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hlunao\Documents\2026\CEIEG 2026\CNGE 2026\Para Plataforma B\CNGE 2026\CNGE 2026\"/>
    </mc:Choice>
  </mc:AlternateContent>
  <bookViews>
    <workbookView xWindow="0" yWindow="0" windowWidth="28800" windowHeight="12180"/>
  </bookViews>
  <sheets>
    <sheet name="Índice" sheetId="1" r:id="rId1"/>
    <sheet name="Presentación" sheetId="2" r:id="rId2"/>
    <sheet name="Informantes" sheetId="3" r:id="rId3"/>
    <sheet name="Participantes" sheetId="4" r:id="rId4"/>
    <sheet name="CNGE_2026_M2_Secc1" sheetId="5" r:id="rId5"/>
    <sheet name="CNGE_2026_M2_Secc2" sheetId="6" r:id="rId6"/>
    <sheet name="CNGE_2026_M2_Secc3" sheetId="7" r:id="rId7"/>
    <sheet name="CNGE_2026_M2_Secc4" sheetId="8" r:id="rId8"/>
    <sheet name="CNGE_2026_M2_Secc5" sheetId="9" r:id="rId9"/>
    <sheet name="CNGE_2026_M2_Secc6" sheetId="10" r:id="rId10"/>
    <sheet name="CNGE_2026_M2_Secc7" sheetId="11" r:id="rId11"/>
    <sheet name="CNGE_2026_M2_Secc8" sheetId="12" r:id="rId12"/>
    <sheet name="CNGE_2026_M2_Secc9" sheetId="13" r:id="rId13"/>
    <sheet name="CNGE_2026_M2_Secc10" sheetId="14" r:id="rId14"/>
    <sheet name="CNGE_2026_M2_Secc11" sheetId="15" r:id="rId15"/>
    <sheet name="CNGE_2026_M2_Secc12" sheetId="16" r:id="rId16"/>
    <sheet name="CNGE_2026_M2_Secc13" sheetId="17" r:id="rId17"/>
    <sheet name="Complemento" sheetId="19" r:id="rId18"/>
    <sheet name="Glosario" sheetId="20" r:id="rId19"/>
  </sheets>
  <externalReferences>
    <externalReference r:id="rId20"/>
    <externalReference r:id="rId21"/>
    <externalReference r:id="rId22"/>
    <externalReference r:id="rId23"/>
  </externalReferences>
  <definedNames>
    <definedName name="_xlnm.Print_Area" localSheetId="4">CNGE_2026_M2_Secc1!$A$1:$AE$294</definedName>
    <definedName name="_xlnm.Print_Area" localSheetId="13">CNGE_2026_M2_Secc10!$A$1:$AE$184</definedName>
    <definedName name="_xlnm.Print_Area" localSheetId="14">CNGE_2026_M2_Secc11!$A$1:$AE$1321</definedName>
    <definedName name="_xlnm.Print_Area" localSheetId="15">CNGE_2026_M2_Secc12!$A$1:$AE$31</definedName>
    <definedName name="_xlnm.Print_Area" localSheetId="16">CNGE_2026_M2_Secc13!$A$1:$AE$1033</definedName>
    <definedName name="_xlnm.Print_Area" localSheetId="5">CNGE_2026_M2_Secc2!$A$1:$AE$94</definedName>
    <definedName name="_xlnm.Print_Area" localSheetId="6">CNGE_2026_M2_Secc3!$A$1:$AE$102</definedName>
    <definedName name="_xlnm.Print_Area" localSheetId="7">CNGE_2026_M2_Secc4!$A$1:$AE$36</definedName>
    <definedName name="_xlnm.Print_Area" localSheetId="8">CNGE_2026_M2_Secc5!$A$1:$AE$134</definedName>
    <definedName name="_xlnm.Print_Area" localSheetId="9">CNGE_2026_M2_Secc6!$A$1:$AE$82</definedName>
    <definedName name="_xlnm.Print_Area" localSheetId="10">CNGE_2026_M2_Secc7!$A$1:$AE$52</definedName>
    <definedName name="_xlnm.Print_Area" localSheetId="11">CNGE_2026_M2_Secc8!$A$1:$AE$139</definedName>
    <definedName name="_xlnm.Print_Area" localSheetId="12">CNGE_2026_M2_Secc9!$A$1:$AE$2852</definedName>
    <definedName name="_xlnm.Print_Area" localSheetId="17">Complemento!$A$1:$AM$57</definedName>
    <definedName name="_xlnm.Print_Area" localSheetId="18">Glosario!$A$1:$AE$174</definedName>
    <definedName name="_xlnm.Print_Area" localSheetId="0">Índice!$A$1:$AE$49</definedName>
    <definedName name="_xlnm.Print_Area" localSheetId="2">Informantes!$A$1:$AE$56</definedName>
    <definedName name="_xlnm.Print_Area" localSheetId="3">Participantes!$A$1:$BJ$71</definedName>
    <definedName name="_xlnm.Print_Area" localSheetId="1">Presentación!$A$1:$AE$135</definedName>
    <definedName name="cantidad">#REF!</definedName>
    <definedName name="codi">[1]CNSPE_2021_M2_Secc7!$AT$51:$BY$622</definedName>
    <definedName name="Entidad">#REF!</definedName>
    <definedName name="entii">[1]CNSPE_2021_M2_Secc7!$CB$51:$DG$622</definedName>
    <definedName name="Folio">#REF!</definedName>
    <definedName name="L_X">[2]listas!$F$2:$F$3</definedName>
    <definedName name="NuevoFolio">[3]Presentación!$AO$2:$BT$29</definedName>
    <definedName name="NuevoNombre">[3]Presentación!$BW$2:$DB$29</definedName>
    <definedName name="S_EE">[4]CNSPF_2019_M1_Secc1!$AN$2:$AN$7</definedName>
    <definedName name="S_F">[4]CNSPF_2019_M1_Secc1!$AP$2:$AP$13</definedName>
    <definedName name="S_S">[4]CNSPF_2019_M1_Secc1!$AL$2:$AL$5</definedName>
    <definedName name="S_X">[4]CNSPF_2019_M1_Secc1!$AJ$2:$AJ$3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35" i="9" l="1"/>
  <c r="AT280" i="5"/>
  <c r="AT279" i="5"/>
  <c r="AT261" i="5"/>
  <c r="AT262" i="5"/>
  <c r="AT263" i="5"/>
  <c r="AT264" i="5"/>
  <c r="AT265" i="5"/>
  <c r="AT266" i="5"/>
  <c r="AT267" i="5"/>
  <c r="AT268" i="5"/>
  <c r="AT269" i="5"/>
  <c r="AT270" i="5"/>
  <c r="AT271" i="5"/>
  <c r="AT272" i="5"/>
  <c r="AT273" i="5"/>
  <c r="AT274" i="5"/>
  <c r="AT275" i="5"/>
  <c r="AT276" i="5"/>
  <c r="AT277" i="5"/>
  <c r="AT278" i="5"/>
  <c r="AT260" i="5"/>
  <c r="AL260" i="5"/>
  <c r="AS1028" i="17"/>
  <c r="AR1028" i="17"/>
  <c r="AQ1028" i="17"/>
  <c r="AQ1025" i="17"/>
  <c r="AR1025" i="17"/>
  <c r="AS1025" i="17"/>
  <c r="AQ1026" i="17"/>
  <c r="AR1026" i="17"/>
  <c r="AS1026" i="17"/>
  <c r="AQ1027" i="17"/>
  <c r="AR1027" i="17"/>
  <c r="AS1027" i="17"/>
  <c r="AM247" i="17"/>
  <c r="B254" i="17"/>
  <c r="B253" i="17"/>
  <c r="B252" i="17"/>
  <c r="B251" i="17"/>
  <c r="AM246" i="17"/>
  <c r="AM207" i="17"/>
  <c r="AH247" i="17"/>
  <c r="AG247" i="17"/>
  <c r="AM208" i="17"/>
  <c r="AM209" i="17"/>
  <c r="AM210" i="17"/>
  <c r="AM211" i="17"/>
  <c r="AM212" i="17"/>
  <c r="AM213" i="17"/>
  <c r="AM214" i="17"/>
  <c r="AM215" i="17"/>
  <c r="AM216" i="17"/>
  <c r="AM217" i="17"/>
  <c r="AM218" i="17"/>
  <c r="AM219" i="17"/>
  <c r="AM220" i="17"/>
  <c r="AM221" i="17"/>
  <c r="AM222" i="17"/>
  <c r="AM223" i="17"/>
  <c r="AM224" i="17"/>
  <c r="AM225" i="17"/>
  <c r="AM226" i="17"/>
  <c r="AM227" i="17"/>
  <c r="AM228" i="17"/>
  <c r="AM229" i="17"/>
  <c r="AM230" i="17"/>
  <c r="AM231" i="17"/>
  <c r="AM232" i="17"/>
  <c r="AM233" i="17"/>
  <c r="AM234" i="17"/>
  <c r="AM235" i="17"/>
  <c r="AM236" i="17"/>
  <c r="AM237" i="17"/>
  <c r="AM238" i="17"/>
  <c r="AM239" i="17"/>
  <c r="AM240" i="17"/>
  <c r="AM241" i="17"/>
  <c r="AM242" i="17"/>
  <c r="AM243" i="17"/>
  <c r="AM244" i="17"/>
  <c r="AM245" i="17"/>
  <c r="AH246" i="17"/>
  <c r="AH207" i="17"/>
  <c r="AG246" i="17"/>
  <c r="AG207" i="17"/>
  <c r="AG208" i="17"/>
  <c r="AG209" i="17"/>
  <c r="AG210" i="17"/>
  <c r="AG211" i="17"/>
  <c r="AG212" i="17"/>
  <c r="AG213" i="17"/>
  <c r="AG214" i="17"/>
  <c r="AG215" i="17"/>
  <c r="AG216" i="17"/>
  <c r="AG217" i="17"/>
  <c r="AG218" i="17"/>
  <c r="AG219" i="17"/>
  <c r="AG220" i="17"/>
  <c r="AG221" i="17"/>
  <c r="AG222" i="17"/>
  <c r="AG223" i="17"/>
  <c r="AG224" i="17"/>
  <c r="AG225" i="17"/>
  <c r="AG226" i="17"/>
  <c r="AG227" i="17"/>
  <c r="AG228" i="17"/>
  <c r="AG229" i="17"/>
  <c r="AG230" i="17"/>
  <c r="AG231" i="17"/>
  <c r="AG232" i="17"/>
  <c r="AG233" i="17"/>
  <c r="AG234" i="17"/>
  <c r="AG235" i="17"/>
  <c r="AG236" i="17"/>
  <c r="AG237" i="17"/>
  <c r="AG238" i="17"/>
  <c r="AG239" i="17"/>
  <c r="AG240" i="17"/>
  <c r="AG241" i="17"/>
  <c r="AG242" i="17"/>
  <c r="AG243" i="17"/>
  <c r="AG244" i="17"/>
  <c r="AG245" i="17"/>
  <c r="AI246" i="17"/>
  <c r="Q246" i="17" s="1"/>
  <c r="AI208" i="17"/>
  <c r="Q208" i="17" s="1"/>
  <c r="AH208" i="17" s="1"/>
  <c r="AI209" i="17"/>
  <c r="Q209" i="17" s="1"/>
  <c r="AH209" i="17" s="1"/>
  <c r="AI210" i="17"/>
  <c r="Q210" i="17" s="1"/>
  <c r="AH210" i="17" s="1"/>
  <c r="AI211" i="17"/>
  <c r="Q211" i="17" s="1"/>
  <c r="AH211" i="17" s="1"/>
  <c r="AI212" i="17"/>
  <c r="Q212" i="17" s="1"/>
  <c r="AH212" i="17" s="1"/>
  <c r="AI213" i="17"/>
  <c r="Q213" i="17" s="1"/>
  <c r="AH213" i="17" s="1"/>
  <c r="AI214" i="17"/>
  <c r="Q214" i="17" s="1"/>
  <c r="AH214" i="17" s="1"/>
  <c r="AI215" i="17"/>
  <c r="Q215" i="17" s="1"/>
  <c r="AH215" i="17" s="1"/>
  <c r="AI216" i="17"/>
  <c r="Q216" i="17" s="1"/>
  <c r="AH216" i="17" s="1"/>
  <c r="AI217" i="17"/>
  <c r="Q217" i="17" s="1"/>
  <c r="AH217" i="17" s="1"/>
  <c r="AI218" i="17"/>
  <c r="Q218" i="17" s="1"/>
  <c r="AH218" i="17" s="1"/>
  <c r="AI219" i="17"/>
  <c r="Q219" i="17" s="1"/>
  <c r="AH219" i="17" s="1"/>
  <c r="AI220" i="17"/>
  <c r="Q220" i="17" s="1"/>
  <c r="AH220" i="17" s="1"/>
  <c r="AI221" i="17"/>
  <c r="Q221" i="17" s="1"/>
  <c r="AH221" i="17" s="1"/>
  <c r="AI222" i="17"/>
  <c r="Q222" i="17" s="1"/>
  <c r="AH222" i="17" s="1"/>
  <c r="AI223" i="17"/>
  <c r="Q223" i="17" s="1"/>
  <c r="AH223" i="17" s="1"/>
  <c r="AI224" i="17"/>
  <c r="Q224" i="17" s="1"/>
  <c r="AH224" i="17" s="1"/>
  <c r="AI225" i="17"/>
  <c r="Q225" i="17" s="1"/>
  <c r="AH225" i="17" s="1"/>
  <c r="AI226" i="17"/>
  <c r="Q226" i="17" s="1"/>
  <c r="AH226" i="17" s="1"/>
  <c r="AI227" i="17"/>
  <c r="Q227" i="17" s="1"/>
  <c r="AH227" i="17" s="1"/>
  <c r="AI228" i="17"/>
  <c r="Q228" i="17" s="1"/>
  <c r="AH228" i="17" s="1"/>
  <c r="AI229" i="17"/>
  <c r="Q229" i="17" s="1"/>
  <c r="AH229" i="17" s="1"/>
  <c r="AI230" i="17"/>
  <c r="Q230" i="17" s="1"/>
  <c r="AH230" i="17" s="1"/>
  <c r="AI231" i="17"/>
  <c r="Q231" i="17" s="1"/>
  <c r="AH231" i="17" s="1"/>
  <c r="AI232" i="17"/>
  <c r="Q232" i="17" s="1"/>
  <c r="AH232" i="17" s="1"/>
  <c r="AI233" i="17"/>
  <c r="Q233" i="17" s="1"/>
  <c r="AH233" i="17" s="1"/>
  <c r="AI234" i="17"/>
  <c r="Q234" i="17" s="1"/>
  <c r="AH234" i="17" s="1"/>
  <c r="AI235" i="17"/>
  <c r="Q235" i="17" s="1"/>
  <c r="AH235" i="17" s="1"/>
  <c r="AI236" i="17"/>
  <c r="Q236" i="17" s="1"/>
  <c r="AH236" i="17" s="1"/>
  <c r="AI237" i="17"/>
  <c r="Q237" i="17" s="1"/>
  <c r="AH237" i="17" s="1"/>
  <c r="AI238" i="17"/>
  <c r="Q238" i="17" s="1"/>
  <c r="AH238" i="17" s="1"/>
  <c r="AI239" i="17"/>
  <c r="Q239" i="17" s="1"/>
  <c r="AH239" i="17" s="1"/>
  <c r="AI240" i="17"/>
  <c r="Q240" i="17" s="1"/>
  <c r="AH240" i="17" s="1"/>
  <c r="AI241" i="17"/>
  <c r="Q241" i="17" s="1"/>
  <c r="AH241" i="17" s="1"/>
  <c r="AI242" i="17"/>
  <c r="Q242" i="17" s="1"/>
  <c r="AH242" i="17" s="1"/>
  <c r="AI243" i="17"/>
  <c r="Q243" i="17" s="1"/>
  <c r="AH243" i="17" s="1"/>
  <c r="AI244" i="17"/>
  <c r="Q244" i="17" s="1"/>
  <c r="AH244" i="17" s="1"/>
  <c r="AI245" i="17"/>
  <c r="Q245" i="17" s="1"/>
  <c r="AH245" i="17" s="1"/>
  <c r="AI207" i="17"/>
  <c r="Q207" i="17" s="1"/>
  <c r="B222" i="5"/>
  <c r="Q247" i="17" l="1"/>
  <c r="AS35" i="9"/>
  <c r="B41" i="9" s="1"/>
  <c r="B83" i="14"/>
  <c r="B69" i="14"/>
  <c r="B85" i="13"/>
  <c r="BD44" i="13"/>
  <c r="BC45" i="19" l="1"/>
  <c r="BB45" i="19"/>
  <c r="BA45" i="19"/>
  <c r="AZ45" i="19"/>
  <c r="BD45" i="19" s="1"/>
  <c r="BE45" i="19" s="1"/>
  <c r="BC26" i="19"/>
  <c r="BB26" i="19"/>
  <c r="BA26" i="19"/>
  <c r="AZ26" i="19"/>
  <c r="BD26" i="19" s="1"/>
  <c r="B57" i="19"/>
  <c r="AZ43" i="19"/>
  <c r="BA43" i="19"/>
  <c r="BB43" i="19"/>
  <c r="BC43" i="19"/>
  <c r="BD43" i="19"/>
  <c r="BE43" i="19" s="1"/>
  <c r="BF43" i="19" s="1"/>
  <c r="AZ44" i="19"/>
  <c r="BA44" i="19"/>
  <c r="BB44" i="19"/>
  <c r="BC44" i="19"/>
  <c r="BD42" i="19"/>
  <c r="BE42" i="19" s="1"/>
  <c r="BF42" i="19" s="1"/>
  <c r="BC42" i="19"/>
  <c r="BB42" i="19"/>
  <c r="BA42" i="19"/>
  <c r="AZ42" i="19"/>
  <c r="BD41" i="19"/>
  <c r="BE41" i="19" s="1"/>
  <c r="BF41" i="19" s="1"/>
  <c r="BC41" i="19"/>
  <c r="BB41" i="19"/>
  <c r="BA41" i="19"/>
  <c r="AZ41" i="19"/>
  <c r="BD40" i="19"/>
  <c r="BE40" i="19" s="1"/>
  <c r="BF40" i="19" s="1"/>
  <c r="BC40" i="19"/>
  <c r="BB40" i="19"/>
  <c r="BA40" i="19"/>
  <c r="AZ40" i="19"/>
  <c r="BD39" i="19"/>
  <c r="BE39" i="19" s="1"/>
  <c r="BF39" i="19" s="1"/>
  <c r="BC39" i="19"/>
  <c r="BB39" i="19"/>
  <c r="BA39" i="19"/>
  <c r="AZ39" i="19"/>
  <c r="BD38" i="19"/>
  <c r="BE38" i="19" s="1"/>
  <c r="BF38" i="19" s="1"/>
  <c r="BC38" i="19"/>
  <c r="BB38" i="19"/>
  <c r="BA38" i="19"/>
  <c r="AZ38" i="19"/>
  <c r="BD37" i="19"/>
  <c r="BE37" i="19" s="1"/>
  <c r="BF37" i="19" s="1"/>
  <c r="BC37" i="19"/>
  <c r="BB37" i="19"/>
  <c r="BA37" i="19"/>
  <c r="AZ37" i="19"/>
  <c r="BD36" i="19"/>
  <c r="BE36" i="19" s="1"/>
  <c r="BF36" i="19" s="1"/>
  <c r="BC36" i="19"/>
  <c r="BB36" i="19"/>
  <c r="BA36" i="19"/>
  <c r="AZ36" i="19"/>
  <c r="BD35" i="19"/>
  <c r="BE35" i="19" s="1"/>
  <c r="BF35" i="19" s="1"/>
  <c r="BC35" i="19"/>
  <c r="BB35" i="19"/>
  <c r="BA35" i="19"/>
  <c r="AZ35" i="19"/>
  <c r="BD34" i="19"/>
  <c r="BE34" i="19" s="1"/>
  <c r="BF34" i="19" s="1"/>
  <c r="BC34" i="19"/>
  <c r="BB34" i="19"/>
  <c r="BA34" i="19"/>
  <c r="AZ34" i="19"/>
  <c r="BD33" i="19"/>
  <c r="BE33" i="19" s="1"/>
  <c r="BF33" i="19" s="1"/>
  <c r="BC33" i="19"/>
  <c r="BB33" i="19"/>
  <c r="BA33" i="19"/>
  <c r="AZ33" i="19"/>
  <c r="BD32" i="19"/>
  <c r="BE32" i="19" s="1"/>
  <c r="BF32" i="19" s="1"/>
  <c r="BC32" i="19"/>
  <c r="BB32" i="19"/>
  <c r="BA32" i="19"/>
  <c r="AZ32" i="19"/>
  <c r="BC31" i="19"/>
  <c r="BB31" i="19"/>
  <c r="BA31" i="19"/>
  <c r="AZ31" i="19"/>
  <c r="BD31" i="19" s="1"/>
  <c r="BE31" i="19" s="1"/>
  <c r="BC30" i="19"/>
  <c r="BB30" i="19"/>
  <c r="BA30" i="19"/>
  <c r="AZ30" i="19"/>
  <c r="BD30" i="19" s="1"/>
  <c r="BE30" i="19" s="1"/>
  <c r="BC29" i="19"/>
  <c r="BB29" i="19"/>
  <c r="BA29" i="19"/>
  <c r="AZ29" i="19"/>
  <c r="BD29" i="19" s="1"/>
  <c r="BE29" i="19" s="1"/>
  <c r="BF29" i="19" s="1"/>
  <c r="BC28" i="19"/>
  <c r="BB28" i="19"/>
  <c r="BA28" i="19"/>
  <c r="AZ28" i="19"/>
  <c r="BD28" i="19" s="1"/>
  <c r="BE28" i="19" s="1"/>
  <c r="BC27" i="19"/>
  <c r="BB27" i="19"/>
  <c r="BA27" i="19"/>
  <c r="AZ27" i="19"/>
  <c r="AS29" i="19"/>
  <c r="AS30" i="19"/>
  <c r="AS31" i="19"/>
  <c r="AS32" i="19"/>
  <c r="AS33" i="19"/>
  <c r="AS34" i="19"/>
  <c r="AS35" i="19"/>
  <c r="AS36" i="19"/>
  <c r="AS37" i="19"/>
  <c r="AS38" i="19"/>
  <c r="AS39" i="19"/>
  <c r="AS40" i="19"/>
  <c r="AS41" i="19"/>
  <c r="AS42" i="19"/>
  <c r="AS43" i="19"/>
  <c r="AS45" i="19"/>
  <c r="AV45" i="19" a="1"/>
  <c r="AX33" i="19" a="1"/>
  <c r="AV41" i="19" a="1"/>
  <c r="AT40" i="19" a="1"/>
  <c r="AT43" i="19" a="1"/>
  <c r="AV37" i="19" a="1"/>
  <c r="AT38" i="19" a="1"/>
  <c r="AV26" i="19" a="1"/>
  <c r="AT31" i="19" a="1"/>
  <c r="AT44" i="19" a="1"/>
  <c r="AT42" i="19" a="1"/>
  <c r="AT26" i="19" a="1"/>
  <c r="AT36" i="19" a="1"/>
  <c r="AV27" i="19" a="1"/>
  <c r="AV33" i="19" a="1"/>
  <c r="AV42" i="19" a="1"/>
  <c r="AX36" i="19" a="1"/>
  <c r="AT34" i="19" a="1"/>
  <c r="AV30" i="19" a="1"/>
  <c r="AX38" i="19" a="1"/>
  <c r="AX26" i="19" a="1"/>
  <c r="AV28" i="19" a="1"/>
  <c r="AX41" i="19" a="1"/>
  <c r="AX40" i="19" a="1"/>
  <c r="AT30" i="19" a="1"/>
  <c r="AT35" i="19" a="1"/>
  <c r="AX29" i="19" a="1"/>
  <c r="AT37" i="19" a="1"/>
  <c r="AV44" i="19" a="1"/>
  <c r="AV31" i="19" a="1"/>
  <c r="AT39" i="19" a="1"/>
  <c r="AX32" i="19" a="1"/>
  <c r="AX31" i="19" a="1"/>
  <c r="AV29" i="19" a="1"/>
  <c r="AX35" i="19" a="1"/>
  <c r="AX43" i="19" a="1"/>
  <c r="AT41" i="19" a="1"/>
  <c r="AX30" i="19" a="1"/>
  <c r="AX42" i="19" a="1"/>
  <c r="AX44" i="19" a="1"/>
  <c r="AX27" i="19" a="1"/>
  <c r="AV32" i="19" a="1"/>
  <c r="AX28" i="19" a="1"/>
  <c r="AV35" i="19" a="1"/>
  <c r="AV40" i="19" a="1"/>
  <c r="AX37" i="19" a="1"/>
  <c r="AX34" i="19" a="1"/>
  <c r="AV38" i="19" a="1"/>
  <c r="AT28" i="19" a="1"/>
  <c r="AV36" i="19" a="1"/>
  <c r="AV34" i="19" a="1"/>
  <c r="AT29" i="19" a="1"/>
  <c r="AT27" i="19" a="1"/>
  <c r="AT45" i="19" a="1"/>
  <c r="AX45" i="19" a="1"/>
  <c r="AT32" i="19" a="1"/>
  <c r="AV43" i="19" a="1"/>
  <c r="AV39" i="19" a="1"/>
  <c r="AX39" i="19" a="1"/>
  <c r="AT33" i="19" a="1"/>
  <c r="BD44" i="19" l="1"/>
  <c r="BE44" i="19" s="1"/>
  <c r="BD27" i="19"/>
  <c r="BE27" i="19" s="1"/>
  <c r="BE26" i="19"/>
  <c r="BD46" i="19" a="1"/>
  <c r="BD46" i="19" s="1"/>
  <c r="AX45" i="19"/>
  <c r="AY45" i="19" s="1"/>
  <c r="AV45" i="19"/>
  <c r="AW45" i="19" s="1"/>
  <c r="AT45" i="19"/>
  <c r="AU45" i="19" s="1"/>
  <c r="AX44" i="19"/>
  <c r="AY44" i="19" s="1"/>
  <c r="AX43" i="19"/>
  <c r="AY43" i="19" s="1"/>
  <c r="AV44" i="19"/>
  <c r="AW44" i="19" s="1"/>
  <c r="AV43" i="19"/>
  <c r="AW43" i="19" s="1"/>
  <c r="AT44" i="19"/>
  <c r="AU44" i="19" s="1"/>
  <c r="AT43" i="19"/>
  <c r="AU43" i="19" s="1"/>
  <c r="AT26" i="19"/>
  <c r="AU26" i="19" s="1"/>
  <c r="AT31" i="19"/>
  <c r="AU31" i="19" s="1"/>
  <c r="AV26" i="19"/>
  <c r="AW26" i="19" s="1"/>
  <c r="AV37" i="19"/>
  <c r="AW37" i="19" s="1"/>
  <c r="AX38" i="19"/>
  <c r="AY38" i="19" s="1"/>
  <c r="AX32" i="19"/>
  <c r="AY32" i="19" s="1"/>
  <c r="AT28" i="19"/>
  <c r="AU28" i="19" s="1"/>
  <c r="AT34" i="19"/>
  <c r="AU34" i="19" s="1"/>
  <c r="AV40" i="19"/>
  <c r="AW40" i="19" s="1"/>
  <c r="AV29" i="19"/>
  <c r="AW29" i="19" s="1"/>
  <c r="AV34" i="19"/>
  <c r="AW34" i="19" s="1"/>
  <c r="AX29" i="19"/>
  <c r="AY29" i="19" s="1"/>
  <c r="AX35" i="19"/>
  <c r="AY35" i="19" s="1"/>
  <c r="AT42" i="19"/>
  <c r="AU42" i="19" s="1"/>
  <c r="AT39" i="19"/>
  <c r="AU39" i="19" s="1"/>
  <c r="AT36" i="19"/>
  <c r="AU36" i="19" s="1"/>
  <c r="AX40" i="19"/>
  <c r="AY40" i="19" s="1"/>
  <c r="AT33" i="19"/>
  <c r="AU33" i="19" s="1"/>
  <c r="AV39" i="19"/>
  <c r="AW39" i="19" s="1"/>
  <c r="AV33" i="19"/>
  <c r="AW33" i="19" s="1"/>
  <c r="AT40" i="19"/>
  <c r="AU40" i="19" s="1"/>
  <c r="AX26" i="19"/>
  <c r="AY26" i="19" s="1"/>
  <c r="AV31" i="19"/>
  <c r="AW31" i="19" s="1"/>
  <c r="AV28" i="19"/>
  <c r="AW28" i="19" s="1"/>
  <c r="AX37" i="19"/>
  <c r="AY37" i="19" s="1"/>
  <c r="AV42" i="19"/>
  <c r="AW42" i="19" s="1"/>
  <c r="AT30" i="19"/>
  <c r="AU30" i="19" s="1"/>
  <c r="AX34" i="19"/>
  <c r="AY34" i="19" s="1"/>
  <c r="AT27" i="19"/>
  <c r="AU27" i="19" s="1"/>
  <c r="AX31" i="19"/>
  <c r="AY31" i="19" s="1"/>
  <c r="AV36" i="19"/>
  <c r="AW36" i="19" s="1"/>
  <c r="AT41" i="19"/>
  <c r="AU41" i="19" s="1"/>
  <c r="AX28" i="19"/>
  <c r="AY28" i="19" s="1"/>
  <c r="AT38" i="19"/>
  <c r="AU38" i="19" s="1"/>
  <c r="AX42" i="19"/>
  <c r="AY42" i="19" s="1"/>
  <c r="AV30" i="19"/>
  <c r="AW30" i="19" s="1"/>
  <c r="AT35" i="19"/>
  <c r="AU35" i="19" s="1"/>
  <c r="AX39" i="19"/>
  <c r="AY39" i="19" s="1"/>
  <c r="AV27" i="19"/>
  <c r="AW27" i="19" s="1"/>
  <c r="AT32" i="19"/>
  <c r="AU32" i="19" s="1"/>
  <c r="AX36" i="19"/>
  <c r="AY36" i="19" s="1"/>
  <c r="AV41" i="19"/>
  <c r="AW41" i="19" s="1"/>
  <c r="AT29" i="19"/>
  <c r="AU29" i="19" s="1"/>
  <c r="AX33" i="19"/>
  <c r="AY33" i="19" s="1"/>
  <c r="AV38" i="19"/>
  <c r="AW38" i="19" s="1"/>
  <c r="AX30" i="19"/>
  <c r="AY30" i="19" s="1"/>
  <c r="AV35" i="19"/>
  <c r="AW35" i="19" s="1"/>
  <c r="AX27" i="19"/>
  <c r="AY27" i="19" s="1"/>
  <c r="AV32" i="19"/>
  <c r="AW32" i="19" s="1"/>
  <c r="AT37" i="19"/>
  <c r="AU37" i="19" s="1"/>
  <c r="AX41" i="19"/>
  <c r="AY41" i="19" s="1"/>
  <c r="BF26" i="19" l="1"/>
  <c r="BE46" i="19"/>
  <c r="BF44" i="19" s="1"/>
  <c r="AY46" i="19"/>
  <c r="B59" i="19" s="1"/>
  <c r="AW46" i="19"/>
  <c r="AU46" i="19"/>
  <c r="BF45" i="19" l="1"/>
  <c r="BF27" i="19"/>
  <c r="BF28" i="19"/>
  <c r="BF30" i="19"/>
  <c r="BF31" i="19"/>
  <c r="B58" i="19"/>
  <c r="BF46" i="19" l="1"/>
  <c r="BG46" i="19" s="1"/>
  <c r="B60" i="19" s="1"/>
  <c r="AS26" i="19"/>
  <c r="AF115" i="17" l="1"/>
  <c r="AJ104" i="17" s="1" a="1"/>
  <c r="AJ104" i="17" s="1"/>
  <c r="AS141" i="17" a="1"/>
  <c r="AS141" i="17" s="1"/>
  <c r="AT141" i="17" a="1"/>
  <c r="AT141" i="17" s="1"/>
  <c r="AS142" i="17" a="1"/>
  <c r="AS142" i="17" s="1"/>
  <c r="AT142" i="17" a="1"/>
  <c r="AT142" i="17" s="1"/>
  <c r="AS143" i="17" a="1"/>
  <c r="AS143" i="17" s="1"/>
  <c r="AT143" i="17" a="1"/>
  <c r="AT143" i="17" s="1"/>
  <c r="AS144" i="17" a="1"/>
  <c r="AS144" i="17" s="1"/>
  <c r="AT144" i="17" a="1"/>
  <c r="AT144" i="17" s="1"/>
  <c r="AS145" i="17" a="1"/>
  <c r="AS145" i="17" s="1"/>
  <c r="AT145" i="17" a="1"/>
  <c r="AT145" i="17" s="1"/>
  <c r="AF121" i="17"/>
  <c r="AY104" i="17" s="1" a="1"/>
  <c r="AY104" i="17" s="1"/>
  <c r="AF119" i="17"/>
  <c r="AT104" i="17" s="1" a="1"/>
  <c r="AT104" i="17" s="1"/>
  <c r="AU104" i="17" s="1"/>
  <c r="AF117" i="17"/>
  <c r="AO104" i="17" s="1" a="1"/>
  <c r="AO104" i="17" s="1"/>
  <c r="AP104" i="17" s="1"/>
  <c r="AF55" i="17"/>
  <c r="AJ57" i="17" s="1" a="1"/>
  <c r="AJ57" i="17" s="1"/>
  <c r="AK57" i="17" s="1"/>
  <c r="B54" i="17" s="1"/>
  <c r="AF119" i="15"/>
  <c r="AU117" i="15" s="1" a="1"/>
  <c r="AU117" i="15" s="1"/>
  <c r="AV117" i="15" s="1"/>
  <c r="B118" i="15" s="1"/>
  <c r="AF166" i="14"/>
  <c r="AJ168" i="14" s="1" a="1"/>
  <c r="AJ168" i="14" s="1"/>
  <c r="AF168" i="14"/>
  <c r="AO168" i="14" s="1" a="1"/>
  <c r="AO168" i="14" s="1"/>
  <c r="AZ104" i="17" l="1"/>
  <c r="B114" i="17" s="1"/>
  <c r="AK104" i="17"/>
  <c r="AK168" i="14"/>
  <c r="AP168" i="14"/>
  <c r="B165" i="14" s="1"/>
  <c r="AF119" i="14"/>
  <c r="AO119" i="14" s="1" a="1"/>
  <c r="AO119" i="14" s="1"/>
  <c r="AF117" i="14"/>
  <c r="AJ119" i="14" s="1" a="1"/>
  <c r="AJ119" i="14" s="1"/>
  <c r="AF1065" i="13"/>
  <c r="AN1068" i="13" s="1" a="1"/>
  <c r="AN1068" i="13" s="1"/>
  <c r="AO1068" i="13" s="1"/>
  <c r="B1064" i="13" s="1"/>
  <c r="AF914" i="13"/>
  <c r="AV917" i="13" s="1" a="1"/>
  <c r="AV917" i="13" s="1"/>
  <c r="AW917" i="13" s="1"/>
  <c r="B913" i="13" s="1"/>
  <c r="AF808" i="13"/>
  <c r="AQ812" i="13" s="1" a="1"/>
  <c r="AQ812" i="13" s="1"/>
  <c r="AR812" i="13" s="1"/>
  <c r="B807" i="13" s="1"/>
  <c r="AF705" i="13"/>
  <c r="AY707" i="13" s="1" a="1"/>
  <c r="AY707" i="13" s="1"/>
  <c r="AF703" i="13"/>
  <c r="AT707" i="13" s="1" a="1"/>
  <c r="AT707" i="13" s="1"/>
  <c r="AJ735" i="13"/>
  <c r="AK735" i="13" s="1"/>
  <c r="AL735" i="13"/>
  <c r="AM735" i="13"/>
  <c r="AN735" i="13"/>
  <c r="AJ736" i="13"/>
  <c r="AK736" i="13"/>
  <c r="AL736" i="13"/>
  <c r="AM736" i="13" s="1"/>
  <c r="AN736" i="13"/>
  <c r="AJ737" i="13"/>
  <c r="AK737" i="13" s="1"/>
  <c r="AL737" i="13"/>
  <c r="AM737" i="13"/>
  <c r="AN737" i="13"/>
  <c r="AJ738" i="13"/>
  <c r="AK738" i="13" s="1"/>
  <c r="AL738" i="13"/>
  <c r="AM738" i="13" s="1"/>
  <c r="AN738" i="13"/>
  <c r="AJ739" i="13"/>
  <c r="AK739" i="13"/>
  <c r="AL739" i="13"/>
  <c r="AM739" i="13"/>
  <c r="AN739" i="13"/>
  <c r="AJ740" i="13"/>
  <c r="AK740" i="13"/>
  <c r="AL740" i="13"/>
  <c r="AM740" i="13" s="1"/>
  <c r="AN740" i="13"/>
  <c r="AJ741" i="13"/>
  <c r="AK741" i="13" s="1"/>
  <c r="AL741" i="13"/>
  <c r="AM741" i="13"/>
  <c r="AN741" i="13"/>
  <c r="AP119" i="14" l="1"/>
  <c r="B116" i="14" s="1"/>
  <c r="AK119" i="14"/>
  <c r="AZ707" i="13"/>
  <c r="B702" i="13" s="1"/>
  <c r="AU707" i="13"/>
  <c r="B48" i="12"/>
  <c r="B38" i="11"/>
  <c r="B58" i="10"/>
  <c r="B134" i="9"/>
  <c r="B106" i="9"/>
  <c r="B81" i="9"/>
  <c r="B60" i="9"/>
  <c r="AK42" i="6"/>
  <c r="B38" i="6"/>
  <c r="B203" i="5"/>
  <c r="AV27" i="12" l="1"/>
  <c r="AU27" i="12" a="1"/>
  <c r="AU27" i="12" s="1"/>
  <c r="AL25" i="11"/>
  <c r="AK25" i="11" a="1"/>
  <c r="AK25" i="11"/>
  <c r="AK63" i="10"/>
  <c r="AJ63" i="10" a="1"/>
  <c r="AJ63" i="10"/>
  <c r="AM115" i="9"/>
  <c r="AL115" i="9" a="1"/>
  <c r="AL115" i="9" s="1"/>
  <c r="AM95" i="9"/>
  <c r="AL95" i="9" a="1"/>
  <c r="AL95" i="9"/>
  <c r="AT71" i="9"/>
  <c r="AS71" i="9" a="1"/>
  <c r="AS71" i="9" s="1"/>
  <c r="AK54" i="9"/>
  <c r="AJ54" i="9" a="1"/>
  <c r="AJ54" i="9"/>
  <c r="AP42" i="6"/>
  <c r="AO42" i="6" a="1"/>
  <c r="AO42" i="6" s="1"/>
  <c r="AJ42" i="6" a="1"/>
  <c r="AJ42" i="6"/>
  <c r="AM184" i="5"/>
  <c r="AL184" i="5" a="1"/>
  <c r="AL184" i="5" s="1"/>
  <c r="AG49" i="12"/>
  <c r="AG31" i="11"/>
  <c r="AG59" i="10"/>
  <c r="AG128" i="9"/>
  <c r="AG100" i="9"/>
  <c r="AG82" i="9"/>
  <c r="AG52" i="9"/>
  <c r="AG41" i="6"/>
  <c r="AG39" i="6"/>
  <c r="AG281" i="5"/>
  <c r="AI284" i="5" s="1" a="1"/>
  <c r="AI284" i="5" s="1"/>
  <c r="AJ284" i="5" s="1"/>
  <c r="B280" i="5" s="1"/>
  <c r="AG196" i="5"/>
  <c r="AG170" i="5"/>
  <c r="AL161" i="5" s="1" a="1"/>
  <c r="AL161" i="5" s="1"/>
  <c r="AM161" i="5" s="1"/>
  <c r="B177" i="5" s="1"/>
  <c r="AG148" i="5"/>
  <c r="AL132" i="5" s="1" a="1"/>
  <c r="AL132" i="5" s="1"/>
  <c r="AM132" i="5" s="1"/>
  <c r="B154" i="5" s="1"/>
  <c r="AG119" i="5"/>
  <c r="AL105" i="5" s="1" a="1"/>
  <c r="AL105" i="5" s="1"/>
  <c r="AM105" i="5" s="1"/>
  <c r="B125" i="5" s="1"/>
  <c r="AG92" i="5"/>
  <c r="AK74" i="5" s="1" a="1"/>
  <c r="AK74" i="5" s="1"/>
  <c r="AL74" i="5" s="1"/>
  <c r="B98" i="5" s="1"/>
  <c r="AU55" i="10"/>
  <c r="AT55" i="7"/>
  <c r="AN81" i="6"/>
  <c r="CC92" i="12"/>
  <c r="AU52" i="10"/>
  <c r="CC87" i="12"/>
  <c r="AU51" i="10"/>
  <c r="AN82" i="6"/>
  <c r="CC76" i="12"/>
  <c r="CC79" i="12"/>
  <c r="AU45" i="10"/>
  <c r="AO217" i="5"/>
  <c r="CC77" i="12"/>
  <c r="CC82" i="12"/>
  <c r="AU53" i="10"/>
  <c r="CC80" i="12"/>
  <c r="AT56" i="7"/>
  <c r="AT54" i="7"/>
  <c r="AN84" i="6"/>
  <c r="AT53" i="7"/>
  <c r="AN83" i="6"/>
  <c r="AN87" i="6"/>
  <c r="CC81" i="12"/>
  <c r="CC93" i="12"/>
  <c r="AT52" i="7"/>
  <c r="CC84" i="12"/>
  <c r="AN88" i="6"/>
  <c r="CC89" i="12"/>
  <c r="AU43" i="10"/>
  <c r="CC88" i="12"/>
  <c r="CC78" i="12"/>
  <c r="AU44" i="10"/>
  <c r="AN86" i="6"/>
  <c r="AU49" i="10"/>
  <c r="AU54" i="10"/>
  <c r="CC75" i="12"/>
  <c r="AU46" i="10"/>
  <c r="CC74" i="12"/>
  <c r="AN89" i="6"/>
  <c r="AU50" i="10"/>
  <c r="AO216" i="5" a="1"/>
  <c r="CC91" i="12"/>
  <c r="AU48" i="10"/>
  <c r="CC86" i="12"/>
  <c r="CC90" i="12"/>
  <c r="CC85" i="12"/>
  <c r="AN80" i="6"/>
  <c r="AU57" i="10"/>
  <c r="AU56" i="10"/>
  <c r="AU47" i="10"/>
  <c r="AN85" i="6"/>
  <c r="CC83" i="12"/>
  <c r="AO216" i="5" l="1"/>
  <c r="AF640" i="13"/>
  <c r="AJ644" i="13" s="1" a="1"/>
  <c r="AJ644" i="13" s="1"/>
  <c r="AK644" i="13" s="1"/>
  <c r="B639" i="13" s="1"/>
  <c r="AF559" i="13"/>
  <c r="AJ563" i="13" s="1" a="1"/>
  <c r="AJ563" i="13" s="1"/>
  <c r="AK563" i="13" s="1"/>
  <c r="B558" i="13" s="1"/>
  <c r="AF455" i="13"/>
  <c r="AJ459" i="13" s="1" a="1"/>
  <c r="AJ459" i="13" s="1"/>
  <c r="AK459" i="13" s="1"/>
  <c r="B454" i="13" s="1"/>
  <c r="AF351" i="13" l="1"/>
  <c r="AJ355" i="13" s="1" a="1"/>
  <c r="AJ355" i="13" s="1"/>
  <c r="AK355" i="13" s="1"/>
  <c r="B350" i="13" s="1"/>
  <c r="AF128" i="13"/>
  <c r="AJ132" i="13" s="1" a="1"/>
  <c r="AJ132" i="13" s="1"/>
  <c r="AK132" i="13" s="1"/>
  <c r="B127" i="13" s="1"/>
  <c r="AF48" i="13" l="1"/>
  <c r="AO51" i="13" s="1" a="1"/>
  <c r="AO51" i="13" s="1"/>
  <c r="AF46" i="13"/>
  <c r="AJ51" i="13" s="1" a="1"/>
  <c r="AJ51" i="13" s="1"/>
  <c r="AP51" i="13" l="1"/>
  <c r="B45" i="13" s="1"/>
  <c r="AK51" i="13"/>
  <c r="AK456" i="17"/>
  <c r="AK455" i="17"/>
  <c r="AK454" i="17"/>
  <c r="AK457" i="17" s="1"/>
  <c r="AH1028" i="17"/>
  <c r="AH448" i="17"/>
  <c r="AG448" i="17"/>
  <c r="AF448" i="17"/>
  <c r="B442" i="17"/>
  <c r="B440" i="17"/>
  <c r="AI435" i="17" a="1"/>
  <c r="AI435" i="17" s="1"/>
  <c r="AI433" i="17" a="1"/>
  <c r="AI433" i="17" s="1"/>
  <c r="AH435" i="17"/>
  <c r="AH433" i="17"/>
  <c r="AG435" i="17"/>
  <c r="AG433" i="17"/>
  <c r="B426" i="17"/>
  <c r="B425" i="17"/>
  <c r="B423" i="17"/>
  <c r="AK418" i="17" a="1"/>
  <c r="AK418" i="17" s="1"/>
  <c r="AK417" i="17" a="1"/>
  <c r="AK417" i="17"/>
  <c r="AJ416" i="17"/>
  <c r="AI416" i="17" s="1" a="1"/>
  <c r="AI416" i="17" s="1"/>
  <c r="AH416" i="17"/>
  <c r="B424" i="17" s="1"/>
  <c r="AG416" i="17"/>
  <c r="B422" i="17" s="1"/>
  <c r="B409" i="17"/>
  <c r="B408" i="17"/>
  <c r="B407" i="17"/>
  <c r="B405" i="17"/>
  <c r="G400" i="17"/>
  <c r="AI360" i="17" s="1" a="1"/>
  <c r="AI360" i="17" s="1"/>
  <c r="DW399" i="17"/>
  <c r="DV399" i="17"/>
  <c r="DU399" i="17"/>
  <c r="DX399" i="17" s="1"/>
  <c r="DD360" i="17"/>
  <c r="DC360" i="17"/>
  <c r="DB360" i="17"/>
  <c r="DA360" i="17"/>
  <c r="CS399" i="17"/>
  <c r="CR399" i="17"/>
  <c r="CQ399" i="17"/>
  <c r="CT399" i="17" s="1"/>
  <c r="CS360" i="17"/>
  <c r="CR360" i="17"/>
  <c r="CQ360" i="17"/>
  <c r="CT360" i="17" s="1"/>
  <c r="CN360" i="17"/>
  <c r="CM360" i="17"/>
  <c r="CJ360" i="17"/>
  <c r="CI360" i="17"/>
  <c r="CG360" i="17"/>
  <c r="CF360" i="17"/>
  <c r="CE360" i="17"/>
  <c r="CH360" i="17" s="1"/>
  <c r="CD399" i="17" a="1"/>
  <c r="CD399" i="17" s="1"/>
  <c r="CD360" i="17" a="1"/>
  <c r="CD360" i="17" s="1"/>
  <c r="BN360" i="17" a="1"/>
  <c r="BN360" i="17" s="1"/>
  <c r="BH360" i="17" a="1"/>
  <c r="BH360" i="17" s="1"/>
  <c r="BG360" i="17" a="1"/>
  <c r="BG360" i="17"/>
  <c r="AH399" i="17"/>
  <c r="AH360" i="17"/>
  <c r="AG399" i="17"/>
  <c r="AG360" i="17"/>
  <c r="B353" i="17"/>
  <c r="B352" i="17"/>
  <c r="O344" i="17"/>
  <c r="BQ343" i="17"/>
  <c r="BP304" i="17"/>
  <c r="BO304" i="17"/>
  <c r="B290" i="17"/>
  <c r="B289" i="17"/>
  <c r="B287" i="17"/>
  <c r="BF282" i="17" a="1"/>
  <c r="BF282" i="17"/>
  <c r="BE282" i="17" a="1"/>
  <c r="BE282" i="17" s="1"/>
  <c r="BD282" i="17" a="1"/>
  <c r="BD282" i="17" s="1"/>
  <c r="BC282" i="17" a="1"/>
  <c r="BC282" i="17" s="1"/>
  <c r="AX282" i="17" a="1"/>
  <c r="AX282" i="17"/>
  <c r="AW282" i="17" a="1"/>
  <c r="AW282" i="17" s="1"/>
  <c r="AV282" i="17" a="1"/>
  <c r="AV282" i="17"/>
  <c r="AU282" i="17" a="1"/>
  <c r="AU282" i="17" s="1"/>
  <c r="AT282" i="17" a="1"/>
  <c r="AT282" i="17" s="1"/>
  <c r="AS282" i="17" a="1"/>
  <c r="AS282" i="17" s="1"/>
  <c r="AR282" i="17" a="1"/>
  <c r="AR282" i="17" s="1"/>
  <c r="AQ282" i="17" a="1"/>
  <c r="AQ282" i="17" s="1"/>
  <c r="AP282" i="17" a="1"/>
  <c r="AP282" i="17"/>
  <c r="AO282" i="17" a="1"/>
  <c r="AO282" i="17"/>
  <c r="AN282" i="17" a="1"/>
  <c r="AN282" i="17" s="1"/>
  <c r="AM282" i="17" a="1"/>
  <c r="AM282" i="17"/>
  <c r="AL282" i="17"/>
  <c r="AK282" i="17"/>
  <c r="AJ282" i="17"/>
  <c r="AI282" i="17"/>
  <c r="AL283" i="17" s="1"/>
  <c r="AH282" i="17"/>
  <c r="B288" i="17" s="1"/>
  <c r="AG282" i="17"/>
  <c r="B286" i="17" s="1"/>
  <c r="B271" i="17"/>
  <c r="B269" i="17"/>
  <c r="AA264" i="17"/>
  <c r="BK304" i="17" s="1" a="1"/>
  <c r="BK304" i="17" s="1"/>
  <c r="O264" i="17"/>
  <c r="B349" i="17" s="1"/>
  <c r="AK263" i="17"/>
  <c r="AJ261" i="17"/>
  <c r="AI261" i="17"/>
  <c r="AH261" i="17"/>
  <c r="B270" i="17" s="1"/>
  <c r="AG261" i="17"/>
  <c r="B268" i="17" s="1"/>
  <c r="S247" i="17"/>
  <c r="AC247" i="17"/>
  <c r="AL246" i="17"/>
  <c r="AK246" i="17"/>
  <c r="AJ246" i="17"/>
  <c r="AL207" i="17"/>
  <c r="AK207" i="17"/>
  <c r="AJ207" i="17"/>
  <c r="B201" i="17"/>
  <c r="B200" i="17"/>
  <c r="B197" i="17"/>
  <c r="Z181" i="17"/>
  <c r="Q181" i="17"/>
  <c r="AL141" i="17" a="1"/>
  <c r="AL141" i="17"/>
  <c r="AK141" i="17"/>
  <c r="AJ141" i="17" s="1" a="1"/>
  <c r="AJ141" i="17" s="1"/>
  <c r="AI141" i="17" a="1"/>
  <c r="AI141" i="17" s="1"/>
  <c r="AH180" i="17"/>
  <c r="AH141" i="17"/>
  <c r="AG180" i="17"/>
  <c r="AG141" i="17"/>
  <c r="B126" i="17"/>
  <c r="Y113" i="17"/>
  <c r="AI73" i="17" s="1"/>
  <c r="B128" i="17" s="1"/>
  <c r="AH73" i="17"/>
  <c r="B127" i="17" s="1"/>
  <c r="AG73" i="17"/>
  <c r="B125" i="17" s="1"/>
  <c r="B63" i="17"/>
  <c r="B62" i="17"/>
  <c r="B60" i="17"/>
  <c r="B56" i="17"/>
  <c r="Y53" i="17"/>
  <c r="AI47" i="17" s="1" a="1"/>
  <c r="AI47" i="17" s="1"/>
  <c r="AJ52" i="17" a="1"/>
  <c r="AJ52" i="17"/>
  <c r="AJ47" i="17" a="1"/>
  <c r="AJ47" i="17"/>
  <c r="AH47" i="17"/>
  <c r="B61" i="17" s="1"/>
  <c r="AG47" i="17"/>
  <c r="B59" i="17" s="1"/>
  <c r="B36" i="17"/>
  <c r="AH31" i="17"/>
  <c r="B37" i="17" s="1"/>
  <c r="AG31" i="17"/>
  <c r="B35" i="17" s="1"/>
  <c r="AF31" i="17"/>
  <c r="B38" i="17" s="1"/>
  <c r="AG343" i="17" l="1"/>
  <c r="AI181" i="17" a="1"/>
  <c r="AI181" i="17" s="1"/>
  <c r="AH304" i="17"/>
  <c r="AY304" i="17" a="1"/>
  <c r="AY304" i="17" s="1"/>
  <c r="AH343" i="17"/>
  <c r="AY343" i="17" a="1"/>
  <c r="AY343" i="17" s="1"/>
  <c r="B351" i="17"/>
  <c r="BK343" i="17" a="1"/>
  <c r="BK343" i="17" s="1"/>
  <c r="AI304" i="17" a="1"/>
  <c r="AI304" i="17" s="1"/>
  <c r="AT181" i="17" a="1"/>
  <c r="AT181" i="17" s="1"/>
  <c r="B2851" i="13"/>
  <c r="BA2846" i="13"/>
  <c r="AZ2846" i="13"/>
  <c r="AY2846" i="13"/>
  <c r="AW2846" i="13"/>
  <c r="AK2846" i="13"/>
  <c r="AJ2846" i="13"/>
  <c r="AI2846" i="13"/>
  <c r="AH2846" i="13"/>
  <c r="B2853" i="13" s="1"/>
  <c r="AG2846" i="13"/>
  <c r="B2850" i="13" s="1"/>
  <c r="AF2846" i="13"/>
  <c r="B2854" i="13" s="1"/>
  <c r="B1070" i="13"/>
  <c r="M1063" i="13"/>
  <c r="AM1046" i="13" s="1" a="1"/>
  <c r="AM1046" i="13" s="1"/>
  <c r="AK1062" i="13"/>
  <c r="AJ1046" i="13"/>
  <c r="AI1046" i="13"/>
  <c r="AG1046" i="13"/>
  <c r="B1072" i="13" s="1"/>
  <c r="AF1046" i="13"/>
  <c r="B1069" i="13" s="1"/>
  <c r="B1033" i="13"/>
  <c r="M1028" i="13"/>
  <c r="AK1027" i="13"/>
  <c r="AJ1020" i="13"/>
  <c r="AI1020" i="13"/>
  <c r="AG1020" i="13"/>
  <c r="B1035" i="13" s="1"/>
  <c r="AF1020" i="13"/>
  <c r="B1032" i="13" s="1"/>
  <c r="B1011" i="13"/>
  <c r="AJ1003" i="13"/>
  <c r="AI1003" i="13"/>
  <c r="AG1003" i="13"/>
  <c r="B1013" i="13" s="1"/>
  <c r="AF1003" i="13"/>
  <c r="B1010" i="13" s="1"/>
  <c r="B993" i="13"/>
  <c r="M988" i="13"/>
  <c r="AJ978" i="13"/>
  <c r="AI978" i="13"/>
  <c r="AG978" i="13"/>
  <c r="B995" i="13" s="1"/>
  <c r="AF978" i="13"/>
  <c r="B992" i="13" s="1"/>
  <c r="B968" i="13"/>
  <c r="AH963" i="13"/>
  <c r="B970" i="13" s="1"/>
  <c r="AG963" i="13"/>
  <c r="B967" i="13" s="1"/>
  <c r="AK963" i="13"/>
  <c r="AJ963" i="13"/>
  <c r="AI963" i="13"/>
  <c r="AF963" i="13"/>
  <c r="B971" i="13" s="1"/>
  <c r="AL2846" i="13" l="1"/>
  <c r="AL963" i="13"/>
  <c r="B945" i="13"/>
  <c r="M940" i="13"/>
  <c r="AM930" i="13" s="1" a="1"/>
  <c r="AM930" i="13" s="1"/>
  <c r="AR939" i="13" a="1"/>
  <c r="AR939" i="13" s="1"/>
  <c r="AQ939" i="13" a="1"/>
  <c r="AQ939" i="13" s="1"/>
  <c r="AP939" i="13" a="1"/>
  <c r="AP939" i="13" s="1"/>
  <c r="AR930" i="13" a="1"/>
  <c r="AR930" i="13" s="1"/>
  <c r="AQ930" i="13" a="1"/>
  <c r="AQ930" i="13" s="1"/>
  <c r="AP930" i="13" a="1"/>
  <c r="AP930" i="13"/>
  <c r="AK939" i="13"/>
  <c r="AJ930" i="13"/>
  <c r="AI930" i="13"/>
  <c r="AG930" i="13"/>
  <c r="B947" i="13" s="1"/>
  <c r="AF930" i="13"/>
  <c r="B944" i="13" s="1"/>
  <c r="B919" i="13"/>
  <c r="AR911" i="13" a="1"/>
  <c r="AR911" i="13" s="1"/>
  <c r="AQ911" i="13" a="1"/>
  <c r="AQ911" i="13" s="1"/>
  <c r="AP911" i="13" a="1"/>
  <c r="AP911" i="13" s="1"/>
  <c r="AR895" i="13" a="1"/>
  <c r="AR895" i="13" s="1"/>
  <c r="AQ895" i="13" a="1"/>
  <c r="AQ895" i="13" s="1"/>
  <c r="AP895" i="13" a="1"/>
  <c r="AP895" i="13" s="1"/>
  <c r="AK911" i="13"/>
  <c r="AJ895" i="13"/>
  <c r="AI895" i="13"/>
  <c r="AG895" i="13"/>
  <c r="B921" i="13" s="1"/>
  <c r="AF895" i="13"/>
  <c r="B918" i="13" s="1"/>
  <c r="AJ871" i="13"/>
  <c r="AI871" i="13"/>
  <c r="AG871" i="13"/>
  <c r="AF871" i="13"/>
  <c r="B861" i="13"/>
  <c r="M856" i="13"/>
  <c r="AK855" i="13"/>
  <c r="AJ846" i="13"/>
  <c r="AI846" i="13"/>
  <c r="AG846" i="13"/>
  <c r="B863" i="13" s="1"/>
  <c r="AF846" i="13"/>
  <c r="B860" i="13" s="1"/>
  <c r="B835" i="13"/>
  <c r="AJ830" i="13"/>
  <c r="AI830" i="13"/>
  <c r="AH830" i="13"/>
  <c r="B837" i="13" s="1"/>
  <c r="AG830" i="13"/>
  <c r="B834" i="13" s="1"/>
  <c r="AF830" i="13"/>
  <c r="B838" i="13" s="1"/>
  <c r="B813" i="13" l="1"/>
  <c r="AV806" i="13" a="1"/>
  <c r="AV806" i="13" s="1"/>
  <c r="AU806" i="13" a="1"/>
  <c r="AU806" i="13"/>
  <c r="AT806" i="13" a="1"/>
  <c r="AT806" i="13" s="1"/>
  <c r="AV790" i="13" a="1"/>
  <c r="AV790" i="13" s="1"/>
  <c r="AU790" i="13" a="1"/>
  <c r="AU790" i="13" s="1"/>
  <c r="AT790" i="13" a="1"/>
  <c r="AT790" i="13" s="1"/>
  <c r="AR790" i="13"/>
  <c r="AQ806" i="13"/>
  <c r="AP806" i="13"/>
  <c r="AN806" i="13"/>
  <c r="AM790" i="13"/>
  <c r="AL790" i="13"/>
  <c r="AK806" i="13"/>
  <c r="AK790" i="13"/>
  <c r="AJ806" i="13"/>
  <c r="AJ790" i="13"/>
  <c r="AH806" i="13"/>
  <c r="AI806" i="13"/>
  <c r="AI790" i="13"/>
  <c r="AH790" i="13"/>
  <c r="AG806" i="13"/>
  <c r="AF806" i="13"/>
  <c r="AG790" i="13"/>
  <c r="AF790" i="13"/>
  <c r="B775" i="13" l="1"/>
  <c r="AP770" i="13" a="1"/>
  <c r="AP770" i="13" s="1"/>
  <c r="AP735" i="13" a="1"/>
  <c r="AP735" i="13" s="1"/>
  <c r="AO770" i="13"/>
  <c r="AN770" i="13"/>
  <c r="AO735" i="13"/>
  <c r="AL770" i="13"/>
  <c r="AM770" i="13" s="1"/>
  <c r="AJ770" i="13"/>
  <c r="AK770" i="13" s="1"/>
  <c r="AH770" i="13"/>
  <c r="AH735" i="13"/>
  <c r="AG770" i="13"/>
  <c r="AG735" i="13"/>
  <c r="AF770" i="13"/>
  <c r="AF735" i="13"/>
  <c r="B719" i="13"/>
  <c r="AV701" i="13" a="1"/>
  <c r="AV701" i="13" s="1"/>
  <c r="AU701" i="13" a="1"/>
  <c r="AU701" i="13" s="1"/>
  <c r="AT701" i="13" a="1"/>
  <c r="AT701" i="13" s="1"/>
  <c r="AV666" i="13" a="1"/>
  <c r="AV666" i="13" s="1"/>
  <c r="AU666" i="13" a="1"/>
  <c r="AU666" i="13" s="1"/>
  <c r="AT666" i="13" a="1"/>
  <c r="AT666" i="13" s="1"/>
  <c r="AS701" i="13" a="1"/>
  <c r="AS701" i="13" s="1"/>
  <c r="AR701" i="13" a="1"/>
  <c r="AR701" i="13" s="1"/>
  <c r="AQ701" i="13" a="1"/>
  <c r="AQ701" i="13" s="1"/>
  <c r="AS666" i="13" a="1"/>
  <c r="AS666" i="13" s="1"/>
  <c r="AR666" i="13" a="1"/>
  <c r="AR666" i="13" s="1"/>
  <c r="AQ666" i="13" a="1"/>
  <c r="AQ666" i="13" s="1"/>
  <c r="AH666" i="13"/>
  <c r="AO701" i="13"/>
  <c r="AN666" i="13"/>
  <c r="AM666" i="13"/>
  <c r="AK701" i="13"/>
  <c r="AJ666" i="13"/>
  <c r="AI666" i="13"/>
  <c r="AH701" i="13"/>
  <c r="AG701" i="13"/>
  <c r="AG666" i="13"/>
  <c r="AF669" i="13"/>
  <c r="AF668" i="13"/>
  <c r="B645" i="13" l="1"/>
  <c r="P638" i="13"/>
  <c r="AI616" i="13" s="1" a="1"/>
  <c r="AI616" i="13" s="1"/>
  <c r="AV637" i="13"/>
  <c r="AU616" i="13"/>
  <c r="AT616" i="13"/>
  <c r="AS637" i="13" a="1"/>
  <c r="AS637" i="13"/>
  <c r="AQ616" i="13" a="1"/>
  <c r="AQ616" i="13" s="1"/>
  <c r="AM616" i="13" a="1"/>
  <c r="AM616" i="13" s="1"/>
  <c r="AL637" i="13" a="1"/>
  <c r="AL637" i="13" s="1"/>
  <c r="AL616" i="13" a="1"/>
  <c r="AL616" i="13"/>
  <c r="AJ637" i="13" a="1"/>
  <c r="AJ637" i="13" s="1"/>
  <c r="AJ616" i="13" a="1"/>
  <c r="AJ616" i="13" s="1"/>
  <c r="AH637" i="13"/>
  <c r="AH616" i="13"/>
  <c r="AG637" i="13"/>
  <c r="AG616" i="13"/>
  <c r="AF616" i="13"/>
  <c r="B596" i="13"/>
  <c r="AW591" i="13"/>
  <c r="B600" i="13" s="1"/>
  <c r="AU591" i="13"/>
  <c r="AT591" i="13"/>
  <c r="AV591" i="13" s="1"/>
  <c r="AS591" i="13"/>
  <c r="AQ591" i="13"/>
  <c r="AP591" i="13"/>
  <c r="AO591" i="13"/>
  <c r="AL591" i="13"/>
  <c r="AK591" i="13"/>
  <c r="AJ591" i="13" a="1"/>
  <c r="AJ591" i="13"/>
  <c r="AI591" i="13" a="1"/>
  <c r="AI591" i="13" s="1"/>
  <c r="AH591" i="13" a="1"/>
  <c r="AH591" i="13" s="1"/>
  <c r="AG591" i="13" a="1"/>
  <c r="AG591" i="13" s="1"/>
  <c r="AF593" i="13"/>
  <c r="B598" i="13" s="1"/>
  <c r="AF591" i="13"/>
  <c r="B595" i="13" s="1"/>
  <c r="B564" i="13"/>
  <c r="AR556" i="13" a="1"/>
  <c r="AR556" i="13" s="1"/>
  <c r="AP537" i="13" a="1"/>
  <c r="AP537" i="13" s="1"/>
  <c r="AK556" i="13"/>
  <c r="AJ537" i="13"/>
  <c r="AI537" i="13"/>
  <c r="AH556" i="13"/>
  <c r="AH537" i="13"/>
  <c r="AG556" i="13"/>
  <c r="AG537" i="13"/>
  <c r="AF556" i="13"/>
  <c r="AF537" i="13"/>
  <c r="B523" i="13"/>
  <c r="AO518" i="13" a="1"/>
  <c r="AO518" i="13" s="1"/>
  <c r="AN518" i="13" a="1"/>
  <c r="AN518" i="13" s="1"/>
  <c r="AM518" i="13" a="1"/>
  <c r="AM518" i="13" s="1"/>
  <c r="AK518" i="13"/>
  <c r="AJ518" i="13"/>
  <c r="AI518" i="13"/>
  <c r="AL518" i="13" s="1"/>
  <c r="AL519" i="13" s="1"/>
  <c r="AJ520" i="13" s="1"/>
  <c r="B524" i="13" s="1"/>
  <c r="AH518" i="13"/>
  <c r="B525" i="13" s="1"/>
  <c r="AG518" i="13"/>
  <c r="B522" i="13" s="1"/>
  <c r="AF518" i="13"/>
  <c r="B527" i="13" s="1"/>
  <c r="B501" i="13"/>
  <c r="D495" i="13"/>
  <c r="CI495" i="13" s="1"/>
  <c r="D476" i="13"/>
  <c r="CI476" i="13" s="1"/>
  <c r="AD496" i="13"/>
  <c r="G496" i="13"/>
  <c r="DI473" i="13"/>
  <c r="DI497" i="13" s="1" a="1"/>
  <c r="DI497" i="13" s="1"/>
  <c r="DH473" i="13"/>
  <c r="DG473" i="13"/>
  <c r="DF473" i="13"/>
  <c r="DE473" i="13"/>
  <c r="DD473" i="13"/>
  <c r="DC473" i="13"/>
  <c r="DB473" i="13"/>
  <c r="DA473" i="13"/>
  <c r="CZ473" i="13"/>
  <c r="CY473" i="13"/>
  <c r="CX473" i="13"/>
  <c r="CW473" i="13"/>
  <c r="CV473" i="13"/>
  <c r="CU473" i="13"/>
  <c r="CT473" i="13"/>
  <c r="CS473" i="13"/>
  <c r="CR473" i="13"/>
  <c r="CQ473" i="13"/>
  <c r="CP473" i="13"/>
  <c r="CO473" i="13"/>
  <c r="CK481" i="13"/>
  <c r="CK475" i="13"/>
  <c r="CJ481" i="13"/>
  <c r="CH481" i="13"/>
  <c r="CH478" i="13"/>
  <c r="CH475" i="13"/>
  <c r="BY495" i="13"/>
  <c r="BX495" i="13"/>
  <c r="BW495" i="13"/>
  <c r="BU475" i="13"/>
  <c r="BT475" i="13"/>
  <c r="BS475" i="13"/>
  <c r="BQ475" i="13"/>
  <c r="BP475" i="13"/>
  <c r="BO475" i="13"/>
  <c r="BM495" i="13"/>
  <c r="BL495" i="13"/>
  <c r="BK495" i="13"/>
  <c r="BN495" i="13" s="1"/>
  <c r="AK475" i="13"/>
  <c r="AJ475" i="13"/>
  <c r="AI475" i="13"/>
  <c r="BV475" i="13" l="1"/>
  <c r="BR475" i="13"/>
  <c r="DI477" i="13" a="1"/>
  <c r="DI477" i="13" s="1"/>
  <c r="AO519" i="13"/>
  <c r="B526" i="13" s="1"/>
  <c r="BZ495" i="13"/>
  <c r="AR591" i="13"/>
  <c r="AL475" i="13"/>
  <c r="DI475" i="13" a="1"/>
  <c r="DI475" i="13" s="1"/>
  <c r="B460" i="13"/>
  <c r="AA453" i="13"/>
  <c r="W453" i="13"/>
  <c r="S453" i="13"/>
  <c r="AK452" i="13"/>
  <c r="AJ452" i="13"/>
  <c r="AI452" i="13"/>
  <c r="AK446" i="13"/>
  <c r="AJ446" i="13"/>
  <c r="AI446" i="13"/>
  <c r="AL446" i="13" s="1"/>
  <c r="AH452" i="13"/>
  <c r="AH449" i="13"/>
  <c r="AH446" i="13"/>
  <c r="AG452" i="13"/>
  <c r="AG449" i="13"/>
  <c r="AG446" i="13"/>
  <c r="AF452" i="13"/>
  <c r="AF446" i="13"/>
  <c r="AL452" i="13" l="1"/>
  <c r="AX790" i="13" a="1"/>
  <c r="AX790" i="13" s="1"/>
  <c r="AX806" i="13" a="1"/>
  <c r="AX806" i="13" s="1"/>
  <c r="CM473" i="13"/>
  <c r="CM477" i="13" s="1" a="1"/>
  <c r="CM477" i="13" s="1"/>
  <c r="AW790" i="13" a="1"/>
  <c r="AW790" i="13" s="1"/>
  <c r="AW806" i="13" a="1"/>
  <c r="AW806" i="13" s="1"/>
  <c r="CL473" i="13"/>
  <c r="AY790" i="13" a="1"/>
  <c r="AY790" i="13" s="1"/>
  <c r="AY806" i="13" a="1"/>
  <c r="AY806" i="13" s="1"/>
  <c r="CN473" i="13"/>
  <c r="CN477" i="13" s="1" a="1"/>
  <c r="CN477" i="13" s="1"/>
  <c r="B425" i="13"/>
  <c r="D400" i="13"/>
  <c r="D373" i="13"/>
  <c r="AD420" i="13"/>
  <c r="DP372" i="13" s="1" a="1"/>
  <c r="DP372" i="13" s="1"/>
  <c r="J420" i="13"/>
  <c r="CV372" i="13" s="1" a="1"/>
  <c r="CV372" i="13" s="1"/>
  <c r="AD393" i="13"/>
  <c r="M393" i="13"/>
  <c r="DP370" i="13"/>
  <c r="DP374" i="13" s="1" a="1"/>
  <c r="DP374" i="13" s="1"/>
  <c r="DO370" i="13"/>
  <c r="DN370" i="13"/>
  <c r="DM370" i="13"/>
  <c r="DL370" i="13"/>
  <c r="DK370" i="13"/>
  <c r="DJ370" i="13"/>
  <c r="DI370" i="13"/>
  <c r="DH370" i="13"/>
  <c r="DG370" i="13"/>
  <c r="DF370" i="13"/>
  <c r="DE370" i="13"/>
  <c r="DD370" i="13"/>
  <c r="DC370" i="13"/>
  <c r="DB370" i="13"/>
  <c r="DA370" i="13"/>
  <c r="CZ370" i="13"/>
  <c r="CY370" i="13"/>
  <c r="CX370" i="13"/>
  <c r="CW370" i="13"/>
  <c r="CV370" i="13"/>
  <c r="CU370" i="13"/>
  <c r="CT370" i="13"/>
  <c r="CS370" i="13"/>
  <c r="CR370" i="13"/>
  <c r="CQ370" i="13"/>
  <c r="CP370" i="13"/>
  <c r="CO370" i="13"/>
  <c r="CN370" i="13"/>
  <c r="CM370" i="13"/>
  <c r="CL370" i="13"/>
  <c r="CK370" i="13"/>
  <c r="CJ370" i="13"/>
  <c r="CI370" i="13"/>
  <c r="CH370" i="13"/>
  <c r="CH374" i="13" s="1" a="1"/>
  <c r="CH374" i="13" s="1"/>
  <c r="CG370" i="13"/>
  <c r="CG374" i="13" s="1" a="1"/>
  <c r="CG374" i="13" s="1"/>
  <c r="CF370" i="13"/>
  <c r="CF374" i="13" s="1" a="1"/>
  <c r="CF374" i="13" s="1"/>
  <c r="CE370" i="13"/>
  <c r="CE374" i="13" s="1" a="1"/>
  <c r="CE374" i="13" s="1"/>
  <c r="CD370" i="13"/>
  <c r="CD374" i="13" s="1" a="1"/>
  <c r="CD374" i="13" s="1"/>
  <c r="CC383" i="13"/>
  <c r="CC372" i="13"/>
  <c r="CB383" i="13"/>
  <c r="CB372" i="13"/>
  <c r="CA383" i="13"/>
  <c r="CA372" i="13"/>
  <c r="BZ383" i="13"/>
  <c r="BZ377" i="13"/>
  <c r="BZ376" i="13"/>
  <c r="BZ373" i="13"/>
  <c r="BZ372" i="13"/>
  <c r="BQ392" i="13"/>
  <c r="BP392" i="13"/>
  <c r="BO392" i="13"/>
  <c r="BM372" i="13"/>
  <c r="BL372" i="13"/>
  <c r="BK372" i="13"/>
  <c r="BI372" i="13"/>
  <c r="BH372" i="13"/>
  <c r="BG372" i="13"/>
  <c r="BI419" i="13"/>
  <c r="BH419" i="13"/>
  <c r="BG419" i="13"/>
  <c r="BJ419" i="13" s="1"/>
  <c r="AK399" i="13"/>
  <c r="AJ399" i="13"/>
  <c r="AI399" i="13"/>
  <c r="BE392" i="13"/>
  <c r="BD392" i="13"/>
  <c r="BC392" i="13"/>
  <c r="AK372" i="13"/>
  <c r="AJ372" i="13"/>
  <c r="AI372" i="13"/>
  <c r="AL372" i="13" s="1"/>
  <c r="BR392" i="13" l="1"/>
  <c r="DP394" i="13" a="1"/>
  <c r="DP394" i="13" s="1"/>
  <c r="BN372" i="13"/>
  <c r="BJ372" i="13"/>
  <c r="BF392" i="13"/>
  <c r="CD372" i="13" a="1"/>
  <c r="CD372" i="13" s="1"/>
  <c r="AL399" i="13"/>
  <c r="CU372" i="13" a="1"/>
  <c r="CU372" i="13" s="1"/>
  <c r="CL477" i="13" a="1"/>
  <c r="CL477" i="13" s="1"/>
  <c r="CL475" i="13" a="1"/>
  <c r="CL475" i="13" s="1"/>
  <c r="B356" i="13"/>
  <c r="AV349" i="13" a="1"/>
  <c r="AV349" i="13" s="1"/>
  <c r="AU349" i="13" a="1"/>
  <c r="AU349" i="13" s="1"/>
  <c r="AT349" i="13" a="1"/>
  <c r="AT349" i="13" s="1"/>
  <c r="AV338" i="13" a="1"/>
  <c r="AV338" i="13" s="1"/>
  <c r="AU338" i="13" a="1"/>
  <c r="AU338" i="13" s="1"/>
  <c r="AT338" i="13" a="1"/>
  <c r="AT338" i="13" s="1"/>
  <c r="AS349" i="13" a="1"/>
  <c r="AS349" i="13" s="1"/>
  <c r="AR349" i="13" a="1"/>
  <c r="AR349" i="13" s="1"/>
  <c r="AQ349" i="13" a="1"/>
  <c r="AQ349" i="13" s="1"/>
  <c r="AS338" i="13" a="1"/>
  <c r="AS338" i="13" s="1"/>
  <c r="AR338" i="13" a="1"/>
  <c r="AR338" i="13"/>
  <c r="AQ338" i="13" a="1"/>
  <c r="AQ338" i="13" s="1"/>
  <c r="AO349" i="13"/>
  <c r="AN349" i="13"/>
  <c r="AM349" i="13"/>
  <c r="AP349" i="13" s="1"/>
  <c r="AK349" i="13"/>
  <c r="AJ349" i="13"/>
  <c r="AI349" i="13"/>
  <c r="AO338" i="13"/>
  <c r="AN338" i="13"/>
  <c r="AM338" i="13"/>
  <c r="AK338" i="13"/>
  <c r="AJ338" i="13"/>
  <c r="AI338" i="13"/>
  <c r="AL338" i="13" s="1"/>
  <c r="AG338" i="13"/>
  <c r="B358" i="13" s="1"/>
  <c r="AF338" i="13"/>
  <c r="B355" i="13" s="1"/>
  <c r="AL349" i="13" l="1"/>
  <c r="AP338" i="13"/>
  <c r="B324" i="13"/>
  <c r="Y319" i="13"/>
  <c r="AO307" i="13" s="1" a="1"/>
  <c r="AO307" i="13" s="1"/>
  <c r="S319" i="13"/>
  <c r="AN307" i="13" s="1" a="1"/>
  <c r="AN307" i="13" s="1"/>
  <c r="M319" i="13"/>
  <c r="AM307" i="13" s="1" a="1"/>
  <c r="AM307" i="13" s="1"/>
  <c r="AR318" i="13" a="1"/>
  <c r="AR318" i="13" s="1"/>
  <c r="AQ318" i="13" a="1"/>
  <c r="AQ318" i="13" s="1"/>
  <c r="AP318" i="13" a="1"/>
  <c r="AP318" i="13" s="1"/>
  <c r="AR307" i="13" a="1"/>
  <c r="AR307" i="13" s="1"/>
  <c r="AQ307" i="13" a="1"/>
  <c r="AQ307" i="13" s="1"/>
  <c r="AP307" i="13" a="1"/>
  <c r="AP307" i="13" s="1"/>
  <c r="AK318" i="13"/>
  <c r="AJ318" i="13"/>
  <c r="AI318" i="13"/>
  <c r="AK307" i="13"/>
  <c r="AJ307" i="13"/>
  <c r="AI307" i="13"/>
  <c r="AL307" i="13" s="1"/>
  <c r="AG307" i="13"/>
  <c r="B326" i="13" s="1"/>
  <c r="AF307" i="13"/>
  <c r="B323" i="13" s="1"/>
  <c r="B296" i="13"/>
  <c r="Y291" i="13"/>
  <c r="M291" i="13"/>
  <c r="AK290" i="13"/>
  <c r="AJ290" i="13"/>
  <c r="AI290" i="13"/>
  <c r="AK264" i="13"/>
  <c r="AJ264" i="13"/>
  <c r="AI264" i="13"/>
  <c r="AL264" i="13" s="1"/>
  <c r="AG264" i="13"/>
  <c r="B298" i="13" s="1"/>
  <c r="AF264" i="13"/>
  <c r="B295" i="13" s="1"/>
  <c r="AL318" i="13" l="1"/>
  <c r="AL290" i="13"/>
  <c r="AO308" i="13"/>
  <c r="B327" i="13" s="1"/>
  <c r="B84" i="10"/>
  <c r="B85" i="10"/>
  <c r="B80" i="10"/>
  <c r="B81" i="10"/>
  <c r="B83" i="10"/>
  <c r="B82" i="10"/>
  <c r="AS58" i="10"/>
  <c r="AR58" i="10"/>
  <c r="AR57" i="10"/>
  <c r="AS43" i="10"/>
  <c r="AR43" i="10"/>
  <c r="AM58" i="10"/>
  <c r="AM44" i="10"/>
  <c r="AM45" i="10"/>
  <c r="AM46" i="10"/>
  <c r="AM47" i="10"/>
  <c r="AM48" i="10"/>
  <c r="AM49" i="10"/>
  <c r="AM50" i="10"/>
  <c r="AM51" i="10"/>
  <c r="AM52" i="10"/>
  <c r="AM53" i="10"/>
  <c r="AM54" i="10"/>
  <c r="AM55" i="10"/>
  <c r="AM56" i="10"/>
  <c r="AM57" i="10"/>
  <c r="AM43" i="10"/>
  <c r="B40" i="9"/>
  <c r="B42" i="9"/>
  <c r="AM35" i="9"/>
  <c r="AL35" i="9"/>
  <c r="AK35" i="9"/>
  <c r="AJ35" i="9"/>
  <c r="Y250" i="13"/>
  <c r="S250" i="13"/>
  <c r="M250" i="13"/>
  <c r="AQ35" i="9"/>
  <c r="AP35" i="9"/>
  <c r="AO35" i="9"/>
  <c r="AN35" i="9"/>
  <c r="B294" i="5"/>
  <c r="B242" i="5"/>
  <c r="B66" i="5"/>
  <c r="B34" i="5"/>
  <c r="AU260" i="5"/>
  <c r="AL261" i="5"/>
  <c r="AM261" i="5"/>
  <c r="AN261" i="5"/>
  <c r="AO261" i="5"/>
  <c r="AP261" i="5"/>
  <c r="AQ261" i="5"/>
  <c r="AR261" i="5"/>
  <c r="AS261" i="5"/>
  <c r="AL262" i="5"/>
  <c r="AM262" i="5"/>
  <c r="AN262" i="5"/>
  <c r="AO262" i="5"/>
  <c r="AP262" i="5"/>
  <c r="AQ262" i="5"/>
  <c r="AR262" i="5"/>
  <c r="AS262" i="5"/>
  <c r="AL263" i="5"/>
  <c r="AM263" i="5"/>
  <c r="AN263" i="5"/>
  <c r="AO263" i="5"/>
  <c r="AP263" i="5"/>
  <c r="AQ263" i="5"/>
  <c r="AR263" i="5"/>
  <c r="AS263" i="5"/>
  <c r="AL264" i="5"/>
  <c r="AM264" i="5"/>
  <c r="AN264" i="5"/>
  <c r="AO264" i="5"/>
  <c r="AP264" i="5"/>
  <c r="AQ264" i="5"/>
  <c r="AR264" i="5"/>
  <c r="AS264" i="5"/>
  <c r="AL265" i="5"/>
  <c r="AM265" i="5"/>
  <c r="AN265" i="5"/>
  <c r="AO265" i="5"/>
  <c r="AP265" i="5"/>
  <c r="AQ265" i="5"/>
  <c r="AR265" i="5"/>
  <c r="AS265" i="5"/>
  <c r="AL266" i="5"/>
  <c r="AM266" i="5"/>
  <c r="AN266" i="5"/>
  <c r="AO266" i="5"/>
  <c r="AP266" i="5"/>
  <c r="AQ266" i="5"/>
  <c r="AR266" i="5"/>
  <c r="AS266" i="5"/>
  <c r="AL267" i="5"/>
  <c r="AM267" i="5"/>
  <c r="AN267" i="5"/>
  <c r="AO267" i="5"/>
  <c r="AP267" i="5"/>
  <c r="AQ267" i="5"/>
  <c r="AR267" i="5"/>
  <c r="AS267" i="5"/>
  <c r="AL268" i="5"/>
  <c r="AM268" i="5"/>
  <c r="AN268" i="5"/>
  <c r="AO268" i="5"/>
  <c r="AP268" i="5"/>
  <c r="AQ268" i="5"/>
  <c r="AR268" i="5"/>
  <c r="AS268" i="5"/>
  <c r="AL269" i="5"/>
  <c r="AM269" i="5"/>
  <c r="AN269" i="5"/>
  <c r="AO269" i="5"/>
  <c r="AP269" i="5"/>
  <c r="AQ269" i="5"/>
  <c r="AR269" i="5"/>
  <c r="AS269" i="5"/>
  <c r="AL270" i="5"/>
  <c r="AM270" i="5"/>
  <c r="AN270" i="5"/>
  <c r="AO270" i="5"/>
  <c r="AP270" i="5"/>
  <c r="AQ270" i="5"/>
  <c r="AR270" i="5"/>
  <c r="AS270" i="5"/>
  <c r="AL271" i="5"/>
  <c r="AM271" i="5"/>
  <c r="AN271" i="5"/>
  <c r="AO271" i="5"/>
  <c r="AP271" i="5"/>
  <c r="AQ271" i="5"/>
  <c r="AR271" i="5"/>
  <c r="AS271" i="5"/>
  <c r="AL272" i="5"/>
  <c r="AM272" i="5"/>
  <c r="AN272" i="5"/>
  <c r="AO272" i="5"/>
  <c r="AP272" i="5"/>
  <c r="AQ272" i="5"/>
  <c r="AR272" i="5"/>
  <c r="AS272" i="5"/>
  <c r="AL273" i="5"/>
  <c r="AM273" i="5"/>
  <c r="AN273" i="5"/>
  <c r="AO273" i="5"/>
  <c r="AP273" i="5"/>
  <c r="AQ273" i="5"/>
  <c r="AR273" i="5"/>
  <c r="AS273" i="5"/>
  <c r="AL274" i="5"/>
  <c r="AM274" i="5"/>
  <c r="AN274" i="5"/>
  <c r="AO274" i="5"/>
  <c r="AP274" i="5"/>
  <c r="AQ274" i="5"/>
  <c r="AR274" i="5"/>
  <c r="AS274" i="5"/>
  <c r="AL275" i="5"/>
  <c r="AM275" i="5"/>
  <c r="AN275" i="5"/>
  <c r="AO275" i="5"/>
  <c r="AP275" i="5"/>
  <c r="AQ275" i="5"/>
  <c r="AR275" i="5"/>
  <c r="AS275" i="5"/>
  <c r="AL276" i="5"/>
  <c r="AM276" i="5"/>
  <c r="AN276" i="5"/>
  <c r="AO276" i="5"/>
  <c r="AP276" i="5"/>
  <c r="AQ276" i="5"/>
  <c r="AR276" i="5"/>
  <c r="AS276" i="5"/>
  <c r="AL277" i="5"/>
  <c r="AM277" i="5"/>
  <c r="AN277" i="5"/>
  <c r="AO277" i="5"/>
  <c r="AP277" i="5"/>
  <c r="AQ277" i="5"/>
  <c r="AR277" i="5"/>
  <c r="AS277" i="5"/>
  <c r="AL278" i="5"/>
  <c r="AM278" i="5"/>
  <c r="AN278" i="5"/>
  <c r="AO278" i="5"/>
  <c r="AP278" i="5"/>
  <c r="AQ278" i="5"/>
  <c r="AR278" i="5"/>
  <c r="AS278" i="5"/>
  <c r="AL279" i="5"/>
  <c r="AM279" i="5"/>
  <c r="AN279" i="5"/>
  <c r="AO279" i="5"/>
  <c r="AP279" i="5"/>
  <c r="AQ279" i="5"/>
  <c r="AR279" i="5"/>
  <c r="AS279" i="5"/>
  <c r="AS260" i="5"/>
  <c r="AR260" i="5"/>
  <c r="AQ260" i="5"/>
  <c r="AP260" i="5"/>
  <c r="AO260" i="5"/>
  <c r="AN260" i="5"/>
  <c r="AM260" i="5"/>
  <c r="AR61" i="5"/>
  <c r="B255" i="13"/>
  <c r="AG247" i="13"/>
  <c r="B257" i="13" s="1"/>
  <c r="AF247" i="13"/>
  <c r="B254" i="13" s="1"/>
  <c r="AJ61" i="5"/>
  <c r="AK61" i="5"/>
  <c r="AL61" i="5"/>
  <c r="AM61" i="5"/>
  <c r="AN61" i="5"/>
  <c r="AO61" i="5"/>
  <c r="AP61" i="5"/>
  <c r="AQ61" i="5"/>
  <c r="AQ60" i="5"/>
  <c r="AP60" i="5"/>
  <c r="AQ62" i="5" s="1"/>
  <c r="B68" i="5" s="1"/>
  <c r="AO60" i="5"/>
  <c r="AN60" i="5"/>
  <c r="AM60" i="5"/>
  <c r="AL60" i="5"/>
  <c r="AK60" i="5"/>
  <c r="AJ60" i="5"/>
  <c r="AQ28" i="5"/>
  <c r="AP28" i="5"/>
  <c r="AO28" i="5"/>
  <c r="AN28" i="5"/>
  <c r="AM28" i="5"/>
  <c r="AL28" i="5"/>
  <c r="AK28" i="5"/>
  <c r="AJ28" i="5"/>
  <c r="AQ29" i="5" s="1"/>
  <c r="B35" i="5" s="1"/>
  <c r="AR28" i="5"/>
  <c r="AI247" i="13"/>
  <c r="AJ247" i="13"/>
  <c r="AK247" i="13"/>
  <c r="AI248" i="13"/>
  <c r="AJ248" i="13"/>
  <c r="AK248" i="13"/>
  <c r="AI249" i="13"/>
  <c r="AJ249" i="13"/>
  <c r="AK249" i="13"/>
  <c r="AD209" i="13"/>
  <c r="J209" i="13"/>
  <c r="AR149" i="13" a="1"/>
  <c r="AR149" i="13" s="1"/>
  <c r="AQ149" i="13" a="1"/>
  <c r="AQ149" i="13" s="1"/>
  <c r="AP149" i="13" a="1"/>
  <c r="AP149" i="13" s="1"/>
  <c r="AR144" i="13" a="1"/>
  <c r="AR144" i="13" s="1"/>
  <c r="AQ144" i="13" a="1"/>
  <c r="AQ144" i="13" s="1"/>
  <c r="AP144" i="13" a="1"/>
  <c r="AP144" i="13" s="1"/>
  <c r="AS280" i="5" l="1"/>
  <c r="B298" i="5" s="1"/>
  <c r="AL249" i="13"/>
  <c r="B258" i="13"/>
  <c r="AL248" i="13"/>
  <c r="AL247" i="13"/>
  <c r="AQ36" i="9"/>
  <c r="AL250" i="13" l="1"/>
  <c r="AJ251" i="13" s="1"/>
  <c r="B256" i="13" s="1"/>
  <c r="B36" i="8"/>
  <c r="B101" i="7"/>
  <c r="B85" i="7"/>
  <c r="B63" i="7"/>
  <c r="B62" i="7"/>
  <c r="B65" i="7"/>
  <c r="B64" i="7"/>
  <c r="B93" i="13"/>
  <c r="B90" i="13"/>
  <c r="B96" i="6"/>
  <c r="B95" i="6"/>
  <c r="B94" i="6"/>
  <c r="B93" i="6"/>
  <c r="B55" i="6"/>
  <c r="B53" i="6"/>
  <c r="B42" i="6"/>
  <c r="B40" i="6"/>
  <c r="AM33" i="6"/>
  <c r="B54" i="6" s="1"/>
  <c r="BV31" i="8" l="1"/>
  <c r="B40" i="8" s="1"/>
  <c r="BU31" i="8"/>
  <c r="B38" i="8" s="1"/>
  <c r="BT31" i="8"/>
  <c r="B35" i="8" s="1"/>
  <c r="BS31" i="8"/>
  <c r="B39" i="8" s="1"/>
  <c r="BQ31" i="8"/>
  <c r="BO31" i="8"/>
  <c r="BM31" i="8"/>
  <c r="BL31" i="8"/>
  <c r="BK31" i="8"/>
  <c r="BI31" i="8"/>
  <c r="BH31" i="8"/>
  <c r="BG31" i="8"/>
  <c r="BJ31" i="8" s="1"/>
  <c r="BE31" i="8"/>
  <c r="BD31" i="8"/>
  <c r="BC31" i="8"/>
  <c r="BA31" i="8"/>
  <c r="AZ31" i="8"/>
  <c r="AY31" i="8"/>
  <c r="BB31" i="8" s="1"/>
  <c r="AW31" i="8"/>
  <c r="AV31" i="8"/>
  <c r="AU31" i="8"/>
  <c r="AX31" i="8" s="1"/>
  <c r="AS31" i="8"/>
  <c r="AR31" i="8"/>
  <c r="AQ31" i="8"/>
  <c r="AT31" i="8" s="1"/>
  <c r="AO31" i="8"/>
  <c r="AN31" i="8"/>
  <c r="AM31" i="8"/>
  <c r="AP31" i="8" s="1"/>
  <c r="AK31" i="8"/>
  <c r="AJ31" i="8"/>
  <c r="AI31" i="8"/>
  <c r="AL31" i="8" s="1"/>
  <c r="AI185" i="5"/>
  <c r="AH185" i="5"/>
  <c r="AG185" i="5"/>
  <c r="C121" i="5"/>
  <c r="AI105" i="5"/>
  <c r="AH105" i="5"/>
  <c r="AG105" i="5"/>
  <c r="B49" i="13"/>
  <c r="B47" i="13"/>
  <c r="BN31" i="8" l="1"/>
  <c r="AQ44" i="13"/>
  <c r="AJ44" i="13"/>
  <c r="AI44" i="13"/>
  <c r="BE44" i="13"/>
  <c r="AW44" i="13"/>
  <c r="AX44" i="13" s="1"/>
  <c r="AV44" i="13"/>
  <c r="AU44" i="13"/>
  <c r="AT44" i="13"/>
  <c r="AS44" i="13"/>
  <c r="AR44" i="13"/>
  <c r="AH44" i="13"/>
  <c r="B89" i="13" s="1"/>
  <c r="AG44" i="13"/>
  <c r="C199" i="5" l="1"/>
  <c r="AG133" i="5"/>
  <c r="AH33" i="6"/>
  <c r="AI33" i="6"/>
  <c r="AJ33" i="6"/>
  <c r="AK33" i="6"/>
  <c r="AL33" i="6"/>
  <c r="AH34" i="6"/>
  <c r="AI38" i="6" s="1"/>
  <c r="AI34" i="6"/>
  <c r="AJ34" i="6"/>
  <c r="AH35" i="6"/>
  <c r="AI35" i="6"/>
  <c r="AJ35" i="6"/>
  <c r="AH36" i="6"/>
  <c r="AI36" i="6"/>
  <c r="AJ36" i="6"/>
  <c r="AH37" i="6"/>
  <c r="AI37" i="6"/>
  <c r="AJ37" i="6"/>
  <c r="AJ38" i="6" l="1"/>
  <c r="BA118" i="12" l="1"/>
  <c r="AG100" i="12"/>
  <c r="AH100" i="12"/>
  <c r="AI100" i="12"/>
  <c r="AJ100" i="12"/>
  <c r="AK100" i="12"/>
  <c r="AL100" i="12"/>
  <c r="AM100" i="12"/>
  <c r="AN100" i="12"/>
  <c r="AO100" i="12"/>
  <c r="AP100" i="12"/>
  <c r="AQ100" i="12"/>
  <c r="AR100" i="12"/>
  <c r="AS100" i="12"/>
  <c r="AT100" i="12"/>
  <c r="AU100" i="12"/>
  <c r="AV100" i="12"/>
  <c r="AW100" i="12"/>
  <c r="AX100" i="12"/>
  <c r="AY100" i="12"/>
  <c r="AZ100" i="12"/>
  <c r="BA100" i="12"/>
  <c r="AG101" i="12"/>
  <c r="AH101" i="12"/>
  <c r="AI101" i="12"/>
  <c r="AJ101" i="12"/>
  <c r="AK101" i="12"/>
  <c r="AL101" i="12"/>
  <c r="AM101" i="12"/>
  <c r="AN101" i="12"/>
  <c r="AO101" i="12"/>
  <c r="AP101" i="12"/>
  <c r="AQ101" i="12"/>
  <c r="AR101" i="12"/>
  <c r="AS101" i="12"/>
  <c r="AT101" i="12"/>
  <c r="AU101" i="12"/>
  <c r="AV101" i="12"/>
  <c r="AW101" i="12"/>
  <c r="AX101" i="12"/>
  <c r="AY101" i="12"/>
  <c r="AZ101" i="12"/>
  <c r="BA101" i="12"/>
  <c r="AG102" i="12"/>
  <c r="AH102" i="12"/>
  <c r="AI102" i="12"/>
  <c r="AJ102" i="12"/>
  <c r="AK102" i="12"/>
  <c r="AL102" i="12"/>
  <c r="AM102" i="12"/>
  <c r="AN102" i="12"/>
  <c r="AO102" i="12"/>
  <c r="AP102" i="12"/>
  <c r="AQ102" i="12"/>
  <c r="AR102" i="12"/>
  <c r="AS102" i="12"/>
  <c r="AT102" i="12"/>
  <c r="AU102" i="12"/>
  <c r="AV102" i="12"/>
  <c r="AW102" i="12"/>
  <c r="AX102" i="12"/>
  <c r="AY102" i="12"/>
  <c r="AZ102" i="12"/>
  <c r="BA102" i="12"/>
  <c r="AG103" i="12"/>
  <c r="AH103" i="12"/>
  <c r="AI103" i="12"/>
  <c r="AJ103" i="12"/>
  <c r="AK103" i="12"/>
  <c r="AL103" i="12"/>
  <c r="AM103" i="12"/>
  <c r="AN103" i="12"/>
  <c r="AO103" i="12"/>
  <c r="AP103" i="12"/>
  <c r="AQ103" i="12"/>
  <c r="AR103" i="12"/>
  <c r="AS103" i="12"/>
  <c r="AT103" i="12"/>
  <c r="AU103" i="12"/>
  <c r="AV103" i="12"/>
  <c r="AW103" i="12"/>
  <c r="AX103" i="12"/>
  <c r="AY103" i="12"/>
  <c r="AZ103" i="12"/>
  <c r="BA103" i="12"/>
  <c r="AG104" i="12"/>
  <c r="AH104" i="12"/>
  <c r="AI104" i="12"/>
  <c r="AJ104" i="12"/>
  <c r="AK104" i="12"/>
  <c r="AL104" i="12"/>
  <c r="AM104" i="12"/>
  <c r="AN104" i="12"/>
  <c r="AO104" i="12"/>
  <c r="AP104" i="12"/>
  <c r="AQ104" i="12"/>
  <c r="AR104" i="12"/>
  <c r="AS104" i="12"/>
  <c r="AT104" i="12"/>
  <c r="AU104" i="12"/>
  <c r="AV104" i="12"/>
  <c r="AW104" i="12"/>
  <c r="AX104" i="12"/>
  <c r="AY104" i="12"/>
  <c r="AZ104" i="12"/>
  <c r="BA104" i="12"/>
  <c r="AG105" i="12"/>
  <c r="AH105" i="12"/>
  <c r="AI105" i="12"/>
  <c r="AJ105" i="12"/>
  <c r="AK105" i="12"/>
  <c r="AL105" i="12"/>
  <c r="AM105" i="12"/>
  <c r="AN105" i="12"/>
  <c r="AO105" i="12"/>
  <c r="AP105" i="12"/>
  <c r="AQ105" i="12"/>
  <c r="AR105" i="12"/>
  <c r="AS105" i="12"/>
  <c r="AT105" i="12"/>
  <c r="AU105" i="12"/>
  <c r="AV105" i="12"/>
  <c r="AW105" i="12"/>
  <c r="AX105" i="12"/>
  <c r="AY105" i="12"/>
  <c r="AZ105" i="12"/>
  <c r="BA105" i="12"/>
  <c r="AG106" i="12"/>
  <c r="AH106" i="12"/>
  <c r="AI106" i="12"/>
  <c r="AJ106" i="12"/>
  <c r="AK106" i="12"/>
  <c r="AL106" i="12"/>
  <c r="AM106" i="12"/>
  <c r="AN106" i="12"/>
  <c r="AO106" i="12"/>
  <c r="AP106" i="12"/>
  <c r="AQ106" i="12"/>
  <c r="AR106" i="12"/>
  <c r="AS106" i="12"/>
  <c r="AT106" i="12"/>
  <c r="AU106" i="12"/>
  <c r="AV106" i="12"/>
  <c r="AW106" i="12"/>
  <c r="AX106" i="12"/>
  <c r="AY106" i="12"/>
  <c r="AZ106" i="12"/>
  <c r="BA106" i="12"/>
  <c r="AG107" i="12"/>
  <c r="AH107" i="12"/>
  <c r="AI107" i="12"/>
  <c r="AJ107" i="12"/>
  <c r="AK107" i="12"/>
  <c r="AL107" i="12"/>
  <c r="AM107" i="12"/>
  <c r="AN107" i="12"/>
  <c r="AO107" i="12"/>
  <c r="AP107" i="12"/>
  <c r="AQ107" i="12"/>
  <c r="AR107" i="12"/>
  <c r="AS107" i="12"/>
  <c r="AT107" i="12"/>
  <c r="AU107" i="12"/>
  <c r="AV107" i="12"/>
  <c r="AW107" i="12"/>
  <c r="AX107" i="12"/>
  <c r="AY107" i="12"/>
  <c r="AZ107" i="12"/>
  <c r="BA107" i="12"/>
  <c r="AG108" i="12"/>
  <c r="AH108" i="12"/>
  <c r="AI108" i="12"/>
  <c r="AJ108" i="12"/>
  <c r="AK108" i="12"/>
  <c r="AL108" i="12"/>
  <c r="AM108" i="12"/>
  <c r="AN108" i="12"/>
  <c r="AO108" i="12"/>
  <c r="AP108" i="12"/>
  <c r="AQ108" i="12"/>
  <c r="AR108" i="12"/>
  <c r="AS108" i="12"/>
  <c r="AT108" i="12"/>
  <c r="AU108" i="12"/>
  <c r="AV108" i="12"/>
  <c r="AW108" i="12"/>
  <c r="AX108" i="12"/>
  <c r="AY108" i="12"/>
  <c r="AZ108" i="12"/>
  <c r="BA108" i="12"/>
  <c r="AG109" i="12"/>
  <c r="AH109" i="12"/>
  <c r="AI109" i="12"/>
  <c r="AJ109" i="12"/>
  <c r="AK109" i="12"/>
  <c r="AL109" i="12"/>
  <c r="AM109" i="12"/>
  <c r="AN109" i="12"/>
  <c r="AO109" i="12"/>
  <c r="AP109" i="12"/>
  <c r="AQ109" i="12"/>
  <c r="AR109" i="12"/>
  <c r="AS109" i="12"/>
  <c r="AT109" i="12"/>
  <c r="AU109" i="12"/>
  <c r="AV109" i="12"/>
  <c r="AW109" i="12"/>
  <c r="AX109" i="12"/>
  <c r="AY109" i="12"/>
  <c r="AZ109" i="12"/>
  <c r="BA109" i="12"/>
  <c r="AG110" i="12"/>
  <c r="AH110" i="12"/>
  <c r="AI110" i="12"/>
  <c r="AJ110" i="12"/>
  <c r="AK110" i="12"/>
  <c r="AL110" i="12"/>
  <c r="AM110" i="12"/>
  <c r="AN110" i="12"/>
  <c r="AO110" i="12"/>
  <c r="AP110" i="12"/>
  <c r="AQ110" i="12"/>
  <c r="AR110" i="12"/>
  <c r="AS110" i="12"/>
  <c r="AT110" i="12"/>
  <c r="AU110" i="12"/>
  <c r="AV110" i="12"/>
  <c r="AW110" i="12"/>
  <c r="AX110" i="12"/>
  <c r="AY110" i="12"/>
  <c r="AZ110" i="12"/>
  <c r="BA110" i="12"/>
  <c r="AG111" i="12"/>
  <c r="AH111" i="12"/>
  <c r="AI111" i="12"/>
  <c r="AJ111" i="12"/>
  <c r="AK111" i="12"/>
  <c r="AL111" i="12"/>
  <c r="AM111" i="12"/>
  <c r="AN111" i="12"/>
  <c r="AO111" i="12"/>
  <c r="AP111" i="12"/>
  <c r="AQ111" i="12"/>
  <c r="AR111" i="12"/>
  <c r="AS111" i="12"/>
  <c r="AT111" i="12"/>
  <c r="AU111" i="12"/>
  <c r="AV111" i="12"/>
  <c r="AW111" i="12"/>
  <c r="AX111" i="12"/>
  <c r="AY111" i="12"/>
  <c r="AZ111" i="12"/>
  <c r="BA111" i="12"/>
  <c r="AG112" i="12"/>
  <c r="AH112" i="12"/>
  <c r="AI112" i="12"/>
  <c r="AJ112" i="12"/>
  <c r="AK112" i="12"/>
  <c r="AL112" i="12"/>
  <c r="AM112" i="12"/>
  <c r="AN112" i="12"/>
  <c r="AO112" i="12"/>
  <c r="AP112" i="12"/>
  <c r="AQ112" i="12"/>
  <c r="AR112" i="12"/>
  <c r="AS112" i="12"/>
  <c r="AT112" i="12"/>
  <c r="AU112" i="12"/>
  <c r="AV112" i="12"/>
  <c r="AW112" i="12"/>
  <c r="AX112" i="12"/>
  <c r="AY112" i="12"/>
  <c r="AZ112" i="12"/>
  <c r="BA112" i="12"/>
  <c r="AG113" i="12"/>
  <c r="AH113" i="12"/>
  <c r="AI113" i="12"/>
  <c r="AJ113" i="12"/>
  <c r="AK113" i="12"/>
  <c r="AL113" i="12"/>
  <c r="AM113" i="12"/>
  <c r="AN113" i="12"/>
  <c r="AO113" i="12"/>
  <c r="AP113" i="12"/>
  <c r="AQ113" i="12"/>
  <c r="AR113" i="12"/>
  <c r="AS113" i="12"/>
  <c r="AT113" i="12"/>
  <c r="AU113" i="12"/>
  <c r="AV113" i="12"/>
  <c r="AW113" i="12"/>
  <c r="AX113" i="12"/>
  <c r="AY113" i="12"/>
  <c r="AZ113" i="12"/>
  <c r="BA113" i="12"/>
  <c r="AG114" i="12"/>
  <c r="AH114" i="12"/>
  <c r="AI114" i="12"/>
  <c r="AJ114" i="12"/>
  <c r="AK114" i="12"/>
  <c r="AL114" i="12"/>
  <c r="AM114" i="12"/>
  <c r="AN114" i="12"/>
  <c r="AO114" i="12"/>
  <c r="AP114" i="12"/>
  <c r="AQ114" i="12"/>
  <c r="AR114" i="12"/>
  <c r="AS114" i="12"/>
  <c r="AT114" i="12"/>
  <c r="AU114" i="12"/>
  <c r="AV114" i="12"/>
  <c r="AW114" i="12"/>
  <c r="AX114" i="12"/>
  <c r="AY114" i="12"/>
  <c r="AZ114" i="12"/>
  <c r="BA114" i="12"/>
  <c r="AG115" i="12"/>
  <c r="AH115" i="12"/>
  <c r="AI115" i="12"/>
  <c r="AJ115" i="12"/>
  <c r="AK115" i="12"/>
  <c r="AL115" i="12"/>
  <c r="AM115" i="12"/>
  <c r="AN115" i="12"/>
  <c r="AO115" i="12"/>
  <c r="AP115" i="12"/>
  <c r="AQ115" i="12"/>
  <c r="AR115" i="12"/>
  <c r="AS115" i="12"/>
  <c r="AT115" i="12"/>
  <c r="AU115" i="12"/>
  <c r="AV115" i="12"/>
  <c r="AW115" i="12"/>
  <c r="AX115" i="12"/>
  <c r="AY115" i="12"/>
  <c r="AZ115" i="12"/>
  <c r="BA115" i="12"/>
  <c r="AG116" i="12"/>
  <c r="AH116" i="12"/>
  <c r="AI116" i="12"/>
  <c r="AJ116" i="12"/>
  <c r="AK116" i="12"/>
  <c r="AL116" i="12"/>
  <c r="AM116" i="12"/>
  <c r="AN116" i="12"/>
  <c r="AO116" i="12"/>
  <c r="AP116" i="12"/>
  <c r="AQ116" i="12"/>
  <c r="AR116" i="12"/>
  <c r="AS116" i="12"/>
  <c r="AT116" i="12"/>
  <c r="AU116" i="12"/>
  <c r="AV116" i="12"/>
  <c r="AW116" i="12"/>
  <c r="AX116" i="12"/>
  <c r="AY116" i="12"/>
  <c r="AZ116" i="12"/>
  <c r="BA116" i="12"/>
  <c r="AG117" i="12"/>
  <c r="AH117" i="12"/>
  <c r="AI117" i="12"/>
  <c r="AJ117" i="12"/>
  <c r="AK117" i="12"/>
  <c r="AL117" i="12"/>
  <c r="AM117" i="12"/>
  <c r="AN117" i="12"/>
  <c r="AO117" i="12"/>
  <c r="AP117" i="12"/>
  <c r="AQ117" i="12"/>
  <c r="AR117" i="12"/>
  <c r="AS117" i="12"/>
  <c r="AT117" i="12"/>
  <c r="AU117" i="12"/>
  <c r="AV117" i="12"/>
  <c r="AW117" i="12"/>
  <c r="AX117" i="12"/>
  <c r="AY117" i="12"/>
  <c r="AZ117" i="12"/>
  <c r="BA117" i="12"/>
  <c r="AG118" i="12"/>
  <c r="AH118" i="12"/>
  <c r="AI118" i="12"/>
  <c r="AJ118" i="12"/>
  <c r="AK118" i="12"/>
  <c r="AL118" i="12"/>
  <c r="AM118" i="12"/>
  <c r="AN118" i="12"/>
  <c r="AO118" i="12"/>
  <c r="AP118" i="12"/>
  <c r="AQ118" i="12"/>
  <c r="AR118" i="12"/>
  <c r="AS118" i="12"/>
  <c r="AT118" i="12"/>
  <c r="AU118" i="12"/>
  <c r="AV118" i="12"/>
  <c r="AW118" i="12"/>
  <c r="AX118" i="12"/>
  <c r="AY118" i="12"/>
  <c r="AZ118" i="12"/>
  <c r="BA99" i="12"/>
  <c r="AZ99" i="12"/>
  <c r="AY99" i="12"/>
  <c r="AX99" i="12"/>
  <c r="AW99" i="12"/>
  <c r="AV99" i="12"/>
  <c r="AU99" i="12"/>
  <c r="AT99" i="12"/>
  <c r="AS99" i="12"/>
  <c r="AR99" i="12"/>
  <c r="AQ99" i="12"/>
  <c r="AP99" i="12"/>
  <c r="AO99" i="12"/>
  <c r="AN99" i="12"/>
  <c r="AM99" i="12"/>
  <c r="AL99" i="12"/>
  <c r="AK99" i="12"/>
  <c r="AJ99" i="12"/>
  <c r="AI99" i="12"/>
  <c r="AH99" i="12"/>
  <c r="AG99" i="12"/>
  <c r="AL72" i="9"/>
  <c r="AN72" i="9"/>
  <c r="AM72" i="9"/>
  <c r="AK72" i="9"/>
  <c r="AO72" i="9" s="1"/>
  <c r="AJ72" i="9"/>
  <c r="AI72" i="9"/>
  <c r="AH72" i="9"/>
  <c r="AG72" i="9"/>
  <c r="AH35" i="9" l="1"/>
  <c r="AG35" i="9"/>
  <c r="AJ73" i="7"/>
  <c r="AH36" i="9" l="1"/>
  <c r="BB261" i="5" l="1"/>
  <c r="BB262" i="5"/>
  <c r="BB263" i="5"/>
  <c r="BB264" i="5"/>
  <c r="BB265" i="5"/>
  <c r="BB266" i="5"/>
  <c r="BB267" i="5"/>
  <c r="BB268" i="5"/>
  <c r="BB269" i="5"/>
  <c r="BB270" i="5"/>
  <c r="BB271" i="5"/>
  <c r="BB272" i="5"/>
  <c r="BB273" i="5"/>
  <c r="BB274" i="5"/>
  <c r="BB275" i="5"/>
  <c r="BB276" i="5"/>
  <c r="BB277" i="5"/>
  <c r="BB278" i="5"/>
  <c r="BB279" i="5"/>
  <c r="BB260" i="5"/>
  <c r="D2242" i="13" l="1"/>
  <c r="M45" i="19"/>
  <c r="M27" i="19"/>
  <c r="AS27" i="19" s="1"/>
  <c r="M28" i="19"/>
  <c r="AS28" i="19" s="1"/>
  <c r="M29" i="19"/>
  <c r="M30" i="19"/>
  <c r="M31" i="19"/>
  <c r="M32" i="19"/>
  <c r="M33" i="19"/>
  <c r="M34" i="19"/>
  <c r="M35" i="19"/>
  <c r="M36" i="19"/>
  <c r="M37" i="19"/>
  <c r="M38" i="19"/>
  <c r="M39" i="19"/>
  <c r="M40" i="19"/>
  <c r="M41" i="19"/>
  <c r="M42" i="19"/>
  <c r="M43" i="19"/>
  <c r="M44" i="19"/>
  <c r="AS44" i="19" s="1"/>
  <c r="M26" i="19"/>
  <c r="D27" i="19"/>
  <c r="D28" i="19"/>
  <c r="D29" i="19"/>
  <c r="D30" i="19"/>
  <c r="D31" i="19"/>
  <c r="D32" i="19"/>
  <c r="D33" i="19"/>
  <c r="D34" i="19"/>
  <c r="D35" i="19"/>
  <c r="D36" i="19"/>
  <c r="D37" i="19"/>
  <c r="D38" i="19"/>
  <c r="D39" i="19"/>
  <c r="D40" i="19"/>
  <c r="D41" i="19"/>
  <c r="D42" i="19"/>
  <c r="D43" i="19"/>
  <c r="D44" i="19"/>
  <c r="AO44" i="19" s="1"/>
  <c r="D45" i="19"/>
  <c r="D26" i="19"/>
  <c r="AO45" i="19" l="1"/>
  <c r="AP45" i="19" s="1"/>
  <c r="AO28" i="19"/>
  <c r="AP28" i="19" s="1"/>
  <c r="AO27" i="19"/>
  <c r="AP27" i="19" s="1"/>
  <c r="AO26" i="19"/>
  <c r="AP26" i="19" s="1"/>
  <c r="AO33" i="19"/>
  <c r="AP33" i="19" s="1"/>
  <c r="AQ33" i="19" s="1"/>
  <c r="AO34" i="19"/>
  <c r="AP34" i="19" s="1"/>
  <c r="AQ34" i="19" s="1"/>
  <c r="AO38" i="19"/>
  <c r="AP38" i="19" s="1"/>
  <c r="AQ38" i="19" s="1"/>
  <c r="AO37" i="19"/>
  <c r="AP37" i="19" s="1"/>
  <c r="AQ37" i="19" s="1"/>
  <c r="AO36" i="19"/>
  <c r="AP36" i="19" s="1"/>
  <c r="AQ36" i="19" s="1"/>
  <c r="AO35" i="19"/>
  <c r="AP35" i="19" s="1"/>
  <c r="AQ35" i="19" s="1"/>
  <c r="AO32" i="19"/>
  <c r="AP32" i="19" s="1"/>
  <c r="AQ32" i="19" s="1"/>
  <c r="AO31" i="19"/>
  <c r="AP31" i="19" s="1"/>
  <c r="AO30" i="19"/>
  <c r="AP30" i="19" s="1"/>
  <c r="AO43" i="19"/>
  <c r="AP43" i="19" s="1"/>
  <c r="AQ43" i="19" s="1"/>
  <c r="AO29" i="19"/>
  <c r="AP29" i="19" s="1"/>
  <c r="AO42" i="19"/>
  <c r="AP42" i="19" s="1"/>
  <c r="AQ42" i="19" s="1"/>
  <c r="AO41" i="19"/>
  <c r="AP41" i="19" s="1"/>
  <c r="AQ41" i="19" s="1"/>
  <c r="AO40" i="19"/>
  <c r="AP40" i="19" s="1"/>
  <c r="AQ40" i="19" s="1"/>
  <c r="AO39" i="19"/>
  <c r="AP39" i="19" s="1"/>
  <c r="AQ39" i="19" s="1"/>
  <c r="AS46" i="19"/>
  <c r="B56" i="19" s="1"/>
  <c r="AP44" i="19"/>
  <c r="B1033" i="17"/>
  <c r="AH450" i="17"/>
  <c r="AG450" i="17"/>
  <c r="AF450" i="17"/>
  <c r="AQ26" i="19" l="1"/>
  <c r="AP46" i="19"/>
  <c r="AQ31" i="19" s="1"/>
  <c r="AL416" i="17"/>
  <c r="AK416" i="17" s="1" a="1"/>
  <c r="AK416" i="17" s="1"/>
  <c r="AK419" i="17" s="1"/>
  <c r="DS360" i="17"/>
  <c r="DR360" i="17"/>
  <c r="DQ360" i="17"/>
  <c r="CO360" i="17"/>
  <c r="CP360" i="17" s="1"/>
  <c r="CK360" i="17"/>
  <c r="BP399" i="17" a="1"/>
  <c r="BP399" i="17" s="1"/>
  <c r="BG399" i="17" a="1"/>
  <c r="BG399" i="17" s="1"/>
  <c r="BP360" i="17" a="1"/>
  <c r="BP360" i="17" s="1"/>
  <c r="BP343" i="17"/>
  <c r="BO343" i="17"/>
  <c r="BR343" i="17" s="1"/>
  <c r="BQ304" i="17"/>
  <c r="AZ282" i="17" a="1"/>
  <c r="AZ282" i="17" s="1"/>
  <c r="AY282" i="17" a="1"/>
  <c r="AY282" i="17" s="1"/>
  <c r="S264" i="17"/>
  <c r="BC304" i="17" s="1" a="1"/>
  <c r="BC304" i="17" s="1"/>
  <c r="AJ263" i="17"/>
  <c r="AI263" i="17"/>
  <c r="AL263" i="17" s="1"/>
  <c r="AK261" i="17"/>
  <c r="AQ29" i="19" l="1"/>
  <c r="AQ30" i="19"/>
  <c r="AQ44" i="19"/>
  <c r="AQ45" i="19"/>
  <c r="AQ27" i="19"/>
  <c r="AQ28" i="19"/>
  <c r="CL360" i="17"/>
  <c r="DT360" i="17"/>
  <c r="BC343" i="17" a="1"/>
  <c r="BC343" i="17" s="1"/>
  <c r="BR304" i="17"/>
  <c r="AL261" i="17"/>
  <c r="AG304" i="17"/>
  <c r="AQ46" i="19" l="1"/>
  <c r="AR46" i="19" s="1"/>
  <c r="B55" i="19" s="1"/>
  <c r="B32" i="16"/>
  <c r="B31" i="16"/>
  <c r="B30" i="16"/>
  <c r="AH26" i="16"/>
  <c r="AG26" i="16"/>
  <c r="B1325" i="15"/>
  <c r="B1323" i="15"/>
  <c r="B1321" i="15"/>
  <c r="AH1316" i="15"/>
  <c r="B1322" i="15" s="1"/>
  <c r="CW1318" i="15"/>
  <c r="CV1316" i="15"/>
  <c r="CK1316" i="15"/>
  <c r="CU1316" i="15"/>
  <c r="CT1316" i="15"/>
  <c r="CS1316" i="15"/>
  <c r="CR1316" i="15"/>
  <c r="CQ1316" i="15"/>
  <c r="CP1316" i="15"/>
  <c r="CO1316" i="15"/>
  <c r="CN1316" i="15"/>
  <c r="CM1316" i="15"/>
  <c r="CL1316" i="15"/>
  <c r="CJ1316" i="15"/>
  <c r="CI1316" i="15"/>
  <c r="CH1316" i="15"/>
  <c r="CG1316" i="15"/>
  <c r="CF1316" i="15"/>
  <c r="CE1316" i="15"/>
  <c r="CD1316" i="15"/>
  <c r="CC1316" i="15"/>
  <c r="BX1318" i="15" a="1"/>
  <c r="BX1318" i="15" s="1"/>
  <c r="BU1316" i="15"/>
  <c r="BT1316" i="15"/>
  <c r="BS1316" i="15"/>
  <c r="BV1316" i="15" s="1"/>
  <c r="BQ1316" i="15"/>
  <c r="BP1316" i="15"/>
  <c r="BO1316" i="15"/>
  <c r="BR1316" i="15" s="1"/>
  <c r="BM1316" i="15"/>
  <c r="BL1316" i="15"/>
  <c r="BK1316" i="15"/>
  <c r="BN1316" i="15" s="1"/>
  <c r="BI1316" i="15"/>
  <c r="BH1316" i="15"/>
  <c r="BG1316" i="15"/>
  <c r="BF1316" i="15"/>
  <c r="BE1316" i="15"/>
  <c r="BD1316" i="15"/>
  <c r="BC1316" i="15"/>
  <c r="BA1316" i="15"/>
  <c r="AZ1316" i="15"/>
  <c r="AY1316" i="15"/>
  <c r="BB1316" i="15" s="1"/>
  <c r="AK1316" i="15"/>
  <c r="AJ1316" i="15"/>
  <c r="AI1316" i="15"/>
  <c r="AL1316" i="15" s="1"/>
  <c r="AG1316" i="15"/>
  <c r="B1320" i="15" s="1"/>
  <c r="AF1316" i="15"/>
  <c r="CK140" i="15"/>
  <c r="CJ140" i="15"/>
  <c r="CI140" i="15"/>
  <c r="CH140" i="15"/>
  <c r="CG140" i="15"/>
  <c r="CF140" i="15"/>
  <c r="CE140" i="15"/>
  <c r="CD140" i="15"/>
  <c r="CC140" i="15"/>
  <c r="CB140" i="15"/>
  <c r="CA140" i="15"/>
  <c r="BZ140" i="15"/>
  <c r="BY140" i="15"/>
  <c r="BX140" i="15"/>
  <c r="BW140" i="15"/>
  <c r="BV140" i="15"/>
  <c r="BU140" i="15"/>
  <c r="BT140" i="15"/>
  <c r="BS140" i="15"/>
  <c r="BR140" i="15"/>
  <c r="BH717" i="15"/>
  <c r="BG717" i="15"/>
  <c r="BF717" i="15"/>
  <c r="BI717" i="15" s="1"/>
  <c r="BD143" i="15"/>
  <c r="BC143" i="15"/>
  <c r="BB143" i="15"/>
  <c r="BE143" i="15" s="1"/>
  <c r="AZ143" i="15"/>
  <c r="AY143" i="15"/>
  <c r="AX143" i="15"/>
  <c r="BA143" i="15" s="1"/>
  <c r="AV143" i="15"/>
  <c r="AU143" i="15"/>
  <c r="AT143" i="15"/>
  <c r="AW143" i="15" s="1"/>
  <c r="AZ1298" i="15"/>
  <c r="AY1298" i="15"/>
  <c r="AX1298" i="15"/>
  <c r="BA1298" i="15" s="1"/>
  <c r="AV724" i="15"/>
  <c r="AU724" i="15"/>
  <c r="AT724" i="15"/>
  <c r="AW724" i="15" s="1"/>
  <c r="AN724" i="15"/>
  <c r="AO724" i="15" s="1"/>
  <c r="AM724" i="15"/>
  <c r="AL724" i="15"/>
  <c r="AS717" i="15"/>
  <c r="AR717" i="15"/>
  <c r="AQ717" i="15"/>
  <c r="AP717" i="15"/>
  <c r="AN143" i="15"/>
  <c r="AM143" i="15"/>
  <c r="AL143" i="15"/>
  <c r="AO143" i="15" s="1"/>
  <c r="AK716" i="15"/>
  <c r="AG716" i="15"/>
  <c r="AH716" i="15" s="1"/>
  <c r="AI716" i="15" s="1"/>
  <c r="G1295" i="15"/>
  <c r="G1296" i="15"/>
  <c r="G1297" i="15"/>
  <c r="G1298" i="15"/>
  <c r="D1295" i="15"/>
  <c r="D1296" i="15"/>
  <c r="D1297" i="15"/>
  <c r="D1298" i="15"/>
  <c r="BJ1316" i="15" l="1"/>
  <c r="B1324" i="15"/>
  <c r="B124" i="15"/>
  <c r="CF88" i="15"/>
  <c r="CE88" i="15"/>
  <c r="CG88" i="15" s="1"/>
  <c r="CD88" i="15"/>
  <c r="CB67" i="15"/>
  <c r="CC67" i="15" s="1"/>
  <c r="CA67" i="15"/>
  <c r="BZ67" i="15"/>
  <c r="BX67" i="15"/>
  <c r="BW67" i="15"/>
  <c r="BV67" i="15"/>
  <c r="BY67" i="15" s="1"/>
  <c r="BT67" i="15"/>
  <c r="BS67" i="15"/>
  <c r="BR67" i="15"/>
  <c r="BU67" i="15" s="1"/>
  <c r="BY116" i="15"/>
  <c r="BX116" i="15"/>
  <c r="BW116" i="15"/>
  <c r="BV116" i="15"/>
  <c r="BT95" i="15"/>
  <c r="BS95" i="15"/>
  <c r="BR95" i="15"/>
  <c r="BU95" i="15" s="1"/>
  <c r="BL95" i="15"/>
  <c r="BK95" i="15"/>
  <c r="BJ95" i="15"/>
  <c r="BM95" i="15" s="1"/>
  <c r="BP67" i="15"/>
  <c r="BO67" i="15"/>
  <c r="BQ67" i="15" s="1"/>
  <c r="BN67" i="15"/>
  <c r="BM67" i="15"/>
  <c r="BL67" i="15"/>
  <c r="BK67" i="15"/>
  <c r="BJ67" i="15"/>
  <c r="BH65" i="15"/>
  <c r="AO65" i="15"/>
  <c r="BG65" i="15"/>
  <c r="BF65" i="15"/>
  <c r="BE65" i="15"/>
  <c r="BD65" i="15"/>
  <c r="BC65" i="15"/>
  <c r="BB65" i="15"/>
  <c r="BA65" i="15"/>
  <c r="AZ65" i="15"/>
  <c r="AY65" i="15"/>
  <c r="AX65" i="15"/>
  <c r="AW65" i="15"/>
  <c r="AV65" i="15"/>
  <c r="AU65" i="15"/>
  <c r="AT65" i="15"/>
  <c r="AS65" i="15"/>
  <c r="AR65" i="15"/>
  <c r="AQ65" i="15"/>
  <c r="AP65" i="15"/>
  <c r="AJ88" i="15" a="1"/>
  <c r="AJ88" i="15" s="1"/>
  <c r="AJ67" i="15" a="1"/>
  <c r="AJ67" i="15" s="1"/>
  <c r="AH88" i="15"/>
  <c r="AH67" i="15"/>
  <c r="AG88" i="15"/>
  <c r="AG67" i="15"/>
  <c r="AF67" i="15"/>
  <c r="B50" i="15"/>
  <c r="AK44" i="15"/>
  <c r="AJ44" i="15"/>
  <c r="AI44" i="15"/>
  <c r="AL44" i="15" s="1"/>
  <c r="AL40" i="15"/>
  <c r="AK40" i="15"/>
  <c r="AJ40" i="15"/>
  <c r="AI40" i="15"/>
  <c r="AH40" i="15"/>
  <c r="B52" i="15" s="1"/>
  <c r="AG40" i="15"/>
  <c r="B49" i="15" s="1"/>
  <c r="B31" i="15"/>
  <c r="AK26" i="15"/>
  <c r="AJ26" i="15"/>
  <c r="AI26" i="15"/>
  <c r="AH26" i="15"/>
  <c r="B33" i="15" s="1"/>
  <c r="AG26" i="15"/>
  <c r="B30" i="15" s="1"/>
  <c r="AF26" i="15"/>
  <c r="B34" i="15" s="1"/>
  <c r="AL26" i="15" l="1"/>
  <c r="AL27" i="15" s="1"/>
  <c r="AJ28" i="15" s="1"/>
  <c r="B32" i="15" s="1"/>
  <c r="AK142" i="17" l="1"/>
  <c r="AK143" i="17"/>
  <c r="AK144" i="17"/>
  <c r="AK145" i="17"/>
  <c r="AK146" i="17"/>
  <c r="AK147" i="17"/>
  <c r="AK148" i="17"/>
  <c r="AK149" i="17"/>
  <c r="AK150" i="17"/>
  <c r="AK151" i="17"/>
  <c r="AK152" i="17"/>
  <c r="AK153" i="17"/>
  <c r="AK154" i="17"/>
  <c r="AK155" i="17"/>
  <c r="AK156" i="17"/>
  <c r="AK157" i="17"/>
  <c r="AK158" i="17"/>
  <c r="AK159" i="17"/>
  <c r="AK160" i="17"/>
  <c r="AK161" i="17"/>
  <c r="AK162" i="17"/>
  <c r="AK163" i="17"/>
  <c r="AK164" i="17"/>
  <c r="AK165" i="17"/>
  <c r="AK166" i="17"/>
  <c r="AK167" i="17"/>
  <c r="AK168" i="17"/>
  <c r="AK169" i="17"/>
  <c r="AK170" i="17"/>
  <c r="AK171" i="17"/>
  <c r="AK172" i="17"/>
  <c r="AK173" i="17"/>
  <c r="AK174" i="17"/>
  <c r="AK175" i="17"/>
  <c r="AK176" i="17"/>
  <c r="AK177" i="17"/>
  <c r="AK178" i="17"/>
  <c r="AK179" i="17"/>
  <c r="AK180" i="17"/>
  <c r="AD400" i="17" l="1"/>
  <c r="BF360" i="17" s="1" a="1"/>
  <c r="BF360" i="17" s="1"/>
  <c r="AC400" i="17"/>
  <c r="AB400" i="17"/>
  <c r="AA400" i="17"/>
  <c r="Z400" i="17"/>
  <c r="Y400" i="17"/>
  <c r="BA360" i="17" s="1" a="1"/>
  <c r="BA360" i="17" s="1"/>
  <c r="X400" i="17"/>
  <c r="AZ360" i="17" s="1" a="1"/>
  <c r="AZ360" i="17" s="1"/>
  <c r="W400" i="17"/>
  <c r="AY360" i="17" s="1" a="1"/>
  <c r="AY360" i="17" s="1"/>
  <c r="V400" i="17"/>
  <c r="U400" i="17"/>
  <c r="AW360" i="17" s="1" a="1"/>
  <c r="AW360" i="17" s="1"/>
  <c r="T400" i="17"/>
  <c r="AV360" i="17" s="1" a="1"/>
  <c r="AV360" i="17" s="1"/>
  <c r="S400" i="17"/>
  <c r="R400" i="17"/>
  <c r="Q400" i="17"/>
  <c r="AS360" i="17" s="1" a="1"/>
  <c r="AS360" i="17" s="1"/>
  <c r="P400" i="17"/>
  <c r="AR360" i="17" s="1" a="1"/>
  <c r="AR360" i="17" s="1"/>
  <c r="O400" i="17"/>
  <c r="AQ360" i="17" s="1" a="1"/>
  <c r="AQ360" i="17" s="1"/>
  <c r="N400" i="17"/>
  <c r="M400" i="17"/>
  <c r="AO360" i="17" s="1" a="1"/>
  <c r="AO360" i="17" s="1"/>
  <c r="L400" i="17"/>
  <c r="K400" i="17"/>
  <c r="J400" i="17"/>
  <c r="AL360" i="17" s="1" a="1"/>
  <c r="AL360" i="17" s="1"/>
  <c r="I400" i="17"/>
  <c r="AK360" i="17" s="1" a="1"/>
  <c r="AK360" i="17" s="1"/>
  <c r="H400" i="17"/>
  <c r="AJ360" i="17" s="1" a="1"/>
  <c r="AJ360" i="17" s="1"/>
  <c r="B122" i="17"/>
  <c r="B120" i="17"/>
  <c r="B118" i="17"/>
  <c r="B116" i="17"/>
  <c r="AS146" i="17" a="1"/>
  <c r="AS146" i="17" s="1"/>
  <c r="AT146" i="17" a="1"/>
  <c r="AT146" i="17" s="1"/>
  <c r="AS147" i="17" a="1"/>
  <c r="AS147" i="17" s="1"/>
  <c r="AT147" i="17" a="1"/>
  <c r="AT147" i="17" s="1"/>
  <c r="AS148" i="17" a="1"/>
  <c r="AS148" i="17" s="1"/>
  <c r="AT148" i="17" a="1"/>
  <c r="AT148" i="17" s="1"/>
  <c r="AS149" i="17" a="1"/>
  <c r="AS149" i="17" s="1"/>
  <c r="AT149" i="17" a="1"/>
  <c r="AT149" i="17" s="1"/>
  <c r="AS150" i="17" a="1"/>
  <c r="AS150" i="17" s="1"/>
  <c r="AT150" i="17" a="1"/>
  <c r="AT150" i="17" s="1"/>
  <c r="AS151" i="17" a="1"/>
  <c r="AS151" i="17" s="1"/>
  <c r="AT151" i="17" a="1"/>
  <c r="AT151" i="17" s="1"/>
  <c r="AS152" i="17" a="1"/>
  <c r="AS152" i="17" s="1"/>
  <c r="AT152" i="17" a="1"/>
  <c r="AT152" i="17" s="1"/>
  <c r="AS153" i="17" a="1"/>
  <c r="AS153" i="17" s="1"/>
  <c r="AT153" i="17" a="1"/>
  <c r="AT153" i="17" s="1"/>
  <c r="AS154" i="17" a="1"/>
  <c r="AS154" i="17" s="1"/>
  <c r="AT154" i="17" a="1"/>
  <c r="AT154" i="17" s="1"/>
  <c r="AS155" i="17" a="1"/>
  <c r="AS155" i="17" s="1"/>
  <c r="AT155" i="17" a="1"/>
  <c r="AT155" i="17" s="1"/>
  <c r="AS156" i="17" a="1"/>
  <c r="AS156" i="17" s="1"/>
  <c r="AT156" i="17" a="1"/>
  <c r="AT156" i="17" s="1"/>
  <c r="AS157" i="17" a="1"/>
  <c r="AS157" i="17" s="1"/>
  <c r="AT157" i="17" a="1"/>
  <c r="AT157" i="17" s="1"/>
  <c r="AS158" i="17" a="1"/>
  <c r="AS158" i="17" s="1"/>
  <c r="AT158" i="17" a="1"/>
  <c r="AT158" i="17" s="1"/>
  <c r="AS159" i="17" a="1"/>
  <c r="AS159" i="17" s="1"/>
  <c r="AT159" i="17" a="1"/>
  <c r="AT159" i="17" s="1"/>
  <c r="AS160" i="17" a="1"/>
  <c r="AS160" i="17" s="1"/>
  <c r="AT160" i="17" a="1"/>
  <c r="AT160" i="17" s="1"/>
  <c r="AS161" i="17" a="1"/>
  <c r="AS161" i="17" s="1"/>
  <c r="AT161" i="17" a="1"/>
  <c r="AT161" i="17" s="1"/>
  <c r="AS162" i="17" a="1"/>
  <c r="AS162" i="17" s="1"/>
  <c r="AT162" i="17" a="1"/>
  <c r="AT162" i="17" s="1"/>
  <c r="AS163" i="17" a="1"/>
  <c r="AS163" i="17" s="1"/>
  <c r="AT163" i="17" a="1"/>
  <c r="AT163" i="17" s="1"/>
  <c r="AS164" i="17" a="1"/>
  <c r="AS164" i="17" s="1"/>
  <c r="AT164" i="17" a="1"/>
  <c r="AT164" i="17" s="1"/>
  <c r="AS165" i="17" a="1"/>
  <c r="AS165" i="17" s="1"/>
  <c r="AT165" i="17" a="1"/>
  <c r="AT165" i="17" s="1"/>
  <c r="AS166" i="17" a="1"/>
  <c r="AS166" i="17" s="1"/>
  <c r="AT166" i="17" a="1"/>
  <c r="AT166" i="17" s="1"/>
  <c r="AS167" i="17" a="1"/>
  <c r="AS167" i="17" s="1"/>
  <c r="AT167" i="17" a="1"/>
  <c r="AT167" i="17" s="1"/>
  <c r="AS168" i="17" a="1"/>
  <c r="AS168" i="17" s="1"/>
  <c r="AT168" i="17" a="1"/>
  <c r="AT168" i="17" s="1"/>
  <c r="AS169" i="17" a="1"/>
  <c r="AS169" i="17" s="1"/>
  <c r="AT169" i="17" a="1"/>
  <c r="AT169" i="17" s="1"/>
  <c r="AS170" i="17" a="1"/>
  <c r="AS170" i="17" s="1"/>
  <c r="AT170" i="17" a="1"/>
  <c r="AT170" i="17" s="1"/>
  <c r="AS171" i="17" a="1"/>
  <c r="AS171" i="17" s="1"/>
  <c r="AT171" i="17" a="1"/>
  <c r="AT171" i="17" s="1"/>
  <c r="AS172" i="17" a="1"/>
  <c r="AS172" i="17" s="1"/>
  <c r="AT172" i="17" a="1"/>
  <c r="AT172" i="17" s="1"/>
  <c r="AS173" i="17" a="1"/>
  <c r="AS173" i="17" s="1"/>
  <c r="AT173" i="17" a="1"/>
  <c r="AT173" i="17" s="1"/>
  <c r="AS174" i="17" a="1"/>
  <c r="AS174" i="17" s="1"/>
  <c r="AT174" i="17" a="1"/>
  <c r="AT174" i="17" s="1"/>
  <c r="AS175" i="17" a="1"/>
  <c r="AS175" i="17" s="1"/>
  <c r="AT175" i="17" a="1"/>
  <c r="AT175" i="17" s="1"/>
  <c r="AS176" i="17" a="1"/>
  <c r="AS176" i="17" s="1"/>
  <c r="AT176" i="17" a="1"/>
  <c r="AT176" i="17" s="1"/>
  <c r="AS177" i="17" a="1"/>
  <c r="AS177" i="17" s="1"/>
  <c r="AT177" i="17" a="1"/>
  <c r="AT177" i="17" s="1"/>
  <c r="AS178" i="17" a="1"/>
  <c r="AS178" i="17" s="1"/>
  <c r="AT178" i="17" a="1"/>
  <c r="AT178" i="17" s="1"/>
  <c r="AS179" i="17" a="1"/>
  <c r="AS179" i="17" s="1"/>
  <c r="AT179" i="17" a="1"/>
  <c r="AT179" i="17" s="1"/>
  <c r="AS180" i="17" a="1"/>
  <c r="AS180" i="17" s="1"/>
  <c r="AT180" i="17" a="1"/>
  <c r="AT180" i="17" s="1"/>
  <c r="AL142" i="17" a="1"/>
  <c r="AL142" i="17" s="1"/>
  <c r="AM142" i="17" a="1"/>
  <c r="AM142" i="17" s="1"/>
  <c r="AN142" i="17" a="1"/>
  <c r="AN142" i="17" s="1"/>
  <c r="AO142" i="17" a="1"/>
  <c r="AO142" i="17" s="1"/>
  <c r="AP142" i="17" a="1"/>
  <c r="AP142" i="17" s="1"/>
  <c r="AQ142" i="17" a="1"/>
  <c r="AQ142" i="17" s="1"/>
  <c r="AR142" i="17" a="1"/>
  <c r="AR142" i="17" s="1"/>
  <c r="AL143" i="17" a="1"/>
  <c r="AL143" i="17" s="1"/>
  <c r="AM143" i="17" a="1"/>
  <c r="AM143" i="17" s="1"/>
  <c r="AN143" i="17" a="1"/>
  <c r="AN143" i="17" s="1"/>
  <c r="AO143" i="17" a="1"/>
  <c r="AO143" i="17" s="1"/>
  <c r="AP143" i="17" a="1"/>
  <c r="AP143" i="17" s="1"/>
  <c r="AQ143" i="17" a="1"/>
  <c r="AQ143" i="17" s="1"/>
  <c r="AR143" i="17" a="1"/>
  <c r="AR143" i="17" s="1"/>
  <c r="AL144" i="17" a="1"/>
  <c r="AL144" i="17" s="1"/>
  <c r="AM144" i="17" a="1"/>
  <c r="AM144" i="17" s="1"/>
  <c r="AN144" i="17" a="1"/>
  <c r="AN144" i="17" s="1"/>
  <c r="AO144" i="17" a="1"/>
  <c r="AO144" i="17" s="1"/>
  <c r="AP144" i="17" a="1"/>
  <c r="AP144" i="17" s="1"/>
  <c r="AQ144" i="17" a="1"/>
  <c r="AQ144" i="17" s="1"/>
  <c r="AR144" i="17" a="1"/>
  <c r="AR144" i="17" s="1"/>
  <c r="AL145" i="17" a="1"/>
  <c r="AL145" i="17" s="1"/>
  <c r="AM145" i="17" a="1"/>
  <c r="AM145" i="17" s="1"/>
  <c r="AN145" i="17" a="1"/>
  <c r="AN145" i="17" s="1"/>
  <c r="AO145" i="17" a="1"/>
  <c r="AO145" i="17" s="1"/>
  <c r="AP145" i="17" a="1"/>
  <c r="AP145" i="17" s="1"/>
  <c r="AQ145" i="17" a="1"/>
  <c r="AQ145" i="17" s="1"/>
  <c r="AR145" i="17" a="1"/>
  <c r="AR145" i="17" s="1"/>
  <c r="AL146" i="17" a="1"/>
  <c r="AL146" i="17" s="1"/>
  <c r="AM146" i="17" a="1"/>
  <c r="AM146" i="17" s="1"/>
  <c r="AN146" i="17" a="1"/>
  <c r="AN146" i="17" s="1"/>
  <c r="AO146" i="17" a="1"/>
  <c r="AO146" i="17" s="1"/>
  <c r="AP146" i="17" a="1"/>
  <c r="AP146" i="17" s="1"/>
  <c r="AQ146" i="17" a="1"/>
  <c r="AQ146" i="17" s="1"/>
  <c r="AR146" i="17" a="1"/>
  <c r="AR146" i="17" s="1"/>
  <c r="AL147" i="17" a="1"/>
  <c r="AL147" i="17" s="1"/>
  <c r="AM147" i="17" a="1"/>
  <c r="AM147" i="17" s="1"/>
  <c r="AN147" i="17" a="1"/>
  <c r="AN147" i="17" s="1"/>
  <c r="AO147" i="17" a="1"/>
  <c r="AO147" i="17" s="1"/>
  <c r="AP147" i="17" a="1"/>
  <c r="AP147" i="17" s="1"/>
  <c r="AQ147" i="17" a="1"/>
  <c r="AQ147" i="17" s="1"/>
  <c r="AR147" i="17" a="1"/>
  <c r="AR147" i="17" s="1"/>
  <c r="AL148" i="17" a="1"/>
  <c r="AL148" i="17" s="1"/>
  <c r="AM148" i="17" a="1"/>
  <c r="AM148" i="17" s="1"/>
  <c r="AN148" i="17" a="1"/>
  <c r="AN148" i="17" s="1"/>
  <c r="AO148" i="17" a="1"/>
  <c r="AO148" i="17" s="1"/>
  <c r="AP148" i="17" a="1"/>
  <c r="AP148" i="17" s="1"/>
  <c r="AQ148" i="17" a="1"/>
  <c r="AQ148" i="17" s="1"/>
  <c r="AR148" i="17" a="1"/>
  <c r="AR148" i="17" s="1"/>
  <c r="AL149" i="17" a="1"/>
  <c r="AL149" i="17" s="1"/>
  <c r="AM149" i="17" a="1"/>
  <c r="AM149" i="17" s="1"/>
  <c r="AN149" i="17" a="1"/>
  <c r="AN149" i="17" s="1"/>
  <c r="AO149" i="17" a="1"/>
  <c r="AO149" i="17" s="1"/>
  <c r="AP149" i="17" a="1"/>
  <c r="AP149" i="17" s="1"/>
  <c r="AQ149" i="17" a="1"/>
  <c r="AQ149" i="17" s="1"/>
  <c r="AR149" i="17" a="1"/>
  <c r="AR149" i="17" s="1"/>
  <c r="AL150" i="17" a="1"/>
  <c r="AL150" i="17" s="1"/>
  <c r="AM150" i="17" a="1"/>
  <c r="AM150" i="17" s="1"/>
  <c r="AN150" i="17" a="1"/>
  <c r="AN150" i="17" s="1"/>
  <c r="AO150" i="17" a="1"/>
  <c r="AO150" i="17" s="1"/>
  <c r="AP150" i="17" a="1"/>
  <c r="AP150" i="17" s="1"/>
  <c r="AQ150" i="17" a="1"/>
  <c r="AQ150" i="17" s="1"/>
  <c r="AR150" i="17" a="1"/>
  <c r="AR150" i="17" s="1"/>
  <c r="AL151" i="17" a="1"/>
  <c r="AL151" i="17" s="1"/>
  <c r="AM151" i="17" a="1"/>
  <c r="AM151" i="17" s="1"/>
  <c r="AN151" i="17" a="1"/>
  <c r="AN151" i="17" s="1"/>
  <c r="AO151" i="17" a="1"/>
  <c r="AO151" i="17" s="1"/>
  <c r="AP151" i="17" a="1"/>
  <c r="AP151" i="17" s="1"/>
  <c r="AQ151" i="17" a="1"/>
  <c r="AQ151" i="17" s="1"/>
  <c r="AR151" i="17" a="1"/>
  <c r="AR151" i="17" s="1"/>
  <c r="AL152" i="17" a="1"/>
  <c r="AL152" i="17" s="1"/>
  <c r="AM152" i="17" a="1"/>
  <c r="AM152" i="17" s="1"/>
  <c r="AN152" i="17" a="1"/>
  <c r="AN152" i="17" s="1"/>
  <c r="AO152" i="17" a="1"/>
  <c r="AO152" i="17" s="1"/>
  <c r="AP152" i="17" a="1"/>
  <c r="AP152" i="17" s="1"/>
  <c r="AQ152" i="17" a="1"/>
  <c r="AQ152" i="17" s="1"/>
  <c r="AR152" i="17" a="1"/>
  <c r="AR152" i="17" s="1"/>
  <c r="AL153" i="17" a="1"/>
  <c r="AL153" i="17" s="1"/>
  <c r="AM153" i="17" a="1"/>
  <c r="AM153" i="17" s="1"/>
  <c r="AN153" i="17" a="1"/>
  <c r="AN153" i="17" s="1"/>
  <c r="AO153" i="17" a="1"/>
  <c r="AO153" i="17" s="1"/>
  <c r="AP153" i="17" a="1"/>
  <c r="AP153" i="17" s="1"/>
  <c r="AQ153" i="17" a="1"/>
  <c r="AQ153" i="17" s="1"/>
  <c r="AR153" i="17" a="1"/>
  <c r="AR153" i="17" s="1"/>
  <c r="AL154" i="17" a="1"/>
  <c r="AL154" i="17" s="1"/>
  <c r="AM154" i="17" a="1"/>
  <c r="AM154" i="17" s="1"/>
  <c r="AN154" i="17" a="1"/>
  <c r="AN154" i="17" s="1"/>
  <c r="AO154" i="17" a="1"/>
  <c r="AO154" i="17" s="1"/>
  <c r="AP154" i="17" a="1"/>
  <c r="AP154" i="17" s="1"/>
  <c r="AQ154" i="17" a="1"/>
  <c r="AQ154" i="17" s="1"/>
  <c r="AR154" i="17" a="1"/>
  <c r="AR154" i="17" s="1"/>
  <c r="AL155" i="17" a="1"/>
  <c r="AL155" i="17" s="1"/>
  <c r="AM155" i="17" a="1"/>
  <c r="AM155" i="17" s="1"/>
  <c r="AN155" i="17" a="1"/>
  <c r="AN155" i="17" s="1"/>
  <c r="AO155" i="17" a="1"/>
  <c r="AO155" i="17" s="1"/>
  <c r="AP155" i="17" a="1"/>
  <c r="AP155" i="17" s="1"/>
  <c r="AQ155" i="17" a="1"/>
  <c r="AQ155" i="17" s="1"/>
  <c r="AR155" i="17" a="1"/>
  <c r="AR155" i="17" s="1"/>
  <c r="AL156" i="17" a="1"/>
  <c r="AL156" i="17" s="1"/>
  <c r="AM156" i="17" a="1"/>
  <c r="AM156" i="17" s="1"/>
  <c r="AN156" i="17" a="1"/>
  <c r="AN156" i="17" s="1"/>
  <c r="AO156" i="17" a="1"/>
  <c r="AO156" i="17" s="1"/>
  <c r="AP156" i="17" a="1"/>
  <c r="AP156" i="17" s="1"/>
  <c r="AQ156" i="17" a="1"/>
  <c r="AQ156" i="17" s="1"/>
  <c r="AR156" i="17" a="1"/>
  <c r="AR156" i="17" s="1"/>
  <c r="AL157" i="17" a="1"/>
  <c r="AL157" i="17" s="1"/>
  <c r="AM157" i="17" a="1"/>
  <c r="AM157" i="17" s="1"/>
  <c r="AN157" i="17" a="1"/>
  <c r="AN157" i="17" s="1"/>
  <c r="AO157" i="17" a="1"/>
  <c r="AO157" i="17" s="1"/>
  <c r="AP157" i="17" a="1"/>
  <c r="AP157" i="17" s="1"/>
  <c r="AQ157" i="17" a="1"/>
  <c r="AQ157" i="17" s="1"/>
  <c r="AR157" i="17" a="1"/>
  <c r="AR157" i="17" s="1"/>
  <c r="AL158" i="17" a="1"/>
  <c r="AL158" i="17" s="1"/>
  <c r="AM158" i="17" a="1"/>
  <c r="AM158" i="17" s="1"/>
  <c r="AN158" i="17" a="1"/>
  <c r="AN158" i="17" s="1"/>
  <c r="AO158" i="17" a="1"/>
  <c r="AO158" i="17" s="1"/>
  <c r="AP158" i="17" a="1"/>
  <c r="AP158" i="17" s="1"/>
  <c r="AQ158" i="17" a="1"/>
  <c r="AQ158" i="17" s="1"/>
  <c r="AR158" i="17" a="1"/>
  <c r="AR158" i="17" s="1"/>
  <c r="AL159" i="17" a="1"/>
  <c r="AL159" i="17" s="1"/>
  <c r="AM159" i="17" a="1"/>
  <c r="AM159" i="17" s="1"/>
  <c r="AN159" i="17" a="1"/>
  <c r="AN159" i="17" s="1"/>
  <c r="AO159" i="17" a="1"/>
  <c r="AO159" i="17" s="1"/>
  <c r="AP159" i="17" a="1"/>
  <c r="AP159" i="17" s="1"/>
  <c r="AQ159" i="17" a="1"/>
  <c r="AQ159" i="17" s="1"/>
  <c r="AR159" i="17" a="1"/>
  <c r="AR159" i="17" s="1"/>
  <c r="AL160" i="17" a="1"/>
  <c r="AL160" i="17" s="1"/>
  <c r="AM160" i="17" a="1"/>
  <c r="AM160" i="17" s="1"/>
  <c r="AN160" i="17" a="1"/>
  <c r="AN160" i="17" s="1"/>
  <c r="AO160" i="17" a="1"/>
  <c r="AO160" i="17" s="1"/>
  <c r="AP160" i="17" a="1"/>
  <c r="AP160" i="17" s="1"/>
  <c r="AQ160" i="17" a="1"/>
  <c r="AQ160" i="17" s="1"/>
  <c r="AR160" i="17" a="1"/>
  <c r="AR160" i="17" s="1"/>
  <c r="AL161" i="17" a="1"/>
  <c r="AL161" i="17" s="1"/>
  <c r="AM161" i="17" a="1"/>
  <c r="AM161" i="17" s="1"/>
  <c r="AN161" i="17" a="1"/>
  <c r="AN161" i="17" s="1"/>
  <c r="AO161" i="17" a="1"/>
  <c r="AO161" i="17" s="1"/>
  <c r="AP161" i="17" a="1"/>
  <c r="AP161" i="17" s="1"/>
  <c r="AQ161" i="17" a="1"/>
  <c r="AQ161" i="17" s="1"/>
  <c r="AR161" i="17" a="1"/>
  <c r="AR161" i="17" s="1"/>
  <c r="AL162" i="17" a="1"/>
  <c r="AL162" i="17" s="1"/>
  <c r="AM162" i="17" a="1"/>
  <c r="AM162" i="17" s="1"/>
  <c r="AN162" i="17" a="1"/>
  <c r="AN162" i="17" s="1"/>
  <c r="AO162" i="17" a="1"/>
  <c r="AO162" i="17" s="1"/>
  <c r="AP162" i="17" a="1"/>
  <c r="AP162" i="17" s="1"/>
  <c r="AQ162" i="17" a="1"/>
  <c r="AQ162" i="17" s="1"/>
  <c r="AR162" i="17" a="1"/>
  <c r="AR162" i="17" s="1"/>
  <c r="AL163" i="17" a="1"/>
  <c r="AL163" i="17" s="1"/>
  <c r="AM163" i="17" a="1"/>
  <c r="AM163" i="17" s="1"/>
  <c r="AN163" i="17" a="1"/>
  <c r="AN163" i="17" s="1"/>
  <c r="AO163" i="17" a="1"/>
  <c r="AO163" i="17" s="1"/>
  <c r="AP163" i="17" a="1"/>
  <c r="AP163" i="17" s="1"/>
  <c r="AQ163" i="17" a="1"/>
  <c r="AQ163" i="17" s="1"/>
  <c r="AR163" i="17" a="1"/>
  <c r="AR163" i="17" s="1"/>
  <c r="AL164" i="17" a="1"/>
  <c r="AL164" i="17" s="1"/>
  <c r="AM164" i="17" a="1"/>
  <c r="AM164" i="17" s="1"/>
  <c r="AN164" i="17" a="1"/>
  <c r="AN164" i="17" s="1"/>
  <c r="AO164" i="17" a="1"/>
  <c r="AO164" i="17" s="1"/>
  <c r="AP164" i="17" a="1"/>
  <c r="AP164" i="17" s="1"/>
  <c r="AQ164" i="17" a="1"/>
  <c r="AQ164" i="17" s="1"/>
  <c r="AR164" i="17" a="1"/>
  <c r="AR164" i="17" s="1"/>
  <c r="AL165" i="17" a="1"/>
  <c r="AL165" i="17" s="1"/>
  <c r="AM165" i="17" a="1"/>
  <c r="AM165" i="17" s="1"/>
  <c r="AN165" i="17" a="1"/>
  <c r="AN165" i="17" s="1"/>
  <c r="AO165" i="17" a="1"/>
  <c r="AO165" i="17" s="1"/>
  <c r="AP165" i="17" a="1"/>
  <c r="AP165" i="17" s="1"/>
  <c r="AQ165" i="17" a="1"/>
  <c r="AQ165" i="17" s="1"/>
  <c r="AR165" i="17" a="1"/>
  <c r="AR165" i="17" s="1"/>
  <c r="AL166" i="17" a="1"/>
  <c r="AL166" i="17" s="1"/>
  <c r="AM166" i="17" a="1"/>
  <c r="AM166" i="17" s="1"/>
  <c r="AN166" i="17" a="1"/>
  <c r="AN166" i="17" s="1"/>
  <c r="AO166" i="17" a="1"/>
  <c r="AO166" i="17" s="1"/>
  <c r="AP166" i="17" a="1"/>
  <c r="AP166" i="17" s="1"/>
  <c r="AQ166" i="17" a="1"/>
  <c r="AQ166" i="17" s="1"/>
  <c r="AR166" i="17" a="1"/>
  <c r="AR166" i="17" s="1"/>
  <c r="AL167" i="17" a="1"/>
  <c r="AL167" i="17" s="1"/>
  <c r="AM167" i="17" a="1"/>
  <c r="AM167" i="17" s="1"/>
  <c r="AN167" i="17" a="1"/>
  <c r="AN167" i="17" s="1"/>
  <c r="AO167" i="17" a="1"/>
  <c r="AO167" i="17" s="1"/>
  <c r="AP167" i="17" a="1"/>
  <c r="AP167" i="17" s="1"/>
  <c r="AQ167" i="17" a="1"/>
  <c r="AQ167" i="17" s="1"/>
  <c r="AR167" i="17" a="1"/>
  <c r="AR167" i="17" s="1"/>
  <c r="AL168" i="17" a="1"/>
  <c r="AL168" i="17" s="1"/>
  <c r="AM168" i="17" a="1"/>
  <c r="AM168" i="17" s="1"/>
  <c r="AN168" i="17" a="1"/>
  <c r="AN168" i="17" s="1"/>
  <c r="AO168" i="17" a="1"/>
  <c r="AO168" i="17" s="1"/>
  <c r="AP168" i="17" a="1"/>
  <c r="AP168" i="17" s="1"/>
  <c r="AQ168" i="17" a="1"/>
  <c r="AQ168" i="17" s="1"/>
  <c r="AR168" i="17" a="1"/>
  <c r="AR168" i="17" s="1"/>
  <c r="AL169" i="17" a="1"/>
  <c r="AL169" i="17" s="1"/>
  <c r="AM169" i="17" a="1"/>
  <c r="AM169" i="17" s="1"/>
  <c r="AN169" i="17" a="1"/>
  <c r="AN169" i="17" s="1"/>
  <c r="AO169" i="17" a="1"/>
  <c r="AO169" i="17" s="1"/>
  <c r="AP169" i="17" a="1"/>
  <c r="AP169" i="17" s="1"/>
  <c r="AQ169" i="17" a="1"/>
  <c r="AQ169" i="17" s="1"/>
  <c r="AR169" i="17" a="1"/>
  <c r="AR169" i="17" s="1"/>
  <c r="AL170" i="17" a="1"/>
  <c r="AL170" i="17" s="1"/>
  <c r="AM170" i="17" a="1"/>
  <c r="AM170" i="17" s="1"/>
  <c r="AN170" i="17" a="1"/>
  <c r="AN170" i="17" s="1"/>
  <c r="AO170" i="17" a="1"/>
  <c r="AO170" i="17" s="1"/>
  <c r="AP170" i="17" a="1"/>
  <c r="AP170" i="17" s="1"/>
  <c r="AQ170" i="17" a="1"/>
  <c r="AQ170" i="17" s="1"/>
  <c r="AR170" i="17" a="1"/>
  <c r="AR170" i="17" s="1"/>
  <c r="AL171" i="17" a="1"/>
  <c r="AL171" i="17" s="1"/>
  <c r="AM171" i="17" a="1"/>
  <c r="AM171" i="17" s="1"/>
  <c r="AN171" i="17" a="1"/>
  <c r="AN171" i="17" s="1"/>
  <c r="AO171" i="17" a="1"/>
  <c r="AO171" i="17" s="1"/>
  <c r="AP171" i="17" a="1"/>
  <c r="AP171" i="17" s="1"/>
  <c r="AQ171" i="17" a="1"/>
  <c r="AQ171" i="17" s="1"/>
  <c r="AR171" i="17" a="1"/>
  <c r="AR171" i="17" s="1"/>
  <c r="AL172" i="17" a="1"/>
  <c r="AL172" i="17" s="1"/>
  <c r="AM172" i="17" a="1"/>
  <c r="AM172" i="17" s="1"/>
  <c r="AN172" i="17" a="1"/>
  <c r="AN172" i="17" s="1"/>
  <c r="AO172" i="17" a="1"/>
  <c r="AO172" i="17" s="1"/>
  <c r="AP172" i="17" a="1"/>
  <c r="AP172" i="17" s="1"/>
  <c r="AQ172" i="17" a="1"/>
  <c r="AQ172" i="17" s="1"/>
  <c r="AR172" i="17" a="1"/>
  <c r="AR172" i="17" s="1"/>
  <c r="AL173" i="17" a="1"/>
  <c r="AL173" i="17" s="1"/>
  <c r="AM173" i="17" a="1"/>
  <c r="AM173" i="17" s="1"/>
  <c r="AN173" i="17" a="1"/>
  <c r="AN173" i="17" s="1"/>
  <c r="AO173" i="17" a="1"/>
  <c r="AO173" i="17" s="1"/>
  <c r="AP173" i="17" a="1"/>
  <c r="AP173" i="17" s="1"/>
  <c r="AQ173" i="17" a="1"/>
  <c r="AQ173" i="17" s="1"/>
  <c r="AR173" i="17" a="1"/>
  <c r="AR173" i="17" s="1"/>
  <c r="AL174" i="17" a="1"/>
  <c r="AL174" i="17" s="1"/>
  <c r="AM174" i="17" a="1"/>
  <c r="AM174" i="17" s="1"/>
  <c r="AN174" i="17" a="1"/>
  <c r="AN174" i="17" s="1"/>
  <c r="AO174" i="17" a="1"/>
  <c r="AO174" i="17" s="1"/>
  <c r="AP174" i="17" a="1"/>
  <c r="AP174" i="17" s="1"/>
  <c r="AQ174" i="17" a="1"/>
  <c r="AQ174" i="17" s="1"/>
  <c r="AR174" i="17" a="1"/>
  <c r="AR174" i="17" s="1"/>
  <c r="AL175" i="17" a="1"/>
  <c r="AL175" i="17" s="1"/>
  <c r="AM175" i="17" a="1"/>
  <c r="AM175" i="17" s="1"/>
  <c r="AN175" i="17" a="1"/>
  <c r="AN175" i="17" s="1"/>
  <c r="AO175" i="17" a="1"/>
  <c r="AO175" i="17" s="1"/>
  <c r="AP175" i="17" a="1"/>
  <c r="AP175" i="17" s="1"/>
  <c r="AQ175" i="17" a="1"/>
  <c r="AQ175" i="17" s="1"/>
  <c r="AR175" i="17" a="1"/>
  <c r="AR175" i="17" s="1"/>
  <c r="AL176" i="17" a="1"/>
  <c r="AL176" i="17" s="1"/>
  <c r="AM176" i="17" a="1"/>
  <c r="AM176" i="17" s="1"/>
  <c r="AN176" i="17" a="1"/>
  <c r="AN176" i="17" s="1"/>
  <c r="AO176" i="17" a="1"/>
  <c r="AO176" i="17" s="1"/>
  <c r="AP176" i="17" a="1"/>
  <c r="AP176" i="17" s="1"/>
  <c r="AQ176" i="17" a="1"/>
  <c r="AQ176" i="17" s="1"/>
  <c r="AR176" i="17" a="1"/>
  <c r="AR176" i="17" s="1"/>
  <c r="AL177" i="17" a="1"/>
  <c r="AL177" i="17" s="1"/>
  <c r="AM177" i="17" a="1"/>
  <c r="AM177" i="17" s="1"/>
  <c r="AN177" i="17" a="1"/>
  <c r="AN177" i="17" s="1"/>
  <c r="AO177" i="17" a="1"/>
  <c r="AO177" i="17" s="1"/>
  <c r="AP177" i="17" a="1"/>
  <c r="AP177" i="17" s="1"/>
  <c r="AQ177" i="17" a="1"/>
  <c r="AQ177" i="17" s="1"/>
  <c r="AR177" i="17" a="1"/>
  <c r="AR177" i="17" s="1"/>
  <c r="AL178" i="17" a="1"/>
  <c r="AL178" i="17" s="1"/>
  <c r="AM178" i="17" a="1"/>
  <c r="AM178" i="17" s="1"/>
  <c r="AN178" i="17" a="1"/>
  <c r="AN178" i="17" s="1"/>
  <c r="AO178" i="17" a="1"/>
  <c r="AO178" i="17" s="1"/>
  <c r="AP178" i="17" a="1"/>
  <c r="AP178" i="17" s="1"/>
  <c r="AQ178" i="17" a="1"/>
  <c r="AQ178" i="17" s="1"/>
  <c r="AR178" i="17" a="1"/>
  <c r="AR178" i="17" s="1"/>
  <c r="AL179" i="17" a="1"/>
  <c r="AL179" i="17" s="1"/>
  <c r="AM179" i="17" a="1"/>
  <c r="AM179" i="17" s="1"/>
  <c r="AN179" i="17" a="1"/>
  <c r="AN179" i="17" s="1"/>
  <c r="AO179" i="17" a="1"/>
  <c r="AO179" i="17" s="1"/>
  <c r="AP179" i="17" a="1"/>
  <c r="AP179" i="17" s="1"/>
  <c r="AQ179" i="17" a="1"/>
  <c r="AQ179" i="17" s="1"/>
  <c r="AR179" i="17" a="1"/>
  <c r="AR179" i="17" s="1"/>
  <c r="AL180" i="17" a="1"/>
  <c r="AL180" i="17" s="1"/>
  <c r="AM180" i="17" a="1"/>
  <c r="AM180" i="17" s="1"/>
  <c r="AN180" i="17" a="1"/>
  <c r="AN180" i="17" s="1"/>
  <c r="AO180" i="17" a="1"/>
  <c r="AO180" i="17" s="1"/>
  <c r="AP180" i="17" a="1"/>
  <c r="AP180" i="17" s="1"/>
  <c r="AQ180" i="17" a="1"/>
  <c r="AQ180" i="17" s="1"/>
  <c r="AR180" i="17" a="1"/>
  <c r="AR180" i="17" s="1"/>
  <c r="AM141" i="17" a="1"/>
  <c r="AM141" i="17" s="1"/>
  <c r="AN141" i="17" a="1"/>
  <c r="AN141" i="17" s="1"/>
  <c r="AO141" i="17" a="1"/>
  <c r="AO141" i="17" s="1"/>
  <c r="AP141" i="17" a="1"/>
  <c r="AP141" i="17" s="1"/>
  <c r="AQ141" i="17" a="1"/>
  <c r="AQ141" i="17" s="1"/>
  <c r="AR141" i="17" a="1"/>
  <c r="AR141" i="17" s="1"/>
  <c r="AJ142" i="17" a="1"/>
  <c r="AJ142" i="17" s="1"/>
  <c r="AJ143" i="17" a="1"/>
  <c r="AJ143" i="17" s="1"/>
  <c r="AJ144" i="17" a="1"/>
  <c r="AJ144" i="17" s="1"/>
  <c r="AJ145" i="17" a="1"/>
  <c r="AJ145" i="17" s="1"/>
  <c r="AJ146" i="17" a="1"/>
  <c r="AJ146" i="17" s="1"/>
  <c r="AJ147" i="17" a="1"/>
  <c r="AJ147" i="17" s="1"/>
  <c r="AJ148" i="17" a="1"/>
  <c r="AJ148" i="17" s="1"/>
  <c r="AJ149" i="17" a="1"/>
  <c r="AJ149" i="17" s="1"/>
  <c r="AJ150" i="17" a="1"/>
  <c r="AJ150" i="17" s="1"/>
  <c r="AJ151" i="17" a="1"/>
  <c r="AJ151" i="17" s="1"/>
  <c r="AJ152" i="17" a="1"/>
  <c r="AJ152" i="17" s="1"/>
  <c r="AJ153" i="17" a="1"/>
  <c r="AJ153" i="17" s="1"/>
  <c r="AJ154" i="17" a="1"/>
  <c r="AJ154" i="17" s="1"/>
  <c r="AJ155" i="17" a="1"/>
  <c r="AJ155" i="17" s="1"/>
  <c r="AJ156" i="17" a="1"/>
  <c r="AJ156" i="17" s="1"/>
  <c r="AJ157" i="17" a="1"/>
  <c r="AJ157" i="17" s="1"/>
  <c r="AJ158" i="17" a="1"/>
  <c r="AJ158" i="17" s="1"/>
  <c r="AJ159" i="17" a="1"/>
  <c r="AJ159" i="17" s="1"/>
  <c r="AJ160" i="17" a="1"/>
  <c r="AJ160" i="17" s="1"/>
  <c r="AJ161" i="17" a="1"/>
  <c r="AJ161" i="17" s="1"/>
  <c r="AJ162" i="17" a="1"/>
  <c r="AJ162" i="17" s="1"/>
  <c r="AJ163" i="17" a="1"/>
  <c r="AJ163" i="17" s="1"/>
  <c r="AJ164" i="17" a="1"/>
  <c r="AJ164" i="17" s="1"/>
  <c r="AJ165" i="17" a="1"/>
  <c r="AJ165" i="17" s="1"/>
  <c r="AJ166" i="17" a="1"/>
  <c r="AJ166" i="17" s="1"/>
  <c r="AJ167" i="17" a="1"/>
  <c r="AJ167" i="17" s="1"/>
  <c r="AJ168" i="17" a="1"/>
  <c r="AJ168" i="17" s="1"/>
  <c r="AJ169" i="17" a="1"/>
  <c r="AJ169" i="17" s="1"/>
  <c r="AJ170" i="17" a="1"/>
  <c r="AJ170" i="17" s="1"/>
  <c r="AJ171" i="17" a="1"/>
  <c r="AJ171" i="17" s="1"/>
  <c r="AJ172" i="17" a="1"/>
  <c r="AJ172" i="17" s="1"/>
  <c r="AJ173" i="17" a="1"/>
  <c r="AJ173" i="17" s="1"/>
  <c r="AJ174" i="17" a="1"/>
  <c r="AJ174" i="17" s="1"/>
  <c r="AJ175" i="17" a="1"/>
  <c r="AJ175" i="17" s="1"/>
  <c r="AJ176" i="17" a="1"/>
  <c r="AJ176" i="17" s="1"/>
  <c r="AJ177" i="17" a="1"/>
  <c r="AJ177" i="17" s="1"/>
  <c r="AJ178" i="17" a="1"/>
  <c r="AJ178" i="17" s="1"/>
  <c r="AJ179" i="17" a="1"/>
  <c r="AJ179" i="17" s="1"/>
  <c r="AJ180" i="17" a="1"/>
  <c r="AJ180" i="17" s="1"/>
  <c r="AI142" i="17" a="1"/>
  <c r="AI142" i="17" s="1"/>
  <c r="AI143" i="17" a="1"/>
  <c r="AI143" i="17" s="1"/>
  <c r="AI144" i="17" a="1"/>
  <c r="AI144" i="17" s="1"/>
  <c r="AI145" i="17" a="1"/>
  <c r="AI145" i="17" s="1"/>
  <c r="AI146" i="17" a="1"/>
  <c r="AI146" i="17" s="1"/>
  <c r="AI147" i="17" a="1"/>
  <c r="AI147" i="17" s="1"/>
  <c r="AI148" i="17" a="1"/>
  <c r="AI148" i="17" s="1"/>
  <c r="AI149" i="17" a="1"/>
  <c r="AI149" i="17" s="1"/>
  <c r="AI150" i="17" a="1"/>
  <c r="AI150" i="17" s="1"/>
  <c r="AI151" i="17" a="1"/>
  <c r="AI151" i="17" s="1"/>
  <c r="AI152" i="17" a="1"/>
  <c r="AI152" i="17" s="1"/>
  <c r="AI153" i="17" a="1"/>
  <c r="AI153" i="17" s="1"/>
  <c r="AI154" i="17" a="1"/>
  <c r="AI154" i="17" s="1"/>
  <c r="AI155" i="17" a="1"/>
  <c r="AI155" i="17" s="1"/>
  <c r="AI156" i="17" a="1"/>
  <c r="AI156" i="17" s="1"/>
  <c r="AI157" i="17" a="1"/>
  <c r="AI157" i="17" s="1"/>
  <c r="AI158" i="17" a="1"/>
  <c r="AI158" i="17" s="1"/>
  <c r="AI159" i="17" a="1"/>
  <c r="AI159" i="17" s="1"/>
  <c r="AI160" i="17" a="1"/>
  <c r="AI160" i="17" s="1"/>
  <c r="AI161" i="17" a="1"/>
  <c r="AI161" i="17" s="1"/>
  <c r="AI162" i="17" a="1"/>
  <c r="AI162" i="17" s="1"/>
  <c r="AI163" i="17" a="1"/>
  <c r="AI163" i="17" s="1"/>
  <c r="AI164" i="17" a="1"/>
  <c r="AI164" i="17" s="1"/>
  <c r="AI165" i="17" a="1"/>
  <c r="AI165" i="17" s="1"/>
  <c r="AI166" i="17" a="1"/>
  <c r="AI166" i="17" s="1"/>
  <c r="AI167" i="17" a="1"/>
  <c r="AI167" i="17" s="1"/>
  <c r="AI168" i="17" a="1"/>
  <c r="AI168" i="17" s="1"/>
  <c r="AI169" i="17" a="1"/>
  <c r="AI169" i="17" s="1"/>
  <c r="AI170" i="17" a="1"/>
  <c r="AI170" i="17" s="1"/>
  <c r="AI171" i="17" a="1"/>
  <c r="AI171" i="17" s="1"/>
  <c r="AI172" i="17" a="1"/>
  <c r="AI172" i="17" s="1"/>
  <c r="AI173" i="17" a="1"/>
  <c r="AI173" i="17" s="1"/>
  <c r="AI174" i="17" a="1"/>
  <c r="AI174" i="17" s="1"/>
  <c r="AI175" i="17" a="1"/>
  <c r="AI175" i="17" s="1"/>
  <c r="AI176" i="17" a="1"/>
  <c r="AI176" i="17" s="1"/>
  <c r="AI177" i="17" a="1"/>
  <c r="AI177" i="17" s="1"/>
  <c r="AI178" i="17" a="1"/>
  <c r="AI178" i="17" s="1"/>
  <c r="AI179" i="17" a="1"/>
  <c r="AI179" i="17" s="1"/>
  <c r="AI180" i="17" a="1"/>
  <c r="AI180" i="17" s="1"/>
  <c r="AH142" i="17"/>
  <c r="AH143" i="17"/>
  <c r="AH144" i="17"/>
  <c r="AH145" i="17"/>
  <c r="AH146" i="17"/>
  <c r="AH147" i="17"/>
  <c r="AH148" i="17"/>
  <c r="AH149" i="17"/>
  <c r="AH150" i="17"/>
  <c r="AH151" i="17"/>
  <c r="AH152" i="17"/>
  <c r="AH153" i="17"/>
  <c r="AH154" i="17"/>
  <c r="AH155" i="17"/>
  <c r="AH156" i="17"/>
  <c r="AH157" i="17"/>
  <c r="AH158" i="17"/>
  <c r="AH159" i="17"/>
  <c r="AH160" i="17"/>
  <c r="AH161" i="17"/>
  <c r="AH162" i="17"/>
  <c r="AH163" i="17"/>
  <c r="AH164" i="17"/>
  <c r="AH165" i="17"/>
  <c r="AH166" i="17"/>
  <c r="AH167" i="17"/>
  <c r="AH168" i="17"/>
  <c r="AH169" i="17"/>
  <c r="AH170" i="17"/>
  <c r="AH171" i="17"/>
  <c r="AH172" i="17"/>
  <c r="AH173" i="17"/>
  <c r="AH174" i="17"/>
  <c r="AH175" i="17"/>
  <c r="AH176" i="17"/>
  <c r="AH177" i="17"/>
  <c r="AH178" i="17"/>
  <c r="AH179" i="17"/>
  <c r="AG142" i="17"/>
  <c r="AG143" i="17"/>
  <c r="AG144" i="17"/>
  <c r="AG145" i="17"/>
  <c r="AG146" i="17"/>
  <c r="AG147" i="17"/>
  <c r="AG148" i="17"/>
  <c r="AG149" i="17"/>
  <c r="AG150" i="17"/>
  <c r="AG151" i="17"/>
  <c r="AG152" i="17"/>
  <c r="AG153" i="17"/>
  <c r="AG154" i="17"/>
  <c r="AG155" i="17"/>
  <c r="AG156" i="17"/>
  <c r="AG157" i="17"/>
  <c r="AG158" i="17"/>
  <c r="AG159" i="17"/>
  <c r="AG160" i="17"/>
  <c r="AG161" i="17"/>
  <c r="AG162" i="17"/>
  <c r="AG163" i="17"/>
  <c r="AG164" i="17"/>
  <c r="AG165" i="17"/>
  <c r="AG166" i="17"/>
  <c r="AG167" i="17"/>
  <c r="AG168" i="17"/>
  <c r="AG169" i="17"/>
  <c r="AG170" i="17"/>
  <c r="AG171" i="17"/>
  <c r="AG172" i="17"/>
  <c r="AG173" i="17"/>
  <c r="AG174" i="17"/>
  <c r="AG175" i="17"/>
  <c r="AG176" i="17"/>
  <c r="AG177" i="17"/>
  <c r="AG178" i="17"/>
  <c r="AG179" i="17"/>
  <c r="AH1027" i="17"/>
  <c r="AH1026" i="17"/>
  <c r="AH1025" i="17"/>
  <c r="AI456" i="17"/>
  <c r="AI455" i="17"/>
  <c r="AI454" i="17"/>
  <c r="AI434" i="17" a="1"/>
  <c r="AI434" i="17" s="1"/>
  <c r="AI436" i="17" s="1"/>
  <c r="AH434" i="17"/>
  <c r="AH436" i="17" s="1"/>
  <c r="B441" i="17" s="1"/>
  <c r="AG434" i="17"/>
  <c r="AG436" i="17" s="1"/>
  <c r="B439" i="17" s="1"/>
  <c r="DS399" i="17"/>
  <c r="DR399" i="17"/>
  <c r="DQ399" i="17"/>
  <c r="DO399" i="17"/>
  <c r="DN399" i="17"/>
  <c r="DM399" i="17"/>
  <c r="DK399" i="17"/>
  <c r="DJ399" i="17"/>
  <c r="DI399" i="17"/>
  <c r="DG399" i="17"/>
  <c r="DF399" i="17"/>
  <c r="DE399" i="17"/>
  <c r="DC399" i="17"/>
  <c r="DB399" i="17"/>
  <c r="DA399" i="17"/>
  <c r="CO399" i="17"/>
  <c r="CN399" i="17"/>
  <c r="CM399" i="17"/>
  <c r="CK399" i="17"/>
  <c r="CJ399" i="17"/>
  <c r="CI399" i="17"/>
  <c r="CG399" i="17"/>
  <c r="CF399" i="17"/>
  <c r="CE399" i="17"/>
  <c r="CC399" i="17" a="1"/>
  <c r="CC399" i="17" s="1"/>
  <c r="CB399" i="17" a="1"/>
  <c r="CB399" i="17" s="1"/>
  <c r="CA399" i="17" a="1"/>
  <c r="CA399" i="17" s="1"/>
  <c r="BZ399" i="17" a="1"/>
  <c r="BZ399" i="17" s="1"/>
  <c r="BY399" i="17" a="1"/>
  <c r="BY399" i="17" s="1"/>
  <c r="BX399" i="17" a="1"/>
  <c r="BX399" i="17" s="1"/>
  <c r="BW399" i="17" a="1"/>
  <c r="BW399" i="17" s="1"/>
  <c r="BV399" i="17" a="1"/>
  <c r="BV399" i="17" s="1"/>
  <c r="BU399" i="17" a="1"/>
  <c r="BU399" i="17" s="1"/>
  <c r="BT399" i="17" a="1"/>
  <c r="BT399" i="17" s="1"/>
  <c r="BS399" i="17" a="1"/>
  <c r="BS399" i="17" s="1"/>
  <c r="BR399" i="17" a="1"/>
  <c r="BR399" i="17" s="1"/>
  <c r="BQ399" i="17" a="1"/>
  <c r="BQ399" i="17" s="1"/>
  <c r="BO399" i="17" a="1"/>
  <c r="BO399" i="17" s="1"/>
  <c r="BN399" i="17" a="1"/>
  <c r="BN399" i="17" s="1"/>
  <c r="BM399" i="17" a="1"/>
  <c r="BM399" i="17" s="1"/>
  <c r="BL399" i="17" a="1"/>
  <c r="BL399" i="17" s="1"/>
  <c r="BK399" i="17" a="1"/>
  <c r="BK399" i="17" s="1"/>
  <c r="BJ399" i="17" a="1"/>
  <c r="BJ399" i="17" s="1"/>
  <c r="BI399" i="17" a="1"/>
  <c r="BI399" i="17" s="1"/>
  <c r="BH399" i="17" a="1"/>
  <c r="BH399" i="17" s="1"/>
  <c r="DW398" i="17"/>
  <c r="DV398" i="17"/>
  <c r="DU398" i="17"/>
  <c r="DS398" i="17"/>
  <c r="DR398" i="17"/>
  <c r="DQ398" i="17"/>
  <c r="DO398" i="17"/>
  <c r="DN398" i="17"/>
  <c r="DM398" i="17"/>
  <c r="DK398" i="17"/>
  <c r="DJ398" i="17"/>
  <c r="DI398" i="17"/>
  <c r="DG398" i="17"/>
  <c r="DF398" i="17"/>
  <c r="DE398" i="17"/>
  <c r="DC398" i="17"/>
  <c r="DB398" i="17"/>
  <c r="DA398" i="17"/>
  <c r="CS398" i="17"/>
  <c r="CR398" i="17"/>
  <c r="CQ398" i="17"/>
  <c r="CO398" i="17"/>
  <c r="CN398" i="17"/>
  <c r="CM398" i="17"/>
  <c r="CK398" i="17"/>
  <c r="CJ398" i="17"/>
  <c r="CI398" i="17"/>
  <c r="CG398" i="17"/>
  <c r="CF398" i="17"/>
  <c r="CE398" i="17"/>
  <c r="CD398" i="17" a="1"/>
  <c r="CD398" i="17" s="1"/>
  <c r="CC398" i="17" a="1"/>
  <c r="CC398" i="17" s="1"/>
  <c r="CB398" i="17" a="1"/>
  <c r="CB398" i="17" s="1"/>
  <c r="CA398" i="17" a="1"/>
  <c r="CA398" i="17" s="1"/>
  <c r="BZ398" i="17" a="1"/>
  <c r="BZ398" i="17" s="1"/>
  <c r="BY398" i="17" a="1"/>
  <c r="BY398" i="17" s="1"/>
  <c r="BX398" i="17" a="1"/>
  <c r="BX398" i="17" s="1"/>
  <c r="BW398" i="17" a="1"/>
  <c r="BW398" i="17" s="1"/>
  <c r="BV398" i="17" a="1"/>
  <c r="BV398" i="17" s="1"/>
  <c r="BU398" i="17" a="1"/>
  <c r="BU398" i="17" s="1"/>
  <c r="BT398" i="17" a="1"/>
  <c r="BT398" i="17" s="1"/>
  <c r="BS398" i="17" a="1"/>
  <c r="BS398" i="17" s="1"/>
  <c r="BR398" i="17" a="1"/>
  <c r="BR398" i="17" s="1"/>
  <c r="BQ398" i="17" a="1"/>
  <c r="BQ398" i="17" s="1"/>
  <c r="BP398" i="17" a="1"/>
  <c r="BP398" i="17" s="1"/>
  <c r="BO398" i="17" a="1"/>
  <c r="BO398" i="17" s="1"/>
  <c r="BN398" i="17" a="1"/>
  <c r="BN398" i="17" s="1"/>
  <c r="BM398" i="17" a="1"/>
  <c r="BM398" i="17" s="1"/>
  <c r="BL398" i="17" a="1"/>
  <c r="BL398" i="17" s="1"/>
  <c r="BK398" i="17" a="1"/>
  <c r="BK398" i="17" s="1"/>
  <c r="BJ398" i="17" a="1"/>
  <c r="BJ398" i="17" s="1"/>
  <c r="BI398" i="17" a="1"/>
  <c r="BI398" i="17" s="1"/>
  <c r="BH398" i="17" a="1"/>
  <c r="BH398" i="17" s="1"/>
  <c r="BG398" i="17" a="1"/>
  <c r="BG398" i="17" s="1"/>
  <c r="AH398" i="17"/>
  <c r="AG398" i="17"/>
  <c r="DW397" i="17"/>
  <c r="DV397" i="17"/>
  <c r="DU397" i="17"/>
  <c r="DS397" i="17"/>
  <c r="DR397" i="17"/>
  <c r="DQ397" i="17"/>
  <c r="DO397" i="17"/>
  <c r="DN397" i="17"/>
  <c r="DM397" i="17"/>
  <c r="DK397" i="17"/>
  <c r="DJ397" i="17"/>
  <c r="DI397" i="17"/>
  <c r="DG397" i="17"/>
  <c r="DF397" i="17"/>
  <c r="DE397" i="17"/>
  <c r="DC397" i="17"/>
  <c r="DB397" i="17"/>
  <c r="DA397" i="17"/>
  <c r="CS397" i="17"/>
  <c r="CR397" i="17"/>
  <c r="CQ397" i="17"/>
  <c r="CO397" i="17"/>
  <c r="CN397" i="17"/>
  <c r="CM397" i="17"/>
  <c r="CK397" i="17"/>
  <c r="CJ397" i="17"/>
  <c r="CI397" i="17"/>
  <c r="CG397" i="17"/>
  <c r="CF397" i="17"/>
  <c r="CE397" i="17"/>
  <c r="CD397" i="17" a="1"/>
  <c r="CD397" i="17" s="1"/>
  <c r="CC397" i="17" a="1"/>
  <c r="CC397" i="17" s="1"/>
  <c r="CB397" i="17" a="1"/>
  <c r="CB397" i="17" s="1"/>
  <c r="CA397" i="17" a="1"/>
  <c r="CA397" i="17" s="1"/>
  <c r="BZ397" i="17" a="1"/>
  <c r="BZ397" i="17" s="1"/>
  <c r="BY397" i="17" a="1"/>
  <c r="BY397" i="17" s="1"/>
  <c r="BX397" i="17" a="1"/>
  <c r="BX397" i="17" s="1"/>
  <c r="BW397" i="17" a="1"/>
  <c r="BW397" i="17" s="1"/>
  <c r="BV397" i="17" a="1"/>
  <c r="BV397" i="17" s="1"/>
  <c r="BU397" i="17" a="1"/>
  <c r="BU397" i="17" s="1"/>
  <c r="BT397" i="17" a="1"/>
  <c r="BT397" i="17" s="1"/>
  <c r="BS397" i="17" a="1"/>
  <c r="BS397" i="17" s="1"/>
  <c r="BR397" i="17" a="1"/>
  <c r="BR397" i="17" s="1"/>
  <c r="BQ397" i="17" a="1"/>
  <c r="BQ397" i="17" s="1"/>
  <c r="BP397" i="17" a="1"/>
  <c r="BP397" i="17" s="1"/>
  <c r="BO397" i="17" a="1"/>
  <c r="BO397" i="17" s="1"/>
  <c r="BN397" i="17" a="1"/>
  <c r="BN397" i="17" s="1"/>
  <c r="BM397" i="17" a="1"/>
  <c r="BM397" i="17" s="1"/>
  <c r="BL397" i="17" a="1"/>
  <c r="BL397" i="17" s="1"/>
  <c r="BK397" i="17" a="1"/>
  <c r="BK397" i="17" s="1"/>
  <c r="BJ397" i="17" a="1"/>
  <c r="BJ397" i="17" s="1"/>
  <c r="BI397" i="17" a="1"/>
  <c r="BI397" i="17" s="1"/>
  <c r="BH397" i="17" a="1"/>
  <c r="BH397" i="17" s="1"/>
  <c r="BG397" i="17" a="1"/>
  <c r="BG397" i="17" s="1"/>
  <c r="AH397" i="17"/>
  <c r="AG397" i="17"/>
  <c r="DW396" i="17"/>
  <c r="DV396" i="17"/>
  <c r="DU396" i="17"/>
  <c r="DS396" i="17"/>
  <c r="DR396" i="17"/>
  <c r="DQ396" i="17"/>
  <c r="DO396" i="17"/>
  <c r="DN396" i="17"/>
  <c r="DM396" i="17"/>
  <c r="DK396" i="17"/>
  <c r="DJ396" i="17"/>
  <c r="DI396" i="17"/>
  <c r="DG396" i="17"/>
  <c r="DF396" i="17"/>
  <c r="DE396" i="17"/>
  <c r="DC396" i="17"/>
  <c r="DB396" i="17"/>
  <c r="DA396" i="17"/>
  <c r="CS396" i="17"/>
  <c r="CR396" i="17"/>
  <c r="CQ396" i="17"/>
  <c r="CO396" i="17"/>
  <c r="CN396" i="17"/>
  <c r="CM396" i="17"/>
  <c r="CK396" i="17"/>
  <c r="CJ396" i="17"/>
  <c r="CI396" i="17"/>
  <c r="CG396" i="17"/>
  <c r="CF396" i="17"/>
  <c r="CE396" i="17"/>
  <c r="CD396" i="17" a="1"/>
  <c r="CD396" i="17" s="1"/>
  <c r="CC396" i="17" a="1"/>
  <c r="CC396" i="17" s="1"/>
  <c r="CB396" i="17" a="1"/>
  <c r="CB396" i="17" s="1"/>
  <c r="CA396" i="17" a="1"/>
  <c r="CA396" i="17" s="1"/>
  <c r="BZ396" i="17" a="1"/>
  <c r="BZ396" i="17" s="1"/>
  <c r="BY396" i="17" a="1"/>
  <c r="BY396" i="17" s="1"/>
  <c r="BX396" i="17" a="1"/>
  <c r="BX396" i="17" s="1"/>
  <c r="BW396" i="17" a="1"/>
  <c r="BW396" i="17" s="1"/>
  <c r="BV396" i="17" a="1"/>
  <c r="BV396" i="17" s="1"/>
  <c r="BU396" i="17" a="1"/>
  <c r="BU396" i="17" s="1"/>
  <c r="BT396" i="17" a="1"/>
  <c r="BT396" i="17" s="1"/>
  <c r="BS396" i="17" a="1"/>
  <c r="BS396" i="17" s="1"/>
  <c r="BR396" i="17" a="1"/>
  <c r="BR396" i="17" s="1"/>
  <c r="BQ396" i="17" a="1"/>
  <c r="BQ396" i="17" s="1"/>
  <c r="BP396" i="17" a="1"/>
  <c r="BP396" i="17" s="1"/>
  <c r="BO396" i="17" a="1"/>
  <c r="BO396" i="17" s="1"/>
  <c r="BN396" i="17" a="1"/>
  <c r="BN396" i="17" s="1"/>
  <c r="BM396" i="17" a="1"/>
  <c r="BM396" i="17" s="1"/>
  <c r="BL396" i="17" a="1"/>
  <c r="BL396" i="17" s="1"/>
  <c r="BK396" i="17" a="1"/>
  <c r="BK396" i="17" s="1"/>
  <c r="BJ396" i="17" a="1"/>
  <c r="BJ396" i="17" s="1"/>
  <c r="BI396" i="17" a="1"/>
  <c r="BI396" i="17" s="1"/>
  <c r="BH396" i="17" a="1"/>
  <c r="BH396" i="17" s="1"/>
  <c r="BG396" i="17" a="1"/>
  <c r="BG396" i="17" s="1"/>
  <c r="AH396" i="17"/>
  <c r="AG396" i="17"/>
  <c r="DW395" i="17"/>
  <c r="DV395" i="17"/>
  <c r="DU395" i="17"/>
  <c r="DS395" i="17"/>
  <c r="DR395" i="17"/>
  <c r="DQ395" i="17"/>
  <c r="DO395" i="17"/>
  <c r="DN395" i="17"/>
  <c r="DM395" i="17"/>
  <c r="DK395" i="17"/>
  <c r="DJ395" i="17"/>
  <c r="DI395" i="17"/>
  <c r="DG395" i="17"/>
  <c r="DF395" i="17"/>
  <c r="DE395" i="17"/>
  <c r="DC395" i="17"/>
  <c r="DB395" i="17"/>
  <c r="DA395" i="17"/>
  <c r="CS395" i="17"/>
  <c r="CR395" i="17"/>
  <c r="CQ395" i="17"/>
  <c r="CO395" i="17"/>
  <c r="CN395" i="17"/>
  <c r="CM395" i="17"/>
  <c r="CK395" i="17"/>
  <c r="CJ395" i="17"/>
  <c r="CI395" i="17"/>
  <c r="CG395" i="17"/>
  <c r="CF395" i="17"/>
  <c r="CE395" i="17"/>
  <c r="CD395" i="17" a="1"/>
  <c r="CD395" i="17" s="1"/>
  <c r="CC395" i="17" a="1"/>
  <c r="CC395" i="17" s="1"/>
  <c r="CB395" i="17" a="1"/>
  <c r="CB395" i="17" s="1"/>
  <c r="CA395" i="17" a="1"/>
  <c r="CA395" i="17" s="1"/>
  <c r="BZ395" i="17" a="1"/>
  <c r="BZ395" i="17" s="1"/>
  <c r="BY395" i="17" a="1"/>
  <c r="BY395" i="17" s="1"/>
  <c r="BX395" i="17" a="1"/>
  <c r="BX395" i="17" s="1"/>
  <c r="BW395" i="17" a="1"/>
  <c r="BW395" i="17" s="1"/>
  <c r="BV395" i="17" a="1"/>
  <c r="BV395" i="17" s="1"/>
  <c r="BU395" i="17" a="1"/>
  <c r="BU395" i="17" s="1"/>
  <c r="BT395" i="17" a="1"/>
  <c r="BT395" i="17" s="1"/>
  <c r="BS395" i="17" a="1"/>
  <c r="BS395" i="17" s="1"/>
  <c r="BR395" i="17" a="1"/>
  <c r="BR395" i="17" s="1"/>
  <c r="BQ395" i="17" a="1"/>
  <c r="BQ395" i="17" s="1"/>
  <c r="BP395" i="17" a="1"/>
  <c r="BP395" i="17" s="1"/>
  <c r="BO395" i="17" a="1"/>
  <c r="BO395" i="17" s="1"/>
  <c r="BN395" i="17" a="1"/>
  <c r="BN395" i="17" s="1"/>
  <c r="BM395" i="17" a="1"/>
  <c r="BM395" i="17" s="1"/>
  <c r="BL395" i="17" a="1"/>
  <c r="BL395" i="17" s="1"/>
  <c r="BK395" i="17" a="1"/>
  <c r="BK395" i="17" s="1"/>
  <c r="BJ395" i="17" a="1"/>
  <c r="BJ395" i="17" s="1"/>
  <c r="BI395" i="17" a="1"/>
  <c r="BI395" i="17" s="1"/>
  <c r="BH395" i="17" a="1"/>
  <c r="BH395" i="17" s="1"/>
  <c r="BG395" i="17" a="1"/>
  <c r="BG395" i="17" s="1"/>
  <c r="AH395" i="17"/>
  <c r="AG395" i="17"/>
  <c r="DW394" i="17"/>
  <c r="DV394" i="17"/>
  <c r="DU394" i="17"/>
  <c r="DS394" i="17"/>
  <c r="DR394" i="17"/>
  <c r="DQ394" i="17"/>
  <c r="DO394" i="17"/>
  <c r="DN394" i="17"/>
  <c r="DM394" i="17"/>
  <c r="DK394" i="17"/>
  <c r="DJ394" i="17"/>
  <c r="DI394" i="17"/>
  <c r="DG394" i="17"/>
  <c r="DF394" i="17"/>
  <c r="DE394" i="17"/>
  <c r="DC394" i="17"/>
  <c r="DB394" i="17"/>
  <c r="DA394" i="17"/>
  <c r="CS394" i="17"/>
  <c r="CR394" i="17"/>
  <c r="CQ394" i="17"/>
  <c r="CO394" i="17"/>
  <c r="CN394" i="17"/>
  <c r="CM394" i="17"/>
  <c r="CK394" i="17"/>
  <c r="CJ394" i="17"/>
  <c r="CI394" i="17"/>
  <c r="CG394" i="17"/>
  <c r="CF394" i="17"/>
  <c r="CE394" i="17"/>
  <c r="CD394" i="17" a="1"/>
  <c r="CD394" i="17" s="1"/>
  <c r="CC394" i="17" a="1"/>
  <c r="CC394" i="17" s="1"/>
  <c r="CB394" i="17" a="1"/>
  <c r="CB394" i="17" s="1"/>
  <c r="CA394" i="17" a="1"/>
  <c r="CA394" i="17" s="1"/>
  <c r="BZ394" i="17" a="1"/>
  <c r="BZ394" i="17" s="1"/>
  <c r="BY394" i="17" a="1"/>
  <c r="BY394" i="17" s="1"/>
  <c r="BX394" i="17" a="1"/>
  <c r="BX394" i="17" s="1"/>
  <c r="BW394" i="17" a="1"/>
  <c r="BW394" i="17" s="1"/>
  <c r="BV394" i="17" a="1"/>
  <c r="BV394" i="17" s="1"/>
  <c r="BU394" i="17" a="1"/>
  <c r="BU394" i="17" s="1"/>
  <c r="BT394" i="17" a="1"/>
  <c r="BT394" i="17" s="1"/>
  <c r="BS394" i="17" a="1"/>
  <c r="BS394" i="17" s="1"/>
  <c r="BR394" i="17" a="1"/>
  <c r="BR394" i="17" s="1"/>
  <c r="BQ394" i="17" a="1"/>
  <c r="BQ394" i="17" s="1"/>
  <c r="BP394" i="17" a="1"/>
  <c r="BP394" i="17" s="1"/>
  <c r="BO394" i="17" a="1"/>
  <c r="BO394" i="17" s="1"/>
  <c r="BN394" i="17" a="1"/>
  <c r="BN394" i="17" s="1"/>
  <c r="BM394" i="17" a="1"/>
  <c r="BM394" i="17" s="1"/>
  <c r="BL394" i="17" a="1"/>
  <c r="BL394" i="17" s="1"/>
  <c r="BK394" i="17" a="1"/>
  <c r="BK394" i="17" s="1"/>
  <c r="BJ394" i="17" a="1"/>
  <c r="BJ394" i="17" s="1"/>
  <c r="BI394" i="17" a="1"/>
  <c r="BI394" i="17" s="1"/>
  <c r="BH394" i="17" a="1"/>
  <c r="BH394" i="17" s="1"/>
  <c r="BG394" i="17" a="1"/>
  <c r="BG394" i="17" s="1"/>
  <c r="AH394" i="17"/>
  <c r="AG394" i="17"/>
  <c r="DW393" i="17"/>
  <c r="DV393" i="17"/>
  <c r="DU393" i="17"/>
  <c r="DS393" i="17"/>
  <c r="DR393" i="17"/>
  <c r="DQ393" i="17"/>
  <c r="DO393" i="17"/>
  <c r="DN393" i="17"/>
  <c r="DM393" i="17"/>
  <c r="DK393" i="17"/>
  <c r="DJ393" i="17"/>
  <c r="DI393" i="17"/>
  <c r="DG393" i="17"/>
  <c r="DF393" i="17"/>
  <c r="DE393" i="17"/>
  <c r="DC393" i="17"/>
  <c r="DB393" i="17"/>
  <c r="DA393" i="17"/>
  <c r="CS393" i="17"/>
  <c r="CR393" i="17"/>
  <c r="CQ393" i="17"/>
  <c r="CO393" i="17"/>
  <c r="CN393" i="17"/>
  <c r="CM393" i="17"/>
  <c r="CK393" i="17"/>
  <c r="CJ393" i="17"/>
  <c r="CI393" i="17"/>
  <c r="CG393" i="17"/>
  <c r="CF393" i="17"/>
  <c r="CE393" i="17"/>
  <c r="CD393" i="17" a="1"/>
  <c r="CD393" i="17" s="1"/>
  <c r="CC393" i="17" a="1"/>
  <c r="CC393" i="17" s="1"/>
  <c r="CB393" i="17" a="1"/>
  <c r="CB393" i="17" s="1"/>
  <c r="CA393" i="17" a="1"/>
  <c r="CA393" i="17" s="1"/>
  <c r="BZ393" i="17" a="1"/>
  <c r="BZ393" i="17" s="1"/>
  <c r="BY393" i="17" a="1"/>
  <c r="BY393" i="17" s="1"/>
  <c r="BX393" i="17" a="1"/>
  <c r="BX393" i="17" s="1"/>
  <c r="BW393" i="17" a="1"/>
  <c r="BW393" i="17" s="1"/>
  <c r="BV393" i="17" a="1"/>
  <c r="BV393" i="17" s="1"/>
  <c r="BU393" i="17" a="1"/>
  <c r="BU393" i="17" s="1"/>
  <c r="BT393" i="17" a="1"/>
  <c r="BT393" i="17" s="1"/>
  <c r="BS393" i="17" a="1"/>
  <c r="BS393" i="17" s="1"/>
  <c r="BR393" i="17" a="1"/>
  <c r="BR393" i="17" s="1"/>
  <c r="BQ393" i="17" a="1"/>
  <c r="BQ393" i="17" s="1"/>
  <c r="BP393" i="17" a="1"/>
  <c r="BP393" i="17" s="1"/>
  <c r="BO393" i="17" a="1"/>
  <c r="BO393" i="17" s="1"/>
  <c r="BN393" i="17" a="1"/>
  <c r="BN393" i="17" s="1"/>
  <c r="BM393" i="17" a="1"/>
  <c r="BM393" i="17" s="1"/>
  <c r="BL393" i="17" a="1"/>
  <c r="BL393" i="17" s="1"/>
  <c r="BK393" i="17" a="1"/>
  <c r="BK393" i="17" s="1"/>
  <c r="BJ393" i="17" a="1"/>
  <c r="BJ393" i="17" s="1"/>
  <c r="BI393" i="17" a="1"/>
  <c r="BI393" i="17" s="1"/>
  <c r="BH393" i="17" a="1"/>
  <c r="BH393" i="17" s="1"/>
  <c r="BG393" i="17" a="1"/>
  <c r="BG393" i="17" s="1"/>
  <c r="AH393" i="17"/>
  <c r="AG393" i="17"/>
  <c r="DW392" i="17"/>
  <c r="DV392" i="17"/>
  <c r="DU392" i="17"/>
  <c r="DS392" i="17"/>
  <c r="DR392" i="17"/>
  <c r="DQ392" i="17"/>
  <c r="DO392" i="17"/>
  <c r="DN392" i="17"/>
  <c r="DM392" i="17"/>
  <c r="DK392" i="17"/>
  <c r="DJ392" i="17"/>
  <c r="DI392" i="17"/>
  <c r="DG392" i="17"/>
  <c r="DF392" i="17"/>
  <c r="DE392" i="17"/>
  <c r="DC392" i="17"/>
  <c r="DB392" i="17"/>
  <c r="DA392" i="17"/>
  <c r="CS392" i="17"/>
  <c r="CR392" i="17"/>
  <c r="CQ392" i="17"/>
  <c r="CO392" i="17"/>
  <c r="CN392" i="17"/>
  <c r="CM392" i="17"/>
  <c r="CK392" i="17"/>
  <c r="CJ392" i="17"/>
  <c r="CI392" i="17"/>
  <c r="CG392" i="17"/>
  <c r="CF392" i="17"/>
  <c r="CE392" i="17"/>
  <c r="CD392" i="17" a="1"/>
  <c r="CD392" i="17" s="1"/>
  <c r="CC392" i="17" a="1"/>
  <c r="CC392" i="17" s="1"/>
  <c r="CB392" i="17" a="1"/>
  <c r="CB392" i="17" s="1"/>
  <c r="CA392" i="17" a="1"/>
  <c r="CA392" i="17" s="1"/>
  <c r="BZ392" i="17" a="1"/>
  <c r="BZ392" i="17" s="1"/>
  <c r="BY392" i="17" a="1"/>
  <c r="BY392" i="17" s="1"/>
  <c r="BX392" i="17" a="1"/>
  <c r="BX392" i="17" s="1"/>
  <c r="BW392" i="17" a="1"/>
  <c r="BW392" i="17" s="1"/>
  <c r="BV392" i="17" a="1"/>
  <c r="BV392" i="17" s="1"/>
  <c r="BU392" i="17" a="1"/>
  <c r="BU392" i="17" s="1"/>
  <c r="BT392" i="17" a="1"/>
  <c r="BT392" i="17" s="1"/>
  <c r="BS392" i="17" a="1"/>
  <c r="BS392" i="17" s="1"/>
  <c r="BR392" i="17" a="1"/>
  <c r="BR392" i="17" s="1"/>
  <c r="BQ392" i="17" a="1"/>
  <c r="BQ392" i="17" s="1"/>
  <c r="BP392" i="17" a="1"/>
  <c r="BP392" i="17" s="1"/>
  <c r="BO392" i="17" a="1"/>
  <c r="BO392" i="17" s="1"/>
  <c r="BN392" i="17" a="1"/>
  <c r="BN392" i="17" s="1"/>
  <c r="BM392" i="17" a="1"/>
  <c r="BM392" i="17" s="1"/>
  <c r="BL392" i="17" a="1"/>
  <c r="BL392" i="17" s="1"/>
  <c r="BK392" i="17" a="1"/>
  <c r="BK392" i="17" s="1"/>
  <c r="BJ392" i="17" a="1"/>
  <c r="BJ392" i="17" s="1"/>
  <c r="BI392" i="17" a="1"/>
  <c r="BI392" i="17" s="1"/>
  <c r="BH392" i="17" a="1"/>
  <c r="BH392" i="17" s="1"/>
  <c r="BG392" i="17" a="1"/>
  <c r="BG392" i="17" s="1"/>
  <c r="AH392" i="17"/>
  <c r="AG392" i="17"/>
  <c r="DW391" i="17"/>
  <c r="DV391" i="17"/>
  <c r="DU391" i="17"/>
  <c r="DS391" i="17"/>
  <c r="DR391" i="17"/>
  <c r="DQ391" i="17"/>
  <c r="DO391" i="17"/>
  <c r="DN391" i="17"/>
  <c r="DM391" i="17"/>
  <c r="DK391" i="17"/>
  <c r="DJ391" i="17"/>
  <c r="DI391" i="17"/>
  <c r="DG391" i="17"/>
  <c r="DF391" i="17"/>
  <c r="DE391" i="17"/>
  <c r="DC391" i="17"/>
  <c r="DB391" i="17"/>
  <c r="DA391" i="17"/>
  <c r="CS391" i="17"/>
  <c r="CR391" i="17"/>
  <c r="CQ391" i="17"/>
  <c r="CO391" i="17"/>
  <c r="CN391" i="17"/>
  <c r="CM391" i="17"/>
  <c r="CK391" i="17"/>
  <c r="CJ391" i="17"/>
  <c r="CI391" i="17"/>
  <c r="CG391" i="17"/>
  <c r="CF391" i="17"/>
  <c r="CE391" i="17"/>
  <c r="CD391" i="17" a="1"/>
  <c r="CD391" i="17" s="1"/>
  <c r="CC391" i="17" a="1"/>
  <c r="CC391" i="17" s="1"/>
  <c r="CB391" i="17" a="1"/>
  <c r="CB391" i="17" s="1"/>
  <c r="CA391" i="17" a="1"/>
  <c r="CA391" i="17" s="1"/>
  <c r="BZ391" i="17" a="1"/>
  <c r="BZ391" i="17" s="1"/>
  <c r="BY391" i="17" a="1"/>
  <c r="BY391" i="17" s="1"/>
  <c r="BX391" i="17" a="1"/>
  <c r="BX391" i="17" s="1"/>
  <c r="BW391" i="17" a="1"/>
  <c r="BW391" i="17" s="1"/>
  <c r="BV391" i="17" a="1"/>
  <c r="BV391" i="17" s="1"/>
  <c r="BU391" i="17" a="1"/>
  <c r="BU391" i="17" s="1"/>
  <c r="BT391" i="17" a="1"/>
  <c r="BT391" i="17" s="1"/>
  <c r="BS391" i="17" a="1"/>
  <c r="BS391" i="17" s="1"/>
  <c r="BR391" i="17" a="1"/>
  <c r="BR391" i="17" s="1"/>
  <c r="BQ391" i="17" a="1"/>
  <c r="BQ391" i="17" s="1"/>
  <c r="BP391" i="17" a="1"/>
  <c r="BP391" i="17" s="1"/>
  <c r="BO391" i="17" a="1"/>
  <c r="BO391" i="17" s="1"/>
  <c r="BN391" i="17" a="1"/>
  <c r="BN391" i="17" s="1"/>
  <c r="BM391" i="17" a="1"/>
  <c r="BM391" i="17" s="1"/>
  <c r="BL391" i="17" a="1"/>
  <c r="BL391" i="17" s="1"/>
  <c r="BK391" i="17" a="1"/>
  <c r="BK391" i="17" s="1"/>
  <c r="BJ391" i="17" a="1"/>
  <c r="BJ391" i="17" s="1"/>
  <c r="BI391" i="17" a="1"/>
  <c r="BI391" i="17" s="1"/>
  <c r="BH391" i="17" a="1"/>
  <c r="BH391" i="17" s="1"/>
  <c r="BG391" i="17" a="1"/>
  <c r="BG391" i="17" s="1"/>
  <c r="AH391" i="17"/>
  <c r="AG391" i="17"/>
  <c r="DW390" i="17"/>
  <c r="DV390" i="17"/>
  <c r="DU390" i="17"/>
  <c r="DS390" i="17"/>
  <c r="DR390" i="17"/>
  <c r="DQ390" i="17"/>
  <c r="DO390" i="17"/>
  <c r="DN390" i="17"/>
  <c r="DM390" i="17"/>
  <c r="DK390" i="17"/>
  <c r="DJ390" i="17"/>
  <c r="DI390" i="17"/>
  <c r="DG390" i="17"/>
  <c r="DF390" i="17"/>
  <c r="DE390" i="17"/>
  <c r="DC390" i="17"/>
  <c r="DB390" i="17"/>
  <c r="DA390" i="17"/>
  <c r="CS390" i="17"/>
  <c r="CR390" i="17"/>
  <c r="CQ390" i="17"/>
  <c r="CO390" i="17"/>
  <c r="CN390" i="17"/>
  <c r="CM390" i="17"/>
  <c r="CK390" i="17"/>
  <c r="CJ390" i="17"/>
  <c r="CI390" i="17"/>
  <c r="CG390" i="17"/>
  <c r="CF390" i="17"/>
  <c r="CE390" i="17"/>
  <c r="CD390" i="17" a="1"/>
  <c r="CD390" i="17" s="1"/>
  <c r="CC390" i="17" a="1"/>
  <c r="CC390" i="17" s="1"/>
  <c r="CB390" i="17" a="1"/>
  <c r="CB390" i="17" s="1"/>
  <c r="CA390" i="17" a="1"/>
  <c r="CA390" i="17" s="1"/>
  <c r="BZ390" i="17" a="1"/>
  <c r="BZ390" i="17" s="1"/>
  <c r="BY390" i="17" a="1"/>
  <c r="BY390" i="17" s="1"/>
  <c r="BX390" i="17" a="1"/>
  <c r="BX390" i="17" s="1"/>
  <c r="BW390" i="17" a="1"/>
  <c r="BW390" i="17" s="1"/>
  <c r="BV390" i="17" a="1"/>
  <c r="BV390" i="17" s="1"/>
  <c r="BU390" i="17" a="1"/>
  <c r="BU390" i="17" s="1"/>
  <c r="BT390" i="17" a="1"/>
  <c r="BT390" i="17" s="1"/>
  <c r="BS390" i="17" a="1"/>
  <c r="BS390" i="17" s="1"/>
  <c r="BR390" i="17" a="1"/>
  <c r="BR390" i="17" s="1"/>
  <c r="BQ390" i="17" a="1"/>
  <c r="BQ390" i="17" s="1"/>
  <c r="BP390" i="17" a="1"/>
  <c r="BP390" i="17" s="1"/>
  <c r="BO390" i="17" a="1"/>
  <c r="BO390" i="17" s="1"/>
  <c r="BN390" i="17" a="1"/>
  <c r="BN390" i="17" s="1"/>
  <c r="BM390" i="17" a="1"/>
  <c r="BM390" i="17" s="1"/>
  <c r="BL390" i="17" a="1"/>
  <c r="BL390" i="17" s="1"/>
  <c r="BK390" i="17" a="1"/>
  <c r="BK390" i="17" s="1"/>
  <c r="BJ390" i="17" a="1"/>
  <c r="BJ390" i="17" s="1"/>
  <c r="BI390" i="17" a="1"/>
  <c r="BI390" i="17" s="1"/>
  <c r="BH390" i="17" a="1"/>
  <c r="BH390" i="17" s="1"/>
  <c r="BG390" i="17" a="1"/>
  <c r="BG390" i="17" s="1"/>
  <c r="AH390" i="17"/>
  <c r="AG390" i="17"/>
  <c r="DW389" i="17"/>
  <c r="DV389" i="17"/>
  <c r="DU389" i="17"/>
  <c r="DS389" i="17"/>
  <c r="DR389" i="17"/>
  <c r="DQ389" i="17"/>
  <c r="DO389" i="17"/>
  <c r="DN389" i="17"/>
  <c r="DM389" i="17"/>
  <c r="DK389" i="17"/>
  <c r="DJ389" i="17"/>
  <c r="DI389" i="17"/>
  <c r="DG389" i="17"/>
  <c r="DF389" i="17"/>
  <c r="DE389" i="17"/>
  <c r="DC389" i="17"/>
  <c r="DB389" i="17"/>
  <c r="DA389" i="17"/>
  <c r="CS389" i="17"/>
  <c r="CR389" i="17"/>
  <c r="CQ389" i="17"/>
  <c r="CO389" i="17"/>
  <c r="CN389" i="17"/>
  <c r="CM389" i="17"/>
  <c r="CK389" i="17"/>
  <c r="CJ389" i="17"/>
  <c r="CI389" i="17"/>
  <c r="CG389" i="17"/>
  <c r="CF389" i="17"/>
  <c r="CE389" i="17"/>
  <c r="CD389" i="17" a="1"/>
  <c r="CD389" i="17" s="1"/>
  <c r="CC389" i="17" a="1"/>
  <c r="CC389" i="17" s="1"/>
  <c r="CB389" i="17" a="1"/>
  <c r="CB389" i="17" s="1"/>
  <c r="CA389" i="17" a="1"/>
  <c r="CA389" i="17" s="1"/>
  <c r="BZ389" i="17" a="1"/>
  <c r="BZ389" i="17" s="1"/>
  <c r="BY389" i="17" a="1"/>
  <c r="BY389" i="17" s="1"/>
  <c r="BX389" i="17" a="1"/>
  <c r="BX389" i="17" s="1"/>
  <c r="BW389" i="17" a="1"/>
  <c r="BW389" i="17" s="1"/>
  <c r="BV389" i="17" a="1"/>
  <c r="BV389" i="17" s="1"/>
  <c r="BU389" i="17" a="1"/>
  <c r="BU389" i="17" s="1"/>
  <c r="BT389" i="17" a="1"/>
  <c r="BT389" i="17" s="1"/>
  <c r="BS389" i="17" a="1"/>
  <c r="BS389" i="17" s="1"/>
  <c r="BR389" i="17" a="1"/>
  <c r="BR389" i="17" s="1"/>
  <c r="BQ389" i="17" a="1"/>
  <c r="BQ389" i="17" s="1"/>
  <c r="BP389" i="17" a="1"/>
  <c r="BP389" i="17" s="1"/>
  <c r="BO389" i="17" a="1"/>
  <c r="BO389" i="17" s="1"/>
  <c r="BN389" i="17" a="1"/>
  <c r="BN389" i="17" s="1"/>
  <c r="BM389" i="17" a="1"/>
  <c r="BM389" i="17" s="1"/>
  <c r="BL389" i="17" a="1"/>
  <c r="BL389" i="17" s="1"/>
  <c r="BK389" i="17" a="1"/>
  <c r="BK389" i="17" s="1"/>
  <c r="BJ389" i="17" a="1"/>
  <c r="BJ389" i="17" s="1"/>
  <c r="BI389" i="17" a="1"/>
  <c r="BI389" i="17" s="1"/>
  <c r="BH389" i="17" a="1"/>
  <c r="BH389" i="17" s="1"/>
  <c r="BG389" i="17" a="1"/>
  <c r="BG389" i="17" s="1"/>
  <c r="AH389" i="17"/>
  <c r="AG389" i="17"/>
  <c r="DW388" i="17"/>
  <c r="DV388" i="17"/>
  <c r="DU388" i="17"/>
  <c r="DS388" i="17"/>
  <c r="DR388" i="17"/>
  <c r="DQ388" i="17"/>
  <c r="DO388" i="17"/>
  <c r="DN388" i="17"/>
  <c r="DM388" i="17"/>
  <c r="DK388" i="17"/>
  <c r="DJ388" i="17"/>
  <c r="DI388" i="17"/>
  <c r="DG388" i="17"/>
  <c r="DF388" i="17"/>
  <c r="DE388" i="17"/>
  <c r="DC388" i="17"/>
  <c r="DB388" i="17"/>
  <c r="DA388" i="17"/>
  <c r="CS388" i="17"/>
  <c r="CR388" i="17"/>
  <c r="CQ388" i="17"/>
  <c r="CO388" i="17"/>
  <c r="CN388" i="17"/>
  <c r="CM388" i="17"/>
  <c r="CK388" i="17"/>
  <c r="CJ388" i="17"/>
  <c r="CI388" i="17"/>
  <c r="CG388" i="17"/>
  <c r="CF388" i="17"/>
  <c r="CE388" i="17"/>
  <c r="CD388" i="17" a="1"/>
  <c r="CD388" i="17" s="1"/>
  <c r="CC388" i="17" a="1"/>
  <c r="CC388" i="17" s="1"/>
  <c r="CB388" i="17" a="1"/>
  <c r="CB388" i="17" s="1"/>
  <c r="CA388" i="17" a="1"/>
  <c r="CA388" i="17" s="1"/>
  <c r="BZ388" i="17" a="1"/>
  <c r="BZ388" i="17" s="1"/>
  <c r="BY388" i="17" a="1"/>
  <c r="BY388" i="17" s="1"/>
  <c r="BX388" i="17" a="1"/>
  <c r="BX388" i="17" s="1"/>
  <c r="BW388" i="17" a="1"/>
  <c r="BW388" i="17" s="1"/>
  <c r="BV388" i="17" a="1"/>
  <c r="BV388" i="17" s="1"/>
  <c r="BU388" i="17" a="1"/>
  <c r="BU388" i="17" s="1"/>
  <c r="BT388" i="17" a="1"/>
  <c r="BT388" i="17" s="1"/>
  <c r="BS388" i="17" a="1"/>
  <c r="BS388" i="17" s="1"/>
  <c r="BR388" i="17" a="1"/>
  <c r="BR388" i="17" s="1"/>
  <c r="BQ388" i="17" a="1"/>
  <c r="BQ388" i="17" s="1"/>
  <c r="BP388" i="17" a="1"/>
  <c r="BP388" i="17" s="1"/>
  <c r="BO388" i="17" a="1"/>
  <c r="BO388" i="17" s="1"/>
  <c r="BN388" i="17" a="1"/>
  <c r="BN388" i="17" s="1"/>
  <c r="BM388" i="17" a="1"/>
  <c r="BM388" i="17" s="1"/>
  <c r="BL388" i="17" a="1"/>
  <c r="BL388" i="17" s="1"/>
  <c r="BK388" i="17" a="1"/>
  <c r="BK388" i="17" s="1"/>
  <c r="BJ388" i="17" a="1"/>
  <c r="BJ388" i="17" s="1"/>
  <c r="BI388" i="17" a="1"/>
  <c r="BI388" i="17" s="1"/>
  <c r="BH388" i="17" a="1"/>
  <c r="BH388" i="17" s="1"/>
  <c r="BG388" i="17" a="1"/>
  <c r="BG388" i="17" s="1"/>
  <c r="AH388" i="17"/>
  <c r="AG388" i="17"/>
  <c r="DW387" i="17"/>
  <c r="DV387" i="17"/>
  <c r="DU387" i="17"/>
  <c r="DS387" i="17"/>
  <c r="DR387" i="17"/>
  <c r="DQ387" i="17"/>
  <c r="DO387" i="17"/>
  <c r="DN387" i="17"/>
  <c r="DM387" i="17"/>
  <c r="DK387" i="17"/>
  <c r="DJ387" i="17"/>
  <c r="DI387" i="17"/>
  <c r="DG387" i="17"/>
  <c r="DF387" i="17"/>
  <c r="DE387" i="17"/>
  <c r="DC387" i="17"/>
  <c r="DB387" i="17"/>
  <c r="DA387" i="17"/>
  <c r="CS387" i="17"/>
  <c r="CR387" i="17"/>
  <c r="CQ387" i="17"/>
  <c r="CO387" i="17"/>
  <c r="CN387" i="17"/>
  <c r="CM387" i="17"/>
  <c r="CK387" i="17"/>
  <c r="CJ387" i="17"/>
  <c r="CI387" i="17"/>
  <c r="CG387" i="17"/>
  <c r="CF387" i="17"/>
  <c r="CE387" i="17"/>
  <c r="CD387" i="17" a="1"/>
  <c r="CD387" i="17" s="1"/>
  <c r="CC387" i="17" a="1"/>
  <c r="CC387" i="17" s="1"/>
  <c r="CB387" i="17" a="1"/>
  <c r="CB387" i="17" s="1"/>
  <c r="CA387" i="17" a="1"/>
  <c r="CA387" i="17" s="1"/>
  <c r="BZ387" i="17" a="1"/>
  <c r="BZ387" i="17" s="1"/>
  <c r="BY387" i="17" a="1"/>
  <c r="BY387" i="17" s="1"/>
  <c r="BX387" i="17" a="1"/>
  <c r="BX387" i="17" s="1"/>
  <c r="BW387" i="17" a="1"/>
  <c r="BW387" i="17" s="1"/>
  <c r="BV387" i="17" a="1"/>
  <c r="BV387" i="17" s="1"/>
  <c r="BU387" i="17" a="1"/>
  <c r="BU387" i="17" s="1"/>
  <c r="BT387" i="17" a="1"/>
  <c r="BT387" i="17" s="1"/>
  <c r="BS387" i="17" a="1"/>
  <c r="BS387" i="17" s="1"/>
  <c r="BR387" i="17" a="1"/>
  <c r="BR387" i="17" s="1"/>
  <c r="BQ387" i="17" a="1"/>
  <c r="BQ387" i="17" s="1"/>
  <c r="BP387" i="17" a="1"/>
  <c r="BP387" i="17" s="1"/>
  <c r="BO387" i="17" a="1"/>
  <c r="BO387" i="17" s="1"/>
  <c r="BN387" i="17" a="1"/>
  <c r="BN387" i="17" s="1"/>
  <c r="BM387" i="17" a="1"/>
  <c r="BM387" i="17" s="1"/>
  <c r="BL387" i="17" a="1"/>
  <c r="BL387" i="17" s="1"/>
  <c r="BK387" i="17" a="1"/>
  <c r="BK387" i="17" s="1"/>
  <c r="BJ387" i="17" a="1"/>
  <c r="BJ387" i="17" s="1"/>
  <c r="BI387" i="17" a="1"/>
  <c r="BI387" i="17" s="1"/>
  <c r="BH387" i="17" a="1"/>
  <c r="BH387" i="17" s="1"/>
  <c r="BG387" i="17" a="1"/>
  <c r="BG387" i="17" s="1"/>
  <c r="AH387" i="17"/>
  <c r="AG387" i="17"/>
  <c r="DW386" i="17"/>
  <c r="DV386" i="17"/>
  <c r="DU386" i="17"/>
  <c r="DS386" i="17"/>
  <c r="DR386" i="17"/>
  <c r="DQ386" i="17"/>
  <c r="DO386" i="17"/>
  <c r="DN386" i="17"/>
  <c r="DM386" i="17"/>
  <c r="DK386" i="17"/>
  <c r="DJ386" i="17"/>
  <c r="DI386" i="17"/>
  <c r="DG386" i="17"/>
  <c r="DF386" i="17"/>
  <c r="DE386" i="17"/>
  <c r="DC386" i="17"/>
  <c r="DB386" i="17"/>
  <c r="DA386" i="17"/>
  <c r="CS386" i="17"/>
  <c r="CR386" i="17"/>
  <c r="CQ386" i="17"/>
  <c r="CO386" i="17"/>
  <c r="CN386" i="17"/>
  <c r="CM386" i="17"/>
  <c r="CK386" i="17"/>
  <c r="CJ386" i="17"/>
  <c r="CI386" i="17"/>
  <c r="CG386" i="17"/>
  <c r="CF386" i="17"/>
  <c r="CE386" i="17"/>
  <c r="CD386" i="17" a="1"/>
  <c r="CD386" i="17" s="1"/>
  <c r="CC386" i="17" a="1"/>
  <c r="CC386" i="17" s="1"/>
  <c r="CB386" i="17" a="1"/>
  <c r="CB386" i="17" s="1"/>
  <c r="CA386" i="17" a="1"/>
  <c r="CA386" i="17" s="1"/>
  <c r="BZ386" i="17" a="1"/>
  <c r="BZ386" i="17" s="1"/>
  <c r="BY386" i="17" a="1"/>
  <c r="BY386" i="17" s="1"/>
  <c r="BX386" i="17" a="1"/>
  <c r="BX386" i="17" s="1"/>
  <c r="BW386" i="17" a="1"/>
  <c r="BW386" i="17" s="1"/>
  <c r="BV386" i="17" a="1"/>
  <c r="BV386" i="17" s="1"/>
  <c r="BU386" i="17" a="1"/>
  <c r="BU386" i="17" s="1"/>
  <c r="BT386" i="17" a="1"/>
  <c r="BT386" i="17" s="1"/>
  <c r="BS386" i="17" a="1"/>
  <c r="BS386" i="17" s="1"/>
  <c r="BR386" i="17" a="1"/>
  <c r="BR386" i="17" s="1"/>
  <c r="BQ386" i="17" a="1"/>
  <c r="BQ386" i="17" s="1"/>
  <c r="BP386" i="17" a="1"/>
  <c r="BP386" i="17" s="1"/>
  <c r="BO386" i="17" a="1"/>
  <c r="BO386" i="17" s="1"/>
  <c r="BN386" i="17" a="1"/>
  <c r="BN386" i="17" s="1"/>
  <c r="BM386" i="17" a="1"/>
  <c r="BM386" i="17" s="1"/>
  <c r="BL386" i="17" a="1"/>
  <c r="BL386" i="17" s="1"/>
  <c r="BK386" i="17" a="1"/>
  <c r="BK386" i="17" s="1"/>
  <c r="BJ386" i="17" a="1"/>
  <c r="BJ386" i="17" s="1"/>
  <c r="BI386" i="17" a="1"/>
  <c r="BI386" i="17" s="1"/>
  <c r="BH386" i="17" a="1"/>
  <c r="BH386" i="17" s="1"/>
  <c r="BG386" i="17" a="1"/>
  <c r="BG386" i="17" s="1"/>
  <c r="AH386" i="17"/>
  <c r="AG386" i="17"/>
  <c r="DW385" i="17"/>
  <c r="DV385" i="17"/>
  <c r="DU385" i="17"/>
  <c r="DS385" i="17"/>
  <c r="DR385" i="17"/>
  <c r="DQ385" i="17"/>
  <c r="DO385" i="17"/>
  <c r="DN385" i="17"/>
  <c r="DM385" i="17"/>
  <c r="DK385" i="17"/>
  <c r="DJ385" i="17"/>
  <c r="DI385" i="17"/>
  <c r="DG385" i="17"/>
  <c r="DF385" i="17"/>
  <c r="DE385" i="17"/>
  <c r="DC385" i="17"/>
  <c r="DB385" i="17"/>
  <c r="DA385" i="17"/>
  <c r="CS385" i="17"/>
  <c r="CR385" i="17"/>
  <c r="CQ385" i="17"/>
  <c r="CO385" i="17"/>
  <c r="CN385" i="17"/>
  <c r="CM385" i="17"/>
  <c r="CK385" i="17"/>
  <c r="CJ385" i="17"/>
  <c r="CI385" i="17"/>
  <c r="CG385" i="17"/>
  <c r="CF385" i="17"/>
  <c r="CE385" i="17"/>
  <c r="CD385" i="17" a="1"/>
  <c r="CD385" i="17" s="1"/>
  <c r="CC385" i="17" a="1"/>
  <c r="CC385" i="17" s="1"/>
  <c r="CB385" i="17" a="1"/>
  <c r="CB385" i="17" s="1"/>
  <c r="CA385" i="17" a="1"/>
  <c r="CA385" i="17" s="1"/>
  <c r="BZ385" i="17" a="1"/>
  <c r="BZ385" i="17" s="1"/>
  <c r="BY385" i="17" a="1"/>
  <c r="BY385" i="17" s="1"/>
  <c r="BX385" i="17" a="1"/>
  <c r="BX385" i="17" s="1"/>
  <c r="BW385" i="17" a="1"/>
  <c r="BW385" i="17" s="1"/>
  <c r="BV385" i="17" a="1"/>
  <c r="BV385" i="17" s="1"/>
  <c r="BU385" i="17" a="1"/>
  <c r="BU385" i="17" s="1"/>
  <c r="BT385" i="17" a="1"/>
  <c r="BT385" i="17" s="1"/>
  <c r="BS385" i="17" a="1"/>
  <c r="BS385" i="17" s="1"/>
  <c r="BR385" i="17" a="1"/>
  <c r="BR385" i="17" s="1"/>
  <c r="BQ385" i="17" a="1"/>
  <c r="BQ385" i="17" s="1"/>
  <c r="BP385" i="17" a="1"/>
  <c r="BP385" i="17" s="1"/>
  <c r="BO385" i="17" a="1"/>
  <c r="BO385" i="17" s="1"/>
  <c r="BN385" i="17" a="1"/>
  <c r="BN385" i="17" s="1"/>
  <c r="BM385" i="17" a="1"/>
  <c r="BM385" i="17" s="1"/>
  <c r="BL385" i="17" a="1"/>
  <c r="BL385" i="17" s="1"/>
  <c r="BK385" i="17" a="1"/>
  <c r="BK385" i="17" s="1"/>
  <c r="BJ385" i="17" a="1"/>
  <c r="BJ385" i="17" s="1"/>
  <c r="BI385" i="17" a="1"/>
  <c r="BI385" i="17" s="1"/>
  <c r="BH385" i="17" a="1"/>
  <c r="BH385" i="17" s="1"/>
  <c r="BG385" i="17" a="1"/>
  <c r="BG385" i="17" s="1"/>
  <c r="AH385" i="17"/>
  <c r="AG385" i="17"/>
  <c r="DW384" i="17"/>
  <c r="DV384" i="17"/>
  <c r="DU384" i="17"/>
  <c r="DS384" i="17"/>
  <c r="DR384" i="17"/>
  <c r="DQ384" i="17"/>
  <c r="DO384" i="17"/>
  <c r="DN384" i="17"/>
  <c r="DM384" i="17"/>
  <c r="DK384" i="17"/>
  <c r="DJ384" i="17"/>
  <c r="DI384" i="17"/>
  <c r="DG384" i="17"/>
  <c r="DF384" i="17"/>
  <c r="DE384" i="17"/>
  <c r="DC384" i="17"/>
  <c r="DB384" i="17"/>
  <c r="DA384" i="17"/>
  <c r="CS384" i="17"/>
  <c r="CR384" i="17"/>
  <c r="CQ384" i="17"/>
  <c r="CO384" i="17"/>
  <c r="CN384" i="17"/>
  <c r="CM384" i="17"/>
  <c r="CK384" i="17"/>
  <c r="CJ384" i="17"/>
  <c r="CI384" i="17"/>
  <c r="CG384" i="17"/>
  <c r="CF384" i="17"/>
  <c r="CE384" i="17"/>
  <c r="CD384" i="17" a="1"/>
  <c r="CD384" i="17" s="1"/>
  <c r="CC384" i="17" a="1"/>
  <c r="CC384" i="17" s="1"/>
  <c r="CB384" i="17" a="1"/>
  <c r="CB384" i="17" s="1"/>
  <c r="CA384" i="17" a="1"/>
  <c r="CA384" i="17" s="1"/>
  <c r="BZ384" i="17" a="1"/>
  <c r="BZ384" i="17" s="1"/>
  <c r="BY384" i="17" a="1"/>
  <c r="BY384" i="17" s="1"/>
  <c r="BX384" i="17" a="1"/>
  <c r="BX384" i="17" s="1"/>
  <c r="BW384" i="17" a="1"/>
  <c r="BW384" i="17" s="1"/>
  <c r="BV384" i="17" a="1"/>
  <c r="BV384" i="17" s="1"/>
  <c r="BU384" i="17" a="1"/>
  <c r="BU384" i="17" s="1"/>
  <c r="BT384" i="17" a="1"/>
  <c r="BT384" i="17" s="1"/>
  <c r="BS384" i="17" a="1"/>
  <c r="BS384" i="17" s="1"/>
  <c r="BR384" i="17" a="1"/>
  <c r="BR384" i="17" s="1"/>
  <c r="BQ384" i="17" a="1"/>
  <c r="BQ384" i="17" s="1"/>
  <c r="BP384" i="17" a="1"/>
  <c r="BP384" i="17" s="1"/>
  <c r="BO384" i="17" a="1"/>
  <c r="BO384" i="17" s="1"/>
  <c r="BN384" i="17" a="1"/>
  <c r="BN384" i="17" s="1"/>
  <c r="BM384" i="17" a="1"/>
  <c r="BM384" i="17" s="1"/>
  <c r="BL384" i="17" a="1"/>
  <c r="BL384" i="17" s="1"/>
  <c r="BK384" i="17" a="1"/>
  <c r="BK384" i="17" s="1"/>
  <c r="BJ384" i="17" a="1"/>
  <c r="BJ384" i="17" s="1"/>
  <c r="BI384" i="17" a="1"/>
  <c r="BI384" i="17" s="1"/>
  <c r="BH384" i="17" a="1"/>
  <c r="BH384" i="17" s="1"/>
  <c r="BG384" i="17" a="1"/>
  <c r="BG384" i="17" s="1"/>
  <c r="AH384" i="17"/>
  <c r="AG384" i="17"/>
  <c r="DW383" i="17"/>
  <c r="DV383" i="17"/>
  <c r="DU383" i="17"/>
  <c r="DS383" i="17"/>
  <c r="DR383" i="17"/>
  <c r="DQ383" i="17"/>
  <c r="DO383" i="17"/>
  <c r="DN383" i="17"/>
  <c r="DM383" i="17"/>
  <c r="DK383" i="17"/>
  <c r="DJ383" i="17"/>
  <c r="DI383" i="17"/>
  <c r="DG383" i="17"/>
  <c r="DF383" i="17"/>
  <c r="DE383" i="17"/>
  <c r="DC383" i="17"/>
  <c r="DB383" i="17"/>
  <c r="DA383" i="17"/>
  <c r="CS383" i="17"/>
  <c r="CR383" i="17"/>
  <c r="CQ383" i="17"/>
  <c r="CO383" i="17"/>
  <c r="CN383" i="17"/>
  <c r="CM383" i="17"/>
  <c r="CK383" i="17"/>
  <c r="CJ383" i="17"/>
  <c r="CI383" i="17"/>
  <c r="CG383" i="17"/>
  <c r="CF383" i="17"/>
  <c r="CE383" i="17"/>
  <c r="CD383" i="17" a="1"/>
  <c r="CD383" i="17" s="1"/>
  <c r="CC383" i="17" a="1"/>
  <c r="CC383" i="17" s="1"/>
  <c r="CB383" i="17" a="1"/>
  <c r="CB383" i="17" s="1"/>
  <c r="CA383" i="17" a="1"/>
  <c r="CA383" i="17" s="1"/>
  <c r="BZ383" i="17" a="1"/>
  <c r="BZ383" i="17" s="1"/>
  <c r="BY383" i="17" a="1"/>
  <c r="BY383" i="17" s="1"/>
  <c r="BX383" i="17" a="1"/>
  <c r="BX383" i="17" s="1"/>
  <c r="BW383" i="17" a="1"/>
  <c r="BW383" i="17" s="1"/>
  <c r="BV383" i="17" a="1"/>
  <c r="BV383" i="17" s="1"/>
  <c r="BU383" i="17" a="1"/>
  <c r="BU383" i="17" s="1"/>
  <c r="BT383" i="17" a="1"/>
  <c r="BT383" i="17" s="1"/>
  <c r="BS383" i="17" a="1"/>
  <c r="BS383" i="17" s="1"/>
  <c r="BR383" i="17" a="1"/>
  <c r="BR383" i="17" s="1"/>
  <c r="BQ383" i="17" a="1"/>
  <c r="BQ383" i="17" s="1"/>
  <c r="BP383" i="17" a="1"/>
  <c r="BP383" i="17" s="1"/>
  <c r="BO383" i="17" a="1"/>
  <c r="BO383" i="17" s="1"/>
  <c r="BN383" i="17" a="1"/>
  <c r="BN383" i="17" s="1"/>
  <c r="BM383" i="17" a="1"/>
  <c r="BM383" i="17" s="1"/>
  <c r="BL383" i="17" a="1"/>
  <c r="BL383" i="17" s="1"/>
  <c r="BK383" i="17" a="1"/>
  <c r="BK383" i="17" s="1"/>
  <c r="BJ383" i="17" a="1"/>
  <c r="BJ383" i="17" s="1"/>
  <c r="BI383" i="17" a="1"/>
  <c r="BI383" i="17" s="1"/>
  <c r="BH383" i="17" a="1"/>
  <c r="BH383" i="17" s="1"/>
  <c r="BG383" i="17" a="1"/>
  <c r="BG383" i="17" s="1"/>
  <c r="AH383" i="17"/>
  <c r="AG383" i="17"/>
  <c r="DW382" i="17"/>
  <c r="DV382" i="17"/>
  <c r="DU382" i="17"/>
  <c r="DS382" i="17"/>
  <c r="DR382" i="17"/>
  <c r="DQ382" i="17"/>
  <c r="DO382" i="17"/>
  <c r="DN382" i="17"/>
  <c r="DM382" i="17"/>
  <c r="DK382" i="17"/>
  <c r="DJ382" i="17"/>
  <c r="DI382" i="17"/>
  <c r="DG382" i="17"/>
  <c r="DF382" i="17"/>
  <c r="DE382" i="17"/>
  <c r="DC382" i="17"/>
  <c r="DB382" i="17"/>
  <c r="DA382" i="17"/>
  <c r="CS382" i="17"/>
  <c r="CR382" i="17"/>
  <c r="CQ382" i="17"/>
  <c r="CO382" i="17"/>
  <c r="CN382" i="17"/>
  <c r="CM382" i="17"/>
  <c r="CK382" i="17"/>
  <c r="CJ382" i="17"/>
  <c r="CI382" i="17"/>
  <c r="CG382" i="17"/>
  <c r="CF382" i="17"/>
  <c r="CE382" i="17"/>
  <c r="CD382" i="17" a="1"/>
  <c r="CD382" i="17" s="1"/>
  <c r="CC382" i="17" a="1"/>
  <c r="CC382" i="17" s="1"/>
  <c r="CB382" i="17" a="1"/>
  <c r="CB382" i="17" s="1"/>
  <c r="CA382" i="17" a="1"/>
  <c r="CA382" i="17" s="1"/>
  <c r="BZ382" i="17" a="1"/>
  <c r="BZ382" i="17" s="1"/>
  <c r="BY382" i="17" a="1"/>
  <c r="BY382" i="17" s="1"/>
  <c r="BX382" i="17" a="1"/>
  <c r="BX382" i="17" s="1"/>
  <c r="BW382" i="17" a="1"/>
  <c r="BW382" i="17" s="1"/>
  <c r="BV382" i="17" a="1"/>
  <c r="BV382" i="17" s="1"/>
  <c r="BU382" i="17" a="1"/>
  <c r="BU382" i="17" s="1"/>
  <c r="BT382" i="17" a="1"/>
  <c r="BT382" i="17" s="1"/>
  <c r="BS382" i="17" a="1"/>
  <c r="BS382" i="17" s="1"/>
  <c r="BR382" i="17" a="1"/>
  <c r="BR382" i="17" s="1"/>
  <c r="BQ382" i="17" a="1"/>
  <c r="BQ382" i="17" s="1"/>
  <c r="BP382" i="17" a="1"/>
  <c r="BP382" i="17" s="1"/>
  <c r="BO382" i="17" a="1"/>
  <c r="BO382" i="17" s="1"/>
  <c r="BN382" i="17" a="1"/>
  <c r="BN382" i="17" s="1"/>
  <c r="BM382" i="17" a="1"/>
  <c r="BM382" i="17" s="1"/>
  <c r="BL382" i="17" a="1"/>
  <c r="BL382" i="17" s="1"/>
  <c r="BK382" i="17" a="1"/>
  <c r="BK382" i="17" s="1"/>
  <c r="BJ382" i="17" a="1"/>
  <c r="BJ382" i="17" s="1"/>
  <c r="BI382" i="17" a="1"/>
  <c r="BI382" i="17" s="1"/>
  <c r="BH382" i="17" a="1"/>
  <c r="BH382" i="17" s="1"/>
  <c r="BG382" i="17" a="1"/>
  <c r="BG382" i="17" s="1"/>
  <c r="AH382" i="17"/>
  <c r="AG382" i="17"/>
  <c r="DW381" i="17"/>
  <c r="DV381" i="17"/>
  <c r="DU381" i="17"/>
  <c r="DS381" i="17"/>
  <c r="DR381" i="17"/>
  <c r="DQ381" i="17"/>
  <c r="DO381" i="17"/>
  <c r="DN381" i="17"/>
  <c r="DM381" i="17"/>
  <c r="DK381" i="17"/>
  <c r="DJ381" i="17"/>
  <c r="DI381" i="17"/>
  <c r="DG381" i="17"/>
  <c r="DF381" i="17"/>
  <c r="DE381" i="17"/>
  <c r="DC381" i="17"/>
  <c r="DB381" i="17"/>
  <c r="DA381" i="17"/>
  <c r="CS381" i="17"/>
  <c r="CR381" i="17"/>
  <c r="CQ381" i="17"/>
  <c r="CO381" i="17"/>
  <c r="CN381" i="17"/>
  <c r="CM381" i="17"/>
  <c r="CK381" i="17"/>
  <c r="CJ381" i="17"/>
  <c r="CI381" i="17"/>
  <c r="CG381" i="17"/>
  <c r="CF381" i="17"/>
  <c r="CE381" i="17"/>
  <c r="CD381" i="17" a="1"/>
  <c r="CD381" i="17" s="1"/>
  <c r="CC381" i="17" a="1"/>
  <c r="CC381" i="17" s="1"/>
  <c r="CB381" i="17" a="1"/>
  <c r="CB381" i="17" s="1"/>
  <c r="CA381" i="17" a="1"/>
  <c r="CA381" i="17" s="1"/>
  <c r="BZ381" i="17" a="1"/>
  <c r="BZ381" i="17" s="1"/>
  <c r="BY381" i="17" a="1"/>
  <c r="BY381" i="17" s="1"/>
  <c r="BX381" i="17" a="1"/>
  <c r="BX381" i="17" s="1"/>
  <c r="BW381" i="17" a="1"/>
  <c r="BW381" i="17" s="1"/>
  <c r="BV381" i="17" a="1"/>
  <c r="BV381" i="17" s="1"/>
  <c r="BU381" i="17" a="1"/>
  <c r="BU381" i="17" s="1"/>
  <c r="BT381" i="17" a="1"/>
  <c r="BT381" i="17" s="1"/>
  <c r="BS381" i="17" a="1"/>
  <c r="BS381" i="17" s="1"/>
  <c r="BR381" i="17" a="1"/>
  <c r="BR381" i="17" s="1"/>
  <c r="BQ381" i="17" a="1"/>
  <c r="BQ381" i="17" s="1"/>
  <c r="BP381" i="17" a="1"/>
  <c r="BP381" i="17" s="1"/>
  <c r="BO381" i="17" a="1"/>
  <c r="BO381" i="17" s="1"/>
  <c r="BN381" i="17" a="1"/>
  <c r="BN381" i="17" s="1"/>
  <c r="BM381" i="17" a="1"/>
  <c r="BM381" i="17" s="1"/>
  <c r="BL381" i="17" a="1"/>
  <c r="BL381" i="17" s="1"/>
  <c r="BK381" i="17" a="1"/>
  <c r="BK381" i="17" s="1"/>
  <c r="BJ381" i="17" a="1"/>
  <c r="BJ381" i="17" s="1"/>
  <c r="BI381" i="17" a="1"/>
  <c r="BI381" i="17" s="1"/>
  <c r="BH381" i="17" a="1"/>
  <c r="BH381" i="17" s="1"/>
  <c r="BG381" i="17" a="1"/>
  <c r="BG381" i="17" s="1"/>
  <c r="AH381" i="17"/>
  <c r="AG381" i="17"/>
  <c r="DW380" i="17"/>
  <c r="DV380" i="17"/>
  <c r="DU380" i="17"/>
  <c r="DS380" i="17"/>
  <c r="DR380" i="17"/>
  <c r="DQ380" i="17"/>
  <c r="DO380" i="17"/>
  <c r="DN380" i="17"/>
  <c r="DM380" i="17"/>
  <c r="DK380" i="17"/>
  <c r="DJ380" i="17"/>
  <c r="DI380" i="17"/>
  <c r="DG380" i="17"/>
  <c r="DF380" i="17"/>
  <c r="DE380" i="17"/>
  <c r="DC380" i="17"/>
  <c r="DB380" i="17"/>
  <c r="DA380" i="17"/>
  <c r="CS380" i="17"/>
  <c r="CR380" i="17"/>
  <c r="CQ380" i="17"/>
  <c r="CO380" i="17"/>
  <c r="CN380" i="17"/>
  <c r="CM380" i="17"/>
  <c r="CK380" i="17"/>
  <c r="CJ380" i="17"/>
  <c r="CI380" i="17"/>
  <c r="CG380" i="17"/>
  <c r="CF380" i="17"/>
  <c r="CE380" i="17"/>
  <c r="CD380" i="17" a="1"/>
  <c r="CD380" i="17" s="1"/>
  <c r="CC380" i="17" a="1"/>
  <c r="CC380" i="17" s="1"/>
  <c r="CB380" i="17" a="1"/>
  <c r="CB380" i="17" s="1"/>
  <c r="CA380" i="17" a="1"/>
  <c r="CA380" i="17" s="1"/>
  <c r="BZ380" i="17" a="1"/>
  <c r="BZ380" i="17" s="1"/>
  <c r="BY380" i="17" a="1"/>
  <c r="BY380" i="17" s="1"/>
  <c r="BX380" i="17" a="1"/>
  <c r="BX380" i="17" s="1"/>
  <c r="BW380" i="17" a="1"/>
  <c r="BW380" i="17" s="1"/>
  <c r="BV380" i="17" a="1"/>
  <c r="BV380" i="17" s="1"/>
  <c r="BU380" i="17" a="1"/>
  <c r="BU380" i="17" s="1"/>
  <c r="BT380" i="17" a="1"/>
  <c r="BT380" i="17" s="1"/>
  <c r="BS380" i="17" a="1"/>
  <c r="BS380" i="17" s="1"/>
  <c r="BR380" i="17" a="1"/>
  <c r="BR380" i="17" s="1"/>
  <c r="BQ380" i="17" a="1"/>
  <c r="BQ380" i="17" s="1"/>
  <c r="BP380" i="17" a="1"/>
  <c r="BP380" i="17" s="1"/>
  <c r="BO380" i="17" a="1"/>
  <c r="BO380" i="17" s="1"/>
  <c r="BN380" i="17" a="1"/>
  <c r="BN380" i="17" s="1"/>
  <c r="BM380" i="17" a="1"/>
  <c r="BM380" i="17" s="1"/>
  <c r="BL380" i="17" a="1"/>
  <c r="BL380" i="17" s="1"/>
  <c r="BK380" i="17" a="1"/>
  <c r="BK380" i="17" s="1"/>
  <c r="BJ380" i="17" a="1"/>
  <c r="BJ380" i="17" s="1"/>
  <c r="BI380" i="17" a="1"/>
  <c r="BI380" i="17" s="1"/>
  <c r="BH380" i="17" a="1"/>
  <c r="BH380" i="17" s="1"/>
  <c r="BG380" i="17" a="1"/>
  <c r="BG380" i="17" s="1"/>
  <c r="AH380" i="17"/>
  <c r="AG380" i="17"/>
  <c r="DW379" i="17"/>
  <c r="DV379" i="17"/>
  <c r="DU379" i="17"/>
  <c r="DS379" i="17"/>
  <c r="DR379" i="17"/>
  <c r="DQ379" i="17"/>
  <c r="DO379" i="17"/>
  <c r="DN379" i="17"/>
  <c r="DM379" i="17"/>
  <c r="DK379" i="17"/>
  <c r="DJ379" i="17"/>
  <c r="DI379" i="17"/>
  <c r="DG379" i="17"/>
  <c r="DF379" i="17"/>
  <c r="DE379" i="17"/>
  <c r="DC379" i="17"/>
  <c r="DB379" i="17"/>
  <c r="DA379" i="17"/>
  <c r="CS379" i="17"/>
  <c r="CR379" i="17"/>
  <c r="CQ379" i="17"/>
  <c r="CO379" i="17"/>
  <c r="CN379" i="17"/>
  <c r="CM379" i="17"/>
  <c r="CK379" i="17"/>
  <c r="CJ379" i="17"/>
  <c r="CI379" i="17"/>
  <c r="CG379" i="17"/>
  <c r="CF379" i="17"/>
  <c r="CE379" i="17"/>
  <c r="CD379" i="17" a="1"/>
  <c r="CD379" i="17" s="1"/>
  <c r="CC379" i="17" a="1"/>
  <c r="CC379" i="17" s="1"/>
  <c r="CB379" i="17" a="1"/>
  <c r="CB379" i="17" s="1"/>
  <c r="CA379" i="17" a="1"/>
  <c r="CA379" i="17" s="1"/>
  <c r="BZ379" i="17" a="1"/>
  <c r="BZ379" i="17" s="1"/>
  <c r="BY379" i="17" a="1"/>
  <c r="BY379" i="17" s="1"/>
  <c r="BX379" i="17" a="1"/>
  <c r="BX379" i="17" s="1"/>
  <c r="BW379" i="17" a="1"/>
  <c r="BW379" i="17" s="1"/>
  <c r="BV379" i="17" a="1"/>
  <c r="BV379" i="17" s="1"/>
  <c r="BU379" i="17" a="1"/>
  <c r="BU379" i="17" s="1"/>
  <c r="BT379" i="17" a="1"/>
  <c r="BT379" i="17" s="1"/>
  <c r="BS379" i="17" a="1"/>
  <c r="BS379" i="17" s="1"/>
  <c r="BR379" i="17" a="1"/>
  <c r="BR379" i="17" s="1"/>
  <c r="BQ379" i="17" a="1"/>
  <c r="BQ379" i="17" s="1"/>
  <c r="BP379" i="17" a="1"/>
  <c r="BP379" i="17" s="1"/>
  <c r="BO379" i="17" a="1"/>
  <c r="BO379" i="17" s="1"/>
  <c r="BN379" i="17" a="1"/>
  <c r="BN379" i="17" s="1"/>
  <c r="BM379" i="17" a="1"/>
  <c r="BM379" i="17" s="1"/>
  <c r="BL379" i="17" a="1"/>
  <c r="BL379" i="17" s="1"/>
  <c r="BK379" i="17" a="1"/>
  <c r="BK379" i="17" s="1"/>
  <c r="BJ379" i="17" a="1"/>
  <c r="BJ379" i="17" s="1"/>
  <c r="BI379" i="17" a="1"/>
  <c r="BI379" i="17" s="1"/>
  <c r="BH379" i="17" a="1"/>
  <c r="BH379" i="17" s="1"/>
  <c r="BG379" i="17" a="1"/>
  <c r="BG379" i="17" s="1"/>
  <c r="AH379" i="17"/>
  <c r="AG379" i="17"/>
  <c r="DW378" i="17"/>
  <c r="DV378" i="17"/>
  <c r="DU378" i="17"/>
  <c r="DS378" i="17"/>
  <c r="DR378" i="17"/>
  <c r="DQ378" i="17"/>
  <c r="DO378" i="17"/>
  <c r="DN378" i="17"/>
  <c r="DM378" i="17"/>
  <c r="DK378" i="17"/>
  <c r="DJ378" i="17"/>
  <c r="DI378" i="17"/>
  <c r="DG378" i="17"/>
  <c r="DF378" i="17"/>
  <c r="DE378" i="17"/>
  <c r="DC378" i="17"/>
  <c r="DB378" i="17"/>
  <c r="DA378" i="17"/>
  <c r="CS378" i="17"/>
  <c r="CR378" i="17"/>
  <c r="CQ378" i="17"/>
  <c r="CO378" i="17"/>
  <c r="CN378" i="17"/>
  <c r="CM378" i="17"/>
  <c r="CK378" i="17"/>
  <c r="CJ378" i="17"/>
  <c r="CI378" i="17"/>
  <c r="CG378" i="17"/>
  <c r="CF378" i="17"/>
  <c r="CE378" i="17"/>
  <c r="CD378" i="17" a="1"/>
  <c r="CD378" i="17" s="1"/>
  <c r="CC378" i="17" a="1"/>
  <c r="CC378" i="17" s="1"/>
  <c r="CB378" i="17" a="1"/>
  <c r="CB378" i="17" s="1"/>
  <c r="CA378" i="17" a="1"/>
  <c r="CA378" i="17" s="1"/>
  <c r="BZ378" i="17" a="1"/>
  <c r="BZ378" i="17" s="1"/>
  <c r="BY378" i="17" a="1"/>
  <c r="BY378" i="17" s="1"/>
  <c r="BX378" i="17" a="1"/>
  <c r="BX378" i="17" s="1"/>
  <c r="BW378" i="17" a="1"/>
  <c r="BW378" i="17" s="1"/>
  <c r="BV378" i="17" a="1"/>
  <c r="BV378" i="17" s="1"/>
  <c r="BU378" i="17" a="1"/>
  <c r="BU378" i="17" s="1"/>
  <c r="BT378" i="17" a="1"/>
  <c r="BT378" i="17" s="1"/>
  <c r="BS378" i="17" a="1"/>
  <c r="BS378" i="17" s="1"/>
  <c r="BR378" i="17" a="1"/>
  <c r="BR378" i="17" s="1"/>
  <c r="BQ378" i="17" a="1"/>
  <c r="BQ378" i="17" s="1"/>
  <c r="BP378" i="17" a="1"/>
  <c r="BP378" i="17" s="1"/>
  <c r="BO378" i="17" a="1"/>
  <c r="BO378" i="17" s="1"/>
  <c r="BN378" i="17" a="1"/>
  <c r="BN378" i="17" s="1"/>
  <c r="BM378" i="17" a="1"/>
  <c r="BM378" i="17" s="1"/>
  <c r="BL378" i="17" a="1"/>
  <c r="BL378" i="17" s="1"/>
  <c r="BK378" i="17" a="1"/>
  <c r="BK378" i="17" s="1"/>
  <c r="BJ378" i="17" a="1"/>
  <c r="BJ378" i="17" s="1"/>
  <c r="BI378" i="17" a="1"/>
  <c r="BI378" i="17" s="1"/>
  <c r="BH378" i="17" a="1"/>
  <c r="BH378" i="17" s="1"/>
  <c r="BG378" i="17" a="1"/>
  <c r="BG378" i="17" s="1"/>
  <c r="AH378" i="17"/>
  <c r="AG378" i="17"/>
  <c r="DW377" i="17"/>
  <c r="DV377" i="17"/>
  <c r="DU377" i="17"/>
  <c r="DS377" i="17"/>
  <c r="DR377" i="17"/>
  <c r="DQ377" i="17"/>
  <c r="DO377" i="17"/>
  <c r="DN377" i="17"/>
  <c r="DM377" i="17"/>
  <c r="DK377" i="17"/>
  <c r="DJ377" i="17"/>
  <c r="DI377" i="17"/>
  <c r="DG377" i="17"/>
  <c r="DF377" i="17"/>
  <c r="DE377" i="17"/>
  <c r="DC377" i="17"/>
  <c r="DB377" i="17"/>
  <c r="DA377" i="17"/>
  <c r="CS377" i="17"/>
  <c r="CR377" i="17"/>
  <c r="CQ377" i="17"/>
  <c r="CO377" i="17"/>
  <c r="CN377" i="17"/>
  <c r="CM377" i="17"/>
  <c r="CK377" i="17"/>
  <c r="CJ377" i="17"/>
  <c r="CI377" i="17"/>
  <c r="CG377" i="17"/>
  <c r="CF377" i="17"/>
  <c r="CE377" i="17"/>
  <c r="CD377" i="17" a="1"/>
  <c r="CD377" i="17" s="1"/>
  <c r="CC377" i="17" a="1"/>
  <c r="CC377" i="17" s="1"/>
  <c r="CB377" i="17" a="1"/>
  <c r="CB377" i="17" s="1"/>
  <c r="CA377" i="17" a="1"/>
  <c r="CA377" i="17" s="1"/>
  <c r="BZ377" i="17" a="1"/>
  <c r="BZ377" i="17" s="1"/>
  <c r="BY377" i="17" a="1"/>
  <c r="BY377" i="17" s="1"/>
  <c r="BX377" i="17" a="1"/>
  <c r="BX377" i="17" s="1"/>
  <c r="BW377" i="17" a="1"/>
  <c r="BW377" i="17" s="1"/>
  <c r="BV377" i="17" a="1"/>
  <c r="BV377" i="17" s="1"/>
  <c r="BU377" i="17" a="1"/>
  <c r="BU377" i="17" s="1"/>
  <c r="BT377" i="17" a="1"/>
  <c r="BT377" i="17" s="1"/>
  <c r="BS377" i="17" a="1"/>
  <c r="BS377" i="17" s="1"/>
  <c r="BR377" i="17" a="1"/>
  <c r="BR377" i="17" s="1"/>
  <c r="BQ377" i="17" a="1"/>
  <c r="BQ377" i="17" s="1"/>
  <c r="BP377" i="17" a="1"/>
  <c r="BP377" i="17" s="1"/>
  <c r="BO377" i="17" a="1"/>
  <c r="BO377" i="17" s="1"/>
  <c r="BN377" i="17" a="1"/>
  <c r="BN377" i="17" s="1"/>
  <c r="BM377" i="17" a="1"/>
  <c r="BM377" i="17" s="1"/>
  <c r="BL377" i="17" a="1"/>
  <c r="BL377" i="17" s="1"/>
  <c r="BK377" i="17" a="1"/>
  <c r="BK377" i="17" s="1"/>
  <c r="BJ377" i="17" a="1"/>
  <c r="BJ377" i="17" s="1"/>
  <c r="BI377" i="17" a="1"/>
  <c r="BI377" i="17" s="1"/>
  <c r="BH377" i="17" a="1"/>
  <c r="BH377" i="17" s="1"/>
  <c r="BG377" i="17" a="1"/>
  <c r="BG377" i="17" s="1"/>
  <c r="AH377" i="17"/>
  <c r="AG377" i="17"/>
  <c r="DW376" i="17"/>
  <c r="DV376" i="17"/>
  <c r="DU376" i="17"/>
  <c r="DS376" i="17"/>
  <c r="DR376" i="17"/>
  <c r="DQ376" i="17"/>
  <c r="DO376" i="17"/>
  <c r="DN376" i="17"/>
  <c r="DM376" i="17"/>
  <c r="DK376" i="17"/>
  <c r="DJ376" i="17"/>
  <c r="DI376" i="17"/>
  <c r="DG376" i="17"/>
  <c r="DF376" i="17"/>
  <c r="DE376" i="17"/>
  <c r="DC376" i="17"/>
  <c r="DB376" i="17"/>
  <c r="DA376" i="17"/>
  <c r="CS376" i="17"/>
  <c r="CR376" i="17"/>
  <c r="CQ376" i="17"/>
  <c r="CO376" i="17"/>
  <c r="CN376" i="17"/>
  <c r="CM376" i="17"/>
  <c r="CK376" i="17"/>
  <c r="CJ376" i="17"/>
  <c r="CI376" i="17"/>
  <c r="CG376" i="17"/>
  <c r="CF376" i="17"/>
  <c r="CE376" i="17"/>
  <c r="CD376" i="17" a="1"/>
  <c r="CD376" i="17" s="1"/>
  <c r="CC376" i="17" a="1"/>
  <c r="CC376" i="17" s="1"/>
  <c r="CB376" i="17" a="1"/>
  <c r="CB376" i="17" s="1"/>
  <c r="CA376" i="17" a="1"/>
  <c r="CA376" i="17" s="1"/>
  <c r="BZ376" i="17" a="1"/>
  <c r="BZ376" i="17" s="1"/>
  <c r="BY376" i="17" a="1"/>
  <c r="BY376" i="17" s="1"/>
  <c r="BX376" i="17" a="1"/>
  <c r="BX376" i="17" s="1"/>
  <c r="BW376" i="17" a="1"/>
  <c r="BW376" i="17" s="1"/>
  <c r="BV376" i="17" a="1"/>
  <c r="BV376" i="17" s="1"/>
  <c r="BU376" i="17" a="1"/>
  <c r="BU376" i="17" s="1"/>
  <c r="BT376" i="17" a="1"/>
  <c r="BT376" i="17" s="1"/>
  <c r="BS376" i="17" a="1"/>
  <c r="BS376" i="17" s="1"/>
  <c r="BR376" i="17" a="1"/>
  <c r="BR376" i="17" s="1"/>
  <c r="BQ376" i="17" a="1"/>
  <c r="BQ376" i="17" s="1"/>
  <c r="BP376" i="17" a="1"/>
  <c r="BP376" i="17" s="1"/>
  <c r="BO376" i="17" a="1"/>
  <c r="BO376" i="17" s="1"/>
  <c r="BN376" i="17" a="1"/>
  <c r="BN376" i="17" s="1"/>
  <c r="BM376" i="17" a="1"/>
  <c r="BM376" i="17" s="1"/>
  <c r="BL376" i="17" a="1"/>
  <c r="BL376" i="17" s="1"/>
  <c r="BK376" i="17" a="1"/>
  <c r="BK376" i="17" s="1"/>
  <c r="BJ376" i="17" a="1"/>
  <c r="BJ376" i="17" s="1"/>
  <c r="BI376" i="17" a="1"/>
  <c r="BI376" i="17" s="1"/>
  <c r="BH376" i="17" a="1"/>
  <c r="BH376" i="17" s="1"/>
  <c r="BG376" i="17" a="1"/>
  <c r="BG376" i="17" s="1"/>
  <c r="AH376" i="17"/>
  <c r="AG376" i="17"/>
  <c r="DW375" i="17"/>
  <c r="DV375" i="17"/>
  <c r="DU375" i="17"/>
  <c r="DS375" i="17"/>
  <c r="DR375" i="17"/>
  <c r="DQ375" i="17"/>
  <c r="DO375" i="17"/>
  <c r="DN375" i="17"/>
  <c r="DM375" i="17"/>
  <c r="DK375" i="17"/>
  <c r="DJ375" i="17"/>
  <c r="DI375" i="17"/>
  <c r="DG375" i="17"/>
  <c r="DF375" i="17"/>
  <c r="DE375" i="17"/>
  <c r="DC375" i="17"/>
  <c r="DB375" i="17"/>
  <c r="DA375" i="17"/>
  <c r="CS375" i="17"/>
  <c r="CR375" i="17"/>
  <c r="CQ375" i="17"/>
  <c r="CO375" i="17"/>
  <c r="CN375" i="17"/>
  <c r="CM375" i="17"/>
  <c r="CK375" i="17"/>
  <c r="CJ375" i="17"/>
  <c r="CI375" i="17"/>
  <c r="CG375" i="17"/>
  <c r="CF375" i="17"/>
  <c r="CE375" i="17"/>
  <c r="CD375" i="17" a="1"/>
  <c r="CD375" i="17" s="1"/>
  <c r="CC375" i="17" a="1"/>
  <c r="CC375" i="17" s="1"/>
  <c r="CB375" i="17" a="1"/>
  <c r="CB375" i="17" s="1"/>
  <c r="CA375" i="17" a="1"/>
  <c r="CA375" i="17" s="1"/>
  <c r="BZ375" i="17" a="1"/>
  <c r="BZ375" i="17" s="1"/>
  <c r="BY375" i="17" a="1"/>
  <c r="BY375" i="17" s="1"/>
  <c r="BX375" i="17" a="1"/>
  <c r="BX375" i="17" s="1"/>
  <c r="BW375" i="17" a="1"/>
  <c r="BW375" i="17" s="1"/>
  <c r="BV375" i="17" a="1"/>
  <c r="BV375" i="17" s="1"/>
  <c r="BU375" i="17" a="1"/>
  <c r="BU375" i="17" s="1"/>
  <c r="BT375" i="17" a="1"/>
  <c r="BT375" i="17" s="1"/>
  <c r="BS375" i="17" a="1"/>
  <c r="BS375" i="17" s="1"/>
  <c r="BR375" i="17" a="1"/>
  <c r="BR375" i="17" s="1"/>
  <c r="BQ375" i="17" a="1"/>
  <c r="BQ375" i="17" s="1"/>
  <c r="BP375" i="17" a="1"/>
  <c r="BP375" i="17" s="1"/>
  <c r="BO375" i="17" a="1"/>
  <c r="BO375" i="17" s="1"/>
  <c r="BN375" i="17" a="1"/>
  <c r="BN375" i="17" s="1"/>
  <c r="BM375" i="17" a="1"/>
  <c r="BM375" i="17" s="1"/>
  <c r="BL375" i="17" a="1"/>
  <c r="BL375" i="17" s="1"/>
  <c r="BK375" i="17" a="1"/>
  <c r="BK375" i="17" s="1"/>
  <c r="BJ375" i="17" a="1"/>
  <c r="BJ375" i="17" s="1"/>
  <c r="BI375" i="17" a="1"/>
  <c r="BI375" i="17" s="1"/>
  <c r="BH375" i="17" a="1"/>
  <c r="BH375" i="17" s="1"/>
  <c r="BG375" i="17" a="1"/>
  <c r="BG375" i="17" s="1"/>
  <c r="AH375" i="17"/>
  <c r="AG375" i="17"/>
  <c r="DW374" i="17"/>
  <c r="DV374" i="17"/>
  <c r="DU374" i="17"/>
  <c r="DS374" i="17"/>
  <c r="DR374" i="17"/>
  <c r="DQ374" i="17"/>
  <c r="DO374" i="17"/>
  <c r="DN374" i="17"/>
  <c r="DM374" i="17"/>
  <c r="DK374" i="17"/>
  <c r="DJ374" i="17"/>
  <c r="DI374" i="17"/>
  <c r="DG374" i="17"/>
  <c r="DF374" i="17"/>
  <c r="DE374" i="17"/>
  <c r="DC374" i="17"/>
  <c r="DB374" i="17"/>
  <c r="DA374" i="17"/>
  <c r="CS374" i="17"/>
  <c r="CR374" i="17"/>
  <c r="CQ374" i="17"/>
  <c r="CO374" i="17"/>
  <c r="CN374" i="17"/>
  <c r="CM374" i="17"/>
  <c r="CK374" i="17"/>
  <c r="CJ374" i="17"/>
  <c r="CI374" i="17"/>
  <c r="CG374" i="17"/>
  <c r="CF374" i="17"/>
  <c r="CE374" i="17"/>
  <c r="CD374" i="17" a="1"/>
  <c r="CD374" i="17" s="1"/>
  <c r="CC374" i="17" a="1"/>
  <c r="CC374" i="17" s="1"/>
  <c r="CB374" i="17" a="1"/>
  <c r="CB374" i="17" s="1"/>
  <c r="CA374" i="17" a="1"/>
  <c r="CA374" i="17" s="1"/>
  <c r="BZ374" i="17" a="1"/>
  <c r="BZ374" i="17" s="1"/>
  <c r="BY374" i="17" a="1"/>
  <c r="BY374" i="17" s="1"/>
  <c r="BX374" i="17" a="1"/>
  <c r="BX374" i="17" s="1"/>
  <c r="BW374" i="17" a="1"/>
  <c r="BW374" i="17" s="1"/>
  <c r="BV374" i="17" a="1"/>
  <c r="BV374" i="17" s="1"/>
  <c r="BU374" i="17" a="1"/>
  <c r="BU374" i="17" s="1"/>
  <c r="BT374" i="17" a="1"/>
  <c r="BT374" i="17" s="1"/>
  <c r="BS374" i="17" a="1"/>
  <c r="BS374" i="17" s="1"/>
  <c r="BR374" i="17" a="1"/>
  <c r="BR374" i="17" s="1"/>
  <c r="BQ374" i="17" a="1"/>
  <c r="BQ374" i="17" s="1"/>
  <c r="BP374" i="17" a="1"/>
  <c r="BP374" i="17" s="1"/>
  <c r="BO374" i="17" a="1"/>
  <c r="BO374" i="17" s="1"/>
  <c r="BN374" i="17" a="1"/>
  <c r="BN374" i="17" s="1"/>
  <c r="BM374" i="17" a="1"/>
  <c r="BM374" i="17" s="1"/>
  <c r="BL374" i="17" a="1"/>
  <c r="BL374" i="17" s="1"/>
  <c r="BK374" i="17" a="1"/>
  <c r="BK374" i="17" s="1"/>
  <c r="BJ374" i="17" a="1"/>
  <c r="BJ374" i="17" s="1"/>
  <c r="BI374" i="17" a="1"/>
  <c r="BI374" i="17" s="1"/>
  <c r="BH374" i="17" a="1"/>
  <c r="BH374" i="17" s="1"/>
  <c r="BG374" i="17" a="1"/>
  <c r="BG374" i="17" s="1"/>
  <c r="AH374" i="17"/>
  <c r="AG374" i="17"/>
  <c r="DW373" i="17"/>
  <c r="DV373" i="17"/>
  <c r="DU373" i="17"/>
  <c r="DS373" i="17"/>
  <c r="DR373" i="17"/>
  <c r="DQ373" i="17"/>
  <c r="DO373" i="17"/>
  <c r="DN373" i="17"/>
  <c r="DM373" i="17"/>
  <c r="DK373" i="17"/>
  <c r="DJ373" i="17"/>
  <c r="DI373" i="17"/>
  <c r="DG373" i="17"/>
  <c r="DF373" i="17"/>
  <c r="DE373" i="17"/>
  <c r="DC373" i="17"/>
  <c r="DB373" i="17"/>
  <c r="DA373" i="17"/>
  <c r="CS373" i="17"/>
  <c r="CR373" i="17"/>
  <c r="CQ373" i="17"/>
  <c r="CO373" i="17"/>
  <c r="CN373" i="17"/>
  <c r="CM373" i="17"/>
  <c r="CK373" i="17"/>
  <c r="CJ373" i="17"/>
  <c r="CI373" i="17"/>
  <c r="CG373" i="17"/>
  <c r="CF373" i="17"/>
  <c r="CE373" i="17"/>
  <c r="CD373" i="17" a="1"/>
  <c r="CD373" i="17" s="1"/>
  <c r="CC373" i="17" a="1"/>
  <c r="CC373" i="17" s="1"/>
  <c r="CB373" i="17" a="1"/>
  <c r="CB373" i="17" s="1"/>
  <c r="CA373" i="17" a="1"/>
  <c r="CA373" i="17" s="1"/>
  <c r="BZ373" i="17" a="1"/>
  <c r="BZ373" i="17" s="1"/>
  <c r="BY373" i="17" a="1"/>
  <c r="BY373" i="17" s="1"/>
  <c r="BX373" i="17" a="1"/>
  <c r="BX373" i="17" s="1"/>
  <c r="BW373" i="17" a="1"/>
  <c r="BW373" i="17" s="1"/>
  <c r="BV373" i="17" a="1"/>
  <c r="BV373" i="17" s="1"/>
  <c r="BU373" i="17" a="1"/>
  <c r="BU373" i="17" s="1"/>
  <c r="BT373" i="17" a="1"/>
  <c r="BT373" i="17" s="1"/>
  <c r="BS373" i="17" a="1"/>
  <c r="BS373" i="17" s="1"/>
  <c r="BR373" i="17" a="1"/>
  <c r="BR373" i="17" s="1"/>
  <c r="BQ373" i="17" a="1"/>
  <c r="BQ373" i="17" s="1"/>
  <c r="BP373" i="17" a="1"/>
  <c r="BP373" i="17" s="1"/>
  <c r="BO373" i="17" a="1"/>
  <c r="BO373" i="17" s="1"/>
  <c r="BN373" i="17" a="1"/>
  <c r="BN373" i="17" s="1"/>
  <c r="BM373" i="17" a="1"/>
  <c r="BM373" i="17" s="1"/>
  <c r="BL373" i="17" a="1"/>
  <c r="BL373" i="17" s="1"/>
  <c r="BK373" i="17" a="1"/>
  <c r="BK373" i="17" s="1"/>
  <c r="BJ373" i="17" a="1"/>
  <c r="BJ373" i="17" s="1"/>
  <c r="BI373" i="17" a="1"/>
  <c r="BI373" i="17" s="1"/>
  <c r="BH373" i="17" a="1"/>
  <c r="BH373" i="17" s="1"/>
  <c r="BG373" i="17" a="1"/>
  <c r="BG373" i="17" s="1"/>
  <c r="AH373" i="17"/>
  <c r="AG373" i="17"/>
  <c r="DW372" i="17"/>
  <c r="DV372" i="17"/>
  <c r="DU372" i="17"/>
  <c r="DS372" i="17"/>
  <c r="DR372" i="17"/>
  <c r="DQ372" i="17"/>
  <c r="DO372" i="17"/>
  <c r="DN372" i="17"/>
  <c r="DM372" i="17"/>
  <c r="DK372" i="17"/>
  <c r="DJ372" i="17"/>
  <c r="DI372" i="17"/>
  <c r="DG372" i="17"/>
  <c r="DF372" i="17"/>
  <c r="DE372" i="17"/>
  <c r="DC372" i="17"/>
  <c r="DB372" i="17"/>
  <c r="DA372" i="17"/>
  <c r="CS372" i="17"/>
  <c r="CR372" i="17"/>
  <c r="CQ372" i="17"/>
  <c r="CO372" i="17"/>
  <c r="CN372" i="17"/>
  <c r="CM372" i="17"/>
  <c r="CK372" i="17"/>
  <c r="CJ372" i="17"/>
  <c r="CI372" i="17"/>
  <c r="CG372" i="17"/>
  <c r="CF372" i="17"/>
  <c r="CE372" i="17"/>
  <c r="CD372" i="17" a="1"/>
  <c r="CD372" i="17" s="1"/>
  <c r="CC372" i="17" a="1"/>
  <c r="CC372" i="17" s="1"/>
  <c r="CB372" i="17" a="1"/>
  <c r="CB372" i="17" s="1"/>
  <c r="CA372" i="17" a="1"/>
  <c r="CA372" i="17" s="1"/>
  <c r="BZ372" i="17" a="1"/>
  <c r="BZ372" i="17" s="1"/>
  <c r="BY372" i="17" a="1"/>
  <c r="BY372" i="17" s="1"/>
  <c r="BX372" i="17" a="1"/>
  <c r="BX372" i="17" s="1"/>
  <c r="BW372" i="17" a="1"/>
  <c r="BW372" i="17" s="1"/>
  <c r="BV372" i="17" a="1"/>
  <c r="BV372" i="17" s="1"/>
  <c r="BU372" i="17" a="1"/>
  <c r="BU372" i="17" s="1"/>
  <c r="BT372" i="17" a="1"/>
  <c r="BT372" i="17" s="1"/>
  <c r="BS372" i="17" a="1"/>
  <c r="BS372" i="17" s="1"/>
  <c r="BR372" i="17" a="1"/>
  <c r="BR372" i="17" s="1"/>
  <c r="BQ372" i="17" a="1"/>
  <c r="BQ372" i="17" s="1"/>
  <c r="BP372" i="17" a="1"/>
  <c r="BP372" i="17" s="1"/>
  <c r="BO372" i="17" a="1"/>
  <c r="BO372" i="17" s="1"/>
  <c r="BN372" i="17" a="1"/>
  <c r="BN372" i="17" s="1"/>
  <c r="BM372" i="17" a="1"/>
  <c r="BM372" i="17" s="1"/>
  <c r="BL372" i="17" a="1"/>
  <c r="BL372" i="17" s="1"/>
  <c r="BK372" i="17" a="1"/>
  <c r="BK372" i="17" s="1"/>
  <c r="BJ372" i="17" a="1"/>
  <c r="BJ372" i="17" s="1"/>
  <c r="BI372" i="17" a="1"/>
  <c r="BI372" i="17" s="1"/>
  <c r="BH372" i="17" a="1"/>
  <c r="BH372" i="17" s="1"/>
  <c r="BG372" i="17" a="1"/>
  <c r="BG372" i="17" s="1"/>
  <c r="AH372" i="17"/>
  <c r="AG372" i="17"/>
  <c r="DW371" i="17"/>
  <c r="DV371" i="17"/>
  <c r="DU371" i="17"/>
  <c r="DS371" i="17"/>
  <c r="DR371" i="17"/>
  <c r="DQ371" i="17"/>
  <c r="DO371" i="17"/>
  <c r="DN371" i="17"/>
  <c r="DM371" i="17"/>
  <c r="DK371" i="17"/>
  <c r="DJ371" i="17"/>
  <c r="DI371" i="17"/>
  <c r="DG371" i="17"/>
  <c r="DF371" i="17"/>
  <c r="DE371" i="17"/>
  <c r="DC371" i="17"/>
  <c r="DB371" i="17"/>
  <c r="DA371" i="17"/>
  <c r="CS371" i="17"/>
  <c r="CR371" i="17"/>
  <c r="CQ371" i="17"/>
  <c r="CO371" i="17"/>
  <c r="CN371" i="17"/>
  <c r="CM371" i="17"/>
  <c r="CK371" i="17"/>
  <c r="CJ371" i="17"/>
  <c r="CI371" i="17"/>
  <c r="CG371" i="17"/>
  <c r="CF371" i="17"/>
  <c r="CE371" i="17"/>
  <c r="CD371" i="17" a="1"/>
  <c r="CD371" i="17" s="1"/>
  <c r="CC371" i="17" a="1"/>
  <c r="CC371" i="17" s="1"/>
  <c r="CB371" i="17" a="1"/>
  <c r="CB371" i="17" s="1"/>
  <c r="CA371" i="17" a="1"/>
  <c r="CA371" i="17" s="1"/>
  <c r="BZ371" i="17" a="1"/>
  <c r="BZ371" i="17" s="1"/>
  <c r="BY371" i="17" a="1"/>
  <c r="BY371" i="17" s="1"/>
  <c r="BX371" i="17" a="1"/>
  <c r="BX371" i="17" s="1"/>
  <c r="BW371" i="17" a="1"/>
  <c r="BW371" i="17" s="1"/>
  <c r="BV371" i="17" a="1"/>
  <c r="BV371" i="17" s="1"/>
  <c r="BU371" i="17" a="1"/>
  <c r="BU371" i="17" s="1"/>
  <c r="BT371" i="17" a="1"/>
  <c r="BT371" i="17" s="1"/>
  <c r="BS371" i="17" a="1"/>
  <c r="BS371" i="17" s="1"/>
  <c r="BR371" i="17" a="1"/>
  <c r="BR371" i="17" s="1"/>
  <c r="BQ371" i="17" a="1"/>
  <c r="BQ371" i="17" s="1"/>
  <c r="BP371" i="17" a="1"/>
  <c r="BP371" i="17" s="1"/>
  <c r="BO371" i="17" a="1"/>
  <c r="BO371" i="17" s="1"/>
  <c r="BN371" i="17" a="1"/>
  <c r="BN371" i="17" s="1"/>
  <c r="BM371" i="17" a="1"/>
  <c r="BM371" i="17" s="1"/>
  <c r="BL371" i="17" a="1"/>
  <c r="BL371" i="17" s="1"/>
  <c r="BK371" i="17" a="1"/>
  <c r="BK371" i="17" s="1"/>
  <c r="BJ371" i="17" a="1"/>
  <c r="BJ371" i="17" s="1"/>
  <c r="BI371" i="17" a="1"/>
  <c r="BI371" i="17" s="1"/>
  <c r="BH371" i="17" a="1"/>
  <c r="BH371" i="17" s="1"/>
  <c r="BG371" i="17" a="1"/>
  <c r="BG371" i="17" s="1"/>
  <c r="AH371" i="17"/>
  <c r="AG371" i="17"/>
  <c r="DW370" i="17"/>
  <c r="DV370" i="17"/>
  <c r="DU370" i="17"/>
  <c r="DS370" i="17"/>
  <c r="DR370" i="17"/>
  <c r="DQ370" i="17"/>
  <c r="DO370" i="17"/>
  <c r="DN370" i="17"/>
  <c r="DM370" i="17"/>
  <c r="DK370" i="17"/>
  <c r="DJ370" i="17"/>
  <c r="DI370" i="17"/>
  <c r="DG370" i="17"/>
  <c r="DF370" i="17"/>
  <c r="DE370" i="17"/>
  <c r="DC370" i="17"/>
  <c r="DB370" i="17"/>
  <c r="DA370" i="17"/>
  <c r="CS370" i="17"/>
  <c r="CR370" i="17"/>
  <c r="CQ370" i="17"/>
  <c r="CO370" i="17"/>
  <c r="CN370" i="17"/>
  <c r="CM370" i="17"/>
  <c r="CK370" i="17"/>
  <c r="CJ370" i="17"/>
  <c r="CI370" i="17"/>
  <c r="CG370" i="17"/>
  <c r="CF370" i="17"/>
  <c r="CE370" i="17"/>
  <c r="CD370" i="17" a="1"/>
  <c r="CD370" i="17" s="1"/>
  <c r="CC370" i="17" a="1"/>
  <c r="CC370" i="17" s="1"/>
  <c r="CB370" i="17" a="1"/>
  <c r="CB370" i="17" s="1"/>
  <c r="CA370" i="17" a="1"/>
  <c r="CA370" i="17" s="1"/>
  <c r="BZ370" i="17" a="1"/>
  <c r="BZ370" i="17" s="1"/>
  <c r="BY370" i="17" a="1"/>
  <c r="BY370" i="17" s="1"/>
  <c r="BX370" i="17" a="1"/>
  <c r="BX370" i="17" s="1"/>
  <c r="BW370" i="17" a="1"/>
  <c r="BW370" i="17" s="1"/>
  <c r="BV370" i="17" a="1"/>
  <c r="BV370" i="17" s="1"/>
  <c r="BU370" i="17" a="1"/>
  <c r="BU370" i="17" s="1"/>
  <c r="BT370" i="17" a="1"/>
  <c r="BT370" i="17" s="1"/>
  <c r="BS370" i="17" a="1"/>
  <c r="BS370" i="17" s="1"/>
  <c r="BR370" i="17" a="1"/>
  <c r="BR370" i="17" s="1"/>
  <c r="BQ370" i="17" a="1"/>
  <c r="BQ370" i="17" s="1"/>
  <c r="BP370" i="17" a="1"/>
  <c r="BP370" i="17" s="1"/>
  <c r="BO370" i="17" a="1"/>
  <c r="BO370" i="17" s="1"/>
  <c r="BN370" i="17" a="1"/>
  <c r="BN370" i="17" s="1"/>
  <c r="BM370" i="17" a="1"/>
  <c r="BM370" i="17" s="1"/>
  <c r="BL370" i="17" a="1"/>
  <c r="BL370" i="17" s="1"/>
  <c r="BK370" i="17" a="1"/>
  <c r="BK370" i="17" s="1"/>
  <c r="BJ370" i="17" a="1"/>
  <c r="BJ370" i="17" s="1"/>
  <c r="BI370" i="17" a="1"/>
  <c r="BI370" i="17" s="1"/>
  <c r="BH370" i="17" a="1"/>
  <c r="BH370" i="17" s="1"/>
  <c r="BG370" i="17" a="1"/>
  <c r="BG370" i="17" s="1"/>
  <c r="AH370" i="17"/>
  <c r="AG370" i="17"/>
  <c r="DW369" i="17"/>
  <c r="DV369" i="17"/>
  <c r="DU369" i="17"/>
  <c r="DS369" i="17"/>
  <c r="DR369" i="17"/>
  <c r="DQ369" i="17"/>
  <c r="DO369" i="17"/>
  <c r="DN369" i="17"/>
  <c r="DM369" i="17"/>
  <c r="DK369" i="17"/>
  <c r="DJ369" i="17"/>
  <c r="DI369" i="17"/>
  <c r="DG369" i="17"/>
  <c r="DF369" i="17"/>
  <c r="DE369" i="17"/>
  <c r="DC369" i="17"/>
  <c r="DB369" i="17"/>
  <c r="DA369" i="17"/>
  <c r="CS369" i="17"/>
  <c r="CR369" i="17"/>
  <c r="CQ369" i="17"/>
  <c r="CO369" i="17"/>
  <c r="CN369" i="17"/>
  <c r="CM369" i="17"/>
  <c r="CK369" i="17"/>
  <c r="CJ369" i="17"/>
  <c r="CI369" i="17"/>
  <c r="CG369" i="17"/>
  <c r="CF369" i="17"/>
  <c r="CE369" i="17"/>
  <c r="CD369" i="17" a="1"/>
  <c r="CD369" i="17" s="1"/>
  <c r="CC369" i="17" a="1"/>
  <c r="CC369" i="17" s="1"/>
  <c r="CB369" i="17" a="1"/>
  <c r="CB369" i="17" s="1"/>
  <c r="CA369" i="17" a="1"/>
  <c r="CA369" i="17" s="1"/>
  <c r="BZ369" i="17" a="1"/>
  <c r="BZ369" i="17" s="1"/>
  <c r="BY369" i="17" a="1"/>
  <c r="BY369" i="17" s="1"/>
  <c r="BX369" i="17" a="1"/>
  <c r="BX369" i="17" s="1"/>
  <c r="BW369" i="17" a="1"/>
  <c r="BW369" i="17" s="1"/>
  <c r="BV369" i="17" a="1"/>
  <c r="BV369" i="17" s="1"/>
  <c r="BU369" i="17" a="1"/>
  <c r="BU369" i="17" s="1"/>
  <c r="BT369" i="17" a="1"/>
  <c r="BT369" i="17" s="1"/>
  <c r="BS369" i="17" a="1"/>
  <c r="BS369" i="17" s="1"/>
  <c r="BR369" i="17" a="1"/>
  <c r="BR369" i="17" s="1"/>
  <c r="BQ369" i="17" a="1"/>
  <c r="BQ369" i="17" s="1"/>
  <c r="BP369" i="17" a="1"/>
  <c r="BP369" i="17" s="1"/>
  <c r="BO369" i="17" a="1"/>
  <c r="BO369" i="17" s="1"/>
  <c r="BN369" i="17" a="1"/>
  <c r="BN369" i="17" s="1"/>
  <c r="BM369" i="17" a="1"/>
  <c r="BM369" i="17" s="1"/>
  <c r="BL369" i="17" a="1"/>
  <c r="BL369" i="17" s="1"/>
  <c r="BK369" i="17" a="1"/>
  <c r="BK369" i="17" s="1"/>
  <c r="BJ369" i="17" a="1"/>
  <c r="BJ369" i="17" s="1"/>
  <c r="BI369" i="17" a="1"/>
  <c r="BI369" i="17" s="1"/>
  <c r="BH369" i="17" a="1"/>
  <c r="BH369" i="17" s="1"/>
  <c r="BG369" i="17" a="1"/>
  <c r="BG369" i="17" s="1"/>
  <c r="AH369" i="17"/>
  <c r="AG369" i="17"/>
  <c r="DW368" i="17"/>
  <c r="DV368" i="17"/>
  <c r="DU368" i="17"/>
  <c r="DS368" i="17"/>
  <c r="DR368" i="17"/>
  <c r="DQ368" i="17"/>
  <c r="DO368" i="17"/>
  <c r="DN368" i="17"/>
  <c r="DM368" i="17"/>
  <c r="DK368" i="17"/>
  <c r="DJ368" i="17"/>
  <c r="DI368" i="17"/>
  <c r="DG368" i="17"/>
  <c r="DF368" i="17"/>
  <c r="DE368" i="17"/>
  <c r="DC368" i="17"/>
  <c r="DB368" i="17"/>
  <c r="DA368" i="17"/>
  <c r="CS368" i="17"/>
  <c r="CR368" i="17"/>
  <c r="CQ368" i="17"/>
  <c r="CO368" i="17"/>
  <c r="CN368" i="17"/>
  <c r="CM368" i="17"/>
  <c r="CK368" i="17"/>
  <c r="CJ368" i="17"/>
  <c r="CI368" i="17"/>
  <c r="CG368" i="17"/>
  <c r="CF368" i="17"/>
  <c r="CE368" i="17"/>
  <c r="CD368" i="17" a="1"/>
  <c r="CD368" i="17" s="1"/>
  <c r="CC368" i="17" a="1"/>
  <c r="CC368" i="17" s="1"/>
  <c r="CB368" i="17" a="1"/>
  <c r="CB368" i="17" s="1"/>
  <c r="CA368" i="17" a="1"/>
  <c r="CA368" i="17" s="1"/>
  <c r="BZ368" i="17" a="1"/>
  <c r="BZ368" i="17" s="1"/>
  <c r="BY368" i="17" a="1"/>
  <c r="BY368" i="17" s="1"/>
  <c r="BX368" i="17" a="1"/>
  <c r="BX368" i="17" s="1"/>
  <c r="BW368" i="17" a="1"/>
  <c r="BW368" i="17" s="1"/>
  <c r="BV368" i="17" a="1"/>
  <c r="BV368" i="17" s="1"/>
  <c r="BU368" i="17" a="1"/>
  <c r="BU368" i="17" s="1"/>
  <c r="BT368" i="17" a="1"/>
  <c r="BT368" i="17" s="1"/>
  <c r="BS368" i="17" a="1"/>
  <c r="BS368" i="17" s="1"/>
  <c r="BR368" i="17" a="1"/>
  <c r="BR368" i="17" s="1"/>
  <c r="BQ368" i="17" a="1"/>
  <c r="BQ368" i="17" s="1"/>
  <c r="BP368" i="17" a="1"/>
  <c r="BP368" i="17" s="1"/>
  <c r="BO368" i="17" a="1"/>
  <c r="BO368" i="17" s="1"/>
  <c r="BN368" i="17" a="1"/>
  <c r="BN368" i="17" s="1"/>
  <c r="BM368" i="17" a="1"/>
  <c r="BM368" i="17" s="1"/>
  <c r="BL368" i="17" a="1"/>
  <c r="BL368" i="17" s="1"/>
  <c r="BK368" i="17" a="1"/>
  <c r="BK368" i="17" s="1"/>
  <c r="BJ368" i="17" a="1"/>
  <c r="BJ368" i="17" s="1"/>
  <c r="BI368" i="17" a="1"/>
  <c r="BI368" i="17" s="1"/>
  <c r="BH368" i="17" a="1"/>
  <c r="BH368" i="17" s="1"/>
  <c r="BG368" i="17" a="1"/>
  <c r="BG368" i="17" s="1"/>
  <c r="AH368" i="17"/>
  <c r="AG368" i="17"/>
  <c r="DW367" i="17"/>
  <c r="DV367" i="17"/>
  <c r="DU367" i="17"/>
  <c r="DS367" i="17"/>
  <c r="DR367" i="17"/>
  <c r="DQ367" i="17"/>
  <c r="DO367" i="17"/>
  <c r="DN367" i="17"/>
  <c r="DM367" i="17"/>
  <c r="DK367" i="17"/>
  <c r="DJ367" i="17"/>
  <c r="DI367" i="17"/>
  <c r="DG367" i="17"/>
  <c r="DF367" i="17"/>
  <c r="DE367" i="17"/>
  <c r="DC367" i="17"/>
  <c r="DB367" i="17"/>
  <c r="DA367" i="17"/>
  <c r="CS367" i="17"/>
  <c r="CR367" i="17"/>
  <c r="CQ367" i="17"/>
  <c r="CO367" i="17"/>
  <c r="CN367" i="17"/>
  <c r="CM367" i="17"/>
  <c r="CK367" i="17"/>
  <c r="CJ367" i="17"/>
  <c r="CI367" i="17"/>
  <c r="CG367" i="17"/>
  <c r="CF367" i="17"/>
  <c r="CE367" i="17"/>
  <c r="CD367" i="17" a="1"/>
  <c r="CD367" i="17" s="1"/>
  <c r="CC367" i="17" a="1"/>
  <c r="CC367" i="17" s="1"/>
  <c r="CB367" i="17" a="1"/>
  <c r="CB367" i="17" s="1"/>
  <c r="CA367" i="17" a="1"/>
  <c r="CA367" i="17" s="1"/>
  <c r="BZ367" i="17" a="1"/>
  <c r="BZ367" i="17" s="1"/>
  <c r="BY367" i="17" a="1"/>
  <c r="BY367" i="17" s="1"/>
  <c r="BX367" i="17" a="1"/>
  <c r="BX367" i="17" s="1"/>
  <c r="BW367" i="17" a="1"/>
  <c r="BW367" i="17" s="1"/>
  <c r="BV367" i="17" a="1"/>
  <c r="BV367" i="17" s="1"/>
  <c r="BU367" i="17" a="1"/>
  <c r="BU367" i="17" s="1"/>
  <c r="BT367" i="17" a="1"/>
  <c r="BT367" i="17" s="1"/>
  <c r="BS367" i="17" a="1"/>
  <c r="BS367" i="17" s="1"/>
  <c r="BR367" i="17" a="1"/>
  <c r="BR367" i="17" s="1"/>
  <c r="BQ367" i="17" a="1"/>
  <c r="BQ367" i="17" s="1"/>
  <c r="BP367" i="17" a="1"/>
  <c r="BP367" i="17" s="1"/>
  <c r="BO367" i="17" a="1"/>
  <c r="BO367" i="17" s="1"/>
  <c r="BN367" i="17" a="1"/>
  <c r="BN367" i="17" s="1"/>
  <c r="BM367" i="17" a="1"/>
  <c r="BM367" i="17" s="1"/>
  <c r="BL367" i="17" a="1"/>
  <c r="BL367" i="17" s="1"/>
  <c r="BK367" i="17" a="1"/>
  <c r="BK367" i="17" s="1"/>
  <c r="BJ367" i="17" a="1"/>
  <c r="BJ367" i="17" s="1"/>
  <c r="BI367" i="17" a="1"/>
  <c r="BI367" i="17" s="1"/>
  <c r="BH367" i="17" a="1"/>
  <c r="BH367" i="17" s="1"/>
  <c r="BG367" i="17" a="1"/>
  <c r="BG367" i="17" s="1"/>
  <c r="AH367" i="17"/>
  <c r="AG367" i="17"/>
  <c r="DW366" i="17"/>
  <c r="DV366" i="17"/>
  <c r="DU366" i="17"/>
  <c r="DS366" i="17"/>
  <c r="DR366" i="17"/>
  <c r="DQ366" i="17"/>
  <c r="DO366" i="17"/>
  <c r="DN366" i="17"/>
  <c r="DM366" i="17"/>
  <c r="DK366" i="17"/>
  <c r="DJ366" i="17"/>
  <c r="DI366" i="17"/>
  <c r="DG366" i="17"/>
  <c r="DF366" i="17"/>
  <c r="DE366" i="17"/>
  <c r="DC366" i="17"/>
  <c r="DB366" i="17"/>
  <c r="DA366" i="17"/>
  <c r="CS366" i="17"/>
  <c r="CR366" i="17"/>
  <c r="CQ366" i="17"/>
  <c r="CO366" i="17"/>
  <c r="CN366" i="17"/>
  <c r="CM366" i="17"/>
  <c r="CK366" i="17"/>
  <c r="CJ366" i="17"/>
  <c r="CI366" i="17"/>
  <c r="CG366" i="17"/>
  <c r="CF366" i="17"/>
  <c r="CE366" i="17"/>
  <c r="CD366" i="17" a="1"/>
  <c r="CD366" i="17" s="1"/>
  <c r="CC366" i="17" a="1"/>
  <c r="CC366" i="17" s="1"/>
  <c r="CB366" i="17" a="1"/>
  <c r="CB366" i="17" s="1"/>
  <c r="CA366" i="17" a="1"/>
  <c r="CA366" i="17" s="1"/>
  <c r="BZ366" i="17" a="1"/>
  <c r="BZ366" i="17" s="1"/>
  <c r="BY366" i="17" a="1"/>
  <c r="BY366" i="17" s="1"/>
  <c r="BX366" i="17" a="1"/>
  <c r="BX366" i="17" s="1"/>
  <c r="BW366" i="17" a="1"/>
  <c r="BW366" i="17" s="1"/>
  <c r="BV366" i="17" a="1"/>
  <c r="BV366" i="17" s="1"/>
  <c r="BU366" i="17" a="1"/>
  <c r="BU366" i="17" s="1"/>
  <c r="BT366" i="17" a="1"/>
  <c r="BT366" i="17" s="1"/>
  <c r="BS366" i="17" a="1"/>
  <c r="BS366" i="17" s="1"/>
  <c r="BR366" i="17" a="1"/>
  <c r="BR366" i="17" s="1"/>
  <c r="BQ366" i="17" a="1"/>
  <c r="BQ366" i="17" s="1"/>
  <c r="BP366" i="17" a="1"/>
  <c r="BP366" i="17" s="1"/>
  <c r="BO366" i="17" a="1"/>
  <c r="BO366" i="17" s="1"/>
  <c r="BN366" i="17" a="1"/>
  <c r="BN366" i="17" s="1"/>
  <c r="BM366" i="17" a="1"/>
  <c r="BM366" i="17" s="1"/>
  <c r="BL366" i="17" a="1"/>
  <c r="BL366" i="17" s="1"/>
  <c r="BK366" i="17" a="1"/>
  <c r="BK366" i="17" s="1"/>
  <c r="BJ366" i="17" a="1"/>
  <c r="BJ366" i="17" s="1"/>
  <c r="BI366" i="17" a="1"/>
  <c r="BI366" i="17" s="1"/>
  <c r="BH366" i="17" a="1"/>
  <c r="BH366" i="17" s="1"/>
  <c r="BG366" i="17" a="1"/>
  <c r="BG366" i="17" s="1"/>
  <c r="AH366" i="17"/>
  <c r="AG366" i="17"/>
  <c r="DW365" i="17"/>
  <c r="DV365" i="17"/>
  <c r="DU365" i="17"/>
  <c r="DS365" i="17"/>
  <c r="DR365" i="17"/>
  <c r="DQ365" i="17"/>
  <c r="DO365" i="17"/>
  <c r="DN365" i="17"/>
  <c r="DM365" i="17"/>
  <c r="DK365" i="17"/>
  <c r="DJ365" i="17"/>
  <c r="DI365" i="17"/>
  <c r="DG365" i="17"/>
  <c r="DF365" i="17"/>
  <c r="DE365" i="17"/>
  <c r="DC365" i="17"/>
  <c r="DB365" i="17"/>
  <c r="DA365" i="17"/>
  <c r="CS365" i="17"/>
  <c r="CR365" i="17"/>
  <c r="CQ365" i="17"/>
  <c r="CO365" i="17"/>
  <c r="CN365" i="17"/>
  <c r="CM365" i="17"/>
  <c r="CK365" i="17"/>
  <c r="CJ365" i="17"/>
  <c r="CI365" i="17"/>
  <c r="CG365" i="17"/>
  <c r="CF365" i="17"/>
  <c r="CE365" i="17"/>
  <c r="CD365" i="17" a="1"/>
  <c r="CD365" i="17" s="1"/>
  <c r="CC365" i="17" a="1"/>
  <c r="CC365" i="17" s="1"/>
  <c r="CB365" i="17" a="1"/>
  <c r="CB365" i="17" s="1"/>
  <c r="CA365" i="17" a="1"/>
  <c r="CA365" i="17" s="1"/>
  <c r="BZ365" i="17" a="1"/>
  <c r="BZ365" i="17" s="1"/>
  <c r="BY365" i="17" a="1"/>
  <c r="BY365" i="17" s="1"/>
  <c r="BX365" i="17" a="1"/>
  <c r="BX365" i="17" s="1"/>
  <c r="BW365" i="17" a="1"/>
  <c r="BW365" i="17" s="1"/>
  <c r="BV365" i="17" a="1"/>
  <c r="BV365" i="17" s="1"/>
  <c r="BU365" i="17" a="1"/>
  <c r="BU365" i="17" s="1"/>
  <c r="BT365" i="17" a="1"/>
  <c r="BT365" i="17" s="1"/>
  <c r="BS365" i="17" a="1"/>
  <c r="BS365" i="17" s="1"/>
  <c r="BR365" i="17" a="1"/>
  <c r="BR365" i="17" s="1"/>
  <c r="BQ365" i="17" a="1"/>
  <c r="BQ365" i="17" s="1"/>
  <c r="BP365" i="17" a="1"/>
  <c r="BP365" i="17" s="1"/>
  <c r="BO365" i="17" a="1"/>
  <c r="BO365" i="17" s="1"/>
  <c r="BN365" i="17" a="1"/>
  <c r="BN365" i="17" s="1"/>
  <c r="BM365" i="17" a="1"/>
  <c r="BM365" i="17" s="1"/>
  <c r="BL365" i="17" a="1"/>
  <c r="BL365" i="17" s="1"/>
  <c r="BK365" i="17" a="1"/>
  <c r="BK365" i="17" s="1"/>
  <c r="BJ365" i="17" a="1"/>
  <c r="BJ365" i="17" s="1"/>
  <c r="BI365" i="17" a="1"/>
  <c r="BI365" i="17" s="1"/>
  <c r="BH365" i="17" a="1"/>
  <c r="BH365" i="17" s="1"/>
  <c r="BG365" i="17" a="1"/>
  <c r="BG365" i="17" s="1"/>
  <c r="AH365" i="17"/>
  <c r="AG365" i="17"/>
  <c r="DW364" i="17"/>
  <c r="DV364" i="17"/>
  <c r="DU364" i="17"/>
  <c r="DS364" i="17"/>
  <c r="DR364" i="17"/>
  <c r="DQ364" i="17"/>
  <c r="DO364" i="17"/>
  <c r="DN364" i="17"/>
  <c r="DM364" i="17"/>
  <c r="DK364" i="17"/>
  <c r="DJ364" i="17"/>
  <c r="DI364" i="17"/>
  <c r="DG364" i="17"/>
  <c r="DF364" i="17"/>
  <c r="DE364" i="17"/>
  <c r="DC364" i="17"/>
  <c r="DB364" i="17"/>
  <c r="DA364" i="17"/>
  <c r="CS364" i="17"/>
  <c r="CR364" i="17"/>
  <c r="CQ364" i="17"/>
  <c r="CO364" i="17"/>
  <c r="CN364" i="17"/>
  <c r="CM364" i="17"/>
  <c r="CK364" i="17"/>
  <c r="CJ364" i="17"/>
  <c r="CI364" i="17"/>
  <c r="CG364" i="17"/>
  <c r="CF364" i="17"/>
  <c r="CE364" i="17"/>
  <c r="CD364" i="17" a="1"/>
  <c r="CD364" i="17" s="1"/>
  <c r="CC364" i="17" a="1"/>
  <c r="CC364" i="17" s="1"/>
  <c r="CB364" i="17" a="1"/>
  <c r="CB364" i="17" s="1"/>
  <c r="CA364" i="17" a="1"/>
  <c r="CA364" i="17" s="1"/>
  <c r="BZ364" i="17" a="1"/>
  <c r="BZ364" i="17" s="1"/>
  <c r="BY364" i="17" a="1"/>
  <c r="BY364" i="17" s="1"/>
  <c r="BX364" i="17" a="1"/>
  <c r="BX364" i="17" s="1"/>
  <c r="BW364" i="17" a="1"/>
  <c r="BW364" i="17" s="1"/>
  <c r="BV364" i="17" a="1"/>
  <c r="BV364" i="17" s="1"/>
  <c r="BU364" i="17" a="1"/>
  <c r="BU364" i="17" s="1"/>
  <c r="BT364" i="17" a="1"/>
  <c r="BT364" i="17" s="1"/>
  <c r="BS364" i="17" a="1"/>
  <c r="BS364" i="17" s="1"/>
  <c r="BR364" i="17" a="1"/>
  <c r="BR364" i="17" s="1"/>
  <c r="BQ364" i="17" a="1"/>
  <c r="BQ364" i="17" s="1"/>
  <c r="BP364" i="17" a="1"/>
  <c r="BP364" i="17" s="1"/>
  <c r="BO364" i="17" a="1"/>
  <c r="BO364" i="17" s="1"/>
  <c r="BN364" i="17" a="1"/>
  <c r="BN364" i="17" s="1"/>
  <c r="BM364" i="17" a="1"/>
  <c r="BM364" i="17" s="1"/>
  <c r="BL364" i="17" a="1"/>
  <c r="BL364" i="17" s="1"/>
  <c r="BK364" i="17" a="1"/>
  <c r="BK364" i="17" s="1"/>
  <c r="BJ364" i="17" a="1"/>
  <c r="BJ364" i="17" s="1"/>
  <c r="BI364" i="17" a="1"/>
  <c r="BI364" i="17" s="1"/>
  <c r="BH364" i="17" a="1"/>
  <c r="BH364" i="17" s="1"/>
  <c r="BG364" i="17" a="1"/>
  <c r="BG364" i="17" s="1"/>
  <c r="AH364" i="17"/>
  <c r="AG364" i="17"/>
  <c r="DW363" i="17"/>
  <c r="DV363" i="17"/>
  <c r="DU363" i="17"/>
  <c r="DS363" i="17"/>
  <c r="DR363" i="17"/>
  <c r="DQ363" i="17"/>
  <c r="DO363" i="17"/>
  <c r="DN363" i="17"/>
  <c r="DM363" i="17"/>
  <c r="DK363" i="17"/>
  <c r="DJ363" i="17"/>
  <c r="DI363" i="17"/>
  <c r="DG363" i="17"/>
  <c r="DF363" i="17"/>
  <c r="DE363" i="17"/>
  <c r="DC363" i="17"/>
  <c r="DB363" i="17"/>
  <c r="DA363" i="17"/>
  <c r="CS363" i="17"/>
  <c r="CR363" i="17"/>
  <c r="CQ363" i="17"/>
  <c r="CO363" i="17"/>
  <c r="CN363" i="17"/>
  <c r="CM363" i="17"/>
  <c r="CK363" i="17"/>
  <c r="CJ363" i="17"/>
  <c r="CI363" i="17"/>
  <c r="CG363" i="17"/>
  <c r="CF363" i="17"/>
  <c r="CE363" i="17"/>
  <c r="CD363" i="17" a="1"/>
  <c r="CD363" i="17" s="1"/>
  <c r="CC363" i="17" a="1"/>
  <c r="CC363" i="17" s="1"/>
  <c r="CB363" i="17" a="1"/>
  <c r="CB363" i="17" s="1"/>
  <c r="CA363" i="17" a="1"/>
  <c r="CA363" i="17" s="1"/>
  <c r="BZ363" i="17" a="1"/>
  <c r="BZ363" i="17" s="1"/>
  <c r="BY363" i="17" a="1"/>
  <c r="BY363" i="17" s="1"/>
  <c r="BX363" i="17" a="1"/>
  <c r="BX363" i="17" s="1"/>
  <c r="BW363" i="17" a="1"/>
  <c r="BW363" i="17" s="1"/>
  <c r="BV363" i="17" a="1"/>
  <c r="BV363" i="17" s="1"/>
  <c r="BU363" i="17" a="1"/>
  <c r="BU363" i="17" s="1"/>
  <c r="BT363" i="17" a="1"/>
  <c r="BT363" i="17" s="1"/>
  <c r="BS363" i="17" a="1"/>
  <c r="BS363" i="17" s="1"/>
  <c r="BR363" i="17" a="1"/>
  <c r="BR363" i="17" s="1"/>
  <c r="BQ363" i="17" a="1"/>
  <c r="BQ363" i="17" s="1"/>
  <c r="BP363" i="17" a="1"/>
  <c r="BP363" i="17" s="1"/>
  <c r="BO363" i="17" a="1"/>
  <c r="BO363" i="17" s="1"/>
  <c r="BN363" i="17" a="1"/>
  <c r="BN363" i="17" s="1"/>
  <c r="BM363" i="17" a="1"/>
  <c r="BM363" i="17" s="1"/>
  <c r="BL363" i="17" a="1"/>
  <c r="BL363" i="17" s="1"/>
  <c r="BK363" i="17" a="1"/>
  <c r="BK363" i="17" s="1"/>
  <c r="BJ363" i="17" a="1"/>
  <c r="BJ363" i="17" s="1"/>
  <c r="BI363" i="17" a="1"/>
  <c r="BI363" i="17" s="1"/>
  <c r="BH363" i="17" a="1"/>
  <c r="BH363" i="17" s="1"/>
  <c r="BG363" i="17" a="1"/>
  <c r="BG363" i="17" s="1"/>
  <c r="AH363" i="17"/>
  <c r="AG363" i="17"/>
  <c r="DW362" i="17"/>
  <c r="DV362" i="17"/>
  <c r="DU362" i="17"/>
  <c r="DS362" i="17"/>
  <c r="DR362" i="17"/>
  <c r="DQ362" i="17"/>
  <c r="DO362" i="17"/>
  <c r="DN362" i="17"/>
  <c r="DM362" i="17"/>
  <c r="DK362" i="17"/>
  <c r="DJ362" i="17"/>
  <c r="DI362" i="17"/>
  <c r="DG362" i="17"/>
  <c r="DF362" i="17"/>
  <c r="DE362" i="17"/>
  <c r="DC362" i="17"/>
  <c r="DB362" i="17"/>
  <c r="DA362" i="17"/>
  <c r="CS362" i="17"/>
  <c r="CR362" i="17"/>
  <c r="CQ362" i="17"/>
  <c r="CO362" i="17"/>
  <c r="CN362" i="17"/>
  <c r="CM362" i="17"/>
  <c r="CK362" i="17"/>
  <c r="CJ362" i="17"/>
  <c r="CI362" i="17"/>
  <c r="CG362" i="17"/>
  <c r="CF362" i="17"/>
  <c r="CE362" i="17"/>
  <c r="CD362" i="17" a="1"/>
  <c r="CD362" i="17" s="1"/>
  <c r="CC362" i="17" a="1"/>
  <c r="CC362" i="17" s="1"/>
  <c r="CB362" i="17" a="1"/>
  <c r="CB362" i="17" s="1"/>
  <c r="CA362" i="17" a="1"/>
  <c r="CA362" i="17" s="1"/>
  <c r="BZ362" i="17" a="1"/>
  <c r="BZ362" i="17" s="1"/>
  <c r="BY362" i="17" a="1"/>
  <c r="BY362" i="17" s="1"/>
  <c r="BX362" i="17" a="1"/>
  <c r="BX362" i="17" s="1"/>
  <c r="BW362" i="17" a="1"/>
  <c r="BW362" i="17" s="1"/>
  <c r="BV362" i="17" a="1"/>
  <c r="BV362" i="17" s="1"/>
  <c r="BU362" i="17" a="1"/>
  <c r="BU362" i="17" s="1"/>
  <c r="BT362" i="17" a="1"/>
  <c r="BT362" i="17" s="1"/>
  <c r="BS362" i="17" a="1"/>
  <c r="BS362" i="17" s="1"/>
  <c r="BR362" i="17" a="1"/>
  <c r="BR362" i="17" s="1"/>
  <c r="BQ362" i="17" a="1"/>
  <c r="BQ362" i="17" s="1"/>
  <c r="BP362" i="17" a="1"/>
  <c r="BP362" i="17" s="1"/>
  <c r="BO362" i="17" a="1"/>
  <c r="BO362" i="17" s="1"/>
  <c r="BN362" i="17" a="1"/>
  <c r="BN362" i="17" s="1"/>
  <c r="BM362" i="17" a="1"/>
  <c r="BM362" i="17" s="1"/>
  <c r="BL362" i="17" a="1"/>
  <c r="BL362" i="17" s="1"/>
  <c r="BK362" i="17" a="1"/>
  <c r="BK362" i="17" s="1"/>
  <c r="BJ362" i="17" a="1"/>
  <c r="BJ362" i="17" s="1"/>
  <c r="BI362" i="17" a="1"/>
  <c r="BI362" i="17" s="1"/>
  <c r="BH362" i="17" a="1"/>
  <c r="BH362" i="17" s="1"/>
  <c r="BG362" i="17" a="1"/>
  <c r="BG362" i="17" s="1"/>
  <c r="AH362" i="17"/>
  <c r="AG362" i="17"/>
  <c r="DW361" i="17"/>
  <c r="DV361" i="17"/>
  <c r="DU361" i="17"/>
  <c r="DS361" i="17"/>
  <c r="DR361" i="17"/>
  <c r="DQ361" i="17"/>
  <c r="DO361" i="17"/>
  <c r="DN361" i="17"/>
  <c r="DM361" i="17"/>
  <c r="DK361" i="17"/>
  <c r="DJ361" i="17"/>
  <c r="DI361" i="17"/>
  <c r="DG361" i="17"/>
  <c r="DF361" i="17"/>
  <c r="DE361" i="17"/>
  <c r="DC361" i="17"/>
  <c r="DB361" i="17"/>
  <c r="DA361" i="17"/>
  <c r="CS361" i="17"/>
  <c r="CR361" i="17"/>
  <c r="CQ361" i="17"/>
  <c r="CO361" i="17"/>
  <c r="CN361" i="17"/>
  <c r="CM361" i="17"/>
  <c r="CK361" i="17"/>
  <c r="CJ361" i="17"/>
  <c r="CI361" i="17"/>
  <c r="CG361" i="17"/>
  <c r="CF361" i="17"/>
  <c r="CE361" i="17"/>
  <c r="CD361" i="17" a="1"/>
  <c r="CD361" i="17" s="1"/>
  <c r="CC361" i="17" a="1"/>
  <c r="CC361" i="17" s="1"/>
  <c r="CB361" i="17" a="1"/>
  <c r="CB361" i="17" s="1"/>
  <c r="CA361" i="17" a="1"/>
  <c r="CA361" i="17" s="1"/>
  <c r="BZ361" i="17" a="1"/>
  <c r="BZ361" i="17" s="1"/>
  <c r="BY361" i="17" a="1"/>
  <c r="BY361" i="17" s="1"/>
  <c r="BX361" i="17" a="1"/>
  <c r="BX361" i="17" s="1"/>
  <c r="BW361" i="17" a="1"/>
  <c r="BW361" i="17" s="1"/>
  <c r="BV361" i="17" a="1"/>
  <c r="BV361" i="17" s="1"/>
  <c r="BU361" i="17" a="1"/>
  <c r="BU361" i="17" s="1"/>
  <c r="BT361" i="17" a="1"/>
  <c r="BT361" i="17" s="1"/>
  <c r="BS361" i="17" a="1"/>
  <c r="BS361" i="17" s="1"/>
  <c r="BR361" i="17" a="1"/>
  <c r="BR361" i="17" s="1"/>
  <c r="BQ361" i="17" a="1"/>
  <c r="BQ361" i="17" s="1"/>
  <c r="BP361" i="17" a="1"/>
  <c r="BP361" i="17" s="1"/>
  <c r="BO361" i="17" a="1"/>
  <c r="BO361" i="17" s="1"/>
  <c r="BN361" i="17" a="1"/>
  <c r="BN361" i="17" s="1"/>
  <c r="BM361" i="17" a="1"/>
  <c r="BM361" i="17" s="1"/>
  <c r="BL361" i="17" a="1"/>
  <c r="BL361" i="17" s="1"/>
  <c r="BK361" i="17" a="1"/>
  <c r="BK361" i="17" s="1"/>
  <c r="BJ361" i="17" a="1"/>
  <c r="BJ361" i="17" s="1"/>
  <c r="BI361" i="17" a="1"/>
  <c r="BI361" i="17" s="1"/>
  <c r="BH361" i="17" a="1"/>
  <c r="BH361" i="17" s="1"/>
  <c r="BG361" i="17" a="1"/>
  <c r="BG361" i="17" s="1"/>
  <c r="AH361" i="17"/>
  <c r="AH400" i="17" s="1"/>
  <c r="B406" i="17" s="1"/>
  <c r="AG361" i="17"/>
  <c r="DW360" i="17"/>
  <c r="DV360" i="17"/>
  <c r="DU360" i="17"/>
  <c r="DO360" i="17"/>
  <c r="DN360" i="17"/>
  <c r="DM360" i="17"/>
  <c r="DK360" i="17"/>
  <c r="DJ360" i="17"/>
  <c r="DI360" i="17"/>
  <c r="DG360" i="17"/>
  <c r="DF360" i="17"/>
  <c r="DE360" i="17"/>
  <c r="CC360" i="17" a="1"/>
  <c r="CC360" i="17" s="1"/>
  <c r="CB360" i="17" a="1"/>
  <c r="CB360" i="17" s="1"/>
  <c r="CA360" i="17" a="1"/>
  <c r="CA360" i="17" s="1"/>
  <c r="BZ360" i="17" a="1"/>
  <c r="BZ360" i="17" s="1"/>
  <c r="BY360" i="17" a="1"/>
  <c r="BY360" i="17" s="1"/>
  <c r="BX360" i="17" a="1"/>
  <c r="BX360" i="17" s="1"/>
  <c r="BW360" i="17" a="1"/>
  <c r="BW360" i="17" s="1"/>
  <c r="BV360" i="17" a="1"/>
  <c r="BV360" i="17" s="1"/>
  <c r="BU360" i="17" a="1"/>
  <c r="BU360" i="17" s="1"/>
  <c r="BT360" i="17" a="1"/>
  <c r="BT360" i="17" s="1"/>
  <c r="BS360" i="17" a="1"/>
  <c r="BS360" i="17" s="1"/>
  <c r="BR360" i="17" a="1"/>
  <c r="BR360" i="17" s="1"/>
  <c r="BQ360" i="17" a="1"/>
  <c r="BQ360" i="17" s="1"/>
  <c r="BO360" i="17" a="1"/>
  <c r="BO360" i="17" s="1"/>
  <c r="BM360" i="17" a="1"/>
  <c r="BM360" i="17" s="1"/>
  <c r="BL360" i="17" a="1"/>
  <c r="BL360" i="17" s="1"/>
  <c r="BK360" i="17" a="1"/>
  <c r="BK360" i="17" s="1"/>
  <c r="BJ360" i="17" a="1"/>
  <c r="BJ360" i="17" s="1"/>
  <c r="BI360" i="17" a="1"/>
  <c r="BI360" i="17" s="1"/>
  <c r="BE360" i="17" a="1"/>
  <c r="BE360" i="17" s="1"/>
  <c r="BD360" i="17" a="1"/>
  <c r="BD360" i="17" s="1"/>
  <c r="BC360" i="17" a="1"/>
  <c r="BC360" i="17" s="1"/>
  <c r="BB360" i="17" a="1"/>
  <c r="BB360" i="17" s="1"/>
  <c r="AX360" i="17" a="1"/>
  <c r="AX360" i="17" s="1"/>
  <c r="AU360" i="17" a="1"/>
  <c r="AU360" i="17" s="1"/>
  <c r="AT360" i="17" a="1"/>
  <c r="AT360" i="17" s="1"/>
  <c r="AP360" i="17" a="1"/>
  <c r="AP360" i="17" s="1"/>
  <c r="AN360" i="17" a="1"/>
  <c r="AN360" i="17" s="1"/>
  <c r="AM360" i="17" a="1"/>
  <c r="AM360" i="17" s="1"/>
  <c r="BQ342" i="17"/>
  <c r="BP342" i="17"/>
  <c r="BO342" i="17"/>
  <c r="BQ341" i="17"/>
  <c r="BP341" i="17"/>
  <c r="BO341" i="17"/>
  <c r="BQ340" i="17"/>
  <c r="BP340" i="17"/>
  <c r="BO340" i="17"/>
  <c r="BQ339" i="17"/>
  <c r="BP339" i="17"/>
  <c r="BO339" i="17"/>
  <c r="BQ338" i="17"/>
  <c r="BP338" i="17"/>
  <c r="BO338" i="17"/>
  <c r="BQ337" i="17"/>
  <c r="BP337" i="17"/>
  <c r="BO337" i="17"/>
  <c r="BQ336" i="17"/>
  <c r="BP336" i="17"/>
  <c r="BO336" i="17"/>
  <c r="BQ335" i="17"/>
  <c r="BP335" i="17"/>
  <c r="BO335" i="17"/>
  <c r="BQ334" i="17"/>
  <c r="BP334" i="17"/>
  <c r="BO334" i="17"/>
  <c r="BQ333" i="17"/>
  <c r="BP333" i="17"/>
  <c r="BO333" i="17"/>
  <c r="BQ332" i="17"/>
  <c r="BP332" i="17"/>
  <c r="BO332" i="17"/>
  <c r="BQ331" i="17"/>
  <c r="BP331" i="17"/>
  <c r="BO331" i="17"/>
  <c r="BQ330" i="17"/>
  <c r="BP330" i="17"/>
  <c r="BO330" i="17"/>
  <c r="BQ329" i="17"/>
  <c r="BP329" i="17"/>
  <c r="BO329" i="17"/>
  <c r="BQ328" i="17"/>
  <c r="BP328" i="17"/>
  <c r="BO328" i="17"/>
  <c r="BQ327" i="17"/>
  <c r="BP327" i="17"/>
  <c r="BO327" i="17"/>
  <c r="BQ326" i="17"/>
  <c r="BP326" i="17"/>
  <c r="BO326" i="17"/>
  <c r="BQ325" i="17"/>
  <c r="BP325" i="17"/>
  <c r="BO325" i="17"/>
  <c r="BQ324" i="17"/>
  <c r="BP324" i="17"/>
  <c r="BO324" i="17"/>
  <c r="BQ323" i="17"/>
  <c r="BP323" i="17"/>
  <c r="BO323" i="17"/>
  <c r="BQ322" i="17"/>
  <c r="BP322" i="17"/>
  <c r="BO322" i="17"/>
  <c r="BQ321" i="17"/>
  <c r="BP321" i="17"/>
  <c r="BO321" i="17"/>
  <c r="BQ320" i="17"/>
  <c r="BP320" i="17"/>
  <c r="BO320" i="17"/>
  <c r="BQ319" i="17"/>
  <c r="BP319" i="17"/>
  <c r="BO319" i="17"/>
  <c r="BQ318" i="17"/>
  <c r="BP318" i="17"/>
  <c r="BO318" i="17"/>
  <c r="BQ317" i="17"/>
  <c r="BP317" i="17"/>
  <c r="BO317" i="17"/>
  <c r="BQ316" i="17"/>
  <c r="BP316" i="17"/>
  <c r="BO316" i="17"/>
  <c r="BQ315" i="17"/>
  <c r="BP315" i="17"/>
  <c r="BO315" i="17"/>
  <c r="BQ314" i="17"/>
  <c r="BP314" i="17"/>
  <c r="BO314" i="17"/>
  <c r="BQ313" i="17"/>
  <c r="BP313" i="17"/>
  <c r="BO313" i="17"/>
  <c r="BQ312" i="17"/>
  <c r="BP312" i="17"/>
  <c r="BO312" i="17"/>
  <c r="BQ311" i="17"/>
  <c r="BP311" i="17"/>
  <c r="BO311" i="17"/>
  <c r="BQ310" i="17"/>
  <c r="BP310" i="17"/>
  <c r="BO310" i="17"/>
  <c r="BQ309" i="17"/>
  <c r="BP309" i="17"/>
  <c r="BO309" i="17"/>
  <c r="BQ308" i="17"/>
  <c r="BP308" i="17"/>
  <c r="BO308" i="17"/>
  <c r="BQ307" i="17"/>
  <c r="BP307" i="17"/>
  <c r="BO307" i="17"/>
  <c r="BQ306" i="17"/>
  <c r="BP306" i="17"/>
  <c r="BO306" i="17"/>
  <c r="BQ305" i="17"/>
  <c r="BP305" i="17"/>
  <c r="BO305" i="17"/>
  <c r="BB282" i="17" a="1"/>
  <c r="BB282" i="17" s="1"/>
  <c r="BA282" i="17" a="1"/>
  <c r="BA282" i="17" s="1"/>
  <c r="BF283" i="17" s="1"/>
  <c r="AK262" i="17"/>
  <c r="AJ262" i="17"/>
  <c r="AI262" i="17"/>
  <c r="AL245" i="17"/>
  <c r="AK245" i="17"/>
  <c r="AJ245" i="17"/>
  <c r="AL244" i="17"/>
  <c r="AK244" i="17"/>
  <c r="AJ244" i="17"/>
  <c r="AL243" i="17"/>
  <c r="AK243" i="17"/>
  <c r="AJ243" i="17"/>
  <c r="AL242" i="17"/>
  <c r="AK242" i="17"/>
  <c r="AJ242" i="17"/>
  <c r="AL241" i="17"/>
  <c r="AK241" i="17"/>
  <c r="AJ241" i="17"/>
  <c r="AL240" i="17"/>
  <c r="AK240" i="17"/>
  <c r="AJ240" i="17"/>
  <c r="AL239" i="17"/>
  <c r="AK239" i="17"/>
  <c r="AJ239" i="17"/>
  <c r="AL238" i="17"/>
  <c r="AK238" i="17"/>
  <c r="AJ238" i="17"/>
  <c r="AL237" i="17"/>
  <c r="AK237" i="17"/>
  <c r="AJ237" i="17"/>
  <c r="AL236" i="17"/>
  <c r="AK236" i="17"/>
  <c r="AJ236" i="17"/>
  <c r="AL235" i="17"/>
  <c r="AK235" i="17"/>
  <c r="AJ235" i="17"/>
  <c r="AL234" i="17"/>
  <c r="AK234" i="17"/>
  <c r="AJ234" i="17"/>
  <c r="AL233" i="17"/>
  <c r="AK233" i="17"/>
  <c r="AJ233" i="17"/>
  <c r="AL232" i="17"/>
  <c r="AK232" i="17"/>
  <c r="AJ232" i="17"/>
  <c r="AL231" i="17"/>
  <c r="AK231" i="17"/>
  <c r="AJ231" i="17"/>
  <c r="AL230" i="17"/>
  <c r="AK230" i="17"/>
  <c r="AJ230" i="17"/>
  <c r="AL229" i="17"/>
  <c r="AK229" i="17"/>
  <c r="AJ229" i="17"/>
  <c r="AL228" i="17"/>
  <c r="AK228" i="17"/>
  <c r="AJ228" i="17"/>
  <c r="AL227" i="17"/>
  <c r="AK227" i="17"/>
  <c r="AJ227" i="17"/>
  <c r="AL226" i="17"/>
  <c r="AK226" i="17"/>
  <c r="AJ226" i="17"/>
  <c r="AL225" i="17"/>
  <c r="AK225" i="17"/>
  <c r="AJ225" i="17"/>
  <c r="AL224" i="17"/>
  <c r="AK224" i="17"/>
  <c r="AJ224" i="17"/>
  <c r="AL223" i="17"/>
  <c r="AK223" i="17"/>
  <c r="AJ223" i="17"/>
  <c r="AL222" i="17"/>
  <c r="AK222" i="17"/>
  <c r="AJ222" i="17"/>
  <c r="AL221" i="17"/>
  <c r="AK221" i="17"/>
  <c r="AJ221" i="17"/>
  <c r="AL220" i="17"/>
  <c r="AK220" i="17"/>
  <c r="AJ220" i="17"/>
  <c r="AL219" i="17"/>
  <c r="AK219" i="17"/>
  <c r="AJ219" i="17"/>
  <c r="AL218" i="17"/>
  <c r="AK218" i="17"/>
  <c r="AJ218" i="17"/>
  <c r="AL217" i="17"/>
  <c r="AK217" i="17"/>
  <c r="AJ217" i="17"/>
  <c r="AL216" i="17"/>
  <c r="AK216" i="17"/>
  <c r="AJ216" i="17"/>
  <c r="AL215" i="17"/>
  <c r="AK215" i="17"/>
  <c r="AJ215" i="17"/>
  <c r="AL214" i="17"/>
  <c r="AK214" i="17"/>
  <c r="AJ214" i="17"/>
  <c r="AL213" i="17"/>
  <c r="AK213" i="17"/>
  <c r="AJ213" i="17"/>
  <c r="AL212" i="17"/>
  <c r="AK212" i="17"/>
  <c r="AJ212" i="17"/>
  <c r="AL211" i="17"/>
  <c r="AK211" i="17"/>
  <c r="AJ211" i="17"/>
  <c r="AL210" i="17"/>
  <c r="AK210" i="17"/>
  <c r="AJ210" i="17"/>
  <c r="AL209" i="17"/>
  <c r="AK209" i="17"/>
  <c r="AJ209" i="17"/>
  <c r="AL208" i="17"/>
  <c r="AK208" i="17"/>
  <c r="AJ208" i="17"/>
  <c r="AJ51" i="17" a="1"/>
  <c r="AJ51" i="17" s="1"/>
  <c r="AJ49" i="17" a="1"/>
  <c r="AJ49" i="17" s="1"/>
  <c r="AJ48" i="17" a="1"/>
  <c r="AJ48" i="17" s="1"/>
  <c r="B118" i="14"/>
  <c r="B184" i="14"/>
  <c r="B167" i="14"/>
  <c r="N164" i="14"/>
  <c r="AI163" i="14"/>
  <c r="AI150" i="14"/>
  <c r="AH163" i="14"/>
  <c r="AH150" i="14"/>
  <c r="AG163" i="14"/>
  <c r="AG150" i="14"/>
  <c r="B137" i="14"/>
  <c r="J115" i="14"/>
  <c r="AI114" i="14"/>
  <c r="AI101" i="14"/>
  <c r="AH114" i="14"/>
  <c r="AH101" i="14"/>
  <c r="AG114" i="14"/>
  <c r="AG101" i="14"/>
  <c r="B82" i="14"/>
  <c r="B81" i="14"/>
  <c r="AG75" i="14"/>
  <c r="BI77" i="14"/>
  <c r="BH77" i="14" s="1"/>
  <c r="BE82" i="14"/>
  <c r="BB82" i="14"/>
  <c r="AY82" i="14"/>
  <c r="AV82" i="14"/>
  <c r="AS82" i="14"/>
  <c r="AP82" i="14"/>
  <c r="AM82" i="14"/>
  <c r="AJ82" i="14"/>
  <c r="AG82" i="14"/>
  <c r="BE77" i="14"/>
  <c r="BE79" i="14" s="1"/>
  <c r="BB77" i="14"/>
  <c r="AY77" i="14"/>
  <c r="AY79" i="14" s="1"/>
  <c r="AV77" i="14"/>
  <c r="AS77" i="14"/>
  <c r="AP77" i="14"/>
  <c r="AM77" i="14"/>
  <c r="AJ77" i="14"/>
  <c r="AJ79" i="14" s="1"/>
  <c r="AG77" i="14"/>
  <c r="AG79" i="14" s="1"/>
  <c r="B67" i="14"/>
  <c r="D61" i="14"/>
  <c r="AF61" i="14" s="1"/>
  <c r="D43" i="14"/>
  <c r="AF43" i="14" s="1"/>
  <c r="D44" i="14"/>
  <c r="AF44" i="14" s="1"/>
  <c r="D45" i="14"/>
  <c r="D46" i="14"/>
  <c r="AF46" i="14" s="1"/>
  <c r="D47" i="14"/>
  <c r="AF47" i="14" s="1"/>
  <c r="D48" i="14"/>
  <c r="AF48" i="14" s="1"/>
  <c r="D49" i="14"/>
  <c r="AF49" i="14" s="1"/>
  <c r="D50" i="14"/>
  <c r="AF50" i="14" s="1"/>
  <c r="D51" i="14"/>
  <c r="D52" i="14"/>
  <c r="AF52" i="14" s="1"/>
  <c r="D53" i="14"/>
  <c r="AF53" i="14" s="1"/>
  <c r="D54" i="14"/>
  <c r="AF54" i="14" s="1"/>
  <c r="D55" i="14"/>
  <c r="AF55" i="14" s="1"/>
  <c r="D56" i="14"/>
  <c r="AF56" i="14" s="1"/>
  <c r="D57" i="14"/>
  <c r="AF57" i="14" s="1"/>
  <c r="D58" i="14"/>
  <c r="AF58" i="14" s="1"/>
  <c r="D59" i="14"/>
  <c r="D60" i="14"/>
  <c r="AF60" i="14" s="1"/>
  <c r="D42" i="14"/>
  <c r="AF42" i="14" s="1"/>
  <c r="Y62" i="14"/>
  <c r="AK42" i="14" s="1"/>
  <c r="B70" i="14" s="1"/>
  <c r="AF45" i="14"/>
  <c r="AF51" i="14"/>
  <c r="AF59" i="14"/>
  <c r="AG38" i="14" l="1"/>
  <c r="CD400" i="17"/>
  <c r="AI182" i="17"/>
  <c r="B199" i="17" s="1"/>
  <c r="AJ53" i="17"/>
  <c r="AG181" i="17"/>
  <c r="B196" i="17" s="1"/>
  <c r="AH181" i="17"/>
  <c r="B198" i="17" s="1"/>
  <c r="CH387" i="17"/>
  <c r="CP388" i="17"/>
  <c r="CL386" i="17"/>
  <c r="DX386" i="17"/>
  <c r="DH390" i="17"/>
  <c r="DL362" i="17"/>
  <c r="CT375" i="17"/>
  <c r="DX389" i="17"/>
  <c r="DD391" i="17"/>
  <c r="DL372" i="17"/>
  <c r="CT377" i="17"/>
  <c r="CP367" i="17"/>
  <c r="DX377" i="17"/>
  <c r="CL378" i="17"/>
  <c r="DL385" i="17"/>
  <c r="DL382" i="17"/>
  <c r="DT391" i="17"/>
  <c r="BR314" i="17"/>
  <c r="BR322" i="17"/>
  <c r="CT364" i="17"/>
  <c r="DP380" i="17"/>
  <c r="DP382" i="17"/>
  <c r="DD383" i="17"/>
  <c r="DT389" i="17"/>
  <c r="DX360" i="17"/>
  <c r="DH366" i="17"/>
  <c r="DX375" i="17"/>
  <c r="DL378" i="17"/>
  <c r="DL379" i="17"/>
  <c r="DH380" i="17"/>
  <c r="DP384" i="17"/>
  <c r="DH396" i="17"/>
  <c r="CP372" i="17"/>
  <c r="DT395" i="17"/>
  <c r="DT397" i="17"/>
  <c r="DH398" i="17"/>
  <c r="CP399" i="17"/>
  <c r="CT366" i="17"/>
  <c r="CL379" i="17"/>
  <c r="DD379" i="17"/>
  <c r="DT383" i="17"/>
  <c r="DD392" i="17"/>
  <c r="BR305" i="17"/>
  <c r="BR324" i="17"/>
  <c r="BR326" i="17"/>
  <c r="CL366" i="17"/>
  <c r="CL368" i="17"/>
  <c r="CT371" i="17"/>
  <c r="CH372" i="17"/>
  <c r="DT372" i="17"/>
  <c r="DP377" i="17"/>
  <c r="DP390" i="17"/>
  <c r="DD396" i="17"/>
  <c r="CL398" i="17"/>
  <c r="BR327" i="17"/>
  <c r="CP365" i="17"/>
  <c r="DP392" i="17"/>
  <c r="DP397" i="17"/>
  <c r="DD398" i="17"/>
  <c r="BR308" i="17"/>
  <c r="BR340" i="17"/>
  <c r="BR342" i="17"/>
  <c r="DH360" i="17"/>
  <c r="DH362" i="17"/>
  <c r="CH363" i="17"/>
  <c r="CH364" i="17"/>
  <c r="DP367" i="17"/>
  <c r="DX369" i="17"/>
  <c r="CP374" i="17"/>
  <c r="CL375" i="17"/>
  <c r="DD375" i="17"/>
  <c r="DH379" i="17"/>
  <c r="CP380" i="17"/>
  <c r="CP382" i="17"/>
  <c r="DL384" i="17"/>
  <c r="CL385" i="17"/>
  <c r="DT386" i="17"/>
  <c r="CT387" i="17"/>
  <c r="CH388" i="17"/>
  <c r="CT388" i="17"/>
  <c r="DP391" i="17"/>
  <c r="DL393" i="17"/>
  <c r="DL399" i="17"/>
  <c r="DX368" i="17"/>
  <c r="DP381" i="17"/>
  <c r="DX394" i="17"/>
  <c r="DL395" i="17"/>
  <c r="DL397" i="17"/>
  <c r="BR309" i="17"/>
  <c r="BR330" i="17"/>
  <c r="DL361" i="17"/>
  <c r="CT362" i="17"/>
  <c r="DT363" i="17"/>
  <c r="DH367" i="17"/>
  <c r="CT373" i="17"/>
  <c r="CH374" i="17"/>
  <c r="DP376" i="17"/>
  <c r="CL377" i="17"/>
  <c r="DD377" i="17"/>
  <c r="CT379" i="17"/>
  <c r="CH380" i="17"/>
  <c r="DT381" i="17"/>
  <c r="CH382" i="17"/>
  <c r="DP383" i="17"/>
  <c r="CP384" i="17"/>
  <c r="DX385" i="17"/>
  <c r="CL387" i="17"/>
  <c r="DX388" i="17"/>
  <c r="CT389" i="17"/>
  <c r="DH391" i="17"/>
  <c r="DH392" i="17"/>
  <c r="CP393" i="17"/>
  <c r="DD393" i="17"/>
  <c r="DP394" i="17"/>
  <c r="DP395" i="17"/>
  <c r="DD399" i="17"/>
  <c r="DL360" i="17"/>
  <c r="DP361" i="17"/>
  <c r="CL362" i="17"/>
  <c r="DD362" i="17"/>
  <c r="CL363" i="17"/>
  <c r="DX363" i="17"/>
  <c r="CL364" i="17"/>
  <c r="CH365" i="17"/>
  <c r="CT365" i="17"/>
  <c r="CH366" i="17"/>
  <c r="CH367" i="17"/>
  <c r="DX370" i="17"/>
  <c r="DD376" i="17"/>
  <c r="CT381" i="17"/>
  <c r="DL389" i="17"/>
  <c r="CP395" i="17"/>
  <c r="CP397" i="17"/>
  <c r="DP399" i="17"/>
  <c r="BR315" i="17"/>
  <c r="BR323" i="17"/>
  <c r="CP361" i="17"/>
  <c r="CL365" i="17"/>
  <c r="CT367" i="17"/>
  <c r="CH368" i="17"/>
  <c r="DH369" i="17"/>
  <c r="CP370" i="17"/>
  <c r="CL373" i="17"/>
  <c r="DX373" i="17"/>
  <c r="CP376" i="17"/>
  <c r="DH376" i="17"/>
  <c r="DD378" i="17"/>
  <c r="DP378" i="17"/>
  <c r="DT380" i="17"/>
  <c r="CT383" i="17"/>
  <c r="CH384" i="17"/>
  <c r="DX387" i="17"/>
  <c r="CL389" i="17"/>
  <c r="DL390" i="17"/>
  <c r="CH393" i="17"/>
  <c r="CH394" i="17"/>
  <c r="CL399" i="17"/>
  <c r="BR310" i="17"/>
  <c r="BR331" i="17"/>
  <c r="BR339" i="17"/>
  <c r="DH361" i="17"/>
  <c r="DX364" i="17"/>
  <c r="DL366" i="17"/>
  <c r="CT368" i="17"/>
  <c r="CP369" i="17"/>
  <c r="CH376" i="17"/>
  <c r="CP378" i="17"/>
  <c r="DH378" i="17"/>
  <c r="DX380" i="17"/>
  <c r="CL381" i="17"/>
  <c r="DL383" i="17"/>
  <c r="DT385" i="17"/>
  <c r="CP386" i="17"/>
  <c r="CP387" i="17"/>
  <c r="DD388" i="17"/>
  <c r="DX390" i="17"/>
  <c r="CL391" i="17"/>
  <c r="DL391" i="17"/>
  <c r="DL392" i="17"/>
  <c r="AI457" i="17"/>
  <c r="AJ1025" i="17" s="1"/>
  <c r="DP360" i="17"/>
  <c r="CH361" i="17"/>
  <c r="CP363" i="17"/>
  <c r="CH369" i="17"/>
  <c r="CT369" i="17"/>
  <c r="DP373" i="17"/>
  <c r="DD374" i="17"/>
  <c r="CH378" i="17"/>
  <c r="CL383" i="17"/>
  <c r="CT385" i="17"/>
  <c r="CH386" i="17"/>
  <c r="DH388" i="17"/>
  <c r="DD390" i="17"/>
  <c r="DX392" i="17"/>
  <c r="DP389" i="17"/>
  <c r="DL363" i="17"/>
  <c r="DP364" i="17"/>
  <c r="DT365" i="17"/>
  <c r="DP368" i="17"/>
  <c r="DP370" i="17"/>
  <c r="DT371" i="17"/>
  <c r="DH381" i="17"/>
  <c r="DD382" i="17"/>
  <c r="DD384" i="17"/>
  <c r="DL386" i="17"/>
  <c r="DP387" i="17"/>
  <c r="DD395" i="17"/>
  <c r="DD397" i="17"/>
  <c r="DX398" i="17"/>
  <c r="CP362" i="17"/>
  <c r="DX362" i="17"/>
  <c r="DP363" i="17"/>
  <c r="DT364" i="17"/>
  <c r="DX365" i="17"/>
  <c r="CP366" i="17"/>
  <c r="DD366" i="17"/>
  <c r="DT368" i="17"/>
  <c r="CL369" i="17"/>
  <c r="DT369" i="17"/>
  <c r="CH370" i="17"/>
  <c r="DT370" i="17"/>
  <c r="CL371" i="17"/>
  <c r="DX371" i="17"/>
  <c r="DH372" i="17"/>
  <c r="DL373" i="17"/>
  <c r="DP375" i="17"/>
  <c r="CH377" i="17"/>
  <c r="DX379" i="17"/>
  <c r="DD380" i="17"/>
  <c r="DL381" i="17"/>
  <c r="DH382" i="17"/>
  <c r="DH384" i="17"/>
  <c r="DH385" i="17"/>
  <c r="DP386" i="17"/>
  <c r="DT387" i="17"/>
  <c r="CL388" i="17"/>
  <c r="DT388" i="17"/>
  <c r="DH389" i="17"/>
  <c r="CP390" i="17"/>
  <c r="CP392" i="17"/>
  <c r="CT394" i="17"/>
  <c r="DH394" i="17"/>
  <c r="DT394" i="17"/>
  <c r="DP396" i="17"/>
  <c r="DH397" i="17"/>
  <c r="CP398" i="17"/>
  <c r="DD367" i="17"/>
  <c r="DP372" i="17"/>
  <c r="DL380" i="17"/>
  <c r="DX396" i="17"/>
  <c r="DD363" i="17"/>
  <c r="DH364" i="17"/>
  <c r="DL365" i="17"/>
  <c r="DX366" i="17"/>
  <c r="DH368" i="17"/>
  <c r="DH370" i="17"/>
  <c r="DL371" i="17"/>
  <c r="DD386" i="17"/>
  <c r="DH387" i="17"/>
  <c r="DT393" i="17"/>
  <c r="CH395" i="17"/>
  <c r="CH396" i="17"/>
  <c r="CH397" i="17"/>
  <c r="DP398" i="17"/>
  <c r="DT373" i="17"/>
  <c r="CL361" i="17"/>
  <c r="DT361" i="17"/>
  <c r="DP362" i="17"/>
  <c r="DH363" i="17"/>
  <c r="DL364" i="17"/>
  <c r="DP365" i="17"/>
  <c r="CL367" i="17"/>
  <c r="DT367" i="17"/>
  <c r="DL368" i="17"/>
  <c r="DL369" i="17"/>
  <c r="DL370" i="17"/>
  <c r="DP371" i="17"/>
  <c r="DD373" i="17"/>
  <c r="DH374" i="17"/>
  <c r="DH375" i="17"/>
  <c r="DT375" i="17"/>
  <c r="DT376" i="17"/>
  <c r="DP379" i="17"/>
  <c r="CP381" i="17"/>
  <c r="DD381" i="17"/>
  <c r="CT382" i="17"/>
  <c r="CP383" i="17"/>
  <c r="DX383" i="17"/>
  <c r="CT384" i="17"/>
  <c r="DH386" i="17"/>
  <c r="DL387" i="17"/>
  <c r="DL388" i="17"/>
  <c r="CL393" i="17"/>
  <c r="CL394" i="17"/>
  <c r="CT395" i="17"/>
  <c r="CT396" i="17"/>
  <c r="CT397" i="17"/>
  <c r="CH398" i="17"/>
  <c r="DT398" i="17"/>
  <c r="DH399" i="17"/>
  <c r="DL374" i="17"/>
  <c r="DX361" i="17"/>
  <c r="DT362" i="17"/>
  <c r="DD365" i="17"/>
  <c r="DP366" i="17"/>
  <c r="DX367" i="17"/>
  <c r="DP369" i="17"/>
  <c r="DD371" i="17"/>
  <c r="DD372" i="17"/>
  <c r="DH373" i="17"/>
  <c r="CT374" i="17"/>
  <c r="DL376" i="17"/>
  <c r="DX376" i="17"/>
  <c r="DH377" i="17"/>
  <c r="DT377" i="17"/>
  <c r="DT378" i="17"/>
  <c r="DT379" i="17"/>
  <c r="CT380" i="17"/>
  <c r="CH381" i="17"/>
  <c r="DX381" i="17"/>
  <c r="CL382" i="17"/>
  <c r="DT382" i="17"/>
  <c r="CH383" i="17"/>
  <c r="CL384" i="17"/>
  <c r="DT384" i="17"/>
  <c r="CP385" i="17"/>
  <c r="DD385" i="17"/>
  <c r="DP388" i="17"/>
  <c r="CP389" i="17"/>
  <c r="DD389" i="17"/>
  <c r="CT398" i="17"/>
  <c r="CH399" i="17"/>
  <c r="DD361" i="17"/>
  <c r="DH383" i="17"/>
  <c r="DP385" i="17"/>
  <c r="CT363" i="17"/>
  <c r="CP364" i="17"/>
  <c r="DD364" i="17"/>
  <c r="DH365" i="17"/>
  <c r="DT366" i="17"/>
  <c r="DL367" i="17"/>
  <c r="CP368" i="17"/>
  <c r="DD368" i="17"/>
  <c r="DD369" i="17"/>
  <c r="DD370" i="17"/>
  <c r="DH371" i="17"/>
  <c r="DX372" i="17"/>
  <c r="DT374" i="17"/>
  <c r="DL375" i="17"/>
  <c r="DL377" i="17"/>
  <c r="DX378" i="17"/>
  <c r="DX382" i="17"/>
  <c r="DX384" i="17"/>
  <c r="CH385" i="17"/>
  <c r="CT386" i="17"/>
  <c r="DD387" i="17"/>
  <c r="CH389" i="17"/>
  <c r="DT390" i="17"/>
  <c r="CP391" i="17"/>
  <c r="DX391" i="17"/>
  <c r="DT392" i="17"/>
  <c r="CL396" i="17"/>
  <c r="CL397" i="17"/>
  <c r="DX397" i="17"/>
  <c r="DL398" i="17"/>
  <c r="BR318" i="17"/>
  <c r="BR328" i="17"/>
  <c r="BR338" i="17"/>
  <c r="BR335" i="17"/>
  <c r="BR306" i="17"/>
  <c r="BR311" i="17"/>
  <c r="BR336" i="17"/>
  <c r="BR334" i="17"/>
  <c r="BR307" i="17"/>
  <c r="BR319" i="17"/>
  <c r="BR320" i="17"/>
  <c r="BR325" i="17"/>
  <c r="BR332" i="17"/>
  <c r="AL262" i="17"/>
  <c r="AL264" i="17" s="1"/>
  <c r="BR313" i="17"/>
  <c r="BR329" i="17"/>
  <c r="BF361" i="17"/>
  <c r="BR316" i="17"/>
  <c r="BR321" i="17"/>
  <c r="BR337" i="17"/>
  <c r="CH362" i="17"/>
  <c r="BR312" i="17"/>
  <c r="BR317" i="17"/>
  <c r="BR333" i="17"/>
  <c r="BR341" i="17"/>
  <c r="CT361" i="17"/>
  <c r="CL374" i="17"/>
  <c r="CT378" i="17"/>
  <c r="CP377" i="17"/>
  <c r="AG400" i="17"/>
  <c r="B404" i="17" s="1"/>
  <c r="CT370" i="17"/>
  <c r="CP371" i="17"/>
  <c r="CT372" i="17"/>
  <c r="CP373" i="17"/>
  <c r="CT376" i="17"/>
  <c r="CL370" i="17"/>
  <c r="CH371" i="17"/>
  <c r="CL372" i="17"/>
  <c r="CH373" i="17"/>
  <c r="DX374" i="17"/>
  <c r="CP375" i="17"/>
  <c r="CL376" i="17"/>
  <c r="CP379" i="17"/>
  <c r="CL380" i="17"/>
  <c r="DP374" i="17"/>
  <c r="CH375" i="17"/>
  <c r="CH379" i="17"/>
  <c r="CH390" i="17"/>
  <c r="CH392" i="17"/>
  <c r="CP396" i="17"/>
  <c r="CT390" i="17"/>
  <c r="CT392" i="17"/>
  <c r="DH395" i="17"/>
  <c r="CL390" i="17"/>
  <c r="CL392" i="17"/>
  <c r="DX393" i="17"/>
  <c r="DL394" i="17"/>
  <c r="DT396" i="17"/>
  <c r="CH391" i="17"/>
  <c r="DP393" i="17"/>
  <c r="CP394" i="17"/>
  <c r="DD394" i="17"/>
  <c r="CL395" i="17"/>
  <c r="DT399" i="17"/>
  <c r="CT391" i="17"/>
  <c r="CT393" i="17"/>
  <c r="DH393" i="17"/>
  <c r="DX395" i="17"/>
  <c r="DL396" i="17"/>
  <c r="BG83" i="14"/>
  <c r="AF62" i="14"/>
  <c r="B68" i="14" s="1"/>
  <c r="CU399" i="17" l="1"/>
  <c r="CV399" i="17" s="1"/>
  <c r="DX400" i="17"/>
  <c r="CU360" i="17"/>
  <c r="BR344" i="17"/>
  <c r="AJ1028" i="17"/>
  <c r="AJ1026" i="17"/>
  <c r="CU372" i="17"/>
  <c r="CV372" i="17" s="1"/>
  <c r="CU396" i="17"/>
  <c r="CU387" i="17"/>
  <c r="CV387" i="17" s="1"/>
  <c r="CU395" i="17"/>
  <c r="CV395" i="17" s="1"/>
  <c r="CU365" i="17"/>
  <c r="CV365" i="17" s="1"/>
  <c r="CU385" i="17"/>
  <c r="CV385" i="17" s="1"/>
  <c r="CU383" i="17"/>
  <c r="CV383" i="17" s="1"/>
  <c r="CU370" i="17"/>
  <c r="CV370" i="17" s="1"/>
  <c r="CU393" i="17"/>
  <c r="CV393" i="17" s="1"/>
  <c r="CU380" i="17"/>
  <c r="CV380" i="17" s="1"/>
  <c r="CU379" i="17"/>
  <c r="CV379" i="17" s="1"/>
  <c r="CU378" i="17"/>
  <c r="CV378" i="17" s="1"/>
  <c r="CU394" i="17"/>
  <c r="CV394" i="17" s="1"/>
  <c r="CU363" i="17"/>
  <c r="CV363" i="17" s="1"/>
  <c r="CU371" i="17"/>
  <c r="CV371" i="17" s="1"/>
  <c r="CU377" i="17"/>
  <c r="CV377" i="17" s="1"/>
  <c r="CU388" i="17"/>
  <c r="CV388" i="17" s="1"/>
  <c r="CU368" i="17"/>
  <c r="CV368" i="17" s="1"/>
  <c r="CU375" i="17"/>
  <c r="CV375" i="17" s="1"/>
  <c r="AJ1027" i="17"/>
  <c r="CU391" i="17"/>
  <c r="CV391" i="17" s="1"/>
  <c r="CU398" i="17"/>
  <c r="CV398" i="17" s="1"/>
  <c r="CU362" i="17"/>
  <c r="CV362" i="17" s="1"/>
  <c r="CU382" i="17"/>
  <c r="CV382" i="17" s="1"/>
  <c r="CU369" i="17"/>
  <c r="CV369" i="17" s="1"/>
  <c r="CU364" i="17"/>
  <c r="CV364" i="17" s="1"/>
  <c r="CU392" i="17"/>
  <c r="CV392" i="17" s="1"/>
  <c r="CU381" i="17"/>
  <c r="CV381" i="17" s="1"/>
  <c r="CU386" i="17"/>
  <c r="CV386" i="17" s="1"/>
  <c r="CU384" i="17"/>
  <c r="CV384" i="17" s="1"/>
  <c r="CU367" i="17"/>
  <c r="CV367" i="17" s="1"/>
  <c r="CU373" i="17"/>
  <c r="CV373" i="17" s="1"/>
  <c r="CU390" i="17"/>
  <c r="CV390" i="17" s="1"/>
  <c r="CU389" i="17"/>
  <c r="CV389" i="17" s="1"/>
  <c r="CU397" i="17"/>
  <c r="CV397" i="17" s="1"/>
  <c r="CU361" i="17"/>
  <c r="CV361" i="17" s="1"/>
  <c r="CU376" i="17"/>
  <c r="CV376" i="17" s="1"/>
  <c r="CU366" i="17"/>
  <c r="CV366" i="17" s="1"/>
  <c r="CU374" i="17"/>
  <c r="CV374" i="17" s="1"/>
  <c r="DT400" i="17"/>
  <c r="DD400" i="17"/>
  <c r="DL400" i="17"/>
  <c r="DP400" i="17"/>
  <c r="DH400" i="17"/>
  <c r="CV396" i="17"/>
  <c r="AJ61" i="14"/>
  <c r="AJ59" i="14"/>
  <c r="AJ42" i="14"/>
  <c r="AH61" i="14"/>
  <c r="AI61" i="14" s="1"/>
  <c r="AH42" i="14"/>
  <c r="AI42" i="14" s="1"/>
  <c r="AH51" i="14"/>
  <c r="AG61" i="14"/>
  <c r="AG52" i="14"/>
  <c r="AG42" i="14"/>
  <c r="B30" i="14"/>
  <c r="AI26" i="14"/>
  <c r="AG26" i="14"/>
  <c r="AH26" i="14" s="1"/>
  <c r="BI2846" i="13"/>
  <c r="BH2846" i="13"/>
  <c r="BG2846" i="13"/>
  <c r="BE2846" i="13"/>
  <c r="BD2846" i="13"/>
  <c r="BC2846" i="13"/>
  <c r="AV2846" i="13"/>
  <c r="AU2846" i="13"/>
  <c r="AS2846" i="13"/>
  <c r="AR2846" i="13"/>
  <c r="AQ2846" i="13"/>
  <c r="AM2846" i="13"/>
  <c r="CQ1318" i="15" a="1"/>
  <c r="CQ1318" i="15" s="1"/>
  <c r="CO1318" i="15" a="1"/>
  <c r="CO1318" i="15" s="1"/>
  <c r="CI1318" i="15" a="1"/>
  <c r="CI1318" i="15" s="1"/>
  <c r="CG1318" i="15" a="1"/>
  <c r="CG1318" i="15" s="1"/>
  <c r="CV1318" i="15" a="1"/>
  <c r="CV1318" i="15" s="1"/>
  <c r="CU1318" i="15" a="1"/>
  <c r="CU1318" i="15" s="1"/>
  <c r="CT1318" i="15" a="1"/>
  <c r="CT1318" i="15" s="1"/>
  <c r="CS1318" i="15" a="1"/>
  <c r="CS1318" i="15" s="1"/>
  <c r="CR1318" i="15" a="1"/>
  <c r="CR1318" i="15" s="1"/>
  <c r="CP1318" i="15" a="1"/>
  <c r="CP1318" i="15" s="1"/>
  <c r="CN1318" i="15" a="1"/>
  <c r="CN1318" i="15" s="1"/>
  <c r="CM1318" i="15" a="1"/>
  <c r="CM1318" i="15" s="1"/>
  <c r="CL1318" i="15" a="1"/>
  <c r="CL1318" i="15" s="1"/>
  <c r="CK1318" i="15" a="1"/>
  <c r="CK1318" i="15" s="1"/>
  <c r="CJ1318" i="15" a="1"/>
  <c r="CJ1318" i="15" s="1"/>
  <c r="CH1318" i="15" a="1"/>
  <c r="CH1318" i="15" s="1"/>
  <c r="CF1318" i="15" a="1"/>
  <c r="CF1318" i="15" s="1"/>
  <c r="CE1318" i="15" a="1"/>
  <c r="CE1318" i="15" s="1"/>
  <c r="CD1318" i="15" a="1"/>
  <c r="CD1318" i="15" s="1"/>
  <c r="CC1318" i="15" a="1"/>
  <c r="CC1318" i="15" s="1"/>
  <c r="CV360" i="17" l="1"/>
  <c r="CU400" i="17"/>
  <c r="AX2846" i="13"/>
  <c r="BB2846" i="13"/>
  <c r="BF2846" i="13"/>
  <c r="AT2846" i="13"/>
  <c r="BJ2846" i="13"/>
  <c r="DB401" i="17"/>
  <c r="BD717" i="15"/>
  <c r="BC717" i="15"/>
  <c r="BB717" i="15"/>
  <c r="AZ717" i="15"/>
  <c r="AY717" i="15"/>
  <c r="AX717" i="15"/>
  <c r="AV717" i="15"/>
  <c r="AU717" i="15"/>
  <c r="AW717" i="15" s="1"/>
  <c r="AT717" i="15"/>
  <c r="BH716" i="15"/>
  <c r="BG716" i="15"/>
  <c r="BF716" i="15"/>
  <c r="BD716" i="15"/>
  <c r="BC716" i="15"/>
  <c r="BB716" i="15"/>
  <c r="AZ716" i="15"/>
  <c r="AY716" i="15"/>
  <c r="AX716" i="15"/>
  <c r="AV716" i="15"/>
  <c r="AU716" i="15"/>
  <c r="AT716" i="15"/>
  <c r="AW716" i="15" s="1"/>
  <c r="BH715" i="15"/>
  <c r="BG715" i="15"/>
  <c r="BF715" i="15"/>
  <c r="BD715" i="15"/>
  <c r="BC715" i="15"/>
  <c r="BB715" i="15"/>
  <c r="AZ715" i="15"/>
  <c r="AY715" i="15"/>
  <c r="AX715" i="15"/>
  <c r="AV715" i="15"/>
  <c r="AU715" i="15"/>
  <c r="AT715" i="15"/>
  <c r="AW715" i="15" s="1"/>
  <c r="AK715" i="15"/>
  <c r="AG715" i="15"/>
  <c r="AH715" i="15" s="1"/>
  <c r="AI715" i="15" s="1"/>
  <c r="BH714" i="15"/>
  <c r="BG714" i="15"/>
  <c r="BF714" i="15"/>
  <c r="BD714" i="15"/>
  <c r="BC714" i="15"/>
  <c r="BE714" i="15" s="1"/>
  <c r="BB714" i="15"/>
  <c r="AZ714" i="15"/>
  <c r="AY714" i="15"/>
  <c r="AX714" i="15"/>
  <c r="AV714" i="15"/>
  <c r="AU714" i="15"/>
  <c r="AT714" i="15"/>
  <c r="AK714" i="15"/>
  <c r="AG714" i="15"/>
  <c r="AH714" i="15" s="1"/>
  <c r="AI714" i="15" s="1"/>
  <c r="BH713" i="15"/>
  <c r="BG713" i="15"/>
  <c r="BI713" i="15" s="1"/>
  <c r="BF713" i="15"/>
  <c r="BD713" i="15"/>
  <c r="BC713" i="15"/>
  <c r="BB713" i="15"/>
  <c r="AZ713" i="15"/>
  <c r="AY713" i="15"/>
  <c r="AX713" i="15"/>
  <c r="AV713" i="15"/>
  <c r="AU713" i="15"/>
  <c r="AT713" i="15"/>
  <c r="AK713" i="15"/>
  <c r="AG713" i="15"/>
  <c r="AH713" i="15" s="1"/>
  <c r="AI713" i="15" s="1"/>
  <c r="BH712" i="15"/>
  <c r="BG712" i="15"/>
  <c r="BF712" i="15"/>
  <c r="BD712" i="15"/>
  <c r="BC712" i="15"/>
  <c r="BE712" i="15" s="1"/>
  <c r="BB712" i="15"/>
  <c r="AZ712" i="15"/>
  <c r="AY712" i="15"/>
  <c r="AX712" i="15"/>
  <c r="AV712" i="15"/>
  <c r="AU712" i="15"/>
  <c r="AT712" i="15"/>
  <c r="BH711" i="15"/>
  <c r="BG711" i="15"/>
  <c r="BF711" i="15"/>
  <c r="BD711" i="15"/>
  <c r="BC711" i="15"/>
  <c r="BB711" i="15"/>
  <c r="AZ711" i="15"/>
  <c r="AY711" i="15"/>
  <c r="AX711" i="15"/>
  <c r="AV711" i="15"/>
  <c r="AU711" i="15"/>
  <c r="AT711" i="15"/>
  <c r="BH710" i="15"/>
  <c r="BG710" i="15"/>
  <c r="BF710" i="15"/>
  <c r="BD710" i="15"/>
  <c r="BC710" i="15"/>
  <c r="BB710" i="15"/>
  <c r="AZ710" i="15"/>
  <c r="AY710" i="15"/>
  <c r="AX710" i="15"/>
  <c r="BA710" i="15" s="1"/>
  <c r="AV710" i="15"/>
  <c r="AU710" i="15"/>
  <c r="AW710" i="15" s="1"/>
  <c r="AT710" i="15"/>
  <c r="BH709" i="15"/>
  <c r="BG709" i="15"/>
  <c r="BF709" i="15"/>
  <c r="BD709" i="15"/>
  <c r="BC709" i="15"/>
  <c r="BB709" i="15"/>
  <c r="AZ709" i="15"/>
  <c r="AY709" i="15"/>
  <c r="BA709" i="15" s="1"/>
  <c r="AX709" i="15"/>
  <c r="AV709" i="15"/>
  <c r="AU709" i="15"/>
  <c r="AT709" i="15"/>
  <c r="BH708" i="15"/>
  <c r="BG708" i="15"/>
  <c r="BF708" i="15"/>
  <c r="BD708" i="15"/>
  <c r="BC708" i="15"/>
  <c r="BB708" i="15"/>
  <c r="AZ708" i="15"/>
  <c r="AY708" i="15"/>
  <c r="AX708" i="15"/>
  <c r="AV708" i="15"/>
  <c r="AU708" i="15"/>
  <c r="AT708" i="15"/>
  <c r="BH707" i="15"/>
  <c r="BG707" i="15"/>
  <c r="BF707" i="15"/>
  <c r="BD707" i="15"/>
  <c r="BC707" i="15"/>
  <c r="BB707" i="15"/>
  <c r="AZ707" i="15"/>
  <c r="AY707" i="15"/>
  <c r="BA707" i="15" s="1"/>
  <c r="AX707" i="15"/>
  <c r="AV707" i="15"/>
  <c r="AU707" i="15"/>
  <c r="AT707" i="15"/>
  <c r="AW707" i="15" s="1"/>
  <c r="BH706" i="15"/>
  <c r="BG706" i="15"/>
  <c r="BF706" i="15"/>
  <c r="BD706" i="15"/>
  <c r="BC706" i="15"/>
  <c r="BE706" i="15" s="1"/>
  <c r="BB706" i="15"/>
  <c r="AZ706" i="15"/>
  <c r="AY706" i="15"/>
  <c r="AX706" i="15"/>
  <c r="AV706" i="15"/>
  <c r="AU706" i="15"/>
  <c r="AT706" i="15"/>
  <c r="BH705" i="15"/>
  <c r="BG705" i="15"/>
  <c r="BI705" i="15" s="1"/>
  <c r="BF705" i="15"/>
  <c r="BD705" i="15"/>
  <c r="BC705" i="15"/>
  <c r="BB705" i="15"/>
  <c r="AZ705" i="15"/>
  <c r="AY705" i="15"/>
  <c r="AX705" i="15"/>
  <c r="AV705" i="15"/>
  <c r="AU705" i="15"/>
  <c r="AT705" i="15"/>
  <c r="BH704" i="15"/>
  <c r="BG704" i="15"/>
  <c r="BF704" i="15"/>
  <c r="BI704" i="15" s="1"/>
  <c r="BD704" i="15"/>
  <c r="BC704" i="15"/>
  <c r="BB704" i="15"/>
  <c r="AZ704" i="15"/>
  <c r="AY704" i="15"/>
  <c r="AX704" i="15"/>
  <c r="AV704" i="15"/>
  <c r="AU704" i="15"/>
  <c r="AW704" i="15" s="1"/>
  <c r="AT704" i="15"/>
  <c r="BH703" i="15"/>
  <c r="BG703" i="15"/>
  <c r="BI703" i="15" s="1"/>
  <c r="BF703" i="15"/>
  <c r="BD703" i="15"/>
  <c r="BC703" i="15"/>
  <c r="BB703" i="15"/>
  <c r="BE703" i="15" s="1"/>
  <c r="AZ703" i="15"/>
  <c r="AY703" i="15"/>
  <c r="AX703" i="15"/>
  <c r="AV703" i="15"/>
  <c r="AU703" i="15"/>
  <c r="AT703" i="15"/>
  <c r="BH702" i="15"/>
  <c r="BG702" i="15"/>
  <c r="BF702" i="15"/>
  <c r="BD702" i="15"/>
  <c r="BC702" i="15"/>
  <c r="BB702" i="15"/>
  <c r="AZ702" i="15"/>
  <c r="AY702" i="15"/>
  <c r="AX702" i="15"/>
  <c r="AV702" i="15"/>
  <c r="AU702" i="15"/>
  <c r="AW702" i="15" s="1"/>
  <c r="AT702" i="15"/>
  <c r="BH701" i="15"/>
  <c r="BG701" i="15"/>
  <c r="BF701" i="15"/>
  <c r="BD701" i="15"/>
  <c r="BC701" i="15"/>
  <c r="BB701" i="15"/>
  <c r="AZ701" i="15"/>
  <c r="AY701" i="15"/>
  <c r="AX701" i="15"/>
  <c r="AV701" i="15"/>
  <c r="AU701" i="15"/>
  <c r="AT701" i="15"/>
  <c r="AW701" i="15" s="1"/>
  <c r="BH700" i="15"/>
  <c r="BG700" i="15"/>
  <c r="BF700" i="15"/>
  <c r="BD700" i="15"/>
  <c r="BC700" i="15"/>
  <c r="BE700" i="15" s="1"/>
  <c r="BB700" i="15"/>
  <c r="AZ700" i="15"/>
  <c r="AY700" i="15"/>
  <c r="AX700" i="15"/>
  <c r="AV700" i="15"/>
  <c r="AU700" i="15"/>
  <c r="AT700" i="15"/>
  <c r="BH699" i="15"/>
  <c r="BG699" i="15"/>
  <c r="BF699" i="15"/>
  <c r="BD699" i="15"/>
  <c r="BC699" i="15"/>
  <c r="BB699" i="15"/>
  <c r="AZ699" i="15"/>
  <c r="AY699" i="15"/>
  <c r="AX699" i="15"/>
  <c r="AV699" i="15"/>
  <c r="AU699" i="15"/>
  <c r="AT699" i="15"/>
  <c r="BH698" i="15"/>
  <c r="BG698" i="15"/>
  <c r="BF698" i="15"/>
  <c r="BD698" i="15"/>
  <c r="BC698" i="15"/>
  <c r="BE698" i="15" s="1"/>
  <c r="BB698" i="15"/>
  <c r="AZ698" i="15"/>
  <c r="AY698" i="15"/>
  <c r="AX698" i="15"/>
  <c r="AV698" i="15"/>
  <c r="AU698" i="15"/>
  <c r="AW698" i="15" s="1"/>
  <c r="AT698" i="15"/>
  <c r="BH697" i="15"/>
  <c r="BG697" i="15"/>
  <c r="BF697" i="15"/>
  <c r="BD697" i="15"/>
  <c r="BC697" i="15"/>
  <c r="BB697" i="15"/>
  <c r="BE697" i="15" s="1"/>
  <c r="AZ697" i="15"/>
  <c r="AY697" i="15"/>
  <c r="AX697" i="15"/>
  <c r="AV697" i="15"/>
  <c r="AU697" i="15"/>
  <c r="AT697" i="15"/>
  <c r="BH696" i="15"/>
  <c r="BG696" i="15"/>
  <c r="BF696" i="15"/>
  <c r="BD696" i="15"/>
  <c r="BC696" i="15"/>
  <c r="BB696" i="15"/>
  <c r="AZ696" i="15"/>
  <c r="AY696" i="15"/>
  <c r="AX696" i="15"/>
  <c r="AV696" i="15"/>
  <c r="AU696" i="15"/>
  <c r="AW696" i="15" s="1"/>
  <c r="AT696" i="15"/>
  <c r="BH695" i="15"/>
  <c r="BG695" i="15"/>
  <c r="BF695" i="15"/>
  <c r="BD695" i="15"/>
  <c r="BC695" i="15"/>
  <c r="BB695" i="15"/>
  <c r="AZ695" i="15"/>
  <c r="AY695" i="15"/>
  <c r="BA695" i="15" s="1"/>
  <c r="AX695" i="15"/>
  <c r="AV695" i="15"/>
  <c r="AU695" i="15"/>
  <c r="AT695" i="15"/>
  <c r="BH694" i="15"/>
  <c r="BG694" i="15"/>
  <c r="BF694" i="15"/>
  <c r="BD694" i="15"/>
  <c r="BC694" i="15"/>
  <c r="BE694" i="15" s="1"/>
  <c r="BB694" i="15"/>
  <c r="AZ694" i="15"/>
  <c r="AY694" i="15"/>
  <c r="AX694" i="15"/>
  <c r="AV694" i="15"/>
  <c r="AU694" i="15"/>
  <c r="AT694" i="15"/>
  <c r="BH693" i="15"/>
  <c r="BG693" i="15"/>
  <c r="BF693" i="15"/>
  <c r="BD693" i="15"/>
  <c r="BC693" i="15"/>
  <c r="BB693" i="15"/>
  <c r="AZ693" i="15"/>
  <c r="AY693" i="15"/>
  <c r="AX693" i="15"/>
  <c r="AV693" i="15"/>
  <c r="AU693" i="15"/>
  <c r="AT693" i="15"/>
  <c r="BH692" i="15"/>
  <c r="BG692" i="15"/>
  <c r="BF692" i="15"/>
  <c r="BD692" i="15"/>
  <c r="BC692" i="15"/>
  <c r="BE692" i="15" s="1"/>
  <c r="BB692" i="15"/>
  <c r="AZ692" i="15"/>
  <c r="AY692" i="15"/>
  <c r="AX692" i="15"/>
  <c r="AV692" i="15"/>
  <c r="AU692" i="15"/>
  <c r="AT692" i="15"/>
  <c r="BH691" i="15"/>
  <c r="BG691" i="15"/>
  <c r="BI691" i="15" s="1"/>
  <c r="BF691" i="15"/>
  <c r="BD691" i="15"/>
  <c r="BC691" i="15"/>
  <c r="BB691" i="15"/>
  <c r="AZ691" i="15"/>
  <c r="AY691" i="15"/>
  <c r="AX691" i="15"/>
  <c r="AV691" i="15"/>
  <c r="AU691" i="15"/>
  <c r="AT691" i="15"/>
  <c r="BH690" i="15"/>
  <c r="BG690" i="15"/>
  <c r="BF690" i="15"/>
  <c r="BD690" i="15"/>
  <c r="BC690" i="15"/>
  <c r="BB690" i="15"/>
  <c r="AZ690" i="15"/>
  <c r="AY690" i="15"/>
  <c r="AX690" i="15"/>
  <c r="AV690" i="15"/>
  <c r="AU690" i="15"/>
  <c r="AW690" i="15" s="1"/>
  <c r="AT690" i="15"/>
  <c r="BH689" i="15"/>
  <c r="BG689" i="15"/>
  <c r="BF689" i="15"/>
  <c r="BD689" i="15"/>
  <c r="BC689" i="15"/>
  <c r="BB689" i="15"/>
  <c r="AZ689" i="15"/>
  <c r="AY689" i="15"/>
  <c r="AX689" i="15"/>
  <c r="AV689" i="15"/>
  <c r="AU689" i="15"/>
  <c r="AT689" i="15"/>
  <c r="BH688" i="15"/>
  <c r="BG688" i="15"/>
  <c r="BF688" i="15"/>
  <c r="BD688" i="15"/>
  <c r="BC688" i="15"/>
  <c r="BE688" i="15" s="1"/>
  <c r="BB688" i="15"/>
  <c r="AZ688" i="15"/>
  <c r="AY688" i="15"/>
  <c r="AX688" i="15"/>
  <c r="AV688" i="15"/>
  <c r="AU688" i="15"/>
  <c r="AW688" i="15" s="1"/>
  <c r="AT688" i="15"/>
  <c r="BH687" i="15"/>
  <c r="BG687" i="15"/>
  <c r="BF687" i="15"/>
  <c r="BD687" i="15"/>
  <c r="BC687" i="15"/>
  <c r="BB687" i="15"/>
  <c r="AZ687" i="15"/>
  <c r="AY687" i="15"/>
  <c r="AX687" i="15"/>
  <c r="BA687" i="15" s="1"/>
  <c r="AV687" i="15"/>
  <c r="AU687" i="15"/>
  <c r="AT687" i="15"/>
  <c r="AW687" i="15" s="1"/>
  <c r="BH686" i="15"/>
  <c r="BG686" i="15"/>
  <c r="BF686" i="15"/>
  <c r="BD686" i="15"/>
  <c r="BC686" i="15"/>
  <c r="BB686" i="15"/>
  <c r="AZ686" i="15"/>
  <c r="AY686" i="15"/>
  <c r="AX686" i="15"/>
  <c r="AV686" i="15"/>
  <c r="AU686" i="15"/>
  <c r="AW686" i="15" s="1"/>
  <c r="AT686" i="15"/>
  <c r="BH685" i="15"/>
  <c r="BG685" i="15"/>
  <c r="BI685" i="15" s="1"/>
  <c r="BF685" i="15"/>
  <c r="BD685" i="15"/>
  <c r="BC685" i="15"/>
  <c r="BB685" i="15"/>
  <c r="AZ685" i="15"/>
  <c r="AY685" i="15"/>
  <c r="AX685" i="15"/>
  <c r="BA685" i="15" s="1"/>
  <c r="AV685" i="15"/>
  <c r="AU685" i="15"/>
  <c r="AT685" i="15"/>
  <c r="BH684" i="15"/>
  <c r="BG684" i="15"/>
  <c r="BF684" i="15"/>
  <c r="BD684" i="15"/>
  <c r="BC684" i="15"/>
  <c r="BB684" i="15"/>
  <c r="BE684" i="15" s="1"/>
  <c r="AZ684" i="15"/>
  <c r="AY684" i="15"/>
  <c r="AX684" i="15"/>
  <c r="AV684" i="15"/>
  <c r="AU684" i="15"/>
  <c r="AT684" i="15"/>
  <c r="BH683" i="15"/>
  <c r="BG683" i="15"/>
  <c r="BF683" i="15"/>
  <c r="BD683" i="15"/>
  <c r="BC683" i="15"/>
  <c r="BB683" i="15"/>
  <c r="AZ683" i="15"/>
  <c r="AY683" i="15"/>
  <c r="AX683" i="15"/>
  <c r="BA683" i="15" s="1"/>
  <c r="AV683" i="15"/>
  <c r="AU683" i="15"/>
  <c r="AT683" i="15"/>
  <c r="BH682" i="15"/>
  <c r="BG682" i="15"/>
  <c r="BF682" i="15"/>
  <c r="BD682" i="15"/>
  <c r="BE682" i="15" s="1"/>
  <c r="BC682" i="15"/>
  <c r="BB682" i="15"/>
  <c r="AZ682" i="15"/>
  <c r="AY682" i="15"/>
  <c r="AX682" i="15"/>
  <c r="AV682" i="15"/>
  <c r="AU682" i="15"/>
  <c r="AT682" i="15"/>
  <c r="BH681" i="15"/>
  <c r="BG681" i="15"/>
  <c r="BF681" i="15"/>
  <c r="BD681" i="15"/>
  <c r="BC681" i="15"/>
  <c r="BB681" i="15"/>
  <c r="AZ681" i="15"/>
  <c r="AY681" i="15"/>
  <c r="BA681" i="15" s="1"/>
  <c r="AX681" i="15"/>
  <c r="AV681" i="15"/>
  <c r="AU681" i="15"/>
  <c r="AT681" i="15"/>
  <c r="BH680" i="15"/>
  <c r="BG680" i="15"/>
  <c r="BF680" i="15"/>
  <c r="BD680" i="15"/>
  <c r="BC680" i="15"/>
  <c r="BB680" i="15"/>
  <c r="AZ680" i="15"/>
  <c r="AY680" i="15"/>
  <c r="AX680" i="15"/>
  <c r="AV680" i="15"/>
  <c r="AU680" i="15"/>
  <c r="AW680" i="15" s="1"/>
  <c r="AT680" i="15"/>
  <c r="BH679" i="15"/>
  <c r="BG679" i="15"/>
  <c r="BF679" i="15"/>
  <c r="BD679" i="15"/>
  <c r="BC679" i="15"/>
  <c r="BB679" i="15"/>
  <c r="BE679" i="15" s="1"/>
  <c r="AZ679" i="15"/>
  <c r="AY679" i="15"/>
  <c r="BA679" i="15" s="1"/>
  <c r="AX679" i="15"/>
  <c r="AV679" i="15"/>
  <c r="AU679" i="15"/>
  <c r="AT679" i="15"/>
  <c r="BH678" i="15"/>
  <c r="BG678" i="15"/>
  <c r="BF678" i="15"/>
  <c r="BD678" i="15"/>
  <c r="BC678" i="15"/>
  <c r="BE678" i="15" s="1"/>
  <c r="BB678" i="15"/>
  <c r="AZ678" i="15"/>
  <c r="AY678" i="15"/>
  <c r="AX678" i="15"/>
  <c r="AW678" i="15"/>
  <c r="AV678" i="15"/>
  <c r="AU678" i="15"/>
  <c r="AT678" i="15"/>
  <c r="BH677" i="15"/>
  <c r="BG677" i="15"/>
  <c r="BF677" i="15"/>
  <c r="BI677" i="15" s="1"/>
  <c r="BD677" i="15"/>
  <c r="BC677" i="15"/>
  <c r="BB677" i="15"/>
  <c r="AZ677" i="15"/>
  <c r="AY677" i="15"/>
  <c r="BA677" i="15" s="1"/>
  <c r="AX677" i="15"/>
  <c r="AV677" i="15"/>
  <c r="AU677" i="15"/>
  <c r="AT677" i="15"/>
  <c r="BH676" i="15"/>
  <c r="BG676" i="15"/>
  <c r="BF676" i="15"/>
  <c r="BD676" i="15"/>
  <c r="BC676" i="15"/>
  <c r="BE676" i="15" s="1"/>
  <c r="BB676" i="15"/>
  <c r="AZ676" i="15"/>
  <c r="AY676" i="15"/>
  <c r="AX676" i="15"/>
  <c r="AV676" i="15"/>
  <c r="AU676" i="15"/>
  <c r="AT676" i="15"/>
  <c r="BH675" i="15"/>
  <c r="BG675" i="15"/>
  <c r="BF675" i="15"/>
  <c r="BD675" i="15"/>
  <c r="BC675" i="15"/>
  <c r="BB675" i="15"/>
  <c r="AZ675" i="15"/>
  <c r="AY675" i="15"/>
  <c r="AX675" i="15"/>
  <c r="AV675" i="15"/>
  <c r="AU675" i="15"/>
  <c r="AT675" i="15"/>
  <c r="BH674" i="15"/>
  <c r="BG674" i="15"/>
  <c r="BF674" i="15"/>
  <c r="BD674" i="15"/>
  <c r="BC674" i="15"/>
  <c r="BE674" i="15" s="1"/>
  <c r="BB674" i="15"/>
  <c r="AZ674" i="15"/>
  <c r="AY674" i="15"/>
  <c r="AX674" i="15"/>
  <c r="AV674" i="15"/>
  <c r="AU674" i="15"/>
  <c r="AW674" i="15" s="1"/>
  <c r="AT674" i="15"/>
  <c r="BH673" i="15"/>
  <c r="BG673" i="15"/>
  <c r="BI673" i="15" s="1"/>
  <c r="BF673" i="15"/>
  <c r="BD673" i="15"/>
  <c r="BC673" i="15"/>
  <c r="BB673" i="15"/>
  <c r="AZ673" i="15"/>
  <c r="AY673" i="15"/>
  <c r="AX673" i="15"/>
  <c r="AV673" i="15"/>
  <c r="AU673" i="15"/>
  <c r="AT673" i="15"/>
  <c r="BH672" i="15"/>
  <c r="BG672" i="15"/>
  <c r="BF672" i="15"/>
  <c r="BI672" i="15" s="1"/>
  <c r="BE672" i="15"/>
  <c r="BD672" i="15"/>
  <c r="BC672" i="15"/>
  <c r="BB672" i="15"/>
  <c r="AZ672" i="15"/>
  <c r="AY672" i="15"/>
  <c r="AX672" i="15"/>
  <c r="AW672" i="15"/>
  <c r="AV672" i="15"/>
  <c r="AU672" i="15"/>
  <c r="AT672" i="15"/>
  <c r="BH671" i="15"/>
  <c r="BG671" i="15"/>
  <c r="BF671" i="15"/>
  <c r="BI671" i="15" s="1"/>
  <c r="BD671" i="15"/>
  <c r="BC671" i="15"/>
  <c r="BB671" i="15"/>
  <c r="BE671" i="15" s="1"/>
  <c r="AZ671" i="15"/>
  <c r="AY671" i="15"/>
  <c r="AX671" i="15"/>
  <c r="BA671" i="15" s="1"/>
  <c r="AV671" i="15"/>
  <c r="AU671" i="15"/>
  <c r="AT671" i="15"/>
  <c r="BH670" i="15"/>
  <c r="BG670" i="15"/>
  <c r="BF670" i="15"/>
  <c r="BI670" i="15" s="1"/>
  <c r="BD670" i="15"/>
  <c r="BC670" i="15"/>
  <c r="BB670" i="15"/>
  <c r="AZ670" i="15"/>
  <c r="AY670" i="15"/>
  <c r="AX670" i="15"/>
  <c r="BA670" i="15" s="1"/>
  <c r="AV670" i="15"/>
  <c r="AU670" i="15"/>
  <c r="AW670" i="15" s="1"/>
  <c r="AT670" i="15"/>
  <c r="BH669" i="15"/>
  <c r="BG669" i="15"/>
  <c r="BF669" i="15"/>
  <c r="BD669" i="15"/>
  <c r="BC669" i="15"/>
  <c r="BB669" i="15"/>
  <c r="AZ669" i="15"/>
  <c r="AY669" i="15"/>
  <c r="AX669" i="15"/>
  <c r="AV669" i="15"/>
  <c r="AU669" i="15"/>
  <c r="AW669" i="15" s="1"/>
  <c r="AT669" i="15"/>
  <c r="BH668" i="15"/>
  <c r="BG668" i="15"/>
  <c r="BF668" i="15"/>
  <c r="BD668" i="15"/>
  <c r="BC668" i="15"/>
  <c r="BB668" i="15"/>
  <c r="AZ668" i="15"/>
  <c r="AY668" i="15"/>
  <c r="AX668" i="15"/>
  <c r="AV668" i="15"/>
  <c r="AU668" i="15"/>
  <c r="AW668" i="15" s="1"/>
  <c r="AT668" i="15"/>
  <c r="BH667" i="15"/>
  <c r="BG667" i="15"/>
  <c r="BF667" i="15"/>
  <c r="BD667" i="15"/>
  <c r="BC667" i="15"/>
  <c r="BB667" i="15"/>
  <c r="AZ667" i="15"/>
  <c r="AY667" i="15"/>
  <c r="BA667" i="15" s="1"/>
  <c r="AX667" i="15"/>
  <c r="AV667" i="15"/>
  <c r="AU667" i="15"/>
  <c r="AT667" i="15"/>
  <c r="BI666" i="15"/>
  <c r="BH666" i="15"/>
  <c r="BG666" i="15"/>
  <c r="BF666" i="15"/>
  <c r="BD666" i="15"/>
  <c r="BC666" i="15"/>
  <c r="BE666" i="15" s="1"/>
  <c r="BB666" i="15"/>
  <c r="AZ666" i="15"/>
  <c r="AY666" i="15"/>
  <c r="AX666" i="15"/>
  <c r="BA666" i="15" s="1"/>
  <c r="AW666" i="15"/>
  <c r="AV666" i="15"/>
  <c r="AU666" i="15"/>
  <c r="AT666" i="15"/>
  <c r="BI665" i="15"/>
  <c r="BH665" i="15"/>
  <c r="BG665" i="15"/>
  <c r="BF665" i="15"/>
  <c r="BD665" i="15"/>
  <c r="BC665" i="15"/>
  <c r="BB665" i="15"/>
  <c r="AZ665" i="15"/>
  <c r="AY665" i="15"/>
  <c r="BA665" i="15" s="1"/>
  <c r="AX665" i="15"/>
  <c r="AV665" i="15"/>
  <c r="AU665" i="15"/>
  <c r="AW665" i="15" s="1"/>
  <c r="AT665" i="15"/>
  <c r="BH664" i="15"/>
  <c r="BG664" i="15"/>
  <c r="BI664" i="15" s="1"/>
  <c r="BF664" i="15"/>
  <c r="BD664" i="15"/>
  <c r="BC664" i="15"/>
  <c r="BB664" i="15"/>
  <c r="AZ664" i="15"/>
  <c r="AY664" i="15"/>
  <c r="AX664" i="15"/>
  <c r="AV664" i="15"/>
  <c r="AU664" i="15"/>
  <c r="AT664" i="15"/>
  <c r="BH663" i="15"/>
  <c r="BG663" i="15"/>
  <c r="BI663" i="15" s="1"/>
  <c r="BF663" i="15"/>
  <c r="BD663" i="15"/>
  <c r="BC663" i="15"/>
  <c r="BB663" i="15"/>
  <c r="BE663" i="15" s="1"/>
  <c r="AZ663" i="15"/>
  <c r="AY663" i="15"/>
  <c r="AX663" i="15"/>
  <c r="AV663" i="15"/>
  <c r="AU663" i="15"/>
  <c r="AT663" i="15"/>
  <c r="AW663" i="15" s="1"/>
  <c r="BH662" i="15"/>
  <c r="BG662" i="15"/>
  <c r="BF662" i="15"/>
  <c r="BE662" i="15"/>
  <c r="BD662" i="15"/>
  <c r="BC662" i="15"/>
  <c r="BB662" i="15"/>
  <c r="AZ662" i="15"/>
  <c r="AY662" i="15"/>
  <c r="AX662" i="15"/>
  <c r="AV662" i="15"/>
  <c r="AU662" i="15"/>
  <c r="AT662" i="15"/>
  <c r="AW662" i="15" s="1"/>
  <c r="BH661" i="15"/>
  <c r="BG661" i="15"/>
  <c r="BI661" i="15" s="1"/>
  <c r="BF661" i="15"/>
  <c r="BD661" i="15"/>
  <c r="BC661" i="15"/>
  <c r="BB661" i="15"/>
  <c r="AZ661" i="15"/>
  <c r="AY661" i="15"/>
  <c r="AX661" i="15"/>
  <c r="BA661" i="15" s="1"/>
  <c r="AV661" i="15"/>
  <c r="AU661" i="15"/>
  <c r="AT661" i="15"/>
  <c r="BH660" i="15"/>
  <c r="BG660" i="15"/>
  <c r="BF660" i="15"/>
  <c r="BD660" i="15"/>
  <c r="BC660" i="15"/>
  <c r="BE660" i="15" s="1"/>
  <c r="BB660" i="15"/>
  <c r="AZ660" i="15"/>
  <c r="AY660" i="15"/>
  <c r="AX660" i="15"/>
  <c r="BA660" i="15" s="1"/>
  <c r="AV660" i="15"/>
  <c r="AU660" i="15"/>
  <c r="AT660" i="15"/>
  <c r="BH659" i="15"/>
  <c r="BG659" i="15"/>
  <c r="BF659" i="15"/>
  <c r="BD659" i="15"/>
  <c r="BC659" i="15"/>
  <c r="BB659" i="15"/>
  <c r="AZ659" i="15"/>
  <c r="AY659" i="15"/>
  <c r="AX659" i="15"/>
  <c r="AV659" i="15"/>
  <c r="AU659" i="15"/>
  <c r="AT659" i="15"/>
  <c r="BH658" i="15"/>
  <c r="BG658" i="15"/>
  <c r="BF658" i="15"/>
  <c r="BD658" i="15"/>
  <c r="BE658" i="15" s="1"/>
  <c r="BC658" i="15"/>
  <c r="BB658" i="15"/>
  <c r="AZ658" i="15"/>
  <c r="AY658" i="15"/>
  <c r="AX658" i="15"/>
  <c r="AV658" i="15"/>
  <c r="AU658" i="15"/>
  <c r="AW658" i="15" s="1"/>
  <c r="AT658" i="15"/>
  <c r="BH657" i="15"/>
  <c r="BG657" i="15"/>
  <c r="BF657" i="15"/>
  <c r="BI657" i="15" s="1"/>
  <c r="BD657" i="15"/>
  <c r="BC657" i="15"/>
  <c r="BB657" i="15"/>
  <c r="AZ657" i="15"/>
  <c r="AY657" i="15"/>
  <c r="AX657" i="15"/>
  <c r="BA657" i="15" s="1"/>
  <c r="AV657" i="15"/>
  <c r="AU657" i="15"/>
  <c r="AT657" i="15"/>
  <c r="BH656" i="15"/>
  <c r="BG656" i="15"/>
  <c r="BF656" i="15"/>
  <c r="BD656" i="15"/>
  <c r="BE656" i="15" s="1"/>
  <c r="BC656" i="15"/>
  <c r="BB656" i="15"/>
  <c r="AZ656" i="15"/>
  <c r="AY656" i="15"/>
  <c r="AX656" i="15"/>
  <c r="AV656" i="15"/>
  <c r="AU656" i="15"/>
  <c r="AT656" i="15"/>
  <c r="AW656" i="15" s="1"/>
  <c r="BH655" i="15"/>
  <c r="BG655" i="15"/>
  <c r="BF655" i="15"/>
  <c r="BD655" i="15"/>
  <c r="BC655" i="15"/>
  <c r="BB655" i="15"/>
  <c r="AZ655" i="15"/>
  <c r="AY655" i="15"/>
  <c r="AX655" i="15"/>
  <c r="BA655" i="15" s="1"/>
  <c r="AV655" i="15"/>
  <c r="AU655" i="15"/>
  <c r="AT655" i="15"/>
  <c r="BH654" i="15"/>
  <c r="BG654" i="15"/>
  <c r="BI654" i="15" s="1"/>
  <c r="BF654" i="15"/>
  <c r="BD654" i="15"/>
  <c r="BC654" i="15"/>
  <c r="BB654" i="15"/>
  <c r="AZ654" i="15"/>
  <c r="AY654" i="15"/>
  <c r="AX654" i="15"/>
  <c r="AV654" i="15"/>
  <c r="AU654" i="15"/>
  <c r="AW654" i="15" s="1"/>
  <c r="AT654" i="15"/>
  <c r="BH653" i="15"/>
  <c r="BG653" i="15"/>
  <c r="BF653" i="15"/>
  <c r="BE653" i="15"/>
  <c r="BD653" i="15"/>
  <c r="BC653" i="15"/>
  <c r="BB653" i="15"/>
  <c r="AZ653" i="15"/>
  <c r="AY653" i="15"/>
  <c r="BA653" i="15" s="1"/>
  <c r="AX653" i="15"/>
  <c r="AV653" i="15"/>
  <c r="AU653" i="15"/>
  <c r="AT653" i="15"/>
  <c r="BH652" i="15"/>
  <c r="BG652" i="15"/>
  <c r="BF652" i="15"/>
  <c r="BD652" i="15"/>
  <c r="BC652" i="15"/>
  <c r="BE652" i="15" s="1"/>
  <c r="BB652" i="15"/>
  <c r="AZ652" i="15"/>
  <c r="AY652" i="15"/>
  <c r="AX652" i="15"/>
  <c r="AV652" i="15"/>
  <c r="AU652" i="15"/>
  <c r="AT652" i="15"/>
  <c r="BH651" i="15"/>
  <c r="BG651" i="15"/>
  <c r="BI651" i="15" s="1"/>
  <c r="BF651" i="15"/>
  <c r="BD651" i="15"/>
  <c r="BC651" i="15"/>
  <c r="BB651" i="15"/>
  <c r="BE651" i="15" s="1"/>
  <c r="AZ651" i="15"/>
  <c r="AY651" i="15"/>
  <c r="AX651" i="15"/>
  <c r="AV651" i="15"/>
  <c r="AU651" i="15"/>
  <c r="AT651" i="15"/>
  <c r="BI650" i="15"/>
  <c r="BH650" i="15"/>
  <c r="BG650" i="15"/>
  <c r="BF650" i="15"/>
  <c r="BD650" i="15"/>
  <c r="BC650" i="15"/>
  <c r="BB650" i="15"/>
  <c r="BE650" i="15" s="1"/>
  <c r="AZ650" i="15"/>
  <c r="AY650" i="15"/>
  <c r="BA650" i="15" s="1"/>
  <c r="AX650" i="15"/>
  <c r="AW650" i="15"/>
  <c r="AV650" i="15"/>
  <c r="AU650" i="15"/>
  <c r="AT650" i="15"/>
  <c r="BH649" i="15"/>
  <c r="BG649" i="15"/>
  <c r="BF649" i="15"/>
  <c r="BI649" i="15" s="1"/>
  <c r="BD649" i="15"/>
  <c r="BC649" i="15"/>
  <c r="BB649" i="15"/>
  <c r="BA649" i="15"/>
  <c r="AZ649" i="15"/>
  <c r="AY649" i="15"/>
  <c r="AX649" i="15"/>
  <c r="AW649" i="15"/>
  <c r="AV649" i="15"/>
  <c r="AU649" i="15"/>
  <c r="AT649" i="15"/>
  <c r="BH648" i="15"/>
  <c r="BG648" i="15"/>
  <c r="BF648" i="15"/>
  <c r="BI648" i="15" s="1"/>
  <c r="BD648" i="15"/>
  <c r="BC648" i="15"/>
  <c r="BB648" i="15"/>
  <c r="AZ648" i="15"/>
  <c r="AY648" i="15"/>
  <c r="AX648" i="15"/>
  <c r="AV648" i="15"/>
  <c r="AU648" i="15"/>
  <c r="AW648" i="15" s="1"/>
  <c r="AT648" i="15"/>
  <c r="BH647" i="15"/>
  <c r="BG647" i="15"/>
  <c r="BF647" i="15"/>
  <c r="BD647" i="15"/>
  <c r="BC647" i="15"/>
  <c r="BB647" i="15"/>
  <c r="BE647" i="15" s="1"/>
  <c r="AZ647" i="15"/>
  <c r="AY647" i="15"/>
  <c r="AX647" i="15"/>
  <c r="AV647" i="15"/>
  <c r="AU647" i="15"/>
  <c r="AT647" i="15"/>
  <c r="BH646" i="15"/>
  <c r="BG646" i="15"/>
  <c r="BF646" i="15"/>
  <c r="BD646" i="15"/>
  <c r="BC646" i="15"/>
  <c r="BE646" i="15" s="1"/>
  <c r="BB646" i="15"/>
  <c r="AZ646" i="15"/>
  <c r="AY646" i="15"/>
  <c r="BA646" i="15" s="1"/>
  <c r="AX646" i="15"/>
  <c r="AV646" i="15"/>
  <c r="AW646" i="15" s="1"/>
  <c r="AU646" i="15"/>
  <c r="AT646" i="15"/>
  <c r="BH645" i="15"/>
  <c r="BG645" i="15"/>
  <c r="BF645" i="15"/>
  <c r="BI645" i="15" s="1"/>
  <c r="BD645" i="15"/>
  <c r="BC645" i="15"/>
  <c r="BB645" i="15"/>
  <c r="AZ645" i="15"/>
  <c r="AY645" i="15"/>
  <c r="BA645" i="15" s="1"/>
  <c r="AX645" i="15"/>
  <c r="AV645" i="15"/>
  <c r="AU645" i="15"/>
  <c r="AT645" i="15"/>
  <c r="BH644" i="15"/>
  <c r="BG644" i="15"/>
  <c r="BF644" i="15"/>
  <c r="BD644" i="15"/>
  <c r="BC644" i="15"/>
  <c r="BE644" i="15" s="1"/>
  <c r="BB644" i="15"/>
  <c r="AZ644" i="15"/>
  <c r="AY644" i="15"/>
  <c r="AX644" i="15"/>
  <c r="BA644" i="15" s="1"/>
  <c r="AV644" i="15"/>
  <c r="AU644" i="15"/>
  <c r="AT644" i="15"/>
  <c r="BH643" i="15"/>
  <c r="BG643" i="15"/>
  <c r="BF643" i="15"/>
  <c r="BD643" i="15"/>
  <c r="BC643" i="15"/>
  <c r="BB643" i="15"/>
  <c r="AZ643" i="15"/>
  <c r="AY643" i="15"/>
  <c r="AX643" i="15"/>
  <c r="AV643" i="15"/>
  <c r="AU643" i="15"/>
  <c r="AT643" i="15"/>
  <c r="BH642" i="15"/>
  <c r="BI642" i="15" s="1"/>
  <c r="BG642" i="15"/>
  <c r="BF642" i="15"/>
  <c r="BD642" i="15"/>
  <c r="BC642" i="15"/>
  <c r="BB642" i="15"/>
  <c r="BE642" i="15" s="1"/>
  <c r="AZ642" i="15"/>
  <c r="AY642" i="15"/>
  <c r="AX642" i="15"/>
  <c r="BA642" i="15" s="1"/>
  <c r="AV642" i="15"/>
  <c r="AU642" i="15"/>
  <c r="AT642" i="15"/>
  <c r="AW642" i="15" s="1"/>
  <c r="BH641" i="15"/>
  <c r="BG641" i="15"/>
  <c r="BF641" i="15"/>
  <c r="BI641" i="15" s="1"/>
  <c r="BD641" i="15"/>
  <c r="BC641" i="15"/>
  <c r="BB641" i="15"/>
  <c r="AZ641" i="15"/>
  <c r="AY641" i="15"/>
  <c r="AX641" i="15"/>
  <c r="AV641" i="15"/>
  <c r="AU641" i="15"/>
  <c r="AT641" i="15"/>
  <c r="BH640" i="15"/>
  <c r="BG640" i="15"/>
  <c r="BF640" i="15"/>
  <c r="BE640" i="15"/>
  <c r="BD640" i="15"/>
  <c r="BC640" i="15"/>
  <c r="BB640" i="15"/>
  <c r="AZ640" i="15"/>
  <c r="AY640" i="15"/>
  <c r="AX640" i="15"/>
  <c r="AV640" i="15"/>
  <c r="AU640" i="15"/>
  <c r="AT640" i="15"/>
  <c r="AW640" i="15" s="1"/>
  <c r="BH639" i="15"/>
  <c r="BG639" i="15"/>
  <c r="BF639" i="15"/>
  <c r="BI639" i="15" s="1"/>
  <c r="BD639" i="15"/>
  <c r="BC639" i="15"/>
  <c r="BB639" i="15"/>
  <c r="AZ639" i="15"/>
  <c r="AY639" i="15"/>
  <c r="AX639" i="15"/>
  <c r="AV639" i="15"/>
  <c r="AU639" i="15"/>
  <c r="AT639" i="15"/>
  <c r="BH638" i="15"/>
  <c r="BG638" i="15"/>
  <c r="BF638" i="15"/>
  <c r="BI638" i="15" s="1"/>
  <c r="BD638" i="15"/>
  <c r="BC638" i="15"/>
  <c r="BB638" i="15"/>
  <c r="BE638" i="15" s="1"/>
  <c r="AZ638" i="15"/>
  <c r="AY638" i="15"/>
  <c r="BA638" i="15" s="1"/>
  <c r="AX638" i="15"/>
  <c r="AW638" i="15"/>
  <c r="AV638" i="15"/>
  <c r="AU638" i="15"/>
  <c r="AT638" i="15"/>
  <c r="BI637" i="15"/>
  <c r="BH637" i="15"/>
  <c r="BG637" i="15"/>
  <c r="BF637" i="15"/>
  <c r="BD637" i="15"/>
  <c r="BC637" i="15"/>
  <c r="BB637" i="15"/>
  <c r="BE637" i="15" s="1"/>
  <c r="AZ637" i="15"/>
  <c r="AY637" i="15"/>
  <c r="AX637" i="15"/>
  <c r="BA637" i="15" s="1"/>
  <c r="AV637" i="15"/>
  <c r="AU637" i="15"/>
  <c r="AT637" i="15"/>
  <c r="AW637" i="15" s="1"/>
  <c r="BH636" i="15"/>
  <c r="BG636" i="15"/>
  <c r="BF636" i="15"/>
  <c r="BD636" i="15"/>
  <c r="BC636" i="15"/>
  <c r="BB636" i="15"/>
  <c r="AZ636" i="15"/>
  <c r="AY636" i="15"/>
  <c r="AX636" i="15"/>
  <c r="AW636" i="15"/>
  <c r="AV636" i="15"/>
  <c r="AU636" i="15"/>
  <c r="AT636" i="15"/>
  <c r="BH635" i="15"/>
  <c r="BG635" i="15"/>
  <c r="BI635" i="15" s="1"/>
  <c r="BF635" i="15"/>
  <c r="BD635" i="15"/>
  <c r="BC635" i="15"/>
  <c r="BB635" i="15"/>
  <c r="BA635" i="15"/>
  <c r="AZ635" i="15"/>
  <c r="AY635" i="15"/>
  <c r="AX635" i="15"/>
  <c r="AV635" i="15"/>
  <c r="AU635" i="15"/>
  <c r="AT635" i="15"/>
  <c r="BH634" i="15"/>
  <c r="BG634" i="15"/>
  <c r="BF634" i="15"/>
  <c r="BI634" i="15" s="1"/>
  <c r="BD634" i="15"/>
  <c r="BC634" i="15"/>
  <c r="BE634" i="15" s="1"/>
  <c r="BB634" i="15"/>
  <c r="AZ634" i="15"/>
  <c r="AY634" i="15"/>
  <c r="AX634" i="15"/>
  <c r="AV634" i="15"/>
  <c r="AU634" i="15"/>
  <c r="AW634" i="15" s="1"/>
  <c r="AT634" i="15"/>
  <c r="BH633" i="15"/>
  <c r="BG633" i="15"/>
  <c r="BF633" i="15"/>
  <c r="BD633" i="15"/>
  <c r="BC633" i="15"/>
  <c r="BB633" i="15"/>
  <c r="AZ633" i="15"/>
  <c r="AY633" i="15"/>
  <c r="AX633" i="15"/>
  <c r="AV633" i="15"/>
  <c r="AU633" i="15"/>
  <c r="AT633" i="15"/>
  <c r="BH632" i="15"/>
  <c r="BG632" i="15"/>
  <c r="BF632" i="15"/>
  <c r="BD632" i="15"/>
  <c r="BC632" i="15"/>
  <c r="BB632" i="15"/>
  <c r="AZ632" i="15"/>
  <c r="AY632" i="15"/>
  <c r="AX632" i="15"/>
  <c r="BA632" i="15" s="1"/>
  <c r="AV632" i="15"/>
  <c r="AU632" i="15"/>
  <c r="AW632" i="15" s="1"/>
  <c r="AT632" i="15"/>
  <c r="BH631" i="15"/>
  <c r="BG631" i="15"/>
  <c r="BF631" i="15"/>
  <c r="BD631" i="15"/>
  <c r="BC631" i="15"/>
  <c r="BB631" i="15"/>
  <c r="BE631" i="15" s="1"/>
  <c r="AZ631" i="15"/>
  <c r="AY631" i="15"/>
  <c r="BA631" i="15" s="1"/>
  <c r="AX631" i="15"/>
  <c r="AV631" i="15"/>
  <c r="AU631" i="15"/>
  <c r="AT631" i="15"/>
  <c r="BH630" i="15"/>
  <c r="BG630" i="15"/>
  <c r="BI630" i="15" s="1"/>
  <c r="BF630" i="15"/>
  <c r="BD630" i="15"/>
  <c r="BC630" i="15"/>
  <c r="BB630" i="15"/>
  <c r="BE630" i="15" s="1"/>
  <c r="AZ630" i="15"/>
  <c r="AY630" i="15"/>
  <c r="BA630" i="15" s="1"/>
  <c r="AX630" i="15"/>
  <c r="AV630" i="15"/>
  <c r="AU630" i="15"/>
  <c r="AT630" i="15"/>
  <c r="AW630" i="15" s="1"/>
  <c r="BH629" i="15"/>
  <c r="BG629" i="15"/>
  <c r="BF629" i="15"/>
  <c r="BI629" i="15" s="1"/>
  <c r="BD629" i="15"/>
  <c r="BE629" i="15" s="1"/>
  <c r="BC629" i="15"/>
  <c r="BB629" i="15"/>
  <c r="AZ629" i="15"/>
  <c r="AY629" i="15"/>
  <c r="AX629" i="15"/>
  <c r="BA629" i="15" s="1"/>
  <c r="AV629" i="15"/>
  <c r="AU629" i="15"/>
  <c r="AT629" i="15"/>
  <c r="BH628" i="15"/>
  <c r="BG628" i="15"/>
  <c r="BF628" i="15"/>
  <c r="BD628" i="15"/>
  <c r="BC628" i="15"/>
  <c r="BE628" i="15" s="1"/>
  <c r="BB628" i="15"/>
  <c r="AZ628" i="15"/>
  <c r="AY628" i="15"/>
  <c r="AX628" i="15"/>
  <c r="BA628" i="15" s="1"/>
  <c r="AV628" i="15"/>
  <c r="AU628" i="15"/>
  <c r="AW628" i="15" s="1"/>
  <c r="AT628" i="15"/>
  <c r="BH627" i="15"/>
  <c r="BG627" i="15"/>
  <c r="BF627" i="15"/>
  <c r="BD627" i="15"/>
  <c r="BE627" i="15" s="1"/>
  <c r="BC627" i="15"/>
  <c r="BB627" i="15"/>
  <c r="AZ627" i="15"/>
  <c r="AY627" i="15"/>
  <c r="AX627" i="15"/>
  <c r="AV627" i="15"/>
  <c r="AU627" i="15"/>
  <c r="AW627" i="15" s="1"/>
  <c r="AT627" i="15"/>
  <c r="BH626" i="15"/>
  <c r="BG626" i="15"/>
  <c r="BF626" i="15"/>
  <c r="BD626" i="15"/>
  <c r="BC626" i="15"/>
  <c r="BE626" i="15" s="1"/>
  <c r="BB626" i="15"/>
  <c r="AZ626" i="15"/>
  <c r="AY626" i="15"/>
  <c r="AX626" i="15"/>
  <c r="AV626" i="15"/>
  <c r="AU626" i="15"/>
  <c r="AW626" i="15" s="1"/>
  <c r="AT626" i="15"/>
  <c r="BH625" i="15"/>
  <c r="BG625" i="15"/>
  <c r="BF625" i="15"/>
  <c r="BD625" i="15"/>
  <c r="BC625" i="15"/>
  <c r="BB625" i="15"/>
  <c r="AZ625" i="15"/>
  <c r="AY625" i="15"/>
  <c r="AX625" i="15"/>
  <c r="AV625" i="15"/>
  <c r="AU625" i="15"/>
  <c r="AT625" i="15"/>
  <c r="BH624" i="15"/>
  <c r="BG624" i="15"/>
  <c r="BF624" i="15"/>
  <c r="BI624" i="15" s="1"/>
  <c r="BD624" i="15"/>
  <c r="BC624" i="15"/>
  <c r="BB624" i="15"/>
  <c r="AZ624" i="15"/>
  <c r="AY624" i="15"/>
  <c r="AX624" i="15"/>
  <c r="AW624" i="15"/>
  <c r="AV624" i="15"/>
  <c r="AU624" i="15"/>
  <c r="AT624" i="15"/>
  <c r="BH623" i="15"/>
  <c r="BG623" i="15"/>
  <c r="BI623" i="15" s="1"/>
  <c r="BF623" i="15"/>
  <c r="BD623" i="15"/>
  <c r="BC623" i="15"/>
  <c r="BB623" i="15"/>
  <c r="BA623" i="15"/>
  <c r="AZ623" i="15"/>
  <c r="AY623" i="15"/>
  <c r="AX623" i="15"/>
  <c r="AV623" i="15"/>
  <c r="AU623" i="15"/>
  <c r="AT623" i="15"/>
  <c r="BH622" i="15"/>
  <c r="BG622" i="15"/>
  <c r="BF622" i="15"/>
  <c r="BI622" i="15" s="1"/>
  <c r="BD622" i="15"/>
  <c r="BC622" i="15"/>
  <c r="BB622" i="15"/>
  <c r="AZ622" i="15"/>
  <c r="AY622" i="15"/>
  <c r="AX622" i="15"/>
  <c r="AV622" i="15"/>
  <c r="AU622" i="15"/>
  <c r="AW622" i="15" s="1"/>
  <c r="AT622" i="15"/>
  <c r="BH621" i="15"/>
  <c r="BG621" i="15"/>
  <c r="BI621" i="15" s="1"/>
  <c r="BF621" i="15"/>
  <c r="BD621" i="15"/>
  <c r="BC621" i="15"/>
  <c r="BB621" i="15"/>
  <c r="BE621" i="15" s="1"/>
  <c r="AZ621" i="15"/>
  <c r="AY621" i="15"/>
  <c r="AX621" i="15"/>
  <c r="BA621" i="15" s="1"/>
  <c r="AV621" i="15"/>
  <c r="AU621" i="15"/>
  <c r="AT621" i="15"/>
  <c r="BH620" i="15"/>
  <c r="BG620" i="15"/>
  <c r="BF620" i="15"/>
  <c r="BD620" i="15"/>
  <c r="BC620" i="15"/>
  <c r="BE620" i="15" s="1"/>
  <c r="BB620" i="15"/>
  <c r="BA620" i="15"/>
  <c r="AZ620" i="15"/>
  <c r="AY620" i="15"/>
  <c r="AX620" i="15"/>
  <c r="AV620" i="15"/>
  <c r="AU620" i="15"/>
  <c r="AT620" i="15"/>
  <c r="BH619" i="15"/>
  <c r="BG619" i="15"/>
  <c r="BF619" i="15"/>
  <c r="BD619" i="15"/>
  <c r="BC619" i="15"/>
  <c r="BE619" i="15" s="1"/>
  <c r="BB619" i="15"/>
  <c r="AZ619" i="15"/>
  <c r="AY619" i="15"/>
  <c r="BA619" i="15" s="1"/>
  <c r="AX619" i="15"/>
  <c r="AV619" i="15"/>
  <c r="AW619" i="15" s="1"/>
  <c r="AU619" i="15"/>
  <c r="AT619" i="15"/>
  <c r="BH618" i="15"/>
  <c r="BG618" i="15"/>
  <c r="BF618" i="15"/>
  <c r="BD618" i="15"/>
  <c r="BC618" i="15"/>
  <c r="BE618" i="15" s="1"/>
  <c r="BB618" i="15"/>
  <c r="AZ618" i="15"/>
  <c r="AY618" i="15"/>
  <c r="AX618" i="15"/>
  <c r="BA618" i="15" s="1"/>
  <c r="AV618" i="15"/>
  <c r="AU618" i="15"/>
  <c r="AT618" i="15"/>
  <c r="BH617" i="15"/>
  <c r="BG617" i="15"/>
  <c r="BF617" i="15"/>
  <c r="BD617" i="15"/>
  <c r="BC617" i="15"/>
  <c r="BB617" i="15"/>
  <c r="AZ617" i="15"/>
  <c r="AY617" i="15"/>
  <c r="AX617" i="15"/>
  <c r="AV617" i="15"/>
  <c r="AU617" i="15"/>
  <c r="AT617" i="15"/>
  <c r="BH616" i="15"/>
  <c r="BG616" i="15"/>
  <c r="BI616" i="15" s="1"/>
  <c r="BF616" i="15"/>
  <c r="BD616" i="15"/>
  <c r="BC616" i="15"/>
  <c r="BB616" i="15"/>
  <c r="BE616" i="15" s="1"/>
  <c r="AZ616" i="15"/>
  <c r="AY616" i="15"/>
  <c r="BA616" i="15" s="1"/>
  <c r="AX616" i="15"/>
  <c r="AV616" i="15"/>
  <c r="AU616" i="15"/>
  <c r="AT616" i="15"/>
  <c r="AW616" i="15" s="1"/>
  <c r="BH615" i="15"/>
  <c r="BG615" i="15"/>
  <c r="BF615" i="15"/>
  <c r="BD615" i="15"/>
  <c r="BC615" i="15"/>
  <c r="BB615" i="15"/>
  <c r="AZ615" i="15"/>
  <c r="AY615" i="15"/>
  <c r="AX615" i="15"/>
  <c r="BA615" i="15" s="1"/>
  <c r="AV615" i="15"/>
  <c r="AU615" i="15"/>
  <c r="AT615" i="15"/>
  <c r="AW615" i="15" s="1"/>
  <c r="BH614" i="15"/>
  <c r="BG614" i="15"/>
  <c r="BF614" i="15"/>
  <c r="BD614" i="15"/>
  <c r="BC614" i="15"/>
  <c r="BB614" i="15"/>
  <c r="BE614" i="15" s="1"/>
  <c r="AZ614" i="15"/>
  <c r="AY614" i="15"/>
  <c r="AX614" i="15"/>
  <c r="AV614" i="15"/>
  <c r="AU614" i="15"/>
  <c r="AT614" i="15"/>
  <c r="AW614" i="15" s="1"/>
  <c r="BH613" i="15"/>
  <c r="BG613" i="15"/>
  <c r="BF613" i="15"/>
  <c r="BD613" i="15"/>
  <c r="BE613" i="15" s="1"/>
  <c r="BC613" i="15"/>
  <c r="BB613" i="15"/>
  <c r="AZ613" i="15"/>
  <c r="AY613" i="15"/>
  <c r="AX613" i="15"/>
  <c r="BA613" i="15" s="1"/>
  <c r="AV613" i="15"/>
  <c r="AU613" i="15"/>
  <c r="AT613" i="15"/>
  <c r="BH612" i="15"/>
  <c r="BG612" i="15"/>
  <c r="BI612" i="15" s="1"/>
  <c r="BF612" i="15"/>
  <c r="BD612" i="15"/>
  <c r="BC612" i="15"/>
  <c r="BB612" i="15"/>
  <c r="BE612" i="15" s="1"/>
  <c r="AZ612" i="15"/>
  <c r="AY612" i="15"/>
  <c r="AX612" i="15"/>
  <c r="AV612" i="15"/>
  <c r="AU612" i="15"/>
  <c r="AT612" i="15"/>
  <c r="BH611" i="15"/>
  <c r="BG611" i="15"/>
  <c r="BF611" i="15"/>
  <c r="BI611" i="15" s="1"/>
  <c r="BD611" i="15"/>
  <c r="BC611" i="15"/>
  <c r="BB611" i="15"/>
  <c r="AZ611" i="15"/>
  <c r="AY611" i="15"/>
  <c r="AX611" i="15"/>
  <c r="BA611" i="15" s="1"/>
  <c r="AV611" i="15"/>
  <c r="AU611" i="15"/>
  <c r="AT611" i="15"/>
  <c r="BH610" i="15"/>
  <c r="BG610" i="15"/>
  <c r="BF610" i="15"/>
  <c r="BD610" i="15"/>
  <c r="BC610" i="15"/>
  <c r="BE610" i="15" s="1"/>
  <c r="BB610" i="15"/>
  <c r="AZ610" i="15"/>
  <c r="AY610" i="15"/>
  <c r="AX610" i="15"/>
  <c r="BA610" i="15" s="1"/>
  <c r="AV610" i="15"/>
  <c r="AU610" i="15"/>
  <c r="AW610" i="15" s="1"/>
  <c r="AT610" i="15"/>
  <c r="BH609" i="15"/>
  <c r="BG609" i="15"/>
  <c r="BI609" i="15" s="1"/>
  <c r="BF609" i="15"/>
  <c r="BD609" i="15"/>
  <c r="BC609" i="15"/>
  <c r="BB609" i="15"/>
  <c r="AZ609" i="15"/>
  <c r="AY609" i="15"/>
  <c r="AX609" i="15"/>
  <c r="AV609" i="15"/>
  <c r="AU609" i="15"/>
  <c r="AT609" i="15"/>
  <c r="BH608" i="15"/>
  <c r="BG608" i="15"/>
  <c r="BF608" i="15"/>
  <c r="BI608" i="15" s="1"/>
  <c r="BE608" i="15"/>
  <c r="BD608" i="15"/>
  <c r="BC608" i="15"/>
  <c r="BB608" i="15"/>
  <c r="AZ608" i="15"/>
  <c r="AY608" i="15"/>
  <c r="AX608" i="15"/>
  <c r="AV608" i="15"/>
  <c r="AU608" i="15"/>
  <c r="AT608" i="15"/>
  <c r="BH607" i="15"/>
  <c r="BG607" i="15"/>
  <c r="BF607" i="15"/>
  <c r="BI607" i="15" s="1"/>
  <c r="BD607" i="15"/>
  <c r="BC607" i="15"/>
  <c r="BB607" i="15"/>
  <c r="BE607" i="15" s="1"/>
  <c r="BA607" i="15"/>
  <c r="AZ607" i="15"/>
  <c r="AY607" i="15"/>
  <c r="AX607" i="15"/>
  <c r="AV607" i="15"/>
  <c r="AU607" i="15"/>
  <c r="AT607" i="15"/>
  <c r="AW607" i="15" s="1"/>
  <c r="BH606" i="15"/>
  <c r="BG606" i="15"/>
  <c r="BF606" i="15"/>
  <c r="BI606" i="15" s="1"/>
  <c r="BE606" i="15"/>
  <c r="BD606" i="15"/>
  <c r="BC606" i="15"/>
  <c r="BB606" i="15"/>
  <c r="AZ606" i="15"/>
  <c r="AY606" i="15"/>
  <c r="AX606" i="15"/>
  <c r="BA606" i="15" s="1"/>
  <c r="AV606" i="15"/>
  <c r="AU606" i="15"/>
  <c r="AT606" i="15"/>
  <c r="AW606" i="15" s="1"/>
  <c r="BH605" i="15"/>
  <c r="BG605" i="15"/>
  <c r="BF605" i="15"/>
  <c r="BD605" i="15"/>
  <c r="BE605" i="15" s="1"/>
  <c r="BC605" i="15"/>
  <c r="BB605" i="15"/>
  <c r="BA605" i="15"/>
  <c r="AZ605" i="15"/>
  <c r="AY605" i="15"/>
  <c r="AX605" i="15"/>
  <c r="AV605" i="15"/>
  <c r="AU605" i="15"/>
  <c r="AT605" i="15"/>
  <c r="AW605" i="15" s="1"/>
  <c r="BH604" i="15"/>
  <c r="BG604" i="15"/>
  <c r="BF604" i="15"/>
  <c r="BD604" i="15"/>
  <c r="BC604" i="15"/>
  <c r="BB604" i="15"/>
  <c r="BA604" i="15"/>
  <c r="AZ604" i="15"/>
  <c r="AY604" i="15"/>
  <c r="AX604" i="15"/>
  <c r="AV604" i="15"/>
  <c r="AU604" i="15"/>
  <c r="AW604" i="15" s="1"/>
  <c r="AT604" i="15"/>
  <c r="BH603" i="15"/>
  <c r="BG603" i="15"/>
  <c r="BI603" i="15" s="1"/>
  <c r="BF603" i="15"/>
  <c r="BD603" i="15"/>
  <c r="BE603" i="15" s="1"/>
  <c r="BC603" i="15"/>
  <c r="BB603" i="15"/>
  <c r="AZ603" i="15"/>
  <c r="AY603" i="15"/>
  <c r="AX603" i="15"/>
  <c r="AV603" i="15"/>
  <c r="AU603" i="15"/>
  <c r="AT603" i="15"/>
  <c r="BH602" i="15"/>
  <c r="BG602" i="15"/>
  <c r="BF602" i="15"/>
  <c r="BI602" i="15" s="1"/>
  <c r="BD602" i="15"/>
  <c r="BC602" i="15"/>
  <c r="BB602" i="15"/>
  <c r="AZ602" i="15"/>
  <c r="AY602" i="15"/>
  <c r="AX602" i="15"/>
  <c r="AV602" i="15"/>
  <c r="AU602" i="15"/>
  <c r="AT602" i="15"/>
  <c r="BH601" i="15"/>
  <c r="BG601" i="15"/>
  <c r="BF601" i="15"/>
  <c r="BD601" i="15"/>
  <c r="BC601" i="15"/>
  <c r="BB601" i="15"/>
  <c r="AZ601" i="15"/>
  <c r="AY601" i="15"/>
  <c r="BA601" i="15" s="1"/>
  <c r="AX601" i="15"/>
  <c r="AV601" i="15"/>
  <c r="AU601" i="15"/>
  <c r="AT601" i="15"/>
  <c r="BH600" i="15"/>
  <c r="BG600" i="15"/>
  <c r="BI600" i="15" s="1"/>
  <c r="BF600" i="15"/>
  <c r="BD600" i="15"/>
  <c r="BC600" i="15"/>
  <c r="BB600" i="15"/>
  <c r="BE600" i="15" s="1"/>
  <c r="AZ600" i="15"/>
  <c r="AY600" i="15"/>
  <c r="AX600" i="15"/>
  <c r="BA600" i="15" s="1"/>
  <c r="AW600" i="15"/>
  <c r="AV600" i="15"/>
  <c r="AU600" i="15"/>
  <c r="AT600" i="15"/>
  <c r="BH599" i="15"/>
  <c r="BG599" i="15"/>
  <c r="BI599" i="15" s="1"/>
  <c r="BF599" i="15"/>
  <c r="BD599" i="15"/>
  <c r="BC599" i="15"/>
  <c r="BB599" i="15"/>
  <c r="BE599" i="15" s="1"/>
  <c r="BA599" i="15"/>
  <c r="AZ599" i="15"/>
  <c r="AY599" i="15"/>
  <c r="AX599" i="15"/>
  <c r="AV599" i="15"/>
  <c r="AU599" i="15"/>
  <c r="AW599" i="15" s="1"/>
  <c r="AT599" i="15"/>
  <c r="BH598" i="15"/>
  <c r="BG598" i="15"/>
  <c r="BF598" i="15"/>
  <c r="BD598" i="15"/>
  <c r="BC598" i="15"/>
  <c r="BB598" i="15"/>
  <c r="BE598" i="15" s="1"/>
  <c r="AZ598" i="15"/>
  <c r="AY598" i="15"/>
  <c r="AX598" i="15"/>
  <c r="AV598" i="15"/>
  <c r="AU598" i="15"/>
  <c r="AW598" i="15" s="1"/>
  <c r="AT598" i="15"/>
  <c r="BH597" i="15"/>
  <c r="BG597" i="15"/>
  <c r="BF597" i="15"/>
  <c r="BD597" i="15"/>
  <c r="BC597" i="15"/>
  <c r="BB597" i="15"/>
  <c r="AZ597" i="15"/>
  <c r="AY597" i="15"/>
  <c r="AX597" i="15"/>
  <c r="BA597" i="15" s="1"/>
  <c r="AV597" i="15"/>
  <c r="AU597" i="15"/>
  <c r="AT597" i="15"/>
  <c r="BH596" i="15"/>
  <c r="BG596" i="15"/>
  <c r="BF596" i="15"/>
  <c r="BE596" i="15"/>
  <c r="BD596" i="15"/>
  <c r="BC596" i="15"/>
  <c r="BB596" i="15"/>
  <c r="AZ596" i="15"/>
  <c r="AY596" i="15"/>
  <c r="BA596" i="15" s="1"/>
  <c r="AX596" i="15"/>
  <c r="AV596" i="15"/>
  <c r="AU596" i="15"/>
  <c r="AW596" i="15" s="1"/>
  <c r="AT596" i="15"/>
  <c r="BH595" i="15"/>
  <c r="BG595" i="15"/>
  <c r="BF595" i="15"/>
  <c r="BI595" i="15" s="1"/>
  <c r="BD595" i="15"/>
  <c r="BC595" i="15"/>
  <c r="BE595" i="15" s="1"/>
  <c r="BB595" i="15"/>
  <c r="AZ595" i="15"/>
  <c r="AY595" i="15"/>
  <c r="AX595" i="15"/>
  <c r="BA595" i="15" s="1"/>
  <c r="AV595" i="15"/>
  <c r="AU595" i="15"/>
  <c r="AT595" i="15"/>
  <c r="BH594" i="15"/>
  <c r="BG594" i="15"/>
  <c r="BF594" i="15"/>
  <c r="BI594" i="15" s="1"/>
  <c r="BD594" i="15"/>
  <c r="BC594" i="15"/>
  <c r="BB594" i="15"/>
  <c r="AZ594" i="15"/>
  <c r="AY594" i="15"/>
  <c r="AX594" i="15"/>
  <c r="AV594" i="15"/>
  <c r="AU594" i="15"/>
  <c r="AT594" i="15"/>
  <c r="BH593" i="15"/>
  <c r="BG593" i="15"/>
  <c r="BF593" i="15"/>
  <c r="BD593" i="15"/>
  <c r="BC593" i="15"/>
  <c r="BB593" i="15"/>
  <c r="AZ593" i="15"/>
  <c r="AY593" i="15"/>
  <c r="AX593" i="15"/>
  <c r="AV593" i="15"/>
  <c r="AU593" i="15"/>
  <c r="AT593" i="15"/>
  <c r="BH592" i="15"/>
  <c r="BG592" i="15"/>
  <c r="BF592" i="15"/>
  <c r="BI592" i="15" s="1"/>
  <c r="BD592" i="15"/>
  <c r="BC592" i="15"/>
  <c r="BB592" i="15"/>
  <c r="BE592" i="15" s="1"/>
  <c r="AZ592" i="15"/>
  <c r="AY592" i="15"/>
  <c r="AX592" i="15"/>
  <c r="AW592" i="15"/>
  <c r="AV592" i="15"/>
  <c r="AU592" i="15"/>
  <c r="AT592" i="15"/>
  <c r="BH591" i="15"/>
  <c r="BG591" i="15"/>
  <c r="BI591" i="15" s="1"/>
  <c r="BF591" i="15"/>
  <c r="BD591" i="15"/>
  <c r="BC591" i="15"/>
  <c r="BB591" i="15"/>
  <c r="BE591" i="15" s="1"/>
  <c r="AZ591" i="15"/>
  <c r="AY591" i="15"/>
  <c r="AX591" i="15"/>
  <c r="BA591" i="15" s="1"/>
  <c r="AV591" i="15"/>
  <c r="AU591" i="15"/>
  <c r="AT591" i="15"/>
  <c r="BH590" i="15"/>
  <c r="BG590" i="15"/>
  <c r="BF590" i="15"/>
  <c r="BD590" i="15"/>
  <c r="BC590" i="15"/>
  <c r="BB590" i="15"/>
  <c r="BE590" i="15" s="1"/>
  <c r="AZ590" i="15"/>
  <c r="BA590" i="15" s="1"/>
  <c r="AY590" i="15"/>
  <c r="AX590" i="15"/>
  <c r="AW590" i="15"/>
  <c r="AV590" i="15"/>
  <c r="AU590" i="15"/>
  <c r="AT590" i="15"/>
  <c r="BH589" i="15"/>
  <c r="BG589" i="15"/>
  <c r="BF589" i="15"/>
  <c r="BD589" i="15"/>
  <c r="BC589" i="15"/>
  <c r="BB589" i="15"/>
  <c r="BE589" i="15" s="1"/>
  <c r="AZ589" i="15"/>
  <c r="AY589" i="15"/>
  <c r="AX589" i="15"/>
  <c r="AW589" i="15"/>
  <c r="AV589" i="15"/>
  <c r="AU589" i="15"/>
  <c r="AT589" i="15"/>
  <c r="BH588" i="15"/>
  <c r="BG588" i="15"/>
  <c r="BF588" i="15"/>
  <c r="BD588" i="15"/>
  <c r="BC588" i="15"/>
  <c r="BB588" i="15"/>
  <c r="AZ588" i="15"/>
  <c r="AY588" i="15"/>
  <c r="AX588" i="15"/>
  <c r="BA588" i="15" s="1"/>
  <c r="AV588" i="15"/>
  <c r="AU588" i="15"/>
  <c r="AT588" i="15"/>
  <c r="BH587" i="15"/>
  <c r="BG587" i="15"/>
  <c r="BF587" i="15"/>
  <c r="BD587" i="15"/>
  <c r="BC587" i="15"/>
  <c r="BE587" i="15" s="1"/>
  <c r="BB587" i="15"/>
  <c r="AZ587" i="15"/>
  <c r="AY587" i="15"/>
  <c r="BA587" i="15" s="1"/>
  <c r="AX587" i="15"/>
  <c r="AV587" i="15"/>
  <c r="AU587" i="15"/>
  <c r="AT587" i="15"/>
  <c r="BH586" i="15"/>
  <c r="BG586" i="15"/>
  <c r="BF586" i="15"/>
  <c r="BD586" i="15"/>
  <c r="BC586" i="15"/>
  <c r="BE586" i="15" s="1"/>
  <c r="BB586" i="15"/>
  <c r="AZ586" i="15"/>
  <c r="AY586" i="15"/>
  <c r="AX586" i="15"/>
  <c r="AV586" i="15"/>
  <c r="AU586" i="15"/>
  <c r="AT586" i="15"/>
  <c r="BH585" i="15"/>
  <c r="BG585" i="15"/>
  <c r="BF585" i="15"/>
  <c r="BD585" i="15"/>
  <c r="BC585" i="15"/>
  <c r="BB585" i="15"/>
  <c r="AZ585" i="15"/>
  <c r="AY585" i="15"/>
  <c r="AX585" i="15"/>
  <c r="AV585" i="15"/>
  <c r="AU585" i="15"/>
  <c r="AT585" i="15"/>
  <c r="BH584" i="15"/>
  <c r="BG584" i="15"/>
  <c r="BF584" i="15"/>
  <c r="BI584" i="15" s="1"/>
  <c r="BD584" i="15"/>
  <c r="BC584" i="15"/>
  <c r="BB584" i="15"/>
  <c r="BE584" i="15" s="1"/>
  <c r="AZ584" i="15"/>
  <c r="AY584" i="15"/>
  <c r="AX584" i="15"/>
  <c r="AV584" i="15"/>
  <c r="AU584" i="15"/>
  <c r="AT584" i="15"/>
  <c r="BH583" i="15"/>
  <c r="BG583" i="15"/>
  <c r="BI583" i="15" s="1"/>
  <c r="BF583" i="15"/>
  <c r="BD583" i="15"/>
  <c r="BC583" i="15"/>
  <c r="BB583" i="15"/>
  <c r="AZ583" i="15"/>
  <c r="AY583" i="15"/>
  <c r="AX583" i="15"/>
  <c r="BA583" i="15" s="1"/>
  <c r="AV583" i="15"/>
  <c r="AU583" i="15"/>
  <c r="AT583" i="15"/>
  <c r="AW583" i="15" s="1"/>
  <c r="BH582" i="15"/>
  <c r="BG582" i="15"/>
  <c r="BF582" i="15"/>
  <c r="BD582" i="15"/>
  <c r="BE582" i="15" s="1"/>
  <c r="BC582" i="15"/>
  <c r="BB582" i="15"/>
  <c r="AZ582" i="15"/>
  <c r="AY582" i="15"/>
  <c r="AX582" i="15"/>
  <c r="BA582" i="15" s="1"/>
  <c r="AV582" i="15"/>
  <c r="AU582" i="15"/>
  <c r="AT582" i="15"/>
  <c r="BH581" i="15"/>
  <c r="BG581" i="15"/>
  <c r="BF581" i="15"/>
  <c r="BD581" i="15"/>
  <c r="BC581" i="15"/>
  <c r="BB581" i="15"/>
  <c r="BE581" i="15" s="1"/>
  <c r="AZ581" i="15"/>
  <c r="AY581" i="15"/>
  <c r="AX581" i="15"/>
  <c r="AV581" i="15"/>
  <c r="AU581" i="15"/>
  <c r="AT581" i="15"/>
  <c r="AW581" i="15" s="1"/>
  <c r="BH580" i="15"/>
  <c r="BG580" i="15"/>
  <c r="BF580" i="15"/>
  <c r="BE580" i="15"/>
  <c r="BD580" i="15"/>
  <c r="BC580" i="15"/>
  <c r="BB580" i="15"/>
  <c r="AZ580" i="15"/>
  <c r="AY580" i="15"/>
  <c r="AX580" i="15"/>
  <c r="AV580" i="15"/>
  <c r="AU580" i="15"/>
  <c r="AT580" i="15"/>
  <c r="AW580" i="15" s="1"/>
  <c r="BH579" i="15"/>
  <c r="BI579" i="15" s="1"/>
  <c r="BG579" i="15"/>
  <c r="BF579" i="15"/>
  <c r="BE579" i="15"/>
  <c r="BD579" i="15"/>
  <c r="BC579" i="15"/>
  <c r="BB579" i="15"/>
  <c r="AZ579" i="15"/>
  <c r="AY579" i="15"/>
  <c r="AX579" i="15"/>
  <c r="AV579" i="15"/>
  <c r="AU579" i="15"/>
  <c r="AT579" i="15"/>
  <c r="AW579" i="15" s="1"/>
  <c r="BH578" i="15"/>
  <c r="BG578" i="15"/>
  <c r="BF578" i="15"/>
  <c r="BD578" i="15"/>
  <c r="BC578" i="15"/>
  <c r="BB578" i="15"/>
  <c r="AZ578" i="15"/>
  <c r="AY578" i="15"/>
  <c r="AX578" i="15"/>
  <c r="AV578" i="15"/>
  <c r="AU578" i="15"/>
  <c r="AT578" i="15"/>
  <c r="BH577" i="15"/>
  <c r="BG577" i="15"/>
  <c r="BI577" i="15" s="1"/>
  <c r="BF577" i="15"/>
  <c r="BD577" i="15"/>
  <c r="BC577" i="15"/>
  <c r="BB577" i="15"/>
  <c r="BE577" i="15" s="1"/>
  <c r="AZ577" i="15"/>
  <c r="AY577" i="15"/>
  <c r="AX577" i="15"/>
  <c r="AV577" i="15"/>
  <c r="AU577" i="15"/>
  <c r="AT577" i="15"/>
  <c r="BH576" i="15"/>
  <c r="BG576" i="15"/>
  <c r="BF576" i="15"/>
  <c r="BD576" i="15"/>
  <c r="BC576" i="15"/>
  <c r="BB576" i="15"/>
  <c r="AZ576" i="15"/>
  <c r="AY576" i="15"/>
  <c r="BA576" i="15" s="1"/>
  <c r="AX576" i="15"/>
  <c r="AV576" i="15"/>
  <c r="AU576" i="15"/>
  <c r="AT576" i="15"/>
  <c r="BH575" i="15"/>
  <c r="BG575" i="15"/>
  <c r="BI575" i="15" s="1"/>
  <c r="BF575" i="15"/>
  <c r="BD575" i="15"/>
  <c r="BC575" i="15"/>
  <c r="BB575" i="15"/>
  <c r="AZ575" i="15"/>
  <c r="AY575" i="15"/>
  <c r="AX575" i="15"/>
  <c r="AV575" i="15"/>
  <c r="AU575" i="15"/>
  <c r="AT575" i="15"/>
  <c r="BI574" i="15"/>
  <c r="BH574" i="15"/>
  <c r="BG574" i="15"/>
  <c r="BF574" i="15"/>
  <c r="BD574" i="15"/>
  <c r="BC574" i="15"/>
  <c r="BB574" i="15"/>
  <c r="AZ574" i="15"/>
  <c r="AY574" i="15"/>
  <c r="AX574" i="15"/>
  <c r="AV574" i="15"/>
  <c r="AU574" i="15"/>
  <c r="AT574" i="15"/>
  <c r="BH573" i="15"/>
  <c r="BI573" i="15" s="1"/>
  <c r="BG573" i="15"/>
  <c r="BF573" i="15"/>
  <c r="BD573" i="15"/>
  <c r="BC573" i="15"/>
  <c r="BB573" i="15"/>
  <c r="AZ573" i="15"/>
  <c r="AY573" i="15"/>
  <c r="AX573" i="15"/>
  <c r="AV573" i="15"/>
  <c r="AU573" i="15"/>
  <c r="AT573" i="15"/>
  <c r="BH572" i="15"/>
  <c r="BG572" i="15"/>
  <c r="BF572" i="15"/>
  <c r="BD572" i="15"/>
  <c r="BC572" i="15"/>
  <c r="BB572" i="15"/>
  <c r="AZ572" i="15"/>
  <c r="AY572" i="15"/>
  <c r="AX572" i="15"/>
  <c r="AV572" i="15"/>
  <c r="AU572" i="15"/>
  <c r="AW572" i="15" s="1"/>
  <c r="AT572" i="15"/>
  <c r="BH571" i="15"/>
  <c r="BG571" i="15"/>
  <c r="BF571" i="15"/>
  <c r="BD571" i="15"/>
  <c r="BC571" i="15"/>
  <c r="BE571" i="15" s="1"/>
  <c r="BB571" i="15"/>
  <c r="AZ571" i="15"/>
  <c r="AY571" i="15"/>
  <c r="AX571" i="15"/>
  <c r="AV571" i="15"/>
  <c r="AU571" i="15"/>
  <c r="AT571" i="15"/>
  <c r="BH570" i="15"/>
  <c r="BG570" i="15"/>
  <c r="BF570" i="15"/>
  <c r="BD570" i="15"/>
  <c r="BC570" i="15"/>
  <c r="BB570" i="15"/>
  <c r="AZ570" i="15"/>
  <c r="AY570" i="15"/>
  <c r="AX570" i="15"/>
  <c r="AV570" i="15"/>
  <c r="AU570" i="15"/>
  <c r="AW570" i="15" s="1"/>
  <c r="AT570" i="15"/>
  <c r="BH569" i="15"/>
  <c r="BG569" i="15"/>
  <c r="BF569" i="15"/>
  <c r="BD569" i="15"/>
  <c r="BC569" i="15"/>
  <c r="BB569" i="15"/>
  <c r="BE569" i="15" s="1"/>
  <c r="AZ569" i="15"/>
  <c r="AY569" i="15"/>
  <c r="AX569" i="15"/>
  <c r="AV569" i="15"/>
  <c r="AU569" i="15"/>
  <c r="AT569" i="15"/>
  <c r="BH568" i="15"/>
  <c r="BG568" i="15"/>
  <c r="BF568" i="15"/>
  <c r="BD568" i="15"/>
  <c r="BC568" i="15"/>
  <c r="BB568" i="15"/>
  <c r="AZ568" i="15"/>
  <c r="AY568" i="15"/>
  <c r="BA568" i="15" s="1"/>
  <c r="AX568" i="15"/>
  <c r="AV568" i="15"/>
  <c r="AU568" i="15"/>
  <c r="AT568" i="15"/>
  <c r="BH567" i="15"/>
  <c r="BG567" i="15"/>
  <c r="BI567" i="15" s="1"/>
  <c r="BF567" i="15"/>
  <c r="BD567" i="15"/>
  <c r="BC567" i="15"/>
  <c r="BB567" i="15"/>
  <c r="AZ567" i="15"/>
  <c r="AY567" i="15"/>
  <c r="AX567" i="15"/>
  <c r="AV567" i="15"/>
  <c r="AU567" i="15"/>
  <c r="AT567" i="15"/>
  <c r="BH566" i="15"/>
  <c r="BG566" i="15"/>
  <c r="BF566" i="15"/>
  <c r="BD566" i="15"/>
  <c r="BC566" i="15"/>
  <c r="BB566" i="15"/>
  <c r="AZ566" i="15"/>
  <c r="AY566" i="15"/>
  <c r="AX566" i="15"/>
  <c r="AV566" i="15"/>
  <c r="AU566" i="15"/>
  <c r="AT566" i="15"/>
  <c r="BH565" i="15"/>
  <c r="BG565" i="15"/>
  <c r="BF565" i="15"/>
  <c r="BD565" i="15"/>
  <c r="BC565" i="15"/>
  <c r="BB565" i="15"/>
  <c r="AZ565" i="15"/>
  <c r="AY565" i="15"/>
  <c r="AX565" i="15"/>
  <c r="BA565" i="15" s="1"/>
  <c r="AV565" i="15"/>
  <c r="AU565" i="15"/>
  <c r="AT565" i="15"/>
  <c r="AW565" i="15" s="1"/>
  <c r="BH564" i="15"/>
  <c r="BG564" i="15"/>
  <c r="BF564" i="15"/>
  <c r="BD564" i="15"/>
  <c r="BC564" i="15"/>
  <c r="BE564" i="15" s="1"/>
  <c r="BB564" i="15"/>
  <c r="AZ564" i="15"/>
  <c r="AY564" i="15"/>
  <c r="AX564" i="15"/>
  <c r="BA564" i="15" s="1"/>
  <c r="AV564" i="15"/>
  <c r="AU564" i="15"/>
  <c r="AW564" i="15" s="1"/>
  <c r="AT564" i="15"/>
  <c r="BH563" i="15"/>
  <c r="BG563" i="15"/>
  <c r="BF563" i="15"/>
  <c r="BD563" i="15"/>
  <c r="BC563" i="15"/>
  <c r="BB563" i="15"/>
  <c r="AZ563" i="15"/>
  <c r="AY563" i="15"/>
  <c r="AX563" i="15"/>
  <c r="BA563" i="15" s="1"/>
  <c r="AV563" i="15"/>
  <c r="AU563" i="15"/>
  <c r="AT563" i="15"/>
  <c r="AW563" i="15" s="1"/>
  <c r="BH562" i="15"/>
  <c r="BG562" i="15"/>
  <c r="BF562" i="15"/>
  <c r="BD562" i="15"/>
  <c r="BC562" i="15"/>
  <c r="BB562" i="15"/>
  <c r="AZ562" i="15"/>
  <c r="AY562" i="15"/>
  <c r="AX562" i="15"/>
  <c r="BA562" i="15" s="1"/>
  <c r="AV562" i="15"/>
  <c r="AU562" i="15"/>
  <c r="AW562" i="15" s="1"/>
  <c r="AT562" i="15"/>
  <c r="BH561" i="15"/>
  <c r="BG561" i="15"/>
  <c r="BF561" i="15"/>
  <c r="BD561" i="15"/>
  <c r="BC561" i="15"/>
  <c r="BB561" i="15"/>
  <c r="AZ561" i="15"/>
  <c r="AY561" i="15"/>
  <c r="AX561" i="15"/>
  <c r="AV561" i="15"/>
  <c r="AU561" i="15"/>
  <c r="AT561" i="15"/>
  <c r="BH560" i="15"/>
  <c r="BG560" i="15"/>
  <c r="BF560" i="15"/>
  <c r="BD560" i="15"/>
  <c r="BE560" i="15" s="1"/>
  <c r="BC560" i="15"/>
  <c r="BB560" i="15"/>
  <c r="AZ560" i="15"/>
  <c r="AY560" i="15"/>
  <c r="AX560" i="15"/>
  <c r="AV560" i="15"/>
  <c r="AU560" i="15"/>
  <c r="AT560" i="15"/>
  <c r="BH559" i="15"/>
  <c r="BG559" i="15"/>
  <c r="BI559" i="15" s="1"/>
  <c r="BF559" i="15"/>
  <c r="BD559" i="15"/>
  <c r="BC559" i="15"/>
  <c r="BB559" i="15"/>
  <c r="BE559" i="15" s="1"/>
  <c r="AZ559" i="15"/>
  <c r="AY559" i="15"/>
  <c r="AX559" i="15"/>
  <c r="AV559" i="15"/>
  <c r="AU559" i="15"/>
  <c r="AT559" i="15"/>
  <c r="BH558" i="15"/>
  <c r="BG558" i="15"/>
  <c r="BF558" i="15"/>
  <c r="BI558" i="15" s="1"/>
  <c r="BD558" i="15"/>
  <c r="BC558" i="15"/>
  <c r="BB558" i="15"/>
  <c r="BA558" i="15"/>
  <c r="AZ558" i="15"/>
  <c r="AY558" i="15"/>
  <c r="AX558" i="15"/>
  <c r="AV558" i="15"/>
  <c r="AU558" i="15"/>
  <c r="AT558" i="15"/>
  <c r="AW558" i="15" s="1"/>
  <c r="BH557" i="15"/>
  <c r="BI557" i="15" s="1"/>
  <c r="BG557" i="15"/>
  <c r="BF557" i="15"/>
  <c r="BD557" i="15"/>
  <c r="BC557" i="15"/>
  <c r="BE557" i="15" s="1"/>
  <c r="BB557" i="15"/>
  <c r="AZ557" i="15"/>
  <c r="BA557" i="15" s="1"/>
  <c r="AY557" i="15"/>
  <c r="AX557" i="15"/>
  <c r="AV557" i="15"/>
  <c r="AU557" i="15"/>
  <c r="AW557" i="15" s="1"/>
  <c r="AT557" i="15"/>
  <c r="BH556" i="15"/>
  <c r="BG556" i="15"/>
  <c r="BF556" i="15"/>
  <c r="BI556" i="15" s="1"/>
  <c r="BD556" i="15"/>
  <c r="BC556" i="15"/>
  <c r="BB556" i="15"/>
  <c r="AZ556" i="15"/>
  <c r="AY556" i="15"/>
  <c r="AX556" i="15"/>
  <c r="AV556" i="15"/>
  <c r="AU556" i="15"/>
  <c r="AT556" i="15"/>
  <c r="BH555" i="15"/>
  <c r="BG555" i="15"/>
  <c r="BF555" i="15"/>
  <c r="BD555" i="15"/>
  <c r="BC555" i="15"/>
  <c r="BB555" i="15"/>
  <c r="AZ555" i="15"/>
  <c r="AY555" i="15"/>
  <c r="BA555" i="15" s="1"/>
  <c r="AX555" i="15"/>
  <c r="AW555" i="15"/>
  <c r="AV555" i="15"/>
  <c r="AU555" i="15"/>
  <c r="AT555" i="15"/>
  <c r="BH554" i="15"/>
  <c r="BG554" i="15"/>
  <c r="BF554" i="15"/>
  <c r="BD554" i="15"/>
  <c r="BC554" i="15"/>
  <c r="BB554" i="15"/>
  <c r="AZ554" i="15"/>
  <c r="AY554" i="15"/>
  <c r="AX554" i="15"/>
  <c r="AV554" i="15"/>
  <c r="AU554" i="15"/>
  <c r="AW554" i="15" s="1"/>
  <c r="AT554" i="15"/>
  <c r="BH553" i="15"/>
  <c r="BG553" i="15"/>
  <c r="BI553" i="15" s="1"/>
  <c r="BF553" i="15"/>
  <c r="BD553" i="15"/>
  <c r="BC553" i="15"/>
  <c r="BB553" i="15"/>
  <c r="BA553" i="15"/>
  <c r="AZ553" i="15"/>
  <c r="AY553" i="15"/>
  <c r="AX553" i="15"/>
  <c r="AV553" i="15"/>
  <c r="AU553" i="15"/>
  <c r="AT553" i="15"/>
  <c r="BH552" i="15"/>
  <c r="BG552" i="15"/>
  <c r="BF552" i="15"/>
  <c r="BD552" i="15"/>
  <c r="BC552" i="15"/>
  <c r="BB552" i="15"/>
  <c r="AZ552" i="15"/>
  <c r="AY552" i="15"/>
  <c r="AX552" i="15"/>
  <c r="AV552" i="15"/>
  <c r="AW552" i="15" s="1"/>
  <c r="AU552" i="15"/>
  <c r="AT552" i="15"/>
  <c r="BH551" i="15"/>
  <c r="BI551" i="15" s="1"/>
  <c r="BG551" i="15"/>
  <c r="BF551" i="15"/>
  <c r="BD551" i="15"/>
  <c r="BC551" i="15"/>
  <c r="BB551" i="15"/>
  <c r="AZ551" i="15"/>
  <c r="AY551" i="15"/>
  <c r="AX551" i="15"/>
  <c r="AV551" i="15"/>
  <c r="AU551" i="15"/>
  <c r="AT551" i="15"/>
  <c r="BH550" i="15"/>
  <c r="BG550" i="15"/>
  <c r="BI550" i="15" s="1"/>
  <c r="BF550" i="15"/>
  <c r="BD550" i="15"/>
  <c r="BC550" i="15"/>
  <c r="BB550" i="15"/>
  <c r="AZ550" i="15"/>
  <c r="AY550" i="15"/>
  <c r="AX550" i="15"/>
  <c r="BA550" i="15" s="1"/>
  <c r="AV550" i="15"/>
  <c r="AU550" i="15"/>
  <c r="AT550" i="15"/>
  <c r="BH549" i="15"/>
  <c r="BG549" i="15"/>
  <c r="BF549" i="15"/>
  <c r="BD549" i="15"/>
  <c r="BC549" i="15"/>
  <c r="BB549" i="15"/>
  <c r="AZ549" i="15"/>
  <c r="AY549" i="15"/>
  <c r="AX549" i="15"/>
  <c r="AV549" i="15"/>
  <c r="AU549" i="15"/>
  <c r="AT549" i="15"/>
  <c r="BH548" i="15"/>
  <c r="BG548" i="15"/>
  <c r="BF548" i="15"/>
  <c r="BD548" i="15"/>
  <c r="BC548" i="15"/>
  <c r="BE548" i="15" s="1"/>
  <c r="BB548" i="15"/>
  <c r="AZ548" i="15"/>
  <c r="AY548" i="15"/>
  <c r="AX548" i="15"/>
  <c r="BA548" i="15" s="1"/>
  <c r="AV548" i="15"/>
  <c r="AU548" i="15"/>
  <c r="AT548" i="15"/>
  <c r="BH547" i="15"/>
  <c r="BG547" i="15"/>
  <c r="BI547" i="15" s="1"/>
  <c r="BF547" i="15"/>
  <c r="BD547" i="15"/>
  <c r="BC547" i="15"/>
  <c r="BB547" i="15"/>
  <c r="AZ547" i="15"/>
  <c r="AY547" i="15"/>
  <c r="AX547" i="15"/>
  <c r="AV547" i="15"/>
  <c r="AU547" i="15"/>
  <c r="AT547" i="15"/>
  <c r="BH546" i="15"/>
  <c r="BG546" i="15"/>
  <c r="BF546" i="15"/>
  <c r="BD546" i="15"/>
  <c r="BC546" i="15"/>
  <c r="BB546" i="15"/>
  <c r="BA546" i="15"/>
  <c r="AZ546" i="15"/>
  <c r="AY546" i="15"/>
  <c r="AX546" i="15"/>
  <c r="AV546" i="15"/>
  <c r="AU546" i="15"/>
  <c r="AT546" i="15"/>
  <c r="AW546" i="15" s="1"/>
  <c r="BI545" i="15"/>
  <c r="BH545" i="15"/>
  <c r="BG545" i="15"/>
  <c r="BF545" i="15"/>
  <c r="BE545" i="15"/>
  <c r="BD545" i="15"/>
  <c r="BC545" i="15"/>
  <c r="BB545" i="15"/>
  <c r="AZ545" i="15"/>
  <c r="AY545" i="15"/>
  <c r="BA545" i="15" s="1"/>
  <c r="AX545" i="15"/>
  <c r="AV545" i="15"/>
  <c r="AU545" i="15"/>
  <c r="AT545" i="15"/>
  <c r="AW545" i="15" s="1"/>
  <c r="BH544" i="15"/>
  <c r="BG544" i="15"/>
  <c r="BF544" i="15"/>
  <c r="BD544" i="15"/>
  <c r="BC544" i="15"/>
  <c r="BE544" i="15" s="1"/>
  <c r="BB544" i="15"/>
  <c r="AZ544" i="15"/>
  <c r="AY544" i="15"/>
  <c r="AX544" i="15"/>
  <c r="BA544" i="15" s="1"/>
  <c r="AV544" i="15"/>
  <c r="AU544" i="15"/>
  <c r="AT544" i="15"/>
  <c r="BH543" i="15"/>
  <c r="BG543" i="15"/>
  <c r="BI543" i="15" s="1"/>
  <c r="BF543" i="15"/>
  <c r="BD543" i="15"/>
  <c r="BC543" i="15"/>
  <c r="BB543" i="15"/>
  <c r="AZ543" i="15"/>
  <c r="AY543" i="15"/>
  <c r="AX543" i="15"/>
  <c r="AV543" i="15"/>
  <c r="AU543" i="15"/>
  <c r="AT543" i="15"/>
  <c r="BH542" i="15"/>
  <c r="BG542" i="15"/>
  <c r="BF542" i="15"/>
  <c r="BD542" i="15"/>
  <c r="BC542" i="15"/>
  <c r="BB542" i="15"/>
  <c r="AZ542" i="15"/>
  <c r="AY542" i="15"/>
  <c r="AX542" i="15"/>
  <c r="AV542" i="15"/>
  <c r="AU542" i="15"/>
  <c r="AT542" i="15"/>
  <c r="BH541" i="15"/>
  <c r="BG541" i="15"/>
  <c r="BF541" i="15"/>
  <c r="BD541" i="15"/>
  <c r="BC541" i="15"/>
  <c r="BB541" i="15"/>
  <c r="BE541" i="15" s="1"/>
  <c r="AZ541" i="15"/>
  <c r="AY541" i="15"/>
  <c r="AX541" i="15"/>
  <c r="AV541" i="15"/>
  <c r="AU541" i="15"/>
  <c r="AT541" i="15"/>
  <c r="BH540" i="15"/>
  <c r="BG540" i="15"/>
  <c r="BF540" i="15"/>
  <c r="BI540" i="15" s="1"/>
  <c r="BD540" i="15"/>
  <c r="BC540" i="15"/>
  <c r="BB540" i="15"/>
  <c r="BE540" i="15" s="1"/>
  <c r="AZ540" i="15"/>
  <c r="AY540" i="15"/>
  <c r="AX540" i="15"/>
  <c r="BA540" i="15" s="1"/>
  <c r="AW540" i="15"/>
  <c r="AV540" i="15"/>
  <c r="AU540" i="15"/>
  <c r="AT540" i="15"/>
  <c r="BH539" i="15"/>
  <c r="BG539" i="15"/>
  <c r="BI539" i="15" s="1"/>
  <c r="BF539" i="15"/>
  <c r="BD539" i="15"/>
  <c r="BC539" i="15"/>
  <c r="BB539" i="15"/>
  <c r="BE539" i="15" s="1"/>
  <c r="AZ539" i="15"/>
  <c r="AY539" i="15"/>
  <c r="AX539" i="15"/>
  <c r="BA539" i="15" s="1"/>
  <c r="AV539" i="15"/>
  <c r="AU539" i="15"/>
  <c r="AT539" i="15"/>
  <c r="BH538" i="15"/>
  <c r="BG538" i="15"/>
  <c r="BI538" i="15" s="1"/>
  <c r="BF538" i="15"/>
  <c r="BD538" i="15"/>
  <c r="BC538" i="15"/>
  <c r="BB538" i="15"/>
  <c r="BE538" i="15" s="1"/>
  <c r="AZ538" i="15"/>
  <c r="AY538" i="15"/>
  <c r="AX538" i="15"/>
  <c r="AW538" i="15"/>
  <c r="AV538" i="15"/>
  <c r="AU538" i="15"/>
  <c r="AT538" i="15"/>
  <c r="BH537" i="15"/>
  <c r="BG537" i="15"/>
  <c r="BF537" i="15"/>
  <c r="BI537" i="15" s="1"/>
  <c r="BE537" i="15"/>
  <c r="BD537" i="15"/>
  <c r="BC537" i="15"/>
  <c r="BB537" i="15"/>
  <c r="AZ537" i="15"/>
  <c r="AY537" i="15"/>
  <c r="BA537" i="15" s="1"/>
  <c r="AX537" i="15"/>
  <c r="AV537" i="15"/>
  <c r="AU537" i="15"/>
  <c r="AW537" i="15" s="1"/>
  <c r="AT537" i="15"/>
  <c r="BH536" i="15"/>
  <c r="BG536" i="15"/>
  <c r="BF536" i="15"/>
  <c r="BI536" i="15" s="1"/>
  <c r="BD536" i="15"/>
  <c r="BC536" i="15"/>
  <c r="BB536" i="15"/>
  <c r="AZ536" i="15"/>
  <c r="AY536" i="15"/>
  <c r="AX536" i="15"/>
  <c r="BA536" i="15" s="1"/>
  <c r="AV536" i="15"/>
  <c r="AU536" i="15"/>
  <c r="AT536" i="15"/>
  <c r="BH535" i="15"/>
  <c r="BG535" i="15"/>
  <c r="BF535" i="15"/>
  <c r="BD535" i="15"/>
  <c r="BC535" i="15"/>
  <c r="BB535" i="15"/>
  <c r="BE535" i="15" s="1"/>
  <c r="AZ535" i="15"/>
  <c r="AY535" i="15"/>
  <c r="AX535" i="15"/>
  <c r="AV535" i="15"/>
  <c r="AU535" i="15"/>
  <c r="AT535" i="15"/>
  <c r="BH534" i="15"/>
  <c r="BG534" i="15"/>
  <c r="BF534" i="15"/>
  <c r="BD534" i="15"/>
  <c r="BC534" i="15"/>
  <c r="BB534" i="15"/>
  <c r="AZ534" i="15"/>
  <c r="AY534" i="15"/>
  <c r="BA534" i="15" s="1"/>
  <c r="AX534" i="15"/>
  <c r="AV534" i="15"/>
  <c r="AU534" i="15"/>
  <c r="AW534" i="15" s="1"/>
  <c r="AT534" i="15"/>
  <c r="BH533" i="15"/>
  <c r="BG533" i="15"/>
  <c r="BF533" i="15"/>
  <c r="BD533" i="15"/>
  <c r="BC533" i="15"/>
  <c r="BE533" i="15" s="1"/>
  <c r="BB533" i="15"/>
  <c r="AZ533" i="15"/>
  <c r="AY533" i="15"/>
  <c r="AX533" i="15"/>
  <c r="AV533" i="15"/>
  <c r="AU533" i="15"/>
  <c r="AT533" i="15"/>
  <c r="BH532" i="15"/>
  <c r="BG532" i="15"/>
  <c r="BF532" i="15"/>
  <c r="BI532" i="15" s="1"/>
  <c r="BD532" i="15"/>
  <c r="BC532" i="15"/>
  <c r="BB532" i="15"/>
  <c r="AZ532" i="15"/>
  <c r="AY532" i="15"/>
  <c r="AX532" i="15"/>
  <c r="BA532" i="15" s="1"/>
  <c r="AV532" i="15"/>
  <c r="AU532" i="15"/>
  <c r="AW532" i="15" s="1"/>
  <c r="AT532" i="15"/>
  <c r="BH531" i="15"/>
  <c r="BG531" i="15"/>
  <c r="BF531" i="15"/>
  <c r="BD531" i="15"/>
  <c r="BC531" i="15"/>
  <c r="BB531" i="15"/>
  <c r="AZ531" i="15"/>
  <c r="AY531" i="15"/>
  <c r="AX531" i="15"/>
  <c r="AV531" i="15"/>
  <c r="AU531" i="15"/>
  <c r="AT531" i="15"/>
  <c r="AW531" i="15" s="1"/>
  <c r="BI530" i="15"/>
  <c r="BH530" i="15"/>
  <c r="BG530" i="15"/>
  <c r="BF530" i="15"/>
  <c r="BD530" i="15"/>
  <c r="BC530" i="15"/>
  <c r="BE530" i="15" s="1"/>
  <c r="BB530" i="15"/>
  <c r="AZ530" i="15"/>
  <c r="AY530" i="15"/>
  <c r="BA530" i="15" s="1"/>
  <c r="AX530" i="15"/>
  <c r="AV530" i="15"/>
  <c r="AU530" i="15"/>
  <c r="AT530" i="15"/>
  <c r="AW530" i="15" s="1"/>
  <c r="BH529" i="15"/>
  <c r="BG529" i="15"/>
  <c r="BF529" i="15"/>
  <c r="BE529" i="15"/>
  <c r="BD529" i="15"/>
  <c r="BC529" i="15"/>
  <c r="BB529" i="15"/>
  <c r="AZ529" i="15"/>
  <c r="AY529" i="15"/>
  <c r="AX529" i="15"/>
  <c r="BA529" i="15" s="1"/>
  <c r="AV529" i="15"/>
  <c r="AU529" i="15"/>
  <c r="AT529" i="15"/>
  <c r="AW529" i="15" s="1"/>
  <c r="BH528" i="15"/>
  <c r="BG528" i="15"/>
  <c r="BF528" i="15"/>
  <c r="BD528" i="15"/>
  <c r="BC528" i="15"/>
  <c r="BB528" i="15"/>
  <c r="AZ528" i="15"/>
  <c r="AY528" i="15"/>
  <c r="AX528" i="15"/>
  <c r="BA528" i="15" s="1"/>
  <c r="AV528" i="15"/>
  <c r="AU528" i="15"/>
  <c r="AT528" i="15"/>
  <c r="BH527" i="15"/>
  <c r="BG527" i="15"/>
  <c r="BI527" i="15" s="1"/>
  <c r="BF527" i="15"/>
  <c r="BD527" i="15"/>
  <c r="BC527" i="15"/>
  <c r="BB527" i="15"/>
  <c r="AZ527" i="15"/>
  <c r="AY527" i="15"/>
  <c r="AX527" i="15"/>
  <c r="AV527" i="15"/>
  <c r="AU527" i="15"/>
  <c r="AT527" i="15"/>
  <c r="AW527" i="15" s="1"/>
  <c r="BH526" i="15"/>
  <c r="BG526" i="15"/>
  <c r="BF526" i="15"/>
  <c r="BD526" i="15"/>
  <c r="BC526" i="15"/>
  <c r="BB526" i="15"/>
  <c r="AZ526" i="15"/>
  <c r="AY526" i="15"/>
  <c r="AX526" i="15"/>
  <c r="AV526" i="15"/>
  <c r="AU526" i="15"/>
  <c r="AW526" i="15" s="1"/>
  <c r="AT526" i="15"/>
  <c r="BH525" i="15"/>
  <c r="BG525" i="15"/>
  <c r="BF525" i="15"/>
  <c r="BD525" i="15"/>
  <c r="BC525" i="15"/>
  <c r="BB525" i="15"/>
  <c r="AZ525" i="15"/>
  <c r="AY525" i="15"/>
  <c r="AX525" i="15"/>
  <c r="AV525" i="15"/>
  <c r="AU525" i="15"/>
  <c r="AT525" i="15"/>
  <c r="BH524" i="15"/>
  <c r="BG524" i="15"/>
  <c r="BF524" i="15"/>
  <c r="BI524" i="15" s="1"/>
  <c r="BD524" i="15"/>
  <c r="BC524" i="15"/>
  <c r="BB524" i="15"/>
  <c r="AZ524" i="15"/>
  <c r="AY524" i="15"/>
  <c r="AX524" i="15"/>
  <c r="AW524" i="15"/>
  <c r="AV524" i="15"/>
  <c r="AU524" i="15"/>
  <c r="AT524" i="15"/>
  <c r="BH523" i="15"/>
  <c r="BG523" i="15"/>
  <c r="BF523" i="15"/>
  <c r="BI523" i="15" s="1"/>
  <c r="BD523" i="15"/>
  <c r="BC523" i="15"/>
  <c r="BB523" i="15"/>
  <c r="BA523" i="15"/>
  <c r="AZ523" i="15"/>
  <c r="AY523" i="15"/>
  <c r="AX523" i="15"/>
  <c r="AV523" i="15"/>
  <c r="AU523" i="15"/>
  <c r="AT523" i="15"/>
  <c r="BH522" i="15"/>
  <c r="BG522" i="15"/>
  <c r="BF522" i="15"/>
  <c r="BI522" i="15" s="1"/>
  <c r="BD522" i="15"/>
  <c r="BE522" i="15" s="1"/>
  <c r="BC522" i="15"/>
  <c r="BB522" i="15"/>
  <c r="AZ522" i="15"/>
  <c r="AY522" i="15"/>
  <c r="AX522" i="15"/>
  <c r="BA522" i="15" s="1"/>
  <c r="AV522" i="15"/>
  <c r="AW522" i="15" s="1"/>
  <c r="AU522" i="15"/>
  <c r="AT522" i="15"/>
  <c r="BH521" i="15"/>
  <c r="BG521" i="15"/>
  <c r="BF521" i="15"/>
  <c r="BD521" i="15"/>
  <c r="BC521" i="15"/>
  <c r="BE521" i="15" s="1"/>
  <c r="BB521" i="15"/>
  <c r="AZ521" i="15"/>
  <c r="AY521" i="15"/>
  <c r="AX521" i="15"/>
  <c r="AW521" i="15"/>
  <c r="AV521" i="15"/>
  <c r="AU521" i="15"/>
  <c r="AT521" i="15"/>
  <c r="BH520" i="15"/>
  <c r="BG520" i="15"/>
  <c r="BF520" i="15"/>
  <c r="BD520" i="15"/>
  <c r="BC520" i="15"/>
  <c r="BB520" i="15"/>
  <c r="AZ520" i="15"/>
  <c r="AY520" i="15"/>
  <c r="AX520" i="15"/>
  <c r="AV520" i="15"/>
  <c r="AU520" i="15"/>
  <c r="AW520" i="15" s="1"/>
  <c r="AT520" i="15"/>
  <c r="BH519" i="15"/>
  <c r="BG519" i="15"/>
  <c r="BF519" i="15"/>
  <c r="BD519" i="15"/>
  <c r="BC519" i="15"/>
  <c r="BB519" i="15"/>
  <c r="AZ519" i="15"/>
  <c r="AY519" i="15"/>
  <c r="BA519" i="15" s="1"/>
  <c r="AX519" i="15"/>
  <c r="AV519" i="15"/>
  <c r="AU519" i="15"/>
  <c r="AT519" i="15"/>
  <c r="BH518" i="15"/>
  <c r="BG518" i="15"/>
  <c r="BF518" i="15"/>
  <c r="BD518" i="15"/>
  <c r="BC518" i="15"/>
  <c r="BE518" i="15" s="1"/>
  <c r="BB518" i="15"/>
  <c r="AZ518" i="15"/>
  <c r="AY518" i="15"/>
  <c r="AX518" i="15"/>
  <c r="BA518" i="15" s="1"/>
  <c r="AV518" i="15"/>
  <c r="AU518" i="15"/>
  <c r="AW518" i="15" s="1"/>
  <c r="AT518" i="15"/>
  <c r="BH517" i="15"/>
  <c r="BG517" i="15"/>
  <c r="BI517" i="15" s="1"/>
  <c r="BF517" i="15"/>
  <c r="BD517" i="15"/>
  <c r="BC517" i="15"/>
  <c r="BB517" i="15"/>
  <c r="AZ517" i="15"/>
  <c r="AY517" i="15"/>
  <c r="BA517" i="15" s="1"/>
  <c r="AX517" i="15"/>
  <c r="AV517" i="15"/>
  <c r="AU517" i="15"/>
  <c r="AW517" i="15" s="1"/>
  <c r="AT517" i="15"/>
  <c r="BH516" i="15"/>
  <c r="BG516" i="15"/>
  <c r="BF516" i="15"/>
  <c r="BD516" i="15"/>
  <c r="BC516" i="15"/>
  <c r="BB516" i="15"/>
  <c r="AZ516" i="15"/>
  <c r="AY516" i="15"/>
  <c r="AX516" i="15"/>
  <c r="AV516" i="15"/>
  <c r="AU516" i="15"/>
  <c r="AT516" i="15"/>
  <c r="BH515" i="15"/>
  <c r="BG515" i="15"/>
  <c r="BF515" i="15"/>
  <c r="BD515" i="15"/>
  <c r="BC515" i="15"/>
  <c r="BB515" i="15"/>
  <c r="AZ515" i="15"/>
  <c r="AY515" i="15"/>
  <c r="AX515" i="15"/>
  <c r="AV515" i="15"/>
  <c r="AU515" i="15"/>
  <c r="AT515" i="15"/>
  <c r="AW515" i="15" s="1"/>
  <c r="BH514" i="15"/>
  <c r="BG514" i="15"/>
  <c r="BF514" i="15"/>
  <c r="BD514" i="15"/>
  <c r="BE514" i="15" s="1"/>
  <c r="BC514" i="15"/>
  <c r="BB514" i="15"/>
  <c r="AZ514" i="15"/>
  <c r="AY514" i="15"/>
  <c r="AX514" i="15"/>
  <c r="AV514" i="15"/>
  <c r="AU514" i="15"/>
  <c r="AT514" i="15"/>
  <c r="BH513" i="15"/>
  <c r="BG513" i="15"/>
  <c r="BF513" i="15"/>
  <c r="BI513" i="15" s="1"/>
  <c r="BD513" i="15"/>
  <c r="BE513" i="15" s="1"/>
  <c r="BC513" i="15"/>
  <c r="BB513" i="15"/>
  <c r="AZ513" i="15"/>
  <c r="AY513" i="15"/>
  <c r="AX513" i="15"/>
  <c r="BA513" i="15" s="1"/>
  <c r="AV513" i="15"/>
  <c r="AU513" i="15"/>
  <c r="AT513" i="15"/>
  <c r="BH512" i="15"/>
  <c r="BG512" i="15"/>
  <c r="BF512" i="15"/>
  <c r="BD512" i="15"/>
  <c r="BC512" i="15"/>
  <c r="BE512" i="15" s="1"/>
  <c r="BB512" i="15"/>
  <c r="AZ512" i="15"/>
  <c r="AY512" i="15"/>
  <c r="AX512" i="15"/>
  <c r="AV512" i="15"/>
  <c r="AU512" i="15"/>
  <c r="AW512" i="15" s="1"/>
  <c r="AT512" i="15"/>
  <c r="BH511" i="15"/>
  <c r="BG511" i="15"/>
  <c r="BF511" i="15"/>
  <c r="BD511" i="15"/>
  <c r="BC511" i="15"/>
  <c r="BB511" i="15"/>
  <c r="BE511" i="15" s="1"/>
  <c r="AZ511" i="15"/>
  <c r="AY511" i="15"/>
  <c r="AX511" i="15"/>
  <c r="AV511" i="15"/>
  <c r="AU511" i="15"/>
  <c r="AT511" i="15"/>
  <c r="BH510" i="15"/>
  <c r="BG510" i="15"/>
  <c r="BF510" i="15"/>
  <c r="BD510" i="15"/>
  <c r="BC510" i="15"/>
  <c r="BB510" i="15"/>
  <c r="BE510" i="15" s="1"/>
  <c r="AZ510" i="15"/>
  <c r="AY510" i="15"/>
  <c r="BA510" i="15" s="1"/>
  <c r="AX510" i="15"/>
  <c r="AV510" i="15"/>
  <c r="AU510" i="15"/>
  <c r="AW510" i="15" s="1"/>
  <c r="AT510" i="15"/>
  <c r="BI509" i="15"/>
  <c r="BH509" i="15"/>
  <c r="BG509" i="15"/>
  <c r="BF509" i="15"/>
  <c r="BD509" i="15"/>
  <c r="BC509" i="15"/>
  <c r="BE509" i="15" s="1"/>
  <c r="BB509" i="15"/>
  <c r="BA509" i="15"/>
  <c r="AZ509" i="15"/>
  <c r="AY509" i="15"/>
  <c r="AX509" i="15"/>
  <c r="AV509" i="15"/>
  <c r="AU509" i="15"/>
  <c r="AT509" i="15"/>
  <c r="BH508" i="15"/>
  <c r="BG508" i="15"/>
  <c r="BF508" i="15"/>
  <c r="BD508" i="15"/>
  <c r="BC508" i="15"/>
  <c r="BB508" i="15"/>
  <c r="BE508" i="15" s="1"/>
  <c r="AZ508" i="15"/>
  <c r="AY508" i="15"/>
  <c r="AX508" i="15"/>
  <c r="AV508" i="15"/>
  <c r="AU508" i="15"/>
  <c r="AT508" i="15"/>
  <c r="BH507" i="15"/>
  <c r="BG507" i="15"/>
  <c r="BI507" i="15" s="1"/>
  <c r="BF507" i="15"/>
  <c r="BD507" i="15"/>
  <c r="BC507" i="15"/>
  <c r="BB507" i="15"/>
  <c r="AZ507" i="15"/>
  <c r="BA507" i="15" s="1"/>
  <c r="AY507" i="15"/>
  <c r="AX507" i="15"/>
  <c r="AV507" i="15"/>
  <c r="AU507" i="15"/>
  <c r="AT507" i="15"/>
  <c r="BH506" i="15"/>
  <c r="BG506" i="15"/>
  <c r="BF506" i="15"/>
  <c r="BI506" i="15" s="1"/>
  <c r="BD506" i="15"/>
  <c r="BC506" i="15"/>
  <c r="BB506" i="15"/>
  <c r="BA506" i="15"/>
  <c r="AZ506" i="15"/>
  <c r="AY506" i="15"/>
  <c r="AX506" i="15"/>
  <c r="AV506" i="15"/>
  <c r="AU506" i="15"/>
  <c r="AT506" i="15"/>
  <c r="BH505" i="15"/>
  <c r="BG505" i="15"/>
  <c r="BI505" i="15" s="1"/>
  <c r="BF505" i="15"/>
  <c r="BD505" i="15"/>
  <c r="BC505" i="15"/>
  <c r="BB505" i="15"/>
  <c r="AZ505" i="15"/>
  <c r="AY505" i="15"/>
  <c r="AX505" i="15"/>
  <c r="AV505" i="15"/>
  <c r="AU505" i="15"/>
  <c r="AW505" i="15" s="1"/>
  <c r="AT505" i="15"/>
  <c r="BH504" i="15"/>
  <c r="BG504" i="15"/>
  <c r="BF504" i="15"/>
  <c r="BD504" i="15"/>
  <c r="BC504" i="15"/>
  <c r="BB504" i="15"/>
  <c r="AZ504" i="15"/>
  <c r="AY504" i="15"/>
  <c r="AX504" i="15"/>
  <c r="AV504" i="15"/>
  <c r="AU504" i="15"/>
  <c r="AT504" i="15"/>
  <c r="BH503" i="15"/>
  <c r="BG503" i="15"/>
  <c r="BF503" i="15"/>
  <c r="BD503" i="15"/>
  <c r="BC503" i="15"/>
  <c r="BB503" i="15"/>
  <c r="BE503" i="15" s="1"/>
  <c r="AZ503" i="15"/>
  <c r="AY503" i="15"/>
  <c r="AX503" i="15"/>
  <c r="AV503" i="15"/>
  <c r="AU503" i="15"/>
  <c r="AT503" i="15"/>
  <c r="BH502" i="15"/>
  <c r="BG502" i="15"/>
  <c r="BF502" i="15"/>
  <c r="BD502" i="15"/>
  <c r="BC502" i="15"/>
  <c r="BE502" i="15" s="1"/>
  <c r="BB502" i="15"/>
  <c r="AZ502" i="15"/>
  <c r="AY502" i="15"/>
  <c r="BA502" i="15" s="1"/>
  <c r="AX502" i="15"/>
  <c r="AV502" i="15"/>
  <c r="AU502" i="15"/>
  <c r="AT502" i="15"/>
  <c r="BI501" i="15"/>
  <c r="BH501" i="15"/>
  <c r="BG501" i="15"/>
  <c r="BF501" i="15"/>
  <c r="BD501" i="15"/>
  <c r="BC501" i="15"/>
  <c r="BB501" i="15"/>
  <c r="BA501" i="15"/>
  <c r="AZ501" i="15"/>
  <c r="AY501" i="15"/>
  <c r="AX501" i="15"/>
  <c r="AW501" i="15"/>
  <c r="AV501" i="15"/>
  <c r="AU501" i="15"/>
  <c r="AT501" i="15"/>
  <c r="BH500" i="15"/>
  <c r="BG500" i="15"/>
  <c r="BI500" i="15" s="1"/>
  <c r="BF500" i="15"/>
  <c r="BD500" i="15"/>
  <c r="BC500" i="15"/>
  <c r="BB500" i="15"/>
  <c r="AZ500" i="15"/>
  <c r="AY500" i="15"/>
  <c r="AX500" i="15"/>
  <c r="AV500" i="15"/>
  <c r="AU500" i="15"/>
  <c r="AT500" i="15"/>
  <c r="BH499" i="15"/>
  <c r="BG499" i="15"/>
  <c r="BI499" i="15" s="1"/>
  <c r="BF499" i="15"/>
  <c r="BD499" i="15"/>
  <c r="BC499" i="15"/>
  <c r="BB499" i="15"/>
  <c r="BE499" i="15" s="1"/>
  <c r="AZ499" i="15"/>
  <c r="AY499" i="15"/>
  <c r="AX499" i="15"/>
  <c r="AV499" i="15"/>
  <c r="AU499" i="15"/>
  <c r="AT499" i="15"/>
  <c r="BH498" i="15"/>
  <c r="BG498" i="15"/>
  <c r="BF498" i="15"/>
  <c r="BD498" i="15"/>
  <c r="BC498" i="15"/>
  <c r="BB498" i="15"/>
  <c r="AZ498" i="15"/>
  <c r="AY498" i="15"/>
  <c r="AX498" i="15"/>
  <c r="AV498" i="15"/>
  <c r="AU498" i="15"/>
  <c r="AT498" i="15"/>
  <c r="BH497" i="15"/>
  <c r="BG497" i="15"/>
  <c r="BF497" i="15"/>
  <c r="BD497" i="15"/>
  <c r="BC497" i="15"/>
  <c r="BB497" i="15"/>
  <c r="AZ497" i="15"/>
  <c r="AY497" i="15"/>
  <c r="BA497" i="15" s="1"/>
  <c r="AX497" i="15"/>
  <c r="AV497" i="15"/>
  <c r="AU497" i="15"/>
  <c r="AT497" i="15"/>
  <c r="BH496" i="15"/>
  <c r="BG496" i="15"/>
  <c r="BF496" i="15"/>
  <c r="BD496" i="15"/>
  <c r="BC496" i="15"/>
  <c r="BB496" i="15"/>
  <c r="AZ496" i="15"/>
  <c r="AY496" i="15"/>
  <c r="AX496" i="15"/>
  <c r="BA496" i="15" s="1"/>
  <c r="AV496" i="15"/>
  <c r="AU496" i="15"/>
  <c r="AT496" i="15"/>
  <c r="BH495" i="15"/>
  <c r="BG495" i="15"/>
  <c r="BF495" i="15"/>
  <c r="BD495" i="15"/>
  <c r="BC495" i="15"/>
  <c r="BB495" i="15"/>
  <c r="AZ495" i="15"/>
  <c r="AY495" i="15"/>
  <c r="AX495" i="15"/>
  <c r="AV495" i="15"/>
  <c r="AU495" i="15"/>
  <c r="AT495" i="15"/>
  <c r="AW495" i="15" s="1"/>
  <c r="BH494" i="15"/>
  <c r="BG494" i="15"/>
  <c r="BF494" i="15"/>
  <c r="BI494" i="15" s="1"/>
  <c r="BD494" i="15"/>
  <c r="BC494" i="15"/>
  <c r="BB494" i="15"/>
  <c r="AZ494" i="15"/>
  <c r="AY494" i="15"/>
  <c r="AX494" i="15"/>
  <c r="AV494" i="15"/>
  <c r="AU494" i="15"/>
  <c r="AT494" i="15"/>
  <c r="AW494" i="15" s="1"/>
  <c r="BH493" i="15"/>
  <c r="BG493" i="15"/>
  <c r="BI493" i="15" s="1"/>
  <c r="BF493" i="15"/>
  <c r="BD493" i="15"/>
  <c r="BC493" i="15"/>
  <c r="BB493" i="15"/>
  <c r="BA493" i="15"/>
  <c r="AZ493" i="15"/>
  <c r="AY493" i="15"/>
  <c r="AX493" i="15"/>
  <c r="AV493" i="15"/>
  <c r="AU493" i="15"/>
  <c r="AT493" i="15"/>
  <c r="AW493" i="15" s="1"/>
  <c r="BH492" i="15"/>
  <c r="BG492" i="15"/>
  <c r="BF492" i="15"/>
  <c r="BD492" i="15"/>
  <c r="BC492" i="15"/>
  <c r="BB492" i="15"/>
  <c r="AZ492" i="15"/>
  <c r="AY492" i="15"/>
  <c r="AX492" i="15"/>
  <c r="AV492" i="15"/>
  <c r="AU492" i="15"/>
  <c r="AW492" i="15" s="1"/>
  <c r="AT492" i="15"/>
  <c r="BI491" i="15"/>
  <c r="BH491" i="15"/>
  <c r="BG491" i="15"/>
  <c r="BF491" i="15"/>
  <c r="BD491" i="15"/>
  <c r="BC491" i="15"/>
  <c r="BB491" i="15"/>
  <c r="AZ491" i="15"/>
  <c r="AY491" i="15"/>
  <c r="AX491" i="15"/>
  <c r="AV491" i="15"/>
  <c r="AU491" i="15"/>
  <c r="AT491" i="15"/>
  <c r="BI490" i="15"/>
  <c r="BH490" i="15"/>
  <c r="BG490" i="15"/>
  <c r="BF490" i="15"/>
  <c r="BD490" i="15"/>
  <c r="BC490" i="15"/>
  <c r="BE490" i="15" s="1"/>
  <c r="BB490" i="15"/>
  <c r="BA490" i="15"/>
  <c r="AZ490" i="15"/>
  <c r="AY490" i="15"/>
  <c r="AX490" i="15"/>
  <c r="AV490" i="15"/>
  <c r="AU490" i="15"/>
  <c r="AT490" i="15"/>
  <c r="BI489" i="15"/>
  <c r="BH489" i="15"/>
  <c r="BG489" i="15"/>
  <c r="BF489" i="15"/>
  <c r="BD489" i="15"/>
  <c r="BC489" i="15"/>
  <c r="BE489" i="15" s="1"/>
  <c r="BB489" i="15"/>
  <c r="AZ489" i="15"/>
  <c r="AY489" i="15"/>
  <c r="BA489" i="15" s="1"/>
  <c r="AX489" i="15"/>
  <c r="AV489" i="15"/>
  <c r="AU489" i="15"/>
  <c r="AT489" i="15"/>
  <c r="AW489" i="15" s="1"/>
  <c r="BH488" i="15"/>
  <c r="BG488" i="15"/>
  <c r="BF488" i="15"/>
  <c r="BD488" i="15"/>
  <c r="BC488" i="15"/>
  <c r="BE488" i="15" s="1"/>
  <c r="BB488" i="15"/>
  <c r="AZ488" i="15"/>
  <c r="AY488" i="15"/>
  <c r="AX488" i="15"/>
  <c r="BA488" i="15" s="1"/>
  <c r="AV488" i="15"/>
  <c r="AU488" i="15"/>
  <c r="AT488" i="15"/>
  <c r="BH487" i="15"/>
  <c r="BG487" i="15"/>
  <c r="BF487" i="15"/>
  <c r="BD487" i="15"/>
  <c r="BC487" i="15"/>
  <c r="BB487" i="15"/>
  <c r="AZ487" i="15"/>
  <c r="AY487" i="15"/>
  <c r="BA487" i="15" s="1"/>
  <c r="AX487" i="15"/>
  <c r="AV487" i="15"/>
  <c r="AU487" i="15"/>
  <c r="AT487" i="15"/>
  <c r="AW487" i="15" s="1"/>
  <c r="BH486" i="15"/>
  <c r="BG486" i="15"/>
  <c r="BI486" i="15" s="1"/>
  <c r="BF486" i="15"/>
  <c r="BD486" i="15"/>
  <c r="BC486" i="15"/>
  <c r="BE486" i="15" s="1"/>
  <c r="BB486" i="15"/>
  <c r="AZ486" i="15"/>
  <c r="AY486" i="15"/>
  <c r="BA486" i="15" s="1"/>
  <c r="AX486" i="15"/>
  <c r="AV486" i="15"/>
  <c r="AU486" i="15"/>
  <c r="AT486" i="15"/>
  <c r="BH485" i="15"/>
  <c r="BG485" i="15"/>
  <c r="BI485" i="15" s="1"/>
  <c r="BF485" i="15"/>
  <c r="BD485" i="15"/>
  <c r="BC485" i="15"/>
  <c r="BB485" i="15"/>
  <c r="AZ485" i="15"/>
  <c r="AY485" i="15"/>
  <c r="AX485" i="15"/>
  <c r="AV485" i="15"/>
  <c r="AU485" i="15"/>
  <c r="AT485" i="15"/>
  <c r="BH484" i="15"/>
  <c r="BG484" i="15"/>
  <c r="BF484" i="15"/>
  <c r="BD484" i="15"/>
  <c r="BC484" i="15"/>
  <c r="BB484" i="15"/>
  <c r="AZ484" i="15"/>
  <c r="AY484" i="15"/>
  <c r="AX484" i="15"/>
  <c r="BA484" i="15" s="1"/>
  <c r="AV484" i="15"/>
  <c r="AU484" i="15"/>
  <c r="AT484" i="15"/>
  <c r="BH483" i="15"/>
  <c r="BG483" i="15"/>
  <c r="BF483" i="15"/>
  <c r="BD483" i="15"/>
  <c r="BC483" i="15"/>
  <c r="BB483" i="15"/>
  <c r="BA483" i="15"/>
  <c r="AZ483" i="15"/>
  <c r="AY483" i="15"/>
  <c r="AX483" i="15"/>
  <c r="AV483" i="15"/>
  <c r="AU483" i="15"/>
  <c r="AT483" i="15"/>
  <c r="BH482" i="15"/>
  <c r="BG482" i="15"/>
  <c r="BF482" i="15"/>
  <c r="BD482" i="15"/>
  <c r="BC482" i="15"/>
  <c r="BB482" i="15"/>
  <c r="AZ482" i="15"/>
  <c r="AY482" i="15"/>
  <c r="AX482" i="15"/>
  <c r="AV482" i="15"/>
  <c r="AU482" i="15"/>
  <c r="AT482" i="15"/>
  <c r="BH481" i="15"/>
  <c r="BG481" i="15"/>
  <c r="BF481" i="15"/>
  <c r="BD481" i="15"/>
  <c r="BC481" i="15"/>
  <c r="BB481" i="15"/>
  <c r="BE481" i="15" s="1"/>
  <c r="AZ481" i="15"/>
  <c r="AY481" i="15"/>
  <c r="AX481" i="15"/>
  <c r="AV481" i="15"/>
  <c r="AU481" i="15"/>
  <c r="AT481" i="15"/>
  <c r="AW481" i="15" s="1"/>
  <c r="BH480" i="15"/>
  <c r="BG480" i="15"/>
  <c r="BF480" i="15"/>
  <c r="BD480" i="15"/>
  <c r="BC480" i="15"/>
  <c r="BB480" i="15"/>
  <c r="AZ480" i="15"/>
  <c r="AY480" i="15"/>
  <c r="AX480" i="15"/>
  <c r="AV480" i="15"/>
  <c r="AU480" i="15"/>
  <c r="AT480" i="15"/>
  <c r="BH479" i="15"/>
  <c r="BG479" i="15"/>
  <c r="BI479" i="15" s="1"/>
  <c r="BF479" i="15"/>
  <c r="BD479" i="15"/>
  <c r="BC479" i="15"/>
  <c r="BB479" i="15"/>
  <c r="AZ479" i="15"/>
  <c r="AY479" i="15"/>
  <c r="BA479" i="15" s="1"/>
  <c r="AX479" i="15"/>
  <c r="AV479" i="15"/>
  <c r="AU479" i="15"/>
  <c r="AT479" i="15"/>
  <c r="AW479" i="15" s="1"/>
  <c r="BH478" i="15"/>
  <c r="BG478" i="15"/>
  <c r="BF478" i="15"/>
  <c r="BE478" i="15"/>
  <c r="BD478" i="15"/>
  <c r="BC478" i="15"/>
  <c r="BB478" i="15"/>
  <c r="AZ478" i="15"/>
  <c r="AY478" i="15"/>
  <c r="AX478" i="15"/>
  <c r="BA478" i="15" s="1"/>
  <c r="AV478" i="15"/>
  <c r="AU478" i="15"/>
  <c r="AT478" i="15"/>
  <c r="AW478" i="15" s="1"/>
  <c r="BI477" i="15"/>
  <c r="BH477" i="15"/>
  <c r="BG477" i="15"/>
  <c r="BF477" i="15"/>
  <c r="BD477" i="15"/>
  <c r="BC477" i="15"/>
  <c r="BB477" i="15"/>
  <c r="AZ477" i="15"/>
  <c r="AY477" i="15"/>
  <c r="BA477" i="15" s="1"/>
  <c r="AX477" i="15"/>
  <c r="AV477" i="15"/>
  <c r="AU477" i="15"/>
  <c r="AT477" i="15"/>
  <c r="AW477" i="15" s="1"/>
  <c r="BI476" i="15"/>
  <c r="BH476" i="15"/>
  <c r="BG476" i="15"/>
  <c r="BF476" i="15"/>
  <c r="BD476" i="15"/>
  <c r="BC476" i="15"/>
  <c r="BB476" i="15"/>
  <c r="BE476" i="15" s="1"/>
  <c r="AZ476" i="15"/>
  <c r="AY476" i="15"/>
  <c r="AX476" i="15"/>
  <c r="BA476" i="15" s="1"/>
  <c r="AV476" i="15"/>
  <c r="AU476" i="15"/>
  <c r="AW476" i="15" s="1"/>
  <c r="AT476" i="15"/>
  <c r="BH475" i="15"/>
  <c r="BG475" i="15"/>
  <c r="BF475" i="15"/>
  <c r="BI475" i="15" s="1"/>
  <c r="BD475" i="15"/>
  <c r="BC475" i="15"/>
  <c r="BB475" i="15"/>
  <c r="BE475" i="15" s="1"/>
  <c r="AZ475" i="15"/>
  <c r="AY475" i="15"/>
  <c r="AX475" i="15"/>
  <c r="AV475" i="15"/>
  <c r="AU475" i="15"/>
  <c r="AT475" i="15"/>
  <c r="AW475" i="15" s="1"/>
  <c r="BH474" i="15"/>
  <c r="BG474" i="15"/>
  <c r="BF474" i="15"/>
  <c r="BD474" i="15"/>
  <c r="BC474" i="15"/>
  <c r="BB474" i="15"/>
  <c r="AZ474" i="15"/>
  <c r="AY474" i="15"/>
  <c r="AX474" i="15"/>
  <c r="AV474" i="15"/>
  <c r="AU474" i="15"/>
  <c r="AW474" i="15" s="1"/>
  <c r="AT474" i="15"/>
  <c r="BH473" i="15"/>
  <c r="BG473" i="15"/>
  <c r="BI473" i="15" s="1"/>
  <c r="BF473" i="15"/>
  <c r="BD473" i="15"/>
  <c r="BC473" i="15"/>
  <c r="BB473" i="15"/>
  <c r="AZ473" i="15"/>
  <c r="AY473" i="15"/>
  <c r="BA473" i="15" s="1"/>
  <c r="AX473" i="15"/>
  <c r="AV473" i="15"/>
  <c r="AU473" i="15"/>
  <c r="AT473" i="15"/>
  <c r="BH472" i="15"/>
  <c r="BG472" i="15"/>
  <c r="BF472" i="15"/>
  <c r="BD472" i="15"/>
  <c r="BC472" i="15"/>
  <c r="BB472" i="15"/>
  <c r="BE472" i="15" s="1"/>
  <c r="AZ472" i="15"/>
  <c r="AY472" i="15"/>
  <c r="AX472" i="15"/>
  <c r="AV472" i="15"/>
  <c r="AU472" i="15"/>
  <c r="AT472" i="15"/>
  <c r="AW472" i="15" s="1"/>
  <c r="BH471" i="15"/>
  <c r="BG471" i="15"/>
  <c r="BF471" i="15"/>
  <c r="BI471" i="15" s="1"/>
  <c r="BD471" i="15"/>
  <c r="BC471" i="15"/>
  <c r="BB471" i="15"/>
  <c r="AZ471" i="15"/>
  <c r="AY471" i="15"/>
  <c r="AX471" i="15"/>
  <c r="AV471" i="15"/>
  <c r="AU471" i="15"/>
  <c r="AT471" i="15"/>
  <c r="BH470" i="15"/>
  <c r="BG470" i="15"/>
  <c r="BF470" i="15"/>
  <c r="BD470" i="15"/>
  <c r="BC470" i="15"/>
  <c r="BB470" i="15"/>
  <c r="AZ470" i="15"/>
  <c r="AY470" i="15"/>
  <c r="AX470" i="15"/>
  <c r="AV470" i="15"/>
  <c r="AU470" i="15"/>
  <c r="AT470" i="15"/>
  <c r="BH469" i="15"/>
  <c r="BG469" i="15"/>
  <c r="BF469" i="15"/>
  <c r="BD469" i="15"/>
  <c r="BC469" i="15"/>
  <c r="BB469" i="15"/>
  <c r="AZ469" i="15"/>
  <c r="AY469" i="15"/>
  <c r="AX469" i="15"/>
  <c r="BA469" i="15" s="1"/>
  <c r="AV469" i="15"/>
  <c r="AU469" i="15"/>
  <c r="AT469" i="15"/>
  <c r="AW469" i="15" s="1"/>
  <c r="BH468" i="15"/>
  <c r="BG468" i="15"/>
  <c r="BF468" i="15"/>
  <c r="BD468" i="15"/>
  <c r="BC468" i="15"/>
  <c r="BB468" i="15"/>
  <c r="BE468" i="15" s="1"/>
  <c r="AZ468" i="15"/>
  <c r="AY468" i="15"/>
  <c r="AX468" i="15"/>
  <c r="AV468" i="15"/>
  <c r="AU468" i="15"/>
  <c r="AT468" i="15"/>
  <c r="BH467" i="15"/>
  <c r="BG467" i="15"/>
  <c r="BF467" i="15"/>
  <c r="BD467" i="15"/>
  <c r="BC467" i="15"/>
  <c r="BB467" i="15"/>
  <c r="BE467" i="15" s="1"/>
  <c r="AZ467" i="15"/>
  <c r="AY467" i="15"/>
  <c r="AX467" i="15"/>
  <c r="AV467" i="15"/>
  <c r="AU467" i="15"/>
  <c r="AT467" i="15"/>
  <c r="BH466" i="15"/>
  <c r="BG466" i="15"/>
  <c r="BF466" i="15"/>
  <c r="BD466" i="15"/>
  <c r="BC466" i="15"/>
  <c r="BB466" i="15"/>
  <c r="AZ466" i="15"/>
  <c r="AY466" i="15"/>
  <c r="AX466" i="15"/>
  <c r="AV466" i="15"/>
  <c r="AU466" i="15"/>
  <c r="AT466" i="15"/>
  <c r="BH465" i="15"/>
  <c r="BG465" i="15"/>
  <c r="BF465" i="15"/>
  <c r="BD465" i="15"/>
  <c r="BC465" i="15"/>
  <c r="BB465" i="15"/>
  <c r="AZ465" i="15"/>
  <c r="AY465" i="15"/>
  <c r="AX465" i="15"/>
  <c r="AV465" i="15"/>
  <c r="AU465" i="15"/>
  <c r="AT465" i="15"/>
  <c r="BH464" i="15"/>
  <c r="BG464" i="15"/>
  <c r="BF464" i="15"/>
  <c r="BD464" i="15"/>
  <c r="BC464" i="15"/>
  <c r="BB464" i="15"/>
  <c r="BE464" i="15" s="1"/>
  <c r="AZ464" i="15"/>
  <c r="AY464" i="15"/>
  <c r="AX464" i="15"/>
  <c r="AV464" i="15"/>
  <c r="AU464" i="15"/>
  <c r="AT464" i="15"/>
  <c r="BH463" i="15"/>
  <c r="BG463" i="15"/>
  <c r="BF463" i="15"/>
  <c r="BD463" i="15"/>
  <c r="BC463" i="15"/>
  <c r="BB463" i="15"/>
  <c r="AZ463" i="15"/>
  <c r="AY463" i="15"/>
  <c r="AX463" i="15"/>
  <c r="AV463" i="15"/>
  <c r="AU463" i="15"/>
  <c r="AT463" i="15"/>
  <c r="BH462" i="15"/>
  <c r="BG462" i="15"/>
  <c r="BF462" i="15"/>
  <c r="BD462" i="15"/>
  <c r="BC462" i="15"/>
  <c r="BB462" i="15"/>
  <c r="AZ462" i="15"/>
  <c r="AY462" i="15"/>
  <c r="AX462" i="15"/>
  <c r="AV462" i="15"/>
  <c r="AU462" i="15"/>
  <c r="AT462" i="15"/>
  <c r="AW462" i="15" s="1"/>
  <c r="BH461" i="15"/>
  <c r="BG461" i="15"/>
  <c r="BF461" i="15"/>
  <c r="BD461" i="15"/>
  <c r="BC461" i="15"/>
  <c r="BB461" i="15"/>
  <c r="AZ461" i="15"/>
  <c r="AY461" i="15"/>
  <c r="AX461" i="15"/>
  <c r="BA461" i="15" s="1"/>
  <c r="AV461" i="15"/>
  <c r="AU461" i="15"/>
  <c r="AT461" i="15"/>
  <c r="AW461" i="15" s="1"/>
  <c r="BH460" i="15"/>
  <c r="BG460" i="15"/>
  <c r="BF460" i="15"/>
  <c r="BD460" i="15"/>
  <c r="BC460" i="15"/>
  <c r="BB460" i="15"/>
  <c r="BE460" i="15" s="1"/>
  <c r="AZ460" i="15"/>
  <c r="AY460" i="15"/>
  <c r="AX460" i="15"/>
  <c r="AV460" i="15"/>
  <c r="AU460" i="15"/>
  <c r="AT460" i="15"/>
  <c r="BH459" i="15"/>
  <c r="BG459" i="15"/>
  <c r="BF459" i="15"/>
  <c r="BD459" i="15"/>
  <c r="BC459" i="15"/>
  <c r="BB459" i="15"/>
  <c r="AZ459" i="15"/>
  <c r="AY459" i="15"/>
  <c r="AX459" i="15"/>
  <c r="AV459" i="15"/>
  <c r="AU459" i="15"/>
  <c r="AT459" i="15"/>
  <c r="BH458" i="15"/>
  <c r="BG458" i="15"/>
  <c r="BF458" i="15"/>
  <c r="BD458" i="15"/>
  <c r="BC458" i="15"/>
  <c r="BB458" i="15"/>
  <c r="AZ458" i="15"/>
  <c r="AY458" i="15"/>
  <c r="AX458" i="15"/>
  <c r="AV458" i="15"/>
  <c r="AU458" i="15"/>
  <c r="AT458" i="15"/>
  <c r="AW458" i="15" s="1"/>
  <c r="BH457" i="15"/>
  <c r="BG457" i="15"/>
  <c r="BF457" i="15"/>
  <c r="BD457" i="15"/>
  <c r="BC457" i="15"/>
  <c r="BB457" i="15"/>
  <c r="AZ457" i="15"/>
  <c r="AY457" i="15"/>
  <c r="AX457" i="15"/>
  <c r="AV457" i="15"/>
  <c r="AU457" i="15"/>
  <c r="AT457" i="15"/>
  <c r="BH456" i="15"/>
  <c r="BG456" i="15"/>
  <c r="BF456" i="15"/>
  <c r="BD456" i="15"/>
  <c r="BC456" i="15"/>
  <c r="BB456" i="15"/>
  <c r="AZ456" i="15"/>
  <c r="AY456" i="15"/>
  <c r="AX456" i="15"/>
  <c r="AV456" i="15"/>
  <c r="AU456" i="15"/>
  <c r="AT456" i="15"/>
  <c r="BH455" i="15"/>
  <c r="BG455" i="15"/>
  <c r="BF455" i="15"/>
  <c r="BD455" i="15"/>
  <c r="BC455" i="15"/>
  <c r="BB455" i="15"/>
  <c r="AZ455" i="15"/>
  <c r="AY455" i="15"/>
  <c r="AX455" i="15"/>
  <c r="AV455" i="15"/>
  <c r="AU455" i="15"/>
  <c r="AT455" i="15"/>
  <c r="BH454" i="15"/>
  <c r="BG454" i="15"/>
  <c r="BF454" i="15"/>
  <c r="BD454" i="15"/>
  <c r="BC454" i="15"/>
  <c r="BB454" i="15"/>
  <c r="AZ454" i="15"/>
  <c r="AY454" i="15"/>
  <c r="AX454" i="15"/>
  <c r="AV454" i="15"/>
  <c r="AU454" i="15"/>
  <c r="AT454" i="15"/>
  <c r="AW454" i="15" s="1"/>
  <c r="BH453" i="15"/>
  <c r="BG453" i="15"/>
  <c r="BF453" i="15"/>
  <c r="BD453" i="15"/>
  <c r="BC453" i="15"/>
  <c r="BB453" i="15"/>
  <c r="AZ453" i="15"/>
  <c r="AY453" i="15"/>
  <c r="AX453" i="15"/>
  <c r="AV453" i="15"/>
  <c r="AU453" i="15"/>
  <c r="AT453" i="15"/>
  <c r="BH452" i="15"/>
  <c r="BG452" i="15"/>
  <c r="BF452" i="15"/>
  <c r="BD452" i="15"/>
  <c r="BC452" i="15"/>
  <c r="BB452" i="15"/>
  <c r="AZ452" i="15"/>
  <c r="AY452" i="15"/>
  <c r="AX452" i="15"/>
  <c r="AV452" i="15"/>
  <c r="AU452" i="15"/>
  <c r="AT452" i="15"/>
  <c r="BH451" i="15"/>
  <c r="BG451" i="15"/>
  <c r="BF451" i="15"/>
  <c r="BI451" i="15" s="1"/>
  <c r="BD451" i="15"/>
  <c r="BC451" i="15"/>
  <c r="BB451" i="15"/>
  <c r="BE451" i="15" s="1"/>
  <c r="AZ451" i="15"/>
  <c r="AY451" i="15"/>
  <c r="AX451" i="15"/>
  <c r="AV451" i="15"/>
  <c r="AU451" i="15"/>
  <c r="AT451" i="15"/>
  <c r="BH450" i="15"/>
  <c r="BG450" i="15"/>
  <c r="BF450" i="15"/>
  <c r="BD450" i="15"/>
  <c r="BC450" i="15"/>
  <c r="BB450" i="15"/>
  <c r="AZ450" i="15"/>
  <c r="AY450" i="15"/>
  <c r="AX450" i="15"/>
  <c r="AV450" i="15"/>
  <c r="AU450" i="15"/>
  <c r="AT450" i="15"/>
  <c r="AW450" i="15" s="1"/>
  <c r="BH449" i="15"/>
  <c r="BG449" i="15"/>
  <c r="BF449" i="15"/>
  <c r="BD449" i="15"/>
  <c r="BC449" i="15"/>
  <c r="BB449" i="15"/>
  <c r="AZ449" i="15"/>
  <c r="AY449" i="15"/>
  <c r="AX449" i="15"/>
  <c r="AV449" i="15"/>
  <c r="AU449" i="15"/>
  <c r="AT449" i="15"/>
  <c r="BH448" i="15"/>
  <c r="BG448" i="15"/>
  <c r="BI448" i="15" s="1"/>
  <c r="BF448" i="15"/>
  <c r="BD448" i="15"/>
  <c r="BC448" i="15"/>
  <c r="BB448" i="15"/>
  <c r="AZ448" i="15"/>
  <c r="AY448" i="15"/>
  <c r="BA448" i="15" s="1"/>
  <c r="AX448" i="15"/>
  <c r="AV448" i="15"/>
  <c r="AU448" i="15"/>
  <c r="AT448" i="15"/>
  <c r="BH447" i="15"/>
  <c r="BG447" i="15"/>
  <c r="BF447" i="15"/>
  <c r="BD447" i="15"/>
  <c r="BC447" i="15"/>
  <c r="BB447" i="15"/>
  <c r="AZ447" i="15"/>
  <c r="AY447" i="15"/>
  <c r="AX447" i="15"/>
  <c r="AV447" i="15"/>
  <c r="AU447" i="15"/>
  <c r="AT447" i="15"/>
  <c r="BH446" i="15"/>
  <c r="BG446" i="15"/>
  <c r="BI446" i="15" s="1"/>
  <c r="BF446" i="15"/>
  <c r="BD446" i="15"/>
  <c r="BC446" i="15"/>
  <c r="BB446" i="15"/>
  <c r="AZ446" i="15"/>
  <c r="AY446" i="15"/>
  <c r="BA446" i="15" s="1"/>
  <c r="AX446" i="15"/>
  <c r="AV446" i="15"/>
  <c r="AU446" i="15"/>
  <c r="AT446" i="15"/>
  <c r="AW446" i="15" s="1"/>
  <c r="BH445" i="15"/>
  <c r="BG445" i="15"/>
  <c r="BF445" i="15"/>
  <c r="BD445" i="15"/>
  <c r="BC445" i="15"/>
  <c r="BB445" i="15"/>
  <c r="AZ445" i="15"/>
  <c r="AY445" i="15"/>
  <c r="AX445" i="15"/>
  <c r="AV445" i="15"/>
  <c r="AU445" i="15"/>
  <c r="AT445" i="15"/>
  <c r="BH444" i="15"/>
  <c r="BG444" i="15"/>
  <c r="BI444" i="15" s="1"/>
  <c r="BF444" i="15"/>
  <c r="BD444" i="15"/>
  <c r="BC444" i="15"/>
  <c r="BB444" i="15"/>
  <c r="AZ444" i="15"/>
  <c r="AY444" i="15"/>
  <c r="AX444" i="15"/>
  <c r="AV444" i="15"/>
  <c r="AU444" i="15"/>
  <c r="AT444" i="15"/>
  <c r="BH443" i="15"/>
  <c r="BG443" i="15"/>
  <c r="BF443" i="15"/>
  <c r="BD443" i="15"/>
  <c r="BC443" i="15"/>
  <c r="BB443" i="15"/>
  <c r="AZ443" i="15"/>
  <c r="AY443" i="15"/>
  <c r="AX443" i="15"/>
  <c r="AV443" i="15"/>
  <c r="AU443" i="15"/>
  <c r="AW443" i="15" s="1"/>
  <c r="AT443" i="15"/>
  <c r="BH442" i="15"/>
  <c r="BG442" i="15"/>
  <c r="BI442" i="15" s="1"/>
  <c r="BF442" i="15"/>
  <c r="BD442" i="15"/>
  <c r="BC442" i="15"/>
  <c r="BB442" i="15"/>
  <c r="BE442" i="15" s="1"/>
  <c r="AZ442" i="15"/>
  <c r="AY442" i="15"/>
  <c r="BA442" i="15" s="1"/>
  <c r="AX442" i="15"/>
  <c r="AV442" i="15"/>
  <c r="AU442" i="15"/>
  <c r="AT442" i="15"/>
  <c r="AW442" i="15" s="1"/>
  <c r="BH441" i="15"/>
  <c r="BG441" i="15"/>
  <c r="BF441" i="15"/>
  <c r="BI441" i="15" s="1"/>
  <c r="BD441" i="15"/>
  <c r="BC441" i="15"/>
  <c r="BB441" i="15"/>
  <c r="AZ441" i="15"/>
  <c r="AY441" i="15"/>
  <c r="AX441" i="15"/>
  <c r="AV441" i="15"/>
  <c r="AU441" i="15"/>
  <c r="AT441" i="15"/>
  <c r="BH440" i="15"/>
  <c r="BG440" i="15"/>
  <c r="BI440" i="15" s="1"/>
  <c r="BF440" i="15"/>
  <c r="BD440" i="15"/>
  <c r="BC440" i="15"/>
  <c r="BB440" i="15"/>
  <c r="AZ440" i="15"/>
  <c r="AY440" i="15"/>
  <c r="AX440" i="15"/>
  <c r="AV440" i="15"/>
  <c r="AU440" i="15"/>
  <c r="AT440" i="15"/>
  <c r="AW440" i="15" s="1"/>
  <c r="BH439" i="15"/>
  <c r="BG439" i="15"/>
  <c r="BF439" i="15"/>
  <c r="BI439" i="15" s="1"/>
  <c r="BD439" i="15"/>
  <c r="BC439" i="15"/>
  <c r="BE439" i="15" s="1"/>
  <c r="BB439" i="15"/>
  <c r="AZ439" i="15"/>
  <c r="AY439" i="15"/>
  <c r="AX439" i="15"/>
  <c r="BA439" i="15" s="1"/>
  <c r="AV439" i="15"/>
  <c r="AU439" i="15"/>
  <c r="AT439" i="15"/>
  <c r="BH438" i="15"/>
  <c r="BG438" i="15"/>
  <c r="BF438" i="15"/>
  <c r="BD438" i="15"/>
  <c r="BC438" i="15"/>
  <c r="BB438" i="15"/>
  <c r="BE438" i="15" s="1"/>
  <c r="AZ438" i="15"/>
  <c r="AY438" i="15"/>
  <c r="BA438" i="15" s="1"/>
  <c r="AX438" i="15"/>
  <c r="AV438" i="15"/>
  <c r="AU438" i="15"/>
  <c r="AT438" i="15"/>
  <c r="AW438" i="15" s="1"/>
  <c r="BH437" i="15"/>
  <c r="BG437" i="15"/>
  <c r="BF437" i="15"/>
  <c r="BD437" i="15"/>
  <c r="BC437" i="15"/>
  <c r="BB437" i="15"/>
  <c r="AZ437" i="15"/>
  <c r="AY437" i="15"/>
  <c r="AX437" i="15"/>
  <c r="AV437" i="15"/>
  <c r="AU437" i="15"/>
  <c r="AT437" i="15"/>
  <c r="BH436" i="15"/>
  <c r="BG436" i="15"/>
  <c r="BI436" i="15" s="1"/>
  <c r="BF436" i="15"/>
  <c r="BE436" i="15"/>
  <c r="BD436" i="15"/>
  <c r="BC436" i="15"/>
  <c r="BB436" i="15"/>
  <c r="AZ436" i="15"/>
  <c r="AY436" i="15"/>
  <c r="AX436" i="15"/>
  <c r="AV436" i="15"/>
  <c r="AW436" i="15" s="1"/>
  <c r="AU436" i="15"/>
  <c r="AT436" i="15"/>
  <c r="BH435" i="15"/>
  <c r="BG435" i="15"/>
  <c r="BF435" i="15"/>
  <c r="BD435" i="15"/>
  <c r="BC435" i="15"/>
  <c r="BB435" i="15"/>
  <c r="AZ435" i="15"/>
  <c r="AY435" i="15"/>
  <c r="AX435" i="15"/>
  <c r="AV435" i="15"/>
  <c r="AU435" i="15"/>
  <c r="AT435" i="15"/>
  <c r="BH434" i="15"/>
  <c r="BG434" i="15"/>
  <c r="BF434" i="15"/>
  <c r="BD434" i="15"/>
  <c r="BC434" i="15"/>
  <c r="BB434" i="15"/>
  <c r="BE434" i="15" s="1"/>
  <c r="AZ434" i="15"/>
  <c r="AY434" i="15"/>
  <c r="BA434" i="15" s="1"/>
  <c r="AX434" i="15"/>
  <c r="AV434" i="15"/>
  <c r="AU434" i="15"/>
  <c r="AT434" i="15"/>
  <c r="AW434" i="15" s="1"/>
  <c r="BH433" i="15"/>
  <c r="BG433" i="15"/>
  <c r="BF433" i="15"/>
  <c r="BD433" i="15"/>
  <c r="BC433" i="15"/>
  <c r="BB433" i="15"/>
  <c r="AZ433" i="15"/>
  <c r="AY433" i="15"/>
  <c r="AX433" i="15"/>
  <c r="BA433" i="15" s="1"/>
  <c r="AV433" i="15"/>
  <c r="AU433" i="15"/>
  <c r="AW433" i="15" s="1"/>
  <c r="AT433" i="15"/>
  <c r="BH432" i="15"/>
  <c r="BG432" i="15"/>
  <c r="BI432" i="15" s="1"/>
  <c r="BF432" i="15"/>
  <c r="BD432" i="15"/>
  <c r="BC432" i="15"/>
  <c r="BB432" i="15"/>
  <c r="AZ432" i="15"/>
  <c r="AY432" i="15"/>
  <c r="AX432" i="15"/>
  <c r="AV432" i="15"/>
  <c r="AU432" i="15"/>
  <c r="AT432" i="15"/>
  <c r="BH431" i="15"/>
  <c r="BG431" i="15"/>
  <c r="BF431" i="15"/>
  <c r="BD431" i="15"/>
  <c r="BC431" i="15"/>
  <c r="BB431" i="15"/>
  <c r="AZ431" i="15"/>
  <c r="AY431" i="15"/>
  <c r="AX431" i="15"/>
  <c r="BA431" i="15" s="1"/>
  <c r="AV431" i="15"/>
  <c r="AU431" i="15"/>
  <c r="AW431" i="15" s="1"/>
  <c r="AT431" i="15"/>
  <c r="BH430" i="15"/>
  <c r="BG430" i="15"/>
  <c r="BF430" i="15"/>
  <c r="BD430" i="15"/>
  <c r="BC430" i="15"/>
  <c r="BB430" i="15"/>
  <c r="BE430" i="15" s="1"/>
  <c r="AZ430" i="15"/>
  <c r="AY430" i="15"/>
  <c r="BA430" i="15" s="1"/>
  <c r="AX430" i="15"/>
  <c r="AV430" i="15"/>
  <c r="AU430" i="15"/>
  <c r="AT430" i="15"/>
  <c r="AW430" i="15" s="1"/>
  <c r="BH429" i="15"/>
  <c r="BG429" i="15"/>
  <c r="BF429" i="15"/>
  <c r="BI429" i="15" s="1"/>
  <c r="BD429" i="15"/>
  <c r="BC429" i="15"/>
  <c r="BE429" i="15" s="1"/>
  <c r="BB429" i="15"/>
  <c r="AZ429" i="15"/>
  <c r="AY429" i="15"/>
  <c r="AX429" i="15"/>
  <c r="AV429" i="15"/>
  <c r="AU429" i="15"/>
  <c r="AT429" i="15"/>
  <c r="BH428" i="15"/>
  <c r="BG428" i="15"/>
  <c r="BF428" i="15"/>
  <c r="BD428" i="15"/>
  <c r="BC428" i="15"/>
  <c r="BB428" i="15"/>
  <c r="AZ428" i="15"/>
  <c r="AY428" i="15"/>
  <c r="AX428" i="15"/>
  <c r="AV428" i="15"/>
  <c r="AU428" i="15"/>
  <c r="AT428" i="15"/>
  <c r="BH427" i="15"/>
  <c r="BG427" i="15"/>
  <c r="BF427" i="15"/>
  <c r="BI427" i="15" s="1"/>
  <c r="BD427" i="15"/>
  <c r="BC427" i="15"/>
  <c r="BE427" i="15" s="1"/>
  <c r="BB427" i="15"/>
  <c r="AZ427" i="15"/>
  <c r="AY427" i="15"/>
  <c r="AX427" i="15"/>
  <c r="AV427" i="15"/>
  <c r="AU427" i="15"/>
  <c r="AW427" i="15" s="1"/>
  <c r="AT427" i="15"/>
  <c r="BH426" i="15"/>
  <c r="BG426" i="15"/>
  <c r="BF426" i="15"/>
  <c r="BD426" i="15"/>
  <c r="BC426" i="15"/>
  <c r="BB426" i="15"/>
  <c r="BE426" i="15" s="1"/>
  <c r="AZ426" i="15"/>
  <c r="AY426" i="15"/>
  <c r="BA426" i="15" s="1"/>
  <c r="AX426" i="15"/>
  <c r="AV426" i="15"/>
  <c r="AU426" i="15"/>
  <c r="AT426" i="15"/>
  <c r="BH425" i="15"/>
  <c r="BG425" i="15"/>
  <c r="BF425" i="15"/>
  <c r="BD425" i="15"/>
  <c r="BC425" i="15"/>
  <c r="BB425" i="15"/>
  <c r="AZ425" i="15"/>
  <c r="AY425" i="15"/>
  <c r="AX425" i="15"/>
  <c r="AV425" i="15"/>
  <c r="AU425" i="15"/>
  <c r="AT425" i="15"/>
  <c r="BH424" i="15"/>
  <c r="BG424" i="15"/>
  <c r="BF424" i="15"/>
  <c r="BD424" i="15"/>
  <c r="BC424" i="15"/>
  <c r="BB424" i="15"/>
  <c r="AZ424" i="15"/>
  <c r="AY424" i="15"/>
  <c r="BA424" i="15" s="1"/>
  <c r="AX424" i="15"/>
  <c r="AV424" i="15"/>
  <c r="AU424" i="15"/>
  <c r="AT424" i="15"/>
  <c r="AW424" i="15" s="1"/>
  <c r="BH423" i="15"/>
  <c r="BG423" i="15"/>
  <c r="BF423" i="15"/>
  <c r="BD423" i="15"/>
  <c r="BC423" i="15"/>
  <c r="BE423" i="15" s="1"/>
  <c r="BB423" i="15"/>
  <c r="BA423" i="15"/>
  <c r="AZ423" i="15"/>
  <c r="AY423" i="15"/>
  <c r="AX423" i="15"/>
  <c r="AV423" i="15"/>
  <c r="AU423" i="15"/>
  <c r="AT423" i="15"/>
  <c r="BH422" i="15"/>
  <c r="BG422" i="15"/>
  <c r="BI422" i="15" s="1"/>
  <c r="BF422" i="15"/>
  <c r="BD422" i="15"/>
  <c r="BC422" i="15"/>
  <c r="BB422" i="15"/>
  <c r="AZ422" i="15"/>
  <c r="AY422" i="15"/>
  <c r="BA422" i="15" s="1"/>
  <c r="AX422" i="15"/>
  <c r="AV422" i="15"/>
  <c r="AU422" i="15"/>
  <c r="AT422" i="15"/>
  <c r="BH421" i="15"/>
  <c r="BG421" i="15"/>
  <c r="BF421" i="15"/>
  <c r="BD421" i="15"/>
  <c r="BC421" i="15"/>
  <c r="BB421" i="15"/>
  <c r="AZ421" i="15"/>
  <c r="AY421" i="15"/>
  <c r="AX421" i="15"/>
  <c r="AV421" i="15"/>
  <c r="AU421" i="15"/>
  <c r="AT421" i="15"/>
  <c r="BH420" i="15"/>
  <c r="BG420" i="15"/>
  <c r="BI420" i="15" s="1"/>
  <c r="BF420" i="15"/>
  <c r="BD420" i="15"/>
  <c r="BC420" i="15"/>
  <c r="BE420" i="15" s="1"/>
  <c r="BB420" i="15"/>
  <c r="AZ420" i="15"/>
  <c r="AY420" i="15"/>
  <c r="AX420" i="15"/>
  <c r="AV420" i="15"/>
  <c r="AW420" i="15" s="1"/>
  <c r="AU420" i="15"/>
  <c r="AT420" i="15"/>
  <c r="BH419" i="15"/>
  <c r="BG419" i="15"/>
  <c r="BF419" i="15"/>
  <c r="BD419" i="15"/>
  <c r="BC419" i="15"/>
  <c r="BB419" i="15"/>
  <c r="AZ419" i="15"/>
  <c r="AY419" i="15"/>
  <c r="AX419" i="15"/>
  <c r="AV419" i="15"/>
  <c r="AU419" i="15"/>
  <c r="AT419" i="15"/>
  <c r="BH418" i="15"/>
  <c r="BG418" i="15"/>
  <c r="BI418" i="15" s="1"/>
  <c r="BF418" i="15"/>
  <c r="BD418" i="15"/>
  <c r="BC418" i="15"/>
  <c r="BB418" i="15"/>
  <c r="BE418" i="15" s="1"/>
  <c r="AZ418" i="15"/>
  <c r="AY418" i="15"/>
  <c r="BA418" i="15" s="1"/>
  <c r="AX418" i="15"/>
  <c r="AV418" i="15"/>
  <c r="AU418" i="15"/>
  <c r="AT418" i="15"/>
  <c r="BH417" i="15"/>
  <c r="BG417" i="15"/>
  <c r="BF417" i="15"/>
  <c r="BD417" i="15"/>
  <c r="BC417" i="15"/>
  <c r="BB417" i="15"/>
  <c r="AZ417" i="15"/>
  <c r="AY417" i="15"/>
  <c r="AX417" i="15"/>
  <c r="BA417" i="15" s="1"/>
  <c r="AV417" i="15"/>
  <c r="AU417" i="15"/>
  <c r="AT417" i="15"/>
  <c r="BH416" i="15"/>
  <c r="BG416" i="15"/>
  <c r="BI416" i="15" s="1"/>
  <c r="BF416" i="15"/>
  <c r="BD416" i="15"/>
  <c r="BC416" i="15"/>
  <c r="BB416" i="15"/>
  <c r="AZ416" i="15"/>
  <c r="AY416" i="15"/>
  <c r="AX416" i="15"/>
  <c r="AV416" i="15"/>
  <c r="AU416" i="15"/>
  <c r="AT416" i="15"/>
  <c r="BH415" i="15"/>
  <c r="BG415" i="15"/>
  <c r="BF415" i="15"/>
  <c r="BD415" i="15"/>
  <c r="BC415" i="15"/>
  <c r="BB415" i="15"/>
  <c r="AZ415" i="15"/>
  <c r="AY415" i="15"/>
  <c r="AX415" i="15"/>
  <c r="AV415" i="15"/>
  <c r="AU415" i="15"/>
  <c r="AT415" i="15"/>
  <c r="AW415" i="15" s="1"/>
  <c r="BI414" i="15"/>
  <c r="BH414" i="15"/>
  <c r="BG414" i="15"/>
  <c r="BF414" i="15"/>
  <c r="BD414" i="15"/>
  <c r="BC414" i="15"/>
  <c r="BB414" i="15"/>
  <c r="BA414" i="15"/>
  <c r="AZ414" i="15"/>
  <c r="AY414" i="15"/>
  <c r="AX414" i="15"/>
  <c r="AV414" i="15"/>
  <c r="AU414" i="15"/>
  <c r="AT414" i="15"/>
  <c r="AW414" i="15" s="1"/>
  <c r="BH413" i="15"/>
  <c r="BG413" i="15"/>
  <c r="BF413" i="15"/>
  <c r="BD413" i="15"/>
  <c r="BC413" i="15"/>
  <c r="BB413" i="15"/>
  <c r="AZ413" i="15"/>
  <c r="AY413" i="15"/>
  <c r="AX413" i="15"/>
  <c r="AV413" i="15"/>
  <c r="AU413" i="15"/>
  <c r="AT413" i="15"/>
  <c r="BH412" i="15"/>
  <c r="BG412" i="15"/>
  <c r="BI412" i="15" s="1"/>
  <c r="BF412" i="15"/>
  <c r="BD412" i="15"/>
  <c r="BC412" i="15"/>
  <c r="BB412" i="15"/>
  <c r="AZ412" i="15"/>
  <c r="AY412" i="15"/>
  <c r="BA412" i="15" s="1"/>
  <c r="AX412" i="15"/>
  <c r="AV412" i="15"/>
  <c r="AU412" i="15"/>
  <c r="AT412" i="15"/>
  <c r="BH411" i="15"/>
  <c r="BG411" i="15"/>
  <c r="BF411" i="15"/>
  <c r="BD411" i="15"/>
  <c r="BC411" i="15"/>
  <c r="BB411" i="15"/>
  <c r="AZ411" i="15"/>
  <c r="AY411" i="15"/>
  <c r="AX411" i="15"/>
  <c r="AV411" i="15"/>
  <c r="AU411" i="15"/>
  <c r="AT411" i="15"/>
  <c r="BH410" i="15"/>
  <c r="BG410" i="15"/>
  <c r="BI410" i="15" s="1"/>
  <c r="BF410" i="15"/>
  <c r="BD410" i="15"/>
  <c r="BC410" i="15"/>
  <c r="BB410" i="15"/>
  <c r="BE410" i="15" s="1"/>
  <c r="AZ410" i="15"/>
  <c r="AY410" i="15"/>
  <c r="AX410" i="15"/>
  <c r="AV410" i="15"/>
  <c r="AU410" i="15"/>
  <c r="AT410" i="15"/>
  <c r="BH409" i="15"/>
  <c r="BG409" i="15"/>
  <c r="BF409" i="15"/>
  <c r="BD409" i="15"/>
  <c r="BC409" i="15"/>
  <c r="BB409" i="15"/>
  <c r="BE409" i="15" s="1"/>
  <c r="AZ409" i="15"/>
  <c r="AY409" i="15"/>
  <c r="AX409" i="15"/>
  <c r="AV409" i="15"/>
  <c r="AU409" i="15"/>
  <c r="AT409" i="15"/>
  <c r="BH408" i="15"/>
  <c r="BG408" i="15"/>
  <c r="BF408" i="15"/>
  <c r="BI408" i="15" s="1"/>
  <c r="BD408" i="15"/>
  <c r="BC408" i="15"/>
  <c r="BB408" i="15"/>
  <c r="BE408" i="15" s="1"/>
  <c r="AZ408" i="15"/>
  <c r="AY408" i="15"/>
  <c r="AX408" i="15"/>
  <c r="BA408" i="15" s="1"/>
  <c r="AV408" i="15"/>
  <c r="AU408" i="15"/>
  <c r="AT408" i="15"/>
  <c r="BH407" i="15"/>
  <c r="BG407" i="15"/>
  <c r="BF407" i="15"/>
  <c r="BD407" i="15"/>
  <c r="BC407" i="15"/>
  <c r="BB407" i="15"/>
  <c r="AZ407" i="15"/>
  <c r="AY407" i="15"/>
  <c r="BA407" i="15" s="1"/>
  <c r="AX407" i="15"/>
  <c r="AV407" i="15"/>
  <c r="AU407" i="15"/>
  <c r="AT407" i="15"/>
  <c r="BH406" i="15"/>
  <c r="BG406" i="15"/>
  <c r="BI406" i="15" s="1"/>
  <c r="BF406" i="15"/>
  <c r="BD406" i="15"/>
  <c r="BC406" i="15"/>
  <c r="BB406" i="15"/>
  <c r="BE406" i="15" s="1"/>
  <c r="AZ406" i="15"/>
  <c r="AY406" i="15"/>
  <c r="AX406" i="15"/>
  <c r="AV406" i="15"/>
  <c r="AU406" i="15"/>
  <c r="AT406" i="15"/>
  <c r="BH405" i="15"/>
  <c r="BG405" i="15"/>
  <c r="BF405" i="15"/>
  <c r="BD405" i="15"/>
  <c r="BC405" i="15"/>
  <c r="BE405" i="15" s="1"/>
  <c r="BB405" i="15"/>
  <c r="AZ405" i="15"/>
  <c r="AY405" i="15"/>
  <c r="AX405" i="15"/>
  <c r="AV405" i="15"/>
  <c r="AU405" i="15"/>
  <c r="AT405" i="15"/>
  <c r="BH404" i="15"/>
  <c r="BG404" i="15"/>
  <c r="BF404" i="15"/>
  <c r="BD404" i="15"/>
  <c r="BC404" i="15"/>
  <c r="BB404" i="15"/>
  <c r="BE404" i="15" s="1"/>
  <c r="AZ404" i="15"/>
  <c r="AY404" i="15"/>
  <c r="AX404" i="15"/>
  <c r="AV404" i="15"/>
  <c r="AU404" i="15"/>
  <c r="AT404" i="15"/>
  <c r="BH403" i="15"/>
  <c r="BG403" i="15"/>
  <c r="BF403" i="15"/>
  <c r="BD403" i="15"/>
  <c r="BC403" i="15"/>
  <c r="BE403" i="15" s="1"/>
  <c r="BB403" i="15"/>
  <c r="AZ403" i="15"/>
  <c r="AY403" i="15"/>
  <c r="AX403" i="15"/>
  <c r="AV403" i="15"/>
  <c r="AU403" i="15"/>
  <c r="AT403" i="15"/>
  <c r="AW403" i="15" s="1"/>
  <c r="BH402" i="15"/>
  <c r="BG402" i="15"/>
  <c r="BF402" i="15"/>
  <c r="BI402" i="15" s="1"/>
  <c r="BD402" i="15"/>
  <c r="BC402" i="15"/>
  <c r="BB402" i="15"/>
  <c r="AZ402" i="15"/>
  <c r="AY402" i="15"/>
  <c r="AX402" i="15"/>
  <c r="BA402" i="15" s="1"/>
  <c r="AV402" i="15"/>
  <c r="AU402" i="15"/>
  <c r="AT402" i="15"/>
  <c r="AW402" i="15" s="1"/>
  <c r="BH401" i="15"/>
  <c r="BG401" i="15"/>
  <c r="BF401" i="15"/>
  <c r="BD401" i="15"/>
  <c r="BC401" i="15"/>
  <c r="BE401" i="15" s="1"/>
  <c r="BB401" i="15"/>
  <c r="AZ401" i="15"/>
  <c r="AY401" i="15"/>
  <c r="AX401" i="15"/>
  <c r="AV401" i="15"/>
  <c r="AW401" i="15" s="1"/>
  <c r="AU401" i="15"/>
  <c r="AT401" i="15"/>
  <c r="BH400" i="15"/>
  <c r="BG400" i="15"/>
  <c r="BF400" i="15"/>
  <c r="BI400" i="15" s="1"/>
  <c r="BD400" i="15"/>
  <c r="BC400" i="15"/>
  <c r="BB400" i="15"/>
  <c r="AZ400" i="15"/>
  <c r="AY400" i="15"/>
  <c r="AX400" i="15"/>
  <c r="AV400" i="15"/>
  <c r="AU400" i="15"/>
  <c r="AT400" i="15"/>
  <c r="BH399" i="15"/>
  <c r="BG399" i="15"/>
  <c r="BF399" i="15"/>
  <c r="BD399" i="15"/>
  <c r="BC399" i="15"/>
  <c r="BE399" i="15" s="1"/>
  <c r="BB399" i="15"/>
  <c r="AZ399" i="15"/>
  <c r="AY399" i="15"/>
  <c r="AX399" i="15"/>
  <c r="BA399" i="15" s="1"/>
  <c r="AV399" i="15"/>
  <c r="AU399" i="15"/>
  <c r="AT399" i="15"/>
  <c r="AW399" i="15" s="1"/>
  <c r="BH398" i="15"/>
  <c r="BG398" i="15"/>
  <c r="BF398" i="15"/>
  <c r="BI398" i="15" s="1"/>
  <c r="BD398" i="15"/>
  <c r="BC398" i="15"/>
  <c r="BB398" i="15"/>
  <c r="AZ398" i="15"/>
  <c r="AY398" i="15"/>
  <c r="AX398" i="15"/>
  <c r="BA398" i="15" s="1"/>
  <c r="AV398" i="15"/>
  <c r="AU398" i="15"/>
  <c r="AT398" i="15"/>
  <c r="BH397" i="15"/>
  <c r="BG397" i="15"/>
  <c r="BF397" i="15"/>
  <c r="BD397" i="15"/>
  <c r="BC397" i="15"/>
  <c r="BB397" i="15"/>
  <c r="AZ397" i="15"/>
  <c r="AY397" i="15"/>
  <c r="AX397" i="15"/>
  <c r="BA397" i="15" s="1"/>
  <c r="AV397" i="15"/>
  <c r="AU397" i="15"/>
  <c r="AW397" i="15" s="1"/>
  <c r="AT397" i="15"/>
  <c r="BH396" i="15"/>
  <c r="BG396" i="15"/>
  <c r="BF396" i="15"/>
  <c r="BD396" i="15"/>
  <c r="BC396" i="15"/>
  <c r="BB396" i="15"/>
  <c r="AZ396" i="15"/>
  <c r="AY396" i="15"/>
  <c r="BA396" i="15" s="1"/>
  <c r="AX396" i="15"/>
  <c r="AV396" i="15"/>
  <c r="AU396" i="15"/>
  <c r="AT396" i="15"/>
  <c r="BH395" i="15"/>
  <c r="BG395" i="15"/>
  <c r="BF395" i="15"/>
  <c r="BD395" i="15"/>
  <c r="BC395" i="15"/>
  <c r="BB395" i="15"/>
  <c r="AZ395" i="15"/>
  <c r="AY395" i="15"/>
  <c r="AX395" i="15"/>
  <c r="AV395" i="15"/>
  <c r="AU395" i="15"/>
  <c r="AT395" i="15"/>
  <c r="BH394" i="15"/>
  <c r="BG394" i="15"/>
  <c r="BF394" i="15"/>
  <c r="BD394" i="15"/>
  <c r="BC394" i="15"/>
  <c r="BB394" i="15"/>
  <c r="AZ394" i="15"/>
  <c r="AY394" i="15"/>
  <c r="BA394" i="15" s="1"/>
  <c r="AX394" i="15"/>
  <c r="AV394" i="15"/>
  <c r="AU394" i="15"/>
  <c r="AT394" i="15"/>
  <c r="AW394" i="15" s="1"/>
  <c r="BH393" i="15"/>
  <c r="BG393" i="15"/>
  <c r="BF393" i="15"/>
  <c r="BI393" i="15" s="1"/>
  <c r="BD393" i="15"/>
  <c r="BC393" i="15"/>
  <c r="BB393" i="15"/>
  <c r="BE393" i="15" s="1"/>
  <c r="AZ393" i="15"/>
  <c r="AY393" i="15"/>
  <c r="AX393" i="15"/>
  <c r="AV393" i="15"/>
  <c r="AU393" i="15"/>
  <c r="AT393" i="15"/>
  <c r="AW393" i="15" s="1"/>
  <c r="BH392" i="15"/>
  <c r="BG392" i="15"/>
  <c r="BF392" i="15"/>
  <c r="BD392" i="15"/>
  <c r="BC392" i="15"/>
  <c r="BB392" i="15"/>
  <c r="BE392" i="15" s="1"/>
  <c r="BA392" i="15"/>
  <c r="AZ392" i="15"/>
  <c r="AY392" i="15"/>
  <c r="AX392" i="15"/>
  <c r="AV392" i="15"/>
  <c r="AU392" i="15"/>
  <c r="AT392" i="15"/>
  <c r="BH391" i="15"/>
  <c r="BG391" i="15"/>
  <c r="BI391" i="15" s="1"/>
  <c r="BF391" i="15"/>
  <c r="BD391" i="15"/>
  <c r="BC391" i="15"/>
  <c r="BB391" i="15"/>
  <c r="AZ391" i="15"/>
  <c r="AY391" i="15"/>
  <c r="AX391" i="15"/>
  <c r="AV391" i="15"/>
  <c r="AU391" i="15"/>
  <c r="AT391" i="15"/>
  <c r="BH390" i="15"/>
  <c r="BG390" i="15"/>
  <c r="BI390" i="15" s="1"/>
  <c r="BF390" i="15"/>
  <c r="BE390" i="15"/>
  <c r="BD390" i="15"/>
  <c r="BC390" i="15"/>
  <c r="BB390" i="15"/>
  <c r="AZ390" i="15"/>
  <c r="AY390" i="15"/>
  <c r="AX390" i="15"/>
  <c r="AV390" i="15"/>
  <c r="AU390" i="15"/>
  <c r="AT390" i="15"/>
  <c r="AW390" i="15" s="1"/>
  <c r="BH389" i="15"/>
  <c r="BG389" i="15"/>
  <c r="BF389" i="15"/>
  <c r="BI389" i="15" s="1"/>
  <c r="BD389" i="15"/>
  <c r="BC389" i="15"/>
  <c r="BB389" i="15"/>
  <c r="AZ389" i="15"/>
  <c r="AY389" i="15"/>
  <c r="AX389" i="15"/>
  <c r="AV389" i="15"/>
  <c r="AU389" i="15"/>
  <c r="AT389" i="15"/>
  <c r="BH388" i="15"/>
  <c r="BG388" i="15"/>
  <c r="BF388" i="15"/>
  <c r="BD388" i="15"/>
  <c r="BC388" i="15"/>
  <c r="BB388" i="15"/>
  <c r="AZ388" i="15"/>
  <c r="AY388" i="15"/>
  <c r="AX388" i="15"/>
  <c r="AV388" i="15"/>
  <c r="AU388" i="15"/>
  <c r="AT388" i="15"/>
  <c r="AW388" i="15" s="1"/>
  <c r="BH387" i="15"/>
  <c r="BG387" i="15"/>
  <c r="BF387" i="15"/>
  <c r="BD387" i="15"/>
  <c r="BC387" i="15"/>
  <c r="BB387" i="15"/>
  <c r="AZ387" i="15"/>
  <c r="AY387" i="15"/>
  <c r="AX387" i="15"/>
  <c r="AW387" i="15"/>
  <c r="AV387" i="15"/>
  <c r="AU387" i="15"/>
  <c r="AT387" i="15"/>
  <c r="BH386" i="15"/>
  <c r="BG386" i="15"/>
  <c r="BF386" i="15"/>
  <c r="BI386" i="15" s="1"/>
  <c r="BD386" i="15"/>
  <c r="BC386" i="15"/>
  <c r="BB386" i="15"/>
  <c r="BE386" i="15" s="1"/>
  <c r="AZ386" i="15"/>
  <c r="AY386" i="15"/>
  <c r="AX386" i="15"/>
  <c r="BA386" i="15" s="1"/>
  <c r="AV386" i="15"/>
  <c r="AU386" i="15"/>
  <c r="AT386" i="15"/>
  <c r="BH385" i="15"/>
  <c r="BG385" i="15"/>
  <c r="BF385" i="15"/>
  <c r="BD385" i="15"/>
  <c r="BC385" i="15"/>
  <c r="BB385" i="15"/>
  <c r="AZ385" i="15"/>
  <c r="AY385" i="15"/>
  <c r="AX385" i="15"/>
  <c r="AW385" i="15"/>
  <c r="AV385" i="15"/>
  <c r="AU385" i="15"/>
  <c r="AT385" i="15"/>
  <c r="BH384" i="15"/>
  <c r="BG384" i="15"/>
  <c r="BF384" i="15"/>
  <c r="BI384" i="15" s="1"/>
  <c r="BD384" i="15"/>
  <c r="BC384" i="15"/>
  <c r="BB384" i="15"/>
  <c r="AZ384" i="15"/>
  <c r="BA384" i="15" s="1"/>
  <c r="AY384" i="15"/>
  <c r="AX384" i="15"/>
  <c r="AV384" i="15"/>
  <c r="AU384" i="15"/>
  <c r="AT384" i="15"/>
  <c r="BH383" i="15"/>
  <c r="BG383" i="15"/>
  <c r="BF383" i="15"/>
  <c r="BD383" i="15"/>
  <c r="BC383" i="15"/>
  <c r="BB383" i="15"/>
  <c r="BE383" i="15" s="1"/>
  <c r="AZ383" i="15"/>
  <c r="AY383" i="15"/>
  <c r="AX383" i="15"/>
  <c r="AW383" i="15"/>
  <c r="AV383" i="15"/>
  <c r="AU383" i="15"/>
  <c r="AT383" i="15"/>
  <c r="BH382" i="15"/>
  <c r="BG382" i="15"/>
  <c r="BF382" i="15"/>
  <c r="BI382" i="15" s="1"/>
  <c r="BD382" i="15"/>
  <c r="BC382" i="15"/>
  <c r="BB382" i="15"/>
  <c r="BE382" i="15" s="1"/>
  <c r="BA382" i="15"/>
  <c r="AZ382" i="15"/>
  <c r="AY382" i="15"/>
  <c r="AX382" i="15"/>
  <c r="AV382" i="15"/>
  <c r="AU382" i="15"/>
  <c r="AT382" i="15"/>
  <c r="BH381" i="15"/>
  <c r="BG381" i="15"/>
  <c r="BF381" i="15"/>
  <c r="BD381" i="15"/>
  <c r="BC381" i="15"/>
  <c r="BB381" i="15"/>
  <c r="AZ381" i="15"/>
  <c r="AY381" i="15"/>
  <c r="AX381" i="15"/>
  <c r="AV381" i="15"/>
  <c r="AU381" i="15"/>
  <c r="AW381" i="15" s="1"/>
  <c r="AT381" i="15"/>
  <c r="BH380" i="15"/>
  <c r="BG380" i="15"/>
  <c r="BF380" i="15"/>
  <c r="BD380" i="15"/>
  <c r="BC380" i="15"/>
  <c r="BB380" i="15"/>
  <c r="BE380" i="15" s="1"/>
  <c r="AZ380" i="15"/>
  <c r="AY380" i="15"/>
  <c r="AX380" i="15"/>
  <c r="AV380" i="15"/>
  <c r="AU380" i="15"/>
  <c r="AT380" i="15"/>
  <c r="BH379" i="15"/>
  <c r="BG379" i="15"/>
  <c r="BF379" i="15"/>
  <c r="BD379" i="15"/>
  <c r="BC379" i="15"/>
  <c r="BE379" i="15" s="1"/>
  <c r="BB379" i="15"/>
  <c r="AZ379" i="15"/>
  <c r="AY379" i="15"/>
  <c r="AX379" i="15"/>
  <c r="BA379" i="15" s="1"/>
  <c r="AV379" i="15"/>
  <c r="AU379" i="15"/>
  <c r="AT379" i="15"/>
  <c r="BH378" i="15"/>
  <c r="BG378" i="15"/>
  <c r="BF378" i="15"/>
  <c r="BD378" i="15"/>
  <c r="BC378" i="15"/>
  <c r="BB378" i="15"/>
  <c r="AZ378" i="15"/>
  <c r="AY378" i="15"/>
  <c r="AX378" i="15"/>
  <c r="AV378" i="15"/>
  <c r="AU378" i="15"/>
  <c r="AT378" i="15"/>
  <c r="AW378" i="15" s="1"/>
  <c r="BH377" i="15"/>
  <c r="BI377" i="15" s="1"/>
  <c r="BG377" i="15"/>
  <c r="BF377" i="15"/>
  <c r="BE377" i="15"/>
  <c r="BD377" i="15"/>
  <c r="BC377" i="15"/>
  <c r="BB377" i="15"/>
  <c r="AZ377" i="15"/>
  <c r="AY377" i="15"/>
  <c r="AX377" i="15"/>
  <c r="BA377" i="15" s="1"/>
  <c r="AV377" i="15"/>
  <c r="AU377" i="15"/>
  <c r="AT377" i="15"/>
  <c r="AW377" i="15" s="1"/>
  <c r="BI376" i="15"/>
  <c r="BH376" i="15"/>
  <c r="BG376" i="15"/>
  <c r="BF376" i="15"/>
  <c r="BE376" i="15"/>
  <c r="BD376" i="15"/>
  <c r="BC376" i="15"/>
  <c r="BB376" i="15"/>
  <c r="AZ376" i="15"/>
  <c r="AY376" i="15"/>
  <c r="AX376" i="15"/>
  <c r="BA376" i="15" s="1"/>
  <c r="AV376" i="15"/>
  <c r="AU376" i="15"/>
  <c r="AW376" i="15" s="1"/>
  <c r="AT376" i="15"/>
  <c r="BI375" i="15"/>
  <c r="BH375" i="15"/>
  <c r="BG375" i="15"/>
  <c r="BF375" i="15"/>
  <c r="BD375" i="15"/>
  <c r="BC375" i="15"/>
  <c r="BB375" i="15"/>
  <c r="AZ375" i="15"/>
  <c r="AY375" i="15"/>
  <c r="AX375" i="15"/>
  <c r="BA375" i="15" s="1"/>
  <c r="AV375" i="15"/>
  <c r="AU375" i="15"/>
  <c r="AW375" i="15" s="1"/>
  <c r="AT375" i="15"/>
  <c r="BH374" i="15"/>
  <c r="BG374" i="15"/>
  <c r="BF374" i="15"/>
  <c r="BD374" i="15"/>
  <c r="BE374" i="15" s="1"/>
  <c r="BC374" i="15"/>
  <c r="BB374" i="15"/>
  <c r="AZ374" i="15"/>
  <c r="AY374" i="15"/>
  <c r="AX374" i="15"/>
  <c r="AV374" i="15"/>
  <c r="AU374" i="15"/>
  <c r="AW374" i="15" s="1"/>
  <c r="AT374" i="15"/>
  <c r="BH373" i="15"/>
  <c r="BG373" i="15"/>
  <c r="BF373" i="15"/>
  <c r="BD373" i="15"/>
  <c r="BC373" i="15"/>
  <c r="BE373" i="15" s="1"/>
  <c r="BB373" i="15"/>
  <c r="AZ373" i="15"/>
  <c r="AY373" i="15"/>
  <c r="AX373" i="15"/>
  <c r="AV373" i="15"/>
  <c r="AU373" i="15"/>
  <c r="AT373" i="15"/>
  <c r="BH372" i="15"/>
  <c r="BG372" i="15"/>
  <c r="BF372" i="15"/>
  <c r="BD372" i="15"/>
  <c r="BC372" i="15"/>
  <c r="BB372" i="15"/>
  <c r="AZ372" i="15"/>
  <c r="AY372" i="15"/>
  <c r="AX372" i="15"/>
  <c r="AV372" i="15"/>
  <c r="AU372" i="15"/>
  <c r="AT372" i="15"/>
  <c r="AW372" i="15" s="1"/>
  <c r="BH371" i="15"/>
  <c r="BG371" i="15"/>
  <c r="BF371" i="15"/>
  <c r="BD371" i="15"/>
  <c r="BC371" i="15"/>
  <c r="BB371" i="15"/>
  <c r="AZ371" i="15"/>
  <c r="AY371" i="15"/>
  <c r="AX371" i="15"/>
  <c r="AV371" i="15"/>
  <c r="AU371" i="15"/>
  <c r="AT371" i="15"/>
  <c r="AW371" i="15" s="1"/>
  <c r="BH370" i="15"/>
  <c r="BG370" i="15"/>
  <c r="BF370" i="15"/>
  <c r="BD370" i="15"/>
  <c r="BC370" i="15"/>
  <c r="BB370" i="15"/>
  <c r="AZ370" i="15"/>
  <c r="AY370" i="15"/>
  <c r="AX370" i="15"/>
  <c r="AV370" i="15"/>
  <c r="AU370" i="15"/>
  <c r="AT370" i="15"/>
  <c r="BH369" i="15"/>
  <c r="BG369" i="15"/>
  <c r="BF369" i="15"/>
  <c r="BI369" i="15" s="1"/>
  <c r="BD369" i="15"/>
  <c r="BC369" i="15"/>
  <c r="BB369" i="15"/>
  <c r="AZ369" i="15"/>
  <c r="AY369" i="15"/>
  <c r="AX369" i="15"/>
  <c r="AV369" i="15"/>
  <c r="AU369" i="15"/>
  <c r="AT369" i="15"/>
  <c r="BH368" i="15"/>
  <c r="BG368" i="15"/>
  <c r="BF368" i="15"/>
  <c r="BD368" i="15"/>
  <c r="BC368" i="15"/>
  <c r="BB368" i="15"/>
  <c r="AZ368" i="15"/>
  <c r="AY368" i="15"/>
  <c r="AX368" i="15"/>
  <c r="BA368" i="15" s="1"/>
  <c r="AV368" i="15"/>
  <c r="AU368" i="15"/>
  <c r="AT368" i="15"/>
  <c r="BH367" i="15"/>
  <c r="BG367" i="15"/>
  <c r="BF367" i="15"/>
  <c r="BD367" i="15"/>
  <c r="BC367" i="15"/>
  <c r="BB367" i="15"/>
  <c r="BE367" i="15" s="1"/>
  <c r="AZ367" i="15"/>
  <c r="AY367" i="15"/>
  <c r="AX367" i="15"/>
  <c r="AV367" i="15"/>
  <c r="AU367" i="15"/>
  <c r="AT367" i="15"/>
  <c r="BH366" i="15"/>
  <c r="BG366" i="15"/>
  <c r="BF366" i="15"/>
  <c r="BD366" i="15"/>
  <c r="BC366" i="15"/>
  <c r="BB366" i="15"/>
  <c r="AZ366" i="15"/>
  <c r="AY366" i="15"/>
  <c r="AX366" i="15"/>
  <c r="BA366" i="15" s="1"/>
  <c r="AV366" i="15"/>
  <c r="AU366" i="15"/>
  <c r="AT366" i="15"/>
  <c r="BH365" i="15"/>
  <c r="BG365" i="15"/>
  <c r="BF365" i="15"/>
  <c r="BD365" i="15"/>
  <c r="BC365" i="15"/>
  <c r="BB365" i="15"/>
  <c r="AZ365" i="15"/>
  <c r="AY365" i="15"/>
  <c r="AX365" i="15"/>
  <c r="AV365" i="15"/>
  <c r="AU365" i="15"/>
  <c r="AT365" i="15"/>
  <c r="AW365" i="15" s="1"/>
  <c r="BH364" i="15"/>
  <c r="BG364" i="15"/>
  <c r="BF364" i="15"/>
  <c r="BI364" i="15" s="1"/>
  <c r="BD364" i="15"/>
  <c r="BC364" i="15"/>
  <c r="BB364" i="15"/>
  <c r="AZ364" i="15"/>
  <c r="AY364" i="15"/>
  <c r="AX364" i="15"/>
  <c r="AV364" i="15"/>
  <c r="AU364" i="15"/>
  <c r="AT364" i="15"/>
  <c r="BH363" i="15"/>
  <c r="BG363" i="15"/>
  <c r="BF363" i="15"/>
  <c r="BD363" i="15"/>
  <c r="BC363" i="15"/>
  <c r="BB363" i="15"/>
  <c r="AZ363" i="15"/>
  <c r="AY363" i="15"/>
  <c r="AX363" i="15"/>
  <c r="AV363" i="15"/>
  <c r="AU363" i="15"/>
  <c r="AT363" i="15"/>
  <c r="BH362" i="15"/>
  <c r="BG362" i="15"/>
  <c r="BF362" i="15"/>
  <c r="BI362" i="15" s="1"/>
  <c r="BD362" i="15"/>
  <c r="BC362" i="15"/>
  <c r="BB362" i="15"/>
  <c r="AZ362" i="15"/>
  <c r="AY362" i="15"/>
  <c r="AX362" i="15"/>
  <c r="BA362" i="15" s="1"/>
  <c r="AV362" i="15"/>
  <c r="AU362" i="15"/>
  <c r="AT362" i="15"/>
  <c r="BH361" i="15"/>
  <c r="BG361" i="15"/>
  <c r="BF361" i="15"/>
  <c r="BD361" i="15"/>
  <c r="BC361" i="15"/>
  <c r="BB361" i="15"/>
  <c r="BE361" i="15" s="1"/>
  <c r="AZ361" i="15"/>
  <c r="AY361" i="15"/>
  <c r="AX361" i="15"/>
  <c r="AV361" i="15"/>
  <c r="AU361" i="15"/>
  <c r="AT361" i="15"/>
  <c r="BH360" i="15"/>
  <c r="BG360" i="15"/>
  <c r="BF360" i="15"/>
  <c r="BD360" i="15"/>
  <c r="BC360" i="15"/>
  <c r="BB360" i="15"/>
  <c r="AZ360" i="15"/>
  <c r="AY360" i="15"/>
  <c r="AX360" i="15"/>
  <c r="AV360" i="15"/>
  <c r="AU360" i="15"/>
  <c r="AT360" i="15"/>
  <c r="BH359" i="15"/>
  <c r="BG359" i="15"/>
  <c r="BF359" i="15"/>
  <c r="BD359" i="15"/>
  <c r="BC359" i="15"/>
  <c r="BB359" i="15"/>
  <c r="AZ359" i="15"/>
  <c r="AY359" i="15"/>
  <c r="AX359" i="15"/>
  <c r="AV359" i="15"/>
  <c r="AU359" i="15"/>
  <c r="AT359" i="15"/>
  <c r="BH358" i="15"/>
  <c r="BG358" i="15"/>
  <c r="BF358" i="15"/>
  <c r="BI358" i="15" s="1"/>
  <c r="BD358" i="15"/>
  <c r="BC358" i="15"/>
  <c r="BB358" i="15"/>
  <c r="AZ358" i="15"/>
  <c r="AY358" i="15"/>
  <c r="AX358" i="15"/>
  <c r="AV358" i="15"/>
  <c r="AU358" i="15"/>
  <c r="AT358" i="15"/>
  <c r="BH357" i="15"/>
  <c r="BG357" i="15"/>
  <c r="BF357" i="15"/>
  <c r="BI357" i="15" s="1"/>
  <c r="BD357" i="15"/>
  <c r="BC357" i="15"/>
  <c r="BB357" i="15"/>
  <c r="AZ357" i="15"/>
  <c r="AY357" i="15"/>
  <c r="AX357" i="15"/>
  <c r="AV357" i="15"/>
  <c r="AU357" i="15"/>
  <c r="AT357" i="15"/>
  <c r="AW357" i="15" s="1"/>
  <c r="BH356" i="15"/>
  <c r="BG356" i="15"/>
  <c r="BF356" i="15"/>
  <c r="BD356" i="15"/>
  <c r="BC356" i="15"/>
  <c r="BB356" i="15"/>
  <c r="AZ356" i="15"/>
  <c r="AY356" i="15"/>
  <c r="AX356" i="15"/>
  <c r="AV356" i="15"/>
  <c r="AU356" i="15"/>
  <c r="AT356" i="15"/>
  <c r="BH355" i="15"/>
  <c r="BG355" i="15"/>
  <c r="BF355" i="15"/>
  <c r="BD355" i="15"/>
  <c r="BC355" i="15"/>
  <c r="BB355" i="15"/>
  <c r="AZ355" i="15"/>
  <c r="AY355" i="15"/>
  <c r="AX355" i="15"/>
  <c r="AV355" i="15"/>
  <c r="AU355" i="15"/>
  <c r="AT355" i="15"/>
  <c r="BH354" i="15"/>
  <c r="BG354" i="15"/>
  <c r="BF354" i="15"/>
  <c r="BD354" i="15"/>
  <c r="BC354" i="15"/>
  <c r="BB354" i="15"/>
  <c r="AZ354" i="15"/>
  <c r="AY354" i="15"/>
  <c r="AX354" i="15"/>
  <c r="BA354" i="15" s="1"/>
  <c r="AV354" i="15"/>
  <c r="AU354" i="15"/>
  <c r="AT354" i="15"/>
  <c r="BH353" i="15"/>
  <c r="BG353" i="15"/>
  <c r="BF353" i="15"/>
  <c r="BD353" i="15"/>
  <c r="BC353" i="15"/>
  <c r="BB353" i="15"/>
  <c r="BE353" i="15" s="1"/>
  <c r="AZ353" i="15"/>
  <c r="AY353" i="15"/>
  <c r="AX353" i="15"/>
  <c r="AV353" i="15"/>
  <c r="AU353" i="15"/>
  <c r="AT353" i="15"/>
  <c r="BH352" i="15"/>
  <c r="BG352" i="15"/>
  <c r="BF352" i="15"/>
  <c r="BD352" i="15"/>
  <c r="BC352" i="15"/>
  <c r="BB352" i="15"/>
  <c r="AZ352" i="15"/>
  <c r="AY352" i="15"/>
  <c r="AX352" i="15"/>
  <c r="BA352" i="15" s="1"/>
  <c r="AV352" i="15"/>
  <c r="AU352" i="15"/>
  <c r="AT352" i="15"/>
  <c r="BH351" i="15"/>
  <c r="BG351" i="15"/>
  <c r="BF351" i="15"/>
  <c r="BD351" i="15"/>
  <c r="BC351" i="15"/>
  <c r="BB351" i="15"/>
  <c r="AZ351" i="15"/>
  <c r="AY351" i="15"/>
  <c r="AX351" i="15"/>
  <c r="AV351" i="15"/>
  <c r="AU351" i="15"/>
  <c r="AT351" i="15"/>
  <c r="AW351" i="15" s="1"/>
  <c r="BH350" i="15"/>
  <c r="BG350" i="15"/>
  <c r="BF350" i="15"/>
  <c r="BI350" i="15" s="1"/>
  <c r="BD350" i="15"/>
  <c r="BC350" i="15"/>
  <c r="BB350" i="15"/>
  <c r="AZ350" i="15"/>
  <c r="AY350" i="15"/>
  <c r="AX350" i="15"/>
  <c r="AV350" i="15"/>
  <c r="AU350" i="15"/>
  <c r="AT350" i="15"/>
  <c r="BH349" i="15"/>
  <c r="BG349" i="15"/>
  <c r="BF349" i="15"/>
  <c r="BD349" i="15"/>
  <c r="BC349" i="15"/>
  <c r="BB349" i="15"/>
  <c r="AZ349" i="15"/>
  <c r="AY349" i="15"/>
  <c r="AX349" i="15"/>
  <c r="AV349" i="15"/>
  <c r="AU349" i="15"/>
  <c r="AT349" i="15"/>
  <c r="BH348" i="15"/>
  <c r="BG348" i="15"/>
  <c r="BF348" i="15"/>
  <c r="BI348" i="15" s="1"/>
  <c r="BD348" i="15"/>
  <c r="BC348" i="15"/>
  <c r="BB348" i="15"/>
  <c r="AZ348" i="15"/>
  <c r="AY348" i="15"/>
  <c r="AX348" i="15"/>
  <c r="BA348" i="15" s="1"/>
  <c r="AV348" i="15"/>
  <c r="AU348" i="15"/>
  <c r="AT348" i="15"/>
  <c r="BH347" i="15"/>
  <c r="BG347" i="15"/>
  <c r="BF347" i="15"/>
  <c r="BD347" i="15"/>
  <c r="BC347" i="15"/>
  <c r="BB347" i="15"/>
  <c r="BE347" i="15" s="1"/>
  <c r="AZ347" i="15"/>
  <c r="AY347" i="15"/>
  <c r="AX347" i="15"/>
  <c r="BA347" i="15" s="1"/>
  <c r="AV347" i="15"/>
  <c r="AU347" i="15"/>
  <c r="AT347" i="15"/>
  <c r="BH346" i="15"/>
  <c r="BG346" i="15"/>
  <c r="BF346" i="15"/>
  <c r="BD346" i="15"/>
  <c r="BC346" i="15"/>
  <c r="BB346" i="15"/>
  <c r="BE346" i="15" s="1"/>
  <c r="AZ346" i="15"/>
  <c r="AY346" i="15"/>
  <c r="AX346" i="15"/>
  <c r="AV346" i="15"/>
  <c r="AU346" i="15"/>
  <c r="AT346" i="15"/>
  <c r="BH345" i="15"/>
  <c r="BG345" i="15"/>
  <c r="BF345" i="15"/>
  <c r="BD345" i="15"/>
  <c r="BC345" i="15"/>
  <c r="BB345" i="15"/>
  <c r="AZ345" i="15"/>
  <c r="AY345" i="15"/>
  <c r="AX345" i="15"/>
  <c r="AV345" i="15"/>
  <c r="AU345" i="15"/>
  <c r="AT345" i="15"/>
  <c r="BH344" i="15"/>
  <c r="BG344" i="15"/>
  <c r="BF344" i="15"/>
  <c r="BI344" i="15" s="1"/>
  <c r="BD344" i="15"/>
  <c r="BC344" i="15"/>
  <c r="BB344" i="15"/>
  <c r="AZ344" i="15"/>
  <c r="AY344" i="15"/>
  <c r="AX344" i="15"/>
  <c r="AV344" i="15"/>
  <c r="AU344" i="15"/>
  <c r="AT344" i="15"/>
  <c r="AW344" i="15" s="1"/>
  <c r="BH343" i="15"/>
  <c r="BG343" i="15"/>
  <c r="BF343" i="15"/>
  <c r="BI343" i="15" s="1"/>
  <c r="BD343" i="15"/>
  <c r="BC343" i="15"/>
  <c r="BB343" i="15"/>
  <c r="AZ343" i="15"/>
  <c r="AY343" i="15"/>
  <c r="AX343" i="15"/>
  <c r="AV343" i="15"/>
  <c r="AU343" i="15"/>
  <c r="AT343" i="15"/>
  <c r="AW343" i="15" s="1"/>
  <c r="BH342" i="15"/>
  <c r="BG342" i="15"/>
  <c r="BF342" i="15"/>
  <c r="BD342" i="15"/>
  <c r="BC342" i="15"/>
  <c r="BB342" i="15"/>
  <c r="AZ342" i="15"/>
  <c r="AY342" i="15"/>
  <c r="AX342" i="15"/>
  <c r="AV342" i="15"/>
  <c r="AU342" i="15"/>
  <c r="AT342" i="15"/>
  <c r="BH341" i="15"/>
  <c r="BG341" i="15"/>
  <c r="BF341" i="15"/>
  <c r="BI341" i="15" s="1"/>
  <c r="BD341" i="15"/>
  <c r="BC341" i="15"/>
  <c r="BB341" i="15"/>
  <c r="AZ341" i="15"/>
  <c r="AY341" i="15"/>
  <c r="AX341" i="15"/>
  <c r="BA341" i="15" s="1"/>
  <c r="AV341" i="15"/>
  <c r="AU341" i="15"/>
  <c r="AT341" i="15"/>
  <c r="BH340" i="15"/>
  <c r="BG340" i="15"/>
  <c r="BF340" i="15"/>
  <c r="BD340" i="15"/>
  <c r="BC340" i="15"/>
  <c r="BB340" i="15"/>
  <c r="BE340" i="15" s="1"/>
  <c r="AZ340" i="15"/>
  <c r="AY340" i="15"/>
  <c r="AX340" i="15"/>
  <c r="BA340" i="15" s="1"/>
  <c r="AV340" i="15"/>
  <c r="AU340" i="15"/>
  <c r="AT340" i="15"/>
  <c r="BH339" i="15"/>
  <c r="BG339" i="15"/>
  <c r="BF339" i="15"/>
  <c r="BD339" i="15"/>
  <c r="BC339" i="15"/>
  <c r="BB339" i="15"/>
  <c r="BE339" i="15" s="1"/>
  <c r="AZ339" i="15"/>
  <c r="AY339" i="15"/>
  <c r="AX339" i="15"/>
  <c r="AV339" i="15"/>
  <c r="AU339" i="15"/>
  <c r="AT339" i="15"/>
  <c r="BH338" i="15"/>
  <c r="BG338" i="15"/>
  <c r="BF338" i="15"/>
  <c r="BD338" i="15"/>
  <c r="BC338" i="15"/>
  <c r="BB338" i="15"/>
  <c r="AZ338" i="15"/>
  <c r="AY338" i="15"/>
  <c r="AX338" i="15"/>
  <c r="BA338" i="15" s="1"/>
  <c r="AV338" i="15"/>
  <c r="AU338" i="15"/>
  <c r="AT338" i="15"/>
  <c r="BH337" i="15"/>
  <c r="BG337" i="15"/>
  <c r="BF337" i="15"/>
  <c r="BI337" i="15" s="1"/>
  <c r="BD337" i="15"/>
  <c r="BC337" i="15"/>
  <c r="BB337" i="15"/>
  <c r="AZ337" i="15"/>
  <c r="AY337" i="15"/>
  <c r="AX337" i="15"/>
  <c r="AV337" i="15"/>
  <c r="AU337" i="15"/>
  <c r="AT337" i="15"/>
  <c r="AW337" i="15" s="1"/>
  <c r="BH336" i="15"/>
  <c r="BG336" i="15"/>
  <c r="BF336" i="15"/>
  <c r="BI336" i="15" s="1"/>
  <c r="BD336" i="15"/>
  <c r="BC336" i="15"/>
  <c r="BB336" i="15"/>
  <c r="AZ336" i="15"/>
  <c r="AY336" i="15"/>
  <c r="AX336" i="15"/>
  <c r="AV336" i="15"/>
  <c r="AU336" i="15"/>
  <c r="AT336" i="15"/>
  <c r="AW336" i="15" s="1"/>
  <c r="BH335" i="15"/>
  <c r="BG335" i="15"/>
  <c r="BF335" i="15"/>
  <c r="BD335" i="15"/>
  <c r="BC335" i="15"/>
  <c r="BB335" i="15"/>
  <c r="AZ335" i="15"/>
  <c r="AY335" i="15"/>
  <c r="AX335" i="15"/>
  <c r="AV335" i="15"/>
  <c r="AU335" i="15"/>
  <c r="AT335" i="15"/>
  <c r="BH334" i="15"/>
  <c r="BG334" i="15"/>
  <c r="BF334" i="15"/>
  <c r="BD334" i="15"/>
  <c r="BC334" i="15"/>
  <c r="BB334" i="15"/>
  <c r="AZ334" i="15"/>
  <c r="AY334" i="15"/>
  <c r="AX334" i="15"/>
  <c r="BA334" i="15" s="1"/>
  <c r="AV334" i="15"/>
  <c r="AU334" i="15"/>
  <c r="AT334" i="15"/>
  <c r="BH333" i="15"/>
  <c r="BG333" i="15"/>
  <c r="BF333" i="15"/>
  <c r="BD333" i="15"/>
  <c r="BC333" i="15"/>
  <c r="BB333" i="15"/>
  <c r="AZ333" i="15"/>
  <c r="AY333" i="15"/>
  <c r="AX333" i="15"/>
  <c r="AV333" i="15"/>
  <c r="AU333" i="15"/>
  <c r="AT333" i="15"/>
  <c r="BH332" i="15"/>
  <c r="BG332" i="15"/>
  <c r="BF332" i="15"/>
  <c r="BD332" i="15"/>
  <c r="BC332" i="15"/>
  <c r="BB332" i="15"/>
  <c r="BE332" i="15" s="1"/>
  <c r="AZ332" i="15"/>
  <c r="AY332" i="15"/>
  <c r="AX332" i="15"/>
  <c r="AV332" i="15"/>
  <c r="AU332" i="15"/>
  <c r="AT332" i="15"/>
  <c r="BH331" i="15"/>
  <c r="BG331" i="15"/>
  <c r="BF331" i="15"/>
  <c r="BD331" i="15"/>
  <c r="BE331" i="15" s="1"/>
  <c r="BC331" i="15"/>
  <c r="BB331" i="15"/>
  <c r="AZ331" i="15"/>
  <c r="AY331" i="15"/>
  <c r="AX331" i="15"/>
  <c r="AV331" i="15"/>
  <c r="AU331" i="15"/>
  <c r="AT331" i="15"/>
  <c r="BH330" i="15"/>
  <c r="BG330" i="15"/>
  <c r="BF330" i="15"/>
  <c r="BD330" i="15"/>
  <c r="BC330" i="15"/>
  <c r="BB330" i="15"/>
  <c r="AZ330" i="15"/>
  <c r="AY330" i="15"/>
  <c r="AX330" i="15"/>
  <c r="BA330" i="15" s="1"/>
  <c r="AV330" i="15"/>
  <c r="AU330" i="15"/>
  <c r="AT330" i="15"/>
  <c r="AW330" i="15" s="1"/>
  <c r="BH329" i="15"/>
  <c r="BG329" i="15"/>
  <c r="BF329" i="15"/>
  <c r="BE329" i="15"/>
  <c r="BD329" i="15"/>
  <c r="BC329" i="15"/>
  <c r="BB329" i="15"/>
  <c r="AZ329" i="15"/>
  <c r="AY329" i="15"/>
  <c r="AX329" i="15"/>
  <c r="AV329" i="15"/>
  <c r="AU329" i="15"/>
  <c r="AT329" i="15"/>
  <c r="BH328" i="15"/>
  <c r="BG328" i="15"/>
  <c r="BF328" i="15"/>
  <c r="BD328" i="15"/>
  <c r="BC328" i="15"/>
  <c r="BB328" i="15"/>
  <c r="BA328" i="15"/>
  <c r="AZ328" i="15"/>
  <c r="AY328" i="15"/>
  <c r="AX328" i="15"/>
  <c r="AV328" i="15"/>
  <c r="AU328" i="15"/>
  <c r="AT328" i="15"/>
  <c r="AW328" i="15" s="1"/>
  <c r="BH327" i="15"/>
  <c r="BG327" i="15"/>
  <c r="BF327" i="15"/>
  <c r="BD327" i="15"/>
  <c r="BC327" i="15"/>
  <c r="BB327" i="15"/>
  <c r="AZ327" i="15"/>
  <c r="AY327" i="15"/>
  <c r="AX327" i="15"/>
  <c r="AV327" i="15"/>
  <c r="AU327" i="15"/>
  <c r="AT327" i="15"/>
  <c r="BH326" i="15"/>
  <c r="BG326" i="15"/>
  <c r="BF326" i="15"/>
  <c r="BD326" i="15"/>
  <c r="BC326" i="15"/>
  <c r="BB326" i="15"/>
  <c r="AZ326" i="15"/>
  <c r="AY326" i="15"/>
  <c r="AX326" i="15"/>
  <c r="AV326" i="15"/>
  <c r="AU326" i="15"/>
  <c r="AT326" i="15"/>
  <c r="BH325" i="15"/>
  <c r="BG325" i="15"/>
  <c r="BF325" i="15"/>
  <c r="BD325" i="15"/>
  <c r="BC325" i="15"/>
  <c r="BB325" i="15"/>
  <c r="AZ325" i="15"/>
  <c r="AY325" i="15"/>
  <c r="AX325" i="15"/>
  <c r="AV325" i="15"/>
  <c r="AU325" i="15"/>
  <c r="AT325" i="15"/>
  <c r="BH324" i="15"/>
  <c r="BG324" i="15"/>
  <c r="BF324" i="15"/>
  <c r="BD324" i="15"/>
  <c r="BC324" i="15"/>
  <c r="BB324" i="15"/>
  <c r="AZ324" i="15"/>
  <c r="AY324" i="15"/>
  <c r="AX324" i="15"/>
  <c r="AV324" i="15"/>
  <c r="AU324" i="15"/>
  <c r="AT324" i="15"/>
  <c r="AW324" i="15" s="1"/>
  <c r="BH323" i="15"/>
  <c r="BG323" i="15"/>
  <c r="BF323" i="15"/>
  <c r="BD323" i="15"/>
  <c r="BC323" i="15"/>
  <c r="BB323" i="15"/>
  <c r="AZ323" i="15"/>
  <c r="AY323" i="15"/>
  <c r="AX323" i="15"/>
  <c r="AV323" i="15"/>
  <c r="AU323" i="15"/>
  <c r="AT323" i="15"/>
  <c r="BH322" i="15"/>
  <c r="BG322" i="15"/>
  <c r="BF322" i="15"/>
  <c r="BD322" i="15"/>
  <c r="BC322" i="15"/>
  <c r="BB322" i="15"/>
  <c r="AZ322" i="15"/>
  <c r="AY322" i="15"/>
  <c r="AX322" i="15"/>
  <c r="AV322" i="15"/>
  <c r="AU322" i="15"/>
  <c r="AT322" i="15"/>
  <c r="AW322" i="15" s="1"/>
  <c r="BH321" i="15"/>
  <c r="BG321" i="15"/>
  <c r="BF321" i="15"/>
  <c r="BD321" i="15"/>
  <c r="BC321" i="15"/>
  <c r="BB321" i="15"/>
  <c r="AZ321" i="15"/>
  <c r="AY321" i="15"/>
  <c r="AX321" i="15"/>
  <c r="AV321" i="15"/>
  <c r="AU321" i="15"/>
  <c r="AT321" i="15"/>
  <c r="AW321" i="15" s="1"/>
  <c r="BH320" i="15"/>
  <c r="BG320" i="15"/>
  <c r="BF320" i="15"/>
  <c r="BD320" i="15"/>
  <c r="BC320" i="15"/>
  <c r="BB320" i="15"/>
  <c r="AZ320" i="15"/>
  <c r="AY320" i="15"/>
  <c r="AX320" i="15"/>
  <c r="AV320" i="15"/>
  <c r="AU320" i="15"/>
  <c r="AT320" i="15"/>
  <c r="BH319" i="15"/>
  <c r="BG319" i="15"/>
  <c r="BF319" i="15"/>
  <c r="BD319" i="15"/>
  <c r="BC319" i="15"/>
  <c r="BB319" i="15"/>
  <c r="AZ319" i="15"/>
  <c r="AY319" i="15"/>
  <c r="AX319" i="15"/>
  <c r="AV319" i="15"/>
  <c r="AU319" i="15"/>
  <c r="AT319" i="15"/>
  <c r="BH318" i="15"/>
  <c r="BG318" i="15"/>
  <c r="BF318" i="15"/>
  <c r="BD318" i="15"/>
  <c r="BC318" i="15"/>
  <c r="BB318" i="15"/>
  <c r="AZ318" i="15"/>
  <c r="AY318" i="15"/>
  <c r="AX318" i="15"/>
  <c r="AV318" i="15"/>
  <c r="AU318" i="15"/>
  <c r="AT318" i="15"/>
  <c r="BH317" i="15"/>
  <c r="BG317" i="15"/>
  <c r="BF317" i="15"/>
  <c r="BD317" i="15"/>
  <c r="BC317" i="15"/>
  <c r="BB317" i="15"/>
  <c r="AZ317" i="15"/>
  <c r="AY317" i="15"/>
  <c r="AX317" i="15"/>
  <c r="AV317" i="15"/>
  <c r="AU317" i="15"/>
  <c r="AT317" i="15"/>
  <c r="AW317" i="15" s="1"/>
  <c r="BH316" i="15"/>
  <c r="BG316" i="15"/>
  <c r="BF316" i="15"/>
  <c r="BD316" i="15"/>
  <c r="BC316" i="15"/>
  <c r="BB316" i="15"/>
  <c r="AZ316" i="15"/>
  <c r="AY316" i="15"/>
  <c r="AX316" i="15"/>
  <c r="AV316" i="15"/>
  <c r="AU316" i="15"/>
  <c r="AT316" i="15"/>
  <c r="BH315" i="15"/>
  <c r="BG315" i="15"/>
  <c r="BF315" i="15"/>
  <c r="BD315" i="15"/>
  <c r="BC315" i="15"/>
  <c r="BB315" i="15"/>
  <c r="AZ315" i="15"/>
  <c r="AY315" i="15"/>
  <c r="AX315" i="15"/>
  <c r="AV315" i="15"/>
  <c r="AU315" i="15"/>
  <c r="AT315" i="15"/>
  <c r="AW315" i="15" s="1"/>
  <c r="BH314" i="15"/>
  <c r="BG314" i="15"/>
  <c r="BF314" i="15"/>
  <c r="BD314" i="15"/>
  <c r="BC314" i="15"/>
  <c r="BB314" i="15"/>
  <c r="AZ314" i="15"/>
  <c r="AY314" i="15"/>
  <c r="AX314" i="15"/>
  <c r="AV314" i="15"/>
  <c r="AU314" i="15"/>
  <c r="AT314" i="15"/>
  <c r="AW314" i="15" s="1"/>
  <c r="BH313" i="15"/>
  <c r="BG313" i="15"/>
  <c r="BF313" i="15"/>
  <c r="BD313" i="15"/>
  <c r="BC313" i="15"/>
  <c r="BB313" i="15"/>
  <c r="AZ313" i="15"/>
  <c r="AY313" i="15"/>
  <c r="AX313" i="15"/>
  <c r="AV313" i="15"/>
  <c r="AU313" i="15"/>
  <c r="AT313" i="15"/>
  <c r="BH312" i="15"/>
  <c r="BG312" i="15"/>
  <c r="BF312" i="15"/>
  <c r="BD312" i="15"/>
  <c r="BC312" i="15"/>
  <c r="BB312" i="15"/>
  <c r="AZ312" i="15"/>
  <c r="AY312" i="15"/>
  <c r="AX312" i="15"/>
  <c r="AV312" i="15"/>
  <c r="AU312" i="15"/>
  <c r="AT312" i="15"/>
  <c r="BH311" i="15"/>
  <c r="BG311" i="15"/>
  <c r="BF311" i="15"/>
  <c r="BD311" i="15"/>
  <c r="BC311" i="15"/>
  <c r="BB311" i="15"/>
  <c r="AZ311" i="15"/>
  <c r="AY311" i="15"/>
  <c r="AX311" i="15"/>
  <c r="AV311" i="15"/>
  <c r="AU311" i="15"/>
  <c r="AT311" i="15"/>
  <c r="BH310" i="15"/>
  <c r="BG310" i="15"/>
  <c r="BF310" i="15"/>
  <c r="BD310" i="15"/>
  <c r="BC310" i="15"/>
  <c r="BB310" i="15"/>
  <c r="AZ310" i="15"/>
  <c r="AY310" i="15"/>
  <c r="AX310" i="15"/>
  <c r="AV310" i="15"/>
  <c r="AU310" i="15"/>
  <c r="AT310" i="15"/>
  <c r="AW310" i="15" s="1"/>
  <c r="BH309" i="15"/>
  <c r="BG309" i="15"/>
  <c r="BF309" i="15"/>
  <c r="BD309" i="15"/>
  <c r="BC309" i="15"/>
  <c r="BB309" i="15"/>
  <c r="AZ309" i="15"/>
  <c r="AY309" i="15"/>
  <c r="AX309" i="15"/>
  <c r="AV309" i="15"/>
  <c r="AU309" i="15"/>
  <c r="AT309" i="15"/>
  <c r="BH308" i="15"/>
  <c r="BG308" i="15"/>
  <c r="BF308" i="15"/>
  <c r="BD308" i="15"/>
  <c r="BC308" i="15"/>
  <c r="BB308" i="15"/>
  <c r="AZ308" i="15"/>
  <c r="AY308" i="15"/>
  <c r="AX308" i="15"/>
  <c r="AV308" i="15"/>
  <c r="AU308" i="15"/>
  <c r="AT308" i="15"/>
  <c r="AW308" i="15" s="1"/>
  <c r="BH307" i="15"/>
  <c r="BG307" i="15"/>
  <c r="BF307" i="15"/>
  <c r="BE307" i="15"/>
  <c r="BD307" i="15"/>
  <c r="BC307" i="15"/>
  <c r="BB307" i="15"/>
  <c r="AZ307" i="15"/>
  <c r="AY307" i="15"/>
  <c r="AX307" i="15"/>
  <c r="AV307" i="15"/>
  <c r="AU307" i="15"/>
  <c r="AT307" i="15"/>
  <c r="BI306" i="15"/>
  <c r="BH306" i="15"/>
  <c r="BG306" i="15"/>
  <c r="BF306" i="15"/>
  <c r="BD306" i="15"/>
  <c r="BC306" i="15"/>
  <c r="BB306" i="15"/>
  <c r="AZ306" i="15"/>
  <c r="AY306" i="15"/>
  <c r="AX306" i="15"/>
  <c r="AV306" i="15"/>
  <c r="AU306" i="15"/>
  <c r="AT306" i="15"/>
  <c r="AW306" i="15" s="1"/>
  <c r="BH305" i="15"/>
  <c r="BG305" i="15"/>
  <c r="BF305" i="15"/>
  <c r="BD305" i="15"/>
  <c r="BC305" i="15"/>
  <c r="BE305" i="15" s="1"/>
  <c r="BB305" i="15"/>
  <c r="AZ305" i="15"/>
  <c r="AY305" i="15"/>
  <c r="AX305" i="15"/>
  <c r="AV305" i="15"/>
  <c r="AU305" i="15"/>
  <c r="AT305" i="15"/>
  <c r="AW305" i="15" s="1"/>
  <c r="BH304" i="15"/>
  <c r="BG304" i="15"/>
  <c r="BF304" i="15"/>
  <c r="BD304" i="15"/>
  <c r="BC304" i="15"/>
  <c r="BB304" i="15"/>
  <c r="AZ304" i="15"/>
  <c r="AY304" i="15"/>
  <c r="AX304" i="15"/>
  <c r="AV304" i="15"/>
  <c r="AU304" i="15"/>
  <c r="AT304" i="15"/>
  <c r="BH303" i="15"/>
  <c r="BG303" i="15"/>
  <c r="BF303" i="15"/>
  <c r="BD303" i="15"/>
  <c r="BC303" i="15"/>
  <c r="BB303" i="15"/>
  <c r="BE303" i="15" s="1"/>
  <c r="AZ303" i="15"/>
  <c r="AY303" i="15"/>
  <c r="AX303" i="15"/>
  <c r="AW303" i="15"/>
  <c r="AV303" i="15"/>
  <c r="AU303" i="15"/>
  <c r="AT303" i="15"/>
  <c r="BH302" i="15"/>
  <c r="BG302" i="15"/>
  <c r="BF302" i="15"/>
  <c r="BD302" i="15"/>
  <c r="BC302" i="15"/>
  <c r="BB302" i="15"/>
  <c r="AZ302" i="15"/>
  <c r="AY302" i="15"/>
  <c r="BA302" i="15" s="1"/>
  <c r="AX302" i="15"/>
  <c r="AV302" i="15"/>
  <c r="AU302" i="15"/>
  <c r="AT302" i="15"/>
  <c r="BH301" i="15"/>
  <c r="BG301" i="15"/>
  <c r="BF301" i="15"/>
  <c r="BI301" i="15" s="1"/>
  <c r="BD301" i="15"/>
  <c r="BC301" i="15"/>
  <c r="BB301" i="15"/>
  <c r="AZ301" i="15"/>
  <c r="AY301" i="15"/>
  <c r="AX301" i="15"/>
  <c r="AV301" i="15"/>
  <c r="AU301" i="15"/>
  <c r="AT301" i="15"/>
  <c r="BH300" i="15"/>
  <c r="BG300" i="15"/>
  <c r="BF300" i="15"/>
  <c r="BD300" i="15"/>
  <c r="BC300" i="15"/>
  <c r="BB300" i="15"/>
  <c r="AZ300" i="15"/>
  <c r="AY300" i="15"/>
  <c r="AX300" i="15"/>
  <c r="AV300" i="15"/>
  <c r="AU300" i="15"/>
  <c r="AT300" i="15"/>
  <c r="BH299" i="15"/>
  <c r="BG299" i="15"/>
  <c r="BF299" i="15"/>
  <c r="BD299" i="15"/>
  <c r="BC299" i="15"/>
  <c r="BB299" i="15"/>
  <c r="BE299" i="15" s="1"/>
  <c r="AZ299" i="15"/>
  <c r="AY299" i="15"/>
  <c r="AX299" i="15"/>
  <c r="AV299" i="15"/>
  <c r="AU299" i="15"/>
  <c r="AT299" i="15"/>
  <c r="AW299" i="15" s="1"/>
  <c r="BH298" i="15"/>
  <c r="BG298" i="15"/>
  <c r="BF298" i="15"/>
  <c r="BI298" i="15" s="1"/>
  <c r="BD298" i="15"/>
  <c r="BC298" i="15"/>
  <c r="BB298" i="15"/>
  <c r="BE298" i="15" s="1"/>
  <c r="AZ298" i="15"/>
  <c r="AY298" i="15"/>
  <c r="BA298" i="15" s="1"/>
  <c r="AX298" i="15"/>
  <c r="AV298" i="15"/>
  <c r="AU298" i="15"/>
  <c r="AT298" i="15"/>
  <c r="AW298" i="15" s="1"/>
  <c r="BH297" i="15"/>
  <c r="BG297" i="15"/>
  <c r="BF297" i="15"/>
  <c r="BD297" i="15"/>
  <c r="BC297" i="15"/>
  <c r="BB297" i="15"/>
  <c r="BE297" i="15" s="1"/>
  <c r="AZ297" i="15"/>
  <c r="AY297" i="15"/>
  <c r="AX297" i="15"/>
  <c r="AW297" i="15"/>
  <c r="AV297" i="15"/>
  <c r="AU297" i="15"/>
  <c r="AT297" i="15"/>
  <c r="BH296" i="15"/>
  <c r="BG296" i="15"/>
  <c r="BF296" i="15"/>
  <c r="BI296" i="15" s="1"/>
  <c r="BD296" i="15"/>
  <c r="BC296" i="15"/>
  <c r="BB296" i="15"/>
  <c r="BE296" i="15" s="1"/>
  <c r="AZ296" i="15"/>
  <c r="BA296" i="15" s="1"/>
  <c r="AY296" i="15"/>
  <c r="AX296" i="15"/>
  <c r="AV296" i="15"/>
  <c r="AU296" i="15"/>
  <c r="AT296" i="15"/>
  <c r="BH295" i="15"/>
  <c r="BG295" i="15"/>
  <c r="BF295" i="15"/>
  <c r="BD295" i="15"/>
  <c r="BC295" i="15"/>
  <c r="BB295" i="15"/>
  <c r="BE295" i="15" s="1"/>
  <c r="AZ295" i="15"/>
  <c r="AY295" i="15"/>
  <c r="AX295" i="15"/>
  <c r="BA295" i="15" s="1"/>
  <c r="AV295" i="15"/>
  <c r="AW295" i="15" s="1"/>
  <c r="AU295" i="15"/>
  <c r="AT295" i="15"/>
  <c r="BH294" i="15"/>
  <c r="BG294" i="15"/>
  <c r="BF294" i="15"/>
  <c r="BI294" i="15" s="1"/>
  <c r="BD294" i="15"/>
  <c r="BC294" i="15"/>
  <c r="BB294" i="15"/>
  <c r="BE294" i="15" s="1"/>
  <c r="AZ294" i="15"/>
  <c r="AY294" i="15"/>
  <c r="AX294" i="15"/>
  <c r="BA294" i="15" s="1"/>
  <c r="AV294" i="15"/>
  <c r="AU294" i="15"/>
  <c r="AT294" i="15"/>
  <c r="AW294" i="15" s="1"/>
  <c r="BH293" i="15"/>
  <c r="BG293" i="15"/>
  <c r="BF293" i="15"/>
  <c r="BD293" i="15"/>
  <c r="BC293" i="15"/>
  <c r="BB293" i="15"/>
  <c r="BE293" i="15" s="1"/>
  <c r="AZ293" i="15"/>
  <c r="AY293" i="15"/>
  <c r="AX293" i="15"/>
  <c r="BA293" i="15" s="1"/>
  <c r="AV293" i="15"/>
  <c r="AW293" i="15" s="1"/>
  <c r="AU293" i="15"/>
  <c r="AT293" i="15"/>
  <c r="BH292" i="15"/>
  <c r="BG292" i="15"/>
  <c r="BF292" i="15"/>
  <c r="BI292" i="15" s="1"/>
  <c r="BD292" i="15"/>
  <c r="BC292" i="15"/>
  <c r="BB292" i="15"/>
  <c r="BE292" i="15" s="1"/>
  <c r="AZ292" i="15"/>
  <c r="AY292" i="15"/>
  <c r="AX292" i="15"/>
  <c r="AV292" i="15"/>
  <c r="AU292" i="15"/>
  <c r="AT292" i="15"/>
  <c r="BH291" i="15"/>
  <c r="BG291" i="15"/>
  <c r="BF291" i="15"/>
  <c r="BD291" i="15"/>
  <c r="BC291" i="15"/>
  <c r="BE291" i="15" s="1"/>
  <c r="BB291" i="15"/>
  <c r="AZ291" i="15"/>
  <c r="AY291" i="15"/>
  <c r="AX291" i="15"/>
  <c r="BA291" i="15" s="1"/>
  <c r="AV291" i="15"/>
  <c r="AU291" i="15"/>
  <c r="AT291" i="15"/>
  <c r="BH290" i="15"/>
  <c r="BG290" i="15"/>
  <c r="BF290" i="15"/>
  <c r="BD290" i="15"/>
  <c r="BC290" i="15"/>
  <c r="BB290" i="15"/>
  <c r="AZ290" i="15"/>
  <c r="AY290" i="15"/>
  <c r="AX290" i="15"/>
  <c r="BA290" i="15" s="1"/>
  <c r="AV290" i="15"/>
  <c r="AU290" i="15"/>
  <c r="AT290" i="15"/>
  <c r="AW290" i="15" s="1"/>
  <c r="BH289" i="15"/>
  <c r="BG289" i="15"/>
  <c r="BF289" i="15"/>
  <c r="BD289" i="15"/>
  <c r="BC289" i="15"/>
  <c r="BB289" i="15"/>
  <c r="AZ289" i="15"/>
  <c r="AY289" i="15"/>
  <c r="AX289" i="15"/>
  <c r="AV289" i="15"/>
  <c r="AU289" i="15"/>
  <c r="AT289" i="15"/>
  <c r="BH288" i="15"/>
  <c r="BG288" i="15"/>
  <c r="BF288" i="15"/>
  <c r="BD288" i="15"/>
  <c r="BC288" i="15"/>
  <c r="BB288" i="15"/>
  <c r="BE288" i="15" s="1"/>
  <c r="AZ288" i="15"/>
  <c r="AY288" i="15"/>
  <c r="AX288" i="15"/>
  <c r="BA288" i="15" s="1"/>
  <c r="AV288" i="15"/>
  <c r="AU288" i="15"/>
  <c r="AT288" i="15"/>
  <c r="AW288" i="15" s="1"/>
  <c r="BH287" i="15"/>
  <c r="BG287" i="15"/>
  <c r="BF287" i="15"/>
  <c r="BD287" i="15"/>
  <c r="BC287" i="15"/>
  <c r="BE287" i="15" s="1"/>
  <c r="BB287" i="15"/>
  <c r="AZ287" i="15"/>
  <c r="AY287" i="15"/>
  <c r="AX287" i="15"/>
  <c r="AV287" i="15"/>
  <c r="AU287" i="15"/>
  <c r="AW287" i="15" s="1"/>
  <c r="AT287" i="15"/>
  <c r="BH286" i="15"/>
  <c r="BG286" i="15"/>
  <c r="BF286" i="15"/>
  <c r="BD286" i="15"/>
  <c r="BC286" i="15"/>
  <c r="BB286" i="15"/>
  <c r="BE286" i="15" s="1"/>
  <c r="AZ286" i="15"/>
  <c r="AY286" i="15"/>
  <c r="AX286" i="15"/>
  <c r="AV286" i="15"/>
  <c r="AU286" i="15"/>
  <c r="AT286" i="15"/>
  <c r="BH285" i="15"/>
  <c r="BG285" i="15"/>
  <c r="BF285" i="15"/>
  <c r="BD285" i="15"/>
  <c r="BC285" i="15"/>
  <c r="BE285" i="15" s="1"/>
  <c r="BB285" i="15"/>
  <c r="AZ285" i="15"/>
  <c r="AY285" i="15"/>
  <c r="AX285" i="15"/>
  <c r="BA285" i="15" s="1"/>
  <c r="AV285" i="15"/>
  <c r="AU285" i="15"/>
  <c r="AW285" i="15" s="1"/>
  <c r="AT285" i="15"/>
  <c r="BH284" i="15"/>
  <c r="BG284" i="15"/>
  <c r="BF284" i="15"/>
  <c r="BD284" i="15"/>
  <c r="BC284" i="15"/>
  <c r="BB284" i="15"/>
  <c r="BE284" i="15" s="1"/>
  <c r="AZ284" i="15"/>
  <c r="AY284" i="15"/>
  <c r="AX284" i="15"/>
  <c r="AV284" i="15"/>
  <c r="AU284" i="15"/>
  <c r="AT284" i="15"/>
  <c r="BH283" i="15"/>
  <c r="BG283" i="15"/>
  <c r="BF283" i="15"/>
  <c r="BD283" i="15"/>
  <c r="BC283" i="15"/>
  <c r="BE283" i="15" s="1"/>
  <c r="BB283" i="15"/>
  <c r="AZ283" i="15"/>
  <c r="AY283" i="15"/>
  <c r="AX283" i="15"/>
  <c r="BA283" i="15" s="1"/>
  <c r="AV283" i="15"/>
  <c r="AU283" i="15"/>
  <c r="AT283" i="15"/>
  <c r="BH282" i="15"/>
  <c r="BG282" i="15"/>
  <c r="BF282" i="15"/>
  <c r="BD282" i="15"/>
  <c r="BC282" i="15"/>
  <c r="BB282" i="15"/>
  <c r="AZ282" i="15"/>
  <c r="AY282" i="15"/>
  <c r="AX282" i="15"/>
  <c r="BA282" i="15" s="1"/>
  <c r="AV282" i="15"/>
  <c r="AU282" i="15"/>
  <c r="AT282" i="15"/>
  <c r="BH281" i="15"/>
  <c r="BG281" i="15"/>
  <c r="BF281" i="15"/>
  <c r="BD281" i="15"/>
  <c r="BC281" i="15"/>
  <c r="BB281" i="15"/>
  <c r="AZ281" i="15"/>
  <c r="AY281" i="15"/>
  <c r="AX281" i="15"/>
  <c r="AV281" i="15"/>
  <c r="AU281" i="15"/>
  <c r="AW281" i="15" s="1"/>
  <c r="AT281" i="15"/>
  <c r="BH280" i="15"/>
  <c r="BG280" i="15"/>
  <c r="BF280" i="15"/>
  <c r="BD280" i="15"/>
  <c r="BC280" i="15"/>
  <c r="BB280" i="15"/>
  <c r="BE280" i="15" s="1"/>
  <c r="AZ280" i="15"/>
  <c r="AY280" i="15"/>
  <c r="BA280" i="15" s="1"/>
  <c r="AX280" i="15"/>
  <c r="AV280" i="15"/>
  <c r="AU280" i="15"/>
  <c r="AT280" i="15"/>
  <c r="BH279" i="15"/>
  <c r="BG279" i="15"/>
  <c r="BF279" i="15"/>
  <c r="BD279" i="15"/>
  <c r="BC279" i="15"/>
  <c r="BB279" i="15"/>
  <c r="AZ279" i="15"/>
  <c r="AY279" i="15"/>
  <c r="AX279" i="15"/>
  <c r="AV279" i="15"/>
  <c r="AU279" i="15"/>
  <c r="AT279" i="15"/>
  <c r="BH278" i="15"/>
  <c r="BG278" i="15"/>
  <c r="BF278" i="15"/>
  <c r="BD278" i="15"/>
  <c r="BC278" i="15"/>
  <c r="BB278" i="15"/>
  <c r="AZ278" i="15"/>
  <c r="AY278" i="15"/>
  <c r="BA278" i="15" s="1"/>
  <c r="AX278" i="15"/>
  <c r="AV278" i="15"/>
  <c r="AU278" i="15"/>
  <c r="AT278" i="15"/>
  <c r="BH277" i="15"/>
  <c r="BG277" i="15"/>
  <c r="BF277" i="15"/>
  <c r="BD277" i="15"/>
  <c r="BC277" i="15"/>
  <c r="BE277" i="15" s="1"/>
  <c r="BB277" i="15"/>
  <c r="AZ277" i="15"/>
  <c r="AY277" i="15"/>
  <c r="AX277" i="15"/>
  <c r="AV277" i="15"/>
  <c r="AU277" i="15"/>
  <c r="AW277" i="15" s="1"/>
  <c r="AT277" i="15"/>
  <c r="BI276" i="15"/>
  <c r="BH276" i="15"/>
  <c r="BG276" i="15"/>
  <c r="BF276" i="15"/>
  <c r="BD276" i="15"/>
  <c r="BC276" i="15"/>
  <c r="BB276" i="15"/>
  <c r="AZ276" i="15"/>
  <c r="AY276" i="15"/>
  <c r="AX276" i="15"/>
  <c r="AV276" i="15"/>
  <c r="AU276" i="15"/>
  <c r="AT276" i="15"/>
  <c r="BH275" i="15"/>
  <c r="BG275" i="15"/>
  <c r="BF275" i="15"/>
  <c r="BD275" i="15"/>
  <c r="BC275" i="15"/>
  <c r="BB275" i="15"/>
  <c r="AZ275" i="15"/>
  <c r="AY275" i="15"/>
  <c r="AX275" i="15"/>
  <c r="AV275" i="15"/>
  <c r="AU275" i="15"/>
  <c r="AW275" i="15" s="1"/>
  <c r="AT275" i="15"/>
  <c r="BI274" i="15"/>
  <c r="BH274" i="15"/>
  <c r="BG274" i="15"/>
  <c r="BF274" i="15"/>
  <c r="BD274" i="15"/>
  <c r="BC274" i="15"/>
  <c r="BB274" i="15"/>
  <c r="AZ274" i="15"/>
  <c r="AY274" i="15"/>
  <c r="AX274" i="15"/>
  <c r="AV274" i="15"/>
  <c r="AU274" i="15"/>
  <c r="AT274" i="15"/>
  <c r="AW274" i="15" s="1"/>
  <c r="BH273" i="15"/>
  <c r="BG273" i="15"/>
  <c r="BF273" i="15"/>
  <c r="BD273" i="15"/>
  <c r="BC273" i="15"/>
  <c r="BB273" i="15"/>
  <c r="AZ273" i="15"/>
  <c r="AY273" i="15"/>
  <c r="AX273" i="15"/>
  <c r="AV273" i="15"/>
  <c r="AU273" i="15"/>
  <c r="AW273" i="15" s="1"/>
  <c r="AT273" i="15"/>
  <c r="BH272" i="15"/>
  <c r="BG272" i="15"/>
  <c r="BI272" i="15" s="1"/>
  <c r="BF272" i="15"/>
  <c r="BD272" i="15"/>
  <c r="BC272" i="15"/>
  <c r="BB272" i="15"/>
  <c r="AZ272" i="15"/>
  <c r="AY272" i="15"/>
  <c r="BA272" i="15" s="1"/>
  <c r="AX272" i="15"/>
  <c r="AV272" i="15"/>
  <c r="AU272" i="15"/>
  <c r="AT272" i="15"/>
  <c r="BH271" i="15"/>
  <c r="BG271" i="15"/>
  <c r="BF271" i="15"/>
  <c r="BD271" i="15"/>
  <c r="BC271" i="15"/>
  <c r="BB271" i="15"/>
  <c r="AZ271" i="15"/>
  <c r="AY271" i="15"/>
  <c r="AX271" i="15"/>
  <c r="AV271" i="15"/>
  <c r="AU271" i="15"/>
  <c r="AT271" i="15"/>
  <c r="BH270" i="15"/>
  <c r="BG270" i="15"/>
  <c r="BF270" i="15"/>
  <c r="BI270" i="15" s="1"/>
  <c r="BD270" i="15"/>
  <c r="BC270" i="15"/>
  <c r="BB270" i="15"/>
  <c r="BA270" i="15"/>
  <c r="AZ270" i="15"/>
  <c r="AY270" i="15"/>
  <c r="AX270" i="15"/>
  <c r="AV270" i="15"/>
  <c r="AU270" i="15"/>
  <c r="AT270" i="15"/>
  <c r="BH269" i="15"/>
  <c r="BG269" i="15"/>
  <c r="BF269" i="15"/>
  <c r="BD269" i="15"/>
  <c r="BC269" i="15"/>
  <c r="BB269" i="15"/>
  <c r="AZ269" i="15"/>
  <c r="AY269" i="15"/>
  <c r="AX269" i="15"/>
  <c r="AV269" i="15"/>
  <c r="AU269" i="15"/>
  <c r="AT269" i="15"/>
  <c r="BH268" i="15"/>
  <c r="BG268" i="15"/>
  <c r="BF268" i="15"/>
  <c r="BD268" i="15"/>
  <c r="BC268" i="15"/>
  <c r="BB268" i="15"/>
  <c r="AZ268" i="15"/>
  <c r="AY268" i="15"/>
  <c r="AX268" i="15"/>
  <c r="BA268" i="15" s="1"/>
  <c r="AV268" i="15"/>
  <c r="AU268" i="15"/>
  <c r="AT268" i="15"/>
  <c r="BH267" i="15"/>
  <c r="BG267" i="15"/>
  <c r="BF267" i="15"/>
  <c r="BD267" i="15"/>
  <c r="BC267" i="15"/>
  <c r="BB267" i="15"/>
  <c r="BE267" i="15" s="1"/>
  <c r="AZ267" i="15"/>
  <c r="AY267" i="15"/>
  <c r="AX267" i="15"/>
  <c r="AV267" i="15"/>
  <c r="AU267" i="15"/>
  <c r="AT267" i="15"/>
  <c r="BH266" i="15"/>
  <c r="BG266" i="15"/>
  <c r="BI266" i="15" s="1"/>
  <c r="BF266" i="15"/>
  <c r="BD266" i="15"/>
  <c r="BC266" i="15"/>
  <c r="BB266" i="15"/>
  <c r="AZ266" i="15"/>
  <c r="AY266" i="15"/>
  <c r="AX266" i="15"/>
  <c r="AV266" i="15"/>
  <c r="AU266" i="15"/>
  <c r="AT266" i="15"/>
  <c r="BH265" i="15"/>
  <c r="BG265" i="15"/>
  <c r="BF265" i="15"/>
  <c r="BD265" i="15"/>
  <c r="BC265" i="15"/>
  <c r="BB265" i="15"/>
  <c r="BE265" i="15" s="1"/>
  <c r="AZ265" i="15"/>
  <c r="AY265" i="15"/>
  <c r="AX265" i="15"/>
  <c r="AV265" i="15"/>
  <c r="AU265" i="15"/>
  <c r="AW265" i="15" s="1"/>
  <c r="AT265" i="15"/>
  <c r="BH264" i="15"/>
  <c r="BG264" i="15"/>
  <c r="BF264" i="15"/>
  <c r="BD264" i="15"/>
  <c r="BC264" i="15"/>
  <c r="BB264" i="15"/>
  <c r="AZ264" i="15"/>
  <c r="AY264" i="15"/>
  <c r="AX264" i="15"/>
  <c r="AV264" i="15"/>
  <c r="AU264" i="15"/>
  <c r="AT264" i="15"/>
  <c r="BH263" i="15"/>
  <c r="BG263" i="15"/>
  <c r="BF263" i="15"/>
  <c r="BD263" i="15"/>
  <c r="BC263" i="15"/>
  <c r="BB263" i="15"/>
  <c r="AZ263" i="15"/>
  <c r="AY263" i="15"/>
  <c r="AX263" i="15"/>
  <c r="AV263" i="15"/>
  <c r="AU263" i="15"/>
  <c r="AW263" i="15" s="1"/>
  <c r="AT263" i="15"/>
  <c r="BH262" i="15"/>
  <c r="BG262" i="15"/>
  <c r="BF262" i="15"/>
  <c r="BD262" i="15"/>
  <c r="BC262" i="15"/>
  <c r="BB262" i="15"/>
  <c r="AZ262" i="15"/>
  <c r="AY262" i="15"/>
  <c r="BA262" i="15" s="1"/>
  <c r="AX262" i="15"/>
  <c r="AV262" i="15"/>
  <c r="AU262" i="15"/>
  <c r="AT262" i="15"/>
  <c r="BH261" i="15"/>
  <c r="BG261" i="15"/>
  <c r="BF261" i="15"/>
  <c r="BI261" i="15" s="1"/>
  <c r="BD261" i="15"/>
  <c r="BC261" i="15"/>
  <c r="BE261" i="15" s="1"/>
  <c r="BB261" i="15"/>
  <c r="AZ261" i="15"/>
  <c r="AY261" i="15"/>
  <c r="AX261" i="15"/>
  <c r="AV261" i="15"/>
  <c r="AU261" i="15"/>
  <c r="AT261" i="15"/>
  <c r="AW261" i="15" s="1"/>
  <c r="BH260" i="15"/>
  <c r="BG260" i="15"/>
  <c r="BF260" i="15"/>
  <c r="BI260" i="15" s="1"/>
  <c r="BD260" i="15"/>
  <c r="BC260" i="15"/>
  <c r="BB260" i="15"/>
  <c r="AZ260" i="15"/>
  <c r="AY260" i="15"/>
  <c r="AX260" i="15"/>
  <c r="AV260" i="15"/>
  <c r="AU260" i="15"/>
  <c r="AT260" i="15"/>
  <c r="BH259" i="15"/>
  <c r="BG259" i="15"/>
  <c r="BF259" i="15"/>
  <c r="BD259" i="15"/>
  <c r="BC259" i="15"/>
  <c r="BE259" i="15" s="1"/>
  <c r="BB259" i="15"/>
  <c r="AZ259" i="15"/>
  <c r="AY259" i="15"/>
  <c r="AX259" i="15"/>
  <c r="AV259" i="15"/>
  <c r="AW259" i="15" s="1"/>
  <c r="AU259" i="15"/>
  <c r="AT259" i="15"/>
  <c r="BH258" i="15"/>
  <c r="BG258" i="15"/>
  <c r="BI258" i="15" s="1"/>
  <c r="BF258" i="15"/>
  <c r="BD258" i="15"/>
  <c r="BC258" i="15"/>
  <c r="BB258" i="15"/>
  <c r="AZ258" i="15"/>
  <c r="AY258" i="15"/>
  <c r="AX258" i="15"/>
  <c r="AV258" i="15"/>
  <c r="AU258" i="15"/>
  <c r="AT258" i="15"/>
  <c r="BH257" i="15"/>
  <c r="BG257" i="15"/>
  <c r="BF257" i="15"/>
  <c r="BI257" i="15" s="1"/>
  <c r="BD257" i="15"/>
  <c r="BC257" i="15"/>
  <c r="BB257" i="15"/>
  <c r="AZ257" i="15"/>
  <c r="AY257" i="15"/>
  <c r="AX257" i="15"/>
  <c r="BA257" i="15" s="1"/>
  <c r="AV257" i="15"/>
  <c r="AU257" i="15"/>
  <c r="AW257" i="15" s="1"/>
  <c r="AT257" i="15"/>
  <c r="BH256" i="15"/>
  <c r="BG256" i="15"/>
  <c r="BF256" i="15"/>
  <c r="BD256" i="15"/>
  <c r="BC256" i="15"/>
  <c r="BB256" i="15"/>
  <c r="AZ256" i="15"/>
  <c r="AY256" i="15"/>
  <c r="BA256" i="15" s="1"/>
  <c r="AX256" i="15"/>
  <c r="AV256" i="15"/>
  <c r="AU256" i="15"/>
  <c r="AT256" i="15"/>
  <c r="BH255" i="15"/>
  <c r="BG255" i="15"/>
  <c r="BF255" i="15"/>
  <c r="BD255" i="15"/>
  <c r="BC255" i="15"/>
  <c r="BB255" i="15"/>
  <c r="AZ255" i="15"/>
  <c r="AY255" i="15"/>
  <c r="AX255" i="15"/>
  <c r="AV255" i="15"/>
  <c r="AU255" i="15"/>
  <c r="AT255" i="15"/>
  <c r="BH254" i="15"/>
  <c r="BG254" i="15"/>
  <c r="BF254" i="15"/>
  <c r="BD254" i="15"/>
  <c r="BC254" i="15"/>
  <c r="BB254" i="15"/>
  <c r="AZ254" i="15"/>
  <c r="AY254" i="15"/>
  <c r="AX254" i="15"/>
  <c r="AV254" i="15"/>
  <c r="AU254" i="15"/>
  <c r="AT254" i="15"/>
  <c r="BH253" i="15"/>
  <c r="BG253" i="15"/>
  <c r="BF253" i="15"/>
  <c r="BD253" i="15"/>
  <c r="BC253" i="15"/>
  <c r="BB253" i="15"/>
  <c r="AZ253" i="15"/>
  <c r="AY253" i="15"/>
  <c r="AX253" i="15"/>
  <c r="BA253" i="15" s="1"/>
  <c r="AV253" i="15"/>
  <c r="AU253" i="15"/>
  <c r="AT253" i="15"/>
  <c r="BH252" i="15"/>
  <c r="BG252" i="15"/>
  <c r="BI252" i="15" s="1"/>
  <c r="BF252" i="15"/>
  <c r="BD252" i="15"/>
  <c r="BC252" i="15"/>
  <c r="BB252" i="15"/>
  <c r="AZ252" i="15"/>
  <c r="BA252" i="15" s="1"/>
  <c r="AY252" i="15"/>
  <c r="AX252" i="15"/>
  <c r="AV252" i="15"/>
  <c r="AU252" i="15"/>
  <c r="AT252" i="15"/>
  <c r="BH251" i="15"/>
  <c r="BG251" i="15"/>
  <c r="BF251" i="15"/>
  <c r="BD251" i="15"/>
  <c r="BC251" i="15"/>
  <c r="BB251" i="15"/>
  <c r="BE251" i="15" s="1"/>
  <c r="AZ251" i="15"/>
  <c r="AY251" i="15"/>
  <c r="AX251" i="15"/>
  <c r="AV251" i="15"/>
  <c r="AU251" i="15"/>
  <c r="AT251" i="15"/>
  <c r="BH250" i="15"/>
  <c r="BG250" i="15"/>
  <c r="BF250" i="15"/>
  <c r="BD250" i="15"/>
  <c r="BC250" i="15"/>
  <c r="BB250" i="15"/>
  <c r="AZ250" i="15"/>
  <c r="AY250" i="15"/>
  <c r="BA250" i="15" s="1"/>
  <c r="AX250" i="15"/>
  <c r="AV250" i="15"/>
  <c r="AU250" i="15"/>
  <c r="AT250" i="15"/>
  <c r="BH249" i="15"/>
  <c r="BG249" i="15"/>
  <c r="BF249" i="15"/>
  <c r="BD249" i="15"/>
  <c r="BC249" i="15"/>
  <c r="BE249" i="15" s="1"/>
  <c r="BB249" i="15"/>
  <c r="AZ249" i="15"/>
  <c r="AY249" i="15"/>
  <c r="AX249" i="15"/>
  <c r="AV249" i="15"/>
  <c r="AU249" i="15"/>
  <c r="AW249" i="15" s="1"/>
  <c r="AT249" i="15"/>
  <c r="BH248" i="15"/>
  <c r="BG248" i="15"/>
  <c r="BF248" i="15"/>
  <c r="BD248" i="15"/>
  <c r="BC248" i="15"/>
  <c r="BB248" i="15"/>
  <c r="AZ248" i="15"/>
  <c r="AY248" i="15"/>
  <c r="AX248" i="15"/>
  <c r="AV248" i="15"/>
  <c r="AU248" i="15"/>
  <c r="AT248" i="15"/>
  <c r="BH247" i="15"/>
  <c r="BG247" i="15"/>
  <c r="BF247" i="15"/>
  <c r="BD247" i="15"/>
  <c r="BC247" i="15"/>
  <c r="BB247" i="15"/>
  <c r="AZ247" i="15"/>
  <c r="AY247" i="15"/>
  <c r="AX247" i="15"/>
  <c r="AV247" i="15"/>
  <c r="AU247" i="15"/>
  <c r="AW247" i="15" s="1"/>
  <c r="AT247" i="15"/>
  <c r="BH246" i="15"/>
  <c r="BG246" i="15"/>
  <c r="BF246" i="15"/>
  <c r="BD246" i="15"/>
  <c r="BC246" i="15"/>
  <c r="BB246" i="15"/>
  <c r="BE246" i="15" s="1"/>
  <c r="AZ246" i="15"/>
  <c r="AY246" i="15"/>
  <c r="BA246" i="15" s="1"/>
  <c r="AX246" i="15"/>
  <c r="AV246" i="15"/>
  <c r="AU246" i="15"/>
  <c r="AT246" i="15"/>
  <c r="BH245" i="15"/>
  <c r="BG245" i="15"/>
  <c r="BF245" i="15"/>
  <c r="BD245" i="15"/>
  <c r="BC245" i="15"/>
  <c r="BE245" i="15" s="1"/>
  <c r="BB245" i="15"/>
  <c r="AZ245" i="15"/>
  <c r="AY245" i="15"/>
  <c r="AX245" i="15"/>
  <c r="AW245" i="15"/>
  <c r="AV245" i="15"/>
  <c r="AU245" i="15"/>
  <c r="AT245" i="15"/>
  <c r="BH244" i="15"/>
  <c r="BG244" i="15"/>
  <c r="BF244" i="15"/>
  <c r="BI244" i="15" s="1"/>
  <c r="BD244" i="15"/>
  <c r="BC244" i="15"/>
  <c r="BB244" i="15"/>
  <c r="AZ244" i="15"/>
  <c r="AY244" i="15"/>
  <c r="AX244" i="15"/>
  <c r="AV244" i="15"/>
  <c r="AU244" i="15"/>
  <c r="AT244" i="15"/>
  <c r="BH243" i="15"/>
  <c r="BG243" i="15"/>
  <c r="BF243" i="15"/>
  <c r="BD243" i="15"/>
  <c r="BC243" i="15"/>
  <c r="BE243" i="15" s="1"/>
  <c r="BB243" i="15"/>
  <c r="AZ243" i="15"/>
  <c r="AY243" i="15"/>
  <c r="AX243" i="15"/>
  <c r="AV243" i="15"/>
  <c r="AU243" i="15"/>
  <c r="AT243" i="15"/>
  <c r="AW243" i="15" s="1"/>
  <c r="BH242" i="15"/>
  <c r="BI242" i="15" s="1"/>
  <c r="BG242" i="15"/>
  <c r="BF242" i="15"/>
  <c r="BD242" i="15"/>
  <c r="BC242" i="15"/>
  <c r="BB242" i="15"/>
  <c r="AZ242" i="15"/>
  <c r="AY242" i="15"/>
  <c r="AX242" i="15"/>
  <c r="AV242" i="15"/>
  <c r="AU242" i="15"/>
  <c r="AT242" i="15"/>
  <c r="AW242" i="15" s="1"/>
  <c r="BH241" i="15"/>
  <c r="BG241" i="15"/>
  <c r="BF241" i="15"/>
  <c r="BD241" i="15"/>
  <c r="BC241" i="15"/>
  <c r="BE241" i="15" s="1"/>
  <c r="BB241" i="15"/>
  <c r="AZ241" i="15"/>
  <c r="AY241" i="15"/>
  <c r="AX241" i="15"/>
  <c r="AV241" i="15"/>
  <c r="AU241" i="15"/>
  <c r="AT241" i="15"/>
  <c r="BH240" i="15"/>
  <c r="BG240" i="15"/>
  <c r="BF240" i="15"/>
  <c r="BD240" i="15"/>
  <c r="BC240" i="15"/>
  <c r="BB240" i="15"/>
  <c r="AZ240" i="15"/>
  <c r="AY240" i="15"/>
  <c r="AX240" i="15"/>
  <c r="AV240" i="15"/>
  <c r="AU240" i="15"/>
  <c r="AT240" i="15"/>
  <c r="BH239" i="15"/>
  <c r="BG239" i="15"/>
  <c r="BF239" i="15"/>
  <c r="BI239" i="15" s="1"/>
  <c r="BD239" i="15"/>
  <c r="BC239" i="15"/>
  <c r="BE239" i="15" s="1"/>
  <c r="BB239" i="15"/>
  <c r="AZ239" i="15"/>
  <c r="AY239" i="15"/>
  <c r="AX239" i="15"/>
  <c r="AV239" i="15"/>
  <c r="AW239" i="15" s="1"/>
  <c r="AU239" i="15"/>
  <c r="AT239" i="15"/>
  <c r="BH238" i="15"/>
  <c r="BG238" i="15"/>
  <c r="BF238" i="15"/>
  <c r="BD238" i="15"/>
  <c r="BC238" i="15"/>
  <c r="BB238" i="15"/>
  <c r="BA238" i="15"/>
  <c r="AZ238" i="15"/>
  <c r="AY238" i="15"/>
  <c r="AX238" i="15"/>
  <c r="AV238" i="15"/>
  <c r="AU238" i="15"/>
  <c r="AT238" i="15"/>
  <c r="BH237" i="15"/>
  <c r="BG237" i="15"/>
  <c r="BF237" i="15"/>
  <c r="BD237" i="15"/>
  <c r="BC237" i="15"/>
  <c r="BB237" i="15"/>
  <c r="AZ237" i="15"/>
  <c r="AY237" i="15"/>
  <c r="AX237" i="15"/>
  <c r="AV237" i="15"/>
  <c r="AU237" i="15"/>
  <c r="AW237" i="15" s="1"/>
  <c r="AT237" i="15"/>
  <c r="BH236" i="15"/>
  <c r="BG236" i="15"/>
  <c r="BF236" i="15"/>
  <c r="BD236" i="15"/>
  <c r="BC236" i="15"/>
  <c r="BB236" i="15"/>
  <c r="AZ236" i="15"/>
  <c r="AY236" i="15"/>
  <c r="AX236" i="15"/>
  <c r="BA236" i="15" s="1"/>
  <c r="AV236" i="15"/>
  <c r="AU236" i="15"/>
  <c r="AT236" i="15"/>
  <c r="AW236" i="15" s="1"/>
  <c r="BH235" i="15"/>
  <c r="BG235" i="15"/>
  <c r="BF235" i="15"/>
  <c r="BD235" i="15"/>
  <c r="BC235" i="15"/>
  <c r="BB235" i="15"/>
  <c r="BE235" i="15" s="1"/>
  <c r="AZ235" i="15"/>
  <c r="AY235" i="15"/>
  <c r="AX235" i="15"/>
  <c r="BA235" i="15" s="1"/>
  <c r="AV235" i="15"/>
  <c r="AU235" i="15"/>
  <c r="AW235" i="15" s="1"/>
  <c r="AT235" i="15"/>
  <c r="BH234" i="15"/>
  <c r="BG234" i="15"/>
  <c r="BF234" i="15"/>
  <c r="BD234" i="15"/>
  <c r="BC234" i="15"/>
  <c r="BB234" i="15"/>
  <c r="AZ234" i="15"/>
  <c r="AY234" i="15"/>
  <c r="AX234" i="15"/>
  <c r="AV234" i="15"/>
  <c r="AU234" i="15"/>
  <c r="AT234" i="15"/>
  <c r="BH233" i="15"/>
  <c r="BG233" i="15"/>
  <c r="BF233" i="15"/>
  <c r="BD233" i="15"/>
  <c r="BE233" i="15" s="1"/>
  <c r="BC233" i="15"/>
  <c r="BB233" i="15"/>
  <c r="AZ233" i="15"/>
  <c r="AY233" i="15"/>
  <c r="AX233" i="15"/>
  <c r="AV233" i="15"/>
  <c r="AU233" i="15"/>
  <c r="AT233" i="15"/>
  <c r="AW233" i="15" s="1"/>
  <c r="BI232" i="15"/>
  <c r="BH232" i="15"/>
  <c r="BG232" i="15"/>
  <c r="BF232" i="15"/>
  <c r="BD232" i="15"/>
  <c r="BC232" i="15"/>
  <c r="BB232" i="15"/>
  <c r="AZ232" i="15"/>
  <c r="AY232" i="15"/>
  <c r="AX232" i="15"/>
  <c r="AV232" i="15"/>
  <c r="AU232" i="15"/>
  <c r="AT232" i="15"/>
  <c r="BH231" i="15"/>
  <c r="BG231" i="15"/>
  <c r="BF231" i="15"/>
  <c r="BI231" i="15" s="1"/>
  <c r="BD231" i="15"/>
  <c r="BC231" i="15"/>
  <c r="BE231" i="15" s="1"/>
  <c r="BB231" i="15"/>
  <c r="AZ231" i="15"/>
  <c r="AY231" i="15"/>
  <c r="AX231" i="15"/>
  <c r="AV231" i="15"/>
  <c r="AU231" i="15"/>
  <c r="AT231" i="15"/>
  <c r="BH230" i="15"/>
  <c r="BG230" i="15"/>
  <c r="BF230" i="15"/>
  <c r="BD230" i="15"/>
  <c r="BC230" i="15"/>
  <c r="BB230" i="15"/>
  <c r="AZ230" i="15"/>
  <c r="AY230" i="15"/>
  <c r="AX230" i="15"/>
  <c r="AV230" i="15"/>
  <c r="AU230" i="15"/>
  <c r="AT230" i="15"/>
  <c r="AW230" i="15" s="1"/>
  <c r="BH229" i="15"/>
  <c r="BG229" i="15"/>
  <c r="BF229" i="15"/>
  <c r="BI229" i="15" s="1"/>
  <c r="BD229" i="15"/>
  <c r="BC229" i="15"/>
  <c r="BE229" i="15" s="1"/>
  <c r="BB229" i="15"/>
  <c r="AZ229" i="15"/>
  <c r="AY229" i="15"/>
  <c r="AX229" i="15"/>
  <c r="AV229" i="15"/>
  <c r="AW229" i="15" s="1"/>
  <c r="AU229" i="15"/>
  <c r="AT229" i="15"/>
  <c r="BH228" i="15"/>
  <c r="BG228" i="15"/>
  <c r="BF228" i="15"/>
  <c r="BI228" i="15" s="1"/>
  <c r="BD228" i="15"/>
  <c r="BC228" i="15"/>
  <c r="BB228" i="15"/>
  <c r="AZ228" i="15"/>
  <c r="BA228" i="15" s="1"/>
  <c r="AY228" i="15"/>
  <c r="AX228" i="15"/>
  <c r="AV228" i="15"/>
  <c r="AU228" i="15"/>
  <c r="AT228" i="15"/>
  <c r="BH227" i="15"/>
  <c r="BG227" i="15"/>
  <c r="BF227" i="15"/>
  <c r="BD227" i="15"/>
  <c r="BC227" i="15"/>
  <c r="BE227" i="15" s="1"/>
  <c r="BB227" i="15"/>
  <c r="AZ227" i="15"/>
  <c r="AY227" i="15"/>
  <c r="AX227" i="15"/>
  <c r="AV227" i="15"/>
  <c r="AW227" i="15" s="1"/>
  <c r="AU227" i="15"/>
  <c r="AT227" i="15"/>
  <c r="BH226" i="15"/>
  <c r="BG226" i="15"/>
  <c r="BF226" i="15"/>
  <c r="BI226" i="15" s="1"/>
  <c r="BD226" i="15"/>
  <c r="BC226" i="15"/>
  <c r="BB226" i="15"/>
  <c r="AZ226" i="15"/>
  <c r="AY226" i="15"/>
  <c r="BA226" i="15" s="1"/>
  <c r="AX226" i="15"/>
  <c r="AV226" i="15"/>
  <c r="AU226" i="15"/>
  <c r="AT226" i="15"/>
  <c r="BH225" i="15"/>
  <c r="BG225" i="15"/>
  <c r="BF225" i="15"/>
  <c r="BI225" i="15" s="1"/>
  <c r="BD225" i="15"/>
  <c r="BC225" i="15"/>
  <c r="BE225" i="15" s="1"/>
  <c r="BB225" i="15"/>
  <c r="AZ225" i="15"/>
  <c r="AY225" i="15"/>
  <c r="BA225" i="15" s="1"/>
  <c r="AX225" i="15"/>
  <c r="AV225" i="15"/>
  <c r="AU225" i="15"/>
  <c r="AT225" i="15"/>
  <c r="BH224" i="15"/>
  <c r="BG224" i="15"/>
  <c r="BF224" i="15"/>
  <c r="BD224" i="15"/>
  <c r="BC224" i="15"/>
  <c r="BE224" i="15" s="1"/>
  <c r="BB224" i="15"/>
  <c r="AZ224" i="15"/>
  <c r="AY224" i="15"/>
  <c r="AX224" i="15"/>
  <c r="AV224" i="15"/>
  <c r="AW224" i="15" s="1"/>
  <c r="AU224" i="15"/>
  <c r="AT224" i="15"/>
  <c r="BH223" i="15"/>
  <c r="BG223" i="15"/>
  <c r="BF223" i="15"/>
  <c r="BD223" i="15"/>
  <c r="BC223" i="15"/>
  <c r="BB223" i="15"/>
  <c r="AZ223" i="15"/>
  <c r="AY223" i="15"/>
  <c r="AX223" i="15"/>
  <c r="BA223" i="15" s="1"/>
  <c r="AV223" i="15"/>
  <c r="AU223" i="15"/>
  <c r="AT223" i="15"/>
  <c r="BH222" i="15"/>
  <c r="BG222" i="15"/>
  <c r="BF222" i="15"/>
  <c r="BD222" i="15"/>
  <c r="BC222" i="15"/>
  <c r="BB222" i="15"/>
  <c r="BE222" i="15" s="1"/>
  <c r="AZ222" i="15"/>
  <c r="AY222" i="15"/>
  <c r="BA222" i="15" s="1"/>
  <c r="AX222" i="15"/>
  <c r="AV222" i="15"/>
  <c r="AU222" i="15"/>
  <c r="AT222" i="15"/>
  <c r="AW222" i="15" s="1"/>
  <c r="BH221" i="15"/>
  <c r="BI221" i="15" s="1"/>
  <c r="BG221" i="15"/>
  <c r="BF221" i="15"/>
  <c r="BD221" i="15"/>
  <c r="BC221" i="15"/>
  <c r="BB221" i="15"/>
  <c r="AZ221" i="15"/>
  <c r="AY221" i="15"/>
  <c r="BA221" i="15" s="1"/>
  <c r="AX221" i="15"/>
  <c r="AV221" i="15"/>
  <c r="AU221" i="15"/>
  <c r="AT221" i="15"/>
  <c r="BH220" i="15"/>
  <c r="BG220" i="15"/>
  <c r="BF220" i="15"/>
  <c r="BD220" i="15"/>
  <c r="BC220" i="15"/>
  <c r="BB220" i="15"/>
  <c r="AZ220" i="15"/>
  <c r="AY220" i="15"/>
  <c r="BA220" i="15" s="1"/>
  <c r="AX220" i="15"/>
  <c r="AW220" i="15"/>
  <c r="AV220" i="15"/>
  <c r="AU220" i="15"/>
  <c r="AT220" i="15"/>
  <c r="BH219" i="15"/>
  <c r="BG219" i="15"/>
  <c r="BF219" i="15"/>
  <c r="BD219" i="15"/>
  <c r="BC219" i="15"/>
  <c r="BB219" i="15"/>
  <c r="AZ219" i="15"/>
  <c r="AY219" i="15"/>
  <c r="AX219" i="15"/>
  <c r="AV219" i="15"/>
  <c r="AU219" i="15"/>
  <c r="AW219" i="15" s="1"/>
  <c r="AT219" i="15"/>
  <c r="BH218" i="15"/>
  <c r="BG218" i="15"/>
  <c r="BF218" i="15"/>
  <c r="BE218" i="15"/>
  <c r="BD218" i="15"/>
  <c r="BC218" i="15"/>
  <c r="BB218" i="15"/>
  <c r="AZ218" i="15"/>
  <c r="AY218" i="15"/>
  <c r="BA218" i="15" s="1"/>
  <c r="AX218" i="15"/>
  <c r="AV218" i="15"/>
  <c r="AU218" i="15"/>
  <c r="AT218" i="15"/>
  <c r="AW218" i="15" s="1"/>
  <c r="BH217" i="15"/>
  <c r="BG217" i="15"/>
  <c r="BF217" i="15"/>
  <c r="BE217" i="15"/>
  <c r="BD217" i="15"/>
  <c r="BC217" i="15"/>
  <c r="BB217" i="15"/>
  <c r="AZ217" i="15"/>
  <c r="AY217" i="15"/>
  <c r="BA217" i="15" s="1"/>
  <c r="AX217" i="15"/>
  <c r="AV217" i="15"/>
  <c r="AU217" i="15"/>
  <c r="AT217" i="15"/>
  <c r="AW217" i="15" s="1"/>
  <c r="BH216" i="15"/>
  <c r="BG216" i="15"/>
  <c r="BF216" i="15"/>
  <c r="BI216" i="15" s="1"/>
  <c r="BD216" i="15"/>
  <c r="BC216" i="15"/>
  <c r="BE216" i="15" s="1"/>
  <c r="BB216" i="15"/>
  <c r="AZ216" i="15"/>
  <c r="AY216" i="15"/>
  <c r="AX216" i="15"/>
  <c r="BA216" i="15" s="1"/>
  <c r="AV216" i="15"/>
  <c r="AU216" i="15"/>
  <c r="AW216" i="15" s="1"/>
  <c r="AT216" i="15"/>
  <c r="BH215" i="15"/>
  <c r="BG215" i="15"/>
  <c r="BF215" i="15"/>
  <c r="BD215" i="15"/>
  <c r="BC215" i="15"/>
  <c r="BB215" i="15"/>
  <c r="AZ215" i="15"/>
  <c r="AY215" i="15"/>
  <c r="AX215" i="15"/>
  <c r="AV215" i="15"/>
  <c r="AU215" i="15"/>
  <c r="AW215" i="15" s="1"/>
  <c r="AT215" i="15"/>
  <c r="BH214" i="15"/>
  <c r="BG214" i="15"/>
  <c r="BF214" i="15"/>
  <c r="BD214" i="15"/>
  <c r="BC214" i="15"/>
  <c r="BB214" i="15"/>
  <c r="BE214" i="15" s="1"/>
  <c r="AZ214" i="15"/>
  <c r="AY214" i="15"/>
  <c r="BA214" i="15" s="1"/>
  <c r="AX214" i="15"/>
  <c r="AV214" i="15"/>
  <c r="AU214" i="15"/>
  <c r="AT214" i="15"/>
  <c r="BH213" i="15"/>
  <c r="BG213" i="15"/>
  <c r="BF213" i="15"/>
  <c r="BD213" i="15"/>
  <c r="BC213" i="15"/>
  <c r="BB213" i="15"/>
  <c r="BE213" i="15" s="1"/>
  <c r="AZ213" i="15"/>
  <c r="AY213" i="15"/>
  <c r="AX213" i="15"/>
  <c r="AV213" i="15"/>
  <c r="AU213" i="15"/>
  <c r="AT213" i="15"/>
  <c r="BH212" i="15"/>
  <c r="BG212" i="15"/>
  <c r="BI212" i="15" s="1"/>
  <c r="BF212" i="15"/>
  <c r="BD212" i="15"/>
  <c r="BC212" i="15"/>
  <c r="BB212" i="15"/>
  <c r="BE212" i="15" s="1"/>
  <c r="AZ212" i="15"/>
  <c r="AY212" i="15"/>
  <c r="BA212" i="15" s="1"/>
  <c r="AX212" i="15"/>
  <c r="AV212" i="15"/>
  <c r="AU212" i="15"/>
  <c r="AT212" i="15"/>
  <c r="BH211" i="15"/>
  <c r="BG211" i="15"/>
  <c r="BF211" i="15"/>
  <c r="BE211" i="15"/>
  <c r="BD211" i="15"/>
  <c r="BC211" i="15"/>
  <c r="BB211" i="15"/>
  <c r="AZ211" i="15"/>
  <c r="AY211" i="15"/>
  <c r="AX211" i="15"/>
  <c r="AV211" i="15"/>
  <c r="AW211" i="15" s="1"/>
  <c r="AU211" i="15"/>
  <c r="AT211" i="15"/>
  <c r="BH210" i="15"/>
  <c r="BI210" i="15" s="1"/>
  <c r="BG210" i="15"/>
  <c r="BF210" i="15"/>
  <c r="BD210" i="15"/>
  <c r="BC210" i="15"/>
  <c r="BB210" i="15"/>
  <c r="AZ210" i="15"/>
  <c r="AY210" i="15"/>
  <c r="BA210" i="15" s="1"/>
  <c r="AX210" i="15"/>
  <c r="AV210" i="15"/>
  <c r="AU210" i="15"/>
  <c r="AT210" i="15"/>
  <c r="BH209" i="15"/>
  <c r="BI209" i="15" s="1"/>
  <c r="BG209" i="15"/>
  <c r="BF209" i="15"/>
  <c r="BD209" i="15"/>
  <c r="BC209" i="15"/>
  <c r="BB209" i="15"/>
  <c r="AZ209" i="15"/>
  <c r="AY209" i="15"/>
  <c r="BA209" i="15" s="1"/>
  <c r="AX209" i="15"/>
  <c r="AV209" i="15"/>
  <c r="AU209" i="15"/>
  <c r="AT209" i="15"/>
  <c r="BH208" i="15"/>
  <c r="BG208" i="15"/>
  <c r="BI208" i="15" s="1"/>
  <c r="BF208" i="15"/>
  <c r="BD208" i="15"/>
  <c r="BE208" i="15" s="1"/>
  <c r="BC208" i="15"/>
  <c r="BB208" i="15"/>
  <c r="AZ208" i="15"/>
  <c r="AY208" i="15"/>
  <c r="BA208" i="15" s="1"/>
  <c r="AX208" i="15"/>
  <c r="AV208" i="15"/>
  <c r="AW208" i="15" s="1"/>
  <c r="AU208" i="15"/>
  <c r="AT208" i="15"/>
  <c r="BH207" i="15"/>
  <c r="BG207" i="15"/>
  <c r="BF207" i="15"/>
  <c r="BD207" i="15"/>
  <c r="BC207" i="15"/>
  <c r="BB207" i="15"/>
  <c r="AZ207" i="15"/>
  <c r="AY207" i="15"/>
  <c r="AX207" i="15"/>
  <c r="AV207" i="15"/>
  <c r="AU207" i="15"/>
  <c r="AT207" i="15"/>
  <c r="BH206" i="15"/>
  <c r="BG206" i="15"/>
  <c r="BF206" i="15"/>
  <c r="BD206" i="15"/>
  <c r="BC206" i="15"/>
  <c r="BB206" i="15"/>
  <c r="AZ206" i="15"/>
  <c r="AY206" i="15"/>
  <c r="BA206" i="15" s="1"/>
  <c r="AX206" i="15"/>
  <c r="AV206" i="15"/>
  <c r="AU206" i="15"/>
  <c r="AT206" i="15"/>
  <c r="AW206" i="15" s="1"/>
  <c r="BH205" i="15"/>
  <c r="BG205" i="15"/>
  <c r="BI205" i="15" s="1"/>
  <c r="BF205" i="15"/>
  <c r="BD205" i="15"/>
  <c r="BC205" i="15"/>
  <c r="BB205" i="15"/>
  <c r="BA205" i="15"/>
  <c r="AZ205" i="15"/>
  <c r="AY205" i="15"/>
  <c r="AX205" i="15"/>
  <c r="AV205" i="15"/>
  <c r="AU205" i="15"/>
  <c r="AW205" i="15" s="1"/>
  <c r="AT205" i="15"/>
  <c r="BH204" i="15"/>
  <c r="BG204" i="15"/>
  <c r="BF204" i="15"/>
  <c r="BD204" i="15"/>
  <c r="BC204" i="15"/>
  <c r="BB204" i="15"/>
  <c r="AZ204" i="15"/>
  <c r="AY204" i="15"/>
  <c r="BA204" i="15" s="1"/>
  <c r="AX204" i="15"/>
  <c r="AV204" i="15"/>
  <c r="AU204" i="15"/>
  <c r="AW204" i="15" s="1"/>
  <c r="AT204" i="15"/>
  <c r="BH203" i="15"/>
  <c r="BG203" i="15"/>
  <c r="BF203" i="15"/>
  <c r="BI203" i="15" s="1"/>
  <c r="BD203" i="15"/>
  <c r="BC203" i="15"/>
  <c r="BE203" i="15" s="1"/>
  <c r="BB203" i="15"/>
  <c r="AZ203" i="15"/>
  <c r="AY203" i="15"/>
  <c r="AX203" i="15"/>
  <c r="AV203" i="15"/>
  <c r="AU203" i="15"/>
  <c r="AT203" i="15"/>
  <c r="BH202" i="15"/>
  <c r="BG202" i="15"/>
  <c r="BF202" i="15"/>
  <c r="BD202" i="15"/>
  <c r="BC202" i="15"/>
  <c r="BB202" i="15"/>
  <c r="AZ202" i="15"/>
  <c r="AY202" i="15"/>
  <c r="AX202" i="15"/>
  <c r="AV202" i="15"/>
  <c r="AU202" i="15"/>
  <c r="AT202" i="15"/>
  <c r="AW202" i="15" s="1"/>
  <c r="BH201" i="15"/>
  <c r="BG201" i="15"/>
  <c r="BF201" i="15"/>
  <c r="BD201" i="15"/>
  <c r="BC201" i="15"/>
  <c r="BB201" i="15"/>
  <c r="AZ201" i="15"/>
  <c r="AY201" i="15"/>
  <c r="BA201" i="15" s="1"/>
  <c r="AX201" i="15"/>
  <c r="AV201" i="15"/>
  <c r="AU201" i="15"/>
  <c r="AT201" i="15"/>
  <c r="AW201" i="15" s="1"/>
  <c r="BH200" i="15"/>
  <c r="BI200" i="15" s="1"/>
  <c r="BG200" i="15"/>
  <c r="BF200" i="15"/>
  <c r="BD200" i="15"/>
  <c r="BC200" i="15"/>
  <c r="BB200" i="15"/>
  <c r="AZ200" i="15"/>
  <c r="BA200" i="15" s="1"/>
  <c r="AY200" i="15"/>
  <c r="AX200" i="15"/>
  <c r="AV200" i="15"/>
  <c r="AU200" i="15"/>
  <c r="AT200" i="15"/>
  <c r="BH199" i="15"/>
  <c r="BG199" i="15"/>
  <c r="BF199" i="15"/>
  <c r="BD199" i="15"/>
  <c r="BC199" i="15"/>
  <c r="BB199" i="15"/>
  <c r="AZ199" i="15"/>
  <c r="AY199" i="15"/>
  <c r="AX199" i="15"/>
  <c r="BA199" i="15" s="1"/>
  <c r="AV199" i="15"/>
  <c r="AU199" i="15"/>
  <c r="AT199" i="15"/>
  <c r="BH198" i="15"/>
  <c r="BG198" i="15"/>
  <c r="BF198" i="15"/>
  <c r="BD198" i="15"/>
  <c r="BC198" i="15"/>
  <c r="BB198" i="15"/>
  <c r="AZ198" i="15"/>
  <c r="AY198" i="15"/>
  <c r="AX198" i="15"/>
  <c r="AV198" i="15"/>
  <c r="AU198" i="15"/>
  <c r="AT198" i="15"/>
  <c r="BH197" i="15"/>
  <c r="BG197" i="15"/>
  <c r="BF197" i="15"/>
  <c r="BI197" i="15" s="1"/>
  <c r="BD197" i="15"/>
  <c r="BC197" i="15"/>
  <c r="BB197" i="15"/>
  <c r="AZ197" i="15"/>
  <c r="AY197" i="15"/>
  <c r="AX197" i="15"/>
  <c r="AV197" i="15"/>
  <c r="AU197" i="15"/>
  <c r="AT197" i="15"/>
  <c r="BH196" i="15"/>
  <c r="BG196" i="15"/>
  <c r="BF196" i="15"/>
  <c r="BI196" i="15" s="1"/>
  <c r="BD196" i="15"/>
  <c r="BC196" i="15"/>
  <c r="BB196" i="15"/>
  <c r="BE196" i="15" s="1"/>
  <c r="AZ196" i="15"/>
  <c r="AY196" i="15"/>
  <c r="BA196" i="15" s="1"/>
  <c r="AX196" i="15"/>
  <c r="AV196" i="15"/>
  <c r="AU196" i="15"/>
  <c r="AT196" i="15"/>
  <c r="BH195" i="15"/>
  <c r="BG195" i="15"/>
  <c r="BF195" i="15"/>
  <c r="BD195" i="15"/>
  <c r="BC195" i="15"/>
  <c r="BB195" i="15"/>
  <c r="AZ195" i="15"/>
  <c r="AY195" i="15"/>
  <c r="AX195" i="15"/>
  <c r="BA195" i="15" s="1"/>
  <c r="AV195" i="15"/>
  <c r="AW195" i="15" s="1"/>
  <c r="AU195" i="15"/>
  <c r="AT195" i="15"/>
  <c r="BI194" i="15"/>
  <c r="BH194" i="15"/>
  <c r="BG194" i="15"/>
  <c r="BF194" i="15"/>
  <c r="BD194" i="15"/>
  <c r="BC194" i="15"/>
  <c r="BB194" i="15"/>
  <c r="BE194" i="15" s="1"/>
  <c r="AZ194" i="15"/>
  <c r="AY194" i="15"/>
  <c r="AX194" i="15"/>
  <c r="BA194" i="15" s="1"/>
  <c r="AV194" i="15"/>
  <c r="AU194" i="15"/>
  <c r="AT194" i="15"/>
  <c r="BI193" i="15"/>
  <c r="BH193" i="15"/>
  <c r="BG193" i="15"/>
  <c r="BF193" i="15"/>
  <c r="BD193" i="15"/>
  <c r="BC193" i="15"/>
  <c r="BB193" i="15"/>
  <c r="AZ193" i="15"/>
  <c r="AY193" i="15"/>
  <c r="AX193" i="15"/>
  <c r="BA193" i="15" s="1"/>
  <c r="AV193" i="15"/>
  <c r="AU193" i="15"/>
  <c r="AT193" i="15"/>
  <c r="BH192" i="15"/>
  <c r="BG192" i="15"/>
  <c r="BF192" i="15"/>
  <c r="BD192" i="15"/>
  <c r="BC192" i="15"/>
  <c r="BB192" i="15"/>
  <c r="BE192" i="15" s="1"/>
  <c r="AZ192" i="15"/>
  <c r="AY192" i="15"/>
  <c r="AX192" i="15"/>
  <c r="AV192" i="15"/>
  <c r="AW192" i="15" s="1"/>
  <c r="AU192" i="15"/>
  <c r="AT192" i="15"/>
  <c r="BH191" i="15"/>
  <c r="BG191" i="15"/>
  <c r="BF191" i="15"/>
  <c r="BD191" i="15"/>
  <c r="BC191" i="15"/>
  <c r="BB191" i="15"/>
  <c r="AZ191" i="15"/>
  <c r="AY191" i="15"/>
  <c r="AX191" i="15"/>
  <c r="BA191" i="15" s="1"/>
  <c r="AV191" i="15"/>
  <c r="AU191" i="15"/>
  <c r="AT191" i="15"/>
  <c r="BH190" i="15"/>
  <c r="BG190" i="15"/>
  <c r="BF190" i="15"/>
  <c r="BD190" i="15"/>
  <c r="BC190" i="15"/>
  <c r="BB190" i="15"/>
  <c r="BE190" i="15" s="1"/>
  <c r="AZ190" i="15"/>
  <c r="AY190" i="15"/>
  <c r="AX190" i="15"/>
  <c r="AV190" i="15"/>
  <c r="AU190" i="15"/>
  <c r="AT190" i="15"/>
  <c r="AW190" i="15" s="1"/>
  <c r="BH189" i="15"/>
  <c r="BI189" i="15" s="1"/>
  <c r="BG189" i="15"/>
  <c r="BF189" i="15"/>
  <c r="BD189" i="15"/>
  <c r="BC189" i="15"/>
  <c r="BB189" i="15"/>
  <c r="AZ189" i="15"/>
  <c r="AY189" i="15"/>
  <c r="AX189" i="15"/>
  <c r="BA189" i="15" s="1"/>
  <c r="AV189" i="15"/>
  <c r="AU189" i="15"/>
  <c r="AT189" i="15"/>
  <c r="BH188" i="15"/>
  <c r="BG188" i="15"/>
  <c r="BI188" i="15" s="1"/>
  <c r="BF188" i="15"/>
  <c r="BD188" i="15"/>
  <c r="BC188" i="15"/>
  <c r="BE188" i="15" s="1"/>
  <c r="BB188" i="15"/>
  <c r="AZ188" i="15"/>
  <c r="AY188" i="15"/>
  <c r="BA188" i="15" s="1"/>
  <c r="AX188" i="15"/>
  <c r="AV188" i="15"/>
  <c r="AU188" i="15"/>
  <c r="AT188" i="15"/>
  <c r="AW188" i="15" s="1"/>
  <c r="BH187" i="15"/>
  <c r="BG187" i="15"/>
  <c r="BI187" i="15" s="1"/>
  <c r="BF187" i="15"/>
  <c r="BD187" i="15"/>
  <c r="BC187" i="15"/>
  <c r="BB187" i="15"/>
  <c r="AZ187" i="15"/>
  <c r="AY187" i="15"/>
  <c r="AX187" i="15"/>
  <c r="AV187" i="15"/>
  <c r="AU187" i="15"/>
  <c r="AT187" i="15"/>
  <c r="BH186" i="15"/>
  <c r="BG186" i="15"/>
  <c r="BF186" i="15"/>
  <c r="BD186" i="15"/>
  <c r="BE186" i="15" s="1"/>
  <c r="BC186" i="15"/>
  <c r="BB186" i="15"/>
  <c r="AZ186" i="15"/>
  <c r="AY186" i="15"/>
  <c r="BA186" i="15" s="1"/>
  <c r="AX186" i="15"/>
  <c r="AV186" i="15"/>
  <c r="AU186" i="15"/>
  <c r="AT186" i="15"/>
  <c r="AW186" i="15" s="1"/>
  <c r="BH185" i="15"/>
  <c r="BG185" i="15"/>
  <c r="BF185" i="15"/>
  <c r="BD185" i="15"/>
  <c r="BE185" i="15" s="1"/>
  <c r="BC185" i="15"/>
  <c r="BB185" i="15"/>
  <c r="AZ185" i="15"/>
  <c r="AY185" i="15"/>
  <c r="AX185" i="15"/>
  <c r="AV185" i="15"/>
  <c r="AU185" i="15"/>
  <c r="AT185" i="15"/>
  <c r="AW185" i="15" s="1"/>
  <c r="BH184" i="15"/>
  <c r="BG184" i="15"/>
  <c r="BF184" i="15"/>
  <c r="BI184" i="15" s="1"/>
  <c r="BD184" i="15"/>
  <c r="BC184" i="15"/>
  <c r="BB184" i="15"/>
  <c r="AZ184" i="15"/>
  <c r="BA184" i="15" s="1"/>
  <c r="AY184" i="15"/>
  <c r="AX184" i="15"/>
  <c r="AV184" i="15"/>
  <c r="AU184" i="15"/>
  <c r="AT184" i="15"/>
  <c r="BH183" i="15"/>
  <c r="BG183" i="15"/>
  <c r="BF183" i="15"/>
  <c r="BI183" i="15" s="1"/>
  <c r="BD183" i="15"/>
  <c r="BC183" i="15"/>
  <c r="BB183" i="15"/>
  <c r="AZ183" i="15"/>
  <c r="AY183" i="15"/>
  <c r="AX183" i="15"/>
  <c r="AV183" i="15"/>
  <c r="AU183" i="15"/>
  <c r="AW183" i="15" s="1"/>
  <c r="AT183" i="15"/>
  <c r="BH182" i="15"/>
  <c r="BG182" i="15"/>
  <c r="BF182" i="15"/>
  <c r="BD182" i="15"/>
  <c r="BC182" i="15"/>
  <c r="BB182" i="15"/>
  <c r="BE182" i="15" s="1"/>
  <c r="AZ182" i="15"/>
  <c r="AY182" i="15"/>
  <c r="AX182" i="15"/>
  <c r="AV182" i="15"/>
  <c r="AU182" i="15"/>
  <c r="AT182" i="15"/>
  <c r="BH181" i="15"/>
  <c r="BG181" i="15"/>
  <c r="BF181" i="15"/>
  <c r="BD181" i="15"/>
  <c r="BC181" i="15"/>
  <c r="BB181" i="15"/>
  <c r="BE181" i="15" s="1"/>
  <c r="AZ181" i="15"/>
  <c r="AY181" i="15"/>
  <c r="AX181" i="15"/>
  <c r="BA181" i="15" s="1"/>
  <c r="AV181" i="15"/>
  <c r="AU181" i="15"/>
  <c r="AT181" i="15"/>
  <c r="BH180" i="15"/>
  <c r="BI180" i="15" s="1"/>
  <c r="BG180" i="15"/>
  <c r="BF180" i="15"/>
  <c r="BD180" i="15"/>
  <c r="BC180" i="15"/>
  <c r="BB180" i="15"/>
  <c r="AZ180" i="15"/>
  <c r="AY180" i="15"/>
  <c r="AX180" i="15"/>
  <c r="AV180" i="15"/>
  <c r="AU180" i="15"/>
  <c r="AT180" i="15"/>
  <c r="BH179" i="15"/>
  <c r="BG179" i="15"/>
  <c r="BF179" i="15"/>
  <c r="BD179" i="15"/>
  <c r="BC179" i="15"/>
  <c r="BB179" i="15"/>
  <c r="BE179" i="15" s="1"/>
  <c r="AZ179" i="15"/>
  <c r="AY179" i="15"/>
  <c r="AX179" i="15"/>
  <c r="BA179" i="15" s="1"/>
  <c r="AV179" i="15"/>
  <c r="AU179" i="15"/>
  <c r="AT179" i="15"/>
  <c r="BH178" i="15"/>
  <c r="BI178" i="15" s="1"/>
  <c r="BG178" i="15"/>
  <c r="BF178" i="15"/>
  <c r="BD178" i="15"/>
  <c r="BC178" i="15"/>
  <c r="BB178" i="15"/>
  <c r="AZ178" i="15"/>
  <c r="AY178" i="15"/>
  <c r="AX178" i="15"/>
  <c r="AV178" i="15"/>
  <c r="AU178" i="15"/>
  <c r="AT178" i="15"/>
  <c r="AW178" i="15" s="1"/>
  <c r="BH177" i="15"/>
  <c r="BG177" i="15"/>
  <c r="BI177" i="15" s="1"/>
  <c r="BF177" i="15"/>
  <c r="BD177" i="15"/>
  <c r="BC177" i="15"/>
  <c r="BB177" i="15"/>
  <c r="AZ177" i="15"/>
  <c r="AY177" i="15"/>
  <c r="AX177" i="15"/>
  <c r="BA177" i="15" s="1"/>
  <c r="AV177" i="15"/>
  <c r="AU177" i="15"/>
  <c r="AT177" i="15"/>
  <c r="BH176" i="15"/>
  <c r="BG176" i="15"/>
  <c r="BF176" i="15"/>
  <c r="BE176" i="15"/>
  <c r="BD176" i="15"/>
  <c r="BC176" i="15"/>
  <c r="BB176" i="15"/>
  <c r="AZ176" i="15"/>
  <c r="AY176" i="15"/>
  <c r="BA176" i="15" s="1"/>
  <c r="AX176" i="15"/>
  <c r="AW176" i="15"/>
  <c r="AV176" i="15"/>
  <c r="AU176" i="15"/>
  <c r="AT176" i="15"/>
  <c r="BH175" i="15"/>
  <c r="BG175" i="15"/>
  <c r="BF175" i="15"/>
  <c r="BD175" i="15"/>
  <c r="BC175" i="15"/>
  <c r="BB175" i="15"/>
  <c r="AZ175" i="15"/>
  <c r="AY175" i="15"/>
  <c r="AX175" i="15"/>
  <c r="AV175" i="15"/>
  <c r="AU175" i="15"/>
  <c r="AW175" i="15" s="1"/>
  <c r="AT175" i="15"/>
  <c r="BH174" i="15"/>
  <c r="BG174" i="15"/>
  <c r="BF174" i="15"/>
  <c r="BD174" i="15"/>
  <c r="BC174" i="15"/>
  <c r="BB174" i="15"/>
  <c r="AZ174" i="15"/>
  <c r="AY174" i="15"/>
  <c r="BA174" i="15" s="1"/>
  <c r="AX174" i="15"/>
  <c r="AV174" i="15"/>
  <c r="AU174" i="15"/>
  <c r="AT174" i="15"/>
  <c r="BH173" i="15"/>
  <c r="BG173" i="15"/>
  <c r="BF173" i="15"/>
  <c r="BD173" i="15"/>
  <c r="BC173" i="15"/>
  <c r="BB173" i="15"/>
  <c r="AZ173" i="15"/>
  <c r="AY173" i="15"/>
  <c r="BA173" i="15" s="1"/>
  <c r="AX173" i="15"/>
  <c r="AV173" i="15"/>
  <c r="AU173" i="15"/>
  <c r="AT173" i="15"/>
  <c r="BH172" i="15"/>
  <c r="BG172" i="15"/>
  <c r="BF172" i="15"/>
  <c r="BD172" i="15"/>
  <c r="BC172" i="15"/>
  <c r="BB172" i="15"/>
  <c r="BE172" i="15" s="1"/>
  <c r="AZ172" i="15"/>
  <c r="AY172" i="15"/>
  <c r="AX172" i="15"/>
  <c r="AV172" i="15"/>
  <c r="AW172" i="15" s="1"/>
  <c r="AU172" i="15"/>
  <c r="AT172" i="15"/>
  <c r="BH171" i="15"/>
  <c r="BG171" i="15"/>
  <c r="BF171" i="15"/>
  <c r="BD171" i="15"/>
  <c r="BC171" i="15"/>
  <c r="BB171" i="15"/>
  <c r="AZ171" i="15"/>
  <c r="AY171" i="15"/>
  <c r="AX171" i="15"/>
  <c r="BA171" i="15" s="1"/>
  <c r="AV171" i="15"/>
  <c r="AU171" i="15"/>
  <c r="AT171" i="15"/>
  <c r="BH170" i="15"/>
  <c r="BG170" i="15"/>
  <c r="BF170" i="15"/>
  <c r="BD170" i="15"/>
  <c r="BC170" i="15"/>
  <c r="BB170" i="15"/>
  <c r="AZ170" i="15"/>
  <c r="AY170" i="15"/>
  <c r="AX170" i="15"/>
  <c r="AV170" i="15"/>
  <c r="AU170" i="15"/>
  <c r="AT170" i="15"/>
  <c r="AW170" i="15" s="1"/>
  <c r="BH169" i="15"/>
  <c r="BG169" i="15"/>
  <c r="BI169" i="15" s="1"/>
  <c r="BF169" i="15"/>
  <c r="BD169" i="15"/>
  <c r="BC169" i="15"/>
  <c r="BB169" i="15"/>
  <c r="AZ169" i="15"/>
  <c r="AY169" i="15"/>
  <c r="AX169" i="15"/>
  <c r="AV169" i="15"/>
  <c r="AU169" i="15"/>
  <c r="AT169" i="15"/>
  <c r="AW169" i="15" s="1"/>
  <c r="BH168" i="15"/>
  <c r="BI168" i="15" s="1"/>
  <c r="BG168" i="15"/>
  <c r="BF168" i="15"/>
  <c r="BD168" i="15"/>
  <c r="BC168" i="15"/>
  <c r="BE168" i="15" s="1"/>
  <c r="BB168" i="15"/>
  <c r="AZ168" i="15"/>
  <c r="AY168" i="15"/>
  <c r="AX168" i="15"/>
  <c r="BA168" i="15" s="1"/>
  <c r="AV168" i="15"/>
  <c r="AU168" i="15"/>
  <c r="AT168" i="15"/>
  <c r="BH167" i="15"/>
  <c r="BG167" i="15"/>
  <c r="BF167" i="15"/>
  <c r="BD167" i="15"/>
  <c r="BC167" i="15"/>
  <c r="BB167" i="15"/>
  <c r="AZ167" i="15"/>
  <c r="AY167" i="15"/>
  <c r="AX167" i="15"/>
  <c r="AV167" i="15"/>
  <c r="AU167" i="15"/>
  <c r="AT167" i="15"/>
  <c r="BH166" i="15"/>
  <c r="BG166" i="15"/>
  <c r="BF166" i="15"/>
  <c r="BD166" i="15"/>
  <c r="BC166" i="15"/>
  <c r="BB166" i="15"/>
  <c r="AZ166" i="15"/>
  <c r="AY166" i="15"/>
  <c r="BA166" i="15" s="1"/>
  <c r="AX166" i="15"/>
  <c r="AV166" i="15"/>
  <c r="AU166" i="15"/>
  <c r="AT166" i="15"/>
  <c r="AW166" i="15" s="1"/>
  <c r="BH165" i="15"/>
  <c r="BG165" i="15"/>
  <c r="BF165" i="15"/>
  <c r="BI165" i="15" s="1"/>
  <c r="BD165" i="15"/>
  <c r="BC165" i="15"/>
  <c r="BE165" i="15" s="1"/>
  <c r="BB165" i="15"/>
  <c r="AZ165" i="15"/>
  <c r="AY165" i="15"/>
  <c r="AX165" i="15"/>
  <c r="BA165" i="15" s="1"/>
  <c r="AV165" i="15"/>
  <c r="AU165" i="15"/>
  <c r="AW165" i="15" s="1"/>
  <c r="AT165" i="15"/>
  <c r="BH164" i="15"/>
  <c r="BG164" i="15"/>
  <c r="BF164" i="15"/>
  <c r="BD164" i="15"/>
  <c r="BC164" i="15"/>
  <c r="BB164" i="15"/>
  <c r="AZ164" i="15"/>
  <c r="AY164" i="15"/>
  <c r="AX164" i="15"/>
  <c r="AV164" i="15"/>
  <c r="AU164" i="15"/>
  <c r="AT164" i="15"/>
  <c r="BH163" i="15"/>
  <c r="BG163" i="15"/>
  <c r="BF163" i="15"/>
  <c r="BI163" i="15" s="1"/>
  <c r="BD163" i="15"/>
  <c r="BC163" i="15"/>
  <c r="BB163" i="15"/>
  <c r="BE163" i="15" s="1"/>
  <c r="AZ163" i="15"/>
  <c r="AY163" i="15"/>
  <c r="AX163" i="15"/>
  <c r="AV163" i="15"/>
  <c r="AU163" i="15"/>
  <c r="AT163" i="15"/>
  <c r="BH162" i="15"/>
  <c r="BG162" i="15"/>
  <c r="BF162" i="15"/>
  <c r="BI162" i="15" s="1"/>
  <c r="BD162" i="15"/>
  <c r="BC162" i="15"/>
  <c r="BB162" i="15"/>
  <c r="BE162" i="15" s="1"/>
  <c r="AZ162" i="15"/>
  <c r="AY162" i="15"/>
  <c r="AX162" i="15"/>
  <c r="AV162" i="15"/>
  <c r="AU162" i="15"/>
  <c r="AT162" i="15"/>
  <c r="AW162" i="15" s="1"/>
  <c r="BI161" i="15"/>
  <c r="BH161" i="15"/>
  <c r="BG161" i="15"/>
  <c r="BF161" i="15"/>
  <c r="BD161" i="15"/>
  <c r="BC161" i="15"/>
  <c r="BB161" i="15"/>
  <c r="AZ161" i="15"/>
  <c r="AY161" i="15"/>
  <c r="AX161" i="15"/>
  <c r="BA161" i="15" s="1"/>
  <c r="AV161" i="15"/>
  <c r="AU161" i="15"/>
  <c r="AT161" i="15"/>
  <c r="BH160" i="15"/>
  <c r="BG160" i="15"/>
  <c r="BF160" i="15"/>
  <c r="BD160" i="15"/>
  <c r="BC160" i="15"/>
  <c r="BB160" i="15"/>
  <c r="BE160" i="15" s="1"/>
  <c r="AZ160" i="15"/>
  <c r="AY160" i="15"/>
  <c r="BA160" i="15" s="1"/>
  <c r="AX160" i="15"/>
  <c r="AW160" i="15"/>
  <c r="AV160" i="15"/>
  <c r="AU160" i="15"/>
  <c r="AT160" i="15"/>
  <c r="BH159" i="15"/>
  <c r="BG159" i="15"/>
  <c r="BF159" i="15"/>
  <c r="BD159" i="15"/>
  <c r="BC159" i="15"/>
  <c r="BE159" i="15" s="1"/>
  <c r="BB159" i="15"/>
  <c r="AZ159" i="15"/>
  <c r="AY159" i="15"/>
  <c r="AX159" i="15"/>
  <c r="BA159" i="15" s="1"/>
  <c r="AV159" i="15"/>
  <c r="AU159" i="15"/>
  <c r="AW159" i="15" s="1"/>
  <c r="AT159" i="15"/>
  <c r="BH158" i="15"/>
  <c r="BG158" i="15"/>
  <c r="BF158" i="15"/>
  <c r="BD158" i="15"/>
  <c r="BC158" i="15"/>
  <c r="BB158" i="15"/>
  <c r="AZ158" i="15"/>
  <c r="AY158" i="15"/>
  <c r="AX158" i="15"/>
  <c r="AV158" i="15"/>
  <c r="AU158" i="15"/>
  <c r="AT158" i="15"/>
  <c r="BI157" i="15"/>
  <c r="BH157" i="15"/>
  <c r="BG157" i="15"/>
  <c r="BF157" i="15"/>
  <c r="BD157" i="15"/>
  <c r="BC157" i="15"/>
  <c r="BB157" i="15"/>
  <c r="AZ157" i="15"/>
  <c r="AY157" i="15"/>
  <c r="AX157" i="15"/>
  <c r="BA157" i="15" s="1"/>
  <c r="AV157" i="15"/>
  <c r="AU157" i="15"/>
  <c r="AW157" i="15" s="1"/>
  <c r="AT157" i="15"/>
  <c r="BH156" i="15"/>
  <c r="BG156" i="15"/>
  <c r="BF156" i="15"/>
  <c r="BD156" i="15"/>
  <c r="BC156" i="15"/>
  <c r="BE156" i="15" s="1"/>
  <c r="BB156" i="15"/>
  <c r="AZ156" i="15"/>
  <c r="AY156" i="15"/>
  <c r="AX156" i="15"/>
  <c r="AV156" i="15"/>
  <c r="AU156" i="15"/>
  <c r="AT156" i="15"/>
  <c r="BH155" i="15"/>
  <c r="BG155" i="15"/>
  <c r="BF155" i="15"/>
  <c r="BD155" i="15"/>
  <c r="BC155" i="15"/>
  <c r="BB155" i="15"/>
  <c r="BA155" i="15"/>
  <c r="AZ155" i="15"/>
  <c r="AY155" i="15"/>
  <c r="AX155" i="15"/>
  <c r="AV155" i="15"/>
  <c r="AU155" i="15"/>
  <c r="AT155" i="15"/>
  <c r="BH154" i="15"/>
  <c r="BG154" i="15"/>
  <c r="BF154" i="15"/>
  <c r="BD154" i="15"/>
  <c r="BC154" i="15"/>
  <c r="BB154" i="15"/>
  <c r="AZ154" i="15"/>
  <c r="AY154" i="15"/>
  <c r="BA154" i="15" s="1"/>
  <c r="AX154" i="15"/>
  <c r="AV154" i="15"/>
  <c r="AU154" i="15"/>
  <c r="AT154" i="15"/>
  <c r="AW154" i="15" s="1"/>
  <c r="BH153" i="15"/>
  <c r="BG153" i="15"/>
  <c r="BF153" i="15"/>
  <c r="BD153" i="15"/>
  <c r="BE153" i="15" s="1"/>
  <c r="BC153" i="15"/>
  <c r="BB153" i="15"/>
  <c r="AZ153" i="15"/>
  <c r="AY153" i="15"/>
  <c r="BA153" i="15" s="1"/>
  <c r="AX153" i="15"/>
  <c r="AV153" i="15"/>
  <c r="AU153" i="15"/>
  <c r="AT153" i="15"/>
  <c r="AW153" i="15" s="1"/>
  <c r="BH152" i="15"/>
  <c r="BG152" i="15"/>
  <c r="BF152" i="15"/>
  <c r="BI152" i="15" s="1"/>
  <c r="BD152" i="15"/>
  <c r="BC152" i="15"/>
  <c r="BB152" i="15"/>
  <c r="AZ152" i="15"/>
  <c r="BA152" i="15" s="1"/>
  <c r="AY152" i="15"/>
  <c r="AX152" i="15"/>
  <c r="AV152" i="15"/>
  <c r="AU152" i="15"/>
  <c r="AW152" i="15" s="1"/>
  <c r="AT152" i="15"/>
  <c r="BH151" i="15"/>
  <c r="BG151" i="15"/>
  <c r="BF151" i="15"/>
  <c r="BI151" i="15" s="1"/>
  <c r="BD151" i="15"/>
  <c r="BC151" i="15"/>
  <c r="BB151" i="15"/>
  <c r="AZ151" i="15"/>
  <c r="AY151" i="15"/>
  <c r="AX151" i="15"/>
  <c r="BA151" i="15" s="1"/>
  <c r="AV151" i="15"/>
  <c r="AU151" i="15"/>
  <c r="AW151" i="15" s="1"/>
  <c r="AT151" i="15"/>
  <c r="BH150" i="15"/>
  <c r="BG150" i="15"/>
  <c r="BF150" i="15"/>
  <c r="BD150" i="15"/>
  <c r="BC150" i="15"/>
  <c r="BB150" i="15"/>
  <c r="AZ150" i="15"/>
  <c r="AY150" i="15"/>
  <c r="AX150" i="15"/>
  <c r="AV150" i="15"/>
  <c r="AU150" i="15"/>
  <c r="AT150" i="15"/>
  <c r="BH149" i="15"/>
  <c r="BG149" i="15"/>
  <c r="BF149" i="15"/>
  <c r="BI149" i="15" s="1"/>
  <c r="BD149" i="15"/>
  <c r="BC149" i="15"/>
  <c r="BB149" i="15"/>
  <c r="AZ149" i="15"/>
  <c r="AY149" i="15"/>
  <c r="AX149" i="15"/>
  <c r="BA149" i="15" s="1"/>
  <c r="AV149" i="15"/>
  <c r="AU149" i="15"/>
  <c r="AT149" i="15"/>
  <c r="BI148" i="15"/>
  <c r="BH148" i="15"/>
  <c r="BG148" i="15"/>
  <c r="BF148" i="15"/>
  <c r="BD148" i="15"/>
  <c r="BC148" i="15"/>
  <c r="BB148" i="15"/>
  <c r="AZ148" i="15"/>
  <c r="AY148" i="15"/>
  <c r="AX148" i="15"/>
  <c r="BA148" i="15" s="1"/>
  <c r="AV148" i="15"/>
  <c r="AU148" i="15"/>
  <c r="AT148" i="15"/>
  <c r="AW148" i="15" s="1"/>
  <c r="BH147" i="15"/>
  <c r="BG147" i="15"/>
  <c r="BF147" i="15"/>
  <c r="BD147" i="15"/>
  <c r="BC147" i="15"/>
  <c r="BB147" i="15"/>
  <c r="AZ147" i="15"/>
  <c r="AY147" i="15"/>
  <c r="AX147" i="15"/>
  <c r="BA147" i="15" s="1"/>
  <c r="AV147" i="15"/>
  <c r="AW147" i="15" s="1"/>
  <c r="AU147" i="15"/>
  <c r="AT147" i="15"/>
  <c r="BH146" i="15"/>
  <c r="BI146" i="15" s="1"/>
  <c r="BG146" i="15"/>
  <c r="BF146" i="15"/>
  <c r="BD146" i="15"/>
  <c r="BC146" i="15"/>
  <c r="BB146" i="15"/>
  <c r="AZ146" i="15"/>
  <c r="AY146" i="15"/>
  <c r="AX146" i="15"/>
  <c r="AV146" i="15"/>
  <c r="AU146" i="15"/>
  <c r="AT146" i="15"/>
  <c r="BH145" i="15"/>
  <c r="BG145" i="15"/>
  <c r="BF145" i="15"/>
  <c r="BI145" i="15" s="1"/>
  <c r="BD145" i="15"/>
  <c r="BC145" i="15"/>
  <c r="BE145" i="15" s="1"/>
  <c r="BB145" i="15"/>
  <c r="BA145" i="15"/>
  <c r="AZ145" i="15"/>
  <c r="AY145" i="15"/>
  <c r="AX145" i="15"/>
  <c r="AV145" i="15"/>
  <c r="AU145" i="15"/>
  <c r="AT145" i="15"/>
  <c r="BH144" i="15"/>
  <c r="BG144" i="15"/>
  <c r="BF144" i="15"/>
  <c r="BE144" i="15"/>
  <c r="BD144" i="15"/>
  <c r="BC144" i="15"/>
  <c r="BB144" i="15"/>
  <c r="AZ144" i="15"/>
  <c r="AY144" i="15"/>
  <c r="AX144" i="15"/>
  <c r="AV144" i="15"/>
  <c r="AU144" i="15"/>
  <c r="AW144" i="15" s="1"/>
  <c r="AT144" i="15"/>
  <c r="BH143" i="15"/>
  <c r="BG143" i="15"/>
  <c r="BF143" i="15"/>
  <c r="BI143" i="15" s="1"/>
  <c r="AO69" i="15" a="1"/>
  <c r="AO69" i="15" s="1"/>
  <c r="B120" i="15"/>
  <c r="CB88" i="15"/>
  <c r="CA88" i="15"/>
  <c r="CC88" i="15" s="1"/>
  <c r="BZ88" i="15"/>
  <c r="BX88" i="15"/>
  <c r="BW88" i="15"/>
  <c r="BV88" i="15"/>
  <c r="BT88" i="15"/>
  <c r="BS88" i="15"/>
  <c r="BR88" i="15"/>
  <c r="CF87" i="15"/>
  <c r="CG87" i="15" s="1"/>
  <c r="CE87" i="15"/>
  <c r="CD87" i="15"/>
  <c r="CC87" i="15"/>
  <c r="CB87" i="15"/>
  <c r="CA87" i="15"/>
  <c r="BZ87" i="15"/>
  <c r="BX87" i="15"/>
  <c r="BW87" i="15"/>
  <c r="BV87" i="15"/>
  <c r="BT87" i="15"/>
  <c r="BS87" i="15"/>
  <c r="BR87" i="15"/>
  <c r="BU87" i="15" s="1"/>
  <c r="AJ87" i="15" a="1"/>
  <c r="AJ87" i="15" s="1"/>
  <c r="AH87" i="15"/>
  <c r="AG87" i="15"/>
  <c r="CF86" i="15"/>
  <c r="CE86" i="15"/>
  <c r="CD86" i="15"/>
  <c r="CB86" i="15"/>
  <c r="CA86" i="15"/>
  <c r="CC86" i="15" s="1"/>
  <c r="BZ86" i="15"/>
  <c r="BX86" i="15"/>
  <c r="BW86" i="15"/>
  <c r="BV86" i="15"/>
  <c r="BT86" i="15"/>
  <c r="BS86" i="15"/>
  <c r="BU86" i="15" s="1"/>
  <c r="BR86" i="15"/>
  <c r="AJ86" i="15" a="1"/>
  <c r="AJ86" i="15" s="1"/>
  <c r="AH86" i="15"/>
  <c r="AG86" i="15"/>
  <c r="CF85" i="15"/>
  <c r="CE85" i="15"/>
  <c r="CD85" i="15"/>
  <c r="CB85" i="15"/>
  <c r="CA85" i="15"/>
  <c r="BZ85" i="15"/>
  <c r="CC85" i="15" s="1"/>
  <c r="BX85" i="15"/>
  <c r="BW85" i="15"/>
  <c r="BV85" i="15"/>
  <c r="BT85" i="15"/>
  <c r="BS85" i="15"/>
  <c r="BU85" i="15" s="1"/>
  <c r="BR85" i="15"/>
  <c r="AJ85" i="15" a="1"/>
  <c r="AJ85" i="15" s="1"/>
  <c r="AH85" i="15"/>
  <c r="AG85" i="15"/>
  <c r="CF84" i="15"/>
  <c r="CE84" i="15"/>
  <c r="CD84" i="15"/>
  <c r="CB84" i="15"/>
  <c r="CA84" i="15"/>
  <c r="BZ84" i="15"/>
  <c r="CC84" i="15" s="1"/>
  <c r="BX84" i="15"/>
  <c r="BW84" i="15"/>
  <c r="BV84" i="15"/>
  <c r="BT84" i="15"/>
  <c r="BS84" i="15"/>
  <c r="BR84" i="15"/>
  <c r="AJ84" i="15" a="1"/>
  <c r="AJ84" i="15" s="1"/>
  <c r="AH84" i="15"/>
  <c r="AG84" i="15"/>
  <c r="CF83" i="15"/>
  <c r="CE83" i="15"/>
  <c r="CD83" i="15"/>
  <c r="CG83" i="15" s="1"/>
  <c r="CB83" i="15"/>
  <c r="CA83" i="15"/>
  <c r="BZ83" i="15"/>
  <c r="BX83" i="15"/>
  <c r="BW83" i="15"/>
  <c r="BV83" i="15"/>
  <c r="BY83" i="15" s="1"/>
  <c r="BT83" i="15"/>
  <c r="BS83" i="15"/>
  <c r="BR83" i="15"/>
  <c r="AJ83" i="15"/>
  <c r="AJ83" i="15" a="1"/>
  <c r="AH83" i="15"/>
  <c r="AG83" i="15"/>
  <c r="CF82" i="15"/>
  <c r="CE82" i="15"/>
  <c r="CD82" i="15"/>
  <c r="CB82" i="15"/>
  <c r="CA82" i="15"/>
  <c r="BZ82" i="15"/>
  <c r="BX82" i="15"/>
  <c r="BW82" i="15"/>
  <c r="BV82" i="15"/>
  <c r="BT82" i="15"/>
  <c r="BS82" i="15"/>
  <c r="BR82" i="15"/>
  <c r="AJ82" i="15" a="1"/>
  <c r="AJ82" i="15" s="1"/>
  <c r="AH82" i="15"/>
  <c r="AG82" i="15"/>
  <c r="CF81" i="15"/>
  <c r="CE81" i="15"/>
  <c r="CD81" i="15"/>
  <c r="CB81" i="15"/>
  <c r="CA81" i="15"/>
  <c r="BZ81" i="15"/>
  <c r="CC81" i="15" s="1"/>
  <c r="BX81" i="15"/>
  <c r="BW81" i="15"/>
  <c r="BV81" i="15"/>
  <c r="BT81" i="15"/>
  <c r="BS81" i="15"/>
  <c r="BR81" i="15"/>
  <c r="AJ81" i="15" a="1"/>
  <c r="AJ81" i="15" s="1"/>
  <c r="AH81" i="15"/>
  <c r="AG81" i="15"/>
  <c r="CF80" i="15"/>
  <c r="CE80" i="15"/>
  <c r="CD80" i="15"/>
  <c r="CB80" i="15"/>
  <c r="CA80" i="15"/>
  <c r="BZ80" i="15"/>
  <c r="BX80" i="15"/>
  <c r="BW80" i="15"/>
  <c r="BV80" i="15"/>
  <c r="BT80" i="15"/>
  <c r="BS80" i="15"/>
  <c r="BR80" i="15"/>
  <c r="AJ80" i="15" a="1"/>
  <c r="AJ80" i="15" s="1"/>
  <c r="AH80" i="15"/>
  <c r="AG80" i="15"/>
  <c r="CG79" i="15"/>
  <c r="CF79" i="15"/>
  <c r="CE79" i="15"/>
  <c r="CD79" i="15"/>
  <c r="CB79" i="15"/>
  <c r="CA79" i="15"/>
  <c r="BZ79" i="15"/>
  <c r="CC79" i="15" s="1"/>
  <c r="BX79" i="15"/>
  <c r="BW79" i="15"/>
  <c r="BV79" i="15"/>
  <c r="BY79" i="15" s="1"/>
  <c r="BT79" i="15"/>
  <c r="BS79" i="15"/>
  <c r="BR79" i="15"/>
  <c r="BU79" i="15" s="1"/>
  <c r="AR79" i="15" a="1"/>
  <c r="AR79" i="15" s="1"/>
  <c r="AJ79" i="15" a="1"/>
  <c r="AJ79" i="15" s="1"/>
  <c r="AH79" i="15"/>
  <c r="AG79" i="15"/>
  <c r="CF78" i="15"/>
  <c r="CE78" i="15"/>
  <c r="CD78" i="15"/>
  <c r="CB78" i="15"/>
  <c r="CA78" i="15"/>
  <c r="BZ78" i="15"/>
  <c r="CC78" i="15" s="1"/>
  <c r="BX78" i="15"/>
  <c r="BW78" i="15"/>
  <c r="BV78" i="15"/>
  <c r="BT78" i="15"/>
  <c r="BS78" i="15"/>
  <c r="BU78" i="15" s="1"/>
  <c r="BR78" i="15"/>
  <c r="AP78" i="15" a="1"/>
  <c r="AP78" i="15" s="1"/>
  <c r="AJ78" i="15" a="1"/>
  <c r="AJ78" i="15" s="1"/>
  <c r="AH78" i="15"/>
  <c r="AG78" i="15"/>
  <c r="CF77" i="15"/>
  <c r="CE77" i="15"/>
  <c r="CD77" i="15"/>
  <c r="CB77" i="15"/>
  <c r="CA77" i="15"/>
  <c r="BZ77" i="15"/>
  <c r="BX77" i="15"/>
  <c r="BW77" i="15"/>
  <c r="BY77" i="15" s="1"/>
  <c r="BV77" i="15"/>
  <c r="BT77" i="15"/>
  <c r="BS77" i="15"/>
  <c r="BR77" i="15"/>
  <c r="BU77" i="15" s="1"/>
  <c r="BE77" i="15" a="1"/>
  <c r="BE77" i="15" s="1"/>
  <c r="AJ77" i="15" a="1"/>
  <c r="AJ77" i="15" s="1"/>
  <c r="AH77" i="15"/>
  <c r="AG77" i="15"/>
  <c r="CF76" i="15"/>
  <c r="CE76" i="15"/>
  <c r="CD76" i="15"/>
  <c r="CB76" i="15"/>
  <c r="CA76" i="15"/>
  <c r="CC76" i="15" s="1"/>
  <c r="BZ76" i="15"/>
  <c r="BX76" i="15"/>
  <c r="BW76" i="15"/>
  <c r="BV76" i="15"/>
  <c r="BT76" i="15"/>
  <c r="BS76" i="15"/>
  <c r="BR76" i="15"/>
  <c r="AJ76" i="15" a="1"/>
  <c r="AJ76" i="15" s="1"/>
  <c r="AH76" i="15"/>
  <c r="AG76" i="15"/>
  <c r="CF75" i="15"/>
  <c r="CE75" i="15"/>
  <c r="CD75" i="15"/>
  <c r="CC75" i="15"/>
  <c r="CB75" i="15"/>
  <c r="CA75" i="15"/>
  <c r="BZ75" i="15"/>
  <c r="BX75" i="15"/>
  <c r="BW75" i="15"/>
  <c r="BV75" i="15"/>
  <c r="BT75" i="15"/>
  <c r="BS75" i="15"/>
  <c r="BR75" i="15"/>
  <c r="BU75" i="15" s="1"/>
  <c r="AJ75" i="15"/>
  <c r="AJ75" i="15" a="1"/>
  <c r="AH75" i="15"/>
  <c r="AG75" i="15"/>
  <c r="CF74" i="15"/>
  <c r="CE74" i="15"/>
  <c r="CD74" i="15"/>
  <c r="CG74" i="15" s="1"/>
  <c r="CB74" i="15"/>
  <c r="CA74" i="15"/>
  <c r="BZ74" i="15"/>
  <c r="BX74" i="15"/>
  <c r="BW74" i="15"/>
  <c r="BV74" i="15"/>
  <c r="BY74" i="15" s="1"/>
  <c r="BT74" i="15"/>
  <c r="BS74" i="15"/>
  <c r="BR74" i="15"/>
  <c r="AJ74" i="15" a="1"/>
  <c r="AJ74" i="15" s="1"/>
  <c r="AH74" i="15"/>
  <c r="AG74" i="15"/>
  <c r="CF73" i="15"/>
  <c r="CE73" i="15"/>
  <c r="CD73" i="15"/>
  <c r="CB73" i="15"/>
  <c r="CA73" i="15"/>
  <c r="BZ73" i="15"/>
  <c r="CC73" i="15" s="1"/>
  <c r="BX73" i="15"/>
  <c r="BW73" i="15"/>
  <c r="BV73" i="15"/>
  <c r="BT73" i="15"/>
  <c r="BS73" i="15"/>
  <c r="BR73" i="15"/>
  <c r="BU73" i="15" s="1"/>
  <c r="BE73" i="15" a="1"/>
  <c r="BE73" i="15" s="1"/>
  <c r="AW73" i="15" a="1"/>
  <c r="AW73" i="15" s="1"/>
  <c r="AQ73" i="15" a="1"/>
  <c r="AQ73" i="15" s="1"/>
  <c r="AJ73" i="15" a="1"/>
  <c r="AJ73" i="15" s="1"/>
  <c r="AH73" i="15"/>
  <c r="AG73" i="15"/>
  <c r="CF72" i="15"/>
  <c r="CE72" i="15"/>
  <c r="CD72" i="15"/>
  <c r="CB72" i="15"/>
  <c r="CA72" i="15"/>
  <c r="BZ72" i="15"/>
  <c r="BX72" i="15"/>
  <c r="BY72" i="15" s="1"/>
  <c r="BW72" i="15"/>
  <c r="BV72" i="15"/>
  <c r="BT72" i="15"/>
  <c r="BS72" i="15"/>
  <c r="BR72" i="15"/>
  <c r="BH72" i="15" a="1"/>
  <c r="BH72" i="15" s="1"/>
  <c r="AZ72" i="15" a="1"/>
  <c r="AZ72" i="15" s="1"/>
  <c r="AR72" i="15" a="1"/>
  <c r="AR72" i="15" s="1"/>
  <c r="AJ72" i="15" a="1"/>
  <c r="AJ72" i="15" s="1"/>
  <c r="AH72" i="15"/>
  <c r="AG72" i="15"/>
  <c r="CF71" i="15"/>
  <c r="CE71" i="15"/>
  <c r="CD71" i="15"/>
  <c r="CG71" i="15" s="1"/>
  <c r="CB71" i="15"/>
  <c r="CA71" i="15"/>
  <c r="BZ71" i="15"/>
  <c r="CC71" i="15" s="1"/>
  <c r="BX71" i="15"/>
  <c r="BW71" i="15"/>
  <c r="BV71" i="15"/>
  <c r="BY71" i="15" s="1"/>
  <c r="BT71" i="15"/>
  <c r="BS71" i="15"/>
  <c r="BR71" i="15"/>
  <c r="BE71" i="15" a="1"/>
  <c r="BE71" i="15" s="1"/>
  <c r="BA71" i="15" a="1"/>
  <c r="BA71" i="15" s="1"/>
  <c r="AY71" i="15"/>
  <c r="AY71" i="15" a="1"/>
  <c r="AS71" i="15" a="1"/>
  <c r="AS71" i="15" s="1"/>
  <c r="AO71" i="15" a="1"/>
  <c r="AO71" i="15" s="1"/>
  <c r="AJ71" i="15" a="1"/>
  <c r="AJ71" i="15" s="1"/>
  <c r="AH71" i="15"/>
  <c r="AG71" i="15"/>
  <c r="CF70" i="15"/>
  <c r="CE70" i="15"/>
  <c r="CD70" i="15"/>
  <c r="CB70" i="15"/>
  <c r="CA70" i="15"/>
  <c r="BZ70" i="15"/>
  <c r="BX70" i="15"/>
  <c r="BW70" i="15"/>
  <c r="BY70" i="15" s="1"/>
  <c r="BV70" i="15"/>
  <c r="BT70" i="15"/>
  <c r="BS70" i="15"/>
  <c r="BR70" i="15"/>
  <c r="BH70" i="15" a="1"/>
  <c r="BH70" i="15" s="1"/>
  <c r="BF70" i="15" a="1"/>
  <c r="BF70" i="15" s="1"/>
  <c r="AZ70" i="15"/>
  <c r="AZ70" i="15" a="1"/>
  <c r="AW70" i="15" a="1"/>
  <c r="AW70" i="15" s="1"/>
  <c r="AS70" i="15" a="1"/>
  <c r="AS70" i="15" s="1"/>
  <c r="AP70" i="15" a="1"/>
  <c r="AP70" i="15" s="1"/>
  <c r="AJ70" i="15" a="1"/>
  <c r="AJ70" i="15" s="1"/>
  <c r="AH70" i="15"/>
  <c r="AG70" i="15"/>
  <c r="CF69" i="15"/>
  <c r="CE69" i="15"/>
  <c r="CD69" i="15"/>
  <c r="CG69" i="15" s="1"/>
  <c r="CB69" i="15"/>
  <c r="CA69" i="15"/>
  <c r="BZ69" i="15"/>
  <c r="CC69" i="15" s="1"/>
  <c r="BX69" i="15"/>
  <c r="BW69" i="15"/>
  <c r="BY69" i="15" s="1"/>
  <c r="BV69" i="15"/>
  <c r="BT69" i="15"/>
  <c r="BS69" i="15"/>
  <c r="BR69" i="15"/>
  <c r="BU69" i="15" s="1"/>
  <c r="BE69" i="15" a="1"/>
  <c r="BE69" i="15" s="1"/>
  <c r="BD69" i="15" a="1"/>
  <c r="BD69" i="15" s="1"/>
  <c r="AZ69" i="15" a="1"/>
  <c r="AZ69" i="15" s="1"/>
  <c r="AW69" i="15" a="1"/>
  <c r="AW69" i="15" s="1"/>
  <c r="AU69" i="15" a="1"/>
  <c r="AU69" i="15" s="1"/>
  <c r="AS69" i="15" a="1"/>
  <c r="AS69" i="15" s="1"/>
  <c r="AQ69" i="15" a="1"/>
  <c r="AQ69" i="15" s="1"/>
  <c r="AJ69" i="15" a="1"/>
  <c r="AJ69" i="15" s="1"/>
  <c r="AH69" i="15"/>
  <c r="AG69" i="15"/>
  <c r="CF68" i="15"/>
  <c r="CE68" i="15"/>
  <c r="CD68" i="15"/>
  <c r="CB68" i="15"/>
  <c r="CC68" i="15" s="1"/>
  <c r="CA68" i="15"/>
  <c r="BZ68" i="15"/>
  <c r="BX68" i="15"/>
  <c r="BW68" i="15"/>
  <c r="BV68" i="15"/>
  <c r="BT68" i="15"/>
  <c r="BS68" i="15"/>
  <c r="BR68" i="15"/>
  <c r="AJ68" i="15" a="1"/>
  <c r="AJ68" i="15" s="1"/>
  <c r="AH68" i="15"/>
  <c r="AG68" i="15"/>
  <c r="CF67" i="15"/>
  <c r="CE67" i="15"/>
  <c r="CD67" i="15"/>
  <c r="CG67" i="15" s="1"/>
  <c r="BG69" i="15" a="1"/>
  <c r="BG69" i="15" s="1"/>
  <c r="BC78" i="15" a="1"/>
  <c r="BC78" i="15" s="1"/>
  <c r="BB88" i="15" a="1"/>
  <c r="BB88" i="15" s="1"/>
  <c r="BA81" i="15" a="1"/>
  <c r="BA81" i="15" s="1"/>
  <c r="AX70" i="15" a="1"/>
  <c r="AX70" i="15" s="1"/>
  <c r="AU75" i="15" a="1"/>
  <c r="AU75" i="15" s="1"/>
  <c r="AT70" i="15" a="1"/>
  <c r="AT70" i="15" s="1"/>
  <c r="AR70" i="15" a="1"/>
  <c r="AR70" i="15" s="1"/>
  <c r="AP72" i="15" a="1"/>
  <c r="AP72" i="15" s="1"/>
  <c r="AI151" i="14"/>
  <c r="AI152" i="14"/>
  <c r="AI153" i="14"/>
  <c r="AI154" i="14"/>
  <c r="AI155" i="14"/>
  <c r="AI156" i="14"/>
  <c r="AI157" i="14"/>
  <c r="AI158" i="14"/>
  <c r="AI159" i="14"/>
  <c r="AI160" i="14"/>
  <c r="AI161" i="14"/>
  <c r="AI162" i="14"/>
  <c r="AH151" i="14"/>
  <c r="AH152" i="14"/>
  <c r="AH153" i="14"/>
  <c r="AH154" i="14"/>
  <c r="AH155" i="14"/>
  <c r="AH156" i="14"/>
  <c r="AH157" i="14"/>
  <c r="AH158" i="14"/>
  <c r="AH159" i="14"/>
  <c r="AH160" i="14"/>
  <c r="AH161" i="14"/>
  <c r="AH162" i="14"/>
  <c r="AG151" i="14"/>
  <c r="AG152" i="14"/>
  <c r="AG153" i="14"/>
  <c r="AG154" i="14"/>
  <c r="AG155" i="14"/>
  <c r="AG156" i="14"/>
  <c r="AG157" i="14"/>
  <c r="AG158" i="14"/>
  <c r="AG159" i="14"/>
  <c r="AG160" i="14"/>
  <c r="AG161" i="14"/>
  <c r="AG162" i="14"/>
  <c r="AH102" i="14"/>
  <c r="AH103" i="14"/>
  <c r="AH104" i="14"/>
  <c r="AH105" i="14"/>
  <c r="AH106" i="14"/>
  <c r="AH107" i="14"/>
  <c r="AH108" i="14"/>
  <c r="AH109" i="14"/>
  <c r="AH110" i="14"/>
  <c r="AH111" i="14"/>
  <c r="AH112" i="14"/>
  <c r="AH113" i="14"/>
  <c r="AG102" i="14"/>
  <c r="AG103" i="14"/>
  <c r="AG104" i="14"/>
  <c r="AG105" i="14"/>
  <c r="AG106" i="14"/>
  <c r="AG107" i="14"/>
  <c r="AG108" i="14"/>
  <c r="AG109" i="14"/>
  <c r="AG110" i="14"/>
  <c r="AG111" i="14"/>
  <c r="AG112" i="14"/>
  <c r="AG113" i="14"/>
  <c r="AM79" i="14"/>
  <c r="AP79" i="14"/>
  <c r="AS79" i="14"/>
  <c r="AV79" i="14"/>
  <c r="BB79" i="14"/>
  <c r="AJ60" i="14"/>
  <c r="AH60" i="14"/>
  <c r="AI60" i="14" s="1"/>
  <c r="AG60" i="14"/>
  <c r="AH59" i="14"/>
  <c r="AI59" i="14" s="1"/>
  <c r="AG59" i="14"/>
  <c r="AJ58" i="14"/>
  <c r="AH58" i="14"/>
  <c r="AI58" i="14" s="1"/>
  <c r="AG58" i="14"/>
  <c r="AJ57" i="14"/>
  <c r="AH57" i="14"/>
  <c r="AI57" i="14" s="1"/>
  <c r="AG57" i="14"/>
  <c r="AJ56" i="14"/>
  <c r="AH56" i="14"/>
  <c r="AI56" i="14" s="1"/>
  <c r="AG56" i="14"/>
  <c r="AJ55" i="14"/>
  <c r="AH55" i="14"/>
  <c r="AI55" i="14" s="1"/>
  <c r="AG55" i="14"/>
  <c r="AJ54" i="14"/>
  <c r="AH54" i="14"/>
  <c r="AI54" i="14" s="1"/>
  <c r="AG54" i="14"/>
  <c r="AJ53" i="14"/>
  <c r="AH53" i="14"/>
  <c r="AI53" i="14" s="1"/>
  <c r="AG53" i="14"/>
  <c r="AJ52" i="14"/>
  <c r="AH52" i="14"/>
  <c r="AI52" i="14" s="1"/>
  <c r="AJ51" i="14"/>
  <c r="AI51" i="14"/>
  <c r="AG51" i="14"/>
  <c r="AJ50" i="14"/>
  <c r="AH50" i="14"/>
  <c r="AI50" i="14" s="1"/>
  <c r="AG50" i="14"/>
  <c r="AJ49" i="14"/>
  <c r="AH49" i="14"/>
  <c r="AI49" i="14" s="1"/>
  <c r="AG49" i="14"/>
  <c r="AJ48" i="14"/>
  <c r="AH48" i="14"/>
  <c r="AI48" i="14" s="1"/>
  <c r="AG48" i="14"/>
  <c r="AJ47" i="14"/>
  <c r="AH47" i="14"/>
  <c r="AI47" i="14" s="1"/>
  <c r="AG47" i="14"/>
  <c r="AJ46" i="14"/>
  <c r="AH46" i="14"/>
  <c r="AI46" i="14" s="1"/>
  <c r="AG46" i="14"/>
  <c r="AJ45" i="14"/>
  <c r="AH45" i="14"/>
  <c r="AI45" i="14" s="1"/>
  <c r="AG45" i="14"/>
  <c r="AJ44" i="14"/>
  <c r="AH44" i="14"/>
  <c r="AI44" i="14" s="1"/>
  <c r="AG44" i="14"/>
  <c r="AJ43" i="14"/>
  <c r="AH43" i="14"/>
  <c r="AI43" i="14" s="1"/>
  <c r="AG43" i="14"/>
  <c r="AI62" i="14" l="1"/>
  <c r="AJ62" i="14"/>
  <c r="AH115" i="14"/>
  <c r="B138" i="14" s="1"/>
  <c r="AI164" i="14"/>
  <c r="B186" i="14" s="1"/>
  <c r="AH164" i="14"/>
  <c r="B185" i="14" s="1"/>
  <c r="CV400" i="17"/>
  <c r="CW400" i="17"/>
  <c r="BE183" i="15"/>
  <c r="BI240" i="15"/>
  <c r="AW379" i="15"/>
  <c r="BI561" i="15"/>
  <c r="BE197" i="15"/>
  <c r="AW251" i="15"/>
  <c r="BY76" i="15"/>
  <c r="BE147" i="15"/>
  <c r="BA156" i="15"/>
  <c r="BI171" i="15"/>
  <c r="BI172" i="15"/>
  <c r="BA178" i="15"/>
  <c r="BE201" i="15"/>
  <c r="BA207" i="15"/>
  <c r="BI214" i="15"/>
  <c r="BI223" i="15"/>
  <c r="BI224" i="15"/>
  <c r="AW255" i="15"/>
  <c r="BE266" i="15"/>
  <c r="AW272" i="15"/>
  <c r="BA274" i="15"/>
  <c r="BE276" i="15"/>
  <c r="BI286" i="15"/>
  <c r="BA300" i="15"/>
  <c r="BI304" i="15"/>
  <c r="AW307" i="15"/>
  <c r="BE388" i="15"/>
  <c r="BA410" i="15"/>
  <c r="AW416" i="15"/>
  <c r="CG76" i="15"/>
  <c r="BA172" i="15"/>
  <c r="CC83" i="15"/>
  <c r="BE205" i="15"/>
  <c r="BA703" i="15"/>
  <c r="BA162" i="15"/>
  <c r="BI198" i="15"/>
  <c r="BA244" i="15"/>
  <c r="CG85" i="15"/>
  <c r="CG86" i="15"/>
  <c r="BI147" i="15"/>
  <c r="BE169" i="15"/>
  <c r="BE170" i="15"/>
  <c r="BI213" i="15"/>
  <c r="BA219" i="15"/>
  <c r="BE250" i="15"/>
  <c r="AW254" i="15"/>
  <c r="BI259" i="15"/>
  <c r="BA264" i="15"/>
  <c r="AW296" i="15"/>
  <c r="BE301" i="15"/>
  <c r="BA409" i="15"/>
  <c r="BE411" i="15"/>
  <c r="AW191" i="15"/>
  <c r="BE247" i="15"/>
  <c r="BY85" i="15"/>
  <c r="BI248" i="15"/>
  <c r="CG77" i="15"/>
  <c r="BE173" i="15"/>
  <c r="AW179" i="15"/>
  <c r="AW189" i="15"/>
  <c r="AW291" i="15"/>
  <c r="CG68" i="15"/>
  <c r="CC70" i="15"/>
  <c r="CC72" i="15"/>
  <c r="CC80" i="15"/>
  <c r="BY81" i="15"/>
  <c r="BU83" i="15"/>
  <c r="AW150" i="15"/>
  <c r="BE157" i="15"/>
  <c r="AW164" i="15"/>
  <c r="BI179" i="15"/>
  <c r="BE189" i="15"/>
  <c r="BI192" i="15"/>
  <c r="AW196" i="15"/>
  <c r="AW197" i="15"/>
  <c r="BE200" i="15"/>
  <c r="BE209" i="15"/>
  <c r="BE221" i="15"/>
  <c r="BA239" i="15"/>
  <c r="BI243" i="15"/>
  <c r="BA255" i="15"/>
  <c r="BE257" i="15"/>
  <c r="BA299" i="15"/>
  <c r="BI302" i="15"/>
  <c r="BE387" i="15"/>
  <c r="BI496" i="15"/>
  <c r="BA592" i="15"/>
  <c r="BI605" i="15"/>
  <c r="BI613" i="15"/>
  <c r="BU71" i="15"/>
  <c r="BU74" i="15"/>
  <c r="CC82" i="15"/>
  <c r="BY84" i="15"/>
  <c r="BI158" i="15"/>
  <c r="AW181" i="15"/>
  <c r="BE187" i="15"/>
  <c r="BI190" i="15"/>
  <c r="AW194" i="15"/>
  <c r="BA197" i="15"/>
  <c r="BE199" i="15"/>
  <c r="BE207" i="15"/>
  <c r="BI211" i="15"/>
  <c r="BA229" i="15"/>
  <c r="BI241" i="15"/>
  <c r="BE248" i="15"/>
  <c r="AW253" i="15"/>
  <c r="BA254" i="15"/>
  <c r="BA297" i="15"/>
  <c r="BE385" i="15"/>
  <c r="AW488" i="15"/>
  <c r="BA491" i="15"/>
  <c r="BE494" i="15"/>
  <c r="AW498" i="15"/>
  <c r="AW506" i="15"/>
  <c r="BI562" i="15"/>
  <c r="BI604" i="15"/>
  <c r="BE716" i="15"/>
  <c r="AJ89" i="15"/>
  <c r="AK122" i="15" s="1"/>
  <c r="BY73" i="15"/>
  <c r="CG75" i="15"/>
  <c r="CG70" i="15"/>
  <c r="CG72" i="15"/>
  <c r="CC77" i="15"/>
  <c r="CG80" i="15"/>
  <c r="BI144" i="15"/>
  <c r="AW180" i="15"/>
  <c r="AW203" i="15"/>
  <c r="AW213" i="15"/>
  <c r="BA227" i="15"/>
  <c r="BA237" i="15"/>
  <c r="AW244" i="15"/>
  <c r="BI250" i="15"/>
  <c r="BA381" i="15"/>
  <c r="BE384" i="15"/>
  <c r="BA400" i="15"/>
  <c r="BE501" i="15"/>
  <c r="CG81" i="15"/>
  <c r="BY68" i="15"/>
  <c r="BU70" i="15"/>
  <c r="BU72" i="15"/>
  <c r="AW168" i="15"/>
  <c r="BI174" i="15"/>
  <c r="BI185" i="15"/>
  <c r="BI217" i="15"/>
  <c r="BI218" i="15"/>
  <c r="AW221" i="15"/>
  <c r="AW232" i="15"/>
  <c r="BI288" i="15"/>
  <c r="BA292" i="15"/>
  <c r="BI659" i="15"/>
  <c r="BU68" i="15"/>
  <c r="BA224" i="15"/>
  <c r="AW587" i="15"/>
  <c r="BI155" i="15"/>
  <c r="BA192" i="15"/>
  <c r="BI230" i="15"/>
  <c r="BI153" i="15"/>
  <c r="CG73" i="15"/>
  <c r="CC74" i="15"/>
  <c r="BY75" i="15"/>
  <c r="BU76" i="15"/>
  <c r="BA146" i="15"/>
  <c r="BE148" i="15"/>
  <c r="BE149" i="15"/>
  <c r="AW156" i="15"/>
  <c r="BA170" i="15"/>
  <c r="AW177" i="15"/>
  <c r="BE180" i="15"/>
  <c r="BA211" i="15"/>
  <c r="BA234" i="15"/>
  <c r="BE269" i="15"/>
  <c r="BA277" i="15"/>
  <c r="BE279" i="15"/>
  <c r="AW283" i="15"/>
  <c r="BI287" i="15"/>
  <c r="AW309" i="15"/>
  <c r="AW316" i="15"/>
  <c r="AW323" i="15"/>
  <c r="BI328" i="15"/>
  <c r="BE334" i="15"/>
  <c r="BE341" i="15"/>
  <c r="AW345" i="15"/>
  <c r="BE348" i="15"/>
  <c r="AW352" i="15"/>
  <c r="BE355" i="15"/>
  <c r="AW359" i="15"/>
  <c r="AW366" i="15"/>
  <c r="BE369" i="15"/>
  <c r="BI423" i="15"/>
  <c r="BA427" i="15"/>
  <c r="BA636" i="15"/>
  <c r="BA180" i="15"/>
  <c r="BE237" i="15"/>
  <c r="BY87" i="15"/>
  <c r="BY88" i="15"/>
  <c r="BE146" i="15"/>
  <c r="BI150" i="15"/>
  <c r="AW155" i="15"/>
  <c r="BA158" i="15"/>
  <c r="BE161" i="15"/>
  <c r="BI164" i="15"/>
  <c r="AW167" i="15"/>
  <c r="BE171" i="15"/>
  <c r="BI173" i="15"/>
  <c r="AW187" i="15"/>
  <c r="BE223" i="15"/>
  <c r="BI227" i="15"/>
  <c r="AW231" i="15"/>
  <c r="BA232" i="15"/>
  <c r="BI262" i="15"/>
  <c r="AW264" i="15"/>
  <c r="BA266" i="15"/>
  <c r="BA276" i="15"/>
  <c r="BE278" i="15"/>
  <c r="BI280" i="15"/>
  <c r="AW282" i="15"/>
  <c r="BA284" i="15"/>
  <c r="BI305" i="15"/>
  <c r="BI335" i="15"/>
  <c r="BA339" i="15"/>
  <c r="BI342" i="15"/>
  <c r="BA346" i="15"/>
  <c r="BA353" i="15"/>
  <c r="BI356" i="15"/>
  <c r="BA360" i="15"/>
  <c r="BI370" i="15"/>
  <c r="AW373" i="15"/>
  <c r="BI392" i="15"/>
  <c r="AW409" i="15"/>
  <c r="BE412" i="15"/>
  <c r="BA380" i="15"/>
  <c r="BA689" i="15"/>
  <c r="BI699" i="15"/>
  <c r="BI154" i="15"/>
  <c r="BI186" i="15"/>
  <c r="BA213" i="15"/>
  <c r="BA241" i="15"/>
  <c r="BI255" i="15"/>
  <c r="BA261" i="15"/>
  <c r="AW302" i="15"/>
  <c r="AW312" i="15"/>
  <c r="AW319" i="15"/>
  <c r="AW326" i="15"/>
  <c r="BE330" i="15"/>
  <c r="BI332" i="15"/>
  <c r="BA336" i="15"/>
  <c r="BI346" i="15"/>
  <c r="BA350" i="15"/>
  <c r="BI353" i="15"/>
  <c r="BA357" i="15"/>
  <c r="BI360" i="15"/>
  <c r="BA364" i="15"/>
  <c r="BI367" i="15"/>
  <c r="BA403" i="15"/>
  <c r="BI407" i="15"/>
  <c r="BI425" i="15"/>
  <c r="BA485" i="15"/>
  <c r="BE506" i="15"/>
  <c r="BI510" i="15"/>
  <c r="BI529" i="15"/>
  <c r="AW612" i="15"/>
  <c r="AW158" i="15"/>
  <c r="BE164" i="15"/>
  <c r="AW171" i="15"/>
  <c r="BE175" i="15"/>
  <c r="AW182" i="15"/>
  <c r="BA187" i="15"/>
  <c r="BI191" i="15"/>
  <c r="BE202" i="15"/>
  <c r="BI204" i="15"/>
  <c r="AW207" i="15"/>
  <c r="BE215" i="15"/>
  <c r="BI219" i="15"/>
  <c r="BI220" i="15"/>
  <c r="AW223" i="15"/>
  <c r="BA230" i="15"/>
  <c r="BE232" i="15"/>
  <c r="BI236" i="15"/>
  <c r="AW238" i="15"/>
  <c r="BE242" i="15"/>
  <c r="BI246" i="15"/>
  <c r="BE253" i="15"/>
  <c r="BA260" i="15"/>
  <c r="BE263" i="15"/>
  <c r="AW269" i="15"/>
  <c r="BA271" i="15"/>
  <c r="BE273" i="15"/>
  <c r="BI275" i="15"/>
  <c r="AW279" i="15"/>
  <c r="BE282" i="15"/>
  <c r="BI284" i="15"/>
  <c r="AW286" i="15"/>
  <c r="BE290" i="15"/>
  <c r="BI293" i="15"/>
  <c r="BI295" i="15"/>
  <c r="BI297" i="15"/>
  <c r="BI299" i="15"/>
  <c r="AW334" i="15"/>
  <c r="BE337" i="15"/>
  <c r="AW341" i="15"/>
  <c r="BE344" i="15"/>
  <c r="BE351" i="15"/>
  <c r="AW355" i="15"/>
  <c r="BE365" i="15"/>
  <c r="AW369" i="15"/>
  <c r="BE378" i="15"/>
  <c r="BI380" i="15"/>
  <c r="AW382" i="15"/>
  <c r="AW384" i="15"/>
  <c r="AW386" i="15"/>
  <c r="BE394" i="15"/>
  <c r="BI396" i="15"/>
  <c r="AW398" i="15"/>
  <c r="BE415" i="15"/>
  <c r="AW419" i="15"/>
  <c r="BA421" i="15"/>
  <c r="BE431" i="15"/>
  <c r="AW435" i="15"/>
  <c r="BA437" i="15"/>
  <c r="AW502" i="15"/>
  <c r="BE505" i="15"/>
  <c r="BE526" i="15"/>
  <c r="BE546" i="15"/>
  <c r="BE554" i="15"/>
  <c r="BI597" i="15"/>
  <c r="BE624" i="15"/>
  <c r="BA639" i="15"/>
  <c r="BI245" i="15"/>
  <c r="BE262" i="15"/>
  <c r="BI283" i="15"/>
  <c r="BA287" i="15"/>
  <c r="BI291" i="15"/>
  <c r="AW301" i="15"/>
  <c r="AW311" i="15"/>
  <c r="AW318" i="15"/>
  <c r="AW325" i="15"/>
  <c r="BA335" i="15"/>
  <c r="BI338" i="15"/>
  <c r="BA342" i="15"/>
  <c r="BI345" i="15"/>
  <c r="BA349" i="15"/>
  <c r="BI352" i="15"/>
  <c r="BA356" i="15"/>
  <c r="BI366" i="15"/>
  <c r="BA370" i="15"/>
  <c r="BI373" i="15"/>
  <c r="BI379" i="15"/>
  <c r="BI395" i="15"/>
  <c r="BA401" i="15"/>
  <c r="AW410" i="15"/>
  <c r="AW418" i="15"/>
  <c r="BE422" i="15"/>
  <c r="BE525" i="15"/>
  <c r="BI234" i="15"/>
  <c r="BA240" i="15"/>
  <c r="BI254" i="15"/>
  <c r="AW256" i="15"/>
  <c r="BA258" i="15"/>
  <c r="BE260" i="15"/>
  <c r="BI264" i="15"/>
  <c r="AW267" i="15"/>
  <c r="BA269" i="15"/>
  <c r="BI273" i="15"/>
  <c r="BE281" i="15"/>
  <c r="BE289" i="15"/>
  <c r="BA303" i="15"/>
  <c r="BE328" i="15"/>
  <c r="BE343" i="15"/>
  <c r="AW347" i="15"/>
  <c r="BE357" i="15"/>
  <c r="AW361" i="15"/>
  <c r="BE364" i="15"/>
  <c r="AW368" i="15"/>
  <c r="BE371" i="15"/>
  <c r="BI374" i="15"/>
  <c r="BE391" i="15"/>
  <c r="AW408" i="15"/>
  <c r="BA411" i="15"/>
  <c r="BE413" i="15"/>
  <c r="BI415" i="15"/>
  <c r="BA419" i="15"/>
  <c r="BA420" i="15"/>
  <c r="BI424" i="15"/>
  <c r="BA428" i="15"/>
  <c r="BI431" i="15"/>
  <c r="BI478" i="15"/>
  <c r="BA482" i="15"/>
  <c r="BE485" i="15"/>
  <c r="AW490" i="15"/>
  <c r="BI497" i="15"/>
  <c r="AW499" i="15"/>
  <c r="AW509" i="15"/>
  <c r="BE515" i="15"/>
  <c r="BI546" i="15"/>
  <c r="AW549" i="15"/>
  <c r="BA559" i="15"/>
  <c r="AW573" i="15"/>
  <c r="AW574" i="15"/>
  <c r="BI580" i="15"/>
  <c r="BA593" i="15"/>
  <c r="AW611" i="15"/>
  <c r="BI615" i="15"/>
  <c r="BE622" i="15"/>
  <c r="BE670" i="15"/>
  <c r="AW193" i="15"/>
  <c r="BE198" i="15"/>
  <c r="BI202" i="15"/>
  <c r="BE210" i="15"/>
  <c r="BE226" i="15"/>
  <c r="BE228" i="15"/>
  <c r="BA248" i="15"/>
  <c r="BE258" i="15"/>
  <c r="BA267" i="15"/>
  <c r="BE270" i="15"/>
  <c r="BE271" i="15"/>
  <c r="BI281" i="15"/>
  <c r="BI282" i="15"/>
  <c r="AW284" i="15"/>
  <c r="BA286" i="15"/>
  <c r="BI289" i="15"/>
  <c r="BI290" i="15"/>
  <c r="AW292" i="15"/>
  <c r="BI307" i="15"/>
  <c r="BE327" i="15"/>
  <c r="AW332" i="15"/>
  <c r="AW339" i="15"/>
  <c r="BE349" i="15"/>
  <c r="AW353" i="15"/>
  <c r="BE356" i="15"/>
  <c r="AW360" i="15"/>
  <c r="BE363" i="15"/>
  <c r="AW367" i="15"/>
  <c r="BE370" i="15"/>
  <c r="BI372" i="15"/>
  <c r="BI378" i="15"/>
  <c r="AW380" i="15"/>
  <c r="BA383" i="15"/>
  <c r="BA385" i="15"/>
  <c r="BA387" i="15"/>
  <c r="BA388" i="15"/>
  <c r="BI394" i="15"/>
  <c r="AW396" i="15"/>
  <c r="AW406" i="15"/>
  <c r="BI413" i="15"/>
  <c r="AW417" i="15"/>
  <c r="BE421" i="15"/>
  <c r="BA443" i="15"/>
  <c r="AW480" i="15"/>
  <c r="BE483" i="15"/>
  <c r="BI504" i="15"/>
  <c r="BA520" i="15"/>
  <c r="BA521" i="15"/>
  <c r="BE524" i="15"/>
  <c r="AW528" i="15"/>
  <c r="BA541" i="15"/>
  <c r="BA566" i="15"/>
  <c r="BE568" i="15"/>
  <c r="BE576" i="15"/>
  <c r="BI614" i="15"/>
  <c r="BI631" i="15"/>
  <c r="AW633" i="15"/>
  <c r="AW645" i="15"/>
  <c r="BA647" i="15"/>
  <c r="BE649" i="15"/>
  <c r="AW392" i="15"/>
  <c r="BA406" i="15"/>
  <c r="BE443" i="15"/>
  <c r="AW447" i="15"/>
  <c r="BI514" i="15"/>
  <c r="BE520" i="15"/>
  <c r="BA538" i="15"/>
  <c r="BE558" i="15"/>
  <c r="BA589" i="15"/>
  <c r="AW631" i="15"/>
  <c r="AW643" i="15"/>
  <c r="BA664" i="15"/>
  <c r="BI715" i="15"/>
  <c r="BE333" i="15"/>
  <c r="BA374" i="15"/>
  <c r="BE381" i="15"/>
  <c r="AW289" i="15"/>
  <c r="BI388" i="15"/>
  <c r="AW391" i="15"/>
  <c r="BE433" i="15"/>
  <c r="BA440" i="15"/>
  <c r="CG78" i="15"/>
  <c r="BU88" i="15"/>
  <c r="AW149" i="15"/>
  <c r="BE154" i="15"/>
  <c r="BE155" i="15"/>
  <c r="AW161" i="15"/>
  <c r="AW163" i="15"/>
  <c r="BI170" i="15"/>
  <c r="BE178" i="15"/>
  <c r="BI181" i="15"/>
  <c r="BA190" i="15"/>
  <c r="BE195" i="15"/>
  <c r="BA203" i="15"/>
  <c r="BE204" i="15"/>
  <c r="BI206" i="15"/>
  <c r="AW210" i="15"/>
  <c r="AW212" i="15"/>
  <c r="BE220" i="15"/>
  <c r="BI222" i="15"/>
  <c r="AW226" i="15"/>
  <c r="AW228" i="15"/>
  <c r="BA233" i="15"/>
  <c r="BI238" i="15"/>
  <c r="AW241" i="15"/>
  <c r="BI247" i="15"/>
  <c r="BE255" i="15"/>
  <c r="BI267" i="15"/>
  <c r="BI268" i="15"/>
  <c r="AW270" i="15"/>
  <c r="BE274" i="15"/>
  <c r="BI278" i="15"/>
  <c r="AW280" i="15"/>
  <c r="BI285" i="15"/>
  <c r="BA307" i="15"/>
  <c r="AW313" i="15"/>
  <c r="AW320" i="15"/>
  <c r="AW327" i="15"/>
  <c r="BA329" i="15"/>
  <c r="BA337" i="15"/>
  <c r="BI340" i="15"/>
  <c r="BA344" i="15"/>
  <c r="BI354" i="15"/>
  <c r="BA358" i="15"/>
  <c r="BI361" i="15"/>
  <c r="BA365" i="15"/>
  <c r="BI368" i="15"/>
  <c r="BI381" i="15"/>
  <c r="BI383" i="15"/>
  <c r="BI385" i="15"/>
  <c r="BI387" i="15"/>
  <c r="BE407" i="15"/>
  <c r="AW429" i="15"/>
  <c r="BI434" i="15"/>
  <c r="BE441" i="15"/>
  <c r="BI443" i="15"/>
  <c r="BE448" i="15"/>
  <c r="AW466" i="15"/>
  <c r="BA475" i="15"/>
  <c r="AW483" i="15"/>
  <c r="BE487" i="15"/>
  <c r="AW514" i="15"/>
  <c r="BI531" i="15"/>
  <c r="BA535" i="15"/>
  <c r="BA554" i="15"/>
  <c r="BI582" i="15"/>
  <c r="AW584" i="15"/>
  <c r="BE597" i="15"/>
  <c r="BU81" i="15"/>
  <c r="AW146" i="15"/>
  <c r="BI156" i="15"/>
  <c r="BA163" i="15"/>
  <c r="BA164" i="15"/>
  <c r="BI167" i="15"/>
  <c r="AW173" i="15"/>
  <c r="BE191" i="15"/>
  <c r="BI195" i="15"/>
  <c r="BA202" i="15"/>
  <c r="AW209" i="15"/>
  <c r="BE219" i="15"/>
  <c r="AW225" i="15"/>
  <c r="BE234" i="15"/>
  <c r="AW240" i="15"/>
  <c r="BA242" i="15"/>
  <c r="BE244" i="15"/>
  <c r="BA251" i="15"/>
  <c r="BE254" i="15"/>
  <c r="BI256" i="15"/>
  <c r="AW258" i="15"/>
  <c r="BE264" i="15"/>
  <c r="AW271" i="15"/>
  <c r="BE275" i="15"/>
  <c r="BI277" i="15"/>
  <c r="BA281" i="15"/>
  <c r="BA289" i="15"/>
  <c r="BI300" i="15"/>
  <c r="AW304" i="15"/>
  <c r="BA306" i="15"/>
  <c r="AW335" i="15"/>
  <c r="AW342" i="15"/>
  <c r="BE345" i="15"/>
  <c r="AW349" i="15"/>
  <c r="BE359" i="15"/>
  <c r="AW363" i="15"/>
  <c r="BA372" i="15"/>
  <c r="BE375" i="15"/>
  <c r="BA378" i="15"/>
  <c r="BA391" i="15"/>
  <c r="BA393" i="15"/>
  <c r="AW400" i="15"/>
  <c r="BA404" i="15"/>
  <c r="BI409" i="15"/>
  <c r="BE424" i="15"/>
  <c r="BI426" i="15"/>
  <c r="AW428" i="15"/>
  <c r="BI433" i="15"/>
  <c r="AW437" i="15"/>
  <c r="BE440" i="15"/>
  <c r="AW445" i="15"/>
  <c r="BA453" i="15"/>
  <c r="BI463" i="15"/>
  <c r="BI470" i="15"/>
  <c r="BA474" i="15"/>
  <c r="BI488" i="15"/>
  <c r="BI548" i="15"/>
  <c r="AW551" i="15"/>
  <c r="BI565" i="15"/>
  <c r="BI610" i="15"/>
  <c r="BA622" i="15"/>
  <c r="BI627" i="15"/>
  <c r="BA641" i="15"/>
  <c r="BE654" i="15"/>
  <c r="BI655" i="15"/>
  <c r="BI674" i="15"/>
  <c r="BE680" i="15"/>
  <c r="BE396" i="15"/>
  <c r="BI404" i="15"/>
  <c r="AW412" i="15"/>
  <c r="BA415" i="15"/>
  <c r="AW422" i="15"/>
  <c r="BI438" i="15"/>
  <c r="BA444" i="15"/>
  <c r="BE452" i="15"/>
  <c r="BE459" i="15"/>
  <c r="AW470" i="15"/>
  <c r="BE473" i="15"/>
  <c r="BE479" i="15"/>
  <c r="BA494" i="15"/>
  <c r="AW504" i="15"/>
  <c r="BA512" i="15"/>
  <c r="BA514" i="15"/>
  <c r="BA515" i="15"/>
  <c r="BA526" i="15"/>
  <c r="BE528" i="15"/>
  <c r="BE532" i="15"/>
  <c r="AW536" i="15"/>
  <c r="AW542" i="15"/>
  <c r="BE549" i="15"/>
  <c r="AW569" i="15"/>
  <c r="BA571" i="15"/>
  <c r="BE572" i="15"/>
  <c r="BA579" i="15"/>
  <c r="BA580" i="15"/>
  <c r="BE583" i="15"/>
  <c r="BI586" i="15"/>
  <c r="BI588" i="15"/>
  <c r="BI589" i="15"/>
  <c r="BI590" i="15"/>
  <c r="AW594" i="15"/>
  <c r="AW602" i="15"/>
  <c r="BE615" i="15"/>
  <c r="BI619" i="15"/>
  <c r="BA627" i="15"/>
  <c r="BE632" i="15"/>
  <c r="BI644" i="15"/>
  <c r="BI676" i="15"/>
  <c r="BI694" i="15"/>
  <c r="BA698" i="15"/>
  <c r="BA712" i="15"/>
  <c r="BA716" i="15"/>
  <c r="BI397" i="15"/>
  <c r="BI399" i="15"/>
  <c r="BI401" i="15"/>
  <c r="BI403" i="15"/>
  <c r="AW407" i="15"/>
  <c r="BA413" i="15"/>
  <c r="BE416" i="15"/>
  <c r="BE417" i="15"/>
  <c r="BI428" i="15"/>
  <c r="BE435" i="15"/>
  <c r="BI437" i="15"/>
  <c r="AW441" i="15"/>
  <c r="BE445" i="15"/>
  <c r="BA457" i="15"/>
  <c r="BA464" i="15"/>
  <c r="BI467" i="15"/>
  <c r="BA471" i="15"/>
  <c r="BE477" i="15"/>
  <c r="BI480" i="15"/>
  <c r="AW485" i="15"/>
  <c r="BE497" i="15"/>
  <c r="BA505" i="15"/>
  <c r="BE516" i="15"/>
  <c r="BI518" i="15"/>
  <c r="BE531" i="15"/>
  <c r="BI533" i="15"/>
  <c r="AW535" i="15"/>
  <c r="AW539" i="15"/>
  <c r="BA543" i="15"/>
  <c r="BA547" i="15"/>
  <c r="BA556" i="15"/>
  <c r="AW568" i="15"/>
  <c r="AW576" i="15"/>
  <c r="AW591" i="15"/>
  <c r="AW601" i="15"/>
  <c r="BA603" i="15"/>
  <c r="BA608" i="15"/>
  <c r="BA609" i="15"/>
  <c r="BE611" i="15"/>
  <c r="AW621" i="15"/>
  <c r="BI633" i="15"/>
  <c r="AW647" i="15"/>
  <c r="AW652" i="15"/>
  <c r="BA654" i="15"/>
  <c r="BA672" i="15"/>
  <c r="BA673" i="15"/>
  <c r="BI687" i="15"/>
  <c r="BA691" i="15"/>
  <c r="BI701" i="15"/>
  <c r="BA705" i="15"/>
  <c r="BA713" i="15"/>
  <c r="BA715" i="15"/>
  <c r="BI632" i="15"/>
  <c r="BA648" i="15"/>
  <c r="BE657" i="15"/>
  <c r="BI700" i="15"/>
  <c r="BA704" i="15"/>
  <c r="BE389" i="15"/>
  <c r="BE395" i="15"/>
  <c r="AW405" i="15"/>
  <c r="AW411" i="15"/>
  <c r="BE414" i="15"/>
  <c r="BI417" i="15"/>
  <c r="AW421" i="15"/>
  <c r="BE425" i="15"/>
  <c r="BA432" i="15"/>
  <c r="AW439" i="15"/>
  <c r="BA441" i="15"/>
  <c r="BE444" i="15"/>
  <c r="BA449" i="15"/>
  <c r="BA456" i="15"/>
  <c r="BI459" i="15"/>
  <c r="AW482" i="15"/>
  <c r="BE493" i="15"/>
  <c r="BE495" i="15"/>
  <c r="BE496" i="15"/>
  <c r="AW500" i="15"/>
  <c r="BE507" i="15"/>
  <c r="BI516" i="15"/>
  <c r="AW519" i="15"/>
  <c r="BA524" i="15"/>
  <c r="BA525" i="15"/>
  <c r="BE543" i="15"/>
  <c r="BE547" i="15"/>
  <c r="BI549" i="15"/>
  <c r="BI563" i="15"/>
  <c r="BI572" i="15"/>
  <c r="AW575" i="15"/>
  <c r="BI585" i="15"/>
  <c r="AW588" i="15"/>
  <c r="BA598" i="15"/>
  <c r="BE604" i="15"/>
  <c r="BE609" i="15"/>
  <c r="BI617" i="15"/>
  <c r="AW620" i="15"/>
  <c r="BA624" i="15"/>
  <c r="BA625" i="15"/>
  <c r="BI643" i="15"/>
  <c r="BA652" i="15"/>
  <c r="AW664" i="15"/>
  <c r="BA669" i="15"/>
  <c r="BE673" i="15"/>
  <c r="BI675" i="15"/>
  <c r="BI693" i="15"/>
  <c r="BA697" i="15"/>
  <c r="BE705" i="15"/>
  <c r="BI707" i="15"/>
  <c r="BA711" i="15"/>
  <c r="BE713" i="15"/>
  <c r="BE715" i="15"/>
  <c r="AW453" i="15"/>
  <c r="BE456" i="15"/>
  <c r="BI487" i="15"/>
  <c r="BE492" i="15"/>
  <c r="BE504" i="15"/>
  <c r="BI508" i="15"/>
  <c r="BI515" i="15"/>
  <c r="BE523" i="15"/>
  <c r="BI526" i="15"/>
  <c r="AW533" i="15"/>
  <c r="BE536" i="15"/>
  <c r="BE542" i="15"/>
  <c r="AW550" i="15"/>
  <c r="BA552" i="15"/>
  <c r="BE555" i="15"/>
  <c r="BI560" i="15"/>
  <c r="AW566" i="15"/>
  <c r="BA567" i="15"/>
  <c r="BI571" i="15"/>
  <c r="BA574" i="15"/>
  <c r="BA575" i="15"/>
  <c r="BI581" i="15"/>
  <c r="AW586" i="15"/>
  <c r="BE594" i="15"/>
  <c r="BE602" i="15"/>
  <c r="AW618" i="15"/>
  <c r="BE623" i="15"/>
  <c r="BA634" i="15"/>
  <c r="AW641" i="15"/>
  <c r="AW644" i="15"/>
  <c r="BE648" i="15"/>
  <c r="BA651" i="15"/>
  <c r="BI658" i="15"/>
  <c r="AW661" i="15"/>
  <c r="BE669" i="15"/>
  <c r="AW676" i="15"/>
  <c r="BI683" i="15"/>
  <c r="BE690" i="15"/>
  <c r="AW694" i="15"/>
  <c r="BA702" i="15"/>
  <c r="BE704" i="15"/>
  <c r="AW708" i="15"/>
  <c r="BI714" i="15"/>
  <c r="AW660" i="15"/>
  <c r="BA663" i="15"/>
  <c r="BE668" i="15"/>
  <c r="BI681" i="15"/>
  <c r="BE696" i="15"/>
  <c r="AW700" i="15"/>
  <c r="BE710" i="15"/>
  <c r="BA480" i="15"/>
  <c r="AW497" i="15"/>
  <c r="BI511" i="15"/>
  <c r="AW516" i="15"/>
  <c r="BI525" i="15"/>
  <c r="BA533" i="15"/>
  <c r="BE553" i="15"/>
  <c r="BE567" i="15"/>
  <c r="BE575" i="15"/>
  <c r="AW582" i="15"/>
  <c r="AW613" i="15"/>
  <c r="BI625" i="15"/>
  <c r="AW629" i="15"/>
  <c r="BA633" i="15"/>
  <c r="BE636" i="15"/>
  <c r="BI653" i="15"/>
  <c r="AW657" i="15"/>
  <c r="BA662" i="15"/>
  <c r="BE664" i="15"/>
  <c r="BE665" i="15"/>
  <c r="BE667" i="15"/>
  <c r="BI669" i="15"/>
  <c r="BE677" i="15"/>
  <c r="AW684" i="15"/>
  <c r="BA686" i="15"/>
  <c r="BI697" i="15"/>
  <c r="BA701" i="15"/>
  <c r="BE709" i="15"/>
  <c r="BI711" i="15"/>
  <c r="BE534" i="15"/>
  <c r="AW544" i="15"/>
  <c r="AW548" i="15"/>
  <c r="BA551" i="15"/>
  <c r="AW571" i="15"/>
  <c r="BA573" i="15"/>
  <c r="BI576" i="15"/>
  <c r="BI598" i="15"/>
  <c r="AW692" i="15"/>
  <c r="BE702" i="15"/>
  <c r="AW706" i="15"/>
  <c r="BI710" i="15"/>
  <c r="AW389" i="15"/>
  <c r="AW395" i="15"/>
  <c r="BE398" i="15"/>
  <c r="BE400" i="15"/>
  <c r="BE402" i="15"/>
  <c r="BI411" i="15"/>
  <c r="BE419" i="15"/>
  <c r="BI421" i="15"/>
  <c r="AW425" i="15"/>
  <c r="BE428" i="15"/>
  <c r="BA435" i="15"/>
  <c r="BA436" i="15"/>
  <c r="AW444" i="15"/>
  <c r="BA445" i="15"/>
  <c r="BE447" i="15"/>
  <c r="BI455" i="15"/>
  <c r="BI462" i="15"/>
  <c r="BI482" i="15"/>
  <c r="BI484" i="15"/>
  <c r="BI503" i="15"/>
  <c r="AW513" i="15"/>
  <c r="BI521" i="15"/>
  <c r="BI535" i="15"/>
  <c r="BI541" i="15"/>
  <c r="AW547" i="15"/>
  <c r="BA549" i="15"/>
  <c r="BE552" i="15"/>
  <c r="AW559" i="15"/>
  <c r="AW560" i="15"/>
  <c r="BE565" i="15"/>
  <c r="BA572" i="15"/>
  <c r="BE573" i="15"/>
  <c r="BE574" i="15"/>
  <c r="BA584" i="15"/>
  <c r="BA585" i="15"/>
  <c r="BI593" i="15"/>
  <c r="AW597" i="15"/>
  <c r="BI601" i="15"/>
  <c r="AW609" i="15"/>
  <c r="BA614" i="15"/>
  <c r="BA617" i="15"/>
  <c r="BE633" i="15"/>
  <c r="BA643" i="15"/>
  <c r="BI647" i="15"/>
  <c r="AW671" i="15"/>
  <c r="AW673" i="15"/>
  <c r="BA675" i="15"/>
  <c r="BI679" i="15"/>
  <c r="AW682" i="15"/>
  <c r="BA684" i="15"/>
  <c r="BI689" i="15"/>
  <c r="AW691" i="15"/>
  <c r="BA693" i="15"/>
  <c r="AW508" i="15"/>
  <c r="BE566" i="15"/>
  <c r="BA674" i="15"/>
  <c r="BI688" i="15"/>
  <c r="BA692" i="15"/>
  <c r="BA706" i="15"/>
  <c r="BE708" i="15"/>
  <c r="AW712" i="15"/>
  <c r="AW714" i="15"/>
  <c r="BA390" i="15"/>
  <c r="BA395" i="15"/>
  <c r="BE397" i="15"/>
  <c r="AW413" i="15"/>
  <c r="BA416" i="15"/>
  <c r="BI419" i="15"/>
  <c r="AW423" i="15"/>
  <c r="BA425" i="15"/>
  <c r="BI430" i="15"/>
  <c r="AW432" i="15"/>
  <c r="BE437" i="15"/>
  <c r="BI447" i="15"/>
  <c r="BI454" i="15"/>
  <c r="BA465" i="15"/>
  <c r="BA472" i="15"/>
  <c r="BE474" i="15"/>
  <c r="BE480" i="15"/>
  <c r="BI483" i="15"/>
  <c r="BE498" i="15"/>
  <c r="BI502" i="15"/>
  <c r="BA508" i="15"/>
  <c r="BA516" i="15"/>
  <c r="BE517" i="15"/>
  <c r="BI519" i="15"/>
  <c r="AW523" i="15"/>
  <c r="AW525" i="15"/>
  <c r="BA527" i="15"/>
  <c r="BA531" i="15"/>
  <c r="BI534" i="15"/>
  <c r="BE550" i="15"/>
  <c r="BI552" i="15"/>
  <c r="AW556" i="15"/>
  <c r="BA560" i="15"/>
  <c r="BI566" i="15"/>
  <c r="BA581" i="15"/>
  <c r="BE585" i="15"/>
  <c r="AW603" i="15"/>
  <c r="AW608" i="15"/>
  <c r="BE617" i="15"/>
  <c r="AW623" i="15"/>
  <c r="BE641" i="15"/>
  <c r="BE643" i="15"/>
  <c r="BI646" i="15"/>
  <c r="AW653" i="15"/>
  <c r="BA656" i="15"/>
  <c r="BA658" i="15"/>
  <c r="BA659" i="15"/>
  <c r="BE661" i="15"/>
  <c r="BI667" i="15"/>
  <c r="BE675" i="15"/>
  <c r="BE686" i="15"/>
  <c r="BI695" i="15"/>
  <c r="AW697" i="15"/>
  <c r="BA699" i="15"/>
  <c r="BE707" i="15"/>
  <c r="BI709" i="15"/>
  <c r="AW711" i="15"/>
  <c r="BA717" i="15"/>
  <c r="AG89" i="15"/>
  <c r="B123" i="15" s="1"/>
  <c r="AH89" i="15"/>
  <c r="B125" i="15" s="1"/>
  <c r="AG164" i="14"/>
  <c r="B183" i="14" s="1"/>
  <c r="AG115" i="14"/>
  <c r="B136" i="14" s="1"/>
  <c r="BG80" i="14"/>
  <c r="AG62" i="14"/>
  <c r="B66" i="14" s="1"/>
  <c r="BA144" i="15"/>
  <c r="BE166" i="15"/>
  <c r="BE167" i="15"/>
  <c r="BE174" i="15"/>
  <c r="BI175" i="15"/>
  <c r="BA185" i="15"/>
  <c r="BA198" i="15"/>
  <c r="BA231" i="15"/>
  <c r="BA150" i="15"/>
  <c r="BE152" i="15"/>
  <c r="BI176" i="15"/>
  <c r="BI182" i="15"/>
  <c r="BA183" i="15"/>
  <c r="BE193" i="15"/>
  <c r="AW200" i="15"/>
  <c r="AW214" i="15"/>
  <c r="BI215" i="15"/>
  <c r="BA249" i="15"/>
  <c r="AW252" i="15"/>
  <c r="BE206" i="15"/>
  <c r="BI207" i="15"/>
  <c r="AW174" i="15"/>
  <c r="BA175" i="15"/>
  <c r="AW145" i="15"/>
  <c r="BE150" i="15"/>
  <c r="BE151" i="15"/>
  <c r="BE158" i="15"/>
  <c r="BI159" i="15"/>
  <c r="BA169" i="15"/>
  <c r="BA182" i="15"/>
  <c r="BE184" i="15"/>
  <c r="BA215" i="15"/>
  <c r="BI271" i="15"/>
  <c r="BI160" i="15"/>
  <c r="BI166" i="15"/>
  <c r="BA167" i="15"/>
  <c r="BE177" i="15"/>
  <c r="AW184" i="15"/>
  <c r="AW198" i="15"/>
  <c r="AW199" i="15"/>
  <c r="BI199" i="15"/>
  <c r="BI201" i="15"/>
  <c r="BE230" i="15"/>
  <c r="BA265" i="15"/>
  <c r="AW268" i="15"/>
  <c r="BI233" i="15"/>
  <c r="BE236" i="15"/>
  <c r="BA243" i="15"/>
  <c r="AW246" i="15"/>
  <c r="BI249" i="15"/>
  <c r="BE252" i="15"/>
  <c r="BA259" i="15"/>
  <c r="AW262" i="15"/>
  <c r="BI265" i="15"/>
  <c r="BE268" i="15"/>
  <c r="BA275" i="15"/>
  <c r="AW278" i="15"/>
  <c r="AW300" i="15"/>
  <c r="BI303" i="15"/>
  <c r="BA304" i="15"/>
  <c r="BI235" i="15"/>
  <c r="BE238" i="15"/>
  <c r="BA245" i="15"/>
  <c r="AW248" i="15"/>
  <c r="BI251" i="15"/>
  <c r="AW260" i="15"/>
  <c r="BI263" i="15"/>
  <c r="BA273" i="15"/>
  <c r="AW276" i="15"/>
  <c r="BI279" i="15"/>
  <c r="AW234" i="15"/>
  <c r="BI237" i="15"/>
  <c r="BE240" i="15"/>
  <c r="BA247" i="15"/>
  <c r="AW250" i="15"/>
  <c r="BI253" i="15"/>
  <c r="BE256" i="15"/>
  <c r="BA263" i="15"/>
  <c r="AW266" i="15"/>
  <c r="BI269" i="15"/>
  <c r="BE272" i="15"/>
  <c r="BA279" i="15"/>
  <c r="BI308" i="15"/>
  <c r="BI309" i="15"/>
  <c r="BI310" i="15"/>
  <c r="BI311" i="15"/>
  <c r="BI312" i="15"/>
  <c r="BI313" i="15"/>
  <c r="BI314" i="15"/>
  <c r="BI315" i="15"/>
  <c r="BI316" i="15"/>
  <c r="BI317" i="15"/>
  <c r="BI318" i="15"/>
  <c r="BI319" i="15"/>
  <c r="BI320" i="15"/>
  <c r="BI321" i="15"/>
  <c r="BI322" i="15"/>
  <c r="BI323" i="15"/>
  <c r="BI324" i="15"/>
  <c r="BI325" i="15"/>
  <c r="BI326" i="15"/>
  <c r="BA331" i="15"/>
  <c r="BE354" i="15"/>
  <c r="BE302" i="15"/>
  <c r="BE306" i="15"/>
  <c r="BA308" i="15"/>
  <c r="BA309" i="15"/>
  <c r="BA310" i="15"/>
  <c r="BA311" i="15"/>
  <c r="BA312" i="15"/>
  <c r="BA313" i="15"/>
  <c r="BA314" i="15"/>
  <c r="BA315" i="15"/>
  <c r="BA316" i="15"/>
  <c r="BA317" i="15"/>
  <c r="BA318" i="15"/>
  <c r="BA319" i="15"/>
  <c r="BA320" i="15"/>
  <c r="BA321" i="15"/>
  <c r="BA322" i="15"/>
  <c r="BA323" i="15"/>
  <c r="BA324" i="15"/>
  <c r="BA325" i="15"/>
  <c r="BA326" i="15"/>
  <c r="BA327" i="15"/>
  <c r="AW333" i="15"/>
  <c r="BI334" i="15"/>
  <c r="AW340" i="15"/>
  <c r="AW350" i="15"/>
  <c r="BI351" i="15"/>
  <c r="BA355" i="15"/>
  <c r="BE360" i="15"/>
  <c r="BA301" i="15"/>
  <c r="BA305" i="15"/>
  <c r="BE308" i="15"/>
  <c r="BE309" i="15"/>
  <c r="BE310" i="15"/>
  <c r="BE311" i="15"/>
  <c r="BE312" i="15"/>
  <c r="BE313" i="15"/>
  <c r="BE314" i="15"/>
  <c r="BE315" i="15"/>
  <c r="BE316" i="15"/>
  <c r="BE317" i="15"/>
  <c r="BE318" i="15"/>
  <c r="BE319" i="15"/>
  <c r="BE320" i="15"/>
  <c r="BE321" i="15"/>
  <c r="BE322" i="15"/>
  <c r="BE323" i="15"/>
  <c r="BE324" i="15"/>
  <c r="BE325" i="15"/>
  <c r="BE326" i="15"/>
  <c r="AW331" i="15"/>
  <c r="BE338" i="15"/>
  <c r="AW356" i="15"/>
  <c r="BE300" i="15"/>
  <c r="BE304" i="15"/>
  <c r="AW329" i="15"/>
  <c r="BI330" i="15"/>
  <c r="BA332" i="15"/>
  <c r="BA363" i="15"/>
  <c r="BA369" i="15"/>
  <c r="BI327" i="15"/>
  <c r="BI331" i="15"/>
  <c r="BA343" i="15"/>
  <c r="AW346" i="15"/>
  <c r="BI347" i="15"/>
  <c r="BE350" i="15"/>
  <c r="BA359" i="15"/>
  <c r="AW362" i="15"/>
  <c r="BI363" i="15"/>
  <c r="BE366" i="15"/>
  <c r="BE372" i="15"/>
  <c r="BA429" i="15"/>
  <c r="BI435" i="15"/>
  <c r="BI329" i="15"/>
  <c r="BI333" i="15"/>
  <c r="BE335" i="15"/>
  <c r="BE336" i="15"/>
  <c r="AW338" i="15"/>
  <c r="BI339" i="15"/>
  <c r="BE342" i="15"/>
  <c r="BA351" i="15"/>
  <c r="AW354" i="15"/>
  <c r="BI355" i="15"/>
  <c r="BE358" i="15"/>
  <c r="BA367" i="15"/>
  <c r="AW370" i="15"/>
  <c r="BI371" i="15"/>
  <c r="BA373" i="15"/>
  <c r="AW404" i="15"/>
  <c r="BI405" i="15"/>
  <c r="AW426" i="15"/>
  <c r="BE432" i="15"/>
  <c r="BA333" i="15"/>
  <c r="BA345" i="15"/>
  <c r="AW348" i="15"/>
  <c r="BI349" i="15"/>
  <c r="BE352" i="15"/>
  <c r="BA361" i="15"/>
  <c r="AW364" i="15"/>
  <c r="BI365" i="15"/>
  <c r="BE368" i="15"/>
  <c r="BA389" i="15"/>
  <c r="AW358" i="15"/>
  <c r="BI359" i="15"/>
  <c r="BE362" i="15"/>
  <c r="BA371" i="15"/>
  <c r="BA405" i="15"/>
  <c r="BI445" i="15"/>
  <c r="BA447" i="15"/>
  <c r="BE450" i="15"/>
  <c r="AW452" i="15"/>
  <c r="BI453" i="15"/>
  <c r="BA455" i="15"/>
  <c r="BE458" i="15"/>
  <c r="AW460" i="15"/>
  <c r="BI461" i="15"/>
  <c r="BA463" i="15"/>
  <c r="BE466" i="15"/>
  <c r="AW468" i="15"/>
  <c r="BI469" i="15"/>
  <c r="AW473" i="15"/>
  <c r="AW486" i="15"/>
  <c r="BE449" i="15"/>
  <c r="AW451" i="15"/>
  <c r="BI452" i="15"/>
  <c r="BA454" i="15"/>
  <c r="BE457" i="15"/>
  <c r="AW459" i="15"/>
  <c r="BI460" i="15"/>
  <c r="BA462" i="15"/>
  <c r="BE465" i="15"/>
  <c r="AW467" i="15"/>
  <c r="BI468" i="15"/>
  <c r="BA470" i="15"/>
  <c r="BI498" i="15"/>
  <c r="AW449" i="15"/>
  <c r="BI450" i="15"/>
  <c r="BA452" i="15"/>
  <c r="BE455" i="15"/>
  <c r="AW457" i="15"/>
  <c r="BI458" i="15"/>
  <c r="BA460" i="15"/>
  <c r="BE463" i="15"/>
  <c r="AW465" i="15"/>
  <c r="BI466" i="15"/>
  <c r="BA468" i="15"/>
  <c r="BE471" i="15"/>
  <c r="BI481" i="15"/>
  <c r="BA500" i="15"/>
  <c r="BE446" i="15"/>
  <c r="AW448" i="15"/>
  <c r="BI449" i="15"/>
  <c r="BA451" i="15"/>
  <c r="BE454" i="15"/>
  <c r="AW456" i="15"/>
  <c r="BI457" i="15"/>
  <c r="BA459" i="15"/>
  <c r="BE462" i="15"/>
  <c r="AW464" i="15"/>
  <c r="BI465" i="15"/>
  <c r="BA467" i="15"/>
  <c r="BE470" i="15"/>
  <c r="BE482" i="15"/>
  <c r="BA498" i="15"/>
  <c r="BA450" i="15"/>
  <c r="BE453" i="15"/>
  <c r="AW455" i="15"/>
  <c r="BI456" i="15"/>
  <c r="BA458" i="15"/>
  <c r="BE461" i="15"/>
  <c r="AW463" i="15"/>
  <c r="BI464" i="15"/>
  <c r="BA466" i="15"/>
  <c r="BE469" i="15"/>
  <c r="AW471" i="15"/>
  <c r="BI472" i="15"/>
  <c r="BI474" i="15"/>
  <c r="BA481" i="15"/>
  <c r="BI495" i="15"/>
  <c r="BA499" i="15"/>
  <c r="AW503" i="15"/>
  <c r="AW507" i="15"/>
  <c r="AW543" i="15"/>
  <c r="BE484" i="15"/>
  <c r="BI492" i="15"/>
  <c r="BA495" i="15"/>
  <c r="BA504" i="15"/>
  <c r="BA511" i="15"/>
  <c r="AW484" i="15"/>
  <c r="BA492" i="15"/>
  <c r="BE500" i="15"/>
  <c r="BE491" i="15"/>
  <c r="BA503" i="15"/>
  <c r="BI528" i="15"/>
  <c r="AW541" i="15"/>
  <c r="BI542" i="15"/>
  <c r="AW491" i="15"/>
  <c r="AW511" i="15"/>
  <c r="BI512" i="15"/>
  <c r="BE519" i="15"/>
  <c r="BI520" i="15"/>
  <c r="BE527" i="15"/>
  <c r="BI544" i="15"/>
  <c r="BE551" i="15"/>
  <c r="AW496" i="15"/>
  <c r="BA542" i="15"/>
  <c r="BE570" i="15"/>
  <c r="AW553" i="15"/>
  <c r="BE556" i="15"/>
  <c r="BA561" i="15"/>
  <c r="BE563" i="15"/>
  <c r="BE561" i="15"/>
  <c r="BA570" i="15"/>
  <c r="BE562" i="15"/>
  <c r="AW567" i="15"/>
  <c r="BI568" i="15"/>
  <c r="BI554" i="15"/>
  <c r="BI555" i="15"/>
  <c r="AW561" i="15"/>
  <c r="BI564" i="15"/>
  <c r="BA569" i="15"/>
  <c r="BA578" i="15"/>
  <c r="BA626" i="15"/>
  <c r="BI569" i="15"/>
  <c r="BI570" i="15"/>
  <c r="BA577" i="15"/>
  <c r="AW585" i="15"/>
  <c r="BE588" i="15"/>
  <c r="BA594" i="15"/>
  <c r="BI596" i="15"/>
  <c r="BE601" i="15"/>
  <c r="BE578" i="15"/>
  <c r="BA586" i="15"/>
  <c r="BI587" i="15"/>
  <c r="BE593" i="15"/>
  <c r="BA612" i="15"/>
  <c r="BE625" i="15"/>
  <c r="BE639" i="15"/>
  <c r="AW577" i="15"/>
  <c r="BA602" i="15"/>
  <c r="AW617" i="15"/>
  <c r="BI618" i="15"/>
  <c r="BE635" i="15"/>
  <c r="AW578" i="15"/>
  <c r="BI578" i="15"/>
  <c r="AW593" i="15"/>
  <c r="AW595" i="15"/>
  <c r="AW625" i="15"/>
  <c r="BI626" i="15"/>
  <c r="BI628" i="15"/>
  <c r="BI652" i="15"/>
  <c r="AW635" i="15"/>
  <c r="AW639" i="15"/>
  <c r="AW651" i="15"/>
  <c r="BI662" i="15"/>
  <c r="AW675" i="15"/>
  <c r="BA676" i="15"/>
  <c r="BI640" i="15"/>
  <c r="BE655" i="15"/>
  <c r="BE659" i="15"/>
  <c r="BI668" i="15"/>
  <c r="BI620" i="15"/>
  <c r="BA640" i="15"/>
  <c r="AW655" i="15"/>
  <c r="AW667" i="15"/>
  <c r="BI636" i="15"/>
  <c r="BE645" i="15"/>
  <c r="BI656" i="15"/>
  <c r="AW659" i="15"/>
  <c r="BI660" i="15"/>
  <c r="BA668" i="15"/>
  <c r="AW679" i="15"/>
  <c r="BI682" i="15"/>
  <c r="BE685" i="15"/>
  <c r="BA690" i="15"/>
  <c r="BE695" i="15"/>
  <c r="AW699" i="15"/>
  <c r="BI702" i="15"/>
  <c r="BI708" i="15"/>
  <c r="AW713" i="15"/>
  <c r="BA714" i="15"/>
  <c r="BA682" i="15"/>
  <c r="AW685" i="15"/>
  <c r="BA688" i="15"/>
  <c r="BE693" i="15"/>
  <c r="BI678" i="15"/>
  <c r="BE681" i="15"/>
  <c r="BE691" i="15"/>
  <c r="AW695" i="15"/>
  <c r="BI698" i="15"/>
  <c r="BA708" i="15"/>
  <c r="BI716" i="15"/>
  <c r="BE717" i="15"/>
  <c r="BA678" i="15"/>
  <c r="AW681" i="15"/>
  <c r="BI684" i="15"/>
  <c r="BE687" i="15"/>
  <c r="BE689" i="15"/>
  <c r="AW693" i="15"/>
  <c r="BI696" i="15"/>
  <c r="BA700" i="15"/>
  <c r="BI706" i="15"/>
  <c r="AW677" i="15"/>
  <c r="BI680" i="15"/>
  <c r="BE683" i="15"/>
  <c r="AW689" i="15"/>
  <c r="BI692" i="15"/>
  <c r="BA696" i="15"/>
  <c r="BE701" i="15"/>
  <c r="AW705" i="15"/>
  <c r="AW709" i="15"/>
  <c r="BE711" i="15"/>
  <c r="BI712" i="15"/>
  <c r="BA680" i="15"/>
  <c r="AW683" i="15"/>
  <c r="BI686" i="15"/>
  <c r="BI690" i="15"/>
  <c r="BA694" i="15"/>
  <c r="BE699" i="15"/>
  <c r="AW703" i="15"/>
  <c r="AV88" i="15" a="1"/>
  <c r="AV88" i="15" s="1"/>
  <c r="AV89" i="15" a="1"/>
  <c r="AV89" i="15" s="1"/>
  <c r="AV90" i="15" a="1"/>
  <c r="AV90" i="15" s="1"/>
  <c r="AV87" i="15" a="1"/>
  <c r="AV87" i="15" s="1"/>
  <c r="AV86" i="15" a="1"/>
  <c r="AV86" i="15" s="1"/>
  <c r="AV82" i="15" a="1"/>
  <c r="AV82" i="15" s="1"/>
  <c r="AV83" i="15" a="1"/>
  <c r="AV83" i="15" s="1"/>
  <c r="AV78" i="15" a="1"/>
  <c r="AV78" i="15" s="1"/>
  <c r="AV74" i="15" a="1"/>
  <c r="AV74" i="15" s="1"/>
  <c r="AV75" i="15" a="1"/>
  <c r="AV75" i="15" s="1"/>
  <c r="AV71" i="15" a="1"/>
  <c r="AV71" i="15" s="1"/>
  <c r="AV85" i="15" a="1"/>
  <c r="AV85" i="15" s="1"/>
  <c r="AV80" i="15" a="1"/>
  <c r="AV80" i="15" s="1"/>
  <c r="AV81" i="15" a="1"/>
  <c r="AV81" i="15" s="1"/>
  <c r="AV79" i="15" a="1"/>
  <c r="AV79" i="15" s="1"/>
  <c r="AV77" i="15" a="1"/>
  <c r="AV77" i="15" s="1"/>
  <c r="AV73" i="15" a="1"/>
  <c r="AV73" i="15" s="1"/>
  <c r="BD88" i="15" a="1"/>
  <c r="BD88" i="15" s="1"/>
  <c r="BD89" i="15" a="1"/>
  <c r="BD89" i="15" s="1"/>
  <c r="BD90" i="15" a="1"/>
  <c r="BD90" i="15" s="1"/>
  <c r="BD87" i="15" a="1"/>
  <c r="BD87" i="15" s="1"/>
  <c r="BD82" i="15" a="1"/>
  <c r="BD82" i="15" s="1"/>
  <c r="BD83" i="15" a="1"/>
  <c r="BD83" i="15" s="1"/>
  <c r="BD86" i="15" a="1"/>
  <c r="BD86" i="15" s="1"/>
  <c r="BD74" i="15" a="1"/>
  <c r="BD74" i="15" s="1"/>
  <c r="BD78" i="15" a="1"/>
  <c r="BD78" i="15" s="1"/>
  <c r="BD75" i="15" a="1"/>
  <c r="BD75" i="15" s="1"/>
  <c r="BD71" i="15" a="1"/>
  <c r="BD71" i="15" s="1"/>
  <c r="BD80" i="15" a="1"/>
  <c r="BD80" i="15" s="1"/>
  <c r="BD79" i="15" a="1"/>
  <c r="BD79" i="15" s="1"/>
  <c r="BD81" i="15" a="1"/>
  <c r="BD81" i="15" s="1"/>
  <c r="BD85" i="15" a="1"/>
  <c r="BD85" i="15" s="1"/>
  <c r="BD77" i="15" a="1"/>
  <c r="BD77" i="15" s="1"/>
  <c r="BD73" i="15" a="1"/>
  <c r="BD73" i="15" s="1"/>
  <c r="AV69" i="15" a="1"/>
  <c r="AV69" i="15" s="1"/>
  <c r="BD72" i="15" a="1"/>
  <c r="BD72" i="15" s="1"/>
  <c r="AU80" i="15" a="1"/>
  <c r="AU80" i="15" s="1"/>
  <c r="AO86" i="15" a="1"/>
  <c r="AO86" i="15" s="1"/>
  <c r="AO88" i="15" a="1"/>
  <c r="AO88" i="15" s="1"/>
  <c r="AO89" i="15" a="1"/>
  <c r="AO89" i="15" s="1"/>
  <c r="AO83" i="15" a="1"/>
  <c r="AO83" i="15" s="1"/>
  <c r="AO90" i="15" a="1"/>
  <c r="AO90" i="15" s="1"/>
  <c r="AO84" i="15" a="1"/>
  <c r="AO84" i="15" s="1"/>
  <c r="AO85" i="15" a="1"/>
  <c r="AO85" i="15" s="1"/>
  <c r="AO79" i="15" a="1"/>
  <c r="AO79" i="15" s="1"/>
  <c r="AO75" i="15" a="1"/>
  <c r="AO75" i="15" s="1"/>
  <c r="AO87" i="15" a="1"/>
  <c r="AO87" i="15" s="1"/>
  <c r="AO76" i="15" a="1"/>
  <c r="AO76" i="15" s="1"/>
  <c r="AO72" i="15" a="1"/>
  <c r="AO72" i="15" s="1"/>
  <c r="AO82" i="15" a="1"/>
  <c r="AO82" i="15" s="1"/>
  <c r="AO81" i="15" a="1"/>
  <c r="AO81" i="15" s="1"/>
  <c r="AO80" i="15" a="1"/>
  <c r="AO80" i="15" s="1"/>
  <c r="AO78" i="15" a="1"/>
  <c r="AO78" i="15" s="1"/>
  <c r="AO74" i="15" a="1"/>
  <c r="AO74" i="15" s="1"/>
  <c r="AW86" i="15" a="1"/>
  <c r="AW86" i="15" s="1"/>
  <c r="AW88" i="15" a="1"/>
  <c r="AW88" i="15" s="1"/>
  <c r="AW89" i="15" a="1"/>
  <c r="AW89" i="15" s="1"/>
  <c r="AW83" i="15" a="1"/>
  <c r="AW83" i="15" s="1"/>
  <c r="AW87" i="15" a="1"/>
  <c r="AW87" i="15" s="1"/>
  <c r="AW84" i="15" a="1"/>
  <c r="AW84" i="15" s="1"/>
  <c r="AW90" i="15" a="1"/>
  <c r="AW90" i="15" s="1"/>
  <c r="AW75" i="15" a="1"/>
  <c r="AW75" i="15" s="1"/>
  <c r="AW85" i="15" a="1"/>
  <c r="AW85" i="15" s="1"/>
  <c r="AW76" i="15" a="1"/>
  <c r="AW76" i="15" s="1"/>
  <c r="AW72" i="15" a="1"/>
  <c r="AW72" i="15" s="1"/>
  <c r="AW82" i="15" a="1"/>
  <c r="AW82" i="15" s="1"/>
  <c r="AW81" i="15" a="1"/>
  <c r="AW81" i="15" s="1"/>
  <c r="AW80" i="15" a="1"/>
  <c r="AW80" i="15" s="1"/>
  <c r="AW74" i="15" a="1"/>
  <c r="AW74" i="15" s="1"/>
  <c r="BE86" i="15" a="1"/>
  <c r="BE86" i="15" s="1"/>
  <c r="BE90" i="15" a="1"/>
  <c r="BE90" i="15" s="1"/>
  <c r="BE88" i="15" a="1"/>
  <c r="BE88" i="15" s="1"/>
  <c r="BE87" i="15" a="1"/>
  <c r="BE87" i="15" s="1"/>
  <c r="BE83" i="15" a="1"/>
  <c r="BE83" i="15" s="1"/>
  <c r="BE79" i="15" a="1"/>
  <c r="BE79" i="15" s="1"/>
  <c r="BE89" i="15" a="1"/>
  <c r="BE89" i="15" s="1"/>
  <c r="BE84" i="15" a="1"/>
  <c r="BE84" i="15" s="1"/>
  <c r="BE75" i="15" a="1"/>
  <c r="BE75" i="15" s="1"/>
  <c r="BE82" i="15" a="1"/>
  <c r="BE82" i="15" s="1"/>
  <c r="BE81" i="15" a="1"/>
  <c r="BE81" i="15" s="1"/>
  <c r="BE80" i="15" a="1"/>
  <c r="BE80" i="15" s="1"/>
  <c r="BE76" i="15" a="1"/>
  <c r="BE76" i="15" s="1"/>
  <c r="BE72" i="15" a="1"/>
  <c r="BE72" i="15" s="1"/>
  <c r="BE85" i="15" a="1"/>
  <c r="BE85" i="15" s="1"/>
  <c r="BE74" i="15" a="1"/>
  <c r="BE74" i="15" s="1"/>
  <c r="BE70" i="15" a="1"/>
  <c r="BE70" i="15" s="1"/>
  <c r="AR69" i="15" a="1"/>
  <c r="AR69" i="15" s="1"/>
  <c r="BA69" i="15" a="1"/>
  <c r="BA69" i="15" s="1"/>
  <c r="AU71" i="15" a="1"/>
  <c r="AU71" i="15" s="1"/>
  <c r="AT72" i="15" a="1"/>
  <c r="AT72" i="15" s="1"/>
  <c r="AS73" i="15" a="1"/>
  <c r="AS73" i="15" s="1"/>
  <c r="AP74" i="15" a="1"/>
  <c r="AP74" i="15" s="1"/>
  <c r="BG75" i="15" a="1"/>
  <c r="BG75" i="15" s="1"/>
  <c r="AU79" i="15" a="1"/>
  <c r="AU79" i="15" s="1"/>
  <c r="BA80" i="15" a="1"/>
  <c r="BA80" i="15" s="1"/>
  <c r="BC90" i="15" a="1"/>
  <c r="BC90" i="15" s="1"/>
  <c r="BC88" i="15" a="1"/>
  <c r="BC88" i="15" s="1"/>
  <c r="BC86" i="15" a="1"/>
  <c r="BC86" i="15" s="1"/>
  <c r="BC85" i="15" a="1"/>
  <c r="BC85" i="15" s="1"/>
  <c r="BC81" i="15" a="1"/>
  <c r="BC81" i="15" s="1"/>
  <c r="BC87" i="15" a="1"/>
  <c r="BC87" i="15" s="1"/>
  <c r="BC77" i="15" a="1"/>
  <c r="BC77" i="15" s="1"/>
  <c r="BC73" i="15" a="1"/>
  <c r="BC73" i="15" s="1"/>
  <c r="BC84" i="15" a="1"/>
  <c r="BC84" i="15" s="1"/>
  <c r="BC83" i="15" a="1"/>
  <c r="BC83" i="15" s="1"/>
  <c r="BC89" i="15" a="1"/>
  <c r="BC89" i="15" s="1"/>
  <c r="BC74" i="15" a="1"/>
  <c r="BC74" i="15" s="1"/>
  <c r="BC70" i="15" a="1"/>
  <c r="BC70" i="15" s="1"/>
  <c r="BC82" i="15" a="1"/>
  <c r="BC82" i="15" s="1"/>
  <c r="BC80" i="15" a="1"/>
  <c r="BC80" i="15" s="1"/>
  <c r="BC76" i="15" a="1"/>
  <c r="BC76" i="15" s="1"/>
  <c r="BC72" i="15" a="1"/>
  <c r="BC72" i="15" s="1"/>
  <c r="BB70" i="15" a="1"/>
  <c r="BB70" i="15" s="1"/>
  <c r="AV76" i="15" a="1"/>
  <c r="AV76" i="15" s="1"/>
  <c r="BD76" i="15" a="1"/>
  <c r="BD76" i="15" s="1"/>
  <c r="AW77" i="15" a="1"/>
  <c r="AW77" i="15" s="1"/>
  <c r="BE78" i="15" a="1"/>
  <c r="BE78" i="15" s="1"/>
  <c r="AW79" i="15" a="1"/>
  <c r="AW79" i="15" s="1"/>
  <c r="BF72" i="15" a="1"/>
  <c r="BF72" i="15" s="1"/>
  <c r="AO73" i="15" a="1"/>
  <c r="AO73" i="15" s="1"/>
  <c r="BA73" i="15" a="1"/>
  <c r="BA73" i="15" s="1"/>
  <c r="AX74" i="15" a="1"/>
  <c r="AX74" i="15" s="1"/>
  <c r="AT78" i="15" a="1"/>
  <c r="AT78" i="15" s="1"/>
  <c r="BF78" i="15" a="1"/>
  <c r="BF78" i="15" s="1"/>
  <c r="AU90" i="15" a="1"/>
  <c r="AU90" i="15" s="1"/>
  <c r="AU88" i="15" a="1"/>
  <c r="AU88" i="15" s="1"/>
  <c r="AU87" i="15" a="1"/>
  <c r="AU87" i="15" s="1"/>
  <c r="AU85" i="15" a="1"/>
  <c r="AU85" i="15" s="1"/>
  <c r="AU81" i="15" a="1"/>
  <c r="AU81" i="15" s="1"/>
  <c r="AU89" i="15" a="1"/>
  <c r="AU89" i="15" s="1"/>
  <c r="AU77" i="15" a="1"/>
  <c r="AU77" i="15" s="1"/>
  <c r="AU73" i="15" a="1"/>
  <c r="AU73" i="15" s="1"/>
  <c r="AU84" i="15" a="1"/>
  <c r="AU84" i="15" s="1"/>
  <c r="AU83" i="15" a="1"/>
  <c r="AU83" i="15" s="1"/>
  <c r="AU78" i="15" a="1"/>
  <c r="AU78" i="15" s="1"/>
  <c r="AU74" i="15" a="1"/>
  <c r="AU74" i="15" s="1"/>
  <c r="AU70" i="15" a="1"/>
  <c r="AU70" i="15" s="1"/>
  <c r="AU86" i="15" a="1"/>
  <c r="AU86" i="15" s="1"/>
  <c r="AU82" i="15" a="1"/>
  <c r="AU82" i="15" s="1"/>
  <c r="AU76" i="15" a="1"/>
  <c r="AU76" i="15" s="1"/>
  <c r="AU72" i="15" a="1"/>
  <c r="AU72" i="15" s="1"/>
  <c r="AQ90" i="15" a="1"/>
  <c r="AQ90" i="15" s="1"/>
  <c r="AQ88" i="15" a="1"/>
  <c r="AQ88" i="15" s="1"/>
  <c r="AQ89" i="15" a="1"/>
  <c r="AQ89" i="15" s="1"/>
  <c r="AQ86" i="15" a="1"/>
  <c r="AQ86" i="15" s="1"/>
  <c r="AQ85" i="15" a="1"/>
  <c r="AQ85" i="15" s="1"/>
  <c r="AQ81" i="15" a="1"/>
  <c r="AQ81" i="15" s="1"/>
  <c r="AQ87" i="15" a="1"/>
  <c r="AQ87" i="15" s="1"/>
  <c r="AQ77" i="15" a="1"/>
  <c r="AQ77" i="15" s="1"/>
  <c r="AQ78" i="15" a="1"/>
  <c r="AQ78" i="15" s="1"/>
  <c r="AQ74" i="15" a="1"/>
  <c r="AQ74" i="15" s="1"/>
  <c r="AQ70" i="15" a="1"/>
  <c r="AQ70" i="15" s="1"/>
  <c r="AQ82" i="15" a="1"/>
  <c r="AQ82" i="15" s="1"/>
  <c r="AQ80" i="15" a="1"/>
  <c r="AQ80" i="15" s="1"/>
  <c r="AQ84" i="15" a="1"/>
  <c r="AQ84" i="15" s="1"/>
  <c r="AQ83" i="15" a="1"/>
  <c r="AQ83" i="15" s="1"/>
  <c r="AQ79" i="15" a="1"/>
  <c r="AQ79" i="15" s="1"/>
  <c r="AQ76" i="15" a="1"/>
  <c r="AQ76" i="15" s="1"/>
  <c r="AQ72" i="15" a="1"/>
  <c r="AQ72" i="15" s="1"/>
  <c r="AY90" i="15" a="1"/>
  <c r="AY90" i="15" s="1"/>
  <c r="AY88" i="15" a="1"/>
  <c r="AY88" i="15" s="1"/>
  <c r="AY89" i="15" a="1"/>
  <c r="AY89" i="15" s="1"/>
  <c r="AY87" i="15" a="1"/>
  <c r="AY87" i="15" s="1"/>
  <c r="AY85" i="15" a="1"/>
  <c r="AY85" i="15" s="1"/>
  <c r="AY81" i="15" a="1"/>
  <c r="AY81" i="15" s="1"/>
  <c r="AY86" i="15" a="1"/>
  <c r="AY86" i="15" s="1"/>
  <c r="AY77" i="15" a="1"/>
  <c r="AY77" i="15" s="1"/>
  <c r="AY73" i="15" a="1"/>
  <c r="AY73" i="15" s="1"/>
  <c r="AY82" i="15" a="1"/>
  <c r="AY82" i="15" s="1"/>
  <c r="AY79" i="15" a="1"/>
  <c r="AY79" i="15" s="1"/>
  <c r="AY80" i="15" a="1"/>
  <c r="AY80" i="15" s="1"/>
  <c r="AY74" i="15" a="1"/>
  <c r="AY74" i="15" s="1"/>
  <c r="AY70" i="15" a="1"/>
  <c r="AY70" i="15" s="1"/>
  <c r="AY78" i="15" a="1"/>
  <c r="AY78" i="15" s="1"/>
  <c r="AY84" i="15" a="1"/>
  <c r="AY84" i="15" s="1"/>
  <c r="AY83" i="15" a="1"/>
  <c r="AY83" i="15" s="1"/>
  <c r="AY76" i="15" a="1"/>
  <c r="AY76" i="15" s="1"/>
  <c r="AY72" i="15" a="1"/>
  <c r="AY72" i="15" s="1"/>
  <c r="BG90" i="15" a="1"/>
  <c r="BG90" i="15" s="1"/>
  <c r="BG88" i="15" a="1"/>
  <c r="BG88" i="15" s="1"/>
  <c r="BG86" i="15" a="1"/>
  <c r="BG86" i="15" s="1"/>
  <c r="BG85" i="15" a="1"/>
  <c r="BG85" i="15" s="1"/>
  <c r="BG81" i="15" a="1"/>
  <c r="BG81" i="15" s="1"/>
  <c r="BG89" i="15" a="1"/>
  <c r="BG89" i="15" s="1"/>
  <c r="BG80" i="15" a="1"/>
  <c r="BG80" i="15" s="1"/>
  <c r="BG77" i="15" a="1"/>
  <c r="BG77" i="15" s="1"/>
  <c r="BG73" i="15" a="1"/>
  <c r="BG73" i="15" s="1"/>
  <c r="BG74" i="15" a="1"/>
  <c r="BG74" i="15" s="1"/>
  <c r="BG70" i="15" a="1"/>
  <c r="BG70" i="15" s="1"/>
  <c r="BG87" i="15" a="1"/>
  <c r="BG87" i="15" s="1"/>
  <c r="BG84" i="15" a="1"/>
  <c r="BG84" i="15" s="1"/>
  <c r="BG83" i="15" a="1"/>
  <c r="BG83" i="15" s="1"/>
  <c r="BG78" i="15" a="1"/>
  <c r="BG78" i="15" s="1"/>
  <c r="BG76" i="15" a="1"/>
  <c r="BG76" i="15" s="1"/>
  <c r="BG72" i="15" a="1"/>
  <c r="BG72" i="15" s="1"/>
  <c r="AR88" i="15" a="1"/>
  <c r="AR88" i="15" s="1"/>
  <c r="AR89" i="15" a="1"/>
  <c r="AR89" i="15" s="1"/>
  <c r="AR90" i="15" a="1"/>
  <c r="AR90" i="15" s="1"/>
  <c r="AR87" i="15" a="1"/>
  <c r="AR87" i="15" s="1"/>
  <c r="AR86" i="15" a="1"/>
  <c r="AR86" i="15" s="1"/>
  <c r="AR82" i="15" a="1"/>
  <c r="AR82" i="15" s="1"/>
  <c r="AR83" i="15" a="1"/>
  <c r="AR83" i="15" s="1"/>
  <c r="AR78" i="15" a="1"/>
  <c r="AR78" i="15" s="1"/>
  <c r="AR74" i="15" a="1"/>
  <c r="AR74" i="15" s="1"/>
  <c r="AR80" i="15" a="1"/>
  <c r="AR80" i="15" s="1"/>
  <c r="AR75" i="15" a="1"/>
  <c r="AR75" i="15" s="1"/>
  <c r="AR71" i="15" a="1"/>
  <c r="AR71" i="15" s="1"/>
  <c r="AR84" i="15" a="1"/>
  <c r="AR84" i="15" s="1"/>
  <c r="AR81" i="15" a="1"/>
  <c r="AR81" i="15" s="1"/>
  <c r="AR85" i="15" a="1"/>
  <c r="AR85" i="15" s="1"/>
  <c r="AR77" i="15" a="1"/>
  <c r="AR77" i="15" s="1"/>
  <c r="AR73" i="15" a="1"/>
  <c r="AR73" i="15" s="1"/>
  <c r="AZ88" i="15" a="1"/>
  <c r="AZ88" i="15" s="1"/>
  <c r="AZ89" i="15" a="1"/>
  <c r="AZ89" i="15" s="1"/>
  <c r="AZ90" i="15" a="1"/>
  <c r="AZ90" i="15" s="1"/>
  <c r="AZ87" i="15" a="1"/>
  <c r="AZ87" i="15" s="1"/>
  <c r="AZ82" i="15" a="1"/>
  <c r="AZ82" i="15" s="1"/>
  <c r="AZ83" i="15" a="1"/>
  <c r="AZ83" i="15" s="1"/>
  <c r="AZ86" i="15" a="1"/>
  <c r="AZ86" i="15" s="1"/>
  <c r="AZ85" i="15" a="1"/>
  <c r="AZ85" i="15" s="1"/>
  <c r="AZ80" i="15" a="1"/>
  <c r="AZ80" i="15" s="1"/>
  <c r="AZ79" i="15" a="1"/>
  <c r="AZ79" i="15" s="1"/>
  <c r="AZ74" i="15" a="1"/>
  <c r="AZ74" i="15" s="1"/>
  <c r="AZ81" i="15" a="1"/>
  <c r="AZ81" i="15" s="1"/>
  <c r="AZ75" i="15" a="1"/>
  <c r="AZ75" i="15" s="1"/>
  <c r="AZ71" i="15" a="1"/>
  <c r="AZ71" i="15" s="1"/>
  <c r="AZ84" i="15" a="1"/>
  <c r="AZ84" i="15" s="1"/>
  <c r="AZ77" i="15" a="1"/>
  <c r="AZ77" i="15" s="1"/>
  <c r="AZ73" i="15" a="1"/>
  <c r="AZ73" i="15" s="1"/>
  <c r="BH88" i="15" a="1"/>
  <c r="BH88" i="15" s="1"/>
  <c r="BH89" i="15" a="1"/>
  <c r="BH89" i="15" s="1"/>
  <c r="BH90" i="15" a="1"/>
  <c r="BH90" i="15" s="1"/>
  <c r="BH87" i="15" a="1"/>
  <c r="BH87" i="15" s="1"/>
  <c r="BH86" i="15" a="1"/>
  <c r="BH86" i="15" s="1"/>
  <c r="BH82" i="15" a="1"/>
  <c r="BH82" i="15" s="1"/>
  <c r="BH83" i="15" a="1"/>
  <c r="BH83" i="15" s="1"/>
  <c r="BH74" i="15" a="1"/>
  <c r="BH74" i="15" s="1"/>
  <c r="BH85" i="15" a="1"/>
  <c r="BH85" i="15" s="1"/>
  <c r="BH75" i="15" a="1"/>
  <c r="BH75" i="15" s="1"/>
  <c r="BH71" i="15" a="1"/>
  <c r="BH71" i="15" s="1"/>
  <c r="BH84" i="15" a="1"/>
  <c r="BH84" i="15" s="1"/>
  <c r="BH78" i="15" a="1"/>
  <c r="BH78" i="15" s="1"/>
  <c r="BH80" i="15" a="1"/>
  <c r="BH80" i="15" s="1"/>
  <c r="BH79" i="15" a="1"/>
  <c r="BH79" i="15" s="1"/>
  <c r="BH77" i="15" a="1"/>
  <c r="BH77" i="15" s="1"/>
  <c r="BH73" i="15" a="1"/>
  <c r="BH73" i="15" s="1"/>
  <c r="BC69" i="15" a="1"/>
  <c r="BC69" i="15" s="1"/>
  <c r="AO70" i="15" a="1"/>
  <c r="AO70" i="15" s="1"/>
  <c r="AW71" i="15" a="1"/>
  <c r="AW71" i="15" s="1"/>
  <c r="AV72" i="15" a="1"/>
  <c r="AV72" i="15" s="1"/>
  <c r="BC75" i="15" a="1"/>
  <c r="BC75" i="15" s="1"/>
  <c r="AO77" i="15" a="1"/>
  <c r="AO77" i="15" s="1"/>
  <c r="BC79" i="15" a="1"/>
  <c r="BC79" i="15" s="1"/>
  <c r="AT82" i="15" a="1"/>
  <c r="AT82" i="15" s="1"/>
  <c r="BB90" i="15" a="1"/>
  <c r="BB90" i="15" s="1"/>
  <c r="BB87" i="15" a="1"/>
  <c r="BB87" i="15" s="1"/>
  <c r="BB89" i="15" a="1"/>
  <c r="BB89" i="15" s="1"/>
  <c r="BB86" i="15" a="1"/>
  <c r="BB86" i="15" s="1"/>
  <c r="BB84" i="15" a="1"/>
  <c r="BB84" i="15" s="1"/>
  <c r="BB80" i="15" a="1"/>
  <c r="BB80" i="15" s="1"/>
  <c r="BB85" i="15" a="1"/>
  <c r="BB85" i="15" s="1"/>
  <c r="BB76" i="15" a="1"/>
  <c r="BB76" i="15" s="1"/>
  <c r="BB77" i="15" a="1"/>
  <c r="BB77" i="15" s="1"/>
  <c r="BB73" i="15" a="1"/>
  <c r="BB73" i="15" s="1"/>
  <c r="BB69" i="15" a="1"/>
  <c r="BB69" i="15" s="1"/>
  <c r="BB83" i="15" a="1"/>
  <c r="BB83" i="15" s="1"/>
  <c r="BB82" i="15" a="1"/>
  <c r="BB82" i="15" s="1"/>
  <c r="BB81" i="15" a="1"/>
  <c r="BB81" i="15" s="1"/>
  <c r="BB79" i="15" a="1"/>
  <c r="BB79" i="15" s="1"/>
  <c r="BB78" i="15" a="1"/>
  <c r="BB78" i="15" s="1"/>
  <c r="BB75" i="15" a="1"/>
  <c r="BB75" i="15" s="1"/>
  <c r="BB71" i="15" a="1"/>
  <c r="BB71" i="15" s="1"/>
  <c r="AV70" i="15" a="1"/>
  <c r="AV70" i="15" s="1"/>
  <c r="BB74" i="15" a="1"/>
  <c r="BB74" i="15" s="1"/>
  <c r="AP90" i="15" a="1"/>
  <c r="AP90" i="15" s="1"/>
  <c r="AP87" i="15" a="1"/>
  <c r="AP87" i="15" s="1"/>
  <c r="AP89" i="15" a="1"/>
  <c r="AP89" i="15" s="1"/>
  <c r="AP88" i="15" a="1"/>
  <c r="AP88" i="15" s="1"/>
  <c r="AP84" i="15" a="1"/>
  <c r="AP84" i="15" s="1"/>
  <c r="AP80" i="15" a="1"/>
  <c r="AP80" i="15" s="1"/>
  <c r="AP85" i="15" a="1"/>
  <c r="AP85" i="15" s="1"/>
  <c r="AP76" i="15" a="1"/>
  <c r="AP76" i="15" s="1"/>
  <c r="AP77" i="15" a="1"/>
  <c r="AP77" i="15" s="1"/>
  <c r="AP73" i="15" a="1"/>
  <c r="AP73" i="15" s="1"/>
  <c r="AP69" i="15" a="1"/>
  <c r="AP69" i="15" s="1"/>
  <c r="AP82" i="15" a="1"/>
  <c r="AP82" i="15" s="1"/>
  <c r="AP81" i="15" a="1"/>
  <c r="AP81" i="15" s="1"/>
  <c r="AP86" i="15" a="1"/>
  <c r="AP86" i="15" s="1"/>
  <c r="AP75" i="15" a="1"/>
  <c r="AP75" i="15" s="1"/>
  <c r="AP71" i="15" a="1"/>
  <c r="AP71" i="15" s="1"/>
  <c r="AX90" i="15" a="1"/>
  <c r="AX90" i="15" s="1"/>
  <c r="AX87" i="15" a="1"/>
  <c r="AX87" i="15" s="1"/>
  <c r="AX89" i="15" a="1"/>
  <c r="AX89" i="15" s="1"/>
  <c r="AX86" i="15" a="1"/>
  <c r="AX86" i="15" s="1"/>
  <c r="AX88" i="15" a="1"/>
  <c r="AX88" i="15" s="1"/>
  <c r="AX84" i="15" a="1"/>
  <c r="AX84" i="15" s="1"/>
  <c r="AX80" i="15" a="1"/>
  <c r="AX80" i="15" s="1"/>
  <c r="AX85" i="15" a="1"/>
  <c r="AX85" i="15" s="1"/>
  <c r="AX76" i="15" a="1"/>
  <c r="AX76" i="15" s="1"/>
  <c r="AX82" i="15" a="1"/>
  <c r="AX82" i="15" s="1"/>
  <c r="AX77" i="15" a="1"/>
  <c r="AX77" i="15" s="1"/>
  <c r="AX73" i="15" a="1"/>
  <c r="AX73" i="15" s="1"/>
  <c r="AX69" i="15" a="1"/>
  <c r="AX69" i="15" s="1"/>
  <c r="AX81" i="15" a="1"/>
  <c r="AX81" i="15" s="1"/>
  <c r="AX79" i="15" a="1"/>
  <c r="AX79" i="15" s="1"/>
  <c r="AX78" i="15" a="1"/>
  <c r="AX78" i="15" s="1"/>
  <c r="AX75" i="15" a="1"/>
  <c r="AX75" i="15" s="1"/>
  <c r="AX71" i="15" a="1"/>
  <c r="AX71" i="15" s="1"/>
  <c r="BF90" i="15" a="1"/>
  <c r="BF90" i="15" s="1"/>
  <c r="BF87" i="15" a="1"/>
  <c r="BF87" i="15" s="1"/>
  <c r="BF89" i="15" a="1"/>
  <c r="BF89" i="15" s="1"/>
  <c r="BF84" i="15" a="1"/>
  <c r="BF84" i="15" s="1"/>
  <c r="BF80" i="15" a="1"/>
  <c r="BF80" i="15" s="1"/>
  <c r="BF88" i="15" a="1"/>
  <c r="BF88" i="15" s="1"/>
  <c r="BF86" i="15" a="1"/>
  <c r="BF86" i="15" s="1"/>
  <c r="BF85" i="15" a="1"/>
  <c r="BF85" i="15" s="1"/>
  <c r="BF82" i="15" a="1"/>
  <c r="BF82" i="15" s="1"/>
  <c r="BF76" i="15" a="1"/>
  <c r="BF76" i="15" s="1"/>
  <c r="BF81" i="15" a="1"/>
  <c r="BF81" i="15" s="1"/>
  <c r="BF79" i="15" a="1"/>
  <c r="BF79" i="15" s="1"/>
  <c r="BF77" i="15" a="1"/>
  <c r="BF77" i="15" s="1"/>
  <c r="BF73" i="15" a="1"/>
  <c r="BF73" i="15" s="1"/>
  <c r="BF69" i="15" a="1"/>
  <c r="BF69" i="15" s="1"/>
  <c r="BF75" i="15" a="1"/>
  <c r="BF75" i="15" s="1"/>
  <c r="BF71" i="15" a="1"/>
  <c r="BF71" i="15" s="1"/>
  <c r="AQ71" i="15" a="1"/>
  <c r="AQ71" i="15" s="1"/>
  <c r="BG71" i="15" a="1"/>
  <c r="BG71" i="15" s="1"/>
  <c r="AS86" i="15" a="1"/>
  <c r="AS86" i="15" s="1"/>
  <c r="AS88" i="15" a="1"/>
  <c r="AS88" i="15" s="1"/>
  <c r="AS90" i="15" a="1"/>
  <c r="AS90" i="15" s="1"/>
  <c r="AS87" i="15" a="1"/>
  <c r="AS87" i="15" s="1"/>
  <c r="AS83" i="15" a="1"/>
  <c r="AS83" i="15" s="1"/>
  <c r="AS84" i="15" a="1"/>
  <c r="AS84" i="15" s="1"/>
  <c r="AS89" i="15" a="1"/>
  <c r="AS89" i="15" s="1"/>
  <c r="AS75" i="15" a="1"/>
  <c r="AS75" i="15" s="1"/>
  <c r="AS82" i="15" a="1"/>
  <c r="AS82" i="15" s="1"/>
  <c r="AS81" i="15" a="1"/>
  <c r="AS81" i="15" s="1"/>
  <c r="AS80" i="15" a="1"/>
  <c r="AS80" i="15" s="1"/>
  <c r="AS79" i="15" a="1"/>
  <c r="AS79" i="15" s="1"/>
  <c r="AS76" i="15" a="1"/>
  <c r="AS76" i="15" s="1"/>
  <c r="AS72" i="15" a="1"/>
  <c r="AS72" i="15" s="1"/>
  <c r="AS85" i="15" a="1"/>
  <c r="AS85" i="15" s="1"/>
  <c r="AS78" i="15" a="1"/>
  <c r="AS78" i="15" s="1"/>
  <c r="AS74" i="15" a="1"/>
  <c r="AS74" i="15" s="1"/>
  <c r="BA86" i="15" a="1"/>
  <c r="BA86" i="15" s="1"/>
  <c r="BA88" i="15" a="1"/>
  <c r="BA88" i="15" s="1"/>
  <c r="BA89" i="15" a="1"/>
  <c r="BA89" i="15" s="1"/>
  <c r="BA87" i="15" a="1"/>
  <c r="BA87" i="15" s="1"/>
  <c r="BA83" i="15" a="1"/>
  <c r="BA83" i="15" s="1"/>
  <c r="BA79" i="15" a="1"/>
  <c r="BA79" i="15" s="1"/>
  <c r="BA90" i="15" a="1"/>
  <c r="BA90" i="15" s="1"/>
  <c r="BA84" i="15" a="1"/>
  <c r="BA84" i="15" s="1"/>
  <c r="BA78" i="15" a="1"/>
  <c r="BA78" i="15" s="1"/>
  <c r="BA75" i="15" a="1"/>
  <c r="BA75" i="15" s="1"/>
  <c r="BA76" i="15" a="1"/>
  <c r="BA76" i="15" s="1"/>
  <c r="BA72" i="15" a="1"/>
  <c r="BA72" i="15" s="1"/>
  <c r="BA74" i="15" a="1"/>
  <c r="BA74" i="15" s="1"/>
  <c r="BA70" i="15" a="1"/>
  <c r="BA70" i="15" s="1"/>
  <c r="AY69" i="15" a="1"/>
  <c r="AY69" i="15" s="1"/>
  <c r="BH69" i="15" a="1"/>
  <c r="BH69" i="15" s="1"/>
  <c r="BD70" i="15" a="1"/>
  <c r="BD70" i="15" s="1"/>
  <c r="BC71" i="15" a="1"/>
  <c r="BC71" i="15" s="1"/>
  <c r="BB72" i="15" a="1"/>
  <c r="BB72" i="15" s="1"/>
  <c r="BF74" i="15" a="1"/>
  <c r="BF74" i="15" s="1"/>
  <c r="AQ75" i="15" a="1"/>
  <c r="AQ75" i="15" s="1"/>
  <c r="BA77" i="15" a="1"/>
  <c r="BA77" i="15" s="1"/>
  <c r="AW78" i="15" a="1"/>
  <c r="AW78" i="15" s="1"/>
  <c r="BG79" i="15" a="1"/>
  <c r="BG79" i="15" s="1"/>
  <c r="BH81" i="15" a="1"/>
  <c r="BH81" i="15" s="1"/>
  <c r="BA82" i="15" a="1"/>
  <c r="BA82" i="15" s="1"/>
  <c r="AP83" i="15" a="1"/>
  <c r="AP83" i="15" s="1"/>
  <c r="AT90" i="15" a="1"/>
  <c r="AT90" i="15" s="1"/>
  <c r="AT87" i="15" a="1"/>
  <c r="AT87" i="15" s="1"/>
  <c r="AT89" i="15" a="1"/>
  <c r="AT89" i="15" s="1"/>
  <c r="AT84" i="15" a="1"/>
  <c r="AT84" i="15" s="1"/>
  <c r="AT80" i="15" a="1"/>
  <c r="AT80" i="15" s="1"/>
  <c r="AT88" i="15" a="1"/>
  <c r="AT88" i="15" s="1"/>
  <c r="AT85" i="15" a="1"/>
  <c r="AT85" i="15" s="1"/>
  <c r="AT86" i="15" a="1"/>
  <c r="AT86" i="15" s="1"/>
  <c r="AT81" i="15" a="1"/>
  <c r="AT81" i="15" s="1"/>
  <c r="AT76" i="15" a="1"/>
  <c r="AT76" i="15" s="1"/>
  <c r="AT79" i="15" a="1"/>
  <c r="AT79" i="15" s="1"/>
  <c r="AT77" i="15" a="1"/>
  <c r="AT77" i="15" s="1"/>
  <c r="AT73" i="15" a="1"/>
  <c r="AT73" i="15" s="1"/>
  <c r="AT69" i="15" a="1"/>
  <c r="AT69" i="15" s="1"/>
  <c r="AT83" i="15" a="1"/>
  <c r="AT83" i="15" s="1"/>
  <c r="AT75" i="15" a="1"/>
  <c r="AT75" i="15" s="1"/>
  <c r="AT71" i="15" a="1"/>
  <c r="AT71" i="15" s="1"/>
  <c r="AT74" i="15" a="1"/>
  <c r="AT74" i="15" s="1"/>
  <c r="AR76" i="15" a="1"/>
  <c r="AR76" i="15" s="1"/>
  <c r="AZ76" i="15" a="1"/>
  <c r="AZ76" i="15" s="1"/>
  <c r="BH76" i="15" a="1"/>
  <c r="BH76" i="15" s="1"/>
  <c r="BG82" i="15" a="1"/>
  <c r="BG82" i="15" s="1"/>
  <c r="AX83" i="15" a="1"/>
  <c r="AX83" i="15" s="1"/>
  <c r="AV84" i="15" a="1"/>
  <c r="AV84" i="15" s="1"/>
  <c r="AX72" i="15" a="1"/>
  <c r="AX72" i="15" s="1"/>
  <c r="AY75" i="15" a="1"/>
  <c r="AY75" i="15" s="1"/>
  <c r="AS77" i="15" a="1"/>
  <c r="AS77" i="15" s="1"/>
  <c r="AZ78" i="15" a="1"/>
  <c r="AZ78" i="15" s="1"/>
  <c r="AP79" i="15" a="1"/>
  <c r="AP79" i="15" s="1"/>
  <c r="BF83" i="15" a="1"/>
  <c r="BF83" i="15" s="1"/>
  <c r="BD84" i="15" a="1"/>
  <c r="BD84" i="15" s="1"/>
  <c r="BA85" i="15" a="1"/>
  <c r="BA85" i="15" s="1"/>
  <c r="BY78" i="15"/>
  <c r="BU80" i="15"/>
  <c r="BU82" i="15"/>
  <c r="CG82" i="15"/>
  <c r="BY80" i="15"/>
  <c r="BY82" i="15"/>
  <c r="BU84" i="15"/>
  <c r="CG84" i="15"/>
  <c r="BY86" i="15"/>
  <c r="AL122" i="15" l="1"/>
  <c r="AI113" i="14" l="1"/>
  <c r="AI112" i="14"/>
  <c r="AI111" i="14"/>
  <c r="AI110" i="14"/>
  <c r="AI109" i="14"/>
  <c r="AI108" i="14"/>
  <c r="AI107" i="14"/>
  <c r="AI106" i="14"/>
  <c r="AI105" i="14"/>
  <c r="AI104" i="14"/>
  <c r="AI103" i="14"/>
  <c r="AI102" i="14"/>
  <c r="AI115" i="14" s="1"/>
  <c r="B139" i="14" s="1"/>
  <c r="B2830" i="13" l="1"/>
  <c r="G2822" i="13"/>
  <c r="G2823" i="13"/>
  <c r="G2824" i="13"/>
  <c r="G2825" i="13"/>
  <c r="D2822" i="13"/>
  <c r="D2823" i="13"/>
  <c r="D2824" i="13"/>
  <c r="D2825" i="13"/>
  <c r="G2241" i="13"/>
  <c r="G2242" i="13"/>
  <c r="G2243" i="13"/>
  <c r="G2244" i="13"/>
  <c r="D2241" i="13"/>
  <c r="D2243" i="13"/>
  <c r="D2244" i="13"/>
  <c r="EB1086" i="13"/>
  <c r="CS1086" i="13"/>
  <c r="EA1086" i="13"/>
  <c r="DZ1086" i="13"/>
  <c r="DY1086" i="13"/>
  <c r="DX1086" i="13"/>
  <c r="DW1086" i="13"/>
  <c r="DV1086" i="13"/>
  <c r="DU1086" i="13"/>
  <c r="DT1086" i="13"/>
  <c r="DS1086" i="13"/>
  <c r="DR1086" i="13"/>
  <c r="DQ1086" i="13"/>
  <c r="DP1086" i="13"/>
  <c r="DO1086" i="13"/>
  <c r="DN1086" i="13"/>
  <c r="DM1086" i="13"/>
  <c r="DL1086" i="13"/>
  <c r="DK1086" i="13"/>
  <c r="DJ1086" i="13"/>
  <c r="DI1086" i="13"/>
  <c r="DH1086" i="13"/>
  <c r="DG1086" i="13"/>
  <c r="DF1086" i="13"/>
  <c r="DE1086" i="13"/>
  <c r="DD1086" i="13"/>
  <c r="DC1086" i="13"/>
  <c r="DB1086" i="13"/>
  <c r="DA1086" i="13"/>
  <c r="CZ1086" i="13"/>
  <c r="CY1086" i="13"/>
  <c r="CX1086" i="13"/>
  <c r="CW1086" i="13"/>
  <c r="CV1086" i="13"/>
  <c r="CU1086" i="13"/>
  <c r="CT1086" i="13"/>
  <c r="CR1086" i="13"/>
  <c r="CQ1086" i="13"/>
  <c r="CP1086" i="13"/>
  <c r="CO1086" i="13"/>
  <c r="CN1086" i="13"/>
  <c r="CM1086" i="13"/>
  <c r="CL1086" i="13"/>
  <c r="CK1086" i="13"/>
  <c r="CJ1086" i="13"/>
  <c r="CI1086" i="13"/>
  <c r="CH1086" i="13"/>
  <c r="CG1086" i="13"/>
  <c r="CF1086" i="13"/>
  <c r="CE1086" i="13"/>
  <c r="CD1086" i="13"/>
  <c r="BT1663" i="13"/>
  <c r="BS1663" i="13"/>
  <c r="BU1663" i="13" s="1"/>
  <c r="BR1663" i="13"/>
  <c r="BP1089" i="13"/>
  <c r="BO1089" i="13"/>
  <c r="BN1089" i="13"/>
  <c r="BK1089" i="13"/>
  <c r="BJ1089" i="13"/>
  <c r="BE2825" i="13"/>
  <c r="BD2825" i="13"/>
  <c r="BC2825" i="13"/>
  <c r="BA2251" i="13"/>
  <c r="AZ2251" i="13"/>
  <c r="AY2251" i="13"/>
  <c r="AK2251" i="13"/>
  <c r="AJ2251" i="13"/>
  <c r="AI2251" i="13"/>
  <c r="BE2244" i="13"/>
  <c r="BD2244" i="13"/>
  <c r="BC2244" i="13"/>
  <c r="BA1670" i="13"/>
  <c r="AZ1670" i="13"/>
  <c r="AY1670" i="13"/>
  <c r="BB1670" i="13" s="1"/>
  <c r="AK1670" i="13"/>
  <c r="AJ1670" i="13"/>
  <c r="AI1670" i="13"/>
  <c r="BH1663" i="13"/>
  <c r="BG1663" i="13"/>
  <c r="BF1663" i="13"/>
  <c r="BD1089" i="13"/>
  <c r="BC1089" i="13"/>
  <c r="BB1089" i="13"/>
  <c r="AN1089" i="13"/>
  <c r="AM1089" i="13"/>
  <c r="AL1089" i="13"/>
  <c r="AK1662" i="13"/>
  <c r="BI1663" i="13" l="1"/>
  <c r="AO1089" i="13"/>
  <c r="BB2251" i="13"/>
  <c r="AL1670" i="13"/>
  <c r="BQ1089" i="13"/>
  <c r="BF2825" i="13"/>
  <c r="BF2244" i="13"/>
  <c r="AL2251" i="13"/>
  <c r="BE1089" i="13"/>
  <c r="AG1662" i="13"/>
  <c r="AH1662" i="13" s="1"/>
  <c r="AI1662" i="13" s="1"/>
  <c r="BP1663" i="13" l="1"/>
  <c r="BO1663" i="13"/>
  <c r="BN1663" i="13"/>
  <c r="BL1663" i="13"/>
  <c r="BK1663" i="13"/>
  <c r="BJ1663" i="13"/>
  <c r="BT1662" i="13"/>
  <c r="BS1662" i="13"/>
  <c r="BR1662" i="13"/>
  <c r="BP1662" i="13"/>
  <c r="BO1662" i="13"/>
  <c r="BN1662" i="13"/>
  <c r="BL1662" i="13"/>
  <c r="BK1662" i="13"/>
  <c r="BJ1662" i="13"/>
  <c r="BT1661" i="13"/>
  <c r="BS1661" i="13"/>
  <c r="BR1661" i="13"/>
  <c r="BP1661" i="13"/>
  <c r="BO1661" i="13"/>
  <c r="BN1661" i="13"/>
  <c r="BL1661" i="13"/>
  <c r="BK1661" i="13"/>
  <c r="BJ1661" i="13"/>
  <c r="BT1660" i="13"/>
  <c r="BS1660" i="13"/>
  <c r="BR1660" i="13"/>
  <c r="BP1660" i="13"/>
  <c r="BO1660" i="13"/>
  <c r="BN1660" i="13"/>
  <c r="BL1660" i="13"/>
  <c r="BK1660" i="13"/>
  <c r="BJ1660" i="13"/>
  <c r="BT1659" i="13"/>
  <c r="BS1659" i="13"/>
  <c r="BR1659" i="13"/>
  <c r="BP1659" i="13"/>
  <c r="BO1659" i="13"/>
  <c r="BN1659" i="13"/>
  <c r="BL1659" i="13"/>
  <c r="BK1659" i="13"/>
  <c r="BJ1659" i="13"/>
  <c r="BT1658" i="13"/>
  <c r="BS1658" i="13"/>
  <c r="BR1658" i="13"/>
  <c r="BP1658" i="13"/>
  <c r="BO1658" i="13"/>
  <c r="BN1658" i="13"/>
  <c r="BL1658" i="13"/>
  <c r="BK1658" i="13"/>
  <c r="BJ1658" i="13"/>
  <c r="BT1657" i="13"/>
  <c r="BS1657" i="13"/>
  <c r="BR1657" i="13"/>
  <c r="BP1657" i="13"/>
  <c r="BO1657" i="13"/>
  <c r="BN1657" i="13"/>
  <c r="BL1657" i="13"/>
  <c r="BK1657" i="13"/>
  <c r="BJ1657" i="13"/>
  <c r="BT1656" i="13"/>
  <c r="BS1656" i="13"/>
  <c r="BR1656" i="13"/>
  <c r="BP1656" i="13"/>
  <c r="BO1656" i="13"/>
  <c r="BN1656" i="13"/>
  <c r="BL1656" i="13"/>
  <c r="BK1656" i="13"/>
  <c r="BJ1656" i="13"/>
  <c r="BT1655" i="13"/>
  <c r="BS1655" i="13"/>
  <c r="BR1655" i="13"/>
  <c r="BP1655" i="13"/>
  <c r="BO1655" i="13"/>
  <c r="BN1655" i="13"/>
  <c r="BL1655" i="13"/>
  <c r="BK1655" i="13"/>
  <c r="BJ1655" i="13"/>
  <c r="BT1654" i="13"/>
  <c r="BS1654" i="13"/>
  <c r="BR1654" i="13"/>
  <c r="BP1654" i="13"/>
  <c r="BO1654" i="13"/>
  <c r="BN1654" i="13"/>
  <c r="BL1654" i="13"/>
  <c r="BK1654" i="13"/>
  <c r="BJ1654" i="13"/>
  <c r="BT1653" i="13"/>
  <c r="BS1653" i="13"/>
  <c r="BR1653" i="13"/>
  <c r="BP1653" i="13"/>
  <c r="BO1653" i="13"/>
  <c r="BN1653" i="13"/>
  <c r="BL1653" i="13"/>
  <c r="BK1653" i="13"/>
  <c r="BJ1653" i="13"/>
  <c r="BT1652" i="13"/>
  <c r="BS1652" i="13"/>
  <c r="BR1652" i="13"/>
  <c r="BP1652" i="13"/>
  <c r="BO1652" i="13"/>
  <c r="BN1652" i="13"/>
  <c r="BL1652" i="13"/>
  <c r="BK1652" i="13"/>
  <c r="BJ1652" i="13"/>
  <c r="BT1651" i="13"/>
  <c r="BS1651" i="13"/>
  <c r="BR1651" i="13"/>
  <c r="BP1651" i="13"/>
  <c r="BO1651" i="13"/>
  <c r="BN1651" i="13"/>
  <c r="BL1651" i="13"/>
  <c r="BK1651" i="13"/>
  <c r="BJ1651" i="13"/>
  <c r="BT1650" i="13"/>
  <c r="BS1650" i="13"/>
  <c r="BR1650" i="13"/>
  <c r="BP1650" i="13"/>
  <c r="BO1650" i="13"/>
  <c r="BN1650" i="13"/>
  <c r="BL1650" i="13"/>
  <c r="BK1650" i="13"/>
  <c r="BJ1650" i="13"/>
  <c r="BT1649" i="13"/>
  <c r="BS1649" i="13"/>
  <c r="BR1649" i="13"/>
  <c r="BP1649" i="13"/>
  <c r="BO1649" i="13"/>
  <c r="BN1649" i="13"/>
  <c r="BL1649" i="13"/>
  <c r="BK1649" i="13"/>
  <c r="BJ1649" i="13"/>
  <c r="BT1648" i="13"/>
  <c r="BS1648" i="13"/>
  <c r="BR1648" i="13"/>
  <c r="BP1648" i="13"/>
  <c r="BO1648" i="13"/>
  <c r="BN1648" i="13"/>
  <c r="BL1648" i="13"/>
  <c r="BK1648" i="13"/>
  <c r="BJ1648" i="13"/>
  <c r="BT1647" i="13"/>
  <c r="BS1647" i="13"/>
  <c r="BR1647" i="13"/>
  <c r="BP1647" i="13"/>
  <c r="BO1647" i="13"/>
  <c r="BN1647" i="13"/>
  <c r="BL1647" i="13"/>
  <c r="BK1647" i="13"/>
  <c r="BJ1647" i="13"/>
  <c r="BT1646" i="13"/>
  <c r="BS1646" i="13"/>
  <c r="BR1646" i="13"/>
  <c r="BP1646" i="13"/>
  <c r="BO1646" i="13"/>
  <c r="BN1646" i="13"/>
  <c r="BL1646" i="13"/>
  <c r="BK1646" i="13"/>
  <c r="BJ1646" i="13"/>
  <c r="BT1645" i="13"/>
  <c r="BS1645" i="13"/>
  <c r="BR1645" i="13"/>
  <c r="BP1645" i="13"/>
  <c r="BO1645" i="13"/>
  <c r="BN1645" i="13"/>
  <c r="BL1645" i="13"/>
  <c r="BK1645" i="13"/>
  <c r="BJ1645" i="13"/>
  <c r="BT1644" i="13"/>
  <c r="BS1644" i="13"/>
  <c r="BR1644" i="13"/>
  <c r="BP1644" i="13"/>
  <c r="BO1644" i="13"/>
  <c r="BN1644" i="13"/>
  <c r="BL1644" i="13"/>
  <c r="BK1644" i="13"/>
  <c r="BJ1644" i="13"/>
  <c r="BT1643" i="13"/>
  <c r="BS1643" i="13"/>
  <c r="BR1643" i="13"/>
  <c r="BP1643" i="13"/>
  <c r="BO1643" i="13"/>
  <c r="BN1643" i="13"/>
  <c r="BL1643" i="13"/>
  <c r="BK1643" i="13"/>
  <c r="BJ1643" i="13"/>
  <c r="BT1642" i="13"/>
  <c r="BS1642" i="13"/>
  <c r="BR1642" i="13"/>
  <c r="BP1642" i="13"/>
  <c r="BO1642" i="13"/>
  <c r="BN1642" i="13"/>
  <c r="BL1642" i="13"/>
  <c r="BK1642" i="13"/>
  <c r="BJ1642" i="13"/>
  <c r="BT1641" i="13"/>
  <c r="BS1641" i="13"/>
  <c r="BR1641" i="13"/>
  <c r="BP1641" i="13"/>
  <c r="BO1641" i="13"/>
  <c r="BN1641" i="13"/>
  <c r="BL1641" i="13"/>
  <c r="BK1641" i="13"/>
  <c r="BJ1641" i="13"/>
  <c r="BT1640" i="13"/>
  <c r="BS1640" i="13"/>
  <c r="BR1640" i="13"/>
  <c r="BP1640" i="13"/>
  <c r="BO1640" i="13"/>
  <c r="BN1640" i="13"/>
  <c r="BL1640" i="13"/>
  <c r="BK1640" i="13"/>
  <c r="BJ1640" i="13"/>
  <c r="BT1639" i="13"/>
  <c r="BS1639" i="13"/>
  <c r="BR1639" i="13"/>
  <c r="BP1639" i="13"/>
  <c r="BO1639" i="13"/>
  <c r="BN1639" i="13"/>
  <c r="BL1639" i="13"/>
  <c r="BK1639" i="13"/>
  <c r="BJ1639" i="13"/>
  <c r="BT1638" i="13"/>
  <c r="BS1638" i="13"/>
  <c r="BR1638" i="13"/>
  <c r="BP1638" i="13"/>
  <c r="BO1638" i="13"/>
  <c r="BN1638" i="13"/>
  <c r="BL1638" i="13"/>
  <c r="BK1638" i="13"/>
  <c r="BJ1638" i="13"/>
  <c r="BT1637" i="13"/>
  <c r="BS1637" i="13"/>
  <c r="BR1637" i="13"/>
  <c r="BP1637" i="13"/>
  <c r="BO1637" i="13"/>
  <c r="BN1637" i="13"/>
  <c r="BL1637" i="13"/>
  <c r="BK1637" i="13"/>
  <c r="BJ1637" i="13"/>
  <c r="BT1636" i="13"/>
  <c r="BS1636" i="13"/>
  <c r="BR1636" i="13"/>
  <c r="BP1636" i="13"/>
  <c r="BO1636" i="13"/>
  <c r="BN1636" i="13"/>
  <c r="BL1636" i="13"/>
  <c r="BK1636" i="13"/>
  <c r="BJ1636" i="13"/>
  <c r="BT1635" i="13"/>
  <c r="BS1635" i="13"/>
  <c r="BR1635" i="13"/>
  <c r="BP1635" i="13"/>
  <c r="BO1635" i="13"/>
  <c r="BN1635" i="13"/>
  <c r="BL1635" i="13"/>
  <c r="BK1635" i="13"/>
  <c r="BJ1635" i="13"/>
  <c r="BT1634" i="13"/>
  <c r="BS1634" i="13"/>
  <c r="BR1634" i="13"/>
  <c r="BP1634" i="13"/>
  <c r="BO1634" i="13"/>
  <c r="BN1634" i="13"/>
  <c r="BL1634" i="13"/>
  <c r="BK1634" i="13"/>
  <c r="BJ1634" i="13"/>
  <c r="BT1633" i="13"/>
  <c r="BS1633" i="13"/>
  <c r="BR1633" i="13"/>
  <c r="BP1633" i="13"/>
  <c r="BO1633" i="13"/>
  <c r="BN1633" i="13"/>
  <c r="BL1633" i="13"/>
  <c r="BK1633" i="13"/>
  <c r="BJ1633" i="13"/>
  <c r="BT1632" i="13"/>
  <c r="BS1632" i="13"/>
  <c r="BR1632" i="13"/>
  <c r="BP1632" i="13"/>
  <c r="BO1632" i="13"/>
  <c r="BN1632" i="13"/>
  <c r="BL1632" i="13"/>
  <c r="BK1632" i="13"/>
  <c r="BJ1632" i="13"/>
  <c r="BT1631" i="13"/>
  <c r="BS1631" i="13"/>
  <c r="BR1631" i="13"/>
  <c r="BP1631" i="13"/>
  <c r="BO1631" i="13"/>
  <c r="BN1631" i="13"/>
  <c r="BL1631" i="13"/>
  <c r="BK1631" i="13"/>
  <c r="BJ1631" i="13"/>
  <c r="BT1630" i="13"/>
  <c r="BS1630" i="13"/>
  <c r="BR1630" i="13"/>
  <c r="BP1630" i="13"/>
  <c r="BO1630" i="13"/>
  <c r="BN1630" i="13"/>
  <c r="BL1630" i="13"/>
  <c r="BK1630" i="13"/>
  <c r="BJ1630" i="13"/>
  <c r="BT1629" i="13"/>
  <c r="BS1629" i="13"/>
  <c r="BR1629" i="13"/>
  <c r="BP1629" i="13"/>
  <c r="BO1629" i="13"/>
  <c r="BN1629" i="13"/>
  <c r="BL1629" i="13"/>
  <c r="BK1629" i="13"/>
  <c r="BJ1629" i="13"/>
  <c r="BT1628" i="13"/>
  <c r="BS1628" i="13"/>
  <c r="BR1628" i="13"/>
  <c r="BP1628" i="13"/>
  <c r="BO1628" i="13"/>
  <c r="BN1628" i="13"/>
  <c r="BL1628" i="13"/>
  <c r="BK1628" i="13"/>
  <c r="BJ1628" i="13"/>
  <c r="BT1627" i="13"/>
  <c r="BS1627" i="13"/>
  <c r="BR1627" i="13"/>
  <c r="BP1627" i="13"/>
  <c r="BO1627" i="13"/>
  <c r="BN1627" i="13"/>
  <c r="BL1627" i="13"/>
  <c r="BK1627" i="13"/>
  <c r="BJ1627" i="13"/>
  <c r="BT1626" i="13"/>
  <c r="BS1626" i="13"/>
  <c r="BR1626" i="13"/>
  <c r="BP1626" i="13"/>
  <c r="BO1626" i="13"/>
  <c r="BN1626" i="13"/>
  <c r="BL1626" i="13"/>
  <c r="BK1626" i="13"/>
  <c r="BJ1626" i="13"/>
  <c r="BT1625" i="13"/>
  <c r="BS1625" i="13"/>
  <c r="BR1625" i="13"/>
  <c r="BP1625" i="13"/>
  <c r="BO1625" i="13"/>
  <c r="BN1625" i="13"/>
  <c r="BL1625" i="13"/>
  <c r="BK1625" i="13"/>
  <c r="BJ1625" i="13"/>
  <c r="BT1624" i="13"/>
  <c r="BS1624" i="13"/>
  <c r="BR1624" i="13"/>
  <c r="BP1624" i="13"/>
  <c r="BO1624" i="13"/>
  <c r="BN1624" i="13"/>
  <c r="BL1624" i="13"/>
  <c r="BK1624" i="13"/>
  <c r="BJ1624" i="13"/>
  <c r="BT1623" i="13"/>
  <c r="BS1623" i="13"/>
  <c r="BR1623" i="13"/>
  <c r="BP1623" i="13"/>
  <c r="BO1623" i="13"/>
  <c r="BN1623" i="13"/>
  <c r="BL1623" i="13"/>
  <c r="BK1623" i="13"/>
  <c r="BJ1623" i="13"/>
  <c r="BT1622" i="13"/>
  <c r="BS1622" i="13"/>
  <c r="BR1622" i="13"/>
  <c r="BP1622" i="13"/>
  <c r="BO1622" i="13"/>
  <c r="BN1622" i="13"/>
  <c r="BL1622" i="13"/>
  <c r="BK1622" i="13"/>
  <c r="BJ1622" i="13"/>
  <c r="BT1621" i="13"/>
  <c r="BS1621" i="13"/>
  <c r="BR1621" i="13"/>
  <c r="BP1621" i="13"/>
  <c r="BO1621" i="13"/>
  <c r="BN1621" i="13"/>
  <c r="BL1621" i="13"/>
  <c r="BK1621" i="13"/>
  <c r="BJ1621" i="13"/>
  <c r="BT1620" i="13"/>
  <c r="BS1620" i="13"/>
  <c r="BR1620" i="13"/>
  <c r="BP1620" i="13"/>
  <c r="BO1620" i="13"/>
  <c r="BN1620" i="13"/>
  <c r="BL1620" i="13"/>
  <c r="BK1620" i="13"/>
  <c r="BJ1620" i="13"/>
  <c r="BT1619" i="13"/>
  <c r="BS1619" i="13"/>
  <c r="BR1619" i="13"/>
  <c r="BP1619" i="13"/>
  <c r="BO1619" i="13"/>
  <c r="BN1619" i="13"/>
  <c r="BL1619" i="13"/>
  <c r="BK1619" i="13"/>
  <c r="BJ1619" i="13"/>
  <c r="BT1618" i="13"/>
  <c r="BS1618" i="13"/>
  <c r="BR1618" i="13"/>
  <c r="BP1618" i="13"/>
  <c r="BO1618" i="13"/>
  <c r="BN1618" i="13"/>
  <c r="BL1618" i="13"/>
  <c r="BK1618" i="13"/>
  <c r="BJ1618" i="13"/>
  <c r="BT1617" i="13"/>
  <c r="BS1617" i="13"/>
  <c r="BR1617" i="13"/>
  <c r="BP1617" i="13"/>
  <c r="BO1617" i="13"/>
  <c r="BN1617" i="13"/>
  <c r="BL1617" i="13"/>
  <c r="BK1617" i="13"/>
  <c r="BJ1617" i="13"/>
  <c r="BT1616" i="13"/>
  <c r="BS1616" i="13"/>
  <c r="BR1616" i="13"/>
  <c r="BP1616" i="13"/>
  <c r="BO1616" i="13"/>
  <c r="BN1616" i="13"/>
  <c r="BL1616" i="13"/>
  <c r="BK1616" i="13"/>
  <c r="BJ1616" i="13"/>
  <c r="BT1615" i="13"/>
  <c r="BS1615" i="13"/>
  <c r="BR1615" i="13"/>
  <c r="BP1615" i="13"/>
  <c r="BO1615" i="13"/>
  <c r="BN1615" i="13"/>
  <c r="BL1615" i="13"/>
  <c r="BK1615" i="13"/>
  <c r="BJ1615" i="13"/>
  <c r="BT1614" i="13"/>
  <c r="BS1614" i="13"/>
  <c r="BR1614" i="13"/>
  <c r="BP1614" i="13"/>
  <c r="BO1614" i="13"/>
  <c r="BN1614" i="13"/>
  <c r="BL1614" i="13"/>
  <c r="BK1614" i="13"/>
  <c r="BJ1614" i="13"/>
  <c r="BT1613" i="13"/>
  <c r="BS1613" i="13"/>
  <c r="BR1613" i="13"/>
  <c r="BP1613" i="13"/>
  <c r="BO1613" i="13"/>
  <c r="BN1613" i="13"/>
  <c r="BL1613" i="13"/>
  <c r="BK1613" i="13"/>
  <c r="BJ1613" i="13"/>
  <c r="BT1612" i="13"/>
  <c r="BS1612" i="13"/>
  <c r="BR1612" i="13"/>
  <c r="BP1612" i="13"/>
  <c r="BO1612" i="13"/>
  <c r="BN1612" i="13"/>
  <c r="BL1612" i="13"/>
  <c r="BK1612" i="13"/>
  <c r="BJ1612" i="13"/>
  <c r="BT1611" i="13"/>
  <c r="BS1611" i="13"/>
  <c r="BR1611" i="13"/>
  <c r="BP1611" i="13"/>
  <c r="BO1611" i="13"/>
  <c r="BN1611" i="13"/>
  <c r="BL1611" i="13"/>
  <c r="BK1611" i="13"/>
  <c r="BJ1611" i="13"/>
  <c r="BT1610" i="13"/>
  <c r="BS1610" i="13"/>
  <c r="BR1610" i="13"/>
  <c r="BP1610" i="13"/>
  <c r="BO1610" i="13"/>
  <c r="BN1610" i="13"/>
  <c r="BL1610" i="13"/>
  <c r="BK1610" i="13"/>
  <c r="BJ1610" i="13"/>
  <c r="BT1609" i="13"/>
  <c r="BS1609" i="13"/>
  <c r="BR1609" i="13"/>
  <c r="BP1609" i="13"/>
  <c r="BO1609" i="13"/>
  <c r="BN1609" i="13"/>
  <c r="BL1609" i="13"/>
  <c r="BK1609" i="13"/>
  <c r="BJ1609" i="13"/>
  <c r="BT1608" i="13"/>
  <c r="BS1608" i="13"/>
  <c r="BR1608" i="13"/>
  <c r="BP1608" i="13"/>
  <c r="BO1608" i="13"/>
  <c r="BN1608" i="13"/>
  <c r="BL1608" i="13"/>
  <c r="BK1608" i="13"/>
  <c r="BJ1608" i="13"/>
  <c r="BT1607" i="13"/>
  <c r="BS1607" i="13"/>
  <c r="BR1607" i="13"/>
  <c r="BP1607" i="13"/>
  <c r="BO1607" i="13"/>
  <c r="BN1607" i="13"/>
  <c r="BL1607" i="13"/>
  <c r="BK1607" i="13"/>
  <c r="BJ1607" i="13"/>
  <c r="BT1606" i="13"/>
  <c r="BS1606" i="13"/>
  <c r="BR1606" i="13"/>
  <c r="BP1606" i="13"/>
  <c r="BO1606" i="13"/>
  <c r="BN1606" i="13"/>
  <c r="BL1606" i="13"/>
  <c r="BK1606" i="13"/>
  <c r="BJ1606" i="13"/>
  <c r="BT1605" i="13"/>
  <c r="BS1605" i="13"/>
  <c r="BR1605" i="13"/>
  <c r="BP1605" i="13"/>
  <c r="BO1605" i="13"/>
  <c r="BN1605" i="13"/>
  <c r="BL1605" i="13"/>
  <c r="BK1605" i="13"/>
  <c r="BJ1605" i="13"/>
  <c r="BT1604" i="13"/>
  <c r="BS1604" i="13"/>
  <c r="BR1604" i="13"/>
  <c r="BP1604" i="13"/>
  <c r="BO1604" i="13"/>
  <c r="BN1604" i="13"/>
  <c r="BL1604" i="13"/>
  <c r="BK1604" i="13"/>
  <c r="BJ1604" i="13"/>
  <c r="BT1603" i="13"/>
  <c r="BS1603" i="13"/>
  <c r="BR1603" i="13"/>
  <c r="BP1603" i="13"/>
  <c r="BO1603" i="13"/>
  <c r="BN1603" i="13"/>
  <c r="BL1603" i="13"/>
  <c r="BK1603" i="13"/>
  <c r="BJ1603" i="13"/>
  <c r="BT1602" i="13"/>
  <c r="BS1602" i="13"/>
  <c r="BR1602" i="13"/>
  <c r="BP1602" i="13"/>
  <c r="BO1602" i="13"/>
  <c r="BN1602" i="13"/>
  <c r="BL1602" i="13"/>
  <c r="BK1602" i="13"/>
  <c r="BJ1602" i="13"/>
  <c r="BT1601" i="13"/>
  <c r="BS1601" i="13"/>
  <c r="BR1601" i="13"/>
  <c r="BP1601" i="13"/>
  <c r="BO1601" i="13"/>
  <c r="BN1601" i="13"/>
  <c r="BL1601" i="13"/>
  <c r="BK1601" i="13"/>
  <c r="BJ1601" i="13"/>
  <c r="BT1600" i="13"/>
  <c r="BS1600" i="13"/>
  <c r="BR1600" i="13"/>
  <c r="BP1600" i="13"/>
  <c r="BO1600" i="13"/>
  <c r="BN1600" i="13"/>
  <c r="BL1600" i="13"/>
  <c r="BK1600" i="13"/>
  <c r="BJ1600" i="13"/>
  <c r="BT1599" i="13"/>
  <c r="BS1599" i="13"/>
  <c r="BR1599" i="13"/>
  <c r="BP1599" i="13"/>
  <c r="BO1599" i="13"/>
  <c r="BN1599" i="13"/>
  <c r="BL1599" i="13"/>
  <c r="BK1599" i="13"/>
  <c r="BJ1599" i="13"/>
  <c r="BT1598" i="13"/>
  <c r="BS1598" i="13"/>
  <c r="BR1598" i="13"/>
  <c r="BP1598" i="13"/>
  <c r="BO1598" i="13"/>
  <c r="BN1598" i="13"/>
  <c r="BL1598" i="13"/>
  <c r="BK1598" i="13"/>
  <c r="BJ1598" i="13"/>
  <c r="BT1597" i="13"/>
  <c r="BS1597" i="13"/>
  <c r="BR1597" i="13"/>
  <c r="BP1597" i="13"/>
  <c r="BO1597" i="13"/>
  <c r="BN1597" i="13"/>
  <c r="BL1597" i="13"/>
  <c r="BK1597" i="13"/>
  <c r="BJ1597" i="13"/>
  <c r="BT1596" i="13"/>
  <c r="BS1596" i="13"/>
  <c r="BR1596" i="13"/>
  <c r="BP1596" i="13"/>
  <c r="BO1596" i="13"/>
  <c r="BN1596" i="13"/>
  <c r="BL1596" i="13"/>
  <c r="BK1596" i="13"/>
  <c r="BJ1596" i="13"/>
  <c r="BT1595" i="13"/>
  <c r="BS1595" i="13"/>
  <c r="BR1595" i="13"/>
  <c r="BP1595" i="13"/>
  <c r="BO1595" i="13"/>
  <c r="BN1595" i="13"/>
  <c r="BL1595" i="13"/>
  <c r="BK1595" i="13"/>
  <c r="BJ1595" i="13"/>
  <c r="BT1594" i="13"/>
  <c r="BS1594" i="13"/>
  <c r="BR1594" i="13"/>
  <c r="BP1594" i="13"/>
  <c r="BO1594" i="13"/>
  <c r="BN1594" i="13"/>
  <c r="BL1594" i="13"/>
  <c r="BK1594" i="13"/>
  <c r="BJ1594" i="13"/>
  <c r="BT1593" i="13"/>
  <c r="BS1593" i="13"/>
  <c r="BR1593" i="13"/>
  <c r="BP1593" i="13"/>
  <c r="BO1593" i="13"/>
  <c r="BN1593" i="13"/>
  <c r="BL1593" i="13"/>
  <c r="BK1593" i="13"/>
  <c r="BJ1593" i="13"/>
  <c r="BT1592" i="13"/>
  <c r="BS1592" i="13"/>
  <c r="BR1592" i="13"/>
  <c r="BP1592" i="13"/>
  <c r="BO1592" i="13"/>
  <c r="BN1592" i="13"/>
  <c r="BL1592" i="13"/>
  <c r="BK1592" i="13"/>
  <c r="BJ1592" i="13"/>
  <c r="BT1591" i="13"/>
  <c r="BS1591" i="13"/>
  <c r="BR1591" i="13"/>
  <c r="BP1591" i="13"/>
  <c r="BO1591" i="13"/>
  <c r="BN1591" i="13"/>
  <c r="BL1591" i="13"/>
  <c r="BK1591" i="13"/>
  <c r="BJ1591" i="13"/>
  <c r="BT1590" i="13"/>
  <c r="BS1590" i="13"/>
  <c r="BR1590" i="13"/>
  <c r="BP1590" i="13"/>
  <c r="BO1590" i="13"/>
  <c r="BN1590" i="13"/>
  <c r="BL1590" i="13"/>
  <c r="BK1590" i="13"/>
  <c r="BJ1590" i="13"/>
  <c r="BT1589" i="13"/>
  <c r="BS1589" i="13"/>
  <c r="BR1589" i="13"/>
  <c r="BP1589" i="13"/>
  <c r="BO1589" i="13"/>
  <c r="BN1589" i="13"/>
  <c r="BL1589" i="13"/>
  <c r="BK1589" i="13"/>
  <c r="BJ1589" i="13"/>
  <c r="BT1588" i="13"/>
  <c r="BS1588" i="13"/>
  <c r="BR1588" i="13"/>
  <c r="BP1588" i="13"/>
  <c r="BO1588" i="13"/>
  <c r="BN1588" i="13"/>
  <c r="BL1588" i="13"/>
  <c r="BK1588" i="13"/>
  <c r="BJ1588" i="13"/>
  <c r="BT1587" i="13"/>
  <c r="BS1587" i="13"/>
  <c r="BR1587" i="13"/>
  <c r="BP1587" i="13"/>
  <c r="BO1587" i="13"/>
  <c r="BN1587" i="13"/>
  <c r="BL1587" i="13"/>
  <c r="BK1587" i="13"/>
  <c r="BJ1587" i="13"/>
  <c r="BT1586" i="13"/>
  <c r="BS1586" i="13"/>
  <c r="BR1586" i="13"/>
  <c r="BP1586" i="13"/>
  <c r="BO1586" i="13"/>
  <c r="BN1586" i="13"/>
  <c r="BL1586" i="13"/>
  <c r="BK1586" i="13"/>
  <c r="BJ1586" i="13"/>
  <c r="BT1585" i="13"/>
  <c r="BS1585" i="13"/>
  <c r="BR1585" i="13"/>
  <c r="BP1585" i="13"/>
  <c r="BO1585" i="13"/>
  <c r="BN1585" i="13"/>
  <c r="BL1585" i="13"/>
  <c r="BK1585" i="13"/>
  <c r="BJ1585" i="13"/>
  <c r="BT1584" i="13"/>
  <c r="BS1584" i="13"/>
  <c r="BR1584" i="13"/>
  <c r="BP1584" i="13"/>
  <c r="BO1584" i="13"/>
  <c r="BN1584" i="13"/>
  <c r="BL1584" i="13"/>
  <c r="BK1584" i="13"/>
  <c r="BJ1584" i="13"/>
  <c r="BT1583" i="13"/>
  <c r="BS1583" i="13"/>
  <c r="BR1583" i="13"/>
  <c r="BP1583" i="13"/>
  <c r="BO1583" i="13"/>
  <c r="BN1583" i="13"/>
  <c r="BL1583" i="13"/>
  <c r="BK1583" i="13"/>
  <c r="BJ1583" i="13"/>
  <c r="BT1582" i="13"/>
  <c r="BS1582" i="13"/>
  <c r="BR1582" i="13"/>
  <c r="BP1582" i="13"/>
  <c r="BO1582" i="13"/>
  <c r="BN1582" i="13"/>
  <c r="BL1582" i="13"/>
  <c r="BK1582" i="13"/>
  <c r="BJ1582" i="13"/>
  <c r="BT1581" i="13"/>
  <c r="BS1581" i="13"/>
  <c r="BR1581" i="13"/>
  <c r="BP1581" i="13"/>
  <c r="BO1581" i="13"/>
  <c r="BN1581" i="13"/>
  <c r="BL1581" i="13"/>
  <c r="BK1581" i="13"/>
  <c r="BJ1581" i="13"/>
  <c r="BT1580" i="13"/>
  <c r="BS1580" i="13"/>
  <c r="BR1580" i="13"/>
  <c r="BP1580" i="13"/>
  <c r="BO1580" i="13"/>
  <c r="BN1580" i="13"/>
  <c r="BL1580" i="13"/>
  <c r="BK1580" i="13"/>
  <c r="BJ1580" i="13"/>
  <c r="BT1579" i="13"/>
  <c r="BS1579" i="13"/>
  <c r="BR1579" i="13"/>
  <c r="BP1579" i="13"/>
  <c r="BO1579" i="13"/>
  <c r="BN1579" i="13"/>
  <c r="BL1579" i="13"/>
  <c r="BK1579" i="13"/>
  <c r="BJ1579" i="13"/>
  <c r="BT1578" i="13"/>
  <c r="BS1578" i="13"/>
  <c r="BR1578" i="13"/>
  <c r="BP1578" i="13"/>
  <c r="BO1578" i="13"/>
  <c r="BN1578" i="13"/>
  <c r="BL1578" i="13"/>
  <c r="BK1578" i="13"/>
  <c r="BJ1578" i="13"/>
  <c r="BT1577" i="13"/>
  <c r="BS1577" i="13"/>
  <c r="BR1577" i="13"/>
  <c r="BP1577" i="13"/>
  <c r="BO1577" i="13"/>
  <c r="BN1577" i="13"/>
  <c r="BL1577" i="13"/>
  <c r="BK1577" i="13"/>
  <c r="BJ1577" i="13"/>
  <c r="BT1576" i="13"/>
  <c r="BS1576" i="13"/>
  <c r="BR1576" i="13"/>
  <c r="BP1576" i="13"/>
  <c r="BO1576" i="13"/>
  <c r="BN1576" i="13"/>
  <c r="BL1576" i="13"/>
  <c r="BK1576" i="13"/>
  <c r="BJ1576" i="13"/>
  <c r="BT1575" i="13"/>
  <c r="BS1575" i="13"/>
  <c r="BR1575" i="13"/>
  <c r="BP1575" i="13"/>
  <c r="BO1575" i="13"/>
  <c r="BN1575" i="13"/>
  <c r="BL1575" i="13"/>
  <c r="BK1575" i="13"/>
  <c r="BJ1575" i="13"/>
  <c r="BT1574" i="13"/>
  <c r="BS1574" i="13"/>
  <c r="BR1574" i="13"/>
  <c r="BP1574" i="13"/>
  <c r="BO1574" i="13"/>
  <c r="BN1574" i="13"/>
  <c r="BL1574" i="13"/>
  <c r="BK1574" i="13"/>
  <c r="BJ1574" i="13"/>
  <c r="BT1573" i="13"/>
  <c r="BS1573" i="13"/>
  <c r="BR1573" i="13"/>
  <c r="BP1573" i="13"/>
  <c r="BO1573" i="13"/>
  <c r="BN1573" i="13"/>
  <c r="BL1573" i="13"/>
  <c r="BK1573" i="13"/>
  <c r="BJ1573" i="13"/>
  <c r="BT1572" i="13"/>
  <c r="BS1572" i="13"/>
  <c r="BR1572" i="13"/>
  <c r="BP1572" i="13"/>
  <c r="BO1572" i="13"/>
  <c r="BN1572" i="13"/>
  <c r="BL1572" i="13"/>
  <c r="BK1572" i="13"/>
  <c r="BJ1572" i="13"/>
  <c r="BT1571" i="13"/>
  <c r="BS1571" i="13"/>
  <c r="BR1571" i="13"/>
  <c r="BP1571" i="13"/>
  <c r="BO1571" i="13"/>
  <c r="BN1571" i="13"/>
  <c r="BL1571" i="13"/>
  <c r="BK1571" i="13"/>
  <c r="BJ1571" i="13"/>
  <c r="BT1570" i="13"/>
  <c r="BS1570" i="13"/>
  <c r="BR1570" i="13"/>
  <c r="BP1570" i="13"/>
  <c r="BO1570" i="13"/>
  <c r="BN1570" i="13"/>
  <c r="BL1570" i="13"/>
  <c r="BK1570" i="13"/>
  <c r="BJ1570" i="13"/>
  <c r="BT1569" i="13"/>
  <c r="BS1569" i="13"/>
  <c r="BR1569" i="13"/>
  <c r="BP1569" i="13"/>
  <c r="BO1569" i="13"/>
  <c r="BN1569" i="13"/>
  <c r="BL1569" i="13"/>
  <c r="BK1569" i="13"/>
  <c r="BJ1569" i="13"/>
  <c r="BT1568" i="13"/>
  <c r="BS1568" i="13"/>
  <c r="BR1568" i="13"/>
  <c r="BP1568" i="13"/>
  <c r="BO1568" i="13"/>
  <c r="BN1568" i="13"/>
  <c r="BL1568" i="13"/>
  <c r="BK1568" i="13"/>
  <c r="BJ1568" i="13"/>
  <c r="BT1567" i="13"/>
  <c r="BS1567" i="13"/>
  <c r="BR1567" i="13"/>
  <c r="BP1567" i="13"/>
  <c r="BO1567" i="13"/>
  <c r="BN1567" i="13"/>
  <c r="BL1567" i="13"/>
  <c r="BK1567" i="13"/>
  <c r="BJ1567" i="13"/>
  <c r="BT1566" i="13"/>
  <c r="BS1566" i="13"/>
  <c r="BR1566" i="13"/>
  <c r="BP1566" i="13"/>
  <c r="BO1566" i="13"/>
  <c r="BN1566" i="13"/>
  <c r="BL1566" i="13"/>
  <c r="BK1566" i="13"/>
  <c r="BJ1566" i="13"/>
  <c r="BT1565" i="13"/>
  <c r="BS1565" i="13"/>
  <c r="BR1565" i="13"/>
  <c r="BP1565" i="13"/>
  <c r="BO1565" i="13"/>
  <c r="BN1565" i="13"/>
  <c r="BL1565" i="13"/>
  <c r="BK1565" i="13"/>
  <c r="BJ1565" i="13"/>
  <c r="BT1564" i="13"/>
  <c r="BS1564" i="13"/>
  <c r="BR1564" i="13"/>
  <c r="BP1564" i="13"/>
  <c r="BO1564" i="13"/>
  <c r="BN1564" i="13"/>
  <c r="BL1564" i="13"/>
  <c r="BK1564" i="13"/>
  <c r="BJ1564" i="13"/>
  <c r="BT1563" i="13"/>
  <c r="BS1563" i="13"/>
  <c r="BR1563" i="13"/>
  <c r="BP1563" i="13"/>
  <c r="BO1563" i="13"/>
  <c r="BN1563" i="13"/>
  <c r="BL1563" i="13"/>
  <c r="BK1563" i="13"/>
  <c r="BJ1563" i="13"/>
  <c r="BT1562" i="13"/>
  <c r="BS1562" i="13"/>
  <c r="BR1562" i="13"/>
  <c r="BP1562" i="13"/>
  <c r="BO1562" i="13"/>
  <c r="BN1562" i="13"/>
  <c r="BL1562" i="13"/>
  <c r="BK1562" i="13"/>
  <c r="BJ1562" i="13"/>
  <c r="BT1561" i="13"/>
  <c r="BS1561" i="13"/>
  <c r="BR1561" i="13"/>
  <c r="BP1561" i="13"/>
  <c r="BO1561" i="13"/>
  <c r="BN1561" i="13"/>
  <c r="BL1561" i="13"/>
  <c r="BK1561" i="13"/>
  <c r="BJ1561" i="13"/>
  <c r="BT1560" i="13"/>
  <c r="BS1560" i="13"/>
  <c r="BR1560" i="13"/>
  <c r="BP1560" i="13"/>
  <c r="BO1560" i="13"/>
  <c r="BN1560" i="13"/>
  <c r="BL1560" i="13"/>
  <c r="BK1560" i="13"/>
  <c r="BJ1560" i="13"/>
  <c r="BT1559" i="13"/>
  <c r="BS1559" i="13"/>
  <c r="BR1559" i="13"/>
  <c r="BP1559" i="13"/>
  <c r="BO1559" i="13"/>
  <c r="BN1559" i="13"/>
  <c r="BL1559" i="13"/>
  <c r="BK1559" i="13"/>
  <c r="BJ1559" i="13"/>
  <c r="BT1558" i="13"/>
  <c r="BS1558" i="13"/>
  <c r="BR1558" i="13"/>
  <c r="BP1558" i="13"/>
  <c r="BO1558" i="13"/>
  <c r="BN1558" i="13"/>
  <c r="BL1558" i="13"/>
  <c r="BK1558" i="13"/>
  <c r="BJ1558" i="13"/>
  <c r="BT1557" i="13"/>
  <c r="BS1557" i="13"/>
  <c r="BR1557" i="13"/>
  <c r="BP1557" i="13"/>
  <c r="BO1557" i="13"/>
  <c r="BN1557" i="13"/>
  <c r="BL1557" i="13"/>
  <c r="BK1557" i="13"/>
  <c r="BJ1557" i="13"/>
  <c r="BT1556" i="13"/>
  <c r="BS1556" i="13"/>
  <c r="BR1556" i="13"/>
  <c r="BP1556" i="13"/>
  <c r="BO1556" i="13"/>
  <c r="BN1556" i="13"/>
  <c r="BL1556" i="13"/>
  <c r="BK1556" i="13"/>
  <c r="BJ1556" i="13"/>
  <c r="BT1555" i="13"/>
  <c r="BS1555" i="13"/>
  <c r="BR1555" i="13"/>
  <c r="BP1555" i="13"/>
  <c r="BO1555" i="13"/>
  <c r="BN1555" i="13"/>
  <c r="BL1555" i="13"/>
  <c r="BK1555" i="13"/>
  <c r="BJ1555" i="13"/>
  <c r="BT1554" i="13"/>
  <c r="BS1554" i="13"/>
  <c r="BR1554" i="13"/>
  <c r="BP1554" i="13"/>
  <c r="BO1554" i="13"/>
  <c r="BN1554" i="13"/>
  <c r="BL1554" i="13"/>
  <c r="BK1554" i="13"/>
  <c r="BJ1554" i="13"/>
  <c r="BT1553" i="13"/>
  <c r="BS1553" i="13"/>
  <c r="BR1553" i="13"/>
  <c r="BP1553" i="13"/>
  <c r="BO1553" i="13"/>
  <c r="BN1553" i="13"/>
  <c r="BL1553" i="13"/>
  <c r="BK1553" i="13"/>
  <c r="BJ1553" i="13"/>
  <c r="BT1552" i="13"/>
  <c r="BS1552" i="13"/>
  <c r="BR1552" i="13"/>
  <c r="BP1552" i="13"/>
  <c r="BO1552" i="13"/>
  <c r="BN1552" i="13"/>
  <c r="BL1552" i="13"/>
  <c r="BK1552" i="13"/>
  <c r="BJ1552" i="13"/>
  <c r="BT1551" i="13"/>
  <c r="BS1551" i="13"/>
  <c r="BR1551" i="13"/>
  <c r="BP1551" i="13"/>
  <c r="BO1551" i="13"/>
  <c r="BN1551" i="13"/>
  <c r="BL1551" i="13"/>
  <c r="BK1551" i="13"/>
  <c r="BJ1551" i="13"/>
  <c r="BT1550" i="13"/>
  <c r="BS1550" i="13"/>
  <c r="BR1550" i="13"/>
  <c r="BP1550" i="13"/>
  <c r="BO1550" i="13"/>
  <c r="BN1550" i="13"/>
  <c r="BL1550" i="13"/>
  <c r="BK1550" i="13"/>
  <c r="BJ1550" i="13"/>
  <c r="BT1549" i="13"/>
  <c r="BS1549" i="13"/>
  <c r="BR1549" i="13"/>
  <c r="BP1549" i="13"/>
  <c r="BO1549" i="13"/>
  <c r="BN1549" i="13"/>
  <c r="BL1549" i="13"/>
  <c r="BK1549" i="13"/>
  <c r="BJ1549" i="13"/>
  <c r="BT1548" i="13"/>
  <c r="BS1548" i="13"/>
  <c r="BR1548" i="13"/>
  <c r="BP1548" i="13"/>
  <c r="BO1548" i="13"/>
  <c r="BN1548" i="13"/>
  <c r="BL1548" i="13"/>
  <c r="BK1548" i="13"/>
  <c r="BJ1548" i="13"/>
  <c r="BT1547" i="13"/>
  <c r="BS1547" i="13"/>
  <c r="BR1547" i="13"/>
  <c r="BP1547" i="13"/>
  <c r="BO1547" i="13"/>
  <c r="BN1547" i="13"/>
  <c r="BL1547" i="13"/>
  <c r="BK1547" i="13"/>
  <c r="BJ1547" i="13"/>
  <c r="BT1546" i="13"/>
  <c r="BS1546" i="13"/>
  <c r="BR1546" i="13"/>
  <c r="BP1546" i="13"/>
  <c r="BO1546" i="13"/>
  <c r="BN1546" i="13"/>
  <c r="BL1546" i="13"/>
  <c r="BK1546" i="13"/>
  <c r="BJ1546" i="13"/>
  <c r="BT1545" i="13"/>
  <c r="BS1545" i="13"/>
  <c r="BR1545" i="13"/>
  <c r="BP1545" i="13"/>
  <c r="BO1545" i="13"/>
  <c r="BN1545" i="13"/>
  <c r="BL1545" i="13"/>
  <c r="BK1545" i="13"/>
  <c r="BJ1545" i="13"/>
  <c r="BT1544" i="13"/>
  <c r="BS1544" i="13"/>
  <c r="BR1544" i="13"/>
  <c r="BP1544" i="13"/>
  <c r="BO1544" i="13"/>
  <c r="BN1544" i="13"/>
  <c r="BL1544" i="13"/>
  <c r="BK1544" i="13"/>
  <c r="BJ1544" i="13"/>
  <c r="BT1543" i="13"/>
  <c r="BS1543" i="13"/>
  <c r="BR1543" i="13"/>
  <c r="BP1543" i="13"/>
  <c r="BO1543" i="13"/>
  <c r="BN1543" i="13"/>
  <c r="BL1543" i="13"/>
  <c r="BK1543" i="13"/>
  <c r="BJ1543" i="13"/>
  <c r="BT1542" i="13"/>
  <c r="BS1542" i="13"/>
  <c r="BR1542" i="13"/>
  <c r="BP1542" i="13"/>
  <c r="BO1542" i="13"/>
  <c r="BN1542" i="13"/>
  <c r="BL1542" i="13"/>
  <c r="BK1542" i="13"/>
  <c r="BJ1542" i="13"/>
  <c r="BT1541" i="13"/>
  <c r="BS1541" i="13"/>
  <c r="BR1541" i="13"/>
  <c r="BP1541" i="13"/>
  <c r="BO1541" i="13"/>
  <c r="BN1541" i="13"/>
  <c r="BL1541" i="13"/>
  <c r="BK1541" i="13"/>
  <c r="BJ1541" i="13"/>
  <c r="BT1540" i="13"/>
  <c r="BS1540" i="13"/>
  <c r="BR1540" i="13"/>
  <c r="BP1540" i="13"/>
  <c r="BO1540" i="13"/>
  <c r="BN1540" i="13"/>
  <c r="BL1540" i="13"/>
  <c r="BK1540" i="13"/>
  <c r="BJ1540" i="13"/>
  <c r="BT1539" i="13"/>
  <c r="BS1539" i="13"/>
  <c r="BR1539" i="13"/>
  <c r="BP1539" i="13"/>
  <c r="BO1539" i="13"/>
  <c r="BN1539" i="13"/>
  <c r="BL1539" i="13"/>
  <c r="BK1539" i="13"/>
  <c r="BJ1539" i="13"/>
  <c r="BT1538" i="13"/>
  <c r="BS1538" i="13"/>
  <c r="BR1538" i="13"/>
  <c r="BP1538" i="13"/>
  <c r="BO1538" i="13"/>
  <c r="BN1538" i="13"/>
  <c r="BL1538" i="13"/>
  <c r="BK1538" i="13"/>
  <c r="BJ1538" i="13"/>
  <c r="BT1537" i="13"/>
  <c r="BS1537" i="13"/>
  <c r="BR1537" i="13"/>
  <c r="BP1537" i="13"/>
  <c r="BO1537" i="13"/>
  <c r="BN1537" i="13"/>
  <c r="BL1537" i="13"/>
  <c r="BK1537" i="13"/>
  <c r="BJ1537" i="13"/>
  <c r="BT1536" i="13"/>
  <c r="BS1536" i="13"/>
  <c r="BR1536" i="13"/>
  <c r="BP1536" i="13"/>
  <c r="BO1536" i="13"/>
  <c r="BN1536" i="13"/>
  <c r="BL1536" i="13"/>
  <c r="BK1536" i="13"/>
  <c r="BJ1536" i="13"/>
  <c r="BT1535" i="13"/>
  <c r="BS1535" i="13"/>
  <c r="BR1535" i="13"/>
  <c r="BP1535" i="13"/>
  <c r="BO1535" i="13"/>
  <c r="BN1535" i="13"/>
  <c r="BL1535" i="13"/>
  <c r="BK1535" i="13"/>
  <c r="BJ1535" i="13"/>
  <c r="BT1534" i="13"/>
  <c r="BS1534" i="13"/>
  <c r="BR1534" i="13"/>
  <c r="BP1534" i="13"/>
  <c r="BO1534" i="13"/>
  <c r="BN1534" i="13"/>
  <c r="BL1534" i="13"/>
  <c r="BK1534" i="13"/>
  <c r="BJ1534" i="13"/>
  <c r="BT1533" i="13"/>
  <c r="BS1533" i="13"/>
  <c r="BR1533" i="13"/>
  <c r="BP1533" i="13"/>
  <c r="BO1533" i="13"/>
  <c r="BN1533" i="13"/>
  <c r="BL1533" i="13"/>
  <c r="BK1533" i="13"/>
  <c r="BJ1533" i="13"/>
  <c r="BT1532" i="13"/>
  <c r="BS1532" i="13"/>
  <c r="BR1532" i="13"/>
  <c r="BP1532" i="13"/>
  <c r="BO1532" i="13"/>
  <c r="BN1532" i="13"/>
  <c r="BL1532" i="13"/>
  <c r="BK1532" i="13"/>
  <c r="BJ1532" i="13"/>
  <c r="BT1531" i="13"/>
  <c r="BS1531" i="13"/>
  <c r="BR1531" i="13"/>
  <c r="BP1531" i="13"/>
  <c r="BO1531" i="13"/>
  <c r="BN1531" i="13"/>
  <c r="BL1531" i="13"/>
  <c r="BK1531" i="13"/>
  <c r="BJ1531" i="13"/>
  <c r="BT1530" i="13"/>
  <c r="BS1530" i="13"/>
  <c r="BR1530" i="13"/>
  <c r="BP1530" i="13"/>
  <c r="BO1530" i="13"/>
  <c r="BN1530" i="13"/>
  <c r="BL1530" i="13"/>
  <c r="BK1530" i="13"/>
  <c r="BJ1530" i="13"/>
  <c r="BT1529" i="13"/>
  <c r="BS1529" i="13"/>
  <c r="BR1529" i="13"/>
  <c r="BP1529" i="13"/>
  <c r="BO1529" i="13"/>
  <c r="BN1529" i="13"/>
  <c r="BL1529" i="13"/>
  <c r="BK1529" i="13"/>
  <c r="BJ1529" i="13"/>
  <c r="BT1528" i="13"/>
  <c r="BS1528" i="13"/>
  <c r="BR1528" i="13"/>
  <c r="BP1528" i="13"/>
  <c r="BO1528" i="13"/>
  <c r="BN1528" i="13"/>
  <c r="BL1528" i="13"/>
  <c r="BK1528" i="13"/>
  <c r="BJ1528" i="13"/>
  <c r="BT1527" i="13"/>
  <c r="BS1527" i="13"/>
  <c r="BR1527" i="13"/>
  <c r="BP1527" i="13"/>
  <c r="BO1527" i="13"/>
  <c r="BN1527" i="13"/>
  <c r="BL1527" i="13"/>
  <c r="BK1527" i="13"/>
  <c r="BJ1527" i="13"/>
  <c r="BT1526" i="13"/>
  <c r="BS1526" i="13"/>
  <c r="BR1526" i="13"/>
  <c r="BP1526" i="13"/>
  <c r="BO1526" i="13"/>
  <c r="BN1526" i="13"/>
  <c r="BL1526" i="13"/>
  <c r="BK1526" i="13"/>
  <c r="BJ1526" i="13"/>
  <c r="BT1525" i="13"/>
  <c r="BS1525" i="13"/>
  <c r="BR1525" i="13"/>
  <c r="BP1525" i="13"/>
  <c r="BO1525" i="13"/>
  <c r="BN1525" i="13"/>
  <c r="BL1525" i="13"/>
  <c r="BK1525" i="13"/>
  <c r="BJ1525" i="13"/>
  <c r="BT1524" i="13"/>
  <c r="BS1524" i="13"/>
  <c r="BR1524" i="13"/>
  <c r="BP1524" i="13"/>
  <c r="BO1524" i="13"/>
  <c r="BN1524" i="13"/>
  <c r="BL1524" i="13"/>
  <c r="BK1524" i="13"/>
  <c r="BJ1524" i="13"/>
  <c r="BT1523" i="13"/>
  <c r="BS1523" i="13"/>
  <c r="BR1523" i="13"/>
  <c r="BP1523" i="13"/>
  <c r="BO1523" i="13"/>
  <c r="BN1523" i="13"/>
  <c r="BL1523" i="13"/>
  <c r="BK1523" i="13"/>
  <c r="BJ1523" i="13"/>
  <c r="BT1522" i="13"/>
  <c r="BS1522" i="13"/>
  <c r="BR1522" i="13"/>
  <c r="BP1522" i="13"/>
  <c r="BO1522" i="13"/>
  <c r="BN1522" i="13"/>
  <c r="BL1522" i="13"/>
  <c r="BK1522" i="13"/>
  <c r="BJ1522" i="13"/>
  <c r="BT1521" i="13"/>
  <c r="BS1521" i="13"/>
  <c r="BR1521" i="13"/>
  <c r="BP1521" i="13"/>
  <c r="BO1521" i="13"/>
  <c r="BN1521" i="13"/>
  <c r="BL1521" i="13"/>
  <c r="BK1521" i="13"/>
  <c r="BJ1521" i="13"/>
  <c r="BT1520" i="13"/>
  <c r="BS1520" i="13"/>
  <c r="BR1520" i="13"/>
  <c r="BP1520" i="13"/>
  <c r="BO1520" i="13"/>
  <c r="BN1520" i="13"/>
  <c r="BL1520" i="13"/>
  <c r="BK1520" i="13"/>
  <c r="BJ1520" i="13"/>
  <c r="BT1519" i="13"/>
  <c r="BS1519" i="13"/>
  <c r="BR1519" i="13"/>
  <c r="BP1519" i="13"/>
  <c r="BO1519" i="13"/>
  <c r="BN1519" i="13"/>
  <c r="BL1519" i="13"/>
  <c r="BK1519" i="13"/>
  <c r="BJ1519" i="13"/>
  <c r="BT1518" i="13"/>
  <c r="BS1518" i="13"/>
  <c r="BR1518" i="13"/>
  <c r="BP1518" i="13"/>
  <c r="BO1518" i="13"/>
  <c r="BN1518" i="13"/>
  <c r="BL1518" i="13"/>
  <c r="BK1518" i="13"/>
  <c r="BJ1518" i="13"/>
  <c r="BT1517" i="13"/>
  <c r="BS1517" i="13"/>
  <c r="BR1517" i="13"/>
  <c r="BP1517" i="13"/>
  <c r="BO1517" i="13"/>
  <c r="BN1517" i="13"/>
  <c r="BL1517" i="13"/>
  <c r="BK1517" i="13"/>
  <c r="BJ1517" i="13"/>
  <c r="BT1516" i="13"/>
  <c r="BS1516" i="13"/>
  <c r="BR1516" i="13"/>
  <c r="BP1516" i="13"/>
  <c r="BO1516" i="13"/>
  <c r="BN1516" i="13"/>
  <c r="BL1516" i="13"/>
  <c r="BK1516" i="13"/>
  <c r="BJ1516" i="13"/>
  <c r="BT1515" i="13"/>
  <c r="BS1515" i="13"/>
  <c r="BR1515" i="13"/>
  <c r="BP1515" i="13"/>
  <c r="BO1515" i="13"/>
  <c r="BN1515" i="13"/>
  <c r="BL1515" i="13"/>
  <c r="BK1515" i="13"/>
  <c r="BJ1515" i="13"/>
  <c r="BT1514" i="13"/>
  <c r="BS1514" i="13"/>
  <c r="BR1514" i="13"/>
  <c r="BP1514" i="13"/>
  <c r="BO1514" i="13"/>
  <c r="BN1514" i="13"/>
  <c r="BL1514" i="13"/>
  <c r="BK1514" i="13"/>
  <c r="BJ1514" i="13"/>
  <c r="BT1513" i="13"/>
  <c r="BS1513" i="13"/>
  <c r="BR1513" i="13"/>
  <c r="BP1513" i="13"/>
  <c r="BO1513" i="13"/>
  <c r="BN1513" i="13"/>
  <c r="BL1513" i="13"/>
  <c r="BK1513" i="13"/>
  <c r="BJ1513" i="13"/>
  <c r="BT1512" i="13"/>
  <c r="BS1512" i="13"/>
  <c r="BR1512" i="13"/>
  <c r="BP1512" i="13"/>
  <c r="BO1512" i="13"/>
  <c r="BN1512" i="13"/>
  <c r="BL1512" i="13"/>
  <c r="BK1512" i="13"/>
  <c r="BJ1512" i="13"/>
  <c r="BT1511" i="13"/>
  <c r="BS1511" i="13"/>
  <c r="BR1511" i="13"/>
  <c r="BP1511" i="13"/>
  <c r="BO1511" i="13"/>
  <c r="BN1511" i="13"/>
  <c r="BL1511" i="13"/>
  <c r="BK1511" i="13"/>
  <c r="BJ1511" i="13"/>
  <c r="BT1510" i="13"/>
  <c r="BS1510" i="13"/>
  <c r="BR1510" i="13"/>
  <c r="BP1510" i="13"/>
  <c r="BO1510" i="13"/>
  <c r="BN1510" i="13"/>
  <c r="BL1510" i="13"/>
  <c r="BK1510" i="13"/>
  <c r="BJ1510" i="13"/>
  <c r="BT1509" i="13"/>
  <c r="BS1509" i="13"/>
  <c r="BR1509" i="13"/>
  <c r="BP1509" i="13"/>
  <c r="BO1509" i="13"/>
  <c r="BN1509" i="13"/>
  <c r="BL1509" i="13"/>
  <c r="BK1509" i="13"/>
  <c r="BJ1509" i="13"/>
  <c r="BT1508" i="13"/>
  <c r="BS1508" i="13"/>
  <c r="BR1508" i="13"/>
  <c r="BP1508" i="13"/>
  <c r="BO1508" i="13"/>
  <c r="BN1508" i="13"/>
  <c r="BL1508" i="13"/>
  <c r="BK1508" i="13"/>
  <c r="BJ1508" i="13"/>
  <c r="BT1507" i="13"/>
  <c r="BS1507" i="13"/>
  <c r="BR1507" i="13"/>
  <c r="BP1507" i="13"/>
  <c r="BO1507" i="13"/>
  <c r="BN1507" i="13"/>
  <c r="BL1507" i="13"/>
  <c r="BK1507" i="13"/>
  <c r="BJ1507" i="13"/>
  <c r="BT1506" i="13"/>
  <c r="BS1506" i="13"/>
  <c r="BR1506" i="13"/>
  <c r="BP1506" i="13"/>
  <c r="BO1506" i="13"/>
  <c r="BN1506" i="13"/>
  <c r="BL1506" i="13"/>
  <c r="BK1506" i="13"/>
  <c r="BJ1506" i="13"/>
  <c r="BT1505" i="13"/>
  <c r="BS1505" i="13"/>
  <c r="BR1505" i="13"/>
  <c r="BP1505" i="13"/>
  <c r="BO1505" i="13"/>
  <c r="BN1505" i="13"/>
  <c r="BL1505" i="13"/>
  <c r="BK1505" i="13"/>
  <c r="BJ1505" i="13"/>
  <c r="BT1504" i="13"/>
  <c r="BS1504" i="13"/>
  <c r="BR1504" i="13"/>
  <c r="BP1504" i="13"/>
  <c r="BO1504" i="13"/>
  <c r="BN1504" i="13"/>
  <c r="BL1504" i="13"/>
  <c r="BK1504" i="13"/>
  <c r="BJ1504" i="13"/>
  <c r="BT1503" i="13"/>
  <c r="BS1503" i="13"/>
  <c r="BR1503" i="13"/>
  <c r="BP1503" i="13"/>
  <c r="BO1503" i="13"/>
  <c r="BN1503" i="13"/>
  <c r="BL1503" i="13"/>
  <c r="BK1503" i="13"/>
  <c r="BJ1503" i="13"/>
  <c r="BT1502" i="13"/>
  <c r="BS1502" i="13"/>
  <c r="BR1502" i="13"/>
  <c r="BP1502" i="13"/>
  <c r="BO1502" i="13"/>
  <c r="BN1502" i="13"/>
  <c r="BL1502" i="13"/>
  <c r="BK1502" i="13"/>
  <c r="BJ1502" i="13"/>
  <c r="BT1501" i="13"/>
  <c r="BS1501" i="13"/>
  <c r="BR1501" i="13"/>
  <c r="BP1501" i="13"/>
  <c r="BO1501" i="13"/>
  <c r="BN1501" i="13"/>
  <c r="BL1501" i="13"/>
  <c r="BK1501" i="13"/>
  <c r="BJ1501" i="13"/>
  <c r="BT1500" i="13"/>
  <c r="BS1500" i="13"/>
  <c r="BR1500" i="13"/>
  <c r="BP1500" i="13"/>
  <c r="BO1500" i="13"/>
  <c r="BN1500" i="13"/>
  <c r="BL1500" i="13"/>
  <c r="BK1500" i="13"/>
  <c r="BJ1500" i="13"/>
  <c r="BT1499" i="13"/>
  <c r="BS1499" i="13"/>
  <c r="BR1499" i="13"/>
  <c r="BP1499" i="13"/>
  <c r="BO1499" i="13"/>
  <c r="BN1499" i="13"/>
  <c r="BL1499" i="13"/>
  <c r="BK1499" i="13"/>
  <c r="BJ1499" i="13"/>
  <c r="BT1498" i="13"/>
  <c r="BS1498" i="13"/>
  <c r="BR1498" i="13"/>
  <c r="BP1498" i="13"/>
  <c r="BO1498" i="13"/>
  <c r="BN1498" i="13"/>
  <c r="BL1498" i="13"/>
  <c r="BK1498" i="13"/>
  <c r="BJ1498" i="13"/>
  <c r="BT1497" i="13"/>
  <c r="BS1497" i="13"/>
  <c r="BR1497" i="13"/>
  <c r="BP1497" i="13"/>
  <c r="BO1497" i="13"/>
  <c r="BN1497" i="13"/>
  <c r="BL1497" i="13"/>
  <c r="BK1497" i="13"/>
  <c r="BJ1497" i="13"/>
  <c r="BT1496" i="13"/>
  <c r="BS1496" i="13"/>
  <c r="BR1496" i="13"/>
  <c r="BP1496" i="13"/>
  <c r="BO1496" i="13"/>
  <c r="BN1496" i="13"/>
  <c r="BL1496" i="13"/>
  <c r="BK1496" i="13"/>
  <c r="BJ1496" i="13"/>
  <c r="BT1495" i="13"/>
  <c r="BS1495" i="13"/>
  <c r="BR1495" i="13"/>
  <c r="BP1495" i="13"/>
  <c r="BO1495" i="13"/>
  <c r="BN1495" i="13"/>
  <c r="BL1495" i="13"/>
  <c r="BK1495" i="13"/>
  <c r="BJ1495" i="13"/>
  <c r="BT1494" i="13"/>
  <c r="BS1494" i="13"/>
  <c r="BR1494" i="13"/>
  <c r="BP1494" i="13"/>
  <c r="BO1494" i="13"/>
  <c r="BN1494" i="13"/>
  <c r="BL1494" i="13"/>
  <c r="BK1494" i="13"/>
  <c r="BJ1494" i="13"/>
  <c r="BT1493" i="13"/>
  <c r="BS1493" i="13"/>
  <c r="BR1493" i="13"/>
  <c r="BP1493" i="13"/>
  <c r="BO1493" i="13"/>
  <c r="BN1493" i="13"/>
  <c r="BL1493" i="13"/>
  <c r="BK1493" i="13"/>
  <c r="BJ1493" i="13"/>
  <c r="BT1492" i="13"/>
  <c r="BS1492" i="13"/>
  <c r="BR1492" i="13"/>
  <c r="BP1492" i="13"/>
  <c r="BO1492" i="13"/>
  <c r="BN1492" i="13"/>
  <c r="BL1492" i="13"/>
  <c r="BK1492" i="13"/>
  <c r="BJ1492" i="13"/>
  <c r="BT1491" i="13"/>
  <c r="BS1491" i="13"/>
  <c r="BR1491" i="13"/>
  <c r="BP1491" i="13"/>
  <c r="BO1491" i="13"/>
  <c r="BN1491" i="13"/>
  <c r="BL1491" i="13"/>
  <c r="BK1491" i="13"/>
  <c r="BJ1491" i="13"/>
  <c r="BT1490" i="13"/>
  <c r="BS1490" i="13"/>
  <c r="BR1490" i="13"/>
  <c r="BP1490" i="13"/>
  <c r="BO1490" i="13"/>
  <c r="BN1490" i="13"/>
  <c r="BL1490" i="13"/>
  <c r="BK1490" i="13"/>
  <c r="BJ1490" i="13"/>
  <c r="BT1489" i="13"/>
  <c r="BS1489" i="13"/>
  <c r="BR1489" i="13"/>
  <c r="BP1489" i="13"/>
  <c r="BO1489" i="13"/>
  <c r="BN1489" i="13"/>
  <c r="BL1489" i="13"/>
  <c r="BK1489" i="13"/>
  <c r="BJ1489" i="13"/>
  <c r="BT1488" i="13"/>
  <c r="BS1488" i="13"/>
  <c r="BR1488" i="13"/>
  <c r="BP1488" i="13"/>
  <c r="BO1488" i="13"/>
  <c r="BN1488" i="13"/>
  <c r="BL1488" i="13"/>
  <c r="BK1488" i="13"/>
  <c r="BJ1488" i="13"/>
  <c r="BT1487" i="13"/>
  <c r="BS1487" i="13"/>
  <c r="BR1487" i="13"/>
  <c r="BP1487" i="13"/>
  <c r="BO1487" i="13"/>
  <c r="BN1487" i="13"/>
  <c r="BL1487" i="13"/>
  <c r="BK1487" i="13"/>
  <c r="BJ1487" i="13"/>
  <c r="BT1486" i="13"/>
  <c r="BS1486" i="13"/>
  <c r="BR1486" i="13"/>
  <c r="BP1486" i="13"/>
  <c r="BO1486" i="13"/>
  <c r="BN1486" i="13"/>
  <c r="BL1486" i="13"/>
  <c r="BK1486" i="13"/>
  <c r="BJ1486" i="13"/>
  <c r="BT1485" i="13"/>
  <c r="BS1485" i="13"/>
  <c r="BR1485" i="13"/>
  <c r="BP1485" i="13"/>
  <c r="BO1485" i="13"/>
  <c r="BN1485" i="13"/>
  <c r="BL1485" i="13"/>
  <c r="BK1485" i="13"/>
  <c r="BJ1485" i="13"/>
  <c r="BT1484" i="13"/>
  <c r="BS1484" i="13"/>
  <c r="BR1484" i="13"/>
  <c r="BP1484" i="13"/>
  <c r="BO1484" i="13"/>
  <c r="BN1484" i="13"/>
  <c r="BL1484" i="13"/>
  <c r="BK1484" i="13"/>
  <c r="BJ1484" i="13"/>
  <c r="BT1483" i="13"/>
  <c r="BS1483" i="13"/>
  <c r="BR1483" i="13"/>
  <c r="BP1483" i="13"/>
  <c r="BO1483" i="13"/>
  <c r="BN1483" i="13"/>
  <c r="BL1483" i="13"/>
  <c r="BK1483" i="13"/>
  <c r="BJ1483" i="13"/>
  <c r="BT1482" i="13"/>
  <c r="BS1482" i="13"/>
  <c r="BR1482" i="13"/>
  <c r="BP1482" i="13"/>
  <c r="BO1482" i="13"/>
  <c r="BN1482" i="13"/>
  <c r="BL1482" i="13"/>
  <c r="BK1482" i="13"/>
  <c r="BJ1482" i="13"/>
  <c r="BT1481" i="13"/>
  <c r="BS1481" i="13"/>
  <c r="BR1481" i="13"/>
  <c r="BP1481" i="13"/>
  <c r="BO1481" i="13"/>
  <c r="BN1481" i="13"/>
  <c r="BL1481" i="13"/>
  <c r="BK1481" i="13"/>
  <c r="BJ1481" i="13"/>
  <c r="BT1480" i="13"/>
  <c r="BS1480" i="13"/>
  <c r="BR1480" i="13"/>
  <c r="BP1480" i="13"/>
  <c r="BO1480" i="13"/>
  <c r="BN1480" i="13"/>
  <c r="BL1480" i="13"/>
  <c r="BK1480" i="13"/>
  <c r="BJ1480" i="13"/>
  <c r="BT1479" i="13"/>
  <c r="BS1479" i="13"/>
  <c r="BR1479" i="13"/>
  <c r="BP1479" i="13"/>
  <c r="BO1479" i="13"/>
  <c r="BN1479" i="13"/>
  <c r="BL1479" i="13"/>
  <c r="BK1479" i="13"/>
  <c r="BJ1479" i="13"/>
  <c r="BT1478" i="13"/>
  <c r="BS1478" i="13"/>
  <c r="BR1478" i="13"/>
  <c r="BP1478" i="13"/>
  <c r="BO1478" i="13"/>
  <c r="BN1478" i="13"/>
  <c r="BL1478" i="13"/>
  <c r="BK1478" i="13"/>
  <c r="BJ1478" i="13"/>
  <c r="BT1477" i="13"/>
  <c r="BS1477" i="13"/>
  <c r="BR1477" i="13"/>
  <c r="BP1477" i="13"/>
  <c r="BO1477" i="13"/>
  <c r="BN1477" i="13"/>
  <c r="BL1477" i="13"/>
  <c r="BK1477" i="13"/>
  <c r="BJ1477" i="13"/>
  <c r="BT1476" i="13"/>
  <c r="BS1476" i="13"/>
  <c r="BR1476" i="13"/>
  <c r="BP1476" i="13"/>
  <c r="BO1476" i="13"/>
  <c r="BN1476" i="13"/>
  <c r="BL1476" i="13"/>
  <c r="BK1476" i="13"/>
  <c r="BJ1476" i="13"/>
  <c r="BT1475" i="13"/>
  <c r="BS1475" i="13"/>
  <c r="BR1475" i="13"/>
  <c r="BP1475" i="13"/>
  <c r="BO1475" i="13"/>
  <c r="BN1475" i="13"/>
  <c r="BL1475" i="13"/>
  <c r="BK1475" i="13"/>
  <c r="BJ1475" i="13"/>
  <c r="BT1474" i="13"/>
  <c r="BS1474" i="13"/>
  <c r="BR1474" i="13"/>
  <c r="BP1474" i="13"/>
  <c r="BO1474" i="13"/>
  <c r="BN1474" i="13"/>
  <c r="BL1474" i="13"/>
  <c r="BK1474" i="13"/>
  <c r="BJ1474" i="13"/>
  <c r="BT1473" i="13"/>
  <c r="BS1473" i="13"/>
  <c r="BR1473" i="13"/>
  <c r="BP1473" i="13"/>
  <c r="BO1473" i="13"/>
  <c r="BN1473" i="13"/>
  <c r="BL1473" i="13"/>
  <c r="BK1473" i="13"/>
  <c r="BJ1473" i="13"/>
  <c r="BT1472" i="13"/>
  <c r="BS1472" i="13"/>
  <c r="BR1472" i="13"/>
  <c r="BP1472" i="13"/>
  <c r="BO1472" i="13"/>
  <c r="BN1472" i="13"/>
  <c r="BL1472" i="13"/>
  <c r="BK1472" i="13"/>
  <c r="BJ1472" i="13"/>
  <c r="BT1471" i="13"/>
  <c r="BS1471" i="13"/>
  <c r="BR1471" i="13"/>
  <c r="BP1471" i="13"/>
  <c r="BO1471" i="13"/>
  <c r="BN1471" i="13"/>
  <c r="BL1471" i="13"/>
  <c r="BK1471" i="13"/>
  <c r="BJ1471" i="13"/>
  <c r="BT1470" i="13"/>
  <c r="BS1470" i="13"/>
  <c r="BR1470" i="13"/>
  <c r="BP1470" i="13"/>
  <c r="BO1470" i="13"/>
  <c r="BN1470" i="13"/>
  <c r="BL1470" i="13"/>
  <c r="BK1470" i="13"/>
  <c r="BJ1470" i="13"/>
  <c r="BT1469" i="13"/>
  <c r="BS1469" i="13"/>
  <c r="BR1469" i="13"/>
  <c r="BP1469" i="13"/>
  <c r="BO1469" i="13"/>
  <c r="BN1469" i="13"/>
  <c r="BL1469" i="13"/>
  <c r="BK1469" i="13"/>
  <c r="BJ1469" i="13"/>
  <c r="BT1468" i="13"/>
  <c r="BS1468" i="13"/>
  <c r="BR1468" i="13"/>
  <c r="BP1468" i="13"/>
  <c r="BO1468" i="13"/>
  <c r="BN1468" i="13"/>
  <c r="BL1468" i="13"/>
  <c r="BK1468" i="13"/>
  <c r="BJ1468" i="13"/>
  <c r="BT1467" i="13"/>
  <c r="BS1467" i="13"/>
  <c r="BR1467" i="13"/>
  <c r="BP1467" i="13"/>
  <c r="BO1467" i="13"/>
  <c r="BN1467" i="13"/>
  <c r="BL1467" i="13"/>
  <c r="BK1467" i="13"/>
  <c r="BJ1467" i="13"/>
  <c r="BT1466" i="13"/>
  <c r="BS1466" i="13"/>
  <c r="BR1466" i="13"/>
  <c r="BP1466" i="13"/>
  <c r="BO1466" i="13"/>
  <c r="BN1466" i="13"/>
  <c r="BL1466" i="13"/>
  <c r="BK1466" i="13"/>
  <c r="BJ1466" i="13"/>
  <c r="BT1465" i="13"/>
  <c r="BS1465" i="13"/>
  <c r="BR1465" i="13"/>
  <c r="BP1465" i="13"/>
  <c r="BO1465" i="13"/>
  <c r="BN1465" i="13"/>
  <c r="BL1465" i="13"/>
  <c r="BK1465" i="13"/>
  <c r="BJ1465" i="13"/>
  <c r="BT1464" i="13"/>
  <c r="BS1464" i="13"/>
  <c r="BR1464" i="13"/>
  <c r="BP1464" i="13"/>
  <c r="BO1464" i="13"/>
  <c r="BN1464" i="13"/>
  <c r="BL1464" i="13"/>
  <c r="BK1464" i="13"/>
  <c r="BJ1464" i="13"/>
  <c r="BT1463" i="13"/>
  <c r="BS1463" i="13"/>
  <c r="BR1463" i="13"/>
  <c r="BP1463" i="13"/>
  <c r="BO1463" i="13"/>
  <c r="BN1463" i="13"/>
  <c r="BL1463" i="13"/>
  <c r="BK1463" i="13"/>
  <c r="BJ1463" i="13"/>
  <c r="BT1462" i="13"/>
  <c r="BS1462" i="13"/>
  <c r="BR1462" i="13"/>
  <c r="BP1462" i="13"/>
  <c r="BO1462" i="13"/>
  <c r="BN1462" i="13"/>
  <c r="BL1462" i="13"/>
  <c r="BK1462" i="13"/>
  <c r="BJ1462" i="13"/>
  <c r="BT1461" i="13"/>
  <c r="BS1461" i="13"/>
  <c r="BR1461" i="13"/>
  <c r="BP1461" i="13"/>
  <c r="BO1461" i="13"/>
  <c r="BN1461" i="13"/>
  <c r="BL1461" i="13"/>
  <c r="BK1461" i="13"/>
  <c r="BJ1461" i="13"/>
  <c r="BT1460" i="13"/>
  <c r="BS1460" i="13"/>
  <c r="BR1460" i="13"/>
  <c r="BP1460" i="13"/>
  <c r="BO1460" i="13"/>
  <c r="BN1460" i="13"/>
  <c r="BL1460" i="13"/>
  <c r="BK1460" i="13"/>
  <c r="BJ1460" i="13"/>
  <c r="BT1459" i="13"/>
  <c r="BS1459" i="13"/>
  <c r="BR1459" i="13"/>
  <c r="BP1459" i="13"/>
  <c r="BO1459" i="13"/>
  <c r="BN1459" i="13"/>
  <c r="BL1459" i="13"/>
  <c r="BK1459" i="13"/>
  <c r="BJ1459" i="13"/>
  <c r="BT1458" i="13"/>
  <c r="BS1458" i="13"/>
  <c r="BR1458" i="13"/>
  <c r="BP1458" i="13"/>
  <c r="BO1458" i="13"/>
  <c r="BN1458" i="13"/>
  <c r="BL1458" i="13"/>
  <c r="BK1458" i="13"/>
  <c r="BJ1458" i="13"/>
  <c r="BT1457" i="13"/>
  <c r="BS1457" i="13"/>
  <c r="BR1457" i="13"/>
  <c r="BP1457" i="13"/>
  <c r="BO1457" i="13"/>
  <c r="BN1457" i="13"/>
  <c r="BL1457" i="13"/>
  <c r="BK1457" i="13"/>
  <c r="BJ1457" i="13"/>
  <c r="BT1456" i="13"/>
  <c r="BS1456" i="13"/>
  <c r="BR1456" i="13"/>
  <c r="BP1456" i="13"/>
  <c r="BO1456" i="13"/>
  <c r="BN1456" i="13"/>
  <c r="BL1456" i="13"/>
  <c r="BK1456" i="13"/>
  <c r="BJ1456" i="13"/>
  <c r="BT1455" i="13"/>
  <c r="BS1455" i="13"/>
  <c r="BR1455" i="13"/>
  <c r="BP1455" i="13"/>
  <c r="BO1455" i="13"/>
  <c r="BN1455" i="13"/>
  <c r="BL1455" i="13"/>
  <c r="BK1455" i="13"/>
  <c r="BJ1455" i="13"/>
  <c r="BT1454" i="13"/>
  <c r="BS1454" i="13"/>
  <c r="BR1454" i="13"/>
  <c r="BP1454" i="13"/>
  <c r="BO1454" i="13"/>
  <c r="BN1454" i="13"/>
  <c r="BL1454" i="13"/>
  <c r="BK1454" i="13"/>
  <c r="BJ1454" i="13"/>
  <c r="BT1453" i="13"/>
  <c r="BS1453" i="13"/>
  <c r="BR1453" i="13"/>
  <c r="BP1453" i="13"/>
  <c r="BO1453" i="13"/>
  <c r="BN1453" i="13"/>
  <c r="BL1453" i="13"/>
  <c r="BK1453" i="13"/>
  <c r="BJ1453" i="13"/>
  <c r="BT1452" i="13"/>
  <c r="BS1452" i="13"/>
  <c r="BR1452" i="13"/>
  <c r="BP1452" i="13"/>
  <c r="BO1452" i="13"/>
  <c r="BN1452" i="13"/>
  <c r="BL1452" i="13"/>
  <c r="BK1452" i="13"/>
  <c r="BJ1452" i="13"/>
  <c r="BT1451" i="13"/>
  <c r="BS1451" i="13"/>
  <c r="BR1451" i="13"/>
  <c r="BP1451" i="13"/>
  <c r="BO1451" i="13"/>
  <c r="BN1451" i="13"/>
  <c r="BL1451" i="13"/>
  <c r="BK1451" i="13"/>
  <c r="BJ1451" i="13"/>
  <c r="BT1450" i="13"/>
  <c r="BS1450" i="13"/>
  <c r="BR1450" i="13"/>
  <c r="BP1450" i="13"/>
  <c r="BO1450" i="13"/>
  <c r="BN1450" i="13"/>
  <c r="BL1450" i="13"/>
  <c r="BK1450" i="13"/>
  <c r="BJ1450" i="13"/>
  <c r="BT1449" i="13"/>
  <c r="BS1449" i="13"/>
  <c r="BR1449" i="13"/>
  <c r="BP1449" i="13"/>
  <c r="BO1449" i="13"/>
  <c r="BN1449" i="13"/>
  <c r="BL1449" i="13"/>
  <c r="BK1449" i="13"/>
  <c r="BJ1449" i="13"/>
  <c r="BT1448" i="13"/>
  <c r="BS1448" i="13"/>
  <c r="BR1448" i="13"/>
  <c r="BP1448" i="13"/>
  <c r="BO1448" i="13"/>
  <c r="BN1448" i="13"/>
  <c r="BL1448" i="13"/>
  <c r="BK1448" i="13"/>
  <c r="BJ1448" i="13"/>
  <c r="BT1447" i="13"/>
  <c r="BS1447" i="13"/>
  <c r="BR1447" i="13"/>
  <c r="BP1447" i="13"/>
  <c r="BO1447" i="13"/>
  <c r="BN1447" i="13"/>
  <c r="BL1447" i="13"/>
  <c r="BK1447" i="13"/>
  <c r="BJ1447" i="13"/>
  <c r="BT1446" i="13"/>
  <c r="BS1446" i="13"/>
  <c r="BR1446" i="13"/>
  <c r="BP1446" i="13"/>
  <c r="BO1446" i="13"/>
  <c r="BN1446" i="13"/>
  <c r="BL1446" i="13"/>
  <c r="BK1446" i="13"/>
  <c r="BJ1446" i="13"/>
  <c r="BT1445" i="13"/>
  <c r="BS1445" i="13"/>
  <c r="BR1445" i="13"/>
  <c r="BP1445" i="13"/>
  <c r="BO1445" i="13"/>
  <c r="BN1445" i="13"/>
  <c r="BL1445" i="13"/>
  <c r="BK1445" i="13"/>
  <c r="BJ1445" i="13"/>
  <c r="BT1444" i="13"/>
  <c r="BS1444" i="13"/>
  <c r="BR1444" i="13"/>
  <c r="BP1444" i="13"/>
  <c r="BO1444" i="13"/>
  <c r="BN1444" i="13"/>
  <c r="BL1444" i="13"/>
  <c r="BK1444" i="13"/>
  <c r="BJ1444" i="13"/>
  <c r="BT1443" i="13"/>
  <c r="BS1443" i="13"/>
  <c r="BR1443" i="13"/>
  <c r="BP1443" i="13"/>
  <c r="BO1443" i="13"/>
  <c r="BN1443" i="13"/>
  <c r="BL1443" i="13"/>
  <c r="BK1443" i="13"/>
  <c r="BJ1443" i="13"/>
  <c r="BT1442" i="13"/>
  <c r="BS1442" i="13"/>
  <c r="BR1442" i="13"/>
  <c r="BP1442" i="13"/>
  <c r="BO1442" i="13"/>
  <c r="BN1442" i="13"/>
  <c r="BL1442" i="13"/>
  <c r="BK1442" i="13"/>
  <c r="BJ1442" i="13"/>
  <c r="BT1441" i="13"/>
  <c r="BS1441" i="13"/>
  <c r="BR1441" i="13"/>
  <c r="BP1441" i="13"/>
  <c r="BO1441" i="13"/>
  <c r="BN1441" i="13"/>
  <c r="BL1441" i="13"/>
  <c r="BK1441" i="13"/>
  <c r="BJ1441" i="13"/>
  <c r="BT1440" i="13"/>
  <c r="BS1440" i="13"/>
  <c r="BR1440" i="13"/>
  <c r="BP1440" i="13"/>
  <c r="BO1440" i="13"/>
  <c r="BN1440" i="13"/>
  <c r="BL1440" i="13"/>
  <c r="BK1440" i="13"/>
  <c r="BJ1440" i="13"/>
  <c r="BT1439" i="13"/>
  <c r="BS1439" i="13"/>
  <c r="BR1439" i="13"/>
  <c r="BP1439" i="13"/>
  <c r="BO1439" i="13"/>
  <c r="BN1439" i="13"/>
  <c r="BL1439" i="13"/>
  <c r="BK1439" i="13"/>
  <c r="BJ1439" i="13"/>
  <c r="BT1438" i="13"/>
  <c r="BS1438" i="13"/>
  <c r="BR1438" i="13"/>
  <c r="BP1438" i="13"/>
  <c r="BO1438" i="13"/>
  <c r="BN1438" i="13"/>
  <c r="BL1438" i="13"/>
  <c r="BK1438" i="13"/>
  <c r="BJ1438" i="13"/>
  <c r="BT1437" i="13"/>
  <c r="BS1437" i="13"/>
  <c r="BR1437" i="13"/>
  <c r="BP1437" i="13"/>
  <c r="BO1437" i="13"/>
  <c r="BN1437" i="13"/>
  <c r="BL1437" i="13"/>
  <c r="BK1437" i="13"/>
  <c r="BJ1437" i="13"/>
  <c r="BT1436" i="13"/>
  <c r="BS1436" i="13"/>
  <c r="BR1436" i="13"/>
  <c r="BP1436" i="13"/>
  <c r="BO1436" i="13"/>
  <c r="BN1436" i="13"/>
  <c r="BL1436" i="13"/>
  <c r="BK1436" i="13"/>
  <c r="BJ1436" i="13"/>
  <c r="BT1435" i="13"/>
  <c r="BS1435" i="13"/>
  <c r="BR1435" i="13"/>
  <c r="BP1435" i="13"/>
  <c r="BO1435" i="13"/>
  <c r="BN1435" i="13"/>
  <c r="BL1435" i="13"/>
  <c r="BK1435" i="13"/>
  <c r="BJ1435" i="13"/>
  <c r="BT1434" i="13"/>
  <c r="BS1434" i="13"/>
  <c r="BR1434" i="13"/>
  <c r="BP1434" i="13"/>
  <c r="BO1434" i="13"/>
  <c r="BN1434" i="13"/>
  <c r="BL1434" i="13"/>
  <c r="BK1434" i="13"/>
  <c r="BJ1434" i="13"/>
  <c r="BT1433" i="13"/>
  <c r="BS1433" i="13"/>
  <c r="BR1433" i="13"/>
  <c r="BP1433" i="13"/>
  <c r="BO1433" i="13"/>
  <c r="BN1433" i="13"/>
  <c r="BL1433" i="13"/>
  <c r="BK1433" i="13"/>
  <c r="BJ1433" i="13"/>
  <c r="BT1432" i="13"/>
  <c r="BS1432" i="13"/>
  <c r="BR1432" i="13"/>
  <c r="BP1432" i="13"/>
  <c r="BO1432" i="13"/>
  <c r="BN1432" i="13"/>
  <c r="BL1432" i="13"/>
  <c r="BK1432" i="13"/>
  <c r="BJ1432" i="13"/>
  <c r="BT1431" i="13"/>
  <c r="BS1431" i="13"/>
  <c r="BR1431" i="13"/>
  <c r="BP1431" i="13"/>
  <c r="BO1431" i="13"/>
  <c r="BN1431" i="13"/>
  <c r="BL1431" i="13"/>
  <c r="BK1431" i="13"/>
  <c r="BJ1431" i="13"/>
  <c r="BT1430" i="13"/>
  <c r="BS1430" i="13"/>
  <c r="BR1430" i="13"/>
  <c r="BP1430" i="13"/>
  <c r="BO1430" i="13"/>
  <c r="BN1430" i="13"/>
  <c r="BL1430" i="13"/>
  <c r="BK1430" i="13"/>
  <c r="BJ1430" i="13"/>
  <c r="BT1429" i="13"/>
  <c r="BS1429" i="13"/>
  <c r="BR1429" i="13"/>
  <c r="BP1429" i="13"/>
  <c r="BO1429" i="13"/>
  <c r="BN1429" i="13"/>
  <c r="BL1429" i="13"/>
  <c r="BK1429" i="13"/>
  <c r="BJ1429" i="13"/>
  <c r="BT1428" i="13"/>
  <c r="BS1428" i="13"/>
  <c r="BR1428" i="13"/>
  <c r="BP1428" i="13"/>
  <c r="BO1428" i="13"/>
  <c r="BN1428" i="13"/>
  <c r="BL1428" i="13"/>
  <c r="BK1428" i="13"/>
  <c r="BJ1428" i="13"/>
  <c r="BT1427" i="13"/>
  <c r="BS1427" i="13"/>
  <c r="BR1427" i="13"/>
  <c r="BP1427" i="13"/>
  <c r="BO1427" i="13"/>
  <c r="BN1427" i="13"/>
  <c r="BL1427" i="13"/>
  <c r="BK1427" i="13"/>
  <c r="BJ1427" i="13"/>
  <c r="BT1426" i="13"/>
  <c r="BS1426" i="13"/>
  <c r="BR1426" i="13"/>
  <c r="BP1426" i="13"/>
  <c r="BO1426" i="13"/>
  <c r="BN1426" i="13"/>
  <c r="BL1426" i="13"/>
  <c r="BK1426" i="13"/>
  <c r="BJ1426" i="13"/>
  <c r="BT1425" i="13"/>
  <c r="BS1425" i="13"/>
  <c r="BR1425" i="13"/>
  <c r="BP1425" i="13"/>
  <c r="BO1425" i="13"/>
  <c r="BN1425" i="13"/>
  <c r="BL1425" i="13"/>
  <c r="BK1425" i="13"/>
  <c r="BJ1425" i="13"/>
  <c r="BT1424" i="13"/>
  <c r="BS1424" i="13"/>
  <c r="BR1424" i="13"/>
  <c r="BP1424" i="13"/>
  <c r="BO1424" i="13"/>
  <c r="BN1424" i="13"/>
  <c r="BL1424" i="13"/>
  <c r="BK1424" i="13"/>
  <c r="BJ1424" i="13"/>
  <c r="BT1423" i="13"/>
  <c r="BS1423" i="13"/>
  <c r="BR1423" i="13"/>
  <c r="BP1423" i="13"/>
  <c r="BO1423" i="13"/>
  <c r="BN1423" i="13"/>
  <c r="BL1423" i="13"/>
  <c r="BK1423" i="13"/>
  <c r="BJ1423" i="13"/>
  <c r="BT1422" i="13"/>
  <c r="BS1422" i="13"/>
  <c r="BR1422" i="13"/>
  <c r="BP1422" i="13"/>
  <c r="BO1422" i="13"/>
  <c r="BN1422" i="13"/>
  <c r="BL1422" i="13"/>
  <c r="BK1422" i="13"/>
  <c r="BJ1422" i="13"/>
  <c r="BT1421" i="13"/>
  <c r="BS1421" i="13"/>
  <c r="BR1421" i="13"/>
  <c r="BP1421" i="13"/>
  <c r="BO1421" i="13"/>
  <c r="BN1421" i="13"/>
  <c r="BL1421" i="13"/>
  <c r="BK1421" i="13"/>
  <c r="BJ1421" i="13"/>
  <c r="BT1420" i="13"/>
  <c r="BS1420" i="13"/>
  <c r="BR1420" i="13"/>
  <c r="BP1420" i="13"/>
  <c r="BO1420" i="13"/>
  <c r="BN1420" i="13"/>
  <c r="BL1420" i="13"/>
  <c r="BK1420" i="13"/>
  <c r="BJ1420" i="13"/>
  <c r="BT1419" i="13"/>
  <c r="BS1419" i="13"/>
  <c r="BR1419" i="13"/>
  <c r="BP1419" i="13"/>
  <c r="BO1419" i="13"/>
  <c r="BN1419" i="13"/>
  <c r="BL1419" i="13"/>
  <c r="BK1419" i="13"/>
  <c r="BJ1419" i="13"/>
  <c r="BT1418" i="13"/>
  <c r="BS1418" i="13"/>
  <c r="BR1418" i="13"/>
  <c r="BP1418" i="13"/>
  <c r="BO1418" i="13"/>
  <c r="BN1418" i="13"/>
  <c r="BL1418" i="13"/>
  <c r="BK1418" i="13"/>
  <c r="BJ1418" i="13"/>
  <c r="BT1417" i="13"/>
  <c r="BS1417" i="13"/>
  <c r="BR1417" i="13"/>
  <c r="BP1417" i="13"/>
  <c r="BO1417" i="13"/>
  <c r="BN1417" i="13"/>
  <c r="BL1417" i="13"/>
  <c r="BK1417" i="13"/>
  <c r="BJ1417" i="13"/>
  <c r="BT1416" i="13"/>
  <c r="BS1416" i="13"/>
  <c r="BR1416" i="13"/>
  <c r="BP1416" i="13"/>
  <c r="BO1416" i="13"/>
  <c r="BN1416" i="13"/>
  <c r="BL1416" i="13"/>
  <c r="BK1416" i="13"/>
  <c r="BJ1416" i="13"/>
  <c r="BT1415" i="13"/>
  <c r="BS1415" i="13"/>
  <c r="BR1415" i="13"/>
  <c r="BP1415" i="13"/>
  <c r="BO1415" i="13"/>
  <c r="BN1415" i="13"/>
  <c r="BL1415" i="13"/>
  <c r="BK1415" i="13"/>
  <c r="BJ1415" i="13"/>
  <c r="BT1414" i="13"/>
  <c r="BS1414" i="13"/>
  <c r="BR1414" i="13"/>
  <c r="BP1414" i="13"/>
  <c r="BO1414" i="13"/>
  <c r="BN1414" i="13"/>
  <c r="BL1414" i="13"/>
  <c r="BK1414" i="13"/>
  <c r="BJ1414" i="13"/>
  <c r="BT1413" i="13"/>
  <c r="BS1413" i="13"/>
  <c r="BR1413" i="13"/>
  <c r="BP1413" i="13"/>
  <c r="BO1413" i="13"/>
  <c r="BN1413" i="13"/>
  <c r="BL1413" i="13"/>
  <c r="BK1413" i="13"/>
  <c r="BJ1413" i="13"/>
  <c r="BT1412" i="13"/>
  <c r="BS1412" i="13"/>
  <c r="BR1412" i="13"/>
  <c r="BP1412" i="13"/>
  <c r="BO1412" i="13"/>
  <c r="BN1412" i="13"/>
  <c r="BL1412" i="13"/>
  <c r="BK1412" i="13"/>
  <c r="BJ1412" i="13"/>
  <c r="BT1411" i="13"/>
  <c r="BS1411" i="13"/>
  <c r="BR1411" i="13"/>
  <c r="BP1411" i="13"/>
  <c r="BO1411" i="13"/>
  <c r="BN1411" i="13"/>
  <c r="BL1411" i="13"/>
  <c r="BK1411" i="13"/>
  <c r="BJ1411" i="13"/>
  <c r="BT1410" i="13"/>
  <c r="BS1410" i="13"/>
  <c r="BR1410" i="13"/>
  <c r="BP1410" i="13"/>
  <c r="BO1410" i="13"/>
  <c r="BN1410" i="13"/>
  <c r="BL1410" i="13"/>
  <c r="BK1410" i="13"/>
  <c r="BJ1410" i="13"/>
  <c r="BT1409" i="13"/>
  <c r="BS1409" i="13"/>
  <c r="BR1409" i="13"/>
  <c r="BP1409" i="13"/>
  <c r="BO1409" i="13"/>
  <c r="BN1409" i="13"/>
  <c r="BL1409" i="13"/>
  <c r="BK1409" i="13"/>
  <c r="BJ1409" i="13"/>
  <c r="BT1408" i="13"/>
  <c r="BS1408" i="13"/>
  <c r="BR1408" i="13"/>
  <c r="BP1408" i="13"/>
  <c r="BO1408" i="13"/>
  <c r="BN1408" i="13"/>
  <c r="BL1408" i="13"/>
  <c r="BK1408" i="13"/>
  <c r="BJ1408" i="13"/>
  <c r="BT1407" i="13"/>
  <c r="BS1407" i="13"/>
  <c r="BR1407" i="13"/>
  <c r="BP1407" i="13"/>
  <c r="BO1407" i="13"/>
  <c r="BN1407" i="13"/>
  <c r="BL1407" i="13"/>
  <c r="BK1407" i="13"/>
  <c r="BJ1407" i="13"/>
  <c r="BT1406" i="13"/>
  <c r="BS1406" i="13"/>
  <c r="BR1406" i="13"/>
  <c r="BP1406" i="13"/>
  <c r="BO1406" i="13"/>
  <c r="BN1406" i="13"/>
  <c r="BL1406" i="13"/>
  <c r="BK1406" i="13"/>
  <c r="BJ1406" i="13"/>
  <c r="BT1405" i="13"/>
  <c r="BS1405" i="13"/>
  <c r="BR1405" i="13"/>
  <c r="BP1405" i="13"/>
  <c r="BO1405" i="13"/>
  <c r="BN1405" i="13"/>
  <c r="BL1405" i="13"/>
  <c r="BK1405" i="13"/>
  <c r="BJ1405" i="13"/>
  <c r="BT1404" i="13"/>
  <c r="BS1404" i="13"/>
  <c r="BR1404" i="13"/>
  <c r="BP1404" i="13"/>
  <c r="BO1404" i="13"/>
  <c r="BN1404" i="13"/>
  <c r="BL1404" i="13"/>
  <c r="BK1404" i="13"/>
  <c r="BJ1404" i="13"/>
  <c r="BT1403" i="13"/>
  <c r="BS1403" i="13"/>
  <c r="BR1403" i="13"/>
  <c r="BP1403" i="13"/>
  <c r="BO1403" i="13"/>
  <c r="BN1403" i="13"/>
  <c r="BL1403" i="13"/>
  <c r="BK1403" i="13"/>
  <c r="BJ1403" i="13"/>
  <c r="BT1402" i="13"/>
  <c r="BS1402" i="13"/>
  <c r="BR1402" i="13"/>
  <c r="BP1402" i="13"/>
  <c r="BO1402" i="13"/>
  <c r="BN1402" i="13"/>
  <c r="BL1402" i="13"/>
  <c r="BK1402" i="13"/>
  <c r="BJ1402" i="13"/>
  <c r="BT1401" i="13"/>
  <c r="BS1401" i="13"/>
  <c r="BR1401" i="13"/>
  <c r="BP1401" i="13"/>
  <c r="BO1401" i="13"/>
  <c r="BN1401" i="13"/>
  <c r="BL1401" i="13"/>
  <c r="BK1401" i="13"/>
  <c r="BJ1401" i="13"/>
  <c r="BT1400" i="13"/>
  <c r="BS1400" i="13"/>
  <c r="BR1400" i="13"/>
  <c r="BP1400" i="13"/>
  <c r="BO1400" i="13"/>
  <c r="BN1400" i="13"/>
  <c r="BL1400" i="13"/>
  <c r="BK1400" i="13"/>
  <c r="BJ1400" i="13"/>
  <c r="BT1399" i="13"/>
  <c r="BS1399" i="13"/>
  <c r="BR1399" i="13"/>
  <c r="BP1399" i="13"/>
  <c r="BO1399" i="13"/>
  <c r="BN1399" i="13"/>
  <c r="BL1399" i="13"/>
  <c r="BK1399" i="13"/>
  <c r="BJ1399" i="13"/>
  <c r="BT1398" i="13"/>
  <c r="BS1398" i="13"/>
  <c r="BR1398" i="13"/>
  <c r="BP1398" i="13"/>
  <c r="BO1398" i="13"/>
  <c r="BN1398" i="13"/>
  <c r="BL1398" i="13"/>
  <c r="BK1398" i="13"/>
  <c r="BJ1398" i="13"/>
  <c r="BT1397" i="13"/>
  <c r="BS1397" i="13"/>
  <c r="BR1397" i="13"/>
  <c r="BP1397" i="13"/>
  <c r="BO1397" i="13"/>
  <c r="BN1397" i="13"/>
  <c r="BL1397" i="13"/>
  <c r="BK1397" i="13"/>
  <c r="BJ1397" i="13"/>
  <c r="BT1396" i="13"/>
  <c r="BS1396" i="13"/>
  <c r="BR1396" i="13"/>
  <c r="BP1396" i="13"/>
  <c r="BO1396" i="13"/>
  <c r="BN1396" i="13"/>
  <c r="BL1396" i="13"/>
  <c r="BK1396" i="13"/>
  <c r="BJ1396" i="13"/>
  <c r="BT1395" i="13"/>
  <c r="BS1395" i="13"/>
  <c r="BR1395" i="13"/>
  <c r="BP1395" i="13"/>
  <c r="BO1395" i="13"/>
  <c r="BN1395" i="13"/>
  <c r="BL1395" i="13"/>
  <c r="BK1395" i="13"/>
  <c r="BJ1395" i="13"/>
  <c r="BT1394" i="13"/>
  <c r="BS1394" i="13"/>
  <c r="BR1394" i="13"/>
  <c r="BP1394" i="13"/>
  <c r="BO1394" i="13"/>
  <c r="BN1394" i="13"/>
  <c r="BL1394" i="13"/>
  <c r="BK1394" i="13"/>
  <c r="BJ1394" i="13"/>
  <c r="BT1393" i="13"/>
  <c r="BS1393" i="13"/>
  <c r="BR1393" i="13"/>
  <c r="BP1393" i="13"/>
  <c r="BO1393" i="13"/>
  <c r="BN1393" i="13"/>
  <c r="BL1393" i="13"/>
  <c r="BK1393" i="13"/>
  <c r="BJ1393" i="13"/>
  <c r="BT1392" i="13"/>
  <c r="BS1392" i="13"/>
  <c r="BR1392" i="13"/>
  <c r="BP1392" i="13"/>
  <c r="BO1392" i="13"/>
  <c r="BN1392" i="13"/>
  <c r="BL1392" i="13"/>
  <c r="BK1392" i="13"/>
  <c r="BJ1392" i="13"/>
  <c r="BT1391" i="13"/>
  <c r="BS1391" i="13"/>
  <c r="BR1391" i="13"/>
  <c r="BP1391" i="13"/>
  <c r="BO1391" i="13"/>
  <c r="BN1391" i="13"/>
  <c r="BL1391" i="13"/>
  <c r="BK1391" i="13"/>
  <c r="BJ1391" i="13"/>
  <c r="BT1390" i="13"/>
  <c r="BS1390" i="13"/>
  <c r="BR1390" i="13"/>
  <c r="BP1390" i="13"/>
  <c r="BO1390" i="13"/>
  <c r="BN1390" i="13"/>
  <c r="BL1390" i="13"/>
  <c r="BK1390" i="13"/>
  <c r="BJ1390" i="13"/>
  <c r="BT1389" i="13"/>
  <c r="BS1389" i="13"/>
  <c r="BR1389" i="13"/>
  <c r="BP1389" i="13"/>
  <c r="BO1389" i="13"/>
  <c r="BN1389" i="13"/>
  <c r="BL1389" i="13"/>
  <c r="BK1389" i="13"/>
  <c r="BJ1389" i="13"/>
  <c r="BT1388" i="13"/>
  <c r="BS1388" i="13"/>
  <c r="BR1388" i="13"/>
  <c r="BP1388" i="13"/>
  <c r="BO1388" i="13"/>
  <c r="BN1388" i="13"/>
  <c r="BL1388" i="13"/>
  <c r="BK1388" i="13"/>
  <c r="BJ1388" i="13"/>
  <c r="BT1387" i="13"/>
  <c r="BS1387" i="13"/>
  <c r="BR1387" i="13"/>
  <c r="BP1387" i="13"/>
  <c r="BO1387" i="13"/>
  <c r="BN1387" i="13"/>
  <c r="BL1387" i="13"/>
  <c r="BK1387" i="13"/>
  <c r="BJ1387" i="13"/>
  <c r="BT1386" i="13"/>
  <c r="BS1386" i="13"/>
  <c r="BR1386" i="13"/>
  <c r="BP1386" i="13"/>
  <c r="BO1386" i="13"/>
  <c r="BN1386" i="13"/>
  <c r="BL1386" i="13"/>
  <c r="BK1386" i="13"/>
  <c r="BJ1386" i="13"/>
  <c r="BT1385" i="13"/>
  <c r="BS1385" i="13"/>
  <c r="BR1385" i="13"/>
  <c r="BP1385" i="13"/>
  <c r="BO1385" i="13"/>
  <c r="BN1385" i="13"/>
  <c r="BL1385" i="13"/>
  <c r="BK1385" i="13"/>
  <c r="BJ1385" i="13"/>
  <c r="BT1384" i="13"/>
  <c r="BS1384" i="13"/>
  <c r="BR1384" i="13"/>
  <c r="BP1384" i="13"/>
  <c r="BO1384" i="13"/>
  <c r="BN1384" i="13"/>
  <c r="BL1384" i="13"/>
  <c r="BK1384" i="13"/>
  <c r="BJ1384" i="13"/>
  <c r="BT1383" i="13"/>
  <c r="BS1383" i="13"/>
  <c r="BR1383" i="13"/>
  <c r="BP1383" i="13"/>
  <c r="BO1383" i="13"/>
  <c r="BN1383" i="13"/>
  <c r="BL1383" i="13"/>
  <c r="BK1383" i="13"/>
  <c r="BJ1383" i="13"/>
  <c r="BT1382" i="13"/>
  <c r="BS1382" i="13"/>
  <c r="BR1382" i="13"/>
  <c r="BP1382" i="13"/>
  <c r="BO1382" i="13"/>
  <c r="BN1382" i="13"/>
  <c r="BL1382" i="13"/>
  <c r="BK1382" i="13"/>
  <c r="BJ1382" i="13"/>
  <c r="BT1381" i="13"/>
  <c r="BS1381" i="13"/>
  <c r="BR1381" i="13"/>
  <c r="BP1381" i="13"/>
  <c r="BO1381" i="13"/>
  <c r="BN1381" i="13"/>
  <c r="BL1381" i="13"/>
  <c r="BK1381" i="13"/>
  <c r="BJ1381" i="13"/>
  <c r="BT1380" i="13"/>
  <c r="BS1380" i="13"/>
  <c r="BR1380" i="13"/>
  <c r="BP1380" i="13"/>
  <c r="BO1380" i="13"/>
  <c r="BN1380" i="13"/>
  <c r="BL1380" i="13"/>
  <c r="BK1380" i="13"/>
  <c r="BJ1380" i="13"/>
  <c r="BT1379" i="13"/>
  <c r="BS1379" i="13"/>
  <c r="BR1379" i="13"/>
  <c r="BP1379" i="13"/>
  <c r="BO1379" i="13"/>
  <c r="BN1379" i="13"/>
  <c r="BL1379" i="13"/>
  <c r="BK1379" i="13"/>
  <c r="BJ1379" i="13"/>
  <c r="BT1378" i="13"/>
  <c r="BS1378" i="13"/>
  <c r="BR1378" i="13"/>
  <c r="BP1378" i="13"/>
  <c r="BO1378" i="13"/>
  <c r="BN1378" i="13"/>
  <c r="BL1378" i="13"/>
  <c r="BK1378" i="13"/>
  <c r="BJ1378" i="13"/>
  <c r="BT1377" i="13"/>
  <c r="BS1377" i="13"/>
  <c r="BR1377" i="13"/>
  <c r="BP1377" i="13"/>
  <c r="BO1377" i="13"/>
  <c r="BN1377" i="13"/>
  <c r="BL1377" i="13"/>
  <c r="BK1377" i="13"/>
  <c r="BJ1377" i="13"/>
  <c r="BT1376" i="13"/>
  <c r="BS1376" i="13"/>
  <c r="BR1376" i="13"/>
  <c r="BP1376" i="13"/>
  <c r="BO1376" i="13"/>
  <c r="BN1376" i="13"/>
  <c r="BL1376" i="13"/>
  <c r="BK1376" i="13"/>
  <c r="BJ1376" i="13"/>
  <c r="BT1375" i="13"/>
  <c r="BS1375" i="13"/>
  <c r="BR1375" i="13"/>
  <c r="BP1375" i="13"/>
  <c r="BO1375" i="13"/>
  <c r="BN1375" i="13"/>
  <c r="BL1375" i="13"/>
  <c r="BK1375" i="13"/>
  <c r="BJ1375" i="13"/>
  <c r="BT1374" i="13"/>
  <c r="BS1374" i="13"/>
  <c r="BR1374" i="13"/>
  <c r="BP1374" i="13"/>
  <c r="BO1374" i="13"/>
  <c r="BN1374" i="13"/>
  <c r="BL1374" i="13"/>
  <c r="BK1374" i="13"/>
  <c r="BJ1374" i="13"/>
  <c r="BT1373" i="13"/>
  <c r="BS1373" i="13"/>
  <c r="BR1373" i="13"/>
  <c r="BP1373" i="13"/>
  <c r="BO1373" i="13"/>
  <c r="BN1373" i="13"/>
  <c r="BL1373" i="13"/>
  <c r="BK1373" i="13"/>
  <c r="BJ1373" i="13"/>
  <c r="BT1372" i="13"/>
  <c r="BS1372" i="13"/>
  <c r="BR1372" i="13"/>
  <c r="BP1372" i="13"/>
  <c r="BO1372" i="13"/>
  <c r="BN1372" i="13"/>
  <c r="BL1372" i="13"/>
  <c r="BK1372" i="13"/>
  <c r="BJ1372" i="13"/>
  <c r="BT1371" i="13"/>
  <c r="BS1371" i="13"/>
  <c r="BR1371" i="13"/>
  <c r="BP1371" i="13"/>
  <c r="BO1371" i="13"/>
  <c r="BN1371" i="13"/>
  <c r="BL1371" i="13"/>
  <c r="BK1371" i="13"/>
  <c r="BJ1371" i="13"/>
  <c r="BT1370" i="13"/>
  <c r="BS1370" i="13"/>
  <c r="BR1370" i="13"/>
  <c r="BP1370" i="13"/>
  <c r="BO1370" i="13"/>
  <c r="BN1370" i="13"/>
  <c r="BL1370" i="13"/>
  <c r="BK1370" i="13"/>
  <c r="BJ1370" i="13"/>
  <c r="BT1369" i="13"/>
  <c r="BS1369" i="13"/>
  <c r="BR1369" i="13"/>
  <c r="BP1369" i="13"/>
  <c r="BO1369" i="13"/>
  <c r="BN1369" i="13"/>
  <c r="BL1369" i="13"/>
  <c r="BK1369" i="13"/>
  <c r="BJ1369" i="13"/>
  <c r="BT1368" i="13"/>
  <c r="BS1368" i="13"/>
  <c r="BR1368" i="13"/>
  <c r="BP1368" i="13"/>
  <c r="BO1368" i="13"/>
  <c r="BN1368" i="13"/>
  <c r="BL1368" i="13"/>
  <c r="BK1368" i="13"/>
  <c r="BJ1368" i="13"/>
  <c r="BT1367" i="13"/>
  <c r="BS1367" i="13"/>
  <c r="BR1367" i="13"/>
  <c r="BP1367" i="13"/>
  <c r="BO1367" i="13"/>
  <c r="BN1367" i="13"/>
  <c r="BL1367" i="13"/>
  <c r="BK1367" i="13"/>
  <c r="BJ1367" i="13"/>
  <c r="BT1366" i="13"/>
  <c r="BS1366" i="13"/>
  <c r="BR1366" i="13"/>
  <c r="BP1366" i="13"/>
  <c r="BO1366" i="13"/>
  <c r="BN1366" i="13"/>
  <c r="BL1366" i="13"/>
  <c r="BK1366" i="13"/>
  <c r="BJ1366" i="13"/>
  <c r="BT1365" i="13"/>
  <c r="BS1365" i="13"/>
  <c r="BR1365" i="13"/>
  <c r="BP1365" i="13"/>
  <c r="BO1365" i="13"/>
  <c r="BN1365" i="13"/>
  <c r="BL1365" i="13"/>
  <c r="BK1365" i="13"/>
  <c r="BJ1365" i="13"/>
  <c r="BT1364" i="13"/>
  <c r="BS1364" i="13"/>
  <c r="BR1364" i="13"/>
  <c r="BP1364" i="13"/>
  <c r="BO1364" i="13"/>
  <c r="BN1364" i="13"/>
  <c r="BL1364" i="13"/>
  <c r="BK1364" i="13"/>
  <c r="BJ1364" i="13"/>
  <c r="BT1363" i="13"/>
  <c r="BS1363" i="13"/>
  <c r="BR1363" i="13"/>
  <c r="BP1363" i="13"/>
  <c r="BO1363" i="13"/>
  <c r="BN1363" i="13"/>
  <c r="BL1363" i="13"/>
  <c r="BK1363" i="13"/>
  <c r="BJ1363" i="13"/>
  <c r="BT1362" i="13"/>
  <c r="BS1362" i="13"/>
  <c r="BR1362" i="13"/>
  <c r="BP1362" i="13"/>
  <c r="BO1362" i="13"/>
  <c r="BN1362" i="13"/>
  <c r="BL1362" i="13"/>
  <c r="BK1362" i="13"/>
  <c r="BJ1362" i="13"/>
  <c r="BT1361" i="13"/>
  <c r="BS1361" i="13"/>
  <c r="BR1361" i="13"/>
  <c r="BP1361" i="13"/>
  <c r="BO1361" i="13"/>
  <c r="BN1361" i="13"/>
  <c r="BL1361" i="13"/>
  <c r="BK1361" i="13"/>
  <c r="BJ1361" i="13"/>
  <c r="BT1360" i="13"/>
  <c r="BS1360" i="13"/>
  <c r="BR1360" i="13"/>
  <c r="BP1360" i="13"/>
  <c r="BO1360" i="13"/>
  <c r="BN1360" i="13"/>
  <c r="BL1360" i="13"/>
  <c r="BK1360" i="13"/>
  <c r="BJ1360" i="13"/>
  <c r="BT1359" i="13"/>
  <c r="BS1359" i="13"/>
  <c r="BR1359" i="13"/>
  <c r="BP1359" i="13"/>
  <c r="BO1359" i="13"/>
  <c r="BN1359" i="13"/>
  <c r="BL1359" i="13"/>
  <c r="BK1359" i="13"/>
  <c r="BJ1359" i="13"/>
  <c r="BT1358" i="13"/>
  <c r="BS1358" i="13"/>
  <c r="BR1358" i="13"/>
  <c r="BP1358" i="13"/>
  <c r="BO1358" i="13"/>
  <c r="BN1358" i="13"/>
  <c r="BL1358" i="13"/>
  <c r="BK1358" i="13"/>
  <c r="BJ1358" i="13"/>
  <c r="BT1357" i="13"/>
  <c r="BS1357" i="13"/>
  <c r="BR1357" i="13"/>
  <c r="BP1357" i="13"/>
  <c r="BO1357" i="13"/>
  <c r="BN1357" i="13"/>
  <c r="BL1357" i="13"/>
  <c r="BK1357" i="13"/>
  <c r="BJ1357" i="13"/>
  <c r="BT1356" i="13"/>
  <c r="BS1356" i="13"/>
  <c r="BR1356" i="13"/>
  <c r="BP1356" i="13"/>
  <c r="BO1356" i="13"/>
  <c r="BN1356" i="13"/>
  <c r="BL1356" i="13"/>
  <c r="BK1356" i="13"/>
  <c r="BJ1356" i="13"/>
  <c r="BT1355" i="13"/>
  <c r="BS1355" i="13"/>
  <c r="BR1355" i="13"/>
  <c r="BP1355" i="13"/>
  <c r="BO1355" i="13"/>
  <c r="BN1355" i="13"/>
  <c r="BL1355" i="13"/>
  <c r="BK1355" i="13"/>
  <c r="BJ1355" i="13"/>
  <c r="BT1354" i="13"/>
  <c r="BS1354" i="13"/>
  <c r="BR1354" i="13"/>
  <c r="BP1354" i="13"/>
  <c r="BO1354" i="13"/>
  <c r="BN1354" i="13"/>
  <c r="BL1354" i="13"/>
  <c r="BK1354" i="13"/>
  <c r="BJ1354" i="13"/>
  <c r="BT1353" i="13"/>
  <c r="BS1353" i="13"/>
  <c r="BR1353" i="13"/>
  <c r="BP1353" i="13"/>
  <c r="BO1353" i="13"/>
  <c r="BN1353" i="13"/>
  <c r="BL1353" i="13"/>
  <c r="BK1353" i="13"/>
  <c r="BJ1353" i="13"/>
  <c r="BT1352" i="13"/>
  <c r="BS1352" i="13"/>
  <c r="BR1352" i="13"/>
  <c r="BP1352" i="13"/>
  <c r="BO1352" i="13"/>
  <c r="BN1352" i="13"/>
  <c r="BL1352" i="13"/>
  <c r="BK1352" i="13"/>
  <c r="BJ1352" i="13"/>
  <c r="BT1351" i="13"/>
  <c r="BS1351" i="13"/>
  <c r="BR1351" i="13"/>
  <c r="BP1351" i="13"/>
  <c r="BO1351" i="13"/>
  <c r="BN1351" i="13"/>
  <c r="BL1351" i="13"/>
  <c r="BK1351" i="13"/>
  <c r="BJ1351" i="13"/>
  <c r="BT1350" i="13"/>
  <c r="BS1350" i="13"/>
  <c r="BR1350" i="13"/>
  <c r="BP1350" i="13"/>
  <c r="BO1350" i="13"/>
  <c r="BN1350" i="13"/>
  <c r="BL1350" i="13"/>
  <c r="BK1350" i="13"/>
  <c r="BJ1350" i="13"/>
  <c r="BT1349" i="13"/>
  <c r="BS1349" i="13"/>
  <c r="BR1349" i="13"/>
  <c r="BP1349" i="13"/>
  <c r="BO1349" i="13"/>
  <c r="BN1349" i="13"/>
  <c r="BL1349" i="13"/>
  <c r="BK1349" i="13"/>
  <c r="BJ1349" i="13"/>
  <c r="BT1348" i="13"/>
  <c r="BS1348" i="13"/>
  <c r="BR1348" i="13"/>
  <c r="BP1348" i="13"/>
  <c r="BO1348" i="13"/>
  <c r="BN1348" i="13"/>
  <c r="BL1348" i="13"/>
  <c r="BK1348" i="13"/>
  <c r="BJ1348" i="13"/>
  <c r="BT1347" i="13"/>
  <c r="BS1347" i="13"/>
  <c r="BR1347" i="13"/>
  <c r="BP1347" i="13"/>
  <c r="BO1347" i="13"/>
  <c r="BN1347" i="13"/>
  <c r="BL1347" i="13"/>
  <c r="BK1347" i="13"/>
  <c r="BJ1347" i="13"/>
  <c r="BT1346" i="13"/>
  <c r="BS1346" i="13"/>
  <c r="BR1346" i="13"/>
  <c r="BP1346" i="13"/>
  <c r="BO1346" i="13"/>
  <c r="BN1346" i="13"/>
  <c r="BL1346" i="13"/>
  <c r="BK1346" i="13"/>
  <c r="BJ1346" i="13"/>
  <c r="BT1345" i="13"/>
  <c r="BS1345" i="13"/>
  <c r="BR1345" i="13"/>
  <c r="BP1345" i="13"/>
  <c r="BO1345" i="13"/>
  <c r="BN1345" i="13"/>
  <c r="BL1345" i="13"/>
  <c r="BK1345" i="13"/>
  <c r="BJ1345" i="13"/>
  <c r="BT1344" i="13"/>
  <c r="BS1344" i="13"/>
  <c r="BR1344" i="13"/>
  <c r="BP1344" i="13"/>
  <c r="BO1344" i="13"/>
  <c r="BN1344" i="13"/>
  <c r="BL1344" i="13"/>
  <c r="BK1344" i="13"/>
  <c r="BJ1344" i="13"/>
  <c r="BT1343" i="13"/>
  <c r="BS1343" i="13"/>
  <c r="BR1343" i="13"/>
  <c r="BP1343" i="13"/>
  <c r="BO1343" i="13"/>
  <c r="BN1343" i="13"/>
  <c r="BL1343" i="13"/>
  <c r="BK1343" i="13"/>
  <c r="BJ1343" i="13"/>
  <c r="BT1342" i="13"/>
  <c r="BS1342" i="13"/>
  <c r="BR1342" i="13"/>
  <c r="BP1342" i="13"/>
  <c r="BO1342" i="13"/>
  <c r="BN1342" i="13"/>
  <c r="BL1342" i="13"/>
  <c r="BK1342" i="13"/>
  <c r="BJ1342" i="13"/>
  <c r="BT1341" i="13"/>
  <c r="BS1341" i="13"/>
  <c r="BR1341" i="13"/>
  <c r="BP1341" i="13"/>
  <c r="BO1341" i="13"/>
  <c r="BN1341" i="13"/>
  <c r="BL1341" i="13"/>
  <c r="BK1341" i="13"/>
  <c r="BJ1341" i="13"/>
  <c r="BT1340" i="13"/>
  <c r="BS1340" i="13"/>
  <c r="BR1340" i="13"/>
  <c r="BP1340" i="13"/>
  <c r="BO1340" i="13"/>
  <c r="BN1340" i="13"/>
  <c r="BL1340" i="13"/>
  <c r="BK1340" i="13"/>
  <c r="BJ1340" i="13"/>
  <c r="BT1339" i="13"/>
  <c r="BS1339" i="13"/>
  <c r="BR1339" i="13"/>
  <c r="BP1339" i="13"/>
  <c r="BO1339" i="13"/>
  <c r="BN1339" i="13"/>
  <c r="BL1339" i="13"/>
  <c r="BK1339" i="13"/>
  <c r="BJ1339" i="13"/>
  <c r="BT1338" i="13"/>
  <c r="BS1338" i="13"/>
  <c r="BR1338" i="13"/>
  <c r="BP1338" i="13"/>
  <c r="BO1338" i="13"/>
  <c r="BN1338" i="13"/>
  <c r="BL1338" i="13"/>
  <c r="BK1338" i="13"/>
  <c r="BJ1338" i="13"/>
  <c r="BT1337" i="13"/>
  <c r="BS1337" i="13"/>
  <c r="BR1337" i="13"/>
  <c r="BP1337" i="13"/>
  <c r="BO1337" i="13"/>
  <c r="BN1337" i="13"/>
  <c r="BL1337" i="13"/>
  <c r="BK1337" i="13"/>
  <c r="BJ1337" i="13"/>
  <c r="BT1336" i="13"/>
  <c r="BS1336" i="13"/>
  <c r="BR1336" i="13"/>
  <c r="BP1336" i="13"/>
  <c r="BO1336" i="13"/>
  <c r="BN1336" i="13"/>
  <c r="BL1336" i="13"/>
  <c r="BK1336" i="13"/>
  <c r="BJ1336" i="13"/>
  <c r="BT1335" i="13"/>
  <c r="BS1335" i="13"/>
  <c r="BR1335" i="13"/>
  <c r="BP1335" i="13"/>
  <c r="BO1335" i="13"/>
  <c r="BN1335" i="13"/>
  <c r="BL1335" i="13"/>
  <c r="BK1335" i="13"/>
  <c r="BJ1335" i="13"/>
  <c r="BT1334" i="13"/>
  <c r="BS1334" i="13"/>
  <c r="BR1334" i="13"/>
  <c r="BP1334" i="13"/>
  <c r="BO1334" i="13"/>
  <c r="BN1334" i="13"/>
  <c r="BL1334" i="13"/>
  <c r="BK1334" i="13"/>
  <c r="BJ1334" i="13"/>
  <c r="BT1333" i="13"/>
  <c r="BS1333" i="13"/>
  <c r="BR1333" i="13"/>
  <c r="BP1333" i="13"/>
  <c r="BO1333" i="13"/>
  <c r="BN1333" i="13"/>
  <c r="BL1333" i="13"/>
  <c r="BK1333" i="13"/>
  <c r="BJ1333" i="13"/>
  <c r="BT1332" i="13"/>
  <c r="BS1332" i="13"/>
  <c r="BR1332" i="13"/>
  <c r="BP1332" i="13"/>
  <c r="BO1332" i="13"/>
  <c r="BN1332" i="13"/>
  <c r="BL1332" i="13"/>
  <c r="BK1332" i="13"/>
  <c r="BJ1332" i="13"/>
  <c r="BT1331" i="13"/>
  <c r="BS1331" i="13"/>
  <c r="BR1331" i="13"/>
  <c r="BP1331" i="13"/>
  <c r="BO1331" i="13"/>
  <c r="BN1331" i="13"/>
  <c r="BL1331" i="13"/>
  <c r="BK1331" i="13"/>
  <c r="BJ1331" i="13"/>
  <c r="BT1330" i="13"/>
  <c r="BS1330" i="13"/>
  <c r="BR1330" i="13"/>
  <c r="BP1330" i="13"/>
  <c r="BO1330" i="13"/>
  <c r="BN1330" i="13"/>
  <c r="BL1330" i="13"/>
  <c r="BK1330" i="13"/>
  <c r="BJ1330" i="13"/>
  <c r="BT1329" i="13"/>
  <c r="BS1329" i="13"/>
  <c r="BR1329" i="13"/>
  <c r="BP1329" i="13"/>
  <c r="BO1329" i="13"/>
  <c r="BN1329" i="13"/>
  <c r="BL1329" i="13"/>
  <c r="BK1329" i="13"/>
  <c r="BJ1329" i="13"/>
  <c r="BT1328" i="13"/>
  <c r="BS1328" i="13"/>
  <c r="BR1328" i="13"/>
  <c r="BP1328" i="13"/>
  <c r="BO1328" i="13"/>
  <c r="BN1328" i="13"/>
  <c r="BL1328" i="13"/>
  <c r="BK1328" i="13"/>
  <c r="BJ1328" i="13"/>
  <c r="BT1327" i="13"/>
  <c r="BS1327" i="13"/>
  <c r="BR1327" i="13"/>
  <c r="BP1327" i="13"/>
  <c r="BO1327" i="13"/>
  <c r="BN1327" i="13"/>
  <c r="BL1327" i="13"/>
  <c r="BK1327" i="13"/>
  <c r="BJ1327" i="13"/>
  <c r="BT1326" i="13"/>
  <c r="BS1326" i="13"/>
  <c r="BR1326" i="13"/>
  <c r="BP1326" i="13"/>
  <c r="BO1326" i="13"/>
  <c r="BN1326" i="13"/>
  <c r="BL1326" i="13"/>
  <c r="BK1326" i="13"/>
  <c r="BJ1326" i="13"/>
  <c r="BT1325" i="13"/>
  <c r="BS1325" i="13"/>
  <c r="BR1325" i="13"/>
  <c r="BP1325" i="13"/>
  <c r="BO1325" i="13"/>
  <c r="BN1325" i="13"/>
  <c r="BL1325" i="13"/>
  <c r="BK1325" i="13"/>
  <c r="BJ1325" i="13"/>
  <c r="BT1324" i="13"/>
  <c r="BS1324" i="13"/>
  <c r="BR1324" i="13"/>
  <c r="BP1324" i="13"/>
  <c r="BO1324" i="13"/>
  <c r="BN1324" i="13"/>
  <c r="BL1324" i="13"/>
  <c r="BK1324" i="13"/>
  <c r="BJ1324" i="13"/>
  <c r="BT1323" i="13"/>
  <c r="BS1323" i="13"/>
  <c r="BR1323" i="13"/>
  <c r="BP1323" i="13"/>
  <c r="BO1323" i="13"/>
  <c r="BN1323" i="13"/>
  <c r="BL1323" i="13"/>
  <c r="BK1323" i="13"/>
  <c r="BJ1323" i="13"/>
  <c r="BT1322" i="13"/>
  <c r="BS1322" i="13"/>
  <c r="BR1322" i="13"/>
  <c r="BP1322" i="13"/>
  <c r="BO1322" i="13"/>
  <c r="BN1322" i="13"/>
  <c r="BL1322" i="13"/>
  <c r="BK1322" i="13"/>
  <c r="BJ1322" i="13"/>
  <c r="BT1321" i="13"/>
  <c r="BS1321" i="13"/>
  <c r="BR1321" i="13"/>
  <c r="BP1321" i="13"/>
  <c r="BO1321" i="13"/>
  <c r="BN1321" i="13"/>
  <c r="BL1321" i="13"/>
  <c r="BK1321" i="13"/>
  <c r="BJ1321" i="13"/>
  <c r="BT1320" i="13"/>
  <c r="BS1320" i="13"/>
  <c r="BR1320" i="13"/>
  <c r="BP1320" i="13"/>
  <c r="BO1320" i="13"/>
  <c r="BN1320" i="13"/>
  <c r="BL1320" i="13"/>
  <c r="BK1320" i="13"/>
  <c r="BJ1320" i="13"/>
  <c r="BT1319" i="13"/>
  <c r="BS1319" i="13"/>
  <c r="BR1319" i="13"/>
  <c r="BP1319" i="13"/>
  <c r="BO1319" i="13"/>
  <c r="BN1319" i="13"/>
  <c r="BL1319" i="13"/>
  <c r="BK1319" i="13"/>
  <c r="BJ1319" i="13"/>
  <c r="BT1318" i="13"/>
  <c r="BS1318" i="13"/>
  <c r="BR1318" i="13"/>
  <c r="BP1318" i="13"/>
  <c r="BO1318" i="13"/>
  <c r="BN1318" i="13"/>
  <c r="BL1318" i="13"/>
  <c r="BK1318" i="13"/>
  <c r="BJ1318" i="13"/>
  <c r="BT1317" i="13"/>
  <c r="BS1317" i="13"/>
  <c r="BR1317" i="13"/>
  <c r="BP1317" i="13"/>
  <c r="BO1317" i="13"/>
  <c r="BN1317" i="13"/>
  <c r="BL1317" i="13"/>
  <c r="BK1317" i="13"/>
  <c r="BJ1317" i="13"/>
  <c r="BT1316" i="13"/>
  <c r="BS1316" i="13"/>
  <c r="BR1316" i="13"/>
  <c r="BP1316" i="13"/>
  <c r="BO1316" i="13"/>
  <c r="BN1316" i="13"/>
  <c r="BL1316" i="13"/>
  <c r="BK1316" i="13"/>
  <c r="BJ1316" i="13"/>
  <c r="BT1315" i="13"/>
  <c r="BS1315" i="13"/>
  <c r="BR1315" i="13"/>
  <c r="BP1315" i="13"/>
  <c r="BO1315" i="13"/>
  <c r="BN1315" i="13"/>
  <c r="BL1315" i="13"/>
  <c r="BK1315" i="13"/>
  <c r="BJ1315" i="13"/>
  <c r="BT1314" i="13"/>
  <c r="BS1314" i="13"/>
  <c r="BR1314" i="13"/>
  <c r="BP1314" i="13"/>
  <c r="BO1314" i="13"/>
  <c r="BN1314" i="13"/>
  <c r="BL1314" i="13"/>
  <c r="BK1314" i="13"/>
  <c r="BJ1314" i="13"/>
  <c r="BT1313" i="13"/>
  <c r="BS1313" i="13"/>
  <c r="BR1313" i="13"/>
  <c r="BP1313" i="13"/>
  <c r="BO1313" i="13"/>
  <c r="BN1313" i="13"/>
  <c r="BL1313" i="13"/>
  <c r="BK1313" i="13"/>
  <c r="BJ1313" i="13"/>
  <c r="BT1312" i="13"/>
  <c r="BS1312" i="13"/>
  <c r="BR1312" i="13"/>
  <c r="BP1312" i="13"/>
  <c r="BO1312" i="13"/>
  <c r="BN1312" i="13"/>
  <c r="BL1312" i="13"/>
  <c r="BK1312" i="13"/>
  <c r="BJ1312" i="13"/>
  <c r="BT1311" i="13"/>
  <c r="BS1311" i="13"/>
  <c r="BR1311" i="13"/>
  <c r="BP1311" i="13"/>
  <c r="BO1311" i="13"/>
  <c r="BN1311" i="13"/>
  <c r="BL1311" i="13"/>
  <c r="BK1311" i="13"/>
  <c r="BJ1311" i="13"/>
  <c r="BT1310" i="13"/>
  <c r="BS1310" i="13"/>
  <c r="BR1310" i="13"/>
  <c r="BP1310" i="13"/>
  <c r="BO1310" i="13"/>
  <c r="BN1310" i="13"/>
  <c r="BL1310" i="13"/>
  <c r="BK1310" i="13"/>
  <c r="BJ1310" i="13"/>
  <c r="BT1309" i="13"/>
  <c r="BS1309" i="13"/>
  <c r="BR1309" i="13"/>
  <c r="BP1309" i="13"/>
  <c r="BO1309" i="13"/>
  <c r="BN1309" i="13"/>
  <c r="BL1309" i="13"/>
  <c r="BK1309" i="13"/>
  <c r="BJ1309" i="13"/>
  <c r="BT1308" i="13"/>
  <c r="BS1308" i="13"/>
  <c r="BR1308" i="13"/>
  <c r="BP1308" i="13"/>
  <c r="BO1308" i="13"/>
  <c r="BN1308" i="13"/>
  <c r="BL1308" i="13"/>
  <c r="BK1308" i="13"/>
  <c r="BJ1308" i="13"/>
  <c r="BT1307" i="13"/>
  <c r="BS1307" i="13"/>
  <c r="BR1307" i="13"/>
  <c r="BP1307" i="13"/>
  <c r="BO1307" i="13"/>
  <c r="BN1307" i="13"/>
  <c r="BL1307" i="13"/>
  <c r="BK1307" i="13"/>
  <c r="BJ1307" i="13"/>
  <c r="BT1306" i="13"/>
  <c r="BS1306" i="13"/>
  <c r="BR1306" i="13"/>
  <c r="BP1306" i="13"/>
  <c r="BO1306" i="13"/>
  <c r="BN1306" i="13"/>
  <c r="BL1306" i="13"/>
  <c r="BK1306" i="13"/>
  <c r="BJ1306" i="13"/>
  <c r="BT1305" i="13"/>
  <c r="BS1305" i="13"/>
  <c r="BR1305" i="13"/>
  <c r="BP1305" i="13"/>
  <c r="BO1305" i="13"/>
  <c r="BN1305" i="13"/>
  <c r="BL1305" i="13"/>
  <c r="BK1305" i="13"/>
  <c r="BJ1305" i="13"/>
  <c r="BT1304" i="13"/>
  <c r="BS1304" i="13"/>
  <c r="BR1304" i="13"/>
  <c r="BP1304" i="13"/>
  <c r="BO1304" i="13"/>
  <c r="BN1304" i="13"/>
  <c r="BL1304" i="13"/>
  <c r="BK1304" i="13"/>
  <c r="BJ1304" i="13"/>
  <c r="BT1303" i="13"/>
  <c r="BS1303" i="13"/>
  <c r="BR1303" i="13"/>
  <c r="BP1303" i="13"/>
  <c r="BO1303" i="13"/>
  <c r="BN1303" i="13"/>
  <c r="BL1303" i="13"/>
  <c r="BK1303" i="13"/>
  <c r="BJ1303" i="13"/>
  <c r="BT1302" i="13"/>
  <c r="BS1302" i="13"/>
  <c r="BR1302" i="13"/>
  <c r="BP1302" i="13"/>
  <c r="BO1302" i="13"/>
  <c r="BN1302" i="13"/>
  <c r="BL1302" i="13"/>
  <c r="BK1302" i="13"/>
  <c r="BJ1302" i="13"/>
  <c r="BT1301" i="13"/>
  <c r="BS1301" i="13"/>
  <c r="BR1301" i="13"/>
  <c r="BP1301" i="13"/>
  <c r="BO1301" i="13"/>
  <c r="BN1301" i="13"/>
  <c r="BL1301" i="13"/>
  <c r="BK1301" i="13"/>
  <c r="BJ1301" i="13"/>
  <c r="BT1300" i="13"/>
  <c r="BS1300" i="13"/>
  <c r="BR1300" i="13"/>
  <c r="BP1300" i="13"/>
  <c r="BO1300" i="13"/>
  <c r="BN1300" i="13"/>
  <c r="BL1300" i="13"/>
  <c r="BK1300" i="13"/>
  <c r="BJ1300" i="13"/>
  <c r="BT1299" i="13"/>
  <c r="BS1299" i="13"/>
  <c r="BR1299" i="13"/>
  <c r="BP1299" i="13"/>
  <c r="BO1299" i="13"/>
  <c r="BN1299" i="13"/>
  <c r="BL1299" i="13"/>
  <c r="BK1299" i="13"/>
  <c r="BJ1299" i="13"/>
  <c r="BT1298" i="13"/>
  <c r="BS1298" i="13"/>
  <c r="BR1298" i="13"/>
  <c r="BP1298" i="13"/>
  <c r="BO1298" i="13"/>
  <c r="BN1298" i="13"/>
  <c r="BL1298" i="13"/>
  <c r="BK1298" i="13"/>
  <c r="BJ1298" i="13"/>
  <c r="BT1297" i="13"/>
  <c r="BS1297" i="13"/>
  <c r="BR1297" i="13"/>
  <c r="BP1297" i="13"/>
  <c r="BO1297" i="13"/>
  <c r="BN1297" i="13"/>
  <c r="BL1297" i="13"/>
  <c r="BK1297" i="13"/>
  <c r="BJ1297" i="13"/>
  <c r="BT1296" i="13"/>
  <c r="BS1296" i="13"/>
  <c r="BR1296" i="13"/>
  <c r="BP1296" i="13"/>
  <c r="BO1296" i="13"/>
  <c r="BN1296" i="13"/>
  <c r="BL1296" i="13"/>
  <c r="BK1296" i="13"/>
  <c r="BJ1296" i="13"/>
  <c r="BT1295" i="13"/>
  <c r="BS1295" i="13"/>
  <c r="BR1295" i="13"/>
  <c r="BP1295" i="13"/>
  <c r="BO1295" i="13"/>
  <c r="BN1295" i="13"/>
  <c r="BL1295" i="13"/>
  <c r="BK1295" i="13"/>
  <c r="BJ1295" i="13"/>
  <c r="BT1294" i="13"/>
  <c r="BS1294" i="13"/>
  <c r="BR1294" i="13"/>
  <c r="BP1294" i="13"/>
  <c r="BO1294" i="13"/>
  <c r="BN1294" i="13"/>
  <c r="BL1294" i="13"/>
  <c r="BK1294" i="13"/>
  <c r="BJ1294" i="13"/>
  <c r="BT1293" i="13"/>
  <c r="BS1293" i="13"/>
  <c r="BR1293" i="13"/>
  <c r="BP1293" i="13"/>
  <c r="BO1293" i="13"/>
  <c r="BN1293" i="13"/>
  <c r="BL1293" i="13"/>
  <c r="BK1293" i="13"/>
  <c r="BJ1293" i="13"/>
  <c r="BT1292" i="13"/>
  <c r="BS1292" i="13"/>
  <c r="BR1292" i="13"/>
  <c r="BP1292" i="13"/>
  <c r="BO1292" i="13"/>
  <c r="BN1292" i="13"/>
  <c r="BL1292" i="13"/>
  <c r="BK1292" i="13"/>
  <c r="BJ1292" i="13"/>
  <c r="BT1291" i="13"/>
  <c r="BS1291" i="13"/>
  <c r="BR1291" i="13"/>
  <c r="BP1291" i="13"/>
  <c r="BO1291" i="13"/>
  <c r="BN1291" i="13"/>
  <c r="BL1291" i="13"/>
  <c r="BK1291" i="13"/>
  <c r="BJ1291" i="13"/>
  <c r="BT1290" i="13"/>
  <c r="BS1290" i="13"/>
  <c r="BR1290" i="13"/>
  <c r="BP1290" i="13"/>
  <c r="BO1290" i="13"/>
  <c r="BN1290" i="13"/>
  <c r="BL1290" i="13"/>
  <c r="BK1290" i="13"/>
  <c r="BJ1290" i="13"/>
  <c r="BT1289" i="13"/>
  <c r="BS1289" i="13"/>
  <c r="BR1289" i="13"/>
  <c r="BP1289" i="13"/>
  <c r="BO1289" i="13"/>
  <c r="BN1289" i="13"/>
  <c r="BL1289" i="13"/>
  <c r="BK1289" i="13"/>
  <c r="BJ1289" i="13"/>
  <c r="BT1288" i="13"/>
  <c r="BS1288" i="13"/>
  <c r="BR1288" i="13"/>
  <c r="BP1288" i="13"/>
  <c r="BO1288" i="13"/>
  <c r="BN1288" i="13"/>
  <c r="BL1288" i="13"/>
  <c r="BK1288" i="13"/>
  <c r="BJ1288" i="13"/>
  <c r="BT1287" i="13"/>
  <c r="BS1287" i="13"/>
  <c r="BR1287" i="13"/>
  <c r="BP1287" i="13"/>
  <c r="BO1287" i="13"/>
  <c r="BN1287" i="13"/>
  <c r="BL1287" i="13"/>
  <c r="BK1287" i="13"/>
  <c r="BJ1287" i="13"/>
  <c r="BT1286" i="13"/>
  <c r="BS1286" i="13"/>
  <c r="BR1286" i="13"/>
  <c r="BP1286" i="13"/>
  <c r="BO1286" i="13"/>
  <c r="BN1286" i="13"/>
  <c r="BL1286" i="13"/>
  <c r="BK1286" i="13"/>
  <c r="BJ1286" i="13"/>
  <c r="BT1285" i="13"/>
  <c r="BS1285" i="13"/>
  <c r="BR1285" i="13"/>
  <c r="BP1285" i="13"/>
  <c r="BO1285" i="13"/>
  <c r="BN1285" i="13"/>
  <c r="BL1285" i="13"/>
  <c r="BK1285" i="13"/>
  <c r="BJ1285" i="13"/>
  <c r="BT1284" i="13"/>
  <c r="BS1284" i="13"/>
  <c r="BR1284" i="13"/>
  <c r="BP1284" i="13"/>
  <c r="BO1284" i="13"/>
  <c r="BN1284" i="13"/>
  <c r="BL1284" i="13"/>
  <c r="BK1284" i="13"/>
  <c r="BJ1284" i="13"/>
  <c r="BT1283" i="13"/>
  <c r="BS1283" i="13"/>
  <c r="BR1283" i="13"/>
  <c r="BP1283" i="13"/>
  <c r="BO1283" i="13"/>
  <c r="BN1283" i="13"/>
  <c r="BL1283" i="13"/>
  <c r="BK1283" i="13"/>
  <c r="BJ1283" i="13"/>
  <c r="BT1282" i="13"/>
  <c r="BS1282" i="13"/>
  <c r="BR1282" i="13"/>
  <c r="BP1282" i="13"/>
  <c r="BO1282" i="13"/>
  <c r="BN1282" i="13"/>
  <c r="BL1282" i="13"/>
  <c r="BK1282" i="13"/>
  <c r="BJ1282" i="13"/>
  <c r="BT1281" i="13"/>
  <c r="BS1281" i="13"/>
  <c r="BR1281" i="13"/>
  <c r="BP1281" i="13"/>
  <c r="BO1281" i="13"/>
  <c r="BN1281" i="13"/>
  <c r="BL1281" i="13"/>
  <c r="BK1281" i="13"/>
  <c r="BJ1281" i="13"/>
  <c r="BT1280" i="13"/>
  <c r="BS1280" i="13"/>
  <c r="BR1280" i="13"/>
  <c r="BP1280" i="13"/>
  <c r="BO1280" i="13"/>
  <c r="BN1280" i="13"/>
  <c r="BL1280" i="13"/>
  <c r="BK1280" i="13"/>
  <c r="BJ1280" i="13"/>
  <c r="BT1279" i="13"/>
  <c r="BS1279" i="13"/>
  <c r="BR1279" i="13"/>
  <c r="BP1279" i="13"/>
  <c r="BO1279" i="13"/>
  <c r="BN1279" i="13"/>
  <c r="BL1279" i="13"/>
  <c r="BK1279" i="13"/>
  <c r="BJ1279" i="13"/>
  <c r="BT1278" i="13"/>
  <c r="BS1278" i="13"/>
  <c r="BR1278" i="13"/>
  <c r="BP1278" i="13"/>
  <c r="BO1278" i="13"/>
  <c r="BN1278" i="13"/>
  <c r="BL1278" i="13"/>
  <c r="BK1278" i="13"/>
  <c r="BJ1278" i="13"/>
  <c r="BT1277" i="13"/>
  <c r="BS1277" i="13"/>
  <c r="BR1277" i="13"/>
  <c r="BP1277" i="13"/>
  <c r="BO1277" i="13"/>
  <c r="BN1277" i="13"/>
  <c r="BL1277" i="13"/>
  <c r="BK1277" i="13"/>
  <c r="BJ1277" i="13"/>
  <c r="BT1276" i="13"/>
  <c r="BS1276" i="13"/>
  <c r="BR1276" i="13"/>
  <c r="BP1276" i="13"/>
  <c r="BO1276" i="13"/>
  <c r="BN1276" i="13"/>
  <c r="BL1276" i="13"/>
  <c r="BK1276" i="13"/>
  <c r="BJ1276" i="13"/>
  <c r="BT1275" i="13"/>
  <c r="BS1275" i="13"/>
  <c r="BR1275" i="13"/>
  <c r="BP1275" i="13"/>
  <c r="BO1275" i="13"/>
  <c r="BN1275" i="13"/>
  <c r="BL1275" i="13"/>
  <c r="BK1275" i="13"/>
  <c r="BJ1275" i="13"/>
  <c r="BT1274" i="13"/>
  <c r="BS1274" i="13"/>
  <c r="BR1274" i="13"/>
  <c r="BP1274" i="13"/>
  <c r="BO1274" i="13"/>
  <c r="BN1274" i="13"/>
  <c r="BL1274" i="13"/>
  <c r="BK1274" i="13"/>
  <c r="BJ1274" i="13"/>
  <c r="BT1273" i="13"/>
  <c r="BS1273" i="13"/>
  <c r="BR1273" i="13"/>
  <c r="BP1273" i="13"/>
  <c r="BO1273" i="13"/>
  <c r="BN1273" i="13"/>
  <c r="BL1273" i="13"/>
  <c r="BK1273" i="13"/>
  <c r="BJ1273" i="13"/>
  <c r="BT1272" i="13"/>
  <c r="BS1272" i="13"/>
  <c r="BR1272" i="13"/>
  <c r="BP1272" i="13"/>
  <c r="BO1272" i="13"/>
  <c r="BN1272" i="13"/>
  <c r="BL1272" i="13"/>
  <c r="BK1272" i="13"/>
  <c r="BJ1272" i="13"/>
  <c r="BT1271" i="13"/>
  <c r="BS1271" i="13"/>
  <c r="BR1271" i="13"/>
  <c r="BP1271" i="13"/>
  <c r="BO1271" i="13"/>
  <c r="BN1271" i="13"/>
  <c r="BL1271" i="13"/>
  <c r="BK1271" i="13"/>
  <c r="BJ1271" i="13"/>
  <c r="BT1270" i="13"/>
  <c r="BS1270" i="13"/>
  <c r="BR1270" i="13"/>
  <c r="BP1270" i="13"/>
  <c r="BO1270" i="13"/>
  <c r="BN1270" i="13"/>
  <c r="BL1270" i="13"/>
  <c r="BK1270" i="13"/>
  <c r="BJ1270" i="13"/>
  <c r="BT1269" i="13"/>
  <c r="BS1269" i="13"/>
  <c r="BR1269" i="13"/>
  <c r="BP1269" i="13"/>
  <c r="BO1269" i="13"/>
  <c r="BN1269" i="13"/>
  <c r="BL1269" i="13"/>
  <c r="BK1269" i="13"/>
  <c r="BJ1269" i="13"/>
  <c r="BT1268" i="13"/>
  <c r="BS1268" i="13"/>
  <c r="BR1268" i="13"/>
  <c r="BP1268" i="13"/>
  <c r="BO1268" i="13"/>
  <c r="BN1268" i="13"/>
  <c r="BL1268" i="13"/>
  <c r="BK1268" i="13"/>
  <c r="BJ1268" i="13"/>
  <c r="BT1267" i="13"/>
  <c r="BS1267" i="13"/>
  <c r="BR1267" i="13"/>
  <c r="BP1267" i="13"/>
  <c r="BO1267" i="13"/>
  <c r="BN1267" i="13"/>
  <c r="BL1267" i="13"/>
  <c r="BK1267" i="13"/>
  <c r="BJ1267" i="13"/>
  <c r="BT1266" i="13"/>
  <c r="BS1266" i="13"/>
  <c r="BR1266" i="13"/>
  <c r="BP1266" i="13"/>
  <c r="BO1266" i="13"/>
  <c r="BN1266" i="13"/>
  <c r="BL1266" i="13"/>
  <c r="BK1266" i="13"/>
  <c r="BJ1266" i="13"/>
  <c r="BT1265" i="13"/>
  <c r="BS1265" i="13"/>
  <c r="BR1265" i="13"/>
  <c r="BP1265" i="13"/>
  <c r="BO1265" i="13"/>
  <c r="BN1265" i="13"/>
  <c r="BL1265" i="13"/>
  <c r="BK1265" i="13"/>
  <c r="BJ1265" i="13"/>
  <c r="BT1264" i="13"/>
  <c r="BS1264" i="13"/>
  <c r="BR1264" i="13"/>
  <c r="BP1264" i="13"/>
  <c r="BO1264" i="13"/>
  <c r="BN1264" i="13"/>
  <c r="BL1264" i="13"/>
  <c r="BK1264" i="13"/>
  <c r="BJ1264" i="13"/>
  <c r="BT1263" i="13"/>
  <c r="BS1263" i="13"/>
  <c r="BR1263" i="13"/>
  <c r="BP1263" i="13"/>
  <c r="BO1263" i="13"/>
  <c r="BN1263" i="13"/>
  <c r="BL1263" i="13"/>
  <c r="BK1263" i="13"/>
  <c r="BJ1263" i="13"/>
  <c r="BT1262" i="13"/>
  <c r="BS1262" i="13"/>
  <c r="BR1262" i="13"/>
  <c r="BP1262" i="13"/>
  <c r="BO1262" i="13"/>
  <c r="BN1262" i="13"/>
  <c r="BL1262" i="13"/>
  <c r="BK1262" i="13"/>
  <c r="BJ1262" i="13"/>
  <c r="BT1261" i="13"/>
  <c r="BS1261" i="13"/>
  <c r="BR1261" i="13"/>
  <c r="BP1261" i="13"/>
  <c r="BO1261" i="13"/>
  <c r="BN1261" i="13"/>
  <c r="BL1261" i="13"/>
  <c r="BK1261" i="13"/>
  <c r="BJ1261" i="13"/>
  <c r="BT1260" i="13"/>
  <c r="BS1260" i="13"/>
  <c r="BR1260" i="13"/>
  <c r="BP1260" i="13"/>
  <c r="BO1260" i="13"/>
  <c r="BN1260" i="13"/>
  <c r="BL1260" i="13"/>
  <c r="BK1260" i="13"/>
  <c r="BJ1260" i="13"/>
  <c r="BT1259" i="13"/>
  <c r="BS1259" i="13"/>
  <c r="BR1259" i="13"/>
  <c r="BP1259" i="13"/>
  <c r="BO1259" i="13"/>
  <c r="BN1259" i="13"/>
  <c r="BL1259" i="13"/>
  <c r="BK1259" i="13"/>
  <c r="BJ1259" i="13"/>
  <c r="BT1258" i="13"/>
  <c r="BS1258" i="13"/>
  <c r="BR1258" i="13"/>
  <c r="BP1258" i="13"/>
  <c r="BO1258" i="13"/>
  <c r="BN1258" i="13"/>
  <c r="BL1258" i="13"/>
  <c r="BK1258" i="13"/>
  <c r="BJ1258" i="13"/>
  <c r="BM1258" i="13" s="1"/>
  <c r="BT1257" i="13"/>
  <c r="BS1257" i="13"/>
  <c r="BR1257" i="13"/>
  <c r="BP1257" i="13"/>
  <c r="BO1257" i="13"/>
  <c r="BN1257" i="13"/>
  <c r="BL1257" i="13"/>
  <c r="BK1257" i="13"/>
  <c r="BJ1257" i="13"/>
  <c r="BT1256" i="13"/>
  <c r="BS1256" i="13"/>
  <c r="BR1256" i="13"/>
  <c r="BP1256" i="13"/>
  <c r="BO1256" i="13"/>
  <c r="BN1256" i="13"/>
  <c r="BL1256" i="13"/>
  <c r="BK1256" i="13"/>
  <c r="BJ1256" i="13"/>
  <c r="BT1255" i="13"/>
  <c r="BS1255" i="13"/>
  <c r="BR1255" i="13"/>
  <c r="BP1255" i="13"/>
  <c r="BO1255" i="13"/>
  <c r="BN1255" i="13"/>
  <c r="BL1255" i="13"/>
  <c r="BK1255" i="13"/>
  <c r="BJ1255" i="13"/>
  <c r="BT1254" i="13"/>
  <c r="BS1254" i="13"/>
  <c r="BR1254" i="13"/>
  <c r="BP1254" i="13"/>
  <c r="BO1254" i="13"/>
  <c r="BN1254" i="13"/>
  <c r="BL1254" i="13"/>
  <c r="BK1254" i="13"/>
  <c r="BJ1254" i="13"/>
  <c r="BT1253" i="13"/>
  <c r="BS1253" i="13"/>
  <c r="BR1253" i="13"/>
  <c r="BP1253" i="13"/>
  <c r="BO1253" i="13"/>
  <c r="BN1253" i="13"/>
  <c r="BL1253" i="13"/>
  <c r="BK1253" i="13"/>
  <c r="BJ1253" i="13"/>
  <c r="BT1252" i="13"/>
  <c r="BS1252" i="13"/>
  <c r="BR1252" i="13"/>
  <c r="BP1252" i="13"/>
  <c r="BO1252" i="13"/>
  <c r="BN1252" i="13"/>
  <c r="BL1252" i="13"/>
  <c r="BK1252" i="13"/>
  <c r="BJ1252" i="13"/>
  <c r="BT1251" i="13"/>
  <c r="BS1251" i="13"/>
  <c r="BR1251" i="13"/>
  <c r="BP1251" i="13"/>
  <c r="BO1251" i="13"/>
  <c r="BN1251" i="13"/>
  <c r="BL1251" i="13"/>
  <c r="BK1251" i="13"/>
  <c r="BJ1251" i="13"/>
  <c r="BT1250" i="13"/>
  <c r="BS1250" i="13"/>
  <c r="BR1250" i="13"/>
  <c r="BP1250" i="13"/>
  <c r="BO1250" i="13"/>
  <c r="BN1250" i="13"/>
  <c r="BL1250" i="13"/>
  <c r="BK1250" i="13"/>
  <c r="BJ1250" i="13"/>
  <c r="BT1249" i="13"/>
  <c r="BS1249" i="13"/>
  <c r="BR1249" i="13"/>
  <c r="BP1249" i="13"/>
  <c r="BO1249" i="13"/>
  <c r="BN1249" i="13"/>
  <c r="BL1249" i="13"/>
  <c r="BK1249" i="13"/>
  <c r="BJ1249" i="13"/>
  <c r="BT1248" i="13"/>
  <c r="BS1248" i="13"/>
  <c r="BR1248" i="13"/>
  <c r="BP1248" i="13"/>
  <c r="BO1248" i="13"/>
  <c r="BN1248" i="13"/>
  <c r="BL1248" i="13"/>
  <c r="BK1248" i="13"/>
  <c r="BJ1248" i="13"/>
  <c r="BT1247" i="13"/>
  <c r="BS1247" i="13"/>
  <c r="BR1247" i="13"/>
  <c r="BP1247" i="13"/>
  <c r="BO1247" i="13"/>
  <c r="BN1247" i="13"/>
  <c r="BL1247" i="13"/>
  <c r="BK1247" i="13"/>
  <c r="BJ1247" i="13"/>
  <c r="BT1246" i="13"/>
  <c r="BS1246" i="13"/>
  <c r="BR1246" i="13"/>
  <c r="BP1246" i="13"/>
  <c r="BO1246" i="13"/>
  <c r="BN1246" i="13"/>
  <c r="BL1246" i="13"/>
  <c r="BK1246" i="13"/>
  <c r="BJ1246" i="13"/>
  <c r="BT1245" i="13"/>
  <c r="BS1245" i="13"/>
  <c r="BR1245" i="13"/>
  <c r="BP1245" i="13"/>
  <c r="BO1245" i="13"/>
  <c r="BN1245" i="13"/>
  <c r="BL1245" i="13"/>
  <c r="BK1245" i="13"/>
  <c r="BJ1245" i="13"/>
  <c r="BT1244" i="13"/>
  <c r="BS1244" i="13"/>
  <c r="BR1244" i="13"/>
  <c r="BP1244" i="13"/>
  <c r="BO1244" i="13"/>
  <c r="BN1244" i="13"/>
  <c r="BL1244" i="13"/>
  <c r="BK1244" i="13"/>
  <c r="BJ1244" i="13"/>
  <c r="BT1243" i="13"/>
  <c r="BS1243" i="13"/>
  <c r="BR1243" i="13"/>
  <c r="BP1243" i="13"/>
  <c r="BO1243" i="13"/>
  <c r="BN1243" i="13"/>
  <c r="BL1243" i="13"/>
  <c r="BK1243" i="13"/>
  <c r="BJ1243" i="13"/>
  <c r="BT1242" i="13"/>
  <c r="BS1242" i="13"/>
  <c r="BR1242" i="13"/>
  <c r="BP1242" i="13"/>
  <c r="BO1242" i="13"/>
  <c r="BN1242" i="13"/>
  <c r="BL1242" i="13"/>
  <c r="BK1242" i="13"/>
  <c r="BJ1242" i="13"/>
  <c r="BT1241" i="13"/>
  <c r="BS1241" i="13"/>
  <c r="BR1241" i="13"/>
  <c r="BP1241" i="13"/>
  <c r="BO1241" i="13"/>
  <c r="BN1241" i="13"/>
  <c r="BL1241" i="13"/>
  <c r="BK1241" i="13"/>
  <c r="BJ1241" i="13"/>
  <c r="BT1240" i="13"/>
  <c r="BS1240" i="13"/>
  <c r="BR1240" i="13"/>
  <c r="BP1240" i="13"/>
  <c r="BO1240" i="13"/>
  <c r="BN1240" i="13"/>
  <c r="BL1240" i="13"/>
  <c r="BK1240" i="13"/>
  <c r="BJ1240" i="13"/>
  <c r="BT1239" i="13"/>
  <c r="BS1239" i="13"/>
  <c r="BR1239" i="13"/>
  <c r="BP1239" i="13"/>
  <c r="BO1239" i="13"/>
  <c r="BN1239" i="13"/>
  <c r="BL1239" i="13"/>
  <c r="BK1239" i="13"/>
  <c r="BJ1239" i="13"/>
  <c r="BT1238" i="13"/>
  <c r="BS1238" i="13"/>
  <c r="BR1238" i="13"/>
  <c r="BP1238" i="13"/>
  <c r="BO1238" i="13"/>
  <c r="BN1238" i="13"/>
  <c r="BL1238" i="13"/>
  <c r="BK1238" i="13"/>
  <c r="BJ1238" i="13"/>
  <c r="BT1237" i="13"/>
  <c r="BS1237" i="13"/>
  <c r="BR1237" i="13"/>
  <c r="BP1237" i="13"/>
  <c r="BO1237" i="13"/>
  <c r="BN1237" i="13"/>
  <c r="BL1237" i="13"/>
  <c r="BK1237" i="13"/>
  <c r="BJ1237" i="13"/>
  <c r="BT1236" i="13"/>
  <c r="BS1236" i="13"/>
  <c r="BR1236" i="13"/>
  <c r="BP1236" i="13"/>
  <c r="BO1236" i="13"/>
  <c r="BN1236" i="13"/>
  <c r="BL1236" i="13"/>
  <c r="BK1236" i="13"/>
  <c r="BJ1236" i="13"/>
  <c r="BT1235" i="13"/>
  <c r="BS1235" i="13"/>
  <c r="BR1235" i="13"/>
  <c r="BP1235" i="13"/>
  <c r="BO1235" i="13"/>
  <c r="BN1235" i="13"/>
  <c r="BL1235" i="13"/>
  <c r="BK1235" i="13"/>
  <c r="BJ1235" i="13"/>
  <c r="BT1234" i="13"/>
  <c r="BS1234" i="13"/>
  <c r="BR1234" i="13"/>
  <c r="BP1234" i="13"/>
  <c r="BO1234" i="13"/>
  <c r="BN1234" i="13"/>
  <c r="BL1234" i="13"/>
  <c r="BK1234" i="13"/>
  <c r="BJ1234" i="13"/>
  <c r="BT1233" i="13"/>
  <c r="BS1233" i="13"/>
  <c r="BR1233" i="13"/>
  <c r="BP1233" i="13"/>
  <c r="BO1233" i="13"/>
  <c r="BN1233" i="13"/>
  <c r="BL1233" i="13"/>
  <c r="BK1233" i="13"/>
  <c r="BJ1233" i="13"/>
  <c r="BT1232" i="13"/>
  <c r="BS1232" i="13"/>
  <c r="BR1232" i="13"/>
  <c r="BP1232" i="13"/>
  <c r="BO1232" i="13"/>
  <c r="BN1232" i="13"/>
  <c r="BL1232" i="13"/>
  <c r="BK1232" i="13"/>
  <c r="BJ1232" i="13"/>
  <c r="BT1231" i="13"/>
  <c r="BS1231" i="13"/>
  <c r="BR1231" i="13"/>
  <c r="BP1231" i="13"/>
  <c r="BO1231" i="13"/>
  <c r="BN1231" i="13"/>
  <c r="BL1231" i="13"/>
  <c r="BK1231" i="13"/>
  <c r="BJ1231" i="13"/>
  <c r="BT1230" i="13"/>
  <c r="BS1230" i="13"/>
  <c r="BR1230" i="13"/>
  <c r="BP1230" i="13"/>
  <c r="BO1230" i="13"/>
  <c r="BN1230" i="13"/>
  <c r="BL1230" i="13"/>
  <c r="BK1230" i="13"/>
  <c r="BJ1230" i="13"/>
  <c r="BT1229" i="13"/>
  <c r="BS1229" i="13"/>
  <c r="BR1229" i="13"/>
  <c r="BP1229" i="13"/>
  <c r="BO1229" i="13"/>
  <c r="BN1229" i="13"/>
  <c r="BL1229" i="13"/>
  <c r="BK1229" i="13"/>
  <c r="BJ1229" i="13"/>
  <c r="BT1228" i="13"/>
  <c r="BS1228" i="13"/>
  <c r="BR1228" i="13"/>
  <c r="BP1228" i="13"/>
  <c r="BO1228" i="13"/>
  <c r="BN1228" i="13"/>
  <c r="BL1228" i="13"/>
  <c r="BK1228" i="13"/>
  <c r="BJ1228" i="13"/>
  <c r="BT1227" i="13"/>
  <c r="BS1227" i="13"/>
  <c r="BR1227" i="13"/>
  <c r="BP1227" i="13"/>
  <c r="BO1227" i="13"/>
  <c r="BN1227" i="13"/>
  <c r="BL1227" i="13"/>
  <c r="BK1227" i="13"/>
  <c r="BJ1227" i="13"/>
  <c r="BT1226" i="13"/>
  <c r="BS1226" i="13"/>
  <c r="BR1226" i="13"/>
  <c r="BP1226" i="13"/>
  <c r="BO1226" i="13"/>
  <c r="BN1226" i="13"/>
  <c r="BL1226" i="13"/>
  <c r="BK1226" i="13"/>
  <c r="BJ1226" i="13"/>
  <c r="BT1225" i="13"/>
  <c r="BS1225" i="13"/>
  <c r="BR1225" i="13"/>
  <c r="BP1225" i="13"/>
  <c r="BO1225" i="13"/>
  <c r="BN1225" i="13"/>
  <c r="BL1225" i="13"/>
  <c r="BK1225" i="13"/>
  <c r="BJ1225" i="13"/>
  <c r="BT1224" i="13"/>
  <c r="BS1224" i="13"/>
  <c r="BR1224" i="13"/>
  <c r="BP1224" i="13"/>
  <c r="BO1224" i="13"/>
  <c r="BN1224" i="13"/>
  <c r="BL1224" i="13"/>
  <c r="BK1224" i="13"/>
  <c r="BJ1224" i="13"/>
  <c r="BT1223" i="13"/>
  <c r="BS1223" i="13"/>
  <c r="BR1223" i="13"/>
  <c r="BP1223" i="13"/>
  <c r="BO1223" i="13"/>
  <c r="BN1223" i="13"/>
  <c r="BL1223" i="13"/>
  <c r="BK1223" i="13"/>
  <c r="BJ1223" i="13"/>
  <c r="BT1222" i="13"/>
  <c r="BS1222" i="13"/>
  <c r="BR1222" i="13"/>
  <c r="BP1222" i="13"/>
  <c r="BO1222" i="13"/>
  <c r="BN1222" i="13"/>
  <c r="BL1222" i="13"/>
  <c r="BK1222" i="13"/>
  <c r="BJ1222" i="13"/>
  <c r="BT1221" i="13"/>
  <c r="BS1221" i="13"/>
  <c r="BR1221" i="13"/>
  <c r="BP1221" i="13"/>
  <c r="BO1221" i="13"/>
  <c r="BN1221" i="13"/>
  <c r="BL1221" i="13"/>
  <c r="BK1221" i="13"/>
  <c r="BJ1221" i="13"/>
  <c r="BT1220" i="13"/>
  <c r="BS1220" i="13"/>
  <c r="BR1220" i="13"/>
  <c r="BP1220" i="13"/>
  <c r="BO1220" i="13"/>
  <c r="BN1220" i="13"/>
  <c r="BL1220" i="13"/>
  <c r="BK1220" i="13"/>
  <c r="BJ1220" i="13"/>
  <c r="BT1219" i="13"/>
  <c r="BS1219" i="13"/>
  <c r="BR1219" i="13"/>
  <c r="BP1219" i="13"/>
  <c r="BO1219" i="13"/>
  <c r="BN1219" i="13"/>
  <c r="BL1219" i="13"/>
  <c r="BK1219" i="13"/>
  <c r="BJ1219" i="13"/>
  <c r="BT1218" i="13"/>
  <c r="BS1218" i="13"/>
  <c r="BR1218" i="13"/>
  <c r="BP1218" i="13"/>
  <c r="BO1218" i="13"/>
  <c r="BN1218" i="13"/>
  <c r="BL1218" i="13"/>
  <c r="BK1218" i="13"/>
  <c r="BJ1218" i="13"/>
  <c r="BT1217" i="13"/>
  <c r="BS1217" i="13"/>
  <c r="BR1217" i="13"/>
  <c r="BP1217" i="13"/>
  <c r="BO1217" i="13"/>
  <c r="BN1217" i="13"/>
  <c r="BL1217" i="13"/>
  <c r="BK1217" i="13"/>
  <c r="BJ1217" i="13"/>
  <c r="BT1216" i="13"/>
  <c r="BS1216" i="13"/>
  <c r="BR1216" i="13"/>
  <c r="BP1216" i="13"/>
  <c r="BO1216" i="13"/>
  <c r="BN1216" i="13"/>
  <c r="BL1216" i="13"/>
  <c r="BK1216" i="13"/>
  <c r="BJ1216" i="13"/>
  <c r="BT1215" i="13"/>
  <c r="BS1215" i="13"/>
  <c r="BR1215" i="13"/>
  <c r="BP1215" i="13"/>
  <c r="BO1215" i="13"/>
  <c r="BN1215" i="13"/>
  <c r="BL1215" i="13"/>
  <c r="BK1215" i="13"/>
  <c r="BJ1215" i="13"/>
  <c r="BT1214" i="13"/>
  <c r="BS1214" i="13"/>
  <c r="BR1214" i="13"/>
  <c r="BP1214" i="13"/>
  <c r="BO1214" i="13"/>
  <c r="BN1214" i="13"/>
  <c r="BL1214" i="13"/>
  <c r="BK1214" i="13"/>
  <c r="BJ1214" i="13"/>
  <c r="BT1213" i="13"/>
  <c r="BS1213" i="13"/>
  <c r="BR1213" i="13"/>
  <c r="BP1213" i="13"/>
  <c r="BO1213" i="13"/>
  <c r="BN1213" i="13"/>
  <c r="BL1213" i="13"/>
  <c r="BK1213" i="13"/>
  <c r="BJ1213" i="13"/>
  <c r="BT1212" i="13"/>
  <c r="BS1212" i="13"/>
  <c r="BR1212" i="13"/>
  <c r="BP1212" i="13"/>
  <c r="BO1212" i="13"/>
  <c r="BN1212" i="13"/>
  <c r="BL1212" i="13"/>
  <c r="BK1212" i="13"/>
  <c r="BJ1212" i="13"/>
  <c r="BT1211" i="13"/>
  <c r="BS1211" i="13"/>
  <c r="BR1211" i="13"/>
  <c r="BP1211" i="13"/>
  <c r="BO1211" i="13"/>
  <c r="BN1211" i="13"/>
  <c r="BL1211" i="13"/>
  <c r="BK1211" i="13"/>
  <c r="BJ1211" i="13"/>
  <c r="BT1210" i="13"/>
  <c r="BS1210" i="13"/>
  <c r="BR1210" i="13"/>
  <c r="BP1210" i="13"/>
  <c r="BO1210" i="13"/>
  <c r="BN1210" i="13"/>
  <c r="BL1210" i="13"/>
  <c r="BK1210" i="13"/>
  <c r="BJ1210" i="13"/>
  <c r="BT1209" i="13"/>
  <c r="BS1209" i="13"/>
  <c r="BR1209" i="13"/>
  <c r="BP1209" i="13"/>
  <c r="BO1209" i="13"/>
  <c r="BN1209" i="13"/>
  <c r="BL1209" i="13"/>
  <c r="BK1209" i="13"/>
  <c r="BJ1209" i="13"/>
  <c r="BT1208" i="13"/>
  <c r="BS1208" i="13"/>
  <c r="BR1208" i="13"/>
  <c r="BP1208" i="13"/>
  <c r="BO1208" i="13"/>
  <c r="BN1208" i="13"/>
  <c r="BL1208" i="13"/>
  <c r="BK1208" i="13"/>
  <c r="BJ1208" i="13"/>
  <c r="BT1207" i="13"/>
  <c r="BS1207" i="13"/>
  <c r="BR1207" i="13"/>
  <c r="BP1207" i="13"/>
  <c r="BO1207" i="13"/>
  <c r="BN1207" i="13"/>
  <c r="BL1207" i="13"/>
  <c r="BK1207" i="13"/>
  <c r="BJ1207" i="13"/>
  <c r="BT1206" i="13"/>
  <c r="BS1206" i="13"/>
  <c r="BR1206" i="13"/>
  <c r="BP1206" i="13"/>
  <c r="BO1206" i="13"/>
  <c r="BN1206" i="13"/>
  <c r="BL1206" i="13"/>
  <c r="BK1206" i="13"/>
  <c r="BJ1206" i="13"/>
  <c r="BT1205" i="13"/>
  <c r="BS1205" i="13"/>
  <c r="BR1205" i="13"/>
  <c r="BP1205" i="13"/>
  <c r="BO1205" i="13"/>
  <c r="BN1205" i="13"/>
  <c r="BL1205" i="13"/>
  <c r="BK1205" i="13"/>
  <c r="BJ1205" i="13"/>
  <c r="BT1204" i="13"/>
  <c r="BS1204" i="13"/>
  <c r="BR1204" i="13"/>
  <c r="BP1204" i="13"/>
  <c r="BO1204" i="13"/>
  <c r="BN1204" i="13"/>
  <c r="BL1204" i="13"/>
  <c r="BK1204" i="13"/>
  <c r="BJ1204" i="13"/>
  <c r="BT1203" i="13"/>
  <c r="BS1203" i="13"/>
  <c r="BR1203" i="13"/>
  <c r="BP1203" i="13"/>
  <c r="BO1203" i="13"/>
  <c r="BN1203" i="13"/>
  <c r="BL1203" i="13"/>
  <c r="BK1203" i="13"/>
  <c r="BJ1203" i="13"/>
  <c r="BT1202" i="13"/>
  <c r="BS1202" i="13"/>
  <c r="BR1202" i="13"/>
  <c r="BP1202" i="13"/>
  <c r="BO1202" i="13"/>
  <c r="BN1202" i="13"/>
  <c r="BL1202" i="13"/>
  <c r="BK1202" i="13"/>
  <c r="BJ1202" i="13"/>
  <c r="BT1201" i="13"/>
  <c r="BS1201" i="13"/>
  <c r="BR1201" i="13"/>
  <c r="BP1201" i="13"/>
  <c r="BO1201" i="13"/>
  <c r="BN1201" i="13"/>
  <c r="BL1201" i="13"/>
  <c r="BK1201" i="13"/>
  <c r="BJ1201" i="13"/>
  <c r="BT1200" i="13"/>
  <c r="BS1200" i="13"/>
  <c r="BR1200" i="13"/>
  <c r="BP1200" i="13"/>
  <c r="BO1200" i="13"/>
  <c r="BN1200" i="13"/>
  <c r="BL1200" i="13"/>
  <c r="BK1200" i="13"/>
  <c r="BJ1200" i="13"/>
  <c r="BT1199" i="13"/>
  <c r="BS1199" i="13"/>
  <c r="BR1199" i="13"/>
  <c r="BP1199" i="13"/>
  <c r="BO1199" i="13"/>
  <c r="BN1199" i="13"/>
  <c r="BL1199" i="13"/>
  <c r="BK1199" i="13"/>
  <c r="BJ1199" i="13"/>
  <c r="BT1198" i="13"/>
  <c r="BS1198" i="13"/>
  <c r="BR1198" i="13"/>
  <c r="BP1198" i="13"/>
  <c r="BO1198" i="13"/>
  <c r="BN1198" i="13"/>
  <c r="BL1198" i="13"/>
  <c r="BK1198" i="13"/>
  <c r="BJ1198" i="13"/>
  <c r="BT1197" i="13"/>
  <c r="BS1197" i="13"/>
  <c r="BR1197" i="13"/>
  <c r="BP1197" i="13"/>
  <c r="BO1197" i="13"/>
  <c r="BN1197" i="13"/>
  <c r="BL1197" i="13"/>
  <c r="BK1197" i="13"/>
  <c r="BJ1197" i="13"/>
  <c r="BT1196" i="13"/>
  <c r="BS1196" i="13"/>
  <c r="BR1196" i="13"/>
  <c r="BP1196" i="13"/>
  <c r="BO1196" i="13"/>
  <c r="BN1196" i="13"/>
  <c r="BL1196" i="13"/>
  <c r="BK1196" i="13"/>
  <c r="BJ1196" i="13"/>
  <c r="BT1195" i="13"/>
  <c r="BS1195" i="13"/>
  <c r="BR1195" i="13"/>
  <c r="BP1195" i="13"/>
  <c r="BO1195" i="13"/>
  <c r="BN1195" i="13"/>
  <c r="BL1195" i="13"/>
  <c r="BK1195" i="13"/>
  <c r="BJ1195" i="13"/>
  <c r="BT1194" i="13"/>
  <c r="BS1194" i="13"/>
  <c r="BR1194" i="13"/>
  <c r="BP1194" i="13"/>
  <c r="BO1194" i="13"/>
  <c r="BN1194" i="13"/>
  <c r="BL1194" i="13"/>
  <c r="BK1194" i="13"/>
  <c r="BJ1194" i="13"/>
  <c r="BT1193" i="13"/>
  <c r="BS1193" i="13"/>
  <c r="BR1193" i="13"/>
  <c r="BP1193" i="13"/>
  <c r="BO1193" i="13"/>
  <c r="BN1193" i="13"/>
  <c r="BL1193" i="13"/>
  <c r="BK1193" i="13"/>
  <c r="BJ1193" i="13"/>
  <c r="BT1192" i="13"/>
  <c r="BS1192" i="13"/>
  <c r="BR1192" i="13"/>
  <c r="BP1192" i="13"/>
  <c r="BO1192" i="13"/>
  <c r="BN1192" i="13"/>
  <c r="BL1192" i="13"/>
  <c r="BK1192" i="13"/>
  <c r="BJ1192" i="13"/>
  <c r="BT1191" i="13"/>
  <c r="BS1191" i="13"/>
  <c r="BR1191" i="13"/>
  <c r="BP1191" i="13"/>
  <c r="BO1191" i="13"/>
  <c r="BN1191" i="13"/>
  <c r="BL1191" i="13"/>
  <c r="BK1191" i="13"/>
  <c r="BJ1191" i="13"/>
  <c r="BT1190" i="13"/>
  <c r="BS1190" i="13"/>
  <c r="BR1190" i="13"/>
  <c r="BP1190" i="13"/>
  <c r="BO1190" i="13"/>
  <c r="BN1190" i="13"/>
  <c r="BL1190" i="13"/>
  <c r="BK1190" i="13"/>
  <c r="BJ1190" i="13"/>
  <c r="BT1189" i="13"/>
  <c r="BS1189" i="13"/>
  <c r="BR1189" i="13"/>
  <c r="BP1189" i="13"/>
  <c r="BO1189" i="13"/>
  <c r="BN1189" i="13"/>
  <c r="BL1189" i="13"/>
  <c r="BK1189" i="13"/>
  <c r="BJ1189" i="13"/>
  <c r="BT1188" i="13"/>
  <c r="BS1188" i="13"/>
  <c r="BR1188" i="13"/>
  <c r="BP1188" i="13"/>
  <c r="BO1188" i="13"/>
  <c r="BN1188" i="13"/>
  <c r="BL1188" i="13"/>
  <c r="BK1188" i="13"/>
  <c r="BJ1188" i="13"/>
  <c r="BT1187" i="13"/>
  <c r="BS1187" i="13"/>
  <c r="BR1187" i="13"/>
  <c r="BP1187" i="13"/>
  <c r="BO1187" i="13"/>
  <c r="BN1187" i="13"/>
  <c r="BL1187" i="13"/>
  <c r="BK1187" i="13"/>
  <c r="BJ1187" i="13"/>
  <c r="BT1186" i="13"/>
  <c r="BS1186" i="13"/>
  <c r="BR1186" i="13"/>
  <c r="BP1186" i="13"/>
  <c r="BO1186" i="13"/>
  <c r="BN1186" i="13"/>
  <c r="BL1186" i="13"/>
  <c r="BK1186" i="13"/>
  <c r="BJ1186" i="13"/>
  <c r="BT1185" i="13"/>
  <c r="BS1185" i="13"/>
  <c r="BR1185" i="13"/>
  <c r="BP1185" i="13"/>
  <c r="BO1185" i="13"/>
  <c r="BN1185" i="13"/>
  <c r="BL1185" i="13"/>
  <c r="BK1185" i="13"/>
  <c r="BJ1185" i="13"/>
  <c r="BT1184" i="13"/>
  <c r="BS1184" i="13"/>
  <c r="BR1184" i="13"/>
  <c r="BP1184" i="13"/>
  <c r="BO1184" i="13"/>
  <c r="BN1184" i="13"/>
  <c r="BL1184" i="13"/>
  <c r="BK1184" i="13"/>
  <c r="BJ1184" i="13"/>
  <c r="BT1183" i="13"/>
  <c r="BS1183" i="13"/>
  <c r="BR1183" i="13"/>
  <c r="BP1183" i="13"/>
  <c r="BO1183" i="13"/>
  <c r="BN1183" i="13"/>
  <c r="BL1183" i="13"/>
  <c r="BK1183" i="13"/>
  <c r="BJ1183" i="13"/>
  <c r="BT1182" i="13"/>
  <c r="BS1182" i="13"/>
  <c r="BR1182" i="13"/>
  <c r="BP1182" i="13"/>
  <c r="BO1182" i="13"/>
  <c r="BN1182" i="13"/>
  <c r="BL1182" i="13"/>
  <c r="BK1182" i="13"/>
  <c r="BJ1182" i="13"/>
  <c r="BT1181" i="13"/>
  <c r="BS1181" i="13"/>
  <c r="BR1181" i="13"/>
  <c r="BP1181" i="13"/>
  <c r="BO1181" i="13"/>
  <c r="BN1181" i="13"/>
  <c r="BL1181" i="13"/>
  <c r="BK1181" i="13"/>
  <c r="BJ1181" i="13"/>
  <c r="BT1180" i="13"/>
  <c r="BS1180" i="13"/>
  <c r="BR1180" i="13"/>
  <c r="BP1180" i="13"/>
  <c r="BO1180" i="13"/>
  <c r="BN1180" i="13"/>
  <c r="BL1180" i="13"/>
  <c r="BK1180" i="13"/>
  <c r="BJ1180" i="13"/>
  <c r="BT1179" i="13"/>
  <c r="BS1179" i="13"/>
  <c r="BR1179" i="13"/>
  <c r="BP1179" i="13"/>
  <c r="BO1179" i="13"/>
  <c r="BN1179" i="13"/>
  <c r="BL1179" i="13"/>
  <c r="BK1179" i="13"/>
  <c r="BJ1179" i="13"/>
  <c r="BT1178" i="13"/>
  <c r="BS1178" i="13"/>
  <c r="BR1178" i="13"/>
  <c r="BP1178" i="13"/>
  <c r="BO1178" i="13"/>
  <c r="BN1178" i="13"/>
  <c r="BL1178" i="13"/>
  <c r="BK1178" i="13"/>
  <c r="BJ1178" i="13"/>
  <c r="BT1177" i="13"/>
  <c r="BS1177" i="13"/>
  <c r="BR1177" i="13"/>
  <c r="BP1177" i="13"/>
  <c r="BO1177" i="13"/>
  <c r="BN1177" i="13"/>
  <c r="BL1177" i="13"/>
  <c r="BK1177" i="13"/>
  <c r="BJ1177" i="13"/>
  <c r="BT1176" i="13"/>
  <c r="BS1176" i="13"/>
  <c r="BR1176" i="13"/>
  <c r="BP1176" i="13"/>
  <c r="BO1176" i="13"/>
  <c r="BN1176" i="13"/>
  <c r="BL1176" i="13"/>
  <c r="BK1176" i="13"/>
  <c r="BJ1176" i="13"/>
  <c r="BT1175" i="13"/>
  <c r="BS1175" i="13"/>
  <c r="BR1175" i="13"/>
  <c r="BP1175" i="13"/>
  <c r="BO1175" i="13"/>
  <c r="BN1175" i="13"/>
  <c r="BL1175" i="13"/>
  <c r="BK1175" i="13"/>
  <c r="BJ1175" i="13"/>
  <c r="BT1174" i="13"/>
  <c r="BS1174" i="13"/>
  <c r="BR1174" i="13"/>
  <c r="BP1174" i="13"/>
  <c r="BO1174" i="13"/>
  <c r="BN1174" i="13"/>
  <c r="BL1174" i="13"/>
  <c r="BK1174" i="13"/>
  <c r="BJ1174" i="13"/>
  <c r="BT1173" i="13"/>
  <c r="BS1173" i="13"/>
  <c r="BR1173" i="13"/>
  <c r="BP1173" i="13"/>
  <c r="BO1173" i="13"/>
  <c r="BN1173" i="13"/>
  <c r="BL1173" i="13"/>
  <c r="BK1173" i="13"/>
  <c r="BJ1173" i="13"/>
  <c r="BT1172" i="13"/>
  <c r="BS1172" i="13"/>
  <c r="BR1172" i="13"/>
  <c r="BP1172" i="13"/>
  <c r="BO1172" i="13"/>
  <c r="BN1172" i="13"/>
  <c r="BL1172" i="13"/>
  <c r="BK1172" i="13"/>
  <c r="BJ1172" i="13"/>
  <c r="BT1171" i="13"/>
  <c r="BS1171" i="13"/>
  <c r="BR1171" i="13"/>
  <c r="BP1171" i="13"/>
  <c r="BO1171" i="13"/>
  <c r="BN1171" i="13"/>
  <c r="BL1171" i="13"/>
  <c r="BK1171" i="13"/>
  <c r="BJ1171" i="13"/>
  <c r="BT1170" i="13"/>
  <c r="BS1170" i="13"/>
  <c r="BR1170" i="13"/>
  <c r="BP1170" i="13"/>
  <c r="BO1170" i="13"/>
  <c r="BN1170" i="13"/>
  <c r="BL1170" i="13"/>
  <c r="BK1170" i="13"/>
  <c r="BJ1170" i="13"/>
  <c r="BT1169" i="13"/>
  <c r="BS1169" i="13"/>
  <c r="BR1169" i="13"/>
  <c r="BP1169" i="13"/>
  <c r="BO1169" i="13"/>
  <c r="BN1169" i="13"/>
  <c r="BL1169" i="13"/>
  <c r="BK1169" i="13"/>
  <c r="BJ1169" i="13"/>
  <c r="BT1168" i="13"/>
  <c r="BS1168" i="13"/>
  <c r="BR1168" i="13"/>
  <c r="BP1168" i="13"/>
  <c r="BO1168" i="13"/>
  <c r="BN1168" i="13"/>
  <c r="BL1168" i="13"/>
  <c r="BK1168" i="13"/>
  <c r="BJ1168" i="13"/>
  <c r="BT1167" i="13"/>
  <c r="BS1167" i="13"/>
  <c r="BR1167" i="13"/>
  <c r="BP1167" i="13"/>
  <c r="BO1167" i="13"/>
  <c r="BN1167" i="13"/>
  <c r="BL1167" i="13"/>
  <c r="BK1167" i="13"/>
  <c r="BJ1167" i="13"/>
  <c r="BT1166" i="13"/>
  <c r="BS1166" i="13"/>
  <c r="BR1166" i="13"/>
  <c r="BP1166" i="13"/>
  <c r="BO1166" i="13"/>
  <c r="BN1166" i="13"/>
  <c r="BL1166" i="13"/>
  <c r="BK1166" i="13"/>
  <c r="BJ1166" i="13"/>
  <c r="BT1165" i="13"/>
  <c r="BS1165" i="13"/>
  <c r="BR1165" i="13"/>
  <c r="BP1165" i="13"/>
  <c r="BO1165" i="13"/>
  <c r="BN1165" i="13"/>
  <c r="BL1165" i="13"/>
  <c r="BK1165" i="13"/>
  <c r="BJ1165" i="13"/>
  <c r="BT1164" i="13"/>
  <c r="BS1164" i="13"/>
  <c r="BR1164" i="13"/>
  <c r="BP1164" i="13"/>
  <c r="BO1164" i="13"/>
  <c r="BN1164" i="13"/>
  <c r="BL1164" i="13"/>
  <c r="BK1164" i="13"/>
  <c r="BJ1164" i="13"/>
  <c r="BT1163" i="13"/>
  <c r="BS1163" i="13"/>
  <c r="BR1163" i="13"/>
  <c r="BP1163" i="13"/>
  <c r="BO1163" i="13"/>
  <c r="BN1163" i="13"/>
  <c r="BL1163" i="13"/>
  <c r="BK1163" i="13"/>
  <c r="BJ1163" i="13"/>
  <c r="BT1162" i="13"/>
  <c r="BS1162" i="13"/>
  <c r="BR1162" i="13"/>
  <c r="BP1162" i="13"/>
  <c r="BO1162" i="13"/>
  <c r="BN1162" i="13"/>
  <c r="BL1162" i="13"/>
  <c r="BK1162" i="13"/>
  <c r="BJ1162" i="13"/>
  <c r="BT1161" i="13"/>
  <c r="BS1161" i="13"/>
  <c r="BR1161" i="13"/>
  <c r="BP1161" i="13"/>
  <c r="BO1161" i="13"/>
  <c r="BN1161" i="13"/>
  <c r="BL1161" i="13"/>
  <c r="BK1161" i="13"/>
  <c r="BJ1161" i="13"/>
  <c r="BT1160" i="13"/>
  <c r="BS1160" i="13"/>
  <c r="BR1160" i="13"/>
  <c r="BP1160" i="13"/>
  <c r="BO1160" i="13"/>
  <c r="BN1160" i="13"/>
  <c r="BL1160" i="13"/>
  <c r="BK1160" i="13"/>
  <c r="BJ1160" i="13"/>
  <c r="BT1159" i="13"/>
  <c r="BS1159" i="13"/>
  <c r="BR1159" i="13"/>
  <c r="BP1159" i="13"/>
  <c r="BO1159" i="13"/>
  <c r="BN1159" i="13"/>
  <c r="BL1159" i="13"/>
  <c r="BK1159" i="13"/>
  <c r="BJ1159" i="13"/>
  <c r="BT1158" i="13"/>
  <c r="BS1158" i="13"/>
  <c r="BR1158" i="13"/>
  <c r="BP1158" i="13"/>
  <c r="BO1158" i="13"/>
  <c r="BN1158" i="13"/>
  <c r="BL1158" i="13"/>
  <c r="BK1158" i="13"/>
  <c r="BJ1158" i="13"/>
  <c r="BT1157" i="13"/>
  <c r="BS1157" i="13"/>
  <c r="BR1157" i="13"/>
  <c r="BP1157" i="13"/>
  <c r="BO1157" i="13"/>
  <c r="BN1157" i="13"/>
  <c r="BL1157" i="13"/>
  <c r="BK1157" i="13"/>
  <c r="BJ1157" i="13"/>
  <c r="BT1156" i="13"/>
  <c r="BS1156" i="13"/>
  <c r="BR1156" i="13"/>
  <c r="BP1156" i="13"/>
  <c r="BO1156" i="13"/>
  <c r="BN1156" i="13"/>
  <c r="BL1156" i="13"/>
  <c r="BK1156" i="13"/>
  <c r="BJ1156" i="13"/>
  <c r="BT1155" i="13"/>
  <c r="BS1155" i="13"/>
  <c r="BR1155" i="13"/>
  <c r="BP1155" i="13"/>
  <c r="BO1155" i="13"/>
  <c r="BN1155" i="13"/>
  <c r="BL1155" i="13"/>
  <c r="BK1155" i="13"/>
  <c r="BJ1155" i="13"/>
  <c r="BT1154" i="13"/>
  <c r="BS1154" i="13"/>
  <c r="BR1154" i="13"/>
  <c r="BP1154" i="13"/>
  <c r="BO1154" i="13"/>
  <c r="BN1154" i="13"/>
  <c r="BL1154" i="13"/>
  <c r="BK1154" i="13"/>
  <c r="BJ1154" i="13"/>
  <c r="BT1153" i="13"/>
  <c r="BS1153" i="13"/>
  <c r="BR1153" i="13"/>
  <c r="BP1153" i="13"/>
  <c r="BO1153" i="13"/>
  <c r="BN1153" i="13"/>
  <c r="BL1153" i="13"/>
  <c r="BK1153" i="13"/>
  <c r="BJ1153" i="13"/>
  <c r="BT1152" i="13"/>
  <c r="BS1152" i="13"/>
  <c r="BR1152" i="13"/>
  <c r="BP1152" i="13"/>
  <c r="BO1152" i="13"/>
  <c r="BN1152" i="13"/>
  <c r="BL1152" i="13"/>
  <c r="BK1152" i="13"/>
  <c r="BJ1152" i="13"/>
  <c r="BT1151" i="13"/>
  <c r="BS1151" i="13"/>
  <c r="BR1151" i="13"/>
  <c r="BP1151" i="13"/>
  <c r="BO1151" i="13"/>
  <c r="BN1151" i="13"/>
  <c r="BL1151" i="13"/>
  <c r="BK1151" i="13"/>
  <c r="BJ1151" i="13"/>
  <c r="BT1150" i="13"/>
  <c r="BS1150" i="13"/>
  <c r="BR1150" i="13"/>
  <c r="BP1150" i="13"/>
  <c r="BO1150" i="13"/>
  <c r="BN1150" i="13"/>
  <c r="BL1150" i="13"/>
  <c r="BK1150" i="13"/>
  <c r="BJ1150" i="13"/>
  <c r="BT1149" i="13"/>
  <c r="BS1149" i="13"/>
  <c r="BR1149" i="13"/>
  <c r="BP1149" i="13"/>
  <c r="BO1149" i="13"/>
  <c r="BN1149" i="13"/>
  <c r="BL1149" i="13"/>
  <c r="BK1149" i="13"/>
  <c r="BJ1149" i="13"/>
  <c r="BT1148" i="13"/>
  <c r="BS1148" i="13"/>
  <c r="BR1148" i="13"/>
  <c r="BP1148" i="13"/>
  <c r="BO1148" i="13"/>
  <c r="BN1148" i="13"/>
  <c r="BL1148" i="13"/>
  <c r="BK1148" i="13"/>
  <c r="BJ1148" i="13"/>
  <c r="BT1147" i="13"/>
  <c r="BS1147" i="13"/>
  <c r="BR1147" i="13"/>
  <c r="BP1147" i="13"/>
  <c r="BO1147" i="13"/>
  <c r="BN1147" i="13"/>
  <c r="BL1147" i="13"/>
  <c r="BK1147" i="13"/>
  <c r="BJ1147" i="13"/>
  <c r="BT1146" i="13"/>
  <c r="BS1146" i="13"/>
  <c r="BR1146" i="13"/>
  <c r="BP1146" i="13"/>
  <c r="BO1146" i="13"/>
  <c r="BN1146" i="13"/>
  <c r="BL1146" i="13"/>
  <c r="BK1146" i="13"/>
  <c r="BJ1146" i="13"/>
  <c r="BT1145" i="13"/>
  <c r="BS1145" i="13"/>
  <c r="BR1145" i="13"/>
  <c r="BP1145" i="13"/>
  <c r="BO1145" i="13"/>
  <c r="BN1145" i="13"/>
  <c r="BL1145" i="13"/>
  <c r="BK1145" i="13"/>
  <c r="BJ1145" i="13"/>
  <c r="BT1144" i="13"/>
  <c r="BS1144" i="13"/>
  <c r="BR1144" i="13"/>
  <c r="BP1144" i="13"/>
  <c r="BO1144" i="13"/>
  <c r="BN1144" i="13"/>
  <c r="BL1144" i="13"/>
  <c r="BK1144" i="13"/>
  <c r="BJ1144" i="13"/>
  <c r="BT1143" i="13"/>
  <c r="BS1143" i="13"/>
  <c r="BR1143" i="13"/>
  <c r="BP1143" i="13"/>
  <c r="BO1143" i="13"/>
  <c r="BN1143" i="13"/>
  <c r="BL1143" i="13"/>
  <c r="BK1143" i="13"/>
  <c r="BJ1143" i="13"/>
  <c r="BT1142" i="13"/>
  <c r="BS1142" i="13"/>
  <c r="BR1142" i="13"/>
  <c r="BP1142" i="13"/>
  <c r="BO1142" i="13"/>
  <c r="BN1142" i="13"/>
  <c r="BL1142" i="13"/>
  <c r="BK1142" i="13"/>
  <c r="BJ1142" i="13"/>
  <c r="BT1141" i="13"/>
  <c r="BS1141" i="13"/>
  <c r="BR1141" i="13"/>
  <c r="BP1141" i="13"/>
  <c r="BO1141" i="13"/>
  <c r="BN1141" i="13"/>
  <c r="BL1141" i="13"/>
  <c r="BK1141" i="13"/>
  <c r="BJ1141" i="13"/>
  <c r="BT1140" i="13"/>
  <c r="BS1140" i="13"/>
  <c r="BR1140" i="13"/>
  <c r="BP1140" i="13"/>
  <c r="BO1140" i="13"/>
  <c r="BN1140" i="13"/>
  <c r="BL1140" i="13"/>
  <c r="BK1140" i="13"/>
  <c r="BJ1140" i="13"/>
  <c r="BT1139" i="13"/>
  <c r="BS1139" i="13"/>
  <c r="BR1139" i="13"/>
  <c r="BP1139" i="13"/>
  <c r="BO1139" i="13"/>
  <c r="BN1139" i="13"/>
  <c r="BL1139" i="13"/>
  <c r="BK1139" i="13"/>
  <c r="BJ1139" i="13"/>
  <c r="BT1138" i="13"/>
  <c r="BS1138" i="13"/>
  <c r="BR1138" i="13"/>
  <c r="BP1138" i="13"/>
  <c r="BO1138" i="13"/>
  <c r="BN1138" i="13"/>
  <c r="BL1138" i="13"/>
  <c r="BK1138" i="13"/>
  <c r="BJ1138" i="13"/>
  <c r="BT1137" i="13"/>
  <c r="BS1137" i="13"/>
  <c r="BR1137" i="13"/>
  <c r="BP1137" i="13"/>
  <c r="BO1137" i="13"/>
  <c r="BN1137" i="13"/>
  <c r="BL1137" i="13"/>
  <c r="BK1137" i="13"/>
  <c r="BJ1137" i="13"/>
  <c r="BT1136" i="13"/>
  <c r="BS1136" i="13"/>
  <c r="BR1136" i="13"/>
  <c r="BP1136" i="13"/>
  <c r="BO1136" i="13"/>
  <c r="BN1136" i="13"/>
  <c r="BL1136" i="13"/>
  <c r="BK1136" i="13"/>
  <c r="BJ1136" i="13"/>
  <c r="BT1135" i="13"/>
  <c r="BS1135" i="13"/>
  <c r="BR1135" i="13"/>
  <c r="BP1135" i="13"/>
  <c r="BO1135" i="13"/>
  <c r="BN1135" i="13"/>
  <c r="BL1135" i="13"/>
  <c r="BK1135" i="13"/>
  <c r="BJ1135" i="13"/>
  <c r="BT1134" i="13"/>
  <c r="BS1134" i="13"/>
  <c r="BR1134" i="13"/>
  <c r="BP1134" i="13"/>
  <c r="BO1134" i="13"/>
  <c r="BN1134" i="13"/>
  <c r="BL1134" i="13"/>
  <c r="BK1134" i="13"/>
  <c r="BJ1134" i="13"/>
  <c r="BT1133" i="13"/>
  <c r="BS1133" i="13"/>
  <c r="BR1133" i="13"/>
  <c r="BP1133" i="13"/>
  <c r="BO1133" i="13"/>
  <c r="BN1133" i="13"/>
  <c r="BL1133" i="13"/>
  <c r="BK1133" i="13"/>
  <c r="BJ1133" i="13"/>
  <c r="BT1132" i="13"/>
  <c r="BS1132" i="13"/>
  <c r="BR1132" i="13"/>
  <c r="BP1132" i="13"/>
  <c r="BO1132" i="13"/>
  <c r="BN1132" i="13"/>
  <c r="BL1132" i="13"/>
  <c r="BK1132" i="13"/>
  <c r="BJ1132" i="13"/>
  <c r="BT1131" i="13"/>
  <c r="BS1131" i="13"/>
  <c r="BR1131" i="13"/>
  <c r="BP1131" i="13"/>
  <c r="BO1131" i="13"/>
  <c r="BN1131" i="13"/>
  <c r="BL1131" i="13"/>
  <c r="BK1131" i="13"/>
  <c r="BJ1131" i="13"/>
  <c r="BT1130" i="13"/>
  <c r="BS1130" i="13"/>
  <c r="BR1130" i="13"/>
  <c r="BP1130" i="13"/>
  <c r="BO1130" i="13"/>
  <c r="BN1130" i="13"/>
  <c r="BL1130" i="13"/>
  <c r="BK1130" i="13"/>
  <c r="BJ1130" i="13"/>
  <c r="BT1129" i="13"/>
  <c r="BS1129" i="13"/>
  <c r="BR1129" i="13"/>
  <c r="BP1129" i="13"/>
  <c r="BO1129" i="13"/>
  <c r="BN1129" i="13"/>
  <c r="BL1129" i="13"/>
  <c r="BK1129" i="13"/>
  <c r="BJ1129" i="13"/>
  <c r="BT1128" i="13"/>
  <c r="BS1128" i="13"/>
  <c r="BR1128" i="13"/>
  <c r="BP1128" i="13"/>
  <c r="BO1128" i="13"/>
  <c r="BN1128" i="13"/>
  <c r="BL1128" i="13"/>
  <c r="BK1128" i="13"/>
  <c r="BJ1128" i="13"/>
  <c r="BT1127" i="13"/>
  <c r="BS1127" i="13"/>
  <c r="BR1127" i="13"/>
  <c r="BP1127" i="13"/>
  <c r="BO1127" i="13"/>
  <c r="BN1127" i="13"/>
  <c r="BL1127" i="13"/>
  <c r="BK1127" i="13"/>
  <c r="BJ1127" i="13"/>
  <c r="BT1126" i="13"/>
  <c r="BS1126" i="13"/>
  <c r="BR1126" i="13"/>
  <c r="BP1126" i="13"/>
  <c r="BO1126" i="13"/>
  <c r="BN1126" i="13"/>
  <c r="BL1126" i="13"/>
  <c r="BK1126" i="13"/>
  <c r="BJ1126" i="13"/>
  <c r="BT1125" i="13"/>
  <c r="BS1125" i="13"/>
  <c r="BR1125" i="13"/>
  <c r="BP1125" i="13"/>
  <c r="BO1125" i="13"/>
  <c r="BN1125" i="13"/>
  <c r="BL1125" i="13"/>
  <c r="BK1125" i="13"/>
  <c r="BJ1125" i="13"/>
  <c r="BT1124" i="13"/>
  <c r="BS1124" i="13"/>
  <c r="BR1124" i="13"/>
  <c r="BP1124" i="13"/>
  <c r="BO1124" i="13"/>
  <c r="BN1124" i="13"/>
  <c r="BL1124" i="13"/>
  <c r="BK1124" i="13"/>
  <c r="BJ1124" i="13"/>
  <c r="BT1123" i="13"/>
  <c r="BS1123" i="13"/>
  <c r="BR1123" i="13"/>
  <c r="BP1123" i="13"/>
  <c r="BO1123" i="13"/>
  <c r="BN1123" i="13"/>
  <c r="BL1123" i="13"/>
  <c r="BK1123" i="13"/>
  <c r="BJ1123" i="13"/>
  <c r="BT1122" i="13"/>
  <c r="BS1122" i="13"/>
  <c r="BR1122" i="13"/>
  <c r="BP1122" i="13"/>
  <c r="BO1122" i="13"/>
  <c r="BN1122" i="13"/>
  <c r="BL1122" i="13"/>
  <c r="BK1122" i="13"/>
  <c r="BJ1122" i="13"/>
  <c r="BT1121" i="13"/>
  <c r="BS1121" i="13"/>
  <c r="BR1121" i="13"/>
  <c r="BP1121" i="13"/>
  <c r="BO1121" i="13"/>
  <c r="BN1121" i="13"/>
  <c r="BL1121" i="13"/>
  <c r="BK1121" i="13"/>
  <c r="BJ1121" i="13"/>
  <c r="BT1120" i="13"/>
  <c r="BS1120" i="13"/>
  <c r="BR1120" i="13"/>
  <c r="BP1120" i="13"/>
  <c r="BO1120" i="13"/>
  <c r="BN1120" i="13"/>
  <c r="BL1120" i="13"/>
  <c r="BK1120" i="13"/>
  <c r="BJ1120" i="13"/>
  <c r="BT1119" i="13"/>
  <c r="BS1119" i="13"/>
  <c r="BR1119" i="13"/>
  <c r="BP1119" i="13"/>
  <c r="BO1119" i="13"/>
  <c r="BN1119" i="13"/>
  <c r="BL1119" i="13"/>
  <c r="BK1119" i="13"/>
  <c r="BJ1119" i="13"/>
  <c r="BT1118" i="13"/>
  <c r="BS1118" i="13"/>
  <c r="BR1118" i="13"/>
  <c r="BP1118" i="13"/>
  <c r="BO1118" i="13"/>
  <c r="BN1118" i="13"/>
  <c r="BL1118" i="13"/>
  <c r="BK1118" i="13"/>
  <c r="BJ1118" i="13"/>
  <c r="BT1117" i="13"/>
  <c r="BS1117" i="13"/>
  <c r="BR1117" i="13"/>
  <c r="BP1117" i="13"/>
  <c r="BO1117" i="13"/>
  <c r="BN1117" i="13"/>
  <c r="BL1117" i="13"/>
  <c r="BK1117" i="13"/>
  <c r="BJ1117" i="13"/>
  <c r="BT1116" i="13"/>
  <c r="BS1116" i="13"/>
  <c r="BR1116" i="13"/>
  <c r="BP1116" i="13"/>
  <c r="BO1116" i="13"/>
  <c r="BN1116" i="13"/>
  <c r="BL1116" i="13"/>
  <c r="BK1116" i="13"/>
  <c r="BJ1116" i="13"/>
  <c r="BT1115" i="13"/>
  <c r="BS1115" i="13"/>
  <c r="BR1115" i="13"/>
  <c r="BP1115" i="13"/>
  <c r="BO1115" i="13"/>
  <c r="BN1115" i="13"/>
  <c r="BL1115" i="13"/>
  <c r="BK1115" i="13"/>
  <c r="BJ1115" i="13"/>
  <c r="BT1114" i="13"/>
  <c r="BS1114" i="13"/>
  <c r="BR1114" i="13"/>
  <c r="BP1114" i="13"/>
  <c r="BO1114" i="13"/>
  <c r="BN1114" i="13"/>
  <c r="BL1114" i="13"/>
  <c r="BK1114" i="13"/>
  <c r="BJ1114" i="13"/>
  <c r="BT1113" i="13"/>
  <c r="BS1113" i="13"/>
  <c r="BR1113" i="13"/>
  <c r="BP1113" i="13"/>
  <c r="BO1113" i="13"/>
  <c r="BN1113" i="13"/>
  <c r="BL1113" i="13"/>
  <c r="BK1113" i="13"/>
  <c r="BJ1113" i="13"/>
  <c r="BT1112" i="13"/>
  <c r="BS1112" i="13"/>
  <c r="BR1112" i="13"/>
  <c r="BP1112" i="13"/>
  <c r="BO1112" i="13"/>
  <c r="BN1112" i="13"/>
  <c r="BL1112" i="13"/>
  <c r="BK1112" i="13"/>
  <c r="BJ1112" i="13"/>
  <c r="BT1111" i="13"/>
  <c r="BS1111" i="13"/>
  <c r="BR1111" i="13"/>
  <c r="BP1111" i="13"/>
  <c r="BO1111" i="13"/>
  <c r="BN1111" i="13"/>
  <c r="BL1111" i="13"/>
  <c r="BK1111" i="13"/>
  <c r="BJ1111" i="13"/>
  <c r="BT1110" i="13"/>
  <c r="BS1110" i="13"/>
  <c r="BR1110" i="13"/>
  <c r="BP1110" i="13"/>
  <c r="BO1110" i="13"/>
  <c r="BN1110" i="13"/>
  <c r="BL1110" i="13"/>
  <c r="BK1110" i="13"/>
  <c r="BJ1110" i="13"/>
  <c r="BT1109" i="13"/>
  <c r="BS1109" i="13"/>
  <c r="BR1109" i="13"/>
  <c r="BP1109" i="13"/>
  <c r="BO1109" i="13"/>
  <c r="BN1109" i="13"/>
  <c r="BL1109" i="13"/>
  <c r="BK1109" i="13"/>
  <c r="BJ1109" i="13"/>
  <c r="BT1108" i="13"/>
  <c r="BS1108" i="13"/>
  <c r="BR1108" i="13"/>
  <c r="BP1108" i="13"/>
  <c r="BO1108" i="13"/>
  <c r="BN1108" i="13"/>
  <c r="BL1108" i="13"/>
  <c r="BK1108" i="13"/>
  <c r="BJ1108" i="13"/>
  <c r="BT1107" i="13"/>
  <c r="BS1107" i="13"/>
  <c r="BR1107" i="13"/>
  <c r="BP1107" i="13"/>
  <c r="BO1107" i="13"/>
  <c r="BN1107" i="13"/>
  <c r="BL1107" i="13"/>
  <c r="BK1107" i="13"/>
  <c r="BJ1107" i="13"/>
  <c r="BT1106" i="13"/>
  <c r="BS1106" i="13"/>
  <c r="BR1106" i="13"/>
  <c r="BP1106" i="13"/>
  <c r="BO1106" i="13"/>
  <c r="BN1106" i="13"/>
  <c r="BL1106" i="13"/>
  <c r="BK1106" i="13"/>
  <c r="BJ1106" i="13"/>
  <c r="BT1105" i="13"/>
  <c r="BS1105" i="13"/>
  <c r="BR1105" i="13"/>
  <c r="BP1105" i="13"/>
  <c r="BO1105" i="13"/>
  <c r="BN1105" i="13"/>
  <c r="BL1105" i="13"/>
  <c r="BK1105" i="13"/>
  <c r="BJ1105" i="13"/>
  <c r="BT1104" i="13"/>
  <c r="BS1104" i="13"/>
  <c r="BR1104" i="13"/>
  <c r="BP1104" i="13"/>
  <c r="BO1104" i="13"/>
  <c r="BN1104" i="13"/>
  <c r="BL1104" i="13"/>
  <c r="BK1104" i="13"/>
  <c r="BJ1104" i="13"/>
  <c r="BT1103" i="13"/>
  <c r="BS1103" i="13"/>
  <c r="BR1103" i="13"/>
  <c r="BP1103" i="13"/>
  <c r="BO1103" i="13"/>
  <c r="BN1103" i="13"/>
  <c r="BL1103" i="13"/>
  <c r="BK1103" i="13"/>
  <c r="BJ1103" i="13"/>
  <c r="BT1102" i="13"/>
  <c r="BS1102" i="13"/>
  <c r="BR1102" i="13"/>
  <c r="BP1102" i="13"/>
  <c r="BO1102" i="13"/>
  <c r="BN1102" i="13"/>
  <c r="BL1102" i="13"/>
  <c r="BK1102" i="13"/>
  <c r="BJ1102" i="13"/>
  <c r="BT1101" i="13"/>
  <c r="BS1101" i="13"/>
  <c r="BR1101" i="13"/>
  <c r="BP1101" i="13"/>
  <c r="BO1101" i="13"/>
  <c r="BN1101" i="13"/>
  <c r="BL1101" i="13"/>
  <c r="BK1101" i="13"/>
  <c r="BJ1101" i="13"/>
  <c r="BT1100" i="13"/>
  <c r="BS1100" i="13"/>
  <c r="BR1100" i="13"/>
  <c r="BP1100" i="13"/>
  <c r="BO1100" i="13"/>
  <c r="BN1100" i="13"/>
  <c r="BL1100" i="13"/>
  <c r="BK1100" i="13"/>
  <c r="BJ1100" i="13"/>
  <c r="BT1099" i="13"/>
  <c r="BS1099" i="13"/>
  <c r="BR1099" i="13"/>
  <c r="BP1099" i="13"/>
  <c r="BO1099" i="13"/>
  <c r="BN1099" i="13"/>
  <c r="BL1099" i="13"/>
  <c r="BK1099" i="13"/>
  <c r="BJ1099" i="13"/>
  <c r="BT1098" i="13"/>
  <c r="BS1098" i="13"/>
  <c r="BR1098" i="13"/>
  <c r="BP1098" i="13"/>
  <c r="BO1098" i="13"/>
  <c r="BN1098" i="13"/>
  <c r="BL1098" i="13"/>
  <c r="BK1098" i="13"/>
  <c r="BJ1098" i="13"/>
  <c r="BT1097" i="13"/>
  <c r="BS1097" i="13"/>
  <c r="BR1097" i="13"/>
  <c r="BP1097" i="13"/>
  <c r="BO1097" i="13"/>
  <c r="BN1097" i="13"/>
  <c r="BL1097" i="13"/>
  <c r="BK1097" i="13"/>
  <c r="BJ1097" i="13"/>
  <c r="BT1096" i="13"/>
  <c r="BS1096" i="13"/>
  <c r="BR1096" i="13"/>
  <c r="BP1096" i="13"/>
  <c r="BO1096" i="13"/>
  <c r="BN1096" i="13"/>
  <c r="BL1096" i="13"/>
  <c r="BK1096" i="13"/>
  <c r="BJ1096" i="13"/>
  <c r="BT1095" i="13"/>
  <c r="BS1095" i="13"/>
  <c r="BR1095" i="13"/>
  <c r="BP1095" i="13"/>
  <c r="BO1095" i="13"/>
  <c r="BN1095" i="13"/>
  <c r="BL1095" i="13"/>
  <c r="BK1095" i="13"/>
  <c r="BJ1095" i="13"/>
  <c r="BT1094" i="13"/>
  <c r="BS1094" i="13"/>
  <c r="BR1094" i="13"/>
  <c r="BP1094" i="13"/>
  <c r="BO1094" i="13"/>
  <c r="BN1094" i="13"/>
  <c r="BL1094" i="13"/>
  <c r="BK1094" i="13"/>
  <c r="BJ1094" i="13"/>
  <c r="BT1093" i="13"/>
  <c r="BS1093" i="13"/>
  <c r="BR1093" i="13"/>
  <c r="BP1093" i="13"/>
  <c r="BO1093" i="13"/>
  <c r="BN1093" i="13"/>
  <c r="BL1093" i="13"/>
  <c r="BK1093" i="13"/>
  <c r="BJ1093" i="13"/>
  <c r="BT1092" i="13"/>
  <c r="BS1092" i="13"/>
  <c r="BR1092" i="13"/>
  <c r="BP1092" i="13"/>
  <c r="BO1092" i="13"/>
  <c r="BN1092" i="13"/>
  <c r="BL1092" i="13"/>
  <c r="BK1092" i="13"/>
  <c r="BJ1092" i="13"/>
  <c r="BT1091" i="13"/>
  <c r="BS1091" i="13"/>
  <c r="BR1091" i="13"/>
  <c r="BP1091" i="13"/>
  <c r="BO1091" i="13"/>
  <c r="BN1091" i="13"/>
  <c r="BL1091" i="13"/>
  <c r="BK1091" i="13"/>
  <c r="BJ1091" i="13"/>
  <c r="BT1090" i="13"/>
  <c r="BS1090" i="13"/>
  <c r="BR1090" i="13"/>
  <c r="BP1090" i="13"/>
  <c r="BO1090" i="13"/>
  <c r="BN1090" i="13"/>
  <c r="BL1090" i="13"/>
  <c r="BK1090" i="13"/>
  <c r="BJ1090" i="13"/>
  <c r="BT1089" i="13"/>
  <c r="BS1089" i="13"/>
  <c r="BR1089" i="13"/>
  <c r="BL1089" i="13"/>
  <c r="BM1089" i="13" s="1"/>
  <c r="AK1661" i="13"/>
  <c r="AG1661" i="13"/>
  <c r="AH1661" i="13" s="1"/>
  <c r="AI1661" i="13" s="1"/>
  <c r="AK1660" i="13"/>
  <c r="AG1660" i="13"/>
  <c r="AH1660" i="13" s="1"/>
  <c r="AI1660" i="13" s="1"/>
  <c r="AK1659" i="13"/>
  <c r="AG1659" i="13"/>
  <c r="AH1659" i="13" s="1"/>
  <c r="AI1659" i="13" s="1"/>
  <c r="BU1195" i="13" l="1"/>
  <c r="BQ1281" i="13"/>
  <c r="BQ1365" i="13"/>
  <c r="BU1183" i="13"/>
  <c r="BQ1412" i="13"/>
  <c r="BM1459" i="13"/>
  <c r="BM1504" i="13"/>
  <c r="BU1508" i="13"/>
  <c r="BQ1650" i="13"/>
  <c r="BM1148" i="13"/>
  <c r="BM1274" i="13"/>
  <c r="BQ1512" i="13"/>
  <c r="BU1521" i="13"/>
  <c r="BQ1523" i="13"/>
  <c r="BU1577" i="13"/>
  <c r="BM1640" i="13"/>
  <c r="BQ1652" i="13"/>
  <c r="BU1568" i="13"/>
  <c r="BQ1657" i="13"/>
  <c r="BM1320" i="13"/>
  <c r="BU1548" i="13"/>
  <c r="BU1147" i="13"/>
  <c r="BM1269" i="13"/>
  <c r="BU1346" i="13"/>
  <c r="BQ1435" i="13"/>
  <c r="BM1451" i="13"/>
  <c r="BU1567" i="13"/>
  <c r="BQ1317" i="13"/>
  <c r="BM1288" i="13"/>
  <c r="BQ1339" i="13"/>
  <c r="BM1358" i="13"/>
  <c r="BQ1126" i="13"/>
  <c r="BU1377" i="13"/>
  <c r="BQ1274" i="13"/>
  <c r="BU1297" i="13"/>
  <c r="BQ1316" i="13"/>
  <c r="BU1322" i="13"/>
  <c r="BQ1372" i="13"/>
  <c r="BQ1383" i="13"/>
  <c r="BU1179" i="13"/>
  <c r="BM1519" i="13"/>
  <c r="BQ1402" i="13"/>
  <c r="BM1443" i="13"/>
  <c r="BU1506" i="13"/>
  <c r="BM1230" i="13"/>
  <c r="BQ1110" i="13"/>
  <c r="BU1629" i="13"/>
  <c r="BQ1542" i="13"/>
  <c r="BU1649" i="13"/>
  <c r="BM1090" i="13"/>
  <c r="BU1096" i="13"/>
  <c r="BQ1255" i="13"/>
  <c r="BM1364" i="13"/>
  <c r="BU1553" i="13"/>
  <c r="BU1564" i="13"/>
  <c r="BQ1569" i="13"/>
  <c r="BU1104" i="13"/>
  <c r="BU1642" i="13"/>
  <c r="BQ1130" i="13"/>
  <c r="BM1631" i="13"/>
  <c r="BQ1095" i="13"/>
  <c r="BU1314" i="13"/>
  <c r="BQ1451" i="13"/>
  <c r="BU1369" i="13"/>
  <c r="BM1578" i="13"/>
  <c r="BU1150" i="13"/>
  <c r="BU1101" i="13"/>
  <c r="BM1139" i="13"/>
  <c r="BU1143" i="13"/>
  <c r="BQ1361" i="13"/>
  <c r="BQ1543" i="13"/>
  <c r="BQ1644" i="13"/>
  <c r="BU1137" i="13"/>
  <c r="BU1123" i="13"/>
  <c r="BU1274" i="13"/>
  <c r="BM1399" i="13"/>
  <c r="BQ1442" i="13"/>
  <c r="BM1455" i="13"/>
  <c r="BM1483" i="13"/>
  <c r="BQ1119" i="13"/>
  <c r="BQ1175" i="13"/>
  <c r="BQ1332" i="13"/>
  <c r="BU1358" i="13"/>
  <c r="BU1361" i="13"/>
  <c r="BM1368" i="13"/>
  <c r="BM1511" i="13"/>
  <c r="BU1543" i="13"/>
  <c r="BM1550" i="13"/>
  <c r="BU1641" i="13"/>
  <c r="BQ1660" i="13"/>
  <c r="BU1112" i="13"/>
  <c r="BM1118" i="13"/>
  <c r="BU1120" i="13"/>
  <c r="BM1127" i="13"/>
  <c r="BQ1171" i="13"/>
  <c r="BU1231" i="13"/>
  <c r="BU1247" i="13"/>
  <c r="BU1256" i="13"/>
  <c r="BQ1342" i="13"/>
  <c r="BU1379" i="13"/>
  <c r="BU1386" i="13"/>
  <c r="BQ1388" i="13"/>
  <c r="BU1417" i="13"/>
  <c r="BQ1420" i="13"/>
  <c r="BM1423" i="13"/>
  <c r="BU1527" i="13"/>
  <c r="BQ1539" i="13"/>
  <c r="BM1551" i="13"/>
  <c r="BQ1563" i="13"/>
  <c r="BM1580" i="13"/>
  <c r="BQ1585" i="13"/>
  <c r="BQ1609" i="13"/>
  <c r="BQ1649" i="13"/>
  <c r="BM1151" i="13"/>
  <c r="BM1159" i="13"/>
  <c r="BM1183" i="13"/>
  <c r="BQ1398" i="13"/>
  <c r="BU1522" i="13"/>
  <c r="BQ1117" i="13"/>
  <c r="BU1131" i="13"/>
  <c r="BM1145" i="13"/>
  <c r="BU1185" i="13"/>
  <c r="BM1232" i="13"/>
  <c r="BM1247" i="13"/>
  <c r="BM1263" i="13"/>
  <c r="BU1265" i="13"/>
  <c r="BM1379" i="13"/>
  <c r="BM1393" i="13"/>
  <c r="BU1411" i="13"/>
  <c r="BQ1414" i="13"/>
  <c r="BQ1415" i="13"/>
  <c r="BQ1518" i="13"/>
  <c r="BU1530" i="13"/>
  <c r="BM1583" i="13"/>
  <c r="BM1599" i="13"/>
  <c r="BM1606" i="13"/>
  <c r="BM1622" i="13"/>
  <c r="BU1623" i="13"/>
  <c r="BM1654" i="13"/>
  <c r="BM1662" i="13"/>
  <c r="BM1169" i="13"/>
  <c r="BM1233" i="13"/>
  <c r="BQ1238" i="13"/>
  <c r="BM1249" i="13"/>
  <c r="BQ1254" i="13"/>
  <c r="BM1265" i="13"/>
  <c r="BQ1347" i="13"/>
  <c r="BU1389" i="13"/>
  <c r="BU1390" i="13"/>
  <c r="BM1395" i="13"/>
  <c r="BU1396" i="13"/>
  <c r="BU1397" i="13"/>
  <c r="BM1411" i="13"/>
  <c r="BU1493" i="13"/>
  <c r="BQ1497" i="13"/>
  <c r="BQ1526" i="13"/>
  <c r="BQ1527" i="13"/>
  <c r="BM1531" i="13"/>
  <c r="BM1538" i="13"/>
  <c r="BU1563" i="13"/>
  <c r="BQ1574" i="13"/>
  <c r="BQ1629" i="13"/>
  <c r="BQ1630" i="13"/>
  <c r="BQ1090" i="13"/>
  <c r="BQ1137" i="13"/>
  <c r="BU1148" i="13"/>
  <c r="BU1149" i="13"/>
  <c r="BU1157" i="13"/>
  <c r="BQ1159" i="13"/>
  <c r="BM1163" i="13"/>
  <c r="BM1195" i="13"/>
  <c r="BQ1311" i="13"/>
  <c r="BU1345" i="13"/>
  <c r="BQ1379" i="13"/>
  <c r="BQ1426" i="13"/>
  <c r="BM1501" i="13"/>
  <c r="BU1510" i="13"/>
  <c r="BQ1513" i="13"/>
  <c r="BQ1560" i="13"/>
  <c r="BM1564" i="13"/>
  <c r="BM1609" i="13"/>
  <c r="BM1626" i="13"/>
  <c r="BU1628" i="13"/>
  <c r="BU1635" i="13"/>
  <c r="BM1649" i="13"/>
  <c r="BM1657" i="13"/>
  <c r="BM1171" i="13"/>
  <c r="BQ1184" i="13"/>
  <c r="BM1187" i="13"/>
  <c r="BQ1318" i="13"/>
  <c r="BU1338" i="13"/>
  <c r="BQ1340" i="13"/>
  <c r="BM1343" i="13"/>
  <c r="BU1354" i="13"/>
  <c r="BM1414" i="13"/>
  <c r="BM1485" i="13"/>
  <c r="BM1486" i="13"/>
  <c r="BU1487" i="13"/>
  <c r="BU1488" i="13"/>
  <c r="BU1526" i="13"/>
  <c r="BU1534" i="13"/>
  <c r="BU1551" i="13"/>
  <c r="BU1097" i="13"/>
  <c r="BQ1106" i="13"/>
  <c r="BM1109" i="13"/>
  <c r="BM1110" i="13"/>
  <c r="BQ1114" i="13"/>
  <c r="BQ1115" i="13"/>
  <c r="BM1117" i="13"/>
  <c r="BU1119" i="13"/>
  <c r="BQ1123" i="13"/>
  <c r="BU1127" i="13"/>
  <c r="BU1135" i="13"/>
  <c r="BQ1145" i="13"/>
  <c r="BQ1153" i="13"/>
  <c r="BM1155" i="13"/>
  <c r="BQ1182" i="13"/>
  <c r="BU1193" i="13"/>
  <c r="BQ1196" i="13"/>
  <c r="BQ1197" i="13"/>
  <c r="BM1199" i="13"/>
  <c r="BU1201" i="13"/>
  <c r="BU1249" i="13"/>
  <c r="BQ1297" i="13"/>
  <c r="BM1300" i="13"/>
  <c r="BU1316" i="13"/>
  <c r="BM1322" i="13"/>
  <c r="BQ1355" i="13"/>
  <c r="BQ1382" i="13"/>
  <c r="BM1408" i="13"/>
  <c r="BM1428" i="13"/>
  <c r="BU1430" i="13"/>
  <c r="BQ1433" i="13"/>
  <c r="BQ1434" i="13"/>
  <c r="BM1474" i="13"/>
  <c r="BU1537" i="13"/>
  <c r="BU1538" i="13"/>
  <c r="BM1542" i="13"/>
  <c r="BM1556" i="13"/>
  <c r="BQ1580" i="13"/>
  <c r="BM1615" i="13"/>
  <c r="BU1625" i="13"/>
  <c r="BQ1634" i="13"/>
  <c r="BQ1635" i="13"/>
  <c r="BM1638" i="13"/>
  <c r="BU1648" i="13"/>
  <c r="BQ1093" i="13"/>
  <c r="BU1089" i="13"/>
  <c r="BQ1100" i="13"/>
  <c r="BQ1101" i="13"/>
  <c r="BQ1139" i="13"/>
  <c r="BU1151" i="13"/>
  <c r="BQ1343" i="13"/>
  <c r="BM1352" i="13"/>
  <c r="BQ1371" i="13"/>
  <c r="BM1374" i="13"/>
  <c r="BQ1406" i="13"/>
  <c r="BM1409" i="13"/>
  <c r="BM1430" i="13"/>
  <c r="BU1432" i="13"/>
  <c r="BU1446" i="13"/>
  <c r="BU1447" i="13"/>
  <c r="BU1462" i="13"/>
  <c r="BQ1464" i="13"/>
  <c r="BM1522" i="13"/>
  <c r="BU1531" i="13"/>
  <c r="BU1546" i="13"/>
  <c r="BQ1548" i="13"/>
  <c r="BM1549" i="13"/>
  <c r="BQ1561" i="13"/>
  <c r="BU1565" i="13"/>
  <c r="BM1570" i="13"/>
  <c r="BU1571" i="13"/>
  <c r="BU1587" i="13"/>
  <c r="BQ1590" i="13"/>
  <c r="BM1591" i="13"/>
  <c r="BU1594" i="13"/>
  <c r="BQ1597" i="13"/>
  <c r="BQ1606" i="13"/>
  <c r="BM1607" i="13"/>
  <c r="BU1610" i="13"/>
  <c r="BU1611" i="13"/>
  <c r="BQ1613" i="13"/>
  <c r="BQ1614" i="13"/>
  <c r="BM1624" i="13"/>
  <c r="BU1631" i="13"/>
  <c r="BQ1109" i="13"/>
  <c r="BQ1131" i="13"/>
  <c r="BM1143" i="13"/>
  <c r="BU1144" i="13"/>
  <c r="BQ1155" i="13"/>
  <c r="BQ1162" i="13"/>
  <c r="BU1167" i="13"/>
  <c r="BM1173" i="13"/>
  <c r="BM1179" i="13"/>
  <c r="BU1189" i="13"/>
  <c r="BQ1191" i="13"/>
  <c r="BQ1198" i="13"/>
  <c r="BM1201" i="13"/>
  <c r="BU1258" i="13"/>
  <c r="BM1279" i="13"/>
  <c r="BU1281" i="13"/>
  <c r="BU1288" i="13"/>
  <c r="BQ1307" i="13"/>
  <c r="BQ1314" i="13"/>
  <c r="BM1323" i="13"/>
  <c r="BU1326" i="13"/>
  <c r="BU1327" i="13"/>
  <c r="BQ1330" i="13"/>
  <c r="BQ1336" i="13"/>
  <c r="BU1368" i="13"/>
  <c r="BU1382" i="13"/>
  <c r="BQ1443" i="13"/>
  <c r="BM1454" i="13"/>
  <c r="BU1456" i="13"/>
  <c r="BU1471" i="13"/>
  <c r="BM1493" i="13"/>
  <c r="BM1514" i="13"/>
  <c r="BU1517" i="13"/>
  <c r="BM1530" i="13"/>
  <c r="BQ1535" i="13"/>
  <c r="BQ1555" i="13"/>
  <c r="BM1557" i="13"/>
  <c r="BM1565" i="13"/>
  <c r="BU1566" i="13"/>
  <c r="BQ1591" i="13"/>
  <c r="BM1593" i="13"/>
  <c r="BM1594" i="13"/>
  <c r="BM1610" i="13"/>
  <c r="BM1656" i="13"/>
  <c r="BM1113" i="13"/>
  <c r="BU1405" i="13"/>
  <c r="BU1419" i="13"/>
  <c r="BQ1550" i="13"/>
  <c r="BQ1592" i="13"/>
  <c r="BM1595" i="13"/>
  <c r="BQ1608" i="13"/>
  <c r="BQ1624" i="13"/>
  <c r="BQ1638" i="13"/>
  <c r="BU1650" i="13"/>
  <c r="BM1144" i="13"/>
  <c r="BQ1163" i="13"/>
  <c r="BM1281" i="13"/>
  <c r="BM1382" i="13"/>
  <c r="BU1427" i="13"/>
  <c r="BM1432" i="13"/>
  <c r="BM1439" i="13"/>
  <c r="BM1440" i="13"/>
  <c r="BQ1460" i="13"/>
  <c r="BQ1475" i="13"/>
  <c r="BM1479" i="13"/>
  <c r="BU1480" i="13"/>
  <c r="BU1496" i="13"/>
  <c r="BU1504" i="13"/>
  <c r="BM1509" i="13"/>
  <c r="BQ1522" i="13"/>
  <c r="BM1560" i="13"/>
  <c r="BU1562" i="13"/>
  <c r="BM1567" i="13"/>
  <c r="BM1573" i="13"/>
  <c r="BU1574" i="13"/>
  <c r="BU1575" i="13"/>
  <c r="BQ1577" i="13"/>
  <c r="BU1580" i="13"/>
  <c r="BU1588" i="13"/>
  <c r="BM1603" i="13"/>
  <c r="BM1604" i="13"/>
  <c r="BQ1607" i="13"/>
  <c r="BQ1615" i="13"/>
  <c r="BM1619" i="13"/>
  <c r="BM1620" i="13"/>
  <c r="BM1634" i="13"/>
  <c r="BQ1637" i="13"/>
  <c r="BU1117" i="13"/>
  <c r="BQ1134" i="13"/>
  <c r="BQ1135" i="13"/>
  <c r="BM1137" i="13"/>
  <c r="BQ1164" i="13"/>
  <c r="BM1167" i="13"/>
  <c r="BQ1179" i="13"/>
  <c r="BQ1187" i="13"/>
  <c r="BQ1194" i="13"/>
  <c r="BU1199" i="13"/>
  <c r="BM1205" i="13"/>
  <c r="BU1207" i="13"/>
  <c r="BM1212" i="13"/>
  <c r="BM1213" i="13"/>
  <c r="BU1215" i="13"/>
  <c r="BM1221" i="13"/>
  <c r="BU1223" i="13"/>
  <c r="BQ1226" i="13"/>
  <c r="BU1238" i="13"/>
  <c r="BM1244" i="13"/>
  <c r="BQ1249" i="13"/>
  <c r="BM1290" i="13"/>
  <c r="BQ1295" i="13"/>
  <c r="BM1297" i="13"/>
  <c r="BU1307" i="13"/>
  <c r="BU1308" i="13"/>
  <c r="BQ1331" i="13"/>
  <c r="BU1336" i="13"/>
  <c r="BM1348" i="13"/>
  <c r="BU1349" i="13"/>
  <c r="BQ1352" i="13"/>
  <c r="BM1354" i="13"/>
  <c r="BM1361" i="13"/>
  <c r="BQ1366" i="13"/>
  <c r="BM1369" i="13"/>
  <c r="BM1370" i="13"/>
  <c r="BU1414" i="13"/>
  <c r="BU1443" i="13"/>
  <c r="BU1451" i="13"/>
  <c r="BU1465" i="13"/>
  <c r="BM1518" i="13"/>
  <c r="BQ1521" i="13"/>
  <c r="BM1525" i="13"/>
  <c r="BQ1538" i="13"/>
  <c r="BM1540" i="13"/>
  <c r="BQ1545" i="13"/>
  <c r="BQ1571" i="13"/>
  <c r="BU1583" i="13"/>
  <c r="BU1599" i="13"/>
  <c r="BU1615" i="13"/>
  <c r="BQ1098" i="13"/>
  <c r="BM1115" i="13"/>
  <c r="BM1131" i="13"/>
  <c r="BU1141" i="13"/>
  <c r="BM1147" i="13"/>
  <c r="BQ1151" i="13"/>
  <c r="BM1153" i="13"/>
  <c r="BU1163" i="13"/>
  <c r="BQ1180" i="13"/>
  <c r="BM1191" i="13"/>
  <c r="BQ1201" i="13"/>
  <c r="BQ1203" i="13"/>
  <c r="BU1263" i="13"/>
  <c r="BU1276" i="13"/>
  <c r="BM1355" i="13"/>
  <c r="BU1408" i="13"/>
  <c r="BU1421" i="13"/>
  <c r="BM1427" i="13"/>
  <c r="BQ1455" i="13"/>
  <c r="BU1459" i="13"/>
  <c r="BU1491" i="13"/>
  <c r="BQ1515" i="13"/>
  <c r="BM1517" i="13"/>
  <c r="BU1519" i="13"/>
  <c r="BM1534" i="13"/>
  <c r="BQ1537" i="13"/>
  <c r="BU1549" i="13"/>
  <c r="BM1554" i="13"/>
  <c r="BM1555" i="13"/>
  <c r="BU1557" i="13"/>
  <c r="BQ1566" i="13"/>
  <c r="BQ1586" i="13"/>
  <c r="BQ1587" i="13"/>
  <c r="BM1589" i="13"/>
  <c r="BM1597" i="13"/>
  <c r="BM1613" i="13"/>
  <c r="BM1635" i="13"/>
  <c r="BU1637" i="13"/>
  <c r="BU1638" i="13"/>
  <c r="BQ1640" i="13"/>
  <c r="BU1644" i="13"/>
  <c r="BM1651" i="13"/>
  <c r="BM1652" i="13"/>
  <c r="BM1093" i="13"/>
  <c r="BU1100" i="13"/>
  <c r="BM1112" i="13"/>
  <c r="BU1113" i="13"/>
  <c r="BU1118" i="13"/>
  <c r="BQ1121" i="13"/>
  <c r="BM1123" i="13"/>
  <c r="BU1125" i="13"/>
  <c r="BM1128" i="13"/>
  <c r="BM1129" i="13"/>
  <c r="BQ1143" i="13"/>
  <c r="BQ1148" i="13"/>
  <c r="BQ1149" i="13"/>
  <c r="BM1162" i="13"/>
  <c r="BQ1165" i="13"/>
  <c r="BU1168" i="13"/>
  <c r="BU1175" i="13"/>
  <c r="BQ1177" i="13"/>
  <c r="BU1180" i="13"/>
  <c r="BU1181" i="13"/>
  <c r="BQ1183" i="13"/>
  <c r="BQ1189" i="13"/>
  <c r="BM1196" i="13"/>
  <c r="BM1197" i="13"/>
  <c r="BU1198" i="13"/>
  <c r="BU1203" i="13"/>
  <c r="BQ1207" i="13"/>
  <c r="BU1242" i="13"/>
  <c r="BQ1246" i="13"/>
  <c r="BQ1258" i="13"/>
  <c r="BM1261" i="13"/>
  <c r="BQ1263" i="13"/>
  <c r="BM1284" i="13"/>
  <c r="BM1285" i="13"/>
  <c r="BU1287" i="13"/>
  <c r="BQ1294" i="13"/>
  <c r="BM1304" i="13"/>
  <c r="BU1311" i="13"/>
  <c r="BQ1313" i="13"/>
  <c r="BQ1327" i="13"/>
  <c r="BM1331" i="13"/>
  <c r="BQ1335" i="13"/>
  <c r="BQ1092" i="13"/>
  <c r="BM1094" i="13"/>
  <c r="BU1095" i="13"/>
  <c r="BM1105" i="13"/>
  <c r="BQ1116" i="13"/>
  <c r="BQ1127" i="13"/>
  <c r="BQ1133" i="13"/>
  <c r="BM1135" i="13"/>
  <c r="BM1140" i="13"/>
  <c r="BM1141" i="13"/>
  <c r="BM1156" i="13"/>
  <c r="BM1157" i="13"/>
  <c r="BQ1166" i="13"/>
  <c r="BU1169" i="13"/>
  <c r="BM1175" i="13"/>
  <c r="BQ1178" i="13"/>
  <c r="BM1185" i="13"/>
  <c r="BQ1195" i="13"/>
  <c r="BQ1200" i="13"/>
  <c r="BM1203" i="13"/>
  <c r="BU1205" i="13"/>
  <c r="BU1212" i="13"/>
  <c r="BQ1224" i="13"/>
  <c r="BM1227" i="13"/>
  <c r="BQ1231" i="13"/>
  <c r="BM1242" i="13"/>
  <c r="BU1244" i="13"/>
  <c r="BQ1247" i="13"/>
  <c r="BM1256" i="13"/>
  <c r="BQ1272" i="13"/>
  <c r="BU1299" i="13"/>
  <c r="BM1311" i="13"/>
  <c r="BU1320" i="13"/>
  <c r="BQ1322" i="13"/>
  <c r="BM1124" i="13"/>
  <c r="BM1125" i="13"/>
  <c r="BU1136" i="13"/>
  <c r="BQ1150" i="13"/>
  <c r="BU1152" i="13"/>
  <c r="BU1159" i="13"/>
  <c r="BQ1161" i="13"/>
  <c r="BU1164" i="13"/>
  <c r="BU1165" i="13"/>
  <c r="BQ1167" i="13"/>
  <c r="BQ1173" i="13"/>
  <c r="BU1177" i="13"/>
  <c r="BM1180" i="13"/>
  <c r="BM1181" i="13"/>
  <c r="BU1182" i="13"/>
  <c r="BU1187" i="13"/>
  <c r="BM1192" i="13"/>
  <c r="BQ1240" i="13"/>
  <c r="BQ1259" i="13"/>
  <c r="BQ1278" i="13"/>
  <c r="BQ1279" i="13"/>
  <c r="BQ1290" i="13"/>
  <c r="BU1295" i="13"/>
  <c r="BM1306" i="13"/>
  <c r="BQ1111" i="13"/>
  <c r="BU1091" i="13"/>
  <c r="BQ1099" i="13"/>
  <c r="BM1102" i="13"/>
  <c r="BQ1105" i="13"/>
  <c r="BM1108" i="13"/>
  <c r="BU1110" i="13"/>
  <c r="BU1121" i="13"/>
  <c r="BQ1129" i="13"/>
  <c r="BU1132" i="13"/>
  <c r="BU1133" i="13"/>
  <c r="BQ1141" i="13"/>
  <c r="BQ1146" i="13"/>
  <c r="BU1153" i="13"/>
  <c r="BQ1157" i="13"/>
  <c r="BU1161" i="13"/>
  <c r="BM1164" i="13"/>
  <c r="BM1165" i="13"/>
  <c r="BU1166" i="13"/>
  <c r="BU1171" i="13"/>
  <c r="BM1176" i="13"/>
  <c r="BM1177" i="13"/>
  <c r="BM1193" i="13"/>
  <c r="BM1194" i="13"/>
  <c r="BU1200" i="13"/>
  <c r="BM1206" i="13"/>
  <c r="BQ1227" i="13"/>
  <c r="BM1228" i="13"/>
  <c r="BU1230" i="13"/>
  <c r="BQ1234" i="13"/>
  <c r="BQ1241" i="13"/>
  <c r="BU1264" i="13"/>
  <c r="BU1272" i="13"/>
  <c r="BM1275" i="13"/>
  <c r="BQ1291" i="13"/>
  <c r="BQ1292" i="13"/>
  <c r="BM1295" i="13"/>
  <c r="BQ1304" i="13"/>
  <c r="BM1312" i="13"/>
  <c r="BU1102" i="13"/>
  <c r="BM1096" i="13"/>
  <c r="BU1111" i="13"/>
  <c r="BQ1125" i="13"/>
  <c r="BU1145" i="13"/>
  <c r="BM1149" i="13"/>
  <c r="BQ1169" i="13"/>
  <c r="BU1173" i="13"/>
  <c r="BQ1181" i="13"/>
  <c r="BQ1185" i="13"/>
  <c r="BM1189" i="13"/>
  <c r="BM1207" i="13"/>
  <c r="BU1225" i="13"/>
  <c r="BM1246" i="13"/>
  <c r="BU1273" i="13"/>
  <c r="BU1290" i="13"/>
  <c r="BM1301" i="13"/>
  <c r="BU1309" i="13"/>
  <c r="BQ1325" i="13"/>
  <c r="BM1091" i="13"/>
  <c r="BU1094" i="13"/>
  <c r="BM1097" i="13"/>
  <c r="BU1098" i="13"/>
  <c r="BU1099" i="13"/>
  <c r="BM1103" i="13"/>
  <c r="BM1104" i="13"/>
  <c r="BU1105" i="13"/>
  <c r="BQ1107" i="13"/>
  <c r="BQ1108" i="13"/>
  <c r="BQ1113" i="13"/>
  <c r="BM1116" i="13"/>
  <c r="BM1121" i="13"/>
  <c r="BU1128" i="13"/>
  <c r="BU1129" i="13"/>
  <c r="BM1132" i="13"/>
  <c r="BM1133" i="13"/>
  <c r="BU1139" i="13"/>
  <c r="BQ1142" i="13"/>
  <c r="BQ1147" i="13"/>
  <c r="BU1155" i="13"/>
  <c r="BM1160" i="13"/>
  <c r="BM1161" i="13"/>
  <c r="BM1178" i="13"/>
  <c r="BU1184" i="13"/>
  <c r="BU1191" i="13"/>
  <c r="BQ1193" i="13"/>
  <c r="BU1196" i="13"/>
  <c r="BU1197" i="13"/>
  <c r="BQ1199" i="13"/>
  <c r="BQ1205" i="13"/>
  <c r="BU1210" i="13"/>
  <c r="BQ1213" i="13"/>
  <c r="BM1216" i="13"/>
  <c r="BQ1221" i="13"/>
  <c r="BU1232" i="13"/>
  <c r="BU1233" i="13"/>
  <c r="BQ1236" i="13"/>
  <c r="BM1239" i="13"/>
  <c r="BU1239" i="13"/>
  <c r="BQ1244" i="13"/>
  <c r="BM1252" i="13"/>
  <c r="BM1253" i="13"/>
  <c r="BQ1269" i="13"/>
  <c r="BM1272" i="13"/>
  <c r="BQ1275" i="13"/>
  <c r="BU1284" i="13"/>
  <c r="BU1304" i="13"/>
  <c r="BM1308" i="13"/>
  <c r="BQ1312" i="13"/>
  <c r="BQ1320" i="13"/>
  <c r="BU1331" i="13"/>
  <c r="BQ1333" i="13"/>
  <c r="BM1335" i="13"/>
  <c r="BU1490" i="13"/>
  <c r="BM1313" i="13"/>
  <c r="BM1325" i="13"/>
  <c r="BM1333" i="13"/>
  <c r="BU1334" i="13"/>
  <c r="BM1365" i="13"/>
  <c r="BU1367" i="13"/>
  <c r="BQ1368" i="13"/>
  <c r="BM1371" i="13"/>
  <c r="BM1378" i="13"/>
  <c r="BQ1386" i="13"/>
  <c r="BQ1400" i="13"/>
  <c r="BM1403" i="13"/>
  <c r="BQ1407" i="13"/>
  <c r="BU1422" i="13"/>
  <c r="BQ1425" i="13"/>
  <c r="BU1441" i="13"/>
  <c r="BM1445" i="13"/>
  <c r="BM1446" i="13"/>
  <c r="BQ1450" i="13"/>
  <c r="BU1452" i="13"/>
  <c r="BQ1461" i="13"/>
  <c r="BU1467" i="13"/>
  <c r="BQ1469" i="13"/>
  <c r="BQ1476" i="13"/>
  <c r="BQ1496" i="13"/>
  <c r="BM1498" i="13"/>
  <c r="BM1499" i="13"/>
  <c r="BQ1502" i="13"/>
  <c r="BQ1503" i="13"/>
  <c r="BM1506" i="13"/>
  <c r="BU1507" i="13"/>
  <c r="BQ1520" i="13"/>
  <c r="BU1523" i="13"/>
  <c r="BM1527" i="13"/>
  <c r="BU1529" i="13"/>
  <c r="BQ1531" i="13"/>
  <c r="BU1539" i="13"/>
  <c r="BU1544" i="13"/>
  <c r="BQ1547" i="13"/>
  <c r="BQ1551" i="13"/>
  <c r="BM1559" i="13"/>
  <c r="BQ1562" i="13"/>
  <c r="BM1563" i="13"/>
  <c r="BU1581" i="13"/>
  <c r="BM1585" i="13"/>
  <c r="BM1586" i="13"/>
  <c r="BM1592" i="13"/>
  <c r="BU1593" i="13"/>
  <c r="BQ1595" i="13"/>
  <c r="BU1612" i="13"/>
  <c r="BU1618" i="13"/>
  <c r="BQ1620" i="13"/>
  <c r="BQ1627" i="13"/>
  <c r="BQ1631" i="13"/>
  <c r="BQ1632" i="13"/>
  <c r="BU1636" i="13"/>
  <c r="BU1643" i="13"/>
  <c r="BQ1645" i="13"/>
  <c r="BM1647" i="13"/>
  <c r="BM1648" i="13"/>
  <c r="BQ1658" i="13"/>
  <c r="BU1306" i="13"/>
  <c r="BM1309" i="13"/>
  <c r="BM1326" i="13"/>
  <c r="BM1327" i="13"/>
  <c r="BM1334" i="13"/>
  <c r="BU1335" i="13"/>
  <c r="BQ1337" i="13"/>
  <c r="BU1348" i="13"/>
  <c r="BU1373" i="13"/>
  <c r="BU1374" i="13"/>
  <c r="BQ1381" i="13"/>
  <c r="BU1383" i="13"/>
  <c r="BQ1387" i="13"/>
  <c r="BM1389" i="13"/>
  <c r="BM1390" i="13"/>
  <c r="BQ1394" i="13"/>
  <c r="BQ1395" i="13"/>
  <c r="BM1397" i="13"/>
  <c r="BU1398" i="13"/>
  <c r="BU1399" i="13"/>
  <c r="BQ1413" i="13"/>
  <c r="BU1415" i="13"/>
  <c r="BQ1418" i="13"/>
  <c r="BQ1419" i="13"/>
  <c r="BM1421" i="13"/>
  <c r="BM1422" i="13"/>
  <c r="BU1423" i="13"/>
  <c r="BQ1431" i="13"/>
  <c r="BM1434" i="13"/>
  <c r="BU1435" i="13"/>
  <c r="BU1442" i="13"/>
  <c r="BU1454" i="13"/>
  <c r="BQ1462" i="13"/>
  <c r="BQ1470" i="13"/>
  <c r="BQ1471" i="13"/>
  <c r="BQ1491" i="13"/>
  <c r="BU1494" i="13"/>
  <c r="BU1501" i="13"/>
  <c r="BM1513" i="13"/>
  <c r="BQ1516" i="13"/>
  <c r="BQ1517" i="13"/>
  <c r="BM1523" i="13"/>
  <c r="BU1524" i="13"/>
  <c r="BM1528" i="13"/>
  <c r="BM1539" i="13"/>
  <c r="BM1543" i="13"/>
  <c r="BU1550" i="13"/>
  <c r="BU1554" i="13"/>
  <c r="BU1555" i="13"/>
  <c r="BQ1557" i="13"/>
  <c r="BU1570" i="13"/>
  <c r="BM1575" i="13"/>
  <c r="BU1582" i="13"/>
  <c r="BQ1583" i="13"/>
  <c r="BM1587" i="13"/>
  <c r="BU1589" i="13"/>
  <c r="BQ1603" i="13"/>
  <c r="BM1611" i="13"/>
  <c r="BM1623" i="13"/>
  <c r="BM1629" i="13"/>
  <c r="BU1630" i="13"/>
  <c r="BM1636" i="13"/>
  <c r="BM1642" i="13"/>
  <c r="BQ1646" i="13"/>
  <c r="BQ1651" i="13"/>
  <c r="BU1656" i="13"/>
  <c r="BU1342" i="13"/>
  <c r="BQ1351" i="13"/>
  <c r="BU1360" i="13"/>
  <c r="BQ1364" i="13"/>
  <c r="BQ1370" i="13"/>
  <c r="BQ1378" i="13"/>
  <c r="BM1383" i="13"/>
  <c r="BU1385" i="13"/>
  <c r="BU1393" i="13"/>
  <c r="BQ1396" i="13"/>
  <c r="BM1405" i="13"/>
  <c r="BU1406" i="13"/>
  <c r="BQ1408" i="13"/>
  <c r="BQ1409" i="13"/>
  <c r="BM1415" i="13"/>
  <c r="BU1416" i="13"/>
  <c r="BU1424" i="13"/>
  <c r="BU1429" i="13"/>
  <c r="BQ1432" i="13"/>
  <c r="BM1435" i="13"/>
  <c r="BQ1439" i="13"/>
  <c r="BM1441" i="13"/>
  <c r="BQ1444" i="13"/>
  <c r="BM1447" i="13"/>
  <c r="BU1448" i="13"/>
  <c r="BM1452" i="13"/>
  <c r="BU1455" i="13"/>
  <c r="BQ1458" i="13"/>
  <c r="BU1460" i="13"/>
  <c r="BM1466" i="13"/>
  <c r="BU1468" i="13"/>
  <c r="BQ1478" i="13"/>
  <c r="BM1481" i="13"/>
  <c r="BU1483" i="13"/>
  <c r="BM1488" i="13"/>
  <c r="BU1495" i="13"/>
  <c r="BQ1498" i="13"/>
  <c r="BQ1505" i="13"/>
  <c r="BM1507" i="13"/>
  <c r="BU1509" i="13"/>
  <c r="BQ1511" i="13"/>
  <c r="BM1569" i="13"/>
  <c r="BQ1579" i="13"/>
  <c r="BM1588" i="13"/>
  <c r="BU1595" i="13"/>
  <c r="BQ1598" i="13"/>
  <c r="BM1618" i="13"/>
  <c r="BU1619" i="13"/>
  <c r="BQ1622" i="13"/>
  <c r="BU1626" i="13"/>
  <c r="BU1515" i="13"/>
  <c r="BU1516" i="13"/>
  <c r="BU1532" i="13"/>
  <c r="BU1535" i="13"/>
  <c r="BU1540" i="13"/>
  <c r="BM1545" i="13"/>
  <c r="BU1547" i="13"/>
  <c r="BQ1552" i="13"/>
  <c r="BQ1558" i="13"/>
  <c r="BQ1559" i="13"/>
  <c r="BQ1567" i="13"/>
  <c r="BU1596" i="13"/>
  <c r="BU1602" i="13"/>
  <c r="BQ1604" i="13"/>
  <c r="BU1607" i="13"/>
  <c r="BM1612" i="13"/>
  <c r="BU1614" i="13"/>
  <c r="BQ1616" i="13"/>
  <c r="BU1620" i="13"/>
  <c r="BQ1623" i="13"/>
  <c r="BM1625" i="13"/>
  <c r="BU1627" i="13"/>
  <c r="BQ1641" i="13"/>
  <c r="BM1342" i="13"/>
  <c r="BU1344" i="13"/>
  <c r="BM1349" i="13"/>
  <c r="BQ1353" i="13"/>
  <c r="BU1355" i="13"/>
  <c r="BU1376" i="13"/>
  <c r="BM1384" i="13"/>
  <c r="BU1387" i="13"/>
  <c r="BQ1390" i="13"/>
  <c r="BM1392" i="13"/>
  <c r="BU1401" i="13"/>
  <c r="BQ1404" i="13"/>
  <c r="BQ1410" i="13"/>
  <c r="BM1416" i="13"/>
  <c r="BU1418" i="13"/>
  <c r="BM1424" i="13"/>
  <c r="BQ1427" i="13"/>
  <c r="BM1429" i="13"/>
  <c r="BU1431" i="13"/>
  <c r="BM1436" i="13"/>
  <c r="BU1438" i="13"/>
  <c r="BQ1440" i="13"/>
  <c r="BQ1446" i="13"/>
  <c r="BM1448" i="13"/>
  <c r="BQ1473" i="13"/>
  <c r="BM1475" i="13"/>
  <c r="BU1477" i="13"/>
  <c r="BQ1480" i="13"/>
  <c r="BU1484" i="13"/>
  <c r="BQ1487" i="13"/>
  <c r="BM1490" i="13"/>
  <c r="BM1495" i="13"/>
  <c r="BQ1499" i="13"/>
  <c r="BU1503" i="13"/>
  <c r="BM1508" i="13"/>
  <c r="BU1525" i="13"/>
  <c r="BM1535" i="13"/>
  <c r="BQ1544" i="13"/>
  <c r="BQ1549" i="13"/>
  <c r="BM1562" i="13"/>
  <c r="BQ1575" i="13"/>
  <c r="BM1577" i="13"/>
  <c r="BU1578" i="13"/>
  <c r="BU1579" i="13"/>
  <c r="BU1632" i="13"/>
  <c r="BQ1653" i="13"/>
  <c r="BQ1654" i="13"/>
  <c r="BU1658" i="13"/>
  <c r="BQ1661" i="13"/>
  <c r="BQ1662" i="13"/>
  <c r="BU1352" i="13"/>
  <c r="BU1364" i="13"/>
  <c r="BQ1367" i="13"/>
  <c r="BU1370" i="13"/>
  <c r="BM1386" i="13"/>
  <c r="BU1402" i="13"/>
  <c r="BU1409" i="13"/>
  <c r="BM1417" i="13"/>
  <c r="BU1426" i="13"/>
  <c r="BQ1428" i="13"/>
  <c r="BM1437" i="13"/>
  <c r="BM1438" i="13"/>
  <c r="BU1439" i="13"/>
  <c r="BQ1447" i="13"/>
  <c r="BQ1466" i="13"/>
  <c r="BQ1467" i="13"/>
  <c r="BM1469" i="13"/>
  <c r="BM1470" i="13"/>
  <c r="BM1476" i="13"/>
  <c r="BU1478" i="13"/>
  <c r="BU1479" i="13"/>
  <c r="BM1484" i="13"/>
  <c r="BQ1488" i="13"/>
  <c r="BM1491" i="13"/>
  <c r="BU1492" i="13"/>
  <c r="BQ1494" i="13"/>
  <c r="BM1502" i="13"/>
  <c r="BQ1514" i="13"/>
  <c r="BM1515" i="13"/>
  <c r="BM1516" i="13"/>
  <c r="BQ1519" i="13"/>
  <c r="BQ1534" i="13"/>
  <c r="BM1536" i="13"/>
  <c r="BM1541" i="13"/>
  <c r="BU1541" i="13"/>
  <c r="BM1546" i="13"/>
  <c r="BM1547" i="13"/>
  <c r="BQ1553" i="13"/>
  <c r="BM1571" i="13"/>
  <c r="BU1572" i="13"/>
  <c r="BU1573" i="13"/>
  <c r="BQ1582" i="13"/>
  <c r="BU1584" i="13"/>
  <c r="BM1590" i="13"/>
  <c r="BQ1593" i="13"/>
  <c r="BM1602" i="13"/>
  <c r="BU1603" i="13"/>
  <c r="BU1604" i="13"/>
  <c r="BM1608" i="13"/>
  <c r="BU1609" i="13"/>
  <c r="BQ1611" i="13"/>
  <c r="BM1627" i="13"/>
  <c r="BU1634" i="13"/>
  <c r="BU1639" i="13"/>
  <c r="BQ1642" i="13"/>
  <c r="BM1644" i="13"/>
  <c r="BU1646" i="13"/>
  <c r="BU1652" i="13"/>
  <c r="BU1660" i="13"/>
  <c r="BU1303" i="13"/>
  <c r="BQ1306" i="13"/>
  <c r="BQ1310" i="13"/>
  <c r="BU1312" i="13"/>
  <c r="BU1313" i="13"/>
  <c r="BQ1328" i="13"/>
  <c r="BU1333" i="13"/>
  <c r="BM1345" i="13"/>
  <c r="BQ1348" i="13"/>
  <c r="BM1350" i="13"/>
  <c r="BQ1354" i="13"/>
  <c r="BQ1358" i="13"/>
  <c r="BQ1359" i="13"/>
  <c r="BU1365" i="13"/>
  <c r="BU1371" i="13"/>
  <c r="BQ1374" i="13"/>
  <c r="BM1376" i="13"/>
  <c r="BM1377" i="13"/>
  <c r="BM1380" i="13"/>
  <c r="BM1387" i="13"/>
  <c r="BQ1391" i="13"/>
  <c r="BQ1392" i="13"/>
  <c r="BQ1399" i="13"/>
  <c r="BM1401" i="13"/>
  <c r="BM1402" i="13"/>
  <c r="BU1403" i="13"/>
  <c r="BQ1411" i="13"/>
  <c r="BM1413" i="13"/>
  <c r="BM1419" i="13"/>
  <c r="BQ1423" i="13"/>
  <c r="BM1426" i="13"/>
  <c r="BM1431" i="13"/>
  <c r="BQ1436" i="13"/>
  <c r="BU1445" i="13"/>
  <c r="BM1450" i="13"/>
  <c r="BM1462" i="13"/>
  <c r="BM1463" i="13"/>
  <c r="BU1464" i="13"/>
  <c r="BQ1468" i="13"/>
  <c r="BM1471" i="13"/>
  <c r="BU1472" i="13"/>
  <c r="BQ1474" i="13"/>
  <c r="BQ1482" i="13"/>
  <c r="BU1486" i="13"/>
  <c r="BM1497" i="13"/>
  <c r="BU1498" i="13"/>
  <c r="BU1505" i="13"/>
  <c r="BQ1507" i="13"/>
  <c r="BQ1508" i="13"/>
  <c r="BM1510" i="13"/>
  <c r="BU1512" i="13"/>
  <c r="BU1518" i="13"/>
  <c r="BM1526" i="13"/>
  <c r="BQ1529" i="13"/>
  <c r="BM1532" i="13"/>
  <c r="BM1533" i="13"/>
  <c r="BU1533" i="13"/>
  <c r="BM1548" i="13"/>
  <c r="BU1559" i="13"/>
  <c r="BM1579" i="13"/>
  <c r="BU1586" i="13"/>
  <c r="BU1591" i="13"/>
  <c r="BM1596" i="13"/>
  <c r="BU1598" i="13"/>
  <c r="BQ1599" i="13"/>
  <c r="BQ1600" i="13"/>
  <c r="BQ1619" i="13"/>
  <c r="BQ1625" i="13"/>
  <c r="BM1628" i="13"/>
  <c r="BU1640" i="13"/>
  <c r="BQ1643" i="13"/>
  <c r="BM1659" i="13"/>
  <c r="BM1660" i="13"/>
  <c r="BU1661" i="13"/>
  <c r="BU1092" i="13"/>
  <c r="BM1095" i="13"/>
  <c r="BM1098" i="13"/>
  <c r="BQ1104" i="13"/>
  <c r="BQ1118" i="13"/>
  <c r="BM1126" i="13"/>
  <c r="BQ1128" i="13"/>
  <c r="BU1130" i="13"/>
  <c r="BM1142" i="13"/>
  <c r="BQ1144" i="13"/>
  <c r="BU1146" i="13"/>
  <c r="BM1158" i="13"/>
  <c r="BQ1160" i="13"/>
  <c r="BU1162" i="13"/>
  <c r="BM1174" i="13"/>
  <c r="BQ1176" i="13"/>
  <c r="BU1178" i="13"/>
  <c r="BM1190" i="13"/>
  <c r="BQ1192" i="13"/>
  <c r="BU1194" i="13"/>
  <c r="BQ1210" i="13"/>
  <c r="BQ1211" i="13"/>
  <c r="BM1214" i="13"/>
  <c r="BU1216" i="13"/>
  <c r="BQ1219" i="13"/>
  <c r="BQ1225" i="13"/>
  <c r="BU1228" i="13"/>
  <c r="BQ1230" i="13"/>
  <c r="BM1236" i="13"/>
  <c r="BM1237" i="13"/>
  <c r="BU1250" i="13"/>
  <c r="BQ1253" i="13"/>
  <c r="BM1259" i="13"/>
  <c r="BU1261" i="13"/>
  <c r="BQ1262" i="13"/>
  <c r="BM1092" i="13"/>
  <c r="BQ1094" i="13"/>
  <c r="BQ1097" i="13"/>
  <c r="BU1103" i="13"/>
  <c r="BU1106" i="13"/>
  <c r="BM1120" i="13"/>
  <c r="BQ1122" i="13"/>
  <c r="BU1124" i="13"/>
  <c r="BM1136" i="13"/>
  <c r="BQ1138" i="13"/>
  <c r="BU1140" i="13"/>
  <c r="BM1152" i="13"/>
  <c r="BQ1154" i="13"/>
  <c r="BU1156" i="13"/>
  <c r="BM1168" i="13"/>
  <c r="BQ1170" i="13"/>
  <c r="BU1172" i="13"/>
  <c r="BM1184" i="13"/>
  <c r="BQ1186" i="13"/>
  <c r="BU1188" i="13"/>
  <c r="BM1200" i="13"/>
  <c r="BQ1202" i="13"/>
  <c r="BU1204" i="13"/>
  <c r="BU1208" i="13"/>
  <c r="BU1209" i="13"/>
  <c r="BQ1212" i="13"/>
  <c r="BM1215" i="13"/>
  <c r="BU1217" i="13"/>
  <c r="BQ1218" i="13"/>
  <c r="BM1223" i="13"/>
  <c r="BQ1235" i="13"/>
  <c r="BU1251" i="13"/>
  <c r="BU1260" i="13"/>
  <c r="BM1276" i="13"/>
  <c r="BQ1091" i="13"/>
  <c r="BU1093" i="13"/>
  <c r="BM1099" i="13"/>
  <c r="BM1106" i="13"/>
  <c r="BU1107" i="13"/>
  <c r="BQ1112" i="13"/>
  <c r="BU1114" i="13"/>
  <c r="BM1130" i="13"/>
  <c r="BQ1132" i="13"/>
  <c r="BU1134" i="13"/>
  <c r="BM1146" i="13"/>
  <c r="BQ1158" i="13"/>
  <c r="BU1160" i="13"/>
  <c r="BM1172" i="13"/>
  <c r="BQ1174" i="13"/>
  <c r="BU1176" i="13"/>
  <c r="BM1188" i="13"/>
  <c r="BQ1190" i="13"/>
  <c r="BU1192" i="13"/>
  <c r="BM1204" i="13"/>
  <c r="BQ1206" i="13"/>
  <c r="BM1208" i="13"/>
  <c r="BM1209" i="13"/>
  <c r="BU1211" i="13"/>
  <c r="BM1217" i="13"/>
  <c r="BU1219" i="13"/>
  <c r="BU1224" i="13"/>
  <c r="BQ1228" i="13"/>
  <c r="BU1234" i="13"/>
  <c r="BQ1237" i="13"/>
  <c r="BM1251" i="13"/>
  <c r="BU1252" i="13"/>
  <c r="BU1253" i="13"/>
  <c r="BM1260" i="13"/>
  <c r="BM1262" i="13"/>
  <c r="BU1267" i="13"/>
  <c r="BU1090" i="13"/>
  <c r="BM1100" i="13"/>
  <c r="BQ1102" i="13"/>
  <c r="BM1107" i="13"/>
  <c r="BU1108" i="13"/>
  <c r="BM1111" i="13"/>
  <c r="BM1114" i="13"/>
  <c r="BU1115" i="13"/>
  <c r="BQ1120" i="13"/>
  <c r="BU1122" i="13"/>
  <c r="BM1134" i="13"/>
  <c r="BQ1136" i="13"/>
  <c r="BU1138" i="13"/>
  <c r="BM1150" i="13"/>
  <c r="BQ1152" i="13"/>
  <c r="BU1154" i="13"/>
  <c r="BM1166" i="13"/>
  <c r="BQ1168" i="13"/>
  <c r="BU1170" i="13"/>
  <c r="BM1182" i="13"/>
  <c r="BU1186" i="13"/>
  <c r="BM1198" i="13"/>
  <c r="BU1202" i="13"/>
  <c r="BM1210" i="13"/>
  <c r="BQ1214" i="13"/>
  <c r="BQ1215" i="13"/>
  <c r="BU1220" i="13"/>
  <c r="BQ1223" i="13"/>
  <c r="BM1224" i="13"/>
  <c r="BM1225" i="13"/>
  <c r="BU1235" i="13"/>
  <c r="BU1241" i="13"/>
  <c r="BU1245" i="13"/>
  <c r="BU1248" i="13"/>
  <c r="BQ1256" i="13"/>
  <c r="BQ1260" i="13"/>
  <c r="BU1279" i="13"/>
  <c r="BU1206" i="13"/>
  <c r="BQ1208" i="13"/>
  <c r="BM1211" i="13"/>
  <c r="BU1213" i="13"/>
  <c r="BQ1216" i="13"/>
  <c r="BM1219" i="13"/>
  <c r="BU1221" i="13"/>
  <c r="BU1240" i="13"/>
  <c r="BQ1242" i="13"/>
  <c r="BQ1243" i="13"/>
  <c r="BQ1261" i="13"/>
  <c r="BQ1265" i="13"/>
  <c r="BM1283" i="13"/>
  <c r="BQ1096" i="13"/>
  <c r="BM1101" i="13"/>
  <c r="BQ1103" i="13"/>
  <c r="BU1109" i="13"/>
  <c r="BU1116" i="13"/>
  <c r="BM1119" i="13"/>
  <c r="BM1122" i="13"/>
  <c r="BQ1124" i="13"/>
  <c r="BU1126" i="13"/>
  <c r="BM1138" i="13"/>
  <c r="BQ1140" i="13"/>
  <c r="BU1142" i="13"/>
  <c r="BM1154" i="13"/>
  <c r="BQ1156" i="13"/>
  <c r="BU1158" i="13"/>
  <c r="BM1170" i="13"/>
  <c r="BQ1172" i="13"/>
  <c r="BU1174" i="13"/>
  <c r="BM1186" i="13"/>
  <c r="BQ1188" i="13"/>
  <c r="BU1190" i="13"/>
  <c r="BM1202" i="13"/>
  <c r="BQ1204" i="13"/>
  <c r="BQ1209" i="13"/>
  <c r="BU1214" i="13"/>
  <c r="BQ1217" i="13"/>
  <c r="BM1220" i="13"/>
  <c r="BM1226" i="13"/>
  <c r="BU1226" i="13"/>
  <c r="BM1231" i="13"/>
  <c r="BQ1233" i="13"/>
  <c r="BM1235" i="13"/>
  <c r="BU1236" i="13"/>
  <c r="BU1237" i="13"/>
  <c r="BM1240" i="13"/>
  <c r="BM1245" i="13"/>
  <c r="BU1246" i="13"/>
  <c r="BM1248" i="13"/>
  <c r="BQ1250" i="13"/>
  <c r="BQ1251" i="13"/>
  <c r="BM1254" i="13"/>
  <c r="BQ1288" i="13"/>
  <c r="BQ1277" i="13"/>
  <c r="BQ1286" i="13"/>
  <c r="BQ1287" i="13"/>
  <c r="BU1289" i="13"/>
  <c r="BU1292" i="13"/>
  <c r="BU1293" i="13"/>
  <c r="BU1294" i="13"/>
  <c r="BM1296" i="13"/>
  <c r="BQ1298" i="13"/>
  <c r="BQ1299" i="13"/>
  <c r="BM1302" i="13"/>
  <c r="BM1316" i="13"/>
  <c r="BM1317" i="13"/>
  <c r="BU1318" i="13"/>
  <c r="BU1319" i="13"/>
  <c r="BQ1323" i="13"/>
  <c r="BQ1324" i="13"/>
  <c r="BU1330" i="13"/>
  <c r="BQ1334" i="13"/>
  <c r="BU1341" i="13"/>
  <c r="BQ1349" i="13"/>
  <c r="BM1357" i="13"/>
  <c r="BQ1360" i="13"/>
  <c r="BU1362" i="13"/>
  <c r="BU1363" i="13"/>
  <c r="BU1375" i="13"/>
  <c r="BQ1380" i="13"/>
  <c r="BM1385" i="13"/>
  <c r="BU1392" i="13"/>
  <c r="BU1400" i="13"/>
  <c r="BM1420" i="13"/>
  <c r="BU1425" i="13"/>
  <c r="BQ1429" i="13"/>
  <c r="BM1433" i="13"/>
  <c r="BU1434" i="13"/>
  <c r="BU1440" i="13"/>
  <c r="BU1444" i="13"/>
  <c r="BU1285" i="13"/>
  <c r="BQ1300" i="13"/>
  <c r="BM1303" i="13"/>
  <c r="BQ1305" i="13"/>
  <c r="BQ1308" i="13"/>
  <c r="BU1310" i="13"/>
  <c r="BQ1315" i="13"/>
  <c r="BQ1329" i="13"/>
  <c r="BM1330" i="13"/>
  <c r="BQ1338" i="13"/>
  <c r="BQ1454" i="13"/>
  <c r="BQ1457" i="13"/>
  <c r="BM1464" i="13"/>
  <c r="BU1475" i="13"/>
  <c r="BQ1252" i="13"/>
  <c r="BM1255" i="13"/>
  <c r="BU1259" i="13"/>
  <c r="BM1267" i="13"/>
  <c r="BU1269" i="13"/>
  <c r="BU1277" i="13"/>
  <c r="BU1280" i="13"/>
  <c r="BM1289" i="13"/>
  <c r="BM1292" i="13"/>
  <c r="BM1293" i="13"/>
  <c r="BM1294" i="13"/>
  <c r="BQ1296" i="13"/>
  <c r="BU1298" i="13"/>
  <c r="BQ1301" i="13"/>
  <c r="BM1310" i="13"/>
  <c r="BM1318" i="13"/>
  <c r="BM1319" i="13"/>
  <c r="BQ1321" i="13"/>
  <c r="BM1336" i="13"/>
  <c r="BU1337" i="13"/>
  <c r="BM1341" i="13"/>
  <c r="BQ1350" i="13"/>
  <c r="BQ1356" i="13"/>
  <c r="BM1362" i="13"/>
  <c r="BU1366" i="13"/>
  <c r="BM1375" i="13"/>
  <c r="BQ1384" i="13"/>
  <c r="BM1388" i="13"/>
  <c r="BM1396" i="13"/>
  <c r="BM1400" i="13"/>
  <c r="BQ1403" i="13"/>
  <c r="BQ1416" i="13"/>
  <c r="BM1418" i="13"/>
  <c r="BM1425" i="13"/>
  <c r="BU1428" i="13"/>
  <c r="BQ1430" i="13"/>
  <c r="BM1444" i="13"/>
  <c r="BU1449" i="13"/>
  <c r="BU1453" i="13"/>
  <c r="BU1470" i="13"/>
  <c r="BM1496" i="13"/>
  <c r="BU1412" i="13"/>
  <c r="BQ1463" i="13"/>
  <c r="BM1268" i="13"/>
  <c r="BM1277" i="13"/>
  <c r="BU1278" i="13"/>
  <c r="BM1280" i="13"/>
  <c r="BQ1282" i="13"/>
  <c r="BQ1283" i="13"/>
  <c r="BM1286" i="13"/>
  <c r="BQ1293" i="13"/>
  <c r="BM1298" i="13"/>
  <c r="BQ1302" i="13"/>
  <c r="BQ1303" i="13"/>
  <c r="BU1305" i="13"/>
  <c r="BM1307" i="13"/>
  <c r="BQ1309" i="13"/>
  <c r="BU1315" i="13"/>
  <c r="BU1323" i="13"/>
  <c r="BU1324" i="13"/>
  <c r="BQ1326" i="13"/>
  <c r="BU1328" i="13"/>
  <c r="BM1337" i="13"/>
  <c r="BQ1341" i="13"/>
  <c r="BQ1344" i="13"/>
  <c r="BU1353" i="13"/>
  <c r="BM1366" i="13"/>
  <c r="BM1367" i="13"/>
  <c r="BU1380" i="13"/>
  <c r="BU1381" i="13"/>
  <c r="BU1394" i="13"/>
  <c r="BM1398" i="13"/>
  <c r="BQ1405" i="13"/>
  <c r="BM1406" i="13"/>
  <c r="BU1410" i="13"/>
  <c r="BM1412" i="13"/>
  <c r="BU1413" i="13"/>
  <c r="BQ1417" i="13"/>
  <c r="BQ1421" i="13"/>
  <c r="BQ1424" i="13"/>
  <c r="BQ1437" i="13"/>
  <c r="BM1442" i="13"/>
  <c r="BM1449" i="13"/>
  <c r="BU1450" i="13"/>
  <c r="BM1453" i="13"/>
  <c r="BM1456" i="13"/>
  <c r="BU1457" i="13"/>
  <c r="BQ1459" i="13"/>
  <c r="BM1460" i="13"/>
  <c r="BM1465" i="13"/>
  <c r="BU1466" i="13"/>
  <c r="BU1476" i="13"/>
  <c r="BU1481" i="13"/>
  <c r="BQ1495" i="13"/>
  <c r="BU1262" i="13"/>
  <c r="BM1264" i="13"/>
  <c r="BQ1266" i="13"/>
  <c r="BQ1267" i="13"/>
  <c r="BM1270" i="13"/>
  <c r="BQ1276" i="13"/>
  <c r="BM1278" i="13"/>
  <c r="BM1287" i="13"/>
  <c r="BQ1289" i="13"/>
  <c r="BU1291" i="13"/>
  <c r="BM1299" i="13"/>
  <c r="BU1300" i="13"/>
  <c r="BU1301" i="13"/>
  <c r="BM1314" i="13"/>
  <c r="BQ1319" i="13"/>
  <c r="BU1321" i="13"/>
  <c r="BU1332" i="13"/>
  <c r="BM1338" i="13"/>
  <c r="BU1339" i="13"/>
  <c r="BQ1345" i="13"/>
  <c r="BM1346" i="13"/>
  <c r="BU1350" i="13"/>
  <c r="BU1356" i="13"/>
  <c r="BM1360" i="13"/>
  <c r="BQ1369" i="13"/>
  <c r="BM1373" i="13"/>
  <c r="BQ1375" i="13"/>
  <c r="BU1384" i="13"/>
  <c r="BQ1389" i="13"/>
  <c r="BQ1401" i="13"/>
  <c r="BM1407" i="13"/>
  <c r="BQ1479" i="13"/>
  <c r="BM1487" i="13"/>
  <c r="BU1499" i="13"/>
  <c r="BQ1268" i="13"/>
  <c r="BM1271" i="13"/>
  <c r="BU1282" i="13"/>
  <c r="BQ1285" i="13"/>
  <c r="BU1296" i="13"/>
  <c r="BU1302" i="13"/>
  <c r="BM1305" i="13"/>
  <c r="BM1315" i="13"/>
  <c r="BU1317" i="13"/>
  <c r="BM1324" i="13"/>
  <c r="BU1325" i="13"/>
  <c r="BM1328" i="13"/>
  <c r="BM1329" i="13"/>
  <c r="BM1332" i="13"/>
  <c r="BM1339" i="13"/>
  <c r="BU1343" i="13"/>
  <c r="BU1351" i="13"/>
  <c r="BM1353" i="13"/>
  <c r="BU1357" i="13"/>
  <c r="BQ1363" i="13"/>
  <c r="BQ1376" i="13"/>
  <c r="BU1378" i="13"/>
  <c r="BM1381" i="13"/>
  <c r="BQ1393" i="13"/>
  <c r="BM1394" i="13"/>
  <c r="BU1395" i="13"/>
  <c r="BQ1397" i="13"/>
  <c r="BU1404" i="13"/>
  <c r="BM1410" i="13"/>
  <c r="BU1420" i="13"/>
  <c r="BQ1422" i="13"/>
  <c r="BU1433" i="13"/>
  <c r="BU1436" i="13"/>
  <c r="BQ1438" i="13"/>
  <c r="BQ1441" i="13"/>
  <c r="BQ1445" i="13"/>
  <c r="BQ1448" i="13"/>
  <c r="BQ1452" i="13"/>
  <c r="BM1457" i="13"/>
  <c r="BU1458" i="13"/>
  <c r="BU1463" i="13"/>
  <c r="BM1467" i="13"/>
  <c r="BM1472" i="13"/>
  <c r="BU1473" i="13"/>
  <c r="BM1477" i="13"/>
  <c r="BU1283" i="13"/>
  <c r="BM1291" i="13"/>
  <c r="BM1321" i="13"/>
  <c r="BM1351" i="13"/>
  <c r="BQ1377" i="13"/>
  <c r="BM1391" i="13"/>
  <c r="BU1437" i="13"/>
  <c r="BQ1449" i="13"/>
  <c r="BQ1453" i="13"/>
  <c r="BQ1456" i="13"/>
  <c r="BQ1486" i="13"/>
  <c r="BQ1492" i="13"/>
  <c r="BQ1483" i="13"/>
  <c r="BU1485" i="13"/>
  <c r="BQ1489" i="13"/>
  <c r="BM1494" i="13"/>
  <c r="BQ1501" i="13"/>
  <c r="BM1503" i="13"/>
  <c r="BQ1510" i="13"/>
  <c r="BU1520" i="13"/>
  <c r="BQ1524" i="13"/>
  <c r="BU1528" i="13"/>
  <c r="BQ1532" i="13"/>
  <c r="BU1536" i="13"/>
  <c r="BM1544" i="13"/>
  <c r="BQ1546" i="13"/>
  <c r="BU1552" i="13"/>
  <c r="BQ1556" i="13"/>
  <c r="BU1558" i="13"/>
  <c r="BU1561" i="13"/>
  <c r="BM1566" i="13"/>
  <c r="BM1572" i="13"/>
  <c r="BM1582" i="13"/>
  <c r="BQ1596" i="13"/>
  <c r="BM1598" i="13"/>
  <c r="BM1601" i="13"/>
  <c r="BQ1612" i="13"/>
  <c r="BM1614" i="13"/>
  <c r="BM1617" i="13"/>
  <c r="BQ1628" i="13"/>
  <c r="BM1630" i="13"/>
  <c r="BM1633" i="13"/>
  <c r="BU1645" i="13"/>
  <c r="BQ1647" i="13"/>
  <c r="BM1653" i="13"/>
  <c r="BU1654" i="13"/>
  <c r="BQ1656" i="13"/>
  <c r="BM1658" i="13"/>
  <c r="BU1659" i="13"/>
  <c r="BU1461" i="13"/>
  <c r="BQ1465" i="13"/>
  <c r="BM1473" i="13"/>
  <c r="BU1474" i="13"/>
  <c r="BM1480" i="13"/>
  <c r="BU1482" i="13"/>
  <c r="BQ1490" i="13"/>
  <c r="BQ1493" i="13"/>
  <c r="BU1497" i="13"/>
  <c r="BU1500" i="13"/>
  <c r="BM1512" i="13"/>
  <c r="BU1513" i="13"/>
  <c r="BM1520" i="13"/>
  <c r="BQ1530" i="13"/>
  <c r="BQ1540" i="13"/>
  <c r="BU1542" i="13"/>
  <c r="BU1545" i="13"/>
  <c r="BM1552" i="13"/>
  <c r="BQ1554" i="13"/>
  <c r="BM1558" i="13"/>
  <c r="BM1561" i="13"/>
  <c r="BQ1565" i="13"/>
  <c r="BQ1568" i="13"/>
  <c r="BU1576" i="13"/>
  <c r="BQ1578" i="13"/>
  <c r="BQ1581" i="13"/>
  <c r="BQ1584" i="13"/>
  <c r="BU1592" i="13"/>
  <c r="BQ1594" i="13"/>
  <c r="BU1605" i="13"/>
  <c r="BU1608" i="13"/>
  <c r="BQ1610" i="13"/>
  <c r="BU1621" i="13"/>
  <c r="BU1624" i="13"/>
  <c r="BQ1626" i="13"/>
  <c r="BM1639" i="13"/>
  <c r="BM1645" i="13"/>
  <c r="BU1655" i="13"/>
  <c r="BQ1648" i="13"/>
  <c r="BM1650" i="13"/>
  <c r="BU1651" i="13"/>
  <c r="BM1458" i="13"/>
  <c r="BM1461" i="13"/>
  <c r="BQ1472" i="13"/>
  <c r="BM1478" i="13"/>
  <c r="BM1482" i="13"/>
  <c r="BQ1484" i="13"/>
  <c r="BU1489" i="13"/>
  <c r="BM1492" i="13"/>
  <c r="BM1500" i="13"/>
  <c r="BQ1506" i="13"/>
  <c r="BU1514" i="13"/>
  <c r="BM1521" i="13"/>
  <c r="BQ1525" i="13"/>
  <c r="BM1529" i="13"/>
  <c r="BQ1533" i="13"/>
  <c r="BM1537" i="13"/>
  <c r="BQ1541" i="13"/>
  <c r="BM1553" i="13"/>
  <c r="BU1556" i="13"/>
  <c r="BQ1572" i="13"/>
  <c r="BM1576" i="13"/>
  <c r="BQ1588" i="13"/>
  <c r="BU1590" i="13"/>
  <c r="BQ1601" i="13"/>
  <c r="BM1605" i="13"/>
  <c r="BU1606" i="13"/>
  <c r="BQ1617" i="13"/>
  <c r="BM1621" i="13"/>
  <c r="BU1622" i="13"/>
  <c r="BQ1633" i="13"/>
  <c r="BM1637" i="13"/>
  <c r="BM1646" i="13"/>
  <c r="BU1647" i="13"/>
  <c r="BM1655" i="13"/>
  <c r="BQ1663" i="13"/>
  <c r="BQ1636" i="13"/>
  <c r="BQ1639" i="13"/>
  <c r="BM1643" i="13"/>
  <c r="BM1468" i="13"/>
  <c r="BU1469" i="13"/>
  <c r="BQ1477" i="13"/>
  <c r="BQ1481" i="13"/>
  <c r="BQ1485" i="13"/>
  <c r="BM1489" i="13"/>
  <c r="BU1502" i="13"/>
  <c r="BM1505" i="13"/>
  <c r="BQ1509" i="13"/>
  <c r="BM1524" i="13"/>
  <c r="BQ1528" i="13"/>
  <c r="BQ1536" i="13"/>
  <c r="BQ1570" i="13"/>
  <c r="BM1574" i="13"/>
  <c r="BU1585" i="13"/>
  <c r="BQ1589" i="13"/>
  <c r="BU1597" i="13"/>
  <c r="BU1600" i="13"/>
  <c r="BQ1602" i="13"/>
  <c r="BU1613" i="13"/>
  <c r="BU1616" i="13"/>
  <c r="BQ1618" i="13"/>
  <c r="BU1657" i="13"/>
  <c r="BQ1659" i="13"/>
  <c r="BQ1500" i="13"/>
  <c r="BQ1504" i="13"/>
  <c r="BU1511" i="13"/>
  <c r="BU1560" i="13"/>
  <c r="BQ1564" i="13"/>
  <c r="BM1568" i="13"/>
  <c r="BU1569" i="13"/>
  <c r="BQ1573" i="13"/>
  <c r="BQ1576" i="13"/>
  <c r="BM1581" i="13"/>
  <c r="BM1584" i="13"/>
  <c r="BM1600" i="13"/>
  <c r="BU1601" i="13"/>
  <c r="BQ1605" i="13"/>
  <c r="BM1616" i="13"/>
  <c r="BU1617" i="13"/>
  <c r="BQ1621" i="13"/>
  <c r="BM1632" i="13"/>
  <c r="BU1633" i="13"/>
  <c r="BM1641" i="13"/>
  <c r="BU1653" i="13"/>
  <c r="BQ1655" i="13"/>
  <c r="BM1661" i="13"/>
  <c r="BU1662" i="13"/>
  <c r="BU1222" i="13"/>
  <c r="BM1229" i="13"/>
  <c r="BQ1232" i="13"/>
  <c r="BM1241" i="13"/>
  <c r="BM1243" i="13"/>
  <c r="BQ1245" i="13"/>
  <c r="BQ1248" i="13"/>
  <c r="BU1255" i="13"/>
  <c r="BM1257" i="13"/>
  <c r="BU1268" i="13"/>
  <c r="BQ1270" i="13"/>
  <c r="BQ1271" i="13"/>
  <c r="BU1275" i="13"/>
  <c r="BQ1280" i="13"/>
  <c r="BM1222" i="13"/>
  <c r="BU1270" i="13"/>
  <c r="BQ1284" i="13"/>
  <c r="BQ1229" i="13"/>
  <c r="BQ1239" i="13"/>
  <c r="BM1250" i="13"/>
  <c r="BQ1257" i="13"/>
  <c r="BQ1264" i="13"/>
  <c r="BU1271" i="13"/>
  <c r="BM1273" i="13"/>
  <c r="BM1282" i="13"/>
  <c r="BQ1220" i="13"/>
  <c r="BU1266" i="13"/>
  <c r="BQ1222" i="13"/>
  <c r="BU1218" i="13"/>
  <c r="BU1229" i="13"/>
  <c r="BM1234" i="13"/>
  <c r="BM1238" i="13"/>
  <c r="BU1243" i="13"/>
  <c r="BU1257" i="13"/>
  <c r="BM1266" i="13"/>
  <c r="BQ1273" i="13"/>
  <c r="BU1286" i="13"/>
  <c r="BM1218" i="13"/>
  <c r="BU1227" i="13"/>
  <c r="BU1254" i="13"/>
  <c r="BU1329" i="13"/>
  <c r="BQ1346" i="13"/>
  <c r="BU1359" i="13"/>
  <c r="BM1372" i="13"/>
  <c r="BM1359" i="13"/>
  <c r="BM1356" i="13"/>
  <c r="BM1363" i="13"/>
  <c r="BQ1373" i="13"/>
  <c r="BU1340" i="13"/>
  <c r="BM1344" i="13"/>
  <c r="BU1347" i="13"/>
  <c r="BM1340" i="13"/>
  <c r="BM1347" i="13"/>
  <c r="BQ1357" i="13"/>
  <c r="BQ1362" i="13"/>
  <c r="BU1372" i="13"/>
  <c r="BM1404" i="13"/>
  <c r="BQ1385" i="13"/>
  <c r="BU1388" i="13"/>
  <c r="BU1391" i="13"/>
  <c r="BU1407" i="13"/>
  <c r="BM1663" i="13"/>
  <c r="B1066" i="13" l="1"/>
  <c r="AJ1062" i="13"/>
  <c r="AI1062" i="13"/>
  <c r="AL1062" i="13" s="1"/>
  <c r="AK1046" i="13"/>
  <c r="AL1046" i="13" s="1"/>
  <c r="AJ1027" i="13"/>
  <c r="AI1027" i="13"/>
  <c r="AL1027" i="13" s="1"/>
  <c r="AK1020" i="13"/>
  <c r="M1006" i="13"/>
  <c r="AK1005" i="13"/>
  <c r="AJ1005" i="13"/>
  <c r="AI1005" i="13"/>
  <c r="AL1005" i="13" s="1"/>
  <c r="AK1003" i="13"/>
  <c r="AK987" i="13"/>
  <c r="AJ987" i="13"/>
  <c r="AI987" i="13"/>
  <c r="AK978" i="13"/>
  <c r="AJ939" i="13"/>
  <c r="AI939" i="13"/>
  <c r="AK930" i="13"/>
  <c r="AP931" i="13" a="1"/>
  <c r="AP931" i="13" s="1"/>
  <c r="AQ931" i="13" a="1"/>
  <c r="AQ931" i="13" s="1"/>
  <c r="AR931" i="13" a="1"/>
  <c r="AR931" i="13" s="1"/>
  <c r="AP932" i="13" a="1"/>
  <c r="AP932" i="13" s="1"/>
  <c r="AQ932" i="13" a="1"/>
  <c r="AQ932" i="13" s="1"/>
  <c r="AR932" i="13" a="1"/>
  <c r="AR932" i="13" s="1"/>
  <c r="AP933" i="13" a="1"/>
  <c r="AP933" i="13" s="1"/>
  <c r="AQ933" i="13" a="1"/>
  <c r="AQ933" i="13" s="1"/>
  <c r="AR933" i="13" a="1"/>
  <c r="AR933" i="13" s="1"/>
  <c r="AP934" i="13" a="1"/>
  <c r="AP934" i="13" s="1"/>
  <c r="AQ934" i="13" a="1"/>
  <c r="AQ934" i="13" s="1"/>
  <c r="AR934" i="13" a="1"/>
  <c r="AR934" i="13" s="1"/>
  <c r="AP935" i="13" a="1"/>
  <c r="AP935" i="13" s="1"/>
  <c r="AQ935" i="13" a="1"/>
  <c r="AQ935" i="13" s="1"/>
  <c r="AR935" i="13" a="1"/>
  <c r="AR935" i="13" s="1"/>
  <c r="AP936" i="13" a="1"/>
  <c r="AP936" i="13" s="1"/>
  <c r="AQ936" i="13" a="1"/>
  <c r="AQ936" i="13" s="1"/>
  <c r="AR936" i="13" a="1"/>
  <c r="AR936" i="13" s="1"/>
  <c r="AP937" i="13" a="1"/>
  <c r="AP937" i="13" s="1"/>
  <c r="AQ937" i="13" a="1"/>
  <c r="AQ937" i="13" s="1"/>
  <c r="AR937" i="13" a="1"/>
  <c r="AR937" i="13" s="1"/>
  <c r="AP938" i="13" a="1"/>
  <c r="AP938" i="13" s="1"/>
  <c r="AQ938" i="13" a="1"/>
  <c r="AQ938" i="13" s="1"/>
  <c r="AR938" i="13" a="1"/>
  <c r="AR938" i="13" s="1"/>
  <c r="B915" i="13"/>
  <c r="AJ911" i="13"/>
  <c r="AI911" i="13"/>
  <c r="AL911" i="13" s="1"/>
  <c r="AK895" i="13"/>
  <c r="AP896" i="13" a="1"/>
  <c r="AP896" i="13" s="1"/>
  <c r="AQ896" i="13" a="1"/>
  <c r="AQ896" i="13" s="1"/>
  <c r="AR896" i="13" a="1"/>
  <c r="AR896" i="13" s="1"/>
  <c r="AP897" i="13" a="1"/>
  <c r="AP897" i="13" s="1"/>
  <c r="AQ897" i="13" a="1"/>
  <c r="AQ897" i="13" s="1"/>
  <c r="AR897" i="13" a="1"/>
  <c r="AR897" i="13" s="1"/>
  <c r="AP898" i="13" a="1"/>
  <c r="AP898" i="13" s="1"/>
  <c r="AQ898" i="13" a="1"/>
  <c r="AQ898" i="13" s="1"/>
  <c r="AR898" i="13" a="1"/>
  <c r="AR898" i="13" s="1"/>
  <c r="AP899" i="13" a="1"/>
  <c r="AP899" i="13" s="1"/>
  <c r="AQ899" i="13" a="1"/>
  <c r="AQ899" i="13" s="1"/>
  <c r="AR899" i="13" a="1"/>
  <c r="AR899" i="13" s="1"/>
  <c r="AP900" i="13" a="1"/>
  <c r="AP900" i="13" s="1"/>
  <c r="AQ900" i="13" a="1"/>
  <c r="AQ900" i="13" s="1"/>
  <c r="AR900" i="13" a="1"/>
  <c r="AR900" i="13" s="1"/>
  <c r="AP901" i="13" a="1"/>
  <c r="AP901" i="13" s="1"/>
  <c r="AQ901" i="13" a="1"/>
  <c r="AQ901" i="13" s="1"/>
  <c r="AR901" i="13" a="1"/>
  <c r="AR901" i="13" s="1"/>
  <c r="AP902" i="13" a="1"/>
  <c r="AP902" i="13" s="1"/>
  <c r="AQ902" i="13" a="1"/>
  <c r="AQ902" i="13" s="1"/>
  <c r="AR902" i="13" a="1"/>
  <c r="AR902" i="13" s="1"/>
  <c r="AP903" i="13" a="1"/>
  <c r="AP903" i="13" s="1"/>
  <c r="AQ903" i="13" a="1"/>
  <c r="AQ903" i="13" s="1"/>
  <c r="AR903" i="13" a="1"/>
  <c r="AR903" i="13" s="1"/>
  <c r="AP904" i="13" a="1"/>
  <c r="AP904" i="13" s="1"/>
  <c r="AQ904" i="13" a="1"/>
  <c r="AQ904" i="13" s="1"/>
  <c r="AR904" i="13" a="1"/>
  <c r="AR904" i="13" s="1"/>
  <c r="AP905" i="13" a="1"/>
  <c r="AP905" i="13" s="1"/>
  <c r="AQ905" i="13" a="1"/>
  <c r="AQ905" i="13" s="1"/>
  <c r="AR905" i="13" a="1"/>
  <c r="AR905" i="13" s="1"/>
  <c r="AP906" i="13" a="1"/>
  <c r="AP906" i="13" s="1"/>
  <c r="AQ906" i="13" a="1"/>
  <c r="AQ906" i="13" s="1"/>
  <c r="AR906" i="13" a="1"/>
  <c r="AR906" i="13" s="1"/>
  <c r="AP907" i="13" a="1"/>
  <c r="AP907" i="13" s="1"/>
  <c r="AQ907" i="13" a="1"/>
  <c r="AQ907" i="13" s="1"/>
  <c r="AR907" i="13" a="1"/>
  <c r="AR907" i="13" s="1"/>
  <c r="AP908" i="13" a="1"/>
  <c r="AP908" i="13" s="1"/>
  <c r="AQ908" i="13" a="1"/>
  <c r="AQ908" i="13" s="1"/>
  <c r="AR908" i="13" a="1"/>
  <c r="AR908" i="13" s="1"/>
  <c r="AP909" i="13" a="1"/>
  <c r="AP909" i="13" s="1"/>
  <c r="AQ909" i="13" a="1"/>
  <c r="AQ909" i="13" s="1"/>
  <c r="AR909" i="13" a="1"/>
  <c r="AR909" i="13" s="1"/>
  <c r="AP910" i="13" a="1"/>
  <c r="AP910" i="13" s="1"/>
  <c r="AQ910" i="13" a="1"/>
  <c r="AQ910" i="13" s="1"/>
  <c r="AR910" i="13" a="1"/>
  <c r="AR910" i="13" s="1"/>
  <c r="B883" i="13"/>
  <c r="AK877" i="13"/>
  <c r="AJ877" i="13"/>
  <c r="AI877" i="13"/>
  <c r="AL877" i="13" s="1"/>
  <c r="AK871" i="13"/>
  <c r="B885" i="13"/>
  <c r="B882" i="13"/>
  <c r="AJ855" i="13"/>
  <c r="AI855" i="13"/>
  <c r="AL855" i="13" s="1"/>
  <c r="AK846" i="13"/>
  <c r="AK830" i="13"/>
  <c r="B809" i="13"/>
  <c r="AT791" i="13" a="1"/>
  <c r="AT791" i="13" s="1"/>
  <c r="AU791" i="13" a="1"/>
  <c r="AU791" i="13" s="1"/>
  <c r="AV791" i="13" a="1"/>
  <c r="AV791" i="13" s="1"/>
  <c r="AT792" i="13" a="1"/>
  <c r="AT792" i="13" s="1"/>
  <c r="AU792" i="13" a="1"/>
  <c r="AU792" i="13" s="1"/>
  <c r="AV792" i="13" a="1"/>
  <c r="AV792" i="13" s="1"/>
  <c r="AT793" i="13" a="1"/>
  <c r="AT793" i="13" s="1"/>
  <c r="AU793" i="13" a="1"/>
  <c r="AU793" i="13" s="1"/>
  <c r="AV793" i="13" a="1"/>
  <c r="AV793" i="13" s="1"/>
  <c r="AT794" i="13" a="1"/>
  <c r="AT794" i="13" s="1"/>
  <c r="AU794" i="13" a="1"/>
  <c r="AU794" i="13" s="1"/>
  <c r="AV794" i="13" a="1"/>
  <c r="AV794" i="13" s="1"/>
  <c r="AT795" i="13" a="1"/>
  <c r="AT795" i="13" s="1"/>
  <c r="AU795" i="13" a="1"/>
  <c r="AU795" i="13" s="1"/>
  <c r="AV795" i="13" a="1"/>
  <c r="AV795" i="13" s="1"/>
  <c r="AT796" i="13" a="1"/>
  <c r="AT796" i="13" s="1"/>
  <c r="AU796" i="13" a="1"/>
  <c r="AU796" i="13" s="1"/>
  <c r="AV796" i="13" a="1"/>
  <c r="AV796" i="13" s="1"/>
  <c r="AT797" i="13" a="1"/>
  <c r="AT797" i="13" s="1"/>
  <c r="AU797" i="13" a="1"/>
  <c r="AU797" i="13" s="1"/>
  <c r="AV797" i="13" a="1"/>
  <c r="AV797" i="13" s="1"/>
  <c r="AT798" i="13" a="1"/>
  <c r="AT798" i="13" s="1"/>
  <c r="AU798" i="13" a="1"/>
  <c r="AU798" i="13" s="1"/>
  <c r="AV798" i="13" a="1"/>
  <c r="AV798" i="13" s="1"/>
  <c r="AT799" i="13" a="1"/>
  <c r="AT799" i="13" s="1"/>
  <c r="AU799" i="13" a="1"/>
  <c r="AU799" i="13" s="1"/>
  <c r="AV799" i="13" a="1"/>
  <c r="AV799" i="13" s="1"/>
  <c r="AT800" i="13" a="1"/>
  <c r="AT800" i="13" s="1"/>
  <c r="AU800" i="13" a="1"/>
  <c r="AU800" i="13" s="1"/>
  <c r="AV800" i="13" a="1"/>
  <c r="AV800" i="13" s="1"/>
  <c r="AT801" i="13" a="1"/>
  <c r="AT801" i="13" s="1"/>
  <c r="AU801" i="13" a="1"/>
  <c r="AU801" i="13" s="1"/>
  <c r="AV801" i="13" a="1"/>
  <c r="AV801" i="13" s="1"/>
  <c r="AT802" i="13" a="1"/>
  <c r="AT802" i="13" s="1"/>
  <c r="AU802" i="13" a="1"/>
  <c r="AU802" i="13" s="1"/>
  <c r="AV802" i="13" a="1"/>
  <c r="AV802" i="13" s="1"/>
  <c r="AT803" i="13" a="1"/>
  <c r="AT803" i="13" s="1"/>
  <c r="AU803" i="13" a="1"/>
  <c r="AU803" i="13" s="1"/>
  <c r="AV803" i="13" a="1"/>
  <c r="AV803" i="13" s="1"/>
  <c r="AT804" i="13" a="1"/>
  <c r="AT804" i="13" s="1"/>
  <c r="AU804" i="13" a="1"/>
  <c r="AU804" i="13" s="1"/>
  <c r="AV804" i="13" a="1"/>
  <c r="AV804" i="13" s="1"/>
  <c r="AT805" i="13" a="1"/>
  <c r="AT805" i="13" s="1"/>
  <c r="AU805" i="13" a="1"/>
  <c r="AU805" i="13" s="1"/>
  <c r="AV805" i="13" a="1"/>
  <c r="AV805" i="13" s="1"/>
  <c r="AR806" i="13"/>
  <c r="AQ790" i="13"/>
  <c r="AP790" i="13"/>
  <c r="AM806" i="13"/>
  <c r="AL806" i="13"/>
  <c r="AN790" i="13"/>
  <c r="AP736" i="13" a="1"/>
  <c r="AP736" i="13" s="1"/>
  <c r="AP737" i="13" a="1"/>
  <c r="AP737" i="13" s="1"/>
  <c r="AP738" i="13" a="1"/>
  <c r="AP738" i="13" s="1"/>
  <c r="AP739" i="13" a="1"/>
  <c r="AP739" i="13" s="1"/>
  <c r="AP740" i="13" a="1"/>
  <c r="AP740" i="13" s="1"/>
  <c r="AP741" i="13" a="1"/>
  <c r="AP741" i="13" s="1"/>
  <c r="AP742" i="13" a="1"/>
  <c r="AP742" i="13" s="1"/>
  <c r="AP743" i="13" a="1"/>
  <c r="AP743" i="13" s="1"/>
  <c r="AP744" i="13" a="1"/>
  <c r="AP744" i="13" s="1"/>
  <c r="AP745" i="13" a="1"/>
  <c r="AP745" i="13" s="1"/>
  <c r="AP746" i="13" a="1"/>
  <c r="AP746" i="13" s="1"/>
  <c r="AP747" i="13" a="1"/>
  <c r="AP747" i="13" s="1"/>
  <c r="AP748" i="13" a="1"/>
  <c r="AP748" i="13" s="1"/>
  <c r="AP749" i="13" a="1"/>
  <c r="AP749" i="13" s="1"/>
  <c r="AP750" i="13" a="1"/>
  <c r="AP750" i="13" s="1"/>
  <c r="AP751" i="13" a="1"/>
  <c r="AP751" i="13" s="1"/>
  <c r="AP752" i="13" a="1"/>
  <c r="AP752" i="13" s="1"/>
  <c r="AP753" i="13" a="1"/>
  <c r="AP753" i="13" s="1"/>
  <c r="AP754" i="13" a="1"/>
  <c r="AP754" i="13" s="1"/>
  <c r="AP755" i="13" a="1"/>
  <c r="AP755" i="13" s="1"/>
  <c r="AP756" i="13" a="1"/>
  <c r="AP756" i="13" s="1"/>
  <c r="AP757" i="13" a="1"/>
  <c r="AP757" i="13" s="1"/>
  <c r="AP758" i="13" a="1"/>
  <c r="AP758" i="13" s="1"/>
  <c r="AP759" i="13" a="1"/>
  <c r="AP759" i="13" s="1"/>
  <c r="AP760" i="13" a="1"/>
  <c r="AP760" i="13" s="1"/>
  <c r="AP761" i="13" a="1"/>
  <c r="AP761" i="13" s="1"/>
  <c r="AP762" i="13" a="1"/>
  <c r="AP762" i="13" s="1"/>
  <c r="AP763" i="13" a="1"/>
  <c r="AP763" i="13" s="1"/>
  <c r="AP764" i="13" a="1"/>
  <c r="AP764" i="13" s="1"/>
  <c r="AP765" i="13" a="1"/>
  <c r="AP765" i="13" s="1"/>
  <c r="AP766" i="13" a="1"/>
  <c r="AP766" i="13" s="1"/>
  <c r="AP767" i="13" a="1"/>
  <c r="AP767" i="13" s="1"/>
  <c r="AP768" i="13" a="1"/>
  <c r="AP768" i="13" s="1"/>
  <c r="AP769" i="13" a="1"/>
  <c r="AP769" i="13" s="1"/>
  <c r="AO806" i="13" l="1"/>
  <c r="AS790" i="13"/>
  <c r="AV807" i="13"/>
  <c r="B816" i="13" s="1"/>
  <c r="AR912" i="13"/>
  <c r="B923" i="13" s="1"/>
  <c r="AL939" i="13"/>
  <c r="AR940" i="13"/>
  <c r="B949" i="13" s="1"/>
  <c r="AL930" i="13"/>
  <c r="AL830" i="13"/>
  <c r="AL831" i="13" s="1"/>
  <c r="AJ832" i="13" s="1"/>
  <c r="B836" i="13" s="1"/>
  <c r="AL871" i="13"/>
  <c r="AL964" i="13"/>
  <c r="AJ965" i="13" s="1"/>
  <c r="B969" i="13" s="1"/>
  <c r="AL846" i="13"/>
  <c r="AL895" i="13"/>
  <c r="AL1003" i="13"/>
  <c r="AS806" i="13"/>
  <c r="AL978" i="13"/>
  <c r="AL987" i="13"/>
  <c r="AO790" i="13"/>
  <c r="AL1020" i="13"/>
  <c r="AP771" i="13"/>
  <c r="B777" i="13" s="1"/>
  <c r="B706" i="13" l="1"/>
  <c r="B704" i="13"/>
  <c r="AT667" i="13" a="1"/>
  <c r="AT667" i="13" s="1"/>
  <c r="AU667" i="13" a="1"/>
  <c r="AU667" i="13" s="1"/>
  <c r="AV667" i="13" a="1"/>
  <c r="AV667" i="13" s="1"/>
  <c r="AT668" i="13" a="1"/>
  <c r="AT668" i="13" s="1"/>
  <c r="AU668" i="13" a="1"/>
  <c r="AU668" i="13" s="1"/>
  <c r="AV668" i="13" a="1"/>
  <c r="AV668" i="13" s="1"/>
  <c r="AT669" i="13" a="1"/>
  <c r="AT669" i="13" s="1"/>
  <c r="AU669" i="13" a="1"/>
  <c r="AU669" i="13" s="1"/>
  <c r="AV669" i="13" a="1"/>
  <c r="AV669" i="13" s="1"/>
  <c r="AT670" i="13" a="1"/>
  <c r="AT670" i="13" s="1"/>
  <c r="AU670" i="13" a="1"/>
  <c r="AU670" i="13" s="1"/>
  <c r="AV670" i="13" a="1"/>
  <c r="AV670" i="13" s="1"/>
  <c r="AT671" i="13" a="1"/>
  <c r="AT671" i="13" s="1"/>
  <c r="AU671" i="13" a="1"/>
  <c r="AU671" i="13" s="1"/>
  <c r="AV671" i="13" a="1"/>
  <c r="AV671" i="13" s="1"/>
  <c r="AT672" i="13" a="1"/>
  <c r="AT672" i="13" s="1"/>
  <c r="AU672" i="13" a="1"/>
  <c r="AU672" i="13" s="1"/>
  <c r="AV672" i="13" a="1"/>
  <c r="AV672" i="13" s="1"/>
  <c r="AT673" i="13" a="1"/>
  <c r="AT673" i="13" s="1"/>
  <c r="AU673" i="13" a="1"/>
  <c r="AU673" i="13" s="1"/>
  <c r="AV673" i="13" a="1"/>
  <c r="AV673" i="13" s="1"/>
  <c r="AT674" i="13" a="1"/>
  <c r="AT674" i="13" s="1"/>
  <c r="AU674" i="13" a="1"/>
  <c r="AU674" i="13" s="1"/>
  <c r="AV674" i="13" a="1"/>
  <c r="AV674" i="13" s="1"/>
  <c r="AT675" i="13" a="1"/>
  <c r="AT675" i="13" s="1"/>
  <c r="AU675" i="13" a="1"/>
  <c r="AU675" i="13" s="1"/>
  <c r="AV675" i="13" a="1"/>
  <c r="AV675" i="13" s="1"/>
  <c r="AT676" i="13" a="1"/>
  <c r="AT676" i="13" s="1"/>
  <c r="AU676" i="13" a="1"/>
  <c r="AU676" i="13" s="1"/>
  <c r="AV676" i="13" a="1"/>
  <c r="AV676" i="13" s="1"/>
  <c r="AT677" i="13" a="1"/>
  <c r="AT677" i="13" s="1"/>
  <c r="AU677" i="13" a="1"/>
  <c r="AU677" i="13" s="1"/>
  <c r="AV677" i="13" a="1"/>
  <c r="AV677" i="13" s="1"/>
  <c r="AT678" i="13" a="1"/>
  <c r="AT678" i="13" s="1"/>
  <c r="AU678" i="13" a="1"/>
  <c r="AU678" i="13" s="1"/>
  <c r="AV678" i="13" a="1"/>
  <c r="AV678" i="13" s="1"/>
  <c r="AT679" i="13" a="1"/>
  <c r="AT679" i="13" s="1"/>
  <c r="AU679" i="13" a="1"/>
  <c r="AU679" i="13" s="1"/>
  <c r="AV679" i="13" a="1"/>
  <c r="AV679" i="13" s="1"/>
  <c r="AT680" i="13" a="1"/>
  <c r="AT680" i="13" s="1"/>
  <c r="AU680" i="13" a="1"/>
  <c r="AU680" i="13" s="1"/>
  <c r="AV680" i="13" a="1"/>
  <c r="AV680" i="13" s="1"/>
  <c r="AT681" i="13" a="1"/>
  <c r="AT681" i="13" s="1"/>
  <c r="AU681" i="13" a="1"/>
  <c r="AU681" i="13" s="1"/>
  <c r="AV681" i="13" a="1"/>
  <c r="AV681" i="13" s="1"/>
  <c r="AT682" i="13" a="1"/>
  <c r="AT682" i="13" s="1"/>
  <c r="AU682" i="13" a="1"/>
  <c r="AU682" i="13" s="1"/>
  <c r="AV682" i="13" a="1"/>
  <c r="AV682" i="13" s="1"/>
  <c r="AT683" i="13" a="1"/>
  <c r="AT683" i="13" s="1"/>
  <c r="AU683" i="13" a="1"/>
  <c r="AU683" i="13" s="1"/>
  <c r="AV683" i="13" a="1"/>
  <c r="AV683" i="13" s="1"/>
  <c r="AT684" i="13" a="1"/>
  <c r="AT684" i="13" s="1"/>
  <c r="AU684" i="13" a="1"/>
  <c r="AU684" i="13" s="1"/>
  <c r="AV684" i="13" a="1"/>
  <c r="AV684" i="13" s="1"/>
  <c r="AT685" i="13" a="1"/>
  <c r="AT685" i="13" s="1"/>
  <c r="AU685" i="13" a="1"/>
  <c r="AU685" i="13" s="1"/>
  <c r="AV685" i="13" a="1"/>
  <c r="AV685" i="13" s="1"/>
  <c r="AT686" i="13" a="1"/>
  <c r="AT686" i="13" s="1"/>
  <c r="AU686" i="13" a="1"/>
  <c r="AU686" i="13" s="1"/>
  <c r="AV686" i="13" a="1"/>
  <c r="AV686" i="13" s="1"/>
  <c r="AT687" i="13" a="1"/>
  <c r="AT687" i="13" s="1"/>
  <c r="AU687" i="13" a="1"/>
  <c r="AU687" i="13" s="1"/>
  <c r="AV687" i="13" a="1"/>
  <c r="AV687" i="13" s="1"/>
  <c r="AT688" i="13" a="1"/>
  <c r="AT688" i="13" s="1"/>
  <c r="AU688" i="13" a="1"/>
  <c r="AU688" i="13" s="1"/>
  <c r="AV688" i="13" a="1"/>
  <c r="AV688" i="13" s="1"/>
  <c r="AT689" i="13" a="1"/>
  <c r="AT689" i="13" s="1"/>
  <c r="AU689" i="13" a="1"/>
  <c r="AU689" i="13" s="1"/>
  <c r="AV689" i="13" a="1"/>
  <c r="AV689" i="13" s="1"/>
  <c r="AT690" i="13" a="1"/>
  <c r="AT690" i="13" s="1"/>
  <c r="AU690" i="13" a="1"/>
  <c r="AU690" i="13" s="1"/>
  <c r="AV690" i="13" a="1"/>
  <c r="AV690" i="13" s="1"/>
  <c r="AT691" i="13" a="1"/>
  <c r="AT691" i="13" s="1"/>
  <c r="AU691" i="13" a="1"/>
  <c r="AU691" i="13" s="1"/>
  <c r="AV691" i="13" a="1"/>
  <c r="AV691" i="13" s="1"/>
  <c r="AT692" i="13" a="1"/>
  <c r="AT692" i="13" s="1"/>
  <c r="AU692" i="13" a="1"/>
  <c r="AU692" i="13" s="1"/>
  <c r="AV692" i="13" a="1"/>
  <c r="AV692" i="13" s="1"/>
  <c r="AT693" i="13" a="1"/>
  <c r="AT693" i="13" s="1"/>
  <c r="AU693" i="13" a="1"/>
  <c r="AU693" i="13" s="1"/>
  <c r="AV693" i="13" a="1"/>
  <c r="AV693" i="13" s="1"/>
  <c r="AT694" i="13" a="1"/>
  <c r="AT694" i="13" s="1"/>
  <c r="AU694" i="13" a="1"/>
  <c r="AU694" i="13" s="1"/>
  <c r="AV694" i="13" a="1"/>
  <c r="AV694" i="13" s="1"/>
  <c r="AT695" i="13" a="1"/>
  <c r="AT695" i="13" s="1"/>
  <c r="AU695" i="13" a="1"/>
  <c r="AU695" i="13" s="1"/>
  <c r="AV695" i="13" a="1"/>
  <c r="AV695" i="13" s="1"/>
  <c r="AT696" i="13" a="1"/>
  <c r="AT696" i="13" s="1"/>
  <c r="AU696" i="13" a="1"/>
  <c r="AU696" i="13" s="1"/>
  <c r="AV696" i="13" a="1"/>
  <c r="AV696" i="13" s="1"/>
  <c r="AT697" i="13" a="1"/>
  <c r="AT697" i="13" s="1"/>
  <c r="AU697" i="13" a="1"/>
  <c r="AU697" i="13" s="1"/>
  <c r="AV697" i="13" a="1"/>
  <c r="AV697" i="13" s="1"/>
  <c r="AT698" i="13" a="1"/>
  <c r="AT698" i="13" s="1"/>
  <c r="AU698" i="13" a="1"/>
  <c r="AU698" i="13" s="1"/>
  <c r="AV698" i="13" a="1"/>
  <c r="AV698" i="13" s="1"/>
  <c r="AT699" i="13" a="1"/>
  <c r="AT699" i="13" s="1"/>
  <c r="AU699" i="13" a="1"/>
  <c r="AU699" i="13" s="1"/>
  <c r="AV699" i="13" a="1"/>
  <c r="AV699" i="13" s="1"/>
  <c r="AT700" i="13" a="1"/>
  <c r="AT700" i="13" s="1"/>
  <c r="AU700" i="13" a="1"/>
  <c r="AU700" i="13" s="1"/>
  <c r="AV700" i="13" a="1"/>
  <c r="AV700" i="13" s="1"/>
  <c r="AQ667" i="13" a="1"/>
  <c r="AQ667" i="13" s="1"/>
  <c r="AR667" i="13" a="1"/>
  <c r="AR667" i="13" s="1"/>
  <c r="AS667" i="13" a="1"/>
  <c r="AS667" i="13" s="1"/>
  <c r="AQ668" i="13" a="1"/>
  <c r="AQ668" i="13" s="1"/>
  <c r="AR668" i="13" a="1"/>
  <c r="AR668" i="13" s="1"/>
  <c r="AS668" i="13" a="1"/>
  <c r="AS668" i="13" s="1"/>
  <c r="AQ669" i="13" a="1"/>
  <c r="AQ669" i="13" s="1"/>
  <c r="AR669" i="13" a="1"/>
  <c r="AR669" i="13" s="1"/>
  <c r="AS669" i="13" a="1"/>
  <c r="AS669" i="13" s="1"/>
  <c r="AQ670" i="13" a="1"/>
  <c r="AQ670" i="13" s="1"/>
  <c r="AR670" i="13" a="1"/>
  <c r="AR670" i="13" s="1"/>
  <c r="AS670" i="13" a="1"/>
  <c r="AS670" i="13" s="1"/>
  <c r="AQ671" i="13" a="1"/>
  <c r="AQ671" i="13" s="1"/>
  <c r="AR671" i="13" a="1"/>
  <c r="AR671" i="13" s="1"/>
  <c r="AS671" i="13" a="1"/>
  <c r="AS671" i="13" s="1"/>
  <c r="AQ672" i="13" a="1"/>
  <c r="AQ672" i="13" s="1"/>
  <c r="AR672" i="13" a="1"/>
  <c r="AR672" i="13" s="1"/>
  <c r="AS672" i="13" a="1"/>
  <c r="AS672" i="13" s="1"/>
  <c r="AQ673" i="13" a="1"/>
  <c r="AQ673" i="13" s="1"/>
  <c r="AR673" i="13" a="1"/>
  <c r="AR673" i="13" s="1"/>
  <c r="AS673" i="13" a="1"/>
  <c r="AS673" i="13" s="1"/>
  <c r="AQ674" i="13" a="1"/>
  <c r="AQ674" i="13" s="1"/>
  <c r="AR674" i="13" a="1"/>
  <c r="AR674" i="13" s="1"/>
  <c r="AS674" i="13" a="1"/>
  <c r="AS674" i="13" s="1"/>
  <c r="AQ675" i="13" a="1"/>
  <c r="AQ675" i="13" s="1"/>
  <c r="AR675" i="13" a="1"/>
  <c r="AR675" i="13" s="1"/>
  <c r="AS675" i="13" a="1"/>
  <c r="AS675" i="13" s="1"/>
  <c r="AQ676" i="13" a="1"/>
  <c r="AQ676" i="13" s="1"/>
  <c r="AR676" i="13" a="1"/>
  <c r="AR676" i="13" s="1"/>
  <c r="AS676" i="13" a="1"/>
  <c r="AS676" i="13" s="1"/>
  <c r="AQ677" i="13" a="1"/>
  <c r="AQ677" i="13" s="1"/>
  <c r="AR677" i="13" a="1"/>
  <c r="AR677" i="13" s="1"/>
  <c r="AS677" i="13" a="1"/>
  <c r="AS677" i="13" s="1"/>
  <c r="AQ678" i="13" a="1"/>
  <c r="AQ678" i="13" s="1"/>
  <c r="AR678" i="13" a="1"/>
  <c r="AR678" i="13" s="1"/>
  <c r="AS678" i="13" a="1"/>
  <c r="AS678" i="13" s="1"/>
  <c r="AQ679" i="13" a="1"/>
  <c r="AQ679" i="13" s="1"/>
  <c r="AR679" i="13" a="1"/>
  <c r="AR679" i="13" s="1"/>
  <c r="AS679" i="13" a="1"/>
  <c r="AS679" i="13" s="1"/>
  <c r="AQ680" i="13" a="1"/>
  <c r="AQ680" i="13" s="1"/>
  <c r="AR680" i="13" a="1"/>
  <c r="AR680" i="13" s="1"/>
  <c r="AS680" i="13" a="1"/>
  <c r="AS680" i="13" s="1"/>
  <c r="AQ681" i="13" a="1"/>
  <c r="AQ681" i="13" s="1"/>
  <c r="AR681" i="13" a="1"/>
  <c r="AR681" i="13" s="1"/>
  <c r="AS681" i="13" a="1"/>
  <c r="AS681" i="13" s="1"/>
  <c r="AQ682" i="13" a="1"/>
  <c r="AQ682" i="13" s="1"/>
  <c r="AR682" i="13" a="1"/>
  <c r="AR682" i="13" s="1"/>
  <c r="AS682" i="13" a="1"/>
  <c r="AS682" i="13" s="1"/>
  <c r="AQ683" i="13" a="1"/>
  <c r="AQ683" i="13" s="1"/>
  <c r="AR683" i="13" a="1"/>
  <c r="AR683" i="13" s="1"/>
  <c r="AS683" i="13" a="1"/>
  <c r="AS683" i="13" s="1"/>
  <c r="AQ684" i="13" a="1"/>
  <c r="AQ684" i="13" s="1"/>
  <c r="AR684" i="13" a="1"/>
  <c r="AR684" i="13" s="1"/>
  <c r="AS684" i="13" a="1"/>
  <c r="AS684" i="13" s="1"/>
  <c r="AQ685" i="13" a="1"/>
  <c r="AQ685" i="13" s="1"/>
  <c r="AR685" i="13" a="1"/>
  <c r="AR685" i="13" s="1"/>
  <c r="AS685" i="13" a="1"/>
  <c r="AS685" i="13" s="1"/>
  <c r="AQ686" i="13" a="1"/>
  <c r="AQ686" i="13" s="1"/>
  <c r="AR686" i="13" a="1"/>
  <c r="AR686" i="13" s="1"/>
  <c r="AS686" i="13" a="1"/>
  <c r="AS686" i="13" s="1"/>
  <c r="AQ687" i="13" a="1"/>
  <c r="AQ687" i="13" s="1"/>
  <c r="AR687" i="13" a="1"/>
  <c r="AR687" i="13" s="1"/>
  <c r="AS687" i="13" a="1"/>
  <c r="AS687" i="13" s="1"/>
  <c r="AQ688" i="13" a="1"/>
  <c r="AQ688" i="13" s="1"/>
  <c r="AR688" i="13" a="1"/>
  <c r="AR688" i="13" s="1"/>
  <c r="AS688" i="13" a="1"/>
  <c r="AS688" i="13" s="1"/>
  <c r="AQ689" i="13" a="1"/>
  <c r="AQ689" i="13" s="1"/>
  <c r="AR689" i="13" a="1"/>
  <c r="AR689" i="13" s="1"/>
  <c r="AS689" i="13" a="1"/>
  <c r="AS689" i="13" s="1"/>
  <c r="AQ690" i="13" a="1"/>
  <c r="AQ690" i="13" s="1"/>
  <c r="AR690" i="13" a="1"/>
  <c r="AR690" i="13" s="1"/>
  <c r="AS690" i="13" a="1"/>
  <c r="AS690" i="13" s="1"/>
  <c r="AQ691" i="13" a="1"/>
  <c r="AQ691" i="13" s="1"/>
  <c r="AR691" i="13" a="1"/>
  <c r="AR691" i="13" s="1"/>
  <c r="AS691" i="13" a="1"/>
  <c r="AS691" i="13" s="1"/>
  <c r="AQ692" i="13" a="1"/>
  <c r="AQ692" i="13" s="1"/>
  <c r="AR692" i="13" a="1"/>
  <c r="AR692" i="13" s="1"/>
  <c r="AS692" i="13" a="1"/>
  <c r="AS692" i="13" s="1"/>
  <c r="AQ693" i="13" a="1"/>
  <c r="AQ693" i="13" s="1"/>
  <c r="AR693" i="13" a="1"/>
  <c r="AR693" i="13" s="1"/>
  <c r="AS693" i="13" a="1"/>
  <c r="AS693" i="13" s="1"/>
  <c r="AQ694" i="13" a="1"/>
  <c r="AQ694" i="13" s="1"/>
  <c r="AR694" i="13" a="1"/>
  <c r="AR694" i="13" s="1"/>
  <c r="AS694" i="13" a="1"/>
  <c r="AS694" i="13" s="1"/>
  <c r="AQ695" i="13" a="1"/>
  <c r="AQ695" i="13" s="1"/>
  <c r="AR695" i="13" a="1"/>
  <c r="AR695" i="13" s="1"/>
  <c r="AS695" i="13" a="1"/>
  <c r="AS695" i="13" s="1"/>
  <c r="AQ696" i="13" a="1"/>
  <c r="AQ696" i="13" s="1"/>
  <c r="AR696" i="13" a="1"/>
  <c r="AR696" i="13" s="1"/>
  <c r="AS696" i="13" a="1"/>
  <c r="AS696" i="13" s="1"/>
  <c r="AQ697" i="13" a="1"/>
  <c r="AQ697" i="13" s="1"/>
  <c r="AR697" i="13" a="1"/>
  <c r="AR697" i="13" s="1"/>
  <c r="AS697" i="13" a="1"/>
  <c r="AS697" i="13" s="1"/>
  <c r="AQ698" i="13" a="1"/>
  <c r="AQ698" i="13" s="1"/>
  <c r="AR698" i="13" a="1"/>
  <c r="AR698" i="13" s="1"/>
  <c r="AS698" i="13" a="1"/>
  <c r="AS698" i="13" s="1"/>
  <c r="AQ699" i="13" a="1"/>
  <c r="AQ699" i="13" s="1"/>
  <c r="AR699" i="13" a="1"/>
  <c r="AR699" i="13" s="1"/>
  <c r="AS699" i="13" a="1"/>
  <c r="AS699" i="13" s="1"/>
  <c r="AQ700" i="13" a="1"/>
  <c r="AQ700" i="13" s="1"/>
  <c r="AR700" i="13" a="1"/>
  <c r="AR700" i="13" s="1"/>
  <c r="AS700" i="13" a="1"/>
  <c r="AS700" i="13" s="1"/>
  <c r="AN701" i="13"/>
  <c r="AM701" i="13"/>
  <c r="AP701" i="13" s="1"/>
  <c r="AJ701" i="13"/>
  <c r="AI701" i="13"/>
  <c r="AO666" i="13"/>
  <c r="AK666" i="13"/>
  <c r="AG687" i="13"/>
  <c r="AG686" i="13"/>
  <c r="AG667" i="13"/>
  <c r="B641" i="13"/>
  <c r="AU637" i="13"/>
  <c r="AT637" i="13"/>
  <c r="AW637" i="13" s="1"/>
  <c r="AV616" i="13"/>
  <c r="AR637" i="13" a="1"/>
  <c r="AR637" i="13" s="1"/>
  <c r="AQ637" i="13" a="1"/>
  <c r="AQ637" i="13" s="1"/>
  <c r="AS616" i="13" a="1"/>
  <c r="AS616" i="13" s="1"/>
  <c r="AR616" i="13" a="1"/>
  <c r="AR616" i="13" s="1"/>
  <c r="AQ617" i="13" a="1"/>
  <c r="AQ617" i="13" s="1"/>
  <c r="AR617" i="13" a="1"/>
  <c r="AR617" i="13" s="1"/>
  <c r="AS617" i="13" a="1"/>
  <c r="AS617" i="13" s="1"/>
  <c r="AQ618" i="13" a="1"/>
  <c r="AQ618" i="13" s="1"/>
  <c r="AR618" i="13" a="1"/>
  <c r="AR618" i="13" s="1"/>
  <c r="AS618" i="13" a="1"/>
  <c r="AS618" i="13" s="1"/>
  <c r="AQ619" i="13" a="1"/>
  <c r="AQ619" i="13" s="1"/>
  <c r="AR619" i="13" a="1"/>
  <c r="AR619" i="13" s="1"/>
  <c r="AS619" i="13" a="1"/>
  <c r="AS619" i="13" s="1"/>
  <c r="AQ620" i="13" a="1"/>
  <c r="AQ620" i="13" s="1"/>
  <c r="AR620" i="13" a="1"/>
  <c r="AR620" i="13" s="1"/>
  <c r="AS620" i="13" a="1"/>
  <c r="AS620" i="13" s="1"/>
  <c r="AQ621" i="13" a="1"/>
  <c r="AQ621" i="13" s="1"/>
  <c r="AR621" i="13" a="1"/>
  <c r="AR621" i="13" s="1"/>
  <c r="AS621" i="13" a="1"/>
  <c r="AS621" i="13" s="1"/>
  <c r="AQ622" i="13" a="1"/>
  <c r="AQ622" i="13" s="1"/>
  <c r="AR622" i="13" a="1"/>
  <c r="AR622" i="13" s="1"/>
  <c r="AS622" i="13" a="1"/>
  <c r="AS622" i="13" s="1"/>
  <c r="AQ623" i="13" a="1"/>
  <c r="AQ623" i="13" s="1"/>
  <c r="AR623" i="13" a="1"/>
  <c r="AR623" i="13" s="1"/>
  <c r="AS623" i="13" a="1"/>
  <c r="AS623" i="13" s="1"/>
  <c r="AQ624" i="13" a="1"/>
  <c r="AQ624" i="13" s="1"/>
  <c r="AR624" i="13" a="1"/>
  <c r="AR624" i="13" s="1"/>
  <c r="AS624" i="13" a="1"/>
  <c r="AS624" i="13" s="1"/>
  <c r="AQ625" i="13" a="1"/>
  <c r="AQ625" i="13" s="1"/>
  <c r="AR625" i="13" a="1"/>
  <c r="AR625" i="13" s="1"/>
  <c r="AS625" i="13" a="1"/>
  <c r="AS625" i="13" s="1"/>
  <c r="AQ626" i="13" a="1"/>
  <c r="AQ626" i="13" s="1"/>
  <c r="AR626" i="13" a="1"/>
  <c r="AR626" i="13" s="1"/>
  <c r="AS626" i="13" a="1"/>
  <c r="AS626" i="13" s="1"/>
  <c r="AQ627" i="13" a="1"/>
  <c r="AQ627" i="13" s="1"/>
  <c r="AR627" i="13" a="1"/>
  <c r="AR627" i="13" s="1"/>
  <c r="AS627" i="13" a="1"/>
  <c r="AS627" i="13" s="1"/>
  <c r="AQ628" i="13" a="1"/>
  <c r="AQ628" i="13" s="1"/>
  <c r="AR628" i="13" a="1"/>
  <c r="AR628" i="13" s="1"/>
  <c r="AS628" i="13" a="1"/>
  <c r="AS628" i="13" s="1"/>
  <c r="AQ629" i="13" a="1"/>
  <c r="AQ629" i="13" s="1"/>
  <c r="AR629" i="13" a="1"/>
  <c r="AR629" i="13" s="1"/>
  <c r="AS629" i="13" a="1"/>
  <c r="AS629" i="13" s="1"/>
  <c r="AQ630" i="13" a="1"/>
  <c r="AQ630" i="13" s="1"/>
  <c r="AR630" i="13" a="1"/>
  <c r="AR630" i="13" s="1"/>
  <c r="AS630" i="13" a="1"/>
  <c r="AS630" i="13" s="1"/>
  <c r="AQ631" i="13" a="1"/>
  <c r="AQ631" i="13" s="1"/>
  <c r="AR631" i="13" a="1"/>
  <c r="AR631" i="13" s="1"/>
  <c r="AS631" i="13" a="1"/>
  <c r="AS631" i="13" s="1"/>
  <c r="AQ632" i="13" a="1"/>
  <c r="AQ632" i="13" s="1"/>
  <c r="AR632" i="13" a="1"/>
  <c r="AR632" i="13" s="1"/>
  <c r="AS632" i="13" a="1"/>
  <c r="AS632" i="13" s="1"/>
  <c r="AQ633" i="13" a="1"/>
  <c r="AQ633" i="13" s="1"/>
  <c r="AR633" i="13" a="1"/>
  <c r="AR633" i="13" s="1"/>
  <c r="AS633" i="13" a="1"/>
  <c r="AS633" i="13" s="1"/>
  <c r="AQ634" i="13" a="1"/>
  <c r="AQ634" i="13" s="1"/>
  <c r="AR634" i="13" a="1"/>
  <c r="AR634" i="13" s="1"/>
  <c r="AS634" i="13" a="1"/>
  <c r="AS634" i="13" s="1"/>
  <c r="AQ635" i="13" a="1"/>
  <c r="AQ635" i="13" s="1"/>
  <c r="AR635" i="13" a="1"/>
  <c r="AR635" i="13" s="1"/>
  <c r="AS635" i="13" a="1"/>
  <c r="AS635" i="13" s="1"/>
  <c r="AQ636" i="13" a="1"/>
  <c r="AQ636" i="13" s="1"/>
  <c r="AR636" i="13" a="1"/>
  <c r="AR636" i="13" s="1"/>
  <c r="AS636" i="13" a="1"/>
  <c r="AS636" i="13" s="1"/>
  <c r="AM617" i="13" a="1"/>
  <c r="AM617" i="13" s="1"/>
  <c r="AM618" i="13" a="1"/>
  <c r="AM618" i="13" s="1"/>
  <c r="AM619" i="13" a="1"/>
  <c r="AM619" i="13" s="1"/>
  <c r="AM620" i="13" a="1"/>
  <c r="AM620" i="13" s="1"/>
  <c r="AM621" i="13" a="1"/>
  <c r="AM621" i="13" s="1"/>
  <c r="AM622" i="13" a="1"/>
  <c r="AM622" i="13" s="1"/>
  <c r="AM623" i="13" a="1"/>
  <c r="AM623" i="13" s="1"/>
  <c r="AM624" i="13" a="1"/>
  <c r="AM624" i="13" s="1"/>
  <c r="AM625" i="13" a="1"/>
  <c r="AM625" i="13" s="1"/>
  <c r="AM626" i="13" a="1"/>
  <c r="AM626" i="13" s="1"/>
  <c r="AM627" i="13" a="1"/>
  <c r="AM627" i="13" s="1"/>
  <c r="AM628" i="13" a="1"/>
  <c r="AM628" i="13" s="1"/>
  <c r="AM629" i="13" a="1"/>
  <c r="AM629" i="13" s="1"/>
  <c r="AM630" i="13" a="1"/>
  <c r="AM630" i="13" s="1"/>
  <c r="AM631" i="13" a="1"/>
  <c r="AM631" i="13" s="1"/>
  <c r="AM632" i="13" a="1"/>
  <c r="AM632" i="13" s="1"/>
  <c r="AM633" i="13" a="1"/>
  <c r="AM633" i="13" s="1"/>
  <c r="AM634" i="13" a="1"/>
  <c r="AM634" i="13" s="1"/>
  <c r="AM635" i="13" a="1"/>
  <c r="AM635" i="13" s="1"/>
  <c r="AM636" i="13" a="1"/>
  <c r="AM636" i="13" s="1"/>
  <c r="AM637" i="13" a="1"/>
  <c r="AM637" i="13" s="1"/>
  <c r="AL617" i="13" a="1"/>
  <c r="AL617" i="13" s="1"/>
  <c r="AL618" i="13" a="1"/>
  <c r="AL618" i="13" s="1"/>
  <c r="AL619" i="13" a="1"/>
  <c r="AL619" i="13" s="1"/>
  <c r="AL620" i="13" a="1"/>
  <c r="AL620" i="13" s="1"/>
  <c r="AL621" i="13" a="1"/>
  <c r="AL621" i="13" s="1"/>
  <c r="AL622" i="13" a="1"/>
  <c r="AL622" i="13" s="1"/>
  <c r="AL623" i="13" a="1"/>
  <c r="AL623" i="13" s="1"/>
  <c r="AL624" i="13" a="1"/>
  <c r="AL624" i="13" s="1"/>
  <c r="AL625" i="13" a="1"/>
  <c r="AL625" i="13" s="1"/>
  <c r="AL626" i="13" a="1"/>
  <c r="AL626" i="13" s="1"/>
  <c r="AL627" i="13" a="1"/>
  <c r="AL627" i="13" s="1"/>
  <c r="AL628" i="13" a="1"/>
  <c r="AL628" i="13" s="1"/>
  <c r="AL629" i="13" a="1"/>
  <c r="AL629" i="13" s="1"/>
  <c r="AL630" i="13" a="1"/>
  <c r="AL630" i="13" s="1"/>
  <c r="AL631" i="13" a="1"/>
  <c r="AL631" i="13" s="1"/>
  <c r="AL632" i="13" a="1"/>
  <c r="AL632" i="13" s="1"/>
  <c r="AL633" i="13" a="1"/>
  <c r="AL633" i="13" s="1"/>
  <c r="AL634" i="13" a="1"/>
  <c r="AL634" i="13" s="1"/>
  <c r="AL635" i="13" a="1"/>
  <c r="AL635" i="13" s="1"/>
  <c r="AL636" i="13" a="1"/>
  <c r="AL636" i="13" s="1"/>
  <c r="AJ617" i="13" a="1"/>
  <c r="AJ617" i="13" s="1"/>
  <c r="AJ618" i="13" a="1"/>
  <c r="AJ618" i="13" s="1"/>
  <c r="AJ619" i="13" a="1"/>
  <c r="AJ619" i="13" s="1"/>
  <c r="AJ620" i="13" a="1"/>
  <c r="AJ620" i="13" s="1"/>
  <c r="AJ621" i="13" a="1"/>
  <c r="AJ621" i="13" s="1"/>
  <c r="AJ622" i="13" a="1"/>
  <c r="AJ622" i="13" s="1"/>
  <c r="AJ623" i="13" a="1"/>
  <c r="AJ623" i="13" s="1"/>
  <c r="AJ624" i="13" a="1"/>
  <c r="AJ624" i="13" s="1"/>
  <c r="AJ625" i="13" a="1"/>
  <c r="AJ625" i="13" s="1"/>
  <c r="AJ626" i="13" a="1"/>
  <c r="AJ626" i="13" s="1"/>
  <c r="AJ627" i="13" a="1"/>
  <c r="AJ627" i="13" s="1"/>
  <c r="AJ628" i="13" a="1"/>
  <c r="AJ628" i="13" s="1"/>
  <c r="AJ629" i="13" a="1"/>
  <c r="AJ629" i="13" s="1"/>
  <c r="AJ630" i="13" a="1"/>
  <c r="AJ630" i="13" s="1"/>
  <c r="AJ631" i="13" a="1"/>
  <c r="AJ631" i="13" s="1"/>
  <c r="AJ632" i="13" a="1"/>
  <c r="AJ632" i="13" s="1"/>
  <c r="AJ633" i="13" a="1"/>
  <c r="AJ633" i="13" s="1"/>
  <c r="AJ634" i="13" a="1"/>
  <c r="AJ634" i="13" s="1"/>
  <c r="AJ635" i="13" a="1"/>
  <c r="AJ635" i="13" s="1"/>
  <c r="AJ636" i="13" a="1"/>
  <c r="AJ636" i="13" s="1"/>
  <c r="AM591" i="13"/>
  <c r="AS638" i="13" l="1"/>
  <c r="AZ618" i="13" s="1"/>
  <c r="BA618" i="13" s="1"/>
  <c r="AL638" i="13"/>
  <c r="AZ617" i="13" s="1"/>
  <c r="BA617" i="13" s="1"/>
  <c r="AJ638" i="13"/>
  <c r="AZ616" i="13" s="1"/>
  <c r="AL701" i="13"/>
  <c r="AW616" i="13"/>
  <c r="AL666" i="13"/>
  <c r="AP666" i="13"/>
  <c r="AN591" i="13"/>
  <c r="AJ592" i="13"/>
  <c r="B599" i="13" s="1"/>
  <c r="AS702" i="13"/>
  <c r="B722" i="13" s="1"/>
  <c r="AV702" i="13"/>
  <c r="B723" i="13" s="1"/>
  <c r="B560" i="13"/>
  <c r="AQ556" i="13" a="1"/>
  <c r="AQ556" i="13" s="1"/>
  <c r="AP556" i="13" a="1"/>
  <c r="AP556" i="13" s="1"/>
  <c r="AR537" i="13" a="1"/>
  <c r="AR537" i="13" s="1"/>
  <c r="AQ537" i="13" a="1"/>
  <c r="AQ537" i="13" s="1"/>
  <c r="AP538" i="13" a="1"/>
  <c r="AP538" i="13" s="1"/>
  <c r="AQ538" i="13" a="1"/>
  <c r="AQ538" i="13" s="1"/>
  <c r="AR538" i="13" a="1"/>
  <c r="AR538" i="13" s="1"/>
  <c r="AP539" i="13" a="1"/>
  <c r="AP539" i="13" s="1"/>
  <c r="AQ539" i="13" a="1"/>
  <c r="AQ539" i="13" s="1"/>
  <c r="AR539" i="13" a="1"/>
  <c r="AR539" i="13" s="1"/>
  <c r="AP540" i="13" a="1"/>
  <c r="AP540" i="13" s="1"/>
  <c r="AQ540" i="13" a="1"/>
  <c r="AQ540" i="13" s="1"/>
  <c r="AR540" i="13" a="1"/>
  <c r="AR540" i="13" s="1"/>
  <c r="AP541" i="13" a="1"/>
  <c r="AP541" i="13" s="1"/>
  <c r="AQ541" i="13" a="1"/>
  <c r="AQ541" i="13" s="1"/>
  <c r="AR541" i="13" a="1"/>
  <c r="AR541" i="13" s="1"/>
  <c r="AP542" i="13" a="1"/>
  <c r="AP542" i="13" s="1"/>
  <c r="AQ542" i="13" a="1"/>
  <c r="AQ542" i="13" s="1"/>
  <c r="AR542" i="13" a="1"/>
  <c r="AR542" i="13" s="1"/>
  <c r="AP543" i="13" a="1"/>
  <c r="AP543" i="13" s="1"/>
  <c r="AQ543" i="13" a="1"/>
  <c r="AQ543" i="13" s="1"/>
  <c r="AR543" i="13" a="1"/>
  <c r="AR543" i="13" s="1"/>
  <c r="AP544" i="13" a="1"/>
  <c r="AP544" i="13" s="1"/>
  <c r="AQ544" i="13" a="1"/>
  <c r="AQ544" i="13" s="1"/>
  <c r="AR544" i="13" a="1"/>
  <c r="AR544" i="13" s="1"/>
  <c r="AP545" i="13" a="1"/>
  <c r="AP545" i="13" s="1"/>
  <c r="AQ545" i="13" a="1"/>
  <c r="AQ545" i="13" s="1"/>
  <c r="AR545" i="13" a="1"/>
  <c r="AR545" i="13" s="1"/>
  <c r="AP546" i="13" a="1"/>
  <c r="AP546" i="13" s="1"/>
  <c r="AQ546" i="13" a="1"/>
  <c r="AQ546" i="13" s="1"/>
  <c r="AR546" i="13" a="1"/>
  <c r="AR546" i="13" s="1"/>
  <c r="AP547" i="13" a="1"/>
  <c r="AP547" i="13" s="1"/>
  <c r="AQ547" i="13" a="1"/>
  <c r="AQ547" i="13" s="1"/>
  <c r="AR547" i="13" a="1"/>
  <c r="AR547" i="13" s="1"/>
  <c r="AP548" i="13" a="1"/>
  <c r="AP548" i="13" s="1"/>
  <c r="AQ548" i="13" a="1"/>
  <c r="AQ548" i="13" s="1"/>
  <c r="AR548" i="13" a="1"/>
  <c r="AR548" i="13" s="1"/>
  <c r="AP549" i="13" a="1"/>
  <c r="AP549" i="13" s="1"/>
  <c r="AQ549" i="13" a="1"/>
  <c r="AQ549" i="13" s="1"/>
  <c r="AR549" i="13" a="1"/>
  <c r="AR549" i="13" s="1"/>
  <c r="AP550" i="13" a="1"/>
  <c r="AP550" i="13" s="1"/>
  <c r="AQ550" i="13" a="1"/>
  <c r="AQ550" i="13" s="1"/>
  <c r="AR550" i="13" a="1"/>
  <c r="AR550" i="13" s="1"/>
  <c r="AP551" i="13" a="1"/>
  <c r="AP551" i="13" s="1"/>
  <c r="AQ551" i="13" a="1"/>
  <c r="AQ551" i="13" s="1"/>
  <c r="AR551" i="13" a="1"/>
  <c r="AR551" i="13" s="1"/>
  <c r="AP552" i="13" a="1"/>
  <c r="AP552" i="13" s="1"/>
  <c r="AQ552" i="13" a="1"/>
  <c r="AQ552" i="13" s="1"/>
  <c r="AR552" i="13" a="1"/>
  <c r="AR552" i="13" s="1"/>
  <c r="AP553" i="13" a="1"/>
  <c r="AP553" i="13" s="1"/>
  <c r="AQ553" i="13" a="1"/>
  <c r="AQ553" i="13" s="1"/>
  <c r="AR553" i="13" a="1"/>
  <c r="AR553" i="13" s="1"/>
  <c r="AP554" i="13" a="1"/>
  <c r="AP554" i="13" s="1"/>
  <c r="AQ554" i="13" a="1"/>
  <c r="AQ554" i="13" s="1"/>
  <c r="AR554" i="13" a="1"/>
  <c r="AR554" i="13" s="1"/>
  <c r="AP555" i="13" a="1"/>
  <c r="AP555" i="13" s="1"/>
  <c r="AQ555" i="13" a="1"/>
  <c r="AQ555" i="13" s="1"/>
  <c r="AR555" i="13" a="1"/>
  <c r="AR555" i="13" s="1"/>
  <c r="AJ556" i="13"/>
  <c r="AI556" i="13"/>
  <c r="AL556" i="13" s="1"/>
  <c r="AK537" i="13"/>
  <c r="AH553" i="13"/>
  <c r="AH538" i="13"/>
  <c r="BA616" i="13" l="1"/>
  <c r="AY621" i="13"/>
  <c r="B649" i="13" s="1"/>
  <c r="AR557" i="13"/>
  <c r="B568" i="13" s="1"/>
  <c r="AL537" i="13"/>
  <c r="D477" i="13" l="1"/>
  <c r="D478" i="13"/>
  <c r="D479" i="13"/>
  <c r="D480" i="13"/>
  <c r="D481" i="13"/>
  <c r="D482" i="13"/>
  <c r="D483" i="13"/>
  <c r="D484" i="13"/>
  <c r="D485" i="13"/>
  <c r="D486" i="13"/>
  <c r="D487" i="13"/>
  <c r="D488" i="13"/>
  <c r="D489" i="13"/>
  <c r="D490" i="13"/>
  <c r="D491" i="13"/>
  <c r="D492" i="13"/>
  <c r="D493" i="13"/>
  <c r="D494" i="13"/>
  <c r="CY479" i="13" l="1" a="1"/>
  <c r="CY479" i="13" s="1"/>
  <c r="DI478" i="13" a="1"/>
  <c r="DI478" i="13" s="1"/>
  <c r="DI479" i="13" a="1"/>
  <c r="DI479" i="13" s="1"/>
  <c r="DI480" i="13" a="1"/>
  <c r="DI480" i="13" s="1"/>
  <c r="DI481" i="13" a="1"/>
  <c r="DI481" i="13" s="1"/>
  <c r="CY482" i="13" a="1"/>
  <c r="CY482" i="13" s="1"/>
  <c r="DI482" i="13" a="1"/>
  <c r="DI482" i="13" s="1"/>
  <c r="DI483" i="13" a="1"/>
  <c r="DI483" i="13" s="1"/>
  <c r="DI484" i="13" a="1"/>
  <c r="DI484" i="13" s="1"/>
  <c r="DI485" i="13" a="1"/>
  <c r="DI485" i="13" s="1"/>
  <c r="DI486" i="13" a="1"/>
  <c r="DI486" i="13" s="1"/>
  <c r="DI487" i="13" a="1"/>
  <c r="DI487" i="13" s="1"/>
  <c r="DI488" i="13" a="1"/>
  <c r="DI488" i="13" s="1"/>
  <c r="DI489" i="13" a="1"/>
  <c r="DI489" i="13" s="1"/>
  <c r="DI490" i="13" a="1"/>
  <c r="DI490" i="13" s="1"/>
  <c r="CY491" i="13" a="1"/>
  <c r="CY491" i="13" s="1"/>
  <c r="DI491" i="13" a="1"/>
  <c r="DI491" i="13" s="1"/>
  <c r="DI492" i="13" a="1"/>
  <c r="DI492" i="13" s="1"/>
  <c r="DI493" i="13" a="1"/>
  <c r="DI493" i="13" s="1"/>
  <c r="DI494" i="13" a="1"/>
  <c r="DI494" i="13" s="1"/>
  <c r="DI495" i="13" a="1"/>
  <c r="DI495" i="13" s="1"/>
  <c r="DI496" i="13" a="1"/>
  <c r="DI496" i="13" s="1"/>
  <c r="DH490" i="13" a="1"/>
  <c r="DH490" i="13" s="1"/>
  <c r="DG481" i="13" a="1"/>
  <c r="DG481" i="13" s="1"/>
  <c r="DF481" i="13" a="1"/>
  <c r="DF481" i="13" s="1"/>
  <c r="DE479" i="13" a="1"/>
  <c r="DE479" i="13" s="1"/>
  <c r="DD482" i="13" a="1"/>
  <c r="DD482" i="13" s="1"/>
  <c r="DC485" i="13" a="1"/>
  <c r="DC485" i="13" s="1"/>
  <c r="DB489" i="13" a="1"/>
  <c r="DB489" i="13" s="1"/>
  <c r="DA483" i="13" a="1"/>
  <c r="DA483" i="13" s="1"/>
  <c r="CZ481" i="13" a="1"/>
  <c r="CZ481" i="13" s="1"/>
  <c r="CX479" i="13" a="1"/>
  <c r="CX479" i="13" s="1"/>
  <c r="CW482" i="13" a="1"/>
  <c r="CW482" i="13" s="1"/>
  <c r="CV485" i="13" a="1"/>
  <c r="CV485" i="13" s="1"/>
  <c r="CU480" i="13" a="1"/>
  <c r="CU480" i="13" s="1"/>
  <c r="CT478" i="13" a="1"/>
  <c r="CT478" i="13" s="1"/>
  <c r="CS477" i="13" a="1"/>
  <c r="CS477" i="13" s="1"/>
  <c r="CR484" i="13" a="1"/>
  <c r="CR484" i="13" s="1"/>
  <c r="CQ479" i="13" a="1"/>
  <c r="CQ479" i="13" s="1"/>
  <c r="CP488" i="13" a="1"/>
  <c r="CP488" i="13" s="1"/>
  <c r="CO482" i="13" a="1"/>
  <c r="CO482" i="13" s="1"/>
  <c r="CK480" i="13"/>
  <c r="CK479" i="13"/>
  <c r="CK478" i="13"/>
  <c r="CJ480" i="13"/>
  <c r="CJ479" i="13"/>
  <c r="CJ478" i="13"/>
  <c r="CJ477" i="13"/>
  <c r="CJ476" i="13"/>
  <c r="CJ475" i="13"/>
  <c r="DH497" i="13" l="1" a="1"/>
  <c r="DH497" i="13" s="1"/>
  <c r="DG484" i="13" a="1"/>
  <c r="DG484" i="13" s="1"/>
  <c r="DG479" i="13" a="1"/>
  <c r="DG479" i="13" s="1"/>
  <c r="DA497" i="13" a="1"/>
  <c r="DA497" i="13" s="1"/>
  <c r="DH495" i="13" a="1"/>
  <c r="DH495" i="13" s="1"/>
  <c r="DH493" i="13" a="1"/>
  <c r="DH493" i="13" s="1"/>
  <c r="CR491" i="13" a="1"/>
  <c r="CR491" i="13" s="1"/>
  <c r="DE488" i="13" a="1"/>
  <c r="DE488" i="13" s="1"/>
  <c r="DC486" i="13" a="1"/>
  <c r="DC486" i="13" s="1"/>
  <c r="CZ484" i="13" a="1"/>
  <c r="CZ484" i="13" s="1"/>
  <c r="DH481" i="13" a="1"/>
  <c r="DH481" i="13" s="1"/>
  <c r="CZ479" i="13" a="1"/>
  <c r="CZ479" i="13" s="1"/>
  <c r="CZ497" i="13" a="1"/>
  <c r="CZ497" i="13" s="1"/>
  <c r="CZ495" i="13" a="1"/>
  <c r="CZ495" i="13" s="1"/>
  <c r="CZ493" i="13" a="1"/>
  <c r="CZ493" i="13" s="1"/>
  <c r="CX488" i="13" a="1"/>
  <c r="CX488" i="13" s="1"/>
  <c r="CU486" i="13" a="1"/>
  <c r="CU486" i="13" s="1"/>
  <c r="CT481" i="13" a="1"/>
  <c r="CT481" i="13" s="1"/>
  <c r="CS479" i="13" a="1"/>
  <c r="CS479" i="13" s="1"/>
  <c r="CR497" i="13" a="1"/>
  <c r="CR497" i="13" s="1"/>
  <c r="CR495" i="13" a="1"/>
  <c r="CR495" i="13" s="1"/>
  <c r="CR493" i="13" a="1"/>
  <c r="CR493" i="13" s="1"/>
  <c r="CR488" i="13" a="1"/>
  <c r="CR488" i="13" s="1"/>
  <c r="DC483" i="13" a="1"/>
  <c r="DC483" i="13" s="1"/>
  <c r="DB490" i="13" a="1"/>
  <c r="DB490" i="13" s="1"/>
  <c r="DE485" i="13" a="1"/>
  <c r="DE485" i="13" s="1"/>
  <c r="CU483" i="13" a="1"/>
  <c r="CU483" i="13" s="1"/>
  <c r="DC480" i="13" a="1"/>
  <c r="DC480" i="13" s="1"/>
  <c r="DC478" i="13" a="1"/>
  <c r="DC478" i="13" s="1"/>
  <c r="DH496" i="13" a="1"/>
  <c r="DH496" i="13" s="1"/>
  <c r="DH494" i="13" a="1"/>
  <c r="DH494" i="13" s="1"/>
  <c r="DC492" i="13" a="1"/>
  <c r="DC492" i="13" s="1"/>
  <c r="CT490" i="13" a="1"/>
  <c r="CT490" i="13" s="1"/>
  <c r="DH487" i="13" a="1"/>
  <c r="DH487" i="13" s="1"/>
  <c r="CX485" i="13" a="1"/>
  <c r="CX485" i="13" s="1"/>
  <c r="CP480" i="13" a="1"/>
  <c r="CP480" i="13" s="1"/>
  <c r="CQ477" i="13" a="1"/>
  <c r="CQ477" i="13" s="1"/>
  <c r="DD477" i="13" a="1"/>
  <c r="DD477" i="13" s="1"/>
  <c r="CZ496" i="13" a="1"/>
  <c r="CZ496" i="13" s="1"/>
  <c r="CZ494" i="13" a="1"/>
  <c r="CZ494" i="13" s="1"/>
  <c r="CZ487" i="13" a="1"/>
  <c r="CZ487" i="13" s="1"/>
  <c r="CQ485" i="13" a="1"/>
  <c r="CQ485" i="13" s="1"/>
  <c r="CR496" i="13" a="1"/>
  <c r="CR496" i="13" s="1"/>
  <c r="CR494" i="13" a="1"/>
  <c r="CR494" i="13" s="1"/>
  <c r="DG491" i="13" a="1"/>
  <c r="DG491" i="13" s="1"/>
  <c r="DD489" i="13" a="1"/>
  <c r="DD489" i="13" s="1"/>
  <c r="CS487" i="13" a="1"/>
  <c r="CS487" i="13" s="1"/>
  <c r="CQ482" i="13" a="1"/>
  <c r="CQ482" i="13" s="1"/>
  <c r="CO483" i="13" a="1"/>
  <c r="CO483" i="13" s="1"/>
  <c r="DH477" i="13" a="1"/>
  <c r="DH477" i="13" s="1"/>
  <c r="DB477" i="13" a="1"/>
  <c r="DB477" i="13" s="1"/>
  <c r="DE497" i="13" a="1"/>
  <c r="DE497" i="13" s="1"/>
  <c r="CW497" i="13" a="1"/>
  <c r="CW497" i="13" s="1"/>
  <c r="CO497" i="13" a="1"/>
  <c r="CO497" i="13" s="1"/>
  <c r="DE496" i="13" a="1"/>
  <c r="DE496" i="13" s="1"/>
  <c r="CW496" i="13" a="1"/>
  <c r="CW496" i="13" s="1"/>
  <c r="CO496" i="13" a="1"/>
  <c r="CO496" i="13" s="1"/>
  <c r="DE495" i="13" a="1"/>
  <c r="DE495" i="13" s="1"/>
  <c r="CW495" i="13" a="1"/>
  <c r="CW495" i="13" s="1"/>
  <c r="CO495" i="13" a="1"/>
  <c r="CO495" i="13" s="1"/>
  <c r="DE494" i="13" a="1"/>
  <c r="DE494" i="13" s="1"/>
  <c r="CW494" i="13" a="1"/>
  <c r="CW494" i="13" s="1"/>
  <c r="CO494" i="13" a="1"/>
  <c r="CO494" i="13" s="1"/>
  <c r="DE493" i="13" a="1"/>
  <c r="DE493" i="13" s="1"/>
  <c r="CW493" i="13" a="1"/>
  <c r="CW493" i="13" s="1"/>
  <c r="CP493" i="13" a="1"/>
  <c r="CP493" i="13" s="1"/>
  <c r="DG492" i="13" a="1"/>
  <c r="DG492" i="13" s="1"/>
  <c r="DA492" i="13" a="1"/>
  <c r="DA492" i="13" s="1"/>
  <c r="DD491" i="13" a="1"/>
  <c r="DD491" i="13" s="1"/>
  <c r="CV491" i="13" a="1"/>
  <c r="CV491" i="13" s="1"/>
  <c r="DG490" i="13" a="1"/>
  <c r="DG490" i="13" s="1"/>
  <c r="CY490" i="13" a="1"/>
  <c r="CY490" i="13" s="1"/>
  <c r="CQ490" i="13" a="1"/>
  <c r="CQ490" i="13" s="1"/>
  <c r="DH489" i="13" a="1"/>
  <c r="DH489" i="13" s="1"/>
  <c r="CT489" i="13" a="1"/>
  <c r="CT489" i="13" s="1"/>
  <c r="DB488" i="13" a="1"/>
  <c r="DB488" i="13" s="1"/>
  <c r="CV488" i="13" a="1"/>
  <c r="CV488" i="13" s="1"/>
  <c r="CO488" i="13" a="1"/>
  <c r="CO488" i="13" s="1"/>
  <c r="DE487" i="13" a="1"/>
  <c r="DE487" i="13" s="1"/>
  <c r="CW487" i="13" a="1"/>
  <c r="CW487" i="13" s="1"/>
  <c r="CP487" i="13" a="1"/>
  <c r="CP487" i="13" s="1"/>
  <c r="DH486" i="13" a="1"/>
  <c r="DH486" i="13" s="1"/>
  <c r="CZ486" i="13" a="1"/>
  <c r="CZ486" i="13" s="1"/>
  <c r="CR486" i="13" a="1"/>
  <c r="CR486" i="13" s="1"/>
  <c r="DB485" i="13" a="1"/>
  <c r="DB485" i="13" s="1"/>
  <c r="CU485" i="13" a="1"/>
  <c r="CU485" i="13" s="1"/>
  <c r="DD484" i="13" a="1"/>
  <c r="DD484" i="13" s="1"/>
  <c r="CQ484" i="13" a="1"/>
  <c r="CQ484" i="13" s="1"/>
  <c r="DH483" i="13" a="1"/>
  <c r="DH483" i="13" s="1"/>
  <c r="CZ483" i="13" a="1"/>
  <c r="CZ483" i="13" s="1"/>
  <c r="CS483" i="13" a="1"/>
  <c r="CS483" i="13" s="1"/>
  <c r="DC482" i="13" a="1"/>
  <c r="DC482" i="13" s="1"/>
  <c r="CV482" i="13" a="1"/>
  <c r="CV482" i="13" s="1"/>
  <c r="CY481" i="13" a="1"/>
  <c r="CY481" i="13" s="1"/>
  <c r="CR481" i="13" a="1"/>
  <c r="CR481" i="13" s="1"/>
  <c r="DH480" i="13" a="1"/>
  <c r="DH480" i="13" s="1"/>
  <c r="DA480" i="13" a="1"/>
  <c r="DA480" i="13" s="1"/>
  <c r="CT480" i="13" a="1"/>
  <c r="CT480" i="13" s="1"/>
  <c r="DD479" i="13" a="1"/>
  <c r="DD479" i="13" s="1"/>
  <c r="CW479" i="13" a="1"/>
  <c r="CW479" i="13" s="1"/>
  <c r="CP479" i="13" a="1"/>
  <c r="CP479" i="13" s="1"/>
  <c r="DH478" i="13" a="1"/>
  <c r="DH478" i="13" s="1"/>
  <c r="DA478" i="13" a="1"/>
  <c r="DA478" i="13" s="1"/>
  <c r="CS478" i="13" a="1"/>
  <c r="CS478" i="13" s="1"/>
  <c r="CT477" i="13" a="1"/>
  <c r="CT477" i="13" s="1"/>
  <c r="CV478" i="13" a="1"/>
  <c r="CV478" i="13" s="1"/>
  <c r="DG477" i="13" a="1"/>
  <c r="DG477" i="13" s="1"/>
  <c r="DA477" i="13" a="1"/>
  <c r="DA477" i="13" s="1"/>
  <c r="DD497" i="13" a="1"/>
  <c r="DD497" i="13" s="1"/>
  <c r="CV497" i="13" a="1"/>
  <c r="CV497" i="13" s="1"/>
  <c r="DD496" i="13" a="1"/>
  <c r="DD496" i="13" s="1"/>
  <c r="CV496" i="13" a="1"/>
  <c r="CV496" i="13" s="1"/>
  <c r="DD495" i="13" a="1"/>
  <c r="DD495" i="13" s="1"/>
  <c r="CV495" i="13" a="1"/>
  <c r="CV495" i="13" s="1"/>
  <c r="DD494" i="13" a="1"/>
  <c r="DD494" i="13" s="1"/>
  <c r="CV494" i="13" a="1"/>
  <c r="CV494" i="13" s="1"/>
  <c r="DD493" i="13" a="1"/>
  <c r="DD493" i="13" s="1"/>
  <c r="CV493" i="13" a="1"/>
  <c r="CV493" i="13" s="1"/>
  <c r="CO493" i="13" a="1"/>
  <c r="CO493" i="13" s="1"/>
  <c r="CZ492" i="13" a="1"/>
  <c r="CZ492" i="13" s="1"/>
  <c r="CT492" i="13" a="1"/>
  <c r="CT492" i="13" s="1"/>
  <c r="DC491" i="13" a="1"/>
  <c r="DC491" i="13" s="1"/>
  <c r="CU491" i="13" a="1"/>
  <c r="CU491" i="13" s="1"/>
  <c r="CO491" i="13" a="1"/>
  <c r="CO491" i="13" s="1"/>
  <c r="DF490" i="13" a="1"/>
  <c r="DF490" i="13" s="1"/>
  <c r="CX490" i="13" a="1"/>
  <c r="CX490" i="13" s="1"/>
  <c r="CP490" i="13" a="1"/>
  <c r="CP490" i="13" s="1"/>
  <c r="DG489" i="13" a="1"/>
  <c r="DG489" i="13" s="1"/>
  <c r="DA489" i="13" a="1"/>
  <c r="DA489" i="13" s="1"/>
  <c r="CS489" i="13" a="1"/>
  <c r="CS489" i="13" s="1"/>
  <c r="CU488" i="13" a="1"/>
  <c r="CU488" i="13" s="1"/>
  <c r="DD487" i="13" a="1"/>
  <c r="DD487" i="13" s="1"/>
  <c r="CV487" i="13" a="1"/>
  <c r="CV487" i="13" s="1"/>
  <c r="DG486" i="13" a="1"/>
  <c r="DG486" i="13" s="1"/>
  <c r="CY486" i="13" a="1"/>
  <c r="CY486" i="13" s="1"/>
  <c r="CQ486" i="13" a="1"/>
  <c r="CQ486" i="13" s="1"/>
  <c r="DH485" i="13" a="1"/>
  <c r="DH485" i="13" s="1"/>
  <c r="CT485" i="13" a="1"/>
  <c r="CT485" i="13" s="1"/>
  <c r="DC484" i="13" a="1"/>
  <c r="DC484" i="13" s="1"/>
  <c r="CW484" i="13" a="1"/>
  <c r="CW484" i="13" s="1"/>
  <c r="CP484" i="13" a="1"/>
  <c r="CP484" i="13" s="1"/>
  <c r="DG483" i="13" a="1"/>
  <c r="DG483" i="13" s="1"/>
  <c r="CY483" i="13" a="1"/>
  <c r="CY483" i="13" s="1"/>
  <c r="CR483" i="13" a="1"/>
  <c r="CR483" i="13" s="1"/>
  <c r="DB482" i="13" a="1"/>
  <c r="DB482" i="13" s="1"/>
  <c r="CU482" i="13" a="1"/>
  <c r="CU482" i="13" s="1"/>
  <c r="DE481" i="13" a="1"/>
  <c r="DE481" i="13" s="1"/>
  <c r="CX481" i="13" a="1"/>
  <c r="CX481" i="13" s="1"/>
  <c r="CQ481" i="13" a="1"/>
  <c r="CQ481" i="13" s="1"/>
  <c r="DG480" i="13" a="1"/>
  <c r="DG480" i="13" s="1"/>
  <c r="CZ480" i="13" a="1"/>
  <c r="CZ480" i="13" s="1"/>
  <c r="DC479" i="13" a="1"/>
  <c r="DC479" i="13" s="1"/>
  <c r="CV479" i="13" a="1"/>
  <c r="CV479" i="13" s="1"/>
  <c r="DG478" i="13" a="1"/>
  <c r="DG478" i="13" s="1"/>
  <c r="CZ478" i="13" a="1"/>
  <c r="CZ478" i="13" s="1"/>
  <c r="CR478" i="13" a="1"/>
  <c r="CR478" i="13" s="1"/>
  <c r="CU477" i="13" a="1"/>
  <c r="CU477" i="13" s="1"/>
  <c r="DF482" i="13" a="1"/>
  <c r="DF482" i="13" s="1"/>
  <c r="CZ477" i="13" a="1"/>
  <c r="CZ477" i="13" s="1"/>
  <c r="DC497" i="13" a="1"/>
  <c r="DC497" i="13" s="1"/>
  <c r="CU497" i="13" a="1"/>
  <c r="CU497" i="13" s="1"/>
  <c r="DC496" i="13" a="1"/>
  <c r="DC496" i="13" s="1"/>
  <c r="CU496" i="13" a="1"/>
  <c r="CU496" i="13" s="1"/>
  <c r="DC495" i="13" a="1"/>
  <c r="DC495" i="13" s="1"/>
  <c r="CU495" i="13" a="1"/>
  <c r="CU495" i="13" s="1"/>
  <c r="DC494" i="13" a="1"/>
  <c r="DC494" i="13" s="1"/>
  <c r="CU494" i="13" a="1"/>
  <c r="CU494" i="13" s="1"/>
  <c r="DC493" i="13" a="1"/>
  <c r="DC493" i="13" s="1"/>
  <c r="CU493" i="13" a="1"/>
  <c r="CU493" i="13" s="1"/>
  <c r="DF492" i="13" a="1"/>
  <c r="DF492" i="13" s="1"/>
  <c r="CY492" i="13" a="1"/>
  <c r="CY492" i="13" s="1"/>
  <c r="CS492" i="13" a="1"/>
  <c r="CS492" i="13" s="1"/>
  <c r="DB491" i="13" a="1"/>
  <c r="DB491" i="13" s="1"/>
  <c r="CT491" i="13" a="1"/>
  <c r="CT491" i="13" s="1"/>
  <c r="DE490" i="13" a="1"/>
  <c r="DE490" i="13" s="1"/>
  <c r="CW490" i="13" a="1"/>
  <c r="CW490" i="13" s="1"/>
  <c r="CO490" i="13" a="1"/>
  <c r="CO490" i="13" s="1"/>
  <c r="DF489" i="13" a="1"/>
  <c r="DF489" i="13" s="1"/>
  <c r="CZ489" i="13" a="1"/>
  <c r="CZ489" i="13" s="1"/>
  <c r="CR489" i="13" a="1"/>
  <c r="CR489" i="13" s="1"/>
  <c r="DH488" i="13" a="1"/>
  <c r="DH488" i="13" s="1"/>
  <c r="DA488" i="13" a="1"/>
  <c r="DA488" i="13" s="1"/>
  <c r="CT488" i="13" a="1"/>
  <c r="CT488" i="13" s="1"/>
  <c r="DC487" i="13" a="1"/>
  <c r="DC487" i="13" s="1"/>
  <c r="CU487" i="13" a="1"/>
  <c r="CU487" i="13" s="1"/>
  <c r="CO487" i="13" a="1"/>
  <c r="CO487" i="13" s="1"/>
  <c r="DF486" i="13" a="1"/>
  <c r="DF486" i="13" s="1"/>
  <c r="CX486" i="13" a="1"/>
  <c r="CX486" i="13" s="1"/>
  <c r="CP486" i="13" a="1"/>
  <c r="CP486" i="13" s="1"/>
  <c r="DG485" i="13" a="1"/>
  <c r="DG485" i="13" s="1"/>
  <c r="DA485" i="13" a="1"/>
  <c r="DA485" i="13" s="1"/>
  <c r="DB484" i="13" a="1"/>
  <c r="DB484" i="13" s="1"/>
  <c r="CV484" i="13" a="1"/>
  <c r="CV484" i="13" s="1"/>
  <c r="CO484" i="13" a="1"/>
  <c r="CO484" i="13" s="1"/>
  <c r="DF483" i="13" a="1"/>
  <c r="DF483" i="13" s="1"/>
  <c r="CX483" i="13" a="1"/>
  <c r="CX483" i="13" s="1"/>
  <c r="CQ483" i="13" a="1"/>
  <c r="CQ483" i="13" s="1"/>
  <c r="CT482" i="13" a="1"/>
  <c r="CT482" i="13" s="1"/>
  <c r="DD481" i="13" a="1"/>
  <c r="DD481" i="13" s="1"/>
  <c r="CW481" i="13" a="1"/>
  <c r="CW481" i="13" s="1"/>
  <c r="CP481" i="13" a="1"/>
  <c r="CP481" i="13" s="1"/>
  <c r="DF480" i="13" a="1"/>
  <c r="DF480" i="13" s="1"/>
  <c r="CY480" i="13" a="1"/>
  <c r="CY480" i="13" s="1"/>
  <c r="CS480" i="13" a="1"/>
  <c r="CS480" i="13" s="1"/>
  <c r="DB479" i="13" a="1"/>
  <c r="DB479" i="13" s="1"/>
  <c r="CU479" i="13" a="1"/>
  <c r="CU479" i="13" s="1"/>
  <c r="CO479" i="13" a="1"/>
  <c r="CO479" i="13" s="1"/>
  <c r="DF478" i="13" a="1"/>
  <c r="DF478" i="13" s="1"/>
  <c r="CY478" i="13" a="1"/>
  <c r="CY478" i="13" s="1"/>
  <c r="CQ478" i="13" a="1"/>
  <c r="CQ478" i="13" s="1"/>
  <c r="CV477" i="13" a="1"/>
  <c r="CV477" i="13" s="1"/>
  <c r="CO489" i="13" a="1"/>
  <c r="CO489" i="13" s="1"/>
  <c r="CW480" i="13" a="1"/>
  <c r="CW480" i="13" s="1"/>
  <c r="DF477" i="13" a="1"/>
  <c r="DF477" i="13" s="1"/>
  <c r="CY477" i="13" a="1"/>
  <c r="CY477" i="13" s="1"/>
  <c r="DB497" i="13" a="1"/>
  <c r="DB497" i="13" s="1"/>
  <c r="CT497" i="13" a="1"/>
  <c r="CT497" i="13" s="1"/>
  <c r="DB496" i="13" a="1"/>
  <c r="DB496" i="13" s="1"/>
  <c r="CT496" i="13" a="1"/>
  <c r="CT496" i="13" s="1"/>
  <c r="DB495" i="13" a="1"/>
  <c r="DB495" i="13" s="1"/>
  <c r="CT495" i="13" a="1"/>
  <c r="CT495" i="13" s="1"/>
  <c r="DB494" i="13" a="1"/>
  <c r="DB494" i="13" s="1"/>
  <c r="CT494" i="13" a="1"/>
  <c r="CT494" i="13" s="1"/>
  <c r="DB493" i="13" a="1"/>
  <c r="DB493" i="13" s="1"/>
  <c r="CT493" i="13" a="1"/>
  <c r="CT493" i="13" s="1"/>
  <c r="DE492" i="13" a="1"/>
  <c r="DE492" i="13" s="1"/>
  <c r="CR492" i="13" a="1"/>
  <c r="CR492" i="13" s="1"/>
  <c r="DA491" i="13" a="1"/>
  <c r="DA491" i="13" s="1"/>
  <c r="DD490" i="13" a="1"/>
  <c r="DD490" i="13" s="1"/>
  <c r="CV490" i="13" a="1"/>
  <c r="CV490" i="13" s="1"/>
  <c r="CY489" i="13" a="1"/>
  <c r="CY489" i="13" s="1"/>
  <c r="CQ489" i="13" a="1"/>
  <c r="CQ489" i="13" s="1"/>
  <c r="DG488" i="13" a="1"/>
  <c r="DG488" i="13" s="1"/>
  <c r="CZ488" i="13" a="1"/>
  <c r="CZ488" i="13" s="1"/>
  <c r="DB487" i="13" a="1"/>
  <c r="DB487" i="13" s="1"/>
  <c r="CT487" i="13" a="1"/>
  <c r="CT487" i="13" s="1"/>
  <c r="DE486" i="13" a="1"/>
  <c r="DE486" i="13" s="1"/>
  <c r="CW486" i="13" a="1"/>
  <c r="CW486" i="13" s="1"/>
  <c r="CO486" i="13" a="1"/>
  <c r="CO486" i="13" s="1"/>
  <c r="DF485" i="13" a="1"/>
  <c r="DF485" i="13" s="1"/>
  <c r="CZ485" i="13" a="1"/>
  <c r="CZ485" i="13" s="1"/>
  <c r="CS485" i="13" a="1"/>
  <c r="CS485" i="13" s="1"/>
  <c r="CU484" i="13" a="1"/>
  <c r="CU484" i="13" s="1"/>
  <c r="DE483" i="13" a="1"/>
  <c r="DE483" i="13" s="1"/>
  <c r="CW483" i="13" a="1"/>
  <c r="CW483" i="13" s="1"/>
  <c r="CP483" i="13" a="1"/>
  <c r="CP483" i="13" s="1"/>
  <c r="DH482" i="13" a="1"/>
  <c r="DH482" i="13" s="1"/>
  <c r="DA482" i="13" a="1"/>
  <c r="DA482" i="13" s="1"/>
  <c r="CS482" i="13" a="1"/>
  <c r="CS482" i="13" s="1"/>
  <c r="DC481" i="13" a="1"/>
  <c r="DC481" i="13" s="1"/>
  <c r="CV481" i="13" a="1"/>
  <c r="CV481" i="13" s="1"/>
  <c r="CO481" i="13" a="1"/>
  <c r="CO481" i="13" s="1"/>
  <c r="DE480" i="13" a="1"/>
  <c r="DE480" i="13" s="1"/>
  <c r="CX480" i="13" a="1"/>
  <c r="CX480" i="13" s="1"/>
  <c r="CR480" i="13" a="1"/>
  <c r="CR480" i="13" s="1"/>
  <c r="CT479" i="13" a="1"/>
  <c r="CT479" i="13" s="1"/>
  <c r="DE478" i="13" a="1"/>
  <c r="DE478" i="13" s="1"/>
  <c r="CX478" i="13" a="1"/>
  <c r="CX478" i="13" s="1"/>
  <c r="CP478" i="13" a="1"/>
  <c r="CP478" i="13" s="1"/>
  <c r="CO477" i="13" a="1"/>
  <c r="CO477" i="13" s="1"/>
  <c r="CW477" i="13" a="1"/>
  <c r="CW477" i="13" s="1"/>
  <c r="CW492" i="13" a="1"/>
  <c r="CW492" i="13" s="1"/>
  <c r="DE477" i="13" a="1"/>
  <c r="DE477" i="13" s="1"/>
  <c r="CS497" i="13" a="1"/>
  <c r="CS497" i="13" s="1"/>
  <c r="DA496" i="13" a="1"/>
  <c r="DA496" i="13" s="1"/>
  <c r="CS496" i="13" a="1"/>
  <c r="CS496" i="13" s="1"/>
  <c r="DA495" i="13" a="1"/>
  <c r="DA495" i="13" s="1"/>
  <c r="CS495" i="13" a="1"/>
  <c r="CS495" i="13" s="1"/>
  <c r="DA494" i="13" a="1"/>
  <c r="DA494" i="13" s="1"/>
  <c r="CS494" i="13" a="1"/>
  <c r="CS494" i="13" s="1"/>
  <c r="DA493" i="13" a="1"/>
  <c r="DA493" i="13" s="1"/>
  <c r="CS493" i="13" a="1"/>
  <c r="CS493" i="13" s="1"/>
  <c r="DD492" i="13" a="1"/>
  <c r="DD492" i="13" s="1"/>
  <c r="CX492" i="13" a="1"/>
  <c r="CX492" i="13" s="1"/>
  <c r="CQ492" i="13" a="1"/>
  <c r="CQ492" i="13" s="1"/>
  <c r="DH491" i="13" a="1"/>
  <c r="DH491" i="13" s="1"/>
  <c r="CZ491" i="13" a="1"/>
  <c r="CZ491" i="13" s="1"/>
  <c r="CS491" i="13" a="1"/>
  <c r="CS491" i="13" s="1"/>
  <c r="DC490" i="13" a="1"/>
  <c r="DC490" i="13" s="1"/>
  <c r="CU490" i="13" a="1"/>
  <c r="CU490" i="13" s="1"/>
  <c r="DE489" i="13" a="1"/>
  <c r="DE489" i="13" s="1"/>
  <c r="CX489" i="13" a="1"/>
  <c r="CX489" i="13" s="1"/>
  <c r="CP489" i="13" a="1"/>
  <c r="CP489" i="13" s="1"/>
  <c r="DF488" i="13" a="1"/>
  <c r="DF488" i="13" s="1"/>
  <c r="CY488" i="13" a="1"/>
  <c r="CY488" i="13" s="1"/>
  <c r="CS488" i="13" a="1"/>
  <c r="CS488" i="13" s="1"/>
  <c r="DA487" i="13" a="1"/>
  <c r="DA487" i="13" s="1"/>
  <c r="DD486" i="13" a="1"/>
  <c r="DD486" i="13" s="1"/>
  <c r="CV486" i="13" a="1"/>
  <c r="CV486" i="13" s="1"/>
  <c r="CY485" i="13" a="1"/>
  <c r="CY485" i="13" s="1"/>
  <c r="CR485" i="13" a="1"/>
  <c r="CR485" i="13" s="1"/>
  <c r="DH484" i="13" a="1"/>
  <c r="DH484" i="13" s="1"/>
  <c r="DA484" i="13" a="1"/>
  <c r="DA484" i="13" s="1"/>
  <c r="CT484" i="13" a="1"/>
  <c r="CT484" i="13" s="1"/>
  <c r="DD483" i="13" a="1"/>
  <c r="DD483" i="13" s="1"/>
  <c r="CV483" i="13" a="1"/>
  <c r="CV483" i="13" s="1"/>
  <c r="DG482" i="13" a="1"/>
  <c r="DG482" i="13" s="1"/>
  <c r="CZ482" i="13" a="1"/>
  <c r="CZ482" i="13" s="1"/>
  <c r="CR482" i="13" a="1"/>
  <c r="CR482" i="13" s="1"/>
  <c r="DB481" i="13" a="1"/>
  <c r="DB481" i="13" s="1"/>
  <c r="CU481" i="13" a="1"/>
  <c r="CU481" i="13" s="1"/>
  <c r="DD480" i="13" a="1"/>
  <c r="DD480" i="13" s="1"/>
  <c r="CQ480" i="13" a="1"/>
  <c r="CQ480" i="13" s="1"/>
  <c r="DH479" i="13" a="1"/>
  <c r="DH479" i="13" s="1"/>
  <c r="DA479" i="13" a="1"/>
  <c r="DA479" i="13" s="1"/>
  <c r="DD478" i="13" a="1"/>
  <c r="DD478" i="13" s="1"/>
  <c r="CW478" i="13" a="1"/>
  <c r="CW478" i="13" s="1"/>
  <c r="CO478" i="13" a="1"/>
  <c r="CO478" i="13" s="1"/>
  <c r="CP477" i="13" a="1"/>
  <c r="CP477" i="13" s="1"/>
  <c r="CX477" i="13" a="1"/>
  <c r="CX477" i="13" s="1"/>
  <c r="CW489" i="13" a="1"/>
  <c r="CW489" i="13" s="1"/>
  <c r="DC477" i="13" a="1"/>
  <c r="DC477" i="13" s="1"/>
  <c r="DG497" i="13" a="1"/>
  <c r="DG497" i="13" s="1"/>
  <c r="CY497" i="13" a="1"/>
  <c r="CY497" i="13" s="1"/>
  <c r="CQ497" i="13" a="1"/>
  <c r="CQ497" i="13" s="1"/>
  <c r="DG496" i="13" a="1"/>
  <c r="DG496" i="13" s="1"/>
  <c r="CY496" i="13" a="1"/>
  <c r="CY496" i="13" s="1"/>
  <c r="CQ496" i="13" a="1"/>
  <c r="CQ496" i="13" s="1"/>
  <c r="DG495" i="13" a="1"/>
  <c r="DG495" i="13" s="1"/>
  <c r="CY495" i="13" a="1"/>
  <c r="CY495" i="13" s="1"/>
  <c r="CQ495" i="13" a="1"/>
  <c r="CQ495" i="13" s="1"/>
  <c r="DG494" i="13" a="1"/>
  <c r="DG494" i="13" s="1"/>
  <c r="CY494" i="13" a="1"/>
  <c r="CY494" i="13" s="1"/>
  <c r="CQ494" i="13" a="1"/>
  <c r="CQ494" i="13" s="1"/>
  <c r="DG493" i="13" a="1"/>
  <c r="DG493" i="13" s="1"/>
  <c r="CY493" i="13" a="1"/>
  <c r="CY493" i="13" s="1"/>
  <c r="CQ493" i="13" a="1"/>
  <c r="CQ493" i="13" s="1"/>
  <c r="CV492" i="13" a="1"/>
  <c r="CV492" i="13" s="1"/>
  <c r="CP492" i="13" a="1"/>
  <c r="CP492" i="13" s="1"/>
  <c r="DF491" i="13" a="1"/>
  <c r="DF491" i="13" s="1"/>
  <c r="CX491" i="13" a="1"/>
  <c r="CX491" i="13" s="1"/>
  <c r="CQ491" i="13" a="1"/>
  <c r="CQ491" i="13" s="1"/>
  <c r="DA490" i="13" a="1"/>
  <c r="DA490" i="13" s="1"/>
  <c r="CS490" i="13" a="1"/>
  <c r="CS490" i="13" s="1"/>
  <c r="DC489" i="13" a="1"/>
  <c r="DC489" i="13" s="1"/>
  <c r="CV489" i="13" a="1"/>
  <c r="CV489" i="13" s="1"/>
  <c r="DD488" i="13" a="1"/>
  <c r="DD488" i="13" s="1"/>
  <c r="CQ488" i="13" a="1"/>
  <c r="CQ488" i="13" s="1"/>
  <c r="DG487" i="13" a="1"/>
  <c r="DG487" i="13" s="1"/>
  <c r="CY487" i="13" a="1"/>
  <c r="CY487" i="13" s="1"/>
  <c r="CR487" i="13" a="1"/>
  <c r="CR487" i="13" s="1"/>
  <c r="DB486" i="13" a="1"/>
  <c r="DB486" i="13" s="1"/>
  <c r="CT486" i="13" a="1"/>
  <c r="CT486" i="13" s="1"/>
  <c r="DD485" i="13" a="1"/>
  <c r="DD485" i="13" s="1"/>
  <c r="CW485" i="13" a="1"/>
  <c r="CW485" i="13" s="1"/>
  <c r="CP485" i="13" a="1"/>
  <c r="CP485" i="13" s="1"/>
  <c r="DF484" i="13" a="1"/>
  <c r="DF484" i="13" s="1"/>
  <c r="CY484" i="13" a="1"/>
  <c r="CY484" i="13" s="1"/>
  <c r="CS484" i="13" a="1"/>
  <c r="CS484" i="13" s="1"/>
  <c r="DB483" i="13" a="1"/>
  <c r="DB483" i="13" s="1"/>
  <c r="CT483" i="13" a="1"/>
  <c r="CT483" i="13" s="1"/>
  <c r="DE482" i="13" a="1"/>
  <c r="DE482" i="13" s="1"/>
  <c r="CX482" i="13" a="1"/>
  <c r="CX482" i="13" s="1"/>
  <c r="CP482" i="13" a="1"/>
  <c r="CP482" i="13" s="1"/>
  <c r="DA481" i="13" a="1"/>
  <c r="DA481" i="13" s="1"/>
  <c r="DB480" i="13" a="1"/>
  <c r="DB480" i="13" s="1"/>
  <c r="CV480" i="13" a="1"/>
  <c r="CV480" i="13" s="1"/>
  <c r="CO480" i="13" a="1"/>
  <c r="CO480" i="13" s="1"/>
  <c r="DF479" i="13" a="1"/>
  <c r="DF479" i="13" s="1"/>
  <c r="CR479" i="13" a="1"/>
  <c r="CR479" i="13" s="1"/>
  <c r="DB478" i="13" a="1"/>
  <c r="DB478" i="13" s="1"/>
  <c r="CU478" i="13" a="1"/>
  <c r="CU478" i="13" s="1"/>
  <c r="CR477" i="13" a="1"/>
  <c r="CR477" i="13" s="1"/>
  <c r="DF497" i="13" a="1"/>
  <c r="DF497" i="13" s="1"/>
  <c r="CX497" i="13" a="1"/>
  <c r="CX497" i="13" s="1"/>
  <c r="CP497" i="13" a="1"/>
  <c r="CP497" i="13" s="1"/>
  <c r="DF496" i="13" a="1"/>
  <c r="DF496" i="13" s="1"/>
  <c r="CX496" i="13" a="1"/>
  <c r="CX496" i="13" s="1"/>
  <c r="CP496" i="13" a="1"/>
  <c r="CP496" i="13" s="1"/>
  <c r="DF495" i="13" a="1"/>
  <c r="DF495" i="13" s="1"/>
  <c r="CX495" i="13" a="1"/>
  <c r="CX495" i="13" s="1"/>
  <c r="CP495" i="13" a="1"/>
  <c r="CP495" i="13" s="1"/>
  <c r="DF494" i="13" a="1"/>
  <c r="DF494" i="13" s="1"/>
  <c r="CX494" i="13" a="1"/>
  <c r="CX494" i="13" s="1"/>
  <c r="CP494" i="13" a="1"/>
  <c r="CP494" i="13" s="1"/>
  <c r="DF493" i="13" a="1"/>
  <c r="DF493" i="13" s="1"/>
  <c r="CX493" i="13" a="1"/>
  <c r="CX493" i="13" s="1"/>
  <c r="DH492" i="13" a="1"/>
  <c r="DH492" i="13" s="1"/>
  <c r="DB492" i="13" a="1"/>
  <c r="DB492" i="13" s="1"/>
  <c r="CU492" i="13" a="1"/>
  <c r="CU492" i="13" s="1"/>
  <c r="CO492" i="13" a="1"/>
  <c r="CO492" i="13" s="1"/>
  <c r="DE491" i="13" a="1"/>
  <c r="DE491" i="13" s="1"/>
  <c r="CW491" i="13" a="1"/>
  <c r="CW491" i="13" s="1"/>
  <c r="CP491" i="13" a="1"/>
  <c r="CP491" i="13" s="1"/>
  <c r="CZ490" i="13" a="1"/>
  <c r="CZ490" i="13" s="1"/>
  <c r="CR490" i="13" a="1"/>
  <c r="CR490" i="13" s="1"/>
  <c r="CU489" i="13" a="1"/>
  <c r="CU489" i="13" s="1"/>
  <c r="DC488" i="13" a="1"/>
  <c r="DC488" i="13" s="1"/>
  <c r="CW488" i="13" a="1"/>
  <c r="CW488" i="13" s="1"/>
  <c r="DF487" i="13" a="1"/>
  <c r="DF487" i="13" s="1"/>
  <c r="CX487" i="13" a="1"/>
  <c r="CX487" i="13" s="1"/>
  <c r="CQ487" i="13" a="1"/>
  <c r="CQ487" i="13" s="1"/>
  <c r="DA486" i="13" a="1"/>
  <c r="DA486" i="13" s="1"/>
  <c r="CS486" i="13" a="1"/>
  <c r="CS486" i="13" s="1"/>
  <c r="CO485" i="13" a="1"/>
  <c r="CO485" i="13" s="1"/>
  <c r="DE484" i="13" a="1"/>
  <c r="DE484" i="13" s="1"/>
  <c r="CX484" i="13" a="1"/>
  <c r="CX484" i="13" s="1"/>
  <c r="CS481" i="13" a="1"/>
  <c r="CS481" i="13" s="1"/>
  <c r="CJ482" i="13"/>
  <c r="CK482" i="13" s="1"/>
  <c r="CH480" i="13"/>
  <c r="CH479" i="13"/>
  <c r="CH477" i="13"/>
  <c r="CH476" i="13"/>
  <c r="BI475" i="13"/>
  <c r="BH475" i="13"/>
  <c r="BG475" i="13"/>
  <c r="CD495" i="13" l="1"/>
  <c r="CE495" i="13" s="1"/>
  <c r="CF495" i="13" s="1"/>
  <c r="CD476" i="13"/>
  <c r="CH482" i="13"/>
  <c r="CD475" i="13"/>
  <c r="BJ475" i="13"/>
  <c r="B456" i="13"/>
  <c r="R393" i="13"/>
  <c r="D401" i="13"/>
  <c r="D402" i="13"/>
  <c r="D403" i="13"/>
  <c r="D404" i="13"/>
  <c r="D405" i="13"/>
  <c r="D406" i="13"/>
  <c r="D407" i="13"/>
  <c r="D408" i="13"/>
  <c r="D409" i="13"/>
  <c r="D410" i="13"/>
  <c r="D411" i="13"/>
  <c r="D412" i="13"/>
  <c r="D413" i="13"/>
  <c r="D414" i="13"/>
  <c r="D415" i="13"/>
  <c r="D416" i="13"/>
  <c r="D417" i="13"/>
  <c r="D418" i="13"/>
  <c r="D419" i="13"/>
  <c r="D374" i="13"/>
  <c r="D375" i="13"/>
  <c r="D376" i="13"/>
  <c r="D377" i="13"/>
  <c r="D378" i="13"/>
  <c r="D379" i="13"/>
  <c r="D380" i="13"/>
  <c r="D381" i="13"/>
  <c r="D382" i="13"/>
  <c r="D383" i="13"/>
  <c r="D384" i="13"/>
  <c r="D385" i="13"/>
  <c r="D386" i="13"/>
  <c r="D387" i="13"/>
  <c r="D388" i="13"/>
  <c r="D389" i="13"/>
  <c r="D390" i="13"/>
  <c r="D391" i="13"/>
  <c r="D392" i="13"/>
  <c r="DP377" i="13" a="1"/>
  <c r="DP377" i="13" s="1"/>
  <c r="CU375" i="13" a="1"/>
  <c r="CU375" i="13" s="1"/>
  <c r="CP375" i="13" a="1"/>
  <c r="CP375" i="13" s="1"/>
  <c r="CU376" i="13" a="1"/>
  <c r="CU376" i="13" s="1"/>
  <c r="CP377" i="13" a="1"/>
  <c r="CP377" i="13" s="1"/>
  <c r="CU377" i="13" a="1"/>
  <c r="CU377" i="13" s="1"/>
  <c r="CP379" i="13" a="1"/>
  <c r="CP379" i="13" s="1"/>
  <c r="CU380" i="13" a="1"/>
  <c r="CU380" i="13" s="1"/>
  <c r="CP381" i="13" a="1"/>
  <c r="CP381" i="13" s="1"/>
  <c r="CU381" i="13" a="1"/>
  <c r="CU381" i="13" s="1"/>
  <c r="CP382" i="13" a="1"/>
  <c r="CP382" i="13" s="1"/>
  <c r="CU382" i="13" a="1"/>
  <c r="CU382" i="13" s="1"/>
  <c r="CU383" i="13" a="1"/>
  <c r="CU383" i="13" s="1"/>
  <c r="CP384" i="13" a="1"/>
  <c r="CP384" i="13" s="1"/>
  <c r="CU384" i="13" a="1"/>
  <c r="CU384" i="13" s="1"/>
  <c r="CP385" i="13" a="1"/>
  <c r="CP385" i="13" s="1"/>
  <c r="CU385" i="13" a="1"/>
  <c r="CU385" i="13" s="1"/>
  <c r="CP386" i="13" a="1"/>
  <c r="CP386" i="13" s="1"/>
  <c r="CU387" i="13" a="1"/>
  <c r="CU387" i="13" s="1"/>
  <c r="CP388" i="13" a="1"/>
  <c r="CP388" i="13" s="1"/>
  <c r="CU388" i="13" a="1"/>
  <c r="CU388" i="13" s="1"/>
  <c r="DP388" i="13" a="1"/>
  <c r="DP388" i="13" s="1"/>
  <c r="CP389" i="13" a="1"/>
  <c r="CP389" i="13" s="1"/>
  <c r="CU389" i="13" a="1"/>
  <c r="CU389" i="13" s="1"/>
  <c r="CU390" i="13" a="1"/>
  <c r="CU390" i="13" s="1"/>
  <c r="DF390" i="13" a="1"/>
  <c r="DF390" i="13" s="1"/>
  <c r="CP391" i="13" a="1"/>
  <c r="CP391" i="13" s="1"/>
  <c r="CU391" i="13" a="1"/>
  <c r="CU391" i="13" s="1"/>
  <c r="CP392" i="13" a="1"/>
  <c r="CP392" i="13" s="1"/>
  <c r="CU393" i="13" a="1"/>
  <c r="CU393" i="13" s="1"/>
  <c r="CP394" i="13" a="1"/>
  <c r="CP394" i="13" s="1"/>
  <c r="CU394" i="13" a="1"/>
  <c r="CU394" i="13" s="1"/>
  <c r="CU374" i="13" a="1"/>
  <c r="CU374" i="13" s="1"/>
  <c r="CP374" i="13" a="1"/>
  <c r="CP374" i="13" s="1"/>
  <c r="CD376" i="13" a="1"/>
  <c r="CD376" i="13" s="1"/>
  <c r="DO376" i="13" a="1"/>
  <c r="DO376" i="13" s="1"/>
  <c r="DN389" i="13" a="1"/>
  <c r="DN389" i="13" s="1"/>
  <c r="DM374" i="13" a="1"/>
  <c r="DM374" i="13" s="1"/>
  <c r="DL378" i="13" a="1"/>
  <c r="DL378" i="13" s="1"/>
  <c r="DK388" i="13" a="1"/>
  <c r="DK388" i="13" s="1"/>
  <c r="DJ380" i="13" a="1"/>
  <c r="DJ380" i="13" s="1"/>
  <c r="DI387" i="13" a="1"/>
  <c r="DI387" i="13" s="1"/>
  <c r="DH388" i="13" a="1"/>
  <c r="DH388" i="13" s="1"/>
  <c r="DG381" i="13" a="1"/>
  <c r="DG381" i="13" s="1"/>
  <c r="DF375" i="13" a="1"/>
  <c r="DF375" i="13" s="1"/>
  <c r="DE382" i="13" a="1"/>
  <c r="DE382" i="13" s="1"/>
  <c r="DD376" i="13" a="1"/>
  <c r="DD376" i="13" s="1"/>
  <c r="DC377" i="13" a="1"/>
  <c r="DC377" i="13" s="1"/>
  <c r="DB385" i="13" a="1"/>
  <c r="DB385" i="13" s="1"/>
  <c r="DA392" i="13" a="1"/>
  <c r="DA392" i="13" s="1"/>
  <c r="CZ377" i="13" a="1"/>
  <c r="CZ377" i="13" s="1"/>
  <c r="CY382" i="13" a="1"/>
  <c r="CY382" i="13" s="1"/>
  <c r="CX379" i="13" a="1"/>
  <c r="CX379" i="13" s="1"/>
  <c r="CW378" i="13" a="1"/>
  <c r="CW378" i="13" s="1"/>
  <c r="CV386" i="13" a="1"/>
  <c r="CV386" i="13" s="1"/>
  <c r="CT387" i="13" a="1"/>
  <c r="CT387" i="13" s="1"/>
  <c r="CS383" i="13" a="1"/>
  <c r="CS383" i="13" s="1"/>
  <c r="CR375" i="13" a="1"/>
  <c r="CR375" i="13" s="1"/>
  <c r="CQ376" i="13" a="1"/>
  <c r="CQ376" i="13" s="1"/>
  <c r="CO377" i="13" a="1"/>
  <c r="CO377" i="13" s="1"/>
  <c r="CN384" i="13" a="1"/>
  <c r="CN384" i="13" s="1"/>
  <c r="CM378" i="13" a="1"/>
  <c r="CM378" i="13" s="1"/>
  <c r="CL379" i="13" a="1"/>
  <c r="CL379" i="13" s="1"/>
  <c r="CK381" i="13" a="1"/>
  <c r="CK381" i="13" s="1"/>
  <c r="CJ378" i="13" a="1"/>
  <c r="CJ378" i="13" s="1"/>
  <c r="CI375" i="13" a="1"/>
  <c r="CI375" i="13" s="1"/>
  <c r="CH388" i="13" a="1"/>
  <c r="CH388" i="13" s="1"/>
  <c r="CG382" i="13" a="1"/>
  <c r="CG382" i="13" s="1"/>
  <c r="CF376" i="13" a="1"/>
  <c r="CF376" i="13" s="1"/>
  <c r="CE376" i="13" a="1"/>
  <c r="CE376" i="13" s="1"/>
  <c r="CC382" i="13"/>
  <c r="CC381" i="13"/>
  <c r="CC380" i="13"/>
  <c r="CC378" i="13"/>
  <c r="CC377" i="13"/>
  <c r="CC376" i="13"/>
  <c r="CC375" i="13"/>
  <c r="CC374" i="13"/>
  <c r="CC373" i="13"/>
  <c r="CB382" i="13"/>
  <c r="CB381" i="13"/>
  <c r="CB380" i="13"/>
  <c r="CB379" i="13"/>
  <c r="CB378" i="13"/>
  <c r="CB377" i="13"/>
  <c r="CB376" i="13"/>
  <c r="CB375" i="13"/>
  <c r="CB374" i="13"/>
  <c r="CB373" i="13"/>
  <c r="CA382" i="13"/>
  <c r="CA381" i="13"/>
  <c r="CA380" i="13"/>
  <c r="CA379" i="13"/>
  <c r="CA378" i="13"/>
  <c r="CA377" i="13"/>
  <c r="CA376" i="13"/>
  <c r="CA375" i="13"/>
  <c r="CA374" i="13"/>
  <c r="CA373" i="13"/>
  <c r="BZ382" i="13"/>
  <c r="BZ381" i="13"/>
  <c r="BZ380" i="13"/>
  <c r="BZ379" i="13"/>
  <c r="BZ378" i="13"/>
  <c r="BZ375" i="13"/>
  <c r="BZ374" i="13"/>
  <c r="CE475" i="13" l="1"/>
  <c r="CP390" i="13" a="1"/>
  <c r="CP390" i="13" s="1"/>
  <c r="CP383" i="13" a="1"/>
  <c r="CP383" i="13" s="1"/>
  <c r="CP393" i="13" a="1"/>
  <c r="CP393" i="13" s="1"/>
  <c r="CP387" i="13" a="1"/>
  <c r="CP387" i="13" s="1"/>
  <c r="CP380" i="13" a="1"/>
  <c r="CP380" i="13" s="1"/>
  <c r="CU392" i="13" a="1"/>
  <c r="CU392" i="13" s="1"/>
  <c r="CU386" i="13" a="1"/>
  <c r="CU386" i="13" s="1"/>
  <c r="CU379" i="13" a="1"/>
  <c r="CU379" i="13" s="1"/>
  <c r="DP390" i="13" a="1"/>
  <c r="DP390" i="13" s="1"/>
  <c r="DP385" i="13" a="1"/>
  <c r="DP385" i="13" s="1"/>
  <c r="DP376" i="13" a="1"/>
  <c r="DP376" i="13" s="1"/>
  <c r="DP382" i="13" a="1"/>
  <c r="DP382" i="13" s="1"/>
  <c r="DJ392" i="13" a="1"/>
  <c r="DJ392" i="13" s="1"/>
  <c r="DP387" i="13" a="1"/>
  <c r="DP387" i="13" s="1"/>
  <c r="DP379" i="13" a="1"/>
  <c r="DP379" i="13" s="1"/>
  <c r="DD394" i="13" a="1"/>
  <c r="DD394" i="13" s="1"/>
  <c r="DP384" i="13" a="1"/>
  <c r="DP384" i="13" s="1"/>
  <c r="CP376" i="13" a="1"/>
  <c r="CP376" i="13" s="1"/>
  <c r="DP389" i="13" a="1"/>
  <c r="DP389" i="13" s="1"/>
  <c r="DP381" i="13" a="1"/>
  <c r="DP381" i="13" s="1"/>
  <c r="DP392" i="13" a="1"/>
  <c r="DP392" i="13" s="1"/>
  <c r="DP391" i="13" a="1"/>
  <c r="DP391" i="13" s="1"/>
  <c r="DP386" i="13" a="1"/>
  <c r="DP386" i="13" s="1"/>
  <c r="DP378" i="13" a="1"/>
  <c r="DP378" i="13" s="1"/>
  <c r="DP393" i="13" a="1"/>
  <c r="DP393" i="13" s="1"/>
  <c r="DP383" i="13" a="1"/>
  <c r="DP383" i="13" s="1"/>
  <c r="CR381" i="13" a="1"/>
  <c r="CR381" i="13" s="1"/>
  <c r="CP378" i="13" a="1"/>
  <c r="CP378" i="13" s="1"/>
  <c r="CX374" i="13" a="1"/>
  <c r="CX374" i="13" s="1"/>
  <c r="DJ386" i="13" a="1"/>
  <c r="DJ386" i="13" s="1"/>
  <c r="DJ384" i="13" a="1"/>
  <c r="DJ384" i="13" s="1"/>
  <c r="DF381" i="13" a="1"/>
  <c r="DF381" i="13" s="1"/>
  <c r="CQ390" i="13" a="1"/>
  <c r="CQ390" i="13" s="1"/>
  <c r="DA391" i="13" a="1"/>
  <c r="DA391" i="13" s="1"/>
  <c r="CU378" i="13" a="1"/>
  <c r="CU378" i="13" s="1"/>
  <c r="DP375" i="13" a="1"/>
  <c r="DP375" i="13" s="1"/>
  <c r="CK385" i="13" a="1"/>
  <c r="CK385" i="13" s="1"/>
  <c r="DP380" i="13" a="1"/>
  <c r="DP380" i="13" s="1"/>
  <c r="CI393" i="13" a="1"/>
  <c r="CI393" i="13" s="1"/>
  <c r="DG387" i="13" a="1"/>
  <c r="DG387" i="13" s="1"/>
  <c r="DC394" i="13" a="1"/>
  <c r="DC394" i="13" s="1"/>
  <c r="CT393" i="13" a="1"/>
  <c r="CT393" i="13" s="1"/>
  <c r="CX392" i="13" a="1"/>
  <c r="CX392" i="13" s="1"/>
  <c r="DO388" i="13" a="1"/>
  <c r="DO388" i="13" s="1"/>
  <c r="CK386" i="13" a="1"/>
  <c r="CK386" i="13" s="1"/>
  <c r="DJ379" i="13" a="1"/>
  <c r="DJ379" i="13" s="1"/>
  <c r="DC376" i="13" a="1"/>
  <c r="DC376" i="13" s="1"/>
  <c r="CT374" i="13" a="1"/>
  <c r="CT374" i="13" s="1"/>
  <c r="DL374" i="13" a="1"/>
  <c r="DL374" i="13" s="1"/>
  <c r="CR393" i="13" a="1"/>
  <c r="CR393" i="13" s="1"/>
  <c r="CH390" i="13" a="1"/>
  <c r="CH390" i="13" s="1"/>
  <c r="DD388" i="13" a="1"/>
  <c r="DD388" i="13" s="1"/>
  <c r="CS387" i="13" a="1"/>
  <c r="CS387" i="13" s="1"/>
  <c r="DD382" i="13" a="1"/>
  <c r="DD382" i="13" s="1"/>
  <c r="CI381" i="13" a="1"/>
  <c r="CI381" i="13" s="1"/>
  <c r="CN378" i="13" a="1"/>
  <c r="CN378" i="13" s="1"/>
  <c r="CO383" i="13" a="1"/>
  <c r="CO383" i="13" s="1"/>
  <c r="CR374" i="13" a="1"/>
  <c r="CR374" i="13" s="1"/>
  <c r="DJ374" i="13" a="1"/>
  <c r="DJ374" i="13" s="1"/>
  <c r="CQ394" i="13" a="1"/>
  <c r="CQ394" i="13" s="1"/>
  <c r="CO391" i="13" a="1"/>
  <c r="CO391" i="13" s="1"/>
  <c r="DJ385" i="13" a="1"/>
  <c r="DJ385" i="13" s="1"/>
  <c r="CL384" i="13" a="1"/>
  <c r="CL384" i="13" s="1"/>
  <c r="CQ374" i="13" a="1"/>
  <c r="CQ374" i="13" s="1"/>
  <c r="DG374" i="13" a="1"/>
  <c r="DG374" i="13" s="1"/>
  <c r="CK393" i="13" a="1"/>
  <c r="CK393" i="13" s="1"/>
  <c r="CN392" i="13" a="1"/>
  <c r="CN392" i="13" s="1"/>
  <c r="CF391" i="13" a="1"/>
  <c r="CF391" i="13" s="1"/>
  <c r="DI389" i="13" a="1"/>
  <c r="DI389" i="13" s="1"/>
  <c r="CJ387" i="13" a="1"/>
  <c r="CJ387" i="13" s="1"/>
  <c r="DI380" i="13" a="1"/>
  <c r="DI380" i="13" s="1"/>
  <c r="CK379" i="13" a="1"/>
  <c r="CK379" i="13" s="1"/>
  <c r="DA377" i="13" a="1"/>
  <c r="DA377" i="13" s="1"/>
  <c r="CF394" i="13" a="1"/>
  <c r="CF394" i="13" s="1"/>
  <c r="CV389" i="13" a="1"/>
  <c r="CV389" i="13" s="1"/>
  <c r="CF388" i="13" a="1"/>
  <c r="CF388" i="13" s="1"/>
  <c r="DC383" i="13" a="1"/>
  <c r="DC383" i="13" s="1"/>
  <c r="DO394" i="13" a="1"/>
  <c r="DO394" i="13" s="1"/>
  <c r="DL391" i="13" a="1"/>
  <c r="DL391" i="13" s="1"/>
  <c r="DJ378" i="13" a="1"/>
  <c r="DJ378" i="13" s="1"/>
  <c r="CQ375" i="13" a="1"/>
  <c r="CQ375" i="13" s="1"/>
  <c r="DL394" i="13" a="1"/>
  <c r="DL394" i="13" s="1"/>
  <c r="DF393" i="13" a="1"/>
  <c r="DF393" i="13" s="1"/>
  <c r="DK392" i="13" a="1"/>
  <c r="DK392" i="13" s="1"/>
  <c r="CK380" i="13" a="1"/>
  <c r="CK380" i="13" s="1"/>
  <c r="DA378" i="13" a="1"/>
  <c r="DA378" i="13" s="1"/>
  <c r="CN377" i="13" a="1"/>
  <c r="CN377" i="13" s="1"/>
  <c r="CH375" i="13" a="1"/>
  <c r="CH375" i="13" s="1"/>
  <c r="DE393" i="13" a="1"/>
  <c r="DE393" i="13" s="1"/>
  <c r="CL392" i="13" a="1"/>
  <c r="CL392" i="13" s="1"/>
  <c r="CN391" i="13" a="1"/>
  <c r="CN391" i="13" s="1"/>
  <c r="DD390" i="13" a="1"/>
  <c r="DD390" i="13" s="1"/>
  <c r="CF390" i="13" a="1"/>
  <c r="CF390" i="13" s="1"/>
  <c r="DG389" i="13" a="1"/>
  <c r="DG389" i="13" s="1"/>
  <c r="CN389" i="13" a="1"/>
  <c r="CN389" i="13" s="1"/>
  <c r="DM388" i="13" a="1"/>
  <c r="DM388" i="13" s="1"/>
  <c r="DC388" i="13" a="1"/>
  <c r="DC388" i="13" s="1"/>
  <c r="CO388" i="13" a="1"/>
  <c r="CO388" i="13" s="1"/>
  <c r="DF387" i="13" a="1"/>
  <c r="DF387" i="13" s="1"/>
  <c r="CR387" i="13" a="1"/>
  <c r="CR387" i="13" s="1"/>
  <c r="CI387" i="13" a="1"/>
  <c r="CI387" i="13" s="1"/>
  <c r="DI386" i="13" a="1"/>
  <c r="DI386" i="13" s="1"/>
  <c r="CT386" i="13" a="1"/>
  <c r="CT386" i="13" s="1"/>
  <c r="CI386" i="13" a="1"/>
  <c r="CI386" i="13" s="1"/>
  <c r="DI385" i="13" a="1"/>
  <c r="DI385" i="13" s="1"/>
  <c r="CT385" i="13" a="1"/>
  <c r="CT385" i="13" s="1"/>
  <c r="CI385" i="13" a="1"/>
  <c r="CI385" i="13" s="1"/>
  <c r="DI384" i="13" a="1"/>
  <c r="DI384" i="13" s="1"/>
  <c r="CT384" i="13" a="1"/>
  <c r="CT384" i="13" s="1"/>
  <c r="CK384" i="13" a="1"/>
  <c r="CK384" i="13" s="1"/>
  <c r="DL383" i="13" a="1"/>
  <c r="DL383" i="13" s="1"/>
  <c r="DA383" i="13" a="1"/>
  <c r="DA383" i="13" s="1"/>
  <c r="CN383" i="13" a="1"/>
  <c r="CN383" i="13" s="1"/>
  <c r="DO382" i="13" a="1"/>
  <c r="DO382" i="13" s="1"/>
  <c r="DC382" i="13" a="1"/>
  <c r="DC382" i="13" s="1"/>
  <c r="CO382" i="13" a="1"/>
  <c r="CO382" i="13" s="1"/>
  <c r="DO381" i="13" a="1"/>
  <c r="DO381" i="13" s="1"/>
  <c r="DD381" i="13" a="1"/>
  <c r="DD381" i="13" s="1"/>
  <c r="CH381" i="13" a="1"/>
  <c r="CH381" i="13" s="1"/>
  <c r="DG380" i="13" a="1"/>
  <c r="DG380" i="13" s="1"/>
  <c r="CT380" i="13" a="1"/>
  <c r="CT380" i="13" s="1"/>
  <c r="CI380" i="13" a="1"/>
  <c r="CI380" i="13" s="1"/>
  <c r="DI379" i="13" a="1"/>
  <c r="DI379" i="13" s="1"/>
  <c r="CT379" i="13" a="1"/>
  <c r="CT379" i="13" s="1"/>
  <c r="CI379" i="13" a="1"/>
  <c r="CI379" i="13" s="1"/>
  <c r="DI378" i="13" a="1"/>
  <c r="DI378" i="13" s="1"/>
  <c r="CX378" i="13" a="1"/>
  <c r="CX378" i="13" s="1"/>
  <c r="CL378" i="13" a="1"/>
  <c r="CL378" i="13" s="1"/>
  <c r="DL377" i="13" a="1"/>
  <c r="DL377" i="13" s="1"/>
  <c r="CX377" i="13" a="1"/>
  <c r="CX377" i="13" s="1"/>
  <c r="CL377" i="13" a="1"/>
  <c r="CL377" i="13" s="1"/>
  <c r="DL376" i="13" a="1"/>
  <c r="DL376" i="13" s="1"/>
  <c r="DA376" i="13" a="1"/>
  <c r="DA376" i="13" s="1"/>
  <c r="CO376" i="13" a="1"/>
  <c r="CO376" i="13" s="1"/>
  <c r="DO375" i="13" a="1"/>
  <c r="DO375" i="13" s="1"/>
  <c r="DD375" i="13" a="1"/>
  <c r="DD375" i="13" s="1"/>
  <c r="CF375" i="13" a="1"/>
  <c r="CF375" i="13" s="1"/>
  <c r="DM383" i="13" a="1"/>
  <c r="DM383" i="13" s="1"/>
  <c r="DM377" i="13" a="1"/>
  <c r="DM377" i="13" s="1"/>
  <c r="DM376" i="13" a="1"/>
  <c r="DM376" i="13" s="1"/>
  <c r="CO374" i="13" a="1"/>
  <c r="CO374" i="13" s="1"/>
  <c r="DI374" i="13" a="1"/>
  <c r="DI374" i="13" s="1"/>
  <c r="DM394" i="13" a="1"/>
  <c r="DM394" i="13" s="1"/>
  <c r="DA394" i="13" a="1"/>
  <c r="DA394" i="13" s="1"/>
  <c r="CO394" i="13" a="1"/>
  <c r="CO394" i="13" s="1"/>
  <c r="DO393" i="13" a="1"/>
  <c r="DO393" i="13" s="1"/>
  <c r="DD393" i="13" a="1"/>
  <c r="DD393" i="13" s="1"/>
  <c r="CQ393" i="13" a="1"/>
  <c r="CQ393" i="13" s="1"/>
  <c r="CH393" i="13" a="1"/>
  <c r="CH393" i="13" s="1"/>
  <c r="DI392" i="13" a="1"/>
  <c r="DI392" i="13" s="1"/>
  <c r="CT392" i="13" a="1"/>
  <c r="CT392" i="13" s="1"/>
  <c r="CK392" i="13" a="1"/>
  <c r="CK392" i="13" s="1"/>
  <c r="DJ391" i="13" a="1"/>
  <c r="DJ391" i="13" s="1"/>
  <c r="CX391" i="13" a="1"/>
  <c r="CX391" i="13" s="1"/>
  <c r="DO390" i="13" a="1"/>
  <c r="DO390" i="13" s="1"/>
  <c r="DC390" i="13" a="1"/>
  <c r="DC390" i="13" s="1"/>
  <c r="CO390" i="13" a="1"/>
  <c r="CO390" i="13" s="1"/>
  <c r="DF389" i="13" a="1"/>
  <c r="DF389" i="13" s="1"/>
  <c r="CL389" i="13" a="1"/>
  <c r="CL389" i="13" s="1"/>
  <c r="DL388" i="13" a="1"/>
  <c r="DL388" i="13" s="1"/>
  <c r="DA388" i="13" a="1"/>
  <c r="DA388" i="13" s="1"/>
  <c r="CN388" i="13" a="1"/>
  <c r="CN388" i="13" s="1"/>
  <c r="DD387" i="13" a="1"/>
  <c r="DD387" i="13" s="1"/>
  <c r="CQ387" i="13" a="1"/>
  <c r="CQ387" i="13" s="1"/>
  <c r="CH387" i="13" a="1"/>
  <c r="CH387" i="13" s="1"/>
  <c r="DG386" i="13" a="1"/>
  <c r="DG386" i="13" s="1"/>
  <c r="CR386" i="13" a="1"/>
  <c r="CR386" i="13" s="1"/>
  <c r="CH386" i="13" a="1"/>
  <c r="CH386" i="13" s="1"/>
  <c r="DG385" i="13" a="1"/>
  <c r="DG385" i="13" s="1"/>
  <c r="CR385" i="13" a="1"/>
  <c r="CR385" i="13" s="1"/>
  <c r="CH385" i="13" a="1"/>
  <c r="CH385" i="13" s="1"/>
  <c r="DG384" i="13" a="1"/>
  <c r="DG384" i="13" s="1"/>
  <c r="CS384" i="13" a="1"/>
  <c r="CS384" i="13" s="1"/>
  <c r="CJ384" i="13" a="1"/>
  <c r="CJ384" i="13" s="1"/>
  <c r="DK383" i="13" a="1"/>
  <c r="DK383" i="13" s="1"/>
  <c r="CX383" i="13" a="1"/>
  <c r="CX383" i="13" s="1"/>
  <c r="CL383" i="13" a="1"/>
  <c r="CL383" i="13" s="1"/>
  <c r="DM382" i="13" a="1"/>
  <c r="DM382" i="13" s="1"/>
  <c r="DA382" i="13" a="1"/>
  <c r="DA382" i="13" s="1"/>
  <c r="CN382" i="13" a="1"/>
  <c r="CN382" i="13" s="1"/>
  <c r="DM381" i="13" a="1"/>
  <c r="DM381" i="13" s="1"/>
  <c r="DC381" i="13" a="1"/>
  <c r="DC381" i="13" s="1"/>
  <c r="CQ381" i="13" a="1"/>
  <c r="CQ381" i="13" s="1"/>
  <c r="CF381" i="13" a="1"/>
  <c r="CF381" i="13" s="1"/>
  <c r="DF380" i="13" a="1"/>
  <c r="DF380" i="13" s="1"/>
  <c r="CR380" i="13" a="1"/>
  <c r="CR380" i="13" s="1"/>
  <c r="CH380" i="13" a="1"/>
  <c r="CH380" i="13" s="1"/>
  <c r="DG379" i="13" a="1"/>
  <c r="DG379" i="13" s="1"/>
  <c r="CR379" i="13" a="1"/>
  <c r="CR379" i="13" s="1"/>
  <c r="CH379" i="13" a="1"/>
  <c r="CH379" i="13" s="1"/>
  <c r="DH378" i="13" a="1"/>
  <c r="DH378" i="13" s="1"/>
  <c r="CK378" i="13" a="1"/>
  <c r="CK378" i="13" s="1"/>
  <c r="DJ377" i="13" a="1"/>
  <c r="DJ377" i="13" s="1"/>
  <c r="CK377" i="13" a="1"/>
  <c r="CK377" i="13" s="1"/>
  <c r="CX376" i="13" a="1"/>
  <c r="CX376" i="13" s="1"/>
  <c r="CN376" i="13" a="1"/>
  <c r="CN376" i="13" s="1"/>
  <c r="DM375" i="13" a="1"/>
  <c r="DM375" i="13" s="1"/>
  <c r="DC375" i="13" a="1"/>
  <c r="DC375" i="13" s="1"/>
  <c r="CN374" i="13" a="1"/>
  <c r="CN374" i="13" s="1"/>
  <c r="CX394" i="13" a="1"/>
  <c r="CX394" i="13" s="1"/>
  <c r="CN394" i="13" a="1"/>
  <c r="CN394" i="13" s="1"/>
  <c r="DM393" i="13" a="1"/>
  <c r="DM393" i="13" s="1"/>
  <c r="DC393" i="13" a="1"/>
  <c r="DC393" i="13" s="1"/>
  <c r="CF393" i="13" a="1"/>
  <c r="CF393" i="13" s="1"/>
  <c r="DG392" i="13" a="1"/>
  <c r="DG392" i="13" s="1"/>
  <c r="CR392" i="13" a="1"/>
  <c r="CR392" i="13" s="1"/>
  <c r="CI392" i="13" a="1"/>
  <c r="CI392" i="13" s="1"/>
  <c r="DI391" i="13" a="1"/>
  <c r="DI391" i="13" s="1"/>
  <c r="CL391" i="13" a="1"/>
  <c r="CL391" i="13" s="1"/>
  <c r="DM390" i="13" a="1"/>
  <c r="DM390" i="13" s="1"/>
  <c r="DA390" i="13" a="1"/>
  <c r="DA390" i="13" s="1"/>
  <c r="CN390" i="13" a="1"/>
  <c r="CN390" i="13" s="1"/>
  <c r="DO389" i="13" a="1"/>
  <c r="DO389" i="13" s="1"/>
  <c r="CT389" i="13" a="1"/>
  <c r="CT389" i="13" s="1"/>
  <c r="CK389" i="13" a="1"/>
  <c r="CK389" i="13" s="1"/>
  <c r="DJ388" i="13" a="1"/>
  <c r="DJ388" i="13" s="1"/>
  <c r="CX388" i="13" a="1"/>
  <c r="CX388" i="13" s="1"/>
  <c r="CL388" i="13" a="1"/>
  <c r="CL388" i="13" s="1"/>
  <c r="DO387" i="13" a="1"/>
  <c r="DO387" i="13" s="1"/>
  <c r="DC387" i="13" a="1"/>
  <c r="DC387" i="13" s="1"/>
  <c r="CF387" i="13" a="1"/>
  <c r="CF387" i="13" s="1"/>
  <c r="DF386" i="13" a="1"/>
  <c r="DF386" i="13" s="1"/>
  <c r="CQ386" i="13" a="1"/>
  <c r="CQ386" i="13" s="1"/>
  <c r="CF386" i="13" a="1"/>
  <c r="CF386" i="13" s="1"/>
  <c r="DF385" i="13" a="1"/>
  <c r="DF385" i="13" s="1"/>
  <c r="CQ385" i="13" a="1"/>
  <c r="CQ385" i="13" s="1"/>
  <c r="CF385" i="13" a="1"/>
  <c r="CF385" i="13" s="1"/>
  <c r="DF384" i="13" a="1"/>
  <c r="DF384" i="13" s="1"/>
  <c r="CR384" i="13" a="1"/>
  <c r="CR384" i="13" s="1"/>
  <c r="CI384" i="13" a="1"/>
  <c r="CI384" i="13" s="1"/>
  <c r="DJ383" i="13" a="1"/>
  <c r="DJ383" i="13" s="1"/>
  <c r="CK383" i="13" a="1"/>
  <c r="CK383" i="13" s="1"/>
  <c r="DL382" i="13" a="1"/>
  <c r="DL382" i="13" s="1"/>
  <c r="CX382" i="13" a="1"/>
  <c r="CX382" i="13" s="1"/>
  <c r="CL382" i="13" a="1"/>
  <c r="CL382" i="13" s="1"/>
  <c r="DL381" i="13" a="1"/>
  <c r="DL381" i="13" s="1"/>
  <c r="DA381" i="13" a="1"/>
  <c r="DA381" i="13" s="1"/>
  <c r="DD380" i="13" a="1"/>
  <c r="DD380" i="13" s="1"/>
  <c r="CQ380" i="13" a="1"/>
  <c r="CQ380" i="13" s="1"/>
  <c r="CF380" i="13" a="1"/>
  <c r="CF380" i="13" s="1"/>
  <c r="DF379" i="13" a="1"/>
  <c r="DF379" i="13" s="1"/>
  <c r="CQ379" i="13" a="1"/>
  <c r="CQ379" i="13" s="1"/>
  <c r="CF379" i="13" a="1"/>
  <c r="CF379" i="13" s="1"/>
  <c r="DG378" i="13" a="1"/>
  <c r="DG378" i="13" s="1"/>
  <c r="CT378" i="13" a="1"/>
  <c r="CT378" i="13" s="1"/>
  <c r="CI378" i="13" a="1"/>
  <c r="CI378" i="13" s="1"/>
  <c r="DI377" i="13" a="1"/>
  <c r="DI377" i="13" s="1"/>
  <c r="CT377" i="13" a="1"/>
  <c r="CT377" i="13" s="1"/>
  <c r="CI377" i="13" a="1"/>
  <c r="CI377" i="13" s="1"/>
  <c r="DJ376" i="13" a="1"/>
  <c r="DJ376" i="13" s="1"/>
  <c r="CL376" i="13" a="1"/>
  <c r="CL376" i="13" s="1"/>
  <c r="DL375" i="13" a="1"/>
  <c r="DL375" i="13" s="1"/>
  <c r="DA375" i="13" a="1"/>
  <c r="DA375" i="13" s="1"/>
  <c r="CO375" i="13" a="1"/>
  <c r="CO375" i="13" s="1"/>
  <c r="CK374" i="13" a="1"/>
  <c r="CK374" i="13" s="1"/>
  <c r="AW792" i="13" a="1"/>
  <c r="AW792" i="13" s="1"/>
  <c r="AW799" i="13" a="1"/>
  <c r="AW799" i="13" s="1"/>
  <c r="AW801" i="13" a="1"/>
  <c r="AW801" i="13" s="1"/>
  <c r="AW794" i="13" a="1"/>
  <c r="AW794" i="13" s="1"/>
  <c r="AW796" i="13" a="1"/>
  <c r="AW796" i="13" s="1"/>
  <c r="AW803" i="13" a="1"/>
  <c r="AW803" i="13" s="1"/>
  <c r="AW805" i="13" a="1"/>
  <c r="AW805" i="13" s="1"/>
  <c r="AW798" i="13" a="1"/>
  <c r="AW798" i="13" s="1"/>
  <c r="AW791" i="13" a="1"/>
  <c r="AW791" i="13" s="1"/>
  <c r="AW793" i="13" a="1"/>
  <c r="AW793" i="13" s="1"/>
  <c r="AW800" i="13" a="1"/>
  <c r="AW800" i="13" s="1"/>
  <c r="AW802" i="13" a="1"/>
  <c r="AW802" i="13" s="1"/>
  <c r="AW795" i="13" a="1"/>
  <c r="AW795" i="13" s="1"/>
  <c r="AW797" i="13" a="1"/>
  <c r="AW797" i="13" s="1"/>
  <c r="AW804" i="13" a="1"/>
  <c r="AW804" i="13" s="1"/>
  <c r="CV374" i="13" a="1"/>
  <c r="CV374" i="13" s="1"/>
  <c r="DF374" i="13" a="1"/>
  <c r="DF374" i="13" s="1"/>
  <c r="DJ394" i="13" a="1"/>
  <c r="DJ394" i="13" s="1"/>
  <c r="CV394" i="13" a="1"/>
  <c r="CV394" i="13" s="1"/>
  <c r="CL394" i="13" a="1"/>
  <c r="CL394" i="13" s="1"/>
  <c r="DL393" i="13" a="1"/>
  <c r="DL393" i="13" s="1"/>
  <c r="DA393" i="13" a="1"/>
  <c r="DA393" i="13" s="1"/>
  <c r="CO393" i="13" a="1"/>
  <c r="CO393" i="13" s="1"/>
  <c r="DF392" i="13" a="1"/>
  <c r="DF392" i="13" s="1"/>
  <c r="CQ392" i="13" a="1"/>
  <c r="CQ392" i="13" s="1"/>
  <c r="CH392" i="13" a="1"/>
  <c r="CH392" i="13" s="1"/>
  <c r="DG391" i="13" a="1"/>
  <c r="DG391" i="13" s="1"/>
  <c r="CT391" i="13" a="1"/>
  <c r="CT391" i="13" s="1"/>
  <c r="CK391" i="13" a="1"/>
  <c r="CK391" i="13" s="1"/>
  <c r="DL390" i="13" a="1"/>
  <c r="DL390" i="13" s="1"/>
  <c r="CX390" i="13" a="1"/>
  <c r="CX390" i="13" s="1"/>
  <c r="CL390" i="13" a="1"/>
  <c r="CL390" i="13" s="1"/>
  <c r="DM389" i="13" a="1"/>
  <c r="DM389" i="13" s="1"/>
  <c r="DD389" i="13" a="1"/>
  <c r="DD389" i="13" s="1"/>
  <c r="CR389" i="13" a="1"/>
  <c r="CR389" i="13" s="1"/>
  <c r="CI389" i="13" a="1"/>
  <c r="CI389" i="13" s="1"/>
  <c r="DM387" i="13" a="1"/>
  <c r="DM387" i="13" s="1"/>
  <c r="DA387" i="13" a="1"/>
  <c r="DA387" i="13" s="1"/>
  <c r="CO387" i="13" a="1"/>
  <c r="CO387" i="13" s="1"/>
  <c r="DD386" i="13" a="1"/>
  <c r="DD386" i="13" s="1"/>
  <c r="DD385" i="13" a="1"/>
  <c r="DD385" i="13" s="1"/>
  <c r="DD384" i="13" a="1"/>
  <c r="DD384" i="13" s="1"/>
  <c r="CQ384" i="13" a="1"/>
  <c r="CQ384" i="13" s="1"/>
  <c r="CH384" i="13" a="1"/>
  <c r="CH384" i="13" s="1"/>
  <c r="DI383" i="13" a="1"/>
  <c r="DI383" i="13" s="1"/>
  <c r="CT383" i="13" a="1"/>
  <c r="CT383" i="13" s="1"/>
  <c r="CI383" i="13" a="1"/>
  <c r="CI383" i="13" s="1"/>
  <c r="DJ382" i="13" a="1"/>
  <c r="DJ382" i="13" s="1"/>
  <c r="CK382" i="13" a="1"/>
  <c r="CK382" i="13" s="1"/>
  <c r="DJ381" i="13" a="1"/>
  <c r="DJ381" i="13" s="1"/>
  <c r="CX381" i="13" a="1"/>
  <c r="CX381" i="13" s="1"/>
  <c r="CO381" i="13" a="1"/>
  <c r="CO381" i="13" s="1"/>
  <c r="DO380" i="13" a="1"/>
  <c r="DO380" i="13" s="1"/>
  <c r="DC380" i="13" a="1"/>
  <c r="DC380" i="13" s="1"/>
  <c r="DD379" i="13" a="1"/>
  <c r="DD379" i="13" s="1"/>
  <c r="DF378" i="13" a="1"/>
  <c r="DF378" i="13" s="1"/>
  <c r="CR378" i="13" a="1"/>
  <c r="CR378" i="13" s="1"/>
  <c r="CH378" i="13" a="1"/>
  <c r="CH378" i="13" s="1"/>
  <c r="DG377" i="13" a="1"/>
  <c r="DG377" i="13" s="1"/>
  <c r="CR377" i="13" a="1"/>
  <c r="CR377" i="13" s="1"/>
  <c r="CH377" i="13" a="1"/>
  <c r="CH377" i="13" s="1"/>
  <c r="DI376" i="13" a="1"/>
  <c r="DI376" i="13" s="1"/>
  <c r="CK376" i="13" a="1"/>
  <c r="CK376" i="13" s="1"/>
  <c r="DJ375" i="13" a="1"/>
  <c r="DJ375" i="13" s="1"/>
  <c r="CX375" i="13" a="1"/>
  <c r="CX375" i="13" s="1"/>
  <c r="CN375" i="13" a="1"/>
  <c r="CN375" i="13" s="1"/>
  <c r="DM391" i="13" a="1"/>
  <c r="DM391" i="13" s="1"/>
  <c r="CL374" i="13" a="1"/>
  <c r="CL374" i="13" s="1"/>
  <c r="DD374" i="13" a="1"/>
  <c r="DD374" i="13" s="1"/>
  <c r="DI394" i="13" a="1"/>
  <c r="DI394" i="13" s="1"/>
  <c r="CK394" i="13" a="1"/>
  <c r="CK394" i="13" s="1"/>
  <c r="DJ393" i="13" a="1"/>
  <c r="DJ393" i="13" s="1"/>
  <c r="CN393" i="13" a="1"/>
  <c r="CN393" i="13" s="1"/>
  <c r="DO392" i="13" a="1"/>
  <c r="DO392" i="13" s="1"/>
  <c r="DD392" i="13" a="1"/>
  <c r="DD392" i="13" s="1"/>
  <c r="CF392" i="13" a="1"/>
  <c r="CF392" i="13" s="1"/>
  <c r="DF391" i="13" a="1"/>
  <c r="DF391" i="13" s="1"/>
  <c r="CR391" i="13" a="1"/>
  <c r="CR391" i="13" s="1"/>
  <c r="CI391" i="13" a="1"/>
  <c r="CI391" i="13" s="1"/>
  <c r="DJ390" i="13" a="1"/>
  <c r="DJ390" i="13" s="1"/>
  <c r="CK390" i="13" a="1"/>
  <c r="CK390" i="13" s="1"/>
  <c r="DL389" i="13" a="1"/>
  <c r="DL389" i="13" s="1"/>
  <c r="DC389" i="13" a="1"/>
  <c r="DC389" i="13" s="1"/>
  <c r="CQ389" i="13" a="1"/>
  <c r="CQ389" i="13" s="1"/>
  <c r="CH389" i="13" a="1"/>
  <c r="CH389" i="13" s="1"/>
  <c r="DI388" i="13" a="1"/>
  <c r="DI388" i="13" s="1"/>
  <c r="CT388" i="13" a="1"/>
  <c r="CT388" i="13" s="1"/>
  <c r="CK388" i="13" a="1"/>
  <c r="CK388" i="13" s="1"/>
  <c r="DL387" i="13" a="1"/>
  <c r="DL387" i="13" s="1"/>
  <c r="CX387" i="13" a="1"/>
  <c r="CX387" i="13" s="1"/>
  <c r="CN387" i="13" a="1"/>
  <c r="CN387" i="13" s="1"/>
  <c r="DO386" i="13" a="1"/>
  <c r="DO386" i="13" s="1"/>
  <c r="DC386" i="13" a="1"/>
  <c r="DC386" i="13" s="1"/>
  <c r="CO386" i="13" a="1"/>
  <c r="CO386" i="13" s="1"/>
  <c r="DO385" i="13" a="1"/>
  <c r="DO385" i="13" s="1"/>
  <c r="DC385" i="13" a="1"/>
  <c r="DC385" i="13" s="1"/>
  <c r="CO385" i="13" a="1"/>
  <c r="CO385" i="13" s="1"/>
  <c r="DO384" i="13" a="1"/>
  <c r="DO384" i="13" s="1"/>
  <c r="DC384" i="13" a="1"/>
  <c r="DC384" i="13" s="1"/>
  <c r="CF384" i="13" a="1"/>
  <c r="CF384" i="13" s="1"/>
  <c r="DG383" i="13" a="1"/>
  <c r="DG383" i="13" s="1"/>
  <c r="CR383" i="13" a="1"/>
  <c r="CR383" i="13" s="1"/>
  <c r="CH383" i="13" a="1"/>
  <c r="CH383" i="13" s="1"/>
  <c r="DI382" i="13" a="1"/>
  <c r="DI382" i="13" s="1"/>
  <c r="CT382" i="13" a="1"/>
  <c r="CT382" i="13" s="1"/>
  <c r="CI382" i="13" a="1"/>
  <c r="CI382" i="13" s="1"/>
  <c r="DI381" i="13" a="1"/>
  <c r="DI381" i="13" s="1"/>
  <c r="CN381" i="13" a="1"/>
  <c r="CN381" i="13" s="1"/>
  <c r="DM380" i="13" a="1"/>
  <c r="DM380" i="13" s="1"/>
  <c r="DA380" i="13" a="1"/>
  <c r="DA380" i="13" s="1"/>
  <c r="CO380" i="13" a="1"/>
  <c r="CO380" i="13" s="1"/>
  <c r="DO379" i="13" a="1"/>
  <c r="DO379" i="13" s="1"/>
  <c r="DC379" i="13" a="1"/>
  <c r="DC379" i="13" s="1"/>
  <c r="CO379" i="13" a="1"/>
  <c r="CO379" i="13" s="1"/>
  <c r="DO378" i="13" a="1"/>
  <c r="DO378" i="13" s="1"/>
  <c r="CQ378" i="13" a="1"/>
  <c r="CQ378" i="13" s="1"/>
  <c r="CF378" i="13" a="1"/>
  <c r="CF378" i="13" s="1"/>
  <c r="DF377" i="13" a="1"/>
  <c r="DF377" i="13" s="1"/>
  <c r="CQ377" i="13" a="1"/>
  <c r="CQ377" i="13" s="1"/>
  <c r="CF377" i="13" a="1"/>
  <c r="CF377" i="13" s="1"/>
  <c r="DG376" i="13" a="1"/>
  <c r="DG376" i="13" s="1"/>
  <c r="CT376" i="13" a="1"/>
  <c r="CT376" i="13" s="1"/>
  <c r="CI376" i="13" a="1"/>
  <c r="CI376" i="13" s="1"/>
  <c r="DI375" i="13" a="1"/>
  <c r="DI375" i="13" s="1"/>
  <c r="CL375" i="13" a="1"/>
  <c r="CL375" i="13" s="1"/>
  <c r="CS374" i="13" a="1"/>
  <c r="CS374" i="13" s="1"/>
  <c r="CJ374" i="13" a="1"/>
  <c r="CJ374" i="13" s="1"/>
  <c r="DO374" i="13" a="1"/>
  <c r="DO374" i="13" s="1"/>
  <c r="DC374" i="13" a="1"/>
  <c r="DC374" i="13" s="1"/>
  <c r="DG394" i="13" a="1"/>
  <c r="DG394" i="13" s="1"/>
  <c r="CT394" i="13" a="1"/>
  <c r="CT394" i="13" s="1"/>
  <c r="CI394" i="13" a="1"/>
  <c r="CI394" i="13" s="1"/>
  <c r="DI393" i="13" a="1"/>
  <c r="DI393" i="13" s="1"/>
  <c r="CX393" i="13" a="1"/>
  <c r="CX393" i="13" s="1"/>
  <c r="DM392" i="13" a="1"/>
  <c r="DM392" i="13" s="1"/>
  <c r="DC392" i="13" a="1"/>
  <c r="DC392" i="13" s="1"/>
  <c r="DD391" i="13" a="1"/>
  <c r="DD391" i="13" s="1"/>
  <c r="CQ391" i="13" a="1"/>
  <c r="CQ391" i="13" s="1"/>
  <c r="CH391" i="13" a="1"/>
  <c r="CH391" i="13" s="1"/>
  <c r="DI390" i="13" a="1"/>
  <c r="DI390" i="13" s="1"/>
  <c r="CT390" i="13" a="1"/>
  <c r="CT390" i="13" s="1"/>
  <c r="CJ390" i="13" a="1"/>
  <c r="CJ390" i="13" s="1"/>
  <c r="DA389" i="13" a="1"/>
  <c r="DA389" i="13" s="1"/>
  <c r="CF389" i="13" a="1"/>
  <c r="CF389" i="13" s="1"/>
  <c r="DG388" i="13" a="1"/>
  <c r="DG388" i="13" s="1"/>
  <c r="CR388" i="13" a="1"/>
  <c r="CR388" i="13" s="1"/>
  <c r="CI388" i="13" a="1"/>
  <c r="CI388" i="13" s="1"/>
  <c r="DJ387" i="13" a="1"/>
  <c r="DJ387" i="13" s="1"/>
  <c r="CL387" i="13" a="1"/>
  <c r="CL387" i="13" s="1"/>
  <c r="DM386" i="13" a="1"/>
  <c r="DM386" i="13" s="1"/>
  <c r="DA386" i="13" a="1"/>
  <c r="DA386" i="13" s="1"/>
  <c r="CN386" i="13" a="1"/>
  <c r="CN386" i="13" s="1"/>
  <c r="DM385" i="13" a="1"/>
  <c r="DM385" i="13" s="1"/>
  <c r="DA385" i="13" a="1"/>
  <c r="DA385" i="13" s="1"/>
  <c r="CN385" i="13" a="1"/>
  <c r="CN385" i="13" s="1"/>
  <c r="DM384" i="13" a="1"/>
  <c r="DM384" i="13" s="1"/>
  <c r="DA384" i="13" a="1"/>
  <c r="DA384" i="13" s="1"/>
  <c r="CO384" i="13" a="1"/>
  <c r="CO384" i="13" s="1"/>
  <c r="DF383" i="13" a="1"/>
  <c r="DF383" i="13" s="1"/>
  <c r="CQ383" i="13" a="1"/>
  <c r="CQ383" i="13" s="1"/>
  <c r="CF383" i="13" a="1"/>
  <c r="CF383" i="13" s="1"/>
  <c r="DG382" i="13" a="1"/>
  <c r="DG382" i="13" s="1"/>
  <c r="CR382" i="13" a="1"/>
  <c r="CR382" i="13" s="1"/>
  <c r="CH382" i="13" a="1"/>
  <c r="CH382" i="13" s="1"/>
  <c r="DH381" i="13" a="1"/>
  <c r="DH381" i="13" s="1"/>
  <c r="CT381" i="13" a="1"/>
  <c r="CT381" i="13" s="1"/>
  <c r="CL381" i="13" a="1"/>
  <c r="CL381" i="13" s="1"/>
  <c r="DL380" i="13" a="1"/>
  <c r="DL380" i="13" s="1"/>
  <c r="CN380" i="13" a="1"/>
  <c r="CN380" i="13" s="1"/>
  <c r="DM379" i="13" a="1"/>
  <c r="DM379" i="13" s="1"/>
  <c r="DA379" i="13" a="1"/>
  <c r="DA379" i="13" s="1"/>
  <c r="CN379" i="13" a="1"/>
  <c r="CN379" i="13" s="1"/>
  <c r="DM378" i="13" a="1"/>
  <c r="DM378" i="13" s="1"/>
  <c r="DD378" i="13" a="1"/>
  <c r="DD378" i="13" s="1"/>
  <c r="DD377" i="13" a="1"/>
  <c r="DD377" i="13" s="1"/>
  <c r="DF376" i="13" a="1"/>
  <c r="DF376" i="13" s="1"/>
  <c r="CR376" i="13" a="1"/>
  <c r="CR376" i="13" s="1"/>
  <c r="CH376" i="13" a="1"/>
  <c r="CH376" i="13" s="1"/>
  <c r="DG375" i="13" a="1"/>
  <c r="DG375" i="13" s="1"/>
  <c r="CT375" i="13" a="1"/>
  <c r="CT375" i="13" s="1"/>
  <c r="CK375" i="13" a="1"/>
  <c r="CK375" i="13" s="1"/>
  <c r="DE375" i="13" a="1"/>
  <c r="DE375" i="13" s="1"/>
  <c r="CI374" i="13" a="1"/>
  <c r="CI374" i="13" s="1"/>
  <c r="DA374" i="13" a="1"/>
  <c r="DA374" i="13" s="1"/>
  <c r="DF394" i="13" a="1"/>
  <c r="DF394" i="13" s="1"/>
  <c r="CR394" i="13" a="1"/>
  <c r="CR394" i="13" s="1"/>
  <c r="CH394" i="13" a="1"/>
  <c r="CH394" i="13" s="1"/>
  <c r="DG393" i="13" a="1"/>
  <c r="DG393" i="13" s="1"/>
  <c r="CL393" i="13" a="1"/>
  <c r="CL393" i="13" s="1"/>
  <c r="DL392" i="13" a="1"/>
  <c r="DL392" i="13" s="1"/>
  <c r="CO392" i="13" a="1"/>
  <c r="CO392" i="13" s="1"/>
  <c r="DO391" i="13" a="1"/>
  <c r="DO391" i="13" s="1"/>
  <c r="DC391" i="13" a="1"/>
  <c r="DC391" i="13" s="1"/>
  <c r="DG390" i="13" a="1"/>
  <c r="DG390" i="13" s="1"/>
  <c r="CR390" i="13" a="1"/>
  <c r="CR390" i="13" s="1"/>
  <c r="CI390" i="13" a="1"/>
  <c r="CI390" i="13" s="1"/>
  <c r="DJ389" i="13" a="1"/>
  <c r="DJ389" i="13" s="1"/>
  <c r="CX389" i="13" a="1"/>
  <c r="CX389" i="13" s="1"/>
  <c r="CO389" i="13" a="1"/>
  <c r="CO389" i="13" s="1"/>
  <c r="DF388" i="13" a="1"/>
  <c r="DF388" i="13" s="1"/>
  <c r="CQ388" i="13" a="1"/>
  <c r="CQ388" i="13" s="1"/>
  <c r="CK387" i="13" a="1"/>
  <c r="CK387" i="13" s="1"/>
  <c r="DL386" i="13" a="1"/>
  <c r="DL386" i="13" s="1"/>
  <c r="CX386" i="13" a="1"/>
  <c r="CX386" i="13" s="1"/>
  <c r="CL386" i="13" a="1"/>
  <c r="CL386" i="13" s="1"/>
  <c r="DL385" i="13" a="1"/>
  <c r="DL385" i="13" s="1"/>
  <c r="CX385" i="13" a="1"/>
  <c r="CX385" i="13" s="1"/>
  <c r="CL385" i="13" a="1"/>
  <c r="CL385" i="13" s="1"/>
  <c r="DL384" i="13" a="1"/>
  <c r="DL384" i="13" s="1"/>
  <c r="CX384" i="13" a="1"/>
  <c r="CX384" i="13" s="1"/>
  <c r="DO383" i="13" a="1"/>
  <c r="DO383" i="13" s="1"/>
  <c r="DD383" i="13" a="1"/>
  <c r="DD383" i="13" s="1"/>
  <c r="DF382" i="13" a="1"/>
  <c r="DF382" i="13" s="1"/>
  <c r="CQ382" i="13" a="1"/>
  <c r="CQ382" i="13" s="1"/>
  <c r="CF382" i="13" a="1"/>
  <c r="CF382" i="13" s="1"/>
  <c r="CS381" i="13" a="1"/>
  <c r="CS381" i="13" s="1"/>
  <c r="CX380" i="13" a="1"/>
  <c r="CX380" i="13" s="1"/>
  <c r="CL380" i="13" a="1"/>
  <c r="CL380" i="13" s="1"/>
  <c r="DL379" i="13" a="1"/>
  <c r="DL379" i="13" s="1"/>
  <c r="DC378" i="13" a="1"/>
  <c r="DC378" i="13" s="1"/>
  <c r="CO378" i="13" a="1"/>
  <c r="CO378" i="13" s="1"/>
  <c r="DO377" i="13" a="1"/>
  <c r="DO377" i="13" s="1"/>
  <c r="CV392" i="13" a="1"/>
  <c r="CV392" i="13" s="1"/>
  <c r="CV383" i="13" a="1"/>
  <c r="CV383" i="13" s="1"/>
  <c r="DB377" i="13" a="1"/>
  <c r="DB377" i="13" s="1"/>
  <c r="DH394" i="13" a="1"/>
  <c r="DH394" i="13" s="1"/>
  <c r="DK385" i="13" a="1"/>
  <c r="DK385" i="13" s="1"/>
  <c r="CM382" i="13" a="1"/>
  <c r="CM382" i="13" s="1"/>
  <c r="DK386" i="13" a="1"/>
  <c r="DK386" i="13" s="1"/>
  <c r="DK380" i="13" a="1"/>
  <c r="DK380" i="13" s="1"/>
  <c r="CV385" i="13" a="1"/>
  <c r="CV385" i="13" s="1"/>
  <c r="CV379" i="13" a="1"/>
  <c r="CV379" i="13" s="1"/>
  <c r="CV377" i="13" a="1"/>
  <c r="CV377" i="13" s="1"/>
  <c r="CS376" i="13" a="1"/>
  <c r="CS376" i="13" s="1"/>
  <c r="DK374" i="13" a="1"/>
  <c r="DK374" i="13" s="1"/>
  <c r="CS394" i="13" a="1"/>
  <c r="CS394" i="13" s="1"/>
  <c r="CM393" i="13" a="1"/>
  <c r="CM393" i="13" s="1"/>
  <c r="CS382" i="13" a="1"/>
  <c r="CS382" i="13" s="1"/>
  <c r="DK381" i="13" a="1"/>
  <c r="DK381" i="13" s="1"/>
  <c r="DE378" i="13" a="1"/>
  <c r="DE378" i="13" s="1"/>
  <c r="DB376" i="13" a="1"/>
  <c r="DB376" i="13" s="1"/>
  <c r="CS391" i="13" a="1"/>
  <c r="CS391" i="13" s="1"/>
  <c r="CG376" i="13" a="1"/>
  <c r="CG376" i="13" s="1"/>
  <c r="CS385" i="13" a="1"/>
  <c r="CS385" i="13" s="1"/>
  <c r="CV381" i="13" a="1"/>
  <c r="CV381" i="13" s="1"/>
  <c r="CS379" i="13" a="1"/>
  <c r="CS379" i="13" s="1"/>
  <c r="CJ379" i="13" a="1"/>
  <c r="CJ379" i="13" s="1"/>
  <c r="DK378" i="13" a="1"/>
  <c r="DK378" i="13" s="1"/>
  <c r="CS377" i="13" a="1"/>
  <c r="CS377" i="13" s="1"/>
  <c r="CY376" i="13" a="1"/>
  <c r="CY376" i="13" s="1"/>
  <c r="DN391" i="13" a="1"/>
  <c r="DN391" i="13" s="1"/>
  <c r="DN387" i="13" a="1"/>
  <c r="DN387" i="13" s="1"/>
  <c r="DN382" i="13" a="1"/>
  <c r="DN382" i="13" s="1"/>
  <c r="DN378" i="13" a="1"/>
  <c r="DN378" i="13" s="1"/>
  <c r="DN375" i="13" a="1"/>
  <c r="DN375" i="13" s="1"/>
  <c r="DN394" i="13" a="1"/>
  <c r="DN394" i="13" s="1"/>
  <c r="DN392" i="13" a="1"/>
  <c r="DN392" i="13" s="1"/>
  <c r="DN386" i="13" a="1"/>
  <c r="DN386" i="13" s="1"/>
  <c r="DN381" i="13" a="1"/>
  <c r="DN381" i="13" s="1"/>
  <c r="DN390" i="13" a="1"/>
  <c r="DN390" i="13" s="1"/>
  <c r="DN388" i="13" a="1"/>
  <c r="DN388" i="13" s="1"/>
  <c r="DN383" i="13" a="1"/>
  <c r="DN383" i="13" s="1"/>
  <c r="DN379" i="13" a="1"/>
  <c r="DN379" i="13" s="1"/>
  <c r="DN376" i="13" a="1"/>
  <c r="DN376" i="13" s="1"/>
  <c r="DN374" i="13" a="1"/>
  <c r="DN374" i="13" s="1"/>
  <c r="DN385" i="13" a="1"/>
  <c r="DN385" i="13" s="1"/>
  <c r="DN377" i="13" a="1"/>
  <c r="DN377" i="13" s="1"/>
  <c r="DN384" i="13" a="1"/>
  <c r="DN384" i="13" s="1"/>
  <c r="DN380" i="13" a="1"/>
  <c r="DN380" i="13" s="1"/>
  <c r="DN393" i="13" a="1"/>
  <c r="DN393" i="13" s="1"/>
  <c r="DK379" i="13" a="1"/>
  <c r="DK379" i="13" s="1"/>
  <c r="DK376" i="13" a="1"/>
  <c r="DK376" i="13" s="1"/>
  <c r="DK375" i="13" a="1"/>
  <c r="DK375" i="13" s="1"/>
  <c r="DK393" i="13" a="1"/>
  <c r="DK393" i="13" s="1"/>
  <c r="DK390" i="13" a="1"/>
  <c r="DK390" i="13" s="1"/>
  <c r="DK387" i="13" a="1"/>
  <c r="DK387" i="13" s="1"/>
  <c r="DK391" i="13" a="1"/>
  <c r="DK391" i="13" s="1"/>
  <c r="DK384" i="13" a="1"/>
  <c r="DK384" i="13" s="1"/>
  <c r="DK382" i="13" a="1"/>
  <c r="DK382" i="13" s="1"/>
  <c r="DK377" i="13" a="1"/>
  <c r="DK377" i="13" s="1"/>
  <c r="DK394" i="13" a="1"/>
  <c r="DK394" i="13" s="1"/>
  <c r="DK389" i="13" a="1"/>
  <c r="DK389" i="13" s="1"/>
  <c r="DH374" i="13" a="1"/>
  <c r="DH374" i="13" s="1"/>
  <c r="DH382" i="13" a="1"/>
  <c r="DH382" i="13" s="1"/>
  <c r="DH390" i="13" a="1"/>
  <c r="DH390" i="13" s="1"/>
  <c r="DH386" i="13" a="1"/>
  <c r="DH386" i="13" s="1"/>
  <c r="DH387" i="13" a="1"/>
  <c r="DH387" i="13" s="1"/>
  <c r="DH385" i="13" a="1"/>
  <c r="DH385" i="13" s="1"/>
  <c r="DH391" i="13" a="1"/>
  <c r="DH391" i="13" s="1"/>
  <c r="DH392" i="13" a="1"/>
  <c r="DH392" i="13" s="1"/>
  <c r="DH376" i="13" a="1"/>
  <c r="DH376" i="13" s="1"/>
  <c r="DH375" i="13" a="1"/>
  <c r="DH375" i="13" s="1"/>
  <c r="DH379" i="13" a="1"/>
  <c r="DH379" i="13" s="1"/>
  <c r="DH393" i="13" a="1"/>
  <c r="DH393" i="13" s="1"/>
  <c r="DH389" i="13" a="1"/>
  <c r="DH389" i="13" s="1"/>
  <c r="DH383" i="13" a="1"/>
  <c r="DH383" i="13" s="1"/>
  <c r="DH380" i="13" a="1"/>
  <c r="DH380" i="13" s="1"/>
  <c r="DH377" i="13" a="1"/>
  <c r="DH377" i="13" s="1"/>
  <c r="DH384" i="13" a="1"/>
  <c r="DH384" i="13" s="1"/>
  <c r="DE386" i="13" a="1"/>
  <c r="DE386" i="13" s="1"/>
  <c r="DE383" i="13" a="1"/>
  <c r="DE383" i="13" s="1"/>
  <c r="DE379" i="13" a="1"/>
  <c r="DE379" i="13" s="1"/>
  <c r="DE394" i="13" a="1"/>
  <c r="DE394" i="13" s="1"/>
  <c r="DE374" i="13" a="1"/>
  <c r="DE374" i="13" s="1"/>
  <c r="DE389" i="13" a="1"/>
  <c r="DE389" i="13" s="1"/>
  <c r="DE387" i="13" a="1"/>
  <c r="DE387" i="13" s="1"/>
  <c r="DE384" i="13" a="1"/>
  <c r="DE384" i="13" s="1"/>
  <c r="DE380" i="13" a="1"/>
  <c r="DE380" i="13" s="1"/>
  <c r="DE391" i="13" a="1"/>
  <c r="DE391" i="13" s="1"/>
  <c r="DE390" i="13" a="1"/>
  <c r="DE390" i="13" s="1"/>
  <c r="DE388" i="13" a="1"/>
  <c r="DE388" i="13" s="1"/>
  <c r="DE385" i="13" a="1"/>
  <c r="DE385" i="13" s="1"/>
  <c r="DE381" i="13" a="1"/>
  <c r="DE381" i="13" s="1"/>
  <c r="DE377" i="13" a="1"/>
  <c r="DE377" i="13" s="1"/>
  <c r="DE376" i="13" a="1"/>
  <c r="DE376" i="13" s="1"/>
  <c r="DE392" i="13" a="1"/>
  <c r="DE392" i="13" s="1"/>
  <c r="DB391" i="13" a="1"/>
  <c r="DB391" i="13" s="1"/>
  <c r="DB379" i="13" a="1"/>
  <c r="DB379" i="13" s="1"/>
  <c r="DB393" i="13" a="1"/>
  <c r="DB393" i="13" s="1"/>
  <c r="DB392" i="13" a="1"/>
  <c r="DB392" i="13" s="1"/>
  <c r="DB390" i="13" a="1"/>
  <c r="DB390" i="13" s="1"/>
  <c r="DB389" i="13" a="1"/>
  <c r="DB389" i="13" s="1"/>
  <c r="DB386" i="13" a="1"/>
  <c r="DB386" i="13" s="1"/>
  <c r="DB378" i="13" a="1"/>
  <c r="DB378" i="13" s="1"/>
  <c r="DB375" i="13" a="1"/>
  <c r="DB375" i="13" s="1"/>
  <c r="DB374" i="13" a="1"/>
  <c r="DB374" i="13" s="1"/>
  <c r="DB394" i="13" a="1"/>
  <c r="DB394" i="13" s="1"/>
  <c r="DB387" i="13" a="1"/>
  <c r="DB387" i="13" s="1"/>
  <c r="DB381" i="13" a="1"/>
  <c r="DB381" i="13" s="1"/>
  <c r="DB380" i="13" a="1"/>
  <c r="DB380" i="13" s="1"/>
  <c r="DB388" i="13" a="1"/>
  <c r="DB388" i="13" s="1"/>
  <c r="DB382" i="13" a="1"/>
  <c r="DB382" i="13" s="1"/>
  <c r="DB383" i="13" a="1"/>
  <c r="DB383" i="13" s="1"/>
  <c r="DB384" i="13" a="1"/>
  <c r="DB384" i="13" s="1"/>
  <c r="CZ388" i="13" a="1"/>
  <c r="CZ388" i="13" s="1"/>
  <c r="CZ387" i="13" a="1"/>
  <c r="CZ387" i="13" s="1"/>
  <c r="CZ386" i="13" a="1"/>
  <c r="CZ386" i="13" s="1"/>
  <c r="CZ376" i="13" a="1"/>
  <c r="CZ376" i="13" s="1"/>
  <c r="CZ378" i="13" a="1"/>
  <c r="CZ378" i="13" s="1"/>
  <c r="CZ374" i="13" a="1"/>
  <c r="CZ374" i="13" s="1"/>
  <c r="CZ394" i="13" a="1"/>
  <c r="CZ394" i="13" s="1"/>
  <c r="CZ393" i="13" a="1"/>
  <c r="CZ393" i="13" s="1"/>
  <c r="CZ392" i="13" a="1"/>
  <c r="CZ392" i="13" s="1"/>
  <c r="CZ391" i="13" a="1"/>
  <c r="CZ391" i="13" s="1"/>
  <c r="CZ375" i="13" a="1"/>
  <c r="CZ375" i="13" s="1"/>
  <c r="CZ390" i="13" a="1"/>
  <c r="CZ390" i="13" s="1"/>
  <c r="CZ389" i="13" a="1"/>
  <c r="CZ389" i="13" s="1"/>
  <c r="CZ385" i="13" a="1"/>
  <c r="CZ385" i="13" s="1"/>
  <c r="CZ384" i="13" a="1"/>
  <c r="CZ384" i="13" s="1"/>
  <c r="CZ383" i="13" a="1"/>
  <c r="CZ383" i="13" s="1"/>
  <c r="CZ382" i="13" a="1"/>
  <c r="CZ382" i="13" s="1"/>
  <c r="CZ381" i="13" a="1"/>
  <c r="CZ381" i="13" s="1"/>
  <c r="CZ379" i="13" a="1"/>
  <c r="CZ379" i="13" s="1"/>
  <c r="CZ380" i="13" a="1"/>
  <c r="CZ380" i="13" s="1"/>
  <c r="CY392" i="13" a="1"/>
  <c r="CY392" i="13" s="1"/>
  <c r="CY381" i="13" a="1"/>
  <c r="CY381" i="13" s="1"/>
  <c r="CY391" i="13" a="1"/>
  <c r="CY391" i="13" s="1"/>
  <c r="CY388" i="13" a="1"/>
  <c r="CY388" i="13" s="1"/>
  <c r="CY380" i="13" a="1"/>
  <c r="CY380" i="13" s="1"/>
  <c r="CY379" i="13" a="1"/>
  <c r="CY379" i="13" s="1"/>
  <c r="CY375" i="13" a="1"/>
  <c r="CY375" i="13" s="1"/>
  <c r="CY374" i="13" a="1"/>
  <c r="CY374" i="13" s="1"/>
  <c r="CY387" i="13" a="1"/>
  <c r="CY387" i="13" s="1"/>
  <c r="CY385" i="13" a="1"/>
  <c r="CY385" i="13" s="1"/>
  <c r="CY390" i="13" a="1"/>
  <c r="CY390" i="13" s="1"/>
  <c r="CY386" i="13" a="1"/>
  <c r="CY386" i="13" s="1"/>
  <c r="CY384" i="13" a="1"/>
  <c r="CY384" i="13" s="1"/>
  <c r="CY394" i="13" a="1"/>
  <c r="CY394" i="13" s="1"/>
  <c r="CY383" i="13" a="1"/>
  <c r="CY383" i="13" s="1"/>
  <c r="CY378" i="13" a="1"/>
  <c r="CY378" i="13" s="1"/>
  <c r="CY377" i="13" a="1"/>
  <c r="CY377" i="13" s="1"/>
  <c r="CY393" i="13" a="1"/>
  <c r="CY393" i="13" s="1"/>
  <c r="CY389" i="13" a="1"/>
  <c r="CY389" i="13" s="1"/>
  <c r="CW380" i="13" a="1"/>
  <c r="CW380" i="13" s="1"/>
  <c r="CE393" i="13" a="1"/>
  <c r="CE393" i="13" s="1"/>
  <c r="CW391" i="13" a="1"/>
  <c r="CW391" i="13" s="1"/>
  <c r="CE391" i="13" a="1"/>
  <c r="CE391" i="13" s="1"/>
  <c r="CW389" i="13" a="1"/>
  <c r="CW389" i="13" s="1"/>
  <c r="CE389" i="13" a="1"/>
  <c r="CE389" i="13" s="1"/>
  <c r="CE387" i="13" a="1"/>
  <c r="CE387" i="13" s="1"/>
  <c r="CW384" i="13" a="1"/>
  <c r="CW384" i="13" s="1"/>
  <c r="CW377" i="13" a="1"/>
  <c r="CW377" i="13" s="1"/>
  <c r="CE377" i="13" a="1"/>
  <c r="CE377" i="13" s="1"/>
  <c r="CE375" i="13" a="1"/>
  <c r="CE375" i="13" s="1"/>
  <c r="CE384" i="13" a="1"/>
  <c r="CE384" i="13" s="1"/>
  <c r="CW393" i="13" a="1"/>
  <c r="CW393" i="13" s="1"/>
  <c r="CW387" i="13" a="1"/>
  <c r="CW387" i="13" s="1"/>
  <c r="CE386" i="13" a="1"/>
  <c r="CE386" i="13" s="1"/>
  <c r="CE383" i="13" a="1"/>
  <c r="CE383" i="13" s="1"/>
  <c r="CW379" i="13" a="1"/>
  <c r="CW379" i="13" s="1"/>
  <c r="CE379" i="13" a="1"/>
  <c r="CE379" i="13" s="1"/>
  <c r="CW374" i="13" a="1"/>
  <c r="CW374" i="13" s="1"/>
  <c r="CE390" i="13" a="1"/>
  <c r="CE390" i="13" s="1"/>
  <c r="CW381" i="13" a="1"/>
  <c r="CW381" i="13" s="1"/>
  <c r="CE381" i="13" a="1"/>
  <c r="CE381" i="13" s="1"/>
  <c r="CW375" i="13" a="1"/>
  <c r="CW375" i="13" s="1"/>
  <c r="CE392" i="13" a="1"/>
  <c r="CE392" i="13" s="1"/>
  <c r="CW383" i="13" a="1"/>
  <c r="CW383" i="13" s="1"/>
  <c r="CE378" i="13" a="1"/>
  <c r="CE378" i="13" s="1"/>
  <c r="CE394" i="13" a="1"/>
  <c r="CE394" i="13" s="1"/>
  <c r="CW392" i="13" a="1"/>
  <c r="CW392" i="13" s="1"/>
  <c r="CW390" i="13" a="1"/>
  <c r="CW390" i="13" s="1"/>
  <c r="CE388" i="13" a="1"/>
  <c r="CE388" i="13" s="1"/>
  <c r="CW386" i="13" a="1"/>
  <c r="CW386" i="13" s="1"/>
  <c r="CE385" i="13" a="1"/>
  <c r="CE385" i="13" s="1"/>
  <c r="CE380" i="13" a="1"/>
  <c r="CE380" i="13" s="1"/>
  <c r="CW394" i="13" a="1"/>
  <c r="CW394" i="13" s="1"/>
  <c r="CW385" i="13" a="1"/>
  <c r="CW385" i="13" s="1"/>
  <c r="CE382" i="13" a="1"/>
  <c r="CE382" i="13" s="1"/>
  <c r="CW376" i="13" a="1"/>
  <c r="CW376" i="13" s="1"/>
  <c r="CW388" i="13" a="1"/>
  <c r="CW388" i="13" s="1"/>
  <c r="CW382" i="13" a="1"/>
  <c r="CW382" i="13" s="1"/>
  <c r="CV387" i="13" a="1"/>
  <c r="CV387" i="13" s="1"/>
  <c r="CV382" i="13" a="1"/>
  <c r="CV382" i="13" s="1"/>
  <c r="CV375" i="13" a="1"/>
  <c r="CV375" i="13" s="1"/>
  <c r="CV390" i="13" a="1"/>
  <c r="CV390" i="13" s="1"/>
  <c r="CV384" i="13" a="1"/>
  <c r="CV384" i="13" s="1"/>
  <c r="CV380" i="13" a="1"/>
  <c r="CV380" i="13" s="1"/>
  <c r="CV378" i="13" a="1"/>
  <c r="CV378" i="13" s="1"/>
  <c r="CV376" i="13" a="1"/>
  <c r="CV376" i="13" s="1"/>
  <c r="CV393" i="13" a="1"/>
  <c r="CV393" i="13" s="1"/>
  <c r="CV391" i="13" a="1"/>
  <c r="CV391" i="13" s="1"/>
  <c r="CV388" i="13" a="1"/>
  <c r="CV388" i="13" s="1"/>
  <c r="CS392" i="13" a="1"/>
  <c r="CS392" i="13" s="1"/>
  <c r="CS388" i="13" a="1"/>
  <c r="CS388" i="13" s="1"/>
  <c r="CS386" i="13" a="1"/>
  <c r="CS386" i="13" s="1"/>
  <c r="CS380" i="13" a="1"/>
  <c r="CS380" i="13" s="1"/>
  <c r="CS375" i="13" a="1"/>
  <c r="CS375" i="13" s="1"/>
  <c r="CS389" i="13" a="1"/>
  <c r="CS389" i="13" s="1"/>
  <c r="CS378" i="13" a="1"/>
  <c r="CS378" i="13" s="1"/>
  <c r="CS393" i="13" a="1"/>
  <c r="CS393" i="13" s="1"/>
  <c r="CS390" i="13" a="1"/>
  <c r="CS390" i="13" s="1"/>
  <c r="CM387" i="13" a="1"/>
  <c r="CM387" i="13" s="1"/>
  <c r="CM379" i="13" a="1"/>
  <c r="CM379" i="13" s="1"/>
  <c r="CM385" i="13" a="1"/>
  <c r="CM385" i="13" s="1"/>
  <c r="CM394" i="13" a="1"/>
  <c r="CM394" i="13" s="1"/>
  <c r="CM390" i="13" a="1"/>
  <c r="CM390" i="13" s="1"/>
  <c r="CM388" i="13" a="1"/>
  <c r="CM388" i="13" s="1"/>
  <c r="CM383" i="13" a="1"/>
  <c r="CM383" i="13" s="1"/>
  <c r="CM375" i="13" a="1"/>
  <c r="CM375" i="13" s="1"/>
  <c r="CM391" i="13" a="1"/>
  <c r="CM391" i="13" s="1"/>
  <c r="CM389" i="13" a="1"/>
  <c r="CM389" i="13" s="1"/>
  <c r="CM380" i="13" a="1"/>
  <c r="CM380" i="13" s="1"/>
  <c r="CM376" i="13" a="1"/>
  <c r="CM376" i="13" s="1"/>
  <c r="CM377" i="13" a="1"/>
  <c r="CM377" i="13" s="1"/>
  <c r="CM392" i="13" a="1"/>
  <c r="CM392" i="13" s="1"/>
  <c r="CM386" i="13" a="1"/>
  <c r="CM386" i="13" s="1"/>
  <c r="CM384" i="13" a="1"/>
  <c r="CM384" i="13" s="1"/>
  <c r="CM381" i="13" a="1"/>
  <c r="CM381" i="13" s="1"/>
  <c r="CM374" i="13" a="1"/>
  <c r="CM374" i="13" s="1"/>
  <c r="CJ392" i="13" a="1"/>
  <c r="CJ392" i="13" s="1"/>
  <c r="CJ391" i="13" a="1"/>
  <c r="CJ391" i="13" s="1"/>
  <c r="CJ389" i="13" a="1"/>
  <c r="CJ389" i="13" s="1"/>
  <c r="CJ380" i="13" a="1"/>
  <c r="CJ380" i="13" s="1"/>
  <c r="CJ388" i="13" a="1"/>
  <c r="CJ388" i="13" s="1"/>
  <c r="CJ385" i="13" a="1"/>
  <c r="CJ385" i="13" s="1"/>
  <c r="CJ381" i="13" a="1"/>
  <c r="CJ381" i="13" s="1"/>
  <c r="CJ393" i="13" a="1"/>
  <c r="CJ393" i="13" s="1"/>
  <c r="CJ382" i="13" a="1"/>
  <c r="CJ382" i="13" s="1"/>
  <c r="CJ394" i="13" a="1"/>
  <c r="CJ394" i="13" s="1"/>
  <c r="CJ383" i="13" a="1"/>
  <c r="CJ383" i="13" s="1"/>
  <c r="CJ377" i="13" a="1"/>
  <c r="CJ377" i="13" s="1"/>
  <c r="CJ376" i="13" a="1"/>
  <c r="CJ376" i="13" s="1"/>
  <c r="CJ375" i="13" a="1"/>
  <c r="CJ375" i="13" s="1"/>
  <c r="CJ386" i="13" a="1"/>
  <c r="CJ386" i="13" s="1"/>
  <c r="CA384" i="13"/>
  <c r="CG390" i="13" a="1"/>
  <c r="CG390" i="13" s="1"/>
  <c r="CG393" i="13" a="1"/>
  <c r="CG393" i="13" s="1"/>
  <c r="CG392" i="13" a="1"/>
  <c r="CG392" i="13" s="1"/>
  <c r="CG385" i="13" a="1"/>
  <c r="CG385" i="13" s="1"/>
  <c r="CG381" i="13" a="1"/>
  <c r="CG381" i="13" s="1"/>
  <c r="CD375" i="13" a="1"/>
  <c r="CD375" i="13" s="1"/>
  <c r="CG386" i="13" a="1"/>
  <c r="CG386" i="13" s="1"/>
  <c r="CD383" i="13" a="1"/>
  <c r="CD383" i="13" s="1"/>
  <c r="CG380" i="13" a="1"/>
  <c r="CG380" i="13" s="1"/>
  <c r="CG379" i="13" a="1"/>
  <c r="CG379" i="13" s="1"/>
  <c r="CG378" i="13" a="1"/>
  <c r="CG378" i="13" s="1"/>
  <c r="CD380" i="13" a="1"/>
  <c r="CD380" i="13" s="1"/>
  <c r="CD394" i="13" a="1"/>
  <c r="CD394" i="13" s="1"/>
  <c r="CG391" i="13" a="1"/>
  <c r="CG391" i="13" s="1"/>
  <c r="CD389" i="13" a="1"/>
  <c r="CD389" i="13" s="1"/>
  <c r="CG388" i="13" a="1"/>
  <c r="CG388" i="13" s="1"/>
  <c r="CG387" i="13" a="1"/>
  <c r="CG387" i="13" s="1"/>
  <c r="CD384" i="13" a="1"/>
  <c r="CD384" i="13" s="1"/>
  <c r="CD382" i="13" a="1"/>
  <c r="CD382" i="13" s="1"/>
  <c r="CG377" i="13" a="1"/>
  <c r="CG377" i="13" s="1"/>
  <c r="CD393" i="13" a="1"/>
  <c r="CD393" i="13" s="1"/>
  <c r="CD392" i="13" a="1"/>
  <c r="CD392" i="13" s="1"/>
  <c r="CD385" i="13" a="1"/>
  <c r="CD385" i="13" s="1"/>
  <c r="CD381" i="13" a="1"/>
  <c r="CD381" i="13" s="1"/>
  <c r="CD386" i="13" a="1"/>
  <c r="CD386" i="13" s="1"/>
  <c r="CD379" i="13" a="1"/>
  <c r="CD379" i="13" s="1"/>
  <c r="CD388" i="13" a="1"/>
  <c r="CD388" i="13" s="1"/>
  <c r="CD387" i="13" a="1"/>
  <c r="CD387" i="13" s="1"/>
  <c r="CG375" i="13" a="1"/>
  <c r="CG375" i="13" s="1"/>
  <c r="CD378" i="13" a="1"/>
  <c r="CD378" i="13" s="1"/>
  <c r="CD391" i="13" a="1"/>
  <c r="CD391" i="13" s="1"/>
  <c r="CG383" i="13" a="1"/>
  <c r="CG383" i="13" s="1"/>
  <c r="CD377" i="13" a="1"/>
  <c r="CD377" i="13" s="1"/>
  <c r="CG394" i="13" a="1"/>
  <c r="CG394" i="13" s="1"/>
  <c r="CD390" i="13" a="1"/>
  <c r="CD390" i="13" s="1"/>
  <c r="CG389" i="13" a="1"/>
  <c r="CG389" i="13" s="1"/>
  <c r="CG384" i="13" a="1"/>
  <c r="CG384" i="13" s="1"/>
  <c r="CB384" i="13" l="1"/>
  <c r="CB385" i="13" s="1"/>
  <c r="CC384" i="13"/>
  <c r="CF475" i="13"/>
  <c r="BZ384" i="13"/>
  <c r="BZ385" i="13" s="1"/>
  <c r="B427" i="13" s="1"/>
  <c r="BV392" i="13"/>
  <c r="BW392" i="13" s="1"/>
  <c r="BX392" i="13" s="1"/>
  <c r="BV373" i="13"/>
  <c r="BV372" i="13"/>
  <c r="CL478" i="13" a="1"/>
  <c r="CL478" i="13" s="1"/>
  <c r="CL487" i="13" a="1"/>
  <c r="CL487" i="13" s="1"/>
  <c r="CL481" i="13" a="1"/>
  <c r="CL481" i="13" s="1"/>
  <c r="CL486" i="13" a="1"/>
  <c r="CL486" i="13" s="1"/>
  <c r="CL484" i="13" a="1"/>
  <c r="CL484" i="13" s="1"/>
  <c r="CL491" i="13" a="1"/>
  <c r="CL491" i="13" s="1"/>
  <c r="CL490" i="13" a="1"/>
  <c r="CL490" i="13" s="1"/>
  <c r="CL488" i="13" a="1"/>
  <c r="CL488" i="13" s="1"/>
  <c r="CL494" i="13" a="1"/>
  <c r="CL494" i="13" s="1"/>
  <c r="CL495" i="13" a="1"/>
  <c r="CL495" i="13" s="1"/>
  <c r="CL496" i="13" a="1"/>
  <c r="CL496" i="13" s="1"/>
  <c r="CL497" i="13" a="1"/>
  <c r="CL497" i="13" s="1"/>
  <c r="CL493" i="13" a="1"/>
  <c r="CL493" i="13" s="1"/>
  <c r="CL482" i="13" a="1"/>
  <c r="CL482" i="13" s="1"/>
  <c r="CL485" i="13" a="1"/>
  <c r="CL485" i="13" s="1"/>
  <c r="CL492" i="13" a="1"/>
  <c r="CL492" i="13" s="1"/>
  <c r="CL479" i="13" a="1"/>
  <c r="CL479" i="13" s="1"/>
  <c r="CL480" i="13" a="1"/>
  <c r="CL480" i="13" s="1"/>
  <c r="CL483" i="13" a="1"/>
  <c r="CL483" i="13" s="1"/>
  <c r="CL489" i="13" a="1"/>
  <c r="CL489" i="13" s="1"/>
  <c r="DP395" i="13"/>
  <c r="B429" i="13" s="1"/>
  <c r="BW372" i="13" l="1"/>
  <c r="BE399" i="13"/>
  <c r="BD399" i="13"/>
  <c r="BC399" i="13"/>
  <c r="BA372" i="13"/>
  <c r="AZ372" i="13"/>
  <c r="AY372" i="13"/>
  <c r="B352" i="13"/>
  <c r="AT339" i="13" a="1"/>
  <c r="AT339" i="13" s="1"/>
  <c r="AU339" i="13" a="1"/>
  <c r="AU339" i="13" s="1"/>
  <c r="AV339" i="13" a="1"/>
  <c r="AV339" i="13" s="1"/>
  <c r="AT340" i="13" a="1"/>
  <c r="AT340" i="13" s="1"/>
  <c r="AU340" i="13" a="1"/>
  <c r="AU340" i="13" s="1"/>
  <c r="AV340" i="13" a="1"/>
  <c r="AV340" i="13" s="1"/>
  <c r="AT341" i="13" a="1"/>
  <c r="AT341" i="13" s="1"/>
  <c r="AU341" i="13" a="1"/>
  <c r="AU341" i="13" s="1"/>
  <c r="AV341" i="13" a="1"/>
  <c r="AV341" i="13" s="1"/>
  <c r="AT342" i="13" a="1"/>
  <c r="AT342" i="13" s="1"/>
  <c r="AU342" i="13" a="1"/>
  <c r="AU342" i="13" s="1"/>
  <c r="AV342" i="13" a="1"/>
  <c r="AV342" i="13" s="1"/>
  <c r="AT343" i="13" a="1"/>
  <c r="AT343" i="13" s="1"/>
  <c r="AU343" i="13" a="1"/>
  <c r="AU343" i="13" s="1"/>
  <c r="AV343" i="13" a="1"/>
  <c r="AV343" i="13" s="1"/>
  <c r="AT344" i="13" a="1"/>
  <c r="AT344" i="13" s="1"/>
  <c r="AU344" i="13" a="1"/>
  <c r="AU344" i="13" s="1"/>
  <c r="AV344" i="13" a="1"/>
  <c r="AV344" i="13" s="1"/>
  <c r="AT345" i="13" a="1"/>
  <c r="AT345" i="13" s="1"/>
  <c r="AU345" i="13" a="1"/>
  <c r="AU345" i="13" s="1"/>
  <c r="AV345" i="13" a="1"/>
  <c r="AV345" i="13" s="1"/>
  <c r="AT346" i="13" a="1"/>
  <c r="AT346" i="13" s="1"/>
  <c r="AU346" i="13" a="1"/>
  <c r="AU346" i="13" s="1"/>
  <c r="AV346" i="13" a="1"/>
  <c r="AV346" i="13" s="1"/>
  <c r="AT347" i="13" a="1"/>
  <c r="AT347" i="13" s="1"/>
  <c r="AU347" i="13" a="1"/>
  <c r="AU347" i="13" s="1"/>
  <c r="AV347" i="13" a="1"/>
  <c r="AV347" i="13" s="1"/>
  <c r="AT348" i="13" a="1"/>
  <c r="AT348" i="13" s="1"/>
  <c r="AU348" i="13" a="1"/>
  <c r="AU348" i="13" s="1"/>
  <c r="AV348" i="13" a="1"/>
  <c r="AV348" i="13" s="1"/>
  <c r="AQ339" i="13" a="1"/>
  <c r="AQ339" i="13" s="1"/>
  <c r="AR339" i="13" a="1"/>
  <c r="AR339" i="13" s="1"/>
  <c r="AS339" i="13" a="1"/>
  <c r="AS339" i="13" s="1"/>
  <c r="AQ340" i="13" a="1"/>
  <c r="AQ340" i="13" s="1"/>
  <c r="AR340" i="13" a="1"/>
  <c r="AR340" i="13" s="1"/>
  <c r="AS340" i="13" a="1"/>
  <c r="AS340" i="13" s="1"/>
  <c r="AQ341" i="13" a="1"/>
  <c r="AQ341" i="13" s="1"/>
  <c r="AR341" i="13" a="1"/>
  <c r="AR341" i="13" s="1"/>
  <c r="AS341" i="13" a="1"/>
  <c r="AS341" i="13" s="1"/>
  <c r="AQ342" i="13" a="1"/>
  <c r="AQ342" i="13" s="1"/>
  <c r="AR342" i="13" a="1"/>
  <c r="AR342" i="13" s="1"/>
  <c r="AS342" i="13" a="1"/>
  <c r="AS342" i="13" s="1"/>
  <c r="AQ343" i="13" a="1"/>
  <c r="AQ343" i="13" s="1"/>
  <c r="AR343" i="13" a="1"/>
  <c r="AR343" i="13" s="1"/>
  <c r="AS343" i="13" a="1"/>
  <c r="AS343" i="13" s="1"/>
  <c r="AQ344" i="13" a="1"/>
  <c r="AQ344" i="13" s="1"/>
  <c r="AR344" i="13" a="1"/>
  <c r="AR344" i="13" s="1"/>
  <c r="AS344" i="13" a="1"/>
  <c r="AS344" i="13" s="1"/>
  <c r="AQ345" i="13" a="1"/>
  <c r="AQ345" i="13" s="1"/>
  <c r="AR345" i="13" a="1"/>
  <c r="AR345" i="13" s="1"/>
  <c r="AS345" i="13" a="1"/>
  <c r="AS345" i="13" s="1"/>
  <c r="AQ346" i="13" a="1"/>
  <c r="AQ346" i="13" s="1"/>
  <c r="AR346" i="13" a="1"/>
  <c r="AR346" i="13" s="1"/>
  <c r="AS346" i="13" a="1"/>
  <c r="AS346" i="13" s="1"/>
  <c r="AQ347" i="13" a="1"/>
  <c r="AQ347" i="13" s="1"/>
  <c r="AR347" i="13" a="1"/>
  <c r="AR347" i="13" s="1"/>
  <c r="AS347" i="13" a="1"/>
  <c r="AS347" i="13" s="1"/>
  <c r="AQ348" i="13" a="1"/>
  <c r="AQ348" i="13" s="1"/>
  <c r="AR348" i="13" a="1"/>
  <c r="AR348" i="13" s="1"/>
  <c r="AS348" i="13" a="1"/>
  <c r="AS348" i="13" s="1"/>
  <c r="AM74" i="12"/>
  <c r="BH74" i="12"/>
  <c r="AL74" i="12"/>
  <c r="CU100" i="12"/>
  <c r="CU101" i="12"/>
  <c r="CU102" i="12"/>
  <c r="CU103" i="12"/>
  <c r="CU104" i="12"/>
  <c r="CU105" i="12"/>
  <c r="CU106" i="12"/>
  <c r="CU107" i="12"/>
  <c r="CU108" i="12"/>
  <c r="CU109" i="12"/>
  <c r="CU110" i="12"/>
  <c r="CU111" i="12"/>
  <c r="CU112" i="12"/>
  <c r="CU113" i="12"/>
  <c r="CU114" i="12"/>
  <c r="CU115" i="12"/>
  <c r="CU116" i="12"/>
  <c r="CU117" i="12"/>
  <c r="BV118" i="12"/>
  <c r="BB100" i="12"/>
  <c r="BC100" i="12"/>
  <c r="BD100" i="12"/>
  <c r="BE100" i="12"/>
  <c r="BF100" i="12"/>
  <c r="BG100" i="12"/>
  <c r="BH100" i="12"/>
  <c r="BI100" i="12"/>
  <c r="BJ100" i="12"/>
  <c r="BK100" i="12"/>
  <c r="BL100" i="12"/>
  <c r="BM100" i="12"/>
  <c r="BN100" i="12"/>
  <c r="BO100" i="12"/>
  <c r="BP100" i="12"/>
  <c r="BQ100" i="12"/>
  <c r="BR100" i="12"/>
  <c r="BS100" i="12"/>
  <c r="BT100" i="12"/>
  <c r="BU100" i="12"/>
  <c r="BV100" i="12"/>
  <c r="BB101" i="12"/>
  <c r="BC101" i="12"/>
  <c r="BD101" i="12"/>
  <c r="BE101" i="12"/>
  <c r="BF101" i="12"/>
  <c r="BG101" i="12"/>
  <c r="BH101" i="12"/>
  <c r="BI101" i="12"/>
  <c r="BJ101" i="12"/>
  <c r="BK101" i="12"/>
  <c r="BL101" i="12"/>
  <c r="BM101" i="12"/>
  <c r="BN101" i="12"/>
  <c r="BO101" i="12"/>
  <c r="BP101" i="12"/>
  <c r="BQ101" i="12"/>
  <c r="BR101" i="12"/>
  <c r="BS101" i="12"/>
  <c r="BT101" i="12"/>
  <c r="BU101" i="12"/>
  <c r="BV101" i="12"/>
  <c r="BB102" i="12"/>
  <c r="BC102" i="12"/>
  <c r="BD102" i="12"/>
  <c r="BE102" i="12"/>
  <c r="BF102" i="12"/>
  <c r="BG102" i="12"/>
  <c r="BH102" i="12"/>
  <c r="BI102" i="12"/>
  <c r="BJ102" i="12"/>
  <c r="BK102" i="12"/>
  <c r="BL102" i="12"/>
  <c r="BM102" i="12"/>
  <c r="BN102" i="12"/>
  <c r="BO102" i="12"/>
  <c r="BP102" i="12"/>
  <c r="BQ102" i="12"/>
  <c r="BR102" i="12"/>
  <c r="BS102" i="12"/>
  <c r="BT102" i="12"/>
  <c r="BU102" i="12"/>
  <c r="BV102" i="12"/>
  <c r="BB103" i="12"/>
  <c r="BC103" i="12"/>
  <c r="BD103" i="12"/>
  <c r="BE103" i="12"/>
  <c r="BF103" i="12"/>
  <c r="BG103" i="12"/>
  <c r="BH103" i="12"/>
  <c r="BI103" i="12"/>
  <c r="BJ103" i="12"/>
  <c r="BK103" i="12"/>
  <c r="BL103" i="12"/>
  <c r="BM103" i="12"/>
  <c r="BN103" i="12"/>
  <c r="BO103" i="12"/>
  <c r="BP103" i="12"/>
  <c r="BQ103" i="12"/>
  <c r="BR103" i="12"/>
  <c r="BS103" i="12"/>
  <c r="BT103" i="12"/>
  <c r="BU103" i="12"/>
  <c r="BV103" i="12"/>
  <c r="BB104" i="12"/>
  <c r="BC104" i="12"/>
  <c r="BD104" i="12"/>
  <c r="BE104" i="12"/>
  <c r="BF104" i="12"/>
  <c r="BG104" i="12"/>
  <c r="BH104" i="12"/>
  <c r="BI104" i="12"/>
  <c r="BJ104" i="12"/>
  <c r="BK104" i="12"/>
  <c r="BL104" i="12"/>
  <c r="BM104" i="12"/>
  <c r="BN104" i="12"/>
  <c r="BO104" i="12"/>
  <c r="BP104" i="12"/>
  <c r="BQ104" i="12"/>
  <c r="BR104" i="12"/>
  <c r="BS104" i="12"/>
  <c r="BT104" i="12"/>
  <c r="BU104" i="12"/>
  <c r="BV104" i="12"/>
  <c r="BB105" i="12"/>
  <c r="BC105" i="12"/>
  <c r="BD105" i="12"/>
  <c r="BE105" i="12"/>
  <c r="BF105" i="12"/>
  <c r="BG105" i="12"/>
  <c r="BH105" i="12"/>
  <c r="BI105" i="12"/>
  <c r="BJ105" i="12"/>
  <c r="BK105" i="12"/>
  <c r="BL105" i="12"/>
  <c r="BM105" i="12"/>
  <c r="BN105" i="12"/>
  <c r="BO105" i="12"/>
  <c r="BP105" i="12"/>
  <c r="BQ105" i="12"/>
  <c r="BR105" i="12"/>
  <c r="BS105" i="12"/>
  <c r="BT105" i="12"/>
  <c r="BU105" i="12"/>
  <c r="BV105" i="12"/>
  <c r="BB106" i="12"/>
  <c r="BC106" i="12"/>
  <c r="BD106" i="12"/>
  <c r="BE106" i="12"/>
  <c r="BF106" i="12"/>
  <c r="BG106" i="12"/>
  <c r="BH106" i="12"/>
  <c r="BI106" i="12"/>
  <c r="BJ106" i="12"/>
  <c r="BK106" i="12"/>
  <c r="BL106" i="12"/>
  <c r="BM106" i="12"/>
  <c r="BN106" i="12"/>
  <c r="BO106" i="12"/>
  <c r="BP106" i="12"/>
  <c r="BQ106" i="12"/>
  <c r="BR106" i="12"/>
  <c r="BS106" i="12"/>
  <c r="BT106" i="12"/>
  <c r="BU106" i="12"/>
  <c r="BV106" i="12"/>
  <c r="BB107" i="12"/>
  <c r="BC107" i="12"/>
  <c r="BD107" i="12"/>
  <c r="BE107" i="12"/>
  <c r="BF107" i="12"/>
  <c r="BG107" i="12"/>
  <c r="BH107" i="12"/>
  <c r="BI107" i="12"/>
  <c r="BJ107" i="12"/>
  <c r="BK107" i="12"/>
  <c r="BL107" i="12"/>
  <c r="BM107" i="12"/>
  <c r="BN107" i="12"/>
  <c r="BO107" i="12"/>
  <c r="BP107" i="12"/>
  <c r="BQ107" i="12"/>
  <c r="BR107" i="12"/>
  <c r="BS107" i="12"/>
  <c r="BT107" i="12"/>
  <c r="BU107" i="12"/>
  <c r="BV107" i="12"/>
  <c r="BB108" i="12"/>
  <c r="BC108" i="12"/>
  <c r="BD108" i="12"/>
  <c r="BE108" i="12"/>
  <c r="BF108" i="12"/>
  <c r="BG108" i="12"/>
  <c r="BH108" i="12"/>
  <c r="BI108" i="12"/>
  <c r="BJ108" i="12"/>
  <c r="BK108" i="12"/>
  <c r="BL108" i="12"/>
  <c r="BM108" i="12"/>
  <c r="BN108" i="12"/>
  <c r="BO108" i="12"/>
  <c r="BP108" i="12"/>
  <c r="BQ108" i="12"/>
  <c r="BR108" i="12"/>
  <c r="BS108" i="12"/>
  <c r="BT108" i="12"/>
  <c r="BU108" i="12"/>
  <c r="BV108" i="12"/>
  <c r="BB109" i="12"/>
  <c r="BC109" i="12"/>
  <c r="BD109" i="12"/>
  <c r="BE109" i="12"/>
  <c r="BF109" i="12"/>
  <c r="BG109" i="12"/>
  <c r="BH109" i="12"/>
  <c r="BI109" i="12"/>
  <c r="BJ109" i="12"/>
  <c r="BK109" i="12"/>
  <c r="BL109" i="12"/>
  <c r="BM109" i="12"/>
  <c r="BN109" i="12"/>
  <c r="BO109" i="12"/>
  <c r="BP109" i="12"/>
  <c r="BQ109" i="12"/>
  <c r="BR109" i="12"/>
  <c r="BS109" i="12"/>
  <c r="BT109" i="12"/>
  <c r="BU109" i="12"/>
  <c r="BV109" i="12"/>
  <c r="BB110" i="12"/>
  <c r="BC110" i="12"/>
  <c r="BD110" i="12"/>
  <c r="BE110" i="12"/>
  <c r="BF110" i="12"/>
  <c r="BG110" i="12"/>
  <c r="BH110" i="12"/>
  <c r="BI110" i="12"/>
  <c r="BJ110" i="12"/>
  <c r="BK110" i="12"/>
  <c r="BL110" i="12"/>
  <c r="BM110" i="12"/>
  <c r="BN110" i="12"/>
  <c r="BO110" i="12"/>
  <c r="BP110" i="12"/>
  <c r="BQ110" i="12"/>
  <c r="BR110" i="12"/>
  <c r="BS110" i="12"/>
  <c r="BT110" i="12"/>
  <c r="BU110" i="12"/>
  <c r="BV110" i="12"/>
  <c r="BB111" i="12"/>
  <c r="BC111" i="12"/>
  <c r="BD111" i="12"/>
  <c r="BE111" i="12"/>
  <c r="BF111" i="12"/>
  <c r="BG111" i="12"/>
  <c r="BH111" i="12"/>
  <c r="BI111" i="12"/>
  <c r="BJ111" i="12"/>
  <c r="BK111" i="12"/>
  <c r="BL111" i="12"/>
  <c r="BM111" i="12"/>
  <c r="BN111" i="12"/>
  <c r="BO111" i="12"/>
  <c r="BP111" i="12"/>
  <c r="BQ111" i="12"/>
  <c r="BR111" i="12"/>
  <c r="BS111" i="12"/>
  <c r="BT111" i="12"/>
  <c r="BU111" i="12"/>
  <c r="BV111" i="12"/>
  <c r="BB112" i="12"/>
  <c r="BC112" i="12"/>
  <c r="BD112" i="12"/>
  <c r="BE112" i="12"/>
  <c r="BF112" i="12"/>
  <c r="BG112" i="12"/>
  <c r="BH112" i="12"/>
  <c r="BI112" i="12"/>
  <c r="BJ112" i="12"/>
  <c r="BK112" i="12"/>
  <c r="BL112" i="12"/>
  <c r="BM112" i="12"/>
  <c r="BN112" i="12"/>
  <c r="BO112" i="12"/>
  <c r="BP112" i="12"/>
  <c r="BQ112" i="12"/>
  <c r="BR112" i="12"/>
  <c r="BS112" i="12"/>
  <c r="BT112" i="12"/>
  <c r="BU112" i="12"/>
  <c r="BV112" i="12"/>
  <c r="BB113" i="12"/>
  <c r="BC113" i="12"/>
  <c r="BD113" i="12"/>
  <c r="BE113" i="12"/>
  <c r="BF113" i="12"/>
  <c r="BG113" i="12"/>
  <c r="BH113" i="12"/>
  <c r="BI113" i="12"/>
  <c r="BJ113" i="12"/>
  <c r="BK113" i="12"/>
  <c r="BL113" i="12"/>
  <c r="BM113" i="12"/>
  <c r="BN113" i="12"/>
  <c r="BO113" i="12"/>
  <c r="BP113" i="12"/>
  <c r="BQ113" i="12"/>
  <c r="BR113" i="12"/>
  <c r="BS113" i="12"/>
  <c r="BT113" i="12"/>
  <c r="BU113" i="12"/>
  <c r="BV113" i="12"/>
  <c r="BB114" i="12"/>
  <c r="BC114" i="12"/>
  <c r="BD114" i="12"/>
  <c r="BE114" i="12"/>
  <c r="BF114" i="12"/>
  <c r="BG114" i="12"/>
  <c r="BH114" i="12"/>
  <c r="BI114" i="12"/>
  <c r="BJ114" i="12"/>
  <c r="BK114" i="12"/>
  <c r="BL114" i="12"/>
  <c r="BM114" i="12"/>
  <c r="BN114" i="12"/>
  <c r="BO114" i="12"/>
  <c r="BP114" i="12"/>
  <c r="BQ114" i="12"/>
  <c r="BR114" i="12"/>
  <c r="BS114" i="12"/>
  <c r="BT114" i="12"/>
  <c r="BU114" i="12"/>
  <c r="BV114" i="12"/>
  <c r="BB115" i="12"/>
  <c r="BC115" i="12"/>
  <c r="BD115" i="12"/>
  <c r="BE115" i="12"/>
  <c r="BF115" i="12"/>
  <c r="BG115" i="12"/>
  <c r="BH115" i="12"/>
  <c r="BI115" i="12"/>
  <c r="BJ115" i="12"/>
  <c r="BK115" i="12"/>
  <c r="BL115" i="12"/>
  <c r="BM115" i="12"/>
  <c r="BN115" i="12"/>
  <c r="BO115" i="12"/>
  <c r="BP115" i="12"/>
  <c r="BQ115" i="12"/>
  <c r="BR115" i="12"/>
  <c r="BS115" i="12"/>
  <c r="BT115" i="12"/>
  <c r="BU115" i="12"/>
  <c r="BV115" i="12"/>
  <c r="BB116" i="12"/>
  <c r="BC116" i="12"/>
  <c r="BD116" i="12"/>
  <c r="BE116" i="12"/>
  <c r="BF116" i="12"/>
  <c r="BG116" i="12"/>
  <c r="BH116" i="12"/>
  <c r="BI116" i="12"/>
  <c r="BJ116" i="12"/>
  <c r="BK116" i="12"/>
  <c r="BL116" i="12"/>
  <c r="BM116" i="12"/>
  <c r="BN116" i="12"/>
  <c r="BO116" i="12"/>
  <c r="BP116" i="12"/>
  <c r="BQ116" i="12"/>
  <c r="BR116" i="12"/>
  <c r="BS116" i="12"/>
  <c r="BT116" i="12"/>
  <c r="BU116" i="12"/>
  <c r="BV116" i="12"/>
  <c r="BB117" i="12"/>
  <c r="BC117" i="12"/>
  <c r="BD117" i="12"/>
  <c r="BE117" i="12"/>
  <c r="BF117" i="12"/>
  <c r="BG117" i="12"/>
  <c r="BH117" i="12"/>
  <c r="BI117" i="12"/>
  <c r="BJ117" i="12"/>
  <c r="BK117" i="12"/>
  <c r="BL117" i="12"/>
  <c r="BM117" i="12"/>
  <c r="BN117" i="12"/>
  <c r="BO117" i="12"/>
  <c r="BP117" i="12"/>
  <c r="BQ117" i="12"/>
  <c r="BR117" i="12"/>
  <c r="BS117" i="12"/>
  <c r="BT117" i="12"/>
  <c r="BU117" i="12"/>
  <c r="BV117" i="12"/>
  <c r="BB118" i="12"/>
  <c r="BC118" i="12"/>
  <c r="BD118" i="12"/>
  <c r="BE118" i="12"/>
  <c r="BF118" i="12"/>
  <c r="BG118" i="12"/>
  <c r="BH118" i="12"/>
  <c r="BI118" i="12"/>
  <c r="BJ118" i="12"/>
  <c r="BK118" i="12"/>
  <c r="BL118" i="12"/>
  <c r="BM118" i="12"/>
  <c r="BN118" i="12"/>
  <c r="BO118" i="12"/>
  <c r="BP118" i="12"/>
  <c r="BQ118" i="12"/>
  <c r="BR118" i="12"/>
  <c r="BS118" i="12"/>
  <c r="BT118" i="12"/>
  <c r="BU118" i="12"/>
  <c r="BD99" i="12"/>
  <c r="BE99" i="12"/>
  <c r="BF99" i="12"/>
  <c r="BG99" i="12"/>
  <c r="BH99" i="12"/>
  <c r="BI99" i="12"/>
  <c r="BJ99" i="12"/>
  <c r="BK99" i="12"/>
  <c r="BL99" i="12"/>
  <c r="BM99" i="12"/>
  <c r="BN99" i="12"/>
  <c r="BO99" i="12"/>
  <c r="BP99" i="12"/>
  <c r="BQ99" i="12"/>
  <c r="BR99" i="12"/>
  <c r="BS99" i="12"/>
  <c r="BT99" i="12"/>
  <c r="BU99" i="12"/>
  <c r="BV99" i="12"/>
  <c r="BC99" i="12"/>
  <c r="BB99" i="12"/>
  <c r="AV350" i="13" l="1"/>
  <c r="B360" i="13" s="1"/>
  <c r="AS350" i="13"/>
  <c r="B359" i="13" s="1"/>
  <c r="BX372" i="13"/>
  <c r="BF399" i="13"/>
  <c r="BB372" i="13"/>
  <c r="AP308" i="13" a="1"/>
  <c r="AP308" i="13" s="1"/>
  <c r="AQ308" i="13" a="1"/>
  <c r="AQ308" i="13" s="1"/>
  <c r="AR308" i="13" a="1"/>
  <c r="AR308" i="13" s="1"/>
  <c r="AP309" i="13" a="1"/>
  <c r="AP309" i="13" s="1"/>
  <c r="AQ309" i="13" a="1"/>
  <c r="AQ309" i="13" s="1"/>
  <c r="AR309" i="13" a="1"/>
  <c r="AR309" i="13" s="1"/>
  <c r="AP310" i="13" a="1"/>
  <c r="AP310" i="13" s="1"/>
  <c r="AQ310" i="13" a="1"/>
  <c r="AQ310" i="13" s="1"/>
  <c r="AR310" i="13" a="1"/>
  <c r="AR310" i="13" s="1"/>
  <c r="AP311" i="13" a="1"/>
  <c r="AP311" i="13" s="1"/>
  <c r="AQ311" i="13" a="1"/>
  <c r="AQ311" i="13" s="1"/>
  <c r="AR311" i="13" a="1"/>
  <c r="AR311" i="13" s="1"/>
  <c r="AP312" i="13" a="1"/>
  <c r="AP312" i="13" s="1"/>
  <c r="AQ312" i="13" a="1"/>
  <c r="AQ312" i="13" s="1"/>
  <c r="AR312" i="13" a="1"/>
  <c r="AR312" i="13" s="1"/>
  <c r="AP313" i="13" a="1"/>
  <c r="AP313" i="13" s="1"/>
  <c r="AQ313" i="13" a="1"/>
  <c r="AQ313" i="13" s="1"/>
  <c r="AR313" i="13" a="1"/>
  <c r="AR313" i="13" s="1"/>
  <c r="AP314" i="13" a="1"/>
  <c r="AP314" i="13" s="1"/>
  <c r="AQ314" i="13" a="1"/>
  <c r="AQ314" i="13" s="1"/>
  <c r="AR314" i="13" a="1"/>
  <c r="AR314" i="13" s="1"/>
  <c r="AP315" i="13" a="1"/>
  <c r="AP315" i="13" s="1"/>
  <c r="AQ315" i="13" a="1"/>
  <c r="AQ315" i="13" s="1"/>
  <c r="AR315" i="13" a="1"/>
  <c r="AR315" i="13" s="1"/>
  <c r="AP316" i="13" a="1"/>
  <c r="AP316" i="13" s="1"/>
  <c r="AQ316" i="13" a="1"/>
  <c r="AQ316" i="13" s="1"/>
  <c r="AR316" i="13" a="1"/>
  <c r="AR316" i="13" s="1"/>
  <c r="AP317" i="13" a="1"/>
  <c r="AP317" i="13" s="1"/>
  <c r="AQ317" i="13" a="1"/>
  <c r="AQ317" i="13" s="1"/>
  <c r="AR317" i="13" a="1"/>
  <c r="AR317" i="13" s="1"/>
  <c r="BW104" i="12"/>
  <c r="BX104" i="12" s="1"/>
  <c r="BY104" i="12" s="1"/>
  <c r="BW112" i="12"/>
  <c r="BX112" i="12" s="1"/>
  <c r="BY112" i="12" s="1"/>
  <c r="C121" i="12"/>
  <c r="D118" i="12"/>
  <c r="D100" i="12"/>
  <c r="D101" i="12"/>
  <c r="D102" i="12"/>
  <c r="D103" i="12"/>
  <c r="D104" i="12"/>
  <c r="D105" i="12"/>
  <c r="D106" i="12"/>
  <c r="D107" i="12"/>
  <c r="D108" i="12"/>
  <c r="D109" i="12"/>
  <c r="D110" i="12"/>
  <c r="D111" i="12"/>
  <c r="D112" i="12"/>
  <c r="D113" i="12"/>
  <c r="D114" i="12"/>
  <c r="D115" i="12"/>
  <c r="D116" i="12"/>
  <c r="D117" i="12"/>
  <c r="D99" i="12"/>
  <c r="CB74" i="12"/>
  <c r="CA74" i="12"/>
  <c r="BZ74" i="12"/>
  <c r="BY74" i="12"/>
  <c r="BX74" i="12"/>
  <c r="BW74" i="12"/>
  <c r="BV74" i="12"/>
  <c r="BU74" i="12"/>
  <c r="BT74" i="12"/>
  <c r="BS74" i="12"/>
  <c r="BR74" i="12"/>
  <c r="BQ74" i="12"/>
  <c r="BP74" i="12"/>
  <c r="BO74" i="12"/>
  <c r="BN74" i="12"/>
  <c r="BM74" i="12"/>
  <c r="BL74" i="12"/>
  <c r="BK74" i="12"/>
  <c r="BJ74" i="12"/>
  <c r="BI74" i="12"/>
  <c r="AM93" i="12"/>
  <c r="BG93" i="12"/>
  <c r="AM75" i="12"/>
  <c r="AN75" i="12"/>
  <c r="AO75" i="12"/>
  <c r="AP75" i="12"/>
  <c r="AQ75" i="12"/>
  <c r="AR75" i="12"/>
  <c r="AS75" i="12"/>
  <c r="AT75" i="12"/>
  <c r="AU75" i="12"/>
  <c r="AV75" i="12"/>
  <c r="AW75" i="12"/>
  <c r="AX75" i="12"/>
  <c r="AY75" i="12"/>
  <c r="AZ75" i="12"/>
  <c r="BA75" i="12"/>
  <c r="BB75" i="12"/>
  <c r="BC75" i="12"/>
  <c r="BD75" i="12"/>
  <c r="BE75" i="12"/>
  <c r="BF75" i="12"/>
  <c r="BG75" i="12"/>
  <c r="AM76" i="12"/>
  <c r="AN76" i="12"/>
  <c r="AO76" i="12"/>
  <c r="AP76" i="12"/>
  <c r="AQ76" i="12"/>
  <c r="AR76" i="12"/>
  <c r="AS76" i="12"/>
  <c r="AT76" i="12"/>
  <c r="AU76" i="12"/>
  <c r="AV76" i="12"/>
  <c r="AW76" i="12"/>
  <c r="AX76" i="12"/>
  <c r="AY76" i="12"/>
  <c r="AZ76" i="12"/>
  <c r="BA76" i="12"/>
  <c r="BB76" i="12"/>
  <c r="BC76" i="12"/>
  <c r="BD76" i="12"/>
  <c r="BE76" i="12"/>
  <c r="BF76" i="12"/>
  <c r="BG76" i="12"/>
  <c r="AM77" i="12"/>
  <c r="AN77" i="12"/>
  <c r="AO77" i="12"/>
  <c r="AP77" i="12"/>
  <c r="AQ77" i="12"/>
  <c r="AR77" i="12"/>
  <c r="AS77" i="12"/>
  <c r="AT77" i="12"/>
  <c r="AU77" i="12"/>
  <c r="AV77" i="12"/>
  <c r="AW77" i="12"/>
  <c r="AX77" i="12"/>
  <c r="AY77" i="12"/>
  <c r="AZ77" i="12"/>
  <c r="BA77" i="12"/>
  <c r="BB77" i="12"/>
  <c r="BC77" i="12"/>
  <c r="BD77" i="12"/>
  <c r="BE77" i="12"/>
  <c r="BF77" i="12"/>
  <c r="BG77" i="12"/>
  <c r="AM78" i="12"/>
  <c r="AN78" i="12"/>
  <c r="AO78" i="12"/>
  <c r="AP78" i="12"/>
  <c r="AQ78" i="12"/>
  <c r="AR78" i="12"/>
  <c r="AS78" i="12"/>
  <c r="AT78" i="12"/>
  <c r="AU78" i="12"/>
  <c r="AV78" i="12"/>
  <c r="AW78" i="12"/>
  <c r="AX78" i="12"/>
  <c r="AY78" i="12"/>
  <c r="AZ78" i="12"/>
  <c r="BA78" i="12"/>
  <c r="BB78" i="12"/>
  <c r="BC78" i="12"/>
  <c r="BD78" i="12"/>
  <c r="BE78" i="12"/>
  <c r="BF78" i="12"/>
  <c r="BG78" i="12"/>
  <c r="AM79" i="12"/>
  <c r="AN79" i="12"/>
  <c r="AO79" i="12"/>
  <c r="AP79" i="12"/>
  <c r="AQ79" i="12"/>
  <c r="AR79" i="12"/>
  <c r="AS79" i="12"/>
  <c r="AT79" i="12"/>
  <c r="AU79" i="12"/>
  <c r="AV79" i="12"/>
  <c r="AW79" i="12"/>
  <c r="AX79" i="12"/>
  <c r="AY79" i="12"/>
  <c r="AZ79" i="12"/>
  <c r="BA79" i="12"/>
  <c r="BB79" i="12"/>
  <c r="BC79" i="12"/>
  <c r="BD79" i="12"/>
  <c r="BE79" i="12"/>
  <c r="BF79" i="12"/>
  <c r="BG79" i="12"/>
  <c r="AM80" i="12"/>
  <c r="AN80" i="12"/>
  <c r="AO80" i="12"/>
  <c r="AP80" i="12"/>
  <c r="AQ80" i="12"/>
  <c r="AR80" i="12"/>
  <c r="AS80" i="12"/>
  <c r="AT80" i="12"/>
  <c r="AU80" i="12"/>
  <c r="AV80" i="12"/>
  <c r="AW80" i="12"/>
  <c r="AX80" i="12"/>
  <c r="AY80" i="12"/>
  <c r="AZ80" i="12"/>
  <c r="BA80" i="12"/>
  <c r="BB80" i="12"/>
  <c r="BC80" i="12"/>
  <c r="BD80" i="12"/>
  <c r="BE80" i="12"/>
  <c r="BF80" i="12"/>
  <c r="BG80" i="12"/>
  <c r="AM81" i="12"/>
  <c r="AN81" i="12"/>
  <c r="AO81" i="12"/>
  <c r="AP81" i="12"/>
  <c r="AQ81" i="12"/>
  <c r="AR81" i="12"/>
  <c r="AS81" i="12"/>
  <c r="AT81" i="12"/>
  <c r="AU81" i="12"/>
  <c r="AV81" i="12"/>
  <c r="AW81" i="12"/>
  <c r="AX81" i="12"/>
  <c r="AY81" i="12"/>
  <c r="AZ81" i="12"/>
  <c r="BA81" i="12"/>
  <c r="BB81" i="12"/>
  <c r="BC81" i="12"/>
  <c r="BD81" i="12"/>
  <c r="BE81" i="12"/>
  <c r="BF81" i="12"/>
  <c r="BG81" i="12"/>
  <c r="AM82" i="12"/>
  <c r="AN82" i="12"/>
  <c r="AO82" i="12"/>
  <c r="AP82" i="12"/>
  <c r="AQ82" i="12"/>
  <c r="AR82" i="12"/>
  <c r="AS82" i="12"/>
  <c r="AT82" i="12"/>
  <c r="AU82" i="12"/>
  <c r="AV82" i="12"/>
  <c r="AW82" i="12"/>
  <c r="AX82" i="12"/>
  <c r="AY82" i="12"/>
  <c r="AZ82" i="12"/>
  <c r="BA82" i="12"/>
  <c r="BB82" i="12"/>
  <c r="BC82" i="12"/>
  <c r="BD82" i="12"/>
  <c r="BE82" i="12"/>
  <c r="BF82" i="12"/>
  <c r="BG82" i="12"/>
  <c r="AM83" i="12"/>
  <c r="AN83" i="12"/>
  <c r="AO83" i="12"/>
  <c r="AP83" i="12"/>
  <c r="AQ83" i="12"/>
  <c r="AR83" i="12"/>
  <c r="AS83" i="12"/>
  <c r="AT83" i="12"/>
  <c r="AU83" i="12"/>
  <c r="AV83" i="12"/>
  <c r="AW83" i="12"/>
  <c r="AX83" i="12"/>
  <c r="AY83" i="12"/>
  <c r="AZ83" i="12"/>
  <c r="BA83" i="12"/>
  <c r="BB83" i="12"/>
  <c r="BC83" i="12"/>
  <c r="BD83" i="12"/>
  <c r="BE83" i="12"/>
  <c r="BF83" i="12"/>
  <c r="BG83" i="12"/>
  <c r="AM84" i="12"/>
  <c r="AN84" i="12"/>
  <c r="AO84" i="12"/>
  <c r="AP84" i="12"/>
  <c r="AQ84" i="12"/>
  <c r="AR84" i="12"/>
  <c r="AS84" i="12"/>
  <c r="AT84" i="12"/>
  <c r="AU84" i="12"/>
  <c r="AV84" i="12"/>
  <c r="AW84" i="12"/>
  <c r="AX84" i="12"/>
  <c r="AY84" i="12"/>
  <c r="AZ84" i="12"/>
  <c r="BA84" i="12"/>
  <c r="BB84" i="12"/>
  <c r="BC84" i="12"/>
  <c r="BD84" i="12"/>
  <c r="BE84" i="12"/>
  <c r="BF84" i="12"/>
  <c r="BG84" i="12"/>
  <c r="AM85" i="12"/>
  <c r="AN85" i="12"/>
  <c r="AO85" i="12"/>
  <c r="AP85" i="12"/>
  <c r="AQ85" i="12"/>
  <c r="AR85" i="12"/>
  <c r="AS85" i="12"/>
  <c r="AT85" i="12"/>
  <c r="AU85" i="12"/>
  <c r="AV85" i="12"/>
  <c r="AW85" i="12"/>
  <c r="AX85" i="12"/>
  <c r="AY85" i="12"/>
  <c r="AZ85" i="12"/>
  <c r="BA85" i="12"/>
  <c r="BB85" i="12"/>
  <c r="BC85" i="12"/>
  <c r="BD85" i="12"/>
  <c r="BE85" i="12"/>
  <c r="BF85" i="12"/>
  <c r="BG85" i="12"/>
  <c r="AM86" i="12"/>
  <c r="AN86" i="12"/>
  <c r="AO86" i="12"/>
  <c r="AP86" i="12"/>
  <c r="AQ86" i="12"/>
  <c r="AR86" i="12"/>
  <c r="AS86" i="12"/>
  <c r="AT86" i="12"/>
  <c r="AU86" i="12"/>
  <c r="AV86" i="12"/>
  <c r="AW86" i="12"/>
  <c r="AX86" i="12"/>
  <c r="AY86" i="12"/>
  <c r="AZ86" i="12"/>
  <c r="BA86" i="12"/>
  <c r="BB86" i="12"/>
  <c r="BC86" i="12"/>
  <c r="BD86" i="12"/>
  <c r="BE86" i="12"/>
  <c r="BF86" i="12"/>
  <c r="BG86" i="12"/>
  <c r="AM87" i="12"/>
  <c r="AN87" i="12"/>
  <c r="AO87" i="12"/>
  <c r="AP87" i="12"/>
  <c r="AQ87" i="12"/>
  <c r="AR87" i="12"/>
  <c r="AS87" i="12"/>
  <c r="AT87" i="12"/>
  <c r="AU87" i="12"/>
  <c r="AV87" i="12"/>
  <c r="AW87" i="12"/>
  <c r="AX87" i="12"/>
  <c r="AY87" i="12"/>
  <c r="AZ87" i="12"/>
  <c r="BA87" i="12"/>
  <c r="BB87" i="12"/>
  <c r="BC87" i="12"/>
  <c r="BD87" i="12"/>
  <c r="BE87" i="12"/>
  <c r="BF87" i="12"/>
  <c r="BG87" i="12"/>
  <c r="AM88" i="12"/>
  <c r="AN88" i="12"/>
  <c r="AO88" i="12"/>
  <c r="AP88" i="12"/>
  <c r="AQ88" i="12"/>
  <c r="AR88" i="12"/>
  <c r="AS88" i="12"/>
  <c r="AT88" i="12"/>
  <c r="AU88" i="12"/>
  <c r="AV88" i="12"/>
  <c r="AW88" i="12"/>
  <c r="AX88" i="12"/>
  <c r="AY88" i="12"/>
  <c r="AZ88" i="12"/>
  <c r="BA88" i="12"/>
  <c r="BB88" i="12"/>
  <c r="BC88" i="12"/>
  <c r="BD88" i="12"/>
  <c r="BE88" i="12"/>
  <c r="BF88" i="12"/>
  <c r="BG88" i="12"/>
  <c r="AM89" i="12"/>
  <c r="AN89" i="12"/>
  <c r="AO89" i="12"/>
  <c r="AP89" i="12"/>
  <c r="AQ89" i="12"/>
  <c r="AR89" i="12"/>
  <c r="AS89" i="12"/>
  <c r="AT89" i="12"/>
  <c r="AU89" i="12"/>
  <c r="AV89" i="12"/>
  <c r="AW89" i="12"/>
  <c r="AX89" i="12"/>
  <c r="AY89" i="12"/>
  <c r="AZ89" i="12"/>
  <c r="BA89" i="12"/>
  <c r="BB89" i="12"/>
  <c r="BC89" i="12"/>
  <c r="BD89" i="12"/>
  <c r="BE89" i="12"/>
  <c r="BF89" i="12"/>
  <c r="BG89" i="12"/>
  <c r="AM90" i="12"/>
  <c r="AN90" i="12"/>
  <c r="AO90" i="12"/>
  <c r="AP90" i="12"/>
  <c r="AQ90" i="12"/>
  <c r="AR90" i="12"/>
  <c r="AS90" i="12"/>
  <c r="AT90" i="12"/>
  <c r="AU90" i="12"/>
  <c r="AV90" i="12"/>
  <c r="AW90" i="12"/>
  <c r="AX90" i="12"/>
  <c r="AY90" i="12"/>
  <c r="AZ90" i="12"/>
  <c r="BA90" i="12"/>
  <c r="BB90" i="12"/>
  <c r="BC90" i="12"/>
  <c r="BD90" i="12"/>
  <c r="BE90" i="12"/>
  <c r="BF90" i="12"/>
  <c r="BG90" i="12"/>
  <c r="AM91" i="12"/>
  <c r="AN91" i="12"/>
  <c r="AO91" i="12"/>
  <c r="AP91" i="12"/>
  <c r="AQ91" i="12"/>
  <c r="AR91" i="12"/>
  <c r="AS91" i="12"/>
  <c r="AT91" i="12"/>
  <c r="AU91" i="12"/>
  <c r="AV91" i="12"/>
  <c r="AW91" i="12"/>
  <c r="AX91" i="12"/>
  <c r="AY91" i="12"/>
  <c r="AZ91" i="12"/>
  <c r="BA91" i="12"/>
  <c r="BB91" i="12"/>
  <c r="BC91" i="12"/>
  <c r="BD91" i="12"/>
  <c r="BE91" i="12"/>
  <c r="BF91" i="12"/>
  <c r="BG91" i="12"/>
  <c r="AM92" i="12"/>
  <c r="AN92" i="12"/>
  <c r="AO92" i="12"/>
  <c r="AP92" i="12"/>
  <c r="AQ92" i="12"/>
  <c r="AR92" i="12"/>
  <c r="AS92" i="12"/>
  <c r="AT92" i="12"/>
  <c r="AU92" i="12"/>
  <c r="AV92" i="12"/>
  <c r="AW92" i="12"/>
  <c r="AX92" i="12"/>
  <c r="AY92" i="12"/>
  <c r="AZ92" i="12"/>
  <c r="BA92" i="12"/>
  <c r="BB92" i="12"/>
  <c r="BC92" i="12"/>
  <c r="BD92" i="12"/>
  <c r="BE92" i="12"/>
  <c r="BF92" i="12"/>
  <c r="BG92" i="12"/>
  <c r="AN93" i="12"/>
  <c r="AO93" i="12"/>
  <c r="AP93" i="12"/>
  <c r="AQ93" i="12"/>
  <c r="AR93" i="12"/>
  <c r="AS93" i="12"/>
  <c r="AT93" i="12"/>
  <c r="AU93" i="12"/>
  <c r="AV93" i="12"/>
  <c r="AW93" i="12"/>
  <c r="AX93" i="12"/>
  <c r="AY93" i="12"/>
  <c r="AZ93" i="12"/>
  <c r="BA93" i="12"/>
  <c r="BB93" i="12"/>
  <c r="BC93" i="12"/>
  <c r="BD93" i="12"/>
  <c r="BE93" i="12"/>
  <c r="BF93" i="12"/>
  <c r="BG74" i="12"/>
  <c r="BF74" i="12"/>
  <c r="BE74" i="12"/>
  <c r="BD74" i="12"/>
  <c r="BC74" i="12"/>
  <c r="BB74" i="12"/>
  <c r="BA74" i="12"/>
  <c r="AZ74" i="12"/>
  <c r="AY74" i="12"/>
  <c r="AX74" i="12"/>
  <c r="AW74" i="12"/>
  <c r="AV74" i="12"/>
  <c r="AU74" i="12"/>
  <c r="AT74" i="12"/>
  <c r="AS74" i="12"/>
  <c r="AR74" i="12"/>
  <c r="AQ74" i="12"/>
  <c r="AP74" i="12"/>
  <c r="AO74" i="12"/>
  <c r="CB94" i="12" s="1"/>
  <c r="B142" i="12" s="1"/>
  <c r="AN74" i="12"/>
  <c r="CB93" i="12"/>
  <c r="AL75" i="12"/>
  <c r="BH75" i="12"/>
  <c r="BI75" i="12"/>
  <c r="BJ75" i="12"/>
  <c r="BK75" i="12"/>
  <c r="BL75" i="12"/>
  <c r="BM75" i="12"/>
  <c r="BN75" i="12"/>
  <c r="BO75" i="12"/>
  <c r="BP75" i="12"/>
  <c r="BQ75" i="12"/>
  <c r="BR75" i="12"/>
  <c r="BS75" i="12"/>
  <c r="BT75" i="12"/>
  <c r="BU75" i="12"/>
  <c r="BV75" i="12"/>
  <c r="BW75" i="12"/>
  <c r="BX75" i="12"/>
  <c r="BY75" i="12"/>
  <c r="BZ75" i="12"/>
  <c r="CA75" i="12"/>
  <c r="CB75" i="12"/>
  <c r="AL76" i="12"/>
  <c r="BH76" i="12"/>
  <c r="BI76" i="12"/>
  <c r="BJ76" i="12"/>
  <c r="BK76" i="12"/>
  <c r="BL76" i="12"/>
  <c r="BM76" i="12"/>
  <c r="BN76" i="12"/>
  <c r="BO76" i="12"/>
  <c r="BP76" i="12"/>
  <c r="BQ76" i="12"/>
  <c r="BR76" i="12"/>
  <c r="BS76" i="12"/>
  <c r="BT76" i="12"/>
  <c r="BU76" i="12"/>
  <c r="BV76" i="12"/>
  <c r="BW76" i="12"/>
  <c r="BX76" i="12"/>
  <c r="BY76" i="12"/>
  <c r="BZ76" i="12"/>
  <c r="CA76" i="12"/>
  <c r="CB76" i="12"/>
  <c r="AL77" i="12"/>
  <c r="BH77" i="12"/>
  <c r="BI77" i="12"/>
  <c r="BJ77" i="12"/>
  <c r="BK77" i="12"/>
  <c r="BL77" i="12"/>
  <c r="BM77" i="12"/>
  <c r="BN77" i="12"/>
  <c r="BO77" i="12"/>
  <c r="BP77" i="12"/>
  <c r="BQ77" i="12"/>
  <c r="BR77" i="12"/>
  <c r="BS77" i="12"/>
  <c r="BT77" i="12"/>
  <c r="BU77" i="12"/>
  <c r="BV77" i="12"/>
  <c r="BW77" i="12"/>
  <c r="BX77" i="12"/>
  <c r="BY77" i="12"/>
  <c r="BZ77" i="12"/>
  <c r="CA77" i="12"/>
  <c r="CB77" i="12"/>
  <c r="AL78" i="12"/>
  <c r="BH78" i="12"/>
  <c r="BI78" i="12"/>
  <c r="BJ78" i="12"/>
  <c r="BK78" i="12"/>
  <c r="BL78" i="12"/>
  <c r="BM78" i="12"/>
  <c r="BN78" i="12"/>
  <c r="BO78" i="12"/>
  <c r="BP78" i="12"/>
  <c r="BQ78" i="12"/>
  <c r="BR78" i="12"/>
  <c r="BS78" i="12"/>
  <c r="BT78" i="12"/>
  <c r="BU78" i="12"/>
  <c r="BV78" i="12"/>
  <c r="BW78" i="12"/>
  <c r="BX78" i="12"/>
  <c r="BY78" i="12"/>
  <c r="BZ78" i="12"/>
  <c r="CA78" i="12"/>
  <c r="CB78" i="12"/>
  <c r="AL79" i="12"/>
  <c r="BH79" i="12"/>
  <c r="BI79" i="12"/>
  <c r="BJ79" i="12"/>
  <c r="BK79" i="12"/>
  <c r="BL79" i="12"/>
  <c r="BM79" i="12"/>
  <c r="BN79" i="12"/>
  <c r="BO79" i="12"/>
  <c r="BP79" i="12"/>
  <c r="BQ79" i="12"/>
  <c r="BR79" i="12"/>
  <c r="BS79" i="12"/>
  <c r="BT79" i="12"/>
  <c r="BU79" i="12"/>
  <c r="BV79" i="12"/>
  <c r="BW79" i="12"/>
  <c r="BX79" i="12"/>
  <c r="BY79" i="12"/>
  <c r="BZ79" i="12"/>
  <c r="CA79" i="12"/>
  <c r="CB79" i="12"/>
  <c r="AL80" i="12"/>
  <c r="BH80" i="12"/>
  <c r="BI80" i="12"/>
  <c r="BJ80" i="12"/>
  <c r="BK80" i="12"/>
  <c r="BL80" i="12"/>
  <c r="BM80" i="12"/>
  <c r="BN80" i="12"/>
  <c r="BO80" i="12"/>
  <c r="BP80" i="12"/>
  <c r="BQ80" i="12"/>
  <c r="BR80" i="12"/>
  <c r="BS80" i="12"/>
  <c r="BT80" i="12"/>
  <c r="BU80" i="12"/>
  <c r="BV80" i="12"/>
  <c r="BW80" i="12"/>
  <c r="BX80" i="12"/>
  <c r="BY80" i="12"/>
  <c r="BZ80" i="12"/>
  <c r="CA80" i="12"/>
  <c r="CB80" i="12"/>
  <c r="AL81" i="12"/>
  <c r="BH81" i="12"/>
  <c r="BI81" i="12"/>
  <c r="BJ81" i="12"/>
  <c r="BK81" i="12"/>
  <c r="BL81" i="12"/>
  <c r="BM81" i="12"/>
  <c r="BN81" i="12"/>
  <c r="BO81" i="12"/>
  <c r="BP81" i="12"/>
  <c r="BQ81" i="12"/>
  <c r="BR81" i="12"/>
  <c r="BS81" i="12"/>
  <c r="BT81" i="12"/>
  <c r="BU81" i="12"/>
  <c r="BV81" i="12"/>
  <c r="BW81" i="12"/>
  <c r="BX81" i="12"/>
  <c r="BY81" i="12"/>
  <c r="BZ81" i="12"/>
  <c r="CA81" i="12"/>
  <c r="CB81" i="12"/>
  <c r="AL82" i="12"/>
  <c r="BH82" i="12"/>
  <c r="BI82" i="12"/>
  <c r="BJ82" i="12"/>
  <c r="BK82" i="12"/>
  <c r="BL82" i="12"/>
  <c r="BM82" i="12"/>
  <c r="BN82" i="12"/>
  <c r="BO82" i="12"/>
  <c r="BP82" i="12"/>
  <c r="BQ82" i="12"/>
  <c r="BR82" i="12"/>
  <c r="BS82" i="12"/>
  <c r="BT82" i="12"/>
  <c r="BU82" i="12"/>
  <c r="BV82" i="12"/>
  <c r="BW82" i="12"/>
  <c r="BX82" i="12"/>
  <c r="BY82" i="12"/>
  <c r="BZ82" i="12"/>
  <c r="CA82" i="12"/>
  <c r="CB82" i="12"/>
  <c r="AL83" i="12"/>
  <c r="BH83" i="12"/>
  <c r="BI83" i="12"/>
  <c r="BJ83" i="12"/>
  <c r="BK83" i="12"/>
  <c r="BL83" i="12"/>
  <c r="BM83" i="12"/>
  <c r="BN83" i="12"/>
  <c r="BO83" i="12"/>
  <c r="BP83" i="12"/>
  <c r="BQ83" i="12"/>
  <c r="BR83" i="12"/>
  <c r="BS83" i="12"/>
  <c r="BT83" i="12"/>
  <c r="BU83" i="12"/>
  <c r="BV83" i="12"/>
  <c r="BW83" i="12"/>
  <c r="BX83" i="12"/>
  <c r="BY83" i="12"/>
  <c r="BZ83" i="12"/>
  <c r="CA83" i="12"/>
  <c r="CB83" i="12"/>
  <c r="AL84" i="12"/>
  <c r="BH84" i="12"/>
  <c r="BI84" i="12"/>
  <c r="BJ84" i="12"/>
  <c r="BK84" i="12"/>
  <c r="BL84" i="12"/>
  <c r="BM84" i="12"/>
  <c r="BN84" i="12"/>
  <c r="BO84" i="12"/>
  <c r="BP84" i="12"/>
  <c r="BQ84" i="12"/>
  <c r="BR84" i="12"/>
  <c r="BS84" i="12"/>
  <c r="BT84" i="12"/>
  <c r="BU84" i="12"/>
  <c r="BV84" i="12"/>
  <c r="BW84" i="12"/>
  <c r="BX84" i="12"/>
  <c r="BY84" i="12"/>
  <c r="BZ84" i="12"/>
  <c r="CA84" i="12"/>
  <c r="CB84" i="12"/>
  <c r="AL85" i="12"/>
  <c r="BH85" i="12"/>
  <c r="BI85" i="12"/>
  <c r="BJ85" i="12"/>
  <c r="BK85" i="12"/>
  <c r="BL85" i="12"/>
  <c r="BM85" i="12"/>
  <c r="BN85" i="12"/>
  <c r="BO85" i="12"/>
  <c r="BP85" i="12"/>
  <c r="BQ85" i="12"/>
  <c r="BR85" i="12"/>
  <c r="BS85" i="12"/>
  <c r="BT85" i="12"/>
  <c r="BU85" i="12"/>
  <c r="BV85" i="12"/>
  <c r="BW85" i="12"/>
  <c r="BX85" i="12"/>
  <c r="BY85" i="12"/>
  <c r="BZ85" i="12"/>
  <c r="CA85" i="12"/>
  <c r="CB85" i="12"/>
  <c r="AL86" i="12"/>
  <c r="BH86" i="12"/>
  <c r="BI86" i="12"/>
  <c r="BJ86" i="12"/>
  <c r="BK86" i="12"/>
  <c r="BL86" i="12"/>
  <c r="BM86" i="12"/>
  <c r="BN86" i="12"/>
  <c r="BO86" i="12"/>
  <c r="BP86" i="12"/>
  <c r="BQ86" i="12"/>
  <c r="BR86" i="12"/>
  <c r="BS86" i="12"/>
  <c r="BT86" i="12"/>
  <c r="BU86" i="12"/>
  <c r="BV86" i="12"/>
  <c r="BW86" i="12"/>
  <c r="BX86" i="12"/>
  <c r="BY86" i="12"/>
  <c r="BZ86" i="12"/>
  <c r="CA86" i="12"/>
  <c r="CB86" i="12"/>
  <c r="AL87" i="12"/>
  <c r="BH87" i="12"/>
  <c r="BI87" i="12"/>
  <c r="BJ87" i="12"/>
  <c r="BK87" i="12"/>
  <c r="BL87" i="12"/>
  <c r="BM87" i="12"/>
  <c r="BN87" i="12"/>
  <c r="BO87" i="12"/>
  <c r="BP87" i="12"/>
  <c r="BQ87" i="12"/>
  <c r="BR87" i="12"/>
  <c r="BS87" i="12"/>
  <c r="BT87" i="12"/>
  <c r="BU87" i="12"/>
  <c r="BV87" i="12"/>
  <c r="BW87" i="12"/>
  <c r="BX87" i="12"/>
  <c r="BY87" i="12"/>
  <c r="BZ87" i="12"/>
  <c r="CA87" i="12"/>
  <c r="CB87" i="12"/>
  <c r="AL88" i="12"/>
  <c r="BH88" i="12"/>
  <c r="BI88" i="12"/>
  <c r="BJ88" i="12"/>
  <c r="BK88" i="12"/>
  <c r="BL88" i="12"/>
  <c r="BM88" i="12"/>
  <c r="BN88" i="12"/>
  <c r="BO88" i="12"/>
  <c r="BP88" i="12"/>
  <c r="BQ88" i="12"/>
  <c r="BR88" i="12"/>
  <c r="BS88" i="12"/>
  <c r="BT88" i="12"/>
  <c r="BU88" i="12"/>
  <c r="BV88" i="12"/>
  <c r="BW88" i="12"/>
  <c r="BX88" i="12"/>
  <c r="BY88" i="12"/>
  <c r="BZ88" i="12"/>
  <c r="CA88" i="12"/>
  <c r="CB88" i="12"/>
  <c r="AL89" i="12"/>
  <c r="BH89" i="12"/>
  <c r="BI89" i="12"/>
  <c r="BJ89" i="12"/>
  <c r="BK89" i="12"/>
  <c r="BL89" i="12"/>
  <c r="BM89" i="12"/>
  <c r="BN89" i="12"/>
  <c r="BO89" i="12"/>
  <c r="BP89" i="12"/>
  <c r="BQ89" i="12"/>
  <c r="BR89" i="12"/>
  <c r="BS89" i="12"/>
  <c r="BT89" i="12"/>
  <c r="BU89" i="12"/>
  <c r="BV89" i="12"/>
  <c r="BW89" i="12"/>
  <c r="BX89" i="12"/>
  <c r="BY89" i="12"/>
  <c r="BZ89" i="12"/>
  <c r="CA89" i="12"/>
  <c r="CB89" i="12"/>
  <c r="AL90" i="12"/>
  <c r="BH90" i="12"/>
  <c r="BI90" i="12"/>
  <c r="BJ90" i="12"/>
  <c r="BK90" i="12"/>
  <c r="BL90" i="12"/>
  <c r="BM90" i="12"/>
  <c r="BN90" i="12"/>
  <c r="BO90" i="12"/>
  <c r="BP90" i="12"/>
  <c r="BQ90" i="12"/>
  <c r="BR90" i="12"/>
  <c r="BS90" i="12"/>
  <c r="BT90" i="12"/>
  <c r="BU90" i="12"/>
  <c r="BV90" i="12"/>
  <c r="BW90" i="12"/>
  <c r="BX90" i="12"/>
  <c r="BY90" i="12"/>
  <c r="BZ90" i="12"/>
  <c r="CA90" i="12"/>
  <c r="CB90" i="12"/>
  <c r="AL91" i="12"/>
  <c r="BH91" i="12"/>
  <c r="BI91" i="12"/>
  <c r="BJ91" i="12"/>
  <c r="BK91" i="12"/>
  <c r="BL91" i="12"/>
  <c r="BM91" i="12"/>
  <c r="BN91" i="12"/>
  <c r="BO91" i="12"/>
  <c r="BP91" i="12"/>
  <c r="BQ91" i="12"/>
  <c r="BR91" i="12"/>
  <c r="BS91" i="12"/>
  <c r="BT91" i="12"/>
  <c r="BU91" i="12"/>
  <c r="BV91" i="12"/>
  <c r="BW91" i="12"/>
  <c r="BX91" i="12"/>
  <c r="BY91" i="12"/>
  <c r="BZ91" i="12"/>
  <c r="CA91" i="12"/>
  <c r="CB91" i="12"/>
  <c r="AL92" i="12"/>
  <c r="BH92" i="12"/>
  <c r="BI92" i="12"/>
  <c r="BJ92" i="12"/>
  <c r="BK92" i="12"/>
  <c r="BL92" i="12"/>
  <c r="BM92" i="12"/>
  <c r="BN92" i="12"/>
  <c r="BO92" i="12"/>
  <c r="BP92" i="12"/>
  <c r="BQ92" i="12"/>
  <c r="BR92" i="12"/>
  <c r="BS92" i="12"/>
  <c r="BT92" i="12"/>
  <c r="BU92" i="12"/>
  <c r="BV92" i="12"/>
  <c r="BW92" i="12"/>
  <c r="BX92" i="12"/>
  <c r="BY92" i="12"/>
  <c r="BZ92" i="12"/>
  <c r="CA92" i="12"/>
  <c r="CB92" i="12"/>
  <c r="AL93" i="12"/>
  <c r="BH93" i="12"/>
  <c r="BI93" i="12"/>
  <c r="BJ93" i="12"/>
  <c r="BK93" i="12"/>
  <c r="BL93" i="12"/>
  <c r="BM93" i="12"/>
  <c r="BN93" i="12"/>
  <c r="BO93" i="12"/>
  <c r="BP93" i="12"/>
  <c r="BQ93" i="12"/>
  <c r="BR93" i="12"/>
  <c r="BS93" i="12"/>
  <c r="BT93" i="12"/>
  <c r="BU93" i="12"/>
  <c r="BV93" i="12"/>
  <c r="BW93" i="12"/>
  <c r="BX93" i="12"/>
  <c r="BY93" i="12"/>
  <c r="BZ93" i="12"/>
  <c r="CA93" i="12"/>
  <c r="B238" i="13"/>
  <c r="M233" i="13"/>
  <c r="AK232" i="13"/>
  <c r="AJ232" i="13"/>
  <c r="AI232" i="13"/>
  <c r="AL232" i="13" s="1"/>
  <c r="AK224" i="13"/>
  <c r="AJ224" i="13"/>
  <c r="AI224" i="13"/>
  <c r="AG224" i="13"/>
  <c r="B240" i="13" s="1"/>
  <c r="AF224" i="13"/>
  <c r="B237" i="13" s="1"/>
  <c r="B214" i="13"/>
  <c r="CV190" i="13"/>
  <c r="CV192" i="13" s="1"/>
  <c r="CM190" i="13"/>
  <c r="CU190" i="13"/>
  <c r="CT190" i="13"/>
  <c r="CS190" i="13"/>
  <c r="CR190" i="13"/>
  <c r="CQ190" i="13"/>
  <c r="CP190" i="13"/>
  <c r="CO190" i="13"/>
  <c r="CN190" i="13"/>
  <c r="CL190" i="13"/>
  <c r="CK190" i="13"/>
  <c r="CJ190" i="13"/>
  <c r="CI190" i="13"/>
  <c r="CH190" i="13"/>
  <c r="CG190" i="13"/>
  <c r="CF190" i="13"/>
  <c r="CE190" i="13"/>
  <c r="AL224" i="13" l="1"/>
  <c r="AR319" i="13"/>
  <c r="B328" i="13" s="1"/>
  <c r="BW114" i="12"/>
  <c r="BX114" i="12" s="1"/>
  <c r="BY114" i="12" s="1"/>
  <c r="BW106" i="12"/>
  <c r="BX106" i="12" s="1"/>
  <c r="BY106" i="12" s="1"/>
  <c r="BW117" i="12"/>
  <c r="BX117" i="12" s="1"/>
  <c r="BW109" i="12"/>
  <c r="BX109" i="12" s="1"/>
  <c r="BW101" i="12"/>
  <c r="BX101" i="12" s="1"/>
  <c r="BW99" i="12"/>
  <c r="BX99" i="12" s="1"/>
  <c r="BW115" i="12"/>
  <c r="BX115" i="12" s="1"/>
  <c r="BY115" i="12" s="1"/>
  <c r="BW107" i="12"/>
  <c r="BX107" i="12" s="1"/>
  <c r="BY107" i="12" s="1"/>
  <c r="BW118" i="12"/>
  <c r="BX118" i="12" s="1"/>
  <c r="BW110" i="12"/>
  <c r="BX110" i="12" s="1"/>
  <c r="BY110" i="12" s="1"/>
  <c r="BW102" i="12"/>
  <c r="BX102" i="12" s="1"/>
  <c r="BY102" i="12" s="1"/>
  <c r="BW113" i="12"/>
  <c r="BX113" i="12" s="1"/>
  <c r="BY113" i="12" s="1"/>
  <c r="BW105" i="12"/>
  <c r="BX105" i="12" s="1"/>
  <c r="BY105" i="12" s="1"/>
  <c r="BW116" i="12"/>
  <c r="BX116" i="12" s="1"/>
  <c r="BY116" i="12" s="1"/>
  <c r="BW108" i="12"/>
  <c r="BX108" i="12" s="1"/>
  <c r="BY108" i="12" s="1"/>
  <c r="BW100" i="12"/>
  <c r="BX100" i="12" s="1"/>
  <c r="BW111" i="12"/>
  <c r="BX111" i="12" s="1"/>
  <c r="BY111" i="12" s="1"/>
  <c r="BW103" i="12"/>
  <c r="BX103" i="12" s="1"/>
  <c r="BY103" i="12" s="1"/>
  <c r="BU208" i="13"/>
  <c r="BT208" i="13"/>
  <c r="BS208" i="13"/>
  <c r="BQ192" i="13"/>
  <c r="BP192" i="13"/>
  <c r="BO192" i="13"/>
  <c r="BM192" i="13"/>
  <c r="BL192" i="13"/>
  <c r="BK192" i="13"/>
  <c r="BI208" i="13"/>
  <c r="BH208" i="13"/>
  <c r="BG208" i="13"/>
  <c r="BE192" i="13"/>
  <c r="BD192" i="13"/>
  <c r="BC192" i="13"/>
  <c r="AK192" i="13"/>
  <c r="AJ192" i="13"/>
  <c r="AI192" i="13"/>
  <c r="AG192" i="13"/>
  <c r="B216" i="13" s="1"/>
  <c r="AF192" i="13"/>
  <c r="B213" i="13" s="1"/>
  <c r="B180" i="13"/>
  <c r="AK174" i="13"/>
  <c r="AJ174" i="13"/>
  <c r="AI174" i="13"/>
  <c r="AK165" i="13"/>
  <c r="AJ165" i="13"/>
  <c r="AI165" i="13"/>
  <c r="AG165" i="13"/>
  <c r="B182" i="13" s="1"/>
  <c r="AF165" i="13"/>
  <c r="B179" i="13" s="1"/>
  <c r="B55" i="12"/>
  <c r="B54" i="12"/>
  <c r="B50" i="12"/>
  <c r="AM26" i="12"/>
  <c r="AR26" i="12"/>
  <c r="AP72" i="9"/>
  <c r="AM27" i="12"/>
  <c r="AM47" i="12" s="1"/>
  <c r="B56" i="12" s="1"/>
  <c r="AN27" i="12"/>
  <c r="AO27" i="12" s="1"/>
  <c r="AP27" i="12" s="1"/>
  <c r="AM28" i="12"/>
  <c r="AN28" i="12"/>
  <c r="AO28" i="12" s="1"/>
  <c r="AP28" i="12" s="1"/>
  <c r="AM29" i="12"/>
  <c r="AN29" i="12"/>
  <c r="AO29" i="12" s="1"/>
  <c r="AP29" i="12" s="1"/>
  <c r="AM30" i="12"/>
  <c r="AN30" i="12"/>
  <c r="AO30" i="12" s="1"/>
  <c r="AP30" i="12" s="1"/>
  <c r="AM31" i="12"/>
  <c r="AN31" i="12"/>
  <c r="AO31" i="12" s="1"/>
  <c r="AP31" i="12" s="1"/>
  <c r="AM32" i="12"/>
  <c r="AN32" i="12"/>
  <c r="AO32" i="12" s="1"/>
  <c r="AP32" i="12" s="1"/>
  <c r="AM33" i="12"/>
  <c r="AN33" i="12"/>
  <c r="AO33" i="12" s="1"/>
  <c r="AP33" i="12" s="1"/>
  <c r="AM34" i="12"/>
  <c r="AN34" i="12"/>
  <c r="AO34" i="12" s="1"/>
  <c r="AP34" i="12" s="1"/>
  <c r="AM35" i="12"/>
  <c r="AN35" i="12"/>
  <c r="AO35" i="12" s="1"/>
  <c r="AP35" i="12" s="1"/>
  <c r="AM36" i="12"/>
  <c r="AN36" i="12"/>
  <c r="AO36" i="12" s="1"/>
  <c r="AP36" i="12" s="1"/>
  <c r="AM37" i="12"/>
  <c r="AN37" i="12"/>
  <c r="AO37" i="12" s="1"/>
  <c r="AP37" i="12" s="1"/>
  <c r="AM38" i="12"/>
  <c r="AN38" i="12"/>
  <c r="AO38" i="12" s="1"/>
  <c r="AP38" i="12" s="1"/>
  <c r="AM39" i="12"/>
  <c r="AN39" i="12"/>
  <c r="AO39" i="12" s="1"/>
  <c r="AP39" i="12" s="1"/>
  <c r="AM40" i="12"/>
  <c r="AN40" i="12"/>
  <c r="AO40" i="12" s="1"/>
  <c r="AP40" i="12" s="1"/>
  <c r="AM41" i="12"/>
  <c r="AN41" i="12"/>
  <c r="AO41" i="12" s="1"/>
  <c r="AP41" i="12" s="1"/>
  <c r="AM42" i="12"/>
  <c r="AN42" i="12"/>
  <c r="AO42" i="12" s="1"/>
  <c r="AP42" i="12" s="1"/>
  <c r="AM43" i="12"/>
  <c r="AN43" i="12"/>
  <c r="AO43" i="12" s="1"/>
  <c r="AP43" i="12" s="1"/>
  <c r="AM44" i="12"/>
  <c r="AN44" i="12"/>
  <c r="AO44" i="12" s="1"/>
  <c r="AP44" i="12" s="1"/>
  <c r="AM45" i="12"/>
  <c r="AN45" i="12"/>
  <c r="AO45" i="12" s="1"/>
  <c r="AP45" i="12" s="1"/>
  <c r="AM46" i="12"/>
  <c r="AN46" i="12"/>
  <c r="AO46" i="12" s="1"/>
  <c r="AP46" i="12" s="1"/>
  <c r="AN26" i="12"/>
  <c r="AO26" i="12" s="1"/>
  <c r="AG45" i="11"/>
  <c r="B50" i="11" s="1"/>
  <c r="AH26" i="11"/>
  <c r="AG26" i="11"/>
  <c r="AH27" i="11" s="1"/>
  <c r="B37" i="11" s="1"/>
  <c r="C34" i="11"/>
  <c r="AP43" i="10"/>
  <c r="AO43" i="10"/>
  <c r="AR45" i="10"/>
  <c r="AS45" i="10" s="1"/>
  <c r="AR53" i="10"/>
  <c r="AS53" i="10" s="1"/>
  <c r="AQ44" i="10"/>
  <c r="AR44" i="10" s="1"/>
  <c r="AS44" i="10" s="1"/>
  <c r="AQ45" i="10"/>
  <c r="AQ46" i="10"/>
  <c r="AR46" i="10" s="1"/>
  <c r="AS46" i="10" s="1"/>
  <c r="AQ47" i="10"/>
  <c r="AR47" i="10" s="1"/>
  <c r="AS47" i="10" s="1"/>
  <c r="AQ48" i="10"/>
  <c r="AR48" i="10" s="1"/>
  <c r="AS48" i="10" s="1"/>
  <c r="AQ49" i="10"/>
  <c r="AR49" i="10" s="1"/>
  <c r="AS49" i="10" s="1"/>
  <c r="AQ50" i="10"/>
  <c r="AR50" i="10" s="1"/>
  <c r="AS50" i="10" s="1"/>
  <c r="AQ51" i="10"/>
  <c r="AR51" i="10" s="1"/>
  <c r="AS51" i="10" s="1"/>
  <c r="AQ52" i="10"/>
  <c r="AR52" i="10" s="1"/>
  <c r="AS52" i="10" s="1"/>
  <c r="AQ53" i="10"/>
  <c r="AQ54" i="10"/>
  <c r="AR54" i="10" s="1"/>
  <c r="AS54" i="10" s="1"/>
  <c r="AQ55" i="10"/>
  <c r="AR55" i="10" s="1"/>
  <c r="AS55" i="10" s="1"/>
  <c r="AQ56" i="10"/>
  <c r="AR56" i="10" s="1"/>
  <c r="AS56" i="10" s="1"/>
  <c r="AQ57" i="10"/>
  <c r="AS57" i="10" s="1"/>
  <c r="AQ43" i="10"/>
  <c r="AP44" i="10"/>
  <c r="AP45" i="10"/>
  <c r="AP46" i="10"/>
  <c r="AP47" i="10"/>
  <c r="AP48" i="10"/>
  <c r="AP49" i="10"/>
  <c r="AP50" i="10"/>
  <c r="AP51" i="10"/>
  <c r="AP52" i="10"/>
  <c r="AP53" i="10"/>
  <c r="AP54" i="10"/>
  <c r="AP55" i="10"/>
  <c r="AP56" i="10"/>
  <c r="AP57" i="10"/>
  <c r="AN43" i="10"/>
  <c r="B60" i="10" s="1"/>
  <c r="AL44" i="10"/>
  <c r="AL45" i="10"/>
  <c r="AL46" i="10"/>
  <c r="AL58" i="10" s="1"/>
  <c r="AL47" i="10"/>
  <c r="AL48" i="10"/>
  <c r="AL49" i="10"/>
  <c r="AL50" i="10"/>
  <c r="AL51" i="10"/>
  <c r="AL52" i="10"/>
  <c r="AL53" i="10"/>
  <c r="AL54" i="10"/>
  <c r="AL55" i="10"/>
  <c r="AL56" i="10"/>
  <c r="AL57" i="10"/>
  <c r="AL43" i="10"/>
  <c r="AG23" i="10"/>
  <c r="B28" i="10" s="1"/>
  <c r="AH115" i="9"/>
  <c r="AG115" i="9"/>
  <c r="AH116" i="9" s="1"/>
  <c r="B133" i="9" s="1"/>
  <c r="C130" i="9"/>
  <c r="C102" i="9"/>
  <c r="AH96" i="9"/>
  <c r="AG96" i="9"/>
  <c r="B155" i="13"/>
  <c r="S150" i="13"/>
  <c r="AN144" i="13" s="1" a="1"/>
  <c r="AN144" i="13" s="1"/>
  <c r="AP145" i="13" a="1"/>
  <c r="AP145" i="13" s="1"/>
  <c r="AQ145" i="13" a="1"/>
  <c r="AQ145" i="13" s="1"/>
  <c r="AR145" i="13" a="1"/>
  <c r="AR145" i="13" s="1"/>
  <c r="AP146" i="13" a="1"/>
  <c r="AP146" i="13" s="1"/>
  <c r="AQ146" i="13" a="1"/>
  <c r="AQ146" i="13" s="1"/>
  <c r="AR146" i="13" a="1"/>
  <c r="AR146" i="13" s="1"/>
  <c r="AP147" i="13" a="1"/>
  <c r="AP147" i="13" s="1"/>
  <c r="AQ147" i="13" a="1"/>
  <c r="AQ147" i="13" s="1"/>
  <c r="AR147" i="13" a="1"/>
  <c r="AR147" i="13" s="1"/>
  <c r="AP148" i="13" a="1"/>
  <c r="AP148" i="13" s="1"/>
  <c r="AQ148" i="13" a="1"/>
  <c r="AQ148" i="13" s="1"/>
  <c r="AR148" i="13" a="1"/>
  <c r="AR148" i="13" s="1"/>
  <c r="BV208" i="13" l="1"/>
  <c r="AP58" i="10"/>
  <c r="BN192" i="13"/>
  <c r="AL174" i="13"/>
  <c r="BF192" i="13"/>
  <c r="BR192" i="13"/>
  <c r="AL165" i="13"/>
  <c r="BJ208" i="13"/>
  <c r="AL192" i="13"/>
  <c r="AR150" i="13"/>
  <c r="B159" i="13" s="1"/>
  <c r="BX119" i="12"/>
  <c r="BY118" i="12" s="1"/>
  <c r="BY99" i="12"/>
  <c r="B140" i="12"/>
  <c r="AO47" i="12"/>
  <c r="AP26" i="12"/>
  <c r="AK149" i="13"/>
  <c r="AJ149" i="13"/>
  <c r="AI149" i="13"/>
  <c r="AL149" i="13" s="1"/>
  <c r="AK144" i="13"/>
  <c r="AJ144" i="13"/>
  <c r="AI144" i="13"/>
  <c r="AG144" i="13"/>
  <c r="B157" i="13" s="1"/>
  <c r="AF144" i="13"/>
  <c r="B154" i="13" s="1"/>
  <c r="B133" i="13"/>
  <c r="B129" i="13"/>
  <c r="M126" i="13"/>
  <c r="CB190" i="13" s="1"/>
  <c r="AK125" i="13"/>
  <c r="AJ125" i="13"/>
  <c r="AI125" i="13"/>
  <c r="AK120" i="13"/>
  <c r="AJ120" i="13"/>
  <c r="AI120" i="13"/>
  <c r="AG120" i="13"/>
  <c r="B135" i="13" s="1"/>
  <c r="AF120" i="13"/>
  <c r="B132" i="13" s="1"/>
  <c r="BY117" i="12" l="1"/>
  <c r="BY101" i="12"/>
  <c r="BY100" i="12"/>
  <c r="AL125" i="13"/>
  <c r="AL120" i="13"/>
  <c r="AL144" i="13"/>
  <c r="BY109" i="12"/>
  <c r="AP47" i="12"/>
  <c r="AQ47" i="12"/>
  <c r="B53" i="12" s="1"/>
  <c r="AT58" i="10"/>
  <c r="B110" i="13"/>
  <c r="AK101" i="13"/>
  <c r="AJ101" i="13"/>
  <c r="AI101" i="13"/>
  <c r="AG97" i="13"/>
  <c r="AL101" i="13" s="1"/>
  <c r="B111" i="13" s="1"/>
  <c r="AH97" i="9"/>
  <c r="B105" i="9" s="1"/>
  <c r="B83" i="9"/>
  <c r="AO81" i="9"/>
  <c r="AN80" i="9"/>
  <c r="AN73" i="9"/>
  <c r="AN74" i="9"/>
  <c r="AN75" i="9"/>
  <c r="AN76" i="9"/>
  <c r="AN77" i="9"/>
  <c r="AN78" i="9"/>
  <c r="AN79" i="9"/>
  <c r="AM73" i="9"/>
  <c r="AM74" i="9"/>
  <c r="AM75" i="9"/>
  <c r="AM76" i="9"/>
  <c r="AM77" i="9"/>
  <c r="AM78" i="9"/>
  <c r="AM79" i="9"/>
  <c r="AM80" i="9"/>
  <c r="AK73" i="9"/>
  <c r="AO73" i="9" s="1"/>
  <c r="AK74" i="9"/>
  <c r="AO74" i="9" s="1"/>
  <c r="AK75" i="9"/>
  <c r="AO75" i="9" s="1"/>
  <c r="AK76" i="9"/>
  <c r="AK77" i="9"/>
  <c r="AK78" i="9"/>
  <c r="AK79" i="9"/>
  <c r="AK80" i="9"/>
  <c r="AJ73" i="9"/>
  <c r="AJ74" i="9"/>
  <c r="AJ75" i="9"/>
  <c r="AJ76" i="9"/>
  <c r="AJ77" i="9"/>
  <c r="AJ78" i="9"/>
  <c r="AJ79" i="9"/>
  <c r="AJ80" i="9"/>
  <c r="AG48" i="9"/>
  <c r="AH48" i="9"/>
  <c r="C54" i="9"/>
  <c r="C173" i="5"/>
  <c r="C150" i="5"/>
  <c r="B94" i="5"/>
  <c r="B92" i="13"/>
  <c r="B91" i="13"/>
  <c r="B88" i="13"/>
  <c r="AJ33" i="7"/>
  <c r="AI96" i="7"/>
  <c r="B103" i="7" s="1"/>
  <c r="AO74" i="7"/>
  <c r="AO75" i="7"/>
  <c r="AO76" i="7"/>
  <c r="AO77" i="7"/>
  <c r="AO78" i="7"/>
  <c r="AO79" i="7"/>
  <c r="AO73" i="7"/>
  <c r="AJ237" i="5"/>
  <c r="B245" i="5" s="1"/>
  <c r="AH791" i="13"/>
  <c r="AI791" i="13"/>
  <c r="AJ791" i="13"/>
  <c r="AK791" i="13"/>
  <c r="AH792" i="13"/>
  <c r="AI792" i="13"/>
  <c r="AJ792" i="13"/>
  <c r="AK792" i="13"/>
  <c r="AH793" i="13"/>
  <c r="AI793" i="13"/>
  <c r="AJ793" i="13"/>
  <c r="AK793" i="13"/>
  <c r="AH794" i="13"/>
  <c r="AI794" i="13"/>
  <c r="AJ794" i="13"/>
  <c r="AK794" i="13"/>
  <c r="AH795" i="13"/>
  <c r="AI795" i="13"/>
  <c r="AJ795" i="13"/>
  <c r="AK795" i="13"/>
  <c r="AH796" i="13"/>
  <c r="AI796" i="13"/>
  <c r="AJ796" i="13"/>
  <c r="AK796" i="13"/>
  <c r="AH797" i="13"/>
  <c r="AI797" i="13"/>
  <c r="AJ797" i="13"/>
  <c r="AK797" i="13"/>
  <c r="AH798" i="13"/>
  <c r="AI798" i="13"/>
  <c r="AJ798" i="13"/>
  <c r="AK798" i="13"/>
  <c r="AH799" i="13"/>
  <c r="AI799" i="13"/>
  <c r="AJ799" i="13"/>
  <c r="AK799" i="13"/>
  <c r="AH800" i="13"/>
  <c r="AI800" i="13"/>
  <c r="AJ800" i="13"/>
  <c r="AK800" i="13"/>
  <c r="AH801" i="13"/>
  <c r="AI801" i="13"/>
  <c r="AJ801" i="13"/>
  <c r="AK801" i="13"/>
  <c r="AH802" i="13"/>
  <c r="AI802" i="13"/>
  <c r="AJ802" i="13"/>
  <c r="AK802" i="13"/>
  <c r="AH803" i="13"/>
  <c r="AI803" i="13"/>
  <c r="AJ803" i="13"/>
  <c r="AK803" i="13"/>
  <c r="AH804" i="13"/>
  <c r="AI804" i="13"/>
  <c r="AJ804" i="13"/>
  <c r="AK804" i="13"/>
  <c r="AH805" i="13"/>
  <c r="AI805" i="13"/>
  <c r="AJ805" i="13"/>
  <c r="AK805" i="13"/>
  <c r="AH667" i="13"/>
  <c r="AG668" i="13"/>
  <c r="AH668" i="13"/>
  <c r="AG669" i="13"/>
  <c r="AH669" i="13"/>
  <c r="AG670" i="13"/>
  <c r="AH670" i="13"/>
  <c r="AG671" i="13"/>
  <c r="AH671" i="13"/>
  <c r="AG672" i="13"/>
  <c r="AH672" i="13"/>
  <c r="AG673" i="13"/>
  <c r="AH673" i="13"/>
  <c r="AG674" i="13"/>
  <c r="AH674" i="13"/>
  <c r="AG675" i="13"/>
  <c r="AH675" i="13"/>
  <c r="AG676" i="13"/>
  <c r="AH676" i="13"/>
  <c r="AG677" i="13"/>
  <c r="AH677" i="13"/>
  <c r="AG678" i="13"/>
  <c r="AH678" i="13"/>
  <c r="AG679" i="13"/>
  <c r="AH679" i="13"/>
  <c r="AG680" i="13"/>
  <c r="AH680" i="13"/>
  <c r="AG681" i="13"/>
  <c r="AH681" i="13"/>
  <c r="AG682" i="13"/>
  <c r="AH682" i="13"/>
  <c r="AG683" i="13"/>
  <c r="AH683" i="13"/>
  <c r="AG684" i="13"/>
  <c r="AH684" i="13"/>
  <c r="AG685" i="13"/>
  <c r="AH685" i="13"/>
  <c r="AH686" i="13"/>
  <c r="AH687" i="13"/>
  <c r="AG688" i="13"/>
  <c r="AH688" i="13"/>
  <c r="AG689" i="13"/>
  <c r="AH689" i="13"/>
  <c r="AG690" i="13"/>
  <c r="AH690" i="13"/>
  <c r="AG691" i="13"/>
  <c r="AH691" i="13"/>
  <c r="AG692" i="13"/>
  <c r="AH692" i="13"/>
  <c r="AG693" i="13"/>
  <c r="AH693" i="13"/>
  <c r="AG694" i="13"/>
  <c r="AH694" i="13"/>
  <c r="AG695" i="13"/>
  <c r="AH695" i="13"/>
  <c r="AG696" i="13"/>
  <c r="AH696" i="13"/>
  <c r="AG697" i="13"/>
  <c r="AH697" i="13"/>
  <c r="AG698" i="13"/>
  <c r="AH698" i="13"/>
  <c r="AG699" i="13"/>
  <c r="AH699" i="13"/>
  <c r="AG700" i="13"/>
  <c r="AH700" i="13"/>
  <c r="AH539" i="13"/>
  <c r="AH540" i="13"/>
  <c r="AH541" i="13"/>
  <c r="AH542" i="13"/>
  <c r="AH543" i="13"/>
  <c r="AH544" i="13"/>
  <c r="AH545" i="13"/>
  <c r="AH546" i="13"/>
  <c r="AH547" i="13"/>
  <c r="AH548" i="13"/>
  <c r="AH549" i="13"/>
  <c r="AH550" i="13"/>
  <c r="AH551" i="13"/>
  <c r="AH552" i="13"/>
  <c r="AH554" i="13"/>
  <c r="AH555" i="13"/>
  <c r="AG538" i="13"/>
  <c r="AG539" i="13"/>
  <c r="AG540" i="13"/>
  <c r="AG541" i="13"/>
  <c r="AG542" i="13"/>
  <c r="AG543" i="13"/>
  <c r="AG544" i="13"/>
  <c r="AG545" i="13"/>
  <c r="AG546" i="13"/>
  <c r="AG547" i="13"/>
  <c r="AG548" i="13"/>
  <c r="AG549" i="13"/>
  <c r="AG550" i="13"/>
  <c r="AG551" i="13"/>
  <c r="AG552" i="13"/>
  <c r="AG553" i="13"/>
  <c r="AG554" i="13"/>
  <c r="AG555" i="13"/>
  <c r="BY119" i="12" l="1"/>
  <c r="BZ119" i="12" s="1"/>
  <c r="B138" i="12" s="1"/>
  <c r="AH557" i="13"/>
  <c r="B566" i="13" s="1"/>
  <c r="AG702" i="13"/>
  <c r="B718" i="13" s="1"/>
  <c r="AO80" i="7"/>
  <c r="B81" i="7" s="1"/>
  <c r="AK807" i="13"/>
  <c r="B815" i="13" s="1"/>
  <c r="AG557" i="13"/>
  <c r="B563" i="13" s="1"/>
  <c r="AH702" i="13"/>
  <c r="B721" i="13" s="1"/>
  <c r="AI807" i="13"/>
  <c r="B812" i="13" s="1"/>
  <c r="AJ97" i="13"/>
  <c r="B109" i="13" s="1"/>
  <c r="AO80" i="9"/>
  <c r="AO78" i="9"/>
  <c r="AO79" i="9"/>
  <c r="AO77" i="9"/>
  <c r="AO76" i="9"/>
  <c r="AJ81" i="9"/>
  <c r="B87" i="9" s="1"/>
  <c r="CK476" i="13"/>
  <c r="AG447" i="13"/>
  <c r="AH447" i="13"/>
  <c r="AG448" i="13"/>
  <c r="AH448" i="13"/>
  <c r="AG450" i="13"/>
  <c r="AH450" i="13"/>
  <c r="AG451" i="13"/>
  <c r="AH451" i="13"/>
  <c r="AK1061" i="13"/>
  <c r="AJ1061" i="13"/>
  <c r="AI1061" i="13"/>
  <c r="AK1060" i="13"/>
  <c r="AJ1060" i="13"/>
  <c r="AI1060" i="13"/>
  <c r="AK1059" i="13"/>
  <c r="AJ1059" i="13"/>
  <c r="AI1059" i="13"/>
  <c r="AK1058" i="13"/>
  <c r="AJ1058" i="13"/>
  <c r="AI1058" i="13"/>
  <c r="AK1057" i="13"/>
  <c r="AJ1057" i="13"/>
  <c r="AI1057" i="13"/>
  <c r="AK1056" i="13"/>
  <c r="AJ1056" i="13"/>
  <c r="AI1056" i="13"/>
  <c r="AK1055" i="13"/>
  <c r="AJ1055" i="13"/>
  <c r="AI1055" i="13"/>
  <c r="AK1054" i="13"/>
  <c r="AJ1054" i="13"/>
  <c r="AI1054" i="13"/>
  <c r="AK1053" i="13"/>
  <c r="AJ1053" i="13"/>
  <c r="AI1053" i="13"/>
  <c r="AK1052" i="13"/>
  <c r="AJ1052" i="13"/>
  <c r="AI1052" i="13"/>
  <c r="AK1051" i="13"/>
  <c r="AJ1051" i="13"/>
  <c r="AI1051" i="13"/>
  <c r="AK1050" i="13"/>
  <c r="AJ1050" i="13"/>
  <c r="AI1050" i="13"/>
  <c r="AK1049" i="13"/>
  <c r="AJ1049" i="13"/>
  <c r="AI1049" i="13"/>
  <c r="AK1048" i="13"/>
  <c r="AJ1048" i="13"/>
  <c r="AI1048" i="13"/>
  <c r="AK1047" i="13"/>
  <c r="AJ1047" i="13"/>
  <c r="AI1047" i="13"/>
  <c r="AK1026" i="13"/>
  <c r="AJ1026" i="13"/>
  <c r="AI1026" i="13"/>
  <c r="AK1025" i="13"/>
  <c r="AJ1025" i="13"/>
  <c r="AI1025" i="13"/>
  <c r="AK1024" i="13"/>
  <c r="AJ1024" i="13"/>
  <c r="AI1024" i="13"/>
  <c r="AK1023" i="13"/>
  <c r="AJ1023" i="13"/>
  <c r="AI1023" i="13"/>
  <c r="AK1022" i="13"/>
  <c r="AJ1022" i="13"/>
  <c r="AI1022" i="13"/>
  <c r="AK1021" i="13"/>
  <c r="AJ1021" i="13"/>
  <c r="AI1021" i="13"/>
  <c r="AK1004" i="13"/>
  <c r="AJ1004" i="13"/>
  <c r="AI1004" i="13"/>
  <c r="AK986" i="13"/>
  <c r="AJ986" i="13"/>
  <c r="AI986" i="13"/>
  <c r="AK985" i="13"/>
  <c r="AJ985" i="13"/>
  <c r="AI985" i="13"/>
  <c r="AK984" i="13"/>
  <c r="AJ984" i="13"/>
  <c r="AI984" i="13"/>
  <c r="AK983" i="13"/>
  <c r="AJ983" i="13"/>
  <c r="AI983" i="13"/>
  <c r="AK982" i="13"/>
  <c r="AJ982" i="13"/>
  <c r="AI982" i="13"/>
  <c r="AK981" i="13"/>
  <c r="AJ981" i="13"/>
  <c r="AI981" i="13"/>
  <c r="AK980" i="13"/>
  <c r="AJ980" i="13"/>
  <c r="AI980" i="13"/>
  <c r="AK979" i="13"/>
  <c r="AJ979" i="13"/>
  <c r="AI979" i="13"/>
  <c r="AK938" i="13"/>
  <c r="AJ938" i="13"/>
  <c r="AI938" i="13"/>
  <c r="AK937" i="13"/>
  <c r="AJ937" i="13"/>
  <c r="AI937" i="13"/>
  <c r="AK936" i="13"/>
  <c r="AJ936" i="13"/>
  <c r="AI936" i="13"/>
  <c r="AK935" i="13"/>
  <c r="AJ935" i="13"/>
  <c r="AI935" i="13"/>
  <c r="AK934" i="13"/>
  <c r="AJ934" i="13"/>
  <c r="AI934" i="13"/>
  <c r="AK933" i="13"/>
  <c r="AJ933" i="13"/>
  <c r="AI933" i="13"/>
  <c r="AK932" i="13"/>
  <c r="AJ932" i="13"/>
  <c r="AI932" i="13"/>
  <c r="AK931" i="13"/>
  <c r="AJ931" i="13"/>
  <c r="AI931" i="13"/>
  <c r="AK910" i="13"/>
  <c r="AJ910" i="13"/>
  <c r="AI910" i="13"/>
  <c r="AK909" i="13"/>
  <c r="AJ909" i="13"/>
  <c r="AI909" i="13"/>
  <c r="AK908" i="13"/>
  <c r="AJ908" i="13"/>
  <c r="AI908" i="13"/>
  <c r="AK907" i="13"/>
  <c r="AJ907" i="13"/>
  <c r="AI907" i="13"/>
  <c r="AK906" i="13"/>
  <c r="AJ906" i="13"/>
  <c r="AI906" i="13"/>
  <c r="AK905" i="13"/>
  <c r="AJ905" i="13"/>
  <c r="AI905" i="13"/>
  <c r="AK904" i="13"/>
  <c r="AJ904" i="13"/>
  <c r="AI904" i="13"/>
  <c r="AK903" i="13"/>
  <c r="AJ903" i="13"/>
  <c r="AI903" i="13"/>
  <c r="AK902" i="13"/>
  <c r="AJ902" i="13"/>
  <c r="AI902" i="13"/>
  <c r="AK901" i="13"/>
  <c r="AJ901" i="13"/>
  <c r="AI901" i="13"/>
  <c r="AK900" i="13"/>
  <c r="AJ900" i="13"/>
  <c r="AI900" i="13"/>
  <c r="AK899" i="13"/>
  <c r="AJ899" i="13"/>
  <c r="AI899" i="13"/>
  <c r="AK898" i="13"/>
  <c r="AJ898" i="13"/>
  <c r="AI898" i="13"/>
  <c r="AK897" i="13"/>
  <c r="AJ897" i="13"/>
  <c r="AI897" i="13"/>
  <c r="AK896" i="13"/>
  <c r="AJ896" i="13"/>
  <c r="AI896" i="13"/>
  <c r="AK876" i="13"/>
  <c r="AJ876" i="13"/>
  <c r="AI876" i="13"/>
  <c r="AK875" i="13"/>
  <c r="AJ875" i="13"/>
  <c r="AI875" i="13"/>
  <c r="AK874" i="13"/>
  <c r="AJ874" i="13"/>
  <c r="AI874" i="13"/>
  <c r="AK873" i="13"/>
  <c r="AJ873" i="13"/>
  <c r="AI873" i="13"/>
  <c r="AK872" i="13"/>
  <c r="AJ872" i="13"/>
  <c r="AI872" i="13"/>
  <c r="AK854" i="13"/>
  <c r="AJ854" i="13"/>
  <c r="AI854" i="13"/>
  <c r="AK853" i="13"/>
  <c r="AJ853" i="13"/>
  <c r="AI853" i="13"/>
  <c r="AK852" i="13"/>
  <c r="AJ852" i="13"/>
  <c r="AI852" i="13"/>
  <c r="AK851" i="13"/>
  <c r="AJ851" i="13"/>
  <c r="AI851" i="13"/>
  <c r="AK850" i="13"/>
  <c r="AJ850" i="13"/>
  <c r="AI850" i="13"/>
  <c r="AK849" i="13"/>
  <c r="AJ849" i="13"/>
  <c r="AI849" i="13"/>
  <c r="AK848" i="13"/>
  <c r="AJ848" i="13"/>
  <c r="AI848" i="13"/>
  <c r="AK847" i="13"/>
  <c r="AJ847" i="13"/>
  <c r="AI847" i="13"/>
  <c r="AR805" i="13"/>
  <c r="AQ805" i="13"/>
  <c r="AP805" i="13"/>
  <c r="AN805" i="13"/>
  <c r="AM805" i="13"/>
  <c r="AL805" i="13"/>
  <c r="AG805" i="13"/>
  <c r="AF805" i="13"/>
  <c r="AR804" i="13"/>
  <c r="AQ804" i="13"/>
  <c r="AP804" i="13"/>
  <c r="AN804" i="13"/>
  <c r="AM804" i="13"/>
  <c r="AL804" i="13"/>
  <c r="AG804" i="13"/>
  <c r="AF804" i="13"/>
  <c r="AR803" i="13"/>
  <c r="AQ803" i="13"/>
  <c r="AP803" i="13"/>
  <c r="AN803" i="13"/>
  <c r="AM803" i="13"/>
  <c r="AL803" i="13"/>
  <c r="AG803" i="13"/>
  <c r="AF803" i="13"/>
  <c r="AR802" i="13"/>
  <c r="AQ802" i="13"/>
  <c r="AP802" i="13"/>
  <c r="AN802" i="13"/>
  <c r="AM802" i="13"/>
  <c r="AL802" i="13"/>
  <c r="AG802" i="13"/>
  <c r="AF802" i="13"/>
  <c r="AR801" i="13"/>
  <c r="AQ801" i="13"/>
  <c r="AP801" i="13"/>
  <c r="AN801" i="13"/>
  <c r="AM801" i="13"/>
  <c r="AL801" i="13"/>
  <c r="AG801" i="13"/>
  <c r="AF801" i="13"/>
  <c r="AR800" i="13"/>
  <c r="AQ800" i="13"/>
  <c r="AP800" i="13"/>
  <c r="AN800" i="13"/>
  <c r="AM800" i="13"/>
  <c r="AL800" i="13"/>
  <c r="AG800" i="13"/>
  <c r="AF800" i="13"/>
  <c r="AR799" i="13"/>
  <c r="AQ799" i="13"/>
  <c r="AP799" i="13"/>
  <c r="AN799" i="13"/>
  <c r="AM799" i="13"/>
  <c r="AL799" i="13"/>
  <c r="AG799" i="13"/>
  <c r="AF799" i="13"/>
  <c r="AR798" i="13"/>
  <c r="AQ798" i="13"/>
  <c r="AP798" i="13"/>
  <c r="AN798" i="13"/>
  <c r="AM798" i="13"/>
  <c r="AL798" i="13"/>
  <c r="AG798" i="13"/>
  <c r="AF798" i="13"/>
  <c r="AR797" i="13"/>
  <c r="AQ797" i="13"/>
  <c r="AP797" i="13"/>
  <c r="AN797" i="13"/>
  <c r="AM797" i="13"/>
  <c r="AL797" i="13"/>
  <c r="AG797" i="13"/>
  <c r="AF797" i="13"/>
  <c r="AR796" i="13"/>
  <c r="AQ796" i="13"/>
  <c r="AP796" i="13"/>
  <c r="AN796" i="13"/>
  <c r="AM796" i="13"/>
  <c r="AL796" i="13"/>
  <c r="AG796" i="13"/>
  <c r="AF796" i="13"/>
  <c r="AR795" i="13"/>
  <c r="AQ795" i="13"/>
  <c r="AP795" i="13"/>
  <c r="AN795" i="13"/>
  <c r="AM795" i="13"/>
  <c r="AL795" i="13"/>
  <c r="AG795" i="13"/>
  <c r="AF795" i="13"/>
  <c r="AR794" i="13"/>
  <c r="AQ794" i="13"/>
  <c r="AP794" i="13"/>
  <c r="AN794" i="13"/>
  <c r="AM794" i="13"/>
  <c r="AL794" i="13"/>
  <c r="AG794" i="13"/>
  <c r="AF794" i="13"/>
  <c r="AR793" i="13"/>
  <c r="AQ793" i="13"/>
  <c r="AP793" i="13"/>
  <c r="AN793" i="13"/>
  <c r="AM793" i="13"/>
  <c r="AL793" i="13"/>
  <c r="AG793" i="13"/>
  <c r="AF793" i="13"/>
  <c r="AR792" i="13"/>
  <c r="AQ792" i="13"/>
  <c r="AP792" i="13"/>
  <c r="AN792" i="13"/>
  <c r="AM792" i="13"/>
  <c r="AL792" i="13"/>
  <c r="AG792" i="13"/>
  <c r="AF792" i="13"/>
  <c r="AR791" i="13"/>
  <c r="AQ791" i="13"/>
  <c r="AP791" i="13"/>
  <c r="AN791" i="13"/>
  <c r="AM791" i="13"/>
  <c r="AL791" i="13"/>
  <c r="AG791" i="13"/>
  <c r="AF791" i="13"/>
  <c r="AO769" i="13"/>
  <c r="AN769" i="13"/>
  <c r="AL769" i="13"/>
  <c r="AM769" i="13" s="1"/>
  <c r="AJ769" i="13"/>
  <c r="AK769" i="13" s="1"/>
  <c r="AH769" i="13"/>
  <c r="AG769" i="13"/>
  <c r="AF769" i="13"/>
  <c r="AO768" i="13"/>
  <c r="AN768" i="13"/>
  <c r="AL768" i="13"/>
  <c r="AM768" i="13" s="1"/>
  <c r="AJ768" i="13"/>
  <c r="AK768" i="13" s="1"/>
  <c r="AH768" i="13"/>
  <c r="AG768" i="13"/>
  <c r="AF768" i="13"/>
  <c r="AO767" i="13"/>
  <c r="AN767" i="13"/>
  <c r="AL767" i="13"/>
  <c r="AM767" i="13" s="1"/>
  <c r="AJ767" i="13"/>
  <c r="AK767" i="13" s="1"/>
  <c r="AH767" i="13"/>
  <c r="AG767" i="13"/>
  <c r="AF767" i="13"/>
  <c r="AO766" i="13"/>
  <c r="AN766" i="13"/>
  <c r="AL766" i="13"/>
  <c r="AM766" i="13" s="1"/>
  <c r="AJ766" i="13"/>
  <c r="AK766" i="13" s="1"/>
  <c r="AH766" i="13"/>
  <c r="AG766" i="13"/>
  <c r="AF766" i="13"/>
  <c r="AO765" i="13"/>
  <c r="AN765" i="13"/>
  <c r="AL765" i="13"/>
  <c r="AM765" i="13" s="1"/>
  <c r="AJ765" i="13"/>
  <c r="AK765" i="13" s="1"/>
  <c r="AH765" i="13"/>
  <c r="AG765" i="13"/>
  <c r="AF765" i="13"/>
  <c r="AO764" i="13"/>
  <c r="AN764" i="13"/>
  <c r="AL764" i="13"/>
  <c r="AM764" i="13" s="1"/>
  <c r="AJ764" i="13"/>
  <c r="AK764" i="13" s="1"/>
  <c r="AH764" i="13"/>
  <c r="AG764" i="13"/>
  <c r="AF764" i="13"/>
  <c r="AO763" i="13"/>
  <c r="AN763" i="13"/>
  <c r="AL763" i="13"/>
  <c r="AM763" i="13" s="1"/>
  <c r="AJ763" i="13"/>
  <c r="AK763" i="13" s="1"/>
  <c r="AH763" i="13"/>
  <c r="AG763" i="13"/>
  <c r="AF763" i="13"/>
  <c r="AO762" i="13"/>
  <c r="AN762" i="13"/>
  <c r="AL762" i="13"/>
  <c r="AM762" i="13" s="1"/>
  <c r="AJ762" i="13"/>
  <c r="AK762" i="13" s="1"/>
  <c r="AH762" i="13"/>
  <c r="AG762" i="13"/>
  <c r="AF762" i="13"/>
  <c r="AO761" i="13"/>
  <c r="AN761" i="13"/>
  <c r="AL761" i="13"/>
  <c r="AM761" i="13" s="1"/>
  <c r="AJ761" i="13"/>
  <c r="AK761" i="13" s="1"/>
  <c r="AH761" i="13"/>
  <c r="AG761" i="13"/>
  <c r="AF761" i="13"/>
  <c r="AO760" i="13"/>
  <c r="AN760" i="13"/>
  <c r="AL760" i="13"/>
  <c r="AM760" i="13" s="1"/>
  <c r="AJ760" i="13"/>
  <c r="AK760" i="13" s="1"/>
  <c r="AH760" i="13"/>
  <c r="AG760" i="13"/>
  <c r="AF760" i="13"/>
  <c r="AO759" i="13"/>
  <c r="AN759" i="13"/>
  <c r="AL759" i="13"/>
  <c r="AM759" i="13" s="1"/>
  <c r="AJ759" i="13"/>
  <c r="AK759" i="13" s="1"/>
  <c r="AH759" i="13"/>
  <c r="AG759" i="13"/>
  <c r="AF759" i="13"/>
  <c r="AO758" i="13"/>
  <c r="AN758" i="13"/>
  <c r="AL758" i="13"/>
  <c r="AM758" i="13" s="1"/>
  <c r="AJ758" i="13"/>
  <c r="AK758" i="13" s="1"/>
  <c r="AH758" i="13"/>
  <c r="AG758" i="13"/>
  <c r="AF758" i="13"/>
  <c r="AO757" i="13"/>
  <c r="AN757" i="13"/>
  <c r="AL757" i="13"/>
  <c r="AM757" i="13" s="1"/>
  <c r="AJ757" i="13"/>
  <c r="AK757" i="13" s="1"/>
  <c r="AH757" i="13"/>
  <c r="AG757" i="13"/>
  <c r="AF757" i="13"/>
  <c r="AO756" i="13"/>
  <c r="AN756" i="13"/>
  <c r="AL756" i="13"/>
  <c r="AM756" i="13" s="1"/>
  <c r="AJ756" i="13"/>
  <c r="AK756" i="13" s="1"/>
  <c r="AH756" i="13"/>
  <c r="AG756" i="13"/>
  <c r="AF756" i="13"/>
  <c r="AO755" i="13"/>
  <c r="AN755" i="13"/>
  <c r="AL755" i="13"/>
  <c r="AM755" i="13" s="1"/>
  <c r="AJ755" i="13"/>
  <c r="AK755" i="13" s="1"/>
  <c r="AH755" i="13"/>
  <c r="AG755" i="13"/>
  <c r="AF755" i="13"/>
  <c r="AO754" i="13"/>
  <c r="AN754" i="13"/>
  <c r="AL754" i="13"/>
  <c r="AM754" i="13" s="1"/>
  <c r="AJ754" i="13"/>
  <c r="AK754" i="13" s="1"/>
  <c r="AH754" i="13"/>
  <c r="AG754" i="13"/>
  <c r="AF754" i="13"/>
  <c r="AO753" i="13"/>
  <c r="AN753" i="13"/>
  <c r="AL753" i="13"/>
  <c r="AM753" i="13" s="1"/>
  <c r="AJ753" i="13"/>
  <c r="AK753" i="13" s="1"/>
  <c r="AH753" i="13"/>
  <c r="AG753" i="13"/>
  <c r="AF753" i="13"/>
  <c r="AO752" i="13"/>
  <c r="AN752" i="13"/>
  <c r="AL752" i="13"/>
  <c r="AM752" i="13" s="1"/>
  <c r="AJ752" i="13"/>
  <c r="AK752" i="13" s="1"/>
  <c r="AH752" i="13"/>
  <c r="AG752" i="13"/>
  <c r="AF752" i="13"/>
  <c r="AO751" i="13"/>
  <c r="AN751" i="13"/>
  <c r="AL751" i="13"/>
  <c r="AM751" i="13" s="1"/>
  <c r="AJ751" i="13"/>
  <c r="AK751" i="13" s="1"/>
  <c r="AH751" i="13"/>
  <c r="AG751" i="13"/>
  <c r="AF751" i="13"/>
  <c r="AO750" i="13"/>
  <c r="AN750" i="13"/>
  <c r="AL750" i="13"/>
  <c r="AM750" i="13" s="1"/>
  <c r="AJ750" i="13"/>
  <c r="AK750" i="13" s="1"/>
  <c r="AH750" i="13"/>
  <c r="AG750" i="13"/>
  <c r="AF750" i="13"/>
  <c r="AO749" i="13"/>
  <c r="AN749" i="13"/>
  <c r="AL749" i="13"/>
  <c r="AM749" i="13" s="1"/>
  <c r="AJ749" i="13"/>
  <c r="AK749" i="13" s="1"/>
  <c r="AH749" i="13"/>
  <c r="AG749" i="13"/>
  <c r="AF749" i="13"/>
  <c r="AO748" i="13"/>
  <c r="AN748" i="13"/>
  <c r="AL748" i="13"/>
  <c r="AM748" i="13" s="1"/>
  <c r="AJ748" i="13"/>
  <c r="AK748" i="13" s="1"/>
  <c r="AH748" i="13"/>
  <c r="AG748" i="13"/>
  <c r="AF748" i="13"/>
  <c r="AO747" i="13"/>
  <c r="AN747" i="13"/>
  <c r="AL747" i="13"/>
  <c r="AM747" i="13" s="1"/>
  <c r="AJ747" i="13"/>
  <c r="AK747" i="13" s="1"/>
  <c r="AH747" i="13"/>
  <c r="AG747" i="13"/>
  <c r="AF747" i="13"/>
  <c r="AO746" i="13"/>
  <c r="AN746" i="13"/>
  <c r="AL746" i="13"/>
  <c r="AM746" i="13" s="1"/>
  <c r="AJ746" i="13"/>
  <c r="AK746" i="13" s="1"/>
  <c r="AH746" i="13"/>
  <c r="AG746" i="13"/>
  <c r="AF746" i="13"/>
  <c r="AO745" i="13"/>
  <c r="AN745" i="13"/>
  <c r="AL745" i="13"/>
  <c r="AM745" i="13" s="1"/>
  <c r="AJ745" i="13"/>
  <c r="AK745" i="13" s="1"/>
  <c r="AH745" i="13"/>
  <c r="AG745" i="13"/>
  <c r="AF745" i="13"/>
  <c r="AO744" i="13"/>
  <c r="AN744" i="13"/>
  <c r="AL744" i="13"/>
  <c r="AM744" i="13" s="1"/>
  <c r="AJ744" i="13"/>
  <c r="AK744" i="13" s="1"/>
  <c r="AH744" i="13"/>
  <c r="AG744" i="13"/>
  <c r="AF744" i="13"/>
  <c r="AO743" i="13"/>
  <c r="AN743" i="13"/>
  <c r="AL743" i="13"/>
  <c r="AM743" i="13" s="1"/>
  <c r="AJ743" i="13"/>
  <c r="AK743" i="13" s="1"/>
  <c r="AH743" i="13"/>
  <c r="AG743" i="13"/>
  <c r="AF743" i="13"/>
  <c r="AO742" i="13"/>
  <c r="AN742" i="13"/>
  <c r="AL742" i="13"/>
  <c r="AM742" i="13" s="1"/>
  <c r="AJ742" i="13"/>
  <c r="AK742" i="13" s="1"/>
  <c r="AH742" i="13"/>
  <c r="AG742" i="13"/>
  <c r="AF742" i="13"/>
  <c r="AO741" i="13"/>
  <c r="AH741" i="13"/>
  <c r="AG741" i="13"/>
  <c r="AF741" i="13"/>
  <c r="AO740" i="13"/>
  <c r="AH740" i="13"/>
  <c r="AG740" i="13"/>
  <c r="AF740" i="13"/>
  <c r="AO739" i="13"/>
  <c r="AH739" i="13"/>
  <c r="AG739" i="13"/>
  <c r="AF739" i="13"/>
  <c r="AO738" i="13"/>
  <c r="AH738" i="13"/>
  <c r="AG738" i="13"/>
  <c r="AF738" i="13"/>
  <c r="AO737" i="13"/>
  <c r="AH737" i="13"/>
  <c r="AG737" i="13"/>
  <c r="AF737" i="13"/>
  <c r="AO736" i="13"/>
  <c r="AH736" i="13"/>
  <c r="AG736" i="13"/>
  <c r="AF736" i="13"/>
  <c r="AO700" i="13"/>
  <c r="AN700" i="13"/>
  <c r="AM700" i="13"/>
  <c r="AK700" i="13"/>
  <c r="AJ700" i="13"/>
  <c r="AI700" i="13"/>
  <c r="AO699" i="13"/>
  <c r="AN699" i="13"/>
  <c r="AM699" i="13"/>
  <c r="AK699" i="13"/>
  <c r="AJ699" i="13"/>
  <c r="AI699" i="13"/>
  <c r="AO698" i="13"/>
  <c r="AN698" i="13"/>
  <c r="AM698" i="13"/>
  <c r="AK698" i="13"/>
  <c r="AJ698" i="13"/>
  <c r="AI698" i="13"/>
  <c r="AO697" i="13"/>
  <c r="AN697" i="13"/>
  <c r="AM697" i="13"/>
  <c r="AK697" i="13"/>
  <c r="AJ697" i="13"/>
  <c r="AI697" i="13"/>
  <c r="AO696" i="13"/>
  <c r="AN696" i="13"/>
  <c r="AM696" i="13"/>
  <c r="AK696" i="13"/>
  <c r="AJ696" i="13"/>
  <c r="AI696" i="13"/>
  <c r="AO695" i="13"/>
  <c r="AN695" i="13"/>
  <c r="AM695" i="13"/>
  <c r="AK695" i="13"/>
  <c r="AJ695" i="13"/>
  <c r="AI695" i="13"/>
  <c r="AO694" i="13"/>
  <c r="AN694" i="13"/>
  <c r="AM694" i="13"/>
  <c r="AK694" i="13"/>
  <c r="AJ694" i="13"/>
  <c r="AI694" i="13"/>
  <c r="AO693" i="13"/>
  <c r="AN693" i="13"/>
  <c r="AM693" i="13"/>
  <c r="AK693" i="13"/>
  <c r="AJ693" i="13"/>
  <c r="AI693" i="13"/>
  <c r="AO692" i="13"/>
  <c r="AN692" i="13"/>
  <c r="AM692" i="13"/>
  <c r="AK692" i="13"/>
  <c r="AJ692" i="13"/>
  <c r="AI692" i="13"/>
  <c r="AO691" i="13"/>
  <c r="AN691" i="13"/>
  <c r="AM691" i="13"/>
  <c r="AK691" i="13"/>
  <c r="AJ691" i="13"/>
  <c r="AI691" i="13"/>
  <c r="AO690" i="13"/>
  <c r="AN690" i="13"/>
  <c r="AM690" i="13"/>
  <c r="AK690" i="13"/>
  <c r="AJ690" i="13"/>
  <c r="AI690" i="13"/>
  <c r="AO689" i="13"/>
  <c r="AN689" i="13"/>
  <c r="AM689" i="13"/>
  <c r="AK689" i="13"/>
  <c r="AJ689" i="13"/>
  <c r="AI689" i="13"/>
  <c r="AO688" i="13"/>
  <c r="AN688" i="13"/>
  <c r="AM688" i="13"/>
  <c r="AK688" i="13"/>
  <c r="AJ688" i="13"/>
  <c r="AI688" i="13"/>
  <c r="AO687" i="13"/>
  <c r="AN687" i="13"/>
  <c r="AM687" i="13"/>
  <c r="AK687" i="13"/>
  <c r="AJ687" i="13"/>
  <c r="AI687" i="13"/>
  <c r="AO686" i="13"/>
  <c r="AN686" i="13"/>
  <c r="AM686" i="13"/>
  <c r="AK686" i="13"/>
  <c r="AJ686" i="13"/>
  <c r="AI686" i="13"/>
  <c r="AO685" i="13"/>
  <c r="AN685" i="13"/>
  <c r="AM685" i="13"/>
  <c r="AK685" i="13"/>
  <c r="AJ685" i="13"/>
  <c r="AI685" i="13"/>
  <c r="AO684" i="13"/>
  <c r="AN684" i="13"/>
  <c r="AM684" i="13"/>
  <c r="AK684" i="13"/>
  <c r="AJ684" i="13"/>
  <c r="AI684" i="13"/>
  <c r="AO683" i="13"/>
  <c r="AN683" i="13"/>
  <c r="AM683" i="13"/>
  <c r="AK683" i="13"/>
  <c r="AJ683" i="13"/>
  <c r="AI683" i="13"/>
  <c r="AO682" i="13"/>
  <c r="AN682" i="13"/>
  <c r="AM682" i="13"/>
  <c r="AK682" i="13"/>
  <c r="AJ682" i="13"/>
  <c r="AI682" i="13"/>
  <c r="AO681" i="13"/>
  <c r="AN681" i="13"/>
  <c r="AM681" i="13"/>
  <c r="AK681" i="13"/>
  <c r="AJ681" i="13"/>
  <c r="AI681" i="13"/>
  <c r="AO680" i="13"/>
  <c r="AN680" i="13"/>
  <c r="AM680" i="13"/>
  <c r="AK680" i="13"/>
  <c r="AJ680" i="13"/>
  <c r="AI680" i="13"/>
  <c r="AO679" i="13"/>
  <c r="AN679" i="13"/>
  <c r="AM679" i="13"/>
  <c r="AK679" i="13"/>
  <c r="AJ679" i="13"/>
  <c r="AI679" i="13"/>
  <c r="AO678" i="13"/>
  <c r="AN678" i="13"/>
  <c r="AM678" i="13"/>
  <c r="AK678" i="13"/>
  <c r="AJ678" i="13"/>
  <c r="AI678" i="13"/>
  <c r="AO677" i="13"/>
  <c r="AN677" i="13"/>
  <c r="AM677" i="13"/>
  <c r="AK677" i="13"/>
  <c r="AJ677" i="13"/>
  <c r="AI677" i="13"/>
  <c r="AO676" i="13"/>
  <c r="AN676" i="13"/>
  <c r="AM676" i="13"/>
  <c r="AK676" i="13"/>
  <c r="AJ676" i="13"/>
  <c r="AI676" i="13"/>
  <c r="AO675" i="13"/>
  <c r="AN675" i="13"/>
  <c r="AM675" i="13"/>
  <c r="AK675" i="13"/>
  <c r="AJ675" i="13"/>
  <c r="AI675" i="13"/>
  <c r="AO674" i="13"/>
  <c r="AN674" i="13"/>
  <c r="AM674" i="13"/>
  <c r="AK674" i="13"/>
  <c r="AJ674" i="13"/>
  <c r="AI674" i="13"/>
  <c r="AO673" i="13"/>
  <c r="AN673" i="13"/>
  <c r="AM673" i="13"/>
  <c r="AK673" i="13"/>
  <c r="AJ673" i="13"/>
  <c r="AI673" i="13"/>
  <c r="AO672" i="13"/>
  <c r="AN672" i="13"/>
  <c r="AM672" i="13"/>
  <c r="AK672" i="13"/>
  <c r="AJ672" i="13"/>
  <c r="AI672" i="13"/>
  <c r="AO671" i="13"/>
  <c r="AN671" i="13"/>
  <c r="AM671" i="13"/>
  <c r="AK671" i="13"/>
  <c r="AJ671" i="13"/>
  <c r="AI671" i="13"/>
  <c r="AO670" i="13"/>
  <c r="AN670" i="13"/>
  <c r="AM670" i="13"/>
  <c r="AK670" i="13"/>
  <c r="AJ670" i="13"/>
  <c r="AI670" i="13"/>
  <c r="AO669" i="13"/>
  <c r="AN669" i="13"/>
  <c r="AM669" i="13"/>
  <c r="AK669" i="13"/>
  <c r="AJ669" i="13"/>
  <c r="AI669" i="13"/>
  <c r="AO668" i="13"/>
  <c r="AN668" i="13"/>
  <c r="AM668" i="13"/>
  <c r="AK668" i="13"/>
  <c r="AJ668" i="13"/>
  <c r="AI668" i="13"/>
  <c r="AO667" i="13"/>
  <c r="AN667" i="13"/>
  <c r="AM667" i="13"/>
  <c r="AK667" i="13"/>
  <c r="AJ667" i="13"/>
  <c r="AI667" i="13"/>
  <c r="AV636" i="13"/>
  <c r="AU636" i="13"/>
  <c r="AT636" i="13"/>
  <c r="AH636" i="13"/>
  <c r="AG636" i="13"/>
  <c r="AV635" i="13"/>
  <c r="AU635" i="13"/>
  <c r="AT635" i="13"/>
  <c r="AH635" i="13"/>
  <c r="AG635" i="13"/>
  <c r="AV634" i="13"/>
  <c r="AU634" i="13"/>
  <c r="AT634" i="13"/>
  <c r="AH634" i="13"/>
  <c r="AG634" i="13"/>
  <c r="AV633" i="13"/>
  <c r="AU633" i="13"/>
  <c r="AT633" i="13"/>
  <c r="AH633" i="13"/>
  <c r="AG633" i="13"/>
  <c r="AV632" i="13"/>
  <c r="AU632" i="13"/>
  <c r="AT632" i="13"/>
  <c r="AH632" i="13"/>
  <c r="AG632" i="13"/>
  <c r="AV631" i="13"/>
  <c r="AU631" i="13"/>
  <c r="AT631" i="13"/>
  <c r="AH631" i="13"/>
  <c r="AG631" i="13"/>
  <c r="AV630" i="13"/>
  <c r="AU630" i="13"/>
  <c r="AT630" i="13"/>
  <c r="AH630" i="13"/>
  <c r="AG630" i="13"/>
  <c r="AV629" i="13"/>
  <c r="AU629" i="13"/>
  <c r="AT629" i="13"/>
  <c r="AH629" i="13"/>
  <c r="AG629" i="13"/>
  <c r="AV628" i="13"/>
  <c r="AU628" i="13"/>
  <c r="AT628" i="13"/>
  <c r="AH628" i="13"/>
  <c r="AG628" i="13"/>
  <c r="AV627" i="13"/>
  <c r="AU627" i="13"/>
  <c r="AT627" i="13"/>
  <c r="AH627" i="13"/>
  <c r="AG627" i="13"/>
  <c r="AV626" i="13"/>
  <c r="AU626" i="13"/>
  <c r="AT626" i="13"/>
  <c r="AH626" i="13"/>
  <c r="AG626" i="13"/>
  <c r="AV625" i="13"/>
  <c r="AU625" i="13"/>
  <c r="AT625" i="13"/>
  <c r="AH625" i="13"/>
  <c r="AG625" i="13"/>
  <c r="AV624" i="13"/>
  <c r="AU624" i="13"/>
  <c r="AT624" i="13"/>
  <c r="AH624" i="13"/>
  <c r="AG624" i="13"/>
  <c r="AV623" i="13"/>
  <c r="AU623" i="13"/>
  <c r="AT623" i="13"/>
  <c r="AH623" i="13"/>
  <c r="AG623" i="13"/>
  <c r="AV622" i="13"/>
  <c r="AU622" i="13"/>
  <c r="AT622" i="13"/>
  <c r="AH622" i="13"/>
  <c r="AG622" i="13"/>
  <c r="AV621" i="13"/>
  <c r="AU621" i="13"/>
  <c r="AT621" i="13"/>
  <c r="AH621" i="13"/>
  <c r="AG621" i="13"/>
  <c r="AV620" i="13"/>
  <c r="AU620" i="13"/>
  <c r="AT620" i="13"/>
  <c r="AH620" i="13"/>
  <c r="AG620" i="13"/>
  <c r="AV619" i="13"/>
  <c r="AU619" i="13"/>
  <c r="AT619" i="13"/>
  <c r="AH619" i="13"/>
  <c r="AG619" i="13"/>
  <c r="AV618" i="13"/>
  <c r="AU618" i="13"/>
  <c r="AT618" i="13"/>
  <c r="AH618" i="13"/>
  <c r="AG618" i="13"/>
  <c r="AV617" i="13"/>
  <c r="AU617" i="13"/>
  <c r="AT617" i="13"/>
  <c r="AH617" i="13"/>
  <c r="AG617" i="13"/>
  <c r="AN592" i="13"/>
  <c r="AK555" i="13"/>
  <c r="AJ555" i="13"/>
  <c r="AI555" i="13"/>
  <c r="AF555" i="13"/>
  <c r="AK554" i="13"/>
  <c r="AJ554" i="13"/>
  <c r="AI554" i="13"/>
  <c r="AF554" i="13"/>
  <c r="AK553" i="13"/>
  <c r="AJ553" i="13"/>
  <c r="AI553" i="13"/>
  <c r="AF553" i="13"/>
  <c r="AK552" i="13"/>
  <c r="AJ552" i="13"/>
  <c r="AI552" i="13"/>
  <c r="AF552" i="13"/>
  <c r="AK551" i="13"/>
  <c r="AJ551" i="13"/>
  <c r="AI551" i="13"/>
  <c r="AF551" i="13"/>
  <c r="AK550" i="13"/>
  <c r="AJ550" i="13"/>
  <c r="AI550" i="13"/>
  <c r="AF550" i="13"/>
  <c r="AK549" i="13"/>
  <c r="AJ549" i="13"/>
  <c r="AI549" i="13"/>
  <c r="AF549" i="13"/>
  <c r="AK548" i="13"/>
  <c r="AJ548" i="13"/>
  <c r="AI548" i="13"/>
  <c r="AF548" i="13"/>
  <c r="AK547" i="13"/>
  <c r="AJ547" i="13"/>
  <c r="AI547" i="13"/>
  <c r="AF547" i="13"/>
  <c r="AK546" i="13"/>
  <c r="AJ546" i="13"/>
  <c r="AI546" i="13"/>
  <c r="AF546" i="13"/>
  <c r="AK545" i="13"/>
  <c r="AJ545" i="13"/>
  <c r="AI545" i="13"/>
  <c r="AF545" i="13"/>
  <c r="AK544" i="13"/>
  <c r="AJ544" i="13"/>
  <c r="AI544" i="13"/>
  <c r="AF544" i="13"/>
  <c r="AK543" i="13"/>
  <c r="AJ543" i="13"/>
  <c r="AI543" i="13"/>
  <c r="AF543" i="13"/>
  <c r="AK542" i="13"/>
  <c r="AJ542" i="13"/>
  <c r="AI542" i="13"/>
  <c r="AF542" i="13"/>
  <c r="AK541" i="13"/>
  <c r="AJ541" i="13"/>
  <c r="AI541" i="13"/>
  <c r="AF541" i="13"/>
  <c r="AK540" i="13"/>
  <c r="AJ540" i="13"/>
  <c r="AI540" i="13"/>
  <c r="AF540" i="13"/>
  <c r="AK539" i="13"/>
  <c r="AJ539" i="13"/>
  <c r="AI539" i="13"/>
  <c r="AF539" i="13"/>
  <c r="AK538" i="13"/>
  <c r="AJ538" i="13"/>
  <c r="AI538" i="13"/>
  <c r="AF538" i="13"/>
  <c r="BU495" i="13"/>
  <c r="BT495" i="13"/>
  <c r="BS495" i="13"/>
  <c r="BQ495" i="13"/>
  <c r="BP495" i="13"/>
  <c r="BO495" i="13"/>
  <c r="BI495" i="13"/>
  <c r="BH495" i="13"/>
  <c r="BG495" i="13"/>
  <c r="BE495" i="13"/>
  <c r="BD495" i="13"/>
  <c r="BC495" i="13"/>
  <c r="BA495" i="13"/>
  <c r="AZ495" i="13"/>
  <c r="AY495" i="13"/>
  <c r="AW495" i="13"/>
  <c r="AV495" i="13"/>
  <c r="AU495" i="13"/>
  <c r="AS495" i="13"/>
  <c r="AR495" i="13"/>
  <c r="AQ495" i="13"/>
  <c r="AO495" i="13"/>
  <c r="AN495" i="13"/>
  <c r="AM495" i="13"/>
  <c r="AK495" i="13"/>
  <c r="AJ495" i="13"/>
  <c r="AI495" i="13"/>
  <c r="CI494" i="13"/>
  <c r="BY494" i="13"/>
  <c r="BX494" i="13"/>
  <c r="BW494" i="13"/>
  <c r="BU494" i="13"/>
  <c r="BT494" i="13"/>
  <c r="BS494" i="13"/>
  <c r="BQ494" i="13"/>
  <c r="BP494" i="13"/>
  <c r="BO494" i="13"/>
  <c r="BM494" i="13"/>
  <c r="BL494" i="13"/>
  <c r="BK494" i="13"/>
  <c r="BI494" i="13"/>
  <c r="BH494" i="13"/>
  <c r="BG494" i="13"/>
  <c r="BE494" i="13"/>
  <c r="BD494" i="13"/>
  <c r="BC494" i="13"/>
  <c r="BA494" i="13"/>
  <c r="AZ494" i="13"/>
  <c r="AY494" i="13"/>
  <c r="AW494" i="13"/>
  <c r="AV494" i="13"/>
  <c r="AU494" i="13"/>
  <c r="AS494" i="13"/>
  <c r="AR494" i="13"/>
  <c r="AQ494" i="13"/>
  <c r="AO494" i="13"/>
  <c r="AN494" i="13"/>
  <c r="AM494" i="13"/>
  <c r="AK494" i="13"/>
  <c r="AJ494" i="13"/>
  <c r="AI494" i="13"/>
  <c r="CI493" i="13"/>
  <c r="BY493" i="13"/>
  <c r="BX493" i="13"/>
  <c r="BW493" i="13"/>
  <c r="BU493" i="13"/>
  <c r="BT493" i="13"/>
  <c r="BS493" i="13"/>
  <c r="BQ493" i="13"/>
  <c r="BP493" i="13"/>
  <c r="BO493" i="13"/>
  <c r="BM493" i="13"/>
  <c r="BL493" i="13"/>
  <c r="BK493" i="13"/>
  <c r="BI493" i="13"/>
  <c r="BH493" i="13"/>
  <c r="BG493" i="13"/>
  <c r="BE493" i="13"/>
  <c r="BD493" i="13"/>
  <c r="BC493" i="13"/>
  <c r="BA493" i="13"/>
  <c r="AZ493" i="13"/>
  <c r="AY493" i="13"/>
  <c r="AW493" i="13"/>
  <c r="AV493" i="13"/>
  <c r="AU493" i="13"/>
  <c r="AS493" i="13"/>
  <c r="AR493" i="13"/>
  <c r="AQ493" i="13"/>
  <c r="AO493" i="13"/>
  <c r="AN493" i="13"/>
  <c r="AM493" i="13"/>
  <c r="AK493" i="13"/>
  <c r="AJ493" i="13"/>
  <c r="AI493" i="13"/>
  <c r="CI492" i="13"/>
  <c r="BY492" i="13"/>
  <c r="BX492" i="13"/>
  <c r="BW492" i="13"/>
  <c r="BU492" i="13"/>
  <c r="BT492" i="13"/>
  <c r="BS492" i="13"/>
  <c r="BQ492" i="13"/>
  <c r="BP492" i="13"/>
  <c r="BO492" i="13"/>
  <c r="BM492" i="13"/>
  <c r="BL492" i="13"/>
  <c r="BK492" i="13"/>
  <c r="BI492" i="13"/>
  <c r="BH492" i="13"/>
  <c r="BG492" i="13"/>
  <c r="BE492" i="13"/>
  <c r="BD492" i="13"/>
  <c r="BC492" i="13"/>
  <c r="BA492" i="13"/>
  <c r="AZ492" i="13"/>
  <c r="AY492" i="13"/>
  <c r="AW492" i="13"/>
  <c r="AV492" i="13"/>
  <c r="AU492" i="13"/>
  <c r="AS492" i="13"/>
  <c r="AR492" i="13"/>
  <c r="AQ492" i="13"/>
  <c r="AO492" i="13"/>
  <c r="AN492" i="13"/>
  <c r="AM492" i="13"/>
  <c r="AK492" i="13"/>
  <c r="AJ492" i="13"/>
  <c r="AI492" i="13"/>
  <c r="CI491" i="13"/>
  <c r="BY491" i="13"/>
  <c r="BX491" i="13"/>
  <c r="BW491" i="13"/>
  <c r="BU491" i="13"/>
  <c r="BT491" i="13"/>
  <c r="BS491" i="13"/>
  <c r="BQ491" i="13"/>
  <c r="BP491" i="13"/>
  <c r="BO491" i="13"/>
  <c r="BM491" i="13"/>
  <c r="BL491" i="13"/>
  <c r="BK491" i="13"/>
  <c r="BI491" i="13"/>
  <c r="BH491" i="13"/>
  <c r="BG491" i="13"/>
  <c r="BE491" i="13"/>
  <c r="BD491" i="13"/>
  <c r="BC491" i="13"/>
  <c r="BA491" i="13"/>
  <c r="AZ491" i="13"/>
  <c r="AY491" i="13"/>
  <c r="AW491" i="13"/>
  <c r="AV491" i="13"/>
  <c r="AU491" i="13"/>
  <c r="AS491" i="13"/>
  <c r="AR491" i="13"/>
  <c r="AQ491" i="13"/>
  <c r="AO491" i="13"/>
  <c r="AN491" i="13"/>
  <c r="AM491" i="13"/>
  <c r="AK491" i="13"/>
  <c r="AJ491" i="13"/>
  <c r="AI491" i="13"/>
  <c r="CI490" i="13"/>
  <c r="BY490" i="13"/>
  <c r="BX490" i="13"/>
  <c r="BW490" i="13"/>
  <c r="BU490" i="13"/>
  <c r="BT490" i="13"/>
  <c r="BS490" i="13"/>
  <c r="BQ490" i="13"/>
  <c r="BP490" i="13"/>
  <c r="BO490" i="13"/>
  <c r="BM490" i="13"/>
  <c r="BL490" i="13"/>
  <c r="BK490" i="13"/>
  <c r="BI490" i="13"/>
  <c r="BH490" i="13"/>
  <c r="BG490" i="13"/>
  <c r="BE490" i="13"/>
  <c r="BD490" i="13"/>
  <c r="BC490" i="13"/>
  <c r="BA490" i="13"/>
  <c r="AZ490" i="13"/>
  <c r="AY490" i="13"/>
  <c r="AW490" i="13"/>
  <c r="AV490" i="13"/>
  <c r="AU490" i="13"/>
  <c r="AS490" i="13"/>
  <c r="AR490" i="13"/>
  <c r="AQ490" i="13"/>
  <c r="AO490" i="13"/>
  <c r="AN490" i="13"/>
  <c r="AM490" i="13"/>
  <c r="AK490" i="13"/>
  <c r="AJ490" i="13"/>
  <c r="AI490" i="13"/>
  <c r="CI489" i="13"/>
  <c r="BY489" i="13"/>
  <c r="BX489" i="13"/>
  <c r="BW489" i="13"/>
  <c r="BU489" i="13"/>
  <c r="BT489" i="13"/>
  <c r="BS489" i="13"/>
  <c r="BQ489" i="13"/>
  <c r="BP489" i="13"/>
  <c r="BO489" i="13"/>
  <c r="BM489" i="13"/>
  <c r="BL489" i="13"/>
  <c r="BK489" i="13"/>
  <c r="BI489" i="13"/>
  <c r="BH489" i="13"/>
  <c r="BG489" i="13"/>
  <c r="BE489" i="13"/>
  <c r="BD489" i="13"/>
  <c r="BC489" i="13"/>
  <c r="BA489" i="13"/>
  <c r="AZ489" i="13"/>
  <c r="AY489" i="13"/>
  <c r="AW489" i="13"/>
  <c r="AV489" i="13"/>
  <c r="AU489" i="13"/>
  <c r="AS489" i="13"/>
  <c r="AR489" i="13"/>
  <c r="AQ489" i="13"/>
  <c r="AO489" i="13"/>
  <c r="AN489" i="13"/>
  <c r="AM489" i="13"/>
  <c r="AK489" i="13"/>
  <c r="AJ489" i="13"/>
  <c r="AI489" i="13"/>
  <c r="CI488" i="13"/>
  <c r="BY488" i="13"/>
  <c r="BX488" i="13"/>
  <c r="BW488" i="13"/>
  <c r="BU488" i="13"/>
  <c r="BT488" i="13"/>
  <c r="BS488" i="13"/>
  <c r="BQ488" i="13"/>
  <c r="BP488" i="13"/>
  <c r="BO488" i="13"/>
  <c r="BM488" i="13"/>
  <c r="BL488" i="13"/>
  <c r="BK488" i="13"/>
  <c r="BI488" i="13"/>
  <c r="BH488" i="13"/>
  <c r="BG488" i="13"/>
  <c r="BE488" i="13"/>
  <c r="BD488" i="13"/>
  <c r="BC488" i="13"/>
  <c r="BA488" i="13"/>
  <c r="AZ488" i="13"/>
  <c r="AY488" i="13"/>
  <c r="AW488" i="13"/>
  <c r="AV488" i="13"/>
  <c r="AU488" i="13"/>
  <c r="AS488" i="13"/>
  <c r="AR488" i="13"/>
  <c r="AQ488" i="13"/>
  <c r="AO488" i="13"/>
  <c r="AN488" i="13"/>
  <c r="AM488" i="13"/>
  <c r="AK488" i="13"/>
  <c r="AJ488" i="13"/>
  <c r="AI488" i="13"/>
  <c r="CI487" i="13"/>
  <c r="BY487" i="13"/>
  <c r="BX487" i="13"/>
  <c r="BW487" i="13"/>
  <c r="BU487" i="13"/>
  <c r="BT487" i="13"/>
  <c r="BS487" i="13"/>
  <c r="BQ487" i="13"/>
  <c r="BP487" i="13"/>
  <c r="BO487" i="13"/>
  <c r="BM487" i="13"/>
  <c r="BL487" i="13"/>
  <c r="BK487" i="13"/>
  <c r="BI487" i="13"/>
  <c r="BH487" i="13"/>
  <c r="BG487" i="13"/>
  <c r="BE487" i="13"/>
  <c r="BD487" i="13"/>
  <c r="BC487" i="13"/>
  <c r="BA487" i="13"/>
  <c r="AZ487" i="13"/>
  <c r="AY487" i="13"/>
  <c r="AW487" i="13"/>
  <c r="AV487" i="13"/>
  <c r="AU487" i="13"/>
  <c r="AS487" i="13"/>
  <c r="AR487" i="13"/>
  <c r="AQ487" i="13"/>
  <c r="AO487" i="13"/>
  <c r="AN487" i="13"/>
  <c r="AM487" i="13"/>
  <c r="AK487" i="13"/>
  <c r="AJ487" i="13"/>
  <c r="AI487" i="13"/>
  <c r="CI486" i="13"/>
  <c r="BY486" i="13"/>
  <c r="BX486" i="13"/>
  <c r="BW486" i="13"/>
  <c r="BU486" i="13"/>
  <c r="BT486" i="13"/>
  <c r="BS486" i="13"/>
  <c r="BQ486" i="13"/>
  <c r="BP486" i="13"/>
  <c r="BO486" i="13"/>
  <c r="BM486" i="13"/>
  <c r="BL486" i="13"/>
  <c r="BK486" i="13"/>
  <c r="BI486" i="13"/>
  <c r="BH486" i="13"/>
  <c r="BG486" i="13"/>
  <c r="BE486" i="13"/>
  <c r="BD486" i="13"/>
  <c r="BC486" i="13"/>
  <c r="BA486" i="13"/>
  <c r="AZ486" i="13"/>
  <c r="AY486" i="13"/>
  <c r="AW486" i="13"/>
  <c r="AV486" i="13"/>
  <c r="AU486" i="13"/>
  <c r="AS486" i="13"/>
  <c r="AR486" i="13"/>
  <c r="AQ486" i="13"/>
  <c r="AO486" i="13"/>
  <c r="AN486" i="13"/>
  <c r="AM486" i="13"/>
  <c r="AK486" i="13"/>
  <c r="AJ486" i="13"/>
  <c r="AI486" i="13"/>
  <c r="CI485" i="13"/>
  <c r="BY485" i="13"/>
  <c r="BX485" i="13"/>
  <c r="BW485" i="13"/>
  <c r="BU485" i="13"/>
  <c r="BT485" i="13"/>
  <c r="BS485" i="13"/>
  <c r="BQ485" i="13"/>
  <c r="BP485" i="13"/>
  <c r="BO485" i="13"/>
  <c r="BM485" i="13"/>
  <c r="BL485" i="13"/>
  <c r="BK485" i="13"/>
  <c r="BI485" i="13"/>
  <c r="BH485" i="13"/>
  <c r="BG485" i="13"/>
  <c r="BE485" i="13"/>
  <c r="BD485" i="13"/>
  <c r="BC485" i="13"/>
  <c r="BA485" i="13"/>
  <c r="AZ485" i="13"/>
  <c r="AY485" i="13"/>
  <c r="AW485" i="13"/>
  <c r="AV485" i="13"/>
  <c r="AU485" i="13"/>
  <c r="AS485" i="13"/>
  <c r="AR485" i="13"/>
  <c r="AQ485" i="13"/>
  <c r="AO485" i="13"/>
  <c r="AN485" i="13"/>
  <c r="AM485" i="13"/>
  <c r="AK485" i="13"/>
  <c r="AJ485" i="13"/>
  <c r="AI485" i="13"/>
  <c r="CI484" i="13"/>
  <c r="BY484" i="13"/>
  <c r="BX484" i="13"/>
  <c r="BW484" i="13"/>
  <c r="BU484" i="13"/>
  <c r="BT484" i="13"/>
  <c r="BS484" i="13"/>
  <c r="BQ484" i="13"/>
  <c r="BP484" i="13"/>
  <c r="BO484" i="13"/>
  <c r="BM484" i="13"/>
  <c r="BL484" i="13"/>
  <c r="BK484" i="13"/>
  <c r="BI484" i="13"/>
  <c r="BH484" i="13"/>
  <c r="BG484" i="13"/>
  <c r="BE484" i="13"/>
  <c r="BD484" i="13"/>
  <c r="BC484" i="13"/>
  <c r="BA484" i="13"/>
  <c r="AZ484" i="13"/>
  <c r="AY484" i="13"/>
  <c r="AW484" i="13"/>
  <c r="AV484" i="13"/>
  <c r="AU484" i="13"/>
  <c r="AS484" i="13"/>
  <c r="AR484" i="13"/>
  <c r="AQ484" i="13"/>
  <c r="AO484" i="13"/>
  <c r="AN484" i="13"/>
  <c r="AM484" i="13"/>
  <c r="AK484" i="13"/>
  <c r="AJ484" i="13"/>
  <c r="AI484" i="13"/>
  <c r="CI483" i="13"/>
  <c r="BY483" i="13"/>
  <c r="BX483" i="13"/>
  <c r="BW483" i="13"/>
  <c r="BU483" i="13"/>
  <c r="BT483" i="13"/>
  <c r="BS483" i="13"/>
  <c r="BQ483" i="13"/>
  <c r="BP483" i="13"/>
  <c r="BO483" i="13"/>
  <c r="BM483" i="13"/>
  <c r="BL483" i="13"/>
  <c r="BK483" i="13"/>
  <c r="BI483" i="13"/>
  <c r="BH483" i="13"/>
  <c r="BG483" i="13"/>
  <c r="BE483" i="13"/>
  <c r="BD483" i="13"/>
  <c r="BC483" i="13"/>
  <c r="BA483" i="13"/>
  <c r="AZ483" i="13"/>
  <c r="AY483" i="13"/>
  <c r="AW483" i="13"/>
  <c r="AV483" i="13"/>
  <c r="AU483" i="13"/>
  <c r="AS483" i="13"/>
  <c r="AR483" i="13"/>
  <c r="AQ483" i="13"/>
  <c r="AO483" i="13"/>
  <c r="AN483" i="13"/>
  <c r="AM483" i="13"/>
  <c r="AK483" i="13"/>
  <c r="AJ483" i="13"/>
  <c r="AI483" i="13"/>
  <c r="CI482" i="13"/>
  <c r="BY482" i="13"/>
  <c r="BX482" i="13"/>
  <c r="BW482" i="13"/>
  <c r="BU482" i="13"/>
  <c r="BT482" i="13"/>
  <c r="BS482" i="13"/>
  <c r="BQ482" i="13"/>
  <c r="BP482" i="13"/>
  <c r="BO482" i="13"/>
  <c r="BM482" i="13"/>
  <c r="BL482" i="13"/>
  <c r="BK482" i="13"/>
  <c r="BI482" i="13"/>
  <c r="BH482" i="13"/>
  <c r="BG482" i="13"/>
  <c r="BE482" i="13"/>
  <c r="BD482" i="13"/>
  <c r="BC482" i="13"/>
  <c r="BA482" i="13"/>
  <c r="AZ482" i="13"/>
  <c r="AY482" i="13"/>
  <c r="AW482" i="13"/>
  <c r="AV482" i="13"/>
  <c r="AU482" i="13"/>
  <c r="AS482" i="13"/>
  <c r="AR482" i="13"/>
  <c r="AQ482" i="13"/>
  <c r="AO482" i="13"/>
  <c r="AN482" i="13"/>
  <c r="AM482" i="13"/>
  <c r="AK482" i="13"/>
  <c r="AJ482" i="13"/>
  <c r="AI482" i="13"/>
  <c r="CI481" i="13"/>
  <c r="BY481" i="13"/>
  <c r="BX481" i="13"/>
  <c r="BW481" i="13"/>
  <c r="BU481" i="13"/>
  <c r="BT481" i="13"/>
  <c r="BS481" i="13"/>
  <c r="BQ481" i="13"/>
  <c r="BP481" i="13"/>
  <c r="BO481" i="13"/>
  <c r="BM481" i="13"/>
  <c r="BL481" i="13"/>
  <c r="BK481" i="13"/>
  <c r="BI481" i="13"/>
  <c r="BH481" i="13"/>
  <c r="BG481" i="13"/>
  <c r="BE481" i="13"/>
  <c r="BD481" i="13"/>
  <c r="BC481" i="13"/>
  <c r="BA481" i="13"/>
  <c r="AZ481" i="13"/>
  <c r="AY481" i="13"/>
  <c r="AW481" i="13"/>
  <c r="AV481" i="13"/>
  <c r="AU481" i="13"/>
  <c r="AS481" i="13"/>
  <c r="AR481" i="13"/>
  <c r="AQ481" i="13"/>
  <c r="AO481" i="13"/>
  <c r="AN481" i="13"/>
  <c r="AM481" i="13"/>
  <c r="AK481" i="13"/>
  <c r="AJ481" i="13"/>
  <c r="AI481" i="13"/>
  <c r="CI480" i="13"/>
  <c r="BY480" i="13"/>
  <c r="BX480" i="13"/>
  <c r="BW480" i="13"/>
  <c r="BU480" i="13"/>
  <c r="BT480" i="13"/>
  <c r="BS480" i="13"/>
  <c r="BQ480" i="13"/>
  <c r="BP480" i="13"/>
  <c r="BO480" i="13"/>
  <c r="BM480" i="13"/>
  <c r="BL480" i="13"/>
  <c r="BK480" i="13"/>
  <c r="BI480" i="13"/>
  <c r="BH480" i="13"/>
  <c r="BG480" i="13"/>
  <c r="BE480" i="13"/>
  <c r="BD480" i="13"/>
  <c r="BC480" i="13"/>
  <c r="BA480" i="13"/>
  <c r="AZ480" i="13"/>
  <c r="AY480" i="13"/>
  <c r="AW480" i="13"/>
  <c r="AV480" i="13"/>
  <c r="AU480" i="13"/>
  <c r="AS480" i="13"/>
  <c r="AR480" i="13"/>
  <c r="AQ480" i="13"/>
  <c r="AO480" i="13"/>
  <c r="AN480" i="13"/>
  <c r="AM480" i="13"/>
  <c r="AK480" i="13"/>
  <c r="AJ480" i="13"/>
  <c r="AI480" i="13"/>
  <c r="CI479" i="13"/>
  <c r="BY479" i="13"/>
  <c r="BX479" i="13"/>
  <c r="BW479" i="13"/>
  <c r="BU479" i="13"/>
  <c r="BT479" i="13"/>
  <c r="BS479" i="13"/>
  <c r="BQ479" i="13"/>
  <c r="BP479" i="13"/>
  <c r="BO479" i="13"/>
  <c r="BM479" i="13"/>
  <c r="BL479" i="13"/>
  <c r="BK479" i="13"/>
  <c r="BI479" i="13"/>
  <c r="BH479" i="13"/>
  <c r="BG479" i="13"/>
  <c r="BE479" i="13"/>
  <c r="BD479" i="13"/>
  <c r="BC479" i="13"/>
  <c r="BA479" i="13"/>
  <c r="AZ479" i="13"/>
  <c r="AY479" i="13"/>
  <c r="AW479" i="13"/>
  <c r="AV479" i="13"/>
  <c r="AU479" i="13"/>
  <c r="AS479" i="13"/>
  <c r="AR479" i="13"/>
  <c r="AQ479" i="13"/>
  <c r="AO479" i="13"/>
  <c r="AN479" i="13"/>
  <c r="AM479" i="13"/>
  <c r="AK479" i="13"/>
  <c r="AJ479" i="13"/>
  <c r="AI479" i="13"/>
  <c r="CI478" i="13"/>
  <c r="BY478" i="13"/>
  <c r="BX478" i="13"/>
  <c r="BW478" i="13"/>
  <c r="BU478" i="13"/>
  <c r="BT478" i="13"/>
  <c r="BS478" i="13"/>
  <c r="BQ478" i="13"/>
  <c r="BP478" i="13"/>
  <c r="BO478" i="13"/>
  <c r="BM478" i="13"/>
  <c r="BL478" i="13"/>
  <c r="BK478" i="13"/>
  <c r="BI478" i="13"/>
  <c r="BH478" i="13"/>
  <c r="BG478" i="13"/>
  <c r="BE478" i="13"/>
  <c r="BD478" i="13"/>
  <c r="BC478" i="13"/>
  <c r="BA478" i="13"/>
  <c r="AZ478" i="13"/>
  <c r="AY478" i="13"/>
  <c r="AW478" i="13"/>
  <c r="AV478" i="13"/>
  <c r="AU478" i="13"/>
  <c r="AS478" i="13"/>
  <c r="AR478" i="13"/>
  <c r="AQ478" i="13"/>
  <c r="AO478" i="13"/>
  <c r="AN478" i="13"/>
  <c r="AM478" i="13"/>
  <c r="AK478" i="13"/>
  <c r="AJ478" i="13"/>
  <c r="AI478" i="13"/>
  <c r="CK477" i="13"/>
  <c r="CI477" i="13"/>
  <c r="BY477" i="13"/>
  <c r="BX477" i="13"/>
  <c r="BW477" i="13"/>
  <c r="BU477" i="13"/>
  <c r="BT477" i="13"/>
  <c r="BS477" i="13"/>
  <c r="BQ477" i="13"/>
  <c r="BP477" i="13"/>
  <c r="BO477" i="13"/>
  <c r="BM477" i="13"/>
  <c r="BL477" i="13"/>
  <c r="BK477" i="13"/>
  <c r="BI477" i="13"/>
  <c r="BH477" i="13"/>
  <c r="BG477" i="13"/>
  <c r="BE477" i="13"/>
  <c r="BD477" i="13"/>
  <c r="BC477" i="13"/>
  <c r="BA477" i="13"/>
  <c r="AZ477" i="13"/>
  <c r="AY477" i="13"/>
  <c r="AW477" i="13"/>
  <c r="AV477" i="13"/>
  <c r="AU477" i="13"/>
  <c r="AS477" i="13"/>
  <c r="AR477" i="13"/>
  <c r="AQ477" i="13"/>
  <c r="AO477" i="13"/>
  <c r="AN477" i="13"/>
  <c r="AM477" i="13"/>
  <c r="AK477" i="13"/>
  <c r="AJ477" i="13"/>
  <c r="AI477" i="13"/>
  <c r="BY476" i="13"/>
  <c r="BX476" i="13"/>
  <c r="BW476" i="13"/>
  <c r="BU476" i="13"/>
  <c r="BT476" i="13"/>
  <c r="BS476" i="13"/>
  <c r="BQ476" i="13"/>
  <c r="BP476" i="13"/>
  <c r="BO476" i="13"/>
  <c r="BM476" i="13"/>
  <c r="BL476" i="13"/>
  <c r="BK476" i="13"/>
  <c r="BI476" i="13"/>
  <c r="BH476" i="13"/>
  <c r="BG476" i="13"/>
  <c r="BE476" i="13"/>
  <c r="BD476" i="13"/>
  <c r="BC476" i="13"/>
  <c r="BA476" i="13"/>
  <c r="AZ476" i="13"/>
  <c r="AY476" i="13"/>
  <c r="AW476" i="13"/>
  <c r="AV476" i="13"/>
  <c r="AU476" i="13"/>
  <c r="AS476" i="13"/>
  <c r="AR476" i="13"/>
  <c r="AQ476" i="13"/>
  <c r="AO476" i="13"/>
  <c r="AN476" i="13"/>
  <c r="AM476" i="13"/>
  <c r="AK476" i="13"/>
  <c r="AJ476" i="13"/>
  <c r="AI476" i="13"/>
  <c r="BY475" i="13"/>
  <c r="BX475" i="13"/>
  <c r="BW475" i="13"/>
  <c r="BM475" i="13"/>
  <c r="BL475" i="13"/>
  <c r="BK475" i="13"/>
  <c r="BE475" i="13"/>
  <c r="BD475" i="13"/>
  <c r="BC475" i="13"/>
  <c r="BA475" i="13"/>
  <c r="AZ475" i="13"/>
  <c r="AY475" i="13"/>
  <c r="AW475" i="13"/>
  <c r="AV475" i="13"/>
  <c r="AU475" i="13"/>
  <c r="AS475" i="13"/>
  <c r="AR475" i="13"/>
  <c r="AQ475" i="13"/>
  <c r="AO475" i="13"/>
  <c r="AN475" i="13"/>
  <c r="AM475" i="13"/>
  <c r="AK451" i="13"/>
  <c r="AJ451" i="13"/>
  <c r="AI451" i="13"/>
  <c r="AF451" i="13"/>
  <c r="AK450" i="13"/>
  <c r="AJ450" i="13"/>
  <c r="AI450" i="13"/>
  <c r="AF450" i="13"/>
  <c r="AK449" i="13"/>
  <c r="AJ449" i="13"/>
  <c r="AI449" i="13"/>
  <c r="AF449" i="13"/>
  <c r="AK448" i="13"/>
  <c r="AJ448" i="13"/>
  <c r="AI448" i="13"/>
  <c r="AF448" i="13"/>
  <c r="AK447" i="13"/>
  <c r="AJ447" i="13"/>
  <c r="AI447" i="13"/>
  <c r="AF447" i="13"/>
  <c r="BE419" i="13"/>
  <c r="BD419" i="13"/>
  <c r="BC419" i="13"/>
  <c r="BA419" i="13"/>
  <c r="AZ419" i="13"/>
  <c r="AY419" i="13"/>
  <c r="AW419" i="13"/>
  <c r="AV419" i="13"/>
  <c r="AU419" i="13"/>
  <c r="AS419" i="13"/>
  <c r="AR419" i="13"/>
  <c r="AQ419" i="13"/>
  <c r="AO419" i="13"/>
  <c r="AN419" i="13"/>
  <c r="AM419" i="13"/>
  <c r="AK419" i="13"/>
  <c r="AJ419" i="13"/>
  <c r="AI419" i="13"/>
  <c r="BI418" i="13"/>
  <c r="BH418" i="13"/>
  <c r="BG418" i="13"/>
  <c r="BE418" i="13"/>
  <c r="BD418" i="13"/>
  <c r="BC418" i="13"/>
  <c r="BA418" i="13"/>
  <c r="AZ418" i="13"/>
  <c r="AY418" i="13"/>
  <c r="AW418" i="13"/>
  <c r="AV418" i="13"/>
  <c r="AU418" i="13"/>
  <c r="AS418" i="13"/>
  <c r="AR418" i="13"/>
  <c r="AQ418" i="13"/>
  <c r="AO418" i="13"/>
  <c r="AN418" i="13"/>
  <c r="AM418" i="13"/>
  <c r="AK418" i="13"/>
  <c r="AJ418" i="13"/>
  <c r="AI418" i="13"/>
  <c r="BI417" i="13"/>
  <c r="BH417" i="13"/>
  <c r="BG417" i="13"/>
  <c r="BE417" i="13"/>
  <c r="BD417" i="13"/>
  <c r="BC417" i="13"/>
  <c r="BA417" i="13"/>
  <c r="AZ417" i="13"/>
  <c r="AY417" i="13"/>
  <c r="AW417" i="13"/>
  <c r="AV417" i="13"/>
  <c r="AU417" i="13"/>
  <c r="AS417" i="13"/>
  <c r="AR417" i="13"/>
  <c r="AQ417" i="13"/>
  <c r="AO417" i="13"/>
  <c r="AN417" i="13"/>
  <c r="AM417" i="13"/>
  <c r="AK417" i="13"/>
  <c r="AJ417" i="13"/>
  <c r="AI417" i="13"/>
  <c r="BI416" i="13"/>
  <c r="BH416" i="13"/>
  <c r="BG416" i="13"/>
  <c r="BE416" i="13"/>
  <c r="BD416" i="13"/>
  <c r="BC416" i="13"/>
  <c r="BA416" i="13"/>
  <c r="AZ416" i="13"/>
  <c r="AY416" i="13"/>
  <c r="AW416" i="13"/>
  <c r="AV416" i="13"/>
  <c r="AU416" i="13"/>
  <c r="AS416" i="13"/>
  <c r="AR416" i="13"/>
  <c r="AQ416" i="13"/>
  <c r="AO416" i="13"/>
  <c r="AN416" i="13"/>
  <c r="AM416" i="13"/>
  <c r="AK416" i="13"/>
  <c r="AJ416" i="13"/>
  <c r="AI416" i="13"/>
  <c r="BI415" i="13"/>
  <c r="BH415" i="13"/>
  <c r="BG415" i="13"/>
  <c r="BE415" i="13"/>
  <c r="BD415" i="13"/>
  <c r="BC415" i="13"/>
  <c r="BA415" i="13"/>
  <c r="AZ415" i="13"/>
  <c r="AY415" i="13"/>
  <c r="AW415" i="13"/>
  <c r="AV415" i="13"/>
  <c r="AU415" i="13"/>
  <c r="AS415" i="13"/>
  <c r="AR415" i="13"/>
  <c r="AQ415" i="13"/>
  <c r="AO415" i="13"/>
  <c r="AN415" i="13"/>
  <c r="AM415" i="13"/>
  <c r="AK415" i="13"/>
  <c r="AJ415" i="13"/>
  <c r="AI415" i="13"/>
  <c r="BI414" i="13"/>
  <c r="BH414" i="13"/>
  <c r="BG414" i="13"/>
  <c r="BE414" i="13"/>
  <c r="BD414" i="13"/>
  <c r="BC414" i="13"/>
  <c r="BA414" i="13"/>
  <c r="AZ414" i="13"/>
  <c r="AY414" i="13"/>
  <c r="AW414" i="13"/>
  <c r="AV414" i="13"/>
  <c r="AU414" i="13"/>
  <c r="AS414" i="13"/>
  <c r="AR414" i="13"/>
  <c r="AQ414" i="13"/>
  <c r="AO414" i="13"/>
  <c r="AN414" i="13"/>
  <c r="AM414" i="13"/>
  <c r="AK414" i="13"/>
  <c r="AJ414" i="13"/>
  <c r="AI414" i="13"/>
  <c r="BI413" i="13"/>
  <c r="BH413" i="13"/>
  <c r="BG413" i="13"/>
  <c r="BE413" i="13"/>
  <c r="BD413" i="13"/>
  <c r="BC413" i="13"/>
  <c r="BA413" i="13"/>
  <c r="AZ413" i="13"/>
  <c r="AY413" i="13"/>
  <c r="AW413" i="13"/>
  <c r="AV413" i="13"/>
  <c r="AU413" i="13"/>
  <c r="AS413" i="13"/>
  <c r="AR413" i="13"/>
  <c r="AQ413" i="13"/>
  <c r="AO413" i="13"/>
  <c r="AN413" i="13"/>
  <c r="AM413" i="13"/>
  <c r="AK413" i="13"/>
  <c r="AJ413" i="13"/>
  <c r="AI413" i="13"/>
  <c r="BI412" i="13"/>
  <c r="BH412" i="13"/>
  <c r="BG412" i="13"/>
  <c r="BE412" i="13"/>
  <c r="BD412" i="13"/>
  <c r="BC412" i="13"/>
  <c r="BA412" i="13"/>
  <c r="AZ412" i="13"/>
  <c r="AY412" i="13"/>
  <c r="AW412" i="13"/>
  <c r="AV412" i="13"/>
  <c r="AU412" i="13"/>
  <c r="AS412" i="13"/>
  <c r="AR412" i="13"/>
  <c r="AQ412" i="13"/>
  <c r="AO412" i="13"/>
  <c r="AN412" i="13"/>
  <c r="AM412" i="13"/>
  <c r="AK412" i="13"/>
  <c r="AJ412" i="13"/>
  <c r="AI412" i="13"/>
  <c r="BI411" i="13"/>
  <c r="BH411" i="13"/>
  <c r="BG411" i="13"/>
  <c r="BE411" i="13"/>
  <c r="BD411" i="13"/>
  <c r="BC411" i="13"/>
  <c r="BA411" i="13"/>
  <c r="AZ411" i="13"/>
  <c r="AY411" i="13"/>
  <c r="AW411" i="13"/>
  <c r="AV411" i="13"/>
  <c r="AU411" i="13"/>
  <c r="AS411" i="13"/>
  <c r="AR411" i="13"/>
  <c r="AQ411" i="13"/>
  <c r="AO411" i="13"/>
  <c r="AN411" i="13"/>
  <c r="AM411" i="13"/>
  <c r="AK411" i="13"/>
  <c r="AJ411" i="13"/>
  <c r="AI411" i="13"/>
  <c r="BI410" i="13"/>
  <c r="BH410" i="13"/>
  <c r="BG410" i="13"/>
  <c r="BE410" i="13"/>
  <c r="BD410" i="13"/>
  <c r="BC410" i="13"/>
  <c r="BA410" i="13"/>
  <c r="AZ410" i="13"/>
  <c r="AY410" i="13"/>
  <c r="AW410" i="13"/>
  <c r="AV410" i="13"/>
  <c r="AU410" i="13"/>
  <c r="AS410" i="13"/>
  <c r="AR410" i="13"/>
  <c r="AQ410" i="13"/>
  <c r="AO410" i="13"/>
  <c r="AN410" i="13"/>
  <c r="AM410" i="13"/>
  <c r="AK410" i="13"/>
  <c r="AJ410" i="13"/>
  <c r="AI410" i="13"/>
  <c r="BI409" i="13"/>
  <c r="BH409" i="13"/>
  <c r="BG409" i="13"/>
  <c r="BE409" i="13"/>
  <c r="BD409" i="13"/>
  <c r="BC409" i="13"/>
  <c r="BA409" i="13"/>
  <c r="AZ409" i="13"/>
  <c r="AY409" i="13"/>
  <c r="AW409" i="13"/>
  <c r="AV409" i="13"/>
  <c r="AU409" i="13"/>
  <c r="AS409" i="13"/>
  <c r="AR409" i="13"/>
  <c r="AQ409" i="13"/>
  <c r="AO409" i="13"/>
  <c r="AN409" i="13"/>
  <c r="AM409" i="13"/>
  <c r="AK409" i="13"/>
  <c r="AJ409" i="13"/>
  <c r="AI409" i="13"/>
  <c r="BI408" i="13"/>
  <c r="BH408" i="13"/>
  <c r="BG408" i="13"/>
  <c r="BE408" i="13"/>
  <c r="BD408" i="13"/>
  <c r="BC408" i="13"/>
  <c r="BA408" i="13"/>
  <c r="AZ408" i="13"/>
  <c r="AY408" i="13"/>
  <c r="AW408" i="13"/>
  <c r="AV408" i="13"/>
  <c r="AU408" i="13"/>
  <c r="AS408" i="13"/>
  <c r="AR408" i="13"/>
  <c r="AQ408" i="13"/>
  <c r="AO408" i="13"/>
  <c r="AN408" i="13"/>
  <c r="AM408" i="13"/>
  <c r="AK408" i="13"/>
  <c r="AJ408" i="13"/>
  <c r="AI408" i="13"/>
  <c r="BI407" i="13"/>
  <c r="BH407" i="13"/>
  <c r="BG407" i="13"/>
  <c r="BE407" i="13"/>
  <c r="BD407" i="13"/>
  <c r="BC407" i="13"/>
  <c r="BA407" i="13"/>
  <c r="AZ407" i="13"/>
  <c r="AY407" i="13"/>
  <c r="AW407" i="13"/>
  <c r="AV407" i="13"/>
  <c r="AU407" i="13"/>
  <c r="AS407" i="13"/>
  <c r="AR407" i="13"/>
  <c r="AQ407" i="13"/>
  <c r="AO407" i="13"/>
  <c r="AN407" i="13"/>
  <c r="AM407" i="13"/>
  <c r="AK407" i="13"/>
  <c r="AJ407" i="13"/>
  <c r="AI407" i="13"/>
  <c r="BI406" i="13"/>
  <c r="BH406" i="13"/>
  <c r="BG406" i="13"/>
  <c r="BE406" i="13"/>
  <c r="BD406" i="13"/>
  <c r="BC406" i="13"/>
  <c r="BA406" i="13"/>
  <c r="AZ406" i="13"/>
  <c r="AY406" i="13"/>
  <c r="AW406" i="13"/>
  <c r="AV406" i="13"/>
  <c r="AU406" i="13"/>
  <c r="AS406" i="13"/>
  <c r="AR406" i="13"/>
  <c r="AQ406" i="13"/>
  <c r="AO406" i="13"/>
  <c r="AN406" i="13"/>
  <c r="AM406" i="13"/>
  <c r="AK406" i="13"/>
  <c r="AJ406" i="13"/>
  <c r="AI406" i="13"/>
  <c r="BI405" i="13"/>
  <c r="BH405" i="13"/>
  <c r="BG405" i="13"/>
  <c r="BE405" i="13"/>
  <c r="BD405" i="13"/>
  <c r="BC405" i="13"/>
  <c r="BA405" i="13"/>
  <c r="AZ405" i="13"/>
  <c r="AY405" i="13"/>
  <c r="AW405" i="13"/>
  <c r="AV405" i="13"/>
  <c r="AU405" i="13"/>
  <c r="AS405" i="13"/>
  <c r="AR405" i="13"/>
  <c r="AQ405" i="13"/>
  <c r="AO405" i="13"/>
  <c r="AN405" i="13"/>
  <c r="AM405" i="13"/>
  <c r="AK405" i="13"/>
  <c r="AJ405" i="13"/>
  <c r="AI405" i="13"/>
  <c r="BI404" i="13"/>
  <c r="BH404" i="13"/>
  <c r="BG404" i="13"/>
  <c r="BE404" i="13"/>
  <c r="BD404" i="13"/>
  <c r="BC404" i="13"/>
  <c r="BA404" i="13"/>
  <c r="AZ404" i="13"/>
  <c r="AY404" i="13"/>
  <c r="AW404" i="13"/>
  <c r="AV404" i="13"/>
  <c r="AU404" i="13"/>
  <c r="AS404" i="13"/>
  <c r="AR404" i="13"/>
  <c r="AQ404" i="13"/>
  <c r="AO404" i="13"/>
  <c r="AN404" i="13"/>
  <c r="AM404" i="13"/>
  <c r="AK404" i="13"/>
  <c r="AJ404" i="13"/>
  <c r="AI404" i="13"/>
  <c r="BI403" i="13"/>
  <c r="BH403" i="13"/>
  <c r="BG403" i="13"/>
  <c r="BE403" i="13"/>
  <c r="BD403" i="13"/>
  <c r="BC403" i="13"/>
  <c r="BA403" i="13"/>
  <c r="AZ403" i="13"/>
  <c r="AY403" i="13"/>
  <c r="AW403" i="13"/>
  <c r="AV403" i="13"/>
  <c r="AU403" i="13"/>
  <c r="AS403" i="13"/>
  <c r="AR403" i="13"/>
  <c r="AQ403" i="13"/>
  <c r="AO403" i="13"/>
  <c r="AN403" i="13"/>
  <c r="AM403" i="13"/>
  <c r="AK403" i="13"/>
  <c r="AJ403" i="13"/>
  <c r="AI403" i="13"/>
  <c r="BI402" i="13"/>
  <c r="BH402" i="13"/>
  <c r="BG402" i="13"/>
  <c r="BE402" i="13"/>
  <c r="BD402" i="13"/>
  <c r="BC402" i="13"/>
  <c r="BA402" i="13"/>
  <c r="AZ402" i="13"/>
  <c r="AY402" i="13"/>
  <c r="AW402" i="13"/>
  <c r="AV402" i="13"/>
  <c r="AU402" i="13"/>
  <c r="AS402" i="13"/>
  <c r="AR402" i="13"/>
  <c r="AQ402" i="13"/>
  <c r="AO402" i="13"/>
  <c r="AN402" i="13"/>
  <c r="AM402" i="13"/>
  <c r="AK402" i="13"/>
  <c r="AJ402" i="13"/>
  <c r="AI402" i="13"/>
  <c r="BI401" i="13"/>
  <c r="BH401" i="13"/>
  <c r="BG401" i="13"/>
  <c r="BE401" i="13"/>
  <c r="BD401" i="13"/>
  <c r="BC401" i="13"/>
  <c r="BA401" i="13"/>
  <c r="AZ401" i="13"/>
  <c r="AY401" i="13"/>
  <c r="AW401" i="13"/>
  <c r="AV401" i="13"/>
  <c r="AU401" i="13"/>
  <c r="AS401" i="13"/>
  <c r="AR401" i="13"/>
  <c r="AQ401" i="13"/>
  <c r="AO401" i="13"/>
  <c r="AN401" i="13"/>
  <c r="AM401" i="13"/>
  <c r="AK401" i="13"/>
  <c r="AJ401" i="13"/>
  <c r="AI401" i="13"/>
  <c r="BI400" i="13"/>
  <c r="BH400" i="13"/>
  <c r="BG400" i="13"/>
  <c r="BE400" i="13"/>
  <c r="BD400" i="13"/>
  <c r="BC400" i="13"/>
  <c r="BA400" i="13"/>
  <c r="AZ400" i="13"/>
  <c r="AY400" i="13"/>
  <c r="AW400" i="13"/>
  <c r="AV400" i="13"/>
  <c r="AU400" i="13"/>
  <c r="AS400" i="13"/>
  <c r="AR400" i="13"/>
  <c r="AQ400" i="13"/>
  <c r="AO400" i="13"/>
  <c r="AN400" i="13"/>
  <c r="AM400" i="13"/>
  <c r="AK400" i="13"/>
  <c r="AJ400" i="13"/>
  <c r="AI400" i="13"/>
  <c r="BI399" i="13"/>
  <c r="BH399" i="13"/>
  <c r="BG399" i="13"/>
  <c r="BA399" i="13"/>
  <c r="AZ399" i="13"/>
  <c r="AY399" i="13"/>
  <c r="AW399" i="13"/>
  <c r="AV399" i="13"/>
  <c r="AU399" i="13"/>
  <c r="AS399" i="13"/>
  <c r="AR399" i="13"/>
  <c r="AQ399" i="13"/>
  <c r="AO399" i="13"/>
  <c r="AN399" i="13"/>
  <c r="AM399" i="13"/>
  <c r="BM392" i="13"/>
  <c r="BL392" i="13"/>
  <c r="BK392" i="13"/>
  <c r="BI392" i="13"/>
  <c r="BH392" i="13"/>
  <c r="BG392" i="13"/>
  <c r="BA392" i="13"/>
  <c r="AZ392" i="13"/>
  <c r="AY392" i="13"/>
  <c r="AW392" i="13"/>
  <c r="AV392" i="13"/>
  <c r="AU392" i="13"/>
  <c r="AS392" i="13"/>
  <c r="AR392" i="13"/>
  <c r="AQ392" i="13"/>
  <c r="AO392" i="13"/>
  <c r="AN392" i="13"/>
  <c r="AM392" i="13"/>
  <c r="AK392" i="13"/>
  <c r="AJ392" i="13"/>
  <c r="AI392" i="13"/>
  <c r="BQ391" i="13"/>
  <c r="BP391" i="13"/>
  <c r="BO391" i="13"/>
  <c r="BM391" i="13"/>
  <c r="BL391" i="13"/>
  <c r="BK391" i="13"/>
  <c r="BI391" i="13"/>
  <c r="BH391" i="13"/>
  <c r="BG391" i="13"/>
  <c r="BE391" i="13"/>
  <c r="BD391" i="13"/>
  <c r="BC391" i="13"/>
  <c r="BA391" i="13"/>
  <c r="AZ391" i="13"/>
  <c r="AY391" i="13"/>
  <c r="AW391" i="13"/>
  <c r="AV391" i="13"/>
  <c r="AU391" i="13"/>
  <c r="AS391" i="13"/>
  <c r="AR391" i="13"/>
  <c r="AQ391" i="13"/>
  <c r="AO391" i="13"/>
  <c r="AN391" i="13"/>
  <c r="AM391" i="13"/>
  <c r="AK391" i="13"/>
  <c r="AJ391" i="13"/>
  <c r="AI391" i="13"/>
  <c r="BQ390" i="13"/>
  <c r="BP390" i="13"/>
  <c r="BO390" i="13"/>
  <c r="BM390" i="13"/>
  <c r="BL390" i="13"/>
  <c r="BK390" i="13"/>
  <c r="BI390" i="13"/>
  <c r="BH390" i="13"/>
  <c r="BG390" i="13"/>
  <c r="BE390" i="13"/>
  <c r="BD390" i="13"/>
  <c r="BC390" i="13"/>
  <c r="BA390" i="13"/>
  <c r="AZ390" i="13"/>
  <c r="AY390" i="13"/>
  <c r="AW390" i="13"/>
  <c r="AV390" i="13"/>
  <c r="AU390" i="13"/>
  <c r="AS390" i="13"/>
  <c r="AR390" i="13"/>
  <c r="AQ390" i="13"/>
  <c r="AO390" i="13"/>
  <c r="AN390" i="13"/>
  <c r="AM390" i="13"/>
  <c r="AK390" i="13"/>
  <c r="AJ390" i="13"/>
  <c r="AI390" i="13"/>
  <c r="BQ389" i="13"/>
  <c r="BP389" i="13"/>
  <c r="BO389" i="13"/>
  <c r="BM389" i="13"/>
  <c r="BL389" i="13"/>
  <c r="BK389" i="13"/>
  <c r="BI389" i="13"/>
  <c r="BH389" i="13"/>
  <c r="BG389" i="13"/>
  <c r="BE389" i="13"/>
  <c r="BD389" i="13"/>
  <c r="BC389" i="13"/>
  <c r="BA389" i="13"/>
  <c r="AZ389" i="13"/>
  <c r="AY389" i="13"/>
  <c r="AW389" i="13"/>
  <c r="AV389" i="13"/>
  <c r="AU389" i="13"/>
  <c r="AS389" i="13"/>
  <c r="AR389" i="13"/>
  <c r="AQ389" i="13"/>
  <c r="AO389" i="13"/>
  <c r="AN389" i="13"/>
  <c r="AM389" i="13"/>
  <c r="AK389" i="13"/>
  <c r="AJ389" i="13"/>
  <c r="AI389" i="13"/>
  <c r="BQ388" i="13"/>
  <c r="BP388" i="13"/>
  <c r="BO388" i="13"/>
  <c r="BM388" i="13"/>
  <c r="BL388" i="13"/>
  <c r="BK388" i="13"/>
  <c r="BI388" i="13"/>
  <c r="BH388" i="13"/>
  <c r="BG388" i="13"/>
  <c r="BE388" i="13"/>
  <c r="BD388" i="13"/>
  <c r="BC388" i="13"/>
  <c r="BA388" i="13"/>
  <c r="AZ388" i="13"/>
  <c r="AY388" i="13"/>
  <c r="AW388" i="13"/>
  <c r="AV388" i="13"/>
  <c r="AU388" i="13"/>
  <c r="AS388" i="13"/>
  <c r="AR388" i="13"/>
  <c r="AQ388" i="13"/>
  <c r="AO388" i="13"/>
  <c r="AN388" i="13"/>
  <c r="AM388" i="13"/>
  <c r="AK388" i="13"/>
  <c r="AJ388" i="13"/>
  <c r="AI388" i="13"/>
  <c r="BQ387" i="13"/>
  <c r="BP387" i="13"/>
  <c r="BO387" i="13"/>
  <c r="BM387" i="13"/>
  <c r="BL387" i="13"/>
  <c r="BK387" i="13"/>
  <c r="BI387" i="13"/>
  <c r="BH387" i="13"/>
  <c r="BG387" i="13"/>
  <c r="BE387" i="13"/>
  <c r="BD387" i="13"/>
  <c r="BC387" i="13"/>
  <c r="BA387" i="13"/>
  <c r="AZ387" i="13"/>
  <c r="AY387" i="13"/>
  <c r="AW387" i="13"/>
  <c r="AV387" i="13"/>
  <c r="AU387" i="13"/>
  <c r="AS387" i="13"/>
  <c r="AR387" i="13"/>
  <c r="AQ387" i="13"/>
  <c r="AO387" i="13"/>
  <c r="AN387" i="13"/>
  <c r="AM387" i="13"/>
  <c r="AK387" i="13"/>
  <c r="AJ387" i="13"/>
  <c r="AI387" i="13"/>
  <c r="BQ386" i="13"/>
  <c r="BP386" i="13"/>
  <c r="BO386" i="13"/>
  <c r="BM386" i="13"/>
  <c r="BL386" i="13"/>
  <c r="BK386" i="13"/>
  <c r="BI386" i="13"/>
  <c r="BH386" i="13"/>
  <c r="BG386" i="13"/>
  <c r="BE386" i="13"/>
  <c r="BD386" i="13"/>
  <c r="BC386" i="13"/>
  <c r="BA386" i="13"/>
  <c r="AZ386" i="13"/>
  <c r="AY386" i="13"/>
  <c r="AW386" i="13"/>
  <c r="AV386" i="13"/>
  <c r="AU386" i="13"/>
  <c r="AS386" i="13"/>
  <c r="AR386" i="13"/>
  <c r="AQ386" i="13"/>
  <c r="AO386" i="13"/>
  <c r="AN386" i="13"/>
  <c r="AM386" i="13"/>
  <c r="AK386" i="13"/>
  <c r="AJ386" i="13"/>
  <c r="AI386" i="13"/>
  <c r="BQ385" i="13"/>
  <c r="BP385" i="13"/>
  <c r="BO385" i="13"/>
  <c r="BM385" i="13"/>
  <c r="BL385" i="13"/>
  <c r="BK385" i="13"/>
  <c r="BI385" i="13"/>
  <c r="BH385" i="13"/>
  <c r="BG385" i="13"/>
  <c r="BE385" i="13"/>
  <c r="BD385" i="13"/>
  <c r="BC385" i="13"/>
  <c r="BA385" i="13"/>
  <c r="AZ385" i="13"/>
  <c r="AY385" i="13"/>
  <c r="AW385" i="13"/>
  <c r="AV385" i="13"/>
  <c r="AU385" i="13"/>
  <c r="AS385" i="13"/>
  <c r="AR385" i="13"/>
  <c r="AQ385" i="13"/>
  <c r="AO385" i="13"/>
  <c r="AN385" i="13"/>
  <c r="AM385" i="13"/>
  <c r="AK385" i="13"/>
  <c r="AJ385" i="13"/>
  <c r="AI385" i="13"/>
  <c r="BQ384" i="13"/>
  <c r="BP384" i="13"/>
  <c r="BO384" i="13"/>
  <c r="BM384" i="13"/>
  <c r="BL384" i="13"/>
  <c r="BK384" i="13"/>
  <c r="BI384" i="13"/>
  <c r="BH384" i="13"/>
  <c r="BG384" i="13"/>
  <c r="BE384" i="13"/>
  <c r="BD384" i="13"/>
  <c r="BC384" i="13"/>
  <c r="BA384" i="13"/>
  <c r="AZ384" i="13"/>
  <c r="AY384" i="13"/>
  <c r="AW384" i="13"/>
  <c r="AV384" i="13"/>
  <c r="AU384" i="13"/>
  <c r="AS384" i="13"/>
  <c r="AR384" i="13"/>
  <c r="AQ384" i="13"/>
  <c r="AO384" i="13"/>
  <c r="AN384" i="13"/>
  <c r="AM384" i="13"/>
  <c r="AK384" i="13"/>
  <c r="AJ384" i="13"/>
  <c r="AI384" i="13"/>
  <c r="BQ383" i="13"/>
  <c r="BP383" i="13"/>
  <c r="BO383" i="13"/>
  <c r="BM383" i="13"/>
  <c r="BL383" i="13"/>
  <c r="BK383" i="13"/>
  <c r="BI383" i="13"/>
  <c r="BH383" i="13"/>
  <c r="BG383" i="13"/>
  <c r="BE383" i="13"/>
  <c r="BD383" i="13"/>
  <c r="BC383" i="13"/>
  <c r="BA383" i="13"/>
  <c r="AZ383" i="13"/>
  <c r="AY383" i="13"/>
  <c r="AW383" i="13"/>
  <c r="AV383" i="13"/>
  <c r="AU383" i="13"/>
  <c r="AS383" i="13"/>
  <c r="AR383" i="13"/>
  <c r="AQ383" i="13"/>
  <c r="AO383" i="13"/>
  <c r="AN383" i="13"/>
  <c r="AM383" i="13"/>
  <c r="AK383" i="13"/>
  <c r="AJ383" i="13"/>
  <c r="AI383" i="13"/>
  <c r="BQ382" i="13"/>
  <c r="BP382" i="13"/>
  <c r="BO382" i="13"/>
  <c r="BM382" i="13"/>
  <c r="BL382" i="13"/>
  <c r="BK382" i="13"/>
  <c r="BI382" i="13"/>
  <c r="BH382" i="13"/>
  <c r="BG382" i="13"/>
  <c r="BE382" i="13"/>
  <c r="BD382" i="13"/>
  <c r="BC382" i="13"/>
  <c r="BA382" i="13"/>
  <c r="AZ382" i="13"/>
  <c r="AY382" i="13"/>
  <c r="AW382" i="13"/>
  <c r="AV382" i="13"/>
  <c r="AU382" i="13"/>
  <c r="AS382" i="13"/>
  <c r="AR382" i="13"/>
  <c r="AQ382" i="13"/>
  <c r="AO382" i="13"/>
  <c r="AN382" i="13"/>
  <c r="AM382" i="13"/>
  <c r="AK382" i="13"/>
  <c r="AJ382" i="13"/>
  <c r="AI382" i="13"/>
  <c r="BQ381" i="13"/>
  <c r="BP381" i="13"/>
  <c r="BO381" i="13"/>
  <c r="BM381" i="13"/>
  <c r="BL381" i="13"/>
  <c r="BK381" i="13"/>
  <c r="BI381" i="13"/>
  <c r="BH381" i="13"/>
  <c r="BG381" i="13"/>
  <c r="BE381" i="13"/>
  <c r="BD381" i="13"/>
  <c r="BC381" i="13"/>
  <c r="BA381" i="13"/>
  <c r="AZ381" i="13"/>
  <c r="AY381" i="13"/>
  <c r="AW381" i="13"/>
  <c r="AV381" i="13"/>
  <c r="AU381" i="13"/>
  <c r="AS381" i="13"/>
  <c r="AR381" i="13"/>
  <c r="AQ381" i="13"/>
  <c r="AO381" i="13"/>
  <c r="AN381" i="13"/>
  <c r="AM381" i="13"/>
  <c r="AK381" i="13"/>
  <c r="AJ381" i="13"/>
  <c r="AI381" i="13"/>
  <c r="BQ380" i="13"/>
  <c r="BP380" i="13"/>
  <c r="BO380" i="13"/>
  <c r="BM380" i="13"/>
  <c r="BL380" i="13"/>
  <c r="BK380" i="13"/>
  <c r="BI380" i="13"/>
  <c r="BH380" i="13"/>
  <c r="BG380" i="13"/>
  <c r="BE380" i="13"/>
  <c r="BD380" i="13"/>
  <c r="BC380" i="13"/>
  <c r="BA380" i="13"/>
  <c r="AZ380" i="13"/>
  <c r="AY380" i="13"/>
  <c r="AW380" i="13"/>
  <c r="AV380" i="13"/>
  <c r="AU380" i="13"/>
  <c r="AS380" i="13"/>
  <c r="AR380" i="13"/>
  <c r="AQ380" i="13"/>
  <c r="AO380" i="13"/>
  <c r="AN380" i="13"/>
  <c r="AM380" i="13"/>
  <c r="AK380" i="13"/>
  <c r="AJ380" i="13"/>
  <c r="AI380" i="13"/>
  <c r="CC379" i="13"/>
  <c r="CC385" i="13" s="1"/>
  <c r="BQ379" i="13"/>
  <c r="BP379" i="13"/>
  <c r="BO379" i="13"/>
  <c r="BM379" i="13"/>
  <c r="BL379" i="13"/>
  <c r="BK379" i="13"/>
  <c r="BI379" i="13"/>
  <c r="BH379" i="13"/>
  <c r="BG379" i="13"/>
  <c r="BE379" i="13"/>
  <c r="BD379" i="13"/>
  <c r="BC379" i="13"/>
  <c r="BA379" i="13"/>
  <c r="AZ379" i="13"/>
  <c r="AY379" i="13"/>
  <c r="AW379" i="13"/>
  <c r="AV379" i="13"/>
  <c r="AU379" i="13"/>
  <c r="AS379" i="13"/>
  <c r="AR379" i="13"/>
  <c r="AQ379" i="13"/>
  <c r="AO379" i="13"/>
  <c r="AN379" i="13"/>
  <c r="AM379" i="13"/>
  <c r="AK379" i="13"/>
  <c r="AJ379" i="13"/>
  <c r="AI379" i="13"/>
  <c r="BQ378" i="13"/>
  <c r="BP378" i="13"/>
  <c r="BO378" i="13"/>
  <c r="BM378" i="13"/>
  <c r="BL378" i="13"/>
  <c r="BK378" i="13"/>
  <c r="BI378" i="13"/>
  <c r="BH378" i="13"/>
  <c r="BG378" i="13"/>
  <c r="BE378" i="13"/>
  <c r="BD378" i="13"/>
  <c r="BC378" i="13"/>
  <c r="BA378" i="13"/>
  <c r="AZ378" i="13"/>
  <c r="AY378" i="13"/>
  <c r="AW378" i="13"/>
  <c r="AV378" i="13"/>
  <c r="AU378" i="13"/>
  <c r="AS378" i="13"/>
  <c r="AR378" i="13"/>
  <c r="AQ378" i="13"/>
  <c r="AO378" i="13"/>
  <c r="AN378" i="13"/>
  <c r="AM378" i="13"/>
  <c r="AK378" i="13"/>
  <c r="AJ378" i="13"/>
  <c r="AI378" i="13"/>
  <c r="BQ377" i="13"/>
  <c r="BP377" i="13"/>
  <c r="BO377" i="13"/>
  <c r="BM377" i="13"/>
  <c r="BL377" i="13"/>
  <c r="BK377" i="13"/>
  <c r="BI377" i="13"/>
  <c r="BH377" i="13"/>
  <c r="BG377" i="13"/>
  <c r="BE377" i="13"/>
  <c r="BD377" i="13"/>
  <c r="BC377" i="13"/>
  <c r="BA377" i="13"/>
  <c r="AZ377" i="13"/>
  <c r="AY377" i="13"/>
  <c r="AW377" i="13"/>
  <c r="AV377" i="13"/>
  <c r="AU377" i="13"/>
  <c r="AS377" i="13"/>
  <c r="AR377" i="13"/>
  <c r="AQ377" i="13"/>
  <c r="AO377" i="13"/>
  <c r="AN377" i="13"/>
  <c r="AM377" i="13"/>
  <c r="AK377" i="13"/>
  <c r="AJ377" i="13"/>
  <c r="AI377" i="13"/>
  <c r="BQ376" i="13"/>
  <c r="BP376" i="13"/>
  <c r="BO376" i="13"/>
  <c r="BM376" i="13"/>
  <c r="BL376" i="13"/>
  <c r="BK376" i="13"/>
  <c r="BI376" i="13"/>
  <c r="BH376" i="13"/>
  <c r="BG376" i="13"/>
  <c r="BE376" i="13"/>
  <c r="BD376" i="13"/>
  <c r="BC376" i="13"/>
  <c r="BA376" i="13"/>
  <c r="AZ376" i="13"/>
  <c r="AY376" i="13"/>
  <c r="AW376" i="13"/>
  <c r="AV376" i="13"/>
  <c r="AU376" i="13"/>
  <c r="AS376" i="13"/>
  <c r="AR376" i="13"/>
  <c r="AQ376" i="13"/>
  <c r="AO376" i="13"/>
  <c r="AN376" i="13"/>
  <c r="AM376" i="13"/>
  <c r="AK376" i="13"/>
  <c r="AJ376" i="13"/>
  <c r="AI376" i="13"/>
  <c r="BQ375" i="13"/>
  <c r="BP375" i="13"/>
  <c r="BO375" i="13"/>
  <c r="BM375" i="13"/>
  <c r="BL375" i="13"/>
  <c r="BK375" i="13"/>
  <c r="BI375" i="13"/>
  <c r="BH375" i="13"/>
  <c r="BG375" i="13"/>
  <c r="BE375" i="13"/>
  <c r="BD375" i="13"/>
  <c r="BC375" i="13"/>
  <c r="BA375" i="13"/>
  <c r="AZ375" i="13"/>
  <c r="AY375" i="13"/>
  <c r="AW375" i="13"/>
  <c r="AV375" i="13"/>
  <c r="AU375" i="13"/>
  <c r="AS375" i="13"/>
  <c r="AR375" i="13"/>
  <c r="AQ375" i="13"/>
  <c r="AO375" i="13"/>
  <c r="AN375" i="13"/>
  <c r="AM375" i="13"/>
  <c r="AK375" i="13"/>
  <c r="AJ375" i="13"/>
  <c r="AI375" i="13"/>
  <c r="BQ374" i="13"/>
  <c r="BP374" i="13"/>
  <c r="BO374" i="13"/>
  <c r="BM374" i="13"/>
  <c r="BL374" i="13"/>
  <c r="BK374" i="13"/>
  <c r="BI374" i="13"/>
  <c r="BH374" i="13"/>
  <c r="BG374" i="13"/>
  <c r="BE374" i="13"/>
  <c r="BD374" i="13"/>
  <c r="BC374" i="13"/>
  <c r="BA374" i="13"/>
  <c r="AZ374" i="13"/>
  <c r="AY374" i="13"/>
  <c r="AW374" i="13"/>
  <c r="AV374" i="13"/>
  <c r="AU374" i="13"/>
  <c r="AS374" i="13"/>
  <c r="AR374" i="13"/>
  <c r="AQ374" i="13"/>
  <c r="AO374" i="13"/>
  <c r="AN374" i="13"/>
  <c r="AM374" i="13"/>
  <c r="AK374" i="13"/>
  <c r="AJ374" i="13"/>
  <c r="AI374" i="13"/>
  <c r="BQ373" i="13"/>
  <c r="BP373" i="13"/>
  <c r="BO373" i="13"/>
  <c r="BM373" i="13"/>
  <c r="BL373" i="13"/>
  <c r="BK373" i="13"/>
  <c r="BI373" i="13"/>
  <c r="BH373" i="13"/>
  <c r="BG373" i="13"/>
  <c r="BE373" i="13"/>
  <c r="BD373" i="13"/>
  <c r="BC373" i="13"/>
  <c r="BA373" i="13"/>
  <c r="AZ373" i="13"/>
  <c r="AY373" i="13"/>
  <c r="AW373" i="13"/>
  <c r="AV373" i="13"/>
  <c r="AU373" i="13"/>
  <c r="AS373" i="13"/>
  <c r="AR373" i="13"/>
  <c r="AQ373" i="13"/>
  <c r="AO373" i="13"/>
  <c r="AN373" i="13"/>
  <c r="AM373" i="13"/>
  <c r="AK373" i="13"/>
  <c r="AJ373" i="13"/>
  <c r="AI373" i="13"/>
  <c r="BQ372" i="13"/>
  <c r="BP372" i="13"/>
  <c r="BO372" i="13"/>
  <c r="BE372" i="13"/>
  <c r="BD372" i="13"/>
  <c r="BC372" i="13"/>
  <c r="AW372" i="13"/>
  <c r="AV372" i="13"/>
  <c r="AU372" i="13"/>
  <c r="AS372" i="13"/>
  <c r="AR372" i="13"/>
  <c r="AQ372" i="13"/>
  <c r="AO372" i="13"/>
  <c r="AN372" i="13"/>
  <c r="AM372" i="13"/>
  <c r="AO348" i="13"/>
  <c r="AN348" i="13"/>
  <c r="AM348" i="13"/>
  <c r="AK348" i="13"/>
  <c r="AJ348" i="13"/>
  <c r="AI348" i="13"/>
  <c r="AO347" i="13"/>
  <c r="AN347" i="13"/>
  <c r="AM347" i="13"/>
  <c r="AK347" i="13"/>
  <c r="AJ347" i="13"/>
  <c r="AI347" i="13"/>
  <c r="AO346" i="13"/>
  <c r="AN346" i="13"/>
  <c r="AM346" i="13"/>
  <c r="AK346" i="13"/>
  <c r="AJ346" i="13"/>
  <c r="AI346" i="13"/>
  <c r="AO345" i="13"/>
  <c r="AN345" i="13"/>
  <c r="AM345" i="13"/>
  <c r="AK345" i="13"/>
  <c r="AJ345" i="13"/>
  <c r="AI345" i="13"/>
  <c r="AO344" i="13"/>
  <c r="AN344" i="13"/>
  <c r="AM344" i="13"/>
  <c r="AK344" i="13"/>
  <c r="AJ344" i="13"/>
  <c r="AI344" i="13"/>
  <c r="AO343" i="13"/>
  <c r="AN343" i="13"/>
  <c r="AM343" i="13"/>
  <c r="AK343" i="13"/>
  <c r="AJ343" i="13"/>
  <c r="AI343" i="13"/>
  <c r="AO342" i="13"/>
  <c r="AN342" i="13"/>
  <c r="AM342" i="13"/>
  <c r="AK342" i="13"/>
  <c r="AJ342" i="13"/>
  <c r="AI342" i="13"/>
  <c r="AO341" i="13"/>
  <c r="AN341" i="13"/>
  <c r="AM341" i="13"/>
  <c r="AK341" i="13"/>
  <c r="AJ341" i="13"/>
  <c r="AI341" i="13"/>
  <c r="AO340" i="13"/>
  <c r="AN340" i="13"/>
  <c r="AM340" i="13"/>
  <c r="AK340" i="13"/>
  <c r="AJ340" i="13"/>
  <c r="AI340" i="13"/>
  <c r="AO339" i="13"/>
  <c r="AN339" i="13"/>
  <c r="AM339" i="13"/>
  <c r="AK339" i="13"/>
  <c r="AJ339" i="13"/>
  <c r="AI339" i="13"/>
  <c r="AK317" i="13"/>
  <c r="AJ317" i="13"/>
  <c r="AI317" i="13"/>
  <c r="AK316" i="13"/>
  <c r="AJ316" i="13"/>
  <c r="AI316" i="13"/>
  <c r="AK315" i="13"/>
  <c r="AJ315" i="13"/>
  <c r="AI315" i="13"/>
  <c r="AK314" i="13"/>
  <c r="AJ314" i="13"/>
  <c r="AI314" i="13"/>
  <c r="AK313" i="13"/>
  <c r="AJ313" i="13"/>
  <c r="AI313" i="13"/>
  <c r="AK312" i="13"/>
  <c r="AJ312" i="13"/>
  <c r="AI312" i="13"/>
  <c r="AK311" i="13"/>
  <c r="AJ311" i="13"/>
  <c r="AI311" i="13"/>
  <c r="AK310" i="13"/>
  <c r="AJ310" i="13"/>
  <c r="AI310" i="13"/>
  <c r="AK309" i="13"/>
  <c r="AJ309" i="13"/>
  <c r="AI309" i="13"/>
  <c r="AK308" i="13"/>
  <c r="AJ308" i="13"/>
  <c r="AI308" i="13"/>
  <c r="AK289" i="13"/>
  <c r="AJ289" i="13"/>
  <c r="AI289" i="13"/>
  <c r="AK288" i="13"/>
  <c r="AJ288" i="13"/>
  <c r="AI288" i="13"/>
  <c r="AK287" i="13"/>
  <c r="AJ287" i="13"/>
  <c r="AI287" i="13"/>
  <c r="AK286" i="13"/>
  <c r="AJ286" i="13"/>
  <c r="AI286" i="13"/>
  <c r="AK285" i="13"/>
  <c r="AJ285" i="13"/>
  <c r="AI285" i="13"/>
  <c r="AK284" i="13"/>
  <c r="AJ284" i="13"/>
  <c r="AI284" i="13"/>
  <c r="AK283" i="13"/>
  <c r="AJ283" i="13"/>
  <c r="AI283" i="13"/>
  <c r="AK282" i="13"/>
  <c r="AJ282" i="13"/>
  <c r="AI282" i="13"/>
  <c r="AK281" i="13"/>
  <c r="AJ281" i="13"/>
  <c r="AI281" i="13"/>
  <c r="AK280" i="13"/>
  <c r="AJ280" i="13"/>
  <c r="AI280" i="13"/>
  <c r="AK279" i="13"/>
  <c r="AJ279" i="13"/>
  <c r="AI279" i="13"/>
  <c r="AK278" i="13"/>
  <c r="AJ278" i="13"/>
  <c r="AI278" i="13"/>
  <c r="AK277" i="13"/>
  <c r="AJ277" i="13"/>
  <c r="AI277" i="13"/>
  <c r="AK276" i="13"/>
  <c r="AJ276" i="13"/>
  <c r="AI276" i="13"/>
  <c r="AK275" i="13"/>
  <c r="AJ275" i="13"/>
  <c r="AI275" i="13"/>
  <c r="AK274" i="13"/>
  <c r="AJ274" i="13"/>
  <c r="AI274" i="13"/>
  <c r="AK273" i="13"/>
  <c r="AJ273" i="13"/>
  <c r="AI273" i="13"/>
  <c r="AK272" i="13"/>
  <c r="AJ272" i="13"/>
  <c r="AI272" i="13"/>
  <c r="AK271" i="13"/>
  <c r="AJ271" i="13"/>
  <c r="AI271" i="13"/>
  <c r="AK270" i="13"/>
  <c r="AJ270" i="13"/>
  <c r="AI270" i="13"/>
  <c r="AK269" i="13"/>
  <c r="AJ269" i="13"/>
  <c r="AI269" i="13"/>
  <c r="AK268" i="13"/>
  <c r="AJ268" i="13"/>
  <c r="AI268" i="13"/>
  <c r="AK267" i="13"/>
  <c r="AJ267" i="13"/>
  <c r="AI267" i="13"/>
  <c r="AK266" i="13"/>
  <c r="AJ266" i="13"/>
  <c r="AI266" i="13"/>
  <c r="AK265" i="13"/>
  <c r="AJ265" i="13"/>
  <c r="AI265" i="13"/>
  <c r="AK231" i="13"/>
  <c r="AJ231" i="13"/>
  <c r="AI231" i="13"/>
  <c r="AK230" i="13"/>
  <c r="AJ230" i="13"/>
  <c r="AI230" i="13"/>
  <c r="AK229" i="13"/>
  <c r="AJ229" i="13"/>
  <c r="AI229" i="13"/>
  <c r="AK228" i="13"/>
  <c r="AJ228" i="13"/>
  <c r="AI228" i="13"/>
  <c r="AK227" i="13"/>
  <c r="AJ227" i="13"/>
  <c r="AI227" i="13"/>
  <c r="AK226" i="13"/>
  <c r="AJ226" i="13"/>
  <c r="AI226" i="13"/>
  <c r="AK225" i="13"/>
  <c r="AJ225" i="13"/>
  <c r="AI225" i="13"/>
  <c r="BQ208" i="13"/>
  <c r="BP208" i="13"/>
  <c r="BO208" i="13"/>
  <c r="BM208" i="13"/>
  <c r="BL208" i="13"/>
  <c r="BK208" i="13"/>
  <c r="BE208" i="13"/>
  <c r="BD208" i="13"/>
  <c r="BC208" i="13"/>
  <c r="BA208" i="13"/>
  <c r="AZ208" i="13"/>
  <c r="AY208" i="13"/>
  <c r="AW208" i="13"/>
  <c r="AV208" i="13"/>
  <c r="AU208" i="13"/>
  <c r="AS208" i="13"/>
  <c r="AR208" i="13"/>
  <c r="AQ208" i="13"/>
  <c r="AO208" i="13"/>
  <c r="AN208" i="13"/>
  <c r="AM208" i="13"/>
  <c r="AK208" i="13"/>
  <c r="AJ208" i="13"/>
  <c r="AI208" i="13"/>
  <c r="BU207" i="13"/>
  <c r="BT207" i="13"/>
  <c r="BS207" i="13"/>
  <c r="BQ207" i="13"/>
  <c r="BP207" i="13"/>
  <c r="BO207" i="13"/>
  <c r="BM207" i="13"/>
  <c r="BL207" i="13"/>
  <c r="BK207" i="13"/>
  <c r="BI207" i="13"/>
  <c r="BH207" i="13"/>
  <c r="BG207" i="13"/>
  <c r="BE207" i="13"/>
  <c r="BD207" i="13"/>
  <c r="BC207" i="13"/>
  <c r="BA207" i="13"/>
  <c r="AZ207" i="13"/>
  <c r="AY207" i="13"/>
  <c r="AW207" i="13"/>
  <c r="AV207" i="13"/>
  <c r="AU207" i="13"/>
  <c r="AS207" i="13"/>
  <c r="AR207" i="13"/>
  <c r="AQ207" i="13"/>
  <c r="AO207" i="13"/>
  <c r="AN207" i="13"/>
  <c r="AM207" i="13"/>
  <c r="AK207" i="13"/>
  <c r="AJ207" i="13"/>
  <c r="AI207" i="13"/>
  <c r="BU206" i="13"/>
  <c r="BT206" i="13"/>
  <c r="BS206" i="13"/>
  <c r="BQ206" i="13"/>
  <c r="BP206" i="13"/>
  <c r="BO206" i="13"/>
  <c r="BM206" i="13"/>
  <c r="BL206" i="13"/>
  <c r="BK206" i="13"/>
  <c r="BI206" i="13"/>
  <c r="BH206" i="13"/>
  <c r="BG206" i="13"/>
  <c r="BE206" i="13"/>
  <c r="BD206" i="13"/>
  <c r="BC206" i="13"/>
  <c r="BA206" i="13"/>
  <c r="AZ206" i="13"/>
  <c r="AY206" i="13"/>
  <c r="AW206" i="13"/>
  <c r="AV206" i="13"/>
  <c r="AU206" i="13"/>
  <c r="AS206" i="13"/>
  <c r="AR206" i="13"/>
  <c r="AQ206" i="13"/>
  <c r="AO206" i="13"/>
  <c r="AN206" i="13"/>
  <c r="AM206" i="13"/>
  <c r="AK206" i="13"/>
  <c r="AJ206" i="13"/>
  <c r="AI206" i="13"/>
  <c r="BU205" i="13"/>
  <c r="BT205" i="13"/>
  <c r="BS205" i="13"/>
  <c r="BQ205" i="13"/>
  <c r="BP205" i="13"/>
  <c r="BO205" i="13"/>
  <c r="BM205" i="13"/>
  <c r="BL205" i="13"/>
  <c r="BK205" i="13"/>
  <c r="BI205" i="13"/>
  <c r="BH205" i="13"/>
  <c r="BG205" i="13"/>
  <c r="BE205" i="13"/>
  <c r="BD205" i="13"/>
  <c r="BC205" i="13"/>
  <c r="BA205" i="13"/>
  <c r="AZ205" i="13"/>
  <c r="AY205" i="13"/>
  <c r="AW205" i="13"/>
  <c r="AV205" i="13"/>
  <c r="AU205" i="13"/>
  <c r="AS205" i="13"/>
  <c r="AR205" i="13"/>
  <c r="AQ205" i="13"/>
  <c r="AO205" i="13"/>
  <c r="AN205" i="13"/>
  <c r="AM205" i="13"/>
  <c r="AK205" i="13"/>
  <c r="AJ205" i="13"/>
  <c r="AI205" i="13"/>
  <c r="BU204" i="13"/>
  <c r="BT204" i="13"/>
  <c r="BS204" i="13"/>
  <c r="BQ204" i="13"/>
  <c r="BP204" i="13"/>
  <c r="BO204" i="13"/>
  <c r="BM204" i="13"/>
  <c r="BL204" i="13"/>
  <c r="BK204" i="13"/>
  <c r="BI204" i="13"/>
  <c r="BH204" i="13"/>
  <c r="BG204" i="13"/>
  <c r="BE204" i="13"/>
  <c r="BD204" i="13"/>
  <c r="BC204" i="13"/>
  <c r="BA204" i="13"/>
  <c r="AZ204" i="13"/>
  <c r="AY204" i="13"/>
  <c r="AW204" i="13"/>
  <c r="AV204" i="13"/>
  <c r="AU204" i="13"/>
  <c r="AS204" i="13"/>
  <c r="AR204" i="13"/>
  <c r="AQ204" i="13"/>
  <c r="AO204" i="13"/>
  <c r="AN204" i="13"/>
  <c r="AM204" i="13"/>
  <c r="AK204" i="13"/>
  <c r="AJ204" i="13"/>
  <c r="AI204" i="13"/>
  <c r="BU203" i="13"/>
  <c r="BT203" i="13"/>
  <c r="BS203" i="13"/>
  <c r="BQ203" i="13"/>
  <c r="BP203" i="13"/>
  <c r="BO203" i="13"/>
  <c r="BM203" i="13"/>
  <c r="BL203" i="13"/>
  <c r="BK203" i="13"/>
  <c r="BI203" i="13"/>
  <c r="BH203" i="13"/>
  <c r="BG203" i="13"/>
  <c r="BE203" i="13"/>
  <c r="BD203" i="13"/>
  <c r="BC203" i="13"/>
  <c r="BA203" i="13"/>
  <c r="AZ203" i="13"/>
  <c r="AY203" i="13"/>
  <c r="AW203" i="13"/>
  <c r="AV203" i="13"/>
  <c r="AU203" i="13"/>
  <c r="AS203" i="13"/>
  <c r="AR203" i="13"/>
  <c r="AQ203" i="13"/>
  <c r="AO203" i="13"/>
  <c r="AN203" i="13"/>
  <c r="AM203" i="13"/>
  <c r="AK203" i="13"/>
  <c r="AJ203" i="13"/>
  <c r="AI203" i="13"/>
  <c r="BU202" i="13"/>
  <c r="BT202" i="13"/>
  <c r="BS202" i="13"/>
  <c r="BQ202" i="13"/>
  <c r="BP202" i="13"/>
  <c r="BO202" i="13"/>
  <c r="BM202" i="13"/>
  <c r="BL202" i="13"/>
  <c r="BK202" i="13"/>
  <c r="BI202" i="13"/>
  <c r="BH202" i="13"/>
  <c r="BG202" i="13"/>
  <c r="BE202" i="13"/>
  <c r="BD202" i="13"/>
  <c r="BC202" i="13"/>
  <c r="BA202" i="13"/>
  <c r="AZ202" i="13"/>
  <c r="AY202" i="13"/>
  <c r="AW202" i="13"/>
  <c r="AV202" i="13"/>
  <c r="AU202" i="13"/>
  <c r="AS202" i="13"/>
  <c r="AR202" i="13"/>
  <c r="AQ202" i="13"/>
  <c r="AO202" i="13"/>
  <c r="AN202" i="13"/>
  <c r="AM202" i="13"/>
  <c r="AK202" i="13"/>
  <c r="AJ202" i="13"/>
  <c r="AI202" i="13"/>
  <c r="BU201" i="13"/>
  <c r="BT201" i="13"/>
  <c r="BS201" i="13"/>
  <c r="BQ201" i="13"/>
  <c r="BP201" i="13"/>
  <c r="BO201" i="13"/>
  <c r="BM201" i="13"/>
  <c r="BL201" i="13"/>
  <c r="BK201" i="13"/>
  <c r="BI201" i="13"/>
  <c r="BH201" i="13"/>
  <c r="BG201" i="13"/>
  <c r="BE201" i="13"/>
  <c r="BD201" i="13"/>
  <c r="BC201" i="13"/>
  <c r="BA201" i="13"/>
  <c r="AZ201" i="13"/>
  <c r="AY201" i="13"/>
  <c r="AW201" i="13"/>
  <c r="AV201" i="13"/>
  <c r="AU201" i="13"/>
  <c r="AS201" i="13"/>
  <c r="AR201" i="13"/>
  <c r="AQ201" i="13"/>
  <c r="AO201" i="13"/>
  <c r="AN201" i="13"/>
  <c r="AM201" i="13"/>
  <c r="AK201" i="13"/>
  <c r="AJ201" i="13"/>
  <c r="AI201" i="13"/>
  <c r="BU200" i="13"/>
  <c r="BT200" i="13"/>
  <c r="BS200" i="13"/>
  <c r="BQ200" i="13"/>
  <c r="BP200" i="13"/>
  <c r="BO200" i="13"/>
  <c r="BM200" i="13"/>
  <c r="BL200" i="13"/>
  <c r="BK200" i="13"/>
  <c r="BI200" i="13"/>
  <c r="BH200" i="13"/>
  <c r="BG200" i="13"/>
  <c r="BE200" i="13"/>
  <c r="BD200" i="13"/>
  <c r="BC200" i="13"/>
  <c r="BA200" i="13"/>
  <c r="AZ200" i="13"/>
  <c r="AY200" i="13"/>
  <c r="AW200" i="13"/>
  <c r="AV200" i="13"/>
  <c r="AU200" i="13"/>
  <c r="AS200" i="13"/>
  <c r="AR200" i="13"/>
  <c r="AQ200" i="13"/>
  <c r="AO200" i="13"/>
  <c r="AN200" i="13"/>
  <c r="AM200" i="13"/>
  <c r="AK200" i="13"/>
  <c r="AJ200" i="13"/>
  <c r="AI200" i="13"/>
  <c r="BU199" i="13"/>
  <c r="BT199" i="13"/>
  <c r="BS199" i="13"/>
  <c r="BQ199" i="13"/>
  <c r="BP199" i="13"/>
  <c r="BO199" i="13"/>
  <c r="BM199" i="13"/>
  <c r="BL199" i="13"/>
  <c r="BK199" i="13"/>
  <c r="BI199" i="13"/>
  <c r="BH199" i="13"/>
  <c r="BG199" i="13"/>
  <c r="BE199" i="13"/>
  <c r="BD199" i="13"/>
  <c r="BC199" i="13"/>
  <c r="BA199" i="13"/>
  <c r="AZ199" i="13"/>
  <c r="AY199" i="13"/>
  <c r="AW199" i="13"/>
  <c r="AV199" i="13"/>
  <c r="AU199" i="13"/>
  <c r="AS199" i="13"/>
  <c r="AR199" i="13"/>
  <c r="AQ199" i="13"/>
  <c r="AO199" i="13"/>
  <c r="AN199" i="13"/>
  <c r="AM199" i="13"/>
  <c r="AK199" i="13"/>
  <c r="AJ199" i="13"/>
  <c r="AI199" i="13"/>
  <c r="BU198" i="13"/>
  <c r="BT198" i="13"/>
  <c r="BS198" i="13"/>
  <c r="BQ198" i="13"/>
  <c r="BP198" i="13"/>
  <c r="BO198" i="13"/>
  <c r="BM198" i="13"/>
  <c r="BL198" i="13"/>
  <c r="BK198" i="13"/>
  <c r="BI198" i="13"/>
  <c r="BH198" i="13"/>
  <c r="BG198" i="13"/>
  <c r="BE198" i="13"/>
  <c r="BD198" i="13"/>
  <c r="BC198" i="13"/>
  <c r="BA198" i="13"/>
  <c r="AZ198" i="13"/>
  <c r="AY198" i="13"/>
  <c r="AW198" i="13"/>
  <c r="AV198" i="13"/>
  <c r="AU198" i="13"/>
  <c r="AS198" i="13"/>
  <c r="AR198" i="13"/>
  <c r="AQ198" i="13"/>
  <c r="AO198" i="13"/>
  <c r="AN198" i="13"/>
  <c r="AM198" i="13"/>
  <c r="AK198" i="13"/>
  <c r="AJ198" i="13"/>
  <c r="AI198" i="13"/>
  <c r="BU197" i="13"/>
  <c r="BT197" i="13"/>
  <c r="BS197" i="13"/>
  <c r="BQ197" i="13"/>
  <c r="BP197" i="13"/>
  <c r="BO197" i="13"/>
  <c r="BM197" i="13"/>
  <c r="BL197" i="13"/>
  <c r="BK197" i="13"/>
  <c r="BI197" i="13"/>
  <c r="BH197" i="13"/>
  <c r="BG197" i="13"/>
  <c r="BE197" i="13"/>
  <c r="BD197" i="13"/>
  <c r="BC197" i="13"/>
  <c r="BA197" i="13"/>
  <c r="AZ197" i="13"/>
  <c r="AY197" i="13"/>
  <c r="AW197" i="13"/>
  <c r="AV197" i="13"/>
  <c r="AU197" i="13"/>
  <c r="AS197" i="13"/>
  <c r="AR197" i="13"/>
  <c r="AQ197" i="13"/>
  <c r="AO197" i="13"/>
  <c r="AN197" i="13"/>
  <c r="AM197" i="13"/>
  <c r="AK197" i="13"/>
  <c r="AJ197" i="13"/>
  <c r="AI197" i="13"/>
  <c r="BU196" i="13"/>
  <c r="BT196" i="13"/>
  <c r="BS196" i="13"/>
  <c r="BQ196" i="13"/>
  <c r="BP196" i="13"/>
  <c r="BO196" i="13"/>
  <c r="BM196" i="13"/>
  <c r="BL196" i="13"/>
  <c r="BK196" i="13"/>
  <c r="BI196" i="13"/>
  <c r="BH196" i="13"/>
  <c r="BG196" i="13"/>
  <c r="BE196" i="13"/>
  <c r="BD196" i="13"/>
  <c r="BC196" i="13"/>
  <c r="BA196" i="13"/>
  <c r="AZ196" i="13"/>
  <c r="AY196" i="13"/>
  <c r="AW196" i="13"/>
  <c r="AV196" i="13"/>
  <c r="AU196" i="13"/>
  <c r="AS196" i="13"/>
  <c r="AR196" i="13"/>
  <c r="AQ196" i="13"/>
  <c r="AO196" i="13"/>
  <c r="AN196" i="13"/>
  <c r="AM196" i="13"/>
  <c r="AK196" i="13"/>
  <c r="AJ196" i="13"/>
  <c r="AI196" i="13"/>
  <c r="BU195" i="13"/>
  <c r="BT195" i="13"/>
  <c r="BS195" i="13"/>
  <c r="BQ195" i="13"/>
  <c r="BP195" i="13"/>
  <c r="BO195" i="13"/>
  <c r="BM195" i="13"/>
  <c r="BL195" i="13"/>
  <c r="BK195" i="13"/>
  <c r="BI195" i="13"/>
  <c r="BH195" i="13"/>
  <c r="BG195" i="13"/>
  <c r="BE195" i="13"/>
  <c r="BD195" i="13"/>
  <c r="BC195" i="13"/>
  <c r="BA195" i="13"/>
  <c r="AZ195" i="13"/>
  <c r="AY195" i="13"/>
  <c r="AW195" i="13"/>
  <c r="AV195" i="13"/>
  <c r="AU195" i="13"/>
  <c r="AS195" i="13"/>
  <c r="AR195" i="13"/>
  <c r="AQ195" i="13"/>
  <c r="AO195" i="13"/>
  <c r="AN195" i="13"/>
  <c r="AM195" i="13"/>
  <c r="AK195" i="13"/>
  <c r="AJ195" i="13"/>
  <c r="AI195" i="13"/>
  <c r="BU194" i="13"/>
  <c r="BT194" i="13"/>
  <c r="BS194" i="13"/>
  <c r="BQ194" i="13"/>
  <c r="BP194" i="13"/>
  <c r="BO194" i="13"/>
  <c r="BM194" i="13"/>
  <c r="BL194" i="13"/>
  <c r="BK194" i="13"/>
  <c r="BI194" i="13"/>
  <c r="BH194" i="13"/>
  <c r="BG194" i="13"/>
  <c r="BE194" i="13"/>
  <c r="BD194" i="13"/>
  <c r="BC194" i="13"/>
  <c r="BA194" i="13"/>
  <c r="AZ194" i="13"/>
  <c r="AY194" i="13"/>
  <c r="AW194" i="13"/>
  <c r="AV194" i="13"/>
  <c r="AU194" i="13"/>
  <c r="AS194" i="13"/>
  <c r="AR194" i="13"/>
  <c r="AQ194" i="13"/>
  <c r="AO194" i="13"/>
  <c r="AN194" i="13"/>
  <c r="AM194" i="13"/>
  <c r="AK194" i="13"/>
  <c r="AJ194" i="13"/>
  <c r="AI194" i="13"/>
  <c r="BU193" i="13"/>
  <c r="BT193" i="13"/>
  <c r="BS193" i="13"/>
  <c r="BQ193" i="13"/>
  <c r="BP193" i="13"/>
  <c r="BO193" i="13"/>
  <c r="BM193" i="13"/>
  <c r="BL193" i="13"/>
  <c r="BK193" i="13"/>
  <c r="BI193" i="13"/>
  <c r="BH193" i="13"/>
  <c r="BG193" i="13"/>
  <c r="BE193" i="13"/>
  <c r="BD193" i="13"/>
  <c r="BC193" i="13"/>
  <c r="BA193" i="13"/>
  <c r="AZ193" i="13"/>
  <c r="AY193" i="13"/>
  <c r="AW193" i="13"/>
  <c r="AV193" i="13"/>
  <c r="AU193" i="13"/>
  <c r="AS193" i="13"/>
  <c r="AR193" i="13"/>
  <c r="AQ193" i="13"/>
  <c r="AO193" i="13"/>
  <c r="AN193" i="13"/>
  <c r="AM193" i="13"/>
  <c r="AK193" i="13"/>
  <c r="AJ193" i="13"/>
  <c r="AI193" i="13"/>
  <c r="BU192" i="13"/>
  <c r="BT192" i="13"/>
  <c r="BS192" i="13"/>
  <c r="BI192" i="13"/>
  <c r="BH192" i="13"/>
  <c r="BG192" i="13"/>
  <c r="BA192" i="13"/>
  <c r="AZ192" i="13"/>
  <c r="AY192" i="13"/>
  <c r="AW192" i="13"/>
  <c r="AV192" i="13"/>
  <c r="AU192" i="13"/>
  <c r="AS192" i="13"/>
  <c r="AR192" i="13"/>
  <c r="AQ192" i="13"/>
  <c r="AO192" i="13"/>
  <c r="AN192" i="13"/>
  <c r="AM192" i="13"/>
  <c r="AK173" i="13"/>
  <c r="AJ173" i="13"/>
  <c r="AI173" i="13"/>
  <c r="AK172" i="13"/>
  <c r="AJ172" i="13"/>
  <c r="AI172" i="13"/>
  <c r="AK171" i="13"/>
  <c r="AJ171" i="13"/>
  <c r="AI171" i="13"/>
  <c r="AK170" i="13"/>
  <c r="AJ170" i="13"/>
  <c r="AI170" i="13"/>
  <c r="AK169" i="13"/>
  <c r="AJ169" i="13"/>
  <c r="AI169" i="13"/>
  <c r="AK168" i="13"/>
  <c r="AJ168" i="13"/>
  <c r="AI168" i="13"/>
  <c r="AK167" i="13"/>
  <c r="AJ167" i="13"/>
  <c r="AI167" i="13"/>
  <c r="AK166" i="13"/>
  <c r="AJ166" i="13"/>
  <c r="AI166" i="13"/>
  <c r="AK148" i="13"/>
  <c r="AJ148" i="13"/>
  <c r="AI148" i="13"/>
  <c r="AK147" i="13"/>
  <c r="AJ147" i="13"/>
  <c r="AI147" i="13"/>
  <c r="AK146" i="13"/>
  <c r="AJ146" i="13"/>
  <c r="AI146" i="13"/>
  <c r="AK145" i="13"/>
  <c r="AJ145" i="13"/>
  <c r="AI145" i="13"/>
  <c r="AK124" i="13"/>
  <c r="AJ124" i="13"/>
  <c r="AI124" i="13"/>
  <c r="AK123" i="13"/>
  <c r="AJ123" i="13"/>
  <c r="AI123" i="13"/>
  <c r="AK122" i="13"/>
  <c r="AJ122" i="13"/>
  <c r="AI122" i="13"/>
  <c r="AK121" i="13"/>
  <c r="AJ121" i="13"/>
  <c r="AI121" i="13"/>
  <c r="CH483" i="13" l="1"/>
  <c r="B503" i="13" s="1"/>
  <c r="AL200" i="13"/>
  <c r="BJ200" i="13"/>
  <c r="AF453" i="13"/>
  <c r="B463" i="13" s="1"/>
  <c r="AF557" i="13"/>
  <c r="BF380" i="13"/>
  <c r="AL936" i="13"/>
  <c r="AX381" i="13"/>
  <c r="AG807" i="13"/>
  <c r="AK771" i="13"/>
  <c r="AF771" i="13"/>
  <c r="B771" i="13" s="1"/>
  <c r="AM771" i="13"/>
  <c r="AL849" i="13"/>
  <c r="AH453" i="13"/>
  <c r="B462" i="13" s="1"/>
  <c r="AH638" i="13"/>
  <c r="B647" i="13" s="1"/>
  <c r="AO771" i="13"/>
  <c r="AG453" i="13"/>
  <c r="B459" i="13" s="1"/>
  <c r="CK483" i="13"/>
  <c r="AO800" i="13"/>
  <c r="AO792" i="13"/>
  <c r="BB199" i="13"/>
  <c r="AS802" i="13"/>
  <c r="AL1054" i="13"/>
  <c r="BN476" i="13"/>
  <c r="AT475" i="13"/>
  <c r="AT382" i="13"/>
  <c r="BJ489" i="13"/>
  <c r="BJ192" i="13"/>
  <c r="BF197" i="13"/>
  <c r="AX200" i="13"/>
  <c r="BZ475" i="13"/>
  <c r="AL1047" i="13"/>
  <c r="AT198" i="13"/>
  <c r="BR199" i="13"/>
  <c r="AL678" i="13"/>
  <c r="BV200" i="13"/>
  <c r="BN205" i="13"/>
  <c r="AL267" i="13"/>
  <c r="AL275" i="13"/>
  <c r="AL283" i="13"/>
  <c r="AL309" i="13"/>
  <c r="BJ199" i="13"/>
  <c r="AP200" i="13"/>
  <c r="AL673" i="13"/>
  <c r="AL677" i="13"/>
  <c r="BN200" i="13"/>
  <c r="BF201" i="13"/>
  <c r="AT488" i="13"/>
  <c r="BN488" i="13"/>
  <c r="BN492" i="13"/>
  <c r="AL539" i="13"/>
  <c r="AL543" i="13"/>
  <c r="AL545" i="13"/>
  <c r="AL547" i="13"/>
  <c r="AL549" i="13"/>
  <c r="AL551" i="13"/>
  <c r="AL555" i="13"/>
  <c r="AW627" i="13"/>
  <c r="BF200" i="13"/>
  <c r="AT203" i="13"/>
  <c r="AP377" i="13"/>
  <c r="AL909" i="13"/>
  <c r="BB200" i="13"/>
  <c r="BV205" i="13"/>
  <c r="AT207" i="13"/>
  <c r="AL228" i="13"/>
  <c r="AL269" i="13"/>
  <c r="AL316" i="13"/>
  <c r="AP339" i="13"/>
  <c r="AP340" i="13"/>
  <c r="AP343" i="13"/>
  <c r="AP344" i="13"/>
  <c r="AP347" i="13"/>
  <c r="AP348" i="13"/>
  <c r="BF374" i="13"/>
  <c r="BF383" i="13"/>
  <c r="AP385" i="13"/>
  <c r="AX388" i="13"/>
  <c r="AT389" i="13"/>
  <c r="BF389" i="13"/>
  <c r="AP390" i="13"/>
  <c r="BJ390" i="13"/>
  <c r="AL391" i="13"/>
  <c r="BR391" i="13"/>
  <c r="BN489" i="13"/>
  <c r="AL908" i="13"/>
  <c r="AL981" i="13"/>
  <c r="BN199" i="13"/>
  <c r="AT200" i="13"/>
  <c r="AL204" i="13"/>
  <c r="AL207" i="13"/>
  <c r="AL231" i="13"/>
  <c r="BB375" i="13"/>
  <c r="AT377" i="13"/>
  <c r="BJ383" i="13"/>
  <c r="AP483" i="13"/>
  <c r="BV483" i="13"/>
  <c r="AL670" i="13"/>
  <c r="AL674" i="13"/>
  <c r="AL851" i="13"/>
  <c r="AL1025" i="13"/>
  <c r="AL1056" i="13"/>
  <c r="AT195" i="13"/>
  <c r="AL196" i="13"/>
  <c r="BV197" i="13"/>
  <c r="BJ207" i="13"/>
  <c r="BV488" i="13"/>
  <c r="AX197" i="13"/>
  <c r="AT483" i="13"/>
  <c r="AL872" i="13"/>
  <c r="AL935" i="13"/>
  <c r="AL980" i="13"/>
  <c r="AL1021" i="13"/>
  <c r="AL148" i="13"/>
  <c r="AX192" i="13"/>
  <c r="BJ196" i="13"/>
  <c r="BV196" i="13"/>
  <c r="BN197" i="13"/>
  <c r="AX199" i="13"/>
  <c r="BJ202" i="13"/>
  <c r="BB203" i="13"/>
  <c r="AL278" i="13"/>
  <c r="AL448" i="13"/>
  <c r="AP492" i="13"/>
  <c r="BJ492" i="13"/>
  <c r="BR495" i="13"/>
  <c r="AW620" i="13"/>
  <c r="AP690" i="13"/>
  <c r="AL121" i="13"/>
  <c r="AT197" i="13"/>
  <c r="BR200" i="13"/>
  <c r="BN203" i="13"/>
  <c r="BB489" i="13"/>
  <c r="AP669" i="13"/>
  <c r="AP673" i="13"/>
  <c r="AP682" i="13"/>
  <c r="AL688" i="13"/>
  <c r="AL986" i="13"/>
  <c r="AL199" i="13"/>
  <c r="AT206" i="13"/>
  <c r="BR197" i="13"/>
  <c r="BB202" i="13"/>
  <c r="BF205" i="13"/>
  <c r="BR205" i="13"/>
  <c r="AL270" i="13"/>
  <c r="AL273" i="13"/>
  <c r="AL286" i="13"/>
  <c r="AL289" i="13"/>
  <c r="AP341" i="13"/>
  <c r="AP342" i="13"/>
  <c r="AP345" i="13"/>
  <c r="AP346" i="13"/>
  <c r="AT372" i="13"/>
  <c r="AL375" i="13"/>
  <c r="AX377" i="13"/>
  <c r="AT385" i="13"/>
  <c r="AT390" i="13"/>
  <c r="BB475" i="13"/>
  <c r="AL482" i="13"/>
  <c r="BR482" i="13"/>
  <c r="BZ483" i="13"/>
  <c r="AO804" i="13"/>
  <c r="AL848" i="13"/>
  <c r="AL873" i="13"/>
  <c r="AL900" i="13"/>
  <c r="AL933" i="13"/>
  <c r="AL282" i="13"/>
  <c r="BV204" i="13"/>
  <c r="AP194" i="13"/>
  <c r="BN201" i="13"/>
  <c r="AT202" i="13"/>
  <c r="BV206" i="13"/>
  <c r="BN207" i="13"/>
  <c r="AT383" i="13"/>
  <c r="BV481" i="13"/>
  <c r="AX482" i="13"/>
  <c r="BR489" i="13"/>
  <c r="AP667" i="13"/>
  <c r="AP672" i="13"/>
  <c r="AL686" i="13"/>
  <c r="AL876" i="13"/>
  <c r="AL984" i="13"/>
  <c r="AP196" i="13"/>
  <c r="BB198" i="13"/>
  <c r="BF206" i="13"/>
  <c r="AP193" i="13"/>
  <c r="BV193" i="13"/>
  <c r="BB194" i="13"/>
  <c r="BV194" i="13"/>
  <c r="BF195" i="13"/>
  <c r="AL284" i="13"/>
  <c r="AX372" i="13"/>
  <c r="AL168" i="13"/>
  <c r="AP197" i="13"/>
  <c r="AX198" i="13"/>
  <c r="AT201" i="13"/>
  <c r="AL203" i="13"/>
  <c r="BF203" i="13"/>
  <c r="BF204" i="13"/>
  <c r="BR204" i="13"/>
  <c r="AP205" i="13"/>
  <c r="BB207" i="13"/>
  <c r="AL225" i="13"/>
  <c r="AL230" i="13"/>
  <c r="AL276" i="13"/>
  <c r="AL279" i="13"/>
  <c r="AL313" i="13"/>
  <c r="AL382" i="13"/>
  <c r="BB477" i="13"/>
  <c r="BJ485" i="13"/>
  <c r="AP489" i="13"/>
  <c r="BF494" i="13"/>
  <c r="AW631" i="13"/>
  <c r="AP679" i="13"/>
  <c r="AP692" i="13"/>
  <c r="AL1004" i="13"/>
  <c r="AL274" i="13"/>
  <c r="AX378" i="13"/>
  <c r="BF476" i="13"/>
  <c r="AT477" i="13"/>
  <c r="AX479" i="13"/>
  <c r="AW625" i="13"/>
  <c r="AL874" i="13"/>
  <c r="AL901" i="13"/>
  <c r="AL1048" i="13"/>
  <c r="BF386" i="13"/>
  <c r="BJ400" i="13"/>
  <c r="AL402" i="13"/>
  <c r="AP403" i="13"/>
  <c r="AT404" i="13"/>
  <c r="AX405" i="13"/>
  <c r="BB406" i="13"/>
  <c r="BF407" i="13"/>
  <c r="BJ408" i="13"/>
  <c r="AL410" i="13"/>
  <c r="AP411" i="13"/>
  <c r="AT412" i="13"/>
  <c r="AX413" i="13"/>
  <c r="BB414" i="13"/>
  <c r="BF415" i="13"/>
  <c r="BJ416" i="13"/>
  <c r="AL418" i="13"/>
  <c r="AP419" i="13"/>
  <c r="AL447" i="13"/>
  <c r="AL449" i="13"/>
  <c r="AL451" i="13"/>
  <c r="AL484" i="13"/>
  <c r="AT484" i="13"/>
  <c r="BZ485" i="13"/>
  <c r="AL490" i="13"/>
  <c r="BJ493" i="13"/>
  <c r="AW633" i="13"/>
  <c r="AP686" i="13"/>
  <c r="AL937" i="13"/>
  <c r="AL982" i="13"/>
  <c r="AL1023" i="13"/>
  <c r="AT199" i="13"/>
  <c r="AL383" i="13"/>
  <c r="BR203" i="13"/>
  <c r="AL266" i="13"/>
  <c r="AL381" i="13"/>
  <c r="BV479" i="13"/>
  <c r="AX488" i="13"/>
  <c r="BZ492" i="13"/>
  <c r="BB493" i="13"/>
  <c r="BV493" i="13"/>
  <c r="AP678" i="13"/>
  <c r="AP698" i="13"/>
  <c r="AL875" i="13"/>
  <c r="AL896" i="13"/>
  <c r="BN208" i="13"/>
  <c r="AX194" i="13"/>
  <c r="BJ194" i="13"/>
  <c r="BB195" i="13"/>
  <c r="BF196" i="13"/>
  <c r="BN196" i="13"/>
  <c r="AL197" i="13"/>
  <c r="AL198" i="13"/>
  <c r="BR198" i="13"/>
  <c r="AP201" i="13"/>
  <c r="BV202" i="13"/>
  <c r="AT204" i="13"/>
  <c r="AP207" i="13"/>
  <c r="AL229" i="13"/>
  <c r="AL272" i="13"/>
  <c r="AL288" i="13"/>
  <c r="BF377" i="13"/>
  <c r="BN378" i="13"/>
  <c r="BJ477" i="13"/>
  <c r="BR477" i="13"/>
  <c r="AT478" i="13"/>
  <c r="BN478" i="13"/>
  <c r="BZ478" i="13"/>
  <c r="AP488" i="13"/>
  <c r="AL489" i="13"/>
  <c r="AT489" i="13"/>
  <c r="BZ489" i="13"/>
  <c r="AP490" i="13"/>
  <c r="BV490" i="13"/>
  <c r="AL492" i="13"/>
  <c r="BR492" i="13"/>
  <c r="AW619" i="13"/>
  <c r="AL692" i="13"/>
  <c r="AL696" i="13"/>
  <c r="AH771" i="13"/>
  <c r="B776" i="13" s="1"/>
  <c r="AL905" i="13"/>
  <c r="AL1052" i="13"/>
  <c r="AL170" i="13"/>
  <c r="AX196" i="13"/>
  <c r="AP202" i="13"/>
  <c r="BJ203" i="13"/>
  <c r="AT205" i="13"/>
  <c r="AL208" i="13"/>
  <c r="BF208" i="13"/>
  <c r="AL308" i="13"/>
  <c r="AL310" i="13"/>
  <c r="BB193" i="13"/>
  <c r="AT194" i="13"/>
  <c r="BN194" i="13"/>
  <c r="AL195" i="13"/>
  <c r="AX195" i="13"/>
  <c r="BR195" i="13"/>
  <c r="BV198" i="13"/>
  <c r="BV201" i="13"/>
  <c r="BB204" i="13"/>
  <c r="BR207" i="13"/>
  <c r="AL285" i="13"/>
  <c r="AL311" i="13"/>
  <c r="BF488" i="13"/>
  <c r="AW617" i="13"/>
  <c r="BV192" i="13"/>
  <c r="AL146" i="13"/>
  <c r="AP192" i="13"/>
  <c r="BB192" i="13"/>
  <c r="BB196" i="13"/>
  <c r="BF198" i="13"/>
  <c r="BF199" i="13"/>
  <c r="AL201" i="13"/>
  <c r="AL202" i="13"/>
  <c r="AX205" i="13"/>
  <c r="AT375" i="13"/>
  <c r="AL671" i="13"/>
  <c r="AL169" i="13"/>
  <c r="AX481" i="13"/>
  <c r="AL147" i="13"/>
  <c r="BN195" i="13"/>
  <c r="BJ198" i="13"/>
  <c r="AL122" i="13"/>
  <c r="AP198" i="13"/>
  <c r="AP199" i="13"/>
  <c r="AX201" i="13"/>
  <c r="AX202" i="13"/>
  <c r="BR202" i="13"/>
  <c r="AP206" i="13"/>
  <c r="BJ206" i="13"/>
  <c r="AL268" i="13"/>
  <c r="AL315" i="13"/>
  <c r="AP208" i="13"/>
  <c r="BB208" i="13"/>
  <c r="AL226" i="13"/>
  <c r="AX373" i="13"/>
  <c r="BF375" i="13"/>
  <c r="BR375" i="13"/>
  <c r="AX379" i="13"/>
  <c r="BR379" i="13"/>
  <c r="AX478" i="13"/>
  <c r="BJ478" i="13"/>
  <c r="BJ481" i="13"/>
  <c r="BF483" i="13"/>
  <c r="BB484" i="13"/>
  <c r="BV484" i="13"/>
  <c r="AL485" i="13"/>
  <c r="BR485" i="13"/>
  <c r="AT486" i="13"/>
  <c r="BR486" i="13"/>
  <c r="BZ488" i="13"/>
  <c r="BN490" i="13"/>
  <c r="BV495" i="13"/>
  <c r="AW628" i="13"/>
  <c r="AP674" i="13"/>
  <c r="AL676" i="13"/>
  <c r="AP683" i="13"/>
  <c r="AP688" i="13"/>
  <c r="AG771" i="13"/>
  <c r="B774" i="13" s="1"/>
  <c r="AL979" i="13"/>
  <c r="BJ193" i="13"/>
  <c r="AT196" i="13"/>
  <c r="BB197" i="13"/>
  <c r="BN198" i="13"/>
  <c r="BJ201" i="13"/>
  <c r="BN202" i="13"/>
  <c r="AX204" i="13"/>
  <c r="BJ204" i="13"/>
  <c r="AL206" i="13"/>
  <c r="BF207" i="13"/>
  <c r="AL227" i="13"/>
  <c r="AL314" i="13"/>
  <c r="AL317" i="13"/>
  <c r="AX375" i="13"/>
  <c r="BF382" i="13"/>
  <c r="AX383" i="13"/>
  <c r="BB385" i="13"/>
  <c r="AX386" i="13"/>
  <c r="BB388" i="13"/>
  <c r="BB390" i="13"/>
  <c r="BN390" i="13"/>
  <c r="AL477" i="13"/>
  <c r="AP481" i="13"/>
  <c r="AL483" i="13"/>
  <c r="BR483" i="13"/>
  <c r="AL486" i="13"/>
  <c r="BR488" i="13"/>
  <c r="AP491" i="13"/>
  <c r="BV491" i="13"/>
  <c r="BZ493" i="13"/>
  <c r="BB494" i="13"/>
  <c r="BV494" i="13"/>
  <c r="AX495" i="13"/>
  <c r="AL669" i="13"/>
  <c r="AL685" i="13"/>
  <c r="AL690" i="13"/>
  <c r="AO791" i="13"/>
  <c r="AO793" i="13"/>
  <c r="AO795" i="13"/>
  <c r="AO797" i="13"/>
  <c r="AO799" i="13"/>
  <c r="AO803" i="13"/>
  <c r="AO805" i="13"/>
  <c r="AL847" i="13"/>
  <c r="AL932" i="13"/>
  <c r="AL1026" i="13"/>
  <c r="BB201" i="13"/>
  <c r="BF202" i="13"/>
  <c r="BV203" i="13"/>
  <c r="AP204" i="13"/>
  <c r="AX206" i="13"/>
  <c r="BR206" i="13"/>
  <c r="AX207" i="13"/>
  <c r="AT208" i="13"/>
  <c r="BR208" i="13"/>
  <c r="AL265" i="13"/>
  <c r="AL277" i="13"/>
  <c r="AL287" i="13"/>
  <c r="AL340" i="13"/>
  <c r="AL341" i="13"/>
  <c r="AL345" i="13"/>
  <c r="AL348" i="13"/>
  <c r="AP373" i="13"/>
  <c r="AP375" i="13"/>
  <c r="BJ375" i="13"/>
  <c r="BF378" i="13"/>
  <c r="BB383" i="13"/>
  <c r="AX389" i="13"/>
  <c r="AX476" i="13"/>
  <c r="AP478" i="13"/>
  <c r="BB478" i="13"/>
  <c r="BV478" i="13"/>
  <c r="AP479" i="13"/>
  <c r="AP482" i="13"/>
  <c r="BV482" i="13"/>
  <c r="AX483" i="13"/>
  <c r="AX486" i="13"/>
  <c r="BJ488" i="13"/>
  <c r="BF490" i="13"/>
  <c r="AL493" i="13"/>
  <c r="BF493" i="13"/>
  <c r="AL903" i="13"/>
  <c r="AP374" i="13"/>
  <c r="BJ374" i="13"/>
  <c r="BB377" i="13"/>
  <c r="AT388" i="13"/>
  <c r="BJ389" i="13"/>
  <c r="BF390" i="13"/>
  <c r="BN392" i="13"/>
  <c r="AT400" i="13"/>
  <c r="AX401" i="13"/>
  <c r="BB402" i="13"/>
  <c r="BF403" i="13"/>
  <c r="AT481" i="13"/>
  <c r="BN481" i="13"/>
  <c r="BJ483" i="13"/>
  <c r="AL487" i="13"/>
  <c r="BR487" i="13"/>
  <c r="BB488" i="13"/>
  <c r="BV489" i="13"/>
  <c r="AX493" i="13"/>
  <c r="AL538" i="13"/>
  <c r="AL542" i="13"/>
  <c r="AL546" i="13"/>
  <c r="AL550" i="13"/>
  <c r="AL554" i="13"/>
  <c r="AG638" i="13"/>
  <c r="B644" i="13" s="1"/>
  <c r="AP671" i="13"/>
  <c r="AP676" i="13"/>
  <c r="AL684" i="13"/>
  <c r="AL689" i="13"/>
  <c r="AL694" i="13"/>
  <c r="AP696" i="13"/>
  <c r="AL700" i="13"/>
  <c r="AL853" i="13"/>
  <c r="AL1022" i="13"/>
  <c r="BJ382" i="13"/>
  <c r="BB386" i="13"/>
  <c r="AT491" i="13"/>
  <c r="BZ491" i="13"/>
  <c r="BB492" i="13"/>
  <c r="BZ494" i="13"/>
  <c r="BB495" i="13"/>
  <c r="AL540" i="13"/>
  <c r="AL544" i="13"/>
  <c r="AL548" i="13"/>
  <c r="AL552" i="13"/>
  <c r="AW618" i="13"/>
  <c r="AW621" i="13"/>
  <c r="AL667" i="13"/>
  <c r="AP670" i="13"/>
  <c r="AL680" i="13"/>
  <c r="AL698" i="13"/>
  <c r="AS791" i="13"/>
  <c r="AS793" i="13"/>
  <c r="AS795" i="13"/>
  <c r="AS796" i="13"/>
  <c r="AS797" i="13"/>
  <c r="AS799" i="13"/>
  <c r="AS801" i="13"/>
  <c r="AS803" i="13"/>
  <c r="AS804" i="13"/>
  <c r="AS805" i="13"/>
  <c r="AL854" i="13"/>
  <c r="AL899" i="13"/>
  <c r="AL931" i="13"/>
  <c r="AL1060" i="13"/>
  <c r="AL280" i="13"/>
  <c r="BN377" i="13"/>
  <c r="AT379" i="13"/>
  <c r="AP387" i="13"/>
  <c r="AL388" i="13"/>
  <c r="BN389" i="13"/>
  <c r="AL390" i="13"/>
  <c r="AX390" i="13"/>
  <c r="BR390" i="13"/>
  <c r="AL400" i="13"/>
  <c r="AP401" i="13"/>
  <c r="AT402" i="13"/>
  <c r="AX403" i="13"/>
  <c r="BB404" i="13"/>
  <c r="BF405" i="13"/>
  <c r="BJ406" i="13"/>
  <c r="AL408" i="13"/>
  <c r="AP409" i="13"/>
  <c r="AT410" i="13"/>
  <c r="AX411" i="13"/>
  <c r="BB412" i="13"/>
  <c r="BF413" i="13"/>
  <c r="BJ414" i="13"/>
  <c r="AL416" i="13"/>
  <c r="AP417" i="13"/>
  <c r="AT418" i="13"/>
  <c r="AX419" i="13"/>
  <c r="BB483" i="13"/>
  <c r="BB486" i="13"/>
  <c r="BJ487" i="13"/>
  <c r="AL488" i="13"/>
  <c r="BF489" i="13"/>
  <c r="AT492" i="13"/>
  <c r="AW623" i="13"/>
  <c r="AW632" i="13"/>
  <c r="AP668" i="13"/>
  <c r="AP675" i="13"/>
  <c r="AL693" i="13"/>
  <c r="AL934" i="13"/>
  <c r="AL985" i="13"/>
  <c r="AX203" i="13"/>
  <c r="BN204" i="13"/>
  <c r="BB206" i="13"/>
  <c r="AL173" i="13"/>
  <c r="AT192" i="13"/>
  <c r="BF193" i="13"/>
  <c r="AL194" i="13"/>
  <c r="BF194" i="13"/>
  <c r="BR194" i="13"/>
  <c r="AP195" i="13"/>
  <c r="BJ195" i="13"/>
  <c r="BV195" i="13"/>
  <c r="BR196" i="13"/>
  <c r="BN206" i="13"/>
  <c r="AX208" i="13"/>
  <c r="AL271" i="13"/>
  <c r="AL281" i="13"/>
  <c r="AL339" i="13"/>
  <c r="AL342" i="13"/>
  <c r="AL346" i="13"/>
  <c r="AL347" i="13"/>
  <c r="AL373" i="13"/>
  <c r="BN375" i="13"/>
  <c r="BR381" i="13"/>
  <c r="BB382" i="13"/>
  <c r="BR383" i="13"/>
  <c r="BJ385" i="13"/>
  <c r="BR388" i="13"/>
  <c r="BZ476" i="13"/>
  <c r="AL478" i="13"/>
  <c r="BF478" i="13"/>
  <c r="BR478" i="13"/>
  <c r="BF479" i="13"/>
  <c r="BN483" i="13"/>
  <c r="BZ486" i="13"/>
  <c r="AX489" i="13"/>
  <c r="BJ490" i="13"/>
  <c r="AL491" i="13"/>
  <c r="BR491" i="13"/>
  <c r="BR494" i="13"/>
  <c r="AT495" i="13"/>
  <c r="AW635" i="13"/>
  <c r="AL672" i="13"/>
  <c r="AP684" i="13"/>
  <c r="AP694" i="13"/>
  <c r="AP699" i="13"/>
  <c r="AL852" i="13"/>
  <c r="AL897" i="13"/>
  <c r="AL904" i="13"/>
  <c r="AL907" i="13"/>
  <c r="AL983" i="13"/>
  <c r="BB479" i="13"/>
  <c r="AT482" i="13"/>
  <c r="BZ482" i="13"/>
  <c r="AX475" i="13"/>
  <c r="AT476" i="13"/>
  <c r="AX477" i="13"/>
  <c r="BN479" i="13"/>
  <c r="BN480" i="13"/>
  <c r="BF482" i="13"/>
  <c r="BF484" i="13"/>
  <c r="BZ484" i="13"/>
  <c r="AX485" i="13"/>
  <c r="BN486" i="13"/>
  <c r="BB490" i="13"/>
  <c r="BF491" i="13"/>
  <c r="AP493" i="13"/>
  <c r="AL494" i="13"/>
  <c r="BV487" i="13"/>
  <c r="AX491" i="13"/>
  <c r="AT493" i="13"/>
  <c r="BN493" i="13"/>
  <c r="AX494" i="13"/>
  <c r="BR479" i="13"/>
  <c r="BJ482" i="13"/>
  <c r="BJ484" i="13"/>
  <c r="BB485" i="13"/>
  <c r="BB487" i="13"/>
  <c r="BJ491" i="13"/>
  <c r="BV492" i="13"/>
  <c r="AP494" i="13"/>
  <c r="BJ494" i="13"/>
  <c r="AL495" i="13"/>
  <c r="BF495" i="13"/>
  <c r="AP485" i="13"/>
  <c r="AT490" i="13"/>
  <c r="BN485" i="13"/>
  <c r="BV485" i="13"/>
  <c r="AP487" i="13"/>
  <c r="BN475" i="13"/>
  <c r="AP476" i="13"/>
  <c r="BJ480" i="13"/>
  <c r="BB482" i="13"/>
  <c r="AT485" i="13"/>
  <c r="BJ486" i="13"/>
  <c r="AT487" i="13"/>
  <c r="BZ487" i="13"/>
  <c r="AX490" i="13"/>
  <c r="BZ490" i="13"/>
  <c r="BB491" i="13"/>
  <c r="BF492" i="13"/>
  <c r="BR493" i="13"/>
  <c r="BJ495" i="13"/>
  <c r="BF475" i="13"/>
  <c r="BV476" i="13"/>
  <c r="BZ477" i="13"/>
  <c r="BF481" i="13"/>
  <c r="BN482" i="13"/>
  <c r="BN484" i="13"/>
  <c r="BF485" i="13"/>
  <c r="BR490" i="13"/>
  <c r="BN491" i="13"/>
  <c r="AX492" i="13"/>
  <c r="AT494" i="13"/>
  <c r="BN494" i="13"/>
  <c r="AP495" i="13"/>
  <c r="AL344" i="13"/>
  <c r="AL343" i="13"/>
  <c r="BJ404" i="13"/>
  <c r="AL406" i="13"/>
  <c r="AP407" i="13"/>
  <c r="AT408" i="13"/>
  <c r="AX409" i="13"/>
  <c r="BB410" i="13"/>
  <c r="BF411" i="13"/>
  <c r="BJ412" i="13"/>
  <c r="AL414" i="13"/>
  <c r="AP415" i="13"/>
  <c r="AT416" i="13"/>
  <c r="AX417" i="13"/>
  <c r="BB418" i="13"/>
  <c r="BF419" i="13"/>
  <c r="BJ378" i="13"/>
  <c r="BN379" i="13"/>
  <c r="AP399" i="13"/>
  <c r="BJ388" i="13"/>
  <c r="BR382" i="13"/>
  <c r="BR373" i="13"/>
  <c r="BR376" i="13"/>
  <c r="BN388" i="13"/>
  <c r="BN373" i="13"/>
  <c r="BJ379" i="13"/>
  <c r="AP383" i="13"/>
  <c r="AP392" i="13"/>
  <c r="BB374" i="13"/>
  <c r="BJ376" i="13"/>
  <c r="AL377" i="13"/>
  <c r="AP379" i="13"/>
  <c r="BN380" i="13"/>
  <c r="AP381" i="13"/>
  <c r="BF384" i="13"/>
  <c r="AT386" i="13"/>
  <c r="BB387" i="13"/>
  <c r="AL389" i="13"/>
  <c r="AT373" i="13"/>
  <c r="BR385" i="13"/>
  <c r="BB376" i="13"/>
  <c r="BN376" i="13"/>
  <c r="BR378" i="13"/>
  <c r="BB379" i="13"/>
  <c r="BJ381" i="13"/>
  <c r="BN386" i="13"/>
  <c r="AP372" i="13"/>
  <c r="BF373" i="13"/>
  <c r="BF372" i="13"/>
  <c r="AT374" i="13"/>
  <c r="BR380" i="13"/>
  <c r="BN381" i="13"/>
  <c r="BN382" i="13"/>
  <c r="AL386" i="13"/>
  <c r="BR386" i="13"/>
  <c r="BF388" i="13"/>
  <c r="BR389" i="13"/>
  <c r="AX391" i="13"/>
  <c r="AT392" i="13"/>
  <c r="AL374" i="13"/>
  <c r="BN385" i="13"/>
  <c r="BN387" i="13"/>
  <c r="BR372" i="13"/>
  <c r="BN374" i="13"/>
  <c r="AL376" i="13"/>
  <c r="BR377" i="13"/>
  <c r="AP378" i="13"/>
  <c r="BB378" i="13"/>
  <c r="AX380" i="13"/>
  <c r="BJ380" i="13"/>
  <c r="AT381" i="13"/>
  <c r="BF381" i="13"/>
  <c r="AX382" i="13"/>
  <c r="BN383" i="13"/>
  <c r="BF385" i="13"/>
  <c r="BJ386" i="13"/>
  <c r="AP388" i="13"/>
  <c r="BB389" i="13"/>
  <c r="AL392" i="13"/>
  <c r="AX374" i="13"/>
  <c r="BR374" i="13"/>
  <c r="BJ377" i="13"/>
  <c r="AL379" i="13"/>
  <c r="BB380" i="13"/>
  <c r="AP382" i="13"/>
  <c r="BB384" i="13"/>
  <c r="AL385" i="13"/>
  <c r="AX385" i="13"/>
  <c r="AP386" i="13"/>
  <c r="AX387" i="13"/>
  <c r="BB391" i="13"/>
  <c r="AX392" i="13"/>
  <c r="AO82" i="9"/>
  <c r="B86" i="9" s="1"/>
  <c r="BB373" i="13"/>
  <c r="BF379" i="13"/>
  <c r="BB381" i="13"/>
  <c r="AL123" i="13"/>
  <c r="AL171" i="13"/>
  <c r="BN193" i="13"/>
  <c r="AL145" i="13"/>
  <c r="AL166" i="13"/>
  <c r="AT193" i="13"/>
  <c r="AP203" i="13"/>
  <c r="BJ205" i="13"/>
  <c r="BB205" i="13"/>
  <c r="AL124" i="13"/>
  <c r="AL172" i="13"/>
  <c r="AL193" i="13"/>
  <c r="BR193" i="13"/>
  <c r="AL167" i="13"/>
  <c r="AX193" i="13"/>
  <c r="BJ197" i="13"/>
  <c r="BV199" i="13"/>
  <c r="BR201" i="13"/>
  <c r="AL205" i="13"/>
  <c r="BV207" i="13"/>
  <c r="AL312" i="13"/>
  <c r="BJ373" i="13"/>
  <c r="AT376" i="13"/>
  <c r="AP380" i="13"/>
  <c r="BF376" i="13"/>
  <c r="AT378" i="13"/>
  <c r="AT380" i="13"/>
  <c r="BJ384" i="13"/>
  <c r="AP389" i="13"/>
  <c r="AX376" i="13"/>
  <c r="AL378" i="13"/>
  <c r="AL380" i="13"/>
  <c r="AP384" i="13"/>
  <c r="AP376" i="13"/>
  <c r="BF387" i="13"/>
  <c r="BF391" i="13"/>
  <c r="BN384" i="13"/>
  <c r="BR387" i="13"/>
  <c r="BJ391" i="13"/>
  <c r="AT384" i="13"/>
  <c r="BJ387" i="13"/>
  <c r="AP391" i="13"/>
  <c r="BJ392" i="13"/>
  <c r="AL384" i="13"/>
  <c r="BR384" i="13"/>
  <c r="AT387" i="13"/>
  <c r="BN391" i="13"/>
  <c r="BB392" i="13"/>
  <c r="AX384" i="13"/>
  <c r="AL387" i="13"/>
  <c r="AT391" i="13"/>
  <c r="BJ399" i="13"/>
  <c r="AL401" i="13"/>
  <c r="AP402" i="13"/>
  <c r="AT403" i="13"/>
  <c r="AX404" i="13"/>
  <c r="BB405" i="13"/>
  <c r="BF406" i="13"/>
  <c r="BJ407" i="13"/>
  <c r="AL409" i="13"/>
  <c r="AP410" i="13"/>
  <c r="AT411" i="13"/>
  <c r="AX412" i="13"/>
  <c r="BB413" i="13"/>
  <c r="BF414" i="13"/>
  <c r="BJ415" i="13"/>
  <c r="AL417" i="13"/>
  <c r="AP418" i="13"/>
  <c r="AT419" i="13"/>
  <c r="BB399" i="13"/>
  <c r="BF400" i="13"/>
  <c r="BJ401" i="13"/>
  <c r="AL403" i="13"/>
  <c r="AP404" i="13"/>
  <c r="AT405" i="13"/>
  <c r="AX406" i="13"/>
  <c r="BB407" i="13"/>
  <c r="BF408" i="13"/>
  <c r="BJ409" i="13"/>
  <c r="AL411" i="13"/>
  <c r="AP412" i="13"/>
  <c r="AT413" i="13"/>
  <c r="AX414" i="13"/>
  <c r="BB415" i="13"/>
  <c r="BF416" i="13"/>
  <c r="BJ417" i="13"/>
  <c r="AL419" i="13"/>
  <c r="BB476" i="13"/>
  <c r="BR481" i="13"/>
  <c r="AT399" i="13"/>
  <c r="AX400" i="13"/>
  <c r="BB401" i="13"/>
  <c r="BF402" i="13"/>
  <c r="BJ403" i="13"/>
  <c r="AL405" i="13"/>
  <c r="AP406" i="13"/>
  <c r="AT407" i="13"/>
  <c r="AX408" i="13"/>
  <c r="BB409" i="13"/>
  <c r="BF410" i="13"/>
  <c r="BJ411" i="13"/>
  <c r="AL413" i="13"/>
  <c r="AP414" i="13"/>
  <c r="AT415" i="13"/>
  <c r="AX416" i="13"/>
  <c r="BB417" i="13"/>
  <c r="BF418" i="13"/>
  <c r="AP400" i="13"/>
  <c r="AT401" i="13"/>
  <c r="AX402" i="13"/>
  <c r="BB403" i="13"/>
  <c r="BF404" i="13"/>
  <c r="BJ405" i="13"/>
  <c r="AL407" i="13"/>
  <c r="AP408" i="13"/>
  <c r="AT409" i="13"/>
  <c r="AX410" i="13"/>
  <c r="BB411" i="13"/>
  <c r="BF412" i="13"/>
  <c r="BJ413" i="13"/>
  <c r="AL415" i="13"/>
  <c r="AP416" i="13"/>
  <c r="AT417" i="13"/>
  <c r="AX418" i="13"/>
  <c r="BB419" i="13"/>
  <c r="AP475" i="13"/>
  <c r="AX399" i="13"/>
  <c r="BB400" i="13"/>
  <c r="BF401" i="13"/>
  <c r="BJ402" i="13"/>
  <c r="AL404" i="13"/>
  <c r="AP405" i="13"/>
  <c r="AT406" i="13"/>
  <c r="AX407" i="13"/>
  <c r="BB408" i="13"/>
  <c r="BF409" i="13"/>
  <c r="BJ410" i="13"/>
  <c r="AL412" i="13"/>
  <c r="AP413" i="13"/>
  <c r="AT414" i="13"/>
  <c r="AX415" i="13"/>
  <c r="BB416" i="13"/>
  <c r="BF417" i="13"/>
  <c r="BJ418" i="13"/>
  <c r="AL450" i="13"/>
  <c r="BF477" i="13"/>
  <c r="AX480" i="13"/>
  <c r="AL476" i="13"/>
  <c r="AP477" i="13"/>
  <c r="BZ479" i="13"/>
  <c r="BB481" i="13"/>
  <c r="BF486" i="13"/>
  <c r="BJ479" i="13"/>
  <c r="AL481" i="13"/>
  <c r="BR476" i="13"/>
  <c r="BV477" i="13"/>
  <c r="AT479" i="13"/>
  <c r="BF480" i="13"/>
  <c r="BR484" i="13"/>
  <c r="BJ476" i="13"/>
  <c r="BN477" i="13"/>
  <c r="AL479" i="13"/>
  <c r="BZ481" i="13"/>
  <c r="AP484" i="13"/>
  <c r="BF487" i="13"/>
  <c r="AP480" i="13"/>
  <c r="BV480" i="13"/>
  <c r="AX484" i="13"/>
  <c r="AP486" i="13"/>
  <c r="AX487" i="13"/>
  <c r="AT480" i="13"/>
  <c r="BZ480" i="13"/>
  <c r="BV486" i="13"/>
  <c r="BN487" i="13"/>
  <c r="BB480" i="13"/>
  <c r="AL553" i="13"/>
  <c r="AW629" i="13"/>
  <c r="AW634" i="13"/>
  <c r="AL480" i="13"/>
  <c r="BR480" i="13"/>
  <c r="AL541" i="13"/>
  <c r="AW622" i="13"/>
  <c r="AP680" i="13"/>
  <c r="AP681" i="13"/>
  <c r="AR592" i="13"/>
  <c r="AW626" i="13"/>
  <c r="AW636" i="13"/>
  <c r="AW630" i="13"/>
  <c r="AL668" i="13"/>
  <c r="AV592" i="13"/>
  <c r="AW624" i="13"/>
  <c r="AP677" i="13"/>
  <c r="AL681" i="13"/>
  <c r="AL682" i="13"/>
  <c r="AL697" i="13"/>
  <c r="AS798" i="13"/>
  <c r="AO794" i="13"/>
  <c r="AL1053" i="13"/>
  <c r="AL1061" i="13"/>
  <c r="AP685" i="13"/>
  <c r="AP689" i="13"/>
  <c r="AP693" i="13"/>
  <c r="AP697" i="13"/>
  <c r="AS800" i="13"/>
  <c r="AL675" i="13"/>
  <c r="AL679" i="13"/>
  <c r="AL683" i="13"/>
  <c r="AL687" i="13"/>
  <c r="AL691" i="13"/>
  <c r="AL695" i="13"/>
  <c r="AO798" i="13"/>
  <c r="AL1024" i="13"/>
  <c r="AL699" i="13"/>
  <c r="AS794" i="13"/>
  <c r="AO802" i="13"/>
  <c r="AL850" i="13"/>
  <c r="AP687" i="13"/>
  <c r="AP691" i="13"/>
  <c r="AP695" i="13"/>
  <c r="AS792" i="13"/>
  <c r="AO796" i="13"/>
  <c r="AO801" i="13"/>
  <c r="AP700" i="13"/>
  <c r="AL898" i="13"/>
  <c r="AL906" i="13"/>
  <c r="AL1051" i="13"/>
  <c r="AL1059" i="13"/>
  <c r="AL1049" i="13"/>
  <c r="AL1057" i="13"/>
  <c r="AL902" i="13"/>
  <c r="AL910" i="13"/>
  <c r="AL1055" i="13"/>
  <c r="AL938" i="13"/>
  <c r="AL1050" i="13"/>
  <c r="AL1058" i="13"/>
  <c r="AL878" i="13" l="1"/>
  <c r="AJ879" i="13" s="1"/>
  <c r="B884" i="13" s="1"/>
  <c r="AP350" i="13"/>
  <c r="BW200" i="13"/>
  <c r="BX200" i="13" s="1"/>
  <c r="BF209" i="13"/>
  <c r="AL350" i="13"/>
  <c r="AJ351" i="13" s="1"/>
  <c r="B357" i="13" s="1"/>
  <c r="BN496" i="13"/>
  <c r="CA475" i="13"/>
  <c r="BS392" i="13"/>
  <c r="BT392" i="13" s="1"/>
  <c r="CA495" i="13"/>
  <c r="CB495" i="13" s="1"/>
  <c r="AK772" i="13"/>
  <c r="BF393" i="13"/>
  <c r="AW638" i="13"/>
  <c r="AU639" i="13" s="1"/>
  <c r="B646" i="13" s="1"/>
  <c r="BS372" i="13"/>
  <c r="AL291" i="13"/>
  <c r="AJ292" i="13" s="1"/>
  <c r="B297" i="13" s="1"/>
  <c r="AL319" i="13"/>
  <c r="AJ320" i="13" s="1"/>
  <c r="B325" i="13" s="1"/>
  <c r="BJ420" i="13"/>
  <c r="AL453" i="13"/>
  <c r="AJ454" i="13" s="1"/>
  <c r="B461" i="13" s="1"/>
  <c r="AL1006" i="13"/>
  <c r="AJ1007" i="13" s="1"/>
  <c r="B1012" i="13" s="1"/>
  <c r="CA489" i="13"/>
  <c r="CB489" i="13" s="1"/>
  <c r="AL1063" i="13"/>
  <c r="AJ1064" i="13" s="1"/>
  <c r="B1071" i="13" s="1"/>
  <c r="BW198" i="13"/>
  <c r="BX198" i="13" s="1"/>
  <c r="BB209" i="13"/>
  <c r="AX209" i="13"/>
  <c r="CA490" i="13"/>
  <c r="CB490" i="13" s="1"/>
  <c r="AT209" i="13"/>
  <c r="CA481" i="13"/>
  <c r="CB481" i="13" s="1"/>
  <c r="CA482" i="13"/>
  <c r="CB482" i="13" s="1"/>
  <c r="BW197" i="13"/>
  <c r="BX197" i="13" s="1"/>
  <c r="BW204" i="13"/>
  <c r="BX204" i="13" s="1"/>
  <c r="BW196" i="13"/>
  <c r="BX196" i="13" s="1"/>
  <c r="AL126" i="13"/>
  <c r="AJ127" i="13" s="1"/>
  <c r="B134" i="13" s="1"/>
  <c r="AP702" i="13"/>
  <c r="AL912" i="13"/>
  <c r="AJ913" i="13" s="1"/>
  <c r="B920" i="13" s="1"/>
  <c r="AL233" i="13"/>
  <c r="AJ234" i="13" s="1"/>
  <c r="B239" i="13" s="1"/>
  <c r="CA492" i="13"/>
  <c r="CB492" i="13" s="1"/>
  <c r="CA484" i="13"/>
  <c r="AL1028" i="13"/>
  <c r="AJ1029" i="13" s="1"/>
  <c r="B1034" i="13" s="1"/>
  <c r="BW207" i="13"/>
  <c r="BX207" i="13" s="1"/>
  <c r="BW199" i="13"/>
  <c r="BS375" i="13"/>
  <c r="BT375" i="13" s="1"/>
  <c r="AP209" i="13"/>
  <c r="CA494" i="13"/>
  <c r="CB494" i="13" s="1"/>
  <c r="CA485" i="13"/>
  <c r="CB485" i="13" s="1"/>
  <c r="BW202" i="13"/>
  <c r="BX202" i="13" s="1"/>
  <c r="CA476" i="13"/>
  <c r="CB476" i="13" s="1"/>
  <c r="CA487" i="13"/>
  <c r="CB487" i="13" s="1"/>
  <c r="CA486" i="13"/>
  <c r="CB486" i="13" s="1"/>
  <c r="BW201" i="13"/>
  <c r="BX201" i="13" s="1"/>
  <c r="CA479" i="13"/>
  <c r="CB479" i="13" s="1"/>
  <c r="AL175" i="13"/>
  <c r="AJ176" i="13" s="1"/>
  <c r="B181" i="13" s="1"/>
  <c r="AS807" i="13"/>
  <c r="CA493" i="13"/>
  <c r="CB493" i="13" s="1"/>
  <c r="BW206" i="13"/>
  <c r="BX206" i="13" s="1"/>
  <c r="BW195" i="13"/>
  <c r="BX195" i="13" s="1"/>
  <c r="BS390" i="13"/>
  <c r="BT390" i="13" s="1"/>
  <c r="BW205" i="13"/>
  <c r="BX205" i="13" s="1"/>
  <c r="AL209" i="13"/>
  <c r="BW193" i="13"/>
  <c r="BX193" i="13" s="1"/>
  <c r="AL150" i="13"/>
  <c r="AJ151" i="13" s="1"/>
  <c r="B156" i="13" s="1"/>
  <c r="CA483" i="13"/>
  <c r="CB483" i="13" s="1"/>
  <c r="AL988" i="13"/>
  <c r="AJ989" i="13" s="1"/>
  <c r="B994" i="13" s="1"/>
  <c r="BW208" i="13"/>
  <c r="BX208" i="13" s="1"/>
  <c r="BS373" i="13"/>
  <c r="BT373" i="13" s="1"/>
  <c r="AL856" i="13"/>
  <c r="AJ857" i="13" s="1"/>
  <c r="B862" i="13" s="1"/>
  <c r="BW194" i="13"/>
  <c r="BX194" i="13" s="1"/>
  <c r="AL557" i="13"/>
  <c r="AJ558" i="13" s="1"/>
  <c r="B565" i="13" s="1"/>
  <c r="BW203" i="13"/>
  <c r="BX203" i="13" s="1"/>
  <c r="CA480" i="13"/>
  <c r="CB480" i="13" s="1"/>
  <c r="CB484" i="13"/>
  <c r="BX199" i="13"/>
  <c r="CA491" i="13"/>
  <c r="CB491" i="13" s="1"/>
  <c r="CA478" i="13"/>
  <c r="CB478" i="13" s="1"/>
  <c r="CA477" i="13"/>
  <c r="CB477" i="13" s="1"/>
  <c r="BJ209" i="13"/>
  <c r="CA488" i="13"/>
  <c r="CB488" i="13" s="1"/>
  <c r="AL940" i="13"/>
  <c r="AJ941" i="13" s="1"/>
  <c r="B946" i="13" s="1"/>
  <c r="AL702" i="13"/>
  <c r="AJ703" i="13" s="1"/>
  <c r="B720" i="13" s="1"/>
  <c r="AO807" i="13"/>
  <c r="BW192" i="13"/>
  <c r="AL593" i="13"/>
  <c r="B597" i="13" s="1"/>
  <c r="CE476" i="13"/>
  <c r="BJ496" i="13"/>
  <c r="BB496" i="13"/>
  <c r="AT496" i="13"/>
  <c r="AL496" i="13"/>
  <c r="AX496" i="13"/>
  <c r="BF496" i="13"/>
  <c r="BS391" i="13"/>
  <c r="BS382" i="13"/>
  <c r="BT382" i="13" s="1"/>
  <c r="BS388" i="13"/>
  <c r="BT388" i="13" s="1"/>
  <c r="BS383" i="13"/>
  <c r="BT383" i="13" s="1"/>
  <c r="AP420" i="13"/>
  <c r="BS381" i="13"/>
  <c r="BT381" i="13" s="1"/>
  <c r="AX420" i="13"/>
  <c r="AP393" i="13"/>
  <c r="BS379" i="13"/>
  <c r="BT379" i="13" s="1"/>
  <c r="BS386" i="13"/>
  <c r="BT386" i="13" s="1"/>
  <c r="BS377" i="13"/>
  <c r="BT377" i="13" s="1"/>
  <c r="BS374" i="13"/>
  <c r="BT374" i="13" s="1"/>
  <c r="BS389" i="13"/>
  <c r="BT389" i="13" s="1"/>
  <c r="BS384" i="13"/>
  <c r="BT384" i="13" s="1"/>
  <c r="BS380" i="13"/>
  <c r="BT380" i="13" s="1"/>
  <c r="BS376" i="13"/>
  <c r="BT376" i="13" s="1"/>
  <c r="AL393" i="13"/>
  <c r="BS378" i="13"/>
  <c r="BT378" i="13" s="1"/>
  <c r="BB393" i="13"/>
  <c r="BS385" i="13"/>
  <c r="BT385" i="13" s="1"/>
  <c r="BS387" i="13"/>
  <c r="BT387" i="13" s="1"/>
  <c r="AX393" i="13"/>
  <c r="AT393" i="13"/>
  <c r="BW373" i="13"/>
  <c r="BF420" i="13"/>
  <c r="AT420" i="13"/>
  <c r="BB420" i="13"/>
  <c r="CD483" i="13"/>
  <c r="CE483" i="13" s="1"/>
  <c r="CF483" i="13" s="1"/>
  <c r="CD479" i="13"/>
  <c r="CE479" i="13" s="1"/>
  <c r="CF479" i="13" s="1"/>
  <c r="CD494" i="13"/>
  <c r="CE494" i="13" s="1"/>
  <c r="CF494" i="13" s="1"/>
  <c r="CD489" i="13"/>
  <c r="CE489" i="13" s="1"/>
  <c r="CF489" i="13" s="1"/>
  <c r="CD493" i="13"/>
  <c r="CE493" i="13" s="1"/>
  <c r="CF493" i="13" s="1"/>
  <c r="CD485" i="13"/>
  <c r="CE485" i="13" s="1"/>
  <c r="CF485" i="13" s="1"/>
  <c r="CD478" i="13"/>
  <c r="CE478" i="13" s="1"/>
  <c r="CF478" i="13" s="1"/>
  <c r="CD488" i="13"/>
  <c r="CE488" i="13" s="1"/>
  <c r="CF488" i="13" s="1"/>
  <c r="CD491" i="13"/>
  <c r="CE491" i="13" s="1"/>
  <c r="CF491" i="13" s="1"/>
  <c r="CD481" i="13"/>
  <c r="CE481" i="13" s="1"/>
  <c r="CF481" i="13" s="1"/>
  <c r="CD484" i="13"/>
  <c r="CE484" i="13" s="1"/>
  <c r="CF484" i="13" s="1"/>
  <c r="CD486" i="13"/>
  <c r="CE486" i="13" s="1"/>
  <c r="CD492" i="13"/>
  <c r="CE492" i="13" s="1"/>
  <c r="CF492" i="13" s="1"/>
  <c r="CD487" i="13"/>
  <c r="CE487" i="13" s="1"/>
  <c r="CF487" i="13" s="1"/>
  <c r="CD480" i="13"/>
  <c r="CE480" i="13" s="1"/>
  <c r="CF480" i="13" s="1"/>
  <c r="CD482" i="13"/>
  <c r="CE482" i="13" s="1"/>
  <c r="CF482" i="13" s="1"/>
  <c r="CD477" i="13"/>
  <c r="CD490" i="13"/>
  <c r="CE490" i="13" s="1"/>
  <c r="CF490" i="13" s="1"/>
  <c r="AP496" i="13"/>
  <c r="AL420" i="13"/>
  <c r="BT391" i="13"/>
  <c r="BV390" i="13"/>
  <c r="BW390" i="13" s="1"/>
  <c r="BX390" i="13" s="1"/>
  <c r="BV381" i="13"/>
  <c r="BW381" i="13" s="1"/>
  <c r="BX381" i="13" s="1"/>
  <c r="BV388" i="13"/>
  <c r="BW388" i="13" s="1"/>
  <c r="BX388" i="13" s="1"/>
  <c r="BV389" i="13"/>
  <c r="BW389" i="13" s="1"/>
  <c r="BX389" i="13" s="1"/>
  <c r="BV386" i="13"/>
  <c r="BW386" i="13" s="1"/>
  <c r="BX386" i="13" s="1"/>
  <c r="BV385" i="13"/>
  <c r="BW385" i="13" s="1"/>
  <c r="BX385" i="13" s="1"/>
  <c r="BV387" i="13"/>
  <c r="BW387" i="13" s="1"/>
  <c r="BX387" i="13" s="1"/>
  <c r="BV383" i="13"/>
  <c r="BW383" i="13" s="1"/>
  <c r="BX383" i="13" s="1"/>
  <c r="BV377" i="13"/>
  <c r="BW377" i="13" s="1"/>
  <c r="BX377" i="13" s="1"/>
  <c r="BV391" i="13"/>
  <c r="BW391" i="13" s="1"/>
  <c r="BX391" i="13" s="1"/>
  <c r="BV384" i="13"/>
  <c r="BW384" i="13" s="1"/>
  <c r="BX384" i="13" s="1"/>
  <c r="BV379" i="13"/>
  <c r="BW379" i="13" s="1"/>
  <c r="BX379" i="13" s="1"/>
  <c r="BV380" i="13"/>
  <c r="BW380" i="13" s="1"/>
  <c r="BX380" i="13" s="1"/>
  <c r="BV378" i="13"/>
  <c r="BW378" i="13" s="1"/>
  <c r="BX378" i="13" s="1"/>
  <c r="BV376" i="13"/>
  <c r="BW376" i="13" s="1"/>
  <c r="BX376" i="13" s="1"/>
  <c r="BV382" i="13"/>
  <c r="BW382" i="13" s="1"/>
  <c r="BX382" i="13" s="1"/>
  <c r="BV374" i="13"/>
  <c r="BV375" i="13"/>
  <c r="BW375" i="13" s="1"/>
  <c r="BX375" i="13" s="1"/>
  <c r="BS393" i="13" l="1"/>
  <c r="BT372" i="13"/>
  <c r="AJ210" i="13"/>
  <c r="CA496" i="13"/>
  <c r="CB475" i="13"/>
  <c r="CE477" i="13"/>
  <c r="CF477" i="13" s="1"/>
  <c r="CD496" i="13"/>
  <c r="BW374" i="13"/>
  <c r="BX374" i="13" s="1"/>
  <c r="BV393" i="13"/>
  <c r="BW393" i="13"/>
  <c r="AM808" i="13"/>
  <c r="B814" i="13" s="1"/>
  <c r="BX192" i="13"/>
  <c r="BW209" i="13"/>
  <c r="CF476" i="13"/>
  <c r="AJ497" i="13"/>
  <c r="BX373" i="13"/>
  <c r="AJ421" i="13"/>
  <c r="CB496" i="13" l="1"/>
  <c r="CC496" i="13"/>
  <c r="B502" i="13" s="1"/>
  <c r="BT393" i="13"/>
  <c r="BU393" i="13"/>
  <c r="B426" i="13" s="1"/>
  <c r="CE496" i="13"/>
  <c r="BY393" i="13"/>
  <c r="B424" i="13" s="1"/>
  <c r="BX393" i="13"/>
  <c r="BX209" i="13"/>
  <c r="BY209" i="13"/>
  <c r="B215" i="13" s="1"/>
  <c r="CF486" i="13"/>
  <c r="CG496" i="13" l="1"/>
  <c r="B500" i="13" s="1"/>
  <c r="CF496" i="13"/>
  <c r="AI237" i="5"/>
  <c r="B243" i="5" s="1"/>
  <c r="AH237" i="5"/>
  <c r="AG237" i="5"/>
  <c r="B244" i="5" s="1"/>
  <c r="AI216" i="5"/>
  <c r="AH216" i="5"/>
  <c r="AG216" i="5"/>
  <c r="AI48" i="9"/>
  <c r="B56" i="9" s="1"/>
  <c r="B39" i="9"/>
  <c r="AI35" i="9"/>
  <c r="B38" i="9" s="1"/>
  <c r="BP31" i="8"/>
  <c r="BR31" i="8" s="1"/>
  <c r="AG96" i="7"/>
  <c r="B102" i="7" s="1"/>
  <c r="AH96" i="7"/>
  <c r="B100" i="7" s="1"/>
  <c r="AH73" i="7"/>
  <c r="AG73" i="7"/>
  <c r="AJ74" i="7"/>
  <c r="AJ75" i="7"/>
  <c r="AJ76" i="7"/>
  <c r="AJ77" i="7"/>
  <c r="AG74" i="7"/>
  <c r="AH74" i="7"/>
  <c r="AI74" i="7"/>
  <c r="AG75" i="7"/>
  <c r="AH75" i="7"/>
  <c r="AI75" i="7"/>
  <c r="AG76" i="7"/>
  <c r="AH76" i="7"/>
  <c r="AI76" i="7"/>
  <c r="AG77" i="7"/>
  <c r="AH77" i="7"/>
  <c r="AI77" i="7"/>
  <c r="AG78" i="7"/>
  <c r="AH78" i="7"/>
  <c r="AI78" i="7"/>
  <c r="AG79" i="7"/>
  <c r="AH79" i="7"/>
  <c r="AI79" i="7"/>
  <c r="AI73" i="7"/>
  <c r="AM52" i="7"/>
  <c r="AM53" i="7"/>
  <c r="AM54" i="7"/>
  <c r="AM55" i="7"/>
  <c r="AM56" i="7"/>
  <c r="AL52" i="7"/>
  <c r="AP52" i="7"/>
  <c r="AO52" i="7"/>
  <c r="AL53" i="7"/>
  <c r="AN53" i="7"/>
  <c r="AL54" i="7"/>
  <c r="AN54" i="7"/>
  <c r="AL55" i="7"/>
  <c r="AN55" i="7"/>
  <c r="AL56" i="7"/>
  <c r="AN56" i="7"/>
  <c r="AN52" i="7"/>
  <c r="AI28" i="5"/>
  <c r="AG28" i="5"/>
  <c r="AH28" i="5"/>
  <c r="B40" i="7"/>
  <c r="AI33" i="7"/>
  <c r="B39" i="7" s="1"/>
  <c r="AH33" i="7"/>
  <c r="B37" i="7" s="1"/>
  <c r="B38" i="7"/>
  <c r="AG33" i="7"/>
  <c r="B41" i="7" s="1"/>
  <c r="B66" i="7" l="1"/>
  <c r="AM57" i="7"/>
  <c r="AH29" i="5"/>
  <c r="B36" i="5" s="1"/>
  <c r="AH80" i="7"/>
  <c r="B89" i="7" s="1"/>
  <c r="AI80" i="7"/>
  <c r="B84" i="7" s="1"/>
  <c r="AN57" i="7"/>
  <c r="B61" i="7" s="1"/>
  <c r="BF31" i="8"/>
  <c r="AJ78" i="7"/>
  <c r="AJ79" i="7" s="1"/>
  <c r="B87" i="7" s="1"/>
  <c r="B43" i="9"/>
  <c r="AH49" i="9"/>
  <c r="B59" i="9" s="1"/>
  <c r="B58" i="7"/>
  <c r="B88" i="7" l="1"/>
  <c r="AL80" i="6"/>
  <c r="AM80" i="6"/>
  <c r="AG64" i="6"/>
  <c r="B68" i="6" s="1"/>
  <c r="BA260" i="5" l="1"/>
  <c r="AZ260" i="5"/>
  <c r="AU279" i="5"/>
  <c r="AV279" i="5" s="1"/>
  <c r="BF261" i="5"/>
  <c r="BG261" i="5"/>
  <c r="BF262" i="5"/>
  <c r="BG262" i="5"/>
  <c r="BF263" i="5"/>
  <c r="BG263" i="5"/>
  <c r="BF264" i="5"/>
  <c r="BG264" i="5"/>
  <c r="BF265" i="5"/>
  <c r="BG265" i="5"/>
  <c r="BF266" i="5"/>
  <c r="BG266" i="5"/>
  <c r="BF267" i="5"/>
  <c r="BG267" i="5"/>
  <c r="BF268" i="5"/>
  <c r="BG268" i="5"/>
  <c r="BF269" i="5"/>
  <c r="BG269" i="5"/>
  <c r="BF270" i="5"/>
  <c r="BG270" i="5"/>
  <c r="BF271" i="5"/>
  <c r="BG271" i="5"/>
  <c r="BF272" i="5"/>
  <c r="BG272" i="5"/>
  <c r="BF273" i="5"/>
  <c r="BG273" i="5"/>
  <c r="BF274" i="5"/>
  <c r="BG274" i="5"/>
  <c r="BF275" i="5"/>
  <c r="BG275" i="5"/>
  <c r="BF276" i="5"/>
  <c r="BG276" i="5"/>
  <c r="BF277" i="5"/>
  <c r="BG277" i="5"/>
  <c r="BF278" i="5"/>
  <c r="BG278" i="5"/>
  <c r="BF279" i="5"/>
  <c r="BG279" i="5"/>
  <c r="BA261" i="5"/>
  <c r="BC261" i="5"/>
  <c r="BD261" i="5" s="1"/>
  <c r="BA262" i="5"/>
  <c r="BC262" i="5"/>
  <c r="BD262" i="5" s="1"/>
  <c r="BA263" i="5"/>
  <c r="BC263" i="5"/>
  <c r="BD263" i="5" s="1"/>
  <c r="BA264" i="5"/>
  <c r="BC264" i="5"/>
  <c r="BD264" i="5" s="1"/>
  <c r="BA265" i="5"/>
  <c r="BC265" i="5"/>
  <c r="BD265" i="5" s="1"/>
  <c r="BA266" i="5"/>
  <c r="BC266" i="5"/>
  <c r="BD266" i="5" s="1"/>
  <c r="BA267" i="5"/>
  <c r="BC267" i="5"/>
  <c r="BD267" i="5" s="1"/>
  <c r="BA268" i="5"/>
  <c r="BC268" i="5"/>
  <c r="BD268" i="5" s="1"/>
  <c r="BA269" i="5"/>
  <c r="BC269" i="5"/>
  <c r="BD269" i="5" s="1"/>
  <c r="BA270" i="5"/>
  <c r="BC270" i="5"/>
  <c r="BD270" i="5" s="1"/>
  <c r="BA271" i="5"/>
  <c r="BC271" i="5"/>
  <c r="BD271" i="5" s="1"/>
  <c r="BA272" i="5"/>
  <c r="BC272" i="5"/>
  <c r="BD272" i="5" s="1"/>
  <c r="BA273" i="5"/>
  <c r="BC273" i="5"/>
  <c r="BD273" i="5" s="1"/>
  <c r="BA274" i="5"/>
  <c r="BC274" i="5"/>
  <c r="BD274" i="5" s="1"/>
  <c r="BA275" i="5"/>
  <c r="BC275" i="5"/>
  <c r="BD275" i="5" s="1"/>
  <c r="BA276" i="5"/>
  <c r="BC276" i="5"/>
  <c r="BD276" i="5" s="1"/>
  <c r="BA277" i="5"/>
  <c r="BC277" i="5"/>
  <c r="BD277" i="5" s="1"/>
  <c r="BA278" i="5"/>
  <c r="BC278" i="5"/>
  <c r="BD278" i="5" s="1"/>
  <c r="BA279" i="5"/>
  <c r="BC279" i="5"/>
  <c r="BD279" i="5" s="1"/>
  <c r="AU261" i="5"/>
  <c r="AV261" i="5" s="1"/>
  <c r="AU262" i="5"/>
  <c r="AV262" i="5" s="1"/>
  <c r="AU263" i="5"/>
  <c r="AU264" i="5"/>
  <c r="AV264" i="5" s="1"/>
  <c r="AU265" i="5"/>
  <c r="AV265" i="5" s="1"/>
  <c r="AU266" i="5"/>
  <c r="AV266" i="5" s="1"/>
  <c r="AU267" i="5"/>
  <c r="AV267" i="5" s="1"/>
  <c r="AU268" i="5"/>
  <c r="AV268" i="5" s="1"/>
  <c r="AU269" i="5"/>
  <c r="AV269" i="5" s="1"/>
  <c r="AU270" i="5"/>
  <c r="AV270" i="5" s="1"/>
  <c r="AU271" i="5"/>
  <c r="AV271" i="5" s="1"/>
  <c r="AU273" i="5"/>
  <c r="AV273" i="5" s="1"/>
  <c r="AU274" i="5"/>
  <c r="AV274" i="5" s="1"/>
  <c r="AU275" i="5"/>
  <c r="AV275" i="5" s="1"/>
  <c r="AU276" i="5"/>
  <c r="AV276" i="5" s="1"/>
  <c r="AU277" i="5"/>
  <c r="AV277" i="5" s="1"/>
  <c r="AU278" i="5"/>
  <c r="AV278" i="5" s="1"/>
  <c r="BG260" i="5"/>
  <c r="BF260" i="5"/>
  <c r="BC260" i="5"/>
  <c r="AY260" i="5"/>
  <c r="B282" i="5" s="1"/>
  <c r="AX260" i="5"/>
  <c r="B297" i="5" s="1"/>
  <c r="B241" i="5"/>
  <c r="B223" i="5"/>
  <c r="AG217" i="5"/>
  <c r="AH217" i="5"/>
  <c r="AI217" i="5"/>
  <c r="AI218" i="5" s="1"/>
  <c r="B221" i="5" s="1"/>
  <c r="AI186" i="5"/>
  <c r="B202" i="5" s="1"/>
  <c r="AI133" i="5"/>
  <c r="AH133" i="5"/>
  <c r="AI162" i="5"/>
  <c r="AH162" i="5"/>
  <c r="AG162" i="5"/>
  <c r="AH75" i="5"/>
  <c r="AG75" i="5"/>
  <c r="AH60" i="5"/>
  <c r="AG60" i="5"/>
  <c r="AG61" i="5"/>
  <c r="AH61" i="5"/>
  <c r="AI61" i="5"/>
  <c r="AI60" i="5"/>
  <c r="AR60" i="5"/>
  <c r="B33" i="5"/>
  <c r="B32" i="5"/>
  <c r="BG280" i="5" l="1"/>
  <c r="AH62" i="5"/>
  <c r="B69" i="5" s="1"/>
  <c r="AH76" i="5"/>
  <c r="AI163" i="5"/>
  <c r="B176" i="5" s="1"/>
  <c r="BF280" i="5"/>
  <c r="AR62" i="5"/>
  <c r="B67" i="5" s="1"/>
  <c r="AI134" i="5"/>
  <c r="B153" i="5" s="1"/>
  <c r="AH218" i="5"/>
  <c r="B224" i="5" s="1"/>
  <c r="BA280" i="5"/>
  <c r="AI62" i="5"/>
  <c r="B65" i="5" s="1"/>
  <c r="AI106" i="5"/>
  <c r="B124" i="5" s="1"/>
  <c r="BC280" i="5"/>
  <c r="BD260" i="5"/>
  <c r="AU272" i="5"/>
  <c r="AV263" i="5"/>
  <c r="B97" i="5"/>
  <c r="B290" i="5" l="1"/>
  <c r="BD280" i="5"/>
  <c r="BE280" i="5" s="1"/>
  <c r="B293" i="5" s="1"/>
  <c r="B295" i="5"/>
  <c r="AU280" i="5"/>
  <c r="AV260" i="5"/>
  <c r="AV272" i="5"/>
  <c r="AV280" i="5" l="1"/>
  <c r="AW280" i="5" s="1"/>
  <c r="B296" i="5" s="1"/>
  <c r="B66" i="4" l="1"/>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31" i="4"/>
  <c r="B8" i="20"/>
  <c r="B8" i="19"/>
  <c r="B8" i="17"/>
  <c r="M450" i="17" s="1"/>
  <c r="B8" i="16"/>
  <c r="B8" i="15"/>
  <c r="B8" i="14"/>
  <c r="B8" i="13"/>
  <c r="M1082" i="13" s="1"/>
  <c r="B8" i="12"/>
  <c r="B8" i="11"/>
  <c r="B8" i="10"/>
  <c r="B8" i="9"/>
  <c r="B8" i="8"/>
  <c r="B8" i="7"/>
  <c r="B8" i="6"/>
  <c r="B8" i="5"/>
  <c r="B8" i="4"/>
  <c r="B8" i="3"/>
  <c r="B7" i="1"/>
  <c r="N8" i="2"/>
  <c r="AL574" i="2" l="1"/>
  <c r="AM574" i="2" s="1"/>
  <c r="AL567" i="2"/>
  <c r="AM567" i="2" s="1"/>
  <c r="AL560" i="2"/>
  <c r="AM560" i="2" s="1"/>
  <c r="AL553" i="2"/>
  <c r="AM553" i="2" s="1"/>
  <c r="AL546" i="2"/>
  <c r="AM546" i="2" s="1"/>
  <c r="AL539" i="2"/>
  <c r="AM539" i="2" s="1"/>
  <c r="AL532" i="2"/>
  <c r="AM532" i="2" s="1"/>
  <c r="AL525" i="2"/>
  <c r="AM525" i="2" s="1"/>
  <c r="AL518" i="2"/>
  <c r="AM518" i="2" s="1"/>
  <c r="AL511" i="2"/>
  <c r="AM511" i="2" s="1"/>
  <c r="AL504" i="2"/>
  <c r="AM504" i="2" s="1"/>
  <c r="AL497" i="2"/>
  <c r="AM497" i="2" s="1"/>
  <c r="AL490" i="2"/>
  <c r="AM490" i="2" s="1"/>
  <c r="AL483" i="2"/>
  <c r="AM483" i="2" s="1"/>
  <c r="AL476" i="2"/>
  <c r="AM476" i="2" s="1"/>
  <c r="AL469" i="2"/>
  <c r="AM469" i="2" s="1"/>
  <c r="AL462" i="2"/>
  <c r="AM462" i="2" s="1"/>
  <c r="AL455" i="2"/>
  <c r="AM455" i="2" s="1"/>
  <c r="AL448" i="2"/>
  <c r="AM448" i="2" s="1"/>
  <c r="AL441" i="2"/>
  <c r="AM441" i="2" s="1"/>
  <c r="AL434" i="2"/>
  <c r="AM434" i="2" s="1"/>
  <c r="AL427" i="2"/>
  <c r="AM427" i="2" s="1"/>
  <c r="AL420" i="2"/>
  <c r="AM420" i="2" s="1"/>
  <c r="AL413" i="2"/>
  <c r="AM413" i="2" s="1"/>
  <c r="AL406" i="2"/>
  <c r="AM406" i="2" s="1"/>
  <c r="AL399" i="2"/>
  <c r="AM399" i="2" s="1"/>
  <c r="AL392" i="2"/>
  <c r="AM392" i="2" s="1"/>
  <c r="AL385" i="2"/>
  <c r="AM385" i="2" s="1"/>
  <c r="AL378" i="2"/>
  <c r="AM378" i="2" s="1"/>
  <c r="AL371" i="2"/>
  <c r="AM371" i="2" s="1"/>
  <c r="AL364" i="2"/>
  <c r="AM364" i="2" s="1"/>
  <c r="AL357" i="2"/>
  <c r="AM357" i="2" s="1"/>
  <c r="AL350" i="2"/>
  <c r="AM350" i="2" s="1"/>
  <c r="AL343" i="2"/>
  <c r="AM343" i="2" s="1"/>
  <c r="AL336" i="2"/>
  <c r="AM336" i="2" s="1"/>
  <c r="AL329" i="2"/>
  <c r="AM329" i="2" s="1"/>
  <c r="AL322" i="2"/>
  <c r="AM322" i="2" s="1"/>
  <c r="AL315" i="2"/>
  <c r="AM315" i="2" s="1"/>
  <c r="AL308" i="2"/>
  <c r="AM308" i="2" s="1"/>
  <c r="AL301" i="2"/>
  <c r="AM301" i="2" s="1"/>
  <c r="AL294" i="2"/>
  <c r="AM294" i="2" s="1"/>
  <c r="AL287" i="2"/>
  <c r="AM287" i="2" s="1"/>
  <c r="AL280" i="2"/>
  <c r="AM280" i="2" s="1"/>
  <c r="AL273" i="2"/>
  <c r="AM273" i="2" s="1"/>
  <c r="AL266" i="2"/>
  <c r="AM266" i="2" s="1"/>
  <c r="AL259" i="2"/>
  <c r="AM259" i="2" s="1"/>
  <c r="AL252" i="2"/>
  <c r="AM252" i="2" s="1"/>
  <c r="AL245" i="2"/>
  <c r="AM245" i="2" s="1"/>
  <c r="AL238" i="2"/>
  <c r="AM238" i="2" s="1"/>
  <c r="AL231" i="2"/>
  <c r="AM231" i="2" s="1"/>
  <c r="AL224" i="2"/>
  <c r="AM224" i="2" s="1"/>
  <c r="AL217" i="2"/>
  <c r="AM217" i="2" s="1"/>
  <c r="AL210" i="2"/>
  <c r="AM210" i="2" s="1"/>
  <c r="AL203" i="2"/>
  <c r="AM203" i="2" s="1"/>
  <c r="AL196" i="2"/>
  <c r="AM196" i="2" s="1"/>
  <c r="AL189" i="2"/>
  <c r="AM189" i="2" s="1"/>
  <c r="AL182" i="2"/>
  <c r="AM182" i="2" s="1"/>
  <c r="AL175" i="2"/>
  <c r="AM175" i="2" s="1"/>
  <c r="AL168" i="2"/>
  <c r="AM168" i="2" s="1"/>
  <c r="AL161" i="2"/>
  <c r="AM161" i="2" s="1"/>
  <c r="AL154" i="2"/>
  <c r="AM154" i="2" s="1"/>
  <c r="AL147" i="2"/>
  <c r="AM147" i="2" s="1"/>
  <c r="AL140" i="2"/>
  <c r="AM140" i="2" s="1"/>
  <c r="AL133" i="2"/>
  <c r="AM133" i="2" s="1"/>
  <c r="AL126" i="2"/>
  <c r="AM126" i="2" s="1"/>
  <c r="AL119" i="2"/>
  <c r="AM119" i="2" s="1"/>
  <c r="AL112" i="2"/>
  <c r="AM112" i="2" s="1"/>
  <c r="AL105" i="2"/>
  <c r="AM105" i="2" s="1"/>
  <c r="AL98" i="2"/>
  <c r="AM98" i="2" s="1"/>
  <c r="AL91" i="2"/>
  <c r="AM91" i="2" s="1"/>
  <c r="AL84" i="2"/>
  <c r="AM84" i="2" s="1"/>
  <c r="AL77" i="2"/>
  <c r="AM77" i="2" s="1"/>
  <c r="AL70" i="2"/>
  <c r="AM70" i="2" s="1"/>
  <c r="AL63" i="2"/>
  <c r="AM63" i="2" s="1"/>
  <c r="AL56" i="2"/>
  <c r="AM56" i="2" s="1"/>
  <c r="AL49" i="2"/>
  <c r="AM49" i="2" s="1"/>
  <c r="AL42" i="2"/>
  <c r="AM42" i="2" s="1"/>
  <c r="AL35" i="2"/>
  <c r="AM35" i="2" s="1"/>
  <c r="AL28" i="2"/>
  <c r="AM28" i="2" s="1"/>
  <c r="AL21" i="2"/>
  <c r="AM21" i="2" s="1"/>
  <c r="AL14" i="2"/>
  <c r="AM14" i="2" s="1"/>
  <c r="AL7" i="2"/>
  <c r="AM7" i="2" s="1"/>
  <c r="AL573" i="2"/>
  <c r="AM573" i="2" s="1"/>
  <c r="AL565" i="2"/>
  <c r="AM565" i="2" s="1"/>
  <c r="AL557" i="2"/>
  <c r="AM557" i="2" s="1"/>
  <c r="AL542" i="2"/>
  <c r="AM542" i="2" s="1"/>
  <c r="AL527" i="2"/>
  <c r="AM527" i="2" s="1"/>
  <c r="AL512" i="2"/>
  <c r="AM512" i="2" s="1"/>
  <c r="AL489" i="2"/>
  <c r="AM489" i="2" s="1"/>
  <c r="AL474" i="2"/>
  <c r="AM474" i="2" s="1"/>
  <c r="AL459" i="2"/>
  <c r="AM459" i="2" s="1"/>
  <c r="AL444" i="2"/>
  <c r="AM444" i="2" s="1"/>
  <c r="AL429" i="2"/>
  <c r="AM429" i="2" s="1"/>
  <c r="AL414" i="2"/>
  <c r="AM414" i="2" s="1"/>
  <c r="AL391" i="2"/>
  <c r="AM391" i="2" s="1"/>
  <c r="AL376" i="2"/>
  <c r="AM376" i="2" s="1"/>
  <c r="AL361" i="2"/>
  <c r="AM361" i="2" s="1"/>
  <c r="AL346" i="2"/>
  <c r="AM346" i="2" s="1"/>
  <c r="AL331" i="2"/>
  <c r="AM331" i="2" s="1"/>
  <c r="AL316" i="2"/>
  <c r="AM316" i="2" s="1"/>
  <c r="AL293" i="2"/>
  <c r="AM293" i="2" s="1"/>
  <c r="AL278" i="2"/>
  <c r="AM278" i="2" s="1"/>
  <c r="AL263" i="2"/>
  <c r="AM263" i="2" s="1"/>
  <c r="AL248" i="2"/>
  <c r="AM248" i="2" s="1"/>
  <c r="AL233" i="2"/>
  <c r="AM233" i="2" s="1"/>
  <c r="AL218" i="2"/>
  <c r="AM218" i="2" s="1"/>
  <c r="AL195" i="2"/>
  <c r="AM195" i="2" s="1"/>
  <c r="AL180" i="2"/>
  <c r="AM180" i="2" s="1"/>
  <c r="AL165" i="2"/>
  <c r="AM165" i="2" s="1"/>
  <c r="AL150" i="2"/>
  <c r="AM150" i="2" s="1"/>
  <c r="AL135" i="2"/>
  <c r="AM135" i="2" s="1"/>
  <c r="AL120" i="2"/>
  <c r="AM120" i="2" s="1"/>
  <c r="AL97" i="2"/>
  <c r="AM97" i="2" s="1"/>
  <c r="AL82" i="2"/>
  <c r="AM82" i="2" s="1"/>
  <c r="AL67" i="2"/>
  <c r="AM67" i="2" s="1"/>
  <c r="AL52" i="2"/>
  <c r="AM52" i="2" s="1"/>
  <c r="AL37" i="2"/>
  <c r="AM37" i="2" s="1"/>
  <c r="AL22" i="2"/>
  <c r="AM22" i="2" s="1"/>
  <c r="AL142" i="2"/>
  <c r="AM142" i="2" s="1"/>
  <c r="AL127" i="2"/>
  <c r="AM127" i="2" s="1"/>
  <c r="AL104" i="2"/>
  <c r="AM104" i="2" s="1"/>
  <c r="AL74" i="2"/>
  <c r="AM74" i="2" s="1"/>
  <c r="AL59" i="2"/>
  <c r="AM59" i="2" s="1"/>
  <c r="AL549" i="2"/>
  <c r="AM549" i="2" s="1"/>
  <c r="AL534" i="2"/>
  <c r="AM534" i="2" s="1"/>
  <c r="AL519" i="2"/>
  <c r="AM519" i="2" s="1"/>
  <c r="AL496" i="2"/>
  <c r="AM496" i="2" s="1"/>
  <c r="AL481" i="2"/>
  <c r="AM481" i="2" s="1"/>
  <c r="AL466" i="2"/>
  <c r="AM466" i="2" s="1"/>
  <c r="AL451" i="2"/>
  <c r="AM451" i="2" s="1"/>
  <c r="AL436" i="2"/>
  <c r="AM436" i="2" s="1"/>
  <c r="AL421" i="2"/>
  <c r="AM421" i="2" s="1"/>
  <c r="AL398" i="2"/>
  <c r="AM398" i="2" s="1"/>
  <c r="AL383" i="2"/>
  <c r="AM383" i="2" s="1"/>
  <c r="AL368" i="2"/>
  <c r="AM368" i="2" s="1"/>
  <c r="AL353" i="2"/>
  <c r="AM353" i="2" s="1"/>
  <c r="AL338" i="2"/>
  <c r="AM338" i="2" s="1"/>
  <c r="AL323" i="2"/>
  <c r="AM323" i="2" s="1"/>
  <c r="AL300" i="2"/>
  <c r="AM300" i="2" s="1"/>
  <c r="AL285" i="2"/>
  <c r="AM285" i="2" s="1"/>
  <c r="AL270" i="2"/>
  <c r="AM270" i="2" s="1"/>
  <c r="AL255" i="2"/>
  <c r="AM255" i="2" s="1"/>
  <c r="AL240" i="2"/>
  <c r="AM240" i="2" s="1"/>
  <c r="AL225" i="2"/>
  <c r="AM225" i="2" s="1"/>
  <c r="AL202" i="2"/>
  <c r="AM202" i="2" s="1"/>
  <c r="AL187" i="2"/>
  <c r="AM187" i="2" s="1"/>
  <c r="AL172" i="2"/>
  <c r="AM172" i="2" s="1"/>
  <c r="AL157" i="2"/>
  <c r="AM157" i="2" s="1"/>
  <c r="AL89" i="2"/>
  <c r="AM89" i="2" s="1"/>
  <c r="AL44" i="2"/>
  <c r="AM44" i="2" s="1"/>
  <c r="AL552" i="2"/>
  <c r="AM552" i="2" s="1"/>
  <c r="AL537" i="2"/>
  <c r="AM537" i="2" s="1"/>
  <c r="AL522" i="2"/>
  <c r="AM522" i="2" s="1"/>
  <c r="AL572" i="2"/>
  <c r="AM572" i="2" s="1"/>
  <c r="AL562" i="2"/>
  <c r="AM562" i="2" s="1"/>
  <c r="AL523" i="2"/>
  <c r="AM523" i="2" s="1"/>
  <c r="AL514" i="2"/>
  <c r="AM514" i="2" s="1"/>
  <c r="AL487" i="2"/>
  <c r="AM487" i="2" s="1"/>
  <c r="AL470" i="2"/>
  <c r="AM470" i="2" s="1"/>
  <c r="AL461" i="2"/>
  <c r="AM461" i="2" s="1"/>
  <c r="AL443" i="2"/>
  <c r="AM443" i="2" s="1"/>
  <c r="AL417" i="2"/>
  <c r="AM417" i="2" s="1"/>
  <c r="AL400" i="2"/>
  <c r="AM400" i="2" s="1"/>
  <c r="AL390" i="2"/>
  <c r="AM390" i="2" s="1"/>
  <c r="AL373" i="2"/>
  <c r="AM373" i="2" s="1"/>
  <c r="AL347" i="2"/>
  <c r="AM347" i="2" s="1"/>
  <c r="AL320" i="2"/>
  <c r="AM320" i="2" s="1"/>
  <c r="AL303" i="2"/>
  <c r="AM303" i="2" s="1"/>
  <c r="AL276" i="2"/>
  <c r="AM276" i="2" s="1"/>
  <c r="AL250" i="2"/>
  <c r="AM250" i="2" s="1"/>
  <c r="AL232" i="2"/>
  <c r="AM232" i="2" s="1"/>
  <c r="AL223" i="2"/>
  <c r="AM223" i="2" s="1"/>
  <c r="AL206" i="2"/>
  <c r="AM206" i="2" s="1"/>
  <c r="AL179" i="2"/>
  <c r="AM179" i="2" s="1"/>
  <c r="AL162" i="2"/>
  <c r="AM162" i="2" s="1"/>
  <c r="AL153" i="2"/>
  <c r="AM153" i="2" s="1"/>
  <c r="AL136" i="2"/>
  <c r="AM136" i="2" s="1"/>
  <c r="AL109" i="2"/>
  <c r="AM109" i="2" s="1"/>
  <c r="AL92" i="2"/>
  <c r="AM92" i="2" s="1"/>
  <c r="AL83" i="2"/>
  <c r="AM83" i="2" s="1"/>
  <c r="AL65" i="2"/>
  <c r="AM65" i="2" s="1"/>
  <c r="AL39" i="2"/>
  <c r="AM39" i="2" s="1"/>
  <c r="AL31" i="2"/>
  <c r="AM31" i="2" s="1"/>
  <c r="AL23" i="2"/>
  <c r="AM23" i="2" s="1"/>
  <c r="AL15" i="2"/>
  <c r="AM15" i="2" s="1"/>
  <c r="AL6" i="2"/>
  <c r="AM6" i="2" s="1"/>
  <c r="AL541" i="2"/>
  <c r="AM541" i="2" s="1"/>
  <c r="AL505" i="2"/>
  <c r="AM505" i="2" s="1"/>
  <c r="AL495" i="2"/>
  <c r="AM495" i="2" s="1"/>
  <c r="AL478" i="2"/>
  <c r="AM478" i="2" s="1"/>
  <c r="AL452" i="2"/>
  <c r="AM452" i="2" s="1"/>
  <c r="AL425" i="2"/>
  <c r="AM425" i="2" s="1"/>
  <c r="AL408" i="2"/>
  <c r="AM408" i="2" s="1"/>
  <c r="AL355" i="2"/>
  <c r="AM355" i="2" s="1"/>
  <c r="AL337" i="2"/>
  <c r="AM337" i="2" s="1"/>
  <c r="AL328" i="2"/>
  <c r="AM328" i="2" s="1"/>
  <c r="AL311" i="2"/>
  <c r="AM311" i="2" s="1"/>
  <c r="AL267" i="2"/>
  <c r="AM267" i="2" s="1"/>
  <c r="AL258" i="2"/>
  <c r="AM258" i="2" s="1"/>
  <c r="AL241" i="2"/>
  <c r="AM241" i="2" s="1"/>
  <c r="AL214" i="2"/>
  <c r="AM214" i="2" s="1"/>
  <c r="AL197" i="2"/>
  <c r="AM197" i="2" s="1"/>
  <c r="AL188" i="2"/>
  <c r="AM188" i="2" s="1"/>
  <c r="AL144" i="2"/>
  <c r="AM144" i="2" s="1"/>
  <c r="AL117" i="2"/>
  <c r="AM117" i="2" s="1"/>
  <c r="AL100" i="2"/>
  <c r="AM100" i="2" s="1"/>
  <c r="AL73" i="2"/>
  <c r="AM73" i="2" s="1"/>
  <c r="AL47" i="2"/>
  <c r="AM47" i="2" s="1"/>
  <c r="AL205" i="2"/>
  <c r="AM205" i="2" s="1"/>
  <c r="AL64" i="2"/>
  <c r="AM64" i="2" s="1"/>
  <c r="AL38" i="2"/>
  <c r="AM38" i="2" s="1"/>
  <c r="AL30" i="2"/>
  <c r="AM30" i="2" s="1"/>
  <c r="AL13" i="2"/>
  <c r="AM13" i="2" s="1"/>
  <c r="AL5" i="2"/>
  <c r="AM5" i="2" s="1"/>
  <c r="AL540" i="2"/>
  <c r="AM540" i="2" s="1"/>
  <c r="AL521" i="2"/>
  <c r="AM521" i="2" s="1"/>
  <c r="AL494" i="2"/>
  <c r="AM494" i="2" s="1"/>
  <c r="AL450" i="2"/>
  <c r="AM450" i="2" s="1"/>
  <c r="AL424" i="2"/>
  <c r="AM424" i="2" s="1"/>
  <c r="AL397" i="2"/>
  <c r="AM397" i="2" s="1"/>
  <c r="AL380" i="2"/>
  <c r="AM380" i="2" s="1"/>
  <c r="AL354" i="2"/>
  <c r="AM354" i="2" s="1"/>
  <c r="AL327" i="2"/>
  <c r="AM327" i="2" s="1"/>
  <c r="AL257" i="2"/>
  <c r="AM257" i="2" s="1"/>
  <c r="AL239" i="2"/>
  <c r="AM239" i="2" s="1"/>
  <c r="AL230" i="2"/>
  <c r="AM230" i="2" s="1"/>
  <c r="AL213" i="2"/>
  <c r="AM213" i="2" s="1"/>
  <c r="AL186" i="2"/>
  <c r="AM186" i="2" s="1"/>
  <c r="AL169" i="2"/>
  <c r="AM169" i="2" s="1"/>
  <c r="AL160" i="2"/>
  <c r="AM160" i="2" s="1"/>
  <c r="AL143" i="2"/>
  <c r="AM143" i="2" s="1"/>
  <c r="AL116" i="2"/>
  <c r="AM116" i="2" s="1"/>
  <c r="AL99" i="2"/>
  <c r="AM99" i="2" s="1"/>
  <c r="AL90" i="2"/>
  <c r="AM90" i="2" s="1"/>
  <c r="AL72" i="2"/>
  <c r="AM72" i="2" s="1"/>
  <c r="AL46" i="2"/>
  <c r="AM46" i="2" s="1"/>
  <c r="AL551" i="2"/>
  <c r="AM551" i="2" s="1"/>
  <c r="AL381" i="2"/>
  <c r="AM381" i="2" s="1"/>
  <c r="AL284" i="2"/>
  <c r="AM284" i="2" s="1"/>
  <c r="AL170" i="2"/>
  <c r="AM170" i="2" s="1"/>
  <c r="AL108" i="2"/>
  <c r="AM108" i="2" s="1"/>
  <c r="AL550" i="2"/>
  <c r="AM550" i="2" s="1"/>
  <c r="AL571" i="2"/>
  <c r="AM571" i="2" s="1"/>
  <c r="AL561" i="2"/>
  <c r="AM561" i="2" s="1"/>
  <c r="AL531" i="2"/>
  <c r="AM531" i="2" s="1"/>
  <c r="AL513" i="2"/>
  <c r="AM513" i="2" s="1"/>
  <c r="AL503" i="2"/>
  <c r="AM503" i="2" s="1"/>
  <c r="AL486" i="2"/>
  <c r="AM486" i="2" s="1"/>
  <c r="AL460" i="2"/>
  <c r="AM460" i="2" s="1"/>
  <c r="AL442" i="2"/>
  <c r="AM442" i="2" s="1"/>
  <c r="AL433" i="2"/>
  <c r="AM433" i="2" s="1"/>
  <c r="AL416" i="2"/>
  <c r="AM416" i="2" s="1"/>
  <c r="AL389" i="2"/>
  <c r="AM389" i="2" s="1"/>
  <c r="AL372" i="2"/>
  <c r="AM372" i="2" s="1"/>
  <c r="AL363" i="2"/>
  <c r="AM363" i="2" s="1"/>
  <c r="AL345" i="2"/>
  <c r="AM345" i="2" s="1"/>
  <c r="AL319" i="2"/>
  <c r="AM319" i="2" s="1"/>
  <c r="AL302" i="2"/>
  <c r="AM302" i="2" s="1"/>
  <c r="AL292" i="2"/>
  <c r="AM292" i="2" s="1"/>
  <c r="AL275" i="2"/>
  <c r="AM275" i="2" s="1"/>
  <c r="AL249" i="2"/>
  <c r="AM249" i="2" s="1"/>
  <c r="AL222" i="2"/>
  <c r="AM222" i="2" s="1"/>
  <c r="AL178" i="2"/>
  <c r="AM178" i="2" s="1"/>
  <c r="AL152" i="2"/>
  <c r="AM152" i="2" s="1"/>
  <c r="AL134" i="2"/>
  <c r="AM134" i="2" s="1"/>
  <c r="AL125" i="2"/>
  <c r="AM125" i="2" s="1"/>
  <c r="AL81" i="2"/>
  <c r="AM81" i="2" s="1"/>
  <c r="AL55" i="2"/>
  <c r="AM55" i="2" s="1"/>
  <c r="AL559" i="2"/>
  <c r="AM559" i="2" s="1"/>
  <c r="AL477" i="2"/>
  <c r="AM477" i="2" s="1"/>
  <c r="AL468" i="2"/>
  <c r="AM468" i="2" s="1"/>
  <c r="AL407" i="2"/>
  <c r="AM407" i="2" s="1"/>
  <c r="AL310" i="2"/>
  <c r="AM310" i="2" s="1"/>
  <c r="AL283" i="2"/>
  <c r="AM283" i="2" s="1"/>
  <c r="AL29" i="2"/>
  <c r="AM29" i="2" s="1"/>
  <c r="AL570" i="2"/>
  <c r="AM570" i="2" s="1"/>
  <c r="AL530" i="2"/>
  <c r="AM530" i="2" s="1"/>
  <c r="AL566" i="2"/>
  <c r="AM566" i="2" s="1"/>
  <c r="AL517" i="2"/>
  <c r="AM517" i="2" s="1"/>
  <c r="AL500" i="2"/>
  <c r="AM500" i="2" s="1"/>
  <c r="AL473" i="2"/>
  <c r="AM473" i="2" s="1"/>
  <c r="AL555" i="2"/>
  <c r="AM555" i="2" s="1"/>
  <c r="AL536" i="2"/>
  <c r="AM536" i="2" s="1"/>
  <c r="AL526" i="2"/>
  <c r="AM526" i="2" s="1"/>
  <c r="AL508" i="2"/>
  <c r="AM508" i="2" s="1"/>
  <c r="AL491" i="2"/>
  <c r="AM491" i="2" s="1"/>
  <c r="AL482" i="2"/>
  <c r="AM482" i="2" s="1"/>
  <c r="AL464" i="2"/>
  <c r="AM464" i="2" s="1"/>
  <c r="AL438" i="2"/>
  <c r="AM438" i="2" s="1"/>
  <c r="AL411" i="2"/>
  <c r="AM411" i="2" s="1"/>
  <c r="AL394" i="2"/>
  <c r="AM394" i="2" s="1"/>
  <c r="AL367" i="2"/>
  <c r="AM367" i="2" s="1"/>
  <c r="AL341" i="2"/>
  <c r="AM341" i="2" s="1"/>
  <c r="AL324" i="2"/>
  <c r="AM324" i="2" s="1"/>
  <c r="AL314" i="2"/>
  <c r="AM314" i="2" s="1"/>
  <c r="AL297" i="2"/>
  <c r="AM297" i="2" s="1"/>
  <c r="AL271" i="2"/>
  <c r="AM271" i="2" s="1"/>
  <c r="AL253" i="2"/>
  <c r="AM253" i="2" s="1"/>
  <c r="AL244" i="2"/>
  <c r="AM244" i="2" s="1"/>
  <c r="AL227" i="2"/>
  <c r="AM227" i="2" s="1"/>
  <c r="AL200" i="2"/>
  <c r="AM200" i="2" s="1"/>
  <c r="AL183" i="2"/>
  <c r="AM183" i="2" s="1"/>
  <c r="AL174" i="2"/>
  <c r="AM174" i="2" s="1"/>
  <c r="AL156" i="2"/>
  <c r="AM156" i="2" s="1"/>
  <c r="AL130" i="2"/>
  <c r="AM130" i="2" s="1"/>
  <c r="AL548" i="2"/>
  <c r="AM548" i="2" s="1"/>
  <c r="AL529" i="2"/>
  <c r="AM529" i="2" s="1"/>
  <c r="AL498" i="2"/>
  <c r="AM498" i="2" s="1"/>
  <c r="AL453" i="2"/>
  <c r="AM453" i="2" s="1"/>
  <c r="AL396" i="2"/>
  <c r="AM396" i="2" s="1"/>
  <c r="AL384" i="2"/>
  <c r="AM384" i="2" s="1"/>
  <c r="AL342" i="2"/>
  <c r="AM342" i="2" s="1"/>
  <c r="AL288" i="2"/>
  <c r="AM288" i="2" s="1"/>
  <c r="AL246" i="2"/>
  <c r="AM246" i="2" s="1"/>
  <c r="AL234" i="2"/>
  <c r="AM234" i="2" s="1"/>
  <c r="AL192" i="2"/>
  <c r="AM192" i="2" s="1"/>
  <c r="AL177" i="2"/>
  <c r="AM177" i="2" s="1"/>
  <c r="AL164" i="2"/>
  <c r="AM164" i="2" s="1"/>
  <c r="AL123" i="2"/>
  <c r="AM123" i="2" s="1"/>
  <c r="AL111" i="2"/>
  <c r="AM111" i="2" s="1"/>
  <c r="AL50" i="2"/>
  <c r="AM50" i="2" s="1"/>
  <c r="AL26" i="2"/>
  <c r="AM26" i="2" s="1"/>
  <c r="AL16" i="2"/>
  <c r="AM16" i="2" s="1"/>
  <c r="AL86" i="2"/>
  <c r="AM86" i="2" s="1"/>
  <c r="AL61" i="2"/>
  <c r="AM61" i="2" s="1"/>
  <c r="AL36" i="2"/>
  <c r="AM36" i="2" s="1"/>
  <c r="AL545" i="2"/>
  <c r="AM545" i="2" s="1"/>
  <c r="AL509" i="2"/>
  <c r="AM509" i="2" s="1"/>
  <c r="AL493" i="2"/>
  <c r="AM493" i="2" s="1"/>
  <c r="AL479" i="2"/>
  <c r="AM479" i="2" s="1"/>
  <c r="AL463" i="2"/>
  <c r="AM463" i="2" s="1"/>
  <c r="AL422" i="2"/>
  <c r="AM422" i="2" s="1"/>
  <c r="AL190" i="2"/>
  <c r="AM190" i="2" s="1"/>
  <c r="AL71" i="2"/>
  <c r="AM71" i="2" s="1"/>
  <c r="AL60" i="2"/>
  <c r="AM60" i="2" s="1"/>
  <c r="AL48" i="2"/>
  <c r="AM48" i="2" s="1"/>
  <c r="AL435" i="2"/>
  <c r="AM435" i="2" s="1"/>
  <c r="AL405" i="2"/>
  <c r="AM405" i="2" s="1"/>
  <c r="AL379" i="2"/>
  <c r="AM379" i="2" s="1"/>
  <c r="AL366" i="2"/>
  <c r="AM366" i="2" s="1"/>
  <c r="AL312" i="2"/>
  <c r="AM312" i="2" s="1"/>
  <c r="AL243" i="2"/>
  <c r="AM243" i="2" s="1"/>
  <c r="AL201" i="2"/>
  <c r="AM201" i="2" s="1"/>
  <c r="AL121" i="2"/>
  <c r="AM121" i="2" s="1"/>
  <c r="AL95" i="2"/>
  <c r="AM95" i="2" s="1"/>
  <c r="AL11" i="2"/>
  <c r="AM11" i="2" s="1"/>
  <c r="AL569" i="2"/>
  <c r="AM569" i="2" s="1"/>
  <c r="AL510" i="2"/>
  <c r="AM510" i="2" s="1"/>
  <c r="AL480" i="2"/>
  <c r="AM480" i="2" s="1"/>
  <c r="AL465" i="2"/>
  <c r="AM465" i="2" s="1"/>
  <c r="AL423" i="2"/>
  <c r="AM423" i="2" s="1"/>
  <c r="AL410" i="2"/>
  <c r="AM410" i="2" s="1"/>
  <c r="AL369" i="2"/>
  <c r="AM369" i="2" s="1"/>
  <c r="AL356" i="2"/>
  <c r="AM356" i="2" s="1"/>
  <c r="AL299" i="2"/>
  <c r="AM299" i="2" s="1"/>
  <c r="AL260" i="2"/>
  <c r="AM260" i="2" s="1"/>
  <c r="AL219" i="2"/>
  <c r="AM219" i="2" s="1"/>
  <c r="AL204" i="2"/>
  <c r="AM204" i="2" s="1"/>
  <c r="AL191" i="2"/>
  <c r="AM191" i="2" s="1"/>
  <c r="AL149" i="2"/>
  <c r="AM149" i="2" s="1"/>
  <c r="AL137" i="2"/>
  <c r="AM137" i="2" s="1"/>
  <c r="AL75" i="2"/>
  <c r="AM75" i="2" s="1"/>
  <c r="AL340" i="2"/>
  <c r="AM340" i="2" s="1"/>
  <c r="AL286" i="2"/>
  <c r="AM286" i="2" s="1"/>
  <c r="AL229" i="2"/>
  <c r="AM229" i="2" s="1"/>
  <c r="AL216" i="2"/>
  <c r="AM216" i="2" s="1"/>
  <c r="AL544" i="2"/>
  <c r="AM544" i="2" s="1"/>
  <c r="AL256" i="2"/>
  <c r="AM256" i="2" s="1"/>
  <c r="AL107" i="2"/>
  <c r="AM107" i="2" s="1"/>
  <c r="AL34" i="2"/>
  <c r="AM34" i="2" s="1"/>
  <c r="AL24" i="2"/>
  <c r="AM24" i="2" s="1"/>
  <c r="AL563" i="2"/>
  <c r="AM563" i="2" s="1"/>
  <c r="AL507" i="2"/>
  <c r="AM507" i="2" s="1"/>
  <c r="AL568" i="2"/>
  <c r="AM568" i="2" s="1"/>
  <c r="AL547" i="2"/>
  <c r="AM547" i="2" s="1"/>
  <c r="AL528" i="2"/>
  <c r="AM528" i="2" s="1"/>
  <c r="AL449" i="2"/>
  <c r="AM449" i="2" s="1"/>
  <c r="AL437" i="2"/>
  <c r="AM437" i="2" s="1"/>
  <c r="AL395" i="2"/>
  <c r="AM395" i="2" s="1"/>
  <c r="AL382" i="2"/>
  <c r="AM382" i="2" s="1"/>
  <c r="AL326" i="2"/>
  <c r="AM326" i="2" s="1"/>
  <c r="AL313" i="2"/>
  <c r="AM313" i="2" s="1"/>
  <c r="AL272" i="2"/>
  <c r="AM272" i="2" s="1"/>
  <c r="AL176" i="2"/>
  <c r="AM176" i="2" s="1"/>
  <c r="AL163" i="2"/>
  <c r="AM163" i="2" s="1"/>
  <c r="AL122" i="2"/>
  <c r="AM122" i="2" s="1"/>
  <c r="AL110" i="2"/>
  <c r="AM110" i="2" s="1"/>
  <c r="AL96" i="2"/>
  <c r="AM96" i="2" s="1"/>
  <c r="AL25" i="2"/>
  <c r="AM25" i="2" s="1"/>
  <c r="AL12" i="2"/>
  <c r="AM12" i="2" s="1"/>
  <c r="AL564" i="2"/>
  <c r="AM564" i="2" s="1"/>
  <c r="AL409" i="2"/>
  <c r="AM409" i="2" s="1"/>
  <c r="AL352" i="2"/>
  <c r="AM352" i="2" s="1"/>
  <c r="AL298" i="2"/>
  <c r="AM298" i="2" s="1"/>
  <c r="AL148" i="2"/>
  <c r="AM148" i="2" s="1"/>
  <c r="AL85" i="2"/>
  <c r="AM85" i="2" s="1"/>
  <c r="AL325" i="2"/>
  <c r="AM325" i="2" s="1"/>
  <c r="AL132" i="2"/>
  <c r="AM132" i="2" s="1"/>
  <c r="AL556" i="2"/>
  <c r="AM556" i="2" s="1"/>
  <c r="AL430" i="2"/>
  <c r="AM430" i="2" s="1"/>
  <c r="AL415" i="2"/>
  <c r="AM415" i="2" s="1"/>
  <c r="AL402" i="2"/>
  <c r="AM402" i="2" s="1"/>
  <c r="AL360" i="2"/>
  <c r="AM360" i="2" s="1"/>
  <c r="AL348" i="2"/>
  <c r="AM348" i="2" s="1"/>
  <c r="AL306" i="2"/>
  <c r="AM306" i="2" s="1"/>
  <c r="AL291" i="2"/>
  <c r="AM291" i="2" s="1"/>
  <c r="AL279" i="2"/>
  <c r="AM279" i="2" s="1"/>
  <c r="AL237" i="2"/>
  <c r="AM237" i="2" s="1"/>
  <c r="AL211" i="2"/>
  <c r="AM211" i="2" s="1"/>
  <c r="AL198" i="2"/>
  <c r="AM198" i="2" s="1"/>
  <c r="AL141" i="2"/>
  <c r="AM141" i="2" s="1"/>
  <c r="AL129" i="2"/>
  <c r="AM129" i="2" s="1"/>
  <c r="AL115" i="2"/>
  <c r="AM115" i="2" s="1"/>
  <c r="AL103" i="2"/>
  <c r="AM103" i="2" s="1"/>
  <c r="AL516" i="2"/>
  <c r="AM516" i="2" s="1"/>
  <c r="AL501" i="2"/>
  <c r="AM501" i="2" s="1"/>
  <c r="AL485" i="2"/>
  <c r="AM485" i="2" s="1"/>
  <c r="AL471" i="2"/>
  <c r="AM471" i="2" s="1"/>
  <c r="AL456" i="2"/>
  <c r="AM456" i="2" s="1"/>
  <c r="AL428" i="2"/>
  <c r="AM428" i="2" s="1"/>
  <c r="AL387" i="2"/>
  <c r="AM387" i="2" s="1"/>
  <c r="AL374" i="2"/>
  <c r="AM374" i="2" s="1"/>
  <c r="AL333" i="2"/>
  <c r="AM333" i="2" s="1"/>
  <c r="AL318" i="2"/>
  <c r="AM318" i="2" s="1"/>
  <c r="AL305" i="2"/>
  <c r="AM305" i="2" s="1"/>
  <c r="AL264" i="2"/>
  <c r="AM264" i="2" s="1"/>
  <c r="AL251" i="2"/>
  <c r="AM251" i="2" s="1"/>
  <c r="AL209" i="2"/>
  <c r="AM209" i="2" s="1"/>
  <c r="AL194" i="2"/>
  <c r="AM194" i="2" s="1"/>
  <c r="AL155" i="2"/>
  <c r="AM155" i="2" s="1"/>
  <c r="AL78" i="2"/>
  <c r="AM78" i="2" s="1"/>
  <c r="AL66" i="2"/>
  <c r="AM66" i="2" s="1"/>
  <c r="AL53" i="2"/>
  <c r="AM53" i="2" s="1"/>
  <c r="AL41" i="2"/>
  <c r="AM41" i="2" s="1"/>
  <c r="AL18" i="2"/>
  <c r="AM18" i="2" s="1"/>
  <c r="AL8" i="2"/>
  <c r="AM8" i="2" s="1"/>
  <c r="AL554" i="2"/>
  <c r="AM554" i="2" s="1"/>
  <c r="AL535" i="2"/>
  <c r="AM535" i="2" s="1"/>
  <c r="AL515" i="2"/>
  <c r="AM515" i="2" s="1"/>
  <c r="AL426" i="2"/>
  <c r="AM426" i="2" s="1"/>
  <c r="AL370" i="2"/>
  <c r="AM370" i="2" s="1"/>
  <c r="AL289" i="2"/>
  <c r="AM289" i="2" s="1"/>
  <c r="AL261" i="2"/>
  <c r="AM261" i="2" s="1"/>
  <c r="AL207" i="2"/>
  <c r="AM207" i="2" s="1"/>
  <c r="AL151" i="2"/>
  <c r="AM151" i="2" s="1"/>
  <c r="AL101" i="2"/>
  <c r="AM101" i="2" s="1"/>
  <c r="AL76" i="2"/>
  <c r="AM76" i="2" s="1"/>
  <c r="AL558" i="2"/>
  <c r="AM558" i="2" s="1"/>
  <c r="AL447" i="2"/>
  <c r="AM447" i="2" s="1"/>
  <c r="AL419" i="2"/>
  <c r="AM419" i="2" s="1"/>
  <c r="AL393" i="2"/>
  <c r="AM393" i="2" s="1"/>
  <c r="AL339" i="2"/>
  <c r="AM339" i="2" s="1"/>
  <c r="AL282" i="2"/>
  <c r="AM282" i="2" s="1"/>
  <c r="AL228" i="2"/>
  <c r="AM228" i="2" s="1"/>
  <c r="AL146" i="2"/>
  <c r="AM146" i="2" s="1"/>
  <c r="AL45" i="2"/>
  <c r="AM45" i="2" s="1"/>
  <c r="AL475" i="2"/>
  <c r="AM475" i="2" s="1"/>
  <c r="AL446" i="2"/>
  <c r="AM446" i="2" s="1"/>
  <c r="AL365" i="2"/>
  <c r="AM365" i="2" s="1"/>
  <c r="AL335" i="2"/>
  <c r="AM335" i="2" s="1"/>
  <c r="AL309" i="2"/>
  <c r="AM309" i="2" s="1"/>
  <c r="AL254" i="2"/>
  <c r="AM254" i="2" s="1"/>
  <c r="AL173" i="2"/>
  <c r="AM173" i="2" s="1"/>
  <c r="AL94" i="2"/>
  <c r="AM94" i="2" s="1"/>
  <c r="AL69" i="2"/>
  <c r="AM69" i="2" s="1"/>
  <c r="AL20" i="2"/>
  <c r="AM20" i="2" s="1"/>
  <c r="AL506" i="2"/>
  <c r="AM506" i="2" s="1"/>
  <c r="AL418" i="2"/>
  <c r="AM418" i="2" s="1"/>
  <c r="AL362" i="2"/>
  <c r="AM362" i="2" s="1"/>
  <c r="AL307" i="2"/>
  <c r="AM307" i="2" s="1"/>
  <c r="AL281" i="2"/>
  <c r="AM281" i="2" s="1"/>
  <c r="AL199" i="2"/>
  <c r="AM199" i="2" s="1"/>
  <c r="AL118" i="2"/>
  <c r="AM118" i="2" s="1"/>
  <c r="AL502" i="2"/>
  <c r="AM502" i="2" s="1"/>
  <c r="AL472" i="2"/>
  <c r="AM472" i="2" s="1"/>
  <c r="AL445" i="2"/>
  <c r="AM445" i="2" s="1"/>
  <c r="AL388" i="2"/>
  <c r="AM388" i="2" s="1"/>
  <c r="AL19" i="2"/>
  <c r="AM19" i="2" s="1"/>
  <c r="AL440" i="2"/>
  <c r="AM440" i="2" s="1"/>
  <c r="AL359" i="2"/>
  <c r="AM359" i="2" s="1"/>
  <c r="AL332" i="2"/>
  <c r="AM332" i="2" s="1"/>
  <c r="AL221" i="2"/>
  <c r="AM221" i="2" s="1"/>
  <c r="AL167" i="2"/>
  <c r="AM167" i="2" s="1"/>
  <c r="AL114" i="2"/>
  <c r="AM114" i="2" s="1"/>
  <c r="AL88" i="2"/>
  <c r="AM88" i="2" s="1"/>
  <c r="AL304" i="2"/>
  <c r="AM304" i="2" s="1"/>
  <c r="AL139" i="2"/>
  <c r="AM139" i="2" s="1"/>
  <c r="AL40" i="2"/>
  <c r="AM40" i="2" s="1"/>
  <c r="AL17" i="2"/>
  <c r="AM17" i="2" s="1"/>
  <c r="AL538" i="2"/>
  <c r="AM538" i="2" s="1"/>
  <c r="AL467" i="2"/>
  <c r="AM467" i="2" s="1"/>
  <c r="AL439" i="2"/>
  <c r="AM439" i="2" s="1"/>
  <c r="AL330" i="2"/>
  <c r="AM330" i="2" s="1"/>
  <c r="AL220" i="2"/>
  <c r="AM220" i="2" s="1"/>
  <c r="AL166" i="2"/>
  <c r="AM166" i="2" s="1"/>
  <c r="AL138" i="2"/>
  <c r="AM138" i="2" s="1"/>
  <c r="AL113" i="2"/>
  <c r="AM113" i="2" s="1"/>
  <c r="AL62" i="2"/>
  <c r="AM62" i="2" s="1"/>
  <c r="AL269" i="2"/>
  <c r="AM269" i="2" s="1"/>
  <c r="AL215" i="2"/>
  <c r="AM215" i="2" s="1"/>
  <c r="AL159" i="2"/>
  <c r="AM159" i="2" s="1"/>
  <c r="AL58" i="2"/>
  <c r="AM58" i="2" s="1"/>
  <c r="AL79" i="2"/>
  <c r="AM79" i="2" s="1"/>
  <c r="AL32" i="2"/>
  <c r="AM32" i="2" s="1"/>
  <c r="AL128" i="2"/>
  <c r="AM128" i="2" s="1"/>
  <c r="AL484" i="2"/>
  <c r="AM484" i="2" s="1"/>
  <c r="AL317" i="2"/>
  <c r="AM317" i="2" s="1"/>
  <c r="AL262" i="2"/>
  <c r="AM262" i="2" s="1"/>
  <c r="AL124" i="2"/>
  <c r="AM124" i="2" s="1"/>
  <c r="AL51" i="2"/>
  <c r="AM51" i="2" s="1"/>
  <c r="AL27" i="2"/>
  <c r="AM27" i="2" s="1"/>
  <c r="AL4" i="2"/>
  <c r="AM4" i="2" s="1"/>
  <c r="AL145" i="2"/>
  <c r="AM145" i="2" s="1"/>
  <c r="AL43" i="2"/>
  <c r="AM43" i="2" s="1"/>
  <c r="AL334" i="2"/>
  <c r="AM334" i="2" s="1"/>
  <c r="AL226" i="2"/>
  <c r="AM226" i="2" s="1"/>
  <c r="AL171" i="2"/>
  <c r="AM171" i="2" s="1"/>
  <c r="AL93" i="2"/>
  <c r="AM93" i="2" s="1"/>
  <c r="AL68" i="2"/>
  <c r="AM68" i="2" s="1"/>
  <c r="AL543" i="2"/>
  <c r="AM543" i="2" s="1"/>
  <c r="AL277" i="2"/>
  <c r="AM277" i="2" s="1"/>
  <c r="AL499" i="2"/>
  <c r="AM499" i="2" s="1"/>
  <c r="AL412" i="2"/>
  <c r="AM412" i="2" s="1"/>
  <c r="AL386" i="2"/>
  <c r="AM386" i="2" s="1"/>
  <c r="AL358" i="2"/>
  <c r="AM358" i="2" s="1"/>
  <c r="AL247" i="2"/>
  <c r="AM247" i="2" s="1"/>
  <c r="AL193" i="2"/>
  <c r="AM193" i="2" s="1"/>
  <c r="AL274" i="2"/>
  <c r="AM274" i="2" s="1"/>
  <c r="AL87" i="2"/>
  <c r="AM87" i="2" s="1"/>
  <c r="AL184" i="2"/>
  <c r="AM184" i="2" s="1"/>
  <c r="AL54" i="2"/>
  <c r="AM54" i="2" s="1"/>
  <c r="AL9" i="2"/>
  <c r="AM9" i="2" s="1"/>
  <c r="AL401" i="2"/>
  <c r="AM401" i="2" s="1"/>
  <c r="AL344" i="2"/>
  <c r="AM344" i="2" s="1"/>
  <c r="AL236" i="2"/>
  <c r="AM236" i="2" s="1"/>
  <c r="AL102" i="2"/>
  <c r="AM102" i="2" s="1"/>
  <c r="AL454" i="2"/>
  <c r="AM454" i="2" s="1"/>
  <c r="AL235" i="2"/>
  <c r="AM235" i="2" s="1"/>
  <c r="AL181" i="2"/>
  <c r="AM181" i="2" s="1"/>
  <c r="AL492" i="2"/>
  <c r="AM492" i="2" s="1"/>
  <c r="AL432" i="2"/>
  <c r="AM432" i="2" s="1"/>
  <c r="AL351" i="2"/>
  <c r="AM351" i="2" s="1"/>
  <c r="AL533" i="2"/>
  <c r="AM533" i="2" s="1"/>
  <c r="AL458" i="2"/>
  <c r="AM458" i="2" s="1"/>
  <c r="AL404" i="2"/>
  <c r="AM404" i="2" s="1"/>
  <c r="AL296" i="2"/>
  <c r="AM296" i="2" s="1"/>
  <c r="AL242" i="2"/>
  <c r="AM242" i="2" s="1"/>
  <c r="AL185" i="2"/>
  <c r="AM185" i="2" s="1"/>
  <c r="AL131" i="2"/>
  <c r="AM131" i="2" s="1"/>
  <c r="AL106" i="2"/>
  <c r="AM106" i="2" s="1"/>
  <c r="AL80" i="2"/>
  <c r="AM80" i="2" s="1"/>
  <c r="AL33" i="2"/>
  <c r="AM33" i="2" s="1"/>
  <c r="AL10" i="2"/>
  <c r="AM10" i="2" s="1"/>
  <c r="AL524" i="2"/>
  <c r="AM524" i="2" s="1"/>
  <c r="AL431" i="2"/>
  <c r="AM431" i="2" s="1"/>
  <c r="AL377" i="2"/>
  <c r="AM377" i="2" s="1"/>
  <c r="AL349" i="2"/>
  <c r="AM349" i="2" s="1"/>
  <c r="AL268" i="2"/>
  <c r="AM268" i="2" s="1"/>
  <c r="AL212" i="2"/>
  <c r="AM212" i="2" s="1"/>
  <c r="AL158" i="2"/>
  <c r="AM158" i="2" s="1"/>
  <c r="AL57" i="2"/>
  <c r="AM57" i="2" s="1"/>
  <c r="AL488" i="2"/>
  <c r="AM488" i="2" s="1"/>
  <c r="AL457" i="2"/>
  <c r="AM457" i="2" s="1"/>
  <c r="AL403" i="2"/>
  <c r="AM403" i="2" s="1"/>
  <c r="AL375" i="2"/>
  <c r="AM375" i="2" s="1"/>
  <c r="AL321" i="2"/>
  <c r="AM321" i="2" s="1"/>
  <c r="AL295" i="2"/>
  <c r="AM295" i="2" s="1"/>
  <c r="AL265" i="2"/>
  <c r="AM265" i="2" s="1"/>
  <c r="AL290" i="2"/>
  <c r="AM290" i="2" s="1"/>
  <c r="AL208" i="2"/>
  <c r="AM208" i="2" s="1"/>
  <c r="AL520" i="2"/>
  <c r="AM520" i="2" s="1"/>
  <c r="N8" i="11"/>
  <c r="B1303" i="15"/>
  <c r="CL142" i="15"/>
  <c r="B1307" i="15" s="1"/>
  <c r="BM142" i="15"/>
  <c r="B1306" i="15" s="1"/>
  <c r="M136" i="15"/>
  <c r="BZ66" i="4"/>
  <c r="N8" i="9"/>
  <c r="N8" i="12"/>
  <c r="N8" i="13"/>
  <c r="AC1082" i="13" s="1"/>
  <c r="N8" i="14"/>
  <c r="N8" i="3"/>
  <c r="N8" i="15"/>
  <c r="AC136" i="15" s="1"/>
  <c r="N8" i="16"/>
  <c r="N8" i="10"/>
  <c r="N7" i="1"/>
  <c r="N8" i="4"/>
  <c r="N8" i="5"/>
  <c r="N8" i="17"/>
  <c r="AC450" i="17" s="1"/>
  <c r="N8" i="6"/>
  <c r="N8" i="7"/>
  <c r="N8" i="19"/>
  <c r="N8" i="8"/>
  <c r="N8" i="20"/>
  <c r="AO467" i="17" l="1"/>
  <c r="AO478" i="17"/>
  <c r="AO506" i="17"/>
  <c r="AO533" i="17"/>
  <c r="AO559" i="17"/>
  <c r="AO586" i="17"/>
  <c r="AO613" i="17"/>
  <c r="AO639" i="17"/>
  <c r="AO660" i="17"/>
  <c r="AO686" i="17"/>
  <c r="AO712" i="17"/>
  <c r="AO739" i="17"/>
  <c r="AO760" i="17"/>
  <c r="AO784" i="17"/>
  <c r="AO801" i="17"/>
  <c r="AO817" i="17"/>
  <c r="AO835" i="17"/>
  <c r="AO851" i="17"/>
  <c r="AO867" i="17"/>
  <c r="AO883" i="17"/>
  <c r="AO899" i="17"/>
  <c r="AO915" i="17"/>
  <c r="AO933" i="17"/>
  <c r="AO949" i="17"/>
  <c r="AO965" i="17"/>
  <c r="AO981" i="17"/>
  <c r="AO997" i="17"/>
  <c r="AO1013" i="17"/>
  <c r="AN462" i="17"/>
  <c r="AN478" i="17"/>
  <c r="AN494" i="17"/>
  <c r="AN510" i="17"/>
  <c r="AN526" i="17"/>
  <c r="AN542" i="17"/>
  <c r="AN560" i="17"/>
  <c r="AN576" i="17"/>
  <c r="AN592" i="17"/>
  <c r="AN608" i="17"/>
  <c r="AN624" i="17"/>
  <c r="AN640" i="17"/>
  <c r="AN658" i="17"/>
  <c r="AN674" i="17"/>
  <c r="AN690" i="17"/>
  <c r="AN706" i="17"/>
  <c r="AN722" i="17"/>
  <c r="AN738" i="17"/>
  <c r="AN752" i="17"/>
  <c r="AN766" i="17"/>
  <c r="AN780" i="17"/>
  <c r="AN794" i="17"/>
  <c r="AN808" i="17"/>
  <c r="AN822" i="17"/>
  <c r="AN836" i="17"/>
  <c r="AN850" i="17"/>
  <c r="AN864" i="17"/>
  <c r="AN878" i="17"/>
  <c r="AN892" i="17"/>
  <c r="AN906" i="17"/>
  <c r="AN920" i="17"/>
  <c r="AN934" i="17"/>
  <c r="AN948" i="17"/>
  <c r="AN962" i="17"/>
  <c r="AN976" i="17"/>
  <c r="AN990" i="17"/>
  <c r="AN1004" i="17"/>
  <c r="AN1018" i="17"/>
  <c r="AO457" i="17"/>
  <c r="AO513" i="17"/>
  <c r="AO536" i="17"/>
  <c r="AO562" i="17"/>
  <c r="AO589" i="17"/>
  <c r="AO615" i="17"/>
  <c r="AO641" i="17"/>
  <c r="AO667" i="17"/>
  <c r="AO688" i="17"/>
  <c r="AO715" i="17"/>
  <c r="AO742" i="17"/>
  <c r="AO766" i="17"/>
  <c r="AO786" i="17"/>
  <c r="AO803" i="17"/>
  <c r="AO821" i="17"/>
  <c r="AO837" i="17"/>
  <c r="AO853" i="17"/>
  <c r="AO869" i="17"/>
  <c r="AO885" i="17"/>
  <c r="AO480" i="17"/>
  <c r="AO508" i="17"/>
  <c r="AO534" i="17"/>
  <c r="AO560" i="17"/>
  <c r="AO587" i="17"/>
  <c r="AO614" i="17"/>
  <c r="AO640" i="17"/>
  <c r="AO662" i="17"/>
  <c r="AO687" i="17"/>
  <c r="AO713" i="17"/>
  <c r="AO740" i="17"/>
  <c r="AO765" i="17"/>
  <c r="AO785" i="17"/>
  <c r="AO802" i="17"/>
  <c r="AO820" i="17"/>
  <c r="AO836" i="17"/>
  <c r="AO852" i="17"/>
  <c r="AO868" i="17"/>
  <c r="AO884" i="17"/>
  <c r="AO900" i="17"/>
  <c r="AO918" i="17"/>
  <c r="AO934" i="17"/>
  <c r="AO950" i="17"/>
  <c r="AO966" i="17"/>
  <c r="AO982" i="17"/>
  <c r="AO998" i="17"/>
  <c r="AO1016" i="17"/>
  <c r="AN463" i="17"/>
  <c r="AN479" i="17"/>
  <c r="AN495" i="17"/>
  <c r="AN511" i="17"/>
  <c r="AN527" i="17"/>
  <c r="AN545" i="17"/>
  <c r="AN561" i="17"/>
  <c r="AN577" i="17"/>
  <c r="AN593" i="17"/>
  <c r="AN609" i="17"/>
  <c r="AN625" i="17"/>
  <c r="AN643" i="17"/>
  <c r="AN659" i="17"/>
  <c r="AN675" i="17"/>
  <c r="AN691" i="17"/>
  <c r="AN707" i="17"/>
  <c r="AN723" i="17"/>
  <c r="AN739" i="17"/>
  <c r="AN753" i="17"/>
  <c r="AN767" i="17"/>
  <c r="AN781" i="17"/>
  <c r="AN795" i="17"/>
  <c r="AN809" i="17"/>
  <c r="AN823" i="17"/>
  <c r="AN837" i="17"/>
  <c r="AN851" i="17"/>
  <c r="AN865" i="17"/>
  <c r="AN879" i="17"/>
  <c r="AN893" i="17"/>
  <c r="AN907" i="17"/>
  <c r="AN921" i="17"/>
  <c r="AN935" i="17"/>
  <c r="AN949" i="17"/>
  <c r="AN963" i="17"/>
  <c r="AN977" i="17"/>
  <c r="AN991" i="17"/>
  <c r="AN1005" i="17"/>
  <c r="AN1019" i="17"/>
  <c r="AO458" i="17"/>
  <c r="AO486" i="17"/>
  <c r="AO514" i="17"/>
  <c r="AO541" i="17"/>
  <c r="AO564" i="17"/>
  <c r="AO590" i="17"/>
  <c r="AO616" i="17"/>
  <c r="AO642" i="17"/>
  <c r="AO668" i="17"/>
  <c r="AO690" i="17"/>
  <c r="AO716" i="17"/>
  <c r="AO743" i="17"/>
  <c r="AO767" i="17"/>
  <c r="AO787" i="17"/>
  <c r="AO806" i="17"/>
  <c r="AO822" i="17"/>
  <c r="AO838" i="17"/>
  <c r="AO854" i="17"/>
  <c r="AO870" i="17"/>
  <c r="AO886" i="17"/>
  <c r="AO904" i="17"/>
  <c r="AO920" i="17"/>
  <c r="AO936" i="17"/>
  <c r="AO952" i="17"/>
  <c r="AO968" i="17"/>
  <c r="AO984" i="17"/>
  <c r="AO1002" i="17"/>
  <c r="AO1018" i="17"/>
  <c r="AN465" i="17"/>
  <c r="AN481" i="17"/>
  <c r="AN497" i="17"/>
  <c r="AN513" i="17"/>
  <c r="AN531" i="17"/>
  <c r="AN547" i="17"/>
  <c r="AN563" i="17"/>
  <c r="AN579" i="17"/>
  <c r="AN595" i="17"/>
  <c r="AN611" i="17"/>
  <c r="AN629" i="17"/>
  <c r="AN645" i="17"/>
  <c r="AN661" i="17"/>
  <c r="AN677" i="17"/>
  <c r="AN693" i="17"/>
  <c r="AN709" i="17"/>
  <c r="AN727" i="17"/>
  <c r="AN741" i="17"/>
  <c r="AN755" i="17"/>
  <c r="AN769" i="17"/>
  <c r="AN783" i="17"/>
  <c r="AN797" i="17"/>
  <c r="AN811" i="17"/>
  <c r="AN825" i="17"/>
  <c r="AN839" i="17"/>
  <c r="AN853" i="17"/>
  <c r="AN867" i="17"/>
  <c r="AN881" i="17"/>
  <c r="AN895" i="17"/>
  <c r="AN909" i="17"/>
  <c r="AN923" i="17"/>
  <c r="AN937" i="17"/>
  <c r="AN951" i="17"/>
  <c r="AN965" i="17"/>
  <c r="AN979" i="17"/>
  <c r="AN993" i="17"/>
  <c r="AN1007" i="17"/>
  <c r="AN1021" i="17"/>
  <c r="AO459" i="17"/>
  <c r="AO487" i="17"/>
  <c r="AO515" i="17"/>
  <c r="AO543" i="17"/>
  <c r="AO570" i="17"/>
  <c r="AO592" i="17"/>
  <c r="AO617" i="17"/>
  <c r="AO643" i="17"/>
  <c r="AO669" i="17"/>
  <c r="AO696" i="17"/>
  <c r="AO723" i="17"/>
  <c r="AO744" i="17"/>
  <c r="AO768" i="17"/>
  <c r="AO788" i="17"/>
  <c r="AO807" i="17"/>
  <c r="AO823" i="17"/>
  <c r="AO464" i="17"/>
  <c r="AO494" i="17"/>
  <c r="AO527" i="17"/>
  <c r="AO548" i="17"/>
  <c r="AO574" i="17"/>
  <c r="AO600" i="17"/>
  <c r="AO626" i="17"/>
  <c r="AO653" i="17"/>
  <c r="AO676" i="17"/>
  <c r="AO701" i="17"/>
  <c r="AO727" i="17"/>
  <c r="AO752" i="17"/>
  <c r="AO772" i="17"/>
  <c r="AO795" i="17"/>
  <c r="AO811" i="17"/>
  <c r="AO827" i="17"/>
  <c r="AO843" i="17"/>
  <c r="AO859" i="17"/>
  <c r="AO877" i="17"/>
  <c r="AO893" i="17"/>
  <c r="AO909" i="17"/>
  <c r="AO925" i="17"/>
  <c r="AO941" i="17"/>
  <c r="AO957" i="17"/>
  <c r="AO975" i="17"/>
  <c r="AO991" i="17"/>
  <c r="AO1007" i="17"/>
  <c r="AO1023" i="17"/>
  <c r="AN470" i="17"/>
  <c r="AN486" i="17"/>
  <c r="AN504" i="17"/>
  <c r="AN520" i="17"/>
  <c r="AN536" i="17"/>
  <c r="AN552" i="17"/>
  <c r="AN568" i="17"/>
  <c r="AN584" i="17"/>
  <c r="AN602" i="17"/>
  <c r="AN618" i="17"/>
  <c r="AN634" i="17"/>
  <c r="AN650" i="17"/>
  <c r="AN666" i="17"/>
  <c r="AN682" i="17"/>
  <c r="AN700" i="17"/>
  <c r="AN716" i="17"/>
  <c r="AN732" i="17"/>
  <c r="AN746" i="17"/>
  <c r="AN760" i="17"/>
  <c r="AN774" i="17"/>
  <c r="AN788" i="17"/>
  <c r="AN802" i="17"/>
  <c r="AN816" i="17"/>
  <c r="AN830" i="17"/>
  <c r="AN844" i="17"/>
  <c r="AN858" i="17"/>
  <c r="AN872" i="17"/>
  <c r="AN886" i="17"/>
  <c r="AN900" i="17"/>
  <c r="AN914" i="17"/>
  <c r="AN928" i="17"/>
  <c r="AN942" i="17"/>
  <c r="AN956" i="17"/>
  <c r="AN970" i="17"/>
  <c r="AN984" i="17"/>
  <c r="AN998" i="17"/>
  <c r="AN1012" i="17"/>
  <c r="AO466" i="17"/>
  <c r="AO499" i="17"/>
  <c r="AO528" i="17"/>
  <c r="AO550" i="17"/>
  <c r="AO575" i="17"/>
  <c r="AO601" i="17"/>
  <c r="AO627" i="17"/>
  <c r="AO654" i="17"/>
  <c r="AO681" i="17"/>
  <c r="AO702" i="17"/>
  <c r="AO728" i="17"/>
  <c r="AO753" i="17"/>
  <c r="AO773" i="17"/>
  <c r="AO796" i="17"/>
  <c r="AO812" i="17"/>
  <c r="AO828" i="17"/>
  <c r="AO844" i="17"/>
  <c r="AO862" i="17"/>
  <c r="AO878" i="17"/>
  <c r="AO894" i="17"/>
  <c r="AO910" i="17"/>
  <c r="AO926" i="17"/>
  <c r="AO942" i="17"/>
  <c r="AO960" i="17"/>
  <c r="AO976" i="17"/>
  <c r="AO992" i="17"/>
  <c r="AO1008" i="17"/>
  <c r="AN455" i="17"/>
  <c r="AN471" i="17"/>
  <c r="AN489" i="17"/>
  <c r="AN505" i="17"/>
  <c r="AN521" i="17"/>
  <c r="AN537" i="17"/>
  <c r="AN553" i="17"/>
  <c r="AN569" i="17"/>
  <c r="AN587" i="17"/>
  <c r="AN603" i="17"/>
  <c r="AN619" i="17"/>
  <c r="AN635" i="17"/>
  <c r="AN651" i="17"/>
  <c r="AN667" i="17"/>
  <c r="AN685" i="17"/>
  <c r="AN701" i="17"/>
  <c r="AN717" i="17"/>
  <c r="AN733" i="17"/>
  <c r="AN747" i="17"/>
  <c r="AN761" i="17"/>
  <c r="AN775" i="17"/>
  <c r="AN789" i="17"/>
  <c r="AN803" i="17"/>
  <c r="AN817" i="17"/>
  <c r="AN831" i="17"/>
  <c r="AN845" i="17"/>
  <c r="AN859" i="17"/>
  <c r="AN873" i="17"/>
  <c r="AN887" i="17"/>
  <c r="AN901" i="17"/>
  <c r="AN915" i="17"/>
  <c r="AN929" i="17"/>
  <c r="AN943" i="17"/>
  <c r="AN957" i="17"/>
  <c r="AN971" i="17"/>
  <c r="AN985" i="17"/>
  <c r="AN999" i="17"/>
  <c r="AN1013" i="17"/>
  <c r="AO477" i="17"/>
  <c r="AO505" i="17"/>
  <c r="AO532" i="17"/>
  <c r="AO558" i="17"/>
  <c r="AO584" i="17"/>
  <c r="AO611" i="17"/>
  <c r="AO634" i="17"/>
  <c r="AO659" i="17"/>
  <c r="AO685" i="17"/>
  <c r="AO711" i="17"/>
  <c r="AO737" i="17"/>
  <c r="AO758" i="17"/>
  <c r="AO783" i="17"/>
  <c r="AO800" i="17"/>
  <c r="AO816" i="17"/>
  <c r="AO834" i="17"/>
  <c r="AO850" i="17"/>
  <c r="AO866" i="17"/>
  <c r="AO882" i="17"/>
  <c r="AO898" i="17"/>
  <c r="AO914" i="17"/>
  <c r="AO932" i="17"/>
  <c r="AO948" i="17"/>
  <c r="AO964" i="17"/>
  <c r="AO980" i="17"/>
  <c r="AO996" i="17"/>
  <c r="AO1012" i="17"/>
  <c r="AN461" i="17"/>
  <c r="AN477" i="17"/>
  <c r="AN493" i="17"/>
  <c r="AN509" i="17"/>
  <c r="AN525" i="17"/>
  <c r="AN541" i="17"/>
  <c r="AN559" i="17"/>
  <c r="AN575" i="17"/>
  <c r="AN591" i="17"/>
  <c r="AN607" i="17"/>
  <c r="AN623" i="17"/>
  <c r="AN639" i="17"/>
  <c r="AN657" i="17"/>
  <c r="AN673" i="17"/>
  <c r="AN689" i="17"/>
  <c r="AN705" i="17"/>
  <c r="AN721" i="17"/>
  <c r="AN737" i="17"/>
  <c r="AN751" i="17"/>
  <c r="AN765" i="17"/>
  <c r="AN779" i="17"/>
  <c r="AN793" i="17"/>
  <c r="AN807" i="17"/>
  <c r="AN821" i="17"/>
  <c r="AN835" i="17"/>
  <c r="AN849" i="17"/>
  <c r="AN863" i="17"/>
  <c r="AN877" i="17"/>
  <c r="AN891" i="17"/>
  <c r="AN905" i="17"/>
  <c r="AN919" i="17"/>
  <c r="AN933" i="17"/>
  <c r="AN947" i="17"/>
  <c r="AN961" i="17"/>
  <c r="AN975" i="17"/>
  <c r="AN989" i="17"/>
  <c r="AN1003" i="17"/>
  <c r="AN1017" i="17"/>
  <c r="AO461" i="17"/>
  <c r="AO519" i="17"/>
  <c r="AO576" i="17"/>
  <c r="AO632" i="17"/>
  <c r="AO699" i="17"/>
  <c r="AO754" i="17"/>
  <c r="AO799" i="17"/>
  <c r="AO840" i="17"/>
  <c r="AO872" i="17"/>
  <c r="AO905" i="17"/>
  <c r="AO929" i="17"/>
  <c r="AO961" i="17"/>
  <c r="AO989" i="17"/>
  <c r="AO1019" i="17"/>
  <c r="AN476" i="17"/>
  <c r="AN506" i="17"/>
  <c r="AN534" i="17"/>
  <c r="AN564" i="17"/>
  <c r="AN590" i="17"/>
  <c r="AN620" i="17"/>
  <c r="AN648" i="17"/>
  <c r="AN678" i="17"/>
  <c r="AN704" i="17"/>
  <c r="AN734" i="17"/>
  <c r="AN758" i="17"/>
  <c r="AN784" i="17"/>
  <c r="AN806" i="17"/>
  <c r="AN832" i="17"/>
  <c r="AN856" i="17"/>
  <c r="AN882" i="17"/>
  <c r="AN904" i="17"/>
  <c r="AN930" i="17"/>
  <c r="AN954" i="17"/>
  <c r="AN980" i="17"/>
  <c r="AN1002" i="17"/>
  <c r="AN454" i="17"/>
  <c r="AO462" i="17"/>
  <c r="AO520" i="17"/>
  <c r="AO578" i="17"/>
  <c r="AO644" i="17"/>
  <c r="AO700" i="17"/>
  <c r="AO755" i="17"/>
  <c r="AO808" i="17"/>
  <c r="AO841" i="17"/>
  <c r="AO873" i="17"/>
  <c r="AO906" i="17"/>
  <c r="AO935" i="17"/>
  <c r="AO962" i="17"/>
  <c r="AO990" i="17"/>
  <c r="AO1020" i="17"/>
  <c r="AN480" i="17"/>
  <c r="AN507" i="17"/>
  <c r="AN535" i="17"/>
  <c r="AN565" i="17"/>
  <c r="AN594" i="17"/>
  <c r="AN621" i="17"/>
  <c r="AN649" i="17"/>
  <c r="AN679" i="17"/>
  <c r="AN708" i="17"/>
  <c r="AN735" i="17"/>
  <c r="AN759" i="17"/>
  <c r="AN785" i="17"/>
  <c r="AN810" i="17"/>
  <c r="AN833" i="17"/>
  <c r="AN857" i="17"/>
  <c r="AN883" i="17"/>
  <c r="AN908" i="17"/>
  <c r="AN931" i="17"/>
  <c r="AN955" i="17"/>
  <c r="AN981" i="17"/>
  <c r="AN1006" i="17"/>
  <c r="AO1021" i="17"/>
  <c r="AN538" i="17"/>
  <c r="AN596" i="17"/>
  <c r="AN622" i="17"/>
  <c r="AN652" i="17"/>
  <c r="AN710" i="17"/>
  <c r="AN736" i="17"/>
  <c r="AN762" i="17"/>
  <c r="AN786" i="17"/>
  <c r="AN812" i="17"/>
  <c r="AN834" i="17"/>
  <c r="AN884" i="17"/>
  <c r="AN910" i="17"/>
  <c r="AN932" i="17"/>
  <c r="AN958" i="17"/>
  <c r="AN982" i="17"/>
  <c r="AN1008" i="17"/>
  <c r="AO472" i="17"/>
  <c r="AO597" i="17"/>
  <c r="AO646" i="17"/>
  <c r="AO709" i="17"/>
  <c r="AO769" i="17"/>
  <c r="AO810" i="17"/>
  <c r="AO845" i="17"/>
  <c r="AO879" i="17"/>
  <c r="AO908" i="17"/>
  <c r="AO938" i="17"/>
  <c r="AO967" i="17"/>
  <c r="AO994" i="17"/>
  <c r="AO1022" i="17"/>
  <c r="AN483" i="17"/>
  <c r="AN512" i="17"/>
  <c r="AN567" i="17"/>
  <c r="AN597" i="17"/>
  <c r="AN626" i="17"/>
  <c r="AN653" i="17"/>
  <c r="AN713" i="17"/>
  <c r="AN740" i="17"/>
  <c r="AN763" i="17"/>
  <c r="AN813" i="17"/>
  <c r="AN838" i="17"/>
  <c r="AN885" i="17"/>
  <c r="AN936" i="17"/>
  <c r="AN983" i="17"/>
  <c r="AO531" i="17"/>
  <c r="AO598" i="17"/>
  <c r="AO710" i="17"/>
  <c r="AO813" i="17"/>
  <c r="AO880" i="17"/>
  <c r="AO939" i="17"/>
  <c r="AO995" i="17"/>
  <c r="AN456" i="17"/>
  <c r="AN514" i="17"/>
  <c r="AN540" i="17"/>
  <c r="AN598" i="17"/>
  <c r="AN654" i="17"/>
  <c r="AN714" i="17"/>
  <c r="AN764" i="17"/>
  <c r="AN814" i="17"/>
  <c r="AN862" i="17"/>
  <c r="AN912" i="17"/>
  <c r="AN960" i="17"/>
  <c r="AN1010" i="17"/>
  <c r="AO476" i="17"/>
  <c r="AO599" i="17"/>
  <c r="AO657" i="17"/>
  <c r="AO771" i="17"/>
  <c r="AO849" i="17"/>
  <c r="AO912" i="17"/>
  <c r="AO970" i="17"/>
  <c r="AN457" i="17"/>
  <c r="AN517" i="17"/>
  <c r="AN573" i="17"/>
  <c r="AN660" i="17"/>
  <c r="AN715" i="17"/>
  <c r="AN768" i="17"/>
  <c r="AN841" i="17"/>
  <c r="AN913" i="17"/>
  <c r="AN964" i="17"/>
  <c r="AN1011" i="17"/>
  <c r="AO485" i="17"/>
  <c r="AO658" i="17"/>
  <c r="AO725" i="17"/>
  <c r="AO815" i="17"/>
  <c r="AO855" i="17"/>
  <c r="AO913" i="17"/>
  <c r="AO943" i="17"/>
  <c r="AO1003" i="17"/>
  <c r="AN458" i="17"/>
  <c r="AN518" i="17"/>
  <c r="AN548" i="17"/>
  <c r="AN604" i="17"/>
  <c r="AN632" i="17"/>
  <c r="AN688" i="17"/>
  <c r="AN744" i="17"/>
  <c r="AN792" i="17"/>
  <c r="AN818" i="17"/>
  <c r="AN868" i="17"/>
  <c r="AN916" i="17"/>
  <c r="AO463" i="17"/>
  <c r="AO529" i="17"/>
  <c r="AO583" i="17"/>
  <c r="AO645" i="17"/>
  <c r="AO704" i="17"/>
  <c r="AO757" i="17"/>
  <c r="AO809" i="17"/>
  <c r="AO842" i="17"/>
  <c r="AO876" i="17"/>
  <c r="AO907" i="17"/>
  <c r="AO937" i="17"/>
  <c r="AO963" i="17"/>
  <c r="AO993" i="17"/>
  <c r="AN482" i="17"/>
  <c r="AN508" i="17"/>
  <c r="AN566" i="17"/>
  <c r="AN680" i="17"/>
  <c r="AN860" i="17"/>
  <c r="AO530" i="17"/>
  <c r="AN539" i="17"/>
  <c r="AN681" i="17"/>
  <c r="AN787" i="17"/>
  <c r="AN861" i="17"/>
  <c r="AN911" i="17"/>
  <c r="AN959" i="17"/>
  <c r="AN1009" i="17"/>
  <c r="AO473" i="17"/>
  <c r="AO656" i="17"/>
  <c r="AO770" i="17"/>
  <c r="AO848" i="17"/>
  <c r="AO911" i="17"/>
  <c r="AO969" i="17"/>
  <c r="AN484" i="17"/>
  <c r="AN570" i="17"/>
  <c r="AN630" i="17"/>
  <c r="AN686" i="17"/>
  <c r="AN742" i="17"/>
  <c r="AN790" i="17"/>
  <c r="AN840" i="17"/>
  <c r="AN888" i="17"/>
  <c r="AN938" i="17"/>
  <c r="AN986" i="17"/>
  <c r="AO544" i="17"/>
  <c r="AO724" i="17"/>
  <c r="AO814" i="17"/>
  <c r="AO881" i="17"/>
  <c r="AO940" i="17"/>
  <c r="AO999" i="17"/>
  <c r="AN485" i="17"/>
  <c r="AN546" i="17"/>
  <c r="AN601" i="17"/>
  <c r="AN631" i="17"/>
  <c r="AN687" i="17"/>
  <c r="AN743" i="17"/>
  <c r="AN791" i="17"/>
  <c r="AN815" i="17"/>
  <c r="AN866" i="17"/>
  <c r="AN889" i="17"/>
  <c r="AN939" i="17"/>
  <c r="AN987" i="17"/>
  <c r="AO546" i="17"/>
  <c r="AO779" i="17"/>
  <c r="AO887" i="17"/>
  <c r="AO971" i="17"/>
  <c r="AN490" i="17"/>
  <c r="AN574" i="17"/>
  <c r="AN662" i="17"/>
  <c r="AN718" i="17"/>
  <c r="AN770" i="17"/>
  <c r="AN842" i="17"/>
  <c r="AN890" i="17"/>
  <c r="AN940" i="17"/>
  <c r="AO490" i="17"/>
  <c r="AO555" i="17"/>
  <c r="AO606" i="17"/>
  <c r="AO672" i="17"/>
  <c r="AO729" i="17"/>
  <c r="AO782" i="17"/>
  <c r="AO825" i="17"/>
  <c r="AO857" i="17"/>
  <c r="AO891" i="17"/>
  <c r="AO921" i="17"/>
  <c r="AO947" i="17"/>
  <c r="AO977" i="17"/>
  <c r="AO1005" i="17"/>
  <c r="AN466" i="17"/>
  <c r="AN492" i="17"/>
  <c r="AN522" i="17"/>
  <c r="AN550" i="17"/>
  <c r="AN580" i="17"/>
  <c r="AN606" i="17"/>
  <c r="AN636" i="17"/>
  <c r="AN664" i="17"/>
  <c r="AN694" i="17"/>
  <c r="AN720" i="17"/>
  <c r="AN748" i="17"/>
  <c r="AN772" i="17"/>
  <c r="AN798" i="17"/>
  <c r="AN820" i="17"/>
  <c r="AN846" i="17"/>
  <c r="AN870" i="17"/>
  <c r="AN896" i="17"/>
  <c r="AN918" i="17"/>
  <c r="AN944" i="17"/>
  <c r="AN968" i="17"/>
  <c r="AN994" i="17"/>
  <c r="AN1016" i="17"/>
  <c r="AN523" i="17"/>
  <c r="AN897" i="17"/>
  <c r="AO491" i="17"/>
  <c r="AO556" i="17"/>
  <c r="AO618" i="17"/>
  <c r="AO673" i="17"/>
  <c r="AO730" i="17"/>
  <c r="AO792" i="17"/>
  <c r="AO826" i="17"/>
  <c r="AO858" i="17"/>
  <c r="AO892" i="17"/>
  <c r="AO922" i="17"/>
  <c r="AO951" i="17"/>
  <c r="AO978" i="17"/>
  <c r="AO1006" i="17"/>
  <c r="AN467" i="17"/>
  <c r="AN496" i="17"/>
  <c r="AN551" i="17"/>
  <c r="AN581" i="17"/>
  <c r="AN610" i="17"/>
  <c r="AN637" i="17"/>
  <c r="AN665" i="17"/>
  <c r="AN695" i="17"/>
  <c r="AN724" i="17"/>
  <c r="AN749" i="17"/>
  <c r="AN773" i="17"/>
  <c r="AN799" i="17"/>
  <c r="AN824" i="17"/>
  <c r="AN847" i="17"/>
  <c r="AN871" i="17"/>
  <c r="AN922" i="17"/>
  <c r="AN945" i="17"/>
  <c r="AN969" i="17"/>
  <c r="AN995" i="17"/>
  <c r="AN1020" i="17"/>
  <c r="AO517" i="17"/>
  <c r="AO573" i="17"/>
  <c r="AO630" i="17"/>
  <c r="AO697" i="17"/>
  <c r="AO751" i="17"/>
  <c r="AO798" i="17"/>
  <c r="AO839" i="17"/>
  <c r="AO871" i="17"/>
  <c r="AO901" i="17"/>
  <c r="AO928" i="17"/>
  <c r="AO956" i="17"/>
  <c r="AO988" i="17"/>
  <c r="AO1017" i="17"/>
  <c r="AN475" i="17"/>
  <c r="AN503" i="17"/>
  <c r="AN533" i="17"/>
  <c r="AN562" i="17"/>
  <c r="AN589" i="17"/>
  <c r="AN617" i="17"/>
  <c r="AN647" i="17"/>
  <c r="AN676" i="17"/>
  <c r="AN703" i="17"/>
  <c r="AN731" i="17"/>
  <c r="AN757" i="17"/>
  <c r="AN782" i="17"/>
  <c r="AN805" i="17"/>
  <c r="AN829" i="17"/>
  <c r="AN855" i="17"/>
  <c r="AN880" i="17"/>
  <c r="AN903" i="17"/>
  <c r="AN927" i="17"/>
  <c r="AN953" i="17"/>
  <c r="AN978" i="17"/>
  <c r="AN1001" i="17"/>
  <c r="AO454" i="17"/>
  <c r="AO489" i="17"/>
  <c r="AO682" i="17"/>
  <c r="AO831" i="17"/>
  <c r="AO953" i="17"/>
  <c r="AN472" i="17"/>
  <c r="AN582" i="17"/>
  <c r="AN672" i="17"/>
  <c r="AN776" i="17"/>
  <c r="AN854" i="17"/>
  <c r="AN946" i="17"/>
  <c r="AN1015" i="17"/>
  <c r="AO501" i="17"/>
  <c r="AO683" i="17"/>
  <c r="AO856" i="17"/>
  <c r="AO954" i="17"/>
  <c r="AN491" i="17"/>
  <c r="AN583" i="17"/>
  <c r="AN692" i="17"/>
  <c r="AN777" i="17"/>
  <c r="AN869" i="17"/>
  <c r="AN950" i="17"/>
  <c r="AN1022" i="17"/>
  <c r="AO503" i="17"/>
  <c r="AO684" i="17"/>
  <c r="AO863" i="17"/>
  <c r="AO955" i="17"/>
  <c r="AN498" i="17"/>
  <c r="AN588" i="17"/>
  <c r="AN696" i="17"/>
  <c r="AN778" i="17"/>
  <c r="AN874" i="17"/>
  <c r="AN952" i="17"/>
  <c r="AN1023" i="17"/>
  <c r="AO504" i="17"/>
  <c r="AO726" i="17"/>
  <c r="AO864" i="17"/>
  <c r="AO974" i="17"/>
  <c r="AN499" i="17"/>
  <c r="AN605" i="17"/>
  <c r="AN699" i="17"/>
  <c r="AN796" i="17"/>
  <c r="AN875" i="17"/>
  <c r="AN966" i="17"/>
  <c r="AN1024" i="17"/>
  <c r="AO547" i="17"/>
  <c r="AO732" i="17"/>
  <c r="AO865" i="17"/>
  <c r="AO979" i="17"/>
  <c r="AN500" i="17"/>
  <c r="AN612" i="17"/>
  <c r="AN702" i="17"/>
  <c r="AN800" i="17"/>
  <c r="AN876" i="17"/>
  <c r="AN967" i="17"/>
  <c r="AO557" i="17"/>
  <c r="AO745" i="17"/>
  <c r="AO890" i="17"/>
  <c r="AO983" i="17"/>
  <c r="AN519" i="17"/>
  <c r="AN615" i="17"/>
  <c r="AN719" i="17"/>
  <c r="AN801" i="17"/>
  <c r="AN894" i="17"/>
  <c r="AO571" i="17"/>
  <c r="AO985" i="17"/>
  <c r="AN616" i="17"/>
  <c r="AN804" i="17"/>
  <c r="AN973" i="17"/>
  <c r="AO572" i="17"/>
  <c r="AO896" i="17"/>
  <c r="AN528" i="17"/>
  <c r="AN729" i="17"/>
  <c r="AN974" i="17"/>
  <c r="AN997" i="17"/>
  <c r="AO629" i="17"/>
  <c r="AN848" i="17"/>
  <c r="AO746" i="17"/>
  <c r="AN899" i="17"/>
  <c r="AN556" i="17"/>
  <c r="AN972" i="17"/>
  <c r="AO895" i="17"/>
  <c r="AN524" i="17"/>
  <c r="AN728" i="17"/>
  <c r="AN898" i="17"/>
  <c r="AO780" i="17"/>
  <c r="AO1004" i="17"/>
  <c r="AN633" i="17"/>
  <c r="AN819" i="17"/>
  <c r="AN843" i="17"/>
  <c r="AO829" i="17"/>
  <c r="AN756" i="17"/>
  <c r="AN1000" i="17"/>
  <c r="AO602" i="17"/>
  <c r="AO793" i="17"/>
  <c r="AO897" i="17"/>
  <c r="AO1009" i="17"/>
  <c r="AN532" i="17"/>
  <c r="AN638" i="17"/>
  <c r="AN730" i="17"/>
  <c r="AN826" i="17"/>
  <c r="AN902" i="17"/>
  <c r="AN988" i="17"/>
  <c r="AO620" i="17"/>
  <c r="AO1011" i="17"/>
  <c r="AN750" i="17"/>
  <c r="AN924" i="17"/>
  <c r="AO625" i="17"/>
  <c r="AN464" i="17"/>
  <c r="AN663" i="17"/>
  <c r="AN925" i="17"/>
  <c r="AN668" i="17"/>
  <c r="AN926" i="17"/>
  <c r="AO603" i="17"/>
  <c r="AO794" i="17"/>
  <c r="AO919" i="17"/>
  <c r="AO1010" i="17"/>
  <c r="AN549" i="17"/>
  <c r="AN644" i="17"/>
  <c r="AN745" i="17"/>
  <c r="AN827" i="17"/>
  <c r="AN917" i="17"/>
  <c r="AN992" i="17"/>
  <c r="AO797" i="17"/>
  <c r="AO923" i="17"/>
  <c r="AN554" i="17"/>
  <c r="AN646" i="17"/>
  <c r="AN828" i="17"/>
  <c r="AN996" i="17"/>
  <c r="AO824" i="17"/>
  <c r="AO924" i="17"/>
  <c r="AN555" i="17"/>
  <c r="AN754" i="17"/>
  <c r="AN468" i="17"/>
  <c r="AO670" i="17"/>
  <c r="AO830" i="17"/>
  <c r="AO946" i="17"/>
  <c r="AN469" i="17"/>
  <c r="AN578" i="17"/>
  <c r="AN671" i="17"/>
  <c r="AN771" i="17"/>
  <c r="AN852" i="17"/>
  <c r="AN941" i="17"/>
  <c r="AN1014" i="17"/>
  <c r="AO927" i="17"/>
  <c r="AO759" i="17"/>
  <c r="AO492" i="17"/>
  <c r="AO563" i="17"/>
  <c r="AO764" i="17"/>
  <c r="AO568" i="17"/>
  <c r="AN656" i="17"/>
  <c r="AN460" i="17"/>
  <c r="AO833" i="17"/>
  <c r="AO637" i="17"/>
  <c r="AN725" i="17"/>
  <c r="AN529" i="17"/>
  <c r="AO902" i="17"/>
  <c r="AO706" i="17"/>
  <c r="AO510" i="17"/>
  <c r="AO741" i="17"/>
  <c r="AO774" i="17"/>
  <c r="AO471" i="17"/>
  <c r="AO549" i="17"/>
  <c r="AO750" i="17"/>
  <c r="AO554" i="17"/>
  <c r="AN642" i="17"/>
  <c r="AO1015" i="17"/>
  <c r="AO819" i="17"/>
  <c r="AO623" i="17"/>
  <c r="AN711" i="17"/>
  <c r="AN515" i="17"/>
  <c r="AO888" i="17"/>
  <c r="AO692" i="17"/>
  <c r="AO496" i="17"/>
  <c r="AO649" i="17"/>
  <c r="AO718" i="17"/>
  <c r="AO756" i="17"/>
  <c r="AO731" i="17"/>
  <c r="AO535" i="17"/>
  <c r="AO736" i="17"/>
  <c r="AO540" i="17"/>
  <c r="AN628" i="17"/>
  <c r="AO1001" i="17"/>
  <c r="AO805" i="17"/>
  <c r="AO609" i="17"/>
  <c r="AN697" i="17"/>
  <c r="AN501" i="17"/>
  <c r="AO874" i="17"/>
  <c r="AO678" i="17"/>
  <c r="AO482" i="17"/>
  <c r="AO635" i="17"/>
  <c r="AO698" i="17"/>
  <c r="AO738" i="17"/>
  <c r="AO717" i="17"/>
  <c r="AO521" i="17"/>
  <c r="AO722" i="17"/>
  <c r="AO526" i="17"/>
  <c r="AN614" i="17"/>
  <c r="AO987" i="17"/>
  <c r="AO791" i="17"/>
  <c r="AO595" i="17"/>
  <c r="AN683" i="17"/>
  <c r="AN487" i="17"/>
  <c r="AO860" i="17"/>
  <c r="AO664" i="17"/>
  <c r="AO468" i="17"/>
  <c r="AO621" i="17"/>
  <c r="AO671" i="17"/>
  <c r="AN572" i="17"/>
  <c r="AO553" i="17"/>
  <c r="AO1014" i="17"/>
  <c r="AO622" i="17"/>
  <c r="AO775" i="17"/>
  <c r="AO972" i="17"/>
  <c r="AO580" i="17"/>
  <c r="AO545" i="17"/>
  <c r="AO488" i="17"/>
  <c r="AO624" i="17"/>
  <c r="AO889" i="17"/>
  <c r="AO497" i="17"/>
  <c r="AO762" i="17"/>
  <c r="AO523" i="17"/>
  <c r="AO561" i="17"/>
  <c r="AO474" i="17"/>
  <c r="AO610" i="17"/>
  <c r="AN698" i="17"/>
  <c r="AO679" i="17"/>
  <c r="AO483" i="17"/>
  <c r="AO944" i="17"/>
  <c r="AO552" i="17"/>
  <c r="AO509" i="17"/>
  <c r="AO500" i="17"/>
  <c r="AO460" i="17"/>
  <c r="AO861" i="17"/>
  <c r="AN557" i="17"/>
  <c r="AO734" i="17"/>
  <c r="AO495" i="17"/>
  <c r="AO781" i="17"/>
  <c r="AO577" i="17"/>
  <c r="AN670" i="17"/>
  <c r="AO651" i="17"/>
  <c r="AO916" i="17"/>
  <c r="AO677" i="17"/>
  <c r="AO674" i="17"/>
  <c r="AO714" i="17"/>
  <c r="AO703" i="17"/>
  <c r="AO507" i="17"/>
  <c r="AO708" i="17"/>
  <c r="AO512" i="17"/>
  <c r="AN600" i="17"/>
  <c r="AO973" i="17"/>
  <c r="AO777" i="17"/>
  <c r="AO581" i="17"/>
  <c r="AN669" i="17"/>
  <c r="AN473" i="17"/>
  <c r="AO846" i="17"/>
  <c r="AO650" i="17"/>
  <c r="AO1024" i="17"/>
  <c r="AO607" i="17"/>
  <c r="AO655" i="17"/>
  <c r="AO695" i="17"/>
  <c r="AO689" i="17"/>
  <c r="AO493" i="17"/>
  <c r="AO694" i="17"/>
  <c r="AO498" i="17"/>
  <c r="AN586" i="17"/>
  <c r="AO959" i="17"/>
  <c r="AO763" i="17"/>
  <c r="AO567" i="17"/>
  <c r="AN655" i="17"/>
  <c r="AN459" i="17"/>
  <c r="AO832" i="17"/>
  <c r="AO636" i="17"/>
  <c r="AO789" i="17"/>
  <c r="AO593" i="17"/>
  <c r="AO631" i="17"/>
  <c r="AO675" i="17"/>
  <c r="AO479" i="17"/>
  <c r="AO680" i="17"/>
  <c r="AO484" i="17"/>
  <c r="AO945" i="17"/>
  <c r="AO749" i="17"/>
  <c r="AN641" i="17"/>
  <c r="AO818" i="17"/>
  <c r="AO579" i="17"/>
  <c r="AO733" i="17"/>
  <c r="AO585" i="17"/>
  <c r="AN516" i="17"/>
  <c r="AN585" i="17"/>
  <c r="AO566" i="17"/>
  <c r="AO522" i="17"/>
  <c r="AN502" i="17"/>
  <c r="AN571" i="17"/>
  <c r="AO705" i="17"/>
  <c r="AO591" i="17"/>
  <c r="AO596" i="17"/>
  <c r="AN488" i="17"/>
  <c r="AO665" i="17"/>
  <c r="AO930" i="17"/>
  <c r="AO691" i="17"/>
  <c r="AO518" i="17"/>
  <c r="AO778" i="17"/>
  <c r="AN474" i="17"/>
  <c r="AO455" i="17"/>
  <c r="AO720" i="17"/>
  <c r="AO612" i="17"/>
  <c r="AO648" i="17"/>
  <c r="AO661" i="17"/>
  <c r="AO465" i="17"/>
  <c r="AO666" i="17"/>
  <c r="AO470" i="17"/>
  <c r="AN558" i="17"/>
  <c r="AO931" i="17"/>
  <c r="AO735" i="17"/>
  <c r="AO539" i="17"/>
  <c r="AN627" i="17"/>
  <c r="AO1000" i="17"/>
  <c r="AO804" i="17"/>
  <c r="AO608" i="17"/>
  <c r="AO761" i="17"/>
  <c r="AO565" i="17"/>
  <c r="AO588" i="17"/>
  <c r="AO628" i="17"/>
  <c r="AO647" i="17"/>
  <c r="AO516" i="17"/>
  <c r="AO652" i="17"/>
  <c r="AO456" i="17"/>
  <c r="AN544" i="17"/>
  <c r="AO917" i="17"/>
  <c r="AO721" i="17"/>
  <c r="AO525" i="17"/>
  <c r="AN613" i="17"/>
  <c r="AO986" i="17"/>
  <c r="AO790" i="17"/>
  <c r="AO594" i="17"/>
  <c r="AO747" i="17"/>
  <c r="AO551" i="17"/>
  <c r="AO569" i="17"/>
  <c r="AO604" i="17"/>
  <c r="AO633" i="17"/>
  <c r="AO502" i="17"/>
  <c r="AO638" i="17"/>
  <c r="AN726" i="17"/>
  <c r="AN530" i="17"/>
  <c r="AO903" i="17"/>
  <c r="AO707" i="17"/>
  <c r="AO511" i="17"/>
  <c r="AN599" i="17"/>
  <c r="AO776" i="17"/>
  <c r="AO537" i="17"/>
  <c r="AO619" i="17"/>
  <c r="AN712" i="17"/>
  <c r="AO693" i="17"/>
  <c r="AO958" i="17"/>
  <c r="AO719" i="17"/>
  <c r="AO605" i="17"/>
  <c r="AO875" i="17"/>
  <c r="AO748" i="17"/>
  <c r="AO542" i="17"/>
  <c r="AN684" i="17"/>
  <c r="AO469" i="17"/>
  <c r="AO538" i="17"/>
  <c r="AO475" i="17"/>
  <c r="AO582" i="17"/>
  <c r="AO847" i="17"/>
  <c r="AN543" i="17"/>
  <c r="AO524" i="17"/>
  <c r="AO481" i="17"/>
  <c r="AO663" i="17"/>
  <c r="G1103" i="13"/>
  <c r="G1117" i="13"/>
  <c r="G1131" i="13"/>
  <c r="G1145" i="13"/>
  <c r="G1159" i="13"/>
  <c r="G1173" i="13"/>
  <c r="G1187" i="13"/>
  <c r="G1201" i="13"/>
  <c r="G1215" i="13"/>
  <c r="G1229" i="13"/>
  <c r="G1243" i="13"/>
  <c r="G1257" i="13"/>
  <c r="G1271" i="13"/>
  <c r="G1285" i="13"/>
  <c r="G1299" i="13"/>
  <c r="G1313" i="13"/>
  <c r="G1327" i="13"/>
  <c r="G1341" i="13"/>
  <c r="G1355" i="13"/>
  <c r="G1369" i="13"/>
  <c r="G1383" i="13"/>
  <c r="G1397" i="13"/>
  <c r="G1411" i="13"/>
  <c r="G1425" i="13"/>
  <c r="G1439" i="13"/>
  <c r="G1453" i="13"/>
  <c r="G1467" i="13"/>
  <c r="G1481" i="13"/>
  <c r="G1495" i="13"/>
  <c r="G1509" i="13"/>
  <c r="G1523" i="13"/>
  <c r="G1537" i="13"/>
  <c r="G1551" i="13"/>
  <c r="G1565" i="13"/>
  <c r="G1579" i="13"/>
  <c r="G1593" i="13"/>
  <c r="G1607" i="13"/>
  <c r="G1621" i="13"/>
  <c r="G1635" i="13"/>
  <c r="G1649" i="13"/>
  <c r="D1093" i="13"/>
  <c r="D1107" i="13"/>
  <c r="D1121" i="13"/>
  <c r="D1135" i="13"/>
  <c r="D1149" i="13"/>
  <c r="D1163" i="13"/>
  <c r="D1177" i="13"/>
  <c r="D1191" i="13"/>
  <c r="D1205" i="13"/>
  <c r="D1219" i="13"/>
  <c r="D1233" i="13"/>
  <c r="D1247" i="13"/>
  <c r="D1261" i="13"/>
  <c r="D1275" i="13"/>
  <c r="D1289" i="13"/>
  <c r="D1303" i="13"/>
  <c r="D1317" i="13"/>
  <c r="D1331" i="13"/>
  <c r="D1345" i="13"/>
  <c r="D1359" i="13"/>
  <c r="D1373" i="13"/>
  <c r="D1387" i="13"/>
  <c r="D1401" i="13"/>
  <c r="D1415" i="13"/>
  <c r="D1429" i="13"/>
  <c r="D1443" i="13"/>
  <c r="D1457" i="13"/>
  <c r="D1471" i="13"/>
  <c r="D1485" i="13"/>
  <c r="D1499" i="13"/>
  <c r="D1513" i="13"/>
  <c r="D1527" i="13"/>
  <c r="D1541" i="13"/>
  <c r="D1555" i="13"/>
  <c r="D1569" i="13"/>
  <c r="D1583" i="13"/>
  <c r="D1597" i="13"/>
  <c r="D1611" i="13"/>
  <c r="D1625" i="13"/>
  <c r="D1639" i="13"/>
  <c r="D1653" i="13"/>
  <c r="G1104" i="13"/>
  <c r="G1118" i="13"/>
  <c r="G1132" i="13"/>
  <c r="G1090" i="13"/>
  <c r="G1091" i="13"/>
  <c r="G1107" i="13"/>
  <c r="G1123" i="13"/>
  <c r="G1139" i="13"/>
  <c r="G1154" i="13"/>
  <c r="G1169" i="13"/>
  <c r="G1184" i="13"/>
  <c r="G1199" i="13"/>
  <c r="G1214" i="13"/>
  <c r="G1230" i="13"/>
  <c r="G1245" i="13"/>
  <c r="G1260" i="13"/>
  <c r="G1275" i="13"/>
  <c r="G1290" i="13"/>
  <c r="G1305" i="13"/>
  <c r="G1320" i="13"/>
  <c r="G1335" i="13"/>
  <c r="G1350" i="13"/>
  <c r="G1365" i="13"/>
  <c r="G1380" i="13"/>
  <c r="G1395" i="13"/>
  <c r="G1410" i="13"/>
  <c r="G1426" i="13"/>
  <c r="G1441" i="13"/>
  <c r="G1456" i="13"/>
  <c r="G1471" i="13"/>
  <c r="G1486" i="13"/>
  <c r="G1501" i="13"/>
  <c r="G1516" i="13"/>
  <c r="G1531" i="13"/>
  <c r="G1546" i="13"/>
  <c r="G1561" i="13"/>
  <c r="G1576" i="13"/>
  <c r="G1591" i="13"/>
  <c r="G1606" i="13"/>
  <c r="G1622" i="13"/>
  <c r="G1637" i="13"/>
  <c r="G1652" i="13"/>
  <c r="D1097" i="13"/>
  <c r="D1112" i="13"/>
  <c r="D1127" i="13"/>
  <c r="D1142" i="13"/>
  <c r="D1157" i="13"/>
  <c r="D1172" i="13"/>
  <c r="D1187" i="13"/>
  <c r="D1202" i="13"/>
  <c r="D1217" i="13"/>
  <c r="D1232" i="13"/>
  <c r="D1248" i="13"/>
  <c r="D1263" i="13"/>
  <c r="D1278" i="13"/>
  <c r="D1293" i="13"/>
  <c r="D1308" i="13"/>
  <c r="D1323" i="13"/>
  <c r="D1338" i="13"/>
  <c r="D1353" i="13"/>
  <c r="D1368" i="13"/>
  <c r="D1383" i="13"/>
  <c r="D1398" i="13"/>
  <c r="D1413" i="13"/>
  <c r="D1428" i="13"/>
  <c r="D1444" i="13"/>
  <c r="D1459" i="13"/>
  <c r="D1474" i="13"/>
  <c r="D1489" i="13"/>
  <c r="D1504" i="13"/>
  <c r="D1519" i="13"/>
  <c r="D1534" i="13"/>
  <c r="D1549" i="13"/>
  <c r="D1564" i="13"/>
  <c r="D1579" i="13"/>
  <c r="D1594" i="13"/>
  <c r="D1609" i="13"/>
  <c r="D1624" i="13"/>
  <c r="D1640" i="13"/>
  <c r="D1655" i="13"/>
  <c r="G1125" i="13"/>
  <c r="G1247" i="13"/>
  <c r="G1292" i="13"/>
  <c r="G1352" i="13"/>
  <c r="G1382" i="13"/>
  <c r="G1398" i="13"/>
  <c r="G1428" i="13"/>
  <c r="G1458" i="13"/>
  <c r="G1488" i="13"/>
  <c r="G1518" i="13"/>
  <c r="G1548" i="13"/>
  <c r="G1578" i="13"/>
  <c r="G1609" i="13"/>
  <c r="G1639" i="13"/>
  <c r="G1654" i="13"/>
  <c r="D1114" i="13"/>
  <c r="D1129" i="13"/>
  <c r="D1159" i="13"/>
  <c r="D1189" i="13"/>
  <c r="D1220" i="13"/>
  <c r="D1235" i="13"/>
  <c r="D1265" i="13"/>
  <c r="D1280" i="13"/>
  <c r="D1325" i="13"/>
  <c r="D1355" i="13"/>
  <c r="D1400" i="13"/>
  <c r="D1446" i="13"/>
  <c r="D1491" i="13"/>
  <c r="D1521" i="13"/>
  <c r="G1092" i="13"/>
  <c r="G1108" i="13"/>
  <c r="G1124" i="13"/>
  <c r="G1140" i="13"/>
  <c r="G1155" i="13"/>
  <c r="G1170" i="13"/>
  <c r="G1185" i="13"/>
  <c r="G1200" i="13"/>
  <c r="G1216" i="13"/>
  <c r="G1231" i="13"/>
  <c r="G1246" i="13"/>
  <c r="G1261" i="13"/>
  <c r="G1276" i="13"/>
  <c r="G1291" i="13"/>
  <c r="G1306" i="13"/>
  <c r="G1321" i="13"/>
  <c r="G1336" i="13"/>
  <c r="G1351" i="13"/>
  <c r="G1366" i="13"/>
  <c r="G1381" i="13"/>
  <c r="G1396" i="13"/>
  <c r="G1412" i="13"/>
  <c r="G1427" i="13"/>
  <c r="G1442" i="13"/>
  <c r="G1457" i="13"/>
  <c r="G1472" i="13"/>
  <c r="G1487" i="13"/>
  <c r="G1502" i="13"/>
  <c r="G1517" i="13"/>
  <c r="G1532" i="13"/>
  <c r="G1547" i="13"/>
  <c r="G1562" i="13"/>
  <c r="G1577" i="13"/>
  <c r="G1592" i="13"/>
  <c r="G1608" i="13"/>
  <c r="G1623" i="13"/>
  <c r="G1638" i="13"/>
  <c r="G1653" i="13"/>
  <c r="D1098" i="13"/>
  <c r="D1113" i="13"/>
  <c r="D1128" i="13"/>
  <c r="D1143" i="13"/>
  <c r="D1158" i="13"/>
  <c r="D1173" i="13"/>
  <c r="D1188" i="13"/>
  <c r="D1203" i="13"/>
  <c r="D1218" i="13"/>
  <c r="D1234" i="13"/>
  <c r="D1249" i="13"/>
  <c r="D1264" i="13"/>
  <c r="D1279" i="13"/>
  <c r="D1294" i="13"/>
  <c r="D1309" i="13"/>
  <c r="D1324" i="13"/>
  <c r="D1339" i="13"/>
  <c r="D1354" i="13"/>
  <c r="D1369" i="13"/>
  <c r="D1384" i="13"/>
  <c r="D1399" i="13"/>
  <c r="D1414" i="13"/>
  <c r="D1430" i="13"/>
  <c r="D1445" i="13"/>
  <c r="D1460" i="13"/>
  <c r="D1475" i="13"/>
  <c r="D1490" i="13"/>
  <c r="D1505" i="13"/>
  <c r="D1520" i="13"/>
  <c r="D1535" i="13"/>
  <c r="D1550" i="13"/>
  <c r="D1565" i="13"/>
  <c r="D1580" i="13"/>
  <c r="D1595" i="13"/>
  <c r="D1610" i="13"/>
  <c r="D1626" i="13"/>
  <c r="D1641" i="13"/>
  <c r="D1656" i="13"/>
  <c r="G1093" i="13"/>
  <c r="D1174" i="13"/>
  <c r="D1310" i="13"/>
  <c r="D1370" i="13"/>
  <c r="D1385" i="13"/>
  <c r="D1431" i="13"/>
  <c r="D1461" i="13"/>
  <c r="D1506" i="13"/>
  <c r="D1536" i="13"/>
  <c r="G1109" i="13"/>
  <c r="G1141" i="13"/>
  <c r="G1156" i="13"/>
  <c r="G1171" i="13"/>
  <c r="G1186" i="13"/>
  <c r="G1202" i="13"/>
  <c r="G1217" i="13"/>
  <c r="G1232" i="13"/>
  <c r="G1262" i="13"/>
  <c r="G1277" i="13"/>
  <c r="G1307" i="13"/>
  <c r="G1322" i="13"/>
  <c r="G1337" i="13"/>
  <c r="G1367" i="13"/>
  <c r="G1413" i="13"/>
  <c r="G1443" i="13"/>
  <c r="G1473" i="13"/>
  <c r="G1503" i="13"/>
  <c r="G1533" i="13"/>
  <c r="G1563" i="13"/>
  <c r="G1594" i="13"/>
  <c r="G1624" i="13"/>
  <c r="D1099" i="13"/>
  <c r="D1144" i="13"/>
  <c r="D1204" i="13"/>
  <c r="D1250" i="13"/>
  <c r="D1295" i="13"/>
  <c r="D1340" i="13"/>
  <c r="D1416" i="13"/>
  <c r="D1476" i="13"/>
  <c r="G1096" i="13"/>
  <c r="G1112" i="13"/>
  <c r="G1128" i="13"/>
  <c r="G1144" i="13"/>
  <c r="G1160" i="13"/>
  <c r="G1175" i="13"/>
  <c r="G1190" i="13"/>
  <c r="G1101" i="13"/>
  <c r="G1119" i="13"/>
  <c r="G1135" i="13"/>
  <c r="G1150" i="13"/>
  <c r="G1165" i="13"/>
  <c r="G1094" i="13"/>
  <c r="G1116" i="13"/>
  <c r="G1143" i="13"/>
  <c r="G1166" i="13"/>
  <c r="G1189" i="13"/>
  <c r="G1208" i="13"/>
  <c r="G1226" i="13"/>
  <c r="G1248" i="13"/>
  <c r="G1266" i="13"/>
  <c r="G1284" i="13"/>
  <c r="G1303" i="13"/>
  <c r="G1324" i="13"/>
  <c r="G1343" i="13"/>
  <c r="G1361" i="13"/>
  <c r="G1379" i="13"/>
  <c r="G1401" i="13"/>
  <c r="G1419" i="13"/>
  <c r="G1437" i="13"/>
  <c r="G1459" i="13"/>
  <c r="G1477" i="13"/>
  <c r="G1496" i="13"/>
  <c r="G1514" i="13"/>
  <c r="G1535" i="13"/>
  <c r="G1554" i="13"/>
  <c r="G1572" i="13"/>
  <c r="G1590" i="13"/>
  <c r="G1612" i="13"/>
  <c r="G1630" i="13"/>
  <c r="G1648" i="13"/>
  <c r="D1100" i="13"/>
  <c r="D1118" i="13"/>
  <c r="D1137" i="13"/>
  <c r="D1155" i="13"/>
  <c r="D1176" i="13"/>
  <c r="D1195" i="13"/>
  <c r="D1213" i="13"/>
  <c r="D1231" i="13"/>
  <c r="D1253" i="13"/>
  <c r="D1271" i="13"/>
  <c r="D1290" i="13"/>
  <c r="D1311" i="13"/>
  <c r="D1329" i="13"/>
  <c r="D1348" i="13"/>
  <c r="D1366" i="13"/>
  <c r="D1388" i="13"/>
  <c r="D1406" i="13"/>
  <c r="D1424" i="13"/>
  <c r="D1442" i="13"/>
  <c r="D1464" i="13"/>
  <c r="D1482" i="13"/>
  <c r="D1501" i="13"/>
  <c r="D1522" i="13"/>
  <c r="D1540" i="13"/>
  <c r="D1558" i="13"/>
  <c r="D1575" i="13"/>
  <c r="D1592" i="13"/>
  <c r="D1612" i="13"/>
  <c r="D1629" i="13"/>
  <c r="D1646" i="13"/>
  <c r="G1095" i="13"/>
  <c r="G1120" i="13"/>
  <c r="G1146" i="13"/>
  <c r="G1167" i="13"/>
  <c r="G1191" i="13"/>
  <c r="G1209" i="13"/>
  <c r="G1227" i="13"/>
  <c r="G1249" i="13"/>
  <c r="G1267" i="13"/>
  <c r="G1286" i="13"/>
  <c r="G1304" i="13"/>
  <c r="G1325" i="13"/>
  <c r="G1344" i="13"/>
  <c r="G1362" i="13"/>
  <c r="G1384" i="13"/>
  <c r="G1402" i="13"/>
  <c r="G1420" i="13"/>
  <c r="G1438" i="13"/>
  <c r="G1460" i="13"/>
  <c r="G1478" i="13"/>
  <c r="G1497" i="13"/>
  <c r="G1515" i="13"/>
  <c r="G1536" i="13"/>
  <c r="G1555" i="13"/>
  <c r="G1573" i="13"/>
  <c r="G1595" i="13"/>
  <c r="G1613" i="13"/>
  <c r="G1631" i="13"/>
  <c r="G1650" i="13"/>
  <c r="D1101" i="13"/>
  <c r="D1119" i="13"/>
  <c r="D1138" i="13"/>
  <c r="D1156" i="13"/>
  <c r="D1178" i="13"/>
  <c r="D1196" i="13"/>
  <c r="D1214" i="13"/>
  <c r="D1236" i="13"/>
  <c r="D1254" i="13"/>
  <c r="D1272" i="13"/>
  <c r="D1291" i="13"/>
  <c r="D1312" i="13"/>
  <c r="D1330" i="13"/>
  <c r="D1349" i="13"/>
  <c r="D1367" i="13"/>
  <c r="D1389" i="13"/>
  <c r="D1407" i="13"/>
  <c r="D1425" i="13"/>
  <c r="D1447" i="13"/>
  <c r="D1465" i="13"/>
  <c r="D1483" i="13"/>
  <c r="D1502" i="13"/>
  <c r="D1523" i="13"/>
  <c r="D1542" i="13"/>
  <c r="D1559" i="13"/>
  <c r="D1576" i="13"/>
  <c r="D1593" i="13"/>
  <c r="D1613" i="13"/>
  <c r="D1630" i="13"/>
  <c r="D1647" i="13"/>
  <c r="G1614" i="13"/>
  <c r="D1197" i="13"/>
  <c r="D1255" i="13"/>
  <c r="D1292" i="13"/>
  <c r="D1332" i="13"/>
  <c r="G1097" i="13"/>
  <c r="G1121" i="13"/>
  <c r="G1147" i="13"/>
  <c r="G1168" i="13"/>
  <c r="G1192" i="13"/>
  <c r="G1210" i="13"/>
  <c r="G1228" i="13"/>
  <c r="G1250" i="13"/>
  <c r="G1268" i="13"/>
  <c r="G1287" i="13"/>
  <c r="G1308" i="13"/>
  <c r="G1326" i="13"/>
  <c r="G1345" i="13"/>
  <c r="G1363" i="13"/>
  <c r="G1385" i="13"/>
  <c r="G1403" i="13"/>
  <c r="G1421" i="13"/>
  <c r="G1440" i="13"/>
  <c r="G1461" i="13"/>
  <c r="G1479" i="13"/>
  <c r="G1498" i="13"/>
  <c r="G1519" i="13"/>
  <c r="G1538" i="13"/>
  <c r="G1556" i="13"/>
  <c r="G1574" i="13"/>
  <c r="G1596" i="13"/>
  <c r="G1632" i="13"/>
  <c r="G1651" i="13"/>
  <c r="D1102" i="13"/>
  <c r="D1120" i="13"/>
  <c r="D1139" i="13"/>
  <c r="D1160" i="13"/>
  <c r="D1179" i="13"/>
  <c r="D1215" i="13"/>
  <c r="D1237" i="13"/>
  <c r="D1273" i="13"/>
  <c r="D1313" i="13"/>
  <c r="D1350" i="13"/>
  <c r="D1371" i="13"/>
  <c r="G1098" i="13"/>
  <c r="G1122" i="13"/>
  <c r="G1148" i="13"/>
  <c r="G1172" i="13"/>
  <c r="G1193" i="13"/>
  <c r="G1211" i="13"/>
  <c r="G1233" i="13"/>
  <c r="G1251" i="13"/>
  <c r="G1269" i="13"/>
  <c r="G1288" i="13"/>
  <c r="G1309" i="13"/>
  <c r="G1328" i="13"/>
  <c r="G1346" i="13"/>
  <c r="G1364" i="13"/>
  <c r="G1386" i="13"/>
  <c r="G1404" i="13"/>
  <c r="G1422" i="13"/>
  <c r="G1444" i="13"/>
  <c r="G1462" i="13"/>
  <c r="G1480" i="13"/>
  <c r="G1499" i="13"/>
  <c r="G1520" i="13"/>
  <c r="G1539" i="13"/>
  <c r="G1557" i="13"/>
  <c r="G1575" i="13"/>
  <c r="G1597" i="13"/>
  <c r="G1615" i="13"/>
  <c r="G1633" i="13"/>
  <c r="G1655" i="13"/>
  <c r="D1103" i="13"/>
  <c r="D1122" i="13"/>
  <c r="D1140" i="13"/>
  <c r="D1161" i="13"/>
  <c r="D1180" i="13"/>
  <c r="D1198" i="13"/>
  <c r="D1216" i="13"/>
  <c r="D1238" i="13"/>
  <c r="D1256" i="13"/>
  <c r="D1274" i="13"/>
  <c r="D1296" i="13"/>
  <c r="D1314" i="13"/>
  <c r="D1333" i="13"/>
  <c r="D1351" i="13"/>
  <c r="D1372" i="13"/>
  <c r="D1391" i="13"/>
  <c r="D1409" i="13"/>
  <c r="D1427" i="13"/>
  <c r="D1449" i="13"/>
  <c r="D1467" i="13"/>
  <c r="D1486" i="13"/>
  <c r="D1507" i="13"/>
  <c r="D1525" i="13"/>
  <c r="D1544" i="13"/>
  <c r="D1561" i="13"/>
  <c r="D1578" i="13"/>
  <c r="D1598" i="13"/>
  <c r="D1615" i="13"/>
  <c r="D1632" i="13"/>
  <c r="D1649" i="13"/>
  <c r="G1099" i="13"/>
  <c r="G1126" i="13"/>
  <c r="G1149" i="13"/>
  <c r="G1174" i="13"/>
  <c r="G1194" i="13"/>
  <c r="G1212" i="13"/>
  <c r="G1234" i="13"/>
  <c r="G1252" i="13"/>
  <c r="G1270" i="13"/>
  <c r="G1289" i="13"/>
  <c r="G1310" i="13"/>
  <c r="G1329" i="13"/>
  <c r="G1347" i="13"/>
  <c r="G1368" i="13"/>
  <c r="G1387" i="13"/>
  <c r="G1405" i="13"/>
  <c r="G1423" i="13"/>
  <c r="G1445" i="13"/>
  <c r="G1463" i="13"/>
  <c r="G1482" i="13"/>
  <c r="G1500" i="13"/>
  <c r="G1521" i="13"/>
  <c r="G1540" i="13"/>
  <c r="G1558" i="13"/>
  <c r="G1580" i="13"/>
  <c r="G1598" i="13"/>
  <c r="G1102" i="13"/>
  <c r="G1129" i="13"/>
  <c r="G1152" i="13"/>
  <c r="G1177" i="13"/>
  <c r="G1196" i="13"/>
  <c r="G1218" i="13"/>
  <c r="G1236" i="13"/>
  <c r="G1254" i="13"/>
  <c r="G1273" i="13"/>
  <c r="G1294" i="13"/>
  <c r="G1312" i="13"/>
  <c r="G1331" i="13"/>
  <c r="G1349" i="13"/>
  <c r="G1371" i="13"/>
  <c r="G1389" i="13"/>
  <c r="G1407" i="13"/>
  <c r="G1429" i="13"/>
  <c r="G1447" i="13"/>
  <c r="G1465" i="13"/>
  <c r="G1484" i="13"/>
  <c r="G1505" i="13"/>
  <c r="G1524" i="13"/>
  <c r="G1542" i="13"/>
  <c r="G1560" i="13"/>
  <c r="G1582" i="13"/>
  <c r="G1600" i="13"/>
  <c r="G1618" i="13"/>
  <c r="G1640" i="13"/>
  <c r="G1658" i="13"/>
  <c r="D1106" i="13"/>
  <c r="D1125" i="13"/>
  <c r="D1146" i="13"/>
  <c r="D1165" i="13"/>
  <c r="D1183" i="13"/>
  <c r="D1201" i="13"/>
  <c r="D1223" i="13"/>
  <c r="D1241" i="13"/>
  <c r="D1259" i="13"/>
  <c r="D1281" i="13"/>
  <c r="D1299" i="13"/>
  <c r="D1318" i="13"/>
  <c r="D1336" i="13"/>
  <c r="D1357" i="13"/>
  <c r="G1100" i="13"/>
  <c r="G1138" i="13"/>
  <c r="G1181" i="13"/>
  <c r="G1220" i="13"/>
  <c r="G1253" i="13"/>
  <c r="G1282" i="13"/>
  <c r="G1317" i="13"/>
  <c r="G1354" i="13"/>
  <c r="G1388" i="13"/>
  <c r="G1417" i="13"/>
  <c r="G1451" i="13"/>
  <c r="G1489" i="13"/>
  <c r="G1522" i="13"/>
  <c r="G1552" i="13"/>
  <c r="G1586" i="13"/>
  <c r="G1619" i="13"/>
  <c r="G1646" i="13"/>
  <c r="D1109" i="13"/>
  <c r="D1136" i="13"/>
  <c r="D1168" i="13"/>
  <c r="D1199" i="13"/>
  <c r="D1227" i="13"/>
  <c r="D1258" i="13"/>
  <c r="D1286" i="13"/>
  <c r="D1319" i="13"/>
  <c r="D1346" i="13"/>
  <c r="D1377" i="13"/>
  <c r="D1402" i="13"/>
  <c r="D1423" i="13"/>
  <c r="D1451" i="13"/>
  <c r="D1473" i="13"/>
  <c r="D1497" i="13"/>
  <c r="D1524" i="13"/>
  <c r="D1547" i="13"/>
  <c r="D1570" i="13"/>
  <c r="D1590" i="13"/>
  <c r="D1616" i="13"/>
  <c r="D1636" i="13"/>
  <c r="D1659" i="13"/>
  <c r="G1105" i="13"/>
  <c r="G1142" i="13"/>
  <c r="G1182" i="13"/>
  <c r="G1221" i="13"/>
  <c r="G1255" i="13"/>
  <c r="G1283" i="13"/>
  <c r="G1318" i="13"/>
  <c r="G1356" i="13"/>
  <c r="G1390" i="13"/>
  <c r="G1418" i="13"/>
  <c r="G1452" i="13"/>
  <c r="G1490" i="13"/>
  <c r="G1525" i="13"/>
  <c r="G1553" i="13"/>
  <c r="G1587" i="13"/>
  <c r="G1620" i="13"/>
  <c r="G1647" i="13"/>
  <c r="D1110" i="13"/>
  <c r="D1141" i="13"/>
  <c r="D1169" i="13"/>
  <c r="D1200" i="13"/>
  <c r="D1228" i="13"/>
  <c r="D1260" i="13"/>
  <c r="D1287" i="13"/>
  <c r="D1320" i="13"/>
  <c r="D1347" i="13"/>
  <c r="D1378" i="13"/>
  <c r="D1403" i="13"/>
  <c r="D1426" i="13"/>
  <c r="D1452" i="13"/>
  <c r="D1477" i="13"/>
  <c r="D1498" i="13"/>
  <c r="D1526" i="13"/>
  <c r="D1548" i="13"/>
  <c r="D1571" i="13"/>
  <c r="D1591" i="13"/>
  <c r="D1617" i="13"/>
  <c r="D1637" i="13"/>
  <c r="G1106" i="13"/>
  <c r="G1151" i="13"/>
  <c r="G1183" i="13"/>
  <c r="G1222" i="13"/>
  <c r="G1256" i="13"/>
  <c r="G1293" i="13"/>
  <c r="G1319" i="13"/>
  <c r="G1357" i="13"/>
  <c r="G1391" i="13"/>
  <c r="G1424" i="13"/>
  <c r="G1454" i="13"/>
  <c r="G1491" i="13"/>
  <c r="G1526" i="13"/>
  <c r="G1559" i="13"/>
  <c r="G1588" i="13"/>
  <c r="G1625" i="13"/>
  <c r="G1656" i="13"/>
  <c r="D1111" i="13"/>
  <c r="D1145" i="13"/>
  <c r="D1170" i="13"/>
  <c r="D1206" i="13"/>
  <c r="D1229" i="13"/>
  <c r="D1262" i="13"/>
  <c r="D1288" i="13"/>
  <c r="D1321" i="13"/>
  <c r="D1352" i="13"/>
  <c r="D1379" i="13"/>
  <c r="D1404" i="13"/>
  <c r="D1432" i="13"/>
  <c r="D1453" i="13"/>
  <c r="D1478" i="13"/>
  <c r="D1500" i="13"/>
  <c r="D1528" i="13"/>
  <c r="D1551" i="13"/>
  <c r="D1572" i="13"/>
  <c r="D1596" i="13"/>
  <c r="D1618" i="13"/>
  <c r="D1638" i="13"/>
  <c r="G1110" i="13"/>
  <c r="G1153" i="13"/>
  <c r="G1188" i="13"/>
  <c r="G1223" i="13"/>
  <c r="G1258" i="13"/>
  <c r="G1295" i="13"/>
  <c r="G1323" i="13"/>
  <c r="G1358" i="13"/>
  <c r="G1392" i="13"/>
  <c r="G1430" i="13"/>
  <c r="G1455" i="13"/>
  <c r="G1492" i="13"/>
  <c r="G1527" i="13"/>
  <c r="G1564" i="13"/>
  <c r="G1589" i="13"/>
  <c r="G1626" i="13"/>
  <c r="G1657" i="13"/>
  <c r="D1115" i="13"/>
  <c r="D1147" i="13"/>
  <c r="D1171" i="13"/>
  <c r="D1207" i="13"/>
  <c r="D1230" i="13"/>
  <c r="D1266" i="13"/>
  <c r="D1297" i="13"/>
  <c r="D1322" i="13"/>
  <c r="D1356" i="13"/>
  <c r="D1380" i="13"/>
  <c r="D1405" i="13"/>
  <c r="D1433" i="13"/>
  <c r="D1454" i="13"/>
  <c r="D1479" i="13"/>
  <c r="D1503" i="13"/>
  <c r="D1529" i="13"/>
  <c r="D1552" i="13"/>
  <c r="D1573" i="13"/>
  <c r="D1599" i="13"/>
  <c r="D1619" i="13"/>
  <c r="D1642" i="13"/>
  <c r="G1111" i="13"/>
  <c r="G1157" i="13"/>
  <c r="G1195" i="13"/>
  <c r="G1224" i="13"/>
  <c r="G1259" i="13"/>
  <c r="G1296" i="13"/>
  <c r="G1330" i="13"/>
  <c r="G1359" i="13"/>
  <c r="G1393" i="13"/>
  <c r="G1431" i="13"/>
  <c r="G1464" i="13"/>
  <c r="G1493" i="13"/>
  <c r="G1528" i="13"/>
  <c r="G1566" i="13"/>
  <c r="G1599" i="13"/>
  <c r="G1627" i="13"/>
  <c r="G1659" i="13"/>
  <c r="G1114" i="13"/>
  <c r="G1161" i="13"/>
  <c r="G1198" i="13"/>
  <c r="G1115" i="13"/>
  <c r="G1127" i="13"/>
  <c r="G1113" i="13"/>
  <c r="G1197" i="13"/>
  <c r="G1241" i="13"/>
  <c r="G1300" i="13"/>
  <c r="G1348" i="13"/>
  <c r="G1406" i="13"/>
  <c r="G1450" i="13"/>
  <c r="G1508" i="13"/>
  <c r="G1567" i="13"/>
  <c r="G1610" i="13"/>
  <c r="D1091" i="13"/>
  <c r="D1131" i="13"/>
  <c r="D1175" i="13"/>
  <c r="D1212" i="13"/>
  <c r="D1252" i="13"/>
  <c r="D1301" i="13"/>
  <c r="D1341" i="13"/>
  <c r="D1381" i="13"/>
  <c r="D1417" i="13"/>
  <c r="D1448" i="13"/>
  <c r="D1484" i="13"/>
  <c r="D1515" i="13"/>
  <c r="D1553" i="13"/>
  <c r="D1584" i="13"/>
  <c r="D1608" i="13"/>
  <c r="D1645" i="13"/>
  <c r="G1130" i="13"/>
  <c r="G1203" i="13"/>
  <c r="G1242" i="13"/>
  <c r="G1301" i="13"/>
  <c r="G1353" i="13"/>
  <c r="G1408" i="13"/>
  <c r="G1466" i="13"/>
  <c r="G1510" i="13"/>
  <c r="G1568" i="13"/>
  <c r="G1611" i="13"/>
  <c r="D1092" i="13"/>
  <c r="D1132" i="13"/>
  <c r="D1181" i="13"/>
  <c r="D1221" i="13"/>
  <c r="D1257" i="13"/>
  <c r="D1302" i="13"/>
  <c r="D1342" i="13"/>
  <c r="D1382" i="13"/>
  <c r="D1418" i="13"/>
  <c r="D1450" i="13"/>
  <c r="D1487" i="13"/>
  <c r="D1516" i="13"/>
  <c r="D1554" i="13"/>
  <c r="D1585" i="13"/>
  <c r="D1614" i="13"/>
  <c r="D1648" i="13"/>
  <c r="G1204" i="13"/>
  <c r="G1511" i="13"/>
  <c r="G1616" i="13"/>
  <c r="D1133" i="13"/>
  <c r="D1182" i="13"/>
  <c r="D1267" i="13"/>
  <c r="D1304" i="13"/>
  <c r="D1343" i="13"/>
  <c r="D1419" i="13"/>
  <c r="D1455" i="13"/>
  <c r="D1488" i="13"/>
  <c r="D1517" i="13"/>
  <c r="D1586" i="13"/>
  <c r="D1620" i="13"/>
  <c r="D1650" i="13"/>
  <c r="G1207" i="13"/>
  <c r="G1373" i="13"/>
  <c r="G1474" i="13"/>
  <c r="G1581" i="13"/>
  <c r="D1104" i="13"/>
  <c r="D1186" i="13"/>
  <c r="D1270" i="13"/>
  <c r="D1393" i="13"/>
  <c r="D1462" i="13"/>
  <c r="D1531" i="13"/>
  <c r="D1623" i="13"/>
  <c r="D1152" i="13"/>
  <c r="D1435" i="13"/>
  <c r="D1601" i="13"/>
  <c r="G1333" i="13"/>
  <c r="G1541" i="13"/>
  <c r="D1242" i="13"/>
  <c r="D1436" i="13"/>
  <c r="D1602" i="13"/>
  <c r="G1334" i="13"/>
  <c r="G1377" i="13"/>
  <c r="G1601" i="13"/>
  <c r="D1243" i="13"/>
  <c r="D1469" i="13"/>
  <c r="D1633" i="13"/>
  <c r="D1574" i="13"/>
  <c r="G1281" i="13"/>
  <c r="D1164" i="13"/>
  <c r="D1511" i="13"/>
  <c r="G1340" i="13"/>
  <c r="D1335" i="13"/>
  <c r="G1449" i="13"/>
  <c r="G1605" i="13"/>
  <c r="D1337" i="13"/>
  <c r="D1644" i="13"/>
  <c r="G1133" i="13"/>
  <c r="G1244" i="13"/>
  <c r="G1302" i="13"/>
  <c r="G1360" i="13"/>
  <c r="G1409" i="13"/>
  <c r="G1468" i="13"/>
  <c r="G1569" i="13"/>
  <c r="D1094" i="13"/>
  <c r="D1222" i="13"/>
  <c r="D1386" i="13"/>
  <c r="D1556" i="13"/>
  <c r="G1265" i="13"/>
  <c r="D1307" i="13"/>
  <c r="D1562" i="13"/>
  <c r="D1277" i="13"/>
  <c r="D1395" i="13"/>
  <c r="D1533" i="13"/>
  <c r="G1163" i="13"/>
  <c r="G1434" i="13"/>
  <c r="G1641" i="13"/>
  <c r="D1193" i="13"/>
  <c r="D1363" i="13"/>
  <c r="D1468" i="13"/>
  <c r="D1567" i="13"/>
  <c r="G1164" i="13"/>
  <c r="G1543" i="13"/>
  <c r="D1154" i="13"/>
  <c r="D1327" i="13"/>
  <c r="D1437" i="13"/>
  <c r="D1568" i="13"/>
  <c r="D1408" i="13"/>
  <c r="D1604" i="13"/>
  <c r="G1238" i="13"/>
  <c r="G1545" i="13"/>
  <c r="D1124" i="13"/>
  <c r="D1285" i="13"/>
  <c r="D1410" i="13"/>
  <c r="D1543" i="13"/>
  <c r="D1635" i="13"/>
  <c r="G1297" i="13"/>
  <c r="G1549" i="13"/>
  <c r="D1126" i="13"/>
  <c r="D1166" i="13"/>
  <c r="D1375" i="13"/>
  <c r="D1512" i="13"/>
  <c r="D1643" i="13"/>
  <c r="G1240" i="13"/>
  <c r="D1090" i="13"/>
  <c r="D1376" i="13"/>
  <c r="D1607" i="13"/>
  <c r="G1134" i="13"/>
  <c r="G1205" i="13"/>
  <c r="G1263" i="13"/>
  <c r="G1311" i="13"/>
  <c r="G1370" i="13"/>
  <c r="G1414" i="13"/>
  <c r="G1469" i="13"/>
  <c r="G1512" i="13"/>
  <c r="G1570" i="13"/>
  <c r="G1617" i="13"/>
  <c r="D1095" i="13"/>
  <c r="D1134" i="13"/>
  <c r="D1184" i="13"/>
  <c r="D1224" i="13"/>
  <c r="D1268" i="13"/>
  <c r="D1305" i="13"/>
  <c r="D1344" i="13"/>
  <c r="D1390" i="13"/>
  <c r="D1420" i="13"/>
  <c r="D1456" i="13"/>
  <c r="D1492" i="13"/>
  <c r="D1518" i="13"/>
  <c r="D1557" i="13"/>
  <c r="D1587" i="13"/>
  <c r="D1621" i="13"/>
  <c r="D1651" i="13"/>
  <c r="G1136" i="13"/>
  <c r="G1206" i="13"/>
  <c r="G1264" i="13"/>
  <c r="G1314" i="13"/>
  <c r="G1372" i="13"/>
  <c r="G1415" i="13"/>
  <c r="G1470" i="13"/>
  <c r="G1513" i="13"/>
  <c r="G1571" i="13"/>
  <c r="G1628" i="13"/>
  <c r="D1096" i="13"/>
  <c r="D1148" i="13"/>
  <c r="D1185" i="13"/>
  <c r="D1225" i="13"/>
  <c r="D1269" i="13"/>
  <c r="D1306" i="13"/>
  <c r="D1358" i="13"/>
  <c r="D1392" i="13"/>
  <c r="D1421" i="13"/>
  <c r="D1458" i="13"/>
  <c r="D1493" i="13"/>
  <c r="D1530" i="13"/>
  <c r="D1560" i="13"/>
  <c r="D1588" i="13"/>
  <c r="D1622" i="13"/>
  <c r="D1652" i="13"/>
  <c r="G1137" i="13"/>
  <c r="G1315" i="13"/>
  <c r="G1416" i="13"/>
  <c r="G1529" i="13"/>
  <c r="G1629" i="13"/>
  <c r="D1150" i="13"/>
  <c r="D1226" i="13"/>
  <c r="D1360" i="13"/>
  <c r="D1422" i="13"/>
  <c r="D1494" i="13"/>
  <c r="D1589" i="13"/>
  <c r="D1654" i="13"/>
  <c r="D1240" i="13"/>
  <c r="D1466" i="13"/>
  <c r="D1628" i="13"/>
  <c r="G1225" i="13"/>
  <c r="D1116" i="13"/>
  <c r="D1326" i="13"/>
  <c r="D1508" i="13"/>
  <c r="G1279" i="13"/>
  <c r="G1485" i="13"/>
  <c r="D1194" i="13"/>
  <c r="D1364" i="13"/>
  <c r="D1538" i="13"/>
  <c r="D1510" i="13"/>
  <c r="G1178" i="13"/>
  <c r="D1334" i="13"/>
  <c r="G1399" i="13"/>
  <c r="D1246" i="13"/>
  <c r="D1581" i="13"/>
  <c r="G1400" i="13"/>
  <c r="D1167" i="13"/>
  <c r="D1441" i="13"/>
  <c r="G1158" i="13"/>
  <c r="G1213" i="13"/>
  <c r="G1272" i="13"/>
  <c r="G1316" i="13"/>
  <c r="G1374" i="13"/>
  <c r="G1432" i="13"/>
  <c r="G1475" i="13"/>
  <c r="G1530" i="13"/>
  <c r="G1583" i="13"/>
  <c r="G1634" i="13"/>
  <c r="D1105" i="13"/>
  <c r="D1151" i="13"/>
  <c r="D1190" i="13"/>
  <c r="D1239" i="13"/>
  <c r="D1276" i="13"/>
  <c r="D1315" i="13"/>
  <c r="D1361" i="13"/>
  <c r="D1394" i="13"/>
  <c r="D1434" i="13"/>
  <c r="D1463" i="13"/>
  <c r="D1495" i="13"/>
  <c r="D1532" i="13"/>
  <c r="D1563" i="13"/>
  <c r="D1600" i="13"/>
  <c r="D1627" i="13"/>
  <c r="D1657" i="13"/>
  <c r="G1162" i="13"/>
  <c r="G1219" i="13"/>
  <c r="G1274" i="13"/>
  <c r="G1332" i="13"/>
  <c r="G1375" i="13"/>
  <c r="G1433" i="13"/>
  <c r="G1476" i="13"/>
  <c r="G1534" i="13"/>
  <c r="G1584" i="13"/>
  <c r="G1636" i="13"/>
  <c r="D1108" i="13"/>
  <c r="D1192" i="13"/>
  <c r="D1316" i="13"/>
  <c r="D1362" i="13"/>
  <c r="D1496" i="13"/>
  <c r="D1566" i="13"/>
  <c r="D1658" i="13"/>
  <c r="G1278" i="13"/>
  <c r="G1376" i="13"/>
  <c r="G1483" i="13"/>
  <c r="G1585" i="13"/>
  <c r="D1153" i="13"/>
  <c r="D1282" i="13"/>
  <c r="D1396" i="13"/>
  <c r="D1537" i="13"/>
  <c r="D1631" i="13"/>
  <c r="G1235" i="13"/>
  <c r="G1435" i="13"/>
  <c r="D1117" i="13"/>
  <c r="D1283" i="13"/>
  <c r="D1397" i="13"/>
  <c r="D1509" i="13"/>
  <c r="D1603" i="13"/>
  <c r="D1365" i="13"/>
  <c r="D1634" i="13"/>
  <c r="G1339" i="13"/>
  <c r="G1504" i="13"/>
  <c r="G1644" i="13"/>
  <c r="D1245" i="13"/>
  <c r="D1439" i="13"/>
  <c r="D1577" i="13"/>
  <c r="G1179" i="13"/>
  <c r="G1645" i="13"/>
  <c r="D1298" i="13"/>
  <c r="D1480" i="13"/>
  <c r="D1606" i="13"/>
  <c r="G1298" i="13"/>
  <c r="G1550" i="13"/>
  <c r="D1300" i="13"/>
  <c r="D1412" i="13"/>
  <c r="D1582" i="13"/>
  <c r="D1470" i="13"/>
  <c r="G1446" i="13"/>
  <c r="G1448" i="13"/>
  <c r="D1440" i="13"/>
  <c r="G1342" i="13"/>
  <c r="D1251" i="13"/>
  <c r="D1546" i="13"/>
  <c r="G1642" i="13"/>
  <c r="G1506" i="13"/>
  <c r="G1507" i="13"/>
  <c r="D1211" i="13"/>
  <c r="D1514" i="13"/>
  <c r="G1176" i="13"/>
  <c r="G1237" i="13"/>
  <c r="G1280" i="13"/>
  <c r="G1338" i="13"/>
  <c r="G1378" i="13"/>
  <c r="G1436" i="13"/>
  <c r="G1494" i="13"/>
  <c r="G1544" i="13"/>
  <c r="G1602" i="13"/>
  <c r="G1643" i="13"/>
  <c r="D1123" i="13"/>
  <c r="D1162" i="13"/>
  <c r="D1208" i="13"/>
  <c r="D1244" i="13"/>
  <c r="D1284" i="13"/>
  <c r="D1328" i="13"/>
  <c r="D1438" i="13"/>
  <c r="D1539" i="13"/>
  <c r="G1394" i="13"/>
  <c r="G1603" i="13"/>
  <c r="D1209" i="13"/>
  <c r="D1374" i="13"/>
  <c r="D1472" i="13"/>
  <c r="D1605" i="13"/>
  <c r="G1239" i="13"/>
  <c r="G1604" i="13"/>
  <c r="D1210" i="13"/>
  <c r="D1411" i="13"/>
  <c r="D1545" i="13"/>
  <c r="G1180" i="13"/>
  <c r="D1130" i="13"/>
  <c r="D1481" i="13"/>
  <c r="G1089" i="13"/>
  <c r="D1089" i="13"/>
  <c r="D1670" i="13" s="1"/>
  <c r="G144" i="15"/>
  <c r="G725" i="15" s="1"/>
  <c r="G158" i="15"/>
  <c r="G739" i="15" s="1"/>
  <c r="G172" i="15"/>
  <c r="G753" i="15" s="1"/>
  <c r="G186" i="15"/>
  <c r="G767" i="15" s="1"/>
  <c r="G200" i="15"/>
  <c r="G781" i="15" s="1"/>
  <c r="G214" i="15"/>
  <c r="G795" i="15" s="1"/>
  <c r="G228" i="15"/>
  <c r="G809" i="15" s="1"/>
  <c r="G242" i="15"/>
  <c r="G823" i="15" s="1"/>
  <c r="G256" i="15"/>
  <c r="G837" i="15" s="1"/>
  <c r="G270" i="15"/>
  <c r="G851" i="15" s="1"/>
  <c r="G284" i="15"/>
  <c r="G865" i="15" s="1"/>
  <c r="G298" i="15"/>
  <c r="G879" i="15" s="1"/>
  <c r="G312" i="15"/>
  <c r="G893" i="15" s="1"/>
  <c r="G326" i="15"/>
  <c r="G907" i="15" s="1"/>
  <c r="G340" i="15"/>
  <c r="G354" i="15"/>
  <c r="G935" i="15" s="1"/>
  <c r="G368" i="15"/>
  <c r="G949" i="15" s="1"/>
  <c r="G382" i="15"/>
  <c r="G963" i="15" s="1"/>
  <c r="G396" i="15"/>
  <c r="G977" i="15" s="1"/>
  <c r="G410" i="15"/>
  <c r="G991" i="15" s="1"/>
  <c r="G424" i="15"/>
  <c r="G1005" i="15" s="1"/>
  <c r="G438" i="15"/>
  <c r="G1019" i="15" s="1"/>
  <c r="G452" i="15"/>
  <c r="G1033" i="15" s="1"/>
  <c r="G466" i="15"/>
  <c r="G1047" i="15" s="1"/>
  <c r="G480" i="15"/>
  <c r="G1061" i="15" s="1"/>
  <c r="G494" i="15"/>
  <c r="G1075" i="15" s="1"/>
  <c r="G508" i="15"/>
  <c r="G1089" i="15" s="1"/>
  <c r="G522" i="15"/>
  <c r="G1103" i="15" s="1"/>
  <c r="G536" i="15"/>
  <c r="G1117" i="15" s="1"/>
  <c r="G550" i="15"/>
  <c r="G1131" i="15" s="1"/>
  <c r="G564" i="15"/>
  <c r="G1145" i="15" s="1"/>
  <c r="G578" i="15"/>
  <c r="G1159" i="15" s="1"/>
  <c r="G592" i="15"/>
  <c r="G1173" i="15" s="1"/>
  <c r="G606" i="15"/>
  <c r="G1187" i="15" s="1"/>
  <c r="G620" i="15"/>
  <c r="G1201" i="15" s="1"/>
  <c r="G634" i="15"/>
  <c r="G1215" i="15" s="1"/>
  <c r="G648" i="15"/>
  <c r="G1229" i="15" s="1"/>
  <c r="G662" i="15"/>
  <c r="G1243" i="15" s="1"/>
  <c r="G676" i="15"/>
  <c r="G1257" i="15" s="1"/>
  <c r="G690" i="15"/>
  <c r="G1271" i="15" s="1"/>
  <c r="G704" i="15"/>
  <c r="D148" i="15"/>
  <c r="D162" i="15"/>
  <c r="D176" i="15"/>
  <c r="D190" i="15"/>
  <c r="D204" i="15"/>
  <c r="D218" i="15"/>
  <c r="D232" i="15"/>
  <c r="D246" i="15"/>
  <c r="D260" i="15"/>
  <c r="D274" i="15"/>
  <c r="D288" i="15"/>
  <c r="D302" i="15"/>
  <c r="D316" i="15"/>
  <c r="D330" i="15"/>
  <c r="D344" i="15"/>
  <c r="D358" i="15"/>
  <c r="D372" i="15"/>
  <c r="D386" i="15"/>
  <c r="D400" i="15"/>
  <c r="D414" i="15"/>
  <c r="D428" i="15"/>
  <c r="D442" i="15"/>
  <c r="D456" i="15"/>
  <c r="D470" i="15"/>
  <c r="D484" i="15"/>
  <c r="D498" i="15"/>
  <c r="D512" i="15"/>
  <c r="D526" i="15"/>
  <c r="D540" i="15"/>
  <c r="D554" i="15"/>
  <c r="D568" i="15"/>
  <c r="D582" i="15"/>
  <c r="D596" i="15"/>
  <c r="D610" i="15"/>
  <c r="D624" i="15"/>
  <c r="D638" i="15"/>
  <c r="D652" i="15"/>
  <c r="D666" i="15"/>
  <c r="D680" i="15"/>
  <c r="D694" i="15"/>
  <c r="D708" i="15"/>
  <c r="G146" i="15"/>
  <c r="G727" i="15" s="1"/>
  <c r="G160" i="15"/>
  <c r="G174" i="15"/>
  <c r="G755" i="15" s="1"/>
  <c r="G188" i="15"/>
  <c r="G769" i="15" s="1"/>
  <c r="G202" i="15"/>
  <c r="G783" i="15" s="1"/>
  <c r="G216" i="15"/>
  <c r="G797" i="15" s="1"/>
  <c r="G230" i="15"/>
  <c r="G811" i="15" s="1"/>
  <c r="G244" i="15"/>
  <c r="G825" i="15" s="1"/>
  <c r="G258" i="15"/>
  <c r="G839" i="15" s="1"/>
  <c r="G272" i="15"/>
  <c r="G853" i="15" s="1"/>
  <c r="G286" i="15"/>
  <c r="G867" i="15" s="1"/>
  <c r="G300" i="15"/>
  <c r="G881" i="15" s="1"/>
  <c r="G314" i="15"/>
  <c r="G895" i="15" s="1"/>
  <c r="G328" i="15"/>
  <c r="G909" i="15" s="1"/>
  <c r="G342" i="15"/>
  <c r="G923" i="15" s="1"/>
  <c r="G356" i="15"/>
  <c r="G937" i="15" s="1"/>
  <c r="G370" i="15"/>
  <c r="G951" i="15" s="1"/>
  <c r="G384" i="15"/>
  <c r="G965" i="15" s="1"/>
  <c r="G398" i="15"/>
  <c r="G979" i="15" s="1"/>
  <c r="G412" i="15"/>
  <c r="G993" i="15" s="1"/>
  <c r="G426" i="15"/>
  <c r="G1007" i="15" s="1"/>
  <c r="G440" i="15"/>
  <c r="G1021" i="15" s="1"/>
  <c r="G454" i="15"/>
  <c r="G1035" i="15" s="1"/>
  <c r="G468" i="15"/>
  <c r="G1049" i="15" s="1"/>
  <c r="G482" i="15"/>
  <c r="G1063" i="15" s="1"/>
  <c r="G496" i="15"/>
  <c r="G1077" i="15" s="1"/>
  <c r="G510" i="15"/>
  <c r="G1091" i="15" s="1"/>
  <c r="G524" i="15"/>
  <c r="G1105" i="15" s="1"/>
  <c r="G538" i="15"/>
  <c r="G1119" i="15" s="1"/>
  <c r="G552" i="15"/>
  <c r="G1133" i="15" s="1"/>
  <c r="G566" i="15"/>
  <c r="G1147" i="15" s="1"/>
  <c r="G580" i="15"/>
  <c r="G1161" i="15" s="1"/>
  <c r="G594" i="15"/>
  <c r="G1175" i="15" s="1"/>
  <c r="G608" i="15"/>
  <c r="G1189" i="15" s="1"/>
  <c r="G622" i="15"/>
  <c r="G1203" i="15" s="1"/>
  <c r="G636" i="15"/>
  <c r="G1217" i="15" s="1"/>
  <c r="G650" i="15"/>
  <c r="G1231" i="15" s="1"/>
  <c r="G664" i="15"/>
  <c r="G1245" i="15" s="1"/>
  <c r="G678" i="15"/>
  <c r="G1259" i="15" s="1"/>
  <c r="G692" i="15"/>
  <c r="G1273" i="15" s="1"/>
  <c r="G706" i="15"/>
  <c r="G1287" i="15" s="1"/>
  <c r="D150" i="15"/>
  <c r="D164" i="15"/>
  <c r="D178" i="15"/>
  <c r="D192" i="15"/>
  <c r="D206" i="15"/>
  <c r="D220" i="15"/>
  <c r="D234" i="15"/>
  <c r="D248" i="15"/>
  <c r="D262" i="15"/>
  <c r="D276" i="15"/>
  <c r="D290" i="15"/>
  <c r="D304" i="15"/>
  <c r="D318" i="15"/>
  <c r="D332" i="15"/>
  <c r="D346" i="15"/>
  <c r="D360" i="15"/>
  <c r="D374" i="15"/>
  <c r="D388" i="15"/>
  <c r="D402" i="15"/>
  <c r="D416" i="15"/>
  <c r="D430" i="15"/>
  <c r="D444" i="15"/>
  <c r="D458" i="15"/>
  <c r="D472" i="15"/>
  <c r="D486" i="15"/>
  <c r="D500" i="15"/>
  <c r="D514" i="15"/>
  <c r="D528" i="15"/>
  <c r="D542" i="15"/>
  <c r="D556" i="15"/>
  <c r="D570" i="15"/>
  <c r="D584" i="15"/>
  <c r="D598" i="15"/>
  <c r="D612" i="15"/>
  <c r="D626" i="15"/>
  <c r="D640" i="15"/>
  <c r="D654" i="15"/>
  <c r="D668" i="15"/>
  <c r="D682" i="15"/>
  <c r="D696" i="15"/>
  <c r="D710" i="15"/>
  <c r="G177" i="15"/>
  <c r="G758" i="15" s="1"/>
  <c r="G205" i="15"/>
  <c r="G786" i="15" s="1"/>
  <c r="G247" i="15"/>
  <c r="G828" i="15" s="1"/>
  <c r="G147" i="15"/>
  <c r="G728" i="15" s="1"/>
  <c r="G161" i="15"/>
  <c r="G175" i="15"/>
  <c r="G756" i="15" s="1"/>
  <c r="G189" i="15"/>
  <c r="G770" i="15" s="1"/>
  <c r="G203" i="15"/>
  <c r="G784" i="15" s="1"/>
  <c r="G217" i="15"/>
  <c r="G798" i="15" s="1"/>
  <c r="G231" i="15"/>
  <c r="G812" i="15" s="1"/>
  <c r="G245" i="15"/>
  <c r="G826" i="15" s="1"/>
  <c r="G259" i="15"/>
  <c r="G840" i="15" s="1"/>
  <c r="G273" i="15"/>
  <c r="G854" i="15" s="1"/>
  <c r="G287" i="15"/>
  <c r="G868" i="15" s="1"/>
  <c r="G301" i="15"/>
  <c r="G882" i="15" s="1"/>
  <c r="G315" i="15"/>
  <c r="G896" i="15" s="1"/>
  <c r="G329" i="15"/>
  <c r="G910" i="15" s="1"/>
  <c r="G343" i="15"/>
  <c r="G924" i="15" s="1"/>
  <c r="G357" i="15"/>
  <c r="G371" i="15"/>
  <c r="G952" i="15" s="1"/>
  <c r="G385" i="15"/>
  <c r="G966" i="15" s="1"/>
  <c r="G399" i="15"/>
  <c r="G980" i="15" s="1"/>
  <c r="G413" i="15"/>
  <c r="G994" i="15" s="1"/>
  <c r="G427" i="15"/>
  <c r="G1008" i="15" s="1"/>
  <c r="G441" i="15"/>
  <c r="G1022" i="15" s="1"/>
  <c r="G455" i="15"/>
  <c r="G1036" i="15" s="1"/>
  <c r="G469" i="15"/>
  <c r="G1050" i="15" s="1"/>
  <c r="G483" i="15"/>
  <c r="G1064" i="15" s="1"/>
  <c r="G497" i="15"/>
  <c r="G1078" i="15" s="1"/>
  <c r="G511" i="15"/>
  <c r="G1092" i="15" s="1"/>
  <c r="G525" i="15"/>
  <c r="G1106" i="15" s="1"/>
  <c r="G539" i="15"/>
  <c r="G1120" i="15" s="1"/>
  <c r="G553" i="15"/>
  <c r="G1134" i="15" s="1"/>
  <c r="G567" i="15"/>
  <c r="G1148" i="15" s="1"/>
  <c r="G581" i="15"/>
  <c r="G1162" i="15" s="1"/>
  <c r="G595" i="15"/>
  <c r="G1176" i="15" s="1"/>
  <c r="G609" i="15"/>
  <c r="G1190" i="15" s="1"/>
  <c r="G623" i="15"/>
  <c r="G1204" i="15" s="1"/>
  <c r="G637" i="15"/>
  <c r="G1218" i="15" s="1"/>
  <c r="G651" i="15"/>
  <c r="G1232" i="15" s="1"/>
  <c r="G665" i="15"/>
  <c r="G1246" i="15" s="1"/>
  <c r="G679" i="15"/>
  <c r="G1260" i="15" s="1"/>
  <c r="G693" i="15"/>
  <c r="G1274" i="15" s="1"/>
  <c r="G707" i="15"/>
  <c r="G1288" i="15" s="1"/>
  <c r="D151" i="15"/>
  <c r="D165" i="15"/>
  <c r="D179" i="15"/>
  <c r="D193" i="15"/>
  <c r="D207" i="15"/>
  <c r="D221" i="15"/>
  <c r="D235" i="15"/>
  <c r="D249" i="15"/>
  <c r="D263" i="15"/>
  <c r="D277" i="15"/>
  <c r="D291" i="15"/>
  <c r="D305" i="15"/>
  <c r="D319" i="15"/>
  <c r="D333" i="15"/>
  <c r="D347" i="15"/>
  <c r="D361" i="15"/>
  <c r="D375" i="15"/>
  <c r="D389" i="15"/>
  <c r="D403" i="15"/>
  <c r="D417" i="15"/>
  <c r="D431" i="15"/>
  <c r="D445" i="15"/>
  <c r="D459" i="15"/>
  <c r="D473" i="15"/>
  <c r="D487" i="15"/>
  <c r="D501" i="15"/>
  <c r="D515" i="15"/>
  <c r="D529" i="15"/>
  <c r="D543" i="15"/>
  <c r="D557" i="15"/>
  <c r="D571" i="15"/>
  <c r="D585" i="15"/>
  <c r="D599" i="15"/>
  <c r="D613" i="15"/>
  <c r="D627" i="15"/>
  <c r="D641" i="15"/>
  <c r="D655" i="15"/>
  <c r="D669" i="15"/>
  <c r="D683" i="15"/>
  <c r="D697" i="15"/>
  <c r="D711" i="15"/>
  <c r="G163" i="15"/>
  <c r="G744" i="15" s="1"/>
  <c r="G219" i="15"/>
  <c r="G800" i="15" s="1"/>
  <c r="G261" i="15"/>
  <c r="G842" i="15" s="1"/>
  <c r="G148" i="15"/>
  <c r="G729" i="15" s="1"/>
  <c r="G162" i="15"/>
  <c r="G743" i="15" s="1"/>
  <c r="G176" i="15"/>
  <c r="G757" i="15" s="1"/>
  <c r="G190" i="15"/>
  <c r="G771" i="15" s="1"/>
  <c r="G204" i="15"/>
  <c r="G785" i="15" s="1"/>
  <c r="G218" i="15"/>
  <c r="G799" i="15" s="1"/>
  <c r="G232" i="15"/>
  <c r="G813" i="15" s="1"/>
  <c r="G246" i="15"/>
  <c r="G827" i="15" s="1"/>
  <c r="G260" i="15"/>
  <c r="G841" i="15" s="1"/>
  <c r="G274" i="15"/>
  <c r="G855" i="15" s="1"/>
  <c r="G288" i="15"/>
  <c r="G869" i="15" s="1"/>
  <c r="G302" i="15"/>
  <c r="G883" i="15" s="1"/>
  <c r="G316" i="15"/>
  <c r="G330" i="15"/>
  <c r="G911" i="15" s="1"/>
  <c r="G344" i="15"/>
  <c r="G925" i="15" s="1"/>
  <c r="G358" i="15"/>
  <c r="G939" i="15" s="1"/>
  <c r="G372" i="15"/>
  <c r="G953" i="15" s="1"/>
  <c r="G386" i="15"/>
  <c r="G967" i="15" s="1"/>
  <c r="G400" i="15"/>
  <c r="G981" i="15" s="1"/>
  <c r="G414" i="15"/>
  <c r="G995" i="15" s="1"/>
  <c r="G428" i="15"/>
  <c r="G1009" i="15" s="1"/>
  <c r="G442" i="15"/>
  <c r="G1023" i="15" s="1"/>
  <c r="G456" i="15"/>
  <c r="G1037" i="15" s="1"/>
  <c r="G470" i="15"/>
  <c r="G1051" i="15" s="1"/>
  <c r="G484" i="15"/>
  <c r="G1065" i="15" s="1"/>
  <c r="G498" i="15"/>
  <c r="G1079" i="15" s="1"/>
  <c r="G512" i="15"/>
  <c r="G1093" i="15" s="1"/>
  <c r="G526" i="15"/>
  <c r="G1107" i="15" s="1"/>
  <c r="G540" i="15"/>
  <c r="G1121" i="15" s="1"/>
  <c r="G554" i="15"/>
  <c r="G1135" i="15" s="1"/>
  <c r="G568" i="15"/>
  <c r="G1149" i="15" s="1"/>
  <c r="G582" i="15"/>
  <c r="G1163" i="15" s="1"/>
  <c r="G596" i="15"/>
  <c r="G1177" i="15" s="1"/>
  <c r="G610" i="15"/>
  <c r="G1191" i="15" s="1"/>
  <c r="G624" i="15"/>
  <c r="G1205" i="15" s="1"/>
  <c r="G638" i="15"/>
  <c r="G1219" i="15" s="1"/>
  <c r="G652" i="15"/>
  <c r="G1233" i="15" s="1"/>
  <c r="G666" i="15"/>
  <c r="G1247" i="15" s="1"/>
  <c r="G680" i="15"/>
  <c r="G1261" i="15" s="1"/>
  <c r="G694" i="15"/>
  <c r="G1275" i="15" s="1"/>
  <c r="G708" i="15"/>
  <c r="G1289" i="15" s="1"/>
  <c r="D152" i="15"/>
  <c r="D166" i="15"/>
  <c r="D180" i="15"/>
  <c r="D194" i="15"/>
  <c r="D208" i="15"/>
  <c r="D222" i="15"/>
  <c r="D236" i="15"/>
  <c r="D250" i="15"/>
  <c r="D264" i="15"/>
  <c r="D278" i="15"/>
  <c r="D292" i="15"/>
  <c r="D306" i="15"/>
  <c r="D320" i="15"/>
  <c r="D334" i="15"/>
  <c r="D348" i="15"/>
  <c r="D362" i="15"/>
  <c r="D376" i="15"/>
  <c r="D390" i="15"/>
  <c r="D404" i="15"/>
  <c r="D418" i="15"/>
  <c r="D432" i="15"/>
  <c r="D446" i="15"/>
  <c r="D460" i="15"/>
  <c r="D474" i="15"/>
  <c r="D488" i="15"/>
  <c r="D502" i="15"/>
  <c r="D516" i="15"/>
  <c r="D530" i="15"/>
  <c r="D544" i="15"/>
  <c r="D558" i="15"/>
  <c r="D572" i="15"/>
  <c r="D586" i="15"/>
  <c r="D600" i="15"/>
  <c r="D614" i="15"/>
  <c r="D628" i="15"/>
  <c r="D642" i="15"/>
  <c r="D656" i="15"/>
  <c r="D670" i="15"/>
  <c r="D684" i="15"/>
  <c r="D698" i="15"/>
  <c r="D712" i="15"/>
  <c r="G149" i="15"/>
  <c r="G730" i="15" s="1"/>
  <c r="G191" i="15"/>
  <c r="G772" i="15" s="1"/>
  <c r="G233" i="15"/>
  <c r="G814" i="15" s="1"/>
  <c r="G145" i="15"/>
  <c r="G726" i="15" s="1"/>
  <c r="G168" i="15"/>
  <c r="G749" i="15" s="1"/>
  <c r="G192" i="15"/>
  <c r="G773" i="15" s="1"/>
  <c r="G211" i="15"/>
  <c r="G792" i="15" s="1"/>
  <c r="G235" i="15"/>
  <c r="G816" i="15" s="1"/>
  <c r="G254" i="15"/>
  <c r="G835" i="15" s="1"/>
  <c r="G277" i="15"/>
  <c r="G858" i="15" s="1"/>
  <c r="G295" i="15"/>
  <c r="G876" i="15" s="1"/>
  <c r="G317" i="15"/>
  <c r="G898" i="15" s="1"/>
  <c r="G335" i="15"/>
  <c r="G916" i="15" s="1"/>
  <c r="G353" i="15"/>
  <c r="G934" i="15" s="1"/>
  <c r="G375" i="15"/>
  <c r="G956" i="15" s="1"/>
  <c r="G393" i="15"/>
  <c r="G974" i="15" s="1"/>
  <c r="G415" i="15"/>
  <c r="G996" i="15" s="1"/>
  <c r="G433" i="15"/>
  <c r="G1014" i="15" s="1"/>
  <c r="G451" i="15"/>
  <c r="G1032" i="15" s="1"/>
  <c r="G473" i="15"/>
  <c r="G1054" i="15" s="1"/>
  <c r="G491" i="15"/>
  <c r="G1072" i="15" s="1"/>
  <c r="G513" i="15"/>
  <c r="G1094" i="15" s="1"/>
  <c r="G531" i="15"/>
  <c r="G1112" i="15" s="1"/>
  <c r="G549" i="15"/>
  <c r="G1130" i="15" s="1"/>
  <c r="G571" i="15"/>
  <c r="G1152" i="15" s="1"/>
  <c r="G589" i="15"/>
  <c r="G1170" i="15" s="1"/>
  <c r="G611" i="15"/>
  <c r="G1192" i="15" s="1"/>
  <c r="G629" i="15"/>
  <c r="G1210" i="15" s="1"/>
  <c r="G647" i="15"/>
  <c r="G1228" i="15" s="1"/>
  <c r="G669" i="15"/>
  <c r="G1250" i="15" s="1"/>
  <c r="G687" i="15"/>
  <c r="G1268" i="15" s="1"/>
  <c r="G709" i="15"/>
  <c r="G1290" i="15" s="1"/>
  <c r="D157" i="15"/>
  <c r="D175" i="15"/>
  <c r="D197" i="15"/>
  <c r="D215" i="15"/>
  <c r="D237" i="15"/>
  <c r="D255" i="15"/>
  <c r="D273" i="15"/>
  <c r="D295" i="15"/>
  <c r="D313" i="15"/>
  <c r="D335" i="15"/>
  <c r="D353" i="15"/>
  <c r="D371" i="15"/>
  <c r="D393" i="15"/>
  <c r="D411" i="15"/>
  <c r="D433" i="15"/>
  <c r="D451" i="15"/>
  <c r="D469" i="15"/>
  <c r="D491" i="15"/>
  <c r="D509" i="15"/>
  <c r="D531" i="15"/>
  <c r="D549" i="15"/>
  <c r="D567" i="15"/>
  <c r="D589" i="15"/>
  <c r="D607" i="15"/>
  <c r="D629" i="15"/>
  <c r="D647" i="15"/>
  <c r="D665" i="15"/>
  <c r="D687" i="15"/>
  <c r="D705" i="15"/>
  <c r="G196" i="15"/>
  <c r="G777" i="15" s="1"/>
  <c r="G535" i="15"/>
  <c r="G1116" i="15" s="1"/>
  <c r="G713" i="15"/>
  <c r="G1294" i="15" s="1"/>
  <c r="D281" i="15"/>
  <c r="D419" i="15"/>
  <c r="D535" i="15"/>
  <c r="D633" i="15"/>
  <c r="G197" i="15"/>
  <c r="G778" i="15" s="1"/>
  <c r="G500" i="15"/>
  <c r="G1081" i="15" s="1"/>
  <c r="G635" i="15"/>
  <c r="G1216" i="15" s="1"/>
  <c r="D184" i="15"/>
  <c r="D322" i="15"/>
  <c r="D420" i="15"/>
  <c r="D518" i="15"/>
  <c r="G150" i="15"/>
  <c r="G731" i="15" s="1"/>
  <c r="G169" i="15"/>
  <c r="G750" i="15" s="1"/>
  <c r="G193" i="15"/>
  <c r="G774" i="15" s="1"/>
  <c r="G212" i="15"/>
  <c r="G793" i="15" s="1"/>
  <c r="G236" i="15"/>
  <c r="G817" i="15" s="1"/>
  <c r="G255" i="15"/>
  <c r="G836" i="15" s="1"/>
  <c r="G278" i="15"/>
  <c r="G859" i="15" s="1"/>
  <c r="G296" i="15"/>
  <c r="G877" i="15" s="1"/>
  <c r="G318" i="15"/>
  <c r="G899" i="15" s="1"/>
  <c r="G336" i="15"/>
  <c r="G355" i="15"/>
  <c r="G936" i="15" s="1"/>
  <c r="G376" i="15"/>
  <c r="G957" i="15" s="1"/>
  <c r="G394" i="15"/>
  <c r="G975" i="15" s="1"/>
  <c r="G416" i="15"/>
  <c r="G997" i="15" s="1"/>
  <c r="G434" i="15"/>
  <c r="G1015" i="15" s="1"/>
  <c r="G453" i="15"/>
  <c r="G1034" i="15" s="1"/>
  <c r="G474" i="15"/>
  <c r="G1055" i="15" s="1"/>
  <c r="G492" i="15"/>
  <c r="G1073" i="15" s="1"/>
  <c r="G514" i="15"/>
  <c r="G1095" i="15" s="1"/>
  <c r="G532" i="15"/>
  <c r="G1113" i="15" s="1"/>
  <c r="G551" i="15"/>
  <c r="G1132" i="15" s="1"/>
  <c r="G572" i="15"/>
  <c r="G1153" i="15" s="1"/>
  <c r="G590" i="15"/>
  <c r="G1171" i="15" s="1"/>
  <c r="G612" i="15"/>
  <c r="G630" i="15"/>
  <c r="G1211" i="15" s="1"/>
  <c r="G649" i="15"/>
  <c r="G1230" i="15" s="1"/>
  <c r="G670" i="15"/>
  <c r="G1251" i="15" s="1"/>
  <c r="G688" i="15"/>
  <c r="G1269" i="15" s="1"/>
  <c r="G710" i="15"/>
  <c r="G1291" i="15" s="1"/>
  <c r="D158" i="15"/>
  <c r="D177" i="15"/>
  <c r="D198" i="15"/>
  <c r="D216" i="15"/>
  <c r="D238" i="15"/>
  <c r="D256" i="15"/>
  <c r="D275" i="15"/>
  <c r="D296" i="15"/>
  <c r="D314" i="15"/>
  <c r="D336" i="15"/>
  <c r="D354" i="15"/>
  <c r="D373" i="15"/>
  <c r="D394" i="15"/>
  <c r="D412" i="15"/>
  <c r="D434" i="15"/>
  <c r="D452" i="15"/>
  <c r="D471" i="15"/>
  <c r="D492" i="15"/>
  <c r="D510" i="15"/>
  <c r="D532" i="15"/>
  <c r="D550" i="15"/>
  <c r="D569" i="15"/>
  <c r="D590" i="15"/>
  <c r="D608" i="15"/>
  <c r="D630" i="15"/>
  <c r="D648" i="15"/>
  <c r="D667" i="15"/>
  <c r="D688" i="15"/>
  <c r="D706" i="15"/>
  <c r="G220" i="15"/>
  <c r="G801" i="15" s="1"/>
  <c r="G557" i="15"/>
  <c r="G1138" i="15" s="1"/>
  <c r="D161" i="15"/>
  <c r="D339" i="15"/>
  <c r="D455" i="15"/>
  <c r="D575" i="15"/>
  <c r="D651" i="15"/>
  <c r="G221" i="15"/>
  <c r="G537" i="15"/>
  <c r="G1118" i="15" s="1"/>
  <c r="G656" i="15"/>
  <c r="G1237" i="15" s="1"/>
  <c r="D202" i="15"/>
  <c r="D282" i="15"/>
  <c r="D380" i="15"/>
  <c r="D478" i="15"/>
  <c r="D576" i="15"/>
  <c r="G151" i="15"/>
  <c r="G732" i="15" s="1"/>
  <c r="G170" i="15"/>
  <c r="G751" i="15" s="1"/>
  <c r="G194" i="15"/>
  <c r="G775" i="15" s="1"/>
  <c r="G213" i="15"/>
  <c r="G794" i="15" s="1"/>
  <c r="G237" i="15"/>
  <c r="G818" i="15" s="1"/>
  <c r="G257" i="15"/>
  <c r="G838" i="15" s="1"/>
  <c r="G279" i="15"/>
  <c r="G860" i="15" s="1"/>
  <c r="G297" i="15"/>
  <c r="G319" i="15"/>
  <c r="G900" i="15" s="1"/>
  <c r="G337" i="15"/>
  <c r="G918" i="15" s="1"/>
  <c r="G359" i="15"/>
  <c r="G940" i="15" s="1"/>
  <c r="G377" i="15"/>
  <c r="G958" i="15" s="1"/>
  <c r="G395" i="15"/>
  <c r="G976" i="15" s="1"/>
  <c r="G417" i="15"/>
  <c r="G998" i="15" s="1"/>
  <c r="G435" i="15"/>
  <c r="G1016" i="15" s="1"/>
  <c r="G457" i="15"/>
  <c r="G1038" i="15" s="1"/>
  <c r="G475" i="15"/>
  <c r="G1056" i="15" s="1"/>
  <c r="G493" i="15"/>
  <c r="G1074" i="15" s="1"/>
  <c r="G515" i="15"/>
  <c r="G1096" i="15" s="1"/>
  <c r="G533" i="15"/>
  <c r="G1114" i="15" s="1"/>
  <c r="G555" i="15"/>
  <c r="G1136" i="15" s="1"/>
  <c r="G573" i="15"/>
  <c r="G1154" i="15" s="1"/>
  <c r="G591" i="15"/>
  <c r="G1172" i="15" s="1"/>
  <c r="G613" i="15"/>
  <c r="G1194" i="15" s="1"/>
  <c r="G631" i="15"/>
  <c r="G1212" i="15" s="1"/>
  <c r="G653" i="15"/>
  <c r="G1234" i="15" s="1"/>
  <c r="G671" i="15"/>
  <c r="G1252" i="15" s="1"/>
  <c r="G689" i="15"/>
  <c r="G1270" i="15" s="1"/>
  <c r="G711" i="15"/>
  <c r="G1292" i="15" s="1"/>
  <c r="D159" i="15"/>
  <c r="D181" i="15"/>
  <c r="D199" i="15"/>
  <c r="D217" i="15"/>
  <c r="D239" i="15"/>
  <c r="D257" i="15"/>
  <c r="D279" i="15"/>
  <c r="D297" i="15"/>
  <c r="D315" i="15"/>
  <c r="D337" i="15"/>
  <c r="D355" i="15"/>
  <c r="D377" i="15"/>
  <c r="D395" i="15"/>
  <c r="D413" i="15"/>
  <c r="D435" i="15"/>
  <c r="D453" i="15"/>
  <c r="D475" i="15"/>
  <c r="D493" i="15"/>
  <c r="D511" i="15"/>
  <c r="D533" i="15"/>
  <c r="D551" i="15"/>
  <c r="D573" i="15"/>
  <c r="D591" i="15"/>
  <c r="D609" i="15"/>
  <c r="D631" i="15"/>
  <c r="D649" i="15"/>
  <c r="D671" i="15"/>
  <c r="D689" i="15"/>
  <c r="D707" i="15"/>
  <c r="G173" i="15"/>
  <c r="G754" i="15" s="1"/>
  <c r="G239" i="15"/>
  <c r="G820" i="15" s="1"/>
  <c r="G281" i="15"/>
  <c r="G862" i="15" s="1"/>
  <c r="G321" i="15"/>
  <c r="G902" i="15" s="1"/>
  <c r="G361" i="15"/>
  <c r="G942" i="15" s="1"/>
  <c r="G401" i="15"/>
  <c r="G982" i="15" s="1"/>
  <c r="G459" i="15"/>
  <c r="G1040" i="15" s="1"/>
  <c r="G499" i="15"/>
  <c r="G1080" i="15" s="1"/>
  <c r="G575" i="15"/>
  <c r="G1156" i="15" s="1"/>
  <c r="G633" i="15"/>
  <c r="G1214" i="15" s="1"/>
  <c r="G673" i="15"/>
  <c r="G1254" i="15" s="1"/>
  <c r="D183" i="15"/>
  <c r="D241" i="15"/>
  <c r="D299" i="15"/>
  <c r="D379" i="15"/>
  <c r="D437" i="15"/>
  <c r="D495" i="15"/>
  <c r="D553" i="15"/>
  <c r="D615" i="15"/>
  <c r="D673" i="15"/>
  <c r="D713" i="15"/>
  <c r="G178" i="15"/>
  <c r="G759" i="15" s="1"/>
  <c r="G240" i="15"/>
  <c r="G821" i="15" s="1"/>
  <c r="G282" i="15"/>
  <c r="G863" i="15" s="1"/>
  <c r="G304" i="15"/>
  <c r="G885" i="15" s="1"/>
  <c r="G341" i="15"/>
  <c r="G922" i="15" s="1"/>
  <c r="G380" i="15"/>
  <c r="G961" i="15" s="1"/>
  <c r="G420" i="15"/>
  <c r="G1001" i="15" s="1"/>
  <c r="G460" i="15"/>
  <c r="G1041" i="15" s="1"/>
  <c r="G518" i="15"/>
  <c r="G1099" i="15" s="1"/>
  <c r="G576" i="15"/>
  <c r="G1157" i="15" s="1"/>
  <c r="G616" i="15"/>
  <c r="G1197" i="15" s="1"/>
  <c r="G696" i="15"/>
  <c r="G1277" i="15" s="1"/>
  <c r="D163" i="15"/>
  <c r="D242" i="15"/>
  <c r="D300" i="15"/>
  <c r="D359" i="15"/>
  <c r="D438" i="15"/>
  <c r="D496" i="15"/>
  <c r="D555" i="15"/>
  <c r="D634" i="15"/>
  <c r="G152" i="15"/>
  <c r="G733" i="15" s="1"/>
  <c r="G171" i="15"/>
  <c r="G752" i="15" s="1"/>
  <c r="G195" i="15"/>
  <c r="G776" i="15" s="1"/>
  <c r="G215" i="15"/>
  <c r="G796" i="15" s="1"/>
  <c r="G238" i="15"/>
  <c r="G819" i="15" s="1"/>
  <c r="G262" i="15"/>
  <c r="G843" i="15" s="1"/>
  <c r="G280" i="15"/>
  <c r="G861" i="15" s="1"/>
  <c r="G299" i="15"/>
  <c r="G880" i="15" s="1"/>
  <c r="G320" i="15"/>
  <c r="G901" i="15" s="1"/>
  <c r="G338" i="15"/>
  <c r="G919" i="15" s="1"/>
  <c r="G360" i="15"/>
  <c r="G941" i="15" s="1"/>
  <c r="G378" i="15"/>
  <c r="G959" i="15" s="1"/>
  <c r="G397" i="15"/>
  <c r="G978" i="15" s="1"/>
  <c r="G418" i="15"/>
  <c r="G999" i="15" s="1"/>
  <c r="G436" i="15"/>
  <c r="G1017" i="15" s="1"/>
  <c r="G458" i="15"/>
  <c r="G1039" i="15" s="1"/>
  <c r="G476" i="15"/>
  <c r="G1057" i="15" s="1"/>
  <c r="G495" i="15"/>
  <c r="G1076" i="15" s="1"/>
  <c r="G516" i="15"/>
  <c r="G1097" i="15" s="1"/>
  <c r="G534" i="15"/>
  <c r="G1115" i="15" s="1"/>
  <c r="G556" i="15"/>
  <c r="G1137" i="15" s="1"/>
  <c r="G574" i="15"/>
  <c r="G1155" i="15" s="1"/>
  <c r="G593" i="15"/>
  <c r="G1174" i="15" s="1"/>
  <c r="G614" i="15"/>
  <c r="G1195" i="15" s="1"/>
  <c r="G632" i="15"/>
  <c r="G1213" i="15" s="1"/>
  <c r="G654" i="15"/>
  <c r="G1235" i="15" s="1"/>
  <c r="G672" i="15"/>
  <c r="G1253" i="15" s="1"/>
  <c r="G691" i="15"/>
  <c r="G1272" i="15" s="1"/>
  <c r="G712" i="15"/>
  <c r="G1293" i="15" s="1"/>
  <c r="D160" i="15"/>
  <c r="D182" i="15"/>
  <c r="D200" i="15"/>
  <c r="D219" i="15"/>
  <c r="D240" i="15"/>
  <c r="D258" i="15"/>
  <c r="D280" i="15"/>
  <c r="D298" i="15"/>
  <c r="D317" i="15"/>
  <c r="D338" i="15"/>
  <c r="D356" i="15"/>
  <c r="D378" i="15"/>
  <c r="D396" i="15"/>
  <c r="D415" i="15"/>
  <c r="D436" i="15"/>
  <c r="D454" i="15"/>
  <c r="D476" i="15"/>
  <c r="D494" i="15"/>
  <c r="D513" i="15"/>
  <c r="D534" i="15"/>
  <c r="D552" i="15"/>
  <c r="D574" i="15"/>
  <c r="D592" i="15"/>
  <c r="D611" i="15"/>
  <c r="D632" i="15"/>
  <c r="D650" i="15"/>
  <c r="D672" i="15"/>
  <c r="D690" i="15"/>
  <c r="D709" i="15"/>
  <c r="G153" i="15"/>
  <c r="G734" i="15" s="1"/>
  <c r="G263" i="15"/>
  <c r="G844" i="15" s="1"/>
  <c r="G303" i="15"/>
  <c r="G884" i="15" s="1"/>
  <c r="G339" i="15"/>
  <c r="G920" i="15" s="1"/>
  <c r="G379" i="15"/>
  <c r="G960" i="15" s="1"/>
  <c r="G419" i="15"/>
  <c r="G1000" i="15" s="1"/>
  <c r="G437" i="15"/>
  <c r="G1018" i="15" s="1"/>
  <c r="G477" i="15"/>
  <c r="G1058" i="15" s="1"/>
  <c r="G517" i="15"/>
  <c r="G1098" i="15" s="1"/>
  <c r="G597" i="15"/>
  <c r="G1178" i="15" s="1"/>
  <c r="G615" i="15"/>
  <c r="G1196" i="15" s="1"/>
  <c r="G655" i="15"/>
  <c r="G1236" i="15" s="1"/>
  <c r="G695" i="15"/>
  <c r="G1276" i="15" s="1"/>
  <c r="D201" i="15"/>
  <c r="D223" i="15"/>
  <c r="D259" i="15"/>
  <c r="D321" i="15"/>
  <c r="D357" i="15"/>
  <c r="D397" i="15"/>
  <c r="D477" i="15"/>
  <c r="D517" i="15"/>
  <c r="D593" i="15"/>
  <c r="D691" i="15"/>
  <c r="G154" i="15"/>
  <c r="G735" i="15" s="1"/>
  <c r="G264" i="15"/>
  <c r="G845" i="15" s="1"/>
  <c r="G322" i="15"/>
  <c r="G903" i="15" s="1"/>
  <c r="G362" i="15"/>
  <c r="G943" i="15" s="1"/>
  <c r="G402" i="15"/>
  <c r="G983" i="15" s="1"/>
  <c r="G439" i="15"/>
  <c r="G1020" i="15" s="1"/>
  <c r="G478" i="15"/>
  <c r="G1059" i="15" s="1"/>
  <c r="G558" i="15"/>
  <c r="G1139" i="15" s="1"/>
  <c r="G598" i="15"/>
  <c r="G1179" i="15" s="1"/>
  <c r="G674" i="15"/>
  <c r="G1255" i="15" s="1"/>
  <c r="D144" i="15"/>
  <c r="D224" i="15"/>
  <c r="D261" i="15"/>
  <c r="D340" i="15"/>
  <c r="D398" i="15"/>
  <c r="D457" i="15"/>
  <c r="D536" i="15"/>
  <c r="D594" i="15"/>
  <c r="G159" i="15"/>
  <c r="G740" i="15" s="1"/>
  <c r="G182" i="15"/>
  <c r="G763" i="15" s="1"/>
  <c r="G206" i="15"/>
  <c r="G787" i="15" s="1"/>
  <c r="G225" i="15"/>
  <c r="G806" i="15" s="1"/>
  <c r="G249" i="15"/>
  <c r="G830" i="15" s="1"/>
  <c r="G268" i="15"/>
  <c r="G849" i="15" s="1"/>
  <c r="G290" i="15"/>
  <c r="G871" i="15" s="1"/>
  <c r="G308" i="15"/>
  <c r="G889" i="15" s="1"/>
  <c r="G327" i="15"/>
  <c r="G908" i="15" s="1"/>
  <c r="G348" i="15"/>
  <c r="G929" i="15" s="1"/>
  <c r="G366" i="15"/>
  <c r="G947" i="15" s="1"/>
  <c r="G388" i="15"/>
  <c r="G969" i="15" s="1"/>
  <c r="G406" i="15"/>
  <c r="G987" i="15" s="1"/>
  <c r="G425" i="15"/>
  <c r="G1006" i="15" s="1"/>
  <c r="G446" i="15"/>
  <c r="G1027" i="15" s="1"/>
  <c r="G464" i="15"/>
  <c r="G1045" i="15" s="1"/>
  <c r="G486" i="15"/>
  <c r="G1067" i="15" s="1"/>
  <c r="G504" i="15"/>
  <c r="G1085" i="15" s="1"/>
  <c r="G523" i="15"/>
  <c r="G1104" i="15" s="1"/>
  <c r="G544" i="15"/>
  <c r="G1125" i="15" s="1"/>
  <c r="G562" i="15"/>
  <c r="G1143" i="15" s="1"/>
  <c r="G584" i="15"/>
  <c r="G1165" i="15" s="1"/>
  <c r="G602" i="15"/>
  <c r="G1183" i="15" s="1"/>
  <c r="G621" i="15"/>
  <c r="G1202" i="15" s="1"/>
  <c r="G642" i="15"/>
  <c r="G1223" i="15" s="1"/>
  <c r="G660" i="15"/>
  <c r="G1241" i="15" s="1"/>
  <c r="G682" i="15"/>
  <c r="G1263" i="15" s="1"/>
  <c r="G700" i="15"/>
  <c r="G1281" i="15" s="1"/>
  <c r="D149" i="15"/>
  <c r="D170" i="15"/>
  <c r="D188" i="15"/>
  <c r="D210" i="15"/>
  <c r="D228" i="15"/>
  <c r="D247" i="15"/>
  <c r="D268" i="15"/>
  <c r="D286" i="15"/>
  <c r="D308" i="15"/>
  <c r="D326" i="15"/>
  <c r="D345" i="15"/>
  <c r="D366" i="15"/>
  <c r="D384" i="15"/>
  <c r="D406" i="15"/>
  <c r="D424" i="15"/>
  <c r="D443" i="15"/>
  <c r="D464" i="15"/>
  <c r="D482" i="15"/>
  <c r="D504" i="15"/>
  <c r="D522" i="15"/>
  <c r="D541" i="15"/>
  <c r="D562" i="15"/>
  <c r="D580" i="15"/>
  <c r="D602" i="15"/>
  <c r="D620" i="15"/>
  <c r="D639" i="15"/>
  <c r="D660" i="15"/>
  <c r="D678" i="15"/>
  <c r="D700" i="15"/>
  <c r="G184" i="15"/>
  <c r="G765" i="15" s="1"/>
  <c r="G208" i="15"/>
  <c r="G789" i="15" s="1"/>
  <c r="G251" i="15"/>
  <c r="G832" i="15" s="1"/>
  <c r="G292" i="15"/>
  <c r="G873" i="15" s="1"/>
  <c r="G332" i="15"/>
  <c r="G913" i="15" s="1"/>
  <c r="G350" i="15"/>
  <c r="G931" i="15" s="1"/>
  <c r="G390" i="15"/>
  <c r="G971" i="15" s="1"/>
  <c r="G408" i="15"/>
  <c r="G989" i="15" s="1"/>
  <c r="G448" i="15"/>
  <c r="G1029" i="15" s="1"/>
  <c r="G488" i="15"/>
  <c r="G1069" i="15" s="1"/>
  <c r="G528" i="15"/>
  <c r="G1109" i="15" s="1"/>
  <c r="G565" i="15"/>
  <c r="G1146" i="15" s="1"/>
  <c r="G604" i="15"/>
  <c r="G1185" i="15" s="1"/>
  <c r="G644" i="15"/>
  <c r="G1225" i="15" s="1"/>
  <c r="G702" i="15"/>
  <c r="G1283" i="15" s="1"/>
  <c r="D172" i="15"/>
  <c r="D212" i="15"/>
  <c r="D252" i="15"/>
  <c r="D270" i="15"/>
  <c r="D310" i="15"/>
  <c r="D350" i="15"/>
  <c r="D368" i="15"/>
  <c r="D408" i="15"/>
  <c r="D448" i="15"/>
  <c r="D485" i="15"/>
  <c r="D524" i="15"/>
  <c r="D546" i="15"/>
  <c r="D583" i="15"/>
  <c r="G164" i="15"/>
  <c r="G745" i="15" s="1"/>
  <c r="G183" i="15"/>
  <c r="G764" i="15" s="1"/>
  <c r="G207" i="15"/>
  <c r="G788" i="15" s="1"/>
  <c r="G226" i="15"/>
  <c r="G807" i="15" s="1"/>
  <c r="G250" i="15"/>
  <c r="G831" i="15" s="1"/>
  <c r="G269" i="15"/>
  <c r="G850" i="15" s="1"/>
  <c r="G291" i="15"/>
  <c r="G872" i="15" s="1"/>
  <c r="G309" i="15"/>
  <c r="G890" i="15" s="1"/>
  <c r="G331" i="15"/>
  <c r="G912" i="15" s="1"/>
  <c r="G349" i="15"/>
  <c r="G930" i="15" s="1"/>
  <c r="G367" i="15"/>
  <c r="G948" i="15" s="1"/>
  <c r="G389" i="15"/>
  <c r="G970" i="15" s="1"/>
  <c r="G407" i="15"/>
  <c r="G988" i="15" s="1"/>
  <c r="G429" i="15"/>
  <c r="G1010" i="15" s="1"/>
  <c r="G447" i="15"/>
  <c r="G1028" i="15" s="1"/>
  <c r="G465" i="15"/>
  <c r="G1046" i="15" s="1"/>
  <c r="G487" i="15"/>
  <c r="G1068" i="15" s="1"/>
  <c r="G505" i="15"/>
  <c r="G1086" i="15" s="1"/>
  <c r="G527" i="15"/>
  <c r="G1108" i="15" s="1"/>
  <c r="G545" i="15"/>
  <c r="G1126" i="15" s="1"/>
  <c r="G563" i="15"/>
  <c r="G1144" i="15" s="1"/>
  <c r="G585" i="15"/>
  <c r="G1166" i="15" s="1"/>
  <c r="G603" i="15"/>
  <c r="G1184" i="15" s="1"/>
  <c r="G625" i="15"/>
  <c r="G1206" i="15" s="1"/>
  <c r="G643" i="15"/>
  <c r="G1224" i="15" s="1"/>
  <c r="G661" i="15"/>
  <c r="G1242" i="15" s="1"/>
  <c r="G683" i="15"/>
  <c r="G1264" i="15" s="1"/>
  <c r="G701" i="15"/>
  <c r="G1282" i="15" s="1"/>
  <c r="D153" i="15"/>
  <c r="D171" i="15"/>
  <c r="D189" i="15"/>
  <c r="D211" i="15"/>
  <c r="D229" i="15"/>
  <c r="D251" i="15"/>
  <c r="D269" i="15"/>
  <c r="D287" i="15"/>
  <c r="D309" i="15"/>
  <c r="D327" i="15"/>
  <c r="D349" i="15"/>
  <c r="D367" i="15"/>
  <c r="D385" i="15"/>
  <c r="D407" i="15"/>
  <c r="D425" i="15"/>
  <c r="D447" i="15"/>
  <c r="D465" i="15"/>
  <c r="D483" i="15"/>
  <c r="D505" i="15"/>
  <c r="D523" i="15"/>
  <c r="D545" i="15"/>
  <c r="D563" i="15"/>
  <c r="D581" i="15"/>
  <c r="D603" i="15"/>
  <c r="D621" i="15"/>
  <c r="D643" i="15"/>
  <c r="D661" i="15"/>
  <c r="D679" i="15"/>
  <c r="D701" i="15"/>
  <c r="G165" i="15"/>
  <c r="G746" i="15" s="1"/>
  <c r="G227" i="15"/>
  <c r="G808" i="15" s="1"/>
  <c r="G271" i="15"/>
  <c r="G852" i="15" s="1"/>
  <c r="G310" i="15"/>
  <c r="G891" i="15" s="1"/>
  <c r="G369" i="15"/>
  <c r="G950" i="15" s="1"/>
  <c r="G430" i="15"/>
  <c r="G1011" i="15" s="1"/>
  <c r="G467" i="15"/>
  <c r="G1048" i="15" s="1"/>
  <c r="G506" i="15"/>
  <c r="G1087" i="15" s="1"/>
  <c r="G546" i="15"/>
  <c r="G1127" i="15" s="1"/>
  <c r="G586" i="15"/>
  <c r="G1167" i="15" s="1"/>
  <c r="G626" i="15"/>
  <c r="G1207" i="15" s="1"/>
  <c r="G663" i="15"/>
  <c r="G1244" i="15" s="1"/>
  <c r="G684" i="15"/>
  <c r="G1265" i="15" s="1"/>
  <c r="D154" i="15"/>
  <c r="D191" i="15"/>
  <c r="D230" i="15"/>
  <c r="D289" i="15"/>
  <c r="D328" i="15"/>
  <c r="D387" i="15"/>
  <c r="D426" i="15"/>
  <c r="D466" i="15"/>
  <c r="D506" i="15"/>
  <c r="D564" i="15"/>
  <c r="D604" i="15"/>
  <c r="G155" i="15"/>
  <c r="G736" i="15" s="1"/>
  <c r="G210" i="15"/>
  <c r="G791" i="15" s="1"/>
  <c r="G275" i="15"/>
  <c r="G856" i="15" s="1"/>
  <c r="G325" i="15"/>
  <c r="G906" i="15" s="1"/>
  <c r="G383" i="15"/>
  <c r="G964" i="15" s="1"/>
  <c r="G443" i="15"/>
  <c r="G1024" i="15" s="1"/>
  <c r="G490" i="15"/>
  <c r="G1071" i="15" s="1"/>
  <c r="G547" i="15"/>
  <c r="G1128" i="15" s="1"/>
  <c r="G601" i="15"/>
  <c r="G1182" i="15" s="1"/>
  <c r="G658" i="15"/>
  <c r="G1239" i="15" s="1"/>
  <c r="D145" i="15"/>
  <c r="D196" i="15"/>
  <c r="D253" i="15"/>
  <c r="D307" i="15"/>
  <c r="D364" i="15"/>
  <c r="D421" i="15"/>
  <c r="D468" i="15"/>
  <c r="D525" i="15"/>
  <c r="D579" i="15"/>
  <c r="D625" i="15"/>
  <c r="D674" i="15"/>
  <c r="G143" i="15"/>
  <c r="G724" i="15" s="1"/>
  <c r="D527" i="15"/>
  <c r="D143" i="15"/>
  <c r="G450" i="15"/>
  <c r="G1031" i="15" s="1"/>
  <c r="G347" i="15"/>
  <c r="G928" i="15" s="1"/>
  <c r="D439" i="15"/>
  <c r="G294" i="15"/>
  <c r="G875" i="15" s="1"/>
  <c r="D605" i="15"/>
  <c r="G352" i="15"/>
  <c r="G933" i="15" s="1"/>
  <c r="D441" i="15"/>
  <c r="G306" i="15"/>
  <c r="G887" i="15" s="1"/>
  <c r="D693" i="15"/>
  <c r="G156" i="15"/>
  <c r="G737" i="15" s="1"/>
  <c r="G222" i="15"/>
  <c r="G803" i="15" s="1"/>
  <c r="G276" i="15"/>
  <c r="G857" i="15" s="1"/>
  <c r="G333" i="15"/>
  <c r="G914" i="15" s="1"/>
  <c r="G387" i="15"/>
  <c r="G968" i="15" s="1"/>
  <c r="G444" i="15"/>
  <c r="G1025" i="15" s="1"/>
  <c r="G501" i="15"/>
  <c r="G1082" i="15" s="1"/>
  <c r="G548" i="15"/>
  <c r="G1129" i="15" s="1"/>
  <c r="G605" i="15"/>
  <c r="G1186" i="15" s="1"/>
  <c r="G659" i="15"/>
  <c r="G1240" i="15" s="1"/>
  <c r="D146" i="15"/>
  <c r="D203" i="15"/>
  <c r="D254" i="15"/>
  <c r="D311" i="15"/>
  <c r="D365" i="15"/>
  <c r="D422" i="15"/>
  <c r="D479" i="15"/>
  <c r="D587" i="15"/>
  <c r="D635" i="15"/>
  <c r="D675" i="15"/>
  <c r="D381" i="15"/>
  <c r="G293" i="15"/>
  <c r="G874" i="15" s="1"/>
  <c r="D547" i="15"/>
  <c r="G351" i="15"/>
  <c r="G932" i="15" s="1"/>
  <c r="D440" i="15"/>
  <c r="G305" i="15"/>
  <c r="G886" i="15" s="1"/>
  <c r="D606" i="15"/>
  <c r="G363" i="15"/>
  <c r="G944" i="15" s="1"/>
  <c r="D616" i="15"/>
  <c r="G157" i="15"/>
  <c r="G738" i="15" s="1"/>
  <c r="G223" i="15"/>
  <c r="G804" i="15" s="1"/>
  <c r="G283" i="15"/>
  <c r="G864" i="15" s="1"/>
  <c r="G334" i="15"/>
  <c r="G915" i="15" s="1"/>
  <c r="G391" i="15"/>
  <c r="G972" i="15" s="1"/>
  <c r="G445" i="15"/>
  <c r="G1026" i="15" s="1"/>
  <c r="G502" i="15"/>
  <c r="G1083" i="15" s="1"/>
  <c r="G559" i="15"/>
  <c r="G1140" i="15" s="1"/>
  <c r="G607" i="15"/>
  <c r="G1188" i="15" s="1"/>
  <c r="G667" i="15"/>
  <c r="G1248" i="15" s="1"/>
  <c r="D147" i="15"/>
  <c r="D205" i="15"/>
  <c r="D265" i="15"/>
  <c r="D312" i="15"/>
  <c r="D369" i="15"/>
  <c r="D423" i="15"/>
  <c r="D480" i="15"/>
  <c r="D537" i="15"/>
  <c r="D588" i="15"/>
  <c r="D636" i="15"/>
  <c r="D676" i="15"/>
  <c r="D677" i="15"/>
  <c r="G167" i="15"/>
  <c r="G748" i="15" s="1"/>
  <c r="G289" i="15"/>
  <c r="G870" i="15" s="1"/>
  <c r="G346" i="15"/>
  <c r="G927" i="15" s="1"/>
  <c r="G403" i="15"/>
  <c r="G984" i="15" s="1"/>
  <c r="G507" i="15"/>
  <c r="G1088" i="15" s="1"/>
  <c r="G561" i="15"/>
  <c r="G1142" i="15" s="1"/>
  <c r="G675" i="15"/>
  <c r="G1256" i="15" s="1"/>
  <c r="D213" i="15"/>
  <c r="D324" i="15"/>
  <c r="D489" i="15"/>
  <c r="D597" i="15"/>
  <c r="G234" i="15"/>
  <c r="G815" i="15" s="1"/>
  <c r="G461" i="15"/>
  <c r="G1042" i="15" s="1"/>
  <c r="G569" i="15"/>
  <c r="G1150" i="15" s="1"/>
  <c r="G677" i="15"/>
  <c r="G1258" i="15" s="1"/>
  <c r="D167" i="15"/>
  <c r="D271" i="15"/>
  <c r="D382" i="15"/>
  <c r="D601" i="15"/>
  <c r="D685" i="15"/>
  <c r="G180" i="15"/>
  <c r="G761" i="15" s="1"/>
  <c r="G405" i="15"/>
  <c r="G986" i="15" s="1"/>
  <c r="G519" i="15"/>
  <c r="G1100" i="15" s="1"/>
  <c r="G627" i="15"/>
  <c r="G1208" i="15" s="1"/>
  <c r="D168" i="15"/>
  <c r="D272" i="15"/>
  <c r="D383" i="15"/>
  <c r="D548" i="15"/>
  <c r="D646" i="15"/>
  <c r="G243" i="15"/>
  <c r="G824" i="15" s="1"/>
  <c r="G409" i="15"/>
  <c r="G990" i="15" s="1"/>
  <c r="G520" i="15"/>
  <c r="G1101" i="15" s="1"/>
  <c r="G628" i="15"/>
  <c r="G1209" i="15" s="1"/>
  <c r="D169" i="15"/>
  <c r="D226" i="15"/>
  <c r="D331" i="15"/>
  <c r="D499" i="15"/>
  <c r="D692" i="15"/>
  <c r="G185" i="15"/>
  <c r="G766" i="15" s="1"/>
  <c r="G471" i="15"/>
  <c r="G1052" i="15" s="1"/>
  <c r="G579" i="15"/>
  <c r="G1160" i="15" s="1"/>
  <c r="G639" i="15"/>
  <c r="G1220" i="15" s="1"/>
  <c r="D173" i="15"/>
  <c r="D449" i="15"/>
  <c r="G166" i="15"/>
  <c r="G747" i="15" s="1"/>
  <c r="G224" i="15"/>
  <c r="G805" i="15" s="1"/>
  <c r="G285" i="15"/>
  <c r="G866" i="15" s="1"/>
  <c r="G345" i="15"/>
  <c r="G926" i="15" s="1"/>
  <c r="G392" i="15"/>
  <c r="G973" i="15" s="1"/>
  <c r="G449" i="15"/>
  <c r="G1030" i="15" s="1"/>
  <c r="G503" i="15"/>
  <c r="G1084" i="15" s="1"/>
  <c r="G560" i="15"/>
  <c r="G1141" i="15" s="1"/>
  <c r="G617" i="15"/>
  <c r="G1198" i="15" s="1"/>
  <c r="G668" i="15"/>
  <c r="G1249" i="15" s="1"/>
  <c r="D155" i="15"/>
  <c r="D209" i="15"/>
  <c r="D266" i="15"/>
  <c r="D323" i="15"/>
  <c r="D370" i="15"/>
  <c r="D427" i="15"/>
  <c r="D481" i="15"/>
  <c r="D538" i="15"/>
  <c r="D595" i="15"/>
  <c r="D637" i="15"/>
  <c r="G229" i="15"/>
  <c r="G810" i="15" s="1"/>
  <c r="G618" i="15"/>
  <c r="G1199" i="15" s="1"/>
  <c r="D156" i="15"/>
  <c r="D267" i="15"/>
  <c r="D429" i="15"/>
  <c r="D539" i="15"/>
  <c r="D644" i="15"/>
  <c r="D681" i="15"/>
  <c r="G179" i="15"/>
  <c r="G760" i="15" s="1"/>
  <c r="G404" i="15"/>
  <c r="G985" i="15" s="1"/>
  <c r="G509" i="15"/>
  <c r="G1090" i="15" s="1"/>
  <c r="G619" i="15"/>
  <c r="G1200" i="15" s="1"/>
  <c r="D214" i="15"/>
  <c r="D325" i="15"/>
  <c r="D490" i="15"/>
  <c r="D645" i="15"/>
  <c r="G241" i="15"/>
  <c r="G822" i="15" s="1"/>
  <c r="G462" i="15"/>
  <c r="G1043" i="15" s="1"/>
  <c r="G570" i="15"/>
  <c r="G1151" i="15" s="1"/>
  <c r="G681" i="15"/>
  <c r="G1262" i="15" s="1"/>
  <c r="D225" i="15"/>
  <c r="D329" i="15"/>
  <c r="D497" i="15"/>
  <c r="D686" i="15"/>
  <c r="G181" i="15"/>
  <c r="G762" i="15" s="1"/>
  <c r="G463" i="15"/>
  <c r="G1044" i="15" s="1"/>
  <c r="G577" i="15"/>
  <c r="G1158" i="15" s="1"/>
  <c r="G685" i="15"/>
  <c r="G1266" i="15" s="1"/>
  <c r="D283" i="15"/>
  <c r="D391" i="15"/>
  <c r="D559" i="15"/>
  <c r="D653" i="15"/>
  <c r="G248" i="15"/>
  <c r="G829" i="15" s="1"/>
  <c r="G411" i="15"/>
  <c r="G992" i="15" s="1"/>
  <c r="G521" i="15"/>
  <c r="G1102" i="15" s="1"/>
  <c r="G686" i="15"/>
  <c r="G1267" i="15" s="1"/>
  <c r="D227" i="15"/>
  <c r="D284" i="15"/>
  <c r="D392" i="15"/>
  <c r="D657" i="15"/>
  <c r="G187" i="15"/>
  <c r="G768" i="15" s="1"/>
  <c r="G252" i="15"/>
  <c r="G833" i="15" s="1"/>
  <c r="G307" i="15"/>
  <c r="G888" i="15" s="1"/>
  <c r="G364" i="15"/>
  <c r="G945" i="15" s="1"/>
  <c r="G421" i="15"/>
  <c r="G1002" i="15" s="1"/>
  <c r="G472" i="15"/>
  <c r="G1053" i="15" s="1"/>
  <c r="G529" i="15"/>
  <c r="G1110" i="15" s="1"/>
  <c r="G583" i="15"/>
  <c r="G1164" i="15" s="1"/>
  <c r="G640" i="15"/>
  <c r="G1221" i="15" s="1"/>
  <c r="G697" i="15"/>
  <c r="G1278" i="15" s="1"/>
  <c r="D174" i="15"/>
  <c r="D231" i="15"/>
  <c r="D285" i="15"/>
  <c r="D342" i="15"/>
  <c r="D399" i="15"/>
  <c r="D450" i="15"/>
  <c r="D507" i="15"/>
  <c r="D561" i="15"/>
  <c r="D617" i="15"/>
  <c r="D658" i="15"/>
  <c r="D695" i="15"/>
  <c r="G423" i="15"/>
  <c r="G1004" i="15" s="1"/>
  <c r="G699" i="15"/>
  <c r="G1280" i="15" s="1"/>
  <c r="D294" i="15"/>
  <c r="D462" i="15"/>
  <c r="D566" i="15"/>
  <c r="D662" i="15"/>
  <c r="G201" i="15"/>
  <c r="G782" i="15" s="1"/>
  <c r="G431" i="15"/>
  <c r="G1012" i="15" s="1"/>
  <c r="G542" i="15"/>
  <c r="G1123" i="15" s="1"/>
  <c r="G646" i="15"/>
  <c r="G1227" i="15" s="1"/>
  <c r="D187" i="15"/>
  <c r="D301" i="15"/>
  <c r="D463" i="15"/>
  <c r="D577" i="15"/>
  <c r="D703" i="15"/>
  <c r="G267" i="15"/>
  <c r="G848" i="15" s="1"/>
  <c r="G432" i="15"/>
  <c r="G1013" i="15" s="1"/>
  <c r="G657" i="15"/>
  <c r="G1238" i="15" s="1"/>
  <c r="D303" i="15"/>
  <c r="D467" i="15"/>
  <c r="D623" i="15"/>
  <c r="D341" i="15"/>
  <c r="G198" i="15"/>
  <c r="G779" i="15" s="1"/>
  <c r="G253" i="15"/>
  <c r="G834" i="15" s="1"/>
  <c r="G311" i="15"/>
  <c r="G892" i="15" s="1"/>
  <c r="G365" i="15"/>
  <c r="G946" i="15" s="1"/>
  <c r="G422" i="15"/>
  <c r="G1003" i="15" s="1"/>
  <c r="G479" i="15"/>
  <c r="G1060" i="15" s="1"/>
  <c r="G530" i="15"/>
  <c r="G1111" i="15" s="1"/>
  <c r="G587" i="15"/>
  <c r="G1168" i="15" s="1"/>
  <c r="G641" i="15"/>
  <c r="G1222" i="15" s="1"/>
  <c r="G698" i="15"/>
  <c r="G1279" i="15" s="1"/>
  <c r="D185" i="15"/>
  <c r="D233" i="15"/>
  <c r="D293" i="15"/>
  <c r="D343" i="15"/>
  <c r="D401" i="15"/>
  <c r="D461" i="15"/>
  <c r="D508" i="15"/>
  <c r="D565" i="15"/>
  <c r="D618" i="15"/>
  <c r="D659" i="15"/>
  <c r="D699" i="15"/>
  <c r="G373" i="15"/>
  <c r="G954" i="15" s="1"/>
  <c r="D243" i="15"/>
  <c r="D351" i="15"/>
  <c r="D519" i="15"/>
  <c r="D619" i="15"/>
  <c r="D702" i="15"/>
  <c r="G266" i="15"/>
  <c r="G847" i="15" s="1"/>
  <c r="G374" i="15"/>
  <c r="G955" i="15" s="1"/>
  <c r="G485" i="15"/>
  <c r="G1066" i="15" s="1"/>
  <c r="G599" i="15"/>
  <c r="G1180" i="15" s="1"/>
  <c r="G703" i="15"/>
  <c r="G1284" i="15" s="1"/>
  <c r="D244" i="15"/>
  <c r="D409" i="15"/>
  <c r="D520" i="15"/>
  <c r="D663" i="15"/>
  <c r="G209" i="15"/>
  <c r="G790" i="15" s="1"/>
  <c r="G543" i="15"/>
  <c r="G1124" i="15" s="1"/>
  <c r="G705" i="15"/>
  <c r="G1286" i="15" s="1"/>
  <c r="D245" i="15"/>
  <c r="D410" i="15"/>
  <c r="D578" i="15"/>
  <c r="D704" i="15"/>
  <c r="D560" i="15"/>
  <c r="G199" i="15"/>
  <c r="G780" i="15" s="1"/>
  <c r="G265" i="15"/>
  <c r="G846" i="15" s="1"/>
  <c r="G313" i="15"/>
  <c r="G894" i="15" s="1"/>
  <c r="G481" i="15"/>
  <c r="G1062" i="15" s="1"/>
  <c r="G541" i="15"/>
  <c r="G1122" i="15" s="1"/>
  <c r="G588" i="15"/>
  <c r="G1169" i="15" s="1"/>
  <c r="G645" i="15"/>
  <c r="G1226" i="15" s="1"/>
  <c r="D186" i="15"/>
  <c r="D405" i="15"/>
  <c r="G323" i="15"/>
  <c r="G904" i="15" s="1"/>
  <c r="D352" i="15"/>
  <c r="D622" i="15"/>
  <c r="G324" i="15"/>
  <c r="G905" i="15" s="1"/>
  <c r="G381" i="15"/>
  <c r="G962" i="15" s="1"/>
  <c r="G489" i="15"/>
  <c r="G1070" i="15" s="1"/>
  <c r="G600" i="15"/>
  <c r="G1181" i="15" s="1"/>
  <c r="D195" i="15"/>
  <c r="D363" i="15"/>
  <c r="D521" i="15"/>
  <c r="D664" i="15"/>
  <c r="D503" i="15"/>
  <c r="G742" i="15"/>
  <c r="G878" i="15"/>
  <c r="G897" i="15"/>
  <c r="G921" i="15"/>
  <c r="G1193" i="15"/>
  <c r="G802" i="15"/>
  <c r="G938" i="15"/>
  <c r="G741" i="15"/>
  <c r="G1285" i="15"/>
  <c r="G917" i="15"/>
  <c r="AA344" i="17"/>
  <c r="AU304" i="17" s="1" a="1"/>
  <c r="AU304" i="17" s="1"/>
  <c r="W344" i="17"/>
  <c r="AQ304" i="17" s="1" a="1"/>
  <c r="AQ304" i="17" s="1"/>
  <c r="S344" i="17"/>
  <c r="AM304" i="17" s="1" a="1"/>
  <c r="AM304" i="17" s="1"/>
  <c r="W264" i="17"/>
  <c r="AA247" i="17"/>
  <c r="Y247" i="17"/>
  <c r="W247" i="17"/>
  <c r="U247" i="17"/>
  <c r="Y181" i="17"/>
  <c r="X181" i="17"/>
  <c r="W181" i="17"/>
  <c r="V181" i="17"/>
  <c r="U181" i="17"/>
  <c r="T181" i="17"/>
  <c r="S181" i="17"/>
  <c r="R181" i="17"/>
  <c r="BB1317" i="15"/>
  <c r="AW1316" i="15"/>
  <c r="AX1316" i="15" s="1"/>
  <c r="AX1317" i="15" s="1"/>
  <c r="AV1316" i="15"/>
  <c r="AU1316" i="15"/>
  <c r="AS1316" i="15"/>
  <c r="AR1316" i="15"/>
  <c r="AQ1316" i="15"/>
  <c r="AO1316" i="15"/>
  <c r="AN1316" i="15"/>
  <c r="AM1316" i="15"/>
  <c r="AP1316" i="15" s="1"/>
  <c r="AV1298" i="15"/>
  <c r="AU1298" i="15"/>
  <c r="AT1298" i="15"/>
  <c r="AW1298" i="15" s="1"/>
  <c r="AR1298" i="15"/>
  <c r="AQ1298" i="15"/>
  <c r="AP1298" i="15"/>
  <c r="AN1298" i="15"/>
  <c r="AM1298" i="15"/>
  <c r="AO1298" i="15" s="1"/>
  <c r="AL1298" i="15"/>
  <c r="AZ1297" i="15"/>
  <c r="AY1297" i="15"/>
  <c r="AX1297" i="15"/>
  <c r="AV1297" i="15"/>
  <c r="AU1297" i="15"/>
  <c r="AT1297" i="15"/>
  <c r="AR1297" i="15"/>
  <c r="AQ1297" i="15"/>
  <c r="AS1297" i="15" s="1"/>
  <c r="AP1297" i="15"/>
  <c r="AN1297" i="15"/>
  <c r="AM1297" i="15"/>
  <c r="AL1297" i="15"/>
  <c r="BA1296" i="15"/>
  <c r="AZ1296" i="15"/>
  <c r="AY1296" i="15"/>
  <c r="AX1296" i="15"/>
  <c r="AV1296" i="15"/>
  <c r="AU1296" i="15"/>
  <c r="AT1296" i="15"/>
  <c r="AR1296" i="15"/>
  <c r="AQ1296" i="15"/>
  <c r="AP1296" i="15"/>
  <c r="AS1296" i="15" s="1"/>
  <c r="AN1296" i="15"/>
  <c r="AM1296" i="15"/>
  <c r="AO1296" i="15" s="1"/>
  <c r="AL1296" i="15"/>
  <c r="AZ1295" i="15"/>
  <c r="AY1295" i="15"/>
  <c r="AX1295" i="15"/>
  <c r="AV1295" i="15"/>
  <c r="AU1295" i="15"/>
  <c r="AT1295" i="15"/>
  <c r="AW1295" i="15" s="1"/>
  <c r="AR1295" i="15"/>
  <c r="AQ1295" i="15"/>
  <c r="AP1295" i="15"/>
  <c r="AN1295" i="15"/>
  <c r="AM1295" i="15"/>
  <c r="AL1295" i="15"/>
  <c r="AZ1294" i="15"/>
  <c r="AY1294" i="15"/>
  <c r="AX1294" i="15"/>
  <c r="BA1294" i="15" s="1"/>
  <c r="AV1294" i="15"/>
  <c r="AU1294" i="15"/>
  <c r="AT1294" i="15"/>
  <c r="AW1294" i="15" s="1"/>
  <c r="AR1294" i="15"/>
  <c r="AQ1294" i="15"/>
  <c r="AP1294" i="15"/>
  <c r="AN1294" i="15"/>
  <c r="AM1294" i="15"/>
  <c r="AL1294" i="15"/>
  <c r="AO1294" i="15" s="1"/>
  <c r="AZ1293" i="15"/>
  <c r="AY1293" i="15"/>
  <c r="AX1293" i="15"/>
  <c r="BA1293" i="15" s="1"/>
  <c r="AV1293" i="15"/>
  <c r="AU1293" i="15"/>
  <c r="AW1293" i="15" s="1"/>
  <c r="AT1293" i="15"/>
  <c r="AR1293" i="15"/>
  <c r="AQ1293" i="15"/>
  <c r="AP1293" i="15"/>
  <c r="AN1293" i="15"/>
  <c r="AM1293" i="15"/>
  <c r="AL1293" i="15"/>
  <c r="AZ1292" i="15"/>
  <c r="AY1292" i="15"/>
  <c r="BA1292" i="15" s="1"/>
  <c r="AX1292" i="15"/>
  <c r="AV1292" i="15"/>
  <c r="AU1292" i="15"/>
  <c r="AT1292" i="15"/>
  <c r="AS1292" i="15"/>
  <c r="AR1292" i="15"/>
  <c r="AQ1292" i="15"/>
  <c r="AP1292" i="15"/>
  <c r="AN1292" i="15"/>
  <c r="AM1292" i="15"/>
  <c r="AO1292" i="15" s="1"/>
  <c r="AL1292" i="15"/>
  <c r="AZ1291" i="15"/>
  <c r="AY1291" i="15"/>
  <c r="AX1291" i="15"/>
  <c r="BA1291" i="15" s="1"/>
  <c r="AV1291" i="15"/>
  <c r="AU1291" i="15"/>
  <c r="AW1291" i="15" s="1"/>
  <c r="AT1291" i="15"/>
  <c r="AR1291" i="15"/>
  <c r="AQ1291" i="15"/>
  <c r="AP1291" i="15"/>
  <c r="AN1291" i="15"/>
  <c r="AM1291" i="15"/>
  <c r="AL1291" i="15"/>
  <c r="AZ1290" i="15"/>
  <c r="AY1290" i="15"/>
  <c r="AX1290" i="15"/>
  <c r="AV1290" i="15"/>
  <c r="AU1290" i="15"/>
  <c r="AT1290" i="15"/>
  <c r="AR1290" i="15"/>
  <c r="AQ1290" i="15"/>
  <c r="AP1290" i="15"/>
  <c r="AS1290" i="15" s="1"/>
  <c r="AN1290" i="15"/>
  <c r="AM1290" i="15"/>
  <c r="AL1290" i="15"/>
  <c r="AZ1289" i="15"/>
  <c r="AY1289" i="15"/>
  <c r="AX1289" i="15"/>
  <c r="AV1289" i="15"/>
  <c r="AU1289" i="15"/>
  <c r="AT1289" i="15"/>
  <c r="AW1289" i="15" s="1"/>
  <c r="AR1289" i="15"/>
  <c r="AQ1289" i="15"/>
  <c r="AP1289" i="15"/>
  <c r="AS1289" i="15" s="1"/>
  <c r="AN1289" i="15"/>
  <c r="AM1289" i="15"/>
  <c r="AO1289" i="15" s="1"/>
  <c r="AL1289" i="15"/>
  <c r="AZ1288" i="15"/>
  <c r="AY1288" i="15"/>
  <c r="AX1288" i="15"/>
  <c r="AV1288" i="15"/>
  <c r="AU1288" i="15"/>
  <c r="AT1288" i="15"/>
  <c r="AR1288" i="15"/>
  <c r="AQ1288" i="15"/>
  <c r="AS1288" i="15" s="1"/>
  <c r="AP1288" i="15"/>
  <c r="AN1288" i="15"/>
  <c r="AM1288" i="15"/>
  <c r="AL1288" i="15"/>
  <c r="BA1287" i="15"/>
  <c r="AZ1287" i="15"/>
  <c r="AY1287" i="15"/>
  <c r="AX1287" i="15"/>
  <c r="AV1287" i="15"/>
  <c r="AU1287" i="15"/>
  <c r="AT1287" i="15"/>
  <c r="AR1287" i="15"/>
  <c r="AQ1287" i="15"/>
  <c r="AP1287" i="15"/>
  <c r="AS1287" i="15" s="1"/>
  <c r="AN1287" i="15"/>
  <c r="AM1287" i="15"/>
  <c r="AO1287" i="15" s="1"/>
  <c r="AL1287" i="15"/>
  <c r="AZ1286" i="15"/>
  <c r="AY1286" i="15"/>
  <c r="AX1286" i="15"/>
  <c r="AV1286" i="15"/>
  <c r="AU1286" i="15"/>
  <c r="AT1286" i="15"/>
  <c r="AW1286" i="15" s="1"/>
  <c r="AR1286" i="15"/>
  <c r="AQ1286" i="15"/>
  <c r="AP1286" i="15"/>
  <c r="AN1286" i="15"/>
  <c r="AM1286" i="15"/>
  <c r="AL1286" i="15"/>
  <c r="AZ1285" i="15"/>
  <c r="AY1285" i="15"/>
  <c r="AX1285" i="15"/>
  <c r="BA1285" i="15" s="1"/>
  <c r="AV1285" i="15"/>
  <c r="AU1285" i="15"/>
  <c r="AT1285" i="15"/>
  <c r="AW1285" i="15" s="1"/>
  <c r="AR1285" i="15"/>
  <c r="AQ1285" i="15"/>
  <c r="AP1285" i="15"/>
  <c r="AN1285" i="15"/>
  <c r="AM1285" i="15"/>
  <c r="AL1285" i="15"/>
  <c r="AO1285" i="15" s="1"/>
  <c r="AZ1284" i="15"/>
  <c r="AY1284" i="15"/>
  <c r="AX1284" i="15"/>
  <c r="BA1284" i="15" s="1"/>
  <c r="AV1284" i="15"/>
  <c r="AU1284" i="15"/>
  <c r="AW1284" i="15" s="1"/>
  <c r="AT1284" i="15"/>
  <c r="AR1284" i="15"/>
  <c r="AQ1284" i="15"/>
  <c r="AP1284" i="15"/>
  <c r="AN1284" i="15"/>
  <c r="AM1284" i="15"/>
  <c r="AL1284" i="15"/>
  <c r="AZ1283" i="15"/>
  <c r="AY1283" i="15"/>
  <c r="BA1283" i="15" s="1"/>
  <c r="AX1283" i="15"/>
  <c r="AV1283" i="15"/>
  <c r="AU1283" i="15"/>
  <c r="AT1283" i="15"/>
  <c r="AS1283" i="15"/>
  <c r="AR1283" i="15"/>
  <c r="AQ1283" i="15"/>
  <c r="AP1283" i="15"/>
  <c r="AN1283" i="15"/>
  <c r="AM1283" i="15"/>
  <c r="AO1283" i="15" s="1"/>
  <c r="AL1283" i="15"/>
  <c r="AZ1282" i="15"/>
  <c r="AY1282" i="15"/>
  <c r="AX1282" i="15"/>
  <c r="BA1282" i="15" s="1"/>
  <c r="AV1282" i="15"/>
  <c r="AU1282" i="15"/>
  <c r="AW1282" i="15" s="1"/>
  <c r="AT1282" i="15"/>
  <c r="AR1282" i="15"/>
  <c r="AQ1282" i="15"/>
  <c r="AP1282" i="15"/>
  <c r="AN1282" i="15"/>
  <c r="AM1282" i="15"/>
  <c r="AL1282" i="15"/>
  <c r="AZ1281" i="15"/>
  <c r="AY1281" i="15"/>
  <c r="AX1281" i="15"/>
  <c r="AV1281" i="15"/>
  <c r="AU1281" i="15"/>
  <c r="AT1281" i="15"/>
  <c r="AR1281" i="15"/>
  <c r="AQ1281" i="15"/>
  <c r="AP1281" i="15"/>
  <c r="AS1281" i="15" s="1"/>
  <c r="AN1281" i="15"/>
  <c r="AM1281" i="15"/>
  <c r="AL1281" i="15"/>
  <c r="AO1281" i="15" s="1"/>
  <c r="AZ1280" i="15"/>
  <c r="AY1280" i="15"/>
  <c r="AX1280" i="15"/>
  <c r="AV1280" i="15"/>
  <c r="AU1280" i="15"/>
  <c r="AT1280" i="15"/>
  <c r="AW1280" i="15" s="1"/>
  <c r="AR1280" i="15"/>
  <c r="AQ1280" i="15"/>
  <c r="AP1280" i="15"/>
  <c r="AS1280" i="15" s="1"/>
  <c r="AN1280" i="15"/>
  <c r="AM1280" i="15"/>
  <c r="AO1280" i="15" s="1"/>
  <c r="AL1280" i="15"/>
  <c r="AZ1279" i="15"/>
  <c r="AY1279" i="15"/>
  <c r="AX1279" i="15"/>
  <c r="AV1279" i="15"/>
  <c r="AU1279" i="15"/>
  <c r="AT1279" i="15"/>
  <c r="AR1279" i="15"/>
  <c r="AQ1279" i="15"/>
  <c r="AS1279" i="15" s="1"/>
  <c r="AP1279" i="15"/>
  <c r="AN1279" i="15"/>
  <c r="AM1279" i="15"/>
  <c r="AL1279" i="15"/>
  <c r="BA1278" i="15"/>
  <c r="AZ1278" i="15"/>
  <c r="AY1278" i="15"/>
  <c r="AX1278" i="15"/>
  <c r="AV1278" i="15"/>
  <c r="AU1278" i="15"/>
  <c r="AT1278" i="15"/>
  <c r="AR1278" i="15"/>
  <c r="AQ1278" i="15"/>
  <c r="AP1278" i="15"/>
  <c r="AS1278" i="15" s="1"/>
  <c r="AN1278" i="15"/>
  <c r="AM1278" i="15"/>
  <c r="AO1278" i="15" s="1"/>
  <c r="AL1278" i="15"/>
  <c r="AZ1277" i="15"/>
  <c r="AY1277" i="15"/>
  <c r="AX1277" i="15"/>
  <c r="AV1277" i="15"/>
  <c r="AU1277" i="15"/>
  <c r="AT1277" i="15"/>
  <c r="AW1277" i="15" s="1"/>
  <c r="AR1277" i="15"/>
  <c r="AQ1277" i="15"/>
  <c r="AP1277" i="15"/>
  <c r="AN1277" i="15"/>
  <c r="AM1277" i="15"/>
  <c r="AL1277" i="15"/>
  <c r="AZ1276" i="15"/>
  <c r="AY1276" i="15"/>
  <c r="AX1276" i="15"/>
  <c r="BA1276" i="15" s="1"/>
  <c r="AV1276" i="15"/>
  <c r="AU1276" i="15"/>
  <c r="AT1276" i="15"/>
  <c r="AR1276" i="15"/>
  <c r="AQ1276" i="15"/>
  <c r="AP1276" i="15"/>
  <c r="AN1276" i="15"/>
  <c r="AM1276" i="15"/>
  <c r="AL1276" i="15"/>
  <c r="AO1276" i="15" s="1"/>
  <c r="AZ1275" i="15"/>
  <c r="AY1275" i="15"/>
  <c r="AX1275" i="15"/>
  <c r="BA1275" i="15" s="1"/>
  <c r="AV1275" i="15"/>
  <c r="AU1275" i="15"/>
  <c r="AW1275" i="15" s="1"/>
  <c r="AT1275" i="15"/>
  <c r="AR1275" i="15"/>
  <c r="AQ1275" i="15"/>
  <c r="AP1275" i="15"/>
  <c r="AN1275" i="15"/>
  <c r="AM1275" i="15"/>
  <c r="AL1275" i="15"/>
  <c r="AZ1274" i="15"/>
  <c r="AY1274" i="15"/>
  <c r="BA1274" i="15" s="1"/>
  <c r="AX1274" i="15"/>
  <c r="AV1274" i="15"/>
  <c r="AU1274" i="15"/>
  <c r="AT1274" i="15"/>
  <c r="AS1274" i="15"/>
  <c r="AR1274" i="15"/>
  <c r="AQ1274" i="15"/>
  <c r="AP1274" i="15"/>
  <c r="AN1274" i="15"/>
  <c r="AM1274" i="15"/>
  <c r="AO1274" i="15" s="1"/>
  <c r="AL1274" i="15"/>
  <c r="AZ1273" i="15"/>
  <c r="AY1273" i="15"/>
  <c r="AX1273" i="15"/>
  <c r="BA1273" i="15" s="1"/>
  <c r="AV1273" i="15"/>
  <c r="AU1273" i="15"/>
  <c r="AW1273" i="15" s="1"/>
  <c r="AT1273" i="15"/>
  <c r="AR1273" i="15"/>
  <c r="AQ1273" i="15"/>
  <c r="AP1273" i="15"/>
  <c r="AN1273" i="15"/>
  <c r="AM1273" i="15"/>
  <c r="AL1273" i="15"/>
  <c r="AO1273" i="15" s="1"/>
  <c r="AZ1272" i="15"/>
  <c r="AY1272" i="15"/>
  <c r="AX1272" i="15"/>
  <c r="AV1272" i="15"/>
  <c r="AU1272" i="15"/>
  <c r="AT1272" i="15"/>
  <c r="AR1272" i="15"/>
  <c r="AQ1272" i="15"/>
  <c r="AP1272" i="15"/>
  <c r="AS1272" i="15" s="1"/>
  <c r="AN1272" i="15"/>
  <c r="AM1272" i="15"/>
  <c r="AL1272" i="15"/>
  <c r="AO1272" i="15" s="1"/>
  <c r="AZ1271" i="15"/>
  <c r="AY1271" i="15"/>
  <c r="AX1271" i="15"/>
  <c r="AV1271" i="15"/>
  <c r="AU1271" i="15"/>
  <c r="AT1271" i="15"/>
  <c r="AW1271" i="15" s="1"/>
  <c r="AR1271" i="15"/>
  <c r="AQ1271" i="15"/>
  <c r="AP1271" i="15"/>
  <c r="AS1271" i="15" s="1"/>
  <c r="AN1271" i="15"/>
  <c r="AM1271" i="15"/>
  <c r="AO1271" i="15" s="1"/>
  <c r="AL1271" i="15"/>
  <c r="AZ1270" i="15"/>
  <c r="AY1270" i="15"/>
  <c r="AX1270" i="15"/>
  <c r="AV1270" i="15"/>
  <c r="AU1270" i="15"/>
  <c r="AT1270" i="15"/>
  <c r="AR1270" i="15"/>
  <c r="AQ1270" i="15"/>
  <c r="AS1270" i="15" s="1"/>
  <c r="AP1270" i="15"/>
  <c r="AN1270" i="15"/>
  <c r="AM1270" i="15"/>
  <c r="AL1270" i="15"/>
  <c r="BA1269" i="15"/>
  <c r="AZ1269" i="15"/>
  <c r="AY1269" i="15"/>
  <c r="AX1269" i="15"/>
  <c r="AV1269" i="15"/>
  <c r="AU1269" i="15"/>
  <c r="AT1269" i="15"/>
  <c r="AR1269" i="15"/>
  <c r="AQ1269" i="15"/>
  <c r="AP1269" i="15"/>
  <c r="AS1269" i="15" s="1"/>
  <c r="AN1269" i="15"/>
  <c r="AM1269" i="15"/>
  <c r="AO1269" i="15" s="1"/>
  <c r="AL1269" i="15"/>
  <c r="AZ1268" i="15"/>
  <c r="AY1268" i="15"/>
  <c r="AX1268" i="15"/>
  <c r="AV1268" i="15"/>
  <c r="AU1268" i="15"/>
  <c r="AT1268" i="15"/>
  <c r="AR1268" i="15"/>
  <c r="AQ1268" i="15"/>
  <c r="AP1268" i="15"/>
  <c r="AN1268" i="15"/>
  <c r="AM1268" i="15"/>
  <c r="AL1268" i="15"/>
  <c r="AZ1267" i="15"/>
  <c r="AY1267" i="15"/>
  <c r="AX1267" i="15"/>
  <c r="BA1267" i="15" s="1"/>
  <c r="AV1267" i="15"/>
  <c r="AU1267" i="15"/>
  <c r="AT1267" i="15"/>
  <c r="AW1267" i="15" s="1"/>
  <c r="AR1267" i="15"/>
  <c r="AQ1267" i="15"/>
  <c r="AP1267" i="15"/>
  <c r="AN1267" i="15"/>
  <c r="AM1267" i="15"/>
  <c r="AL1267" i="15"/>
  <c r="AO1267" i="15" s="1"/>
  <c r="AZ1266" i="15"/>
  <c r="AY1266" i="15"/>
  <c r="AX1266" i="15"/>
  <c r="BA1266" i="15" s="1"/>
  <c r="AV1266" i="15"/>
  <c r="AU1266" i="15"/>
  <c r="AW1266" i="15" s="1"/>
  <c r="AT1266" i="15"/>
  <c r="AR1266" i="15"/>
  <c r="AQ1266" i="15"/>
  <c r="AP1266" i="15"/>
  <c r="AN1266" i="15"/>
  <c r="AM1266" i="15"/>
  <c r="AL1266" i="15"/>
  <c r="AZ1265" i="15"/>
  <c r="AY1265" i="15"/>
  <c r="BA1265" i="15" s="1"/>
  <c r="AX1265" i="15"/>
  <c r="AV1265" i="15"/>
  <c r="AU1265" i="15"/>
  <c r="AT1265" i="15"/>
  <c r="AS1265" i="15"/>
  <c r="AR1265" i="15"/>
  <c r="AQ1265" i="15"/>
  <c r="AP1265" i="15"/>
  <c r="AN1265" i="15"/>
  <c r="AM1265" i="15"/>
  <c r="AL1265" i="15"/>
  <c r="AZ1264" i="15"/>
  <c r="AY1264" i="15"/>
  <c r="AX1264" i="15"/>
  <c r="BA1264" i="15" s="1"/>
  <c r="AV1264" i="15"/>
  <c r="AU1264" i="15"/>
  <c r="AW1264" i="15" s="1"/>
  <c r="AT1264" i="15"/>
  <c r="AR1264" i="15"/>
  <c r="AQ1264" i="15"/>
  <c r="AP1264" i="15"/>
  <c r="AN1264" i="15"/>
  <c r="AM1264" i="15"/>
  <c r="AL1264" i="15"/>
  <c r="AO1264" i="15" s="1"/>
  <c r="AZ1263" i="15"/>
  <c r="AY1263" i="15"/>
  <c r="AX1263" i="15"/>
  <c r="AV1263" i="15"/>
  <c r="AU1263" i="15"/>
  <c r="AT1263" i="15"/>
  <c r="AR1263" i="15"/>
  <c r="AQ1263" i="15"/>
  <c r="AP1263" i="15"/>
  <c r="AS1263" i="15" s="1"/>
  <c r="AN1263" i="15"/>
  <c r="AM1263" i="15"/>
  <c r="AL1263" i="15"/>
  <c r="AZ1262" i="15"/>
  <c r="AY1262" i="15"/>
  <c r="AX1262" i="15"/>
  <c r="AV1262" i="15"/>
  <c r="AU1262" i="15"/>
  <c r="AT1262" i="15"/>
  <c r="AW1262" i="15" s="1"/>
  <c r="AR1262" i="15"/>
  <c r="AQ1262" i="15"/>
  <c r="AP1262" i="15"/>
  <c r="AS1262" i="15" s="1"/>
  <c r="AN1262" i="15"/>
  <c r="AM1262" i="15"/>
  <c r="AO1262" i="15" s="1"/>
  <c r="AL1262" i="15"/>
  <c r="AZ1261" i="15"/>
  <c r="AY1261" i="15"/>
  <c r="AX1261" i="15"/>
  <c r="AV1261" i="15"/>
  <c r="AU1261" i="15"/>
  <c r="AT1261" i="15"/>
  <c r="AR1261" i="15"/>
  <c r="AQ1261" i="15"/>
  <c r="AS1261" i="15" s="1"/>
  <c r="AP1261" i="15"/>
  <c r="AN1261" i="15"/>
  <c r="AM1261" i="15"/>
  <c r="AL1261" i="15"/>
  <c r="BA1260" i="15"/>
  <c r="AZ1260" i="15"/>
  <c r="AY1260" i="15"/>
  <c r="AX1260" i="15"/>
  <c r="AV1260" i="15"/>
  <c r="AU1260" i="15"/>
  <c r="AT1260" i="15"/>
  <c r="AR1260" i="15"/>
  <c r="AQ1260" i="15"/>
  <c r="AP1260" i="15"/>
  <c r="AS1260" i="15" s="1"/>
  <c r="AN1260" i="15"/>
  <c r="AM1260" i="15"/>
  <c r="AL1260" i="15"/>
  <c r="AO1260" i="15" s="1"/>
  <c r="AZ1259" i="15"/>
  <c r="AY1259" i="15"/>
  <c r="AX1259" i="15"/>
  <c r="AV1259" i="15"/>
  <c r="AU1259" i="15"/>
  <c r="AT1259" i="15"/>
  <c r="AW1259" i="15" s="1"/>
  <c r="AR1259" i="15"/>
  <c r="AQ1259" i="15"/>
  <c r="AP1259" i="15"/>
  <c r="AN1259" i="15"/>
  <c r="AM1259" i="15"/>
  <c r="AL1259" i="15"/>
  <c r="AZ1258" i="15"/>
  <c r="AY1258" i="15"/>
  <c r="AX1258" i="15"/>
  <c r="AV1258" i="15"/>
  <c r="AU1258" i="15"/>
  <c r="AT1258" i="15"/>
  <c r="AR1258" i="15"/>
  <c r="AQ1258" i="15"/>
  <c r="AP1258" i="15"/>
  <c r="AN1258" i="15"/>
  <c r="AM1258" i="15"/>
  <c r="AL1258" i="15"/>
  <c r="AZ1257" i="15"/>
  <c r="AY1257" i="15"/>
  <c r="BA1257" i="15" s="1"/>
  <c r="AX1257" i="15"/>
  <c r="AV1257" i="15"/>
  <c r="AU1257" i="15"/>
  <c r="AT1257" i="15"/>
  <c r="AW1257" i="15" s="1"/>
  <c r="AR1257" i="15"/>
  <c r="AQ1257" i="15"/>
  <c r="AP1257" i="15"/>
  <c r="AN1257" i="15"/>
  <c r="AM1257" i="15"/>
  <c r="AL1257" i="15"/>
  <c r="AZ1256" i="15"/>
  <c r="AY1256" i="15"/>
  <c r="BA1256" i="15" s="1"/>
  <c r="AX1256" i="15"/>
  <c r="AV1256" i="15"/>
  <c r="AU1256" i="15"/>
  <c r="AT1256" i="15"/>
  <c r="AR1256" i="15"/>
  <c r="AQ1256" i="15"/>
  <c r="AP1256" i="15"/>
  <c r="AN1256" i="15"/>
  <c r="AO1256" i="15" s="1"/>
  <c r="AM1256" i="15"/>
  <c r="AL1256" i="15"/>
  <c r="AZ1255" i="15"/>
  <c r="AY1255" i="15"/>
  <c r="AX1255" i="15"/>
  <c r="AV1255" i="15"/>
  <c r="AU1255" i="15"/>
  <c r="AT1255" i="15"/>
  <c r="AW1255" i="15" s="1"/>
  <c r="AR1255" i="15"/>
  <c r="AQ1255" i="15"/>
  <c r="AS1255" i="15" s="1"/>
  <c r="AP1255" i="15"/>
  <c r="AN1255" i="15"/>
  <c r="AM1255" i="15"/>
  <c r="AO1255" i="15" s="1"/>
  <c r="AL1255" i="15"/>
  <c r="AZ1254" i="15"/>
  <c r="AY1254" i="15"/>
  <c r="AX1254" i="15"/>
  <c r="AW1254" i="15"/>
  <c r="AV1254" i="15"/>
  <c r="AU1254" i="15"/>
  <c r="AT1254" i="15"/>
  <c r="AR1254" i="15"/>
  <c r="AQ1254" i="15"/>
  <c r="AS1254" i="15" s="1"/>
  <c r="AP1254" i="15"/>
  <c r="AN1254" i="15"/>
  <c r="AM1254" i="15"/>
  <c r="AO1254" i="15" s="1"/>
  <c r="AL1254" i="15"/>
  <c r="AZ1253" i="15"/>
  <c r="AY1253" i="15"/>
  <c r="AX1253" i="15"/>
  <c r="BA1253" i="15" s="1"/>
  <c r="AV1253" i="15"/>
  <c r="AU1253" i="15"/>
  <c r="AT1253" i="15"/>
  <c r="AR1253" i="15"/>
  <c r="AQ1253" i="15"/>
  <c r="AS1253" i="15" s="1"/>
  <c r="AP1253" i="15"/>
  <c r="AN1253" i="15"/>
  <c r="AO1253" i="15" s="1"/>
  <c r="AM1253" i="15"/>
  <c r="AL1253" i="15"/>
  <c r="AZ1252" i="15"/>
  <c r="AY1252" i="15"/>
  <c r="AX1252" i="15"/>
  <c r="AV1252" i="15"/>
  <c r="AU1252" i="15"/>
  <c r="AT1252" i="15"/>
  <c r="AW1252" i="15" s="1"/>
  <c r="AS1252" i="15"/>
  <c r="AR1252" i="15"/>
  <c r="AQ1252" i="15"/>
  <c r="AP1252" i="15"/>
  <c r="AN1252" i="15"/>
  <c r="AM1252" i="15"/>
  <c r="AL1252" i="15"/>
  <c r="AZ1251" i="15"/>
  <c r="AY1251" i="15"/>
  <c r="BA1251" i="15" s="1"/>
  <c r="AX1251" i="15"/>
  <c r="AV1251" i="15"/>
  <c r="AU1251" i="15"/>
  <c r="AT1251" i="15"/>
  <c r="AR1251" i="15"/>
  <c r="AQ1251" i="15"/>
  <c r="AP1251" i="15"/>
  <c r="AN1251" i="15"/>
  <c r="AM1251" i="15"/>
  <c r="AL1251" i="15"/>
  <c r="AZ1250" i="15"/>
  <c r="AY1250" i="15"/>
  <c r="BA1250" i="15" s="1"/>
  <c r="AX1250" i="15"/>
  <c r="AV1250" i="15"/>
  <c r="AU1250" i="15"/>
  <c r="AT1250" i="15"/>
  <c r="AS1250" i="15"/>
  <c r="AR1250" i="15"/>
  <c r="AQ1250" i="15"/>
  <c r="AP1250" i="15"/>
  <c r="AO1250" i="15"/>
  <c r="AN1250" i="15"/>
  <c r="AM1250" i="15"/>
  <c r="AL1250" i="15"/>
  <c r="AZ1249" i="15"/>
  <c r="AY1249" i="15"/>
  <c r="BA1249" i="15" s="1"/>
  <c r="AX1249" i="15"/>
  <c r="AV1249" i="15"/>
  <c r="AU1249" i="15"/>
  <c r="AT1249" i="15"/>
  <c r="AW1249" i="15" s="1"/>
  <c r="AS1249" i="15"/>
  <c r="AR1249" i="15"/>
  <c r="AQ1249" i="15"/>
  <c r="AP1249" i="15"/>
  <c r="AN1249" i="15"/>
  <c r="AM1249" i="15"/>
  <c r="AL1249" i="15"/>
  <c r="AZ1248" i="15"/>
  <c r="AY1248" i="15"/>
  <c r="BA1248" i="15" s="1"/>
  <c r="AX1248" i="15"/>
  <c r="AV1248" i="15"/>
  <c r="AU1248" i="15"/>
  <c r="AT1248" i="15"/>
  <c r="AW1248" i="15" s="1"/>
  <c r="AR1248" i="15"/>
  <c r="AQ1248" i="15"/>
  <c r="AP1248" i="15"/>
  <c r="AN1248" i="15"/>
  <c r="AM1248" i="15"/>
  <c r="AL1248" i="15"/>
  <c r="AZ1247" i="15"/>
  <c r="AY1247" i="15"/>
  <c r="BA1247" i="15" s="1"/>
  <c r="AX1247" i="15"/>
  <c r="AV1247" i="15"/>
  <c r="AU1247" i="15"/>
  <c r="AT1247" i="15"/>
  <c r="AR1247" i="15"/>
  <c r="AQ1247" i="15"/>
  <c r="AP1247" i="15"/>
  <c r="AN1247" i="15"/>
  <c r="AM1247" i="15"/>
  <c r="AO1247" i="15" s="1"/>
  <c r="AL1247" i="15"/>
  <c r="AZ1246" i="15"/>
  <c r="AY1246" i="15"/>
  <c r="AX1246" i="15"/>
  <c r="AV1246" i="15"/>
  <c r="AU1246" i="15"/>
  <c r="AT1246" i="15"/>
  <c r="AW1246" i="15" s="1"/>
  <c r="AR1246" i="15"/>
  <c r="AS1246" i="15" s="1"/>
  <c r="AQ1246" i="15"/>
  <c r="AP1246" i="15"/>
  <c r="AN1246" i="15"/>
  <c r="AM1246" i="15"/>
  <c r="AO1246" i="15" s="1"/>
  <c r="AL1246" i="15"/>
  <c r="AZ1245" i="15"/>
  <c r="AY1245" i="15"/>
  <c r="AX1245" i="15"/>
  <c r="AW1245" i="15"/>
  <c r="AV1245" i="15"/>
  <c r="AU1245" i="15"/>
  <c r="AT1245" i="15"/>
  <c r="AR1245" i="15"/>
  <c r="AQ1245" i="15"/>
  <c r="AS1245" i="15" s="1"/>
  <c r="AP1245" i="15"/>
  <c r="AN1245" i="15"/>
  <c r="AM1245" i="15"/>
  <c r="AO1245" i="15" s="1"/>
  <c r="AL1245" i="15"/>
  <c r="AZ1244" i="15"/>
  <c r="AY1244" i="15"/>
  <c r="AX1244" i="15"/>
  <c r="BA1244" i="15" s="1"/>
  <c r="AV1244" i="15"/>
  <c r="AU1244" i="15"/>
  <c r="AW1244" i="15" s="1"/>
  <c r="AT1244" i="15"/>
  <c r="AR1244" i="15"/>
  <c r="AQ1244" i="15"/>
  <c r="AS1244" i="15" s="1"/>
  <c r="AP1244" i="15"/>
  <c r="AN1244" i="15"/>
  <c r="AM1244" i="15"/>
  <c r="AL1244" i="15"/>
  <c r="AO1244" i="15" s="1"/>
  <c r="AZ1243" i="15"/>
  <c r="AY1243" i="15"/>
  <c r="AX1243" i="15"/>
  <c r="AV1243" i="15"/>
  <c r="AU1243" i="15"/>
  <c r="AT1243" i="15"/>
  <c r="AW1243" i="15" s="1"/>
  <c r="AR1243" i="15"/>
  <c r="AS1243" i="15" s="1"/>
  <c r="AQ1243" i="15"/>
  <c r="AP1243" i="15"/>
  <c r="AN1243" i="15"/>
  <c r="AM1243" i="15"/>
  <c r="AL1243" i="15"/>
  <c r="AZ1242" i="15"/>
  <c r="AY1242" i="15"/>
  <c r="AX1242" i="15"/>
  <c r="BA1242" i="15" s="1"/>
  <c r="AV1242" i="15"/>
  <c r="AU1242" i="15"/>
  <c r="AT1242" i="15"/>
  <c r="AW1242" i="15" s="1"/>
  <c r="AR1242" i="15"/>
  <c r="AQ1242" i="15"/>
  <c r="AP1242" i="15"/>
  <c r="AN1242" i="15"/>
  <c r="AM1242" i="15"/>
  <c r="AL1242" i="15"/>
  <c r="AZ1241" i="15"/>
  <c r="AY1241" i="15"/>
  <c r="AX1241" i="15"/>
  <c r="BA1241" i="15" s="1"/>
  <c r="AV1241" i="15"/>
  <c r="AU1241" i="15"/>
  <c r="AW1241" i="15" s="1"/>
  <c r="AT1241" i="15"/>
  <c r="AR1241" i="15"/>
  <c r="AQ1241" i="15"/>
  <c r="AS1241" i="15" s="1"/>
  <c r="AP1241" i="15"/>
  <c r="AN1241" i="15"/>
  <c r="AM1241" i="15"/>
  <c r="AO1241" i="15" s="1"/>
  <c r="AL1241" i="15"/>
  <c r="AZ1240" i="15"/>
  <c r="AY1240" i="15"/>
  <c r="AX1240" i="15"/>
  <c r="AV1240" i="15"/>
  <c r="AU1240" i="15"/>
  <c r="AT1240" i="15"/>
  <c r="AR1240" i="15"/>
  <c r="AS1240" i="15" s="1"/>
  <c r="AQ1240" i="15"/>
  <c r="AP1240" i="15"/>
  <c r="AN1240" i="15"/>
  <c r="AM1240" i="15"/>
  <c r="AO1240" i="15" s="1"/>
  <c r="AL1240" i="15"/>
  <c r="AZ1239" i="15"/>
  <c r="AY1239" i="15"/>
  <c r="AX1239" i="15"/>
  <c r="BA1239" i="15" s="1"/>
  <c r="AV1239" i="15"/>
  <c r="AU1239" i="15"/>
  <c r="AT1239" i="15"/>
  <c r="AW1239" i="15" s="1"/>
  <c r="AR1239" i="15"/>
  <c r="AQ1239" i="15"/>
  <c r="AS1239" i="15" s="1"/>
  <c r="AP1239" i="15"/>
  <c r="AN1239" i="15"/>
  <c r="AM1239" i="15"/>
  <c r="AL1239" i="15"/>
  <c r="AZ1238" i="15"/>
  <c r="AY1238" i="15"/>
  <c r="AX1238" i="15"/>
  <c r="BA1238" i="15" s="1"/>
  <c r="AV1238" i="15"/>
  <c r="AU1238" i="15"/>
  <c r="AW1238" i="15" s="1"/>
  <c r="AT1238" i="15"/>
  <c r="AR1238" i="15"/>
  <c r="AQ1238" i="15"/>
  <c r="AP1238" i="15"/>
  <c r="AN1238" i="15"/>
  <c r="AM1238" i="15"/>
  <c r="AL1238" i="15"/>
  <c r="AO1238" i="15" s="1"/>
  <c r="AZ1237" i="15"/>
  <c r="AY1237" i="15"/>
  <c r="BA1237" i="15" s="1"/>
  <c r="AX1237" i="15"/>
  <c r="AV1237" i="15"/>
  <c r="AU1237" i="15"/>
  <c r="AT1237" i="15"/>
  <c r="AR1237" i="15"/>
  <c r="AQ1237" i="15"/>
  <c r="AP1237" i="15"/>
  <c r="AS1237" i="15" s="1"/>
  <c r="AN1237" i="15"/>
  <c r="AM1237" i="15"/>
  <c r="AL1237" i="15"/>
  <c r="AZ1236" i="15"/>
  <c r="AY1236" i="15"/>
  <c r="AX1236" i="15"/>
  <c r="BA1236" i="15" s="1"/>
  <c r="AV1236" i="15"/>
  <c r="AU1236" i="15"/>
  <c r="AT1236" i="15"/>
  <c r="AW1236" i="15" s="1"/>
  <c r="AR1236" i="15"/>
  <c r="AQ1236" i="15"/>
  <c r="AS1236" i="15" s="1"/>
  <c r="AP1236" i="15"/>
  <c r="AO1236" i="15"/>
  <c r="AN1236" i="15"/>
  <c r="AM1236" i="15"/>
  <c r="AL1236" i="15"/>
  <c r="AZ1235" i="15"/>
  <c r="AY1235" i="15"/>
  <c r="AX1235" i="15"/>
  <c r="BA1235" i="15" s="1"/>
  <c r="AV1235" i="15"/>
  <c r="AU1235" i="15"/>
  <c r="AT1235" i="15"/>
  <c r="AR1235" i="15"/>
  <c r="AQ1235" i="15"/>
  <c r="AP1235" i="15"/>
  <c r="AS1235" i="15" s="1"/>
  <c r="AN1235" i="15"/>
  <c r="AM1235" i="15"/>
  <c r="AL1235" i="15"/>
  <c r="AO1235" i="15" s="1"/>
  <c r="AZ1234" i="15"/>
  <c r="AY1234" i="15"/>
  <c r="BA1234" i="15" s="1"/>
  <c r="AX1234" i="15"/>
  <c r="AW1234" i="15"/>
  <c r="AV1234" i="15"/>
  <c r="AU1234" i="15"/>
  <c r="AT1234" i="15"/>
  <c r="AR1234" i="15"/>
  <c r="AQ1234" i="15"/>
  <c r="AS1234" i="15" s="1"/>
  <c r="AP1234" i="15"/>
  <c r="AN1234" i="15"/>
  <c r="AM1234" i="15"/>
  <c r="AO1234" i="15" s="1"/>
  <c r="AL1234" i="15"/>
  <c r="AZ1233" i="15"/>
  <c r="AY1233" i="15"/>
  <c r="AX1233" i="15"/>
  <c r="AW1233" i="15"/>
  <c r="AV1233" i="15"/>
  <c r="AU1233" i="15"/>
  <c r="AT1233" i="15"/>
  <c r="AR1233" i="15"/>
  <c r="AQ1233" i="15"/>
  <c r="AP1233" i="15"/>
  <c r="AN1233" i="15"/>
  <c r="AM1233" i="15"/>
  <c r="AL1233" i="15"/>
  <c r="AO1233" i="15" s="1"/>
  <c r="AZ1232" i="15"/>
  <c r="AY1232" i="15"/>
  <c r="AX1232" i="15"/>
  <c r="BA1232" i="15" s="1"/>
  <c r="AV1232" i="15"/>
  <c r="AU1232" i="15"/>
  <c r="AT1232" i="15"/>
  <c r="AR1232" i="15"/>
  <c r="AQ1232" i="15"/>
  <c r="AP1232" i="15"/>
  <c r="AS1232" i="15" s="1"/>
  <c r="AN1232" i="15"/>
  <c r="AM1232" i="15"/>
  <c r="AL1232" i="15"/>
  <c r="AO1232" i="15" s="1"/>
  <c r="AZ1231" i="15"/>
  <c r="AY1231" i="15"/>
  <c r="BA1231" i="15" s="1"/>
  <c r="AX1231" i="15"/>
  <c r="AV1231" i="15"/>
  <c r="AU1231" i="15"/>
  <c r="AT1231" i="15"/>
  <c r="AR1231" i="15"/>
  <c r="AQ1231" i="15"/>
  <c r="AP1231" i="15"/>
  <c r="AS1231" i="15" s="1"/>
  <c r="AN1231" i="15"/>
  <c r="AM1231" i="15"/>
  <c r="AL1231" i="15"/>
  <c r="AZ1230" i="15"/>
  <c r="AY1230" i="15"/>
  <c r="AX1230" i="15"/>
  <c r="BA1230" i="15" s="1"/>
  <c r="AW1230" i="15"/>
  <c r="AV1230" i="15"/>
  <c r="AU1230" i="15"/>
  <c r="AT1230" i="15"/>
  <c r="AR1230" i="15"/>
  <c r="AQ1230" i="15"/>
  <c r="AS1230" i="15" s="1"/>
  <c r="AP1230" i="15"/>
  <c r="AN1230" i="15"/>
  <c r="AM1230" i="15"/>
  <c r="AL1230" i="15"/>
  <c r="AO1230" i="15" s="1"/>
  <c r="AZ1229" i="15"/>
  <c r="AY1229" i="15"/>
  <c r="AX1229" i="15"/>
  <c r="BA1229" i="15" s="1"/>
  <c r="AV1229" i="15"/>
  <c r="AU1229" i="15"/>
  <c r="AT1229" i="15"/>
  <c r="AR1229" i="15"/>
  <c r="AQ1229" i="15"/>
  <c r="AP1229" i="15"/>
  <c r="AS1229" i="15" s="1"/>
  <c r="AO1229" i="15"/>
  <c r="AN1229" i="15"/>
  <c r="AM1229" i="15"/>
  <c r="AL1229" i="15"/>
  <c r="AZ1228" i="15"/>
  <c r="AY1228" i="15"/>
  <c r="AX1228" i="15"/>
  <c r="AV1228" i="15"/>
  <c r="AU1228" i="15"/>
  <c r="AT1228" i="15"/>
  <c r="AR1228" i="15"/>
  <c r="AQ1228" i="15"/>
  <c r="AP1228" i="15"/>
  <c r="AN1228" i="15"/>
  <c r="AM1228" i="15"/>
  <c r="AL1228" i="15"/>
  <c r="AZ1227" i="15"/>
  <c r="AY1227" i="15"/>
  <c r="AX1227" i="15"/>
  <c r="AV1227" i="15"/>
  <c r="AU1227" i="15"/>
  <c r="AW1227" i="15" s="1"/>
  <c r="AT1227" i="15"/>
  <c r="AR1227" i="15"/>
  <c r="AQ1227" i="15"/>
  <c r="AP1227" i="15"/>
  <c r="AO1227" i="15"/>
  <c r="AN1227" i="15"/>
  <c r="AM1227" i="15"/>
  <c r="AL1227" i="15"/>
  <c r="BA1226" i="15"/>
  <c r="AZ1226" i="15"/>
  <c r="AY1226" i="15"/>
  <c r="AX1226" i="15"/>
  <c r="AV1226" i="15"/>
  <c r="AU1226" i="15"/>
  <c r="AW1226" i="15" s="1"/>
  <c r="AT1226" i="15"/>
  <c r="AR1226" i="15"/>
  <c r="AQ1226" i="15"/>
  <c r="AP1226" i="15"/>
  <c r="AS1226" i="15" s="1"/>
  <c r="AO1226" i="15"/>
  <c r="AN1226" i="15"/>
  <c r="AM1226" i="15"/>
  <c r="AL1226" i="15"/>
  <c r="AZ1225" i="15"/>
  <c r="AY1225" i="15"/>
  <c r="AX1225" i="15"/>
  <c r="AV1225" i="15"/>
  <c r="AU1225" i="15"/>
  <c r="AT1225" i="15"/>
  <c r="AW1225" i="15" s="1"/>
  <c r="AR1225" i="15"/>
  <c r="AQ1225" i="15"/>
  <c r="AP1225" i="15"/>
  <c r="AN1225" i="15"/>
  <c r="AM1225" i="15"/>
  <c r="AL1225" i="15"/>
  <c r="AZ1224" i="15"/>
  <c r="AY1224" i="15"/>
  <c r="AX1224" i="15"/>
  <c r="BA1224" i="15" s="1"/>
  <c r="AV1224" i="15"/>
  <c r="AU1224" i="15"/>
  <c r="AT1224" i="15"/>
  <c r="AW1224" i="15" s="1"/>
  <c r="AR1224" i="15"/>
  <c r="AQ1224" i="15"/>
  <c r="AP1224" i="15"/>
  <c r="AN1224" i="15"/>
  <c r="AM1224" i="15"/>
  <c r="AL1224" i="15"/>
  <c r="BA1223" i="15"/>
  <c r="AZ1223" i="15"/>
  <c r="AY1223" i="15"/>
  <c r="AX1223" i="15"/>
  <c r="AV1223" i="15"/>
  <c r="AU1223" i="15"/>
  <c r="AW1223" i="15" s="1"/>
  <c r="AT1223" i="15"/>
  <c r="AR1223" i="15"/>
  <c r="AQ1223" i="15"/>
  <c r="AP1223" i="15"/>
  <c r="AS1223" i="15" s="1"/>
  <c r="AO1223" i="15"/>
  <c r="AN1223" i="15"/>
  <c r="AM1223" i="15"/>
  <c r="AL1223" i="15"/>
  <c r="AZ1222" i="15"/>
  <c r="AY1222" i="15"/>
  <c r="AX1222" i="15"/>
  <c r="AV1222" i="15"/>
  <c r="AU1222" i="15"/>
  <c r="AT1222" i="15"/>
  <c r="AR1222" i="15"/>
  <c r="AQ1222" i="15"/>
  <c r="AP1222" i="15"/>
  <c r="AN1222" i="15"/>
  <c r="AM1222" i="15"/>
  <c r="AL1222" i="15"/>
  <c r="BA1221" i="15"/>
  <c r="AZ1221" i="15"/>
  <c r="AY1221" i="15"/>
  <c r="AX1221" i="15"/>
  <c r="AV1221" i="15"/>
  <c r="AU1221" i="15"/>
  <c r="AT1221" i="15"/>
  <c r="AW1221" i="15" s="1"/>
  <c r="AR1221" i="15"/>
  <c r="AQ1221" i="15"/>
  <c r="AP1221" i="15"/>
  <c r="AN1221" i="15"/>
  <c r="AM1221" i="15"/>
  <c r="AL1221" i="15"/>
  <c r="BA1220" i="15"/>
  <c r="AZ1220" i="15"/>
  <c r="AY1220" i="15"/>
  <c r="AX1220" i="15"/>
  <c r="AV1220" i="15"/>
  <c r="AU1220" i="15"/>
  <c r="AW1220" i="15" s="1"/>
  <c r="AT1220" i="15"/>
  <c r="AR1220" i="15"/>
  <c r="AQ1220" i="15"/>
  <c r="AP1220" i="15"/>
  <c r="AS1220" i="15" s="1"/>
  <c r="AO1220" i="15"/>
  <c r="AN1220" i="15"/>
  <c r="AM1220" i="15"/>
  <c r="AL1220" i="15"/>
  <c r="AZ1219" i="15"/>
  <c r="AY1219" i="15"/>
  <c r="AX1219" i="15"/>
  <c r="AV1219" i="15"/>
  <c r="AU1219" i="15"/>
  <c r="AT1219" i="15"/>
  <c r="AW1219" i="15" s="1"/>
  <c r="AR1219" i="15"/>
  <c r="AQ1219" i="15"/>
  <c r="AP1219" i="15"/>
  <c r="AS1219" i="15" s="1"/>
  <c r="AN1219" i="15"/>
  <c r="AM1219" i="15"/>
  <c r="AO1219" i="15" s="1"/>
  <c r="AL1219" i="15"/>
  <c r="AZ1218" i="15"/>
  <c r="AY1218" i="15"/>
  <c r="AX1218" i="15"/>
  <c r="AV1218" i="15"/>
  <c r="AU1218" i="15"/>
  <c r="AT1218" i="15"/>
  <c r="AW1218" i="15" s="1"/>
  <c r="AR1218" i="15"/>
  <c r="AQ1218" i="15"/>
  <c r="AS1218" i="15" s="1"/>
  <c r="AP1218" i="15"/>
  <c r="AN1218" i="15"/>
  <c r="AM1218" i="15"/>
  <c r="AO1218" i="15" s="1"/>
  <c r="AL1218" i="15"/>
  <c r="AZ1217" i="15"/>
  <c r="AY1217" i="15"/>
  <c r="AX1217" i="15"/>
  <c r="BA1217" i="15" s="1"/>
  <c r="AV1217" i="15"/>
  <c r="AU1217" i="15"/>
  <c r="AT1217" i="15"/>
  <c r="AR1217" i="15"/>
  <c r="AQ1217" i="15"/>
  <c r="AP1217" i="15"/>
  <c r="AS1217" i="15" s="1"/>
  <c r="AO1217" i="15"/>
  <c r="AN1217" i="15"/>
  <c r="AM1217" i="15"/>
  <c r="AL1217" i="15"/>
  <c r="AZ1216" i="15"/>
  <c r="AY1216" i="15"/>
  <c r="AX1216" i="15"/>
  <c r="AV1216" i="15"/>
  <c r="AU1216" i="15"/>
  <c r="AW1216" i="15" s="1"/>
  <c r="AT1216" i="15"/>
  <c r="AR1216" i="15"/>
  <c r="AQ1216" i="15"/>
  <c r="AP1216" i="15"/>
  <c r="AN1216" i="15"/>
  <c r="AM1216" i="15"/>
  <c r="AL1216" i="15"/>
  <c r="BA1215" i="15"/>
  <c r="AZ1215" i="15"/>
  <c r="AY1215" i="15"/>
  <c r="AX1215" i="15"/>
  <c r="AV1215" i="15"/>
  <c r="AU1215" i="15"/>
  <c r="AT1215" i="15"/>
  <c r="AW1215" i="15" s="1"/>
  <c r="AR1215" i="15"/>
  <c r="AQ1215" i="15"/>
  <c r="AP1215" i="15"/>
  <c r="AN1215" i="15"/>
  <c r="AM1215" i="15"/>
  <c r="AL1215" i="15"/>
  <c r="BA1214" i="15"/>
  <c r="AZ1214" i="15"/>
  <c r="AY1214" i="15"/>
  <c r="AX1214" i="15"/>
  <c r="AV1214" i="15"/>
  <c r="AU1214" i="15"/>
  <c r="AW1214" i="15" s="1"/>
  <c r="AT1214" i="15"/>
  <c r="AR1214" i="15"/>
  <c r="AQ1214" i="15"/>
  <c r="AP1214" i="15"/>
  <c r="AO1214" i="15"/>
  <c r="AN1214" i="15"/>
  <c r="AM1214" i="15"/>
  <c r="AL1214" i="15"/>
  <c r="AZ1213" i="15"/>
  <c r="AY1213" i="15"/>
  <c r="AX1213" i="15"/>
  <c r="AV1213" i="15"/>
  <c r="AU1213" i="15"/>
  <c r="AT1213" i="15"/>
  <c r="AR1213" i="15"/>
  <c r="AQ1213" i="15"/>
  <c r="AP1213" i="15"/>
  <c r="AS1213" i="15" s="1"/>
  <c r="AN1213" i="15"/>
  <c r="AM1213" i="15"/>
  <c r="AL1213" i="15"/>
  <c r="BA1212" i="15"/>
  <c r="AZ1212" i="15"/>
  <c r="AY1212" i="15"/>
  <c r="AX1212" i="15"/>
  <c r="AV1212" i="15"/>
  <c r="AU1212" i="15"/>
  <c r="AT1212" i="15"/>
  <c r="AW1212" i="15" s="1"/>
  <c r="AR1212" i="15"/>
  <c r="AQ1212" i="15"/>
  <c r="AS1212" i="15" s="1"/>
  <c r="AP1212" i="15"/>
  <c r="AN1212" i="15"/>
  <c r="AM1212" i="15"/>
  <c r="AL1212" i="15"/>
  <c r="BA1211" i="15"/>
  <c r="AZ1211" i="15"/>
  <c r="AY1211" i="15"/>
  <c r="AX1211" i="15"/>
  <c r="AV1211" i="15"/>
  <c r="AU1211" i="15"/>
  <c r="AW1211" i="15" s="1"/>
  <c r="AT1211" i="15"/>
  <c r="AR1211" i="15"/>
  <c r="AQ1211" i="15"/>
  <c r="AP1211" i="15"/>
  <c r="AS1211" i="15" s="1"/>
  <c r="AN1211" i="15"/>
  <c r="AO1211" i="15" s="1"/>
  <c r="AM1211" i="15"/>
  <c r="AL1211" i="15"/>
  <c r="AZ1210" i="15"/>
  <c r="AY1210" i="15"/>
  <c r="AX1210" i="15"/>
  <c r="AV1210" i="15"/>
  <c r="AU1210" i="15"/>
  <c r="AT1210" i="15"/>
  <c r="AW1210" i="15" s="1"/>
  <c r="AR1210" i="15"/>
  <c r="AQ1210" i="15"/>
  <c r="AP1210" i="15"/>
  <c r="AS1210" i="15" s="1"/>
  <c r="AN1210" i="15"/>
  <c r="AM1210" i="15"/>
  <c r="AL1210" i="15"/>
  <c r="AZ1209" i="15"/>
  <c r="AY1209" i="15"/>
  <c r="AX1209" i="15"/>
  <c r="AV1209" i="15"/>
  <c r="AU1209" i="15"/>
  <c r="AT1209" i="15"/>
  <c r="AW1209" i="15" s="1"/>
  <c r="AR1209" i="15"/>
  <c r="AQ1209" i="15"/>
  <c r="AS1209" i="15" s="1"/>
  <c r="AP1209" i="15"/>
  <c r="AN1209" i="15"/>
  <c r="AM1209" i="15"/>
  <c r="AO1209" i="15" s="1"/>
  <c r="AL1209" i="15"/>
  <c r="AZ1208" i="15"/>
  <c r="AY1208" i="15"/>
  <c r="AX1208" i="15"/>
  <c r="BA1208" i="15" s="1"/>
  <c r="AV1208" i="15"/>
  <c r="AU1208" i="15"/>
  <c r="AT1208" i="15"/>
  <c r="AR1208" i="15"/>
  <c r="AQ1208" i="15"/>
  <c r="AP1208" i="15"/>
  <c r="AS1208" i="15" s="1"/>
  <c r="AO1208" i="15"/>
  <c r="AN1208" i="15"/>
  <c r="AM1208" i="15"/>
  <c r="AL1208" i="15"/>
  <c r="AZ1207" i="15"/>
  <c r="AY1207" i="15"/>
  <c r="AX1207" i="15"/>
  <c r="AV1207" i="15"/>
  <c r="AU1207" i="15"/>
  <c r="AW1207" i="15" s="1"/>
  <c r="AT1207" i="15"/>
  <c r="AR1207" i="15"/>
  <c r="AQ1207" i="15"/>
  <c r="AP1207" i="15"/>
  <c r="AS1207" i="15" s="1"/>
  <c r="AN1207" i="15"/>
  <c r="AM1207" i="15"/>
  <c r="AL1207" i="15"/>
  <c r="AZ1206" i="15"/>
  <c r="AY1206" i="15"/>
  <c r="AX1206" i="15"/>
  <c r="AV1206" i="15"/>
  <c r="AU1206" i="15"/>
  <c r="AW1206" i="15" s="1"/>
  <c r="AT1206" i="15"/>
  <c r="AR1206" i="15"/>
  <c r="AQ1206" i="15"/>
  <c r="AP1206" i="15"/>
  <c r="AN1206" i="15"/>
  <c r="AM1206" i="15"/>
  <c r="AL1206" i="15"/>
  <c r="AZ1205" i="15"/>
  <c r="AY1205" i="15"/>
  <c r="AX1205" i="15"/>
  <c r="BA1205" i="15" s="1"/>
  <c r="AV1205" i="15"/>
  <c r="AU1205" i="15"/>
  <c r="AT1205" i="15"/>
  <c r="AR1205" i="15"/>
  <c r="AQ1205" i="15"/>
  <c r="AP1205" i="15"/>
  <c r="AS1205" i="15" s="1"/>
  <c r="AN1205" i="15"/>
  <c r="AO1205" i="15" s="1"/>
  <c r="AM1205" i="15"/>
  <c r="AL1205" i="15"/>
  <c r="AZ1204" i="15"/>
  <c r="AY1204" i="15"/>
  <c r="AX1204" i="15"/>
  <c r="AV1204" i="15"/>
  <c r="AU1204" i="15"/>
  <c r="AT1204" i="15"/>
  <c r="AW1204" i="15" s="1"/>
  <c r="AR1204" i="15"/>
  <c r="AQ1204" i="15"/>
  <c r="AP1204" i="15"/>
  <c r="AS1204" i="15" s="1"/>
  <c r="AN1204" i="15"/>
  <c r="AM1204" i="15"/>
  <c r="AO1204" i="15" s="1"/>
  <c r="AL1204" i="15"/>
  <c r="AZ1203" i="15"/>
  <c r="AY1203" i="15"/>
  <c r="BA1203" i="15" s="1"/>
  <c r="AX1203" i="15"/>
  <c r="AV1203" i="15"/>
  <c r="AU1203" i="15"/>
  <c r="AT1203" i="15"/>
  <c r="AW1203" i="15" s="1"/>
  <c r="AR1203" i="15"/>
  <c r="AQ1203" i="15"/>
  <c r="AS1203" i="15" s="1"/>
  <c r="AP1203" i="15"/>
  <c r="AN1203" i="15"/>
  <c r="AM1203" i="15"/>
  <c r="AL1203" i="15"/>
  <c r="AZ1202" i="15"/>
  <c r="AY1202" i="15"/>
  <c r="AX1202" i="15"/>
  <c r="BA1202" i="15" s="1"/>
  <c r="AV1202" i="15"/>
  <c r="AU1202" i="15"/>
  <c r="AW1202" i="15" s="1"/>
  <c r="AT1202" i="15"/>
  <c r="AR1202" i="15"/>
  <c r="AQ1202" i="15"/>
  <c r="AP1202" i="15"/>
  <c r="AN1202" i="15"/>
  <c r="AM1202" i="15"/>
  <c r="AL1202" i="15"/>
  <c r="AZ1201" i="15"/>
  <c r="AY1201" i="15"/>
  <c r="AX1201" i="15"/>
  <c r="AV1201" i="15"/>
  <c r="AU1201" i="15"/>
  <c r="AT1201" i="15"/>
  <c r="AR1201" i="15"/>
  <c r="AQ1201" i="15"/>
  <c r="AP1201" i="15"/>
  <c r="AS1201" i="15" s="1"/>
  <c r="AN1201" i="15"/>
  <c r="AM1201" i="15"/>
  <c r="AO1201" i="15" s="1"/>
  <c r="AL1201" i="15"/>
  <c r="AZ1200" i="15"/>
  <c r="AY1200" i="15"/>
  <c r="AX1200" i="15"/>
  <c r="AW1200" i="15"/>
  <c r="AV1200" i="15"/>
  <c r="AU1200" i="15"/>
  <c r="AT1200" i="15"/>
  <c r="AR1200" i="15"/>
  <c r="AQ1200" i="15"/>
  <c r="AS1200" i="15" s="1"/>
  <c r="AP1200" i="15"/>
  <c r="AN1200" i="15"/>
  <c r="AM1200" i="15"/>
  <c r="AL1200" i="15"/>
  <c r="AZ1199" i="15"/>
  <c r="BA1199" i="15" s="1"/>
  <c r="AY1199" i="15"/>
  <c r="AX1199" i="15"/>
  <c r="AV1199" i="15"/>
  <c r="AU1199" i="15"/>
  <c r="AT1199" i="15"/>
  <c r="AR1199" i="15"/>
  <c r="AQ1199" i="15"/>
  <c r="AP1199" i="15"/>
  <c r="AN1199" i="15"/>
  <c r="AM1199" i="15"/>
  <c r="AL1199" i="15"/>
  <c r="AO1199" i="15" s="1"/>
  <c r="AZ1198" i="15"/>
  <c r="AY1198" i="15"/>
  <c r="AX1198" i="15"/>
  <c r="AV1198" i="15"/>
  <c r="AU1198" i="15"/>
  <c r="AW1198" i="15" s="1"/>
  <c r="AT1198" i="15"/>
  <c r="AR1198" i="15"/>
  <c r="AQ1198" i="15"/>
  <c r="AP1198" i="15"/>
  <c r="AS1198" i="15" s="1"/>
  <c r="AN1198" i="15"/>
  <c r="AM1198" i="15"/>
  <c r="AO1198" i="15" s="1"/>
  <c r="AL1198" i="15"/>
  <c r="AZ1197" i="15"/>
  <c r="AY1197" i="15"/>
  <c r="AX1197" i="15"/>
  <c r="AV1197" i="15"/>
  <c r="AU1197" i="15"/>
  <c r="AW1197" i="15" s="1"/>
  <c r="AT1197" i="15"/>
  <c r="AR1197" i="15"/>
  <c r="AQ1197" i="15"/>
  <c r="AS1197" i="15" s="1"/>
  <c r="AP1197" i="15"/>
  <c r="AO1197" i="15"/>
  <c r="AN1197" i="15"/>
  <c r="AM1197" i="15"/>
  <c r="AL1197" i="15"/>
  <c r="AZ1196" i="15"/>
  <c r="AY1196" i="15"/>
  <c r="BA1196" i="15" s="1"/>
  <c r="AX1196" i="15"/>
  <c r="AV1196" i="15"/>
  <c r="AU1196" i="15"/>
  <c r="AW1196" i="15" s="1"/>
  <c r="AT1196" i="15"/>
  <c r="AR1196" i="15"/>
  <c r="AQ1196" i="15"/>
  <c r="AS1196" i="15" s="1"/>
  <c r="AP1196" i="15"/>
  <c r="AO1196" i="15"/>
  <c r="AN1196" i="15"/>
  <c r="AM1196" i="15"/>
  <c r="AL1196" i="15"/>
  <c r="AZ1195" i="15"/>
  <c r="AY1195" i="15"/>
  <c r="AX1195" i="15"/>
  <c r="AV1195" i="15"/>
  <c r="AU1195" i="15"/>
  <c r="AT1195" i="15"/>
  <c r="AR1195" i="15"/>
  <c r="AQ1195" i="15"/>
  <c r="AS1195" i="15" s="1"/>
  <c r="AP1195" i="15"/>
  <c r="AN1195" i="15"/>
  <c r="AM1195" i="15"/>
  <c r="AL1195" i="15"/>
  <c r="AZ1194" i="15"/>
  <c r="AY1194" i="15"/>
  <c r="AX1194" i="15"/>
  <c r="BA1194" i="15" s="1"/>
  <c r="AV1194" i="15"/>
  <c r="AU1194" i="15"/>
  <c r="AW1194" i="15" s="1"/>
  <c r="AT1194" i="15"/>
  <c r="AR1194" i="15"/>
  <c r="AQ1194" i="15"/>
  <c r="AS1194" i="15" s="1"/>
  <c r="AP1194" i="15"/>
  <c r="AO1194" i="15"/>
  <c r="AN1194" i="15"/>
  <c r="AM1194" i="15"/>
  <c r="AL1194" i="15"/>
  <c r="AZ1193" i="15"/>
  <c r="AY1193" i="15"/>
  <c r="BA1193" i="15" s="1"/>
  <c r="AX1193" i="15"/>
  <c r="AV1193" i="15"/>
  <c r="AU1193" i="15"/>
  <c r="AW1193" i="15" s="1"/>
  <c r="AT1193" i="15"/>
  <c r="AR1193" i="15"/>
  <c r="AQ1193" i="15"/>
  <c r="AS1193" i="15" s="1"/>
  <c r="AP1193" i="15"/>
  <c r="AO1193" i="15"/>
  <c r="AN1193" i="15"/>
  <c r="AM1193" i="15"/>
  <c r="AL1193" i="15"/>
  <c r="AZ1192" i="15"/>
  <c r="AY1192" i="15"/>
  <c r="BA1192" i="15" s="1"/>
  <c r="AX1192" i="15"/>
  <c r="AV1192" i="15"/>
  <c r="AU1192" i="15"/>
  <c r="AW1192" i="15" s="1"/>
  <c r="AT1192" i="15"/>
  <c r="AR1192" i="15"/>
  <c r="AQ1192" i="15"/>
  <c r="AP1192" i="15"/>
  <c r="AS1192" i="15" s="1"/>
  <c r="AN1192" i="15"/>
  <c r="AM1192" i="15"/>
  <c r="AO1192" i="15" s="1"/>
  <c r="AL1192" i="15"/>
  <c r="AZ1191" i="15"/>
  <c r="AY1191" i="15"/>
  <c r="BA1191" i="15" s="1"/>
  <c r="AX1191" i="15"/>
  <c r="AV1191" i="15"/>
  <c r="AU1191" i="15"/>
  <c r="AW1191" i="15" s="1"/>
  <c r="AT1191" i="15"/>
  <c r="AR1191" i="15"/>
  <c r="AQ1191" i="15"/>
  <c r="AS1191" i="15" s="1"/>
  <c r="AP1191" i="15"/>
  <c r="AN1191" i="15"/>
  <c r="AM1191" i="15"/>
  <c r="AL1191" i="15"/>
  <c r="AZ1190" i="15"/>
  <c r="AY1190" i="15"/>
  <c r="AX1190" i="15"/>
  <c r="AV1190" i="15"/>
  <c r="AU1190" i="15"/>
  <c r="AT1190" i="15"/>
  <c r="AR1190" i="15"/>
  <c r="AQ1190" i="15"/>
  <c r="AS1190" i="15" s="1"/>
  <c r="AP1190" i="15"/>
  <c r="AO1190" i="15"/>
  <c r="AN1190" i="15"/>
  <c r="AM1190" i="15"/>
  <c r="AL1190" i="15"/>
  <c r="AZ1189" i="15"/>
  <c r="AY1189" i="15"/>
  <c r="BA1189" i="15" s="1"/>
  <c r="AX1189" i="15"/>
  <c r="AV1189" i="15"/>
  <c r="AU1189" i="15"/>
  <c r="AT1189" i="15"/>
  <c r="AR1189" i="15"/>
  <c r="AQ1189" i="15"/>
  <c r="AS1189" i="15" s="1"/>
  <c r="AP1189" i="15"/>
  <c r="AN1189" i="15"/>
  <c r="AM1189" i="15"/>
  <c r="AL1189" i="15"/>
  <c r="AZ1188" i="15"/>
  <c r="AY1188" i="15"/>
  <c r="AX1188" i="15"/>
  <c r="BA1188" i="15" s="1"/>
  <c r="AV1188" i="15"/>
  <c r="AU1188" i="15"/>
  <c r="AW1188" i="15" s="1"/>
  <c r="AT1188" i="15"/>
  <c r="AR1188" i="15"/>
  <c r="AQ1188" i="15"/>
  <c r="AS1188" i="15" s="1"/>
  <c r="AP1188" i="15"/>
  <c r="AO1188" i="15"/>
  <c r="AN1188" i="15"/>
  <c r="AM1188" i="15"/>
  <c r="AL1188" i="15"/>
  <c r="AZ1187" i="15"/>
  <c r="AY1187" i="15"/>
  <c r="BA1187" i="15" s="1"/>
  <c r="AX1187" i="15"/>
  <c r="AV1187" i="15"/>
  <c r="AU1187" i="15"/>
  <c r="AW1187" i="15" s="1"/>
  <c r="AT1187" i="15"/>
  <c r="AR1187" i="15"/>
  <c r="AQ1187" i="15"/>
  <c r="AS1187" i="15" s="1"/>
  <c r="AP1187" i="15"/>
  <c r="AO1187" i="15"/>
  <c r="AN1187" i="15"/>
  <c r="AM1187" i="15"/>
  <c r="AL1187" i="15"/>
  <c r="AZ1186" i="15"/>
  <c r="AY1186" i="15"/>
  <c r="AX1186" i="15"/>
  <c r="AV1186" i="15"/>
  <c r="AU1186" i="15"/>
  <c r="AT1186" i="15"/>
  <c r="AR1186" i="15"/>
  <c r="AQ1186" i="15"/>
  <c r="AS1186" i="15" s="1"/>
  <c r="AP1186" i="15"/>
  <c r="AN1186" i="15"/>
  <c r="AM1186" i="15"/>
  <c r="AL1186" i="15"/>
  <c r="AZ1185" i="15"/>
  <c r="AY1185" i="15"/>
  <c r="AX1185" i="15"/>
  <c r="BA1185" i="15" s="1"/>
  <c r="AV1185" i="15"/>
  <c r="AU1185" i="15"/>
  <c r="AW1185" i="15" s="1"/>
  <c r="AT1185" i="15"/>
  <c r="AR1185" i="15"/>
  <c r="AQ1185" i="15"/>
  <c r="AS1185" i="15" s="1"/>
  <c r="AP1185" i="15"/>
  <c r="AO1185" i="15"/>
  <c r="AN1185" i="15"/>
  <c r="AM1185" i="15"/>
  <c r="AL1185" i="15"/>
  <c r="AZ1184" i="15"/>
  <c r="AY1184" i="15"/>
  <c r="BA1184" i="15" s="1"/>
  <c r="AX1184" i="15"/>
  <c r="AV1184" i="15"/>
  <c r="AU1184" i="15"/>
  <c r="AW1184" i="15" s="1"/>
  <c r="AT1184" i="15"/>
  <c r="AR1184" i="15"/>
  <c r="AQ1184" i="15"/>
  <c r="AS1184" i="15" s="1"/>
  <c r="AP1184" i="15"/>
  <c r="AO1184" i="15"/>
  <c r="AN1184" i="15"/>
  <c r="AM1184" i="15"/>
  <c r="AL1184" i="15"/>
  <c r="AZ1183" i="15"/>
  <c r="AY1183" i="15"/>
  <c r="AX1183" i="15"/>
  <c r="AV1183" i="15"/>
  <c r="AU1183" i="15"/>
  <c r="AW1183" i="15" s="1"/>
  <c r="AT1183" i="15"/>
  <c r="AR1183" i="15"/>
  <c r="AQ1183" i="15"/>
  <c r="AP1183" i="15"/>
  <c r="AS1183" i="15" s="1"/>
  <c r="AN1183" i="15"/>
  <c r="AM1183" i="15"/>
  <c r="AO1183" i="15" s="1"/>
  <c r="AL1183" i="15"/>
  <c r="AZ1182" i="15"/>
  <c r="AY1182" i="15"/>
  <c r="AX1182" i="15"/>
  <c r="AV1182" i="15"/>
  <c r="AU1182" i="15"/>
  <c r="AW1182" i="15" s="1"/>
  <c r="AT1182" i="15"/>
  <c r="AR1182" i="15"/>
  <c r="AQ1182" i="15"/>
  <c r="AS1182" i="15" s="1"/>
  <c r="AP1182" i="15"/>
  <c r="AN1182" i="15"/>
  <c r="AM1182" i="15"/>
  <c r="AL1182" i="15"/>
  <c r="AZ1181" i="15"/>
  <c r="AY1181" i="15"/>
  <c r="AX1181" i="15"/>
  <c r="AV1181" i="15"/>
  <c r="AU1181" i="15"/>
  <c r="AT1181" i="15"/>
  <c r="AR1181" i="15"/>
  <c r="AQ1181" i="15"/>
  <c r="AS1181" i="15" s="1"/>
  <c r="AP1181" i="15"/>
  <c r="AO1181" i="15"/>
  <c r="AN1181" i="15"/>
  <c r="AM1181" i="15"/>
  <c r="AL1181" i="15"/>
  <c r="AZ1180" i="15"/>
  <c r="AY1180" i="15"/>
  <c r="BA1180" i="15" s="1"/>
  <c r="AX1180" i="15"/>
  <c r="AV1180" i="15"/>
  <c r="AU1180" i="15"/>
  <c r="AT1180" i="15"/>
  <c r="AR1180" i="15"/>
  <c r="AQ1180" i="15"/>
  <c r="AS1180" i="15" s="1"/>
  <c r="AP1180" i="15"/>
  <c r="AN1180" i="15"/>
  <c r="AM1180" i="15"/>
  <c r="AL1180" i="15"/>
  <c r="AZ1179" i="15"/>
  <c r="AY1179" i="15"/>
  <c r="AX1179" i="15"/>
  <c r="AV1179" i="15"/>
  <c r="AU1179" i="15"/>
  <c r="AW1179" i="15" s="1"/>
  <c r="AT1179" i="15"/>
  <c r="AR1179" i="15"/>
  <c r="AQ1179" i="15"/>
  <c r="AS1179" i="15" s="1"/>
  <c r="AP1179" i="15"/>
  <c r="AO1179" i="15"/>
  <c r="AN1179" i="15"/>
  <c r="AM1179" i="15"/>
  <c r="AL1179" i="15"/>
  <c r="AZ1178" i="15"/>
  <c r="BA1178" i="15" s="1"/>
  <c r="AY1178" i="15"/>
  <c r="AX1178" i="15"/>
  <c r="AV1178" i="15"/>
  <c r="AU1178" i="15"/>
  <c r="AW1178" i="15" s="1"/>
  <c r="AT1178" i="15"/>
  <c r="AR1178" i="15"/>
  <c r="AQ1178" i="15"/>
  <c r="AS1178" i="15" s="1"/>
  <c r="AP1178" i="15"/>
  <c r="AO1178" i="15"/>
  <c r="AN1178" i="15"/>
  <c r="AM1178" i="15"/>
  <c r="AL1178" i="15"/>
  <c r="AZ1177" i="15"/>
  <c r="AY1177" i="15"/>
  <c r="BA1177" i="15" s="1"/>
  <c r="AX1177" i="15"/>
  <c r="AV1177" i="15"/>
  <c r="AU1177" i="15"/>
  <c r="AT1177" i="15"/>
  <c r="AR1177" i="15"/>
  <c r="AQ1177" i="15"/>
  <c r="AS1177" i="15" s="1"/>
  <c r="AP1177" i="15"/>
  <c r="AN1177" i="15"/>
  <c r="AM1177" i="15"/>
  <c r="AL1177" i="15"/>
  <c r="AZ1176" i="15"/>
  <c r="AY1176" i="15"/>
  <c r="AX1176" i="15"/>
  <c r="BA1176" i="15" s="1"/>
  <c r="AV1176" i="15"/>
  <c r="AU1176" i="15"/>
  <c r="AW1176" i="15" s="1"/>
  <c r="AT1176" i="15"/>
  <c r="AR1176" i="15"/>
  <c r="AQ1176" i="15"/>
  <c r="AS1176" i="15" s="1"/>
  <c r="AP1176" i="15"/>
  <c r="AO1176" i="15"/>
  <c r="AN1176" i="15"/>
  <c r="AM1176" i="15"/>
  <c r="AL1176" i="15"/>
  <c r="BA1175" i="15"/>
  <c r="AZ1175" i="15"/>
  <c r="AY1175" i="15"/>
  <c r="AX1175" i="15"/>
  <c r="AV1175" i="15"/>
  <c r="AU1175" i="15"/>
  <c r="AW1175" i="15" s="1"/>
  <c r="AT1175" i="15"/>
  <c r="AR1175" i="15"/>
  <c r="AQ1175" i="15"/>
  <c r="AS1175" i="15" s="1"/>
  <c r="AP1175" i="15"/>
  <c r="AO1175" i="15"/>
  <c r="AN1175" i="15"/>
  <c r="AM1175" i="15"/>
  <c r="AL1175" i="15"/>
  <c r="AZ1174" i="15"/>
  <c r="AY1174" i="15"/>
  <c r="AX1174" i="15"/>
  <c r="AV1174" i="15"/>
  <c r="AU1174" i="15"/>
  <c r="AW1174" i="15" s="1"/>
  <c r="AT1174" i="15"/>
  <c r="AR1174" i="15"/>
  <c r="AQ1174" i="15"/>
  <c r="AP1174" i="15"/>
  <c r="AS1174" i="15" s="1"/>
  <c r="AN1174" i="15"/>
  <c r="AM1174" i="15"/>
  <c r="AO1174" i="15" s="1"/>
  <c r="AL1174" i="15"/>
  <c r="AZ1173" i="15"/>
  <c r="AY1173" i="15"/>
  <c r="AX1173" i="15"/>
  <c r="AV1173" i="15"/>
  <c r="AU1173" i="15"/>
  <c r="AW1173" i="15" s="1"/>
  <c r="AT1173" i="15"/>
  <c r="AR1173" i="15"/>
  <c r="AQ1173" i="15"/>
  <c r="AS1173" i="15" s="1"/>
  <c r="AP1173" i="15"/>
  <c r="AO1173" i="15"/>
  <c r="AN1173" i="15"/>
  <c r="AM1173" i="15"/>
  <c r="AL1173" i="15"/>
  <c r="AZ1172" i="15"/>
  <c r="AY1172" i="15"/>
  <c r="BA1172" i="15" s="1"/>
  <c r="AX1172" i="15"/>
  <c r="AV1172" i="15"/>
  <c r="AU1172" i="15"/>
  <c r="AW1172" i="15" s="1"/>
  <c r="AT1172" i="15"/>
  <c r="AR1172" i="15"/>
  <c r="AQ1172" i="15"/>
  <c r="AP1172" i="15"/>
  <c r="AS1172" i="15" s="1"/>
  <c r="AN1172" i="15"/>
  <c r="AM1172" i="15"/>
  <c r="AL1172" i="15"/>
  <c r="AO1172" i="15" s="1"/>
  <c r="AZ1171" i="15"/>
  <c r="AY1171" i="15"/>
  <c r="BA1171" i="15" s="1"/>
  <c r="AX1171" i="15"/>
  <c r="AV1171" i="15"/>
  <c r="AU1171" i="15"/>
  <c r="AW1171" i="15" s="1"/>
  <c r="AT1171" i="15"/>
  <c r="AR1171" i="15"/>
  <c r="AQ1171" i="15"/>
  <c r="AP1171" i="15"/>
  <c r="AS1171" i="15" s="1"/>
  <c r="AN1171" i="15"/>
  <c r="AM1171" i="15"/>
  <c r="AO1171" i="15" s="1"/>
  <c r="AL1171" i="15"/>
  <c r="AZ1170" i="15"/>
  <c r="AY1170" i="15"/>
  <c r="BA1170" i="15" s="1"/>
  <c r="AX1170" i="15"/>
  <c r="AV1170" i="15"/>
  <c r="AW1170" i="15" s="1"/>
  <c r="AU1170" i="15"/>
  <c r="AT1170" i="15"/>
  <c r="AR1170" i="15"/>
  <c r="AQ1170" i="15"/>
  <c r="AP1170" i="15"/>
  <c r="AN1170" i="15"/>
  <c r="AM1170" i="15"/>
  <c r="AL1170" i="15"/>
  <c r="AO1170" i="15" s="1"/>
  <c r="BA1169" i="15"/>
  <c r="AZ1169" i="15"/>
  <c r="AY1169" i="15"/>
  <c r="AX1169" i="15"/>
  <c r="AV1169" i="15"/>
  <c r="AU1169" i="15"/>
  <c r="AT1169" i="15"/>
  <c r="AR1169" i="15"/>
  <c r="AQ1169" i="15"/>
  <c r="AP1169" i="15"/>
  <c r="AN1169" i="15"/>
  <c r="AM1169" i="15"/>
  <c r="AL1169" i="15"/>
  <c r="AO1169" i="15" s="1"/>
  <c r="AZ1168" i="15"/>
  <c r="AY1168" i="15"/>
  <c r="BA1168" i="15" s="1"/>
  <c r="AX1168" i="15"/>
  <c r="AV1168" i="15"/>
  <c r="AU1168" i="15"/>
  <c r="AW1168" i="15" s="1"/>
  <c r="AT1168" i="15"/>
  <c r="AR1168" i="15"/>
  <c r="AQ1168" i="15"/>
  <c r="AP1168" i="15"/>
  <c r="AS1168" i="15" s="1"/>
  <c r="AN1168" i="15"/>
  <c r="AM1168" i="15"/>
  <c r="AO1168" i="15" s="1"/>
  <c r="AL1168" i="15"/>
  <c r="BA1167" i="15"/>
  <c r="AZ1167" i="15"/>
  <c r="AY1167" i="15"/>
  <c r="AX1167" i="15"/>
  <c r="AV1167" i="15"/>
  <c r="AW1167" i="15" s="1"/>
  <c r="AU1167" i="15"/>
  <c r="AT1167" i="15"/>
  <c r="AR1167" i="15"/>
  <c r="AQ1167" i="15"/>
  <c r="AP1167" i="15"/>
  <c r="AN1167" i="15"/>
  <c r="AM1167" i="15"/>
  <c r="AL1167" i="15"/>
  <c r="AO1167" i="15" s="1"/>
  <c r="AZ1166" i="15"/>
  <c r="BA1166" i="15" s="1"/>
  <c r="AY1166" i="15"/>
  <c r="AX1166" i="15"/>
  <c r="AV1166" i="15"/>
  <c r="AU1166" i="15"/>
  <c r="AT1166" i="15"/>
  <c r="AR1166" i="15"/>
  <c r="AQ1166" i="15"/>
  <c r="AP1166" i="15"/>
  <c r="AN1166" i="15"/>
  <c r="AM1166" i="15"/>
  <c r="AL1166" i="15"/>
  <c r="AO1166" i="15" s="1"/>
  <c r="AZ1165" i="15"/>
  <c r="AY1165" i="15"/>
  <c r="AX1165" i="15"/>
  <c r="AV1165" i="15"/>
  <c r="AU1165" i="15"/>
  <c r="AW1165" i="15" s="1"/>
  <c r="AT1165" i="15"/>
  <c r="AR1165" i="15"/>
  <c r="AQ1165" i="15"/>
  <c r="AS1165" i="15" s="1"/>
  <c r="AP1165" i="15"/>
  <c r="AN1165" i="15"/>
  <c r="AM1165" i="15"/>
  <c r="AL1165" i="15"/>
  <c r="AZ1164" i="15"/>
  <c r="AY1164" i="15"/>
  <c r="AX1164" i="15"/>
  <c r="AV1164" i="15"/>
  <c r="AU1164" i="15"/>
  <c r="AW1164" i="15" s="1"/>
  <c r="AT1164" i="15"/>
  <c r="AR1164" i="15"/>
  <c r="AQ1164" i="15"/>
  <c r="AP1164" i="15"/>
  <c r="AN1164" i="15"/>
  <c r="AM1164" i="15"/>
  <c r="AO1164" i="15" s="1"/>
  <c r="AL1164" i="15"/>
  <c r="AZ1163" i="15"/>
  <c r="AY1163" i="15"/>
  <c r="BA1163" i="15" s="1"/>
  <c r="AX1163" i="15"/>
  <c r="AV1163" i="15"/>
  <c r="AU1163" i="15"/>
  <c r="AW1163" i="15" s="1"/>
  <c r="AT1163" i="15"/>
  <c r="AR1163" i="15"/>
  <c r="AQ1163" i="15"/>
  <c r="AP1163" i="15"/>
  <c r="AS1163" i="15" s="1"/>
  <c r="AN1163" i="15"/>
  <c r="AM1163" i="15"/>
  <c r="AL1163" i="15"/>
  <c r="AO1163" i="15" s="1"/>
  <c r="AZ1162" i="15"/>
  <c r="AY1162" i="15"/>
  <c r="AX1162" i="15"/>
  <c r="AV1162" i="15"/>
  <c r="AU1162" i="15"/>
  <c r="AW1162" i="15" s="1"/>
  <c r="AT1162" i="15"/>
  <c r="AR1162" i="15"/>
  <c r="AQ1162" i="15"/>
  <c r="AP1162" i="15"/>
  <c r="AS1162" i="15" s="1"/>
  <c r="AN1162" i="15"/>
  <c r="AM1162" i="15"/>
  <c r="AO1162" i="15" s="1"/>
  <c r="AL1162" i="15"/>
  <c r="AZ1161" i="15"/>
  <c r="AY1161" i="15"/>
  <c r="BA1161" i="15" s="1"/>
  <c r="AX1161" i="15"/>
  <c r="AV1161" i="15"/>
  <c r="AU1161" i="15"/>
  <c r="AT1161" i="15"/>
  <c r="AW1161" i="15" s="1"/>
  <c r="AR1161" i="15"/>
  <c r="AQ1161" i="15"/>
  <c r="AP1161" i="15"/>
  <c r="AN1161" i="15"/>
  <c r="AM1161" i="15"/>
  <c r="AL1161" i="15"/>
  <c r="AO1161" i="15" s="1"/>
  <c r="AZ1160" i="15"/>
  <c r="BA1160" i="15" s="1"/>
  <c r="AY1160" i="15"/>
  <c r="AX1160" i="15"/>
  <c r="AV1160" i="15"/>
  <c r="AU1160" i="15"/>
  <c r="AT1160" i="15"/>
  <c r="AR1160" i="15"/>
  <c r="AQ1160" i="15"/>
  <c r="AP1160" i="15"/>
  <c r="AN1160" i="15"/>
  <c r="AM1160" i="15"/>
  <c r="AL1160" i="15"/>
  <c r="AO1160" i="15" s="1"/>
  <c r="AZ1159" i="15"/>
  <c r="AY1159" i="15"/>
  <c r="AX1159" i="15"/>
  <c r="AV1159" i="15"/>
  <c r="AU1159" i="15"/>
  <c r="AW1159" i="15" s="1"/>
  <c r="AT1159" i="15"/>
  <c r="AR1159" i="15"/>
  <c r="AQ1159" i="15"/>
  <c r="AP1159" i="15"/>
  <c r="AS1159" i="15" s="1"/>
  <c r="AN1159" i="15"/>
  <c r="AM1159" i="15"/>
  <c r="AO1159" i="15" s="1"/>
  <c r="AL1159" i="15"/>
  <c r="AZ1158" i="15"/>
  <c r="AY1158" i="15"/>
  <c r="BA1158" i="15" s="1"/>
  <c r="AX1158" i="15"/>
  <c r="AV1158" i="15"/>
  <c r="AU1158" i="15"/>
  <c r="AT1158" i="15"/>
  <c r="AW1158" i="15" s="1"/>
  <c r="AR1158" i="15"/>
  <c r="AQ1158" i="15"/>
  <c r="AP1158" i="15"/>
  <c r="AN1158" i="15"/>
  <c r="AM1158" i="15"/>
  <c r="AL1158" i="15"/>
  <c r="AO1158" i="15" s="1"/>
  <c r="BA1157" i="15"/>
  <c r="AZ1157" i="15"/>
  <c r="AY1157" i="15"/>
  <c r="AX1157" i="15"/>
  <c r="AV1157" i="15"/>
  <c r="AU1157" i="15"/>
  <c r="AT1157" i="15"/>
  <c r="AR1157" i="15"/>
  <c r="AQ1157" i="15"/>
  <c r="AP1157" i="15"/>
  <c r="AN1157" i="15"/>
  <c r="AM1157" i="15"/>
  <c r="AL1157" i="15"/>
  <c r="AO1157" i="15" s="1"/>
  <c r="AZ1156" i="15"/>
  <c r="AY1156" i="15"/>
  <c r="BA1156" i="15" s="1"/>
  <c r="AX1156" i="15"/>
  <c r="AV1156" i="15"/>
  <c r="AU1156" i="15"/>
  <c r="AW1156" i="15" s="1"/>
  <c r="AT1156" i="15"/>
  <c r="AR1156" i="15"/>
  <c r="AQ1156" i="15"/>
  <c r="AS1156" i="15" s="1"/>
  <c r="AP1156" i="15"/>
  <c r="AN1156" i="15"/>
  <c r="AM1156" i="15"/>
  <c r="AL1156" i="15"/>
  <c r="AZ1155" i="15"/>
  <c r="AY1155" i="15"/>
  <c r="BA1155" i="15" s="1"/>
  <c r="AX1155" i="15"/>
  <c r="AV1155" i="15"/>
  <c r="AU1155" i="15"/>
  <c r="AW1155" i="15" s="1"/>
  <c r="AT1155" i="15"/>
  <c r="AR1155" i="15"/>
  <c r="AQ1155" i="15"/>
  <c r="AP1155" i="15"/>
  <c r="AN1155" i="15"/>
  <c r="AM1155" i="15"/>
  <c r="AO1155" i="15" s="1"/>
  <c r="AL1155" i="15"/>
  <c r="AZ1154" i="15"/>
  <c r="BA1154" i="15" s="1"/>
  <c r="AY1154" i="15"/>
  <c r="AX1154" i="15"/>
  <c r="AV1154" i="15"/>
  <c r="AU1154" i="15"/>
  <c r="AW1154" i="15" s="1"/>
  <c r="AT1154" i="15"/>
  <c r="AR1154" i="15"/>
  <c r="AQ1154" i="15"/>
  <c r="AP1154" i="15"/>
  <c r="AS1154" i="15" s="1"/>
  <c r="AN1154" i="15"/>
  <c r="AM1154" i="15"/>
  <c r="AL1154" i="15"/>
  <c r="AO1154" i="15" s="1"/>
  <c r="AZ1153" i="15"/>
  <c r="AY1153" i="15"/>
  <c r="BA1153" i="15" s="1"/>
  <c r="AX1153" i="15"/>
  <c r="AV1153" i="15"/>
  <c r="AU1153" i="15"/>
  <c r="AW1153" i="15" s="1"/>
  <c r="AT1153" i="15"/>
  <c r="AR1153" i="15"/>
  <c r="AQ1153" i="15"/>
  <c r="AP1153" i="15"/>
  <c r="AS1153" i="15" s="1"/>
  <c r="AN1153" i="15"/>
  <c r="AM1153" i="15"/>
  <c r="AO1153" i="15" s="1"/>
  <c r="AL1153" i="15"/>
  <c r="AZ1152" i="15"/>
  <c r="AY1152" i="15"/>
  <c r="BA1152" i="15" s="1"/>
  <c r="AX1152" i="15"/>
  <c r="AV1152" i="15"/>
  <c r="AU1152" i="15"/>
  <c r="AW1152" i="15" s="1"/>
  <c r="AT1152" i="15"/>
  <c r="AR1152" i="15"/>
  <c r="AQ1152" i="15"/>
  <c r="AP1152" i="15"/>
  <c r="AN1152" i="15"/>
  <c r="AM1152" i="15"/>
  <c r="AL1152" i="15"/>
  <c r="AO1152" i="15" s="1"/>
  <c r="BA1151" i="15"/>
  <c r="AZ1151" i="15"/>
  <c r="AY1151" i="15"/>
  <c r="AX1151" i="15"/>
  <c r="AV1151" i="15"/>
  <c r="AU1151" i="15"/>
  <c r="AT1151" i="15"/>
  <c r="AR1151" i="15"/>
  <c r="AQ1151" i="15"/>
  <c r="AP1151" i="15"/>
  <c r="AN1151" i="15"/>
  <c r="AM1151" i="15"/>
  <c r="AL1151" i="15"/>
  <c r="AO1151" i="15" s="1"/>
  <c r="AZ1150" i="15"/>
  <c r="AY1150" i="15"/>
  <c r="BA1150" i="15" s="1"/>
  <c r="AX1150" i="15"/>
  <c r="AV1150" i="15"/>
  <c r="AU1150" i="15"/>
  <c r="AW1150" i="15" s="1"/>
  <c r="AT1150" i="15"/>
  <c r="AR1150" i="15"/>
  <c r="AQ1150" i="15"/>
  <c r="AP1150" i="15"/>
  <c r="AS1150" i="15" s="1"/>
  <c r="AN1150" i="15"/>
  <c r="AM1150" i="15"/>
  <c r="AO1150" i="15" s="1"/>
  <c r="AL1150" i="15"/>
  <c r="AZ1149" i="15"/>
  <c r="BA1149" i="15" s="1"/>
  <c r="AY1149" i="15"/>
  <c r="AX1149" i="15"/>
  <c r="AV1149" i="15"/>
  <c r="AU1149" i="15"/>
  <c r="AT1149" i="15"/>
  <c r="AW1149" i="15" s="1"/>
  <c r="AR1149" i="15"/>
  <c r="AQ1149" i="15"/>
  <c r="AP1149" i="15"/>
  <c r="AN1149" i="15"/>
  <c r="AM1149" i="15"/>
  <c r="AL1149" i="15"/>
  <c r="AO1149" i="15" s="1"/>
  <c r="AZ1148" i="15"/>
  <c r="BA1148" i="15" s="1"/>
  <c r="AY1148" i="15"/>
  <c r="AX1148" i="15"/>
  <c r="AV1148" i="15"/>
  <c r="AU1148" i="15"/>
  <c r="AT1148" i="15"/>
  <c r="AR1148" i="15"/>
  <c r="AQ1148" i="15"/>
  <c r="AP1148" i="15"/>
  <c r="AN1148" i="15"/>
  <c r="AM1148" i="15"/>
  <c r="AL1148" i="15"/>
  <c r="AO1148" i="15" s="1"/>
  <c r="AZ1147" i="15"/>
  <c r="AY1147" i="15"/>
  <c r="AX1147" i="15"/>
  <c r="AV1147" i="15"/>
  <c r="AU1147" i="15"/>
  <c r="AT1147" i="15"/>
  <c r="AW1147" i="15" s="1"/>
  <c r="AR1147" i="15"/>
  <c r="AQ1147" i="15"/>
  <c r="AS1147" i="15" s="1"/>
  <c r="AP1147" i="15"/>
  <c r="AN1147" i="15"/>
  <c r="AM1147" i="15"/>
  <c r="AL1147" i="15"/>
  <c r="AZ1146" i="15"/>
  <c r="AY1146" i="15"/>
  <c r="AX1146" i="15"/>
  <c r="AV1146" i="15"/>
  <c r="AU1146" i="15"/>
  <c r="AW1146" i="15" s="1"/>
  <c r="AT1146" i="15"/>
  <c r="AR1146" i="15"/>
  <c r="AQ1146" i="15"/>
  <c r="AP1146" i="15"/>
  <c r="AN1146" i="15"/>
  <c r="AM1146" i="15"/>
  <c r="AL1146" i="15"/>
  <c r="AO1146" i="15" s="1"/>
  <c r="BA1145" i="15"/>
  <c r="AZ1145" i="15"/>
  <c r="AY1145" i="15"/>
  <c r="AX1145" i="15"/>
  <c r="AV1145" i="15"/>
  <c r="AU1145" i="15"/>
  <c r="AT1145" i="15"/>
  <c r="AR1145" i="15"/>
  <c r="AQ1145" i="15"/>
  <c r="AS1145" i="15" s="1"/>
  <c r="AP1145" i="15"/>
  <c r="AN1145" i="15"/>
  <c r="AM1145" i="15"/>
  <c r="AL1145" i="15"/>
  <c r="AZ1144" i="15"/>
  <c r="AY1144" i="15"/>
  <c r="AX1144" i="15"/>
  <c r="AW1144" i="15"/>
  <c r="AV1144" i="15"/>
  <c r="AU1144" i="15"/>
  <c r="AT1144" i="15"/>
  <c r="AR1144" i="15"/>
  <c r="AQ1144" i="15"/>
  <c r="AP1144" i="15"/>
  <c r="AS1144" i="15" s="1"/>
  <c r="AN1144" i="15"/>
  <c r="AM1144" i="15"/>
  <c r="AL1144" i="15"/>
  <c r="BA1143" i="15"/>
  <c r="AZ1143" i="15"/>
  <c r="AY1143" i="15"/>
  <c r="AX1143" i="15"/>
  <c r="AV1143" i="15"/>
  <c r="AU1143" i="15"/>
  <c r="AT1143" i="15"/>
  <c r="AW1143" i="15" s="1"/>
  <c r="AR1143" i="15"/>
  <c r="AQ1143" i="15"/>
  <c r="AP1143" i="15"/>
  <c r="AN1143" i="15"/>
  <c r="AM1143" i="15"/>
  <c r="AL1143" i="15"/>
  <c r="AZ1142" i="15"/>
  <c r="AY1142" i="15"/>
  <c r="AX1142" i="15"/>
  <c r="BA1142" i="15" s="1"/>
  <c r="AV1142" i="15"/>
  <c r="AU1142" i="15"/>
  <c r="AW1142" i="15" s="1"/>
  <c r="AT1142" i="15"/>
  <c r="AS1142" i="15"/>
  <c r="AR1142" i="15"/>
  <c r="AQ1142" i="15"/>
  <c r="AP1142" i="15"/>
  <c r="AO1142" i="15"/>
  <c r="AN1142" i="15"/>
  <c r="AM1142" i="15"/>
  <c r="AL1142" i="15"/>
  <c r="AZ1141" i="15"/>
  <c r="AY1141" i="15"/>
  <c r="BA1141" i="15" s="1"/>
  <c r="AX1141" i="15"/>
  <c r="AV1141" i="15"/>
  <c r="AU1141" i="15"/>
  <c r="AT1141" i="15"/>
  <c r="AW1141" i="15" s="1"/>
  <c r="AR1141" i="15"/>
  <c r="AQ1141" i="15"/>
  <c r="AP1141" i="15"/>
  <c r="AS1141" i="15" s="1"/>
  <c r="AN1141" i="15"/>
  <c r="AM1141" i="15"/>
  <c r="AO1141" i="15" s="1"/>
  <c r="AL1141" i="15"/>
  <c r="AZ1140" i="15"/>
  <c r="AY1140" i="15"/>
  <c r="AX1140" i="15"/>
  <c r="BA1140" i="15" s="1"/>
  <c r="AV1140" i="15"/>
  <c r="AU1140" i="15"/>
  <c r="AW1140" i="15" s="1"/>
  <c r="AT1140" i="15"/>
  <c r="AR1140" i="15"/>
  <c r="AQ1140" i="15"/>
  <c r="AP1140" i="15"/>
  <c r="AO1140" i="15"/>
  <c r="AN1140" i="15"/>
  <c r="AM1140" i="15"/>
  <c r="AL1140" i="15"/>
  <c r="AZ1139" i="15"/>
  <c r="AY1139" i="15"/>
  <c r="AX1139" i="15"/>
  <c r="AV1139" i="15"/>
  <c r="AU1139" i="15"/>
  <c r="AT1139" i="15"/>
  <c r="AR1139" i="15"/>
  <c r="AQ1139" i="15"/>
  <c r="AP1139" i="15"/>
  <c r="AS1139" i="15" s="1"/>
  <c r="AN1139" i="15"/>
  <c r="AM1139" i="15"/>
  <c r="AL1139" i="15"/>
  <c r="AZ1138" i="15"/>
  <c r="AY1138" i="15"/>
  <c r="BA1138" i="15" s="1"/>
  <c r="AX1138" i="15"/>
  <c r="AV1138" i="15"/>
  <c r="AU1138" i="15"/>
  <c r="AT1138" i="15"/>
  <c r="AW1138" i="15" s="1"/>
  <c r="AR1138" i="15"/>
  <c r="AQ1138" i="15"/>
  <c r="AS1138" i="15" s="1"/>
  <c r="AP1138" i="15"/>
  <c r="AN1138" i="15"/>
  <c r="AM1138" i="15"/>
  <c r="AO1138" i="15" s="1"/>
  <c r="AL1138" i="15"/>
  <c r="AZ1137" i="15"/>
  <c r="AY1137" i="15"/>
  <c r="AX1137" i="15"/>
  <c r="BA1137" i="15" s="1"/>
  <c r="AV1137" i="15"/>
  <c r="AU1137" i="15"/>
  <c r="AW1137" i="15" s="1"/>
  <c r="AT1137" i="15"/>
  <c r="AR1137" i="15"/>
  <c r="AQ1137" i="15"/>
  <c r="AP1137" i="15"/>
  <c r="AN1137" i="15"/>
  <c r="AM1137" i="15"/>
  <c r="AL1137" i="15"/>
  <c r="AZ1136" i="15"/>
  <c r="AY1136" i="15"/>
  <c r="AX1136" i="15"/>
  <c r="AV1136" i="15"/>
  <c r="AU1136" i="15"/>
  <c r="AT1136" i="15"/>
  <c r="AR1136" i="15"/>
  <c r="AS1136" i="15" s="1"/>
  <c r="AQ1136" i="15"/>
  <c r="AP1136" i="15"/>
  <c r="AN1136" i="15"/>
  <c r="AM1136" i="15"/>
  <c r="AL1136" i="15"/>
  <c r="AZ1135" i="15"/>
  <c r="AY1135" i="15"/>
  <c r="AX1135" i="15"/>
  <c r="AW1135" i="15"/>
  <c r="AV1135" i="15"/>
  <c r="AU1135" i="15"/>
  <c r="AT1135" i="15"/>
  <c r="AR1135" i="15"/>
  <c r="AQ1135" i="15"/>
  <c r="AS1135" i="15" s="1"/>
  <c r="AP1135" i="15"/>
  <c r="AN1135" i="15"/>
  <c r="AM1135" i="15"/>
  <c r="AL1135" i="15"/>
  <c r="AZ1134" i="15"/>
  <c r="BA1134" i="15" s="1"/>
  <c r="AY1134" i="15"/>
  <c r="AX1134" i="15"/>
  <c r="AV1134" i="15"/>
  <c r="AU1134" i="15"/>
  <c r="AT1134" i="15"/>
  <c r="AR1134" i="15"/>
  <c r="AQ1134" i="15"/>
  <c r="AP1134" i="15"/>
  <c r="AN1134" i="15"/>
  <c r="AM1134" i="15"/>
  <c r="AL1134" i="15"/>
  <c r="AO1134" i="15" s="1"/>
  <c r="AZ1133" i="15"/>
  <c r="AY1133" i="15"/>
  <c r="BA1133" i="15" s="1"/>
  <c r="AX1133" i="15"/>
  <c r="AV1133" i="15"/>
  <c r="AU1133" i="15"/>
  <c r="AW1133" i="15" s="1"/>
  <c r="AT1133" i="15"/>
  <c r="AR1133" i="15"/>
  <c r="AQ1133" i="15"/>
  <c r="AP1133" i="15"/>
  <c r="AS1133" i="15" s="1"/>
  <c r="AN1133" i="15"/>
  <c r="AM1133" i="15"/>
  <c r="AO1133" i="15" s="1"/>
  <c r="AL1133" i="15"/>
  <c r="AZ1132" i="15"/>
  <c r="AY1132" i="15"/>
  <c r="BA1132" i="15" s="1"/>
  <c r="AX1132" i="15"/>
  <c r="AV1132" i="15"/>
  <c r="AU1132" i="15"/>
  <c r="AT1132" i="15"/>
  <c r="AW1132" i="15" s="1"/>
  <c r="AR1132" i="15"/>
  <c r="AQ1132" i="15"/>
  <c r="AS1132" i="15" s="1"/>
  <c r="AP1132" i="15"/>
  <c r="AN1132" i="15"/>
  <c r="AM1132" i="15"/>
  <c r="AL1132" i="15"/>
  <c r="AZ1131" i="15"/>
  <c r="AY1131" i="15"/>
  <c r="AX1131" i="15"/>
  <c r="AV1131" i="15"/>
  <c r="AU1131" i="15"/>
  <c r="AT1131" i="15"/>
  <c r="AR1131" i="15"/>
  <c r="AQ1131" i="15"/>
  <c r="AP1131" i="15"/>
  <c r="AN1131" i="15"/>
  <c r="AO1131" i="15" s="1"/>
  <c r="AM1131" i="15"/>
  <c r="AL1131" i="15"/>
  <c r="AZ1130" i="15"/>
  <c r="AY1130" i="15"/>
  <c r="BA1130" i="15" s="1"/>
  <c r="AX1130" i="15"/>
  <c r="AV1130" i="15"/>
  <c r="AU1130" i="15"/>
  <c r="AT1130" i="15"/>
  <c r="AS1130" i="15"/>
  <c r="AR1130" i="15"/>
  <c r="AQ1130" i="15"/>
  <c r="AP1130" i="15"/>
  <c r="AN1130" i="15"/>
  <c r="AM1130" i="15"/>
  <c r="AO1130" i="15" s="1"/>
  <c r="AL1130" i="15"/>
  <c r="AZ1129" i="15"/>
  <c r="AY1129" i="15"/>
  <c r="AX1129" i="15"/>
  <c r="AV1129" i="15"/>
  <c r="AW1129" i="15" s="1"/>
  <c r="AU1129" i="15"/>
  <c r="AT1129" i="15"/>
  <c r="AR1129" i="15"/>
  <c r="AQ1129" i="15"/>
  <c r="AP1129" i="15"/>
  <c r="AN1129" i="15"/>
  <c r="AM1129" i="15"/>
  <c r="AL1129" i="15"/>
  <c r="AZ1128" i="15"/>
  <c r="AY1128" i="15"/>
  <c r="AX1128" i="15"/>
  <c r="BA1128" i="15" s="1"/>
  <c r="AV1128" i="15"/>
  <c r="AU1128" i="15"/>
  <c r="AT1128" i="15"/>
  <c r="AR1128" i="15"/>
  <c r="AQ1128" i="15"/>
  <c r="AS1128" i="15" s="1"/>
  <c r="AP1128" i="15"/>
  <c r="AN1128" i="15"/>
  <c r="AM1128" i="15"/>
  <c r="AL1128" i="15"/>
  <c r="AO1128" i="15" s="1"/>
  <c r="AZ1127" i="15"/>
  <c r="AY1127" i="15"/>
  <c r="BA1127" i="15" s="1"/>
  <c r="AX1127" i="15"/>
  <c r="AV1127" i="15"/>
  <c r="AU1127" i="15"/>
  <c r="AT1127" i="15"/>
  <c r="AR1127" i="15"/>
  <c r="AQ1127" i="15"/>
  <c r="AS1127" i="15" s="1"/>
  <c r="AP1127" i="15"/>
  <c r="AN1127" i="15"/>
  <c r="AM1127" i="15"/>
  <c r="AO1127" i="15" s="1"/>
  <c r="AL1127" i="15"/>
  <c r="AZ1126" i="15"/>
  <c r="AY1126" i="15"/>
  <c r="AX1126" i="15"/>
  <c r="AV1126" i="15"/>
  <c r="AU1126" i="15"/>
  <c r="AT1126" i="15"/>
  <c r="AR1126" i="15"/>
  <c r="AQ1126" i="15"/>
  <c r="AP1126" i="15"/>
  <c r="AN1126" i="15"/>
  <c r="AM1126" i="15"/>
  <c r="AL1126" i="15"/>
  <c r="AZ1125" i="15"/>
  <c r="BA1125" i="15" s="1"/>
  <c r="AY1125" i="15"/>
  <c r="AX1125" i="15"/>
  <c r="AV1125" i="15"/>
  <c r="AU1125" i="15"/>
  <c r="AT1125" i="15"/>
  <c r="AR1125" i="15"/>
  <c r="AQ1125" i="15"/>
  <c r="AP1125" i="15"/>
  <c r="AO1125" i="15"/>
  <c r="AN1125" i="15"/>
  <c r="AM1125" i="15"/>
  <c r="AL1125" i="15"/>
  <c r="AZ1124" i="15"/>
  <c r="AY1124" i="15"/>
  <c r="BA1124" i="15" s="1"/>
  <c r="AX1124" i="15"/>
  <c r="AV1124" i="15"/>
  <c r="AU1124" i="15"/>
  <c r="AT1124" i="15"/>
  <c r="AS1124" i="15"/>
  <c r="AR1124" i="15"/>
  <c r="AQ1124" i="15"/>
  <c r="AP1124" i="15"/>
  <c r="AN1124" i="15"/>
  <c r="AM1124" i="15"/>
  <c r="AL1124" i="15"/>
  <c r="AZ1123" i="15"/>
  <c r="AY1123" i="15"/>
  <c r="AX1123" i="15"/>
  <c r="AV1123" i="15"/>
  <c r="AU1123" i="15"/>
  <c r="AT1123" i="15"/>
  <c r="AW1123" i="15" s="1"/>
  <c r="AR1123" i="15"/>
  <c r="AQ1123" i="15"/>
  <c r="AS1123" i="15" s="1"/>
  <c r="AP1123" i="15"/>
  <c r="AN1123" i="15"/>
  <c r="AM1123" i="15"/>
  <c r="AL1123" i="15"/>
  <c r="AO1123" i="15" s="1"/>
  <c r="AZ1122" i="15"/>
  <c r="AY1122" i="15"/>
  <c r="BA1122" i="15" s="1"/>
  <c r="AX1122" i="15"/>
  <c r="AV1122" i="15"/>
  <c r="AU1122" i="15"/>
  <c r="AT1122" i="15"/>
  <c r="AS1122" i="15"/>
  <c r="AR1122" i="15"/>
  <c r="AQ1122" i="15"/>
  <c r="AP1122" i="15"/>
  <c r="AO1122" i="15"/>
  <c r="AN1122" i="15"/>
  <c r="AM1122" i="15"/>
  <c r="AL1122" i="15"/>
  <c r="AZ1121" i="15"/>
  <c r="AY1121" i="15"/>
  <c r="BA1121" i="15" s="1"/>
  <c r="AX1121" i="15"/>
  <c r="AV1121" i="15"/>
  <c r="AU1121" i="15"/>
  <c r="AT1121" i="15"/>
  <c r="AW1121" i="15" s="1"/>
  <c r="AR1121" i="15"/>
  <c r="AQ1121" i="15"/>
  <c r="AP1121" i="15"/>
  <c r="AS1121" i="15" s="1"/>
  <c r="AN1121" i="15"/>
  <c r="AM1121" i="15"/>
  <c r="AL1121" i="15"/>
  <c r="AZ1120" i="15"/>
  <c r="BA1120" i="15" s="1"/>
  <c r="AY1120" i="15"/>
  <c r="AX1120" i="15"/>
  <c r="AV1120" i="15"/>
  <c r="AU1120" i="15"/>
  <c r="AT1120" i="15"/>
  <c r="AR1120" i="15"/>
  <c r="AQ1120" i="15"/>
  <c r="AP1120" i="15"/>
  <c r="AN1120" i="15"/>
  <c r="AM1120" i="15"/>
  <c r="AL1120" i="15"/>
  <c r="AO1120" i="15" s="1"/>
  <c r="BA1119" i="15"/>
  <c r="AZ1119" i="15"/>
  <c r="AY1119" i="15"/>
  <c r="AX1119" i="15"/>
  <c r="AV1119" i="15"/>
  <c r="AU1119" i="15"/>
  <c r="AT1119" i="15"/>
  <c r="AR1119" i="15"/>
  <c r="AQ1119" i="15"/>
  <c r="AS1119" i="15" s="1"/>
  <c r="AP1119" i="15"/>
  <c r="AN1119" i="15"/>
  <c r="AM1119" i="15"/>
  <c r="AL1119" i="15"/>
  <c r="AO1119" i="15" s="1"/>
  <c r="AZ1118" i="15"/>
  <c r="AY1118" i="15"/>
  <c r="BA1118" i="15" s="1"/>
  <c r="AX1118" i="15"/>
  <c r="AW1118" i="15"/>
  <c r="AV1118" i="15"/>
  <c r="AU1118" i="15"/>
  <c r="AT1118" i="15"/>
  <c r="AR1118" i="15"/>
  <c r="AQ1118" i="15"/>
  <c r="AP1118" i="15"/>
  <c r="AS1118" i="15" s="1"/>
  <c r="AN1118" i="15"/>
  <c r="AM1118" i="15"/>
  <c r="AL1118" i="15"/>
  <c r="AZ1117" i="15"/>
  <c r="AY1117" i="15"/>
  <c r="AX1117" i="15"/>
  <c r="BA1117" i="15" s="1"/>
  <c r="AV1117" i="15"/>
  <c r="AW1117" i="15" s="1"/>
  <c r="AU1117" i="15"/>
  <c r="AT1117" i="15"/>
  <c r="AR1117" i="15"/>
  <c r="AQ1117" i="15"/>
  <c r="AP1117" i="15"/>
  <c r="AN1117" i="15"/>
  <c r="AM1117" i="15"/>
  <c r="AO1117" i="15" s="1"/>
  <c r="AL1117" i="15"/>
  <c r="AZ1116" i="15"/>
  <c r="AY1116" i="15"/>
  <c r="AX1116" i="15"/>
  <c r="BA1116" i="15" s="1"/>
  <c r="AV1116" i="15"/>
  <c r="AU1116" i="15"/>
  <c r="AT1116" i="15"/>
  <c r="AS1116" i="15"/>
  <c r="AR1116" i="15"/>
  <c r="AQ1116" i="15"/>
  <c r="AP1116" i="15"/>
  <c r="AN1116" i="15"/>
  <c r="AO1116" i="15" s="1"/>
  <c r="AM1116" i="15"/>
  <c r="AL1116" i="15"/>
  <c r="AZ1115" i="15"/>
  <c r="AY1115" i="15"/>
  <c r="AX1115" i="15"/>
  <c r="AW1115" i="15"/>
  <c r="AV1115" i="15"/>
  <c r="AU1115" i="15"/>
  <c r="AT1115" i="15"/>
  <c r="AR1115" i="15"/>
  <c r="AQ1115" i="15"/>
  <c r="AP1115" i="15"/>
  <c r="AS1115" i="15" s="1"/>
  <c r="AN1115" i="15"/>
  <c r="AM1115" i="15"/>
  <c r="AL1115" i="15"/>
  <c r="AZ1114" i="15"/>
  <c r="AY1114" i="15"/>
  <c r="AX1114" i="15"/>
  <c r="BA1114" i="15" s="1"/>
  <c r="AV1114" i="15"/>
  <c r="AU1114" i="15"/>
  <c r="AW1114" i="15" s="1"/>
  <c r="AT1114" i="15"/>
  <c r="AR1114" i="15"/>
  <c r="AQ1114" i="15"/>
  <c r="AS1114" i="15" s="1"/>
  <c r="AP1114" i="15"/>
  <c r="AO1114" i="15"/>
  <c r="AN1114" i="15"/>
  <c r="AM1114" i="15"/>
  <c r="AL1114" i="15"/>
  <c r="AZ1113" i="15"/>
  <c r="BA1113" i="15" s="1"/>
  <c r="AY1113" i="15"/>
  <c r="AX1113" i="15"/>
  <c r="AV1113" i="15"/>
  <c r="AU1113" i="15"/>
  <c r="AW1113" i="15" s="1"/>
  <c r="AT1113" i="15"/>
  <c r="AR1113" i="15"/>
  <c r="AQ1113" i="15"/>
  <c r="AP1113" i="15"/>
  <c r="AS1113" i="15" s="1"/>
  <c r="AN1113" i="15"/>
  <c r="AM1113" i="15"/>
  <c r="AL1113" i="15"/>
  <c r="AO1113" i="15" s="1"/>
  <c r="AZ1112" i="15"/>
  <c r="AY1112" i="15"/>
  <c r="BA1112" i="15" s="1"/>
  <c r="AX1112" i="15"/>
  <c r="AV1112" i="15"/>
  <c r="AU1112" i="15"/>
  <c r="AT1112" i="15"/>
  <c r="AW1112" i="15" s="1"/>
  <c r="AR1112" i="15"/>
  <c r="AQ1112" i="15"/>
  <c r="AS1112" i="15" s="1"/>
  <c r="AP1112" i="15"/>
  <c r="AN1112" i="15"/>
  <c r="AM1112" i="15"/>
  <c r="AL1112" i="15"/>
  <c r="AZ1111" i="15"/>
  <c r="BA1111" i="15" s="1"/>
  <c r="AY1111" i="15"/>
  <c r="AX1111" i="15"/>
  <c r="AW1111" i="15"/>
  <c r="AV1111" i="15"/>
  <c r="AU1111" i="15"/>
  <c r="AT1111" i="15"/>
  <c r="AR1111" i="15"/>
  <c r="AQ1111" i="15"/>
  <c r="AS1111" i="15" s="1"/>
  <c r="AP1111" i="15"/>
  <c r="AN1111" i="15"/>
  <c r="AM1111" i="15"/>
  <c r="AL1111" i="15"/>
  <c r="AO1111" i="15" s="1"/>
  <c r="AZ1110" i="15"/>
  <c r="AY1110" i="15"/>
  <c r="AX1110" i="15"/>
  <c r="BA1110" i="15" s="1"/>
  <c r="AV1110" i="15"/>
  <c r="AU1110" i="15"/>
  <c r="AT1110" i="15"/>
  <c r="AR1110" i="15"/>
  <c r="AS1110" i="15" s="1"/>
  <c r="AQ1110" i="15"/>
  <c r="AP1110" i="15"/>
  <c r="AN1110" i="15"/>
  <c r="AM1110" i="15"/>
  <c r="AL1110" i="15"/>
  <c r="AZ1109" i="15"/>
  <c r="AY1109" i="15"/>
  <c r="AX1109" i="15"/>
  <c r="AV1109" i="15"/>
  <c r="AU1109" i="15"/>
  <c r="AT1109" i="15"/>
  <c r="AW1109" i="15" s="1"/>
  <c r="AS1109" i="15"/>
  <c r="AR1109" i="15"/>
  <c r="AQ1109" i="15"/>
  <c r="AP1109" i="15"/>
  <c r="AN1109" i="15"/>
  <c r="AM1109" i="15"/>
  <c r="AL1109" i="15"/>
  <c r="AZ1108" i="15"/>
  <c r="AY1108" i="15"/>
  <c r="BA1108" i="15" s="1"/>
  <c r="AX1108" i="15"/>
  <c r="AV1108" i="15"/>
  <c r="AU1108" i="15"/>
  <c r="AT1108" i="15"/>
  <c r="AW1108" i="15" s="1"/>
  <c r="AR1108" i="15"/>
  <c r="AQ1108" i="15"/>
  <c r="AS1108" i="15" s="1"/>
  <c r="AP1108" i="15"/>
  <c r="AN1108" i="15"/>
  <c r="AO1108" i="15" s="1"/>
  <c r="AM1108" i="15"/>
  <c r="AL1108" i="15"/>
  <c r="AZ1107" i="15"/>
  <c r="AY1107" i="15"/>
  <c r="AX1107" i="15"/>
  <c r="AV1107" i="15"/>
  <c r="AU1107" i="15"/>
  <c r="AT1107" i="15"/>
  <c r="AR1107" i="15"/>
  <c r="AQ1107" i="15"/>
  <c r="AP1107" i="15"/>
  <c r="AS1107" i="15" s="1"/>
  <c r="AO1107" i="15"/>
  <c r="AN1107" i="15"/>
  <c r="AM1107" i="15"/>
  <c r="AL1107" i="15"/>
  <c r="AZ1106" i="15"/>
  <c r="AY1106" i="15"/>
  <c r="AX1106" i="15"/>
  <c r="AV1106" i="15"/>
  <c r="AU1106" i="15"/>
  <c r="AW1106" i="15" s="1"/>
  <c r="AT1106" i="15"/>
  <c r="AR1106" i="15"/>
  <c r="AQ1106" i="15"/>
  <c r="AP1106" i="15"/>
  <c r="AS1106" i="15" s="1"/>
  <c r="AN1106" i="15"/>
  <c r="AM1106" i="15"/>
  <c r="AL1106" i="15"/>
  <c r="BA1105" i="15"/>
  <c r="AZ1105" i="15"/>
  <c r="AY1105" i="15"/>
  <c r="AX1105" i="15"/>
  <c r="AV1105" i="15"/>
  <c r="AW1105" i="15" s="1"/>
  <c r="AU1105" i="15"/>
  <c r="AT1105" i="15"/>
  <c r="AR1105" i="15"/>
  <c r="AQ1105" i="15"/>
  <c r="AP1105" i="15"/>
  <c r="AO1105" i="15"/>
  <c r="AN1105" i="15"/>
  <c r="AM1105" i="15"/>
  <c r="AL1105" i="15"/>
  <c r="AZ1104" i="15"/>
  <c r="AY1104" i="15"/>
  <c r="AX1104" i="15"/>
  <c r="BA1104" i="15" s="1"/>
  <c r="AV1104" i="15"/>
  <c r="AU1104" i="15"/>
  <c r="AT1104" i="15"/>
  <c r="AR1104" i="15"/>
  <c r="AQ1104" i="15"/>
  <c r="AP1104" i="15"/>
  <c r="AN1104" i="15"/>
  <c r="AM1104" i="15"/>
  <c r="AO1104" i="15" s="1"/>
  <c r="AL1104" i="15"/>
  <c r="AZ1103" i="15"/>
  <c r="AY1103" i="15"/>
  <c r="BA1103" i="15" s="1"/>
  <c r="AX1103" i="15"/>
  <c r="AW1103" i="15"/>
  <c r="AV1103" i="15"/>
  <c r="AU1103" i="15"/>
  <c r="AT1103" i="15"/>
  <c r="AR1103" i="15"/>
  <c r="AQ1103" i="15"/>
  <c r="AS1103" i="15" s="1"/>
  <c r="AP1103" i="15"/>
  <c r="AN1103" i="15"/>
  <c r="AM1103" i="15"/>
  <c r="AO1103" i="15" s="1"/>
  <c r="AL1103" i="15"/>
  <c r="AZ1102" i="15"/>
  <c r="AY1102" i="15"/>
  <c r="AX1102" i="15"/>
  <c r="BA1102" i="15" s="1"/>
  <c r="AV1102" i="15"/>
  <c r="AU1102" i="15"/>
  <c r="AT1102" i="15"/>
  <c r="AW1102" i="15" s="1"/>
  <c r="AR1102" i="15"/>
  <c r="AQ1102" i="15"/>
  <c r="AS1102" i="15" s="1"/>
  <c r="AP1102" i="15"/>
  <c r="AN1102" i="15"/>
  <c r="AM1102" i="15"/>
  <c r="AL1102" i="15"/>
  <c r="AO1102" i="15" s="1"/>
  <c r="AZ1101" i="15"/>
  <c r="AY1101" i="15"/>
  <c r="BA1101" i="15" s="1"/>
  <c r="AX1101" i="15"/>
  <c r="AV1101" i="15"/>
  <c r="AU1101" i="15"/>
  <c r="AT1101" i="15"/>
  <c r="AR1101" i="15"/>
  <c r="AS1101" i="15" s="1"/>
  <c r="AQ1101" i="15"/>
  <c r="AP1101" i="15"/>
  <c r="AO1101" i="15"/>
  <c r="AN1101" i="15"/>
  <c r="AM1101" i="15"/>
  <c r="AL1101" i="15"/>
  <c r="AZ1100" i="15"/>
  <c r="AY1100" i="15"/>
  <c r="BA1100" i="15" s="1"/>
  <c r="AX1100" i="15"/>
  <c r="AV1100" i="15"/>
  <c r="AU1100" i="15"/>
  <c r="AT1100" i="15"/>
  <c r="AR1100" i="15"/>
  <c r="AQ1100" i="15"/>
  <c r="AP1100" i="15"/>
  <c r="AS1100" i="15" s="1"/>
  <c r="AN1100" i="15"/>
  <c r="AM1100" i="15"/>
  <c r="AL1100" i="15"/>
  <c r="AZ1099" i="15"/>
  <c r="BA1099" i="15" s="1"/>
  <c r="AY1099" i="15"/>
  <c r="AX1099" i="15"/>
  <c r="AV1099" i="15"/>
  <c r="AU1099" i="15"/>
  <c r="AT1099" i="15"/>
  <c r="AR1099" i="15"/>
  <c r="AQ1099" i="15"/>
  <c r="AP1099" i="15"/>
  <c r="AN1099" i="15"/>
  <c r="AM1099" i="15"/>
  <c r="AL1099" i="15"/>
  <c r="AO1099" i="15" s="1"/>
  <c r="BA1098" i="15"/>
  <c r="AZ1098" i="15"/>
  <c r="AY1098" i="15"/>
  <c r="AX1098" i="15"/>
  <c r="AV1098" i="15"/>
  <c r="AU1098" i="15"/>
  <c r="AT1098" i="15"/>
  <c r="AR1098" i="15"/>
  <c r="AQ1098" i="15"/>
  <c r="AS1098" i="15" s="1"/>
  <c r="AP1098" i="15"/>
  <c r="AN1098" i="15"/>
  <c r="AM1098" i="15"/>
  <c r="AL1098" i="15"/>
  <c r="AO1098" i="15" s="1"/>
  <c r="AZ1097" i="15"/>
  <c r="AY1097" i="15"/>
  <c r="BA1097" i="15" s="1"/>
  <c r="AX1097" i="15"/>
  <c r="AV1097" i="15"/>
  <c r="AW1097" i="15" s="1"/>
  <c r="AU1097" i="15"/>
  <c r="AT1097" i="15"/>
  <c r="AR1097" i="15"/>
  <c r="AQ1097" i="15"/>
  <c r="AP1097" i="15"/>
  <c r="AN1097" i="15"/>
  <c r="AM1097" i="15"/>
  <c r="AL1097" i="15"/>
  <c r="AZ1096" i="15"/>
  <c r="AY1096" i="15"/>
  <c r="AX1096" i="15"/>
  <c r="BA1096" i="15" s="1"/>
  <c r="AV1096" i="15"/>
  <c r="AW1096" i="15" s="1"/>
  <c r="AU1096" i="15"/>
  <c r="AT1096" i="15"/>
  <c r="AR1096" i="15"/>
  <c r="AQ1096" i="15"/>
  <c r="AP1096" i="15"/>
  <c r="AN1096" i="15"/>
  <c r="AM1096" i="15"/>
  <c r="AO1096" i="15" s="1"/>
  <c r="AL1096" i="15"/>
  <c r="AZ1095" i="15"/>
  <c r="AY1095" i="15"/>
  <c r="AX1095" i="15"/>
  <c r="AV1095" i="15"/>
  <c r="AU1095" i="15"/>
  <c r="AT1095" i="15"/>
  <c r="AS1095" i="15"/>
  <c r="AR1095" i="15"/>
  <c r="AQ1095" i="15"/>
  <c r="AP1095" i="15"/>
  <c r="AN1095" i="15"/>
  <c r="AO1095" i="15" s="1"/>
  <c r="AM1095" i="15"/>
  <c r="AL1095" i="15"/>
  <c r="AZ1094" i="15"/>
  <c r="AY1094" i="15"/>
  <c r="AX1094" i="15"/>
  <c r="AV1094" i="15"/>
  <c r="AU1094" i="15"/>
  <c r="AT1094" i="15"/>
  <c r="AW1094" i="15" s="1"/>
  <c r="AR1094" i="15"/>
  <c r="AQ1094" i="15"/>
  <c r="AP1094" i="15"/>
  <c r="AS1094" i="15" s="1"/>
  <c r="AN1094" i="15"/>
  <c r="AM1094" i="15"/>
  <c r="AL1094" i="15"/>
  <c r="AZ1093" i="15"/>
  <c r="AY1093" i="15"/>
  <c r="AX1093" i="15"/>
  <c r="AV1093" i="15"/>
  <c r="AU1093" i="15"/>
  <c r="AW1093" i="15" s="1"/>
  <c r="AT1093" i="15"/>
  <c r="AR1093" i="15"/>
  <c r="AQ1093" i="15"/>
  <c r="AS1093" i="15" s="1"/>
  <c r="AP1093" i="15"/>
  <c r="AO1093" i="15"/>
  <c r="AN1093" i="15"/>
  <c r="AM1093" i="15"/>
  <c r="AL1093" i="15"/>
  <c r="AZ1092" i="15"/>
  <c r="AY1092" i="15"/>
  <c r="BA1092" i="15" s="1"/>
  <c r="AX1092" i="15"/>
  <c r="AV1092" i="15"/>
  <c r="AU1092" i="15"/>
  <c r="AW1092" i="15" s="1"/>
  <c r="AT1092" i="15"/>
  <c r="AR1092" i="15"/>
  <c r="AQ1092" i="15"/>
  <c r="AP1092" i="15"/>
  <c r="AS1092" i="15" s="1"/>
  <c r="AN1092" i="15"/>
  <c r="AM1092" i="15"/>
  <c r="AL1092" i="15"/>
  <c r="AO1092" i="15" s="1"/>
  <c r="AZ1091" i="15"/>
  <c r="AY1091" i="15"/>
  <c r="AX1091" i="15"/>
  <c r="AV1091" i="15"/>
  <c r="AU1091" i="15"/>
  <c r="AT1091" i="15"/>
  <c r="AR1091" i="15"/>
  <c r="AQ1091" i="15"/>
  <c r="AS1091" i="15" s="1"/>
  <c r="AP1091" i="15"/>
  <c r="AN1091" i="15"/>
  <c r="AM1091" i="15"/>
  <c r="AL1091" i="15"/>
  <c r="BA1090" i="15"/>
  <c r="AZ1090" i="15"/>
  <c r="AY1090" i="15"/>
  <c r="AX1090" i="15"/>
  <c r="AW1090" i="15"/>
  <c r="AV1090" i="15"/>
  <c r="AU1090" i="15"/>
  <c r="AT1090" i="15"/>
  <c r="AR1090" i="15"/>
  <c r="AQ1090" i="15"/>
  <c r="AS1090" i="15" s="1"/>
  <c r="AP1090" i="15"/>
  <c r="AN1090" i="15"/>
  <c r="AM1090" i="15"/>
  <c r="AL1090" i="15"/>
  <c r="BA1089" i="15"/>
  <c r="AZ1089" i="15"/>
  <c r="AY1089" i="15"/>
  <c r="AX1089" i="15"/>
  <c r="AV1089" i="15"/>
  <c r="AU1089" i="15"/>
  <c r="AT1089" i="15"/>
  <c r="AR1089" i="15"/>
  <c r="AS1089" i="15" s="1"/>
  <c r="AQ1089" i="15"/>
  <c r="AP1089" i="15"/>
  <c r="AN1089" i="15"/>
  <c r="AM1089" i="15"/>
  <c r="AL1089" i="15"/>
  <c r="AO1089" i="15" s="1"/>
  <c r="AZ1088" i="15"/>
  <c r="AY1088" i="15"/>
  <c r="AX1088" i="15"/>
  <c r="AV1088" i="15"/>
  <c r="AU1088" i="15"/>
  <c r="AT1088" i="15"/>
  <c r="AW1088" i="15" s="1"/>
  <c r="AS1088" i="15"/>
  <c r="AR1088" i="15"/>
  <c r="AQ1088" i="15"/>
  <c r="AP1088" i="15"/>
  <c r="AN1088" i="15"/>
  <c r="AM1088" i="15"/>
  <c r="AL1088" i="15"/>
  <c r="AZ1087" i="15"/>
  <c r="AY1087" i="15"/>
  <c r="AX1087" i="15"/>
  <c r="BA1087" i="15" s="1"/>
  <c r="AV1087" i="15"/>
  <c r="AU1087" i="15"/>
  <c r="AT1087" i="15"/>
  <c r="AW1087" i="15" s="1"/>
  <c r="AR1087" i="15"/>
  <c r="AQ1087" i="15"/>
  <c r="AS1087" i="15" s="1"/>
  <c r="AP1087" i="15"/>
  <c r="AN1087" i="15"/>
  <c r="AM1087" i="15"/>
  <c r="AO1087" i="15" s="1"/>
  <c r="AL1087" i="15"/>
  <c r="AZ1086" i="15"/>
  <c r="AY1086" i="15"/>
  <c r="AX1086" i="15"/>
  <c r="AV1086" i="15"/>
  <c r="AU1086" i="15"/>
  <c r="AT1086" i="15"/>
  <c r="AR1086" i="15"/>
  <c r="AQ1086" i="15"/>
  <c r="AP1086" i="15"/>
  <c r="AS1086" i="15" s="1"/>
  <c r="AN1086" i="15"/>
  <c r="AO1086" i="15" s="1"/>
  <c r="AM1086" i="15"/>
  <c r="AL1086" i="15"/>
  <c r="AZ1085" i="15"/>
  <c r="AY1085" i="15"/>
  <c r="AX1085" i="15"/>
  <c r="AV1085" i="15"/>
  <c r="AU1085" i="15"/>
  <c r="AW1085" i="15" s="1"/>
  <c r="AT1085" i="15"/>
  <c r="AR1085" i="15"/>
  <c r="AQ1085" i="15"/>
  <c r="AP1085" i="15"/>
  <c r="AS1085" i="15" s="1"/>
  <c r="AN1085" i="15"/>
  <c r="AM1085" i="15"/>
  <c r="AL1085" i="15"/>
  <c r="BA1084" i="15"/>
  <c r="AZ1084" i="15"/>
  <c r="AY1084" i="15"/>
  <c r="AX1084" i="15"/>
  <c r="AV1084" i="15"/>
  <c r="AW1084" i="15" s="1"/>
  <c r="AU1084" i="15"/>
  <c r="AT1084" i="15"/>
  <c r="AR1084" i="15"/>
  <c r="AQ1084" i="15"/>
  <c r="AS1084" i="15" s="1"/>
  <c r="AP1084" i="15"/>
  <c r="AO1084" i="15"/>
  <c r="AN1084" i="15"/>
  <c r="AM1084" i="15"/>
  <c r="AL1084" i="15"/>
  <c r="AZ1083" i="15"/>
  <c r="AY1083" i="15"/>
  <c r="AX1083" i="15"/>
  <c r="BA1083" i="15" s="1"/>
  <c r="AV1083" i="15"/>
  <c r="AU1083" i="15"/>
  <c r="AT1083" i="15"/>
  <c r="AR1083" i="15"/>
  <c r="AQ1083" i="15"/>
  <c r="AP1083" i="15"/>
  <c r="AN1083" i="15"/>
  <c r="AM1083" i="15"/>
  <c r="AL1083" i="15"/>
  <c r="AO1083" i="15" s="1"/>
  <c r="AZ1082" i="15"/>
  <c r="AY1082" i="15"/>
  <c r="BA1082" i="15" s="1"/>
  <c r="AX1082" i="15"/>
  <c r="AW1082" i="15"/>
  <c r="AV1082" i="15"/>
  <c r="AU1082" i="15"/>
  <c r="AT1082" i="15"/>
  <c r="AR1082" i="15"/>
  <c r="AQ1082" i="15"/>
  <c r="AS1082" i="15" s="1"/>
  <c r="AP1082" i="15"/>
  <c r="AN1082" i="15"/>
  <c r="AM1082" i="15"/>
  <c r="AO1082" i="15" s="1"/>
  <c r="AL1082" i="15"/>
  <c r="AZ1081" i="15"/>
  <c r="AY1081" i="15"/>
  <c r="AX1081" i="15"/>
  <c r="BA1081" i="15" s="1"/>
  <c r="AV1081" i="15"/>
  <c r="AU1081" i="15"/>
  <c r="AT1081" i="15"/>
  <c r="AW1081" i="15" s="1"/>
  <c r="AR1081" i="15"/>
  <c r="AQ1081" i="15"/>
  <c r="AP1081" i="15"/>
  <c r="AN1081" i="15"/>
  <c r="AM1081" i="15"/>
  <c r="AL1081" i="15"/>
  <c r="AZ1080" i="15"/>
  <c r="AY1080" i="15"/>
  <c r="BA1080" i="15" s="1"/>
  <c r="AX1080" i="15"/>
  <c r="AV1080" i="15"/>
  <c r="AU1080" i="15"/>
  <c r="AT1080" i="15"/>
  <c r="AW1080" i="15" s="1"/>
  <c r="AR1080" i="15"/>
  <c r="AQ1080" i="15"/>
  <c r="AP1080" i="15"/>
  <c r="AS1080" i="15" s="1"/>
  <c r="AN1080" i="15"/>
  <c r="AM1080" i="15"/>
  <c r="AL1080" i="15"/>
  <c r="AO1080" i="15" s="1"/>
  <c r="BA1079" i="15"/>
  <c r="AZ1079" i="15"/>
  <c r="AY1079" i="15"/>
  <c r="AX1079" i="15"/>
  <c r="AV1079" i="15"/>
  <c r="AU1079" i="15"/>
  <c r="AW1079" i="15" s="1"/>
  <c r="AT1079" i="15"/>
  <c r="AR1079" i="15"/>
  <c r="AQ1079" i="15"/>
  <c r="AS1079" i="15" s="1"/>
  <c r="AP1079" i="15"/>
  <c r="AN1079" i="15"/>
  <c r="AM1079" i="15"/>
  <c r="AO1079" i="15" s="1"/>
  <c r="AL1079" i="15"/>
  <c r="AZ1078" i="15"/>
  <c r="AY1078" i="15"/>
  <c r="AX1078" i="15"/>
  <c r="BA1078" i="15" s="1"/>
  <c r="AV1078" i="15"/>
  <c r="AU1078" i="15"/>
  <c r="AT1078" i="15"/>
  <c r="AW1078" i="15" s="1"/>
  <c r="AR1078" i="15"/>
  <c r="AQ1078" i="15"/>
  <c r="AP1078" i="15"/>
  <c r="AS1078" i="15" s="1"/>
  <c r="AO1078" i="15"/>
  <c r="AN1078" i="15"/>
  <c r="AM1078" i="15"/>
  <c r="AL1078" i="15"/>
  <c r="AZ1077" i="15"/>
  <c r="AY1077" i="15"/>
  <c r="BA1077" i="15" s="1"/>
  <c r="AX1077" i="15"/>
  <c r="AV1077" i="15"/>
  <c r="AW1077" i="15" s="1"/>
  <c r="AU1077" i="15"/>
  <c r="AT1077" i="15"/>
  <c r="AR1077" i="15"/>
  <c r="AQ1077" i="15"/>
  <c r="AS1077" i="15" s="1"/>
  <c r="AP1077" i="15"/>
  <c r="AN1077" i="15"/>
  <c r="AM1077" i="15"/>
  <c r="AL1077" i="15"/>
  <c r="BA1076" i="15"/>
  <c r="AZ1076" i="15"/>
  <c r="AY1076" i="15"/>
  <c r="AX1076" i="15"/>
  <c r="AV1076" i="15"/>
  <c r="AU1076" i="15"/>
  <c r="AT1076" i="15"/>
  <c r="AW1076" i="15" s="1"/>
  <c r="AS1076" i="15"/>
  <c r="AR1076" i="15"/>
  <c r="AQ1076" i="15"/>
  <c r="AP1076" i="15"/>
  <c r="AN1076" i="15"/>
  <c r="AM1076" i="15"/>
  <c r="AO1076" i="15" s="1"/>
  <c r="AL1076" i="15"/>
  <c r="AZ1075" i="15"/>
  <c r="BA1075" i="15" s="1"/>
  <c r="AY1075" i="15"/>
  <c r="AX1075" i="15"/>
  <c r="AV1075" i="15"/>
  <c r="AU1075" i="15"/>
  <c r="AW1075" i="15" s="1"/>
  <c r="AT1075" i="15"/>
  <c r="AR1075" i="15"/>
  <c r="AQ1075" i="15"/>
  <c r="AP1075" i="15"/>
  <c r="AS1075" i="15" s="1"/>
  <c r="AN1075" i="15"/>
  <c r="AM1075" i="15"/>
  <c r="AL1075" i="15"/>
  <c r="AO1075" i="15" s="1"/>
  <c r="AZ1074" i="15"/>
  <c r="AY1074" i="15"/>
  <c r="AX1074" i="15"/>
  <c r="BA1074" i="15" s="1"/>
  <c r="AW1074" i="15"/>
  <c r="AV1074" i="15"/>
  <c r="AU1074" i="15"/>
  <c r="AT1074" i="15"/>
  <c r="AR1074" i="15"/>
  <c r="AQ1074" i="15"/>
  <c r="AS1074" i="15" s="1"/>
  <c r="AP1074" i="15"/>
  <c r="AN1074" i="15"/>
  <c r="AO1074" i="15" s="1"/>
  <c r="AM1074" i="15"/>
  <c r="AL1074" i="15"/>
  <c r="AZ1073" i="15"/>
  <c r="AY1073" i="15"/>
  <c r="BA1073" i="15" s="1"/>
  <c r="AX1073" i="15"/>
  <c r="AV1073" i="15"/>
  <c r="AU1073" i="15"/>
  <c r="AT1073" i="15"/>
  <c r="AW1073" i="15" s="1"/>
  <c r="AR1073" i="15"/>
  <c r="AQ1073" i="15"/>
  <c r="AP1073" i="15"/>
  <c r="AS1073" i="15" s="1"/>
  <c r="AN1073" i="15"/>
  <c r="AM1073" i="15"/>
  <c r="AL1073" i="15"/>
  <c r="AO1073" i="15" s="1"/>
  <c r="BA1072" i="15"/>
  <c r="AZ1072" i="15"/>
  <c r="AY1072" i="15"/>
  <c r="AX1072" i="15"/>
  <c r="AW1072" i="15"/>
  <c r="AV1072" i="15"/>
  <c r="AU1072" i="15"/>
  <c r="AT1072" i="15"/>
  <c r="AR1072" i="15"/>
  <c r="AS1072" i="15" s="1"/>
  <c r="AQ1072" i="15"/>
  <c r="AP1072" i="15"/>
  <c r="AO1072" i="15"/>
  <c r="AN1072" i="15"/>
  <c r="AM1072" i="15"/>
  <c r="AL1072" i="15"/>
  <c r="AZ1071" i="15"/>
  <c r="AY1071" i="15"/>
  <c r="AX1071" i="15"/>
  <c r="BA1071" i="15" s="1"/>
  <c r="AW1071" i="15"/>
  <c r="AV1071" i="15"/>
  <c r="AU1071" i="15"/>
  <c r="AT1071" i="15"/>
  <c r="AR1071" i="15"/>
  <c r="AQ1071" i="15"/>
  <c r="AP1071" i="15"/>
  <c r="AS1071" i="15" s="1"/>
  <c r="AO1071" i="15"/>
  <c r="AN1071" i="15"/>
  <c r="AM1071" i="15"/>
  <c r="AL1071" i="15"/>
  <c r="BA1070" i="15"/>
  <c r="AZ1070" i="15"/>
  <c r="AY1070" i="15"/>
  <c r="AX1070" i="15"/>
  <c r="AV1070" i="15"/>
  <c r="AW1070" i="15" s="1"/>
  <c r="AU1070" i="15"/>
  <c r="AT1070" i="15"/>
  <c r="AR1070" i="15"/>
  <c r="AQ1070" i="15"/>
  <c r="AS1070" i="15" s="1"/>
  <c r="AP1070" i="15"/>
  <c r="AN1070" i="15"/>
  <c r="AM1070" i="15"/>
  <c r="AL1070" i="15"/>
  <c r="AO1070" i="15" s="1"/>
  <c r="BA1069" i="15"/>
  <c r="AZ1069" i="15"/>
  <c r="AY1069" i="15"/>
  <c r="AX1069" i="15"/>
  <c r="AV1069" i="15"/>
  <c r="AU1069" i="15"/>
  <c r="AT1069" i="15"/>
  <c r="AS1069" i="15"/>
  <c r="AR1069" i="15"/>
  <c r="AQ1069" i="15"/>
  <c r="AP1069" i="15"/>
  <c r="AN1069" i="15"/>
  <c r="AM1069" i="15"/>
  <c r="AL1069" i="15"/>
  <c r="AZ1068" i="15"/>
  <c r="BA1068" i="15" s="1"/>
  <c r="AY1068" i="15"/>
  <c r="AX1068" i="15"/>
  <c r="AV1068" i="15"/>
  <c r="AU1068" i="15"/>
  <c r="AW1068" i="15" s="1"/>
  <c r="AT1068" i="15"/>
  <c r="AR1068" i="15"/>
  <c r="AQ1068" i="15"/>
  <c r="AP1068" i="15"/>
  <c r="AS1068" i="15" s="1"/>
  <c r="AN1068" i="15"/>
  <c r="AM1068" i="15"/>
  <c r="AL1068" i="15"/>
  <c r="AO1068" i="15" s="1"/>
  <c r="AZ1067" i="15"/>
  <c r="AY1067" i="15"/>
  <c r="BA1067" i="15" s="1"/>
  <c r="AX1067" i="15"/>
  <c r="AW1067" i="15"/>
  <c r="AV1067" i="15"/>
  <c r="AU1067" i="15"/>
  <c r="AT1067" i="15"/>
  <c r="AR1067" i="15"/>
  <c r="AQ1067" i="15"/>
  <c r="AS1067" i="15" s="1"/>
  <c r="AP1067" i="15"/>
  <c r="AN1067" i="15"/>
  <c r="AO1067" i="15" s="1"/>
  <c r="AM1067" i="15"/>
  <c r="AL1067" i="15"/>
  <c r="AZ1066" i="15"/>
  <c r="AY1066" i="15"/>
  <c r="BA1066" i="15" s="1"/>
  <c r="AX1066" i="15"/>
  <c r="AV1066" i="15"/>
  <c r="AU1066" i="15"/>
  <c r="AT1066" i="15"/>
  <c r="AW1066" i="15" s="1"/>
  <c r="AR1066" i="15"/>
  <c r="AQ1066" i="15"/>
  <c r="AP1066" i="15"/>
  <c r="AS1066" i="15" s="1"/>
  <c r="AN1066" i="15"/>
  <c r="AM1066" i="15"/>
  <c r="AO1066" i="15" s="1"/>
  <c r="AL1066" i="15"/>
  <c r="BA1065" i="15"/>
  <c r="AZ1065" i="15"/>
  <c r="AY1065" i="15"/>
  <c r="AX1065" i="15"/>
  <c r="AV1065" i="15"/>
  <c r="AU1065" i="15"/>
  <c r="AW1065" i="15" s="1"/>
  <c r="AT1065" i="15"/>
  <c r="AR1065" i="15"/>
  <c r="AS1065" i="15" s="1"/>
  <c r="AQ1065" i="15"/>
  <c r="AP1065" i="15"/>
  <c r="AO1065" i="15"/>
  <c r="AN1065" i="15"/>
  <c r="AM1065" i="15"/>
  <c r="AL1065" i="15"/>
  <c r="AZ1064" i="15"/>
  <c r="AY1064" i="15"/>
  <c r="AX1064" i="15"/>
  <c r="AW1064" i="15"/>
  <c r="AV1064" i="15"/>
  <c r="AU1064" i="15"/>
  <c r="AT1064" i="15"/>
  <c r="AR1064" i="15"/>
  <c r="AQ1064" i="15"/>
  <c r="AS1064" i="15" s="1"/>
  <c r="AP1064" i="15"/>
  <c r="AO1064" i="15"/>
  <c r="AN1064" i="15"/>
  <c r="AM1064" i="15"/>
  <c r="AL1064" i="15"/>
  <c r="AZ1063" i="15"/>
  <c r="BA1063" i="15" s="1"/>
  <c r="AY1063" i="15"/>
  <c r="AX1063" i="15"/>
  <c r="AV1063" i="15"/>
  <c r="AW1063" i="15" s="1"/>
  <c r="AU1063" i="15"/>
  <c r="AT1063" i="15"/>
  <c r="AS1063" i="15"/>
  <c r="AR1063" i="15"/>
  <c r="AQ1063" i="15"/>
  <c r="AP1063" i="15"/>
  <c r="AN1063" i="15"/>
  <c r="AM1063" i="15"/>
  <c r="AL1063" i="15"/>
  <c r="BA1062" i="15"/>
  <c r="AZ1062" i="15"/>
  <c r="AY1062" i="15"/>
  <c r="AX1062" i="15"/>
  <c r="AV1062" i="15"/>
  <c r="AU1062" i="15"/>
  <c r="AW1062" i="15" s="1"/>
  <c r="AT1062" i="15"/>
  <c r="AS1062" i="15"/>
  <c r="AR1062" i="15"/>
  <c r="AQ1062" i="15"/>
  <c r="AP1062" i="15"/>
  <c r="AO1062" i="15"/>
  <c r="AN1062" i="15"/>
  <c r="AM1062" i="15"/>
  <c r="AL1062" i="15"/>
  <c r="AZ1061" i="15"/>
  <c r="BA1061" i="15" s="1"/>
  <c r="AY1061" i="15"/>
  <c r="AX1061" i="15"/>
  <c r="AV1061" i="15"/>
  <c r="AU1061" i="15"/>
  <c r="AW1061" i="15" s="1"/>
  <c r="AT1061" i="15"/>
  <c r="AR1061" i="15"/>
  <c r="AQ1061" i="15"/>
  <c r="AP1061" i="15"/>
  <c r="AS1061" i="15" s="1"/>
  <c r="AO1061" i="15"/>
  <c r="AN1061" i="15"/>
  <c r="AM1061" i="15"/>
  <c r="AL1061" i="15"/>
  <c r="AZ1060" i="15"/>
  <c r="AY1060" i="15"/>
  <c r="BA1060" i="15" s="1"/>
  <c r="AX1060" i="15"/>
  <c r="AW1060" i="15"/>
  <c r="AV1060" i="15"/>
  <c r="AU1060" i="15"/>
  <c r="AT1060" i="15"/>
  <c r="AR1060" i="15"/>
  <c r="AQ1060" i="15"/>
  <c r="AS1060" i="15" s="1"/>
  <c r="AP1060" i="15"/>
  <c r="AN1060" i="15"/>
  <c r="AO1060" i="15" s="1"/>
  <c r="AM1060" i="15"/>
  <c r="AL1060" i="15"/>
  <c r="BA1059" i="15"/>
  <c r="AZ1059" i="15"/>
  <c r="AY1059" i="15"/>
  <c r="AX1059" i="15"/>
  <c r="AV1059" i="15"/>
  <c r="AU1059" i="15"/>
  <c r="AT1059" i="15"/>
  <c r="AW1059" i="15" s="1"/>
  <c r="AR1059" i="15"/>
  <c r="AQ1059" i="15"/>
  <c r="AP1059" i="15"/>
  <c r="AS1059" i="15" s="1"/>
  <c r="AN1059" i="15"/>
  <c r="AM1059" i="15"/>
  <c r="AO1059" i="15" s="1"/>
  <c r="AL1059" i="15"/>
  <c r="BA1058" i="15"/>
  <c r="AZ1058" i="15"/>
  <c r="AY1058" i="15"/>
  <c r="AX1058" i="15"/>
  <c r="AV1058" i="15"/>
  <c r="AU1058" i="15"/>
  <c r="AW1058" i="15" s="1"/>
  <c r="AT1058" i="15"/>
  <c r="AR1058" i="15"/>
  <c r="AS1058" i="15" s="1"/>
  <c r="AQ1058" i="15"/>
  <c r="AP1058" i="15"/>
  <c r="AO1058" i="15"/>
  <c r="AN1058" i="15"/>
  <c r="AM1058" i="15"/>
  <c r="AL1058" i="15"/>
  <c r="AZ1057" i="15"/>
  <c r="AY1057" i="15"/>
  <c r="AX1057" i="15"/>
  <c r="AV1057" i="15"/>
  <c r="AU1057" i="15"/>
  <c r="AT1057" i="15"/>
  <c r="AW1057" i="15" s="1"/>
  <c r="AR1057" i="15"/>
  <c r="AQ1057" i="15"/>
  <c r="AS1057" i="15" s="1"/>
  <c r="AP1057" i="15"/>
  <c r="AO1057" i="15"/>
  <c r="AN1057" i="15"/>
  <c r="AM1057" i="15"/>
  <c r="AL1057" i="15"/>
  <c r="AZ1056" i="15"/>
  <c r="AY1056" i="15"/>
  <c r="BA1056" i="15" s="1"/>
  <c r="AX1056" i="15"/>
  <c r="AV1056" i="15"/>
  <c r="AW1056" i="15" s="1"/>
  <c r="AU1056" i="15"/>
  <c r="AT1056" i="15"/>
  <c r="AR1056" i="15"/>
  <c r="AQ1056" i="15"/>
  <c r="AS1056" i="15" s="1"/>
  <c r="AP1056" i="15"/>
  <c r="AN1056" i="15"/>
  <c r="AM1056" i="15"/>
  <c r="AL1056" i="15"/>
  <c r="AO1056" i="15" s="1"/>
  <c r="AZ1055" i="15"/>
  <c r="AY1055" i="15"/>
  <c r="AX1055" i="15"/>
  <c r="BA1055" i="15" s="1"/>
  <c r="AV1055" i="15"/>
  <c r="AU1055" i="15"/>
  <c r="AW1055" i="15" s="1"/>
  <c r="AT1055" i="15"/>
  <c r="AS1055" i="15"/>
  <c r="AR1055" i="15"/>
  <c r="AQ1055" i="15"/>
  <c r="AP1055" i="15"/>
  <c r="AN1055" i="15"/>
  <c r="AM1055" i="15"/>
  <c r="AO1055" i="15" s="1"/>
  <c r="AL1055" i="15"/>
  <c r="AZ1054" i="15"/>
  <c r="BA1054" i="15" s="1"/>
  <c r="AY1054" i="15"/>
  <c r="AX1054" i="15"/>
  <c r="AV1054" i="15"/>
  <c r="AU1054" i="15"/>
  <c r="AW1054" i="15" s="1"/>
  <c r="AT1054" i="15"/>
  <c r="AR1054" i="15"/>
  <c r="AQ1054" i="15"/>
  <c r="AP1054" i="15"/>
  <c r="AO1054" i="15"/>
  <c r="AN1054" i="15"/>
  <c r="AM1054" i="15"/>
  <c r="AL1054" i="15"/>
  <c r="AZ1053" i="15"/>
  <c r="AY1053" i="15"/>
  <c r="BA1053" i="15" s="1"/>
  <c r="AX1053" i="15"/>
  <c r="AW1053" i="15"/>
  <c r="AV1053" i="15"/>
  <c r="AU1053" i="15"/>
  <c r="AT1053" i="15"/>
  <c r="AR1053" i="15"/>
  <c r="AS1053" i="15" s="1"/>
  <c r="AQ1053" i="15"/>
  <c r="AP1053" i="15"/>
  <c r="AN1053" i="15"/>
  <c r="AO1053" i="15" s="1"/>
  <c r="AM1053" i="15"/>
  <c r="AL1053" i="15"/>
  <c r="AZ1052" i="15"/>
  <c r="AY1052" i="15"/>
  <c r="BA1052" i="15" s="1"/>
  <c r="AX1052" i="15"/>
  <c r="AV1052" i="15"/>
  <c r="AU1052" i="15"/>
  <c r="AT1052" i="15"/>
  <c r="AS1052" i="15"/>
  <c r="AR1052" i="15"/>
  <c r="AQ1052" i="15"/>
  <c r="AP1052" i="15"/>
  <c r="AN1052" i="15"/>
  <c r="AM1052" i="15"/>
  <c r="AO1052" i="15" s="1"/>
  <c r="AL1052" i="15"/>
  <c r="BA1051" i="15"/>
  <c r="AZ1051" i="15"/>
  <c r="AY1051" i="15"/>
  <c r="AX1051" i="15"/>
  <c r="AV1051" i="15"/>
  <c r="AW1051" i="15" s="1"/>
  <c r="AU1051" i="15"/>
  <c r="AT1051" i="15"/>
  <c r="AR1051" i="15"/>
  <c r="AS1051" i="15" s="1"/>
  <c r="AQ1051" i="15"/>
  <c r="AP1051" i="15"/>
  <c r="AO1051" i="15"/>
  <c r="AN1051" i="15"/>
  <c r="AM1051" i="15"/>
  <c r="AL1051" i="15"/>
  <c r="AZ1050" i="15"/>
  <c r="AY1050" i="15"/>
  <c r="AX1050" i="15"/>
  <c r="AV1050" i="15"/>
  <c r="AU1050" i="15"/>
  <c r="AT1050" i="15"/>
  <c r="AW1050" i="15" s="1"/>
  <c r="AR1050" i="15"/>
  <c r="AQ1050" i="15"/>
  <c r="AS1050" i="15" s="1"/>
  <c r="AP1050" i="15"/>
  <c r="AO1050" i="15"/>
  <c r="AN1050" i="15"/>
  <c r="AM1050" i="15"/>
  <c r="AL1050" i="15"/>
  <c r="AZ1049" i="15"/>
  <c r="AY1049" i="15"/>
  <c r="BA1049" i="15" s="1"/>
  <c r="AX1049" i="15"/>
  <c r="AV1049" i="15"/>
  <c r="AW1049" i="15" s="1"/>
  <c r="AU1049" i="15"/>
  <c r="AT1049" i="15"/>
  <c r="AS1049" i="15"/>
  <c r="AR1049" i="15"/>
  <c r="AQ1049" i="15"/>
  <c r="AP1049" i="15"/>
  <c r="AN1049" i="15"/>
  <c r="AM1049" i="15"/>
  <c r="AL1049" i="15"/>
  <c r="AO1049" i="15" s="1"/>
  <c r="AZ1048" i="15"/>
  <c r="AY1048" i="15"/>
  <c r="AX1048" i="15"/>
  <c r="BA1048" i="15" s="1"/>
  <c r="AV1048" i="15"/>
  <c r="AU1048" i="15"/>
  <c r="AW1048" i="15" s="1"/>
  <c r="AT1048" i="15"/>
  <c r="AS1048" i="15"/>
  <c r="AR1048" i="15"/>
  <c r="AQ1048" i="15"/>
  <c r="AP1048" i="15"/>
  <c r="AO1048" i="15"/>
  <c r="AN1048" i="15"/>
  <c r="AM1048" i="15"/>
  <c r="AL1048" i="15"/>
  <c r="AZ1047" i="15"/>
  <c r="BA1047" i="15" s="1"/>
  <c r="AY1047" i="15"/>
  <c r="AX1047" i="15"/>
  <c r="AV1047" i="15"/>
  <c r="AU1047" i="15"/>
  <c r="AW1047" i="15" s="1"/>
  <c r="AT1047" i="15"/>
  <c r="AR1047" i="15"/>
  <c r="AQ1047" i="15"/>
  <c r="AP1047" i="15"/>
  <c r="AS1047" i="15" s="1"/>
  <c r="AO1047" i="15"/>
  <c r="AN1047" i="15"/>
  <c r="AM1047" i="15"/>
  <c r="AL1047" i="15"/>
  <c r="AZ1046" i="15"/>
  <c r="AY1046" i="15"/>
  <c r="BA1046" i="15" s="1"/>
  <c r="AX1046" i="15"/>
  <c r="AW1046" i="15"/>
  <c r="AV1046" i="15"/>
  <c r="AU1046" i="15"/>
  <c r="AT1046" i="15"/>
  <c r="AS1046" i="15"/>
  <c r="AR1046" i="15"/>
  <c r="AQ1046" i="15"/>
  <c r="AP1046" i="15"/>
  <c r="AN1046" i="15"/>
  <c r="AO1046" i="15" s="1"/>
  <c r="AM1046" i="15"/>
  <c r="AL1046" i="15"/>
  <c r="AZ1045" i="15"/>
  <c r="AY1045" i="15"/>
  <c r="BA1045" i="15" s="1"/>
  <c r="AX1045" i="15"/>
  <c r="AV1045" i="15"/>
  <c r="AU1045" i="15"/>
  <c r="AT1045" i="15"/>
  <c r="AW1045" i="15" s="1"/>
  <c r="AS1045" i="15"/>
  <c r="AR1045" i="15"/>
  <c r="AQ1045" i="15"/>
  <c r="AP1045" i="15"/>
  <c r="AN1045" i="15"/>
  <c r="AM1045" i="15"/>
  <c r="AO1045" i="15" s="1"/>
  <c r="AL1045" i="15"/>
  <c r="BA1044" i="15"/>
  <c r="AZ1044" i="15"/>
  <c r="AY1044" i="15"/>
  <c r="AX1044" i="15"/>
  <c r="AV1044" i="15"/>
  <c r="AU1044" i="15"/>
  <c r="AW1044" i="15" s="1"/>
  <c r="AT1044" i="15"/>
  <c r="AR1044" i="15"/>
  <c r="AS1044" i="15" s="1"/>
  <c r="AQ1044" i="15"/>
  <c r="AP1044" i="15"/>
  <c r="AN1044" i="15"/>
  <c r="AM1044" i="15"/>
  <c r="AO1044" i="15" s="1"/>
  <c r="AL1044" i="15"/>
  <c r="AZ1043" i="15"/>
  <c r="AY1043" i="15"/>
  <c r="AX1043" i="15"/>
  <c r="BA1043" i="15" s="1"/>
  <c r="AV1043" i="15"/>
  <c r="AU1043" i="15"/>
  <c r="AT1043" i="15"/>
  <c r="AW1043" i="15" s="1"/>
  <c r="AR1043" i="15"/>
  <c r="AQ1043" i="15"/>
  <c r="AS1043" i="15" s="1"/>
  <c r="AP1043" i="15"/>
  <c r="AO1043" i="15"/>
  <c r="AN1043" i="15"/>
  <c r="AM1043" i="15"/>
  <c r="AL1043" i="15"/>
  <c r="AZ1042" i="15"/>
  <c r="AY1042" i="15"/>
  <c r="BA1042" i="15" s="1"/>
  <c r="AX1042" i="15"/>
  <c r="AV1042" i="15"/>
  <c r="AW1042" i="15" s="1"/>
  <c r="AU1042" i="15"/>
  <c r="AT1042" i="15"/>
  <c r="AR1042" i="15"/>
  <c r="AQ1042" i="15"/>
  <c r="AS1042" i="15" s="1"/>
  <c r="AP1042" i="15"/>
  <c r="AN1042" i="15"/>
  <c r="AM1042" i="15"/>
  <c r="AL1042" i="15"/>
  <c r="AO1042" i="15" s="1"/>
  <c r="AZ1041" i="15"/>
  <c r="AY1041" i="15"/>
  <c r="AX1041" i="15"/>
  <c r="BA1041" i="15" s="1"/>
  <c r="AV1041" i="15"/>
  <c r="AU1041" i="15"/>
  <c r="AW1041" i="15" s="1"/>
  <c r="AT1041" i="15"/>
  <c r="AS1041" i="15"/>
  <c r="AR1041" i="15"/>
  <c r="AQ1041" i="15"/>
  <c r="AP1041" i="15"/>
  <c r="AN1041" i="15"/>
  <c r="AM1041" i="15"/>
  <c r="AO1041" i="15" s="1"/>
  <c r="AL1041" i="15"/>
  <c r="AZ1040" i="15"/>
  <c r="BA1040" i="15" s="1"/>
  <c r="AY1040" i="15"/>
  <c r="AX1040" i="15"/>
  <c r="AW1040" i="15"/>
  <c r="AV1040" i="15"/>
  <c r="AU1040" i="15"/>
  <c r="AT1040" i="15"/>
  <c r="AR1040" i="15"/>
  <c r="AQ1040" i="15"/>
  <c r="AP1040" i="15"/>
  <c r="AO1040" i="15"/>
  <c r="AN1040" i="15"/>
  <c r="AM1040" i="15"/>
  <c r="AL1040" i="15"/>
  <c r="AZ1039" i="15"/>
  <c r="AY1039" i="15"/>
  <c r="BA1039" i="15" s="1"/>
  <c r="AX1039" i="15"/>
  <c r="AW1039" i="15"/>
  <c r="AV1039" i="15"/>
  <c r="AU1039" i="15"/>
  <c r="AT1039" i="15"/>
  <c r="AR1039" i="15"/>
  <c r="AS1039" i="15" s="1"/>
  <c r="AQ1039" i="15"/>
  <c r="AP1039" i="15"/>
  <c r="AN1039" i="15"/>
  <c r="AO1039" i="15" s="1"/>
  <c r="AM1039" i="15"/>
  <c r="AL1039" i="15"/>
  <c r="BA1038" i="15"/>
  <c r="AZ1038" i="15"/>
  <c r="AY1038" i="15"/>
  <c r="AX1038" i="15"/>
  <c r="AW1038" i="15"/>
  <c r="AV1038" i="15"/>
  <c r="AU1038" i="15"/>
  <c r="AT1038" i="15"/>
  <c r="AR1038" i="15"/>
  <c r="AQ1038" i="15"/>
  <c r="AP1038" i="15"/>
  <c r="AS1038" i="15" s="1"/>
  <c r="AN1038" i="15"/>
  <c r="AM1038" i="15"/>
  <c r="AO1038" i="15" s="1"/>
  <c r="AL1038" i="15"/>
  <c r="AZ1037" i="15"/>
  <c r="AY1037" i="15"/>
  <c r="BA1037" i="15" s="1"/>
  <c r="AX1037" i="15"/>
  <c r="AV1037" i="15"/>
  <c r="AU1037" i="15"/>
  <c r="AW1037" i="15" s="1"/>
  <c r="AT1037" i="15"/>
  <c r="AS1037" i="15"/>
  <c r="AR1037" i="15"/>
  <c r="AQ1037" i="15"/>
  <c r="AP1037" i="15"/>
  <c r="AO1037" i="15"/>
  <c r="AN1037" i="15"/>
  <c r="AM1037" i="15"/>
  <c r="AL1037" i="15"/>
  <c r="BA1036" i="15"/>
  <c r="AZ1036" i="15"/>
  <c r="AY1036" i="15"/>
  <c r="AX1036" i="15"/>
  <c r="AW1036" i="15"/>
  <c r="AV1036" i="15"/>
  <c r="AU1036" i="15"/>
  <c r="AT1036" i="15"/>
  <c r="AR1036" i="15"/>
  <c r="AQ1036" i="15"/>
  <c r="AS1036" i="15" s="1"/>
  <c r="AP1036" i="15"/>
  <c r="AN1036" i="15"/>
  <c r="AM1036" i="15"/>
  <c r="AO1036" i="15" s="1"/>
  <c r="AL1036" i="15"/>
  <c r="BA1035" i="15"/>
  <c r="AZ1035" i="15"/>
  <c r="AY1035" i="15"/>
  <c r="AX1035" i="15"/>
  <c r="AV1035" i="15"/>
  <c r="AW1035" i="15" s="1"/>
  <c r="AU1035" i="15"/>
  <c r="AT1035" i="15"/>
  <c r="AR1035" i="15"/>
  <c r="AQ1035" i="15"/>
  <c r="AS1035" i="15" s="1"/>
  <c r="AP1035" i="15"/>
  <c r="AN1035" i="15"/>
  <c r="AM1035" i="15"/>
  <c r="AO1035" i="15" s="1"/>
  <c r="AL1035" i="15"/>
  <c r="BA1034" i="15"/>
  <c r="AZ1034" i="15"/>
  <c r="AY1034" i="15"/>
  <c r="AX1034" i="15"/>
  <c r="AV1034" i="15"/>
  <c r="AU1034" i="15"/>
  <c r="AW1034" i="15" s="1"/>
  <c r="AT1034" i="15"/>
  <c r="AS1034" i="15"/>
  <c r="AR1034" i="15"/>
  <c r="AQ1034" i="15"/>
  <c r="AP1034" i="15"/>
  <c r="AN1034" i="15"/>
  <c r="AO1034" i="15" s="1"/>
  <c r="AM1034" i="15"/>
  <c r="AL1034" i="15"/>
  <c r="BA1033" i="15"/>
  <c r="AZ1033" i="15"/>
  <c r="AY1033" i="15"/>
  <c r="AX1033" i="15"/>
  <c r="AV1033" i="15"/>
  <c r="AU1033" i="15"/>
  <c r="AW1033" i="15" s="1"/>
  <c r="AT1033" i="15"/>
  <c r="AR1033" i="15"/>
  <c r="AQ1033" i="15"/>
  <c r="AP1033" i="15"/>
  <c r="AS1033" i="15" s="1"/>
  <c r="AN1033" i="15"/>
  <c r="AM1033" i="15"/>
  <c r="AO1033" i="15" s="1"/>
  <c r="AL1033" i="15"/>
  <c r="AZ1032" i="15"/>
  <c r="AY1032" i="15"/>
  <c r="BA1032" i="15" s="1"/>
  <c r="AX1032" i="15"/>
  <c r="AW1032" i="15"/>
  <c r="AV1032" i="15"/>
  <c r="AU1032" i="15"/>
  <c r="AT1032" i="15"/>
  <c r="AR1032" i="15"/>
  <c r="AS1032" i="15" s="1"/>
  <c r="AQ1032" i="15"/>
  <c r="AP1032" i="15"/>
  <c r="AO1032" i="15"/>
  <c r="AN1032" i="15"/>
  <c r="AM1032" i="15"/>
  <c r="AL1032" i="15"/>
  <c r="AZ1031" i="15"/>
  <c r="AY1031" i="15"/>
  <c r="BA1031" i="15" s="1"/>
  <c r="AX1031" i="15"/>
  <c r="AV1031" i="15"/>
  <c r="AU1031" i="15"/>
  <c r="AT1031" i="15"/>
  <c r="AW1031" i="15" s="1"/>
  <c r="AR1031" i="15"/>
  <c r="AQ1031" i="15"/>
  <c r="AS1031" i="15" s="1"/>
  <c r="AP1031" i="15"/>
  <c r="AN1031" i="15"/>
  <c r="AM1031" i="15"/>
  <c r="AO1031" i="15" s="1"/>
  <c r="AL1031" i="15"/>
  <c r="BA1030" i="15"/>
  <c r="AZ1030" i="15"/>
  <c r="AY1030" i="15"/>
  <c r="AX1030" i="15"/>
  <c r="AW1030" i="15"/>
  <c r="AV1030" i="15"/>
  <c r="AU1030" i="15"/>
  <c r="AT1030" i="15"/>
  <c r="AS1030" i="15"/>
  <c r="AR1030" i="15"/>
  <c r="AQ1030" i="15"/>
  <c r="AP1030" i="15"/>
  <c r="AN1030" i="15"/>
  <c r="AM1030" i="15"/>
  <c r="AO1030" i="15" s="1"/>
  <c r="AL1030" i="15"/>
  <c r="AZ1029" i="15"/>
  <c r="AY1029" i="15"/>
  <c r="AX1029" i="15"/>
  <c r="AV1029" i="15"/>
  <c r="AU1029" i="15"/>
  <c r="AW1029" i="15" s="1"/>
  <c r="AT1029" i="15"/>
  <c r="AR1029" i="15"/>
  <c r="AQ1029" i="15"/>
  <c r="AS1029" i="15" s="1"/>
  <c r="AP1029" i="15"/>
  <c r="AO1029" i="15"/>
  <c r="AN1029" i="15"/>
  <c r="AM1029" i="15"/>
  <c r="AL1029" i="15"/>
  <c r="BA1028" i="15"/>
  <c r="AZ1028" i="15"/>
  <c r="AY1028" i="15"/>
  <c r="AX1028" i="15"/>
  <c r="AW1028" i="15"/>
  <c r="AV1028" i="15"/>
  <c r="AU1028" i="15"/>
  <c r="AT1028" i="15"/>
  <c r="AR1028" i="15"/>
  <c r="AQ1028" i="15"/>
  <c r="AS1028" i="15" s="1"/>
  <c r="AP1028" i="15"/>
  <c r="AN1028" i="15"/>
  <c r="AM1028" i="15"/>
  <c r="AL1028" i="15"/>
  <c r="AO1028" i="15" s="1"/>
  <c r="AZ1027" i="15"/>
  <c r="AY1027" i="15"/>
  <c r="BA1027" i="15" s="1"/>
  <c r="AX1027" i="15"/>
  <c r="AV1027" i="15"/>
  <c r="AU1027" i="15"/>
  <c r="AW1027" i="15" s="1"/>
  <c r="AT1027" i="15"/>
  <c r="AS1027" i="15"/>
  <c r="AR1027" i="15"/>
  <c r="AQ1027" i="15"/>
  <c r="AP1027" i="15"/>
  <c r="AN1027" i="15"/>
  <c r="AO1027" i="15" s="1"/>
  <c r="AM1027" i="15"/>
  <c r="AL1027" i="15"/>
  <c r="BA1026" i="15"/>
  <c r="AZ1026" i="15"/>
  <c r="AY1026" i="15"/>
  <c r="AX1026" i="15"/>
  <c r="AV1026" i="15"/>
  <c r="AU1026" i="15"/>
  <c r="AW1026" i="15" s="1"/>
  <c r="AT1026" i="15"/>
  <c r="AR1026" i="15"/>
  <c r="AQ1026" i="15"/>
  <c r="AP1026" i="15"/>
  <c r="AS1026" i="15" s="1"/>
  <c r="AN1026" i="15"/>
  <c r="AM1026" i="15"/>
  <c r="AO1026" i="15" s="1"/>
  <c r="AL1026" i="15"/>
  <c r="AZ1025" i="15"/>
  <c r="AY1025" i="15"/>
  <c r="BA1025" i="15" s="1"/>
  <c r="AX1025" i="15"/>
  <c r="AW1025" i="15"/>
  <c r="AV1025" i="15"/>
  <c r="AU1025" i="15"/>
  <c r="AT1025" i="15"/>
  <c r="AR1025" i="15"/>
  <c r="AS1025" i="15" s="1"/>
  <c r="AQ1025" i="15"/>
  <c r="AP1025" i="15"/>
  <c r="AO1025" i="15"/>
  <c r="AN1025" i="15"/>
  <c r="AM1025" i="15"/>
  <c r="AL1025" i="15"/>
  <c r="AZ1024" i="15"/>
  <c r="AY1024" i="15"/>
  <c r="BA1024" i="15" s="1"/>
  <c r="AX1024" i="15"/>
  <c r="AV1024" i="15"/>
  <c r="AU1024" i="15"/>
  <c r="AT1024" i="15"/>
  <c r="AR1024" i="15"/>
  <c r="AQ1024" i="15"/>
  <c r="AS1024" i="15" s="1"/>
  <c r="AP1024" i="15"/>
  <c r="AN1024" i="15"/>
  <c r="AM1024" i="15"/>
  <c r="AO1024" i="15" s="1"/>
  <c r="AL1024" i="15"/>
  <c r="BA1023" i="15"/>
  <c r="AZ1023" i="15"/>
  <c r="AY1023" i="15"/>
  <c r="AX1023" i="15"/>
  <c r="AW1023" i="15"/>
  <c r="AV1023" i="15"/>
  <c r="AU1023" i="15"/>
  <c r="AT1023" i="15"/>
  <c r="AS1023" i="15"/>
  <c r="AR1023" i="15"/>
  <c r="AQ1023" i="15"/>
  <c r="AP1023" i="15"/>
  <c r="AN1023" i="15"/>
  <c r="AM1023" i="15"/>
  <c r="AO1023" i="15" s="1"/>
  <c r="AL1023" i="15"/>
  <c r="AZ1022" i="15"/>
  <c r="AY1022" i="15"/>
  <c r="AX1022" i="15"/>
  <c r="BA1022" i="15" s="1"/>
  <c r="AV1022" i="15"/>
  <c r="AU1022" i="15"/>
  <c r="AW1022" i="15" s="1"/>
  <c r="AT1022" i="15"/>
  <c r="AR1022" i="15"/>
  <c r="AQ1022" i="15"/>
  <c r="AS1022" i="15" s="1"/>
  <c r="AP1022" i="15"/>
  <c r="AO1022" i="15"/>
  <c r="AN1022" i="15"/>
  <c r="AM1022" i="15"/>
  <c r="AL1022" i="15"/>
  <c r="AZ1021" i="15"/>
  <c r="BA1021" i="15" s="1"/>
  <c r="AY1021" i="15"/>
  <c r="AX1021" i="15"/>
  <c r="AW1021" i="15"/>
  <c r="AV1021" i="15"/>
  <c r="AU1021" i="15"/>
  <c r="AT1021" i="15"/>
  <c r="AR1021" i="15"/>
  <c r="AQ1021" i="15"/>
  <c r="AS1021" i="15" s="1"/>
  <c r="AP1021" i="15"/>
  <c r="AN1021" i="15"/>
  <c r="AM1021" i="15"/>
  <c r="AL1021" i="15"/>
  <c r="AO1021" i="15" s="1"/>
  <c r="AZ1020" i="15"/>
  <c r="AY1020" i="15"/>
  <c r="BA1020" i="15" s="1"/>
  <c r="AX1020" i="15"/>
  <c r="AV1020" i="15"/>
  <c r="AU1020" i="15"/>
  <c r="AW1020" i="15" s="1"/>
  <c r="AT1020" i="15"/>
  <c r="AS1020" i="15"/>
  <c r="AR1020" i="15"/>
  <c r="AQ1020" i="15"/>
  <c r="AP1020" i="15"/>
  <c r="AN1020" i="15"/>
  <c r="AO1020" i="15" s="1"/>
  <c r="AM1020" i="15"/>
  <c r="AL1020" i="15"/>
  <c r="BA1019" i="15"/>
  <c r="AZ1019" i="15"/>
  <c r="AY1019" i="15"/>
  <c r="AX1019" i="15"/>
  <c r="AV1019" i="15"/>
  <c r="AU1019" i="15"/>
  <c r="AW1019" i="15" s="1"/>
  <c r="AT1019" i="15"/>
  <c r="AR1019" i="15"/>
  <c r="AQ1019" i="15"/>
  <c r="AP1019" i="15"/>
  <c r="AS1019" i="15" s="1"/>
  <c r="AN1019" i="15"/>
  <c r="AM1019" i="15"/>
  <c r="AO1019" i="15" s="1"/>
  <c r="AL1019" i="15"/>
  <c r="AZ1018" i="15"/>
  <c r="AY1018" i="15"/>
  <c r="BA1018" i="15" s="1"/>
  <c r="AX1018" i="15"/>
  <c r="AW1018" i="15"/>
  <c r="AV1018" i="15"/>
  <c r="AU1018" i="15"/>
  <c r="AT1018" i="15"/>
  <c r="AS1018" i="15"/>
  <c r="AR1018" i="15"/>
  <c r="AQ1018" i="15"/>
  <c r="AP1018" i="15"/>
  <c r="AO1018" i="15"/>
  <c r="AN1018" i="15"/>
  <c r="AM1018" i="15"/>
  <c r="AL1018" i="15"/>
  <c r="AZ1017" i="15"/>
  <c r="AY1017" i="15"/>
  <c r="BA1017" i="15" s="1"/>
  <c r="AX1017" i="15"/>
  <c r="AV1017" i="15"/>
  <c r="AU1017" i="15"/>
  <c r="AT1017" i="15"/>
  <c r="AR1017" i="15"/>
  <c r="AQ1017" i="15"/>
  <c r="AS1017" i="15" s="1"/>
  <c r="AP1017" i="15"/>
  <c r="AN1017" i="15"/>
  <c r="AM1017" i="15"/>
  <c r="AO1017" i="15" s="1"/>
  <c r="AL1017" i="15"/>
  <c r="BA1016" i="15"/>
  <c r="AZ1016" i="15"/>
  <c r="AY1016" i="15"/>
  <c r="AX1016" i="15"/>
  <c r="AV1016" i="15"/>
  <c r="AW1016" i="15" s="1"/>
  <c r="AU1016" i="15"/>
  <c r="AT1016" i="15"/>
  <c r="AS1016" i="15"/>
  <c r="AR1016" i="15"/>
  <c r="AQ1016" i="15"/>
  <c r="AP1016" i="15"/>
  <c r="AN1016" i="15"/>
  <c r="AM1016" i="15"/>
  <c r="AO1016" i="15" s="1"/>
  <c r="AL1016" i="15"/>
  <c r="AZ1015" i="15"/>
  <c r="AY1015" i="15"/>
  <c r="AX1015" i="15"/>
  <c r="AV1015" i="15"/>
  <c r="AU1015" i="15"/>
  <c r="AW1015" i="15" s="1"/>
  <c r="AT1015" i="15"/>
  <c r="AR1015" i="15"/>
  <c r="AQ1015" i="15"/>
  <c r="AS1015" i="15" s="1"/>
  <c r="AP1015" i="15"/>
  <c r="AO1015" i="15"/>
  <c r="AN1015" i="15"/>
  <c r="AM1015" i="15"/>
  <c r="AL1015" i="15"/>
  <c r="AZ1014" i="15"/>
  <c r="BA1014" i="15" s="1"/>
  <c r="AY1014" i="15"/>
  <c r="AX1014" i="15"/>
  <c r="AW1014" i="15"/>
  <c r="AV1014" i="15"/>
  <c r="AU1014" i="15"/>
  <c r="AT1014" i="15"/>
  <c r="AR1014" i="15"/>
  <c r="AQ1014" i="15"/>
  <c r="AS1014" i="15" s="1"/>
  <c r="AP1014" i="15"/>
  <c r="AN1014" i="15"/>
  <c r="AM1014" i="15"/>
  <c r="AL1014" i="15"/>
  <c r="AO1014" i="15" s="1"/>
  <c r="AZ1013" i="15"/>
  <c r="AY1013" i="15"/>
  <c r="BA1013" i="15" s="1"/>
  <c r="AX1013" i="15"/>
  <c r="AV1013" i="15"/>
  <c r="AU1013" i="15"/>
  <c r="AW1013" i="15" s="1"/>
  <c r="AT1013" i="15"/>
  <c r="AS1013" i="15"/>
  <c r="AR1013" i="15"/>
  <c r="AQ1013" i="15"/>
  <c r="AP1013" i="15"/>
  <c r="AN1013" i="15"/>
  <c r="AO1013" i="15" s="1"/>
  <c r="AM1013" i="15"/>
  <c r="AL1013" i="15"/>
  <c r="BA1012" i="15"/>
  <c r="AZ1012" i="15"/>
  <c r="AY1012" i="15"/>
  <c r="AX1012" i="15"/>
  <c r="AV1012" i="15"/>
  <c r="AU1012" i="15"/>
  <c r="AW1012" i="15" s="1"/>
  <c r="AT1012" i="15"/>
  <c r="AR1012" i="15"/>
  <c r="AQ1012" i="15"/>
  <c r="AP1012" i="15"/>
  <c r="AN1012" i="15"/>
  <c r="AM1012" i="15"/>
  <c r="AO1012" i="15" s="1"/>
  <c r="AL1012" i="15"/>
  <c r="AZ1011" i="15"/>
  <c r="AY1011" i="15"/>
  <c r="BA1011" i="15" s="1"/>
  <c r="AX1011" i="15"/>
  <c r="AW1011" i="15"/>
  <c r="AV1011" i="15"/>
  <c r="AU1011" i="15"/>
  <c r="AT1011" i="15"/>
  <c r="AS1011" i="15"/>
  <c r="AR1011" i="15"/>
  <c r="AQ1011" i="15"/>
  <c r="AP1011" i="15"/>
  <c r="AO1011" i="15"/>
  <c r="AN1011" i="15"/>
  <c r="AM1011" i="15"/>
  <c r="AL1011" i="15"/>
  <c r="AZ1010" i="15"/>
  <c r="AY1010" i="15"/>
  <c r="BA1010" i="15" s="1"/>
  <c r="AX1010" i="15"/>
  <c r="AV1010" i="15"/>
  <c r="AU1010" i="15"/>
  <c r="AT1010" i="15"/>
  <c r="AW1010" i="15" s="1"/>
  <c r="AR1010" i="15"/>
  <c r="AQ1010" i="15"/>
  <c r="AS1010" i="15" s="1"/>
  <c r="AP1010" i="15"/>
  <c r="AN1010" i="15"/>
  <c r="AM1010" i="15"/>
  <c r="AO1010" i="15" s="1"/>
  <c r="AL1010" i="15"/>
  <c r="BA1009" i="15"/>
  <c r="AZ1009" i="15"/>
  <c r="AY1009" i="15"/>
  <c r="AX1009" i="15"/>
  <c r="AV1009" i="15"/>
  <c r="AW1009" i="15" s="1"/>
  <c r="AU1009" i="15"/>
  <c r="AT1009" i="15"/>
  <c r="AS1009" i="15"/>
  <c r="AR1009" i="15"/>
  <c r="AQ1009" i="15"/>
  <c r="AP1009" i="15"/>
  <c r="AN1009" i="15"/>
  <c r="AM1009" i="15"/>
  <c r="AO1009" i="15" s="1"/>
  <c r="AL1009" i="15"/>
  <c r="AZ1008" i="15"/>
  <c r="AY1008" i="15"/>
  <c r="AX1008" i="15"/>
  <c r="BA1008" i="15" s="1"/>
  <c r="AV1008" i="15"/>
  <c r="AU1008" i="15"/>
  <c r="AW1008" i="15" s="1"/>
  <c r="AT1008" i="15"/>
  <c r="AR1008" i="15"/>
  <c r="AQ1008" i="15"/>
  <c r="AS1008" i="15" s="1"/>
  <c r="AP1008" i="15"/>
  <c r="AO1008" i="15"/>
  <c r="AN1008" i="15"/>
  <c r="AM1008" i="15"/>
  <c r="AL1008" i="15"/>
  <c r="AZ1007" i="15"/>
  <c r="BA1007" i="15" s="1"/>
  <c r="AY1007" i="15"/>
  <c r="AX1007" i="15"/>
  <c r="AW1007" i="15"/>
  <c r="AV1007" i="15"/>
  <c r="AU1007" i="15"/>
  <c r="AT1007" i="15"/>
  <c r="AR1007" i="15"/>
  <c r="AQ1007" i="15"/>
  <c r="AS1007" i="15" s="1"/>
  <c r="AP1007" i="15"/>
  <c r="AN1007" i="15"/>
  <c r="AM1007" i="15"/>
  <c r="AL1007" i="15"/>
  <c r="AO1007" i="15" s="1"/>
  <c r="AZ1006" i="15"/>
  <c r="AY1006" i="15"/>
  <c r="BA1006" i="15" s="1"/>
  <c r="AX1006" i="15"/>
  <c r="AV1006" i="15"/>
  <c r="AU1006" i="15"/>
  <c r="AW1006" i="15" s="1"/>
  <c r="AT1006" i="15"/>
  <c r="AS1006" i="15"/>
  <c r="AR1006" i="15"/>
  <c r="AQ1006" i="15"/>
  <c r="AP1006" i="15"/>
  <c r="AO1006" i="15"/>
  <c r="AN1006" i="15"/>
  <c r="AM1006" i="15"/>
  <c r="AL1006" i="15"/>
  <c r="BA1005" i="15"/>
  <c r="AZ1005" i="15"/>
  <c r="AY1005" i="15"/>
  <c r="AX1005" i="15"/>
  <c r="AV1005" i="15"/>
  <c r="AU1005" i="15"/>
  <c r="AW1005" i="15" s="1"/>
  <c r="AT1005" i="15"/>
  <c r="AR1005" i="15"/>
  <c r="AQ1005" i="15"/>
  <c r="AP1005" i="15"/>
  <c r="AN1005" i="15"/>
  <c r="AM1005" i="15"/>
  <c r="AO1005" i="15" s="1"/>
  <c r="AL1005" i="15"/>
  <c r="AZ1004" i="15"/>
  <c r="AY1004" i="15"/>
  <c r="BA1004" i="15" s="1"/>
  <c r="AX1004" i="15"/>
  <c r="AW1004" i="15"/>
  <c r="AV1004" i="15"/>
  <c r="AU1004" i="15"/>
  <c r="AT1004" i="15"/>
  <c r="AR1004" i="15"/>
  <c r="AS1004" i="15" s="1"/>
  <c r="AQ1004" i="15"/>
  <c r="AP1004" i="15"/>
  <c r="AO1004" i="15"/>
  <c r="AN1004" i="15"/>
  <c r="AM1004" i="15"/>
  <c r="AL1004" i="15"/>
  <c r="AZ1003" i="15"/>
  <c r="AY1003" i="15"/>
  <c r="BA1003" i="15" s="1"/>
  <c r="AX1003" i="15"/>
  <c r="AV1003" i="15"/>
  <c r="AU1003" i="15"/>
  <c r="AT1003" i="15"/>
  <c r="AR1003" i="15"/>
  <c r="AQ1003" i="15"/>
  <c r="AS1003" i="15" s="1"/>
  <c r="AP1003" i="15"/>
  <c r="AN1003" i="15"/>
  <c r="AM1003" i="15"/>
  <c r="AO1003" i="15" s="1"/>
  <c r="AL1003" i="15"/>
  <c r="BA1002" i="15"/>
  <c r="AZ1002" i="15"/>
  <c r="AY1002" i="15"/>
  <c r="AX1002" i="15"/>
  <c r="AV1002" i="15"/>
  <c r="AW1002" i="15" s="1"/>
  <c r="AU1002" i="15"/>
  <c r="AT1002" i="15"/>
  <c r="AS1002" i="15"/>
  <c r="AR1002" i="15"/>
  <c r="AQ1002" i="15"/>
  <c r="AP1002" i="15"/>
  <c r="AN1002" i="15"/>
  <c r="AM1002" i="15"/>
  <c r="AO1002" i="15" s="1"/>
  <c r="AL1002" i="15"/>
  <c r="AZ1001" i="15"/>
  <c r="AY1001" i="15"/>
  <c r="AX1001" i="15"/>
  <c r="BA1001" i="15" s="1"/>
  <c r="AV1001" i="15"/>
  <c r="AU1001" i="15"/>
  <c r="AW1001" i="15" s="1"/>
  <c r="AT1001" i="15"/>
  <c r="AR1001" i="15"/>
  <c r="AQ1001" i="15"/>
  <c r="AS1001" i="15" s="1"/>
  <c r="AP1001" i="15"/>
  <c r="AO1001" i="15"/>
  <c r="AN1001" i="15"/>
  <c r="AM1001" i="15"/>
  <c r="AL1001" i="15"/>
  <c r="AZ1000" i="15"/>
  <c r="BA1000" i="15" s="1"/>
  <c r="AY1000" i="15"/>
  <c r="AX1000" i="15"/>
  <c r="AW1000" i="15"/>
  <c r="AV1000" i="15"/>
  <c r="AU1000" i="15"/>
  <c r="AT1000" i="15"/>
  <c r="AR1000" i="15"/>
  <c r="AQ1000" i="15"/>
  <c r="AS1000" i="15" s="1"/>
  <c r="AP1000" i="15"/>
  <c r="AN1000" i="15"/>
  <c r="AM1000" i="15"/>
  <c r="AL1000" i="15"/>
  <c r="AZ999" i="15"/>
  <c r="AY999" i="15"/>
  <c r="BA999" i="15" s="1"/>
  <c r="AX999" i="15"/>
  <c r="AV999" i="15"/>
  <c r="AU999" i="15"/>
  <c r="AW999" i="15" s="1"/>
  <c r="AT999" i="15"/>
  <c r="AS999" i="15"/>
  <c r="AR999" i="15"/>
  <c r="AQ999" i="15"/>
  <c r="AP999" i="15"/>
  <c r="AO999" i="15"/>
  <c r="AN999" i="15"/>
  <c r="AM999" i="15"/>
  <c r="AL999" i="15"/>
  <c r="BA998" i="15"/>
  <c r="AZ998" i="15"/>
  <c r="AY998" i="15"/>
  <c r="AX998" i="15"/>
  <c r="AV998" i="15"/>
  <c r="AU998" i="15"/>
  <c r="AW998" i="15" s="1"/>
  <c r="AT998" i="15"/>
  <c r="AR998" i="15"/>
  <c r="AQ998" i="15"/>
  <c r="AP998" i="15"/>
  <c r="AN998" i="15"/>
  <c r="AM998" i="15"/>
  <c r="AO998" i="15" s="1"/>
  <c r="AL998" i="15"/>
  <c r="AZ997" i="15"/>
  <c r="AY997" i="15"/>
  <c r="BA997" i="15" s="1"/>
  <c r="AX997" i="15"/>
  <c r="AW997" i="15"/>
  <c r="AV997" i="15"/>
  <c r="AU997" i="15"/>
  <c r="AT997" i="15"/>
  <c r="AR997" i="15"/>
  <c r="AS997" i="15" s="1"/>
  <c r="AQ997" i="15"/>
  <c r="AP997" i="15"/>
  <c r="AO997" i="15"/>
  <c r="AN997" i="15"/>
  <c r="AM997" i="15"/>
  <c r="AL997" i="15"/>
  <c r="AZ996" i="15"/>
  <c r="AY996" i="15"/>
  <c r="BA996" i="15" s="1"/>
  <c r="AX996" i="15"/>
  <c r="AV996" i="15"/>
  <c r="AU996" i="15"/>
  <c r="AT996" i="15"/>
  <c r="AW996" i="15" s="1"/>
  <c r="AR996" i="15"/>
  <c r="AQ996" i="15"/>
  <c r="AS996" i="15" s="1"/>
  <c r="AP996" i="15"/>
  <c r="AN996" i="15"/>
  <c r="AM996" i="15"/>
  <c r="AO996" i="15" s="1"/>
  <c r="AL996" i="15"/>
  <c r="BA995" i="15"/>
  <c r="AZ995" i="15"/>
  <c r="AY995" i="15"/>
  <c r="AX995" i="15"/>
  <c r="AV995" i="15"/>
  <c r="AW995" i="15" s="1"/>
  <c r="AU995" i="15"/>
  <c r="AT995" i="15"/>
  <c r="AS995" i="15"/>
  <c r="AR995" i="15"/>
  <c r="AQ995" i="15"/>
  <c r="AP995" i="15"/>
  <c r="AN995" i="15"/>
  <c r="AM995" i="15"/>
  <c r="AO995" i="15" s="1"/>
  <c r="AL995" i="15"/>
  <c r="AZ994" i="15"/>
  <c r="AY994" i="15"/>
  <c r="AX994" i="15"/>
  <c r="BA994" i="15" s="1"/>
  <c r="AV994" i="15"/>
  <c r="AU994" i="15"/>
  <c r="AW994" i="15" s="1"/>
  <c r="AT994" i="15"/>
  <c r="AR994" i="15"/>
  <c r="AQ994" i="15"/>
  <c r="AS994" i="15" s="1"/>
  <c r="AP994" i="15"/>
  <c r="AO994" i="15"/>
  <c r="AN994" i="15"/>
  <c r="AM994" i="15"/>
  <c r="AL994" i="15"/>
  <c r="BA993" i="15"/>
  <c r="AZ993" i="15"/>
  <c r="AY993" i="15"/>
  <c r="AX993" i="15"/>
  <c r="AW993" i="15"/>
  <c r="AV993" i="15"/>
  <c r="AU993" i="15"/>
  <c r="AT993" i="15"/>
  <c r="AR993" i="15"/>
  <c r="AQ993" i="15"/>
  <c r="AS993" i="15" s="1"/>
  <c r="AP993" i="15"/>
  <c r="AN993" i="15"/>
  <c r="AM993" i="15"/>
  <c r="AL993" i="15"/>
  <c r="AZ992" i="15"/>
  <c r="AY992" i="15"/>
  <c r="BA992" i="15" s="1"/>
  <c r="AX992" i="15"/>
  <c r="AV992" i="15"/>
  <c r="AU992" i="15"/>
  <c r="AW992" i="15" s="1"/>
  <c r="AT992" i="15"/>
  <c r="AS992" i="15"/>
  <c r="AR992" i="15"/>
  <c r="AQ992" i="15"/>
  <c r="AP992" i="15"/>
  <c r="AO992" i="15"/>
  <c r="AN992" i="15"/>
  <c r="AM992" i="15"/>
  <c r="AL992" i="15"/>
  <c r="BA991" i="15"/>
  <c r="AZ991" i="15"/>
  <c r="AY991" i="15"/>
  <c r="AX991" i="15"/>
  <c r="AV991" i="15"/>
  <c r="AU991" i="15"/>
  <c r="AW991" i="15" s="1"/>
  <c r="AT991" i="15"/>
  <c r="AR991" i="15"/>
  <c r="AQ991" i="15"/>
  <c r="AP991" i="15"/>
  <c r="AN991" i="15"/>
  <c r="AM991" i="15"/>
  <c r="AO991" i="15" s="1"/>
  <c r="AL991" i="15"/>
  <c r="AZ990" i="15"/>
  <c r="AY990" i="15"/>
  <c r="BA990" i="15" s="1"/>
  <c r="AX990" i="15"/>
  <c r="AW990" i="15"/>
  <c r="AV990" i="15"/>
  <c r="AU990" i="15"/>
  <c r="AT990" i="15"/>
  <c r="AR990" i="15"/>
  <c r="AS990" i="15" s="1"/>
  <c r="AQ990" i="15"/>
  <c r="AP990" i="15"/>
  <c r="AO990" i="15"/>
  <c r="AN990" i="15"/>
  <c r="AM990" i="15"/>
  <c r="AL990" i="15"/>
  <c r="AZ989" i="15"/>
  <c r="AY989" i="15"/>
  <c r="BA989" i="15" s="1"/>
  <c r="AX989" i="15"/>
  <c r="AV989" i="15"/>
  <c r="AU989" i="15"/>
  <c r="AT989" i="15"/>
  <c r="AW989" i="15" s="1"/>
  <c r="AR989" i="15"/>
  <c r="AQ989" i="15"/>
  <c r="AS989" i="15" s="1"/>
  <c r="AP989" i="15"/>
  <c r="AN989" i="15"/>
  <c r="AM989" i="15"/>
  <c r="AO989" i="15" s="1"/>
  <c r="AL989" i="15"/>
  <c r="BA988" i="15"/>
  <c r="AZ988" i="15"/>
  <c r="AY988" i="15"/>
  <c r="AX988" i="15"/>
  <c r="AV988" i="15"/>
  <c r="AW988" i="15" s="1"/>
  <c r="AU988" i="15"/>
  <c r="AT988" i="15"/>
  <c r="AS988" i="15"/>
  <c r="AR988" i="15"/>
  <c r="AQ988" i="15"/>
  <c r="AP988" i="15"/>
  <c r="AN988" i="15"/>
  <c r="AM988" i="15"/>
  <c r="AO988" i="15" s="1"/>
  <c r="AL988" i="15"/>
  <c r="AZ987" i="15"/>
  <c r="AY987" i="15"/>
  <c r="AX987" i="15"/>
  <c r="AV987" i="15"/>
  <c r="AU987" i="15"/>
  <c r="AW987" i="15" s="1"/>
  <c r="AT987" i="15"/>
  <c r="AR987" i="15"/>
  <c r="AQ987" i="15"/>
  <c r="AS987" i="15" s="1"/>
  <c r="AP987" i="15"/>
  <c r="AO987" i="15"/>
  <c r="AN987" i="15"/>
  <c r="AM987" i="15"/>
  <c r="AL987" i="15"/>
  <c r="BA986" i="15"/>
  <c r="AZ986" i="15"/>
  <c r="AY986" i="15"/>
  <c r="AX986" i="15"/>
  <c r="AW986" i="15"/>
  <c r="AV986" i="15"/>
  <c r="AU986" i="15"/>
  <c r="AT986" i="15"/>
  <c r="AR986" i="15"/>
  <c r="AQ986" i="15"/>
  <c r="AS986" i="15" s="1"/>
  <c r="AP986" i="15"/>
  <c r="AN986" i="15"/>
  <c r="AM986" i="15"/>
  <c r="AL986" i="15"/>
  <c r="AZ985" i="15"/>
  <c r="AY985" i="15"/>
  <c r="BA985" i="15" s="1"/>
  <c r="AX985" i="15"/>
  <c r="AV985" i="15"/>
  <c r="AU985" i="15"/>
  <c r="AW985" i="15" s="1"/>
  <c r="AT985" i="15"/>
  <c r="AS985" i="15"/>
  <c r="AR985" i="15"/>
  <c r="AQ985" i="15"/>
  <c r="AP985" i="15"/>
  <c r="AO985" i="15"/>
  <c r="AN985" i="15"/>
  <c r="AM985" i="15"/>
  <c r="AL985" i="15"/>
  <c r="BA984" i="15"/>
  <c r="AZ984" i="15"/>
  <c r="AY984" i="15"/>
  <c r="AX984" i="15"/>
  <c r="AV984" i="15"/>
  <c r="AU984" i="15"/>
  <c r="AW984" i="15" s="1"/>
  <c r="AT984" i="15"/>
  <c r="AR984" i="15"/>
  <c r="AQ984" i="15"/>
  <c r="AP984" i="15"/>
  <c r="AS984" i="15" s="1"/>
  <c r="AN984" i="15"/>
  <c r="AM984" i="15"/>
  <c r="AO984" i="15" s="1"/>
  <c r="AL984" i="15"/>
  <c r="AZ983" i="15"/>
  <c r="AY983" i="15"/>
  <c r="BA983" i="15" s="1"/>
  <c r="AX983" i="15"/>
  <c r="AW983" i="15"/>
  <c r="AV983" i="15"/>
  <c r="AU983" i="15"/>
  <c r="AT983" i="15"/>
  <c r="AR983" i="15"/>
  <c r="AS983" i="15" s="1"/>
  <c r="AQ983" i="15"/>
  <c r="AP983" i="15"/>
  <c r="AO983" i="15"/>
  <c r="AN983" i="15"/>
  <c r="AM983" i="15"/>
  <c r="AL983" i="15"/>
  <c r="AZ982" i="15"/>
  <c r="AY982" i="15"/>
  <c r="BA982" i="15" s="1"/>
  <c r="AX982" i="15"/>
  <c r="AV982" i="15"/>
  <c r="AU982" i="15"/>
  <c r="AT982" i="15"/>
  <c r="AW982" i="15" s="1"/>
  <c r="AR982" i="15"/>
  <c r="AQ982" i="15"/>
  <c r="AS982" i="15" s="1"/>
  <c r="AP982" i="15"/>
  <c r="AN982" i="15"/>
  <c r="AM982" i="15"/>
  <c r="AO982" i="15" s="1"/>
  <c r="AL982" i="15"/>
  <c r="BA981" i="15"/>
  <c r="AZ981" i="15"/>
  <c r="AY981" i="15"/>
  <c r="AX981" i="15"/>
  <c r="AW981" i="15"/>
  <c r="AV981" i="15"/>
  <c r="AU981" i="15"/>
  <c r="AT981" i="15"/>
  <c r="AS981" i="15"/>
  <c r="AR981" i="15"/>
  <c r="AQ981" i="15"/>
  <c r="AP981" i="15"/>
  <c r="AN981" i="15"/>
  <c r="AM981" i="15"/>
  <c r="AO981" i="15" s="1"/>
  <c r="AL981" i="15"/>
  <c r="AZ980" i="15"/>
  <c r="AY980" i="15"/>
  <c r="AX980" i="15"/>
  <c r="AV980" i="15"/>
  <c r="AU980" i="15"/>
  <c r="AW980" i="15" s="1"/>
  <c r="AT980" i="15"/>
  <c r="AR980" i="15"/>
  <c r="AQ980" i="15"/>
  <c r="AS980" i="15" s="1"/>
  <c r="AP980" i="15"/>
  <c r="AO980" i="15"/>
  <c r="AN980" i="15"/>
  <c r="AM980" i="15"/>
  <c r="AL980" i="15"/>
  <c r="AZ979" i="15"/>
  <c r="BA979" i="15" s="1"/>
  <c r="AY979" i="15"/>
  <c r="AX979" i="15"/>
  <c r="AW979" i="15"/>
  <c r="AV979" i="15"/>
  <c r="AU979" i="15"/>
  <c r="AT979" i="15"/>
  <c r="AR979" i="15"/>
  <c r="AQ979" i="15"/>
  <c r="AS979" i="15" s="1"/>
  <c r="AP979" i="15"/>
  <c r="AN979" i="15"/>
  <c r="AM979" i="15"/>
  <c r="AL979" i="15"/>
  <c r="AZ978" i="15"/>
  <c r="AY978" i="15"/>
  <c r="BA978" i="15" s="1"/>
  <c r="AX978" i="15"/>
  <c r="AV978" i="15"/>
  <c r="AU978" i="15"/>
  <c r="AW978" i="15" s="1"/>
  <c r="AT978" i="15"/>
  <c r="AS978" i="15"/>
  <c r="AR978" i="15"/>
  <c r="AQ978" i="15"/>
  <c r="AP978" i="15"/>
  <c r="AN978" i="15"/>
  <c r="AO978" i="15" s="1"/>
  <c r="AM978" i="15"/>
  <c r="AL978" i="15"/>
  <c r="BA977" i="15"/>
  <c r="AZ977" i="15"/>
  <c r="AY977" i="15"/>
  <c r="AX977" i="15"/>
  <c r="AV977" i="15"/>
  <c r="AU977" i="15"/>
  <c r="AW977" i="15" s="1"/>
  <c r="AT977" i="15"/>
  <c r="AR977" i="15"/>
  <c r="AQ977" i="15"/>
  <c r="AP977" i="15"/>
  <c r="AS977" i="15" s="1"/>
  <c r="AN977" i="15"/>
  <c r="AM977" i="15"/>
  <c r="AO977" i="15" s="1"/>
  <c r="AL977" i="15"/>
  <c r="AZ976" i="15"/>
  <c r="AY976" i="15"/>
  <c r="BA976" i="15" s="1"/>
  <c r="AX976" i="15"/>
  <c r="AW976" i="15"/>
  <c r="AV976" i="15"/>
  <c r="AU976" i="15"/>
  <c r="AT976" i="15"/>
  <c r="AR976" i="15"/>
  <c r="AS976" i="15" s="1"/>
  <c r="AQ976" i="15"/>
  <c r="AP976" i="15"/>
  <c r="AO976" i="15"/>
  <c r="AN976" i="15"/>
  <c r="AM976" i="15"/>
  <c r="AL976" i="15"/>
  <c r="AZ975" i="15"/>
  <c r="AY975" i="15"/>
  <c r="AX975" i="15"/>
  <c r="BA975" i="15" s="1"/>
  <c r="AV975" i="15"/>
  <c r="AU975" i="15"/>
  <c r="AT975" i="15"/>
  <c r="AR975" i="15"/>
  <c r="AQ975" i="15"/>
  <c r="AS975" i="15" s="1"/>
  <c r="AP975" i="15"/>
  <c r="AN975" i="15"/>
  <c r="AM975" i="15"/>
  <c r="AO975" i="15" s="1"/>
  <c r="AL975" i="15"/>
  <c r="AZ974" i="15"/>
  <c r="AY974" i="15"/>
  <c r="AX974" i="15"/>
  <c r="BA974" i="15" s="1"/>
  <c r="AW974" i="15"/>
  <c r="AV974" i="15"/>
  <c r="AU974" i="15"/>
  <c r="AT974" i="15"/>
  <c r="AS974" i="15"/>
  <c r="AR974" i="15"/>
  <c r="AQ974" i="15"/>
  <c r="AP974" i="15"/>
  <c r="AN974" i="15"/>
  <c r="AM974" i="15"/>
  <c r="AL974" i="15"/>
  <c r="AO974" i="15" s="1"/>
  <c r="AZ973" i="15"/>
  <c r="AY973" i="15"/>
  <c r="AX973" i="15"/>
  <c r="BA973" i="15" s="1"/>
  <c r="AV973" i="15"/>
  <c r="AU973" i="15"/>
  <c r="AW973" i="15" s="1"/>
  <c r="AT973" i="15"/>
  <c r="AR973" i="15"/>
  <c r="AQ973" i="15"/>
  <c r="AS973" i="15" s="1"/>
  <c r="AP973" i="15"/>
  <c r="AN973" i="15"/>
  <c r="AM973" i="15"/>
  <c r="AL973" i="15"/>
  <c r="AO973" i="15" s="1"/>
  <c r="AZ972" i="15"/>
  <c r="BA972" i="15" s="1"/>
  <c r="AY972" i="15"/>
  <c r="AX972" i="15"/>
  <c r="AW972" i="15"/>
  <c r="AV972" i="15"/>
  <c r="AU972" i="15"/>
  <c r="AT972" i="15"/>
  <c r="AR972" i="15"/>
  <c r="AQ972" i="15"/>
  <c r="AP972" i="15"/>
  <c r="AS972" i="15" s="1"/>
  <c r="AN972" i="15"/>
  <c r="AM972" i="15"/>
  <c r="AL972" i="15"/>
  <c r="AO972" i="15" s="1"/>
  <c r="AZ971" i="15"/>
  <c r="AY971" i="15"/>
  <c r="BA971" i="15" s="1"/>
  <c r="AX971" i="15"/>
  <c r="AV971" i="15"/>
  <c r="AU971" i="15"/>
  <c r="AW971" i="15" s="1"/>
  <c r="AT971" i="15"/>
  <c r="AR971" i="15"/>
  <c r="AQ971" i="15"/>
  <c r="AP971" i="15"/>
  <c r="AS971" i="15" s="1"/>
  <c r="AN971" i="15"/>
  <c r="AO971" i="15" s="1"/>
  <c r="AM971" i="15"/>
  <c r="AL971" i="15"/>
  <c r="BA970" i="15"/>
  <c r="AZ970" i="15"/>
  <c r="AY970" i="15"/>
  <c r="AX970" i="15"/>
  <c r="AV970" i="15"/>
  <c r="AU970" i="15"/>
  <c r="AT970" i="15"/>
  <c r="AW970" i="15" s="1"/>
  <c r="AR970" i="15"/>
  <c r="AQ970" i="15"/>
  <c r="AP970" i="15"/>
  <c r="AN970" i="15"/>
  <c r="AM970" i="15"/>
  <c r="AO970" i="15" s="1"/>
  <c r="AL970" i="15"/>
  <c r="AZ969" i="15"/>
  <c r="AY969" i="15"/>
  <c r="BA969" i="15" s="1"/>
  <c r="AX969" i="15"/>
  <c r="AV969" i="15"/>
  <c r="AU969" i="15"/>
  <c r="AT969" i="15"/>
  <c r="AW969" i="15" s="1"/>
  <c r="AS969" i="15"/>
  <c r="AR969" i="15"/>
  <c r="AQ969" i="15"/>
  <c r="AP969" i="15"/>
  <c r="AO969" i="15"/>
  <c r="AN969" i="15"/>
  <c r="AM969" i="15"/>
  <c r="AL969" i="15"/>
  <c r="AZ968" i="15"/>
  <c r="AY968" i="15"/>
  <c r="AX968" i="15"/>
  <c r="BA968" i="15" s="1"/>
  <c r="AV968" i="15"/>
  <c r="AU968" i="15"/>
  <c r="AT968" i="15"/>
  <c r="AW968" i="15" s="1"/>
  <c r="AR968" i="15"/>
  <c r="AQ968" i="15"/>
  <c r="AS968" i="15" s="1"/>
  <c r="AP968" i="15"/>
  <c r="AN968" i="15"/>
  <c r="AM968" i="15"/>
  <c r="AO968" i="15" s="1"/>
  <c r="AL968" i="15"/>
  <c r="BA967" i="15"/>
  <c r="AZ967" i="15"/>
  <c r="AY967" i="15"/>
  <c r="AX967" i="15"/>
  <c r="AV967" i="15"/>
  <c r="AW967" i="15" s="1"/>
  <c r="AU967" i="15"/>
  <c r="AT967" i="15"/>
  <c r="AS967" i="15"/>
  <c r="AR967" i="15"/>
  <c r="AQ967" i="15"/>
  <c r="AP967" i="15"/>
  <c r="AN967" i="15"/>
  <c r="AM967" i="15"/>
  <c r="AL967" i="15"/>
  <c r="AO967" i="15" s="1"/>
  <c r="AZ966" i="15"/>
  <c r="AY966" i="15"/>
  <c r="AX966" i="15"/>
  <c r="AV966" i="15"/>
  <c r="AU966" i="15"/>
  <c r="AW966" i="15" s="1"/>
  <c r="AT966" i="15"/>
  <c r="AR966" i="15"/>
  <c r="AQ966" i="15"/>
  <c r="AS966" i="15" s="1"/>
  <c r="AP966" i="15"/>
  <c r="AN966" i="15"/>
  <c r="AO966" i="15" s="1"/>
  <c r="AM966" i="15"/>
  <c r="AL966" i="15"/>
  <c r="BA965" i="15"/>
  <c r="AZ965" i="15"/>
  <c r="AY965" i="15"/>
  <c r="AX965" i="15"/>
  <c r="AW965" i="15"/>
  <c r="AV965" i="15"/>
  <c r="AU965" i="15"/>
  <c r="AT965" i="15"/>
  <c r="AR965" i="15"/>
  <c r="AQ965" i="15"/>
  <c r="AP965" i="15"/>
  <c r="AN965" i="15"/>
  <c r="AM965" i="15"/>
  <c r="AL965" i="15"/>
  <c r="AZ964" i="15"/>
  <c r="AY964" i="15"/>
  <c r="BA964" i="15" s="1"/>
  <c r="AX964" i="15"/>
  <c r="AV964" i="15"/>
  <c r="AU964" i="15"/>
  <c r="AW964" i="15" s="1"/>
  <c r="AT964" i="15"/>
  <c r="AR964" i="15"/>
  <c r="AQ964" i="15"/>
  <c r="AP964" i="15"/>
  <c r="AS964" i="15" s="1"/>
  <c r="AN964" i="15"/>
  <c r="AO964" i="15" s="1"/>
  <c r="AM964" i="15"/>
  <c r="AL964" i="15"/>
  <c r="BA963" i="15"/>
  <c r="AZ963" i="15"/>
  <c r="AY963" i="15"/>
  <c r="AX963" i="15"/>
  <c r="AV963" i="15"/>
  <c r="AU963" i="15"/>
  <c r="AT963" i="15"/>
  <c r="AW963" i="15" s="1"/>
  <c r="AR963" i="15"/>
  <c r="AQ963" i="15"/>
  <c r="AP963" i="15"/>
  <c r="AS963" i="15" s="1"/>
  <c r="AN963" i="15"/>
  <c r="AM963" i="15"/>
  <c r="AO963" i="15" s="1"/>
  <c r="AL963" i="15"/>
  <c r="AZ962" i="15"/>
  <c r="AY962" i="15"/>
  <c r="BA962" i="15" s="1"/>
  <c r="AX962" i="15"/>
  <c r="AV962" i="15"/>
  <c r="AU962" i="15"/>
  <c r="AT962" i="15"/>
  <c r="AW962" i="15" s="1"/>
  <c r="AR962" i="15"/>
  <c r="AS962" i="15" s="1"/>
  <c r="AQ962" i="15"/>
  <c r="AP962" i="15"/>
  <c r="AO962" i="15"/>
  <c r="AN962" i="15"/>
  <c r="AM962" i="15"/>
  <c r="AL962" i="15"/>
  <c r="AZ961" i="15"/>
  <c r="AY961" i="15"/>
  <c r="AX961" i="15"/>
  <c r="BA961" i="15" s="1"/>
  <c r="AV961" i="15"/>
  <c r="AU961" i="15"/>
  <c r="AT961" i="15"/>
  <c r="AW961" i="15" s="1"/>
  <c r="AR961" i="15"/>
  <c r="AQ961" i="15"/>
  <c r="AS961" i="15" s="1"/>
  <c r="AP961" i="15"/>
  <c r="AN961" i="15"/>
  <c r="AM961" i="15"/>
  <c r="AO961" i="15" s="1"/>
  <c r="AL961" i="15"/>
  <c r="AZ960" i="15"/>
  <c r="BA960" i="15" s="1"/>
  <c r="AY960" i="15"/>
  <c r="AX960" i="15"/>
  <c r="AW960" i="15"/>
  <c r="AV960" i="15"/>
  <c r="AU960" i="15"/>
  <c r="AT960" i="15"/>
  <c r="AS960" i="15"/>
  <c r="AR960" i="15"/>
  <c r="AQ960" i="15"/>
  <c r="AP960" i="15"/>
  <c r="AN960" i="15"/>
  <c r="AM960" i="15"/>
  <c r="AL960" i="15"/>
  <c r="AZ959" i="15"/>
  <c r="AY959" i="15"/>
  <c r="AX959" i="15"/>
  <c r="AV959" i="15"/>
  <c r="AU959" i="15"/>
  <c r="AW959" i="15" s="1"/>
  <c r="AT959" i="15"/>
  <c r="AR959" i="15"/>
  <c r="AQ959" i="15"/>
  <c r="AS959" i="15" s="1"/>
  <c r="AP959" i="15"/>
  <c r="AN959" i="15"/>
  <c r="AM959" i="15"/>
  <c r="AL959" i="15"/>
  <c r="AO959" i="15" s="1"/>
  <c r="AZ958" i="15"/>
  <c r="BA958" i="15" s="1"/>
  <c r="AY958" i="15"/>
  <c r="AX958" i="15"/>
  <c r="AW958" i="15"/>
  <c r="AV958" i="15"/>
  <c r="AU958" i="15"/>
  <c r="AT958" i="15"/>
  <c r="AR958" i="15"/>
  <c r="AQ958" i="15"/>
  <c r="AP958" i="15"/>
  <c r="AS958" i="15" s="1"/>
  <c r="AN958" i="15"/>
  <c r="AM958" i="15"/>
  <c r="AL958" i="15"/>
  <c r="AO958" i="15" s="1"/>
  <c r="AZ957" i="15"/>
  <c r="AY957" i="15"/>
  <c r="BA957" i="15" s="1"/>
  <c r="AX957" i="15"/>
  <c r="AV957" i="15"/>
  <c r="AU957" i="15"/>
  <c r="AW957" i="15" s="1"/>
  <c r="AT957" i="15"/>
  <c r="AR957" i="15"/>
  <c r="AQ957" i="15"/>
  <c r="AP957" i="15"/>
  <c r="AS957" i="15" s="1"/>
  <c r="AN957" i="15"/>
  <c r="AO957" i="15" s="1"/>
  <c r="AM957" i="15"/>
  <c r="AL957" i="15"/>
  <c r="BA956" i="15"/>
  <c r="AZ956" i="15"/>
  <c r="AY956" i="15"/>
  <c r="AX956" i="15"/>
  <c r="AV956" i="15"/>
  <c r="AU956" i="15"/>
  <c r="AT956" i="15"/>
  <c r="AW956" i="15" s="1"/>
  <c r="AR956" i="15"/>
  <c r="AQ956" i="15"/>
  <c r="AP956" i="15"/>
  <c r="AS956" i="15" s="1"/>
  <c r="AN956" i="15"/>
  <c r="AM956" i="15"/>
  <c r="AO956" i="15" s="1"/>
  <c r="AL956" i="15"/>
  <c r="AZ955" i="15"/>
  <c r="AY955" i="15"/>
  <c r="BA955" i="15" s="1"/>
  <c r="AX955" i="15"/>
  <c r="AW955" i="15"/>
  <c r="AV955" i="15"/>
  <c r="AU955" i="15"/>
  <c r="AT955" i="15"/>
  <c r="AS955" i="15"/>
  <c r="AR955" i="15"/>
  <c r="AQ955" i="15"/>
  <c r="AP955" i="15"/>
  <c r="AO955" i="15"/>
  <c r="AN955" i="15"/>
  <c r="AM955" i="15"/>
  <c r="AL955" i="15"/>
  <c r="AZ954" i="15"/>
  <c r="AY954" i="15"/>
  <c r="AX954" i="15"/>
  <c r="BA954" i="15" s="1"/>
  <c r="AV954" i="15"/>
  <c r="AU954" i="15"/>
  <c r="AT954" i="15"/>
  <c r="AR954" i="15"/>
  <c r="AQ954" i="15"/>
  <c r="AS954" i="15" s="1"/>
  <c r="AP954" i="15"/>
  <c r="AN954" i="15"/>
  <c r="AM954" i="15"/>
  <c r="AO954" i="15" s="1"/>
  <c r="AL954" i="15"/>
  <c r="AZ953" i="15"/>
  <c r="BA953" i="15" s="1"/>
  <c r="AY953" i="15"/>
  <c r="AX953" i="15"/>
  <c r="AW953" i="15"/>
  <c r="AV953" i="15"/>
  <c r="AU953" i="15"/>
  <c r="AT953" i="15"/>
  <c r="AS953" i="15"/>
  <c r="AR953" i="15"/>
  <c r="AQ953" i="15"/>
  <c r="AP953" i="15"/>
  <c r="AN953" i="15"/>
  <c r="AM953" i="15"/>
  <c r="AL953" i="15"/>
  <c r="AZ952" i="15"/>
  <c r="AY952" i="15"/>
  <c r="AX952" i="15"/>
  <c r="AV952" i="15"/>
  <c r="AU952" i="15"/>
  <c r="AW952" i="15" s="1"/>
  <c r="AT952" i="15"/>
  <c r="AR952" i="15"/>
  <c r="AQ952" i="15"/>
  <c r="AS952" i="15" s="1"/>
  <c r="AP952" i="15"/>
  <c r="AN952" i="15"/>
  <c r="AM952" i="15"/>
  <c r="AL952" i="15"/>
  <c r="AO952" i="15" s="1"/>
  <c r="AZ951" i="15"/>
  <c r="BA951" i="15" s="1"/>
  <c r="AY951" i="15"/>
  <c r="AX951" i="15"/>
  <c r="AW951" i="15"/>
  <c r="AV951" i="15"/>
  <c r="AU951" i="15"/>
  <c r="AT951" i="15"/>
  <c r="AR951" i="15"/>
  <c r="AQ951" i="15"/>
  <c r="AP951" i="15"/>
  <c r="AS951" i="15" s="1"/>
  <c r="AN951" i="15"/>
  <c r="AM951" i="15"/>
  <c r="AL951" i="15"/>
  <c r="AO951" i="15" s="1"/>
  <c r="AZ950" i="15"/>
  <c r="AY950" i="15"/>
  <c r="BA950" i="15" s="1"/>
  <c r="AX950" i="15"/>
  <c r="AV950" i="15"/>
  <c r="AU950" i="15"/>
  <c r="AW950" i="15" s="1"/>
  <c r="AT950" i="15"/>
  <c r="AS950" i="15"/>
  <c r="AR950" i="15"/>
  <c r="AQ950" i="15"/>
  <c r="AP950" i="15"/>
  <c r="AO950" i="15"/>
  <c r="AN950" i="15"/>
  <c r="AM950" i="15"/>
  <c r="AL950" i="15"/>
  <c r="BA949" i="15"/>
  <c r="AZ949" i="15"/>
  <c r="AY949" i="15"/>
  <c r="AX949" i="15"/>
  <c r="AV949" i="15"/>
  <c r="AU949" i="15"/>
  <c r="AT949" i="15"/>
  <c r="AW949" i="15" s="1"/>
  <c r="AR949" i="15"/>
  <c r="AQ949" i="15"/>
  <c r="AP949" i="15"/>
  <c r="AN949" i="15"/>
  <c r="AM949" i="15"/>
  <c r="AO949" i="15" s="1"/>
  <c r="AL949" i="15"/>
  <c r="AZ948" i="15"/>
  <c r="AY948" i="15"/>
  <c r="BA948" i="15" s="1"/>
  <c r="AX948" i="15"/>
  <c r="AV948" i="15"/>
  <c r="AW948" i="15" s="1"/>
  <c r="AU948" i="15"/>
  <c r="AT948" i="15"/>
  <c r="AS948" i="15"/>
  <c r="AR948" i="15"/>
  <c r="AQ948" i="15"/>
  <c r="AP948" i="15"/>
  <c r="AO948" i="15"/>
  <c r="AN948" i="15"/>
  <c r="AM948" i="15"/>
  <c r="AL948" i="15"/>
  <c r="AZ947" i="15"/>
  <c r="AY947" i="15"/>
  <c r="AX947" i="15"/>
  <c r="AV947" i="15"/>
  <c r="AU947" i="15"/>
  <c r="AT947" i="15"/>
  <c r="AR947" i="15"/>
  <c r="AQ947" i="15"/>
  <c r="AS947" i="15" s="1"/>
  <c r="AP947" i="15"/>
  <c r="AN947" i="15"/>
  <c r="AM947" i="15"/>
  <c r="AO947" i="15" s="1"/>
  <c r="AL947" i="15"/>
  <c r="AZ946" i="15"/>
  <c r="AY946" i="15"/>
  <c r="AX946" i="15"/>
  <c r="BA946" i="15" s="1"/>
  <c r="AV946" i="15"/>
  <c r="AW946" i="15" s="1"/>
  <c r="AU946" i="15"/>
  <c r="AT946" i="15"/>
  <c r="AS946" i="15"/>
  <c r="AR946" i="15"/>
  <c r="AQ946" i="15"/>
  <c r="AP946" i="15"/>
  <c r="AN946" i="15"/>
  <c r="AM946" i="15"/>
  <c r="AL946" i="15"/>
  <c r="AO946" i="15" s="1"/>
  <c r="AZ945" i="15"/>
  <c r="AY945" i="15"/>
  <c r="AX945" i="15"/>
  <c r="BA945" i="15" s="1"/>
  <c r="AV945" i="15"/>
  <c r="AU945" i="15"/>
  <c r="AW945" i="15" s="1"/>
  <c r="AT945" i="15"/>
  <c r="AR945" i="15"/>
  <c r="AQ945" i="15"/>
  <c r="AS945" i="15" s="1"/>
  <c r="AP945" i="15"/>
  <c r="AO945" i="15"/>
  <c r="AN945" i="15"/>
  <c r="AM945" i="15"/>
  <c r="AL945" i="15"/>
  <c r="BA944" i="15"/>
  <c r="AZ944" i="15"/>
  <c r="AY944" i="15"/>
  <c r="AX944" i="15"/>
  <c r="AW944" i="15"/>
  <c r="AV944" i="15"/>
  <c r="AU944" i="15"/>
  <c r="AT944" i="15"/>
  <c r="AR944" i="15"/>
  <c r="AQ944" i="15"/>
  <c r="AP944" i="15"/>
  <c r="AS944" i="15" s="1"/>
  <c r="AN944" i="15"/>
  <c r="AM944" i="15"/>
  <c r="AL944" i="15"/>
  <c r="AZ943" i="15"/>
  <c r="AY943" i="15"/>
  <c r="BA943" i="15" s="1"/>
  <c r="AX943" i="15"/>
  <c r="AV943" i="15"/>
  <c r="AU943" i="15"/>
  <c r="AW943" i="15" s="1"/>
  <c r="AT943" i="15"/>
  <c r="AS943" i="15"/>
  <c r="AR943" i="15"/>
  <c r="AQ943" i="15"/>
  <c r="AP943" i="15"/>
  <c r="AO943" i="15"/>
  <c r="AN943" i="15"/>
  <c r="AM943" i="15"/>
  <c r="AL943" i="15"/>
  <c r="BA942" i="15"/>
  <c r="AZ942" i="15"/>
  <c r="AY942" i="15"/>
  <c r="AX942" i="15"/>
  <c r="AV942" i="15"/>
  <c r="AU942" i="15"/>
  <c r="AT942" i="15"/>
  <c r="AW942" i="15" s="1"/>
  <c r="AR942" i="15"/>
  <c r="AQ942" i="15"/>
  <c r="AP942" i="15"/>
  <c r="AN942" i="15"/>
  <c r="AM942" i="15"/>
  <c r="AO942" i="15" s="1"/>
  <c r="AL942" i="15"/>
  <c r="AZ941" i="15"/>
  <c r="AY941" i="15"/>
  <c r="BA941" i="15" s="1"/>
  <c r="AX941" i="15"/>
  <c r="AV941" i="15"/>
  <c r="AW941" i="15" s="1"/>
  <c r="AU941" i="15"/>
  <c r="AT941" i="15"/>
  <c r="AS941" i="15"/>
  <c r="AR941" i="15"/>
  <c r="AQ941" i="15"/>
  <c r="AP941" i="15"/>
  <c r="AO941" i="15"/>
  <c r="AN941" i="15"/>
  <c r="AM941" i="15"/>
  <c r="AL941" i="15"/>
  <c r="AZ940" i="15"/>
  <c r="AY940" i="15"/>
  <c r="AX940" i="15"/>
  <c r="AV940" i="15"/>
  <c r="AU940" i="15"/>
  <c r="AT940" i="15"/>
  <c r="AR940" i="15"/>
  <c r="AQ940" i="15"/>
  <c r="AS940" i="15" s="1"/>
  <c r="AP940" i="15"/>
  <c r="AN940" i="15"/>
  <c r="AM940" i="15"/>
  <c r="AO940" i="15" s="1"/>
  <c r="AL940" i="15"/>
  <c r="BA939" i="15"/>
  <c r="AZ939" i="15"/>
  <c r="AY939" i="15"/>
  <c r="AX939" i="15"/>
  <c r="AV939" i="15"/>
  <c r="AW939" i="15" s="1"/>
  <c r="AU939" i="15"/>
  <c r="AT939" i="15"/>
  <c r="AS939" i="15"/>
  <c r="AR939" i="15"/>
  <c r="AQ939" i="15"/>
  <c r="AP939" i="15"/>
  <c r="AN939" i="15"/>
  <c r="AM939" i="15"/>
  <c r="AL939" i="15"/>
  <c r="AO939" i="15" s="1"/>
  <c r="AZ938" i="15"/>
  <c r="AY938" i="15"/>
  <c r="AX938" i="15"/>
  <c r="AV938" i="15"/>
  <c r="AU938" i="15"/>
  <c r="AW938" i="15" s="1"/>
  <c r="AT938" i="15"/>
  <c r="AR938" i="15"/>
  <c r="AQ938" i="15"/>
  <c r="AS938" i="15" s="1"/>
  <c r="AP938" i="15"/>
  <c r="AO938" i="15"/>
  <c r="AN938" i="15"/>
  <c r="AM938" i="15"/>
  <c r="AL938" i="15"/>
  <c r="BA937" i="15"/>
  <c r="AZ937" i="15"/>
  <c r="AY937" i="15"/>
  <c r="AX937" i="15"/>
  <c r="AW937" i="15"/>
  <c r="AV937" i="15"/>
  <c r="AU937" i="15"/>
  <c r="AT937" i="15"/>
  <c r="AR937" i="15"/>
  <c r="AQ937" i="15"/>
  <c r="AP937" i="15"/>
  <c r="AS937" i="15" s="1"/>
  <c r="AN937" i="15"/>
  <c r="AM937" i="15"/>
  <c r="AL937" i="15"/>
  <c r="AZ936" i="15"/>
  <c r="AY936" i="15"/>
  <c r="BA936" i="15" s="1"/>
  <c r="AX936" i="15"/>
  <c r="AV936" i="15"/>
  <c r="AU936" i="15"/>
  <c r="AW936" i="15" s="1"/>
  <c r="AT936" i="15"/>
  <c r="AR936" i="15"/>
  <c r="AS936" i="15" s="1"/>
  <c r="AQ936" i="15"/>
  <c r="AP936" i="15"/>
  <c r="AO936" i="15"/>
  <c r="AN936" i="15"/>
  <c r="AM936" i="15"/>
  <c r="AL936" i="15"/>
  <c r="BA935" i="15"/>
  <c r="AZ935" i="15"/>
  <c r="AY935" i="15"/>
  <c r="AX935" i="15"/>
  <c r="AV935" i="15"/>
  <c r="AU935" i="15"/>
  <c r="AT935" i="15"/>
  <c r="AR935" i="15"/>
  <c r="AQ935" i="15"/>
  <c r="AP935" i="15"/>
  <c r="AN935" i="15"/>
  <c r="AM935" i="15"/>
  <c r="AO935" i="15" s="1"/>
  <c r="AL935" i="15"/>
  <c r="AZ934" i="15"/>
  <c r="AY934" i="15"/>
  <c r="BA934" i="15" s="1"/>
  <c r="AX934" i="15"/>
  <c r="AV934" i="15"/>
  <c r="AW934" i="15" s="1"/>
  <c r="AU934" i="15"/>
  <c r="AT934" i="15"/>
  <c r="AR934" i="15"/>
  <c r="AS934" i="15" s="1"/>
  <c r="AQ934" i="15"/>
  <c r="AP934" i="15"/>
  <c r="AO934" i="15"/>
  <c r="AN934" i="15"/>
  <c r="AM934" i="15"/>
  <c r="AL934" i="15"/>
  <c r="AZ933" i="15"/>
  <c r="AY933" i="15"/>
  <c r="AX933" i="15"/>
  <c r="BA933" i="15" s="1"/>
  <c r="AV933" i="15"/>
  <c r="AU933" i="15"/>
  <c r="AT933" i="15"/>
  <c r="AR933" i="15"/>
  <c r="AQ933" i="15"/>
  <c r="AS933" i="15" s="1"/>
  <c r="AP933" i="15"/>
  <c r="AN933" i="15"/>
  <c r="AM933" i="15"/>
  <c r="AO933" i="15" s="1"/>
  <c r="AL933" i="15"/>
  <c r="BA932" i="15"/>
  <c r="AZ932" i="15"/>
  <c r="AY932" i="15"/>
  <c r="AX932" i="15"/>
  <c r="AW932" i="15"/>
  <c r="AV932" i="15"/>
  <c r="AU932" i="15"/>
  <c r="AT932" i="15"/>
  <c r="AS932" i="15"/>
  <c r="AR932" i="15"/>
  <c r="AQ932" i="15"/>
  <c r="AP932" i="15"/>
  <c r="AN932" i="15"/>
  <c r="AM932" i="15"/>
  <c r="AL932" i="15"/>
  <c r="AO932" i="15" s="1"/>
  <c r="AZ931" i="15"/>
  <c r="AY931" i="15"/>
  <c r="AX931" i="15"/>
  <c r="AV931" i="15"/>
  <c r="AU931" i="15"/>
  <c r="AW931" i="15" s="1"/>
  <c r="AT931" i="15"/>
  <c r="AR931" i="15"/>
  <c r="AQ931" i="15"/>
  <c r="AS931" i="15" s="1"/>
  <c r="AP931" i="15"/>
  <c r="AO931" i="15"/>
  <c r="AN931" i="15"/>
  <c r="AM931" i="15"/>
  <c r="AL931" i="15"/>
  <c r="BA930" i="15"/>
  <c r="AZ930" i="15"/>
  <c r="AY930" i="15"/>
  <c r="AX930" i="15"/>
  <c r="AW930" i="15"/>
  <c r="AV930" i="15"/>
  <c r="AU930" i="15"/>
  <c r="AT930" i="15"/>
  <c r="AR930" i="15"/>
  <c r="AQ930" i="15"/>
  <c r="AP930" i="15"/>
  <c r="AS930" i="15" s="1"/>
  <c r="AN930" i="15"/>
  <c r="AM930" i="15"/>
  <c r="AL930" i="15"/>
  <c r="AZ929" i="15"/>
  <c r="AY929" i="15"/>
  <c r="BA929" i="15" s="1"/>
  <c r="AX929" i="15"/>
  <c r="AV929" i="15"/>
  <c r="AU929" i="15"/>
  <c r="AW929" i="15" s="1"/>
  <c r="AT929" i="15"/>
  <c r="AS929" i="15"/>
  <c r="AR929" i="15"/>
  <c r="AQ929" i="15"/>
  <c r="AP929" i="15"/>
  <c r="AO929" i="15"/>
  <c r="AN929" i="15"/>
  <c r="AM929" i="15"/>
  <c r="AL929" i="15"/>
  <c r="BA928" i="15"/>
  <c r="AZ928" i="15"/>
  <c r="AY928" i="15"/>
  <c r="AX928" i="15"/>
  <c r="AV928" i="15"/>
  <c r="AU928" i="15"/>
  <c r="AT928" i="15"/>
  <c r="AW928" i="15" s="1"/>
  <c r="AR928" i="15"/>
  <c r="AQ928" i="15"/>
  <c r="AP928" i="15"/>
  <c r="AN928" i="15"/>
  <c r="AM928" i="15"/>
  <c r="AO928" i="15" s="1"/>
  <c r="AL928" i="15"/>
  <c r="AZ927" i="15"/>
  <c r="AY927" i="15"/>
  <c r="BA927" i="15" s="1"/>
  <c r="AX927" i="15"/>
  <c r="AW927" i="15"/>
  <c r="AV927" i="15"/>
  <c r="AU927" i="15"/>
  <c r="AT927" i="15"/>
  <c r="AS927" i="15"/>
  <c r="AR927" i="15"/>
  <c r="AQ927" i="15"/>
  <c r="AP927" i="15"/>
  <c r="AO927" i="15"/>
  <c r="AN927" i="15"/>
  <c r="AM927" i="15"/>
  <c r="AL927" i="15"/>
  <c r="AZ926" i="15"/>
  <c r="AY926" i="15"/>
  <c r="AX926" i="15"/>
  <c r="AV926" i="15"/>
  <c r="AU926" i="15"/>
  <c r="AT926" i="15"/>
  <c r="AR926" i="15"/>
  <c r="AQ926" i="15"/>
  <c r="AS926" i="15" s="1"/>
  <c r="AP926" i="15"/>
  <c r="AN926" i="15"/>
  <c r="AM926" i="15"/>
  <c r="AO926" i="15" s="1"/>
  <c r="AL926" i="15"/>
  <c r="AZ925" i="15"/>
  <c r="AY925" i="15"/>
  <c r="AX925" i="15"/>
  <c r="BA925" i="15" s="1"/>
  <c r="AW925" i="15"/>
  <c r="AV925" i="15"/>
  <c r="AU925" i="15"/>
  <c r="AT925" i="15"/>
  <c r="AS925" i="15"/>
  <c r="AR925" i="15"/>
  <c r="AQ925" i="15"/>
  <c r="AP925" i="15"/>
  <c r="AN925" i="15"/>
  <c r="AM925" i="15"/>
  <c r="AL925" i="15"/>
  <c r="AO925" i="15" s="1"/>
  <c r="AZ924" i="15"/>
  <c r="AY924" i="15"/>
  <c r="AX924" i="15"/>
  <c r="AV924" i="15"/>
  <c r="AU924" i="15"/>
  <c r="AW924" i="15" s="1"/>
  <c r="AT924" i="15"/>
  <c r="AR924" i="15"/>
  <c r="AQ924" i="15"/>
  <c r="AS924" i="15" s="1"/>
  <c r="AP924" i="15"/>
  <c r="AN924" i="15"/>
  <c r="AM924" i="15"/>
  <c r="AL924" i="15"/>
  <c r="AO924" i="15" s="1"/>
  <c r="AZ923" i="15"/>
  <c r="BA923" i="15" s="1"/>
  <c r="AY923" i="15"/>
  <c r="AX923" i="15"/>
  <c r="AW923" i="15"/>
  <c r="AV923" i="15"/>
  <c r="AU923" i="15"/>
  <c r="AT923" i="15"/>
  <c r="AR923" i="15"/>
  <c r="AQ923" i="15"/>
  <c r="AP923" i="15"/>
  <c r="AS923" i="15" s="1"/>
  <c r="AN923" i="15"/>
  <c r="AM923" i="15"/>
  <c r="AL923" i="15"/>
  <c r="AO923" i="15" s="1"/>
  <c r="AZ922" i="15"/>
  <c r="AY922" i="15"/>
  <c r="BA922" i="15" s="1"/>
  <c r="AX922" i="15"/>
  <c r="AV922" i="15"/>
  <c r="AU922" i="15"/>
  <c r="AW922" i="15" s="1"/>
  <c r="AT922" i="15"/>
  <c r="AR922" i="15"/>
  <c r="AS922" i="15" s="1"/>
  <c r="AQ922" i="15"/>
  <c r="AP922" i="15"/>
  <c r="AO922" i="15"/>
  <c r="AN922" i="15"/>
  <c r="AM922" i="15"/>
  <c r="AL922" i="15"/>
  <c r="BA921" i="15"/>
  <c r="AZ921" i="15"/>
  <c r="AY921" i="15"/>
  <c r="AX921" i="15"/>
  <c r="AW921" i="15"/>
  <c r="AV921" i="15"/>
  <c r="AU921" i="15"/>
  <c r="AT921" i="15"/>
  <c r="AR921" i="15"/>
  <c r="AQ921" i="15"/>
  <c r="AS921" i="15" s="1"/>
  <c r="AP921" i="15"/>
  <c r="AN921" i="15"/>
  <c r="AM921" i="15"/>
  <c r="AO921" i="15" s="1"/>
  <c r="AL921" i="15"/>
  <c r="AZ920" i="15"/>
  <c r="AY920" i="15"/>
  <c r="BA920" i="15" s="1"/>
  <c r="AX920" i="15"/>
  <c r="AV920" i="15"/>
  <c r="AU920" i="15"/>
  <c r="AW920" i="15" s="1"/>
  <c r="AT920" i="15"/>
  <c r="AR920" i="15"/>
  <c r="AS920" i="15" s="1"/>
  <c r="AQ920" i="15"/>
  <c r="AP920" i="15"/>
  <c r="AO920" i="15"/>
  <c r="AN920" i="15"/>
  <c r="AM920" i="15"/>
  <c r="AL920" i="15"/>
  <c r="AZ919" i="15"/>
  <c r="AY919" i="15"/>
  <c r="BA919" i="15" s="1"/>
  <c r="AX919" i="15"/>
  <c r="AV919" i="15"/>
  <c r="AW919" i="15" s="1"/>
  <c r="AU919" i="15"/>
  <c r="AT919" i="15"/>
  <c r="AR919" i="15"/>
  <c r="AQ919" i="15"/>
  <c r="AS919" i="15" s="1"/>
  <c r="AP919" i="15"/>
  <c r="AN919" i="15"/>
  <c r="AM919" i="15"/>
  <c r="AO919" i="15" s="1"/>
  <c r="AL919" i="15"/>
  <c r="BA918" i="15"/>
  <c r="AZ918" i="15"/>
  <c r="AY918" i="15"/>
  <c r="AX918" i="15"/>
  <c r="AV918" i="15"/>
  <c r="AW918" i="15" s="1"/>
  <c r="AU918" i="15"/>
  <c r="AT918" i="15"/>
  <c r="AS918" i="15"/>
  <c r="AR918" i="15"/>
  <c r="AQ918" i="15"/>
  <c r="AP918" i="15"/>
  <c r="AN918" i="15"/>
  <c r="AM918" i="15"/>
  <c r="AL918" i="15"/>
  <c r="AO918" i="15" s="1"/>
  <c r="AZ917" i="15"/>
  <c r="AY917" i="15"/>
  <c r="AX917" i="15"/>
  <c r="BA917" i="15" s="1"/>
  <c r="AV917" i="15"/>
  <c r="AU917" i="15"/>
  <c r="AW917" i="15" s="1"/>
  <c r="AT917" i="15"/>
  <c r="AR917" i="15"/>
  <c r="AQ917" i="15"/>
  <c r="AS917" i="15" s="1"/>
  <c r="AP917" i="15"/>
  <c r="AN917" i="15"/>
  <c r="AM917" i="15"/>
  <c r="AL917" i="15"/>
  <c r="BA916" i="15"/>
  <c r="AZ916" i="15"/>
  <c r="AY916" i="15"/>
  <c r="AX916" i="15"/>
  <c r="AW916" i="15"/>
  <c r="AV916" i="15"/>
  <c r="AU916" i="15"/>
  <c r="AT916" i="15"/>
  <c r="AR916" i="15"/>
  <c r="AQ916" i="15"/>
  <c r="AP916" i="15"/>
  <c r="AS916" i="15" s="1"/>
  <c r="AO916" i="15"/>
  <c r="AN916" i="15"/>
  <c r="AM916" i="15"/>
  <c r="AL916" i="15"/>
  <c r="AZ915" i="15"/>
  <c r="AY915" i="15"/>
  <c r="BA915" i="15" s="1"/>
  <c r="AX915" i="15"/>
  <c r="AV915" i="15"/>
  <c r="AU915" i="15"/>
  <c r="AW915" i="15" s="1"/>
  <c r="AT915" i="15"/>
  <c r="AR915" i="15"/>
  <c r="AQ915" i="15"/>
  <c r="AP915" i="15"/>
  <c r="AS915" i="15" s="1"/>
  <c r="AO915" i="15"/>
  <c r="AN915" i="15"/>
  <c r="AM915" i="15"/>
  <c r="AL915" i="15"/>
  <c r="BA914" i="15"/>
  <c r="AZ914" i="15"/>
  <c r="AY914" i="15"/>
  <c r="AX914" i="15"/>
  <c r="AV914" i="15"/>
  <c r="AU914" i="15"/>
  <c r="AT914" i="15"/>
  <c r="AW914" i="15" s="1"/>
  <c r="AR914" i="15"/>
  <c r="AQ914" i="15"/>
  <c r="AP914" i="15"/>
  <c r="AS914" i="15" s="1"/>
  <c r="AN914" i="15"/>
  <c r="AM914" i="15"/>
  <c r="AO914" i="15" s="1"/>
  <c r="AL914" i="15"/>
  <c r="AZ913" i="15"/>
  <c r="AY913" i="15"/>
  <c r="BA913" i="15" s="1"/>
  <c r="AX913" i="15"/>
  <c r="AV913" i="15"/>
  <c r="AU913" i="15"/>
  <c r="AT913" i="15"/>
  <c r="AW913" i="15" s="1"/>
  <c r="AS913" i="15"/>
  <c r="AR913" i="15"/>
  <c r="AQ913" i="15"/>
  <c r="AP913" i="15"/>
  <c r="AO913" i="15"/>
  <c r="AN913" i="15"/>
  <c r="AM913" i="15"/>
  <c r="AL913" i="15"/>
  <c r="AZ912" i="15"/>
  <c r="AY912" i="15"/>
  <c r="BA912" i="15" s="1"/>
  <c r="AX912" i="15"/>
  <c r="AV912" i="15"/>
  <c r="AU912" i="15"/>
  <c r="AT912" i="15"/>
  <c r="AW912" i="15" s="1"/>
  <c r="AR912" i="15"/>
  <c r="AQ912" i="15"/>
  <c r="AS912" i="15" s="1"/>
  <c r="AP912" i="15"/>
  <c r="AN912" i="15"/>
  <c r="AM912" i="15"/>
  <c r="AO912" i="15" s="1"/>
  <c r="AL912" i="15"/>
  <c r="AZ911" i="15"/>
  <c r="AY911" i="15"/>
  <c r="BA911" i="15" s="1"/>
  <c r="AX911" i="15"/>
  <c r="AW911" i="15"/>
  <c r="AV911" i="15"/>
  <c r="AU911" i="15"/>
  <c r="AT911" i="15"/>
  <c r="AS911" i="15"/>
  <c r="AR911" i="15"/>
  <c r="AQ911" i="15"/>
  <c r="AP911" i="15"/>
  <c r="AO911" i="15"/>
  <c r="AN911" i="15"/>
  <c r="AM911" i="15"/>
  <c r="AL911" i="15"/>
  <c r="AZ910" i="15"/>
  <c r="AY910" i="15"/>
  <c r="BA910" i="15" s="1"/>
  <c r="AX910" i="15"/>
  <c r="AV910" i="15"/>
  <c r="AU910" i="15"/>
  <c r="AW910" i="15" s="1"/>
  <c r="AT910" i="15"/>
  <c r="AR910" i="15"/>
  <c r="AQ910" i="15"/>
  <c r="AS910" i="15" s="1"/>
  <c r="AP910" i="15"/>
  <c r="AO910" i="15"/>
  <c r="AN910" i="15"/>
  <c r="AM910" i="15"/>
  <c r="AL910" i="15"/>
  <c r="BA909" i="15"/>
  <c r="AZ909" i="15"/>
  <c r="AY909" i="15"/>
  <c r="AX909" i="15"/>
  <c r="AW909" i="15"/>
  <c r="AV909" i="15"/>
  <c r="AU909" i="15"/>
  <c r="AT909" i="15"/>
  <c r="AR909" i="15"/>
  <c r="AQ909" i="15"/>
  <c r="AS909" i="15" s="1"/>
  <c r="AP909" i="15"/>
  <c r="AN909" i="15"/>
  <c r="AM909" i="15"/>
  <c r="AO909" i="15" s="1"/>
  <c r="AL909" i="15"/>
  <c r="AZ908" i="15"/>
  <c r="AY908" i="15"/>
  <c r="BA908" i="15" s="1"/>
  <c r="AX908" i="15"/>
  <c r="AV908" i="15"/>
  <c r="AU908" i="15"/>
  <c r="AW908" i="15" s="1"/>
  <c r="AT908" i="15"/>
  <c r="AR908" i="15"/>
  <c r="AQ908" i="15"/>
  <c r="AP908" i="15"/>
  <c r="AN908" i="15"/>
  <c r="AO908" i="15" s="1"/>
  <c r="AM908" i="15"/>
  <c r="AL908" i="15"/>
  <c r="BA907" i="15"/>
  <c r="AZ907" i="15"/>
  <c r="AY907" i="15"/>
  <c r="AX907" i="15"/>
  <c r="AV907" i="15"/>
  <c r="AU907" i="15"/>
  <c r="AW907" i="15" s="1"/>
  <c r="AT907" i="15"/>
  <c r="AR907" i="15"/>
  <c r="AS907" i="15" s="1"/>
  <c r="AQ907" i="15"/>
  <c r="AP907" i="15"/>
  <c r="AN907" i="15"/>
  <c r="AM907" i="15"/>
  <c r="AO907" i="15" s="1"/>
  <c r="AL907" i="15"/>
  <c r="AZ906" i="15"/>
  <c r="AY906" i="15"/>
  <c r="BA906" i="15" s="1"/>
  <c r="AX906" i="15"/>
  <c r="AV906" i="15"/>
  <c r="AU906" i="15"/>
  <c r="AW906" i="15" s="1"/>
  <c r="AT906" i="15"/>
  <c r="AR906" i="15"/>
  <c r="AS906" i="15" s="1"/>
  <c r="AQ906" i="15"/>
  <c r="AP906" i="15"/>
  <c r="AO906" i="15"/>
  <c r="AN906" i="15"/>
  <c r="AM906" i="15"/>
  <c r="AL906" i="15"/>
  <c r="AZ905" i="15"/>
  <c r="AY905" i="15"/>
  <c r="AX905" i="15"/>
  <c r="BA905" i="15" s="1"/>
  <c r="AV905" i="15"/>
  <c r="AU905" i="15"/>
  <c r="AT905" i="15"/>
  <c r="AW905" i="15" s="1"/>
  <c r="AR905" i="15"/>
  <c r="AQ905" i="15"/>
  <c r="AS905" i="15" s="1"/>
  <c r="AP905" i="15"/>
  <c r="AN905" i="15"/>
  <c r="AM905" i="15"/>
  <c r="AO905" i="15" s="1"/>
  <c r="AL905" i="15"/>
  <c r="AZ904" i="15"/>
  <c r="AY904" i="15"/>
  <c r="AX904" i="15"/>
  <c r="BA904" i="15" s="1"/>
  <c r="AW904" i="15"/>
  <c r="AV904" i="15"/>
  <c r="AU904" i="15"/>
  <c r="AT904" i="15"/>
  <c r="AS904" i="15"/>
  <c r="AR904" i="15"/>
  <c r="AQ904" i="15"/>
  <c r="AP904" i="15"/>
  <c r="AN904" i="15"/>
  <c r="AM904" i="15"/>
  <c r="AO904" i="15" s="1"/>
  <c r="AL904" i="15"/>
  <c r="AZ903" i="15"/>
  <c r="AY903" i="15"/>
  <c r="BA903" i="15" s="1"/>
  <c r="AX903" i="15"/>
  <c r="AV903" i="15"/>
  <c r="AU903" i="15"/>
  <c r="AW903" i="15" s="1"/>
  <c r="AT903" i="15"/>
  <c r="AR903" i="15"/>
  <c r="AQ903" i="15"/>
  <c r="AS903" i="15" s="1"/>
  <c r="AP903" i="15"/>
  <c r="AN903" i="15"/>
  <c r="AM903" i="15"/>
  <c r="AO903" i="15" s="1"/>
  <c r="AL903" i="15"/>
  <c r="BA902" i="15"/>
  <c r="AZ902" i="15"/>
  <c r="AY902" i="15"/>
  <c r="AX902" i="15"/>
  <c r="AW902" i="15"/>
  <c r="AV902" i="15"/>
  <c r="AU902" i="15"/>
  <c r="AT902" i="15"/>
  <c r="AS902" i="15"/>
  <c r="AR902" i="15"/>
  <c r="AQ902" i="15"/>
  <c r="AP902" i="15"/>
  <c r="AN902" i="15"/>
  <c r="AM902" i="15"/>
  <c r="AL902" i="15"/>
  <c r="AO902" i="15" s="1"/>
  <c r="AZ901" i="15"/>
  <c r="AY901" i="15"/>
  <c r="BA901" i="15" s="1"/>
  <c r="AX901" i="15"/>
  <c r="AV901" i="15"/>
  <c r="AU901" i="15"/>
  <c r="AW901" i="15" s="1"/>
  <c r="AT901" i="15"/>
  <c r="AS901" i="15"/>
  <c r="AR901" i="15"/>
  <c r="AQ901" i="15"/>
  <c r="AP901" i="15"/>
  <c r="AO901" i="15"/>
  <c r="AN901" i="15"/>
  <c r="AM901" i="15"/>
  <c r="AL901" i="15"/>
  <c r="BA900" i="15"/>
  <c r="AZ900" i="15"/>
  <c r="AY900" i="15"/>
  <c r="AX900" i="15"/>
  <c r="AV900" i="15"/>
  <c r="AU900" i="15"/>
  <c r="AW900" i="15" s="1"/>
  <c r="AT900" i="15"/>
  <c r="AS900" i="15"/>
  <c r="AR900" i="15"/>
  <c r="AQ900" i="15"/>
  <c r="AP900" i="15"/>
  <c r="AN900" i="15"/>
  <c r="AM900" i="15"/>
  <c r="AO900" i="15" s="1"/>
  <c r="AL900" i="15"/>
  <c r="AZ899" i="15"/>
  <c r="AY899" i="15"/>
  <c r="BA899" i="15" s="1"/>
  <c r="AX899" i="15"/>
  <c r="AV899" i="15"/>
  <c r="AU899" i="15"/>
  <c r="AW899" i="15" s="1"/>
  <c r="AT899" i="15"/>
  <c r="AR899" i="15"/>
  <c r="AS899" i="15" s="1"/>
  <c r="AQ899" i="15"/>
  <c r="AP899" i="15"/>
  <c r="AO899" i="15"/>
  <c r="AN899" i="15"/>
  <c r="AM899" i="15"/>
  <c r="AL899" i="15"/>
  <c r="BA898" i="15"/>
  <c r="AZ898" i="15"/>
  <c r="AY898" i="15"/>
  <c r="AX898" i="15"/>
  <c r="AW898" i="15"/>
  <c r="AV898" i="15"/>
  <c r="AU898" i="15"/>
  <c r="AT898" i="15"/>
  <c r="AR898" i="15"/>
  <c r="AQ898" i="15"/>
  <c r="AS898" i="15" s="1"/>
  <c r="AP898" i="15"/>
  <c r="AN898" i="15"/>
  <c r="AM898" i="15"/>
  <c r="AO898" i="15" s="1"/>
  <c r="AL898" i="15"/>
  <c r="BA897" i="15"/>
  <c r="AZ897" i="15"/>
  <c r="AY897" i="15"/>
  <c r="AX897" i="15"/>
  <c r="AW897" i="15"/>
  <c r="AV897" i="15"/>
  <c r="AU897" i="15"/>
  <c r="AT897" i="15"/>
  <c r="AS897" i="15"/>
  <c r="AR897" i="15"/>
  <c r="AQ897" i="15"/>
  <c r="AP897" i="15"/>
  <c r="AN897" i="15"/>
  <c r="AM897" i="15"/>
  <c r="AO897" i="15" s="1"/>
  <c r="AL897" i="15"/>
  <c r="AZ896" i="15"/>
  <c r="AY896" i="15"/>
  <c r="BA896" i="15" s="1"/>
  <c r="AX896" i="15"/>
  <c r="AV896" i="15"/>
  <c r="AU896" i="15"/>
  <c r="AW896" i="15" s="1"/>
  <c r="AT896" i="15"/>
  <c r="AR896" i="15"/>
  <c r="AQ896" i="15"/>
  <c r="AS896" i="15" s="1"/>
  <c r="AP896" i="15"/>
  <c r="AN896" i="15"/>
  <c r="AM896" i="15"/>
  <c r="AL896" i="15"/>
  <c r="AO896" i="15" s="1"/>
  <c r="AZ895" i="15"/>
  <c r="BA895" i="15" s="1"/>
  <c r="AY895" i="15"/>
  <c r="AX895" i="15"/>
  <c r="AW895" i="15"/>
  <c r="AV895" i="15"/>
  <c r="AU895" i="15"/>
  <c r="AT895" i="15"/>
  <c r="AR895" i="15"/>
  <c r="AQ895" i="15"/>
  <c r="AS895" i="15" s="1"/>
  <c r="AP895" i="15"/>
  <c r="AO895" i="15"/>
  <c r="AN895" i="15"/>
  <c r="AM895" i="15"/>
  <c r="AL895" i="15"/>
  <c r="AZ894" i="15"/>
  <c r="AY894" i="15"/>
  <c r="BA894" i="15" s="1"/>
  <c r="AX894" i="15"/>
  <c r="AV894" i="15"/>
  <c r="AU894" i="15"/>
  <c r="AW894" i="15" s="1"/>
  <c r="AT894" i="15"/>
  <c r="AR894" i="15"/>
  <c r="AQ894" i="15"/>
  <c r="AS894" i="15" s="1"/>
  <c r="AP894" i="15"/>
  <c r="AO894" i="15"/>
  <c r="AN894" i="15"/>
  <c r="AM894" i="15"/>
  <c r="AL894" i="15"/>
  <c r="BA893" i="15"/>
  <c r="AZ893" i="15"/>
  <c r="AY893" i="15"/>
  <c r="AX893" i="15"/>
  <c r="AW893" i="15"/>
  <c r="AV893" i="15"/>
  <c r="AU893" i="15"/>
  <c r="AT893" i="15"/>
  <c r="AR893" i="15"/>
  <c r="AQ893" i="15"/>
  <c r="AP893" i="15"/>
  <c r="AS893" i="15" s="1"/>
  <c r="AN893" i="15"/>
  <c r="AM893" i="15"/>
  <c r="AO893" i="15" s="1"/>
  <c r="AL893" i="15"/>
  <c r="AZ892" i="15"/>
  <c r="AY892" i="15"/>
  <c r="BA892" i="15" s="1"/>
  <c r="AX892" i="15"/>
  <c r="AV892" i="15"/>
  <c r="AW892" i="15" s="1"/>
  <c r="AU892" i="15"/>
  <c r="AT892" i="15"/>
  <c r="AS892" i="15"/>
  <c r="AR892" i="15"/>
  <c r="AQ892" i="15"/>
  <c r="AP892" i="15"/>
  <c r="AO892" i="15"/>
  <c r="AN892" i="15"/>
  <c r="AM892" i="15"/>
  <c r="AL892" i="15"/>
  <c r="BA891" i="15"/>
  <c r="AZ891" i="15"/>
  <c r="AY891" i="15"/>
  <c r="AX891" i="15"/>
  <c r="AV891" i="15"/>
  <c r="AU891" i="15"/>
  <c r="AW891" i="15" s="1"/>
  <c r="AT891" i="15"/>
  <c r="AR891" i="15"/>
  <c r="AQ891" i="15"/>
  <c r="AS891" i="15" s="1"/>
  <c r="AP891" i="15"/>
  <c r="AN891" i="15"/>
  <c r="AM891" i="15"/>
  <c r="AO891" i="15" s="1"/>
  <c r="AL891" i="15"/>
  <c r="BA890" i="15"/>
  <c r="AZ890" i="15"/>
  <c r="AY890" i="15"/>
  <c r="AX890" i="15"/>
  <c r="AV890" i="15"/>
  <c r="AW890" i="15" s="1"/>
  <c r="AU890" i="15"/>
  <c r="AT890" i="15"/>
  <c r="AS890" i="15"/>
  <c r="AR890" i="15"/>
  <c r="AQ890" i="15"/>
  <c r="AP890" i="15"/>
  <c r="AO890" i="15"/>
  <c r="AN890" i="15"/>
  <c r="AM890" i="15"/>
  <c r="AL890" i="15"/>
  <c r="AZ889" i="15"/>
  <c r="BA889" i="15" s="1"/>
  <c r="AY889" i="15"/>
  <c r="AX889" i="15"/>
  <c r="AV889" i="15"/>
  <c r="AU889" i="15"/>
  <c r="AW889" i="15" s="1"/>
  <c r="AT889" i="15"/>
  <c r="AR889" i="15"/>
  <c r="AQ889" i="15"/>
  <c r="AS889" i="15" s="1"/>
  <c r="AP889" i="15"/>
  <c r="AN889" i="15"/>
  <c r="AM889" i="15"/>
  <c r="AO889" i="15" s="1"/>
  <c r="AL889" i="15"/>
  <c r="AZ888" i="15"/>
  <c r="BA888" i="15" s="1"/>
  <c r="AY888" i="15"/>
  <c r="AX888" i="15"/>
  <c r="AW888" i="15"/>
  <c r="AV888" i="15"/>
  <c r="AU888" i="15"/>
  <c r="AT888" i="15"/>
  <c r="AR888" i="15"/>
  <c r="AQ888" i="15"/>
  <c r="AS888" i="15" s="1"/>
  <c r="AP888" i="15"/>
  <c r="AN888" i="15"/>
  <c r="AO888" i="15" s="1"/>
  <c r="AM888" i="15"/>
  <c r="AL888" i="15"/>
  <c r="AZ887" i="15"/>
  <c r="AY887" i="15"/>
  <c r="BA887" i="15" s="1"/>
  <c r="AX887" i="15"/>
  <c r="AV887" i="15"/>
  <c r="AU887" i="15"/>
  <c r="AW887" i="15" s="1"/>
  <c r="AT887" i="15"/>
  <c r="AR887" i="15"/>
  <c r="AQ887" i="15"/>
  <c r="AS887" i="15" s="1"/>
  <c r="AP887" i="15"/>
  <c r="AO887" i="15"/>
  <c r="AN887" i="15"/>
  <c r="AM887" i="15"/>
  <c r="AL887" i="15"/>
  <c r="BA886" i="15"/>
  <c r="AZ886" i="15"/>
  <c r="AY886" i="15"/>
  <c r="AX886" i="15"/>
  <c r="AW886" i="15"/>
  <c r="AV886" i="15"/>
  <c r="AU886" i="15"/>
  <c r="AT886" i="15"/>
  <c r="AR886" i="15"/>
  <c r="AQ886" i="15"/>
  <c r="AP886" i="15"/>
  <c r="AN886" i="15"/>
  <c r="AM886" i="15"/>
  <c r="AO886" i="15" s="1"/>
  <c r="AL886" i="15"/>
  <c r="AZ885" i="15"/>
  <c r="AY885" i="15"/>
  <c r="BA885" i="15" s="1"/>
  <c r="AX885" i="15"/>
  <c r="AW885" i="15"/>
  <c r="AV885" i="15"/>
  <c r="AU885" i="15"/>
  <c r="AT885" i="15"/>
  <c r="AS885" i="15"/>
  <c r="AR885" i="15"/>
  <c r="AQ885" i="15"/>
  <c r="AP885" i="15"/>
  <c r="AO885" i="15"/>
  <c r="AN885" i="15"/>
  <c r="AM885" i="15"/>
  <c r="AL885" i="15"/>
  <c r="AZ884" i="15"/>
  <c r="AY884" i="15"/>
  <c r="BA884" i="15" s="1"/>
  <c r="AX884" i="15"/>
  <c r="AV884" i="15"/>
  <c r="AU884" i="15"/>
  <c r="AW884" i="15" s="1"/>
  <c r="AT884" i="15"/>
  <c r="AR884" i="15"/>
  <c r="AQ884" i="15"/>
  <c r="AS884" i="15" s="1"/>
  <c r="AP884" i="15"/>
  <c r="AN884" i="15"/>
  <c r="AM884" i="15"/>
  <c r="AO884" i="15" s="1"/>
  <c r="AL884" i="15"/>
  <c r="BA883" i="15"/>
  <c r="AZ883" i="15"/>
  <c r="AY883" i="15"/>
  <c r="AX883" i="15"/>
  <c r="AV883" i="15"/>
  <c r="AW883" i="15" s="1"/>
  <c r="AU883" i="15"/>
  <c r="AT883" i="15"/>
  <c r="AS883" i="15"/>
  <c r="AR883" i="15"/>
  <c r="AQ883" i="15"/>
  <c r="AP883" i="15"/>
  <c r="AN883" i="15"/>
  <c r="AM883" i="15"/>
  <c r="AL883" i="15"/>
  <c r="AO883" i="15" s="1"/>
  <c r="AZ882" i="15"/>
  <c r="BA882" i="15" s="1"/>
  <c r="AY882" i="15"/>
  <c r="AX882" i="15"/>
  <c r="AV882" i="15"/>
  <c r="AU882" i="15"/>
  <c r="AW882" i="15" s="1"/>
  <c r="AT882" i="15"/>
  <c r="AR882" i="15"/>
  <c r="AQ882" i="15"/>
  <c r="AS882" i="15" s="1"/>
  <c r="AP882" i="15"/>
  <c r="AN882" i="15"/>
  <c r="AM882" i="15"/>
  <c r="AL882" i="15"/>
  <c r="AO882" i="15" s="1"/>
  <c r="AZ881" i="15"/>
  <c r="BA881" i="15" s="1"/>
  <c r="AY881" i="15"/>
  <c r="AX881" i="15"/>
  <c r="AW881" i="15"/>
  <c r="AV881" i="15"/>
  <c r="AU881" i="15"/>
  <c r="AT881" i="15"/>
  <c r="AR881" i="15"/>
  <c r="AQ881" i="15"/>
  <c r="AS881" i="15" s="1"/>
  <c r="AP881" i="15"/>
  <c r="AN881" i="15"/>
  <c r="AO881" i="15" s="1"/>
  <c r="AM881" i="15"/>
  <c r="AL881" i="15"/>
  <c r="AZ880" i="15"/>
  <c r="AY880" i="15"/>
  <c r="BA880" i="15" s="1"/>
  <c r="AX880" i="15"/>
  <c r="AV880" i="15"/>
  <c r="AU880" i="15"/>
  <c r="AW880" i="15" s="1"/>
  <c r="AT880" i="15"/>
  <c r="AR880" i="15"/>
  <c r="AQ880" i="15"/>
  <c r="AS880" i="15" s="1"/>
  <c r="AP880" i="15"/>
  <c r="AN880" i="15"/>
  <c r="AO880" i="15" s="1"/>
  <c r="AM880" i="15"/>
  <c r="AL880" i="15"/>
  <c r="BA879" i="15"/>
  <c r="AZ879" i="15"/>
  <c r="AY879" i="15"/>
  <c r="AX879" i="15"/>
  <c r="AV879" i="15"/>
  <c r="AU879" i="15"/>
  <c r="AT879" i="15"/>
  <c r="AR879" i="15"/>
  <c r="AQ879" i="15"/>
  <c r="AP879" i="15"/>
  <c r="AS879" i="15" s="1"/>
  <c r="AN879" i="15"/>
  <c r="AM879" i="15"/>
  <c r="AO879" i="15" s="1"/>
  <c r="AL879" i="15"/>
  <c r="AZ878" i="15"/>
  <c r="AY878" i="15"/>
  <c r="BA878" i="15" s="1"/>
  <c r="AX878" i="15"/>
  <c r="AV878" i="15"/>
  <c r="AU878" i="15"/>
  <c r="AT878" i="15"/>
  <c r="AS878" i="15"/>
  <c r="AR878" i="15"/>
  <c r="AQ878" i="15"/>
  <c r="AP878" i="15"/>
  <c r="AO878" i="15"/>
  <c r="AN878" i="15"/>
  <c r="AM878" i="15"/>
  <c r="AL878" i="15"/>
  <c r="AZ877" i="15"/>
  <c r="AY877" i="15"/>
  <c r="BA877" i="15" s="1"/>
  <c r="AX877" i="15"/>
  <c r="AV877" i="15"/>
  <c r="AW877" i="15" s="1"/>
  <c r="AU877" i="15"/>
  <c r="AT877" i="15"/>
  <c r="AR877" i="15"/>
  <c r="AQ877" i="15"/>
  <c r="AS877" i="15" s="1"/>
  <c r="AP877" i="15"/>
  <c r="AN877" i="15"/>
  <c r="AM877" i="15"/>
  <c r="AO877" i="15" s="1"/>
  <c r="AL877" i="15"/>
  <c r="AZ876" i="15"/>
  <c r="AY876" i="15"/>
  <c r="BA876" i="15" s="1"/>
  <c r="AX876" i="15"/>
  <c r="AV876" i="15"/>
  <c r="AW876" i="15" s="1"/>
  <c r="AU876" i="15"/>
  <c r="AT876" i="15"/>
  <c r="AS876" i="15"/>
  <c r="AR876" i="15"/>
  <c r="AQ876" i="15"/>
  <c r="AP876" i="15"/>
  <c r="AN876" i="15"/>
  <c r="AM876" i="15"/>
  <c r="AO876" i="15" s="1"/>
  <c r="AL876" i="15"/>
  <c r="AZ875" i="15"/>
  <c r="AY875" i="15"/>
  <c r="AX875" i="15"/>
  <c r="BA875" i="15" s="1"/>
  <c r="AV875" i="15"/>
  <c r="AU875" i="15"/>
  <c r="AW875" i="15" s="1"/>
  <c r="AT875" i="15"/>
  <c r="AR875" i="15"/>
  <c r="AQ875" i="15"/>
  <c r="AS875" i="15" s="1"/>
  <c r="AP875" i="15"/>
  <c r="AN875" i="15"/>
  <c r="AM875" i="15"/>
  <c r="AO875" i="15" s="1"/>
  <c r="AL875" i="15"/>
  <c r="BA874" i="15"/>
  <c r="AZ874" i="15"/>
  <c r="AY874" i="15"/>
  <c r="AX874" i="15"/>
  <c r="AW874" i="15"/>
  <c r="AV874" i="15"/>
  <c r="AU874" i="15"/>
  <c r="AT874" i="15"/>
  <c r="AS874" i="15"/>
  <c r="AR874" i="15"/>
  <c r="AQ874" i="15"/>
  <c r="AP874" i="15"/>
  <c r="AN874" i="15"/>
  <c r="AM874" i="15"/>
  <c r="AL874" i="15"/>
  <c r="AO874" i="15" s="1"/>
  <c r="AZ873" i="15"/>
  <c r="AY873" i="15"/>
  <c r="BA873" i="15" s="1"/>
  <c r="AX873" i="15"/>
  <c r="AV873" i="15"/>
  <c r="AU873" i="15"/>
  <c r="AW873" i="15" s="1"/>
  <c r="AT873" i="15"/>
  <c r="AR873" i="15"/>
  <c r="AS873" i="15" s="1"/>
  <c r="AQ873" i="15"/>
  <c r="AP873" i="15"/>
  <c r="AO873" i="15"/>
  <c r="AN873" i="15"/>
  <c r="AM873" i="15"/>
  <c r="AL873" i="15"/>
  <c r="BA872" i="15"/>
  <c r="AZ872" i="15"/>
  <c r="AY872" i="15"/>
  <c r="AX872" i="15"/>
  <c r="AV872" i="15"/>
  <c r="AU872" i="15"/>
  <c r="AT872" i="15"/>
  <c r="AW872" i="15" s="1"/>
  <c r="AR872" i="15"/>
  <c r="AQ872" i="15"/>
  <c r="AS872" i="15" s="1"/>
  <c r="AP872" i="15"/>
  <c r="AN872" i="15"/>
  <c r="AM872" i="15"/>
  <c r="AO872" i="15" s="1"/>
  <c r="AL872" i="15"/>
  <c r="AZ871" i="15"/>
  <c r="AY871" i="15"/>
  <c r="BA871" i="15" s="1"/>
  <c r="AX871" i="15"/>
  <c r="AV871" i="15"/>
  <c r="AW871" i="15" s="1"/>
  <c r="AU871" i="15"/>
  <c r="AT871" i="15"/>
  <c r="AR871" i="15"/>
  <c r="AS871" i="15" s="1"/>
  <c r="AQ871" i="15"/>
  <c r="AP871" i="15"/>
  <c r="AO871" i="15"/>
  <c r="AN871" i="15"/>
  <c r="AM871" i="15"/>
  <c r="AL871" i="15"/>
  <c r="AZ870" i="15"/>
  <c r="AY870" i="15"/>
  <c r="AX870" i="15"/>
  <c r="AV870" i="15"/>
  <c r="AU870" i="15"/>
  <c r="AT870" i="15"/>
  <c r="AW870" i="15" s="1"/>
  <c r="AR870" i="15"/>
  <c r="AQ870" i="15"/>
  <c r="AS870" i="15" s="1"/>
  <c r="AP870" i="15"/>
  <c r="AN870" i="15"/>
  <c r="AM870" i="15"/>
  <c r="AO870" i="15" s="1"/>
  <c r="AL870" i="15"/>
  <c r="AZ869" i="15"/>
  <c r="AY869" i="15"/>
  <c r="AX869" i="15"/>
  <c r="AW869" i="15"/>
  <c r="AV869" i="15"/>
  <c r="AU869" i="15"/>
  <c r="AT869" i="15"/>
  <c r="AS869" i="15"/>
  <c r="AR869" i="15"/>
  <c r="AQ869" i="15"/>
  <c r="AP869" i="15"/>
  <c r="AN869" i="15"/>
  <c r="AM869" i="15"/>
  <c r="AO869" i="15" s="1"/>
  <c r="AL869" i="15"/>
  <c r="BA868" i="15"/>
  <c r="AZ868" i="15"/>
  <c r="AY868" i="15"/>
  <c r="AX868" i="15"/>
  <c r="AV868" i="15"/>
  <c r="AU868" i="15"/>
  <c r="AW868" i="15" s="1"/>
  <c r="AT868" i="15"/>
  <c r="AR868" i="15"/>
  <c r="AQ868" i="15"/>
  <c r="AS868" i="15" s="1"/>
  <c r="AP868" i="15"/>
  <c r="AN868" i="15"/>
  <c r="AM868" i="15"/>
  <c r="AO868" i="15" s="1"/>
  <c r="AL868" i="15"/>
  <c r="BA867" i="15"/>
  <c r="AZ867" i="15"/>
  <c r="AY867" i="15"/>
  <c r="AX867" i="15"/>
  <c r="AW867" i="15"/>
  <c r="AV867" i="15"/>
  <c r="AU867" i="15"/>
  <c r="AT867" i="15"/>
  <c r="AR867" i="15"/>
  <c r="AQ867" i="15"/>
  <c r="AS867" i="15" s="1"/>
  <c r="AP867" i="15"/>
  <c r="AN867" i="15"/>
  <c r="AM867" i="15"/>
  <c r="AL867" i="15"/>
  <c r="BA866" i="15"/>
  <c r="AZ866" i="15"/>
  <c r="AY866" i="15"/>
  <c r="AX866" i="15"/>
  <c r="AV866" i="15"/>
  <c r="AU866" i="15"/>
  <c r="AW866" i="15" s="1"/>
  <c r="AT866" i="15"/>
  <c r="AR866" i="15"/>
  <c r="AQ866" i="15"/>
  <c r="AP866" i="15"/>
  <c r="AS866" i="15" s="1"/>
  <c r="AN866" i="15"/>
  <c r="AM866" i="15"/>
  <c r="AL866" i="15"/>
  <c r="BA865" i="15"/>
  <c r="AZ865" i="15"/>
  <c r="AY865" i="15"/>
  <c r="AX865" i="15"/>
  <c r="AV865" i="15"/>
  <c r="AU865" i="15"/>
  <c r="AT865" i="15"/>
  <c r="AW865" i="15" s="1"/>
  <c r="AR865" i="15"/>
  <c r="AQ865" i="15"/>
  <c r="AP865" i="15"/>
  <c r="AS865" i="15" s="1"/>
  <c r="AO865" i="15"/>
  <c r="AN865" i="15"/>
  <c r="AM865" i="15"/>
  <c r="AL865" i="15"/>
  <c r="AZ864" i="15"/>
  <c r="AY864" i="15"/>
  <c r="BA864" i="15" s="1"/>
  <c r="AX864" i="15"/>
  <c r="AV864" i="15"/>
  <c r="AU864" i="15"/>
  <c r="AW864" i="15" s="1"/>
  <c r="AT864" i="15"/>
  <c r="AR864" i="15"/>
  <c r="AQ864" i="15"/>
  <c r="AS864" i="15" s="1"/>
  <c r="AP864" i="15"/>
  <c r="AO864" i="15"/>
  <c r="AN864" i="15"/>
  <c r="AM864" i="15"/>
  <c r="AL864" i="15"/>
  <c r="AZ863" i="15"/>
  <c r="AY863" i="15"/>
  <c r="AX863" i="15"/>
  <c r="BA863" i="15" s="1"/>
  <c r="AV863" i="15"/>
  <c r="AU863" i="15"/>
  <c r="AT863" i="15"/>
  <c r="AW863" i="15" s="1"/>
  <c r="AR863" i="15"/>
  <c r="AQ863" i="15"/>
  <c r="AS863" i="15" s="1"/>
  <c r="AP863" i="15"/>
  <c r="AN863" i="15"/>
  <c r="AM863" i="15"/>
  <c r="AO863" i="15" s="1"/>
  <c r="AL863" i="15"/>
  <c r="AZ862" i="15"/>
  <c r="AY862" i="15"/>
  <c r="BA862" i="15" s="1"/>
  <c r="AX862" i="15"/>
  <c r="AV862" i="15"/>
  <c r="AU862" i="15"/>
  <c r="AW862" i="15" s="1"/>
  <c r="AT862" i="15"/>
  <c r="AS862" i="15"/>
  <c r="AR862" i="15"/>
  <c r="AQ862" i="15"/>
  <c r="AP862" i="15"/>
  <c r="AO862" i="15"/>
  <c r="AN862" i="15"/>
  <c r="AM862" i="15"/>
  <c r="AL862" i="15"/>
  <c r="AZ861" i="15"/>
  <c r="AY861" i="15"/>
  <c r="BA861" i="15" s="1"/>
  <c r="AX861" i="15"/>
  <c r="AV861" i="15"/>
  <c r="AU861" i="15"/>
  <c r="AW861" i="15" s="1"/>
  <c r="AT861" i="15"/>
  <c r="AR861" i="15"/>
  <c r="AQ861" i="15"/>
  <c r="AS861" i="15" s="1"/>
  <c r="AP861" i="15"/>
  <c r="AN861" i="15"/>
  <c r="AM861" i="15"/>
  <c r="AL861" i="15"/>
  <c r="AZ860" i="15"/>
  <c r="AY860" i="15"/>
  <c r="BA860" i="15" s="1"/>
  <c r="AX860" i="15"/>
  <c r="AW860" i="15"/>
  <c r="AV860" i="15"/>
  <c r="AU860" i="15"/>
  <c r="AT860" i="15"/>
  <c r="AS860" i="15"/>
  <c r="AR860" i="15"/>
  <c r="AQ860" i="15"/>
  <c r="AP860" i="15"/>
  <c r="AN860" i="15"/>
  <c r="AM860" i="15"/>
  <c r="AO860" i="15" s="1"/>
  <c r="AL860" i="15"/>
  <c r="AZ859" i="15"/>
  <c r="AY859" i="15"/>
  <c r="BA859" i="15" s="1"/>
  <c r="AX859" i="15"/>
  <c r="AV859" i="15"/>
  <c r="AU859" i="15"/>
  <c r="AW859" i="15" s="1"/>
  <c r="AT859" i="15"/>
  <c r="AR859" i="15"/>
  <c r="AQ859" i="15"/>
  <c r="AS859" i="15" s="1"/>
  <c r="AP859" i="15"/>
  <c r="AN859" i="15"/>
  <c r="AO859" i="15" s="1"/>
  <c r="AM859" i="15"/>
  <c r="AL859" i="15"/>
  <c r="BA858" i="15"/>
  <c r="AZ858" i="15"/>
  <c r="AY858" i="15"/>
  <c r="AX858" i="15"/>
  <c r="AW858" i="15"/>
  <c r="AV858" i="15"/>
  <c r="AU858" i="15"/>
  <c r="AT858" i="15"/>
  <c r="AS858" i="15"/>
  <c r="AR858" i="15"/>
  <c r="AQ858" i="15"/>
  <c r="AP858" i="15"/>
  <c r="AN858" i="15"/>
  <c r="AM858" i="15"/>
  <c r="AO858" i="15" s="1"/>
  <c r="AL858" i="15"/>
  <c r="AZ857" i="15"/>
  <c r="AY857" i="15"/>
  <c r="BA857" i="15" s="1"/>
  <c r="AX857" i="15"/>
  <c r="AW857" i="15"/>
  <c r="AV857" i="15"/>
  <c r="AU857" i="15"/>
  <c r="AT857" i="15"/>
  <c r="AR857" i="15"/>
  <c r="AQ857" i="15"/>
  <c r="AS857" i="15" s="1"/>
  <c r="AP857" i="15"/>
  <c r="AO857" i="15"/>
  <c r="AN857" i="15"/>
  <c r="AM857" i="15"/>
  <c r="AL857" i="15"/>
  <c r="AZ856" i="15"/>
  <c r="AY856" i="15"/>
  <c r="BA856" i="15" s="1"/>
  <c r="AX856" i="15"/>
  <c r="AV856" i="15"/>
  <c r="AU856" i="15"/>
  <c r="AT856" i="15"/>
  <c r="AS856" i="15"/>
  <c r="AR856" i="15"/>
  <c r="AQ856" i="15"/>
  <c r="AP856" i="15"/>
  <c r="AN856" i="15"/>
  <c r="AM856" i="15"/>
  <c r="AO856" i="15" s="1"/>
  <c r="AL856" i="15"/>
  <c r="AZ855" i="15"/>
  <c r="AY855" i="15"/>
  <c r="BA855" i="15" s="1"/>
  <c r="AX855" i="15"/>
  <c r="AV855" i="15"/>
  <c r="AW855" i="15" s="1"/>
  <c r="AU855" i="15"/>
  <c r="AT855" i="15"/>
  <c r="AS855" i="15"/>
  <c r="AR855" i="15"/>
  <c r="AQ855" i="15"/>
  <c r="AP855" i="15"/>
  <c r="AN855" i="15"/>
  <c r="AM855" i="15"/>
  <c r="AL855" i="15"/>
  <c r="AO855" i="15" s="1"/>
  <c r="BA854" i="15"/>
  <c r="AZ854" i="15"/>
  <c r="AY854" i="15"/>
  <c r="AX854" i="15"/>
  <c r="AV854" i="15"/>
  <c r="AU854" i="15"/>
  <c r="AW854" i="15" s="1"/>
  <c r="AT854" i="15"/>
  <c r="AR854" i="15"/>
  <c r="AQ854" i="15"/>
  <c r="AS854" i="15" s="1"/>
  <c r="AP854" i="15"/>
  <c r="AN854" i="15"/>
  <c r="AM854" i="15"/>
  <c r="AL854" i="15"/>
  <c r="AO854" i="15" s="1"/>
  <c r="AZ853" i="15"/>
  <c r="AY853" i="15"/>
  <c r="AX853" i="15"/>
  <c r="AW853" i="15"/>
  <c r="AV853" i="15"/>
  <c r="AU853" i="15"/>
  <c r="AT853" i="15"/>
  <c r="AR853" i="15"/>
  <c r="AQ853" i="15"/>
  <c r="AS853" i="15" s="1"/>
  <c r="AP853" i="15"/>
  <c r="AN853" i="15"/>
  <c r="AO853" i="15" s="1"/>
  <c r="AM853" i="15"/>
  <c r="AL853" i="15"/>
  <c r="BA852" i="15"/>
  <c r="AZ852" i="15"/>
  <c r="AY852" i="15"/>
  <c r="AX852" i="15"/>
  <c r="AV852" i="15"/>
  <c r="AU852" i="15"/>
  <c r="AW852" i="15" s="1"/>
  <c r="AT852" i="15"/>
  <c r="AR852" i="15"/>
  <c r="AQ852" i="15"/>
  <c r="AP852" i="15"/>
  <c r="AS852" i="15" s="1"/>
  <c r="AO852" i="15"/>
  <c r="AN852" i="15"/>
  <c r="AM852" i="15"/>
  <c r="AL852" i="15"/>
  <c r="BA851" i="15"/>
  <c r="AZ851" i="15"/>
  <c r="AY851" i="15"/>
  <c r="AX851" i="15"/>
  <c r="AV851" i="15"/>
  <c r="AU851" i="15"/>
  <c r="AT851" i="15"/>
  <c r="AW851" i="15" s="1"/>
  <c r="AR851" i="15"/>
  <c r="AQ851" i="15"/>
  <c r="AS851" i="15" s="1"/>
  <c r="AP851" i="15"/>
  <c r="AN851" i="15"/>
  <c r="AM851" i="15"/>
  <c r="AO851" i="15" s="1"/>
  <c r="AL851" i="15"/>
  <c r="AZ850" i="15"/>
  <c r="AY850" i="15"/>
  <c r="BA850" i="15" s="1"/>
  <c r="AX850" i="15"/>
  <c r="AV850" i="15"/>
  <c r="AU850" i="15"/>
  <c r="AW850" i="15" s="1"/>
  <c r="AT850" i="15"/>
  <c r="AR850" i="15"/>
  <c r="AS850" i="15" s="1"/>
  <c r="AQ850" i="15"/>
  <c r="AP850" i="15"/>
  <c r="AO850" i="15"/>
  <c r="AN850" i="15"/>
  <c r="AM850" i="15"/>
  <c r="AL850" i="15"/>
  <c r="AZ849" i="15"/>
  <c r="AY849" i="15"/>
  <c r="BA849" i="15" s="1"/>
  <c r="AX849" i="15"/>
  <c r="AV849" i="15"/>
  <c r="AU849" i="15"/>
  <c r="AT849" i="15"/>
  <c r="AR849" i="15"/>
  <c r="AQ849" i="15"/>
  <c r="AS849" i="15" s="1"/>
  <c r="AP849" i="15"/>
  <c r="AN849" i="15"/>
  <c r="AM849" i="15"/>
  <c r="AO849" i="15" s="1"/>
  <c r="AL849" i="15"/>
  <c r="AZ848" i="15"/>
  <c r="AY848" i="15"/>
  <c r="BA848" i="15" s="1"/>
  <c r="AX848" i="15"/>
  <c r="AV848" i="15"/>
  <c r="AU848" i="15"/>
  <c r="AW848" i="15" s="1"/>
  <c r="AT848" i="15"/>
  <c r="AS848" i="15"/>
  <c r="AR848" i="15"/>
  <c r="AQ848" i="15"/>
  <c r="AP848" i="15"/>
  <c r="AN848" i="15"/>
  <c r="AM848" i="15"/>
  <c r="AO848" i="15" s="1"/>
  <c r="AL848" i="15"/>
  <c r="AZ847" i="15"/>
  <c r="AY847" i="15"/>
  <c r="BA847" i="15" s="1"/>
  <c r="AX847" i="15"/>
  <c r="AW847" i="15"/>
  <c r="AV847" i="15"/>
  <c r="AU847" i="15"/>
  <c r="AT847" i="15"/>
  <c r="AR847" i="15"/>
  <c r="AQ847" i="15"/>
  <c r="AS847" i="15" s="1"/>
  <c r="AP847" i="15"/>
  <c r="AN847" i="15"/>
  <c r="AM847" i="15"/>
  <c r="AL847" i="15"/>
  <c r="AO847" i="15" s="1"/>
  <c r="AZ846" i="15"/>
  <c r="AY846" i="15"/>
  <c r="BA846" i="15" s="1"/>
  <c r="AX846" i="15"/>
  <c r="AW846" i="15"/>
  <c r="AV846" i="15"/>
  <c r="AU846" i="15"/>
  <c r="AT846" i="15"/>
  <c r="AS846" i="15"/>
  <c r="AR846" i="15"/>
  <c r="AQ846" i="15"/>
  <c r="AP846" i="15"/>
  <c r="AN846" i="15"/>
  <c r="AM846" i="15"/>
  <c r="AL846" i="15"/>
  <c r="AO846" i="15" s="1"/>
  <c r="BA845" i="15"/>
  <c r="AZ845" i="15"/>
  <c r="AY845" i="15"/>
  <c r="AX845" i="15"/>
  <c r="AV845" i="15"/>
  <c r="AU845" i="15"/>
  <c r="AW845" i="15" s="1"/>
  <c r="AT845" i="15"/>
  <c r="AR845" i="15"/>
  <c r="AQ845" i="15"/>
  <c r="AS845" i="15" s="1"/>
  <c r="AP845" i="15"/>
  <c r="AN845" i="15"/>
  <c r="AM845" i="15"/>
  <c r="AO845" i="15" s="1"/>
  <c r="AL845" i="15"/>
  <c r="BA844" i="15"/>
  <c r="AZ844" i="15"/>
  <c r="AY844" i="15"/>
  <c r="AX844" i="15"/>
  <c r="AW844" i="15"/>
  <c r="AV844" i="15"/>
  <c r="AU844" i="15"/>
  <c r="AT844" i="15"/>
  <c r="AR844" i="15"/>
  <c r="AQ844" i="15"/>
  <c r="AS844" i="15" s="1"/>
  <c r="AP844" i="15"/>
  <c r="AN844" i="15"/>
  <c r="AM844" i="15"/>
  <c r="AO844" i="15" s="1"/>
  <c r="AL844" i="15"/>
  <c r="AZ843" i="15"/>
  <c r="AY843" i="15"/>
  <c r="BA843" i="15" s="1"/>
  <c r="AX843" i="15"/>
  <c r="AW843" i="15"/>
  <c r="AV843" i="15"/>
  <c r="AU843" i="15"/>
  <c r="AT843" i="15"/>
  <c r="AR843" i="15"/>
  <c r="AQ843" i="15"/>
  <c r="AS843" i="15" s="1"/>
  <c r="AP843" i="15"/>
  <c r="AO843" i="15"/>
  <c r="AN843" i="15"/>
  <c r="AM843" i="15"/>
  <c r="AL843" i="15"/>
  <c r="AZ842" i="15"/>
  <c r="AY842" i="15"/>
  <c r="BA842" i="15" s="1"/>
  <c r="AX842" i="15"/>
  <c r="AV842" i="15"/>
  <c r="AU842" i="15"/>
  <c r="AT842" i="15"/>
  <c r="AW842" i="15" s="1"/>
  <c r="AR842" i="15"/>
  <c r="AQ842" i="15"/>
  <c r="AS842" i="15" s="1"/>
  <c r="AP842" i="15"/>
  <c r="AN842" i="15"/>
  <c r="AM842" i="15"/>
  <c r="AO842" i="15" s="1"/>
  <c r="AL842" i="15"/>
  <c r="AZ841" i="15"/>
  <c r="BA841" i="15" s="1"/>
  <c r="AY841" i="15"/>
  <c r="AX841" i="15"/>
  <c r="AV841" i="15"/>
  <c r="AU841" i="15"/>
  <c r="AW841" i="15" s="1"/>
  <c r="AT841" i="15"/>
  <c r="AS841" i="15"/>
  <c r="AR841" i="15"/>
  <c r="AQ841" i="15"/>
  <c r="AP841" i="15"/>
  <c r="AO841" i="15"/>
  <c r="AN841" i="15"/>
  <c r="AM841" i="15"/>
  <c r="AL841" i="15"/>
  <c r="AZ840" i="15"/>
  <c r="AY840" i="15"/>
  <c r="BA840" i="15" s="1"/>
  <c r="AX840" i="15"/>
  <c r="AV840" i="15"/>
  <c r="AU840" i="15"/>
  <c r="AW840" i="15" s="1"/>
  <c r="AT840" i="15"/>
  <c r="AR840" i="15"/>
  <c r="AQ840" i="15"/>
  <c r="AS840" i="15" s="1"/>
  <c r="AP840" i="15"/>
  <c r="AN840" i="15"/>
  <c r="AM840" i="15"/>
  <c r="AO840" i="15" s="1"/>
  <c r="AL840" i="15"/>
  <c r="AZ839" i="15"/>
  <c r="BA839" i="15" s="1"/>
  <c r="AY839" i="15"/>
  <c r="AX839" i="15"/>
  <c r="AW839" i="15"/>
  <c r="AV839" i="15"/>
  <c r="AU839" i="15"/>
  <c r="AT839" i="15"/>
  <c r="AR839" i="15"/>
  <c r="AQ839" i="15"/>
  <c r="AP839" i="15"/>
  <c r="AN839" i="15"/>
  <c r="AO839" i="15" s="1"/>
  <c r="AM839" i="15"/>
  <c r="AL839" i="15"/>
  <c r="AZ838" i="15"/>
  <c r="AY838" i="15"/>
  <c r="BA838" i="15" s="1"/>
  <c r="AX838" i="15"/>
  <c r="AV838" i="15"/>
  <c r="AU838" i="15"/>
  <c r="AW838" i="15" s="1"/>
  <c r="AT838" i="15"/>
  <c r="AS838" i="15"/>
  <c r="AR838" i="15"/>
  <c r="AQ838" i="15"/>
  <c r="AP838" i="15"/>
  <c r="AO838" i="15"/>
  <c r="AN838" i="15"/>
  <c r="AM838" i="15"/>
  <c r="AL838" i="15"/>
  <c r="BA837" i="15"/>
  <c r="AZ837" i="15"/>
  <c r="AY837" i="15"/>
  <c r="AX837" i="15"/>
  <c r="AV837" i="15"/>
  <c r="AU837" i="15"/>
  <c r="AT837" i="15"/>
  <c r="AR837" i="15"/>
  <c r="AQ837" i="15"/>
  <c r="AS837" i="15" s="1"/>
  <c r="AP837" i="15"/>
  <c r="AO837" i="15"/>
  <c r="AN837" i="15"/>
  <c r="AM837" i="15"/>
  <c r="AL837" i="15"/>
  <c r="AZ836" i="15"/>
  <c r="AY836" i="15"/>
  <c r="BA836" i="15" s="1"/>
  <c r="AX836" i="15"/>
  <c r="AV836" i="15"/>
  <c r="AU836" i="15"/>
  <c r="AT836" i="15"/>
  <c r="AW836" i="15" s="1"/>
  <c r="AR836" i="15"/>
  <c r="AQ836" i="15"/>
  <c r="AS836" i="15" s="1"/>
  <c r="AP836" i="15"/>
  <c r="AO836" i="15"/>
  <c r="AN836" i="15"/>
  <c r="AM836" i="15"/>
  <c r="AL836" i="15"/>
  <c r="AZ835" i="15"/>
  <c r="AY835" i="15"/>
  <c r="AX835" i="15"/>
  <c r="BA835" i="15" s="1"/>
  <c r="AV835" i="15"/>
  <c r="AW835" i="15" s="1"/>
  <c r="AU835" i="15"/>
  <c r="AT835" i="15"/>
  <c r="AS835" i="15"/>
  <c r="AR835" i="15"/>
  <c r="AQ835" i="15"/>
  <c r="AP835" i="15"/>
  <c r="AN835" i="15"/>
  <c r="AM835" i="15"/>
  <c r="AO835" i="15" s="1"/>
  <c r="AL835" i="15"/>
  <c r="AZ834" i="15"/>
  <c r="AY834" i="15"/>
  <c r="AX834" i="15"/>
  <c r="AW834" i="15"/>
  <c r="AV834" i="15"/>
  <c r="AU834" i="15"/>
  <c r="AT834" i="15"/>
  <c r="AR834" i="15"/>
  <c r="AQ834" i="15"/>
  <c r="AS834" i="15" s="1"/>
  <c r="AP834" i="15"/>
  <c r="AO834" i="15"/>
  <c r="AN834" i="15"/>
  <c r="AM834" i="15"/>
  <c r="AL834" i="15"/>
  <c r="AZ833" i="15"/>
  <c r="BA833" i="15" s="1"/>
  <c r="AY833" i="15"/>
  <c r="AX833" i="15"/>
  <c r="AW833" i="15"/>
  <c r="AV833" i="15"/>
  <c r="AU833" i="15"/>
  <c r="AT833" i="15"/>
  <c r="AR833" i="15"/>
  <c r="AQ833" i="15"/>
  <c r="AS833" i="15" s="1"/>
  <c r="AP833" i="15"/>
  <c r="AN833" i="15"/>
  <c r="AM833" i="15"/>
  <c r="AL833" i="15"/>
  <c r="AO833" i="15" s="1"/>
  <c r="AZ832" i="15"/>
  <c r="BA832" i="15" s="1"/>
  <c r="AY832" i="15"/>
  <c r="AX832" i="15"/>
  <c r="AW832" i="15"/>
  <c r="AV832" i="15"/>
  <c r="AU832" i="15"/>
  <c r="AT832" i="15"/>
  <c r="AR832" i="15"/>
  <c r="AQ832" i="15"/>
  <c r="AP832" i="15"/>
  <c r="AS832" i="15" s="1"/>
  <c r="AN832" i="15"/>
  <c r="AM832" i="15"/>
  <c r="AL832" i="15"/>
  <c r="AZ831" i="15"/>
  <c r="AY831" i="15"/>
  <c r="BA831" i="15" s="1"/>
  <c r="AX831" i="15"/>
  <c r="AW831" i="15"/>
  <c r="AV831" i="15"/>
  <c r="AU831" i="15"/>
  <c r="AT831" i="15"/>
  <c r="AR831" i="15"/>
  <c r="AQ831" i="15"/>
  <c r="AP831" i="15"/>
  <c r="AN831" i="15"/>
  <c r="AM831" i="15"/>
  <c r="AO831" i="15" s="1"/>
  <c r="AL831" i="15"/>
  <c r="BA830" i="15"/>
  <c r="AZ830" i="15"/>
  <c r="AY830" i="15"/>
  <c r="AX830" i="15"/>
  <c r="AW830" i="15"/>
  <c r="AV830" i="15"/>
  <c r="AU830" i="15"/>
  <c r="AT830" i="15"/>
  <c r="AR830" i="15"/>
  <c r="AQ830" i="15"/>
  <c r="AP830" i="15"/>
  <c r="AO830" i="15"/>
  <c r="AN830" i="15"/>
  <c r="AM830" i="15"/>
  <c r="AL830" i="15"/>
  <c r="AZ829" i="15"/>
  <c r="AY829" i="15"/>
  <c r="BA829" i="15" s="1"/>
  <c r="AX829" i="15"/>
  <c r="AV829" i="15"/>
  <c r="AU829" i="15"/>
  <c r="AT829" i="15"/>
  <c r="AW829" i="15" s="1"/>
  <c r="AR829" i="15"/>
  <c r="AQ829" i="15"/>
  <c r="AP829" i="15"/>
  <c r="AN829" i="15"/>
  <c r="AM829" i="15"/>
  <c r="AO829" i="15" s="1"/>
  <c r="AL829" i="15"/>
  <c r="AZ828" i="15"/>
  <c r="AY828" i="15"/>
  <c r="AX828" i="15"/>
  <c r="BA828" i="15" s="1"/>
  <c r="AV828" i="15"/>
  <c r="AU828" i="15"/>
  <c r="AT828" i="15"/>
  <c r="AW828" i="15" s="1"/>
  <c r="AS828" i="15"/>
  <c r="AR828" i="15"/>
  <c r="AQ828" i="15"/>
  <c r="AP828" i="15"/>
  <c r="AO828" i="15"/>
  <c r="AN828" i="15"/>
  <c r="AM828" i="15"/>
  <c r="AL828" i="15"/>
  <c r="AZ827" i="15"/>
  <c r="AY827" i="15"/>
  <c r="AX827" i="15"/>
  <c r="AV827" i="15"/>
  <c r="AU827" i="15"/>
  <c r="AW827" i="15" s="1"/>
  <c r="AT827" i="15"/>
  <c r="AS827" i="15"/>
  <c r="AR827" i="15"/>
  <c r="AQ827" i="15"/>
  <c r="AP827" i="15"/>
  <c r="AO827" i="15"/>
  <c r="AN827" i="15"/>
  <c r="AM827" i="15"/>
  <c r="AL827" i="15"/>
  <c r="AZ826" i="15"/>
  <c r="AY826" i="15"/>
  <c r="BA826" i="15" s="1"/>
  <c r="AX826" i="15"/>
  <c r="AV826" i="15"/>
  <c r="AU826" i="15"/>
  <c r="AW826" i="15" s="1"/>
  <c r="AT826" i="15"/>
  <c r="AS826" i="15"/>
  <c r="AR826" i="15"/>
  <c r="AQ826" i="15"/>
  <c r="AP826" i="15"/>
  <c r="AN826" i="15"/>
  <c r="AM826" i="15"/>
  <c r="AL826" i="15"/>
  <c r="AO826" i="15" s="1"/>
  <c r="AZ825" i="15"/>
  <c r="AY825" i="15"/>
  <c r="BA825" i="15" s="1"/>
  <c r="AX825" i="15"/>
  <c r="AW825" i="15"/>
  <c r="AV825" i="15"/>
  <c r="AU825" i="15"/>
  <c r="AT825" i="15"/>
  <c r="AS825" i="15"/>
  <c r="AR825" i="15"/>
  <c r="AQ825" i="15"/>
  <c r="AP825" i="15"/>
  <c r="AN825" i="15"/>
  <c r="AM825" i="15"/>
  <c r="AL825" i="15"/>
  <c r="AO825" i="15" s="1"/>
  <c r="AZ824" i="15"/>
  <c r="AY824" i="15"/>
  <c r="BA824" i="15" s="1"/>
  <c r="AX824" i="15"/>
  <c r="AV824" i="15"/>
  <c r="AU824" i="15"/>
  <c r="AW824" i="15" s="1"/>
  <c r="AT824" i="15"/>
  <c r="AR824" i="15"/>
  <c r="AQ824" i="15"/>
  <c r="AP824" i="15"/>
  <c r="AN824" i="15"/>
  <c r="AM824" i="15"/>
  <c r="AO824" i="15" s="1"/>
  <c r="AL824" i="15"/>
  <c r="BA823" i="15"/>
  <c r="AZ823" i="15"/>
  <c r="AY823" i="15"/>
  <c r="AX823" i="15"/>
  <c r="AW823" i="15"/>
  <c r="AV823" i="15"/>
  <c r="AU823" i="15"/>
  <c r="AT823" i="15"/>
  <c r="AR823" i="15"/>
  <c r="AQ823" i="15"/>
  <c r="AS823" i="15" s="1"/>
  <c r="AP823" i="15"/>
  <c r="AN823" i="15"/>
  <c r="AM823" i="15"/>
  <c r="AO823" i="15" s="1"/>
  <c r="AL823" i="15"/>
  <c r="BA822" i="15"/>
  <c r="AZ822" i="15"/>
  <c r="AY822" i="15"/>
  <c r="AX822" i="15"/>
  <c r="AV822" i="15"/>
  <c r="AU822" i="15"/>
  <c r="AT822" i="15"/>
  <c r="AW822" i="15" s="1"/>
  <c r="AR822" i="15"/>
  <c r="AQ822" i="15"/>
  <c r="AS822" i="15" s="1"/>
  <c r="AP822" i="15"/>
  <c r="AN822" i="15"/>
  <c r="AM822" i="15"/>
  <c r="AO822" i="15" s="1"/>
  <c r="AL822" i="15"/>
  <c r="BA821" i="15"/>
  <c r="AZ821" i="15"/>
  <c r="AY821" i="15"/>
  <c r="AX821" i="15"/>
  <c r="AV821" i="15"/>
  <c r="AU821" i="15"/>
  <c r="AT821" i="15"/>
  <c r="AW821" i="15" s="1"/>
  <c r="AR821" i="15"/>
  <c r="AQ821" i="15"/>
  <c r="AS821" i="15" s="1"/>
  <c r="AP821" i="15"/>
  <c r="AO821" i="15"/>
  <c r="AN821" i="15"/>
  <c r="AM821" i="15"/>
  <c r="AL821" i="15"/>
  <c r="AZ820" i="15"/>
  <c r="AY820" i="15"/>
  <c r="AX820" i="15"/>
  <c r="AV820" i="15"/>
  <c r="AU820" i="15"/>
  <c r="AW820" i="15" s="1"/>
  <c r="AT820" i="15"/>
  <c r="AR820" i="15"/>
  <c r="AQ820" i="15"/>
  <c r="AS820" i="15" s="1"/>
  <c r="AP820" i="15"/>
  <c r="AN820" i="15"/>
  <c r="AM820" i="15"/>
  <c r="AL820" i="15"/>
  <c r="AO820" i="15" s="1"/>
  <c r="AZ819" i="15"/>
  <c r="AY819" i="15"/>
  <c r="BA819" i="15" s="1"/>
  <c r="AX819" i="15"/>
  <c r="AV819" i="15"/>
  <c r="AU819" i="15"/>
  <c r="AW819" i="15" s="1"/>
  <c r="AT819" i="15"/>
  <c r="AS819" i="15"/>
  <c r="AR819" i="15"/>
  <c r="AQ819" i="15"/>
  <c r="AP819" i="15"/>
  <c r="AN819" i="15"/>
  <c r="AM819" i="15"/>
  <c r="AL819" i="15"/>
  <c r="AZ818" i="15"/>
  <c r="BA818" i="15" s="1"/>
  <c r="AY818" i="15"/>
  <c r="AX818" i="15"/>
  <c r="AV818" i="15"/>
  <c r="AU818" i="15"/>
  <c r="AW818" i="15" s="1"/>
  <c r="AT818" i="15"/>
  <c r="AS818" i="15"/>
  <c r="AR818" i="15"/>
  <c r="AQ818" i="15"/>
  <c r="AP818" i="15"/>
  <c r="AO818" i="15"/>
  <c r="AN818" i="15"/>
  <c r="AM818" i="15"/>
  <c r="AL818" i="15"/>
  <c r="AZ817" i="15"/>
  <c r="AY817" i="15"/>
  <c r="BA817" i="15" s="1"/>
  <c r="AX817" i="15"/>
  <c r="AV817" i="15"/>
  <c r="AU817" i="15"/>
  <c r="AW817" i="15" s="1"/>
  <c r="AT817" i="15"/>
  <c r="AR817" i="15"/>
  <c r="AQ817" i="15"/>
  <c r="AP817" i="15"/>
  <c r="AS817" i="15" s="1"/>
  <c r="AN817" i="15"/>
  <c r="AM817" i="15"/>
  <c r="AO817" i="15" s="1"/>
  <c r="AL817" i="15"/>
  <c r="AZ816" i="15"/>
  <c r="AY816" i="15"/>
  <c r="BA816" i="15" s="1"/>
  <c r="AX816" i="15"/>
  <c r="AW816" i="15"/>
  <c r="AV816" i="15"/>
  <c r="AU816" i="15"/>
  <c r="AT816" i="15"/>
  <c r="AR816" i="15"/>
  <c r="AS816" i="15" s="1"/>
  <c r="AQ816" i="15"/>
  <c r="AP816" i="15"/>
  <c r="AN816" i="15"/>
  <c r="AM816" i="15"/>
  <c r="AO816" i="15" s="1"/>
  <c r="AL816" i="15"/>
  <c r="AZ815" i="15"/>
  <c r="AY815" i="15"/>
  <c r="BA815" i="15" s="1"/>
  <c r="AX815" i="15"/>
  <c r="AV815" i="15"/>
  <c r="AU815" i="15"/>
  <c r="AT815" i="15"/>
  <c r="AS815" i="15"/>
  <c r="AR815" i="15"/>
  <c r="AQ815" i="15"/>
  <c r="AP815" i="15"/>
  <c r="AN815" i="15"/>
  <c r="AM815" i="15"/>
  <c r="AO815" i="15" s="1"/>
  <c r="AL815" i="15"/>
  <c r="AZ814" i="15"/>
  <c r="AY814" i="15"/>
  <c r="AX814" i="15"/>
  <c r="BA814" i="15" s="1"/>
  <c r="AV814" i="15"/>
  <c r="AU814" i="15"/>
  <c r="AW814" i="15" s="1"/>
  <c r="AT814" i="15"/>
  <c r="AS814" i="15"/>
  <c r="AR814" i="15"/>
  <c r="AQ814" i="15"/>
  <c r="AP814" i="15"/>
  <c r="AN814" i="15"/>
  <c r="AM814" i="15"/>
  <c r="AO814" i="15" s="1"/>
  <c r="AL814" i="15"/>
  <c r="AZ813" i="15"/>
  <c r="AY813" i="15"/>
  <c r="AX813" i="15"/>
  <c r="AV813" i="15"/>
  <c r="AW813" i="15" s="1"/>
  <c r="AU813" i="15"/>
  <c r="AT813" i="15"/>
  <c r="AR813" i="15"/>
  <c r="AQ813" i="15"/>
  <c r="AS813" i="15" s="1"/>
  <c r="AP813" i="15"/>
  <c r="AN813" i="15"/>
  <c r="AM813" i="15"/>
  <c r="AL813" i="15"/>
  <c r="AO813" i="15" s="1"/>
  <c r="BA812" i="15"/>
  <c r="AZ812" i="15"/>
  <c r="AY812" i="15"/>
  <c r="AX812" i="15"/>
  <c r="AV812" i="15"/>
  <c r="AU812" i="15"/>
  <c r="AW812" i="15" s="1"/>
  <c r="AT812" i="15"/>
  <c r="AR812" i="15"/>
  <c r="AQ812" i="15"/>
  <c r="AS812" i="15" s="1"/>
  <c r="AP812" i="15"/>
  <c r="AN812" i="15"/>
  <c r="AM812" i="15"/>
  <c r="AL812" i="15"/>
  <c r="AZ811" i="15"/>
  <c r="AY811" i="15"/>
  <c r="BA811" i="15" s="1"/>
  <c r="AX811" i="15"/>
  <c r="AW811" i="15"/>
  <c r="AV811" i="15"/>
  <c r="AU811" i="15"/>
  <c r="AT811" i="15"/>
  <c r="AR811" i="15"/>
  <c r="AQ811" i="15"/>
  <c r="AP811" i="15"/>
  <c r="AS811" i="15" s="1"/>
  <c r="AN811" i="15"/>
  <c r="AO811" i="15" s="1"/>
  <c r="AM811" i="15"/>
  <c r="AL811" i="15"/>
  <c r="BA810" i="15"/>
  <c r="AZ810" i="15"/>
  <c r="AY810" i="15"/>
  <c r="AX810" i="15"/>
  <c r="AV810" i="15"/>
  <c r="AU810" i="15"/>
  <c r="AW810" i="15" s="1"/>
  <c r="AT810" i="15"/>
  <c r="AR810" i="15"/>
  <c r="AQ810" i="15"/>
  <c r="AP810" i="15"/>
  <c r="AS810" i="15" s="1"/>
  <c r="AO810" i="15"/>
  <c r="AN810" i="15"/>
  <c r="AM810" i="15"/>
  <c r="AL810" i="15"/>
  <c r="AZ809" i="15"/>
  <c r="AY809" i="15"/>
  <c r="BA809" i="15" s="1"/>
  <c r="AX809" i="15"/>
  <c r="AW809" i="15"/>
  <c r="AV809" i="15"/>
  <c r="AU809" i="15"/>
  <c r="AT809" i="15"/>
  <c r="AR809" i="15"/>
  <c r="AQ809" i="15"/>
  <c r="AS809" i="15" s="1"/>
  <c r="AP809" i="15"/>
  <c r="AO809" i="15"/>
  <c r="AN809" i="15"/>
  <c r="AM809" i="15"/>
  <c r="AL809" i="15"/>
  <c r="AZ808" i="15"/>
  <c r="AY808" i="15"/>
  <c r="BA808" i="15" s="1"/>
  <c r="AX808" i="15"/>
  <c r="AV808" i="15"/>
  <c r="AU808" i="15"/>
  <c r="AT808" i="15"/>
  <c r="AW808" i="15" s="1"/>
  <c r="AR808" i="15"/>
  <c r="AS808" i="15" s="1"/>
  <c r="AQ808" i="15"/>
  <c r="AP808" i="15"/>
  <c r="AO808" i="15"/>
  <c r="AN808" i="15"/>
  <c r="AM808" i="15"/>
  <c r="AL808" i="15"/>
  <c r="AZ807" i="15"/>
  <c r="AY807" i="15"/>
  <c r="AX807" i="15"/>
  <c r="BA807" i="15" s="1"/>
  <c r="AV807" i="15"/>
  <c r="AU807" i="15"/>
  <c r="AT807" i="15"/>
  <c r="AW807" i="15" s="1"/>
  <c r="AR807" i="15"/>
  <c r="AQ807" i="15"/>
  <c r="AS807" i="15" s="1"/>
  <c r="AP807" i="15"/>
  <c r="AO807" i="15"/>
  <c r="AN807" i="15"/>
  <c r="AM807" i="15"/>
  <c r="AL807" i="15"/>
  <c r="AZ806" i="15"/>
  <c r="AY806" i="15"/>
  <c r="AX806" i="15"/>
  <c r="AV806" i="15"/>
  <c r="AW806" i="15" s="1"/>
  <c r="AU806" i="15"/>
  <c r="AT806" i="15"/>
  <c r="AS806" i="15"/>
  <c r="AR806" i="15"/>
  <c r="AQ806" i="15"/>
  <c r="AP806" i="15"/>
  <c r="AO806" i="15"/>
  <c r="AN806" i="15"/>
  <c r="AM806" i="15"/>
  <c r="AL806" i="15"/>
  <c r="AZ805" i="15"/>
  <c r="AY805" i="15"/>
  <c r="AX805" i="15"/>
  <c r="AW805" i="15"/>
  <c r="AV805" i="15"/>
  <c r="AU805" i="15"/>
  <c r="AT805" i="15"/>
  <c r="AR805" i="15"/>
  <c r="AQ805" i="15"/>
  <c r="AS805" i="15" s="1"/>
  <c r="AP805" i="15"/>
  <c r="AN805" i="15"/>
  <c r="AM805" i="15"/>
  <c r="AL805" i="15"/>
  <c r="AO805" i="15" s="1"/>
  <c r="AZ804" i="15"/>
  <c r="AY804" i="15"/>
  <c r="BA804" i="15" s="1"/>
  <c r="AX804" i="15"/>
  <c r="AV804" i="15"/>
  <c r="AU804" i="15"/>
  <c r="AW804" i="15" s="1"/>
  <c r="AT804" i="15"/>
  <c r="AR804" i="15"/>
  <c r="AQ804" i="15"/>
  <c r="AP804" i="15"/>
  <c r="AS804" i="15" s="1"/>
  <c r="AN804" i="15"/>
  <c r="AM804" i="15"/>
  <c r="AL804" i="15"/>
  <c r="AO804" i="15" s="1"/>
  <c r="BA803" i="15"/>
  <c r="AZ803" i="15"/>
  <c r="AY803" i="15"/>
  <c r="AX803" i="15"/>
  <c r="AW803" i="15"/>
  <c r="AV803" i="15"/>
  <c r="AU803" i="15"/>
  <c r="AT803" i="15"/>
  <c r="AR803" i="15"/>
  <c r="AQ803" i="15"/>
  <c r="AP803" i="15"/>
  <c r="AN803" i="15"/>
  <c r="AM803" i="15"/>
  <c r="AO803" i="15" s="1"/>
  <c r="AL803" i="15"/>
  <c r="BA802" i="15"/>
  <c r="AZ802" i="15"/>
  <c r="AY802" i="15"/>
  <c r="AX802" i="15"/>
  <c r="AW802" i="15"/>
  <c r="AV802" i="15"/>
  <c r="AU802" i="15"/>
  <c r="AT802" i="15"/>
  <c r="AR802" i="15"/>
  <c r="AQ802" i="15"/>
  <c r="AS802" i="15" s="1"/>
  <c r="AP802" i="15"/>
  <c r="AN802" i="15"/>
  <c r="AM802" i="15"/>
  <c r="AO802" i="15" s="1"/>
  <c r="AL802" i="15"/>
  <c r="BA801" i="15"/>
  <c r="AZ801" i="15"/>
  <c r="AY801" i="15"/>
  <c r="AX801" i="15"/>
  <c r="AV801" i="15"/>
  <c r="AU801" i="15"/>
  <c r="AT801" i="15"/>
  <c r="AW801" i="15" s="1"/>
  <c r="AR801" i="15"/>
  <c r="AQ801" i="15"/>
  <c r="AS801" i="15" s="1"/>
  <c r="AP801" i="15"/>
  <c r="AO801" i="15"/>
  <c r="AN801" i="15"/>
  <c r="AM801" i="15"/>
  <c r="AL801" i="15"/>
  <c r="BA800" i="15"/>
  <c r="AZ800" i="15"/>
  <c r="AY800" i="15"/>
  <c r="AX800" i="15"/>
  <c r="AV800" i="15"/>
  <c r="AU800" i="15"/>
  <c r="AT800" i="15"/>
  <c r="AW800" i="15" s="1"/>
  <c r="AR800" i="15"/>
  <c r="AQ800" i="15"/>
  <c r="AS800" i="15" s="1"/>
  <c r="AP800" i="15"/>
  <c r="AN800" i="15"/>
  <c r="AM800" i="15"/>
  <c r="AO800" i="15" s="1"/>
  <c r="AL800" i="15"/>
  <c r="AZ799" i="15"/>
  <c r="AY799" i="15"/>
  <c r="AX799" i="15"/>
  <c r="AV799" i="15"/>
  <c r="AU799" i="15"/>
  <c r="AW799" i="15" s="1"/>
  <c r="AT799" i="15"/>
  <c r="AR799" i="15"/>
  <c r="AQ799" i="15"/>
  <c r="AS799" i="15" s="1"/>
  <c r="AP799" i="15"/>
  <c r="AO799" i="15"/>
  <c r="AN799" i="15"/>
  <c r="AM799" i="15"/>
  <c r="AL799" i="15"/>
  <c r="AZ798" i="15"/>
  <c r="AY798" i="15"/>
  <c r="BA798" i="15" s="1"/>
  <c r="AX798" i="15"/>
  <c r="AV798" i="15"/>
  <c r="AU798" i="15"/>
  <c r="AW798" i="15" s="1"/>
  <c r="AT798" i="15"/>
  <c r="AS798" i="15"/>
  <c r="AR798" i="15"/>
  <c r="AQ798" i="15"/>
  <c r="AP798" i="15"/>
  <c r="AN798" i="15"/>
  <c r="AM798" i="15"/>
  <c r="AL798" i="15"/>
  <c r="AO798" i="15" s="1"/>
  <c r="AZ797" i="15"/>
  <c r="AY797" i="15"/>
  <c r="BA797" i="15" s="1"/>
  <c r="AX797" i="15"/>
  <c r="AV797" i="15"/>
  <c r="AU797" i="15"/>
  <c r="AW797" i="15" s="1"/>
  <c r="AT797" i="15"/>
  <c r="AS797" i="15"/>
  <c r="AR797" i="15"/>
  <c r="AQ797" i="15"/>
  <c r="AP797" i="15"/>
  <c r="AN797" i="15"/>
  <c r="AM797" i="15"/>
  <c r="AL797" i="15"/>
  <c r="AO797" i="15" s="1"/>
  <c r="AZ796" i="15"/>
  <c r="AY796" i="15"/>
  <c r="BA796" i="15" s="1"/>
  <c r="AX796" i="15"/>
  <c r="AW796" i="15"/>
  <c r="AV796" i="15"/>
  <c r="AU796" i="15"/>
  <c r="AT796" i="15"/>
  <c r="AR796" i="15"/>
  <c r="AQ796" i="15"/>
  <c r="AP796" i="15"/>
  <c r="AN796" i="15"/>
  <c r="AM796" i="15"/>
  <c r="AO796" i="15" s="1"/>
  <c r="AL796" i="15"/>
  <c r="AZ795" i="15"/>
  <c r="AY795" i="15"/>
  <c r="BA795" i="15" s="1"/>
  <c r="AX795" i="15"/>
  <c r="AV795" i="15"/>
  <c r="AU795" i="15"/>
  <c r="AT795" i="15"/>
  <c r="AW795" i="15" s="1"/>
  <c r="AR795" i="15"/>
  <c r="AQ795" i="15"/>
  <c r="AS795" i="15" s="1"/>
  <c r="AP795" i="15"/>
  <c r="AN795" i="15"/>
  <c r="AM795" i="15"/>
  <c r="AO795" i="15" s="1"/>
  <c r="AL795" i="15"/>
  <c r="BA794" i="15"/>
  <c r="AZ794" i="15"/>
  <c r="AY794" i="15"/>
  <c r="AX794" i="15"/>
  <c r="AV794" i="15"/>
  <c r="AU794" i="15"/>
  <c r="AT794" i="15"/>
  <c r="AR794" i="15"/>
  <c r="AS794" i="15" s="1"/>
  <c r="AQ794" i="15"/>
  <c r="AP794" i="15"/>
  <c r="AN794" i="15"/>
  <c r="AM794" i="15"/>
  <c r="AO794" i="15" s="1"/>
  <c r="AL794" i="15"/>
  <c r="BA793" i="15"/>
  <c r="AZ793" i="15"/>
  <c r="AY793" i="15"/>
  <c r="AX793" i="15"/>
  <c r="AW793" i="15"/>
  <c r="AV793" i="15"/>
  <c r="AU793" i="15"/>
  <c r="AT793" i="15"/>
  <c r="AR793" i="15"/>
  <c r="AQ793" i="15"/>
  <c r="AS793" i="15" s="1"/>
  <c r="AP793" i="15"/>
  <c r="AN793" i="15"/>
  <c r="AM793" i="15"/>
  <c r="AO793" i="15" s="1"/>
  <c r="AL793" i="15"/>
  <c r="AZ792" i="15"/>
  <c r="AY792" i="15"/>
  <c r="AX792" i="15"/>
  <c r="BA792" i="15" s="1"/>
  <c r="AV792" i="15"/>
  <c r="AU792" i="15"/>
  <c r="AW792" i="15" s="1"/>
  <c r="AT792" i="15"/>
  <c r="AR792" i="15"/>
  <c r="AQ792" i="15"/>
  <c r="AS792" i="15" s="1"/>
  <c r="AP792" i="15"/>
  <c r="AO792" i="15"/>
  <c r="AN792" i="15"/>
  <c r="AM792" i="15"/>
  <c r="AL792" i="15"/>
  <c r="AZ791" i="15"/>
  <c r="BA791" i="15" s="1"/>
  <c r="AY791" i="15"/>
  <c r="AX791" i="15"/>
  <c r="AV791" i="15"/>
  <c r="AU791" i="15"/>
  <c r="AW791" i="15" s="1"/>
  <c r="AT791" i="15"/>
  <c r="AR791" i="15"/>
  <c r="AQ791" i="15"/>
  <c r="AS791" i="15" s="1"/>
  <c r="AP791" i="15"/>
  <c r="AN791" i="15"/>
  <c r="AM791" i="15"/>
  <c r="AL791" i="15"/>
  <c r="BA790" i="15"/>
  <c r="AZ790" i="15"/>
  <c r="AY790" i="15"/>
  <c r="AX790" i="15"/>
  <c r="AV790" i="15"/>
  <c r="AU790" i="15"/>
  <c r="AW790" i="15" s="1"/>
  <c r="AT790" i="15"/>
  <c r="AR790" i="15"/>
  <c r="AQ790" i="15"/>
  <c r="AP790" i="15"/>
  <c r="AS790" i="15" s="1"/>
  <c r="AN790" i="15"/>
  <c r="AM790" i="15"/>
  <c r="AO790" i="15" s="1"/>
  <c r="AL790" i="15"/>
  <c r="BA789" i="15"/>
  <c r="AZ789" i="15"/>
  <c r="AY789" i="15"/>
  <c r="AX789" i="15"/>
  <c r="AV789" i="15"/>
  <c r="AU789" i="15"/>
  <c r="AW789" i="15" s="1"/>
  <c r="AT789" i="15"/>
  <c r="AR789" i="15"/>
  <c r="AQ789" i="15"/>
  <c r="AP789" i="15"/>
  <c r="AN789" i="15"/>
  <c r="AO789" i="15" s="1"/>
  <c r="AM789" i="15"/>
  <c r="AL789" i="15"/>
  <c r="AZ788" i="15"/>
  <c r="AY788" i="15"/>
  <c r="BA788" i="15" s="1"/>
  <c r="AX788" i="15"/>
  <c r="AV788" i="15"/>
  <c r="AU788" i="15"/>
  <c r="AT788" i="15"/>
  <c r="AW788" i="15" s="1"/>
  <c r="AR788" i="15"/>
  <c r="AQ788" i="15"/>
  <c r="AP788" i="15"/>
  <c r="AS788" i="15" s="1"/>
  <c r="AN788" i="15"/>
  <c r="AM788" i="15"/>
  <c r="AO788" i="15" s="1"/>
  <c r="AL788" i="15"/>
  <c r="AZ787" i="15"/>
  <c r="AY787" i="15"/>
  <c r="BA787" i="15" s="1"/>
  <c r="AX787" i="15"/>
  <c r="AV787" i="15"/>
  <c r="AU787" i="15"/>
  <c r="AT787" i="15"/>
  <c r="AW787" i="15" s="1"/>
  <c r="AR787" i="15"/>
  <c r="AQ787" i="15"/>
  <c r="AS787" i="15" s="1"/>
  <c r="AP787" i="15"/>
  <c r="AO787" i="15"/>
  <c r="AN787" i="15"/>
  <c r="AM787" i="15"/>
  <c r="AL787" i="15"/>
  <c r="AZ786" i="15"/>
  <c r="AY786" i="15"/>
  <c r="AX786" i="15"/>
  <c r="BA786" i="15" s="1"/>
  <c r="AV786" i="15"/>
  <c r="AW786" i="15" s="1"/>
  <c r="AU786" i="15"/>
  <c r="AT786" i="15"/>
  <c r="AS786" i="15"/>
  <c r="AR786" i="15"/>
  <c r="AQ786" i="15"/>
  <c r="AP786" i="15"/>
  <c r="AN786" i="15"/>
  <c r="AM786" i="15"/>
  <c r="AO786" i="15" s="1"/>
  <c r="AL786" i="15"/>
  <c r="AZ785" i="15"/>
  <c r="AY785" i="15"/>
  <c r="AX785" i="15"/>
  <c r="AW785" i="15"/>
  <c r="AV785" i="15"/>
  <c r="AU785" i="15"/>
  <c r="AT785" i="15"/>
  <c r="AR785" i="15"/>
  <c r="AQ785" i="15"/>
  <c r="AS785" i="15" s="1"/>
  <c r="AP785" i="15"/>
  <c r="AO785" i="15"/>
  <c r="AN785" i="15"/>
  <c r="AM785" i="15"/>
  <c r="AL785" i="15"/>
  <c r="AZ784" i="15"/>
  <c r="BA784" i="15" s="1"/>
  <c r="AY784" i="15"/>
  <c r="AX784" i="15"/>
  <c r="AW784" i="15"/>
  <c r="AV784" i="15"/>
  <c r="AU784" i="15"/>
  <c r="AT784" i="15"/>
  <c r="AR784" i="15"/>
  <c r="AQ784" i="15"/>
  <c r="AS784" i="15" s="1"/>
  <c r="AP784" i="15"/>
  <c r="AN784" i="15"/>
  <c r="AM784" i="15"/>
  <c r="AL784" i="15"/>
  <c r="AO784" i="15" s="1"/>
  <c r="AZ783" i="15"/>
  <c r="BA783" i="15" s="1"/>
  <c r="AY783" i="15"/>
  <c r="AX783" i="15"/>
  <c r="AW783" i="15"/>
  <c r="AV783" i="15"/>
  <c r="AU783" i="15"/>
  <c r="AT783" i="15"/>
  <c r="AR783" i="15"/>
  <c r="AQ783" i="15"/>
  <c r="AP783" i="15"/>
  <c r="AS783" i="15" s="1"/>
  <c r="AN783" i="15"/>
  <c r="AM783" i="15"/>
  <c r="AL783" i="15"/>
  <c r="AZ782" i="15"/>
  <c r="AY782" i="15"/>
  <c r="BA782" i="15" s="1"/>
  <c r="AX782" i="15"/>
  <c r="AW782" i="15"/>
  <c r="AV782" i="15"/>
  <c r="AU782" i="15"/>
  <c r="AT782" i="15"/>
  <c r="AR782" i="15"/>
  <c r="AQ782" i="15"/>
  <c r="AP782" i="15"/>
  <c r="AN782" i="15"/>
  <c r="AM782" i="15"/>
  <c r="AO782" i="15" s="1"/>
  <c r="AL782" i="15"/>
  <c r="BA781" i="15"/>
  <c r="AZ781" i="15"/>
  <c r="AY781" i="15"/>
  <c r="AX781" i="15"/>
  <c r="AW781" i="15"/>
  <c r="AV781" i="15"/>
  <c r="AU781" i="15"/>
  <c r="AT781" i="15"/>
  <c r="AR781" i="15"/>
  <c r="AQ781" i="15"/>
  <c r="AP781" i="15"/>
  <c r="AO781" i="15"/>
  <c r="AN781" i="15"/>
  <c r="AM781" i="15"/>
  <c r="AL781" i="15"/>
  <c r="AZ780" i="15"/>
  <c r="AY780" i="15"/>
  <c r="BA780" i="15" s="1"/>
  <c r="AX780" i="15"/>
  <c r="AV780" i="15"/>
  <c r="AU780" i="15"/>
  <c r="AT780" i="15"/>
  <c r="AW780" i="15" s="1"/>
  <c r="AR780" i="15"/>
  <c r="AQ780" i="15"/>
  <c r="AS780" i="15" s="1"/>
  <c r="AP780" i="15"/>
  <c r="AN780" i="15"/>
  <c r="AM780" i="15"/>
  <c r="AO780" i="15" s="1"/>
  <c r="AL780" i="15"/>
  <c r="AZ779" i="15"/>
  <c r="AY779" i="15"/>
  <c r="AX779" i="15"/>
  <c r="BA779" i="15" s="1"/>
  <c r="AV779" i="15"/>
  <c r="AU779" i="15"/>
  <c r="AT779" i="15"/>
  <c r="AW779" i="15" s="1"/>
  <c r="AS779" i="15"/>
  <c r="AR779" i="15"/>
  <c r="AQ779" i="15"/>
  <c r="AP779" i="15"/>
  <c r="AO779" i="15"/>
  <c r="AN779" i="15"/>
  <c r="AM779" i="15"/>
  <c r="AL779" i="15"/>
  <c r="AZ778" i="15"/>
  <c r="AY778" i="15"/>
  <c r="AX778" i="15"/>
  <c r="AV778" i="15"/>
  <c r="AU778" i="15"/>
  <c r="AW778" i="15" s="1"/>
  <c r="AT778" i="15"/>
  <c r="AS778" i="15"/>
  <c r="AR778" i="15"/>
  <c r="AQ778" i="15"/>
  <c r="AP778" i="15"/>
  <c r="AO778" i="15"/>
  <c r="AN778" i="15"/>
  <c r="AM778" i="15"/>
  <c r="AL778" i="15"/>
  <c r="AZ777" i="15"/>
  <c r="AY777" i="15"/>
  <c r="BA777" i="15" s="1"/>
  <c r="AX777" i="15"/>
  <c r="AW777" i="15"/>
  <c r="AV777" i="15"/>
  <c r="AU777" i="15"/>
  <c r="AT777" i="15"/>
  <c r="AS777" i="15"/>
  <c r="AR777" i="15"/>
  <c r="AQ777" i="15"/>
  <c r="AP777" i="15"/>
  <c r="AN777" i="15"/>
  <c r="AM777" i="15"/>
  <c r="AL777" i="15"/>
  <c r="AO777" i="15" s="1"/>
  <c r="AZ776" i="15"/>
  <c r="AY776" i="15"/>
  <c r="BA776" i="15" s="1"/>
  <c r="AX776" i="15"/>
  <c r="AW776" i="15"/>
  <c r="AV776" i="15"/>
  <c r="AU776" i="15"/>
  <c r="AT776" i="15"/>
  <c r="AS776" i="15"/>
  <c r="AR776" i="15"/>
  <c r="AQ776" i="15"/>
  <c r="AP776" i="15"/>
  <c r="AN776" i="15"/>
  <c r="AM776" i="15"/>
  <c r="AL776" i="15"/>
  <c r="AO776" i="15" s="1"/>
  <c r="AZ775" i="15"/>
  <c r="AY775" i="15"/>
  <c r="BA775" i="15" s="1"/>
  <c r="AX775" i="15"/>
  <c r="AV775" i="15"/>
  <c r="AU775" i="15"/>
  <c r="AW775" i="15" s="1"/>
  <c r="AT775" i="15"/>
  <c r="AR775" i="15"/>
  <c r="AQ775" i="15"/>
  <c r="AP775" i="15"/>
  <c r="AN775" i="15"/>
  <c r="AM775" i="15"/>
  <c r="AO775" i="15" s="1"/>
  <c r="AL775" i="15"/>
  <c r="BA774" i="15"/>
  <c r="AZ774" i="15"/>
  <c r="AY774" i="15"/>
  <c r="AX774" i="15"/>
  <c r="AW774" i="15"/>
  <c r="AV774" i="15"/>
  <c r="AU774" i="15"/>
  <c r="AT774" i="15"/>
  <c r="AR774" i="15"/>
  <c r="AQ774" i="15"/>
  <c r="AS774" i="15" s="1"/>
  <c r="AP774" i="15"/>
  <c r="AN774" i="15"/>
  <c r="AM774" i="15"/>
  <c r="AO774" i="15" s="1"/>
  <c r="AL774" i="15"/>
  <c r="BA773" i="15"/>
  <c r="AZ773" i="15"/>
  <c r="AY773" i="15"/>
  <c r="AX773" i="15"/>
  <c r="AV773" i="15"/>
  <c r="AU773" i="15"/>
  <c r="AT773" i="15"/>
  <c r="AW773" i="15" s="1"/>
  <c r="AR773" i="15"/>
  <c r="AQ773" i="15"/>
  <c r="AS773" i="15" s="1"/>
  <c r="AP773" i="15"/>
  <c r="AN773" i="15"/>
  <c r="AM773" i="15"/>
  <c r="AO773" i="15" s="1"/>
  <c r="AL773" i="15"/>
  <c r="BA772" i="15"/>
  <c r="AZ772" i="15"/>
  <c r="AY772" i="15"/>
  <c r="AX772" i="15"/>
  <c r="AV772" i="15"/>
  <c r="AU772" i="15"/>
  <c r="AT772" i="15"/>
  <c r="AW772" i="15" s="1"/>
  <c r="AR772" i="15"/>
  <c r="AQ772" i="15"/>
  <c r="AS772" i="15" s="1"/>
  <c r="AP772" i="15"/>
  <c r="AO772" i="15"/>
  <c r="AN772" i="15"/>
  <c r="AM772" i="15"/>
  <c r="AL772" i="15"/>
  <c r="AZ771" i="15"/>
  <c r="AY771" i="15"/>
  <c r="AX771" i="15"/>
  <c r="AV771" i="15"/>
  <c r="AU771" i="15"/>
  <c r="AW771" i="15" s="1"/>
  <c r="AT771" i="15"/>
  <c r="AR771" i="15"/>
  <c r="AQ771" i="15"/>
  <c r="AS771" i="15" s="1"/>
  <c r="AP771" i="15"/>
  <c r="AN771" i="15"/>
  <c r="AM771" i="15"/>
  <c r="AL771" i="15"/>
  <c r="AO771" i="15" s="1"/>
  <c r="AZ770" i="15"/>
  <c r="AY770" i="15"/>
  <c r="BA770" i="15" s="1"/>
  <c r="AX770" i="15"/>
  <c r="AV770" i="15"/>
  <c r="AU770" i="15"/>
  <c r="AW770" i="15" s="1"/>
  <c r="AT770" i="15"/>
  <c r="AS770" i="15"/>
  <c r="AR770" i="15"/>
  <c r="AQ770" i="15"/>
  <c r="AP770" i="15"/>
  <c r="AN770" i="15"/>
  <c r="AM770" i="15"/>
  <c r="AL770" i="15"/>
  <c r="AZ769" i="15"/>
  <c r="BA769" i="15" s="1"/>
  <c r="AY769" i="15"/>
  <c r="AX769" i="15"/>
  <c r="AV769" i="15"/>
  <c r="AU769" i="15"/>
  <c r="AW769" i="15" s="1"/>
  <c r="AT769" i="15"/>
  <c r="AS769" i="15"/>
  <c r="AR769" i="15"/>
  <c r="AQ769" i="15"/>
  <c r="AP769" i="15"/>
  <c r="AO769" i="15"/>
  <c r="AN769" i="15"/>
  <c r="AM769" i="15"/>
  <c r="AL769" i="15"/>
  <c r="AZ768" i="15"/>
  <c r="AY768" i="15"/>
  <c r="BA768" i="15" s="1"/>
  <c r="AX768" i="15"/>
  <c r="AV768" i="15"/>
  <c r="AU768" i="15"/>
  <c r="AW768" i="15" s="1"/>
  <c r="AT768" i="15"/>
  <c r="AR768" i="15"/>
  <c r="AQ768" i="15"/>
  <c r="AP768" i="15"/>
  <c r="AS768" i="15" s="1"/>
  <c r="AN768" i="15"/>
  <c r="AM768" i="15"/>
  <c r="AO768" i="15" s="1"/>
  <c r="AL768" i="15"/>
  <c r="AZ767" i="15"/>
  <c r="AY767" i="15"/>
  <c r="BA767" i="15" s="1"/>
  <c r="AX767" i="15"/>
  <c r="AW767" i="15"/>
  <c r="AV767" i="15"/>
  <c r="AU767" i="15"/>
  <c r="AT767" i="15"/>
  <c r="AR767" i="15"/>
  <c r="AS767" i="15" s="1"/>
  <c r="AQ767" i="15"/>
  <c r="AP767" i="15"/>
  <c r="AN767" i="15"/>
  <c r="AM767" i="15"/>
  <c r="AO767" i="15" s="1"/>
  <c r="AL767" i="15"/>
  <c r="AZ766" i="15"/>
  <c r="AY766" i="15"/>
  <c r="BA766" i="15" s="1"/>
  <c r="AX766" i="15"/>
  <c r="AV766" i="15"/>
  <c r="AU766" i="15"/>
  <c r="AT766" i="15"/>
  <c r="AS766" i="15"/>
  <c r="AR766" i="15"/>
  <c r="AQ766" i="15"/>
  <c r="AP766" i="15"/>
  <c r="AN766" i="15"/>
  <c r="AM766" i="15"/>
  <c r="AO766" i="15" s="1"/>
  <c r="AL766" i="15"/>
  <c r="AZ765" i="15"/>
  <c r="AY765" i="15"/>
  <c r="AX765" i="15"/>
  <c r="BA765" i="15" s="1"/>
  <c r="AV765" i="15"/>
  <c r="AU765" i="15"/>
  <c r="AW765" i="15" s="1"/>
  <c r="AT765" i="15"/>
  <c r="AS765" i="15"/>
  <c r="AR765" i="15"/>
  <c r="AQ765" i="15"/>
  <c r="AP765" i="15"/>
  <c r="AN765" i="15"/>
  <c r="AM765" i="15"/>
  <c r="AO765" i="15" s="1"/>
  <c r="AL765" i="15"/>
  <c r="AZ764" i="15"/>
  <c r="AY764" i="15"/>
  <c r="AX764" i="15"/>
  <c r="AV764" i="15"/>
  <c r="AW764" i="15" s="1"/>
  <c r="AU764" i="15"/>
  <c r="AT764" i="15"/>
  <c r="AR764" i="15"/>
  <c r="AQ764" i="15"/>
  <c r="AS764" i="15" s="1"/>
  <c r="AP764" i="15"/>
  <c r="AN764" i="15"/>
  <c r="AM764" i="15"/>
  <c r="AL764" i="15"/>
  <c r="AO764" i="15" s="1"/>
  <c r="BA763" i="15"/>
  <c r="AZ763" i="15"/>
  <c r="AY763" i="15"/>
  <c r="AX763" i="15"/>
  <c r="AV763" i="15"/>
  <c r="AU763" i="15"/>
  <c r="AW763" i="15" s="1"/>
  <c r="AT763" i="15"/>
  <c r="AR763" i="15"/>
  <c r="AQ763" i="15"/>
  <c r="AS763" i="15" s="1"/>
  <c r="AP763" i="15"/>
  <c r="AN763" i="15"/>
  <c r="AM763" i="15"/>
  <c r="AL763" i="15"/>
  <c r="AZ762" i="15"/>
  <c r="AY762" i="15"/>
  <c r="BA762" i="15" s="1"/>
  <c r="AX762" i="15"/>
  <c r="AW762" i="15"/>
  <c r="AV762" i="15"/>
  <c r="AU762" i="15"/>
  <c r="AT762" i="15"/>
  <c r="AR762" i="15"/>
  <c r="AQ762" i="15"/>
  <c r="AP762" i="15"/>
  <c r="AS762" i="15" s="1"/>
  <c r="AN762" i="15"/>
  <c r="AO762" i="15" s="1"/>
  <c r="AM762" i="15"/>
  <c r="AL762" i="15"/>
  <c r="BA761" i="15"/>
  <c r="AZ761" i="15"/>
  <c r="AY761" i="15"/>
  <c r="AX761" i="15"/>
  <c r="AV761" i="15"/>
  <c r="AU761" i="15"/>
  <c r="AW761" i="15" s="1"/>
  <c r="AT761" i="15"/>
  <c r="AR761" i="15"/>
  <c r="AQ761" i="15"/>
  <c r="AP761" i="15"/>
  <c r="AS761" i="15" s="1"/>
  <c r="AO761" i="15"/>
  <c r="AN761" i="15"/>
  <c r="AM761" i="15"/>
  <c r="AL761" i="15"/>
  <c r="AZ760" i="15"/>
  <c r="AY760" i="15"/>
  <c r="BA760" i="15" s="1"/>
  <c r="AX760" i="15"/>
  <c r="AW760" i="15"/>
  <c r="AV760" i="15"/>
  <c r="AU760" i="15"/>
  <c r="AT760" i="15"/>
  <c r="AR760" i="15"/>
  <c r="AQ760" i="15"/>
  <c r="AS760" i="15" s="1"/>
  <c r="AP760" i="15"/>
  <c r="AO760" i="15"/>
  <c r="AN760" i="15"/>
  <c r="AM760" i="15"/>
  <c r="AL760" i="15"/>
  <c r="AZ759" i="15"/>
  <c r="AY759" i="15"/>
  <c r="BA759" i="15" s="1"/>
  <c r="AX759" i="15"/>
  <c r="AV759" i="15"/>
  <c r="AU759" i="15"/>
  <c r="AT759" i="15"/>
  <c r="AW759" i="15" s="1"/>
  <c r="AR759" i="15"/>
  <c r="AS759" i="15" s="1"/>
  <c r="AQ759" i="15"/>
  <c r="AP759" i="15"/>
  <c r="AO759" i="15"/>
  <c r="AN759" i="15"/>
  <c r="AM759" i="15"/>
  <c r="AL759" i="15"/>
  <c r="AZ758" i="15"/>
  <c r="AY758" i="15"/>
  <c r="AX758" i="15"/>
  <c r="BA758" i="15" s="1"/>
  <c r="AV758" i="15"/>
  <c r="AU758" i="15"/>
  <c r="AT758" i="15"/>
  <c r="AW758" i="15" s="1"/>
  <c r="AR758" i="15"/>
  <c r="AQ758" i="15"/>
  <c r="AS758" i="15" s="1"/>
  <c r="AP758" i="15"/>
  <c r="AO758" i="15"/>
  <c r="AN758" i="15"/>
  <c r="AM758" i="15"/>
  <c r="AL758" i="15"/>
  <c r="AZ757" i="15"/>
  <c r="AY757" i="15"/>
  <c r="AX757" i="15"/>
  <c r="AV757" i="15"/>
  <c r="AW757" i="15" s="1"/>
  <c r="AU757" i="15"/>
  <c r="AT757" i="15"/>
  <c r="AS757" i="15"/>
  <c r="AR757" i="15"/>
  <c r="AQ757" i="15"/>
  <c r="AP757" i="15"/>
  <c r="AO757" i="15"/>
  <c r="AN757" i="15"/>
  <c r="AM757" i="15"/>
  <c r="AL757" i="15"/>
  <c r="AZ756" i="15"/>
  <c r="AY756" i="15"/>
  <c r="AX756" i="15"/>
  <c r="AW756" i="15"/>
  <c r="AV756" i="15"/>
  <c r="AU756" i="15"/>
  <c r="AT756" i="15"/>
  <c r="AR756" i="15"/>
  <c r="AQ756" i="15"/>
  <c r="AS756" i="15" s="1"/>
  <c r="AP756" i="15"/>
  <c r="AN756" i="15"/>
  <c r="AM756" i="15"/>
  <c r="AL756" i="15"/>
  <c r="AO756" i="15" s="1"/>
  <c r="AZ755" i="15"/>
  <c r="AY755" i="15"/>
  <c r="BA755" i="15" s="1"/>
  <c r="AX755" i="15"/>
  <c r="AV755" i="15"/>
  <c r="AU755" i="15"/>
  <c r="AW755" i="15" s="1"/>
  <c r="AT755" i="15"/>
  <c r="AR755" i="15"/>
  <c r="AQ755" i="15"/>
  <c r="AP755" i="15"/>
  <c r="AS755" i="15" s="1"/>
  <c r="AN755" i="15"/>
  <c r="AM755" i="15"/>
  <c r="AL755" i="15"/>
  <c r="AO755" i="15" s="1"/>
  <c r="BA754" i="15"/>
  <c r="AZ754" i="15"/>
  <c r="AY754" i="15"/>
  <c r="AX754" i="15"/>
  <c r="AW754" i="15"/>
  <c r="AV754" i="15"/>
  <c r="AU754" i="15"/>
  <c r="AT754" i="15"/>
  <c r="AR754" i="15"/>
  <c r="AQ754" i="15"/>
  <c r="AP754" i="15"/>
  <c r="AN754" i="15"/>
  <c r="AM754" i="15"/>
  <c r="AO754" i="15" s="1"/>
  <c r="AL754" i="15"/>
  <c r="BA753" i="15"/>
  <c r="AZ753" i="15"/>
  <c r="AY753" i="15"/>
  <c r="AX753" i="15"/>
  <c r="AW753" i="15"/>
  <c r="AV753" i="15"/>
  <c r="AU753" i="15"/>
  <c r="AT753" i="15"/>
  <c r="AR753" i="15"/>
  <c r="AQ753" i="15"/>
  <c r="AS753" i="15" s="1"/>
  <c r="AP753" i="15"/>
  <c r="AN753" i="15"/>
  <c r="AM753" i="15"/>
  <c r="AO753" i="15" s="1"/>
  <c r="AL753" i="15"/>
  <c r="BA752" i="15"/>
  <c r="AZ752" i="15"/>
  <c r="AY752" i="15"/>
  <c r="AX752" i="15"/>
  <c r="AV752" i="15"/>
  <c r="AU752" i="15"/>
  <c r="AT752" i="15"/>
  <c r="AW752" i="15" s="1"/>
  <c r="AR752" i="15"/>
  <c r="AS752" i="15" s="1"/>
  <c r="AQ752" i="15"/>
  <c r="AP752" i="15"/>
  <c r="AO752" i="15"/>
  <c r="AN752" i="15"/>
  <c r="AM752" i="15"/>
  <c r="AL752" i="15"/>
  <c r="BA751" i="15"/>
  <c r="AZ751" i="15"/>
  <c r="AY751" i="15"/>
  <c r="AX751" i="15"/>
  <c r="AV751" i="15"/>
  <c r="AU751" i="15"/>
  <c r="AT751" i="15"/>
  <c r="AW751" i="15" s="1"/>
  <c r="AR751" i="15"/>
  <c r="AQ751" i="15"/>
  <c r="AS751" i="15" s="1"/>
  <c r="AP751" i="15"/>
  <c r="AN751" i="15"/>
  <c r="AM751" i="15"/>
  <c r="AO751" i="15" s="1"/>
  <c r="AL751" i="15"/>
  <c r="AZ750" i="15"/>
  <c r="AY750" i="15"/>
  <c r="AX750" i="15"/>
  <c r="AV750" i="15"/>
  <c r="AU750" i="15"/>
  <c r="AW750" i="15" s="1"/>
  <c r="AT750" i="15"/>
  <c r="AR750" i="15"/>
  <c r="AQ750" i="15"/>
  <c r="AS750" i="15" s="1"/>
  <c r="AP750" i="15"/>
  <c r="AO750" i="15"/>
  <c r="AN750" i="15"/>
  <c r="AM750" i="15"/>
  <c r="AL750" i="15"/>
  <c r="AZ749" i="15"/>
  <c r="AY749" i="15"/>
  <c r="BA749" i="15" s="1"/>
  <c r="AX749" i="15"/>
  <c r="AV749" i="15"/>
  <c r="AU749" i="15"/>
  <c r="AW749" i="15" s="1"/>
  <c r="AT749" i="15"/>
  <c r="AS749" i="15"/>
  <c r="AR749" i="15"/>
  <c r="AQ749" i="15"/>
  <c r="AP749" i="15"/>
  <c r="AN749" i="15"/>
  <c r="AM749" i="15"/>
  <c r="AL749" i="15"/>
  <c r="AO749" i="15" s="1"/>
  <c r="AZ748" i="15"/>
  <c r="AY748" i="15"/>
  <c r="BA748" i="15" s="1"/>
  <c r="AX748" i="15"/>
  <c r="AV748" i="15"/>
  <c r="AU748" i="15"/>
  <c r="AW748" i="15" s="1"/>
  <c r="AT748" i="15"/>
  <c r="AS748" i="15"/>
  <c r="AR748" i="15"/>
  <c r="AQ748" i="15"/>
  <c r="AP748" i="15"/>
  <c r="AN748" i="15"/>
  <c r="AM748" i="15"/>
  <c r="AL748" i="15"/>
  <c r="AO748" i="15" s="1"/>
  <c r="BA747" i="15"/>
  <c r="AZ747" i="15"/>
  <c r="AY747" i="15"/>
  <c r="AX747" i="15"/>
  <c r="AW747" i="15"/>
  <c r="AV747" i="15"/>
  <c r="AU747" i="15"/>
  <c r="AT747" i="15"/>
  <c r="AR747" i="15"/>
  <c r="AQ747" i="15"/>
  <c r="AP747" i="15"/>
  <c r="AN747" i="15"/>
  <c r="AM747" i="15"/>
  <c r="AO747" i="15" s="1"/>
  <c r="AL747" i="15"/>
  <c r="AZ746" i="15"/>
  <c r="AY746" i="15"/>
  <c r="BA746" i="15" s="1"/>
  <c r="AX746" i="15"/>
  <c r="AV746" i="15"/>
  <c r="AU746" i="15"/>
  <c r="AT746" i="15"/>
  <c r="AW746" i="15" s="1"/>
  <c r="AR746" i="15"/>
  <c r="AQ746" i="15"/>
  <c r="AS746" i="15" s="1"/>
  <c r="AP746" i="15"/>
  <c r="AN746" i="15"/>
  <c r="AM746" i="15"/>
  <c r="AO746" i="15" s="1"/>
  <c r="AL746" i="15"/>
  <c r="AZ745" i="15"/>
  <c r="AY745" i="15"/>
  <c r="BA745" i="15" s="1"/>
  <c r="AX745" i="15"/>
  <c r="AV745" i="15"/>
  <c r="AU745" i="15"/>
  <c r="AT745" i="15"/>
  <c r="AR745" i="15"/>
  <c r="AS745" i="15" s="1"/>
  <c r="AQ745" i="15"/>
  <c r="AP745" i="15"/>
  <c r="AO745" i="15"/>
  <c r="AN745" i="15"/>
  <c r="AM745" i="15"/>
  <c r="AL745" i="15"/>
  <c r="BA744" i="15"/>
  <c r="AZ744" i="15"/>
  <c r="AY744" i="15"/>
  <c r="AX744" i="15"/>
  <c r="AW744" i="15"/>
  <c r="AV744" i="15"/>
  <c r="AU744" i="15"/>
  <c r="AT744" i="15"/>
  <c r="AR744" i="15"/>
  <c r="AQ744" i="15"/>
  <c r="AS744" i="15" s="1"/>
  <c r="AP744" i="15"/>
  <c r="AN744" i="15"/>
  <c r="AM744" i="15"/>
  <c r="AO744" i="15" s="1"/>
  <c r="AL744" i="15"/>
  <c r="AZ743" i="15"/>
  <c r="AY743" i="15"/>
  <c r="AX743" i="15"/>
  <c r="BA743" i="15" s="1"/>
  <c r="AV743" i="15"/>
  <c r="AU743" i="15"/>
  <c r="AW743" i="15" s="1"/>
  <c r="AT743" i="15"/>
  <c r="AR743" i="15"/>
  <c r="AQ743" i="15"/>
  <c r="AS743" i="15" s="1"/>
  <c r="AP743" i="15"/>
  <c r="AO743" i="15"/>
  <c r="AN743" i="15"/>
  <c r="AM743" i="15"/>
  <c r="AL743" i="15"/>
  <c r="AZ742" i="15"/>
  <c r="BA742" i="15" s="1"/>
  <c r="AY742" i="15"/>
  <c r="AX742" i="15"/>
  <c r="AV742" i="15"/>
  <c r="AU742" i="15"/>
  <c r="AW742" i="15" s="1"/>
  <c r="AT742" i="15"/>
  <c r="AR742" i="15"/>
  <c r="AQ742" i="15"/>
  <c r="AS742" i="15" s="1"/>
  <c r="AP742" i="15"/>
  <c r="AN742" i="15"/>
  <c r="AM742" i="15"/>
  <c r="AL742" i="15"/>
  <c r="BA741" i="15"/>
  <c r="AZ741" i="15"/>
  <c r="AY741" i="15"/>
  <c r="AX741" i="15"/>
  <c r="AV741" i="15"/>
  <c r="AU741" i="15"/>
  <c r="AW741" i="15" s="1"/>
  <c r="AT741" i="15"/>
  <c r="AR741" i="15"/>
  <c r="AQ741" i="15"/>
  <c r="AP741" i="15"/>
  <c r="AS741" i="15" s="1"/>
  <c r="AN741" i="15"/>
  <c r="AM741" i="15"/>
  <c r="AO741" i="15" s="1"/>
  <c r="AL741" i="15"/>
  <c r="BA740" i="15"/>
  <c r="AZ740" i="15"/>
  <c r="AY740" i="15"/>
  <c r="AX740" i="15"/>
  <c r="AW740" i="15"/>
  <c r="AV740" i="15"/>
  <c r="AU740" i="15"/>
  <c r="AT740" i="15"/>
  <c r="AR740" i="15"/>
  <c r="AQ740" i="15"/>
  <c r="AP740" i="15"/>
  <c r="AN740" i="15"/>
  <c r="AO740" i="15" s="1"/>
  <c r="AM740" i="15"/>
  <c r="AL740" i="15"/>
  <c r="AZ739" i="15"/>
  <c r="AY739" i="15"/>
  <c r="BA739" i="15" s="1"/>
  <c r="AX739" i="15"/>
  <c r="AV739" i="15"/>
  <c r="AU739" i="15"/>
  <c r="AT739" i="15"/>
  <c r="AW739" i="15" s="1"/>
  <c r="AR739" i="15"/>
  <c r="AQ739" i="15"/>
  <c r="AP739" i="15"/>
  <c r="AS739" i="15" s="1"/>
  <c r="AN739" i="15"/>
  <c r="AM739" i="15"/>
  <c r="AO739" i="15" s="1"/>
  <c r="AL739" i="15"/>
  <c r="AZ738" i="15"/>
  <c r="AY738" i="15"/>
  <c r="BA738" i="15" s="1"/>
  <c r="AX738" i="15"/>
  <c r="AV738" i="15"/>
  <c r="AU738" i="15"/>
  <c r="AT738" i="15"/>
  <c r="AW738" i="15" s="1"/>
  <c r="AR738" i="15"/>
  <c r="AQ738" i="15"/>
  <c r="AS738" i="15" s="1"/>
  <c r="AP738" i="15"/>
  <c r="AO738" i="15"/>
  <c r="AN738" i="15"/>
  <c r="AM738" i="15"/>
  <c r="AL738" i="15"/>
  <c r="AZ737" i="15"/>
  <c r="AY737" i="15"/>
  <c r="AX737" i="15"/>
  <c r="BA737" i="15" s="1"/>
  <c r="AW737" i="15"/>
  <c r="AV737" i="15"/>
  <c r="AU737" i="15"/>
  <c r="AT737" i="15"/>
  <c r="AS737" i="15"/>
  <c r="AR737" i="15"/>
  <c r="AQ737" i="15"/>
  <c r="AP737" i="15"/>
  <c r="AN737" i="15"/>
  <c r="AM737" i="15"/>
  <c r="AO737" i="15" s="1"/>
  <c r="AL737" i="15"/>
  <c r="AZ736" i="15"/>
  <c r="AY736" i="15"/>
  <c r="AX736" i="15"/>
  <c r="AW736" i="15"/>
  <c r="AV736" i="15"/>
  <c r="AU736" i="15"/>
  <c r="AT736" i="15"/>
  <c r="AR736" i="15"/>
  <c r="AQ736" i="15"/>
  <c r="AS736" i="15" s="1"/>
  <c r="AP736" i="15"/>
  <c r="AO736" i="15"/>
  <c r="AN736" i="15"/>
  <c r="AM736" i="15"/>
  <c r="AL736" i="15"/>
  <c r="AZ735" i="15"/>
  <c r="BA735" i="15" s="1"/>
  <c r="AY735" i="15"/>
  <c r="AX735" i="15"/>
  <c r="AW735" i="15"/>
  <c r="AV735" i="15"/>
  <c r="AU735" i="15"/>
  <c r="AT735" i="15"/>
  <c r="AR735" i="15"/>
  <c r="AQ735" i="15"/>
  <c r="AS735" i="15" s="1"/>
  <c r="AP735" i="15"/>
  <c r="AN735" i="15"/>
  <c r="AM735" i="15"/>
  <c r="AL735" i="15"/>
  <c r="AO735" i="15" s="1"/>
  <c r="AZ734" i="15"/>
  <c r="BA734" i="15" s="1"/>
  <c r="AY734" i="15"/>
  <c r="AX734" i="15"/>
  <c r="AW734" i="15"/>
  <c r="AV734" i="15"/>
  <c r="AU734" i="15"/>
  <c r="AT734" i="15"/>
  <c r="AR734" i="15"/>
  <c r="AQ734" i="15"/>
  <c r="AP734" i="15"/>
  <c r="AS734" i="15" s="1"/>
  <c r="AN734" i="15"/>
  <c r="AM734" i="15"/>
  <c r="AL734" i="15"/>
  <c r="AZ733" i="15"/>
  <c r="AY733" i="15"/>
  <c r="BA733" i="15" s="1"/>
  <c r="AX733" i="15"/>
  <c r="AW733" i="15"/>
  <c r="AV733" i="15"/>
  <c r="AU733" i="15"/>
  <c r="AT733" i="15"/>
  <c r="AR733" i="15"/>
  <c r="AQ733" i="15"/>
  <c r="AP733" i="15"/>
  <c r="AN733" i="15"/>
  <c r="AM733" i="15"/>
  <c r="AO733" i="15" s="1"/>
  <c r="AL733" i="15"/>
  <c r="BA732" i="15"/>
  <c r="AZ732" i="15"/>
  <c r="AY732" i="15"/>
  <c r="AX732" i="15"/>
  <c r="AW732" i="15"/>
  <c r="AV732" i="15"/>
  <c r="AU732" i="15"/>
  <c r="AT732" i="15"/>
  <c r="AR732" i="15"/>
  <c r="AQ732" i="15"/>
  <c r="AP732" i="15"/>
  <c r="AO732" i="15"/>
  <c r="AN732" i="15"/>
  <c r="AM732" i="15"/>
  <c r="AL732" i="15"/>
  <c r="AZ731" i="15"/>
  <c r="AY731" i="15"/>
  <c r="BA731" i="15" s="1"/>
  <c r="AX731" i="15"/>
  <c r="AV731" i="15"/>
  <c r="AU731" i="15"/>
  <c r="AT731" i="15"/>
  <c r="AW731" i="15" s="1"/>
  <c r="AR731" i="15"/>
  <c r="AQ731" i="15"/>
  <c r="AS731" i="15" s="1"/>
  <c r="AP731" i="15"/>
  <c r="AN731" i="15"/>
  <c r="AM731" i="15"/>
  <c r="AO731" i="15" s="1"/>
  <c r="AL731" i="15"/>
  <c r="AZ730" i="15"/>
  <c r="AY730" i="15"/>
  <c r="AX730" i="15"/>
  <c r="BA730" i="15" s="1"/>
  <c r="AV730" i="15"/>
  <c r="AU730" i="15"/>
  <c r="AT730" i="15"/>
  <c r="AW730" i="15" s="1"/>
  <c r="AS730" i="15"/>
  <c r="AR730" i="15"/>
  <c r="AQ730" i="15"/>
  <c r="AP730" i="15"/>
  <c r="AO730" i="15"/>
  <c r="AN730" i="15"/>
  <c r="AM730" i="15"/>
  <c r="AL730" i="15"/>
  <c r="AZ729" i="15"/>
  <c r="AY729" i="15"/>
  <c r="AX729" i="15"/>
  <c r="AV729" i="15"/>
  <c r="AU729" i="15"/>
  <c r="AW729" i="15" s="1"/>
  <c r="AT729" i="15"/>
  <c r="AS729" i="15"/>
  <c r="AR729" i="15"/>
  <c r="AQ729" i="15"/>
  <c r="AP729" i="15"/>
  <c r="AO729" i="15"/>
  <c r="AN729" i="15"/>
  <c r="AM729" i="15"/>
  <c r="AL729" i="15"/>
  <c r="AZ728" i="15"/>
  <c r="AY728" i="15"/>
  <c r="BA728" i="15" s="1"/>
  <c r="AX728" i="15"/>
  <c r="AV728" i="15"/>
  <c r="AU728" i="15"/>
  <c r="AW728" i="15" s="1"/>
  <c r="AT728" i="15"/>
  <c r="AS728" i="15"/>
  <c r="AR728" i="15"/>
  <c r="AQ728" i="15"/>
  <c r="AP728" i="15"/>
  <c r="AN728" i="15"/>
  <c r="AM728" i="15"/>
  <c r="AL728" i="15"/>
  <c r="AO728" i="15" s="1"/>
  <c r="AZ727" i="15"/>
  <c r="BA727" i="15" s="1"/>
  <c r="AY727" i="15"/>
  <c r="AX727" i="15"/>
  <c r="AW727" i="15"/>
  <c r="AV727" i="15"/>
  <c r="AU727" i="15"/>
  <c r="AT727" i="15"/>
  <c r="AS727" i="15"/>
  <c r="AR727" i="15"/>
  <c r="AQ727" i="15"/>
  <c r="AP727" i="15"/>
  <c r="AN727" i="15"/>
  <c r="AM727" i="15"/>
  <c r="AL727" i="15"/>
  <c r="AO727" i="15" s="1"/>
  <c r="AZ726" i="15"/>
  <c r="AY726" i="15"/>
  <c r="BA726" i="15" s="1"/>
  <c r="AX726" i="15"/>
  <c r="AV726" i="15"/>
  <c r="AU726" i="15"/>
  <c r="AW726" i="15" s="1"/>
  <c r="AT726" i="15"/>
  <c r="AR726" i="15"/>
  <c r="AQ726" i="15"/>
  <c r="AP726" i="15"/>
  <c r="AN726" i="15"/>
  <c r="AM726" i="15"/>
  <c r="AO726" i="15" s="1"/>
  <c r="AL726" i="15"/>
  <c r="BA725" i="15"/>
  <c r="AZ725" i="15"/>
  <c r="AY725" i="15"/>
  <c r="AX725" i="15"/>
  <c r="AW725" i="15"/>
  <c r="AV725" i="15"/>
  <c r="AU725" i="15"/>
  <c r="AT725" i="15"/>
  <c r="AR725" i="15"/>
  <c r="AQ725" i="15"/>
  <c r="AS725" i="15" s="1"/>
  <c r="AP725" i="15"/>
  <c r="AN725" i="15"/>
  <c r="AM725" i="15"/>
  <c r="AO725" i="15" s="1"/>
  <c r="AL725" i="15"/>
  <c r="BA724" i="15"/>
  <c r="AZ724" i="15"/>
  <c r="AY724" i="15"/>
  <c r="AX724" i="15"/>
  <c r="AR724" i="15"/>
  <c r="AQ724" i="15"/>
  <c r="AS724" i="15" s="1"/>
  <c r="AP724" i="15"/>
  <c r="AD723" i="15"/>
  <c r="CK142" i="15" s="1"/>
  <c r="AC723" i="15"/>
  <c r="CJ142" i="15" s="1"/>
  <c r="AB723" i="15"/>
  <c r="CI142" i="15" s="1"/>
  <c r="AA723" i="15"/>
  <c r="CH142" i="15" s="1"/>
  <c r="Z723" i="15"/>
  <c r="CG142" i="15" s="1"/>
  <c r="Y723" i="15"/>
  <c r="CF142" i="15" s="1"/>
  <c r="X723" i="15"/>
  <c r="CE142" i="15" s="1"/>
  <c r="W723" i="15"/>
  <c r="CD142" i="15" s="1"/>
  <c r="V723" i="15"/>
  <c r="CC142" i="15" s="1"/>
  <c r="U723" i="15"/>
  <c r="CB142" i="15" s="1"/>
  <c r="T723" i="15"/>
  <c r="CA142" i="15" s="1"/>
  <c r="S723" i="15"/>
  <c r="BZ142" i="15" s="1"/>
  <c r="R723" i="15"/>
  <c r="BY142" i="15" s="1"/>
  <c r="Q723" i="15"/>
  <c r="BX142" i="15" s="1"/>
  <c r="P723" i="15"/>
  <c r="BW142" i="15" s="1"/>
  <c r="O723" i="15"/>
  <c r="BV142" i="15" s="1"/>
  <c r="AN717" i="15"/>
  <c r="AM717" i="15"/>
  <c r="AL717" i="15"/>
  <c r="AR716" i="15"/>
  <c r="AS716" i="15" s="1"/>
  <c r="AQ716" i="15"/>
  <c r="AP716" i="15"/>
  <c r="AN716" i="15"/>
  <c r="AM716" i="15"/>
  <c r="AL716" i="15"/>
  <c r="AR715" i="15"/>
  <c r="AQ715" i="15"/>
  <c r="AP715" i="15"/>
  <c r="AN715" i="15"/>
  <c r="AO715" i="15" s="1"/>
  <c r="AM715" i="15"/>
  <c r="AL715" i="15"/>
  <c r="AR714" i="15"/>
  <c r="AQ714" i="15"/>
  <c r="AP714" i="15"/>
  <c r="AN714" i="15"/>
  <c r="AM714" i="15"/>
  <c r="AL714" i="15"/>
  <c r="AR713" i="15"/>
  <c r="AQ713" i="15"/>
  <c r="AP713" i="15"/>
  <c r="AN713" i="15"/>
  <c r="AM713" i="15"/>
  <c r="AL713" i="15"/>
  <c r="AR712" i="15"/>
  <c r="AQ712" i="15"/>
  <c r="AP712" i="15"/>
  <c r="AN712" i="15"/>
  <c r="AM712" i="15"/>
  <c r="AL712" i="15"/>
  <c r="AR711" i="15"/>
  <c r="AQ711" i="15"/>
  <c r="AP711" i="15"/>
  <c r="AN711" i="15"/>
  <c r="AM711" i="15"/>
  <c r="AL711" i="15"/>
  <c r="AO711" i="15" s="1"/>
  <c r="AR710" i="15"/>
  <c r="AQ710" i="15"/>
  <c r="AP710" i="15"/>
  <c r="AS710" i="15" s="1"/>
  <c r="AN710" i="15"/>
  <c r="AM710" i="15"/>
  <c r="AL710" i="15"/>
  <c r="AR709" i="15"/>
  <c r="AQ709" i="15"/>
  <c r="AP709" i="15"/>
  <c r="AN709" i="15"/>
  <c r="AM709" i="15"/>
  <c r="AL709" i="15"/>
  <c r="AR708" i="15"/>
  <c r="AQ708" i="15"/>
  <c r="AP708" i="15"/>
  <c r="AN708" i="15"/>
  <c r="AM708" i="15"/>
  <c r="AL708" i="15"/>
  <c r="AR707" i="15"/>
  <c r="AQ707" i="15"/>
  <c r="AP707" i="15"/>
  <c r="AN707" i="15"/>
  <c r="AM707" i="15"/>
  <c r="AL707" i="15"/>
  <c r="AR706" i="15"/>
  <c r="AQ706" i="15"/>
  <c r="AP706" i="15"/>
  <c r="AS706" i="15" s="1"/>
  <c r="AN706" i="15"/>
  <c r="AM706" i="15"/>
  <c r="AL706" i="15"/>
  <c r="AR705" i="15"/>
  <c r="AQ705" i="15"/>
  <c r="AP705" i="15"/>
  <c r="AN705" i="15"/>
  <c r="AM705" i="15"/>
  <c r="AL705" i="15"/>
  <c r="AR704" i="15"/>
  <c r="AQ704" i="15"/>
  <c r="AP704" i="15"/>
  <c r="AN704" i="15"/>
  <c r="AM704" i="15"/>
  <c r="AO704" i="15" s="1"/>
  <c r="AL704" i="15"/>
  <c r="AR703" i="15"/>
  <c r="AQ703" i="15"/>
  <c r="AP703" i="15"/>
  <c r="AN703" i="15"/>
  <c r="AM703" i="15"/>
  <c r="AL703" i="15"/>
  <c r="AO703" i="15" s="1"/>
  <c r="AR702" i="15"/>
  <c r="AQ702" i="15"/>
  <c r="AP702" i="15"/>
  <c r="AN702" i="15"/>
  <c r="AM702" i="15"/>
  <c r="AL702" i="15"/>
  <c r="AS701" i="15"/>
  <c r="AR701" i="15"/>
  <c r="AQ701" i="15"/>
  <c r="AP701" i="15"/>
  <c r="AN701" i="15"/>
  <c r="AM701" i="15"/>
  <c r="AL701" i="15"/>
  <c r="AR700" i="15"/>
  <c r="AQ700" i="15"/>
  <c r="AP700" i="15"/>
  <c r="AN700" i="15"/>
  <c r="AM700" i="15"/>
  <c r="AL700" i="15"/>
  <c r="AR699" i="15"/>
  <c r="AQ699" i="15"/>
  <c r="AS699" i="15" s="1"/>
  <c r="AP699" i="15"/>
  <c r="AN699" i="15"/>
  <c r="AM699" i="15"/>
  <c r="AL699" i="15"/>
  <c r="AR698" i="15"/>
  <c r="AQ698" i="15"/>
  <c r="AP698" i="15"/>
  <c r="AN698" i="15"/>
  <c r="AM698" i="15"/>
  <c r="AL698" i="15"/>
  <c r="AR697" i="15"/>
  <c r="AQ697" i="15"/>
  <c r="AP697" i="15"/>
  <c r="AN697" i="15"/>
  <c r="AO697" i="15" s="1"/>
  <c r="AM697" i="15"/>
  <c r="AL697" i="15"/>
  <c r="AR696" i="15"/>
  <c r="AQ696" i="15"/>
  <c r="AP696" i="15"/>
  <c r="AN696" i="15"/>
  <c r="AM696" i="15"/>
  <c r="AL696" i="15"/>
  <c r="AR695" i="15"/>
  <c r="AQ695" i="15"/>
  <c r="AP695" i="15"/>
  <c r="AN695" i="15"/>
  <c r="AM695" i="15"/>
  <c r="AL695" i="15"/>
  <c r="AR694" i="15"/>
  <c r="AQ694" i="15"/>
  <c r="AP694" i="15"/>
  <c r="AN694" i="15"/>
  <c r="AM694" i="15"/>
  <c r="AL694" i="15"/>
  <c r="AO694" i="15" s="1"/>
  <c r="AR693" i="15"/>
  <c r="AQ693" i="15"/>
  <c r="AS693" i="15" s="1"/>
  <c r="AP693" i="15"/>
  <c r="AN693" i="15"/>
  <c r="AM693" i="15"/>
  <c r="AL693" i="15"/>
  <c r="AR692" i="15"/>
  <c r="AQ692" i="15"/>
  <c r="AP692" i="15"/>
  <c r="AS692" i="15" s="1"/>
  <c r="AN692" i="15"/>
  <c r="AM692" i="15"/>
  <c r="AO692" i="15" s="1"/>
  <c r="AL692" i="15"/>
  <c r="AR691" i="15"/>
  <c r="AQ691" i="15"/>
  <c r="AP691" i="15"/>
  <c r="AS691" i="15" s="1"/>
  <c r="AN691" i="15"/>
  <c r="AM691" i="15"/>
  <c r="AL691" i="15"/>
  <c r="AR690" i="15"/>
  <c r="AQ690" i="15"/>
  <c r="AP690" i="15"/>
  <c r="AN690" i="15"/>
  <c r="AM690" i="15"/>
  <c r="AL690" i="15"/>
  <c r="AR689" i="15"/>
  <c r="AQ689" i="15"/>
  <c r="AP689" i="15"/>
  <c r="AN689" i="15"/>
  <c r="AM689" i="15"/>
  <c r="AO689" i="15" s="1"/>
  <c r="AL689" i="15"/>
  <c r="AR688" i="15"/>
  <c r="AQ688" i="15"/>
  <c r="AP688" i="15"/>
  <c r="AN688" i="15"/>
  <c r="AM688" i="15"/>
  <c r="AL688" i="15"/>
  <c r="AR687" i="15"/>
  <c r="AQ687" i="15"/>
  <c r="AP687" i="15"/>
  <c r="AN687" i="15"/>
  <c r="AM687" i="15"/>
  <c r="AL687" i="15"/>
  <c r="AR686" i="15"/>
  <c r="AS686" i="15" s="1"/>
  <c r="AQ686" i="15"/>
  <c r="AP686" i="15"/>
  <c r="AN686" i="15"/>
  <c r="AM686" i="15"/>
  <c r="AL686" i="15"/>
  <c r="AR685" i="15"/>
  <c r="AQ685" i="15"/>
  <c r="AP685" i="15"/>
  <c r="AN685" i="15"/>
  <c r="AM685" i="15"/>
  <c r="AL685" i="15"/>
  <c r="AR684" i="15"/>
  <c r="AQ684" i="15"/>
  <c r="AP684" i="15"/>
  <c r="AN684" i="15"/>
  <c r="AM684" i="15"/>
  <c r="AL684" i="15"/>
  <c r="AO684" i="15" s="1"/>
  <c r="AR683" i="15"/>
  <c r="AS683" i="15" s="1"/>
  <c r="AQ683" i="15"/>
  <c r="AP683" i="15"/>
  <c r="AN683" i="15"/>
  <c r="AM683" i="15"/>
  <c r="AO683" i="15" s="1"/>
  <c r="AL683" i="15"/>
  <c r="AR682" i="15"/>
  <c r="AQ682" i="15"/>
  <c r="AP682" i="15"/>
  <c r="AS682" i="15" s="1"/>
  <c r="AN682" i="15"/>
  <c r="AO682" i="15" s="1"/>
  <c r="AM682" i="15"/>
  <c r="AL682" i="15"/>
  <c r="AR681" i="15"/>
  <c r="AQ681" i="15"/>
  <c r="AP681" i="15"/>
  <c r="AN681" i="15"/>
  <c r="AM681" i="15"/>
  <c r="AL681" i="15"/>
  <c r="AR680" i="15"/>
  <c r="AS680" i="15" s="1"/>
  <c r="AQ680" i="15"/>
  <c r="AP680" i="15"/>
  <c r="AN680" i="15"/>
  <c r="AM680" i="15"/>
  <c r="AO680" i="15" s="1"/>
  <c r="AL680" i="15"/>
  <c r="AR679" i="15"/>
  <c r="AQ679" i="15"/>
  <c r="AP679" i="15"/>
  <c r="AS679" i="15" s="1"/>
  <c r="AN679" i="15"/>
  <c r="AM679" i="15"/>
  <c r="AL679" i="15"/>
  <c r="AR678" i="15"/>
  <c r="AQ678" i="15"/>
  <c r="AP678" i="15"/>
  <c r="AN678" i="15"/>
  <c r="AM678" i="15"/>
  <c r="AL678" i="15"/>
  <c r="AR677" i="15"/>
  <c r="AS677" i="15" s="1"/>
  <c r="AQ677" i="15"/>
  <c r="AP677" i="15"/>
  <c r="AN677" i="15"/>
  <c r="AM677" i="15"/>
  <c r="AO677" i="15" s="1"/>
  <c r="AL677" i="15"/>
  <c r="AR676" i="15"/>
  <c r="AQ676" i="15"/>
  <c r="AP676" i="15"/>
  <c r="AN676" i="15"/>
  <c r="AM676" i="15"/>
  <c r="AL676" i="15"/>
  <c r="AR675" i="15"/>
  <c r="AQ675" i="15"/>
  <c r="AP675" i="15"/>
  <c r="AN675" i="15"/>
  <c r="AM675" i="15"/>
  <c r="AL675" i="15"/>
  <c r="AS674" i="15"/>
  <c r="AR674" i="15"/>
  <c r="AQ674" i="15"/>
  <c r="AP674" i="15"/>
  <c r="AN674" i="15"/>
  <c r="AM674" i="15"/>
  <c r="AO674" i="15" s="1"/>
  <c r="AL674" i="15"/>
  <c r="AR673" i="15"/>
  <c r="AQ673" i="15"/>
  <c r="AP673" i="15"/>
  <c r="AS673" i="15" s="1"/>
  <c r="AN673" i="15"/>
  <c r="AO673" i="15" s="1"/>
  <c r="AM673" i="15"/>
  <c r="AL673" i="15"/>
  <c r="AR672" i="15"/>
  <c r="AQ672" i="15"/>
  <c r="AS672" i="15" s="1"/>
  <c r="AP672" i="15"/>
  <c r="AN672" i="15"/>
  <c r="AM672" i="15"/>
  <c r="AL672" i="15"/>
  <c r="AR671" i="15"/>
  <c r="AS671" i="15" s="1"/>
  <c r="AQ671" i="15"/>
  <c r="AP671" i="15"/>
  <c r="AN671" i="15"/>
  <c r="AM671" i="15"/>
  <c r="AL671" i="15"/>
  <c r="AR670" i="15"/>
  <c r="AQ670" i="15"/>
  <c r="AP670" i="15"/>
  <c r="AN670" i="15"/>
  <c r="AO670" i="15" s="1"/>
  <c r="AM670" i="15"/>
  <c r="AL670" i="15"/>
  <c r="AR669" i="15"/>
  <c r="AQ669" i="15"/>
  <c r="AP669" i="15"/>
  <c r="AN669" i="15"/>
  <c r="AM669" i="15"/>
  <c r="AL669" i="15"/>
  <c r="AR668" i="15"/>
  <c r="AQ668" i="15"/>
  <c r="AP668" i="15"/>
  <c r="AN668" i="15"/>
  <c r="AM668" i="15"/>
  <c r="AL668" i="15"/>
  <c r="AR667" i="15"/>
  <c r="AQ667" i="15"/>
  <c r="AP667" i="15"/>
  <c r="AN667" i="15"/>
  <c r="AM667" i="15"/>
  <c r="AL667" i="15"/>
  <c r="AR666" i="15"/>
  <c r="AQ666" i="15"/>
  <c r="AP666" i="15"/>
  <c r="AN666" i="15"/>
  <c r="AM666" i="15"/>
  <c r="AL666" i="15"/>
  <c r="AR665" i="15"/>
  <c r="AS665" i="15" s="1"/>
  <c r="AQ665" i="15"/>
  <c r="AP665" i="15"/>
  <c r="AN665" i="15"/>
  <c r="AM665" i="15"/>
  <c r="AL665" i="15"/>
  <c r="AR664" i="15"/>
  <c r="AQ664" i="15"/>
  <c r="AP664" i="15"/>
  <c r="AN664" i="15"/>
  <c r="AM664" i="15"/>
  <c r="AL664" i="15"/>
  <c r="AR663" i="15"/>
  <c r="AQ663" i="15"/>
  <c r="AP663" i="15"/>
  <c r="AN663" i="15"/>
  <c r="AM663" i="15"/>
  <c r="AL663" i="15"/>
  <c r="AR662" i="15"/>
  <c r="AQ662" i="15"/>
  <c r="AP662" i="15"/>
  <c r="AN662" i="15"/>
  <c r="AM662" i="15"/>
  <c r="AL662" i="15"/>
  <c r="AR661" i="15"/>
  <c r="AQ661" i="15"/>
  <c r="AP661" i="15"/>
  <c r="AN661" i="15"/>
  <c r="AM661" i="15"/>
  <c r="AL661" i="15"/>
  <c r="AR660" i="15"/>
  <c r="AQ660" i="15"/>
  <c r="AP660" i="15"/>
  <c r="AN660" i="15"/>
  <c r="AM660" i="15"/>
  <c r="AL660" i="15"/>
  <c r="AR659" i="15"/>
  <c r="AQ659" i="15"/>
  <c r="AP659" i="15"/>
  <c r="AN659" i="15"/>
  <c r="AM659" i="15"/>
  <c r="AL659" i="15"/>
  <c r="AR658" i="15"/>
  <c r="AQ658" i="15"/>
  <c r="AP658" i="15"/>
  <c r="AN658" i="15"/>
  <c r="AM658" i="15"/>
  <c r="AL658" i="15"/>
  <c r="AO658" i="15" s="1"/>
  <c r="AR657" i="15"/>
  <c r="AQ657" i="15"/>
  <c r="AP657" i="15"/>
  <c r="AN657" i="15"/>
  <c r="AM657" i="15"/>
  <c r="AL657" i="15"/>
  <c r="AO657" i="15" s="1"/>
  <c r="AS656" i="15"/>
  <c r="AR656" i="15"/>
  <c r="AQ656" i="15"/>
  <c r="AP656" i="15"/>
  <c r="AN656" i="15"/>
  <c r="AM656" i="15"/>
  <c r="AO656" i="15" s="1"/>
  <c r="AL656" i="15"/>
  <c r="AR655" i="15"/>
  <c r="AQ655" i="15"/>
  <c r="AP655" i="15"/>
  <c r="AN655" i="15"/>
  <c r="AM655" i="15"/>
  <c r="AL655" i="15"/>
  <c r="AR654" i="15"/>
  <c r="AQ654" i="15"/>
  <c r="AP654" i="15"/>
  <c r="AN654" i="15"/>
  <c r="AM654" i="15"/>
  <c r="AL654" i="15"/>
  <c r="AR653" i="15"/>
  <c r="AQ653" i="15"/>
  <c r="AP653" i="15"/>
  <c r="AN653" i="15"/>
  <c r="AM653" i="15"/>
  <c r="AL653" i="15"/>
  <c r="AR652" i="15"/>
  <c r="AQ652" i="15"/>
  <c r="AP652" i="15"/>
  <c r="AS652" i="15" s="1"/>
  <c r="AN652" i="15"/>
  <c r="AO652" i="15" s="1"/>
  <c r="AM652" i="15"/>
  <c r="AL652" i="15"/>
  <c r="AR651" i="15"/>
  <c r="AQ651" i="15"/>
  <c r="AP651" i="15"/>
  <c r="AN651" i="15"/>
  <c r="AM651" i="15"/>
  <c r="AL651" i="15"/>
  <c r="AR650" i="15"/>
  <c r="AQ650" i="15"/>
  <c r="AP650" i="15"/>
  <c r="AN650" i="15"/>
  <c r="AM650" i="15"/>
  <c r="AO650" i="15" s="1"/>
  <c r="AL650" i="15"/>
  <c r="AR649" i="15"/>
  <c r="AQ649" i="15"/>
  <c r="AP649" i="15"/>
  <c r="AN649" i="15"/>
  <c r="AM649" i="15"/>
  <c r="AL649" i="15"/>
  <c r="AR648" i="15"/>
  <c r="AQ648" i="15"/>
  <c r="AP648" i="15"/>
  <c r="AN648" i="15"/>
  <c r="AM648" i="15"/>
  <c r="AL648" i="15"/>
  <c r="AO648" i="15" s="1"/>
  <c r="AR647" i="15"/>
  <c r="AQ647" i="15"/>
  <c r="AP647" i="15"/>
  <c r="AS647" i="15" s="1"/>
  <c r="AN647" i="15"/>
  <c r="AM647" i="15"/>
  <c r="AL647" i="15"/>
  <c r="AR646" i="15"/>
  <c r="AQ646" i="15"/>
  <c r="AP646" i="15"/>
  <c r="AN646" i="15"/>
  <c r="AM646" i="15"/>
  <c r="AL646" i="15"/>
  <c r="AR645" i="15"/>
  <c r="AQ645" i="15"/>
  <c r="AS645" i="15" s="1"/>
  <c r="AP645" i="15"/>
  <c r="AN645" i="15"/>
  <c r="AM645" i="15"/>
  <c r="AL645" i="15"/>
  <c r="AR644" i="15"/>
  <c r="AQ644" i="15"/>
  <c r="AP644" i="15"/>
  <c r="AN644" i="15"/>
  <c r="AM644" i="15"/>
  <c r="AL644" i="15"/>
  <c r="AR643" i="15"/>
  <c r="AQ643" i="15"/>
  <c r="AP643" i="15"/>
  <c r="AS643" i="15" s="1"/>
  <c r="AN643" i="15"/>
  <c r="AO643" i="15" s="1"/>
  <c r="AM643" i="15"/>
  <c r="AL643" i="15"/>
  <c r="AR642" i="15"/>
  <c r="AQ642" i="15"/>
  <c r="AP642" i="15"/>
  <c r="AN642" i="15"/>
  <c r="AM642" i="15"/>
  <c r="AL642" i="15"/>
  <c r="AR641" i="15"/>
  <c r="AS641" i="15" s="1"/>
  <c r="AQ641" i="15"/>
  <c r="AP641" i="15"/>
  <c r="AN641" i="15"/>
  <c r="AM641" i="15"/>
  <c r="AL641" i="15"/>
  <c r="AR640" i="15"/>
  <c r="AQ640" i="15"/>
  <c r="AP640" i="15"/>
  <c r="AN640" i="15"/>
  <c r="AM640" i="15"/>
  <c r="AL640" i="15"/>
  <c r="AO640" i="15" s="1"/>
  <c r="AR639" i="15"/>
  <c r="AQ639" i="15"/>
  <c r="AS639" i="15" s="1"/>
  <c r="AP639" i="15"/>
  <c r="AN639" i="15"/>
  <c r="AM639" i="15"/>
  <c r="AL639" i="15"/>
  <c r="AO639" i="15" s="1"/>
  <c r="BJ639" i="15" s="1"/>
  <c r="BK639" i="15" s="1"/>
  <c r="AR638" i="15"/>
  <c r="AS638" i="15" s="1"/>
  <c r="AQ638" i="15"/>
  <c r="AP638" i="15"/>
  <c r="AN638" i="15"/>
  <c r="AM638" i="15"/>
  <c r="AL638" i="15"/>
  <c r="AR637" i="15"/>
  <c r="AQ637" i="15"/>
  <c r="AP637" i="15"/>
  <c r="AS637" i="15" s="1"/>
  <c r="AN637" i="15"/>
  <c r="AO637" i="15" s="1"/>
  <c r="AM637" i="15"/>
  <c r="AL637" i="15"/>
  <c r="AR636" i="15"/>
  <c r="AQ636" i="15"/>
  <c r="AP636" i="15"/>
  <c r="AN636" i="15"/>
  <c r="AM636" i="15"/>
  <c r="AL636" i="15"/>
  <c r="AR635" i="15"/>
  <c r="AQ635" i="15"/>
  <c r="AP635" i="15"/>
  <c r="AN635" i="15"/>
  <c r="AM635" i="15"/>
  <c r="AO635" i="15" s="1"/>
  <c r="AL635" i="15"/>
  <c r="AR634" i="15"/>
  <c r="AQ634" i="15"/>
  <c r="AP634" i="15"/>
  <c r="AS634" i="15" s="1"/>
  <c r="AN634" i="15"/>
  <c r="AM634" i="15"/>
  <c r="AL634" i="15"/>
  <c r="AR633" i="15"/>
  <c r="AQ633" i="15"/>
  <c r="AP633" i="15"/>
  <c r="AN633" i="15"/>
  <c r="AM633" i="15"/>
  <c r="AL633" i="15"/>
  <c r="AR632" i="15"/>
  <c r="AS632" i="15" s="1"/>
  <c r="AQ632" i="15"/>
  <c r="AP632" i="15"/>
  <c r="AN632" i="15"/>
  <c r="AM632" i="15"/>
  <c r="AL632" i="15"/>
  <c r="AR631" i="15"/>
  <c r="AQ631" i="15"/>
  <c r="AP631" i="15"/>
  <c r="AN631" i="15"/>
  <c r="AM631" i="15"/>
  <c r="AL631" i="15"/>
  <c r="AR630" i="15"/>
  <c r="AQ630" i="15"/>
  <c r="AP630" i="15"/>
  <c r="AN630" i="15"/>
  <c r="AM630" i="15"/>
  <c r="AL630" i="15"/>
  <c r="AR629" i="15"/>
  <c r="AS629" i="15" s="1"/>
  <c r="AQ629" i="15"/>
  <c r="AP629" i="15"/>
  <c r="AN629" i="15"/>
  <c r="AM629" i="15"/>
  <c r="AO629" i="15" s="1"/>
  <c r="AL629" i="15"/>
  <c r="AR628" i="15"/>
  <c r="AQ628" i="15"/>
  <c r="AP628" i="15"/>
  <c r="AN628" i="15"/>
  <c r="AO628" i="15" s="1"/>
  <c r="AM628" i="15"/>
  <c r="AL628" i="15"/>
  <c r="AR627" i="15"/>
  <c r="AQ627" i="15"/>
  <c r="AP627" i="15"/>
  <c r="AN627" i="15"/>
  <c r="AM627" i="15"/>
  <c r="AL627" i="15"/>
  <c r="AR626" i="15"/>
  <c r="AS626" i="15" s="1"/>
  <c r="AQ626" i="15"/>
  <c r="AP626" i="15"/>
  <c r="AN626" i="15"/>
  <c r="AM626" i="15"/>
  <c r="AL626" i="15"/>
  <c r="AR625" i="15"/>
  <c r="AQ625" i="15"/>
  <c r="AP625" i="15"/>
  <c r="AN625" i="15"/>
  <c r="AM625" i="15"/>
  <c r="AL625" i="15"/>
  <c r="AR624" i="15"/>
  <c r="AQ624" i="15"/>
  <c r="AP624" i="15"/>
  <c r="AN624" i="15"/>
  <c r="AM624" i="15"/>
  <c r="AL624" i="15"/>
  <c r="AR623" i="15"/>
  <c r="AQ623" i="15"/>
  <c r="AP623" i="15"/>
  <c r="AN623" i="15"/>
  <c r="AM623" i="15"/>
  <c r="AL623" i="15"/>
  <c r="AR622" i="15"/>
  <c r="AQ622" i="15"/>
  <c r="AP622" i="15"/>
  <c r="AN622" i="15"/>
  <c r="AM622" i="15"/>
  <c r="AL622" i="15"/>
  <c r="AR621" i="15"/>
  <c r="AQ621" i="15"/>
  <c r="AS621" i="15" s="1"/>
  <c r="AP621" i="15"/>
  <c r="AN621" i="15"/>
  <c r="AM621" i="15"/>
  <c r="AL621" i="15"/>
  <c r="AR620" i="15"/>
  <c r="AQ620" i="15"/>
  <c r="AP620" i="15"/>
  <c r="AS620" i="15" s="1"/>
  <c r="AN620" i="15"/>
  <c r="AM620" i="15"/>
  <c r="AL620" i="15"/>
  <c r="AR619" i="15"/>
  <c r="AQ619" i="15"/>
  <c r="AP619" i="15"/>
  <c r="AS619" i="15" s="1"/>
  <c r="AN619" i="15"/>
  <c r="AM619" i="15"/>
  <c r="AL619" i="15"/>
  <c r="AR618" i="15"/>
  <c r="AQ618" i="15"/>
  <c r="AP618" i="15"/>
  <c r="AN618" i="15"/>
  <c r="AM618" i="15"/>
  <c r="AL618" i="15"/>
  <c r="AR617" i="15"/>
  <c r="AQ617" i="15"/>
  <c r="AP617" i="15"/>
  <c r="AN617" i="15"/>
  <c r="AM617" i="15"/>
  <c r="AO617" i="15" s="1"/>
  <c r="AL617" i="15"/>
  <c r="AR616" i="15"/>
  <c r="AQ616" i="15"/>
  <c r="AP616" i="15"/>
  <c r="AN616" i="15"/>
  <c r="AM616" i="15"/>
  <c r="AL616" i="15"/>
  <c r="AR615" i="15"/>
  <c r="AQ615" i="15"/>
  <c r="AP615" i="15"/>
  <c r="AN615" i="15"/>
  <c r="AM615" i="15"/>
  <c r="AL615" i="15"/>
  <c r="AR614" i="15"/>
  <c r="AQ614" i="15"/>
  <c r="AP614" i="15"/>
  <c r="AN614" i="15"/>
  <c r="AM614" i="15"/>
  <c r="AL614" i="15"/>
  <c r="AR613" i="15"/>
  <c r="AQ613" i="15"/>
  <c r="AP613" i="15"/>
  <c r="AN613" i="15"/>
  <c r="AM613" i="15"/>
  <c r="AL613" i="15"/>
  <c r="AO613" i="15" s="1"/>
  <c r="AR612" i="15"/>
  <c r="AQ612" i="15"/>
  <c r="AP612" i="15"/>
  <c r="AN612" i="15"/>
  <c r="AM612" i="15"/>
  <c r="AL612" i="15"/>
  <c r="AR611" i="15"/>
  <c r="AQ611" i="15"/>
  <c r="AP611" i="15"/>
  <c r="AS611" i="15" s="1"/>
  <c r="AN611" i="15"/>
  <c r="AM611" i="15"/>
  <c r="AO611" i="15" s="1"/>
  <c r="AL611" i="15"/>
  <c r="AR610" i="15"/>
  <c r="AQ610" i="15"/>
  <c r="AP610" i="15"/>
  <c r="AN610" i="15"/>
  <c r="AM610" i="15"/>
  <c r="AL610" i="15"/>
  <c r="AR609" i="15"/>
  <c r="AQ609" i="15"/>
  <c r="AP609" i="15"/>
  <c r="AN609" i="15"/>
  <c r="AM609" i="15"/>
  <c r="AL609" i="15"/>
  <c r="AR608" i="15"/>
  <c r="AQ608" i="15"/>
  <c r="AP608" i="15"/>
  <c r="AN608" i="15"/>
  <c r="AM608" i="15"/>
  <c r="AL608" i="15"/>
  <c r="AR607" i="15"/>
  <c r="AQ607" i="15"/>
  <c r="AP607" i="15"/>
  <c r="AN607" i="15"/>
  <c r="AO607" i="15" s="1"/>
  <c r="AM607" i="15"/>
  <c r="AL607" i="15"/>
  <c r="AR606" i="15"/>
  <c r="AQ606" i="15"/>
  <c r="AP606" i="15"/>
  <c r="AN606" i="15"/>
  <c r="AM606" i="15"/>
  <c r="AL606" i="15"/>
  <c r="AR605" i="15"/>
  <c r="AQ605" i="15"/>
  <c r="AP605" i="15"/>
  <c r="AN605" i="15"/>
  <c r="AM605" i="15"/>
  <c r="AL605" i="15"/>
  <c r="AR604" i="15"/>
  <c r="AQ604" i="15"/>
  <c r="AP604" i="15"/>
  <c r="AN604" i="15"/>
  <c r="AM604" i="15"/>
  <c r="AL604" i="15"/>
  <c r="AR603" i="15"/>
  <c r="AQ603" i="15"/>
  <c r="AP603" i="15"/>
  <c r="AN603" i="15"/>
  <c r="AM603" i="15"/>
  <c r="AL603" i="15"/>
  <c r="AO603" i="15" s="1"/>
  <c r="AR602" i="15"/>
  <c r="AQ602" i="15"/>
  <c r="AP602" i="15"/>
  <c r="AS602" i="15" s="1"/>
  <c r="AN602" i="15"/>
  <c r="AM602" i="15"/>
  <c r="AO602" i="15" s="1"/>
  <c r="AL602" i="15"/>
  <c r="AR601" i="15"/>
  <c r="AQ601" i="15"/>
  <c r="AP601" i="15"/>
  <c r="AN601" i="15"/>
  <c r="AM601" i="15"/>
  <c r="AL601" i="15"/>
  <c r="AR600" i="15"/>
  <c r="AQ600" i="15"/>
  <c r="AP600" i="15"/>
  <c r="AN600" i="15"/>
  <c r="AM600" i="15"/>
  <c r="AL600" i="15"/>
  <c r="AR599" i="15"/>
  <c r="AS599" i="15" s="1"/>
  <c r="AQ599" i="15"/>
  <c r="AP599" i="15"/>
  <c r="AN599" i="15"/>
  <c r="AM599" i="15"/>
  <c r="AL599" i="15"/>
  <c r="AR598" i="15"/>
  <c r="AQ598" i="15"/>
  <c r="AP598" i="15"/>
  <c r="AS598" i="15" s="1"/>
  <c r="AN598" i="15"/>
  <c r="AO598" i="15" s="1"/>
  <c r="AM598" i="15"/>
  <c r="AL598" i="15"/>
  <c r="AR597" i="15"/>
  <c r="AQ597" i="15"/>
  <c r="AP597" i="15"/>
  <c r="AN597" i="15"/>
  <c r="AM597" i="15"/>
  <c r="AL597" i="15"/>
  <c r="AR596" i="15"/>
  <c r="AQ596" i="15"/>
  <c r="AP596" i="15"/>
  <c r="AN596" i="15"/>
  <c r="AM596" i="15"/>
  <c r="AO596" i="15" s="1"/>
  <c r="AL596" i="15"/>
  <c r="AR595" i="15"/>
  <c r="AQ595" i="15"/>
  <c r="AP595" i="15"/>
  <c r="AN595" i="15"/>
  <c r="AM595" i="15"/>
  <c r="AL595" i="15"/>
  <c r="AR594" i="15"/>
  <c r="AQ594" i="15"/>
  <c r="AS594" i="15" s="1"/>
  <c r="AP594" i="15"/>
  <c r="AN594" i="15"/>
  <c r="AM594" i="15"/>
  <c r="AL594" i="15"/>
  <c r="AS593" i="15"/>
  <c r="AR593" i="15"/>
  <c r="AQ593" i="15"/>
  <c r="AP593" i="15"/>
  <c r="AN593" i="15"/>
  <c r="AM593" i="15"/>
  <c r="AL593" i="15"/>
  <c r="AR592" i="15"/>
  <c r="AQ592" i="15"/>
  <c r="AP592" i="15"/>
  <c r="AS592" i="15" s="1"/>
  <c r="AN592" i="15"/>
  <c r="AM592" i="15"/>
  <c r="AL592" i="15"/>
  <c r="AR591" i="15"/>
  <c r="AQ591" i="15"/>
  <c r="AS591" i="15" s="1"/>
  <c r="AP591" i="15"/>
  <c r="AN591" i="15"/>
  <c r="AM591" i="15"/>
  <c r="AL591" i="15"/>
  <c r="AR590" i="15"/>
  <c r="AQ590" i="15"/>
  <c r="AP590" i="15"/>
  <c r="AN590" i="15"/>
  <c r="AM590" i="15"/>
  <c r="AO590" i="15" s="1"/>
  <c r="AL590" i="15"/>
  <c r="AR589" i="15"/>
  <c r="AQ589" i="15"/>
  <c r="AP589" i="15"/>
  <c r="AN589" i="15"/>
  <c r="AO589" i="15" s="1"/>
  <c r="AM589" i="15"/>
  <c r="AL589" i="15"/>
  <c r="AR588" i="15"/>
  <c r="AQ588" i="15"/>
  <c r="AP588" i="15"/>
  <c r="AN588" i="15"/>
  <c r="AM588" i="15"/>
  <c r="AL588" i="15"/>
  <c r="AR587" i="15"/>
  <c r="AS587" i="15" s="1"/>
  <c r="AQ587" i="15"/>
  <c r="AP587" i="15"/>
  <c r="AN587" i="15"/>
  <c r="AM587" i="15"/>
  <c r="AL587" i="15"/>
  <c r="AR586" i="15"/>
  <c r="AQ586" i="15"/>
  <c r="AP586" i="15"/>
  <c r="AN586" i="15"/>
  <c r="AM586" i="15"/>
  <c r="AL586" i="15"/>
  <c r="AO586" i="15" s="1"/>
  <c r="AR585" i="15"/>
  <c r="AQ585" i="15"/>
  <c r="AP585" i="15"/>
  <c r="AN585" i="15"/>
  <c r="AM585" i="15"/>
  <c r="AL585" i="15"/>
  <c r="AO585" i="15" s="1"/>
  <c r="AR584" i="15"/>
  <c r="AQ584" i="15"/>
  <c r="AP584" i="15"/>
  <c r="AS584" i="15" s="1"/>
  <c r="AN584" i="15"/>
  <c r="AM584" i="15"/>
  <c r="AL584" i="15"/>
  <c r="AR583" i="15"/>
  <c r="AQ583" i="15"/>
  <c r="AP583" i="15"/>
  <c r="AN583" i="15"/>
  <c r="AO583" i="15" s="1"/>
  <c r="AM583" i="15"/>
  <c r="AL583" i="15"/>
  <c r="AR582" i="15"/>
  <c r="AQ582" i="15"/>
  <c r="AP582" i="15"/>
  <c r="AN582" i="15"/>
  <c r="AM582" i="15"/>
  <c r="AL582" i="15"/>
  <c r="AR581" i="15"/>
  <c r="AQ581" i="15"/>
  <c r="AP581" i="15"/>
  <c r="AN581" i="15"/>
  <c r="AM581" i="15"/>
  <c r="AL581" i="15"/>
  <c r="AR580" i="15"/>
  <c r="AQ580" i="15"/>
  <c r="AP580" i="15"/>
  <c r="AS580" i="15" s="1"/>
  <c r="AN580" i="15"/>
  <c r="AM580" i="15"/>
  <c r="AL580" i="15"/>
  <c r="AR579" i="15"/>
  <c r="AQ579" i="15"/>
  <c r="AP579" i="15"/>
  <c r="AN579" i="15"/>
  <c r="AM579" i="15"/>
  <c r="AL579" i="15"/>
  <c r="AR578" i="15"/>
  <c r="AQ578" i="15"/>
  <c r="AP578" i="15"/>
  <c r="AN578" i="15"/>
  <c r="AM578" i="15"/>
  <c r="AO578" i="15" s="1"/>
  <c r="AL578" i="15"/>
  <c r="AR577" i="15"/>
  <c r="AQ577" i="15"/>
  <c r="AP577" i="15"/>
  <c r="AN577" i="15"/>
  <c r="AM577" i="15"/>
  <c r="AL577" i="15"/>
  <c r="AO577" i="15" s="1"/>
  <c r="AR576" i="15"/>
  <c r="AQ576" i="15"/>
  <c r="AP576" i="15"/>
  <c r="AN576" i="15"/>
  <c r="AM576" i="15"/>
  <c r="AL576" i="15"/>
  <c r="AS575" i="15"/>
  <c r="AR575" i="15"/>
  <c r="AQ575" i="15"/>
  <c r="AP575" i="15"/>
  <c r="AN575" i="15"/>
  <c r="AM575" i="15"/>
  <c r="AL575" i="15"/>
  <c r="AR574" i="15"/>
  <c r="AQ574" i="15"/>
  <c r="AP574" i="15"/>
  <c r="AN574" i="15"/>
  <c r="AM574" i="15"/>
  <c r="AL574" i="15"/>
  <c r="AR573" i="15"/>
  <c r="AQ573" i="15"/>
  <c r="AS573" i="15" s="1"/>
  <c r="AP573" i="15"/>
  <c r="AN573" i="15"/>
  <c r="AM573" i="15"/>
  <c r="AL573" i="15"/>
  <c r="AR572" i="15"/>
  <c r="AQ572" i="15"/>
  <c r="AP572" i="15"/>
  <c r="AN572" i="15"/>
  <c r="AM572" i="15"/>
  <c r="AL572" i="15"/>
  <c r="AR571" i="15"/>
  <c r="AQ571" i="15"/>
  <c r="AP571" i="15"/>
  <c r="AN571" i="15"/>
  <c r="AO571" i="15" s="1"/>
  <c r="AM571" i="15"/>
  <c r="AL571" i="15"/>
  <c r="AR570" i="15"/>
  <c r="AQ570" i="15"/>
  <c r="AP570" i="15"/>
  <c r="AN570" i="15"/>
  <c r="AM570" i="15"/>
  <c r="AL570" i="15"/>
  <c r="AR569" i="15"/>
  <c r="AQ569" i="15"/>
  <c r="AP569" i="15"/>
  <c r="AN569" i="15"/>
  <c r="AM569" i="15"/>
  <c r="AL569" i="15"/>
  <c r="AR568" i="15"/>
  <c r="AQ568" i="15"/>
  <c r="AP568" i="15"/>
  <c r="AN568" i="15"/>
  <c r="AM568" i="15"/>
  <c r="AL568" i="15"/>
  <c r="AO568" i="15" s="1"/>
  <c r="AR567" i="15"/>
  <c r="AQ567" i="15"/>
  <c r="AP567" i="15"/>
  <c r="AN567" i="15"/>
  <c r="AM567" i="15"/>
  <c r="AL567" i="15"/>
  <c r="AR566" i="15"/>
  <c r="AQ566" i="15"/>
  <c r="AP566" i="15"/>
  <c r="AS566" i="15" s="1"/>
  <c r="AN566" i="15"/>
  <c r="AM566" i="15"/>
  <c r="AO566" i="15" s="1"/>
  <c r="AL566" i="15"/>
  <c r="AR565" i="15"/>
  <c r="AQ565" i="15"/>
  <c r="AP565" i="15"/>
  <c r="AS565" i="15" s="1"/>
  <c r="AN565" i="15"/>
  <c r="AM565" i="15"/>
  <c r="AL565" i="15"/>
  <c r="AR564" i="15"/>
  <c r="AQ564" i="15"/>
  <c r="AP564" i="15"/>
  <c r="AN564" i="15"/>
  <c r="AM564" i="15"/>
  <c r="AL564" i="15"/>
  <c r="AR563" i="15"/>
  <c r="AQ563" i="15"/>
  <c r="AP563" i="15"/>
  <c r="AN563" i="15"/>
  <c r="AM563" i="15"/>
  <c r="AO563" i="15" s="1"/>
  <c r="AL563" i="15"/>
  <c r="AR562" i="15"/>
  <c r="AQ562" i="15"/>
  <c r="AP562" i="15"/>
  <c r="AN562" i="15"/>
  <c r="AM562" i="15"/>
  <c r="AL562" i="15"/>
  <c r="AR561" i="15"/>
  <c r="AQ561" i="15"/>
  <c r="AP561" i="15"/>
  <c r="AN561" i="15"/>
  <c r="AM561" i="15"/>
  <c r="AL561" i="15"/>
  <c r="AR560" i="15"/>
  <c r="AS560" i="15" s="1"/>
  <c r="AQ560" i="15"/>
  <c r="AP560" i="15"/>
  <c r="AN560" i="15"/>
  <c r="AM560" i="15"/>
  <c r="AL560" i="15"/>
  <c r="AR559" i="15"/>
  <c r="AQ559" i="15"/>
  <c r="AP559" i="15"/>
  <c r="AN559" i="15"/>
  <c r="AM559" i="15"/>
  <c r="AL559" i="15"/>
  <c r="AO559" i="15" s="1"/>
  <c r="AR558" i="15"/>
  <c r="AQ558" i="15"/>
  <c r="AP558" i="15"/>
  <c r="AN558" i="15"/>
  <c r="AM558" i="15"/>
  <c r="AL558" i="15"/>
  <c r="AR557" i="15"/>
  <c r="AQ557" i="15"/>
  <c r="AP557" i="15"/>
  <c r="AS557" i="15" s="1"/>
  <c r="AN557" i="15"/>
  <c r="AM557" i="15"/>
  <c r="AL557" i="15"/>
  <c r="AR556" i="15"/>
  <c r="AQ556" i="15"/>
  <c r="AP556" i="15"/>
  <c r="AN556" i="15"/>
  <c r="AM556" i="15"/>
  <c r="AL556" i="15"/>
  <c r="AR555" i="15"/>
  <c r="AQ555" i="15"/>
  <c r="AP555" i="15"/>
  <c r="AN555" i="15"/>
  <c r="AM555" i="15"/>
  <c r="AL555" i="15"/>
  <c r="AR554" i="15"/>
  <c r="AQ554" i="15"/>
  <c r="AP554" i="15"/>
  <c r="AN554" i="15"/>
  <c r="AM554" i="15"/>
  <c r="AL554" i="15"/>
  <c r="AR553" i="15"/>
  <c r="AQ553" i="15"/>
  <c r="AP553" i="15"/>
  <c r="AN553" i="15"/>
  <c r="AM553" i="15"/>
  <c r="AL553" i="15"/>
  <c r="AR552" i="15"/>
  <c r="AQ552" i="15"/>
  <c r="AP552" i="15"/>
  <c r="AN552" i="15"/>
  <c r="AM552" i="15"/>
  <c r="AL552" i="15"/>
  <c r="AR551" i="15"/>
  <c r="AS551" i="15" s="1"/>
  <c r="AQ551" i="15"/>
  <c r="AP551" i="15"/>
  <c r="AN551" i="15"/>
  <c r="AM551" i="15"/>
  <c r="AL551" i="15"/>
  <c r="AR550" i="15"/>
  <c r="AQ550" i="15"/>
  <c r="AP550" i="15"/>
  <c r="AN550" i="15"/>
  <c r="AM550" i="15"/>
  <c r="AL550" i="15"/>
  <c r="AO550" i="15" s="1"/>
  <c r="AR549" i="15"/>
  <c r="AQ549" i="15"/>
  <c r="AS549" i="15" s="1"/>
  <c r="AP549" i="15"/>
  <c r="AN549" i="15"/>
  <c r="AM549" i="15"/>
  <c r="AL549" i="15"/>
  <c r="AR548" i="15"/>
  <c r="AQ548" i="15"/>
  <c r="AP548" i="15"/>
  <c r="AS548" i="15" s="1"/>
  <c r="AN548" i="15"/>
  <c r="AM548" i="15"/>
  <c r="AL548" i="15"/>
  <c r="AR547" i="15"/>
  <c r="AQ547" i="15"/>
  <c r="AP547" i="15"/>
  <c r="AN547" i="15"/>
  <c r="AM547" i="15"/>
  <c r="AL547" i="15"/>
  <c r="AR546" i="15"/>
  <c r="AQ546" i="15"/>
  <c r="AP546" i="15"/>
  <c r="AN546" i="15"/>
  <c r="AM546" i="15"/>
  <c r="AL546" i="15"/>
  <c r="AR545" i="15"/>
  <c r="AQ545" i="15"/>
  <c r="AP545" i="15"/>
  <c r="AN545" i="15"/>
  <c r="AM545" i="15"/>
  <c r="AO545" i="15" s="1"/>
  <c r="AL545" i="15"/>
  <c r="AR544" i="15"/>
  <c r="AQ544" i="15"/>
  <c r="AP544" i="15"/>
  <c r="AN544" i="15"/>
  <c r="AM544" i="15"/>
  <c r="AL544" i="15"/>
  <c r="AR543" i="15"/>
  <c r="AQ543" i="15"/>
  <c r="AP543" i="15"/>
  <c r="AN543" i="15"/>
  <c r="AM543" i="15"/>
  <c r="AL543" i="15"/>
  <c r="AR542" i="15"/>
  <c r="AS542" i="15" s="1"/>
  <c r="AQ542" i="15"/>
  <c r="AP542" i="15"/>
  <c r="AN542" i="15"/>
  <c r="AM542" i="15"/>
  <c r="AL542" i="15"/>
  <c r="AR541" i="15"/>
  <c r="AQ541" i="15"/>
  <c r="AP541" i="15"/>
  <c r="AN541" i="15"/>
  <c r="AM541" i="15"/>
  <c r="AL541" i="15"/>
  <c r="AO541" i="15" s="1"/>
  <c r="AR540" i="15"/>
  <c r="AQ540" i="15"/>
  <c r="AP540" i="15"/>
  <c r="AN540" i="15"/>
  <c r="AM540" i="15"/>
  <c r="AL540" i="15"/>
  <c r="AR539" i="15"/>
  <c r="AQ539" i="15"/>
  <c r="AP539" i="15"/>
  <c r="AS539" i="15" s="1"/>
  <c r="AN539" i="15"/>
  <c r="AM539" i="15"/>
  <c r="AL539" i="15"/>
  <c r="AR538" i="15"/>
  <c r="AQ538" i="15"/>
  <c r="AP538" i="15"/>
  <c r="AS538" i="15" s="1"/>
  <c r="AN538" i="15"/>
  <c r="AM538" i="15"/>
  <c r="AL538" i="15"/>
  <c r="AR537" i="15"/>
  <c r="AQ537" i="15"/>
  <c r="AP537" i="15"/>
  <c r="AN537" i="15"/>
  <c r="AM537" i="15"/>
  <c r="AL537" i="15"/>
  <c r="AR536" i="15"/>
  <c r="AQ536" i="15"/>
  <c r="AP536" i="15"/>
  <c r="AN536" i="15"/>
  <c r="AM536" i="15"/>
  <c r="AO536" i="15" s="1"/>
  <c r="AL536" i="15"/>
  <c r="AR535" i="15"/>
  <c r="AQ535" i="15"/>
  <c r="AP535" i="15"/>
  <c r="AN535" i="15"/>
  <c r="AM535" i="15"/>
  <c r="AL535" i="15"/>
  <c r="AR534" i="15"/>
  <c r="AQ534" i="15"/>
  <c r="AP534" i="15"/>
  <c r="AN534" i="15"/>
  <c r="AM534" i="15"/>
  <c r="AL534" i="15"/>
  <c r="AR533" i="15"/>
  <c r="AS533" i="15" s="1"/>
  <c r="AQ533" i="15"/>
  <c r="AP533" i="15"/>
  <c r="AN533" i="15"/>
  <c r="AM533" i="15"/>
  <c r="AL533" i="15"/>
  <c r="AR532" i="15"/>
  <c r="AQ532" i="15"/>
  <c r="AP532" i="15"/>
  <c r="AN532" i="15"/>
  <c r="AM532" i="15"/>
  <c r="AL532" i="15"/>
  <c r="AO532" i="15" s="1"/>
  <c r="AR531" i="15"/>
  <c r="AQ531" i="15"/>
  <c r="AS531" i="15" s="1"/>
  <c r="AP531" i="15"/>
  <c r="AN531" i="15"/>
  <c r="AM531" i="15"/>
  <c r="AL531" i="15"/>
  <c r="AR530" i="15"/>
  <c r="AQ530" i="15"/>
  <c r="AP530" i="15"/>
  <c r="AS530" i="15" s="1"/>
  <c r="AN530" i="15"/>
  <c r="AM530" i="15"/>
  <c r="AL530" i="15"/>
  <c r="AR529" i="15"/>
  <c r="AQ529" i="15"/>
  <c r="AP529" i="15"/>
  <c r="AN529" i="15"/>
  <c r="AM529" i="15"/>
  <c r="AL529" i="15"/>
  <c r="AR528" i="15"/>
  <c r="AQ528" i="15"/>
  <c r="AP528" i="15"/>
  <c r="AN528" i="15"/>
  <c r="AM528" i="15"/>
  <c r="AL528" i="15"/>
  <c r="AR527" i="15"/>
  <c r="AQ527" i="15"/>
  <c r="AP527" i="15"/>
  <c r="AN527" i="15"/>
  <c r="AM527" i="15"/>
  <c r="AL527" i="15"/>
  <c r="AR526" i="15"/>
  <c r="AQ526" i="15"/>
  <c r="AP526" i="15"/>
  <c r="AN526" i="15"/>
  <c r="AM526" i="15"/>
  <c r="AL526" i="15"/>
  <c r="AR525" i="15"/>
  <c r="AQ525" i="15"/>
  <c r="AP525" i="15"/>
  <c r="AN525" i="15"/>
  <c r="AM525" i="15"/>
  <c r="AL525" i="15"/>
  <c r="AR524" i="15"/>
  <c r="AS524" i="15" s="1"/>
  <c r="AQ524" i="15"/>
  <c r="AP524" i="15"/>
  <c r="AN524" i="15"/>
  <c r="AM524" i="15"/>
  <c r="AL524" i="15"/>
  <c r="AR523" i="15"/>
  <c r="AQ523" i="15"/>
  <c r="AP523" i="15"/>
  <c r="AN523" i="15"/>
  <c r="AM523" i="15"/>
  <c r="AL523" i="15"/>
  <c r="AO523" i="15" s="1"/>
  <c r="AR522" i="15"/>
  <c r="AQ522" i="15"/>
  <c r="AS522" i="15" s="1"/>
  <c r="AP522" i="15"/>
  <c r="AN522" i="15"/>
  <c r="AM522" i="15"/>
  <c r="AL522" i="15"/>
  <c r="AR521" i="15"/>
  <c r="AQ521" i="15"/>
  <c r="AP521" i="15"/>
  <c r="AS521" i="15" s="1"/>
  <c r="AN521" i="15"/>
  <c r="AM521" i="15"/>
  <c r="AL521" i="15"/>
  <c r="AR520" i="15"/>
  <c r="AQ520" i="15"/>
  <c r="AP520" i="15"/>
  <c r="AS520" i="15" s="1"/>
  <c r="AN520" i="15"/>
  <c r="AM520" i="15"/>
  <c r="AL520" i="15"/>
  <c r="AR519" i="15"/>
  <c r="AQ519" i="15"/>
  <c r="AP519" i="15"/>
  <c r="AN519" i="15"/>
  <c r="AM519" i="15"/>
  <c r="AL519" i="15"/>
  <c r="AR518" i="15"/>
  <c r="AQ518" i="15"/>
  <c r="AP518" i="15"/>
  <c r="AN518" i="15"/>
  <c r="AM518" i="15"/>
  <c r="AO518" i="15" s="1"/>
  <c r="AL518" i="15"/>
  <c r="AR517" i="15"/>
  <c r="AQ517" i="15"/>
  <c r="AP517" i="15"/>
  <c r="AN517" i="15"/>
  <c r="AM517" i="15"/>
  <c r="AL517" i="15"/>
  <c r="AR516" i="15"/>
  <c r="AQ516" i="15"/>
  <c r="AP516" i="15"/>
  <c r="AN516" i="15"/>
  <c r="AM516" i="15"/>
  <c r="AL516" i="15"/>
  <c r="AR515" i="15"/>
  <c r="AS515" i="15" s="1"/>
  <c r="AQ515" i="15"/>
  <c r="AP515" i="15"/>
  <c r="AN515" i="15"/>
  <c r="AM515" i="15"/>
  <c r="AL515" i="15"/>
  <c r="AR514" i="15"/>
  <c r="AQ514" i="15"/>
  <c r="AP514" i="15"/>
  <c r="AN514" i="15"/>
  <c r="AM514" i="15"/>
  <c r="AL514" i="15"/>
  <c r="AO514" i="15" s="1"/>
  <c r="AR513" i="15"/>
  <c r="AQ513" i="15"/>
  <c r="AP513" i="15"/>
  <c r="AN513" i="15"/>
  <c r="AM513" i="15"/>
  <c r="AL513" i="15"/>
  <c r="AR512" i="15"/>
  <c r="AQ512" i="15"/>
  <c r="AP512" i="15"/>
  <c r="AS512" i="15" s="1"/>
  <c r="AN512" i="15"/>
  <c r="AM512" i="15"/>
  <c r="AL512" i="15"/>
  <c r="AR511" i="15"/>
  <c r="AQ511" i="15"/>
  <c r="AP511" i="15"/>
  <c r="AS511" i="15" s="1"/>
  <c r="AN511" i="15"/>
  <c r="AM511" i="15"/>
  <c r="AL511" i="15"/>
  <c r="AR510" i="15"/>
  <c r="AQ510" i="15"/>
  <c r="AP510" i="15"/>
  <c r="AN510" i="15"/>
  <c r="AM510" i="15"/>
  <c r="AL510" i="15"/>
  <c r="AR509" i="15"/>
  <c r="AQ509" i="15"/>
  <c r="AP509" i="15"/>
  <c r="AN509" i="15"/>
  <c r="AM509" i="15"/>
  <c r="AO509" i="15" s="1"/>
  <c r="AL509" i="15"/>
  <c r="AR508" i="15"/>
  <c r="AQ508" i="15"/>
  <c r="AP508" i="15"/>
  <c r="AN508" i="15"/>
  <c r="AM508" i="15"/>
  <c r="AL508" i="15"/>
  <c r="AR507" i="15"/>
  <c r="AQ507" i="15"/>
  <c r="AP507" i="15"/>
  <c r="AN507" i="15"/>
  <c r="AM507" i="15"/>
  <c r="AL507" i="15"/>
  <c r="AR506" i="15"/>
  <c r="AS506" i="15" s="1"/>
  <c r="AQ506" i="15"/>
  <c r="AP506" i="15"/>
  <c r="AN506" i="15"/>
  <c r="AM506" i="15"/>
  <c r="AL506" i="15"/>
  <c r="AR505" i="15"/>
  <c r="AQ505" i="15"/>
  <c r="AP505" i="15"/>
  <c r="AN505" i="15"/>
  <c r="AM505" i="15"/>
  <c r="AL505" i="15"/>
  <c r="AO505" i="15" s="1"/>
  <c r="AR504" i="15"/>
  <c r="AQ504" i="15"/>
  <c r="AP504" i="15"/>
  <c r="AN504" i="15"/>
  <c r="AM504" i="15"/>
  <c r="AL504" i="15"/>
  <c r="AR503" i="15"/>
  <c r="AQ503" i="15"/>
  <c r="AP503" i="15"/>
  <c r="AS503" i="15" s="1"/>
  <c r="AN503" i="15"/>
  <c r="AM503" i="15"/>
  <c r="AL503" i="15"/>
  <c r="AR502" i="15"/>
  <c r="AQ502" i="15"/>
  <c r="AP502" i="15"/>
  <c r="AS502" i="15" s="1"/>
  <c r="AN502" i="15"/>
  <c r="AM502" i="15"/>
  <c r="AL502" i="15"/>
  <c r="AR501" i="15"/>
  <c r="AQ501" i="15"/>
  <c r="AP501" i="15"/>
  <c r="AN501" i="15"/>
  <c r="AM501" i="15"/>
  <c r="AL501" i="15"/>
  <c r="AR500" i="15"/>
  <c r="AQ500" i="15"/>
  <c r="AP500" i="15"/>
  <c r="AN500" i="15"/>
  <c r="AM500" i="15"/>
  <c r="AO500" i="15" s="1"/>
  <c r="AL500" i="15"/>
  <c r="AR499" i="15"/>
  <c r="AQ499" i="15"/>
  <c r="AP499" i="15"/>
  <c r="AN499" i="15"/>
  <c r="AM499" i="15"/>
  <c r="AL499" i="15"/>
  <c r="AR498" i="15"/>
  <c r="AQ498" i="15"/>
  <c r="AP498" i="15"/>
  <c r="AN498" i="15"/>
  <c r="AM498" i="15"/>
  <c r="AL498" i="15"/>
  <c r="AR497" i="15"/>
  <c r="AS497" i="15" s="1"/>
  <c r="AQ497" i="15"/>
  <c r="AP497" i="15"/>
  <c r="AN497" i="15"/>
  <c r="AM497" i="15"/>
  <c r="AL497" i="15"/>
  <c r="AR496" i="15"/>
  <c r="AQ496" i="15"/>
  <c r="AP496" i="15"/>
  <c r="AN496" i="15"/>
  <c r="AM496" i="15"/>
  <c r="AL496" i="15"/>
  <c r="AO496" i="15" s="1"/>
  <c r="AR495" i="15"/>
  <c r="AQ495" i="15"/>
  <c r="AP495" i="15"/>
  <c r="AN495" i="15"/>
  <c r="AM495" i="15"/>
  <c r="AL495" i="15"/>
  <c r="AR494" i="15"/>
  <c r="AQ494" i="15"/>
  <c r="AP494" i="15"/>
  <c r="AS494" i="15" s="1"/>
  <c r="AN494" i="15"/>
  <c r="AM494" i="15"/>
  <c r="AL494" i="15"/>
  <c r="AR493" i="15"/>
  <c r="AQ493" i="15"/>
  <c r="AP493" i="15"/>
  <c r="AN493" i="15"/>
  <c r="AM493" i="15"/>
  <c r="AL493" i="15"/>
  <c r="AR492" i="15"/>
  <c r="AQ492" i="15"/>
  <c r="AP492" i="15"/>
  <c r="AN492" i="15"/>
  <c r="AM492" i="15"/>
  <c r="AL492" i="15"/>
  <c r="AR491" i="15"/>
  <c r="AQ491" i="15"/>
  <c r="AP491" i="15"/>
  <c r="AN491" i="15"/>
  <c r="AM491" i="15"/>
  <c r="AL491" i="15"/>
  <c r="AR490" i="15"/>
  <c r="AQ490" i="15"/>
  <c r="AP490" i="15"/>
  <c r="AN490" i="15"/>
  <c r="AM490" i="15"/>
  <c r="AL490" i="15"/>
  <c r="AR489" i="15"/>
  <c r="AQ489" i="15"/>
  <c r="AP489" i="15"/>
  <c r="AN489" i="15"/>
  <c r="AM489" i="15"/>
  <c r="AL489" i="15"/>
  <c r="AR488" i="15"/>
  <c r="AS488" i="15" s="1"/>
  <c r="AQ488" i="15"/>
  <c r="AP488" i="15"/>
  <c r="AN488" i="15"/>
  <c r="AM488" i="15"/>
  <c r="AL488" i="15"/>
  <c r="AR487" i="15"/>
  <c r="AQ487" i="15"/>
  <c r="AP487" i="15"/>
  <c r="AN487" i="15"/>
  <c r="AM487" i="15"/>
  <c r="AL487" i="15"/>
  <c r="AO487" i="15" s="1"/>
  <c r="AR486" i="15"/>
  <c r="AQ486" i="15"/>
  <c r="AS486" i="15" s="1"/>
  <c r="AP486" i="15"/>
  <c r="AN486" i="15"/>
  <c r="AM486" i="15"/>
  <c r="AL486" i="15"/>
  <c r="AR485" i="15"/>
  <c r="AQ485" i="15"/>
  <c r="AP485" i="15"/>
  <c r="AS485" i="15" s="1"/>
  <c r="AN485" i="15"/>
  <c r="AM485" i="15"/>
  <c r="AL485" i="15"/>
  <c r="AR484" i="15"/>
  <c r="AQ484" i="15"/>
  <c r="AP484" i="15"/>
  <c r="AN484" i="15"/>
  <c r="AM484" i="15"/>
  <c r="AL484" i="15"/>
  <c r="AR483" i="15"/>
  <c r="AQ483" i="15"/>
  <c r="AP483" i="15"/>
  <c r="AN483" i="15"/>
  <c r="AM483" i="15"/>
  <c r="AL483" i="15"/>
  <c r="AR482" i="15"/>
  <c r="AQ482" i="15"/>
  <c r="AP482" i="15"/>
  <c r="AN482" i="15"/>
  <c r="AM482" i="15"/>
  <c r="AO482" i="15" s="1"/>
  <c r="AL482" i="15"/>
  <c r="AR481" i="15"/>
  <c r="AQ481" i="15"/>
  <c r="AP481" i="15"/>
  <c r="AN481" i="15"/>
  <c r="AM481" i="15"/>
  <c r="AL481" i="15"/>
  <c r="AR480" i="15"/>
  <c r="AQ480" i="15"/>
  <c r="AP480" i="15"/>
  <c r="AN480" i="15"/>
  <c r="AM480" i="15"/>
  <c r="AL480" i="15"/>
  <c r="AR479" i="15"/>
  <c r="AS479" i="15" s="1"/>
  <c r="AQ479" i="15"/>
  <c r="AP479" i="15"/>
  <c r="AN479" i="15"/>
  <c r="AM479" i="15"/>
  <c r="AL479" i="15"/>
  <c r="AR478" i="15"/>
  <c r="AQ478" i="15"/>
  <c r="AP478" i="15"/>
  <c r="AN478" i="15"/>
  <c r="AM478" i="15"/>
  <c r="AL478" i="15"/>
  <c r="AO478" i="15" s="1"/>
  <c r="AR477" i="15"/>
  <c r="AQ477" i="15"/>
  <c r="AP477" i="15"/>
  <c r="AN477" i="15"/>
  <c r="AM477" i="15"/>
  <c r="AL477" i="15"/>
  <c r="AR476" i="15"/>
  <c r="AQ476" i="15"/>
  <c r="AP476" i="15"/>
  <c r="AS476" i="15" s="1"/>
  <c r="AN476" i="15"/>
  <c r="AM476" i="15"/>
  <c r="AL476" i="15"/>
  <c r="AR475" i="15"/>
  <c r="AQ475" i="15"/>
  <c r="AP475" i="15"/>
  <c r="AS475" i="15" s="1"/>
  <c r="AN475" i="15"/>
  <c r="AM475" i="15"/>
  <c r="AL475" i="15"/>
  <c r="AR474" i="15"/>
  <c r="AQ474" i="15"/>
  <c r="AP474" i="15"/>
  <c r="AN474" i="15"/>
  <c r="AM474" i="15"/>
  <c r="AL474" i="15"/>
  <c r="AO474" i="15" s="1"/>
  <c r="AR473" i="15"/>
  <c r="AQ473" i="15"/>
  <c r="AP473" i="15"/>
  <c r="AN473" i="15"/>
  <c r="AM473" i="15"/>
  <c r="AL473" i="15"/>
  <c r="AR472" i="15"/>
  <c r="AQ472" i="15"/>
  <c r="AP472" i="15"/>
  <c r="AS472" i="15" s="1"/>
  <c r="AN472" i="15"/>
  <c r="AM472" i="15"/>
  <c r="AL472" i="15"/>
  <c r="AR471" i="15"/>
  <c r="AQ471" i="15"/>
  <c r="AP471" i="15"/>
  <c r="AN471" i="15"/>
  <c r="AM471" i="15"/>
  <c r="AL471" i="15"/>
  <c r="AR470" i="15"/>
  <c r="AQ470" i="15"/>
  <c r="AS470" i="15" s="1"/>
  <c r="AP470" i="15"/>
  <c r="AN470" i="15"/>
  <c r="AM470" i="15"/>
  <c r="AO470" i="15" s="1"/>
  <c r="AL470" i="15"/>
  <c r="AR469" i="15"/>
  <c r="AQ469" i="15"/>
  <c r="AP469" i="15"/>
  <c r="AN469" i="15"/>
  <c r="AM469" i="15"/>
  <c r="AL469" i="15"/>
  <c r="AR468" i="15"/>
  <c r="AQ468" i="15"/>
  <c r="AP468" i="15"/>
  <c r="AO468" i="15"/>
  <c r="AN468" i="15"/>
  <c r="AM468" i="15"/>
  <c r="AL468" i="15"/>
  <c r="AR467" i="15"/>
  <c r="AQ467" i="15"/>
  <c r="AP467" i="15"/>
  <c r="AS467" i="15" s="1"/>
  <c r="AN467" i="15"/>
  <c r="AM467" i="15"/>
  <c r="AL467" i="15"/>
  <c r="AR466" i="15"/>
  <c r="AQ466" i="15"/>
  <c r="AP466" i="15"/>
  <c r="AS466" i="15" s="1"/>
  <c r="AN466" i="15"/>
  <c r="AM466" i="15"/>
  <c r="AL466" i="15"/>
  <c r="AR465" i="15"/>
  <c r="AQ465" i="15"/>
  <c r="AP465" i="15"/>
  <c r="AN465" i="15"/>
  <c r="AM465" i="15"/>
  <c r="AL465" i="15"/>
  <c r="AO465" i="15" s="1"/>
  <c r="AR464" i="15"/>
  <c r="AQ464" i="15"/>
  <c r="AS464" i="15" s="1"/>
  <c r="AP464" i="15"/>
  <c r="AN464" i="15"/>
  <c r="AM464" i="15"/>
  <c r="AO464" i="15" s="1"/>
  <c r="BJ464" i="15" s="1"/>
  <c r="BK464" i="15" s="1"/>
  <c r="AL464" i="15"/>
  <c r="AR463" i="15"/>
  <c r="AQ463" i="15"/>
  <c r="AP463" i="15"/>
  <c r="AO463" i="15"/>
  <c r="AN463" i="15"/>
  <c r="AM463" i="15"/>
  <c r="AL463" i="15"/>
  <c r="AR462" i="15"/>
  <c r="AQ462" i="15"/>
  <c r="AP462" i="15"/>
  <c r="AN462" i="15"/>
  <c r="AM462" i="15"/>
  <c r="AL462" i="15"/>
  <c r="AR461" i="15"/>
  <c r="AQ461" i="15"/>
  <c r="AS461" i="15" s="1"/>
  <c r="AP461" i="15"/>
  <c r="AN461" i="15"/>
  <c r="AM461" i="15"/>
  <c r="AL461" i="15"/>
  <c r="AR460" i="15"/>
  <c r="AQ460" i="15"/>
  <c r="AP460" i="15"/>
  <c r="AN460" i="15"/>
  <c r="AM460" i="15"/>
  <c r="AL460" i="15"/>
  <c r="AO460" i="15" s="1"/>
  <c r="AR459" i="15"/>
  <c r="AQ459" i="15"/>
  <c r="AP459" i="15"/>
  <c r="AN459" i="15"/>
  <c r="AM459" i="15"/>
  <c r="AL459" i="15"/>
  <c r="AR458" i="15"/>
  <c r="AQ458" i="15"/>
  <c r="AP458" i="15"/>
  <c r="AS458" i="15" s="1"/>
  <c r="AN458" i="15"/>
  <c r="AM458" i="15"/>
  <c r="AL458" i="15"/>
  <c r="AR457" i="15"/>
  <c r="AQ457" i="15"/>
  <c r="AP457" i="15"/>
  <c r="AN457" i="15"/>
  <c r="AM457" i="15"/>
  <c r="AL457" i="15"/>
  <c r="AO457" i="15" s="1"/>
  <c r="AR456" i="15"/>
  <c r="AQ456" i="15"/>
  <c r="AP456" i="15"/>
  <c r="AN456" i="15"/>
  <c r="AM456" i="15"/>
  <c r="AL456" i="15"/>
  <c r="AR455" i="15"/>
  <c r="AS455" i="15" s="1"/>
  <c r="AQ455" i="15"/>
  <c r="AP455" i="15"/>
  <c r="AN455" i="15"/>
  <c r="AM455" i="15"/>
  <c r="AL455" i="15"/>
  <c r="AR454" i="15"/>
  <c r="AQ454" i="15"/>
  <c r="AP454" i="15"/>
  <c r="AN454" i="15"/>
  <c r="AO454" i="15" s="1"/>
  <c r="AM454" i="15"/>
  <c r="AL454" i="15"/>
  <c r="AR453" i="15"/>
  <c r="AQ453" i="15"/>
  <c r="AS453" i="15" s="1"/>
  <c r="AP453" i="15"/>
  <c r="AN453" i="15"/>
  <c r="AM453" i="15"/>
  <c r="AL453" i="15"/>
  <c r="AR452" i="15"/>
  <c r="AS452" i="15" s="1"/>
  <c r="AQ452" i="15"/>
  <c r="AP452" i="15"/>
  <c r="AN452" i="15"/>
  <c r="AM452" i="15"/>
  <c r="AO452" i="15" s="1"/>
  <c r="AL452" i="15"/>
  <c r="AR451" i="15"/>
  <c r="AQ451" i="15"/>
  <c r="AP451" i="15"/>
  <c r="AS451" i="15" s="1"/>
  <c r="AN451" i="15"/>
  <c r="AM451" i="15"/>
  <c r="AO451" i="15" s="1"/>
  <c r="AL451" i="15"/>
  <c r="AR450" i="15"/>
  <c r="AQ450" i="15"/>
  <c r="AP450" i="15"/>
  <c r="AN450" i="15"/>
  <c r="AM450" i="15"/>
  <c r="AL450" i="15"/>
  <c r="AS449" i="15"/>
  <c r="AR449" i="15"/>
  <c r="AQ449" i="15"/>
  <c r="AP449" i="15"/>
  <c r="AN449" i="15"/>
  <c r="AM449" i="15"/>
  <c r="AL449" i="15"/>
  <c r="AR448" i="15"/>
  <c r="AQ448" i="15"/>
  <c r="AP448" i="15"/>
  <c r="AN448" i="15"/>
  <c r="AM448" i="15"/>
  <c r="AL448" i="15"/>
  <c r="AR447" i="15"/>
  <c r="AQ447" i="15"/>
  <c r="AP447" i="15"/>
  <c r="AN447" i="15"/>
  <c r="AM447" i="15"/>
  <c r="AL447" i="15"/>
  <c r="AR446" i="15"/>
  <c r="AQ446" i="15"/>
  <c r="AP446" i="15"/>
  <c r="AS446" i="15" s="1"/>
  <c r="AN446" i="15"/>
  <c r="AM446" i="15"/>
  <c r="AL446" i="15"/>
  <c r="AR445" i="15"/>
  <c r="AQ445" i="15"/>
  <c r="AP445" i="15"/>
  <c r="AN445" i="15"/>
  <c r="AO445" i="15" s="1"/>
  <c r="AM445" i="15"/>
  <c r="AL445" i="15"/>
  <c r="AR444" i="15"/>
  <c r="AQ444" i="15"/>
  <c r="AP444" i="15"/>
  <c r="AN444" i="15"/>
  <c r="AM444" i="15"/>
  <c r="AL444" i="15"/>
  <c r="AR443" i="15"/>
  <c r="AQ443" i="15"/>
  <c r="AS443" i="15" s="1"/>
  <c r="AP443" i="15"/>
  <c r="AN443" i="15"/>
  <c r="AM443" i="15"/>
  <c r="AO443" i="15" s="1"/>
  <c r="AL443" i="15"/>
  <c r="AR442" i="15"/>
  <c r="AQ442" i="15"/>
  <c r="AP442" i="15"/>
  <c r="AO442" i="15"/>
  <c r="AN442" i="15"/>
  <c r="AM442" i="15"/>
  <c r="AL442" i="15"/>
  <c r="AR441" i="15"/>
  <c r="AQ441" i="15"/>
  <c r="AP441" i="15"/>
  <c r="AN441" i="15"/>
  <c r="AM441" i="15"/>
  <c r="AL441" i="15"/>
  <c r="AR440" i="15"/>
  <c r="AQ440" i="15"/>
  <c r="AS440" i="15" s="1"/>
  <c r="AP440" i="15"/>
  <c r="AN440" i="15"/>
  <c r="AM440" i="15"/>
  <c r="AO440" i="15" s="1"/>
  <c r="BJ440" i="15" s="1"/>
  <c r="BK440" i="15" s="1"/>
  <c r="AL440" i="15"/>
  <c r="AR439" i="15"/>
  <c r="AQ439" i="15"/>
  <c r="AP439" i="15"/>
  <c r="AO439" i="15"/>
  <c r="AN439" i="15"/>
  <c r="AM439" i="15"/>
  <c r="AL439" i="15"/>
  <c r="AR438" i="15"/>
  <c r="AQ438" i="15"/>
  <c r="AP438" i="15"/>
  <c r="AN438" i="15"/>
  <c r="AM438" i="15"/>
  <c r="AL438" i="15"/>
  <c r="AR437" i="15"/>
  <c r="AQ437" i="15"/>
  <c r="AP437" i="15"/>
  <c r="AS437" i="15" s="1"/>
  <c r="AN437" i="15"/>
  <c r="AM437" i="15"/>
  <c r="AL437" i="15"/>
  <c r="AR436" i="15"/>
  <c r="AQ436" i="15"/>
  <c r="AP436" i="15"/>
  <c r="AN436" i="15"/>
  <c r="AM436" i="15"/>
  <c r="AL436" i="15"/>
  <c r="AR435" i="15"/>
  <c r="AQ435" i="15"/>
  <c r="AP435" i="15"/>
  <c r="AN435" i="15"/>
  <c r="AM435" i="15"/>
  <c r="AL435" i="15"/>
  <c r="AR434" i="15"/>
  <c r="AS434" i="15" s="1"/>
  <c r="AQ434" i="15"/>
  <c r="AP434" i="15"/>
  <c r="AN434" i="15"/>
  <c r="AM434" i="15"/>
  <c r="AL434" i="15"/>
  <c r="AR433" i="15"/>
  <c r="AQ433" i="15"/>
  <c r="AP433" i="15"/>
  <c r="AN433" i="15"/>
  <c r="AM433" i="15"/>
  <c r="AO433" i="15" s="1"/>
  <c r="AL433" i="15"/>
  <c r="AR432" i="15"/>
  <c r="AQ432" i="15"/>
  <c r="AS432" i="15" s="1"/>
  <c r="AP432" i="15"/>
  <c r="AN432" i="15"/>
  <c r="AM432" i="15"/>
  <c r="AL432" i="15"/>
  <c r="AR431" i="15"/>
  <c r="AS431" i="15" s="1"/>
  <c r="AQ431" i="15"/>
  <c r="AP431" i="15"/>
  <c r="AN431" i="15"/>
  <c r="AM431" i="15"/>
  <c r="AL431" i="15"/>
  <c r="AR430" i="15"/>
  <c r="AQ430" i="15"/>
  <c r="AP430" i="15"/>
  <c r="AS430" i="15" s="1"/>
  <c r="AN430" i="15"/>
  <c r="AM430" i="15"/>
  <c r="AO430" i="15" s="1"/>
  <c r="AL430" i="15"/>
  <c r="AR429" i="15"/>
  <c r="AQ429" i="15"/>
  <c r="AP429" i="15"/>
  <c r="AN429" i="15"/>
  <c r="AM429" i="15"/>
  <c r="AL429" i="15"/>
  <c r="AR428" i="15"/>
  <c r="AQ428" i="15"/>
  <c r="AP428" i="15"/>
  <c r="AS428" i="15" s="1"/>
  <c r="AN428" i="15"/>
  <c r="AM428" i="15"/>
  <c r="AL428" i="15"/>
  <c r="AR427" i="15"/>
  <c r="AQ427" i="15"/>
  <c r="AP427" i="15"/>
  <c r="AN427" i="15"/>
  <c r="AM427" i="15"/>
  <c r="AL427" i="15"/>
  <c r="AO427" i="15" s="1"/>
  <c r="AR426" i="15"/>
  <c r="AQ426" i="15"/>
  <c r="AP426" i="15"/>
  <c r="AN426" i="15"/>
  <c r="AM426" i="15"/>
  <c r="AL426" i="15"/>
  <c r="AR425" i="15"/>
  <c r="AQ425" i="15"/>
  <c r="AP425" i="15"/>
  <c r="AN425" i="15"/>
  <c r="AM425" i="15"/>
  <c r="AL425" i="15"/>
  <c r="AR424" i="15"/>
  <c r="AQ424" i="15"/>
  <c r="AP424" i="15"/>
  <c r="AN424" i="15"/>
  <c r="AO424" i="15" s="1"/>
  <c r="AM424" i="15"/>
  <c r="AL424" i="15"/>
  <c r="AR423" i="15"/>
  <c r="AQ423" i="15"/>
  <c r="AP423" i="15"/>
  <c r="AN423" i="15"/>
  <c r="AM423" i="15"/>
  <c r="AL423" i="15"/>
  <c r="AR422" i="15"/>
  <c r="AQ422" i="15"/>
  <c r="AS422" i="15" s="1"/>
  <c r="AP422" i="15"/>
  <c r="AN422" i="15"/>
  <c r="AM422" i="15"/>
  <c r="AO422" i="15" s="1"/>
  <c r="AL422" i="15"/>
  <c r="AR421" i="15"/>
  <c r="AQ421" i="15"/>
  <c r="AP421" i="15"/>
  <c r="AO421" i="15"/>
  <c r="AN421" i="15"/>
  <c r="AM421" i="15"/>
  <c r="AL421" i="15"/>
  <c r="AR420" i="15"/>
  <c r="AQ420" i="15"/>
  <c r="AS420" i="15" s="1"/>
  <c r="AP420" i="15"/>
  <c r="AN420" i="15"/>
  <c r="AM420" i="15"/>
  <c r="AL420" i="15"/>
  <c r="AR419" i="15"/>
  <c r="AQ419" i="15"/>
  <c r="AS419" i="15" s="1"/>
  <c r="AP419" i="15"/>
  <c r="AN419" i="15"/>
  <c r="AM419" i="15"/>
  <c r="AO419" i="15" s="1"/>
  <c r="AL419" i="15"/>
  <c r="AR418" i="15"/>
  <c r="AQ418" i="15"/>
  <c r="AP418" i="15"/>
  <c r="AN418" i="15"/>
  <c r="AM418" i="15"/>
  <c r="AL418" i="15"/>
  <c r="AO418" i="15" s="1"/>
  <c r="AR417" i="15"/>
  <c r="AQ417" i="15"/>
  <c r="AP417" i="15"/>
  <c r="AN417" i="15"/>
  <c r="AM417" i="15"/>
  <c r="AL417" i="15"/>
  <c r="AR416" i="15"/>
  <c r="AQ416" i="15"/>
  <c r="AS416" i="15" s="1"/>
  <c r="AP416" i="15"/>
  <c r="AN416" i="15"/>
  <c r="AM416" i="15"/>
  <c r="AL416" i="15"/>
  <c r="AR415" i="15"/>
  <c r="AQ415" i="15"/>
  <c r="AP415" i="15"/>
  <c r="AN415" i="15"/>
  <c r="AM415" i="15"/>
  <c r="AL415" i="15"/>
  <c r="AO415" i="15" s="1"/>
  <c r="AR414" i="15"/>
  <c r="AQ414" i="15"/>
  <c r="AP414" i="15"/>
  <c r="AN414" i="15"/>
  <c r="AM414" i="15"/>
  <c r="AL414" i="15"/>
  <c r="AR413" i="15"/>
  <c r="AS413" i="15" s="1"/>
  <c r="AQ413" i="15"/>
  <c r="AP413" i="15"/>
  <c r="AN413" i="15"/>
  <c r="AM413" i="15"/>
  <c r="AL413" i="15"/>
  <c r="AR412" i="15"/>
  <c r="AQ412" i="15"/>
  <c r="AP412" i="15"/>
  <c r="AN412" i="15"/>
  <c r="AO412" i="15" s="1"/>
  <c r="AM412" i="15"/>
  <c r="AL412" i="15"/>
  <c r="AR411" i="15"/>
  <c r="AQ411" i="15"/>
  <c r="AS411" i="15" s="1"/>
  <c r="AP411" i="15"/>
  <c r="AN411" i="15"/>
  <c r="AM411" i="15"/>
  <c r="AL411" i="15"/>
  <c r="AR410" i="15"/>
  <c r="AQ410" i="15"/>
  <c r="AS410" i="15" s="1"/>
  <c r="AP410" i="15"/>
  <c r="AN410" i="15"/>
  <c r="AM410" i="15"/>
  <c r="AO410" i="15" s="1"/>
  <c r="AL410" i="15"/>
  <c r="AR409" i="15"/>
  <c r="AQ409" i="15"/>
  <c r="AP409" i="15"/>
  <c r="AS409" i="15" s="1"/>
  <c r="AN409" i="15"/>
  <c r="AM409" i="15"/>
  <c r="AO409" i="15" s="1"/>
  <c r="AL409" i="15"/>
  <c r="AR408" i="15"/>
  <c r="AQ408" i="15"/>
  <c r="AP408" i="15"/>
  <c r="AN408" i="15"/>
  <c r="AM408" i="15"/>
  <c r="AL408" i="15"/>
  <c r="AS407" i="15"/>
  <c r="AR407" i="15"/>
  <c r="AQ407" i="15"/>
  <c r="AP407" i="15"/>
  <c r="AN407" i="15"/>
  <c r="AM407" i="15"/>
  <c r="AL407" i="15"/>
  <c r="AR406" i="15"/>
  <c r="AQ406" i="15"/>
  <c r="AP406" i="15"/>
  <c r="AO406" i="15"/>
  <c r="AN406" i="15"/>
  <c r="AM406" i="15"/>
  <c r="AL406" i="15"/>
  <c r="AR405" i="15"/>
  <c r="AQ405" i="15"/>
  <c r="AP405" i="15"/>
  <c r="AN405" i="15"/>
  <c r="AM405" i="15"/>
  <c r="AL405" i="15"/>
  <c r="AR404" i="15"/>
  <c r="AQ404" i="15"/>
  <c r="AP404" i="15"/>
  <c r="AS404" i="15" s="1"/>
  <c r="AN404" i="15"/>
  <c r="AM404" i="15"/>
  <c r="AL404" i="15"/>
  <c r="AR403" i="15"/>
  <c r="AQ403" i="15"/>
  <c r="AP403" i="15"/>
  <c r="AN403" i="15"/>
  <c r="AO403" i="15" s="1"/>
  <c r="AM403" i="15"/>
  <c r="AL403" i="15"/>
  <c r="AR402" i="15"/>
  <c r="AQ402" i="15"/>
  <c r="AP402" i="15"/>
  <c r="AN402" i="15"/>
  <c r="AM402" i="15"/>
  <c r="AL402" i="15"/>
  <c r="AS401" i="15"/>
  <c r="AR401" i="15"/>
  <c r="AQ401" i="15"/>
  <c r="AP401" i="15"/>
  <c r="AN401" i="15"/>
  <c r="AM401" i="15"/>
  <c r="AO401" i="15" s="1"/>
  <c r="AL401" i="15"/>
  <c r="AR400" i="15"/>
  <c r="AQ400" i="15"/>
  <c r="AP400" i="15"/>
  <c r="AN400" i="15"/>
  <c r="AO400" i="15" s="1"/>
  <c r="AM400" i="15"/>
  <c r="AL400" i="15"/>
  <c r="AR399" i="15"/>
  <c r="AQ399" i="15"/>
  <c r="AP399" i="15"/>
  <c r="AN399" i="15"/>
  <c r="AM399" i="15"/>
  <c r="AL399" i="15"/>
  <c r="AR398" i="15"/>
  <c r="AQ398" i="15"/>
  <c r="AS398" i="15" s="1"/>
  <c r="AP398" i="15"/>
  <c r="AN398" i="15"/>
  <c r="AM398" i="15"/>
  <c r="AL398" i="15"/>
  <c r="AR397" i="15"/>
  <c r="AQ397" i="15"/>
  <c r="AP397" i="15"/>
  <c r="AS397" i="15" s="1"/>
  <c r="AO397" i="15"/>
  <c r="AN397" i="15"/>
  <c r="AM397" i="15"/>
  <c r="AL397" i="15"/>
  <c r="AR396" i="15"/>
  <c r="AQ396" i="15"/>
  <c r="AP396" i="15"/>
  <c r="AN396" i="15"/>
  <c r="AM396" i="15"/>
  <c r="AL396" i="15"/>
  <c r="AR395" i="15"/>
  <c r="AQ395" i="15"/>
  <c r="AP395" i="15"/>
  <c r="AS395" i="15" s="1"/>
  <c r="AN395" i="15"/>
  <c r="AM395" i="15"/>
  <c r="AL395" i="15"/>
  <c r="AR394" i="15"/>
  <c r="AQ394" i="15"/>
  <c r="AP394" i="15"/>
  <c r="AN394" i="15"/>
  <c r="AM394" i="15"/>
  <c r="AL394" i="15"/>
  <c r="AO394" i="15" s="1"/>
  <c r="AR393" i="15"/>
  <c r="AQ393" i="15"/>
  <c r="AP393" i="15"/>
  <c r="AN393" i="15"/>
  <c r="AM393" i="15"/>
  <c r="AL393" i="15"/>
  <c r="AR392" i="15"/>
  <c r="AS392" i="15" s="1"/>
  <c r="AQ392" i="15"/>
  <c r="AP392" i="15"/>
  <c r="AN392" i="15"/>
  <c r="AM392" i="15"/>
  <c r="AL392" i="15"/>
  <c r="AR391" i="15"/>
  <c r="AQ391" i="15"/>
  <c r="AP391" i="15"/>
  <c r="AN391" i="15"/>
  <c r="AM391" i="15"/>
  <c r="AO391" i="15" s="1"/>
  <c r="AL391" i="15"/>
  <c r="AR390" i="15"/>
  <c r="AQ390" i="15"/>
  <c r="AS390" i="15" s="1"/>
  <c r="AP390" i="15"/>
  <c r="AN390" i="15"/>
  <c r="AM390" i="15"/>
  <c r="AL390" i="15"/>
  <c r="AR389" i="15"/>
  <c r="AQ389" i="15"/>
  <c r="AS389" i="15" s="1"/>
  <c r="AP389" i="15"/>
  <c r="AN389" i="15"/>
  <c r="AM389" i="15"/>
  <c r="AL389" i="15"/>
  <c r="AR388" i="15"/>
  <c r="AQ388" i="15"/>
  <c r="AP388" i="15"/>
  <c r="AS388" i="15" s="1"/>
  <c r="AN388" i="15"/>
  <c r="AM388" i="15"/>
  <c r="AO388" i="15" s="1"/>
  <c r="BJ388" i="15" s="1"/>
  <c r="BK388" i="15" s="1"/>
  <c r="AL388" i="15"/>
  <c r="AR387" i="15"/>
  <c r="AQ387" i="15"/>
  <c r="AP387" i="15"/>
  <c r="AN387" i="15"/>
  <c r="AM387" i="15"/>
  <c r="AL387" i="15"/>
  <c r="AR386" i="15"/>
  <c r="AS386" i="15" s="1"/>
  <c r="AQ386" i="15"/>
  <c r="AP386" i="15"/>
  <c r="AN386" i="15"/>
  <c r="AM386" i="15"/>
  <c r="AL386" i="15"/>
  <c r="AR385" i="15"/>
  <c r="AQ385" i="15"/>
  <c r="AP385" i="15"/>
  <c r="AN385" i="15"/>
  <c r="AM385" i="15"/>
  <c r="AL385" i="15"/>
  <c r="AO385" i="15" s="1"/>
  <c r="AR384" i="15"/>
  <c r="AQ384" i="15"/>
  <c r="AS384" i="15" s="1"/>
  <c r="AP384" i="15"/>
  <c r="AN384" i="15"/>
  <c r="AM384" i="15"/>
  <c r="AL384" i="15"/>
  <c r="AR383" i="15"/>
  <c r="AQ383" i="15"/>
  <c r="AP383" i="15"/>
  <c r="AS383" i="15" s="1"/>
  <c r="AN383" i="15"/>
  <c r="AM383" i="15"/>
  <c r="AL383" i="15"/>
  <c r="AR382" i="15"/>
  <c r="AQ382" i="15"/>
  <c r="AP382" i="15"/>
  <c r="AS382" i="15" s="1"/>
  <c r="AN382" i="15"/>
  <c r="AO382" i="15" s="1"/>
  <c r="AM382" i="15"/>
  <c r="AL382" i="15"/>
  <c r="AR381" i="15"/>
  <c r="AQ381" i="15"/>
  <c r="AP381" i="15"/>
  <c r="AN381" i="15"/>
  <c r="AM381" i="15"/>
  <c r="AL381" i="15"/>
  <c r="AR380" i="15"/>
  <c r="AQ380" i="15"/>
  <c r="AP380" i="15"/>
  <c r="AS380" i="15" s="1"/>
  <c r="AN380" i="15"/>
  <c r="AM380" i="15"/>
  <c r="AO380" i="15" s="1"/>
  <c r="AL380" i="15"/>
  <c r="AR379" i="15"/>
  <c r="AQ379" i="15"/>
  <c r="AP379" i="15"/>
  <c r="AN379" i="15"/>
  <c r="AM379" i="15"/>
  <c r="AO379" i="15" s="1"/>
  <c r="AL379" i="15"/>
  <c r="AR378" i="15"/>
  <c r="AQ378" i="15"/>
  <c r="AS378" i="15" s="1"/>
  <c r="AP378" i="15"/>
  <c r="AN378" i="15"/>
  <c r="AM378" i="15"/>
  <c r="AL378" i="15"/>
  <c r="AR377" i="15"/>
  <c r="AQ377" i="15"/>
  <c r="AS377" i="15" s="1"/>
  <c r="AP377" i="15"/>
  <c r="AN377" i="15"/>
  <c r="AM377" i="15"/>
  <c r="AL377" i="15"/>
  <c r="AR376" i="15"/>
  <c r="AQ376" i="15"/>
  <c r="AP376" i="15"/>
  <c r="AS376" i="15" s="1"/>
  <c r="AN376" i="15"/>
  <c r="AM376" i="15"/>
  <c r="AL376" i="15"/>
  <c r="AO376" i="15" s="1"/>
  <c r="BJ376" i="15" s="1"/>
  <c r="BK376" i="15" s="1"/>
  <c r="AR375" i="15"/>
  <c r="AQ375" i="15"/>
  <c r="AP375" i="15"/>
  <c r="AN375" i="15"/>
  <c r="AM375" i="15"/>
  <c r="AL375" i="15"/>
  <c r="AR374" i="15"/>
  <c r="AQ374" i="15"/>
  <c r="AP374" i="15"/>
  <c r="AS374" i="15" s="1"/>
  <c r="AN374" i="15"/>
  <c r="AM374" i="15"/>
  <c r="AL374" i="15"/>
  <c r="AR373" i="15"/>
  <c r="AQ373" i="15"/>
  <c r="AP373" i="15"/>
  <c r="AN373" i="15"/>
  <c r="AM373" i="15"/>
  <c r="AO373" i="15" s="1"/>
  <c r="AL373" i="15"/>
  <c r="AR372" i="15"/>
  <c r="AQ372" i="15"/>
  <c r="AP372" i="15"/>
  <c r="AN372" i="15"/>
  <c r="AM372" i="15"/>
  <c r="AL372" i="15"/>
  <c r="AR371" i="15"/>
  <c r="AS371" i="15" s="1"/>
  <c r="AQ371" i="15"/>
  <c r="AP371" i="15"/>
  <c r="AN371" i="15"/>
  <c r="AM371" i="15"/>
  <c r="AL371" i="15"/>
  <c r="AR370" i="15"/>
  <c r="AQ370" i="15"/>
  <c r="AP370" i="15"/>
  <c r="AN370" i="15"/>
  <c r="AM370" i="15"/>
  <c r="AL370" i="15"/>
  <c r="AO370" i="15" s="1"/>
  <c r="AR369" i="15"/>
  <c r="AQ369" i="15"/>
  <c r="AS369" i="15" s="1"/>
  <c r="AP369" i="15"/>
  <c r="AN369" i="15"/>
  <c r="AM369" i="15"/>
  <c r="AL369" i="15"/>
  <c r="AR368" i="15"/>
  <c r="AQ368" i="15"/>
  <c r="AS368" i="15" s="1"/>
  <c r="AP368" i="15"/>
  <c r="AN368" i="15"/>
  <c r="AM368" i="15"/>
  <c r="AL368" i="15"/>
  <c r="AR367" i="15"/>
  <c r="AQ367" i="15"/>
  <c r="AP367" i="15"/>
  <c r="AN367" i="15"/>
  <c r="AM367" i="15"/>
  <c r="AO367" i="15" s="1"/>
  <c r="AL367" i="15"/>
  <c r="AR366" i="15"/>
  <c r="AQ366" i="15"/>
  <c r="AP366" i="15"/>
  <c r="AN366" i="15"/>
  <c r="AM366" i="15"/>
  <c r="AL366" i="15"/>
  <c r="AR365" i="15"/>
  <c r="AQ365" i="15"/>
  <c r="AP365" i="15"/>
  <c r="AS365" i="15" s="1"/>
  <c r="AN365" i="15"/>
  <c r="AM365" i="15"/>
  <c r="AL365" i="15"/>
  <c r="AR364" i="15"/>
  <c r="AQ364" i="15"/>
  <c r="AP364" i="15"/>
  <c r="AN364" i="15"/>
  <c r="AM364" i="15"/>
  <c r="AL364" i="15"/>
  <c r="AO364" i="15" s="1"/>
  <c r="AR363" i="15"/>
  <c r="AQ363" i="15"/>
  <c r="AS363" i="15" s="1"/>
  <c r="AP363" i="15"/>
  <c r="AN363" i="15"/>
  <c r="AM363" i="15"/>
  <c r="AL363" i="15"/>
  <c r="AR362" i="15"/>
  <c r="AQ362" i="15"/>
  <c r="AS362" i="15" s="1"/>
  <c r="AP362" i="15"/>
  <c r="AN362" i="15"/>
  <c r="AM362" i="15"/>
  <c r="AL362" i="15"/>
  <c r="AR361" i="15"/>
  <c r="AQ361" i="15"/>
  <c r="AP361" i="15"/>
  <c r="AS361" i="15" s="1"/>
  <c r="AN361" i="15"/>
  <c r="AO361" i="15" s="1"/>
  <c r="AM361" i="15"/>
  <c r="AL361" i="15"/>
  <c r="AR360" i="15"/>
  <c r="AQ360" i="15"/>
  <c r="AP360" i="15"/>
  <c r="AN360" i="15"/>
  <c r="AM360" i="15"/>
  <c r="AL360" i="15"/>
  <c r="AR359" i="15"/>
  <c r="AQ359" i="15"/>
  <c r="AS359" i="15" s="1"/>
  <c r="AP359" i="15"/>
  <c r="AN359" i="15"/>
  <c r="AM359" i="15"/>
  <c r="AO359" i="15" s="1"/>
  <c r="AL359" i="15"/>
  <c r="AR358" i="15"/>
  <c r="AQ358" i="15"/>
  <c r="AP358" i="15"/>
  <c r="AN358" i="15"/>
  <c r="AO358" i="15" s="1"/>
  <c r="AM358" i="15"/>
  <c r="AL358" i="15"/>
  <c r="AR357" i="15"/>
  <c r="AQ357" i="15"/>
  <c r="AS357" i="15" s="1"/>
  <c r="AP357" i="15"/>
  <c r="AN357" i="15"/>
  <c r="AM357" i="15"/>
  <c r="AL357" i="15"/>
  <c r="AR356" i="15"/>
  <c r="AQ356" i="15"/>
  <c r="AS356" i="15" s="1"/>
  <c r="AP356" i="15"/>
  <c r="AN356" i="15"/>
  <c r="AM356" i="15"/>
  <c r="AL356" i="15"/>
  <c r="AR355" i="15"/>
  <c r="AQ355" i="15"/>
  <c r="AP355" i="15"/>
  <c r="AN355" i="15"/>
  <c r="AM355" i="15"/>
  <c r="AL355" i="15"/>
  <c r="AO355" i="15" s="1"/>
  <c r="AR354" i="15"/>
  <c r="AQ354" i="15"/>
  <c r="AP354" i="15"/>
  <c r="AN354" i="15"/>
  <c r="AM354" i="15"/>
  <c r="AL354" i="15"/>
  <c r="AR353" i="15"/>
  <c r="AQ353" i="15"/>
  <c r="AS353" i="15" s="1"/>
  <c r="AP353" i="15"/>
  <c r="AN353" i="15"/>
  <c r="AM353" i="15"/>
  <c r="AL353" i="15"/>
  <c r="AR352" i="15"/>
  <c r="AQ352" i="15"/>
  <c r="AP352" i="15"/>
  <c r="AO352" i="15"/>
  <c r="AN352" i="15"/>
  <c r="AM352" i="15"/>
  <c r="AL352" i="15"/>
  <c r="AR351" i="15"/>
  <c r="AQ351" i="15"/>
  <c r="AP351" i="15"/>
  <c r="AN351" i="15"/>
  <c r="AM351" i="15"/>
  <c r="AL351" i="15"/>
  <c r="AR350" i="15"/>
  <c r="AS350" i="15" s="1"/>
  <c r="AQ350" i="15"/>
  <c r="AP350" i="15"/>
  <c r="AN350" i="15"/>
  <c r="AM350" i="15"/>
  <c r="AL350" i="15"/>
  <c r="AR349" i="15"/>
  <c r="AQ349" i="15"/>
  <c r="AP349" i="15"/>
  <c r="AS349" i="15" s="1"/>
  <c r="AN349" i="15"/>
  <c r="AM349" i="15"/>
  <c r="AL349" i="15"/>
  <c r="AO349" i="15" s="1"/>
  <c r="AR348" i="15"/>
  <c r="AQ348" i="15"/>
  <c r="AP348" i="15"/>
  <c r="AN348" i="15"/>
  <c r="AM348" i="15"/>
  <c r="AL348" i="15"/>
  <c r="AS347" i="15"/>
  <c r="AR347" i="15"/>
  <c r="AQ347" i="15"/>
  <c r="AP347" i="15"/>
  <c r="AN347" i="15"/>
  <c r="AM347" i="15"/>
  <c r="AO347" i="15" s="1"/>
  <c r="AL347" i="15"/>
  <c r="AR346" i="15"/>
  <c r="AQ346" i="15"/>
  <c r="AP346" i="15"/>
  <c r="AN346" i="15"/>
  <c r="AM346" i="15"/>
  <c r="AO346" i="15" s="1"/>
  <c r="AL346" i="15"/>
  <c r="AR345" i="15"/>
  <c r="AQ345" i="15"/>
  <c r="AS345" i="15" s="1"/>
  <c r="AP345" i="15"/>
  <c r="AN345" i="15"/>
  <c r="AM345" i="15"/>
  <c r="AL345" i="15"/>
  <c r="AR344" i="15"/>
  <c r="AQ344" i="15"/>
  <c r="AP344" i="15"/>
  <c r="AS344" i="15" s="1"/>
  <c r="AN344" i="15"/>
  <c r="AM344" i="15"/>
  <c r="AL344" i="15"/>
  <c r="AR343" i="15"/>
  <c r="AQ343" i="15"/>
  <c r="AP343" i="15"/>
  <c r="AS343" i="15" s="1"/>
  <c r="AN343" i="15"/>
  <c r="AM343" i="15"/>
  <c r="AO343" i="15" s="1"/>
  <c r="AL343" i="15"/>
  <c r="AR342" i="15"/>
  <c r="AQ342" i="15"/>
  <c r="AP342" i="15"/>
  <c r="AN342" i="15"/>
  <c r="AM342" i="15"/>
  <c r="AL342" i="15"/>
  <c r="AR341" i="15"/>
  <c r="AQ341" i="15"/>
  <c r="AP341" i="15"/>
  <c r="AS341" i="15" s="1"/>
  <c r="AN341" i="15"/>
  <c r="AM341" i="15"/>
  <c r="AL341" i="15"/>
  <c r="AR340" i="15"/>
  <c r="AQ340" i="15"/>
  <c r="AP340" i="15"/>
  <c r="AO340" i="15"/>
  <c r="AN340" i="15"/>
  <c r="AM340" i="15"/>
  <c r="AL340" i="15"/>
  <c r="AR339" i="15"/>
  <c r="AQ339" i="15"/>
  <c r="AP339" i="15"/>
  <c r="AN339" i="15"/>
  <c r="AM339" i="15"/>
  <c r="AL339" i="15"/>
  <c r="AR338" i="15"/>
  <c r="AQ338" i="15"/>
  <c r="AS338" i="15" s="1"/>
  <c r="AP338" i="15"/>
  <c r="AN338" i="15"/>
  <c r="AM338" i="15"/>
  <c r="AL338" i="15"/>
  <c r="AR337" i="15"/>
  <c r="AQ337" i="15"/>
  <c r="AP337" i="15"/>
  <c r="AN337" i="15"/>
  <c r="AO337" i="15" s="1"/>
  <c r="AM337" i="15"/>
  <c r="AL337" i="15"/>
  <c r="AR336" i="15"/>
  <c r="AQ336" i="15"/>
  <c r="AP336" i="15"/>
  <c r="AN336" i="15"/>
  <c r="AM336" i="15"/>
  <c r="AL336" i="15"/>
  <c r="AR335" i="15"/>
  <c r="AQ335" i="15"/>
  <c r="AS335" i="15" s="1"/>
  <c r="AP335" i="15"/>
  <c r="AN335" i="15"/>
  <c r="AM335" i="15"/>
  <c r="AL335" i="15"/>
  <c r="AR334" i="15"/>
  <c r="AQ334" i="15"/>
  <c r="AP334" i="15"/>
  <c r="AS334" i="15" s="1"/>
  <c r="AN334" i="15"/>
  <c r="AM334" i="15"/>
  <c r="AL334" i="15"/>
  <c r="AO334" i="15" s="1"/>
  <c r="BJ334" i="15" s="1"/>
  <c r="BK334" i="15" s="1"/>
  <c r="AR333" i="15"/>
  <c r="AQ333" i="15"/>
  <c r="AP333" i="15"/>
  <c r="AN333" i="15"/>
  <c r="AM333" i="15"/>
  <c r="AL333" i="15"/>
  <c r="AS332" i="15"/>
  <c r="AR332" i="15"/>
  <c r="AQ332" i="15"/>
  <c r="AP332" i="15"/>
  <c r="AN332" i="15"/>
  <c r="AM332" i="15"/>
  <c r="AO332" i="15" s="1"/>
  <c r="AL332" i="15"/>
  <c r="AR331" i="15"/>
  <c r="AQ331" i="15"/>
  <c r="AP331" i="15"/>
  <c r="AN331" i="15"/>
  <c r="AM331" i="15"/>
  <c r="AL331" i="15"/>
  <c r="AO331" i="15" s="1"/>
  <c r="AR330" i="15"/>
  <c r="AQ330" i="15"/>
  <c r="AP330" i="15"/>
  <c r="AN330" i="15"/>
  <c r="AM330" i="15"/>
  <c r="AL330" i="15"/>
  <c r="AR329" i="15"/>
  <c r="AS329" i="15" s="1"/>
  <c r="AQ329" i="15"/>
  <c r="AP329" i="15"/>
  <c r="AN329" i="15"/>
  <c r="AM329" i="15"/>
  <c r="AL329" i="15"/>
  <c r="AR328" i="15"/>
  <c r="AQ328" i="15"/>
  <c r="AP328" i="15"/>
  <c r="AN328" i="15"/>
  <c r="AM328" i="15"/>
  <c r="AL328" i="15"/>
  <c r="AO328" i="15" s="1"/>
  <c r="AR327" i="15"/>
  <c r="AQ327" i="15"/>
  <c r="AS327" i="15" s="1"/>
  <c r="AP327" i="15"/>
  <c r="AN327" i="15"/>
  <c r="AM327" i="15"/>
  <c r="AL327" i="15"/>
  <c r="AR326" i="15"/>
  <c r="AQ326" i="15"/>
  <c r="AP326" i="15"/>
  <c r="AS326" i="15" s="1"/>
  <c r="AN326" i="15"/>
  <c r="AM326" i="15"/>
  <c r="AO326" i="15" s="1"/>
  <c r="AL326" i="15"/>
  <c r="AR325" i="15"/>
  <c r="AQ325" i="15"/>
  <c r="AP325" i="15"/>
  <c r="AS325" i="15" s="1"/>
  <c r="AN325" i="15"/>
  <c r="AM325" i="15"/>
  <c r="AO325" i="15" s="1"/>
  <c r="AL325" i="15"/>
  <c r="AR324" i="15"/>
  <c r="AQ324" i="15"/>
  <c r="AP324" i="15"/>
  <c r="AN324" i="15"/>
  <c r="AM324" i="15"/>
  <c r="AL324" i="15"/>
  <c r="AR323" i="15"/>
  <c r="AQ323" i="15"/>
  <c r="AS323" i="15" s="1"/>
  <c r="AP323" i="15"/>
  <c r="AN323" i="15"/>
  <c r="AM323" i="15"/>
  <c r="AL323" i="15"/>
  <c r="AR322" i="15"/>
  <c r="AQ322" i="15"/>
  <c r="AP322" i="15"/>
  <c r="AN322" i="15"/>
  <c r="AO322" i="15" s="1"/>
  <c r="AM322" i="15"/>
  <c r="AL322" i="15"/>
  <c r="AR321" i="15"/>
  <c r="AQ321" i="15"/>
  <c r="AP321" i="15"/>
  <c r="AN321" i="15"/>
  <c r="AM321" i="15"/>
  <c r="AL321" i="15"/>
  <c r="AR320" i="15"/>
  <c r="AQ320" i="15"/>
  <c r="AP320" i="15"/>
  <c r="AS320" i="15" s="1"/>
  <c r="AN320" i="15"/>
  <c r="AM320" i="15"/>
  <c r="AO320" i="15" s="1"/>
  <c r="AL320" i="15"/>
  <c r="AR319" i="15"/>
  <c r="AQ319" i="15"/>
  <c r="AP319" i="15"/>
  <c r="AO319" i="15"/>
  <c r="AN319" i="15"/>
  <c r="AM319" i="15"/>
  <c r="AL319" i="15"/>
  <c r="AR318" i="15"/>
  <c r="AQ318" i="15"/>
  <c r="AP318" i="15"/>
  <c r="AN318" i="15"/>
  <c r="AM318" i="15"/>
  <c r="AL318" i="15"/>
  <c r="AR317" i="15"/>
  <c r="AQ317" i="15"/>
  <c r="AS317" i="15" s="1"/>
  <c r="AP317" i="15"/>
  <c r="AN317" i="15"/>
  <c r="AM317" i="15"/>
  <c r="AL317" i="15"/>
  <c r="AR316" i="15"/>
  <c r="AQ316" i="15"/>
  <c r="AP316" i="15"/>
  <c r="AN316" i="15"/>
  <c r="AM316" i="15"/>
  <c r="AL316" i="15"/>
  <c r="AO316" i="15" s="1"/>
  <c r="AR315" i="15"/>
  <c r="AQ315" i="15"/>
  <c r="AP315" i="15"/>
  <c r="AN315" i="15"/>
  <c r="AM315" i="15"/>
  <c r="AL315" i="15"/>
  <c r="AR314" i="15"/>
  <c r="AQ314" i="15"/>
  <c r="AP314" i="15"/>
  <c r="AN314" i="15"/>
  <c r="AM314" i="15"/>
  <c r="AO314" i="15" s="1"/>
  <c r="AL314" i="15"/>
  <c r="AR313" i="15"/>
  <c r="AQ313" i="15"/>
  <c r="AP313" i="15"/>
  <c r="AN313" i="15"/>
  <c r="AM313" i="15"/>
  <c r="AL313" i="15"/>
  <c r="AO313" i="15" s="1"/>
  <c r="AR312" i="15"/>
  <c r="AQ312" i="15"/>
  <c r="AP312" i="15"/>
  <c r="AN312" i="15"/>
  <c r="AM312" i="15"/>
  <c r="AL312" i="15"/>
  <c r="AR311" i="15"/>
  <c r="AQ311" i="15"/>
  <c r="AP311" i="15"/>
  <c r="AS311" i="15" s="1"/>
  <c r="AN311" i="15"/>
  <c r="AM311" i="15"/>
  <c r="AO311" i="15" s="1"/>
  <c r="AL311" i="15"/>
  <c r="AR310" i="15"/>
  <c r="AQ310" i="15"/>
  <c r="AP310" i="15"/>
  <c r="AN310" i="15"/>
  <c r="AM310" i="15"/>
  <c r="AL310" i="15"/>
  <c r="AO310" i="15" s="1"/>
  <c r="AR309" i="15"/>
  <c r="AQ309" i="15"/>
  <c r="AP309" i="15"/>
  <c r="AN309" i="15"/>
  <c r="AM309" i="15"/>
  <c r="AL309" i="15"/>
  <c r="AR308" i="15"/>
  <c r="AS308" i="15" s="1"/>
  <c r="AQ308" i="15"/>
  <c r="AP308" i="15"/>
  <c r="AN308" i="15"/>
  <c r="AM308" i="15"/>
  <c r="AL308" i="15"/>
  <c r="AR307" i="15"/>
  <c r="AQ307" i="15"/>
  <c r="AP307" i="15"/>
  <c r="AO307" i="15"/>
  <c r="AN307" i="15"/>
  <c r="AM307" i="15"/>
  <c r="AL307" i="15"/>
  <c r="AR306" i="15"/>
  <c r="AQ306" i="15"/>
  <c r="AS306" i="15" s="1"/>
  <c r="AP306" i="15"/>
  <c r="AN306" i="15"/>
  <c r="AM306" i="15"/>
  <c r="AL306" i="15"/>
  <c r="AR305" i="15"/>
  <c r="AQ305" i="15"/>
  <c r="AP305" i="15"/>
  <c r="AS305" i="15" s="1"/>
  <c r="AN305" i="15"/>
  <c r="AM305" i="15"/>
  <c r="AL305" i="15"/>
  <c r="AR304" i="15"/>
  <c r="AQ304" i="15"/>
  <c r="AP304" i="15"/>
  <c r="AS304" i="15" s="1"/>
  <c r="AN304" i="15"/>
  <c r="AM304" i="15"/>
  <c r="AO304" i="15" s="1"/>
  <c r="BJ304" i="15" s="1"/>
  <c r="BK304" i="15" s="1"/>
  <c r="AL304" i="15"/>
  <c r="AR303" i="15"/>
  <c r="AQ303" i="15"/>
  <c r="AP303" i="15"/>
  <c r="AN303" i="15"/>
  <c r="AM303" i="15"/>
  <c r="AL303" i="15"/>
  <c r="AR302" i="15"/>
  <c r="AQ302" i="15"/>
  <c r="AS302" i="15" s="1"/>
  <c r="AP302" i="15"/>
  <c r="AN302" i="15"/>
  <c r="AM302" i="15"/>
  <c r="AL302" i="15"/>
  <c r="AR301" i="15"/>
  <c r="AQ301" i="15"/>
  <c r="AP301" i="15"/>
  <c r="AS301" i="15" s="1"/>
  <c r="AN301" i="15"/>
  <c r="AM301" i="15"/>
  <c r="AL301" i="15"/>
  <c r="AO301" i="15" s="1"/>
  <c r="BJ301" i="15" s="1"/>
  <c r="BK301" i="15" s="1"/>
  <c r="AR300" i="15"/>
  <c r="AQ300" i="15"/>
  <c r="AP300" i="15"/>
  <c r="AN300" i="15"/>
  <c r="AM300" i="15"/>
  <c r="AL300" i="15"/>
  <c r="AR299" i="15"/>
  <c r="AQ299" i="15"/>
  <c r="AP299" i="15"/>
  <c r="AS299" i="15" s="1"/>
  <c r="AN299" i="15"/>
  <c r="AM299" i="15"/>
  <c r="AL299" i="15"/>
  <c r="AR298" i="15"/>
  <c r="AQ298" i="15"/>
  <c r="AP298" i="15"/>
  <c r="AO298" i="15"/>
  <c r="AN298" i="15"/>
  <c r="AM298" i="15"/>
  <c r="AL298" i="15"/>
  <c r="AR297" i="15"/>
  <c r="AQ297" i="15"/>
  <c r="AP297" i="15"/>
  <c r="AN297" i="15"/>
  <c r="AM297" i="15"/>
  <c r="AL297" i="15"/>
  <c r="AR296" i="15"/>
  <c r="AS296" i="15" s="1"/>
  <c r="AQ296" i="15"/>
  <c r="AP296" i="15"/>
  <c r="AN296" i="15"/>
  <c r="AM296" i="15"/>
  <c r="AL296" i="15"/>
  <c r="AR295" i="15"/>
  <c r="AQ295" i="15"/>
  <c r="AP295" i="15"/>
  <c r="AN295" i="15"/>
  <c r="AM295" i="15"/>
  <c r="AL295" i="15"/>
  <c r="AO295" i="15" s="1"/>
  <c r="AR294" i="15"/>
  <c r="AQ294" i="15"/>
  <c r="AS294" i="15" s="1"/>
  <c r="AP294" i="15"/>
  <c r="AN294" i="15"/>
  <c r="AM294" i="15"/>
  <c r="AL294" i="15"/>
  <c r="AR293" i="15"/>
  <c r="AQ293" i="15"/>
  <c r="AP293" i="15"/>
  <c r="AS293" i="15" s="1"/>
  <c r="AN293" i="15"/>
  <c r="AM293" i="15"/>
  <c r="AL293" i="15"/>
  <c r="AR292" i="15"/>
  <c r="AQ292" i="15"/>
  <c r="AP292" i="15"/>
  <c r="AO292" i="15"/>
  <c r="AN292" i="15"/>
  <c r="AM292" i="15"/>
  <c r="AL292" i="15"/>
  <c r="AR291" i="15"/>
  <c r="AQ291" i="15"/>
  <c r="AP291" i="15"/>
  <c r="AN291" i="15"/>
  <c r="AM291" i="15"/>
  <c r="AL291" i="15"/>
  <c r="AR290" i="15"/>
  <c r="AQ290" i="15"/>
  <c r="AP290" i="15"/>
  <c r="AS290" i="15" s="1"/>
  <c r="AN290" i="15"/>
  <c r="AM290" i="15"/>
  <c r="AL290" i="15"/>
  <c r="AR289" i="15"/>
  <c r="AQ289" i="15"/>
  <c r="AP289" i="15"/>
  <c r="AN289" i="15"/>
  <c r="AM289" i="15"/>
  <c r="AO289" i="15" s="1"/>
  <c r="AL289" i="15"/>
  <c r="AR288" i="15"/>
  <c r="AQ288" i="15"/>
  <c r="AS288" i="15" s="1"/>
  <c r="AP288" i="15"/>
  <c r="AN288" i="15"/>
  <c r="AM288" i="15"/>
  <c r="AL288" i="15"/>
  <c r="AR287" i="15"/>
  <c r="AS287" i="15" s="1"/>
  <c r="AQ287" i="15"/>
  <c r="AP287" i="15"/>
  <c r="AN287" i="15"/>
  <c r="AM287" i="15"/>
  <c r="AL287" i="15"/>
  <c r="AR286" i="15"/>
  <c r="AQ286" i="15"/>
  <c r="AP286" i="15"/>
  <c r="AS286" i="15" s="1"/>
  <c r="AN286" i="15"/>
  <c r="AM286" i="15"/>
  <c r="AL286" i="15"/>
  <c r="AO286" i="15" s="1"/>
  <c r="AR285" i="15"/>
  <c r="AQ285" i="15"/>
  <c r="AS285" i="15" s="1"/>
  <c r="AP285" i="15"/>
  <c r="AN285" i="15"/>
  <c r="AM285" i="15"/>
  <c r="AL285" i="15"/>
  <c r="AR284" i="15"/>
  <c r="AQ284" i="15"/>
  <c r="AP284" i="15"/>
  <c r="AS284" i="15" s="1"/>
  <c r="AN284" i="15"/>
  <c r="AM284" i="15"/>
  <c r="AL284" i="15"/>
  <c r="AR283" i="15"/>
  <c r="AQ283" i="15"/>
  <c r="AP283" i="15"/>
  <c r="AS283" i="15" s="1"/>
  <c r="AN283" i="15"/>
  <c r="AM283" i="15"/>
  <c r="AO283" i="15" s="1"/>
  <c r="AL283" i="15"/>
  <c r="AR282" i="15"/>
  <c r="AQ282" i="15"/>
  <c r="AP282" i="15"/>
  <c r="AN282" i="15"/>
  <c r="AM282" i="15"/>
  <c r="AL282" i="15"/>
  <c r="AR281" i="15"/>
  <c r="AS281" i="15" s="1"/>
  <c r="AQ281" i="15"/>
  <c r="AP281" i="15"/>
  <c r="AN281" i="15"/>
  <c r="AM281" i="15"/>
  <c r="AL281" i="15"/>
  <c r="AR280" i="15"/>
  <c r="AQ280" i="15"/>
  <c r="AP280" i="15"/>
  <c r="AN280" i="15"/>
  <c r="AM280" i="15"/>
  <c r="AL280" i="15"/>
  <c r="AO280" i="15" s="1"/>
  <c r="AR279" i="15"/>
  <c r="AQ279" i="15"/>
  <c r="AS279" i="15" s="1"/>
  <c r="AP279" i="15"/>
  <c r="AN279" i="15"/>
  <c r="AM279" i="15"/>
  <c r="AL279" i="15"/>
  <c r="AR278" i="15"/>
  <c r="AQ278" i="15"/>
  <c r="AP278" i="15"/>
  <c r="AS278" i="15" s="1"/>
  <c r="AN278" i="15"/>
  <c r="AM278" i="15"/>
  <c r="AL278" i="15"/>
  <c r="AR277" i="15"/>
  <c r="AQ277" i="15"/>
  <c r="AP277" i="15"/>
  <c r="AS277" i="15" s="1"/>
  <c r="AO277" i="15"/>
  <c r="AN277" i="15"/>
  <c r="AM277" i="15"/>
  <c r="AL277" i="15"/>
  <c r="AR276" i="15"/>
  <c r="AQ276" i="15"/>
  <c r="AP276" i="15"/>
  <c r="AN276" i="15"/>
  <c r="AM276" i="15"/>
  <c r="AL276" i="15"/>
  <c r="AR275" i="15"/>
  <c r="AQ275" i="15"/>
  <c r="AP275" i="15"/>
  <c r="AS275" i="15" s="1"/>
  <c r="AN275" i="15"/>
  <c r="AM275" i="15"/>
  <c r="AL275" i="15"/>
  <c r="AR274" i="15"/>
  <c r="AQ274" i="15"/>
  <c r="AP274" i="15"/>
  <c r="AN274" i="15"/>
  <c r="AM274" i="15"/>
  <c r="AL274" i="15"/>
  <c r="AO274" i="15" s="1"/>
  <c r="AR273" i="15"/>
  <c r="AQ273" i="15"/>
  <c r="AP273" i="15"/>
  <c r="AN273" i="15"/>
  <c r="AM273" i="15"/>
  <c r="AL273" i="15"/>
  <c r="AR272" i="15"/>
  <c r="AQ272" i="15"/>
  <c r="AP272" i="15"/>
  <c r="AS272" i="15" s="1"/>
  <c r="AN272" i="15"/>
  <c r="AM272" i="15"/>
  <c r="AO272" i="15" s="1"/>
  <c r="AL272" i="15"/>
  <c r="AR271" i="15"/>
  <c r="AQ271" i="15"/>
  <c r="AP271" i="15"/>
  <c r="AS271" i="15" s="1"/>
  <c r="AN271" i="15"/>
  <c r="AM271" i="15"/>
  <c r="AL271" i="15"/>
  <c r="AO271" i="15" s="1"/>
  <c r="BJ271" i="15" s="1"/>
  <c r="BK271" i="15" s="1"/>
  <c r="AR270" i="15"/>
  <c r="AQ270" i="15"/>
  <c r="AS270" i="15" s="1"/>
  <c r="AP270" i="15"/>
  <c r="AN270" i="15"/>
  <c r="AM270" i="15"/>
  <c r="AL270" i="15"/>
  <c r="AR269" i="15"/>
  <c r="AQ269" i="15"/>
  <c r="AP269" i="15"/>
  <c r="AS269" i="15" s="1"/>
  <c r="AN269" i="15"/>
  <c r="AM269" i="15"/>
  <c r="AL269" i="15"/>
  <c r="AR268" i="15"/>
  <c r="AQ268" i="15"/>
  <c r="AP268" i="15"/>
  <c r="AS268" i="15" s="1"/>
  <c r="AN268" i="15"/>
  <c r="AM268" i="15"/>
  <c r="AL268" i="15"/>
  <c r="AO268" i="15" s="1"/>
  <c r="AR267" i="15"/>
  <c r="AQ267" i="15"/>
  <c r="AP267" i="15"/>
  <c r="AN267" i="15"/>
  <c r="AM267" i="15"/>
  <c r="AL267" i="15"/>
  <c r="AS266" i="15"/>
  <c r="AR266" i="15"/>
  <c r="AQ266" i="15"/>
  <c r="AP266" i="15"/>
  <c r="AN266" i="15"/>
  <c r="AM266" i="15"/>
  <c r="AL266" i="15"/>
  <c r="AR265" i="15"/>
  <c r="AQ265" i="15"/>
  <c r="AP265" i="15"/>
  <c r="AN265" i="15"/>
  <c r="AM265" i="15"/>
  <c r="AL265" i="15"/>
  <c r="AO265" i="15" s="1"/>
  <c r="AR264" i="15"/>
  <c r="AQ264" i="15"/>
  <c r="AP264" i="15"/>
  <c r="AN264" i="15"/>
  <c r="AM264" i="15"/>
  <c r="AL264" i="15"/>
  <c r="AR263" i="15"/>
  <c r="AQ263" i="15"/>
  <c r="AS263" i="15" s="1"/>
  <c r="AP263" i="15"/>
  <c r="AN263" i="15"/>
  <c r="AM263" i="15"/>
  <c r="AO263" i="15" s="1"/>
  <c r="AL263" i="15"/>
  <c r="AR262" i="15"/>
  <c r="AQ262" i="15"/>
  <c r="AP262" i="15"/>
  <c r="AN262" i="15"/>
  <c r="AM262" i="15"/>
  <c r="AO262" i="15" s="1"/>
  <c r="AL262" i="15"/>
  <c r="AR261" i="15"/>
  <c r="AQ261" i="15"/>
  <c r="AP261" i="15"/>
  <c r="AN261" i="15"/>
  <c r="AM261" i="15"/>
  <c r="AL261" i="15"/>
  <c r="AR260" i="15"/>
  <c r="AQ260" i="15"/>
  <c r="AP260" i="15"/>
  <c r="AS260" i="15" s="1"/>
  <c r="AN260" i="15"/>
  <c r="AM260" i="15"/>
  <c r="AL260" i="15"/>
  <c r="AR259" i="15"/>
  <c r="AQ259" i="15"/>
  <c r="AP259" i="15"/>
  <c r="AN259" i="15"/>
  <c r="AM259" i="15"/>
  <c r="AL259" i="15"/>
  <c r="AO259" i="15" s="1"/>
  <c r="AR258" i="15"/>
  <c r="AQ258" i="15"/>
  <c r="AP258" i="15"/>
  <c r="AN258" i="15"/>
  <c r="AM258" i="15"/>
  <c r="AL258" i="15"/>
  <c r="AS257" i="15"/>
  <c r="AR257" i="15"/>
  <c r="AQ257" i="15"/>
  <c r="AP257" i="15"/>
  <c r="AN257" i="15"/>
  <c r="AM257" i="15"/>
  <c r="AL257" i="15"/>
  <c r="AR256" i="15"/>
  <c r="AQ256" i="15"/>
  <c r="AP256" i="15"/>
  <c r="AN256" i="15"/>
  <c r="AO256" i="15" s="1"/>
  <c r="AM256" i="15"/>
  <c r="AL256" i="15"/>
  <c r="AR255" i="15"/>
  <c r="AQ255" i="15"/>
  <c r="AP255" i="15"/>
  <c r="AN255" i="15"/>
  <c r="AM255" i="15"/>
  <c r="AL255" i="15"/>
  <c r="AR254" i="15"/>
  <c r="AQ254" i="15"/>
  <c r="AP254" i="15"/>
  <c r="AS254" i="15" s="1"/>
  <c r="AN254" i="15"/>
  <c r="AM254" i="15"/>
  <c r="AO254" i="15" s="1"/>
  <c r="AL254" i="15"/>
  <c r="AR253" i="15"/>
  <c r="AQ253" i="15"/>
  <c r="AP253" i="15"/>
  <c r="AN253" i="15"/>
  <c r="AM253" i="15"/>
  <c r="AL253" i="15"/>
  <c r="AO253" i="15" s="1"/>
  <c r="AR252" i="15"/>
  <c r="AQ252" i="15"/>
  <c r="AP252" i="15"/>
  <c r="AN252" i="15"/>
  <c r="AM252" i="15"/>
  <c r="AL252" i="15"/>
  <c r="AR251" i="15"/>
  <c r="AQ251" i="15"/>
  <c r="AP251" i="15"/>
  <c r="AS251" i="15" s="1"/>
  <c r="AN251" i="15"/>
  <c r="AM251" i="15"/>
  <c r="AO251" i="15" s="1"/>
  <c r="AL251" i="15"/>
  <c r="AR250" i="15"/>
  <c r="AQ250" i="15"/>
  <c r="AP250" i="15"/>
  <c r="AN250" i="15"/>
  <c r="AM250" i="15"/>
  <c r="AL250" i="15"/>
  <c r="AO250" i="15" s="1"/>
  <c r="AR249" i="15"/>
  <c r="AQ249" i="15"/>
  <c r="AP249" i="15"/>
  <c r="AO249" i="15"/>
  <c r="AN249" i="15"/>
  <c r="AM249" i="15"/>
  <c r="AL249" i="15"/>
  <c r="AR248" i="15"/>
  <c r="AQ248" i="15"/>
  <c r="AP248" i="15"/>
  <c r="AS248" i="15" s="1"/>
  <c r="AN248" i="15"/>
  <c r="AM248" i="15"/>
  <c r="AL248" i="15"/>
  <c r="AR247" i="15"/>
  <c r="AQ247" i="15"/>
  <c r="AP247" i="15"/>
  <c r="AO247" i="15"/>
  <c r="AN247" i="15"/>
  <c r="AM247" i="15"/>
  <c r="AL247" i="15"/>
  <c r="AR246" i="15"/>
  <c r="AQ246" i="15"/>
  <c r="AP246" i="15"/>
  <c r="AN246" i="15"/>
  <c r="AM246" i="15"/>
  <c r="AL246" i="15"/>
  <c r="AR245" i="15"/>
  <c r="AS245" i="15" s="1"/>
  <c r="AQ245" i="15"/>
  <c r="AP245" i="15"/>
  <c r="AN245" i="15"/>
  <c r="AM245" i="15"/>
  <c r="AL245" i="15"/>
  <c r="AR244" i="15"/>
  <c r="AQ244" i="15"/>
  <c r="AP244" i="15"/>
  <c r="AN244" i="15"/>
  <c r="AM244" i="15"/>
  <c r="AL244" i="15"/>
  <c r="AO244" i="15" s="1"/>
  <c r="AR243" i="15"/>
  <c r="AQ243" i="15"/>
  <c r="AS243" i="15" s="1"/>
  <c r="AP243" i="15"/>
  <c r="AN243" i="15"/>
  <c r="AM243" i="15"/>
  <c r="AL243" i="15"/>
  <c r="AO243" i="15" s="1"/>
  <c r="AR242" i="15"/>
  <c r="AQ242" i="15"/>
  <c r="AS242" i="15" s="1"/>
  <c r="AP242" i="15"/>
  <c r="AN242" i="15"/>
  <c r="AM242" i="15"/>
  <c r="AO242" i="15" s="1"/>
  <c r="AL242" i="15"/>
  <c r="AR241" i="15"/>
  <c r="AQ241" i="15"/>
  <c r="AS241" i="15" s="1"/>
  <c r="AP241" i="15"/>
  <c r="AN241" i="15"/>
  <c r="AM241" i="15"/>
  <c r="AL241" i="15"/>
  <c r="AO241" i="15" s="1"/>
  <c r="BJ241" i="15" s="1"/>
  <c r="BK241" i="15" s="1"/>
  <c r="AR240" i="15"/>
  <c r="AQ240" i="15"/>
  <c r="AS240" i="15" s="1"/>
  <c r="AP240" i="15"/>
  <c r="AN240" i="15"/>
  <c r="AM240" i="15"/>
  <c r="AL240" i="15"/>
  <c r="AR239" i="15"/>
  <c r="AQ239" i="15"/>
  <c r="AP239" i="15"/>
  <c r="AS239" i="15" s="1"/>
  <c r="AN239" i="15"/>
  <c r="AM239" i="15"/>
  <c r="AO239" i="15" s="1"/>
  <c r="AL239" i="15"/>
  <c r="AR238" i="15"/>
  <c r="AQ238" i="15"/>
  <c r="AP238" i="15"/>
  <c r="AS238" i="15" s="1"/>
  <c r="AN238" i="15"/>
  <c r="AM238" i="15"/>
  <c r="AL238" i="15"/>
  <c r="AO238" i="15" s="1"/>
  <c r="AR237" i="15"/>
  <c r="AQ237" i="15"/>
  <c r="AP237" i="15"/>
  <c r="AN237" i="15"/>
  <c r="AM237" i="15"/>
  <c r="AO237" i="15" s="1"/>
  <c r="AL237" i="15"/>
  <c r="AR236" i="15"/>
  <c r="AQ236" i="15"/>
  <c r="AP236" i="15"/>
  <c r="AS236" i="15" s="1"/>
  <c r="AN236" i="15"/>
  <c r="AM236" i="15"/>
  <c r="AL236" i="15"/>
  <c r="AR235" i="15"/>
  <c r="AQ235" i="15"/>
  <c r="AP235" i="15"/>
  <c r="AS235" i="15" s="1"/>
  <c r="AN235" i="15"/>
  <c r="AM235" i="15"/>
  <c r="AL235" i="15"/>
  <c r="AO235" i="15" s="1"/>
  <c r="BJ235" i="15" s="1"/>
  <c r="BK235" i="15" s="1"/>
  <c r="AR234" i="15"/>
  <c r="AQ234" i="15"/>
  <c r="AS234" i="15" s="1"/>
  <c r="AP234" i="15"/>
  <c r="AN234" i="15"/>
  <c r="AM234" i="15"/>
  <c r="AL234" i="15"/>
  <c r="AO234" i="15" s="1"/>
  <c r="AR233" i="15"/>
  <c r="AQ233" i="15"/>
  <c r="AP233" i="15"/>
  <c r="AS233" i="15" s="1"/>
  <c r="AN233" i="15"/>
  <c r="AM233" i="15"/>
  <c r="AO233" i="15" s="1"/>
  <c r="AL233" i="15"/>
  <c r="AR232" i="15"/>
  <c r="AQ232" i="15"/>
  <c r="AP232" i="15"/>
  <c r="AS232" i="15" s="1"/>
  <c r="AN232" i="15"/>
  <c r="AM232" i="15"/>
  <c r="AL232" i="15"/>
  <c r="AO232" i="15" s="1"/>
  <c r="AR231" i="15"/>
  <c r="AQ231" i="15"/>
  <c r="AS231" i="15" s="1"/>
  <c r="AP231" i="15"/>
  <c r="AN231" i="15"/>
  <c r="AM231" i="15"/>
  <c r="AL231" i="15"/>
  <c r="AO231" i="15" s="1"/>
  <c r="AR230" i="15"/>
  <c r="AQ230" i="15"/>
  <c r="AS230" i="15" s="1"/>
  <c r="AP230" i="15"/>
  <c r="AN230" i="15"/>
  <c r="AM230" i="15"/>
  <c r="AO230" i="15" s="1"/>
  <c r="AL230" i="15"/>
  <c r="AR229" i="15"/>
  <c r="AQ229" i="15"/>
  <c r="AS229" i="15" s="1"/>
  <c r="AP229" i="15"/>
  <c r="AN229" i="15"/>
  <c r="AM229" i="15"/>
  <c r="AL229" i="15"/>
  <c r="AO229" i="15" s="1"/>
  <c r="BJ229" i="15" s="1"/>
  <c r="BK229" i="15" s="1"/>
  <c r="AR228" i="15"/>
  <c r="AQ228" i="15"/>
  <c r="AS228" i="15" s="1"/>
  <c r="AP228" i="15"/>
  <c r="AN228" i="15"/>
  <c r="AM228" i="15"/>
  <c r="AL228" i="15"/>
  <c r="AR227" i="15"/>
  <c r="AQ227" i="15"/>
  <c r="AP227" i="15"/>
  <c r="AS227" i="15" s="1"/>
  <c r="AN227" i="15"/>
  <c r="AM227" i="15"/>
  <c r="AO227" i="15" s="1"/>
  <c r="AL227" i="15"/>
  <c r="AR226" i="15"/>
  <c r="AQ226" i="15"/>
  <c r="AP226" i="15"/>
  <c r="AS226" i="15" s="1"/>
  <c r="AN226" i="15"/>
  <c r="AM226" i="15"/>
  <c r="AL226" i="15"/>
  <c r="AO226" i="15" s="1"/>
  <c r="BJ226" i="15" s="1"/>
  <c r="BK226" i="15" s="1"/>
  <c r="AR225" i="15"/>
  <c r="AQ225" i="15"/>
  <c r="AP225" i="15"/>
  <c r="AN225" i="15"/>
  <c r="AM225" i="15"/>
  <c r="AO225" i="15" s="1"/>
  <c r="AL225" i="15"/>
  <c r="AR224" i="15"/>
  <c r="AQ224" i="15"/>
  <c r="AP224" i="15"/>
  <c r="AS224" i="15" s="1"/>
  <c r="AN224" i="15"/>
  <c r="AM224" i="15"/>
  <c r="AL224" i="15"/>
  <c r="AR223" i="15"/>
  <c r="AQ223" i="15"/>
  <c r="AP223" i="15"/>
  <c r="AN223" i="15"/>
  <c r="AM223" i="15"/>
  <c r="AO223" i="15" s="1"/>
  <c r="AL223" i="15"/>
  <c r="AR222" i="15"/>
  <c r="AQ222" i="15"/>
  <c r="AP222" i="15"/>
  <c r="AN222" i="15"/>
  <c r="AM222" i="15"/>
  <c r="AL222" i="15"/>
  <c r="AR221" i="15"/>
  <c r="AQ221" i="15"/>
  <c r="AP221" i="15"/>
  <c r="AS221" i="15" s="1"/>
  <c r="AN221" i="15"/>
  <c r="AM221" i="15"/>
  <c r="AL221" i="15"/>
  <c r="AR220" i="15"/>
  <c r="AQ220" i="15"/>
  <c r="AP220" i="15"/>
  <c r="AN220" i="15"/>
  <c r="AM220" i="15"/>
  <c r="AL220" i="15"/>
  <c r="AO220" i="15" s="1"/>
  <c r="AR219" i="15"/>
  <c r="AQ219" i="15"/>
  <c r="AP219" i="15"/>
  <c r="AO219" i="15"/>
  <c r="AN219" i="15"/>
  <c r="AM219" i="15"/>
  <c r="AL219" i="15"/>
  <c r="AR218" i="15"/>
  <c r="AQ218" i="15"/>
  <c r="AP218" i="15"/>
  <c r="AS218" i="15" s="1"/>
  <c r="AN218" i="15"/>
  <c r="AM218" i="15"/>
  <c r="AL218" i="15"/>
  <c r="AR217" i="15"/>
  <c r="AQ217" i="15"/>
  <c r="AP217" i="15"/>
  <c r="AS217" i="15" s="1"/>
  <c r="AN217" i="15"/>
  <c r="AM217" i="15"/>
  <c r="AO217" i="15" s="1"/>
  <c r="AL217" i="15"/>
  <c r="AR216" i="15"/>
  <c r="AQ216" i="15"/>
  <c r="AP216" i="15"/>
  <c r="AN216" i="15"/>
  <c r="AM216" i="15"/>
  <c r="AL216" i="15"/>
  <c r="AR215" i="15"/>
  <c r="AQ215" i="15"/>
  <c r="AP215" i="15"/>
  <c r="AS215" i="15" s="1"/>
  <c r="AN215" i="15"/>
  <c r="AM215" i="15"/>
  <c r="AL215" i="15"/>
  <c r="AR214" i="15"/>
  <c r="AQ214" i="15"/>
  <c r="AP214" i="15"/>
  <c r="AN214" i="15"/>
  <c r="AM214" i="15"/>
  <c r="AL214" i="15"/>
  <c r="AO214" i="15" s="1"/>
  <c r="AR213" i="15"/>
  <c r="AQ213" i="15"/>
  <c r="AP213" i="15"/>
  <c r="AO213" i="15"/>
  <c r="AN213" i="15"/>
  <c r="AM213" i="15"/>
  <c r="AL213" i="15"/>
  <c r="AR212" i="15"/>
  <c r="AQ212" i="15"/>
  <c r="AP212" i="15"/>
  <c r="AS212" i="15" s="1"/>
  <c r="AN212" i="15"/>
  <c r="AM212" i="15"/>
  <c r="AL212" i="15"/>
  <c r="AR211" i="15"/>
  <c r="AQ211" i="15"/>
  <c r="AP211" i="15"/>
  <c r="AO211" i="15"/>
  <c r="AN211" i="15"/>
  <c r="AM211" i="15"/>
  <c r="AL211" i="15"/>
  <c r="AR210" i="15"/>
  <c r="AQ210" i="15"/>
  <c r="AS210" i="15" s="1"/>
  <c r="AP210" i="15"/>
  <c r="AN210" i="15"/>
  <c r="AM210" i="15"/>
  <c r="AL210" i="15"/>
  <c r="AR209" i="15"/>
  <c r="AQ209" i="15"/>
  <c r="AP209" i="15"/>
  <c r="AS209" i="15" s="1"/>
  <c r="AN209" i="15"/>
  <c r="AM209" i="15"/>
  <c r="AL209" i="15"/>
  <c r="AR208" i="15"/>
  <c r="AQ208" i="15"/>
  <c r="AP208" i="15"/>
  <c r="AN208" i="15"/>
  <c r="AM208" i="15"/>
  <c r="AO208" i="15" s="1"/>
  <c r="AL208" i="15"/>
  <c r="AR207" i="15"/>
  <c r="AQ207" i="15"/>
  <c r="AS207" i="15" s="1"/>
  <c r="AP207" i="15"/>
  <c r="AN207" i="15"/>
  <c r="AO207" i="15" s="1"/>
  <c r="BJ207" i="15" s="1"/>
  <c r="BK207" i="15" s="1"/>
  <c r="AM207" i="15"/>
  <c r="AL207" i="15"/>
  <c r="AS206" i="15"/>
  <c r="AR206" i="15"/>
  <c r="AQ206" i="15"/>
  <c r="AP206" i="15"/>
  <c r="AN206" i="15"/>
  <c r="AM206" i="15"/>
  <c r="AL206" i="15"/>
  <c r="AR205" i="15"/>
  <c r="AQ205" i="15"/>
  <c r="AS205" i="15" s="1"/>
  <c r="AP205" i="15"/>
  <c r="AN205" i="15"/>
  <c r="AO205" i="15" s="1"/>
  <c r="BJ205" i="15" s="1"/>
  <c r="BK205" i="15" s="1"/>
  <c r="AM205" i="15"/>
  <c r="AL205" i="15"/>
  <c r="AR204" i="15"/>
  <c r="AQ204" i="15"/>
  <c r="AP204" i="15"/>
  <c r="AN204" i="15"/>
  <c r="AM204" i="15"/>
  <c r="AL204" i="15"/>
  <c r="AR203" i="15"/>
  <c r="AQ203" i="15"/>
  <c r="AP203" i="15"/>
  <c r="AS203" i="15" s="1"/>
  <c r="AN203" i="15"/>
  <c r="AM203" i="15"/>
  <c r="AO203" i="15" s="1"/>
  <c r="AL203" i="15"/>
  <c r="AR202" i="15"/>
  <c r="AQ202" i="15"/>
  <c r="AP202" i="15"/>
  <c r="AN202" i="15"/>
  <c r="AM202" i="15"/>
  <c r="AL202" i="15"/>
  <c r="AO202" i="15" s="1"/>
  <c r="AR201" i="15"/>
  <c r="AQ201" i="15"/>
  <c r="AP201" i="15"/>
  <c r="AN201" i="15"/>
  <c r="AM201" i="15"/>
  <c r="AL201" i="15"/>
  <c r="AO201" i="15" s="1"/>
  <c r="AR200" i="15"/>
  <c r="AQ200" i="15"/>
  <c r="AP200" i="15"/>
  <c r="AS200" i="15" s="1"/>
  <c r="AN200" i="15"/>
  <c r="AM200" i="15"/>
  <c r="AO200" i="15" s="1"/>
  <c r="AL200" i="15"/>
  <c r="AR199" i="15"/>
  <c r="AQ199" i="15"/>
  <c r="AP199" i="15"/>
  <c r="AS199" i="15" s="1"/>
  <c r="AN199" i="15"/>
  <c r="AO199" i="15" s="1"/>
  <c r="BJ199" i="15" s="1"/>
  <c r="BK199" i="15" s="1"/>
  <c r="AM199" i="15"/>
  <c r="AL199" i="15"/>
  <c r="AR198" i="15"/>
  <c r="AQ198" i="15"/>
  <c r="AP198" i="15"/>
  <c r="AN198" i="15"/>
  <c r="AM198" i="15"/>
  <c r="AL198" i="15"/>
  <c r="AR197" i="15"/>
  <c r="AQ197" i="15"/>
  <c r="AP197" i="15"/>
  <c r="AS197" i="15" s="1"/>
  <c r="AN197" i="15"/>
  <c r="AM197" i="15"/>
  <c r="AO197" i="15" s="1"/>
  <c r="AL197" i="15"/>
  <c r="AR196" i="15"/>
  <c r="AQ196" i="15"/>
  <c r="AP196" i="15"/>
  <c r="AS196" i="15" s="1"/>
  <c r="AN196" i="15"/>
  <c r="AM196" i="15"/>
  <c r="AO196" i="15" s="1"/>
  <c r="BJ196" i="15" s="1"/>
  <c r="BK196" i="15" s="1"/>
  <c r="AL196" i="15"/>
  <c r="AR195" i="15"/>
  <c r="AQ195" i="15"/>
  <c r="AS195" i="15" s="1"/>
  <c r="AP195" i="15"/>
  <c r="AN195" i="15"/>
  <c r="AO195" i="15" s="1"/>
  <c r="BJ195" i="15" s="1"/>
  <c r="BK195" i="15" s="1"/>
  <c r="AM195" i="15"/>
  <c r="AL195" i="15"/>
  <c r="AS194" i="15"/>
  <c r="AR194" i="15"/>
  <c r="AQ194" i="15"/>
  <c r="AP194" i="15"/>
  <c r="AN194" i="15"/>
  <c r="AM194" i="15"/>
  <c r="AL194" i="15"/>
  <c r="AR193" i="15"/>
  <c r="AQ193" i="15"/>
  <c r="AS193" i="15" s="1"/>
  <c r="AP193" i="15"/>
  <c r="AN193" i="15"/>
  <c r="AO193" i="15" s="1"/>
  <c r="BJ193" i="15" s="1"/>
  <c r="BK193" i="15" s="1"/>
  <c r="AM193" i="15"/>
  <c r="AL193" i="15"/>
  <c r="AR192" i="15"/>
  <c r="AQ192" i="15"/>
  <c r="AP192" i="15"/>
  <c r="AN192" i="15"/>
  <c r="AM192" i="15"/>
  <c r="AL192" i="15"/>
  <c r="AR191" i="15"/>
  <c r="AQ191" i="15"/>
  <c r="AP191" i="15"/>
  <c r="AS191" i="15" s="1"/>
  <c r="AN191" i="15"/>
  <c r="AM191" i="15"/>
  <c r="AO191" i="15" s="1"/>
  <c r="AL191" i="15"/>
  <c r="AR190" i="15"/>
  <c r="AQ190" i="15"/>
  <c r="AP190" i="15"/>
  <c r="AN190" i="15"/>
  <c r="AM190" i="15"/>
  <c r="AL190" i="15"/>
  <c r="AO190" i="15" s="1"/>
  <c r="AR189" i="15"/>
  <c r="AQ189" i="15"/>
  <c r="AP189" i="15"/>
  <c r="AN189" i="15"/>
  <c r="AM189" i="15"/>
  <c r="AL189" i="15"/>
  <c r="AO189" i="15" s="1"/>
  <c r="AR188" i="15"/>
  <c r="AQ188" i="15"/>
  <c r="AP188" i="15"/>
  <c r="AS188" i="15" s="1"/>
  <c r="AN188" i="15"/>
  <c r="AM188" i="15"/>
  <c r="AO188" i="15" s="1"/>
  <c r="AL188" i="15"/>
  <c r="AR187" i="15"/>
  <c r="AQ187" i="15"/>
  <c r="AP187" i="15"/>
  <c r="AN187" i="15"/>
  <c r="AM187" i="15"/>
  <c r="AL187" i="15"/>
  <c r="AO187" i="15" s="1"/>
  <c r="AR186" i="15"/>
  <c r="AQ186" i="15"/>
  <c r="AS186" i="15" s="1"/>
  <c r="AP186" i="15"/>
  <c r="AN186" i="15"/>
  <c r="AM186" i="15"/>
  <c r="AL186" i="15"/>
  <c r="AR185" i="15"/>
  <c r="AQ185" i="15"/>
  <c r="AP185" i="15"/>
  <c r="AS185" i="15" s="1"/>
  <c r="AN185" i="15"/>
  <c r="AM185" i="15"/>
  <c r="AL185" i="15"/>
  <c r="AR184" i="15"/>
  <c r="AQ184" i="15"/>
  <c r="AP184" i="15"/>
  <c r="AS184" i="15" s="1"/>
  <c r="AN184" i="15"/>
  <c r="AM184" i="15"/>
  <c r="AL184" i="15"/>
  <c r="AO184" i="15" s="1"/>
  <c r="BJ184" i="15" s="1"/>
  <c r="BK184" i="15" s="1"/>
  <c r="AR183" i="15"/>
  <c r="AQ183" i="15"/>
  <c r="AP183" i="15"/>
  <c r="AN183" i="15"/>
  <c r="AM183" i="15"/>
  <c r="AL183" i="15"/>
  <c r="AO183" i="15" s="1"/>
  <c r="AR182" i="15"/>
  <c r="AQ182" i="15"/>
  <c r="AS182" i="15" s="1"/>
  <c r="AP182" i="15"/>
  <c r="AN182" i="15"/>
  <c r="AM182" i="15"/>
  <c r="AL182" i="15"/>
  <c r="AR181" i="15"/>
  <c r="AQ181" i="15"/>
  <c r="AP181" i="15"/>
  <c r="AS181" i="15" s="1"/>
  <c r="AN181" i="15"/>
  <c r="AM181" i="15"/>
  <c r="AL181" i="15"/>
  <c r="AO181" i="15" s="1"/>
  <c r="AR180" i="15"/>
  <c r="AQ180" i="15"/>
  <c r="AS180" i="15" s="1"/>
  <c r="AP180" i="15"/>
  <c r="AN180" i="15"/>
  <c r="AM180" i="15"/>
  <c r="AL180" i="15"/>
  <c r="AO180" i="15" s="1"/>
  <c r="AR179" i="15"/>
  <c r="AQ179" i="15"/>
  <c r="AP179" i="15"/>
  <c r="AS179" i="15" s="1"/>
  <c r="AN179" i="15"/>
  <c r="AM179" i="15"/>
  <c r="AL179" i="15"/>
  <c r="AR178" i="15"/>
  <c r="AQ178" i="15"/>
  <c r="AP178" i="15"/>
  <c r="AS178" i="15" s="1"/>
  <c r="AN178" i="15"/>
  <c r="AM178" i="15"/>
  <c r="AL178" i="15"/>
  <c r="AO178" i="15" s="1"/>
  <c r="AR177" i="15"/>
  <c r="AQ177" i="15"/>
  <c r="AP177" i="15"/>
  <c r="AN177" i="15"/>
  <c r="AM177" i="15"/>
  <c r="AL177" i="15"/>
  <c r="AO177" i="15" s="1"/>
  <c r="AR176" i="15"/>
  <c r="AQ176" i="15"/>
  <c r="AS176" i="15" s="1"/>
  <c r="AP176" i="15"/>
  <c r="AN176" i="15"/>
  <c r="AM176" i="15"/>
  <c r="AL176" i="15"/>
  <c r="AR175" i="15"/>
  <c r="AQ175" i="15"/>
  <c r="AP175" i="15"/>
  <c r="AN175" i="15"/>
  <c r="AM175" i="15"/>
  <c r="AL175" i="15"/>
  <c r="AO175" i="15" s="1"/>
  <c r="AR174" i="15"/>
  <c r="AQ174" i="15"/>
  <c r="AP174" i="15"/>
  <c r="AN174" i="15"/>
  <c r="AM174" i="15"/>
  <c r="AL174" i="15"/>
  <c r="AR173" i="15"/>
  <c r="AQ173" i="15"/>
  <c r="AP173" i="15"/>
  <c r="AS173" i="15" s="1"/>
  <c r="AN173" i="15"/>
  <c r="AM173" i="15"/>
  <c r="AL173" i="15"/>
  <c r="AR172" i="15"/>
  <c r="AQ172" i="15"/>
  <c r="AP172" i="15"/>
  <c r="AO172" i="15"/>
  <c r="AN172" i="15"/>
  <c r="AM172" i="15"/>
  <c r="AL172" i="15"/>
  <c r="AR171" i="15"/>
  <c r="AQ171" i="15"/>
  <c r="AP171" i="15"/>
  <c r="AN171" i="15"/>
  <c r="AM171" i="15"/>
  <c r="AL171" i="15"/>
  <c r="AO171" i="15" s="1"/>
  <c r="AS170" i="15"/>
  <c r="AR170" i="15"/>
  <c r="AQ170" i="15"/>
  <c r="AP170" i="15"/>
  <c r="AN170" i="15"/>
  <c r="AM170" i="15"/>
  <c r="AO170" i="15" s="1"/>
  <c r="AL170" i="15"/>
  <c r="AR169" i="15"/>
  <c r="AQ169" i="15"/>
  <c r="AP169" i="15"/>
  <c r="AN169" i="15"/>
  <c r="AM169" i="15"/>
  <c r="AL169" i="15"/>
  <c r="AO169" i="15" s="1"/>
  <c r="AR168" i="15"/>
  <c r="AQ168" i="15"/>
  <c r="AP168" i="15"/>
  <c r="AN168" i="15"/>
  <c r="AM168" i="15"/>
  <c r="AL168" i="15"/>
  <c r="AR167" i="15"/>
  <c r="AQ167" i="15"/>
  <c r="AS167" i="15" s="1"/>
  <c r="AP167" i="15"/>
  <c r="AN167" i="15"/>
  <c r="AM167" i="15"/>
  <c r="AO167" i="15" s="1"/>
  <c r="AL167" i="15"/>
  <c r="AR166" i="15"/>
  <c r="AQ166" i="15"/>
  <c r="AP166" i="15"/>
  <c r="AN166" i="15"/>
  <c r="AM166" i="15"/>
  <c r="AL166" i="15"/>
  <c r="AO166" i="15" s="1"/>
  <c r="AR165" i="15"/>
  <c r="AQ165" i="15"/>
  <c r="AS165" i="15" s="1"/>
  <c r="AP165" i="15"/>
  <c r="AN165" i="15"/>
  <c r="AM165" i="15"/>
  <c r="AL165" i="15"/>
  <c r="AO165" i="15" s="1"/>
  <c r="AR164" i="15"/>
  <c r="AS164" i="15" s="1"/>
  <c r="AQ164" i="15"/>
  <c r="AP164" i="15"/>
  <c r="AN164" i="15"/>
  <c r="AM164" i="15"/>
  <c r="AL164" i="15"/>
  <c r="AR163" i="15"/>
  <c r="AQ163" i="15"/>
  <c r="AS163" i="15" s="1"/>
  <c r="AP163" i="15"/>
  <c r="AN163" i="15"/>
  <c r="AM163" i="15"/>
  <c r="AL163" i="15"/>
  <c r="AO163" i="15" s="1"/>
  <c r="BJ163" i="15" s="1"/>
  <c r="BK163" i="15" s="1"/>
  <c r="AR162" i="15"/>
  <c r="AQ162" i="15"/>
  <c r="AP162" i="15"/>
  <c r="AN162" i="15"/>
  <c r="AM162" i="15"/>
  <c r="AL162" i="15"/>
  <c r="AR161" i="15"/>
  <c r="AQ161" i="15"/>
  <c r="AS161" i="15" s="1"/>
  <c r="AP161" i="15"/>
  <c r="AN161" i="15"/>
  <c r="AM161" i="15"/>
  <c r="AO161" i="15" s="1"/>
  <c r="AL161" i="15"/>
  <c r="AR160" i="15"/>
  <c r="AS160" i="15" s="1"/>
  <c r="AQ160" i="15"/>
  <c r="AP160" i="15"/>
  <c r="AO160" i="15"/>
  <c r="AN160" i="15"/>
  <c r="AM160" i="15"/>
  <c r="AL160" i="15"/>
  <c r="AR159" i="15"/>
  <c r="AQ159" i="15"/>
  <c r="AP159" i="15"/>
  <c r="AN159" i="15"/>
  <c r="AM159" i="15"/>
  <c r="AL159" i="15"/>
  <c r="AO159" i="15" s="1"/>
  <c r="AS158" i="15"/>
  <c r="AR158" i="15"/>
  <c r="AQ158" i="15"/>
  <c r="AP158" i="15"/>
  <c r="AN158" i="15"/>
  <c r="AM158" i="15"/>
  <c r="AO158" i="15" s="1"/>
  <c r="AL158" i="15"/>
  <c r="AR157" i="15"/>
  <c r="AQ157" i="15"/>
  <c r="AP157" i="15"/>
  <c r="AN157" i="15"/>
  <c r="AM157" i="15"/>
  <c r="AL157" i="15"/>
  <c r="AO157" i="15" s="1"/>
  <c r="AR156" i="15"/>
  <c r="AQ156" i="15"/>
  <c r="AP156" i="15"/>
  <c r="AN156" i="15"/>
  <c r="AM156" i="15"/>
  <c r="AL156" i="15"/>
  <c r="AR155" i="15"/>
  <c r="AQ155" i="15"/>
  <c r="AS155" i="15" s="1"/>
  <c r="AP155" i="15"/>
  <c r="AN155" i="15"/>
  <c r="AM155" i="15"/>
  <c r="AO155" i="15" s="1"/>
  <c r="AL155" i="15"/>
  <c r="AR154" i="15"/>
  <c r="AQ154" i="15"/>
  <c r="AP154" i="15"/>
  <c r="AN154" i="15"/>
  <c r="AM154" i="15"/>
  <c r="AL154" i="15"/>
  <c r="AO154" i="15" s="1"/>
  <c r="AR153" i="15"/>
  <c r="AQ153" i="15"/>
  <c r="AS153" i="15" s="1"/>
  <c r="AP153" i="15"/>
  <c r="AN153" i="15"/>
  <c r="AM153" i="15"/>
  <c r="AL153" i="15"/>
  <c r="AO153" i="15" s="1"/>
  <c r="AR152" i="15"/>
  <c r="AS152" i="15" s="1"/>
  <c r="AQ152" i="15"/>
  <c r="AP152" i="15"/>
  <c r="AN152" i="15"/>
  <c r="AM152" i="15"/>
  <c r="AL152" i="15"/>
  <c r="AR151" i="15"/>
  <c r="AQ151" i="15"/>
  <c r="AS151" i="15" s="1"/>
  <c r="AP151" i="15"/>
  <c r="AN151" i="15"/>
  <c r="AM151" i="15"/>
  <c r="AL151" i="15"/>
  <c r="AO151" i="15" s="1"/>
  <c r="AR150" i="15"/>
  <c r="AQ150" i="15"/>
  <c r="AS150" i="15" s="1"/>
  <c r="AP150" i="15"/>
  <c r="AN150" i="15"/>
  <c r="AM150" i="15"/>
  <c r="AL150" i="15"/>
  <c r="AR149" i="15"/>
  <c r="AQ149" i="15"/>
  <c r="AP149" i="15"/>
  <c r="AS149" i="15" s="1"/>
  <c r="AN149" i="15"/>
  <c r="AM149" i="15"/>
  <c r="AL149" i="15"/>
  <c r="AR148" i="15"/>
  <c r="AQ148" i="15"/>
  <c r="AP148" i="15"/>
  <c r="AS148" i="15" s="1"/>
  <c r="AN148" i="15"/>
  <c r="AM148" i="15"/>
  <c r="AO148" i="15" s="1"/>
  <c r="AL148" i="15"/>
  <c r="AR147" i="15"/>
  <c r="AQ147" i="15"/>
  <c r="AP147" i="15"/>
  <c r="AN147" i="15"/>
  <c r="AM147" i="15"/>
  <c r="AL147" i="15"/>
  <c r="AO147" i="15" s="1"/>
  <c r="AR146" i="15"/>
  <c r="AQ146" i="15"/>
  <c r="AP146" i="15"/>
  <c r="AS146" i="15" s="1"/>
  <c r="AN146" i="15"/>
  <c r="AM146" i="15"/>
  <c r="AO146" i="15" s="1"/>
  <c r="AL146" i="15"/>
  <c r="AR145" i="15"/>
  <c r="AQ145" i="15"/>
  <c r="AP145" i="15"/>
  <c r="AS145" i="15" s="1"/>
  <c r="AN145" i="15"/>
  <c r="AM145" i="15"/>
  <c r="AL145" i="15"/>
  <c r="AO145" i="15" s="1"/>
  <c r="AR144" i="15"/>
  <c r="AQ144" i="15"/>
  <c r="AS144" i="15" s="1"/>
  <c r="AP144" i="15"/>
  <c r="AN144" i="15"/>
  <c r="AM144" i="15"/>
  <c r="AL144" i="15"/>
  <c r="AR143" i="15"/>
  <c r="AQ143" i="15"/>
  <c r="AP143" i="15"/>
  <c r="AS143" i="15" s="1"/>
  <c r="BJ143" i="15" s="1"/>
  <c r="AD142" i="15"/>
  <c r="BU142" i="15" s="1"/>
  <c r="AC142" i="15"/>
  <c r="BT142" i="15" s="1"/>
  <c r="AB142" i="15"/>
  <c r="BS142" i="15" s="1"/>
  <c r="AA142" i="15"/>
  <c r="BR142" i="15" s="1"/>
  <c r="Z142" i="15"/>
  <c r="Y142" i="15"/>
  <c r="X142" i="15"/>
  <c r="W142" i="15"/>
  <c r="T142" i="15"/>
  <c r="AD117" i="15"/>
  <c r="BH67" i="15" s="1" a="1"/>
  <c r="BH67" i="15" s="1"/>
  <c r="AC117" i="15"/>
  <c r="BG67" i="15" s="1" a="1"/>
  <c r="BG67" i="15" s="1"/>
  <c r="AB117" i="15"/>
  <c r="BF67" i="15" s="1" a="1"/>
  <c r="BF67" i="15" s="1"/>
  <c r="AA117" i="15"/>
  <c r="BE67" i="15" s="1" a="1"/>
  <c r="BE67" i="15" s="1"/>
  <c r="Z117" i="15"/>
  <c r="BD67" i="15" s="1" a="1"/>
  <c r="BD67" i="15" s="1"/>
  <c r="Y117" i="15"/>
  <c r="BC67" i="15" s="1" a="1"/>
  <c r="BC67" i="15" s="1"/>
  <c r="X117" i="15"/>
  <c r="BB67" i="15" s="1" a="1"/>
  <c r="BB67" i="15" s="1"/>
  <c r="W117" i="15"/>
  <c r="BA67" i="15" s="1" a="1"/>
  <c r="BA67" i="15" s="1"/>
  <c r="V117" i="15"/>
  <c r="AZ67" i="15" s="1" a="1"/>
  <c r="AZ67" i="15" s="1"/>
  <c r="U117" i="15"/>
  <c r="AY67" i="15" s="1" a="1"/>
  <c r="AY67" i="15" s="1"/>
  <c r="T117" i="15"/>
  <c r="AX67" i="15" s="1" a="1"/>
  <c r="AX67" i="15" s="1"/>
  <c r="S117" i="15"/>
  <c r="AW67" i="15" s="1" a="1"/>
  <c r="AW67" i="15" s="1"/>
  <c r="R117" i="15"/>
  <c r="AV67" i="15" s="1" a="1"/>
  <c r="AV67" i="15" s="1"/>
  <c r="Q117" i="15"/>
  <c r="AU67" i="15" s="1" a="1"/>
  <c r="AU67" i="15" s="1"/>
  <c r="P117" i="15"/>
  <c r="AT67" i="15" s="1" a="1"/>
  <c r="AT67" i="15" s="1"/>
  <c r="O117" i="15"/>
  <c r="AS67" i="15" s="1" a="1"/>
  <c r="AS67" i="15" s="1"/>
  <c r="BT116" i="15"/>
  <c r="BS116" i="15"/>
  <c r="BR116" i="15"/>
  <c r="BP116" i="15"/>
  <c r="BO116" i="15"/>
  <c r="BN116" i="15"/>
  <c r="BL116" i="15"/>
  <c r="BK116" i="15"/>
  <c r="BJ116" i="15"/>
  <c r="BM116" i="15" s="1"/>
  <c r="BX115" i="15"/>
  <c r="BW115" i="15"/>
  <c r="BV115" i="15"/>
  <c r="BY115" i="15" s="1"/>
  <c r="BT115" i="15"/>
  <c r="BS115" i="15"/>
  <c r="BR115" i="15"/>
  <c r="BP115" i="15"/>
  <c r="BO115" i="15"/>
  <c r="BN115" i="15"/>
  <c r="BQ115" i="15" s="1"/>
  <c r="BL115" i="15"/>
  <c r="BK115" i="15"/>
  <c r="BM115" i="15" s="1"/>
  <c r="BJ115" i="15"/>
  <c r="BX114" i="15"/>
  <c r="BW114" i="15"/>
  <c r="BV114" i="15"/>
  <c r="BT114" i="15"/>
  <c r="BS114" i="15"/>
  <c r="BR114" i="15"/>
  <c r="BP114" i="15"/>
  <c r="BO114" i="15"/>
  <c r="BN114" i="15"/>
  <c r="BQ114" i="15" s="1"/>
  <c r="BL114" i="15"/>
  <c r="BK114" i="15"/>
  <c r="BJ114" i="15"/>
  <c r="BY113" i="15"/>
  <c r="BX113" i="15"/>
  <c r="BW113" i="15"/>
  <c r="BV113" i="15"/>
  <c r="BT113" i="15"/>
  <c r="BS113" i="15"/>
  <c r="BR113" i="15"/>
  <c r="BP113" i="15"/>
  <c r="BO113" i="15"/>
  <c r="BN113" i="15"/>
  <c r="BL113" i="15"/>
  <c r="BK113" i="15"/>
  <c r="BJ113" i="15"/>
  <c r="BM113" i="15" s="1"/>
  <c r="BY112" i="15"/>
  <c r="BX112" i="15"/>
  <c r="BW112" i="15"/>
  <c r="BV112" i="15"/>
  <c r="BT112" i="15"/>
  <c r="BS112" i="15"/>
  <c r="BR112" i="15"/>
  <c r="BP112" i="15"/>
  <c r="BO112" i="15"/>
  <c r="BN112" i="15"/>
  <c r="BL112" i="15"/>
  <c r="BK112" i="15"/>
  <c r="BJ112" i="15"/>
  <c r="BM112" i="15" s="1"/>
  <c r="BX111" i="15"/>
  <c r="BW111" i="15"/>
  <c r="BV111" i="15"/>
  <c r="BT111" i="15"/>
  <c r="BS111" i="15"/>
  <c r="BR111" i="15"/>
  <c r="BP111" i="15"/>
  <c r="BO111" i="15"/>
  <c r="BN111" i="15"/>
  <c r="BL111" i="15"/>
  <c r="BK111" i="15"/>
  <c r="BJ111" i="15"/>
  <c r="BM111" i="15" s="1"/>
  <c r="BX110" i="15"/>
  <c r="BW110" i="15"/>
  <c r="BV110" i="15"/>
  <c r="BT110" i="15"/>
  <c r="BS110" i="15"/>
  <c r="BR110" i="15"/>
  <c r="BU110" i="15" s="1"/>
  <c r="BP110" i="15"/>
  <c r="BO110" i="15"/>
  <c r="BN110" i="15"/>
  <c r="BL110" i="15"/>
  <c r="BK110" i="15"/>
  <c r="BJ110" i="15"/>
  <c r="BM110" i="15" s="1"/>
  <c r="BX109" i="15"/>
  <c r="BW109" i="15"/>
  <c r="BV109" i="15"/>
  <c r="BY109" i="15" s="1"/>
  <c r="BT109" i="15"/>
  <c r="BS109" i="15"/>
  <c r="BR109" i="15"/>
  <c r="BP109" i="15"/>
  <c r="BO109" i="15"/>
  <c r="BQ109" i="15" s="1"/>
  <c r="BN109" i="15"/>
  <c r="BL109" i="15"/>
  <c r="BK109" i="15"/>
  <c r="BJ109" i="15"/>
  <c r="BX108" i="15"/>
  <c r="BW108" i="15"/>
  <c r="BV108" i="15"/>
  <c r="BT108" i="15"/>
  <c r="BS108" i="15"/>
  <c r="BU108" i="15" s="1"/>
  <c r="BR108" i="15"/>
  <c r="BP108" i="15"/>
  <c r="BO108" i="15"/>
  <c r="BN108" i="15"/>
  <c r="BL108" i="15"/>
  <c r="BK108" i="15"/>
  <c r="BJ108" i="15"/>
  <c r="BM108" i="15" s="1"/>
  <c r="BX107" i="15"/>
  <c r="BW107" i="15"/>
  <c r="BV107" i="15"/>
  <c r="BY107" i="15" s="1"/>
  <c r="BT107" i="15"/>
  <c r="BS107" i="15"/>
  <c r="BR107" i="15"/>
  <c r="BP107" i="15"/>
  <c r="BO107" i="15"/>
  <c r="BN107" i="15"/>
  <c r="BL107" i="15"/>
  <c r="BK107" i="15"/>
  <c r="BJ107" i="15"/>
  <c r="BM107" i="15" s="1"/>
  <c r="BX106" i="15"/>
  <c r="BW106" i="15"/>
  <c r="BV106" i="15"/>
  <c r="BY106" i="15" s="1"/>
  <c r="BT106" i="15"/>
  <c r="BS106" i="15"/>
  <c r="BR106" i="15"/>
  <c r="BQ106" i="15"/>
  <c r="BP106" i="15"/>
  <c r="BO106" i="15"/>
  <c r="BN106" i="15"/>
  <c r="BL106" i="15"/>
  <c r="BK106" i="15"/>
  <c r="BM106" i="15" s="1"/>
  <c r="BJ106" i="15"/>
  <c r="BX105" i="15"/>
  <c r="BW105" i="15"/>
  <c r="BV105" i="15"/>
  <c r="BT105" i="15"/>
  <c r="BS105" i="15"/>
  <c r="BU105" i="15" s="1"/>
  <c r="BR105" i="15"/>
  <c r="BP105" i="15"/>
  <c r="BO105" i="15"/>
  <c r="BN105" i="15"/>
  <c r="BL105" i="15"/>
  <c r="BK105" i="15"/>
  <c r="BJ105" i="15"/>
  <c r="BX104" i="15"/>
  <c r="BW104" i="15"/>
  <c r="BY104" i="15" s="1"/>
  <c r="BV104" i="15"/>
  <c r="BT104" i="15"/>
  <c r="BS104" i="15"/>
  <c r="BR104" i="15"/>
  <c r="BU104" i="15" s="1"/>
  <c r="BP104" i="15"/>
  <c r="BO104" i="15"/>
  <c r="BN104" i="15"/>
  <c r="BQ104" i="15" s="1"/>
  <c r="BL104" i="15"/>
  <c r="BK104" i="15"/>
  <c r="BM104" i="15" s="1"/>
  <c r="BJ104" i="15"/>
  <c r="BX103" i="15"/>
  <c r="BW103" i="15"/>
  <c r="BY103" i="15" s="1"/>
  <c r="BV103" i="15"/>
  <c r="BT103" i="15"/>
  <c r="BS103" i="15"/>
  <c r="BR103" i="15"/>
  <c r="BP103" i="15"/>
  <c r="BO103" i="15"/>
  <c r="BN103" i="15"/>
  <c r="BQ103" i="15" s="1"/>
  <c r="BL103" i="15"/>
  <c r="BK103" i="15"/>
  <c r="BJ103" i="15"/>
  <c r="BM103" i="15" s="1"/>
  <c r="BX102" i="15"/>
  <c r="BW102" i="15"/>
  <c r="BV102" i="15"/>
  <c r="BT102" i="15"/>
  <c r="BS102" i="15"/>
  <c r="BR102" i="15"/>
  <c r="BP102" i="15"/>
  <c r="BO102" i="15"/>
  <c r="BN102" i="15"/>
  <c r="BQ102" i="15" s="1"/>
  <c r="BL102" i="15"/>
  <c r="BK102" i="15"/>
  <c r="BJ102" i="15"/>
  <c r="BM102" i="15" s="1"/>
  <c r="BX101" i="15"/>
  <c r="BW101" i="15"/>
  <c r="BY101" i="15" s="1"/>
  <c r="BV101" i="15"/>
  <c r="BT101" i="15"/>
  <c r="BS101" i="15"/>
  <c r="BR101" i="15"/>
  <c r="BP101" i="15"/>
  <c r="BO101" i="15"/>
  <c r="BN101" i="15"/>
  <c r="BL101" i="15"/>
  <c r="BK101" i="15"/>
  <c r="BM101" i="15" s="1"/>
  <c r="BJ101" i="15"/>
  <c r="BX100" i="15"/>
  <c r="BW100" i="15"/>
  <c r="BV100" i="15"/>
  <c r="BT100" i="15"/>
  <c r="BS100" i="15"/>
  <c r="BR100" i="15"/>
  <c r="BU100" i="15" s="1"/>
  <c r="BP100" i="15"/>
  <c r="BO100" i="15"/>
  <c r="BN100" i="15"/>
  <c r="BL100" i="15"/>
  <c r="BK100" i="15"/>
  <c r="BJ100" i="15"/>
  <c r="BX99" i="15"/>
  <c r="BW99" i="15"/>
  <c r="BV99" i="15"/>
  <c r="BT99" i="15"/>
  <c r="BS99" i="15"/>
  <c r="BR99" i="15"/>
  <c r="BP99" i="15"/>
  <c r="BO99" i="15"/>
  <c r="BN99" i="15"/>
  <c r="BQ99" i="15" s="1"/>
  <c r="BL99" i="15"/>
  <c r="BK99" i="15"/>
  <c r="BJ99" i="15"/>
  <c r="BX98" i="15"/>
  <c r="BW98" i="15"/>
  <c r="BY98" i="15" s="1"/>
  <c r="BV98" i="15"/>
  <c r="BT98" i="15"/>
  <c r="BS98" i="15"/>
  <c r="BR98" i="15"/>
  <c r="BU98" i="15" s="1"/>
  <c r="BP98" i="15"/>
  <c r="BO98" i="15"/>
  <c r="BN98" i="15"/>
  <c r="BL98" i="15"/>
  <c r="BK98" i="15"/>
  <c r="BJ98" i="15"/>
  <c r="BX97" i="15"/>
  <c r="BW97" i="15"/>
  <c r="BV97" i="15"/>
  <c r="BY97" i="15" s="1"/>
  <c r="BT97" i="15"/>
  <c r="BS97" i="15"/>
  <c r="BR97" i="15"/>
  <c r="BU97" i="15" s="1"/>
  <c r="BP97" i="15"/>
  <c r="BO97" i="15"/>
  <c r="BQ97" i="15" s="1"/>
  <c r="BN97" i="15"/>
  <c r="BL97" i="15"/>
  <c r="BK97" i="15"/>
  <c r="BJ97" i="15"/>
  <c r="BX96" i="15"/>
  <c r="BW96" i="15"/>
  <c r="BV96" i="15"/>
  <c r="BT96" i="15"/>
  <c r="BS96" i="15"/>
  <c r="BU96" i="15" s="1"/>
  <c r="BR96" i="15"/>
  <c r="BP96" i="15"/>
  <c r="BO96" i="15"/>
  <c r="BN96" i="15"/>
  <c r="BL96" i="15"/>
  <c r="BK96" i="15"/>
  <c r="BJ96" i="15"/>
  <c r="BM96" i="15" s="1"/>
  <c r="BX95" i="15"/>
  <c r="BW95" i="15"/>
  <c r="BV95" i="15"/>
  <c r="BP95" i="15"/>
  <c r="BO95" i="15"/>
  <c r="BN95" i="15"/>
  <c r="AD89" i="15"/>
  <c r="AR67" i="15" s="1" a="1"/>
  <c r="AR67" i="15" s="1"/>
  <c r="AC89" i="15"/>
  <c r="AQ67" i="15" s="1" a="1"/>
  <c r="AQ67" i="15" s="1"/>
  <c r="AB89" i="15"/>
  <c r="AP67" i="15" s="1" a="1"/>
  <c r="AP67" i="15" s="1"/>
  <c r="AA89" i="15"/>
  <c r="AO67" i="15" s="1" a="1"/>
  <c r="AO67" i="15" s="1"/>
  <c r="Z89" i="15"/>
  <c r="Y89" i="15"/>
  <c r="X89" i="15"/>
  <c r="W89" i="15"/>
  <c r="T89" i="15"/>
  <c r="AI67" i="15" s="1" a="1"/>
  <c r="AI67" i="15" s="1"/>
  <c r="BP88" i="15"/>
  <c r="BO88" i="15"/>
  <c r="BN88" i="15"/>
  <c r="BQ88" i="15" s="1"/>
  <c r="BL88" i="15"/>
  <c r="BK88" i="15"/>
  <c r="BJ88" i="15"/>
  <c r="BM88" i="15" s="1"/>
  <c r="BP87" i="15"/>
  <c r="BO87" i="15"/>
  <c r="BN87" i="15"/>
  <c r="BQ87" i="15" s="1"/>
  <c r="BL87" i="15"/>
  <c r="BK87" i="15"/>
  <c r="BJ87" i="15"/>
  <c r="BP86" i="15"/>
  <c r="BO86" i="15"/>
  <c r="BN86" i="15"/>
  <c r="BQ86" i="15" s="1"/>
  <c r="BL86" i="15"/>
  <c r="BK86" i="15"/>
  <c r="BJ86" i="15"/>
  <c r="BM86" i="15" s="1"/>
  <c r="BP85" i="15"/>
  <c r="BO85" i="15"/>
  <c r="BQ85" i="15" s="1"/>
  <c r="BN85" i="15"/>
  <c r="BL85" i="15"/>
  <c r="BK85" i="15"/>
  <c r="BM85" i="15" s="1"/>
  <c r="BJ85" i="15"/>
  <c r="BP84" i="15"/>
  <c r="BO84" i="15"/>
  <c r="BN84" i="15"/>
  <c r="BQ84" i="15" s="1"/>
  <c r="BL84" i="15"/>
  <c r="BM84" i="15" s="1"/>
  <c r="BK84" i="15"/>
  <c r="BJ84" i="15"/>
  <c r="BQ83" i="15"/>
  <c r="BP83" i="15"/>
  <c r="BO83" i="15"/>
  <c r="BN83" i="15"/>
  <c r="BL83" i="15"/>
  <c r="BK83" i="15"/>
  <c r="BJ83" i="15"/>
  <c r="BM83" i="15" s="1"/>
  <c r="BP82" i="15"/>
  <c r="BO82" i="15"/>
  <c r="BN82" i="15"/>
  <c r="BQ82" i="15" s="1"/>
  <c r="BL82" i="15"/>
  <c r="BK82" i="15"/>
  <c r="BM82" i="15" s="1"/>
  <c r="BJ82" i="15"/>
  <c r="BP81" i="15"/>
  <c r="BO81" i="15"/>
  <c r="BQ81" i="15" s="1"/>
  <c r="BN81" i="15"/>
  <c r="BL81" i="15"/>
  <c r="BK81" i="15"/>
  <c r="BJ81" i="15"/>
  <c r="BM81" i="15" s="1"/>
  <c r="BP80" i="15"/>
  <c r="BQ80" i="15" s="1"/>
  <c r="BO80" i="15"/>
  <c r="BN80" i="15"/>
  <c r="BM80" i="15"/>
  <c r="BL80" i="15"/>
  <c r="BK80" i="15"/>
  <c r="BJ80" i="15"/>
  <c r="BP79" i="15"/>
  <c r="BO79" i="15"/>
  <c r="BN79" i="15"/>
  <c r="BQ79" i="15" s="1"/>
  <c r="BL79" i="15"/>
  <c r="BK79" i="15"/>
  <c r="BJ79" i="15"/>
  <c r="BM79" i="15" s="1"/>
  <c r="BP78" i="15"/>
  <c r="BO78" i="15"/>
  <c r="BQ78" i="15" s="1"/>
  <c r="BN78" i="15"/>
  <c r="BL78" i="15"/>
  <c r="BK78" i="15"/>
  <c r="BM78" i="15" s="1"/>
  <c r="BJ78" i="15"/>
  <c r="BP77" i="15"/>
  <c r="BO77" i="15"/>
  <c r="BN77" i="15"/>
  <c r="BQ77" i="15" s="1"/>
  <c r="BL77" i="15"/>
  <c r="BM77" i="15" s="1"/>
  <c r="BK77" i="15"/>
  <c r="BJ77" i="15"/>
  <c r="BQ76" i="15"/>
  <c r="BP76" i="15"/>
  <c r="BO76" i="15"/>
  <c r="BN76" i="15"/>
  <c r="BL76" i="15"/>
  <c r="BK76" i="15"/>
  <c r="BJ76" i="15"/>
  <c r="BM76" i="15" s="1"/>
  <c r="CH76" i="15" s="1"/>
  <c r="CI76" i="15" s="1"/>
  <c r="BP75" i="15"/>
  <c r="BO75" i="15"/>
  <c r="BN75" i="15"/>
  <c r="BQ75" i="15" s="1"/>
  <c r="BL75" i="15"/>
  <c r="BK75" i="15"/>
  <c r="BM75" i="15" s="1"/>
  <c r="BJ75" i="15"/>
  <c r="BP74" i="15"/>
  <c r="BO74" i="15"/>
  <c r="BQ74" i="15" s="1"/>
  <c r="BN74" i="15"/>
  <c r="BL74" i="15"/>
  <c r="BK74" i="15"/>
  <c r="BJ74" i="15"/>
  <c r="BM74" i="15" s="1"/>
  <c r="BP73" i="15"/>
  <c r="BQ73" i="15" s="1"/>
  <c r="BO73" i="15"/>
  <c r="BN73" i="15"/>
  <c r="BM73" i="15"/>
  <c r="BL73" i="15"/>
  <c r="BK73" i="15"/>
  <c r="BJ73" i="15"/>
  <c r="BP72" i="15"/>
  <c r="BO72" i="15"/>
  <c r="BN72" i="15"/>
  <c r="BQ72" i="15" s="1"/>
  <c r="BL72" i="15"/>
  <c r="BK72" i="15"/>
  <c r="BJ72" i="15"/>
  <c r="BM72" i="15" s="1"/>
  <c r="BP71" i="15"/>
  <c r="BO71" i="15"/>
  <c r="BQ71" i="15" s="1"/>
  <c r="BN71" i="15"/>
  <c r="BL71" i="15"/>
  <c r="BK71" i="15"/>
  <c r="BM71" i="15" s="1"/>
  <c r="BJ71" i="15"/>
  <c r="BP70" i="15"/>
  <c r="BO70" i="15"/>
  <c r="BN70" i="15"/>
  <c r="BQ70" i="15" s="1"/>
  <c r="BL70" i="15"/>
  <c r="BM70" i="15" s="1"/>
  <c r="BK70" i="15"/>
  <c r="BJ70" i="15"/>
  <c r="BQ69" i="15"/>
  <c r="BP69" i="15"/>
  <c r="BO69" i="15"/>
  <c r="BN69" i="15"/>
  <c r="BL69" i="15"/>
  <c r="BK69" i="15"/>
  <c r="BJ69" i="15"/>
  <c r="BM69" i="15" s="1"/>
  <c r="BP68" i="15"/>
  <c r="BO68" i="15"/>
  <c r="BN68" i="15"/>
  <c r="BQ68" i="15" s="1"/>
  <c r="BL68" i="15"/>
  <c r="BK68" i="15"/>
  <c r="BM68" i="15" s="1"/>
  <c r="BJ68" i="15"/>
  <c r="AA45" i="15"/>
  <c r="W45" i="15"/>
  <c r="S45" i="15"/>
  <c r="O45" i="15"/>
  <c r="AK43" i="15"/>
  <c r="AJ43" i="15"/>
  <c r="AI43" i="15"/>
  <c r="AK42" i="15"/>
  <c r="AJ42" i="15"/>
  <c r="AI42" i="15"/>
  <c r="AL42" i="15" s="1"/>
  <c r="AK41" i="15"/>
  <c r="AJ41" i="15"/>
  <c r="AI41" i="15"/>
  <c r="AL41" i="15" s="1"/>
  <c r="AD164" i="14"/>
  <c r="B169" i="14" s="1"/>
  <c r="AC164" i="14"/>
  <c r="AB164" i="14"/>
  <c r="AA164" i="14"/>
  <c r="Z164" i="14"/>
  <c r="Y164" i="14"/>
  <c r="X164" i="14"/>
  <c r="W164" i="14"/>
  <c r="V164" i="14"/>
  <c r="U164" i="14"/>
  <c r="T164" i="14"/>
  <c r="S164" i="14"/>
  <c r="R164" i="14"/>
  <c r="Q164" i="14"/>
  <c r="P164" i="14"/>
  <c r="O164" i="14"/>
  <c r="AD115" i="14"/>
  <c r="B120" i="14" s="1"/>
  <c r="AC115" i="14"/>
  <c r="AB115" i="14"/>
  <c r="AA115" i="14"/>
  <c r="Z115" i="14"/>
  <c r="Y115" i="14"/>
  <c r="X115" i="14"/>
  <c r="W115" i="14"/>
  <c r="V115" i="14"/>
  <c r="U115" i="14"/>
  <c r="T115" i="14"/>
  <c r="S115" i="14"/>
  <c r="R115" i="14"/>
  <c r="Q115" i="14"/>
  <c r="P115" i="14"/>
  <c r="O115" i="14"/>
  <c r="N115" i="14"/>
  <c r="M115" i="14"/>
  <c r="L115" i="14"/>
  <c r="K115" i="14"/>
  <c r="AX2847" i="13"/>
  <c r="AT2847" i="13"/>
  <c r="AO2846" i="13"/>
  <c r="AN2846" i="13"/>
  <c r="AP2846" i="13" s="1"/>
  <c r="BK2846" i="13" s="1"/>
  <c r="BK2847" i="13" s="1"/>
  <c r="B2852" i="13" s="1"/>
  <c r="BA2825" i="13"/>
  <c r="AZ2825" i="13"/>
  <c r="AY2825" i="13"/>
  <c r="AW2825" i="13"/>
  <c r="AV2825" i="13"/>
  <c r="AU2825" i="13"/>
  <c r="AS2825" i="13"/>
  <c r="AR2825" i="13"/>
  <c r="AQ2825" i="13"/>
  <c r="AO2825" i="13"/>
  <c r="AN2825" i="13"/>
  <c r="AM2825" i="13"/>
  <c r="AK2825" i="13"/>
  <c r="AJ2825" i="13"/>
  <c r="AI2825" i="13"/>
  <c r="BE2824" i="13"/>
  <c r="BD2824" i="13"/>
  <c r="BC2824" i="13"/>
  <c r="BA2824" i="13"/>
  <c r="AZ2824" i="13"/>
  <c r="AY2824" i="13"/>
  <c r="AW2824" i="13"/>
  <c r="AV2824" i="13"/>
  <c r="AU2824" i="13"/>
  <c r="AS2824" i="13"/>
  <c r="AR2824" i="13"/>
  <c r="AQ2824" i="13"/>
  <c r="AO2824" i="13"/>
  <c r="AN2824" i="13"/>
  <c r="AM2824" i="13"/>
  <c r="AK2824" i="13"/>
  <c r="AJ2824" i="13"/>
  <c r="AI2824" i="13"/>
  <c r="BE2823" i="13"/>
  <c r="BD2823" i="13"/>
  <c r="BC2823" i="13"/>
  <c r="BA2823" i="13"/>
  <c r="AZ2823" i="13"/>
  <c r="AY2823" i="13"/>
  <c r="AW2823" i="13"/>
  <c r="AV2823" i="13"/>
  <c r="AU2823" i="13"/>
  <c r="AS2823" i="13"/>
  <c r="AR2823" i="13"/>
  <c r="AQ2823" i="13"/>
  <c r="AO2823" i="13"/>
  <c r="AN2823" i="13"/>
  <c r="AM2823" i="13"/>
  <c r="AK2823" i="13"/>
  <c r="AJ2823" i="13"/>
  <c r="AI2823" i="13"/>
  <c r="BE2822" i="13"/>
  <c r="BD2822" i="13"/>
  <c r="BC2822" i="13"/>
  <c r="BA2822" i="13"/>
  <c r="AZ2822" i="13"/>
  <c r="AY2822" i="13"/>
  <c r="AW2822" i="13"/>
  <c r="AV2822" i="13"/>
  <c r="AU2822" i="13"/>
  <c r="AS2822" i="13"/>
  <c r="AR2822" i="13"/>
  <c r="AQ2822" i="13"/>
  <c r="AO2822" i="13"/>
  <c r="AN2822" i="13"/>
  <c r="AM2822" i="13"/>
  <c r="AK2822" i="13"/>
  <c r="AJ2822" i="13"/>
  <c r="AI2822" i="13"/>
  <c r="BE2821" i="13"/>
  <c r="BD2821" i="13"/>
  <c r="BC2821" i="13"/>
  <c r="BA2821" i="13"/>
  <c r="AZ2821" i="13"/>
  <c r="AY2821" i="13"/>
  <c r="AW2821" i="13"/>
  <c r="AV2821" i="13"/>
  <c r="AU2821" i="13"/>
  <c r="AS2821" i="13"/>
  <c r="AR2821" i="13"/>
  <c r="AQ2821" i="13"/>
  <c r="AO2821" i="13"/>
  <c r="AN2821" i="13"/>
  <c r="AM2821" i="13"/>
  <c r="AK2821" i="13"/>
  <c r="AJ2821" i="13"/>
  <c r="AI2821" i="13"/>
  <c r="BE2820" i="13"/>
  <c r="BD2820" i="13"/>
  <c r="BC2820" i="13"/>
  <c r="BA2820" i="13"/>
  <c r="AZ2820" i="13"/>
  <c r="AY2820" i="13"/>
  <c r="AW2820" i="13"/>
  <c r="AV2820" i="13"/>
  <c r="AU2820" i="13"/>
  <c r="AS2820" i="13"/>
  <c r="AR2820" i="13"/>
  <c r="AQ2820" i="13"/>
  <c r="AO2820" i="13"/>
  <c r="AN2820" i="13"/>
  <c r="AM2820" i="13"/>
  <c r="AK2820" i="13"/>
  <c r="AJ2820" i="13"/>
  <c r="AI2820" i="13"/>
  <c r="BE2819" i="13"/>
  <c r="BD2819" i="13"/>
  <c r="BC2819" i="13"/>
  <c r="BA2819" i="13"/>
  <c r="AZ2819" i="13"/>
  <c r="AY2819" i="13"/>
  <c r="AW2819" i="13"/>
  <c r="AV2819" i="13"/>
  <c r="AU2819" i="13"/>
  <c r="AS2819" i="13"/>
  <c r="AR2819" i="13"/>
  <c r="AQ2819" i="13"/>
  <c r="AO2819" i="13"/>
  <c r="AN2819" i="13"/>
  <c r="AM2819" i="13"/>
  <c r="AK2819" i="13"/>
  <c r="AJ2819" i="13"/>
  <c r="AI2819" i="13"/>
  <c r="BE2818" i="13"/>
  <c r="BD2818" i="13"/>
  <c r="BC2818" i="13"/>
  <c r="BA2818" i="13"/>
  <c r="AZ2818" i="13"/>
  <c r="AY2818" i="13"/>
  <c r="AW2818" i="13"/>
  <c r="AV2818" i="13"/>
  <c r="AU2818" i="13"/>
  <c r="AS2818" i="13"/>
  <c r="AR2818" i="13"/>
  <c r="AQ2818" i="13"/>
  <c r="AO2818" i="13"/>
  <c r="AN2818" i="13"/>
  <c r="AM2818" i="13"/>
  <c r="AK2818" i="13"/>
  <c r="AJ2818" i="13"/>
  <c r="AI2818" i="13"/>
  <c r="BE2817" i="13"/>
  <c r="BD2817" i="13"/>
  <c r="BC2817" i="13"/>
  <c r="BA2817" i="13"/>
  <c r="AZ2817" i="13"/>
  <c r="AY2817" i="13"/>
  <c r="AW2817" i="13"/>
  <c r="AV2817" i="13"/>
  <c r="AU2817" i="13"/>
  <c r="AS2817" i="13"/>
  <c r="AR2817" i="13"/>
  <c r="AQ2817" i="13"/>
  <c r="AO2817" i="13"/>
  <c r="AN2817" i="13"/>
  <c r="AM2817" i="13"/>
  <c r="AK2817" i="13"/>
  <c r="AJ2817" i="13"/>
  <c r="AI2817" i="13"/>
  <c r="BE2816" i="13"/>
  <c r="BD2816" i="13"/>
  <c r="BC2816" i="13"/>
  <c r="BA2816" i="13"/>
  <c r="AZ2816" i="13"/>
  <c r="AY2816" i="13"/>
  <c r="AW2816" i="13"/>
  <c r="AV2816" i="13"/>
  <c r="AU2816" i="13"/>
  <c r="AS2816" i="13"/>
  <c r="AR2816" i="13"/>
  <c r="AQ2816" i="13"/>
  <c r="AO2816" i="13"/>
  <c r="AN2816" i="13"/>
  <c r="AM2816" i="13"/>
  <c r="AK2816" i="13"/>
  <c r="AJ2816" i="13"/>
  <c r="AI2816" i="13"/>
  <c r="BE2815" i="13"/>
  <c r="BD2815" i="13"/>
  <c r="BC2815" i="13"/>
  <c r="BA2815" i="13"/>
  <c r="AZ2815" i="13"/>
  <c r="AY2815" i="13"/>
  <c r="AW2815" i="13"/>
  <c r="AV2815" i="13"/>
  <c r="AU2815" i="13"/>
  <c r="AS2815" i="13"/>
  <c r="AR2815" i="13"/>
  <c r="AQ2815" i="13"/>
  <c r="AO2815" i="13"/>
  <c r="AN2815" i="13"/>
  <c r="AM2815" i="13"/>
  <c r="AK2815" i="13"/>
  <c r="AJ2815" i="13"/>
  <c r="AI2815" i="13"/>
  <c r="BE2814" i="13"/>
  <c r="BD2814" i="13"/>
  <c r="BC2814" i="13"/>
  <c r="BA2814" i="13"/>
  <c r="AZ2814" i="13"/>
  <c r="AY2814" i="13"/>
  <c r="AW2814" i="13"/>
  <c r="AV2814" i="13"/>
  <c r="AU2814" i="13"/>
  <c r="AS2814" i="13"/>
  <c r="AR2814" i="13"/>
  <c r="AQ2814" i="13"/>
  <c r="AO2814" i="13"/>
  <c r="AN2814" i="13"/>
  <c r="AM2814" i="13"/>
  <c r="AK2814" i="13"/>
  <c r="AJ2814" i="13"/>
  <c r="AI2814" i="13"/>
  <c r="BE2813" i="13"/>
  <c r="BD2813" i="13"/>
  <c r="BC2813" i="13"/>
  <c r="BA2813" i="13"/>
  <c r="AZ2813" i="13"/>
  <c r="AY2813" i="13"/>
  <c r="AW2813" i="13"/>
  <c r="AV2813" i="13"/>
  <c r="AU2813" i="13"/>
  <c r="AS2813" i="13"/>
  <c r="AR2813" i="13"/>
  <c r="AQ2813" i="13"/>
  <c r="AO2813" i="13"/>
  <c r="AN2813" i="13"/>
  <c r="AM2813" i="13"/>
  <c r="AK2813" i="13"/>
  <c r="AJ2813" i="13"/>
  <c r="AI2813" i="13"/>
  <c r="BE2812" i="13"/>
  <c r="BD2812" i="13"/>
  <c r="BC2812" i="13"/>
  <c r="BA2812" i="13"/>
  <c r="AZ2812" i="13"/>
  <c r="AY2812" i="13"/>
  <c r="AW2812" i="13"/>
  <c r="AV2812" i="13"/>
  <c r="AU2812" i="13"/>
  <c r="AS2812" i="13"/>
  <c r="AR2812" i="13"/>
  <c r="AQ2812" i="13"/>
  <c r="AO2812" i="13"/>
  <c r="AN2812" i="13"/>
  <c r="AM2812" i="13"/>
  <c r="AK2812" i="13"/>
  <c r="AJ2812" i="13"/>
  <c r="AI2812" i="13"/>
  <c r="BE2811" i="13"/>
  <c r="BD2811" i="13"/>
  <c r="BC2811" i="13"/>
  <c r="BA2811" i="13"/>
  <c r="AZ2811" i="13"/>
  <c r="AY2811" i="13"/>
  <c r="AW2811" i="13"/>
  <c r="AV2811" i="13"/>
  <c r="AU2811" i="13"/>
  <c r="AS2811" i="13"/>
  <c r="AR2811" i="13"/>
  <c r="AQ2811" i="13"/>
  <c r="AO2811" i="13"/>
  <c r="AN2811" i="13"/>
  <c r="AM2811" i="13"/>
  <c r="AK2811" i="13"/>
  <c r="AJ2811" i="13"/>
  <c r="AI2811" i="13"/>
  <c r="BE2810" i="13"/>
  <c r="BD2810" i="13"/>
  <c r="BC2810" i="13"/>
  <c r="BA2810" i="13"/>
  <c r="AZ2810" i="13"/>
  <c r="AY2810" i="13"/>
  <c r="AW2810" i="13"/>
  <c r="AV2810" i="13"/>
  <c r="AU2810" i="13"/>
  <c r="AS2810" i="13"/>
  <c r="AR2810" i="13"/>
  <c r="AQ2810" i="13"/>
  <c r="AO2810" i="13"/>
  <c r="AN2810" i="13"/>
  <c r="AM2810" i="13"/>
  <c r="AK2810" i="13"/>
  <c r="AJ2810" i="13"/>
  <c r="AI2810" i="13"/>
  <c r="BE2809" i="13"/>
  <c r="BD2809" i="13"/>
  <c r="BC2809" i="13"/>
  <c r="BA2809" i="13"/>
  <c r="AZ2809" i="13"/>
  <c r="AY2809" i="13"/>
  <c r="AW2809" i="13"/>
  <c r="AV2809" i="13"/>
  <c r="AU2809" i="13"/>
  <c r="AS2809" i="13"/>
  <c r="AR2809" i="13"/>
  <c r="AQ2809" i="13"/>
  <c r="AO2809" i="13"/>
  <c r="AN2809" i="13"/>
  <c r="AM2809" i="13"/>
  <c r="AK2809" i="13"/>
  <c r="AJ2809" i="13"/>
  <c r="AI2809" i="13"/>
  <c r="BE2808" i="13"/>
  <c r="BD2808" i="13"/>
  <c r="BC2808" i="13"/>
  <c r="BA2808" i="13"/>
  <c r="AZ2808" i="13"/>
  <c r="AY2808" i="13"/>
  <c r="AW2808" i="13"/>
  <c r="AV2808" i="13"/>
  <c r="AU2808" i="13"/>
  <c r="AS2808" i="13"/>
  <c r="AR2808" i="13"/>
  <c r="AQ2808" i="13"/>
  <c r="AO2808" i="13"/>
  <c r="AN2808" i="13"/>
  <c r="AM2808" i="13"/>
  <c r="AK2808" i="13"/>
  <c r="AJ2808" i="13"/>
  <c r="AI2808" i="13"/>
  <c r="BE2807" i="13"/>
  <c r="BD2807" i="13"/>
  <c r="BC2807" i="13"/>
  <c r="BA2807" i="13"/>
  <c r="AZ2807" i="13"/>
  <c r="AY2807" i="13"/>
  <c r="AW2807" i="13"/>
  <c r="AV2807" i="13"/>
  <c r="AU2807" i="13"/>
  <c r="AS2807" i="13"/>
  <c r="AR2807" i="13"/>
  <c r="AQ2807" i="13"/>
  <c r="AO2807" i="13"/>
  <c r="AN2807" i="13"/>
  <c r="AM2807" i="13"/>
  <c r="AK2807" i="13"/>
  <c r="AJ2807" i="13"/>
  <c r="AI2807" i="13"/>
  <c r="BE2806" i="13"/>
  <c r="BD2806" i="13"/>
  <c r="BC2806" i="13"/>
  <c r="BA2806" i="13"/>
  <c r="AZ2806" i="13"/>
  <c r="AY2806" i="13"/>
  <c r="AW2806" i="13"/>
  <c r="AV2806" i="13"/>
  <c r="AU2806" i="13"/>
  <c r="AS2806" i="13"/>
  <c r="AR2806" i="13"/>
  <c r="AQ2806" i="13"/>
  <c r="AO2806" i="13"/>
  <c r="AN2806" i="13"/>
  <c r="AM2806" i="13"/>
  <c r="AK2806" i="13"/>
  <c r="AJ2806" i="13"/>
  <c r="AI2806" i="13"/>
  <c r="BE2805" i="13"/>
  <c r="BD2805" i="13"/>
  <c r="BC2805" i="13"/>
  <c r="BA2805" i="13"/>
  <c r="AZ2805" i="13"/>
  <c r="AY2805" i="13"/>
  <c r="AW2805" i="13"/>
  <c r="AV2805" i="13"/>
  <c r="AU2805" i="13"/>
  <c r="AS2805" i="13"/>
  <c r="AR2805" i="13"/>
  <c r="AQ2805" i="13"/>
  <c r="AO2805" i="13"/>
  <c r="AN2805" i="13"/>
  <c r="AM2805" i="13"/>
  <c r="AK2805" i="13"/>
  <c r="AJ2805" i="13"/>
  <c r="AI2805" i="13"/>
  <c r="BE2804" i="13"/>
  <c r="BD2804" i="13"/>
  <c r="BC2804" i="13"/>
  <c r="BA2804" i="13"/>
  <c r="AZ2804" i="13"/>
  <c r="AY2804" i="13"/>
  <c r="AW2804" i="13"/>
  <c r="AV2804" i="13"/>
  <c r="AU2804" i="13"/>
  <c r="AS2804" i="13"/>
  <c r="AR2804" i="13"/>
  <c r="AQ2804" i="13"/>
  <c r="AO2804" i="13"/>
  <c r="AN2804" i="13"/>
  <c r="AM2804" i="13"/>
  <c r="AK2804" i="13"/>
  <c r="AJ2804" i="13"/>
  <c r="AI2804" i="13"/>
  <c r="BE2803" i="13"/>
  <c r="BD2803" i="13"/>
  <c r="BC2803" i="13"/>
  <c r="BA2803" i="13"/>
  <c r="AZ2803" i="13"/>
  <c r="AY2803" i="13"/>
  <c r="AW2803" i="13"/>
  <c r="AV2803" i="13"/>
  <c r="AU2803" i="13"/>
  <c r="AS2803" i="13"/>
  <c r="AR2803" i="13"/>
  <c r="AQ2803" i="13"/>
  <c r="AO2803" i="13"/>
  <c r="AN2803" i="13"/>
  <c r="AM2803" i="13"/>
  <c r="AK2803" i="13"/>
  <c r="AJ2803" i="13"/>
  <c r="AI2803" i="13"/>
  <c r="BE2802" i="13"/>
  <c r="BD2802" i="13"/>
  <c r="BC2802" i="13"/>
  <c r="BA2802" i="13"/>
  <c r="AZ2802" i="13"/>
  <c r="AY2802" i="13"/>
  <c r="AW2802" i="13"/>
  <c r="AV2802" i="13"/>
  <c r="AU2802" i="13"/>
  <c r="AS2802" i="13"/>
  <c r="AR2802" i="13"/>
  <c r="AQ2802" i="13"/>
  <c r="AO2802" i="13"/>
  <c r="AN2802" i="13"/>
  <c r="AM2802" i="13"/>
  <c r="AK2802" i="13"/>
  <c r="AJ2802" i="13"/>
  <c r="AI2802" i="13"/>
  <c r="BE2801" i="13"/>
  <c r="BD2801" i="13"/>
  <c r="BC2801" i="13"/>
  <c r="BA2801" i="13"/>
  <c r="AZ2801" i="13"/>
  <c r="AY2801" i="13"/>
  <c r="AW2801" i="13"/>
  <c r="AV2801" i="13"/>
  <c r="AU2801" i="13"/>
  <c r="AS2801" i="13"/>
  <c r="AR2801" i="13"/>
  <c r="AQ2801" i="13"/>
  <c r="AO2801" i="13"/>
  <c r="AN2801" i="13"/>
  <c r="AM2801" i="13"/>
  <c r="AK2801" i="13"/>
  <c r="AJ2801" i="13"/>
  <c r="AI2801" i="13"/>
  <c r="BE2800" i="13"/>
  <c r="BD2800" i="13"/>
  <c r="BC2800" i="13"/>
  <c r="BA2800" i="13"/>
  <c r="AZ2800" i="13"/>
  <c r="AY2800" i="13"/>
  <c r="AW2800" i="13"/>
  <c r="AV2800" i="13"/>
  <c r="AU2800" i="13"/>
  <c r="AS2800" i="13"/>
  <c r="AR2800" i="13"/>
  <c r="AQ2800" i="13"/>
  <c r="AO2800" i="13"/>
  <c r="AN2800" i="13"/>
  <c r="AM2800" i="13"/>
  <c r="AK2800" i="13"/>
  <c r="AJ2800" i="13"/>
  <c r="AI2800" i="13"/>
  <c r="BE2799" i="13"/>
  <c r="BD2799" i="13"/>
  <c r="BC2799" i="13"/>
  <c r="BA2799" i="13"/>
  <c r="AZ2799" i="13"/>
  <c r="AY2799" i="13"/>
  <c r="AW2799" i="13"/>
  <c r="AV2799" i="13"/>
  <c r="AU2799" i="13"/>
  <c r="AS2799" i="13"/>
  <c r="AR2799" i="13"/>
  <c r="AQ2799" i="13"/>
  <c r="AO2799" i="13"/>
  <c r="AN2799" i="13"/>
  <c r="AM2799" i="13"/>
  <c r="AK2799" i="13"/>
  <c r="AJ2799" i="13"/>
  <c r="AI2799" i="13"/>
  <c r="BE2798" i="13"/>
  <c r="BD2798" i="13"/>
  <c r="BC2798" i="13"/>
  <c r="BA2798" i="13"/>
  <c r="AZ2798" i="13"/>
  <c r="AY2798" i="13"/>
  <c r="AW2798" i="13"/>
  <c r="AV2798" i="13"/>
  <c r="AU2798" i="13"/>
  <c r="AS2798" i="13"/>
  <c r="AR2798" i="13"/>
  <c r="AQ2798" i="13"/>
  <c r="AO2798" i="13"/>
  <c r="AN2798" i="13"/>
  <c r="AM2798" i="13"/>
  <c r="AK2798" i="13"/>
  <c r="AJ2798" i="13"/>
  <c r="AI2798" i="13"/>
  <c r="BE2797" i="13"/>
  <c r="BD2797" i="13"/>
  <c r="BC2797" i="13"/>
  <c r="BA2797" i="13"/>
  <c r="AZ2797" i="13"/>
  <c r="AY2797" i="13"/>
  <c r="AW2797" i="13"/>
  <c r="AV2797" i="13"/>
  <c r="AU2797" i="13"/>
  <c r="AS2797" i="13"/>
  <c r="AR2797" i="13"/>
  <c r="AQ2797" i="13"/>
  <c r="AO2797" i="13"/>
  <c r="AN2797" i="13"/>
  <c r="AM2797" i="13"/>
  <c r="AK2797" i="13"/>
  <c r="AJ2797" i="13"/>
  <c r="AI2797" i="13"/>
  <c r="BE2796" i="13"/>
  <c r="BD2796" i="13"/>
  <c r="BC2796" i="13"/>
  <c r="BA2796" i="13"/>
  <c r="AZ2796" i="13"/>
  <c r="AY2796" i="13"/>
  <c r="AW2796" i="13"/>
  <c r="AV2796" i="13"/>
  <c r="AU2796" i="13"/>
  <c r="AS2796" i="13"/>
  <c r="AR2796" i="13"/>
  <c r="AQ2796" i="13"/>
  <c r="AO2796" i="13"/>
  <c r="AN2796" i="13"/>
  <c r="AM2796" i="13"/>
  <c r="AK2796" i="13"/>
  <c r="AJ2796" i="13"/>
  <c r="AI2796" i="13"/>
  <c r="BE2795" i="13"/>
  <c r="BD2795" i="13"/>
  <c r="BC2795" i="13"/>
  <c r="BA2795" i="13"/>
  <c r="AZ2795" i="13"/>
  <c r="AY2795" i="13"/>
  <c r="AW2795" i="13"/>
  <c r="AV2795" i="13"/>
  <c r="AU2795" i="13"/>
  <c r="AS2795" i="13"/>
  <c r="AR2795" i="13"/>
  <c r="AQ2795" i="13"/>
  <c r="AO2795" i="13"/>
  <c r="AN2795" i="13"/>
  <c r="AM2795" i="13"/>
  <c r="AK2795" i="13"/>
  <c r="AJ2795" i="13"/>
  <c r="AI2795" i="13"/>
  <c r="BE2794" i="13"/>
  <c r="BD2794" i="13"/>
  <c r="BC2794" i="13"/>
  <c r="BA2794" i="13"/>
  <c r="AZ2794" i="13"/>
  <c r="AY2794" i="13"/>
  <c r="AW2794" i="13"/>
  <c r="AV2794" i="13"/>
  <c r="AU2794" i="13"/>
  <c r="AS2794" i="13"/>
  <c r="AR2794" i="13"/>
  <c r="AQ2794" i="13"/>
  <c r="AO2794" i="13"/>
  <c r="AN2794" i="13"/>
  <c r="AM2794" i="13"/>
  <c r="AK2794" i="13"/>
  <c r="AJ2794" i="13"/>
  <c r="AI2794" i="13"/>
  <c r="BE2793" i="13"/>
  <c r="BD2793" i="13"/>
  <c r="BC2793" i="13"/>
  <c r="BA2793" i="13"/>
  <c r="AZ2793" i="13"/>
  <c r="AY2793" i="13"/>
  <c r="AW2793" i="13"/>
  <c r="AV2793" i="13"/>
  <c r="AU2793" i="13"/>
  <c r="AS2793" i="13"/>
  <c r="AR2793" i="13"/>
  <c r="AQ2793" i="13"/>
  <c r="AO2793" i="13"/>
  <c r="AN2793" i="13"/>
  <c r="AM2793" i="13"/>
  <c r="AK2793" i="13"/>
  <c r="AJ2793" i="13"/>
  <c r="AI2793" i="13"/>
  <c r="BE2792" i="13"/>
  <c r="BD2792" i="13"/>
  <c r="BC2792" i="13"/>
  <c r="BA2792" i="13"/>
  <c r="AZ2792" i="13"/>
  <c r="AY2792" i="13"/>
  <c r="AW2792" i="13"/>
  <c r="AV2792" i="13"/>
  <c r="AU2792" i="13"/>
  <c r="AS2792" i="13"/>
  <c r="AR2792" i="13"/>
  <c r="AQ2792" i="13"/>
  <c r="AO2792" i="13"/>
  <c r="AN2792" i="13"/>
  <c r="AM2792" i="13"/>
  <c r="AK2792" i="13"/>
  <c r="AJ2792" i="13"/>
  <c r="AI2792" i="13"/>
  <c r="BE2791" i="13"/>
  <c r="BD2791" i="13"/>
  <c r="BC2791" i="13"/>
  <c r="BA2791" i="13"/>
  <c r="AZ2791" i="13"/>
  <c r="AY2791" i="13"/>
  <c r="AW2791" i="13"/>
  <c r="AV2791" i="13"/>
  <c r="AU2791" i="13"/>
  <c r="AS2791" i="13"/>
  <c r="AR2791" i="13"/>
  <c r="AQ2791" i="13"/>
  <c r="AO2791" i="13"/>
  <c r="AN2791" i="13"/>
  <c r="AM2791" i="13"/>
  <c r="AK2791" i="13"/>
  <c r="AJ2791" i="13"/>
  <c r="AI2791" i="13"/>
  <c r="BE2790" i="13"/>
  <c r="BD2790" i="13"/>
  <c r="BC2790" i="13"/>
  <c r="BA2790" i="13"/>
  <c r="AZ2790" i="13"/>
  <c r="AY2790" i="13"/>
  <c r="AW2790" i="13"/>
  <c r="AV2790" i="13"/>
  <c r="AU2790" i="13"/>
  <c r="AS2790" i="13"/>
  <c r="AR2790" i="13"/>
  <c r="AQ2790" i="13"/>
  <c r="AO2790" i="13"/>
  <c r="AN2790" i="13"/>
  <c r="AM2790" i="13"/>
  <c r="AK2790" i="13"/>
  <c r="AJ2790" i="13"/>
  <c r="AI2790" i="13"/>
  <c r="BE2789" i="13"/>
  <c r="BD2789" i="13"/>
  <c r="BC2789" i="13"/>
  <c r="BA2789" i="13"/>
  <c r="AZ2789" i="13"/>
  <c r="AY2789" i="13"/>
  <c r="AW2789" i="13"/>
  <c r="AV2789" i="13"/>
  <c r="AU2789" i="13"/>
  <c r="AS2789" i="13"/>
  <c r="AR2789" i="13"/>
  <c r="AQ2789" i="13"/>
  <c r="AO2789" i="13"/>
  <c r="AN2789" i="13"/>
  <c r="AM2789" i="13"/>
  <c r="AK2789" i="13"/>
  <c r="AJ2789" i="13"/>
  <c r="AI2789" i="13"/>
  <c r="BE2788" i="13"/>
  <c r="BD2788" i="13"/>
  <c r="BC2788" i="13"/>
  <c r="BA2788" i="13"/>
  <c r="AZ2788" i="13"/>
  <c r="AY2788" i="13"/>
  <c r="AW2788" i="13"/>
  <c r="AV2788" i="13"/>
  <c r="AU2788" i="13"/>
  <c r="AS2788" i="13"/>
  <c r="AR2788" i="13"/>
  <c r="AQ2788" i="13"/>
  <c r="AO2788" i="13"/>
  <c r="AN2788" i="13"/>
  <c r="AM2788" i="13"/>
  <c r="AK2788" i="13"/>
  <c r="AJ2788" i="13"/>
  <c r="AI2788" i="13"/>
  <c r="BE2787" i="13"/>
  <c r="BD2787" i="13"/>
  <c r="BC2787" i="13"/>
  <c r="BA2787" i="13"/>
  <c r="AZ2787" i="13"/>
  <c r="AY2787" i="13"/>
  <c r="AW2787" i="13"/>
  <c r="AV2787" i="13"/>
  <c r="AU2787" i="13"/>
  <c r="AS2787" i="13"/>
  <c r="AR2787" i="13"/>
  <c r="AQ2787" i="13"/>
  <c r="AO2787" i="13"/>
  <c r="AN2787" i="13"/>
  <c r="AM2787" i="13"/>
  <c r="AK2787" i="13"/>
  <c r="AJ2787" i="13"/>
  <c r="AI2787" i="13"/>
  <c r="BE2786" i="13"/>
  <c r="BD2786" i="13"/>
  <c r="BC2786" i="13"/>
  <c r="BA2786" i="13"/>
  <c r="AZ2786" i="13"/>
  <c r="AY2786" i="13"/>
  <c r="AW2786" i="13"/>
  <c r="AV2786" i="13"/>
  <c r="AU2786" i="13"/>
  <c r="AS2786" i="13"/>
  <c r="AR2786" i="13"/>
  <c r="AQ2786" i="13"/>
  <c r="AO2786" i="13"/>
  <c r="AN2786" i="13"/>
  <c r="AM2786" i="13"/>
  <c r="AK2786" i="13"/>
  <c r="AJ2786" i="13"/>
  <c r="AI2786" i="13"/>
  <c r="BE2785" i="13"/>
  <c r="BD2785" i="13"/>
  <c r="BC2785" i="13"/>
  <c r="BA2785" i="13"/>
  <c r="AZ2785" i="13"/>
  <c r="AY2785" i="13"/>
  <c r="AW2785" i="13"/>
  <c r="AV2785" i="13"/>
  <c r="AU2785" i="13"/>
  <c r="AS2785" i="13"/>
  <c r="AR2785" i="13"/>
  <c r="AQ2785" i="13"/>
  <c r="AO2785" i="13"/>
  <c r="AN2785" i="13"/>
  <c r="AM2785" i="13"/>
  <c r="AK2785" i="13"/>
  <c r="AJ2785" i="13"/>
  <c r="AI2785" i="13"/>
  <c r="BE2784" i="13"/>
  <c r="BD2784" i="13"/>
  <c r="BC2784" i="13"/>
  <c r="BA2784" i="13"/>
  <c r="AZ2784" i="13"/>
  <c r="AY2784" i="13"/>
  <c r="AW2784" i="13"/>
  <c r="AV2784" i="13"/>
  <c r="AU2784" i="13"/>
  <c r="AS2784" i="13"/>
  <c r="AR2784" i="13"/>
  <c r="AQ2784" i="13"/>
  <c r="AO2784" i="13"/>
  <c r="AN2784" i="13"/>
  <c r="AM2784" i="13"/>
  <c r="AK2784" i="13"/>
  <c r="AJ2784" i="13"/>
  <c r="AI2784" i="13"/>
  <c r="BE2783" i="13"/>
  <c r="BD2783" i="13"/>
  <c r="BC2783" i="13"/>
  <c r="BA2783" i="13"/>
  <c r="AZ2783" i="13"/>
  <c r="AY2783" i="13"/>
  <c r="AW2783" i="13"/>
  <c r="AV2783" i="13"/>
  <c r="AU2783" i="13"/>
  <c r="AS2783" i="13"/>
  <c r="AR2783" i="13"/>
  <c r="AQ2783" i="13"/>
  <c r="AO2783" i="13"/>
  <c r="AN2783" i="13"/>
  <c r="AM2783" i="13"/>
  <c r="AK2783" i="13"/>
  <c r="AJ2783" i="13"/>
  <c r="AI2783" i="13"/>
  <c r="BE2782" i="13"/>
  <c r="BD2782" i="13"/>
  <c r="BC2782" i="13"/>
  <c r="BA2782" i="13"/>
  <c r="AZ2782" i="13"/>
  <c r="AY2782" i="13"/>
  <c r="AW2782" i="13"/>
  <c r="AV2782" i="13"/>
  <c r="AU2782" i="13"/>
  <c r="AS2782" i="13"/>
  <c r="AR2782" i="13"/>
  <c r="AQ2782" i="13"/>
  <c r="AO2782" i="13"/>
  <c r="AN2782" i="13"/>
  <c r="AM2782" i="13"/>
  <c r="AK2782" i="13"/>
  <c r="AJ2782" i="13"/>
  <c r="AI2782" i="13"/>
  <c r="BE2781" i="13"/>
  <c r="BD2781" i="13"/>
  <c r="BC2781" i="13"/>
  <c r="BA2781" i="13"/>
  <c r="AZ2781" i="13"/>
  <c r="AY2781" i="13"/>
  <c r="AW2781" i="13"/>
  <c r="AV2781" i="13"/>
  <c r="AU2781" i="13"/>
  <c r="AS2781" i="13"/>
  <c r="AR2781" i="13"/>
  <c r="AQ2781" i="13"/>
  <c r="AO2781" i="13"/>
  <c r="AN2781" i="13"/>
  <c r="AM2781" i="13"/>
  <c r="AK2781" i="13"/>
  <c r="AJ2781" i="13"/>
  <c r="AI2781" i="13"/>
  <c r="BE2780" i="13"/>
  <c r="BD2780" i="13"/>
  <c r="BC2780" i="13"/>
  <c r="BA2780" i="13"/>
  <c r="AZ2780" i="13"/>
  <c r="AY2780" i="13"/>
  <c r="AW2780" i="13"/>
  <c r="AV2780" i="13"/>
  <c r="AU2780" i="13"/>
  <c r="AS2780" i="13"/>
  <c r="AR2780" i="13"/>
  <c r="AQ2780" i="13"/>
  <c r="AO2780" i="13"/>
  <c r="AN2780" i="13"/>
  <c r="AM2780" i="13"/>
  <c r="AK2780" i="13"/>
  <c r="AJ2780" i="13"/>
  <c r="AI2780" i="13"/>
  <c r="BE2779" i="13"/>
  <c r="BD2779" i="13"/>
  <c r="BC2779" i="13"/>
  <c r="BA2779" i="13"/>
  <c r="AZ2779" i="13"/>
  <c r="AY2779" i="13"/>
  <c r="AW2779" i="13"/>
  <c r="AV2779" i="13"/>
  <c r="AU2779" i="13"/>
  <c r="AS2779" i="13"/>
  <c r="AR2779" i="13"/>
  <c r="AQ2779" i="13"/>
  <c r="AO2779" i="13"/>
  <c r="AN2779" i="13"/>
  <c r="AM2779" i="13"/>
  <c r="AK2779" i="13"/>
  <c r="AJ2779" i="13"/>
  <c r="AI2779" i="13"/>
  <c r="BE2778" i="13"/>
  <c r="BD2778" i="13"/>
  <c r="BC2778" i="13"/>
  <c r="BA2778" i="13"/>
  <c r="AZ2778" i="13"/>
  <c r="AY2778" i="13"/>
  <c r="AW2778" i="13"/>
  <c r="AV2778" i="13"/>
  <c r="AU2778" i="13"/>
  <c r="AS2778" i="13"/>
  <c r="AR2778" i="13"/>
  <c r="AQ2778" i="13"/>
  <c r="AO2778" i="13"/>
  <c r="AN2778" i="13"/>
  <c r="AM2778" i="13"/>
  <c r="AK2778" i="13"/>
  <c r="AJ2778" i="13"/>
  <c r="AI2778" i="13"/>
  <c r="BE2777" i="13"/>
  <c r="BD2777" i="13"/>
  <c r="BC2777" i="13"/>
  <c r="BA2777" i="13"/>
  <c r="AZ2777" i="13"/>
  <c r="AY2777" i="13"/>
  <c r="AW2777" i="13"/>
  <c r="AV2777" i="13"/>
  <c r="AU2777" i="13"/>
  <c r="AS2777" i="13"/>
  <c r="AR2777" i="13"/>
  <c r="AQ2777" i="13"/>
  <c r="AO2777" i="13"/>
  <c r="AN2777" i="13"/>
  <c r="AM2777" i="13"/>
  <c r="AK2777" i="13"/>
  <c r="AJ2777" i="13"/>
  <c r="AI2777" i="13"/>
  <c r="BE2776" i="13"/>
  <c r="BD2776" i="13"/>
  <c r="BC2776" i="13"/>
  <c r="BA2776" i="13"/>
  <c r="AZ2776" i="13"/>
  <c r="AY2776" i="13"/>
  <c r="AW2776" i="13"/>
  <c r="AV2776" i="13"/>
  <c r="AU2776" i="13"/>
  <c r="AS2776" i="13"/>
  <c r="AR2776" i="13"/>
  <c r="AQ2776" i="13"/>
  <c r="AO2776" i="13"/>
  <c r="AN2776" i="13"/>
  <c r="AM2776" i="13"/>
  <c r="AK2776" i="13"/>
  <c r="AJ2776" i="13"/>
  <c r="AI2776" i="13"/>
  <c r="BE2775" i="13"/>
  <c r="BD2775" i="13"/>
  <c r="BC2775" i="13"/>
  <c r="BA2775" i="13"/>
  <c r="AZ2775" i="13"/>
  <c r="AY2775" i="13"/>
  <c r="AW2775" i="13"/>
  <c r="AV2775" i="13"/>
  <c r="AU2775" i="13"/>
  <c r="AS2775" i="13"/>
  <c r="AR2775" i="13"/>
  <c r="AQ2775" i="13"/>
  <c r="AO2775" i="13"/>
  <c r="AN2775" i="13"/>
  <c r="AM2775" i="13"/>
  <c r="AK2775" i="13"/>
  <c r="AJ2775" i="13"/>
  <c r="AI2775" i="13"/>
  <c r="BE2774" i="13"/>
  <c r="BD2774" i="13"/>
  <c r="BC2774" i="13"/>
  <c r="BA2774" i="13"/>
  <c r="AZ2774" i="13"/>
  <c r="AY2774" i="13"/>
  <c r="AW2774" i="13"/>
  <c r="AV2774" i="13"/>
  <c r="AU2774" i="13"/>
  <c r="AS2774" i="13"/>
  <c r="AR2774" i="13"/>
  <c r="AQ2774" i="13"/>
  <c r="AO2774" i="13"/>
  <c r="AN2774" i="13"/>
  <c r="AM2774" i="13"/>
  <c r="AK2774" i="13"/>
  <c r="AJ2774" i="13"/>
  <c r="AI2774" i="13"/>
  <c r="BE2773" i="13"/>
  <c r="BD2773" i="13"/>
  <c r="BC2773" i="13"/>
  <c r="BA2773" i="13"/>
  <c r="AZ2773" i="13"/>
  <c r="AY2773" i="13"/>
  <c r="AW2773" i="13"/>
  <c r="AV2773" i="13"/>
  <c r="AU2773" i="13"/>
  <c r="AS2773" i="13"/>
  <c r="AR2773" i="13"/>
  <c r="AQ2773" i="13"/>
  <c r="AO2773" i="13"/>
  <c r="AN2773" i="13"/>
  <c r="AM2773" i="13"/>
  <c r="AK2773" i="13"/>
  <c r="AJ2773" i="13"/>
  <c r="AI2773" i="13"/>
  <c r="BE2772" i="13"/>
  <c r="BD2772" i="13"/>
  <c r="BC2772" i="13"/>
  <c r="BA2772" i="13"/>
  <c r="AZ2772" i="13"/>
  <c r="AY2772" i="13"/>
  <c r="AW2772" i="13"/>
  <c r="AV2772" i="13"/>
  <c r="AU2772" i="13"/>
  <c r="AS2772" i="13"/>
  <c r="AR2772" i="13"/>
  <c r="AQ2772" i="13"/>
  <c r="AO2772" i="13"/>
  <c r="AN2772" i="13"/>
  <c r="AM2772" i="13"/>
  <c r="AK2772" i="13"/>
  <c r="AJ2772" i="13"/>
  <c r="AI2772" i="13"/>
  <c r="BE2771" i="13"/>
  <c r="BD2771" i="13"/>
  <c r="BC2771" i="13"/>
  <c r="BA2771" i="13"/>
  <c r="AZ2771" i="13"/>
  <c r="AY2771" i="13"/>
  <c r="AW2771" i="13"/>
  <c r="AV2771" i="13"/>
  <c r="AU2771" i="13"/>
  <c r="AS2771" i="13"/>
  <c r="AR2771" i="13"/>
  <c r="AQ2771" i="13"/>
  <c r="AO2771" i="13"/>
  <c r="AN2771" i="13"/>
  <c r="AM2771" i="13"/>
  <c r="AK2771" i="13"/>
  <c r="AJ2771" i="13"/>
  <c r="AI2771" i="13"/>
  <c r="BE2770" i="13"/>
  <c r="BD2770" i="13"/>
  <c r="BC2770" i="13"/>
  <c r="BA2770" i="13"/>
  <c r="AZ2770" i="13"/>
  <c r="AY2770" i="13"/>
  <c r="AW2770" i="13"/>
  <c r="AV2770" i="13"/>
  <c r="AU2770" i="13"/>
  <c r="AS2770" i="13"/>
  <c r="AR2770" i="13"/>
  <c r="AQ2770" i="13"/>
  <c r="AO2770" i="13"/>
  <c r="AN2770" i="13"/>
  <c r="AM2770" i="13"/>
  <c r="AK2770" i="13"/>
  <c r="AJ2770" i="13"/>
  <c r="AI2770" i="13"/>
  <c r="BE2769" i="13"/>
  <c r="BD2769" i="13"/>
  <c r="BC2769" i="13"/>
  <c r="BA2769" i="13"/>
  <c r="AZ2769" i="13"/>
  <c r="AY2769" i="13"/>
  <c r="AW2769" i="13"/>
  <c r="AV2769" i="13"/>
  <c r="AU2769" i="13"/>
  <c r="AS2769" i="13"/>
  <c r="AR2769" i="13"/>
  <c r="AQ2769" i="13"/>
  <c r="AO2769" i="13"/>
  <c r="AN2769" i="13"/>
  <c r="AM2769" i="13"/>
  <c r="AK2769" i="13"/>
  <c r="AJ2769" i="13"/>
  <c r="AI2769" i="13"/>
  <c r="BE2768" i="13"/>
  <c r="BD2768" i="13"/>
  <c r="BC2768" i="13"/>
  <c r="BA2768" i="13"/>
  <c r="AZ2768" i="13"/>
  <c r="AY2768" i="13"/>
  <c r="AW2768" i="13"/>
  <c r="AV2768" i="13"/>
  <c r="AU2768" i="13"/>
  <c r="AS2768" i="13"/>
  <c r="AR2768" i="13"/>
  <c r="AQ2768" i="13"/>
  <c r="AO2768" i="13"/>
  <c r="AN2768" i="13"/>
  <c r="AM2768" i="13"/>
  <c r="AK2768" i="13"/>
  <c r="AJ2768" i="13"/>
  <c r="AI2768" i="13"/>
  <c r="BE2767" i="13"/>
  <c r="BD2767" i="13"/>
  <c r="BC2767" i="13"/>
  <c r="BA2767" i="13"/>
  <c r="AZ2767" i="13"/>
  <c r="AY2767" i="13"/>
  <c r="AW2767" i="13"/>
  <c r="AV2767" i="13"/>
  <c r="AU2767" i="13"/>
  <c r="AS2767" i="13"/>
  <c r="AR2767" i="13"/>
  <c r="AQ2767" i="13"/>
  <c r="AO2767" i="13"/>
  <c r="AN2767" i="13"/>
  <c r="AM2767" i="13"/>
  <c r="AK2767" i="13"/>
  <c r="AJ2767" i="13"/>
  <c r="AI2767" i="13"/>
  <c r="BE2766" i="13"/>
  <c r="BD2766" i="13"/>
  <c r="BC2766" i="13"/>
  <c r="BA2766" i="13"/>
  <c r="AZ2766" i="13"/>
  <c r="AY2766" i="13"/>
  <c r="AW2766" i="13"/>
  <c r="AV2766" i="13"/>
  <c r="AU2766" i="13"/>
  <c r="AS2766" i="13"/>
  <c r="AR2766" i="13"/>
  <c r="AQ2766" i="13"/>
  <c r="AO2766" i="13"/>
  <c r="AN2766" i="13"/>
  <c r="AM2766" i="13"/>
  <c r="AK2766" i="13"/>
  <c r="AJ2766" i="13"/>
  <c r="AI2766" i="13"/>
  <c r="BE2765" i="13"/>
  <c r="BD2765" i="13"/>
  <c r="BC2765" i="13"/>
  <c r="BA2765" i="13"/>
  <c r="AZ2765" i="13"/>
  <c r="AY2765" i="13"/>
  <c r="AW2765" i="13"/>
  <c r="AV2765" i="13"/>
  <c r="AU2765" i="13"/>
  <c r="AS2765" i="13"/>
  <c r="AR2765" i="13"/>
  <c r="AQ2765" i="13"/>
  <c r="AO2765" i="13"/>
  <c r="AN2765" i="13"/>
  <c r="AM2765" i="13"/>
  <c r="AK2765" i="13"/>
  <c r="AJ2765" i="13"/>
  <c r="AI2765" i="13"/>
  <c r="BE2764" i="13"/>
  <c r="BD2764" i="13"/>
  <c r="BC2764" i="13"/>
  <c r="BA2764" i="13"/>
  <c r="AZ2764" i="13"/>
  <c r="AY2764" i="13"/>
  <c r="AW2764" i="13"/>
  <c r="AV2764" i="13"/>
  <c r="AU2764" i="13"/>
  <c r="AS2764" i="13"/>
  <c r="AR2764" i="13"/>
  <c r="AQ2764" i="13"/>
  <c r="AO2764" i="13"/>
  <c r="AN2764" i="13"/>
  <c r="AM2764" i="13"/>
  <c r="AK2764" i="13"/>
  <c r="AJ2764" i="13"/>
  <c r="AI2764" i="13"/>
  <c r="BE2763" i="13"/>
  <c r="BD2763" i="13"/>
  <c r="BC2763" i="13"/>
  <c r="BA2763" i="13"/>
  <c r="AZ2763" i="13"/>
  <c r="AY2763" i="13"/>
  <c r="AW2763" i="13"/>
  <c r="AV2763" i="13"/>
  <c r="AU2763" i="13"/>
  <c r="AS2763" i="13"/>
  <c r="AR2763" i="13"/>
  <c r="AQ2763" i="13"/>
  <c r="AO2763" i="13"/>
  <c r="AN2763" i="13"/>
  <c r="AM2763" i="13"/>
  <c r="AK2763" i="13"/>
  <c r="AJ2763" i="13"/>
  <c r="AI2763" i="13"/>
  <c r="BE2762" i="13"/>
  <c r="BD2762" i="13"/>
  <c r="BC2762" i="13"/>
  <c r="BA2762" i="13"/>
  <c r="AZ2762" i="13"/>
  <c r="AY2762" i="13"/>
  <c r="AW2762" i="13"/>
  <c r="AV2762" i="13"/>
  <c r="AU2762" i="13"/>
  <c r="AS2762" i="13"/>
  <c r="AR2762" i="13"/>
  <c r="AQ2762" i="13"/>
  <c r="AO2762" i="13"/>
  <c r="AN2762" i="13"/>
  <c r="AM2762" i="13"/>
  <c r="AK2762" i="13"/>
  <c r="AJ2762" i="13"/>
  <c r="AI2762" i="13"/>
  <c r="BE2761" i="13"/>
  <c r="BD2761" i="13"/>
  <c r="BC2761" i="13"/>
  <c r="BA2761" i="13"/>
  <c r="AZ2761" i="13"/>
  <c r="AY2761" i="13"/>
  <c r="AW2761" i="13"/>
  <c r="AV2761" i="13"/>
  <c r="AU2761" i="13"/>
  <c r="AS2761" i="13"/>
  <c r="AR2761" i="13"/>
  <c r="AQ2761" i="13"/>
  <c r="AO2761" i="13"/>
  <c r="AN2761" i="13"/>
  <c r="AM2761" i="13"/>
  <c r="AK2761" i="13"/>
  <c r="AJ2761" i="13"/>
  <c r="AI2761" i="13"/>
  <c r="BE2760" i="13"/>
  <c r="BD2760" i="13"/>
  <c r="BC2760" i="13"/>
  <c r="BA2760" i="13"/>
  <c r="AZ2760" i="13"/>
  <c r="AY2760" i="13"/>
  <c r="AW2760" i="13"/>
  <c r="AV2760" i="13"/>
  <c r="AU2760" i="13"/>
  <c r="AS2760" i="13"/>
  <c r="AR2760" i="13"/>
  <c r="AQ2760" i="13"/>
  <c r="AO2760" i="13"/>
  <c r="AN2760" i="13"/>
  <c r="AM2760" i="13"/>
  <c r="AK2760" i="13"/>
  <c r="AJ2760" i="13"/>
  <c r="AI2760" i="13"/>
  <c r="BE2759" i="13"/>
  <c r="BD2759" i="13"/>
  <c r="BC2759" i="13"/>
  <c r="BA2759" i="13"/>
  <c r="AZ2759" i="13"/>
  <c r="AY2759" i="13"/>
  <c r="AW2759" i="13"/>
  <c r="AV2759" i="13"/>
  <c r="AU2759" i="13"/>
  <c r="AS2759" i="13"/>
  <c r="AR2759" i="13"/>
  <c r="AQ2759" i="13"/>
  <c r="AO2759" i="13"/>
  <c r="AN2759" i="13"/>
  <c r="AM2759" i="13"/>
  <c r="AK2759" i="13"/>
  <c r="AJ2759" i="13"/>
  <c r="AI2759" i="13"/>
  <c r="BE2758" i="13"/>
  <c r="BD2758" i="13"/>
  <c r="BC2758" i="13"/>
  <c r="BA2758" i="13"/>
  <c r="AZ2758" i="13"/>
  <c r="AY2758" i="13"/>
  <c r="AW2758" i="13"/>
  <c r="AV2758" i="13"/>
  <c r="AU2758" i="13"/>
  <c r="AS2758" i="13"/>
  <c r="AR2758" i="13"/>
  <c r="AQ2758" i="13"/>
  <c r="AO2758" i="13"/>
  <c r="AN2758" i="13"/>
  <c r="AM2758" i="13"/>
  <c r="AK2758" i="13"/>
  <c r="AJ2758" i="13"/>
  <c r="AI2758" i="13"/>
  <c r="BE2757" i="13"/>
  <c r="BD2757" i="13"/>
  <c r="BC2757" i="13"/>
  <c r="BA2757" i="13"/>
  <c r="AZ2757" i="13"/>
  <c r="AY2757" i="13"/>
  <c r="AW2757" i="13"/>
  <c r="AV2757" i="13"/>
  <c r="AU2757" i="13"/>
  <c r="AS2757" i="13"/>
  <c r="AR2757" i="13"/>
  <c r="AQ2757" i="13"/>
  <c r="AO2757" i="13"/>
  <c r="AN2757" i="13"/>
  <c r="AM2757" i="13"/>
  <c r="AK2757" i="13"/>
  <c r="AJ2757" i="13"/>
  <c r="AI2757" i="13"/>
  <c r="BE2756" i="13"/>
  <c r="BD2756" i="13"/>
  <c r="BC2756" i="13"/>
  <c r="BA2756" i="13"/>
  <c r="AZ2756" i="13"/>
  <c r="AY2756" i="13"/>
  <c r="AW2756" i="13"/>
  <c r="AV2756" i="13"/>
  <c r="AU2756" i="13"/>
  <c r="AS2756" i="13"/>
  <c r="AR2756" i="13"/>
  <c r="AQ2756" i="13"/>
  <c r="AO2756" i="13"/>
  <c r="AN2756" i="13"/>
  <c r="AM2756" i="13"/>
  <c r="AK2756" i="13"/>
  <c r="AJ2756" i="13"/>
  <c r="AI2756" i="13"/>
  <c r="BE2755" i="13"/>
  <c r="BD2755" i="13"/>
  <c r="BC2755" i="13"/>
  <c r="BA2755" i="13"/>
  <c r="AZ2755" i="13"/>
  <c r="AY2755" i="13"/>
  <c r="AW2755" i="13"/>
  <c r="AV2755" i="13"/>
  <c r="AU2755" i="13"/>
  <c r="AS2755" i="13"/>
  <c r="AR2755" i="13"/>
  <c r="AQ2755" i="13"/>
  <c r="AO2755" i="13"/>
  <c r="AN2755" i="13"/>
  <c r="AM2755" i="13"/>
  <c r="AK2755" i="13"/>
  <c r="AJ2755" i="13"/>
  <c r="AI2755" i="13"/>
  <c r="BE2754" i="13"/>
  <c r="BD2754" i="13"/>
  <c r="BC2754" i="13"/>
  <c r="BA2754" i="13"/>
  <c r="AZ2754" i="13"/>
  <c r="AY2754" i="13"/>
  <c r="AW2754" i="13"/>
  <c r="AV2754" i="13"/>
  <c r="AU2754" i="13"/>
  <c r="AS2754" i="13"/>
  <c r="AR2754" i="13"/>
  <c r="AQ2754" i="13"/>
  <c r="AO2754" i="13"/>
  <c r="AN2754" i="13"/>
  <c r="AM2754" i="13"/>
  <c r="AK2754" i="13"/>
  <c r="AJ2754" i="13"/>
  <c r="AI2754" i="13"/>
  <c r="BE2753" i="13"/>
  <c r="BD2753" i="13"/>
  <c r="BC2753" i="13"/>
  <c r="BA2753" i="13"/>
  <c r="AZ2753" i="13"/>
  <c r="AY2753" i="13"/>
  <c r="AW2753" i="13"/>
  <c r="AV2753" i="13"/>
  <c r="AU2753" i="13"/>
  <c r="AS2753" i="13"/>
  <c r="AR2753" i="13"/>
  <c r="AQ2753" i="13"/>
  <c r="AO2753" i="13"/>
  <c r="AN2753" i="13"/>
  <c r="AM2753" i="13"/>
  <c r="AK2753" i="13"/>
  <c r="AJ2753" i="13"/>
  <c r="AI2753" i="13"/>
  <c r="BE2752" i="13"/>
  <c r="BD2752" i="13"/>
  <c r="BC2752" i="13"/>
  <c r="BA2752" i="13"/>
  <c r="AZ2752" i="13"/>
  <c r="AY2752" i="13"/>
  <c r="AW2752" i="13"/>
  <c r="AV2752" i="13"/>
  <c r="AU2752" i="13"/>
  <c r="AS2752" i="13"/>
  <c r="AR2752" i="13"/>
  <c r="AQ2752" i="13"/>
  <c r="AO2752" i="13"/>
  <c r="AN2752" i="13"/>
  <c r="AM2752" i="13"/>
  <c r="AK2752" i="13"/>
  <c r="AJ2752" i="13"/>
  <c r="AI2752" i="13"/>
  <c r="BE2751" i="13"/>
  <c r="BD2751" i="13"/>
  <c r="BC2751" i="13"/>
  <c r="BA2751" i="13"/>
  <c r="AZ2751" i="13"/>
  <c r="AY2751" i="13"/>
  <c r="AW2751" i="13"/>
  <c r="AV2751" i="13"/>
  <c r="AU2751" i="13"/>
  <c r="AS2751" i="13"/>
  <c r="AR2751" i="13"/>
  <c r="AQ2751" i="13"/>
  <c r="AO2751" i="13"/>
  <c r="AN2751" i="13"/>
  <c r="AM2751" i="13"/>
  <c r="AK2751" i="13"/>
  <c r="AJ2751" i="13"/>
  <c r="AI2751" i="13"/>
  <c r="BE2750" i="13"/>
  <c r="BD2750" i="13"/>
  <c r="BC2750" i="13"/>
  <c r="BA2750" i="13"/>
  <c r="AZ2750" i="13"/>
  <c r="AY2750" i="13"/>
  <c r="AW2750" i="13"/>
  <c r="AV2750" i="13"/>
  <c r="AU2750" i="13"/>
  <c r="AS2750" i="13"/>
  <c r="AR2750" i="13"/>
  <c r="AQ2750" i="13"/>
  <c r="AO2750" i="13"/>
  <c r="AN2750" i="13"/>
  <c r="AM2750" i="13"/>
  <c r="AK2750" i="13"/>
  <c r="AJ2750" i="13"/>
  <c r="AI2750" i="13"/>
  <c r="BE2749" i="13"/>
  <c r="BD2749" i="13"/>
  <c r="BC2749" i="13"/>
  <c r="BA2749" i="13"/>
  <c r="AZ2749" i="13"/>
  <c r="AY2749" i="13"/>
  <c r="AW2749" i="13"/>
  <c r="AV2749" i="13"/>
  <c r="AU2749" i="13"/>
  <c r="AS2749" i="13"/>
  <c r="AR2749" i="13"/>
  <c r="AQ2749" i="13"/>
  <c r="AO2749" i="13"/>
  <c r="AN2749" i="13"/>
  <c r="AM2749" i="13"/>
  <c r="AK2749" i="13"/>
  <c r="AJ2749" i="13"/>
  <c r="AI2749" i="13"/>
  <c r="BE2748" i="13"/>
  <c r="BD2748" i="13"/>
  <c r="BC2748" i="13"/>
  <c r="BA2748" i="13"/>
  <c r="AZ2748" i="13"/>
  <c r="AY2748" i="13"/>
  <c r="AW2748" i="13"/>
  <c r="AV2748" i="13"/>
  <c r="AU2748" i="13"/>
  <c r="AS2748" i="13"/>
  <c r="AR2748" i="13"/>
  <c r="AQ2748" i="13"/>
  <c r="AO2748" i="13"/>
  <c r="AN2748" i="13"/>
  <c r="AM2748" i="13"/>
  <c r="AK2748" i="13"/>
  <c r="AJ2748" i="13"/>
  <c r="AI2748" i="13"/>
  <c r="BE2747" i="13"/>
  <c r="BD2747" i="13"/>
  <c r="BC2747" i="13"/>
  <c r="BA2747" i="13"/>
  <c r="AZ2747" i="13"/>
  <c r="AY2747" i="13"/>
  <c r="AW2747" i="13"/>
  <c r="AV2747" i="13"/>
  <c r="AU2747" i="13"/>
  <c r="AS2747" i="13"/>
  <c r="AR2747" i="13"/>
  <c r="AQ2747" i="13"/>
  <c r="AO2747" i="13"/>
  <c r="AN2747" i="13"/>
  <c r="AM2747" i="13"/>
  <c r="AK2747" i="13"/>
  <c r="AJ2747" i="13"/>
  <c r="AI2747" i="13"/>
  <c r="BE2746" i="13"/>
  <c r="BD2746" i="13"/>
  <c r="BC2746" i="13"/>
  <c r="BA2746" i="13"/>
  <c r="AZ2746" i="13"/>
  <c r="AY2746" i="13"/>
  <c r="AW2746" i="13"/>
  <c r="AV2746" i="13"/>
  <c r="AU2746" i="13"/>
  <c r="AS2746" i="13"/>
  <c r="AR2746" i="13"/>
  <c r="AQ2746" i="13"/>
  <c r="AO2746" i="13"/>
  <c r="AN2746" i="13"/>
  <c r="AM2746" i="13"/>
  <c r="AK2746" i="13"/>
  <c r="AJ2746" i="13"/>
  <c r="AI2746" i="13"/>
  <c r="BE2745" i="13"/>
  <c r="BD2745" i="13"/>
  <c r="BC2745" i="13"/>
  <c r="BA2745" i="13"/>
  <c r="AZ2745" i="13"/>
  <c r="AY2745" i="13"/>
  <c r="AW2745" i="13"/>
  <c r="AV2745" i="13"/>
  <c r="AU2745" i="13"/>
  <c r="AS2745" i="13"/>
  <c r="AR2745" i="13"/>
  <c r="AQ2745" i="13"/>
  <c r="AO2745" i="13"/>
  <c r="AN2745" i="13"/>
  <c r="AM2745" i="13"/>
  <c r="AK2745" i="13"/>
  <c r="AJ2745" i="13"/>
  <c r="AI2745" i="13"/>
  <c r="BE2744" i="13"/>
  <c r="BD2744" i="13"/>
  <c r="BC2744" i="13"/>
  <c r="BA2744" i="13"/>
  <c r="AZ2744" i="13"/>
  <c r="AY2744" i="13"/>
  <c r="AW2744" i="13"/>
  <c r="AV2744" i="13"/>
  <c r="AU2744" i="13"/>
  <c r="AS2744" i="13"/>
  <c r="AR2744" i="13"/>
  <c r="AQ2744" i="13"/>
  <c r="AO2744" i="13"/>
  <c r="AN2744" i="13"/>
  <c r="AM2744" i="13"/>
  <c r="AK2744" i="13"/>
  <c r="AJ2744" i="13"/>
  <c r="AI2744" i="13"/>
  <c r="BE2743" i="13"/>
  <c r="BD2743" i="13"/>
  <c r="BC2743" i="13"/>
  <c r="BA2743" i="13"/>
  <c r="AZ2743" i="13"/>
  <c r="AY2743" i="13"/>
  <c r="AW2743" i="13"/>
  <c r="AV2743" i="13"/>
  <c r="AU2743" i="13"/>
  <c r="AS2743" i="13"/>
  <c r="AR2743" i="13"/>
  <c r="AQ2743" i="13"/>
  <c r="AO2743" i="13"/>
  <c r="AN2743" i="13"/>
  <c r="AM2743" i="13"/>
  <c r="AK2743" i="13"/>
  <c r="AJ2743" i="13"/>
  <c r="AI2743" i="13"/>
  <c r="BE2742" i="13"/>
  <c r="BD2742" i="13"/>
  <c r="BC2742" i="13"/>
  <c r="BA2742" i="13"/>
  <c r="AZ2742" i="13"/>
  <c r="AY2742" i="13"/>
  <c r="AW2742" i="13"/>
  <c r="AV2742" i="13"/>
  <c r="AU2742" i="13"/>
  <c r="AS2742" i="13"/>
  <c r="AR2742" i="13"/>
  <c r="AQ2742" i="13"/>
  <c r="AO2742" i="13"/>
  <c r="AN2742" i="13"/>
  <c r="AM2742" i="13"/>
  <c r="AK2742" i="13"/>
  <c r="AJ2742" i="13"/>
  <c r="AI2742" i="13"/>
  <c r="BE2741" i="13"/>
  <c r="BD2741" i="13"/>
  <c r="BC2741" i="13"/>
  <c r="BA2741" i="13"/>
  <c r="AZ2741" i="13"/>
  <c r="AY2741" i="13"/>
  <c r="AW2741" i="13"/>
  <c r="AV2741" i="13"/>
  <c r="AU2741" i="13"/>
  <c r="AS2741" i="13"/>
  <c r="AR2741" i="13"/>
  <c r="AQ2741" i="13"/>
  <c r="AO2741" i="13"/>
  <c r="AN2741" i="13"/>
  <c r="AM2741" i="13"/>
  <c r="AK2741" i="13"/>
  <c r="AJ2741" i="13"/>
  <c r="AI2741" i="13"/>
  <c r="BE2740" i="13"/>
  <c r="BD2740" i="13"/>
  <c r="BC2740" i="13"/>
  <c r="BA2740" i="13"/>
  <c r="AZ2740" i="13"/>
  <c r="AY2740" i="13"/>
  <c r="AW2740" i="13"/>
  <c r="AV2740" i="13"/>
  <c r="AU2740" i="13"/>
  <c r="AS2740" i="13"/>
  <c r="AR2740" i="13"/>
  <c r="AQ2740" i="13"/>
  <c r="AO2740" i="13"/>
  <c r="AN2740" i="13"/>
  <c r="AM2740" i="13"/>
  <c r="AK2740" i="13"/>
  <c r="AJ2740" i="13"/>
  <c r="AI2740" i="13"/>
  <c r="BE2739" i="13"/>
  <c r="BD2739" i="13"/>
  <c r="BC2739" i="13"/>
  <c r="BA2739" i="13"/>
  <c r="AZ2739" i="13"/>
  <c r="AY2739" i="13"/>
  <c r="AW2739" i="13"/>
  <c r="AV2739" i="13"/>
  <c r="AU2739" i="13"/>
  <c r="AS2739" i="13"/>
  <c r="AR2739" i="13"/>
  <c r="AQ2739" i="13"/>
  <c r="AO2739" i="13"/>
  <c r="AN2739" i="13"/>
  <c r="AM2739" i="13"/>
  <c r="AK2739" i="13"/>
  <c r="AJ2739" i="13"/>
  <c r="AI2739" i="13"/>
  <c r="BE2738" i="13"/>
  <c r="BD2738" i="13"/>
  <c r="BC2738" i="13"/>
  <c r="BA2738" i="13"/>
  <c r="AZ2738" i="13"/>
  <c r="AY2738" i="13"/>
  <c r="AW2738" i="13"/>
  <c r="AV2738" i="13"/>
  <c r="AU2738" i="13"/>
  <c r="AS2738" i="13"/>
  <c r="AR2738" i="13"/>
  <c r="AQ2738" i="13"/>
  <c r="AO2738" i="13"/>
  <c r="AN2738" i="13"/>
  <c r="AM2738" i="13"/>
  <c r="AK2738" i="13"/>
  <c r="AJ2738" i="13"/>
  <c r="AI2738" i="13"/>
  <c r="BE2737" i="13"/>
  <c r="BD2737" i="13"/>
  <c r="BC2737" i="13"/>
  <c r="BA2737" i="13"/>
  <c r="AZ2737" i="13"/>
  <c r="AY2737" i="13"/>
  <c r="AW2737" i="13"/>
  <c r="AV2737" i="13"/>
  <c r="AU2737" i="13"/>
  <c r="AS2737" i="13"/>
  <c r="AR2737" i="13"/>
  <c r="AQ2737" i="13"/>
  <c r="AO2737" i="13"/>
  <c r="AN2737" i="13"/>
  <c r="AM2737" i="13"/>
  <c r="AK2737" i="13"/>
  <c r="AJ2737" i="13"/>
  <c r="AI2737" i="13"/>
  <c r="BE2736" i="13"/>
  <c r="BD2736" i="13"/>
  <c r="BC2736" i="13"/>
  <c r="BA2736" i="13"/>
  <c r="AZ2736" i="13"/>
  <c r="AY2736" i="13"/>
  <c r="AW2736" i="13"/>
  <c r="AV2736" i="13"/>
  <c r="AU2736" i="13"/>
  <c r="AS2736" i="13"/>
  <c r="AR2736" i="13"/>
  <c r="AQ2736" i="13"/>
  <c r="AO2736" i="13"/>
  <c r="AN2736" i="13"/>
  <c r="AM2736" i="13"/>
  <c r="AK2736" i="13"/>
  <c r="AJ2736" i="13"/>
  <c r="AI2736" i="13"/>
  <c r="BE2735" i="13"/>
  <c r="BD2735" i="13"/>
  <c r="BC2735" i="13"/>
  <c r="BA2735" i="13"/>
  <c r="AZ2735" i="13"/>
  <c r="AY2735" i="13"/>
  <c r="AW2735" i="13"/>
  <c r="AV2735" i="13"/>
  <c r="AU2735" i="13"/>
  <c r="AS2735" i="13"/>
  <c r="AR2735" i="13"/>
  <c r="AQ2735" i="13"/>
  <c r="AO2735" i="13"/>
  <c r="AN2735" i="13"/>
  <c r="AM2735" i="13"/>
  <c r="AK2735" i="13"/>
  <c r="AJ2735" i="13"/>
  <c r="AI2735" i="13"/>
  <c r="BE2734" i="13"/>
  <c r="BD2734" i="13"/>
  <c r="BC2734" i="13"/>
  <c r="BA2734" i="13"/>
  <c r="AZ2734" i="13"/>
  <c r="AY2734" i="13"/>
  <c r="AW2734" i="13"/>
  <c r="AV2734" i="13"/>
  <c r="AU2734" i="13"/>
  <c r="AS2734" i="13"/>
  <c r="AR2734" i="13"/>
  <c r="AQ2734" i="13"/>
  <c r="AO2734" i="13"/>
  <c r="AN2734" i="13"/>
  <c r="AM2734" i="13"/>
  <c r="AK2734" i="13"/>
  <c r="AJ2734" i="13"/>
  <c r="AI2734" i="13"/>
  <c r="BE2733" i="13"/>
  <c r="BD2733" i="13"/>
  <c r="BC2733" i="13"/>
  <c r="BA2733" i="13"/>
  <c r="AZ2733" i="13"/>
  <c r="AY2733" i="13"/>
  <c r="AW2733" i="13"/>
  <c r="AV2733" i="13"/>
  <c r="AU2733" i="13"/>
  <c r="AS2733" i="13"/>
  <c r="AR2733" i="13"/>
  <c r="AQ2733" i="13"/>
  <c r="AO2733" i="13"/>
  <c r="AN2733" i="13"/>
  <c r="AM2733" i="13"/>
  <c r="AK2733" i="13"/>
  <c r="AJ2733" i="13"/>
  <c r="AI2733" i="13"/>
  <c r="BE2732" i="13"/>
  <c r="BD2732" i="13"/>
  <c r="BC2732" i="13"/>
  <c r="BA2732" i="13"/>
  <c r="AZ2732" i="13"/>
  <c r="AY2732" i="13"/>
  <c r="AW2732" i="13"/>
  <c r="AV2732" i="13"/>
  <c r="AU2732" i="13"/>
  <c r="AS2732" i="13"/>
  <c r="AR2732" i="13"/>
  <c r="AQ2732" i="13"/>
  <c r="AO2732" i="13"/>
  <c r="AN2732" i="13"/>
  <c r="AM2732" i="13"/>
  <c r="AK2732" i="13"/>
  <c r="AJ2732" i="13"/>
  <c r="AI2732" i="13"/>
  <c r="BE2731" i="13"/>
  <c r="BD2731" i="13"/>
  <c r="BC2731" i="13"/>
  <c r="BA2731" i="13"/>
  <c r="AZ2731" i="13"/>
  <c r="AY2731" i="13"/>
  <c r="AW2731" i="13"/>
  <c r="AV2731" i="13"/>
  <c r="AU2731" i="13"/>
  <c r="AS2731" i="13"/>
  <c r="AR2731" i="13"/>
  <c r="AQ2731" i="13"/>
  <c r="AO2731" i="13"/>
  <c r="AN2731" i="13"/>
  <c r="AM2731" i="13"/>
  <c r="AK2731" i="13"/>
  <c r="AJ2731" i="13"/>
  <c r="AI2731" i="13"/>
  <c r="BE2730" i="13"/>
  <c r="BD2730" i="13"/>
  <c r="BC2730" i="13"/>
  <c r="BA2730" i="13"/>
  <c r="AZ2730" i="13"/>
  <c r="AY2730" i="13"/>
  <c r="AW2730" i="13"/>
  <c r="AV2730" i="13"/>
  <c r="AU2730" i="13"/>
  <c r="AS2730" i="13"/>
  <c r="AR2730" i="13"/>
  <c r="AQ2730" i="13"/>
  <c r="AO2730" i="13"/>
  <c r="AN2730" i="13"/>
  <c r="AM2730" i="13"/>
  <c r="AK2730" i="13"/>
  <c r="AJ2730" i="13"/>
  <c r="AI2730" i="13"/>
  <c r="BE2729" i="13"/>
  <c r="BD2729" i="13"/>
  <c r="BC2729" i="13"/>
  <c r="BA2729" i="13"/>
  <c r="AZ2729" i="13"/>
  <c r="AY2729" i="13"/>
  <c r="AW2729" i="13"/>
  <c r="AV2729" i="13"/>
  <c r="AU2729" i="13"/>
  <c r="AS2729" i="13"/>
  <c r="AR2729" i="13"/>
  <c r="AQ2729" i="13"/>
  <c r="AO2729" i="13"/>
  <c r="AN2729" i="13"/>
  <c r="AM2729" i="13"/>
  <c r="AK2729" i="13"/>
  <c r="AJ2729" i="13"/>
  <c r="AI2729" i="13"/>
  <c r="BE2728" i="13"/>
  <c r="BD2728" i="13"/>
  <c r="BC2728" i="13"/>
  <c r="BA2728" i="13"/>
  <c r="AZ2728" i="13"/>
  <c r="AY2728" i="13"/>
  <c r="AW2728" i="13"/>
  <c r="AV2728" i="13"/>
  <c r="AU2728" i="13"/>
  <c r="AS2728" i="13"/>
  <c r="AR2728" i="13"/>
  <c r="AQ2728" i="13"/>
  <c r="AO2728" i="13"/>
  <c r="AN2728" i="13"/>
  <c r="AM2728" i="13"/>
  <c r="AK2728" i="13"/>
  <c r="AJ2728" i="13"/>
  <c r="AI2728" i="13"/>
  <c r="BE2727" i="13"/>
  <c r="BD2727" i="13"/>
  <c r="BC2727" i="13"/>
  <c r="BA2727" i="13"/>
  <c r="AZ2727" i="13"/>
  <c r="AY2727" i="13"/>
  <c r="AW2727" i="13"/>
  <c r="AV2727" i="13"/>
  <c r="AU2727" i="13"/>
  <c r="AS2727" i="13"/>
  <c r="AR2727" i="13"/>
  <c r="AQ2727" i="13"/>
  <c r="AO2727" i="13"/>
  <c r="AN2727" i="13"/>
  <c r="AM2727" i="13"/>
  <c r="AK2727" i="13"/>
  <c r="AJ2727" i="13"/>
  <c r="AI2727" i="13"/>
  <c r="BE2726" i="13"/>
  <c r="BD2726" i="13"/>
  <c r="BC2726" i="13"/>
  <c r="BA2726" i="13"/>
  <c r="AZ2726" i="13"/>
  <c r="AY2726" i="13"/>
  <c r="AW2726" i="13"/>
  <c r="AV2726" i="13"/>
  <c r="AU2726" i="13"/>
  <c r="AS2726" i="13"/>
  <c r="AR2726" i="13"/>
  <c r="AQ2726" i="13"/>
  <c r="AO2726" i="13"/>
  <c r="AN2726" i="13"/>
  <c r="AM2726" i="13"/>
  <c r="AK2726" i="13"/>
  <c r="AJ2726" i="13"/>
  <c r="AI2726" i="13"/>
  <c r="BE2725" i="13"/>
  <c r="BD2725" i="13"/>
  <c r="BC2725" i="13"/>
  <c r="BA2725" i="13"/>
  <c r="AZ2725" i="13"/>
  <c r="AY2725" i="13"/>
  <c r="AW2725" i="13"/>
  <c r="AV2725" i="13"/>
  <c r="AU2725" i="13"/>
  <c r="AS2725" i="13"/>
  <c r="AR2725" i="13"/>
  <c r="AQ2725" i="13"/>
  <c r="AO2725" i="13"/>
  <c r="AN2725" i="13"/>
  <c r="AM2725" i="13"/>
  <c r="AK2725" i="13"/>
  <c r="AJ2725" i="13"/>
  <c r="AI2725" i="13"/>
  <c r="BE2724" i="13"/>
  <c r="BD2724" i="13"/>
  <c r="BC2724" i="13"/>
  <c r="BA2724" i="13"/>
  <c r="AZ2724" i="13"/>
  <c r="AY2724" i="13"/>
  <c r="AW2724" i="13"/>
  <c r="AV2724" i="13"/>
  <c r="AU2724" i="13"/>
  <c r="AS2724" i="13"/>
  <c r="AR2724" i="13"/>
  <c r="AQ2724" i="13"/>
  <c r="AO2724" i="13"/>
  <c r="AN2724" i="13"/>
  <c r="AM2724" i="13"/>
  <c r="AK2724" i="13"/>
  <c r="AJ2724" i="13"/>
  <c r="AI2724" i="13"/>
  <c r="BE2723" i="13"/>
  <c r="BD2723" i="13"/>
  <c r="BC2723" i="13"/>
  <c r="BA2723" i="13"/>
  <c r="AZ2723" i="13"/>
  <c r="AY2723" i="13"/>
  <c r="AW2723" i="13"/>
  <c r="AV2723" i="13"/>
  <c r="AU2723" i="13"/>
  <c r="AS2723" i="13"/>
  <c r="AR2723" i="13"/>
  <c r="AQ2723" i="13"/>
  <c r="AO2723" i="13"/>
  <c r="AN2723" i="13"/>
  <c r="AM2723" i="13"/>
  <c r="AK2723" i="13"/>
  <c r="AJ2723" i="13"/>
  <c r="AI2723" i="13"/>
  <c r="BE2722" i="13"/>
  <c r="BD2722" i="13"/>
  <c r="BC2722" i="13"/>
  <c r="BA2722" i="13"/>
  <c r="AZ2722" i="13"/>
  <c r="AY2722" i="13"/>
  <c r="AW2722" i="13"/>
  <c r="AV2722" i="13"/>
  <c r="AU2722" i="13"/>
  <c r="AS2722" i="13"/>
  <c r="AR2722" i="13"/>
  <c r="AQ2722" i="13"/>
  <c r="AO2722" i="13"/>
  <c r="AN2722" i="13"/>
  <c r="AM2722" i="13"/>
  <c r="AK2722" i="13"/>
  <c r="AJ2722" i="13"/>
  <c r="AI2722" i="13"/>
  <c r="BE2721" i="13"/>
  <c r="BD2721" i="13"/>
  <c r="BC2721" i="13"/>
  <c r="BA2721" i="13"/>
  <c r="AZ2721" i="13"/>
  <c r="AY2721" i="13"/>
  <c r="AW2721" i="13"/>
  <c r="AV2721" i="13"/>
  <c r="AU2721" i="13"/>
  <c r="AS2721" i="13"/>
  <c r="AR2721" i="13"/>
  <c r="AQ2721" i="13"/>
  <c r="AO2721" i="13"/>
  <c r="AN2721" i="13"/>
  <c r="AM2721" i="13"/>
  <c r="AK2721" i="13"/>
  <c r="AJ2721" i="13"/>
  <c r="AI2721" i="13"/>
  <c r="BE2720" i="13"/>
  <c r="BD2720" i="13"/>
  <c r="BC2720" i="13"/>
  <c r="BA2720" i="13"/>
  <c r="AZ2720" i="13"/>
  <c r="AY2720" i="13"/>
  <c r="AW2720" i="13"/>
  <c r="AV2720" i="13"/>
  <c r="AU2720" i="13"/>
  <c r="AS2720" i="13"/>
  <c r="AR2720" i="13"/>
  <c r="AQ2720" i="13"/>
  <c r="AO2720" i="13"/>
  <c r="AN2720" i="13"/>
  <c r="AM2720" i="13"/>
  <c r="AK2720" i="13"/>
  <c r="AJ2720" i="13"/>
  <c r="AI2720" i="13"/>
  <c r="BE2719" i="13"/>
  <c r="BD2719" i="13"/>
  <c r="BC2719" i="13"/>
  <c r="BA2719" i="13"/>
  <c r="AZ2719" i="13"/>
  <c r="AY2719" i="13"/>
  <c r="AW2719" i="13"/>
  <c r="AV2719" i="13"/>
  <c r="AU2719" i="13"/>
  <c r="AS2719" i="13"/>
  <c r="AR2719" i="13"/>
  <c r="AQ2719" i="13"/>
  <c r="AO2719" i="13"/>
  <c r="AN2719" i="13"/>
  <c r="AM2719" i="13"/>
  <c r="AK2719" i="13"/>
  <c r="AJ2719" i="13"/>
  <c r="AI2719" i="13"/>
  <c r="BE2718" i="13"/>
  <c r="BD2718" i="13"/>
  <c r="BC2718" i="13"/>
  <c r="BA2718" i="13"/>
  <c r="AZ2718" i="13"/>
  <c r="AY2718" i="13"/>
  <c r="AW2718" i="13"/>
  <c r="AV2718" i="13"/>
  <c r="AU2718" i="13"/>
  <c r="AS2718" i="13"/>
  <c r="AR2718" i="13"/>
  <c r="AQ2718" i="13"/>
  <c r="AO2718" i="13"/>
  <c r="AN2718" i="13"/>
  <c r="AM2718" i="13"/>
  <c r="AK2718" i="13"/>
  <c r="AJ2718" i="13"/>
  <c r="AI2718" i="13"/>
  <c r="BE2717" i="13"/>
  <c r="BD2717" i="13"/>
  <c r="BC2717" i="13"/>
  <c r="BA2717" i="13"/>
  <c r="AZ2717" i="13"/>
  <c r="AY2717" i="13"/>
  <c r="AW2717" i="13"/>
  <c r="AV2717" i="13"/>
  <c r="AU2717" i="13"/>
  <c r="AS2717" i="13"/>
  <c r="AR2717" i="13"/>
  <c r="AQ2717" i="13"/>
  <c r="AO2717" i="13"/>
  <c r="AN2717" i="13"/>
  <c r="AM2717" i="13"/>
  <c r="AK2717" i="13"/>
  <c r="AJ2717" i="13"/>
  <c r="AI2717" i="13"/>
  <c r="BE2716" i="13"/>
  <c r="BD2716" i="13"/>
  <c r="BC2716" i="13"/>
  <c r="BA2716" i="13"/>
  <c r="AZ2716" i="13"/>
  <c r="AY2716" i="13"/>
  <c r="AW2716" i="13"/>
  <c r="AV2716" i="13"/>
  <c r="AU2716" i="13"/>
  <c r="AS2716" i="13"/>
  <c r="AR2716" i="13"/>
  <c r="AQ2716" i="13"/>
  <c r="AO2716" i="13"/>
  <c r="AN2716" i="13"/>
  <c r="AM2716" i="13"/>
  <c r="AK2716" i="13"/>
  <c r="AJ2716" i="13"/>
  <c r="AI2716" i="13"/>
  <c r="BE2715" i="13"/>
  <c r="BD2715" i="13"/>
  <c r="BC2715" i="13"/>
  <c r="BA2715" i="13"/>
  <c r="AZ2715" i="13"/>
  <c r="AY2715" i="13"/>
  <c r="AW2715" i="13"/>
  <c r="AV2715" i="13"/>
  <c r="AU2715" i="13"/>
  <c r="AS2715" i="13"/>
  <c r="AR2715" i="13"/>
  <c r="AQ2715" i="13"/>
  <c r="AO2715" i="13"/>
  <c r="AN2715" i="13"/>
  <c r="AM2715" i="13"/>
  <c r="AK2715" i="13"/>
  <c r="AJ2715" i="13"/>
  <c r="AI2715" i="13"/>
  <c r="BE2714" i="13"/>
  <c r="BD2714" i="13"/>
  <c r="BC2714" i="13"/>
  <c r="BA2714" i="13"/>
  <c r="AZ2714" i="13"/>
  <c r="AY2714" i="13"/>
  <c r="AW2714" i="13"/>
  <c r="AV2714" i="13"/>
  <c r="AU2714" i="13"/>
  <c r="AS2714" i="13"/>
  <c r="AR2714" i="13"/>
  <c r="AQ2714" i="13"/>
  <c r="AO2714" i="13"/>
  <c r="AN2714" i="13"/>
  <c r="AM2714" i="13"/>
  <c r="AK2714" i="13"/>
  <c r="AJ2714" i="13"/>
  <c r="AI2714" i="13"/>
  <c r="BE2713" i="13"/>
  <c r="BD2713" i="13"/>
  <c r="BC2713" i="13"/>
  <c r="BA2713" i="13"/>
  <c r="AZ2713" i="13"/>
  <c r="AY2713" i="13"/>
  <c r="AW2713" i="13"/>
  <c r="AV2713" i="13"/>
  <c r="AU2713" i="13"/>
  <c r="AS2713" i="13"/>
  <c r="AR2713" i="13"/>
  <c r="AQ2713" i="13"/>
  <c r="AO2713" i="13"/>
  <c r="AN2713" i="13"/>
  <c r="AM2713" i="13"/>
  <c r="AK2713" i="13"/>
  <c r="AJ2713" i="13"/>
  <c r="AI2713" i="13"/>
  <c r="BE2712" i="13"/>
  <c r="BD2712" i="13"/>
  <c r="BC2712" i="13"/>
  <c r="BA2712" i="13"/>
  <c r="AZ2712" i="13"/>
  <c r="AY2712" i="13"/>
  <c r="AW2712" i="13"/>
  <c r="AV2712" i="13"/>
  <c r="AU2712" i="13"/>
  <c r="AS2712" i="13"/>
  <c r="AR2712" i="13"/>
  <c r="AQ2712" i="13"/>
  <c r="AO2712" i="13"/>
  <c r="AN2712" i="13"/>
  <c r="AM2712" i="13"/>
  <c r="AK2712" i="13"/>
  <c r="AJ2712" i="13"/>
  <c r="AI2712" i="13"/>
  <c r="BE2711" i="13"/>
  <c r="BD2711" i="13"/>
  <c r="BC2711" i="13"/>
  <c r="BA2711" i="13"/>
  <c r="AZ2711" i="13"/>
  <c r="AY2711" i="13"/>
  <c r="AW2711" i="13"/>
  <c r="AV2711" i="13"/>
  <c r="AU2711" i="13"/>
  <c r="AS2711" i="13"/>
  <c r="AR2711" i="13"/>
  <c r="AQ2711" i="13"/>
  <c r="AO2711" i="13"/>
  <c r="AN2711" i="13"/>
  <c r="AM2711" i="13"/>
  <c r="AK2711" i="13"/>
  <c r="AJ2711" i="13"/>
  <c r="AI2711" i="13"/>
  <c r="BE2710" i="13"/>
  <c r="BD2710" i="13"/>
  <c r="BC2710" i="13"/>
  <c r="BA2710" i="13"/>
  <c r="AZ2710" i="13"/>
  <c r="AY2710" i="13"/>
  <c r="AW2710" i="13"/>
  <c r="AV2710" i="13"/>
  <c r="AU2710" i="13"/>
  <c r="AS2710" i="13"/>
  <c r="AR2710" i="13"/>
  <c r="AQ2710" i="13"/>
  <c r="AO2710" i="13"/>
  <c r="AN2710" i="13"/>
  <c r="AM2710" i="13"/>
  <c r="AK2710" i="13"/>
  <c r="AJ2710" i="13"/>
  <c r="AI2710" i="13"/>
  <c r="BE2709" i="13"/>
  <c r="BD2709" i="13"/>
  <c r="BC2709" i="13"/>
  <c r="BA2709" i="13"/>
  <c r="AZ2709" i="13"/>
  <c r="AY2709" i="13"/>
  <c r="AW2709" i="13"/>
  <c r="AV2709" i="13"/>
  <c r="AU2709" i="13"/>
  <c r="AS2709" i="13"/>
  <c r="AR2709" i="13"/>
  <c r="AQ2709" i="13"/>
  <c r="AO2709" i="13"/>
  <c r="AN2709" i="13"/>
  <c r="AM2709" i="13"/>
  <c r="AK2709" i="13"/>
  <c r="AJ2709" i="13"/>
  <c r="AI2709" i="13"/>
  <c r="BE2708" i="13"/>
  <c r="BD2708" i="13"/>
  <c r="BC2708" i="13"/>
  <c r="BA2708" i="13"/>
  <c r="AZ2708" i="13"/>
  <c r="AY2708" i="13"/>
  <c r="AW2708" i="13"/>
  <c r="AV2708" i="13"/>
  <c r="AU2708" i="13"/>
  <c r="AS2708" i="13"/>
  <c r="AR2708" i="13"/>
  <c r="AQ2708" i="13"/>
  <c r="AO2708" i="13"/>
  <c r="AN2708" i="13"/>
  <c r="AM2708" i="13"/>
  <c r="AK2708" i="13"/>
  <c r="AJ2708" i="13"/>
  <c r="AI2708" i="13"/>
  <c r="BE2707" i="13"/>
  <c r="BD2707" i="13"/>
  <c r="BC2707" i="13"/>
  <c r="BA2707" i="13"/>
  <c r="AZ2707" i="13"/>
  <c r="AY2707" i="13"/>
  <c r="AW2707" i="13"/>
  <c r="AV2707" i="13"/>
  <c r="AU2707" i="13"/>
  <c r="AS2707" i="13"/>
  <c r="AR2707" i="13"/>
  <c r="AQ2707" i="13"/>
  <c r="AO2707" i="13"/>
  <c r="AN2707" i="13"/>
  <c r="AM2707" i="13"/>
  <c r="AK2707" i="13"/>
  <c r="AJ2707" i="13"/>
  <c r="AI2707" i="13"/>
  <c r="BE2706" i="13"/>
  <c r="BD2706" i="13"/>
  <c r="BC2706" i="13"/>
  <c r="BA2706" i="13"/>
  <c r="AZ2706" i="13"/>
  <c r="AY2706" i="13"/>
  <c r="AW2706" i="13"/>
  <c r="AV2706" i="13"/>
  <c r="AU2706" i="13"/>
  <c r="AS2706" i="13"/>
  <c r="AR2706" i="13"/>
  <c r="AQ2706" i="13"/>
  <c r="AO2706" i="13"/>
  <c r="AN2706" i="13"/>
  <c r="AM2706" i="13"/>
  <c r="AK2706" i="13"/>
  <c r="AJ2706" i="13"/>
  <c r="AI2706" i="13"/>
  <c r="BE2705" i="13"/>
  <c r="BD2705" i="13"/>
  <c r="BC2705" i="13"/>
  <c r="BA2705" i="13"/>
  <c r="AZ2705" i="13"/>
  <c r="AY2705" i="13"/>
  <c r="AW2705" i="13"/>
  <c r="AV2705" i="13"/>
  <c r="AU2705" i="13"/>
  <c r="AS2705" i="13"/>
  <c r="AR2705" i="13"/>
  <c r="AQ2705" i="13"/>
  <c r="AO2705" i="13"/>
  <c r="AN2705" i="13"/>
  <c r="AM2705" i="13"/>
  <c r="AK2705" i="13"/>
  <c r="AJ2705" i="13"/>
  <c r="AI2705" i="13"/>
  <c r="BE2704" i="13"/>
  <c r="BD2704" i="13"/>
  <c r="BC2704" i="13"/>
  <c r="BA2704" i="13"/>
  <c r="AZ2704" i="13"/>
  <c r="AY2704" i="13"/>
  <c r="AW2704" i="13"/>
  <c r="AV2704" i="13"/>
  <c r="AU2704" i="13"/>
  <c r="AS2704" i="13"/>
  <c r="AR2704" i="13"/>
  <c r="AQ2704" i="13"/>
  <c r="AO2704" i="13"/>
  <c r="AN2704" i="13"/>
  <c r="AM2704" i="13"/>
  <c r="AK2704" i="13"/>
  <c r="AJ2704" i="13"/>
  <c r="AI2704" i="13"/>
  <c r="BE2703" i="13"/>
  <c r="BD2703" i="13"/>
  <c r="BC2703" i="13"/>
  <c r="BA2703" i="13"/>
  <c r="AZ2703" i="13"/>
  <c r="AY2703" i="13"/>
  <c r="AW2703" i="13"/>
  <c r="AV2703" i="13"/>
  <c r="AU2703" i="13"/>
  <c r="AS2703" i="13"/>
  <c r="AR2703" i="13"/>
  <c r="AQ2703" i="13"/>
  <c r="AO2703" i="13"/>
  <c r="AN2703" i="13"/>
  <c r="AM2703" i="13"/>
  <c r="AK2703" i="13"/>
  <c r="AJ2703" i="13"/>
  <c r="AI2703" i="13"/>
  <c r="BE2702" i="13"/>
  <c r="BD2702" i="13"/>
  <c r="BC2702" i="13"/>
  <c r="BA2702" i="13"/>
  <c r="AZ2702" i="13"/>
  <c r="AY2702" i="13"/>
  <c r="AW2702" i="13"/>
  <c r="AV2702" i="13"/>
  <c r="AU2702" i="13"/>
  <c r="AS2702" i="13"/>
  <c r="AR2702" i="13"/>
  <c r="AQ2702" i="13"/>
  <c r="AO2702" i="13"/>
  <c r="AN2702" i="13"/>
  <c r="AM2702" i="13"/>
  <c r="AK2702" i="13"/>
  <c r="AJ2702" i="13"/>
  <c r="AI2702" i="13"/>
  <c r="BE2701" i="13"/>
  <c r="BD2701" i="13"/>
  <c r="BC2701" i="13"/>
  <c r="BA2701" i="13"/>
  <c r="AZ2701" i="13"/>
  <c r="AY2701" i="13"/>
  <c r="AW2701" i="13"/>
  <c r="AV2701" i="13"/>
  <c r="AU2701" i="13"/>
  <c r="AS2701" i="13"/>
  <c r="AR2701" i="13"/>
  <c r="AQ2701" i="13"/>
  <c r="AO2701" i="13"/>
  <c r="AN2701" i="13"/>
  <c r="AM2701" i="13"/>
  <c r="AK2701" i="13"/>
  <c r="AJ2701" i="13"/>
  <c r="AI2701" i="13"/>
  <c r="BE2700" i="13"/>
  <c r="BD2700" i="13"/>
  <c r="BC2700" i="13"/>
  <c r="BA2700" i="13"/>
  <c r="AZ2700" i="13"/>
  <c r="AY2700" i="13"/>
  <c r="AW2700" i="13"/>
  <c r="AV2700" i="13"/>
  <c r="AU2700" i="13"/>
  <c r="AS2700" i="13"/>
  <c r="AR2700" i="13"/>
  <c r="AQ2700" i="13"/>
  <c r="AO2700" i="13"/>
  <c r="AN2700" i="13"/>
  <c r="AM2700" i="13"/>
  <c r="AK2700" i="13"/>
  <c r="AJ2700" i="13"/>
  <c r="AI2700" i="13"/>
  <c r="BE2699" i="13"/>
  <c r="BD2699" i="13"/>
  <c r="BC2699" i="13"/>
  <c r="BA2699" i="13"/>
  <c r="AZ2699" i="13"/>
  <c r="AY2699" i="13"/>
  <c r="AW2699" i="13"/>
  <c r="AV2699" i="13"/>
  <c r="AU2699" i="13"/>
  <c r="AS2699" i="13"/>
  <c r="AR2699" i="13"/>
  <c r="AQ2699" i="13"/>
  <c r="AO2699" i="13"/>
  <c r="AN2699" i="13"/>
  <c r="AM2699" i="13"/>
  <c r="AK2699" i="13"/>
  <c r="AJ2699" i="13"/>
  <c r="AI2699" i="13"/>
  <c r="BE2698" i="13"/>
  <c r="BD2698" i="13"/>
  <c r="BC2698" i="13"/>
  <c r="BA2698" i="13"/>
  <c r="AZ2698" i="13"/>
  <c r="AY2698" i="13"/>
  <c r="AW2698" i="13"/>
  <c r="AV2698" i="13"/>
  <c r="AU2698" i="13"/>
  <c r="AS2698" i="13"/>
  <c r="AR2698" i="13"/>
  <c r="AQ2698" i="13"/>
  <c r="AO2698" i="13"/>
  <c r="AN2698" i="13"/>
  <c r="AM2698" i="13"/>
  <c r="AK2698" i="13"/>
  <c r="AJ2698" i="13"/>
  <c r="AI2698" i="13"/>
  <c r="BE2697" i="13"/>
  <c r="BD2697" i="13"/>
  <c r="BC2697" i="13"/>
  <c r="BA2697" i="13"/>
  <c r="AZ2697" i="13"/>
  <c r="AY2697" i="13"/>
  <c r="AW2697" i="13"/>
  <c r="AV2697" i="13"/>
  <c r="AU2697" i="13"/>
  <c r="AS2697" i="13"/>
  <c r="AR2697" i="13"/>
  <c r="AQ2697" i="13"/>
  <c r="AO2697" i="13"/>
  <c r="AN2697" i="13"/>
  <c r="AM2697" i="13"/>
  <c r="AK2697" i="13"/>
  <c r="AJ2697" i="13"/>
  <c r="AI2697" i="13"/>
  <c r="BE2696" i="13"/>
  <c r="BD2696" i="13"/>
  <c r="BC2696" i="13"/>
  <c r="BA2696" i="13"/>
  <c r="AZ2696" i="13"/>
  <c r="AY2696" i="13"/>
  <c r="AW2696" i="13"/>
  <c r="AV2696" i="13"/>
  <c r="AU2696" i="13"/>
  <c r="AS2696" i="13"/>
  <c r="AR2696" i="13"/>
  <c r="AQ2696" i="13"/>
  <c r="AO2696" i="13"/>
  <c r="AN2696" i="13"/>
  <c r="AM2696" i="13"/>
  <c r="AK2696" i="13"/>
  <c r="AJ2696" i="13"/>
  <c r="AI2696" i="13"/>
  <c r="BE2695" i="13"/>
  <c r="BD2695" i="13"/>
  <c r="BC2695" i="13"/>
  <c r="BA2695" i="13"/>
  <c r="AZ2695" i="13"/>
  <c r="AY2695" i="13"/>
  <c r="AW2695" i="13"/>
  <c r="AV2695" i="13"/>
  <c r="AU2695" i="13"/>
  <c r="AS2695" i="13"/>
  <c r="AR2695" i="13"/>
  <c r="AQ2695" i="13"/>
  <c r="AO2695" i="13"/>
  <c r="AN2695" i="13"/>
  <c r="AM2695" i="13"/>
  <c r="AK2695" i="13"/>
  <c r="AJ2695" i="13"/>
  <c r="AI2695" i="13"/>
  <c r="BE2694" i="13"/>
  <c r="BD2694" i="13"/>
  <c r="BC2694" i="13"/>
  <c r="BA2694" i="13"/>
  <c r="AZ2694" i="13"/>
  <c r="AY2694" i="13"/>
  <c r="AW2694" i="13"/>
  <c r="AV2694" i="13"/>
  <c r="AU2694" i="13"/>
  <c r="AS2694" i="13"/>
  <c r="AR2694" i="13"/>
  <c r="AQ2694" i="13"/>
  <c r="AO2694" i="13"/>
  <c r="AN2694" i="13"/>
  <c r="AM2694" i="13"/>
  <c r="AK2694" i="13"/>
  <c r="AJ2694" i="13"/>
  <c r="AI2694" i="13"/>
  <c r="BE2693" i="13"/>
  <c r="BD2693" i="13"/>
  <c r="BC2693" i="13"/>
  <c r="BA2693" i="13"/>
  <c r="AZ2693" i="13"/>
  <c r="AY2693" i="13"/>
  <c r="AW2693" i="13"/>
  <c r="AV2693" i="13"/>
  <c r="AU2693" i="13"/>
  <c r="AS2693" i="13"/>
  <c r="AR2693" i="13"/>
  <c r="AQ2693" i="13"/>
  <c r="AO2693" i="13"/>
  <c r="AN2693" i="13"/>
  <c r="AM2693" i="13"/>
  <c r="AK2693" i="13"/>
  <c r="AJ2693" i="13"/>
  <c r="AI2693" i="13"/>
  <c r="BE2692" i="13"/>
  <c r="BD2692" i="13"/>
  <c r="BC2692" i="13"/>
  <c r="BA2692" i="13"/>
  <c r="AZ2692" i="13"/>
  <c r="AY2692" i="13"/>
  <c r="AW2692" i="13"/>
  <c r="AV2692" i="13"/>
  <c r="AU2692" i="13"/>
  <c r="AS2692" i="13"/>
  <c r="AR2692" i="13"/>
  <c r="AQ2692" i="13"/>
  <c r="AO2692" i="13"/>
  <c r="AN2692" i="13"/>
  <c r="AM2692" i="13"/>
  <c r="AK2692" i="13"/>
  <c r="AJ2692" i="13"/>
  <c r="AI2692" i="13"/>
  <c r="BE2691" i="13"/>
  <c r="BD2691" i="13"/>
  <c r="BC2691" i="13"/>
  <c r="BA2691" i="13"/>
  <c r="AZ2691" i="13"/>
  <c r="AY2691" i="13"/>
  <c r="AW2691" i="13"/>
  <c r="AX2691" i="13" s="1"/>
  <c r="AV2691" i="13"/>
  <c r="AU2691" i="13"/>
  <c r="AS2691" i="13"/>
  <c r="AR2691" i="13"/>
  <c r="AQ2691" i="13"/>
  <c r="AO2691" i="13"/>
  <c r="AN2691" i="13"/>
  <c r="AM2691" i="13"/>
  <c r="AK2691" i="13"/>
  <c r="AJ2691" i="13"/>
  <c r="AI2691" i="13"/>
  <c r="BE2690" i="13"/>
  <c r="BD2690" i="13"/>
  <c r="BC2690" i="13"/>
  <c r="BF2690" i="13" s="1"/>
  <c r="BA2690" i="13"/>
  <c r="AZ2690" i="13"/>
  <c r="AY2690" i="13"/>
  <c r="AW2690" i="13"/>
  <c r="AV2690" i="13"/>
  <c r="AU2690" i="13"/>
  <c r="AS2690" i="13"/>
  <c r="AR2690" i="13"/>
  <c r="AQ2690" i="13"/>
  <c r="AO2690" i="13"/>
  <c r="AN2690" i="13"/>
  <c r="AM2690" i="13"/>
  <c r="AK2690" i="13"/>
  <c r="AJ2690" i="13"/>
  <c r="AI2690" i="13"/>
  <c r="BE2689" i="13"/>
  <c r="BD2689" i="13"/>
  <c r="BC2689" i="13"/>
  <c r="BA2689" i="13"/>
  <c r="AZ2689" i="13"/>
  <c r="AY2689" i="13"/>
  <c r="AW2689" i="13"/>
  <c r="AV2689" i="13"/>
  <c r="AU2689" i="13"/>
  <c r="AS2689" i="13"/>
  <c r="AR2689" i="13"/>
  <c r="AQ2689" i="13"/>
  <c r="AO2689" i="13"/>
  <c r="AN2689" i="13"/>
  <c r="AM2689" i="13"/>
  <c r="AK2689" i="13"/>
  <c r="AJ2689" i="13"/>
  <c r="AI2689" i="13"/>
  <c r="BE2688" i="13"/>
  <c r="BD2688" i="13"/>
  <c r="BC2688" i="13"/>
  <c r="BA2688" i="13"/>
  <c r="AZ2688" i="13"/>
  <c r="AY2688" i="13"/>
  <c r="AW2688" i="13"/>
  <c r="AV2688" i="13"/>
  <c r="AU2688" i="13"/>
  <c r="AS2688" i="13"/>
  <c r="AR2688" i="13"/>
  <c r="AQ2688" i="13"/>
  <c r="AO2688" i="13"/>
  <c r="AN2688" i="13"/>
  <c r="AM2688" i="13"/>
  <c r="AK2688" i="13"/>
  <c r="AJ2688" i="13"/>
  <c r="AI2688" i="13"/>
  <c r="BE2687" i="13"/>
  <c r="BD2687" i="13"/>
  <c r="BC2687" i="13"/>
  <c r="BA2687" i="13"/>
  <c r="AZ2687" i="13"/>
  <c r="AY2687" i="13"/>
  <c r="AW2687" i="13"/>
  <c r="AV2687" i="13"/>
  <c r="AU2687" i="13"/>
  <c r="AS2687" i="13"/>
  <c r="AR2687" i="13"/>
  <c r="AQ2687" i="13"/>
  <c r="AO2687" i="13"/>
  <c r="AP2687" i="13" s="1"/>
  <c r="AN2687" i="13"/>
  <c r="AM2687" i="13"/>
  <c r="AK2687" i="13"/>
  <c r="AJ2687" i="13"/>
  <c r="AI2687" i="13"/>
  <c r="BE2686" i="13"/>
  <c r="BD2686" i="13"/>
  <c r="BC2686" i="13"/>
  <c r="BA2686" i="13"/>
  <c r="AZ2686" i="13"/>
  <c r="AY2686" i="13"/>
  <c r="AW2686" i="13"/>
  <c r="AV2686" i="13"/>
  <c r="AU2686" i="13"/>
  <c r="AS2686" i="13"/>
  <c r="AR2686" i="13"/>
  <c r="AQ2686" i="13"/>
  <c r="AO2686" i="13"/>
  <c r="AN2686" i="13"/>
  <c r="AM2686" i="13"/>
  <c r="AK2686" i="13"/>
  <c r="AJ2686" i="13"/>
  <c r="AI2686" i="13"/>
  <c r="BE2685" i="13"/>
  <c r="BD2685" i="13"/>
  <c r="BC2685" i="13"/>
  <c r="BA2685" i="13"/>
  <c r="AZ2685" i="13"/>
  <c r="AY2685" i="13"/>
  <c r="AW2685" i="13"/>
  <c r="AV2685" i="13"/>
  <c r="AU2685" i="13"/>
  <c r="AS2685" i="13"/>
  <c r="AR2685" i="13"/>
  <c r="AQ2685" i="13"/>
  <c r="AO2685" i="13"/>
  <c r="AN2685" i="13"/>
  <c r="AM2685" i="13"/>
  <c r="AK2685" i="13"/>
  <c r="AJ2685" i="13"/>
  <c r="AI2685" i="13"/>
  <c r="BE2684" i="13"/>
  <c r="BD2684" i="13"/>
  <c r="BC2684" i="13"/>
  <c r="BA2684" i="13"/>
  <c r="AZ2684" i="13"/>
  <c r="AY2684" i="13"/>
  <c r="AW2684" i="13"/>
  <c r="AV2684" i="13"/>
  <c r="AU2684" i="13"/>
  <c r="AX2684" i="13" s="1"/>
  <c r="AS2684" i="13"/>
  <c r="AR2684" i="13"/>
  <c r="AQ2684" i="13"/>
  <c r="AO2684" i="13"/>
  <c r="AN2684" i="13"/>
  <c r="AP2684" i="13" s="1"/>
  <c r="AM2684" i="13"/>
  <c r="AK2684" i="13"/>
  <c r="AJ2684" i="13"/>
  <c r="AI2684" i="13"/>
  <c r="BE2683" i="13"/>
  <c r="BD2683" i="13"/>
  <c r="BC2683" i="13"/>
  <c r="BA2683" i="13"/>
  <c r="AZ2683" i="13"/>
  <c r="AY2683" i="13"/>
  <c r="AW2683" i="13"/>
  <c r="AV2683" i="13"/>
  <c r="AU2683" i="13"/>
  <c r="AS2683" i="13"/>
  <c r="AT2683" i="13" s="1"/>
  <c r="AR2683" i="13"/>
  <c r="AQ2683" i="13"/>
  <c r="AO2683" i="13"/>
  <c r="AN2683" i="13"/>
  <c r="AM2683" i="13"/>
  <c r="AK2683" i="13"/>
  <c r="AJ2683" i="13"/>
  <c r="AI2683" i="13"/>
  <c r="BE2682" i="13"/>
  <c r="BD2682" i="13"/>
  <c r="BC2682" i="13"/>
  <c r="BA2682" i="13"/>
  <c r="AZ2682" i="13"/>
  <c r="AY2682" i="13"/>
  <c r="AW2682" i="13"/>
  <c r="AV2682" i="13"/>
  <c r="AU2682" i="13"/>
  <c r="AS2682" i="13"/>
  <c r="AR2682" i="13"/>
  <c r="AQ2682" i="13"/>
  <c r="AO2682" i="13"/>
  <c r="AN2682" i="13"/>
  <c r="AM2682" i="13"/>
  <c r="AK2682" i="13"/>
  <c r="AJ2682" i="13"/>
  <c r="AI2682" i="13"/>
  <c r="BE2681" i="13"/>
  <c r="BD2681" i="13"/>
  <c r="BC2681" i="13"/>
  <c r="BA2681" i="13"/>
  <c r="AZ2681" i="13"/>
  <c r="AY2681" i="13"/>
  <c r="AW2681" i="13"/>
  <c r="AV2681" i="13"/>
  <c r="AX2681" i="13" s="1"/>
  <c r="AU2681" i="13"/>
  <c r="AS2681" i="13"/>
  <c r="AR2681" i="13"/>
  <c r="AQ2681" i="13"/>
  <c r="AO2681" i="13"/>
  <c r="AN2681" i="13"/>
  <c r="AM2681" i="13"/>
  <c r="AK2681" i="13"/>
  <c r="AJ2681" i="13"/>
  <c r="AI2681" i="13"/>
  <c r="BE2680" i="13"/>
  <c r="BD2680" i="13"/>
  <c r="BC2680" i="13"/>
  <c r="BA2680" i="13"/>
  <c r="BB2680" i="13" s="1"/>
  <c r="AZ2680" i="13"/>
  <c r="AY2680" i="13"/>
  <c r="AW2680" i="13"/>
  <c r="AV2680" i="13"/>
  <c r="AU2680" i="13"/>
  <c r="AS2680" i="13"/>
  <c r="AR2680" i="13"/>
  <c r="AQ2680" i="13"/>
  <c r="AO2680" i="13"/>
  <c r="AN2680" i="13"/>
  <c r="AM2680" i="13"/>
  <c r="AK2680" i="13"/>
  <c r="AJ2680" i="13"/>
  <c r="AI2680" i="13"/>
  <c r="BE2679" i="13"/>
  <c r="BD2679" i="13"/>
  <c r="BC2679" i="13"/>
  <c r="BF2679" i="13" s="1"/>
  <c r="BA2679" i="13"/>
  <c r="AZ2679" i="13"/>
  <c r="AY2679" i="13"/>
  <c r="AW2679" i="13"/>
  <c r="AV2679" i="13"/>
  <c r="AX2679" i="13" s="1"/>
  <c r="AU2679" i="13"/>
  <c r="AS2679" i="13"/>
  <c r="AR2679" i="13"/>
  <c r="AQ2679" i="13"/>
  <c r="AO2679" i="13"/>
  <c r="AN2679" i="13"/>
  <c r="AM2679" i="13"/>
  <c r="AK2679" i="13"/>
  <c r="AJ2679" i="13"/>
  <c r="AI2679" i="13"/>
  <c r="BE2678" i="13"/>
  <c r="BD2678" i="13"/>
  <c r="BC2678" i="13"/>
  <c r="BA2678" i="13"/>
  <c r="BB2678" i="13" s="1"/>
  <c r="AZ2678" i="13"/>
  <c r="AY2678" i="13"/>
  <c r="AW2678" i="13"/>
  <c r="AV2678" i="13"/>
  <c r="AU2678" i="13"/>
  <c r="AS2678" i="13"/>
  <c r="AR2678" i="13"/>
  <c r="AQ2678" i="13"/>
  <c r="AO2678" i="13"/>
  <c r="AN2678" i="13"/>
  <c r="AM2678" i="13"/>
  <c r="AK2678" i="13"/>
  <c r="AJ2678" i="13"/>
  <c r="AI2678" i="13"/>
  <c r="BE2677" i="13"/>
  <c r="BD2677" i="13"/>
  <c r="BC2677" i="13"/>
  <c r="BA2677" i="13"/>
  <c r="AZ2677" i="13"/>
  <c r="AY2677" i="13"/>
  <c r="AW2677" i="13"/>
  <c r="AV2677" i="13"/>
  <c r="AU2677" i="13"/>
  <c r="AS2677" i="13"/>
  <c r="AR2677" i="13"/>
  <c r="AQ2677" i="13"/>
  <c r="AO2677" i="13"/>
  <c r="AN2677" i="13"/>
  <c r="AM2677" i="13"/>
  <c r="AK2677" i="13"/>
  <c r="AJ2677" i="13"/>
  <c r="AI2677" i="13"/>
  <c r="BE2676" i="13"/>
  <c r="BD2676" i="13"/>
  <c r="BF2676" i="13" s="1"/>
  <c r="BC2676" i="13"/>
  <c r="BA2676" i="13"/>
  <c r="AZ2676" i="13"/>
  <c r="AY2676" i="13"/>
  <c r="AW2676" i="13"/>
  <c r="AV2676" i="13"/>
  <c r="AU2676" i="13"/>
  <c r="AS2676" i="13"/>
  <c r="AR2676" i="13"/>
  <c r="AQ2676" i="13"/>
  <c r="AO2676" i="13"/>
  <c r="AN2676" i="13"/>
  <c r="AM2676" i="13"/>
  <c r="AK2676" i="13"/>
  <c r="AL2676" i="13" s="1"/>
  <c r="AJ2676" i="13"/>
  <c r="AI2676" i="13"/>
  <c r="BE2675" i="13"/>
  <c r="BD2675" i="13"/>
  <c r="BC2675" i="13"/>
  <c r="BA2675" i="13"/>
  <c r="AZ2675" i="13"/>
  <c r="AY2675" i="13"/>
  <c r="AW2675" i="13"/>
  <c r="AV2675" i="13"/>
  <c r="AU2675" i="13"/>
  <c r="AS2675" i="13"/>
  <c r="AR2675" i="13"/>
  <c r="AQ2675" i="13"/>
  <c r="AO2675" i="13"/>
  <c r="AN2675" i="13"/>
  <c r="AM2675" i="13"/>
  <c r="AP2675" i="13" s="1"/>
  <c r="AK2675" i="13"/>
  <c r="AJ2675" i="13"/>
  <c r="AI2675" i="13"/>
  <c r="BE2674" i="13"/>
  <c r="BD2674" i="13"/>
  <c r="BF2674" i="13" s="1"/>
  <c r="BC2674" i="13"/>
  <c r="BA2674" i="13"/>
  <c r="AZ2674" i="13"/>
  <c r="AY2674" i="13"/>
  <c r="AW2674" i="13"/>
  <c r="AV2674" i="13"/>
  <c r="AU2674" i="13"/>
  <c r="AS2674" i="13"/>
  <c r="AR2674" i="13"/>
  <c r="AQ2674" i="13"/>
  <c r="AO2674" i="13"/>
  <c r="AN2674" i="13"/>
  <c r="AM2674" i="13"/>
  <c r="AK2674" i="13"/>
  <c r="AL2674" i="13" s="1"/>
  <c r="AJ2674" i="13"/>
  <c r="AI2674" i="13"/>
  <c r="BE2673" i="13"/>
  <c r="BD2673" i="13"/>
  <c r="BC2673" i="13"/>
  <c r="BA2673" i="13"/>
  <c r="AZ2673" i="13"/>
  <c r="AY2673" i="13"/>
  <c r="AW2673" i="13"/>
  <c r="AV2673" i="13"/>
  <c r="AU2673" i="13"/>
  <c r="AS2673" i="13"/>
  <c r="AR2673" i="13"/>
  <c r="AQ2673" i="13"/>
  <c r="AO2673" i="13"/>
  <c r="AN2673" i="13"/>
  <c r="AM2673" i="13"/>
  <c r="AK2673" i="13"/>
  <c r="AJ2673" i="13"/>
  <c r="AI2673" i="13"/>
  <c r="BE2672" i="13"/>
  <c r="BD2672" i="13"/>
  <c r="BC2672" i="13"/>
  <c r="BA2672" i="13"/>
  <c r="AZ2672" i="13"/>
  <c r="AY2672" i="13"/>
  <c r="AW2672" i="13"/>
  <c r="AV2672" i="13"/>
  <c r="AU2672" i="13"/>
  <c r="AS2672" i="13"/>
  <c r="AR2672" i="13"/>
  <c r="AQ2672" i="13"/>
  <c r="AO2672" i="13"/>
  <c r="AN2672" i="13"/>
  <c r="AP2672" i="13" s="1"/>
  <c r="AM2672" i="13"/>
  <c r="AK2672" i="13"/>
  <c r="AJ2672" i="13"/>
  <c r="AI2672" i="13"/>
  <c r="BE2671" i="13"/>
  <c r="BD2671" i="13"/>
  <c r="BC2671" i="13"/>
  <c r="BA2671" i="13"/>
  <c r="AZ2671" i="13"/>
  <c r="AY2671" i="13"/>
  <c r="AW2671" i="13"/>
  <c r="AV2671" i="13"/>
  <c r="AU2671" i="13"/>
  <c r="AS2671" i="13"/>
  <c r="AT2671" i="13" s="1"/>
  <c r="AR2671" i="13"/>
  <c r="AQ2671" i="13"/>
  <c r="AO2671" i="13"/>
  <c r="AN2671" i="13"/>
  <c r="AM2671" i="13"/>
  <c r="AK2671" i="13"/>
  <c r="AJ2671" i="13"/>
  <c r="AI2671" i="13"/>
  <c r="BE2670" i="13"/>
  <c r="BD2670" i="13"/>
  <c r="BC2670" i="13"/>
  <c r="BA2670" i="13"/>
  <c r="AZ2670" i="13"/>
  <c r="AY2670" i="13"/>
  <c r="AW2670" i="13"/>
  <c r="AV2670" i="13"/>
  <c r="AU2670" i="13"/>
  <c r="AX2670" i="13" s="1"/>
  <c r="AS2670" i="13"/>
  <c r="AR2670" i="13"/>
  <c r="AQ2670" i="13"/>
  <c r="AO2670" i="13"/>
  <c r="AN2670" i="13"/>
  <c r="AP2670" i="13" s="1"/>
  <c r="AM2670" i="13"/>
  <c r="AK2670" i="13"/>
  <c r="AJ2670" i="13"/>
  <c r="AI2670" i="13"/>
  <c r="BE2669" i="13"/>
  <c r="BD2669" i="13"/>
  <c r="BC2669" i="13"/>
  <c r="BA2669" i="13"/>
  <c r="AZ2669" i="13"/>
  <c r="AY2669" i="13"/>
  <c r="AW2669" i="13"/>
  <c r="AV2669" i="13"/>
  <c r="AU2669" i="13"/>
  <c r="AS2669" i="13"/>
  <c r="AT2669" i="13" s="1"/>
  <c r="AR2669" i="13"/>
  <c r="AQ2669" i="13"/>
  <c r="AO2669" i="13"/>
  <c r="AN2669" i="13"/>
  <c r="AM2669" i="13"/>
  <c r="AK2669" i="13"/>
  <c r="AJ2669" i="13"/>
  <c r="AI2669" i="13"/>
  <c r="BE2668" i="13"/>
  <c r="BD2668" i="13"/>
  <c r="BC2668" i="13"/>
  <c r="BA2668" i="13"/>
  <c r="AZ2668" i="13"/>
  <c r="AY2668" i="13"/>
  <c r="AW2668" i="13"/>
  <c r="AV2668" i="13"/>
  <c r="AU2668" i="13"/>
  <c r="AS2668" i="13"/>
  <c r="AR2668" i="13"/>
  <c r="AQ2668" i="13"/>
  <c r="AO2668" i="13"/>
  <c r="AN2668" i="13"/>
  <c r="AM2668" i="13"/>
  <c r="AK2668" i="13"/>
  <c r="AJ2668" i="13"/>
  <c r="AI2668" i="13"/>
  <c r="BE2667" i="13"/>
  <c r="BD2667" i="13"/>
  <c r="BC2667" i="13"/>
  <c r="BA2667" i="13"/>
  <c r="AZ2667" i="13"/>
  <c r="AY2667" i="13"/>
  <c r="AW2667" i="13"/>
  <c r="AV2667" i="13"/>
  <c r="AX2667" i="13" s="1"/>
  <c r="AU2667" i="13"/>
  <c r="AS2667" i="13"/>
  <c r="AR2667" i="13"/>
  <c r="AQ2667" i="13"/>
  <c r="AO2667" i="13"/>
  <c r="AN2667" i="13"/>
  <c r="AM2667" i="13"/>
  <c r="AK2667" i="13"/>
  <c r="AJ2667" i="13"/>
  <c r="AI2667" i="13"/>
  <c r="BE2666" i="13"/>
  <c r="BD2666" i="13"/>
  <c r="BC2666" i="13"/>
  <c r="BA2666" i="13"/>
  <c r="BB2666" i="13" s="1"/>
  <c r="AZ2666" i="13"/>
  <c r="AY2666" i="13"/>
  <c r="AW2666" i="13"/>
  <c r="AV2666" i="13"/>
  <c r="AU2666" i="13"/>
  <c r="AS2666" i="13"/>
  <c r="AR2666" i="13"/>
  <c r="AQ2666" i="13"/>
  <c r="AO2666" i="13"/>
  <c r="AN2666" i="13"/>
  <c r="AM2666" i="13"/>
  <c r="AK2666" i="13"/>
  <c r="AJ2666" i="13"/>
  <c r="AI2666" i="13"/>
  <c r="BE2665" i="13"/>
  <c r="BD2665" i="13"/>
  <c r="BC2665" i="13"/>
  <c r="BA2665" i="13"/>
  <c r="AZ2665" i="13"/>
  <c r="AY2665" i="13"/>
  <c r="AW2665" i="13"/>
  <c r="AV2665" i="13"/>
  <c r="AX2665" i="13" s="1"/>
  <c r="AU2665" i="13"/>
  <c r="AS2665" i="13"/>
  <c r="AR2665" i="13"/>
  <c r="AQ2665" i="13"/>
  <c r="AO2665" i="13"/>
  <c r="AN2665" i="13"/>
  <c r="AM2665" i="13"/>
  <c r="AK2665" i="13"/>
  <c r="AJ2665" i="13"/>
  <c r="AI2665" i="13"/>
  <c r="BE2664" i="13"/>
  <c r="BD2664" i="13"/>
  <c r="BC2664" i="13"/>
  <c r="BA2664" i="13"/>
  <c r="BB2664" i="13" s="1"/>
  <c r="AZ2664" i="13"/>
  <c r="AY2664" i="13"/>
  <c r="AW2664" i="13"/>
  <c r="AV2664" i="13"/>
  <c r="AU2664" i="13"/>
  <c r="AS2664" i="13"/>
  <c r="AR2664" i="13"/>
  <c r="AQ2664" i="13"/>
  <c r="AO2664" i="13"/>
  <c r="AN2664" i="13"/>
  <c r="AM2664" i="13"/>
  <c r="AK2664" i="13"/>
  <c r="AJ2664" i="13"/>
  <c r="AI2664" i="13"/>
  <c r="BE2663" i="13"/>
  <c r="BD2663" i="13"/>
  <c r="BC2663" i="13"/>
  <c r="BA2663" i="13"/>
  <c r="AZ2663" i="13"/>
  <c r="AY2663" i="13"/>
  <c r="AW2663" i="13"/>
  <c r="AV2663" i="13"/>
  <c r="AU2663" i="13"/>
  <c r="AS2663" i="13"/>
  <c r="AR2663" i="13"/>
  <c r="AQ2663" i="13"/>
  <c r="AO2663" i="13"/>
  <c r="AN2663" i="13"/>
  <c r="AM2663" i="13"/>
  <c r="AK2663" i="13"/>
  <c r="AJ2663" i="13"/>
  <c r="AI2663" i="13"/>
  <c r="BE2662" i="13"/>
  <c r="BD2662" i="13"/>
  <c r="BF2662" i="13" s="1"/>
  <c r="BC2662" i="13"/>
  <c r="BA2662" i="13"/>
  <c r="AZ2662" i="13"/>
  <c r="AY2662" i="13"/>
  <c r="AW2662" i="13"/>
  <c r="AV2662" i="13"/>
  <c r="AU2662" i="13"/>
  <c r="AS2662" i="13"/>
  <c r="AR2662" i="13"/>
  <c r="AQ2662" i="13"/>
  <c r="AO2662" i="13"/>
  <c r="AN2662" i="13"/>
  <c r="AM2662" i="13"/>
  <c r="AK2662" i="13"/>
  <c r="AL2662" i="13" s="1"/>
  <c r="AJ2662" i="13"/>
  <c r="AI2662" i="13"/>
  <c r="BE2661" i="13"/>
  <c r="BD2661" i="13"/>
  <c r="BC2661" i="13"/>
  <c r="BA2661" i="13"/>
  <c r="AZ2661" i="13"/>
  <c r="AY2661" i="13"/>
  <c r="AW2661" i="13"/>
  <c r="AV2661" i="13"/>
  <c r="AU2661" i="13"/>
  <c r="AS2661" i="13"/>
  <c r="AR2661" i="13"/>
  <c r="AQ2661" i="13"/>
  <c r="AO2661" i="13"/>
  <c r="AN2661" i="13"/>
  <c r="AM2661" i="13"/>
  <c r="AK2661" i="13"/>
  <c r="AJ2661" i="13"/>
  <c r="AI2661" i="13"/>
  <c r="BE2660" i="13"/>
  <c r="BD2660" i="13"/>
  <c r="BF2660" i="13" s="1"/>
  <c r="BC2660" i="13"/>
  <c r="BA2660" i="13"/>
  <c r="AZ2660" i="13"/>
  <c r="AY2660" i="13"/>
  <c r="AW2660" i="13"/>
  <c r="AV2660" i="13"/>
  <c r="AU2660" i="13"/>
  <c r="AS2660" i="13"/>
  <c r="AR2660" i="13"/>
  <c r="AQ2660" i="13"/>
  <c r="AO2660" i="13"/>
  <c r="AN2660" i="13"/>
  <c r="AM2660" i="13"/>
  <c r="AK2660" i="13"/>
  <c r="AL2660" i="13" s="1"/>
  <c r="AJ2660" i="13"/>
  <c r="AI2660" i="13"/>
  <c r="BE2659" i="13"/>
  <c r="BD2659" i="13"/>
  <c r="BC2659" i="13"/>
  <c r="BA2659" i="13"/>
  <c r="AZ2659" i="13"/>
  <c r="AY2659" i="13"/>
  <c r="AW2659" i="13"/>
  <c r="AV2659" i="13"/>
  <c r="AU2659" i="13"/>
  <c r="AS2659" i="13"/>
  <c r="AR2659" i="13"/>
  <c r="AQ2659" i="13"/>
  <c r="AO2659" i="13"/>
  <c r="AN2659" i="13"/>
  <c r="AM2659" i="13"/>
  <c r="AK2659" i="13"/>
  <c r="AJ2659" i="13"/>
  <c r="AI2659" i="13"/>
  <c r="BE2658" i="13"/>
  <c r="BD2658" i="13"/>
  <c r="BC2658" i="13"/>
  <c r="BA2658" i="13"/>
  <c r="AZ2658" i="13"/>
  <c r="AY2658" i="13"/>
  <c r="AW2658" i="13"/>
  <c r="AV2658" i="13"/>
  <c r="AU2658" i="13"/>
  <c r="AS2658" i="13"/>
  <c r="AR2658" i="13"/>
  <c r="AQ2658" i="13"/>
  <c r="AO2658" i="13"/>
  <c r="AN2658" i="13"/>
  <c r="AP2658" i="13" s="1"/>
  <c r="AM2658" i="13"/>
  <c r="AK2658" i="13"/>
  <c r="AJ2658" i="13"/>
  <c r="AI2658" i="13"/>
  <c r="BE2657" i="13"/>
  <c r="BD2657" i="13"/>
  <c r="BC2657" i="13"/>
  <c r="BA2657" i="13"/>
  <c r="AZ2657" i="13"/>
  <c r="AY2657" i="13"/>
  <c r="AW2657" i="13"/>
  <c r="AV2657" i="13"/>
  <c r="AU2657" i="13"/>
  <c r="AS2657" i="13"/>
  <c r="AT2657" i="13" s="1"/>
  <c r="AR2657" i="13"/>
  <c r="AQ2657" i="13"/>
  <c r="AO2657" i="13"/>
  <c r="AN2657" i="13"/>
  <c r="AM2657" i="13"/>
  <c r="AK2657" i="13"/>
  <c r="AJ2657" i="13"/>
  <c r="AI2657" i="13"/>
  <c r="BE2656" i="13"/>
  <c r="BD2656" i="13"/>
  <c r="BC2656" i="13"/>
  <c r="BA2656" i="13"/>
  <c r="AZ2656" i="13"/>
  <c r="AY2656" i="13"/>
  <c r="AW2656" i="13"/>
  <c r="AV2656" i="13"/>
  <c r="AU2656" i="13"/>
  <c r="AS2656" i="13"/>
  <c r="AR2656" i="13"/>
  <c r="AQ2656" i="13"/>
  <c r="AO2656" i="13"/>
  <c r="AN2656" i="13"/>
  <c r="AP2656" i="13" s="1"/>
  <c r="AM2656" i="13"/>
  <c r="AK2656" i="13"/>
  <c r="AJ2656" i="13"/>
  <c r="AI2656" i="13"/>
  <c r="BE2655" i="13"/>
  <c r="BD2655" i="13"/>
  <c r="BC2655" i="13"/>
  <c r="BA2655" i="13"/>
  <c r="AZ2655" i="13"/>
  <c r="AY2655" i="13"/>
  <c r="AW2655" i="13"/>
  <c r="AV2655" i="13"/>
  <c r="AU2655" i="13"/>
  <c r="AS2655" i="13"/>
  <c r="AT2655" i="13" s="1"/>
  <c r="AR2655" i="13"/>
  <c r="AQ2655" i="13"/>
  <c r="AO2655" i="13"/>
  <c r="AN2655" i="13"/>
  <c r="AM2655" i="13"/>
  <c r="AK2655" i="13"/>
  <c r="AJ2655" i="13"/>
  <c r="AI2655" i="13"/>
  <c r="BE2654" i="13"/>
  <c r="BD2654" i="13"/>
  <c r="BC2654" i="13"/>
  <c r="BA2654" i="13"/>
  <c r="AZ2654" i="13"/>
  <c r="AY2654" i="13"/>
  <c r="AW2654" i="13"/>
  <c r="AV2654" i="13"/>
  <c r="AU2654" i="13"/>
  <c r="AS2654" i="13"/>
  <c r="AR2654" i="13"/>
  <c r="AQ2654" i="13"/>
  <c r="AO2654" i="13"/>
  <c r="AN2654" i="13"/>
  <c r="AM2654" i="13"/>
  <c r="AK2654" i="13"/>
  <c r="AJ2654" i="13"/>
  <c r="AI2654" i="13"/>
  <c r="BE2653" i="13"/>
  <c r="BD2653" i="13"/>
  <c r="BC2653" i="13"/>
  <c r="BA2653" i="13"/>
  <c r="AZ2653" i="13"/>
  <c r="AY2653" i="13"/>
  <c r="AW2653" i="13"/>
  <c r="AV2653" i="13"/>
  <c r="AX2653" i="13" s="1"/>
  <c r="AU2653" i="13"/>
  <c r="AS2653" i="13"/>
  <c r="AR2653" i="13"/>
  <c r="AQ2653" i="13"/>
  <c r="AO2653" i="13"/>
  <c r="AN2653" i="13"/>
  <c r="AM2653" i="13"/>
  <c r="AK2653" i="13"/>
  <c r="AJ2653" i="13"/>
  <c r="AI2653" i="13"/>
  <c r="BE2652" i="13"/>
  <c r="BD2652" i="13"/>
  <c r="BC2652" i="13"/>
  <c r="BA2652" i="13"/>
  <c r="BB2652" i="13" s="1"/>
  <c r="AZ2652" i="13"/>
  <c r="AY2652" i="13"/>
  <c r="AW2652" i="13"/>
  <c r="AV2652" i="13"/>
  <c r="AU2652" i="13"/>
  <c r="AS2652" i="13"/>
  <c r="AR2652" i="13"/>
  <c r="AQ2652" i="13"/>
  <c r="AO2652" i="13"/>
  <c r="AN2652" i="13"/>
  <c r="AM2652" i="13"/>
  <c r="AK2652" i="13"/>
  <c r="AJ2652" i="13"/>
  <c r="AI2652" i="13"/>
  <c r="BE2651" i="13"/>
  <c r="BD2651" i="13"/>
  <c r="BC2651" i="13"/>
  <c r="BA2651" i="13"/>
  <c r="AZ2651" i="13"/>
  <c r="AY2651" i="13"/>
  <c r="AW2651" i="13"/>
  <c r="AV2651" i="13"/>
  <c r="AX2651" i="13" s="1"/>
  <c r="AU2651" i="13"/>
  <c r="AS2651" i="13"/>
  <c r="AR2651" i="13"/>
  <c r="AQ2651" i="13"/>
  <c r="AO2651" i="13"/>
  <c r="AN2651" i="13"/>
  <c r="AM2651" i="13"/>
  <c r="AK2651" i="13"/>
  <c r="AJ2651" i="13"/>
  <c r="AI2651" i="13"/>
  <c r="BE2650" i="13"/>
  <c r="BD2650" i="13"/>
  <c r="BC2650" i="13"/>
  <c r="BA2650" i="13"/>
  <c r="BB2650" i="13" s="1"/>
  <c r="AZ2650" i="13"/>
  <c r="AY2650" i="13"/>
  <c r="AW2650" i="13"/>
  <c r="AV2650" i="13"/>
  <c r="AU2650" i="13"/>
  <c r="AS2650" i="13"/>
  <c r="AR2650" i="13"/>
  <c r="AQ2650" i="13"/>
  <c r="AO2650" i="13"/>
  <c r="AN2650" i="13"/>
  <c r="AM2650" i="13"/>
  <c r="AK2650" i="13"/>
  <c r="AJ2650" i="13"/>
  <c r="AI2650" i="13"/>
  <c r="BE2649" i="13"/>
  <c r="BD2649" i="13"/>
  <c r="BC2649" i="13"/>
  <c r="BA2649" i="13"/>
  <c r="AZ2649" i="13"/>
  <c r="AY2649" i="13"/>
  <c r="AW2649" i="13"/>
  <c r="AV2649" i="13"/>
  <c r="AU2649" i="13"/>
  <c r="AS2649" i="13"/>
  <c r="AR2649" i="13"/>
  <c r="AQ2649" i="13"/>
  <c r="AO2649" i="13"/>
  <c r="AN2649" i="13"/>
  <c r="AM2649" i="13"/>
  <c r="AK2649" i="13"/>
  <c r="AJ2649" i="13"/>
  <c r="AI2649" i="13"/>
  <c r="BE2648" i="13"/>
  <c r="BD2648" i="13"/>
  <c r="BF2648" i="13" s="1"/>
  <c r="BC2648" i="13"/>
  <c r="BA2648" i="13"/>
  <c r="AZ2648" i="13"/>
  <c r="AY2648" i="13"/>
  <c r="AW2648" i="13"/>
  <c r="AV2648" i="13"/>
  <c r="AU2648" i="13"/>
  <c r="AS2648" i="13"/>
  <c r="AR2648" i="13"/>
  <c r="AQ2648" i="13"/>
  <c r="AO2648" i="13"/>
  <c r="AN2648" i="13"/>
  <c r="AM2648" i="13"/>
  <c r="AL2648" i="13"/>
  <c r="AK2648" i="13"/>
  <c r="AJ2648" i="13"/>
  <c r="AI2648" i="13"/>
  <c r="BE2647" i="13"/>
  <c r="BD2647" i="13"/>
  <c r="BC2647" i="13"/>
  <c r="BA2647" i="13"/>
  <c r="AZ2647" i="13"/>
  <c r="BB2647" i="13" s="1"/>
  <c r="AY2647" i="13"/>
  <c r="AW2647" i="13"/>
  <c r="AV2647" i="13"/>
  <c r="AU2647" i="13"/>
  <c r="AS2647" i="13"/>
  <c r="AR2647" i="13"/>
  <c r="AQ2647" i="13"/>
  <c r="AO2647" i="13"/>
  <c r="AN2647" i="13"/>
  <c r="AM2647" i="13"/>
  <c r="AK2647" i="13"/>
  <c r="AJ2647" i="13"/>
  <c r="AI2647" i="13"/>
  <c r="BE2646" i="13"/>
  <c r="BD2646" i="13"/>
  <c r="BC2646" i="13"/>
  <c r="BA2646" i="13"/>
  <c r="AZ2646" i="13"/>
  <c r="AY2646" i="13"/>
  <c r="AW2646" i="13"/>
  <c r="AV2646" i="13"/>
  <c r="AU2646" i="13"/>
  <c r="AS2646" i="13"/>
  <c r="AR2646" i="13"/>
  <c r="AQ2646" i="13"/>
  <c r="AO2646" i="13"/>
  <c r="AN2646" i="13"/>
  <c r="AM2646" i="13"/>
  <c r="AK2646" i="13"/>
  <c r="AJ2646" i="13"/>
  <c r="AI2646" i="13"/>
  <c r="BE2645" i="13"/>
  <c r="BD2645" i="13"/>
  <c r="BC2645" i="13"/>
  <c r="BA2645" i="13"/>
  <c r="AZ2645" i="13"/>
  <c r="BB2645" i="13" s="1"/>
  <c r="AY2645" i="13"/>
  <c r="AW2645" i="13"/>
  <c r="AV2645" i="13"/>
  <c r="AU2645" i="13"/>
  <c r="AS2645" i="13"/>
  <c r="AR2645" i="13"/>
  <c r="AQ2645" i="13"/>
  <c r="AO2645" i="13"/>
  <c r="AN2645" i="13"/>
  <c r="AM2645" i="13"/>
  <c r="AK2645" i="13"/>
  <c r="AJ2645" i="13"/>
  <c r="AI2645" i="13"/>
  <c r="BE2644" i="13"/>
  <c r="BD2644" i="13"/>
  <c r="BC2644" i="13"/>
  <c r="BA2644" i="13"/>
  <c r="AZ2644" i="13"/>
  <c r="AY2644" i="13"/>
  <c r="AX2644" i="13"/>
  <c r="AW2644" i="13"/>
  <c r="AV2644" i="13"/>
  <c r="AU2644" i="13"/>
  <c r="AS2644" i="13"/>
  <c r="AR2644" i="13"/>
  <c r="AQ2644" i="13"/>
  <c r="AO2644" i="13"/>
  <c r="AN2644" i="13"/>
  <c r="AM2644" i="13"/>
  <c r="AK2644" i="13"/>
  <c r="AJ2644" i="13"/>
  <c r="AI2644" i="13"/>
  <c r="BE2643" i="13"/>
  <c r="BD2643" i="13"/>
  <c r="BC2643" i="13"/>
  <c r="BA2643" i="13"/>
  <c r="AZ2643" i="13"/>
  <c r="AY2643" i="13"/>
  <c r="AW2643" i="13"/>
  <c r="AV2643" i="13"/>
  <c r="AU2643" i="13"/>
  <c r="AS2643" i="13"/>
  <c r="AR2643" i="13"/>
  <c r="AQ2643" i="13"/>
  <c r="AO2643" i="13"/>
  <c r="AN2643" i="13"/>
  <c r="AM2643" i="13"/>
  <c r="AK2643" i="13"/>
  <c r="AJ2643" i="13"/>
  <c r="AI2643" i="13"/>
  <c r="BE2642" i="13"/>
  <c r="BD2642" i="13"/>
  <c r="BC2642" i="13"/>
  <c r="BA2642" i="13"/>
  <c r="AZ2642" i="13"/>
  <c r="AY2642" i="13"/>
  <c r="AW2642" i="13"/>
  <c r="AV2642" i="13"/>
  <c r="AU2642" i="13"/>
  <c r="AX2642" i="13" s="1"/>
  <c r="AS2642" i="13"/>
  <c r="AR2642" i="13"/>
  <c r="AQ2642" i="13"/>
  <c r="AO2642" i="13"/>
  <c r="AN2642" i="13"/>
  <c r="AM2642" i="13"/>
  <c r="AK2642" i="13"/>
  <c r="AJ2642" i="13"/>
  <c r="AI2642" i="13"/>
  <c r="BE2641" i="13"/>
  <c r="BD2641" i="13"/>
  <c r="BC2641" i="13"/>
  <c r="BA2641" i="13"/>
  <c r="AZ2641" i="13"/>
  <c r="AY2641" i="13"/>
  <c r="AW2641" i="13"/>
  <c r="AV2641" i="13"/>
  <c r="AU2641" i="13"/>
  <c r="AS2641" i="13"/>
  <c r="AR2641" i="13"/>
  <c r="AQ2641" i="13"/>
  <c r="AO2641" i="13"/>
  <c r="AN2641" i="13"/>
  <c r="AM2641" i="13"/>
  <c r="AK2641" i="13"/>
  <c r="AJ2641" i="13"/>
  <c r="AI2641" i="13"/>
  <c r="AL2641" i="13" s="1"/>
  <c r="BE2640" i="13"/>
  <c r="BD2640" i="13"/>
  <c r="BC2640" i="13"/>
  <c r="BF2640" i="13" s="1"/>
  <c r="BA2640" i="13"/>
  <c r="AZ2640" i="13"/>
  <c r="AY2640" i="13"/>
  <c r="AW2640" i="13"/>
  <c r="AV2640" i="13"/>
  <c r="AU2640" i="13"/>
  <c r="AS2640" i="13"/>
  <c r="AR2640" i="13"/>
  <c r="AQ2640" i="13"/>
  <c r="AO2640" i="13"/>
  <c r="AN2640" i="13"/>
  <c r="AM2640" i="13"/>
  <c r="AK2640" i="13"/>
  <c r="AJ2640" i="13"/>
  <c r="AI2640" i="13"/>
  <c r="BE2639" i="13"/>
  <c r="BD2639" i="13"/>
  <c r="BC2639" i="13"/>
  <c r="BA2639" i="13"/>
  <c r="AZ2639" i="13"/>
  <c r="AY2639" i="13"/>
  <c r="AW2639" i="13"/>
  <c r="AV2639" i="13"/>
  <c r="AU2639" i="13"/>
  <c r="AS2639" i="13"/>
  <c r="AR2639" i="13"/>
  <c r="AQ2639" i="13"/>
  <c r="AO2639" i="13"/>
  <c r="AN2639" i="13"/>
  <c r="AM2639" i="13"/>
  <c r="AK2639" i="13"/>
  <c r="AJ2639" i="13"/>
  <c r="AI2639" i="13"/>
  <c r="BE2638" i="13"/>
  <c r="BD2638" i="13"/>
  <c r="BC2638" i="13"/>
  <c r="BA2638" i="13"/>
  <c r="AZ2638" i="13"/>
  <c r="AY2638" i="13"/>
  <c r="AW2638" i="13"/>
  <c r="AV2638" i="13"/>
  <c r="AU2638" i="13"/>
  <c r="AS2638" i="13"/>
  <c r="AR2638" i="13"/>
  <c r="AQ2638" i="13"/>
  <c r="AO2638" i="13"/>
  <c r="AN2638" i="13"/>
  <c r="AM2638" i="13"/>
  <c r="AK2638" i="13"/>
  <c r="AJ2638" i="13"/>
  <c r="AI2638" i="13"/>
  <c r="BE2637" i="13"/>
  <c r="BD2637" i="13"/>
  <c r="BC2637" i="13"/>
  <c r="BA2637" i="13"/>
  <c r="AZ2637" i="13"/>
  <c r="AY2637" i="13"/>
  <c r="AW2637" i="13"/>
  <c r="AV2637" i="13"/>
  <c r="AU2637" i="13"/>
  <c r="AS2637" i="13"/>
  <c r="AR2637" i="13"/>
  <c r="AQ2637" i="13"/>
  <c r="AO2637" i="13"/>
  <c r="AN2637" i="13"/>
  <c r="AM2637" i="13"/>
  <c r="AP2637" i="13" s="1"/>
  <c r="AK2637" i="13"/>
  <c r="AJ2637" i="13"/>
  <c r="AI2637" i="13"/>
  <c r="BE2636" i="13"/>
  <c r="BD2636" i="13"/>
  <c r="BC2636" i="13"/>
  <c r="BA2636" i="13"/>
  <c r="AZ2636" i="13"/>
  <c r="AY2636" i="13"/>
  <c r="AW2636" i="13"/>
  <c r="AX2636" i="13" s="1"/>
  <c r="AV2636" i="13"/>
  <c r="AU2636" i="13"/>
  <c r="AS2636" i="13"/>
  <c r="AR2636" i="13"/>
  <c r="AQ2636" i="13"/>
  <c r="AT2636" i="13" s="1"/>
  <c r="AO2636" i="13"/>
  <c r="AN2636" i="13"/>
  <c r="AM2636" i="13"/>
  <c r="AK2636" i="13"/>
  <c r="AJ2636" i="13"/>
  <c r="AI2636" i="13"/>
  <c r="BE2635" i="13"/>
  <c r="BD2635" i="13"/>
  <c r="BC2635" i="13"/>
  <c r="BA2635" i="13"/>
  <c r="AZ2635" i="13"/>
  <c r="AY2635" i="13"/>
  <c r="AW2635" i="13"/>
  <c r="AV2635" i="13"/>
  <c r="AU2635" i="13"/>
  <c r="AS2635" i="13"/>
  <c r="AR2635" i="13"/>
  <c r="AT2635" i="13" s="1"/>
  <c r="AQ2635" i="13"/>
  <c r="AO2635" i="13"/>
  <c r="AN2635" i="13"/>
  <c r="AM2635" i="13"/>
  <c r="AK2635" i="13"/>
  <c r="AJ2635" i="13"/>
  <c r="AI2635" i="13"/>
  <c r="BE2634" i="13"/>
  <c r="BD2634" i="13"/>
  <c r="BC2634" i="13"/>
  <c r="BF2634" i="13" s="1"/>
  <c r="BA2634" i="13"/>
  <c r="AZ2634" i="13"/>
  <c r="AY2634" i="13"/>
  <c r="AW2634" i="13"/>
  <c r="AV2634" i="13"/>
  <c r="AU2634" i="13"/>
  <c r="AS2634" i="13"/>
  <c r="AR2634" i="13"/>
  <c r="AQ2634" i="13"/>
  <c r="AO2634" i="13"/>
  <c r="AN2634" i="13"/>
  <c r="AM2634" i="13"/>
  <c r="AK2634" i="13"/>
  <c r="AJ2634" i="13"/>
  <c r="AI2634" i="13"/>
  <c r="BE2633" i="13"/>
  <c r="BD2633" i="13"/>
  <c r="BC2633" i="13"/>
  <c r="BA2633" i="13"/>
  <c r="AZ2633" i="13"/>
  <c r="AY2633" i="13"/>
  <c r="AW2633" i="13"/>
  <c r="AV2633" i="13"/>
  <c r="AU2633" i="13"/>
  <c r="AS2633" i="13"/>
  <c r="AR2633" i="13"/>
  <c r="AQ2633" i="13"/>
  <c r="AO2633" i="13"/>
  <c r="AN2633" i="13"/>
  <c r="AM2633" i="13"/>
  <c r="AK2633" i="13"/>
  <c r="AJ2633" i="13"/>
  <c r="AI2633" i="13"/>
  <c r="BE2632" i="13"/>
  <c r="BD2632" i="13"/>
  <c r="BC2632" i="13"/>
  <c r="BA2632" i="13"/>
  <c r="AZ2632" i="13"/>
  <c r="AY2632" i="13"/>
  <c r="AW2632" i="13"/>
  <c r="AV2632" i="13"/>
  <c r="AU2632" i="13"/>
  <c r="AS2632" i="13"/>
  <c r="AR2632" i="13"/>
  <c r="AQ2632" i="13"/>
  <c r="AO2632" i="13"/>
  <c r="AN2632" i="13"/>
  <c r="AM2632" i="13"/>
  <c r="AK2632" i="13"/>
  <c r="AJ2632" i="13"/>
  <c r="AI2632" i="13"/>
  <c r="BE2631" i="13"/>
  <c r="BD2631" i="13"/>
  <c r="BC2631" i="13"/>
  <c r="BA2631" i="13"/>
  <c r="AZ2631" i="13"/>
  <c r="AY2631" i="13"/>
  <c r="AW2631" i="13"/>
  <c r="AV2631" i="13"/>
  <c r="AU2631" i="13"/>
  <c r="AS2631" i="13"/>
  <c r="AR2631" i="13"/>
  <c r="AQ2631" i="13"/>
  <c r="AO2631" i="13"/>
  <c r="AN2631" i="13"/>
  <c r="AM2631" i="13"/>
  <c r="AK2631" i="13"/>
  <c r="AJ2631" i="13"/>
  <c r="AI2631" i="13"/>
  <c r="BE2630" i="13"/>
  <c r="BD2630" i="13"/>
  <c r="BC2630" i="13"/>
  <c r="BA2630" i="13"/>
  <c r="AZ2630" i="13"/>
  <c r="AY2630" i="13"/>
  <c r="AW2630" i="13"/>
  <c r="AV2630" i="13"/>
  <c r="AU2630" i="13"/>
  <c r="AS2630" i="13"/>
  <c r="AR2630" i="13"/>
  <c r="AQ2630" i="13"/>
  <c r="AO2630" i="13"/>
  <c r="AN2630" i="13"/>
  <c r="AM2630" i="13"/>
  <c r="AK2630" i="13"/>
  <c r="AJ2630" i="13"/>
  <c r="AI2630" i="13"/>
  <c r="BE2629" i="13"/>
  <c r="BD2629" i="13"/>
  <c r="BC2629" i="13"/>
  <c r="BA2629" i="13"/>
  <c r="AZ2629" i="13"/>
  <c r="AY2629" i="13"/>
  <c r="AW2629" i="13"/>
  <c r="AV2629" i="13"/>
  <c r="AU2629" i="13"/>
  <c r="AS2629" i="13"/>
  <c r="AR2629" i="13"/>
  <c r="AT2629" i="13" s="1"/>
  <c r="AQ2629" i="13"/>
  <c r="AO2629" i="13"/>
  <c r="AN2629" i="13"/>
  <c r="AM2629" i="13"/>
  <c r="AK2629" i="13"/>
  <c r="AJ2629" i="13"/>
  <c r="AI2629" i="13"/>
  <c r="BE2628" i="13"/>
  <c r="BD2628" i="13"/>
  <c r="BF2628" i="13" s="1"/>
  <c r="BC2628" i="13"/>
  <c r="BA2628" i="13"/>
  <c r="AZ2628" i="13"/>
  <c r="AY2628" i="13"/>
  <c r="AW2628" i="13"/>
  <c r="AV2628" i="13"/>
  <c r="AU2628" i="13"/>
  <c r="AT2628" i="13"/>
  <c r="AS2628" i="13"/>
  <c r="AR2628" i="13"/>
  <c r="AQ2628" i="13"/>
  <c r="AO2628" i="13"/>
  <c r="AN2628" i="13"/>
  <c r="AM2628" i="13"/>
  <c r="AK2628" i="13"/>
  <c r="AJ2628" i="13"/>
  <c r="AI2628" i="13"/>
  <c r="BE2627" i="13"/>
  <c r="BD2627" i="13"/>
  <c r="BC2627" i="13"/>
  <c r="BA2627" i="13"/>
  <c r="AZ2627" i="13"/>
  <c r="AY2627" i="13"/>
  <c r="AW2627" i="13"/>
  <c r="AV2627" i="13"/>
  <c r="AU2627" i="13"/>
  <c r="AS2627" i="13"/>
  <c r="AR2627" i="13"/>
  <c r="AQ2627" i="13"/>
  <c r="AO2627" i="13"/>
  <c r="AN2627" i="13"/>
  <c r="AM2627" i="13"/>
  <c r="AK2627" i="13"/>
  <c r="AJ2627" i="13"/>
  <c r="AI2627" i="13"/>
  <c r="BE2626" i="13"/>
  <c r="BD2626" i="13"/>
  <c r="BC2626" i="13"/>
  <c r="BA2626" i="13"/>
  <c r="AZ2626" i="13"/>
  <c r="AY2626" i="13"/>
  <c r="BB2626" i="13" s="1"/>
  <c r="AW2626" i="13"/>
  <c r="AV2626" i="13"/>
  <c r="AU2626" i="13"/>
  <c r="AS2626" i="13"/>
  <c r="AR2626" i="13"/>
  <c r="AQ2626" i="13"/>
  <c r="AO2626" i="13"/>
  <c r="AN2626" i="13"/>
  <c r="AM2626" i="13"/>
  <c r="AK2626" i="13"/>
  <c r="AJ2626" i="13"/>
  <c r="AI2626" i="13"/>
  <c r="BE2625" i="13"/>
  <c r="BD2625" i="13"/>
  <c r="BC2625" i="13"/>
  <c r="BA2625" i="13"/>
  <c r="AZ2625" i="13"/>
  <c r="AY2625" i="13"/>
  <c r="AW2625" i="13"/>
  <c r="AV2625" i="13"/>
  <c r="AU2625" i="13"/>
  <c r="AS2625" i="13"/>
  <c r="AR2625" i="13"/>
  <c r="AQ2625" i="13"/>
  <c r="AO2625" i="13"/>
  <c r="AN2625" i="13"/>
  <c r="AM2625" i="13"/>
  <c r="AK2625" i="13"/>
  <c r="AJ2625" i="13"/>
  <c r="AI2625" i="13"/>
  <c r="BE2624" i="13"/>
  <c r="BD2624" i="13"/>
  <c r="BC2624" i="13"/>
  <c r="BA2624" i="13"/>
  <c r="AZ2624" i="13"/>
  <c r="AY2624" i="13"/>
  <c r="AW2624" i="13"/>
  <c r="AV2624" i="13"/>
  <c r="AU2624" i="13"/>
  <c r="AS2624" i="13"/>
  <c r="AR2624" i="13"/>
  <c r="AQ2624" i="13"/>
  <c r="AO2624" i="13"/>
  <c r="AN2624" i="13"/>
  <c r="AM2624" i="13"/>
  <c r="AK2624" i="13"/>
  <c r="AJ2624" i="13"/>
  <c r="AI2624" i="13"/>
  <c r="BE2623" i="13"/>
  <c r="BD2623" i="13"/>
  <c r="BC2623" i="13"/>
  <c r="BA2623" i="13"/>
  <c r="AZ2623" i="13"/>
  <c r="AY2623" i="13"/>
  <c r="AW2623" i="13"/>
  <c r="AV2623" i="13"/>
  <c r="AU2623" i="13"/>
  <c r="AS2623" i="13"/>
  <c r="AR2623" i="13"/>
  <c r="AQ2623" i="13"/>
  <c r="AO2623" i="13"/>
  <c r="AN2623" i="13"/>
  <c r="AM2623" i="13"/>
  <c r="AK2623" i="13"/>
  <c r="AJ2623" i="13"/>
  <c r="AI2623" i="13"/>
  <c r="BE2622" i="13"/>
  <c r="BD2622" i="13"/>
  <c r="BC2622" i="13"/>
  <c r="BA2622" i="13"/>
  <c r="AZ2622" i="13"/>
  <c r="AY2622" i="13"/>
  <c r="AW2622" i="13"/>
  <c r="AV2622" i="13"/>
  <c r="AU2622" i="13"/>
  <c r="AS2622" i="13"/>
  <c r="AR2622" i="13"/>
  <c r="AQ2622" i="13"/>
  <c r="AT2622" i="13" s="1"/>
  <c r="AO2622" i="13"/>
  <c r="AN2622" i="13"/>
  <c r="AM2622" i="13"/>
  <c r="AK2622" i="13"/>
  <c r="AJ2622" i="13"/>
  <c r="AI2622" i="13"/>
  <c r="BE2621" i="13"/>
  <c r="BD2621" i="13"/>
  <c r="BC2621" i="13"/>
  <c r="BA2621" i="13"/>
  <c r="AZ2621" i="13"/>
  <c r="AY2621" i="13"/>
  <c r="AW2621" i="13"/>
  <c r="AV2621" i="13"/>
  <c r="AU2621" i="13"/>
  <c r="AS2621" i="13"/>
  <c r="AR2621" i="13"/>
  <c r="AT2621" i="13" s="1"/>
  <c r="AQ2621" i="13"/>
  <c r="AO2621" i="13"/>
  <c r="AN2621" i="13"/>
  <c r="AM2621" i="13"/>
  <c r="AK2621" i="13"/>
  <c r="AJ2621" i="13"/>
  <c r="AI2621" i="13"/>
  <c r="BE2620" i="13"/>
  <c r="BD2620" i="13"/>
  <c r="BC2620" i="13"/>
  <c r="BA2620" i="13"/>
  <c r="AZ2620" i="13"/>
  <c r="AY2620" i="13"/>
  <c r="AW2620" i="13"/>
  <c r="AV2620" i="13"/>
  <c r="AU2620" i="13"/>
  <c r="AS2620" i="13"/>
  <c r="AR2620" i="13"/>
  <c r="AQ2620" i="13"/>
  <c r="AO2620" i="13"/>
  <c r="AN2620" i="13"/>
  <c r="AM2620" i="13"/>
  <c r="AK2620" i="13"/>
  <c r="AJ2620" i="13"/>
  <c r="AI2620" i="13"/>
  <c r="BE2619" i="13"/>
  <c r="BD2619" i="13"/>
  <c r="BC2619" i="13"/>
  <c r="BA2619" i="13"/>
  <c r="AZ2619" i="13"/>
  <c r="AY2619" i="13"/>
  <c r="AW2619" i="13"/>
  <c r="AV2619" i="13"/>
  <c r="AU2619" i="13"/>
  <c r="AS2619" i="13"/>
  <c r="AR2619" i="13"/>
  <c r="AQ2619" i="13"/>
  <c r="AO2619" i="13"/>
  <c r="AN2619" i="13"/>
  <c r="AM2619" i="13"/>
  <c r="AK2619" i="13"/>
  <c r="AJ2619" i="13"/>
  <c r="AL2619" i="13" s="1"/>
  <c r="AI2619" i="13"/>
  <c r="BF2618" i="13"/>
  <c r="BE2618" i="13"/>
  <c r="BD2618" i="13"/>
  <c r="BC2618" i="13"/>
  <c r="BA2618" i="13"/>
  <c r="AZ2618" i="13"/>
  <c r="AY2618" i="13"/>
  <c r="AW2618" i="13"/>
  <c r="AV2618" i="13"/>
  <c r="AU2618" i="13"/>
  <c r="AS2618" i="13"/>
  <c r="AR2618" i="13"/>
  <c r="AQ2618" i="13"/>
  <c r="AO2618" i="13"/>
  <c r="AN2618" i="13"/>
  <c r="AM2618" i="13"/>
  <c r="AK2618" i="13"/>
  <c r="AJ2618" i="13"/>
  <c r="AI2618" i="13"/>
  <c r="BE2617" i="13"/>
  <c r="BD2617" i="13"/>
  <c r="BC2617" i="13"/>
  <c r="BA2617" i="13"/>
  <c r="AZ2617" i="13"/>
  <c r="AY2617" i="13"/>
  <c r="AW2617" i="13"/>
  <c r="AV2617" i="13"/>
  <c r="AU2617" i="13"/>
  <c r="AS2617" i="13"/>
  <c r="AR2617" i="13"/>
  <c r="AQ2617" i="13"/>
  <c r="AO2617" i="13"/>
  <c r="AN2617" i="13"/>
  <c r="AM2617" i="13"/>
  <c r="AK2617" i="13"/>
  <c r="AJ2617" i="13"/>
  <c r="AI2617" i="13"/>
  <c r="BE2616" i="13"/>
  <c r="BD2616" i="13"/>
  <c r="BC2616" i="13"/>
  <c r="BA2616" i="13"/>
  <c r="AZ2616" i="13"/>
  <c r="AY2616" i="13"/>
  <c r="BB2616" i="13" s="1"/>
  <c r="AW2616" i="13"/>
  <c r="AV2616" i="13"/>
  <c r="AU2616" i="13"/>
  <c r="AS2616" i="13"/>
  <c r="AR2616" i="13"/>
  <c r="AQ2616" i="13"/>
  <c r="AO2616" i="13"/>
  <c r="AN2616" i="13"/>
  <c r="AP2616" i="13" s="1"/>
  <c r="AM2616" i="13"/>
  <c r="AK2616" i="13"/>
  <c r="AJ2616" i="13"/>
  <c r="AI2616" i="13"/>
  <c r="BE2615" i="13"/>
  <c r="BD2615" i="13"/>
  <c r="BC2615" i="13"/>
  <c r="BA2615" i="13"/>
  <c r="AZ2615" i="13"/>
  <c r="AY2615" i="13"/>
  <c r="AW2615" i="13"/>
  <c r="AV2615" i="13"/>
  <c r="AU2615" i="13"/>
  <c r="AS2615" i="13"/>
  <c r="AR2615" i="13"/>
  <c r="AQ2615" i="13"/>
  <c r="AO2615" i="13"/>
  <c r="AN2615" i="13"/>
  <c r="AM2615" i="13"/>
  <c r="AK2615" i="13"/>
  <c r="AJ2615" i="13"/>
  <c r="AI2615" i="13"/>
  <c r="BE2614" i="13"/>
  <c r="BD2614" i="13"/>
  <c r="BC2614" i="13"/>
  <c r="BA2614" i="13"/>
  <c r="AZ2614" i="13"/>
  <c r="AY2614" i="13"/>
  <c r="AW2614" i="13"/>
  <c r="AV2614" i="13"/>
  <c r="AU2614" i="13"/>
  <c r="AS2614" i="13"/>
  <c r="AR2614" i="13"/>
  <c r="AQ2614" i="13"/>
  <c r="AT2614" i="13" s="1"/>
  <c r="AO2614" i="13"/>
  <c r="AN2614" i="13"/>
  <c r="AM2614" i="13"/>
  <c r="AK2614" i="13"/>
  <c r="AJ2614" i="13"/>
  <c r="AI2614" i="13"/>
  <c r="BE2613" i="13"/>
  <c r="BD2613" i="13"/>
  <c r="BC2613" i="13"/>
  <c r="BA2613" i="13"/>
  <c r="AZ2613" i="13"/>
  <c r="AY2613" i="13"/>
  <c r="AW2613" i="13"/>
  <c r="AV2613" i="13"/>
  <c r="AU2613" i="13"/>
  <c r="AS2613" i="13"/>
  <c r="AR2613" i="13"/>
  <c r="AQ2613" i="13"/>
  <c r="AO2613" i="13"/>
  <c r="AN2613" i="13"/>
  <c r="AM2613" i="13"/>
  <c r="AK2613" i="13"/>
  <c r="AJ2613" i="13"/>
  <c r="AI2613" i="13"/>
  <c r="BE2612" i="13"/>
  <c r="BD2612" i="13"/>
  <c r="BC2612" i="13"/>
  <c r="BA2612" i="13"/>
  <c r="AZ2612" i="13"/>
  <c r="AY2612" i="13"/>
  <c r="AW2612" i="13"/>
  <c r="AV2612" i="13"/>
  <c r="AU2612" i="13"/>
  <c r="AS2612" i="13"/>
  <c r="AR2612" i="13"/>
  <c r="AQ2612" i="13"/>
  <c r="AO2612" i="13"/>
  <c r="AN2612" i="13"/>
  <c r="AM2612" i="13"/>
  <c r="AK2612" i="13"/>
  <c r="AJ2612" i="13"/>
  <c r="AI2612" i="13"/>
  <c r="BE2611" i="13"/>
  <c r="BD2611" i="13"/>
  <c r="BC2611" i="13"/>
  <c r="BA2611" i="13"/>
  <c r="AZ2611" i="13"/>
  <c r="AY2611" i="13"/>
  <c r="AW2611" i="13"/>
  <c r="AV2611" i="13"/>
  <c r="AU2611" i="13"/>
  <c r="AS2611" i="13"/>
  <c r="AR2611" i="13"/>
  <c r="AQ2611" i="13"/>
  <c r="AO2611" i="13"/>
  <c r="AN2611" i="13"/>
  <c r="AM2611" i="13"/>
  <c r="AK2611" i="13"/>
  <c r="AJ2611" i="13"/>
  <c r="AI2611" i="13"/>
  <c r="BE2610" i="13"/>
  <c r="BD2610" i="13"/>
  <c r="BC2610" i="13"/>
  <c r="BA2610" i="13"/>
  <c r="AZ2610" i="13"/>
  <c r="AY2610" i="13"/>
  <c r="AW2610" i="13"/>
  <c r="AV2610" i="13"/>
  <c r="AU2610" i="13"/>
  <c r="AS2610" i="13"/>
  <c r="AR2610" i="13"/>
  <c r="AQ2610" i="13"/>
  <c r="AO2610" i="13"/>
  <c r="AN2610" i="13"/>
  <c r="AM2610" i="13"/>
  <c r="AK2610" i="13"/>
  <c r="AJ2610" i="13"/>
  <c r="AI2610" i="13"/>
  <c r="BE2609" i="13"/>
  <c r="BD2609" i="13"/>
  <c r="BC2609" i="13"/>
  <c r="BA2609" i="13"/>
  <c r="AZ2609" i="13"/>
  <c r="AY2609" i="13"/>
  <c r="BB2609" i="13" s="1"/>
  <c r="AW2609" i="13"/>
  <c r="AV2609" i="13"/>
  <c r="AU2609" i="13"/>
  <c r="AS2609" i="13"/>
  <c r="AR2609" i="13"/>
  <c r="AQ2609" i="13"/>
  <c r="AO2609" i="13"/>
  <c r="AN2609" i="13"/>
  <c r="AM2609" i="13"/>
  <c r="AK2609" i="13"/>
  <c r="AJ2609" i="13"/>
  <c r="AI2609" i="13"/>
  <c r="BE2608" i="13"/>
  <c r="BD2608" i="13"/>
  <c r="BC2608" i="13"/>
  <c r="BA2608" i="13"/>
  <c r="AZ2608" i="13"/>
  <c r="AY2608" i="13"/>
  <c r="AW2608" i="13"/>
  <c r="AV2608" i="13"/>
  <c r="AU2608" i="13"/>
  <c r="AS2608" i="13"/>
  <c r="AR2608" i="13"/>
  <c r="AQ2608" i="13"/>
  <c r="AO2608" i="13"/>
  <c r="AN2608" i="13"/>
  <c r="AM2608" i="13"/>
  <c r="AK2608" i="13"/>
  <c r="AJ2608" i="13"/>
  <c r="AI2608" i="13"/>
  <c r="BE2607" i="13"/>
  <c r="BD2607" i="13"/>
  <c r="BC2607" i="13"/>
  <c r="BA2607" i="13"/>
  <c r="AZ2607" i="13"/>
  <c r="AY2607" i="13"/>
  <c r="AW2607" i="13"/>
  <c r="AV2607" i="13"/>
  <c r="AU2607" i="13"/>
  <c r="AS2607" i="13"/>
  <c r="AR2607" i="13"/>
  <c r="AQ2607" i="13"/>
  <c r="AO2607" i="13"/>
  <c r="AN2607" i="13"/>
  <c r="AM2607" i="13"/>
  <c r="AK2607" i="13"/>
  <c r="AJ2607" i="13"/>
  <c r="AI2607" i="13"/>
  <c r="BE2606" i="13"/>
  <c r="BD2606" i="13"/>
  <c r="BC2606" i="13"/>
  <c r="BA2606" i="13"/>
  <c r="AZ2606" i="13"/>
  <c r="AY2606" i="13"/>
  <c r="AW2606" i="13"/>
  <c r="AV2606" i="13"/>
  <c r="AU2606" i="13"/>
  <c r="AS2606" i="13"/>
  <c r="AR2606" i="13"/>
  <c r="AQ2606" i="13"/>
  <c r="AO2606" i="13"/>
  <c r="AN2606" i="13"/>
  <c r="AM2606" i="13"/>
  <c r="AP2606" i="13" s="1"/>
  <c r="AK2606" i="13"/>
  <c r="AJ2606" i="13"/>
  <c r="AI2606" i="13"/>
  <c r="BE2605" i="13"/>
  <c r="BD2605" i="13"/>
  <c r="BC2605" i="13"/>
  <c r="BA2605" i="13"/>
  <c r="AZ2605" i="13"/>
  <c r="AY2605" i="13"/>
  <c r="AW2605" i="13"/>
  <c r="AV2605" i="13"/>
  <c r="AU2605" i="13"/>
  <c r="AS2605" i="13"/>
  <c r="AR2605" i="13"/>
  <c r="AQ2605" i="13"/>
  <c r="AO2605" i="13"/>
  <c r="AN2605" i="13"/>
  <c r="AM2605" i="13"/>
  <c r="AK2605" i="13"/>
  <c r="AJ2605" i="13"/>
  <c r="AI2605" i="13"/>
  <c r="BE2604" i="13"/>
  <c r="BD2604" i="13"/>
  <c r="BC2604" i="13"/>
  <c r="BA2604" i="13"/>
  <c r="AZ2604" i="13"/>
  <c r="AY2604" i="13"/>
  <c r="AW2604" i="13"/>
  <c r="AV2604" i="13"/>
  <c r="AU2604" i="13"/>
  <c r="AS2604" i="13"/>
  <c r="AR2604" i="13"/>
  <c r="AT2604" i="13" s="1"/>
  <c r="AQ2604" i="13"/>
  <c r="AO2604" i="13"/>
  <c r="AN2604" i="13"/>
  <c r="AM2604" i="13"/>
  <c r="AK2604" i="13"/>
  <c r="AJ2604" i="13"/>
  <c r="AI2604" i="13"/>
  <c r="BE2603" i="13"/>
  <c r="BD2603" i="13"/>
  <c r="BC2603" i="13"/>
  <c r="BA2603" i="13"/>
  <c r="AZ2603" i="13"/>
  <c r="AY2603" i="13"/>
  <c r="AW2603" i="13"/>
  <c r="AV2603" i="13"/>
  <c r="AU2603" i="13"/>
  <c r="AS2603" i="13"/>
  <c r="AR2603" i="13"/>
  <c r="AQ2603" i="13"/>
  <c r="AO2603" i="13"/>
  <c r="AN2603" i="13"/>
  <c r="AM2603" i="13"/>
  <c r="AK2603" i="13"/>
  <c r="AJ2603" i="13"/>
  <c r="AI2603" i="13"/>
  <c r="BE2602" i="13"/>
  <c r="BD2602" i="13"/>
  <c r="BC2602" i="13"/>
  <c r="BA2602" i="13"/>
  <c r="AZ2602" i="13"/>
  <c r="BB2602" i="13" s="1"/>
  <c r="AY2602" i="13"/>
  <c r="AW2602" i="13"/>
  <c r="AV2602" i="13"/>
  <c r="AU2602" i="13"/>
  <c r="AS2602" i="13"/>
  <c r="AR2602" i="13"/>
  <c r="AQ2602" i="13"/>
  <c r="AO2602" i="13"/>
  <c r="AN2602" i="13"/>
  <c r="AM2602" i="13"/>
  <c r="AK2602" i="13"/>
  <c r="AJ2602" i="13"/>
  <c r="AI2602" i="13"/>
  <c r="BE2601" i="13"/>
  <c r="BD2601" i="13"/>
  <c r="BC2601" i="13"/>
  <c r="BA2601" i="13"/>
  <c r="AZ2601" i="13"/>
  <c r="AY2601" i="13"/>
  <c r="AW2601" i="13"/>
  <c r="AV2601" i="13"/>
  <c r="AU2601" i="13"/>
  <c r="AS2601" i="13"/>
  <c r="AT2601" i="13" s="1"/>
  <c r="AR2601" i="13"/>
  <c r="AQ2601" i="13"/>
  <c r="AO2601" i="13"/>
  <c r="AN2601" i="13"/>
  <c r="AM2601" i="13"/>
  <c r="AK2601" i="13"/>
  <c r="AJ2601" i="13"/>
  <c r="AI2601" i="13"/>
  <c r="BE2600" i="13"/>
  <c r="BD2600" i="13"/>
  <c r="BC2600" i="13"/>
  <c r="BA2600" i="13"/>
  <c r="AZ2600" i="13"/>
  <c r="AY2600" i="13"/>
  <c r="AW2600" i="13"/>
  <c r="AV2600" i="13"/>
  <c r="AU2600" i="13"/>
  <c r="AS2600" i="13"/>
  <c r="AR2600" i="13"/>
  <c r="AT2600" i="13" s="1"/>
  <c r="AQ2600" i="13"/>
  <c r="AO2600" i="13"/>
  <c r="AN2600" i="13"/>
  <c r="AM2600" i="13"/>
  <c r="AK2600" i="13"/>
  <c r="AJ2600" i="13"/>
  <c r="AI2600" i="13"/>
  <c r="BE2599" i="13"/>
  <c r="BD2599" i="13"/>
  <c r="BC2599" i="13"/>
  <c r="BA2599" i="13"/>
  <c r="AZ2599" i="13"/>
  <c r="AY2599" i="13"/>
  <c r="AW2599" i="13"/>
  <c r="AV2599" i="13"/>
  <c r="AU2599" i="13"/>
  <c r="AS2599" i="13"/>
  <c r="AR2599" i="13"/>
  <c r="AQ2599" i="13"/>
  <c r="AO2599" i="13"/>
  <c r="AN2599" i="13"/>
  <c r="AM2599" i="13"/>
  <c r="AK2599" i="13"/>
  <c r="AJ2599" i="13"/>
  <c r="AI2599" i="13"/>
  <c r="BE2598" i="13"/>
  <c r="BD2598" i="13"/>
  <c r="BC2598" i="13"/>
  <c r="BA2598" i="13"/>
  <c r="AZ2598" i="13"/>
  <c r="AY2598" i="13"/>
  <c r="AW2598" i="13"/>
  <c r="AV2598" i="13"/>
  <c r="AU2598" i="13"/>
  <c r="AS2598" i="13"/>
  <c r="AR2598" i="13"/>
  <c r="AQ2598" i="13"/>
  <c r="AO2598" i="13"/>
  <c r="AN2598" i="13"/>
  <c r="AM2598" i="13"/>
  <c r="AK2598" i="13"/>
  <c r="AJ2598" i="13"/>
  <c r="AL2598" i="13" s="1"/>
  <c r="AI2598" i="13"/>
  <c r="BE2597" i="13"/>
  <c r="BD2597" i="13"/>
  <c r="BC2597" i="13"/>
  <c r="BA2597" i="13"/>
  <c r="AZ2597" i="13"/>
  <c r="AY2597" i="13"/>
  <c r="AW2597" i="13"/>
  <c r="AV2597" i="13"/>
  <c r="AU2597" i="13"/>
  <c r="AS2597" i="13"/>
  <c r="AR2597" i="13"/>
  <c r="AQ2597" i="13"/>
  <c r="AO2597" i="13"/>
  <c r="AN2597" i="13"/>
  <c r="AM2597" i="13"/>
  <c r="AK2597" i="13"/>
  <c r="AJ2597" i="13"/>
  <c r="AI2597" i="13"/>
  <c r="BE2596" i="13"/>
  <c r="BD2596" i="13"/>
  <c r="BC2596" i="13"/>
  <c r="BA2596" i="13"/>
  <c r="AZ2596" i="13"/>
  <c r="AY2596" i="13"/>
  <c r="AW2596" i="13"/>
  <c r="AV2596" i="13"/>
  <c r="AU2596" i="13"/>
  <c r="AS2596" i="13"/>
  <c r="AR2596" i="13"/>
  <c r="AQ2596" i="13"/>
  <c r="AO2596" i="13"/>
  <c r="AN2596" i="13"/>
  <c r="AM2596" i="13"/>
  <c r="AK2596" i="13"/>
  <c r="AJ2596" i="13"/>
  <c r="AI2596" i="13"/>
  <c r="BE2595" i="13"/>
  <c r="BD2595" i="13"/>
  <c r="BC2595" i="13"/>
  <c r="BA2595" i="13"/>
  <c r="AZ2595" i="13"/>
  <c r="AY2595" i="13"/>
  <c r="BB2595" i="13" s="1"/>
  <c r="AW2595" i="13"/>
  <c r="AV2595" i="13"/>
  <c r="AU2595" i="13"/>
  <c r="AS2595" i="13"/>
  <c r="AR2595" i="13"/>
  <c r="AQ2595" i="13"/>
  <c r="AO2595" i="13"/>
  <c r="AN2595" i="13"/>
  <c r="AM2595" i="13"/>
  <c r="AK2595" i="13"/>
  <c r="AJ2595" i="13"/>
  <c r="AI2595" i="13"/>
  <c r="BE2594" i="13"/>
  <c r="BD2594" i="13"/>
  <c r="BC2594" i="13"/>
  <c r="BA2594" i="13"/>
  <c r="AZ2594" i="13"/>
  <c r="AY2594" i="13"/>
  <c r="AW2594" i="13"/>
  <c r="AV2594" i="13"/>
  <c r="AU2594" i="13"/>
  <c r="AT2594" i="13"/>
  <c r="AS2594" i="13"/>
  <c r="AR2594" i="13"/>
  <c r="AQ2594" i="13"/>
  <c r="AO2594" i="13"/>
  <c r="AN2594" i="13"/>
  <c r="AM2594" i="13"/>
  <c r="AK2594" i="13"/>
  <c r="AJ2594" i="13"/>
  <c r="AI2594" i="13"/>
  <c r="BE2593" i="13"/>
  <c r="BD2593" i="13"/>
  <c r="BC2593" i="13"/>
  <c r="BA2593" i="13"/>
  <c r="AZ2593" i="13"/>
  <c r="AY2593" i="13"/>
  <c r="AW2593" i="13"/>
  <c r="AV2593" i="13"/>
  <c r="AU2593" i="13"/>
  <c r="AS2593" i="13"/>
  <c r="AR2593" i="13"/>
  <c r="AQ2593" i="13"/>
  <c r="AO2593" i="13"/>
  <c r="AN2593" i="13"/>
  <c r="AM2593" i="13"/>
  <c r="AK2593" i="13"/>
  <c r="AJ2593" i="13"/>
  <c r="AI2593" i="13"/>
  <c r="BE2592" i="13"/>
  <c r="BD2592" i="13"/>
  <c r="BC2592" i="13"/>
  <c r="BA2592" i="13"/>
  <c r="AZ2592" i="13"/>
  <c r="AY2592" i="13"/>
  <c r="AW2592" i="13"/>
  <c r="AV2592" i="13"/>
  <c r="AU2592" i="13"/>
  <c r="AS2592" i="13"/>
  <c r="AR2592" i="13"/>
  <c r="AQ2592" i="13"/>
  <c r="AO2592" i="13"/>
  <c r="AP2592" i="13" s="1"/>
  <c r="AN2592" i="13"/>
  <c r="AM2592" i="13"/>
  <c r="AK2592" i="13"/>
  <c r="AJ2592" i="13"/>
  <c r="AI2592" i="13"/>
  <c r="AL2592" i="13" s="1"/>
  <c r="BE2591" i="13"/>
  <c r="BD2591" i="13"/>
  <c r="BC2591" i="13"/>
  <c r="BA2591" i="13"/>
  <c r="AZ2591" i="13"/>
  <c r="AY2591" i="13"/>
  <c r="AW2591" i="13"/>
  <c r="AV2591" i="13"/>
  <c r="AU2591" i="13"/>
  <c r="AS2591" i="13"/>
  <c r="AR2591" i="13"/>
  <c r="AQ2591" i="13"/>
  <c r="AO2591" i="13"/>
  <c r="AN2591" i="13"/>
  <c r="AM2591" i="13"/>
  <c r="AK2591" i="13"/>
  <c r="AJ2591" i="13"/>
  <c r="AI2591" i="13"/>
  <c r="BE2590" i="13"/>
  <c r="BD2590" i="13"/>
  <c r="BC2590" i="13"/>
  <c r="BA2590" i="13"/>
  <c r="AZ2590" i="13"/>
  <c r="AY2590" i="13"/>
  <c r="AW2590" i="13"/>
  <c r="AV2590" i="13"/>
  <c r="AU2590" i="13"/>
  <c r="AS2590" i="13"/>
  <c r="AR2590" i="13"/>
  <c r="AQ2590" i="13"/>
  <c r="AO2590" i="13"/>
  <c r="AN2590" i="13"/>
  <c r="AM2590" i="13"/>
  <c r="AP2590" i="13" s="1"/>
  <c r="AK2590" i="13"/>
  <c r="AJ2590" i="13"/>
  <c r="AI2590" i="13"/>
  <c r="BE2589" i="13"/>
  <c r="BD2589" i="13"/>
  <c r="BC2589" i="13"/>
  <c r="BA2589" i="13"/>
  <c r="AZ2589" i="13"/>
  <c r="AY2589" i="13"/>
  <c r="AW2589" i="13"/>
  <c r="AV2589" i="13"/>
  <c r="AX2589" i="13" s="1"/>
  <c r="AU2589" i="13"/>
  <c r="AS2589" i="13"/>
  <c r="AR2589" i="13"/>
  <c r="AT2589" i="13" s="1"/>
  <c r="AQ2589" i="13"/>
  <c r="AO2589" i="13"/>
  <c r="AN2589" i="13"/>
  <c r="AP2589" i="13" s="1"/>
  <c r="AM2589" i="13"/>
  <c r="AK2589" i="13"/>
  <c r="AJ2589" i="13"/>
  <c r="AI2589" i="13"/>
  <c r="BE2588" i="13"/>
  <c r="BD2588" i="13"/>
  <c r="BC2588" i="13"/>
  <c r="BA2588" i="13"/>
  <c r="AZ2588" i="13"/>
  <c r="AY2588" i="13"/>
  <c r="AW2588" i="13"/>
  <c r="AV2588" i="13"/>
  <c r="AU2588" i="13"/>
  <c r="AS2588" i="13"/>
  <c r="AR2588" i="13"/>
  <c r="AQ2588" i="13"/>
  <c r="AO2588" i="13"/>
  <c r="AN2588" i="13"/>
  <c r="AM2588" i="13"/>
  <c r="AK2588" i="13"/>
  <c r="AJ2588" i="13"/>
  <c r="AI2588" i="13"/>
  <c r="BE2587" i="13"/>
  <c r="BD2587" i="13"/>
  <c r="BC2587" i="13"/>
  <c r="BA2587" i="13"/>
  <c r="AZ2587" i="13"/>
  <c r="AY2587" i="13"/>
  <c r="AW2587" i="13"/>
  <c r="AV2587" i="13"/>
  <c r="AU2587" i="13"/>
  <c r="AS2587" i="13"/>
  <c r="AR2587" i="13"/>
  <c r="AQ2587" i="13"/>
  <c r="AO2587" i="13"/>
  <c r="AN2587" i="13"/>
  <c r="AM2587" i="13"/>
  <c r="AK2587" i="13"/>
  <c r="AJ2587" i="13"/>
  <c r="AL2587" i="13" s="1"/>
  <c r="AI2587" i="13"/>
  <c r="BE2586" i="13"/>
  <c r="BD2586" i="13"/>
  <c r="BF2586" i="13" s="1"/>
  <c r="BC2586" i="13"/>
  <c r="BA2586" i="13"/>
  <c r="AZ2586" i="13"/>
  <c r="AY2586" i="13"/>
  <c r="AW2586" i="13"/>
  <c r="AV2586" i="13"/>
  <c r="AU2586" i="13"/>
  <c r="AS2586" i="13"/>
  <c r="AR2586" i="13"/>
  <c r="AQ2586" i="13"/>
  <c r="AT2586" i="13" s="1"/>
  <c r="AO2586" i="13"/>
  <c r="AN2586" i="13"/>
  <c r="AM2586" i="13"/>
  <c r="AK2586" i="13"/>
  <c r="AJ2586" i="13"/>
  <c r="AI2586" i="13"/>
  <c r="BE2585" i="13"/>
  <c r="BD2585" i="13"/>
  <c r="BF2585" i="13" s="1"/>
  <c r="BC2585" i="13"/>
  <c r="BA2585" i="13"/>
  <c r="AZ2585" i="13"/>
  <c r="AY2585" i="13"/>
  <c r="AW2585" i="13"/>
  <c r="AV2585" i="13"/>
  <c r="AU2585" i="13"/>
  <c r="AX2585" i="13" s="1"/>
  <c r="AS2585" i="13"/>
  <c r="AR2585" i="13"/>
  <c r="AQ2585" i="13"/>
  <c r="AO2585" i="13"/>
  <c r="AN2585" i="13"/>
  <c r="AM2585" i="13"/>
  <c r="AK2585" i="13"/>
  <c r="AJ2585" i="13"/>
  <c r="AI2585" i="13"/>
  <c r="BE2584" i="13"/>
  <c r="BD2584" i="13"/>
  <c r="BC2584" i="13"/>
  <c r="BA2584" i="13"/>
  <c r="AZ2584" i="13"/>
  <c r="AY2584" i="13"/>
  <c r="AW2584" i="13"/>
  <c r="AV2584" i="13"/>
  <c r="AU2584" i="13"/>
  <c r="AS2584" i="13"/>
  <c r="AR2584" i="13"/>
  <c r="AQ2584" i="13"/>
  <c r="AO2584" i="13"/>
  <c r="AN2584" i="13"/>
  <c r="AM2584" i="13"/>
  <c r="AK2584" i="13"/>
  <c r="AJ2584" i="13"/>
  <c r="AI2584" i="13"/>
  <c r="BE2583" i="13"/>
  <c r="BD2583" i="13"/>
  <c r="BC2583" i="13"/>
  <c r="BA2583" i="13"/>
  <c r="AZ2583" i="13"/>
  <c r="AY2583" i="13"/>
  <c r="AW2583" i="13"/>
  <c r="AX2583" i="13" s="1"/>
  <c r="AV2583" i="13"/>
  <c r="AU2583" i="13"/>
  <c r="AS2583" i="13"/>
  <c r="AR2583" i="13"/>
  <c r="AQ2583" i="13"/>
  <c r="AO2583" i="13"/>
  <c r="AN2583" i="13"/>
  <c r="AM2583" i="13"/>
  <c r="AP2583" i="13" s="1"/>
  <c r="AK2583" i="13"/>
  <c r="AJ2583" i="13"/>
  <c r="AI2583" i="13"/>
  <c r="BE2582" i="13"/>
  <c r="BD2582" i="13"/>
  <c r="BC2582" i="13"/>
  <c r="BA2582" i="13"/>
  <c r="AZ2582" i="13"/>
  <c r="AY2582" i="13"/>
  <c r="AW2582" i="13"/>
  <c r="AV2582" i="13"/>
  <c r="AU2582" i="13"/>
  <c r="AS2582" i="13"/>
  <c r="AR2582" i="13"/>
  <c r="AQ2582" i="13"/>
  <c r="AO2582" i="13"/>
  <c r="AN2582" i="13"/>
  <c r="AM2582" i="13"/>
  <c r="AK2582" i="13"/>
  <c r="AJ2582" i="13"/>
  <c r="AI2582" i="13"/>
  <c r="BE2581" i="13"/>
  <c r="BD2581" i="13"/>
  <c r="BC2581" i="13"/>
  <c r="BA2581" i="13"/>
  <c r="AZ2581" i="13"/>
  <c r="AY2581" i="13"/>
  <c r="AW2581" i="13"/>
  <c r="AV2581" i="13"/>
  <c r="AU2581" i="13"/>
  <c r="AS2581" i="13"/>
  <c r="AR2581" i="13"/>
  <c r="AQ2581" i="13"/>
  <c r="AO2581" i="13"/>
  <c r="AN2581" i="13"/>
  <c r="AM2581" i="13"/>
  <c r="AK2581" i="13"/>
  <c r="AJ2581" i="13"/>
  <c r="AI2581" i="13"/>
  <c r="BE2580" i="13"/>
  <c r="BD2580" i="13"/>
  <c r="BC2580" i="13"/>
  <c r="BA2580" i="13"/>
  <c r="AZ2580" i="13"/>
  <c r="AY2580" i="13"/>
  <c r="AX2580" i="13"/>
  <c r="AW2580" i="13"/>
  <c r="AV2580" i="13"/>
  <c r="AU2580" i="13"/>
  <c r="AS2580" i="13"/>
  <c r="AR2580" i="13"/>
  <c r="AQ2580" i="13"/>
  <c r="AO2580" i="13"/>
  <c r="AN2580" i="13"/>
  <c r="AM2580" i="13"/>
  <c r="AK2580" i="13"/>
  <c r="AJ2580" i="13"/>
  <c r="AI2580" i="13"/>
  <c r="BE2579" i="13"/>
  <c r="BD2579" i="13"/>
  <c r="BC2579" i="13"/>
  <c r="BA2579" i="13"/>
  <c r="AZ2579" i="13"/>
  <c r="AY2579" i="13"/>
  <c r="AW2579" i="13"/>
  <c r="AV2579" i="13"/>
  <c r="AU2579" i="13"/>
  <c r="AS2579" i="13"/>
  <c r="AR2579" i="13"/>
  <c r="AT2579" i="13" s="1"/>
  <c r="AQ2579" i="13"/>
  <c r="AO2579" i="13"/>
  <c r="AN2579" i="13"/>
  <c r="AM2579" i="13"/>
  <c r="AK2579" i="13"/>
  <c r="AJ2579" i="13"/>
  <c r="AI2579" i="13"/>
  <c r="BE2578" i="13"/>
  <c r="BD2578" i="13"/>
  <c r="BC2578" i="13"/>
  <c r="BA2578" i="13"/>
  <c r="AZ2578" i="13"/>
  <c r="AY2578" i="13"/>
  <c r="AW2578" i="13"/>
  <c r="AV2578" i="13"/>
  <c r="AU2578" i="13"/>
  <c r="AS2578" i="13"/>
  <c r="AR2578" i="13"/>
  <c r="AQ2578" i="13"/>
  <c r="AO2578" i="13"/>
  <c r="AN2578" i="13"/>
  <c r="AM2578" i="13"/>
  <c r="AK2578" i="13"/>
  <c r="AJ2578" i="13"/>
  <c r="AI2578" i="13"/>
  <c r="BE2577" i="13"/>
  <c r="BD2577" i="13"/>
  <c r="BC2577" i="13"/>
  <c r="BA2577" i="13"/>
  <c r="AZ2577" i="13"/>
  <c r="AY2577" i="13"/>
  <c r="AW2577" i="13"/>
  <c r="AV2577" i="13"/>
  <c r="AU2577" i="13"/>
  <c r="AS2577" i="13"/>
  <c r="AR2577" i="13"/>
  <c r="AQ2577" i="13"/>
  <c r="AO2577" i="13"/>
  <c r="AN2577" i="13"/>
  <c r="AM2577" i="13"/>
  <c r="AK2577" i="13"/>
  <c r="AJ2577" i="13"/>
  <c r="AI2577" i="13"/>
  <c r="BE2576" i="13"/>
  <c r="BD2576" i="13"/>
  <c r="BC2576" i="13"/>
  <c r="BF2576" i="13" s="1"/>
  <c r="BA2576" i="13"/>
  <c r="AZ2576" i="13"/>
  <c r="AY2576" i="13"/>
  <c r="AW2576" i="13"/>
  <c r="AV2576" i="13"/>
  <c r="AU2576" i="13"/>
  <c r="AS2576" i="13"/>
  <c r="AR2576" i="13"/>
  <c r="AQ2576" i="13"/>
  <c r="AO2576" i="13"/>
  <c r="AN2576" i="13"/>
  <c r="AM2576" i="13"/>
  <c r="AK2576" i="13"/>
  <c r="AJ2576" i="13"/>
  <c r="AI2576" i="13"/>
  <c r="BE2575" i="13"/>
  <c r="BD2575" i="13"/>
  <c r="BC2575" i="13"/>
  <c r="BA2575" i="13"/>
  <c r="AZ2575" i="13"/>
  <c r="AY2575" i="13"/>
  <c r="AW2575" i="13"/>
  <c r="AV2575" i="13"/>
  <c r="AU2575" i="13"/>
  <c r="AS2575" i="13"/>
  <c r="AR2575" i="13"/>
  <c r="AQ2575" i="13"/>
  <c r="AO2575" i="13"/>
  <c r="AN2575" i="13"/>
  <c r="AM2575" i="13"/>
  <c r="AK2575" i="13"/>
  <c r="AJ2575" i="13"/>
  <c r="AI2575" i="13"/>
  <c r="BE2574" i="13"/>
  <c r="BD2574" i="13"/>
  <c r="BC2574" i="13"/>
  <c r="BA2574" i="13"/>
  <c r="AZ2574" i="13"/>
  <c r="AY2574" i="13"/>
  <c r="AW2574" i="13"/>
  <c r="AV2574" i="13"/>
  <c r="AU2574" i="13"/>
  <c r="AS2574" i="13"/>
  <c r="AR2574" i="13"/>
  <c r="AQ2574" i="13"/>
  <c r="AO2574" i="13"/>
  <c r="AN2574" i="13"/>
  <c r="AM2574" i="13"/>
  <c r="AK2574" i="13"/>
  <c r="AJ2574" i="13"/>
  <c r="AI2574" i="13"/>
  <c r="BE2573" i="13"/>
  <c r="BD2573" i="13"/>
  <c r="BC2573" i="13"/>
  <c r="BA2573" i="13"/>
  <c r="AZ2573" i="13"/>
  <c r="AY2573" i="13"/>
  <c r="AW2573" i="13"/>
  <c r="AV2573" i="13"/>
  <c r="AU2573" i="13"/>
  <c r="AS2573" i="13"/>
  <c r="AR2573" i="13"/>
  <c r="AQ2573" i="13"/>
  <c r="AT2573" i="13" s="1"/>
  <c r="AO2573" i="13"/>
  <c r="AN2573" i="13"/>
  <c r="AM2573" i="13"/>
  <c r="AK2573" i="13"/>
  <c r="AJ2573" i="13"/>
  <c r="AI2573" i="13"/>
  <c r="BE2572" i="13"/>
  <c r="BD2572" i="13"/>
  <c r="BC2572" i="13"/>
  <c r="BA2572" i="13"/>
  <c r="AZ2572" i="13"/>
  <c r="BB2572" i="13" s="1"/>
  <c r="AY2572" i="13"/>
  <c r="AW2572" i="13"/>
  <c r="AV2572" i="13"/>
  <c r="AU2572" i="13"/>
  <c r="AS2572" i="13"/>
  <c r="AR2572" i="13"/>
  <c r="AQ2572" i="13"/>
  <c r="AO2572" i="13"/>
  <c r="AN2572" i="13"/>
  <c r="AM2572" i="13"/>
  <c r="AK2572" i="13"/>
  <c r="AJ2572" i="13"/>
  <c r="AI2572" i="13"/>
  <c r="BE2571" i="13"/>
  <c r="BD2571" i="13"/>
  <c r="BF2571" i="13" s="1"/>
  <c r="BC2571" i="13"/>
  <c r="BA2571" i="13"/>
  <c r="AZ2571" i="13"/>
  <c r="BB2571" i="13" s="1"/>
  <c r="AY2571" i="13"/>
  <c r="AW2571" i="13"/>
  <c r="AV2571" i="13"/>
  <c r="AU2571" i="13"/>
  <c r="AS2571" i="13"/>
  <c r="AR2571" i="13"/>
  <c r="AQ2571" i="13"/>
  <c r="AO2571" i="13"/>
  <c r="AN2571" i="13"/>
  <c r="AM2571" i="13"/>
  <c r="AK2571" i="13"/>
  <c r="AJ2571" i="13"/>
  <c r="AI2571" i="13"/>
  <c r="BE2570" i="13"/>
  <c r="BD2570" i="13"/>
  <c r="BC2570" i="13"/>
  <c r="BA2570" i="13"/>
  <c r="AZ2570" i="13"/>
  <c r="AY2570" i="13"/>
  <c r="AW2570" i="13"/>
  <c r="AV2570" i="13"/>
  <c r="AU2570" i="13"/>
  <c r="AS2570" i="13"/>
  <c r="AR2570" i="13"/>
  <c r="AT2570" i="13" s="1"/>
  <c r="AQ2570" i="13"/>
  <c r="AO2570" i="13"/>
  <c r="AN2570" i="13"/>
  <c r="AM2570" i="13"/>
  <c r="AK2570" i="13"/>
  <c r="AJ2570" i="13"/>
  <c r="AI2570" i="13"/>
  <c r="BE2569" i="13"/>
  <c r="BD2569" i="13"/>
  <c r="BC2569" i="13"/>
  <c r="BA2569" i="13"/>
  <c r="AZ2569" i="13"/>
  <c r="AY2569" i="13"/>
  <c r="AW2569" i="13"/>
  <c r="AV2569" i="13"/>
  <c r="AU2569" i="13"/>
  <c r="AS2569" i="13"/>
  <c r="AR2569" i="13"/>
  <c r="AQ2569" i="13"/>
  <c r="AO2569" i="13"/>
  <c r="AN2569" i="13"/>
  <c r="AP2569" i="13" s="1"/>
  <c r="AM2569" i="13"/>
  <c r="AK2569" i="13"/>
  <c r="AJ2569" i="13"/>
  <c r="AI2569" i="13"/>
  <c r="BE2568" i="13"/>
  <c r="BD2568" i="13"/>
  <c r="BC2568" i="13"/>
  <c r="BA2568" i="13"/>
  <c r="AZ2568" i="13"/>
  <c r="AY2568" i="13"/>
  <c r="BB2568" i="13" s="1"/>
  <c r="AW2568" i="13"/>
  <c r="AV2568" i="13"/>
  <c r="AU2568" i="13"/>
  <c r="AS2568" i="13"/>
  <c r="AR2568" i="13"/>
  <c r="AQ2568" i="13"/>
  <c r="AO2568" i="13"/>
  <c r="AN2568" i="13"/>
  <c r="AM2568" i="13"/>
  <c r="AK2568" i="13"/>
  <c r="AJ2568" i="13"/>
  <c r="AI2568" i="13"/>
  <c r="BE2567" i="13"/>
  <c r="BD2567" i="13"/>
  <c r="BC2567" i="13"/>
  <c r="BA2567" i="13"/>
  <c r="AZ2567" i="13"/>
  <c r="AY2567" i="13"/>
  <c r="AW2567" i="13"/>
  <c r="AX2567" i="13" s="1"/>
  <c r="AV2567" i="13"/>
  <c r="AU2567" i="13"/>
  <c r="AS2567" i="13"/>
  <c r="AR2567" i="13"/>
  <c r="AQ2567" i="13"/>
  <c r="AO2567" i="13"/>
  <c r="AN2567" i="13"/>
  <c r="AM2567" i="13"/>
  <c r="AK2567" i="13"/>
  <c r="AJ2567" i="13"/>
  <c r="AI2567" i="13"/>
  <c r="BE2566" i="13"/>
  <c r="BD2566" i="13"/>
  <c r="BC2566" i="13"/>
  <c r="BA2566" i="13"/>
  <c r="AZ2566" i="13"/>
  <c r="AY2566" i="13"/>
  <c r="AW2566" i="13"/>
  <c r="AV2566" i="13"/>
  <c r="AU2566" i="13"/>
  <c r="AS2566" i="13"/>
  <c r="AR2566" i="13"/>
  <c r="AQ2566" i="13"/>
  <c r="AO2566" i="13"/>
  <c r="AN2566" i="13"/>
  <c r="AM2566" i="13"/>
  <c r="AK2566" i="13"/>
  <c r="AJ2566" i="13"/>
  <c r="AI2566" i="13"/>
  <c r="BE2565" i="13"/>
  <c r="BD2565" i="13"/>
  <c r="BF2565" i="13" s="1"/>
  <c r="BC2565" i="13"/>
  <c r="BA2565" i="13"/>
  <c r="AZ2565" i="13"/>
  <c r="AY2565" i="13"/>
  <c r="AW2565" i="13"/>
  <c r="AV2565" i="13"/>
  <c r="AU2565" i="13"/>
  <c r="AS2565" i="13"/>
  <c r="AR2565" i="13"/>
  <c r="AQ2565" i="13"/>
  <c r="AT2565" i="13" s="1"/>
  <c r="AO2565" i="13"/>
  <c r="AN2565" i="13"/>
  <c r="AM2565" i="13"/>
  <c r="AK2565" i="13"/>
  <c r="AJ2565" i="13"/>
  <c r="AL2565" i="13" s="1"/>
  <c r="AI2565" i="13"/>
  <c r="BE2564" i="13"/>
  <c r="BD2564" i="13"/>
  <c r="BC2564" i="13"/>
  <c r="BA2564" i="13"/>
  <c r="AZ2564" i="13"/>
  <c r="AY2564" i="13"/>
  <c r="AW2564" i="13"/>
  <c r="AV2564" i="13"/>
  <c r="AU2564" i="13"/>
  <c r="AS2564" i="13"/>
  <c r="AR2564" i="13"/>
  <c r="AQ2564" i="13"/>
  <c r="AO2564" i="13"/>
  <c r="AN2564" i="13"/>
  <c r="AM2564" i="13"/>
  <c r="AK2564" i="13"/>
  <c r="AJ2564" i="13"/>
  <c r="AI2564" i="13"/>
  <c r="BE2563" i="13"/>
  <c r="BD2563" i="13"/>
  <c r="BC2563" i="13"/>
  <c r="BA2563" i="13"/>
  <c r="AZ2563" i="13"/>
  <c r="AY2563" i="13"/>
  <c r="AW2563" i="13"/>
  <c r="AV2563" i="13"/>
  <c r="AU2563" i="13"/>
  <c r="AS2563" i="13"/>
  <c r="AR2563" i="13"/>
  <c r="AQ2563" i="13"/>
  <c r="AO2563" i="13"/>
  <c r="AN2563" i="13"/>
  <c r="AM2563" i="13"/>
  <c r="AK2563" i="13"/>
  <c r="AJ2563" i="13"/>
  <c r="AL2563" i="13" s="1"/>
  <c r="AI2563" i="13"/>
  <c r="BE2562" i="13"/>
  <c r="BD2562" i="13"/>
  <c r="BC2562" i="13"/>
  <c r="BA2562" i="13"/>
  <c r="AZ2562" i="13"/>
  <c r="AY2562" i="13"/>
  <c r="AW2562" i="13"/>
  <c r="AV2562" i="13"/>
  <c r="AU2562" i="13"/>
  <c r="AS2562" i="13"/>
  <c r="AR2562" i="13"/>
  <c r="AQ2562" i="13"/>
  <c r="AO2562" i="13"/>
  <c r="AN2562" i="13"/>
  <c r="AM2562" i="13"/>
  <c r="AK2562" i="13"/>
  <c r="AJ2562" i="13"/>
  <c r="AI2562" i="13"/>
  <c r="BE2561" i="13"/>
  <c r="BD2561" i="13"/>
  <c r="BF2561" i="13" s="1"/>
  <c r="BC2561" i="13"/>
  <c r="BA2561" i="13"/>
  <c r="AZ2561" i="13"/>
  <c r="AY2561" i="13"/>
  <c r="AW2561" i="13"/>
  <c r="AV2561" i="13"/>
  <c r="AU2561" i="13"/>
  <c r="AS2561" i="13"/>
  <c r="AR2561" i="13"/>
  <c r="AQ2561" i="13"/>
  <c r="AO2561" i="13"/>
  <c r="AN2561" i="13"/>
  <c r="AM2561" i="13"/>
  <c r="AK2561" i="13"/>
  <c r="AJ2561" i="13"/>
  <c r="AI2561" i="13"/>
  <c r="BE2560" i="13"/>
  <c r="BD2560" i="13"/>
  <c r="BC2560" i="13"/>
  <c r="BA2560" i="13"/>
  <c r="AZ2560" i="13"/>
  <c r="AY2560" i="13"/>
  <c r="AW2560" i="13"/>
  <c r="AV2560" i="13"/>
  <c r="AU2560" i="13"/>
  <c r="AS2560" i="13"/>
  <c r="AR2560" i="13"/>
  <c r="AQ2560" i="13"/>
  <c r="AO2560" i="13"/>
  <c r="AN2560" i="13"/>
  <c r="AM2560" i="13"/>
  <c r="AK2560" i="13"/>
  <c r="AJ2560" i="13"/>
  <c r="AI2560" i="13"/>
  <c r="BE2559" i="13"/>
  <c r="BD2559" i="13"/>
  <c r="BC2559" i="13"/>
  <c r="BA2559" i="13"/>
  <c r="AZ2559" i="13"/>
  <c r="AY2559" i="13"/>
  <c r="AW2559" i="13"/>
  <c r="AV2559" i="13"/>
  <c r="AU2559" i="13"/>
  <c r="AS2559" i="13"/>
  <c r="AR2559" i="13"/>
  <c r="AQ2559" i="13"/>
  <c r="AO2559" i="13"/>
  <c r="AN2559" i="13"/>
  <c r="AM2559" i="13"/>
  <c r="AK2559" i="13"/>
  <c r="AJ2559" i="13"/>
  <c r="AI2559" i="13"/>
  <c r="BE2558" i="13"/>
  <c r="BD2558" i="13"/>
  <c r="BC2558" i="13"/>
  <c r="BA2558" i="13"/>
  <c r="AZ2558" i="13"/>
  <c r="AY2558" i="13"/>
  <c r="AW2558" i="13"/>
  <c r="AV2558" i="13"/>
  <c r="AU2558" i="13"/>
  <c r="AS2558" i="13"/>
  <c r="AR2558" i="13"/>
  <c r="AQ2558" i="13"/>
  <c r="AO2558" i="13"/>
  <c r="AN2558" i="13"/>
  <c r="AM2558" i="13"/>
  <c r="AK2558" i="13"/>
  <c r="AJ2558" i="13"/>
  <c r="AI2558" i="13"/>
  <c r="BE2557" i="13"/>
  <c r="BD2557" i="13"/>
  <c r="BC2557" i="13"/>
  <c r="BA2557" i="13"/>
  <c r="AZ2557" i="13"/>
  <c r="AY2557" i="13"/>
  <c r="AW2557" i="13"/>
  <c r="AV2557" i="13"/>
  <c r="AU2557" i="13"/>
  <c r="AS2557" i="13"/>
  <c r="AR2557" i="13"/>
  <c r="AQ2557" i="13"/>
  <c r="AO2557" i="13"/>
  <c r="AN2557" i="13"/>
  <c r="AM2557" i="13"/>
  <c r="AK2557" i="13"/>
  <c r="AJ2557" i="13"/>
  <c r="AI2557" i="13"/>
  <c r="BE2556" i="13"/>
  <c r="BD2556" i="13"/>
  <c r="BC2556" i="13"/>
  <c r="BA2556" i="13"/>
  <c r="AZ2556" i="13"/>
  <c r="AY2556" i="13"/>
  <c r="AW2556" i="13"/>
  <c r="AV2556" i="13"/>
  <c r="AU2556" i="13"/>
  <c r="AX2556" i="13" s="1"/>
  <c r="AS2556" i="13"/>
  <c r="AR2556" i="13"/>
  <c r="AQ2556" i="13"/>
  <c r="AO2556" i="13"/>
  <c r="AN2556" i="13"/>
  <c r="AM2556" i="13"/>
  <c r="AK2556" i="13"/>
  <c r="AJ2556" i="13"/>
  <c r="AI2556" i="13"/>
  <c r="BE2555" i="13"/>
  <c r="BD2555" i="13"/>
  <c r="BC2555" i="13"/>
  <c r="BA2555" i="13"/>
  <c r="AZ2555" i="13"/>
  <c r="AY2555" i="13"/>
  <c r="AW2555" i="13"/>
  <c r="AV2555" i="13"/>
  <c r="AU2555" i="13"/>
  <c r="AS2555" i="13"/>
  <c r="AR2555" i="13"/>
  <c r="AQ2555" i="13"/>
  <c r="AO2555" i="13"/>
  <c r="AN2555" i="13"/>
  <c r="AM2555" i="13"/>
  <c r="AK2555" i="13"/>
  <c r="AJ2555" i="13"/>
  <c r="AI2555" i="13"/>
  <c r="BE2554" i="13"/>
  <c r="BD2554" i="13"/>
  <c r="BC2554" i="13"/>
  <c r="BA2554" i="13"/>
  <c r="AZ2554" i="13"/>
  <c r="AY2554" i="13"/>
  <c r="AW2554" i="13"/>
  <c r="AV2554" i="13"/>
  <c r="AU2554" i="13"/>
  <c r="AS2554" i="13"/>
  <c r="AT2554" i="13" s="1"/>
  <c r="AR2554" i="13"/>
  <c r="AQ2554" i="13"/>
  <c r="AO2554" i="13"/>
  <c r="AN2554" i="13"/>
  <c r="AM2554" i="13"/>
  <c r="AP2554" i="13" s="1"/>
  <c r="AK2554" i="13"/>
  <c r="AJ2554" i="13"/>
  <c r="AI2554" i="13"/>
  <c r="BE2553" i="13"/>
  <c r="BD2553" i="13"/>
  <c r="BC2553" i="13"/>
  <c r="BA2553" i="13"/>
  <c r="AZ2553" i="13"/>
  <c r="AY2553" i="13"/>
  <c r="AW2553" i="13"/>
  <c r="AV2553" i="13"/>
  <c r="AU2553" i="13"/>
  <c r="AS2553" i="13"/>
  <c r="AR2553" i="13"/>
  <c r="AT2553" i="13" s="1"/>
  <c r="AQ2553" i="13"/>
  <c r="AO2553" i="13"/>
  <c r="AN2553" i="13"/>
  <c r="AM2553" i="13"/>
  <c r="AK2553" i="13"/>
  <c r="AJ2553" i="13"/>
  <c r="AI2553" i="13"/>
  <c r="BE2552" i="13"/>
  <c r="BD2552" i="13"/>
  <c r="BC2552" i="13"/>
  <c r="BA2552" i="13"/>
  <c r="AZ2552" i="13"/>
  <c r="AY2552" i="13"/>
  <c r="AW2552" i="13"/>
  <c r="AV2552" i="13"/>
  <c r="AU2552" i="13"/>
  <c r="AS2552" i="13"/>
  <c r="AR2552" i="13"/>
  <c r="AQ2552" i="13"/>
  <c r="AT2552" i="13" s="1"/>
  <c r="AO2552" i="13"/>
  <c r="AN2552" i="13"/>
  <c r="AM2552" i="13"/>
  <c r="AK2552" i="13"/>
  <c r="AJ2552" i="13"/>
  <c r="AI2552" i="13"/>
  <c r="BE2551" i="13"/>
  <c r="BD2551" i="13"/>
  <c r="BC2551" i="13"/>
  <c r="BA2551" i="13"/>
  <c r="AZ2551" i="13"/>
  <c r="AY2551" i="13"/>
  <c r="AW2551" i="13"/>
  <c r="AV2551" i="13"/>
  <c r="AU2551" i="13"/>
  <c r="AS2551" i="13"/>
  <c r="AR2551" i="13"/>
  <c r="AQ2551" i="13"/>
  <c r="AO2551" i="13"/>
  <c r="AN2551" i="13"/>
  <c r="AM2551" i="13"/>
  <c r="AK2551" i="13"/>
  <c r="AJ2551" i="13"/>
  <c r="AI2551" i="13"/>
  <c r="BE2550" i="13"/>
  <c r="BD2550" i="13"/>
  <c r="BC2550" i="13"/>
  <c r="BA2550" i="13"/>
  <c r="AZ2550" i="13"/>
  <c r="AY2550" i="13"/>
  <c r="AW2550" i="13"/>
  <c r="AV2550" i="13"/>
  <c r="AU2550" i="13"/>
  <c r="AS2550" i="13"/>
  <c r="AR2550" i="13"/>
  <c r="AQ2550" i="13"/>
  <c r="AO2550" i="13"/>
  <c r="AN2550" i="13"/>
  <c r="AM2550" i="13"/>
  <c r="AK2550" i="13"/>
  <c r="AJ2550" i="13"/>
  <c r="AI2550" i="13"/>
  <c r="BE2549" i="13"/>
  <c r="BD2549" i="13"/>
  <c r="BC2549" i="13"/>
  <c r="BA2549" i="13"/>
  <c r="AZ2549" i="13"/>
  <c r="AY2549" i="13"/>
  <c r="AW2549" i="13"/>
  <c r="AV2549" i="13"/>
  <c r="AU2549" i="13"/>
  <c r="AS2549" i="13"/>
  <c r="AR2549" i="13"/>
  <c r="AQ2549" i="13"/>
  <c r="AT2549" i="13" s="1"/>
  <c r="AO2549" i="13"/>
  <c r="AN2549" i="13"/>
  <c r="AM2549" i="13"/>
  <c r="AK2549" i="13"/>
  <c r="AJ2549" i="13"/>
  <c r="AI2549" i="13"/>
  <c r="BE2548" i="13"/>
  <c r="BD2548" i="13"/>
  <c r="BC2548" i="13"/>
  <c r="BA2548" i="13"/>
  <c r="AZ2548" i="13"/>
  <c r="AY2548" i="13"/>
  <c r="AW2548" i="13"/>
  <c r="AV2548" i="13"/>
  <c r="AU2548" i="13"/>
  <c r="AS2548" i="13"/>
  <c r="AR2548" i="13"/>
  <c r="AQ2548" i="13"/>
  <c r="AO2548" i="13"/>
  <c r="AP2548" i="13" s="1"/>
  <c r="AN2548" i="13"/>
  <c r="AM2548" i="13"/>
  <c r="AK2548" i="13"/>
  <c r="AJ2548" i="13"/>
  <c r="AI2548" i="13"/>
  <c r="BE2547" i="13"/>
  <c r="BD2547" i="13"/>
  <c r="BC2547" i="13"/>
  <c r="BA2547" i="13"/>
  <c r="AZ2547" i="13"/>
  <c r="AY2547" i="13"/>
  <c r="AW2547" i="13"/>
  <c r="AV2547" i="13"/>
  <c r="AU2547" i="13"/>
  <c r="AS2547" i="13"/>
  <c r="AR2547" i="13"/>
  <c r="AQ2547" i="13"/>
  <c r="AO2547" i="13"/>
  <c r="AN2547" i="13"/>
  <c r="AM2547" i="13"/>
  <c r="AK2547" i="13"/>
  <c r="AJ2547" i="13"/>
  <c r="AI2547" i="13"/>
  <c r="BE2546" i="13"/>
  <c r="BD2546" i="13"/>
  <c r="BC2546" i="13"/>
  <c r="BA2546" i="13"/>
  <c r="AZ2546" i="13"/>
  <c r="AY2546" i="13"/>
  <c r="AW2546" i="13"/>
  <c r="AV2546" i="13"/>
  <c r="AX2546" i="13" s="1"/>
  <c r="AU2546" i="13"/>
  <c r="AS2546" i="13"/>
  <c r="AR2546" i="13"/>
  <c r="AQ2546" i="13"/>
  <c r="AO2546" i="13"/>
  <c r="AN2546" i="13"/>
  <c r="AM2546" i="13"/>
  <c r="AK2546" i="13"/>
  <c r="AJ2546" i="13"/>
  <c r="AI2546" i="13"/>
  <c r="AL2546" i="13" s="1"/>
  <c r="BE2545" i="13"/>
  <c r="BD2545" i="13"/>
  <c r="BC2545" i="13"/>
  <c r="BA2545" i="13"/>
  <c r="AZ2545" i="13"/>
  <c r="AY2545" i="13"/>
  <c r="AW2545" i="13"/>
  <c r="AV2545" i="13"/>
  <c r="AU2545" i="13"/>
  <c r="AS2545" i="13"/>
  <c r="AR2545" i="13"/>
  <c r="AQ2545" i="13"/>
  <c r="AO2545" i="13"/>
  <c r="AN2545" i="13"/>
  <c r="AP2545" i="13" s="1"/>
  <c r="AM2545" i="13"/>
  <c r="AK2545" i="13"/>
  <c r="AJ2545" i="13"/>
  <c r="AI2545" i="13"/>
  <c r="BE2544" i="13"/>
  <c r="BD2544" i="13"/>
  <c r="BC2544" i="13"/>
  <c r="BA2544" i="13"/>
  <c r="AZ2544" i="13"/>
  <c r="AY2544" i="13"/>
  <c r="AW2544" i="13"/>
  <c r="AV2544" i="13"/>
  <c r="AU2544" i="13"/>
  <c r="AS2544" i="13"/>
  <c r="AR2544" i="13"/>
  <c r="AQ2544" i="13"/>
  <c r="AO2544" i="13"/>
  <c r="AN2544" i="13"/>
  <c r="AM2544" i="13"/>
  <c r="AK2544" i="13"/>
  <c r="AJ2544" i="13"/>
  <c r="AI2544" i="13"/>
  <c r="BE2543" i="13"/>
  <c r="BD2543" i="13"/>
  <c r="BC2543" i="13"/>
  <c r="BA2543" i="13"/>
  <c r="AZ2543" i="13"/>
  <c r="AY2543" i="13"/>
  <c r="AW2543" i="13"/>
  <c r="AV2543" i="13"/>
  <c r="AU2543" i="13"/>
  <c r="AS2543" i="13"/>
  <c r="AR2543" i="13"/>
  <c r="AQ2543" i="13"/>
  <c r="AO2543" i="13"/>
  <c r="AN2543" i="13"/>
  <c r="AM2543" i="13"/>
  <c r="AK2543" i="13"/>
  <c r="AJ2543" i="13"/>
  <c r="AI2543" i="13"/>
  <c r="BE2542" i="13"/>
  <c r="BD2542" i="13"/>
  <c r="BC2542" i="13"/>
  <c r="BF2542" i="13" s="1"/>
  <c r="BA2542" i="13"/>
  <c r="AZ2542" i="13"/>
  <c r="AY2542" i="13"/>
  <c r="AW2542" i="13"/>
  <c r="AV2542" i="13"/>
  <c r="AU2542" i="13"/>
  <c r="AS2542" i="13"/>
  <c r="AR2542" i="13"/>
  <c r="AQ2542" i="13"/>
  <c r="AO2542" i="13"/>
  <c r="AN2542" i="13"/>
  <c r="AM2542" i="13"/>
  <c r="AK2542" i="13"/>
  <c r="AJ2542" i="13"/>
  <c r="AI2542" i="13"/>
  <c r="BE2541" i="13"/>
  <c r="BD2541" i="13"/>
  <c r="BC2541" i="13"/>
  <c r="BA2541" i="13"/>
  <c r="AZ2541" i="13"/>
  <c r="AY2541" i="13"/>
  <c r="AW2541" i="13"/>
  <c r="AV2541" i="13"/>
  <c r="AU2541" i="13"/>
  <c r="AS2541" i="13"/>
  <c r="AR2541" i="13"/>
  <c r="AQ2541" i="13"/>
  <c r="AO2541" i="13"/>
  <c r="AN2541" i="13"/>
  <c r="AM2541" i="13"/>
  <c r="AK2541" i="13"/>
  <c r="AJ2541" i="13"/>
  <c r="AI2541" i="13"/>
  <c r="AL2541" i="13" s="1"/>
  <c r="BE2540" i="13"/>
  <c r="BD2540" i="13"/>
  <c r="BC2540" i="13"/>
  <c r="BA2540" i="13"/>
  <c r="AZ2540" i="13"/>
  <c r="AY2540" i="13"/>
  <c r="AW2540" i="13"/>
  <c r="AV2540" i="13"/>
  <c r="AU2540" i="13"/>
  <c r="AS2540" i="13"/>
  <c r="AR2540" i="13"/>
  <c r="AQ2540" i="13"/>
  <c r="AO2540" i="13"/>
  <c r="AN2540" i="13"/>
  <c r="AP2540" i="13" s="1"/>
  <c r="AM2540" i="13"/>
  <c r="AK2540" i="13"/>
  <c r="AJ2540" i="13"/>
  <c r="AI2540" i="13"/>
  <c r="BE2539" i="13"/>
  <c r="BD2539" i="13"/>
  <c r="BC2539" i="13"/>
  <c r="BA2539" i="13"/>
  <c r="AZ2539" i="13"/>
  <c r="AY2539" i="13"/>
  <c r="AW2539" i="13"/>
  <c r="AV2539" i="13"/>
  <c r="AU2539" i="13"/>
  <c r="AS2539" i="13"/>
  <c r="AR2539" i="13"/>
  <c r="AQ2539" i="13"/>
  <c r="AO2539" i="13"/>
  <c r="AN2539" i="13"/>
  <c r="AM2539" i="13"/>
  <c r="AK2539" i="13"/>
  <c r="AJ2539" i="13"/>
  <c r="AI2539" i="13"/>
  <c r="BE2538" i="13"/>
  <c r="BD2538" i="13"/>
  <c r="BC2538" i="13"/>
  <c r="BA2538" i="13"/>
  <c r="AZ2538" i="13"/>
  <c r="AY2538" i="13"/>
  <c r="AW2538" i="13"/>
  <c r="AV2538" i="13"/>
  <c r="AU2538" i="13"/>
  <c r="AS2538" i="13"/>
  <c r="AR2538" i="13"/>
  <c r="AQ2538" i="13"/>
  <c r="AO2538" i="13"/>
  <c r="AN2538" i="13"/>
  <c r="AM2538" i="13"/>
  <c r="AK2538" i="13"/>
  <c r="AJ2538" i="13"/>
  <c r="AI2538" i="13"/>
  <c r="BE2537" i="13"/>
  <c r="BD2537" i="13"/>
  <c r="BF2537" i="13" s="1"/>
  <c r="BC2537" i="13"/>
  <c r="BA2537" i="13"/>
  <c r="AZ2537" i="13"/>
  <c r="AY2537" i="13"/>
  <c r="AW2537" i="13"/>
  <c r="AV2537" i="13"/>
  <c r="AU2537" i="13"/>
  <c r="AS2537" i="13"/>
  <c r="AR2537" i="13"/>
  <c r="AQ2537" i="13"/>
  <c r="AO2537" i="13"/>
  <c r="AN2537" i="13"/>
  <c r="AM2537" i="13"/>
  <c r="AK2537" i="13"/>
  <c r="AJ2537" i="13"/>
  <c r="AI2537" i="13"/>
  <c r="BE2536" i="13"/>
  <c r="BD2536" i="13"/>
  <c r="BC2536" i="13"/>
  <c r="BA2536" i="13"/>
  <c r="AZ2536" i="13"/>
  <c r="AY2536" i="13"/>
  <c r="AW2536" i="13"/>
  <c r="AV2536" i="13"/>
  <c r="AU2536" i="13"/>
  <c r="AS2536" i="13"/>
  <c r="AR2536" i="13"/>
  <c r="AQ2536" i="13"/>
  <c r="AO2536" i="13"/>
  <c r="AN2536" i="13"/>
  <c r="AM2536" i="13"/>
  <c r="AK2536" i="13"/>
  <c r="AJ2536" i="13"/>
  <c r="AI2536" i="13"/>
  <c r="BE2535" i="13"/>
  <c r="BD2535" i="13"/>
  <c r="BC2535" i="13"/>
  <c r="BA2535" i="13"/>
  <c r="AZ2535" i="13"/>
  <c r="AY2535" i="13"/>
  <c r="AW2535" i="13"/>
  <c r="AV2535" i="13"/>
  <c r="AU2535" i="13"/>
  <c r="AS2535" i="13"/>
  <c r="AR2535" i="13"/>
  <c r="AQ2535" i="13"/>
  <c r="AO2535" i="13"/>
  <c r="AN2535" i="13"/>
  <c r="AM2535" i="13"/>
  <c r="AK2535" i="13"/>
  <c r="AJ2535" i="13"/>
  <c r="AI2535" i="13"/>
  <c r="BE2534" i="13"/>
  <c r="BD2534" i="13"/>
  <c r="BC2534" i="13"/>
  <c r="BA2534" i="13"/>
  <c r="AZ2534" i="13"/>
  <c r="AY2534" i="13"/>
  <c r="AW2534" i="13"/>
  <c r="AV2534" i="13"/>
  <c r="AU2534" i="13"/>
  <c r="AS2534" i="13"/>
  <c r="AR2534" i="13"/>
  <c r="AQ2534" i="13"/>
  <c r="AO2534" i="13"/>
  <c r="AN2534" i="13"/>
  <c r="AM2534" i="13"/>
  <c r="AK2534" i="13"/>
  <c r="AJ2534" i="13"/>
  <c r="AI2534" i="13"/>
  <c r="BE2533" i="13"/>
  <c r="BD2533" i="13"/>
  <c r="BC2533" i="13"/>
  <c r="BA2533" i="13"/>
  <c r="AZ2533" i="13"/>
  <c r="AY2533" i="13"/>
  <c r="AW2533" i="13"/>
  <c r="AV2533" i="13"/>
  <c r="AU2533" i="13"/>
  <c r="AS2533" i="13"/>
  <c r="AR2533" i="13"/>
  <c r="AQ2533" i="13"/>
  <c r="AO2533" i="13"/>
  <c r="AN2533" i="13"/>
  <c r="AP2533" i="13" s="1"/>
  <c r="AM2533" i="13"/>
  <c r="AK2533" i="13"/>
  <c r="AJ2533" i="13"/>
  <c r="AI2533" i="13"/>
  <c r="BE2532" i="13"/>
  <c r="BD2532" i="13"/>
  <c r="BC2532" i="13"/>
  <c r="BA2532" i="13"/>
  <c r="AZ2532" i="13"/>
  <c r="AY2532" i="13"/>
  <c r="AW2532" i="13"/>
  <c r="AV2532" i="13"/>
  <c r="AU2532" i="13"/>
  <c r="AS2532" i="13"/>
  <c r="AR2532" i="13"/>
  <c r="AQ2532" i="13"/>
  <c r="AO2532" i="13"/>
  <c r="AN2532" i="13"/>
  <c r="AM2532" i="13"/>
  <c r="AK2532" i="13"/>
  <c r="AJ2532" i="13"/>
  <c r="AI2532" i="13"/>
  <c r="BE2531" i="13"/>
  <c r="BD2531" i="13"/>
  <c r="BC2531" i="13"/>
  <c r="BA2531" i="13"/>
  <c r="AZ2531" i="13"/>
  <c r="AY2531" i="13"/>
  <c r="AW2531" i="13"/>
  <c r="AV2531" i="13"/>
  <c r="AU2531" i="13"/>
  <c r="AS2531" i="13"/>
  <c r="AR2531" i="13"/>
  <c r="AQ2531" i="13"/>
  <c r="AO2531" i="13"/>
  <c r="AN2531" i="13"/>
  <c r="AM2531" i="13"/>
  <c r="AK2531" i="13"/>
  <c r="AJ2531" i="13"/>
  <c r="AI2531" i="13"/>
  <c r="BE2530" i="13"/>
  <c r="BD2530" i="13"/>
  <c r="BC2530" i="13"/>
  <c r="BA2530" i="13"/>
  <c r="AZ2530" i="13"/>
  <c r="AY2530" i="13"/>
  <c r="AW2530" i="13"/>
  <c r="AV2530" i="13"/>
  <c r="AU2530" i="13"/>
  <c r="AS2530" i="13"/>
  <c r="AR2530" i="13"/>
  <c r="AQ2530" i="13"/>
  <c r="AO2530" i="13"/>
  <c r="AN2530" i="13"/>
  <c r="AM2530" i="13"/>
  <c r="AK2530" i="13"/>
  <c r="AJ2530" i="13"/>
  <c r="AI2530" i="13"/>
  <c r="BE2529" i="13"/>
  <c r="BD2529" i="13"/>
  <c r="BC2529" i="13"/>
  <c r="BA2529" i="13"/>
  <c r="AZ2529" i="13"/>
  <c r="BB2529" i="13" s="1"/>
  <c r="AY2529" i="13"/>
  <c r="AW2529" i="13"/>
  <c r="AV2529" i="13"/>
  <c r="AU2529" i="13"/>
  <c r="AS2529" i="13"/>
  <c r="AR2529" i="13"/>
  <c r="AQ2529" i="13"/>
  <c r="AO2529" i="13"/>
  <c r="AN2529" i="13"/>
  <c r="AM2529" i="13"/>
  <c r="AK2529" i="13"/>
  <c r="AJ2529" i="13"/>
  <c r="AI2529" i="13"/>
  <c r="BE2528" i="13"/>
  <c r="BD2528" i="13"/>
  <c r="BC2528" i="13"/>
  <c r="BA2528" i="13"/>
  <c r="AZ2528" i="13"/>
  <c r="AY2528" i="13"/>
  <c r="AW2528" i="13"/>
  <c r="AV2528" i="13"/>
  <c r="AX2528" i="13" s="1"/>
  <c r="AU2528" i="13"/>
  <c r="AS2528" i="13"/>
  <c r="AR2528" i="13"/>
  <c r="AQ2528" i="13"/>
  <c r="AO2528" i="13"/>
  <c r="AN2528" i="13"/>
  <c r="AM2528" i="13"/>
  <c r="AK2528" i="13"/>
  <c r="AJ2528" i="13"/>
  <c r="AI2528" i="13"/>
  <c r="BE2527" i="13"/>
  <c r="BD2527" i="13"/>
  <c r="BC2527" i="13"/>
  <c r="BA2527" i="13"/>
  <c r="AZ2527" i="13"/>
  <c r="AY2527" i="13"/>
  <c r="AW2527" i="13"/>
  <c r="AV2527" i="13"/>
  <c r="AU2527" i="13"/>
  <c r="AS2527" i="13"/>
  <c r="AR2527" i="13"/>
  <c r="AQ2527" i="13"/>
  <c r="AO2527" i="13"/>
  <c r="AN2527" i="13"/>
  <c r="AM2527" i="13"/>
  <c r="AK2527" i="13"/>
  <c r="AJ2527" i="13"/>
  <c r="AI2527" i="13"/>
  <c r="BE2526" i="13"/>
  <c r="BD2526" i="13"/>
  <c r="BC2526" i="13"/>
  <c r="BA2526" i="13"/>
  <c r="AZ2526" i="13"/>
  <c r="AY2526" i="13"/>
  <c r="AW2526" i="13"/>
  <c r="AV2526" i="13"/>
  <c r="AU2526" i="13"/>
  <c r="AS2526" i="13"/>
  <c r="AR2526" i="13"/>
  <c r="AQ2526" i="13"/>
  <c r="AO2526" i="13"/>
  <c r="AN2526" i="13"/>
  <c r="AM2526" i="13"/>
  <c r="AK2526" i="13"/>
  <c r="AJ2526" i="13"/>
  <c r="AI2526" i="13"/>
  <c r="BE2525" i="13"/>
  <c r="BD2525" i="13"/>
  <c r="BC2525" i="13"/>
  <c r="BA2525" i="13"/>
  <c r="AZ2525" i="13"/>
  <c r="AY2525" i="13"/>
  <c r="AW2525" i="13"/>
  <c r="AV2525" i="13"/>
  <c r="AU2525" i="13"/>
  <c r="AS2525" i="13"/>
  <c r="AR2525" i="13"/>
  <c r="AQ2525" i="13"/>
  <c r="AO2525" i="13"/>
  <c r="AN2525" i="13"/>
  <c r="AM2525" i="13"/>
  <c r="AK2525" i="13"/>
  <c r="AJ2525" i="13"/>
  <c r="AI2525" i="13"/>
  <c r="BE2524" i="13"/>
  <c r="BD2524" i="13"/>
  <c r="BC2524" i="13"/>
  <c r="BA2524" i="13"/>
  <c r="AZ2524" i="13"/>
  <c r="AY2524" i="13"/>
  <c r="AW2524" i="13"/>
  <c r="AV2524" i="13"/>
  <c r="AU2524" i="13"/>
  <c r="AS2524" i="13"/>
  <c r="AR2524" i="13"/>
  <c r="AQ2524" i="13"/>
  <c r="AO2524" i="13"/>
  <c r="AN2524" i="13"/>
  <c r="AM2524" i="13"/>
  <c r="AK2524" i="13"/>
  <c r="AJ2524" i="13"/>
  <c r="AI2524" i="13"/>
  <c r="BE2523" i="13"/>
  <c r="BD2523" i="13"/>
  <c r="BC2523" i="13"/>
  <c r="BA2523" i="13"/>
  <c r="AZ2523" i="13"/>
  <c r="BB2523" i="13" s="1"/>
  <c r="AY2523" i="13"/>
  <c r="AW2523" i="13"/>
  <c r="AV2523" i="13"/>
  <c r="AU2523" i="13"/>
  <c r="AS2523" i="13"/>
  <c r="AR2523" i="13"/>
  <c r="AQ2523" i="13"/>
  <c r="AO2523" i="13"/>
  <c r="AN2523" i="13"/>
  <c r="AM2523" i="13"/>
  <c r="AK2523" i="13"/>
  <c r="AJ2523" i="13"/>
  <c r="AI2523" i="13"/>
  <c r="AL2523" i="13" s="1"/>
  <c r="BE2522" i="13"/>
  <c r="BD2522" i="13"/>
  <c r="BC2522" i="13"/>
  <c r="BB2522" i="13"/>
  <c r="BA2522" i="13"/>
  <c r="AZ2522" i="13"/>
  <c r="AY2522" i="13"/>
  <c r="AW2522" i="13"/>
  <c r="AV2522" i="13"/>
  <c r="AU2522" i="13"/>
  <c r="AS2522" i="13"/>
  <c r="AR2522" i="13"/>
  <c r="AQ2522" i="13"/>
  <c r="AO2522" i="13"/>
  <c r="AN2522" i="13"/>
  <c r="AP2522" i="13" s="1"/>
  <c r="AM2522" i="13"/>
  <c r="AK2522" i="13"/>
  <c r="AJ2522" i="13"/>
  <c r="AI2522" i="13"/>
  <c r="AL2522" i="13" s="1"/>
  <c r="BE2521" i="13"/>
  <c r="BD2521" i="13"/>
  <c r="BC2521" i="13"/>
  <c r="BA2521" i="13"/>
  <c r="AZ2521" i="13"/>
  <c r="AY2521" i="13"/>
  <c r="AW2521" i="13"/>
  <c r="AV2521" i="13"/>
  <c r="AU2521" i="13"/>
  <c r="AS2521" i="13"/>
  <c r="AR2521" i="13"/>
  <c r="AQ2521" i="13"/>
  <c r="AO2521" i="13"/>
  <c r="AN2521" i="13"/>
  <c r="AM2521" i="13"/>
  <c r="AK2521" i="13"/>
  <c r="AJ2521" i="13"/>
  <c r="AI2521" i="13"/>
  <c r="BE2520" i="13"/>
  <c r="BD2520" i="13"/>
  <c r="BC2520" i="13"/>
  <c r="BA2520" i="13"/>
  <c r="AZ2520" i="13"/>
  <c r="AY2520" i="13"/>
  <c r="AW2520" i="13"/>
  <c r="AV2520" i="13"/>
  <c r="AU2520" i="13"/>
  <c r="AS2520" i="13"/>
  <c r="AR2520" i="13"/>
  <c r="AQ2520" i="13"/>
  <c r="AO2520" i="13"/>
  <c r="AN2520" i="13"/>
  <c r="AM2520" i="13"/>
  <c r="AK2520" i="13"/>
  <c r="AJ2520" i="13"/>
  <c r="AI2520" i="13"/>
  <c r="BE2519" i="13"/>
  <c r="BD2519" i="13"/>
  <c r="BC2519" i="13"/>
  <c r="BA2519" i="13"/>
  <c r="AZ2519" i="13"/>
  <c r="AY2519" i="13"/>
  <c r="AW2519" i="13"/>
  <c r="AV2519" i="13"/>
  <c r="AX2519" i="13" s="1"/>
  <c r="AU2519" i="13"/>
  <c r="AS2519" i="13"/>
  <c r="AR2519" i="13"/>
  <c r="AQ2519" i="13"/>
  <c r="AO2519" i="13"/>
  <c r="AN2519" i="13"/>
  <c r="AM2519" i="13"/>
  <c r="AK2519" i="13"/>
  <c r="AJ2519" i="13"/>
  <c r="AI2519" i="13"/>
  <c r="BE2518" i="13"/>
  <c r="BD2518" i="13"/>
  <c r="BC2518" i="13"/>
  <c r="BA2518" i="13"/>
  <c r="AZ2518" i="13"/>
  <c r="AY2518" i="13"/>
  <c r="AW2518" i="13"/>
  <c r="AV2518" i="13"/>
  <c r="AU2518" i="13"/>
  <c r="AS2518" i="13"/>
  <c r="AR2518" i="13"/>
  <c r="AQ2518" i="13"/>
  <c r="AO2518" i="13"/>
  <c r="AN2518" i="13"/>
  <c r="AM2518" i="13"/>
  <c r="AK2518" i="13"/>
  <c r="AJ2518" i="13"/>
  <c r="AI2518" i="13"/>
  <c r="BE2517" i="13"/>
  <c r="BD2517" i="13"/>
  <c r="BC2517" i="13"/>
  <c r="BF2517" i="13" s="1"/>
  <c r="BA2517" i="13"/>
  <c r="AZ2517" i="13"/>
  <c r="AY2517" i="13"/>
  <c r="BB2517" i="13" s="1"/>
  <c r="AW2517" i="13"/>
  <c r="AV2517" i="13"/>
  <c r="AU2517" i="13"/>
  <c r="AS2517" i="13"/>
  <c r="AR2517" i="13"/>
  <c r="AQ2517" i="13"/>
  <c r="AO2517" i="13"/>
  <c r="AN2517" i="13"/>
  <c r="AM2517" i="13"/>
  <c r="AK2517" i="13"/>
  <c r="AJ2517" i="13"/>
  <c r="AI2517" i="13"/>
  <c r="BE2516" i="13"/>
  <c r="BD2516" i="13"/>
  <c r="BC2516" i="13"/>
  <c r="BA2516" i="13"/>
  <c r="AZ2516" i="13"/>
  <c r="AY2516" i="13"/>
  <c r="AW2516" i="13"/>
  <c r="AV2516" i="13"/>
  <c r="AU2516" i="13"/>
  <c r="AS2516" i="13"/>
  <c r="AR2516" i="13"/>
  <c r="AQ2516" i="13"/>
  <c r="AO2516" i="13"/>
  <c r="AN2516" i="13"/>
  <c r="AM2516" i="13"/>
  <c r="AK2516" i="13"/>
  <c r="AJ2516" i="13"/>
  <c r="AI2516" i="13"/>
  <c r="BE2515" i="13"/>
  <c r="BD2515" i="13"/>
  <c r="BC2515" i="13"/>
  <c r="BA2515" i="13"/>
  <c r="AZ2515" i="13"/>
  <c r="AY2515" i="13"/>
  <c r="AW2515" i="13"/>
  <c r="AV2515" i="13"/>
  <c r="AU2515" i="13"/>
  <c r="AS2515" i="13"/>
  <c r="AR2515" i="13"/>
  <c r="AQ2515" i="13"/>
  <c r="AO2515" i="13"/>
  <c r="AN2515" i="13"/>
  <c r="AM2515" i="13"/>
  <c r="AK2515" i="13"/>
  <c r="AJ2515" i="13"/>
  <c r="AI2515" i="13"/>
  <c r="BE2514" i="13"/>
  <c r="BD2514" i="13"/>
  <c r="BF2514" i="13" s="1"/>
  <c r="BC2514" i="13"/>
  <c r="BA2514" i="13"/>
  <c r="AZ2514" i="13"/>
  <c r="AY2514" i="13"/>
  <c r="AW2514" i="13"/>
  <c r="AV2514" i="13"/>
  <c r="AU2514" i="13"/>
  <c r="AS2514" i="13"/>
  <c r="AR2514" i="13"/>
  <c r="AQ2514" i="13"/>
  <c r="AO2514" i="13"/>
  <c r="AN2514" i="13"/>
  <c r="AM2514" i="13"/>
  <c r="AK2514" i="13"/>
  <c r="AJ2514" i="13"/>
  <c r="AI2514" i="13"/>
  <c r="BE2513" i="13"/>
  <c r="BD2513" i="13"/>
  <c r="BC2513" i="13"/>
  <c r="BA2513" i="13"/>
  <c r="AZ2513" i="13"/>
  <c r="AY2513" i="13"/>
  <c r="AW2513" i="13"/>
  <c r="AV2513" i="13"/>
  <c r="AU2513" i="13"/>
  <c r="AS2513" i="13"/>
  <c r="AR2513" i="13"/>
  <c r="AQ2513" i="13"/>
  <c r="AO2513" i="13"/>
  <c r="AN2513" i="13"/>
  <c r="AM2513" i="13"/>
  <c r="AK2513" i="13"/>
  <c r="AJ2513" i="13"/>
  <c r="AI2513" i="13"/>
  <c r="AL2513" i="13" s="1"/>
  <c r="BE2512" i="13"/>
  <c r="BD2512" i="13"/>
  <c r="BC2512" i="13"/>
  <c r="BA2512" i="13"/>
  <c r="AZ2512" i="13"/>
  <c r="BB2512" i="13" s="1"/>
  <c r="AY2512" i="13"/>
  <c r="AW2512" i="13"/>
  <c r="AV2512" i="13"/>
  <c r="AX2512" i="13" s="1"/>
  <c r="AU2512" i="13"/>
  <c r="AS2512" i="13"/>
  <c r="AR2512" i="13"/>
  <c r="AQ2512" i="13"/>
  <c r="AO2512" i="13"/>
  <c r="AN2512" i="13"/>
  <c r="AM2512" i="13"/>
  <c r="AK2512" i="13"/>
  <c r="AJ2512" i="13"/>
  <c r="AI2512" i="13"/>
  <c r="BE2511" i="13"/>
  <c r="BD2511" i="13"/>
  <c r="BC2511" i="13"/>
  <c r="BA2511" i="13"/>
  <c r="AZ2511" i="13"/>
  <c r="AY2511" i="13"/>
  <c r="AW2511" i="13"/>
  <c r="AV2511" i="13"/>
  <c r="AU2511" i="13"/>
  <c r="AS2511" i="13"/>
  <c r="AR2511" i="13"/>
  <c r="AQ2511" i="13"/>
  <c r="AO2511" i="13"/>
  <c r="AN2511" i="13"/>
  <c r="AM2511" i="13"/>
  <c r="AK2511" i="13"/>
  <c r="AJ2511" i="13"/>
  <c r="AI2511" i="13"/>
  <c r="BE2510" i="13"/>
  <c r="BD2510" i="13"/>
  <c r="BC2510" i="13"/>
  <c r="BA2510" i="13"/>
  <c r="AZ2510" i="13"/>
  <c r="AY2510" i="13"/>
  <c r="AW2510" i="13"/>
  <c r="AV2510" i="13"/>
  <c r="AU2510" i="13"/>
  <c r="AS2510" i="13"/>
  <c r="AR2510" i="13"/>
  <c r="AQ2510" i="13"/>
  <c r="AO2510" i="13"/>
  <c r="AN2510" i="13"/>
  <c r="AM2510" i="13"/>
  <c r="AK2510" i="13"/>
  <c r="AJ2510" i="13"/>
  <c r="AI2510" i="13"/>
  <c r="BE2509" i="13"/>
  <c r="BD2509" i="13"/>
  <c r="BC2509" i="13"/>
  <c r="BF2509" i="13" s="1"/>
  <c r="BA2509" i="13"/>
  <c r="AZ2509" i="13"/>
  <c r="AY2509" i="13"/>
  <c r="BB2509" i="13" s="1"/>
  <c r="AW2509" i="13"/>
  <c r="AV2509" i="13"/>
  <c r="AU2509" i="13"/>
  <c r="AS2509" i="13"/>
  <c r="AR2509" i="13"/>
  <c r="AQ2509" i="13"/>
  <c r="AO2509" i="13"/>
  <c r="AN2509" i="13"/>
  <c r="AM2509" i="13"/>
  <c r="AK2509" i="13"/>
  <c r="AJ2509" i="13"/>
  <c r="AI2509" i="13"/>
  <c r="BE2508" i="13"/>
  <c r="BD2508" i="13"/>
  <c r="BC2508" i="13"/>
  <c r="BA2508" i="13"/>
  <c r="AZ2508" i="13"/>
  <c r="AY2508" i="13"/>
  <c r="AW2508" i="13"/>
  <c r="AV2508" i="13"/>
  <c r="AU2508" i="13"/>
  <c r="AS2508" i="13"/>
  <c r="AR2508" i="13"/>
  <c r="AQ2508" i="13"/>
  <c r="AO2508" i="13"/>
  <c r="AN2508" i="13"/>
  <c r="AM2508" i="13"/>
  <c r="AK2508" i="13"/>
  <c r="AJ2508" i="13"/>
  <c r="AI2508" i="13"/>
  <c r="BE2507" i="13"/>
  <c r="BD2507" i="13"/>
  <c r="BC2507" i="13"/>
  <c r="BA2507" i="13"/>
  <c r="AZ2507" i="13"/>
  <c r="AY2507" i="13"/>
  <c r="AW2507" i="13"/>
  <c r="AV2507" i="13"/>
  <c r="AU2507" i="13"/>
  <c r="AS2507" i="13"/>
  <c r="AR2507" i="13"/>
  <c r="AQ2507" i="13"/>
  <c r="AO2507" i="13"/>
  <c r="AN2507" i="13"/>
  <c r="AM2507" i="13"/>
  <c r="AK2507" i="13"/>
  <c r="AJ2507" i="13"/>
  <c r="AI2507" i="13"/>
  <c r="BE2506" i="13"/>
  <c r="BD2506" i="13"/>
  <c r="BC2506" i="13"/>
  <c r="BA2506" i="13"/>
  <c r="AZ2506" i="13"/>
  <c r="AY2506" i="13"/>
  <c r="AW2506" i="13"/>
  <c r="AV2506" i="13"/>
  <c r="AU2506" i="13"/>
  <c r="AS2506" i="13"/>
  <c r="AR2506" i="13"/>
  <c r="AQ2506" i="13"/>
  <c r="AO2506" i="13"/>
  <c r="AN2506" i="13"/>
  <c r="AM2506" i="13"/>
  <c r="AK2506" i="13"/>
  <c r="AJ2506" i="13"/>
  <c r="AI2506" i="13"/>
  <c r="BE2505" i="13"/>
  <c r="BD2505" i="13"/>
  <c r="BC2505" i="13"/>
  <c r="BA2505" i="13"/>
  <c r="AZ2505" i="13"/>
  <c r="AY2505" i="13"/>
  <c r="AW2505" i="13"/>
  <c r="AV2505" i="13"/>
  <c r="AU2505" i="13"/>
  <c r="AS2505" i="13"/>
  <c r="AR2505" i="13"/>
  <c r="AQ2505" i="13"/>
  <c r="AO2505" i="13"/>
  <c r="AN2505" i="13"/>
  <c r="AM2505" i="13"/>
  <c r="AK2505" i="13"/>
  <c r="AJ2505" i="13"/>
  <c r="AI2505" i="13"/>
  <c r="BE2504" i="13"/>
  <c r="BD2504" i="13"/>
  <c r="BC2504" i="13"/>
  <c r="BA2504" i="13"/>
  <c r="AZ2504" i="13"/>
  <c r="AY2504" i="13"/>
  <c r="AW2504" i="13"/>
  <c r="AV2504" i="13"/>
  <c r="AU2504" i="13"/>
  <c r="AS2504" i="13"/>
  <c r="AR2504" i="13"/>
  <c r="AQ2504" i="13"/>
  <c r="AO2504" i="13"/>
  <c r="AN2504" i="13"/>
  <c r="AM2504" i="13"/>
  <c r="AK2504" i="13"/>
  <c r="AJ2504" i="13"/>
  <c r="AI2504" i="13"/>
  <c r="BE2503" i="13"/>
  <c r="BD2503" i="13"/>
  <c r="BC2503" i="13"/>
  <c r="BF2503" i="13" s="1"/>
  <c r="BA2503" i="13"/>
  <c r="AZ2503" i="13"/>
  <c r="AY2503" i="13"/>
  <c r="AW2503" i="13"/>
  <c r="AV2503" i="13"/>
  <c r="AU2503" i="13"/>
  <c r="AS2503" i="13"/>
  <c r="AR2503" i="13"/>
  <c r="AQ2503" i="13"/>
  <c r="AO2503" i="13"/>
  <c r="AN2503" i="13"/>
  <c r="AP2503" i="13" s="1"/>
  <c r="AM2503" i="13"/>
  <c r="AK2503" i="13"/>
  <c r="AJ2503" i="13"/>
  <c r="AI2503" i="13"/>
  <c r="BE2502" i="13"/>
  <c r="BD2502" i="13"/>
  <c r="BC2502" i="13"/>
  <c r="BA2502" i="13"/>
  <c r="AZ2502" i="13"/>
  <c r="AY2502" i="13"/>
  <c r="AW2502" i="13"/>
  <c r="AV2502" i="13"/>
  <c r="AU2502" i="13"/>
  <c r="AS2502" i="13"/>
  <c r="AR2502" i="13"/>
  <c r="AQ2502" i="13"/>
  <c r="AO2502" i="13"/>
  <c r="AN2502" i="13"/>
  <c r="AM2502" i="13"/>
  <c r="AK2502" i="13"/>
  <c r="AJ2502" i="13"/>
  <c r="AI2502" i="13"/>
  <c r="BE2501" i="13"/>
  <c r="BD2501" i="13"/>
  <c r="BC2501" i="13"/>
  <c r="BA2501" i="13"/>
  <c r="AZ2501" i="13"/>
  <c r="AY2501" i="13"/>
  <c r="AW2501" i="13"/>
  <c r="AV2501" i="13"/>
  <c r="AU2501" i="13"/>
  <c r="AS2501" i="13"/>
  <c r="AR2501" i="13"/>
  <c r="AQ2501" i="13"/>
  <c r="AO2501" i="13"/>
  <c r="AN2501" i="13"/>
  <c r="AM2501" i="13"/>
  <c r="AK2501" i="13"/>
  <c r="AJ2501" i="13"/>
  <c r="AI2501" i="13"/>
  <c r="BE2500" i="13"/>
  <c r="BD2500" i="13"/>
  <c r="BC2500" i="13"/>
  <c r="BA2500" i="13"/>
  <c r="AZ2500" i="13"/>
  <c r="AY2500" i="13"/>
  <c r="AW2500" i="13"/>
  <c r="AV2500" i="13"/>
  <c r="AU2500" i="13"/>
  <c r="AS2500" i="13"/>
  <c r="AR2500" i="13"/>
  <c r="AQ2500" i="13"/>
  <c r="AO2500" i="13"/>
  <c r="AN2500" i="13"/>
  <c r="AM2500" i="13"/>
  <c r="AK2500" i="13"/>
  <c r="AJ2500" i="13"/>
  <c r="AI2500" i="13"/>
  <c r="BE2499" i="13"/>
  <c r="BD2499" i="13"/>
  <c r="BC2499" i="13"/>
  <c r="BA2499" i="13"/>
  <c r="AZ2499" i="13"/>
  <c r="AY2499" i="13"/>
  <c r="AW2499" i="13"/>
  <c r="AV2499" i="13"/>
  <c r="AU2499" i="13"/>
  <c r="AS2499" i="13"/>
  <c r="AR2499" i="13"/>
  <c r="AQ2499" i="13"/>
  <c r="AO2499" i="13"/>
  <c r="AN2499" i="13"/>
  <c r="AM2499" i="13"/>
  <c r="AK2499" i="13"/>
  <c r="AJ2499" i="13"/>
  <c r="AI2499" i="13"/>
  <c r="BE2498" i="13"/>
  <c r="BD2498" i="13"/>
  <c r="BC2498" i="13"/>
  <c r="BA2498" i="13"/>
  <c r="AZ2498" i="13"/>
  <c r="BB2498" i="13" s="1"/>
  <c r="AY2498" i="13"/>
  <c r="AW2498" i="13"/>
  <c r="AV2498" i="13"/>
  <c r="AU2498" i="13"/>
  <c r="AS2498" i="13"/>
  <c r="AR2498" i="13"/>
  <c r="AQ2498" i="13"/>
  <c r="AO2498" i="13"/>
  <c r="AN2498" i="13"/>
  <c r="AM2498" i="13"/>
  <c r="AK2498" i="13"/>
  <c r="AJ2498" i="13"/>
  <c r="AI2498" i="13"/>
  <c r="AL2498" i="13" s="1"/>
  <c r="BE2497" i="13"/>
  <c r="BD2497" i="13"/>
  <c r="BC2497" i="13"/>
  <c r="BA2497" i="13"/>
  <c r="AZ2497" i="13"/>
  <c r="AY2497" i="13"/>
  <c r="AW2497" i="13"/>
  <c r="AV2497" i="13"/>
  <c r="AU2497" i="13"/>
  <c r="AS2497" i="13"/>
  <c r="AR2497" i="13"/>
  <c r="AQ2497" i="13"/>
  <c r="AO2497" i="13"/>
  <c r="AN2497" i="13"/>
  <c r="AM2497" i="13"/>
  <c r="AK2497" i="13"/>
  <c r="AJ2497" i="13"/>
  <c r="AL2497" i="13" s="1"/>
  <c r="AI2497" i="13"/>
  <c r="BE2496" i="13"/>
  <c r="BD2496" i="13"/>
  <c r="BC2496" i="13"/>
  <c r="BA2496" i="13"/>
  <c r="AZ2496" i="13"/>
  <c r="AY2496" i="13"/>
  <c r="AW2496" i="13"/>
  <c r="AV2496" i="13"/>
  <c r="AU2496" i="13"/>
  <c r="AS2496" i="13"/>
  <c r="AR2496" i="13"/>
  <c r="AQ2496" i="13"/>
  <c r="AO2496" i="13"/>
  <c r="AN2496" i="13"/>
  <c r="AM2496" i="13"/>
  <c r="AK2496" i="13"/>
  <c r="AJ2496" i="13"/>
  <c r="AI2496" i="13"/>
  <c r="BE2495" i="13"/>
  <c r="BD2495" i="13"/>
  <c r="BC2495" i="13"/>
  <c r="BA2495" i="13"/>
  <c r="AZ2495" i="13"/>
  <c r="AY2495" i="13"/>
  <c r="BB2495" i="13" s="1"/>
  <c r="AW2495" i="13"/>
  <c r="AV2495" i="13"/>
  <c r="AU2495" i="13"/>
  <c r="AS2495" i="13"/>
  <c r="AR2495" i="13"/>
  <c r="AQ2495" i="13"/>
  <c r="AO2495" i="13"/>
  <c r="AN2495" i="13"/>
  <c r="AM2495" i="13"/>
  <c r="AK2495" i="13"/>
  <c r="AJ2495" i="13"/>
  <c r="AI2495" i="13"/>
  <c r="BE2494" i="13"/>
  <c r="BD2494" i="13"/>
  <c r="BC2494" i="13"/>
  <c r="BA2494" i="13"/>
  <c r="AZ2494" i="13"/>
  <c r="BB2494" i="13" s="1"/>
  <c r="AY2494" i="13"/>
  <c r="AW2494" i="13"/>
  <c r="AV2494" i="13"/>
  <c r="AU2494" i="13"/>
  <c r="AS2494" i="13"/>
  <c r="AR2494" i="13"/>
  <c r="AQ2494" i="13"/>
  <c r="AO2494" i="13"/>
  <c r="AN2494" i="13"/>
  <c r="AM2494" i="13"/>
  <c r="AK2494" i="13"/>
  <c r="AJ2494" i="13"/>
  <c r="AI2494" i="13"/>
  <c r="BE2493" i="13"/>
  <c r="BD2493" i="13"/>
  <c r="BC2493" i="13"/>
  <c r="BA2493" i="13"/>
  <c r="AZ2493" i="13"/>
  <c r="AY2493" i="13"/>
  <c r="AW2493" i="13"/>
  <c r="AV2493" i="13"/>
  <c r="AU2493" i="13"/>
  <c r="AS2493" i="13"/>
  <c r="AR2493" i="13"/>
  <c r="AQ2493" i="13"/>
  <c r="AT2493" i="13" s="1"/>
  <c r="AO2493" i="13"/>
  <c r="AN2493" i="13"/>
  <c r="AM2493" i="13"/>
  <c r="AK2493" i="13"/>
  <c r="AJ2493" i="13"/>
  <c r="AI2493" i="13"/>
  <c r="BE2492" i="13"/>
  <c r="BD2492" i="13"/>
  <c r="BC2492" i="13"/>
  <c r="BA2492" i="13"/>
  <c r="AZ2492" i="13"/>
  <c r="AY2492" i="13"/>
  <c r="AW2492" i="13"/>
  <c r="AV2492" i="13"/>
  <c r="AU2492" i="13"/>
  <c r="AS2492" i="13"/>
  <c r="AR2492" i="13"/>
  <c r="AT2492" i="13" s="1"/>
  <c r="AQ2492" i="13"/>
  <c r="AO2492" i="13"/>
  <c r="AN2492" i="13"/>
  <c r="AM2492" i="13"/>
  <c r="AK2492" i="13"/>
  <c r="AJ2492" i="13"/>
  <c r="AI2492" i="13"/>
  <c r="BE2491" i="13"/>
  <c r="BD2491" i="13"/>
  <c r="BC2491" i="13"/>
  <c r="BA2491" i="13"/>
  <c r="AZ2491" i="13"/>
  <c r="AY2491" i="13"/>
  <c r="AW2491" i="13"/>
  <c r="AV2491" i="13"/>
  <c r="AU2491" i="13"/>
  <c r="AS2491" i="13"/>
  <c r="AT2491" i="13" s="1"/>
  <c r="AR2491" i="13"/>
  <c r="AQ2491" i="13"/>
  <c r="AO2491" i="13"/>
  <c r="AN2491" i="13"/>
  <c r="AM2491" i="13"/>
  <c r="AK2491" i="13"/>
  <c r="AJ2491" i="13"/>
  <c r="AI2491" i="13"/>
  <c r="AL2491" i="13" s="1"/>
  <c r="BE2490" i="13"/>
  <c r="BD2490" i="13"/>
  <c r="BC2490" i="13"/>
  <c r="BA2490" i="13"/>
  <c r="AZ2490" i="13"/>
  <c r="AY2490" i="13"/>
  <c r="AW2490" i="13"/>
  <c r="AV2490" i="13"/>
  <c r="AU2490" i="13"/>
  <c r="AS2490" i="13"/>
  <c r="AR2490" i="13"/>
  <c r="AQ2490" i="13"/>
  <c r="AO2490" i="13"/>
  <c r="AN2490" i="13"/>
  <c r="AM2490" i="13"/>
  <c r="AK2490" i="13"/>
  <c r="AJ2490" i="13"/>
  <c r="AI2490" i="13"/>
  <c r="BE2489" i="13"/>
  <c r="BD2489" i="13"/>
  <c r="BC2489" i="13"/>
  <c r="BA2489" i="13"/>
  <c r="AZ2489" i="13"/>
  <c r="AY2489" i="13"/>
  <c r="AW2489" i="13"/>
  <c r="AV2489" i="13"/>
  <c r="AU2489" i="13"/>
  <c r="AS2489" i="13"/>
  <c r="AR2489" i="13"/>
  <c r="AQ2489" i="13"/>
  <c r="AO2489" i="13"/>
  <c r="AN2489" i="13"/>
  <c r="AM2489" i="13"/>
  <c r="AK2489" i="13"/>
  <c r="AJ2489" i="13"/>
  <c r="AI2489" i="13"/>
  <c r="BE2488" i="13"/>
  <c r="BD2488" i="13"/>
  <c r="BC2488" i="13"/>
  <c r="BA2488" i="13"/>
  <c r="AZ2488" i="13"/>
  <c r="AY2488" i="13"/>
  <c r="AW2488" i="13"/>
  <c r="AV2488" i="13"/>
  <c r="AU2488" i="13"/>
  <c r="AS2488" i="13"/>
  <c r="AR2488" i="13"/>
  <c r="AQ2488" i="13"/>
  <c r="AO2488" i="13"/>
  <c r="AN2488" i="13"/>
  <c r="AM2488" i="13"/>
  <c r="AK2488" i="13"/>
  <c r="AJ2488" i="13"/>
  <c r="AI2488" i="13"/>
  <c r="BE2487" i="13"/>
  <c r="BD2487" i="13"/>
  <c r="BC2487" i="13"/>
  <c r="BA2487" i="13"/>
  <c r="AZ2487" i="13"/>
  <c r="AY2487" i="13"/>
  <c r="AW2487" i="13"/>
  <c r="AV2487" i="13"/>
  <c r="AU2487" i="13"/>
  <c r="AS2487" i="13"/>
  <c r="AR2487" i="13"/>
  <c r="AQ2487" i="13"/>
  <c r="AO2487" i="13"/>
  <c r="AN2487" i="13"/>
  <c r="AM2487" i="13"/>
  <c r="AK2487" i="13"/>
  <c r="AJ2487" i="13"/>
  <c r="AI2487" i="13"/>
  <c r="BE2486" i="13"/>
  <c r="BD2486" i="13"/>
  <c r="BC2486" i="13"/>
  <c r="BA2486" i="13"/>
  <c r="AZ2486" i="13"/>
  <c r="AY2486" i="13"/>
  <c r="AW2486" i="13"/>
  <c r="AV2486" i="13"/>
  <c r="AU2486" i="13"/>
  <c r="AS2486" i="13"/>
  <c r="AR2486" i="13"/>
  <c r="AQ2486" i="13"/>
  <c r="AO2486" i="13"/>
  <c r="AN2486" i="13"/>
  <c r="AM2486" i="13"/>
  <c r="AK2486" i="13"/>
  <c r="AJ2486" i="13"/>
  <c r="AI2486" i="13"/>
  <c r="BE2485" i="13"/>
  <c r="BD2485" i="13"/>
  <c r="BC2485" i="13"/>
  <c r="BF2485" i="13" s="1"/>
  <c r="BA2485" i="13"/>
  <c r="AZ2485" i="13"/>
  <c r="AY2485" i="13"/>
  <c r="AW2485" i="13"/>
  <c r="AV2485" i="13"/>
  <c r="AU2485" i="13"/>
  <c r="AS2485" i="13"/>
  <c r="AR2485" i="13"/>
  <c r="AQ2485" i="13"/>
  <c r="AO2485" i="13"/>
  <c r="AN2485" i="13"/>
  <c r="AM2485" i="13"/>
  <c r="AK2485" i="13"/>
  <c r="AJ2485" i="13"/>
  <c r="AI2485" i="13"/>
  <c r="BE2484" i="13"/>
  <c r="BD2484" i="13"/>
  <c r="BC2484" i="13"/>
  <c r="BA2484" i="13"/>
  <c r="AZ2484" i="13"/>
  <c r="AY2484" i="13"/>
  <c r="AW2484" i="13"/>
  <c r="AV2484" i="13"/>
  <c r="AU2484" i="13"/>
  <c r="AS2484" i="13"/>
  <c r="AR2484" i="13"/>
  <c r="AQ2484" i="13"/>
  <c r="AO2484" i="13"/>
  <c r="AN2484" i="13"/>
  <c r="AM2484" i="13"/>
  <c r="AK2484" i="13"/>
  <c r="AJ2484" i="13"/>
  <c r="AI2484" i="13"/>
  <c r="BE2483" i="13"/>
  <c r="BD2483" i="13"/>
  <c r="BC2483" i="13"/>
  <c r="BA2483" i="13"/>
  <c r="AZ2483" i="13"/>
  <c r="BB2483" i="13" s="1"/>
  <c r="AY2483" i="13"/>
  <c r="AW2483" i="13"/>
  <c r="AV2483" i="13"/>
  <c r="AU2483" i="13"/>
  <c r="AS2483" i="13"/>
  <c r="AR2483" i="13"/>
  <c r="AQ2483" i="13"/>
  <c r="AO2483" i="13"/>
  <c r="AN2483" i="13"/>
  <c r="AM2483" i="13"/>
  <c r="AK2483" i="13"/>
  <c r="AJ2483" i="13"/>
  <c r="AI2483" i="13"/>
  <c r="BE2482" i="13"/>
  <c r="BF2482" i="13" s="1"/>
  <c r="BD2482" i="13"/>
  <c r="BC2482" i="13"/>
  <c r="BA2482" i="13"/>
  <c r="AZ2482" i="13"/>
  <c r="AY2482" i="13"/>
  <c r="AW2482" i="13"/>
  <c r="AV2482" i="13"/>
  <c r="AU2482" i="13"/>
  <c r="AS2482" i="13"/>
  <c r="AR2482" i="13"/>
  <c r="AQ2482" i="13"/>
  <c r="AO2482" i="13"/>
  <c r="AN2482" i="13"/>
  <c r="AM2482" i="13"/>
  <c r="AK2482" i="13"/>
  <c r="AJ2482" i="13"/>
  <c r="AI2482" i="13"/>
  <c r="BE2481" i="13"/>
  <c r="BD2481" i="13"/>
  <c r="BC2481" i="13"/>
  <c r="BA2481" i="13"/>
  <c r="AZ2481" i="13"/>
  <c r="AY2481" i="13"/>
  <c r="AW2481" i="13"/>
  <c r="AV2481" i="13"/>
  <c r="AU2481" i="13"/>
  <c r="AS2481" i="13"/>
  <c r="AR2481" i="13"/>
  <c r="AQ2481" i="13"/>
  <c r="AO2481" i="13"/>
  <c r="AN2481" i="13"/>
  <c r="AM2481" i="13"/>
  <c r="AP2481" i="13" s="1"/>
  <c r="AK2481" i="13"/>
  <c r="AJ2481" i="13"/>
  <c r="AI2481" i="13"/>
  <c r="AL2481" i="13" s="1"/>
  <c r="BE2480" i="13"/>
  <c r="BD2480" i="13"/>
  <c r="BC2480" i="13"/>
  <c r="BA2480" i="13"/>
  <c r="AZ2480" i="13"/>
  <c r="AY2480" i="13"/>
  <c r="AW2480" i="13"/>
  <c r="AV2480" i="13"/>
  <c r="AU2480" i="13"/>
  <c r="AS2480" i="13"/>
  <c r="AR2480" i="13"/>
  <c r="AQ2480" i="13"/>
  <c r="AO2480" i="13"/>
  <c r="AN2480" i="13"/>
  <c r="AM2480" i="13"/>
  <c r="AK2480" i="13"/>
  <c r="AJ2480" i="13"/>
  <c r="AI2480" i="13"/>
  <c r="BE2479" i="13"/>
  <c r="BF2479" i="13" s="1"/>
  <c r="BD2479" i="13"/>
  <c r="BC2479" i="13"/>
  <c r="BA2479" i="13"/>
  <c r="AZ2479" i="13"/>
  <c r="AY2479" i="13"/>
  <c r="AW2479" i="13"/>
  <c r="AV2479" i="13"/>
  <c r="AU2479" i="13"/>
  <c r="AS2479" i="13"/>
  <c r="AR2479" i="13"/>
  <c r="AQ2479" i="13"/>
  <c r="AO2479" i="13"/>
  <c r="AN2479" i="13"/>
  <c r="AM2479" i="13"/>
  <c r="AK2479" i="13"/>
  <c r="AJ2479" i="13"/>
  <c r="AI2479" i="13"/>
  <c r="BE2478" i="13"/>
  <c r="BD2478" i="13"/>
  <c r="BC2478" i="13"/>
  <c r="BA2478" i="13"/>
  <c r="AZ2478" i="13"/>
  <c r="AY2478" i="13"/>
  <c r="AW2478" i="13"/>
  <c r="AV2478" i="13"/>
  <c r="AU2478" i="13"/>
  <c r="AS2478" i="13"/>
  <c r="AR2478" i="13"/>
  <c r="AQ2478" i="13"/>
  <c r="AO2478" i="13"/>
  <c r="AN2478" i="13"/>
  <c r="AM2478" i="13"/>
  <c r="AK2478" i="13"/>
  <c r="AJ2478" i="13"/>
  <c r="AI2478" i="13"/>
  <c r="BE2477" i="13"/>
  <c r="BD2477" i="13"/>
  <c r="BC2477" i="13"/>
  <c r="BA2477" i="13"/>
  <c r="AZ2477" i="13"/>
  <c r="AY2477" i="13"/>
  <c r="AW2477" i="13"/>
  <c r="AV2477" i="13"/>
  <c r="AU2477" i="13"/>
  <c r="AS2477" i="13"/>
  <c r="AR2477" i="13"/>
  <c r="AQ2477" i="13"/>
  <c r="AO2477" i="13"/>
  <c r="AN2477" i="13"/>
  <c r="AM2477" i="13"/>
  <c r="AK2477" i="13"/>
  <c r="AJ2477" i="13"/>
  <c r="AI2477" i="13"/>
  <c r="BE2476" i="13"/>
  <c r="BD2476" i="13"/>
  <c r="BC2476" i="13"/>
  <c r="BA2476" i="13"/>
  <c r="AZ2476" i="13"/>
  <c r="AY2476" i="13"/>
  <c r="AW2476" i="13"/>
  <c r="AV2476" i="13"/>
  <c r="AU2476" i="13"/>
  <c r="AS2476" i="13"/>
  <c r="AR2476" i="13"/>
  <c r="AQ2476" i="13"/>
  <c r="AO2476" i="13"/>
  <c r="AN2476" i="13"/>
  <c r="AM2476" i="13"/>
  <c r="AK2476" i="13"/>
  <c r="AJ2476" i="13"/>
  <c r="AI2476" i="13"/>
  <c r="BE2475" i="13"/>
  <c r="BD2475" i="13"/>
  <c r="BC2475" i="13"/>
  <c r="BA2475" i="13"/>
  <c r="AZ2475" i="13"/>
  <c r="AY2475" i="13"/>
  <c r="AW2475" i="13"/>
  <c r="AV2475" i="13"/>
  <c r="AU2475" i="13"/>
  <c r="AS2475" i="13"/>
  <c r="AR2475" i="13"/>
  <c r="AQ2475" i="13"/>
  <c r="AO2475" i="13"/>
  <c r="AN2475" i="13"/>
  <c r="AM2475" i="13"/>
  <c r="AK2475" i="13"/>
  <c r="AJ2475" i="13"/>
  <c r="AI2475" i="13"/>
  <c r="BE2474" i="13"/>
  <c r="BD2474" i="13"/>
  <c r="BC2474" i="13"/>
  <c r="BA2474" i="13"/>
  <c r="AZ2474" i="13"/>
  <c r="AY2474" i="13"/>
  <c r="AW2474" i="13"/>
  <c r="AV2474" i="13"/>
  <c r="AU2474" i="13"/>
  <c r="AS2474" i="13"/>
  <c r="AR2474" i="13"/>
  <c r="AQ2474" i="13"/>
  <c r="AO2474" i="13"/>
  <c r="AN2474" i="13"/>
  <c r="AM2474" i="13"/>
  <c r="AK2474" i="13"/>
  <c r="AJ2474" i="13"/>
  <c r="AI2474" i="13"/>
  <c r="BE2473" i="13"/>
  <c r="BD2473" i="13"/>
  <c r="BF2473" i="13" s="1"/>
  <c r="BC2473" i="13"/>
  <c r="BA2473" i="13"/>
  <c r="AZ2473" i="13"/>
  <c r="AY2473" i="13"/>
  <c r="AW2473" i="13"/>
  <c r="AV2473" i="13"/>
  <c r="AU2473" i="13"/>
  <c r="AS2473" i="13"/>
  <c r="AR2473" i="13"/>
  <c r="AQ2473" i="13"/>
  <c r="AO2473" i="13"/>
  <c r="AN2473" i="13"/>
  <c r="AM2473" i="13"/>
  <c r="AK2473" i="13"/>
  <c r="AJ2473" i="13"/>
  <c r="AI2473" i="13"/>
  <c r="BE2472" i="13"/>
  <c r="BD2472" i="13"/>
  <c r="BC2472" i="13"/>
  <c r="BA2472" i="13"/>
  <c r="AZ2472" i="13"/>
  <c r="AY2472" i="13"/>
  <c r="AW2472" i="13"/>
  <c r="AV2472" i="13"/>
  <c r="AU2472" i="13"/>
  <c r="AS2472" i="13"/>
  <c r="AR2472" i="13"/>
  <c r="AQ2472" i="13"/>
  <c r="AO2472" i="13"/>
  <c r="AN2472" i="13"/>
  <c r="AM2472" i="13"/>
  <c r="AK2472" i="13"/>
  <c r="AJ2472" i="13"/>
  <c r="AI2472" i="13"/>
  <c r="BE2471" i="13"/>
  <c r="BD2471" i="13"/>
  <c r="BC2471" i="13"/>
  <c r="BA2471" i="13"/>
  <c r="AZ2471" i="13"/>
  <c r="AY2471" i="13"/>
  <c r="AW2471" i="13"/>
  <c r="AV2471" i="13"/>
  <c r="AU2471" i="13"/>
  <c r="AS2471" i="13"/>
  <c r="AR2471" i="13"/>
  <c r="AQ2471" i="13"/>
  <c r="AO2471" i="13"/>
  <c r="AN2471" i="13"/>
  <c r="AM2471" i="13"/>
  <c r="AK2471" i="13"/>
  <c r="AJ2471" i="13"/>
  <c r="AI2471" i="13"/>
  <c r="BE2470" i="13"/>
  <c r="BD2470" i="13"/>
  <c r="BC2470" i="13"/>
  <c r="BA2470" i="13"/>
  <c r="AZ2470" i="13"/>
  <c r="AY2470" i="13"/>
  <c r="AW2470" i="13"/>
  <c r="AV2470" i="13"/>
  <c r="AU2470" i="13"/>
  <c r="AS2470" i="13"/>
  <c r="AR2470" i="13"/>
  <c r="AQ2470" i="13"/>
  <c r="AO2470" i="13"/>
  <c r="AN2470" i="13"/>
  <c r="AM2470" i="13"/>
  <c r="AK2470" i="13"/>
  <c r="AJ2470" i="13"/>
  <c r="AI2470" i="13"/>
  <c r="BE2469" i="13"/>
  <c r="BD2469" i="13"/>
  <c r="BC2469" i="13"/>
  <c r="BA2469" i="13"/>
  <c r="AZ2469" i="13"/>
  <c r="AY2469" i="13"/>
  <c r="AW2469" i="13"/>
  <c r="AV2469" i="13"/>
  <c r="AU2469" i="13"/>
  <c r="AS2469" i="13"/>
  <c r="AR2469" i="13"/>
  <c r="AQ2469" i="13"/>
  <c r="AO2469" i="13"/>
  <c r="AN2469" i="13"/>
  <c r="AM2469" i="13"/>
  <c r="AK2469" i="13"/>
  <c r="AJ2469" i="13"/>
  <c r="AI2469" i="13"/>
  <c r="BE2468" i="13"/>
  <c r="BD2468" i="13"/>
  <c r="BC2468" i="13"/>
  <c r="BA2468" i="13"/>
  <c r="AZ2468" i="13"/>
  <c r="AY2468" i="13"/>
  <c r="BB2468" i="13" s="1"/>
  <c r="AW2468" i="13"/>
  <c r="AV2468" i="13"/>
  <c r="AU2468" i="13"/>
  <c r="AS2468" i="13"/>
  <c r="AR2468" i="13"/>
  <c r="AQ2468" i="13"/>
  <c r="AO2468" i="13"/>
  <c r="AN2468" i="13"/>
  <c r="AM2468" i="13"/>
  <c r="AK2468" i="13"/>
  <c r="AJ2468" i="13"/>
  <c r="AI2468" i="13"/>
  <c r="BE2467" i="13"/>
  <c r="BD2467" i="13"/>
  <c r="BC2467" i="13"/>
  <c r="BA2467" i="13"/>
  <c r="AZ2467" i="13"/>
  <c r="AY2467" i="13"/>
  <c r="AW2467" i="13"/>
  <c r="AV2467" i="13"/>
  <c r="AU2467" i="13"/>
  <c r="AS2467" i="13"/>
  <c r="AR2467" i="13"/>
  <c r="AQ2467" i="13"/>
  <c r="AO2467" i="13"/>
  <c r="AN2467" i="13"/>
  <c r="AM2467" i="13"/>
  <c r="AK2467" i="13"/>
  <c r="AJ2467" i="13"/>
  <c r="AI2467" i="13"/>
  <c r="BE2466" i="13"/>
  <c r="BD2466" i="13"/>
  <c r="BC2466" i="13"/>
  <c r="BA2466" i="13"/>
  <c r="AZ2466" i="13"/>
  <c r="AY2466" i="13"/>
  <c r="AW2466" i="13"/>
  <c r="AV2466" i="13"/>
  <c r="AU2466" i="13"/>
  <c r="AS2466" i="13"/>
  <c r="AR2466" i="13"/>
  <c r="AQ2466" i="13"/>
  <c r="AT2466" i="13" s="1"/>
  <c r="AO2466" i="13"/>
  <c r="AN2466" i="13"/>
  <c r="AM2466" i="13"/>
  <c r="AK2466" i="13"/>
  <c r="AJ2466" i="13"/>
  <c r="AI2466" i="13"/>
  <c r="BE2465" i="13"/>
  <c r="BD2465" i="13"/>
  <c r="BC2465" i="13"/>
  <c r="BA2465" i="13"/>
  <c r="AZ2465" i="13"/>
  <c r="AY2465" i="13"/>
  <c r="AW2465" i="13"/>
  <c r="AV2465" i="13"/>
  <c r="AU2465" i="13"/>
  <c r="AS2465" i="13"/>
  <c r="AR2465" i="13"/>
  <c r="AQ2465" i="13"/>
  <c r="AO2465" i="13"/>
  <c r="AN2465" i="13"/>
  <c r="AM2465" i="13"/>
  <c r="AK2465" i="13"/>
  <c r="AJ2465" i="13"/>
  <c r="AI2465" i="13"/>
  <c r="BE2464" i="13"/>
  <c r="BD2464" i="13"/>
  <c r="BC2464" i="13"/>
  <c r="BA2464" i="13"/>
  <c r="AZ2464" i="13"/>
  <c r="AY2464" i="13"/>
  <c r="AW2464" i="13"/>
  <c r="AV2464" i="13"/>
  <c r="AU2464" i="13"/>
  <c r="AS2464" i="13"/>
  <c r="AR2464" i="13"/>
  <c r="AQ2464" i="13"/>
  <c r="AO2464" i="13"/>
  <c r="AN2464" i="13"/>
  <c r="AM2464" i="13"/>
  <c r="AK2464" i="13"/>
  <c r="AJ2464" i="13"/>
  <c r="AI2464" i="13"/>
  <c r="AL2464" i="13" s="1"/>
  <c r="BE2463" i="13"/>
  <c r="BD2463" i="13"/>
  <c r="BC2463" i="13"/>
  <c r="BA2463" i="13"/>
  <c r="AZ2463" i="13"/>
  <c r="AY2463" i="13"/>
  <c r="AW2463" i="13"/>
  <c r="AV2463" i="13"/>
  <c r="AU2463" i="13"/>
  <c r="AS2463" i="13"/>
  <c r="AR2463" i="13"/>
  <c r="AQ2463" i="13"/>
  <c r="AO2463" i="13"/>
  <c r="AN2463" i="13"/>
  <c r="AM2463" i="13"/>
  <c r="AK2463" i="13"/>
  <c r="AJ2463" i="13"/>
  <c r="AI2463" i="13"/>
  <c r="BE2462" i="13"/>
  <c r="BD2462" i="13"/>
  <c r="BC2462" i="13"/>
  <c r="BA2462" i="13"/>
  <c r="AZ2462" i="13"/>
  <c r="AY2462" i="13"/>
  <c r="AW2462" i="13"/>
  <c r="AV2462" i="13"/>
  <c r="AU2462" i="13"/>
  <c r="AS2462" i="13"/>
  <c r="AR2462" i="13"/>
  <c r="AQ2462" i="13"/>
  <c r="AO2462" i="13"/>
  <c r="AN2462" i="13"/>
  <c r="AM2462" i="13"/>
  <c r="AK2462" i="13"/>
  <c r="AJ2462" i="13"/>
  <c r="AI2462" i="13"/>
  <c r="BE2461" i="13"/>
  <c r="BD2461" i="13"/>
  <c r="BC2461" i="13"/>
  <c r="BA2461" i="13"/>
  <c r="AZ2461" i="13"/>
  <c r="AY2461" i="13"/>
  <c r="AW2461" i="13"/>
  <c r="AV2461" i="13"/>
  <c r="AU2461" i="13"/>
  <c r="AS2461" i="13"/>
  <c r="AR2461" i="13"/>
  <c r="AQ2461" i="13"/>
  <c r="AO2461" i="13"/>
  <c r="AN2461" i="13"/>
  <c r="AM2461" i="13"/>
  <c r="AK2461" i="13"/>
  <c r="AJ2461" i="13"/>
  <c r="AL2461" i="13" s="1"/>
  <c r="AI2461" i="13"/>
  <c r="BE2460" i="13"/>
  <c r="BD2460" i="13"/>
  <c r="BC2460" i="13"/>
  <c r="BA2460" i="13"/>
  <c r="AZ2460" i="13"/>
  <c r="AY2460" i="13"/>
  <c r="AW2460" i="13"/>
  <c r="AV2460" i="13"/>
  <c r="AU2460" i="13"/>
  <c r="AS2460" i="13"/>
  <c r="AR2460" i="13"/>
  <c r="AQ2460" i="13"/>
  <c r="AO2460" i="13"/>
  <c r="AN2460" i="13"/>
  <c r="AM2460" i="13"/>
  <c r="AK2460" i="13"/>
  <c r="AJ2460" i="13"/>
  <c r="AI2460" i="13"/>
  <c r="BE2459" i="13"/>
  <c r="BD2459" i="13"/>
  <c r="BC2459" i="13"/>
  <c r="BA2459" i="13"/>
  <c r="AZ2459" i="13"/>
  <c r="AY2459" i="13"/>
  <c r="AW2459" i="13"/>
  <c r="AV2459" i="13"/>
  <c r="AU2459" i="13"/>
  <c r="AS2459" i="13"/>
  <c r="AR2459" i="13"/>
  <c r="AQ2459" i="13"/>
  <c r="AO2459" i="13"/>
  <c r="AN2459" i="13"/>
  <c r="AM2459" i="13"/>
  <c r="AK2459" i="13"/>
  <c r="AJ2459" i="13"/>
  <c r="AI2459" i="13"/>
  <c r="BE2458" i="13"/>
  <c r="BD2458" i="13"/>
  <c r="BC2458" i="13"/>
  <c r="BA2458" i="13"/>
  <c r="AZ2458" i="13"/>
  <c r="AY2458" i="13"/>
  <c r="AW2458" i="13"/>
  <c r="AV2458" i="13"/>
  <c r="AU2458" i="13"/>
  <c r="AS2458" i="13"/>
  <c r="AR2458" i="13"/>
  <c r="AQ2458" i="13"/>
  <c r="AO2458" i="13"/>
  <c r="AN2458" i="13"/>
  <c r="AM2458" i="13"/>
  <c r="AK2458" i="13"/>
  <c r="AJ2458" i="13"/>
  <c r="AI2458" i="13"/>
  <c r="BE2457" i="13"/>
  <c r="BD2457" i="13"/>
  <c r="BC2457" i="13"/>
  <c r="BA2457" i="13"/>
  <c r="AZ2457" i="13"/>
  <c r="AY2457" i="13"/>
  <c r="AW2457" i="13"/>
  <c r="AV2457" i="13"/>
  <c r="AU2457" i="13"/>
  <c r="AS2457" i="13"/>
  <c r="AR2457" i="13"/>
  <c r="AQ2457" i="13"/>
  <c r="AO2457" i="13"/>
  <c r="AN2457" i="13"/>
  <c r="AM2457" i="13"/>
  <c r="AK2457" i="13"/>
  <c r="AJ2457" i="13"/>
  <c r="AI2457" i="13"/>
  <c r="BE2456" i="13"/>
  <c r="BD2456" i="13"/>
  <c r="BC2456" i="13"/>
  <c r="BA2456" i="13"/>
  <c r="AZ2456" i="13"/>
  <c r="AY2456" i="13"/>
  <c r="AW2456" i="13"/>
  <c r="AV2456" i="13"/>
  <c r="AX2456" i="13" s="1"/>
  <c r="AU2456" i="13"/>
  <c r="AS2456" i="13"/>
  <c r="AR2456" i="13"/>
  <c r="AQ2456" i="13"/>
  <c r="AO2456" i="13"/>
  <c r="AN2456" i="13"/>
  <c r="AM2456" i="13"/>
  <c r="AK2456" i="13"/>
  <c r="AJ2456" i="13"/>
  <c r="AI2456" i="13"/>
  <c r="BE2455" i="13"/>
  <c r="BD2455" i="13"/>
  <c r="BC2455" i="13"/>
  <c r="BA2455" i="13"/>
  <c r="AZ2455" i="13"/>
  <c r="AY2455" i="13"/>
  <c r="AW2455" i="13"/>
  <c r="AV2455" i="13"/>
  <c r="AU2455" i="13"/>
  <c r="AS2455" i="13"/>
  <c r="AR2455" i="13"/>
  <c r="AQ2455" i="13"/>
  <c r="AO2455" i="13"/>
  <c r="AN2455" i="13"/>
  <c r="AM2455" i="13"/>
  <c r="AK2455" i="13"/>
  <c r="AJ2455" i="13"/>
  <c r="AI2455" i="13"/>
  <c r="BE2454" i="13"/>
  <c r="BD2454" i="13"/>
  <c r="BC2454" i="13"/>
  <c r="BA2454" i="13"/>
  <c r="AZ2454" i="13"/>
  <c r="AY2454" i="13"/>
  <c r="AW2454" i="13"/>
  <c r="AV2454" i="13"/>
  <c r="AU2454" i="13"/>
  <c r="AS2454" i="13"/>
  <c r="AR2454" i="13"/>
  <c r="AQ2454" i="13"/>
  <c r="AO2454" i="13"/>
  <c r="AN2454" i="13"/>
  <c r="AM2454" i="13"/>
  <c r="AK2454" i="13"/>
  <c r="AJ2454" i="13"/>
  <c r="AI2454" i="13"/>
  <c r="BE2453" i="13"/>
  <c r="BD2453" i="13"/>
  <c r="BC2453" i="13"/>
  <c r="BA2453" i="13"/>
  <c r="AZ2453" i="13"/>
  <c r="AY2453" i="13"/>
  <c r="AW2453" i="13"/>
  <c r="AV2453" i="13"/>
  <c r="AU2453" i="13"/>
  <c r="AS2453" i="13"/>
  <c r="AR2453" i="13"/>
  <c r="AQ2453" i="13"/>
  <c r="AO2453" i="13"/>
  <c r="AN2453" i="13"/>
  <c r="AM2453" i="13"/>
  <c r="AK2453" i="13"/>
  <c r="AJ2453" i="13"/>
  <c r="AI2453" i="13"/>
  <c r="BE2452" i="13"/>
  <c r="BD2452" i="13"/>
  <c r="BC2452" i="13"/>
  <c r="BA2452" i="13"/>
  <c r="AZ2452" i="13"/>
  <c r="AY2452" i="13"/>
  <c r="AW2452" i="13"/>
  <c r="AV2452" i="13"/>
  <c r="AU2452" i="13"/>
  <c r="AS2452" i="13"/>
  <c r="AR2452" i="13"/>
  <c r="AQ2452" i="13"/>
  <c r="AO2452" i="13"/>
  <c r="AN2452" i="13"/>
  <c r="AM2452" i="13"/>
  <c r="AK2452" i="13"/>
  <c r="AJ2452" i="13"/>
  <c r="AI2452" i="13"/>
  <c r="BE2451" i="13"/>
  <c r="BD2451" i="13"/>
  <c r="BC2451" i="13"/>
  <c r="BA2451" i="13"/>
  <c r="AZ2451" i="13"/>
  <c r="AY2451" i="13"/>
  <c r="AW2451" i="13"/>
  <c r="AV2451" i="13"/>
  <c r="AU2451" i="13"/>
  <c r="AS2451" i="13"/>
  <c r="AR2451" i="13"/>
  <c r="AQ2451" i="13"/>
  <c r="AO2451" i="13"/>
  <c r="AN2451" i="13"/>
  <c r="AM2451" i="13"/>
  <c r="AK2451" i="13"/>
  <c r="AJ2451" i="13"/>
  <c r="AI2451" i="13"/>
  <c r="BE2450" i="13"/>
  <c r="BD2450" i="13"/>
  <c r="BC2450" i="13"/>
  <c r="BA2450" i="13"/>
  <c r="AZ2450" i="13"/>
  <c r="AY2450" i="13"/>
  <c r="AW2450" i="13"/>
  <c r="AV2450" i="13"/>
  <c r="AU2450" i="13"/>
  <c r="AS2450" i="13"/>
  <c r="AR2450" i="13"/>
  <c r="AQ2450" i="13"/>
  <c r="AO2450" i="13"/>
  <c r="AN2450" i="13"/>
  <c r="AM2450" i="13"/>
  <c r="AK2450" i="13"/>
  <c r="AJ2450" i="13"/>
  <c r="AI2450" i="13"/>
  <c r="BE2449" i="13"/>
  <c r="BD2449" i="13"/>
  <c r="BC2449" i="13"/>
  <c r="BA2449" i="13"/>
  <c r="AZ2449" i="13"/>
  <c r="AY2449" i="13"/>
  <c r="AW2449" i="13"/>
  <c r="AV2449" i="13"/>
  <c r="AU2449" i="13"/>
  <c r="AS2449" i="13"/>
  <c r="AR2449" i="13"/>
  <c r="AQ2449" i="13"/>
  <c r="AO2449" i="13"/>
  <c r="AN2449" i="13"/>
  <c r="AM2449" i="13"/>
  <c r="AK2449" i="13"/>
  <c r="AJ2449" i="13"/>
  <c r="AI2449" i="13"/>
  <c r="BE2448" i="13"/>
  <c r="BD2448" i="13"/>
  <c r="BC2448" i="13"/>
  <c r="BF2448" i="13" s="1"/>
  <c r="BA2448" i="13"/>
  <c r="AZ2448" i="13"/>
  <c r="AY2448" i="13"/>
  <c r="AW2448" i="13"/>
  <c r="AV2448" i="13"/>
  <c r="AU2448" i="13"/>
  <c r="AS2448" i="13"/>
  <c r="AR2448" i="13"/>
  <c r="AQ2448" i="13"/>
  <c r="AO2448" i="13"/>
  <c r="AN2448" i="13"/>
  <c r="AM2448" i="13"/>
  <c r="AK2448" i="13"/>
  <c r="AJ2448" i="13"/>
  <c r="AI2448" i="13"/>
  <c r="BE2447" i="13"/>
  <c r="BD2447" i="13"/>
  <c r="BC2447" i="13"/>
  <c r="BA2447" i="13"/>
  <c r="AZ2447" i="13"/>
  <c r="AY2447" i="13"/>
  <c r="AW2447" i="13"/>
  <c r="AV2447" i="13"/>
  <c r="AU2447" i="13"/>
  <c r="AS2447" i="13"/>
  <c r="AR2447" i="13"/>
  <c r="AQ2447" i="13"/>
  <c r="AO2447" i="13"/>
  <c r="AN2447" i="13"/>
  <c r="AM2447" i="13"/>
  <c r="AK2447" i="13"/>
  <c r="AJ2447" i="13"/>
  <c r="AI2447" i="13"/>
  <c r="BE2446" i="13"/>
  <c r="BD2446" i="13"/>
  <c r="BC2446" i="13"/>
  <c r="BA2446" i="13"/>
  <c r="AZ2446" i="13"/>
  <c r="AY2446" i="13"/>
  <c r="AW2446" i="13"/>
  <c r="AV2446" i="13"/>
  <c r="AU2446" i="13"/>
  <c r="AS2446" i="13"/>
  <c r="AR2446" i="13"/>
  <c r="AQ2446" i="13"/>
  <c r="AO2446" i="13"/>
  <c r="AN2446" i="13"/>
  <c r="AM2446" i="13"/>
  <c r="AK2446" i="13"/>
  <c r="AJ2446" i="13"/>
  <c r="AI2446" i="13"/>
  <c r="BE2445" i="13"/>
  <c r="BD2445" i="13"/>
  <c r="BC2445" i="13"/>
  <c r="BA2445" i="13"/>
  <c r="AZ2445" i="13"/>
  <c r="BB2445" i="13" s="1"/>
  <c r="AY2445" i="13"/>
  <c r="AW2445" i="13"/>
  <c r="AV2445" i="13"/>
  <c r="AU2445" i="13"/>
  <c r="AS2445" i="13"/>
  <c r="AR2445" i="13"/>
  <c r="AQ2445" i="13"/>
  <c r="AO2445" i="13"/>
  <c r="AN2445" i="13"/>
  <c r="AM2445" i="13"/>
  <c r="AK2445" i="13"/>
  <c r="AJ2445" i="13"/>
  <c r="AI2445" i="13"/>
  <c r="BE2444" i="13"/>
  <c r="BD2444" i="13"/>
  <c r="BC2444" i="13"/>
  <c r="BA2444" i="13"/>
  <c r="AZ2444" i="13"/>
  <c r="AY2444" i="13"/>
  <c r="AW2444" i="13"/>
  <c r="AV2444" i="13"/>
  <c r="AU2444" i="13"/>
  <c r="AX2444" i="13" s="1"/>
  <c r="AS2444" i="13"/>
  <c r="AR2444" i="13"/>
  <c r="AQ2444" i="13"/>
  <c r="AO2444" i="13"/>
  <c r="AN2444" i="13"/>
  <c r="AM2444" i="13"/>
  <c r="AK2444" i="13"/>
  <c r="AJ2444" i="13"/>
  <c r="AI2444" i="13"/>
  <c r="BE2443" i="13"/>
  <c r="BD2443" i="13"/>
  <c r="BC2443" i="13"/>
  <c r="BA2443" i="13"/>
  <c r="AZ2443" i="13"/>
  <c r="AY2443" i="13"/>
  <c r="AW2443" i="13"/>
  <c r="AV2443" i="13"/>
  <c r="AU2443" i="13"/>
  <c r="AS2443" i="13"/>
  <c r="AR2443" i="13"/>
  <c r="AQ2443" i="13"/>
  <c r="AO2443" i="13"/>
  <c r="AN2443" i="13"/>
  <c r="AM2443" i="13"/>
  <c r="AK2443" i="13"/>
  <c r="AJ2443" i="13"/>
  <c r="AI2443" i="13"/>
  <c r="AL2443" i="13" s="1"/>
  <c r="BE2442" i="13"/>
  <c r="BD2442" i="13"/>
  <c r="BC2442" i="13"/>
  <c r="BA2442" i="13"/>
  <c r="AZ2442" i="13"/>
  <c r="AY2442" i="13"/>
  <c r="AW2442" i="13"/>
  <c r="AV2442" i="13"/>
  <c r="AU2442" i="13"/>
  <c r="AS2442" i="13"/>
  <c r="AR2442" i="13"/>
  <c r="AQ2442" i="13"/>
  <c r="AO2442" i="13"/>
  <c r="AN2442" i="13"/>
  <c r="AM2442" i="13"/>
  <c r="AK2442" i="13"/>
  <c r="AJ2442" i="13"/>
  <c r="AI2442" i="13"/>
  <c r="BE2441" i="13"/>
  <c r="BD2441" i="13"/>
  <c r="BC2441" i="13"/>
  <c r="BA2441" i="13"/>
  <c r="AZ2441" i="13"/>
  <c r="AY2441" i="13"/>
  <c r="AW2441" i="13"/>
  <c r="AV2441" i="13"/>
  <c r="AU2441" i="13"/>
  <c r="AS2441" i="13"/>
  <c r="AR2441" i="13"/>
  <c r="AQ2441" i="13"/>
  <c r="AO2441" i="13"/>
  <c r="AN2441" i="13"/>
  <c r="AM2441" i="13"/>
  <c r="AK2441" i="13"/>
  <c r="AJ2441" i="13"/>
  <c r="AI2441" i="13"/>
  <c r="BE2440" i="13"/>
  <c r="BD2440" i="13"/>
  <c r="BC2440" i="13"/>
  <c r="BA2440" i="13"/>
  <c r="AZ2440" i="13"/>
  <c r="AY2440" i="13"/>
  <c r="BB2440" i="13" s="1"/>
  <c r="AW2440" i="13"/>
  <c r="AV2440" i="13"/>
  <c r="AU2440" i="13"/>
  <c r="AS2440" i="13"/>
  <c r="AR2440" i="13"/>
  <c r="AQ2440" i="13"/>
  <c r="AO2440" i="13"/>
  <c r="AN2440" i="13"/>
  <c r="AM2440" i="13"/>
  <c r="AK2440" i="13"/>
  <c r="AJ2440" i="13"/>
  <c r="AI2440" i="13"/>
  <c r="BE2439" i="13"/>
  <c r="BD2439" i="13"/>
  <c r="BC2439" i="13"/>
  <c r="BA2439" i="13"/>
  <c r="AZ2439" i="13"/>
  <c r="AY2439" i="13"/>
  <c r="AW2439" i="13"/>
  <c r="AV2439" i="13"/>
  <c r="AU2439" i="13"/>
  <c r="AS2439" i="13"/>
  <c r="AR2439" i="13"/>
  <c r="AQ2439" i="13"/>
  <c r="AO2439" i="13"/>
  <c r="AN2439" i="13"/>
  <c r="AM2439" i="13"/>
  <c r="AK2439" i="13"/>
  <c r="AJ2439" i="13"/>
  <c r="AI2439" i="13"/>
  <c r="BE2438" i="13"/>
  <c r="BD2438" i="13"/>
  <c r="BC2438" i="13"/>
  <c r="BA2438" i="13"/>
  <c r="AZ2438" i="13"/>
  <c r="AY2438" i="13"/>
  <c r="AW2438" i="13"/>
  <c r="AV2438" i="13"/>
  <c r="AU2438" i="13"/>
  <c r="AS2438" i="13"/>
  <c r="AR2438" i="13"/>
  <c r="AQ2438" i="13"/>
  <c r="AO2438" i="13"/>
  <c r="AN2438" i="13"/>
  <c r="AM2438" i="13"/>
  <c r="AK2438" i="13"/>
  <c r="AJ2438" i="13"/>
  <c r="AI2438" i="13"/>
  <c r="BE2437" i="13"/>
  <c r="BD2437" i="13"/>
  <c r="BC2437" i="13"/>
  <c r="BA2437" i="13"/>
  <c r="AZ2437" i="13"/>
  <c r="AY2437" i="13"/>
  <c r="AW2437" i="13"/>
  <c r="AV2437" i="13"/>
  <c r="AU2437" i="13"/>
  <c r="AS2437" i="13"/>
  <c r="AR2437" i="13"/>
  <c r="AQ2437" i="13"/>
  <c r="AO2437" i="13"/>
  <c r="AN2437" i="13"/>
  <c r="AM2437" i="13"/>
  <c r="AK2437" i="13"/>
  <c r="AJ2437" i="13"/>
  <c r="AI2437" i="13"/>
  <c r="BE2436" i="13"/>
  <c r="BD2436" i="13"/>
  <c r="BC2436" i="13"/>
  <c r="BA2436" i="13"/>
  <c r="AZ2436" i="13"/>
  <c r="AY2436" i="13"/>
  <c r="AW2436" i="13"/>
  <c r="AV2436" i="13"/>
  <c r="AU2436" i="13"/>
  <c r="AS2436" i="13"/>
  <c r="AR2436" i="13"/>
  <c r="AQ2436" i="13"/>
  <c r="AO2436" i="13"/>
  <c r="AN2436" i="13"/>
  <c r="AM2436" i="13"/>
  <c r="AK2436" i="13"/>
  <c r="AJ2436" i="13"/>
  <c r="AI2436" i="13"/>
  <c r="AL2436" i="13" s="1"/>
  <c r="BE2435" i="13"/>
  <c r="BD2435" i="13"/>
  <c r="BC2435" i="13"/>
  <c r="BA2435" i="13"/>
  <c r="AZ2435" i="13"/>
  <c r="AY2435" i="13"/>
  <c r="AW2435" i="13"/>
  <c r="AV2435" i="13"/>
  <c r="AU2435" i="13"/>
  <c r="AX2435" i="13" s="1"/>
  <c r="AS2435" i="13"/>
  <c r="AR2435" i="13"/>
  <c r="AQ2435" i="13"/>
  <c r="AO2435" i="13"/>
  <c r="AN2435" i="13"/>
  <c r="AM2435" i="13"/>
  <c r="AK2435" i="13"/>
  <c r="AJ2435" i="13"/>
  <c r="AI2435" i="13"/>
  <c r="BE2434" i="13"/>
  <c r="BD2434" i="13"/>
  <c r="BC2434" i="13"/>
  <c r="BA2434" i="13"/>
  <c r="AZ2434" i="13"/>
  <c r="AY2434" i="13"/>
  <c r="AW2434" i="13"/>
  <c r="AV2434" i="13"/>
  <c r="AU2434" i="13"/>
  <c r="AS2434" i="13"/>
  <c r="AR2434" i="13"/>
  <c r="AQ2434" i="13"/>
  <c r="AO2434" i="13"/>
  <c r="AN2434" i="13"/>
  <c r="AM2434" i="13"/>
  <c r="AK2434" i="13"/>
  <c r="AJ2434" i="13"/>
  <c r="AI2434" i="13"/>
  <c r="BE2433" i="13"/>
  <c r="BD2433" i="13"/>
  <c r="BC2433" i="13"/>
  <c r="BA2433" i="13"/>
  <c r="AZ2433" i="13"/>
  <c r="AY2433" i="13"/>
  <c r="AW2433" i="13"/>
  <c r="AV2433" i="13"/>
  <c r="AU2433" i="13"/>
  <c r="AS2433" i="13"/>
  <c r="AR2433" i="13"/>
  <c r="AQ2433" i="13"/>
  <c r="AT2433" i="13" s="1"/>
  <c r="AO2433" i="13"/>
  <c r="AN2433" i="13"/>
  <c r="AM2433" i="13"/>
  <c r="AK2433" i="13"/>
  <c r="AJ2433" i="13"/>
  <c r="AI2433" i="13"/>
  <c r="BE2432" i="13"/>
  <c r="BD2432" i="13"/>
  <c r="BC2432" i="13"/>
  <c r="BA2432" i="13"/>
  <c r="AZ2432" i="13"/>
  <c r="AY2432" i="13"/>
  <c r="AW2432" i="13"/>
  <c r="AV2432" i="13"/>
  <c r="AU2432" i="13"/>
  <c r="AS2432" i="13"/>
  <c r="AR2432" i="13"/>
  <c r="AQ2432" i="13"/>
  <c r="AO2432" i="13"/>
  <c r="AN2432" i="13"/>
  <c r="AM2432" i="13"/>
  <c r="AK2432" i="13"/>
  <c r="AJ2432" i="13"/>
  <c r="AI2432" i="13"/>
  <c r="BE2431" i="13"/>
  <c r="BD2431" i="13"/>
  <c r="BC2431" i="13"/>
  <c r="BA2431" i="13"/>
  <c r="AZ2431" i="13"/>
  <c r="AY2431" i="13"/>
  <c r="AW2431" i="13"/>
  <c r="AV2431" i="13"/>
  <c r="AU2431" i="13"/>
  <c r="AS2431" i="13"/>
  <c r="AR2431" i="13"/>
  <c r="AQ2431" i="13"/>
  <c r="AO2431" i="13"/>
  <c r="AN2431" i="13"/>
  <c r="AM2431" i="13"/>
  <c r="AK2431" i="13"/>
  <c r="AJ2431" i="13"/>
  <c r="AI2431" i="13"/>
  <c r="BE2430" i="13"/>
  <c r="BD2430" i="13"/>
  <c r="BC2430" i="13"/>
  <c r="BA2430" i="13"/>
  <c r="AZ2430" i="13"/>
  <c r="AY2430" i="13"/>
  <c r="AW2430" i="13"/>
  <c r="AV2430" i="13"/>
  <c r="AU2430" i="13"/>
  <c r="AS2430" i="13"/>
  <c r="AR2430" i="13"/>
  <c r="AQ2430" i="13"/>
  <c r="AO2430" i="13"/>
  <c r="AN2430" i="13"/>
  <c r="AM2430" i="13"/>
  <c r="AK2430" i="13"/>
  <c r="AJ2430" i="13"/>
  <c r="AI2430" i="13"/>
  <c r="BE2429" i="13"/>
  <c r="BD2429" i="13"/>
  <c r="BC2429" i="13"/>
  <c r="BA2429" i="13"/>
  <c r="AZ2429" i="13"/>
  <c r="AY2429" i="13"/>
  <c r="AW2429" i="13"/>
  <c r="AV2429" i="13"/>
  <c r="AU2429" i="13"/>
  <c r="AS2429" i="13"/>
  <c r="AR2429" i="13"/>
  <c r="AQ2429" i="13"/>
  <c r="AO2429" i="13"/>
  <c r="AN2429" i="13"/>
  <c r="AM2429" i="13"/>
  <c r="AK2429" i="13"/>
  <c r="AJ2429" i="13"/>
  <c r="AI2429" i="13"/>
  <c r="AL2429" i="13" s="1"/>
  <c r="BE2428" i="13"/>
  <c r="BD2428" i="13"/>
  <c r="BC2428" i="13"/>
  <c r="BA2428" i="13"/>
  <c r="AZ2428" i="13"/>
  <c r="AY2428" i="13"/>
  <c r="AW2428" i="13"/>
  <c r="AV2428" i="13"/>
  <c r="AU2428" i="13"/>
  <c r="AS2428" i="13"/>
  <c r="AR2428" i="13"/>
  <c r="AQ2428" i="13"/>
  <c r="AO2428" i="13"/>
  <c r="AN2428" i="13"/>
  <c r="AM2428" i="13"/>
  <c r="AK2428" i="13"/>
  <c r="AJ2428" i="13"/>
  <c r="AI2428" i="13"/>
  <c r="BE2427" i="13"/>
  <c r="BD2427" i="13"/>
  <c r="BC2427" i="13"/>
  <c r="BA2427" i="13"/>
  <c r="AZ2427" i="13"/>
  <c r="AY2427" i="13"/>
  <c r="BB2427" i="13" s="1"/>
  <c r="AW2427" i="13"/>
  <c r="AV2427" i="13"/>
  <c r="AU2427" i="13"/>
  <c r="AS2427" i="13"/>
  <c r="AR2427" i="13"/>
  <c r="AQ2427" i="13"/>
  <c r="AO2427" i="13"/>
  <c r="AN2427" i="13"/>
  <c r="AM2427" i="13"/>
  <c r="AK2427" i="13"/>
  <c r="AJ2427" i="13"/>
  <c r="AI2427" i="13"/>
  <c r="AL2427" i="13" s="1"/>
  <c r="BE2426" i="13"/>
  <c r="BD2426" i="13"/>
  <c r="BC2426" i="13"/>
  <c r="BA2426" i="13"/>
  <c r="AZ2426" i="13"/>
  <c r="AY2426" i="13"/>
  <c r="AW2426" i="13"/>
  <c r="AV2426" i="13"/>
  <c r="AU2426" i="13"/>
  <c r="AS2426" i="13"/>
  <c r="AR2426" i="13"/>
  <c r="AQ2426" i="13"/>
  <c r="AO2426" i="13"/>
  <c r="AN2426" i="13"/>
  <c r="AM2426" i="13"/>
  <c r="AK2426" i="13"/>
  <c r="AJ2426" i="13"/>
  <c r="AI2426" i="13"/>
  <c r="BE2425" i="13"/>
  <c r="BD2425" i="13"/>
  <c r="BC2425" i="13"/>
  <c r="BA2425" i="13"/>
  <c r="AZ2425" i="13"/>
  <c r="AY2425" i="13"/>
  <c r="AW2425" i="13"/>
  <c r="AV2425" i="13"/>
  <c r="AU2425" i="13"/>
  <c r="AS2425" i="13"/>
  <c r="AR2425" i="13"/>
  <c r="AQ2425" i="13"/>
  <c r="AO2425" i="13"/>
  <c r="AN2425" i="13"/>
  <c r="AM2425" i="13"/>
  <c r="AK2425" i="13"/>
  <c r="AJ2425" i="13"/>
  <c r="AI2425" i="13"/>
  <c r="BE2424" i="13"/>
  <c r="BD2424" i="13"/>
  <c r="BC2424" i="13"/>
  <c r="BA2424" i="13"/>
  <c r="AZ2424" i="13"/>
  <c r="AY2424" i="13"/>
  <c r="AW2424" i="13"/>
  <c r="AV2424" i="13"/>
  <c r="AU2424" i="13"/>
  <c r="AS2424" i="13"/>
  <c r="AR2424" i="13"/>
  <c r="AQ2424" i="13"/>
  <c r="AO2424" i="13"/>
  <c r="AN2424" i="13"/>
  <c r="AM2424" i="13"/>
  <c r="AK2424" i="13"/>
  <c r="AJ2424" i="13"/>
  <c r="AI2424" i="13"/>
  <c r="BE2423" i="13"/>
  <c r="BD2423" i="13"/>
  <c r="BC2423" i="13"/>
  <c r="BA2423" i="13"/>
  <c r="AZ2423" i="13"/>
  <c r="AY2423" i="13"/>
  <c r="AW2423" i="13"/>
  <c r="AV2423" i="13"/>
  <c r="AU2423" i="13"/>
  <c r="AS2423" i="13"/>
  <c r="AR2423" i="13"/>
  <c r="AQ2423" i="13"/>
  <c r="AO2423" i="13"/>
  <c r="AN2423" i="13"/>
  <c r="AM2423" i="13"/>
  <c r="AK2423" i="13"/>
  <c r="AJ2423" i="13"/>
  <c r="AI2423" i="13"/>
  <c r="BE2422" i="13"/>
  <c r="BD2422" i="13"/>
  <c r="BC2422" i="13"/>
  <c r="BA2422" i="13"/>
  <c r="AZ2422" i="13"/>
  <c r="AY2422" i="13"/>
  <c r="AW2422" i="13"/>
  <c r="AV2422" i="13"/>
  <c r="AU2422" i="13"/>
  <c r="AS2422" i="13"/>
  <c r="AR2422" i="13"/>
  <c r="AQ2422" i="13"/>
  <c r="AT2422" i="13" s="1"/>
  <c r="AO2422" i="13"/>
  <c r="AN2422" i="13"/>
  <c r="AM2422" i="13"/>
  <c r="AK2422" i="13"/>
  <c r="AJ2422" i="13"/>
  <c r="AI2422" i="13"/>
  <c r="BE2421" i="13"/>
  <c r="BD2421" i="13"/>
  <c r="BC2421" i="13"/>
  <c r="BA2421" i="13"/>
  <c r="AZ2421" i="13"/>
  <c r="AY2421" i="13"/>
  <c r="AW2421" i="13"/>
  <c r="AV2421" i="13"/>
  <c r="AU2421" i="13"/>
  <c r="AS2421" i="13"/>
  <c r="AR2421" i="13"/>
  <c r="AQ2421" i="13"/>
  <c r="AO2421" i="13"/>
  <c r="AN2421" i="13"/>
  <c r="AM2421" i="13"/>
  <c r="AK2421" i="13"/>
  <c r="AJ2421" i="13"/>
  <c r="AI2421" i="13"/>
  <c r="BE2420" i="13"/>
  <c r="BD2420" i="13"/>
  <c r="BC2420" i="13"/>
  <c r="BA2420" i="13"/>
  <c r="AZ2420" i="13"/>
  <c r="AY2420" i="13"/>
  <c r="BB2420" i="13" s="1"/>
  <c r="AW2420" i="13"/>
  <c r="AV2420" i="13"/>
  <c r="AU2420" i="13"/>
  <c r="AS2420" i="13"/>
  <c r="AR2420" i="13"/>
  <c r="AQ2420" i="13"/>
  <c r="AO2420" i="13"/>
  <c r="AN2420" i="13"/>
  <c r="AM2420" i="13"/>
  <c r="AK2420" i="13"/>
  <c r="AJ2420" i="13"/>
  <c r="AL2420" i="13" s="1"/>
  <c r="AI2420" i="13"/>
  <c r="BE2419" i="13"/>
  <c r="BD2419" i="13"/>
  <c r="BF2419" i="13" s="1"/>
  <c r="BC2419" i="13"/>
  <c r="BA2419" i="13"/>
  <c r="AZ2419" i="13"/>
  <c r="AY2419" i="13"/>
  <c r="AW2419" i="13"/>
  <c r="AV2419" i="13"/>
  <c r="AU2419" i="13"/>
  <c r="AS2419" i="13"/>
  <c r="AR2419" i="13"/>
  <c r="AQ2419" i="13"/>
  <c r="AO2419" i="13"/>
  <c r="AN2419" i="13"/>
  <c r="AM2419" i="13"/>
  <c r="AK2419" i="13"/>
  <c r="AJ2419" i="13"/>
  <c r="AI2419" i="13"/>
  <c r="BE2418" i="13"/>
  <c r="BF2418" i="13" s="1"/>
  <c r="BD2418" i="13"/>
  <c r="BC2418" i="13"/>
  <c r="BA2418" i="13"/>
  <c r="AZ2418" i="13"/>
  <c r="AY2418" i="13"/>
  <c r="AW2418" i="13"/>
  <c r="AV2418" i="13"/>
  <c r="AU2418" i="13"/>
  <c r="AS2418" i="13"/>
  <c r="AR2418" i="13"/>
  <c r="AQ2418" i="13"/>
  <c r="AO2418" i="13"/>
  <c r="AN2418" i="13"/>
  <c r="AM2418" i="13"/>
  <c r="AK2418" i="13"/>
  <c r="AJ2418" i="13"/>
  <c r="AI2418" i="13"/>
  <c r="BE2417" i="13"/>
  <c r="BD2417" i="13"/>
  <c r="BC2417" i="13"/>
  <c r="BA2417" i="13"/>
  <c r="AZ2417" i="13"/>
  <c r="AY2417" i="13"/>
  <c r="AW2417" i="13"/>
  <c r="AV2417" i="13"/>
  <c r="AU2417" i="13"/>
  <c r="AS2417" i="13"/>
  <c r="AR2417" i="13"/>
  <c r="AQ2417" i="13"/>
  <c r="AO2417" i="13"/>
  <c r="AN2417" i="13"/>
  <c r="AM2417" i="13"/>
  <c r="AK2417" i="13"/>
  <c r="AJ2417" i="13"/>
  <c r="AI2417" i="13"/>
  <c r="AL2417" i="13" s="1"/>
  <c r="BE2416" i="13"/>
  <c r="BD2416" i="13"/>
  <c r="BC2416" i="13"/>
  <c r="BA2416" i="13"/>
  <c r="AZ2416" i="13"/>
  <c r="AY2416" i="13"/>
  <c r="AW2416" i="13"/>
  <c r="AV2416" i="13"/>
  <c r="AU2416" i="13"/>
  <c r="AS2416" i="13"/>
  <c r="AR2416" i="13"/>
  <c r="AQ2416" i="13"/>
  <c r="AO2416" i="13"/>
  <c r="AN2416" i="13"/>
  <c r="AM2416" i="13"/>
  <c r="AK2416" i="13"/>
  <c r="AJ2416" i="13"/>
  <c r="AL2416" i="13" s="1"/>
  <c r="AI2416" i="13"/>
  <c r="BE2415" i="13"/>
  <c r="BD2415" i="13"/>
  <c r="BC2415" i="13"/>
  <c r="BA2415" i="13"/>
  <c r="AZ2415" i="13"/>
  <c r="AY2415" i="13"/>
  <c r="AW2415" i="13"/>
  <c r="AV2415" i="13"/>
  <c r="AU2415" i="13"/>
  <c r="AS2415" i="13"/>
  <c r="AR2415" i="13"/>
  <c r="AQ2415" i="13"/>
  <c r="AO2415" i="13"/>
  <c r="AN2415" i="13"/>
  <c r="AM2415" i="13"/>
  <c r="AK2415" i="13"/>
  <c r="AJ2415" i="13"/>
  <c r="AI2415" i="13"/>
  <c r="BE2414" i="13"/>
  <c r="BD2414" i="13"/>
  <c r="BC2414" i="13"/>
  <c r="BA2414" i="13"/>
  <c r="AZ2414" i="13"/>
  <c r="AY2414" i="13"/>
  <c r="AW2414" i="13"/>
  <c r="AV2414" i="13"/>
  <c r="AU2414" i="13"/>
  <c r="AS2414" i="13"/>
  <c r="AR2414" i="13"/>
  <c r="AQ2414" i="13"/>
  <c r="AT2414" i="13" s="1"/>
  <c r="AO2414" i="13"/>
  <c r="AN2414" i="13"/>
  <c r="AM2414" i="13"/>
  <c r="AK2414" i="13"/>
  <c r="AJ2414" i="13"/>
  <c r="AL2414" i="13" s="1"/>
  <c r="AI2414" i="13"/>
  <c r="BE2413" i="13"/>
  <c r="BD2413" i="13"/>
  <c r="BC2413" i="13"/>
  <c r="BA2413" i="13"/>
  <c r="AZ2413" i="13"/>
  <c r="BB2413" i="13" s="1"/>
  <c r="AY2413" i="13"/>
  <c r="AW2413" i="13"/>
  <c r="AV2413" i="13"/>
  <c r="AU2413" i="13"/>
  <c r="AS2413" i="13"/>
  <c r="AT2413" i="13" s="1"/>
  <c r="AR2413" i="13"/>
  <c r="AQ2413" i="13"/>
  <c r="AO2413" i="13"/>
  <c r="AN2413" i="13"/>
  <c r="AM2413" i="13"/>
  <c r="AK2413" i="13"/>
  <c r="AJ2413" i="13"/>
  <c r="AI2413" i="13"/>
  <c r="BE2412" i="13"/>
  <c r="BD2412" i="13"/>
  <c r="BC2412" i="13"/>
  <c r="BA2412" i="13"/>
  <c r="AZ2412" i="13"/>
  <c r="AY2412" i="13"/>
  <c r="AW2412" i="13"/>
  <c r="AV2412" i="13"/>
  <c r="AU2412" i="13"/>
  <c r="AS2412" i="13"/>
  <c r="AR2412" i="13"/>
  <c r="AQ2412" i="13"/>
  <c r="AO2412" i="13"/>
  <c r="AN2412" i="13"/>
  <c r="AM2412" i="13"/>
  <c r="AK2412" i="13"/>
  <c r="AJ2412" i="13"/>
  <c r="AI2412" i="13"/>
  <c r="BE2411" i="13"/>
  <c r="BD2411" i="13"/>
  <c r="BC2411" i="13"/>
  <c r="BA2411" i="13"/>
  <c r="AZ2411" i="13"/>
  <c r="AY2411" i="13"/>
  <c r="AW2411" i="13"/>
  <c r="AV2411" i="13"/>
  <c r="AU2411" i="13"/>
  <c r="AS2411" i="13"/>
  <c r="AR2411" i="13"/>
  <c r="AQ2411" i="13"/>
  <c r="AO2411" i="13"/>
  <c r="AN2411" i="13"/>
  <c r="AM2411" i="13"/>
  <c r="AK2411" i="13"/>
  <c r="AJ2411" i="13"/>
  <c r="AI2411" i="13"/>
  <c r="BE2410" i="13"/>
  <c r="BD2410" i="13"/>
  <c r="BC2410" i="13"/>
  <c r="BA2410" i="13"/>
  <c r="AZ2410" i="13"/>
  <c r="AY2410" i="13"/>
  <c r="AW2410" i="13"/>
  <c r="AV2410" i="13"/>
  <c r="AU2410" i="13"/>
  <c r="AS2410" i="13"/>
  <c r="AR2410" i="13"/>
  <c r="AQ2410" i="13"/>
  <c r="AO2410" i="13"/>
  <c r="AN2410" i="13"/>
  <c r="AM2410" i="13"/>
  <c r="AK2410" i="13"/>
  <c r="AJ2410" i="13"/>
  <c r="AI2410" i="13"/>
  <c r="BE2409" i="13"/>
  <c r="BD2409" i="13"/>
  <c r="BC2409" i="13"/>
  <c r="BA2409" i="13"/>
  <c r="AZ2409" i="13"/>
  <c r="AY2409" i="13"/>
  <c r="AW2409" i="13"/>
  <c r="AV2409" i="13"/>
  <c r="AU2409" i="13"/>
  <c r="AS2409" i="13"/>
  <c r="AR2409" i="13"/>
  <c r="AT2409" i="13" s="1"/>
  <c r="AQ2409" i="13"/>
  <c r="AO2409" i="13"/>
  <c r="AN2409" i="13"/>
  <c r="AM2409" i="13"/>
  <c r="AK2409" i="13"/>
  <c r="AJ2409" i="13"/>
  <c r="AL2409" i="13" s="1"/>
  <c r="AI2409" i="13"/>
  <c r="BE2408" i="13"/>
  <c r="BD2408" i="13"/>
  <c r="BC2408" i="13"/>
  <c r="BA2408" i="13"/>
  <c r="AZ2408" i="13"/>
  <c r="AY2408" i="13"/>
  <c r="AW2408" i="13"/>
  <c r="AV2408" i="13"/>
  <c r="AU2408" i="13"/>
  <c r="AS2408" i="13"/>
  <c r="AR2408" i="13"/>
  <c r="AQ2408" i="13"/>
  <c r="AT2408" i="13" s="1"/>
  <c r="AO2408" i="13"/>
  <c r="AN2408" i="13"/>
  <c r="AM2408" i="13"/>
  <c r="AK2408" i="13"/>
  <c r="AJ2408" i="13"/>
  <c r="AI2408" i="13"/>
  <c r="BE2407" i="13"/>
  <c r="BD2407" i="13"/>
  <c r="BC2407" i="13"/>
  <c r="BA2407" i="13"/>
  <c r="AZ2407" i="13"/>
  <c r="AY2407" i="13"/>
  <c r="AW2407" i="13"/>
  <c r="AV2407" i="13"/>
  <c r="AU2407" i="13"/>
  <c r="AS2407" i="13"/>
  <c r="AR2407" i="13"/>
  <c r="AQ2407" i="13"/>
  <c r="AO2407" i="13"/>
  <c r="AN2407" i="13"/>
  <c r="AM2407" i="13"/>
  <c r="AK2407" i="13"/>
  <c r="AJ2407" i="13"/>
  <c r="AI2407" i="13"/>
  <c r="BE2406" i="13"/>
  <c r="BD2406" i="13"/>
  <c r="BC2406" i="13"/>
  <c r="BA2406" i="13"/>
  <c r="AZ2406" i="13"/>
  <c r="AY2406" i="13"/>
  <c r="AW2406" i="13"/>
  <c r="AV2406" i="13"/>
  <c r="AU2406" i="13"/>
  <c r="AS2406" i="13"/>
  <c r="AR2406" i="13"/>
  <c r="AQ2406" i="13"/>
  <c r="AO2406" i="13"/>
  <c r="AN2406" i="13"/>
  <c r="AM2406" i="13"/>
  <c r="AK2406" i="13"/>
  <c r="AJ2406" i="13"/>
  <c r="AI2406" i="13"/>
  <c r="BE2405" i="13"/>
  <c r="BD2405" i="13"/>
  <c r="BC2405" i="13"/>
  <c r="BA2405" i="13"/>
  <c r="AZ2405" i="13"/>
  <c r="AY2405" i="13"/>
  <c r="AW2405" i="13"/>
  <c r="AV2405" i="13"/>
  <c r="AU2405" i="13"/>
  <c r="AS2405" i="13"/>
  <c r="AR2405" i="13"/>
  <c r="AQ2405" i="13"/>
  <c r="AO2405" i="13"/>
  <c r="AN2405" i="13"/>
  <c r="AM2405" i="13"/>
  <c r="AK2405" i="13"/>
  <c r="AJ2405" i="13"/>
  <c r="AI2405" i="13"/>
  <c r="BE2404" i="13"/>
  <c r="BD2404" i="13"/>
  <c r="BC2404" i="13"/>
  <c r="BA2404" i="13"/>
  <c r="AZ2404" i="13"/>
  <c r="AY2404" i="13"/>
  <c r="AW2404" i="13"/>
  <c r="AV2404" i="13"/>
  <c r="AU2404" i="13"/>
  <c r="AS2404" i="13"/>
  <c r="AR2404" i="13"/>
  <c r="AQ2404" i="13"/>
  <c r="AO2404" i="13"/>
  <c r="AN2404" i="13"/>
  <c r="AM2404" i="13"/>
  <c r="AK2404" i="13"/>
  <c r="AJ2404" i="13"/>
  <c r="AI2404" i="13"/>
  <c r="BE2403" i="13"/>
  <c r="BD2403" i="13"/>
  <c r="BC2403" i="13"/>
  <c r="BA2403" i="13"/>
  <c r="AZ2403" i="13"/>
  <c r="AY2403" i="13"/>
  <c r="AW2403" i="13"/>
  <c r="AV2403" i="13"/>
  <c r="AU2403" i="13"/>
  <c r="AS2403" i="13"/>
  <c r="AR2403" i="13"/>
  <c r="AQ2403" i="13"/>
  <c r="AO2403" i="13"/>
  <c r="AN2403" i="13"/>
  <c r="AM2403" i="13"/>
  <c r="AK2403" i="13"/>
  <c r="AJ2403" i="13"/>
  <c r="AI2403" i="13"/>
  <c r="BE2402" i="13"/>
  <c r="BD2402" i="13"/>
  <c r="BC2402" i="13"/>
  <c r="BA2402" i="13"/>
  <c r="AZ2402" i="13"/>
  <c r="AY2402" i="13"/>
  <c r="AW2402" i="13"/>
  <c r="AV2402" i="13"/>
  <c r="AU2402" i="13"/>
  <c r="AS2402" i="13"/>
  <c r="AR2402" i="13"/>
  <c r="AQ2402" i="13"/>
  <c r="AO2402" i="13"/>
  <c r="AN2402" i="13"/>
  <c r="AM2402" i="13"/>
  <c r="AK2402" i="13"/>
  <c r="AJ2402" i="13"/>
  <c r="AI2402" i="13"/>
  <c r="BE2401" i="13"/>
  <c r="BD2401" i="13"/>
  <c r="BC2401" i="13"/>
  <c r="BA2401" i="13"/>
  <c r="AZ2401" i="13"/>
  <c r="AY2401" i="13"/>
  <c r="AW2401" i="13"/>
  <c r="AV2401" i="13"/>
  <c r="AU2401" i="13"/>
  <c r="AS2401" i="13"/>
  <c r="AR2401" i="13"/>
  <c r="AQ2401" i="13"/>
  <c r="AO2401" i="13"/>
  <c r="AN2401" i="13"/>
  <c r="AM2401" i="13"/>
  <c r="AK2401" i="13"/>
  <c r="AJ2401" i="13"/>
  <c r="AI2401" i="13"/>
  <c r="BE2400" i="13"/>
  <c r="BD2400" i="13"/>
  <c r="BC2400" i="13"/>
  <c r="BA2400" i="13"/>
  <c r="AZ2400" i="13"/>
  <c r="AY2400" i="13"/>
  <c r="AW2400" i="13"/>
  <c r="AV2400" i="13"/>
  <c r="AU2400" i="13"/>
  <c r="AS2400" i="13"/>
  <c r="AR2400" i="13"/>
  <c r="AQ2400" i="13"/>
  <c r="AO2400" i="13"/>
  <c r="AN2400" i="13"/>
  <c r="AM2400" i="13"/>
  <c r="AK2400" i="13"/>
  <c r="AJ2400" i="13"/>
  <c r="AI2400" i="13"/>
  <c r="BE2399" i="13"/>
  <c r="BD2399" i="13"/>
  <c r="BC2399" i="13"/>
  <c r="BA2399" i="13"/>
  <c r="AZ2399" i="13"/>
  <c r="AY2399" i="13"/>
  <c r="AW2399" i="13"/>
  <c r="AV2399" i="13"/>
  <c r="AU2399" i="13"/>
  <c r="AS2399" i="13"/>
  <c r="AR2399" i="13"/>
  <c r="AQ2399" i="13"/>
  <c r="AO2399" i="13"/>
  <c r="AN2399" i="13"/>
  <c r="AM2399" i="13"/>
  <c r="AK2399" i="13"/>
  <c r="AJ2399" i="13"/>
  <c r="AI2399" i="13"/>
  <c r="BE2398" i="13"/>
  <c r="BD2398" i="13"/>
  <c r="BC2398" i="13"/>
  <c r="BA2398" i="13"/>
  <c r="AZ2398" i="13"/>
  <c r="AY2398" i="13"/>
  <c r="AW2398" i="13"/>
  <c r="AV2398" i="13"/>
  <c r="AU2398" i="13"/>
  <c r="AS2398" i="13"/>
  <c r="AR2398" i="13"/>
  <c r="AQ2398" i="13"/>
  <c r="AO2398" i="13"/>
  <c r="AN2398" i="13"/>
  <c r="AM2398" i="13"/>
  <c r="AK2398" i="13"/>
  <c r="AJ2398" i="13"/>
  <c r="AI2398" i="13"/>
  <c r="BE2397" i="13"/>
  <c r="BD2397" i="13"/>
  <c r="BC2397" i="13"/>
  <c r="BA2397" i="13"/>
  <c r="AZ2397" i="13"/>
  <c r="AY2397" i="13"/>
  <c r="AW2397" i="13"/>
  <c r="AV2397" i="13"/>
  <c r="AU2397" i="13"/>
  <c r="AS2397" i="13"/>
  <c r="AR2397" i="13"/>
  <c r="AQ2397" i="13"/>
  <c r="AO2397" i="13"/>
  <c r="AN2397" i="13"/>
  <c r="AM2397" i="13"/>
  <c r="AK2397" i="13"/>
  <c r="AJ2397" i="13"/>
  <c r="AI2397" i="13"/>
  <c r="BE2396" i="13"/>
  <c r="BD2396" i="13"/>
  <c r="BC2396" i="13"/>
  <c r="BA2396" i="13"/>
  <c r="AZ2396" i="13"/>
  <c r="AY2396" i="13"/>
  <c r="AW2396" i="13"/>
  <c r="AV2396" i="13"/>
  <c r="AU2396" i="13"/>
  <c r="AS2396" i="13"/>
  <c r="AR2396" i="13"/>
  <c r="AQ2396" i="13"/>
  <c r="AO2396" i="13"/>
  <c r="AN2396" i="13"/>
  <c r="AM2396" i="13"/>
  <c r="AK2396" i="13"/>
  <c r="AJ2396" i="13"/>
  <c r="AI2396" i="13"/>
  <c r="BE2395" i="13"/>
  <c r="BD2395" i="13"/>
  <c r="BC2395" i="13"/>
  <c r="BA2395" i="13"/>
  <c r="AZ2395" i="13"/>
  <c r="AY2395" i="13"/>
  <c r="AW2395" i="13"/>
  <c r="AV2395" i="13"/>
  <c r="AU2395" i="13"/>
  <c r="AS2395" i="13"/>
  <c r="AR2395" i="13"/>
  <c r="AQ2395" i="13"/>
  <c r="AO2395" i="13"/>
  <c r="AN2395" i="13"/>
  <c r="AM2395" i="13"/>
  <c r="AK2395" i="13"/>
  <c r="AJ2395" i="13"/>
  <c r="AI2395" i="13"/>
  <c r="BE2394" i="13"/>
  <c r="BD2394" i="13"/>
  <c r="BC2394" i="13"/>
  <c r="BA2394" i="13"/>
  <c r="AZ2394" i="13"/>
  <c r="AY2394" i="13"/>
  <c r="AW2394" i="13"/>
  <c r="AV2394" i="13"/>
  <c r="AU2394" i="13"/>
  <c r="AS2394" i="13"/>
  <c r="AR2394" i="13"/>
  <c r="AQ2394" i="13"/>
  <c r="AO2394" i="13"/>
  <c r="AN2394" i="13"/>
  <c r="AM2394" i="13"/>
  <c r="AK2394" i="13"/>
  <c r="AJ2394" i="13"/>
  <c r="AI2394" i="13"/>
  <c r="BE2393" i="13"/>
  <c r="BD2393" i="13"/>
  <c r="BC2393" i="13"/>
  <c r="BA2393" i="13"/>
  <c r="AZ2393" i="13"/>
  <c r="AY2393" i="13"/>
  <c r="AW2393" i="13"/>
  <c r="AV2393" i="13"/>
  <c r="AU2393" i="13"/>
  <c r="AS2393" i="13"/>
  <c r="AR2393" i="13"/>
  <c r="AQ2393" i="13"/>
  <c r="AO2393" i="13"/>
  <c r="AN2393" i="13"/>
  <c r="AM2393" i="13"/>
  <c r="AK2393" i="13"/>
  <c r="AJ2393" i="13"/>
  <c r="AI2393" i="13"/>
  <c r="BE2392" i="13"/>
  <c r="BD2392" i="13"/>
  <c r="BC2392" i="13"/>
  <c r="BA2392" i="13"/>
  <c r="AZ2392" i="13"/>
  <c r="AY2392" i="13"/>
  <c r="AW2392" i="13"/>
  <c r="AV2392" i="13"/>
  <c r="AU2392" i="13"/>
  <c r="AS2392" i="13"/>
  <c r="AR2392" i="13"/>
  <c r="AQ2392" i="13"/>
  <c r="AO2392" i="13"/>
  <c r="AN2392" i="13"/>
  <c r="AM2392" i="13"/>
  <c r="AK2392" i="13"/>
  <c r="AJ2392" i="13"/>
  <c r="AI2392" i="13"/>
  <c r="BE2391" i="13"/>
  <c r="BD2391" i="13"/>
  <c r="BC2391" i="13"/>
  <c r="BA2391" i="13"/>
  <c r="AZ2391" i="13"/>
  <c r="AY2391" i="13"/>
  <c r="AW2391" i="13"/>
  <c r="AV2391" i="13"/>
  <c r="AU2391" i="13"/>
  <c r="AS2391" i="13"/>
  <c r="AR2391" i="13"/>
  <c r="AQ2391" i="13"/>
  <c r="AO2391" i="13"/>
  <c r="AN2391" i="13"/>
  <c r="AM2391" i="13"/>
  <c r="AK2391" i="13"/>
  <c r="AJ2391" i="13"/>
  <c r="AI2391" i="13"/>
  <c r="BE2390" i="13"/>
  <c r="BD2390" i="13"/>
  <c r="BC2390" i="13"/>
  <c r="BA2390" i="13"/>
  <c r="AZ2390" i="13"/>
  <c r="AY2390" i="13"/>
  <c r="BB2390" i="13" s="1"/>
  <c r="AW2390" i="13"/>
  <c r="AV2390" i="13"/>
  <c r="AU2390" i="13"/>
  <c r="AX2390" i="13" s="1"/>
  <c r="AS2390" i="13"/>
  <c r="AR2390" i="13"/>
  <c r="AQ2390" i="13"/>
  <c r="AO2390" i="13"/>
  <c r="AN2390" i="13"/>
  <c r="AM2390" i="13"/>
  <c r="AK2390" i="13"/>
  <c r="AJ2390" i="13"/>
  <c r="AI2390" i="13"/>
  <c r="BE2389" i="13"/>
  <c r="BD2389" i="13"/>
  <c r="BC2389" i="13"/>
  <c r="BA2389" i="13"/>
  <c r="AZ2389" i="13"/>
  <c r="AY2389" i="13"/>
  <c r="AW2389" i="13"/>
  <c r="AV2389" i="13"/>
  <c r="AU2389" i="13"/>
  <c r="AS2389" i="13"/>
  <c r="AR2389" i="13"/>
  <c r="AQ2389" i="13"/>
  <c r="AO2389" i="13"/>
  <c r="AN2389" i="13"/>
  <c r="AM2389" i="13"/>
  <c r="AK2389" i="13"/>
  <c r="AJ2389" i="13"/>
  <c r="AI2389" i="13"/>
  <c r="BE2388" i="13"/>
  <c r="BD2388" i="13"/>
  <c r="BC2388" i="13"/>
  <c r="BA2388" i="13"/>
  <c r="AZ2388" i="13"/>
  <c r="AY2388" i="13"/>
  <c r="AW2388" i="13"/>
  <c r="AV2388" i="13"/>
  <c r="AU2388" i="13"/>
  <c r="AS2388" i="13"/>
  <c r="AR2388" i="13"/>
  <c r="AQ2388" i="13"/>
  <c r="AO2388" i="13"/>
  <c r="AN2388" i="13"/>
  <c r="AM2388" i="13"/>
  <c r="AK2388" i="13"/>
  <c r="AJ2388" i="13"/>
  <c r="AI2388" i="13"/>
  <c r="BE2387" i="13"/>
  <c r="BD2387" i="13"/>
  <c r="BC2387" i="13"/>
  <c r="BA2387" i="13"/>
  <c r="AZ2387" i="13"/>
  <c r="AY2387" i="13"/>
  <c r="AW2387" i="13"/>
  <c r="AV2387" i="13"/>
  <c r="AU2387" i="13"/>
  <c r="AS2387" i="13"/>
  <c r="AR2387" i="13"/>
  <c r="AQ2387" i="13"/>
  <c r="AO2387" i="13"/>
  <c r="AN2387" i="13"/>
  <c r="AM2387" i="13"/>
  <c r="AK2387" i="13"/>
  <c r="AJ2387" i="13"/>
  <c r="AI2387" i="13"/>
  <c r="BE2386" i="13"/>
  <c r="BD2386" i="13"/>
  <c r="BC2386" i="13"/>
  <c r="BA2386" i="13"/>
  <c r="AZ2386" i="13"/>
  <c r="AY2386" i="13"/>
  <c r="AW2386" i="13"/>
  <c r="AV2386" i="13"/>
  <c r="AU2386" i="13"/>
  <c r="AS2386" i="13"/>
  <c r="AR2386" i="13"/>
  <c r="AQ2386" i="13"/>
  <c r="AP2386" i="13"/>
  <c r="AO2386" i="13"/>
  <c r="AN2386" i="13"/>
  <c r="AM2386" i="13"/>
  <c r="AK2386" i="13"/>
  <c r="AJ2386" i="13"/>
  <c r="AI2386" i="13"/>
  <c r="BE2385" i="13"/>
  <c r="BD2385" i="13"/>
  <c r="BC2385" i="13"/>
  <c r="BA2385" i="13"/>
  <c r="AZ2385" i="13"/>
  <c r="AY2385" i="13"/>
  <c r="AW2385" i="13"/>
  <c r="AV2385" i="13"/>
  <c r="AX2385" i="13" s="1"/>
  <c r="AU2385" i="13"/>
  <c r="AS2385" i="13"/>
  <c r="AR2385" i="13"/>
  <c r="AQ2385" i="13"/>
  <c r="AO2385" i="13"/>
  <c r="AN2385" i="13"/>
  <c r="AM2385" i="13"/>
  <c r="AK2385" i="13"/>
  <c r="AJ2385" i="13"/>
  <c r="AI2385" i="13"/>
  <c r="BE2384" i="13"/>
  <c r="BD2384" i="13"/>
  <c r="BC2384" i="13"/>
  <c r="BA2384" i="13"/>
  <c r="AZ2384" i="13"/>
  <c r="AY2384" i="13"/>
  <c r="AW2384" i="13"/>
  <c r="AV2384" i="13"/>
  <c r="AU2384" i="13"/>
  <c r="AS2384" i="13"/>
  <c r="AR2384" i="13"/>
  <c r="AQ2384" i="13"/>
  <c r="AO2384" i="13"/>
  <c r="AN2384" i="13"/>
  <c r="AM2384" i="13"/>
  <c r="AK2384" i="13"/>
  <c r="AJ2384" i="13"/>
  <c r="AI2384" i="13"/>
  <c r="BE2383" i="13"/>
  <c r="BD2383" i="13"/>
  <c r="BC2383" i="13"/>
  <c r="BA2383" i="13"/>
  <c r="AZ2383" i="13"/>
  <c r="AY2383" i="13"/>
  <c r="AW2383" i="13"/>
  <c r="AV2383" i="13"/>
  <c r="AU2383" i="13"/>
  <c r="AS2383" i="13"/>
  <c r="AR2383" i="13"/>
  <c r="AQ2383" i="13"/>
  <c r="AO2383" i="13"/>
  <c r="AN2383" i="13"/>
  <c r="AP2383" i="13" s="1"/>
  <c r="AM2383" i="13"/>
  <c r="AK2383" i="13"/>
  <c r="AJ2383" i="13"/>
  <c r="AI2383" i="13"/>
  <c r="BE2382" i="13"/>
  <c r="BD2382" i="13"/>
  <c r="BC2382" i="13"/>
  <c r="BA2382" i="13"/>
  <c r="AZ2382" i="13"/>
  <c r="AY2382" i="13"/>
  <c r="AW2382" i="13"/>
  <c r="AV2382" i="13"/>
  <c r="AU2382" i="13"/>
  <c r="AS2382" i="13"/>
  <c r="AR2382" i="13"/>
  <c r="AQ2382" i="13"/>
  <c r="AO2382" i="13"/>
  <c r="AN2382" i="13"/>
  <c r="AM2382" i="13"/>
  <c r="AK2382" i="13"/>
  <c r="AJ2382" i="13"/>
  <c r="AI2382" i="13"/>
  <c r="BE2381" i="13"/>
  <c r="BD2381" i="13"/>
  <c r="BC2381" i="13"/>
  <c r="BA2381" i="13"/>
  <c r="AZ2381" i="13"/>
  <c r="AY2381" i="13"/>
  <c r="BB2381" i="13" s="1"/>
  <c r="AW2381" i="13"/>
  <c r="AV2381" i="13"/>
  <c r="AU2381" i="13"/>
  <c r="AS2381" i="13"/>
  <c r="AR2381" i="13"/>
  <c r="AT2381" i="13" s="1"/>
  <c r="AQ2381" i="13"/>
  <c r="AO2381" i="13"/>
  <c r="AN2381" i="13"/>
  <c r="AM2381" i="13"/>
  <c r="AK2381" i="13"/>
  <c r="AJ2381" i="13"/>
  <c r="AI2381" i="13"/>
  <c r="BE2380" i="13"/>
  <c r="BD2380" i="13"/>
  <c r="BC2380" i="13"/>
  <c r="BA2380" i="13"/>
  <c r="AZ2380" i="13"/>
  <c r="AY2380" i="13"/>
  <c r="AW2380" i="13"/>
  <c r="AV2380" i="13"/>
  <c r="AU2380" i="13"/>
  <c r="AS2380" i="13"/>
  <c r="AR2380" i="13"/>
  <c r="AQ2380" i="13"/>
  <c r="AT2380" i="13" s="1"/>
  <c r="AO2380" i="13"/>
  <c r="AN2380" i="13"/>
  <c r="AM2380" i="13"/>
  <c r="AK2380" i="13"/>
  <c r="AJ2380" i="13"/>
  <c r="AI2380" i="13"/>
  <c r="BE2379" i="13"/>
  <c r="BD2379" i="13"/>
  <c r="BC2379" i="13"/>
  <c r="BA2379" i="13"/>
  <c r="AZ2379" i="13"/>
  <c r="AY2379" i="13"/>
  <c r="AW2379" i="13"/>
  <c r="AV2379" i="13"/>
  <c r="AU2379" i="13"/>
  <c r="AS2379" i="13"/>
  <c r="AR2379" i="13"/>
  <c r="AQ2379" i="13"/>
  <c r="AT2379" i="13" s="1"/>
  <c r="AP2379" i="13"/>
  <c r="AO2379" i="13"/>
  <c r="AN2379" i="13"/>
  <c r="AM2379" i="13"/>
  <c r="AK2379" i="13"/>
  <c r="AJ2379" i="13"/>
  <c r="AI2379" i="13"/>
  <c r="BE2378" i="13"/>
  <c r="BD2378" i="13"/>
  <c r="BC2378" i="13"/>
  <c r="BA2378" i="13"/>
  <c r="AZ2378" i="13"/>
  <c r="AY2378" i="13"/>
  <c r="AW2378" i="13"/>
  <c r="AV2378" i="13"/>
  <c r="AU2378" i="13"/>
  <c r="AS2378" i="13"/>
  <c r="AR2378" i="13"/>
  <c r="AQ2378" i="13"/>
  <c r="AO2378" i="13"/>
  <c r="AN2378" i="13"/>
  <c r="AM2378" i="13"/>
  <c r="AK2378" i="13"/>
  <c r="AJ2378" i="13"/>
  <c r="AI2378" i="13"/>
  <c r="BE2377" i="13"/>
  <c r="BD2377" i="13"/>
  <c r="BC2377" i="13"/>
  <c r="BF2377" i="13" s="1"/>
  <c r="BB2377" i="13"/>
  <c r="BA2377" i="13"/>
  <c r="AZ2377" i="13"/>
  <c r="AY2377" i="13"/>
  <c r="AW2377" i="13"/>
  <c r="AV2377" i="13"/>
  <c r="AU2377" i="13"/>
  <c r="AS2377" i="13"/>
  <c r="AR2377" i="13"/>
  <c r="AQ2377" i="13"/>
  <c r="AO2377" i="13"/>
  <c r="AN2377" i="13"/>
  <c r="AM2377" i="13"/>
  <c r="AK2377" i="13"/>
  <c r="AJ2377" i="13"/>
  <c r="AI2377" i="13"/>
  <c r="BE2376" i="13"/>
  <c r="BD2376" i="13"/>
  <c r="BC2376" i="13"/>
  <c r="BF2376" i="13" s="1"/>
  <c r="BA2376" i="13"/>
  <c r="AZ2376" i="13"/>
  <c r="AY2376" i="13"/>
  <c r="AW2376" i="13"/>
  <c r="AV2376" i="13"/>
  <c r="AU2376" i="13"/>
  <c r="AS2376" i="13"/>
  <c r="AR2376" i="13"/>
  <c r="AQ2376" i="13"/>
  <c r="AO2376" i="13"/>
  <c r="AN2376" i="13"/>
  <c r="AM2376" i="13"/>
  <c r="AK2376" i="13"/>
  <c r="AJ2376" i="13"/>
  <c r="AI2376" i="13"/>
  <c r="BE2375" i="13"/>
  <c r="BD2375" i="13"/>
  <c r="BC2375" i="13"/>
  <c r="BA2375" i="13"/>
  <c r="AZ2375" i="13"/>
  <c r="AY2375" i="13"/>
  <c r="AW2375" i="13"/>
  <c r="AV2375" i="13"/>
  <c r="AU2375" i="13"/>
  <c r="AS2375" i="13"/>
  <c r="AR2375" i="13"/>
  <c r="AQ2375" i="13"/>
  <c r="AO2375" i="13"/>
  <c r="AN2375" i="13"/>
  <c r="AM2375" i="13"/>
  <c r="AK2375" i="13"/>
  <c r="AJ2375" i="13"/>
  <c r="AI2375" i="13"/>
  <c r="BE2374" i="13"/>
  <c r="BD2374" i="13"/>
  <c r="BC2374" i="13"/>
  <c r="BF2374" i="13" s="1"/>
  <c r="BA2374" i="13"/>
  <c r="AZ2374" i="13"/>
  <c r="AY2374" i="13"/>
  <c r="AW2374" i="13"/>
  <c r="AV2374" i="13"/>
  <c r="AU2374" i="13"/>
  <c r="AS2374" i="13"/>
  <c r="AR2374" i="13"/>
  <c r="AT2374" i="13" s="1"/>
  <c r="AQ2374" i="13"/>
  <c r="AO2374" i="13"/>
  <c r="AN2374" i="13"/>
  <c r="AM2374" i="13"/>
  <c r="AK2374" i="13"/>
  <c r="AJ2374" i="13"/>
  <c r="AI2374" i="13"/>
  <c r="BE2373" i="13"/>
  <c r="BD2373" i="13"/>
  <c r="BC2373" i="13"/>
  <c r="BA2373" i="13"/>
  <c r="AZ2373" i="13"/>
  <c r="AY2373" i="13"/>
  <c r="AW2373" i="13"/>
  <c r="AV2373" i="13"/>
  <c r="AU2373" i="13"/>
  <c r="AS2373" i="13"/>
  <c r="AR2373" i="13"/>
  <c r="AQ2373" i="13"/>
  <c r="AO2373" i="13"/>
  <c r="AN2373" i="13"/>
  <c r="AM2373" i="13"/>
  <c r="AK2373" i="13"/>
  <c r="AJ2373" i="13"/>
  <c r="AI2373" i="13"/>
  <c r="BE2372" i="13"/>
  <c r="BD2372" i="13"/>
  <c r="BC2372" i="13"/>
  <c r="BA2372" i="13"/>
  <c r="AZ2372" i="13"/>
  <c r="AY2372" i="13"/>
  <c r="AW2372" i="13"/>
  <c r="AV2372" i="13"/>
  <c r="AU2372" i="13"/>
  <c r="AS2372" i="13"/>
  <c r="AR2372" i="13"/>
  <c r="AQ2372" i="13"/>
  <c r="AO2372" i="13"/>
  <c r="AN2372" i="13"/>
  <c r="AM2372" i="13"/>
  <c r="AK2372" i="13"/>
  <c r="AJ2372" i="13"/>
  <c r="AI2372" i="13"/>
  <c r="BE2371" i="13"/>
  <c r="BD2371" i="13"/>
  <c r="BC2371" i="13"/>
  <c r="BA2371" i="13"/>
  <c r="AZ2371" i="13"/>
  <c r="AY2371" i="13"/>
  <c r="AW2371" i="13"/>
  <c r="AV2371" i="13"/>
  <c r="AU2371" i="13"/>
  <c r="AS2371" i="13"/>
  <c r="AR2371" i="13"/>
  <c r="AQ2371" i="13"/>
  <c r="AO2371" i="13"/>
  <c r="AN2371" i="13"/>
  <c r="AM2371" i="13"/>
  <c r="AK2371" i="13"/>
  <c r="AJ2371" i="13"/>
  <c r="AI2371" i="13"/>
  <c r="BE2370" i="13"/>
  <c r="BD2370" i="13"/>
  <c r="BC2370" i="13"/>
  <c r="BA2370" i="13"/>
  <c r="AZ2370" i="13"/>
  <c r="AY2370" i="13"/>
  <c r="AW2370" i="13"/>
  <c r="AV2370" i="13"/>
  <c r="AU2370" i="13"/>
  <c r="AS2370" i="13"/>
  <c r="AR2370" i="13"/>
  <c r="AQ2370" i="13"/>
  <c r="AO2370" i="13"/>
  <c r="AN2370" i="13"/>
  <c r="AM2370" i="13"/>
  <c r="AK2370" i="13"/>
  <c r="AJ2370" i="13"/>
  <c r="AI2370" i="13"/>
  <c r="BE2369" i="13"/>
  <c r="BD2369" i="13"/>
  <c r="BC2369" i="13"/>
  <c r="BF2369" i="13" s="1"/>
  <c r="BA2369" i="13"/>
  <c r="AZ2369" i="13"/>
  <c r="AY2369" i="13"/>
  <c r="AW2369" i="13"/>
  <c r="AV2369" i="13"/>
  <c r="AU2369" i="13"/>
  <c r="AS2369" i="13"/>
  <c r="AR2369" i="13"/>
  <c r="AQ2369" i="13"/>
  <c r="AO2369" i="13"/>
  <c r="AN2369" i="13"/>
  <c r="AM2369" i="13"/>
  <c r="AK2369" i="13"/>
  <c r="AJ2369" i="13"/>
  <c r="AI2369" i="13"/>
  <c r="BE2368" i="13"/>
  <c r="BD2368" i="13"/>
  <c r="BC2368" i="13"/>
  <c r="BA2368" i="13"/>
  <c r="AZ2368" i="13"/>
  <c r="AY2368" i="13"/>
  <c r="AW2368" i="13"/>
  <c r="AV2368" i="13"/>
  <c r="AU2368" i="13"/>
  <c r="AS2368" i="13"/>
  <c r="AR2368" i="13"/>
  <c r="AQ2368" i="13"/>
  <c r="AO2368" i="13"/>
  <c r="AN2368" i="13"/>
  <c r="AM2368" i="13"/>
  <c r="AK2368" i="13"/>
  <c r="AJ2368" i="13"/>
  <c r="AI2368" i="13"/>
  <c r="BE2367" i="13"/>
  <c r="BD2367" i="13"/>
  <c r="BC2367" i="13"/>
  <c r="BA2367" i="13"/>
  <c r="AZ2367" i="13"/>
  <c r="AY2367" i="13"/>
  <c r="AW2367" i="13"/>
  <c r="AV2367" i="13"/>
  <c r="AU2367" i="13"/>
  <c r="AX2367" i="13" s="1"/>
  <c r="AS2367" i="13"/>
  <c r="AR2367" i="13"/>
  <c r="AQ2367" i="13"/>
  <c r="AO2367" i="13"/>
  <c r="AN2367" i="13"/>
  <c r="AP2367" i="13" s="1"/>
  <c r="AM2367" i="13"/>
  <c r="AK2367" i="13"/>
  <c r="AJ2367" i="13"/>
  <c r="AI2367" i="13"/>
  <c r="BE2366" i="13"/>
  <c r="BD2366" i="13"/>
  <c r="BC2366" i="13"/>
  <c r="BA2366" i="13"/>
  <c r="AZ2366" i="13"/>
  <c r="AY2366" i="13"/>
  <c r="AW2366" i="13"/>
  <c r="AV2366" i="13"/>
  <c r="AU2366" i="13"/>
  <c r="AS2366" i="13"/>
  <c r="AR2366" i="13"/>
  <c r="AQ2366" i="13"/>
  <c r="AO2366" i="13"/>
  <c r="AN2366" i="13"/>
  <c r="AM2366" i="13"/>
  <c r="AK2366" i="13"/>
  <c r="AJ2366" i="13"/>
  <c r="AI2366" i="13"/>
  <c r="BE2365" i="13"/>
  <c r="BD2365" i="13"/>
  <c r="BC2365" i="13"/>
  <c r="BA2365" i="13"/>
  <c r="AZ2365" i="13"/>
  <c r="AY2365" i="13"/>
  <c r="AW2365" i="13"/>
  <c r="AV2365" i="13"/>
  <c r="AU2365" i="13"/>
  <c r="AX2365" i="13" s="1"/>
  <c r="AS2365" i="13"/>
  <c r="AR2365" i="13"/>
  <c r="AQ2365" i="13"/>
  <c r="AO2365" i="13"/>
  <c r="AN2365" i="13"/>
  <c r="AM2365" i="13"/>
  <c r="AK2365" i="13"/>
  <c r="AJ2365" i="13"/>
  <c r="AI2365" i="13"/>
  <c r="BE2364" i="13"/>
  <c r="BD2364" i="13"/>
  <c r="BC2364" i="13"/>
  <c r="BA2364" i="13"/>
  <c r="AZ2364" i="13"/>
  <c r="AY2364" i="13"/>
  <c r="AW2364" i="13"/>
  <c r="AV2364" i="13"/>
  <c r="AU2364" i="13"/>
  <c r="AS2364" i="13"/>
  <c r="AR2364" i="13"/>
  <c r="AQ2364" i="13"/>
  <c r="AO2364" i="13"/>
  <c r="AN2364" i="13"/>
  <c r="AM2364" i="13"/>
  <c r="AK2364" i="13"/>
  <c r="AJ2364" i="13"/>
  <c r="AI2364" i="13"/>
  <c r="BE2363" i="13"/>
  <c r="BD2363" i="13"/>
  <c r="BC2363" i="13"/>
  <c r="BA2363" i="13"/>
  <c r="AZ2363" i="13"/>
  <c r="AY2363" i="13"/>
  <c r="AW2363" i="13"/>
  <c r="AV2363" i="13"/>
  <c r="AU2363" i="13"/>
  <c r="AS2363" i="13"/>
  <c r="AR2363" i="13"/>
  <c r="AQ2363" i="13"/>
  <c r="AO2363" i="13"/>
  <c r="AN2363" i="13"/>
  <c r="AM2363" i="13"/>
  <c r="AK2363" i="13"/>
  <c r="AJ2363" i="13"/>
  <c r="AI2363" i="13"/>
  <c r="BE2362" i="13"/>
  <c r="BD2362" i="13"/>
  <c r="BF2362" i="13" s="1"/>
  <c r="BC2362" i="13"/>
  <c r="BA2362" i="13"/>
  <c r="AZ2362" i="13"/>
  <c r="AY2362" i="13"/>
  <c r="AW2362" i="13"/>
  <c r="AV2362" i="13"/>
  <c r="AU2362" i="13"/>
  <c r="AS2362" i="13"/>
  <c r="AR2362" i="13"/>
  <c r="AQ2362" i="13"/>
  <c r="AO2362" i="13"/>
  <c r="AN2362" i="13"/>
  <c r="AM2362" i="13"/>
  <c r="AK2362" i="13"/>
  <c r="AJ2362" i="13"/>
  <c r="AI2362" i="13"/>
  <c r="BE2361" i="13"/>
  <c r="BD2361" i="13"/>
  <c r="BC2361" i="13"/>
  <c r="BA2361" i="13"/>
  <c r="AZ2361" i="13"/>
  <c r="AY2361" i="13"/>
  <c r="AW2361" i="13"/>
  <c r="AV2361" i="13"/>
  <c r="AU2361" i="13"/>
  <c r="AS2361" i="13"/>
  <c r="AR2361" i="13"/>
  <c r="AQ2361" i="13"/>
  <c r="AO2361" i="13"/>
  <c r="AN2361" i="13"/>
  <c r="AM2361" i="13"/>
  <c r="AK2361" i="13"/>
  <c r="AJ2361" i="13"/>
  <c r="AI2361" i="13"/>
  <c r="BE2360" i="13"/>
  <c r="BD2360" i="13"/>
  <c r="BC2360" i="13"/>
  <c r="BA2360" i="13"/>
  <c r="AZ2360" i="13"/>
  <c r="AY2360" i="13"/>
  <c r="AW2360" i="13"/>
  <c r="AV2360" i="13"/>
  <c r="AU2360" i="13"/>
  <c r="AS2360" i="13"/>
  <c r="AR2360" i="13"/>
  <c r="AQ2360" i="13"/>
  <c r="AO2360" i="13"/>
  <c r="AN2360" i="13"/>
  <c r="AM2360" i="13"/>
  <c r="AK2360" i="13"/>
  <c r="AJ2360" i="13"/>
  <c r="AI2360" i="13"/>
  <c r="BE2359" i="13"/>
  <c r="BD2359" i="13"/>
  <c r="BC2359" i="13"/>
  <c r="BA2359" i="13"/>
  <c r="AZ2359" i="13"/>
  <c r="AY2359" i="13"/>
  <c r="AW2359" i="13"/>
  <c r="AV2359" i="13"/>
  <c r="AU2359" i="13"/>
  <c r="AX2359" i="13" s="1"/>
  <c r="AS2359" i="13"/>
  <c r="AR2359" i="13"/>
  <c r="AQ2359" i="13"/>
  <c r="AO2359" i="13"/>
  <c r="AN2359" i="13"/>
  <c r="AM2359" i="13"/>
  <c r="AK2359" i="13"/>
  <c r="AJ2359" i="13"/>
  <c r="AI2359" i="13"/>
  <c r="AL2359" i="13" s="1"/>
  <c r="BE2358" i="13"/>
  <c r="BD2358" i="13"/>
  <c r="BC2358" i="13"/>
  <c r="BA2358" i="13"/>
  <c r="AZ2358" i="13"/>
  <c r="AY2358" i="13"/>
  <c r="AW2358" i="13"/>
  <c r="AV2358" i="13"/>
  <c r="AU2358" i="13"/>
  <c r="AS2358" i="13"/>
  <c r="AR2358" i="13"/>
  <c r="AQ2358" i="13"/>
  <c r="AO2358" i="13"/>
  <c r="AN2358" i="13"/>
  <c r="AM2358" i="13"/>
  <c r="AK2358" i="13"/>
  <c r="AJ2358" i="13"/>
  <c r="AI2358" i="13"/>
  <c r="BE2357" i="13"/>
  <c r="BD2357" i="13"/>
  <c r="BC2357" i="13"/>
  <c r="BA2357" i="13"/>
  <c r="AZ2357" i="13"/>
  <c r="AY2357" i="13"/>
  <c r="AW2357" i="13"/>
  <c r="AV2357" i="13"/>
  <c r="AU2357" i="13"/>
  <c r="AS2357" i="13"/>
  <c r="AR2357" i="13"/>
  <c r="AQ2357" i="13"/>
  <c r="AO2357" i="13"/>
  <c r="AN2357" i="13"/>
  <c r="AM2357" i="13"/>
  <c r="AP2357" i="13" s="1"/>
  <c r="AK2357" i="13"/>
  <c r="AJ2357" i="13"/>
  <c r="AI2357" i="13"/>
  <c r="BE2356" i="13"/>
  <c r="BD2356" i="13"/>
  <c r="BC2356" i="13"/>
  <c r="BA2356" i="13"/>
  <c r="AZ2356" i="13"/>
  <c r="AY2356" i="13"/>
  <c r="AW2356" i="13"/>
  <c r="AV2356" i="13"/>
  <c r="AU2356" i="13"/>
  <c r="AS2356" i="13"/>
  <c r="AR2356" i="13"/>
  <c r="AQ2356" i="13"/>
  <c r="AO2356" i="13"/>
  <c r="AN2356" i="13"/>
  <c r="AM2356" i="13"/>
  <c r="AK2356" i="13"/>
  <c r="AJ2356" i="13"/>
  <c r="AI2356" i="13"/>
  <c r="BE2355" i="13"/>
  <c r="BD2355" i="13"/>
  <c r="BC2355" i="13"/>
  <c r="BA2355" i="13"/>
  <c r="AZ2355" i="13"/>
  <c r="AY2355" i="13"/>
  <c r="AW2355" i="13"/>
  <c r="AV2355" i="13"/>
  <c r="AU2355" i="13"/>
  <c r="AS2355" i="13"/>
  <c r="AR2355" i="13"/>
  <c r="AQ2355" i="13"/>
  <c r="AO2355" i="13"/>
  <c r="AN2355" i="13"/>
  <c r="AM2355" i="13"/>
  <c r="AK2355" i="13"/>
  <c r="AJ2355" i="13"/>
  <c r="AI2355" i="13"/>
  <c r="BE2354" i="13"/>
  <c r="BD2354" i="13"/>
  <c r="BC2354" i="13"/>
  <c r="BA2354" i="13"/>
  <c r="AZ2354" i="13"/>
  <c r="AY2354" i="13"/>
  <c r="AW2354" i="13"/>
  <c r="AX2354" i="13" s="1"/>
  <c r="AV2354" i="13"/>
  <c r="AU2354" i="13"/>
  <c r="AS2354" i="13"/>
  <c r="AR2354" i="13"/>
  <c r="AQ2354" i="13"/>
  <c r="AO2354" i="13"/>
  <c r="AN2354" i="13"/>
  <c r="AM2354" i="13"/>
  <c r="AK2354" i="13"/>
  <c r="AJ2354" i="13"/>
  <c r="AI2354" i="13"/>
  <c r="BE2353" i="13"/>
  <c r="BD2353" i="13"/>
  <c r="BC2353" i="13"/>
  <c r="BA2353" i="13"/>
  <c r="AZ2353" i="13"/>
  <c r="AY2353" i="13"/>
  <c r="AW2353" i="13"/>
  <c r="AV2353" i="13"/>
  <c r="AX2353" i="13" s="1"/>
  <c r="AU2353" i="13"/>
  <c r="AS2353" i="13"/>
  <c r="AR2353" i="13"/>
  <c r="AQ2353" i="13"/>
  <c r="AO2353" i="13"/>
  <c r="AN2353" i="13"/>
  <c r="AM2353" i="13"/>
  <c r="AK2353" i="13"/>
  <c r="AJ2353" i="13"/>
  <c r="AI2353" i="13"/>
  <c r="BE2352" i="13"/>
  <c r="BD2352" i="13"/>
  <c r="BC2352" i="13"/>
  <c r="BA2352" i="13"/>
  <c r="AZ2352" i="13"/>
  <c r="AY2352" i="13"/>
  <c r="AW2352" i="13"/>
  <c r="AV2352" i="13"/>
  <c r="AU2352" i="13"/>
  <c r="AX2352" i="13" s="1"/>
  <c r="AS2352" i="13"/>
  <c r="AR2352" i="13"/>
  <c r="AQ2352" i="13"/>
  <c r="AO2352" i="13"/>
  <c r="AN2352" i="13"/>
  <c r="AM2352" i="13"/>
  <c r="AK2352" i="13"/>
  <c r="AJ2352" i="13"/>
  <c r="AI2352" i="13"/>
  <c r="BE2351" i="13"/>
  <c r="BD2351" i="13"/>
  <c r="BC2351" i="13"/>
  <c r="BA2351" i="13"/>
  <c r="AZ2351" i="13"/>
  <c r="BB2351" i="13" s="1"/>
  <c r="AY2351" i="13"/>
  <c r="AW2351" i="13"/>
  <c r="AV2351" i="13"/>
  <c r="AU2351" i="13"/>
  <c r="AS2351" i="13"/>
  <c r="AR2351" i="13"/>
  <c r="AQ2351" i="13"/>
  <c r="AO2351" i="13"/>
  <c r="AN2351" i="13"/>
  <c r="AM2351" i="13"/>
  <c r="AK2351" i="13"/>
  <c r="AJ2351" i="13"/>
  <c r="AI2351" i="13"/>
  <c r="AL2351" i="13" s="1"/>
  <c r="BE2350" i="13"/>
  <c r="BD2350" i="13"/>
  <c r="BC2350" i="13"/>
  <c r="BA2350" i="13"/>
  <c r="AZ2350" i="13"/>
  <c r="AY2350" i="13"/>
  <c r="AW2350" i="13"/>
  <c r="AV2350" i="13"/>
  <c r="AU2350" i="13"/>
  <c r="AS2350" i="13"/>
  <c r="AR2350" i="13"/>
  <c r="AQ2350" i="13"/>
  <c r="AO2350" i="13"/>
  <c r="AN2350" i="13"/>
  <c r="AM2350" i="13"/>
  <c r="AP2350" i="13" s="1"/>
  <c r="AK2350" i="13"/>
  <c r="AJ2350" i="13"/>
  <c r="AI2350" i="13"/>
  <c r="BE2349" i="13"/>
  <c r="BD2349" i="13"/>
  <c r="BC2349" i="13"/>
  <c r="BA2349" i="13"/>
  <c r="AZ2349" i="13"/>
  <c r="AY2349" i="13"/>
  <c r="BB2349" i="13" s="1"/>
  <c r="AW2349" i="13"/>
  <c r="AV2349" i="13"/>
  <c r="AU2349" i="13"/>
  <c r="AS2349" i="13"/>
  <c r="AR2349" i="13"/>
  <c r="AQ2349" i="13"/>
  <c r="AO2349" i="13"/>
  <c r="AN2349" i="13"/>
  <c r="AM2349" i="13"/>
  <c r="AK2349" i="13"/>
  <c r="AJ2349" i="13"/>
  <c r="AI2349" i="13"/>
  <c r="BE2348" i="13"/>
  <c r="BD2348" i="13"/>
  <c r="BC2348" i="13"/>
  <c r="BA2348" i="13"/>
  <c r="AZ2348" i="13"/>
  <c r="AY2348" i="13"/>
  <c r="AW2348" i="13"/>
  <c r="AV2348" i="13"/>
  <c r="AU2348" i="13"/>
  <c r="AS2348" i="13"/>
  <c r="AR2348" i="13"/>
  <c r="AQ2348" i="13"/>
  <c r="AO2348" i="13"/>
  <c r="AN2348" i="13"/>
  <c r="AM2348" i="13"/>
  <c r="AK2348" i="13"/>
  <c r="AJ2348" i="13"/>
  <c r="AI2348" i="13"/>
  <c r="BE2347" i="13"/>
  <c r="BD2347" i="13"/>
  <c r="BC2347" i="13"/>
  <c r="BA2347" i="13"/>
  <c r="AZ2347" i="13"/>
  <c r="AY2347" i="13"/>
  <c r="AW2347" i="13"/>
  <c r="AV2347" i="13"/>
  <c r="AU2347" i="13"/>
  <c r="AS2347" i="13"/>
  <c r="AR2347" i="13"/>
  <c r="AQ2347" i="13"/>
  <c r="AO2347" i="13"/>
  <c r="AN2347" i="13"/>
  <c r="AM2347" i="13"/>
  <c r="AK2347" i="13"/>
  <c r="AJ2347" i="13"/>
  <c r="AL2347" i="13" s="1"/>
  <c r="AI2347" i="13"/>
  <c r="BE2346" i="13"/>
  <c r="BD2346" i="13"/>
  <c r="BC2346" i="13"/>
  <c r="BA2346" i="13"/>
  <c r="AZ2346" i="13"/>
  <c r="AY2346" i="13"/>
  <c r="AW2346" i="13"/>
  <c r="AV2346" i="13"/>
  <c r="AX2346" i="13" s="1"/>
  <c r="AU2346" i="13"/>
  <c r="AS2346" i="13"/>
  <c r="AR2346" i="13"/>
  <c r="AQ2346" i="13"/>
  <c r="AT2346" i="13" s="1"/>
  <c r="AO2346" i="13"/>
  <c r="AN2346" i="13"/>
  <c r="AM2346" i="13"/>
  <c r="AK2346" i="13"/>
  <c r="AJ2346" i="13"/>
  <c r="AI2346" i="13"/>
  <c r="BE2345" i="13"/>
  <c r="BD2345" i="13"/>
  <c r="BC2345" i="13"/>
  <c r="BF2345" i="13" s="1"/>
  <c r="BA2345" i="13"/>
  <c r="AZ2345" i="13"/>
  <c r="AY2345" i="13"/>
  <c r="AW2345" i="13"/>
  <c r="AV2345" i="13"/>
  <c r="AU2345" i="13"/>
  <c r="AS2345" i="13"/>
  <c r="AR2345" i="13"/>
  <c r="AQ2345" i="13"/>
  <c r="AO2345" i="13"/>
  <c r="AN2345" i="13"/>
  <c r="AM2345" i="13"/>
  <c r="AK2345" i="13"/>
  <c r="AJ2345" i="13"/>
  <c r="AI2345" i="13"/>
  <c r="BE2344" i="13"/>
  <c r="BD2344" i="13"/>
  <c r="BC2344" i="13"/>
  <c r="BA2344" i="13"/>
  <c r="AZ2344" i="13"/>
  <c r="AY2344" i="13"/>
  <c r="AW2344" i="13"/>
  <c r="AV2344" i="13"/>
  <c r="AU2344" i="13"/>
  <c r="AS2344" i="13"/>
  <c r="AR2344" i="13"/>
  <c r="AQ2344" i="13"/>
  <c r="AO2344" i="13"/>
  <c r="AN2344" i="13"/>
  <c r="AM2344" i="13"/>
  <c r="AK2344" i="13"/>
  <c r="AJ2344" i="13"/>
  <c r="AI2344" i="13"/>
  <c r="AL2344" i="13" s="1"/>
  <c r="BE2343" i="13"/>
  <c r="BD2343" i="13"/>
  <c r="BC2343" i="13"/>
  <c r="BA2343" i="13"/>
  <c r="AZ2343" i="13"/>
  <c r="AY2343" i="13"/>
  <c r="AW2343" i="13"/>
  <c r="AV2343" i="13"/>
  <c r="AU2343" i="13"/>
  <c r="AS2343" i="13"/>
  <c r="AR2343" i="13"/>
  <c r="AQ2343" i="13"/>
  <c r="AO2343" i="13"/>
  <c r="AN2343" i="13"/>
  <c r="AM2343" i="13"/>
  <c r="AK2343" i="13"/>
  <c r="AJ2343" i="13"/>
  <c r="AI2343" i="13"/>
  <c r="BE2342" i="13"/>
  <c r="BD2342" i="13"/>
  <c r="BC2342" i="13"/>
  <c r="BA2342" i="13"/>
  <c r="AZ2342" i="13"/>
  <c r="AY2342" i="13"/>
  <c r="AW2342" i="13"/>
  <c r="AV2342" i="13"/>
  <c r="AU2342" i="13"/>
  <c r="AS2342" i="13"/>
  <c r="AR2342" i="13"/>
  <c r="AQ2342" i="13"/>
  <c r="AO2342" i="13"/>
  <c r="AN2342" i="13"/>
  <c r="AM2342" i="13"/>
  <c r="AK2342" i="13"/>
  <c r="AJ2342" i="13"/>
  <c r="AI2342" i="13"/>
  <c r="BE2341" i="13"/>
  <c r="BD2341" i="13"/>
  <c r="BC2341" i="13"/>
  <c r="BA2341" i="13"/>
  <c r="AZ2341" i="13"/>
  <c r="AY2341" i="13"/>
  <c r="BB2341" i="13" s="1"/>
  <c r="AW2341" i="13"/>
  <c r="AV2341" i="13"/>
  <c r="AU2341" i="13"/>
  <c r="AX2341" i="13" s="1"/>
  <c r="AS2341" i="13"/>
  <c r="AR2341" i="13"/>
  <c r="AQ2341" i="13"/>
  <c r="AO2341" i="13"/>
  <c r="AN2341" i="13"/>
  <c r="AM2341" i="13"/>
  <c r="AK2341" i="13"/>
  <c r="AJ2341" i="13"/>
  <c r="AI2341" i="13"/>
  <c r="BE2340" i="13"/>
  <c r="BD2340" i="13"/>
  <c r="BC2340" i="13"/>
  <c r="BA2340" i="13"/>
  <c r="AZ2340" i="13"/>
  <c r="BB2340" i="13" s="1"/>
  <c r="AY2340" i="13"/>
  <c r="AW2340" i="13"/>
  <c r="AV2340" i="13"/>
  <c r="AU2340" i="13"/>
  <c r="AS2340" i="13"/>
  <c r="AT2340" i="13" s="1"/>
  <c r="AR2340" i="13"/>
  <c r="AQ2340" i="13"/>
  <c r="AO2340" i="13"/>
  <c r="AN2340" i="13"/>
  <c r="AM2340" i="13"/>
  <c r="AK2340" i="13"/>
  <c r="AJ2340" i="13"/>
  <c r="AI2340" i="13"/>
  <c r="BE2339" i="13"/>
  <c r="BD2339" i="13"/>
  <c r="BC2339" i="13"/>
  <c r="BA2339" i="13"/>
  <c r="AZ2339" i="13"/>
  <c r="AY2339" i="13"/>
  <c r="BB2339" i="13" s="1"/>
  <c r="AW2339" i="13"/>
  <c r="AV2339" i="13"/>
  <c r="AU2339" i="13"/>
  <c r="AS2339" i="13"/>
  <c r="AR2339" i="13"/>
  <c r="AQ2339" i="13"/>
  <c r="AO2339" i="13"/>
  <c r="AN2339" i="13"/>
  <c r="AM2339" i="13"/>
  <c r="AK2339" i="13"/>
  <c r="AJ2339" i="13"/>
  <c r="AI2339" i="13"/>
  <c r="BE2338" i="13"/>
  <c r="BD2338" i="13"/>
  <c r="BF2338" i="13" s="1"/>
  <c r="BC2338" i="13"/>
  <c r="BA2338" i="13"/>
  <c r="AZ2338" i="13"/>
  <c r="AY2338" i="13"/>
  <c r="AW2338" i="13"/>
  <c r="AV2338" i="13"/>
  <c r="AU2338" i="13"/>
  <c r="AS2338" i="13"/>
  <c r="AR2338" i="13"/>
  <c r="AQ2338" i="13"/>
  <c r="AO2338" i="13"/>
  <c r="AN2338" i="13"/>
  <c r="AM2338" i="13"/>
  <c r="AK2338" i="13"/>
  <c r="AJ2338" i="13"/>
  <c r="AI2338" i="13"/>
  <c r="BE2337" i="13"/>
  <c r="BD2337" i="13"/>
  <c r="BC2337" i="13"/>
  <c r="BA2337" i="13"/>
  <c r="AZ2337" i="13"/>
  <c r="AY2337" i="13"/>
  <c r="AW2337" i="13"/>
  <c r="AV2337" i="13"/>
  <c r="AU2337" i="13"/>
  <c r="AS2337" i="13"/>
  <c r="AR2337" i="13"/>
  <c r="AQ2337" i="13"/>
  <c r="AO2337" i="13"/>
  <c r="AN2337" i="13"/>
  <c r="AM2337" i="13"/>
  <c r="AK2337" i="13"/>
  <c r="AJ2337" i="13"/>
  <c r="AI2337" i="13"/>
  <c r="BE2336" i="13"/>
  <c r="BD2336" i="13"/>
  <c r="BC2336" i="13"/>
  <c r="BA2336" i="13"/>
  <c r="AZ2336" i="13"/>
  <c r="AY2336" i="13"/>
  <c r="AW2336" i="13"/>
  <c r="AV2336" i="13"/>
  <c r="AX2336" i="13" s="1"/>
  <c r="AU2336" i="13"/>
  <c r="AS2336" i="13"/>
  <c r="AR2336" i="13"/>
  <c r="AQ2336" i="13"/>
  <c r="AO2336" i="13"/>
  <c r="AN2336" i="13"/>
  <c r="AM2336" i="13"/>
  <c r="AK2336" i="13"/>
  <c r="AJ2336" i="13"/>
  <c r="AL2336" i="13" s="1"/>
  <c r="AI2336" i="13"/>
  <c r="BE2335" i="13"/>
  <c r="BD2335" i="13"/>
  <c r="BC2335" i="13"/>
  <c r="BA2335" i="13"/>
  <c r="AZ2335" i="13"/>
  <c r="AY2335" i="13"/>
  <c r="AW2335" i="13"/>
  <c r="AV2335" i="13"/>
  <c r="AU2335" i="13"/>
  <c r="AS2335" i="13"/>
  <c r="AR2335" i="13"/>
  <c r="AQ2335" i="13"/>
  <c r="AO2335" i="13"/>
  <c r="AN2335" i="13"/>
  <c r="AM2335" i="13"/>
  <c r="AK2335" i="13"/>
  <c r="AJ2335" i="13"/>
  <c r="AI2335" i="13"/>
  <c r="BE2334" i="13"/>
  <c r="BD2334" i="13"/>
  <c r="BC2334" i="13"/>
  <c r="BA2334" i="13"/>
  <c r="AZ2334" i="13"/>
  <c r="AY2334" i="13"/>
  <c r="AW2334" i="13"/>
  <c r="AV2334" i="13"/>
  <c r="AU2334" i="13"/>
  <c r="AX2334" i="13" s="1"/>
  <c r="AS2334" i="13"/>
  <c r="AR2334" i="13"/>
  <c r="AQ2334" i="13"/>
  <c r="AO2334" i="13"/>
  <c r="AN2334" i="13"/>
  <c r="AM2334" i="13"/>
  <c r="AK2334" i="13"/>
  <c r="AJ2334" i="13"/>
  <c r="AI2334" i="13"/>
  <c r="BE2333" i="13"/>
  <c r="BD2333" i="13"/>
  <c r="BC2333" i="13"/>
  <c r="BA2333" i="13"/>
  <c r="AZ2333" i="13"/>
  <c r="AY2333" i="13"/>
  <c r="AW2333" i="13"/>
  <c r="AV2333" i="13"/>
  <c r="AU2333" i="13"/>
  <c r="AS2333" i="13"/>
  <c r="AR2333" i="13"/>
  <c r="AQ2333" i="13"/>
  <c r="AO2333" i="13"/>
  <c r="AN2333" i="13"/>
  <c r="AM2333" i="13"/>
  <c r="AK2333" i="13"/>
  <c r="AJ2333" i="13"/>
  <c r="AI2333" i="13"/>
  <c r="AL2333" i="13" s="1"/>
  <c r="BE2332" i="13"/>
  <c r="BD2332" i="13"/>
  <c r="BC2332" i="13"/>
  <c r="BA2332" i="13"/>
  <c r="AZ2332" i="13"/>
  <c r="AY2332" i="13"/>
  <c r="BB2332" i="13" s="1"/>
  <c r="AW2332" i="13"/>
  <c r="AV2332" i="13"/>
  <c r="AU2332" i="13"/>
  <c r="AS2332" i="13"/>
  <c r="AR2332" i="13"/>
  <c r="AQ2332" i="13"/>
  <c r="AO2332" i="13"/>
  <c r="AN2332" i="13"/>
  <c r="AM2332" i="13"/>
  <c r="AK2332" i="13"/>
  <c r="AJ2332" i="13"/>
  <c r="AI2332" i="13"/>
  <c r="BE2331" i="13"/>
  <c r="BD2331" i="13"/>
  <c r="BC2331" i="13"/>
  <c r="BA2331" i="13"/>
  <c r="AZ2331" i="13"/>
  <c r="AY2331" i="13"/>
  <c r="AW2331" i="13"/>
  <c r="AV2331" i="13"/>
  <c r="AU2331" i="13"/>
  <c r="AS2331" i="13"/>
  <c r="AR2331" i="13"/>
  <c r="AQ2331" i="13"/>
  <c r="AO2331" i="13"/>
  <c r="AN2331" i="13"/>
  <c r="AM2331" i="13"/>
  <c r="AK2331" i="13"/>
  <c r="AJ2331" i="13"/>
  <c r="AI2331" i="13"/>
  <c r="BE2330" i="13"/>
  <c r="BD2330" i="13"/>
  <c r="BC2330" i="13"/>
  <c r="BA2330" i="13"/>
  <c r="AZ2330" i="13"/>
  <c r="AY2330" i="13"/>
  <c r="BB2330" i="13" s="1"/>
  <c r="AW2330" i="13"/>
  <c r="AV2330" i="13"/>
  <c r="AU2330" i="13"/>
  <c r="AS2330" i="13"/>
  <c r="AR2330" i="13"/>
  <c r="AQ2330" i="13"/>
  <c r="AO2330" i="13"/>
  <c r="AN2330" i="13"/>
  <c r="AM2330" i="13"/>
  <c r="AK2330" i="13"/>
  <c r="AJ2330" i="13"/>
  <c r="AL2330" i="13" s="1"/>
  <c r="AI2330" i="13"/>
  <c r="BE2329" i="13"/>
  <c r="BD2329" i="13"/>
  <c r="BC2329" i="13"/>
  <c r="BA2329" i="13"/>
  <c r="AZ2329" i="13"/>
  <c r="AY2329" i="13"/>
  <c r="AW2329" i="13"/>
  <c r="AV2329" i="13"/>
  <c r="AU2329" i="13"/>
  <c r="AS2329" i="13"/>
  <c r="AR2329" i="13"/>
  <c r="AQ2329" i="13"/>
  <c r="AO2329" i="13"/>
  <c r="AN2329" i="13"/>
  <c r="AM2329" i="13"/>
  <c r="AK2329" i="13"/>
  <c r="AJ2329" i="13"/>
  <c r="AI2329" i="13"/>
  <c r="BE2328" i="13"/>
  <c r="BD2328" i="13"/>
  <c r="BC2328" i="13"/>
  <c r="BB2328" i="13"/>
  <c r="BA2328" i="13"/>
  <c r="AZ2328" i="13"/>
  <c r="AY2328" i="13"/>
  <c r="AW2328" i="13"/>
  <c r="AV2328" i="13"/>
  <c r="AU2328" i="13"/>
  <c r="AS2328" i="13"/>
  <c r="AR2328" i="13"/>
  <c r="AQ2328" i="13"/>
  <c r="AO2328" i="13"/>
  <c r="AN2328" i="13"/>
  <c r="AM2328" i="13"/>
  <c r="AK2328" i="13"/>
  <c r="AJ2328" i="13"/>
  <c r="AI2328" i="13"/>
  <c r="BE2327" i="13"/>
  <c r="BD2327" i="13"/>
  <c r="BC2327" i="13"/>
  <c r="BA2327" i="13"/>
  <c r="AZ2327" i="13"/>
  <c r="AY2327" i="13"/>
  <c r="AW2327" i="13"/>
  <c r="AV2327" i="13"/>
  <c r="AU2327" i="13"/>
  <c r="AS2327" i="13"/>
  <c r="AR2327" i="13"/>
  <c r="AQ2327" i="13"/>
  <c r="AP2327" i="13"/>
  <c r="AO2327" i="13"/>
  <c r="AN2327" i="13"/>
  <c r="AM2327" i="13"/>
  <c r="AK2327" i="13"/>
  <c r="AJ2327" i="13"/>
  <c r="AI2327" i="13"/>
  <c r="BE2326" i="13"/>
  <c r="BD2326" i="13"/>
  <c r="BC2326" i="13"/>
  <c r="BA2326" i="13"/>
  <c r="AZ2326" i="13"/>
  <c r="AY2326" i="13"/>
  <c r="AW2326" i="13"/>
  <c r="AV2326" i="13"/>
  <c r="AU2326" i="13"/>
  <c r="AS2326" i="13"/>
  <c r="AR2326" i="13"/>
  <c r="AQ2326" i="13"/>
  <c r="AO2326" i="13"/>
  <c r="AN2326" i="13"/>
  <c r="AM2326" i="13"/>
  <c r="AK2326" i="13"/>
  <c r="AJ2326" i="13"/>
  <c r="AI2326" i="13"/>
  <c r="BE2325" i="13"/>
  <c r="BD2325" i="13"/>
  <c r="BC2325" i="13"/>
  <c r="BA2325" i="13"/>
  <c r="AZ2325" i="13"/>
  <c r="AY2325" i="13"/>
  <c r="AW2325" i="13"/>
  <c r="AV2325" i="13"/>
  <c r="AU2325" i="13"/>
  <c r="AS2325" i="13"/>
  <c r="AR2325" i="13"/>
  <c r="AQ2325" i="13"/>
  <c r="AO2325" i="13"/>
  <c r="AN2325" i="13"/>
  <c r="AM2325" i="13"/>
  <c r="AK2325" i="13"/>
  <c r="AJ2325" i="13"/>
  <c r="AI2325" i="13"/>
  <c r="BE2324" i="13"/>
  <c r="BD2324" i="13"/>
  <c r="BC2324" i="13"/>
  <c r="BA2324" i="13"/>
  <c r="AZ2324" i="13"/>
  <c r="AY2324" i="13"/>
  <c r="AW2324" i="13"/>
  <c r="AV2324" i="13"/>
  <c r="AU2324" i="13"/>
  <c r="AS2324" i="13"/>
  <c r="AR2324" i="13"/>
  <c r="AQ2324" i="13"/>
  <c r="AO2324" i="13"/>
  <c r="AN2324" i="13"/>
  <c r="AM2324" i="13"/>
  <c r="AK2324" i="13"/>
  <c r="AJ2324" i="13"/>
  <c r="AI2324" i="13"/>
  <c r="BE2323" i="13"/>
  <c r="BD2323" i="13"/>
  <c r="BC2323" i="13"/>
  <c r="BA2323" i="13"/>
  <c r="AZ2323" i="13"/>
  <c r="AY2323" i="13"/>
  <c r="AW2323" i="13"/>
  <c r="AV2323" i="13"/>
  <c r="AU2323" i="13"/>
  <c r="AS2323" i="13"/>
  <c r="AR2323" i="13"/>
  <c r="AQ2323" i="13"/>
  <c r="AO2323" i="13"/>
  <c r="AN2323" i="13"/>
  <c r="AM2323" i="13"/>
  <c r="AK2323" i="13"/>
  <c r="AJ2323" i="13"/>
  <c r="AI2323" i="13"/>
  <c r="BE2322" i="13"/>
  <c r="BD2322" i="13"/>
  <c r="BC2322" i="13"/>
  <c r="BA2322" i="13"/>
  <c r="AZ2322" i="13"/>
  <c r="AY2322" i="13"/>
  <c r="AW2322" i="13"/>
  <c r="AV2322" i="13"/>
  <c r="AU2322" i="13"/>
  <c r="AX2322" i="13" s="1"/>
  <c r="AS2322" i="13"/>
  <c r="AR2322" i="13"/>
  <c r="AQ2322" i="13"/>
  <c r="AO2322" i="13"/>
  <c r="AN2322" i="13"/>
  <c r="AM2322" i="13"/>
  <c r="AK2322" i="13"/>
  <c r="AJ2322" i="13"/>
  <c r="AI2322" i="13"/>
  <c r="BE2321" i="13"/>
  <c r="BD2321" i="13"/>
  <c r="BC2321" i="13"/>
  <c r="BA2321" i="13"/>
  <c r="AZ2321" i="13"/>
  <c r="AY2321" i="13"/>
  <c r="AW2321" i="13"/>
  <c r="AV2321" i="13"/>
  <c r="AU2321" i="13"/>
  <c r="AS2321" i="13"/>
  <c r="AR2321" i="13"/>
  <c r="AQ2321" i="13"/>
  <c r="AO2321" i="13"/>
  <c r="AN2321" i="13"/>
  <c r="AM2321" i="13"/>
  <c r="AP2321" i="13" s="1"/>
  <c r="AK2321" i="13"/>
  <c r="AJ2321" i="13"/>
  <c r="AI2321" i="13"/>
  <c r="BE2320" i="13"/>
  <c r="BD2320" i="13"/>
  <c r="BF2320" i="13" s="1"/>
  <c r="BC2320" i="13"/>
  <c r="BA2320" i="13"/>
  <c r="AZ2320" i="13"/>
  <c r="AY2320" i="13"/>
  <c r="AW2320" i="13"/>
  <c r="AV2320" i="13"/>
  <c r="AU2320" i="13"/>
  <c r="AS2320" i="13"/>
  <c r="AR2320" i="13"/>
  <c r="AQ2320" i="13"/>
  <c r="AO2320" i="13"/>
  <c r="AN2320" i="13"/>
  <c r="AM2320" i="13"/>
  <c r="AK2320" i="13"/>
  <c r="AJ2320" i="13"/>
  <c r="AI2320" i="13"/>
  <c r="BE2319" i="13"/>
  <c r="BD2319" i="13"/>
  <c r="BC2319" i="13"/>
  <c r="BA2319" i="13"/>
  <c r="AZ2319" i="13"/>
  <c r="AY2319" i="13"/>
  <c r="AW2319" i="13"/>
  <c r="AV2319" i="13"/>
  <c r="AU2319" i="13"/>
  <c r="AS2319" i="13"/>
  <c r="AR2319" i="13"/>
  <c r="AQ2319" i="13"/>
  <c r="AO2319" i="13"/>
  <c r="AN2319" i="13"/>
  <c r="AM2319" i="13"/>
  <c r="AK2319" i="13"/>
  <c r="AJ2319" i="13"/>
  <c r="AI2319" i="13"/>
  <c r="BE2318" i="13"/>
  <c r="BD2318" i="13"/>
  <c r="BC2318" i="13"/>
  <c r="BA2318" i="13"/>
  <c r="AZ2318" i="13"/>
  <c r="AY2318" i="13"/>
  <c r="AW2318" i="13"/>
  <c r="AV2318" i="13"/>
  <c r="AU2318" i="13"/>
  <c r="AS2318" i="13"/>
  <c r="AR2318" i="13"/>
  <c r="AQ2318" i="13"/>
  <c r="AO2318" i="13"/>
  <c r="AN2318" i="13"/>
  <c r="AM2318" i="13"/>
  <c r="AK2318" i="13"/>
  <c r="AJ2318" i="13"/>
  <c r="AI2318" i="13"/>
  <c r="BE2317" i="13"/>
  <c r="BD2317" i="13"/>
  <c r="BC2317" i="13"/>
  <c r="BA2317" i="13"/>
  <c r="AZ2317" i="13"/>
  <c r="AY2317" i="13"/>
  <c r="AW2317" i="13"/>
  <c r="AV2317" i="13"/>
  <c r="AU2317" i="13"/>
  <c r="AS2317" i="13"/>
  <c r="AR2317" i="13"/>
  <c r="AQ2317" i="13"/>
  <c r="AO2317" i="13"/>
  <c r="AN2317" i="13"/>
  <c r="AM2317" i="13"/>
  <c r="AK2317" i="13"/>
  <c r="AJ2317" i="13"/>
  <c r="AI2317" i="13"/>
  <c r="AL2317" i="13" s="1"/>
  <c r="BE2316" i="13"/>
  <c r="BD2316" i="13"/>
  <c r="BC2316" i="13"/>
  <c r="BA2316" i="13"/>
  <c r="AZ2316" i="13"/>
  <c r="AY2316" i="13"/>
  <c r="AW2316" i="13"/>
  <c r="AV2316" i="13"/>
  <c r="AU2316" i="13"/>
  <c r="AS2316" i="13"/>
  <c r="AR2316" i="13"/>
  <c r="AQ2316" i="13"/>
  <c r="AO2316" i="13"/>
  <c r="AN2316" i="13"/>
  <c r="AM2316" i="13"/>
  <c r="AK2316" i="13"/>
  <c r="AJ2316" i="13"/>
  <c r="AI2316" i="13"/>
  <c r="BE2315" i="13"/>
  <c r="BD2315" i="13"/>
  <c r="BC2315" i="13"/>
  <c r="BA2315" i="13"/>
  <c r="AZ2315" i="13"/>
  <c r="BB2315" i="13" s="1"/>
  <c r="AY2315" i="13"/>
  <c r="AW2315" i="13"/>
  <c r="AV2315" i="13"/>
  <c r="AU2315" i="13"/>
  <c r="AS2315" i="13"/>
  <c r="AR2315" i="13"/>
  <c r="AQ2315" i="13"/>
  <c r="AO2315" i="13"/>
  <c r="AN2315" i="13"/>
  <c r="AM2315" i="13"/>
  <c r="AK2315" i="13"/>
  <c r="AJ2315" i="13"/>
  <c r="AI2315" i="13"/>
  <c r="BE2314" i="13"/>
  <c r="BD2314" i="13"/>
  <c r="BC2314" i="13"/>
  <c r="BA2314" i="13"/>
  <c r="AZ2314" i="13"/>
  <c r="AY2314" i="13"/>
  <c r="AW2314" i="13"/>
  <c r="AV2314" i="13"/>
  <c r="AU2314" i="13"/>
  <c r="AS2314" i="13"/>
  <c r="AR2314" i="13"/>
  <c r="AQ2314" i="13"/>
  <c r="AO2314" i="13"/>
  <c r="AN2314" i="13"/>
  <c r="AM2314" i="13"/>
  <c r="AK2314" i="13"/>
  <c r="AJ2314" i="13"/>
  <c r="AI2314" i="13"/>
  <c r="BE2313" i="13"/>
  <c r="BD2313" i="13"/>
  <c r="BF2313" i="13" s="1"/>
  <c r="BC2313" i="13"/>
  <c r="BA2313" i="13"/>
  <c r="AZ2313" i="13"/>
  <c r="AY2313" i="13"/>
  <c r="AW2313" i="13"/>
  <c r="AV2313" i="13"/>
  <c r="AU2313" i="13"/>
  <c r="AS2313" i="13"/>
  <c r="AR2313" i="13"/>
  <c r="AQ2313" i="13"/>
  <c r="AO2313" i="13"/>
  <c r="AN2313" i="13"/>
  <c r="AM2313" i="13"/>
  <c r="AK2313" i="13"/>
  <c r="AJ2313" i="13"/>
  <c r="AI2313" i="13"/>
  <c r="BE2312" i="13"/>
  <c r="BD2312" i="13"/>
  <c r="BC2312" i="13"/>
  <c r="BA2312" i="13"/>
  <c r="AZ2312" i="13"/>
  <c r="AY2312" i="13"/>
  <c r="AW2312" i="13"/>
  <c r="AV2312" i="13"/>
  <c r="AU2312" i="13"/>
  <c r="AS2312" i="13"/>
  <c r="AR2312" i="13"/>
  <c r="AQ2312" i="13"/>
  <c r="AO2312" i="13"/>
  <c r="AN2312" i="13"/>
  <c r="AM2312" i="13"/>
  <c r="AK2312" i="13"/>
  <c r="AJ2312" i="13"/>
  <c r="AI2312" i="13"/>
  <c r="BE2311" i="13"/>
  <c r="BD2311" i="13"/>
  <c r="BC2311" i="13"/>
  <c r="BA2311" i="13"/>
  <c r="AZ2311" i="13"/>
  <c r="AY2311" i="13"/>
  <c r="AW2311" i="13"/>
  <c r="AV2311" i="13"/>
  <c r="AU2311" i="13"/>
  <c r="AS2311" i="13"/>
  <c r="AR2311" i="13"/>
  <c r="AQ2311" i="13"/>
  <c r="AO2311" i="13"/>
  <c r="AN2311" i="13"/>
  <c r="AM2311" i="13"/>
  <c r="AK2311" i="13"/>
  <c r="AJ2311" i="13"/>
  <c r="AI2311" i="13"/>
  <c r="BE2310" i="13"/>
  <c r="BD2310" i="13"/>
  <c r="BC2310" i="13"/>
  <c r="BA2310" i="13"/>
  <c r="AZ2310" i="13"/>
  <c r="AY2310" i="13"/>
  <c r="AW2310" i="13"/>
  <c r="AV2310" i="13"/>
  <c r="AU2310" i="13"/>
  <c r="AS2310" i="13"/>
  <c r="AR2310" i="13"/>
  <c r="AT2310" i="13" s="1"/>
  <c r="AQ2310" i="13"/>
  <c r="AO2310" i="13"/>
  <c r="AN2310" i="13"/>
  <c r="AM2310" i="13"/>
  <c r="AK2310" i="13"/>
  <c r="AJ2310" i="13"/>
  <c r="AI2310" i="13"/>
  <c r="BE2309" i="13"/>
  <c r="BD2309" i="13"/>
  <c r="BC2309" i="13"/>
  <c r="BA2309" i="13"/>
  <c r="AZ2309" i="13"/>
  <c r="AY2309" i="13"/>
  <c r="AX2309" i="13"/>
  <c r="AW2309" i="13"/>
  <c r="AV2309" i="13"/>
  <c r="AU2309" i="13"/>
  <c r="AS2309" i="13"/>
  <c r="AR2309" i="13"/>
  <c r="AQ2309" i="13"/>
  <c r="AO2309" i="13"/>
  <c r="AN2309" i="13"/>
  <c r="AM2309" i="13"/>
  <c r="AK2309" i="13"/>
  <c r="AJ2309" i="13"/>
  <c r="AI2309" i="13"/>
  <c r="BE2308" i="13"/>
  <c r="BD2308" i="13"/>
  <c r="BC2308" i="13"/>
  <c r="BA2308" i="13"/>
  <c r="AZ2308" i="13"/>
  <c r="AY2308" i="13"/>
  <c r="AW2308" i="13"/>
  <c r="AV2308" i="13"/>
  <c r="AU2308" i="13"/>
  <c r="AS2308" i="13"/>
  <c r="AR2308" i="13"/>
  <c r="AQ2308" i="13"/>
  <c r="AO2308" i="13"/>
  <c r="AN2308" i="13"/>
  <c r="AM2308" i="13"/>
  <c r="AK2308" i="13"/>
  <c r="AJ2308" i="13"/>
  <c r="AI2308" i="13"/>
  <c r="BE2307" i="13"/>
  <c r="BD2307" i="13"/>
  <c r="BC2307" i="13"/>
  <c r="BA2307" i="13"/>
  <c r="AZ2307" i="13"/>
  <c r="AY2307" i="13"/>
  <c r="AW2307" i="13"/>
  <c r="AV2307" i="13"/>
  <c r="AU2307" i="13"/>
  <c r="AS2307" i="13"/>
  <c r="AR2307" i="13"/>
  <c r="AQ2307" i="13"/>
  <c r="AO2307" i="13"/>
  <c r="AN2307" i="13"/>
  <c r="AM2307" i="13"/>
  <c r="AK2307" i="13"/>
  <c r="AJ2307" i="13"/>
  <c r="AI2307" i="13"/>
  <c r="BE2306" i="13"/>
  <c r="BD2306" i="13"/>
  <c r="BC2306" i="13"/>
  <c r="BA2306" i="13"/>
  <c r="AZ2306" i="13"/>
  <c r="AY2306" i="13"/>
  <c r="AW2306" i="13"/>
  <c r="AV2306" i="13"/>
  <c r="AU2306" i="13"/>
  <c r="AS2306" i="13"/>
  <c r="AR2306" i="13"/>
  <c r="AQ2306" i="13"/>
  <c r="AO2306" i="13"/>
  <c r="AN2306" i="13"/>
  <c r="AM2306" i="13"/>
  <c r="AK2306" i="13"/>
  <c r="AJ2306" i="13"/>
  <c r="AI2306" i="13"/>
  <c r="BE2305" i="13"/>
  <c r="BD2305" i="13"/>
  <c r="BC2305" i="13"/>
  <c r="BA2305" i="13"/>
  <c r="AZ2305" i="13"/>
  <c r="AY2305" i="13"/>
  <c r="AW2305" i="13"/>
  <c r="AV2305" i="13"/>
  <c r="AU2305" i="13"/>
  <c r="AS2305" i="13"/>
  <c r="AR2305" i="13"/>
  <c r="AQ2305" i="13"/>
  <c r="AO2305" i="13"/>
  <c r="AN2305" i="13"/>
  <c r="AM2305" i="13"/>
  <c r="AK2305" i="13"/>
  <c r="AJ2305" i="13"/>
  <c r="AI2305" i="13"/>
  <c r="BE2304" i="13"/>
  <c r="BD2304" i="13"/>
  <c r="BC2304" i="13"/>
  <c r="BF2304" i="13" s="1"/>
  <c r="BA2304" i="13"/>
  <c r="AZ2304" i="13"/>
  <c r="AY2304" i="13"/>
  <c r="AW2304" i="13"/>
  <c r="AV2304" i="13"/>
  <c r="AU2304" i="13"/>
  <c r="AS2304" i="13"/>
  <c r="AR2304" i="13"/>
  <c r="AQ2304" i="13"/>
  <c r="AO2304" i="13"/>
  <c r="AN2304" i="13"/>
  <c r="AM2304" i="13"/>
  <c r="AK2304" i="13"/>
  <c r="AJ2304" i="13"/>
  <c r="AI2304" i="13"/>
  <c r="BE2303" i="13"/>
  <c r="BD2303" i="13"/>
  <c r="BC2303" i="13"/>
  <c r="BA2303" i="13"/>
  <c r="AZ2303" i="13"/>
  <c r="AY2303" i="13"/>
  <c r="AW2303" i="13"/>
  <c r="AV2303" i="13"/>
  <c r="AU2303" i="13"/>
  <c r="AS2303" i="13"/>
  <c r="AR2303" i="13"/>
  <c r="AQ2303" i="13"/>
  <c r="AO2303" i="13"/>
  <c r="AN2303" i="13"/>
  <c r="AM2303" i="13"/>
  <c r="AK2303" i="13"/>
  <c r="AJ2303" i="13"/>
  <c r="AI2303" i="13"/>
  <c r="BE2302" i="13"/>
  <c r="BD2302" i="13"/>
  <c r="BC2302" i="13"/>
  <c r="BF2302" i="13" s="1"/>
  <c r="BA2302" i="13"/>
  <c r="AZ2302" i="13"/>
  <c r="AY2302" i="13"/>
  <c r="AW2302" i="13"/>
  <c r="AV2302" i="13"/>
  <c r="AU2302" i="13"/>
  <c r="AS2302" i="13"/>
  <c r="AR2302" i="13"/>
  <c r="AQ2302" i="13"/>
  <c r="AO2302" i="13"/>
  <c r="AN2302" i="13"/>
  <c r="AM2302" i="13"/>
  <c r="AK2302" i="13"/>
  <c r="AJ2302" i="13"/>
  <c r="AL2302" i="13" s="1"/>
  <c r="AI2302" i="13"/>
  <c r="BE2301" i="13"/>
  <c r="BD2301" i="13"/>
  <c r="BC2301" i="13"/>
  <c r="BA2301" i="13"/>
  <c r="AZ2301" i="13"/>
  <c r="AY2301" i="13"/>
  <c r="AW2301" i="13"/>
  <c r="AV2301" i="13"/>
  <c r="AU2301" i="13"/>
  <c r="AS2301" i="13"/>
  <c r="AR2301" i="13"/>
  <c r="AQ2301" i="13"/>
  <c r="AT2301" i="13" s="1"/>
  <c r="AO2301" i="13"/>
  <c r="AN2301" i="13"/>
  <c r="AM2301" i="13"/>
  <c r="AK2301" i="13"/>
  <c r="AJ2301" i="13"/>
  <c r="AI2301" i="13"/>
  <c r="BE2300" i="13"/>
  <c r="BD2300" i="13"/>
  <c r="BC2300" i="13"/>
  <c r="BA2300" i="13"/>
  <c r="AZ2300" i="13"/>
  <c r="AY2300" i="13"/>
  <c r="AW2300" i="13"/>
  <c r="AV2300" i="13"/>
  <c r="AU2300" i="13"/>
  <c r="AS2300" i="13"/>
  <c r="AR2300" i="13"/>
  <c r="AQ2300" i="13"/>
  <c r="AO2300" i="13"/>
  <c r="AN2300" i="13"/>
  <c r="AM2300" i="13"/>
  <c r="AK2300" i="13"/>
  <c r="AJ2300" i="13"/>
  <c r="AI2300" i="13"/>
  <c r="BE2299" i="13"/>
  <c r="BD2299" i="13"/>
  <c r="BC2299" i="13"/>
  <c r="BA2299" i="13"/>
  <c r="AZ2299" i="13"/>
  <c r="AY2299" i="13"/>
  <c r="AW2299" i="13"/>
  <c r="AV2299" i="13"/>
  <c r="AU2299" i="13"/>
  <c r="AS2299" i="13"/>
  <c r="AR2299" i="13"/>
  <c r="AT2299" i="13" s="1"/>
  <c r="AQ2299" i="13"/>
  <c r="AO2299" i="13"/>
  <c r="AN2299" i="13"/>
  <c r="AM2299" i="13"/>
  <c r="AK2299" i="13"/>
  <c r="AJ2299" i="13"/>
  <c r="AI2299" i="13"/>
  <c r="BE2298" i="13"/>
  <c r="BD2298" i="13"/>
  <c r="BC2298" i="13"/>
  <c r="BA2298" i="13"/>
  <c r="AZ2298" i="13"/>
  <c r="AY2298" i="13"/>
  <c r="AW2298" i="13"/>
  <c r="AV2298" i="13"/>
  <c r="AU2298" i="13"/>
  <c r="AS2298" i="13"/>
  <c r="AR2298" i="13"/>
  <c r="AQ2298" i="13"/>
  <c r="AO2298" i="13"/>
  <c r="AN2298" i="13"/>
  <c r="AM2298" i="13"/>
  <c r="AK2298" i="13"/>
  <c r="AJ2298" i="13"/>
  <c r="AI2298" i="13"/>
  <c r="BE2297" i="13"/>
  <c r="BD2297" i="13"/>
  <c r="BC2297" i="13"/>
  <c r="BA2297" i="13"/>
  <c r="AZ2297" i="13"/>
  <c r="AY2297" i="13"/>
  <c r="BB2297" i="13" s="1"/>
  <c r="AW2297" i="13"/>
  <c r="AX2297" i="13" s="1"/>
  <c r="AV2297" i="13"/>
  <c r="AU2297" i="13"/>
  <c r="AS2297" i="13"/>
  <c r="AR2297" i="13"/>
  <c r="AQ2297" i="13"/>
  <c r="AO2297" i="13"/>
  <c r="AN2297" i="13"/>
  <c r="AM2297" i="13"/>
  <c r="AK2297" i="13"/>
  <c r="AJ2297" i="13"/>
  <c r="AI2297" i="13"/>
  <c r="BE2296" i="13"/>
  <c r="BD2296" i="13"/>
  <c r="BC2296" i="13"/>
  <c r="BA2296" i="13"/>
  <c r="AZ2296" i="13"/>
  <c r="AY2296" i="13"/>
  <c r="BB2296" i="13" s="1"/>
  <c r="AW2296" i="13"/>
  <c r="AV2296" i="13"/>
  <c r="AU2296" i="13"/>
  <c r="AS2296" i="13"/>
  <c r="AR2296" i="13"/>
  <c r="AT2296" i="13" s="1"/>
  <c r="AQ2296" i="13"/>
  <c r="AO2296" i="13"/>
  <c r="AN2296" i="13"/>
  <c r="AM2296" i="13"/>
  <c r="AK2296" i="13"/>
  <c r="AJ2296" i="13"/>
  <c r="AI2296" i="13"/>
  <c r="BE2295" i="13"/>
  <c r="BD2295" i="13"/>
  <c r="BC2295" i="13"/>
  <c r="BF2295" i="13" s="1"/>
  <c r="BA2295" i="13"/>
  <c r="AZ2295" i="13"/>
  <c r="AY2295" i="13"/>
  <c r="AW2295" i="13"/>
  <c r="AV2295" i="13"/>
  <c r="AU2295" i="13"/>
  <c r="AX2295" i="13" s="1"/>
  <c r="AS2295" i="13"/>
  <c r="AR2295" i="13"/>
  <c r="AQ2295" i="13"/>
  <c r="AO2295" i="13"/>
  <c r="AN2295" i="13"/>
  <c r="AM2295" i="13"/>
  <c r="AK2295" i="13"/>
  <c r="AJ2295" i="13"/>
  <c r="AI2295" i="13"/>
  <c r="BE2294" i="13"/>
  <c r="BD2294" i="13"/>
  <c r="BC2294" i="13"/>
  <c r="BA2294" i="13"/>
  <c r="AZ2294" i="13"/>
  <c r="AY2294" i="13"/>
  <c r="AW2294" i="13"/>
  <c r="AV2294" i="13"/>
  <c r="AU2294" i="13"/>
  <c r="AS2294" i="13"/>
  <c r="AR2294" i="13"/>
  <c r="AQ2294" i="13"/>
  <c r="AO2294" i="13"/>
  <c r="AN2294" i="13"/>
  <c r="AM2294" i="13"/>
  <c r="AK2294" i="13"/>
  <c r="AJ2294" i="13"/>
  <c r="AI2294" i="13"/>
  <c r="BE2293" i="13"/>
  <c r="BD2293" i="13"/>
  <c r="BC2293" i="13"/>
  <c r="BA2293" i="13"/>
  <c r="AZ2293" i="13"/>
  <c r="AY2293" i="13"/>
  <c r="AW2293" i="13"/>
  <c r="AV2293" i="13"/>
  <c r="AU2293" i="13"/>
  <c r="AS2293" i="13"/>
  <c r="AR2293" i="13"/>
  <c r="AQ2293" i="13"/>
  <c r="AO2293" i="13"/>
  <c r="AN2293" i="13"/>
  <c r="AM2293" i="13"/>
  <c r="AK2293" i="13"/>
  <c r="AJ2293" i="13"/>
  <c r="AI2293" i="13"/>
  <c r="BE2292" i="13"/>
  <c r="BD2292" i="13"/>
  <c r="BC2292" i="13"/>
  <c r="BA2292" i="13"/>
  <c r="AZ2292" i="13"/>
  <c r="AY2292" i="13"/>
  <c r="AW2292" i="13"/>
  <c r="AV2292" i="13"/>
  <c r="AU2292" i="13"/>
  <c r="AS2292" i="13"/>
  <c r="AR2292" i="13"/>
  <c r="AQ2292" i="13"/>
  <c r="AO2292" i="13"/>
  <c r="AN2292" i="13"/>
  <c r="AM2292" i="13"/>
  <c r="AK2292" i="13"/>
  <c r="AJ2292" i="13"/>
  <c r="AI2292" i="13"/>
  <c r="BE2291" i="13"/>
  <c r="BD2291" i="13"/>
  <c r="BC2291" i="13"/>
  <c r="BA2291" i="13"/>
  <c r="AZ2291" i="13"/>
  <c r="AY2291" i="13"/>
  <c r="AW2291" i="13"/>
  <c r="AV2291" i="13"/>
  <c r="AU2291" i="13"/>
  <c r="AS2291" i="13"/>
  <c r="AR2291" i="13"/>
  <c r="AQ2291" i="13"/>
  <c r="AO2291" i="13"/>
  <c r="AN2291" i="13"/>
  <c r="AM2291" i="13"/>
  <c r="AK2291" i="13"/>
  <c r="AJ2291" i="13"/>
  <c r="AI2291" i="13"/>
  <c r="BE2290" i="13"/>
  <c r="BD2290" i="13"/>
  <c r="BC2290" i="13"/>
  <c r="BA2290" i="13"/>
  <c r="AZ2290" i="13"/>
  <c r="AY2290" i="13"/>
  <c r="BB2290" i="13" s="1"/>
  <c r="AW2290" i="13"/>
  <c r="AV2290" i="13"/>
  <c r="AU2290" i="13"/>
  <c r="AS2290" i="13"/>
  <c r="AR2290" i="13"/>
  <c r="AQ2290" i="13"/>
  <c r="AO2290" i="13"/>
  <c r="AN2290" i="13"/>
  <c r="AM2290" i="13"/>
  <c r="AK2290" i="13"/>
  <c r="AJ2290" i="13"/>
  <c r="AI2290" i="13"/>
  <c r="BE2289" i="13"/>
  <c r="BD2289" i="13"/>
  <c r="BC2289" i="13"/>
  <c r="BA2289" i="13"/>
  <c r="AZ2289" i="13"/>
  <c r="AY2289" i="13"/>
  <c r="AW2289" i="13"/>
  <c r="AV2289" i="13"/>
  <c r="AU2289" i="13"/>
  <c r="AS2289" i="13"/>
  <c r="AR2289" i="13"/>
  <c r="AQ2289" i="13"/>
  <c r="AT2289" i="13" s="1"/>
  <c r="AO2289" i="13"/>
  <c r="AN2289" i="13"/>
  <c r="AM2289" i="13"/>
  <c r="AK2289" i="13"/>
  <c r="AJ2289" i="13"/>
  <c r="AI2289" i="13"/>
  <c r="BE2288" i="13"/>
  <c r="BD2288" i="13"/>
  <c r="BC2288" i="13"/>
  <c r="BA2288" i="13"/>
  <c r="AZ2288" i="13"/>
  <c r="AY2288" i="13"/>
  <c r="AW2288" i="13"/>
  <c r="AV2288" i="13"/>
  <c r="AU2288" i="13"/>
  <c r="AS2288" i="13"/>
  <c r="AR2288" i="13"/>
  <c r="AQ2288" i="13"/>
  <c r="AT2288" i="13" s="1"/>
  <c r="AO2288" i="13"/>
  <c r="AN2288" i="13"/>
  <c r="AM2288" i="13"/>
  <c r="AK2288" i="13"/>
  <c r="AJ2288" i="13"/>
  <c r="AI2288" i="13"/>
  <c r="BE2287" i="13"/>
  <c r="BD2287" i="13"/>
  <c r="BC2287" i="13"/>
  <c r="BA2287" i="13"/>
  <c r="AZ2287" i="13"/>
  <c r="AY2287" i="13"/>
  <c r="AW2287" i="13"/>
  <c r="AV2287" i="13"/>
  <c r="AU2287" i="13"/>
  <c r="AS2287" i="13"/>
  <c r="AR2287" i="13"/>
  <c r="AQ2287" i="13"/>
  <c r="AO2287" i="13"/>
  <c r="AN2287" i="13"/>
  <c r="AM2287" i="13"/>
  <c r="AK2287" i="13"/>
  <c r="AJ2287" i="13"/>
  <c r="AI2287" i="13"/>
  <c r="BE2286" i="13"/>
  <c r="BD2286" i="13"/>
  <c r="BC2286" i="13"/>
  <c r="BA2286" i="13"/>
  <c r="AZ2286" i="13"/>
  <c r="AY2286" i="13"/>
  <c r="AW2286" i="13"/>
  <c r="AV2286" i="13"/>
  <c r="AU2286" i="13"/>
  <c r="AS2286" i="13"/>
  <c r="AR2286" i="13"/>
  <c r="AQ2286" i="13"/>
  <c r="AO2286" i="13"/>
  <c r="AN2286" i="13"/>
  <c r="AM2286" i="13"/>
  <c r="AK2286" i="13"/>
  <c r="AJ2286" i="13"/>
  <c r="AI2286" i="13"/>
  <c r="BE2285" i="13"/>
  <c r="BD2285" i="13"/>
  <c r="BC2285" i="13"/>
  <c r="BA2285" i="13"/>
  <c r="AZ2285" i="13"/>
  <c r="AY2285" i="13"/>
  <c r="AW2285" i="13"/>
  <c r="AV2285" i="13"/>
  <c r="AU2285" i="13"/>
  <c r="AS2285" i="13"/>
  <c r="AR2285" i="13"/>
  <c r="AT2285" i="13" s="1"/>
  <c r="AQ2285" i="13"/>
  <c r="AO2285" i="13"/>
  <c r="AN2285" i="13"/>
  <c r="AM2285" i="13"/>
  <c r="AK2285" i="13"/>
  <c r="AJ2285" i="13"/>
  <c r="AI2285" i="13"/>
  <c r="BE2284" i="13"/>
  <c r="BD2284" i="13"/>
  <c r="BC2284" i="13"/>
  <c r="BA2284" i="13"/>
  <c r="BB2284" i="13" s="1"/>
  <c r="AZ2284" i="13"/>
  <c r="AY2284" i="13"/>
  <c r="AW2284" i="13"/>
  <c r="AV2284" i="13"/>
  <c r="AU2284" i="13"/>
  <c r="AS2284" i="13"/>
  <c r="AR2284" i="13"/>
  <c r="AQ2284" i="13"/>
  <c r="AO2284" i="13"/>
  <c r="AN2284" i="13"/>
  <c r="AM2284" i="13"/>
  <c r="AK2284" i="13"/>
  <c r="AL2284" i="13" s="1"/>
  <c r="AJ2284" i="13"/>
  <c r="AI2284" i="13"/>
  <c r="BE2283" i="13"/>
  <c r="BD2283" i="13"/>
  <c r="BC2283" i="13"/>
  <c r="BA2283" i="13"/>
  <c r="AZ2283" i="13"/>
  <c r="AY2283" i="13"/>
  <c r="AW2283" i="13"/>
  <c r="AV2283" i="13"/>
  <c r="AU2283" i="13"/>
  <c r="AS2283" i="13"/>
  <c r="AR2283" i="13"/>
  <c r="AQ2283" i="13"/>
  <c r="AO2283" i="13"/>
  <c r="AN2283" i="13"/>
  <c r="AM2283" i="13"/>
  <c r="AK2283" i="13"/>
  <c r="AJ2283" i="13"/>
  <c r="AL2283" i="13" s="1"/>
  <c r="AI2283" i="13"/>
  <c r="BE2282" i="13"/>
  <c r="BD2282" i="13"/>
  <c r="BC2282" i="13"/>
  <c r="BA2282" i="13"/>
  <c r="AZ2282" i="13"/>
  <c r="AY2282" i="13"/>
  <c r="AW2282" i="13"/>
  <c r="AV2282" i="13"/>
  <c r="AU2282" i="13"/>
  <c r="AS2282" i="13"/>
  <c r="AR2282" i="13"/>
  <c r="AQ2282" i="13"/>
  <c r="AT2282" i="13" s="1"/>
  <c r="AO2282" i="13"/>
  <c r="AN2282" i="13"/>
  <c r="AM2282" i="13"/>
  <c r="AK2282" i="13"/>
  <c r="AJ2282" i="13"/>
  <c r="AI2282" i="13"/>
  <c r="BE2281" i="13"/>
  <c r="BD2281" i="13"/>
  <c r="BC2281" i="13"/>
  <c r="BA2281" i="13"/>
  <c r="AZ2281" i="13"/>
  <c r="AY2281" i="13"/>
  <c r="AW2281" i="13"/>
  <c r="AV2281" i="13"/>
  <c r="AU2281" i="13"/>
  <c r="AS2281" i="13"/>
  <c r="AR2281" i="13"/>
  <c r="AQ2281" i="13"/>
  <c r="AO2281" i="13"/>
  <c r="AN2281" i="13"/>
  <c r="AM2281" i="13"/>
  <c r="AK2281" i="13"/>
  <c r="AJ2281" i="13"/>
  <c r="AI2281" i="13"/>
  <c r="BE2280" i="13"/>
  <c r="BD2280" i="13"/>
  <c r="BC2280" i="13"/>
  <c r="BA2280" i="13"/>
  <c r="AZ2280" i="13"/>
  <c r="AY2280" i="13"/>
  <c r="AW2280" i="13"/>
  <c r="AV2280" i="13"/>
  <c r="AU2280" i="13"/>
  <c r="AS2280" i="13"/>
  <c r="AR2280" i="13"/>
  <c r="AQ2280" i="13"/>
  <c r="AT2280" i="13" s="1"/>
  <c r="AO2280" i="13"/>
  <c r="AN2280" i="13"/>
  <c r="AM2280" i="13"/>
  <c r="AK2280" i="13"/>
  <c r="AJ2280" i="13"/>
  <c r="AI2280" i="13"/>
  <c r="BE2279" i="13"/>
  <c r="BD2279" i="13"/>
  <c r="BC2279" i="13"/>
  <c r="BA2279" i="13"/>
  <c r="AZ2279" i="13"/>
  <c r="AY2279" i="13"/>
  <c r="AW2279" i="13"/>
  <c r="AV2279" i="13"/>
  <c r="AU2279" i="13"/>
  <c r="AS2279" i="13"/>
  <c r="AT2279" i="13" s="1"/>
  <c r="AR2279" i="13"/>
  <c r="AQ2279" i="13"/>
  <c r="AO2279" i="13"/>
  <c r="AN2279" i="13"/>
  <c r="AM2279" i="13"/>
  <c r="AK2279" i="13"/>
  <c r="AJ2279" i="13"/>
  <c r="AI2279" i="13"/>
  <c r="BE2278" i="13"/>
  <c r="BD2278" i="13"/>
  <c r="BC2278" i="13"/>
  <c r="BF2278" i="13" s="1"/>
  <c r="BA2278" i="13"/>
  <c r="AZ2278" i="13"/>
  <c r="AY2278" i="13"/>
  <c r="AW2278" i="13"/>
  <c r="AV2278" i="13"/>
  <c r="AU2278" i="13"/>
  <c r="AX2278" i="13" s="1"/>
  <c r="AS2278" i="13"/>
  <c r="AR2278" i="13"/>
  <c r="AQ2278" i="13"/>
  <c r="AO2278" i="13"/>
  <c r="AN2278" i="13"/>
  <c r="AM2278" i="13"/>
  <c r="AK2278" i="13"/>
  <c r="AJ2278" i="13"/>
  <c r="AI2278" i="13"/>
  <c r="BE2277" i="13"/>
  <c r="BD2277" i="13"/>
  <c r="BC2277" i="13"/>
  <c r="BA2277" i="13"/>
  <c r="AZ2277" i="13"/>
  <c r="AY2277" i="13"/>
  <c r="AW2277" i="13"/>
  <c r="AV2277" i="13"/>
  <c r="AU2277" i="13"/>
  <c r="AS2277" i="13"/>
  <c r="AR2277" i="13"/>
  <c r="AQ2277" i="13"/>
  <c r="AO2277" i="13"/>
  <c r="AN2277" i="13"/>
  <c r="AM2277" i="13"/>
  <c r="AK2277" i="13"/>
  <c r="AJ2277" i="13"/>
  <c r="AI2277" i="13"/>
  <c r="BE2276" i="13"/>
  <c r="BD2276" i="13"/>
  <c r="BC2276" i="13"/>
  <c r="BA2276" i="13"/>
  <c r="AZ2276" i="13"/>
  <c r="AY2276" i="13"/>
  <c r="AW2276" i="13"/>
  <c r="AV2276" i="13"/>
  <c r="AU2276" i="13"/>
  <c r="AS2276" i="13"/>
  <c r="AR2276" i="13"/>
  <c r="AQ2276" i="13"/>
  <c r="AO2276" i="13"/>
  <c r="AN2276" i="13"/>
  <c r="AM2276" i="13"/>
  <c r="AK2276" i="13"/>
  <c r="AJ2276" i="13"/>
  <c r="AI2276" i="13"/>
  <c r="BE2275" i="13"/>
  <c r="BD2275" i="13"/>
  <c r="BC2275" i="13"/>
  <c r="BA2275" i="13"/>
  <c r="AZ2275" i="13"/>
  <c r="AY2275" i="13"/>
  <c r="AW2275" i="13"/>
  <c r="AV2275" i="13"/>
  <c r="AU2275" i="13"/>
  <c r="AS2275" i="13"/>
  <c r="AR2275" i="13"/>
  <c r="AQ2275" i="13"/>
  <c r="AO2275" i="13"/>
  <c r="AN2275" i="13"/>
  <c r="AM2275" i="13"/>
  <c r="AK2275" i="13"/>
  <c r="AJ2275" i="13"/>
  <c r="AI2275" i="13"/>
  <c r="BE2274" i="13"/>
  <c r="BD2274" i="13"/>
  <c r="BC2274" i="13"/>
  <c r="BA2274" i="13"/>
  <c r="AZ2274" i="13"/>
  <c r="BB2274" i="13" s="1"/>
  <c r="AY2274" i="13"/>
  <c r="AW2274" i="13"/>
  <c r="AV2274" i="13"/>
  <c r="AU2274" i="13"/>
  <c r="AS2274" i="13"/>
  <c r="AR2274" i="13"/>
  <c r="AQ2274" i="13"/>
  <c r="AO2274" i="13"/>
  <c r="AN2274" i="13"/>
  <c r="AM2274" i="13"/>
  <c r="AK2274" i="13"/>
  <c r="AJ2274" i="13"/>
  <c r="AI2274" i="13"/>
  <c r="BE2273" i="13"/>
  <c r="BD2273" i="13"/>
  <c r="BC2273" i="13"/>
  <c r="BA2273" i="13"/>
  <c r="AZ2273" i="13"/>
  <c r="AY2273" i="13"/>
  <c r="AW2273" i="13"/>
  <c r="AV2273" i="13"/>
  <c r="AU2273" i="13"/>
  <c r="AS2273" i="13"/>
  <c r="AR2273" i="13"/>
  <c r="AQ2273" i="13"/>
  <c r="AO2273" i="13"/>
  <c r="AN2273" i="13"/>
  <c r="AM2273" i="13"/>
  <c r="AP2273" i="13" s="1"/>
  <c r="AK2273" i="13"/>
  <c r="AJ2273" i="13"/>
  <c r="AI2273" i="13"/>
  <c r="BE2272" i="13"/>
  <c r="BD2272" i="13"/>
  <c r="BC2272" i="13"/>
  <c r="BA2272" i="13"/>
  <c r="AZ2272" i="13"/>
  <c r="AY2272" i="13"/>
  <c r="AW2272" i="13"/>
  <c r="AV2272" i="13"/>
  <c r="AU2272" i="13"/>
  <c r="AS2272" i="13"/>
  <c r="AR2272" i="13"/>
  <c r="AQ2272" i="13"/>
  <c r="AO2272" i="13"/>
  <c r="AN2272" i="13"/>
  <c r="AM2272" i="13"/>
  <c r="AK2272" i="13"/>
  <c r="AJ2272" i="13"/>
  <c r="AI2272" i="13"/>
  <c r="BE2271" i="13"/>
  <c r="BD2271" i="13"/>
  <c r="BC2271" i="13"/>
  <c r="BA2271" i="13"/>
  <c r="AZ2271" i="13"/>
  <c r="AY2271" i="13"/>
  <c r="AW2271" i="13"/>
  <c r="AV2271" i="13"/>
  <c r="AU2271" i="13"/>
  <c r="AS2271" i="13"/>
  <c r="AR2271" i="13"/>
  <c r="AQ2271" i="13"/>
  <c r="AO2271" i="13"/>
  <c r="AN2271" i="13"/>
  <c r="AM2271" i="13"/>
  <c r="AK2271" i="13"/>
  <c r="AJ2271" i="13"/>
  <c r="AI2271" i="13"/>
  <c r="BE2270" i="13"/>
  <c r="BD2270" i="13"/>
  <c r="BC2270" i="13"/>
  <c r="BA2270" i="13"/>
  <c r="AZ2270" i="13"/>
  <c r="AY2270" i="13"/>
  <c r="AW2270" i="13"/>
  <c r="AV2270" i="13"/>
  <c r="AU2270" i="13"/>
  <c r="AS2270" i="13"/>
  <c r="AR2270" i="13"/>
  <c r="AQ2270" i="13"/>
  <c r="AO2270" i="13"/>
  <c r="AN2270" i="13"/>
  <c r="AM2270" i="13"/>
  <c r="AK2270" i="13"/>
  <c r="AJ2270" i="13"/>
  <c r="AI2270" i="13"/>
  <c r="BE2269" i="13"/>
  <c r="BD2269" i="13"/>
  <c r="BC2269" i="13"/>
  <c r="BA2269" i="13"/>
  <c r="AZ2269" i="13"/>
  <c r="AY2269" i="13"/>
  <c r="AW2269" i="13"/>
  <c r="AV2269" i="13"/>
  <c r="AU2269" i="13"/>
  <c r="AS2269" i="13"/>
  <c r="AR2269" i="13"/>
  <c r="AQ2269" i="13"/>
  <c r="AO2269" i="13"/>
  <c r="AN2269" i="13"/>
  <c r="AM2269" i="13"/>
  <c r="AK2269" i="13"/>
  <c r="AJ2269" i="13"/>
  <c r="AI2269" i="13"/>
  <c r="BE2268" i="13"/>
  <c r="BD2268" i="13"/>
  <c r="BC2268" i="13"/>
  <c r="BA2268" i="13"/>
  <c r="AZ2268" i="13"/>
  <c r="AY2268" i="13"/>
  <c r="AW2268" i="13"/>
  <c r="AV2268" i="13"/>
  <c r="AU2268" i="13"/>
  <c r="AS2268" i="13"/>
  <c r="AR2268" i="13"/>
  <c r="AQ2268" i="13"/>
  <c r="AO2268" i="13"/>
  <c r="AN2268" i="13"/>
  <c r="AM2268" i="13"/>
  <c r="AK2268" i="13"/>
  <c r="AJ2268" i="13"/>
  <c r="AI2268" i="13"/>
  <c r="AL2268" i="13" s="1"/>
  <c r="BE2267" i="13"/>
  <c r="BD2267" i="13"/>
  <c r="BC2267" i="13"/>
  <c r="BA2267" i="13"/>
  <c r="AZ2267" i="13"/>
  <c r="AY2267" i="13"/>
  <c r="AW2267" i="13"/>
  <c r="AV2267" i="13"/>
  <c r="AU2267" i="13"/>
  <c r="AS2267" i="13"/>
  <c r="AR2267" i="13"/>
  <c r="AQ2267" i="13"/>
  <c r="AO2267" i="13"/>
  <c r="AN2267" i="13"/>
  <c r="AM2267" i="13"/>
  <c r="AK2267" i="13"/>
  <c r="AJ2267" i="13"/>
  <c r="AI2267" i="13"/>
  <c r="BE2266" i="13"/>
  <c r="BD2266" i="13"/>
  <c r="BC2266" i="13"/>
  <c r="BF2266" i="13" s="1"/>
  <c r="BA2266" i="13"/>
  <c r="AZ2266" i="13"/>
  <c r="AY2266" i="13"/>
  <c r="AW2266" i="13"/>
  <c r="AV2266" i="13"/>
  <c r="AU2266" i="13"/>
  <c r="AS2266" i="13"/>
  <c r="AR2266" i="13"/>
  <c r="AQ2266" i="13"/>
  <c r="AO2266" i="13"/>
  <c r="AN2266" i="13"/>
  <c r="AM2266" i="13"/>
  <c r="AK2266" i="13"/>
  <c r="AJ2266" i="13"/>
  <c r="AI2266" i="13"/>
  <c r="BE2265" i="13"/>
  <c r="BD2265" i="13"/>
  <c r="BC2265" i="13"/>
  <c r="BA2265" i="13"/>
  <c r="AZ2265" i="13"/>
  <c r="AY2265" i="13"/>
  <c r="AW2265" i="13"/>
  <c r="AV2265" i="13"/>
  <c r="AU2265" i="13"/>
  <c r="AS2265" i="13"/>
  <c r="AR2265" i="13"/>
  <c r="AQ2265" i="13"/>
  <c r="AO2265" i="13"/>
  <c r="AN2265" i="13"/>
  <c r="AM2265" i="13"/>
  <c r="AK2265" i="13"/>
  <c r="AJ2265" i="13"/>
  <c r="AI2265" i="13"/>
  <c r="BE2264" i="13"/>
  <c r="BD2264" i="13"/>
  <c r="BC2264" i="13"/>
  <c r="BA2264" i="13"/>
  <c r="AZ2264" i="13"/>
  <c r="AY2264" i="13"/>
  <c r="AW2264" i="13"/>
  <c r="AV2264" i="13"/>
  <c r="AU2264" i="13"/>
  <c r="AX2264" i="13" s="1"/>
  <c r="AS2264" i="13"/>
  <c r="AR2264" i="13"/>
  <c r="AQ2264" i="13"/>
  <c r="AO2264" i="13"/>
  <c r="AN2264" i="13"/>
  <c r="AM2264" i="13"/>
  <c r="AK2264" i="13"/>
  <c r="AJ2264" i="13"/>
  <c r="AI2264" i="13"/>
  <c r="BE2263" i="13"/>
  <c r="BD2263" i="13"/>
  <c r="BC2263" i="13"/>
  <c r="BA2263" i="13"/>
  <c r="AZ2263" i="13"/>
  <c r="AY2263" i="13"/>
  <c r="AW2263" i="13"/>
  <c r="AV2263" i="13"/>
  <c r="AU2263" i="13"/>
  <c r="AS2263" i="13"/>
  <c r="AR2263" i="13"/>
  <c r="AQ2263" i="13"/>
  <c r="AO2263" i="13"/>
  <c r="AN2263" i="13"/>
  <c r="AM2263" i="13"/>
  <c r="AK2263" i="13"/>
  <c r="AJ2263" i="13"/>
  <c r="AI2263" i="13"/>
  <c r="BE2262" i="13"/>
  <c r="BD2262" i="13"/>
  <c r="BC2262" i="13"/>
  <c r="BA2262" i="13"/>
  <c r="AZ2262" i="13"/>
  <c r="AY2262" i="13"/>
  <c r="AW2262" i="13"/>
  <c r="AV2262" i="13"/>
  <c r="AU2262" i="13"/>
  <c r="AX2262" i="13" s="1"/>
  <c r="AS2262" i="13"/>
  <c r="AR2262" i="13"/>
  <c r="AQ2262" i="13"/>
  <c r="AO2262" i="13"/>
  <c r="AN2262" i="13"/>
  <c r="AM2262" i="13"/>
  <c r="AK2262" i="13"/>
  <c r="AJ2262" i="13"/>
  <c r="AI2262" i="13"/>
  <c r="BE2261" i="13"/>
  <c r="BD2261" i="13"/>
  <c r="BC2261" i="13"/>
  <c r="BA2261" i="13"/>
  <c r="AZ2261" i="13"/>
  <c r="BB2261" i="13" s="1"/>
  <c r="AY2261" i="13"/>
  <c r="AW2261" i="13"/>
  <c r="AV2261" i="13"/>
  <c r="AU2261" i="13"/>
  <c r="AS2261" i="13"/>
  <c r="AR2261" i="13"/>
  <c r="AQ2261" i="13"/>
  <c r="AO2261" i="13"/>
  <c r="AN2261" i="13"/>
  <c r="AM2261" i="13"/>
  <c r="AK2261" i="13"/>
  <c r="AJ2261" i="13"/>
  <c r="AI2261" i="13"/>
  <c r="BE2260" i="13"/>
  <c r="BD2260" i="13"/>
  <c r="BC2260" i="13"/>
  <c r="BA2260" i="13"/>
  <c r="AZ2260" i="13"/>
  <c r="AY2260" i="13"/>
  <c r="AW2260" i="13"/>
  <c r="AV2260" i="13"/>
  <c r="AU2260" i="13"/>
  <c r="AS2260" i="13"/>
  <c r="AR2260" i="13"/>
  <c r="AQ2260" i="13"/>
  <c r="AO2260" i="13"/>
  <c r="AN2260" i="13"/>
  <c r="AM2260" i="13"/>
  <c r="AP2260" i="13" s="1"/>
  <c r="AK2260" i="13"/>
  <c r="AJ2260" i="13"/>
  <c r="AI2260" i="13"/>
  <c r="BE2259" i="13"/>
  <c r="BD2259" i="13"/>
  <c r="BC2259" i="13"/>
  <c r="BA2259" i="13"/>
  <c r="AZ2259" i="13"/>
  <c r="AY2259" i="13"/>
  <c r="AW2259" i="13"/>
  <c r="AV2259" i="13"/>
  <c r="AU2259" i="13"/>
  <c r="AX2259" i="13" s="1"/>
  <c r="AS2259" i="13"/>
  <c r="AR2259" i="13"/>
  <c r="AQ2259" i="13"/>
  <c r="AO2259" i="13"/>
  <c r="AN2259" i="13"/>
  <c r="AM2259" i="13"/>
  <c r="AK2259" i="13"/>
  <c r="AJ2259" i="13"/>
  <c r="AI2259" i="13"/>
  <c r="BE2258" i="13"/>
  <c r="BD2258" i="13"/>
  <c r="BC2258" i="13"/>
  <c r="BA2258" i="13"/>
  <c r="AZ2258" i="13"/>
  <c r="AY2258" i="13"/>
  <c r="AW2258" i="13"/>
  <c r="AV2258" i="13"/>
  <c r="AU2258" i="13"/>
  <c r="AS2258" i="13"/>
  <c r="AR2258" i="13"/>
  <c r="AQ2258" i="13"/>
  <c r="AO2258" i="13"/>
  <c r="AN2258" i="13"/>
  <c r="AM2258" i="13"/>
  <c r="AK2258" i="13"/>
  <c r="AJ2258" i="13"/>
  <c r="AI2258" i="13"/>
  <c r="BE2257" i="13"/>
  <c r="BD2257" i="13"/>
  <c r="BC2257" i="13"/>
  <c r="BA2257" i="13"/>
  <c r="AZ2257" i="13"/>
  <c r="AY2257" i="13"/>
  <c r="AW2257" i="13"/>
  <c r="AV2257" i="13"/>
  <c r="AX2257" i="13" s="1"/>
  <c r="AU2257" i="13"/>
  <c r="AS2257" i="13"/>
  <c r="AR2257" i="13"/>
  <c r="AQ2257" i="13"/>
  <c r="AO2257" i="13"/>
  <c r="AN2257" i="13"/>
  <c r="AM2257" i="13"/>
  <c r="AK2257" i="13"/>
  <c r="AJ2257" i="13"/>
  <c r="AI2257" i="13"/>
  <c r="BE2256" i="13"/>
  <c r="BD2256" i="13"/>
  <c r="BC2256" i="13"/>
  <c r="BA2256" i="13"/>
  <c r="AZ2256" i="13"/>
  <c r="AY2256" i="13"/>
  <c r="AW2256" i="13"/>
  <c r="AV2256" i="13"/>
  <c r="AU2256" i="13"/>
  <c r="AS2256" i="13"/>
  <c r="AR2256" i="13"/>
  <c r="AQ2256" i="13"/>
  <c r="AO2256" i="13"/>
  <c r="AN2256" i="13"/>
  <c r="AM2256" i="13"/>
  <c r="AK2256" i="13"/>
  <c r="AJ2256" i="13"/>
  <c r="AI2256" i="13"/>
  <c r="BE2255" i="13"/>
  <c r="BD2255" i="13"/>
  <c r="BC2255" i="13"/>
  <c r="BA2255" i="13"/>
  <c r="AZ2255" i="13"/>
  <c r="AY2255" i="13"/>
  <c r="BB2255" i="13" s="1"/>
  <c r="AW2255" i="13"/>
  <c r="AV2255" i="13"/>
  <c r="AU2255" i="13"/>
  <c r="AS2255" i="13"/>
  <c r="AR2255" i="13"/>
  <c r="AQ2255" i="13"/>
  <c r="AO2255" i="13"/>
  <c r="AN2255" i="13"/>
  <c r="AP2255" i="13" s="1"/>
  <c r="AM2255" i="13"/>
  <c r="AK2255" i="13"/>
  <c r="AJ2255" i="13"/>
  <c r="AI2255" i="13"/>
  <c r="BE2254" i="13"/>
  <c r="BD2254" i="13"/>
  <c r="BC2254" i="13"/>
  <c r="BA2254" i="13"/>
  <c r="AZ2254" i="13"/>
  <c r="AY2254" i="13"/>
  <c r="AW2254" i="13"/>
  <c r="AV2254" i="13"/>
  <c r="AU2254" i="13"/>
  <c r="AS2254" i="13"/>
  <c r="AR2254" i="13"/>
  <c r="AQ2254" i="13"/>
  <c r="AT2254" i="13" s="1"/>
  <c r="AO2254" i="13"/>
  <c r="AN2254" i="13"/>
  <c r="AM2254" i="13"/>
  <c r="AK2254" i="13"/>
  <c r="AJ2254" i="13"/>
  <c r="AI2254" i="13"/>
  <c r="BE2253" i="13"/>
  <c r="BD2253" i="13"/>
  <c r="BC2253" i="13"/>
  <c r="BA2253" i="13"/>
  <c r="AZ2253" i="13"/>
  <c r="AY2253" i="13"/>
  <c r="AW2253" i="13"/>
  <c r="AV2253" i="13"/>
  <c r="AU2253" i="13"/>
  <c r="AS2253" i="13"/>
  <c r="AR2253" i="13"/>
  <c r="AQ2253" i="13"/>
  <c r="AO2253" i="13"/>
  <c r="AN2253" i="13"/>
  <c r="AM2253" i="13"/>
  <c r="AK2253" i="13"/>
  <c r="AJ2253" i="13"/>
  <c r="AI2253" i="13"/>
  <c r="BE2252" i="13"/>
  <c r="BD2252" i="13"/>
  <c r="BC2252" i="13"/>
  <c r="BA2252" i="13"/>
  <c r="AZ2252" i="13"/>
  <c r="AY2252" i="13"/>
  <c r="AW2252" i="13"/>
  <c r="AV2252" i="13"/>
  <c r="AU2252" i="13"/>
  <c r="AX2252" i="13" s="1"/>
  <c r="AS2252" i="13"/>
  <c r="AR2252" i="13"/>
  <c r="AQ2252" i="13"/>
  <c r="AO2252" i="13"/>
  <c r="AN2252" i="13"/>
  <c r="AM2252" i="13"/>
  <c r="AK2252" i="13"/>
  <c r="AJ2252" i="13"/>
  <c r="AI2252" i="13"/>
  <c r="BE2251" i="13"/>
  <c r="BD2251" i="13"/>
  <c r="BC2251" i="13"/>
  <c r="AW2251" i="13"/>
  <c r="AV2251" i="13"/>
  <c r="AU2251" i="13"/>
  <c r="AS2251" i="13"/>
  <c r="AR2251" i="13"/>
  <c r="AQ2251" i="13"/>
  <c r="AO2251" i="13"/>
  <c r="AN2251" i="13"/>
  <c r="AM2251" i="13"/>
  <c r="AD2250" i="13"/>
  <c r="EB1088" i="13" s="1"/>
  <c r="AC2250" i="13"/>
  <c r="EA1088" i="13" s="1"/>
  <c r="AB2250" i="13"/>
  <c r="DZ1088" i="13" s="1"/>
  <c r="AA2250" i="13"/>
  <c r="DY1088" i="13" s="1"/>
  <c r="Z2250" i="13"/>
  <c r="DX1088" i="13" s="1"/>
  <c r="Y2250" i="13"/>
  <c r="DW1088" i="13" s="1"/>
  <c r="X2250" i="13"/>
  <c r="DV1088" i="13" s="1"/>
  <c r="W2250" i="13"/>
  <c r="DU1088" i="13" s="1"/>
  <c r="V2250" i="13"/>
  <c r="DT1088" i="13" s="1"/>
  <c r="U2250" i="13"/>
  <c r="DS1088" i="13" s="1"/>
  <c r="T2250" i="13"/>
  <c r="DR1088" i="13" s="1"/>
  <c r="S2250" i="13"/>
  <c r="DQ1088" i="13" s="1"/>
  <c r="R2250" i="13"/>
  <c r="DP1088" i="13" s="1"/>
  <c r="Q2250" i="13"/>
  <c r="DO1088" i="13" s="1"/>
  <c r="P2250" i="13"/>
  <c r="DN1088" i="13" s="1"/>
  <c r="O2250" i="13"/>
  <c r="DM1088" i="13" s="1"/>
  <c r="N2250" i="13"/>
  <c r="DL1088" i="13" s="1"/>
  <c r="M2250" i="13"/>
  <c r="DK1088" i="13" s="1"/>
  <c r="BA2244" i="13"/>
  <c r="AZ2244" i="13"/>
  <c r="AY2244" i="13"/>
  <c r="AW2244" i="13"/>
  <c r="AV2244" i="13"/>
  <c r="AU2244" i="13"/>
  <c r="AS2244" i="13"/>
  <c r="AR2244" i="13"/>
  <c r="AQ2244" i="13"/>
  <c r="AO2244" i="13"/>
  <c r="AN2244" i="13"/>
  <c r="AM2244" i="13"/>
  <c r="AK2244" i="13"/>
  <c r="AJ2244" i="13"/>
  <c r="AI2244" i="13"/>
  <c r="BE2243" i="13"/>
  <c r="BD2243" i="13"/>
  <c r="BC2243" i="13"/>
  <c r="BA2243" i="13"/>
  <c r="AZ2243" i="13"/>
  <c r="AY2243" i="13"/>
  <c r="AW2243" i="13"/>
  <c r="AV2243" i="13"/>
  <c r="AU2243" i="13"/>
  <c r="AS2243" i="13"/>
  <c r="AR2243" i="13"/>
  <c r="AQ2243" i="13"/>
  <c r="AO2243" i="13"/>
  <c r="AN2243" i="13"/>
  <c r="AM2243" i="13"/>
  <c r="AK2243" i="13"/>
  <c r="AJ2243" i="13"/>
  <c r="AI2243" i="13"/>
  <c r="BE2242" i="13"/>
  <c r="BD2242" i="13"/>
  <c r="BC2242" i="13"/>
  <c r="BA2242" i="13"/>
  <c r="AZ2242" i="13"/>
  <c r="AY2242" i="13"/>
  <c r="AW2242" i="13"/>
  <c r="AV2242" i="13"/>
  <c r="AU2242" i="13"/>
  <c r="AS2242" i="13"/>
  <c r="AR2242" i="13"/>
  <c r="AQ2242" i="13"/>
  <c r="AO2242" i="13"/>
  <c r="AN2242" i="13"/>
  <c r="AM2242" i="13"/>
  <c r="AK2242" i="13"/>
  <c r="AJ2242" i="13"/>
  <c r="AI2242" i="13"/>
  <c r="BE2241" i="13"/>
  <c r="BD2241" i="13"/>
  <c r="BC2241" i="13"/>
  <c r="BA2241" i="13"/>
  <c r="AZ2241" i="13"/>
  <c r="AY2241" i="13"/>
  <c r="AW2241" i="13"/>
  <c r="AV2241" i="13"/>
  <c r="AU2241" i="13"/>
  <c r="AS2241" i="13"/>
  <c r="AR2241" i="13"/>
  <c r="AQ2241" i="13"/>
  <c r="AO2241" i="13"/>
  <c r="AN2241" i="13"/>
  <c r="AM2241" i="13"/>
  <c r="AK2241" i="13"/>
  <c r="AJ2241" i="13"/>
  <c r="AI2241" i="13"/>
  <c r="BE2240" i="13"/>
  <c r="BD2240" i="13"/>
  <c r="BC2240" i="13"/>
  <c r="BA2240" i="13"/>
  <c r="AZ2240" i="13"/>
  <c r="AY2240" i="13"/>
  <c r="AW2240" i="13"/>
  <c r="AV2240" i="13"/>
  <c r="AU2240" i="13"/>
  <c r="AS2240" i="13"/>
  <c r="AR2240" i="13"/>
  <c r="AQ2240" i="13"/>
  <c r="AO2240" i="13"/>
  <c r="AN2240" i="13"/>
  <c r="AM2240" i="13"/>
  <c r="AK2240" i="13"/>
  <c r="AJ2240" i="13"/>
  <c r="AI2240" i="13"/>
  <c r="BE2239" i="13"/>
  <c r="BD2239" i="13"/>
  <c r="BC2239" i="13"/>
  <c r="BA2239" i="13"/>
  <c r="AZ2239" i="13"/>
  <c r="AY2239" i="13"/>
  <c r="AW2239" i="13"/>
  <c r="AV2239" i="13"/>
  <c r="AU2239" i="13"/>
  <c r="AS2239" i="13"/>
  <c r="AR2239" i="13"/>
  <c r="AQ2239" i="13"/>
  <c r="AO2239" i="13"/>
  <c r="AN2239" i="13"/>
  <c r="AM2239" i="13"/>
  <c r="AK2239" i="13"/>
  <c r="AJ2239" i="13"/>
  <c r="AI2239" i="13"/>
  <c r="BE2238" i="13"/>
  <c r="BD2238" i="13"/>
  <c r="BC2238" i="13"/>
  <c r="BA2238" i="13"/>
  <c r="AZ2238" i="13"/>
  <c r="AY2238" i="13"/>
  <c r="AW2238" i="13"/>
  <c r="AV2238" i="13"/>
  <c r="AU2238" i="13"/>
  <c r="AS2238" i="13"/>
  <c r="AR2238" i="13"/>
  <c r="AQ2238" i="13"/>
  <c r="AO2238" i="13"/>
  <c r="AN2238" i="13"/>
  <c r="AM2238" i="13"/>
  <c r="AK2238" i="13"/>
  <c r="AJ2238" i="13"/>
  <c r="AI2238" i="13"/>
  <c r="BE2237" i="13"/>
  <c r="BD2237" i="13"/>
  <c r="BC2237" i="13"/>
  <c r="BA2237" i="13"/>
  <c r="AZ2237" i="13"/>
  <c r="AY2237" i="13"/>
  <c r="AW2237" i="13"/>
  <c r="AV2237" i="13"/>
  <c r="AU2237" i="13"/>
  <c r="AS2237" i="13"/>
  <c r="AR2237" i="13"/>
  <c r="AQ2237" i="13"/>
  <c r="AO2237" i="13"/>
  <c r="AN2237" i="13"/>
  <c r="AM2237" i="13"/>
  <c r="AK2237" i="13"/>
  <c r="AJ2237" i="13"/>
  <c r="AI2237" i="13"/>
  <c r="BE2236" i="13"/>
  <c r="BD2236" i="13"/>
  <c r="BC2236" i="13"/>
  <c r="BA2236" i="13"/>
  <c r="AZ2236" i="13"/>
  <c r="AY2236" i="13"/>
  <c r="AW2236" i="13"/>
  <c r="AV2236" i="13"/>
  <c r="AU2236" i="13"/>
  <c r="AS2236" i="13"/>
  <c r="AR2236" i="13"/>
  <c r="AQ2236" i="13"/>
  <c r="AO2236" i="13"/>
  <c r="AN2236" i="13"/>
  <c r="AM2236" i="13"/>
  <c r="AK2236" i="13"/>
  <c r="AJ2236" i="13"/>
  <c r="AI2236" i="13"/>
  <c r="BE2235" i="13"/>
  <c r="BD2235" i="13"/>
  <c r="BC2235" i="13"/>
  <c r="BA2235" i="13"/>
  <c r="AZ2235" i="13"/>
  <c r="AY2235" i="13"/>
  <c r="AW2235" i="13"/>
  <c r="AV2235" i="13"/>
  <c r="AU2235" i="13"/>
  <c r="AS2235" i="13"/>
  <c r="AR2235" i="13"/>
  <c r="AQ2235" i="13"/>
  <c r="AO2235" i="13"/>
  <c r="AN2235" i="13"/>
  <c r="AM2235" i="13"/>
  <c r="AK2235" i="13"/>
  <c r="AJ2235" i="13"/>
  <c r="AI2235" i="13"/>
  <c r="BE2234" i="13"/>
  <c r="BD2234" i="13"/>
  <c r="BC2234" i="13"/>
  <c r="BA2234" i="13"/>
  <c r="AZ2234" i="13"/>
  <c r="AY2234" i="13"/>
  <c r="AW2234" i="13"/>
  <c r="AV2234" i="13"/>
  <c r="AU2234" i="13"/>
  <c r="AS2234" i="13"/>
  <c r="AR2234" i="13"/>
  <c r="AQ2234" i="13"/>
  <c r="AO2234" i="13"/>
  <c r="AN2234" i="13"/>
  <c r="AM2234" i="13"/>
  <c r="AK2234" i="13"/>
  <c r="AJ2234" i="13"/>
  <c r="AI2234" i="13"/>
  <c r="BE2233" i="13"/>
  <c r="BD2233" i="13"/>
  <c r="BC2233" i="13"/>
  <c r="BA2233" i="13"/>
  <c r="AZ2233" i="13"/>
  <c r="AY2233" i="13"/>
  <c r="AW2233" i="13"/>
  <c r="AV2233" i="13"/>
  <c r="AU2233" i="13"/>
  <c r="AS2233" i="13"/>
  <c r="AR2233" i="13"/>
  <c r="AQ2233" i="13"/>
  <c r="AO2233" i="13"/>
  <c r="AN2233" i="13"/>
  <c r="AM2233" i="13"/>
  <c r="AK2233" i="13"/>
  <c r="AJ2233" i="13"/>
  <c r="AI2233" i="13"/>
  <c r="BE2232" i="13"/>
  <c r="BD2232" i="13"/>
  <c r="BC2232" i="13"/>
  <c r="BA2232" i="13"/>
  <c r="AZ2232" i="13"/>
  <c r="AY2232" i="13"/>
  <c r="AW2232" i="13"/>
  <c r="AV2232" i="13"/>
  <c r="AU2232" i="13"/>
  <c r="AS2232" i="13"/>
  <c r="AR2232" i="13"/>
  <c r="AQ2232" i="13"/>
  <c r="AO2232" i="13"/>
  <c r="AN2232" i="13"/>
  <c r="AM2232" i="13"/>
  <c r="AK2232" i="13"/>
  <c r="AJ2232" i="13"/>
  <c r="AI2232" i="13"/>
  <c r="BE2231" i="13"/>
  <c r="BD2231" i="13"/>
  <c r="BC2231" i="13"/>
  <c r="BA2231" i="13"/>
  <c r="AZ2231" i="13"/>
  <c r="AY2231" i="13"/>
  <c r="AW2231" i="13"/>
  <c r="AV2231" i="13"/>
  <c r="AU2231" i="13"/>
  <c r="AS2231" i="13"/>
  <c r="AR2231" i="13"/>
  <c r="AQ2231" i="13"/>
  <c r="AO2231" i="13"/>
  <c r="AN2231" i="13"/>
  <c r="AM2231" i="13"/>
  <c r="AK2231" i="13"/>
  <c r="AJ2231" i="13"/>
  <c r="AI2231" i="13"/>
  <c r="BE2230" i="13"/>
  <c r="BD2230" i="13"/>
  <c r="BC2230" i="13"/>
  <c r="BA2230" i="13"/>
  <c r="AZ2230" i="13"/>
  <c r="AY2230" i="13"/>
  <c r="AW2230" i="13"/>
  <c r="AV2230" i="13"/>
  <c r="AU2230" i="13"/>
  <c r="AS2230" i="13"/>
  <c r="AR2230" i="13"/>
  <c r="AQ2230" i="13"/>
  <c r="AO2230" i="13"/>
  <c r="AN2230" i="13"/>
  <c r="AM2230" i="13"/>
  <c r="AK2230" i="13"/>
  <c r="AJ2230" i="13"/>
  <c r="AI2230" i="13"/>
  <c r="BE2229" i="13"/>
  <c r="BD2229" i="13"/>
  <c r="BC2229" i="13"/>
  <c r="BA2229" i="13"/>
  <c r="AZ2229" i="13"/>
  <c r="AY2229" i="13"/>
  <c r="AW2229" i="13"/>
  <c r="AV2229" i="13"/>
  <c r="AU2229" i="13"/>
  <c r="AS2229" i="13"/>
  <c r="AR2229" i="13"/>
  <c r="AQ2229" i="13"/>
  <c r="AO2229" i="13"/>
  <c r="AN2229" i="13"/>
  <c r="AM2229" i="13"/>
  <c r="AK2229" i="13"/>
  <c r="AJ2229" i="13"/>
  <c r="AI2229" i="13"/>
  <c r="BE2228" i="13"/>
  <c r="BD2228" i="13"/>
  <c r="BC2228" i="13"/>
  <c r="BA2228" i="13"/>
  <c r="AZ2228" i="13"/>
  <c r="AY2228" i="13"/>
  <c r="AW2228" i="13"/>
  <c r="AV2228" i="13"/>
  <c r="AU2228" i="13"/>
  <c r="AS2228" i="13"/>
  <c r="AR2228" i="13"/>
  <c r="AQ2228" i="13"/>
  <c r="AO2228" i="13"/>
  <c r="AN2228" i="13"/>
  <c r="AM2228" i="13"/>
  <c r="AK2228" i="13"/>
  <c r="AJ2228" i="13"/>
  <c r="AI2228" i="13"/>
  <c r="BE2227" i="13"/>
  <c r="BD2227" i="13"/>
  <c r="BC2227" i="13"/>
  <c r="BA2227" i="13"/>
  <c r="AZ2227" i="13"/>
  <c r="AY2227" i="13"/>
  <c r="AW2227" i="13"/>
  <c r="AV2227" i="13"/>
  <c r="AU2227" i="13"/>
  <c r="AS2227" i="13"/>
  <c r="AR2227" i="13"/>
  <c r="AQ2227" i="13"/>
  <c r="AO2227" i="13"/>
  <c r="AN2227" i="13"/>
  <c r="AM2227" i="13"/>
  <c r="AK2227" i="13"/>
  <c r="AJ2227" i="13"/>
  <c r="AI2227" i="13"/>
  <c r="BE2226" i="13"/>
  <c r="BD2226" i="13"/>
  <c r="BC2226" i="13"/>
  <c r="BA2226" i="13"/>
  <c r="AZ2226" i="13"/>
  <c r="AY2226" i="13"/>
  <c r="AW2226" i="13"/>
  <c r="AV2226" i="13"/>
  <c r="AU2226" i="13"/>
  <c r="AS2226" i="13"/>
  <c r="AR2226" i="13"/>
  <c r="AQ2226" i="13"/>
  <c r="AO2226" i="13"/>
  <c r="AN2226" i="13"/>
  <c r="AM2226" i="13"/>
  <c r="AK2226" i="13"/>
  <c r="AJ2226" i="13"/>
  <c r="AI2226" i="13"/>
  <c r="BE2225" i="13"/>
  <c r="BD2225" i="13"/>
  <c r="BC2225" i="13"/>
  <c r="BA2225" i="13"/>
  <c r="AZ2225" i="13"/>
  <c r="AY2225" i="13"/>
  <c r="AW2225" i="13"/>
  <c r="AV2225" i="13"/>
  <c r="AU2225" i="13"/>
  <c r="AS2225" i="13"/>
  <c r="AR2225" i="13"/>
  <c r="AQ2225" i="13"/>
  <c r="AO2225" i="13"/>
  <c r="AN2225" i="13"/>
  <c r="AM2225" i="13"/>
  <c r="AK2225" i="13"/>
  <c r="AJ2225" i="13"/>
  <c r="AI2225" i="13"/>
  <c r="BE2224" i="13"/>
  <c r="BD2224" i="13"/>
  <c r="BC2224" i="13"/>
  <c r="BA2224" i="13"/>
  <c r="AZ2224" i="13"/>
  <c r="AY2224" i="13"/>
  <c r="AW2224" i="13"/>
  <c r="AV2224" i="13"/>
  <c r="AU2224" i="13"/>
  <c r="AS2224" i="13"/>
  <c r="AR2224" i="13"/>
  <c r="AQ2224" i="13"/>
  <c r="AO2224" i="13"/>
  <c r="AN2224" i="13"/>
  <c r="AM2224" i="13"/>
  <c r="AK2224" i="13"/>
  <c r="AJ2224" i="13"/>
  <c r="AI2224" i="13"/>
  <c r="BE2223" i="13"/>
  <c r="BD2223" i="13"/>
  <c r="BC2223" i="13"/>
  <c r="BA2223" i="13"/>
  <c r="AZ2223" i="13"/>
  <c r="AY2223" i="13"/>
  <c r="AW2223" i="13"/>
  <c r="AV2223" i="13"/>
  <c r="AU2223" i="13"/>
  <c r="AS2223" i="13"/>
  <c r="AR2223" i="13"/>
  <c r="AQ2223" i="13"/>
  <c r="AO2223" i="13"/>
  <c r="AN2223" i="13"/>
  <c r="AM2223" i="13"/>
  <c r="AK2223" i="13"/>
  <c r="AJ2223" i="13"/>
  <c r="AI2223" i="13"/>
  <c r="BE2222" i="13"/>
  <c r="BD2222" i="13"/>
  <c r="BC2222" i="13"/>
  <c r="BA2222" i="13"/>
  <c r="AZ2222" i="13"/>
  <c r="AY2222" i="13"/>
  <c r="AW2222" i="13"/>
  <c r="AV2222" i="13"/>
  <c r="AU2222" i="13"/>
  <c r="AS2222" i="13"/>
  <c r="AR2222" i="13"/>
  <c r="AQ2222" i="13"/>
  <c r="AO2222" i="13"/>
  <c r="AN2222" i="13"/>
  <c r="AM2222" i="13"/>
  <c r="AK2222" i="13"/>
  <c r="AJ2222" i="13"/>
  <c r="AI2222" i="13"/>
  <c r="BE2221" i="13"/>
  <c r="BD2221" i="13"/>
  <c r="BC2221" i="13"/>
  <c r="BA2221" i="13"/>
  <c r="AZ2221" i="13"/>
  <c r="AY2221" i="13"/>
  <c r="AW2221" i="13"/>
  <c r="AV2221" i="13"/>
  <c r="AU2221" i="13"/>
  <c r="AS2221" i="13"/>
  <c r="AR2221" i="13"/>
  <c r="AQ2221" i="13"/>
  <c r="AO2221" i="13"/>
  <c r="AN2221" i="13"/>
  <c r="AM2221" i="13"/>
  <c r="AK2221" i="13"/>
  <c r="AJ2221" i="13"/>
  <c r="AI2221" i="13"/>
  <c r="BE2220" i="13"/>
  <c r="BD2220" i="13"/>
  <c r="BC2220" i="13"/>
  <c r="BA2220" i="13"/>
  <c r="AZ2220" i="13"/>
  <c r="AY2220" i="13"/>
  <c r="AW2220" i="13"/>
  <c r="AV2220" i="13"/>
  <c r="AU2220" i="13"/>
  <c r="AS2220" i="13"/>
  <c r="AR2220" i="13"/>
  <c r="AQ2220" i="13"/>
  <c r="AO2220" i="13"/>
  <c r="AN2220" i="13"/>
  <c r="AM2220" i="13"/>
  <c r="AK2220" i="13"/>
  <c r="AJ2220" i="13"/>
  <c r="AI2220" i="13"/>
  <c r="BE2219" i="13"/>
  <c r="BD2219" i="13"/>
  <c r="BC2219" i="13"/>
  <c r="BA2219" i="13"/>
  <c r="AZ2219" i="13"/>
  <c r="AY2219" i="13"/>
  <c r="AW2219" i="13"/>
  <c r="AV2219" i="13"/>
  <c r="AU2219" i="13"/>
  <c r="AS2219" i="13"/>
  <c r="AR2219" i="13"/>
  <c r="AQ2219" i="13"/>
  <c r="AO2219" i="13"/>
  <c r="AN2219" i="13"/>
  <c r="AM2219" i="13"/>
  <c r="AK2219" i="13"/>
  <c r="AJ2219" i="13"/>
  <c r="AI2219" i="13"/>
  <c r="BE2218" i="13"/>
  <c r="BD2218" i="13"/>
  <c r="BC2218" i="13"/>
  <c r="BA2218" i="13"/>
  <c r="AZ2218" i="13"/>
  <c r="AY2218" i="13"/>
  <c r="AW2218" i="13"/>
  <c r="AV2218" i="13"/>
  <c r="AU2218" i="13"/>
  <c r="AS2218" i="13"/>
  <c r="AR2218" i="13"/>
  <c r="AQ2218" i="13"/>
  <c r="AO2218" i="13"/>
  <c r="AN2218" i="13"/>
  <c r="AM2218" i="13"/>
  <c r="AK2218" i="13"/>
  <c r="AJ2218" i="13"/>
  <c r="AI2218" i="13"/>
  <c r="BE2217" i="13"/>
  <c r="BD2217" i="13"/>
  <c r="BC2217" i="13"/>
  <c r="BA2217" i="13"/>
  <c r="AZ2217" i="13"/>
  <c r="AY2217" i="13"/>
  <c r="AW2217" i="13"/>
  <c r="AV2217" i="13"/>
  <c r="AU2217" i="13"/>
  <c r="AS2217" i="13"/>
  <c r="AR2217" i="13"/>
  <c r="AQ2217" i="13"/>
  <c r="AO2217" i="13"/>
  <c r="AN2217" i="13"/>
  <c r="AM2217" i="13"/>
  <c r="AK2217" i="13"/>
  <c r="AJ2217" i="13"/>
  <c r="AI2217" i="13"/>
  <c r="BE2216" i="13"/>
  <c r="BD2216" i="13"/>
  <c r="BC2216" i="13"/>
  <c r="BA2216" i="13"/>
  <c r="AZ2216" i="13"/>
  <c r="AY2216" i="13"/>
  <c r="AW2216" i="13"/>
  <c r="AV2216" i="13"/>
  <c r="AU2216" i="13"/>
  <c r="AS2216" i="13"/>
  <c r="AR2216" i="13"/>
  <c r="AQ2216" i="13"/>
  <c r="AO2216" i="13"/>
  <c r="AN2216" i="13"/>
  <c r="AM2216" i="13"/>
  <c r="AK2216" i="13"/>
  <c r="AJ2216" i="13"/>
  <c r="AI2216" i="13"/>
  <c r="BE2215" i="13"/>
  <c r="BD2215" i="13"/>
  <c r="BC2215" i="13"/>
  <c r="BA2215" i="13"/>
  <c r="AZ2215" i="13"/>
  <c r="AY2215" i="13"/>
  <c r="AW2215" i="13"/>
  <c r="AV2215" i="13"/>
  <c r="AU2215" i="13"/>
  <c r="AS2215" i="13"/>
  <c r="AR2215" i="13"/>
  <c r="AQ2215" i="13"/>
  <c r="AO2215" i="13"/>
  <c r="AN2215" i="13"/>
  <c r="AM2215" i="13"/>
  <c r="AK2215" i="13"/>
  <c r="AJ2215" i="13"/>
  <c r="AI2215" i="13"/>
  <c r="BE2214" i="13"/>
  <c r="BD2214" i="13"/>
  <c r="BC2214" i="13"/>
  <c r="BA2214" i="13"/>
  <c r="AZ2214" i="13"/>
  <c r="AY2214" i="13"/>
  <c r="AW2214" i="13"/>
  <c r="AV2214" i="13"/>
  <c r="AU2214" i="13"/>
  <c r="AS2214" i="13"/>
  <c r="AR2214" i="13"/>
  <c r="AQ2214" i="13"/>
  <c r="AO2214" i="13"/>
  <c r="AN2214" i="13"/>
  <c r="AM2214" i="13"/>
  <c r="AK2214" i="13"/>
  <c r="AJ2214" i="13"/>
  <c r="AI2214" i="13"/>
  <c r="BE2213" i="13"/>
  <c r="BD2213" i="13"/>
  <c r="BC2213" i="13"/>
  <c r="BA2213" i="13"/>
  <c r="AZ2213" i="13"/>
  <c r="AY2213" i="13"/>
  <c r="AW2213" i="13"/>
  <c r="AV2213" i="13"/>
  <c r="AU2213" i="13"/>
  <c r="AS2213" i="13"/>
  <c r="AR2213" i="13"/>
  <c r="AQ2213" i="13"/>
  <c r="AO2213" i="13"/>
  <c r="AN2213" i="13"/>
  <c r="AM2213" i="13"/>
  <c r="AK2213" i="13"/>
  <c r="AJ2213" i="13"/>
  <c r="AI2213" i="13"/>
  <c r="BE2212" i="13"/>
  <c r="BD2212" i="13"/>
  <c r="BC2212" i="13"/>
  <c r="BA2212" i="13"/>
  <c r="AZ2212" i="13"/>
  <c r="AY2212" i="13"/>
  <c r="AW2212" i="13"/>
  <c r="AV2212" i="13"/>
  <c r="AU2212" i="13"/>
  <c r="AS2212" i="13"/>
  <c r="AR2212" i="13"/>
  <c r="AQ2212" i="13"/>
  <c r="AO2212" i="13"/>
  <c r="AN2212" i="13"/>
  <c r="AM2212" i="13"/>
  <c r="AK2212" i="13"/>
  <c r="AJ2212" i="13"/>
  <c r="AI2212" i="13"/>
  <c r="BE2211" i="13"/>
  <c r="BD2211" i="13"/>
  <c r="BC2211" i="13"/>
  <c r="BA2211" i="13"/>
  <c r="AZ2211" i="13"/>
  <c r="AY2211" i="13"/>
  <c r="AW2211" i="13"/>
  <c r="AV2211" i="13"/>
  <c r="AU2211" i="13"/>
  <c r="AS2211" i="13"/>
  <c r="AR2211" i="13"/>
  <c r="AQ2211" i="13"/>
  <c r="AO2211" i="13"/>
  <c r="AN2211" i="13"/>
  <c r="AM2211" i="13"/>
  <c r="AK2211" i="13"/>
  <c r="AJ2211" i="13"/>
  <c r="AI2211" i="13"/>
  <c r="BE2210" i="13"/>
  <c r="BD2210" i="13"/>
  <c r="BC2210" i="13"/>
  <c r="BA2210" i="13"/>
  <c r="AZ2210" i="13"/>
  <c r="AY2210" i="13"/>
  <c r="AW2210" i="13"/>
  <c r="AV2210" i="13"/>
  <c r="AU2210" i="13"/>
  <c r="AS2210" i="13"/>
  <c r="AR2210" i="13"/>
  <c r="AQ2210" i="13"/>
  <c r="AO2210" i="13"/>
  <c r="AN2210" i="13"/>
  <c r="AM2210" i="13"/>
  <c r="AK2210" i="13"/>
  <c r="AJ2210" i="13"/>
  <c r="AI2210" i="13"/>
  <c r="BE2209" i="13"/>
  <c r="BD2209" i="13"/>
  <c r="BC2209" i="13"/>
  <c r="BA2209" i="13"/>
  <c r="AZ2209" i="13"/>
  <c r="AY2209" i="13"/>
  <c r="AW2209" i="13"/>
  <c r="AV2209" i="13"/>
  <c r="AU2209" i="13"/>
  <c r="AS2209" i="13"/>
  <c r="AR2209" i="13"/>
  <c r="AQ2209" i="13"/>
  <c r="AO2209" i="13"/>
  <c r="AN2209" i="13"/>
  <c r="AM2209" i="13"/>
  <c r="AK2209" i="13"/>
  <c r="AJ2209" i="13"/>
  <c r="AI2209" i="13"/>
  <c r="BE2208" i="13"/>
  <c r="BD2208" i="13"/>
  <c r="BC2208" i="13"/>
  <c r="BA2208" i="13"/>
  <c r="AZ2208" i="13"/>
  <c r="AY2208" i="13"/>
  <c r="AW2208" i="13"/>
  <c r="AV2208" i="13"/>
  <c r="AU2208" i="13"/>
  <c r="AS2208" i="13"/>
  <c r="AR2208" i="13"/>
  <c r="AQ2208" i="13"/>
  <c r="AO2208" i="13"/>
  <c r="AN2208" i="13"/>
  <c r="AM2208" i="13"/>
  <c r="AK2208" i="13"/>
  <c r="AJ2208" i="13"/>
  <c r="AI2208" i="13"/>
  <c r="BE2207" i="13"/>
  <c r="BD2207" i="13"/>
  <c r="BC2207" i="13"/>
  <c r="BA2207" i="13"/>
  <c r="AZ2207" i="13"/>
  <c r="AY2207" i="13"/>
  <c r="AW2207" i="13"/>
  <c r="AV2207" i="13"/>
  <c r="AU2207" i="13"/>
  <c r="AS2207" i="13"/>
  <c r="AR2207" i="13"/>
  <c r="AQ2207" i="13"/>
  <c r="AO2207" i="13"/>
  <c r="AN2207" i="13"/>
  <c r="AM2207" i="13"/>
  <c r="AK2207" i="13"/>
  <c r="AJ2207" i="13"/>
  <c r="AI2207" i="13"/>
  <c r="BE2206" i="13"/>
  <c r="BD2206" i="13"/>
  <c r="BC2206" i="13"/>
  <c r="BA2206" i="13"/>
  <c r="AZ2206" i="13"/>
  <c r="AY2206" i="13"/>
  <c r="AW2206" i="13"/>
  <c r="AV2206" i="13"/>
  <c r="AU2206" i="13"/>
  <c r="AS2206" i="13"/>
  <c r="AR2206" i="13"/>
  <c r="AQ2206" i="13"/>
  <c r="AO2206" i="13"/>
  <c r="AN2206" i="13"/>
  <c r="AM2206" i="13"/>
  <c r="AK2206" i="13"/>
  <c r="AJ2206" i="13"/>
  <c r="AI2206" i="13"/>
  <c r="BE2205" i="13"/>
  <c r="BD2205" i="13"/>
  <c r="BC2205" i="13"/>
  <c r="BA2205" i="13"/>
  <c r="AZ2205" i="13"/>
  <c r="AY2205" i="13"/>
  <c r="AW2205" i="13"/>
  <c r="AV2205" i="13"/>
  <c r="AU2205" i="13"/>
  <c r="AS2205" i="13"/>
  <c r="AR2205" i="13"/>
  <c r="AQ2205" i="13"/>
  <c r="AO2205" i="13"/>
  <c r="AN2205" i="13"/>
  <c r="AM2205" i="13"/>
  <c r="AK2205" i="13"/>
  <c r="AJ2205" i="13"/>
  <c r="AI2205" i="13"/>
  <c r="BE2204" i="13"/>
  <c r="BD2204" i="13"/>
  <c r="BC2204" i="13"/>
  <c r="BA2204" i="13"/>
  <c r="AZ2204" i="13"/>
  <c r="AY2204" i="13"/>
  <c r="AW2204" i="13"/>
  <c r="AV2204" i="13"/>
  <c r="AU2204" i="13"/>
  <c r="AS2204" i="13"/>
  <c r="AR2204" i="13"/>
  <c r="AQ2204" i="13"/>
  <c r="AO2204" i="13"/>
  <c r="AN2204" i="13"/>
  <c r="AM2204" i="13"/>
  <c r="AK2204" i="13"/>
  <c r="AJ2204" i="13"/>
  <c r="AI2204" i="13"/>
  <c r="BE2203" i="13"/>
  <c r="BD2203" i="13"/>
  <c r="BC2203" i="13"/>
  <c r="BA2203" i="13"/>
  <c r="AZ2203" i="13"/>
  <c r="AY2203" i="13"/>
  <c r="AW2203" i="13"/>
  <c r="AV2203" i="13"/>
  <c r="AU2203" i="13"/>
  <c r="AS2203" i="13"/>
  <c r="AR2203" i="13"/>
  <c r="AQ2203" i="13"/>
  <c r="AO2203" i="13"/>
  <c r="AN2203" i="13"/>
  <c r="AM2203" i="13"/>
  <c r="AK2203" i="13"/>
  <c r="AJ2203" i="13"/>
  <c r="AI2203" i="13"/>
  <c r="BE2202" i="13"/>
  <c r="BD2202" i="13"/>
  <c r="BC2202" i="13"/>
  <c r="BA2202" i="13"/>
  <c r="AZ2202" i="13"/>
  <c r="AY2202" i="13"/>
  <c r="AW2202" i="13"/>
  <c r="AV2202" i="13"/>
  <c r="AU2202" i="13"/>
  <c r="AS2202" i="13"/>
  <c r="AR2202" i="13"/>
  <c r="AQ2202" i="13"/>
  <c r="AO2202" i="13"/>
  <c r="AN2202" i="13"/>
  <c r="AM2202" i="13"/>
  <c r="AK2202" i="13"/>
  <c r="AJ2202" i="13"/>
  <c r="AI2202" i="13"/>
  <c r="BE2201" i="13"/>
  <c r="BD2201" i="13"/>
  <c r="BC2201" i="13"/>
  <c r="BA2201" i="13"/>
  <c r="AZ2201" i="13"/>
  <c r="AY2201" i="13"/>
  <c r="AW2201" i="13"/>
  <c r="AV2201" i="13"/>
  <c r="AU2201" i="13"/>
  <c r="AS2201" i="13"/>
  <c r="AR2201" i="13"/>
  <c r="AQ2201" i="13"/>
  <c r="AO2201" i="13"/>
  <c r="AN2201" i="13"/>
  <c r="AM2201" i="13"/>
  <c r="AK2201" i="13"/>
  <c r="AJ2201" i="13"/>
  <c r="AI2201" i="13"/>
  <c r="BE2200" i="13"/>
  <c r="BD2200" i="13"/>
  <c r="BC2200" i="13"/>
  <c r="BA2200" i="13"/>
  <c r="AZ2200" i="13"/>
  <c r="AY2200" i="13"/>
  <c r="AW2200" i="13"/>
  <c r="AV2200" i="13"/>
  <c r="AU2200" i="13"/>
  <c r="AS2200" i="13"/>
  <c r="AR2200" i="13"/>
  <c r="AQ2200" i="13"/>
  <c r="AO2200" i="13"/>
  <c r="AN2200" i="13"/>
  <c r="AM2200" i="13"/>
  <c r="AK2200" i="13"/>
  <c r="AJ2200" i="13"/>
  <c r="AI2200" i="13"/>
  <c r="BE2199" i="13"/>
  <c r="BD2199" i="13"/>
  <c r="BC2199" i="13"/>
  <c r="BA2199" i="13"/>
  <c r="AZ2199" i="13"/>
  <c r="AY2199" i="13"/>
  <c r="AW2199" i="13"/>
  <c r="AV2199" i="13"/>
  <c r="AU2199" i="13"/>
  <c r="AS2199" i="13"/>
  <c r="AR2199" i="13"/>
  <c r="AQ2199" i="13"/>
  <c r="AO2199" i="13"/>
  <c r="AN2199" i="13"/>
  <c r="AM2199" i="13"/>
  <c r="AK2199" i="13"/>
  <c r="AJ2199" i="13"/>
  <c r="AI2199" i="13"/>
  <c r="BE2198" i="13"/>
  <c r="BD2198" i="13"/>
  <c r="BC2198" i="13"/>
  <c r="BA2198" i="13"/>
  <c r="AZ2198" i="13"/>
  <c r="AY2198" i="13"/>
  <c r="AW2198" i="13"/>
  <c r="AV2198" i="13"/>
  <c r="AU2198" i="13"/>
  <c r="AS2198" i="13"/>
  <c r="AR2198" i="13"/>
  <c r="AQ2198" i="13"/>
  <c r="AO2198" i="13"/>
  <c r="AN2198" i="13"/>
  <c r="AM2198" i="13"/>
  <c r="AK2198" i="13"/>
  <c r="AJ2198" i="13"/>
  <c r="AI2198" i="13"/>
  <c r="BE2197" i="13"/>
  <c r="BD2197" i="13"/>
  <c r="BC2197" i="13"/>
  <c r="BA2197" i="13"/>
  <c r="AZ2197" i="13"/>
  <c r="AY2197" i="13"/>
  <c r="AW2197" i="13"/>
  <c r="AV2197" i="13"/>
  <c r="AU2197" i="13"/>
  <c r="AS2197" i="13"/>
  <c r="AR2197" i="13"/>
  <c r="AQ2197" i="13"/>
  <c r="AO2197" i="13"/>
  <c r="AN2197" i="13"/>
  <c r="AM2197" i="13"/>
  <c r="AK2197" i="13"/>
  <c r="AJ2197" i="13"/>
  <c r="AI2197" i="13"/>
  <c r="BE2196" i="13"/>
  <c r="BD2196" i="13"/>
  <c r="BC2196" i="13"/>
  <c r="BA2196" i="13"/>
  <c r="AZ2196" i="13"/>
  <c r="AY2196" i="13"/>
  <c r="AW2196" i="13"/>
  <c r="AV2196" i="13"/>
  <c r="AU2196" i="13"/>
  <c r="AS2196" i="13"/>
  <c r="AR2196" i="13"/>
  <c r="AQ2196" i="13"/>
  <c r="AO2196" i="13"/>
  <c r="AN2196" i="13"/>
  <c r="AM2196" i="13"/>
  <c r="AK2196" i="13"/>
  <c r="AJ2196" i="13"/>
  <c r="AI2196" i="13"/>
  <c r="BE2195" i="13"/>
  <c r="BD2195" i="13"/>
  <c r="BC2195" i="13"/>
  <c r="BA2195" i="13"/>
  <c r="AZ2195" i="13"/>
  <c r="AY2195" i="13"/>
  <c r="AW2195" i="13"/>
  <c r="AV2195" i="13"/>
  <c r="AU2195" i="13"/>
  <c r="AS2195" i="13"/>
  <c r="AR2195" i="13"/>
  <c r="AQ2195" i="13"/>
  <c r="AO2195" i="13"/>
  <c r="AN2195" i="13"/>
  <c r="AM2195" i="13"/>
  <c r="AK2195" i="13"/>
  <c r="AJ2195" i="13"/>
  <c r="AI2195" i="13"/>
  <c r="BE2194" i="13"/>
  <c r="BD2194" i="13"/>
  <c r="BC2194" i="13"/>
  <c r="BA2194" i="13"/>
  <c r="AZ2194" i="13"/>
  <c r="AY2194" i="13"/>
  <c r="AW2194" i="13"/>
  <c r="AV2194" i="13"/>
  <c r="AU2194" i="13"/>
  <c r="AS2194" i="13"/>
  <c r="AR2194" i="13"/>
  <c r="AQ2194" i="13"/>
  <c r="AO2194" i="13"/>
  <c r="AN2194" i="13"/>
  <c r="AM2194" i="13"/>
  <c r="AK2194" i="13"/>
  <c r="AJ2194" i="13"/>
  <c r="AI2194" i="13"/>
  <c r="BE2193" i="13"/>
  <c r="BD2193" i="13"/>
  <c r="BC2193" i="13"/>
  <c r="BA2193" i="13"/>
  <c r="AZ2193" i="13"/>
  <c r="AY2193" i="13"/>
  <c r="AW2193" i="13"/>
  <c r="AV2193" i="13"/>
  <c r="AU2193" i="13"/>
  <c r="AS2193" i="13"/>
  <c r="AR2193" i="13"/>
  <c r="AQ2193" i="13"/>
  <c r="AO2193" i="13"/>
  <c r="AN2193" i="13"/>
  <c r="AM2193" i="13"/>
  <c r="AK2193" i="13"/>
  <c r="AJ2193" i="13"/>
  <c r="AI2193" i="13"/>
  <c r="BE2192" i="13"/>
  <c r="BD2192" i="13"/>
  <c r="BC2192" i="13"/>
  <c r="BA2192" i="13"/>
  <c r="AZ2192" i="13"/>
  <c r="AY2192" i="13"/>
  <c r="AW2192" i="13"/>
  <c r="AV2192" i="13"/>
  <c r="AU2192" i="13"/>
  <c r="AS2192" i="13"/>
  <c r="AR2192" i="13"/>
  <c r="AQ2192" i="13"/>
  <c r="AO2192" i="13"/>
  <c r="AN2192" i="13"/>
  <c r="AM2192" i="13"/>
  <c r="AK2192" i="13"/>
  <c r="AJ2192" i="13"/>
  <c r="AI2192" i="13"/>
  <c r="BE2191" i="13"/>
  <c r="BD2191" i="13"/>
  <c r="BC2191" i="13"/>
  <c r="BA2191" i="13"/>
  <c r="AZ2191" i="13"/>
  <c r="AY2191" i="13"/>
  <c r="AW2191" i="13"/>
  <c r="AV2191" i="13"/>
  <c r="AU2191" i="13"/>
  <c r="AS2191" i="13"/>
  <c r="AR2191" i="13"/>
  <c r="AQ2191" i="13"/>
  <c r="AO2191" i="13"/>
  <c r="AN2191" i="13"/>
  <c r="AM2191" i="13"/>
  <c r="AK2191" i="13"/>
  <c r="AJ2191" i="13"/>
  <c r="AI2191" i="13"/>
  <c r="BE2190" i="13"/>
  <c r="BD2190" i="13"/>
  <c r="BC2190" i="13"/>
  <c r="BA2190" i="13"/>
  <c r="AZ2190" i="13"/>
  <c r="AY2190" i="13"/>
  <c r="AW2190" i="13"/>
  <c r="AV2190" i="13"/>
  <c r="AU2190" i="13"/>
  <c r="AS2190" i="13"/>
  <c r="AR2190" i="13"/>
  <c r="AQ2190" i="13"/>
  <c r="AO2190" i="13"/>
  <c r="AN2190" i="13"/>
  <c r="AM2190" i="13"/>
  <c r="AK2190" i="13"/>
  <c r="AJ2190" i="13"/>
  <c r="AI2190" i="13"/>
  <c r="BE2189" i="13"/>
  <c r="BD2189" i="13"/>
  <c r="BC2189" i="13"/>
  <c r="BA2189" i="13"/>
  <c r="AZ2189" i="13"/>
  <c r="AY2189" i="13"/>
  <c r="AW2189" i="13"/>
  <c r="AV2189" i="13"/>
  <c r="AU2189" i="13"/>
  <c r="AS2189" i="13"/>
  <c r="AR2189" i="13"/>
  <c r="AQ2189" i="13"/>
  <c r="AO2189" i="13"/>
  <c r="AN2189" i="13"/>
  <c r="AM2189" i="13"/>
  <c r="AK2189" i="13"/>
  <c r="AJ2189" i="13"/>
  <c r="AI2189" i="13"/>
  <c r="BE2188" i="13"/>
  <c r="BD2188" i="13"/>
  <c r="BC2188" i="13"/>
  <c r="BA2188" i="13"/>
  <c r="AZ2188" i="13"/>
  <c r="AY2188" i="13"/>
  <c r="AW2188" i="13"/>
  <c r="AV2188" i="13"/>
  <c r="AU2188" i="13"/>
  <c r="AS2188" i="13"/>
  <c r="AR2188" i="13"/>
  <c r="AQ2188" i="13"/>
  <c r="AO2188" i="13"/>
  <c r="AN2188" i="13"/>
  <c r="AM2188" i="13"/>
  <c r="AK2188" i="13"/>
  <c r="AJ2188" i="13"/>
  <c r="AI2188" i="13"/>
  <c r="BE2187" i="13"/>
  <c r="BD2187" i="13"/>
  <c r="BC2187" i="13"/>
  <c r="BA2187" i="13"/>
  <c r="AZ2187" i="13"/>
  <c r="AY2187" i="13"/>
  <c r="AW2187" i="13"/>
  <c r="AV2187" i="13"/>
  <c r="AU2187" i="13"/>
  <c r="AS2187" i="13"/>
  <c r="AR2187" i="13"/>
  <c r="AQ2187" i="13"/>
  <c r="AO2187" i="13"/>
  <c r="AN2187" i="13"/>
  <c r="AM2187" i="13"/>
  <c r="AK2187" i="13"/>
  <c r="AJ2187" i="13"/>
  <c r="AI2187" i="13"/>
  <c r="BE2186" i="13"/>
  <c r="BD2186" i="13"/>
  <c r="BC2186" i="13"/>
  <c r="BA2186" i="13"/>
  <c r="AZ2186" i="13"/>
  <c r="AY2186" i="13"/>
  <c r="AW2186" i="13"/>
  <c r="AV2186" i="13"/>
  <c r="AU2186" i="13"/>
  <c r="AS2186" i="13"/>
  <c r="AR2186" i="13"/>
  <c r="AQ2186" i="13"/>
  <c r="AO2186" i="13"/>
  <c r="AN2186" i="13"/>
  <c r="AM2186" i="13"/>
  <c r="AK2186" i="13"/>
  <c r="AJ2186" i="13"/>
  <c r="AI2186" i="13"/>
  <c r="BE2185" i="13"/>
  <c r="BD2185" i="13"/>
  <c r="BC2185" i="13"/>
  <c r="BA2185" i="13"/>
  <c r="AZ2185" i="13"/>
  <c r="AY2185" i="13"/>
  <c r="AW2185" i="13"/>
  <c r="AV2185" i="13"/>
  <c r="AU2185" i="13"/>
  <c r="AS2185" i="13"/>
  <c r="AR2185" i="13"/>
  <c r="AQ2185" i="13"/>
  <c r="AO2185" i="13"/>
  <c r="AN2185" i="13"/>
  <c r="AM2185" i="13"/>
  <c r="AK2185" i="13"/>
  <c r="AJ2185" i="13"/>
  <c r="AI2185" i="13"/>
  <c r="BE2184" i="13"/>
  <c r="BD2184" i="13"/>
  <c r="BC2184" i="13"/>
  <c r="BA2184" i="13"/>
  <c r="AZ2184" i="13"/>
  <c r="AY2184" i="13"/>
  <c r="AW2184" i="13"/>
  <c r="AV2184" i="13"/>
  <c r="AU2184" i="13"/>
  <c r="AS2184" i="13"/>
  <c r="AR2184" i="13"/>
  <c r="AQ2184" i="13"/>
  <c r="AO2184" i="13"/>
  <c r="AN2184" i="13"/>
  <c r="AM2184" i="13"/>
  <c r="AK2184" i="13"/>
  <c r="AJ2184" i="13"/>
  <c r="AI2184" i="13"/>
  <c r="BE2183" i="13"/>
  <c r="BD2183" i="13"/>
  <c r="BC2183" i="13"/>
  <c r="BA2183" i="13"/>
  <c r="AZ2183" i="13"/>
  <c r="AY2183" i="13"/>
  <c r="AW2183" i="13"/>
  <c r="AV2183" i="13"/>
  <c r="AU2183" i="13"/>
  <c r="AS2183" i="13"/>
  <c r="AR2183" i="13"/>
  <c r="AQ2183" i="13"/>
  <c r="AO2183" i="13"/>
  <c r="AN2183" i="13"/>
  <c r="AM2183" i="13"/>
  <c r="AK2183" i="13"/>
  <c r="AJ2183" i="13"/>
  <c r="AI2183" i="13"/>
  <c r="BE2182" i="13"/>
  <c r="BD2182" i="13"/>
  <c r="BC2182" i="13"/>
  <c r="BA2182" i="13"/>
  <c r="AZ2182" i="13"/>
  <c r="AY2182" i="13"/>
  <c r="AW2182" i="13"/>
  <c r="AV2182" i="13"/>
  <c r="AU2182" i="13"/>
  <c r="AS2182" i="13"/>
  <c r="AR2182" i="13"/>
  <c r="AQ2182" i="13"/>
  <c r="AO2182" i="13"/>
  <c r="AN2182" i="13"/>
  <c r="AM2182" i="13"/>
  <c r="AK2182" i="13"/>
  <c r="AJ2182" i="13"/>
  <c r="AI2182" i="13"/>
  <c r="BE2181" i="13"/>
  <c r="BD2181" i="13"/>
  <c r="BC2181" i="13"/>
  <c r="BA2181" i="13"/>
  <c r="AZ2181" i="13"/>
  <c r="AY2181" i="13"/>
  <c r="AW2181" i="13"/>
  <c r="AV2181" i="13"/>
  <c r="AU2181" i="13"/>
  <c r="AS2181" i="13"/>
  <c r="AR2181" i="13"/>
  <c r="AQ2181" i="13"/>
  <c r="AO2181" i="13"/>
  <c r="AN2181" i="13"/>
  <c r="AM2181" i="13"/>
  <c r="AK2181" i="13"/>
  <c r="AJ2181" i="13"/>
  <c r="AI2181" i="13"/>
  <c r="BE2180" i="13"/>
  <c r="BD2180" i="13"/>
  <c r="BC2180" i="13"/>
  <c r="BA2180" i="13"/>
  <c r="AZ2180" i="13"/>
  <c r="AY2180" i="13"/>
  <c r="AW2180" i="13"/>
  <c r="AV2180" i="13"/>
  <c r="AU2180" i="13"/>
  <c r="AS2180" i="13"/>
  <c r="AR2180" i="13"/>
  <c r="AQ2180" i="13"/>
  <c r="AO2180" i="13"/>
  <c r="AN2180" i="13"/>
  <c r="AM2180" i="13"/>
  <c r="AK2180" i="13"/>
  <c r="AJ2180" i="13"/>
  <c r="AI2180" i="13"/>
  <c r="BE2179" i="13"/>
  <c r="BD2179" i="13"/>
  <c r="BC2179" i="13"/>
  <c r="BA2179" i="13"/>
  <c r="AZ2179" i="13"/>
  <c r="AY2179" i="13"/>
  <c r="AW2179" i="13"/>
  <c r="AV2179" i="13"/>
  <c r="AU2179" i="13"/>
  <c r="AS2179" i="13"/>
  <c r="AR2179" i="13"/>
  <c r="AQ2179" i="13"/>
  <c r="AO2179" i="13"/>
  <c r="AN2179" i="13"/>
  <c r="AM2179" i="13"/>
  <c r="AK2179" i="13"/>
  <c r="AJ2179" i="13"/>
  <c r="AI2179" i="13"/>
  <c r="BE2178" i="13"/>
  <c r="BD2178" i="13"/>
  <c r="BC2178" i="13"/>
  <c r="BA2178" i="13"/>
  <c r="AZ2178" i="13"/>
  <c r="AY2178" i="13"/>
  <c r="AW2178" i="13"/>
  <c r="AV2178" i="13"/>
  <c r="AU2178" i="13"/>
  <c r="AS2178" i="13"/>
  <c r="AR2178" i="13"/>
  <c r="AQ2178" i="13"/>
  <c r="AO2178" i="13"/>
  <c r="AN2178" i="13"/>
  <c r="AM2178" i="13"/>
  <c r="AK2178" i="13"/>
  <c r="AJ2178" i="13"/>
  <c r="AI2178" i="13"/>
  <c r="BE2177" i="13"/>
  <c r="BD2177" i="13"/>
  <c r="BC2177" i="13"/>
  <c r="BA2177" i="13"/>
  <c r="AZ2177" i="13"/>
  <c r="AY2177" i="13"/>
  <c r="AW2177" i="13"/>
  <c r="AV2177" i="13"/>
  <c r="AU2177" i="13"/>
  <c r="AS2177" i="13"/>
  <c r="AR2177" i="13"/>
  <c r="AQ2177" i="13"/>
  <c r="AO2177" i="13"/>
  <c r="AN2177" i="13"/>
  <c r="AM2177" i="13"/>
  <c r="AK2177" i="13"/>
  <c r="AJ2177" i="13"/>
  <c r="AI2177" i="13"/>
  <c r="BE2176" i="13"/>
  <c r="BD2176" i="13"/>
  <c r="BC2176" i="13"/>
  <c r="BA2176" i="13"/>
  <c r="AZ2176" i="13"/>
  <c r="AY2176" i="13"/>
  <c r="AW2176" i="13"/>
  <c r="AV2176" i="13"/>
  <c r="AU2176" i="13"/>
  <c r="AS2176" i="13"/>
  <c r="AR2176" i="13"/>
  <c r="AQ2176" i="13"/>
  <c r="AO2176" i="13"/>
  <c r="AN2176" i="13"/>
  <c r="AM2176" i="13"/>
  <c r="AK2176" i="13"/>
  <c r="AJ2176" i="13"/>
  <c r="AI2176" i="13"/>
  <c r="BE2175" i="13"/>
  <c r="BD2175" i="13"/>
  <c r="BC2175" i="13"/>
  <c r="BA2175" i="13"/>
  <c r="AZ2175" i="13"/>
  <c r="AY2175" i="13"/>
  <c r="AW2175" i="13"/>
  <c r="AV2175" i="13"/>
  <c r="AU2175" i="13"/>
  <c r="AS2175" i="13"/>
  <c r="AR2175" i="13"/>
  <c r="AQ2175" i="13"/>
  <c r="AO2175" i="13"/>
  <c r="AN2175" i="13"/>
  <c r="AM2175" i="13"/>
  <c r="AK2175" i="13"/>
  <c r="AJ2175" i="13"/>
  <c r="AI2175" i="13"/>
  <c r="BE2174" i="13"/>
  <c r="BD2174" i="13"/>
  <c r="BC2174" i="13"/>
  <c r="BA2174" i="13"/>
  <c r="AZ2174" i="13"/>
  <c r="AY2174" i="13"/>
  <c r="AW2174" i="13"/>
  <c r="AV2174" i="13"/>
  <c r="AU2174" i="13"/>
  <c r="AS2174" i="13"/>
  <c r="AR2174" i="13"/>
  <c r="AQ2174" i="13"/>
  <c r="AO2174" i="13"/>
  <c r="AN2174" i="13"/>
  <c r="AM2174" i="13"/>
  <c r="AK2174" i="13"/>
  <c r="AJ2174" i="13"/>
  <c r="AI2174" i="13"/>
  <c r="BE2173" i="13"/>
  <c r="BD2173" i="13"/>
  <c r="BC2173" i="13"/>
  <c r="BA2173" i="13"/>
  <c r="AZ2173" i="13"/>
  <c r="AY2173" i="13"/>
  <c r="AW2173" i="13"/>
  <c r="AV2173" i="13"/>
  <c r="AU2173" i="13"/>
  <c r="AS2173" i="13"/>
  <c r="AR2173" i="13"/>
  <c r="AQ2173" i="13"/>
  <c r="AO2173" i="13"/>
  <c r="AN2173" i="13"/>
  <c r="AM2173" i="13"/>
  <c r="AK2173" i="13"/>
  <c r="AJ2173" i="13"/>
  <c r="AI2173" i="13"/>
  <c r="BE2172" i="13"/>
  <c r="BD2172" i="13"/>
  <c r="BC2172" i="13"/>
  <c r="BA2172" i="13"/>
  <c r="AZ2172" i="13"/>
  <c r="AY2172" i="13"/>
  <c r="AW2172" i="13"/>
  <c r="AV2172" i="13"/>
  <c r="AU2172" i="13"/>
  <c r="AS2172" i="13"/>
  <c r="AR2172" i="13"/>
  <c r="AQ2172" i="13"/>
  <c r="AO2172" i="13"/>
  <c r="AN2172" i="13"/>
  <c r="AM2172" i="13"/>
  <c r="AK2172" i="13"/>
  <c r="AJ2172" i="13"/>
  <c r="AI2172" i="13"/>
  <c r="BE2171" i="13"/>
  <c r="BD2171" i="13"/>
  <c r="BC2171" i="13"/>
  <c r="BA2171" i="13"/>
  <c r="AZ2171" i="13"/>
  <c r="AY2171" i="13"/>
  <c r="AW2171" i="13"/>
  <c r="AV2171" i="13"/>
  <c r="AU2171" i="13"/>
  <c r="AS2171" i="13"/>
  <c r="AR2171" i="13"/>
  <c r="AQ2171" i="13"/>
  <c r="AO2171" i="13"/>
  <c r="AN2171" i="13"/>
  <c r="AM2171" i="13"/>
  <c r="AK2171" i="13"/>
  <c r="AJ2171" i="13"/>
  <c r="AI2171" i="13"/>
  <c r="BE2170" i="13"/>
  <c r="BD2170" i="13"/>
  <c r="BC2170" i="13"/>
  <c r="BA2170" i="13"/>
  <c r="AZ2170" i="13"/>
  <c r="AY2170" i="13"/>
  <c r="AW2170" i="13"/>
  <c r="AV2170" i="13"/>
  <c r="AU2170" i="13"/>
  <c r="AS2170" i="13"/>
  <c r="AR2170" i="13"/>
  <c r="AQ2170" i="13"/>
  <c r="AO2170" i="13"/>
  <c r="AN2170" i="13"/>
  <c r="AM2170" i="13"/>
  <c r="AK2170" i="13"/>
  <c r="AJ2170" i="13"/>
  <c r="AI2170" i="13"/>
  <c r="BE2169" i="13"/>
  <c r="BD2169" i="13"/>
  <c r="BC2169" i="13"/>
  <c r="BA2169" i="13"/>
  <c r="AZ2169" i="13"/>
  <c r="AY2169" i="13"/>
  <c r="AW2169" i="13"/>
  <c r="AV2169" i="13"/>
  <c r="AU2169" i="13"/>
  <c r="AS2169" i="13"/>
  <c r="AR2169" i="13"/>
  <c r="AQ2169" i="13"/>
  <c r="AO2169" i="13"/>
  <c r="AN2169" i="13"/>
  <c r="AM2169" i="13"/>
  <c r="AK2169" i="13"/>
  <c r="AJ2169" i="13"/>
  <c r="AI2169" i="13"/>
  <c r="BE2168" i="13"/>
  <c r="BD2168" i="13"/>
  <c r="BC2168" i="13"/>
  <c r="BA2168" i="13"/>
  <c r="AZ2168" i="13"/>
  <c r="AY2168" i="13"/>
  <c r="AW2168" i="13"/>
  <c r="AV2168" i="13"/>
  <c r="AU2168" i="13"/>
  <c r="AS2168" i="13"/>
  <c r="AR2168" i="13"/>
  <c r="AQ2168" i="13"/>
  <c r="AO2168" i="13"/>
  <c r="AN2168" i="13"/>
  <c r="AM2168" i="13"/>
  <c r="AK2168" i="13"/>
  <c r="AJ2168" i="13"/>
  <c r="AI2168" i="13"/>
  <c r="BE2167" i="13"/>
  <c r="BD2167" i="13"/>
  <c r="BC2167" i="13"/>
  <c r="BA2167" i="13"/>
  <c r="AZ2167" i="13"/>
  <c r="AY2167" i="13"/>
  <c r="AW2167" i="13"/>
  <c r="AV2167" i="13"/>
  <c r="AU2167" i="13"/>
  <c r="AS2167" i="13"/>
  <c r="AR2167" i="13"/>
  <c r="AQ2167" i="13"/>
  <c r="AO2167" i="13"/>
  <c r="AN2167" i="13"/>
  <c r="AM2167" i="13"/>
  <c r="AK2167" i="13"/>
  <c r="AJ2167" i="13"/>
  <c r="AI2167" i="13"/>
  <c r="BE2166" i="13"/>
  <c r="BD2166" i="13"/>
  <c r="BC2166" i="13"/>
  <c r="BA2166" i="13"/>
  <c r="AZ2166" i="13"/>
  <c r="AY2166" i="13"/>
  <c r="AW2166" i="13"/>
  <c r="AV2166" i="13"/>
  <c r="AU2166" i="13"/>
  <c r="AS2166" i="13"/>
  <c r="AR2166" i="13"/>
  <c r="AQ2166" i="13"/>
  <c r="AO2166" i="13"/>
  <c r="AN2166" i="13"/>
  <c r="AM2166" i="13"/>
  <c r="AK2166" i="13"/>
  <c r="AJ2166" i="13"/>
  <c r="AI2166" i="13"/>
  <c r="BE2165" i="13"/>
  <c r="BD2165" i="13"/>
  <c r="BC2165" i="13"/>
  <c r="BA2165" i="13"/>
  <c r="AZ2165" i="13"/>
  <c r="AY2165" i="13"/>
  <c r="AW2165" i="13"/>
  <c r="AV2165" i="13"/>
  <c r="AU2165" i="13"/>
  <c r="AS2165" i="13"/>
  <c r="AR2165" i="13"/>
  <c r="AQ2165" i="13"/>
  <c r="AO2165" i="13"/>
  <c r="AN2165" i="13"/>
  <c r="AM2165" i="13"/>
  <c r="AK2165" i="13"/>
  <c r="AJ2165" i="13"/>
  <c r="AI2165" i="13"/>
  <c r="BE2164" i="13"/>
  <c r="BD2164" i="13"/>
  <c r="BC2164" i="13"/>
  <c r="BA2164" i="13"/>
  <c r="AZ2164" i="13"/>
  <c r="AY2164" i="13"/>
  <c r="AW2164" i="13"/>
  <c r="AV2164" i="13"/>
  <c r="AU2164" i="13"/>
  <c r="AS2164" i="13"/>
  <c r="AR2164" i="13"/>
  <c r="AQ2164" i="13"/>
  <c r="AO2164" i="13"/>
  <c r="AN2164" i="13"/>
  <c r="AM2164" i="13"/>
  <c r="AK2164" i="13"/>
  <c r="AJ2164" i="13"/>
  <c r="AI2164" i="13"/>
  <c r="BE2163" i="13"/>
  <c r="BD2163" i="13"/>
  <c r="BC2163" i="13"/>
  <c r="BA2163" i="13"/>
  <c r="AZ2163" i="13"/>
  <c r="AY2163" i="13"/>
  <c r="AW2163" i="13"/>
  <c r="AV2163" i="13"/>
  <c r="AU2163" i="13"/>
  <c r="AS2163" i="13"/>
  <c r="AR2163" i="13"/>
  <c r="AQ2163" i="13"/>
  <c r="AO2163" i="13"/>
  <c r="AN2163" i="13"/>
  <c r="AM2163" i="13"/>
  <c r="AK2163" i="13"/>
  <c r="AJ2163" i="13"/>
  <c r="AI2163" i="13"/>
  <c r="BE2162" i="13"/>
  <c r="BD2162" i="13"/>
  <c r="BC2162" i="13"/>
  <c r="BA2162" i="13"/>
  <c r="AZ2162" i="13"/>
  <c r="AY2162" i="13"/>
  <c r="AW2162" i="13"/>
  <c r="AV2162" i="13"/>
  <c r="AU2162" i="13"/>
  <c r="AS2162" i="13"/>
  <c r="AR2162" i="13"/>
  <c r="AQ2162" i="13"/>
  <c r="AO2162" i="13"/>
  <c r="AN2162" i="13"/>
  <c r="AM2162" i="13"/>
  <c r="AK2162" i="13"/>
  <c r="AJ2162" i="13"/>
  <c r="AI2162" i="13"/>
  <c r="BE2161" i="13"/>
  <c r="BD2161" i="13"/>
  <c r="BC2161" i="13"/>
  <c r="BA2161" i="13"/>
  <c r="AZ2161" i="13"/>
  <c r="AY2161" i="13"/>
  <c r="AW2161" i="13"/>
  <c r="AV2161" i="13"/>
  <c r="AU2161" i="13"/>
  <c r="AS2161" i="13"/>
  <c r="AR2161" i="13"/>
  <c r="AQ2161" i="13"/>
  <c r="AO2161" i="13"/>
  <c r="AN2161" i="13"/>
  <c r="AM2161" i="13"/>
  <c r="AK2161" i="13"/>
  <c r="AJ2161" i="13"/>
  <c r="AI2161" i="13"/>
  <c r="BE2160" i="13"/>
  <c r="BD2160" i="13"/>
  <c r="BC2160" i="13"/>
  <c r="BF2160" i="13" s="1"/>
  <c r="BA2160" i="13"/>
  <c r="AZ2160" i="13"/>
  <c r="AY2160" i="13"/>
  <c r="AW2160" i="13"/>
  <c r="AV2160" i="13"/>
  <c r="AU2160" i="13"/>
  <c r="AS2160" i="13"/>
  <c r="AR2160" i="13"/>
  <c r="AQ2160" i="13"/>
  <c r="AO2160" i="13"/>
  <c r="AN2160" i="13"/>
  <c r="AM2160" i="13"/>
  <c r="AK2160" i="13"/>
  <c r="AJ2160" i="13"/>
  <c r="AI2160" i="13"/>
  <c r="BE2159" i="13"/>
  <c r="BD2159" i="13"/>
  <c r="BC2159" i="13"/>
  <c r="BA2159" i="13"/>
  <c r="AZ2159" i="13"/>
  <c r="AY2159" i="13"/>
  <c r="AW2159" i="13"/>
  <c r="AV2159" i="13"/>
  <c r="AU2159" i="13"/>
  <c r="AS2159" i="13"/>
  <c r="AR2159" i="13"/>
  <c r="AQ2159" i="13"/>
  <c r="AO2159" i="13"/>
  <c r="AN2159" i="13"/>
  <c r="AM2159" i="13"/>
  <c r="AK2159" i="13"/>
  <c r="AJ2159" i="13"/>
  <c r="AI2159" i="13"/>
  <c r="BE2158" i="13"/>
  <c r="BD2158" i="13"/>
  <c r="BC2158" i="13"/>
  <c r="BA2158" i="13"/>
  <c r="AZ2158" i="13"/>
  <c r="AY2158" i="13"/>
  <c r="AW2158" i="13"/>
  <c r="AV2158" i="13"/>
  <c r="AU2158" i="13"/>
  <c r="AS2158" i="13"/>
  <c r="AR2158" i="13"/>
  <c r="AQ2158" i="13"/>
  <c r="AO2158" i="13"/>
  <c r="AN2158" i="13"/>
  <c r="AM2158" i="13"/>
  <c r="AK2158" i="13"/>
  <c r="AJ2158" i="13"/>
  <c r="AI2158" i="13"/>
  <c r="BE2157" i="13"/>
  <c r="BD2157" i="13"/>
  <c r="BC2157" i="13"/>
  <c r="BA2157" i="13"/>
  <c r="AZ2157" i="13"/>
  <c r="AY2157" i="13"/>
  <c r="AW2157" i="13"/>
  <c r="AV2157" i="13"/>
  <c r="AU2157" i="13"/>
  <c r="AS2157" i="13"/>
  <c r="AR2157" i="13"/>
  <c r="AQ2157" i="13"/>
  <c r="AO2157" i="13"/>
  <c r="AN2157" i="13"/>
  <c r="AM2157" i="13"/>
  <c r="AK2157" i="13"/>
  <c r="AJ2157" i="13"/>
  <c r="AI2157" i="13"/>
  <c r="BE2156" i="13"/>
  <c r="BD2156" i="13"/>
  <c r="BC2156" i="13"/>
  <c r="BA2156" i="13"/>
  <c r="AZ2156" i="13"/>
  <c r="AY2156" i="13"/>
  <c r="AW2156" i="13"/>
  <c r="AV2156" i="13"/>
  <c r="AU2156" i="13"/>
  <c r="AS2156" i="13"/>
  <c r="AR2156" i="13"/>
  <c r="AQ2156" i="13"/>
  <c r="AO2156" i="13"/>
  <c r="AN2156" i="13"/>
  <c r="AM2156" i="13"/>
  <c r="AK2156" i="13"/>
  <c r="AJ2156" i="13"/>
  <c r="AI2156" i="13"/>
  <c r="BE2155" i="13"/>
  <c r="BD2155" i="13"/>
  <c r="BC2155" i="13"/>
  <c r="BA2155" i="13"/>
  <c r="AZ2155" i="13"/>
  <c r="AY2155" i="13"/>
  <c r="AW2155" i="13"/>
  <c r="AV2155" i="13"/>
  <c r="AU2155" i="13"/>
  <c r="AS2155" i="13"/>
  <c r="AR2155" i="13"/>
  <c r="AQ2155" i="13"/>
  <c r="AO2155" i="13"/>
  <c r="AN2155" i="13"/>
  <c r="AM2155" i="13"/>
  <c r="AK2155" i="13"/>
  <c r="AJ2155" i="13"/>
  <c r="AI2155" i="13"/>
  <c r="BE2154" i="13"/>
  <c r="BD2154" i="13"/>
  <c r="BC2154" i="13"/>
  <c r="BA2154" i="13"/>
  <c r="AZ2154" i="13"/>
  <c r="AY2154" i="13"/>
  <c r="AW2154" i="13"/>
  <c r="AV2154" i="13"/>
  <c r="AU2154" i="13"/>
  <c r="AS2154" i="13"/>
  <c r="AR2154" i="13"/>
  <c r="AQ2154" i="13"/>
  <c r="AO2154" i="13"/>
  <c r="AN2154" i="13"/>
  <c r="AM2154" i="13"/>
  <c r="AK2154" i="13"/>
  <c r="AJ2154" i="13"/>
  <c r="AI2154" i="13"/>
  <c r="BE2153" i="13"/>
  <c r="BD2153" i="13"/>
  <c r="BC2153" i="13"/>
  <c r="BA2153" i="13"/>
  <c r="AZ2153" i="13"/>
  <c r="AY2153" i="13"/>
  <c r="AW2153" i="13"/>
  <c r="AV2153" i="13"/>
  <c r="AU2153" i="13"/>
  <c r="AS2153" i="13"/>
  <c r="AR2153" i="13"/>
  <c r="AQ2153" i="13"/>
  <c r="AO2153" i="13"/>
  <c r="AN2153" i="13"/>
  <c r="AM2153" i="13"/>
  <c r="AK2153" i="13"/>
  <c r="AJ2153" i="13"/>
  <c r="AI2153" i="13"/>
  <c r="BE2152" i="13"/>
  <c r="BD2152" i="13"/>
  <c r="BC2152" i="13"/>
  <c r="BA2152" i="13"/>
  <c r="AZ2152" i="13"/>
  <c r="AY2152" i="13"/>
  <c r="AW2152" i="13"/>
  <c r="AV2152" i="13"/>
  <c r="AU2152" i="13"/>
  <c r="AS2152" i="13"/>
  <c r="AR2152" i="13"/>
  <c r="AQ2152" i="13"/>
  <c r="AO2152" i="13"/>
  <c r="AN2152" i="13"/>
  <c r="AM2152" i="13"/>
  <c r="AK2152" i="13"/>
  <c r="AJ2152" i="13"/>
  <c r="AI2152" i="13"/>
  <c r="BE2151" i="13"/>
  <c r="BD2151" i="13"/>
  <c r="BC2151" i="13"/>
  <c r="BA2151" i="13"/>
  <c r="AZ2151" i="13"/>
  <c r="AY2151" i="13"/>
  <c r="AW2151" i="13"/>
  <c r="AV2151" i="13"/>
  <c r="AU2151" i="13"/>
  <c r="AS2151" i="13"/>
  <c r="AR2151" i="13"/>
  <c r="AQ2151" i="13"/>
  <c r="AO2151" i="13"/>
  <c r="AN2151" i="13"/>
  <c r="AM2151" i="13"/>
  <c r="AK2151" i="13"/>
  <c r="AJ2151" i="13"/>
  <c r="AI2151" i="13"/>
  <c r="BE2150" i="13"/>
  <c r="BD2150" i="13"/>
  <c r="BC2150" i="13"/>
  <c r="BA2150" i="13"/>
  <c r="AZ2150" i="13"/>
  <c r="AY2150" i="13"/>
  <c r="AW2150" i="13"/>
  <c r="AV2150" i="13"/>
  <c r="AU2150" i="13"/>
  <c r="AS2150" i="13"/>
  <c r="AR2150" i="13"/>
  <c r="AQ2150" i="13"/>
  <c r="AO2150" i="13"/>
  <c r="AN2150" i="13"/>
  <c r="AM2150" i="13"/>
  <c r="AK2150" i="13"/>
  <c r="AJ2150" i="13"/>
  <c r="AI2150" i="13"/>
  <c r="BE2149" i="13"/>
  <c r="BD2149" i="13"/>
  <c r="BC2149" i="13"/>
  <c r="BA2149" i="13"/>
  <c r="AZ2149" i="13"/>
  <c r="AY2149" i="13"/>
  <c r="AW2149" i="13"/>
  <c r="AV2149" i="13"/>
  <c r="AU2149" i="13"/>
  <c r="AS2149" i="13"/>
  <c r="AR2149" i="13"/>
  <c r="AQ2149" i="13"/>
  <c r="AO2149" i="13"/>
  <c r="AN2149" i="13"/>
  <c r="AM2149" i="13"/>
  <c r="AK2149" i="13"/>
  <c r="AJ2149" i="13"/>
  <c r="AI2149" i="13"/>
  <c r="BE2148" i="13"/>
  <c r="BD2148" i="13"/>
  <c r="BC2148" i="13"/>
  <c r="BA2148" i="13"/>
  <c r="AZ2148" i="13"/>
  <c r="AY2148" i="13"/>
  <c r="AW2148" i="13"/>
  <c r="AV2148" i="13"/>
  <c r="AU2148" i="13"/>
  <c r="AS2148" i="13"/>
  <c r="AR2148" i="13"/>
  <c r="AQ2148" i="13"/>
  <c r="AO2148" i="13"/>
  <c r="AN2148" i="13"/>
  <c r="AM2148" i="13"/>
  <c r="AK2148" i="13"/>
  <c r="AJ2148" i="13"/>
  <c r="AI2148" i="13"/>
  <c r="BE2147" i="13"/>
  <c r="BD2147" i="13"/>
  <c r="BC2147" i="13"/>
  <c r="BA2147" i="13"/>
  <c r="AZ2147" i="13"/>
  <c r="AY2147" i="13"/>
  <c r="AW2147" i="13"/>
  <c r="AV2147" i="13"/>
  <c r="AU2147" i="13"/>
  <c r="AS2147" i="13"/>
  <c r="AR2147" i="13"/>
  <c r="AQ2147" i="13"/>
  <c r="AO2147" i="13"/>
  <c r="AN2147" i="13"/>
  <c r="AM2147" i="13"/>
  <c r="AK2147" i="13"/>
  <c r="AJ2147" i="13"/>
  <c r="AI2147" i="13"/>
  <c r="BE2146" i="13"/>
  <c r="BD2146" i="13"/>
  <c r="BC2146" i="13"/>
  <c r="BA2146" i="13"/>
  <c r="AZ2146" i="13"/>
  <c r="AY2146" i="13"/>
  <c r="AW2146" i="13"/>
  <c r="AV2146" i="13"/>
  <c r="AU2146" i="13"/>
  <c r="AS2146" i="13"/>
  <c r="AR2146" i="13"/>
  <c r="AQ2146" i="13"/>
  <c r="AO2146" i="13"/>
  <c r="AN2146" i="13"/>
  <c r="AM2146" i="13"/>
  <c r="AK2146" i="13"/>
  <c r="AJ2146" i="13"/>
  <c r="AI2146" i="13"/>
  <c r="BE2145" i="13"/>
  <c r="BD2145" i="13"/>
  <c r="BC2145" i="13"/>
  <c r="BA2145" i="13"/>
  <c r="AZ2145" i="13"/>
  <c r="AY2145" i="13"/>
  <c r="AW2145" i="13"/>
  <c r="AV2145" i="13"/>
  <c r="AU2145" i="13"/>
  <c r="AS2145" i="13"/>
  <c r="AR2145" i="13"/>
  <c r="AQ2145" i="13"/>
  <c r="AO2145" i="13"/>
  <c r="AN2145" i="13"/>
  <c r="AM2145" i="13"/>
  <c r="AK2145" i="13"/>
  <c r="AJ2145" i="13"/>
  <c r="AI2145" i="13"/>
  <c r="BE2144" i="13"/>
  <c r="BD2144" i="13"/>
  <c r="BC2144" i="13"/>
  <c r="BA2144" i="13"/>
  <c r="AZ2144" i="13"/>
  <c r="AY2144" i="13"/>
  <c r="AW2144" i="13"/>
  <c r="AV2144" i="13"/>
  <c r="AU2144" i="13"/>
  <c r="AS2144" i="13"/>
  <c r="AR2144" i="13"/>
  <c r="AQ2144" i="13"/>
  <c r="AO2144" i="13"/>
  <c r="AN2144" i="13"/>
  <c r="AM2144" i="13"/>
  <c r="AK2144" i="13"/>
  <c r="AJ2144" i="13"/>
  <c r="AI2144" i="13"/>
  <c r="BE2143" i="13"/>
  <c r="BD2143" i="13"/>
  <c r="BC2143" i="13"/>
  <c r="BA2143" i="13"/>
  <c r="AZ2143" i="13"/>
  <c r="AY2143" i="13"/>
  <c r="AW2143" i="13"/>
  <c r="AV2143" i="13"/>
  <c r="AU2143" i="13"/>
  <c r="AS2143" i="13"/>
  <c r="AR2143" i="13"/>
  <c r="AQ2143" i="13"/>
  <c r="AO2143" i="13"/>
  <c r="AN2143" i="13"/>
  <c r="AM2143" i="13"/>
  <c r="AK2143" i="13"/>
  <c r="AJ2143" i="13"/>
  <c r="AI2143" i="13"/>
  <c r="BE2142" i="13"/>
  <c r="BD2142" i="13"/>
  <c r="BC2142" i="13"/>
  <c r="BA2142" i="13"/>
  <c r="AZ2142" i="13"/>
  <c r="AY2142" i="13"/>
  <c r="AW2142" i="13"/>
  <c r="AV2142" i="13"/>
  <c r="AU2142" i="13"/>
  <c r="AS2142" i="13"/>
  <c r="AR2142" i="13"/>
  <c r="AQ2142" i="13"/>
  <c r="AO2142" i="13"/>
  <c r="AN2142" i="13"/>
  <c r="AM2142" i="13"/>
  <c r="AK2142" i="13"/>
  <c r="AJ2142" i="13"/>
  <c r="AI2142" i="13"/>
  <c r="BE2141" i="13"/>
  <c r="BD2141" i="13"/>
  <c r="BC2141" i="13"/>
  <c r="BA2141" i="13"/>
  <c r="AZ2141" i="13"/>
  <c r="AY2141" i="13"/>
  <c r="AW2141" i="13"/>
  <c r="AV2141" i="13"/>
  <c r="AU2141" i="13"/>
  <c r="AS2141" i="13"/>
  <c r="AR2141" i="13"/>
  <c r="AQ2141" i="13"/>
  <c r="AO2141" i="13"/>
  <c r="AN2141" i="13"/>
  <c r="AM2141" i="13"/>
  <c r="AK2141" i="13"/>
  <c r="AJ2141" i="13"/>
  <c r="AI2141" i="13"/>
  <c r="BE2140" i="13"/>
  <c r="BD2140" i="13"/>
  <c r="BC2140" i="13"/>
  <c r="BA2140" i="13"/>
  <c r="AZ2140" i="13"/>
  <c r="AY2140" i="13"/>
  <c r="AW2140" i="13"/>
  <c r="AV2140" i="13"/>
  <c r="AU2140" i="13"/>
  <c r="AS2140" i="13"/>
  <c r="AR2140" i="13"/>
  <c r="AQ2140" i="13"/>
  <c r="AO2140" i="13"/>
  <c r="AN2140" i="13"/>
  <c r="AM2140" i="13"/>
  <c r="AK2140" i="13"/>
  <c r="AJ2140" i="13"/>
  <c r="AI2140" i="13"/>
  <c r="BE2139" i="13"/>
  <c r="BD2139" i="13"/>
  <c r="BC2139" i="13"/>
  <c r="BA2139" i="13"/>
  <c r="AZ2139" i="13"/>
  <c r="AY2139" i="13"/>
  <c r="AW2139" i="13"/>
  <c r="AV2139" i="13"/>
  <c r="AU2139" i="13"/>
  <c r="AS2139" i="13"/>
  <c r="AR2139" i="13"/>
  <c r="AQ2139" i="13"/>
  <c r="AO2139" i="13"/>
  <c r="AN2139" i="13"/>
  <c r="AM2139" i="13"/>
  <c r="AK2139" i="13"/>
  <c r="AJ2139" i="13"/>
  <c r="AI2139" i="13"/>
  <c r="BE2138" i="13"/>
  <c r="BD2138" i="13"/>
  <c r="BC2138" i="13"/>
  <c r="BA2138" i="13"/>
  <c r="AZ2138" i="13"/>
  <c r="AY2138" i="13"/>
  <c r="AW2138" i="13"/>
  <c r="AV2138" i="13"/>
  <c r="AU2138" i="13"/>
  <c r="AS2138" i="13"/>
  <c r="AR2138" i="13"/>
  <c r="AQ2138" i="13"/>
  <c r="AO2138" i="13"/>
  <c r="AN2138" i="13"/>
  <c r="AM2138" i="13"/>
  <c r="AK2138" i="13"/>
  <c r="AJ2138" i="13"/>
  <c r="AI2138" i="13"/>
  <c r="AL2138" i="13" s="1"/>
  <c r="BE2137" i="13"/>
  <c r="BD2137" i="13"/>
  <c r="BC2137" i="13"/>
  <c r="BA2137" i="13"/>
  <c r="AZ2137" i="13"/>
  <c r="AY2137" i="13"/>
  <c r="AW2137" i="13"/>
  <c r="AV2137" i="13"/>
  <c r="AU2137" i="13"/>
  <c r="AS2137" i="13"/>
  <c r="AR2137" i="13"/>
  <c r="AQ2137" i="13"/>
  <c r="AO2137" i="13"/>
  <c r="AN2137" i="13"/>
  <c r="AM2137" i="13"/>
  <c r="AK2137" i="13"/>
  <c r="AJ2137" i="13"/>
  <c r="AI2137" i="13"/>
  <c r="BE2136" i="13"/>
  <c r="BD2136" i="13"/>
  <c r="BC2136" i="13"/>
  <c r="BA2136" i="13"/>
  <c r="AZ2136" i="13"/>
  <c r="AY2136" i="13"/>
  <c r="AW2136" i="13"/>
  <c r="AV2136" i="13"/>
  <c r="AU2136" i="13"/>
  <c r="AS2136" i="13"/>
  <c r="AR2136" i="13"/>
  <c r="AQ2136" i="13"/>
  <c r="AO2136" i="13"/>
  <c r="AN2136" i="13"/>
  <c r="AM2136" i="13"/>
  <c r="AK2136" i="13"/>
  <c r="AJ2136" i="13"/>
  <c r="AI2136" i="13"/>
  <c r="BE2135" i="13"/>
  <c r="BD2135" i="13"/>
  <c r="BC2135" i="13"/>
  <c r="BA2135" i="13"/>
  <c r="AZ2135" i="13"/>
  <c r="AY2135" i="13"/>
  <c r="AW2135" i="13"/>
  <c r="AV2135" i="13"/>
  <c r="AU2135" i="13"/>
  <c r="AS2135" i="13"/>
  <c r="AR2135" i="13"/>
  <c r="AQ2135" i="13"/>
  <c r="AO2135" i="13"/>
  <c r="AN2135" i="13"/>
  <c r="AM2135" i="13"/>
  <c r="AK2135" i="13"/>
  <c r="AJ2135" i="13"/>
  <c r="AI2135" i="13"/>
  <c r="BE2134" i="13"/>
  <c r="BD2134" i="13"/>
  <c r="BC2134" i="13"/>
  <c r="BA2134" i="13"/>
  <c r="AZ2134" i="13"/>
  <c r="AY2134" i="13"/>
  <c r="AW2134" i="13"/>
  <c r="AV2134" i="13"/>
  <c r="AU2134" i="13"/>
  <c r="AS2134" i="13"/>
  <c r="AR2134" i="13"/>
  <c r="AQ2134" i="13"/>
  <c r="AO2134" i="13"/>
  <c r="AN2134" i="13"/>
  <c r="AM2134" i="13"/>
  <c r="AK2134" i="13"/>
  <c r="AJ2134" i="13"/>
  <c r="AI2134" i="13"/>
  <c r="BE2133" i="13"/>
  <c r="BD2133" i="13"/>
  <c r="BC2133" i="13"/>
  <c r="BA2133" i="13"/>
  <c r="AZ2133" i="13"/>
  <c r="AY2133" i="13"/>
  <c r="AW2133" i="13"/>
  <c r="AV2133" i="13"/>
  <c r="AU2133" i="13"/>
  <c r="AS2133" i="13"/>
  <c r="AR2133" i="13"/>
  <c r="AQ2133" i="13"/>
  <c r="AO2133" i="13"/>
  <c r="AN2133" i="13"/>
  <c r="AM2133" i="13"/>
  <c r="AK2133" i="13"/>
  <c r="AJ2133" i="13"/>
  <c r="AI2133" i="13"/>
  <c r="BE2132" i="13"/>
  <c r="BD2132" i="13"/>
  <c r="BC2132" i="13"/>
  <c r="BA2132" i="13"/>
  <c r="AZ2132" i="13"/>
  <c r="AY2132" i="13"/>
  <c r="AW2132" i="13"/>
  <c r="AV2132" i="13"/>
  <c r="AU2132" i="13"/>
  <c r="AS2132" i="13"/>
  <c r="AR2132" i="13"/>
  <c r="AQ2132" i="13"/>
  <c r="AO2132" i="13"/>
  <c r="AN2132" i="13"/>
  <c r="AM2132" i="13"/>
  <c r="AK2132" i="13"/>
  <c r="AJ2132" i="13"/>
  <c r="AI2132" i="13"/>
  <c r="BE2131" i="13"/>
  <c r="BD2131" i="13"/>
  <c r="BC2131" i="13"/>
  <c r="BA2131" i="13"/>
  <c r="AZ2131" i="13"/>
  <c r="AY2131" i="13"/>
  <c r="AW2131" i="13"/>
  <c r="AV2131" i="13"/>
  <c r="AU2131" i="13"/>
  <c r="AS2131" i="13"/>
  <c r="AR2131" i="13"/>
  <c r="AQ2131" i="13"/>
  <c r="AO2131" i="13"/>
  <c r="AN2131" i="13"/>
  <c r="AM2131" i="13"/>
  <c r="AK2131" i="13"/>
  <c r="AJ2131" i="13"/>
  <c r="AI2131" i="13"/>
  <c r="AL2131" i="13" s="1"/>
  <c r="BE2130" i="13"/>
  <c r="BD2130" i="13"/>
  <c r="BC2130" i="13"/>
  <c r="BA2130" i="13"/>
  <c r="AZ2130" i="13"/>
  <c r="AY2130" i="13"/>
  <c r="AW2130" i="13"/>
  <c r="AV2130" i="13"/>
  <c r="AU2130" i="13"/>
  <c r="AS2130" i="13"/>
  <c r="AR2130" i="13"/>
  <c r="AQ2130" i="13"/>
  <c r="AO2130" i="13"/>
  <c r="AN2130" i="13"/>
  <c r="AM2130" i="13"/>
  <c r="AK2130" i="13"/>
  <c r="AJ2130" i="13"/>
  <c r="AI2130" i="13"/>
  <c r="AL2130" i="13" s="1"/>
  <c r="BE2129" i="13"/>
  <c r="BD2129" i="13"/>
  <c r="BC2129" i="13"/>
  <c r="BA2129" i="13"/>
  <c r="AZ2129" i="13"/>
  <c r="AY2129" i="13"/>
  <c r="AW2129" i="13"/>
  <c r="AV2129" i="13"/>
  <c r="AU2129" i="13"/>
  <c r="AS2129" i="13"/>
  <c r="AR2129" i="13"/>
  <c r="AQ2129" i="13"/>
  <c r="AO2129" i="13"/>
  <c r="AN2129" i="13"/>
  <c r="AM2129" i="13"/>
  <c r="AK2129" i="13"/>
  <c r="AJ2129" i="13"/>
  <c r="AI2129" i="13"/>
  <c r="BE2128" i="13"/>
  <c r="BD2128" i="13"/>
  <c r="BC2128" i="13"/>
  <c r="BA2128" i="13"/>
  <c r="AZ2128" i="13"/>
  <c r="AY2128" i="13"/>
  <c r="BB2128" i="13" s="1"/>
  <c r="AW2128" i="13"/>
  <c r="AV2128" i="13"/>
  <c r="AU2128" i="13"/>
  <c r="AS2128" i="13"/>
  <c r="AR2128" i="13"/>
  <c r="AQ2128" i="13"/>
  <c r="AO2128" i="13"/>
  <c r="AN2128" i="13"/>
  <c r="AM2128" i="13"/>
  <c r="AK2128" i="13"/>
  <c r="AJ2128" i="13"/>
  <c r="AI2128" i="13"/>
  <c r="BE2127" i="13"/>
  <c r="BD2127" i="13"/>
  <c r="BC2127" i="13"/>
  <c r="BA2127" i="13"/>
  <c r="AZ2127" i="13"/>
  <c r="AY2127" i="13"/>
  <c r="BB2127" i="13" s="1"/>
  <c r="AW2127" i="13"/>
  <c r="AV2127" i="13"/>
  <c r="AU2127" i="13"/>
  <c r="AS2127" i="13"/>
  <c r="AR2127" i="13"/>
  <c r="AQ2127" i="13"/>
  <c r="AO2127" i="13"/>
  <c r="AN2127" i="13"/>
  <c r="AP2127" i="13" s="1"/>
  <c r="AM2127" i="13"/>
  <c r="AK2127" i="13"/>
  <c r="AJ2127" i="13"/>
  <c r="AI2127" i="13"/>
  <c r="BE2126" i="13"/>
  <c r="BD2126" i="13"/>
  <c r="BC2126" i="13"/>
  <c r="BA2126" i="13"/>
  <c r="AZ2126" i="13"/>
  <c r="AY2126" i="13"/>
  <c r="AW2126" i="13"/>
  <c r="AV2126" i="13"/>
  <c r="AU2126" i="13"/>
  <c r="AS2126" i="13"/>
  <c r="AR2126" i="13"/>
  <c r="AQ2126" i="13"/>
  <c r="AO2126" i="13"/>
  <c r="AN2126" i="13"/>
  <c r="AM2126" i="13"/>
  <c r="AK2126" i="13"/>
  <c r="AJ2126" i="13"/>
  <c r="AI2126" i="13"/>
  <c r="BE2125" i="13"/>
  <c r="BD2125" i="13"/>
  <c r="BC2125" i="13"/>
  <c r="BA2125" i="13"/>
  <c r="AZ2125" i="13"/>
  <c r="AY2125" i="13"/>
  <c r="AW2125" i="13"/>
  <c r="AV2125" i="13"/>
  <c r="AU2125" i="13"/>
  <c r="AS2125" i="13"/>
  <c r="AR2125" i="13"/>
  <c r="AQ2125" i="13"/>
  <c r="AO2125" i="13"/>
  <c r="AN2125" i="13"/>
  <c r="AM2125" i="13"/>
  <c r="AK2125" i="13"/>
  <c r="AJ2125" i="13"/>
  <c r="AI2125" i="13"/>
  <c r="BE2124" i="13"/>
  <c r="BD2124" i="13"/>
  <c r="BC2124" i="13"/>
  <c r="BA2124" i="13"/>
  <c r="AZ2124" i="13"/>
  <c r="AY2124" i="13"/>
  <c r="AW2124" i="13"/>
  <c r="AV2124" i="13"/>
  <c r="AU2124" i="13"/>
  <c r="AS2124" i="13"/>
  <c r="AR2124" i="13"/>
  <c r="AQ2124" i="13"/>
  <c r="AO2124" i="13"/>
  <c r="AN2124" i="13"/>
  <c r="AM2124" i="13"/>
  <c r="AK2124" i="13"/>
  <c r="AJ2124" i="13"/>
  <c r="AI2124" i="13"/>
  <c r="AL2124" i="13" s="1"/>
  <c r="BE2123" i="13"/>
  <c r="BD2123" i="13"/>
  <c r="BC2123" i="13"/>
  <c r="BA2123" i="13"/>
  <c r="AZ2123" i="13"/>
  <c r="AY2123" i="13"/>
  <c r="AW2123" i="13"/>
  <c r="AV2123" i="13"/>
  <c r="AU2123" i="13"/>
  <c r="AS2123" i="13"/>
  <c r="AR2123" i="13"/>
  <c r="AQ2123" i="13"/>
  <c r="AO2123" i="13"/>
  <c r="AN2123" i="13"/>
  <c r="AP2123" i="13" s="1"/>
  <c r="AM2123" i="13"/>
  <c r="AK2123" i="13"/>
  <c r="AJ2123" i="13"/>
  <c r="AI2123" i="13"/>
  <c r="BE2122" i="13"/>
  <c r="BD2122" i="13"/>
  <c r="BC2122" i="13"/>
  <c r="BA2122" i="13"/>
  <c r="AZ2122" i="13"/>
  <c r="AY2122" i="13"/>
  <c r="AW2122" i="13"/>
  <c r="AV2122" i="13"/>
  <c r="AX2122" i="13" s="1"/>
  <c r="AU2122" i="13"/>
  <c r="AS2122" i="13"/>
  <c r="AR2122" i="13"/>
  <c r="AQ2122" i="13"/>
  <c r="AO2122" i="13"/>
  <c r="AN2122" i="13"/>
  <c r="AM2122" i="13"/>
  <c r="AK2122" i="13"/>
  <c r="AJ2122" i="13"/>
  <c r="AI2122" i="13"/>
  <c r="BE2121" i="13"/>
  <c r="BD2121" i="13"/>
  <c r="BC2121" i="13"/>
  <c r="BA2121" i="13"/>
  <c r="AZ2121" i="13"/>
  <c r="AY2121" i="13"/>
  <c r="AW2121" i="13"/>
  <c r="AV2121" i="13"/>
  <c r="AU2121" i="13"/>
  <c r="AS2121" i="13"/>
  <c r="AR2121" i="13"/>
  <c r="AQ2121" i="13"/>
  <c r="AO2121" i="13"/>
  <c r="AN2121" i="13"/>
  <c r="AM2121" i="13"/>
  <c r="AK2121" i="13"/>
  <c r="AJ2121" i="13"/>
  <c r="AI2121" i="13"/>
  <c r="BE2120" i="13"/>
  <c r="BD2120" i="13"/>
  <c r="BC2120" i="13"/>
  <c r="BA2120" i="13"/>
  <c r="AZ2120" i="13"/>
  <c r="AY2120" i="13"/>
  <c r="AW2120" i="13"/>
  <c r="AV2120" i="13"/>
  <c r="AU2120" i="13"/>
  <c r="AS2120" i="13"/>
  <c r="AR2120" i="13"/>
  <c r="AQ2120" i="13"/>
  <c r="AO2120" i="13"/>
  <c r="AN2120" i="13"/>
  <c r="AM2120" i="13"/>
  <c r="AK2120" i="13"/>
  <c r="AJ2120" i="13"/>
  <c r="AI2120" i="13"/>
  <c r="BE2119" i="13"/>
  <c r="BD2119" i="13"/>
  <c r="BC2119" i="13"/>
  <c r="BA2119" i="13"/>
  <c r="AZ2119" i="13"/>
  <c r="AY2119" i="13"/>
  <c r="AW2119" i="13"/>
  <c r="AV2119" i="13"/>
  <c r="AU2119" i="13"/>
  <c r="AS2119" i="13"/>
  <c r="AR2119" i="13"/>
  <c r="AQ2119" i="13"/>
  <c r="AT2119" i="13" s="1"/>
  <c r="AO2119" i="13"/>
  <c r="AN2119" i="13"/>
  <c r="AM2119" i="13"/>
  <c r="AK2119" i="13"/>
  <c r="AJ2119" i="13"/>
  <c r="AI2119" i="13"/>
  <c r="BE2118" i="13"/>
  <c r="BD2118" i="13"/>
  <c r="BC2118" i="13"/>
  <c r="BA2118" i="13"/>
  <c r="AZ2118" i="13"/>
  <c r="AY2118" i="13"/>
  <c r="AW2118" i="13"/>
  <c r="AV2118" i="13"/>
  <c r="AX2118" i="13" s="1"/>
  <c r="AU2118" i="13"/>
  <c r="AS2118" i="13"/>
  <c r="AR2118" i="13"/>
  <c r="AQ2118" i="13"/>
  <c r="AO2118" i="13"/>
  <c r="AN2118" i="13"/>
  <c r="AM2118" i="13"/>
  <c r="AK2118" i="13"/>
  <c r="AJ2118" i="13"/>
  <c r="AI2118" i="13"/>
  <c r="BE2117" i="13"/>
  <c r="BD2117" i="13"/>
  <c r="BF2117" i="13" s="1"/>
  <c r="BC2117" i="13"/>
  <c r="BA2117" i="13"/>
  <c r="AZ2117" i="13"/>
  <c r="AY2117" i="13"/>
  <c r="AW2117" i="13"/>
  <c r="AV2117" i="13"/>
  <c r="AU2117" i="13"/>
  <c r="AS2117" i="13"/>
  <c r="AR2117" i="13"/>
  <c r="AQ2117" i="13"/>
  <c r="AO2117" i="13"/>
  <c r="AN2117" i="13"/>
  <c r="AM2117" i="13"/>
  <c r="AK2117" i="13"/>
  <c r="AJ2117" i="13"/>
  <c r="AI2117" i="13"/>
  <c r="BE2116" i="13"/>
  <c r="BD2116" i="13"/>
  <c r="BC2116" i="13"/>
  <c r="BA2116" i="13"/>
  <c r="AZ2116" i="13"/>
  <c r="AY2116" i="13"/>
  <c r="AW2116" i="13"/>
  <c r="AV2116" i="13"/>
  <c r="AU2116" i="13"/>
  <c r="AS2116" i="13"/>
  <c r="AR2116" i="13"/>
  <c r="AQ2116" i="13"/>
  <c r="AO2116" i="13"/>
  <c r="AN2116" i="13"/>
  <c r="AM2116" i="13"/>
  <c r="AK2116" i="13"/>
  <c r="AJ2116" i="13"/>
  <c r="AI2116" i="13"/>
  <c r="BE2115" i="13"/>
  <c r="BD2115" i="13"/>
  <c r="BC2115" i="13"/>
  <c r="BA2115" i="13"/>
  <c r="AZ2115" i="13"/>
  <c r="AY2115" i="13"/>
  <c r="AW2115" i="13"/>
  <c r="AV2115" i="13"/>
  <c r="AU2115" i="13"/>
  <c r="AS2115" i="13"/>
  <c r="AR2115" i="13"/>
  <c r="AQ2115" i="13"/>
  <c r="AO2115" i="13"/>
  <c r="AN2115" i="13"/>
  <c r="AM2115" i="13"/>
  <c r="AK2115" i="13"/>
  <c r="AJ2115" i="13"/>
  <c r="AI2115" i="13"/>
  <c r="BE2114" i="13"/>
  <c r="BD2114" i="13"/>
  <c r="BC2114" i="13"/>
  <c r="BA2114" i="13"/>
  <c r="AZ2114" i="13"/>
  <c r="AY2114" i="13"/>
  <c r="BB2114" i="13" s="1"/>
  <c r="AW2114" i="13"/>
  <c r="AV2114" i="13"/>
  <c r="AU2114" i="13"/>
  <c r="AS2114" i="13"/>
  <c r="AR2114" i="13"/>
  <c r="AQ2114" i="13"/>
  <c r="AO2114" i="13"/>
  <c r="AN2114" i="13"/>
  <c r="AM2114" i="13"/>
  <c r="AK2114" i="13"/>
  <c r="AJ2114" i="13"/>
  <c r="AI2114" i="13"/>
  <c r="BE2113" i="13"/>
  <c r="BD2113" i="13"/>
  <c r="BF2113" i="13" s="1"/>
  <c r="BC2113" i="13"/>
  <c r="BA2113" i="13"/>
  <c r="AZ2113" i="13"/>
  <c r="AY2113" i="13"/>
  <c r="AW2113" i="13"/>
  <c r="AV2113" i="13"/>
  <c r="AU2113" i="13"/>
  <c r="AS2113" i="13"/>
  <c r="AR2113" i="13"/>
  <c r="AQ2113" i="13"/>
  <c r="AO2113" i="13"/>
  <c r="AN2113" i="13"/>
  <c r="AP2113" i="13" s="1"/>
  <c r="AM2113" i="13"/>
  <c r="AK2113" i="13"/>
  <c r="AJ2113" i="13"/>
  <c r="AI2113" i="13"/>
  <c r="BE2112" i="13"/>
  <c r="BD2112" i="13"/>
  <c r="BC2112" i="13"/>
  <c r="BA2112" i="13"/>
  <c r="AZ2112" i="13"/>
  <c r="AY2112" i="13"/>
  <c r="AW2112" i="13"/>
  <c r="AV2112" i="13"/>
  <c r="AU2112" i="13"/>
  <c r="AS2112" i="13"/>
  <c r="AR2112" i="13"/>
  <c r="AQ2112" i="13"/>
  <c r="AO2112" i="13"/>
  <c r="AN2112" i="13"/>
  <c r="AM2112" i="13"/>
  <c r="AK2112" i="13"/>
  <c r="AJ2112" i="13"/>
  <c r="AI2112" i="13"/>
  <c r="BE2111" i="13"/>
  <c r="BD2111" i="13"/>
  <c r="BC2111" i="13"/>
  <c r="BA2111" i="13"/>
  <c r="AZ2111" i="13"/>
  <c r="AY2111" i="13"/>
  <c r="AW2111" i="13"/>
  <c r="AV2111" i="13"/>
  <c r="AU2111" i="13"/>
  <c r="AS2111" i="13"/>
  <c r="AR2111" i="13"/>
  <c r="AQ2111" i="13"/>
  <c r="AO2111" i="13"/>
  <c r="AN2111" i="13"/>
  <c r="AM2111" i="13"/>
  <c r="AK2111" i="13"/>
  <c r="AJ2111" i="13"/>
  <c r="AI2111" i="13"/>
  <c r="BE2110" i="13"/>
  <c r="BD2110" i="13"/>
  <c r="BF2110" i="13" s="1"/>
  <c r="BC2110" i="13"/>
  <c r="BB2110" i="13"/>
  <c r="BA2110" i="13"/>
  <c r="AZ2110" i="13"/>
  <c r="AY2110" i="13"/>
  <c r="AW2110" i="13"/>
  <c r="AV2110" i="13"/>
  <c r="AU2110" i="13"/>
  <c r="AS2110" i="13"/>
  <c r="AR2110" i="13"/>
  <c r="AQ2110" i="13"/>
  <c r="AO2110" i="13"/>
  <c r="AN2110" i="13"/>
  <c r="AM2110" i="13"/>
  <c r="AK2110" i="13"/>
  <c r="AJ2110" i="13"/>
  <c r="AI2110" i="13"/>
  <c r="BE2109" i="13"/>
  <c r="BD2109" i="13"/>
  <c r="BC2109" i="13"/>
  <c r="BA2109" i="13"/>
  <c r="AZ2109" i="13"/>
  <c r="AY2109" i="13"/>
  <c r="AW2109" i="13"/>
  <c r="AV2109" i="13"/>
  <c r="AU2109" i="13"/>
  <c r="AS2109" i="13"/>
  <c r="AR2109" i="13"/>
  <c r="AQ2109" i="13"/>
  <c r="AO2109" i="13"/>
  <c r="AN2109" i="13"/>
  <c r="AM2109" i="13"/>
  <c r="AK2109" i="13"/>
  <c r="AJ2109" i="13"/>
  <c r="AI2109" i="13"/>
  <c r="BE2108" i="13"/>
  <c r="BD2108" i="13"/>
  <c r="BC2108" i="13"/>
  <c r="BA2108" i="13"/>
  <c r="AZ2108" i="13"/>
  <c r="BB2108" i="13" s="1"/>
  <c r="AY2108" i="13"/>
  <c r="AW2108" i="13"/>
  <c r="AV2108" i="13"/>
  <c r="AU2108" i="13"/>
  <c r="AS2108" i="13"/>
  <c r="AR2108" i="13"/>
  <c r="AQ2108" i="13"/>
  <c r="AO2108" i="13"/>
  <c r="AN2108" i="13"/>
  <c r="AM2108" i="13"/>
  <c r="AK2108" i="13"/>
  <c r="AJ2108" i="13"/>
  <c r="AI2108" i="13"/>
  <c r="BE2107" i="13"/>
  <c r="BD2107" i="13"/>
  <c r="BC2107" i="13"/>
  <c r="BA2107" i="13"/>
  <c r="AZ2107" i="13"/>
  <c r="AY2107" i="13"/>
  <c r="AW2107" i="13"/>
  <c r="AV2107" i="13"/>
  <c r="AU2107" i="13"/>
  <c r="AS2107" i="13"/>
  <c r="AR2107" i="13"/>
  <c r="AQ2107" i="13"/>
  <c r="AO2107" i="13"/>
  <c r="AN2107" i="13"/>
  <c r="AM2107" i="13"/>
  <c r="AP2107" i="13" s="1"/>
  <c r="AK2107" i="13"/>
  <c r="AJ2107" i="13"/>
  <c r="AI2107" i="13"/>
  <c r="AL2107" i="13" s="1"/>
  <c r="BE2106" i="13"/>
  <c r="BD2106" i="13"/>
  <c r="BC2106" i="13"/>
  <c r="BA2106" i="13"/>
  <c r="AZ2106" i="13"/>
  <c r="AY2106" i="13"/>
  <c r="AW2106" i="13"/>
  <c r="AV2106" i="13"/>
  <c r="AU2106" i="13"/>
  <c r="AS2106" i="13"/>
  <c r="AR2106" i="13"/>
  <c r="AQ2106" i="13"/>
  <c r="AO2106" i="13"/>
  <c r="AN2106" i="13"/>
  <c r="AM2106" i="13"/>
  <c r="AK2106" i="13"/>
  <c r="AJ2106" i="13"/>
  <c r="AI2106" i="13"/>
  <c r="BE2105" i="13"/>
  <c r="BD2105" i="13"/>
  <c r="BC2105" i="13"/>
  <c r="BA2105" i="13"/>
  <c r="AZ2105" i="13"/>
  <c r="AY2105" i="13"/>
  <c r="AW2105" i="13"/>
  <c r="AV2105" i="13"/>
  <c r="AU2105" i="13"/>
  <c r="AX2105" i="13" s="1"/>
  <c r="AS2105" i="13"/>
  <c r="AR2105" i="13"/>
  <c r="AQ2105" i="13"/>
  <c r="AT2105" i="13" s="1"/>
  <c r="AO2105" i="13"/>
  <c r="AN2105" i="13"/>
  <c r="AM2105" i="13"/>
  <c r="AK2105" i="13"/>
  <c r="AJ2105" i="13"/>
  <c r="AI2105" i="13"/>
  <c r="BF2104" i="13"/>
  <c r="BE2104" i="13"/>
  <c r="BD2104" i="13"/>
  <c r="BC2104" i="13"/>
  <c r="BA2104" i="13"/>
  <c r="AZ2104" i="13"/>
  <c r="AY2104" i="13"/>
  <c r="AW2104" i="13"/>
  <c r="AV2104" i="13"/>
  <c r="AU2104" i="13"/>
  <c r="AX2104" i="13" s="1"/>
  <c r="AS2104" i="13"/>
  <c r="AR2104" i="13"/>
  <c r="AQ2104" i="13"/>
  <c r="AO2104" i="13"/>
  <c r="AN2104" i="13"/>
  <c r="AM2104" i="13"/>
  <c r="AK2104" i="13"/>
  <c r="AJ2104" i="13"/>
  <c r="AI2104" i="13"/>
  <c r="BE2103" i="13"/>
  <c r="BD2103" i="13"/>
  <c r="BC2103" i="13"/>
  <c r="BA2103" i="13"/>
  <c r="AZ2103" i="13"/>
  <c r="AY2103" i="13"/>
  <c r="AW2103" i="13"/>
  <c r="AV2103" i="13"/>
  <c r="AU2103" i="13"/>
  <c r="AS2103" i="13"/>
  <c r="AR2103" i="13"/>
  <c r="AQ2103" i="13"/>
  <c r="AO2103" i="13"/>
  <c r="AN2103" i="13"/>
  <c r="AM2103" i="13"/>
  <c r="AK2103" i="13"/>
  <c r="AJ2103" i="13"/>
  <c r="AI2103" i="13"/>
  <c r="BE2102" i="13"/>
  <c r="BD2102" i="13"/>
  <c r="BC2102" i="13"/>
  <c r="BA2102" i="13"/>
  <c r="AZ2102" i="13"/>
  <c r="AY2102" i="13"/>
  <c r="AW2102" i="13"/>
  <c r="AV2102" i="13"/>
  <c r="AU2102" i="13"/>
  <c r="AS2102" i="13"/>
  <c r="AR2102" i="13"/>
  <c r="AQ2102" i="13"/>
  <c r="AO2102" i="13"/>
  <c r="AN2102" i="13"/>
  <c r="AM2102" i="13"/>
  <c r="AK2102" i="13"/>
  <c r="AJ2102" i="13"/>
  <c r="AI2102" i="13"/>
  <c r="BE2101" i="13"/>
  <c r="BD2101" i="13"/>
  <c r="BC2101" i="13"/>
  <c r="BA2101" i="13"/>
  <c r="AZ2101" i="13"/>
  <c r="AY2101" i="13"/>
  <c r="AW2101" i="13"/>
  <c r="AV2101" i="13"/>
  <c r="AU2101" i="13"/>
  <c r="AS2101" i="13"/>
  <c r="AR2101" i="13"/>
  <c r="AQ2101" i="13"/>
  <c r="AO2101" i="13"/>
  <c r="AN2101" i="13"/>
  <c r="AM2101" i="13"/>
  <c r="AP2101" i="13" s="1"/>
  <c r="AK2101" i="13"/>
  <c r="AJ2101" i="13"/>
  <c r="AI2101" i="13"/>
  <c r="BE2100" i="13"/>
  <c r="BD2100" i="13"/>
  <c r="BC2100" i="13"/>
  <c r="BA2100" i="13"/>
  <c r="AZ2100" i="13"/>
  <c r="BB2100" i="13" s="1"/>
  <c r="AY2100" i="13"/>
  <c r="AW2100" i="13"/>
  <c r="AV2100" i="13"/>
  <c r="AU2100" i="13"/>
  <c r="AS2100" i="13"/>
  <c r="AR2100" i="13"/>
  <c r="AQ2100" i="13"/>
  <c r="AO2100" i="13"/>
  <c r="AN2100" i="13"/>
  <c r="AM2100" i="13"/>
  <c r="AK2100" i="13"/>
  <c r="AJ2100" i="13"/>
  <c r="AI2100" i="13"/>
  <c r="BE2099" i="13"/>
  <c r="BD2099" i="13"/>
  <c r="BC2099" i="13"/>
  <c r="BA2099" i="13"/>
  <c r="AZ2099" i="13"/>
  <c r="BB2099" i="13" s="1"/>
  <c r="AY2099" i="13"/>
  <c r="AW2099" i="13"/>
  <c r="AV2099" i="13"/>
  <c r="AU2099" i="13"/>
  <c r="AS2099" i="13"/>
  <c r="AR2099" i="13"/>
  <c r="AQ2099" i="13"/>
  <c r="AO2099" i="13"/>
  <c r="AN2099" i="13"/>
  <c r="AM2099" i="13"/>
  <c r="AK2099" i="13"/>
  <c r="AJ2099" i="13"/>
  <c r="AI2099" i="13"/>
  <c r="BE2098" i="13"/>
  <c r="BD2098" i="13"/>
  <c r="BC2098" i="13"/>
  <c r="BA2098" i="13"/>
  <c r="AZ2098" i="13"/>
  <c r="AY2098" i="13"/>
  <c r="AW2098" i="13"/>
  <c r="AV2098" i="13"/>
  <c r="AX2098" i="13" s="1"/>
  <c r="AU2098" i="13"/>
  <c r="AS2098" i="13"/>
  <c r="AR2098" i="13"/>
  <c r="AQ2098" i="13"/>
  <c r="AO2098" i="13"/>
  <c r="AN2098" i="13"/>
  <c r="AM2098" i="13"/>
  <c r="AK2098" i="13"/>
  <c r="AJ2098" i="13"/>
  <c r="AI2098" i="13"/>
  <c r="BE2097" i="13"/>
  <c r="BD2097" i="13"/>
  <c r="BC2097" i="13"/>
  <c r="BA2097" i="13"/>
  <c r="AZ2097" i="13"/>
  <c r="AY2097" i="13"/>
  <c r="AW2097" i="13"/>
  <c r="AV2097" i="13"/>
  <c r="AU2097" i="13"/>
  <c r="AS2097" i="13"/>
  <c r="AR2097" i="13"/>
  <c r="AQ2097" i="13"/>
  <c r="AO2097" i="13"/>
  <c r="AN2097" i="13"/>
  <c r="AM2097" i="13"/>
  <c r="AK2097" i="13"/>
  <c r="AJ2097" i="13"/>
  <c r="AI2097" i="13"/>
  <c r="BE2096" i="13"/>
  <c r="BD2096" i="13"/>
  <c r="BC2096" i="13"/>
  <c r="BA2096" i="13"/>
  <c r="AZ2096" i="13"/>
  <c r="AY2096" i="13"/>
  <c r="AW2096" i="13"/>
  <c r="AV2096" i="13"/>
  <c r="AU2096" i="13"/>
  <c r="AX2096" i="13" s="1"/>
  <c r="AS2096" i="13"/>
  <c r="AR2096" i="13"/>
  <c r="AQ2096" i="13"/>
  <c r="AO2096" i="13"/>
  <c r="AN2096" i="13"/>
  <c r="AP2096" i="13" s="1"/>
  <c r="AM2096" i="13"/>
  <c r="AK2096" i="13"/>
  <c r="AJ2096" i="13"/>
  <c r="AI2096" i="13"/>
  <c r="BE2095" i="13"/>
  <c r="BD2095" i="13"/>
  <c r="BC2095" i="13"/>
  <c r="BA2095" i="13"/>
  <c r="AZ2095" i="13"/>
  <c r="AY2095" i="13"/>
  <c r="AW2095" i="13"/>
  <c r="AV2095" i="13"/>
  <c r="AU2095" i="13"/>
  <c r="AS2095" i="13"/>
  <c r="AR2095" i="13"/>
  <c r="AQ2095" i="13"/>
  <c r="AO2095" i="13"/>
  <c r="AN2095" i="13"/>
  <c r="AM2095" i="13"/>
  <c r="AK2095" i="13"/>
  <c r="AJ2095" i="13"/>
  <c r="AL2095" i="13" s="1"/>
  <c r="AI2095" i="13"/>
  <c r="BE2094" i="13"/>
  <c r="BD2094" i="13"/>
  <c r="BC2094" i="13"/>
  <c r="BA2094" i="13"/>
  <c r="AZ2094" i="13"/>
  <c r="AY2094" i="13"/>
  <c r="AW2094" i="13"/>
  <c r="AV2094" i="13"/>
  <c r="AU2094" i="13"/>
  <c r="AS2094" i="13"/>
  <c r="AR2094" i="13"/>
  <c r="AQ2094" i="13"/>
  <c r="AO2094" i="13"/>
  <c r="AN2094" i="13"/>
  <c r="AM2094" i="13"/>
  <c r="AK2094" i="13"/>
  <c r="AJ2094" i="13"/>
  <c r="AI2094" i="13"/>
  <c r="BE2093" i="13"/>
  <c r="BD2093" i="13"/>
  <c r="BC2093" i="13"/>
  <c r="BA2093" i="13"/>
  <c r="BB2093" i="13" s="1"/>
  <c r="AZ2093" i="13"/>
  <c r="AY2093" i="13"/>
  <c r="AW2093" i="13"/>
  <c r="AV2093" i="13"/>
  <c r="AU2093" i="13"/>
  <c r="AS2093" i="13"/>
  <c r="AR2093" i="13"/>
  <c r="AQ2093" i="13"/>
  <c r="AO2093" i="13"/>
  <c r="AN2093" i="13"/>
  <c r="AM2093" i="13"/>
  <c r="AK2093" i="13"/>
  <c r="AJ2093" i="13"/>
  <c r="AI2093" i="13"/>
  <c r="BE2092" i="13"/>
  <c r="BD2092" i="13"/>
  <c r="BC2092" i="13"/>
  <c r="BA2092" i="13"/>
  <c r="AZ2092" i="13"/>
  <c r="AY2092" i="13"/>
  <c r="AW2092" i="13"/>
  <c r="AV2092" i="13"/>
  <c r="AU2092" i="13"/>
  <c r="AS2092" i="13"/>
  <c r="AR2092" i="13"/>
  <c r="AQ2092" i="13"/>
  <c r="AO2092" i="13"/>
  <c r="AN2092" i="13"/>
  <c r="AM2092" i="13"/>
  <c r="AK2092" i="13"/>
  <c r="AJ2092" i="13"/>
  <c r="AI2092" i="13"/>
  <c r="BE2091" i="13"/>
  <c r="BD2091" i="13"/>
  <c r="BC2091" i="13"/>
  <c r="BA2091" i="13"/>
  <c r="AZ2091" i="13"/>
  <c r="AY2091" i="13"/>
  <c r="AW2091" i="13"/>
  <c r="AV2091" i="13"/>
  <c r="AX2091" i="13" s="1"/>
  <c r="AU2091" i="13"/>
  <c r="AS2091" i="13"/>
  <c r="AR2091" i="13"/>
  <c r="AQ2091" i="13"/>
  <c r="AO2091" i="13"/>
  <c r="AN2091" i="13"/>
  <c r="AM2091" i="13"/>
  <c r="AK2091" i="13"/>
  <c r="AJ2091" i="13"/>
  <c r="AI2091" i="13"/>
  <c r="BE2090" i="13"/>
  <c r="BD2090" i="13"/>
  <c r="BC2090" i="13"/>
  <c r="BA2090" i="13"/>
  <c r="AZ2090" i="13"/>
  <c r="AY2090" i="13"/>
  <c r="AW2090" i="13"/>
  <c r="AV2090" i="13"/>
  <c r="AU2090" i="13"/>
  <c r="AX2090" i="13" s="1"/>
  <c r="AS2090" i="13"/>
  <c r="AR2090" i="13"/>
  <c r="AT2090" i="13" s="1"/>
  <c r="AQ2090" i="13"/>
  <c r="AO2090" i="13"/>
  <c r="AN2090" i="13"/>
  <c r="AP2090" i="13" s="1"/>
  <c r="AM2090" i="13"/>
  <c r="AK2090" i="13"/>
  <c r="AJ2090" i="13"/>
  <c r="AI2090" i="13"/>
  <c r="BE2089" i="13"/>
  <c r="BD2089" i="13"/>
  <c r="BC2089" i="13"/>
  <c r="BA2089" i="13"/>
  <c r="AZ2089" i="13"/>
  <c r="BB2089" i="13" s="1"/>
  <c r="AY2089" i="13"/>
  <c r="AW2089" i="13"/>
  <c r="AV2089" i="13"/>
  <c r="AU2089" i="13"/>
  <c r="AX2089" i="13" s="1"/>
  <c r="AS2089" i="13"/>
  <c r="AR2089" i="13"/>
  <c r="AQ2089" i="13"/>
  <c r="AP2089" i="13"/>
  <c r="AO2089" i="13"/>
  <c r="AN2089" i="13"/>
  <c r="AM2089" i="13"/>
  <c r="AK2089" i="13"/>
  <c r="AJ2089" i="13"/>
  <c r="AI2089" i="13"/>
  <c r="BE2088" i="13"/>
  <c r="BD2088" i="13"/>
  <c r="BC2088" i="13"/>
  <c r="BA2088" i="13"/>
  <c r="AZ2088" i="13"/>
  <c r="AY2088" i="13"/>
  <c r="AW2088" i="13"/>
  <c r="AV2088" i="13"/>
  <c r="AU2088" i="13"/>
  <c r="AS2088" i="13"/>
  <c r="AR2088" i="13"/>
  <c r="AQ2088" i="13"/>
  <c r="AO2088" i="13"/>
  <c r="AN2088" i="13"/>
  <c r="AM2088" i="13"/>
  <c r="AK2088" i="13"/>
  <c r="AJ2088" i="13"/>
  <c r="AI2088" i="13"/>
  <c r="BE2087" i="13"/>
  <c r="BD2087" i="13"/>
  <c r="BC2087" i="13"/>
  <c r="BA2087" i="13"/>
  <c r="AZ2087" i="13"/>
  <c r="AY2087" i="13"/>
  <c r="AW2087" i="13"/>
  <c r="AV2087" i="13"/>
  <c r="AU2087" i="13"/>
  <c r="AS2087" i="13"/>
  <c r="AR2087" i="13"/>
  <c r="AQ2087" i="13"/>
  <c r="AO2087" i="13"/>
  <c r="AN2087" i="13"/>
  <c r="AM2087" i="13"/>
  <c r="AK2087" i="13"/>
  <c r="AJ2087" i="13"/>
  <c r="AI2087" i="13"/>
  <c r="BE2086" i="13"/>
  <c r="BD2086" i="13"/>
  <c r="BC2086" i="13"/>
  <c r="BA2086" i="13"/>
  <c r="AZ2086" i="13"/>
  <c r="AY2086" i="13"/>
  <c r="AW2086" i="13"/>
  <c r="AV2086" i="13"/>
  <c r="AU2086" i="13"/>
  <c r="AS2086" i="13"/>
  <c r="AR2086" i="13"/>
  <c r="AQ2086" i="13"/>
  <c r="AO2086" i="13"/>
  <c r="AN2086" i="13"/>
  <c r="AM2086" i="13"/>
  <c r="AK2086" i="13"/>
  <c r="AJ2086" i="13"/>
  <c r="AI2086" i="13"/>
  <c r="BF2085" i="13"/>
  <c r="BE2085" i="13"/>
  <c r="BD2085" i="13"/>
  <c r="BC2085" i="13"/>
  <c r="BA2085" i="13"/>
  <c r="AZ2085" i="13"/>
  <c r="AY2085" i="13"/>
  <c r="AW2085" i="13"/>
  <c r="AV2085" i="13"/>
  <c r="AU2085" i="13"/>
  <c r="AS2085" i="13"/>
  <c r="AR2085" i="13"/>
  <c r="AQ2085" i="13"/>
  <c r="AO2085" i="13"/>
  <c r="AN2085" i="13"/>
  <c r="AM2085" i="13"/>
  <c r="AK2085" i="13"/>
  <c r="AJ2085" i="13"/>
  <c r="AI2085" i="13"/>
  <c r="BE2084" i="13"/>
  <c r="BD2084" i="13"/>
  <c r="BC2084" i="13"/>
  <c r="BA2084" i="13"/>
  <c r="AZ2084" i="13"/>
  <c r="AY2084" i="13"/>
  <c r="AW2084" i="13"/>
  <c r="AV2084" i="13"/>
  <c r="AU2084" i="13"/>
  <c r="AS2084" i="13"/>
  <c r="AR2084" i="13"/>
  <c r="AQ2084" i="13"/>
  <c r="AO2084" i="13"/>
  <c r="AN2084" i="13"/>
  <c r="AM2084" i="13"/>
  <c r="AK2084" i="13"/>
  <c r="AJ2084" i="13"/>
  <c r="AI2084" i="13"/>
  <c r="BE2083" i="13"/>
  <c r="BD2083" i="13"/>
  <c r="BC2083" i="13"/>
  <c r="BA2083" i="13"/>
  <c r="AZ2083" i="13"/>
  <c r="AY2083" i="13"/>
  <c r="AW2083" i="13"/>
  <c r="AV2083" i="13"/>
  <c r="AU2083" i="13"/>
  <c r="AS2083" i="13"/>
  <c r="AR2083" i="13"/>
  <c r="AQ2083" i="13"/>
  <c r="AO2083" i="13"/>
  <c r="AN2083" i="13"/>
  <c r="AM2083" i="13"/>
  <c r="AK2083" i="13"/>
  <c r="AJ2083" i="13"/>
  <c r="AL2083" i="13" s="1"/>
  <c r="AI2083" i="13"/>
  <c r="BE2082" i="13"/>
  <c r="BD2082" i="13"/>
  <c r="BC2082" i="13"/>
  <c r="BA2082" i="13"/>
  <c r="AZ2082" i="13"/>
  <c r="AY2082" i="13"/>
  <c r="AW2082" i="13"/>
  <c r="AV2082" i="13"/>
  <c r="AU2082" i="13"/>
  <c r="AS2082" i="13"/>
  <c r="AR2082" i="13"/>
  <c r="AQ2082" i="13"/>
  <c r="AO2082" i="13"/>
  <c r="AN2082" i="13"/>
  <c r="AM2082" i="13"/>
  <c r="AK2082" i="13"/>
  <c r="AJ2082" i="13"/>
  <c r="AI2082" i="13"/>
  <c r="BE2081" i="13"/>
  <c r="BD2081" i="13"/>
  <c r="BC2081" i="13"/>
  <c r="BA2081" i="13"/>
  <c r="AZ2081" i="13"/>
  <c r="AY2081" i="13"/>
  <c r="AW2081" i="13"/>
  <c r="AV2081" i="13"/>
  <c r="AU2081" i="13"/>
  <c r="AS2081" i="13"/>
  <c r="AR2081" i="13"/>
  <c r="AQ2081" i="13"/>
  <c r="AO2081" i="13"/>
  <c r="AN2081" i="13"/>
  <c r="AM2081" i="13"/>
  <c r="AK2081" i="13"/>
  <c r="AJ2081" i="13"/>
  <c r="AI2081" i="13"/>
  <c r="BE2080" i="13"/>
  <c r="BD2080" i="13"/>
  <c r="BC2080" i="13"/>
  <c r="BA2080" i="13"/>
  <c r="AZ2080" i="13"/>
  <c r="AY2080" i="13"/>
  <c r="AW2080" i="13"/>
  <c r="AV2080" i="13"/>
  <c r="AU2080" i="13"/>
  <c r="AS2080" i="13"/>
  <c r="AR2080" i="13"/>
  <c r="AQ2080" i="13"/>
  <c r="AO2080" i="13"/>
  <c r="AN2080" i="13"/>
  <c r="AM2080" i="13"/>
  <c r="AK2080" i="13"/>
  <c r="AJ2080" i="13"/>
  <c r="AI2080" i="13"/>
  <c r="BE2079" i="13"/>
  <c r="BD2079" i="13"/>
  <c r="BC2079" i="13"/>
  <c r="BA2079" i="13"/>
  <c r="AZ2079" i="13"/>
  <c r="AY2079" i="13"/>
  <c r="AW2079" i="13"/>
  <c r="AV2079" i="13"/>
  <c r="AU2079" i="13"/>
  <c r="AS2079" i="13"/>
  <c r="AR2079" i="13"/>
  <c r="AQ2079" i="13"/>
  <c r="AO2079" i="13"/>
  <c r="AN2079" i="13"/>
  <c r="AM2079" i="13"/>
  <c r="AK2079" i="13"/>
  <c r="AJ2079" i="13"/>
  <c r="AI2079" i="13"/>
  <c r="BE2078" i="13"/>
  <c r="BD2078" i="13"/>
  <c r="BC2078" i="13"/>
  <c r="BA2078" i="13"/>
  <c r="AZ2078" i="13"/>
  <c r="BB2078" i="13" s="1"/>
  <c r="AY2078" i="13"/>
  <c r="AW2078" i="13"/>
  <c r="AV2078" i="13"/>
  <c r="AU2078" i="13"/>
  <c r="AS2078" i="13"/>
  <c r="AR2078" i="13"/>
  <c r="AQ2078" i="13"/>
  <c r="AO2078" i="13"/>
  <c r="AN2078" i="13"/>
  <c r="AM2078" i="13"/>
  <c r="AK2078" i="13"/>
  <c r="AJ2078" i="13"/>
  <c r="AI2078" i="13"/>
  <c r="BF2077" i="13"/>
  <c r="BE2077" i="13"/>
  <c r="BD2077" i="13"/>
  <c r="BC2077" i="13"/>
  <c r="BA2077" i="13"/>
  <c r="AZ2077" i="13"/>
  <c r="AY2077" i="13"/>
  <c r="AW2077" i="13"/>
  <c r="AV2077" i="13"/>
  <c r="AU2077" i="13"/>
  <c r="AX2077" i="13" s="1"/>
  <c r="AS2077" i="13"/>
  <c r="AR2077" i="13"/>
  <c r="AQ2077" i="13"/>
  <c r="AO2077" i="13"/>
  <c r="AN2077" i="13"/>
  <c r="AM2077" i="13"/>
  <c r="AK2077" i="13"/>
  <c r="AJ2077" i="13"/>
  <c r="AI2077" i="13"/>
  <c r="BE2076" i="13"/>
  <c r="BD2076" i="13"/>
  <c r="BC2076" i="13"/>
  <c r="BA2076" i="13"/>
  <c r="AZ2076" i="13"/>
  <c r="AY2076" i="13"/>
  <c r="AW2076" i="13"/>
  <c r="AV2076" i="13"/>
  <c r="AU2076" i="13"/>
  <c r="AS2076" i="13"/>
  <c r="AR2076" i="13"/>
  <c r="AQ2076" i="13"/>
  <c r="AO2076" i="13"/>
  <c r="AN2076" i="13"/>
  <c r="AM2076" i="13"/>
  <c r="AK2076" i="13"/>
  <c r="AJ2076" i="13"/>
  <c r="AI2076" i="13"/>
  <c r="BE2075" i="13"/>
  <c r="BD2075" i="13"/>
  <c r="BC2075" i="13"/>
  <c r="BA2075" i="13"/>
  <c r="AZ2075" i="13"/>
  <c r="AY2075" i="13"/>
  <c r="AW2075" i="13"/>
  <c r="AV2075" i="13"/>
  <c r="AU2075" i="13"/>
  <c r="AS2075" i="13"/>
  <c r="AR2075" i="13"/>
  <c r="AQ2075" i="13"/>
  <c r="AO2075" i="13"/>
  <c r="AN2075" i="13"/>
  <c r="AM2075" i="13"/>
  <c r="AK2075" i="13"/>
  <c r="AJ2075" i="13"/>
  <c r="AL2075" i="13" s="1"/>
  <c r="AI2075" i="13"/>
  <c r="BE2074" i="13"/>
  <c r="BD2074" i="13"/>
  <c r="BC2074" i="13"/>
  <c r="BA2074" i="13"/>
  <c r="AZ2074" i="13"/>
  <c r="AY2074" i="13"/>
  <c r="AW2074" i="13"/>
  <c r="AV2074" i="13"/>
  <c r="AU2074" i="13"/>
  <c r="AS2074" i="13"/>
  <c r="AR2074" i="13"/>
  <c r="AQ2074" i="13"/>
  <c r="AO2074" i="13"/>
  <c r="AN2074" i="13"/>
  <c r="AM2074" i="13"/>
  <c r="AK2074" i="13"/>
  <c r="AJ2074" i="13"/>
  <c r="AI2074" i="13"/>
  <c r="BE2073" i="13"/>
  <c r="BD2073" i="13"/>
  <c r="BC2073" i="13"/>
  <c r="BA2073" i="13"/>
  <c r="AZ2073" i="13"/>
  <c r="AY2073" i="13"/>
  <c r="AW2073" i="13"/>
  <c r="AV2073" i="13"/>
  <c r="AU2073" i="13"/>
  <c r="AS2073" i="13"/>
  <c r="AR2073" i="13"/>
  <c r="AQ2073" i="13"/>
  <c r="AO2073" i="13"/>
  <c r="AN2073" i="13"/>
  <c r="AM2073" i="13"/>
  <c r="AK2073" i="13"/>
  <c r="AJ2073" i="13"/>
  <c r="AI2073" i="13"/>
  <c r="BE2072" i="13"/>
  <c r="BD2072" i="13"/>
  <c r="BC2072" i="13"/>
  <c r="BA2072" i="13"/>
  <c r="AZ2072" i="13"/>
  <c r="AY2072" i="13"/>
  <c r="AW2072" i="13"/>
  <c r="AV2072" i="13"/>
  <c r="AU2072" i="13"/>
  <c r="AS2072" i="13"/>
  <c r="AR2072" i="13"/>
  <c r="AQ2072" i="13"/>
  <c r="AO2072" i="13"/>
  <c r="AN2072" i="13"/>
  <c r="AP2072" i="13" s="1"/>
  <c r="AM2072" i="13"/>
  <c r="AK2072" i="13"/>
  <c r="AJ2072" i="13"/>
  <c r="AI2072" i="13"/>
  <c r="BE2071" i="13"/>
  <c r="BD2071" i="13"/>
  <c r="BC2071" i="13"/>
  <c r="BF2071" i="13" s="1"/>
  <c r="BA2071" i="13"/>
  <c r="AZ2071" i="13"/>
  <c r="AY2071" i="13"/>
  <c r="BB2071" i="13" s="1"/>
  <c r="AW2071" i="13"/>
  <c r="AV2071" i="13"/>
  <c r="AU2071" i="13"/>
  <c r="AS2071" i="13"/>
  <c r="AR2071" i="13"/>
  <c r="AQ2071" i="13"/>
  <c r="AO2071" i="13"/>
  <c r="AN2071" i="13"/>
  <c r="AP2071" i="13" s="1"/>
  <c r="AM2071" i="13"/>
  <c r="AK2071" i="13"/>
  <c r="AJ2071" i="13"/>
  <c r="AI2071" i="13"/>
  <c r="BE2070" i="13"/>
  <c r="BD2070" i="13"/>
  <c r="BC2070" i="13"/>
  <c r="BA2070" i="13"/>
  <c r="AZ2070" i="13"/>
  <c r="AY2070" i="13"/>
  <c r="BB2070" i="13" s="1"/>
  <c r="AW2070" i="13"/>
  <c r="AV2070" i="13"/>
  <c r="AU2070" i="13"/>
  <c r="AS2070" i="13"/>
  <c r="AR2070" i="13"/>
  <c r="AQ2070" i="13"/>
  <c r="AO2070" i="13"/>
  <c r="AN2070" i="13"/>
  <c r="AM2070" i="13"/>
  <c r="AK2070" i="13"/>
  <c r="AJ2070" i="13"/>
  <c r="AI2070" i="13"/>
  <c r="BE2069" i="13"/>
  <c r="BD2069" i="13"/>
  <c r="BC2069" i="13"/>
  <c r="BA2069" i="13"/>
  <c r="AZ2069" i="13"/>
  <c r="AY2069" i="13"/>
  <c r="AW2069" i="13"/>
  <c r="AV2069" i="13"/>
  <c r="AU2069" i="13"/>
  <c r="AS2069" i="13"/>
  <c r="AR2069" i="13"/>
  <c r="AQ2069" i="13"/>
  <c r="AT2069" i="13" s="1"/>
  <c r="AO2069" i="13"/>
  <c r="AN2069" i="13"/>
  <c r="AM2069" i="13"/>
  <c r="AK2069" i="13"/>
  <c r="AJ2069" i="13"/>
  <c r="AL2069" i="13" s="1"/>
  <c r="AI2069" i="13"/>
  <c r="BE2068" i="13"/>
  <c r="BD2068" i="13"/>
  <c r="BC2068" i="13"/>
  <c r="BA2068" i="13"/>
  <c r="AZ2068" i="13"/>
  <c r="AY2068" i="13"/>
  <c r="AW2068" i="13"/>
  <c r="AV2068" i="13"/>
  <c r="AX2068" i="13" s="1"/>
  <c r="AU2068" i="13"/>
  <c r="AS2068" i="13"/>
  <c r="AR2068" i="13"/>
  <c r="AQ2068" i="13"/>
  <c r="AO2068" i="13"/>
  <c r="AN2068" i="13"/>
  <c r="AM2068" i="13"/>
  <c r="AK2068" i="13"/>
  <c r="AJ2068" i="13"/>
  <c r="AI2068" i="13"/>
  <c r="BE2067" i="13"/>
  <c r="BD2067" i="13"/>
  <c r="BC2067" i="13"/>
  <c r="BA2067" i="13"/>
  <c r="AZ2067" i="13"/>
  <c r="AY2067" i="13"/>
  <c r="AW2067" i="13"/>
  <c r="AV2067" i="13"/>
  <c r="AU2067" i="13"/>
  <c r="AS2067" i="13"/>
  <c r="AR2067" i="13"/>
  <c r="AQ2067" i="13"/>
  <c r="AO2067" i="13"/>
  <c r="AN2067" i="13"/>
  <c r="AP2067" i="13" s="1"/>
  <c r="AM2067" i="13"/>
  <c r="AK2067" i="13"/>
  <c r="AJ2067" i="13"/>
  <c r="AI2067" i="13"/>
  <c r="BE2066" i="13"/>
  <c r="BD2066" i="13"/>
  <c r="BC2066" i="13"/>
  <c r="BA2066" i="13"/>
  <c r="AZ2066" i="13"/>
  <c r="AY2066" i="13"/>
  <c r="AW2066" i="13"/>
  <c r="AV2066" i="13"/>
  <c r="AU2066" i="13"/>
  <c r="AS2066" i="13"/>
  <c r="AR2066" i="13"/>
  <c r="AQ2066" i="13"/>
  <c r="AO2066" i="13"/>
  <c r="AN2066" i="13"/>
  <c r="AM2066" i="13"/>
  <c r="AK2066" i="13"/>
  <c r="AJ2066" i="13"/>
  <c r="AI2066" i="13"/>
  <c r="BE2065" i="13"/>
  <c r="BD2065" i="13"/>
  <c r="BC2065" i="13"/>
  <c r="BA2065" i="13"/>
  <c r="AZ2065" i="13"/>
  <c r="AY2065" i="13"/>
  <c r="AW2065" i="13"/>
  <c r="AV2065" i="13"/>
  <c r="AU2065" i="13"/>
  <c r="AS2065" i="13"/>
  <c r="AR2065" i="13"/>
  <c r="AQ2065" i="13"/>
  <c r="AO2065" i="13"/>
  <c r="AN2065" i="13"/>
  <c r="AM2065" i="13"/>
  <c r="AK2065" i="13"/>
  <c r="AJ2065" i="13"/>
  <c r="AI2065" i="13"/>
  <c r="BE2064" i="13"/>
  <c r="BD2064" i="13"/>
  <c r="BF2064" i="13" s="1"/>
  <c r="BC2064" i="13"/>
  <c r="BA2064" i="13"/>
  <c r="AZ2064" i="13"/>
  <c r="AY2064" i="13"/>
  <c r="AW2064" i="13"/>
  <c r="AV2064" i="13"/>
  <c r="AX2064" i="13" s="1"/>
  <c r="AU2064" i="13"/>
  <c r="AS2064" i="13"/>
  <c r="AR2064" i="13"/>
  <c r="AQ2064" i="13"/>
  <c r="AO2064" i="13"/>
  <c r="AN2064" i="13"/>
  <c r="AM2064" i="13"/>
  <c r="AK2064" i="13"/>
  <c r="AJ2064" i="13"/>
  <c r="AI2064" i="13"/>
  <c r="BE2063" i="13"/>
  <c r="BD2063" i="13"/>
  <c r="BC2063" i="13"/>
  <c r="BA2063" i="13"/>
  <c r="AZ2063" i="13"/>
  <c r="AY2063" i="13"/>
  <c r="AW2063" i="13"/>
  <c r="AV2063" i="13"/>
  <c r="AU2063" i="13"/>
  <c r="AS2063" i="13"/>
  <c r="AR2063" i="13"/>
  <c r="AQ2063" i="13"/>
  <c r="AT2063" i="13" s="1"/>
  <c r="AO2063" i="13"/>
  <c r="AN2063" i="13"/>
  <c r="AM2063" i="13"/>
  <c r="AK2063" i="13"/>
  <c r="AJ2063" i="13"/>
  <c r="AI2063" i="13"/>
  <c r="BE2062" i="13"/>
  <c r="BD2062" i="13"/>
  <c r="BC2062" i="13"/>
  <c r="BA2062" i="13"/>
  <c r="AZ2062" i="13"/>
  <c r="BB2062" i="13" s="1"/>
  <c r="AY2062" i="13"/>
  <c r="AW2062" i="13"/>
  <c r="AV2062" i="13"/>
  <c r="AX2062" i="13" s="1"/>
  <c r="AU2062" i="13"/>
  <c r="AS2062" i="13"/>
  <c r="AR2062" i="13"/>
  <c r="AQ2062" i="13"/>
  <c r="AO2062" i="13"/>
  <c r="AN2062" i="13"/>
  <c r="AM2062" i="13"/>
  <c r="AK2062" i="13"/>
  <c r="AJ2062" i="13"/>
  <c r="AL2062" i="13" s="1"/>
  <c r="AI2062" i="13"/>
  <c r="BE2061" i="13"/>
  <c r="BD2061" i="13"/>
  <c r="BC2061" i="13"/>
  <c r="BB2061" i="13"/>
  <c r="BA2061" i="13"/>
  <c r="AZ2061" i="13"/>
  <c r="AY2061" i="13"/>
  <c r="AW2061" i="13"/>
  <c r="AV2061" i="13"/>
  <c r="AU2061" i="13"/>
  <c r="AS2061" i="13"/>
  <c r="AR2061" i="13"/>
  <c r="AQ2061" i="13"/>
  <c r="AO2061" i="13"/>
  <c r="AN2061" i="13"/>
  <c r="AP2061" i="13" s="1"/>
  <c r="AM2061" i="13"/>
  <c r="AK2061" i="13"/>
  <c r="AJ2061" i="13"/>
  <c r="AL2061" i="13" s="1"/>
  <c r="AI2061" i="13"/>
  <c r="BE2060" i="13"/>
  <c r="BD2060" i="13"/>
  <c r="BC2060" i="13"/>
  <c r="BA2060" i="13"/>
  <c r="AZ2060" i="13"/>
  <c r="AY2060" i="13"/>
  <c r="AW2060" i="13"/>
  <c r="AV2060" i="13"/>
  <c r="AU2060" i="13"/>
  <c r="AS2060" i="13"/>
  <c r="AR2060" i="13"/>
  <c r="AQ2060" i="13"/>
  <c r="AO2060" i="13"/>
  <c r="AN2060" i="13"/>
  <c r="AM2060" i="13"/>
  <c r="AK2060" i="13"/>
  <c r="AJ2060" i="13"/>
  <c r="AI2060" i="13"/>
  <c r="BE2059" i="13"/>
  <c r="BD2059" i="13"/>
  <c r="BC2059" i="13"/>
  <c r="BA2059" i="13"/>
  <c r="AZ2059" i="13"/>
  <c r="AY2059" i="13"/>
  <c r="AW2059" i="13"/>
  <c r="AV2059" i="13"/>
  <c r="AU2059" i="13"/>
  <c r="AX2059" i="13" s="1"/>
  <c r="AS2059" i="13"/>
  <c r="AR2059" i="13"/>
  <c r="AQ2059" i="13"/>
  <c r="AO2059" i="13"/>
  <c r="AN2059" i="13"/>
  <c r="AM2059" i="13"/>
  <c r="AK2059" i="13"/>
  <c r="AJ2059" i="13"/>
  <c r="AI2059" i="13"/>
  <c r="BE2058" i="13"/>
  <c r="BD2058" i="13"/>
  <c r="BC2058" i="13"/>
  <c r="BA2058" i="13"/>
  <c r="AZ2058" i="13"/>
  <c r="AY2058" i="13"/>
  <c r="AW2058" i="13"/>
  <c r="AV2058" i="13"/>
  <c r="AU2058" i="13"/>
  <c r="AS2058" i="13"/>
  <c r="AR2058" i="13"/>
  <c r="AQ2058" i="13"/>
  <c r="AO2058" i="13"/>
  <c r="AN2058" i="13"/>
  <c r="AM2058" i="13"/>
  <c r="AK2058" i="13"/>
  <c r="AL2058" i="13" s="1"/>
  <c r="AJ2058" i="13"/>
  <c r="AI2058" i="13"/>
  <c r="BE2057" i="13"/>
  <c r="BD2057" i="13"/>
  <c r="BC2057" i="13"/>
  <c r="BA2057" i="13"/>
  <c r="AZ2057" i="13"/>
  <c r="AY2057" i="13"/>
  <c r="AW2057" i="13"/>
  <c r="AV2057" i="13"/>
  <c r="AU2057" i="13"/>
  <c r="AS2057" i="13"/>
  <c r="AR2057" i="13"/>
  <c r="AQ2057" i="13"/>
  <c r="AO2057" i="13"/>
  <c r="AN2057" i="13"/>
  <c r="AM2057" i="13"/>
  <c r="AK2057" i="13"/>
  <c r="AJ2057" i="13"/>
  <c r="AI2057" i="13"/>
  <c r="BE2056" i="13"/>
  <c r="BD2056" i="13"/>
  <c r="BC2056" i="13"/>
  <c r="BA2056" i="13"/>
  <c r="AZ2056" i="13"/>
  <c r="AY2056" i="13"/>
  <c r="BB2056" i="13" s="1"/>
  <c r="AW2056" i="13"/>
  <c r="AV2056" i="13"/>
  <c r="AU2056" i="13"/>
  <c r="AS2056" i="13"/>
  <c r="AR2056" i="13"/>
  <c r="AT2056" i="13" s="1"/>
  <c r="AQ2056" i="13"/>
  <c r="AO2056" i="13"/>
  <c r="AN2056" i="13"/>
  <c r="AM2056" i="13"/>
  <c r="AK2056" i="13"/>
  <c r="AJ2056" i="13"/>
  <c r="AI2056" i="13"/>
  <c r="BE2055" i="13"/>
  <c r="BD2055" i="13"/>
  <c r="BC2055" i="13"/>
  <c r="BA2055" i="13"/>
  <c r="AZ2055" i="13"/>
  <c r="AY2055" i="13"/>
  <c r="AW2055" i="13"/>
  <c r="AV2055" i="13"/>
  <c r="AU2055" i="13"/>
  <c r="AS2055" i="13"/>
  <c r="AR2055" i="13"/>
  <c r="AQ2055" i="13"/>
  <c r="AO2055" i="13"/>
  <c r="AN2055" i="13"/>
  <c r="AM2055" i="13"/>
  <c r="AK2055" i="13"/>
  <c r="AJ2055" i="13"/>
  <c r="AI2055" i="13"/>
  <c r="BE2054" i="13"/>
  <c r="BD2054" i="13"/>
  <c r="BC2054" i="13"/>
  <c r="BA2054" i="13"/>
  <c r="AZ2054" i="13"/>
  <c r="AY2054" i="13"/>
  <c r="AW2054" i="13"/>
  <c r="AV2054" i="13"/>
  <c r="AU2054" i="13"/>
  <c r="AS2054" i="13"/>
  <c r="AR2054" i="13"/>
  <c r="AQ2054" i="13"/>
  <c r="AO2054" i="13"/>
  <c r="AN2054" i="13"/>
  <c r="AM2054" i="13"/>
  <c r="AK2054" i="13"/>
  <c r="AJ2054" i="13"/>
  <c r="AI2054" i="13"/>
  <c r="BE2053" i="13"/>
  <c r="BD2053" i="13"/>
  <c r="BC2053" i="13"/>
  <c r="BA2053" i="13"/>
  <c r="AZ2053" i="13"/>
  <c r="AY2053" i="13"/>
  <c r="AW2053" i="13"/>
  <c r="AV2053" i="13"/>
  <c r="AU2053" i="13"/>
  <c r="AS2053" i="13"/>
  <c r="AR2053" i="13"/>
  <c r="AQ2053" i="13"/>
  <c r="AO2053" i="13"/>
  <c r="AN2053" i="13"/>
  <c r="AM2053" i="13"/>
  <c r="AK2053" i="13"/>
  <c r="AJ2053" i="13"/>
  <c r="AI2053" i="13"/>
  <c r="BE2052" i="13"/>
  <c r="BD2052" i="13"/>
  <c r="BC2052" i="13"/>
  <c r="BA2052" i="13"/>
  <c r="AZ2052" i="13"/>
  <c r="AY2052" i="13"/>
  <c r="AW2052" i="13"/>
  <c r="AV2052" i="13"/>
  <c r="AU2052" i="13"/>
  <c r="AS2052" i="13"/>
  <c r="AR2052" i="13"/>
  <c r="AQ2052" i="13"/>
  <c r="AO2052" i="13"/>
  <c r="AN2052" i="13"/>
  <c r="AM2052" i="13"/>
  <c r="AK2052" i="13"/>
  <c r="AJ2052" i="13"/>
  <c r="AI2052" i="13"/>
  <c r="BE2051" i="13"/>
  <c r="BD2051" i="13"/>
  <c r="BC2051" i="13"/>
  <c r="BA2051" i="13"/>
  <c r="AZ2051" i="13"/>
  <c r="AY2051" i="13"/>
  <c r="AW2051" i="13"/>
  <c r="AV2051" i="13"/>
  <c r="AU2051" i="13"/>
  <c r="AS2051" i="13"/>
  <c r="AR2051" i="13"/>
  <c r="AQ2051" i="13"/>
  <c r="AO2051" i="13"/>
  <c r="AN2051" i="13"/>
  <c r="AM2051" i="13"/>
  <c r="AK2051" i="13"/>
  <c r="AJ2051" i="13"/>
  <c r="AI2051" i="13"/>
  <c r="BE2050" i="13"/>
  <c r="BD2050" i="13"/>
  <c r="BC2050" i="13"/>
  <c r="BA2050" i="13"/>
  <c r="AZ2050" i="13"/>
  <c r="BB2050" i="13" s="1"/>
  <c r="AY2050" i="13"/>
  <c r="AW2050" i="13"/>
  <c r="AV2050" i="13"/>
  <c r="AU2050" i="13"/>
  <c r="AS2050" i="13"/>
  <c r="AR2050" i="13"/>
  <c r="AQ2050" i="13"/>
  <c r="AO2050" i="13"/>
  <c r="AN2050" i="13"/>
  <c r="AM2050" i="13"/>
  <c r="AK2050" i="13"/>
  <c r="AJ2050" i="13"/>
  <c r="AI2050" i="13"/>
  <c r="BF2049" i="13"/>
  <c r="BE2049" i="13"/>
  <c r="BD2049" i="13"/>
  <c r="BC2049" i="13"/>
  <c r="BA2049" i="13"/>
  <c r="AZ2049" i="13"/>
  <c r="AY2049" i="13"/>
  <c r="AW2049" i="13"/>
  <c r="AV2049" i="13"/>
  <c r="AU2049" i="13"/>
  <c r="AS2049" i="13"/>
  <c r="AR2049" i="13"/>
  <c r="AQ2049" i="13"/>
  <c r="AO2049" i="13"/>
  <c r="AN2049" i="13"/>
  <c r="AM2049" i="13"/>
  <c r="AK2049" i="13"/>
  <c r="AJ2049" i="13"/>
  <c r="AI2049" i="13"/>
  <c r="BE2048" i="13"/>
  <c r="BD2048" i="13"/>
  <c r="BC2048" i="13"/>
  <c r="BA2048" i="13"/>
  <c r="AZ2048" i="13"/>
  <c r="AY2048" i="13"/>
  <c r="AW2048" i="13"/>
  <c r="AV2048" i="13"/>
  <c r="AU2048" i="13"/>
  <c r="AS2048" i="13"/>
  <c r="AR2048" i="13"/>
  <c r="AQ2048" i="13"/>
  <c r="AO2048" i="13"/>
  <c r="AN2048" i="13"/>
  <c r="AM2048" i="13"/>
  <c r="AK2048" i="13"/>
  <c r="AJ2048" i="13"/>
  <c r="AI2048" i="13"/>
  <c r="BE2047" i="13"/>
  <c r="BD2047" i="13"/>
  <c r="BC2047" i="13"/>
  <c r="BA2047" i="13"/>
  <c r="AZ2047" i="13"/>
  <c r="AY2047" i="13"/>
  <c r="AW2047" i="13"/>
  <c r="AV2047" i="13"/>
  <c r="AU2047" i="13"/>
  <c r="AS2047" i="13"/>
  <c r="AR2047" i="13"/>
  <c r="AQ2047" i="13"/>
  <c r="AO2047" i="13"/>
  <c r="AN2047" i="13"/>
  <c r="AM2047" i="13"/>
  <c r="AK2047" i="13"/>
  <c r="AJ2047" i="13"/>
  <c r="AI2047" i="13"/>
  <c r="BE2046" i="13"/>
  <c r="BD2046" i="13"/>
  <c r="BC2046" i="13"/>
  <c r="BA2046" i="13"/>
  <c r="AZ2046" i="13"/>
  <c r="AY2046" i="13"/>
  <c r="AW2046" i="13"/>
  <c r="AV2046" i="13"/>
  <c r="AU2046" i="13"/>
  <c r="AS2046" i="13"/>
  <c r="AR2046" i="13"/>
  <c r="AQ2046" i="13"/>
  <c r="AO2046" i="13"/>
  <c r="AN2046" i="13"/>
  <c r="AM2046" i="13"/>
  <c r="AK2046" i="13"/>
  <c r="AJ2046" i="13"/>
  <c r="AI2046" i="13"/>
  <c r="BE2045" i="13"/>
  <c r="BD2045" i="13"/>
  <c r="BC2045" i="13"/>
  <c r="BA2045" i="13"/>
  <c r="AZ2045" i="13"/>
  <c r="AY2045" i="13"/>
  <c r="AW2045" i="13"/>
  <c r="AV2045" i="13"/>
  <c r="AU2045" i="13"/>
  <c r="AS2045" i="13"/>
  <c r="AR2045" i="13"/>
  <c r="AQ2045" i="13"/>
  <c r="AO2045" i="13"/>
  <c r="AN2045" i="13"/>
  <c r="AM2045" i="13"/>
  <c r="AK2045" i="13"/>
  <c r="AJ2045" i="13"/>
  <c r="AI2045" i="13"/>
  <c r="BE2044" i="13"/>
  <c r="BD2044" i="13"/>
  <c r="BC2044" i="13"/>
  <c r="BA2044" i="13"/>
  <c r="AZ2044" i="13"/>
  <c r="AY2044" i="13"/>
  <c r="AW2044" i="13"/>
  <c r="AV2044" i="13"/>
  <c r="AU2044" i="13"/>
  <c r="AS2044" i="13"/>
  <c r="AR2044" i="13"/>
  <c r="AQ2044" i="13"/>
  <c r="AO2044" i="13"/>
  <c r="AN2044" i="13"/>
  <c r="AM2044" i="13"/>
  <c r="AK2044" i="13"/>
  <c r="AJ2044" i="13"/>
  <c r="AI2044" i="13"/>
  <c r="BE2043" i="13"/>
  <c r="BD2043" i="13"/>
  <c r="BC2043" i="13"/>
  <c r="BA2043" i="13"/>
  <c r="AZ2043" i="13"/>
  <c r="AY2043" i="13"/>
  <c r="AW2043" i="13"/>
  <c r="AV2043" i="13"/>
  <c r="AU2043" i="13"/>
  <c r="AS2043" i="13"/>
  <c r="AR2043" i="13"/>
  <c r="AQ2043" i="13"/>
  <c r="AO2043" i="13"/>
  <c r="AN2043" i="13"/>
  <c r="AM2043" i="13"/>
  <c r="AK2043" i="13"/>
  <c r="AJ2043" i="13"/>
  <c r="AI2043" i="13"/>
  <c r="BE2042" i="13"/>
  <c r="BD2042" i="13"/>
  <c r="BC2042" i="13"/>
  <c r="BA2042" i="13"/>
  <c r="AZ2042" i="13"/>
  <c r="AY2042" i="13"/>
  <c r="AW2042" i="13"/>
  <c r="AV2042" i="13"/>
  <c r="AU2042" i="13"/>
  <c r="AS2042" i="13"/>
  <c r="AR2042" i="13"/>
  <c r="AQ2042" i="13"/>
  <c r="AO2042" i="13"/>
  <c r="AN2042" i="13"/>
  <c r="AM2042" i="13"/>
  <c r="AK2042" i="13"/>
  <c r="AJ2042" i="13"/>
  <c r="AI2042" i="13"/>
  <c r="BE2041" i="13"/>
  <c r="BD2041" i="13"/>
  <c r="BC2041" i="13"/>
  <c r="BA2041" i="13"/>
  <c r="AZ2041" i="13"/>
  <c r="AY2041" i="13"/>
  <c r="AW2041" i="13"/>
  <c r="AV2041" i="13"/>
  <c r="AU2041" i="13"/>
  <c r="AS2041" i="13"/>
  <c r="AR2041" i="13"/>
  <c r="AQ2041" i="13"/>
  <c r="AO2041" i="13"/>
  <c r="AN2041" i="13"/>
  <c r="AM2041" i="13"/>
  <c r="AK2041" i="13"/>
  <c r="AJ2041" i="13"/>
  <c r="AI2041" i="13"/>
  <c r="BE2040" i="13"/>
  <c r="BD2040" i="13"/>
  <c r="BC2040" i="13"/>
  <c r="BA2040" i="13"/>
  <c r="AZ2040" i="13"/>
  <c r="AY2040" i="13"/>
  <c r="AW2040" i="13"/>
  <c r="AV2040" i="13"/>
  <c r="AU2040" i="13"/>
  <c r="AS2040" i="13"/>
  <c r="AR2040" i="13"/>
  <c r="AQ2040" i="13"/>
  <c r="AO2040" i="13"/>
  <c r="AN2040" i="13"/>
  <c r="AM2040" i="13"/>
  <c r="AK2040" i="13"/>
  <c r="AJ2040" i="13"/>
  <c r="AI2040" i="13"/>
  <c r="BE2039" i="13"/>
  <c r="BD2039" i="13"/>
  <c r="BC2039" i="13"/>
  <c r="BA2039" i="13"/>
  <c r="AZ2039" i="13"/>
  <c r="AY2039" i="13"/>
  <c r="AW2039" i="13"/>
  <c r="AV2039" i="13"/>
  <c r="AU2039" i="13"/>
  <c r="AS2039" i="13"/>
  <c r="AR2039" i="13"/>
  <c r="AQ2039" i="13"/>
  <c r="AO2039" i="13"/>
  <c r="AN2039" i="13"/>
  <c r="AM2039" i="13"/>
  <c r="AK2039" i="13"/>
  <c r="AJ2039" i="13"/>
  <c r="AI2039" i="13"/>
  <c r="BE2038" i="13"/>
  <c r="BD2038" i="13"/>
  <c r="BC2038" i="13"/>
  <c r="BA2038" i="13"/>
  <c r="AZ2038" i="13"/>
  <c r="AY2038" i="13"/>
  <c r="AW2038" i="13"/>
  <c r="AV2038" i="13"/>
  <c r="AU2038" i="13"/>
  <c r="AS2038" i="13"/>
  <c r="AR2038" i="13"/>
  <c r="AQ2038" i="13"/>
  <c r="AO2038" i="13"/>
  <c r="AN2038" i="13"/>
  <c r="AM2038" i="13"/>
  <c r="AK2038" i="13"/>
  <c r="AJ2038" i="13"/>
  <c r="AI2038" i="13"/>
  <c r="BE2037" i="13"/>
  <c r="BD2037" i="13"/>
  <c r="BC2037" i="13"/>
  <c r="BF2037" i="13" s="1"/>
  <c r="BA2037" i="13"/>
  <c r="AZ2037" i="13"/>
  <c r="AY2037" i="13"/>
  <c r="BB2037" i="13" s="1"/>
  <c r="AW2037" i="13"/>
  <c r="AV2037" i="13"/>
  <c r="AU2037" i="13"/>
  <c r="AS2037" i="13"/>
  <c r="AR2037" i="13"/>
  <c r="AQ2037" i="13"/>
  <c r="AO2037" i="13"/>
  <c r="AN2037" i="13"/>
  <c r="AP2037" i="13" s="1"/>
  <c r="AM2037" i="13"/>
  <c r="AK2037" i="13"/>
  <c r="AJ2037" i="13"/>
  <c r="AI2037" i="13"/>
  <c r="BE2036" i="13"/>
  <c r="BD2036" i="13"/>
  <c r="BC2036" i="13"/>
  <c r="BA2036" i="13"/>
  <c r="AZ2036" i="13"/>
  <c r="AY2036" i="13"/>
  <c r="AW2036" i="13"/>
  <c r="AV2036" i="13"/>
  <c r="AX2036" i="13" s="1"/>
  <c r="AU2036" i="13"/>
  <c r="AS2036" i="13"/>
  <c r="AR2036" i="13"/>
  <c r="AQ2036" i="13"/>
  <c r="AO2036" i="13"/>
  <c r="AN2036" i="13"/>
  <c r="AM2036" i="13"/>
  <c r="AK2036" i="13"/>
  <c r="AJ2036" i="13"/>
  <c r="AI2036" i="13"/>
  <c r="BE2035" i="13"/>
  <c r="BD2035" i="13"/>
  <c r="BC2035" i="13"/>
  <c r="BA2035" i="13"/>
  <c r="AZ2035" i="13"/>
  <c r="AY2035" i="13"/>
  <c r="AW2035" i="13"/>
  <c r="AV2035" i="13"/>
  <c r="AU2035" i="13"/>
  <c r="AX2035" i="13" s="1"/>
  <c r="AS2035" i="13"/>
  <c r="AR2035" i="13"/>
  <c r="AQ2035" i="13"/>
  <c r="AO2035" i="13"/>
  <c r="AN2035" i="13"/>
  <c r="AM2035" i="13"/>
  <c r="AK2035" i="13"/>
  <c r="AJ2035" i="13"/>
  <c r="AI2035" i="13"/>
  <c r="BE2034" i="13"/>
  <c r="BD2034" i="13"/>
  <c r="BF2034" i="13" s="1"/>
  <c r="BC2034" i="13"/>
  <c r="BA2034" i="13"/>
  <c r="AZ2034" i="13"/>
  <c r="BB2034" i="13" s="1"/>
  <c r="AY2034" i="13"/>
  <c r="AW2034" i="13"/>
  <c r="AV2034" i="13"/>
  <c r="AU2034" i="13"/>
  <c r="AT2034" i="13"/>
  <c r="AS2034" i="13"/>
  <c r="AR2034" i="13"/>
  <c r="AQ2034" i="13"/>
  <c r="AO2034" i="13"/>
  <c r="AN2034" i="13"/>
  <c r="AM2034" i="13"/>
  <c r="AK2034" i="13"/>
  <c r="AJ2034" i="13"/>
  <c r="AI2034" i="13"/>
  <c r="BE2033" i="13"/>
  <c r="BD2033" i="13"/>
  <c r="BC2033" i="13"/>
  <c r="BA2033" i="13"/>
  <c r="AZ2033" i="13"/>
  <c r="AY2033" i="13"/>
  <c r="AW2033" i="13"/>
  <c r="AV2033" i="13"/>
  <c r="AU2033" i="13"/>
  <c r="AS2033" i="13"/>
  <c r="AR2033" i="13"/>
  <c r="AQ2033" i="13"/>
  <c r="AO2033" i="13"/>
  <c r="AN2033" i="13"/>
  <c r="AM2033" i="13"/>
  <c r="AK2033" i="13"/>
  <c r="AJ2033" i="13"/>
  <c r="AI2033" i="13"/>
  <c r="BE2032" i="13"/>
  <c r="BD2032" i="13"/>
  <c r="BC2032" i="13"/>
  <c r="BA2032" i="13"/>
  <c r="AZ2032" i="13"/>
  <c r="AY2032" i="13"/>
  <c r="AW2032" i="13"/>
  <c r="AV2032" i="13"/>
  <c r="AU2032" i="13"/>
  <c r="AS2032" i="13"/>
  <c r="AR2032" i="13"/>
  <c r="AQ2032" i="13"/>
  <c r="AO2032" i="13"/>
  <c r="AN2032" i="13"/>
  <c r="AM2032" i="13"/>
  <c r="AK2032" i="13"/>
  <c r="AJ2032" i="13"/>
  <c r="AI2032" i="13"/>
  <c r="AL2032" i="13" s="1"/>
  <c r="BE2031" i="13"/>
  <c r="BD2031" i="13"/>
  <c r="BC2031" i="13"/>
  <c r="BA2031" i="13"/>
  <c r="AZ2031" i="13"/>
  <c r="AY2031" i="13"/>
  <c r="AW2031" i="13"/>
  <c r="AV2031" i="13"/>
  <c r="AX2031" i="13" s="1"/>
  <c r="AU2031" i="13"/>
  <c r="AS2031" i="13"/>
  <c r="AR2031" i="13"/>
  <c r="AQ2031" i="13"/>
  <c r="AO2031" i="13"/>
  <c r="AN2031" i="13"/>
  <c r="AM2031" i="13"/>
  <c r="AK2031" i="13"/>
  <c r="AJ2031" i="13"/>
  <c r="AI2031" i="13"/>
  <c r="BE2030" i="13"/>
  <c r="BD2030" i="13"/>
  <c r="BC2030" i="13"/>
  <c r="BA2030" i="13"/>
  <c r="AZ2030" i="13"/>
  <c r="AY2030" i="13"/>
  <c r="AW2030" i="13"/>
  <c r="AV2030" i="13"/>
  <c r="AU2030" i="13"/>
  <c r="AS2030" i="13"/>
  <c r="AR2030" i="13"/>
  <c r="AQ2030" i="13"/>
  <c r="AO2030" i="13"/>
  <c r="AN2030" i="13"/>
  <c r="AM2030" i="13"/>
  <c r="AK2030" i="13"/>
  <c r="AJ2030" i="13"/>
  <c r="AI2030" i="13"/>
  <c r="BE2029" i="13"/>
  <c r="BD2029" i="13"/>
  <c r="BF2029" i="13" s="1"/>
  <c r="BC2029" i="13"/>
  <c r="BA2029" i="13"/>
  <c r="AZ2029" i="13"/>
  <c r="AY2029" i="13"/>
  <c r="AW2029" i="13"/>
  <c r="AV2029" i="13"/>
  <c r="AU2029" i="13"/>
  <c r="AS2029" i="13"/>
  <c r="AR2029" i="13"/>
  <c r="AQ2029" i="13"/>
  <c r="AO2029" i="13"/>
  <c r="AN2029" i="13"/>
  <c r="AP2029" i="13" s="1"/>
  <c r="AM2029" i="13"/>
  <c r="AK2029" i="13"/>
  <c r="AJ2029" i="13"/>
  <c r="AI2029" i="13"/>
  <c r="BE2028" i="13"/>
  <c r="BD2028" i="13"/>
  <c r="BC2028" i="13"/>
  <c r="BA2028" i="13"/>
  <c r="AZ2028" i="13"/>
  <c r="AY2028" i="13"/>
  <c r="AW2028" i="13"/>
  <c r="AV2028" i="13"/>
  <c r="AU2028" i="13"/>
  <c r="AS2028" i="13"/>
  <c r="AR2028" i="13"/>
  <c r="AQ2028" i="13"/>
  <c r="AO2028" i="13"/>
  <c r="AN2028" i="13"/>
  <c r="AM2028" i="13"/>
  <c r="AK2028" i="13"/>
  <c r="AJ2028" i="13"/>
  <c r="AI2028" i="13"/>
  <c r="BE2027" i="13"/>
  <c r="BD2027" i="13"/>
  <c r="BC2027" i="13"/>
  <c r="BA2027" i="13"/>
  <c r="AZ2027" i="13"/>
  <c r="AY2027" i="13"/>
  <c r="AW2027" i="13"/>
  <c r="AV2027" i="13"/>
  <c r="AU2027" i="13"/>
  <c r="AS2027" i="13"/>
  <c r="AR2027" i="13"/>
  <c r="AQ2027" i="13"/>
  <c r="AT2027" i="13" s="1"/>
  <c r="AO2027" i="13"/>
  <c r="AN2027" i="13"/>
  <c r="AM2027" i="13"/>
  <c r="AK2027" i="13"/>
  <c r="AJ2027" i="13"/>
  <c r="AI2027" i="13"/>
  <c r="AL2027" i="13" s="1"/>
  <c r="BE2026" i="13"/>
  <c r="BD2026" i="13"/>
  <c r="BC2026" i="13"/>
  <c r="BA2026" i="13"/>
  <c r="AZ2026" i="13"/>
  <c r="AY2026" i="13"/>
  <c r="AW2026" i="13"/>
  <c r="AV2026" i="13"/>
  <c r="AU2026" i="13"/>
  <c r="AS2026" i="13"/>
  <c r="AR2026" i="13"/>
  <c r="AQ2026" i="13"/>
  <c r="AO2026" i="13"/>
  <c r="AN2026" i="13"/>
  <c r="AM2026" i="13"/>
  <c r="AK2026" i="13"/>
  <c r="AJ2026" i="13"/>
  <c r="AI2026" i="13"/>
  <c r="BE2025" i="13"/>
  <c r="BD2025" i="13"/>
  <c r="BF2025" i="13" s="1"/>
  <c r="BC2025" i="13"/>
  <c r="BA2025" i="13"/>
  <c r="AZ2025" i="13"/>
  <c r="AY2025" i="13"/>
  <c r="AW2025" i="13"/>
  <c r="AV2025" i="13"/>
  <c r="AU2025" i="13"/>
  <c r="AS2025" i="13"/>
  <c r="AR2025" i="13"/>
  <c r="AQ2025" i="13"/>
  <c r="AO2025" i="13"/>
  <c r="AN2025" i="13"/>
  <c r="AM2025" i="13"/>
  <c r="AK2025" i="13"/>
  <c r="AJ2025" i="13"/>
  <c r="AI2025" i="13"/>
  <c r="AL2025" i="13" s="1"/>
  <c r="BE2024" i="13"/>
  <c r="BD2024" i="13"/>
  <c r="BC2024" i="13"/>
  <c r="BA2024" i="13"/>
  <c r="AZ2024" i="13"/>
  <c r="AY2024" i="13"/>
  <c r="BB2024" i="13" s="1"/>
  <c r="AW2024" i="13"/>
  <c r="AV2024" i="13"/>
  <c r="AU2024" i="13"/>
  <c r="AX2024" i="13" s="1"/>
  <c r="AS2024" i="13"/>
  <c r="AR2024" i="13"/>
  <c r="AQ2024" i="13"/>
  <c r="AO2024" i="13"/>
  <c r="AN2024" i="13"/>
  <c r="AM2024" i="13"/>
  <c r="AK2024" i="13"/>
  <c r="AJ2024" i="13"/>
  <c r="AI2024" i="13"/>
  <c r="BF2023" i="13"/>
  <c r="BE2023" i="13"/>
  <c r="BD2023" i="13"/>
  <c r="BC2023" i="13"/>
  <c r="BA2023" i="13"/>
  <c r="AZ2023" i="13"/>
  <c r="AY2023" i="13"/>
  <c r="AW2023" i="13"/>
  <c r="AV2023" i="13"/>
  <c r="AU2023" i="13"/>
  <c r="AS2023" i="13"/>
  <c r="AR2023" i="13"/>
  <c r="AQ2023" i="13"/>
  <c r="AO2023" i="13"/>
  <c r="AN2023" i="13"/>
  <c r="AM2023" i="13"/>
  <c r="AK2023" i="13"/>
  <c r="AJ2023" i="13"/>
  <c r="AI2023" i="13"/>
  <c r="BE2022" i="13"/>
  <c r="BD2022" i="13"/>
  <c r="BC2022" i="13"/>
  <c r="BA2022" i="13"/>
  <c r="AZ2022" i="13"/>
  <c r="AY2022" i="13"/>
  <c r="AW2022" i="13"/>
  <c r="AV2022" i="13"/>
  <c r="AU2022" i="13"/>
  <c r="AS2022" i="13"/>
  <c r="AR2022" i="13"/>
  <c r="AQ2022" i="13"/>
  <c r="AO2022" i="13"/>
  <c r="AN2022" i="13"/>
  <c r="AM2022" i="13"/>
  <c r="AK2022" i="13"/>
  <c r="AJ2022" i="13"/>
  <c r="AI2022" i="13"/>
  <c r="BE2021" i="13"/>
  <c r="BD2021" i="13"/>
  <c r="BC2021" i="13"/>
  <c r="BA2021" i="13"/>
  <c r="AZ2021" i="13"/>
  <c r="AY2021" i="13"/>
  <c r="AW2021" i="13"/>
  <c r="AV2021" i="13"/>
  <c r="AU2021" i="13"/>
  <c r="AS2021" i="13"/>
  <c r="AR2021" i="13"/>
  <c r="AQ2021" i="13"/>
  <c r="AO2021" i="13"/>
  <c r="AN2021" i="13"/>
  <c r="AM2021" i="13"/>
  <c r="AK2021" i="13"/>
  <c r="AJ2021" i="13"/>
  <c r="AI2021" i="13"/>
  <c r="BE2020" i="13"/>
  <c r="BD2020" i="13"/>
  <c r="BC2020" i="13"/>
  <c r="BA2020" i="13"/>
  <c r="AZ2020" i="13"/>
  <c r="AY2020" i="13"/>
  <c r="BB2020" i="13" s="1"/>
  <c r="AW2020" i="13"/>
  <c r="AV2020" i="13"/>
  <c r="AU2020" i="13"/>
  <c r="AS2020" i="13"/>
  <c r="AR2020" i="13"/>
  <c r="AQ2020" i="13"/>
  <c r="AO2020" i="13"/>
  <c r="AN2020" i="13"/>
  <c r="AM2020" i="13"/>
  <c r="AK2020" i="13"/>
  <c r="AJ2020" i="13"/>
  <c r="AI2020" i="13"/>
  <c r="BE2019" i="13"/>
  <c r="BD2019" i="13"/>
  <c r="BC2019" i="13"/>
  <c r="BA2019" i="13"/>
  <c r="AZ2019" i="13"/>
  <c r="AY2019" i="13"/>
  <c r="AW2019" i="13"/>
  <c r="AV2019" i="13"/>
  <c r="AU2019" i="13"/>
  <c r="AS2019" i="13"/>
  <c r="AR2019" i="13"/>
  <c r="AQ2019" i="13"/>
  <c r="AO2019" i="13"/>
  <c r="AN2019" i="13"/>
  <c r="AM2019" i="13"/>
  <c r="AK2019" i="13"/>
  <c r="AJ2019" i="13"/>
  <c r="AI2019" i="13"/>
  <c r="BE2018" i="13"/>
  <c r="BD2018" i="13"/>
  <c r="BC2018" i="13"/>
  <c r="BA2018" i="13"/>
  <c r="AZ2018" i="13"/>
  <c r="AY2018" i="13"/>
  <c r="AW2018" i="13"/>
  <c r="AV2018" i="13"/>
  <c r="AU2018" i="13"/>
  <c r="AS2018" i="13"/>
  <c r="AR2018" i="13"/>
  <c r="AQ2018" i="13"/>
  <c r="AO2018" i="13"/>
  <c r="AN2018" i="13"/>
  <c r="AM2018" i="13"/>
  <c r="AK2018" i="13"/>
  <c r="AJ2018" i="13"/>
  <c r="AI2018" i="13"/>
  <c r="BE2017" i="13"/>
  <c r="BD2017" i="13"/>
  <c r="BC2017" i="13"/>
  <c r="BA2017" i="13"/>
  <c r="AZ2017" i="13"/>
  <c r="AY2017" i="13"/>
  <c r="AW2017" i="13"/>
  <c r="AV2017" i="13"/>
  <c r="AU2017" i="13"/>
  <c r="AS2017" i="13"/>
  <c r="AR2017" i="13"/>
  <c r="AQ2017" i="13"/>
  <c r="AO2017" i="13"/>
  <c r="AN2017" i="13"/>
  <c r="AM2017" i="13"/>
  <c r="AK2017" i="13"/>
  <c r="AJ2017" i="13"/>
  <c r="AI2017" i="13"/>
  <c r="BE2016" i="13"/>
  <c r="BD2016" i="13"/>
  <c r="BC2016" i="13"/>
  <c r="BF2016" i="13" s="1"/>
  <c r="BA2016" i="13"/>
  <c r="AZ2016" i="13"/>
  <c r="AY2016" i="13"/>
  <c r="AW2016" i="13"/>
  <c r="AV2016" i="13"/>
  <c r="AU2016" i="13"/>
  <c r="AS2016" i="13"/>
  <c r="AR2016" i="13"/>
  <c r="AQ2016" i="13"/>
  <c r="AO2016" i="13"/>
  <c r="AN2016" i="13"/>
  <c r="AM2016" i="13"/>
  <c r="AK2016" i="13"/>
  <c r="AJ2016" i="13"/>
  <c r="AI2016" i="13"/>
  <c r="BE2015" i="13"/>
  <c r="BD2015" i="13"/>
  <c r="BC2015" i="13"/>
  <c r="BA2015" i="13"/>
  <c r="AZ2015" i="13"/>
  <c r="AY2015" i="13"/>
  <c r="AW2015" i="13"/>
  <c r="AV2015" i="13"/>
  <c r="AU2015" i="13"/>
  <c r="AS2015" i="13"/>
  <c r="AR2015" i="13"/>
  <c r="AQ2015" i="13"/>
  <c r="AO2015" i="13"/>
  <c r="AN2015" i="13"/>
  <c r="AM2015" i="13"/>
  <c r="AK2015" i="13"/>
  <c r="AJ2015" i="13"/>
  <c r="AI2015" i="13"/>
  <c r="BE2014" i="13"/>
  <c r="BF2014" i="13" s="1"/>
  <c r="BD2014" i="13"/>
  <c r="BC2014" i="13"/>
  <c r="BA2014" i="13"/>
  <c r="AZ2014" i="13"/>
  <c r="AY2014" i="13"/>
  <c r="AW2014" i="13"/>
  <c r="AV2014" i="13"/>
  <c r="AU2014" i="13"/>
  <c r="AX2014" i="13" s="1"/>
  <c r="AS2014" i="13"/>
  <c r="AR2014" i="13"/>
  <c r="AQ2014" i="13"/>
  <c r="AO2014" i="13"/>
  <c r="AN2014" i="13"/>
  <c r="AM2014" i="13"/>
  <c r="AK2014" i="13"/>
  <c r="AJ2014" i="13"/>
  <c r="AI2014" i="13"/>
  <c r="AL2014" i="13" s="1"/>
  <c r="BE2013" i="13"/>
  <c r="BD2013" i="13"/>
  <c r="BF2013" i="13" s="1"/>
  <c r="BC2013" i="13"/>
  <c r="BA2013" i="13"/>
  <c r="AZ2013" i="13"/>
  <c r="AY2013" i="13"/>
  <c r="AW2013" i="13"/>
  <c r="AV2013" i="13"/>
  <c r="AU2013" i="13"/>
  <c r="AS2013" i="13"/>
  <c r="AR2013" i="13"/>
  <c r="AQ2013" i="13"/>
  <c r="AO2013" i="13"/>
  <c r="AN2013" i="13"/>
  <c r="AP2013" i="13" s="1"/>
  <c r="AM2013" i="13"/>
  <c r="AL2013" i="13"/>
  <c r="AK2013" i="13"/>
  <c r="AJ2013" i="13"/>
  <c r="AI2013" i="13"/>
  <c r="BE2012" i="13"/>
  <c r="BD2012" i="13"/>
  <c r="BC2012" i="13"/>
  <c r="BA2012" i="13"/>
  <c r="AZ2012" i="13"/>
  <c r="AY2012" i="13"/>
  <c r="AW2012" i="13"/>
  <c r="AV2012" i="13"/>
  <c r="AU2012" i="13"/>
  <c r="AS2012" i="13"/>
  <c r="AR2012" i="13"/>
  <c r="AQ2012" i="13"/>
  <c r="AO2012" i="13"/>
  <c r="AN2012" i="13"/>
  <c r="AM2012" i="13"/>
  <c r="AK2012" i="13"/>
  <c r="AJ2012" i="13"/>
  <c r="AI2012" i="13"/>
  <c r="BE2011" i="13"/>
  <c r="BD2011" i="13"/>
  <c r="BC2011" i="13"/>
  <c r="BA2011" i="13"/>
  <c r="AZ2011" i="13"/>
  <c r="AY2011" i="13"/>
  <c r="AW2011" i="13"/>
  <c r="AV2011" i="13"/>
  <c r="AU2011" i="13"/>
  <c r="AS2011" i="13"/>
  <c r="AR2011" i="13"/>
  <c r="AQ2011" i="13"/>
  <c r="AO2011" i="13"/>
  <c r="AN2011" i="13"/>
  <c r="AM2011" i="13"/>
  <c r="AK2011" i="13"/>
  <c r="AJ2011" i="13"/>
  <c r="AI2011" i="13"/>
  <c r="BE2010" i="13"/>
  <c r="BD2010" i="13"/>
  <c r="BC2010" i="13"/>
  <c r="BA2010" i="13"/>
  <c r="AZ2010" i="13"/>
  <c r="AY2010" i="13"/>
  <c r="AW2010" i="13"/>
  <c r="AV2010" i="13"/>
  <c r="AU2010" i="13"/>
  <c r="AS2010" i="13"/>
  <c r="AR2010" i="13"/>
  <c r="AQ2010" i="13"/>
  <c r="AO2010" i="13"/>
  <c r="AN2010" i="13"/>
  <c r="AM2010" i="13"/>
  <c r="AK2010" i="13"/>
  <c r="AJ2010" i="13"/>
  <c r="AI2010" i="13"/>
  <c r="BE2009" i="13"/>
  <c r="BD2009" i="13"/>
  <c r="BC2009" i="13"/>
  <c r="BA2009" i="13"/>
  <c r="AZ2009" i="13"/>
  <c r="AY2009" i="13"/>
  <c r="AW2009" i="13"/>
  <c r="AV2009" i="13"/>
  <c r="AU2009" i="13"/>
  <c r="AS2009" i="13"/>
  <c r="AR2009" i="13"/>
  <c r="AQ2009" i="13"/>
  <c r="AO2009" i="13"/>
  <c r="AN2009" i="13"/>
  <c r="AM2009" i="13"/>
  <c r="AK2009" i="13"/>
  <c r="AJ2009" i="13"/>
  <c r="AI2009" i="13"/>
  <c r="BE2008" i="13"/>
  <c r="BD2008" i="13"/>
  <c r="BC2008" i="13"/>
  <c r="BA2008" i="13"/>
  <c r="AZ2008" i="13"/>
  <c r="AY2008" i="13"/>
  <c r="AW2008" i="13"/>
  <c r="AV2008" i="13"/>
  <c r="AU2008" i="13"/>
  <c r="AS2008" i="13"/>
  <c r="AR2008" i="13"/>
  <c r="AQ2008" i="13"/>
  <c r="AO2008" i="13"/>
  <c r="AN2008" i="13"/>
  <c r="AM2008" i="13"/>
  <c r="AK2008" i="13"/>
  <c r="AJ2008" i="13"/>
  <c r="AI2008" i="13"/>
  <c r="BE2007" i="13"/>
  <c r="BD2007" i="13"/>
  <c r="BC2007" i="13"/>
  <c r="BA2007" i="13"/>
  <c r="AZ2007" i="13"/>
  <c r="AY2007" i="13"/>
  <c r="AW2007" i="13"/>
  <c r="AV2007" i="13"/>
  <c r="AU2007" i="13"/>
  <c r="AS2007" i="13"/>
  <c r="AR2007" i="13"/>
  <c r="AQ2007" i="13"/>
  <c r="AT2007" i="13" s="1"/>
  <c r="AO2007" i="13"/>
  <c r="AN2007" i="13"/>
  <c r="AM2007" i="13"/>
  <c r="AK2007" i="13"/>
  <c r="AJ2007" i="13"/>
  <c r="AI2007" i="13"/>
  <c r="BE2006" i="13"/>
  <c r="BD2006" i="13"/>
  <c r="BC2006" i="13"/>
  <c r="BA2006" i="13"/>
  <c r="AZ2006" i="13"/>
  <c r="AY2006" i="13"/>
  <c r="AW2006" i="13"/>
  <c r="AV2006" i="13"/>
  <c r="AU2006" i="13"/>
  <c r="AS2006" i="13"/>
  <c r="AR2006" i="13"/>
  <c r="AQ2006" i="13"/>
  <c r="AO2006" i="13"/>
  <c r="AN2006" i="13"/>
  <c r="AM2006" i="13"/>
  <c r="AK2006" i="13"/>
  <c r="AJ2006" i="13"/>
  <c r="AI2006" i="13"/>
  <c r="AL2006" i="13" s="1"/>
  <c r="BE2005" i="13"/>
  <c r="BD2005" i="13"/>
  <c r="BC2005" i="13"/>
  <c r="BA2005" i="13"/>
  <c r="AZ2005" i="13"/>
  <c r="AY2005" i="13"/>
  <c r="AW2005" i="13"/>
  <c r="AV2005" i="13"/>
  <c r="AU2005" i="13"/>
  <c r="AS2005" i="13"/>
  <c r="AR2005" i="13"/>
  <c r="AQ2005" i="13"/>
  <c r="AO2005" i="13"/>
  <c r="AN2005" i="13"/>
  <c r="AP2005" i="13" s="1"/>
  <c r="AM2005" i="13"/>
  <c r="AK2005" i="13"/>
  <c r="AJ2005" i="13"/>
  <c r="AI2005" i="13"/>
  <c r="BE2004" i="13"/>
  <c r="BD2004" i="13"/>
  <c r="BC2004" i="13"/>
  <c r="BA2004" i="13"/>
  <c r="AZ2004" i="13"/>
  <c r="AY2004" i="13"/>
  <c r="AW2004" i="13"/>
  <c r="AV2004" i="13"/>
  <c r="AU2004" i="13"/>
  <c r="AS2004" i="13"/>
  <c r="AR2004" i="13"/>
  <c r="AQ2004" i="13"/>
  <c r="AO2004" i="13"/>
  <c r="AN2004" i="13"/>
  <c r="AM2004" i="13"/>
  <c r="AK2004" i="13"/>
  <c r="AJ2004" i="13"/>
  <c r="AI2004" i="13"/>
  <c r="BE2003" i="13"/>
  <c r="BD2003" i="13"/>
  <c r="BC2003" i="13"/>
  <c r="BA2003" i="13"/>
  <c r="AZ2003" i="13"/>
  <c r="AY2003" i="13"/>
  <c r="AW2003" i="13"/>
  <c r="AV2003" i="13"/>
  <c r="AU2003" i="13"/>
  <c r="AS2003" i="13"/>
  <c r="AR2003" i="13"/>
  <c r="AQ2003" i="13"/>
  <c r="AO2003" i="13"/>
  <c r="AN2003" i="13"/>
  <c r="AM2003" i="13"/>
  <c r="AK2003" i="13"/>
  <c r="AJ2003" i="13"/>
  <c r="AI2003" i="13"/>
  <c r="BE2002" i="13"/>
  <c r="BD2002" i="13"/>
  <c r="BC2002" i="13"/>
  <c r="BA2002" i="13"/>
  <c r="AZ2002" i="13"/>
  <c r="AY2002" i="13"/>
  <c r="AW2002" i="13"/>
  <c r="AV2002" i="13"/>
  <c r="AU2002" i="13"/>
  <c r="AS2002" i="13"/>
  <c r="AR2002" i="13"/>
  <c r="AQ2002" i="13"/>
  <c r="AO2002" i="13"/>
  <c r="AN2002" i="13"/>
  <c r="AM2002" i="13"/>
  <c r="AK2002" i="13"/>
  <c r="AJ2002" i="13"/>
  <c r="AI2002" i="13"/>
  <c r="BE2001" i="13"/>
  <c r="BD2001" i="13"/>
  <c r="BC2001" i="13"/>
  <c r="BA2001" i="13"/>
  <c r="AZ2001" i="13"/>
  <c r="AY2001" i="13"/>
  <c r="AW2001" i="13"/>
  <c r="AV2001" i="13"/>
  <c r="AU2001" i="13"/>
  <c r="AS2001" i="13"/>
  <c r="AR2001" i="13"/>
  <c r="AQ2001" i="13"/>
  <c r="AO2001" i="13"/>
  <c r="AN2001" i="13"/>
  <c r="AM2001" i="13"/>
  <c r="AK2001" i="13"/>
  <c r="AJ2001" i="13"/>
  <c r="AI2001" i="13"/>
  <c r="BE2000" i="13"/>
  <c r="BD2000" i="13"/>
  <c r="BF2000" i="13" s="1"/>
  <c r="BC2000" i="13"/>
  <c r="BA2000" i="13"/>
  <c r="AZ2000" i="13"/>
  <c r="AY2000" i="13"/>
  <c r="AW2000" i="13"/>
  <c r="AV2000" i="13"/>
  <c r="AU2000" i="13"/>
  <c r="AS2000" i="13"/>
  <c r="AR2000" i="13"/>
  <c r="AQ2000" i="13"/>
  <c r="AO2000" i="13"/>
  <c r="AN2000" i="13"/>
  <c r="AM2000" i="13"/>
  <c r="AK2000" i="13"/>
  <c r="AJ2000" i="13"/>
  <c r="AI2000" i="13"/>
  <c r="BE1999" i="13"/>
  <c r="BD1999" i="13"/>
  <c r="BC1999" i="13"/>
  <c r="BA1999" i="13"/>
  <c r="AZ1999" i="13"/>
  <c r="AY1999" i="13"/>
  <c r="AW1999" i="13"/>
  <c r="AV1999" i="13"/>
  <c r="AU1999" i="13"/>
  <c r="AT1999" i="13"/>
  <c r="AS1999" i="13"/>
  <c r="AR1999" i="13"/>
  <c r="AQ1999" i="13"/>
  <c r="AO1999" i="13"/>
  <c r="AN1999" i="13"/>
  <c r="AM1999" i="13"/>
  <c r="AK1999" i="13"/>
  <c r="AJ1999" i="13"/>
  <c r="AI1999" i="13"/>
  <c r="BE1998" i="13"/>
  <c r="BD1998" i="13"/>
  <c r="BC1998" i="13"/>
  <c r="BA1998" i="13"/>
  <c r="AZ1998" i="13"/>
  <c r="BB1998" i="13" s="1"/>
  <c r="AY1998" i="13"/>
  <c r="AW1998" i="13"/>
  <c r="AV1998" i="13"/>
  <c r="AU1998" i="13"/>
  <c r="AS1998" i="13"/>
  <c r="AR1998" i="13"/>
  <c r="AQ1998" i="13"/>
  <c r="AO1998" i="13"/>
  <c r="AN1998" i="13"/>
  <c r="AM1998" i="13"/>
  <c r="AK1998" i="13"/>
  <c r="AJ1998" i="13"/>
  <c r="AI1998" i="13"/>
  <c r="BE1997" i="13"/>
  <c r="BD1997" i="13"/>
  <c r="BC1997" i="13"/>
  <c r="BA1997" i="13"/>
  <c r="AZ1997" i="13"/>
  <c r="AY1997" i="13"/>
  <c r="AW1997" i="13"/>
  <c r="AV1997" i="13"/>
  <c r="AU1997" i="13"/>
  <c r="AS1997" i="13"/>
  <c r="AR1997" i="13"/>
  <c r="AQ1997" i="13"/>
  <c r="AO1997" i="13"/>
  <c r="AN1997" i="13"/>
  <c r="AM1997" i="13"/>
  <c r="AP1997" i="13" s="1"/>
  <c r="AK1997" i="13"/>
  <c r="AJ1997" i="13"/>
  <c r="AI1997" i="13"/>
  <c r="BE1996" i="13"/>
  <c r="BD1996" i="13"/>
  <c r="BC1996" i="13"/>
  <c r="BA1996" i="13"/>
  <c r="AZ1996" i="13"/>
  <c r="BB1996" i="13" s="1"/>
  <c r="AY1996" i="13"/>
  <c r="AW1996" i="13"/>
  <c r="AV1996" i="13"/>
  <c r="AU1996" i="13"/>
  <c r="AS1996" i="13"/>
  <c r="AR1996" i="13"/>
  <c r="AQ1996" i="13"/>
  <c r="AO1996" i="13"/>
  <c r="AN1996" i="13"/>
  <c r="AM1996" i="13"/>
  <c r="AK1996" i="13"/>
  <c r="AJ1996" i="13"/>
  <c r="AI1996" i="13"/>
  <c r="BE1995" i="13"/>
  <c r="BD1995" i="13"/>
  <c r="BC1995" i="13"/>
  <c r="BA1995" i="13"/>
  <c r="AZ1995" i="13"/>
  <c r="AY1995" i="13"/>
  <c r="AW1995" i="13"/>
  <c r="AV1995" i="13"/>
  <c r="AU1995" i="13"/>
  <c r="AS1995" i="13"/>
  <c r="AR1995" i="13"/>
  <c r="AQ1995" i="13"/>
  <c r="AO1995" i="13"/>
  <c r="AN1995" i="13"/>
  <c r="AM1995" i="13"/>
  <c r="AK1995" i="13"/>
  <c r="AJ1995" i="13"/>
  <c r="AL1995" i="13" s="1"/>
  <c r="AI1995" i="13"/>
  <c r="BE1994" i="13"/>
  <c r="BD1994" i="13"/>
  <c r="BC1994" i="13"/>
  <c r="BA1994" i="13"/>
  <c r="AZ1994" i="13"/>
  <c r="AY1994" i="13"/>
  <c r="AW1994" i="13"/>
  <c r="AV1994" i="13"/>
  <c r="AX1994" i="13" s="1"/>
  <c r="AU1994" i="13"/>
  <c r="AS1994" i="13"/>
  <c r="AR1994" i="13"/>
  <c r="AT1994" i="13" s="1"/>
  <c r="AQ1994" i="13"/>
  <c r="AO1994" i="13"/>
  <c r="AN1994" i="13"/>
  <c r="AM1994" i="13"/>
  <c r="AK1994" i="13"/>
  <c r="AJ1994" i="13"/>
  <c r="AI1994" i="13"/>
  <c r="BE1993" i="13"/>
  <c r="BD1993" i="13"/>
  <c r="BC1993" i="13"/>
  <c r="BF1993" i="13" s="1"/>
  <c r="BA1993" i="13"/>
  <c r="AZ1993" i="13"/>
  <c r="AY1993" i="13"/>
  <c r="AW1993" i="13"/>
  <c r="AV1993" i="13"/>
  <c r="AU1993" i="13"/>
  <c r="AS1993" i="13"/>
  <c r="AR1993" i="13"/>
  <c r="AT1993" i="13" s="1"/>
  <c r="AQ1993" i="13"/>
  <c r="AO1993" i="13"/>
  <c r="AN1993" i="13"/>
  <c r="AM1993" i="13"/>
  <c r="AK1993" i="13"/>
  <c r="AJ1993" i="13"/>
  <c r="AI1993" i="13"/>
  <c r="BE1992" i="13"/>
  <c r="BD1992" i="13"/>
  <c r="BC1992" i="13"/>
  <c r="BA1992" i="13"/>
  <c r="AZ1992" i="13"/>
  <c r="AY1992" i="13"/>
  <c r="AW1992" i="13"/>
  <c r="AV1992" i="13"/>
  <c r="AU1992" i="13"/>
  <c r="AS1992" i="13"/>
  <c r="AR1992" i="13"/>
  <c r="AQ1992" i="13"/>
  <c r="AO1992" i="13"/>
  <c r="AN1992" i="13"/>
  <c r="AM1992" i="13"/>
  <c r="AK1992" i="13"/>
  <c r="AJ1992" i="13"/>
  <c r="AI1992" i="13"/>
  <c r="BE1991" i="13"/>
  <c r="BD1991" i="13"/>
  <c r="BC1991" i="13"/>
  <c r="BA1991" i="13"/>
  <c r="AZ1991" i="13"/>
  <c r="BB1991" i="13" s="1"/>
  <c r="AY1991" i="13"/>
  <c r="AW1991" i="13"/>
  <c r="AV1991" i="13"/>
  <c r="AU1991" i="13"/>
  <c r="AS1991" i="13"/>
  <c r="AR1991" i="13"/>
  <c r="AQ1991" i="13"/>
  <c r="AO1991" i="13"/>
  <c r="AN1991" i="13"/>
  <c r="AM1991" i="13"/>
  <c r="AK1991" i="13"/>
  <c r="AJ1991" i="13"/>
  <c r="AI1991" i="13"/>
  <c r="BE1990" i="13"/>
  <c r="BD1990" i="13"/>
  <c r="BC1990" i="13"/>
  <c r="BA1990" i="13"/>
  <c r="AZ1990" i="13"/>
  <c r="AY1990" i="13"/>
  <c r="AW1990" i="13"/>
  <c r="AV1990" i="13"/>
  <c r="AU1990" i="13"/>
  <c r="AS1990" i="13"/>
  <c r="AR1990" i="13"/>
  <c r="AQ1990" i="13"/>
  <c r="AO1990" i="13"/>
  <c r="AN1990" i="13"/>
  <c r="AM1990" i="13"/>
  <c r="AP1990" i="13" s="1"/>
  <c r="AK1990" i="13"/>
  <c r="AJ1990" i="13"/>
  <c r="AI1990" i="13"/>
  <c r="BE1989" i="13"/>
  <c r="BF1989" i="13" s="1"/>
  <c r="BD1989" i="13"/>
  <c r="BC1989" i="13"/>
  <c r="BA1989" i="13"/>
  <c r="AZ1989" i="13"/>
  <c r="AY1989" i="13"/>
  <c r="AW1989" i="13"/>
  <c r="AV1989" i="13"/>
  <c r="AU1989" i="13"/>
  <c r="AS1989" i="13"/>
  <c r="AR1989" i="13"/>
  <c r="AQ1989" i="13"/>
  <c r="AO1989" i="13"/>
  <c r="AN1989" i="13"/>
  <c r="AM1989" i="13"/>
  <c r="AK1989" i="13"/>
  <c r="AJ1989" i="13"/>
  <c r="AI1989" i="13"/>
  <c r="BE1988" i="13"/>
  <c r="BD1988" i="13"/>
  <c r="BC1988" i="13"/>
  <c r="BA1988" i="13"/>
  <c r="AZ1988" i="13"/>
  <c r="AY1988" i="13"/>
  <c r="AW1988" i="13"/>
  <c r="AV1988" i="13"/>
  <c r="AU1988" i="13"/>
  <c r="AS1988" i="13"/>
  <c r="AR1988" i="13"/>
  <c r="AQ1988" i="13"/>
  <c r="AO1988" i="13"/>
  <c r="AN1988" i="13"/>
  <c r="AM1988" i="13"/>
  <c r="AK1988" i="13"/>
  <c r="AJ1988" i="13"/>
  <c r="AI1988" i="13"/>
  <c r="BE1987" i="13"/>
  <c r="BD1987" i="13"/>
  <c r="BF1987" i="13" s="1"/>
  <c r="BC1987" i="13"/>
  <c r="BA1987" i="13"/>
  <c r="AZ1987" i="13"/>
  <c r="AY1987" i="13"/>
  <c r="BB1987" i="13" s="1"/>
  <c r="AW1987" i="13"/>
  <c r="AV1987" i="13"/>
  <c r="AU1987" i="13"/>
  <c r="AS1987" i="13"/>
  <c r="AR1987" i="13"/>
  <c r="AQ1987" i="13"/>
  <c r="AO1987" i="13"/>
  <c r="AN1987" i="13"/>
  <c r="AM1987" i="13"/>
  <c r="AK1987" i="13"/>
  <c r="AJ1987" i="13"/>
  <c r="AI1987" i="13"/>
  <c r="BE1986" i="13"/>
  <c r="BD1986" i="13"/>
  <c r="BC1986" i="13"/>
  <c r="BA1986" i="13"/>
  <c r="AZ1986" i="13"/>
  <c r="AY1986" i="13"/>
  <c r="AW1986" i="13"/>
  <c r="AV1986" i="13"/>
  <c r="AU1986" i="13"/>
  <c r="AS1986" i="13"/>
  <c r="AR1986" i="13"/>
  <c r="AQ1986" i="13"/>
  <c r="AO1986" i="13"/>
  <c r="AN1986" i="13"/>
  <c r="AM1986" i="13"/>
  <c r="AK1986" i="13"/>
  <c r="AJ1986" i="13"/>
  <c r="AI1986" i="13"/>
  <c r="BE1985" i="13"/>
  <c r="BD1985" i="13"/>
  <c r="BF1985" i="13" s="1"/>
  <c r="BC1985" i="13"/>
  <c r="BA1985" i="13"/>
  <c r="AZ1985" i="13"/>
  <c r="AY1985" i="13"/>
  <c r="AW1985" i="13"/>
  <c r="AV1985" i="13"/>
  <c r="AU1985" i="13"/>
  <c r="AS1985" i="13"/>
  <c r="AR1985" i="13"/>
  <c r="AQ1985" i="13"/>
  <c r="AO1985" i="13"/>
  <c r="AN1985" i="13"/>
  <c r="AM1985" i="13"/>
  <c r="AK1985" i="13"/>
  <c r="AL1985" i="13" s="1"/>
  <c r="AJ1985" i="13"/>
  <c r="AI1985" i="13"/>
  <c r="BE1984" i="13"/>
  <c r="BD1984" i="13"/>
  <c r="BC1984" i="13"/>
  <c r="BA1984" i="13"/>
  <c r="AZ1984" i="13"/>
  <c r="AY1984" i="13"/>
  <c r="AW1984" i="13"/>
  <c r="AV1984" i="13"/>
  <c r="AU1984" i="13"/>
  <c r="AS1984" i="13"/>
  <c r="AR1984" i="13"/>
  <c r="AQ1984" i="13"/>
  <c r="AO1984" i="13"/>
  <c r="AN1984" i="13"/>
  <c r="AM1984" i="13"/>
  <c r="AP1984" i="13" s="1"/>
  <c r="AK1984" i="13"/>
  <c r="AJ1984" i="13"/>
  <c r="AI1984" i="13"/>
  <c r="BE1983" i="13"/>
  <c r="BD1983" i="13"/>
  <c r="BC1983" i="13"/>
  <c r="BA1983" i="13"/>
  <c r="AZ1983" i="13"/>
  <c r="AY1983" i="13"/>
  <c r="AW1983" i="13"/>
  <c r="AV1983" i="13"/>
  <c r="AU1983" i="13"/>
  <c r="AS1983" i="13"/>
  <c r="AR1983" i="13"/>
  <c r="AT1983" i="13" s="1"/>
  <c r="AQ1983" i="13"/>
  <c r="AO1983" i="13"/>
  <c r="AN1983" i="13"/>
  <c r="AM1983" i="13"/>
  <c r="AK1983" i="13"/>
  <c r="AJ1983" i="13"/>
  <c r="AI1983" i="13"/>
  <c r="BE1982" i="13"/>
  <c r="BD1982" i="13"/>
  <c r="BC1982" i="13"/>
  <c r="BA1982" i="13"/>
  <c r="AZ1982" i="13"/>
  <c r="AY1982" i="13"/>
  <c r="AW1982" i="13"/>
  <c r="AV1982" i="13"/>
  <c r="AU1982" i="13"/>
  <c r="AS1982" i="13"/>
  <c r="AR1982" i="13"/>
  <c r="AQ1982" i="13"/>
  <c r="AO1982" i="13"/>
  <c r="AN1982" i="13"/>
  <c r="AM1982" i="13"/>
  <c r="AK1982" i="13"/>
  <c r="AJ1982" i="13"/>
  <c r="AI1982" i="13"/>
  <c r="BE1981" i="13"/>
  <c r="BD1981" i="13"/>
  <c r="BC1981" i="13"/>
  <c r="BA1981" i="13"/>
  <c r="AZ1981" i="13"/>
  <c r="AY1981" i="13"/>
  <c r="AW1981" i="13"/>
  <c r="AV1981" i="13"/>
  <c r="AU1981" i="13"/>
  <c r="AS1981" i="13"/>
  <c r="AR1981" i="13"/>
  <c r="AQ1981" i="13"/>
  <c r="AO1981" i="13"/>
  <c r="AN1981" i="13"/>
  <c r="AM1981" i="13"/>
  <c r="AK1981" i="13"/>
  <c r="AJ1981" i="13"/>
  <c r="AI1981" i="13"/>
  <c r="BE1980" i="13"/>
  <c r="BD1980" i="13"/>
  <c r="BC1980" i="13"/>
  <c r="BA1980" i="13"/>
  <c r="AZ1980" i="13"/>
  <c r="AY1980" i="13"/>
  <c r="AW1980" i="13"/>
  <c r="AV1980" i="13"/>
  <c r="AU1980" i="13"/>
  <c r="AS1980" i="13"/>
  <c r="AR1980" i="13"/>
  <c r="AQ1980" i="13"/>
  <c r="AO1980" i="13"/>
  <c r="AN1980" i="13"/>
  <c r="AM1980" i="13"/>
  <c r="AK1980" i="13"/>
  <c r="AJ1980" i="13"/>
  <c r="AI1980" i="13"/>
  <c r="BE1979" i="13"/>
  <c r="BD1979" i="13"/>
  <c r="BC1979" i="13"/>
  <c r="BA1979" i="13"/>
  <c r="AZ1979" i="13"/>
  <c r="AY1979" i="13"/>
  <c r="AW1979" i="13"/>
  <c r="AV1979" i="13"/>
  <c r="AU1979" i="13"/>
  <c r="AS1979" i="13"/>
  <c r="AR1979" i="13"/>
  <c r="AQ1979" i="13"/>
  <c r="AO1979" i="13"/>
  <c r="AN1979" i="13"/>
  <c r="AM1979" i="13"/>
  <c r="AK1979" i="13"/>
  <c r="AJ1979" i="13"/>
  <c r="AI1979" i="13"/>
  <c r="BE1978" i="13"/>
  <c r="BD1978" i="13"/>
  <c r="BC1978" i="13"/>
  <c r="BB1978" i="13"/>
  <c r="BA1978" i="13"/>
  <c r="AZ1978" i="13"/>
  <c r="AY1978" i="13"/>
  <c r="AW1978" i="13"/>
  <c r="AV1978" i="13"/>
  <c r="AU1978" i="13"/>
  <c r="AS1978" i="13"/>
  <c r="AR1978" i="13"/>
  <c r="AQ1978" i="13"/>
  <c r="AT1978" i="13" s="1"/>
  <c r="AO1978" i="13"/>
  <c r="AN1978" i="13"/>
  <c r="AM1978" i="13"/>
  <c r="AK1978" i="13"/>
  <c r="AJ1978" i="13"/>
  <c r="AI1978" i="13"/>
  <c r="BE1977" i="13"/>
  <c r="BD1977" i="13"/>
  <c r="BC1977" i="13"/>
  <c r="BA1977" i="13"/>
  <c r="AZ1977" i="13"/>
  <c r="AY1977" i="13"/>
  <c r="AW1977" i="13"/>
  <c r="AV1977" i="13"/>
  <c r="AU1977" i="13"/>
  <c r="AS1977" i="13"/>
  <c r="AR1977" i="13"/>
  <c r="AQ1977" i="13"/>
  <c r="AO1977" i="13"/>
  <c r="AN1977" i="13"/>
  <c r="AM1977" i="13"/>
  <c r="AK1977" i="13"/>
  <c r="AJ1977" i="13"/>
  <c r="AI1977" i="13"/>
  <c r="BE1976" i="13"/>
  <c r="BD1976" i="13"/>
  <c r="BC1976" i="13"/>
  <c r="BF1976" i="13" s="1"/>
  <c r="BA1976" i="13"/>
  <c r="AZ1976" i="13"/>
  <c r="AY1976" i="13"/>
  <c r="AW1976" i="13"/>
  <c r="AV1976" i="13"/>
  <c r="AU1976" i="13"/>
  <c r="AS1976" i="13"/>
  <c r="AR1976" i="13"/>
  <c r="AT1976" i="13" s="1"/>
  <c r="AQ1976" i="13"/>
  <c r="AO1976" i="13"/>
  <c r="AN1976" i="13"/>
  <c r="AM1976" i="13"/>
  <c r="AK1976" i="13"/>
  <c r="AJ1976" i="13"/>
  <c r="AI1976" i="13"/>
  <c r="BE1975" i="13"/>
  <c r="BD1975" i="13"/>
  <c r="BC1975" i="13"/>
  <c r="BA1975" i="13"/>
  <c r="AZ1975" i="13"/>
  <c r="AY1975" i="13"/>
  <c r="AW1975" i="13"/>
  <c r="AV1975" i="13"/>
  <c r="AU1975" i="13"/>
  <c r="AS1975" i="13"/>
  <c r="AR1975" i="13"/>
  <c r="AQ1975" i="13"/>
  <c r="AO1975" i="13"/>
  <c r="AN1975" i="13"/>
  <c r="AM1975" i="13"/>
  <c r="AK1975" i="13"/>
  <c r="AJ1975" i="13"/>
  <c r="AI1975" i="13"/>
  <c r="BE1974" i="13"/>
  <c r="BD1974" i="13"/>
  <c r="BC1974" i="13"/>
  <c r="BA1974" i="13"/>
  <c r="AZ1974" i="13"/>
  <c r="AY1974" i="13"/>
  <c r="AW1974" i="13"/>
  <c r="AV1974" i="13"/>
  <c r="AU1974" i="13"/>
  <c r="AX1974" i="13" s="1"/>
  <c r="AS1974" i="13"/>
  <c r="AR1974" i="13"/>
  <c r="AQ1974" i="13"/>
  <c r="AO1974" i="13"/>
  <c r="AN1974" i="13"/>
  <c r="AM1974" i="13"/>
  <c r="AK1974" i="13"/>
  <c r="AJ1974" i="13"/>
  <c r="AI1974" i="13"/>
  <c r="BE1973" i="13"/>
  <c r="BD1973" i="13"/>
  <c r="BC1973" i="13"/>
  <c r="BA1973" i="13"/>
  <c r="AZ1973" i="13"/>
  <c r="AY1973" i="13"/>
  <c r="AW1973" i="13"/>
  <c r="AV1973" i="13"/>
  <c r="AU1973" i="13"/>
  <c r="AS1973" i="13"/>
  <c r="AR1973" i="13"/>
  <c r="AQ1973" i="13"/>
  <c r="AO1973" i="13"/>
  <c r="AN1973" i="13"/>
  <c r="AM1973" i="13"/>
  <c r="AK1973" i="13"/>
  <c r="AJ1973" i="13"/>
  <c r="AI1973" i="13"/>
  <c r="BE1972" i="13"/>
  <c r="BD1972" i="13"/>
  <c r="BC1972" i="13"/>
  <c r="BA1972" i="13"/>
  <c r="AZ1972" i="13"/>
  <c r="AY1972" i="13"/>
  <c r="AW1972" i="13"/>
  <c r="AV1972" i="13"/>
  <c r="AU1972" i="13"/>
  <c r="AS1972" i="13"/>
  <c r="AR1972" i="13"/>
  <c r="AQ1972" i="13"/>
  <c r="AO1972" i="13"/>
  <c r="AN1972" i="13"/>
  <c r="AM1972" i="13"/>
  <c r="AK1972" i="13"/>
  <c r="AJ1972" i="13"/>
  <c r="AI1972" i="13"/>
  <c r="BE1971" i="13"/>
  <c r="BD1971" i="13"/>
  <c r="BC1971" i="13"/>
  <c r="BA1971" i="13"/>
  <c r="AZ1971" i="13"/>
  <c r="AY1971" i="13"/>
  <c r="AW1971" i="13"/>
  <c r="AV1971" i="13"/>
  <c r="AU1971" i="13"/>
  <c r="AS1971" i="13"/>
  <c r="AR1971" i="13"/>
  <c r="AQ1971" i="13"/>
  <c r="AO1971" i="13"/>
  <c r="AN1971" i="13"/>
  <c r="AM1971" i="13"/>
  <c r="AK1971" i="13"/>
  <c r="AJ1971" i="13"/>
  <c r="AI1971" i="13"/>
  <c r="BE1970" i="13"/>
  <c r="BD1970" i="13"/>
  <c r="BC1970" i="13"/>
  <c r="BA1970" i="13"/>
  <c r="AZ1970" i="13"/>
  <c r="AY1970" i="13"/>
  <c r="AW1970" i="13"/>
  <c r="AV1970" i="13"/>
  <c r="AU1970" i="13"/>
  <c r="AS1970" i="13"/>
  <c r="AR1970" i="13"/>
  <c r="AQ1970" i="13"/>
  <c r="AO1970" i="13"/>
  <c r="AN1970" i="13"/>
  <c r="AM1970" i="13"/>
  <c r="AK1970" i="13"/>
  <c r="AL1970" i="13" s="1"/>
  <c r="AJ1970" i="13"/>
  <c r="AI1970" i="13"/>
  <c r="BE1969" i="13"/>
  <c r="BD1969" i="13"/>
  <c r="BC1969" i="13"/>
  <c r="BA1969" i="13"/>
  <c r="AZ1969" i="13"/>
  <c r="AY1969" i="13"/>
  <c r="AW1969" i="13"/>
  <c r="AV1969" i="13"/>
  <c r="AX1969" i="13" s="1"/>
  <c r="AU1969" i="13"/>
  <c r="AS1969" i="13"/>
  <c r="AR1969" i="13"/>
  <c r="AQ1969" i="13"/>
  <c r="AO1969" i="13"/>
  <c r="AN1969" i="13"/>
  <c r="AM1969" i="13"/>
  <c r="AP1969" i="13" s="1"/>
  <c r="AK1969" i="13"/>
  <c r="AJ1969" i="13"/>
  <c r="AI1969" i="13"/>
  <c r="BE1968" i="13"/>
  <c r="BD1968" i="13"/>
  <c r="BC1968" i="13"/>
  <c r="BA1968" i="13"/>
  <c r="AZ1968" i="13"/>
  <c r="AY1968" i="13"/>
  <c r="AW1968" i="13"/>
  <c r="AV1968" i="13"/>
  <c r="AU1968" i="13"/>
  <c r="AS1968" i="13"/>
  <c r="AR1968" i="13"/>
  <c r="AQ1968" i="13"/>
  <c r="AO1968" i="13"/>
  <c r="AN1968" i="13"/>
  <c r="AM1968" i="13"/>
  <c r="AK1968" i="13"/>
  <c r="AJ1968" i="13"/>
  <c r="AI1968" i="13"/>
  <c r="BE1967" i="13"/>
  <c r="BD1967" i="13"/>
  <c r="BC1967" i="13"/>
  <c r="BA1967" i="13"/>
  <c r="AZ1967" i="13"/>
  <c r="AY1967" i="13"/>
  <c r="AW1967" i="13"/>
  <c r="AV1967" i="13"/>
  <c r="AU1967" i="13"/>
  <c r="AS1967" i="13"/>
  <c r="AR1967" i="13"/>
  <c r="AQ1967" i="13"/>
  <c r="AO1967" i="13"/>
  <c r="AN1967" i="13"/>
  <c r="AM1967" i="13"/>
  <c r="AK1967" i="13"/>
  <c r="AJ1967" i="13"/>
  <c r="AI1967" i="13"/>
  <c r="BE1966" i="13"/>
  <c r="BD1966" i="13"/>
  <c r="BC1966" i="13"/>
  <c r="BA1966" i="13"/>
  <c r="AZ1966" i="13"/>
  <c r="AY1966" i="13"/>
  <c r="AW1966" i="13"/>
  <c r="AV1966" i="13"/>
  <c r="AU1966" i="13"/>
  <c r="AS1966" i="13"/>
  <c r="AR1966" i="13"/>
  <c r="AQ1966" i="13"/>
  <c r="AO1966" i="13"/>
  <c r="AN1966" i="13"/>
  <c r="AM1966" i="13"/>
  <c r="AK1966" i="13"/>
  <c r="AJ1966" i="13"/>
  <c r="AI1966" i="13"/>
  <c r="BE1965" i="13"/>
  <c r="BD1965" i="13"/>
  <c r="BC1965" i="13"/>
  <c r="BA1965" i="13"/>
  <c r="AZ1965" i="13"/>
  <c r="AY1965" i="13"/>
  <c r="AW1965" i="13"/>
  <c r="AV1965" i="13"/>
  <c r="AU1965" i="13"/>
  <c r="AS1965" i="13"/>
  <c r="AR1965" i="13"/>
  <c r="AQ1965" i="13"/>
  <c r="AO1965" i="13"/>
  <c r="AN1965" i="13"/>
  <c r="AM1965" i="13"/>
  <c r="AK1965" i="13"/>
  <c r="AJ1965" i="13"/>
  <c r="AI1965" i="13"/>
  <c r="BE1964" i="13"/>
  <c r="BD1964" i="13"/>
  <c r="BC1964" i="13"/>
  <c r="BA1964" i="13"/>
  <c r="AZ1964" i="13"/>
  <c r="AY1964" i="13"/>
  <c r="AW1964" i="13"/>
  <c r="AV1964" i="13"/>
  <c r="AU1964" i="13"/>
  <c r="AS1964" i="13"/>
  <c r="AR1964" i="13"/>
  <c r="AQ1964" i="13"/>
  <c r="AO1964" i="13"/>
  <c r="AN1964" i="13"/>
  <c r="AM1964" i="13"/>
  <c r="AP1964" i="13" s="1"/>
  <c r="AK1964" i="13"/>
  <c r="AJ1964" i="13"/>
  <c r="AI1964" i="13"/>
  <c r="BE1963" i="13"/>
  <c r="BD1963" i="13"/>
  <c r="BC1963" i="13"/>
  <c r="BA1963" i="13"/>
  <c r="AZ1963" i="13"/>
  <c r="AY1963" i="13"/>
  <c r="AW1963" i="13"/>
  <c r="AV1963" i="13"/>
  <c r="AU1963" i="13"/>
  <c r="AS1963" i="13"/>
  <c r="AR1963" i="13"/>
  <c r="AQ1963" i="13"/>
  <c r="AO1963" i="13"/>
  <c r="AN1963" i="13"/>
  <c r="AM1963" i="13"/>
  <c r="AK1963" i="13"/>
  <c r="AJ1963" i="13"/>
  <c r="AI1963" i="13"/>
  <c r="BE1962" i="13"/>
  <c r="BD1962" i="13"/>
  <c r="BC1962" i="13"/>
  <c r="BA1962" i="13"/>
  <c r="AZ1962" i="13"/>
  <c r="AY1962" i="13"/>
  <c r="BB1962" i="13" s="1"/>
  <c r="AW1962" i="13"/>
  <c r="AV1962" i="13"/>
  <c r="AU1962" i="13"/>
  <c r="AS1962" i="13"/>
  <c r="AR1962" i="13"/>
  <c r="AT1962" i="13" s="1"/>
  <c r="AQ1962" i="13"/>
  <c r="AO1962" i="13"/>
  <c r="AN1962" i="13"/>
  <c r="AM1962" i="13"/>
  <c r="AK1962" i="13"/>
  <c r="AJ1962" i="13"/>
  <c r="AI1962" i="13"/>
  <c r="BE1961" i="13"/>
  <c r="BD1961" i="13"/>
  <c r="BC1961" i="13"/>
  <c r="BA1961" i="13"/>
  <c r="AZ1961" i="13"/>
  <c r="BB1961" i="13" s="1"/>
  <c r="AY1961" i="13"/>
  <c r="AW1961" i="13"/>
  <c r="AV1961" i="13"/>
  <c r="AU1961" i="13"/>
  <c r="AS1961" i="13"/>
  <c r="AR1961" i="13"/>
  <c r="AT1961" i="13" s="1"/>
  <c r="AQ1961" i="13"/>
  <c r="AO1961" i="13"/>
  <c r="AN1961" i="13"/>
  <c r="AM1961" i="13"/>
  <c r="AK1961" i="13"/>
  <c r="AJ1961" i="13"/>
  <c r="AI1961" i="13"/>
  <c r="BE1960" i="13"/>
  <c r="BD1960" i="13"/>
  <c r="BC1960" i="13"/>
  <c r="BA1960" i="13"/>
  <c r="AZ1960" i="13"/>
  <c r="AY1960" i="13"/>
  <c r="AW1960" i="13"/>
  <c r="AV1960" i="13"/>
  <c r="AU1960" i="13"/>
  <c r="AS1960" i="13"/>
  <c r="AR1960" i="13"/>
  <c r="AQ1960" i="13"/>
  <c r="AO1960" i="13"/>
  <c r="AN1960" i="13"/>
  <c r="AM1960" i="13"/>
  <c r="AK1960" i="13"/>
  <c r="AJ1960" i="13"/>
  <c r="AI1960" i="13"/>
  <c r="BE1959" i="13"/>
  <c r="BD1959" i="13"/>
  <c r="BC1959" i="13"/>
  <c r="BA1959" i="13"/>
  <c r="AZ1959" i="13"/>
  <c r="AY1959" i="13"/>
  <c r="BB1959" i="13" s="1"/>
  <c r="AW1959" i="13"/>
  <c r="AV1959" i="13"/>
  <c r="AU1959" i="13"/>
  <c r="AS1959" i="13"/>
  <c r="AR1959" i="13"/>
  <c r="AQ1959" i="13"/>
  <c r="AO1959" i="13"/>
  <c r="AN1959" i="13"/>
  <c r="AM1959" i="13"/>
  <c r="AK1959" i="13"/>
  <c r="AJ1959" i="13"/>
  <c r="AI1959" i="13"/>
  <c r="BE1958" i="13"/>
  <c r="BD1958" i="13"/>
  <c r="BC1958" i="13"/>
  <c r="BA1958" i="13"/>
  <c r="AZ1958" i="13"/>
  <c r="AY1958" i="13"/>
  <c r="BB1958" i="13" s="1"/>
  <c r="AW1958" i="13"/>
  <c r="AV1958" i="13"/>
  <c r="AU1958" i="13"/>
  <c r="AS1958" i="13"/>
  <c r="AR1958" i="13"/>
  <c r="AQ1958" i="13"/>
  <c r="AO1958" i="13"/>
  <c r="AN1958" i="13"/>
  <c r="AM1958" i="13"/>
  <c r="AK1958" i="13"/>
  <c r="AJ1958" i="13"/>
  <c r="AI1958" i="13"/>
  <c r="BE1957" i="13"/>
  <c r="BD1957" i="13"/>
  <c r="BF1957" i="13" s="1"/>
  <c r="BC1957" i="13"/>
  <c r="BA1957" i="13"/>
  <c r="AZ1957" i="13"/>
  <c r="AY1957" i="13"/>
  <c r="AW1957" i="13"/>
  <c r="AV1957" i="13"/>
  <c r="AU1957" i="13"/>
  <c r="AS1957" i="13"/>
  <c r="AR1957" i="13"/>
  <c r="AQ1957" i="13"/>
  <c r="AO1957" i="13"/>
  <c r="AN1957" i="13"/>
  <c r="AM1957" i="13"/>
  <c r="AK1957" i="13"/>
  <c r="AJ1957" i="13"/>
  <c r="AI1957" i="13"/>
  <c r="BE1956" i="13"/>
  <c r="BD1956" i="13"/>
  <c r="BC1956" i="13"/>
  <c r="BA1956" i="13"/>
  <c r="AZ1956" i="13"/>
  <c r="AY1956" i="13"/>
  <c r="AW1956" i="13"/>
  <c r="AV1956" i="13"/>
  <c r="AU1956" i="13"/>
  <c r="AS1956" i="13"/>
  <c r="AR1956" i="13"/>
  <c r="AQ1956" i="13"/>
  <c r="AO1956" i="13"/>
  <c r="AN1956" i="13"/>
  <c r="AM1956" i="13"/>
  <c r="AK1956" i="13"/>
  <c r="AJ1956" i="13"/>
  <c r="AI1956" i="13"/>
  <c r="BE1955" i="13"/>
  <c r="BD1955" i="13"/>
  <c r="BC1955" i="13"/>
  <c r="BA1955" i="13"/>
  <c r="AZ1955" i="13"/>
  <c r="AY1955" i="13"/>
  <c r="AW1955" i="13"/>
  <c r="AV1955" i="13"/>
  <c r="AU1955" i="13"/>
  <c r="AS1955" i="13"/>
  <c r="AR1955" i="13"/>
  <c r="AQ1955" i="13"/>
  <c r="AO1955" i="13"/>
  <c r="AN1955" i="13"/>
  <c r="AM1955" i="13"/>
  <c r="AK1955" i="13"/>
  <c r="AJ1955" i="13"/>
  <c r="AI1955" i="13"/>
  <c r="BE1954" i="13"/>
  <c r="BD1954" i="13"/>
  <c r="BC1954" i="13"/>
  <c r="BA1954" i="13"/>
  <c r="AZ1954" i="13"/>
  <c r="AY1954" i="13"/>
  <c r="AW1954" i="13"/>
  <c r="AV1954" i="13"/>
  <c r="AU1954" i="13"/>
  <c r="AS1954" i="13"/>
  <c r="AR1954" i="13"/>
  <c r="AQ1954" i="13"/>
  <c r="AO1954" i="13"/>
  <c r="AN1954" i="13"/>
  <c r="AM1954" i="13"/>
  <c r="AK1954" i="13"/>
  <c r="AJ1954" i="13"/>
  <c r="AI1954" i="13"/>
  <c r="BE1953" i="13"/>
  <c r="BD1953" i="13"/>
  <c r="BC1953" i="13"/>
  <c r="BA1953" i="13"/>
  <c r="AZ1953" i="13"/>
  <c r="AY1953" i="13"/>
  <c r="AW1953" i="13"/>
  <c r="AV1953" i="13"/>
  <c r="AU1953" i="13"/>
  <c r="AS1953" i="13"/>
  <c r="AR1953" i="13"/>
  <c r="AQ1953" i="13"/>
  <c r="AO1953" i="13"/>
  <c r="AN1953" i="13"/>
  <c r="AM1953" i="13"/>
  <c r="AK1953" i="13"/>
  <c r="AJ1953" i="13"/>
  <c r="AI1953" i="13"/>
  <c r="BE1952" i="13"/>
  <c r="BD1952" i="13"/>
  <c r="BC1952" i="13"/>
  <c r="BF1952" i="13" s="1"/>
  <c r="BA1952" i="13"/>
  <c r="AZ1952" i="13"/>
  <c r="BB1952" i="13" s="1"/>
  <c r="AY1952" i="13"/>
  <c r="AW1952" i="13"/>
  <c r="AV1952" i="13"/>
  <c r="AU1952" i="13"/>
  <c r="AS1952" i="13"/>
  <c r="AR1952" i="13"/>
  <c r="AQ1952" i="13"/>
  <c r="AO1952" i="13"/>
  <c r="AN1952" i="13"/>
  <c r="AM1952" i="13"/>
  <c r="AK1952" i="13"/>
  <c r="AJ1952" i="13"/>
  <c r="AI1952" i="13"/>
  <c r="BE1951" i="13"/>
  <c r="BD1951" i="13"/>
  <c r="BC1951" i="13"/>
  <c r="BA1951" i="13"/>
  <c r="AZ1951" i="13"/>
  <c r="AY1951" i="13"/>
  <c r="AW1951" i="13"/>
  <c r="AV1951" i="13"/>
  <c r="AU1951" i="13"/>
  <c r="AS1951" i="13"/>
  <c r="AR1951" i="13"/>
  <c r="AQ1951" i="13"/>
  <c r="AO1951" i="13"/>
  <c r="AN1951" i="13"/>
  <c r="AM1951" i="13"/>
  <c r="AK1951" i="13"/>
  <c r="AJ1951" i="13"/>
  <c r="AI1951" i="13"/>
  <c r="BE1950" i="13"/>
  <c r="BD1950" i="13"/>
  <c r="BC1950" i="13"/>
  <c r="BA1950" i="13"/>
  <c r="AZ1950" i="13"/>
  <c r="AY1950" i="13"/>
  <c r="AW1950" i="13"/>
  <c r="AV1950" i="13"/>
  <c r="AU1950" i="13"/>
  <c r="AS1950" i="13"/>
  <c r="AR1950" i="13"/>
  <c r="AQ1950" i="13"/>
  <c r="AO1950" i="13"/>
  <c r="AN1950" i="13"/>
  <c r="AM1950" i="13"/>
  <c r="AK1950" i="13"/>
  <c r="AJ1950" i="13"/>
  <c r="AI1950" i="13"/>
  <c r="BE1949" i="13"/>
  <c r="BD1949" i="13"/>
  <c r="BC1949" i="13"/>
  <c r="BA1949" i="13"/>
  <c r="AZ1949" i="13"/>
  <c r="AY1949" i="13"/>
  <c r="AW1949" i="13"/>
  <c r="AV1949" i="13"/>
  <c r="AU1949" i="13"/>
  <c r="AS1949" i="13"/>
  <c r="AR1949" i="13"/>
  <c r="AQ1949" i="13"/>
  <c r="AO1949" i="13"/>
  <c r="AN1949" i="13"/>
  <c r="AM1949" i="13"/>
  <c r="AK1949" i="13"/>
  <c r="AJ1949" i="13"/>
  <c r="AI1949" i="13"/>
  <c r="BE1948" i="13"/>
  <c r="BD1948" i="13"/>
  <c r="BC1948" i="13"/>
  <c r="BA1948" i="13"/>
  <c r="AZ1948" i="13"/>
  <c r="AY1948" i="13"/>
  <c r="AW1948" i="13"/>
  <c r="AV1948" i="13"/>
  <c r="AU1948" i="13"/>
  <c r="AS1948" i="13"/>
  <c r="AR1948" i="13"/>
  <c r="AQ1948" i="13"/>
  <c r="AO1948" i="13"/>
  <c r="AN1948" i="13"/>
  <c r="AM1948" i="13"/>
  <c r="AP1948" i="13" s="1"/>
  <c r="AK1948" i="13"/>
  <c r="AJ1948" i="13"/>
  <c r="AI1948" i="13"/>
  <c r="BE1947" i="13"/>
  <c r="BD1947" i="13"/>
  <c r="BC1947" i="13"/>
  <c r="BA1947" i="13"/>
  <c r="AZ1947" i="13"/>
  <c r="AY1947" i="13"/>
  <c r="AW1947" i="13"/>
  <c r="AV1947" i="13"/>
  <c r="AU1947" i="13"/>
  <c r="AS1947" i="13"/>
  <c r="AR1947" i="13"/>
  <c r="AT1947" i="13" s="1"/>
  <c r="AQ1947" i="13"/>
  <c r="AO1947" i="13"/>
  <c r="AN1947" i="13"/>
  <c r="AM1947" i="13"/>
  <c r="AK1947" i="13"/>
  <c r="AJ1947" i="13"/>
  <c r="AL1947" i="13" s="1"/>
  <c r="AI1947" i="13"/>
  <c r="BE1946" i="13"/>
  <c r="BF1946" i="13" s="1"/>
  <c r="BD1946" i="13"/>
  <c r="BC1946" i="13"/>
  <c r="BA1946" i="13"/>
  <c r="AZ1946" i="13"/>
  <c r="AY1946" i="13"/>
  <c r="AW1946" i="13"/>
  <c r="AV1946" i="13"/>
  <c r="AU1946" i="13"/>
  <c r="AS1946" i="13"/>
  <c r="AR1946" i="13"/>
  <c r="AQ1946" i="13"/>
  <c r="AO1946" i="13"/>
  <c r="AN1946" i="13"/>
  <c r="AM1946" i="13"/>
  <c r="AK1946" i="13"/>
  <c r="AJ1946" i="13"/>
  <c r="AI1946" i="13"/>
  <c r="BE1945" i="13"/>
  <c r="BD1945" i="13"/>
  <c r="BC1945" i="13"/>
  <c r="BA1945" i="13"/>
  <c r="AZ1945" i="13"/>
  <c r="AY1945" i="13"/>
  <c r="AW1945" i="13"/>
  <c r="AV1945" i="13"/>
  <c r="AU1945" i="13"/>
  <c r="AS1945" i="13"/>
  <c r="AR1945" i="13"/>
  <c r="AQ1945" i="13"/>
  <c r="AO1945" i="13"/>
  <c r="AN1945" i="13"/>
  <c r="AM1945" i="13"/>
  <c r="AK1945" i="13"/>
  <c r="AJ1945" i="13"/>
  <c r="AI1945" i="13"/>
  <c r="BE1944" i="13"/>
  <c r="BF1944" i="13" s="1"/>
  <c r="BD1944" i="13"/>
  <c r="BC1944" i="13"/>
  <c r="BA1944" i="13"/>
  <c r="AZ1944" i="13"/>
  <c r="AY1944" i="13"/>
  <c r="AW1944" i="13"/>
  <c r="AV1944" i="13"/>
  <c r="AU1944" i="13"/>
  <c r="AS1944" i="13"/>
  <c r="AR1944" i="13"/>
  <c r="AQ1944" i="13"/>
  <c r="AO1944" i="13"/>
  <c r="AN1944" i="13"/>
  <c r="AM1944" i="13"/>
  <c r="AK1944" i="13"/>
  <c r="AJ1944" i="13"/>
  <c r="AI1944" i="13"/>
  <c r="BE1943" i="13"/>
  <c r="BD1943" i="13"/>
  <c r="BC1943" i="13"/>
  <c r="BA1943" i="13"/>
  <c r="AZ1943" i="13"/>
  <c r="AY1943" i="13"/>
  <c r="AW1943" i="13"/>
  <c r="AV1943" i="13"/>
  <c r="AU1943" i="13"/>
  <c r="AS1943" i="13"/>
  <c r="AT1943" i="13" s="1"/>
  <c r="AR1943" i="13"/>
  <c r="AQ1943" i="13"/>
  <c r="AO1943" i="13"/>
  <c r="AN1943" i="13"/>
  <c r="AM1943" i="13"/>
  <c r="AK1943" i="13"/>
  <c r="AJ1943" i="13"/>
  <c r="AI1943" i="13"/>
  <c r="BE1942" i="13"/>
  <c r="BD1942" i="13"/>
  <c r="BC1942" i="13"/>
  <c r="BA1942" i="13"/>
  <c r="AZ1942" i="13"/>
  <c r="AY1942" i="13"/>
  <c r="AW1942" i="13"/>
  <c r="AV1942" i="13"/>
  <c r="AU1942" i="13"/>
  <c r="AS1942" i="13"/>
  <c r="AR1942" i="13"/>
  <c r="AQ1942" i="13"/>
  <c r="AO1942" i="13"/>
  <c r="AN1942" i="13"/>
  <c r="AM1942" i="13"/>
  <c r="AK1942" i="13"/>
  <c r="AJ1942" i="13"/>
  <c r="AI1942" i="13"/>
  <c r="BE1941" i="13"/>
  <c r="BD1941" i="13"/>
  <c r="BC1941" i="13"/>
  <c r="BA1941" i="13"/>
  <c r="AZ1941" i="13"/>
  <c r="AY1941" i="13"/>
  <c r="AW1941" i="13"/>
  <c r="AV1941" i="13"/>
  <c r="AU1941" i="13"/>
  <c r="AS1941" i="13"/>
  <c r="AR1941" i="13"/>
  <c r="AQ1941" i="13"/>
  <c r="AO1941" i="13"/>
  <c r="AN1941" i="13"/>
  <c r="AM1941" i="13"/>
  <c r="AK1941" i="13"/>
  <c r="AJ1941" i="13"/>
  <c r="AI1941" i="13"/>
  <c r="BE1940" i="13"/>
  <c r="BD1940" i="13"/>
  <c r="BC1940" i="13"/>
  <c r="BA1940" i="13"/>
  <c r="AZ1940" i="13"/>
  <c r="AY1940" i="13"/>
  <c r="AW1940" i="13"/>
  <c r="AV1940" i="13"/>
  <c r="AU1940" i="13"/>
  <c r="AX1940" i="13" s="1"/>
  <c r="AS1940" i="13"/>
  <c r="AR1940" i="13"/>
  <c r="AQ1940" i="13"/>
  <c r="AO1940" i="13"/>
  <c r="AN1940" i="13"/>
  <c r="AM1940" i="13"/>
  <c r="AK1940" i="13"/>
  <c r="AJ1940" i="13"/>
  <c r="AI1940" i="13"/>
  <c r="BE1939" i="13"/>
  <c r="BD1939" i="13"/>
  <c r="BC1939" i="13"/>
  <c r="BA1939" i="13"/>
  <c r="AZ1939" i="13"/>
  <c r="AY1939" i="13"/>
  <c r="AW1939" i="13"/>
  <c r="AV1939" i="13"/>
  <c r="AU1939" i="13"/>
  <c r="AS1939" i="13"/>
  <c r="AR1939" i="13"/>
  <c r="AQ1939" i="13"/>
  <c r="AO1939" i="13"/>
  <c r="AN1939" i="13"/>
  <c r="AP1939" i="13" s="1"/>
  <c r="AM1939" i="13"/>
  <c r="AK1939" i="13"/>
  <c r="AJ1939" i="13"/>
  <c r="AI1939" i="13"/>
  <c r="BE1938" i="13"/>
  <c r="BD1938" i="13"/>
  <c r="BC1938" i="13"/>
  <c r="BA1938" i="13"/>
  <c r="AZ1938" i="13"/>
  <c r="AY1938" i="13"/>
  <c r="AW1938" i="13"/>
  <c r="AV1938" i="13"/>
  <c r="AU1938" i="13"/>
  <c r="AS1938" i="13"/>
  <c r="AR1938" i="13"/>
  <c r="AQ1938" i="13"/>
  <c r="AO1938" i="13"/>
  <c r="AN1938" i="13"/>
  <c r="AM1938" i="13"/>
  <c r="AK1938" i="13"/>
  <c r="AJ1938" i="13"/>
  <c r="AI1938" i="13"/>
  <c r="BE1937" i="13"/>
  <c r="BD1937" i="13"/>
  <c r="BC1937" i="13"/>
  <c r="BA1937" i="13"/>
  <c r="AZ1937" i="13"/>
  <c r="AY1937" i="13"/>
  <c r="AW1937" i="13"/>
  <c r="AV1937" i="13"/>
  <c r="AU1937" i="13"/>
  <c r="AS1937" i="13"/>
  <c r="AR1937" i="13"/>
  <c r="AQ1937" i="13"/>
  <c r="AO1937" i="13"/>
  <c r="AN1937" i="13"/>
  <c r="AM1937" i="13"/>
  <c r="AK1937" i="13"/>
  <c r="AJ1937" i="13"/>
  <c r="AI1937" i="13"/>
  <c r="BE1936" i="13"/>
  <c r="BD1936" i="13"/>
  <c r="BC1936" i="13"/>
  <c r="BA1936" i="13"/>
  <c r="AZ1936" i="13"/>
  <c r="AY1936" i="13"/>
  <c r="AW1936" i="13"/>
  <c r="AV1936" i="13"/>
  <c r="AU1936" i="13"/>
  <c r="AS1936" i="13"/>
  <c r="AR1936" i="13"/>
  <c r="AQ1936" i="13"/>
  <c r="AO1936" i="13"/>
  <c r="AN1936" i="13"/>
  <c r="AM1936" i="13"/>
  <c r="AK1936" i="13"/>
  <c r="AJ1936" i="13"/>
  <c r="AI1936" i="13"/>
  <c r="BE1935" i="13"/>
  <c r="BD1935" i="13"/>
  <c r="BC1935" i="13"/>
  <c r="BA1935" i="13"/>
  <c r="AZ1935" i="13"/>
  <c r="AY1935" i="13"/>
  <c r="AW1935" i="13"/>
  <c r="AV1935" i="13"/>
  <c r="AU1935" i="13"/>
  <c r="AS1935" i="13"/>
  <c r="AR1935" i="13"/>
  <c r="AQ1935" i="13"/>
  <c r="AO1935" i="13"/>
  <c r="AN1935" i="13"/>
  <c r="AM1935" i="13"/>
  <c r="AK1935" i="13"/>
  <c r="AJ1935" i="13"/>
  <c r="AI1935" i="13"/>
  <c r="BE1934" i="13"/>
  <c r="BD1934" i="13"/>
  <c r="BC1934" i="13"/>
  <c r="BA1934" i="13"/>
  <c r="AZ1934" i="13"/>
  <c r="AY1934" i="13"/>
  <c r="BB1934" i="13" s="1"/>
  <c r="AW1934" i="13"/>
  <c r="AV1934" i="13"/>
  <c r="AU1934" i="13"/>
  <c r="AS1934" i="13"/>
  <c r="AR1934" i="13"/>
  <c r="AQ1934" i="13"/>
  <c r="AO1934" i="13"/>
  <c r="AN1934" i="13"/>
  <c r="AM1934" i="13"/>
  <c r="AK1934" i="13"/>
  <c r="AJ1934" i="13"/>
  <c r="AI1934" i="13"/>
  <c r="BE1933" i="13"/>
  <c r="BD1933" i="13"/>
  <c r="BC1933" i="13"/>
  <c r="BA1933" i="13"/>
  <c r="AZ1933" i="13"/>
  <c r="AY1933" i="13"/>
  <c r="AW1933" i="13"/>
  <c r="AV1933" i="13"/>
  <c r="AU1933" i="13"/>
  <c r="AS1933" i="13"/>
  <c r="AR1933" i="13"/>
  <c r="AT1933" i="13" s="1"/>
  <c r="AQ1933" i="13"/>
  <c r="AO1933" i="13"/>
  <c r="AN1933" i="13"/>
  <c r="AM1933" i="13"/>
  <c r="AK1933" i="13"/>
  <c r="AJ1933" i="13"/>
  <c r="AI1933" i="13"/>
  <c r="BE1932" i="13"/>
  <c r="BD1932" i="13"/>
  <c r="BC1932" i="13"/>
  <c r="BA1932" i="13"/>
  <c r="AZ1932" i="13"/>
  <c r="AY1932" i="13"/>
  <c r="AW1932" i="13"/>
  <c r="AV1932" i="13"/>
  <c r="AU1932" i="13"/>
  <c r="AS1932" i="13"/>
  <c r="AR1932" i="13"/>
  <c r="AQ1932" i="13"/>
  <c r="AO1932" i="13"/>
  <c r="AN1932" i="13"/>
  <c r="AM1932" i="13"/>
  <c r="AK1932" i="13"/>
  <c r="AJ1932" i="13"/>
  <c r="AI1932" i="13"/>
  <c r="BE1931" i="13"/>
  <c r="BF1931" i="13" s="1"/>
  <c r="BD1931" i="13"/>
  <c r="BC1931" i="13"/>
  <c r="BA1931" i="13"/>
  <c r="AZ1931" i="13"/>
  <c r="AY1931" i="13"/>
  <c r="AW1931" i="13"/>
  <c r="AV1931" i="13"/>
  <c r="AU1931" i="13"/>
  <c r="AS1931" i="13"/>
  <c r="AR1931" i="13"/>
  <c r="AQ1931" i="13"/>
  <c r="AO1931" i="13"/>
  <c r="AN1931" i="13"/>
  <c r="AM1931" i="13"/>
  <c r="AK1931" i="13"/>
  <c r="AJ1931" i="13"/>
  <c r="AI1931" i="13"/>
  <c r="BE1930" i="13"/>
  <c r="BD1930" i="13"/>
  <c r="BC1930" i="13"/>
  <c r="BA1930" i="13"/>
  <c r="AZ1930" i="13"/>
  <c r="AY1930" i="13"/>
  <c r="AW1930" i="13"/>
  <c r="AV1930" i="13"/>
  <c r="AU1930" i="13"/>
  <c r="AS1930" i="13"/>
  <c r="AR1930" i="13"/>
  <c r="AQ1930" i="13"/>
  <c r="AO1930" i="13"/>
  <c r="AN1930" i="13"/>
  <c r="AM1930" i="13"/>
  <c r="AK1930" i="13"/>
  <c r="AJ1930" i="13"/>
  <c r="AI1930" i="13"/>
  <c r="AL1930" i="13" s="1"/>
  <c r="BE1929" i="13"/>
  <c r="BD1929" i="13"/>
  <c r="BC1929" i="13"/>
  <c r="BA1929" i="13"/>
  <c r="AZ1929" i="13"/>
  <c r="AY1929" i="13"/>
  <c r="AW1929" i="13"/>
  <c r="AV1929" i="13"/>
  <c r="AU1929" i="13"/>
  <c r="AS1929" i="13"/>
  <c r="AR1929" i="13"/>
  <c r="AQ1929" i="13"/>
  <c r="AO1929" i="13"/>
  <c r="AN1929" i="13"/>
  <c r="AP1929" i="13" s="1"/>
  <c r="AM1929" i="13"/>
  <c r="AK1929" i="13"/>
  <c r="AJ1929" i="13"/>
  <c r="AI1929" i="13"/>
  <c r="BE1928" i="13"/>
  <c r="BD1928" i="13"/>
  <c r="BC1928" i="13"/>
  <c r="BA1928" i="13"/>
  <c r="AZ1928" i="13"/>
  <c r="AY1928" i="13"/>
  <c r="AW1928" i="13"/>
  <c r="AV1928" i="13"/>
  <c r="AU1928" i="13"/>
  <c r="AX1928" i="13" s="1"/>
  <c r="AS1928" i="13"/>
  <c r="AR1928" i="13"/>
  <c r="AQ1928" i="13"/>
  <c r="AO1928" i="13"/>
  <c r="AN1928" i="13"/>
  <c r="AM1928" i="13"/>
  <c r="AK1928" i="13"/>
  <c r="AJ1928" i="13"/>
  <c r="AI1928" i="13"/>
  <c r="BE1927" i="13"/>
  <c r="BD1927" i="13"/>
  <c r="BC1927" i="13"/>
  <c r="BA1927" i="13"/>
  <c r="AZ1927" i="13"/>
  <c r="AY1927" i="13"/>
  <c r="AW1927" i="13"/>
  <c r="AV1927" i="13"/>
  <c r="AU1927" i="13"/>
  <c r="AS1927" i="13"/>
  <c r="AR1927" i="13"/>
  <c r="AQ1927" i="13"/>
  <c r="AO1927" i="13"/>
  <c r="AN1927" i="13"/>
  <c r="AM1927" i="13"/>
  <c r="AK1927" i="13"/>
  <c r="AJ1927" i="13"/>
  <c r="AI1927" i="13"/>
  <c r="BE1926" i="13"/>
  <c r="BD1926" i="13"/>
  <c r="BC1926" i="13"/>
  <c r="BA1926" i="13"/>
  <c r="AZ1926" i="13"/>
  <c r="AY1926" i="13"/>
  <c r="AW1926" i="13"/>
  <c r="AV1926" i="13"/>
  <c r="AU1926" i="13"/>
  <c r="AS1926" i="13"/>
  <c r="AR1926" i="13"/>
  <c r="AQ1926" i="13"/>
  <c r="AO1926" i="13"/>
  <c r="AN1926" i="13"/>
  <c r="AM1926" i="13"/>
  <c r="AP1926" i="13" s="1"/>
  <c r="AK1926" i="13"/>
  <c r="AJ1926" i="13"/>
  <c r="AI1926" i="13"/>
  <c r="BE1925" i="13"/>
  <c r="BD1925" i="13"/>
  <c r="BC1925" i="13"/>
  <c r="BF1925" i="13" s="1"/>
  <c r="BA1925" i="13"/>
  <c r="AZ1925" i="13"/>
  <c r="AY1925" i="13"/>
  <c r="AW1925" i="13"/>
  <c r="AV1925" i="13"/>
  <c r="AU1925" i="13"/>
  <c r="AS1925" i="13"/>
  <c r="AR1925" i="13"/>
  <c r="AQ1925" i="13"/>
  <c r="AO1925" i="13"/>
  <c r="AN1925" i="13"/>
  <c r="AM1925" i="13"/>
  <c r="AK1925" i="13"/>
  <c r="AJ1925" i="13"/>
  <c r="AL1925" i="13" s="1"/>
  <c r="AI1925" i="13"/>
  <c r="BE1924" i="13"/>
  <c r="BD1924" i="13"/>
  <c r="BC1924" i="13"/>
  <c r="BA1924" i="13"/>
  <c r="AZ1924" i="13"/>
  <c r="AY1924" i="13"/>
  <c r="AW1924" i="13"/>
  <c r="AV1924" i="13"/>
  <c r="AU1924" i="13"/>
  <c r="AS1924" i="13"/>
  <c r="AR1924" i="13"/>
  <c r="AQ1924" i="13"/>
  <c r="AO1924" i="13"/>
  <c r="AN1924" i="13"/>
  <c r="AM1924" i="13"/>
  <c r="AP1924" i="13" s="1"/>
  <c r="AK1924" i="13"/>
  <c r="AJ1924" i="13"/>
  <c r="AI1924" i="13"/>
  <c r="BE1923" i="13"/>
  <c r="BD1923" i="13"/>
  <c r="BC1923" i="13"/>
  <c r="BF1923" i="13" s="1"/>
  <c r="BA1923" i="13"/>
  <c r="AZ1923" i="13"/>
  <c r="AY1923" i="13"/>
  <c r="AW1923" i="13"/>
  <c r="AV1923" i="13"/>
  <c r="AU1923" i="13"/>
  <c r="AS1923" i="13"/>
  <c r="AR1923" i="13"/>
  <c r="AT1923" i="13" s="1"/>
  <c r="AQ1923" i="13"/>
  <c r="AO1923" i="13"/>
  <c r="AN1923" i="13"/>
  <c r="AM1923" i="13"/>
  <c r="AK1923" i="13"/>
  <c r="AJ1923" i="13"/>
  <c r="AI1923" i="13"/>
  <c r="BE1922" i="13"/>
  <c r="BD1922" i="13"/>
  <c r="BC1922" i="13"/>
  <c r="BA1922" i="13"/>
  <c r="AZ1922" i="13"/>
  <c r="AY1922" i="13"/>
  <c r="BB1922" i="13" s="1"/>
  <c r="AW1922" i="13"/>
  <c r="AV1922" i="13"/>
  <c r="AU1922" i="13"/>
  <c r="AS1922" i="13"/>
  <c r="AR1922" i="13"/>
  <c r="AQ1922" i="13"/>
  <c r="AO1922" i="13"/>
  <c r="AN1922" i="13"/>
  <c r="AM1922" i="13"/>
  <c r="AK1922" i="13"/>
  <c r="AJ1922" i="13"/>
  <c r="AI1922" i="13"/>
  <c r="BE1921" i="13"/>
  <c r="BD1921" i="13"/>
  <c r="BC1921" i="13"/>
  <c r="BA1921" i="13"/>
  <c r="AZ1921" i="13"/>
  <c r="AY1921" i="13"/>
  <c r="AW1921" i="13"/>
  <c r="AV1921" i="13"/>
  <c r="AU1921" i="13"/>
  <c r="AS1921" i="13"/>
  <c r="AR1921" i="13"/>
  <c r="AQ1921" i="13"/>
  <c r="AO1921" i="13"/>
  <c r="AN1921" i="13"/>
  <c r="AM1921" i="13"/>
  <c r="AK1921" i="13"/>
  <c r="AJ1921" i="13"/>
  <c r="AI1921" i="13"/>
  <c r="BE1920" i="13"/>
  <c r="BD1920" i="13"/>
  <c r="BC1920" i="13"/>
  <c r="BA1920" i="13"/>
  <c r="AZ1920" i="13"/>
  <c r="AY1920" i="13"/>
  <c r="AW1920" i="13"/>
  <c r="AV1920" i="13"/>
  <c r="AU1920" i="13"/>
  <c r="AS1920" i="13"/>
  <c r="AR1920" i="13"/>
  <c r="AQ1920" i="13"/>
  <c r="AO1920" i="13"/>
  <c r="AN1920" i="13"/>
  <c r="AM1920" i="13"/>
  <c r="AK1920" i="13"/>
  <c r="AJ1920" i="13"/>
  <c r="AI1920" i="13"/>
  <c r="BE1919" i="13"/>
  <c r="BD1919" i="13"/>
  <c r="BC1919" i="13"/>
  <c r="BA1919" i="13"/>
  <c r="AZ1919" i="13"/>
  <c r="AY1919" i="13"/>
  <c r="AW1919" i="13"/>
  <c r="AV1919" i="13"/>
  <c r="AU1919" i="13"/>
  <c r="AS1919" i="13"/>
  <c r="AR1919" i="13"/>
  <c r="AQ1919" i="13"/>
  <c r="AO1919" i="13"/>
  <c r="AN1919" i="13"/>
  <c r="AM1919" i="13"/>
  <c r="AK1919" i="13"/>
  <c r="AJ1919" i="13"/>
  <c r="AI1919" i="13"/>
  <c r="BE1918" i="13"/>
  <c r="BD1918" i="13"/>
  <c r="BC1918" i="13"/>
  <c r="BA1918" i="13"/>
  <c r="AZ1918" i="13"/>
  <c r="AY1918" i="13"/>
  <c r="AW1918" i="13"/>
  <c r="AV1918" i="13"/>
  <c r="AU1918" i="13"/>
  <c r="AS1918" i="13"/>
  <c r="AR1918" i="13"/>
  <c r="AQ1918" i="13"/>
  <c r="AO1918" i="13"/>
  <c r="AP1918" i="13" s="1"/>
  <c r="AN1918" i="13"/>
  <c r="AM1918" i="13"/>
  <c r="AK1918" i="13"/>
  <c r="AJ1918" i="13"/>
  <c r="AI1918" i="13"/>
  <c r="AL1918" i="13" s="1"/>
  <c r="BE1917" i="13"/>
  <c r="BD1917" i="13"/>
  <c r="BC1917" i="13"/>
  <c r="BA1917" i="13"/>
  <c r="AZ1917" i="13"/>
  <c r="AY1917" i="13"/>
  <c r="AW1917" i="13"/>
  <c r="AV1917" i="13"/>
  <c r="AU1917" i="13"/>
  <c r="AS1917" i="13"/>
  <c r="AR1917" i="13"/>
  <c r="AT1917" i="13" s="1"/>
  <c r="AQ1917" i="13"/>
  <c r="AO1917" i="13"/>
  <c r="AN1917" i="13"/>
  <c r="AM1917" i="13"/>
  <c r="AK1917" i="13"/>
  <c r="AJ1917" i="13"/>
  <c r="AI1917" i="13"/>
  <c r="BE1916" i="13"/>
  <c r="BD1916" i="13"/>
  <c r="BC1916" i="13"/>
  <c r="BA1916" i="13"/>
  <c r="AZ1916" i="13"/>
  <c r="AY1916" i="13"/>
  <c r="AW1916" i="13"/>
  <c r="AV1916" i="13"/>
  <c r="AU1916" i="13"/>
  <c r="AS1916" i="13"/>
  <c r="AR1916" i="13"/>
  <c r="AQ1916" i="13"/>
  <c r="AO1916" i="13"/>
  <c r="AN1916" i="13"/>
  <c r="AM1916" i="13"/>
  <c r="AK1916" i="13"/>
  <c r="AJ1916" i="13"/>
  <c r="AL1916" i="13" s="1"/>
  <c r="AI1916" i="13"/>
  <c r="BE1915" i="13"/>
  <c r="BD1915" i="13"/>
  <c r="BC1915" i="13"/>
  <c r="BA1915" i="13"/>
  <c r="AZ1915" i="13"/>
  <c r="AY1915" i="13"/>
  <c r="AW1915" i="13"/>
  <c r="AV1915" i="13"/>
  <c r="AU1915" i="13"/>
  <c r="AS1915" i="13"/>
  <c r="AR1915" i="13"/>
  <c r="AQ1915" i="13"/>
  <c r="AO1915" i="13"/>
  <c r="AN1915" i="13"/>
  <c r="AM1915" i="13"/>
  <c r="AK1915" i="13"/>
  <c r="AJ1915" i="13"/>
  <c r="AI1915" i="13"/>
  <c r="BE1914" i="13"/>
  <c r="BD1914" i="13"/>
  <c r="BC1914" i="13"/>
  <c r="BA1914" i="13"/>
  <c r="AZ1914" i="13"/>
  <c r="AY1914" i="13"/>
  <c r="AW1914" i="13"/>
  <c r="AV1914" i="13"/>
  <c r="AU1914" i="13"/>
  <c r="AS1914" i="13"/>
  <c r="AR1914" i="13"/>
  <c r="AQ1914" i="13"/>
  <c r="AO1914" i="13"/>
  <c r="AN1914" i="13"/>
  <c r="AM1914" i="13"/>
  <c r="AK1914" i="13"/>
  <c r="AJ1914" i="13"/>
  <c r="AI1914" i="13"/>
  <c r="BE1913" i="13"/>
  <c r="BD1913" i="13"/>
  <c r="BC1913" i="13"/>
  <c r="BA1913" i="13"/>
  <c r="AZ1913" i="13"/>
  <c r="AY1913" i="13"/>
  <c r="AW1913" i="13"/>
  <c r="AV1913" i="13"/>
  <c r="AU1913" i="13"/>
  <c r="AS1913" i="13"/>
  <c r="AR1913" i="13"/>
  <c r="AQ1913" i="13"/>
  <c r="AT1913" i="13" s="1"/>
  <c r="AO1913" i="13"/>
  <c r="AN1913" i="13"/>
  <c r="AM1913" i="13"/>
  <c r="AK1913" i="13"/>
  <c r="AJ1913" i="13"/>
  <c r="AI1913" i="13"/>
  <c r="BE1912" i="13"/>
  <c r="BD1912" i="13"/>
  <c r="BC1912" i="13"/>
  <c r="BA1912" i="13"/>
  <c r="AZ1912" i="13"/>
  <c r="AY1912" i="13"/>
  <c r="AW1912" i="13"/>
  <c r="AV1912" i="13"/>
  <c r="AX1912" i="13" s="1"/>
  <c r="AU1912" i="13"/>
  <c r="AS1912" i="13"/>
  <c r="AR1912" i="13"/>
  <c r="AQ1912" i="13"/>
  <c r="AO1912" i="13"/>
  <c r="AN1912" i="13"/>
  <c r="AM1912" i="13"/>
  <c r="AK1912" i="13"/>
  <c r="AJ1912" i="13"/>
  <c r="AI1912" i="13"/>
  <c r="BE1911" i="13"/>
  <c r="BD1911" i="13"/>
  <c r="BC1911" i="13"/>
  <c r="BA1911" i="13"/>
  <c r="AZ1911" i="13"/>
  <c r="AY1911" i="13"/>
  <c r="AW1911" i="13"/>
  <c r="AV1911" i="13"/>
  <c r="AU1911" i="13"/>
  <c r="AS1911" i="13"/>
  <c r="AR1911" i="13"/>
  <c r="AQ1911" i="13"/>
  <c r="AO1911" i="13"/>
  <c r="AN1911" i="13"/>
  <c r="AM1911" i="13"/>
  <c r="AK1911" i="13"/>
  <c r="AJ1911" i="13"/>
  <c r="AI1911" i="13"/>
  <c r="BE1910" i="13"/>
  <c r="BD1910" i="13"/>
  <c r="BC1910" i="13"/>
  <c r="BA1910" i="13"/>
  <c r="AZ1910" i="13"/>
  <c r="BB1910" i="13" s="1"/>
  <c r="AY1910" i="13"/>
  <c r="AW1910" i="13"/>
  <c r="AV1910" i="13"/>
  <c r="AU1910" i="13"/>
  <c r="AS1910" i="13"/>
  <c r="AR1910" i="13"/>
  <c r="AQ1910" i="13"/>
  <c r="AO1910" i="13"/>
  <c r="AN1910" i="13"/>
  <c r="AM1910" i="13"/>
  <c r="AK1910" i="13"/>
  <c r="AJ1910" i="13"/>
  <c r="AI1910" i="13"/>
  <c r="BE1909" i="13"/>
  <c r="BD1909" i="13"/>
  <c r="BC1909" i="13"/>
  <c r="BF1909" i="13" s="1"/>
  <c r="BA1909" i="13"/>
  <c r="AZ1909" i="13"/>
  <c r="AY1909" i="13"/>
  <c r="AW1909" i="13"/>
  <c r="AV1909" i="13"/>
  <c r="AU1909" i="13"/>
  <c r="AS1909" i="13"/>
  <c r="AR1909" i="13"/>
  <c r="AQ1909" i="13"/>
  <c r="AO1909" i="13"/>
  <c r="AN1909" i="13"/>
  <c r="AM1909" i="13"/>
  <c r="AK1909" i="13"/>
  <c r="AJ1909" i="13"/>
  <c r="AL1909" i="13" s="1"/>
  <c r="AI1909" i="13"/>
  <c r="BE1908" i="13"/>
  <c r="BD1908" i="13"/>
  <c r="BC1908" i="13"/>
  <c r="BA1908" i="13"/>
  <c r="AZ1908" i="13"/>
  <c r="AY1908" i="13"/>
  <c r="AW1908" i="13"/>
  <c r="AV1908" i="13"/>
  <c r="AX1908" i="13" s="1"/>
  <c r="AU1908" i="13"/>
  <c r="AS1908" i="13"/>
  <c r="AR1908" i="13"/>
  <c r="AQ1908" i="13"/>
  <c r="AO1908" i="13"/>
  <c r="AN1908" i="13"/>
  <c r="AM1908" i="13"/>
  <c r="AK1908" i="13"/>
  <c r="AJ1908" i="13"/>
  <c r="AI1908" i="13"/>
  <c r="BE1907" i="13"/>
  <c r="BD1907" i="13"/>
  <c r="BC1907" i="13"/>
  <c r="BA1907" i="13"/>
  <c r="AZ1907" i="13"/>
  <c r="AY1907" i="13"/>
  <c r="AW1907" i="13"/>
  <c r="AV1907" i="13"/>
  <c r="AU1907" i="13"/>
  <c r="AX1907" i="13" s="1"/>
  <c r="AS1907" i="13"/>
  <c r="AR1907" i="13"/>
  <c r="AQ1907" i="13"/>
  <c r="AO1907" i="13"/>
  <c r="AN1907" i="13"/>
  <c r="AM1907" i="13"/>
  <c r="AK1907" i="13"/>
  <c r="AJ1907" i="13"/>
  <c r="AI1907" i="13"/>
  <c r="BE1906" i="13"/>
  <c r="BD1906" i="13"/>
  <c r="BC1906" i="13"/>
  <c r="BA1906" i="13"/>
  <c r="AZ1906" i="13"/>
  <c r="AY1906" i="13"/>
  <c r="AW1906" i="13"/>
  <c r="AV1906" i="13"/>
  <c r="AU1906" i="13"/>
  <c r="AS1906" i="13"/>
  <c r="AR1906" i="13"/>
  <c r="AQ1906" i="13"/>
  <c r="AO1906" i="13"/>
  <c r="AN1906" i="13"/>
  <c r="AM1906" i="13"/>
  <c r="AK1906" i="13"/>
  <c r="AJ1906" i="13"/>
  <c r="AI1906" i="13"/>
  <c r="BE1905" i="13"/>
  <c r="BD1905" i="13"/>
  <c r="BC1905" i="13"/>
  <c r="BA1905" i="13"/>
  <c r="AZ1905" i="13"/>
  <c r="AY1905" i="13"/>
  <c r="AW1905" i="13"/>
  <c r="AV1905" i="13"/>
  <c r="AU1905" i="13"/>
  <c r="AS1905" i="13"/>
  <c r="AR1905" i="13"/>
  <c r="AQ1905" i="13"/>
  <c r="AO1905" i="13"/>
  <c r="AN1905" i="13"/>
  <c r="AM1905" i="13"/>
  <c r="AK1905" i="13"/>
  <c r="AJ1905" i="13"/>
  <c r="AI1905" i="13"/>
  <c r="BE1904" i="13"/>
  <c r="BD1904" i="13"/>
  <c r="BC1904" i="13"/>
  <c r="BA1904" i="13"/>
  <c r="AZ1904" i="13"/>
  <c r="AY1904" i="13"/>
  <c r="AW1904" i="13"/>
  <c r="AV1904" i="13"/>
  <c r="AU1904" i="13"/>
  <c r="AS1904" i="13"/>
  <c r="AR1904" i="13"/>
  <c r="AQ1904" i="13"/>
  <c r="AO1904" i="13"/>
  <c r="AN1904" i="13"/>
  <c r="AM1904" i="13"/>
  <c r="AK1904" i="13"/>
  <c r="AJ1904" i="13"/>
  <c r="AI1904" i="13"/>
  <c r="AL1904" i="13" s="1"/>
  <c r="BE1903" i="13"/>
  <c r="BD1903" i="13"/>
  <c r="BC1903" i="13"/>
  <c r="BA1903" i="13"/>
  <c r="AZ1903" i="13"/>
  <c r="BB1903" i="13" s="1"/>
  <c r="AY1903" i="13"/>
  <c r="AW1903" i="13"/>
  <c r="AV1903" i="13"/>
  <c r="AU1903" i="13"/>
  <c r="AS1903" i="13"/>
  <c r="AR1903" i="13"/>
  <c r="AQ1903" i="13"/>
  <c r="AO1903" i="13"/>
  <c r="AN1903" i="13"/>
  <c r="AM1903" i="13"/>
  <c r="AK1903" i="13"/>
  <c r="AJ1903" i="13"/>
  <c r="AL1903" i="13" s="1"/>
  <c r="AI1903" i="13"/>
  <c r="BE1902" i="13"/>
  <c r="BD1902" i="13"/>
  <c r="BC1902" i="13"/>
  <c r="BA1902" i="13"/>
  <c r="AZ1902" i="13"/>
  <c r="AY1902" i="13"/>
  <c r="AW1902" i="13"/>
  <c r="AV1902" i="13"/>
  <c r="AU1902" i="13"/>
  <c r="AS1902" i="13"/>
  <c r="AR1902" i="13"/>
  <c r="AQ1902" i="13"/>
  <c r="AO1902" i="13"/>
  <c r="AN1902" i="13"/>
  <c r="AM1902" i="13"/>
  <c r="AK1902" i="13"/>
  <c r="AJ1902" i="13"/>
  <c r="AI1902" i="13"/>
  <c r="BF1901" i="13"/>
  <c r="BE1901" i="13"/>
  <c r="BD1901" i="13"/>
  <c r="BC1901" i="13"/>
  <c r="BA1901" i="13"/>
  <c r="AZ1901" i="13"/>
  <c r="AY1901" i="13"/>
  <c r="AW1901" i="13"/>
  <c r="AV1901" i="13"/>
  <c r="AX1901" i="13" s="1"/>
  <c r="AU1901" i="13"/>
  <c r="AS1901" i="13"/>
  <c r="AR1901" i="13"/>
  <c r="AQ1901" i="13"/>
  <c r="AO1901" i="13"/>
  <c r="AN1901" i="13"/>
  <c r="AM1901" i="13"/>
  <c r="AK1901" i="13"/>
  <c r="AJ1901" i="13"/>
  <c r="AI1901" i="13"/>
  <c r="BE1900" i="13"/>
  <c r="BD1900" i="13"/>
  <c r="BC1900" i="13"/>
  <c r="BA1900" i="13"/>
  <c r="AZ1900" i="13"/>
  <c r="AY1900" i="13"/>
  <c r="AW1900" i="13"/>
  <c r="AV1900" i="13"/>
  <c r="AU1900" i="13"/>
  <c r="AS1900" i="13"/>
  <c r="AR1900" i="13"/>
  <c r="AQ1900" i="13"/>
  <c r="AO1900" i="13"/>
  <c r="AN1900" i="13"/>
  <c r="AM1900" i="13"/>
  <c r="AK1900" i="13"/>
  <c r="AJ1900" i="13"/>
  <c r="AI1900" i="13"/>
  <c r="BE1899" i="13"/>
  <c r="BD1899" i="13"/>
  <c r="BC1899" i="13"/>
  <c r="BA1899" i="13"/>
  <c r="AZ1899" i="13"/>
  <c r="AY1899" i="13"/>
  <c r="AW1899" i="13"/>
  <c r="AV1899" i="13"/>
  <c r="AU1899" i="13"/>
  <c r="AS1899" i="13"/>
  <c r="AR1899" i="13"/>
  <c r="AQ1899" i="13"/>
  <c r="AO1899" i="13"/>
  <c r="AN1899" i="13"/>
  <c r="AP1899" i="13" s="1"/>
  <c r="AM1899" i="13"/>
  <c r="AK1899" i="13"/>
  <c r="AJ1899" i="13"/>
  <c r="AI1899" i="13"/>
  <c r="BE1898" i="13"/>
  <c r="BD1898" i="13"/>
  <c r="BC1898" i="13"/>
  <c r="BA1898" i="13"/>
  <c r="AZ1898" i="13"/>
  <c r="AY1898" i="13"/>
  <c r="AW1898" i="13"/>
  <c r="AV1898" i="13"/>
  <c r="AU1898" i="13"/>
  <c r="AS1898" i="13"/>
  <c r="AR1898" i="13"/>
  <c r="AQ1898" i="13"/>
  <c r="AO1898" i="13"/>
  <c r="AN1898" i="13"/>
  <c r="AM1898" i="13"/>
  <c r="AK1898" i="13"/>
  <c r="AJ1898" i="13"/>
  <c r="AI1898" i="13"/>
  <c r="BE1897" i="13"/>
  <c r="BD1897" i="13"/>
  <c r="BC1897" i="13"/>
  <c r="BF1897" i="13" s="1"/>
  <c r="BA1897" i="13"/>
  <c r="AZ1897" i="13"/>
  <c r="AY1897" i="13"/>
  <c r="AW1897" i="13"/>
  <c r="AV1897" i="13"/>
  <c r="AU1897" i="13"/>
  <c r="AS1897" i="13"/>
  <c r="AR1897" i="13"/>
  <c r="AQ1897" i="13"/>
  <c r="AO1897" i="13"/>
  <c r="AN1897" i="13"/>
  <c r="AM1897" i="13"/>
  <c r="AK1897" i="13"/>
  <c r="AJ1897" i="13"/>
  <c r="AI1897" i="13"/>
  <c r="BE1896" i="13"/>
  <c r="BD1896" i="13"/>
  <c r="BC1896" i="13"/>
  <c r="BA1896" i="13"/>
  <c r="AZ1896" i="13"/>
  <c r="AY1896" i="13"/>
  <c r="AW1896" i="13"/>
  <c r="AV1896" i="13"/>
  <c r="AU1896" i="13"/>
  <c r="AS1896" i="13"/>
  <c r="AR1896" i="13"/>
  <c r="AQ1896" i="13"/>
  <c r="AO1896" i="13"/>
  <c r="AN1896" i="13"/>
  <c r="AM1896" i="13"/>
  <c r="AK1896" i="13"/>
  <c r="AJ1896" i="13"/>
  <c r="AI1896" i="13"/>
  <c r="BE1895" i="13"/>
  <c r="BF1895" i="13" s="1"/>
  <c r="BD1895" i="13"/>
  <c r="BC1895" i="13"/>
  <c r="BA1895" i="13"/>
  <c r="AZ1895" i="13"/>
  <c r="AY1895" i="13"/>
  <c r="AW1895" i="13"/>
  <c r="AV1895" i="13"/>
  <c r="AU1895" i="13"/>
  <c r="AS1895" i="13"/>
  <c r="AR1895" i="13"/>
  <c r="AQ1895" i="13"/>
  <c r="AO1895" i="13"/>
  <c r="AN1895" i="13"/>
  <c r="AM1895" i="13"/>
  <c r="AK1895" i="13"/>
  <c r="AJ1895" i="13"/>
  <c r="AI1895" i="13"/>
  <c r="BE1894" i="13"/>
  <c r="BD1894" i="13"/>
  <c r="BC1894" i="13"/>
  <c r="BA1894" i="13"/>
  <c r="AZ1894" i="13"/>
  <c r="AY1894" i="13"/>
  <c r="AW1894" i="13"/>
  <c r="AV1894" i="13"/>
  <c r="AU1894" i="13"/>
  <c r="AS1894" i="13"/>
  <c r="AR1894" i="13"/>
  <c r="AT1894" i="13" s="1"/>
  <c r="AQ1894" i="13"/>
  <c r="AO1894" i="13"/>
  <c r="AN1894" i="13"/>
  <c r="AM1894" i="13"/>
  <c r="AK1894" i="13"/>
  <c r="AJ1894" i="13"/>
  <c r="AI1894" i="13"/>
  <c r="BE1893" i="13"/>
  <c r="BD1893" i="13"/>
  <c r="BC1893" i="13"/>
  <c r="BA1893" i="13"/>
  <c r="AZ1893" i="13"/>
  <c r="AY1893" i="13"/>
  <c r="AW1893" i="13"/>
  <c r="AV1893" i="13"/>
  <c r="AU1893" i="13"/>
  <c r="AS1893" i="13"/>
  <c r="AR1893" i="13"/>
  <c r="AQ1893" i="13"/>
  <c r="AO1893" i="13"/>
  <c r="AN1893" i="13"/>
  <c r="AM1893" i="13"/>
  <c r="AP1893" i="13" s="1"/>
  <c r="AK1893" i="13"/>
  <c r="AJ1893" i="13"/>
  <c r="AI1893" i="13"/>
  <c r="BE1892" i="13"/>
  <c r="BD1892" i="13"/>
  <c r="BC1892" i="13"/>
  <c r="BA1892" i="13"/>
  <c r="AZ1892" i="13"/>
  <c r="AY1892" i="13"/>
  <c r="AW1892" i="13"/>
  <c r="AV1892" i="13"/>
  <c r="AU1892" i="13"/>
  <c r="AX1892" i="13" s="1"/>
  <c r="AS1892" i="13"/>
  <c r="AR1892" i="13"/>
  <c r="AT1892" i="13" s="1"/>
  <c r="AQ1892" i="13"/>
  <c r="AO1892" i="13"/>
  <c r="AN1892" i="13"/>
  <c r="AM1892" i="13"/>
  <c r="AK1892" i="13"/>
  <c r="AJ1892" i="13"/>
  <c r="AI1892" i="13"/>
  <c r="BE1891" i="13"/>
  <c r="BD1891" i="13"/>
  <c r="BC1891" i="13"/>
  <c r="BA1891" i="13"/>
  <c r="AZ1891" i="13"/>
  <c r="AY1891" i="13"/>
  <c r="AW1891" i="13"/>
  <c r="AV1891" i="13"/>
  <c r="AU1891" i="13"/>
  <c r="AS1891" i="13"/>
  <c r="AR1891" i="13"/>
  <c r="AQ1891" i="13"/>
  <c r="AO1891" i="13"/>
  <c r="AN1891" i="13"/>
  <c r="AM1891" i="13"/>
  <c r="AK1891" i="13"/>
  <c r="AJ1891" i="13"/>
  <c r="AI1891" i="13"/>
  <c r="BE1890" i="13"/>
  <c r="BD1890" i="13"/>
  <c r="BC1890" i="13"/>
  <c r="BA1890" i="13"/>
  <c r="AZ1890" i="13"/>
  <c r="AY1890" i="13"/>
  <c r="AW1890" i="13"/>
  <c r="AV1890" i="13"/>
  <c r="AU1890" i="13"/>
  <c r="AS1890" i="13"/>
  <c r="AR1890" i="13"/>
  <c r="AQ1890" i="13"/>
  <c r="AO1890" i="13"/>
  <c r="AN1890" i="13"/>
  <c r="AP1890" i="13" s="1"/>
  <c r="AM1890" i="13"/>
  <c r="AK1890" i="13"/>
  <c r="AJ1890" i="13"/>
  <c r="AI1890" i="13"/>
  <c r="BE1889" i="13"/>
  <c r="BD1889" i="13"/>
  <c r="BC1889" i="13"/>
  <c r="BA1889" i="13"/>
  <c r="AZ1889" i="13"/>
  <c r="BB1889" i="13" s="1"/>
  <c r="AY1889" i="13"/>
  <c r="AW1889" i="13"/>
  <c r="AV1889" i="13"/>
  <c r="AU1889" i="13"/>
  <c r="AS1889" i="13"/>
  <c r="AR1889" i="13"/>
  <c r="AQ1889" i="13"/>
  <c r="AO1889" i="13"/>
  <c r="AN1889" i="13"/>
  <c r="AP1889" i="13" s="1"/>
  <c r="AM1889" i="13"/>
  <c r="AK1889" i="13"/>
  <c r="AJ1889" i="13"/>
  <c r="AI1889" i="13"/>
  <c r="BE1888" i="13"/>
  <c r="BD1888" i="13"/>
  <c r="BC1888" i="13"/>
  <c r="BB1888" i="13"/>
  <c r="BA1888" i="13"/>
  <c r="AZ1888" i="13"/>
  <c r="AY1888" i="13"/>
  <c r="AW1888" i="13"/>
  <c r="AV1888" i="13"/>
  <c r="AU1888" i="13"/>
  <c r="AS1888" i="13"/>
  <c r="AR1888" i="13"/>
  <c r="AQ1888" i="13"/>
  <c r="AO1888" i="13"/>
  <c r="AN1888" i="13"/>
  <c r="AM1888" i="13"/>
  <c r="AK1888" i="13"/>
  <c r="AJ1888" i="13"/>
  <c r="AI1888" i="13"/>
  <c r="BE1887" i="13"/>
  <c r="BD1887" i="13"/>
  <c r="BC1887" i="13"/>
  <c r="BA1887" i="13"/>
  <c r="AZ1887" i="13"/>
  <c r="AY1887" i="13"/>
  <c r="AW1887" i="13"/>
  <c r="AV1887" i="13"/>
  <c r="AU1887" i="13"/>
  <c r="AS1887" i="13"/>
  <c r="AR1887" i="13"/>
  <c r="AQ1887" i="13"/>
  <c r="AT1887" i="13" s="1"/>
  <c r="AO1887" i="13"/>
  <c r="AN1887" i="13"/>
  <c r="AM1887" i="13"/>
  <c r="AK1887" i="13"/>
  <c r="AJ1887" i="13"/>
  <c r="AI1887" i="13"/>
  <c r="BE1886" i="13"/>
  <c r="BD1886" i="13"/>
  <c r="BC1886" i="13"/>
  <c r="BA1886" i="13"/>
  <c r="AZ1886" i="13"/>
  <c r="AY1886" i="13"/>
  <c r="AW1886" i="13"/>
  <c r="AV1886" i="13"/>
  <c r="AU1886" i="13"/>
  <c r="AS1886" i="13"/>
  <c r="AR1886" i="13"/>
  <c r="AQ1886" i="13"/>
  <c r="AP1886" i="13"/>
  <c r="AO1886" i="13"/>
  <c r="AN1886" i="13"/>
  <c r="AM1886" i="13"/>
  <c r="AK1886" i="13"/>
  <c r="AJ1886" i="13"/>
  <c r="AI1886" i="13"/>
  <c r="BE1885" i="13"/>
  <c r="BD1885" i="13"/>
  <c r="BC1885" i="13"/>
  <c r="BA1885" i="13"/>
  <c r="AZ1885" i="13"/>
  <c r="AY1885" i="13"/>
  <c r="AW1885" i="13"/>
  <c r="AV1885" i="13"/>
  <c r="AU1885" i="13"/>
  <c r="AS1885" i="13"/>
  <c r="AR1885" i="13"/>
  <c r="AQ1885" i="13"/>
  <c r="AO1885" i="13"/>
  <c r="AN1885" i="13"/>
  <c r="AM1885" i="13"/>
  <c r="AK1885" i="13"/>
  <c r="AJ1885" i="13"/>
  <c r="AI1885" i="13"/>
  <c r="BE1884" i="13"/>
  <c r="BD1884" i="13"/>
  <c r="BF1884" i="13" s="1"/>
  <c r="BC1884" i="13"/>
  <c r="BA1884" i="13"/>
  <c r="AZ1884" i="13"/>
  <c r="AY1884" i="13"/>
  <c r="AW1884" i="13"/>
  <c r="AV1884" i="13"/>
  <c r="AU1884" i="13"/>
  <c r="AS1884" i="13"/>
  <c r="AR1884" i="13"/>
  <c r="AQ1884" i="13"/>
  <c r="AO1884" i="13"/>
  <c r="AN1884" i="13"/>
  <c r="AM1884" i="13"/>
  <c r="AK1884" i="13"/>
  <c r="AJ1884" i="13"/>
  <c r="AL1884" i="13" s="1"/>
  <c r="AI1884" i="13"/>
  <c r="BE1883" i="13"/>
  <c r="BD1883" i="13"/>
  <c r="BC1883" i="13"/>
  <c r="BA1883" i="13"/>
  <c r="AZ1883" i="13"/>
  <c r="AY1883" i="13"/>
  <c r="AW1883" i="13"/>
  <c r="AV1883" i="13"/>
  <c r="AU1883" i="13"/>
  <c r="AS1883" i="13"/>
  <c r="AR1883" i="13"/>
  <c r="AQ1883" i="13"/>
  <c r="AO1883" i="13"/>
  <c r="AN1883" i="13"/>
  <c r="AM1883" i="13"/>
  <c r="AK1883" i="13"/>
  <c r="AJ1883" i="13"/>
  <c r="AI1883" i="13"/>
  <c r="AL1883" i="13" s="1"/>
  <c r="BE1882" i="13"/>
  <c r="BD1882" i="13"/>
  <c r="BC1882" i="13"/>
  <c r="BA1882" i="13"/>
  <c r="AZ1882" i="13"/>
  <c r="AY1882" i="13"/>
  <c r="AW1882" i="13"/>
  <c r="AV1882" i="13"/>
  <c r="AU1882" i="13"/>
  <c r="AS1882" i="13"/>
  <c r="AR1882" i="13"/>
  <c r="AT1882" i="13" s="1"/>
  <c r="AQ1882" i="13"/>
  <c r="AO1882" i="13"/>
  <c r="AN1882" i="13"/>
  <c r="AP1882" i="13" s="1"/>
  <c r="AM1882" i="13"/>
  <c r="AK1882" i="13"/>
  <c r="AJ1882" i="13"/>
  <c r="AI1882" i="13"/>
  <c r="AL1882" i="13" s="1"/>
  <c r="BE1881" i="13"/>
  <c r="BD1881" i="13"/>
  <c r="BC1881" i="13"/>
  <c r="BA1881" i="13"/>
  <c r="AZ1881" i="13"/>
  <c r="AY1881" i="13"/>
  <c r="AW1881" i="13"/>
  <c r="AV1881" i="13"/>
  <c r="AU1881" i="13"/>
  <c r="AS1881" i="13"/>
  <c r="AR1881" i="13"/>
  <c r="AQ1881" i="13"/>
  <c r="AO1881" i="13"/>
  <c r="AN1881" i="13"/>
  <c r="AM1881" i="13"/>
  <c r="AK1881" i="13"/>
  <c r="AJ1881" i="13"/>
  <c r="AI1881" i="13"/>
  <c r="BE1880" i="13"/>
  <c r="BD1880" i="13"/>
  <c r="BC1880" i="13"/>
  <c r="BA1880" i="13"/>
  <c r="AZ1880" i="13"/>
  <c r="AY1880" i="13"/>
  <c r="AW1880" i="13"/>
  <c r="AV1880" i="13"/>
  <c r="AU1880" i="13"/>
  <c r="AT1880" i="13"/>
  <c r="AS1880" i="13"/>
  <c r="AR1880" i="13"/>
  <c r="AQ1880" i="13"/>
  <c r="AO1880" i="13"/>
  <c r="AN1880" i="13"/>
  <c r="AM1880" i="13"/>
  <c r="AK1880" i="13"/>
  <c r="AJ1880" i="13"/>
  <c r="AI1880" i="13"/>
  <c r="BE1879" i="13"/>
  <c r="BD1879" i="13"/>
  <c r="BC1879" i="13"/>
  <c r="BA1879" i="13"/>
  <c r="AZ1879" i="13"/>
  <c r="AY1879" i="13"/>
  <c r="AW1879" i="13"/>
  <c r="AV1879" i="13"/>
  <c r="AU1879" i="13"/>
  <c r="AS1879" i="13"/>
  <c r="AR1879" i="13"/>
  <c r="AQ1879" i="13"/>
  <c r="AO1879" i="13"/>
  <c r="AN1879" i="13"/>
  <c r="AM1879" i="13"/>
  <c r="AK1879" i="13"/>
  <c r="AJ1879" i="13"/>
  <c r="AI1879" i="13"/>
  <c r="BE1878" i="13"/>
  <c r="BD1878" i="13"/>
  <c r="BC1878" i="13"/>
  <c r="BA1878" i="13"/>
  <c r="AZ1878" i="13"/>
  <c r="AY1878" i="13"/>
  <c r="AW1878" i="13"/>
  <c r="AV1878" i="13"/>
  <c r="AU1878" i="13"/>
  <c r="AT1878" i="13"/>
  <c r="AS1878" i="13"/>
  <c r="AR1878" i="13"/>
  <c r="AQ1878" i="13"/>
  <c r="AO1878" i="13"/>
  <c r="AN1878" i="13"/>
  <c r="AM1878" i="13"/>
  <c r="AK1878" i="13"/>
  <c r="AJ1878" i="13"/>
  <c r="AI1878" i="13"/>
  <c r="BE1877" i="13"/>
  <c r="BD1877" i="13"/>
  <c r="BC1877" i="13"/>
  <c r="BA1877" i="13"/>
  <c r="AZ1877" i="13"/>
  <c r="AY1877" i="13"/>
  <c r="AW1877" i="13"/>
  <c r="AV1877" i="13"/>
  <c r="AU1877" i="13"/>
  <c r="AS1877" i="13"/>
  <c r="AR1877" i="13"/>
  <c r="AQ1877" i="13"/>
  <c r="AO1877" i="13"/>
  <c r="AN1877" i="13"/>
  <c r="AM1877" i="13"/>
  <c r="AK1877" i="13"/>
  <c r="AJ1877" i="13"/>
  <c r="AI1877" i="13"/>
  <c r="BF1876" i="13"/>
  <c r="BE1876" i="13"/>
  <c r="BD1876" i="13"/>
  <c r="BC1876" i="13"/>
  <c r="BA1876" i="13"/>
  <c r="AZ1876" i="13"/>
  <c r="AY1876" i="13"/>
  <c r="AW1876" i="13"/>
  <c r="AV1876" i="13"/>
  <c r="AU1876" i="13"/>
  <c r="AS1876" i="13"/>
  <c r="AR1876" i="13"/>
  <c r="AQ1876" i="13"/>
  <c r="AO1876" i="13"/>
  <c r="AN1876" i="13"/>
  <c r="AM1876" i="13"/>
  <c r="AK1876" i="13"/>
  <c r="AJ1876" i="13"/>
  <c r="AI1876" i="13"/>
  <c r="BE1875" i="13"/>
  <c r="BD1875" i="13"/>
  <c r="BC1875" i="13"/>
  <c r="BA1875" i="13"/>
  <c r="AZ1875" i="13"/>
  <c r="AY1875" i="13"/>
  <c r="AW1875" i="13"/>
  <c r="AV1875" i="13"/>
  <c r="AU1875" i="13"/>
  <c r="AS1875" i="13"/>
  <c r="AR1875" i="13"/>
  <c r="AQ1875" i="13"/>
  <c r="AO1875" i="13"/>
  <c r="AN1875" i="13"/>
  <c r="AM1875" i="13"/>
  <c r="AK1875" i="13"/>
  <c r="AJ1875" i="13"/>
  <c r="AI1875" i="13"/>
  <c r="BE1874" i="13"/>
  <c r="BD1874" i="13"/>
  <c r="BC1874" i="13"/>
  <c r="BA1874" i="13"/>
  <c r="AZ1874" i="13"/>
  <c r="BB1874" i="13" s="1"/>
  <c r="AY1874" i="13"/>
  <c r="AW1874" i="13"/>
  <c r="AV1874" i="13"/>
  <c r="AU1874" i="13"/>
  <c r="AS1874" i="13"/>
  <c r="AR1874" i="13"/>
  <c r="AQ1874" i="13"/>
  <c r="AO1874" i="13"/>
  <c r="AN1874" i="13"/>
  <c r="AM1874" i="13"/>
  <c r="AK1874" i="13"/>
  <c r="AJ1874" i="13"/>
  <c r="AI1874" i="13"/>
  <c r="BE1873" i="13"/>
  <c r="BD1873" i="13"/>
  <c r="BC1873" i="13"/>
  <c r="BA1873" i="13"/>
  <c r="AZ1873" i="13"/>
  <c r="AY1873" i="13"/>
  <c r="AW1873" i="13"/>
  <c r="AV1873" i="13"/>
  <c r="AU1873" i="13"/>
  <c r="AS1873" i="13"/>
  <c r="AR1873" i="13"/>
  <c r="AQ1873" i="13"/>
  <c r="AO1873" i="13"/>
  <c r="AN1873" i="13"/>
  <c r="AM1873" i="13"/>
  <c r="AK1873" i="13"/>
  <c r="AJ1873" i="13"/>
  <c r="AI1873" i="13"/>
  <c r="BE1872" i="13"/>
  <c r="BD1872" i="13"/>
  <c r="BC1872" i="13"/>
  <c r="BA1872" i="13"/>
  <c r="AZ1872" i="13"/>
  <c r="BB1872" i="13" s="1"/>
  <c r="AY1872" i="13"/>
  <c r="AW1872" i="13"/>
  <c r="AV1872" i="13"/>
  <c r="AU1872" i="13"/>
  <c r="AS1872" i="13"/>
  <c r="AR1872" i="13"/>
  <c r="AQ1872" i="13"/>
  <c r="AO1872" i="13"/>
  <c r="AN1872" i="13"/>
  <c r="AM1872" i="13"/>
  <c r="AK1872" i="13"/>
  <c r="AJ1872" i="13"/>
  <c r="AI1872" i="13"/>
  <c r="BE1871" i="13"/>
  <c r="BD1871" i="13"/>
  <c r="BC1871" i="13"/>
  <c r="BA1871" i="13"/>
  <c r="AZ1871" i="13"/>
  <c r="AY1871" i="13"/>
  <c r="AW1871" i="13"/>
  <c r="AV1871" i="13"/>
  <c r="AU1871" i="13"/>
  <c r="AS1871" i="13"/>
  <c r="AR1871" i="13"/>
  <c r="AQ1871" i="13"/>
  <c r="AO1871" i="13"/>
  <c r="AN1871" i="13"/>
  <c r="AP1871" i="13" s="1"/>
  <c r="AM1871" i="13"/>
  <c r="AK1871" i="13"/>
  <c r="AJ1871" i="13"/>
  <c r="AI1871" i="13"/>
  <c r="BE1870" i="13"/>
  <c r="BD1870" i="13"/>
  <c r="BC1870" i="13"/>
  <c r="BA1870" i="13"/>
  <c r="AZ1870" i="13"/>
  <c r="AY1870" i="13"/>
  <c r="AW1870" i="13"/>
  <c r="AV1870" i="13"/>
  <c r="AX1870" i="13" s="1"/>
  <c r="AU1870" i="13"/>
  <c r="AS1870" i="13"/>
  <c r="AR1870" i="13"/>
  <c r="AQ1870" i="13"/>
  <c r="AO1870" i="13"/>
  <c r="AN1870" i="13"/>
  <c r="AM1870" i="13"/>
  <c r="AK1870" i="13"/>
  <c r="AJ1870" i="13"/>
  <c r="AI1870" i="13"/>
  <c r="BE1869" i="13"/>
  <c r="BD1869" i="13"/>
  <c r="BC1869" i="13"/>
  <c r="BA1869" i="13"/>
  <c r="AZ1869" i="13"/>
  <c r="AY1869" i="13"/>
  <c r="AW1869" i="13"/>
  <c r="AV1869" i="13"/>
  <c r="AU1869" i="13"/>
  <c r="AS1869" i="13"/>
  <c r="AR1869" i="13"/>
  <c r="AQ1869" i="13"/>
  <c r="AO1869" i="13"/>
  <c r="AN1869" i="13"/>
  <c r="AM1869" i="13"/>
  <c r="AK1869" i="13"/>
  <c r="AJ1869" i="13"/>
  <c r="AI1869" i="13"/>
  <c r="BE1868" i="13"/>
  <c r="BD1868" i="13"/>
  <c r="BC1868" i="13"/>
  <c r="BA1868" i="13"/>
  <c r="AZ1868" i="13"/>
  <c r="AY1868" i="13"/>
  <c r="AW1868" i="13"/>
  <c r="AV1868" i="13"/>
  <c r="AU1868" i="13"/>
  <c r="AS1868" i="13"/>
  <c r="AR1868" i="13"/>
  <c r="AQ1868" i="13"/>
  <c r="AO1868" i="13"/>
  <c r="AN1868" i="13"/>
  <c r="AM1868" i="13"/>
  <c r="AK1868" i="13"/>
  <c r="AJ1868" i="13"/>
  <c r="AI1868" i="13"/>
  <c r="BE1867" i="13"/>
  <c r="BD1867" i="13"/>
  <c r="BC1867" i="13"/>
  <c r="BA1867" i="13"/>
  <c r="AZ1867" i="13"/>
  <c r="AY1867" i="13"/>
  <c r="AW1867" i="13"/>
  <c r="AV1867" i="13"/>
  <c r="AU1867" i="13"/>
  <c r="AS1867" i="13"/>
  <c r="AR1867" i="13"/>
  <c r="AQ1867" i="13"/>
  <c r="AO1867" i="13"/>
  <c r="AN1867" i="13"/>
  <c r="AM1867" i="13"/>
  <c r="AK1867" i="13"/>
  <c r="AJ1867" i="13"/>
  <c r="AI1867" i="13"/>
  <c r="BE1866" i="13"/>
  <c r="BD1866" i="13"/>
  <c r="BC1866" i="13"/>
  <c r="BA1866" i="13"/>
  <c r="AZ1866" i="13"/>
  <c r="AY1866" i="13"/>
  <c r="AW1866" i="13"/>
  <c r="AV1866" i="13"/>
  <c r="AU1866" i="13"/>
  <c r="AS1866" i="13"/>
  <c r="AR1866" i="13"/>
  <c r="AQ1866" i="13"/>
  <c r="AO1866" i="13"/>
  <c r="AN1866" i="13"/>
  <c r="AM1866" i="13"/>
  <c r="AK1866" i="13"/>
  <c r="AJ1866" i="13"/>
  <c r="AI1866" i="13"/>
  <c r="BE1865" i="13"/>
  <c r="BD1865" i="13"/>
  <c r="BF1865" i="13" s="1"/>
  <c r="BC1865" i="13"/>
  <c r="BA1865" i="13"/>
  <c r="AZ1865" i="13"/>
  <c r="AY1865" i="13"/>
  <c r="AW1865" i="13"/>
  <c r="AV1865" i="13"/>
  <c r="AX1865" i="13" s="1"/>
  <c r="AU1865" i="13"/>
  <c r="AS1865" i="13"/>
  <c r="AR1865" i="13"/>
  <c r="AQ1865" i="13"/>
  <c r="AO1865" i="13"/>
  <c r="AN1865" i="13"/>
  <c r="AM1865" i="13"/>
  <c r="AK1865" i="13"/>
  <c r="AJ1865" i="13"/>
  <c r="AI1865" i="13"/>
  <c r="BE1864" i="13"/>
  <c r="BD1864" i="13"/>
  <c r="BC1864" i="13"/>
  <c r="BA1864" i="13"/>
  <c r="AZ1864" i="13"/>
  <c r="AY1864" i="13"/>
  <c r="AW1864" i="13"/>
  <c r="AV1864" i="13"/>
  <c r="AU1864" i="13"/>
  <c r="AS1864" i="13"/>
  <c r="AR1864" i="13"/>
  <c r="AQ1864" i="13"/>
  <c r="AO1864" i="13"/>
  <c r="AN1864" i="13"/>
  <c r="AM1864" i="13"/>
  <c r="AK1864" i="13"/>
  <c r="AJ1864" i="13"/>
  <c r="AI1864" i="13"/>
  <c r="BE1863" i="13"/>
  <c r="BD1863" i="13"/>
  <c r="BC1863" i="13"/>
  <c r="BA1863" i="13"/>
  <c r="AZ1863" i="13"/>
  <c r="AY1863" i="13"/>
  <c r="AW1863" i="13"/>
  <c r="AV1863" i="13"/>
  <c r="AU1863" i="13"/>
  <c r="AT1863" i="13"/>
  <c r="AS1863" i="13"/>
  <c r="AR1863" i="13"/>
  <c r="AQ1863" i="13"/>
  <c r="AO1863" i="13"/>
  <c r="AN1863" i="13"/>
  <c r="AM1863" i="13"/>
  <c r="AK1863" i="13"/>
  <c r="AJ1863" i="13"/>
  <c r="AI1863" i="13"/>
  <c r="BE1862" i="13"/>
  <c r="BD1862" i="13"/>
  <c r="BC1862" i="13"/>
  <c r="BA1862" i="13"/>
  <c r="AZ1862" i="13"/>
  <c r="AY1862" i="13"/>
  <c r="AW1862" i="13"/>
  <c r="AV1862" i="13"/>
  <c r="AU1862" i="13"/>
  <c r="AS1862" i="13"/>
  <c r="AR1862" i="13"/>
  <c r="AQ1862" i="13"/>
  <c r="AO1862" i="13"/>
  <c r="AN1862" i="13"/>
  <c r="AM1862" i="13"/>
  <c r="AK1862" i="13"/>
  <c r="AJ1862" i="13"/>
  <c r="AI1862" i="13"/>
  <c r="BE1861" i="13"/>
  <c r="BD1861" i="13"/>
  <c r="BC1861" i="13"/>
  <c r="BA1861" i="13"/>
  <c r="AZ1861" i="13"/>
  <c r="AY1861" i="13"/>
  <c r="AW1861" i="13"/>
  <c r="AV1861" i="13"/>
  <c r="AU1861" i="13"/>
  <c r="AS1861" i="13"/>
  <c r="AR1861" i="13"/>
  <c r="AQ1861" i="13"/>
  <c r="AO1861" i="13"/>
  <c r="AN1861" i="13"/>
  <c r="AM1861" i="13"/>
  <c r="AK1861" i="13"/>
  <c r="AJ1861" i="13"/>
  <c r="AI1861" i="13"/>
  <c r="BE1860" i="13"/>
  <c r="BD1860" i="13"/>
  <c r="BC1860" i="13"/>
  <c r="BA1860" i="13"/>
  <c r="AZ1860" i="13"/>
  <c r="AY1860" i="13"/>
  <c r="AW1860" i="13"/>
  <c r="AV1860" i="13"/>
  <c r="AU1860" i="13"/>
  <c r="AS1860" i="13"/>
  <c r="AR1860" i="13"/>
  <c r="AQ1860" i="13"/>
  <c r="AO1860" i="13"/>
  <c r="AN1860" i="13"/>
  <c r="AM1860" i="13"/>
  <c r="AK1860" i="13"/>
  <c r="AJ1860" i="13"/>
  <c r="AI1860" i="13"/>
  <c r="BE1859" i="13"/>
  <c r="BD1859" i="13"/>
  <c r="BC1859" i="13"/>
  <c r="BA1859" i="13"/>
  <c r="AZ1859" i="13"/>
  <c r="AY1859" i="13"/>
  <c r="AW1859" i="13"/>
  <c r="AV1859" i="13"/>
  <c r="AU1859" i="13"/>
  <c r="AS1859" i="13"/>
  <c r="AR1859" i="13"/>
  <c r="AQ1859" i="13"/>
  <c r="AO1859" i="13"/>
  <c r="AN1859" i="13"/>
  <c r="AM1859" i="13"/>
  <c r="AK1859" i="13"/>
  <c r="AJ1859" i="13"/>
  <c r="AI1859" i="13"/>
  <c r="BE1858" i="13"/>
  <c r="BD1858" i="13"/>
  <c r="BC1858" i="13"/>
  <c r="BA1858" i="13"/>
  <c r="AZ1858" i="13"/>
  <c r="AY1858" i="13"/>
  <c r="AX1858" i="13"/>
  <c r="AW1858" i="13"/>
  <c r="AV1858" i="13"/>
  <c r="AU1858" i="13"/>
  <c r="AS1858" i="13"/>
  <c r="AR1858" i="13"/>
  <c r="AQ1858" i="13"/>
  <c r="AO1858" i="13"/>
  <c r="AN1858" i="13"/>
  <c r="AP1858" i="13" s="1"/>
  <c r="AM1858" i="13"/>
  <c r="AK1858" i="13"/>
  <c r="AJ1858" i="13"/>
  <c r="AI1858" i="13"/>
  <c r="BE1857" i="13"/>
  <c r="BD1857" i="13"/>
  <c r="BF1857" i="13" s="1"/>
  <c r="BC1857" i="13"/>
  <c r="BA1857" i="13"/>
  <c r="AZ1857" i="13"/>
  <c r="AY1857" i="13"/>
  <c r="AX1857" i="13"/>
  <c r="AW1857" i="13"/>
  <c r="AV1857" i="13"/>
  <c r="AU1857" i="13"/>
  <c r="AS1857" i="13"/>
  <c r="AR1857" i="13"/>
  <c r="AQ1857" i="13"/>
  <c r="AO1857" i="13"/>
  <c r="AN1857" i="13"/>
  <c r="AM1857" i="13"/>
  <c r="AP1857" i="13" s="1"/>
  <c r="AK1857" i="13"/>
  <c r="AJ1857" i="13"/>
  <c r="AI1857" i="13"/>
  <c r="AL1857" i="13" s="1"/>
  <c r="BE1856" i="13"/>
  <c r="BD1856" i="13"/>
  <c r="BC1856" i="13"/>
  <c r="BA1856" i="13"/>
  <c r="AZ1856" i="13"/>
  <c r="AY1856" i="13"/>
  <c r="AW1856" i="13"/>
  <c r="AV1856" i="13"/>
  <c r="AU1856" i="13"/>
  <c r="AS1856" i="13"/>
  <c r="AR1856" i="13"/>
  <c r="AQ1856" i="13"/>
  <c r="AO1856" i="13"/>
  <c r="AN1856" i="13"/>
  <c r="AM1856" i="13"/>
  <c r="AK1856" i="13"/>
  <c r="AJ1856" i="13"/>
  <c r="AI1856" i="13"/>
  <c r="BE1855" i="13"/>
  <c r="BD1855" i="13"/>
  <c r="BC1855" i="13"/>
  <c r="BA1855" i="13"/>
  <c r="AZ1855" i="13"/>
  <c r="AY1855" i="13"/>
  <c r="AW1855" i="13"/>
  <c r="AV1855" i="13"/>
  <c r="AU1855" i="13"/>
  <c r="AS1855" i="13"/>
  <c r="AR1855" i="13"/>
  <c r="AQ1855" i="13"/>
  <c r="AO1855" i="13"/>
  <c r="AN1855" i="13"/>
  <c r="AM1855" i="13"/>
  <c r="AK1855" i="13"/>
  <c r="AJ1855" i="13"/>
  <c r="AI1855" i="13"/>
  <c r="BE1854" i="13"/>
  <c r="BD1854" i="13"/>
  <c r="BC1854" i="13"/>
  <c r="BA1854" i="13"/>
  <c r="AZ1854" i="13"/>
  <c r="AY1854" i="13"/>
  <c r="AW1854" i="13"/>
  <c r="AV1854" i="13"/>
  <c r="AU1854" i="13"/>
  <c r="AS1854" i="13"/>
  <c r="AR1854" i="13"/>
  <c r="AQ1854" i="13"/>
  <c r="AO1854" i="13"/>
  <c r="AN1854" i="13"/>
  <c r="AM1854" i="13"/>
  <c r="AL1854" i="13"/>
  <c r="AK1854" i="13"/>
  <c r="AJ1854" i="13"/>
  <c r="AI1854" i="13"/>
  <c r="BE1853" i="13"/>
  <c r="BD1853" i="13"/>
  <c r="BC1853" i="13"/>
  <c r="BA1853" i="13"/>
  <c r="AZ1853" i="13"/>
  <c r="AY1853" i="13"/>
  <c r="AX1853" i="13"/>
  <c r="AW1853" i="13"/>
  <c r="AV1853" i="13"/>
  <c r="AU1853" i="13"/>
  <c r="AS1853" i="13"/>
  <c r="AR1853" i="13"/>
  <c r="AQ1853" i="13"/>
  <c r="AO1853" i="13"/>
  <c r="AN1853" i="13"/>
  <c r="AM1853" i="13"/>
  <c r="AK1853" i="13"/>
  <c r="AJ1853" i="13"/>
  <c r="AI1853" i="13"/>
  <c r="BE1852" i="13"/>
  <c r="BD1852" i="13"/>
  <c r="BC1852" i="13"/>
  <c r="BA1852" i="13"/>
  <c r="AZ1852" i="13"/>
  <c r="AY1852" i="13"/>
  <c r="BB1852" i="13" s="1"/>
  <c r="AW1852" i="13"/>
  <c r="AV1852" i="13"/>
  <c r="AU1852" i="13"/>
  <c r="AS1852" i="13"/>
  <c r="AR1852" i="13"/>
  <c r="AQ1852" i="13"/>
  <c r="AO1852" i="13"/>
  <c r="AN1852" i="13"/>
  <c r="AP1852" i="13" s="1"/>
  <c r="AM1852" i="13"/>
  <c r="AK1852" i="13"/>
  <c r="AJ1852" i="13"/>
  <c r="AI1852" i="13"/>
  <c r="BE1851" i="13"/>
  <c r="BD1851" i="13"/>
  <c r="BF1851" i="13" s="1"/>
  <c r="BC1851" i="13"/>
  <c r="BA1851" i="13"/>
  <c r="AZ1851" i="13"/>
  <c r="AY1851" i="13"/>
  <c r="AX1851" i="13"/>
  <c r="AW1851" i="13"/>
  <c r="AV1851" i="13"/>
  <c r="AU1851" i="13"/>
  <c r="AS1851" i="13"/>
  <c r="AR1851" i="13"/>
  <c r="AT1851" i="13" s="1"/>
  <c r="AQ1851" i="13"/>
  <c r="AO1851" i="13"/>
  <c r="AN1851" i="13"/>
  <c r="AM1851" i="13"/>
  <c r="AP1851" i="13" s="1"/>
  <c r="AK1851" i="13"/>
  <c r="AJ1851" i="13"/>
  <c r="AI1851" i="13"/>
  <c r="BE1850" i="13"/>
  <c r="BD1850" i="13"/>
  <c r="BC1850" i="13"/>
  <c r="BA1850" i="13"/>
  <c r="AZ1850" i="13"/>
  <c r="AY1850" i="13"/>
  <c r="AW1850" i="13"/>
  <c r="AV1850" i="13"/>
  <c r="AU1850" i="13"/>
  <c r="AS1850" i="13"/>
  <c r="AR1850" i="13"/>
  <c r="AQ1850" i="13"/>
  <c r="AO1850" i="13"/>
  <c r="AN1850" i="13"/>
  <c r="AM1850" i="13"/>
  <c r="AK1850" i="13"/>
  <c r="AJ1850" i="13"/>
  <c r="AI1850" i="13"/>
  <c r="BE1849" i="13"/>
  <c r="BD1849" i="13"/>
  <c r="BC1849" i="13"/>
  <c r="BA1849" i="13"/>
  <c r="AZ1849" i="13"/>
  <c r="AY1849" i="13"/>
  <c r="AW1849" i="13"/>
  <c r="AV1849" i="13"/>
  <c r="AU1849" i="13"/>
  <c r="AS1849" i="13"/>
  <c r="AR1849" i="13"/>
  <c r="AQ1849" i="13"/>
  <c r="AO1849" i="13"/>
  <c r="AN1849" i="13"/>
  <c r="AM1849" i="13"/>
  <c r="AK1849" i="13"/>
  <c r="AJ1849" i="13"/>
  <c r="AI1849" i="13"/>
  <c r="BE1848" i="13"/>
  <c r="BD1848" i="13"/>
  <c r="BC1848" i="13"/>
  <c r="BA1848" i="13"/>
  <c r="AZ1848" i="13"/>
  <c r="AY1848" i="13"/>
  <c r="AW1848" i="13"/>
  <c r="AV1848" i="13"/>
  <c r="AU1848" i="13"/>
  <c r="AS1848" i="13"/>
  <c r="AR1848" i="13"/>
  <c r="AQ1848" i="13"/>
  <c r="AO1848" i="13"/>
  <c r="AN1848" i="13"/>
  <c r="AM1848" i="13"/>
  <c r="AK1848" i="13"/>
  <c r="AJ1848" i="13"/>
  <c r="AI1848" i="13"/>
  <c r="BE1847" i="13"/>
  <c r="BD1847" i="13"/>
  <c r="BC1847" i="13"/>
  <c r="BA1847" i="13"/>
  <c r="AZ1847" i="13"/>
  <c r="AY1847" i="13"/>
  <c r="AW1847" i="13"/>
  <c r="AV1847" i="13"/>
  <c r="AU1847" i="13"/>
  <c r="AS1847" i="13"/>
  <c r="AR1847" i="13"/>
  <c r="AQ1847" i="13"/>
  <c r="AO1847" i="13"/>
  <c r="AN1847" i="13"/>
  <c r="AM1847" i="13"/>
  <c r="AK1847" i="13"/>
  <c r="AJ1847" i="13"/>
  <c r="AI1847" i="13"/>
  <c r="AL1847" i="13" s="1"/>
  <c r="BE1846" i="13"/>
  <c r="BD1846" i="13"/>
  <c r="BC1846" i="13"/>
  <c r="BA1846" i="13"/>
  <c r="AZ1846" i="13"/>
  <c r="AY1846" i="13"/>
  <c r="AW1846" i="13"/>
  <c r="AV1846" i="13"/>
  <c r="AU1846" i="13"/>
  <c r="AX1846" i="13" s="1"/>
  <c r="AS1846" i="13"/>
  <c r="AR1846" i="13"/>
  <c r="AQ1846" i="13"/>
  <c r="AO1846" i="13"/>
  <c r="AN1846" i="13"/>
  <c r="AP1846" i="13" s="1"/>
  <c r="AM1846" i="13"/>
  <c r="AK1846" i="13"/>
  <c r="AJ1846" i="13"/>
  <c r="AI1846" i="13"/>
  <c r="BF1845" i="13"/>
  <c r="BE1845" i="13"/>
  <c r="BD1845" i="13"/>
  <c r="BC1845" i="13"/>
  <c r="BB1845" i="13"/>
  <c r="BA1845" i="13"/>
  <c r="AZ1845" i="13"/>
  <c r="AY1845" i="13"/>
  <c r="AW1845" i="13"/>
  <c r="AV1845" i="13"/>
  <c r="AU1845" i="13"/>
  <c r="AS1845" i="13"/>
  <c r="AR1845" i="13"/>
  <c r="AT1845" i="13" s="1"/>
  <c r="AQ1845" i="13"/>
  <c r="AO1845" i="13"/>
  <c r="AN1845" i="13"/>
  <c r="AM1845" i="13"/>
  <c r="AK1845" i="13"/>
  <c r="AJ1845" i="13"/>
  <c r="AI1845" i="13"/>
  <c r="BE1844" i="13"/>
  <c r="BD1844" i="13"/>
  <c r="BF1844" i="13" s="1"/>
  <c r="BC1844" i="13"/>
  <c r="BA1844" i="13"/>
  <c r="AZ1844" i="13"/>
  <c r="AY1844" i="13"/>
  <c r="AW1844" i="13"/>
  <c r="AV1844" i="13"/>
  <c r="AU1844" i="13"/>
  <c r="AS1844" i="13"/>
  <c r="AR1844" i="13"/>
  <c r="AQ1844" i="13"/>
  <c r="AO1844" i="13"/>
  <c r="AN1844" i="13"/>
  <c r="AM1844" i="13"/>
  <c r="AK1844" i="13"/>
  <c r="AJ1844" i="13"/>
  <c r="AI1844" i="13"/>
  <c r="BE1843" i="13"/>
  <c r="BD1843" i="13"/>
  <c r="BC1843" i="13"/>
  <c r="BA1843" i="13"/>
  <c r="AZ1843" i="13"/>
  <c r="AY1843" i="13"/>
  <c r="AW1843" i="13"/>
  <c r="AV1843" i="13"/>
  <c r="AU1843" i="13"/>
  <c r="AS1843" i="13"/>
  <c r="AR1843" i="13"/>
  <c r="AT1843" i="13" s="1"/>
  <c r="AQ1843" i="13"/>
  <c r="AO1843" i="13"/>
  <c r="AN1843" i="13"/>
  <c r="AM1843" i="13"/>
  <c r="AK1843" i="13"/>
  <c r="AJ1843" i="13"/>
  <c r="AI1843" i="13"/>
  <c r="BE1842" i="13"/>
  <c r="BD1842" i="13"/>
  <c r="BC1842" i="13"/>
  <c r="BA1842" i="13"/>
  <c r="AZ1842" i="13"/>
  <c r="AY1842" i="13"/>
  <c r="AW1842" i="13"/>
  <c r="AV1842" i="13"/>
  <c r="AU1842" i="13"/>
  <c r="AS1842" i="13"/>
  <c r="AR1842" i="13"/>
  <c r="AQ1842" i="13"/>
  <c r="AO1842" i="13"/>
  <c r="AN1842" i="13"/>
  <c r="AM1842" i="13"/>
  <c r="AK1842" i="13"/>
  <c r="AJ1842" i="13"/>
  <c r="AI1842" i="13"/>
  <c r="AL1842" i="13" s="1"/>
  <c r="BE1841" i="13"/>
  <c r="BD1841" i="13"/>
  <c r="BC1841" i="13"/>
  <c r="BA1841" i="13"/>
  <c r="AZ1841" i="13"/>
  <c r="AY1841" i="13"/>
  <c r="AW1841" i="13"/>
  <c r="AV1841" i="13"/>
  <c r="AX1841" i="13" s="1"/>
  <c r="AU1841" i="13"/>
  <c r="AS1841" i="13"/>
  <c r="AR1841" i="13"/>
  <c r="AQ1841" i="13"/>
  <c r="AO1841" i="13"/>
  <c r="AN1841" i="13"/>
  <c r="AM1841" i="13"/>
  <c r="AK1841" i="13"/>
  <c r="AJ1841" i="13"/>
  <c r="AL1841" i="13" s="1"/>
  <c r="AI1841" i="13"/>
  <c r="BE1840" i="13"/>
  <c r="BD1840" i="13"/>
  <c r="BC1840" i="13"/>
  <c r="BA1840" i="13"/>
  <c r="AZ1840" i="13"/>
  <c r="AY1840" i="13"/>
  <c r="AW1840" i="13"/>
  <c r="AV1840" i="13"/>
  <c r="AU1840" i="13"/>
  <c r="AS1840" i="13"/>
  <c r="AR1840" i="13"/>
  <c r="AQ1840" i="13"/>
  <c r="AO1840" i="13"/>
  <c r="AN1840" i="13"/>
  <c r="AM1840" i="13"/>
  <c r="AK1840" i="13"/>
  <c r="AJ1840" i="13"/>
  <c r="AI1840" i="13"/>
  <c r="BE1839" i="13"/>
  <c r="BD1839" i="13"/>
  <c r="BC1839" i="13"/>
  <c r="BA1839" i="13"/>
  <c r="AZ1839" i="13"/>
  <c r="AY1839" i="13"/>
  <c r="BB1839" i="13" s="1"/>
  <c r="AW1839" i="13"/>
  <c r="AV1839" i="13"/>
  <c r="AU1839" i="13"/>
  <c r="AS1839" i="13"/>
  <c r="AR1839" i="13"/>
  <c r="AQ1839" i="13"/>
  <c r="AO1839" i="13"/>
  <c r="AN1839" i="13"/>
  <c r="AM1839" i="13"/>
  <c r="AK1839" i="13"/>
  <c r="AJ1839" i="13"/>
  <c r="AI1839" i="13"/>
  <c r="BE1838" i="13"/>
  <c r="BD1838" i="13"/>
  <c r="BC1838" i="13"/>
  <c r="BA1838" i="13"/>
  <c r="AZ1838" i="13"/>
  <c r="AY1838" i="13"/>
  <c r="AW1838" i="13"/>
  <c r="AV1838" i="13"/>
  <c r="AU1838" i="13"/>
  <c r="AS1838" i="13"/>
  <c r="AR1838" i="13"/>
  <c r="AT1838" i="13" s="1"/>
  <c r="AQ1838" i="13"/>
  <c r="AO1838" i="13"/>
  <c r="AN1838" i="13"/>
  <c r="AM1838" i="13"/>
  <c r="AK1838" i="13"/>
  <c r="AJ1838" i="13"/>
  <c r="AI1838" i="13"/>
  <c r="BE1837" i="13"/>
  <c r="BD1837" i="13"/>
  <c r="BC1837" i="13"/>
  <c r="BA1837" i="13"/>
  <c r="AZ1837" i="13"/>
  <c r="AY1837" i="13"/>
  <c r="AW1837" i="13"/>
  <c r="AV1837" i="13"/>
  <c r="AU1837" i="13"/>
  <c r="AS1837" i="13"/>
  <c r="AR1837" i="13"/>
  <c r="AQ1837" i="13"/>
  <c r="AT1837" i="13" s="1"/>
  <c r="AO1837" i="13"/>
  <c r="AP1837" i="13" s="1"/>
  <c r="AN1837" i="13"/>
  <c r="AM1837" i="13"/>
  <c r="AK1837" i="13"/>
  <c r="AJ1837" i="13"/>
  <c r="AI1837" i="13"/>
  <c r="BE1836" i="13"/>
  <c r="BD1836" i="13"/>
  <c r="BC1836" i="13"/>
  <c r="BA1836" i="13"/>
  <c r="AZ1836" i="13"/>
  <c r="AY1836" i="13"/>
  <c r="AW1836" i="13"/>
  <c r="AV1836" i="13"/>
  <c r="AU1836" i="13"/>
  <c r="AX1836" i="13" s="1"/>
  <c r="AS1836" i="13"/>
  <c r="AR1836" i="13"/>
  <c r="AQ1836" i="13"/>
  <c r="AO1836" i="13"/>
  <c r="AN1836" i="13"/>
  <c r="AM1836" i="13"/>
  <c r="AK1836" i="13"/>
  <c r="AJ1836" i="13"/>
  <c r="AI1836" i="13"/>
  <c r="BE1835" i="13"/>
  <c r="BD1835" i="13"/>
  <c r="BC1835" i="13"/>
  <c r="BA1835" i="13"/>
  <c r="AZ1835" i="13"/>
  <c r="AY1835" i="13"/>
  <c r="AW1835" i="13"/>
  <c r="AV1835" i="13"/>
  <c r="AU1835" i="13"/>
  <c r="AS1835" i="13"/>
  <c r="AR1835" i="13"/>
  <c r="AQ1835" i="13"/>
  <c r="AO1835" i="13"/>
  <c r="AN1835" i="13"/>
  <c r="AM1835" i="13"/>
  <c r="AK1835" i="13"/>
  <c r="AJ1835" i="13"/>
  <c r="AI1835" i="13"/>
  <c r="AL1835" i="13" s="1"/>
  <c r="BE1834" i="13"/>
  <c r="BD1834" i="13"/>
  <c r="BC1834" i="13"/>
  <c r="BA1834" i="13"/>
  <c r="AZ1834" i="13"/>
  <c r="AY1834" i="13"/>
  <c r="AW1834" i="13"/>
  <c r="AV1834" i="13"/>
  <c r="AU1834" i="13"/>
  <c r="AS1834" i="13"/>
  <c r="AR1834" i="13"/>
  <c r="AQ1834" i="13"/>
  <c r="AO1834" i="13"/>
  <c r="AN1834" i="13"/>
  <c r="AM1834" i="13"/>
  <c r="AK1834" i="13"/>
  <c r="AJ1834" i="13"/>
  <c r="AI1834" i="13"/>
  <c r="BE1833" i="13"/>
  <c r="BD1833" i="13"/>
  <c r="BF1833" i="13" s="1"/>
  <c r="BC1833" i="13"/>
  <c r="BA1833" i="13"/>
  <c r="AZ1833" i="13"/>
  <c r="AY1833" i="13"/>
  <c r="AW1833" i="13"/>
  <c r="AV1833" i="13"/>
  <c r="AU1833" i="13"/>
  <c r="AS1833" i="13"/>
  <c r="AR1833" i="13"/>
  <c r="AQ1833" i="13"/>
  <c r="AO1833" i="13"/>
  <c r="AN1833" i="13"/>
  <c r="AM1833" i="13"/>
  <c r="AK1833" i="13"/>
  <c r="AJ1833" i="13"/>
  <c r="AI1833" i="13"/>
  <c r="BE1832" i="13"/>
  <c r="BD1832" i="13"/>
  <c r="BC1832" i="13"/>
  <c r="BF1832" i="13" s="1"/>
  <c r="BA1832" i="13"/>
  <c r="AZ1832" i="13"/>
  <c r="AY1832" i="13"/>
  <c r="AW1832" i="13"/>
  <c r="AX1832" i="13" s="1"/>
  <c r="AV1832" i="13"/>
  <c r="AU1832" i="13"/>
  <c r="AS1832" i="13"/>
  <c r="AR1832" i="13"/>
  <c r="AQ1832" i="13"/>
  <c r="AO1832" i="13"/>
  <c r="AN1832" i="13"/>
  <c r="AM1832" i="13"/>
  <c r="AK1832" i="13"/>
  <c r="AJ1832" i="13"/>
  <c r="AI1832" i="13"/>
  <c r="BE1831" i="13"/>
  <c r="BD1831" i="13"/>
  <c r="BC1831" i="13"/>
  <c r="BF1831" i="13" s="1"/>
  <c r="BA1831" i="13"/>
  <c r="AZ1831" i="13"/>
  <c r="AY1831" i="13"/>
  <c r="AW1831" i="13"/>
  <c r="AV1831" i="13"/>
  <c r="AU1831" i="13"/>
  <c r="AS1831" i="13"/>
  <c r="AR1831" i="13"/>
  <c r="AQ1831" i="13"/>
  <c r="AO1831" i="13"/>
  <c r="AN1831" i="13"/>
  <c r="AM1831" i="13"/>
  <c r="AK1831" i="13"/>
  <c r="AJ1831" i="13"/>
  <c r="AI1831" i="13"/>
  <c r="BE1830" i="13"/>
  <c r="BD1830" i="13"/>
  <c r="BC1830" i="13"/>
  <c r="BA1830" i="13"/>
  <c r="AZ1830" i="13"/>
  <c r="AY1830" i="13"/>
  <c r="AW1830" i="13"/>
  <c r="AV1830" i="13"/>
  <c r="AU1830" i="13"/>
  <c r="AS1830" i="13"/>
  <c r="AR1830" i="13"/>
  <c r="AQ1830" i="13"/>
  <c r="AO1830" i="13"/>
  <c r="AN1830" i="13"/>
  <c r="AM1830" i="13"/>
  <c r="AK1830" i="13"/>
  <c r="AJ1830" i="13"/>
  <c r="AI1830" i="13"/>
  <c r="BE1829" i="13"/>
  <c r="BD1829" i="13"/>
  <c r="BF1829" i="13" s="1"/>
  <c r="BC1829" i="13"/>
  <c r="BA1829" i="13"/>
  <c r="AZ1829" i="13"/>
  <c r="AY1829" i="13"/>
  <c r="AW1829" i="13"/>
  <c r="AV1829" i="13"/>
  <c r="AU1829" i="13"/>
  <c r="AS1829" i="13"/>
  <c r="AR1829" i="13"/>
  <c r="AQ1829" i="13"/>
  <c r="AT1829" i="13" s="1"/>
  <c r="AO1829" i="13"/>
  <c r="AN1829" i="13"/>
  <c r="AM1829" i="13"/>
  <c r="AK1829" i="13"/>
  <c r="AJ1829" i="13"/>
  <c r="AI1829" i="13"/>
  <c r="BE1828" i="13"/>
  <c r="BD1828" i="13"/>
  <c r="BC1828" i="13"/>
  <c r="BA1828" i="13"/>
  <c r="AZ1828" i="13"/>
  <c r="AY1828" i="13"/>
  <c r="AW1828" i="13"/>
  <c r="AV1828" i="13"/>
  <c r="AU1828" i="13"/>
  <c r="AS1828" i="13"/>
  <c r="AR1828" i="13"/>
  <c r="AQ1828" i="13"/>
  <c r="AO1828" i="13"/>
  <c r="AN1828" i="13"/>
  <c r="AM1828" i="13"/>
  <c r="AK1828" i="13"/>
  <c r="AJ1828" i="13"/>
  <c r="AI1828" i="13"/>
  <c r="AL1828" i="13" s="1"/>
  <c r="BE1827" i="13"/>
  <c r="BD1827" i="13"/>
  <c r="BC1827" i="13"/>
  <c r="BA1827" i="13"/>
  <c r="AZ1827" i="13"/>
  <c r="AY1827" i="13"/>
  <c r="AW1827" i="13"/>
  <c r="AV1827" i="13"/>
  <c r="AU1827" i="13"/>
  <c r="AS1827" i="13"/>
  <c r="AR1827" i="13"/>
  <c r="AQ1827" i="13"/>
  <c r="AO1827" i="13"/>
  <c r="AN1827" i="13"/>
  <c r="AM1827" i="13"/>
  <c r="AK1827" i="13"/>
  <c r="AJ1827" i="13"/>
  <c r="AI1827" i="13"/>
  <c r="BE1826" i="13"/>
  <c r="BD1826" i="13"/>
  <c r="BC1826" i="13"/>
  <c r="BA1826" i="13"/>
  <c r="AZ1826" i="13"/>
  <c r="AY1826" i="13"/>
  <c r="BB1826" i="13" s="1"/>
  <c r="AW1826" i="13"/>
  <c r="AV1826" i="13"/>
  <c r="AU1826" i="13"/>
  <c r="AS1826" i="13"/>
  <c r="AR1826" i="13"/>
  <c r="AQ1826" i="13"/>
  <c r="AO1826" i="13"/>
  <c r="AN1826" i="13"/>
  <c r="AM1826" i="13"/>
  <c r="AL1826" i="13"/>
  <c r="AK1826" i="13"/>
  <c r="AJ1826" i="13"/>
  <c r="AI1826" i="13"/>
  <c r="BE1825" i="13"/>
  <c r="BD1825" i="13"/>
  <c r="BC1825" i="13"/>
  <c r="BA1825" i="13"/>
  <c r="AZ1825" i="13"/>
  <c r="AY1825" i="13"/>
  <c r="AW1825" i="13"/>
  <c r="AV1825" i="13"/>
  <c r="AU1825" i="13"/>
  <c r="AS1825" i="13"/>
  <c r="AR1825" i="13"/>
  <c r="AQ1825" i="13"/>
  <c r="AO1825" i="13"/>
  <c r="AN1825" i="13"/>
  <c r="AM1825" i="13"/>
  <c r="AK1825" i="13"/>
  <c r="AJ1825" i="13"/>
  <c r="AI1825" i="13"/>
  <c r="BE1824" i="13"/>
  <c r="BD1824" i="13"/>
  <c r="BC1824" i="13"/>
  <c r="BA1824" i="13"/>
  <c r="AZ1824" i="13"/>
  <c r="AY1824" i="13"/>
  <c r="AW1824" i="13"/>
  <c r="AV1824" i="13"/>
  <c r="AU1824" i="13"/>
  <c r="AS1824" i="13"/>
  <c r="AR1824" i="13"/>
  <c r="AQ1824" i="13"/>
  <c r="AO1824" i="13"/>
  <c r="AN1824" i="13"/>
  <c r="AM1824" i="13"/>
  <c r="AK1824" i="13"/>
  <c r="AJ1824" i="13"/>
  <c r="AI1824" i="13"/>
  <c r="BE1823" i="13"/>
  <c r="BD1823" i="13"/>
  <c r="BC1823" i="13"/>
  <c r="BA1823" i="13"/>
  <c r="AZ1823" i="13"/>
  <c r="AY1823" i="13"/>
  <c r="AW1823" i="13"/>
  <c r="AV1823" i="13"/>
  <c r="AU1823" i="13"/>
  <c r="AS1823" i="13"/>
  <c r="AR1823" i="13"/>
  <c r="AQ1823" i="13"/>
  <c r="AO1823" i="13"/>
  <c r="AN1823" i="13"/>
  <c r="AM1823" i="13"/>
  <c r="AP1823" i="13" s="1"/>
  <c r="AK1823" i="13"/>
  <c r="AJ1823" i="13"/>
  <c r="AI1823" i="13"/>
  <c r="BE1822" i="13"/>
  <c r="BD1822" i="13"/>
  <c r="BC1822" i="13"/>
  <c r="BA1822" i="13"/>
  <c r="AZ1822" i="13"/>
  <c r="AY1822" i="13"/>
  <c r="AW1822" i="13"/>
  <c r="AV1822" i="13"/>
  <c r="AU1822" i="13"/>
  <c r="AS1822" i="13"/>
  <c r="AR1822" i="13"/>
  <c r="AQ1822" i="13"/>
  <c r="AO1822" i="13"/>
  <c r="AN1822" i="13"/>
  <c r="AM1822" i="13"/>
  <c r="AL1822" i="13"/>
  <c r="AK1822" i="13"/>
  <c r="AJ1822" i="13"/>
  <c r="AI1822" i="13"/>
  <c r="BE1821" i="13"/>
  <c r="BD1821" i="13"/>
  <c r="BC1821" i="13"/>
  <c r="BA1821" i="13"/>
  <c r="AZ1821" i="13"/>
  <c r="AY1821" i="13"/>
  <c r="AW1821" i="13"/>
  <c r="AV1821" i="13"/>
  <c r="AU1821" i="13"/>
  <c r="AS1821" i="13"/>
  <c r="AR1821" i="13"/>
  <c r="AQ1821" i="13"/>
  <c r="AO1821" i="13"/>
  <c r="AN1821" i="13"/>
  <c r="AM1821" i="13"/>
  <c r="AK1821" i="13"/>
  <c r="AJ1821" i="13"/>
  <c r="AI1821" i="13"/>
  <c r="BE1820" i="13"/>
  <c r="BD1820" i="13"/>
  <c r="BC1820" i="13"/>
  <c r="BA1820" i="13"/>
  <c r="AZ1820" i="13"/>
  <c r="AY1820" i="13"/>
  <c r="AW1820" i="13"/>
  <c r="AV1820" i="13"/>
  <c r="AU1820" i="13"/>
  <c r="AS1820" i="13"/>
  <c r="AR1820" i="13"/>
  <c r="AQ1820" i="13"/>
  <c r="AO1820" i="13"/>
  <c r="AN1820" i="13"/>
  <c r="AM1820" i="13"/>
  <c r="AK1820" i="13"/>
  <c r="AL1820" i="13" s="1"/>
  <c r="AJ1820" i="13"/>
  <c r="AI1820" i="13"/>
  <c r="BE1819" i="13"/>
  <c r="BD1819" i="13"/>
  <c r="BC1819" i="13"/>
  <c r="BA1819" i="13"/>
  <c r="AZ1819" i="13"/>
  <c r="AY1819" i="13"/>
  <c r="AW1819" i="13"/>
  <c r="AV1819" i="13"/>
  <c r="AU1819" i="13"/>
  <c r="AS1819" i="13"/>
  <c r="AR1819" i="13"/>
  <c r="AQ1819" i="13"/>
  <c r="AO1819" i="13"/>
  <c r="AN1819" i="13"/>
  <c r="AM1819" i="13"/>
  <c r="AK1819" i="13"/>
  <c r="AJ1819" i="13"/>
  <c r="AI1819" i="13"/>
  <c r="BE1818" i="13"/>
  <c r="BD1818" i="13"/>
  <c r="BC1818" i="13"/>
  <c r="BB1818" i="13"/>
  <c r="BA1818" i="13"/>
  <c r="AZ1818" i="13"/>
  <c r="AY1818" i="13"/>
  <c r="AW1818" i="13"/>
  <c r="AV1818" i="13"/>
  <c r="AU1818" i="13"/>
  <c r="AS1818" i="13"/>
  <c r="AR1818" i="13"/>
  <c r="AQ1818" i="13"/>
  <c r="AO1818" i="13"/>
  <c r="AN1818" i="13"/>
  <c r="AM1818" i="13"/>
  <c r="AK1818" i="13"/>
  <c r="AJ1818" i="13"/>
  <c r="AI1818" i="13"/>
  <c r="BE1817" i="13"/>
  <c r="BD1817" i="13"/>
  <c r="BC1817" i="13"/>
  <c r="BF1817" i="13" s="1"/>
  <c r="BA1817" i="13"/>
  <c r="AZ1817" i="13"/>
  <c r="AY1817" i="13"/>
  <c r="AW1817" i="13"/>
  <c r="AV1817" i="13"/>
  <c r="AU1817" i="13"/>
  <c r="AS1817" i="13"/>
  <c r="AR1817" i="13"/>
  <c r="AQ1817" i="13"/>
  <c r="AO1817" i="13"/>
  <c r="AN1817" i="13"/>
  <c r="AM1817" i="13"/>
  <c r="AK1817" i="13"/>
  <c r="AJ1817" i="13"/>
  <c r="AI1817" i="13"/>
  <c r="BE1816" i="13"/>
  <c r="BD1816" i="13"/>
  <c r="BC1816" i="13"/>
  <c r="BA1816" i="13"/>
  <c r="AZ1816" i="13"/>
  <c r="AY1816" i="13"/>
  <c r="AW1816" i="13"/>
  <c r="AV1816" i="13"/>
  <c r="AX1816" i="13" s="1"/>
  <c r="AU1816" i="13"/>
  <c r="AS1816" i="13"/>
  <c r="AR1816" i="13"/>
  <c r="AQ1816" i="13"/>
  <c r="AO1816" i="13"/>
  <c r="AN1816" i="13"/>
  <c r="AP1816" i="13" s="1"/>
  <c r="AM1816" i="13"/>
  <c r="AK1816" i="13"/>
  <c r="AJ1816" i="13"/>
  <c r="AL1816" i="13" s="1"/>
  <c r="AI1816" i="13"/>
  <c r="BE1815" i="13"/>
  <c r="BD1815" i="13"/>
  <c r="BC1815" i="13"/>
  <c r="BA1815" i="13"/>
  <c r="AZ1815" i="13"/>
  <c r="AY1815" i="13"/>
  <c r="AW1815" i="13"/>
  <c r="AV1815" i="13"/>
  <c r="AU1815" i="13"/>
  <c r="AS1815" i="13"/>
  <c r="AR1815" i="13"/>
  <c r="AQ1815" i="13"/>
  <c r="AP1815" i="13"/>
  <c r="AO1815" i="13"/>
  <c r="AN1815" i="13"/>
  <c r="AM1815" i="13"/>
  <c r="AK1815" i="13"/>
  <c r="AJ1815" i="13"/>
  <c r="AI1815" i="13"/>
  <c r="BE1814" i="13"/>
  <c r="BD1814" i="13"/>
  <c r="BC1814" i="13"/>
  <c r="BA1814" i="13"/>
  <c r="AZ1814" i="13"/>
  <c r="AY1814" i="13"/>
  <c r="AW1814" i="13"/>
  <c r="AV1814" i="13"/>
  <c r="AX1814" i="13" s="1"/>
  <c r="AU1814" i="13"/>
  <c r="AS1814" i="13"/>
  <c r="AR1814" i="13"/>
  <c r="AQ1814" i="13"/>
  <c r="AO1814" i="13"/>
  <c r="AN1814" i="13"/>
  <c r="AM1814" i="13"/>
  <c r="AK1814" i="13"/>
  <c r="AJ1814" i="13"/>
  <c r="AI1814" i="13"/>
  <c r="BE1813" i="13"/>
  <c r="BD1813" i="13"/>
  <c r="BC1813" i="13"/>
  <c r="BA1813" i="13"/>
  <c r="AZ1813" i="13"/>
  <c r="AY1813" i="13"/>
  <c r="AW1813" i="13"/>
  <c r="AV1813" i="13"/>
  <c r="AU1813" i="13"/>
  <c r="AS1813" i="13"/>
  <c r="AR1813" i="13"/>
  <c r="AQ1813" i="13"/>
  <c r="AO1813" i="13"/>
  <c r="AN1813" i="13"/>
  <c r="AM1813" i="13"/>
  <c r="AK1813" i="13"/>
  <c r="AJ1813" i="13"/>
  <c r="AI1813" i="13"/>
  <c r="AL1813" i="13" s="1"/>
  <c r="BE1812" i="13"/>
  <c r="BD1812" i="13"/>
  <c r="BC1812" i="13"/>
  <c r="BA1812" i="13"/>
  <c r="AZ1812" i="13"/>
  <c r="AY1812" i="13"/>
  <c r="AW1812" i="13"/>
  <c r="AV1812" i="13"/>
  <c r="AU1812" i="13"/>
  <c r="AS1812" i="13"/>
  <c r="AR1812" i="13"/>
  <c r="AQ1812" i="13"/>
  <c r="AO1812" i="13"/>
  <c r="AN1812" i="13"/>
  <c r="AP1812" i="13" s="1"/>
  <c r="AM1812" i="13"/>
  <c r="AK1812" i="13"/>
  <c r="AJ1812" i="13"/>
  <c r="AI1812" i="13"/>
  <c r="AL1812" i="13" s="1"/>
  <c r="BE1811" i="13"/>
  <c r="BD1811" i="13"/>
  <c r="BC1811" i="13"/>
  <c r="BA1811" i="13"/>
  <c r="AZ1811" i="13"/>
  <c r="AY1811" i="13"/>
  <c r="AW1811" i="13"/>
  <c r="AV1811" i="13"/>
  <c r="AU1811" i="13"/>
  <c r="AX1811" i="13" s="1"/>
  <c r="AS1811" i="13"/>
  <c r="AR1811" i="13"/>
  <c r="AT1811" i="13" s="1"/>
  <c r="AQ1811" i="13"/>
  <c r="AO1811" i="13"/>
  <c r="AN1811" i="13"/>
  <c r="AM1811" i="13"/>
  <c r="AK1811" i="13"/>
  <c r="AJ1811" i="13"/>
  <c r="AI1811" i="13"/>
  <c r="BE1810" i="13"/>
  <c r="BD1810" i="13"/>
  <c r="BC1810" i="13"/>
  <c r="BA1810" i="13"/>
  <c r="AZ1810" i="13"/>
  <c r="BB1810" i="13" s="1"/>
  <c r="AY1810" i="13"/>
  <c r="AW1810" i="13"/>
  <c r="AX1810" i="13" s="1"/>
  <c r="AV1810" i="13"/>
  <c r="AU1810" i="13"/>
  <c r="AS1810" i="13"/>
  <c r="AR1810" i="13"/>
  <c r="AQ1810" i="13"/>
  <c r="AO1810" i="13"/>
  <c r="AN1810" i="13"/>
  <c r="AP1810" i="13" s="1"/>
  <c r="AM1810" i="13"/>
  <c r="AK1810" i="13"/>
  <c r="AJ1810" i="13"/>
  <c r="AI1810" i="13"/>
  <c r="BE1809" i="13"/>
  <c r="BD1809" i="13"/>
  <c r="BC1809" i="13"/>
  <c r="BA1809" i="13"/>
  <c r="AZ1809" i="13"/>
  <c r="AY1809" i="13"/>
  <c r="AW1809" i="13"/>
  <c r="AV1809" i="13"/>
  <c r="AX1809" i="13" s="1"/>
  <c r="AU1809" i="13"/>
  <c r="AS1809" i="13"/>
  <c r="AR1809" i="13"/>
  <c r="AQ1809" i="13"/>
  <c r="AO1809" i="13"/>
  <c r="AN1809" i="13"/>
  <c r="AM1809" i="13"/>
  <c r="AK1809" i="13"/>
  <c r="AJ1809" i="13"/>
  <c r="AI1809" i="13"/>
  <c r="BE1808" i="13"/>
  <c r="BD1808" i="13"/>
  <c r="BC1808" i="13"/>
  <c r="BA1808" i="13"/>
  <c r="AZ1808" i="13"/>
  <c r="AY1808" i="13"/>
  <c r="AW1808" i="13"/>
  <c r="AV1808" i="13"/>
  <c r="AU1808" i="13"/>
  <c r="AS1808" i="13"/>
  <c r="AR1808" i="13"/>
  <c r="AQ1808" i="13"/>
  <c r="AO1808" i="13"/>
  <c r="AN1808" i="13"/>
  <c r="AP1808" i="13" s="1"/>
  <c r="AM1808" i="13"/>
  <c r="AK1808" i="13"/>
  <c r="AJ1808" i="13"/>
  <c r="AI1808" i="13"/>
  <c r="BE1807" i="13"/>
  <c r="BD1807" i="13"/>
  <c r="BC1807" i="13"/>
  <c r="BA1807" i="13"/>
  <c r="AZ1807" i="13"/>
  <c r="AY1807" i="13"/>
  <c r="AW1807" i="13"/>
  <c r="AV1807" i="13"/>
  <c r="AU1807" i="13"/>
  <c r="AS1807" i="13"/>
  <c r="AR1807" i="13"/>
  <c r="AQ1807" i="13"/>
  <c r="AO1807" i="13"/>
  <c r="AN1807" i="13"/>
  <c r="AM1807" i="13"/>
  <c r="AK1807" i="13"/>
  <c r="AJ1807" i="13"/>
  <c r="AI1807" i="13"/>
  <c r="BE1806" i="13"/>
  <c r="BD1806" i="13"/>
  <c r="BC1806" i="13"/>
  <c r="BA1806" i="13"/>
  <c r="AZ1806" i="13"/>
  <c r="AY1806" i="13"/>
  <c r="AW1806" i="13"/>
  <c r="AV1806" i="13"/>
  <c r="AU1806" i="13"/>
  <c r="AS1806" i="13"/>
  <c r="AR1806" i="13"/>
  <c r="AQ1806" i="13"/>
  <c r="AO1806" i="13"/>
  <c r="AN1806" i="13"/>
  <c r="AM1806" i="13"/>
  <c r="AK1806" i="13"/>
  <c r="AJ1806" i="13"/>
  <c r="AI1806" i="13"/>
  <c r="BE1805" i="13"/>
  <c r="BD1805" i="13"/>
  <c r="BC1805" i="13"/>
  <c r="BA1805" i="13"/>
  <c r="AZ1805" i="13"/>
  <c r="AY1805" i="13"/>
  <c r="AW1805" i="13"/>
  <c r="AV1805" i="13"/>
  <c r="AU1805" i="13"/>
  <c r="AS1805" i="13"/>
  <c r="AR1805" i="13"/>
  <c r="AQ1805" i="13"/>
  <c r="AO1805" i="13"/>
  <c r="AN1805" i="13"/>
  <c r="AM1805" i="13"/>
  <c r="AK1805" i="13"/>
  <c r="AJ1805" i="13"/>
  <c r="AI1805" i="13"/>
  <c r="AL1805" i="13" s="1"/>
  <c r="BE1804" i="13"/>
  <c r="BD1804" i="13"/>
  <c r="BC1804" i="13"/>
  <c r="BA1804" i="13"/>
  <c r="AZ1804" i="13"/>
  <c r="AY1804" i="13"/>
  <c r="BB1804" i="13" s="1"/>
  <c r="AW1804" i="13"/>
  <c r="AV1804" i="13"/>
  <c r="AU1804" i="13"/>
  <c r="AX1804" i="13" s="1"/>
  <c r="AS1804" i="13"/>
  <c r="AR1804" i="13"/>
  <c r="AQ1804" i="13"/>
  <c r="AO1804" i="13"/>
  <c r="AN1804" i="13"/>
  <c r="AM1804" i="13"/>
  <c r="AK1804" i="13"/>
  <c r="AJ1804" i="13"/>
  <c r="AI1804" i="13"/>
  <c r="BE1803" i="13"/>
  <c r="BD1803" i="13"/>
  <c r="BC1803" i="13"/>
  <c r="BA1803" i="13"/>
  <c r="AZ1803" i="13"/>
  <c r="AY1803" i="13"/>
  <c r="AW1803" i="13"/>
  <c r="AV1803" i="13"/>
  <c r="AU1803" i="13"/>
  <c r="AS1803" i="13"/>
  <c r="AR1803" i="13"/>
  <c r="AQ1803" i="13"/>
  <c r="AO1803" i="13"/>
  <c r="AN1803" i="13"/>
  <c r="AM1803" i="13"/>
  <c r="AK1803" i="13"/>
  <c r="AJ1803" i="13"/>
  <c r="AI1803" i="13"/>
  <c r="BE1802" i="13"/>
  <c r="BD1802" i="13"/>
  <c r="BC1802" i="13"/>
  <c r="BA1802" i="13"/>
  <c r="AZ1802" i="13"/>
  <c r="AY1802" i="13"/>
  <c r="BB1802" i="13" s="1"/>
  <c r="AW1802" i="13"/>
  <c r="AX1802" i="13" s="1"/>
  <c r="AV1802" i="13"/>
  <c r="AU1802" i="13"/>
  <c r="AS1802" i="13"/>
  <c r="AT1802" i="13" s="1"/>
  <c r="AR1802" i="13"/>
  <c r="AQ1802" i="13"/>
  <c r="AO1802" i="13"/>
  <c r="AN1802" i="13"/>
  <c r="AM1802" i="13"/>
  <c r="AK1802" i="13"/>
  <c r="AJ1802" i="13"/>
  <c r="AI1802" i="13"/>
  <c r="BE1801" i="13"/>
  <c r="BD1801" i="13"/>
  <c r="BC1801" i="13"/>
  <c r="BA1801" i="13"/>
  <c r="AZ1801" i="13"/>
  <c r="AY1801" i="13"/>
  <c r="AW1801" i="13"/>
  <c r="AV1801" i="13"/>
  <c r="AX1801" i="13" s="1"/>
  <c r="AU1801" i="13"/>
  <c r="AS1801" i="13"/>
  <c r="AR1801" i="13"/>
  <c r="AQ1801" i="13"/>
  <c r="AT1801" i="13" s="1"/>
  <c r="AO1801" i="13"/>
  <c r="AN1801" i="13"/>
  <c r="AM1801" i="13"/>
  <c r="AK1801" i="13"/>
  <c r="AJ1801" i="13"/>
  <c r="AI1801" i="13"/>
  <c r="BE1800" i="13"/>
  <c r="BD1800" i="13"/>
  <c r="BC1800" i="13"/>
  <c r="BA1800" i="13"/>
  <c r="AZ1800" i="13"/>
  <c r="AY1800" i="13"/>
  <c r="AW1800" i="13"/>
  <c r="AV1800" i="13"/>
  <c r="AU1800" i="13"/>
  <c r="AS1800" i="13"/>
  <c r="AR1800" i="13"/>
  <c r="AQ1800" i="13"/>
  <c r="AO1800" i="13"/>
  <c r="AN1800" i="13"/>
  <c r="AM1800" i="13"/>
  <c r="AP1800" i="13" s="1"/>
  <c r="AK1800" i="13"/>
  <c r="AJ1800" i="13"/>
  <c r="AI1800" i="13"/>
  <c r="BE1799" i="13"/>
  <c r="BD1799" i="13"/>
  <c r="BC1799" i="13"/>
  <c r="BA1799" i="13"/>
  <c r="AZ1799" i="13"/>
  <c r="AY1799" i="13"/>
  <c r="AW1799" i="13"/>
  <c r="AV1799" i="13"/>
  <c r="AU1799" i="13"/>
  <c r="AS1799" i="13"/>
  <c r="AR1799" i="13"/>
  <c r="AQ1799" i="13"/>
  <c r="AO1799" i="13"/>
  <c r="AN1799" i="13"/>
  <c r="AM1799" i="13"/>
  <c r="AK1799" i="13"/>
  <c r="AJ1799" i="13"/>
  <c r="AI1799" i="13"/>
  <c r="BE1798" i="13"/>
  <c r="BD1798" i="13"/>
  <c r="BC1798" i="13"/>
  <c r="BA1798" i="13"/>
  <c r="AZ1798" i="13"/>
  <c r="AY1798" i="13"/>
  <c r="AW1798" i="13"/>
  <c r="AV1798" i="13"/>
  <c r="AU1798" i="13"/>
  <c r="AS1798" i="13"/>
  <c r="AR1798" i="13"/>
  <c r="AQ1798" i="13"/>
  <c r="AO1798" i="13"/>
  <c r="AN1798" i="13"/>
  <c r="AM1798" i="13"/>
  <c r="AK1798" i="13"/>
  <c r="AJ1798" i="13"/>
  <c r="AI1798" i="13"/>
  <c r="BE1797" i="13"/>
  <c r="BD1797" i="13"/>
  <c r="BC1797" i="13"/>
  <c r="BA1797" i="13"/>
  <c r="AZ1797" i="13"/>
  <c r="AY1797" i="13"/>
  <c r="AW1797" i="13"/>
  <c r="AV1797" i="13"/>
  <c r="AU1797" i="13"/>
  <c r="AS1797" i="13"/>
  <c r="AR1797" i="13"/>
  <c r="AQ1797" i="13"/>
  <c r="AO1797" i="13"/>
  <c r="AN1797" i="13"/>
  <c r="AM1797" i="13"/>
  <c r="AK1797" i="13"/>
  <c r="AJ1797" i="13"/>
  <c r="AI1797" i="13"/>
  <c r="BE1796" i="13"/>
  <c r="BF1796" i="13" s="1"/>
  <c r="BD1796" i="13"/>
  <c r="BC1796" i="13"/>
  <c r="BA1796" i="13"/>
  <c r="AZ1796" i="13"/>
  <c r="AY1796" i="13"/>
  <c r="AW1796" i="13"/>
  <c r="AV1796" i="13"/>
  <c r="AX1796" i="13" s="1"/>
  <c r="AU1796" i="13"/>
  <c r="AS1796" i="13"/>
  <c r="AR1796" i="13"/>
  <c r="AQ1796" i="13"/>
  <c r="AO1796" i="13"/>
  <c r="AN1796" i="13"/>
  <c r="AM1796" i="13"/>
  <c r="AK1796" i="13"/>
  <c r="AJ1796" i="13"/>
  <c r="AI1796" i="13"/>
  <c r="BE1795" i="13"/>
  <c r="BD1795" i="13"/>
  <c r="BC1795" i="13"/>
  <c r="BA1795" i="13"/>
  <c r="AZ1795" i="13"/>
  <c r="AY1795" i="13"/>
  <c r="AW1795" i="13"/>
  <c r="AV1795" i="13"/>
  <c r="AX1795" i="13" s="1"/>
  <c r="AU1795" i="13"/>
  <c r="AS1795" i="13"/>
  <c r="AR1795" i="13"/>
  <c r="AQ1795" i="13"/>
  <c r="AO1795" i="13"/>
  <c r="AN1795" i="13"/>
  <c r="AM1795" i="13"/>
  <c r="AK1795" i="13"/>
  <c r="AJ1795" i="13"/>
  <c r="AL1795" i="13" s="1"/>
  <c r="AI1795" i="13"/>
  <c r="BE1794" i="13"/>
  <c r="BD1794" i="13"/>
  <c r="BC1794" i="13"/>
  <c r="BA1794" i="13"/>
  <c r="AZ1794" i="13"/>
  <c r="AY1794" i="13"/>
  <c r="AW1794" i="13"/>
  <c r="AV1794" i="13"/>
  <c r="AU1794" i="13"/>
  <c r="AS1794" i="13"/>
  <c r="AR1794" i="13"/>
  <c r="AQ1794" i="13"/>
  <c r="AO1794" i="13"/>
  <c r="AN1794" i="13"/>
  <c r="AM1794" i="13"/>
  <c r="AK1794" i="13"/>
  <c r="AJ1794" i="13"/>
  <c r="AI1794" i="13"/>
  <c r="BE1793" i="13"/>
  <c r="BD1793" i="13"/>
  <c r="BC1793" i="13"/>
  <c r="BA1793" i="13"/>
  <c r="AZ1793" i="13"/>
  <c r="AY1793" i="13"/>
  <c r="AW1793" i="13"/>
  <c r="AV1793" i="13"/>
  <c r="AU1793" i="13"/>
  <c r="AS1793" i="13"/>
  <c r="AR1793" i="13"/>
  <c r="AQ1793" i="13"/>
  <c r="AO1793" i="13"/>
  <c r="AN1793" i="13"/>
  <c r="AM1793" i="13"/>
  <c r="AK1793" i="13"/>
  <c r="AJ1793" i="13"/>
  <c r="AI1793" i="13"/>
  <c r="BF1792" i="13"/>
  <c r="BE1792" i="13"/>
  <c r="BD1792" i="13"/>
  <c r="BC1792" i="13"/>
  <c r="BA1792" i="13"/>
  <c r="AZ1792" i="13"/>
  <c r="AY1792" i="13"/>
  <c r="AW1792" i="13"/>
  <c r="AV1792" i="13"/>
  <c r="AU1792" i="13"/>
  <c r="AS1792" i="13"/>
  <c r="AR1792" i="13"/>
  <c r="AQ1792" i="13"/>
  <c r="AO1792" i="13"/>
  <c r="AN1792" i="13"/>
  <c r="AM1792" i="13"/>
  <c r="AK1792" i="13"/>
  <c r="AJ1792" i="13"/>
  <c r="AI1792" i="13"/>
  <c r="BE1791" i="13"/>
  <c r="BD1791" i="13"/>
  <c r="BC1791" i="13"/>
  <c r="BA1791" i="13"/>
  <c r="AZ1791" i="13"/>
  <c r="AY1791" i="13"/>
  <c r="AW1791" i="13"/>
  <c r="AV1791" i="13"/>
  <c r="AU1791" i="13"/>
  <c r="AS1791" i="13"/>
  <c r="AR1791" i="13"/>
  <c r="AQ1791" i="13"/>
  <c r="AO1791" i="13"/>
  <c r="AN1791" i="13"/>
  <c r="AM1791" i="13"/>
  <c r="AK1791" i="13"/>
  <c r="AJ1791" i="13"/>
  <c r="AI1791" i="13"/>
  <c r="AL1791" i="13" s="1"/>
  <c r="BF1790" i="13"/>
  <c r="BE1790" i="13"/>
  <c r="BD1790" i="13"/>
  <c r="BC1790" i="13"/>
  <c r="BA1790" i="13"/>
  <c r="AZ1790" i="13"/>
  <c r="AY1790" i="13"/>
  <c r="AW1790" i="13"/>
  <c r="AV1790" i="13"/>
  <c r="AU1790" i="13"/>
  <c r="AS1790" i="13"/>
  <c r="AR1790" i="13"/>
  <c r="AQ1790" i="13"/>
  <c r="AO1790" i="13"/>
  <c r="AN1790" i="13"/>
  <c r="AM1790" i="13"/>
  <c r="AK1790" i="13"/>
  <c r="AJ1790" i="13"/>
  <c r="AI1790" i="13"/>
  <c r="BE1789" i="13"/>
  <c r="BD1789" i="13"/>
  <c r="BC1789" i="13"/>
  <c r="BA1789" i="13"/>
  <c r="AZ1789" i="13"/>
  <c r="AY1789" i="13"/>
  <c r="AW1789" i="13"/>
  <c r="AV1789" i="13"/>
  <c r="AU1789" i="13"/>
  <c r="AS1789" i="13"/>
  <c r="AR1789" i="13"/>
  <c r="AQ1789" i="13"/>
  <c r="AO1789" i="13"/>
  <c r="AN1789" i="13"/>
  <c r="AM1789" i="13"/>
  <c r="AK1789" i="13"/>
  <c r="AJ1789" i="13"/>
  <c r="AI1789" i="13"/>
  <c r="BE1788" i="13"/>
  <c r="BD1788" i="13"/>
  <c r="BC1788" i="13"/>
  <c r="BA1788" i="13"/>
  <c r="AZ1788" i="13"/>
  <c r="AY1788" i="13"/>
  <c r="BB1788" i="13" s="1"/>
  <c r="AW1788" i="13"/>
  <c r="AV1788" i="13"/>
  <c r="AU1788" i="13"/>
  <c r="AS1788" i="13"/>
  <c r="AR1788" i="13"/>
  <c r="AQ1788" i="13"/>
  <c r="AO1788" i="13"/>
  <c r="AN1788" i="13"/>
  <c r="AM1788" i="13"/>
  <c r="AK1788" i="13"/>
  <c r="AJ1788" i="13"/>
  <c r="AI1788" i="13"/>
  <c r="BE1787" i="13"/>
  <c r="BD1787" i="13"/>
  <c r="BC1787" i="13"/>
  <c r="BA1787" i="13"/>
  <c r="AZ1787" i="13"/>
  <c r="AY1787" i="13"/>
  <c r="AW1787" i="13"/>
  <c r="AV1787" i="13"/>
  <c r="AU1787" i="13"/>
  <c r="AX1787" i="13" s="1"/>
  <c r="AS1787" i="13"/>
  <c r="AR1787" i="13"/>
  <c r="AQ1787" i="13"/>
  <c r="AO1787" i="13"/>
  <c r="AN1787" i="13"/>
  <c r="AP1787" i="13" s="1"/>
  <c r="AM1787" i="13"/>
  <c r="AK1787" i="13"/>
  <c r="AJ1787" i="13"/>
  <c r="AI1787" i="13"/>
  <c r="BE1786" i="13"/>
  <c r="BD1786" i="13"/>
  <c r="BC1786" i="13"/>
  <c r="BA1786" i="13"/>
  <c r="AZ1786" i="13"/>
  <c r="BB1786" i="13" s="1"/>
  <c r="AY1786" i="13"/>
  <c r="AW1786" i="13"/>
  <c r="AV1786" i="13"/>
  <c r="AU1786" i="13"/>
  <c r="AS1786" i="13"/>
  <c r="AR1786" i="13"/>
  <c r="AQ1786" i="13"/>
  <c r="AO1786" i="13"/>
  <c r="AN1786" i="13"/>
  <c r="AM1786" i="13"/>
  <c r="AP1786" i="13" s="1"/>
  <c r="AK1786" i="13"/>
  <c r="AJ1786" i="13"/>
  <c r="AI1786" i="13"/>
  <c r="BE1785" i="13"/>
  <c r="BD1785" i="13"/>
  <c r="BC1785" i="13"/>
  <c r="BA1785" i="13"/>
  <c r="AZ1785" i="13"/>
  <c r="AY1785" i="13"/>
  <c r="AW1785" i="13"/>
  <c r="AV1785" i="13"/>
  <c r="AU1785" i="13"/>
  <c r="AS1785" i="13"/>
  <c r="AR1785" i="13"/>
  <c r="AQ1785" i="13"/>
  <c r="AO1785" i="13"/>
  <c r="AN1785" i="13"/>
  <c r="AM1785" i="13"/>
  <c r="AK1785" i="13"/>
  <c r="AJ1785" i="13"/>
  <c r="AI1785" i="13"/>
  <c r="BE1784" i="13"/>
  <c r="BF1784" i="13" s="1"/>
  <c r="BD1784" i="13"/>
  <c r="BC1784" i="13"/>
  <c r="BA1784" i="13"/>
  <c r="AZ1784" i="13"/>
  <c r="AY1784" i="13"/>
  <c r="AW1784" i="13"/>
  <c r="AV1784" i="13"/>
  <c r="AU1784" i="13"/>
  <c r="AS1784" i="13"/>
  <c r="AR1784" i="13"/>
  <c r="AQ1784" i="13"/>
  <c r="AO1784" i="13"/>
  <c r="AN1784" i="13"/>
  <c r="AM1784" i="13"/>
  <c r="AK1784" i="13"/>
  <c r="AJ1784" i="13"/>
  <c r="AI1784" i="13"/>
  <c r="BE1783" i="13"/>
  <c r="BD1783" i="13"/>
  <c r="BC1783" i="13"/>
  <c r="BA1783" i="13"/>
  <c r="AZ1783" i="13"/>
  <c r="AY1783" i="13"/>
  <c r="AW1783" i="13"/>
  <c r="AV1783" i="13"/>
  <c r="AU1783" i="13"/>
  <c r="AS1783" i="13"/>
  <c r="AR1783" i="13"/>
  <c r="AQ1783" i="13"/>
  <c r="AO1783" i="13"/>
  <c r="AN1783" i="13"/>
  <c r="AM1783" i="13"/>
  <c r="AK1783" i="13"/>
  <c r="AJ1783" i="13"/>
  <c r="AI1783" i="13"/>
  <c r="BE1782" i="13"/>
  <c r="BD1782" i="13"/>
  <c r="BC1782" i="13"/>
  <c r="BA1782" i="13"/>
  <c r="AZ1782" i="13"/>
  <c r="AY1782" i="13"/>
  <c r="BB1782" i="13" s="1"/>
  <c r="AW1782" i="13"/>
  <c r="AV1782" i="13"/>
  <c r="AU1782" i="13"/>
  <c r="AS1782" i="13"/>
  <c r="AR1782" i="13"/>
  <c r="AQ1782" i="13"/>
  <c r="AO1782" i="13"/>
  <c r="AN1782" i="13"/>
  <c r="AM1782" i="13"/>
  <c r="AK1782" i="13"/>
  <c r="AJ1782" i="13"/>
  <c r="AI1782" i="13"/>
  <c r="BE1781" i="13"/>
  <c r="BD1781" i="13"/>
  <c r="BC1781" i="13"/>
  <c r="BA1781" i="13"/>
  <c r="AZ1781" i="13"/>
  <c r="AY1781" i="13"/>
  <c r="AW1781" i="13"/>
  <c r="AV1781" i="13"/>
  <c r="AU1781" i="13"/>
  <c r="AS1781" i="13"/>
  <c r="AR1781" i="13"/>
  <c r="AQ1781" i="13"/>
  <c r="AO1781" i="13"/>
  <c r="AN1781" i="13"/>
  <c r="AM1781" i="13"/>
  <c r="AK1781" i="13"/>
  <c r="AJ1781" i="13"/>
  <c r="AI1781" i="13"/>
  <c r="BE1780" i="13"/>
  <c r="BD1780" i="13"/>
  <c r="BC1780" i="13"/>
  <c r="BA1780" i="13"/>
  <c r="AZ1780" i="13"/>
  <c r="AY1780" i="13"/>
  <c r="AW1780" i="13"/>
  <c r="AV1780" i="13"/>
  <c r="AU1780" i="13"/>
  <c r="AS1780" i="13"/>
  <c r="AR1780" i="13"/>
  <c r="AQ1780" i="13"/>
  <c r="AO1780" i="13"/>
  <c r="AN1780" i="13"/>
  <c r="AM1780" i="13"/>
  <c r="AK1780" i="13"/>
  <c r="AJ1780" i="13"/>
  <c r="AI1780" i="13"/>
  <c r="AL1780" i="13" s="1"/>
  <c r="BE1779" i="13"/>
  <c r="BD1779" i="13"/>
  <c r="BC1779" i="13"/>
  <c r="BA1779" i="13"/>
  <c r="AZ1779" i="13"/>
  <c r="AY1779" i="13"/>
  <c r="AW1779" i="13"/>
  <c r="AV1779" i="13"/>
  <c r="AU1779" i="13"/>
  <c r="AS1779" i="13"/>
  <c r="AR1779" i="13"/>
  <c r="AQ1779" i="13"/>
  <c r="AT1779" i="13" s="1"/>
  <c r="AO1779" i="13"/>
  <c r="AP1779" i="13" s="1"/>
  <c r="AN1779" i="13"/>
  <c r="AM1779" i="13"/>
  <c r="AK1779" i="13"/>
  <c r="AJ1779" i="13"/>
  <c r="AI1779" i="13"/>
  <c r="BE1778" i="13"/>
  <c r="BD1778" i="13"/>
  <c r="BC1778" i="13"/>
  <c r="BA1778" i="13"/>
  <c r="AZ1778" i="13"/>
  <c r="AY1778" i="13"/>
  <c r="AW1778" i="13"/>
  <c r="AX1778" i="13" s="1"/>
  <c r="AV1778" i="13"/>
  <c r="AU1778" i="13"/>
  <c r="AS1778" i="13"/>
  <c r="AR1778" i="13"/>
  <c r="AQ1778" i="13"/>
  <c r="AO1778" i="13"/>
  <c r="AN1778" i="13"/>
  <c r="AM1778" i="13"/>
  <c r="AK1778" i="13"/>
  <c r="AJ1778" i="13"/>
  <c r="AI1778" i="13"/>
  <c r="BE1777" i="13"/>
  <c r="BD1777" i="13"/>
  <c r="BC1777" i="13"/>
  <c r="BA1777" i="13"/>
  <c r="AZ1777" i="13"/>
  <c r="AY1777" i="13"/>
  <c r="AW1777" i="13"/>
  <c r="AV1777" i="13"/>
  <c r="AU1777" i="13"/>
  <c r="AS1777" i="13"/>
  <c r="AR1777" i="13"/>
  <c r="AQ1777" i="13"/>
  <c r="AO1777" i="13"/>
  <c r="AN1777" i="13"/>
  <c r="AM1777" i="13"/>
  <c r="AK1777" i="13"/>
  <c r="AJ1777" i="13"/>
  <c r="AL1777" i="13" s="1"/>
  <c r="AI1777" i="13"/>
  <c r="BE1776" i="13"/>
  <c r="BD1776" i="13"/>
  <c r="BC1776" i="13"/>
  <c r="BA1776" i="13"/>
  <c r="AZ1776" i="13"/>
  <c r="AY1776" i="13"/>
  <c r="AW1776" i="13"/>
  <c r="AV1776" i="13"/>
  <c r="AU1776" i="13"/>
  <c r="AS1776" i="13"/>
  <c r="AR1776" i="13"/>
  <c r="AQ1776" i="13"/>
  <c r="AO1776" i="13"/>
  <c r="AN1776" i="13"/>
  <c r="AM1776" i="13"/>
  <c r="AK1776" i="13"/>
  <c r="AJ1776" i="13"/>
  <c r="AI1776" i="13"/>
  <c r="BE1775" i="13"/>
  <c r="BD1775" i="13"/>
  <c r="BC1775" i="13"/>
  <c r="BA1775" i="13"/>
  <c r="AZ1775" i="13"/>
  <c r="AY1775" i="13"/>
  <c r="AW1775" i="13"/>
  <c r="AV1775" i="13"/>
  <c r="AU1775" i="13"/>
  <c r="AS1775" i="13"/>
  <c r="AR1775" i="13"/>
  <c r="AQ1775" i="13"/>
  <c r="AO1775" i="13"/>
  <c r="AN1775" i="13"/>
  <c r="AM1775" i="13"/>
  <c r="AK1775" i="13"/>
  <c r="AJ1775" i="13"/>
  <c r="AI1775" i="13"/>
  <c r="BE1774" i="13"/>
  <c r="BD1774" i="13"/>
  <c r="BC1774" i="13"/>
  <c r="BA1774" i="13"/>
  <c r="AZ1774" i="13"/>
  <c r="AY1774" i="13"/>
  <c r="AW1774" i="13"/>
  <c r="AV1774" i="13"/>
  <c r="AU1774" i="13"/>
  <c r="AS1774" i="13"/>
  <c r="AR1774" i="13"/>
  <c r="AQ1774" i="13"/>
  <c r="AT1774" i="13" s="1"/>
  <c r="AO1774" i="13"/>
  <c r="AN1774" i="13"/>
  <c r="AM1774" i="13"/>
  <c r="AK1774" i="13"/>
  <c r="AJ1774" i="13"/>
  <c r="AI1774" i="13"/>
  <c r="BE1773" i="13"/>
  <c r="BD1773" i="13"/>
  <c r="BC1773" i="13"/>
  <c r="BA1773" i="13"/>
  <c r="AZ1773" i="13"/>
  <c r="AY1773" i="13"/>
  <c r="AW1773" i="13"/>
  <c r="AV1773" i="13"/>
  <c r="AU1773" i="13"/>
  <c r="AX1773" i="13" s="1"/>
  <c r="AS1773" i="13"/>
  <c r="AR1773" i="13"/>
  <c r="AT1773" i="13" s="1"/>
  <c r="AQ1773" i="13"/>
  <c r="AO1773" i="13"/>
  <c r="AN1773" i="13"/>
  <c r="AM1773" i="13"/>
  <c r="AK1773" i="13"/>
  <c r="AJ1773" i="13"/>
  <c r="AI1773" i="13"/>
  <c r="BE1772" i="13"/>
  <c r="BD1772" i="13"/>
  <c r="BC1772" i="13"/>
  <c r="BA1772" i="13"/>
  <c r="AZ1772" i="13"/>
  <c r="AY1772" i="13"/>
  <c r="AW1772" i="13"/>
  <c r="AV1772" i="13"/>
  <c r="AU1772" i="13"/>
  <c r="AS1772" i="13"/>
  <c r="AR1772" i="13"/>
  <c r="AQ1772" i="13"/>
  <c r="AO1772" i="13"/>
  <c r="AN1772" i="13"/>
  <c r="AP1772" i="13" s="1"/>
  <c r="AM1772" i="13"/>
  <c r="AK1772" i="13"/>
  <c r="AJ1772" i="13"/>
  <c r="AI1772" i="13"/>
  <c r="AL1772" i="13" s="1"/>
  <c r="BF1771" i="13"/>
  <c r="BE1771" i="13"/>
  <c r="BD1771" i="13"/>
  <c r="BC1771" i="13"/>
  <c r="BA1771" i="13"/>
  <c r="AZ1771" i="13"/>
  <c r="AY1771" i="13"/>
  <c r="AW1771" i="13"/>
  <c r="AV1771" i="13"/>
  <c r="AU1771" i="13"/>
  <c r="AS1771" i="13"/>
  <c r="AR1771" i="13"/>
  <c r="AQ1771" i="13"/>
  <c r="AO1771" i="13"/>
  <c r="AN1771" i="13"/>
  <c r="AM1771" i="13"/>
  <c r="AK1771" i="13"/>
  <c r="AJ1771" i="13"/>
  <c r="AI1771" i="13"/>
  <c r="BE1770" i="13"/>
  <c r="BD1770" i="13"/>
  <c r="BC1770" i="13"/>
  <c r="BA1770" i="13"/>
  <c r="AZ1770" i="13"/>
  <c r="AY1770" i="13"/>
  <c r="AW1770" i="13"/>
  <c r="AV1770" i="13"/>
  <c r="AU1770" i="13"/>
  <c r="AS1770" i="13"/>
  <c r="AR1770" i="13"/>
  <c r="AQ1770" i="13"/>
  <c r="AO1770" i="13"/>
  <c r="AN1770" i="13"/>
  <c r="AM1770" i="13"/>
  <c r="AK1770" i="13"/>
  <c r="AJ1770" i="13"/>
  <c r="AI1770" i="13"/>
  <c r="BE1769" i="13"/>
  <c r="BD1769" i="13"/>
  <c r="BC1769" i="13"/>
  <c r="BA1769" i="13"/>
  <c r="AZ1769" i="13"/>
  <c r="AY1769" i="13"/>
  <c r="BB1769" i="13" s="1"/>
  <c r="AW1769" i="13"/>
  <c r="AV1769" i="13"/>
  <c r="AU1769" i="13"/>
  <c r="AS1769" i="13"/>
  <c r="AR1769" i="13"/>
  <c r="AQ1769" i="13"/>
  <c r="AO1769" i="13"/>
  <c r="AN1769" i="13"/>
  <c r="AM1769" i="13"/>
  <c r="AK1769" i="13"/>
  <c r="AJ1769" i="13"/>
  <c r="AI1769" i="13"/>
  <c r="BE1768" i="13"/>
  <c r="BD1768" i="13"/>
  <c r="BC1768" i="13"/>
  <c r="BA1768" i="13"/>
  <c r="AZ1768" i="13"/>
  <c r="AY1768" i="13"/>
  <c r="AW1768" i="13"/>
  <c r="AV1768" i="13"/>
  <c r="AU1768" i="13"/>
  <c r="AS1768" i="13"/>
  <c r="AR1768" i="13"/>
  <c r="AQ1768" i="13"/>
  <c r="AO1768" i="13"/>
  <c r="AN1768" i="13"/>
  <c r="AM1768" i="13"/>
  <c r="AK1768" i="13"/>
  <c r="AJ1768" i="13"/>
  <c r="AI1768" i="13"/>
  <c r="BE1767" i="13"/>
  <c r="BD1767" i="13"/>
  <c r="BC1767" i="13"/>
  <c r="BA1767" i="13"/>
  <c r="AZ1767" i="13"/>
  <c r="AY1767" i="13"/>
  <c r="AW1767" i="13"/>
  <c r="AV1767" i="13"/>
  <c r="AU1767" i="13"/>
  <c r="AS1767" i="13"/>
  <c r="AR1767" i="13"/>
  <c r="AQ1767" i="13"/>
  <c r="AO1767" i="13"/>
  <c r="AN1767" i="13"/>
  <c r="AM1767" i="13"/>
  <c r="AK1767" i="13"/>
  <c r="AJ1767" i="13"/>
  <c r="AI1767" i="13"/>
  <c r="BE1766" i="13"/>
  <c r="BD1766" i="13"/>
  <c r="BC1766" i="13"/>
  <c r="BA1766" i="13"/>
  <c r="AZ1766" i="13"/>
  <c r="AY1766" i="13"/>
  <c r="AW1766" i="13"/>
  <c r="AV1766" i="13"/>
  <c r="AU1766" i="13"/>
  <c r="AS1766" i="13"/>
  <c r="AR1766" i="13"/>
  <c r="AQ1766" i="13"/>
  <c r="AO1766" i="13"/>
  <c r="AN1766" i="13"/>
  <c r="AM1766" i="13"/>
  <c r="AK1766" i="13"/>
  <c r="AJ1766" i="13"/>
  <c r="AI1766" i="13"/>
  <c r="BE1765" i="13"/>
  <c r="BD1765" i="13"/>
  <c r="BC1765" i="13"/>
  <c r="BA1765" i="13"/>
  <c r="AZ1765" i="13"/>
  <c r="AY1765" i="13"/>
  <c r="AW1765" i="13"/>
  <c r="AV1765" i="13"/>
  <c r="AU1765" i="13"/>
  <c r="AS1765" i="13"/>
  <c r="AR1765" i="13"/>
  <c r="AT1765" i="13" s="1"/>
  <c r="AQ1765" i="13"/>
  <c r="AO1765" i="13"/>
  <c r="AN1765" i="13"/>
  <c r="AM1765" i="13"/>
  <c r="AK1765" i="13"/>
  <c r="AJ1765" i="13"/>
  <c r="AI1765" i="13"/>
  <c r="BE1764" i="13"/>
  <c r="BD1764" i="13"/>
  <c r="BC1764" i="13"/>
  <c r="BA1764" i="13"/>
  <c r="AZ1764" i="13"/>
  <c r="AY1764" i="13"/>
  <c r="AW1764" i="13"/>
  <c r="AV1764" i="13"/>
  <c r="AU1764" i="13"/>
  <c r="AS1764" i="13"/>
  <c r="AR1764" i="13"/>
  <c r="AQ1764" i="13"/>
  <c r="AO1764" i="13"/>
  <c r="AN1764" i="13"/>
  <c r="AM1764" i="13"/>
  <c r="AK1764" i="13"/>
  <c r="AJ1764" i="13"/>
  <c r="AI1764" i="13"/>
  <c r="BE1763" i="13"/>
  <c r="BD1763" i="13"/>
  <c r="BC1763" i="13"/>
  <c r="BA1763" i="13"/>
  <c r="AZ1763" i="13"/>
  <c r="AY1763" i="13"/>
  <c r="BB1763" i="13" s="1"/>
  <c r="AW1763" i="13"/>
  <c r="AV1763" i="13"/>
  <c r="AU1763" i="13"/>
  <c r="AS1763" i="13"/>
  <c r="AR1763" i="13"/>
  <c r="AQ1763" i="13"/>
  <c r="AO1763" i="13"/>
  <c r="AN1763" i="13"/>
  <c r="AM1763" i="13"/>
  <c r="AK1763" i="13"/>
  <c r="AJ1763" i="13"/>
  <c r="AI1763" i="13"/>
  <c r="BE1762" i="13"/>
  <c r="BD1762" i="13"/>
  <c r="BC1762" i="13"/>
  <c r="BF1762" i="13" s="1"/>
  <c r="BA1762" i="13"/>
  <c r="BB1762" i="13" s="1"/>
  <c r="AZ1762" i="13"/>
  <c r="AY1762" i="13"/>
  <c r="AW1762" i="13"/>
  <c r="AV1762" i="13"/>
  <c r="AU1762" i="13"/>
  <c r="AS1762" i="13"/>
  <c r="AR1762" i="13"/>
  <c r="AQ1762" i="13"/>
  <c r="AO1762" i="13"/>
  <c r="AN1762" i="13"/>
  <c r="AM1762" i="13"/>
  <c r="AP1762" i="13" s="1"/>
  <c r="AK1762" i="13"/>
  <c r="AJ1762" i="13"/>
  <c r="AI1762" i="13"/>
  <c r="BE1761" i="13"/>
  <c r="BD1761" i="13"/>
  <c r="BC1761" i="13"/>
  <c r="BA1761" i="13"/>
  <c r="AZ1761" i="13"/>
  <c r="AY1761" i="13"/>
  <c r="AW1761" i="13"/>
  <c r="AV1761" i="13"/>
  <c r="AU1761" i="13"/>
  <c r="AS1761" i="13"/>
  <c r="AR1761" i="13"/>
  <c r="AQ1761" i="13"/>
  <c r="AO1761" i="13"/>
  <c r="AN1761" i="13"/>
  <c r="AM1761" i="13"/>
  <c r="AK1761" i="13"/>
  <c r="AJ1761" i="13"/>
  <c r="AI1761" i="13"/>
  <c r="BE1760" i="13"/>
  <c r="BD1760" i="13"/>
  <c r="BC1760" i="13"/>
  <c r="BA1760" i="13"/>
  <c r="AZ1760" i="13"/>
  <c r="AY1760" i="13"/>
  <c r="AW1760" i="13"/>
  <c r="AV1760" i="13"/>
  <c r="AU1760" i="13"/>
  <c r="AS1760" i="13"/>
  <c r="AR1760" i="13"/>
  <c r="AQ1760" i="13"/>
  <c r="AT1760" i="13" s="1"/>
  <c r="AO1760" i="13"/>
  <c r="AN1760" i="13"/>
  <c r="AM1760" i="13"/>
  <c r="AK1760" i="13"/>
  <c r="AJ1760" i="13"/>
  <c r="AI1760" i="13"/>
  <c r="BE1759" i="13"/>
  <c r="BD1759" i="13"/>
  <c r="BC1759" i="13"/>
  <c r="BA1759" i="13"/>
  <c r="AZ1759" i="13"/>
  <c r="AY1759" i="13"/>
  <c r="AW1759" i="13"/>
  <c r="AV1759" i="13"/>
  <c r="AU1759" i="13"/>
  <c r="AS1759" i="13"/>
  <c r="AR1759" i="13"/>
  <c r="AQ1759" i="13"/>
  <c r="AO1759" i="13"/>
  <c r="AN1759" i="13"/>
  <c r="AM1759" i="13"/>
  <c r="AK1759" i="13"/>
  <c r="AJ1759" i="13"/>
  <c r="AI1759" i="13"/>
  <c r="BE1758" i="13"/>
  <c r="BD1758" i="13"/>
  <c r="BC1758" i="13"/>
  <c r="BA1758" i="13"/>
  <c r="AZ1758" i="13"/>
  <c r="AY1758" i="13"/>
  <c r="AW1758" i="13"/>
  <c r="AV1758" i="13"/>
  <c r="AU1758" i="13"/>
  <c r="AS1758" i="13"/>
  <c r="AR1758" i="13"/>
  <c r="AQ1758" i="13"/>
  <c r="AO1758" i="13"/>
  <c r="AN1758" i="13"/>
  <c r="AM1758" i="13"/>
  <c r="AK1758" i="13"/>
  <c r="AJ1758" i="13"/>
  <c r="AL1758" i="13" s="1"/>
  <c r="AI1758" i="13"/>
  <c r="BE1757" i="13"/>
  <c r="BD1757" i="13"/>
  <c r="BC1757" i="13"/>
  <c r="BA1757" i="13"/>
  <c r="AZ1757" i="13"/>
  <c r="AY1757" i="13"/>
  <c r="AW1757" i="13"/>
  <c r="AV1757" i="13"/>
  <c r="AU1757" i="13"/>
  <c r="AS1757" i="13"/>
  <c r="AR1757" i="13"/>
  <c r="AQ1757" i="13"/>
  <c r="AO1757" i="13"/>
  <c r="AN1757" i="13"/>
  <c r="AM1757" i="13"/>
  <c r="AK1757" i="13"/>
  <c r="AJ1757" i="13"/>
  <c r="AI1757" i="13"/>
  <c r="BE1756" i="13"/>
  <c r="BD1756" i="13"/>
  <c r="BC1756" i="13"/>
  <c r="BF1756" i="13" s="1"/>
  <c r="BA1756" i="13"/>
  <c r="AZ1756" i="13"/>
  <c r="AY1756" i="13"/>
  <c r="AW1756" i="13"/>
  <c r="AV1756" i="13"/>
  <c r="AU1756" i="13"/>
  <c r="AS1756" i="13"/>
  <c r="AR1756" i="13"/>
  <c r="AQ1756" i="13"/>
  <c r="AO1756" i="13"/>
  <c r="AN1756" i="13"/>
  <c r="AM1756" i="13"/>
  <c r="AK1756" i="13"/>
  <c r="AJ1756" i="13"/>
  <c r="AI1756" i="13"/>
  <c r="BE1755" i="13"/>
  <c r="BD1755" i="13"/>
  <c r="BC1755" i="13"/>
  <c r="BA1755" i="13"/>
  <c r="AZ1755" i="13"/>
  <c r="AY1755" i="13"/>
  <c r="AW1755" i="13"/>
  <c r="AV1755" i="13"/>
  <c r="AU1755" i="13"/>
  <c r="AS1755" i="13"/>
  <c r="AR1755" i="13"/>
  <c r="AQ1755" i="13"/>
  <c r="AO1755" i="13"/>
  <c r="AN1755" i="13"/>
  <c r="AP1755" i="13" s="1"/>
  <c r="AM1755" i="13"/>
  <c r="AK1755" i="13"/>
  <c r="AJ1755" i="13"/>
  <c r="AI1755" i="13"/>
  <c r="BE1754" i="13"/>
  <c r="BD1754" i="13"/>
  <c r="BC1754" i="13"/>
  <c r="BA1754" i="13"/>
  <c r="AZ1754" i="13"/>
  <c r="AY1754" i="13"/>
  <c r="AW1754" i="13"/>
  <c r="AV1754" i="13"/>
  <c r="AU1754" i="13"/>
  <c r="AS1754" i="13"/>
  <c r="AR1754" i="13"/>
  <c r="AQ1754" i="13"/>
  <c r="AO1754" i="13"/>
  <c r="AN1754" i="13"/>
  <c r="AM1754" i="13"/>
  <c r="AK1754" i="13"/>
  <c r="AJ1754" i="13"/>
  <c r="AI1754" i="13"/>
  <c r="BE1753" i="13"/>
  <c r="BD1753" i="13"/>
  <c r="BC1753" i="13"/>
  <c r="BA1753" i="13"/>
  <c r="AZ1753" i="13"/>
  <c r="AY1753" i="13"/>
  <c r="AW1753" i="13"/>
  <c r="AV1753" i="13"/>
  <c r="AU1753" i="13"/>
  <c r="AS1753" i="13"/>
  <c r="AR1753" i="13"/>
  <c r="AQ1753" i="13"/>
  <c r="AO1753" i="13"/>
  <c r="AN1753" i="13"/>
  <c r="AM1753" i="13"/>
  <c r="AK1753" i="13"/>
  <c r="AJ1753" i="13"/>
  <c r="AI1753" i="13"/>
  <c r="BE1752" i="13"/>
  <c r="BD1752" i="13"/>
  <c r="BC1752" i="13"/>
  <c r="BA1752" i="13"/>
  <c r="AZ1752" i="13"/>
  <c r="AY1752" i="13"/>
  <c r="AW1752" i="13"/>
  <c r="AV1752" i="13"/>
  <c r="AU1752" i="13"/>
  <c r="AS1752" i="13"/>
  <c r="AR1752" i="13"/>
  <c r="AQ1752" i="13"/>
  <c r="AO1752" i="13"/>
  <c r="AN1752" i="13"/>
  <c r="AM1752" i="13"/>
  <c r="AK1752" i="13"/>
  <c r="AJ1752" i="13"/>
  <c r="AI1752" i="13"/>
  <c r="BE1751" i="13"/>
  <c r="BD1751" i="13"/>
  <c r="BC1751" i="13"/>
  <c r="BA1751" i="13"/>
  <c r="BB1751" i="13" s="1"/>
  <c r="AZ1751" i="13"/>
  <c r="AY1751" i="13"/>
  <c r="AW1751" i="13"/>
  <c r="AV1751" i="13"/>
  <c r="AU1751" i="13"/>
  <c r="AS1751" i="13"/>
  <c r="AR1751" i="13"/>
  <c r="AQ1751" i="13"/>
  <c r="AO1751" i="13"/>
  <c r="AN1751" i="13"/>
  <c r="AM1751" i="13"/>
  <c r="AK1751" i="13"/>
  <c r="AJ1751" i="13"/>
  <c r="AI1751" i="13"/>
  <c r="AL1751" i="13" s="1"/>
  <c r="BE1750" i="13"/>
  <c r="BD1750" i="13"/>
  <c r="BC1750" i="13"/>
  <c r="BA1750" i="13"/>
  <c r="AZ1750" i="13"/>
  <c r="AY1750" i="13"/>
  <c r="BB1750" i="13" s="1"/>
  <c r="AX1750" i="13"/>
  <c r="AW1750" i="13"/>
  <c r="AV1750" i="13"/>
  <c r="AU1750" i="13"/>
  <c r="AS1750" i="13"/>
  <c r="AR1750" i="13"/>
  <c r="AQ1750" i="13"/>
  <c r="AO1750" i="13"/>
  <c r="AN1750" i="13"/>
  <c r="AM1750" i="13"/>
  <c r="AK1750" i="13"/>
  <c r="AJ1750" i="13"/>
  <c r="AI1750" i="13"/>
  <c r="BE1749" i="13"/>
  <c r="BD1749" i="13"/>
  <c r="BC1749" i="13"/>
  <c r="BA1749" i="13"/>
  <c r="AZ1749" i="13"/>
  <c r="AY1749" i="13"/>
  <c r="AW1749" i="13"/>
  <c r="AV1749" i="13"/>
  <c r="AU1749" i="13"/>
  <c r="AS1749" i="13"/>
  <c r="AR1749" i="13"/>
  <c r="AQ1749" i="13"/>
  <c r="AO1749" i="13"/>
  <c r="AN1749" i="13"/>
  <c r="AM1749" i="13"/>
  <c r="AK1749" i="13"/>
  <c r="AJ1749" i="13"/>
  <c r="AI1749" i="13"/>
  <c r="BE1748" i="13"/>
  <c r="BD1748" i="13"/>
  <c r="BC1748" i="13"/>
  <c r="BF1748" i="13" s="1"/>
  <c r="BA1748" i="13"/>
  <c r="AZ1748" i="13"/>
  <c r="AY1748" i="13"/>
  <c r="BB1748" i="13" s="1"/>
  <c r="AW1748" i="13"/>
  <c r="AV1748" i="13"/>
  <c r="AU1748" i="13"/>
  <c r="AS1748" i="13"/>
  <c r="AR1748" i="13"/>
  <c r="AQ1748" i="13"/>
  <c r="AO1748" i="13"/>
  <c r="AN1748" i="13"/>
  <c r="AM1748" i="13"/>
  <c r="AK1748" i="13"/>
  <c r="AJ1748" i="13"/>
  <c r="AI1748" i="13"/>
  <c r="BE1747" i="13"/>
  <c r="BD1747" i="13"/>
  <c r="BC1747" i="13"/>
  <c r="BA1747" i="13"/>
  <c r="AZ1747" i="13"/>
  <c r="AY1747" i="13"/>
  <c r="AW1747" i="13"/>
  <c r="AV1747" i="13"/>
  <c r="AU1747" i="13"/>
  <c r="AS1747" i="13"/>
  <c r="AR1747" i="13"/>
  <c r="AQ1747" i="13"/>
  <c r="AT1747" i="13" s="1"/>
  <c r="AO1747" i="13"/>
  <c r="AN1747" i="13"/>
  <c r="AM1747" i="13"/>
  <c r="AK1747" i="13"/>
  <c r="AJ1747" i="13"/>
  <c r="AI1747" i="13"/>
  <c r="BE1746" i="13"/>
  <c r="BD1746" i="13"/>
  <c r="BC1746" i="13"/>
  <c r="BA1746" i="13"/>
  <c r="AZ1746" i="13"/>
  <c r="AY1746" i="13"/>
  <c r="AW1746" i="13"/>
  <c r="AV1746" i="13"/>
  <c r="AU1746" i="13"/>
  <c r="AS1746" i="13"/>
  <c r="AR1746" i="13"/>
  <c r="AQ1746" i="13"/>
  <c r="AO1746" i="13"/>
  <c r="AN1746" i="13"/>
  <c r="AM1746" i="13"/>
  <c r="AK1746" i="13"/>
  <c r="AJ1746" i="13"/>
  <c r="AI1746" i="13"/>
  <c r="BE1745" i="13"/>
  <c r="BD1745" i="13"/>
  <c r="BC1745" i="13"/>
  <c r="BF1745" i="13" s="1"/>
  <c r="BA1745" i="13"/>
  <c r="AZ1745" i="13"/>
  <c r="AY1745" i="13"/>
  <c r="AW1745" i="13"/>
  <c r="AV1745" i="13"/>
  <c r="AX1745" i="13" s="1"/>
  <c r="AU1745" i="13"/>
  <c r="AS1745" i="13"/>
  <c r="AR1745" i="13"/>
  <c r="AQ1745" i="13"/>
  <c r="AP1745" i="13"/>
  <c r="AO1745" i="13"/>
  <c r="AN1745" i="13"/>
  <c r="AM1745" i="13"/>
  <c r="AK1745" i="13"/>
  <c r="AJ1745" i="13"/>
  <c r="AI1745" i="13"/>
  <c r="BE1744" i="13"/>
  <c r="BD1744" i="13"/>
  <c r="BC1744" i="13"/>
  <c r="BA1744" i="13"/>
  <c r="AZ1744" i="13"/>
  <c r="BB1744" i="13" s="1"/>
  <c r="AY1744" i="13"/>
  <c r="AW1744" i="13"/>
  <c r="AV1744" i="13"/>
  <c r="AU1744" i="13"/>
  <c r="AS1744" i="13"/>
  <c r="AR1744" i="13"/>
  <c r="AQ1744" i="13"/>
  <c r="AO1744" i="13"/>
  <c r="AN1744" i="13"/>
  <c r="AM1744" i="13"/>
  <c r="AK1744" i="13"/>
  <c r="AJ1744" i="13"/>
  <c r="AI1744" i="13"/>
  <c r="BE1743" i="13"/>
  <c r="BD1743" i="13"/>
  <c r="BC1743" i="13"/>
  <c r="BA1743" i="13"/>
  <c r="AZ1743" i="13"/>
  <c r="AY1743" i="13"/>
  <c r="AW1743" i="13"/>
  <c r="AV1743" i="13"/>
  <c r="AU1743" i="13"/>
  <c r="AS1743" i="13"/>
  <c r="AR1743" i="13"/>
  <c r="AQ1743" i="13"/>
  <c r="AO1743" i="13"/>
  <c r="AN1743" i="13"/>
  <c r="AM1743" i="13"/>
  <c r="AK1743" i="13"/>
  <c r="AJ1743" i="13"/>
  <c r="AI1743" i="13"/>
  <c r="BE1742" i="13"/>
  <c r="BD1742" i="13"/>
  <c r="BC1742" i="13"/>
  <c r="BA1742" i="13"/>
  <c r="AZ1742" i="13"/>
  <c r="AY1742" i="13"/>
  <c r="AW1742" i="13"/>
  <c r="AV1742" i="13"/>
  <c r="AU1742" i="13"/>
  <c r="AS1742" i="13"/>
  <c r="AR1742" i="13"/>
  <c r="AQ1742" i="13"/>
  <c r="AO1742" i="13"/>
  <c r="AN1742" i="13"/>
  <c r="AM1742" i="13"/>
  <c r="AK1742" i="13"/>
  <c r="AJ1742" i="13"/>
  <c r="AI1742" i="13"/>
  <c r="BE1741" i="13"/>
  <c r="BD1741" i="13"/>
  <c r="BC1741" i="13"/>
  <c r="BA1741" i="13"/>
  <c r="AZ1741" i="13"/>
  <c r="AY1741" i="13"/>
  <c r="AW1741" i="13"/>
  <c r="AV1741" i="13"/>
  <c r="AU1741" i="13"/>
  <c r="AS1741" i="13"/>
  <c r="AR1741" i="13"/>
  <c r="AQ1741" i="13"/>
  <c r="AO1741" i="13"/>
  <c r="AN1741" i="13"/>
  <c r="AM1741" i="13"/>
  <c r="AK1741" i="13"/>
  <c r="AJ1741" i="13"/>
  <c r="AI1741" i="13"/>
  <c r="BE1740" i="13"/>
  <c r="BD1740" i="13"/>
  <c r="BC1740" i="13"/>
  <c r="BA1740" i="13"/>
  <c r="AZ1740" i="13"/>
  <c r="AY1740" i="13"/>
  <c r="AW1740" i="13"/>
  <c r="AV1740" i="13"/>
  <c r="AU1740" i="13"/>
  <c r="AS1740" i="13"/>
  <c r="AR1740" i="13"/>
  <c r="AQ1740" i="13"/>
  <c r="AO1740" i="13"/>
  <c r="AN1740" i="13"/>
  <c r="AM1740" i="13"/>
  <c r="AK1740" i="13"/>
  <c r="AJ1740" i="13"/>
  <c r="AI1740" i="13"/>
  <c r="BE1739" i="13"/>
  <c r="BD1739" i="13"/>
  <c r="BC1739" i="13"/>
  <c r="BA1739" i="13"/>
  <c r="AZ1739" i="13"/>
  <c r="AY1739" i="13"/>
  <c r="BB1739" i="13" s="1"/>
  <c r="AW1739" i="13"/>
  <c r="AV1739" i="13"/>
  <c r="AU1739" i="13"/>
  <c r="AS1739" i="13"/>
  <c r="AR1739" i="13"/>
  <c r="AQ1739" i="13"/>
  <c r="AO1739" i="13"/>
  <c r="AN1739" i="13"/>
  <c r="AM1739" i="13"/>
  <c r="AL1739" i="13"/>
  <c r="AK1739" i="13"/>
  <c r="AJ1739" i="13"/>
  <c r="AI1739" i="13"/>
  <c r="BE1738" i="13"/>
  <c r="BD1738" i="13"/>
  <c r="BC1738" i="13"/>
  <c r="BA1738" i="13"/>
  <c r="AZ1738" i="13"/>
  <c r="AY1738" i="13"/>
  <c r="AW1738" i="13"/>
  <c r="AV1738" i="13"/>
  <c r="AU1738" i="13"/>
  <c r="AS1738" i="13"/>
  <c r="AR1738" i="13"/>
  <c r="AQ1738" i="13"/>
  <c r="AO1738" i="13"/>
  <c r="AN1738" i="13"/>
  <c r="AM1738" i="13"/>
  <c r="AK1738" i="13"/>
  <c r="AJ1738" i="13"/>
  <c r="AI1738" i="13"/>
  <c r="BE1737" i="13"/>
  <c r="BD1737" i="13"/>
  <c r="BC1737" i="13"/>
  <c r="BA1737" i="13"/>
  <c r="AZ1737" i="13"/>
  <c r="AY1737" i="13"/>
  <c r="AW1737" i="13"/>
  <c r="AV1737" i="13"/>
  <c r="AU1737" i="13"/>
  <c r="AS1737" i="13"/>
  <c r="AR1737" i="13"/>
  <c r="AQ1737" i="13"/>
  <c r="AO1737" i="13"/>
  <c r="AN1737" i="13"/>
  <c r="AM1737" i="13"/>
  <c r="AK1737" i="13"/>
  <c r="AJ1737" i="13"/>
  <c r="AI1737" i="13"/>
  <c r="BE1736" i="13"/>
  <c r="BD1736" i="13"/>
  <c r="BC1736" i="13"/>
  <c r="BA1736" i="13"/>
  <c r="AZ1736" i="13"/>
  <c r="AY1736" i="13"/>
  <c r="AW1736" i="13"/>
  <c r="AV1736" i="13"/>
  <c r="AU1736" i="13"/>
  <c r="AS1736" i="13"/>
  <c r="AR1736" i="13"/>
  <c r="AQ1736" i="13"/>
  <c r="AO1736" i="13"/>
  <c r="AN1736" i="13"/>
  <c r="AM1736" i="13"/>
  <c r="AK1736" i="13"/>
  <c r="AJ1736" i="13"/>
  <c r="AI1736" i="13"/>
  <c r="BE1735" i="13"/>
  <c r="BD1735" i="13"/>
  <c r="BC1735" i="13"/>
  <c r="BA1735" i="13"/>
  <c r="AZ1735" i="13"/>
  <c r="AY1735" i="13"/>
  <c r="AW1735" i="13"/>
  <c r="AV1735" i="13"/>
  <c r="AU1735" i="13"/>
  <c r="AS1735" i="13"/>
  <c r="AR1735" i="13"/>
  <c r="AQ1735" i="13"/>
  <c r="AT1735" i="13" s="1"/>
  <c r="AO1735" i="13"/>
  <c r="AN1735" i="13"/>
  <c r="AM1735" i="13"/>
  <c r="AK1735" i="13"/>
  <c r="AJ1735" i="13"/>
  <c r="AI1735" i="13"/>
  <c r="BE1734" i="13"/>
  <c r="BD1734" i="13"/>
  <c r="BC1734" i="13"/>
  <c r="BA1734" i="13"/>
  <c r="AZ1734" i="13"/>
  <c r="AY1734" i="13"/>
  <c r="AW1734" i="13"/>
  <c r="AV1734" i="13"/>
  <c r="AU1734" i="13"/>
  <c r="AS1734" i="13"/>
  <c r="AR1734" i="13"/>
  <c r="AQ1734" i="13"/>
  <c r="AT1734" i="13" s="1"/>
  <c r="AO1734" i="13"/>
  <c r="AN1734" i="13"/>
  <c r="AM1734" i="13"/>
  <c r="AK1734" i="13"/>
  <c r="AJ1734" i="13"/>
  <c r="AI1734" i="13"/>
  <c r="BE1733" i="13"/>
  <c r="BD1733" i="13"/>
  <c r="BC1733" i="13"/>
  <c r="BA1733" i="13"/>
  <c r="AZ1733" i="13"/>
  <c r="AY1733" i="13"/>
  <c r="AW1733" i="13"/>
  <c r="AV1733" i="13"/>
  <c r="AU1733" i="13"/>
  <c r="AS1733" i="13"/>
  <c r="AR1733" i="13"/>
  <c r="AQ1733" i="13"/>
  <c r="AO1733" i="13"/>
  <c r="AN1733" i="13"/>
  <c r="AM1733" i="13"/>
  <c r="AK1733" i="13"/>
  <c r="AJ1733" i="13"/>
  <c r="AI1733" i="13"/>
  <c r="BE1732" i="13"/>
  <c r="BD1732" i="13"/>
  <c r="BC1732" i="13"/>
  <c r="BA1732" i="13"/>
  <c r="AZ1732" i="13"/>
  <c r="AY1732" i="13"/>
  <c r="AW1732" i="13"/>
  <c r="AV1732" i="13"/>
  <c r="AU1732" i="13"/>
  <c r="AS1732" i="13"/>
  <c r="AR1732" i="13"/>
  <c r="AQ1732" i="13"/>
  <c r="AO1732" i="13"/>
  <c r="AN1732" i="13"/>
  <c r="AM1732" i="13"/>
  <c r="AK1732" i="13"/>
  <c r="AJ1732" i="13"/>
  <c r="AI1732" i="13"/>
  <c r="BE1731" i="13"/>
  <c r="BD1731" i="13"/>
  <c r="BC1731" i="13"/>
  <c r="BA1731" i="13"/>
  <c r="AZ1731" i="13"/>
  <c r="AY1731" i="13"/>
  <c r="AW1731" i="13"/>
  <c r="AX1731" i="13" s="1"/>
  <c r="AV1731" i="13"/>
  <c r="AU1731" i="13"/>
  <c r="AS1731" i="13"/>
  <c r="AR1731" i="13"/>
  <c r="AQ1731" i="13"/>
  <c r="AO1731" i="13"/>
  <c r="AN1731" i="13"/>
  <c r="AM1731" i="13"/>
  <c r="AK1731" i="13"/>
  <c r="AJ1731" i="13"/>
  <c r="AI1731" i="13"/>
  <c r="BE1730" i="13"/>
  <c r="BD1730" i="13"/>
  <c r="BF1730" i="13" s="1"/>
  <c r="BC1730" i="13"/>
  <c r="BA1730" i="13"/>
  <c r="AZ1730" i="13"/>
  <c r="AY1730" i="13"/>
  <c r="BB1730" i="13" s="1"/>
  <c r="AW1730" i="13"/>
  <c r="AV1730" i="13"/>
  <c r="AU1730" i="13"/>
  <c r="AS1730" i="13"/>
  <c r="AR1730" i="13"/>
  <c r="AQ1730" i="13"/>
  <c r="AO1730" i="13"/>
  <c r="AN1730" i="13"/>
  <c r="AM1730" i="13"/>
  <c r="AK1730" i="13"/>
  <c r="AJ1730" i="13"/>
  <c r="AI1730" i="13"/>
  <c r="BE1729" i="13"/>
  <c r="BD1729" i="13"/>
  <c r="BC1729" i="13"/>
  <c r="BA1729" i="13"/>
  <c r="AZ1729" i="13"/>
  <c r="AY1729" i="13"/>
  <c r="BB1729" i="13" s="1"/>
  <c r="AX1729" i="13"/>
  <c r="AW1729" i="13"/>
  <c r="AV1729" i="13"/>
  <c r="AU1729" i="13"/>
  <c r="AS1729" i="13"/>
  <c r="AR1729" i="13"/>
  <c r="AT1729" i="13" s="1"/>
  <c r="AQ1729" i="13"/>
  <c r="AO1729" i="13"/>
  <c r="AN1729" i="13"/>
  <c r="AM1729" i="13"/>
  <c r="AK1729" i="13"/>
  <c r="AJ1729" i="13"/>
  <c r="AI1729" i="13"/>
  <c r="BE1728" i="13"/>
  <c r="BD1728" i="13"/>
  <c r="BC1728" i="13"/>
  <c r="BA1728" i="13"/>
  <c r="AZ1728" i="13"/>
  <c r="AY1728" i="13"/>
  <c r="AW1728" i="13"/>
  <c r="AV1728" i="13"/>
  <c r="AU1728" i="13"/>
  <c r="AS1728" i="13"/>
  <c r="AR1728" i="13"/>
  <c r="AQ1728" i="13"/>
  <c r="AO1728" i="13"/>
  <c r="AN1728" i="13"/>
  <c r="AM1728" i="13"/>
  <c r="AK1728" i="13"/>
  <c r="AJ1728" i="13"/>
  <c r="AI1728" i="13"/>
  <c r="BE1727" i="13"/>
  <c r="BD1727" i="13"/>
  <c r="BC1727" i="13"/>
  <c r="BA1727" i="13"/>
  <c r="AZ1727" i="13"/>
  <c r="AY1727" i="13"/>
  <c r="AW1727" i="13"/>
  <c r="AV1727" i="13"/>
  <c r="AU1727" i="13"/>
  <c r="AS1727" i="13"/>
  <c r="AR1727" i="13"/>
  <c r="AQ1727" i="13"/>
  <c r="AO1727" i="13"/>
  <c r="AN1727" i="13"/>
  <c r="AM1727" i="13"/>
  <c r="AK1727" i="13"/>
  <c r="AJ1727" i="13"/>
  <c r="AI1727" i="13"/>
  <c r="BE1726" i="13"/>
  <c r="BD1726" i="13"/>
  <c r="BC1726" i="13"/>
  <c r="BA1726" i="13"/>
  <c r="AZ1726" i="13"/>
  <c r="AY1726" i="13"/>
  <c r="AW1726" i="13"/>
  <c r="AV1726" i="13"/>
  <c r="AU1726" i="13"/>
  <c r="AS1726" i="13"/>
  <c r="AR1726" i="13"/>
  <c r="AQ1726" i="13"/>
  <c r="AO1726" i="13"/>
  <c r="AN1726" i="13"/>
  <c r="AM1726" i="13"/>
  <c r="AK1726" i="13"/>
  <c r="AJ1726" i="13"/>
  <c r="AI1726" i="13"/>
  <c r="BE1725" i="13"/>
  <c r="BD1725" i="13"/>
  <c r="BC1725" i="13"/>
  <c r="BB1725" i="13"/>
  <c r="BA1725" i="13"/>
  <c r="AZ1725" i="13"/>
  <c r="AY1725" i="13"/>
  <c r="AW1725" i="13"/>
  <c r="AV1725" i="13"/>
  <c r="AX1725" i="13" s="1"/>
  <c r="AU1725" i="13"/>
  <c r="AS1725" i="13"/>
  <c r="AR1725" i="13"/>
  <c r="AQ1725" i="13"/>
  <c r="AO1725" i="13"/>
  <c r="AN1725" i="13"/>
  <c r="AM1725" i="13"/>
  <c r="AK1725" i="13"/>
  <c r="AJ1725" i="13"/>
  <c r="AI1725" i="13"/>
  <c r="BE1724" i="13"/>
  <c r="BD1724" i="13"/>
  <c r="BC1724" i="13"/>
  <c r="BA1724" i="13"/>
  <c r="AZ1724" i="13"/>
  <c r="AY1724" i="13"/>
  <c r="AW1724" i="13"/>
  <c r="AV1724" i="13"/>
  <c r="AU1724" i="13"/>
  <c r="AS1724" i="13"/>
  <c r="AR1724" i="13"/>
  <c r="AQ1724" i="13"/>
  <c r="AO1724" i="13"/>
  <c r="AN1724" i="13"/>
  <c r="AM1724" i="13"/>
  <c r="AK1724" i="13"/>
  <c r="AJ1724" i="13"/>
  <c r="AI1724" i="13"/>
  <c r="BE1723" i="13"/>
  <c r="BD1723" i="13"/>
  <c r="BC1723" i="13"/>
  <c r="BF1723" i="13" s="1"/>
  <c r="BA1723" i="13"/>
  <c r="AZ1723" i="13"/>
  <c r="AY1723" i="13"/>
  <c r="AW1723" i="13"/>
  <c r="AV1723" i="13"/>
  <c r="AU1723" i="13"/>
  <c r="AS1723" i="13"/>
  <c r="AR1723" i="13"/>
  <c r="AQ1723" i="13"/>
  <c r="AT1723" i="13" s="1"/>
  <c r="AO1723" i="13"/>
  <c r="AN1723" i="13"/>
  <c r="AM1723" i="13"/>
  <c r="AK1723" i="13"/>
  <c r="AJ1723" i="13"/>
  <c r="AI1723" i="13"/>
  <c r="BE1722" i="13"/>
  <c r="BD1722" i="13"/>
  <c r="BC1722" i="13"/>
  <c r="BA1722" i="13"/>
  <c r="AZ1722" i="13"/>
  <c r="AY1722" i="13"/>
  <c r="AW1722" i="13"/>
  <c r="AV1722" i="13"/>
  <c r="AU1722" i="13"/>
  <c r="AS1722" i="13"/>
  <c r="AR1722" i="13"/>
  <c r="AQ1722" i="13"/>
  <c r="AO1722" i="13"/>
  <c r="AN1722" i="13"/>
  <c r="AM1722" i="13"/>
  <c r="AP1722" i="13" s="1"/>
  <c r="AK1722" i="13"/>
  <c r="AJ1722" i="13"/>
  <c r="AI1722" i="13"/>
  <c r="BE1721" i="13"/>
  <c r="BD1721" i="13"/>
  <c r="BC1721" i="13"/>
  <c r="BA1721" i="13"/>
  <c r="AZ1721" i="13"/>
  <c r="AY1721" i="13"/>
  <c r="AW1721" i="13"/>
  <c r="AV1721" i="13"/>
  <c r="AU1721" i="13"/>
  <c r="AS1721" i="13"/>
  <c r="AR1721" i="13"/>
  <c r="AQ1721" i="13"/>
  <c r="AO1721" i="13"/>
  <c r="AN1721" i="13"/>
  <c r="AM1721" i="13"/>
  <c r="AK1721" i="13"/>
  <c r="AJ1721" i="13"/>
  <c r="AI1721" i="13"/>
  <c r="BE1720" i="13"/>
  <c r="BD1720" i="13"/>
  <c r="BC1720" i="13"/>
  <c r="BA1720" i="13"/>
  <c r="AZ1720" i="13"/>
  <c r="AY1720" i="13"/>
  <c r="AW1720" i="13"/>
  <c r="AV1720" i="13"/>
  <c r="AU1720" i="13"/>
  <c r="AS1720" i="13"/>
  <c r="AR1720" i="13"/>
  <c r="AQ1720" i="13"/>
  <c r="AT1720" i="13" s="1"/>
  <c r="AO1720" i="13"/>
  <c r="AN1720" i="13"/>
  <c r="AM1720" i="13"/>
  <c r="AK1720" i="13"/>
  <c r="AJ1720" i="13"/>
  <c r="AI1720" i="13"/>
  <c r="BE1719" i="13"/>
  <c r="BD1719" i="13"/>
  <c r="BC1719" i="13"/>
  <c r="BA1719" i="13"/>
  <c r="AZ1719" i="13"/>
  <c r="AY1719" i="13"/>
  <c r="AW1719" i="13"/>
  <c r="AV1719" i="13"/>
  <c r="AU1719" i="13"/>
  <c r="AS1719" i="13"/>
  <c r="AR1719" i="13"/>
  <c r="AQ1719" i="13"/>
  <c r="AO1719" i="13"/>
  <c r="AN1719" i="13"/>
  <c r="AM1719" i="13"/>
  <c r="AK1719" i="13"/>
  <c r="AJ1719" i="13"/>
  <c r="AI1719" i="13"/>
  <c r="BE1718" i="13"/>
  <c r="BD1718" i="13"/>
  <c r="BC1718" i="13"/>
  <c r="BA1718" i="13"/>
  <c r="AZ1718" i="13"/>
  <c r="AY1718" i="13"/>
  <c r="AW1718" i="13"/>
  <c r="AV1718" i="13"/>
  <c r="AU1718" i="13"/>
  <c r="AS1718" i="13"/>
  <c r="AR1718" i="13"/>
  <c r="AQ1718" i="13"/>
  <c r="AO1718" i="13"/>
  <c r="AN1718" i="13"/>
  <c r="AM1718" i="13"/>
  <c r="AK1718" i="13"/>
  <c r="AJ1718" i="13"/>
  <c r="AI1718" i="13"/>
  <c r="BE1717" i="13"/>
  <c r="BD1717" i="13"/>
  <c r="BC1717" i="13"/>
  <c r="BA1717" i="13"/>
  <c r="AZ1717" i="13"/>
  <c r="AY1717" i="13"/>
  <c r="AW1717" i="13"/>
  <c r="AV1717" i="13"/>
  <c r="AU1717" i="13"/>
  <c r="AX1717" i="13" s="1"/>
  <c r="AS1717" i="13"/>
  <c r="AR1717" i="13"/>
  <c r="AQ1717" i="13"/>
  <c r="AO1717" i="13"/>
  <c r="AN1717" i="13"/>
  <c r="AM1717" i="13"/>
  <c r="AK1717" i="13"/>
  <c r="AJ1717" i="13"/>
  <c r="AI1717" i="13"/>
  <c r="BE1716" i="13"/>
  <c r="BD1716" i="13"/>
  <c r="BC1716" i="13"/>
  <c r="BF1716" i="13" s="1"/>
  <c r="BA1716" i="13"/>
  <c r="AZ1716" i="13"/>
  <c r="AY1716" i="13"/>
  <c r="AW1716" i="13"/>
  <c r="AV1716" i="13"/>
  <c r="AU1716" i="13"/>
  <c r="AS1716" i="13"/>
  <c r="AR1716" i="13"/>
  <c r="AQ1716" i="13"/>
  <c r="AT1716" i="13" s="1"/>
  <c r="AO1716" i="13"/>
  <c r="AN1716" i="13"/>
  <c r="AM1716" i="13"/>
  <c r="AK1716" i="13"/>
  <c r="AJ1716" i="13"/>
  <c r="AI1716" i="13"/>
  <c r="BE1715" i="13"/>
  <c r="BD1715" i="13"/>
  <c r="BC1715" i="13"/>
  <c r="BA1715" i="13"/>
  <c r="AZ1715" i="13"/>
  <c r="AY1715" i="13"/>
  <c r="AW1715" i="13"/>
  <c r="AV1715" i="13"/>
  <c r="AU1715" i="13"/>
  <c r="AS1715" i="13"/>
  <c r="AR1715" i="13"/>
  <c r="AQ1715" i="13"/>
  <c r="AO1715" i="13"/>
  <c r="AN1715" i="13"/>
  <c r="AM1715" i="13"/>
  <c r="AP1715" i="13" s="1"/>
  <c r="AK1715" i="13"/>
  <c r="AJ1715" i="13"/>
  <c r="AI1715" i="13"/>
  <c r="BE1714" i="13"/>
  <c r="BD1714" i="13"/>
  <c r="BC1714" i="13"/>
  <c r="BA1714" i="13"/>
  <c r="AZ1714" i="13"/>
  <c r="AY1714" i="13"/>
  <c r="AW1714" i="13"/>
  <c r="AV1714" i="13"/>
  <c r="AU1714" i="13"/>
  <c r="AX1714" i="13" s="1"/>
  <c r="AS1714" i="13"/>
  <c r="AR1714" i="13"/>
  <c r="AQ1714" i="13"/>
  <c r="AO1714" i="13"/>
  <c r="AN1714" i="13"/>
  <c r="AM1714" i="13"/>
  <c r="AK1714" i="13"/>
  <c r="AJ1714" i="13"/>
  <c r="AI1714" i="13"/>
  <c r="BE1713" i="13"/>
  <c r="BD1713" i="13"/>
  <c r="BC1713" i="13"/>
  <c r="BA1713" i="13"/>
  <c r="AZ1713" i="13"/>
  <c r="AY1713" i="13"/>
  <c r="AW1713" i="13"/>
  <c r="AV1713" i="13"/>
  <c r="AU1713" i="13"/>
  <c r="AS1713" i="13"/>
  <c r="AR1713" i="13"/>
  <c r="AQ1713" i="13"/>
  <c r="AT1713" i="13" s="1"/>
  <c r="AO1713" i="13"/>
  <c r="AP1713" i="13" s="1"/>
  <c r="AN1713" i="13"/>
  <c r="AM1713" i="13"/>
  <c r="AK1713" i="13"/>
  <c r="AJ1713" i="13"/>
  <c r="AI1713" i="13"/>
  <c r="BE1712" i="13"/>
  <c r="BD1712" i="13"/>
  <c r="BC1712" i="13"/>
  <c r="BF1712" i="13" s="1"/>
  <c r="BA1712" i="13"/>
  <c r="AZ1712" i="13"/>
  <c r="AY1712" i="13"/>
  <c r="AW1712" i="13"/>
  <c r="AV1712" i="13"/>
  <c r="AU1712" i="13"/>
  <c r="AS1712" i="13"/>
  <c r="AR1712" i="13"/>
  <c r="AQ1712" i="13"/>
  <c r="AO1712" i="13"/>
  <c r="AN1712" i="13"/>
  <c r="AM1712" i="13"/>
  <c r="AP1712" i="13" s="1"/>
  <c r="AK1712" i="13"/>
  <c r="AJ1712" i="13"/>
  <c r="AI1712" i="13"/>
  <c r="BE1711" i="13"/>
  <c r="BD1711" i="13"/>
  <c r="BC1711" i="13"/>
  <c r="BA1711" i="13"/>
  <c r="AZ1711" i="13"/>
  <c r="AY1711" i="13"/>
  <c r="AW1711" i="13"/>
  <c r="AV1711" i="13"/>
  <c r="AU1711" i="13"/>
  <c r="AS1711" i="13"/>
  <c r="AR1711" i="13"/>
  <c r="AQ1711" i="13"/>
  <c r="AO1711" i="13"/>
  <c r="AN1711" i="13"/>
  <c r="AM1711" i="13"/>
  <c r="AK1711" i="13"/>
  <c r="AJ1711" i="13"/>
  <c r="AI1711" i="13"/>
  <c r="BE1710" i="13"/>
  <c r="BD1710" i="13"/>
  <c r="BC1710" i="13"/>
  <c r="BA1710" i="13"/>
  <c r="AZ1710" i="13"/>
  <c r="AY1710" i="13"/>
  <c r="AW1710" i="13"/>
  <c r="AV1710" i="13"/>
  <c r="AU1710" i="13"/>
  <c r="AS1710" i="13"/>
  <c r="AR1710" i="13"/>
  <c r="AQ1710" i="13"/>
  <c r="AO1710" i="13"/>
  <c r="AN1710" i="13"/>
  <c r="AM1710" i="13"/>
  <c r="AK1710" i="13"/>
  <c r="AJ1710" i="13"/>
  <c r="AI1710" i="13"/>
  <c r="BE1709" i="13"/>
  <c r="BD1709" i="13"/>
  <c r="BC1709" i="13"/>
  <c r="BA1709" i="13"/>
  <c r="AZ1709" i="13"/>
  <c r="AY1709" i="13"/>
  <c r="AW1709" i="13"/>
  <c r="AV1709" i="13"/>
  <c r="AU1709" i="13"/>
  <c r="AS1709" i="13"/>
  <c r="AR1709" i="13"/>
  <c r="AQ1709" i="13"/>
  <c r="AO1709" i="13"/>
  <c r="AN1709" i="13"/>
  <c r="AM1709" i="13"/>
  <c r="AK1709" i="13"/>
  <c r="AJ1709" i="13"/>
  <c r="AI1709" i="13"/>
  <c r="BE1708" i="13"/>
  <c r="BD1708" i="13"/>
  <c r="BC1708" i="13"/>
  <c r="BA1708" i="13"/>
  <c r="AZ1708" i="13"/>
  <c r="AY1708" i="13"/>
  <c r="AW1708" i="13"/>
  <c r="AV1708" i="13"/>
  <c r="AU1708" i="13"/>
  <c r="AS1708" i="13"/>
  <c r="AR1708" i="13"/>
  <c r="AQ1708" i="13"/>
  <c r="AO1708" i="13"/>
  <c r="AN1708" i="13"/>
  <c r="AM1708" i="13"/>
  <c r="AK1708" i="13"/>
  <c r="AJ1708" i="13"/>
  <c r="AI1708" i="13"/>
  <c r="BE1707" i="13"/>
  <c r="BD1707" i="13"/>
  <c r="BC1707" i="13"/>
  <c r="BA1707" i="13"/>
  <c r="AZ1707" i="13"/>
  <c r="AY1707" i="13"/>
  <c r="AW1707" i="13"/>
  <c r="AV1707" i="13"/>
  <c r="AU1707" i="13"/>
  <c r="AX1707" i="13" s="1"/>
  <c r="AS1707" i="13"/>
  <c r="AR1707" i="13"/>
  <c r="AQ1707" i="13"/>
  <c r="AO1707" i="13"/>
  <c r="AN1707" i="13"/>
  <c r="AM1707" i="13"/>
  <c r="AK1707" i="13"/>
  <c r="AJ1707" i="13"/>
  <c r="AI1707" i="13"/>
  <c r="BE1706" i="13"/>
  <c r="BD1706" i="13"/>
  <c r="BC1706" i="13"/>
  <c r="BA1706" i="13"/>
  <c r="AZ1706" i="13"/>
  <c r="AY1706" i="13"/>
  <c r="AW1706" i="13"/>
  <c r="AV1706" i="13"/>
  <c r="AU1706" i="13"/>
  <c r="AS1706" i="13"/>
  <c r="AR1706" i="13"/>
  <c r="AQ1706" i="13"/>
  <c r="AT1706" i="13" s="1"/>
  <c r="AO1706" i="13"/>
  <c r="AN1706" i="13"/>
  <c r="AM1706" i="13"/>
  <c r="AK1706" i="13"/>
  <c r="AJ1706" i="13"/>
  <c r="AL1706" i="13" s="1"/>
  <c r="AI1706" i="13"/>
  <c r="BE1705" i="13"/>
  <c r="BD1705" i="13"/>
  <c r="BC1705" i="13"/>
  <c r="BF1705" i="13" s="1"/>
  <c r="BA1705" i="13"/>
  <c r="AZ1705" i="13"/>
  <c r="AY1705" i="13"/>
  <c r="AW1705" i="13"/>
  <c r="AV1705" i="13"/>
  <c r="AU1705" i="13"/>
  <c r="AS1705" i="13"/>
  <c r="AR1705" i="13"/>
  <c r="AQ1705" i="13"/>
  <c r="AO1705" i="13"/>
  <c r="AN1705" i="13"/>
  <c r="AM1705" i="13"/>
  <c r="AK1705" i="13"/>
  <c r="AJ1705" i="13"/>
  <c r="AI1705" i="13"/>
  <c r="BE1704" i="13"/>
  <c r="BD1704" i="13"/>
  <c r="BC1704" i="13"/>
  <c r="BA1704" i="13"/>
  <c r="BB1704" i="13" s="1"/>
  <c r="AZ1704" i="13"/>
  <c r="AY1704" i="13"/>
  <c r="AW1704" i="13"/>
  <c r="AV1704" i="13"/>
  <c r="AU1704" i="13"/>
  <c r="AS1704" i="13"/>
  <c r="AR1704" i="13"/>
  <c r="AQ1704" i="13"/>
  <c r="AO1704" i="13"/>
  <c r="AN1704" i="13"/>
  <c r="AM1704" i="13"/>
  <c r="AK1704" i="13"/>
  <c r="AJ1704" i="13"/>
  <c r="AI1704" i="13"/>
  <c r="BE1703" i="13"/>
  <c r="BD1703" i="13"/>
  <c r="BC1703" i="13"/>
  <c r="BA1703" i="13"/>
  <c r="AZ1703" i="13"/>
  <c r="AY1703" i="13"/>
  <c r="AW1703" i="13"/>
  <c r="AV1703" i="13"/>
  <c r="AU1703" i="13"/>
  <c r="AS1703" i="13"/>
  <c r="AR1703" i="13"/>
  <c r="AQ1703" i="13"/>
  <c r="AO1703" i="13"/>
  <c r="AN1703" i="13"/>
  <c r="AM1703" i="13"/>
  <c r="AK1703" i="13"/>
  <c r="AJ1703" i="13"/>
  <c r="AI1703" i="13"/>
  <c r="BE1702" i="13"/>
  <c r="BD1702" i="13"/>
  <c r="BC1702" i="13"/>
  <c r="BA1702" i="13"/>
  <c r="AZ1702" i="13"/>
  <c r="AY1702" i="13"/>
  <c r="AW1702" i="13"/>
  <c r="AV1702" i="13"/>
  <c r="AU1702" i="13"/>
  <c r="AS1702" i="13"/>
  <c r="AR1702" i="13"/>
  <c r="AQ1702" i="13"/>
  <c r="AO1702" i="13"/>
  <c r="AN1702" i="13"/>
  <c r="AM1702" i="13"/>
  <c r="AK1702" i="13"/>
  <c r="AJ1702" i="13"/>
  <c r="AI1702" i="13"/>
  <c r="BE1701" i="13"/>
  <c r="BD1701" i="13"/>
  <c r="BC1701" i="13"/>
  <c r="BA1701" i="13"/>
  <c r="AZ1701" i="13"/>
  <c r="AY1701" i="13"/>
  <c r="AW1701" i="13"/>
  <c r="AV1701" i="13"/>
  <c r="AU1701" i="13"/>
  <c r="AS1701" i="13"/>
  <c r="AR1701" i="13"/>
  <c r="AQ1701" i="13"/>
  <c r="AO1701" i="13"/>
  <c r="AN1701" i="13"/>
  <c r="AP1701" i="13" s="1"/>
  <c r="AM1701" i="13"/>
  <c r="AK1701" i="13"/>
  <c r="AJ1701" i="13"/>
  <c r="AI1701" i="13"/>
  <c r="BE1700" i="13"/>
  <c r="BD1700" i="13"/>
  <c r="BC1700" i="13"/>
  <c r="BA1700" i="13"/>
  <c r="AZ1700" i="13"/>
  <c r="AY1700" i="13"/>
  <c r="AW1700" i="13"/>
  <c r="AV1700" i="13"/>
  <c r="AU1700" i="13"/>
  <c r="AS1700" i="13"/>
  <c r="AR1700" i="13"/>
  <c r="AQ1700" i="13"/>
  <c r="AO1700" i="13"/>
  <c r="AN1700" i="13"/>
  <c r="AM1700" i="13"/>
  <c r="AK1700" i="13"/>
  <c r="AJ1700" i="13"/>
  <c r="AI1700" i="13"/>
  <c r="BE1699" i="13"/>
  <c r="BD1699" i="13"/>
  <c r="BC1699" i="13"/>
  <c r="BA1699" i="13"/>
  <c r="AZ1699" i="13"/>
  <c r="AY1699" i="13"/>
  <c r="AW1699" i="13"/>
  <c r="AV1699" i="13"/>
  <c r="AU1699" i="13"/>
  <c r="AS1699" i="13"/>
  <c r="AR1699" i="13"/>
  <c r="AQ1699" i="13"/>
  <c r="AO1699" i="13"/>
  <c r="AN1699" i="13"/>
  <c r="AM1699" i="13"/>
  <c r="AK1699" i="13"/>
  <c r="AJ1699" i="13"/>
  <c r="AI1699" i="13"/>
  <c r="BE1698" i="13"/>
  <c r="BF1698" i="13" s="1"/>
  <c r="BD1698" i="13"/>
  <c r="BC1698" i="13"/>
  <c r="BA1698" i="13"/>
  <c r="AZ1698" i="13"/>
  <c r="AY1698" i="13"/>
  <c r="AW1698" i="13"/>
  <c r="AV1698" i="13"/>
  <c r="AU1698" i="13"/>
  <c r="AS1698" i="13"/>
  <c r="AR1698" i="13"/>
  <c r="AQ1698" i="13"/>
  <c r="AO1698" i="13"/>
  <c r="AN1698" i="13"/>
  <c r="AM1698" i="13"/>
  <c r="AK1698" i="13"/>
  <c r="AJ1698" i="13"/>
  <c r="AI1698" i="13"/>
  <c r="BE1697" i="13"/>
  <c r="BD1697" i="13"/>
  <c r="BC1697" i="13"/>
  <c r="BA1697" i="13"/>
  <c r="AZ1697" i="13"/>
  <c r="AY1697" i="13"/>
  <c r="AW1697" i="13"/>
  <c r="AV1697" i="13"/>
  <c r="AU1697" i="13"/>
  <c r="AS1697" i="13"/>
  <c r="AR1697" i="13"/>
  <c r="AQ1697" i="13"/>
  <c r="AO1697" i="13"/>
  <c r="AN1697" i="13"/>
  <c r="AM1697" i="13"/>
  <c r="AK1697" i="13"/>
  <c r="AJ1697" i="13"/>
  <c r="AI1697" i="13"/>
  <c r="BE1696" i="13"/>
  <c r="BD1696" i="13"/>
  <c r="BC1696" i="13"/>
  <c r="BA1696" i="13"/>
  <c r="AZ1696" i="13"/>
  <c r="AY1696" i="13"/>
  <c r="AW1696" i="13"/>
  <c r="AV1696" i="13"/>
  <c r="AU1696" i="13"/>
  <c r="AS1696" i="13"/>
  <c r="AR1696" i="13"/>
  <c r="AQ1696" i="13"/>
  <c r="AO1696" i="13"/>
  <c r="AN1696" i="13"/>
  <c r="AM1696" i="13"/>
  <c r="AK1696" i="13"/>
  <c r="AJ1696" i="13"/>
  <c r="AI1696" i="13"/>
  <c r="BE1695" i="13"/>
  <c r="BD1695" i="13"/>
  <c r="BC1695" i="13"/>
  <c r="BA1695" i="13"/>
  <c r="AZ1695" i="13"/>
  <c r="AY1695" i="13"/>
  <c r="BB1695" i="13" s="1"/>
  <c r="AW1695" i="13"/>
  <c r="AV1695" i="13"/>
  <c r="AU1695" i="13"/>
  <c r="AS1695" i="13"/>
  <c r="AR1695" i="13"/>
  <c r="AQ1695" i="13"/>
  <c r="AO1695" i="13"/>
  <c r="AN1695" i="13"/>
  <c r="AM1695" i="13"/>
  <c r="AK1695" i="13"/>
  <c r="AJ1695" i="13"/>
  <c r="AI1695" i="13"/>
  <c r="BE1694" i="13"/>
  <c r="BD1694" i="13"/>
  <c r="BC1694" i="13"/>
  <c r="BA1694" i="13"/>
  <c r="AZ1694" i="13"/>
  <c r="AY1694" i="13"/>
  <c r="AW1694" i="13"/>
  <c r="AV1694" i="13"/>
  <c r="AU1694" i="13"/>
  <c r="AS1694" i="13"/>
  <c r="AR1694" i="13"/>
  <c r="AQ1694" i="13"/>
  <c r="AO1694" i="13"/>
  <c r="AN1694" i="13"/>
  <c r="AM1694" i="13"/>
  <c r="AK1694" i="13"/>
  <c r="AJ1694" i="13"/>
  <c r="AI1694" i="13"/>
  <c r="BE1693" i="13"/>
  <c r="BD1693" i="13"/>
  <c r="BC1693" i="13"/>
  <c r="BA1693" i="13"/>
  <c r="AZ1693" i="13"/>
  <c r="AY1693" i="13"/>
  <c r="AW1693" i="13"/>
  <c r="AV1693" i="13"/>
  <c r="AU1693" i="13"/>
  <c r="AS1693" i="13"/>
  <c r="AR1693" i="13"/>
  <c r="AQ1693" i="13"/>
  <c r="AO1693" i="13"/>
  <c r="AN1693" i="13"/>
  <c r="AM1693" i="13"/>
  <c r="AK1693" i="13"/>
  <c r="AL1693" i="13" s="1"/>
  <c r="AJ1693" i="13"/>
  <c r="AI1693" i="13"/>
  <c r="BE1692" i="13"/>
  <c r="BD1692" i="13"/>
  <c r="BC1692" i="13"/>
  <c r="BA1692" i="13"/>
  <c r="AZ1692" i="13"/>
  <c r="AY1692" i="13"/>
  <c r="AW1692" i="13"/>
  <c r="AV1692" i="13"/>
  <c r="AU1692" i="13"/>
  <c r="AS1692" i="13"/>
  <c r="AR1692" i="13"/>
  <c r="AQ1692" i="13"/>
  <c r="AO1692" i="13"/>
  <c r="AN1692" i="13"/>
  <c r="AM1692" i="13"/>
  <c r="AP1692" i="13" s="1"/>
  <c r="AK1692" i="13"/>
  <c r="AJ1692" i="13"/>
  <c r="AI1692" i="13"/>
  <c r="BE1691" i="13"/>
  <c r="BD1691" i="13"/>
  <c r="BC1691" i="13"/>
  <c r="BA1691" i="13"/>
  <c r="AZ1691" i="13"/>
  <c r="AY1691" i="13"/>
  <c r="AW1691" i="13"/>
  <c r="AV1691" i="13"/>
  <c r="AU1691" i="13"/>
  <c r="AS1691" i="13"/>
  <c r="AR1691" i="13"/>
  <c r="AQ1691" i="13"/>
  <c r="AO1691" i="13"/>
  <c r="AN1691" i="13"/>
  <c r="AM1691" i="13"/>
  <c r="AP1691" i="13" s="1"/>
  <c r="AK1691" i="13"/>
  <c r="AJ1691" i="13"/>
  <c r="AI1691" i="13"/>
  <c r="BE1690" i="13"/>
  <c r="BD1690" i="13"/>
  <c r="BC1690" i="13"/>
  <c r="BA1690" i="13"/>
  <c r="AZ1690" i="13"/>
  <c r="AY1690" i="13"/>
  <c r="AW1690" i="13"/>
  <c r="AV1690" i="13"/>
  <c r="AU1690" i="13"/>
  <c r="AS1690" i="13"/>
  <c r="AR1690" i="13"/>
  <c r="AQ1690" i="13"/>
  <c r="AO1690" i="13"/>
  <c r="AN1690" i="13"/>
  <c r="AM1690" i="13"/>
  <c r="AK1690" i="13"/>
  <c r="AL1690" i="13" s="1"/>
  <c r="AJ1690" i="13"/>
  <c r="AI1690" i="13"/>
  <c r="BE1689" i="13"/>
  <c r="BD1689" i="13"/>
  <c r="BC1689" i="13"/>
  <c r="BA1689" i="13"/>
  <c r="AZ1689" i="13"/>
  <c r="AY1689" i="13"/>
  <c r="AW1689" i="13"/>
  <c r="AV1689" i="13"/>
  <c r="AU1689" i="13"/>
  <c r="AS1689" i="13"/>
  <c r="AR1689" i="13"/>
  <c r="AQ1689" i="13"/>
  <c r="AO1689" i="13"/>
  <c r="AN1689" i="13"/>
  <c r="AM1689" i="13"/>
  <c r="AK1689" i="13"/>
  <c r="AJ1689" i="13"/>
  <c r="AI1689" i="13"/>
  <c r="BE1688" i="13"/>
  <c r="BF1688" i="13" s="1"/>
  <c r="BD1688" i="13"/>
  <c r="BC1688" i="13"/>
  <c r="BA1688" i="13"/>
  <c r="AZ1688" i="13"/>
  <c r="AY1688" i="13"/>
  <c r="AW1688" i="13"/>
  <c r="AV1688" i="13"/>
  <c r="AU1688" i="13"/>
  <c r="AS1688" i="13"/>
  <c r="AR1688" i="13"/>
  <c r="AQ1688" i="13"/>
  <c r="AO1688" i="13"/>
  <c r="AN1688" i="13"/>
  <c r="AM1688" i="13"/>
  <c r="AK1688" i="13"/>
  <c r="AJ1688" i="13"/>
  <c r="AI1688" i="13"/>
  <c r="BE1687" i="13"/>
  <c r="BD1687" i="13"/>
  <c r="BC1687" i="13"/>
  <c r="BA1687" i="13"/>
  <c r="AZ1687" i="13"/>
  <c r="AY1687" i="13"/>
  <c r="AW1687" i="13"/>
  <c r="AV1687" i="13"/>
  <c r="AU1687" i="13"/>
  <c r="AS1687" i="13"/>
  <c r="AR1687" i="13"/>
  <c r="AQ1687" i="13"/>
  <c r="AO1687" i="13"/>
  <c r="AN1687" i="13"/>
  <c r="AM1687" i="13"/>
  <c r="AK1687" i="13"/>
  <c r="AJ1687" i="13"/>
  <c r="AI1687" i="13"/>
  <c r="BE1686" i="13"/>
  <c r="BD1686" i="13"/>
  <c r="BC1686" i="13"/>
  <c r="BA1686" i="13"/>
  <c r="AZ1686" i="13"/>
  <c r="AY1686" i="13"/>
  <c r="AW1686" i="13"/>
  <c r="AV1686" i="13"/>
  <c r="AU1686" i="13"/>
  <c r="AS1686" i="13"/>
  <c r="AR1686" i="13"/>
  <c r="AQ1686" i="13"/>
  <c r="AT1686" i="13" s="1"/>
  <c r="AO1686" i="13"/>
  <c r="AN1686" i="13"/>
  <c r="AM1686" i="13"/>
  <c r="AK1686" i="13"/>
  <c r="AJ1686" i="13"/>
  <c r="AI1686" i="13"/>
  <c r="BE1685" i="13"/>
  <c r="BD1685" i="13"/>
  <c r="BC1685" i="13"/>
  <c r="BA1685" i="13"/>
  <c r="AZ1685" i="13"/>
  <c r="AY1685" i="13"/>
  <c r="AW1685" i="13"/>
  <c r="AV1685" i="13"/>
  <c r="AU1685" i="13"/>
  <c r="AS1685" i="13"/>
  <c r="AR1685" i="13"/>
  <c r="AQ1685" i="13"/>
  <c r="AO1685" i="13"/>
  <c r="AN1685" i="13"/>
  <c r="AM1685" i="13"/>
  <c r="AK1685" i="13"/>
  <c r="AJ1685" i="13"/>
  <c r="AI1685" i="13"/>
  <c r="BE1684" i="13"/>
  <c r="BD1684" i="13"/>
  <c r="BC1684" i="13"/>
  <c r="BA1684" i="13"/>
  <c r="AZ1684" i="13"/>
  <c r="AY1684" i="13"/>
  <c r="AW1684" i="13"/>
  <c r="AV1684" i="13"/>
  <c r="AU1684" i="13"/>
  <c r="AS1684" i="13"/>
  <c r="AR1684" i="13"/>
  <c r="AQ1684" i="13"/>
  <c r="AO1684" i="13"/>
  <c r="AN1684" i="13"/>
  <c r="AM1684" i="13"/>
  <c r="AK1684" i="13"/>
  <c r="AJ1684" i="13"/>
  <c r="AI1684" i="13"/>
  <c r="AL1684" i="13" s="1"/>
  <c r="BE1683" i="13"/>
  <c r="BD1683" i="13"/>
  <c r="BC1683" i="13"/>
  <c r="BA1683" i="13"/>
  <c r="AZ1683" i="13"/>
  <c r="AY1683" i="13"/>
  <c r="AW1683" i="13"/>
  <c r="AV1683" i="13"/>
  <c r="AU1683" i="13"/>
  <c r="AS1683" i="13"/>
  <c r="AR1683" i="13"/>
  <c r="AQ1683" i="13"/>
  <c r="AO1683" i="13"/>
  <c r="AN1683" i="13"/>
  <c r="AM1683" i="13"/>
  <c r="AK1683" i="13"/>
  <c r="AJ1683" i="13"/>
  <c r="AI1683" i="13"/>
  <c r="BE1682" i="13"/>
  <c r="BD1682" i="13"/>
  <c r="BC1682" i="13"/>
  <c r="BA1682" i="13"/>
  <c r="AZ1682" i="13"/>
  <c r="AY1682" i="13"/>
  <c r="AW1682" i="13"/>
  <c r="AV1682" i="13"/>
  <c r="AU1682" i="13"/>
  <c r="AS1682" i="13"/>
  <c r="AR1682" i="13"/>
  <c r="AQ1682" i="13"/>
  <c r="AO1682" i="13"/>
  <c r="AN1682" i="13"/>
  <c r="AM1682" i="13"/>
  <c r="AK1682" i="13"/>
  <c r="AJ1682" i="13"/>
  <c r="AI1682" i="13"/>
  <c r="BE1681" i="13"/>
  <c r="BD1681" i="13"/>
  <c r="BC1681" i="13"/>
  <c r="BA1681" i="13"/>
  <c r="AZ1681" i="13"/>
  <c r="AY1681" i="13"/>
  <c r="AW1681" i="13"/>
  <c r="AV1681" i="13"/>
  <c r="AU1681" i="13"/>
  <c r="AS1681" i="13"/>
  <c r="AR1681" i="13"/>
  <c r="AQ1681" i="13"/>
  <c r="AO1681" i="13"/>
  <c r="AN1681" i="13"/>
  <c r="AM1681" i="13"/>
  <c r="AK1681" i="13"/>
  <c r="AJ1681" i="13"/>
  <c r="AI1681" i="13"/>
  <c r="BE1680" i="13"/>
  <c r="BD1680" i="13"/>
  <c r="BC1680" i="13"/>
  <c r="BA1680" i="13"/>
  <c r="AZ1680" i="13"/>
  <c r="AY1680" i="13"/>
  <c r="AW1680" i="13"/>
  <c r="AV1680" i="13"/>
  <c r="AU1680" i="13"/>
  <c r="AS1680" i="13"/>
  <c r="AR1680" i="13"/>
  <c r="AQ1680" i="13"/>
  <c r="AO1680" i="13"/>
  <c r="AN1680" i="13"/>
  <c r="AM1680" i="13"/>
  <c r="AK1680" i="13"/>
  <c r="AJ1680" i="13"/>
  <c r="AL1680" i="13" s="1"/>
  <c r="AI1680" i="13"/>
  <c r="BE1679" i="13"/>
  <c r="BD1679" i="13"/>
  <c r="BC1679" i="13"/>
  <c r="BA1679" i="13"/>
  <c r="AZ1679" i="13"/>
  <c r="AY1679" i="13"/>
  <c r="AW1679" i="13"/>
  <c r="AV1679" i="13"/>
  <c r="AU1679" i="13"/>
  <c r="AS1679" i="13"/>
  <c r="AR1679" i="13"/>
  <c r="AQ1679" i="13"/>
  <c r="AO1679" i="13"/>
  <c r="AN1679" i="13"/>
  <c r="AM1679" i="13"/>
  <c r="AK1679" i="13"/>
  <c r="AJ1679" i="13"/>
  <c r="AI1679" i="13"/>
  <c r="BE1678" i="13"/>
  <c r="BD1678" i="13"/>
  <c r="BC1678" i="13"/>
  <c r="BA1678" i="13"/>
  <c r="AZ1678" i="13"/>
  <c r="AY1678" i="13"/>
  <c r="AW1678" i="13"/>
  <c r="AV1678" i="13"/>
  <c r="AU1678" i="13"/>
  <c r="AS1678" i="13"/>
  <c r="AR1678" i="13"/>
  <c r="AQ1678" i="13"/>
  <c r="AO1678" i="13"/>
  <c r="AN1678" i="13"/>
  <c r="AM1678" i="13"/>
  <c r="AK1678" i="13"/>
  <c r="AJ1678" i="13"/>
  <c r="AI1678" i="13"/>
  <c r="BE1677" i="13"/>
  <c r="BD1677" i="13"/>
  <c r="BC1677" i="13"/>
  <c r="BA1677" i="13"/>
  <c r="AZ1677" i="13"/>
  <c r="AY1677" i="13"/>
  <c r="AW1677" i="13"/>
  <c r="AV1677" i="13"/>
  <c r="AU1677" i="13"/>
  <c r="AS1677" i="13"/>
  <c r="AR1677" i="13"/>
  <c r="AQ1677" i="13"/>
  <c r="AO1677" i="13"/>
  <c r="AN1677" i="13"/>
  <c r="AM1677" i="13"/>
  <c r="AK1677" i="13"/>
  <c r="AJ1677" i="13"/>
  <c r="AI1677" i="13"/>
  <c r="BE1676" i="13"/>
  <c r="BD1676" i="13"/>
  <c r="BC1676" i="13"/>
  <c r="BA1676" i="13"/>
  <c r="AZ1676" i="13"/>
  <c r="AY1676" i="13"/>
  <c r="AW1676" i="13"/>
  <c r="AV1676" i="13"/>
  <c r="AU1676" i="13"/>
  <c r="AS1676" i="13"/>
  <c r="AR1676" i="13"/>
  <c r="AQ1676" i="13"/>
  <c r="AO1676" i="13"/>
  <c r="AN1676" i="13"/>
  <c r="AM1676" i="13"/>
  <c r="AK1676" i="13"/>
  <c r="AJ1676" i="13"/>
  <c r="AI1676" i="13"/>
  <c r="BE1675" i="13"/>
  <c r="BD1675" i="13"/>
  <c r="BC1675" i="13"/>
  <c r="BF1675" i="13" s="1"/>
  <c r="BA1675" i="13"/>
  <c r="AZ1675" i="13"/>
  <c r="AY1675" i="13"/>
  <c r="AW1675" i="13"/>
  <c r="AV1675" i="13"/>
  <c r="AU1675" i="13"/>
  <c r="AS1675" i="13"/>
  <c r="AR1675" i="13"/>
  <c r="AQ1675" i="13"/>
  <c r="AO1675" i="13"/>
  <c r="AN1675" i="13"/>
  <c r="AM1675" i="13"/>
  <c r="AK1675" i="13"/>
  <c r="AJ1675" i="13"/>
  <c r="AI1675" i="13"/>
  <c r="BE1674" i="13"/>
  <c r="BD1674" i="13"/>
  <c r="BC1674" i="13"/>
  <c r="BA1674" i="13"/>
  <c r="AZ1674" i="13"/>
  <c r="AY1674" i="13"/>
  <c r="BB1674" i="13" s="1"/>
  <c r="AW1674" i="13"/>
  <c r="AV1674" i="13"/>
  <c r="AU1674" i="13"/>
  <c r="AS1674" i="13"/>
  <c r="AR1674" i="13"/>
  <c r="AQ1674" i="13"/>
  <c r="AT1674" i="13" s="1"/>
  <c r="AO1674" i="13"/>
  <c r="AN1674" i="13"/>
  <c r="AM1674" i="13"/>
  <c r="AK1674" i="13"/>
  <c r="AJ1674" i="13"/>
  <c r="AI1674" i="13"/>
  <c r="BE1673" i="13"/>
  <c r="BD1673" i="13"/>
  <c r="BC1673" i="13"/>
  <c r="BA1673" i="13"/>
  <c r="AZ1673" i="13"/>
  <c r="AY1673" i="13"/>
  <c r="AW1673" i="13"/>
  <c r="AV1673" i="13"/>
  <c r="AU1673" i="13"/>
  <c r="AS1673" i="13"/>
  <c r="AR1673" i="13"/>
  <c r="AQ1673" i="13"/>
  <c r="AO1673" i="13"/>
  <c r="AN1673" i="13"/>
  <c r="AM1673" i="13"/>
  <c r="AK1673" i="13"/>
  <c r="AJ1673" i="13"/>
  <c r="AI1673" i="13"/>
  <c r="BE1672" i="13"/>
  <c r="BD1672" i="13"/>
  <c r="BC1672" i="13"/>
  <c r="BA1672" i="13"/>
  <c r="AZ1672" i="13"/>
  <c r="AY1672" i="13"/>
  <c r="AW1672" i="13"/>
  <c r="AV1672" i="13"/>
  <c r="AU1672" i="13"/>
  <c r="AS1672" i="13"/>
  <c r="AR1672" i="13"/>
  <c r="AQ1672" i="13"/>
  <c r="AO1672" i="13"/>
  <c r="AN1672" i="13"/>
  <c r="AM1672" i="13"/>
  <c r="AK1672" i="13"/>
  <c r="AJ1672" i="13"/>
  <c r="AI1672" i="13"/>
  <c r="AL1672" i="13" s="1"/>
  <c r="BE1671" i="13"/>
  <c r="BD1671" i="13"/>
  <c r="BC1671" i="13"/>
  <c r="BA1671" i="13"/>
  <c r="AZ1671" i="13"/>
  <c r="AY1671" i="13"/>
  <c r="AW1671" i="13"/>
  <c r="AV1671" i="13"/>
  <c r="AU1671" i="13"/>
  <c r="AS1671" i="13"/>
  <c r="AR1671" i="13"/>
  <c r="AQ1671" i="13"/>
  <c r="AO1671" i="13"/>
  <c r="AN1671" i="13"/>
  <c r="AM1671" i="13"/>
  <c r="AK1671" i="13"/>
  <c r="AJ1671" i="13"/>
  <c r="AI1671" i="13"/>
  <c r="BE1670" i="13"/>
  <c r="BD1670" i="13"/>
  <c r="BC1670" i="13"/>
  <c r="AW1670" i="13"/>
  <c r="AV1670" i="13"/>
  <c r="AU1670" i="13"/>
  <c r="AS1670" i="13"/>
  <c r="AR1670" i="13"/>
  <c r="AQ1670" i="13"/>
  <c r="AO1670" i="13"/>
  <c r="AN1670" i="13"/>
  <c r="AM1670" i="13"/>
  <c r="AD1669" i="13"/>
  <c r="DJ1088" i="13" s="1"/>
  <c r="AC1669" i="13"/>
  <c r="DI1088" i="13" s="1"/>
  <c r="AB1669" i="13"/>
  <c r="DH1088" i="13" s="1"/>
  <c r="AA1669" i="13"/>
  <c r="DG1088" i="13" s="1"/>
  <c r="Z1669" i="13"/>
  <c r="DF1088" i="13" s="1"/>
  <c r="Y1669" i="13"/>
  <c r="DE1088" i="13" s="1"/>
  <c r="X1669" i="13"/>
  <c r="DD1088" i="13" s="1"/>
  <c r="W1669" i="13"/>
  <c r="DC1088" i="13" s="1"/>
  <c r="V1669" i="13"/>
  <c r="DB1088" i="13" s="1"/>
  <c r="U1669" i="13"/>
  <c r="DA1088" i="13" s="1"/>
  <c r="T1669" i="13"/>
  <c r="CZ1088" i="13" s="1"/>
  <c r="S1669" i="13"/>
  <c r="CY1088" i="13" s="1"/>
  <c r="R1669" i="13"/>
  <c r="CX1088" i="13" s="1"/>
  <c r="Q1669" i="13"/>
  <c r="CW1088" i="13" s="1"/>
  <c r="P1669" i="13"/>
  <c r="CV1088" i="13" s="1"/>
  <c r="O1669" i="13"/>
  <c r="CU1088" i="13" s="1"/>
  <c r="N1669" i="13"/>
  <c r="CT1088" i="13" s="1"/>
  <c r="M1669" i="13"/>
  <c r="CS1088" i="13" s="1"/>
  <c r="BD1663" i="13"/>
  <c r="BC1663" i="13"/>
  <c r="BB1663" i="13"/>
  <c r="AZ1663" i="13"/>
  <c r="AY1663" i="13"/>
  <c r="AX1663" i="13"/>
  <c r="AV1663" i="13"/>
  <c r="AU1663" i="13"/>
  <c r="AT1663" i="13"/>
  <c r="AR1663" i="13"/>
  <c r="AQ1663" i="13"/>
  <c r="AP1663" i="13"/>
  <c r="AN1663" i="13"/>
  <c r="AM1663" i="13"/>
  <c r="AL1663" i="13"/>
  <c r="BH1662" i="13"/>
  <c r="BG1662" i="13"/>
  <c r="BF1662" i="13"/>
  <c r="BD1662" i="13"/>
  <c r="BC1662" i="13"/>
  <c r="BB1662" i="13"/>
  <c r="AZ1662" i="13"/>
  <c r="AY1662" i="13"/>
  <c r="AX1662" i="13"/>
  <c r="AV1662" i="13"/>
  <c r="AU1662" i="13"/>
  <c r="AT1662" i="13"/>
  <c r="AR1662" i="13"/>
  <c r="AQ1662" i="13"/>
  <c r="AP1662" i="13"/>
  <c r="AN1662" i="13"/>
  <c r="AM1662" i="13"/>
  <c r="AL1662" i="13"/>
  <c r="BH1661" i="13"/>
  <c r="BG1661" i="13"/>
  <c r="BF1661" i="13"/>
  <c r="BD1661" i="13"/>
  <c r="BC1661" i="13"/>
  <c r="BB1661" i="13"/>
  <c r="AZ1661" i="13"/>
  <c r="AY1661" i="13"/>
  <c r="AX1661" i="13"/>
  <c r="AV1661" i="13"/>
  <c r="AU1661" i="13"/>
  <c r="AT1661" i="13"/>
  <c r="AR1661" i="13"/>
  <c r="AQ1661" i="13"/>
  <c r="AP1661" i="13"/>
  <c r="AN1661" i="13"/>
  <c r="AM1661" i="13"/>
  <c r="AL1661" i="13"/>
  <c r="BH1660" i="13"/>
  <c r="BG1660" i="13"/>
  <c r="BF1660" i="13"/>
  <c r="BD1660" i="13"/>
  <c r="BC1660" i="13"/>
  <c r="BB1660" i="13"/>
  <c r="AZ1660" i="13"/>
  <c r="AY1660" i="13"/>
  <c r="AX1660" i="13"/>
  <c r="AV1660" i="13"/>
  <c r="AU1660" i="13"/>
  <c r="AT1660" i="13"/>
  <c r="AR1660" i="13"/>
  <c r="AQ1660" i="13"/>
  <c r="AP1660" i="13"/>
  <c r="AN1660" i="13"/>
  <c r="AM1660" i="13"/>
  <c r="AL1660" i="13"/>
  <c r="BH1659" i="13"/>
  <c r="BG1659" i="13"/>
  <c r="BF1659" i="13"/>
  <c r="BD1659" i="13"/>
  <c r="BC1659" i="13"/>
  <c r="BB1659" i="13"/>
  <c r="AZ1659" i="13"/>
  <c r="AY1659" i="13"/>
  <c r="AX1659" i="13"/>
  <c r="AV1659" i="13"/>
  <c r="AU1659" i="13"/>
  <c r="AT1659" i="13"/>
  <c r="AR1659" i="13"/>
  <c r="AQ1659" i="13"/>
  <c r="AP1659" i="13"/>
  <c r="AN1659" i="13"/>
  <c r="AM1659" i="13"/>
  <c r="AL1659" i="13"/>
  <c r="BH1658" i="13"/>
  <c r="BG1658" i="13"/>
  <c r="BF1658" i="13"/>
  <c r="BD1658" i="13"/>
  <c r="BC1658" i="13"/>
  <c r="BB1658" i="13"/>
  <c r="AZ1658" i="13"/>
  <c r="AY1658" i="13"/>
  <c r="AX1658" i="13"/>
  <c r="AV1658" i="13"/>
  <c r="AU1658" i="13"/>
  <c r="AT1658" i="13"/>
  <c r="AR1658" i="13"/>
  <c r="AQ1658" i="13"/>
  <c r="AP1658" i="13"/>
  <c r="AN1658" i="13"/>
  <c r="AM1658" i="13"/>
  <c r="AL1658" i="13"/>
  <c r="BH1657" i="13"/>
  <c r="BG1657" i="13"/>
  <c r="BF1657" i="13"/>
  <c r="BD1657" i="13"/>
  <c r="BC1657" i="13"/>
  <c r="BB1657" i="13"/>
  <c r="AZ1657" i="13"/>
  <c r="AY1657" i="13"/>
  <c r="AX1657" i="13"/>
  <c r="AV1657" i="13"/>
  <c r="AU1657" i="13"/>
  <c r="AT1657" i="13"/>
  <c r="AR1657" i="13"/>
  <c r="AQ1657" i="13"/>
  <c r="AP1657" i="13"/>
  <c r="AN1657" i="13"/>
  <c r="AM1657" i="13"/>
  <c r="AL1657" i="13"/>
  <c r="BH1656" i="13"/>
  <c r="BG1656" i="13"/>
  <c r="BF1656" i="13"/>
  <c r="BD1656" i="13"/>
  <c r="BC1656" i="13"/>
  <c r="BB1656" i="13"/>
  <c r="AZ1656" i="13"/>
  <c r="AY1656" i="13"/>
  <c r="AX1656" i="13"/>
  <c r="AV1656" i="13"/>
  <c r="AU1656" i="13"/>
  <c r="AT1656" i="13"/>
  <c r="AR1656" i="13"/>
  <c r="AQ1656" i="13"/>
  <c r="AP1656" i="13"/>
  <c r="AN1656" i="13"/>
  <c r="AM1656" i="13"/>
  <c r="AL1656" i="13"/>
  <c r="BH1655" i="13"/>
  <c r="BG1655" i="13"/>
  <c r="BF1655" i="13"/>
  <c r="BD1655" i="13"/>
  <c r="BC1655" i="13"/>
  <c r="BB1655" i="13"/>
  <c r="AZ1655" i="13"/>
  <c r="AY1655" i="13"/>
  <c r="AX1655" i="13"/>
  <c r="AV1655" i="13"/>
  <c r="AU1655" i="13"/>
  <c r="AT1655" i="13"/>
  <c r="AR1655" i="13"/>
  <c r="AQ1655" i="13"/>
  <c r="AP1655" i="13"/>
  <c r="AN1655" i="13"/>
  <c r="AM1655" i="13"/>
  <c r="AL1655" i="13"/>
  <c r="BH1654" i="13"/>
  <c r="BG1654" i="13"/>
  <c r="BF1654" i="13"/>
  <c r="BD1654" i="13"/>
  <c r="BC1654" i="13"/>
  <c r="BB1654" i="13"/>
  <c r="AZ1654" i="13"/>
  <c r="AY1654" i="13"/>
  <c r="AX1654" i="13"/>
  <c r="AV1654" i="13"/>
  <c r="AU1654" i="13"/>
  <c r="AT1654" i="13"/>
  <c r="AR1654" i="13"/>
  <c r="AQ1654" i="13"/>
  <c r="AP1654" i="13"/>
  <c r="AN1654" i="13"/>
  <c r="AM1654" i="13"/>
  <c r="AL1654" i="13"/>
  <c r="BH1653" i="13"/>
  <c r="BG1653" i="13"/>
  <c r="BF1653" i="13"/>
  <c r="BD1653" i="13"/>
  <c r="BC1653" i="13"/>
  <c r="BB1653" i="13"/>
  <c r="AZ1653" i="13"/>
  <c r="AY1653" i="13"/>
  <c r="AX1653" i="13"/>
  <c r="AV1653" i="13"/>
  <c r="AU1653" i="13"/>
  <c r="AT1653" i="13"/>
  <c r="AR1653" i="13"/>
  <c r="AQ1653" i="13"/>
  <c r="AP1653" i="13"/>
  <c r="AN1653" i="13"/>
  <c r="AM1653" i="13"/>
  <c r="AL1653" i="13"/>
  <c r="BH1652" i="13"/>
  <c r="BG1652" i="13"/>
  <c r="BF1652" i="13"/>
  <c r="BD1652" i="13"/>
  <c r="BC1652" i="13"/>
  <c r="BB1652" i="13"/>
  <c r="AZ1652" i="13"/>
  <c r="AY1652" i="13"/>
  <c r="AX1652" i="13"/>
  <c r="AV1652" i="13"/>
  <c r="AU1652" i="13"/>
  <c r="AT1652" i="13"/>
  <c r="AR1652" i="13"/>
  <c r="AQ1652" i="13"/>
  <c r="AP1652" i="13"/>
  <c r="AN1652" i="13"/>
  <c r="AM1652" i="13"/>
  <c r="AL1652" i="13"/>
  <c r="BH1651" i="13"/>
  <c r="BG1651" i="13"/>
  <c r="BF1651" i="13"/>
  <c r="BD1651" i="13"/>
  <c r="BC1651" i="13"/>
  <c r="BB1651" i="13"/>
  <c r="AZ1651" i="13"/>
  <c r="AY1651" i="13"/>
  <c r="AX1651" i="13"/>
  <c r="AV1651" i="13"/>
  <c r="AU1651" i="13"/>
  <c r="AT1651" i="13"/>
  <c r="AR1651" i="13"/>
  <c r="AQ1651" i="13"/>
  <c r="AP1651" i="13"/>
  <c r="AN1651" i="13"/>
  <c r="AM1651" i="13"/>
  <c r="AL1651" i="13"/>
  <c r="BH1650" i="13"/>
  <c r="BG1650" i="13"/>
  <c r="BF1650" i="13"/>
  <c r="BD1650" i="13"/>
  <c r="BC1650" i="13"/>
  <c r="BB1650" i="13"/>
  <c r="AZ1650" i="13"/>
  <c r="AY1650" i="13"/>
  <c r="AX1650" i="13"/>
  <c r="AV1650" i="13"/>
  <c r="AU1650" i="13"/>
  <c r="AT1650" i="13"/>
  <c r="AR1650" i="13"/>
  <c r="AQ1650" i="13"/>
  <c r="AP1650" i="13"/>
  <c r="AN1650" i="13"/>
  <c r="AM1650" i="13"/>
  <c r="AL1650" i="13"/>
  <c r="BH1649" i="13"/>
  <c r="BG1649" i="13"/>
  <c r="BF1649" i="13"/>
  <c r="BD1649" i="13"/>
  <c r="BC1649" i="13"/>
  <c r="BB1649" i="13"/>
  <c r="AZ1649" i="13"/>
  <c r="AY1649" i="13"/>
  <c r="AX1649" i="13"/>
  <c r="AV1649" i="13"/>
  <c r="AU1649" i="13"/>
  <c r="AT1649" i="13"/>
  <c r="AR1649" i="13"/>
  <c r="AQ1649" i="13"/>
  <c r="AP1649" i="13"/>
  <c r="AN1649" i="13"/>
  <c r="AM1649" i="13"/>
  <c r="AL1649" i="13"/>
  <c r="BH1648" i="13"/>
  <c r="BG1648" i="13"/>
  <c r="BF1648" i="13"/>
  <c r="BD1648" i="13"/>
  <c r="BC1648" i="13"/>
  <c r="BB1648" i="13"/>
  <c r="AZ1648" i="13"/>
  <c r="AY1648" i="13"/>
  <c r="AX1648" i="13"/>
  <c r="AV1648" i="13"/>
  <c r="AU1648" i="13"/>
  <c r="AT1648" i="13"/>
  <c r="AR1648" i="13"/>
  <c r="AQ1648" i="13"/>
  <c r="AP1648" i="13"/>
  <c r="AN1648" i="13"/>
  <c r="AM1648" i="13"/>
  <c r="AL1648" i="13"/>
  <c r="BH1647" i="13"/>
  <c r="BG1647" i="13"/>
  <c r="BF1647" i="13"/>
  <c r="BD1647" i="13"/>
  <c r="BC1647" i="13"/>
  <c r="BB1647" i="13"/>
  <c r="AZ1647" i="13"/>
  <c r="AY1647" i="13"/>
  <c r="AX1647" i="13"/>
  <c r="AV1647" i="13"/>
  <c r="AU1647" i="13"/>
  <c r="AT1647" i="13"/>
  <c r="AR1647" i="13"/>
  <c r="AQ1647" i="13"/>
  <c r="AP1647" i="13"/>
  <c r="AN1647" i="13"/>
  <c r="AM1647" i="13"/>
  <c r="AL1647" i="13"/>
  <c r="BH1646" i="13"/>
  <c r="BG1646" i="13"/>
  <c r="BF1646" i="13"/>
  <c r="BD1646" i="13"/>
  <c r="BC1646" i="13"/>
  <c r="BB1646" i="13"/>
  <c r="AZ1646" i="13"/>
  <c r="AY1646" i="13"/>
  <c r="AX1646" i="13"/>
  <c r="AV1646" i="13"/>
  <c r="AU1646" i="13"/>
  <c r="AT1646" i="13"/>
  <c r="AR1646" i="13"/>
  <c r="AQ1646" i="13"/>
  <c r="AP1646" i="13"/>
  <c r="AN1646" i="13"/>
  <c r="AM1646" i="13"/>
  <c r="AL1646" i="13"/>
  <c r="BH1645" i="13"/>
  <c r="BG1645" i="13"/>
  <c r="BF1645" i="13"/>
  <c r="BD1645" i="13"/>
  <c r="BC1645" i="13"/>
  <c r="BB1645" i="13"/>
  <c r="AZ1645" i="13"/>
  <c r="AY1645" i="13"/>
  <c r="AX1645" i="13"/>
  <c r="AV1645" i="13"/>
  <c r="AU1645" i="13"/>
  <c r="AT1645" i="13"/>
  <c r="AR1645" i="13"/>
  <c r="AQ1645" i="13"/>
  <c r="AP1645" i="13"/>
  <c r="AN1645" i="13"/>
  <c r="AM1645" i="13"/>
  <c r="AL1645" i="13"/>
  <c r="BH1644" i="13"/>
  <c r="BG1644" i="13"/>
  <c r="BF1644" i="13"/>
  <c r="BD1644" i="13"/>
  <c r="BC1644" i="13"/>
  <c r="BB1644" i="13"/>
  <c r="AZ1644" i="13"/>
  <c r="AY1644" i="13"/>
  <c r="AX1644" i="13"/>
  <c r="AV1644" i="13"/>
  <c r="AU1644" i="13"/>
  <c r="AT1644" i="13"/>
  <c r="AR1644" i="13"/>
  <c r="AQ1644" i="13"/>
  <c r="AP1644" i="13"/>
  <c r="AN1644" i="13"/>
  <c r="AM1644" i="13"/>
  <c r="AL1644" i="13"/>
  <c r="BH1643" i="13"/>
  <c r="BG1643" i="13"/>
  <c r="BF1643" i="13"/>
  <c r="BD1643" i="13"/>
  <c r="BC1643" i="13"/>
  <c r="BB1643" i="13"/>
  <c r="AZ1643" i="13"/>
  <c r="AY1643" i="13"/>
  <c r="AX1643" i="13"/>
  <c r="AV1643" i="13"/>
  <c r="AU1643" i="13"/>
  <c r="AT1643" i="13"/>
  <c r="AR1643" i="13"/>
  <c r="AQ1643" i="13"/>
  <c r="AP1643" i="13"/>
  <c r="AN1643" i="13"/>
  <c r="AM1643" i="13"/>
  <c r="AL1643" i="13"/>
  <c r="BH1642" i="13"/>
  <c r="BG1642" i="13"/>
  <c r="BF1642" i="13"/>
  <c r="BD1642" i="13"/>
  <c r="BC1642" i="13"/>
  <c r="BB1642" i="13"/>
  <c r="AZ1642" i="13"/>
  <c r="AY1642" i="13"/>
  <c r="AX1642" i="13"/>
  <c r="AV1642" i="13"/>
  <c r="AU1642" i="13"/>
  <c r="AT1642" i="13"/>
  <c r="AR1642" i="13"/>
  <c r="AQ1642" i="13"/>
  <c r="AP1642" i="13"/>
  <c r="AN1642" i="13"/>
  <c r="AM1642" i="13"/>
  <c r="AL1642" i="13"/>
  <c r="BH1641" i="13"/>
  <c r="BG1641" i="13"/>
  <c r="BF1641" i="13"/>
  <c r="BD1641" i="13"/>
  <c r="BC1641" i="13"/>
  <c r="BB1641" i="13"/>
  <c r="AZ1641" i="13"/>
  <c r="AY1641" i="13"/>
  <c r="AX1641" i="13"/>
  <c r="AV1641" i="13"/>
  <c r="AU1641" i="13"/>
  <c r="AT1641" i="13"/>
  <c r="AR1641" i="13"/>
  <c r="AQ1641" i="13"/>
  <c r="AP1641" i="13"/>
  <c r="AN1641" i="13"/>
  <c r="AM1641" i="13"/>
  <c r="AL1641" i="13"/>
  <c r="BH1640" i="13"/>
  <c r="BG1640" i="13"/>
  <c r="BF1640" i="13"/>
  <c r="BD1640" i="13"/>
  <c r="BC1640" i="13"/>
  <c r="BB1640" i="13"/>
  <c r="AZ1640" i="13"/>
  <c r="AY1640" i="13"/>
  <c r="AX1640" i="13"/>
  <c r="AV1640" i="13"/>
  <c r="AU1640" i="13"/>
  <c r="AT1640" i="13"/>
  <c r="AR1640" i="13"/>
  <c r="AQ1640" i="13"/>
  <c r="AP1640" i="13"/>
  <c r="AN1640" i="13"/>
  <c r="AM1640" i="13"/>
  <c r="AL1640" i="13"/>
  <c r="BH1639" i="13"/>
  <c r="BG1639" i="13"/>
  <c r="BF1639" i="13"/>
  <c r="BD1639" i="13"/>
  <c r="BC1639" i="13"/>
  <c r="BB1639" i="13"/>
  <c r="AZ1639" i="13"/>
  <c r="AY1639" i="13"/>
  <c r="AX1639" i="13"/>
  <c r="AV1639" i="13"/>
  <c r="AU1639" i="13"/>
  <c r="AT1639" i="13"/>
  <c r="AR1639" i="13"/>
  <c r="AQ1639" i="13"/>
  <c r="AP1639" i="13"/>
  <c r="AN1639" i="13"/>
  <c r="AM1639" i="13"/>
  <c r="AL1639" i="13"/>
  <c r="BH1638" i="13"/>
  <c r="BG1638" i="13"/>
  <c r="BF1638" i="13"/>
  <c r="BD1638" i="13"/>
  <c r="BC1638" i="13"/>
  <c r="BB1638" i="13"/>
  <c r="AZ1638" i="13"/>
  <c r="AY1638" i="13"/>
  <c r="AX1638" i="13"/>
  <c r="AV1638" i="13"/>
  <c r="AU1638" i="13"/>
  <c r="AT1638" i="13"/>
  <c r="AR1638" i="13"/>
  <c r="AQ1638" i="13"/>
  <c r="AP1638" i="13"/>
  <c r="AN1638" i="13"/>
  <c r="AM1638" i="13"/>
  <c r="AL1638" i="13"/>
  <c r="BH1637" i="13"/>
  <c r="BG1637" i="13"/>
  <c r="BF1637" i="13"/>
  <c r="BD1637" i="13"/>
  <c r="BC1637" i="13"/>
  <c r="BB1637" i="13"/>
  <c r="AZ1637" i="13"/>
  <c r="AY1637" i="13"/>
  <c r="AX1637" i="13"/>
  <c r="AV1637" i="13"/>
  <c r="AU1637" i="13"/>
  <c r="AT1637" i="13"/>
  <c r="AR1637" i="13"/>
  <c r="AQ1637" i="13"/>
  <c r="AP1637" i="13"/>
  <c r="AN1637" i="13"/>
  <c r="AM1637" i="13"/>
  <c r="AL1637" i="13"/>
  <c r="BH1636" i="13"/>
  <c r="BG1636" i="13"/>
  <c r="BF1636" i="13"/>
  <c r="BD1636" i="13"/>
  <c r="BC1636" i="13"/>
  <c r="BB1636" i="13"/>
  <c r="AZ1636" i="13"/>
  <c r="AY1636" i="13"/>
  <c r="AX1636" i="13"/>
  <c r="AV1636" i="13"/>
  <c r="AU1636" i="13"/>
  <c r="AT1636" i="13"/>
  <c r="AR1636" i="13"/>
  <c r="AQ1636" i="13"/>
  <c r="AP1636" i="13"/>
  <c r="AN1636" i="13"/>
  <c r="AM1636" i="13"/>
  <c r="AL1636" i="13"/>
  <c r="BH1635" i="13"/>
  <c r="BG1635" i="13"/>
  <c r="BF1635" i="13"/>
  <c r="BD1635" i="13"/>
  <c r="BC1635" i="13"/>
  <c r="BB1635" i="13"/>
  <c r="AZ1635" i="13"/>
  <c r="AY1635" i="13"/>
  <c r="AX1635" i="13"/>
  <c r="AV1635" i="13"/>
  <c r="AU1635" i="13"/>
  <c r="AT1635" i="13"/>
  <c r="AR1635" i="13"/>
  <c r="AQ1635" i="13"/>
  <c r="AP1635" i="13"/>
  <c r="AN1635" i="13"/>
  <c r="AM1635" i="13"/>
  <c r="AL1635" i="13"/>
  <c r="BH1634" i="13"/>
  <c r="BG1634" i="13"/>
  <c r="BF1634" i="13"/>
  <c r="BD1634" i="13"/>
  <c r="BC1634" i="13"/>
  <c r="BB1634" i="13"/>
  <c r="AZ1634" i="13"/>
  <c r="AY1634" i="13"/>
  <c r="AX1634" i="13"/>
  <c r="AV1634" i="13"/>
  <c r="AU1634" i="13"/>
  <c r="AT1634" i="13"/>
  <c r="AR1634" i="13"/>
  <c r="AQ1634" i="13"/>
  <c r="AP1634" i="13"/>
  <c r="AN1634" i="13"/>
  <c r="AM1634" i="13"/>
  <c r="AL1634" i="13"/>
  <c r="BH1633" i="13"/>
  <c r="BG1633" i="13"/>
  <c r="BF1633" i="13"/>
  <c r="BD1633" i="13"/>
  <c r="BC1633" i="13"/>
  <c r="BB1633" i="13"/>
  <c r="AZ1633" i="13"/>
  <c r="AY1633" i="13"/>
  <c r="AX1633" i="13"/>
  <c r="AV1633" i="13"/>
  <c r="AU1633" i="13"/>
  <c r="AT1633" i="13"/>
  <c r="AR1633" i="13"/>
  <c r="AQ1633" i="13"/>
  <c r="AP1633" i="13"/>
  <c r="AN1633" i="13"/>
  <c r="AM1633" i="13"/>
  <c r="AL1633" i="13"/>
  <c r="BH1632" i="13"/>
  <c r="BG1632" i="13"/>
  <c r="BF1632" i="13"/>
  <c r="BD1632" i="13"/>
  <c r="BC1632" i="13"/>
  <c r="BB1632" i="13"/>
  <c r="AZ1632" i="13"/>
  <c r="AY1632" i="13"/>
  <c r="AX1632" i="13"/>
  <c r="AV1632" i="13"/>
  <c r="AU1632" i="13"/>
  <c r="AT1632" i="13"/>
  <c r="AR1632" i="13"/>
  <c r="AQ1632" i="13"/>
  <c r="AP1632" i="13"/>
  <c r="AN1632" i="13"/>
  <c r="AM1632" i="13"/>
  <c r="AL1632" i="13"/>
  <c r="BH1631" i="13"/>
  <c r="BG1631" i="13"/>
  <c r="BF1631" i="13"/>
  <c r="BD1631" i="13"/>
  <c r="BC1631" i="13"/>
  <c r="BB1631" i="13"/>
  <c r="AZ1631" i="13"/>
  <c r="AY1631" i="13"/>
  <c r="AX1631" i="13"/>
  <c r="AV1631" i="13"/>
  <c r="AU1631" i="13"/>
  <c r="AT1631" i="13"/>
  <c r="AR1631" i="13"/>
  <c r="AQ1631" i="13"/>
  <c r="AP1631" i="13"/>
  <c r="AN1631" i="13"/>
  <c r="AM1631" i="13"/>
  <c r="AL1631" i="13"/>
  <c r="BH1630" i="13"/>
  <c r="BG1630" i="13"/>
  <c r="BF1630" i="13"/>
  <c r="BD1630" i="13"/>
  <c r="BC1630" i="13"/>
  <c r="BB1630" i="13"/>
  <c r="AZ1630" i="13"/>
  <c r="AY1630" i="13"/>
  <c r="AX1630" i="13"/>
  <c r="AV1630" i="13"/>
  <c r="AU1630" i="13"/>
  <c r="AT1630" i="13"/>
  <c r="AR1630" i="13"/>
  <c r="AQ1630" i="13"/>
  <c r="AP1630" i="13"/>
  <c r="AN1630" i="13"/>
  <c r="AM1630" i="13"/>
  <c r="AL1630" i="13"/>
  <c r="BH1629" i="13"/>
  <c r="BG1629" i="13"/>
  <c r="BF1629" i="13"/>
  <c r="BD1629" i="13"/>
  <c r="BC1629" i="13"/>
  <c r="BB1629" i="13"/>
  <c r="AZ1629" i="13"/>
  <c r="AY1629" i="13"/>
  <c r="AX1629" i="13"/>
  <c r="AV1629" i="13"/>
  <c r="AU1629" i="13"/>
  <c r="AT1629" i="13"/>
  <c r="AR1629" i="13"/>
  <c r="AQ1629" i="13"/>
  <c r="AP1629" i="13"/>
  <c r="AN1629" i="13"/>
  <c r="AM1629" i="13"/>
  <c r="AL1629" i="13"/>
  <c r="BH1628" i="13"/>
  <c r="BG1628" i="13"/>
  <c r="BF1628" i="13"/>
  <c r="BD1628" i="13"/>
  <c r="BC1628" i="13"/>
  <c r="BB1628" i="13"/>
  <c r="AZ1628" i="13"/>
  <c r="AY1628" i="13"/>
  <c r="AX1628" i="13"/>
  <c r="AV1628" i="13"/>
  <c r="AU1628" i="13"/>
  <c r="AT1628" i="13"/>
  <c r="AR1628" i="13"/>
  <c r="AQ1628" i="13"/>
  <c r="AP1628" i="13"/>
  <c r="AN1628" i="13"/>
  <c r="AM1628" i="13"/>
  <c r="AL1628" i="13"/>
  <c r="BH1627" i="13"/>
  <c r="BG1627" i="13"/>
  <c r="BF1627" i="13"/>
  <c r="BD1627" i="13"/>
  <c r="BC1627" i="13"/>
  <c r="BB1627" i="13"/>
  <c r="AZ1627" i="13"/>
  <c r="AY1627" i="13"/>
  <c r="AX1627" i="13"/>
  <c r="AV1627" i="13"/>
  <c r="AU1627" i="13"/>
  <c r="AT1627" i="13"/>
  <c r="AR1627" i="13"/>
  <c r="AQ1627" i="13"/>
  <c r="AP1627" i="13"/>
  <c r="AN1627" i="13"/>
  <c r="AM1627" i="13"/>
  <c r="AL1627" i="13"/>
  <c r="BH1626" i="13"/>
  <c r="BG1626" i="13"/>
  <c r="BF1626" i="13"/>
  <c r="BD1626" i="13"/>
  <c r="BC1626" i="13"/>
  <c r="BB1626" i="13"/>
  <c r="AZ1626" i="13"/>
  <c r="AY1626" i="13"/>
  <c r="AX1626" i="13"/>
  <c r="AV1626" i="13"/>
  <c r="AU1626" i="13"/>
  <c r="AT1626" i="13"/>
  <c r="AR1626" i="13"/>
  <c r="AQ1626" i="13"/>
  <c r="AP1626" i="13"/>
  <c r="AN1626" i="13"/>
  <c r="AM1626" i="13"/>
  <c r="AL1626" i="13"/>
  <c r="BH1625" i="13"/>
  <c r="BG1625" i="13"/>
  <c r="BF1625" i="13"/>
  <c r="BD1625" i="13"/>
  <c r="BC1625" i="13"/>
  <c r="BB1625" i="13"/>
  <c r="AZ1625" i="13"/>
  <c r="AY1625" i="13"/>
  <c r="AX1625" i="13"/>
  <c r="AV1625" i="13"/>
  <c r="AU1625" i="13"/>
  <c r="AT1625" i="13"/>
  <c r="AR1625" i="13"/>
  <c r="AQ1625" i="13"/>
  <c r="AP1625" i="13"/>
  <c r="AN1625" i="13"/>
  <c r="AM1625" i="13"/>
  <c r="AL1625" i="13"/>
  <c r="BH1624" i="13"/>
  <c r="BG1624" i="13"/>
  <c r="BF1624" i="13"/>
  <c r="BD1624" i="13"/>
  <c r="BC1624" i="13"/>
  <c r="BB1624" i="13"/>
  <c r="AZ1624" i="13"/>
  <c r="AY1624" i="13"/>
  <c r="AX1624" i="13"/>
  <c r="AV1624" i="13"/>
  <c r="AU1624" i="13"/>
  <c r="AT1624" i="13"/>
  <c r="AR1624" i="13"/>
  <c r="AQ1624" i="13"/>
  <c r="AP1624" i="13"/>
  <c r="AN1624" i="13"/>
  <c r="AM1624" i="13"/>
  <c r="AL1624" i="13"/>
  <c r="BH1623" i="13"/>
  <c r="BG1623" i="13"/>
  <c r="BF1623" i="13"/>
  <c r="BD1623" i="13"/>
  <c r="BC1623" i="13"/>
  <c r="BB1623" i="13"/>
  <c r="AZ1623" i="13"/>
  <c r="AY1623" i="13"/>
  <c r="AX1623" i="13"/>
  <c r="AV1623" i="13"/>
  <c r="AU1623" i="13"/>
  <c r="AT1623" i="13"/>
  <c r="AR1623" i="13"/>
  <c r="AQ1623" i="13"/>
  <c r="AP1623" i="13"/>
  <c r="AN1623" i="13"/>
  <c r="AM1623" i="13"/>
  <c r="AL1623" i="13"/>
  <c r="BH1622" i="13"/>
  <c r="BG1622" i="13"/>
  <c r="BF1622" i="13"/>
  <c r="BD1622" i="13"/>
  <c r="BC1622" i="13"/>
  <c r="BB1622" i="13"/>
  <c r="AZ1622" i="13"/>
  <c r="AY1622" i="13"/>
  <c r="AX1622" i="13"/>
  <c r="AV1622" i="13"/>
  <c r="AU1622" i="13"/>
  <c r="AT1622" i="13"/>
  <c r="AR1622" i="13"/>
  <c r="AQ1622" i="13"/>
  <c r="AP1622" i="13"/>
  <c r="AN1622" i="13"/>
  <c r="AM1622" i="13"/>
  <c r="AL1622" i="13"/>
  <c r="BH1621" i="13"/>
  <c r="BG1621" i="13"/>
  <c r="BF1621" i="13"/>
  <c r="BD1621" i="13"/>
  <c r="BC1621" i="13"/>
  <c r="BB1621" i="13"/>
  <c r="AZ1621" i="13"/>
  <c r="AY1621" i="13"/>
  <c r="AX1621" i="13"/>
  <c r="AV1621" i="13"/>
  <c r="AU1621" i="13"/>
  <c r="AT1621" i="13"/>
  <c r="AR1621" i="13"/>
  <c r="AQ1621" i="13"/>
  <c r="AP1621" i="13"/>
  <c r="AN1621" i="13"/>
  <c r="AM1621" i="13"/>
  <c r="AL1621" i="13"/>
  <c r="BH1620" i="13"/>
  <c r="BG1620" i="13"/>
  <c r="BF1620" i="13"/>
  <c r="BD1620" i="13"/>
  <c r="BC1620" i="13"/>
  <c r="BB1620" i="13"/>
  <c r="AZ1620" i="13"/>
  <c r="AY1620" i="13"/>
  <c r="AX1620" i="13"/>
  <c r="AV1620" i="13"/>
  <c r="AU1620" i="13"/>
  <c r="AT1620" i="13"/>
  <c r="AR1620" i="13"/>
  <c r="AQ1620" i="13"/>
  <c r="AP1620" i="13"/>
  <c r="AN1620" i="13"/>
  <c r="AM1620" i="13"/>
  <c r="AL1620" i="13"/>
  <c r="BH1619" i="13"/>
  <c r="BG1619" i="13"/>
  <c r="BF1619" i="13"/>
  <c r="BD1619" i="13"/>
  <c r="BC1619" i="13"/>
  <c r="BB1619" i="13"/>
  <c r="AZ1619" i="13"/>
  <c r="AY1619" i="13"/>
  <c r="AX1619" i="13"/>
  <c r="AV1619" i="13"/>
  <c r="AU1619" i="13"/>
  <c r="AT1619" i="13"/>
  <c r="AR1619" i="13"/>
  <c r="AQ1619" i="13"/>
  <c r="AP1619" i="13"/>
  <c r="AN1619" i="13"/>
  <c r="AM1619" i="13"/>
  <c r="AL1619" i="13"/>
  <c r="BH1618" i="13"/>
  <c r="BG1618" i="13"/>
  <c r="BF1618" i="13"/>
  <c r="BD1618" i="13"/>
  <c r="BC1618" i="13"/>
  <c r="BB1618" i="13"/>
  <c r="AZ1618" i="13"/>
  <c r="AY1618" i="13"/>
  <c r="AX1618" i="13"/>
  <c r="AV1618" i="13"/>
  <c r="AU1618" i="13"/>
  <c r="AT1618" i="13"/>
  <c r="AR1618" i="13"/>
  <c r="AQ1618" i="13"/>
  <c r="AP1618" i="13"/>
  <c r="AN1618" i="13"/>
  <c r="AM1618" i="13"/>
  <c r="AL1618" i="13"/>
  <c r="BH1617" i="13"/>
  <c r="BG1617" i="13"/>
  <c r="BF1617" i="13"/>
  <c r="BD1617" i="13"/>
  <c r="BC1617" i="13"/>
  <c r="BB1617" i="13"/>
  <c r="AZ1617" i="13"/>
  <c r="AY1617" i="13"/>
  <c r="AX1617" i="13"/>
  <c r="AV1617" i="13"/>
  <c r="AU1617" i="13"/>
  <c r="AT1617" i="13"/>
  <c r="AR1617" i="13"/>
  <c r="AQ1617" i="13"/>
  <c r="AP1617" i="13"/>
  <c r="AN1617" i="13"/>
  <c r="AM1617" i="13"/>
  <c r="AL1617" i="13"/>
  <c r="BH1616" i="13"/>
  <c r="BG1616" i="13"/>
  <c r="BF1616" i="13"/>
  <c r="BD1616" i="13"/>
  <c r="BC1616" i="13"/>
  <c r="BB1616" i="13"/>
  <c r="AZ1616" i="13"/>
  <c r="AY1616" i="13"/>
  <c r="AX1616" i="13"/>
  <c r="AV1616" i="13"/>
  <c r="AU1616" i="13"/>
  <c r="AT1616" i="13"/>
  <c r="AR1616" i="13"/>
  <c r="AQ1616" i="13"/>
  <c r="AP1616" i="13"/>
  <c r="AN1616" i="13"/>
  <c r="AM1616" i="13"/>
  <c r="AL1616" i="13"/>
  <c r="BH1615" i="13"/>
  <c r="BG1615" i="13"/>
  <c r="BF1615" i="13"/>
  <c r="BD1615" i="13"/>
  <c r="BC1615" i="13"/>
  <c r="BB1615" i="13"/>
  <c r="AZ1615" i="13"/>
  <c r="AY1615" i="13"/>
  <c r="AX1615" i="13"/>
  <c r="AV1615" i="13"/>
  <c r="AU1615" i="13"/>
  <c r="AT1615" i="13"/>
  <c r="AR1615" i="13"/>
  <c r="AQ1615" i="13"/>
  <c r="AP1615" i="13"/>
  <c r="AN1615" i="13"/>
  <c r="AM1615" i="13"/>
  <c r="AL1615" i="13"/>
  <c r="BH1614" i="13"/>
  <c r="BG1614" i="13"/>
  <c r="BF1614" i="13"/>
  <c r="BD1614" i="13"/>
  <c r="BC1614" i="13"/>
  <c r="BB1614" i="13"/>
  <c r="AZ1614" i="13"/>
  <c r="AY1614" i="13"/>
  <c r="AX1614" i="13"/>
  <c r="AV1614" i="13"/>
  <c r="AU1614" i="13"/>
  <c r="AT1614" i="13"/>
  <c r="AR1614" i="13"/>
  <c r="AQ1614" i="13"/>
  <c r="AP1614" i="13"/>
  <c r="AN1614" i="13"/>
  <c r="AM1614" i="13"/>
  <c r="AL1614" i="13"/>
  <c r="BH1613" i="13"/>
  <c r="BG1613" i="13"/>
  <c r="BF1613" i="13"/>
  <c r="BD1613" i="13"/>
  <c r="BC1613" i="13"/>
  <c r="BB1613" i="13"/>
  <c r="AZ1613" i="13"/>
  <c r="AY1613" i="13"/>
  <c r="AX1613" i="13"/>
  <c r="AV1613" i="13"/>
  <c r="AU1613" i="13"/>
  <c r="AT1613" i="13"/>
  <c r="AR1613" i="13"/>
  <c r="AQ1613" i="13"/>
  <c r="AP1613" i="13"/>
  <c r="AN1613" i="13"/>
  <c r="AM1613" i="13"/>
  <c r="AL1613" i="13"/>
  <c r="BH1612" i="13"/>
  <c r="BG1612" i="13"/>
  <c r="BF1612" i="13"/>
  <c r="BD1612" i="13"/>
  <c r="BC1612" i="13"/>
  <c r="BB1612" i="13"/>
  <c r="AZ1612" i="13"/>
  <c r="AY1612" i="13"/>
  <c r="AX1612" i="13"/>
  <c r="AV1612" i="13"/>
  <c r="AU1612" i="13"/>
  <c r="AT1612" i="13"/>
  <c r="AR1612" i="13"/>
  <c r="AQ1612" i="13"/>
  <c r="AP1612" i="13"/>
  <c r="AN1612" i="13"/>
  <c r="AM1612" i="13"/>
  <c r="AL1612" i="13"/>
  <c r="BH1611" i="13"/>
  <c r="BG1611" i="13"/>
  <c r="BF1611" i="13"/>
  <c r="BD1611" i="13"/>
  <c r="BC1611" i="13"/>
  <c r="BB1611" i="13"/>
  <c r="AZ1611" i="13"/>
  <c r="AY1611" i="13"/>
  <c r="AX1611" i="13"/>
  <c r="AV1611" i="13"/>
  <c r="AU1611" i="13"/>
  <c r="AT1611" i="13"/>
  <c r="AR1611" i="13"/>
  <c r="AQ1611" i="13"/>
  <c r="AP1611" i="13"/>
  <c r="AN1611" i="13"/>
  <c r="AM1611" i="13"/>
  <c r="AL1611" i="13"/>
  <c r="BH1610" i="13"/>
  <c r="BG1610" i="13"/>
  <c r="BF1610" i="13"/>
  <c r="BD1610" i="13"/>
  <c r="BC1610" i="13"/>
  <c r="BB1610" i="13"/>
  <c r="AZ1610" i="13"/>
  <c r="AY1610" i="13"/>
  <c r="AX1610" i="13"/>
  <c r="AV1610" i="13"/>
  <c r="AU1610" i="13"/>
  <c r="AT1610" i="13"/>
  <c r="AR1610" i="13"/>
  <c r="AQ1610" i="13"/>
  <c r="AP1610" i="13"/>
  <c r="AN1610" i="13"/>
  <c r="AM1610" i="13"/>
  <c r="AL1610" i="13"/>
  <c r="BH1609" i="13"/>
  <c r="BG1609" i="13"/>
  <c r="BF1609" i="13"/>
  <c r="BD1609" i="13"/>
  <c r="BC1609" i="13"/>
  <c r="BB1609" i="13"/>
  <c r="AZ1609" i="13"/>
  <c r="AY1609" i="13"/>
  <c r="AX1609" i="13"/>
  <c r="AV1609" i="13"/>
  <c r="AU1609" i="13"/>
  <c r="AT1609" i="13"/>
  <c r="AR1609" i="13"/>
  <c r="AQ1609" i="13"/>
  <c r="AP1609" i="13"/>
  <c r="AN1609" i="13"/>
  <c r="AM1609" i="13"/>
  <c r="AL1609" i="13"/>
  <c r="BH1608" i="13"/>
  <c r="BG1608" i="13"/>
  <c r="BF1608" i="13"/>
  <c r="BD1608" i="13"/>
  <c r="BC1608" i="13"/>
  <c r="BB1608" i="13"/>
  <c r="AZ1608" i="13"/>
  <c r="AY1608" i="13"/>
  <c r="AX1608" i="13"/>
  <c r="AV1608" i="13"/>
  <c r="AU1608" i="13"/>
  <c r="AT1608" i="13"/>
  <c r="AR1608" i="13"/>
  <c r="AQ1608" i="13"/>
  <c r="AP1608" i="13"/>
  <c r="AN1608" i="13"/>
  <c r="AM1608" i="13"/>
  <c r="AL1608" i="13"/>
  <c r="BH1607" i="13"/>
  <c r="BG1607" i="13"/>
  <c r="BF1607" i="13"/>
  <c r="BD1607" i="13"/>
  <c r="BC1607" i="13"/>
  <c r="BB1607" i="13"/>
  <c r="AZ1607" i="13"/>
  <c r="AY1607" i="13"/>
  <c r="AX1607" i="13"/>
  <c r="AV1607" i="13"/>
  <c r="AU1607" i="13"/>
  <c r="AT1607" i="13"/>
  <c r="AR1607" i="13"/>
  <c r="AQ1607" i="13"/>
  <c r="AP1607" i="13"/>
  <c r="AN1607" i="13"/>
  <c r="AM1607" i="13"/>
  <c r="AL1607" i="13"/>
  <c r="BH1606" i="13"/>
  <c r="BG1606" i="13"/>
  <c r="BF1606" i="13"/>
  <c r="BD1606" i="13"/>
  <c r="BC1606" i="13"/>
  <c r="BB1606" i="13"/>
  <c r="AZ1606" i="13"/>
  <c r="AY1606" i="13"/>
  <c r="AX1606" i="13"/>
  <c r="AV1606" i="13"/>
  <c r="AU1606" i="13"/>
  <c r="AT1606" i="13"/>
  <c r="AR1606" i="13"/>
  <c r="AQ1606" i="13"/>
  <c r="AP1606" i="13"/>
  <c r="AN1606" i="13"/>
  <c r="AM1606" i="13"/>
  <c r="AL1606" i="13"/>
  <c r="BH1605" i="13"/>
  <c r="BG1605" i="13"/>
  <c r="BF1605" i="13"/>
  <c r="BD1605" i="13"/>
  <c r="BC1605" i="13"/>
  <c r="BB1605" i="13"/>
  <c r="AZ1605" i="13"/>
  <c r="AY1605" i="13"/>
  <c r="AX1605" i="13"/>
  <c r="AV1605" i="13"/>
  <c r="AU1605" i="13"/>
  <c r="AT1605" i="13"/>
  <c r="AR1605" i="13"/>
  <c r="AQ1605" i="13"/>
  <c r="AP1605" i="13"/>
  <c r="AN1605" i="13"/>
  <c r="AM1605" i="13"/>
  <c r="AL1605" i="13"/>
  <c r="BH1604" i="13"/>
  <c r="BG1604" i="13"/>
  <c r="BF1604" i="13"/>
  <c r="BD1604" i="13"/>
  <c r="BC1604" i="13"/>
  <c r="BB1604" i="13"/>
  <c r="AZ1604" i="13"/>
  <c r="AY1604" i="13"/>
  <c r="AX1604" i="13"/>
  <c r="AV1604" i="13"/>
  <c r="AU1604" i="13"/>
  <c r="AT1604" i="13"/>
  <c r="AR1604" i="13"/>
  <c r="AQ1604" i="13"/>
  <c r="AP1604" i="13"/>
  <c r="AN1604" i="13"/>
  <c r="AM1604" i="13"/>
  <c r="AL1604" i="13"/>
  <c r="BH1603" i="13"/>
  <c r="BG1603" i="13"/>
  <c r="BF1603" i="13"/>
  <c r="BD1603" i="13"/>
  <c r="BC1603" i="13"/>
  <c r="BB1603" i="13"/>
  <c r="AZ1603" i="13"/>
  <c r="AY1603" i="13"/>
  <c r="AX1603" i="13"/>
  <c r="AV1603" i="13"/>
  <c r="AU1603" i="13"/>
  <c r="AT1603" i="13"/>
  <c r="AR1603" i="13"/>
  <c r="AQ1603" i="13"/>
  <c r="AP1603" i="13"/>
  <c r="AN1603" i="13"/>
  <c r="AM1603" i="13"/>
  <c r="AL1603" i="13"/>
  <c r="BH1602" i="13"/>
  <c r="BG1602" i="13"/>
  <c r="BF1602" i="13"/>
  <c r="BD1602" i="13"/>
  <c r="BC1602" i="13"/>
  <c r="BB1602" i="13"/>
  <c r="AZ1602" i="13"/>
  <c r="AY1602" i="13"/>
  <c r="AX1602" i="13"/>
  <c r="AV1602" i="13"/>
  <c r="AU1602" i="13"/>
  <c r="AT1602" i="13"/>
  <c r="AR1602" i="13"/>
  <c r="AQ1602" i="13"/>
  <c r="AP1602" i="13"/>
  <c r="AN1602" i="13"/>
  <c r="AM1602" i="13"/>
  <c r="AL1602" i="13"/>
  <c r="BH1601" i="13"/>
  <c r="BG1601" i="13"/>
  <c r="BF1601" i="13"/>
  <c r="BD1601" i="13"/>
  <c r="BC1601" i="13"/>
  <c r="BB1601" i="13"/>
  <c r="AZ1601" i="13"/>
  <c r="AY1601" i="13"/>
  <c r="AX1601" i="13"/>
  <c r="AV1601" i="13"/>
  <c r="AU1601" i="13"/>
  <c r="AT1601" i="13"/>
  <c r="AR1601" i="13"/>
  <c r="AQ1601" i="13"/>
  <c r="AP1601" i="13"/>
  <c r="AN1601" i="13"/>
  <c r="AM1601" i="13"/>
  <c r="AL1601" i="13"/>
  <c r="BH1600" i="13"/>
  <c r="BG1600" i="13"/>
  <c r="BF1600" i="13"/>
  <c r="BD1600" i="13"/>
  <c r="BC1600" i="13"/>
  <c r="BB1600" i="13"/>
  <c r="AZ1600" i="13"/>
  <c r="AY1600" i="13"/>
  <c r="AX1600" i="13"/>
  <c r="AV1600" i="13"/>
  <c r="AU1600" i="13"/>
  <c r="AT1600" i="13"/>
  <c r="AR1600" i="13"/>
  <c r="AQ1600" i="13"/>
  <c r="AP1600" i="13"/>
  <c r="AN1600" i="13"/>
  <c r="AM1600" i="13"/>
  <c r="AL1600" i="13"/>
  <c r="BH1599" i="13"/>
  <c r="BG1599" i="13"/>
  <c r="BF1599" i="13"/>
  <c r="BD1599" i="13"/>
  <c r="BC1599" i="13"/>
  <c r="BB1599" i="13"/>
  <c r="AZ1599" i="13"/>
  <c r="AY1599" i="13"/>
  <c r="AX1599" i="13"/>
  <c r="AV1599" i="13"/>
  <c r="AU1599" i="13"/>
  <c r="AT1599" i="13"/>
  <c r="AR1599" i="13"/>
  <c r="AQ1599" i="13"/>
  <c r="AP1599" i="13"/>
  <c r="AN1599" i="13"/>
  <c r="AM1599" i="13"/>
  <c r="AL1599" i="13"/>
  <c r="BH1598" i="13"/>
  <c r="BG1598" i="13"/>
  <c r="BF1598" i="13"/>
  <c r="BD1598" i="13"/>
  <c r="BC1598" i="13"/>
  <c r="BB1598" i="13"/>
  <c r="AZ1598" i="13"/>
  <c r="AY1598" i="13"/>
  <c r="AX1598" i="13"/>
  <c r="AV1598" i="13"/>
  <c r="AU1598" i="13"/>
  <c r="AT1598" i="13"/>
  <c r="AR1598" i="13"/>
  <c r="AQ1598" i="13"/>
  <c r="AP1598" i="13"/>
  <c r="AN1598" i="13"/>
  <c r="AM1598" i="13"/>
  <c r="AL1598" i="13"/>
  <c r="BH1597" i="13"/>
  <c r="BG1597" i="13"/>
  <c r="BF1597" i="13"/>
  <c r="BD1597" i="13"/>
  <c r="BC1597" i="13"/>
  <c r="BB1597" i="13"/>
  <c r="AZ1597" i="13"/>
  <c r="AY1597" i="13"/>
  <c r="AX1597" i="13"/>
  <c r="AV1597" i="13"/>
  <c r="AU1597" i="13"/>
  <c r="AT1597" i="13"/>
  <c r="AR1597" i="13"/>
  <c r="AQ1597" i="13"/>
  <c r="AP1597" i="13"/>
  <c r="AN1597" i="13"/>
  <c r="AM1597" i="13"/>
  <c r="AL1597" i="13"/>
  <c r="BH1596" i="13"/>
  <c r="BG1596" i="13"/>
  <c r="BF1596" i="13"/>
  <c r="BD1596" i="13"/>
  <c r="BC1596" i="13"/>
  <c r="BB1596" i="13"/>
  <c r="AZ1596" i="13"/>
  <c r="AY1596" i="13"/>
  <c r="AX1596" i="13"/>
  <c r="AV1596" i="13"/>
  <c r="AU1596" i="13"/>
  <c r="AT1596" i="13"/>
  <c r="AR1596" i="13"/>
  <c r="AQ1596" i="13"/>
  <c r="AP1596" i="13"/>
  <c r="AN1596" i="13"/>
  <c r="AM1596" i="13"/>
  <c r="AL1596" i="13"/>
  <c r="BH1595" i="13"/>
  <c r="BG1595" i="13"/>
  <c r="BF1595" i="13"/>
  <c r="BD1595" i="13"/>
  <c r="BC1595" i="13"/>
  <c r="BB1595" i="13"/>
  <c r="AZ1595" i="13"/>
  <c r="AY1595" i="13"/>
  <c r="AX1595" i="13"/>
  <c r="AV1595" i="13"/>
  <c r="AU1595" i="13"/>
  <c r="AT1595" i="13"/>
  <c r="AR1595" i="13"/>
  <c r="AQ1595" i="13"/>
  <c r="AP1595" i="13"/>
  <c r="AN1595" i="13"/>
  <c r="AM1595" i="13"/>
  <c r="AL1595" i="13"/>
  <c r="BH1594" i="13"/>
  <c r="BG1594" i="13"/>
  <c r="BF1594" i="13"/>
  <c r="BD1594" i="13"/>
  <c r="BC1594" i="13"/>
  <c r="BB1594" i="13"/>
  <c r="AZ1594" i="13"/>
  <c r="AY1594" i="13"/>
  <c r="AX1594" i="13"/>
  <c r="AV1594" i="13"/>
  <c r="AU1594" i="13"/>
  <c r="AT1594" i="13"/>
  <c r="AR1594" i="13"/>
  <c r="AQ1594" i="13"/>
  <c r="AP1594" i="13"/>
  <c r="AN1594" i="13"/>
  <c r="AM1594" i="13"/>
  <c r="AL1594" i="13"/>
  <c r="BH1593" i="13"/>
  <c r="BG1593" i="13"/>
  <c r="BF1593" i="13"/>
  <c r="BD1593" i="13"/>
  <c r="BC1593" i="13"/>
  <c r="BB1593" i="13"/>
  <c r="AZ1593" i="13"/>
  <c r="AY1593" i="13"/>
  <c r="AX1593" i="13"/>
  <c r="AV1593" i="13"/>
  <c r="AU1593" i="13"/>
  <c r="AT1593" i="13"/>
  <c r="AR1593" i="13"/>
  <c r="AQ1593" i="13"/>
  <c r="AP1593" i="13"/>
  <c r="AN1593" i="13"/>
  <c r="AM1593" i="13"/>
  <c r="AL1593" i="13"/>
  <c r="BH1592" i="13"/>
  <c r="BG1592" i="13"/>
  <c r="BF1592" i="13"/>
  <c r="BD1592" i="13"/>
  <c r="BC1592" i="13"/>
  <c r="BB1592" i="13"/>
  <c r="AZ1592" i="13"/>
  <c r="AY1592" i="13"/>
  <c r="AX1592" i="13"/>
  <c r="AV1592" i="13"/>
  <c r="AU1592" i="13"/>
  <c r="AT1592" i="13"/>
  <c r="AR1592" i="13"/>
  <c r="AQ1592" i="13"/>
  <c r="AP1592" i="13"/>
  <c r="AN1592" i="13"/>
  <c r="AM1592" i="13"/>
  <c r="AL1592" i="13"/>
  <c r="BH1591" i="13"/>
  <c r="BG1591" i="13"/>
  <c r="BF1591" i="13"/>
  <c r="BD1591" i="13"/>
  <c r="BC1591" i="13"/>
  <c r="BB1591" i="13"/>
  <c r="AZ1591" i="13"/>
  <c r="AY1591" i="13"/>
  <c r="AX1591" i="13"/>
  <c r="AV1591" i="13"/>
  <c r="AU1591" i="13"/>
  <c r="AT1591" i="13"/>
  <c r="AR1591" i="13"/>
  <c r="AQ1591" i="13"/>
  <c r="AP1591" i="13"/>
  <c r="AN1591" i="13"/>
  <c r="AM1591" i="13"/>
  <c r="AL1591" i="13"/>
  <c r="BH1590" i="13"/>
  <c r="BG1590" i="13"/>
  <c r="BF1590" i="13"/>
  <c r="BD1590" i="13"/>
  <c r="BC1590" i="13"/>
  <c r="BB1590" i="13"/>
  <c r="AZ1590" i="13"/>
  <c r="AY1590" i="13"/>
  <c r="AX1590" i="13"/>
  <c r="AV1590" i="13"/>
  <c r="AU1590" i="13"/>
  <c r="AT1590" i="13"/>
  <c r="AR1590" i="13"/>
  <c r="AQ1590" i="13"/>
  <c r="AP1590" i="13"/>
  <c r="AN1590" i="13"/>
  <c r="AM1590" i="13"/>
  <c r="AL1590" i="13"/>
  <c r="BH1589" i="13"/>
  <c r="BG1589" i="13"/>
  <c r="BF1589" i="13"/>
  <c r="BD1589" i="13"/>
  <c r="BC1589" i="13"/>
  <c r="BB1589" i="13"/>
  <c r="AZ1589" i="13"/>
  <c r="AY1589" i="13"/>
  <c r="AX1589" i="13"/>
  <c r="AV1589" i="13"/>
  <c r="AU1589" i="13"/>
  <c r="AT1589" i="13"/>
  <c r="AR1589" i="13"/>
  <c r="AQ1589" i="13"/>
  <c r="AP1589" i="13"/>
  <c r="AN1589" i="13"/>
  <c r="AM1589" i="13"/>
  <c r="AL1589" i="13"/>
  <c r="BH1588" i="13"/>
  <c r="BG1588" i="13"/>
  <c r="BF1588" i="13"/>
  <c r="BD1588" i="13"/>
  <c r="BC1588" i="13"/>
  <c r="BB1588" i="13"/>
  <c r="AZ1588" i="13"/>
  <c r="AY1588" i="13"/>
  <c r="AX1588" i="13"/>
  <c r="AV1588" i="13"/>
  <c r="AU1588" i="13"/>
  <c r="AT1588" i="13"/>
  <c r="AR1588" i="13"/>
  <c r="AQ1588" i="13"/>
  <c r="AP1588" i="13"/>
  <c r="AN1588" i="13"/>
  <c r="AM1588" i="13"/>
  <c r="AL1588" i="13"/>
  <c r="BH1587" i="13"/>
  <c r="BG1587" i="13"/>
  <c r="BF1587" i="13"/>
  <c r="BD1587" i="13"/>
  <c r="BC1587" i="13"/>
  <c r="BB1587" i="13"/>
  <c r="AZ1587" i="13"/>
  <c r="AY1587" i="13"/>
  <c r="AX1587" i="13"/>
  <c r="AV1587" i="13"/>
  <c r="AU1587" i="13"/>
  <c r="AT1587" i="13"/>
  <c r="AR1587" i="13"/>
  <c r="AQ1587" i="13"/>
  <c r="AP1587" i="13"/>
  <c r="AN1587" i="13"/>
  <c r="AM1587" i="13"/>
  <c r="AL1587" i="13"/>
  <c r="BH1586" i="13"/>
  <c r="BG1586" i="13"/>
  <c r="BF1586" i="13"/>
  <c r="BD1586" i="13"/>
  <c r="BC1586" i="13"/>
  <c r="BB1586" i="13"/>
  <c r="AZ1586" i="13"/>
  <c r="AY1586" i="13"/>
  <c r="AX1586" i="13"/>
  <c r="AV1586" i="13"/>
  <c r="AU1586" i="13"/>
  <c r="AT1586" i="13"/>
  <c r="AR1586" i="13"/>
  <c r="AQ1586" i="13"/>
  <c r="AP1586" i="13"/>
  <c r="AN1586" i="13"/>
  <c r="AM1586" i="13"/>
  <c r="AL1586" i="13"/>
  <c r="BH1585" i="13"/>
  <c r="BG1585" i="13"/>
  <c r="BF1585" i="13"/>
  <c r="BD1585" i="13"/>
  <c r="BC1585" i="13"/>
  <c r="BB1585" i="13"/>
  <c r="AZ1585" i="13"/>
  <c r="AY1585" i="13"/>
  <c r="AX1585" i="13"/>
  <c r="AV1585" i="13"/>
  <c r="AU1585" i="13"/>
  <c r="AT1585" i="13"/>
  <c r="AR1585" i="13"/>
  <c r="AQ1585" i="13"/>
  <c r="AP1585" i="13"/>
  <c r="AN1585" i="13"/>
  <c r="AM1585" i="13"/>
  <c r="AL1585" i="13"/>
  <c r="BH1584" i="13"/>
  <c r="BG1584" i="13"/>
  <c r="BF1584" i="13"/>
  <c r="BD1584" i="13"/>
  <c r="BC1584" i="13"/>
  <c r="BB1584" i="13"/>
  <c r="AZ1584" i="13"/>
  <c r="AY1584" i="13"/>
  <c r="AX1584" i="13"/>
  <c r="AV1584" i="13"/>
  <c r="AU1584" i="13"/>
  <c r="AT1584" i="13"/>
  <c r="AR1584" i="13"/>
  <c r="AQ1584" i="13"/>
  <c r="AP1584" i="13"/>
  <c r="AN1584" i="13"/>
  <c r="AM1584" i="13"/>
  <c r="AL1584" i="13"/>
  <c r="BH1583" i="13"/>
  <c r="BG1583" i="13"/>
  <c r="BF1583" i="13"/>
  <c r="BD1583" i="13"/>
  <c r="BC1583" i="13"/>
  <c r="BB1583" i="13"/>
  <c r="AZ1583" i="13"/>
  <c r="AY1583" i="13"/>
  <c r="AX1583" i="13"/>
  <c r="AV1583" i="13"/>
  <c r="AU1583" i="13"/>
  <c r="AT1583" i="13"/>
  <c r="AR1583" i="13"/>
  <c r="AQ1583" i="13"/>
  <c r="AP1583" i="13"/>
  <c r="AN1583" i="13"/>
  <c r="AM1583" i="13"/>
  <c r="AL1583" i="13"/>
  <c r="BH1582" i="13"/>
  <c r="BG1582" i="13"/>
  <c r="BF1582" i="13"/>
  <c r="BD1582" i="13"/>
  <c r="BC1582" i="13"/>
  <c r="BB1582" i="13"/>
  <c r="AZ1582" i="13"/>
  <c r="AY1582" i="13"/>
  <c r="AX1582" i="13"/>
  <c r="AV1582" i="13"/>
  <c r="AU1582" i="13"/>
  <c r="AT1582" i="13"/>
  <c r="AR1582" i="13"/>
  <c r="AQ1582" i="13"/>
  <c r="AP1582" i="13"/>
  <c r="AN1582" i="13"/>
  <c r="AM1582" i="13"/>
  <c r="AL1582" i="13"/>
  <c r="BH1581" i="13"/>
  <c r="BG1581" i="13"/>
  <c r="BF1581" i="13"/>
  <c r="BD1581" i="13"/>
  <c r="BC1581" i="13"/>
  <c r="BB1581" i="13"/>
  <c r="AZ1581" i="13"/>
  <c r="AY1581" i="13"/>
  <c r="AX1581" i="13"/>
  <c r="AV1581" i="13"/>
  <c r="AU1581" i="13"/>
  <c r="AT1581" i="13"/>
  <c r="AR1581" i="13"/>
  <c r="AQ1581" i="13"/>
  <c r="AP1581" i="13"/>
  <c r="AN1581" i="13"/>
  <c r="AM1581" i="13"/>
  <c r="AL1581" i="13"/>
  <c r="BH1580" i="13"/>
  <c r="BG1580" i="13"/>
  <c r="BF1580" i="13"/>
  <c r="BD1580" i="13"/>
  <c r="BC1580" i="13"/>
  <c r="BB1580" i="13"/>
  <c r="AZ1580" i="13"/>
  <c r="AY1580" i="13"/>
  <c r="AX1580" i="13"/>
  <c r="AV1580" i="13"/>
  <c r="AU1580" i="13"/>
  <c r="AT1580" i="13"/>
  <c r="AR1580" i="13"/>
  <c r="AQ1580" i="13"/>
  <c r="AP1580" i="13"/>
  <c r="AN1580" i="13"/>
  <c r="AM1580" i="13"/>
  <c r="AL1580" i="13"/>
  <c r="BH1579" i="13"/>
  <c r="BG1579" i="13"/>
  <c r="BF1579" i="13"/>
  <c r="BD1579" i="13"/>
  <c r="BC1579" i="13"/>
  <c r="BB1579" i="13"/>
  <c r="AZ1579" i="13"/>
  <c r="AY1579" i="13"/>
  <c r="AX1579" i="13"/>
  <c r="AV1579" i="13"/>
  <c r="AU1579" i="13"/>
  <c r="AT1579" i="13"/>
  <c r="AR1579" i="13"/>
  <c r="AQ1579" i="13"/>
  <c r="AP1579" i="13"/>
  <c r="AN1579" i="13"/>
  <c r="AM1579" i="13"/>
  <c r="AL1579" i="13"/>
  <c r="BH1578" i="13"/>
  <c r="BG1578" i="13"/>
  <c r="BF1578" i="13"/>
  <c r="BD1578" i="13"/>
  <c r="BC1578" i="13"/>
  <c r="BB1578" i="13"/>
  <c r="AZ1578" i="13"/>
  <c r="AY1578" i="13"/>
  <c r="AX1578" i="13"/>
  <c r="AV1578" i="13"/>
  <c r="AU1578" i="13"/>
  <c r="AT1578" i="13"/>
  <c r="AR1578" i="13"/>
  <c r="AQ1578" i="13"/>
  <c r="AP1578" i="13"/>
  <c r="AN1578" i="13"/>
  <c r="AM1578" i="13"/>
  <c r="AL1578" i="13"/>
  <c r="BH1577" i="13"/>
  <c r="BG1577" i="13"/>
  <c r="BF1577" i="13"/>
  <c r="BD1577" i="13"/>
  <c r="BC1577" i="13"/>
  <c r="BB1577" i="13"/>
  <c r="AZ1577" i="13"/>
  <c r="AY1577" i="13"/>
  <c r="AX1577" i="13"/>
  <c r="AV1577" i="13"/>
  <c r="AU1577" i="13"/>
  <c r="AT1577" i="13"/>
  <c r="AR1577" i="13"/>
  <c r="AQ1577" i="13"/>
  <c r="AP1577" i="13"/>
  <c r="AN1577" i="13"/>
  <c r="AM1577" i="13"/>
  <c r="AL1577" i="13"/>
  <c r="BH1576" i="13"/>
  <c r="BG1576" i="13"/>
  <c r="BF1576" i="13"/>
  <c r="BD1576" i="13"/>
  <c r="BC1576" i="13"/>
  <c r="BB1576" i="13"/>
  <c r="AZ1576" i="13"/>
  <c r="AY1576" i="13"/>
  <c r="AX1576" i="13"/>
  <c r="AV1576" i="13"/>
  <c r="AU1576" i="13"/>
  <c r="AT1576" i="13"/>
  <c r="AR1576" i="13"/>
  <c r="AQ1576" i="13"/>
  <c r="AP1576" i="13"/>
  <c r="AN1576" i="13"/>
  <c r="AM1576" i="13"/>
  <c r="AL1576" i="13"/>
  <c r="BH1575" i="13"/>
  <c r="BG1575" i="13"/>
  <c r="BF1575" i="13"/>
  <c r="BD1575" i="13"/>
  <c r="BC1575" i="13"/>
  <c r="BB1575" i="13"/>
  <c r="AZ1575" i="13"/>
  <c r="AY1575" i="13"/>
  <c r="AX1575" i="13"/>
  <c r="AV1575" i="13"/>
  <c r="AU1575" i="13"/>
  <c r="AT1575" i="13"/>
  <c r="AR1575" i="13"/>
  <c r="AQ1575" i="13"/>
  <c r="AP1575" i="13"/>
  <c r="AN1575" i="13"/>
  <c r="AM1575" i="13"/>
  <c r="AL1575" i="13"/>
  <c r="BH1574" i="13"/>
  <c r="BG1574" i="13"/>
  <c r="BF1574" i="13"/>
  <c r="BD1574" i="13"/>
  <c r="BC1574" i="13"/>
  <c r="BB1574" i="13"/>
  <c r="AZ1574" i="13"/>
  <c r="AY1574" i="13"/>
  <c r="AX1574" i="13"/>
  <c r="AV1574" i="13"/>
  <c r="AU1574" i="13"/>
  <c r="AT1574" i="13"/>
  <c r="AR1574" i="13"/>
  <c r="AQ1574" i="13"/>
  <c r="AP1574" i="13"/>
  <c r="AN1574" i="13"/>
  <c r="AM1574" i="13"/>
  <c r="AL1574" i="13"/>
  <c r="BH1573" i="13"/>
  <c r="BG1573" i="13"/>
  <c r="BF1573" i="13"/>
  <c r="BD1573" i="13"/>
  <c r="BC1573" i="13"/>
  <c r="BB1573" i="13"/>
  <c r="AZ1573" i="13"/>
  <c r="AY1573" i="13"/>
  <c r="AX1573" i="13"/>
  <c r="AV1573" i="13"/>
  <c r="AU1573" i="13"/>
  <c r="AT1573" i="13"/>
  <c r="AR1573" i="13"/>
  <c r="AQ1573" i="13"/>
  <c r="AP1573" i="13"/>
  <c r="AN1573" i="13"/>
  <c r="AM1573" i="13"/>
  <c r="AL1573" i="13"/>
  <c r="BH1572" i="13"/>
  <c r="BG1572" i="13"/>
  <c r="BF1572" i="13"/>
  <c r="BD1572" i="13"/>
  <c r="BC1572" i="13"/>
  <c r="BB1572" i="13"/>
  <c r="AZ1572" i="13"/>
  <c r="AY1572" i="13"/>
  <c r="AX1572" i="13"/>
  <c r="AV1572" i="13"/>
  <c r="AU1572" i="13"/>
  <c r="AT1572" i="13"/>
  <c r="AR1572" i="13"/>
  <c r="AQ1572" i="13"/>
  <c r="AP1572" i="13"/>
  <c r="AN1572" i="13"/>
  <c r="AM1572" i="13"/>
  <c r="AL1572" i="13"/>
  <c r="BH1571" i="13"/>
  <c r="BG1571" i="13"/>
  <c r="BF1571" i="13"/>
  <c r="BD1571" i="13"/>
  <c r="BC1571" i="13"/>
  <c r="BB1571" i="13"/>
  <c r="AZ1571" i="13"/>
  <c r="AY1571" i="13"/>
  <c r="AX1571" i="13"/>
  <c r="AV1571" i="13"/>
  <c r="AU1571" i="13"/>
  <c r="AT1571" i="13"/>
  <c r="AR1571" i="13"/>
  <c r="AQ1571" i="13"/>
  <c r="AP1571" i="13"/>
  <c r="AN1571" i="13"/>
  <c r="AM1571" i="13"/>
  <c r="AL1571" i="13"/>
  <c r="BH1570" i="13"/>
  <c r="BG1570" i="13"/>
  <c r="BF1570" i="13"/>
  <c r="BD1570" i="13"/>
  <c r="BC1570" i="13"/>
  <c r="BB1570" i="13"/>
  <c r="AZ1570" i="13"/>
  <c r="AY1570" i="13"/>
  <c r="AX1570" i="13"/>
  <c r="AV1570" i="13"/>
  <c r="AU1570" i="13"/>
  <c r="AT1570" i="13"/>
  <c r="AR1570" i="13"/>
  <c r="AQ1570" i="13"/>
  <c r="AP1570" i="13"/>
  <c r="AN1570" i="13"/>
  <c r="AM1570" i="13"/>
  <c r="AL1570" i="13"/>
  <c r="BH1569" i="13"/>
  <c r="BG1569" i="13"/>
  <c r="BF1569" i="13"/>
  <c r="BD1569" i="13"/>
  <c r="BC1569" i="13"/>
  <c r="BB1569" i="13"/>
  <c r="AZ1569" i="13"/>
  <c r="AY1569" i="13"/>
  <c r="AX1569" i="13"/>
  <c r="AV1569" i="13"/>
  <c r="AU1569" i="13"/>
  <c r="AT1569" i="13"/>
  <c r="AR1569" i="13"/>
  <c r="AQ1569" i="13"/>
  <c r="AP1569" i="13"/>
  <c r="AN1569" i="13"/>
  <c r="AM1569" i="13"/>
  <c r="AL1569" i="13"/>
  <c r="BH1568" i="13"/>
  <c r="BG1568" i="13"/>
  <c r="BF1568" i="13"/>
  <c r="BD1568" i="13"/>
  <c r="BC1568" i="13"/>
  <c r="BB1568" i="13"/>
  <c r="AZ1568" i="13"/>
  <c r="AY1568" i="13"/>
  <c r="AX1568" i="13"/>
  <c r="AV1568" i="13"/>
  <c r="AU1568" i="13"/>
  <c r="AT1568" i="13"/>
  <c r="AR1568" i="13"/>
  <c r="AQ1568" i="13"/>
  <c r="AP1568" i="13"/>
  <c r="AN1568" i="13"/>
  <c r="AM1568" i="13"/>
  <c r="AL1568" i="13"/>
  <c r="BH1567" i="13"/>
  <c r="BG1567" i="13"/>
  <c r="BF1567" i="13"/>
  <c r="BD1567" i="13"/>
  <c r="BC1567" i="13"/>
  <c r="BB1567" i="13"/>
  <c r="AZ1567" i="13"/>
  <c r="AY1567" i="13"/>
  <c r="AX1567" i="13"/>
  <c r="AV1567" i="13"/>
  <c r="AU1567" i="13"/>
  <c r="AT1567" i="13"/>
  <c r="AR1567" i="13"/>
  <c r="AQ1567" i="13"/>
  <c r="AP1567" i="13"/>
  <c r="AN1567" i="13"/>
  <c r="AM1567" i="13"/>
  <c r="AL1567" i="13"/>
  <c r="BH1566" i="13"/>
  <c r="BG1566" i="13"/>
  <c r="BF1566" i="13"/>
  <c r="BD1566" i="13"/>
  <c r="BC1566" i="13"/>
  <c r="BB1566" i="13"/>
  <c r="AZ1566" i="13"/>
  <c r="AY1566" i="13"/>
  <c r="AX1566" i="13"/>
  <c r="AV1566" i="13"/>
  <c r="AU1566" i="13"/>
  <c r="AT1566" i="13"/>
  <c r="AR1566" i="13"/>
  <c r="AQ1566" i="13"/>
  <c r="AP1566" i="13"/>
  <c r="AN1566" i="13"/>
  <c r="AM1566" i="13"/>
  <c r="AL1566" i="13"/>
  <c r="BH1565" i="13"/>
  <c r="BG1565" i="13"/>
  <c r="BF1565" i="13"/>
  <c r="BD1565" i="13"/>
  <c r="BC1565" i="13"/>
  <c r="BB1565" i="13"/>
  <c r="AZ1565" i="13"/>
  <c r="AY1565" i="13"/>
  <c r="AX1565" i="13"/>
  <c r="AV1565" i="13"/>
  <c r="AU1565" i="13"/>
  <c r="AT1565" i="13"/>
  <c r="AR1565" i="13"/>
  <c r="AQ1565" i="13"/>
  <c r="AP1565" i="13"/>
  <c r="AN1565" i="13"/>
  <c r="AM1565" i="13"/>
  <c r="AL1565" i="13"/>
  <c r="BH1564" i="13"/>
  <c r="BG1564" i="13"/>
  <c r="BF1564" i="13"/>
  <c r="BD1564" i="13"/>
  <c r="BC1564" i="13"/>
  <c r="BB1564" i="13"/>
  <c r="AZ1564" i="13"/>
  <c r="AY1564" i="13"/>
  <c r="AX1564" i="13"/>
  <c r="AV1564" i="13"/>
  <c r="AU1564" i="13"/>
  <c r="AT1564" i="13"/>
  <c r="AR1564" i="13"/>
  <c r="AQ1564" i="13"/>
  <c r="AP1564" i="13"/>
  <c r="AN1564" i="13"/>
  <c r="AM1564" i="13"/>
  <c r="AL1564" i="13"/>
  <c r="BH1563" i="13"/>
  <c r="BG1563" i="13"/>
  <c r="BF1563" i="13"/>
  <c r="BD1563" i="13"/>
  <c r="BC1563" i="13"/>
  <c r="BB1563" i="13"/>
  <c r="AZ1563" i="13"/>
  <c r="AY1563" i="13"/>
  <c r="AX1563" i="13"/>
  <c r="AV1563" i="13"/>
  <c r="AU1563" i="13"/>
  <c r="AT1563" i="13"/>
  <c r="AR1563" i="13"/>
  <c r="AQ1563" i="13"/>
  <c r="AP1563" i="13"/>
  <c r="AN1563" i="13"/>
  <c r="AM1563" i="13"/>
  <c r="AL1563" i="13"/>
  <c r="BH1562" i="13"/>
  <c r="BG1562" i="13"/>
  <c r="BF1562" i="13"/>
  <c r="BD1562" i="13"/>
  <c r="BC1562" i="13"/>
  <c r="BB1562" i="13"/>
  <c r="AZ1562" i="13"/>
  <c r="AY1562" i="13"/>
  <c r="AX1562" i="13"/>
  <c r="AV1562" i="13"/>
  <c r="AU1562" i="13"/>
  <c r="AT1562" i="13"/>
  <c r="AR1562" i="13"/>
  <c r="AQ1562" i="13"/>
  <c r="AP1562" i="13"/>
  <c r="AN1562" i="13"/>
  <c r="AM1562" i="13"/>
  <c r="AL1562" i="13"/>
  <c r="BH1561" i="13"/>
  <c r="BG1561" i="13"/>
  <c r="BF1561" i="13"/>
  <c r="BD1561" i="13"/>
  <c r="BC1561" i="13"/>
  <c r="BB1561" i="13"/>
  <c r="AZ1561" i="13"/>
  <c r="AY1561" i="13"/>
  <c r="AX1561" i="13"/>
  <c r="AV1561" i="13"/>
  <c r="AU1561" i="13"/>
  <c r="AT1561" i="13"/>
  <c r="AR1561" i="13"/>
  <c r="AQ1561" i="13"/>
  <c r="AP1561" i="13"/>
  <c r="AN1561" i="13"/>
  <c r="AM1561" i="13"/>
  <c r="AL1561" i="13"/>
  <c r="BH1560" i="13"/>
  <c r="BG1560" i="13"/>
  <c r="BF1560" i="13"/>
  <c r="BD1560" i="13"/>
  <c r="BC1560" i="13"/>
  <c r="BB1560" i="13"/>
  <c r="AZ1560" i="13"/>
  <c r="AY1560" i="13"/>
  <c r="AX1560" i="13"/>
  <c r="AV1560" i="13"/>
  <c r="AU1560" i="13"/>
  <c r="AT1560" i="13"/>
  <c r="AR1560" i="13"/>
  <c r="AQ1560" i="13"/>
  <c r="AP1560" i="13"/>
  <c r="AN1560" i="13"/>
  <c r="AM1560" i="13"/>
  <c r="AL1560" i="13"/>
  <c r="BH1559" i="13"/>
  <c r="BG1559" i="13"/>
  <c r="BF1559" i="13"/>
  <c r="BD1559" i="13"/>
  <c r="BC1559" i="13"/>
  <c r="BB1559" i="13"/>
  <c r="AZ1559" i="13"/>
  <c r="AY1559" i="13"/>
  <c r="AX1559" i="13"/>
  <c r="AV1559" i="13"/>
  <c r="AU1559" i="13"/>
  <c r="AT1559" i="13"/>
  <c r="AR1559" i="13"/>
  <c r="AQ1559" i="13"/>
  <c r="AP1559" i="13"/>
  <c r="AN1559" i="13"/>
  <c r="AM1559" i="13"/>
  <c r="AL1559" i="13"/>
  <c r="BH1558" i="13"/>
  <c r="BG1558" i="13"/>
  <c r="BF1558" i="13"/>
  <c r="BD1558" i="13"/>
  <c r="BC1558" i="13"/>
  <c r="BB1558" i="13"/>
  <c r="AZ1558" i="13"/>
  <c r="AY1558" i="13"/>
  <c r="AX1558" i="13"/>
  <c r="AV1558" i="13"/>
  <c r="AU1558" i="13"/>
  <c r="AT1558" i="13"/>
  <c r="AR1558" i="13"/>
  <c r="AQ1558" i="13"/>
  <c r="AP1558" i="13"/>
  <c r="AN1558" i="13"/>
  <c r="AM1558" i="13"/>
  <c r="AL1558" i="13"/>
  <c r="BH1557" i="13"/>
  <c r="BG1557" i="13"/>
  <c r="BF1557" i="13"/>
  <c r="BD1557" i="13"/>
  <c r="BC1557" i="13"/>
  <c r="BB1557" i="13"/>
  <c r="AZ1557" i="13"/>
  <c r="AY1557" i="13"/>
  <c r="AX1557" i="13"/>
  <c r="AV1557" i="13"/>
  <c r="AU1557" i="13"/>
  <c r="AT1557" i="13"/>
  <c r="AR1557" i="13"/>
  <c r="AQ1557" i="13"/>
  <c r="AP1557" i="13"/>
  <c r="AN1557" i="13"/>
  <c r="AM1557" i="13"/>
  <c r="AL1557" i="13"/>
  <c r="BH1556" i="13"/>
  <c r="BG1556" i="13"/>
  <c r="BF1556" i="13"/>
  <c r="BD1556" i="13"/>
  <c r="BC1556" i="13"/>
  <c r="BB1556" i="13"/>
  <c r="AZ1556" i="13"/>
  <c r="AY1556" i="13"/>
  <c r="AX1556" i="13"/>
  <c r="AV1556" i="13"/>
  <c r="AU1556" i="13"/>
  <c r="AT1556" i="13"/>
  <c r="AR1556" i="13"/>
  <c r="AQ1556" i="13"/>
  <c r="AP1556" i="13"/>
  <c r="AN1556" i="13"/>
  <c r="AM1556" i="13"/>
  <c r="AL1556" i="13"/>
  <c r="BH1555" i="13"/>
  <c r="BG1555" i="13"/>
  <c r="BF1555" i="13"/>
  <c r="BD1555" i="13"/>
  <c r="BC1555" i="13"/>
  <c r="BB1555" i="13"/>
  <c r="AZ1555" i="13"/>
  <c r="AY1555" i="13"/>
  <c r="AX1555" i="13"/>
  <c r="AV1555" i="13"/>
  <c r="AU1555" i="13"/>
  <c r="AT1555" i="13"/>
  <c r="AR1555" i="13"/>
  <c r="AQ1555" i="13"/>
  <c r="AP1555" i="13"/>
  <c r="AN1555" i="13"/>
  <c r="AM1555" i="13"/>
  <c r="AL1555" i="13"/>
  <c r="BH1554" i="13"/>
  <c r="BG1554" i="13"/>
  <c r="BF1554" i="13"/>
  <c r="BD1554" i="13"/>
  <c r="BC1554" i="13"/>
  <c r="BB1554" i="13"/>
  <c r="AZ1554" i="13"/>
  <c r="AY1554" i="13"/>
  <c r="AX1554" i="13"/>
  <c r="AV1554" i="13"/>
  <c r="AU1554" i="13"/>
  <c r="AT1554" i="13"/>
  <c r="AR1554" i="13"/>
  <c r="AQ1554" i="13"/>
  <c r="AP1554" i="13"/>
  <c r="AN1554" i="13"/>
  <c r="AM1554" i="13"/>
  <c r="AL1554" i="13"/>
  <c r="BH1553" i="13"/>
  <c r="BG1553" i="13"/>
  <c r="BF1553" i="13"/>
  <c r="BD1553" i="13"/>
  <c r="BC1553" i="13"/>
  <c r="BB1553" i="13"/>
  <c r="AZ1553" i="13"/>
  <c r="AY1553" i="13"/>
  <c r="AX1553" i="13"/>
  <c r="AV1553" i="13"/>
  <c r="AU1553" i="13"/>
  <c r="AT1553" i="13"/>
  <c r="AR1553" i="13"/>
  <c r="AQ1553" i="13"/>
  <c r="AP1553" i="13"/>
  <c r="AN1553" i="13"/>
  <c r="AM1553" i="13"/>
  <c r="AL1553" i="13"/>
  <c r="BH1552" i="13"/>
  <c r="BG1552" i="13"/>
  <c r="BF1552" i="13"/>
  <c r="BD1552" i="13"/>
  <c r="BC1552" i="13"/>
  <c r="BB1552" i="13"/>
  <c r="AZ1552" i="13"/>
  <c r="AY1552" i="13"/>
  <c r="AX1552" i="13"/>
  <c r="AV1552" i="13"/>
  <c r="AU1552" i="13"/>
  <c r="AT1552" i="13"/>
  <c r="AR1552" i="13"/>
  <c r="AQ1552" i="13"/>
  <c r="AP1552" i="13"/>
  <c r="AN1552" i="13"/>
  <c r="AM1552" i="13"/>
  <c r="AL1552" i="13"/>
  <c r="BH1551" i="13"/>
  <c r="BG1551" i="13"/>
  <c r="BF1551" i="13"/>
  <c r="BD1551" i="13"/>
  <c r="BC1551" i="13"/>
  <c r="BB1551" i="13"/>
  <c r="AZ1551" i="13"/>
  <c r="AY1551" i="13"/>
  <c r="AX1551" i="13"/>
  <c r="AV1551" i="13"/>
  <c r="AU1551" i="13"/>
  <c r="AT1551" i="13"/>
  <c r="AR1551" i="13"/>
  <c r="AQ1551" i="13"/>
  <c r="AP1551" i="13"/>
  <c r="AN1551" i="13"/>
  <c r="AM1551" i="13"/>
  <c r="AL1551" i="13"/>
  <c r="BH1550" i="13"/>
  <c r="BG1550" i="13"/>
  <c r="BF1550" i="13"/>
  <c r="BD1550" i="13"/>
  <c r="BC1550" i="13"/>
  <c r="BB1550" i="13"/>
  <c r="AZ1550" i="13"/>
  <c r="AY1550" i="13"/>
  <c r="AX1550" i="13"/>
  <c r="AV1550" i="13"/>
  <c r="AU1550" i="13"/>
  <c r="AT1550" i="13"/>
  <c r="AR1550" i="13"/>
  <c r="AQ1550" i="13"/>
  <c r="AP1550" i="13"/>
  <c r="AN1550" i="13"/>
  <c r="AM1550" i="13"/>
  <c r="AL1550" i="13"/>
  <c r="BH1549" i="13"/>
  <c r="BG1549" i="13"/>
  <c r="BF1549" i="13"/>
  <c r="BD1549" i="13"/>
  <c r="BC1549" i="13"/>
  <c r="BB1549" i="13"/>
  <c r="AZ1549" i="13"/>
  <c r="AY1549" i="13"/>
  <c r="AX1549" i="13"/>
  <c r="AV1549" i="13"/>
  <c r="AU1549" i="13"/>
  <c r="AT1549" i="13"/>
  <c r="AR1549" i="13"/>
  <c r="AQ1549" i="13"/>
  <c r="AP1549" i="13"/>
  <c r="AN1549" i="13"/>
  <c r="AM1549" i="13"/>
  <c r="AL1549" i="13"/>
  <c r="BH1548" i="13"/>
  <c r="BG1548" i="13"/>
  <c r="BF1548" i="13"/>
  <c r="BD1548" i="13"/>
  <c r="BC1548" i="13"/>
  <c r="BB1548" i="13"/>
  <c r="AZ1548" i="13"/>
  <c r="AY1548" i="13"/>
  <c r="AX1548" i="13"/>
  <c r="AV1548" i="13"/>
  <c r="AU1548" i="13"/>
  <c r="AT1548" i="13"/>
  <c r="AR1548" i="13"/>
  <c r="AQ1548" i="13"/>
  <c r="AP1548" i="13"/>
  <c r="AN1548" i="13"/>
  <c r="AM1548" i="13"/>
  <c r="AL1548" i="13"/>
  <c r="BH1547" i="13"/>
  <c r="BG1547" i="13"/>
  <c r="BF1547" i="13"/>
  <c r="BD1547" i="13"/>
  <c r="BC1547" i="13"/>
  <c r="BB1547" i="13"/>
  <c r="AZ1547" i="13"/>
  <c r="AY1547" i="13"/>
  <c r="AX1547" i="13"/>
  <c r="AV1547" i="13"/>
  <c r="AU1547" i="13"/>
  <c r="AT1547" i="13"/>
  <c r="AR1547" i="13"/>
  <c r="AQ1547" i="13"/>
  <c r="AP1547" i="13"/>
  <c r="AN1547" i="13"/>
  <c r="AM1547" i="13"/>
  <c r="AL1547" i="13"/>
  <c r="BH1546" i="13"/>
  <c r="BG1546" i="13"/>
  <c r="BF1546" i="13"/>
  <c r="BD1546" i="13"/>
  <c r="BC1546" i="13"/>
  <c r="BB1546" i="13"/>
  <c r="AZ1546" i="13"/>
  <c r="AY1546" i="13"/>
  <c r="AX1546" i="13"/>
  <c r="AV1546" i="13"/>
  <c r="AU1546" i="13"/>
  <c r="AT1546" i="13"/>
  <c r="AR1546" i="13"/>
  <c r="AQ1546" i="13"/>
  <c r="AP1546" i="13"/>
  <c r="AN1546" i="13"/>
  <c r="AM1546" i="13"/>
  <c r="AL1546" i="13"/>
  <c r="BH1545" i="13"/>
  <c r="BG1545" i="13"/>
  <c r="BF1545" i="13"/>
  <c r="BD1545" i="13"/>
  <c r="BC1545" i="13"/>
  <c r="BB1545" i="13"/>
  <c r="AZ1545" i="13"/>
  <c r="AY1545" i="13"/>
  <c r="AX1545" i="13"/>
  <c r="AV1545" i="13"/>
  <c r="AU1545" i="13"/>
  <c r="AT1545" i="13"/>
  <c r="AR1545" i="13"/>
  <c r="AQ1545" i="13"/>
  <c r="AP1545" i="13"/>
  <c r="AN1545" i="13"/>
  <c r="AM1545" i="13"/>
  <c r="AL1545" i="13"/>
  <c r="BH1544" i="13"/>
  <c r="BG1544" i="13"/>
  <c r="BF1544" i="13"/>
  <c r="BD1544" i="13"/>
  <c r="BC1544" i="13"/>
  <c r="BB1544" i="13"/>
  <c r="AZ1544" i="13"/>
  <c r="AY1544" i="13"/>
  <c r="AX1544" i="13"/>
  <c r="AV1544" i="13"/>
  <c r="AU1544" i="13"/>
  <c r="AT1544" i="13"/>
  <c r="AR1544" i="13"/>
  <c r="AQ1544" i="13"/>
  <c r="AP1544" i="13"/>
  <c r="AN1544" i="13"/>
  <c r="AM1544" i="13"/>
  <c r="AL1544" i="13"/>
  <c r="BH1543" i="13"/>
  <c r="BG1543" i="13"/>
  <c r="BF1543" i="13"/>
  <c r="BD1543" i="13"/>
  <c r="BC1543" i="13"/>
  <c r="BB1543" i="13"/>
  <c r="AZ1543" i="13"/>
  <c r="AY1543" i="13"/>
  <c r="AX1543" i="13"/>
  <c r="AV1543" i="13"/>
  <c r="AU1543" i="13"/>
  <c r="AT1543" i="13"/>
  <c r="AR1543" i="13"/>
  <c r="AQ1543" i="13"/>
  <c r="AP1543" i="13"/>
  <c r="AN1543" i="13"/>
  <c r="AM1543" i="13"/>
  <c r="AL1543" i="13"/>
  <c r="BH1542" i="13"/>
  <c r="BG1542" i="13"/>
  <c r="BF1542" i="13"/>
  <c r="BD1542" i="13"/>
  <c r="BC1542" i="13"/>
  <c r="BB1542" i="13"/>
  <c r="AZ1542" i="13"/>
  <c r="AY1542" i="13"/>
  <c r="AX1542" i="13"/>
  <c r="AV1542" i="13"/>
  <c r="AU1542" i="13"/>
  <c r="AT1542" i="13"/>
  <c r="AR1542" i="13"/>
  <c r="AQ1542" i="13"/>
  <c r="AP1542" i="13"/>
  <c r="AN1542" i="13"/>
  <c r="AM1542" i="13"/>
  <c r="AL1542" i="13"/>
  <c r="BH1541" i="13"/>
  <c r="BG1541" i="13"/>
  <c r="BF1541" i="13"/>
  <c r="BD1541" i="13"/>
  <c r="BC1541" i="13"/>
  <c r="BB1541" i="13"/>
  <c r="AZ1541" i="13"/>
  <c r="AY1541" i="13"/>
  <c r="AX1541" i="13"/>
  <c r="AV1541" i="13"/>
  <c r="AU1541" i="13"/>
  <c r="AT1541" i="13"/>
  <c r="AR1541" i="13"/>
  <c r="AQ1541" i="13"/>
  <c r="AP1541" i="13"/>
  <c r="AN1541" i="13"/>
  <c r="AM1541" i="13"/>
  <c r="AL1541" i="13"/>
  <c r="BH1540" i="13"/>
  <c r="BG1540" i="13"/>
  <c r="BF1540" i="13"/>
  <c r="BD1540" i="13"/>
  <c r="BC1540" i="13"/>
  <c r="BB1540" i="13"/>
  <c r="AZ1540" i="13"/>
  <c r="AY1540" i="13"/>
  <c r="AX1540" i="13"/>
  <c r="AV1540" i="13"/>
  <c r="AU1540" i="13"/>
  <c r="AT1540" i="13"/>
  <c r="AR1540" i="13"/>
  <c r="AQ1540" i="13"/>
  <c r="AP1540" i="13"/>
  <c r="AN1540" i="13"/>
  <c r="AM1540" i="13"/>
  <c r="AL1540" i="13"/>
  <c r="BH1539" i="13"/>
  <c r="BG1539" i="13"/>
  <c r="BF1539" i="13"/>
  <c r="BD1539" i="13"/>
  <c r="BC1539" i="13"/>
  <c r="BB1539" i="13"/>
  <c r="AZ1539" i="13"/>
  <c r="AY1539" i="13"/>
  <c r="AX1539" i="13"/>
  <c r="AV1539" i="13"/>
  <c r="AU1539" i="13"/>
  <c r="AT1539" i="13"/>
  <c r="AR1539" i="13"/>
  <c r="AQ1539" i="13"/>
  <c r="AP1539" i="13"/>
  <c r="AN1539" i="13"/>
  <c r="AM1539" i="13"/>
  <c r="AL1539" i="13"/>
  <c r="BH1538" i="13"/>
  <c r="BG1538" i="13"/>
  <c r="BF1538" i="13"/>
  <c r="BD1538" i="13"/>
  <c r="BC1538" i="13"/>
  <c r="BB1538" i="13"/>
  <c r="AZ1538" i="13"/>
  <c r="AY1538" i="13"/>
  <c r="AX1538" i="13"/>
  <c r="AV1538" i="13"/>
  <c r="AU1538" i="13"/>
  <c r="AT1538" i="13"/>
  <c r="AR1538" i="13"/>
  <c r="AQ1538" i="13"/>
  <c r="AP1538" i="13"/>
  <c r="AN1538" i="13"/>
  <c r="AM1538" i="13"/>
  <c r="AL1538" i="13"/>
  <c r="BH1537" i="13"/>
  <c r="BG1537" i="13"/>
  <c r="BF1537" i="13"/>
  <c r="BD1537" i="13"/>
  <c r="BC1537" i="13"/>
  <c r="BB1537" i="13"/>
  <c r="AZ1537" i="13"/>
  <c r="AY1537" i="13"/>
  <c r="AX1537" i="13"/>
  <c r="AV1537" i="13"/>
  <c r="AU1537" i="13"/>
  <c r="AT1537" i="13"/>
  <c r="AR1537" i="13"/>
  <c r="AQ1537" i="13"/>
  <c r="AP1537" i="13"/>
  <c r="AN1537" i="13"/>
  <c r="AM1537" i="13"/>
  <c r="AL1537" i="13"/>
  <c r="BH1536" i="13"/>
  <c r="BG1536" i="13"/>
  <c r="BF1536" i="13"/>
  <c r="BD1536" i="13"/>
  <c r="BC1536" i="13"/>
  <c r="BB1536" i="13"/>
  <c r="AZ1536" i="13"/>
  <c r="AY1536" i="13"/>
  <c r="AX1536" i="13"/>
  <c r="AV1536" i="13"/>
  <c r="AU1536" i="13"/>
  <c r="AT1536" i="13"/>
  <c r="AR1536" i="13"/>
  <c r="AQ1536" i="13"/>
  <c r="AP1536" i="13"/>
  <c r="AN1536" i="13"/>
  <c r="AM1536" i="13"/>
  <c r="AL1536" i="13"/>
  <c r="BH1535" i="13"/>
  <c r="BG1535" i="13"/>
  <c r="BF1535" i="13"/>
  <c r="BD1535" i="13"/>
  <c r="BC1535" i="13"/>
  <c r="BB1535" i="13"/>
  <c r="AZ1535" i="13"/>
  <c r="AY1535" i="13"/>
  <c r="AX1535" i="13"/>
  <c r="AV1535" i="13"/>
  <c r="AU1535" i="13"/>
  <c r="AT1535" i="13"/>
  <c r="AR1535" i="13"/>
  <c r="AQ1535" i="13"/>
  <c r="AP1535" i="13"/>
  <c r="AN1535" i="13"/>
  <c r="AM1535" i="13"/>
  <c r="AL1535" i="13"/>
  <c r="BH1534" i="13"/>
  <c r="BG1534" i="13"/>
  <c r="BF1534" i="13"/>
  <c r="BD1534" i="13"/>
  <c r="BC1534" i="13"/>
  <c r="BB1534" i="13"/>
  <c r="AZ1534" i="13"/>
  <c r="AY1534" i="13"/>
  <c r="AX1534" i="13"/>
  <c r="AV1534" i="13"/>
  <c r="AU1534" i="13"/>
  <c r="AT1534" i="13"/>
  <c r="AR1534" i="13"/>
  <c r="AQ1534" i="13"/>
  <c r="AP1534" i="13"/>
  <c r="AN1534" i="13"/>
  <c r="AM1534" i="13"/>
  <c r="AL1534" i="13"/>
  <c r="BH1533" i="13"/>
  <c r="BG1533" i="13"/>
  <c r="BF1533" i="13"/>
  <c r="BD1533" i="13"/>
  <c r="BC1533" i="13"/>
  <c r="BB1533" i="13"/>
  <c r="AZ1533" i="13"/>
  <c r="AY1533" i="13"/>
  <c r="AX1533" i="13"/>
  <c r="AV1533" i="13"/>
  <c r="AU1533" i="13"/>
  <c r="AT1533" i="13"/>
  <c r="AR1533" i="13"/>
  <c r="AQ1533" i="13"/>
  <c r="AP1533" i="13"/>
  <c r="AN1533" i="13"/>
  <c r="AM1533" i="13"/>
  <c r="AL1533" i="13"/>
  <c r="BH1532" i="13"/>
  <c r="BG1532" i="13"/>
  <c r="BF1532" i="13"/>
  <c r="BD1532" i="13"/>
  <c r="BC1532" i="13"/>
  <c r="BB1532" i="13"/>
  <c r="AZ1532" i="13"/>
  <c r="AY1532" i="13"/>
  <c r="AX1532" i="13"/>
  <c r="AV1532" i="13"/>
  <c r="AU1532" i="13"/>
  <c r="AT1532" i="13"/>
  <c r="AR1532" i="13"/>
  <c r="AQ1532" i="13"/>
  <c r="AP1532" i="13"/>
  <c r="AN1532" i="13"/>
  <c r="AM1532" i="13"/>
  <c r="AL1532" i="13"/>
  <c r="BH1531" i="13"/>
  <c r="BG1531" i="13"/>
  <c r="BF1531" i="13"/>
  <c r="BD1531" i="13"/>
  <c r="BC1531" i="13"/>
  <c r="BB1531" i="13"/>
  <c r="AZ1531" i="13"/>
  <c r="AY1531" i="13"/>
  <c r="AX1531" i="13"/>
  <c r="AV1531" i="13"/>
  <c r="AU1531" i="13"/>
  <c r="AT1531" i="13"/>
  <c r="AR1531" i="13"/>
  <c r="AQ1531" i="13"/>
  <c r="AP1531" i="13"/>
  <c r="AN1531" i="13"/>
  <c r="AM1531" i="13"/>
  <c r="AL1531" i="13"/>
  <c r="BH1530" i="13"/>
  <c r="BG1530" i="13"/>
  <c r="BF1530" i="13"/>
  <c r="BD1530" i="13"/>
  <c r="BC1530" i="13"/>
  <c r="BB1530" i="13"/>
  <c r="AZ1530" i="13"/>
  <c r="AY1530" i="13"/>
  <c r="AX1530" i="13"/>
  <c r="AV1530" i="13"/>
  <c r="AU1530" i="13"/>
  <c r="AT1530" i="13"/>
  <c r="AR1530" i="13"/>
  <c r="AQ1530" i="13"/>
  <c r="AP1530" i="13"/>
  <c r="AN1530" i="13"/>
  <c r="AM1530" i="13"/>
  <c r="AL1530" i="13"/>
  <c r="BH1529" i="13"/>
  <c r="BG1529" i="13"/>
  <c r="BF1529" i="13"/>
  <c r="BD1529" i="13"/>
  <c r="BC1529" i="13"/>
  <c r="BB1529" i="13"/>
  <c r="AZ1529" i="13"/>
  <c r="AY1529" i="13"/>
  <c r="AX1529" i="13"/>
  <c r="AV1529" i="13"/>
  <c r="AU1529" i="13"/>
  <c r="AT1529" i="13"/>
  <c r="AR1529" i="13"/>
  <c r="AQ1529" i="13"/>
  <c r="AP1529" i="13"/>
  <c r="AN1529" i="13"/>
  <c r="AM1529" i="13"/>
  <c r="AL1529" i="13"/>
  <c r="BH1528" i="13"/>
  <c r="BG1528" i="13"/>
  <c r="BF1528" i="13"/>
  <c r="BD1528" i="13"/>
  <c r="BC1528" i="13"/>
  <c r="BB1528" i="13"/>
  <c r="AZ1528" i="13"/>
  <c r="AY1528" i="13"/>
  <c r="AX1528" i="13"/>
  <c r="AV1528" i="13"/>
  <c r="AU1528" i="13"/>
  <c r="AT1528" i="13"/>
  <c r="AR1528" i="13"/>
  <c r="AQ1528" i="13"/>
  <c r="AP1528" i="13"/>
  <c r="AN1528" i="13"/>
  <c r="AM1528" i="13"/>
  <c r="AL1528" i="13"/>
  <c r="BH1527" i="13"/>
  <c r="BG1527" i="13"/>
  <c r="BF1527" i="13"/>
  <c r="BD1527" i="13"/>
  <c r="BC1527" i="13"/>
  <c r="BB1527" i="13"/>
  <c r="AZ1527" i="13"/>
  <c r="AY1527" i="13"/>
  <c r="AX1527" i="13"/>
  <c r="AV1527" i="13"/>
  <c r="AU1527" i="13"/>
  <c r="AT1527" i="13"/>
  <c r="AR1527" i="13"/>
  <c r="AQ1527" i="13"/>
  <c r="AP1527" i="13"/>
  <c r="AN1527" i="13"/>
  <c r="AM1527" i="13"/>
  <c r="AL1527" i="13"/>
  <c r="BH1526" i="13"/>
  <c r="BG1526" i="13"/>
  <c r="BF1526" i="13"/>
  <c r="BD1526" i="13"/>
  <c r="BC1526" i="13"/>
  <c r="BB1526" i="13"/>
  <c r="AZ1526" i="13"/>
  <c r="AY1526" i="13"/>
  <c r="AX1526" i="13"/>
  <c r="AV1526" i="13"/>
  <c r="AU1526" i="13"/>
  <c r="AT1526" i="13"/>
  <c r="AR1526" i="13"/>
  <c r="AQ1526" i="13"/>
  <c r="AP1526" i="13"/>
  <c r="AN1526" i="13"/>
  <c r="AM1526" i="13"/>
  <c r="AL1526" i="13"/>
  <c r="BH1525" i="13"/>
  <c r="BG1525" i="13"/>
  <c r="BF1525" i="13"/>
  <c r="BD1525" i="13"/>
  <c r="BC1525" i="13"/>
  <c r="BB1525" i="13"/>
  <c r="AZ1525" i="13"/>
  <c r="AY1525" i="13"/>
  <c r="AX1525" i="13"/>
  <c r="AV1525" i="13"/>
  <c r="AU1525" i="13"/>
  <c r="AT1525" i="13"/>
  <c r="AR1525" i="13"/>
  <c r="AQ1525" i="13"/>
  <c r="AP1525" i="13"/>
  <c r="AN1525" i="13"/>
  <c r="AM1525" i="13"/>
  <c r="AL1525" i="13"/>
  <c r="BH1524" i="13"/>
  <c r="BG1524" i="13"/>
  <c r="BF1524" i="13"/>
  <c r="BD1524" i="13"/>
  <c r="BC1524" i="13"/>
  <c r="BB1524" i="13"/>
  <c r="AZ1524" i="13"/>
  <c r="AY1524" i="13"/>
  <c r="AX1524" i="13"/>
  <c r="AV1524" i="13"/>
  <c r="AU1524" i="13"/>
  <c r="AT1524" i="13"/>
  <c r="AR1524" i="13"/>
  <c r="AQ1524" i="13"/>
  <c r="AP1524" i="13"/>
  <c r="AN1524" i="13"/>
  <c r="AM1524" i="13"/>
  <c r="AL1524" i="13"/>
  <c r="BH1523" i="13"/>
  <c r="BG1523" i="13"/>
  <c r="BF1523" i="13"/>
  <c r="BD1523" i="13"/>
  <c r="BC1523" i="13"/>
  <c r="BB1523" i="13"/>
  <c r="AZ1523" i="13"/>
  <c r="AY1523" i="13"/>
  <c r="AX1523" i="13"/>
  <c r="AV1523" i="13"/>
  <c r="AU1523" i="13"/>
  <c r="AT1523" i="13"/>
  <c r="AR1523" i="13"/>
  <c r="AQ1523" i="13"/>
  <c r="AP1523" i="13"/>
  <c r="AN1523" i="13"/>
  <c r="AM1523" i="13"/>
  <c r="AL1523" i="13"/>
  <c r="BH1522" i="13"/>
  <c r="BG1522" i="13"/>
  <c r="BF1522" i="13"/>
  <c r="BD1522" i="13"/>
  <c r="BC1522" i="13"/>
  <c r="BB1522" i="13"/>
  <c r="AZ1522" i="13"/>
  <c r="AY1522" i="13"/>
  <c r="AX1522" i="13"/>
  <c r="AV1522" i="13"/>
  <c r="AU1522" i="13"/>
  <c r="AT1522" i="13"/>
  <c r="AR1522" i="13"/>
  <c r="AQ1522" i="13"/>
  <c r="AP1522" i="13"/>
  <c r="AN1522" i="13"/>
  <c r="AM1522" i="13"/>
  <c r="AL1522" i="13"/>
  <c r="BH1521" i="13"/>
  <c r="BG1521" i="13"/>
  <c r="BF1521" i="13"/>
  <c r="BD1521" i="13"/>
  <c r="BC1521" i="13"/>
  <c r="BB1521" i="13"/>
  <c r="AZ1521" i="13"/>
  <c r="AY1521" i="13"/>
  <c r="AX1521" i="13"/>
  <c r="AV1521" i="13"/>
  <c r="AU1521" i="13"/>
  <c r="AT1521" i="13"/>
  <c r="AR1521" i="13"/>
  <c r="AQ1521" i="13"/>
  <c r="AP1521" i="13"/>
  <c r="AN1521" i="13"/>
  <c r="AM1521" i="13"/>
  <c r="AL1521" i="13"/>
  <c r="BH1520" i="13"/>
  <c r="BG1520" i="13"/>
  <c r="BF1520" i="13"/>
  <c r="BD1520" i="13"/>
  <c r="BC1520" i="13"/>
  <c r="BB1520" i="13"/>
  <c r="AZ1520" i="13"/>
  <c r="AY1520" i="13"/>
  <c r="AX1520" i="13"/>
  <c r="AV1520" i="13"/>
  <c r="AU1520" i="13"/>
  <c r="AT1520" i="13"/>
  <c r="AR1520" i="13"/>
  <c r="AQ1520" i="13"/>
  <c r="AP1520" i="13"/>
  <c r="AN1520" i="13"/>
  <c r="AM1520" i="13"/>
  <c r="AL1520" i="13"/>
  <c r="BH1519" i="13"/>
  <c r="BG1519" i="13"/>
  <c r="BF1519" i="13"/>
  <c r="BD1519" i="13"/>
  <c r="BC1519" i="13"/>
  <c r="BB1519" i="13"/>
  <c r="AZ1519" i="13"/>
  <c r="AY1519" i="13"/>
  <c r="AX1519" i="13"/>
  <c r="AV1519" i="13"/>
  <c r="AU1519" i="13"/>
  <c r="AT1519" i="13"/>
  <c r="AR1519" i="13"/>
  <c r="AQ1519" i="13"/>
  <c r="AP1519" i="13"/>
  <c r="AN1519" i="13"/>
  <c r="AM1519" i="13"/>
  <c r="AL1519" i="13"/>
  <c r="BH1518" i="13"/>
  <c r="BG1518" i="13"/>
  <c r="BF1518" i="13"/>
  <c r="BD1518" i="13"/>
  <c r="BC1518" i="13"/>
  <c r="BB1518" i="13"/>
  <c r="AZ1518" i="13"/>
  <c r="AY1518" i="13"/>
  <c r="AX1518" i="13"/>
  <c r="AV1518" i="13"/>
  <c r="AU1518" i="13"/>
  <c r="AT1518" i="13"/>
  <c r="AR1518" i="13"/>
  <c r="AQ1518" i="13"/>
  <c r="AP1518" i="13"/>
  <c r="AN1518" i="13"/>
  <c r="AM1518" i="13"/>
  <c r="AL1518" i="13"/>
  <c r="BH1517" i="13"/>
  <c r="BG1517" i="13"/>
  <c r="BF1517" i="13"/>
  <c r="BD1517" i="13"/>
  <c r="BC1517" i="13"/>
  <c r="BB1517" i="13"/>
  <c r="AZ1517" i="13"/>
  <c r="AY1517" i="13"/>
  <c r="AX1517" i="13"/>
  <c r="AV1517" i="13"/>
  <c r="AU1517" i="13"/>
  <c r="AT1517" i="13"/>
  <c r="AR1517" i="13"/>
  <c r="AQ1517" i="13"/>
  <c r="AP1517" i="13"/>
  <c r="AN1517" i="13"/>
  <c r="AM1517" i="13"/>
  <c r="AL1517" i="13"/>
  <c r="BH1516" i="13"/>
  <c r="BG1516" i="13"/>
  <c r="BF1516" i="13"/>
  <c r="BD1516" i="13"/>
  <c r="BC1516" i="13"/>
  <c r="BB1516" i="13"/>
  <c r="AZ1516" i="13"/>
  <c r="AY1516" i="13"/>
  <c r="AX1516" i="13"/>
  <c r="AV1516" i="13"/>
  <c r="AU1516" i="13"/>
  <c r="AT1516" i="13"/>
  <c r="AR1516" i="13"/>
  <c r="AQ1516" i="13"/>
  <c r="AP1516" i="13"/>
  <c r="AN1516" i="13"/>
  <c r="AM1516" i="13"/>
  <c r="AL1516" i="13"/>
  <c r="BH1515" i="13"/>
  <c r="BG1515" i="13"/>
  <c r="BF1515" i="13"/>
  <c r="BD1515" i="13"/>
  <c r="BC1515" i="13"/>
  <c r="BB1515" i="13"/>
  <c r="AZ1515" i="13"/>
  <c r="AY1515" i="13"/>
  <c r="AX1515" i="13"/>
  <c r="AV1515" i="13"/>
  <c r="AU1515" i="13"/>
  <c r="AT1515" i="13"/>
  <c r="AR1515" i="13"/>
  <c r="AQ1515" i="13"/>
  <c r="AP1515" i="13"/>
  <c r="AN1515" i="13"/>
  <c r="AM1515" i="13"/>
  <c r="AL1515" i="13"/>
  <c r="BH1514" i="13"/>
  <c r="BG1514" i="13"/>
  <c r="BF1514" i="13"/>
  <c r="BD1514" i="13"/>
  <c r="BC1514" i="13"/>
  <c r="BB1514" i="13"/>
  <c r="AZ1514" i="13"/>
  <c r="AY1514" i="13"/>
  <c r="AX1514" i="13"/>
  <c r="AV1514" i="13"/>
  <c r="AU1514" i="13"/>
  <c r="AT1514" i="13"/>
  <c r="AR1514" i="13"/>
  <c r="AQ1514" i="13"/>
  <c r="AP1514" i="13"/>
  <c r="AN1514" i="13"/>
  <c r="AM1514" i="13"/>
  <c r="AL1514" i="13"/>
  <c r="BH1513" i="13"/>
  <c r="BG1513" i="13"/>
  <c r="BF1513" i="13"/>
  <c r="BD1513" i="13"/>
  <c r="BC1513" i="13"/>
  <c r="BB1513" i="13"/>
  <c r="AZ1513" i="13"/>
  <c r="AY1513" i="13"/>
  <c r="AX1513" i="13"/>
  <c r="AV1513" i="13"/>
  <c r="AU1513" i="13"/>
  <c r="AT1513" i="13"/>
  <c r="AR1513" i="13"/>
  <c r="AQ1513" i="13"/>
  <c r="AP1513" i="13"/>
  <c r="AN1513" i="13"/>
  <c r="AM1513" i="13"/>
  <c r="AL1513" i="13"/>
  <c r="BH1512" i="13"/>
  <c r="BG1512" i="13"/>
  <c r="BF1512" i="13"/>
  <c r="BD1512" i="13"/>
  <c r="BC1512" i="13"/>
  <c r="BB1512" i="13"/>
  <c r="AZ1512" i="13"/>
  <c r="AY1512" i="13"/>
  <c r="AX1512" i="13"/>
  <c r="AV1512" i="13"/>
  <c r="AU1512" i="13"/>
  <c r="AT1512" i="13"/>
  <c r="AR1512" i="13"/>
  <c r="AQ1512" i="13"/>
  <c r="AP1512" i="13"/>
  <c r="AN1512" i="13"/>
  <c r="AM1512" i="13"/>
  <c r="AL1512" i="13"/>
  <c r="BH1511" i="13"/>
  <c r="BG1511" i="13"/>
  <c r="BF1511" i="13"/>
  <c r="BD1511" i="13"/>
  <c r="BC1511" i="13"/>
  <c r="BB1511" i="13"/>
  <c r="AZ1511" i="13"/>
  <c r="AY1511" i="13"/>
  <c r="AX1511" i="13"/>
  <c r="AV1511" i="13"/>
  <c r="AU1511" i="13"/>
  <c r="AT1511" i="13"/>
  <c r="AR1511" i="13"/>
  <c r="AQ1511" i="13"/>
  <c r="AP1511" i="13"/>
  <c r="AN1511" i="13"/>
  <c r="AM1511" i="13"/>
  <c r="AL1511" i="13"/>
  <c r="BH1510" i="13"/>
  <c r="BG1510" i="13"/>
  <c r="BF1510" i="13"/>
  <c r="BD1510" i="13"/>
  <c r="BC1510" i="13"/>
  <c r="BB1510" i="13"/>
  <c r="AZ1510" i="13"/>
  <c r="AY1510" i="13"/>
  <c r="AX1510" i="13"/>
  <c r="AV1510" i="13"/>
  <c r="AU1510" i="13"/>
  <c r="AT1510" i="13"/>
  <c r="AR1510" i="13"/>
  <c r="AQ1510" i="13"/>
  <c r="AP1510" i="13"/>
  <c r="AN1510" i="13"/>
  <c r="AM1510" i="13"/>
  <c r="AL1510" i="13"/>
  <c r="BH1509" i="13"/>
  <c r="BG1509" i="13"/>
  <c r="BF1509" i="13"/>
  <c r="BD1509" i="13"/>
  <c r="BC1509" i="13"/>
  <c r="BB1509" i="13"/>
  <c r="AZ1509" i="13"/>
  <c r="AY1509" i="13"/>
  <c r="AX1509" i="13"/>
  <c r="AV1509" i="13"/>
  <c r="AU1509" i="13"/>
  <c r="AT1509" i="13"/>
  <c r="AR1509" i="13"/>
  <c r="AQ1509" i="13"/>
  <c r="AP1509" i="13"/>
  <c r="AN1509" i="13"/>
  <c r="AM1509" i="13"/>
  <c r="AL1509" i="13"/>
  <c r="BH1508" i="13"/>
  <c r="BG1508" i="13"/>
  <c r="BF1508" i="13"/>
  <c r="BD1508" i="13"/>
  <c r="BC1508" i="13"/>
  <c r="BB1508" i="13"/>
  <c r="AZ1508" i="13"/>
  <c r="AY1508" i="13"/>
  <c r="AX1508" i="13"/>
  <c r="AV1508" i="13"/>
  <c r="AU1508" i="13"/>
  <c r="AT1508" i="13"/>
  <c r="AR1508" i="13"/>
  <c r="AQ1508" i="13"/>
  <c r="AP1508" i="13"/>
  <c r="AN1508" i="13"/>
  <c r="AM1508" i="13"/>
  <c r="AL1508" i="13"/>
  <c r="BH1507" i="13"/>
  <c r="BG1507" i="13"/>
  <c r="BF1507" i="13"/>
  <c r="BD1507" i="13"/>
  <c r="BC1507" i="13"/>
  <c r="BB1507" i="13"/>
  <c r="AZ1507" i="13"/>
  <c r="AY1507" i="13"/>
  <c r="AX1507" i="13"/>
  <c r="AV1507" i="13"/>
  <c r="AU1507" i="13"/>
  <c r="AT1507" i="13"/>
  <c r="AR1507" i="13"/>
  <c r="AQ1507" i="13"/>
  <c r="AP1507" i="13"/>
  <c r="AN1507" i="13"/>
  <c r="AM1507" i="13"/>
  <c r="AL1507" i="13"/>
  <c r="BH1506" i="13"/>
  <c r="BG1506" i="13"/>
  <c r="BF1506" i="13"/>
  <c r="BD1506" i="13"/>
  <c r="BC1506" i="13"/>
  <c r="BB1506" i="13"/>
  <c r="AZ1506" i="13"/>
  <c r="AY1506" i="13"/>
  <c r="AX1506" i="13"/>
  <c r="AV1506" i="13"/>
  <c r="AU1506" i="13"/>
  <c r="AT1506" i="13"/>
  <c r="AR1506" i="13"/>
  <c r="AQ1506" i="13"/>
  <c r="AP1506" i="13"/>
  <c r="AN1506" i="13"/>
  <c r="AM1506" i="13"/>
  <c r="AL1506" i="13"/>
  <c r="BH1505" i="13"/>
  <c r="BG1505" i="13"/>
  <c r="BF1505" i="13"/>
  <c r="BD1505" i="13"/>
  <c r="BC1505" i="13"/>
  <c r="BB1505" i="13"/>
  <c r="AZ1505" i="13"/>
  <c r="AY1505" i="13"/>
  <c r="AX1505" i="13"/>
  <c r="AV1505" i="13"/>
  <c r="AU1505" i="13"/>
  <c r="AT1505" i="13"/>
  <c r="AR1505" i="13"/>
  <c r="AQ1505" i="13"/>
  <c r="AP1505" i="13"/>
  <c r="AN1505" i="13"/>
  <c r="AM1505" i="13"/>
  <c r="AL1505" i="13"/>
  <c r="BH1504" i="13"/>
  <c r="BG1504" i="13"/>
  <c r="BF1504" i="13"/>
  <c r="BD1504" i="13"/>
  <c r="BC1504" i="13"/>
  <c r="BB1504" i="13"/>
  <c r="AZ1504" i="13"/>
  <c r="AY1504" i="13"/>
  <c r="AX1504" i="13"/>
  <c r="AV1504" i="13"/>
  <c r="AU1504" i="13"/>
  <c r="AT1504" i="13"/>
  <c r="AR1504" i="13"/>
  <c r="AQ1504" i="13"/>
  <c r="AP1504" i="13"/>
  <c r="AN1504" i="13"/>
  <c r="AM1504" i="13"/>
  <c r="AL1504" i="13"/>
  <c r="BH1503" i="13"/>
  <c r="BG1503" i="13"/>
  <c r="BF1503" i="13"/>
  <c r="BD1503" i="13"/>
  <c r="BC1503" i="13"/>
  <c r="BB1503" i="13"/>
  <c r="AZ1503" i="13"/>
  <c r="AY1503" i="13"/>
  <c r="AX1503" i="13"/>
  <c r="AV1503" i="13"/>
  <c r="AU1503" i="13"/>
  <c r="AT1503" i="13"/>
  <c r="AR1503" i="13"/>
  <c r="AQ1503" i="13"/>
  <c r="AP1503" i="13"/>
  <c r="AN1503" i="13"/>
  <c r="AM1503" i="13"/>
  <c r="AL1503" i="13"/>
  <c r="BH1502" i="13"/>
  <c r="BG1502" i="13"/>
  <c r="BF1502" i="13"/>
  <c r="BD1502" i="13"/>
  <c r="BC1502" i="13"/>
  <c r="BB1502" i="13"/>
  <c r="AZ1502" i="13"/>
  <c r="AY1502" i="13"/>
  <c r="AX1502" i="13"/>
  <c r="AV1502" i="13"/>
  <c r="AU1502" i="13"/>
  <c r="AT1502" i="13"/>
  <c r="AR1502" i="13"/>
  <c r="AQ1502" i="13"/>
  <c r="AP1502" i="13"/>
  <c r="AN1502" i="13"/>
  <c r="AM1502" i="13"/>
  <c r="AL1502" i="13"/>
  <c r="BH1501" i="13"/>
  <c r="BG1501" i="13"/>
  <c r="BF1501" i="13"/>
  <c r="BD1501" i="13"/>
  <c r="BC1501" i="13"/>
  <c r="BB1501" i="13"/>
  <c r="AZ1501" i="13"/>
  <c r="AY1501" i="13"/>
  <c r="AX1501" i="13"/>
  <c r="AV1501" i="13"/>
  <c r="AU1501" i="13"/>
  <c r="AT1501" i="13"/>
  <c r="AR1501" i="13"/>
  <c r="AQ1501" i="13"/>
  <c r="AP1501" i="13"/>
  <c r="AN1501" i="13"/>
  <c r="AM1501" i="13"/>
  <c r="AL1501" i="13"/>
  <c r="BH1500" i="13"/>
  <c r="BG1500" i="13"/>
  <c r="BF1500" i="13"/>
  <c r="BD1500" i="13"/>
  <c r="BC1500" i="13"/>
  <c r="BB1500" i="13"/>
  <c r="AZ1500" i="13"/>
  <c r="AY1500" i="13"/>
  <c r="AX1500" i="13"/>
  <c r="AV1500" i="13"/>
  <c r="AU1500" i="13"/>
  <c r="AT1500" i="13"/>
  <c r="AR1500" i="13"/>
  <c r="AQ1500" i="13"/>
  <c r="AP1500" i="13"/>
  <c r="AN1500" i="13"/>
  <c r="AM1500" i="13"/>
  <c r="AL1500" i="13"/>
  <c r="BH1499" i="13"/>
  <c r="BG1499" i="13"/>
  <c r="BF1499" i="13"/>
  <c r="BD1499" i="13"/>
  <c r="BC1499" i="13"/>
  <c r="BB1499" i="13"/>
  <c r="AZ1499" i="13"/>
  <c r="AY1499" i="13"/>
  <c r="AX1499" i="13"/>
  <c r="AV1499" i="13"/>
  <c r="AU1499" i="13"/>
  <c r="AT1499" i="13"/>
  <c r="AR1499" i="13"/>
  <c r="AQ1499" i="13"/>
  <c r="AP1499" i="13"/>
  <c r="AN1499" i="13"/>
  <c r="AM1499" i="13"/>
  <c r="AL1499" i="13"/>
  <c r="BH1498" i="13"/>
  <c r="BG1498" i="13"/>
  <c r="BF1498" i="13"/>
  <c r="BD1498" i="13"/>
  <c r="BC1498" i="13"/>
  <c r="BB1498" i="13"/>
  <c r="AZ1498" i="13"/>
  <c r="AY1498" i="13"/>
  <c r="AX1498" i="13"/>
  <c r="AV1498" i="13"/>
  <c r="AU1498" i="13"/>
  <c r="AT1498" i="13"/>
  <c r="AR1498" i="13"/>
  <c r="AQ1498" i="13"/>
  <c r="AP1498" i="13"/>
  <c r="AN1498" i="13"/>
  <c r="AM1498" i="13"/>
  <c r="AL1498" i="13"/>
  <c r="BH1497" i="13"/>
  <c r="BG1497" i="13"/>
  <c r="BF1497" i="13"/>
  <c r="BD1497" i="13"/>
  <c r="BC1497" i="13"/>
  <c r="BB1497" i="13"/>
  <c r="AZ1497" i="13"/>
  <c r="AY1497" i="13"/>
  <c r="AX1497" i="13"/>
  <c r="AV1497" i="13"/>
  <c r="AU1497" i="13"/>
  <c r="AT1497" i="13"/>
  <c r="AR1497" i="13"/>
  <c r="AQ1497" i="13"/>
  <c r="AP1497" i="13"/>
  <c r="AN1497" i="13"/>
  <c r="AM1497" i="13"/>
  <c r="AL1497" i="13"/>
  <c r="BH1496" i="13"/>
  <c r="BG1496" i="13"/>
  <c r="BF1496" i="13"/>
  <c r="BD1496" i="13"/>
  <c r="BC1496" i="13"/>
  <c r="BB1496" i="13"/>
  <c r="AZ1496" i="13"/>
  <c r="AY1496" i="13"/>
  <c r="AX1496" i="13"/>
  <c r="AV1496" i="13"/>
  <c r="AU1496" i="13"/>
  <c r="AT1496" i="13"/>
  <c r="AR1496" i="13"/>
  <c r="AQ1496" i="13"/>
  <c r="AP1496" i="13"/>
  <c r="AN1496" i="13"/>
  <c r="AM1496" i="13"/>
  <c r="AL1496" i="13"/>
  <c r="BH1495" i="13"/>
  <c r="BG1495" i="13"/>
  <c r="BF1495" i="13"/>
  <c r="BD1495" i="13"/>
  <c r="BC1495" i="13"/>
  <c r="BB1495" i="13"/>
  <c r="AZ1495" i="13"/>
  <c r="AY1495" i="13"/>
  <c r="AX1495" i="13"/>
  <c r="AV1495" i="13"/>
  <c r="AU1495" i="13"/>
  <c r="AT1495" i="13"/>
  <c r="AR1495" i="13"/>
  <c r="AQ1495" i="13"/>
  <c r="AP1495" i="13"/>
  <c r="AN1495" i="13"/>
  <c r="AM1495" i="13"/>
  <c r="AL1495" i="13"/>
  <c r="BH1494" i="13"/>
  <c r="BG1494" i="13"/>
  <c r="BF1494" i="13"/>
  <c r="BD1494" i="13"/>
  <c r="BC1494" i="13"/>
  <c r="BB1494" i="13"/>
  <c r="AZ1494" i="13"/>
  <c r="AY1494" i="13"/>
  <c r="AX1494" i="13"/>
  <c r="AV1494" i="13"/>
  <c r="AU1494" i="13"/>
  <c r="AT1494" i="13"/>
  <c r="AR1494" i="13"/>
  <c r="AQ1494" i="13"/>
  <c r="AP1494" i="13"/>
  <c r="AN1494" i="13"/>
  <c r="AM1494" i="13"/>
  <c r="AL1494" i="13"/>
  <c r="BH1493" i="13"/>
  <c r="BG1493" i="13"/>
  <c r="BF1493" i="13"/>
  <c r="BD1493" i="13"/>
  <c r="BC1493" i="13"/>
  <c r="BB1493" i="13"/>
  <c r="AZ1493" i="13"/>
  <c r="AY1493" i="13"/>
  <c r="AX1493" i="13"/>
  <c r="AV1493" i="13"/>
  <c r="AU1493" i="13"/>
  <c r="AT1493" i="13"/>
  <c r="AR1493" i="13"/>
  <c r="AQ1493" i="13"/>
  <c r="AP1493" i="13"/>
  <c r="AN1493" i="13"/>
  <c r="AM1493" i="13"/>
  <c r="AL1493" i="13"/>
  <c r="BH1492" i="13"/>
  <c r="BG1492" i="13"/>
  <c r="BF1492" i="13"/>
  <c r="BD1492" i="13"/>
  <c r="BC1492" i="13"/>
  <c r="BB1492" i="13"/>
  <c r="AZ1492" i="13"/>
  <c r="AY1492" i="13"/>
  <c r="AX1492" i="13"/>
  <c r="AV1492" i="13"/>
  <c r="AU1492" i="13"/>
  <c r="AT1492" i="13"/>
  <c r="AR1492" i="13"/>
  <c r="AQ1492" i="13"/>
  <c r="AP1492" i="13"/>
  <c r="AN1492" i="13"/>
  <c r="AM1492" i="13"/>
  <c r="AL1492" i="13"/>
  <c r="BH1491" i="13"/>
  <c r="BG1491" i="13"/>
  <c r="BF1491" i="13"/>
  <c r="BD1491" i="13"/>
  <c r="BC1491" i="13"/>
  <c r="BB1491" i="13"/>
  <c r="AZ1491" i="13"/>
  <c r="AY1491" i="13"/>
  <c r="AX1491" i="13"/>
  <c r="AV1491" i="13"/>
  <c r="AU1491" i="13"/>
  <c r="AT1491" i="13"/>
  <c r="AR1491" i="13"/>
  <c r="AQ1491" i="13"/>
  <c r="AP1491" i="13"/>
  <c r="AN1491" i="13"/>
  <c r="AM1491" i="13"/>
  <c r="AL1491" i="13"/>
  <c r="BH1490" i="13"/>
  <c r="BG1490" i="13"/>
  <c r="BF1490" i="13"/>
  <c r="BD1490" i="13"/>
  <c r="BC1490" i="13"/>
  <c r="BB1490" i="13"/>
  <c r="AZ1490" i="13"/>
  <c r="AY1490" i="13"/>
  <c r="AX1490" i="13"/>
  <c r="AV1490" i="13"/>
  <c r="AU1490" i="13"/>
  <c r="AT1490" i="13"/>
  <c r="AR1490" i="13"/>
  <c r="AQ1490" i="13"/>
  <c r="AP1490" i="13"/>
  <c r="AN1490" i="13"/>
  <c r="AM1490" i="13"/>
  <c r="AL1490" i="13"/>
  <c r="BH1489" i="13"/>
  <c r="BG1489" i="13"/>
  <c r="BF1489" i="13"/>
  <c r="BD1489" i="13"/>
  <c r="BC1489" i="13"/>
  <c r="BB1489" i="13"/>
  <c r="AZ1489" i="13"/>
  <c r="AY1489" i="13"/>
  <c r="AX1489" i="13"/>
  <c r="AV1489" i="13"/>
  <c r="AU1489" i="13"/>
  <c r="AT1489" i="13"/>
  <c r="AR1489" i="13"/>
  <c r="AQ1489" i="13"/>
  <c r="AP1489" i="13"/>
  <c r="AN1489" i="13"/>
  <c r="AM1489" i="13"/>
  <c r="AL1489" i="13"/>
  <c r="BH1488" i="13"/>
  <c r="BG1488" i="13"/>
  <c r="BF1488" i="13"/>
  <c r="BD1488" i="13"/>
  <c r="BC1488" i="13"/>
  <c r="BB1488" i="13"/>
  <c r="AZ1488" i="13"/>
  <c r="AY1488" i="13"/>
  <c r="AX1488" i="13"/>
  <c r="AV1488" i="13"/>
  <c r="AU1488" i="13"/>
  <c r="AT1488" i="13"/>
  <c r="AR1488" i="13"/>
  <c r="AQ1488" i="13"/>
  <c r="AP1488" i="13"/>
  <c r="AN1488" i="13"/>
  <c r="AM1488" i="13"/>
  <c r="AL1488" i="13"/>
  <c r="BH1487" i="13"/>
  <c r="BG1487" i="13"/>
  <c r="BF1487" i="13"/>
  <c r="BD1487" i="13"/>
  <c r="BC1487" i="13"/>
  <c r="BB1487" i="13"/>
  <c r="AZ1487" i="13"/>
  <c r="AY1487" i="13"/>
  <c r="AX1487" i="13"/>
  <c r="AV1487" i="13"/>
  <c r="AU1487" i="13"/>
  <c r="AT1487" i="13"/>
  <c r="AR1487" i="13"/>
  <c r="AQ1487" i="13"/>
  <c r="AP1487" i="13"/>
  <c r="AN1487" i="13"/>
  <c r="AM1487" i="13"/>
  <c r="AL1487" i="13"/>
  <c r="BH1486" i="13"/>
  <c r="BG1486" i="13"/>
  <c r="BF1486" i="13"/>
  <c r="BD1486" i="13"/>
  <c r="BC1486" i="13"/>
  <c r="BB1486" i="13"/>
  <c r="AZ1486" i="13"/>
  <c r="AY1486" i="13"/>
  <c r="AX1486" i="13"/>
  <c r="AV1486" i="13"/>
  <c r="AU1486" i="13"/>
  <c r="AT1486" i="13"/>
  <c r="AR1486" i="13"/>
  <c r="AQ1486" i="13"/>
  <c r="AP1486" i="13"/>
  <c r="AN1486" i="13"/>
  <c r="AM1486" i="13"/>
  <c r="AL1486" i="13"/>
  <c r="BH1485" i="13"/>
  <c r="BG1485" i="13"/>
  <c r="BF1485" i="13"/>
  <c r="BD1485" i="13"/>
  <c r="BC1485" i="13"/>
  <c r="BB1485" i="13"/>
  <c r="AZ1485" i="13"/>
  <c r="AY1485" i="13"/>
  <c r="AX1485" i="13"/>
  <c r="AV1485" i="13"/>
  <c r="AU1485" i="13"/>
  <c r="AT1485" i="13"/>
  <c r="AR1485" i="13"/>
  <c r="AQ1485" i="13"/>
  <c r="AP1485" i="13"/>
  <c r="AN1485" i="13"/>
  <c r="AM1485" i="13"/>
  <c r="AL1485" i="13"/>
  <c r="BH1484" i="13"/>
  <c r="BG1484" i="13"/>
  <c r="BF1484" i="13"/>
  <c r="BD1484" i="13"/>
  <c r="BC1484" i="13"/>
  <c r="BB1484" i="13"/>
  <c r="AZ1484" i="13"/>
  <c r="AY1484" i="13"/>
  <c r="AX1484" i="13"/>
  <c r="AV1484" i="13"/>
  <c r="AU1484" i="13"/>
  <c r="AT1484" i="13"/>
  <c r="AR1484" i="13"/>
  <c r="AQ1484" i="13"/>
  <c r="AP1484" i="13"/>
  <c r="AN1484" i="13"/>
  <c r="AM1484" i="13"/>
  <c r="AL1484" i="13"/>
  <c r="BH1483" i="13"/>
  <c r="BG1483" i="13"/>
  <c r="BF1483" i="13"/>
  <c r="BD1483" i="13"/>
  <c r="BC1483" i="13"/>
  <c r="BB1483" i="13"/>
  <c r="AZ1483" i="13"/>
  <c r="AY1483" i="13"/>
  <c r="AX1483" i="13"/>
  <c r="AV1483" i="13"/>
  <c r="AU1483" i="13"/>
  <c r="AT1483" i="13"/>
  <c r="AR1483" i="13"/>
  <c r="AQ1483" i="13"/>
  <c r="AP1483" i="13"/>
  <c r="AN1483" i="13"/>
  <c r="AM1483" i="13"/>
  <c r="AL1483" i="13"/>
  <c r="BH1482" i="13"/>
  <c r="BG1482" i="13"/>
  <c r="BF1482" i="13"/>
  <c r="BD1482" i="13"/>
  <c r="BC1482" i="13"/>
  <c r="BB1482" i="13"/>
  <c r="AZ1482" i="13"/>
  <c r="AY1482" i="13"/>
  <c r="AX1482" i="13"/>
  <c r="AV1482" i="13"/>
  <c r="AU1482" i="13"/>
  <c r="AT1482" i="13"/>
  <c r="AR1482" i="13"/>
  <c r="AQ1482" i="13"/>
  <c r="AP1482" i="13"/>
  <c r="AN1482" i="13"/>
  <c r="AM1482" i="13"/>
  <c r="AL1482" i="13"/>
  <c r="BH1481" i="13"/>
  <c r="BG1481" i="13"/>
  <c r="BF1481" i="13"/>
  <c r="BD1481" i="13"/>
  <c r="BC1481" i="13"/>
  <c r="BB1481" i="13"/>
  <c r="AZ1481" i="13"/>
  <c r="AY1481" i="13"/>
  <c r="AX1481" i="13"/>
  <c r="AV1481" i="13"/>
  <c r="AU1481" i="13"/>
  <c r="AT1481" i="13"/>
  <c r="AR1481" i="13"/>
  <c r="AQ1481" i="13"/>
  <c r="AP1481" i="13"/>
  <c r="AN1481" i="13"/>
  <c r="AM1481" i="13"/>
  <c r="AL1481" i="13"/>
  <c r="BH1480" i="13"/>
  <c r="BG1480" i="13"/>
  <c r="BF1480" i="13"/>
  <c r="BD1480" i="13"/>
  <c r="BC1480" i="13"/>
  <c r="BB1480" i="13"/>
  <c r="AZ1480" i="13"/>
  <c r="AY1480" i="13"/>
  <c r="AX1480" i="13"/>
  <c r="AV1480" i="13"/>
  <c r="AU1480" i="13"/>
  <c r="AT1480" i="13"/>
  <c r="AR1480" i="13"/>
  <c r="AQ1480" i="13"/>
  <c r="AP1480" i="13"/>
  <c r="AN1480" i="13"/>
  <c r="AM1480" i="13"/>
  <c r="AL1480" i="13"/>
  <c r="BH1479" i="13"/>
  <c r="BG1479" i="13"/>
  <c r="BF1479" i="13"/>
  <c r="BD1479" i="13"/>
  <c r="BC1479" i="13"/>
  <c r="BB1479" i="13"/>
  <c r="AZ1479" i="13"/>
  <c r="AY1479" i="13"/>
  <c r="AX1479" i="13"/>
  <c r="AV1479" i="13"/>
  <c r="AU1479" i="13"/>
  <c r="AT1479" i="13"/>
  <c r="AR1479" i="13"/>
  <c r="AQ1479" i="13"/>
  <c r="AP1479" i="13"/>
  <c r="AN1479" i="13"/>
  <c r="AM1479" i="13"/>
  <c r="AL1479" i="13"/>
  <c r="BH1478" i="13"/>
  <c r="BG1478" i="13"/>
  <c r="BF1478" i="13"/>
  <c r="BD1478" i="13"/>
  <c r="BC1478" i="13"/>
  <c r="BB1478" i="13"/>
  <c r="AZ1478" i="13"/>
  <c r="AY1478" i="13"/>
  <c r="AX1478" i="13"/>
  <c r="AV1478" i="13"/>
  <c r="AU1478" i="13"/>
  <c r="AT1478" i="13"/>
  <c r="AR1478" i="13"/>
  <c r="AQ1478" i="13"/>
  <c r="AP1478" i="13"/>
  <c r="AN1478" i="13"/>
  <c r="AM1478" i="13"/>
  <c r="AL1478" i="13"/>
  <c r="BH1477" i="13"/>
  <c r="BG1477" i="13"/>
  <c r="BF1477" i="13"/>
  <c r="BD1477" i="13"/>
  <c r="BC1477" i="13"/>
  <c r="BB1477" i="13"/>
  <c r="AZ1477" i="13"/>
  <c r="AY1477" i="13"/>
  <c r="AX1477" i="13"/>
  <c r="AV1477" i="13"/>
  <c r="AU1477" i="13"/>
  <c r="AT1477" i="13"/>
  <c r="AR1477" i="13"/>
  <c r="AQ1477" i="13"/>
  <c r="AP1477" i="13"/>
  <c r="AN1477" i="13"/>
  <c r="AM1477" i="13"/>
  <c r="AL1477" i="13"/>
  <c r="BH1476" i="13"/>
  <c r="BG1476" i="13"/>
  <c r="BF1476" i="13"/>
  <c r="BD1476" i="13"/>
  <c r="BC1476" i="13"/>
  <c r="BB1476" i="13"/>
  <c r="AZ1476" i="13"/>
  <c r="AY1476" i="13"/>
  <c r="AX1476" i="13"/>
  <c r="AV1476" i="13"/>
  <c r="AU1476" i="13"/>
  <c r="AT1476" i="13"/>
  <c r="AR1476" i="13"/>
  <c r="AQ1476" i="13"/>
  <c r="AP1476" i="13"/>
  <c r="AN1476" i="13"/>
  <c r="AM1476" i="13"/>
  <c r="AL1476" i="13"/>
  <c r="BH1475" i="13"/>
  <c r="BG1475" i="13"/>
  <c r="BF1475" i="13"/>
  <c r="BD1475" i="13"/>
  <c r="BC1475" i="13"/>
  <c r="BB1475" i="13"/>
  <c r="AZ1475" i="13"/>
  <c r="AY1475" i="13"/>
  <c r="AX1475" i="13"/>
  <c r="AV1475" i="13"/>
  <c r="AU1475" i="13"/>
  <c r="AT1475" i="13"/>
  <c r="AR1475" i="13"/>
  <c r="AQ1475" i="13"/>
  <c r="AP1475" i="13"/>
  <c r="AN1475" i="13"/>
  <c r="AM1475" i="13"/>
  <c r="AL1475" i="13"/>
  <c r="BH1474" i="13"/>
  <c r="BG1474" i="13"/>
  <c r="BF1474" i="13"/>
  <c r="BD1474" i="13"/>
  <c r="BC1474" i="13"/>
  <c r="BB1474" i="13"/>
  <c r="AZ1474" i="13"/>
  <c r="AY1474" i="13"/>
  <c r="AX1474" i="13"/>
  <c r="AV1474" i="13"/>
  <c r="AU1474" i="13"/>
  <c r="AT1474" i="13"/>
  <c r="AR1474" i="13"/>
  <c r="AQ1474" i="13"/>
  <c r="AP1474" i="13"/>
  <c r="AN1474" i="13"/>
  <c r="AM1474" i="13"/>
  <c r="AL1474" i="13"/>
  <c r="BH1473" i="13"/>
  <c r="BG1473" i="13"/>
  <c r="BF1473" i="13"/>
  <c r="BD1473" i="13"/>
  <c r="BC1473" i="13"/>
  <c r="BB1473" i="13"/>
  <c r="AZ1473" i="13"/>
  <c r="AY1473" i="13"/>
  <c r="AX1473" i="13"/>
  <c r="AV1473" i="13"/>
  <c r="AU1473" i="13"/>
  <c r="AT1473" i="13"/>
  <c r="AR1473" i="13"/>
  <c r="AQ1473" i="13"/>
  <c r="AP1473" i="13"/>
  <c r="AN1473" i="13"/>
  <c r="AM1473" i="13"/>
  <c r="AL1473" i="13"/>
  <c r="BH1472" i="13"/>
  <c r="BG1472" i="13"/>
  <c r="BF1472" i="13"/>
  <c r="BD1472" i="13"/>
  <c r="BC1472" i="13"/>
  <c r="BB1472" i="13"/>
  <c r="AZ1472" i="13"/>
  <c r="AY1472" i="13"/>
  <c r="AX1472" i="13"/>
  <c r="AV1472" i="13"/>
  <c r="AU1472" i="13"/>
  <c r="AT1472" i="13"/>
  <c r="AR1472" i="13"/>
  <c r="AQ1472" i="13"/>
  <c r="AP1472" i="13"/>
  <c r="AN1472" i="13"/>
  <c r="AM1472" i="13"/>
  <c r="AL1472" i="13"/>
  <c r="BH1471" i="13"/>
  <c r="BG1471" i="13"/>
  <c r="BF1471" i="13"/>
  <c r="BD1471" i="13"/>
  <c r="BC1471" i="13"/>
  <c r="BB1471" i="13"/>
  <c r="AZ1471" i="13"/>
  <c r="AY1471" i="13"/>
  <c r="AX1471" i="13"/>
  <c r="AV1471" i="13"/>
  <c r="AU1471" i="13"/>
  <c r="AT1471" i="13"/>
  <c r="AR1471" i="13"/>
  <c r="AQ1471" i="13"/>
  <c r="AP1471" i="13"/>
  <c r="AN1471" i="13"/>
  <c r="AM1471" i="13"/>
  <c r="AL1471" i="13"/>
  <c r="BH1470" i="13"/>
  <c r="BG1470" i="13"/>
  <c r="BF1470" i="13"/>
  <c r="BD1470" i="13"/>
  <c r="BC1470" i="13"/>
  <c r="BB1470" i="13"/>
  <c r="AZ1470" i="13"/>
  <c r="AY1470" i="13"/>
  <c r="AX1470" i="13"/>
  <c r="AV1470" i="13"/>
  <c r="AU1470" i="13"/>
  <c r="AT1470" i="13"/>
  <c r="AR1470" i="13"/>
  <c r="AQ1470" i="13"/>
  <c r="AP1470" i="13"/>
  <c r="AN1470" i="13"/>
  <c r="AM1470" i="13"/>
  <c r="AL1470" i="13"/>
  <c r="BH1469" i="13"/>
  <c r="BG1469" i="13"/>
  <c r="BF1469" i="13"/>
  <c r="BD1469" i="13"/>
  <c r="BC1469" i="13"/>
  <c r="BB1469" i="13"/>
  <c r="AZ1469" i="13"/>
  <c r="AY1469" i="13"/>
  <c r="AX1469" i="13"/>
  <c r="AV1469" i="13"/>
  <c r="AU1469" i="13"/>
  <c r="AT1469" i="13"/>
  <c r="AR1469" i="13"/>
  <c r="AQ1469" i="13"/>
  <c r="AP1469" i="13"/>
  <c r="AN1469" i="13"/>
  <c r="AM1469" i="13"/>
  <c r="AL1469" i="13"/>
  <c r="BH1468" i="13"/>
  <c r="BG1468" i="13"/>
  <c r="BF1468" i="13"/>
  <c r="BD1468" i="13"/>
  <c r="BC1468" i="13"/>
  <c r="BB1468" i="13"/>
  <c r="AZ1468" i="13"/>
  <c r="AY1468" i="13"/>
  <c r="AX1468" i="13"/>
  <c r="AV1468" i="13"/>
  <c r="AU1468" i="13"/>
  <c r="AT1468" i="13"/>
  <c r="AR1468" i="13"/>
  <c r="AQ1468" i="13"/>
  <c r="AP1468" i="13"/>
  <c r="AN1468" i="13"/>
  <c r="AM1468" i="13"/>
  <c r="AL1468" i="13"/>
  <c r="BH1467" i="13"/>
  <c r="BG1467" i="13"/>
  <c r="BF1467" i="13"/>
  <c r="BD1467" i="13"/>
  <c r="BC1467" i="13"/>
  <c r="BB1467" i="13"/>
  <c r="AZ1467" i="13"/>
  <c r="AY1467" i="13"/>
  <c r="AX1467" i="13"/>
  <c r="AV1467" i="13"/>
  <c r="AU1467" i="13"/>
  <c r="AT1467" i="13"/>
  <c r="AR1467" i="13"/>
  <c r="AQ1467" i="13"/>
  <c r="AP1467" i="13"/>
  <c r="AN1467" i="13"/>
  <c r="AM1467" i="13"/>
  <c r="AL1467" i="13"/>
  <c r="BH1466" i="13"/>
  <c r="BG1466" i="13"/>
  <c r="BF1466" i="13"/>
  <c r="BD1466" i="13"/>
  <c r="BC1466" i="13"/>
  <c r="BB1466" i="13"/>
  <c r="AZ1466" i="13"/>
  <c r="AY1466" i="13"/>
  <c r="AX1466" i="13"/>
  <c r="AV1466" i="13"/>
  <c r="AU1466" i="13"/>
  <c r="AT1466" i="13"/>
  <c r="AR1466" i="13"/>
  <c r="AQ1466" i="13"/>
  <c r="AP1466" i="13"/>
  <c r="AN1466" i="13"/>
  <c r="AM1466" i="13"/>
  <c r="AL1466" i="13"/>
  <c r="BH1465" i="13"/>
  <c r="BG1465" i="13"/>
  <c r="BF1465" i="13"/>
  <c r="BD1465" i="13"/>
  <c r="BC1465" i="13"/>
  <c r="BB1465" i="13"/>
  <c r="AZ1465" i="13"/>
  <c r="AY1465" i="13"/>
  <c r="AX1465" i="13"/>
  <c r="AV1465" i="13"/>
  <c r="AU1465" i="13"/>
  <c r="AT1465" i="13"/>
  <c r="AR1465" i="13"/>
  <c r="AQ1465" i="13"/>
  <c r="AP1465" i="13"/>
  <c r="AN1465" i="13"/>
  <c r="AM1465" i="13"/>
  <c r="AL1465" i="13"/>
  <c r="BH1464" i="13"/>
  <c r="BG1464" i="13"/>
  <c r="BF1464" i="13"/>
  <c r="BD1464" i="13"/>
  <c r="BC1464" i="13"/>
  <c r="BB1464" i="13"/>
  <c r="AZ1464" i="13"/>
  <c r="AY1464" i="13"/>
  <c r="AX1464" i="13"/>
  <c r="AV1464" i="13"/>
  <c r="AU1464" i="13"/>
  <c r="AT1464" i="13"/>
  <c r="AR1464" i="13"/>
  <c r="AQ1464" i="13"/>
  <c r="AP1464" i="13"/>
  <c r="AN1464" i="13"/>
  <c r="AM1464" i="13"/>
  <c r="AL1464" i="13"/>
  <c r="BH1463" i="13"/>
  <c r="BG1463" i="13"/>
  <c r="BF1463" i="13"/>
  <c r="BD1463" i="13"/>
  <c r="BC1463" i="13"/>
  <c r="BB1463" i="13"/>
  <c r="AZ1463" i="13"/>
  <c r="AY1463" i="13"/>
  <c r="AX1463" i="13"/>
  <c r="AV1463" i="13"/>
  <c r="AU1463" i="13"/>
  <c r="AT1463" i="13"/>
  <c r="AR1463" i="13"/>
  <c r="AQ1463" i="13"/>
  <c r="AP1463" i="13"/>
  <c r="AN1463" i="13"/>
  <c r="AM1463" i="13"/>
  <c r="AL1463" i="13"/>
  <c r="BH1462" i="13"/>
  <c r="BG1462" i="13"/>
  <c r="BF1462" i="13"/>
  <c r="BD1462" i="13"/>
  <c r="BC1462" i="13"/>
  <c r="BB1462" i="13"/>
  <c r="AZ1462" i="13"/>
  <c r="AY1462" i="13"/>
  <c r="AX1462" i="13"/>
  <c r="AV1462" i="13"/>
  <c r="AU1462" i="13"/>
  <c r="AT1462" i="13"/>
  <c r="AR1462" i="13"/>
  <c r="AQ1462" i="13"/>
  <c r="AP1462" i="13"/>
  <c r="AN1462" i="13"/>
  <c r="AM1462" i="13"/>
  <c r="AL1462" i="13"/>
  <c r="BH1461" i="13"/>
  <c r="BG1461" i="13"/>
  <c r="BF1461" i="13"/>
  <c r="BD1461" i="13"/>
  <c r="BC1461" i="13"/>
  <c r="BB1461" i="13"/>
  <c r="AZ1461" i="13"/>
  <c r="AY1461" i="13"/>
  <c r="AX1461" i="13"/>
  <c r="AV1461" i="13"/>
  <c r="AU1461" i="13"/>
  <c r="AT1461" i="13"/>
  <c r="AR1461" i="13"/>
  <c r="AQ1461" i="13"/>
  <c r="AP1461" i="13"/>
  <c r="AN1461" i="13"/>
  <c r="AM1461" i="13"/>
  <c r="AL1461" i="13"/>
  <c r="BH1460" i="13"/>
  <c r="BG1460" i="13"/>
  <c r="BF1460" i="13"/>
  <c r="BD1460" i="13"/>
  <c r="BC1460" i="13"/>
  <c r="BB1460" i="13"/>
  <c r="AZ1460" i="13"/>
  <c r="AY1460" i="13"/>
  <c r="AX1460" i="13"/>
  <c r="AV1460" i="13"/>
  <c r="AU1460" i="13"/>
  <c r="AT1460" i="13"/>
  <c r="AR1460" i="13"/>
  <c r="AQ1460" i="13"/>
  <c r="AP1460" i="13"/>
  <c r="AN1460" i="13"/>
  <c r="AM1460" i="13"/>
  <c r="AL1460" i="13"/>
  <c r="BH1459" i="13"/>
  <c r="BG1459" i="13"/>
  <c r="BF1459" i="13"/>
  <c r="BD1459" i="13"/>
  <c r="BC1459" i="13"/>
  <c r="BB1459" i="13"/>
  <c r="AZ1459" i="13"/>
  <c r="AY1459" i="13"/>
  <c r="AX1459" i="13"/>
  <c r="AV1459" i="13"/>
  <c r="AU1459" i="13"/>
  <c r="AT1459" i="13"/>
  <c r="AR1459" i="13"/>
  <c r="AQ1459" i="13"/>
  <c r="AP1459" i="13"/>
  <c r="AN1459" i="13"/>
  <c r="AM1459" i="13"/>
  <c r="AL1459" i="13"/>
  <c r="BH1458" i="13"/>
  <c r="BG1458" i="13"/>
  <c r="BF1458" i="13"/>
  <c r="BD1458" i="13"/>
  <c r="BC1458" i="13"/>
  <c r="BB1458" i="13"/>
  <c r="AZ1458" i="13"/>
  <c r="AY1458" i="13"/>
  <c r="AX1458" i="13"/>
  <c r="AV1458" i="13"/>
  <c r="AU1458" i="13"/>
  <c r="AT1458" i="13"/>
  <c r="AR1458" i="13"/>
  <c r="AQ1458" i="13"/>
  <c r="AP1458" i="13"/>
  <c r="AN1458" i="13"/>
  <c r="AM1458" i="13"/>
  <c r="AL1458" i="13"/>
  <c r="BH1457" i="13"/>
  <c r="BG1457" i="13"/>
  <c r="BF1457" i="13"/>
  <c r="BD1457" i="13"/>
  <c r="BC1457" i="13"/>
  <c r="BB1457" i="13"/>
  <c r="AZ1457" i="13"/>
  <c r="AY1457" i="13"/>
  <c r="AX1457" i="13"/>
  <c r="AV1457" i="13"/>
  <c r="AU1457" i="13"/>
  <c r="AT1457" i="13"/>
  <c r="AR1457" i="13"/>
  <c r="AQ1457" i="13"/>
  <c r="AP1457" i="13"/>
  <c r="AN1457" i="13"/>
  <c r="AM1457" i="13"/>
  <c r="AL1457" i="13"/>
  <c r="BH1456" i="13"/>
  <c r="BG1456" i="13"/>
  <c r="BF1456" i="13"/>
  <c r="BD1456" i="13"/>
  <c r="BC1456" i="13"/>
  <c r="BB1456" i="13"/>
  <c r="AZ1456" i="13"/>
  <c r="AY1456" i="13"/>
  <c r="AX1456" i="13"/>
  <c r="AV1456" i="13"/>
  <c r="AU1456" i="13"/>
  <c r="AT1456" i="13"/>
  <c r="AR1456" i="13"/>
  <c r="AQ1456" i="13"/>
  <c r="AP1456" i="13"/>
  <c r="AN1456" i="13"/>
  <c r="AM1456" i="13"/>
  <c r="AL1456" i="13"/>
  <c r="BH1455" i="13"/>
  <c r="BG1455" i="13"/>
  <c r="BF1455" i="13"/>
  <c r="BD1455" i="13"/>
  <c r="BC1455" i="13"/>
  <c r="BB1455" i="13"/>
  <c r="AZ1455" i="13"/>
  <c r="AY1455" i="13"/>
  <c r="AX1455" i="13"/>
  <c r="AV1455" i="13"/>
  <c r="AU1455" i="13"/>
  <c r="AT1455" i="13"/>
  <c r="AR1455" i="13"/>
  <c r="AQ1455" i="13"/>
  <c r="AP1455" i="13"/>
  <c r="AN1455" i="13"/>
  <c r="AM1455" i="13"/>
  <c r="AL1455" i="13"/>
  <c r="BH1454" i="13"/>
  <c r="BG1454" i="13"/>
  <c r="BF1454" i="13"/>
  <c r="BD1454" i="13"/>
  <c r="BC1454" i="13"/>
  <c r="BB1454" i="13"/>
  <c r="AZ1454" i="13"/>
  <c r="AY1454" i="13"/>
  <c r="AX1454" i="13"/>
  <c r="AV1454" i="13"/>
  <c r="AU1454" i="13"/>
  <c r="AT1454" i="13"/>
  <c r="AR1454" i="13"/>
  <c r="AQ1454" i="13"/>
  <c r="AP1454" i="13"/>
  <c r="AN1454" i="13"/>
  <c r="AM1454" i="13"/>
  <c r="AL1454" i="13"/>
  <c r="BH1453" i="13"/>
  <c r="BG1453" i="13"/>
  <c r="BF1453" i="13"/>
  <c r="BD1453" i="13"/>
  <c r="BC1453" i="13"/>
  <c r="BB1453" i="13"/>
  <c r="AZ1453" i="13"/>
  <c r="AY1453" i="13"/>
  <c r="AX1453" i="13"/>
  <c r="AV1453" i="13"/>
  <c r="AU1453" i="13"/>
  <c r="AT1453" i="13"/>
  <c r="AR1453" i="13"/>
  <c r="AQ1453" i="13"/>
  <c r="AP1453" i="13"/>
  <c r="AN1453" i="13"/>
  <c r="AM1453" i="13"/>
  <c r="AL1453" i="13"/>
  <c r="BH1452" i="13"/>
  <c r="BG1452" i="13"/>
  <c r="BF1452" i="13"/>
  <c r="BD1452" i="13"/>
  <c r="BC1452" i="13"/>
  <c r="BB1452" i="13"/>
  <c r="AZ1452" i="13"/>
  <c r="AY1452" i="13"/>
  <c r="AX1452" i="13"/>
  <c r="AV1452" i="13"/>
  <c r="AU1452" i="13"/>
  <c r="AT1452" i="13"/>
  <c r="AR1452" i="13"/>
  <c r="AQ1452" i="13"/>
  <c r="AP1452" i="13"/>
  <c r="AN1452" i="13"/>
  <c r="AM1452" i="13"/>
  <c r="AL1452" i="13"/>
  <c r="BH1451" i="13"/>
  <c r="BG1451" i="13"/>
  <c r="BF1451" i="13"/>
  <c r="BD1451" i="13"/>
  <c r="BC1451" i="13"/>
  <c r="BB1451" i="13"/>
  <c r="AZ1451" i="13"/>
  <c r="AY1451" i="13"/>
  <c r="AX1451" i="13"/>
  <c r="AV1451" i="13"/>
  <c r="AU1451" i="13"/>
  <c r="AT1451" i="13"/>
  <c r="AR1451" i="13"/>
  <c r="AQ1451" i="13"/>
  <c r="AP1451" i="13"/>
  <c r="AN1451" i="13"/>
  <c r="AM1451" i="13"/>
  <c r="AL1451" i="13"/>
  <c r="BH1450" i="13"/>
  <c r="BG1450" i="13"/>
  <c r="BF1450" i="13"/>
  <c r="BD1450" i="13"/>
  <c r="BC1450" i="13"/>
  <c r="BB1450" i="13"/>
  <c r="AZ1450" i="13"/>
  <c r="AY1450" i="13"/>
  <c r="AX1450" i="13"/>
  <c r="AV1450" i="13"/>
  <c r="AU1450" i="13"/>
  <c r="AT1450" i="13"/>
  <c r="AR1450" i="13"/>
  <c r="AQ1450" i="13"/>
  <c r="AP1450" i="13"/>
  <c r="AN1450" i="13"/>
  <c r="AM1450" i="13"/>
  <c r="AL1450" i="13"/>
  <c r="BH1449" i="13"/>
  <c r="BG1449" i="13"/>
  <c r="BF1449" i="13"/>
  <c r="BD1449" i="13"/>
  <c r="BC1449" i="13"/>
  <c r="BB1449" i="13"/>
  <c r="AZ1449" i="13"/>
  <c r="AY1449" i="13"/>
  <c r="AX1449" i="13"/>
  <c r="AV1449" i="13"/>
  <c r="AU1449" i="13"/>
  <c r="AT1449" i="13"/>
  <c r="AR1449" i="13"/>
  <c r="AQ1449" i="13"/>
  <c r="AP1449" i="13"/>
  <c r="AN1449" i="13"/>
  <c r="AM1449" i="13"/>
  <c r="AL1449" i="13"/>
  <c r="BH1448" i="13"/>
  <c r="BG1448" i="13"/>
  <c r="BF1448" i="13"/>
  <c r="BD1448" i="13"/>
  <c r="BC1448" i="13"/>
  <c r="BB1448" i="13"/>
  <c r="AZ1448" i="13"/>
  <c r="AY1448" i="13"/>
  <c r="AX1448" i="13"/>
  <c r="AV1448" i="13"/>
  <c r="AU1448" i="13"/>
  <c r="AT1448" i="13"/>
  <c r="AR1448" i="13"/>
  <c r="AQ1448" i="13"/>
  <c r="AP1448" i="13"/>
  <c r="AN1448" i="13"/>
  <c r="AM1448" i="13"/>
  <c r="AL1448" i="13"/>
  <c r="BH1447" i="13"/>
  <c r="BG1447" i="13"/>
  <c r="BF1447" i="13"/>
  <c r="BD1447" i="13"/>
  <c r="BC1447" i="13"/>
  <c r="BB1447" i="13"/>
  <c r="AZ1447" i="13"/>
  <c r="AY1447" i="13"/>
  <c r="AX1447" i="13"/>
  <c r="AV1447" i="13"/>
  <c r="AU1447" i="13"/>
  <c r="AT1447" i="13"/>
  <c r="AR1447" i="13"/>
  <c r="AQ1447" i="13"/>
  <c r="AP1447" i="13"/>
  <c r="AN1447" i="13"/>
  <c r="AM1447" i="13"/>
  <c r="AL1447" i="13"/>
  <c r="BH1446" i="13"/>
  <c r="BG1446" i="13"/>
  <c r="BF1446" i="13"/>
  <c r="BD1446" i="13"/>
  <c r="BC1446" i="13"/>
  <c r="BB1446" i="13"/>
  <c r="AZ1446" i="13"/>
  <c r="AY1446" i="13"/>
  <c r="AX1446" i="13"/>
  <c r="AV1446" i="13"/>
  <c r="AU1446" i="13"/>
  <c r="AT1446" i="13"/>
  <c r="AR1446" i="13"/>
  <c r="AQ1446" i="13"/>
  <c r="AP1446" i="13"/>
  <c r="AN1446" i="13"/>
  <c r="AM1446" i="13"/>
  <c r="AL1446" i="13"/>
  <c r="BH1445" i="13"/>
  <c r="BG1445" i="13"/>
  <c r="BF1445" i="13"/>
  <c r="BD1445" i="13"/>
  <c r="BC1445" i="13"/>
  <c r="BB1445" i="13"/>
  <c r="AZ1445" i="13"/>
  <c r="AY1445" i="13"/>
  <c r="AX1445" i="13"/>
  <c r="AV1445" i="13"/>
  <c r="AU1445" i="13"/>
  <c r="AT1445" i="13"/>
  <c r="AR1445" i="13"/>
  <c r="AQ1445" i="13"/>
  <c r="AP1445" i="13"/>
  <c r="AN1445" i="13"/>
  <c r="AM1445" i="13"/>
  <c r="AL1445" i="13"/>
  <c r="BH1444" i="13"/>
  <c r="BG1444" i="13"/>
  <c r="BF1444" i="13"/>
  <c r="BD1444" i="13"/>
  <c r="BC1444" i="13"/>
  <c r="BB1444" i="13"/>
  <c r="AZ1444" i="13"/>
  <c r="AY1444" i="13"/>
  <c r="AX1444" i="13"/>
  <c r="AV1444" i="13"/>
  <c r="AU1444" i="13"/>
  <c r="AT1444" i="13"/>
  <c r="AR1444" i="13"/>
  <c r="AQ1444" i="13"/>
  <c r="AP1444" i="13"/>
  <c r="AN1444" i="13"/>
  <c r="AM1444" i="13"/>
  <c r="AL1444" i="13"/>
  <c r="BH1443" i="13"/>
  <c r="BG1443" i="13"/>
  <c r="BF1443" i="13"/>
  <c r="BD1443" i="13"/>
  <c r="BC1443" i="13"/>
  <c r="BB1443" i="13"/>
  <c r="AZ1443" i="13"/>
  <c r="AY1443" i="13"/>
  <c r="AX1443" i="13"/>
  <c r="AV1443" i="13"/>
  <c r="AU1443" i="13"/>
  <c r="AT1443" i="13"/>
  <c r="AR1443" i="13"/>
  <c r="AQ1443" i="13"/>
  <c r="AP1443" i="13"/>
  <c r="AN1443" i="13"/>
  <c r="AM1443" i="13"/>
  <c r="AL1443" i="13"/>
  <c r="BH1442" i="13"/>
  <c r="BG1442" i="13"/>
  <c r="BF1442" i="13"/>
  <c r="BD1442" i="13"/>
  <c r="BC1442" i="13"/>
  <c r="BB1442" i="13"/>
  <c r="AZ1442" i="13"/>
  <c r="AY1442" i="13"/>
  <c r="AX1442" i="13"/>
  <c r="AV1442" i="13"/>
  <c r="AU1442" i="13"/>
  <c r="AT1442" i="13"/>
  <c r="AR1442" i="13"/>
  <c r="AQ1442" i="13"/>
  <c r="AP1442" i="13"/>
  <c r="AN1442" i="13"/>
  <c r="AM1442" i="13"/>
  <c r="AL1442" i="13"/>
  <c r="BH1441" i="13"/>
  <c r="BG1441" i="13"/>
  <c r="BF1441" i="13"/>
  <c r="BD1441" i="13"/>
  <c r="BC1441" i="13"/>
  <c r="BB1441" i="13"/>
  <c r="AZ1441" i="13"/>
  <c r="AY1441" i="13"/>
  <c r="AX1441" i="13"/>
  <c r="AV1441" i="13"/>
  <c r="AU1441" i="13"/>
  <c r="AT1441" i="13"/>
  <c r="AR1441" i="13"/>
  <c r="AQ1441" i="13"/>
  <c r="AP1441" i="13"/>
  <c r="AN1441" i="13"/>
  <c r="AM1441" i="13"/>
  <c r="AL1441" i="13"/>
  <c r="BH1440" i="13"/>
  <c r="BG1440" i="13"/>
  <c r="BF1440" i="13"/>
  <c r="BD1440" i="13"/>
  <c r="BC1440" i="13"/>
  <c r="BB1440" i="13"/>
  <c r="AZ1440" i="13"/>
  <c r="AY1440" i="13"/>
  <c r="AX1440" i="13"/>
  <c r="AV1440" i="13"/>
  <c r="AU1440" i="13"/>
  <c r="AT1440" i="13"/>
  <c r="AR1440" i="13"/>
  <c r="AQ1440" i="13"/>
  <c r="AP1440" i="13"/>
  <c r="AN1440" i="13"/>
  <c r="AM1440" i="13"/>
  <c r="AL1440" i="13"/>
  <c r="BH1439" i="13"/>
  <c r="BG1439" i="13"/>
  <c r="BF1439" i="13"/>
  <c r="BD1439" i="13"/>
  <c r="BC1439" i="13"/>
  <c r="BB1439" i="13"/>
  <c r="AZ1439" i="13"/>
  <c r="AY1439" i="13"/>
  <c r="AX1439" i="13"/>
  <c r="AV1439" i="13"/>
  <c r="AU1439" i="13"/>
  <c r="AT1439" i="13"/>
  <c r="AR1439" i="13"/>
  <c r="AQ1439" i="13"/>
  <c r="AP1439" i="13"/>
  <c r="AN1439" i="13"/>
  <c r="AM1439" i="13"/>
  <c r="AL1439" i="13"/>
  <c r="BH1438" i="13"/>
  <c r="BG1438" i="13"/>
  <c r="BF1438" i="13"/>
  <c r="BD1438" i="13"/>
  <c r="BC1438" i="13"/>
  <c r="BB1438" i="13"/>
  <c r="AZ1438" i="13"/>
  <c r="AY1438" i="13"/>
  <c r="AX1438" i="13"/>
  <c r="AV1438" i="13"/>
  <c r="AU1438" i="13"/>
  <c r="AT1438" i="13"/>
  <c r="AR1438" i="13"/>
  <c r="AQ1438" i="13"/>
  <c r="AP1438" i="13"/>
  <c r="AN1438" i="13"/>
  <c r="AM1438" i="13"/>
  <c r="AL1438" i="13"/>
  <c r="BH1437" i="13"/>
  <c r="BG1437" i="13"/>
  <c r="BF1437" i="13"/>
  <c r="BD1437" i="13"/>
  <c r="BC1437" i="13"/>
  <c r="BB1437" i="13"/>
  <c r="AZ1437" i="13"/>
  <c r="AY1437" i="13"/>
  <c r="AX1437" i="13"/>
  <c r="AV1437" i="13"/>
  <c r="AU1437" i="13"/>
  <c r="AT1437" i="13"/>
  <c r="AR1437" i="13"/>
  <c r="AQ1437" i="13"/>
  <c r="AP1437" i="13"/>
  <c r="AN1437" i="13"/>
  <c r="AM1437" i="13"/>
  <c r="AL1437" i="13"/>
  <c r="BH1436" i="13"/>
  <c r="BG1436" i="13"/>
  <c r="BF1436" i="13"/>
  <c r="BD1436" i="13"/>
  <c r="BC1436" i="13"/>
  <c r="BB1436" i="13"/>
  <c r="AZ1436" i="13"/>
  <c r="AY1436" i="13"/>
  <c r="AX1436" i="13"/>
  <c r="AV1436" i="13"/>
  <c r="AU1436" i="13"/>
  <c r="AT1436" i="13"/>
  <c r="AR1436" i="13"/>
  <c r="AQ1436" i="13"/>
  <c r="AP1436" i="13"/>
  <c r="AN1436" i="13"/>
  <c r="AM1436" i="13"/>
  <c r="AL1436" i="13"/>
  <c r="BH1435" i="13"/>
  <c r="BG1435" i="13"/>
  <c r="BF1435" i="13"/>
  <c r="BD1435" i="13"/>
  <c r="BC1435" i="13"/>
  <c r="BB1435" i="13"/>
  <c r="AZ1435" i="13"/>
  <c r="AY1435" i="13"/>
  <c r="AX1435" i="13"/>
  <c r="AV1435" i="13"/>
  <c r="AU1435" i="13"/>
  <c r="AT1435" i="13"/>
  <c r="AR1435" i="13"/>
  <c r="AQ1435" i="13"/>
  <c r="AP1435" i="13"/>
  <c r="AN1435" i="13"/>
  <c r="AM1435" i="13"/>
  <c r="AL1435" i="13"/>
  <c r="BH1434" i="13"/>
  <c r="BG1434" i="13"/>
  <c r="BF1434" i="13"/>
  <c r="BD1434" i="13"/>
  <c r="BC1434" i="13"/>
  <c r="BB1434" i="13"/>
  <c r="AZ1434" i="13"/>
  <c r="AY1434" i="13"/>
  <c r="AX1434" i="13"/>
  <c r="AV1434" i="13"/>
  <c r="AU1434" i="13"/>
  <c r="AT1434" i="13"/>
  <c r="AR1434" i="13"/>
  <c r="AQ1434" i="13"/>
  <c r="AP1434" i="13"/>
  <c r="AN1434" i="13"/>
  <c r="AM1434" i="13"/>
  <c r="AL1434" i="13"/>
  <c r="BH1433" i="13"/>
  <c r="BG1433" i="13"/>
  <c r="BF1433" i="13"/>
  <c r="BD1433" i="13"/>
  <c r="BC1433" i="13"/>
  <c r="BB1433" i="13"/>
  <c r="AZ1433" i="13"/>
  <c r="AY1433" i="13"/>
  <c r="AX1433" i="13"/>
  <c r="AV1433" i="13"/>
  <c r="AU1433" i="13"/>
  <c r="AT1433" i="13"/>
  <c r="AR1433" i="13"/>
  <c r="AQ1433" i="13"/>
  <c r="AP1433" i="13"/>
  <c r="AN1433" i="13"/>
  <c r="AM1433" i="13"/>
  <c r="AL1433" i="13"/>
  <c r="BH1432" i="13"/>
  <c r="BG1432" i="13"/>
  <c r="BF1432" i="13"/>
  <c r="BD1432" i="13"/>
  <c r="BC1432" i="13"/>
  <c r="BB1432" i="13"/>
  <c r="AZ1432" i="13"/>
  <c r="AY1432" i="13"/>
  <c r="AX1432" i="13"/>
  <c r="AV1432" i="13"/>
  <c r="AU1432" i="13"/>
  <c r="AT1432" i="13"/>
  <c r="AR1432" i="13"/>
  <c r="AQ1432" i="13"/>
  <c r="AP1432" i="13"/>
  <c r="AN1432" i="13"/>
  <c r="AM1432" i="13"/>
  <c r="AL1432" i="13"/>
  <c r="BH1431" i="13"/>
  <c r="BG1431" i="13"/>
  <c r="BF1431" i="13"/>
  <c r="BD1431" i="13"/>
  <c r="BC1431" i="13"/>
  <c r="BB1431" i="13"/>
  <c r="AZ1431" i="13"/>
  <c r="AY1431" i="13"/>
  <c r="AX1431" i="13"/>
  <c r="AV1431" i="13"/>
  <c r="AU1431" i="13"/>
  <c r="AT1431" i="13"/>
  <c r="AR1431" i="13"/>
  <c r="AQ1431" i="13"/>
  <c r="AP1431" i="13"/>
  <c r="AN1431" i="13"/>
  <c r="AM1431" i="13"/>
  <c r="AL1431" i="13"/>
  <c r="BH1430" i="13"/>
  <c r="BG1430" i="13"/>
  <c r="BF1430" i="13"/>
  <c r="BD1430" i="13"/>
  <c r="BC1430" i="13"/>
  <c r="BB1430" i="13"/>
  <c r="AZ1430" i="13"/>
  <c r="AY1430" i="13"/>
  <c r="AX1430" i="13"/>
  <c r="AV1430" i="13"/>
  <c r="AU1430" i="13"/>
  <c r="AT1430" i="13"/>
  <c r="AR1430" i="13"/>
  <c r="AQ1430" i="13"/>
  <c r="AP1430" i="13"/>
  <c r="AN1430" i="13"/>
  <c r="AM1430" i="13"/>
  <c r="AL1430" i="13"/>
  <c r="BH1429" i="13"/>
  <c r="BG1429" i="13"/>
  <c r="BF1429" i="13"/>
  <c r="BD1429" i="13"/>
  <c r="BC1429" i="13"/>
  <c r="BB1429" i="13"/>
  <c r="AZ1429" i="13"/>
  <c r="AY1429" i="13"/>
  <c r="AX1429" i="13"/>
  <c r="AV1429" i="13"/>
  <c r="AU1429" i="13"/>
  <c r="AT1429" i="13"/>
  <c r="AR1429" i="13"/>
  <c r="AQ1429" i="13"/>
  <c r="AP1429" i="13"/>
  <c r="AN1429" i="13"/>
  <c r="AM1429" i="13"/>
  <c r="AL1429" i="13"/>
  <c r="BH1428" i="13"/>
  <c r="BG1428" i="13"/>
  <c r="BF1428" i="13"/>
  <c r="BD1428" i="13"/>
  <c r="BC1428" i="13"/>
  <c r="BB1428" i="13"/>
  <c r="AZ1428" i="13"/>
  <c r="AY1428" i="13"/>
  <c r="AX1428" i="13"/>
  <c r="AV1428" i="13"/>
  <c r="AU1428" i="13"/>
  <c r="AT1428" i="13"/>
  <c r="AR1428" i="13"/>
  <c r="AQ1428" i="13"/>
  <c r="AP1428" i="13"/>
  <c r="AS1428" i="13" s="1"/>
  <c r="AN1428" i="13"/>
  <c r="AM1428" i="13"/>
  <c r="AL1428" i="13"/>
  <c r="BH1427" i="13"/>
  <c r="BG1427" i="13"/>
  <c r="BF1427" i="13"/>
  <c r="BD1427" i="13"/>
  <c r="BC1427" i="13"/>
  <c r="BB1427" i="13"/>
  <c r="AZ1427" i="13"/>
  <c r="AY1427" i="13"/>
  <c r="AX1427" i="13"/>
  <c r="AV1427" i="13"/>
  <c r="AU1427" i="13"/>
  <c r="AT1427" i="13"/>
  <c r="AR1427" i="13"/>
  <c r="AQ1427" i="13"/>
  <c r="AP1427" i="13"/>
  <c r="AN1427" i="13"/>
  <c r="AM1427" i="13"/>
  <c r="AL1427" i="13"/>
  <c r="BH1426" i="13"/>
  <c r="BG1426" i="13"/>
  <c r="BF1426" i="13"/>
  <c r="BD1426" i="13"/>
  <c r="BC1426" i="13"/>
  <c r="BB1426" i="13"/>
  <c r="AZ1426" i="13"/>
  <c r="AY1426" i="13"/>
  <c r="AX1426" i="13"/>
  <c r="AV1426" i="13"/>
  <c r="AU1426" i="13"/>
  <c r="AT1426" i="13"/>
  <c r="AR1426" i="13"/>
  <c r="AQ1426" i="13"/>
  <c r="AP1426" i="13"/>
  <c r="AN1426" i="13"/>
  <c r="AM1426" i="13"/>
  <c r="AL1426" i="13"/>
  <c r="BH1425" i="13"/>
  <c r="BG1425" i="13"/>
  <c r="BF1425" i="13"/>
  <c r="BD1425" i="13"/>
  <c r="BC1425" i="13"/>
  <c r="BB1425" i="13"/>
  <c r="AZ1425" i="13"/>
  <c r="AY1425" i="13"/>
  <c r="AX1425" i="13"/>
  <c r="AV1425" i="13"/>
  <c r="AU1425" i="13"/>
  <c r="AT1425" i="13"/>
  <c r="AR1425" i="13"/>
  <c r="AQ1425" i="13"/>
  <c r="AP1425" i="13"/>
  <c r="AN1425" i="13"/>
  <c r="AM1425" i="13"/>
  <c r="AL1425" i="13"/>
  <c r="BH1424" i="13"/>
  <c r="BG1424" i="13"/>
  <c r="BF1424" i="13"/>
  <c r="BD1424" i="13"/>
  <c r="BC1424" i="13"/>
  <c r="BB1424" i="13"/>
  <c r="AZ1424" i="13"/>
  <c r="AY1424" i="13"/>
  <c r="AX1424" i="13"/>
  <c r="AV1424" i="13"/>
  <c r="AU1424" i="13"/>
  <c r="AT1424" i="13"/>
  <c r="AR1424" i="13"/>
  <c r="AQ1424" i="13"/>
  <c r="AP1424" i="13"/>
  <c r="AN1424" i="13"/>
  <c r="AM1424" i="13"/>
  <c r="AL1424" i="13"/>
  <c r="BH1423" i="13"/>
  <c r="BG1423" i="13"/>
  <c r="BF1423" i="13"/>
  <c r="BD1423" i="13"/>
  <c r="BC1423" i="13"/>
  <c r="BB1423" i="13"/>
  <c r="AZ1423" i="13"/>
  <c r="AY1423" i="13"/>
  <c r="AX1423" i="13"/>
  <c r="AV1423" i="13"/>
  <c r="AU1423" i="13"/>
  <c r="AT1423" i="13"/>
  <c r="AR1423" i="13"/>
  <c r="AQ1423" i="13"/>
  <c r="AP1423" i="13"/>
  <c r="AN1423" i="13"/>
  <c r="AM1423" i="13"/>
  <c r="AL1423" i="13"/>
  <c r="BH1422" i="13"/>
  <c r="BG1422" i="13"/>
  <c r="BF1422" i="13"/>
  <c r="BD1422" i="13"/>
  <c r="BC1422" i="13"/>
  <c r="BB1422" i="13"/>
  <c r="AZ1422" i="13"/>
  <c r="AY1422" i="13"/>
  <c r="AX1422" i="13"/>
  <c r="AV1422" i="13"/>
  <c r="AU1422" i="13"/>
  <c r="AT1422" i="13"/>
  <c r="AR1422" i="13"/>
  <c r="AQ1422" i="13"/>
  <c r="AP1422" i="13"/>
  <c r="AN1422" i="13"/>
  <c r="AM1422" i="13"/>
  <c r="AL1422" i="13"/>
  <c r="BH1421" i="13"/>
  <c r="BG1421" i="13"/>
  <c r="BF1421" i="13"/>
  <c r="BD1421" i="13"/>
  <c r="BC1421" i="13"/>
  <c r="BB1421" i="13"/>
  <c r="AZ1421" i="13"/>
  <c r="AY1421" i="13"/>
  <c r="AX1421" i="13"/>
  <c r="AV1421" i="13"/>
  <c r="AU1421" i="13"/>
  <c r="AT1421" i="13"/>
  <c r="AR1421" i="13"/>
  <c r="AQ1421" i="13"/>
  <c r="AP1421" i="13"/>
  <c r="AN1421" i="13"/>
  <c r="AM1421" i="13"/>
  <c r="AL1421" i="13"/>
  <c r="BH1420" i="13"/>
  <c r="BG1420" i="13"/>
  <c r="BF1420" i="13"/>
  <c r="BD1420" i="13"/>
  <c r="BC1420" i="13"/>
  <c r="BB1420" i="13"/>
  <c r="AZ1420" i="13"/>
  <c r="AY1420" i="13"/>
  <c r="AX1420" i="13"/>
  <c r="AV1420" i="13"/>
  <c r="AU1420" i="13"/>
  <c r="AT1420" i="13"/>
  <c r="AR1420" i="13"/>
  <c r="AQ1420" i="13"/>
  <c r="AP1420" i="13"/>
  <c r="AN1420" i="13"/>
  <c r="AM1420" i="13"/>
  <c r="AL1420" i="13"/>
  <c r="BH1419" i="13"/>
  <c r="BG1419" i="13"/>
  <c r="BF1419" i="13"/>
  <c r="BD1419" i="13"/>
  <c r="BC1419" i="13"/>
  <c r="BB1419" i="13"/>
  <c r="AZ1419" i="13"/>
  <c r="AY1419" i="13"/>
  <c r="AX1419" i="13"/>
  <c r="AV1419" i="13"/>
  <c r="AU1419" i="13"/>
  <c r="AT1419" i="13"/>
  <c r="AR1419" i="13"/>
  <c r="AQ1419" i="13"/>
  <c r="AP1419" i="13"/>
  <c r="AN1419" i="13"/>
  <c r="AM1419" i="13"/>
  <c r="AL1419" i="13"/>
  <c r="BH1418" i="13"/>
  <c r="BG1418" i="13"/>
  <c r="BF1418" i="13"/>
  <c r="BD1418" i="13"/>
  <c r="BC1418" i="13"/>
  <c r="BB1418" i="13"/>
  <c r="AZ1418" i="13"/>
  <c r="AY1418" i="13"/>
  <c r="AX1418" i="13"/>
  <c r="AV1418" i="13"/>
  <c r="AU1418" i="13"/>
  <c r="AT1418" i="13"/>
  <c r="AR1418" i="13"/>
  <c r="AQ1418" i="13"/>
  <c r="AP1418" i="13"/>
  <c r="AN1418" i="13"/>
  <c r="AM1418" i="13"/>
  <c r="AL1418" i="13"/>
  <c r="BH1417" i="13"/>
  <c r="BG1417" i="13"/>
  <c r="BF1417" i="13"/>
  <c r="BD1417" i="13"/>
  <c r="BC1417" i="13"/>
  <c r="BB1417" i="13"/>
  <c r="AZ1417" i="13"/>
  <c r="AY1417" i="13"/>
  <c r="AX1417" i="13"/>
  <c r="AV1417" i="13"/>
  <c r="AU1417" i="13"/>
  <c r="AT1417" i="13"/>
  <c r="AR1417" i="13"/>
  <c r="AQ1417" i="13"/>
  <c r="AP1417" i="13"/>
  <c r="AN1417" i="13"/>
  <c r="AM1417" i="13"/>
  <c r="AL1417" i="13"/>
  <c r="BH1416" i="13"/>
  <c r="BG1416" i="13"/>
  <c r="BF1416" i="13"/>
  <c r="BD1416" i="13"/>
  <c r="BC1416" i="13"/>
  <c r="BB1416" i="13"/>
  <c r="AZ1416" i="13"/>
  <c r="AY1416" i="13"/>
  <c r="AX1416" i="13"/>
  <c r="AV1416" i="13"/>
  <c r="AU1416" i="13"/>
  <c r="AT1416" i="13"/>
  <c r="AR1416" i="13"/>
  <c r="AQ1416" i="13"/>
  <c r="AP1416" i="13"/>
  <c r="AN1416" i="13"/>
  <c r="AM1416" i="13"/>
  <c r="AL1416" i="13"/>
  <c r="BH1415" i="13"/>
  <c r="BG1415" i="13"/>
  <c r="BF1415" i="13"/>
  <c r="BD1415" i="13"/>
  <c r="BC1415" i="13"/>
  <c r="BB1415" i="13"/>
  <c r="AZ1415" i="13"/>
  <c r="AY1415" i="13"/>
  <c r="AX1415" i="13"/>
  <c r="AV1415" i="13"/>
  <c r="AU1415" i="13"/>
  <c r="AT1415" i="13"/>
  <c r="AR1415" i="13"/>
  <c r="AQ1415" i="13"/>
  <c r="AP1415" i="13"/>
  <c r="AN1415" i="13"/>
  <c r="AM1415" i="13"/>
  <c r="AL1415" i="13"/>
  <c r="BH1414" i="13"/>
  <c r="BG1414" i="13"/>
  <c r="BF1414" i="13"/>
  <c r="BD1414" i="13"/>
  <c r="BC1414" i="13"/>
  <c r="BB1414" i="13"/>
  <c r="AZ1414" i="13"/>
  <c r="AY1414" i="13"/>
  <c r="AX1414" i="13"/>
  <c r="AV1414" i="13"/>
  <c r="AU1414" i="13"/>
  <c r="AT1414" i="13"/>
  <c r="AR1414" i="13"/>
  <c r="AQ1414" i="13"/>
  <c r="AP1414" i="13"/>
  <c r="AN1414" i="13"/>
  <c r="AM1414" i="13"/>
  <c r="AL1414" i="13"/>
  <c r="BH1413" i="13"/>
  <c r="BG1413" i="13"/>
  <c r="BF1413" i="13"/>
  <c r="BD1413" i="13"/>
  <c r="BC1413" i="13"/>
  <c r="BB1413" i="13"/>
  <c r="AZ1413" i="13"/>
  <c r="AY1413" i="13"/>
  <c r="AX1413" i="13"/>
  <c r="AV1413" i="13"/>
  <c r="AU1413" i="13"/>
  <c r="AT1413" i="13"/>
  <c r="AR1413" i="13"/>
  <c r="AQ1413" i="13"/>
  <c r="AP1413" i="13"/>
  <c r="AN1413" i="13"/>
  <c r="AM1413" i="13"/>
  <c r="AL1413" i="13"/>
  <c r="BH1412" i="13"/>
  <c r="BG1412" i="13"/>
  <c r="BF1412" i="13"/>
  <c r="BD1412" i="13"/>
  <c r="BC1412" i="13"/>
  <c r="BB1412" i="13"/>
  <c r="AZ1412" i="13"/>
  <c r="AY1412" i="13"/>
  <c r="AX1412" i="13"/>
  <c r="AV1412" i="13"/>
  <c r="AU1412" i="13"/>
  <c r="AT1412" i="13"/>
  <c r="AR1412" i="13"/>
  <c r="AQ1412" i="13"/>
  <c r="AP1412" i="13"/>
  <c r="AN1412" i="13"/>
  <c r="AM1412" i="13"/>
  <c r="AL1412" i="13"/>
  <c r="BH1411" i="13"/>
  <c r="BG1411" i="13"/>
  <c r="BF1411" i="13"/>
  <c r="BD1411" i="13"/>
  <c r="BC1411" i="13"/>
  <c r="BB1411" i="13"/>
  <c r="AZ1411" i="13"/>
  <c r="AY1411" i="13"/>
  <c r="AX1411" i="13"/>
  <c r="AV1411" i="13"/>
  <c r="AU1411" i="13"/>
  <c r="AT1411" i="13"/>
  <c r="AR1411" i="13"/>
  <c r="AQ1411" i="13"/>
  <c r="AP1411" i="13"/>
  <c r="AN1411" i="13"/>
  <c r="AM1411" i="13"/>
  <c r="AL1411" i="13"/>
  <c r="BH1410" i="13"/>
  <c r="BG1410" i="13"/>
  <c r="BF1410" i="13"/>
  <c r="BD1410" i="13"/>
  <c r="BC1410" i="13"/>
  <c r="BB1410" i="13"/>
  <c r="AZ1410" i="13"/>
  <c r="AY1410" i="13"/>
  <c r="AX1410" i="13"/>
  <c r="AV1410" i="13"/>
  <c r="AU1410" i="13"/>
  <c r="AT1410" i="13"/>
  <c r="AR1410" i="13"/>
  <c r="AQ1410" i="13"/>
  <c r="AP1410" i="13"/>
  <c r="AN1410" i="13"/>
  <c r="AM1410" i="13"/>
  <c r="AL1410" i="13"/>
  <c r="BH1409" i="13"/>
  <c r="BG1409" i="13"/>
  <c r="BF1409" i="13"/>
  <c r="BD1409" i="13"/>
  <c r="BC1409" i="13"/>
  <c r="BB1409" i="13"/>
  <c r="AZ1409" i="13"/>
  <c r="AY1409" i="13"/>
  <c r="AX1409" i="13"/>
  <c r="AV1409" i="13"/>
  <c r="AU1409" i="13"/>
  <c r="AT1409" i="13"/>
  <c r="AR1409" i="13"/>
  <c r="AQ1409" i="13"/>
  <c r="AP1409" i="13"/>
  <c r="AN1409" i="13"/>
  <c r="AM1409" i="13"/>
  <c r="AL1409" i="13"/>
  <c r="BH1408" i="13"/>
  <c r="BG1408" i="13"/>
  <c r="BF1408" i="13"/>
  <c r="BD1408" i="13"/>
  <c r="BC1408" i="13"/>
  <c r="BB1408" i="13"/>
  <c r="AZ1408" i="13"/>
  <c r="AY1408" i="13"/>
  <c r="AX1408" i="13"/>
  <c r="AV1408" i="13"/>
  <c r="AU1408" i="13"/>
  <c r="AT1408" i="13"/>
  <c r="AR1408" i="13"/>
  <c r="AQ1408" i="13"/>
  <c r="AP1408" i="13"/>
  <c r="AN1408" i="13"/>
  <c r="AM1408" i="13"/>
  <c r="AL1408" i="13"/>
  <c r="BH1407" i="13"/>
  <c r="BG1407" i="13"/>
  <c r="BF1407" i="13"/>
  <c r="BD1407" i="13"/>
  <c r="BC1407" i="13"/>
  <c r="BB1407" i="13"/>
  <c r="AZ1407" i="13"/>
  <c r="AY1407" i="13"/>
  <c r="AX1407" i="13"/>
  <c r="AV1407" i="13"/>
  <c r="AU1407" i="13"/>
  <c r="AT1407" i="13"/>
  <c r="AR1407" i="13"/>
  <c r="AQ1407" i="13"/>
  <c r="AP1407" i="13"/>
  <c r="AN1407" i="13"/>
  <c r="AM1407" i="13"/>
  <c r="AL1407" i="13"/>
  <c r="BH1406" i="13"/>
  <c r="BG1406" i="13"/>
  <c r="BF1406" i="13"/>
  <c r="BD1406" i="13"/>
  <c r="BC1406" i="13"/>
  <c r="BB1406" i="13"/>
  <c r="AZ1406" i="13"/>
  <c r="AY1406" i="13"/>
  <c r="AX1406" i="13"/>
  <c r="AV1406" i="13"/>
  <c r="AU1406" i="13"/>
  <c r="AT1406" i="13"/>
  <c r="AR1406" i="13"/>
  <c r="AQ1406" i="13"/>
  <c r="AP1406" i="13"/>
  <c r="AN1406" i="13"/>
  <c r="AM1406" i="13"/>
  <c r="AL1406" i="13"/>
  <c r="BH1405" i="13"/>
  <c r="BG1405" i="13"/>
  <c r="BF1405" i="13"/>
  <c r="BD1405" i="13"/>
  <c r="BC1405" i="13"/>
  <c r="BB1405" i="13"/>
  <c r="AZ1405" i="13"/>
  <c r="AY1405" i="13"/>
  <c r="AX1405" i="13"/>
  <c r="AV1405" i="13"/>
  <c r="AU1405" i="13"/>
  <c r="AT1405" i="13"/>
  <c r="AR1405" i="13"/>
  <c r="AQ1405" i="13"/>
  <c r="AP1405" i="13"/>
  <c r="AN1405" i="13"/>
  <c r="AM1405" i="13"/>
  <c r="AL1405" i="13"/>
  <c r="BH1404" i="13"/>
  <c r="BG1404" i="13"/>
  <c r="BF1404" i="13"/>
  <c r="BI1404" i="13" s="1"/>
  <c r="BD1404" i="13"/>
  <c r="BC1404" i="13"/>
  <c r="BB1404" i="13"/>
  <c r="AZ1404" i="13"/>
  <c r="AY1404" i="13"/>
  <c r="AX1404" i="13"/>
  <c r="AV1404" i="13"/>
  <c r="AU1404" i="13"/>
  <c r="AT1404" i="13"/>
  <c r="AR1404" i="13"/>
  <c r="AQ1404" i="13"/>
  <c r="AP1404" i="13"/>
  <c r="AN1404" i="13"/>
  <c r="AM1404" i="13"/>
  <c r="AL1404" i="13"/>
  <c r="BH1403" i="13"/>
  <c r="BG1403" i="13"/>
  <c r="BF1403" i="13"/>
  <c r="BD1403" i="13"/>
  <c r="BC1403" i="13"/>
  <c r="BB1403" i="13"/>
  <c r="AZ1403" i="13"/>
  <c r="AY1403" i="13"/>
  <c r="AX1403" i="13"/>
  <c r="AV1403" i="13"/>
  <c r="AU1403" i="13"/>
  <c r="AT1403" i="13"/>
  <c r="AR1403" i="13"/>
  <c r="AQ1403" i="13"/>
  <c r="AP1403" i="13"/>
  <c r="AN1403" i="13"/>
  <c r="AM1403" i="13"/>
  <c r="AL1403" i="13"/>
  <c r="BH1402" i="13"/>
  <c r="BG1402" i="13"/>
  <c r="BF1402" i="13"/>
  <c r="BD1402" i="13"/>
  <c r="BC1402" i="13"/>
  <c r="BB1402" i="13"/>
  <c r="AZ1402" i="13"/>
  <c r="AY1402" i="13"/>
  <c r="AX1402" i="13"/>
  <c r="AV1402" i="13"/>
  <c r="AU1402" i="13"/>
  <c r="AT1402" i="13"/>
  <c r="AR1402" i="13"/>
  <c r="AQ1402" i="13"/>
  <c r="AP1402" i="13"/>
  <c r="AN1402" i="13"/>
  <c r="AM1402" i="13"/>
  <c r="AL1402" i="13"/>
  <c r="BH1401" i="13"/>
  <c r="BG1401" i="13"/>
  <c r="BF1401" i="13"/>
  <c r="BD1401" i="13"/>
  <c r="BC1401" i="13"/>
  <c r="BB1401" i="13"/>
  <c r="AZ1401" i="13"/>
  <c r="AY1401" i="13"/>
  <c r="AX1401" i="13"/>
  <c r="AV1401" i="13"/>
  <c r="AU1401" i="13"/>
  <c r="AT1401" i="13"/>
  <c r="AR1401" i="13"/>
  <c r="AQ1401" i="13"/>
  <c r="AP1401" i="13"/>
  <c r="AN1401" i="13"/>
  <c r="AM1401" i="13"/>
  <c r="AL1401" i="13"/>
  <c r="BH1400" i="13"/>
  <c r="BG1400" i="13"/>
  <c r="BF1400" i="13"/>
  <c r="BD1400" i="13"/>
  <c r="BC1400" i="13"/>
  <c r="BB1400" i="13"/>
  <c r="AZ1400" i="13"/>
  <c r="AY1400" i="13"/>
  <c r="AX1400" i="13"/>
  <c r="AV1400" i="13"/>
  <c r="AU1400" i="13"/>
  <c r="AT1400" i="13"/>
  <c r="AR1400" i="13"/>
  <c r="AQ1400" i="13"/>
  <c r="AP1400" i="13"/>
  <c r="AN1400" i="13"/>
  <c r="AM1400" i="13"/>
  <c r="AL1400" i="13"/>
  <c r="BH1399" i="13"/>
  <c r="BG1399" i="13"/>
  <c r="BF1399" i="13"/>
  <c r="BD1399" i="13"/>
  <c r="BC1399" i="13"/>
  <c r="BB1399" i="13"/>
  <c r="AZ1399" i="13"/>
  <c r="AY1399" i="13"/>
  <c r="AX1399" i="13"/>
  <c r="AV1399" i="13"/>
  <c r="AU1399" i="13"/>
  <c r="AT1399" i="13"/>
  <c r="AR1399" i="13"/>
  <c r="AQ1399" i="13"/>
  <c r="AP1399" i="13"/>
  <c r="AN1399" i="13"/>
  <c r="AM1399" i="13"/>
  <c r="AL1399" i="13"/>
  <c r="BH1398" i="13"/>
  <c r="BG1398" i="13"/>
  <c r="BF1398" i="13"/>
  <c r="BD1398" i="13"/>
  <c r="BC1398" i="13"/>
  <c r="BB1398" i="13"/>
  <c r="AZ1398" i="13"/>
  <c r="AY1398" i="13"/>
  <c r="AX1398" i="13"/>
  <c r="AV1398" i="13"/>
  <c r="AU1398" i="13"/>
  <c r="AT1398" i="13"/>
  <c r="AR1398" i="13"/>
  <c r="AQ1398" i="13"/>
  <c r="AP1398" i="13"/>
  <c r="AN1398" i="13"/>
  <c r="AM1398" i="13"/>
  <c r="AL1398" i="13"/>
  <c r="BH1397" i="13"/>
  <c r="BG1397" i="13"/>
  <c r="BF1397" i="13"/>
  <c r="BD1397" i="13"/>
  <c r="BC1397" i="13"/>
  <c r="BB1397" i="13"/>
  <c r="AZ1397" i="13"/>
  <c r="AY1397" i="13"/>
  <c r="AX1397" i="13"/>
  <c r="AV1397" i="13"/>
  <c r="AU1397" i="13"/>
  <c r="AT1397" i="13"/>
  <c r="AR1397" i="13"/>
  <c r="AQ1397" i="13"/>
  <c r="AP1397" i="13"/>
  <c r="AN1397" i="13"/>
  <c r="AM1397" i="13"/>
  <c r="AL1397" i="13"/>
  <c r="BH1396" i="13"/>
  <c r="BG1396" i="13"/>
  <c r="BF1396" i="13"/>
  <c r="BD1396" i="13"/>
  <c r="BC1396" i="13"/>
  <c r="BB1396" i="13"/>
  <c r="AZ1396" i="13"/>
  <c r="AY1396" i="13"/>
  <c r="AX1396" i="13"/>
  <c r="AV1396" i="13"/>
  <c r="AU1396" i="13"/>
  <c r="AT1396" i="13"/>
  <c r="AR1396" i="13"/>
  <c r="AQ1396" i="13"/>
  <c r="AP1396" i="13"/>
  <c r="AN1396" i="13"/>
  <c r="AM1396" i="13"/>
  <c r="AL1396" i="13"/>
  <c r="BH1395" i="13"/>
  <c r="BG1395" i="13"/>
  <c r="BF1395" i="13"/>
  <c r="BD1395" i="13"/>
  <c r="BC1395" i="13"/>
  <c r="BB1395" i="13"/>
  <c r="AZ1395" i="13"/>
  <c r="AY1395" i="13"/>
  <c r="AX1395" i="13"/>
  <c r="AV1395" i="13"/>
  <c r="AU1395" i="13"/>
  <c r="AT1395" i="13"/>
  <c r="AR1395" i="13"/>
  <c r="AQ1395" i="13"/>
  <c r="AP1395" i="13"/>
  <c r="AN1395" i="13"/>
  <c r="AM1395" i="13"/>
  <c r="AL1395" i="13"/>
  <c r="BH1394" i="13"/>
  <c r="BG1394" i="13"/>
  <c r="BF1394" i="13"/>
  <c r="BD1394" i="13"/>
  <c r="BC1394" i="13"/>
  <c r="BB1394" i="13"/>
  <c r="AZ1394" i="13"/>
  <c r="AY1394" i="13"/>
  <c r="AX1394" i="13"/>
  <c r="AV1394" i="13"/>
  <c r="AU1394" i="13"/>
  <c r="AT1394" i="13"/>
  <c r="AR1394" i="13"/>
  <c r="AQ1394" i="13"/>
  <c r="AP1394" i="13"/>
  <c r="AN1394" i="13"/>
  <c r="AM1394" i="13"/>
  <c r="AL1394" i="13"/>
  <c r="BH1393" i="13"/>
  <c r="BG1393" i="13"/>
  <c r="BF1393" i="13"/>
  <c r="BD1393" i="13"/>
  <c r="BC1393" i="13"/>
  <c r="BB1393" i="13"/>
  <c r="AZ1393" i="13"/>
  <c r="AY1393" i="13"/>
  <c r="AX1393" i="13"/>
  <c r="AV1393" i="13"/>
  <c r="AU1393" i="13"/>
  <c r="AT1393" i="13"/>
  <c r="AR1393" i="13"/>
  <c r="AQ1393" i="13"/>
  <c r="AP1393" i="13"/>
  <c r="AN1393" i="13"/>
  <c r="AM1393" i="13"/>
  <c r="AL1393" i="13"/>
  <c r="BH1392" i="13"/>
  <c r="BG1392" i="13"/>
  <c r="BF1392" i="13"/>
  <c r="BD1392" i="13"/>
  <c r="BC1392" i="13"/>
  <c r="BB1392" i="13"/>
  <c r="AZ1392" i="13"/>
  <c r="AY1392" i="13"/>
  <c r="AX1392" i="13"/>
  <c r="AV1392" i="13"/>
  <c r="AU1392" i="13"/>
  <c r="AT1392" i="13"/>
  <c r="AR1392" i="13"/>
  <c r="AQ1392" i="13"/>
  <c r="AP1392" i="13"/>
  <c r="AN1392" i="13"/>
  <c r="AM1392" i="13"/>
  <c r="AL1392" i="13"/>
  <c r="BH1391" i="13"/>
  <c r="BG1391" i="13"/>
  <c r="BF1391" i="13"/>
  <c r="BD1391" i="13"/>
  <c r="BC1391" i="13"/>
  <c r="BB1391" i="13"/>
  <c r="AZ1391" i="13"/>
  <c r="AY1391" i="13"/>
  <c r="AX1391" i="13"/>
  <c r="AV1391" i="13"/>
  <c r="AU1391" i="13"/>
  <c r="AT1391" i="13"/>
  <c r="AR1391" i="13"/>
  <c r="AQ1391" i="13"/>
  <c r="AP1391" i="13"/>
  <c r="AN1391" i="13"/>
  <c r="AM1391" i="13"/>
  <c r="AL1391" i="13"/>
  <c r="BH1390" i="13"/>
  <c r="BG1390" i="13"/>
  <c r="BF1390" i="13"/>
  <c r="BI1390" i="13" s="1"/>
  <c r="BD1390" i="13"/>
  <c r="BC1390" i="13"/>
  <c r="BB1390" i="13"/>
  <c r="AZ1390" i="13"/>
  <c r="AY1390" i="13"/>
  <c r="AX1390" i="13"/>
  <c r="AV1390" i="13"/>
  <c r="AU1390" i="13"/>
  <c r="AT1390" i="13"/>
  <c r="AR1390" i="13"/>
  <c r="AQ1390" i="13"/>
  <c r="AP1390" i="13"/>
  <c r="AN1390" i="13"/>
  <c r="AM1390" i="13"/>
  <c r="AL1390" i="13"/>
  <c r="BH1389" i="13"/>
  <c r="BG1389" i="13"/>
  <c r="BF1389" i="13"/>
  <c r="BD1389" i="13"/>
  <c r="BC1389" i="13"/>
  <c r="BB1389" i="13"/>
  <c r="AZ1389" i="13"/>
  <c r="AY1389" i="13"/>
  <c r="AX1389" i="13"/>
  <c r="AV1389" i="13"/>
  <c r="AU1389" i="13"/>
  <c r="AT1389" i="13"/>
  <c r="AR1389" i="13"/>
  <c r="AQ1389" i="13"/>
  <c r="AP1389" i="13"/>
  <c r="AN1389" i="13"/>
  <c r="AM1389" i="13"/>
  <c r="AL1389" i="13"/>
  <c r="BH1388" i="13"/>
  <c r="BG1388" i="13"/>
  <c r="BF1388" i="13"/>
  <c r="BD1388" i="13"/>
  <c r="BC1388" i="13"/>
  <c r="BB1388" i="13"/>
  <c r="AZ1388" i="13"/>
  <c r="AY1388" i="13"/>
  <c r="AX1388" i="13"/>
  <c r="AV1388" i="13"/>
  <c r="AU1388" i="13"/>
  <c r="AT1388" i="13"/>
  <c r="AR1388" i="13"/>
  <c r="AQ1388" i="13"/>
  <c r="AP1388" i="13"/>
  <c r="AN1388" i="13"/>
  <c r="AM1388" i="13"/>
  <c r="AL1388" i="13"/>
  <c r="BH1387" i="13"/>
  <c r="BG1387" i="13"/>
  <c r="BF1387" i="13"/>
  <c r="BD1387" i="13"/>
  <c r="BC1387" i="13"/>
  <c r="BB1387" i="13"/>
  <c r="AZ1387" i="13"/>
  <c r="AY1387" i="13"/>
  <c r="AX1387" i="13"/>
  <c r="AV1387" i="13"/>
  <c r="AU1387" i="13"/>
  <c r="AT1387" i="13"/>
  <c r="AR1387" i="13"/>
  <c r="AQ1387" i="13"/>
  <c r="AP1387" i="13"/>
  <c r="AN1387" i="13"/>
  <c r="AM1387" i="13"/>
  <c r="AL1387" i="13"/>
  <c r="BH1386" i="13"/>
  <c r="BG1386" i="13"/>
  <c r="BF1386" i="13"/>
  <c r="BD1386" i="13"/>
  <c r="BC1386" i="13"/>
  <c r="BB1386" i="13"/>
  <c r="AZ1386" i="13"/>
  <c r="AY1386" i="13"/>
  <c r="AX1386" i="13"/>
  <c r="AV1386" i="13"/>
  <c r="AU1386" i="13"/>
  <c r="AT1386" i="13"/>
  <c r="AR1386" i="13"/>
  <c r="AQ1386" i="13"/>
  <c r="AP1386" i="13"/>
  <c r="AN1386" i="13"/>
  <c r="AM1386" i="13"/>
  <c r="AL1386" i="13"/>
  <c r="BH1385" i="13"/>
  <c r="BG1385" i="13"/>
  <c r="BF1385" i="13"/>
  <c r="BD1385" i="13"/>
  <c r="BC1385" i="13"/>
  <c r="BB1385" i="13"/>
  <c r="AZ1385" i="13"/>
  <c r="AY1385" i="13"/>
  <c r="AX1385" i="13"/>
  <c r="AV1385" i="13"/>
  <c r="AU1385" i="13"/>
  <c r="AT1385" i="13"/>
  <c r="AR1385" i="13"/>
  <c r="AQ1385" i="13"/>
  <c r="AP1385" i="13"/>
  <c r="AN1385" i="13"/>
  <c r="AM1385" i="13"/>
  <c r="AL1385" i="13"/>
  <c r="BH1384" i="13"/>
  <c r="BG1384" i="13"/>
  <c r="BF1384" i="13"/>
  <c r="BD1384" i="13"/>
  <c r="BC1384" i="13"/>
  <c r="BB1384" i="13"/>
  <c r="AZ1384" i="13"/>
  <c r="AY1384" i="13"/>
  <c r="AX1384" i="13"/>
  <c r="AV1384" i="13"/>
  <c r="AU1384" i="13"/>
  <c r="AT1384" i="13"/>
  <c r="AR1384" i="13"/>
  <c r="AQ1384" i="13"/>
  <c r="AP1384" i="13"/>
  <c r="AN1384" i="13"/>
  <c r="AM1384" i="13"/>
  <c r="AL1384" i="13"/>
  <c r="BH1383" i="13"/>
  <c r="BG1383" i="13"/>
  <c r="BF1383" i="13"/>
  <c r="BD1383" i="13"/>
  <c r="BC1383" i="13"/>
  <c r="BB1383" i="13"/>
  <c r="AZ1383" i="13"/>
  <c r="AY1383" i="13"/>
  <c r="AX1383" i="13"/>
  <c r="AV1383" i="13"/>
  <c r="AU1383" i="13"/>
  <c r="AT1383" i="13"/>
  <c r="AR1383" i="13"/>
  <c r="AQ1383" i="13"/>
  <c r="AP1383" i="13"/>
  <c r="AN1383" i="13"/>
  <c r="AM1383" i="13"/>
  <c r="AL1383" i="13"/>
  <c r="BH1382" i="13"/>
  <c r="BG1382" i="13"/>
  <c r="BF1382" i="13"/>
  <c r="BD1382" i="13"/>
  <c r="BC1382" i="13"/>
  <c r="BB1382" i="13"/>
  <c r="AZ1382" i="13"/>
  <c r="AY1382" i="13"/>
  <c r="AX1382" i="13"/>
  <c r="AV1382" i="13"/>
  <c r="AU1382" i="13"/>
  <c r="AT1382" i="13"/>
  <c r="AR1382" i="13"/>
  <c r="AQ1382" i="13"/>
  <c r="AP1382" i="13"/>
  <c r="AN1382" i="13"/>
  <c r="AM1382" i="13"/>
  <c r="AL1382" i="13"/>
  <c r="BH1381" i="13"/>
  <c r="BG1381" i="13"/>
  <c r="BF1381" i="13"/>
  <c r="BD1381" i="13"/>
  <c r="BC1381" i="13"/>
  <c r="BB1381" i="13"/>
  <c r="AZ1381" i="13"/>
  <c r="AY1381" i="13"/>
  <c r="AX1381" i="13"/>
  <c r="AV1381" i="13"/>
  <c r="AU1381" i="13"/>
  <c r="AT1381" i="13"/>
  <c r="AR1381" i="13"/>
  <c r="AQ1381" i="13"/>
  <c r="AP1381" i="13"/>
  <c r="AN1381" i="13"/>
  <c r="AM1381" i="13"/>
  <c r="AL1381" i="13"/>
  <c r="BH1380" i="13"/>
  <c r="BG1380" i="13"/>
  <c r="BF1380" i="13"/>
  <c r="BD1380" i="13"/>
  <c r="BC1380" i="13"/>
  <c r="BB1380" i="13"/>
  <c r="AZ1380" i="13"/>
  <c r="AY1380" i="13"/>
  <c r="AX1380" i="13"/>
  <c r="AV1380" i="13"/>
  <c r="AU1380" i="13"/>
  <c r="AT1380" i="13"/>
  <c r="AR1380" i="13"/>
  <c r="AQ1380" i="13"/>
  <c r="AP1380" i="13"/>
  <c r="AN1380" i="13"/>
  <c r="AM1380" i="13"/>
  <c r="AL1380" i="13"/>
  <c r="BH1379" i="13"/>
  <c r="BG1379" i="13"/>
  <c r="BF1379" i="13"/>
  <c r="BD1379" i="13"/>
  <c r="BC1379" i="13"/>
  <c r="BB1379" i="13"/>
  <c r="AZ1379" i="13"/>
  <c r="AY1379" i="13"/>
  <c r="AX1379" i="13"/>
  <c r="AV1379" i="13"/>
  <c r="AU1379" i="13"/>
  <c r="AT1379" i="13"/>
  <c r="AR1379" i="13"/>
  <c r="AQ1379" i="13"/>
  <c r="AP1379" i="13"/>
  <c r="AN1379" i="13"/>
  <c r="AM1379" i="13"/>
  <c r="AL1379" i="13"/>
  <c r="BH1378" i="13"/>
  <c r="BG1378" i="13"/>
  <c r="BF1378" i="13"/>
  <c r="BD1378" i="13"/>
  <c r="BC1378" i="13"/>
  <c r="BB1378" i="13"/>
  <c r="AZ1378" i="13"/>
  <c r="AY1378" i="13"/>
  <c r="AX1378" i="13"/>
  <c r="AV1378" i="13"/>
  <c r="AU1378" i="13"/>
  <c r="AT1378" i="13"/>
  <c r="AR1378" i="13"/>
  <c r="AQ1378" i="13"/>
  <c r="AP1378" i="13"/>
  <c r="AN1378" i="13"/>
  <c r="AM1378" i="13"/>
  <c r="AL1378" i="13"/>
  <c r="BH1377" i="13"/>
  <c r="BG1377" i="13"/>
  <c r="BF1377" i="13"/>
  <c r="BD1377" i="13"/>
  <c r="BC1377" i="13"/>
  <c r="BB1377" i="13"/>
  <c r="AZ1377" i="13"/>
  <c r="AY1377" i="13"/>
  <c r="AX1377" i="13"/>
  <c r="AV1377" i="13"/>
  <c r="AU1377" i="13"/>
  <c r="AT1377" i="13"/>
  <c r="AR1377" i="13"/>
  <c r="AQ1377" i="13"/>
  <c r="AP1377" i="13"/>
  <c r="AN1377" i="13"/>
  <c r="AM1377" i="13"/>
  <c r="AL1377" i="13"/>
  <c r="BH1376" i="13"/>
  <c r="BG1376" i="13"/>
  <c r="BF1376" i="13"/>
  <c r="BD1376" i="13"/>
  <c r="BC1376" i="13"/>
  <c r="BB1376" i="13"/>
  <c r="AZ1376" i="13"/>
  <c r="AY1376" i="13"/>
  <c r="AX1376" i="13"/>
  <c r="AV1376" i="13"/>
  <c r="AU1376" i="13"/>
  <c r="AT1376" i="13"/>
  <c r="AR1376" i="13"/>
  <c r="AQ1376" i="13"/>
  <c r="AP1376" i="13"/>
  <c r="AN1376" i="13"/>
  <c r="AM1376" i="13"/>
  <c r="AL1376" i="13"/>
  <c r="BH1375" i="13"/>
  <c r="BG1375" i="13"/>
  <c r="BF1375" i="13"/>
  <c r="BD1375" i="13"/>
  <c r="BC1375" i="13"/>
  <c r="BB1375" i="13"/>
  <c r="AZ1375" i="13"/>
  <c r="AY1375" i="13"/>
  <c r="AX1375" i="13"/>
  <c r="AV1375" i="13"/>
  <c r="AU1375" i="13"/>
  <c r="AT1375" i="13"/>
  <c r="AR1375" i="13"/>
  <c r="AQ1375" i="13"/>
  <c r="AP1375" i="13"/>
  <c r="AN1375" i="13"/>
  <c r="AM1375" i="13"/>
  <c r="AL1375" i="13"/>
  <c r="BH1374" i="13"/>
  <c r="BG1374" i="13"/>
  <c r="BF1374" i="13"/>
  <c r="BD1374" i="13"/>
  <c r="BC1374" i="13"/>
  <c r="BB1374" i="13"/>
  <c r="AZ1374" i="13"/>
  <c r="AY1374" i="13"/>
  <c r="AX1374" i="13"/>
  <c r="AV1374" i="13"/>
  <c r="AU1374" i="13"/>
  <c r="AT1374" i="13"/>
  <c r="AR1374" i="13"/>
  <c r="AQ1374" i="13"/>
  <c r="AP1374" i="13"/>
  <c r="AN1374" i="13"/>
  <c r="AM1374" i="13"/>
  <c r="AL1374" i="13"/>
  <c r="BH1373" i="13"/>
  <c r="BG1373" i="13"/>
  <c r="BF1373" i="13"/>
  <c r="BD1373" i="13"/>
  <c r="BC1373" i="13"/>
  <c r="BB1373" i="13"/>
  <c r="AZ1373" i="13"/>
  <c r="AY1373" i="13"/>
  <c r="AX1373" i="13"/>
  <c r="AV1373" i="13"/>
  <c r="AU1373" i="13"/>
  <c r="AT1373" i="13"/>
  <c r="AR1373" i="13"/>
  <c r="AQ1373" i="13"/>
  <c r="AP1373" i="13"/>
  <c r="AN1373" i="13"/>
  <c r="AM1373" i="13"/>
  <c r="AL1373" i="13"/>
  <c r="BH1372" i="13"/>
  <c r="BG1372" i="13"/>
  <c r="BF1372" i="13"/>
  <c r="BD1372" i="13"/>
  <c r="BC1372" i="13"/>
  <c r="BB1372" i="13"/>
  <c r="AZ1372" i="13"/>
  <c r="AY1372" i="13"/>
  <c r="AX1372" i="13"/>
  <c r="AV1372" i="13"/>
  <c r="AU1372" i="13"/>
  <c r="AT1372" i="13"/>
  <c r="AR1372" i="13"/>
  <c r="AQ1372" i="13"/>
  <c r="AP1372" i="13"/>
  <c r="AN1372" i="13"/>
  <c r="AM1372" i="13"/>
  <c r="AL1372" i="13"/>
  <c r="BH1371" i="13"/>
  <c r="BG1371" i="13"/>
  <c r="BF1371" i="13"/>
  <c r="BD1371" i="13"/>
  <c r="BC1371" i="13"/>
  <c r="BB1371" i="13"/>
  <c r="AZ1371" i="13"/>
  <c r="AY1371" i="13"/>
  <c r="AX1371" i="13"/>
  <c r="AV1371" i="13"/>
  <c r="AU1371" i="13"/>
  <c r="AT1371" i="13"/>
  <c r="AR1371" i="13"/>
  <c r="AQ1371" i="13"/>
  <c r="AP1371" i="13"/>
  <c r="AN1371" i="13"/>
  <c r="AM1371" i="13"/>
  <c r="AL1371" i="13"/>
  <c r="BH1370" i="13"/>
  <c r="BG1370" i="13"/>
  <c r="BF1370" i="13"/>
  <c r="BD1370" i="13"/>
  <c r="BC1370" i="13"/>
  <c r="BB1370" i="13"/>
  <c r="AZ1370" i="13"/>
  <c r="AY1370" i="13"/>
  <c r="AX1370" i="13"/>
  <c r="AV1370" i="13"/>
  <c r="AU1370" i="13"/>
  <c r="AT1370" i="13"/>
  <c r="AR1370" i="13"/>
  <c r="AQ1370" i="13"/>
  <c r="AP1370" i="13"/>
  <c r="AN1370" i="13"/>
  <c r="AM1370" i="13"/>
  <c r="AL1370" i="13"/>
  <c r="BH1369" i="13"/>
  <c r="BG1369" i="13"/>
  <c r="BF1369" i="13"/>
  <c r="BD1369" i="13"/>
  <c r="BC1369" i="13"/>
  <c r="BB1369" i="13"/>
  <c r="AZ1369" i="13"/>
  <c r="AY1369" i="13"/>
  <c r="AX1369" i="13"/>
  <c r="AV1369" i="13"/>
  <c r="AU1369" i="13"/>
  <c r="AT1369" i="13"/>
  <c r="AR1369" i="13"/>
  <c r="AQ1369" i="13"/>
  <c r="AP1369" i="13"/>
  <c r="AN1369" i="13"/>
  <c r="AM1369" i="13"/>
  <c r="AL1369" i="13"/>
  <c r="BH1368" i="13"/>
  <c r="BG1368" i="13"/>
  <c r="BF1368" i="13"/>
  <c r="BD1368" i="13"/>
  <c r="BC1368" i="13"/>
  <c r="BB1368" i="13"/>
  <c r="AZ1368" i="13"/>
  <c r="AY1368" i="13"/>
  <c r="AX1368" i="13"/>
  <c r="AV1368" i="13"/>
  <c r="AU1368" i="13"/>
  <c r="AT1368" i="13"/>
  <c r="AR1368" i="13"/>
  <c r="AQ1368" i="13"/>
  <c r="AP1368" i="13"/>
  <c r="AN1368" i="13"/>
  <c r="AM1368" i="13"/>
  <c r="AL1368" i="13"/>
  <c r="BH1367" i="13"/>
  <c r="BG1367" i="13"/>
  <c r="BF1367" i="13"/>
  <c r="BD1367" i="13"/>
  <c r="BC1367" i="13"/>
  <c r="BB1367" i="13"/>
  <c r="AZ1367" i="13"/>
  <c r="AY1367" i="13"/>
  <c r="AX1367" i="13"/>
  <c r="AV1367" i="13"/>
  <c r="AU1367" i="13"/>
  <c r="AT1367" i="13"/>
  <c r="AR1367" i="13"/>
  <c r="AQ1367" i="13"/>
  <c r="AP1367" i="13"/>
  <c r="AN1367" i="13"/>
  <c r="AM1367" i="13"/>
  <c r="AL1367" i="13"/>
  <c r="BH1366" i="13"/>
  <c r="BG1366" i="13"/>
  <c r="BF1366" i="13"/>
  <c r="BD1366" i="13"/>
  <c r="BC1366" i="13"/>
  <c r="BB1366" i="13"/>
  <c r="AZ1366" i="13"/>
  <c r="AY1366" i="13"/>
  <c r="AX1366" i="13"/>
  <c r="AV1366" i="13"/>
  <c r="AU1366" i="13"/>
  <c r="AT1366" i="13"/>
  <c r="AR1366" i="13"/>
  <c r="AQ1366" i="13"/>
  <c r="AP1366" i="13"/>
  <c r="AN1366" i="13"/>
  <c r="AM1366" i="13"/>
  <c r="AL1366" i="13"/>
  <c r="BH1365" i="13"/>
  <c r="BG1365" i="13"/>
  <c r="BF1365" i="13"/>
  <c r="BD1365" i="13"/>
  <c r="BC1365" i="13"/>
  <c r="BB1365" i="13"/>
  <c r="AZ1365" i="13"/>
  <c r="AY1365" i="13"/>
  <c r="AX1365" i="13"/>
  <c r="AV1365" i="13"/>
  <c r="AU1365" i="13"/>
  <c r="AT1365" i="13"/>
  <c r="AR1365" i="13"/>
  <c r="AQ1365" i="13"/>
  <c r="AP1365" i="13"/>
  <c r="AN1365" i="13"/>
  <c r="AM1365" i="13"/>
  <c r="AL1365" i="13"/>
  <c r="BH1364" i="13"/>
  <c r="BG1364" i="13"/>
  <c r="BF1364" i="13"/>
  <c r="BD1364" i="13"/>
  <c r="BC1364" i="13"/>
  <c r="BB1364" i="13"/>
  <c r="AZ1364" i="13"/>
  <c r="AY1364" i="13"/>
  <c r="AX1364" i="13"/>
  <c r="AV1364" i="13"/>
  <c r="AU1364" i="13"/>
  <c r="AT1364" i="13"/>
  <c r="AR1364" i="13"/>
  <c r="AQ1364" i="13"/>
  <c r="AP1364" i="13"/>
  <c r="AN1364" i="13"/>
  <c r="AM1364" i="13"/>
  <c r="AL1364" i="13"/>
  <c r="BH1363" i="13"/>
  <c r="BG1363" i="13"/>
  <c r="BF1363" i="13"/>
  <c r="BD1363" i="13"/>
  <c r="BC1363" i="13"/>
  <c r="BB1363" i="13"/>
  <c r="AZ1363" i="13"/>
  <c r="AY1363" i="13"/>
  <c r="AX1363" i="13"/>
  <c r="AV1363" i="13"/>
  <c r="AU1363" i="13"/>
  <c r="AT1363" i="13"/>
  <c r="AR1363" i="13"/>
  <c r="AQ1363" i="13"/>
  <c r="AP1363" i="13"/>
  <c r="AN1363" i="13"/>
  <c r="AM1363" i="13"/>
  <c r="AL1363" i="13"/>
  <c r="BH1362" i="13"/>
  <c r="BG1362" i="13"/>
  <c r="BF1362" i="13"/>
  <c r="BD1362" i="13"/>
  <c r="BC1362" i="13"/>
  <c r="BB1362" i="13"/>
  <c r="AZ1362" i="13"/>
  <c r="AY1362" i="13"/>
  <c r="AX1362" i="13"/>
  <c r="AV1362" i="13"/>
  <c r="AU1362" i="13"/>
  <c r="AT1362" i="13"/>
  <c r="AR1362" i="13"/>
  <c r="AQ1362" i="13"/>
  <c r="AS1362" i="13" s="1"/>
  <c r="AP1362" i="13"/>
  <c r="AN1362" i="13"/>
  <c r="AM1362" i="13"/>
  <c r="AL1362" i="13"/>
  <c r="BH1361" i="13"/>
  <c r="BG1361" i="13"/>
  <c r="BF1361" i="13"/>
  <c r="BD1361" i="13"/>
  <c r="BC1361" i="13"/>
  <c r="BB1361" i="13"/>
  <c r="AZ1361" i="13"/>
  <c r="AY1361" i="13"/>
  <c r="AX1361" i="13"/>
  <c r="AV1361" i="13"/>
  <c r="AU1361" i="13"/>
  <c r="AT1361" i="13"/>
  <c r="AR1361" i="13"/>
  <c r="AQ1361" i="13"/>
  <c r="AP1361" i="13"/>
  <c r="AN1361" i="13"/>
  <c r="AM1361" i="13"/>
  <c r="AL1361" i="13"/>
  <c r="BH1360" i="13"/>
  <c r="BG1360" i="13"/>
  <c r="BF1360" i="13"/>
  <c r="BD1360" i="13"/>
  <c r="BC1360" i="13"/>
  <c r="BB1360" i="13"/>
  <c r="AZ1360" i="13"/>
  <c r="AY1360" i="13"/>
  <c r="AX1360" i="13"/>
  <c r="AV1360" i="13"/>
  <c r="AU1360" i="13"/>
  <c r="AT1360" i="13"/>
  <c r="AR1360" i="13"/>
  <c r="AQ1360" i="13"/>
  <c r="AP1360" i="13"/>
  <c r="AN1360" i="13"/>
  <c r="AM1360" i="13"/>
  <c r="AL1360" i="13"/>
  <c r="BH1359" i="13"/>
  <c r="BG1359" i="13"/>
  <c r="BF1359" i="13"/>
  <c r="BD1359" i="13"/>
  <c r="BC1359" i="13"/>
  <c r="BB1359" i="13"/>
  <c r="AZ1359" i="13"/>
  <c r="AY1359" i="13"/>
  <c r="AX1359" i="13"/>
  <c r="AV1359" i="13"/>
  <c r="AU1359" i="13"/>
  <c r="AT1359" i="13"/>
  <c r="AR1359" i="13"/>
  <c r="AQ1359" i="13"/>
  <c r="AP1359" i="13"/>
  <c r="AN1359" i="13"/>
  <c r="AM1359" i="13"/>
  <c r="AL1359" i="13"/>
  <c r="BH1358" i="13"/>
  <c r="BG1358" i="13"/>
  <c r="BF1358" i="13"/>
  <c r="BD1358" i="13"/>
  <c r="BC1358" i="13"/>
  <c r="BB1358" i="13"/>
  <c r="AZ1358" i="13"/>
  <c r="AY1358" i="13"/>
  <c r="AX1358" i="13"/>
  <c r="AV1358" i="13"/>
  <c r="AU1358" i="13"/>
  <c r="AT1358" i="13"/>
  <c r="AR1358" i="13"/>
  <c r="AQ1358" i="13"/>
  <c r="AP1358" i="13"/>
  <c r="AN1358" i="13"/>
  <c r="AM1358" i="13"/>
  <c r="AL1358" i="13"/>
  <c r="BH1357" i="13"/>
  <c r="BG1357" i="13"/>
  <c r="BF1357" i="13"/>
  <c r="BD1357" i="13"/>
  <c r="BC1357" i="13"/>
  <c r="BB1357" i="13"/>
  <c r="AZ1357" i="13"/>
  <c r="AY1357" i="13"/>
  <c r="AX1357" i="13"/>
  <c r="AV1357" i="13"/>
  <c r="AU1357" i="13"/>
  <c r="AT1357" i="13"/>
  <c r="AR1357" i="13"/>
  <c r="AQ1357" i="13"/>
  <c r="AP1357" i="13"/>
  <c r="AN1357" i="13"/>
  <c r="AM1357" i="13"/>
  <c r="AL1357" i="13"/>
  <c r="BH1356" i="13"/>
  <c r="BG1356" i="13"/>
  <c r="BF1356" i="13"/>
  <c r="BD1356" i="13"/>
  <c r="BC1356" i="13"/>
  <c r="BB1356" i="13"/>
  <c r="AZ1356" i="13"/>
  <c r="AY1356" i="13"/>
  <c r="AX1356" i="13"/>
  <c r="AV1356" i="13"/>
  <c r="AU1356" i="13"/>
  <c r="AT1356" i="13"/>
  <c r="AR1356" i="13"/>
  <c r="AQ1356" i="13"/>
  <c r="AP1356" i="13"/>
  <c r="AN1356" i="13"/>
  <c r="AM1356" i="13"/>
  <c r="AL1356" i="13"/>
  <c r="BH1355" i="13"/>
  <c r="BG1355" i="13"/>
  <c r="BF1355" i="13"/>
  <c r="BD1355" i="13"/>
  <c r="BC1355" i="13"/>
  <c r="BB1355" i="13"/>
  <c r="AZ1355" i="13"/>
  <c r="AY1355" i="13"/>
  <c r="AX1355" i="13"/>
  <c r="AV1355" i="13"/>
  <c r="AU1355" i="13"/>
  <c r="AT1355" i="13"/>
  <c r="AR1355" i="13"/>
  <c r="AQ1355" i="13"/>
  <c r="AP1355" i="13"/>
  <c r="AN1355" i="13"/>
  <c r="AM1355" i="13"/>
  <c r="AL1355" i="13"/>
  <c r="BH1354" i="13"/>
  <c r="BG1354" i="13"/>
  <c r="BF1354" i="13"/>
  <c r="BD1354" i="13"/>
  <c r="BC1354" i="13"/>
  <c r="BB1354" i="13"/>
  <c r="AZ1354" i="13"/>
  <c r="AY1354" i="13"/>
  <c r="AX1354" i="13"/>
  <c r="AV1354" i="13"/>
  <c r="AU1354" i="13"/>
  <c r="AT1354" i="13"/>
  <c r="AR1354" i="13"/>
  <c r="AQ1354" i="13"/>
  <c r="AP1354" i="13"/>
  <c r="AN1354" i="13"/>
  <c r="AM1354" i="13"/>
  <c r="AL1354" i="13"/>
  <c r="BH1353" i="13"/>
  <c r="BG1353" i="13"/>
  <c r="BF1353" i="13"/>
  <c r="BD1353" i="13"/>
  <c r="BC1353" i="13"/>
  <c r="BB1353" i="13"/>
  <c r="AZ1353" i="13"/>
  <c r="AY1353" i="13"/>
  <c r="AX1353" i="13"/>
  <c r="AV1353" i="13"/>
  <c r="AU1353" i="13"/>
  <c r="AT1353" i="13"/>
  <c r="AR1353" i="13"/>
  <c r="AQ1353" i="13"/>
  <c r="AP1353" i="13"/>
  <c r="AN1353" i="13"/>
  <c r="AM1353" i="13"/>
  <c r="AL1353" i="13"/>
  <c r="BH1352" i="13"/>
  <c r="BG1352" i="13"/>
  <c r="BF1352" i="13"/>
  <c r="BD1352" i="13"/>
  <c r="BC1352" i="13"/>
  <c r="BB1352" i="13"/>
  <c r="AZ1352" i="13"/>
  <c r="AY1352" i="13"/>
  <c r="AX1352" i="13"/>
  <c r="AV1352" i="13"/>
  <c r="AU1352" i="13"/>
  <c r="AT1352" i="13"/>
  <c r="AR1352" i="13"/>
  <c r="AQ1352" i="13"/>
  <c r="AP1352" i="13"/>
  <c r="AN1352" i="13"/>
  <c r="AM1352" i="13"/>
  <c r="AL1352" i="13"/>
  <c r="BH1351" i="13"/>
  <c r="BG1351" i="13"/>
  <c r="BF1351" i="13"/>
  <c r="BD1351" i="13"/>
  <c r="BC1351" i="13"/>
  <c r="BB1351" i="13"/>
  <c r="AZ1351" i="13"/>
  <c r="AY1351" i="13"/>
  <c r="AX1351" i="13"/>
  <c r="AV1351" i="13"/>
  <c r="AU1351" i="13"/>
  <c r="AT1351" i="13"/>
  <c r="AR1351" i="13"/>
  <c r="AQ1351" i="13"/>
  <c r="AP1351" i="13"/>
  <c r="AN1351" i="13"/>
  <c r="AM1351" i="13"/>
  <c r="AL1351" i="13"/>
  <c r="BH1350" i="13"/>
  <c r="BG1350" i="13"/>
  <c r="BF1350" i="13"/>
  <c r="BD1350" i="13"/>
  <c r="BC1350" i="13"/>
  <c r="BB1350" i="13"/>
  <c r="AZ1350" i="13"/>
  <c r="AY1350" i="13"/>
  <c r="AX1350" i="13"/>
  <c r="AV1350" i="13"/>
  <c r="AU1350" i="13"/>
  <c r="AT1350" i="13"/>
  <c r="AR1350" i="13"/>
  <c r="AQ1350" i="13"/>
  <c r="AP1350" i="13"/>
  <c r="AN1350" i="13"/>
  <c r="AM1350" i="13"/>
  <c r="AL1350" i="13"/>
  <c r="BH1349" i="13"/>
  <c r="BG1349" i="13"/>
  <c r="BF1349" i="13"/>
  <c r="BD1349" i="13"/>
  <c r="BC1349" i="13"/>
  <c r="BB1349" i="13"/>
  <c r="AZ1349" i="13"/>
  <c r="AY1349" i="13"/>
  <c r="AX1349" i="13"/>
  <c r="AV1349" i="13"/>
  <c r="AU1349" i="13"/>
  <c r="AT1349" i="13"/>
  <c r="AR1349" i="13"/>
  <c r="AQ1349" i="13"/>
  <c r="AP1349" i="13"/>
  <c r="AN1349" i="13"/>
  <c r="AM1349" i="13"/>
  <c r="AL1349" i="13"/>
  <c r="BH1348" i="13"/>
  <c r="BG1348" i="13"/>
  <c r="BF1348" i="13"/>
  <c r="BD1348" i="13"/>
  <c r="BC1348" i="13"/>
  <c r="BB1348" i="13"/>
  <c r="AZ1348" i="13"/>
  <c r="AY1348" i="13"/>
  <c r="AX1348" i="13"/>
  <c r="AV1348" i="13"/>
  <c r="AU1348" i="13"/>
  <c r="AT1348" i="13"/>
  <c r="AR1348" i="13"/>
  <c r="AQ1348" i="13"/>
  <c r="AP1348" i="13"/>
  <c r="AN1348" i="13"/>
  <c r="AM1348" i="13"/>
  <c r="AL1348" i="13"/>
  <c r="BH1347" i="13"/>
  <c r="BG1347" i="13"/>
  <c r="BF1347" i="13"/>
  <c r="BD1347" i="13"/>
  <c r="BC1347" i="13"/>
  <c r="BB1347" i="13"/>
  <c r="AZ1347" i="13"/>
  <c r="AY1347" i="13"/>
  <c r="AX1347" i="13"/>
  <c r="AV1347" i="13"/>
  <c r="AU1347" i="13"/>
  <c r="AT1347" i="13"/>
  <c r="AR1347" i="13"/>
  <c r="AQ1347" i="13"/>
  <c r="AP1347" i="13"/>
  <c r="AN1347" i="13"/>
  <c r="AM1347" i="13"/>
  <c r="AL1347" i="13"/>
  <c r="BH1346" i="13"/>
  <c r="BG1346" i="13"/>
  <c r="BF1346" i="13"/>
  <c r="BD1346" i="13"/>
  <c r="BC1346" i="13"/>
  <c r="BB1346" i="13"/>
  <c r="AZ1346" i="13"/>
  <c r="AY1346" i="13"/>
  <c r="AX1346" i="13"/>
  <c r="AV1346" i="13"/>
  <c r="AU1346" i="13"/>
  <c r="AT1346" i="13"/>
  <c r="AR1346" i="13"/>
  <c r="AQ1346" i="13"/>
  <c r="AP1346" i="13"/>
  <c r="AN1346" i="13"/>
  <c r="AM1346" i="13"/>
  <c r="AL1346" i="13"/>
  <c r="BH1345" i="13"/>
  <c r="BG1345" i="13"/>
  <c r="BF1345" i="13"/>
  <c r="BD1345" i="13"/>
  <c r="BC1345" i="13"/>
  <c r="BB1345" i="13"/>
  <c r="AZ1345" i="13"/>
  <c r="AY1345" i="13"/>
  <c r="AX1345" i="13"/>
  <c r="AV1345" i="13"/>
  <c r="AU1345" i="13"/>
  <c r="AT1345" i="13"/>
  <c r="AR1345" i="13"/>
  <c r="AQ1345" i="13"/>
  <c r="AP1345" i="13"/>
  <c r="AN1345" i="13"/>
  <c r="AM1345" i="13"/>
  <c r="AL1345" i="13"/>
  <c r="BH1344" i="13"/>
  <c r="BG1344" i="13"/>
  <c r="BF1344" i="13"/>
  <c r="BD1344" i="13"/>
  <c r="BC1344" i="13"/>
  <c r="BB1344" i="13"/>
  <c r="AZ1344" i="13"/>
  <c r="AY1344" i="13"/>
  <c r="AX1344" i="13"/>
  <c r="AV1344" i="13"/>
  <c r="AU1344" i="13"/>
  <c r="AT1344" i="13"/>
  <c r="AR1344" i="13"/>
  <c r="AQ1344" i="13"/>
  <c r="AP1344" i="13"/>
  <c r="AN1344" i="13"/>
  <c r="AM1344" i="13"/>
  <c r="AL1344" i="13"/>
  <c r="BH1343" i="13"/>
  <c r="BG1343" i="13"/>
  <c r="BF1343" i="13"/>
  <c r="BD1343" i="13"/>
  <c r="BC1343" i="13"/>
  <c r="BB1343" i="13"/>
  <c r="AZ1343" i="13"/>
  <c r="AY1343" i="13"/>
  <c r="AX1343" i="13"/>
  <c r="AV1343" i="13"/>
  <c r="AU1343" i="13"/>
  <c r="AT1343" i="13"/>
  <c r="AR1343" i="13"/>
  <c r="AQ1343" i="13"/>
  <c r="AP1343" i="13"/>
  <c r="AN1343" i="13"/>
  <c r="AM1343" i="13"/>
  <c r="AL1343" i="13"/>
  <c r="BH1342" i="13"/>
  <c r="BG1342" i="13"/>
  <c r="BF1342" i="13"/>
  <c r="BD1342" i="13"/>
  <c r="BC1342" i="13"/>
  <c r="BB1342" i="13"/>
  <c r="AZ1342" i="13"/>
  <c r="AY1342" i="13"/>
  <c r="AX1342" i="13"/>
  <c r="AV1342" i="13"/>
  <c r="AU1342" i="13"/>
  <c r="AT1342" i="13"/>
  <c r="AR1342" i="13"/>
  <c r="AQ1342" i="13"/>
  <c r="AP1342" i="13"/>
  <c r="AN1342" i="13"/>
  <c r="AM1342" i="13"/>
  <c r="AL1342" i="13"/>
  <c r="BH1341" i="13"/>
  <c r="BG1341" i="13"/>
  <c r="BF1341" i="13"/>
  <c r="BD1341" i="13"/>
  <c r="BC1341" i="13"/>
  <c r="BB1341" i="13"/>
  <c r="AZ1341" i="13"/>
  <c r="AY1341" i="13"/>
  <c r="AX1341" i="13"/>
  <c r="AV1341" i="13"/>
  <c r="AU1341" i="13"/>
  <c r="AT1341" i="13"/>
  <c r="AR1341" i="13"/>
  <c r="AQ1341" i="13"/>
  <c r="AP1341" i="13"/>
  <c r="AN1341" i="13"/>
  <c r="AM1341" i="13"/>
  <c r="AL1341" i="13"/>
  <c r="BH1340" i="13"/>
  <c r="BG1340" i="13"/>
  <c r="BF1340" i="13"/>
  <c r="BD1340" i="13"/>
  <c r="BC1340" i="13"/>
  <c r="BB1340" i="13"/>
  <c r="AZ1340" i="13"/>
  <c r="AY1340" i="13"/>
  <c r="AX1340" i="13"/>
  <c r="AV1340" i="13"/>
  <c r="AU1340" i="13"/>
  <c r="AT1340" i="13"/>
  <c r="AR1340" i="13"/>
  <c r="AQ1340" i="13"/>
  <c r="AP1340" i="13"/>
  <c r="AN1340" i="13"/>
  <c r="AM1340" i="13"/>
  <c r="AL1340" i="13"/>
  <c r="BH1339" i="13"/>
  <c r="BG1339" i="13"/>
  <c r="BF1339" i="13"/>
  <c r="BD1339" i="13"/>
  <c r="BC1339" i="13"/>
  <c r="BB1339" i="13"/>
  <c r="AZ1339" i="13"/>
  <c r="AY1339" i="13"/>
  <c r="AX1339" i="13"/>
  <c r="AV1339" i="13"/>
  <c r="AU1339" i="13"/>
  <c r="AT1339" i="13"/>
  <c r="AR1339" i="13"/>
  <c r="AQ1339" i="13"/>
  <c r="AP1339" i="13"/>
  <c r="AN1339" i="13"/>
  <c r="AM1339" i="13"/>
  <c r="AL1339" i="13"/>
  <c r="BH1338" i="13"/>
  <c r="BG1338" i="13"/>
  <c r="BF1338" i="13"/>
  <c r="BD1338" i="13"/>
  <c r="BC1338" i="13"/>
  <c r="BB1338" i="13"/>
  <c r="AZ1338" i="13"/>
  <c r="AY1338" i="13"/>
  <c r="AX1338" i="13"/>
  <c r="AV1338" i="13"/>
  <c r="AU1338" i="13"/>
  <c r="AT1338" i="13"/>
  <c r="AR1338" i="13"/>
  <c r="AQ1338" i="13"/>
  <c r="AP1338" i="13"/>
  <c r="AN1338" i="13"/>
  <c r="AM1338" i="13"/>
  <c r="AL1338" i="13"/>
  <c r="BH1337" i="13"/>
  <c r="BG1337" i="13"/>
  <c r="BF1337" i="13"/>
  <c r="BD1337" i="13"/>
  <c r="BC1337" i="13"/>
  <c r="BB1337" i="13"/>
  <c r="AZ1337" i="13"/>
  <c r="AY1337" i="13"/>
  <c r="AX1337" i="13"/>
  <c r="AV1337" i="13"/>
  <c r="AU1337" i="13"/>
  <c r="AT1337" i="13"/>
  <c r="AR1337" i="13"/>
  <c r="AQ1337" i="13"/>
  <c r="AP1337" i="13"/>
  <c r="AN1337" i="13"/>
  <c r="AM1337" i="13"/>
  <c r="AL1337" i="13"/>
  <c r="BH1336" i="13"/>
  <c r="BG1336" i="13"/>
  <c r="BF1336" i="13"/>
  <c r="BD1336" i="13"/>
  <c r="BC1336" i="13"/>
  <c r="BB1336" i="13"/>
  <c r="AZ1336" i="13"/>
  <c r="AY1336" i="13"/>
  <c r="AX1336" i="13"/>
  <c r="AV1336" i="13"/>
  <c r="AU1336" i="13"/>
  <c r="AT1336" i="13"/>
  <c r="AR1336" i="13"/>
  <c r="AQ1336" i="13"/>
  <c r="AP1336" i="13"/>
  <c r="AN1336" i="13"/>
  <c r="AM1336" i="13"/>
  <c r="AL1336" i="13"/>
  <c r="BH1335" i="13"/>
  <c r="BG1335" i="13"/>
  <c r="BF1335" i="13"/>
  <c r="BD1335" i="13"/>
  <c r="BC1335" i="13"/>
  <c r="BB1335" i="13"/>
  <c r="AZ1335" i="13"/>
  <c r="AY1335" i="13"/>
  <c r="AX1335" i="13"/>
  <c r="AV1335" i="13"/>
  <c r="AU1335" i="13"/>
  <c r="AT1335" i="13"/>
  <c r="AR1335" i="13"/>
  <c r="AQ1335" i="13"/>
  <c r="AP1335" i="13"/>
  <c r="AN1335" i="13"/>
  <c r="AM1335" i="13"/>
  <c r="AL1335" i="13"/>
  <c r="BH1334" i="13"/>
  <c r="BG1334" i="13"/>
  <c r="BF1334" i="13"/>
  <c r="BD1334" i="13"/>
  <c r="BC1334" i="13"/>
  <c r="BB1334" i="13"/>
  <c r="AZ1334" i="13"/>
  <c r="AY1334" i="13"/>
  <c r="AX1334" i="13"/>
  <c r="AV1334" i="13"/>
  <c r="AU1334" i="13"/>
  <c r="AT1334" i="13"/>
  <c r="AR1334" i="13"/>
  <c r="AQ1334" i="13"/>
  <c r="AP1334" i="13"/>
  <c r="AN1334" i="13"/>
  <c r="AM1334" i="13"/>
  <c r="AL1334" i="13"/>
  <c r="BH1333" i="13"/>
  <c r="BG1333" i="13"/>
  <c r="BF1333" i="13"/>
  <c r="BD1333" i="13"/>
  <c r="BC1333" i="13"/>
  <c r="BB1333" i="13"/>
  <c r="AZ1333" i="13"/>
  <c r="AY1333" i="13"/>
  <c r="AX1333" i="13"/>
  <c r="AV1333" i="13"/>
  <c r="AU1333" i="13"/>
  <c r="AT1333" i="13"/>
  <c r="AR1333" i="13"/>
  <c r="AQ1333" i="13"/>
  <c r="AP1333" i="13"/>
  <c r="AN1333" i="13"/>
  <c r="AM1333" i="13"/>
  <c r="AL1333" i="13"/>
  <c r="BH1332" i="13"/>
  <c r="BG1332" i="13"/>
  <c r="BF1332" i="13"/>
  <c r="BD1332" i="13"/>
  <c r="BC1332" i="13"/>
  <c r="BB1332" i="13"/>
  <c r="AZ1332" i="13"/>
  <c r="AY1332" i="13"/>
  <c r="AX1332" i="13"/>
  <c r="AV1332" i="13"/>
  <c r="AU1332" i="13"/>
  <c r="AT1332" i="13"/>
  <c r="AR1332" i="13"/>
  <c r="AQ1332" i="13"/>
  <c r="AP1332" i="13"/>
  <c r="AN1332" i="13"/>
  <c r="AM1332" i="13"/>
  <c r="AL1332" i="13"/>
  <c r="BH1331" i="13"/>
  <c r="BG1331" i="13"/>
  <c r="BF1331" i="13"/>
  <c r="BD1331" i="13"/>
  <c r="BC1331" i="13"/>
  <c r="BB1331" i="13"/>
  <c r="AZ1331" i="13"/>
  <c r="AY1331" i="13"/>
  <c r="AX1331" i="13"/>
  <c r="AV1331" i="13"/>
  <c r="AU1331" i="13"/>
  <c r="AT1331" i="13"/>
  <c r="AR1331" i="13"/>
  <c r="AQ1331" i="13"/>
  <c r="AP1331" i="13"/>
  <c r="AN1331" i="13"/>
  <c r="AM1331" i="13"/>
  <c r="AL1331" i="13"/>
  <c r="BH1330" i="13"/>
  <c r="BG1330" i="13"/>
  <c r="BF1330" i="13"/>
  <c r="BD1330" i="13"/>
  <c r="BC1330" i="13"/>
  <c r="BB1330" i="13"/>
  <c r="AZ1330" i="13"/>
  <c r="AY1330" i="13"/>
  <c r="AX1330" i="13"/>
  <c r="AV1330" i="13"/>
  <c r="AU1330" i="13"/>
  <c r="AT1330" i="13"/>
  <c r="AR1330" i="13"/>
  <c r="AQ1330" i="13"/>
  <c r="AP1330" i="13"/>
  <c r="AN1330" i="13"/>
  <c r="AM1330" i="13"/>
  <c r="AL1330" i="13"/>
  <c r="BH1329" i="13"/>
  <c r="BG1329" i="13"/>
  <c r="BF1329" i="13"/>
  <c r="BD1329" i="13"/>
  <c r="BC1329" i="13"/>
  <c r="BB1329" i="13"/>
  <c r="AZ1329" i="13"/>
  <c r="AY1329" i="13"/>
  <c r="AX1329" i="13"/>
  <c r="AV1329" i="13"/>
  <c r="AU1329" i="13"/>
  <c r="AT1329" i="13"/>
  <c r="AR1329" i="13"/>
  <c r="AQ1329" i="13"/>
  <c r="AP1329" i="13"/>
  <c r="AN1329" i="13"/>
  <c r="AM1329" i="13"/>
  <c r="AL1329" i="13"/>
  <c r="BH1328" i="13"/>
  <c r="BG1328" i="13"/>
  <c r="BF1328" i="13"/>
  <c r="BD1328" i="13"/>
  <c r="BC1328" i="13"/>
  <c r="BB1328" i="13"/>
  <c r="AZ1328" i="13"/>
  <c r="AY1328" i="13"/>
  <c r="AX1328" i="13"/>
  <c r="AV1328" i="13"/>
  <c r="AU1328" i="13"/>
  <c r="AT1328" i="13"/>
  <c r="AR1328" i="13"/>
  <c r="AQ1328" i="13"/>
  <c r="AP1328" i="13"/>
  <c r="AN1328" i="13"/>
  <c r="AM1328" i="13"/>
  <c r="AL1328" i="13"/>
  <c r="BH1327" i="13"/>
  <c r="BG1327" i="13"/>
  <c r="BF1327" i="13"/>
  <c r="BD1327" i="13"/>
  <c r="BC1327" i="13"/>
  <c r="BB1327" i="13"/>
  <c r="AZ1327" i="13"/>
  <c r="AY1327" i="13"/>
  <c r="AX1327" i="13"/>
  <c r="AV1327" i="13"/>
  <c r="AU1327" i="13"/>
  <c r="AT1327" i="13"/>
  <c r="AR1327" i="13"/>
  <c r="AQ1327" i="13"/>
  <c r="AP1327" i="13"/>
  <c r="AN1327" i="13"/>
  <c r="AM1327" i="13"/>
  <c r="AL1327" i="13"/>
  <c r="BH1326" i="13"/>
  <c r="BG1326" i="13"/>
  <c r="BF1326" i="13"/>
  <c r="BD1326" i="13"/>
  <c r="BC1326" i="13"/>
  <c r="BB1326" i="13"/>
  <c r="AZ1326" i="13"/>
  <c r="AY1326" i="13"/>
  <c r="AX1326" i="13"/>
  <c r="AV1326" i="13"/>
  <c r="AU1326" i="13"/>
  <c r="AT1326" i="13"/>
  <c r="AR1326" i="13"/>
  <c r="AQ1326" i="13"/>
  <c r="AP1326" i="13"/>
  <c r="AN1326" i="13"/>
  <c r="AM1326" i="13"/>
  <c r="AL1326" i="13"/>
  <c r="BH1325" i="13"/>
  <c r="BG1325" i="13"/>
  <c r="BF1325" i="13"/>
  <c r="BD1325" i="13"/>
  <c r="BC1325" i="13"/>
  <c r="BB1325" i="13"/>
  <c r="AZ1325" i="13"/>
  <c r="AY1325" i="13"/>
  <c r="AX1325" i="13"/>
  <c r="AV1325" i="13"/>
  <c r="AU1325" i="13"/>
  <c r="AT1325" i="13"/>
  <c r="AR1325" i="13"/>
  <c r="AQ1325" i="13"/>
  <c r="AP1325" i="13"/>
  <c r="AN1325" i="13"/>
  <c r="AM1325" i="13"/>
  <c r="AL1325" i="13"/>
  <c r="BH1324" i="13"/>
  <c r="BG1324" i="13"/>
  <c r="BF1324" i="13"/>
  <c r="BD1324" i="13"/>
  <c r="BC1324" i="13"/>
  <c r="BB1324" i="13"/>
  <c r="AZ1324" i="13"/>
  <c r="AY1324" i="13"/>
  <c r="AX1324" i="13"/>
  <c r="AV1324" i="13"/>
  <c r="AU1324" i="13"/>
  <c r="AT1324" i="13"/>
  <c r="AR1324" i="13"/>
  <c r="AQ1324" i="13"/>
  <c r="AP1324" i="13"/>
  <c r="AN1324" i="13"/>
  <c r="AM1324" i="13"/>
  <c r="AL1324" i="13"/>
  <c r="BH1323" i="13"/>
  <c r="BG1323" i="13"/>
  <c r="BF1323" i="13"/>
  <c r="BD1323" i="13"/>
  <c r="BC1323" i="13"/>
  <c r="BB1323" i="13"/>
  <c r="AZ1323" i="13"/>
  <c r="AY1323" i="13"/>
  <c r="AX1323" i="13"/>
  <c r="AV1323" i="13"/>
  <c r="AU1323" i="13"/>
  <c r="AT1323" i="13"/>
  <c r="AR1323" i="13"/>
  <c r="AQ1323" i="13"/>
  <c r="AP1323" i="13"/>
  <c r="AN1323" i="13"/>
  <c r="AM1323" i="13"/>
  <c r="AL1323" i="13"/>
  <c r="BH1322" i="13"/>
  <c r="BG1322" i="13"/>
  <c r="BF1322" i="13"/>
  <c r="BD1322" i="13"/>
  <c r="BC1322" i="13"/>
  <c r="BB1322" i="13"/>
  <c r="AZ1322" i="13"/>
  <c r="AY1322" i="13"/>
  <c r="AX1322" i="13"/>
  <c r="AV1322" i="13"/>
  <c r="AU1322" i="13"/>
  <c r="AT1322" i="13"/>
  <c r="AR1322" i="13"/>
  <c r="AQ1322" i="13"/>
  <c r="AP1322" i="13"/>
  <c r="AN1322" i="13"/>
  <c r="AM1322" i="13"/>
  <c r="AL1322" i="13"/>
  <c r="BH1321" i="13"/>
  <c r="BG1321" i="13"/>
  <c r="BF1321" i="13"/>
  <c r="BD1321" i="13"/>
  <c r="BC1321" i="13"/>
  <c r="BB1321" i="13"/>
  <c r="AZ1321" i="13"/>
  <c r="AY1321" i="13"/>
  <c r="AX1321" i="13"/>
  <c r="AV1321" i="13"/>
  <c r="AU1321" i="13"/>
  <c r="AT1321" i="13"/>
  <c r="AR1321" i="13"/>
  <c r="AQ1321" i="13"/>
  <c r="AP1321" i="13"/>
  <c r="AN1321" i="13"/>
  <c r="AM1321" i="13"/>
  <c r="AL1321" i="13"/>
  <c r="BH1320" i="13"/>
  <c r="BG1320" i="13"/>
  <c r="BF1320" i="13"/>
  <c r="BD1320" i="13"/>
  <c r="BC1320" i="13"/>
  <c r="BB1320" i="13"/>
  <c r="AZ1320" i="13"/>
  <c r="AY1320" i="13"/>
  <c r="AX1320" i="13"/>
  <c r="AV1320" i="13"/>
  <c r="AU1320" i="13"/>
  <c r="AT1320" i="13"/>
  <c r="AR1320" i="13"/>
  <c r="AQ1320" i="13"/>
  <c r="AP1320" i="13"/>
  <c r="AN1320" i="13"/>
  <c r="AM1320" i="13"/>
  <c r="AL1320" i="13"/>
  <c r="BH1319" i="13"/>
  <c r="BG1319" i="13"/>
  <c r="BF1319" i="13"/>
  <c r="BD1319" i="13"/>
  <c r="BC1319" i="13"/>
  <c r="BB1319" i="13"/>
  <c r="AZ1319" i="13"/>
  <c r="AY1319" i="13"/>
  <c r="AX1319" i="13"/>
  <c r="AV1319" i="13"/>
  <c r="AU1319" i="13"/>
  <c r="AT1319" i="13"/>
  <c r="AR1319" i="13"/>
  <c r="AQ1319" i="13"/>
  <c r="AP1319" i="13"/>
  <c r="AN1319" i="13"/>
  <c r="AM1319" i="13"/>
  <c r="AL1319" i="13"/>
  <c r="BH1318" i="13"/>
  <c r="BG1318" i="13"/>
  <c r="BF1318" i="13"/>
  <c r="BD1318" i="13"/>
  <c r="BC1318" i="13"/>
  <c r="BB1318" i="13"/>
  <c r="AZ1318" i="13"/>
  <c r="AY1318" i="13"/>
  <c r="AX1318" i="13"/>
  <c r="AV1318" i="13"/>
  <c r="AU1318" i="13"/>
  <c r="AT1318" i="13"/>
  <c r="AR1318" i="13"/>
  <c r="AQ1318" i="13"/>
  <c r="AP1318" i="13"/>
  <c r="AN1318" i="13"/>
  <c r="AM1318" i="13"/>
  <c r="AL1318" i="13"/>
  <c r="BH1317" i="13"/>
  <c r="BG1317" i="13"/>
  <c r="BF1317" i="13"/>
  <c r="BD1317" i="13"/>
  <c r="BC1317" i="13"/>
  <c r="BB1317" i="13"/>
  <c r="AZ1317" i="13"/>
  <c r="AY1317" i="13"/>
  <c r="AX1317" i="13"/>
  <c r="AV1317" i="13"/>
  <c r="AU1317" i="13"/>
  <c r="AT1317" i="13"/>
  <c r="AR1317" i="13"/>
  <c r="AQ1317" i="13"/>
  <c r="AP1317" i="13"/>
  <c r="AN1317" i="13"/>
  <c r="AM1317" i="13"/>
  <c r="AL1317" i="13"/>
  <c r="BH1316" i="13"/>
  <c r="BG1316" i="13"/>
  <c r="BF1316" i="13"/>
  <c r="BD1316" i="13"/>
  <c r="BC1316" i="13"/>
  <c r="BB1316" i="13"/>
  <c r="AZ1316" i="13"/>
  <c r="AY1316" i="13"/>
  <c r="AX1316" i="13"/>
  <c r="AV1316" i="13"/>
  <c r="AU1316" i="13"/>
  <c r="AT1316" i="13"/>
  <c r="AR1316" i="13"/>
  <c r="AQ1316" i="13"/>
  <c r="AP1316" i="13"/>
  <c r="AN1316" i="13"/>
  <c r="AM1316" i="13"/>
  <c r="AL1316" i="13"/>
  <c r="BH1315" i="13"/>
  <c r="BG1315" i="13"/>
  <c r="BF1315" i="13"/>
  <c r="BD1315" i="13"/>
  <c r="BC1315" i="13"/>
  <c r="BB1315" i="13"/>
  <c r="AZ1315" i="13"/>
  <c r="AY1315" i="13"/>
  <c r="AX1315" i="13"/>
  <c r="AV1315" i="13"/>
  <c r="AU1315" i="13"/>
  <c r="AT1315" i="13"/>
  <c r="AR1315" i="13"/>
  <c r="AQ1315" i="13"/>
  <c r="AP1315" i="13"/>
  <c r="AN1315" i="13"/>
  <c r="AM1315" i="13"/>
  <c r="AL1315" i="13"/>
  <c r="BH1314" i="13"/>
  <c r="BG1314" i="13"/>
  <c r="BF1314" i="13"/>
  <c r="BD1314" i="13"/>
  <c r="BC1314" i="13"/>
  <c r="BB1314" i="13"/>
  <c r="AZ1314" i="13"/>
  <c r="AY1314" i="13"/>
  <c r="AX1314" i="13"/>
  <c r="AV1314" i="13"/>
  <c r="AU1314" i="13"/>
  <c r="AT1314" i="13"/>
  <c r="AR1314" i="13"/>
  <c r="AQ1314" i="13"/>
  <c r="AP1314" i="13"/>
  <c r="AN1314" i="13"/>
  <c r="AM1314" i="13"/>
  <c r="AL1314" i="13"/>
  <c r="BH1313" i="13"/>
  <c r="BG1313" i="13"/>
  <c r="BF1313" i="13"/>
  <c r="BD1313" i="13"/>
  <c r="BC1313" i="13"/>
  <c r="BB1313" i="13"/>
  <c r="AZ1313" i="13"/>
  <c r="AY1313" i="13"/>
  <c r="AX1313" i="13"/>
  <c r="AV1313" i="13"/>
  <c r="AU1313" i="13"/>
  <c r="AT1313" i="13"/>
  <c r="AR1313" i="13"/>
  <c r="AQ1313" i="13"/>
  <c r="AP1313" i="13"/>
  <c r="AN1313" i="13"/>
  <c r="AM1313" i="13"/>
  <c r="AL1313" i="13"/>
  <c r="BH1312" i="13"/>
  <c r="BG1312" i="13"/>
  <c r="BF1312" i="13"/>
  <c r="BD1312" i="13"/>
  <c r="BC1312" i="13"/>
  <c r="BB1312" i="13"/>
  <c r="AZ1312" i="13"/>
  <c r="AY1312" i="13"/>
  <c r="AX1312" i="13"/>
  <c r="AV1312" i="13"/>
  <c r="AU1312" i="13"/>
  <c r="AT1312" i="13"/>
  <c r="AR1312" i="13"/>
  <c r="AQ1312" i="13"/>
  <c r="AP1312" i="13"/>
  <c r="AN1312" i="13"/>
  <c r="AM1312" i="13"/>
  <c r="AL1312" i="13"/>
  <c r="BH1311" i="13"/>
  <c r="BG1311" i="13"/>
  <c r="BF1311" i="13"/>
  <c r="BD1311" i="13"/>
  <c r="BC1311" i="13"/>
  <c r="BB1311" i="13"/>
  <c r="AZ1311" i="13"/>
  <c r="AY1311" i="13"/>
  <c r="AX1311" i="13"/>
  <c r="AV1311" i="13"/>
  <c r="AU1311" i="13"/>
  <c r="AT1311" i="13"/>
  <c r="AR1311" i="13"/>
  <c r="AQ1311" i="13"/>
  <c r="AP1311" i="13"/>
  <c r="AN1311" i="13"/>
  <c r="AM1311" i="13"/>
  <c r="AL1311" i="13"/>
  <c r="BH1310" i="13"/>
  <c r="BG1310" i="13"/>
  <c r="BF1310" i="13"/>
  <c r="BD1310" i="13"/>
  <c r="BC1310" i="13"/>
  <c r="BB1310" i="13"/>
  <c r="AZ1310" i="13"/>
  <c r="AY1310" i="13"/>
  <c r="AX1310" i="13"/>
  <c r="AV1310" i="13"/>
  <c r="AU1310" i="13"/>
  <c r="AT1310" i="13"/>
  <c r="AR1310" i="13"/>
  <c r="AQ1310" i="13"/>
  <c r="AP1310" i="13"/>
  <c r="AN1310" i="13"/>
  <c r="AM1310" i="13"/>
  <c r="AL1310" i="13"/>
  <c r="BH1309" i="13"/>
  <c r="BG1309" i="13"/>
  <c r="BF1309" i="13"/>
  <c r="BD1309" i="13"/>
  <c r="BC1309" i="13"/>
  <c r="BB1309" i="13"/>
  <c r="AZ1309" i="13"/>
  <c r="AY1309" i="13"/>
  <c r="AX1309" i="13"/>
  <c r="AV1309" i="13"/>
  <c r="AU1309" i="13"/>
  <c r="AT1309" i="13"/>
  <c r="AR1309" i="13"/>
  <c r="AQ1309" i="13"/>
  <c r="AP1309" i="13"/>
  <c r="AN1309" i="13"/>
  <c r="AM1309" i="13"/>
  <c r="AL1309" i="13"/>
  <c r="BH1308" i="13"/>
  <c r="BG1308" i="13"/>
  <c r="BF1308" i="13"/>
  <c r="BD1308" i="13"/>
  <c r="BC1308" i="13"/>
  <c r="BB1308" i="13"/>
  <c r="AZ1308" i="13"/>
  <c r="AY1308" i="13"/>
  <c r="AX1308" i="13"/>
  <c r="AV1308" i="13"/>
  <c r="AU1308" i="13"/>
  <c r="AT1308" i="13"/>
  <c r="AR1308" i="13"/>
  <c r="AQ1308" i="13"/>
  <c r="AP1308" i="13"/>
  <c r="AN1308" i="13"/>
  <c r="AM1308" i="13"/>
  <c r="AL1308" i="13"/>
  <c r="BH1307" i="13"/>
  <c r="BG1307" i="13"/>
  <c r="BF1307" i="13"/>
  <c r="BD1307" i="13"/>
  <c r="BC1307" i="13"/>
  <c r="BB1307" i="13"/>
  <c r="AZ1307" i="13"/>
  <c r="AY1307" i="13"/>
  <c r="AX1307" i="13"/>
  <c r="AV1307" i="13"/>
  <c r="AU1307" i="13"/>
  <c r="AT1307" i="13"/>
  <c r="AR1307" i="13"/>
  <c r="AQ1307" i="13"/>
  <c r="AP1307" i="13"/>
  <c r="AN1307" i="13"/>
  <c r="AM1307" i="13"/>
  <c r="AL1307" i="13"/>
  <c r="BH1306" i="13"/>
  <c r="BG1306" i="13"/>
  <c r="BF1306" i="13"/>
  <c r="BD1306" i="13"/>
  <c r="BC1306" i="13"/>
  <c r="BB1306" i="13"/>
  <c r="AZ1306" i="13"/>
  <c r="AY1306" i="13"/>
  <c r="AX1306" i="13"/>
  <c r="AV1306" i="13"/>
  <c r="AU1306" i="13"/>
  <c r="AT1306" i="13"/>
  <c r="AR1306" i="13"/>
  <c r="AQ1306" i="13"/>
  <c r="AP1306" i="13"/>
  <c r="AN1306" i="13"/>
  <c r="AM1306" i="13"/>
  <c r="AL1306" i="13"/>
  <c r="BH1305" i="13"/>
  <c r="BG1305" i="13"/>
  <c r="BF1305" i="13"/>
  <c r="BD1305" i="13"/>
  <c r="BC1305" i="13"/>
  <c r="BB1305" i="13"/>
  <c r="AZ1305" i="13"/>
  <c r="AY1305" i="13"/>
  <c r="AX1305" i="13"/>
  <c r="AV1305" i="13"/>
  <c r="AU1305" i="13"/>
  <c r="AT1305" i="13"/>
  <c r="AR1305" i="13"/>
  <c r="AQ1305" i="13"/>
  <c r="AP1305" i="13"/>
  <c r="AN1305" i="13"/>
  <c r="AM1305" i="13"/>
  <c r="AL1305" i="13"/>
  <c r="BH1304" i="13"/>
  <c r="BG1304" i="13"/>
  <c r="BF1304" i="13"/>
  <c r="BD1304" i="13"/>
  <c r="BC1304" i="13"/>
  <c r="BB1304" i="13"/>
  <c r="AZ1304" i="13"/>
  <c r="AY1304" i="13"/>
  <c r="AX1304" i="13"/>
  <c r="AV1304" i="13"/>
  <c r="AU1304" i="13"/>
  <c r="AT1304" i="13"/>
  <c r="AR1304" i="13"/>
  <c r="AQ1304" i="13"/>
  <c r="AP1304" i="13"/>
  <c r="AN1304" i="13"/>
  <c r="AM1304" i="13"/>
  <c r="AL1304" i="13"/>
  <c r="BH1303" i="13"/>
  <c r="BG1303" i="13"/>
  <c r="BF1303" i="13"/>
  <c r="BD1303" i="13"/>
  <c r="BC1303" i="13"/>
  <c r="BB1303" i="13"/>
  <c r="AZ1303" i="13"/>
  <c r="AY1303" i="13"/>
  <c r="AX1303" i="13"/>
  <c r="AV1303" i="13"/>
  <c r="AU1303" i="13"/>
  <c r="AT1303" i="13"/>
  <c r="AR1303" i="13"/>
  <c r="AQ1303" i="13"/>
  <c r="AP1303" i="13"/>
  <c r="AN1303" i="13"/>
  <c r="AM1303" i="13"/>
  <c r="AL1303" i="13"/>
  <c r="BH1302" i="13"/>
  <c r="BG1302" i="13"/>
  <c r="BF1302" i="13"/>
  <c r="BD1302" i="13"/>
  <c r="BC1302" i="13"/>
  <c r="BB1302" i="13"/>
  <c r="AZ1302" i="13"/>
  <c r="AY1302" i="13"/>
  <c r="AX1302" i="13"/>
  <c r="AV1302" i="13"/>
  <c r="AU1302" i="13"/>
  <c r="AW1302" i="13" s="1"/>
  <c r="AT1302" i="13"/>
  <c r="AR1302" i="13"/>
  <c r="AQ1302" i="13"/>
  <c r="AP1302" i="13"/>
  <c r="AN1302" i="13"/>
  <c r="AM1302" i="13"/>
  <c r="AL1302" i="13"/>
  <c r="BH1301" i="13"/>
  <c r="BG1301" i="13"/>
  <c r="BF1301" i="13"/>
  <c r="BD1301" i="13"/>
  <c r="BC1301" i="13"/>
  <c r="BB1301" i="13"/>
  <c r="AZ1301" i="13"/>
  <c r="AY1301" i="13"/>
  <c r="AX1301" i="13"/>
  <c r="AV1301" i="13"/>
  <c r="AU1301" i="13"/>
  <c r="AT1301" i="13"/>
  <c r="AR1301" i="13"/>
  <c r="AQ1301" i="13"/>
  <c r="AP1301" i="13"/>
  <c r="AN1301" i="13"/>
  <c r="AM1301" i="13"/>
  <c r="AL1301" i="13"/>
  <c r="BH1300" i="13"/>
  <c r="BG1300" i="13"/>
  <c r="BF1300" i="13"/>
  <c r="BD1300" i="13"/>
  <c r="BC1300" i="13"/>
  <c r="BB1300" i="13"/>
  <c r="AZ1300" i="13"/>
  <c r="AY1300" i="13"/>
  <c r="AX1300" i="13"/>
  <c r="AV1300" i="13"/>
  <c r="AU1300" i="13"/>
  <c r="AT1300" i="13"/>
  <c r="AR1300" i="13"/>
  <c r="AQ1300" i="13"/>
  <c r="AP1300" i="13"/>
  <c r="AN1300" i="13"/>
  <c r="AM1300" i="13"/>
  <c r="AL1300" i="13"/>
  <c r="BH1299" i="13"/>
  <c r="BG1299" i="13"/>
  <c r="BF1299" i="13"/>
  <c r="BD1299" i="13"/>
  <c r="BC1299" i="13"/>
  <c r="BB1299" i="13"/>
  <c r="AZ1299" i="13"/>
  <c r="AY1299" i="13"/>
  <c r="AX1299" i="13"/>
  <c r="BA1299" i="13" s="1"/>
  <c r="AV1299" i="13"/>
  <c r="AU1299" i="13"/>
  <c r="AT1299" i="13"/>
  <c r="AR1299" i="13"/>
  <c r="AQ1299" i="13"/>
  <c r="AP1299" i="13"/>
  <c r="AN1299" i="13"/>
  <c r="AM1299" i="13"/>
  <c r="AL1299" i="13"/>
  <c r="BH1298" i="13"/>
  <c r="BG1298" i="13"/>
  <c r="BF1298" i="13"/>
  <c r="BD1298" i="13"/>
  <c r="BC1298" i="13"/>
  <c r="BB1298" i="13"/>
  <c r="AZ1298" i="13"/>
  <c r="AY1298" i="13"/>
  <c r="AX1298" i="13"/>
  <c r="AV1298" i="13"/>
  <c r="AU1298" i="13"/>
  <c r="AT1298" i="13"/>
  <c r="AR1298" i="13"/>
  <c r="AQ1298" i="13"/>
  <c r="AP1298" i="13"/>
  <c r="AN1298" i="13"/>
  <c r="AM1298" i="13"/>
  <c r="AL1298" i="13"/>
  <c r="BH1297" i="13"/>
  <c r="BG1297" i="13"/>
  <c r="BF1297" i="13"/>
  <c r="BD1297" i="13"/>
  <c r="BC1297" i="13"/>
  <c r="BB1297" i="13"/>
  <c r="AZ1297" i="13"/>
  <c r="AY1297" i="13"/>
  <c r="AX1297" i="13"/>
  <c r="AV1297" i="13"/>
  <c r="AU1297" i="13"/>
  <c r="AT1297" i="13"/>
  <c r="AR1297" i="13"/>
  <c r="AQ1297" i="13"/>
  <c r="AP1297" i="13"/>
  <c r="AN1297" i="13"/>
  <c r="AM1297" i="13"/>
  <c r="AL1297" i="13"/>
  <c r="BH1296" i="13"/>
  <c r="BG1296" i="13"/>
  <c r="BF1296" i="13"/>
  <c r="BD1296" i="13"/>
  <c r="BC1296" i="13"/>
  <c r="BB1296" i="13"/>
  <c r="AZ1296" i="13"/>
  <c r="AY1296" i="13"/>
  <c r="AX1296" i="13"/>
  <c r="AV1296" i="13"/>
  <c r="AU1296" i="13"/>
  <c r="AT1296" i="13"/>
  <c r="AR1296" i="13"/>
  <c r="AQ1296" i="13"/>
  <c r="AP1296" i="13"/>
  <c r="AN1296" i="13"/>
  <c r="AM1296" i="13"/>
  <c r="AL1296" i="13"/>
  <c r="BH1295" i="13"/>
  <c r="BG1295" i="13"/>
  <c r="BF1295" i="13"/>
  <c r="BD1295" i="13"/>
  <c r="BC1295" i="13"/>
  <c r="BB1295" i="13"/>
  <c r="AZ1295" i="13"/>
  <c r="AY1295" i="13"/>
  <c r="AX1295" i="13"/>
  <c r="AV1295" i="13"/>
  <c r="AU1295" i="13"/>
  <c r="AT1295" i="13"/>
  <c r="AR1295" i="13"/>
  <c r="AQ1295" i="13"/>
  <c r="AP1295" i="13"/>
  <c r="AN1295" i="13"/>
  <c r="AM1295" i="13"/>
  <c r="AL1295" i="13"/>
  <c r="BH1294" i="13"/>
  <c r="BG1294" i="13"/>
  <c r="BF1294" i="13"/>
  <c r="BD1294" i="13"/>
  <c r="BC1294" i="13"/>
  <c r="BB1294" i="13"/>
  <c r="AZ1294" i="13"/>
  <c r="AY1294" i="13"/>
  <c r="AX1294" i="13"/>
  <c r="AV1294" i="13"/>
  <c r="AU1294" i="13"/>
  <c r="AT1294" i="13"/>
  <c r="AR1294" i="13"/>
  <c r="AQ1294" i="13"/>
  <c r="AP1294" i="13"/>
  <c r="AN1294" i="13"/>
  <c r="AM1294" i="13"/>
  <c r="AL1294" i="13"/>
  <c r="BH1293" i="13"/>
  <c r="BG1293" i="13"/>
  <c r="BF1293" i="13"/>
  <c r="BD1293" i="13"/>
  <c r="BC1293" i="13"/>
  <c r="BB1293" i="13"/>
  <c r="AZ1293" i="13"/>
  <c r="AY1293" i="13"/>
  <c r="AX1293" i="13"/>
  <c r="AV1293" i="13"/>
  <c r="AU1293" i="13"/>
  <c r="AT1293" i="13"/>
  <c r="AR1293" i="13"/>
  <c r="AQ1293" i="13"/>
  <c r="AP1293" i="13"/>
  <c r="AN1293" i="13"/>
  <c r="AM1293" i="13"/>
  <c r="AO1293" i="13" s="1"/>
  <c r="AL1293" i="13"/>
  <c r="BH1292" i="13"/>
  <c r="BG1292" i="13"/>
  <c r="BF1292" i="13"/>
  <c r="BD1292" i="13"/>
  <c r="BC1292" i="13"/>
  <c r="BB1292" i="13"/>
  <c r="AZ1292" i="13"/>
  <c r="AY1292" i="13"/>
  <c r="AX1292" i="13"/>
  <c r="AV1292" i="13"/>
  <c r="AU1292" i="13"/>
  <c r="AT1292" i="13"/>
  <c r="AR1292" i="13"/>
  <c r="AQ1292" i="13"/>
  <c r="AP1292" i="13"/>
  <c r="AN1292" i="13"/>
  <c r="AM1292" i="13"/>
  <c r="AL1292" i="13"/>
  <c r="BH1291" i="13"/>
  <c r="BG1291" i="13"/>
  <c r="BF1291" i="13"/>
  <c r="BD1291" i="13"/>
  <c r="BC1291" i="13"/>
  <c r="BB1291" i="13"/>
  <c r="AZ1291" i="13"/>
  <c r="AY1291" i="13"/>
  <c r="AX1291" i="13"/>
  <c r="AV1291" i="13"/>
  <c r="AU1291" i="13"/>
  <c r="AT1291" i="13"/>
  <c r="AR1291" i="13"/>
  <c r="AQ1291" i="13"/>
  <c r="AP1291" i="13"/>
  <c r="AN1291" i="13"/>
  <c r="AM1291" i="13"/>
  <c r="AL1291" i="13"/>
  <c r="BH1290" i="13"/>
  <c r="BG1290" i="13"/>
  <c r="BF1290" i="13"/>
  <c r="BD1290" i="13"/>
  <c r="BC1290" i="13"/>
  <c r="BB1290" i="13"/>
  <c r="AZ1290" i="13"/>
  <c r="AY1290" i="13"/>
  <c r="AX1290" i="13"/>
  <c r="AV1290" i="13"/>
  <c r="AU1290" i="13"/>
  <c r="AT1290" i="13"/>
  <c r="AR1290" i="13"/>
  <c r="AQ1290" i="13"/>
  <c r="AP1290" i="13"/>
  <c r="AS1290" i="13" s="1"/>
  <c r="AN1290" i="13"/>
  <c r="AM1290" i="13"/>
  <c r="AL1290" i="13"/>
  <c r="BH1289" i="13"/>
  <c r="BG1289" i="13"/>
  <c r="BF1289" i="13"/>
  <c r="BD1289" i="13"/>
  <c r="BC1289" i="13"/>
  <c r="BB1289" i="13"/>
  <c r="AZ1289" i="13"/>
  <c r="AY1289" i="13"/>
  <c r="AX1289" i="13"/>
  <c r="AV1289" i="13"/>
  <c r="AU1289" i="13"/>
  <c r="AT1289" i="13"/>
  <c r="AR1289" i="13"/>
  <c r="AQ1289" i="13"/>
  <c r="AP1289" i="13"/>
  <c r="AN1289" i="13"/>
  <c r="AM1289" i="13"/>
  <c r="AL1289" i="13"/>
  <c r="BH1288" i="13"/>
  <c r="BG1288" i="13"/>
  <c r="BF1288" i="13"/>
  <c r="BD1288" i="13"/>
  <c r="BC1288" i="13"/>
  <c r="BB1288" i="13"/>
  <c r="AZ1288" i="13"/>
  <c r="AY1288" i="13"/>
  <c r="AX1288" i="13"/>
  <c r="AV1288" i="13"/>
  <c r="AU1288" i="13"/>
  <c r="AT1288" i="13"/>
  <c r="AR1288" i="13"/>
  <c r="AQ1288" i="13"/>
  <c r="AP1288" i="13"/>
  <c r="AN1288" i="13"/>
  <c r="AM1288" i="13"/>
  <c r="AL1288" i="13"/>
  <c r="BH1287" i="13"/>
  <c r="BG1287" i="13"/>
  <c r="BF1287" i="13"/>
  <c r="BD1287" i="13"/>
  <c r="BC1287" i="13"/>
  <c r="BB1287" i="13"/>
  <c r="AZ1287" i="13"/>
  <c r="AY1287" i="13"/>
  <c r="AX1287" i="13"/>
  <c r="AV1287" i="13"/>
  <c r="AU1287" i="13"/>
  <c r="AT1287" i="13"/>
  <c r="AR1287" i="13"/>
  <c r="AQ1287" i="13"/>
  <c r="AP1287" i="13"/>
  <c r="AN1287" i="13"/>
  <c r="AM1287" i="13"/>
  <c r="AL1287" i="13"/>
  <c r="BH1286" i="13"/>
  <c r="BG1286" i="13"/>
  <c r="BF1286" i="13"/>
  <c r="BD1286" i="13"/>
  <c r="BC1286" i="13"/>
  <c r="BB1286" i="13"/>
  <c r="AZ1286" i="13"/>
  <c r="AY1286" i="13"/>
  <c r="AX1286" i="13"/>
  <c r="AV1286" i="13"/>
  <c r="AU1286" i="13"/>
  <c r="AT1286" i="13"/>
  <c r="AR1286" i="13"/>
  <c r="AQ1286" i="13"/>
  <c r="AP1286" i="13"/>
  <c r="AN1286" i="13"/>
  <c r="AM1286" i="13"/>
  <c r="AL1286" i="13"/>
  <c r="BH1285" i="13"/>
  <c r="BG1285" i="13"/>
  <c r="BF1285" i="13"/>
  <c r="BD1285" i="13"/>
  <c r="BC1285" i="13"/>
  <c r="BB1285" i="13"/>
  <c r="AZ1285" i="13"/>
  <c r="AY1285" i="13"/>
  <c r="AX1285" i="13"/>
  <c r="AV1285" i="13"/>
  <c r="AU1285" i="13"/>
  <c r="AT1285" i="13"/>
  <c r="AR1285" i="13"/>
  <c r="AQ1285" i="13"/>
  <c r="AP1285" i="13"/>
  <c r="AN1285" i="13"/>
  <c r="AM1285" i="13"/>
  <c r="AL1285" i="13"/>
  <c r="BH1284" i="13"/>
  <c r="BG1284" i="13"/>
  <c r="BF1284" i="13"/>
  <c r="BD1284" i="13"/>
  <c r="BC1284" i="13"/>
  <c r="BB1284" i="13"/>
  <c r="AZ1284" i="13"/>
  <c r="AY1284" i="13"/>
  <c r="AX1284" i="13"/>
  <c r="AV1284" i="13"/>
  <c r="AU1284" i="13"/>
  <c r="AT1284" i="13"/>
  <c r="AR1284" i="13"/>
  <c r="AQ1284" i="13"/>
  <c r="AP1284" i="13"/>
  <c r="AN1284" i="13"/>
  <c r="AM1284" i="13"/>
  <c r="AL1284" i="13"/>
  <c r="BH1283" i="13"/>
  <c r="BG1283" i="13"/>
  <c r="BF1283" i="13"/>
  <c r="BD1283" i="13"/>
  <c r="BC1283" i="13"/>
  <c r="BE1283" i="13" s="1"/>
  <c r="BB1283" i="13"/>
  <c r="AZ1283" i="13"/>
  <c r="AY1283" i="13"/>
  <c r="AX1283" i="13"/>
  <c r="AV1283" i="13"/>
  <c r="AU1283" i="13"/>
  <c r="AT1283" i="13"/>
  <c r="AR1283" i="13"/>
  <c r="AQ1283" i="13"/>
  <c r="AP1283" i="13"/>
  <c r="AN1283" i="13"/>
  <c r="AM1283" i="13"/>
  <c r="AL1283" i="13"/>
  <c r="BH1282" i="13"/>
  <c r="BG1282" i="13"/>
  <c r="BF1282" i="13"/>
  <c r="BD1282" i="13"/>
  <c r="BC1282" i="13"/>
  <c r="BB1282" i="13"/>
  <c r="AZ1282" i="13"/>
  <c r="AY1282" i="13"/>
  <c r="AX1282" i="13"/>
  <c r="AV1282" i="13"/>
  <c r="AU1282" i="13"/>
  <c r="AT1282" i="13"/>
  <c r="AR1282" i="13"/>
  <c r="AQ1282" i="13"/>
  <c r="AP1282" i="13"/>
  <c r="AN1282" i="13"/>
  <c r="AM1282" i="13"/>
  <c r="AL1282" i="13"/>
  <c r="BH1281" i="13"/>
  <c r="BG1281" i="13"/>
  <c r="BF1281" i="13"/>
  <c r="BD1281" i="13"/>
  <c r="BC1281" i="13"/>
  <c r="BB1281" i="13"/>
  <c r="AZ1281" i="13"/>
  <c r="AY1281" i="13"/>
  <c r="AX1281" i="13"/>
  <c r="AV1281" i="13"/>
  <c r="AU1281" i="13"/>
  <c r="AT1281" i="13"/>
  <c r="AR1281" i="13"/>
  <c r="AQ1281" i="13"/>
  <c r="AP1281" i="13"/>
  <c r="AN1281" i="13"/>
  <c r="AM1281" i="13"/>
  <c r="AL1281" i="13"/>
  <c r="BH1280" i="13"/>
  <c r="BG1280" i="13"/>
  <c r="BF1280" i="13"/>
  <c r="BD1280" i="13"/>
  <c r="BC1280" i="13"/>
  <c r="BB1280" i="13"/>
  <c r="AZ1280" i="13"/>
  <c r="AY1280" i="13"/>
  <c r="AX1280" i="13"/>
  <c r="AV1280" i="13"/>
  <c r="AU1280" i="13"/>
  <c r="AT1280" i="13"/>
  <c r="AR1280" i="13"/>
  <c r="AQ1280" i="13"/>
  <c r="AP1280" i="13"/>
  <c r="AN1280" i="13"/>
  <c r="AM1280" i="13"/>
  <c r="AL1280" i="13"/>
  <c r="BH1279" i="13"/>
  <c r="BG1279" i="13"/>
  <c r="BF1279" i="13"/>
  <c r="BD1279" i="13"/>
  <c r="BC1279" i="13"/>
  <c r="BB1279" i="13"/>
  <c r="AZ1279" i="13"/>
  <c r="AY1279" i="13"/>
  <c r="AX1279" i="13"/>
  <c r="AV1279" i="13"/>
  <c r="AU1279" i="13"/>
  <c r="AT1279" i="13"/>
  <c r="AR1279" i="13"/>
  <c r="AQ1279" i="13"/>
  <c r="AP1279" i="13"/>
  <c r="AN1279" i="13"/>
  <c r="AM1279" i="13"/>
  <c r="AL1279" i="13"/>
  <c r="BH1278" i="13"/>
  <c r="BG1278" i="13"/>
  <c r="BF1278" i="13"/>
  <c r="BD1278" i="13"/>
  <c r="BC1278" i="13"/>
  <c r="BB1278" i="13"/>
  <c r="AZ1278" i="13"/>
  <c r="AY1278" i="13"/>
  <c r="AX1278" i="13"/>
  <c r="BA1278" i="13" s="1"/>
  <c r="AV1278" i="13"/>
  <c r="AU1278" i="13"/>
  <c r="AT1278" i="13"/>
  <c r="AR1278" i="13"/>
  <c r="AQ1278" i="13"/>
  <c r="AP1278" i="13"/>
  <c r="AN1278" i="13"/>
  <c r="AM1278" i="13"/>
  <c r="AL1278" i="13"/>
  <c r="BH1277" i="13"/>
  <c r="BG1277" i="13"/>
  <c r="BF1277" i="13"/>
  <c r="BD1277" i="13"/>
  <c r="BC1277" i="13"/>
  <c r="BB1277" i="13"/>
  <c r="AZ1277" i="13"/>
  <c r="AY1277" i="13"/>
  <c r="AX1277" i="13"/>
  <c r="AV1277" i="13"/>
  <c r="AU1277" i="13"/>
  <c r="AT1277" i="13"/>
  <c r="AR1277" i="13"/>
  <c r="AQ1277" i="13"/>
  <c r="AP1277" i="13"/>
  <c r="AN1277" i="13"/>
  <c r="AM1277" i="13"/>
  <c r="AL1277" i="13"/>
  <c r="BH1276" i="13"/>
  <c r="BG1276" i="13"/>
  <c r="BF1276" i="13"/>
  <c r="BD1276" i="13"/>
  <c r="BC1276" i="13"/>
  <c r="BB1276" i="13"/>
  <c r="AZ1276" i="13"/>
  <c r="AY1276" i="13"/>
  <c r="AX1276" i="13"/>
  <c r="AV1276" i="13"/>
  <c r="AU1276" i="13"/>
  <c r="AT1276" i="13"/>
  <c r="AR1276" i="13"/>
  <c r="AQ1276" i="13"/>
  <c r="AP1276" i="13"/>
  <c r="AS1276" i="13" s="1"/>
  <c r="AN1276" i="13"/>
  <c r="AM1276" i="13"/>
  <c r="AL1276" i="13"/>
  <c r="BH1275" i="13"/>
  <c r="BG1275" i="13"/>
  <c r="BF1275" i="13"/>
  <c r="BD1275" i="13"/>
  <c r="BC1275" i="13"/>
  <c r="BB1275" i="13"/>
  <c r="AZ1275" i="13"/>
  <c r="AY1275" i="13"/>
  <c r="AX1275" i="13"/>
  <c r="AV1275" i="13"/>
  <c r="AU1275" i="13"/>
  <c r="AT1275" i="13"/>
  <c r="AR1275" i="13"/>
  <c r="AQ1275" i="13"/>
  <c r="AP1275" i="13"/>
  <c r="AN1275" i="13"/>
  <c r="AM1275" i="13"/>
  <c r="AL1275" i="13"/>
  <c r="BH1274" i="13"/>
  <c r="BG1274" i="13"/>
  <c r="BF1274" i="13"/>
  <c r="BD1274" i="13"/>
  <c r="BC1274" i="13"/>
  <c r="BB1274" i="13"/>
  <c r="AZ1274" i="13"/>
  <c r="AY1274" i="13"/>
  <c r="AX1274" i="13"/>
  <c r="AV1274" i="13"/>
  <c r="AU1274" i="13"/>
  <c r="AT1274" i="13"/>
  <c r="AR1274" i="13"/>
  <c r="AQ1274" i="13"/>
  <c r="AP1274" i="13"/>
  <c r="AN1274" i="13"/>
  <c r="AM1274" i="13"/>
  <c r="AL1274" i="13"/>
  <c r="BH1273" i="13"/>
  <c r="BG1273" i="13"/>
  <c r="BF1273" i="13"/>
  <c r="BD1273" i="13"/>
  <c r="BC1273" i="13"/>
  <c r="BB1273" i="13"/>
  <c r="AZ1273" i="13"/>
  <c r="AY1273" i="13"/>
  <c r="AX1273" i="13"/>
  <c r="AV1273" i="13"/>
  <c r="AU1273" i="13"/>
  <c r="AT1273" i="13"/>
  <c r="AR1273" i="13"/>
  <c r="AQ1273" i="13"/>
  <c r="AP1273" i="13"/>
  <c r="AN1273" i="13"/>
  <c r="AM1273" i="13"/>
  <c r="AL1273" i="13"/>
  <c r="BH1272" i="13"/>
  <c r="BG1272" i="13"/>
  <c r="BF1272" i="13"/>
  <c r="BD1272" i="13"/>
  <c r="BC1272" i="13"/>
  <c r="BB1272" i="13"/>
  <c r="AZ1272" i="13"/>
  <c r="AY1272" i="13"/>
  <c r="AX1272" i="13"/>
  <c r="AV1272" i="13"/>
  <c r="AU1272" i="13"/>
  <c r="AT1272" i="13"/>
  <c r="AR1272" i="13"/>
  <c r="AQ1272" i="13"/>
  <c r="AP1272" i="13"/>
  <c r="AN1272" i="13"/>
  <c r="AM1272" i="13"/>
  <c r="AL1272" i="13"/>
  <c r="BH1271" i="13"/>
  <c r="BG1271" i="13"/>
  <c r="BF1271" i="13"/>
  <c r="BD1271" i="13"/>
  <c r="BC1271" i="13"/>
  <c r="BB1271" i="13"/>
  <c r="AZ1271" i="13"/>
  <c r="AY1271" i="13"/>
  <c r="AX1271" i="13"/>
  <c r="AV1271" i="13"/>
  <c r="AU1271" i="13"/>
  <c r="AT1271" i="13"/>
  <c r="AR1271" i="13"/>
  <c r="AQ1271" i="13"/>
  <c r="AP1271" i="13"/>
  <c r="AN1271" i="13"/>
  <c r="AM1271" i="13"/>
  <c r="AL1271" i="13"/>
  <c r="BH1270" i="13"/>
  <c r="BG1270" i="13"/>
  <c r="BF1270" i="13"/>
  <c r="BD1270" i="13"/>
  <c r="BC1270" i="13"/>
  <c r="BB1270" i="13"/>
  <c r="AZ1270" i="13"/>
  <c r="AY1270" i="13"/>
  <c r="AX1270" i="13"/>
  <c r="AV1270" i="13"/>
  <c r="AU1270" i="13"/>
  <c r="AT1270" i="13"/>
  <c r="AR1270" i="13"/>
  <c r="AQ1270" i="13"/>
  <c r="AP1270" i="13"/>
  <c r="AN1270" i="13"/>
  <c r="AM1270" i="13"/>
  <c r="AL1270" i="13"/>
  <c r="BH1269" i="13"/>
  <c r="BG1269" i="13"/>
  <c r="BF1269" i="13"/>
  <c r="BD1269" i="13"/>
  <c r="BC1269" i="13"/>
  <c r="BB1269" i="13"/>
  <c r="AZ1269" i="13"/>
  <c r="AY1269" i="13"/>
  <c r="AX1269" i="13"/>
  <c r="AV1269" i="13"/>
  <c r="AU1269" i="13"/>
  <c r="AT1269" i="13"/>
  <c r="AR1269" i="13"/>
  <c r="AQ1269" i="13"/>
  <c r="AP1269" i="13"/>
  <c r="AN1269" i="13"/>
  <c r="AM1269" i="13"/>
  <c r="AL1269" i="13"/>
  <c r="BH1268" i="13"/>
  <c r="BG1268" i="13"/>
  <c r="BF1268" i="13"/>
  <c r="BD1268" i="13"/>
  <c r="BC1268" i="13"/>
  <c r="BB1268" i="13"/>
  <c r="AZ1268" i="13"/>
  <c r="AY1268" i="13"/>
  <c r="AX1268" i="13"/>
  <c r="AV1268" i="13"/>
  <c r="AU1268" i="13"/>
  <c r="AT1268" i="13"/>
  <c r="AR1268" i="13"/>
  <c r="AQ1268" i="13"/>
  <c r="AP1268" i="13"/>
  <c r="AN1268" i="13"/>
  <c r="AM1268" i="13"/>
  <c r="AL1268" i="13"/>
  <c r="BH1267" i="13"/>
  <c r="BG1267" i="13"/>
  <c r="BF1267" i="13"/>
  <c r="BD1267" i="13"/>
  <c r="BC1267" i="13"/>
  <c r="BB1267" i="13"/>
  <c r="AZ1267" i="13"/>
  <c r="AY1267" i="13"/>
  <c r="AX1267" i="13"/>
  <c r="AV1267" i="13"/>
  <c r="AU1267" i="13"/>
  <c r="AT1267" i="13"/>
  <c r="AR1267" i="13"/>
  <c r="AQ1267" i="13"/>
  <c r="AP1267" i="13"/>
  <c r="AN1267" i="13"/>
  <c r="AM1267" i="13"/>
  <c r="AL1267" i="13"/>
  <c r="BH1266" i="13"/>
  <c r="BG1266" i="13"/>
  <c r="BF1266" i="13"/>
  <c r="BD1266" i="13"/>
  <c r="BC1266" i="13"/>
  <c r="BB1266" i="13"/>
  <c r="AZ1266" i="13"/>
  <c r="AY1266" i="13"/>
  <c r="AX1266" i="13"/>
  <c r="AV1266" i="13"/>
  <c r="AU1266" i="13"/>
  <c r="AT1266" i="13"/>
  <c r="AR1266" i="13"/>
  <c r="AQ1266" i="13"/>
  <c r="AP1266" i="13"/>
  <c r="AS1266" i="13" s="1"/>
  <c r="AN1266" i="13"/>
  <c r="AM1266" i="13"/>
  <c r="AL1266" i="13"/>
  <c r="BH1265" i="13"/>
  <c r="BG1265" i="13"/>
  <c r="BF1265" i="13"/>
  <c r="BD1265" i="13"/>
  <c r="BC1265" i="13"/>
  <c r="BB1265" i="13"/>
  <c r="AZ1265" i="13"/>
  <c r="AY1265" i="13"/>
  <c r="AX1265" i="13"/>
  <c r="AV1265" i="13"/>
  <c r="AU1265" i="13"/>
  <c r="AT1265" i="13"/>
  <c r="AR1265" i="13"/>
  <c r="AQ1265" i="13"/>
  <c r="AP1265" i="13"/>
  <c r="AN1265" i="13"/>
  <c r="AM1265" i="13"/>
  <c r="AL1265" i="13"/>
  <c r="BH1264" i="13"/>
  <c r="BG1264" i="13"/>
  <c r="BF1264" i="13"/>
  <c r="BD1264" i="13"/>
  <c r="BC1264" i="13"/>
  <c r="BB1264" i="13"/>
  <c r="AZ1264" i="13"/>
  <c r="AY1264" i="13"/>
  <c r="AX1264" i="13"/>
  <c r="AV1264" i="13"/>
  <c r="AU1264" i="13"/>
  <c r="AT1264" i="13"/>
  <c r="AR1264" i="13"/>
  <c r="AQ1264" i="13"/>
  <c r="AP1264" i="13"/>
  <c r="AN1264" i="13"/>
  <c r="AM1264" i="13"/>
  <c r="AL1264" i="13"/>
  <c r="BH1263" i="13"/>
  <c r="BG1263" i="13"/>
  <c r="BF1263" i="13"/>
  <c r="BD1263" i="13"/>
  <c r="BC1263" i="13"/>
  <c r="BB1263" i="13"/>
  <c r="AZ1263" i="13"/>
  <c r="AY1263" i="13"/>
  <c r="AX1263" i="13"/>
  <c r="AV1263" i="13"/>
  <c r="AU1263" i="13"/>
  <c r="AT1263" i="13"/>
  <c r="AR1263" i="13"/>
  <c r="AQ1263" i="13"/>
  <c r="AP1263" i="13"/>
  <c r="AN1263" i="13"/>
  <c r="AM1263" i="13"/>
  <c r="AL1263" i="13"/>
  <c r="BH1262" i="13"/>
  <c r="BG1262" i="13"/>
  <c r="BF1262" i="13"/>
  <c r="BD1262" i="13"/>
  <c r="BC1262" i="13"/>
  <c r="BB1262" i="13"/>
  <c r="AZ1262" i="13"/>
  <c r="AY1262" i="13"/>
  <c r="AX1262" i="13"/>
  <c r="AV1262" i="13"/>
  <c r="AU1262" i="13"/>
  <c r="AT1262" i="13"/>
  <c r="AR1262" i="13"/>
  <c r="AQ1262" i="13"/>
  <c r="AP1262" i="13"/>
  <c r="AN1262" i="13"/>
  <c r="AM1262" i="13"/>
  <c r="AL1262" i="13"/>
  <c r="BH1261" i="13"/>
  <c r="BG1261" i="13"/>
  <c r="BF1261" i="13"/>
  <c r="BD1261" i="13"/>
  <c r="BC1261" i="13"/>
  <c r="BB1261" i="13"/>
  <c r="AZ1261" i="13"/>
  <c r="AY1261" i="13"/>
  <c r="AX1261" i="13"/>
  <c r="AV1261" i="13"/>
  <c r="AU1261" i="13"/>
  <c r="AT1261" i="13"/>
  <c r="AR1261" i="13"/>
  <c r="AQ1261" i="13"/>
  <c r="AP1261" i="13"/>
  <c r="AN1261" i="13"/>
  <c r="AM1261" i="13"/>
  <c r="AL1261" i="13"/>
  <c r="BH1260" i="13"/>
  <c r="BG1260" i="13"/>
  <c r="BF1260" i="13"/>
  <c r="BD1260" i="13"/>
  <c r="BC1260" i="13"/>
  <c r="BB1260" i="13"/>
  <c r="AZ1260" i="13"/>
  <c r="AY1260" i="13"/>
  <c r="AX1260" i="13"/>
  <c r="AV1260" i="13"/>
  <c r="AU1260" i="13"/>
  <c r="AT1260" i="13"/>
  <c r="AR1260" i="13"/>
  <c r="AQ1260" i="13"/>
  <c r="AP1260" i="13"/>
  <c r="AN1260" i="13"/>
  <c r="AM1260" i="13"/>
  <c r="AL1260" i="13"/>
  <c r="BH1259" i="13"/>
  <c r="BG1259" i="13"/>
  <c r="BF1259" i="13"/>
  <c r="BD1259" i="13"/>
  <c r="BC1259" i="13"/>
  <c r="BB1259" i="13"/>
  <c r="AZ1259" i="13"/>
  <c r="BA1259" i="13" s="1"/>
  <c r="AY1259" i="13"/>
  <c r="AX1259" i="13"/>
  <c r="AV1259" i="13"/>
  <c r="AU1259" i="13"/>
  <c r="AT1259" i="13"/>
  <c r="AR1259" i="13"/>
  <c r="AQ1259" i="13"/>
  <c r="AP1259" i="13"/>
  <c r="AN1259" i="13"/>
  <c r="AM1259" i="13"/>
  <c r="AL1259" i="13"/>
  <c r="BH1258" i="13"/>
  <c r="BG1258" i="13"/>
  <c r="BF1258" i="13"/>
  <c r="BD1258" i="13"/>
  <c r="BC1258" i="13"/>
  <c r="BB1258" i="13"/>
  <c r="AZ1258" i="13"/>
  <c r="AY1258" i="13"/>
  <c r="AX1258" i="13"/>
  <c r="AV1258" i="13"/>
  <c r="AU1258" i="13"/>
  <c r="AT1258" i="13"/>
  <c r="AR1258" i="13"/>
  <c r="AQ1258" i="13"/>
  <c r="AP1258" i="13"/>
  <c r="AN1258" i="13"/>
  <c r="AM1258" i="13"/>
  <c r="AL1258" i="13"/>
  <c r="BH1257" i="13"/>
  <c r="BG1257" i="13"/>
  <c r="BF1257" i="13"/>
  <c r="BD1257" i="13"/>
  <c r="BC1257" i="13"/>
  <c r="BB1257" i="13"/>
  <c r="AZ1257" i="13"/>
  <c r="AY1257" i="13"/>
  <c r="AX1257" i="13"/>
  <c r="AV1257" i="13"/>
  <c r="AU1257" i="13"/>
  <c r="AT1257" i="13"/>
  <c r="AR1257" i="13"/>
  <c r="AQ1257" i="13"/>
  <c r="AP1257" i="13"/>
  <c r="AN1257" i="13"/>
  <c r="AM1257" i="13"/>
  <c r="AL1257" i="13"/>
  <c r="BH1256" i="13"/>
  <c r="BG1256" i="13"/>
  <c r="BF1256" i="13"/>
  <c r="BD1256" i="13"/>
  <c r="BC1256" i="13"/>
  <c r="BB1256" i="13"/>
  <c r="AZ1256" i="13"/>
  <c r="AY1256" i="13"/>
  <c r="AX1256" i="13"/>
  <c r="AV1256" i="13"/>
  <c r="AU1256" i="13"/>
  <c r="AT1256" i="13"/>
  <c r="AR1256" i="13"/>
  <c r="AQ1256" i="13"/>
  <c r="AP1256" i="13"/>
  <c r="AN1256" i="13"/>
  <c r="AM1256" i="13"/>
  <c r="AL1256" i="13"/>
  <c r="BH1255" i="13"/>
  <c r="BG1255" i="13"/>
  <c r="BF1255" i="13"/>
  <c r="BD1255" i="13"/>
  <c r="BC1255" i="13"/>
  <c r="BB1255" i="13"/>
  <c r="AZ1255" i="13"/>
  <c r="AY1255" i="13"/>
  <c r="AX1255" i="13"/>
  <c r="AV1255" i="13"/>
  <c r="AU1255" i="13"/>
  <c r="AT1255" i="13"/>
  <c r="AR1255" i="13"/>
  <c r="AQ1255" i="13"/>
  <c r="AP1255" i="13"/>
  <c r="AN1255" i="13"/>
  <c r="AM1255" i="13"/>
  <c r="AL1255" i="13"/>
  <c r="BH1254" i="13"/>
  <c r="BG1254" i="13"/>
  <c r="BF1254" i="13"/>
  <c r="BD1254" i="13"/>
  <c r="BC1254" i="13"/>
  <c r="BB1254" i="13"/>
  <c r="AZ1254" i="13"/>
  <c r="AY1254" i="13"/>
  <c r="AX1254" i="13"/>
  <c r="AV1254" i="13"/>
  <c r="AU1254" i="13"/>
  <c r="AT1254" i="13"/>
  <c r="AS1254" i="13"/>
  <c r="AR1254" i="13"/>
  <c r="AQ1254" i="13"/>
  <c r="AP1254" i="13"/>
  <c r="AN1254" i="13"/>
  <c r="AM1254" i="13"/>
  <c r="AL1254" i="13"/>
  <c r="BH1253" i="13"/>
  <c r="BG1253" i="13"/>
  <c r="BF1253" i="13"/>
  <c r="BD1253" i="13"/>
  <c r="BC1253" i="13"/>
  <c r="BB1253" i="13"/>
  <c r="AZ1253" i="13"/>
  <c r="AY1253" i="13"/>
  <c r="AX1253" i="13"/>
  <c r="AV1253" i="13"/>
  <c r="AU1253" i="13"/>
  <c r="AT1253" i="13"/>
  <c r="AR1253" i="13"/>
  <c r="AQ1253" i="13"/>
  <c r="AP1253" i="13"/>
  <c r="AN1253" i="13"/>
  <c r="AM1253" i="13"/>
  <c r="AL1253" i="13"/>
  <c r="BH1252" i="13"/>
  <c r="BG1252" i="13"/>
  <c r="BF1252" i="13"/>
  <c r="BD1252" i="13"/>
  <c r="BC1252" i="13"/>
  <c r="BB1252" i="13"/>
  <c r="AZ1252" i="13"/>
  <c r="AY1252" i="13"/>
  <c r="AX1252" i="13"/>
  <c r="AV1252" i="13"/>
  <c r="AU1252" i="13"/>
  <c r="AT1252" i="13"/>
  <c r="AR1252" i="13"/>
  <c r="AQ1252" i="13"/>
  <c r="AP1252" i="13"/>
  <c r="AN1252" i="13"/>
  <c r="AM1252" i="13"/>
  <c r="AL1252" i="13"/>
  <c r="BH1251" i="13"/>
  <c r="BG1251" i="13"/>
  <c r="BF1251" i="13"/>
  <c r="BD1251" i="13"/>
  <c r="BC1251" i="13"/>
  <c r="BB1251" i="13"/>
  <c r="AZ1251" i="13"/>
  <c r="AY1251" i="13"/>
  <c r="AX1251" i="13"/>
  <c r="AV1251" i="13"/>
  <c r="AU1251" i="13"/>
  <c r="AT1251" i="13"/>
  <c r="AR1251" i="13"/>
  <c r="AQ1251" i="13"/>
  <c r="AP1251" i="13"/>
  <c r="AN1251" i="13"/>
  <c r="AM1251" i="13"/>
  <c r="AL1251" i="13"/>
  <c r="BH1250" i="13"/>
  <c r="BG1250" i="13"/>
  <c r="BF1250" i="13"/>
  <c r="BD1250" i="13"/>
  <c r="BC1250" i="13"/>
  <c r="BB1250" i="13"/>
  <c r="AZ1250" i="13"/>
  <c r="AY1250" i="13"/>
  <c r="AX1250" i="13"/>
  <c r="AV1250" i="13"/>
  <c r="AU1250" i="13"/>
  <c r="AT1250" i="13"/>
  <c r="AR1250" i="13"/>
  <c r="AQ1250" i="13"/>
  <c r="AP1250" i="13"/>
  <c r="AN1250" i="13"/>
  <c r="AM1250" i="13"/>
  <c r="AL1250" i="13"/>
  <c r="BH1249" i="13"/>
  <c r="BG1249" i="13"/>
  <c r="BF1249" i="13"/>
  <c r="BD1249" i="13"/>
  <c r="BC1249" i="13"/>
  <c r="BB1249" i="13"/>
  <c r="AZ1249" i="13"/>
  <c r="AY1249" i="13"/>
  <c r="BA1249" i="13" s="1"/>
  <c r="AX1249" i="13"/>
  <c r="AV1249" i="13"/>
  <c r="AU1249" i="13"/>
  <c r="AT1249" i="13"/>
  <c r="AR1249" i="13"/>
  <c r="AQ1249" i="13"/>
  <c r="AP1249" i="13"/>
  <c r="AN1249" i="13"/>
  <c r="AM1249" i="13"/>
  <c r="AL1249" i="13"/>
  <c r="BH1248" i="13"/>
  <c r="BG1248" i="13"/>
  <c r="BF1248" i="13"/>
  <c r="BD1248" i="13"/>
  <c r="BC1248" i="13"/>
  <c r="BB1248" i="13"/>
  <c r="AZ1248" i="13"/>
  <c r="AY1248" i="13"/>
  <c r="AX1248" i="13"/>
  <c r="AV1248" i="13"/>
  <c r="AU1248" i="13"/>
  <c r="AT1248" i="13"/>
  <c r="AR1248" i="13"/>
  <c r="AQ1248" i="13"/>
  <c r="AP1248" i="13"/>
  <c r="AN1248" i="13"/>
  <c r="AM1248" i="13"/>
  <c r="AL1248" i="13"/>
  <c r="BH1247" i="13"/>
  <c r="BG1247" i="13"/>
  <c r="BF1247" i="13"/>
  <c r="BD1247" i="13"/>
  <c r="BC1247" i="13"/>
  <c r="BB1247" i="13"/>
  <c r="AZ1247" i="13"/>
  <c r="AY1247" i="13"/>
  <c r="AX1247" i="13"/>
  <c r="AV1247" i="13"/>
  <c r="AU1247" i="13"/>
  <c r="AT1247" i="13"/>
  <c r="AR1247" i="13"/>
  <c r="AQ1247" i="13"/>
  <c r="AP1247" i="13"/>
  <c r="AN1247" i="13"/>
  <c r="AM1247" i="13"/>
  <c r="AL1247" i="13"/>
  <c r="BH1246" i="13"/>
  <c r="BG1246" i="13"/>
  <c r="BF1246" i="13"/>
  <c r="BD1246" i="13"/>
  <c r="BC1246" i="13"/>
  <c r="BB1246" i="13"/>
  <c r="AZ1246" i="13"/>
  <c r="AY1246" i="13"/>
  <c r="AX1246" i="13"/>
  <c r="AV1246" i="13"/>
  <c r="AU1246" i="13"/>
  <c r="AT1246" i="13"/>
  <c r="AR1246" i="13"/>
  <c r="AQ1246" i="13"/>
  <c r="AP1246" i="13"/>
  <c r="AN1246" i="13"/>
  <c r="AM1246" i="13"/>
  <c r="AL1246" i="13"/>
  <c r="BH1245" i="13"/>
  <c r="BG1245" i="13"/>
  <c r="BF1245" i="13"/>
  <c r="BD1245" i="13"/>
  <c r="BC1245" i="13"/>
  <c r="BB1245" i="13"/>
  <c r="AZ1245" i="13"/>
  <c r="AY1245" i="13"/>
  <c r="AX1245" i="13"/>
  <c r="AV1245" i="13"/>
  <c r="AU1245" i="13"/>
  <c r="AT1245" i="13"/>
  <c r="AR1245" i="13"/>
  <c r="AQ1245" i="13"/>
  <c r="AS1245" i="13" s="1"/>
  <c r="AP1245" i="13"/>
  <c r="AN1245" i="13"/>
  <c r="AM1245" i="13"/>
  <c r="AL1245" i="13"/>
  <c r="BH1244" i="13"/>
  <c r="BG1244" i="13"/>
  <c r="BF1244" i="13"/>
  <c r="BI1244" i="13" s="1"/>
  <c r="BD1244" i="13"/>
  <c r="BC1244" i="13"/>
  <c r="BB1244" i="13"/>
  <c r="AZ1244" i="13"/>
  <c r="AY1244" i="13"/>
  <c r="AX1244" i="13"/>
  <c r="AV1244" i="13"/>
  <c r="AU1244" i="13"/>
  <c r="AT1244" i="13"/>
  <c r="AR1244" i="13"/>
  <c r="AQ1244" i="13"/>
  <c r="AP1244" i="13"/>
  <c r="AN1244" i="13"/>
  <c r="AM1244" i="13"/>
  <c r="AL1244" i="13"/>
  <c r="BH1243" i="13"/>
  <c r="BG1243" i="13"/>
  <c r="BF1243" i="13"/>
  <c r="BD1243" i="13"/>
  <c r="BC1243" i="13"/>
  <c r="BB1243" i="13"/>
  <c r="AZ1243" i="13"/>
  <c r="AY1243" i="13"/>
  <c r="AX1243" i="13"/>
  <c r="AV1243" i="13"/>
  <c r="AU1243" i="13"/>
  <c r="AT1243" i="13"/>
  <c r="AR1243" i="13"/>
  <c r="AQ1243" i="13"/>
  <c r="AP1243" i="13"/>
  <c r="AN1243" i="13"/>
  <c r="AM1243" i="13"/>
  <c r="AL1243" i="13"/>
  <c r="BH1242" i="13"/>
  <c r="BG1242" i="13"/>
  <c r="BF1242" i="13"/>
  <c r="BD1242" i="13"/>
  <c r="BC1242" i="13"/>
  <c r="BB1242" i="13"/>
  <c r="AZ1242" i="13"/>
  <c r="AY1242" i="13"/>
  <c r="AX1242" i="13"/>
  <c r="AV1242" i="13"/>
  <c r="AU1242" i="13"/>
  <c r="AT1242" i="13"/>
  <c r="AR1242" i="13"/>
  <c r="AQ1242" i="13"/>
  <c r="AP1242" i="13"/>
  <c r="AN1242" i="13"/>
  <c r="AM1242" i="13"/>
  <c r="AL1242" i="13"/>
  <c r="BH1241" i="13"/>
  <c r="BG1241" i="13"/>
  <c r="BF1241" i="13"/>
  <c r="BD1241" i="13"/>
  <c r="BC1241" i="13"/>
  <c r="BB1241" i="13"/>
  <c r="AZ1241" i="13"/>
  <c r="AY1241" i="13"/>
  <c r="AX1241" i="13"/>
  <c r="AV1241" i="13"/>
  <c r="AU1241" i="13"/>
  <c r="AT1241" i="13"/>
  <c r="AR1241" i="13"/>
  <c r="AQ1241" i="13"/>
  <c r="AP1241" i="13"/>
  <c r="AN1241" i="13"/>
  <c r="AM1241" i="13"/>
  <c r="AL1241" i="13"/>
  <c r="BH1240" i="13"/>
  <c r="BG1240" i="13"/>
  <c r="BF1240" i="13"/>
  <c r="BD1240" i="13"/>
  <c r="BC1240" i="13"/>
  <c r="BB1240" i="13"/>
  <c r="AZ1240" i="13"/>
  <c r="AY1240" i="13"/>
  <c r="AX1240" i="13"/>
  <c r="AV1240" i="13"/>
  <c r="AU1240" i="13"/>
  <c r="AT1240" i="13"/>
  <c r="AR1240" i="13"/>
  <c r="AQ1240" i="13"/>
  <c r="AP1240" i="13"/>
  <c r="AN1240" i="13"/>
  <c r="AM1240" i="13"/>
  <c r="AL1240" i="13"/>
  <c r="BH1239" i="13"/>
  <c r="BG1239" i="13"/>
  <c r="BF1239" i="13"/>
  <c r="BD1239" i="13"/>
  <c r="BC1239" i="13"/>
  <c r="BB1239" i="13"/>
  <c r="AZ1239" i="13"/>
  <c r="AY1239" i="13"/>
  <c r="AX1239" i="13"/>
  <c r="AV1239" i="13"/>
  <c r="AU1239" i="13"/>
  <c r="AT1239" i="13"/>
  <c r="AR1239" i="13"/>
  <c r="AQ1239" i="13"/>
  <c r="AP1239" i="13"/>
  <c r="AN1239" i="13"/>
  <c r="AM1239" i="13"/>
  <c r="AL1239" i="13"/>
  <c r="BH1238" i="13"/>
  <c r="BG1238" i="13"/>
  <c r="BF1238" i="13"/>
  <c r="BD1238" i="13"/>
  <c r="BC1238" i="13"/>
  <c r="BB1238" i="13"/>
  <c r="AZ1238" i="13"/>
  <c r="AY1238" i="13"/>
  <c r="AX1238" i="13"/>
  <c r="AV1238" i="13"/>
  <c r="AU1238" i="13"/>
  <c r="AT1238" i="13"/>
  <c r="AR1238" i="13"/>
  <c r="AQ1238" i="13"/>
  <c r="AS1238" i="13" s="1"/>
  <c r="AP1238" i="13"/>
  <c r="AN1238" i="13"/>
  <c r="AM1238" i="13"/>
  <c r="AL1238" i="13"/>
  <c r="BH1237" i="13"/>
  <c r="BG1237" i="13"/>
  <c r="BF1237" i="13"/>
  <c r="BD1237" i="13"/>
  <c r="BC1237" i="13"/>
  <c r="BB1237" i="13"/>
  <c r="AZ1237" i="13"/>
  <c r="AY1237" i="13"/>
  <c r="AX1237" i="13"/>
  <c r="AV1237" i="13"/>
  <c r="AU1237" i="13"/>
  <c r="AT1237" i="13"/>
  <c r="AR1237" i="13"/>
  <c r="AQ1237" i="13"/>
  <c r="AP1237" i="13"/>
  <c r="AN1237" i="13"/>
  <c r="AM1237" i="13"/>
  <c r="AL1237" i="13"/>
  <c r="BH1236" i="13"/>
  <c r="BG1236" i="13"/>
  <c r="BF1236" i="13"/>
  <c r="BD1236" i="13"/>
  <c r="BC1236" i="13"/>
  <c r="BB1236" i="13"/>
  <c r="AZ1236" i="13"/>
  <c r="AY1236" i="13"/>
  <c r="AX1236" i="13"/>
  <c r="AV1236" i="13"/>
  <c r="AU1236" i="13"/>
  <c r="AT1236" i="13"/>
  <c r="AR1236" i="13"/>
  <c r="AQ1236" i="13"/>
  <c r="AP1236" i="13"/>
  <c r="AN1236" i="13"/>
  <c r="AM1236" i="13"/>
  <c r="AL1236" i="13"/>
  <c r="BH1235" i="13"/>
  <c r="BG1235" i="13"/>
  <c r="BF1235" i="13"/>
  <c r="BD1235" i="13"/>
  <c r="BC1235" i="13"/>
  <c r="BB1235" i="13"/>
  <c r="AZ1235" i="13"/>
  <c r="AY1235" i="13"/>
  <c r="AX1235" i="13"/>
  <c r="AV1235" i="13"/>
  <c r="AU1235" i="13"/>
  <c r="AT1235" i="13"/>
  <c r="AR1235" i="13"/>
  <c r="AQ1235" i="13"/>
  <c r="AP1235" i="13"/>
  <c r="AN1235" i="13"/>
  <c r="AM1235" i="13"/>
  <c r="AL1235" i="13"/>
  <c r="BH1234" i="13"/>
  <c r="BG1234" i="13"/>
  <c r="BF1234" i="13"/>
  <c r="BD1234" i="13"/>
  <c r="BC1234" i="13"/>
  <c r="BB1234" i="13"/>
  <c r="AZ1234" i="13"/>
  <c r="AY1234" i="13"/>
  <c r="AX1234" i="13"/>
  <c r="AV1234" i="13"/>
  <c r="AU1234" i="13"/>
  <c r="AT1234" i="13"/>
  <c r="AR1234" i="13"/>
  <c r="AQ1234" i="13"/>
  <c r="AP1234" i="13"/>
  <c r="AN1234" i="13"/>
  <c r="AM1234" i="13"/>
  <c r="AL1234" i="13"/>
  <c r="BH1233" i="13"/>
  <c r="BG1233" i="13"/>
  <c r="BF1233" i="13"/>
  <c r="BD1233" i="13"/>
  <c r="BC1233" i="13"/>
  <c r="BB1233" i="13"/>
  <c r="AZ1233" i="13"/>
  <c r="AY1233" i="13"/>
  <c r="AX1233" i="13"/>
  <c r="AV1233" i="13"/>
  <c r="AU1233" i="13"/>
  <c r="AT1233" i="13"/>
  <c r="AR1233" i="13"/>
  <c r="AQ1233" i="13"/>
  <c r="AP1233" i="13"/>
  <c r="AN1233" i="13"/>
  <c r="AM1233" i="13"/>
  <c r="AL1233" i="13"/>
  <c r="BH1232" i="13"/>
  <c r="BG1232" i="13"/>
  <c r="BF1232" i="13"/>
  <c r="BD1232" i="13"/>
  <c r="BC1232" i="13"/>
  <c r="BB1232" i="13"/>
  <c r="AZ1232" i="13"/>
  <c r="AY1232" i="13"/>
  <c r="AX1232" i="13"/>
  <c r="AV1232" i="13"/>
  <c r="AU1232" i="13"/>
  <c r="AT1232" i="13"/>
  <c r="AR1232" i="13"/>
  <c r="AQ1232" i="13"/>
  <c r="AP1232" i="13"/>
  <c r="AN1232" i="13"/>
  <c r="AM1232" i="13"/>
  <c r="AL1232" i="13"/>
  <c r="BH1231" i="13"/>
  <c r="BG1231" i="13"/>
  <c r="BF1231" i="13"/>
  <c r="BD1231" i="13"/>
  <c r="BC1231" i="13"/>
  <c r="BB1231" i="13"/>
  <c r="AZ1231" i="13"/>
  <c r="AY1231" i="13"/>
  <c r="AX1231" i="13"/>
  <c r="AV1231" i="13"/>
  <c r="AU1231" i="13"/>
  <c r="AT1231" i="13"/>
  <c r="AR1231" i="13"/>
  <c r="AQ1231" i="13"/>
  <c r="AP1231" i="13"/>
  <c r="AN1231" i="13"/>
  <c r="AM1231" i="13"/>
  <c r="AL1231" i="13"/>
  <c r="BH1230" i="13"/>
  <c r="BG1230" i="13"/>
  <c r="BI1230" i="13" s="1"/>
  <c r="BF1230" i="13"/>
  <c r="BD1230" i="13"/>
  <c r="BC1230" i="13"/>
  <c r="BB1230" i="13"/>
  <c r="AZ1230" i="13"/>
  <c r="AY1230" i="13"/>
  <c r="AX1230" i="13"/>
  <c r="AV1230" i="13"/>
  <c r="AU1230" i="13"/>
  <c r="AT1230" i="13"/>
  <c r="AR1230" i="13"/>
  <c r="AQ1230" i="13"/>
  <c r="AP1230" i="13"/>
  <c r="AN1230" i="13"/>
  <c r="AM1230" i="13"/>
  <c r="AL1230" i="13"/>
  <c r="BH1229" i="13"/>
  <c r="BG1229" i="13"/>
  <c r="BF1229" i="13"/>
  <c r="BE1229" i="13"/>
  <c r="BD1229" i="13"/>
  <c r="BC1229" i="13"/>
  <c r="BB1229" i="13"/>
  <c r="AZ1229" i="13"/>
  <c r="AY1229" i="13"/>
  <c r="AX1229" i="13"/>
  <c r="AV1229" i="13"/>
  <c r="AU1229" i="13"/>
  <c r="AT1229" i="13"/>
  <c r="AR1229" i="13"/>
  <c r="AQ1229" i="13"/>
  <c r="AP1229" i="13"/>
  <c r="AN1229" i="13"/>
  <c r="AM1229" i="13"/>
  <c r="AL1229" i="13"/>
  <c r="BH1228" i="13"/>
  <c r="BG1228" i="13"/>
  <c r="BF1228" i="13"/>
  <c r="BD1228" i="13"/>
  <c r="BC1228" i="13"/>
  <c r="BB1228" i="13"/>
  <c r="AZ1228" i="13"/>
  <c r="AY1228" i="13"/>
  <c r="AX1228" i="13"/>
  <c r="AV1228" i="13"/>
  <c r="AU1228" i="13"/>
  <c r="AT1228" i="13"/>
  <c r="AR1228" i="13"/>
  <c r="AQ1228" i="13"/>
  <c r="AP1228" i="13"/>
  <c r="AN1228" i="13"/>
  <c r="AM1228" i="13"/>
  <c r="AL1228" i="13"/>
  <c r="BH1227" i="13"/>
  <c r="BG1227" i="13"/>
  <c r="BF1227" i="13"/>
  <c r="BD1227" i="13"/>
  <c r="BC1227" i="13"/>
  <c r="BB1227" i="13"/>
  <c r="AZ1227" i="13"/>
  <c r="AY1227" i="13"/>
  <c r="AX1227" i="13"/>
  <c r="AV1227" i="13"/>
  <c r="AU1227" i="13"/>
  <c r="AT1227" i="13"/>
  <c r="AW1227" i="13" s="1"/>
  <c r="AR1227" i="13"/>
  <c r="AQ1227" i="13"/>
  <c r="AP1227" i="13"/>
  <c r="AN1227" i="13"/>
  <c r="AM1227" i="13"/>
  <c r="AL1227" i="13"/>
  <c r="BH1226" i="13"/>
  <c r="BG1226" i="13"/>
  <c r="BF1226" i="13"/>
  <c r="BD1226" i="13"/>
  <c r="BC1226" i="13"/>
  <c r="BB1226" i="13"/>
  <c r="AZ1226" i="13"/>
  <c r="AY1226" i="13"/>
  <c r="AX1226" i="13"/>
  <c r="AV1226" i="13"/>
  <c r="AU1226" i="13"/>
  <c r="AT1226" i="13"/>
  <c r="AR1226" i="13"/>
  <c r="AQ1226" i="13"/>
  <c r="AP1226" i="13"/>
  <c r="AN1226" i="13"/>
  <c r="AM1226" i="13"/>
  <c r="AL1226" i="13"/>
  <c r="BH1225" i="13"/>
  <c r="BG1225" i="13"/>
  <c r="BF1225" i="13"/>
  <c r="BI1225" i="13" s="1"/>
  <c r="BD1225" i="13"/>
  <c r="BC1225" i="13"/>
  <c r="BB1225" i="13"/>
  <c r="AZ1225" i="13"/>
  <c r="AY1225" i="13"/>
  <c r="AX1225" i="13"/>
  <c r="AV1225" i="13"/>
  <c r="AU1225" i="13"/>
  <c r="AT1225" i="13"/>
  <c r="AR1225" i="13"/>
  <c r="AQ1225" i="13"/>
  <c r="AP1225" i="13"/>
  <c r="AN1225" i="13"/>
  <c r="AM1225" i="13"/>
  <c r="AL1225" i="13"/>
  <c r="BH1224" i="13"/>
  <c r="BG1224" i="13"/>
  <c r="BF1224" i="13"/>
  <c r="BD1224" i="13"/>
  <c r="BC1224" i="13"/>
  <c r="BB1224" i="13"/>
  <c r="AZ1224" i="13"/>
  <c r="AY1224" i="13"/>
  <c r="AX1224" i="13"/>
  <c r="AV1224" i="13"/>
  <c r="AU1224" i="13"/>
  <c r="AT1224" i="13"/>
  <c r="AR1224" i="13"/>
  <c r="AQ1224" i="13"/>
  <c r="AP1224" i="13"/>
  <c r="AN1224" i="13"/>
  <c r="AM1224" i="13"/>
  <c r="AL1224" i="13"/>
  <c r="BH1223" i="13"/>
  <c r="BG1223" i="13"/>
  <c r="BI1223" i="13" s="1"/>
  <c r="BF1223" i="13"/>
  <c r="BD1223" i="13"/>
  <c r="BC1223" i="13"/>
  <c r="BE1223" i="13" s="1"/>
  <c r="BB1223" i="13"/>
  <c r="AZ1223" i="13"/>
  <c r="AY1223" i="13"/>
  <c r="AX1223" i="13"/>
  <c r="BA1223" i="13" s="1"/>
  <c r="AV1223" i="13"/>
  <c r="AU1223" i="13"/>
  <c r="AT1223" i="13"/>
  <c r="AR1223" i="13"/>
  <c r="AQ1223" i="13"/>
  <c r="AP1223" i="13"/>
  <c r="AN1223" i="13"/>
  <c r="AM1223" i="13"/>
  <c r="AL1223" i="13"/>
  <c r="BH1222" i="13"/>
  <c r="BG1222" i="13"/>
  <c r="BF1222" i="13"/>
  <c r="BD1222" i="13"/>
  <c r="BC1222" i="13"/>
  <c r="BB1222" i="13"/>
  <c r="AZ1222" i="13"/>
  <c r="AY1222" i="13"/>
  <c r="AX1222" i="13"/>
  <c r="AV1222" i="13"/>
  <c r="AU1222" i="13"/>
  <c r="AT1222" i="13"/>
  <c r="AW1222" i="13" s="1"/>
  <c r="AR1222" i="13"/>
  <c r="AQ1222" i="13"/>
  <c r="AP1222" i="13"/>
  <c r="AN1222" i="13"/>
  <c r="AM1222" i="13"/>
  <c r="AL1222" i="13"/>
  <c r="AO1222" i="13" s="1"/>
  <c r="BH1221" i="13"/>
  <c r="BG1221" i="13"/>
  <c r="BF1221" i="13"/>
  <c r="BD1221" i="13"/>
  <c r="BC1221" i="13"/>
  <c r="BB1221" i="13"/>
  <c r="AZ1221" i="13"/>
  <c r="AY1221" i="13"/>
  <c r="AX1221" i="13"/>
  <c r="AV1221" i="13"/>
  <c r="AU1221" i="13"/>
  <c r="AT1221" i="13"/>
  <c r="AR1221" i="13"/>
  <c r="AQ1221" i="13"/>
  <c r="AP1221" i="13"/>
  <c r="AN1221" i="13"/>
  <c r="AM1221" i="13"/>
  <c r="AL1221" i="13"/>
  <c r="BH1220" i="13"/>
  <c r="BG1220" i="13"/>
  <c r="BF1220" i="13"/>
  <c r="BD1220" i="13"/>
  <c r="BC1220" i="13"/>
  <c r="BB1220" i="13"/>
  <c r="AZ1220" i="13"/>
  <c r="AY1220" i="13"/>
  <c r="AX1220" i="13"/>
  <c r="AV1220" i="13"/>
  <c r="AU1220" i="13"/>
  <c r="AT1220" i="13"/>
  <c r="AR1220" i="13"/>
  <c r="AQ1220" i="13"/>
  <c r="AP1220" i="13"/>
  <c r="AN1220" i="13"/>
  <c r="AM1220" i="13"/>
  <c r="AL1220" i="13"/>
  <c r="BH1219" i="13"/>
  <c r="BG1219" i="13"/>
  <c r="BF1219" i="13"/>
  <c r="BD1219" i="13"/>
  <c r="BC1219" i="13"/>
  <c r="BB1219" i="13"/>
  <c r="AZ1219" i="13"/>
  <c r="AY1219" i="13"/>
  <c r="AX1219" i="13"/>
  <c r="AV1219" i="13"/>
  <c r="AU1219" i="13"/>
  <c r="AT1219" i="13"/>
  <c r="AR1219" i="13"/>
  <c r="AQ1219" i="13"/>
  <c r="AP1219" i="13"/>
  <c r="AN1219" i="13"/>
  <c r="AM1219" i="13"/>
  <c r="AL1219" i="13"/>
  <c r="BH1218" i="13"/>
  <c r="BG1218" i="13"/>
  <c r="BF1218" i="13"/>
  <c r="BI1218" i="13" s="1"/>
  <c r="BD1218" i="13"/>
  <c r="BC1218" i="13"/>
  <c r="BB1218" i="13"/>
  <c r="AZ1218" i="13"/>
  <c r="AY1218" i="13"/>
  <c r="AX1218" i="13"/>
  <c r="AV1218" i="13"/>
  <c r="AU1218" i="13"/>
  <c r="AT1218" i="13"/>
  <c r="AR1218" i="13"/>
  <c r="AQ1218" i="13"/>
  <c r="AP1218" i="13"/>
  <c r="AN1218" i="13"/>
  <c r="AM1218" i="13"/>
  <c r="AL1218" i="13"/>
  <c r="BH1217" i="13"/>
  <c r="BG1217" i="13"/>
  <c r="BF1217" i="13"/>
  <c r="BD1217" i="13"/>
  <c r="BC1217" i="13"/>
  <c r="BB1217" i="13"/>
  <c r="AZ1217" i="13"/>
  <c r="AY1217" i="13"/>
  <c r="AX1217" i="13"/>
  <c r="AV1217" i="13"/>
  <c r="AU1217" i="13"/>
  <c r="AT1217" i="13"/>
  <c r="AR1217" i="13"/>
  <c r="AQ1217" i="13"/>
  <c r="AP1217" i="13"/>
  <c r="AN1217" i="13"/>
  <c r="AM1217" i="13"/>
  <c r="AL1217" i="13"/>
  <c r="BH1216" i="13"/>
  <c r="BG1216" i="13"/>
  <c r="BF1216" i="13"/>
  <c r="BD1216" i="13"/>
  <c r="BC1216" i="13"/>
  <c r="BB1216" i="13"/>
  <c r="AZ1216" i="13"/>
  <c r="AY1216" i="13"/>
  <c r="AX1216" i="13"/>
  <c r="BA1216" i="13" s="1"/>
  <c r="AV1216" i="13"/>
  <c r="AU1216" i="13"/>
  <c r="AT1216" i="13"/>
  <c r="AR1216" i="13"/>
  <c r="AQ1216" i="13"/>
  <c r="AP1216" i="13"/>
  <c r="AN1216" i="13"/>
  <c r="AM1216" i="13"/>
  <c r="AL1216" i="13"/>
  <c r="BH1215" i="13"/>
  <c r="BG1215" i="13"/>
  <c r="BF1215" i="13"/>
  <c r="BD1215" i="13"/>
  <c r="BC1215" i="13"/>
  <c r="BB1215" i="13"/>
  <c r="AZ1215" i="13"/>
  <c r="AY1215" i="13"/>
  <c r="AX1215" i="13"/>
  <c r="AV1215" i="13"/>
  <c r="AU1215" i="13"/>
  <c r="AT1215" i="13"/>
  <c r="AR1215" i="13"/>
  <c r="AQ1215" i="13"/>
  <c r="AP1215" i="13"/>
  <c r="AN1215" i="13"/>
  <c r="AM1215" i="13"/>
  <c r="AL1215" i="13"/>
  <c r="AO1215" i="13" s="1"/>
  <c r="BH1214" i="13"/>
  <c r="BG1214" i="13"/>
  <c r="BF1214" i="13"/>
  <c r="BD1214" i="13"/>
  <c r="BC1214" i="13"/>
  <c r="BB1214" i="13"/>
  <c r="AZ1214" i="13"/>
  <c r="AY1214" i="13"/>
  <c r="AX1214" i="13"/>
  <c r="BA1214" i="13" s="1"/>
  <c r="AV1214" i="13"/>
  <c r="AU1214" i="13"/>
  <c r="AT1214" i="13"/>
  <c r="AR1214" i="13"/>
  <c r="AQ1214" i="13"/>
  <c r="AP1214" i="13"/>
  <c r="AN1214" i="13"/>
  <c r="AM1214" i="13"/>
  <c r="AL1214" i="13"/>
  <c r="BH1213" i="13"/>
  <c r="BG1213" i="13"/>
  <c r="BF1213" i="13"/>
  <c r="BD1213" i="13"/>
  <c r="BC1213" i="13"/>
  <c r="BB1213" i="13"/>
  <c r="AZ1213" i="13"/>
  <c r="AY1213" i="13"/>
  <c r="AX1213" i="13"/>
  <c r="AV1213" i="13"/>
  <c r="AW1213" i="13" s="1"/>
  <c r="AU1213" i="13"/>
  <c r="AT1213" i="13"/>
  <c r="AR1213" i="13"/>
  <c r="AQ1213" i="13"/>
  <c r="AP1213" i="13"/>
  <c r="AN1213" i="13"/>
  <c r="AM1213" i="13"/>
  <c r="AL1213" i="13"/>
  <c r="AO1213" i="13" s="1"/>
  <c r="BH1212" i="13"/>
  <c r="BG1212" i="13"/>
  <c r="BF1212" i="13"/>
  <c r="BD1212" i="13"/>
  <c r="BC1212" i="13"/>
  <c r="BB1212" i="13"/>
  <c r="AZ1212" i="13"/>
  <c r="AY1212" i="13"/>
  <c r="AX1212" i="13"/>
  <c r="AV1212" i="13"/>
  <c r="AU1212" i="13"/>
  <c r="AT1212" i="13"/>
  <c r="AR1212" i="13"/>
  <c r="AQ1212" i="13"/>
  <c r="AP1212" i="13"/>
  <c r="AN1212" i="13"/>
  <c r="AM1212" i="13"/>
  <c r="AO1212" i="13" s="1"/>
  <c r="AL1212" i="13"/>
  <c r="BH1211" i="13"/>
  <c r="BG1211" i="13"/>
  <c r="BF1211" i="13"/>
  <c r="BD1211" i="13"/>
  <c r="BC1211" i="13"/>
  <c r="BB1211" i="13"/>
  <c r="AZ1211" i="13"/>
  <c r="AY1211" i="13"/>
  <c r="AX1211" i="13"/>
  <c r="AV1211" i="13"/>
  <c r="AU1211" i="13"/>
  <c r="AT1211" i="13"/>
  <c r="AR1211" i="13"/>
  <c r="AQ1211" i="13"/>
  <c r="AP1211" i="13"/>
  <c r="AN1211" i="13"/>
  <c r="AM1211" i="13"/>
  <c r="AL1211" i="13"/>
  <c r="BH1210" i="13"/>
  <c r="BG1210" i="13"/>
  <c r="BF1210" i="13"/>
  <c r="BD1210" i="13"/>
  <c r="BC1210" i="13"/>
  <c r="BB1210" i="13"/>
  <c r="BE1210" i="13" s="1"/>
  <c r="AZ1210" i="13"/>
  <c r="AY1210" i="13"/>
  <c r="AX1210" i="13"/>
  <c r="AV1210" i="13"/>
  <c r="AU1210" i="13"/>
  <c r="AT1210" i="13"/>
  <c r="AR1210" i="13"/>
  <c r="AQ1210" i="13"/>
  <c r="AP1210" i="13"/>
  <c r="AN1210" i="13"/>
  <c r="AM1210" i="13"/>
  <c r="AL1210" i="13"/>
  <c r="BH1209" i="13"/>
  <c r="BG1209" i="13"/>
  <c r="BF1209" i="13"/>
  <c r="BD1209" i="13"/>
  <c r="BC1209" i="13"/>
  <c r="BB1209" i="13"/>
  <c r="AZ1209" i="13"/>
  <c r="AY1209" i="13"/>
  <c r="AX1209" i="13"/>
  <c r="AV1209" i="13"/>
  <c r="AU1209" i="13"/>
  <c r="AT1209" i="13"/>
  <c r="AR1209" i="13"/>
  <c r="AQ1209" i="13"/>
  <c r="AP1209" i="13"/>
  <c r="AN1209" i="13"/>
  <c r="AM1209" i="13"/>
  <c r="AL1209" i="13"/>
  <c r="BH1208" i="13"/>
  <c r="BG1208" i="13"/>
  <c r="BF1208" i="13"/>
  <c r="BE1208" i="13"/>
  <c r="BD1208" i="13"/>
  <c r="BC1208" i="13"/>
  <c r="BB1208" i="13"/>
  <c r="AZ1208" i="13"/>
  <c r="AY1208" i="13"/>
  <c r="AX1208" i="13"/>
  <c r="AV1208" i="13"/>
  <c r="AU1208" i="13"/>
  <c r="AT1208" i="13"/>
  <c r="AR1208" i="13"/>
  <c r="AQ1208" i="13"/>
  <c r="AP1208" i="13"/>
  <c r="AN1208" i="13"/>
  <c r="AM1208" i="13"/>
  <c r="AL1208" i="13"/>
  <c r="BH1207" i="13"/>
  <c r="BG1207" i="13"/>
  <c r="BF1207" i="13"/>
  <c r="BD1207" i="13"/>
  <c r="BC1207" i="13"/>
  <c r="BB1207" i="13"/>
  <c r="AZ1207" i="13"/>
  <c r="AY1207" i="13"/>
  <c r="AX1207" i="13"/>
  <c r="AV1207" i="13"/>
  <c r="AU1207" i="13"/>
  <c r="AT1207" i="13"/>
  <c r="AR1207" i="13"/>
  <c r="AQ1207" i="13"/>
  <c r="AP1207" i="13"/>
  <c r="AN1207" i="13"/>
  <c r="AM1207" i="13"/>
  <c r="AL1207" i="13"/>
  <c r="BH1206" i="13"/>
  <c r="BG1206" i="13"/>
  <c r="BF1206" i="13"/>
  <c r="BI1206" i="13" s="1"/>
  <c r="BD1206" i="13"/>
  <c r="BC1206" i="13"/>
  <c r="BB1206" i="13"/>
  <c r="AZ1206" i="13"/>
  <c r="AY1206" i="13"/>
  <c r="AX1206" i="13"/>
  <c r="AV1206" i="13"/>
  <c r="AU1206" i="13"/>
  <c r="AT1206" i="13"/>
  <c r="AR1206" i="13"/>
  <c r="AQ1206" i="13"/>
  <c r="AP1206" i="13"/>
  <c r="AN1206" i="13"/>
  <c r="AM1206" i="13"/>
  <c r="AL1206" i="13"/>
  <c r="BH1205" i="13"/>
  <c r="BG1205" i="13"/>
  <c r="BF1205" i="13"/>
  <c r="BD1205" i="13"/>
  <c r="BC1205" i="13"/>
  <c r="BB1205" i="13"/>
  <c r="AZ1205" i="13"/>
  <c r="AY1205" i="13"/>
  <c r="AX1205" i="13"/>
  <c r="AV1205" i="13"/>
  <c r="AU1205" i="13"/>
  <c r="AT1205" i="13"/>
  <c r="AR1205" i="13"/>
  <c r="AQ1205" i="13"/>
  <c r="AP1205" i="13"/>
  <c r="AN1205" i="13"/>
  <c r="AM1205" i="13"/>
  <c r="AL1205" i="13"/>
  <c r="BI1204" i="13"/>
  <c r="BH1204" i="13"/>
  <c r="BG1204" i="13"/>
  <c r="BF1204" i="13"/>
  <c r="BD1204" i="13"/>
  <c r="BC1204" i="13"/>
  <c r="BE1204" i="13" s="1"/>
  <c r="BB1204" i="13"/>
  <c r="AZ1204" i="13"/>
  <c r="AY1204" i="13"/>
  <c r="AX1204" i="13"/>
  <c r="AV1204" i="13"/>
  <c r="AU1204" i="13"/>
  <c r="AT1204" i="13"/>
  <c r="AR1204" i="13"/>
  <c r="AQ1204" i="13"/>
  <c r="AP1204" i="13"/>
  <c r="AN1204" i="13"/>
  <c r="AM1204" i="13"/>
  <c r="AL1204" i="13"/>
  <c r="BH1203" i="13"/>
  <c r="BG1203" i="13"/>
  <c r="BF1203" i="13"/>
  <c r="BD1203" i="13"/>
  <c r="BC1203" i="13"/>
  <c r="BB1203" i="13"/>
  <c r="AZ1203" i="13"/>
  <c r="AY1203" i="13"/>
  <c r="AX1203" i="13"/>
  <c r="AV1203" i="13"/>
  <c r="AU1203" i="13"/>
  <c r="AT1203" i="13"/>
  <c r="AR1203" i="13"/>
  <c r="AQ1203" i="13"/>
  <c r="AP1203" i="13"/>
  <c r="AN1203" i="13"/>
  <c r="AM1203" i="13"/>
  <c r="AL1203" i="13"/>
  <c r="BH1202" i="13"/>
  <c r="BG1202" i="13"/>
  <c r="BF1202" i="13"/>
  <c r="BD1202" i="13"/>
  <c r="BC1202" i="13"/>
  <c r="BB1202" i="13"/>
  <c r="AZ1202" i="13"/>
  <c r="AY1202" i="13"/>
  <c r="AX1202" i="13"/>
  <c r="BA1202" i="13" s="1"/>
  <c r="AV1202" i="13"/>
  <c r="AU1202" i="13"/>
  <c r="AT1202" i="13"/>
  <c r="AR1202" i="13"/>
  <c r="AQ1202" i="13"/>
  <c r="AP1202" i="13"/>
  <c r="AN1202" i="13"/>
  <c r="AM1202" i="13"/>
  <c r="AL1202" i="13"/>
  <c r="BH1201" i="13"/>
  <c r="BG1201" i="13"/>
  <c r="BF1201" i="13"/>
  <c r="BD1201" i="13"/>
  <c r="BC1201" i="13"/>
  <c r="BB1201" i="13"/>
  <c r="AZ1201" i="13"/>
  <c r="AY1201" i="13"/>
  <c r="AX1201" i="13"/>
  <c r="AV1201" i="13"/>
  <c r="AU1201" i="13"/>
  <c r="AT1201" i="13"/>
  <c r="AR1201" i="13"/>
  <c r="AQ1201" i="13"/>
  <c r="AP1201" i="13"/>
  <c r="AN1201" i="13"/>
  <c r="AM1201" i="13"/>
  <c r="AL1201" i="13"/>
  <c r="BH1200" i="13"/>
  <c r="BG1200" i="13"/>
  <c r="BF1200" i="13"/>
  <c r="BD1200" i="13"/>
  <c r="BC1200" i="13"/>
  <c r="BB1200" i="13"/>
  <c r="BE1200" i="13" s="1"/>
  <c r="AZ1200" i="13"/>
  <c r="AY1200" i="13"/>
  <c r="AX1200" i="13"/>
  <c r="AV1200" i="13"/>
  <c r="AU1200" i="13"/>
  <c r="AT1200" i="13"/>
  <c r="AR1200" i="13"/>
  <c r="AQ1200" i="13"/>
  <c r="AP1200" i="13"/>
  <c r="AS1200" i="13" s="1"/>
  <c r="AN1200" i="13"/>
  <c r="AM1200" i="13"/>
  <c r="AL1200" i="13"/>
  <c r="BH1199" i="13"/>
  <c r="BG1199" i="13"/>
  <c r="BF1199" i="13"/>
  <c r="BD1199" i="13"/>
  <c r="BC1199" i="13"/>
  <c r="BB1199" i="13"/>
  <c r="AZ1199" i="13"/>
  <c r="AY1199" i="13"/>
  <c r="AX1199" i="13"/>
  <c r="AV1199" i="13"/>
  <c r="AU1199" i="13"/>
  <c r="AT1199" i="13"/>
  <c r="AR1199" i="13"/>
  <c r="AQ1199" i="13"/>
  <c r="AP1199" i="13"/>
  <c r="AN1199" i="13"/>
  <c r="AM1199" i="13"/>
  <c r="AL1199" i="13"/>
  <c r="BH1198" i="13"/>
  <c r="BG1198" i="13"/>
  <c r="BF1198" i="13"/>
  <c r="BD1198" i="13"/>
  <c r="BC1198" i="13"/>
  <c r="BB1198" i="13"/>
  <c r="BE1198" i="13" s="1"/>
  <c r="AZ1198" i="13"/>
  <c r="AY1198" i="13"/>
  <c r="BA1198" i="13" s="1"/>
  <c r="AX1198" i="13"/>
  <c r="AV1198" i="13"/>
  <c r="AU1198" i="13"/>
  <c r="AT1198" i="13"/>
  <c r="AR1198" i="13"/>
  <c r="AQ1198" i="13"/>
  <c r="AP1198" i="13"/>
  <c r="AN1198" i="13"/>
  <c r="AM1198" i="13"/>
  <c r="AL1198" i="13"/>
  <c r="BH1197" i="13"/>
  <c r="BG1197" i="13"/>
  <c r="BF1197" i="13"/>
  <c r="BD1197" i="13"/>
  <c r="BC1197" i="13"/>
  <c r="BB1197" i="13"/>
  <c r="AZ1197" i="13"/>
  <c r="AY1197" i="13"/>
  <c r="AX1197" i="13"/>
  <c r="AV1197" i="13"/>
  <c r="AU1197" i="13"/>
  <c r="AT1197" i="13"/>
  <c r="AR1197" i="13"/>
  <c r="AQ1197" i="13"/>
  <c r="AP1197" i="13"/>
  <c r="AN1197" i="13"/>
  <c r="AM1197" i="13"/>
  <c r="AO1197" i="13" s="1"/>
  <c r="AL1197" i="13"/>
  <c r="BH1196" i="13"/>
  <c r="BG1196" i="13"/>
  <c r="BI1196" i="13" s="1"/>
  <c r="BF1196" i="13"/>
  <c r="BD1196" i="13"/>
  <c r="BC1196" i="13"/>
  <c r="BB1196" i="13"/>
  <c r="AZ1196" i="13"/>
  <c r="AY1196" i="13"/>
  <c r="AX1196" i="13"/>
  <c r="AV1196" i="13"/>
  <c r="AU1196" i="13"/>
  <c r="AT1196" i="13"/>
  <c r="AR1196" i="13"/>
  <c r="AQ1196" i="13"/>
  <c r="AP1196" i="13"/>
  <c r="AN1196" i="13"/>
  <c r="AM1196" i="13"/>
  <c r="AL1196" i="13"/>
  <c r="BH1195" i="13"/>
  <c r="BG1195" i="13"/>
  <c r="BF1195" i="13"/>
  <c r="BD1195" i="13"/>
  <c r="BC1195" i="13"/>
  <c r="BB1195" i="13"/>
  <c r="AZ1195" i="13"/>
  <c r="AY1195" i="13"/>
  <c r="AX1195" i="13"/>
  <c r="AV1195" i="13"/>
  <c r="AU1195" i="13"/>
  <c r="AT1195" i="13"/>
  <c r="AR1195" i="13"/>
  <c r="AQ1195" i="13"/>
  <c r="AP1195" i="13"/>
  <c r="AN1195" i="13"/>
  <c r="AM1195" i="13"/>
  <c r="AL1195" i="13"/>
  <c r="BH1194" i="13"/>
  <c r="BG1194" i="13"/>
  <c r="BF1194" i="13"/>
  <c r="BD1194" i="13"/>
  <c r="BC1194" i="13"/>
  <c r="BB1194" i="13"/>
  <c r="AZ1194" i="13"/>
  <c r="AY1194" i="13"/>
  <c r="AX1194" i="13"/>
  <c r="AV1194" i="13"/>
  <c r="AU1194" i="13"/>
  <c r="AT1194" i="13"/>
  <c r="AR1194" i="13"/>
  <c r="AQ1194" i="13"/>
  <c r="AS1194" i="13" s="1"/>
  <c r="AP1194" i="13"/>
  <c r="AN1194" i="13"/>
  <c r="AM1194" i="13"/>
  <c r="AL1194" i="13"/>
  <c r="BH1193" i="13"/>
  <c r="BG1193" i="13"/>
  <c r="BF1193" i="13"/>
  <c r="BD1193" i="13"/>
  <c r="BC1193" i="13"/>
  <c r="BB1193" i="13"/>
  <c r="AZ1193" i="13"/>
  <c r="AY1193" i="13"/>
  <c r="AX1193" i="13"/>
  <c r="AV1193" i="13"/>
  <c r="AU1193" i="13"/>
  <c r="AT1193" i="13"/>
  <c r="AR1193" i="13"/>
  <c r="AQ1193" i="13"/>
  <c r="AP1193" i="13"/>
  <c r="AN1193" i="13"/>
  <c r="AM1193" i="13"/>
  <c r="AL1193" i="13"/>
  <c r="BH1192" i="13"/>
  <c r="BG1192" i="13"/>
  <c r="BF1192" i="13"/>
  <c r="BD1192" i="13"/>
  <c r="BC1192" i="13"/>
  <c r="BB1192" i="13"/>
  <c r="AZ1192" i="13"/>
  <c r="AY1192" i="13"/>
  <c r="AX1192" i="13"/>
  <c r="AV1192" i="13"/>
  <c r="AU1192" i="13"/>
  <c r="AW1192" i="13" s="1"/>
  <c r="AT1192" i="13"/>
  <c r="AR1192" i="13"/>
  <c r="AQ1192" i="13"/>
  <c r="AP1192" i="13"/>
  <c r="AN1192" i="13"/>
  <c r="AM1192" i="13"/>
  <c r="AL1192" i="13"/>
  <c r="BH1191" i="13"/>
  <c r="BG1191" i="13"/>
  <c r="BF1191" i="13"/>
  <c r="BD1191" i="13"/>
  <c r="BC1191" i="13"/>
  <c r="BB1191" i="13"/>
  <c r="AZ1191" i="13"/>
  <c r="AY1191" i="13"/>
  <c r="AX1191" i="13"/>
  <c r="AV1191" i="13"/>
  <c r="AU1191" i="13"/>
  <c r="AT1191" i="13"/>
  <c r="AR1191" i="13"/>
  <c r="AQ1191" i="13"/>
  <c r="AP1191" i="13"/>
  <c r="AN1191" i="13"/>
  <c r="AM1191" i="13"/>
  <c r="AL1191" i="13"/>
  <c r="BH1190" i="13"/>
  <c r="BG1190" i="13"/>
  <c r="BF1190" i="13"/>
  <c r="BD1190" i="13"/>
  <c r="BC1190" i="13"/>
  <c r="BB1190" i="13"/>
  <c r="AZ1190" i="13"/>
  <c r="AY1190" i="13"/>
  <c r="AX1190" i="13"/>
  <c r="AV1190" i="13"/>
  <c r="AU1190" i="13"/>
  <c r="AT1190" i="13"/>
  <c r="AR1190" i="13"/>
  <c r="AQ1190" i="13"/>
  <c r="AP1190" i="13"/>
  <c r="AN1190" i="13"/>
  <c r="AM1190" i="13"/>
  <c r="AL1190" i="13"/>
  <c r="BH1189" i="13"/>
  <c r="BG1189" i="13"/>
  <c r="BF1189" i="13"/>
  <c r="BD1189" i="13"/>
  <c r="BC1189" i="13"/>
  <c r="BB1189" i="13"/>
  <c r="AZ1189" i="13"/>
  <c r="AY1189" i="13"/>
  <c r="AX1189" i="13"/>
  <c r="AV1189" i="13"/>
  <c r="AU1189" i="13"/>
  <c r="AT1189" i="13"/>
  <c r="AR1189" i="13"/>
  <c r="AQ1189" i="13"/>
  <c r="AP1189" i="13"/>
  <c r="AN1189" i="13"/>
  <c r="AM1189" i="13"/>
  <c r="AL1189" i="13"/>
  <c r="BH1188" i="13"/>
  <c r="BG1188" i="13"/>
  <c r="BF1188" i="13"/>
  <c r="BD1188" i="13"/>
  <c r="BC1188" i="13"/>
  <c r="BB1188" i="13"/>
  <c r="AZ1188" i="13"/>
  <c r="AY1188" i="13"/>
  <c r="AX1188" i="13"/>
  <c r="AV1188" i="13"/>
  <c r="AU1188" i="13"/>
  <c r="AT1188" i="13"/>
  <c r="AR1188" i="13"/>
  <c r="AQ1188" i="13"/>
  <c r="AP1188" i="13"/>
  <c r="AN1188" i="13"/>
  <c r="AM1188" i="13"/>
  <c r="AL1188" i="13"/>
  <c r="BH1187" i="13"/>
  <c r="BG1187" i="13"/>
  <c r="BF1187" i="13"/>
  <c r="BD1187" i="13"/>
  <c r="BC1187" i="13"/>
  <c r="BB1187" i="13"/>
  <c r="AZ1187" i="13"/>
  <c r="AY1187" i="13"/>
  <c r="AX1187" i="13"/>
  <c r="AV1187" i="13"/>
  <c r="AU1187" i="13"/>
  <c r="AT1187" i="13"/>
  <c r="AR1187" i="13"/>
  <c r="AQ1187" i="13"/>
  <c r="AP1187" i="13"/>
  <c r="AN1187" i="13"/>
  <c r="AM1187" i="13"/>
  <c r="AL1187" i="13"/>
  <c r="BH1186" i="13"/>
  <c r="BG1186" i="13"/>
  <c r="BF1186" i="13"/>
  <c r="BD1186" i="13"/>
  <c r="BC1186" i="13"/>
  <c r="BB1186" i="13"/>
  <c r="AZ1186" i="13"/>
  <c r="AY1186" i="13"/>
  <c r="AX1186" i="13"/>
  <c r="AV1186" i="13"/>
  <c r="AU1186" i="13"/>
  <c r="AT1186" i="13"/>
  <c r="AR1186" i="13"/>
  <c r="AQ1186" i="13"/>
  <c r="AP1186" i="13"/>
  <c r="AN1186" i="13"/>
  <c r="AM1186" i="13"/>
  <c r="AL1186" i="13"/>
  <c r="BH1185" i="13"/>
  <c r="BG1185" i="13"/>
  <c r="BF1185" i="13"/>
  <c r="BD1185" i="13"/>
  <c r="BC1185" i="13"/>
  <c r="BB1185" i="13"/>
  <c r="AZ1185" i="13"/>
  <c r="AY1185" i="13"/>
  <c r="AX1185" i="13"/>
  <c r="AV1185" i="13"/>
  <c r="AU1185" i="13"/>
  <c r="AT1185" i="13"/>
  <c r="AR1185" i="13"/>
  <c r="AQ1185" i="13"/>
  <c r="AP1185" i="13"/>
  <c r="AN1185" i="13"/>
  <c r="AM1185" i="13"/>
  <c r="AL1185" i="13"/>
  <c r="BH1184" i="13"/>
  <c r="BG1184" i="13"/>
  <c r="BF1184" i="13"/>
  <c r="BD1184" i="13"/>
  <c r="BC1184" i="13"/>
  <c r="BB1184" i="13"/>
  <c r="AZ1184" i="13"/>
  <c r="AY1184" i="13"/>
  <c r="AX1184" i="13"/>
  <c r="AV1184" i="13"/>
  <c r="AU1184" i="13"/>
  <c r="AT1184" i="13"/>
  <c r="AR1184" i="13"/>
  <c r="AQ1184" i="13"/>
  <c r="AP1184" i="13"/>
  <c r="AN1184" i="13"/>
  <c r="AM1184" i="13"/>
  <c r="AL1184" i="13"/>
  <c r="BH1183" i="13"/>
  <c r="BG1183" i="13"/>
  <c r="BF1183" i="13"/>
  <c r="BD1183" i="13"/>
  <c r="BC1183" i="13"/>
  <c r="BB1183" i="13"/>
  <c r="AZ1183" i="13"/>
  <c r="AY1183" i="13"/>
  <c r="AX1183" i="13"/>
  <c r="AV1183" i="13"/>
  <c r="AU1183" i="13"/>
  <c r="AT1183" i="13"/>
  <c r="AR1183" i="13"/>
  <c r="AQ1183" i="13"/>
  <c r="AP1183" i="13"/>
  <c r="AN1183" i="13"/>
  <c r="AM1183" i="13"/>
  <c r="AL1183" i="13"/>
  <c r="BH1182" i="13"/>
  <c r="BG1182" i="13"/>
  <c r="BF1182" i="13"/>
  <c r="BD1182" i="13"/>
  <c r="BC1182" i="13"/>
  <c r="BB1182" i="13"/>
  <c r="AZ1182" i="13"/>
  <c r="AY1182" i="13"/>
  <c r="AX1182" i="13"/>
  <c r="AV1182" i="13"/>
  <c r="AU1182" i="13"/>
  <c r="AT1182" i="13"/>
  <c r="AR1182" i="13"/>
  <c r="AQ1182" i="13"/>
  <c r="AP1182" i="13"/>
  <c r="AN1182" i="13"/>
  <c r="AM1182" i="13"/>
  <c r="AL1182" i="13"/>
  <c r="BH1181" i="13"/>
  <c r="BG1181" i="13"/>
  <c r="BF1181" i="13"/>
  <c r="BD1181" i="13"/>
  <c r="BC1181" i="13"/>
  <c r="BB1181" i="13"/>
  <c r="AZ1181" i="13"/>
  <c r="AY1181" i="13"/>
  <c r="AX1181" i="13"/>
  <c r="AV1181" i="13"/>
  <c r="AU1181" i="13"/>
  <c r="AT1181" i="13"/>
  <c r="AR1181" i="13"/>
  <c r="AQ1181" i="13"/>
  <c r="AP1181" i="13"/>
  <c r="AN1181" i="13"/>
  <c r="AM1181" i="13"/>
  <c r="AL1181" i="13"/>
  <c r="BH1180" i="13"/>
  <c r="BG1180" i="13"/>
  <c r="BF1180" i="13"/>
  <c r="BD1180" i="13"/>
  <c r="BC1180" i="13"/>
  <c r="BB1180" i="13"/>
  <c r="AZ1180" i="13"/>
  <c r="AY1180" i="13"/>
  <c r="AX1180" i="13"/>
  <c r="AV1180" i="13"/>
  <c r="AU1180" i="13"/>
  <c r="AT1180" i="13"/>
  <c r="AR1180" i="13"/>
  <c r="AQ1180" i="13"/>
  <c r="AP1180" i="13"/>
  <c r="AN1180" i="13"/>
  <c r="AM1180" i="13"/>
  <c r="AL1180" i="13"/>
  <c r="BH1179" i="13"/>
  <c r="BG1179" i="13"/>
  <c r="BF1179" i="13"/>
  <c r="BD1179" i="13"/>
  <c r="BC1179" i="13"/>
  <c r="BB1179" i="13"/>
  <c r="AZ1179" i="13"/>
  <c r="AY1179" i="13"/>
  <c r="AX1179" i="13"/>
  <c r="AV1179" i="13"/>
  <c r="AU1179" i="13"/>
  <c r="AT1179" i="13"/>
  <c r="AR1179" i="13"/>
  <c r="AQ1179" i="13"/>
  <c r="AP1179" i="13"/>
  <c r="AN1179" i="13"/>
  <c r="AM1179" i="13"/>
  <c r="AL1179" i="13"/>
  <c r="BH1178" i="13"/>
  <c r="BG1178" i="13"/>
  <c r="BF1178" i="13"/>
  <c r="BD1178" i="13"/>
  <c r="BC1178" i="13"/>
  <c r="BB1178" i="13"/>
  <c r="AZ1178" i="13"/>
  <c r="AY1178" i="13"/>
  <c r="AX1178" i="13"/>
  <c r="AV1178" i="13"/>
  <c r="AU1178" i="13"/>
  <c r="AT1178" i="13"/>
  <c r="AR1178" i="13"/>
  <c r="AQ1178" i="13"/>
  <c r="AP1178" i="13"/>
  <c r="AN1178" i="13"/>
  <c r="AM1178" i="13"/>
  <c r="AL1178" i="13"/>
  <c r="BH1177" i="13"/>
  <c r="BG1177" i="13"/>
  <c r="BF1177" i="13"/>
  <c r="BD1177" i="13"/>
  <c r="BC1177" i="13"/>
  <c r="BB1177" i="13"/>
  <c r="AZ1177" i="13"/>
  <c r="AY1177" i="13"/>
  <c r="AX1177" i="13"/>
  <c r="AV1177" i="13"/>
  <c r="AU1177" i="13"/>
  <c r="AT1177" i="13"/>
  <c r="AR1177" i="13"/>
  <c r="AQ1177" i="13"/>
  <c r="AP1177" i="13"/>
  <c r="AN1177" i="13"/>
  <c r="AM1177" i="13"/>
  <c r="AL1177" i="13"/>
  <c r="BH1176" i="13"/>
  <c r="BG1176" i="13"/>
  <c r="BF1176" i="13"/>
  <c r="BD1176" i="13"/>
  <c r="BC1176" i="13"/>
  <c r="BB1176" i="13"/>
  <c r="AZ1176" i="13"/>
  <c r="AY1176" i="13"/>
  <c r="AX1176" i="13"/>
  <c r="AV1176" i="13"/>
  <c r="AU1176" i="13"/>
  <c r="AT1176" i="13"/>
  <c r="AR1176" i="13"/>
  <c r="AQ1176" i="13"/>
  <c r="AP1176" i="13"/>
  <c r="AN1176" i="13"/>
  <c r="AM1176" i="13"/>
  <c r="AL1176" i="13"/>
  <c r="BH1175" i="13"/>
  <c r="BG1175" i="13"/>
  <c r="BF1175" i="13"/>
  <c r="BD1175" i="13"/>
  <c r="BC1175" i="13"/>
  <c r="BB1175" i="13"/>
  <c r="AZ1175" i="13"/>
  <c r="AY1175" i="13"/>
  <c r="AX1175" i="13"/>
  <c r="AV1175" i="13"/>
  <c r="AU1175" i="13"/>
  <c r="AT1175" i="13"/>
  <c r="AR1175" i="13"/>
  <c r="AQ1175" i="13"/>
  <c r="AP1175" i="13"/>
  <c r="AN1175" i="13"/>
  <c r="AM1175" i="13"/>
  <c r="AL1175" i="13"/>
  <c r="BH1174" i="13"/>
  <c r="BG1174" i="13"/>
  <c r="BF1174" i="13"/>
  <c r="BD1174" i="13"/>
  <c r="BC1174" i="13"/>
  <c r="BB1174" i="13"/>
  <c r="AZ1174" i="13"/>
  <c r="AY1174" i="13"/>
  <c r="AX1174" i="13"/>
  <c r="AV1174" i="13"/>
  <c r="AU1174" i="13"/>
  <c r="AT1174" i="13"/>
  <c r="AR1174" i="13"/>
  <c r="AQ1174" i="13"/>
  <c r="AP1174" i="13"/>
  <c r="AN1174" i="13"/>
  <c r="AM1174" i="13"/>
  <c r="AL1174" i="13"/>
  <c r="BH1173" i="13"/>
  <c r="BG1173" i="13"/>
  <c r="BF1173" i="13"/>
  <c r="BD1173" i="13"/>
  <c r="BC1173" i="13"/>
  <c r="BB1173" i="13"/>
  <c r="AZ1173" i="13"/>
  <c r="AY1173" i="13"/>
  <c r="AX1173" i="13"/>
  <c r="AV1173" i="13"/>
  <c r="AU1173" i="13"/>
  <c r="AT1173" i="13"/>
  <c r="AR1173" i="13"/>
  <c r="AQ1173" i="13"/>
  <c r="AP1173" i="13"/>
  <c r="AN1173" i="13"/>
  <c r="AM1173" i="13"/>
  <c r="AL1173" i="13"/>
  <c r="BH1172" i="13"/>
  <c r="BG1172" i="13"/>
  <c r="BF1172" i="13"/>
  <c r="BD1172" i="13"/>
  <c r="BC1172" i="13"/>
  <c r="BB1172" i="13"/>
  <c r="AZ1172" i="13"/>
  <c r="AY1172" i="13"/>
  <c r="AX1172" i="13"/>
  <c r="AV1172" i="13"/>
  <c r="AU1172" i="13"/>
  <c r="AT1172" i="13"/>
  <c r="AR1172" i="13"/>
  <c r="AQ1172" i="13"/>
  <c r="AP1172" i="13"/>
  <c r="AN1172" i="13"/>
  <c r="AM1172" i="13"/>
  <c r="AL1172" i="13"/>
  <c r="BH1171" i="13"/>
  <c r="BG1171" i="13"/>
  <c r="BF1171" i="13"/>
  <c r="BD1171" i="13"/>
  <c r="BC1171" i="13"/>
  <c r="BB1171" i="13"/>
  <c r="AZ1171" i="13"/>
  <c r="AY1171" i="13"/>
  <c r="AX1171" i="13"/>
  <c r="AV1171" i="13"/>
  <c r="AU1171" i="13"/>
  <c r="AT1171" i="13"/>
  <c r="AR1171" i="13"/>
  <c r="AQ1171" i="13"/>
  <c r="AP1171" i="13"/>
  <c r="AN1171" i="13"/>
  <c r="AM1171" i="13"/>
  <c r="AL1171" i="13"/>
  <c r="BH1170" i="13"/>
  <c r="BG1170" i="13"/>
  <c r="BF1170" i="13"/>
  <c r="BD1170" i="13"/>
  <c r="BC1170" i="13"/>
  <c r="BB1170" i="13"/>
  <c r="AZ1170" i="13"/>
  <c r="AY1170" i="13"/>
  <c r="AX1170" i="13"/>
  <c r="AV1170" i="13"/>
  <c r="AU1170" i="13"/>
  <c r="AT1170" i="13"/>
  <c r="AR1170" i="13"/>
  <c r="AQ1170" i="13"/>
  <c r="AP1170" i="13"/>
  <c r="AN1170" i="13"/>
  <c r="AM1170" i="13"/>
  <c r="AL1170" i="13"/>
  <c r="BH1169" i="13"/>
  <c r="BG1169" i="13"/>
  <c r="BF1169" i="13"/>
  <c r="BD1169" i="13"/>
  <c r="BC1169" i="13"/>
  <c r="BB1169" i="13"/>
  <c r="AZ1169" i="13"/>
  <c r="AY1169" i="13"/>
  <c r="AX1169" i="13"/>
  <c r="AV1169" i="13"/>
  <c r="AU1169" i="13"/>
  <c r="AT1169" i="13"/>
  <c r="AR1169" i="13"/>
  <c r="AQ1169" i="13"/>
  <c r="AP1169" i="13"/>
  <c r="AN1169" i="13"/>
  <c r="AM1169" i="13"/>
  <c r="AL1169" i="13"/>
  <c r="BH1168" i="13"/>
  <c r="BG1168" i="13"/>
  <c r="BF1168" i="13"/>
  <c r="BD1168" i="13"/>
  <c r="BC1168" i="13"/>
  <c r="BB1168" i="13"/>
  <c r="AZ1168" i="13"/>
  <c r="AY1168" i="13"/>
  <c r="AX1168" i="13"/>
  <c r="AV1168" i="13"/>
  <c r="AU1168" i="13"/>
  <c r="AT1168" i="13"/>
  <c r="AR1168" i="13"/>
  <c r="AQ1168" i="13"/>
  <c r="AP1168" i="13"/>
  <c r="AN1168" i="13"/>
  <c r="AM1168" i="13"/>
  <c r="AL1168" i="13"/>
  <c r="BH1167" i="13"/>
  <c r="BG1167" i="13"/>
  <c r="BF1167" i="13"/>
  <c r="BD1167" i="13"/>
  <c r="BC1167" i="13"/>
  <c r="BB1167" i="13"/>
  <c r="AZ1167" i="13"/>
  <c r="AY1167" i="13"/>
  <c r="AX1167" i="13"/>
  <c r="AV1167" i="13"/>
  <c r="AU1167" i="13"/>
  <c r="AT1167" i="13"/>
  <c r="AR1167" i="13"/>
  <c r="AQ1167" i="13"/>
  <c r="AP1167" i="13"/>
  <c r="AN1167" i="13"/>
  <c r="AM1167" i="13"/>
  <c r="AL1167" i="13"/>
  <c r="BH1166" i="13"/>
  <c r="BG1166" i="13"/>
  <c r="BF1166" i="13"/>
  <c r="BD1166" i="13"/>
  <c r="BC1166" i="13"/>
  <c r="BB1166" i="13"/>
  <c r="AZ1166" i="13"/>
  <c r="AY1166" i="13"/>
  <c r="AX1166" i="13"/>
  <c r="AV1166" i="13"/>
  <c r="AU1166" i="13"/>
  <c r="AT1166" i="13"/>
  <c r="AR1166" i="13"/>
  <c r="AQ1166" i="13"/>
  <c r="AP1166" i="13"/>
  <c r="AN1166" i="13"/>
  <c r="AM1166" i="13"/>
  <c r="AL1166" i="13"/>
  <c r="BH1165" i="13"/>
  <c r="BG1165" i="13"/>
  <c r="BF1165" i="13"/>
  <c r="BD1165" i="13"/>
  <c r="BC1165" i="13"/>
  <c r="BB1165" i="13"/>
  <c r="AZ1165" i="13"/>
  <c r="AY1165" i="13"/>
  <c r="AX1165" i="13"/>
  <c r="AV1165" i="13"/>
  <c r="AU1165" i="13"/>
  <c r="AT1165" i="13"/>
  <c r="AR1165" i="13"/>
  <c r="AQ1165" i="13"/>
  <c r="AP1165" i="13"/>
  <c r="AN1165" i="13"/>
  <c r="AM1165" i="13"/>
  <c r="AL1165" i="13"/>
  <c r="BH1164" i="13"/>
  <c r="BG1164" i="13"/>
  <c r="BF1164" i="13"/>
  <c r="BD1164" i="13"/>
  <c r="BC1164" i="13"/>
  <c r="BB1164" i="13"/>
  <c r="AZ1164" i="13"/>
  <c r="AY1164" i="13"/>
  <c r="AX1164" i="13"/>
  <c r="AV1164" i="13"/>
  <c r="AU1164" i="13"/>
  <c r="AT1164" i="13"/>
  <c r="AR1164" i="13"/>
  <c r="AQ1164" i="13"/>
  <c r="AP1164" i="13"/>
  <c r="AN1164" i="13"/>
  <c r="AM1164" i="13"/>
  <c r="AL1164" i="13"/>
  <c r="BH1163" i="13"/>
  <c r="BG1163" i="13"/>
  <c r="BF1163" i="13"/>
  <c r="BD1163" i="13"/>
  <c r="BC1163" i="13"/>
  <c r="BB1163" i="13"/>
  <c r="AZ1163" i="13"/>
  <c r="AY1163" i="13"/>
  <c r="AX1163" i="13"/>
  <c r="AV1163" i="13"/>
  <c r="AU1163" i="13"/>
  <c r="AT1163" i="13"/>
  <c r="AR1163" i="13"/>
  <c r="AQ1163" i="13"/>
  <c r="AP1163" i="13"/>
  <c r="AN1163" i="13"/>
  <c r="AM1163" i="13"/>
  <c r="AL1163" i="13"/>
  <c r="BH1162" i="13"/>
  <c r="BG1162" i="13"/>
  <c r="BF1162" i="13"/>
  <c r="BD1162" i="13"/>
  <c r="BC1162" i="13"/>
  <c r="BB1162" i="13"/>
  <c r="AZ1162" i="13"/>
  <c r="AY1162" i="13"/>
  <c r="AX1162" i="13"/>
  <c r="AV1162" i="13"/>
  <c r="AU1162" i="13"/>
  <c r="AT1162" i="13"/>
  <c r="AR1162" i="13"/>
  <c r="AQ1162" i="13"/>
  <c r="AP1162" i="13"/>
  <c r="AN1162" i="13"/>
  <c r="AM1162" i="13"/>
  <c r="AL1162" i="13"/>
  <c r="BH1161" i="13"/>
  <c r="BG1161" i="13"/>
  <c r="BF1161" i="13"/>
  <c r="BD1161" i="13"/>
  <c r="BC1161" i="13"/>
  <c r="BB1161" i="13"/>
  <c r="AZ1161" i="13"/>
  <c r="AY1161" i="13"/>
  <c r="AX1161" i="13"/>
  <c r="AV1161" i="13"/>
  <c r="AU1161" i="13"/>
  <c r="AT1161" i="13"/>
  <c r="AR1161" i="13"/>
  <c r="AQ1161" i="13"/>
  <c r="AP1161" i="13"/>
  <c r="AN1161" i="13"/>
  <c r="AM1161" i="13"/>
  <c r="AL1161" i="13"/>
  <c r="BH1160" i="13"/>
  <c r="BG1160" i="13"/>
  <c r="BF1160" i="13"/>
  <c r="BD1160" i="13"/>
  <c r="BC1160" i="13"/>
  <c r="BB1160" i="13"/>
  <c r="AZ1160" i="13"/>
  <c r="AY1160" i="13"/>
  <c r="AX1160" i="13"/>
  <c r="AV1160" i="13"/>
  <c r="AU1160" i="13"/>
  <c r="AT1160" i="13"/>
  <c r="AR1160" i="13"/>
  <c r="AQ1160" i="13"/>
  <c r="AP1160" i="13"/>
  <c r="AN1160" i="13"/>
  <c r="AM1160" i="13"/>
  <c r="AL1160" i="13"/>
  <c r="BH1159" i="13"/>
  <c r="BG1159" i="13"/>
  <c r="BF1159" i="13"/>
  <c r="BD1159" i="13"/>
  <c r="BC1159" i="13"/>
  <c r="BB1159" i="13"/>
  <c r="AZ1159" i="13"/>
  <c r="AY1159" i="13"/>
  <c r="AX1159" i="13"/>
  <c r="AV1159" i="13"/>
  <c r="AU1159" i="13"/>
  <c r="AT1159" i="13"/>
  <c r="AR1159" i="13"/>
  <c r="AQ1159" i="13"/>
  <c r="AP1159" i="13"/>
  <c r="AN1159" i="13"/>
  <c r="AM1159" i="13"/>
  <c r="AL1159" i="13"/>
  <c r="BH1158" i="13"/>
  <c r="BG1158" i="13"/>
  <c r="BF1158" i="13"/>
  <c r="BD1158" i="13"/>
  <c r="BC1158" i="13"/>
  <c r="BB1158" i="13"/>
  <c r="AZ1158" i="13"/>
  <c r="AY1158" i="13"/>
  <c r="AX1158" i="13"/>
  <c r="AV1158" i="13"/>
  <c r="AU1158" i="13"/>
  <c r="AT1158" i="13"/>
  <c r="AR1158" i="13"/>
  <c r="AQ1158" i="13"/>
  <c r="AP1158" i="13"/>
  <c r="AN1158" i="13"/>
  <c r="AM1158" i="13"/>
  <c r="AL1158" i="13"/>
  <c r="BH1157" i="13"/>
  <c r="BG1157" i="13"/>
  <c r="BF1157" i="13"/>
  <c r="BD1157" i="13"/>
  <c r="BC1157" i="13"/>
  <c r="BB1157" i="13"/>
  <c r="AZ1157" i="13"/>
  <c r="AY1157" i="13"/>
  <c r="AX1157" i="13"/>
  <c r="AV1157" i="13"/>
  <c r="AU1157" i="13"/>
  <c r="AT1157" i="13"/>
  <c r="AR1157" i="13"/>
  <c r="AQ1157" i="13"/>
  <c r="AP1157" i="13"/>
  <c r="AN1157" i="13"/>
  <c r="AM1157" i="13"/>
  <c r="AL1157" i="13"/>
  <c r="BH1156" i="13"/>
  <c r="BG1156" i="13"/>
  <c r="BF1156" i="13"/>
  <c r="BD1156" i="13"/>
  <c r="BC1156" i="13"/>
  <c r="BB1156" i="13"/>
  <c r="AZ1156" i="13"/>
  <c r="AY1156" i="13"/>
  <c r="AX1156" i="13"/>
  <c r="AV1156" i="13"/>
  <c r="AU1156" i="13"/>
  <c r="AT1156" i="13"/>
  <c r="AR1156" i="13"/>
  <c r="AQ1156" i="13"/>
  <c r="AP1156" i="13"/>
  <c r="AN1156" i="13"/>
  <c r="AM1156" i="13"/>
  <c r="AL1156" i="13"/>
  <c r="BH1155" i="13"/>
  <c r="BG1155" i="13"/>
  <c r="BF1155" i="13"/>
  <c r="BD1155" i="13"/>
  <c r="BC1155" i="13"/>
  <c r="BB1155" i="13"/>
  <c r="AZ1155" i="13"/>
  <c r="AY1155" i="13"/>
  <c r="AX1155" i="13"/>
  <c r="AV1155" i="13"/>
  <c r="AU1155" i="13"/>
  <c r="AT1155" i="13"/>
  <c r="AR1155" i="13"/>
  <c r="AQ1155" i="13"/>
  <c r="AP1155" i="13"/>
  <c r="AN1155" i="13"/>
  <c r="AM1155" i="13"/>
  <c r="AL1155" i="13"/>
  <c r="BH1154" i="13"/>
  <c r="BG1154" i="13"/>
  <c r="BF1154" i="13"/>
  <c r="BD1154" i="13"/>
  <c r="BC1154" i="13"/>
  <c r="BB1154" i="13"/>
  <c r="AZ1154" i="13"/>
  <c r="AY1154" i="13"/>
  <c r="AX1154" i="13"/>
  <c r="AV1154" i="13"/>
  <c r="AU1154" i="13"/>
  <c r="AT1154" i="13"/>
  <c r="AR1154" i="13"/>
  <c r="AQ1154" i="13"/>
  <c r="AP1154" i="13"/>
  <c r="AN1154" i="13"/>
  <c r="AM1154" i="13"/>
  <c r="AL1154" i="13"/>
  <c r="BH1153" i="13"/>
  <c r="BG1153" i="13"/>
  <c r="BF1153" i="13"/>
  <c r="BD1153" i="13"/>
  <c r="BC1153" i="13"/>
  <c r="BB1153" i="13"/>
  <c r="AZ1153" i="13"/>
  <c r="AY1153" i="13"/>
  <c r="AX1153" i="13"/>
  <c r="AV1153" i="13"/>
  <c r="AU1153" i="13"/>
  <c r="AT1153" i="13"/>
  <c r="AR1153" i="13"/>
  <c r="AQ1153" i="13"/>
  <c r="AP1153" i="13"/>
  <c r="AN1153" i="13"/>
  <c r="AM1153" i="13"/>
  <c r="AL1153" i="13"/>
  <c r="BH1152" i="13"/>
  <c r="BG1152" i="13"/>
  <c r="BF1152" i="13"/>
  <c r="BD1152" i="13"/>
  <c r="BC1152" i="13"/>
  <c r="BB1152" i="13"/>
  <c r="AZ1152" i="13"/>
  <c r="AY1152" i="13"/>
  <c r="AX1152" i="13"/>
  <c r="AV1152" i="13"/>
  <c r="AU1152" i="13"/>
  <c r="AT1152" i="13"/>
  <c r="AR1152" i="13"/>
  <c r="AQ1152" i="13"/>
  <c r="AP1152" i="13"/>
  <c r="AN1152" i="13"/>
  <c r="AM1152" i="13"/>
  <c r="AL1152" i="13"/>
  <c r="BH1151" i="13"/>
  <c r="BG1151" i="13"/>
  <c r="BF1151" i="13"/>
  <c r="BD1151" i="13"/>
  <c r="BC1151" i="13"/>
  <c r="BB1151" i="13"/>
  <c r="AZ1151" i="13"/>
  <c r="AY1151" i="13"/>
  <c r="AX1151" i="13"/>
  <c r="AV1151" i="13"/>
  <c r="AU1151" i="13"/>
  <c r="AT1151" i="13"/>
  <c r="AR1151" i="13"/>
  <c r="AQ1151" i="13"/>
  <c r="AP1151" i="13"/>
  <c r="AN1151" i="13"/>
  <c r="AM1151" i="13"/>
  <c r="AL1151" i="13"/>
  <c r="BH1150" i="13"/>
  <c r="BG1150" i="13"/>
  <c r="BF1150" i="13"/>
  <c r="BD1150" i="13"/>
  <c r="BC1150" i="13"/>
  <c r="BB1150" i="13"/>
  <c r="AZ1150" i="13"/>
  <c r="AY1150" i="13"/>
  <c r="AX1150" i="13"/>
  <c r="AV1150" i="13"/>
  <c r="AU1150" i="13"/>
  <c r="AT1150" i="13"/>
  <c r="AR1150" i="13"/>
  <c r="AQ1150" i="13"/>
  <c r="AP1150" i="13"/>
  <c r="AN1150" i="13"/>
  <c r="AM1150" i="13"/>
  <c r="AL1150" i="13"/>
  <c r="BH1149" i="13"/>
  <c r="BG1149" i="13"/>
  <c r="BF1149" i="13"/>
  <c r="BD1149" i="13"/>
  <c r="BC1149" i="13"/>
  <c r="BB1149" i="13"/>
  <c r="AZ1149" i="13"/>
  <c r="AY1149" i="13"/>
  <c r="AX1149" i="13"/>
  <c r="AV1149" i="13"/>
  <c r="AU1149" i="13"/>
  <c r="AT1149" i="13"/>
  <c r="AR1149" i="13"/>
  <c r="AQ1149" i="13"/>
  <c r="AP1149" i="13"/>
  <c r="AN1149" i="13"/>
  <c r="AM1149" i="13"/>
  <c r="AL1149" i="13"/>
  <c r="BH1148" i="13"/>
  <c r="BG1148" i="13"/>
  <c r="BF1148" i="13"/>
  <c r="BD1148" i="13"/>
  <c r="BC1148" i="13"/>
  <c r="BB1148" i="13"/>
  <c r="AZ1148" i="13"/>
  <c r="AY1148" i="13"/>
  <c r="AX1148" i="13"/>
  <c r="AV1148" i="13"/>
  <c r="AU1148" i="13"/>
  <c r="AT1148" i="13"/>
  <c r="AR1148" i="13"/>
  <c r="AQ1148" i="13"/>
  <c r="AP1148" i="13"/>
  <c r="AN1148" i="13"/>
  <c r="AM1148" i="13"/>
  <c r="AL1148" i="13"/>
  <c r="BH1147" i="13"/>
  <c r="BG1147" i="13"/>
  <c r="BF1147" i="13"/>
  <c r="BD1147" i="13"/>
  <c r="BC1147" i="13"/>
  <c r="BB1147" i="13"/>
  <c r="AZ1147" i="13"/>
  <c r="AY1147" i="13"/>
  <c r="AX1147" i="13"/>
  <c r="AV1147" i="13"/>
  <c r="AU1147" i="13"/>
  <c r="AT1147" i="13"/>
  <c r="AR1147" i="13"/>
  <c r="AQ1147" i="13"/>
  <c r="AP1147" i="13"/>
  <c r="AN1147" i="13"/>
  <c r="AM1147" i="13"/>
  <c r="AL1147" i="13"/>
  <c r="BH1146" i="13"/>
  <c r="BG1146" i="13"/>
  <c r="BF1146" i="13"/>
  <c r="BD1146" i="13"/>
  <c r="BC1146" i="13"/>
  <c r="BB1146" i="13"/>
  <c r="AZ1146" i="13"/>
  <c r="AY1146" i="13"/>
  <c r="AX1146" i="13"/>
  <c r="AV1146" i="13"/>
  <c r="AU1146" i="13"/>
  <c r="AT1146" i="13"/>
  <c r="AR1146" i="13"/>
  <c r="AQ1146" i="13"/>
  <c r="AP1146" i="13"/>
  <c r="AN1146" i="13"/>
  <c r="AM1146" i="13"/>
  <c r="AL1146" i="13"/>
  <c r="BH1145" i="13"/>
  <c r="BG1145" i="13"/>
  <c r="BF1145" i="13"/>
  <c r="BD1145" i="13"/>
  <c r="BC1145" i="13"/>
  <c r="BB1145" i="13"/>
  <c r="AZ1145" i="13"/>
  <c r="AY1145" i="13"/>
  <c r="AX1145" i="13"/>
  <c r="AV1145" i="13"/>
  <c r="AU1145" i="13"/>
  <c r="AT1145" i="13"/>
  <c r="AR1145" i="13"/>
  <c r="AQ1145" i="13"/>
  <c r="AP1145" i="13"/>
  <c r="AN1145" i="13"/>
  <c r="AM1145" i="13"/>
  <c r="AL1145" i="13"/>
  <c r="BH1144" i="13"/>
  <c r="BG1144" i="13"/>
  <c r="BF1144" i="13"/>
  <c r="BD1144" i="13"/>
  <c r="BC1144" i="13"/>
  <c r="BB1144" i="13"/>
  <c r="AZ1144" i="13"/>
  <c r="AY1144" i="13"/>
  <c r="AX1144" i="13"/>
  <c r="AV1144" i="13"/>
  <c r="AU1144" i="13"/>
  <c r="AT1144" i="13"/>
  <c r="AR1144" i="13"/>
  <c r="AQ1144" i="13"/>
  <c r="AP1144" i="13"/>
  <c r="AN1144" i="13"/>
  <c r="AM1144" i="13"/>
  <c r="AL1144" i="13"/>
  <c r="BH1143" i="13"/>
  <c r="BG1143" i="13"/>
  <c r="BF1143" i="13"/>
  <c r="BD1143" i="13"/>
  <c r="BC1143" i="13"/>
  <c r="BB1143" i="13"/>
  <c r="AZ1143" i="13"/>
  <c r="AY1143" i="13"/>
  <c r="AX1143" i="13"/>
  <c r="AV1143" i="13"/>
  <c r="AU1143" i="13"/>
  <c r="AT1143" i="13"/>
  <c r="AR1143" i="13"/>
  <c r="AQ1143" i="13"/>
  <c r="AP1143" i="13"/>
  <c r="AN1143" i="13"/>
  <c r="AM1143" i="13"/>
  <c r="AL1143" i="13"/>
  <c r="BH1142" i="13"/>
  <c r="BG1142" i="13"/>
  <c r="BF1142" i="13"/>
  <c r="BD1142" i="13"/>
  <c r="BC1142" i="13"/>
  <c r="BB1142" i="13"/>
  <c r="AZ1142" i="13"/>
  <c r="AY1142" i="13"/>
  <c r="AX1142" i="13"/>
  <c r="AV1142" i="13"/>
  <c r="AU1142" i="13"/>
  <c r="AT1142" i="13"/>
  <c r="AR1142" i="13"/>
  <c r="AQ1142" i="13"/>
  <c r="AP1142" i="13"/>
  <c r="AN1142" i="13"/>
  <c r="AM1142" i="13"/>
  <c r="AL1142" i="13"/>
  <c r="BH1141" i="13"/>
  <c r="BG1141" i="13"/>
  <c r="BF1141" i="13"/>
  <c r="BD1141" i="13"/>
  <c r="BC1141" i="13"/>
  <c r="BB1141" i="13"/>
  <c r="AZ1141" i="13"/>
  <c r="AY1141" i="13"/>
  <c r="AX1141" i="13"/>
  <c r="AV1141" i="13"/>
  <c r="AU1141" i="13"/>
  <c r="AT1141" i="13"/>
  <c r="AR1141" i="13"/>
  <c r="AQ1141" i="13"/>
  <c r="AP1141" i="13"/>
  <c r="AN1141" i="13"/>
  <c r="AM1141" i="13"/>
  <c r="AL1141" i="13"/>
  <c r="BH1140" i="13"/>
  <c r="BG1140" i="13"/>
  <c r="BF1140" i="13"/>
  <c r="BD1140" i="13"/>
  <c r="BC1140" i="13"/>
  <c r="BB1140" i="13"/>
  <c r="AZ1140" i="13"/>
  <c r="AY1140" i="13"/>
  <c r="AX1140" i="13"/>
  <c r="AV1140" i="13"/>
  <c r="AU1140" i="13"/>
  <c r="AT1140" i="13"/>
  <c r="AR1140" i="13"/>
  <c r="AQ1140" i="13"/>
  <c r="AP1140" i="13"/>
  <c r="AN1140" i="13"/>
  <c r="AM1140" i="13"/>
  <c r="AL1140" i="13"/>
  <c r="BH1139" i="13"/>
  <c r="BG1139" i="13"/>
  <c r="BF1139" i="13"/>
  <c r="BD1139" i="13"/>
  <c r="BC1139" i="13"/>
  <c r="BB1139" i="13"/>
  <c r="AZ1139" i="13"/>
  <c r="AY1139" i="13"/>
  <c r="AX1139" i="13"/>
  <c r="AV1139" i="13"/>
  <c r="AU1139" i="13"/>
  <c r="AT1139" i="13"/>
  <c r="AR1139" i="13"/>
  <c r="AQ1139" i="13"/>
  <c r="AP1139" i="13"/>
  <c r="AN1139" i="13"/>
  <c r="AM1139" i="13"/>
  <c r="AL1139" i="13"/>
  <c r="BH1138" i="13"/>
  <c r="BG1138" i="13"/>
  <c r="BF1138" i="13"/>
  <c r="BD1138" i="13"/>
  <c r="BC1138" i="13"/>
  <c r="BB1138" i="13"/>
  <c r="AZ1138" i="13"/>
  <c r="AY1138" i="13"/>
  <c r="AX1138" i="13"/>
  <c r="AV1138" i="13"/>
  <c r="AU1138" i="13"/>
  <c r="AT1138" i="13"/>
  <c r="AR1138" i="13"/>
  <c r="AQ1138" i="13"/>
  <c r="AP1138" i="13"/>
  <c r="AN1138" i="13"/>
  <c r="AM1138" i="13"/>
  <c r="AL1138" i="13"/>
  <c r="BH1137" i="13"/>
  <c r="BG1137" i="13"/>
  <c r="BF1137" i="13"/>
  <c r="BD1137" i="13"/>
  <c r="BC1137" i="13"/>
  <c r="BB1137" i="13"/>
  <c r="AZ1137" i="13"/>
  <c r="AY1137" i="13"/>
  <c r="AX1137" i="13"/>
  <c r="AV1137" i="13"/>
  <c r="AU1137" i="13"/>
  <c r="AT1137" i="13"/>
  <c r="AR1137" i="13"/>
  <c r="AQ1137" i="13"/>
  <c r="AP1137" i="13"/>
  <c r="AN1137" i="13"/>
  <c r="AM1137" i="13"/>
  <c r="AL1137" i="13"/>
  <c r="BH1136" i="13"/>
  <c r="BG1136" i="13"/>
  <c r="BF1136" i="13"/>
  <c r="BD1136" i="13"/>
  <c r="BC1136" i="13"/>
  <c r="BB1136" i="13"/>
  <c r="AZ1136" i="13"/>
  <c r="AY1136" i="13"/>
  <c r="AX1136" i="13"/>
  <c r="AV1136" i="13"/>
  <c r="AU1136" i="13"/>
  <c r="AT1136" i="13"/>
  <c r="AR1136" i="13"/>
  <c r="AQ1136" i="13"/>
  <c r="AP1136" i="13"/>
  <c r="AN1136" i="13"/>
  <c r="AM1136" i="13"/>
  <c r="AL1136" i="13"/>
  <c r="BH1135" i="13"/>
  <c r="BG1135" i="13"/>
  <c r="BF1135" i="13"/>
  <c r="BD1135" i="13"/>
  <c r="BC1135" i="13"/>
  <c r="BB1135" i="13"/>
  <c r="AZ1135" i="13"/>
  <c r="AY1135" i="13"/>
  <c r="AX1135" i="13"/>
  <c r="AV1135" i="13"/>
  <c r="AU1135" i="13"/>
  <c r="AT1135" i="13"/>
  <c r="AR1135" i="13"/>
  <c r="AQ1135" i="13"/>
  <c r="AP1135" i="13"/>
  <c r="AN1135" i="13"/>
  <c r="AM1135" i="13"/>
  <c r="AL1135" i="13"/>
  <c r="BH1134" i="13"/>
  <c r="BG1134" i="13"/>
  <c r="BF1134" i="13"/>
  <c r="BD1134" i="13"/>
  <c r="BC1134" i="13"/>
  <c r="BB1134" i="13"/>
  <c r="AZ1134" i="13"/>
  <c r="AY1134" i="13"/>
  <c r="AX1134" i="13"/>
  <c r="AV1134" i="13"/>
  <c r="AU1134" i="13"/>
  <c r="AT1134" i="13"/>
  <c r="AR1134" i="13"/>
  <c r="AQ1134" i="13"/>
  <c r="AP1134" i="13"/>
  <c r="AN1134" i="13"/>
  <c r="AM1134" i="13"/>
  <c r="AL1134" i="13"/>
  <c r="BH1133" i="13"/>
  <c r="BG1133" i="13"/>
  <c r="BF1133" i="13"/>
  <c r="BD1133" i="13"/>
  <c r="BC1133" i="13"/>
  <c r="BB1133" i="13"/>
  <c r="AZ1133" i="13"/>
  <c r="AY1133" i="13"/>
  <c r="AX1133" i="13"/>
  <c r="AV1133" i="13"/>
  <c r="AU1133" i="13"/>
  <c r="AT1133" i="13"/>
  <c r="AR1133" i="13"/>
  <c r="AQ1133" i="13"/>
  <c r="AP1133" i="13"/>
  <c r="AN1133" i="13"/>
  <c r="AM1133" i="13"/>
  <c r="AL1133" i="13"/>
  <c r="BH1132" i="13"/>
  <c r="BG1132" i="13"/>
  <c r="BF1132" i="13"/>
  <c r="BD1132" i="13"/>
  <c r="BC1132" i="13"/>
  <c r="BB1132" i="13"/>
  <c r="AZ1132" i="13"/>
  <c r="AY1132" i="13"/>
  <c r="AX1132" i="13"/>
  <c r="AV1132" i="13"/>
  <c r="AU1132" i="13"/>
  <c r="AT1132" i="13"/>
  <c r="AR1132" i="13"/>
  <c r="AQ1132" i="13"/>
  <c r="AP1132" i="13"/>
  <c r="AN1132" i="13"/>
  <c r="AM1132" i="13"/>
  <c r="AL1132" i="13"/>
  <c r="BH1131" i="13"/>
  <c r="BG1131" i="13"/>
  <c r="BF1131" i="13"/>
  <c r="BD1131" i="13"/>
  <c r="BC1131" i="13"/>
  <c r="BB1131" i="13"/>
  <c r="AZ1131" i="13"/>
  <c r="AY1131" i="13"/>
  <c r="AX1131" i="13"/>
  <c r="AV1131" i="13"/>
  <c r="AU1131" i="13"/>
  <c r="AT1131" i="13"/>
  <c r="AR1131" i="13"/>
  <c r="AQ1131" i="13"/>
  <c r="AP1131" i="13"/>
  <c r="AN1131" i="13"/>
  <c r="AM1131" i="13"/>
  <c r="AL1131" i="13"/>
  <c r="BH1130" i="13"/>
  <c r="BG1130" i="13"/>
  <c r="BF1130" i="13"/>
  <c r="BD1130" i="13"/>
  <c r="BC1130" i="13"/>
  <c r="BB1130" i="13"/>
  <c r="AZ1130" i="13"/>
  <c r="AY1130" i="13"/>
  <c r="AX1130" i="13"/>
  <c r="AV1130" i="13"/>
  <c r="AU1130" i="13"/>
  <c r="AT1130" i="13"/>
  <c r="AR1130" i="13"/>
  <c r="AQ1130" i="13"/>
  <c r="AP1130" i="13"/>
  <c r="AN1130" i="13"/>
  <c r="AM1130" i="13"/>
  <c r="AL1130" i="13"/>
  <c r="BH1129" i="13"/>
  <c r="BG1129" i="13"/>
  <c r="BF1129" i="13"/>
  <c r="BD1129" i="13"/>
  <c r="BC1129" i="13"/>
  <c r="BB1129" i="13"/>
  <c r="AZ1129" i="13"/>
  <c r="AY1129" i="13"/>
  <c r="AX1129" i="13"/>
  <c r="AV1129" i="13"/>
  <c r="AU1129" i="13"/>
  <c r="AT1129" i="13"/>
  <c r="AR1129" i="13"/>
  <c r="AQ1129" i="13"/>
  <c r="AP1129" i="13"/>
  <c r="AN1129" i="13"/>
  <c r="AM1129" i="13"/>
  <c r="AL1129" i="13"/>
  <c r="BH1128" i="13"/>
  <c r="BG1128" i="13"/>
  <c r="BF1128" i="13"/>
  <c r="BD1128" i="13"/>
  <c r="BC1128" i="13"/>
  <c r="BB1128" i="13"/>
  <c r="AZ1128" i="13"/>
  <c r="AY1128" i="13"/>
  <c r="AX1128" i="13"/>
  <c r="AV1128" i="13"/>
  <c r="AU1128" i="13"/>
  <c r="AT1128" i="13"/>
  <c r="AR1128" i="13"/>
  <c r="AQ1128" i="13"/>
  <c r="AP1128" i="13"/>
  <c r="AN1128" i="13"/>
  <c r="AM1128" i="13"/>
  <c r="AL1128" i="13"/>
  <c r="BH1127" i="13"/>
  <c r="BG1127" i="13"/>
  <c r="BF1127" i="13"/>
  <c r="BD1127" i="13"/>
  <c r="BC1127" i="13"/>
  <c r="BB1127" i="13"/>
  <c r="AZ1127" i="13"/>
  <c r="AY1127" i="13"/>
  <c r="AX1127" i="13"/>
  <c r="AV1127" i="13"/>
  <c r="AU1127" i="13"/>
  <c r="AT1127" i="13"/>
  <c r="AR1127" i="13"/>
  <c r="AQ1127" i="13"/>
  <c r="AP1127" i="13"/>
  <c r="AN1127" i="13"/>
  <c r="AM1127" i="13"/>
  <c r="AL1127" i="13"/>
  <c r="BH1126" i="13"/>
  <c r="BG1126" i="13"/>
  <c r="BF1126" i="13"/>
  <c r="BD1126" i="13"/>
  <c r="BC1126" i="13"/>
  <c r="BB1126" i="13"/>
  <c r="AZ1126" i="13"/>
  <c r="AY1126" i="13"/>
  <c r="AX1126" i="13"/>
  <c r="AV1126" i="13"/>
  <c r="AU1126" i="13"/>
  <c r="AT1126" i="13"/>
  <c r="AR1126" i="13"/>
  <c r="AQ1126" i="13"/>
  <c r="AP1126" i="13"/>
  <c r="AN1126" i="13"/>
  <c r="AM1126" i="13"/>
  <c r="AL1126" i="13"/>
  <c r="BH1125" i="13"/>
  <c r="BG1125" i="13"/>
  <c r="BF1125" i="13"/>
  <c r="BD1125" i="13"/>
  <c r="BC1125" i="13"/>
  <c r="BB1125" i="13"/>
  <c r="AZ1125" i="13"/>
  <c r="AY1125" i="13"/>
  <c r="AX1125" i="13"/>
  <c r="AV1125" i="13"/>
  <c r="AU1125" i="13"/>
  <c r="AT1125" i="13"/>
  <c r="AR1125" i="13"/>
  <c r="AQ1125" i="13"/>
  <c r="AP1125" i="13"/>
  <c r="AN1125" i="13"/>
  <c r="AM1125" i="13"/>
  <c r="AL1125" i="13"/>
  <c r="BH1124" i="13"/>
  <c r="BG1124" i="13"/>
  <c r="BF1124" i="13"/>
  <c r="BD1124" i="13"/>
  <c r="BC1124" i="13"/>
  <c r="BB1124" i="13"/>
  <c r="AZ1124" i="13"/>
  <c r="AY1124" i="13"/>
  <c r="AX1124" i="13"/>
  <c r="AV1124" i="13"/>
  <c r="AU1124" i="13"/>
  <c r="AT1124" i="13"/>
  <c r="AR1124" i="13"/>
  <c r="AQ1124" i="13"/>
  <c r="AP1124" i="13"/>
  <c r="AN1124" i="13"/>
  <c r="AM1124" i="13"/>
  <c r="AL1124" i="13"/>
  <c r="BH1123" i="13"/>
  <c r="BG1123" i="13"/>
  <c r="BF1123" i="13"/>
  <c r="BD1123" i="13"/>
  <c r="BC1123" i="13"/>
  <c r="BB1123" i="13"/>
  <c r="AZ1123" i="13"/>
  <c r="AY1123" i="13"/>
  <c r="AX1123" i="13"/>
  <c r="AV1123" i="13"/>
  <c r="AU1123" i="13"/>
  <c r="AT1123" i="13"/>
  <c r="AR1123" i="13"/>
  <c r="AQ1123" i="13"/>
  <c r="AP1123" i="13"/>
  <c r="AN1123" i="13"/>
  <c r="AM1123" i="13"/>
  <c r="AL1123" i="13"/>
  <c r="BH1122" i="13"/>
  <c r="BG1122" i="13"/>
  <c r="BF1122" i="13"/>
  <c r="BD1122" i="13"/>
  <c r="BC1122" i="13"/>
  <c r="BB1122" i="13"/>
  <c r="AZ1122" i="13"/>
  <c r="AY1122" i="13"/>
  <c r="AX1122" i="13"/>
  <c r="AV1122" i="13"/>
  <c r="AU1122" i="13"/>
  <c r="AT1122" i="13"/>
  <c r="AR1122" i="13"/>
  <c r="AQ1122" i="13"/>
  <c r="AP1122" i="13"/>
  <c r="AN1122" i="13"/>
  <c r="AM1122" i="13"/>
  <c r="AL1122" i="13"/>
  <c r="BH1121" i="13"/>
  <c r="BG1121" i="13"/>
  <c r="BF1121" i="13"/>
  <c r="BD1121" i="13"/>
  <c r="BC1121" i="13"/>
  <c r="BB1121" i="13"/>
  <c r="AZ1121" i="13"/>
  <c r="AY1121" i="13"/>
  <c r="AX1121" i="13"/>
  <c r="AV1121" i="13"/>
  <c r="AU1121" i="13"/>
  <c r="AT1121" i="13"/>
  <c r="AR1121" i="13"/>
  <c r="AQ1121" i="13"/>
  <c r="AP1121" i="13"/>
  <c r="AN1121" i="13"/>
  <c r="AM1121" i="13"/>
  <c r="AL1121" i="13"/>
  <c r="BH1120" i="13"/>
  <c r="BG1120" i="13"/>
  <c r="BF1120" i="13"/>
  <c r="BD1120" i="13"/>
  <c r="BC1120" i="13"/>
  <c r="BB1120" i="13"/>
  <c r="AZ1120" i="13"/>
  <c r="AY1120" i="13"/>
  <c r="AX1120" i="13"/>
  <c r="AV1120" i="13"/>
  <c r="AU1120" i="13"/>
  <c r="AT1120" i="13"/>
  <c r="AR1120" i="13"/>
  <c r="AQ1120" i="13"/>
  <c r="AP1120" i="13"/>
  <c r="AN1120" i="13"/>
  <c r="AM1120" i="13"/>
  <c r="AL1120" i="13"/>
  <c r="BH1119" i="13"/>
  <c r="BG1119" i="13"/>
  <c r="BF1119" i="13"/>
  <c r="BD1119" i="13"/>
  <c r="BC1119" i="13"/>
  <c r="BB1119" i="13"/>
  <c r="AZ1119" i="13"/>
  <c r="AY1119" i="13"/>
  <c r="AX1119" i="13"/>
  <c r="AV1119" i="13"/>
  <c r="AU1119" i="13"/>
  <c r="AT1119" i="13"/>
  <c r="AR1119" i="13"/>
  <c r="AQ1119" i="13"/>
  <c r="AP1119" i="13"/>
  <c r="AN1119" i="13"/>
  <c r="AM1119" i="13"/>
  <c r="AL1119" i="13"/>
  <c r="BH1118" i="13"/>
  <c r="BG1118" i="13"/>
  <c r="BF1118" i="13"/>
  <c r="BD1118" i="13"/>
  <c r="BC1118" i="13"/>
  <c r="BB1118" i="13"/>
  <c r="AZ1118" i="13"/>
  <c r="AY1118" i="13"/>
  <c r="AX1118" i="13"/>
  <c r="AV1118" i="13"/>
  <c r="AU1118" i="13"/>
  <c r="AT1118" i="13"/>
  <c r="AR1118" i="13"/>
  <c r="AQ1118" i="13"/>
  <c r="AP1118" i="13"/>
  <c r="AN1118" i="13"/>
  <c r="AM1118" i="13"/>
  <c r="AL1118" i="13"/>
  <c r="BH1117" i="13"/>
  <c r="BG1117" i="13"/>
  <c r="BF1117" i="13"/>
  <c r="BD1117" i="13"/>
  <c r="BC1117" i="13"/>
  <c r="BB1117" i="13"/>
  <c r="AZ1117" i="13"/>
  <c r="AY1117" i="13"/>
  <c r="AX1117" i="13"/>
  <c r="AV1117" i="13"/>
  <c r="AU1117" i="13"/>
  <c r="AT1117" i="13"/>
  <c r="AR1117" i="13"/>
  <c r="AQ1117" i="13"/>
  <c r="AP1117" i="13"/>
  <c r="AN1117" i="13"/>
  <c r="AM1117" i="13"/>
  <c r="AL1117" i="13"/>
  <c r="BH1116" i="13"/>
  <c r="BG1116" i="13"/>
  <c r="BF1116" i="13"/>
  <c r="BD1116" i="13"/>
  <c r="BC1116" i="13"/>
  <c r="BB1116" i="13"/>
  <c r="AZ1116" i="13"/>
  <c r="AY1116" i="13"/>
  <c r="AX1116" i="13"/>
  <c r="AV1116" i="13"/>
  <c r="AU1116" i="13"/>
  <c r="AT1116" i="13"/>
  <c r="AR1116" i="13"/>
  <c r="AQ1116" i="13"/>
  <c r="AP1116" i="13"/>
  <c r="AN1116" i="13"/>
  <c r="AM1116" i="13"/>
  <c r="AL1116" i="13"/>
  <c r="BH1115" i="13"/>
  <c r="BG1115" i="13"/>
  <c r="BF1115" i="13"/>
  <c r="BD1115" i="13"/>
  <c r="BC1115" i="13"/>
  <c r="BB1115" i="13"/>
  <c r="AZ1115" i="13"/>
  <c r="AY1115" i="13"/>
  <c r="AX1115" i="13"/>
  <c r="AV1115" i="13"/>
  <c r="AU1115" i="13"/>
  <c r="AT1115" i="13"/>
  <c r="AR1115" i="13"/>
  <c r="AQ1115" i="13"/>
  <c r="AP1115" i="13"/>
  <c r="AN1115" i="13"/>
  <c r="AM1115" i="13"/>
  <c r="AL1115" i="13"/>
  <c r="BH1114" i="13"/>
  <c r="BG1114" i="13"/>
  <c r="BF1114" i="13"/>
  <c r="BD1114" i="13"/>
  <c r="BC1114" i="13"/>
  <c r="BB1114" i="13"/>
  <c r="AZ1114" i="13"/>
  <c r="AY1114" i="13"/>
  <c r="AX1114" i="13"/>
  <c r="AV1114" i="13"/>
  <c r="AU1114" i="13"/>
  <c r="AT1114" i="13"/>
  <c r="AR1114" i="13"/>
  <c r="AQ1114" i="13"/>
  <c r="AP1114" i="13"/>
  <c r="AN1114" i="13"/>
  <c r="AM1114" i="13"/>
  <c r="AL1114" i="13"/>
  <c r="BH1113" i="13"/>
  <c r="BG1113" i="13"/>
  <c r="BF1113" i="13"/>
  <c r="BD1113" i="13"/>
  <c r="BC1113" i="13"/>
  <c r="BB1113" i="13"/>
  <c r="AZ1113" i="13"/>
  <c r="AY1113" i="13"/>
  <c r="AX1113" i="13"/>
  <c r="AV1113" i="13"/>
  <c r="AU1113" i="13"/>
  <c r="AT1113" i="13"/>
  <c r="AR1113" i="13"/>
  <c r="AQ1113" i="13"/>
  <c r="AP1113" i="13"/>
  <c r="AN1113" i="13"/>
  <c r="AM1113" i="13"/>
  <c r="AL1113" i="13"/>
  <c r="BH1112" i="13"/>
  <c r="BG1112" i="13"/>
  <c r="BF1112" i="13"/>
  <c r="BD1112" i="13"/>
  <c r="BC1112" i="13"/>
  <c r="BB1112" i="13"/>
  <c r="AZ1112" i="13"/>
  <c r="AY1112" i="13"/>
  <c r="AX1112" i="13"/>
  <c r="AV1112" i="13"/>
  <c r="AU1112" i="13"/>
  <c r="AT1112" i="13"/>
  <c r="AR1112" i="13"/>
  <c r="AQ1112" i="13"/>
  <c r="AP1112" i="13"/>
  <c r="AN1112" i="13"/>
  <c r="AM1112" i="13"/>
  <c r="AL1112" i="13"/>
  <c r="BH1111" i="13"/>
  <c r="BG1111" i="13"/>
  <c r="BF1111" i="13"/>
  <c r="BD1111" i="13"/>
  <c r="BC1111" i="13"/>
  <c r="BE1111" i="13" s="1"/>
  <c r="BB1111" i="13"/>
  <c r="AZ1111" i="13"/>
  <c r="AY1111" i="13"/>
  <c r="AX1111" i="13"/>
  <c r="AV1111" i="13"/>
  <c r="AU1111" i="13"/>
  <c r="AT1111" i="13"/>
  <c r="AR1111" i="13"/>
  <c r="AQ1111" i="13"/>
  <c r="AP1111" i="13"/>
  <c r="AN1111" i="13"/>
  <c r="AM1111" i="13"/>
  <c r="AO1111" i="13" s="1"/>
  <c r="AL1111" i="13"/>
  <c r="BH1110" i="13"/>
  <c r="BG1110" i="13"/>
  <c r="BF1110" i="13"/>
  <c r="BD1110" i="13"/>
  <c r="BC1110" i="13"/>
  <c r="BB1110" i="13"/>
  <c r="AZ1110" i="13"/>
  <c r="AY1110" i="13"/>
  <c r="AX1110" i="13"/>
  <c r="AV1110" i="13"/>
  <c r="AU1110" i="13"/>
  <c r="AT1110" i="13"/>
  <c r="AR1110" i="13"/>
  <c r="AQ1110" i="13"/>
  <c r="AP1110" i="13"/>
  <c r="AN1110" i="13"/>
  <c r="AM1110" i="13"/>
  <c r="AL1110" i="13"/>
  <c r="BH1109" i="13"/>
  <c r="BG1109" i="13"/>
  <c r="BF1109" i="13"/>
  <c r="BD1109" i="13"/>
  <c r="BC1109" i="13"/>
  <c r="BB1109" i="13"/>
  <c r="AZ1109" i="13"/>
  <c r="AY1109" i="13"/>
  <c r="AX1109" i="13"/>
  <c r="AV1109" i="13"/>
  <c r="AU1109" i="13"/>
  <c r="AT1109" i="13"/>
  <c r="AR1109" i="13"/>
  <c r="AQ1109" i="13"/>
  <c r="AP1109" i="13"/>
  <c r="AN1109" i="13"/>
  <c r="AM1109" i="13"/>
  <c r="AL1109" i="13"/>
  <c r="BH1108" i="13"/>
  <c r="BG1108" i="13"/>
  <c r="BF1108" i="13"/>
  <c r="BD1108" i="13"/>
  <c r="BC1108" i="13"/>
  <c r="BB1108" i="13"/>
  <c r="AZ1108" i="13"/>
  <c r="AY1108" i="13"/>
  <c r="AX1108" i="13"/>
  <c r="AV1108" i="13"/>
  <c r="AU1108" i="13"/>
  <c r="AT1108" i="13"/>
  <c r="AR1108" i="13"/>
  <c r="AQ1108" i="13"/>
  <c r="AP1108" i="13"/>
  <c r="AN1108" i="13"/>
  <c r="AM1108" i="13"/>
  <c r="AL1108" i="13"/>
  <c r="BH1107" i="13"/>
  <c r="BG1107" i="13"/>
  <c r="BF1107" i="13"/>
  <c r="BD1107" i="13"/>
  <c r="BC1107" i="13"/>
  <c r="BB1107" i="13"/>
  <c r="AZ1107" i="13"/>
  <c r="AY1107" i="13"/>
  <c r="AX1107" i="13"/>
  <c r="AV1107" i="13"/>
  <c r="AU1107" i="13"/>
  <c r="AT1107" i="13"/>
  <c r="AR1107" i="13"/>
  <c r="AQ1107" i="13"/>
  <c r="AP1107" i="13"/>
  <c r="AN1107" i="13"/>
  <c r="AM1107" i="13"/>
  <c r="AL1107" i="13"/>
  <c r="BH1106" i="13"/>
  <c r="BG1106" i="13"/>
  <c r="BF1106" i="13"/>
  <c r="BD1106" i="13"/>
  <c r="BC1106" i="13"/>
  <c r="BB1106" i="13"/>
  <c r="AZ1106" i="13"/>
  <c r="AY1106" i="13"/>
  <c r="AX1106" i="13"/>
  <c r="AV1106" i="13"/>
  <c r="AU1106" i="13"/>
  <c r="AT1106" i="13"/>
  <c r="AR1106" i="13"/>
  <c r="AQ1106" i="13"/>
  <c r="AP1106" i="13"/>
  <c r="AN1106" i="13"/>
  <c r="AM1106" i="13"/>
  <c r="AL1106" i="13"/>
  <c r="BH1105" i="13"/>
  <c r="BG1105" i="13"/>
  <c r="BF1105" i="13"/>
  <c r="BD1105" i="13"/>
  <c r="BC1105" i="13"/>
  <c r="BB1105" i="13"/>
  <c r="AZ1105" i="13"/>
  <c r="AY1105" i="13"/>
  <c r="AX1105" i="13"/>
  <c r="AV1105" i="13"/>
  <c r="AU1105" i="13"/>
  <c r="AT1105" i="13"/>
  <c r="AR1105" i="13"/>
  <c r="AQ1105" i="13"/>
  <c r="AP1105" i="13"/>
  <c r="AN1105" i="13"/>
  <c r="AM1105" i="13"/>
  <c r="AL1105" i="13"/>
  <c r="BH1104" i="13"/>
  <c r="BG1104" i="13"/>
  <c r="BF1104" i="13"/>
  <c r="BD1104" i="13"/>
  <c r="BC1104" i="13"/>
  <c r="BB1104" i="13"/>
  <c r="AZ1104" i="13"/>
  <c r="AY1104" i="13"/>
  <c r="AX1104" i="13"/>
  <c r="AV1104" i="13"/>
  <c r="AU1104" i="13"/>
  <c r="AT1104" i="13"/>
  <c r="AR1104" i="13"/>
  <c r="AQ1104" i="13"/>
  <c r="AP1104" i="13"/>
  <c r="AN1104" i="13"/>
  <c r="AM1104" i="13"/>
  <c r="AL1104" i="13"/>
  <c r="BH1103" i="13"/>
  <c r="BG1103" i="13"/>
  <c r="BF1103" i="13"/>
  <c r="BD1103" i="13"/>
  <c r="BC1103" i="13"/>
  <c r="BB1103" i="13"/>
  <c r="AZ1103" i="13"/>
  <c r="AY1103" i="13"/>
  <c r="AX1103" i="13"/>
  <c r="AV1103" i="13"/>
  <c r="AU1103" i="13"/>
  <c r="AT1103" i="13"/>
  <c r="AR1103" i="13"/>
  <c r="AQ1103" i="13"/>
  <c r="AP1103" i="13"/>
  <c r="AN1103" i="13"/>
  <c r="AM1103" i="13"/>
  <c r="AL1103" i="13"/>
  <c r="BH1102" i="13"/>
  <c r="BG1102" i="13"/>
  <c r="BF1102" i="13"/>
  <c r="BD1102" i="13"/>
  <c r="BC1102" i="13"/>
  <c r="BB1102" i="13"/>
  <c r="AZ1102" i="13"/>
  <c r="AY1102" i="13"/>
  <c r="AX1102" i="13"/>
  <c r="AV1102" i="13"/>
  <c r="AU1102" i="13"/>
  <c r="AT1102" i="13"/>
  <c r="AR1102" i="13"/>
  <c r="AQ1102" i="13"/>
  <c r="AP1102" i="13"/>
  <c r="AN1102" i="13"/>
  <c r="AM1102" i="13"/>
  <c r="AL1102" i="13"/>
  <c r="BH1101" i="13"/>
  <c r="BG1101" i="13"/>
  <c r="BF1101" i="13"/>
  <c r="BD1101" i="13"/>
  <c r="BC1101" i="13"/>
  <c r="BB1101" i="13"/>
  <c r="AZ1101" i="13"/>
  <c r="AY1101" i="13"/>
  <c r="AX1101" i="13"/>
  <c r="AV1101" i="13"/>
  <c r="AU1101" i="13"/>
  <c r="AT1101" i="13"/>
  <c r="AR1101" i="13"/>
  <c r="AQ1101" i="13"/>
  <c r="AP1101" i="13"/>
  <c r="AN1101" i="13"/>
  <c r="AM1101" i="13"/>
  <c r="AL1101" i="13"/>
  <c r="BH1100" i="13"/>
  <c r="BG1100" i="13"/>
  <c r="BF1100" i="13"/>
  <c r="BD1100" i="13"/>
  <c r="BC1100" i="13"/>
  <c r="BB1100" i="13"/>
  <c r="AZ1100" i="13"/>
  <c r="AY1100" i="13"/>
  <c r="AX1100" i="13"/>
  <c r="AV1100" i="13"/>
  <c r="AU1100" i="13"/>
  <c r="AT1100" i="13"/>
  <c r="AR1100" i="13"/>
  <c r="AQ1100" i="13"/>
  <c r="AP1100" i="13"/>
  <c r="AN1100" i="13"/>
  <c r="AM1100" i="13"/>
  <c r="AL1100" i="13"/>
  <c r="BH1099" i="13"/>
  <c r="BG1099" i="13"/>
  <c r="BF1099" i="13"/>
  <c r="BD1099" i="13"/>
  <c r="BC1099" i="13"/>
  <c r="BB1099" i="13"/>
  <c r="AZ1099" i="13"/>
  <c r="AY1099" i="13"/>
  <c r="AX1099" i="13"/>
  <c r="AV1099" i="13"/>
  <c r="AU1099" i="13"/>
  <c r="AT1099" i="13"/>
  <c r="AR1099" i="13"/>
  <c r="AQ1099" i="13"/>
  <c r="AP1099" i="13"/>
  <c r="AN1099" i="13"/>
  <c r="AM1099" i="13"/>
  <c r="AL1099" i="13"/>
  <c r="BH1098" i="13"/>
  <c r="BG1098" i="13"/>
  <c r="BF1098" i="13"/>
  <c r="BD1098" i="13"/>
  <c r="BC1098" i="13"/>
  <c r="BB1098" i="13"/>
  <c r="AZ1098" i="13"/>
  <c r="AY1098" i="13"/>
  <c r="AX1098" i="13"/>
  <c r="AV1098" i="13"/>
  <c r="AU1098" i="13"/>
  <c r="AT1098" i="13"/>
  <c r="AR1098" i="13"/>
  <c r="AQ1098" i="13"/>
  <c r="AP1098" i="13"/>
  <c r="AN1098" i="13"/>
  <c r="AM1098" i="13"/>
  <c r="AL1098" i="13"/>
  <c r="BH1097" i="13"/>
  <c r="BG1097" i="13"/>
  <c r="BF1097" i="13"/>
  <c r="BD1097" i="13"/>
  <c r="BC1097" i="13"/>
  <c r="BB1097" i="13"/>
  <c r="AZ1097" i="13"/>
  <c r="AY1097" i="13"/>
  <c r="AX1097" i="13"/>
  <c r="AV1097" i="13"/>
  <c r="AU1097" i="13"/>
  <c r="AT1097" i="13"/>
  <c r="AR1097" i="13"/>
  <c r="AQ1097" i="13"/>
  <c r="AP1097" i="13"/>
  <c r="AN1097" i="13"/>
  <c r="AM1097" i="13"/>
  <c r="AL1097" i="13"/>
  <c r="BH1096" i="13"/>
  <c r="BG1096" i="13"/>
  <c r="BF1096" i="13"/>
  <c r="BD1096" i="13"/>
  <c r="BC1096" i="13"/>
  <c r="BB1096" i="13"/>
  <c r="AZ1096" i="13"/>
  <c r="AY1096" i="13"/>
  <c r="AX1096" i="13"/>
  <c r="AV1096" i="13"/>
  <c r="AU1096" i="13"/>
  <c r="AT1096" i="13"/>
  <c r="AR1096" i="13"/>
  <c r="AQ1096" i="13"/>
  <c r="AP1096" i="13"/>
  <c r="AN1096" i="13"/>
  <c r="AM1096" i="13"/>
  <c r="AL1096" i="13"/>
  <c r="BH1095" i="13"/>
  <c r="BG1095" i="13"/>
  <c r="BF1095" i="13"/>
  <c r="BD1095" i="13"/>
  <c r="BC1095" i="13"/>
  <c r="BB1095" i="13"/>
  <c r="AZ1095" i="13"/>
  <c r="AY1095" i="13"/>
  <c r="AX1095" i="13"/>
  <c r="AV1095" i="13"/>
  <c r="AU1095" i="13"/>
  <c r="AT1095" i="13"/>
  <c r="AR1095" i="13"/>
  <c r="AQ1095" i="13"/>
  <c r="AP1095" i="13"/>
  <c r="AN1095" i="13"/>
  <c r="AM1095" i="13"/>
  <c r="AL1095" i="13"/>
  <c r="BH1094" i="13"/>
  <c r="BG1094" i="13"/>
  <c r="BF1094" i="13"/>
  <c r="BD1094" i="13"/>
  <c r="BC1094" i="13"/>
  <c r="BB1094" i="13"/>
  <c r="AZ1094" i="13"/>
  <c r="AY1094" i="13"/>
  <c r="AX1094" i="13"/>
  <c r="AV1094" i="13"/>
  <c r="AU1094" i="13"/>
  <c r="AT1094" i="13"/>
  <c r="AR1094" i="13"/>
  <c r="AQ1094" i="13"/>
  <c r="AP1094" i="13"/>
  <c r="AN1094" i="13"/>
  <c r="AM1094" i="13"/>
  <c r="AL1094" i="13"/>
  <c r="BH1093" i="13"/>
  <c r="BG1093" i="13"/>
  <c r="BF1093" i="13"/>
  <c r="BD1093" i="13"/>
  <c r="BC1093" i="13"/>
  <c r="BB1093" i="13"/>
  <c r="AZ1093" i="13"/>
  <c r="AY1093" i="13"/>
  <c r="AX1093" i="13"/>
  <c r="AV1093" i="13"/>
  <c r="AU1093" i="13"/>
  <c r="AT1093" i="13"/>
  <c r="AR1093" i="13"/>
  <c r="AQ1093" i="13"/>
  <c r="AP1093" i="13"/>
  <c r="AN1093" i="13"/>
  <c r="AM1093" i="13"/>
  <c r="AL1093" i="13"/>
  <c r="BH1092" i="13"/>
  <c r="BG1092" i="13"/>
  <c r="BF1092" i="13"/>
  <c r="BD1092" i="13"/>
  <c r="BC1092" i="13"/>
  <c r="BB1092" i="13"/>
  <c r="AZ1092" i="13"/>
  <c r="AY1092" i="13"/>
  <c r="AX1092" i="13"/>
  <c r="AV1092" i="13"/>
  <c r="AU1092" i="13"/>
  <c r="AT1092" i="13"/>
  <c r="AR1092" i="13"/>
  <c r="AQ1092" i="13"/>
  <c r="AP1092" i="13"/>
  <c r="AN1092" i="13"/>
  <c r="AM1092" i="13"/>
  <c r="AL1092" i="13"/>
  <c r="BH1091" i="13"/>
  <c r="BG1091" i="13"/>
  <c r="BF1091" i="13"/>
  <c r="BD1091" i="13"/>
  <c r="BC1091" i="13"/>
  <c r="BB1091" i="13"/>
  <c r="AZ1091" i="13"/>
  <c r="AY1091" i="13"/>
  <c r="AX1091" i="13"/>
  <c r="AV1091" i="13"/>
  <c r="AU1091" i="13"/>
  <c r="AT1091" i="13"/>
  <c r="AR1091" i="13"/>
  <c r="AQ1091" i="13"/>
  <c r="AP1091" i="13"/>
  <c r="AN1091" i="13"/>
  <c r="AM1091" i="13"/>
  <c r="AL1091" i="13"/>
  <c r="BH1090" i="13"/>
  <c r="BG1090" i="13"/>
  <c r="BF1090" i="13"/>
  <c r="BD1090" i="13"/>
  <c r="BC1090" i="13"/>
  <c r="BB1090" i="13"/>
  <c r="AZ1090" i="13"/>
  <c r="AY1090" i="13"/>
  <c r="AX1090" i="13"/>
  <c r="AV1090" i="13"/>
  <c r="AU1090" i="13"/>
  <c r="AT1090" i="13"/>
  <c r="AR1090" i="13"/>
  <c r="AQ1090" i="13"/>
  <c r="AP1090" i="13"/>
  <c r="AN1090" i="13"/>
  <c r="AM1090" i="13"/>
  <c r="AL1090" i="13"/>
  <c r="BH1089" i="13"/>
  <c r="BG1089" i="13"/>
  <c r="BF1089" i="13"/>
  <c r="AZ1089" i="13"/>
  <c r="AY1089" i="13"/>
  <c r="AX1089" i="13"/>
  <c r="AV1089" i="13"/>
  <c r="AU1089" i="13"/>
  <c r="AT1089" i="13"/>
  <c r="AR1089" i="13"/>
  <c r="AQ1089" i="13"/>
  <c r="AP1089" i="13"/>
  <c r="AD1088" i="13"/>
  <c r="CR1088" i="13" s="1"/>
  <c r="AC1088" i="13"/>
  <c r="CQ1088" i="13" s="1"/>
  <c r="AB1088" i="13"/>
  <c r="CP1088" i="13" s="1"/>
  <c r="AA1088" i="13"/>
  <c r="CO1088" i="13" s="1"/>
  <c r="Z1088" i="13"/>
  <c r="CN1088" i="13" s="1"/>
  <c r="Y1088" i="13"/>
  <c r="CM1088" i="13" s="1"/>
  <c r="X1088" i="13"/>
  <c r="CL1088" i="13" s="1"/>
  <c r="W1088" i="13"/>
  <c r="CK1088" i="13" s="1"/>
  <c r="V1088" i="13"/>
  <c r="CJ1088" i="13" s="1"/>
  <c r="U1088" i="13"/>
  <c r="CI1088" i="13" s="1"/>
  <c r="T1088" i="13"/>
  <c r="CH1088" i="13" s="1"/>
  <c r="S1088" i="13"/>
  <c r="CG1088" i="13" s="1"/>
  <c r="R1088" i="13"/>
  <c r="CF1088" i="13" s="1"/>
  <c r="Q1088" i="13"/>
  <c r="CE1088" i="13" s="1"/>
  <c r="P1088" i="13"/>
  <c r="CD1088" i="13" s="1"/>
  <c r="O1088" i="13"/>
  <c r="N1088" i="13"/>
  <c r="M1088" i="13"/>
  <c r="Y1063" i="13"/>
  <c r="CC1086" i="13" s="1"/>
  <c r="S1063" i="13"/>
  <c r="CB1086" i="13" s="1"/>
  <c r="Y1028" i="13"/>
  <c r="S1028" i="13"/>
  <c r="Y1006" i="13"/>
  <c r="S1006" i="13"/>
  <c r="Y988" i="13"/>
  <c r="S988" i="13"/>
  <c r="Y940" i="13"/>
  <c r="AO930" i="13" s="1" a="1"/>
  <c r="AO930" i="13" s="1"/>
  <c r="S940" i="13"/>
  <c r="AN930" i="13" s="1" a="1"/>
  <c r="AN930" i="13" s="1"/>
  <c r="Y912" i="13"/>
  <c r="AO895" i="13" s="1" a="1"/>
  <c r="AO895" i="13" s="1"/>
  <c r="S912" i="13"/>
  <c r="AN895" i="13" s="1" a="1"/>
  <c r="AN895" i="13" s="1"/>
  <c r="M912" i="13"/>
  <c r="AM895" i="13" s="1" a="1"/>
  <c r="AM895" i="13" s="1"/>
  <c r="Y878" i="13"/>
  <c r="S878" i="13"/>
  <c r="M878" i="13"/>
  <c r="Y856" i="13"/>
  <c r="S856" i="13"/>
  <c r="AB638" i="13"/>
  <c r="AP616" i="13" s="1" a="1"/>
  <c r="AP616" i="13" s="1"/>
  <c r="Y638" i="13"/>
  <c r="AO616" i="13" s="1" a="1"/>
  <c r="AO616" i="13" s="1"/>
  <c r="V638" i="13"/>
  <c r="AN616" i="13" s="1" a="1"/>
  <c r="AN616" i="13" s="1"/>
  <c r="S638" i="13"/>
  <c r="AA557" i="13"/>
  <c r="AO537" i="13" s="1" a="1"/>
  <c r="AO537" i="13" s="1"/>
  <c r="W557" i="13"/>
  <c r="AN537" i="13" s="1" a="1"/>
  <c r="AN537" i="13" s="1"/>
  <c r="S557" i="13"/>
  <c r="AM537" i="13" s="1" a="1"/>
  <c r="AM537" i="13" s="1"/>
  <c r="AC496" i="13"/>
  <c r="DH475" i="13" s="1" a="1"/>
  <c r="DH475" i="13" s="1"/>
  <c r="AB496" i="13"/>
  <c r="DG475" i="13" s="1" a="1"/>
  <c r="DG475" i="13" s="1"/>
  <c r="AA496" i="13"/>
  <c r="DF475" i="13" s="1" a="1"/>
  <c r="DF475" i="13" s="1"/>
  <c r="Z496" i="13"/>
  <c r="DE475" i="13" s="1" a="1"/>
  <c r="DE475" i="13" s="1"/>
  <c r="Y496" i="13"/>
  <c r="DD475" i="13" s="1" a="1"/>
  <c r="DD475" i="13" s="1"/>
  <c r="X496" i="13"/>
  <c r="DC475" i="13" s="1" a="1"/>
  <c r="DC475" i="13" s="1"/>
  <c r="W496" i="13"/>
  <c r="DB475" i="13" s="1" a="1"/>
  <c r="DB475" i="13" s="1"/>
  <c r="V496" i="13"/>
  <c r="DA475" i="13" s="1" a="1"/>
  <c r="DA475" i="13" s="1"/>
  <c r="U496" i="13"/>
  <c r="CZ475" i="13" s="1" a="1"/>
  <c r="CZ475" i="13" s="1"/>
  <c r="T496" i="13"/>
  <c r="CY475" i="13" s="1" a="1"/>
  <c r="CY475" i="13" s="1"/>
  <c r="S496" i="13"/>
  <c r="CX475" i="13" s="1" a="1"/>
  <c r="CX475" i="13" s="1"/>
  <c r="R496" i="13"/>
  <c r="CW475" i="13" s="1" a="1"/>
  <c r="CW475" i="13" s="1"/>
  <c r="Q496" i="13"/>
  <c r="CV475" i="13" s="1" a="1"/>
  <c r="CV475" i="13" s="1"/>
  <c r="P496" i="13"/>
  <c r="CU475" i="13" s="1" a="1"/>
  <c r="CU475" i="13" s="1"/>
  <c r="O496" i="13"/>
  <c r="CT475" i="13" s="1" a="1"/>
  <c r="CT475" i="13" s="1"/>
  <c r="N496" i="13"/>
  <c r="CS475" i="13" s="1" a="1"/>
  <c r="CS475" i="13" s="1"/>
  <c r="M496" i="13"/>
  <c r="CR475" i="13" s="1" a="1"/>
  <c r="CR475" i="13" s="1"/>
  <c r="L496" i="13"/>
  <c r="CQ475" i="13" s="1" a="1"/>
  <c r="CQ475" i="13" s="1"/>
  <c r="K496" i="13"/>
  <c r="CP475" i="13" s="1" a="1"/>
  <c r="CP475" i="13" s="1"/>
  <c r="J496" i="13"/>
  <c r="CO475" i="13" s="1" a="1"/>
  <c r="CO475" i="13" s="1"/>
  <c r="I496" i="13"/>
  <c r="CN475" i="13" s="1" a="1"/>
  <c r="CN475" i="13" s="1"/>
  <c r="H496" i="13"/>
  <c r="CM475" i="13" s="1" a="1"/>
  <c r="CM475" i="13" s="1"/>
  <c r="AC420" i="13"/>
  <c r="DO372" i="13" s="1" a="1"/>
  <c r="DO372" i="13" s="1"/>
  <c r="AB420" i="13"/>
  <c r="DN372" i="13" s="1" a="1"/>
  <c r="DN372" i="13" s="1"/>
  <c r="AA420" i="13"/>
  <c r="DM372" i="13" s="1" a="1"/>
  <c r="DM372" i="13" s="1"/>
  <c r="Z420" i="13"/>
  <c r="DL372" i="13" s="1" a="1"/>
  <c r="DL372" i="13" s="1"/>
  <c r="Y420" i="13"/>
  <c r="DK372" i="13" s="1" a="1"/>
  <c r="DK372" i="13" s="1"/>
  <c r="X420" i="13"/>
  <c r="DJ372" i="13" s="1" a="1"/>
  <c r="DJ372" i="13" s="1"/>
  <c r="W420" i="13"/>
  <c r="DI372" i="13" s="1" a="1"/>
  <c r="DI372" i="13" s="1"/>
  <c r="V420" i="13"/>
  <c r="DH372" i="13" s="1" a="1"/>
  <c r="DH372" i="13" s="1"/>
  <c r="U420" i="13"/>
  <c r="DG372" i="13" s="1" a="1"/>
  <c r="DG372" i="13" s="1"/>
  <c r="T420" i="13"/>
  <c r="DF372" i="13" s="1" a="1"/>
  <c r="DF372" i="13" s="1"/>
  <c r="S420" i="13"/>
  <c r="DE372" i="13" s="1" a="1"/>
  <c r="DE372" i="13" s="1"/>
  <c r="R420" i="13"/>
  <c r="DD372" i="13" s="1" a="1"/>
  <c r="DD372" i="13" s="1"/>
  <c r="Q420" i="13"/>
  <c r="DC372" i="13" s="1" a="1"/>
  <c r="DC372" i="13" s="1"/>
  <c r="P420" i="13"/>
  <c r="DB372" i="13" s="1" a="1"/>
  <c r="DB372" i="13" s="1"/>
  <c r="O420" i="13"/>
  <c r="DA372" i="13" s="1" a="1"/>
  <c r="DA372" i="13" s="1"/>
  <c r="N420" i="13"/>
  <c r="CZ372" i="13" s="1" a="1"/>
  <c r="CZ372" i="13" s="1"/>
  <c r="M420" i="13"/>
  <c r="CY372" i="13" s="1" a="1"/>
  <c r="CY372" i="13" s="1"/>
  <c r="L420" i="13"/>
  <c r="CX372" i="13" s="1" a="1"/>
  <c r="CX372" i="13" s="1"/>
  <c r="K420" i="13"/>
  <c r="CW372" i="13" s="1" a="1"/>
  <c r="CW372" i="13" s="1"/>
  <c r="AC393" i="13"/>
  <c r="CT372" i="13" s="1" a="1"/>
  <c r="CT372" i="13" s="1"/>
  <c r="AB393" i="13"/>
  <c r="CS372" i="13" s="1" a="1"/>
  <c r="CS372" i="13" s="1"/>
  <c r="AA393" i="13"/>
  <c r="CR372" i="13" s="1" a="1"/>
  <c r="CR372" i="13" s="1"/>
  <c r="Z393" i="13"/>
  <c r="CQ372" i="13" s="1" a="1"/>
  <c r="CQ372" i="13" s="1"/>
  <c r="Y393" i="13"/>
  <c r="CP372" i="13" s="1" a="1"/>
  <c r="CP372" i="13" s="1"/>
  <c r="X393" i="13"/>
  <c r="CO372" i="13" s="1" a="1"/>
  <c r="CO372" i="13" s="1"/>
  <c r="W393" i="13"/>
  <c r="CN372" i="13" s="1" a="1"/>
  <c r="CN372" i="13" s="1"/>
  <c r="V393" i="13"/>
  <c r="CM372" i="13" s="1" a="1"/>
  <c r="CM372" i="13" s="1"/>
  <c r="U393" i="13"/>
  <c r="CL372" i="13" s="1" a="1"/>
  <c r="CL372" i="13" s="1"/>
  <c r="T393" i="13"/>
  <c r="CK372" i="13" s="1" a="1"/>
  <c r="CK372" i="13" s="1"/>
  <c r="S393" i="13"/>
  <c r="CJ372" i="13" s="1" a="1"/>
  <c r="CJ372" i="13" s="1"/>
  <c r="CI372" i="13" a="1"/>
  <c r="CI372" i="13" s="1"/>
  <c r="Q393" i="13"/>
  <c r="CH372" i="13" s="1" a="1"/>
  <c r="CH372" i="13" s="1"/>
  <c r="P393" i="13"/>
  <c r="CG372" i="13" s="1" a="1"/>
  <c r="CG372" i="13" s="1"/>
  <c r="O393" i="13"/>
  <c r="CF372" i="13" s="1" a="1"/>
  <c r="CF372" i="13" s="1"/>
  <c r="N393" i="13"/>
  <c r="CE372" i="13" s="1" a="1"/>
  <c r="CE372" i="13" s="1"/>
  <c r="S291" i="13"/>
  <c r="B299" i="13" s="1"/>
  <c r="Y233" i="13"/>
  <c r="S233" i="13"/>
  <c r="AC209" i="13"/>
  <c r="CU192" i="13" s="1"/>
  <c r="AB209" i="13"/>
  <c r="CT192" i="13" s="1"/>
  <c r="AA209" i="13"/>
  <c r="CS192" i="13" s="1"/>
  <c r="Z209" i="13"/>
  <c r="CR192" i="13" s="1"/>
  <c r="Y209" i="13"/>
  <c r="CQ192" i="13" s="1"/>
  <c r="X209" i="13"/>
  <c r="CP192" i="13" s="1"/>
  <c r="W209" i="13"/>
  <c r="CO192" i="13" s="1"/>
  <c r="V209" i="13"/>
  <c r="CN192" i="13" s="1"/>
  <c r="U209" i="13"/>
  <c r="CM192" i="13" s="1"/>
  <c r="T209" i="13"/>
  <c r="CL192" i="13" s="1"/>
  <c r="S209" i="13"/>
  <c r="CK192" i="13" s="1"/>
  <c r="R209" i="13"/>
  <c r="CJ192" i="13" s="1"/>
  <c r="Q209" i="13"/>
  <c r="CI192" i="13" s="1"/>
  <c r="P209" i="13"/>
  <c r="CH192" i="13" s="1"/>
  <c r="O209" i="13"/>
  <c r="CG192" i="13" s="1"/>
  <c r="N209" i="13"/>
  <c r="CF192" i="13" s="1"/>
  <c r="M209" i="13"/>
  <c r="CE192" i="13" s="1"/>
  <c r="L209" i="13"/>
  <c r="K209" i="13"/>
  <c r="CB192" i="13"/>
  <c r="Y175" i="13"/>
  <c r="S175" i="13"/>
  <c r="M175" i="13"/>
  <c r="Y150" i="13"/>
  <c r="AO144" i="13" s="1" a="1"/>
  <c r="AO144" i="13" s="1"/>
  <c r="M150" i="13"/>
  <c r="AM144" i="13" s="1" a="1"/>
  <c r="AM144" i="13" s="1"/>
  <c r="Y126" i="13"/>
  <c r="CD190" i="13" s="1"/>
  <c r="S126" i="13"/>
  <c r="B139" i="12"/>
  <c r="AD119" i="12"/>
  <c r="CU99" i="12" s="1"/>
  <c r="AC119" i="12"/>
  <c r="CT99" i="12" s="1"/>
  <c r="AB119" i="12"/>
  <c r="CS99" i="12" s="1"/>
  <c r="AA119" i="12"/>
  <c r="CR99" i="12" s="1"/>
  <c r="Z119" i="12"/>
  <c r="CQ99" i="12" s="1"/>
  <c r="Y119" i="12"/>
  <c r="CP99" i="12" s="1"/>
  <c r="X119" i="12"/>
  <c r="CO99" i="12" s="1"/>
  <c r="W119" i="12"/>
  <c r="CN99" i="12" s="1"/>
  <c r="V119" i="12"/>
  <c r="CM99" i="12" s="1"/>
  <c r="U119" i="12"/>
  <c r="CL99" i="12" s="1"/>
  <c r="T119" i="12"/>
  <c r="CK99" i="12" s="1"/>
  <c r="S119" i="12"/>
  <c r="CJ99" i="12" s="1"/>
  <c r="R119" i="12"/>
  <c r="CI99" i="12" s="1"/>
  <c r="Q119" i="12"/>
  <c r="CH99" i="12" s="1"/>
  <c r="P119" i="12"/>
  <c r="CG99" i="12" s="1"/>
  <c r="O119" i="12"/>
  <c r="CF99" i="12" s="1"/>
  <c r="N119" i="12"/>
  <c r="CE99" i="12" s="1"/>
  <c r="M119" i="12"/>
  <c r="CD99" i="12" s="1"/>
  <c r="L119" i="12"/>
  <c r="CC99" i="12" s="1"/>
  <c r="K119" i="12"/>
  <c r="CB99" i="12" s="1"/>
  <c r="J119" i="12"/>
  <c r="CA99" i="12" s="1"/>
  <c r="AA47" i="12"/>
  <c r="W47" i="12"/>
  <c r="S47" i="12"/>
  <c r="AK46" i="12"/>
  <c r="AJ46" i="12"/>
  <c r="AI46" i="12"/>
  <c r="AL46" i="12" s="1"/>
  <c r="AK45" i="12"/>
  <c r="AJ45" i="12"/>
  <c r="AI45" i="12"/>
  <c r="AL45" i="12" s="1"/>
  <c r="AL44" i="12"/>
  <c r="AK44" i="12"/>
  <c r="AJ44" i="12"/>
  <c r="AI44" i="12"/>
  <c r="AK43" i="12"/>
  <c r="AJ43" i="12"/>
  <c r="AI43" i="12"/>
  <c r="AK42" i="12"/>
  <c r="AJ42" i="12"/>
  <c r="AI42" i="12"/>
  <c r="AL41" i="12"/>
  <c r="AK41" i="12"/>
  <c r="AJ41" i="12"/>
  <c r="AI41" i="12"/>
  <c r="AK40" i="12"/>
  <c r="AJ40" i="12"/>
  <c r="AI40" i="12"/>
  <c r="AL40" i="12" s="1"/>
  <c r="AK39" i="12"/>
  <c r="AJ39" i="12"/>
  <c r="AI39" i="12"/>
  <c r="AL39" i="12" s="1"/>
  <c r="AL38" i="12"/>
  <c r="AK38" i="12"/>
  <c r="AJ38" i="12"/>
  <c r="AI38" i="12"/>
  <c r="AK37" i="12"/>
  <c r="AJ37" i="12"/>
  <c r="AI37" i="12"/>
  <c r="AK36" i="12"/>
  <c r="AJ36" i="12"/>
  <c r="AI36" i="12"/>
  <c r="AL35" i="12"/>
  <c r="AK35" i="12"/>
  <c r="AJ35" i="12"/>
  <c r="AI35" i="12"/>
  <c r="AK34" i="12"/>
  <c r="AJ34" i="12"/>
  <c r="AI34" i="12"/>
  <c r="AL34" i="12" s="1"/>
  <c r="AK33" i="12"/>
  <c r="AJ33" i="12"/>
  <c r="AI33" i="12"/>
  <c r="AL33" i="12" s="1"/>
  <c r="AL32" i="12"/>
  <c r="AK32" i="12"/>
  <c r="AJ32" i="12"/>
  <c r="AI32" i="12"/>
  <c r="AK31" i="12"/>
  <c r="AJ31" i="12"/>
  <c r="AI31" i="12"/>
  <c r="AL31" i="12" s="1"/>
  <c r="AK30" i="12"/>
  <c r="AJ30" i="12"/>
  <c r="AI30" i="12"/>
  <c r="AL29" i="12"/>
  <c r="AK29" i="12"/>
  <c r="AJ29" i="12"/>
  <c r="AI29" i="12"/>
  <c r="AK28" i="12"/>
  <c r="AJ28" i="12"/>
  <c r="AI28" i="12"/>
  <c r="AL28" i="12" s="1"/>
  <c r="AK27" i="12"/>
  <c r="AJ27" i="12"/>
  <c r="AI27" i="12"/>
  <c r="AL27" i="12" s="1"/>
  <c r="AL26" i="12"/>
  <c r="AK26" i="12"/>
  <c r="AJ26" i="12"/>
  <c r="AI26" i="12"/>
  <c r="B51" i="11"/>
  <c r="Y80" i="7"/>
  <c r="M57" i="7"/>
  <c r="AL181" i="17" l="1" a="1"/>
  <c r="AL181" i="17" s="1"/>
  <c r="AK181" i="17"/>
  <c r="AJ181" i="17" s="1" a="1"/>
  <c r="AJ181" i="17" s="1"/>
  <c r="AJ182" i="17" s="1"/>
  <c r="BJ165" i="15"/>
  <c r="BK165" i="15" s="1"/>
  <c r="BJ181" i="15"/>
  <c r="BK181" i="15" s="1"/>
  <c r="BJ268" i="15"/>
  <c r="BK268" i="15" s="1"/>
  <c r="BJ202" i="15"/>
  <c r="BK202" i="15" s="1"/>
  <c r="BJ220" i="15"/>
  <c r="BK220" i="15" s="1"/>
  <c r="BJ337" i="15"/>
  <c r="BK337" i="15" s="1"/>
  <c r="BJ331" i="15"/>
  <c r="BK331" i="15" s="1"/>
  <c r="BJ157" i="15"/>
  <c r="BK157" i="15" s="1"/>
  <c r="BJ166" i="15"/>
  <c r="BK166" i="15" s="1"/>
  <c r="BJ214" i="15"/>
  <c r="BK214" i="15" s="1"/>
  <c r="BJ313" i="15"/>
  <c r="BK313" i="15" s="1"/>
  <c r="CH85" i="15"/>
  <c r="CI85" i="15" s="1"/>
  <c r="BJ187" i="15"/>
  <c r="BK187" i="15" s="1"/>
  <c r="BK143" i="15"/>
  <c r="BJ148" i="15"/>
  <c r="BK148" i="15" s="1"/>
  <c r="BJ171" i="15"/>
  <c r="BK171" i="15" s="1"/>
  <c r="BJ201" i="15"/>
  <c r="BK201" i="15" s="1"/>
  <c r="BJ373" i="15"/>
  <c r="BK373" i="15" s="1"/>
  <c r="BJ178" i="15"/>
  <c r="BK178" i="15" s="1"/>
  <c r="BJ412" i="15"/>
  <c r="BK412" i="15" s="1"/>
  <c r="BJ433" i="15"/>
  <c r="BK433" i="15" s="1"/>
  <c r="BJ280" i="15"/>
  <c r="BK280" i="15" s="1"/>
  <c r="BJ217" i="15"/>
  <c r="BK217" i="15" s="1"/>
  <c r="BJ147" i="15"/>
  <c r="BK147" i="15" s="1"/>
  <c r="BJ177" i="15"/>
  <c r="BK177" i="15" s="1"/>
  <c r="CH69" i="15"/>
  <c r="CI69" i="15" s="1"/>
  <c r="BJ151" i="15"/>
  <c r="BK151" i="15" s="1"/>
  <c r="BJ191" i="15"/>
  <c r="BK191" i="15" s="1"/>
  <c r="BJ203" i="15"/>
  <c r="BK203" i="15" s="1"/>
  <c r="BJ254" i="15"/>
  <c r="BK254" i="15" s="1"/>
  <c r="BJ292" i="15"/>
  <c r="BK292" i="15" s="1"/>
  <c r="BJ320" i="15"/>
  <c r="BK320" i="15" s="1"/>
  <c r="BQ95" i="15"/>
  <c r="BM100" i="15"/>
  <c r="CH72" i="15" s="1"/>
  <c r="CI72" i="15" s="1"/>
  <c r="BY110" i="15"/>
  <c r="BM114" i="15"/>
  <c r="CH86" i="15" s="1"/>
  <c r="CI86" i="15" s="1"/>
  <c r="BQ142" i="15"/>
  <c r="AO179" i="15"/>
  <c r="BJ179" i="15" s="1"/>
  <c r="BK179" i="15" s="1"/>
  <c r="AO185" i="15"/>
  <c r="BJ185" i="15" s="1"/>
  <c r="BK185" i="15" s="1"/>
  <c r="AS223" i="15"/>
  <c r="BJ223" i="15" s="1"/>
  <c r="BK223" i="15" s="1"/>
  <c r="AS225" i="15"/>
  <c r="AS237" i="15"/>
  <c r="BJ237" i="15" s="1"/>
  <c r="BK237" i="15" s="1"/>
  <c r="AO269" i="15"/>
  <c r="BJ269" i="15" s="1"/>
  <c r="BK269" i="15" s="1"/>
  <c r="AO284" i="15"/>
  <c r="BJ284" i="15" s="1"/>
  <c r="BK284" i="15" s="1"/>
  <c r="AS292" i="15"/>
  <c r="AS307" i="15"/>
  <c r="BJ307" i="15" s="1"/>
  <c r="BK307" i="15" s="1"/>
  <c r="AS309" i="15"/>
  <c r="AO335" i="15"/>
  <c r="BJ335" i="15" s="1"/>
  <c r="BK335" i="15" s="1"/>
  <c r="BJ352" i="15"/>
  <c r="BK352" i="15" s="1"/>
  <c r="AS367" i="15"/>
  <c r="BJ367" i="15" s="1"/>
  <c r="BK367" i="15" s="1"/>
  <c r="AO389" i="15"/>
  <c r="AS441" i="15"/>
  <c r="AS484" i="15"/>
  <c r="AS547" i="15"/>
  <c r="BY96" i="15"/>
  <c r="BM99" i="15"/>
  <c r="BQ101" i="15"/>
  <c r="CH73" i="15" s="1"/>
  <c r="CI73" i="15" s="1"/>
  <c r="AO173" i="15"/>
  <c r="BJ173" i="15" s="1"/>
  <c r="BK173" i="15" s="1"/>
  <c r="AS211" i="15"/>
  <c r="BJ211" i="15" s="1"/>
  <c r="BK211" i="15" s="1"/>
  <c r="AS213" i="15"/>
  <c r="BJ213" i="15" s="1"/>
  <c r="BK213" i="15" s="1"/>
  <c r="AS219" i="15"/>
  <c r="BJ219" i="15" s="1"/>
  <c r="BK219" i="15" s="1"/>
  <c r="AO248" i="15"/>
  <c r="AS256" i="15"/>
  <c r="AS258" i="15"/>
  <c r="AS273" i="15"/>
  <c r="AO299" i="15"/>
  <c r="BJ299" i="15" s="1"/>
  <c r="BK299" i="15" s="1"/>
  <c r="AS322" i="15"/>
  <c r="BJ322" i="15" s="1"/>
  <c r="BK322" i="15" s="1"/>
  <c r="AS324" i="15"/>
  <c r="AO374" i="15"/>
  <c r="BJ374" i="15" s="1"/>
  <c r="BK374" i="15" s="1"/>
  <c r="AS406" i="15"/>
  <c r="AS408" i="15"/>
  <c r="AS439" i="15"/>
  <c r="BJ439" i="15" s="1"/>
  <c r="BK439" i="15" s="1"/>
  <c r="AS448" i="15"/>
  <c r="AS450" i="15"/>
  <c r="AS477" i="15"/>
  <c r="AS540" i="15"/>
  <c r="AO712" i="15"/>
  <c r="AS732" i="15"/>
  <c r="AO763" i="15"/>
  <c r="AO783" i="15"/>
  <c r="AO812" i="15"/>
  <c r="BJ231" i="15" s="1"/>
  <c r="BK231" i="15" s="1"/>
  <c r="AO832" i="15"/>
  <c r="BJ251" i="15" s="1"/>
  <c r="BK251" i="15" s="1"/>
  <c r="BJ263" i="15"/>
  <c r="BK263" i="15" s="1"/>
  <c r="BU102" i="15"/>
  <c r="CH74" i="15" s="1"/>
  <c r="CI74" i="15" s="1"/>
  <c r="BY95" i="15"/>
  <c r="BM97" i="15"/>
  <c r="BQ100" i="15"/>
  <c r="BU101" i="15"/>
  <c r="BQ113" i="15"/>
  <c r="AS175" i="15"/>
  <c r="BJ175" i="15" s="1"/>
  <c r="BK175" i="15" s="1"/>
  <c r="AS177" i="15"/>
  <c r="AS183" i="15"/>
  <c r="BJ183" i="15" s="1"/>
  <c r="BK183" i="15" s="1"/>
  <c r="AO212" i="15"/>
  <c r="BJ212" i="15" s="1"/>
  <c r="BK212" i="15" s="1"/>
  <c r="AO218" i="15"/>
  <c r="BJ218" i="15" s="1"/>
  <c r="BK218" i="15" s="1"/>
  <c r="AS250" i="15"/>
  <c r="BJ250" i="15" s="1"/>
  <c r="BK250" i="15" s="1"/>
  <c r="AS265" i="15"/>
  <c r="BJ265" i="15" s="1"/>
  <c r="BK265" i="15" s="1"/>
  <c r="AS267" i="15"/>
  <c r="AO293" i="15"/>
  <c r="BJ293" i="15" s="1"/>
  <c r="BK293" i="15" s="1"/>
  <c r="AS314" i="15"/>
  <c r="BJ325" i="15"/>
  <c r="BK325" i="15" s="1"/>
  <c r="AS346" i="15"/>
  <c r="AS348" i="15"/>
  <c r="AO368" i="15"/>
  <c r="BJ409" i="15"/>
  <c r="BK409" i="15" s="1"/>
  <c r="AO431" i="15"/>
  <c r="BJ431" i="15" s="1"/>
  <c r="BK431" i="15" s="1"/>
  <c r="BJ451" i="15"/>
  <c r="BK451" i="15" s="1"/>
  <c r="AO471" i="15"/>
  <c r="BJ471" i="15" s="1"/>
  <c r="BK471" i="15" s="1"/>
  <c r="AS473" i="15"/>
  <c r="AO527" i="15"/>
  <c r="AS529" i="15"/>
  <c r="AS684" i="15"/>
  <c r="BJ684" i="15" s="1"/>
  <c r="BK684" i="15" s="1"/>
  <c r="AS707" i="15"/>
  <c r="AO710" i="15"/>
  <c r="AS781" i="15"/>
  <c r="AS830" i="15"/>
  <c r="BA870" i="15"/>
  <c r="AO917" i="15"/>
  <c r="BJ314" i="15"/>
  <c r="BK314" i="15" s="1"/>
  <c r="BJ361" i="15"/>
  <c r="BK361" i="15" s="1"/>
  <c r="AS189" i="15"/>
  <c r="BJ189" i="15" s="1"/>
  <c r="BK189" i="15" s="1"/>
  <c r="BY1316" i="15"/>
  <c r="BY1318" i="15" s="1" a="1"/>
  <c r="BY1318" i="15" s="1"/>
  <c r="BN140" i="15"/>
  <c r="AK65" i="15"/>
  <c r="BQ98" i="15"/>
  <c r="BM109" i="15"/>
  <c r="CH81" i="15" s="1"/>
  <c r="CI81" i="15" s="1"/>
  <c r="BQ112" i="15"/>
  <c r="CH84" i="15" s="1"/>
  <c r="CI84" i="15" s="1"/>
  <c r="BU116" i="15"/>
  <c r="AS157" i="15"/>
  <c r="AS159" i="15"/>
  <c r="BJ159" i="15" s="1"/>
  <c r="BK159" i="15" s="1"/>
  <c r="AS169" i="15"/>
  <c r="BJ169" i="15" s="1"/>
  <c r="BK169" i="15" s="1"/>
  <c r="AS171" i="15"/>
  <c r="AO192" i="15"/>
  <c r="AO194" i="15"/>
  <c r="AO198" i="15"/>
  <c r="AO204" i="15"/>
  <c r="AO206" i="15"/>
  <c r="BJ206" i="15" s="1"/>
  <c r="BK206" i="15" s="1"/>
  <c r="AS244" i="15"/>
  <c r="BJ244" i="15" s="1"/>
  <c r="BK244" i="15" s="1"/>
  <c r="AS246" i="15"/>
  <c r="AO257" i="15"/>
  <c r="BJ257" i="15" s="1"/>
  <c r="BK257" i="15" s="1"/>
  <c r="AS280" i="15"/>
  <c r="AS282" i="15"/>
  <c r="AO338" i="15"/>
  <c r="BJ338" i="15" s="1"/>
  <c r="BK338" i="15" s="1"/>
  <c r="AO353" i="15"/>
  <c r="BJ353" i="15" s="1"/>
  <c r="BK353" i="15" s="1"/>
  <c r="AS385" i="15"/>
  <c r="BJ385" i="15" s="1"/>
  <c r="BK385" i="15" s="1"/>
  <c r="AS387" i="15"/>
  <c r="BA869" i="15"/>
  <c r="AS886" i="15"/>
  <c r="BJ167" i="15"/>
  <c r="BK167" i="15" s="1"/>
  <c r="BJ242" i="15"/>
  <c r="BK242" i="15" s="1"/>
  <c r="BJ359" i="15"/>
  <c r="BK359" i="15" s="1"/>
  <c r="AS201" i="15"/>
  <c r="AS252" i="15"/>
  <c r="AO398" i="15"/>
  <c r="BZ1316" i="15"/>
  <c r="BZ1318" i="15" s="1" a="1"/>
  <c r="BZ1318" i="15" s="1"/>
  <c r="BO140" i="15"/>
  <c r="AL65" i="15"/>
  <c r="AK67" i="15" a="1"/>
  <c r="AK67" i="15" s="1"/>
  <c r="BJ180" i="15"/>
  <c r="BK180" i="15" s="1"/>
  <c r="BJ188" i="15"/>
  <c r="BK188" i="15" s="1"/>
  <c r="BJ200" i="15"/>
  <c r="BK200" i="15" s="1"/>
  <c r="BJ272" i="15"/>
  <c r="BK272" i="15" s="1"/>
  <c r="BJ340" i="15"/>
  <c r="BK340" i="15" s="1"/>
  <c r="BJ427" i="15"/>
  <c r="BK427" i="15" s="1"/>
  <c r="AS462" i="15"/>
  <c r="AO469" i="15"/>
  <c r="AO634" i="15"/>
  <c r="AS636" i="15"/>
  <c r="AO641" i="15"/>
  <c r="AS668" i="15"/>
  <c r="AO671" i="15"/>
  <c r="AS675" i="15"/>
  <c r="AS829" i="15"/>
  <c r="AO149" i="15"/>
  <c r="BJ149" i="15" s="1"/>
  <c r="BK149" i="15" s="1"/>
  <c r="BJ541" i="15"/>
  <c r="BK541" i="15" s="1"/>
  <c r="BP140" i="15"/>
  <c r="BP142" i="15" s="1"/>
  <c r="CA1316" i="15"/>
  <c r="CA1318" i="15" s="1" a="1"/>
  <c r="CA1318" i="15" s="1"/>
  <c r="AM65" i="15"/>
  <c r="BM87" i="15"/>
  <c r="AL67" i="15" a="1"/>
  <c r="AL67" i="15" s="1"/>
  <c r="BU113" i="15"/>
  <c r="BU114" i="15"/>
  <c r="AS147" i="15"/>
  <c r="AO176" i="15"/>
  <c r="AO182" i="15"/>
  <c r="BJ182" i="15" s="1"/>
  <c r="BK182" i="15" s="1"/>
  <c r="AS214" i="15"/>
  <c r="AS216" i="15"/>
  <c r="AS220" i="15"/>
  <c r="AS222" i="15"/>
  <c r="AS259" i="15"/>
  <c r="BJ259" i="15" s="1"/>
  <c r="BK259" i="15" s="1"/>
  <c r="AS261" i="15"/>
  <c r="AO317" i="15"/>
  <c r="BJ317" i="15" s="1"/>
  <c r="BK317" i="15" s="1"/>
  <c r="AS340" i="15"/>
  <c r="AS342" i="15"/>
  <c r="AS355" i="15"/>
  <c r="BJ355" i="15" s="1"/>
  <c r="BK355" i="15" s="1"/>
  <c r="AO377" i="15"/>
  <c r="BJ377" i="15" s="1"/>
  <c r="BK377" i="15" s="1"/>
  <c r="AO436" i="15"/>
  <c r="AS460" i="15"/>
  <c r="BJ460" i="15" s="1"/>
  <c r="BK460" i="15" s="1"/>
  <c r="AO467" i="15"/>
  <c r="BJ467" i="15" s="1"/>
  <c r="BK467" i="15" s="1"/>
  <c r="BJ474" i="15"/>
  <c r="BK474" i="15" s="1"/>
  <c r="AS513" i="15"/>
  <c r="BJ523" i="15"/>
  <c r="BK523" i="15" s="1"/>
  <c r="AO625" i="15"/>
  <c r="AS627" i="15"/>
  <c r="AO632" i="15"/>
  <c r="AO664" i="15"/>
  <c r="AW837" i="15"/>
  <c r="BJ256" i="15" s="1"/>
  <c r="BK256" i="15" s="1"/>
  <c r="BJ230" i="15"/>
  <c r="BK230" i="15" s="1"/>
  <c r="BM98" i="15"/>
  <c r="CH70" i="15" s="1"/>
  <c r="CI70" i="15" s="1"/>
  <c r="BQ140" i="15"/>
  <c r="CB1316" i="15"/>
  <c r="CB1318" i="15" s="1" a="1"/>
  <c r="CB1318" i="15" s="1"/>
  <c r="AN65" i="15"/>
  <c r="AM67" i="15" a="1"/>
  <c r="AM67" i="15" s="1"/>
  <c r="AO156" i="15"/>
  <c r="BJ156" i="15" s="1"/>
  <c r="BK156" i="15" s="1"/>
  <c r="BJ158" i="15"/>
  <c r="BK158" i="15" s="1"/>
  <c r="AO162" i="15"/>
  <c r="BJ162" i="15" s="1"/>
  <c r="BK162" i="15" s="1"/>
  <c r="AO168" i="15"/>
  <c r="BJ170" i="15"/>
  <c r="BK170" i="15" s="1"/>
  <c r="AS208" i="15"/>
  <c r="BJ208" i="15" s="1"/>
  <c r="BK208" i="15" s="1"/>
  <c r="BJ283" i="15"/>
  <c r="BK283" i="15" s="1"/>
  <c r="BJ332" i="15"/>
  <c r="BK332" i="15" s="1"/>
  <c r="BJ401" i="15"/>
  <c r="BK401" i="15" s="1"/>
  <c r="BJ509" i="15"/>
  <c r="BK509" i="15" s="1"/>
  <c r="BJ586" i="15"/>
  <c r="BK586" i="15" s="1"/>
  <c r="BJ602" i="15"/>
  <c r="BK602" i="15" s="1"/>
  <c r="AO236" i="15"/>
  <c r="BJ236" i="15" s="1"/>
  <c r="BK236" i="15" s="1"/>
  <c r="AO278" i="15"/>
  <c r="BJ278" i="15" s="1"/>
  <c r="BK278" i="15" s="1"/>
  <c r="AS303" i="15"/>
  <c r="AN67" i="15" a="1"/>
  <c r="AN67" i="15" s="1"/>
  <c r="BQ96" i="15"/>
  <c r="CH68" i="15" s="1"/>
  <c r="CI68" i="15" s="1"/>
  <c r="BU99" i="15"/>
  <c r="CH71" i="15" s="1"/>
  <c r="CI71" i="15" s="1"/>
  <c r="BY100" i="15"/>
  <c r="BM105" i="15"/>
  <c r="CH77" i="15" s="1"/>
  <c r="CI77" i="15" s="1"/>
  <c r="BU111" i="15"/>
  <c r="AO152" i="15"/>
  <c r="BJ152" i="15" s="1"/>
  <c r="BK152" i="15" s="1"/>
  <c r="AO164" i="15"/>
  <c r="AS190" i="15"/>
  <c r="BJ190" i="15" s="1"/>
  <c r="BK190" i="15" s="1"/>
  <c r="AS192" i="15"/>
  <c r="AS198" i="15"/>
  <c r="AS202" i="15"/>
  <c r="AS204" i="15"/>
  <c r="AO245" i="15"/>
  <c r="BJ245" i="15" s="1"/>
  <c r="BK245" i="15" s="1"/>
  <c r="AO296" i="15"/>
  <c r="BJ296" i="15" s="1"/>
  <c r="BK296" i="15" s="1"/>
  <c r="AS319" i="15"/>
  <c r="BJ319" i="15" s="1"/>
  <c r="BK319" i="15" s="1"/>
  <c r="AS321" i="15"/>
  <c r="AS336" i="15"/>
  <c r="AS351" i="15"/>
  <c r="AS364" i="15"/>
  <c r="BJ364" i="15" s="1"/>
  <c r="BK364" i="15" s="1"/>
  <c r="AS366" i="15"/>
  <c r="AS418" i="15"/>
  <c r="BJ418" i="15" s="1"/>
  <c r="BK418" i="15" s="1"/>
  <c r="AS427" i="15"/>
  <c r="AS429" i="15"/>
  <c r="AS504" i="15"/>
  <c r="AS567" i="15"/>
  <c r="AS590" i="15"/>
  <c r="BJ590" i="15" s="1"/>
  <c r="BK590" i="15" s="1"/>
  <c r="AO593" i="15"/>
  <c r="BA736" i="15"/>
  <c r="AO867" i="15"/>
  <c r="BJ286" i="15" s="1"/>
  <c r="BK286" i="15" s="1"/>
  <c r="AS187" i="15"/>
  <c r="BJ146" i="15"/>
  <c r="BK146" i="15" s="1"/>
  <c r="BJ160" i="15"/>
  <c r="BK160" i="15" s="1"/>
  <c r="BJ172" i="15"/>
  <c r="BK172" i="15" s="1"/>
  <c r="BJ227" i="15"/>
  <c r="BK227" i="15" s="1"/>
  <c r="BJ233" i="15"/>
  <c r="BK233" i="15" s="1"/>
  <c r="BJ239" i="15"/>
  <c r="BK239" i="15" s="1"/>
  <c r="BJ311" i="15"/>
  <c r="BK311" i="15" s="1"/>
  <c r="BJ326" i="15"/>
  <c r="BK326" i="15" s="1"/>
  <c r="BJ410" i="15"/>
  <c r="BK410" i="15" s="1"/>
  <c r="BJ445" i="15"/>
  <c r="BK445" i="15" s="1"/>
  <c r="BJ452" i="15"/>
  <c r="BK452" i="15" s="1"/>
  <c r="BY99" i="15"/>
  <c r="BN142" i="15"/>
  <c r="AS172" i="15"/>
  <c r="AS174" i="15"/>
  <c r="AO215" i="15"/>
  <c r="AO221" i="15"/>
  <c r="BJ221" i="15" s="1"/>
  <c r="BK221" i="15" s="1"/>
  <c r="AO260" i="15"/>
  <c r="BJ260" i="15" s="1"/>
  <c r="BK260" i="15" s="1"/>
  <c r="AO275" i="15"/>
  <c r="AS298" i="15"/>
  <c r="BJ298" i="15" s="1"/>
  <c r="BK298" i="15" s="1"/>
  <c r="AS300" i="15"/>
  <c r="AS315" i="15"/>
  <c r="AO341" i="15"/>
  <c r="BJ341" i="15" s="1"/>
  <c r="BK341" i="15" s="1"/>
  <c r="AO356" i="15"/>
  <c r="AS425" i="15"/>
  <c r="AS495" i="15"/>
  <c r="AS558" i="15"/>
  <c r="AS581" i="15"/>
  <c r="AO584" i="15"/>
  <c r="BA756" i="15"/>
  <c r="BA805" i="15"/>
  <c r="AO866" i="15"/>
  <c r="AW879" i="15"/>
  <c r="AS908" i="15"/>
  <c r="BJ155" i="15"/>
  <c r="BK155" i="15" s="1"/>
  <c r="BJ234" i="15"/>
  <c r="BK234" i="15" s="1"/>
  <c r="BJ346" i="15"/>
  <c r="BK346" i="15" s="1"/>
  <c r="AO224" i="15"/>
  <c r="BJ224" i="15" s="1"/>
  <c r="BK224" i="15" s="1"/>
  <c r="BO142" i="15"/>
  <c r="AS154" i="15"/>
  <c r="BJ154" i="15" s="1"/>
  <c r="BK154" i="15" s="1"/>
  <c r="AS156" i="15"/>
  <c r="AS162" i="15"/>
  <c r="AS166" i="15"/>
  <c r="AS168" i="15"/>
  <c r="AO209" i="15"/>
  <c r="BJ209" i="15" s="1"/>
  <c r="BK209" i="15" s="1"/>
  <c r="AS247" i="15"/>
  <c r="BJ247" i="15" s="1"/>
  <c r="BK247" i="15" s="1"/>
  <c r="AS249" i="15"/>
  <c r="BJ249" i="15" s="1"/>
  <c r="BK249" i="15" s="1"/>
  <c r="AS262" i="15"/>
  <c r="BJ262" i="15" s="1"/>
  <c r="BK262" i="15" s="1"/>
  <c r="AS264" i="15"/>
  <c r="BJ277" i="15"/>
  <c r="BK277" i="15" s="1"/>
  <c r="AO290" i="15"/>
  <c r="BJ290" i="15" s="1"/>
  <c r="BK290" i="15" s="1"/>
  <c r="AO305" i="15"/>
  <c r="BJ305" i="15" s="1"/>
  <c r="BK305" i="15" s="1"/>
  <c r="AS313" i="15"/>
  <c r="AS328" i="15"/>
  <c r="BJ328" i="15" s="1"/>
  <c r="BK328" i="15" s="1"/>
  <c r="AS330" i="15"/>
  <c r="BJ380" i="15"/>
  <c r="BK380" i="15" s="1"/>
  <c r="BJ382" i="15"/>
  <c r="BK382" i="15" s="1"/>
  <c r="BJ397" i="15"/>
  <c r="BK397" i="15" s="1"/>
  <c r="AS399" i="15"/>
  <c r="BJ430" i="15"/>
  <c r="BK430" i="15" s="1"/>
  <c r="AO448" i="15"/>
  <c r="AO491" i="15"/>
  <c r="AS493" i="15"/>
  <c r="AO554" i="15"/>
  <c r="AS556" i="15"/>
  <c r="AO734" i="15"/>
  <c r="BJ153" i="15" s="1"/>
  <c r="BK153" i="15" s="1"/>
  <c r="BA785" i="15"/>
  <c r="BA834" i="15"/>
  <c r="AW849" i="15"/>
  <c r="AW878" i="15"/>
  <c r="AO473" i="15"/>
  <c r="AO475" i="15"/>
  <c r="BJ475" i="15" s="1"/>
  <c r="BK475" i="15" s="1"/>
  <c r="AO484" i="15"/>
  <c r="BJ484" i="15" s="1"/>
  <c r="BK484" i="15" s="1"/>
  <c r="AO493" i="15"/>
  <c r="BJ493" i="15" s="1"/>
  <c r="BK493" i="15" s="1"/>
  <c r="AO574" i="15"/>
  <c r="BJ574" i="15" s="1"/>
  <c r="BK574" i="15" s="1"/>
  <c r="AS578" i="15"/>
  <c r="AO581" i="15"/>
  <c r="BJ581" i="15" s="1"/>
  <c r="BK581" i="15" s="1"/>
  <c r="AS583" i="15"/>
  <c r="BJ583" i="15" s="1"/>
  <c r="BK583" i="15" s="1"/>
  <c r="AS585" i="15"/>
  <c r="AO604" i="15"/>
  <c r="AS617" i="15"/>
  <c r="AO620" i="15"/>
  <c r="AO661" i="15"/>
  <c r="AS663" i="15"/>
  <c r="AO668" i="15"/>
  <c r="AS670" i="15"/>
  <c r="BJ670" i="15" s="1"/>
  <c r="BK670" i="15" s="1"/>
  <c r="AO675" i="15"/>
  <c r="BJ675" i="15" s="1"/>
  <c r="BK675" i="15" s="1"/>
  <c r="AO700" i="15"/>
  <c r="BJ700" i="15" s="1"/>
  <c r="BK700" i="15" s="1"/>
  <c r="AS704" i="15"/>
  <c r="BJ704" i="15" s="1"/>
  <c r="BK704" i="15" s="1"/>
  <c r="AO707" i="15"/>
  <c r="AS709" i="15"/>
  <c r="AS711" i="15"/>
  <c r="BJ711" i="15" s="1"/>
  <c r="BK711" i="15" s="1"/>
  <c r="AO742" i="15"/>
  <c r="BJ161" i="15" s="1"/>
  <c r="BK161" i="15" s="1"/>
  <c r="AW766" i="15"/>
  <c r="AO791" i="15"/>
  <c r="AW815" i="15"/>
  <c r="BA853" i="15"/>
  <c r="BA931" i="15"/>
  <c r="AO937" i="15"/>
  <c r="AS970" i="15"/>
  <c r="AO395" i="15"/>
  <c r="BJ395" i="15" s="1"/>
  <c r="BK395" i="15" s="1"/>
  <c r="AS403" i="15"/>
  <c r="BJ403" i="15" s="1"/>
  <c r="BK403" i="15" s="1"/>
  <c r="AS405" i="15"/>
  <c r="AO416" i="15"/>
  <c r="BJ416" i="15" s="1"/>
  <c r="BK416" i="15" s="1"/>
  <c r="AS424" i="15"/>
  <c r="BJ424" i="15" s="1"/>
  <c r="BK424" i="15" s="1"/>
  <c r="AS426" i="15"/>
  <c r="AO437" i="15"/>
  <c r="BJ437" i="15" s="1"/>
  <c r="BK437" i="15" s="1"/>
  <c r="AS445" i="15"/>
  <c r="AS447" i="15"/>
  <c r="AO458" i="15"/>
  <c r="BJ458" i="15" s="1"/>
  <c r="BK458" i="15" s="1"/>
  <c r="AS468" i="15"/>
  <c r="BJ468" i="15" s="1"/>
  <c r="BK468" i="15" s="1"/>
  <c r="AO502" i="15"/>
  <c r="AO511" i="15"/>
  <c r="BJ511" i="15" s="1"/>
  <c r="BK511" i="15" s="1"/>
  <c r="AO520" i="15"/>
  <c r="AO529" i="15"/>
  <c r="BJ529" i="15" s="1"/>
  <c r="BK529" i="15" s="1"/>
  <c r="AO538" i="15"/>
  <c r="BJ538" i="15" s="1"/>
  <c r="BK538" i="15" s="1"/>
  <c r="AO547" i="15"/>
  <c r="BJ547" i="15" s="1"/>
  <c r="BK547" i="15" s="1"/>
  <c r="AO556" i="15"/>
  <c r="AO565" i="15"/>
  <c r="AS569" i="15"/>
  <c r="AO572" i="15"/>
  <c r="AS574" i="15"/>
  <c r="AS576" i="15"/>
  <c r="AO595" i="15"/>
  <c r="AS608" i="15"/>
  <c r="BJ611" i="15"/>
  <c r="BK611" i="15" s="1"/>
  <c r="AS654" i="15"/>
  <c r="AO659" i="15"/>
  <c r="AS661" i="15"/>
  <c r="AO666" i="15"/>
  <c r="BJ666" i="15" s="1"/>
  <c r="BK666" i="15" s="1"/>
  <c r="AO691" i="15"/>
  <c r="AS695" i="15"/>
  <c r="AO698" i="15"/>
  <c r="AS700" i="15"/>
  <c r="AS702" i="15"/>
  <c r="AS740" i="15"/>
  <c r="BA764" i="15"/>
  <c r="AS789" i="15"/>
  <c r="BA813" i="15"/>
  <c r="BJ232" i="15" s="1"/>
  <c r="BK232" i="15" s="1"/>
  <c r="AS839" i="15"/>
  <c r="BA924" i="15"/>
  <c r="BJ343" i="15" s="1"/>
  <c r="BK343" i="15" s="1"/>
  <c r="BA926" i="15"/>
  <c r="AO979" i="15"/>
  <c r="AO362" i="15"/>
  <c r="BJ362" i="15" s="1"/>
  <c r="BK362" i="15" s="1"/>
  <c r="AS370" i="15"/>
  <c r="BJ370" i="15" s="1"/>
  <c r="BK370" i="15" s="1"/>
  <c r="AS372" i="15"/>
  <c r="AO383" i="15"/>
  <c r="BJ383" i="15" s="1"/>
  <c r="BK383" i="15" s="1"/>
  <c r="AS391" i="15"/>
  <c r="BJ391" i="15" s="1"/>
  <c r="BK391" i="15" s="1"/>
  <c r="AS393" i="15"/>
  <c r="AO404" i="15"/>
  <c r="BJ404" i="15" s="1"/>
  <c r="BK404" i="15" s="1"/>
  <c r="AS412" i="15"/>
  <c r="AS414" i="15"/>
  <c r="AO425" i="15"/>
  <c r="AS433" i="15"/>
  <c r="AS435" i="15"/>
  <c r="AO446" i="15"/>
  <c r="BJ446" i="15" s="1"/>
  <c r="BK446" i="15" s="1"/>
  <c r="AS454" i="15"/>
  <c r="BJ454" i="15" s="1"/>
  <c r="BK454" i="15" s="1"/>
  <c r="AS456" i="15"/>
  <c r="AS471" i="15"/>
  <c r="AS482" i="15"/>
  <c r="BJ482" i="15" s="1"/>
  <c r="BK482" i="15" s="1"/>
  <c r="AS491" i="15"/>
  <c r="AS572" i="15"/>
  <c r="AO575" i="15"/>
  <c r="AO616" i="15"/>
  <c r="AS618" i="15"/>
  <c r="AO623" i="15"/>
  <c r="AS625" i="15"/>
  <c r="AO630" i="15"/>
  <c r="BJ630" i="15" s="1"/>
  <c r="BK630" i="15" s="1"/>
  <c r="AO655" i="15"/>
  <c r="AS659" i="15"/>
  <c r="AO662" i="15"/>
  <c r="BJ662" i="15" s="1"/>
  <c r="BK662" i="15" s="1"/>
  <c r="AS664" i="15"/>
  <c r="AS666" i="15"/>
  <c r="AO685" i="15"/>
  <c r="AS698" i="15"/>
  <c r="AO701" i="15"/>
  <c r="AS733" i="15"/>
  <c r="BA757" i="15"/>
  <c r="AS782" i="15"/>
  <c r="BA806" i="15"/>
  <c r="BJ225" i="15" s="1"/>
  <c r="BK225" i="15" s="1"/>
  <c r="AS831" i="15"/>
  <c r="AS469" i="15"/>
  <c r="AO476" i="15"/>
  <c r="AO485" i="15"/>
  <c r="BJ485" i="15" s="1"/>
  <c r="BK485" i="15" s="1"/>
  <c r="AO494" i="15"/>
  <c r="BJ494" i="15" s="1"/>
  <c r="BK494" i="15" s="1"/>
  <c r="AS500" i="15"/>
  <c r="BJ500" i="15" s="1"/>
  <c r="BK500" i="15" s="1"/>
  <c r="AO503" i="15"/>
  <c r="BJ503" i="15" s="1"/>
  <c r="BK503" i="15" s="1"/>
  <c r="AS509" i="15"/>
  <c r="AO512" i="15"/>
  <c r="BJ512" i="15" s="1"/>
  <c r="BK512" i="15" s="1"/>
  <c r="AS518" i="15"/>
  <c r="AO521" i="15"/>
  <c r="BJ521" i="15" s="1"/>
  <c r="BK521" i="15" s="1"/>
  <c r="AS527" i="15"/>
  <c r="AO530" i="15"/>
  <c r="BJ530" i="15" s="1"/>
  <c r="BK530" i="15" s="1"/>
  <c r="AS536" i="15"/>
  <c r="BJ536" i="15" s="1"/>
  <c r="BK536" i="15" s="1"/>
  <c r="AO539" i="15"/>
  <c r="AS545" i="15"/>
  <c r="BJ545" i="15" s="1"/>
  <c r="BK545" i="15" s="1"/>
  <c r="AO548" i="15"/>
  <c r="AS554" i="15"/>
  <c r="AO557" i="15"/>
  <c r="BJ557" i="15" s="1"/>
  <c r="BK557" i="15" s="1"/>
  <c r="AS563" i="15"/>
  <c r="BJ563" i="15" s="1"/>
  <c r="BK563" i="15" s="1"/>
  <c r="AS609" i="15"/>
  <c r="AO614" i="15"/>
  <c r="AS616" i="15"/>
  <c r="AO621" i="15"/>
  <c r="AO646" i="15"/>
  <c r="AS650" i="15"/>
  <c r="BJ650" i="15" s="1"/>
  <c r="BK650" i="15" s="1"/>
  <c r="AO653" i="15"/>
  <c r="AS655" i="15"/>
  <c r="AS657" i="15"/>
  <c r="BJ657" i="15" s="1"/>
  <c r="BK657" i="15" s="1"/>
  <c r="AO676" i="15"/>
  <c r="BJ676" i="15" s="1"/>
  <c r="BK676" i="15" s="1"/>
  <c r="AS689" i="15"/>
  <c r="BJ689" i="15" s="1"/>
  <c r="BK689" i="15" s="1"/>
  <c r="BJ692" i="15"/>
  <c r="BK692" i="15" s="1"/>
  <c r="BA1015" i="15"/>
  <c r="AO461" i="15"/>
  <c r="BJ461" i="15" s="1"/>
  <c r="BK461" i="15" s="1"/>
  <c r="AS480" i="15"/>
  <c r="AO483" i="15"/>
  <c r="AS489" i="15"/>
  <c r="AO492" i="15"/>
  <c r="AS498" i="15"/>
  <c r="AO501" i="15"/>
  <c r="AS507" i="15"/>
  <c r="AO510" i="15"/>
  <c r="AS516" i="15"/>
  <c r="AO519" i="15"/>
  <c r="BJ519" i="15" s="1"/>
  <c r="BK519" i="15" s="1"/>
  <c r="AS525" i="15"/>
  <c r="AO528" i="15"/>
  <c r="BJ528" i="15" s="1"/>
  <c r="BK528" i="15" s="1"/>
  <c r="AS534" i="15"/>
  <c r="AO537" i="15"/>
  <c r="AS543" i="15"/>
  <c r="AO546" i="15"/>
  <c r="BJ546" i="15" s="1"/>
  <c r="BK546" i="15" s="1"/>
  <c r="AS552" i="15"/>
  <c r="AO555" i="15"/>
  <c r="AS561" i="15"/>
  <c r="AO564" i="15"/>
  <c r="AS600" i="15"/>
  <c r="AO605" i="15"/>
  <c r="AS607" i="15"/>
  <c r="BJ607" i="15" s="1"/>
  <c r="BK607" i="15" s="1"/>
  <c r="AO612" i="15"/>
  <c r="BJ612" i="15" s="1"/>
  <c r="BK612" i="15" s="1"/>
  <c r="BJ637" i="15"/>
  <c r="BK637" i="15" s="1"/>
  <c r="AO644" i="15"/>
  <c r="AS646" i="15"/>
  <c r="AS648" i="15"/>
  <c r="BJ648" i="15" s="1"/>
  <c r="BK648" i="15" s="1"/>
  <c r="AO667" i="15"/>
  <c r="BA729" i="15"/>
  <c r="AS754" i="15"/>
  <c r="BA778" i="15"/>
  <c r="BJ197" i="15" s="1"/>
  <c r="BK197" i="15" s="1"/>
  <c r="AS803" i="15"/>
  <c r="BA827" i="15"/>
  <c r="AW1125" i="15"/>
  <c r="BJ463" i="15"/>
  <c r="BK463" i="15" s="1"/>
  <c r="AS465" i="15"/>
  <c r="BJ465" i="15" s="1"/>
  <c r="BK465" i="15" s="1"/>
  <c r="AO472" i="15"/>
  <c r="BJ472" i="15" s="1"/>
  <c r="BK472" i="15" s="1"/>
  <c r="BJ603" i="15"/>
  <c r="BK603" i="15" s="1"/>
  <c r="AS253" i="15"/>
  <c r="BJ253" i="15" s="1"/>
  <c r="BK253" i="15" s="1"/>
  <c r="AS255" i="15"/>
  <c r="AO266" i="15"/>
  <c r="BJ266" i="15" s="1"/>
  <c r="BK266" i="15" s="1"/>
  <c r="AS274" i="15"/>
  <c r="BJ274" i="15" s="1"/>
  <c r="BK274" i="15" s="1"/>
  <c r="AS276" i="15"/>
  <c r="AO287" i="15"/>
  <c r="BJ287" i="15" s="1"/>
  <c r="BK287" i="15" s="1"/>
  <c r="AS295" i="15"/>
  <c r="BJ295" i="15" s="1"/>
  <c r="BK295" i="15" s="1"/>
  <c r="AS297" i="15"/>
  <c r="AO308" i="15"/>
  <c r="BJ308" i="15" s="1"/>
  <c r="BK308" i="15" s="1"/>
  <c r="AS316" i="15"/>
  <c r="BJ316" i="15" s="1"/>
  <c r="BK316" i="15" s="1"/>
  <c r="AS318" i="15"/>
  <c r="AO329" i="15"/>
  <c r="BJ329" i="15" s="1"/>
  <c r="BK329" i="15" s="1"/>
  <c r="AS337" i="15"/>
  <c r="AS339" i="15"/>
  <c r="AO350" i="15"/>
  <c r="BJ350" i="15" s="1"/>
  <c r="BK350" i="15" s="1"/>
  <c r="AS358" i="15"/>
  <c r="BJ358" i="15" s="1"/>
  <c r="BK358" i="15" s="1"/>
  <c r="AS360" i="15"/>
  <c r="AO371" i="15"/>
  <c r="BJ371" i="15" s="1"/>
  <c r="BK371" i="15" s="1"/>
  <c r="AS379" i="15"/>
  <c r="BJ379" i="15" s="1"/>
  <c r="BK379" i="15" s="1"/>
  <c r="AS381" i="15"/>
  <c r="AO392" i="15"/>
  <c r="BJ392" i="15" s="1"/>
  <c r="BK392" i="15" s="1"/>
  <c r="AS400" i="15"/>
  <c r="BJ400" i="15" s="1"/>
  <c r="BK400" i="15" s="1"/>
  <c r="AS402" i="15"/>
  <c r="AO413" i="15"/>
  <c r="BJ413" i="15" s="1"/>
  <c r="BK413" i="15" s="1"/>
  <c r="AS421" i="15"/>
  <c r="BJ421" i="15" s="1"/>
  <c r="BK421" i="15" s="1"/>
  <c r="AS423" i="15"/>
  <c r="AO434" i="15"/>
  <c r="AS442" i="15"/>
  <c r="BJ442" i="15" s="1"/>
  <c r="BK442" i="15" s="1"/>
  <c r="AS444" i="15"/>
  <c r="AO455" i="15"/>
  <c r="BJ455" i="15" s="1"/>
  <c r="BK455" i="15" s="1"/>
  <c r="AS463" i="15"/>
  <c r="AO580" i="15"/>
  <c r="BJ580" i="15" s="1"/>
  <c r="BK580" i="15" s="1"/>
  <c r="AS582" i="15"/>
  <c r="AO587" i="15"/>
  <c r="BJ587" i="15" s="1"/>
  <c r="BK587" i="15" s="1"/>
  <c r="AS589" i="15"/>
  <c r="BJ589" i="15" s="1"/>
  <c r="BK589" i="15" s="1"/>
  <c r="AO594" i="15"/>
  <c r="BJ594" i="15" s="1"/>
  <c r="BK594" i="15" s="1"/>
  <c r="AO619" i="15"/>
  <c r="AS623" i="15"/>
  <c r="AO626" i="15"/>
  <c r="AS628" i="15"/>
  <c r="AS630" i="15"/>
  <c r="AO649" i="15"/>
  <c r="AS662" i="15"/>
  <c r="AO665" i="15"/>
  <c r="AO706" i="15"/>
  <c r="BJ706" i="15" s="1"/>
  <c r="BK706" i="15" s="1"/>
  <c r="AS708" i="15"/>
  <c r="AO713" i="15"/>
  <c r="BJ713" i="15" s="1"/>
  <c r="BK713" i="15" s="1"/>
  <c r="AS715" i="15"/>
  <c r="BJ715" i="15" s="1"/>
  <c r="BK715" i="15" s="1"/>
  <c r="AS726" i="15"/>
  <c r="BJ145" i="15" s="1"/>
  <c r="BK145" i="15" s="1"/>
  <c r="BA750" i="15"/>
  <c r="AS775" i="15"/>
  <c r="BA799" i="15"/>
  <c r="AS824" i="15"/>
  <c r="BJ243" i="15" s="1"/>
  <c r="BK243" i="15" s="1"/>
  <c r="BA940" i="15"/>
  <c r="AS998" i="15"/>
  <c r="AW1003" i="15"/>
  <c r="BJ422" i="15" s="1"/>
  <c r="BK422" i="15" s="1"/>
  <c r="BJ470" i="15"/>
  <c r="BK470" i="15" s="1"/>
  <c r="BJ585" i="15"/>
  <c r="BK585" i="15" s="1"/>
  <c r="AO610" i="15"/>
  <c r="BJ610" i="15" s="1"/>
  <c r="BK610" i="15" s="1"/>
  <c r="AS614" i="15"/>
  <c r="BJ617" i="15"/>
  <c r="BK617" i="15" s="1"/>
  <c r="AS653" i="15"/>
  <c r="AW933" i="15"/>
  <c r="BA938" i="15"/>
  <c r="AO281" i="15"/>
  <c r="BJ281" i="15" s="1"/>
  <c r="BK281" i="15" s="1"/>
  <c r="AS289" i="15"/>
  <c r="BJ289" i="15" s="1"/>
  <c r="BK289" i="15" s="1"/>
  <c r="AS291" i="15"/>
  <c r="AO302" i="15"/>
  <c r="BJ302" i="15" s="1"/>
  <c r="BK302" i="15" s="1"/>
  <c r="AS310" i="15"/>
  <c r="BJ310" i="15" s="1"/>
  <c r="BK310" i="15" s="1"/>
  <c r="AS312" i="15"/>
  <c r="AO323" i="15"/>
  <c r="BJ323" i="15" s="1"/>
  <c r="BK323" i="15" s="1"/>
  <c r="AS331" i="15"/>
  <c r="AS333" i="15"/>
  <c r="AO344" i="15"/>
  <c r="BJ344" i="15" s="1"/>
  <c r="BK344" i="15" s="1"/>
  <c r="AS352" i="15"/>
  <c r="AS354" i="15"/>
  <c r="AO365" i="15"/>
  <c r="BJ365" i="15" s="1"/>
  <c r="BK365" i="15" s="1"/>
  <c r="AS373" i="15"/>
  <c r="AS375" i="15"/>
  <c r="AO386" i="15"/>
  <c r="BJ386" i="15" s="1"/>
  <c r="BK386" i="15" s="1"/>
  <c r="AS394" i="15"/>
  <c r="BJ394" i="15" s="1"/>
  <c r="BK394" i="15" s="1"/>
  <c r="AS396" i="15"/>
  <c r="AO407" i="15"/>
  <c r="BJ407" i="15" s="1"/>
  <c r="BK407" i="15" s="1"/>
  <c r="AS415" i="15"/>
  <c r="BJ415" i="15" s="1"/>
  <c r="BK415" i="15" s="1"/>
  <c r="AS417" i="15"/>
  <c r="AO428" i="15"/>
  <c r="BJ428" i="15" s="1"/>
  <c r="BK428" i="15" s="1"/>
  <c r="AS436" i="15"/>
  <c r="AS438" i="15"/>
  <c r="AO449" i="15"/>
  <c r="BJ449" i="15" s="1"/>
  <c r="BK449" i="15" s="1"/>
  <c r="AS457" i="15"/>
  <c r="BJ457" i="15" s="1"/>
  <c r="BK457" i="15" s="1"/>
  <c r="AS459" i="15"/>
  <c r="AS474" i="15"/>
  <c r="AS483" i="15"/>
  <c r="AS492" i="15"/>
  <c r="AO499" i="15"/>
  <c r="BJ499" i="15" s="1"/>
  <c r="BK499" i="15" s="1"/>
  <c r="AS501" i="15"/>
  <c r="AO508" i="15"/>
  <c r="BJ508" i="15" s="1"/>
  <c r="BK508" i="15" s="1"/>
  <c r="AS510" i="15"/>
  <c r="AO517" i="15"/>
  <c r="BJ517" i="15" s="1"/>
  <c r="BK517" i="15" s="1"/>
  <c r="AS519" i="15"/>
  <c r="AO526" i="15"/>
  <c r="AS528" i="15"/>
  <c r="AO535" i="15"/>
  <c r="AS537" i="15"/>
  <c r="AO544" i="15"/>
  <c r="AS546" i="15"/>
  <c r="AO553" i="15"/>
  <c r="BJ553" i="15" s="1"/>
  <c r="BK553" i="15" s="1"/>
  <c r="AS555" i="15"/>
  <c r="AO562" i="15"/>
  <c r="BJ562" i="15" s="1"/>
  <c r="BK562" i="15" s="1"/>
  <c r="AS564" i="15"/>
  <c r="AO569" i="15"/>
  <c r="BJ569" i="15" s="1"/>
  <c r="BK569" i="15" s="1"/>
  <c r="AS571" i="15"/>
  <c r="AO576" i="15"/>
  <c r="AO601" i="15"/>
  <c r="AS605" i="15"/>
  <c r="AO608" i="15"/>
  <c r="AS610" i="15"/>
  <c r="AS612" i="15"/>
  <c r="AO631" i="15"/>
  <c r="AS644" i="15"/>
  <c r="AO647" i="15"/>
  <c r="AO688" i="15"/>
  <c r="AS690" i="15"/>
  <c r="AO695" i="15"/>
  <c r="AS697" i="15"/>
  <c r="BJ697" i="15" s="1"/>
  <c r="BK697" i="15" s="1"/>
  <c r="AO702" i="15"/>
  <c r="AS747" i="15"/>
  <c r="BA771" i="15"/>
  <c r="AS796" i="15"/>
  <c r="BA820" i="15"/>
  <c r="AO861" i="15"/>
  <c r="AO466" i="15"/>
  <c r="BJ466" i="15" s="1"/>
  <c r="BK466" i="15" s="1"/>
  <c r="AO477" i="15"/>
  <c r="AO479" i="15"/>
  <c r="BJ479" i="15" s="1"/>
  <c r="BK479" i="15" s="1"/>
  <c r="AS481" i="15"/>
  <c r="AO486" i="15"/>
  <c r="BJ486" i="15" s="1"/>
  <c r="BK486" i="15" s="1"/>
  <c r="AO488" i="15"/>
  <c r="AS490" i="15"/>
  <c r="AO495" i="15"/>
  <c r="BJ495" i="15" s="1"/>
  <c r="BK495" i="15" s="1"/>
  <c r="AO497" i="15"/>
  <c r="BJ497" i="15" s="1"/>
  <c r="BK497" i="15" s="1"/>
  <c r="AS499" i="15"/>
  <c r="AO504" i="15"/>
  <c r="AO506" i="15"/>
  <c r="BJ506" i="15" s="1"/>
  <c r="BK506" i="15" s="1"/>
  <c r="AS508" i="15"/>
  <c r="AO513" i="15"/>
  <c r="AO515" i="15"/>
  <c r="AS517" i="15"/>
  <c r="AO522" i="15"/>
  <c r="BJ522" i="15" s="1"/>
  <c r="BK522" i="15" s="1"/>
  <c r="AO524" i="15"/>
  <c r="AS526" i="15"/>
  <c r="AO531" i="15"/>
  <c r="BJ531" i="15" s="1"/>
  <c r="BK531" i="15" s="1"/>
  <c r="AO533" i="15"/>
  <c r="BJ533" i="15" s="1"/>
  <c r="BK533" i="15" s="1"/>
  <c r="AS535" i="15"/>
  <c r="AO540" i="15"/>
  <c r="AO542" i="15"/>
  <c r="AS544" i="15"/>
  <c r="AO549" i="15"/>
  <c r="AO551" i="15"/>
  <c r="AS553" i="15"/>
  <c r="AO558" i="15"/>
  <c r="AO560" i="15"/>
  <c r="BJ560" i="15" s="1"/>
  <c r="BK560" i="15" s="1"/>
  <c r="AS562" i="15"/>
  <c r="AO567" i="15"/>
  <c r="BJ567" i="15" s="1"/>
  <c r="BK567" i="15" s="1"/>
  <c r="AO592" i="15"/>
  <c r="BJ592" i="15" s="1"/>
  <c r="BK592" i="15" s="1"/>
  <c r="AS596" i="15"/>
  <c r="BJ596" i="15" s="1"/>
  <c r="BK596" i="15" s="1"/>
  <c r="AO599" i="15"/>
  <c r="BJ599" i="15" s="1"/>
  <c r="BK599" i="15" s="1"/>
  <c r="AS601" i="15"/>
  <c r="AS603" i="15"/>
  <c r="AO622" i="15"/>
  <c r="AS635" i="15"/>
  <c r="BJ635" i="15" s="1"/>
  <c r="BK635" i="15" s="1"/>
  <c r="AO638" i="15"/>
  <c r="AO679" i="15"/>
  <c r="AS681" i="15"/>
  <c r="AO686" i="15"/>
  <c r="AS688" i="15"/>
  <c r="AO693" i="15"/>
  <c r="AW745" i="15"/>
  <c r="AO770" i="15"/>
  <c r="AW794" i="15"/>
  <c r="AO819" i="15"/>
  <c r="BJ238" i="15" s="1"/>
  <c r="BK238" i="15" s="1"/>
  <c r="AW856" i="15"/>
  <c r="AW926" i="15"/>
  <c r="AO944" i="15"/>
  <c r="AS949" i="15"/>
  <c r="AO986" i="15"/>
  <c r="AS991" i="15"/>
  <c r="AO953" i="15"/>
  <c r="AS965" i="15"/>
  <c r="BA980" i="15"/>
  <c r="AO993" i="15"/>
  <c r="AS1005" i="15"/>
  <c r="AW1017" i="15"/>
  <c r="BA1029" i="15"/>
  <c r="AO1139" i="15"/>
  <c r="AO1203" i="15"/>
  <c r="AS1083" i="15"/>
  <c r="BA1146" i="15"/>
  <c r="AO1202" i="15"/>
  <c r="BA1115" i="15"/>
  <c r="AO930" i="15"/>
  <c r="BJ349" i="15" s="1"/>
  <c r="BK349" i="15" s="1"/>
  <c r="AS942" i="15"/>
  <c r="AW954" i="15"/>
  <c r="BA966" i="15"/>
  <c r="AO1077" i="15"/>
  <c r="BA1165" i="15"/>
  <c r="AO709" i="15"/>
  <c r="AS713" i="15"/>
  <c r="AO716" i="15"/>
  <c r="BJ716" i="15" s="1"/>
  <c r="BK716" i="15" s="1"/>
  <c r="AS935" i="15"/>
  <c r="AW947" i="15"/>
  <c r="BA959" i="15"/>
  <c r="AW1099" i="15"/>
  <c r="BJ518" i="15" s="1"/>
  <c r="BK518" i="15" s="1"/>
  <c r="AS928" i="15"/>
  <c r="BJ347" i="15" s="1"/>
  <c r="BK347" i="15" s="1"/>
  <c r="AW940" i="15"/>
  <c r="BA952" i="15"/>
  <c r="AO965" i="15"/>
  <c r="AW1098" i="15"/>
  <c r="AW935" i="15"/>
  <c r="BA947" i="15"/>
  <c r="AO960" i="15"/>
  <c r="AW975" i="15"/>
  <c r="BA987" i="15"/>
  <c r="BJ406" i="15" s="1"/>
  <c r="BK406" i="15" s="1"/>
  <c r="AO1000" i="15"/>
  <c r="BJ419" i="15" s="1"/>
  <c r="BK419" i="15" s="1"/>
  <c r="AS1012" i="15"/>
  <c r="AW1024" i="15"/>
  <c r="BJ443" i="15" s="1"/>
  <c r="BK443" i="15" s="1"/>
  <c r="AS1054" i="15"/>
  <c r="AO1069" i="15"/>
  <c r="AS1214" i="15"/>
  <c r="AS1215" i="15"/>
  <c r="AS1225" i="15"/>
  <c r="AO1109" i="15"/>
  <c r="AW1127" i="15"/>
  <c r="BA1179" i="15"/>
  <c r="BJ598" i="15" s="1"/>
  <c r="BK598" i="15" s="1"/>
  <c r="BA1190" i="15"/>
  <c r="AW1269" i="15"/>
  <c r="AO1063" i="15"/>
  <c r="AO1081" i="15"/>
  <c r="BA1091" i="15"/>
  <c r="AS1097" i="15"/>
  <c r="AW1100" i="15"/>
  <c r="AW1126" i="15"/>
  <c r="BA1147" i="15"/>
  <c r="AS1216" i="15"/>
  <c r="AS1228" i="15"/>
  <c r="AS1238" i="15"/>
  <c r="AW1251" i="15"/>
  <c r="AO1265" i="15"/>
  <c r="AW1268" i="15"/>
  <c r="AW1052" i="15"/>
  <c r="AS1081" i="15"/>
  <c r="BA1086" i="15"/>
  <c r="AO1090" i="15"/>
  <c r="AO1137" i="15"/>
  <c r="BA1164" i="15"/>
  <c r="BA1174" i="15"/>
  <c r="BA1186" i="15"/>
  <c r="BA1198" i="15"/>
  <c r="AO1210" i="15"/>
  <c r="BJ629" i="15" s="1"/>
  <c r="BK629" i="15" s="1"/>
  <c r="AW1258" i="15"/>
  <c r="BA1173" i="15"/>
  <c r="BA1197" i="15"/>
  <c r="AS1224" i="15"/>
  <c r="AP1317" i="15"/>
  <c r="BW1316" i="15"/>
  <c r="BA1050" i="15"/>
  <c r="AO1088" i="15"/>
  <c r="AS1104" i="15"/>
  <c r="AS1105" i="15"/>
  <c r="AW1120" i="15"/>
  <c r="AO1136" i="15"/>
  <c r="AO1145" i="15"/>
  <c r="BA1162" i="15"/>
  <c r="BA1183" i="15"/>
  <c r="BA1195" i="15"/>
  <c r="AS1222" i="15"/>
  <c r="AS1233" i="15"/>
  <c r="AW1296" i="15"/>
  <c r="BA1057" i="15"/>
  <c r="AW1069" i="15"/>
  <c r="BA1095" i="15"/>
  <c r="AW1119" i="15"/>
  <c r="BA1131" i="15"/>
  <c r="AO1143" i="15"/>
  <c r="AO1144" i="15"/>
  <c r="BA1182" i="15"/>
  <c r="AS1221" i="15"/>
  <c r="AS1242" i="15"/>
  <c r="AW1287" i="15"/>
  <c r="AO1291" i="15"/>
  <c r="AW1091" i="15"/>
  <c r="BA1107" i="15"/>
  <c r="BA1181" i="15"/>
  <c r="AS570" i="15"/>
  <c r="AO573" i="15"/>
  <c r="BJ573" i="15" s="1"/>
  <c r="BK573" i="15" s="1"/>
  <c r="AS579" i="15"/>
  <c r="AO582" i="15"/>
  <c r="AS588" i="15"/>
  <c r="AO591" i="15"/>
  <c r="BJ591" i="15" s="1"/>
  <c r="BK591" i="15" s="1"/>
  <c r="AS597" i="15"/>
  <c r="AO600" i="15"/>
  <c r="AS606" i="15"/>
  <c r="AO609" i="15"/>
  <c r="AS615" i="15"/>
  <c r="AO618" i="15"/>
  <c r="AS624" i="15"/>
  <c r="AO627" i="15"/>
  <c r="BJ627" i="15" s="1"/>
  <c r="BK627" i="15" s="1"/>
  <c r="AS633" i="15"/>
  <c r="AO636" i="15"/>
  <c r="AS642" i="15"/>
  <c r="AO645" i="15"/>
  <c r="BJ645" i="15" s="1"/>
  <c r="BK645" i="15" s="1"/>
  <c r="AS651" i="15"/>
  <c r="AO654" i="15"/>
  <c r="AS660" i="15"/>
  <c r="AO663" i="15"/>
  <c r="BJ663" i="15" s="1"/>
  <c r="BK663" i="15" s="1"/>
  <c r="AS669" i="15"/>
  <c r="AO672" i="15"/>
  <c r="AS678" i="15"/>
  <c r="AO681" i="15"/>
  <c r="AS687" i="15"/>
  <c r="AO690" i="15"/>
  <c r="BJ690" i="15" s="1"/>
  <c r="BK690" i="15" s="1"/>
  <c r="AS696" i="15"/>
  <c r="AO699" i="15"/>
  <c r="AS705" i="15"/>
  <c r="AO708" i="15"/>
  <c r="AS714" i="15"/>
  <c r="AO717" i="15"/>
  <c r="AS1040" i="15"/>
  <c r="BA1064" i="15"/>
  <c r="BA1093" i="15"/>
  <c r="BA1094" i="15"/>
  <c r="AO1110" i="15"/>
  <c r="AW1128" i="15"/>
  <c r="BA1159" i="15"/>
  <c r="BJ578" i="15" s="1"/>
  <c r="BK578" i="15" s="1"/>
  <c r="AW1278" i="15"/>
  <c r="AO1282" i="15"/>
  <c r="BA1088" i="15"/>
  <c r="AS1099" i="15"/>
  <c r="BA1109" i="15"/>
  <c r="AS1120" i="15"/>
  <c r="AS1126" i="15"/>
  <c r="AW1131" i="15"/>
  <c r="BA1136" i="15"/>
  <c r="AW1177" i="15"/>
  <c r="AW1180" i="15"/>
  <c r="AW1181" i="15"/>
  <c r="AW1186" i="15"/>
  <c r="AW1189" i="15"/>
  <c r="AW1190" i="15"/>
  <c r="AW1195" i="15"/>
  <c r="BA1201" i="15"/>
  <c r="AO1212" i="15"/>
  <c r="AO1215" i="15"/>
  <c r="AO1221" i="15"/>
  <c r="AO1224" i="15"/>
  <c r="BJ643" i="15" s="1"/>
  <c r="BK643" i="15" s="1"/>
  <c r="AO1225" i="15"/>
  <c r="AO1231" i="15"/>
  <c r="AO1237" i="15"/>
  <c r="BJ656" i="15" s="1"/>
  <c r="BK656" i="15" s="1"/>
  <c r="AS1268" i="15"/>
  <c r="BA1272" i="15"/>
  <c r="BA1281" i="15"/>
  <c r="AS1286" i="15"/>
  <c r="AS1295" i="15"/>
  <c r="AO1085" i="15"/>
  <c r="AW1095" i="15"/>
  <c r="AO1106" i="15"/>
  <c r="AW1116" i="15"/>
  <c r="AS1125" i="15"/>
  <c r="AW1130" i="15"/>
  <c r="BA1135" i="15"/>
  <c r="BA1144" i="15"/>
  <c r="BA1200" i="15"/>
  <c r="AO1206" i="15"/>
  <c r="AO1207" i="15"/>
  <c r="AO1213" i="15"/>
  <c r="AO1216" i="15"/>
  <c r="AO1222" i="15"/>
  <c r="AO1228" i="15"/>
  <c r="AS1247" i="15"/>
  <c r="AS1248" i="15"/>
  <c r="AS1251" i="15"/>
  <c r="AS1256" i="15"/>
  <c r="AS1257" i="15"/>
  <c r="AS1258" i="15"/>
  <c r="AS1259" i="15"/>
  <c r="AW1261" i="15"/>
  <c r="AO1266" i="15"/>
  <c r="AW1270" i="15"/>
  <c r="AO1275" i="15"/>
  <c r="AW1279" i="15"/>
  <c r="AO1284" i="15"/>
  <c r="AW1288" i="15"/>
  <c r="AO1293" i="15"/>
  <c r="AW1297" i="15"/>
  <c r="AO1091" i="15"/>
  <c r="AW1101" i="15"/>
  <c r="AO1112" i="15"/>
  <c r="AW1122" i="15"/>
  <c r="AW1124" i="15"/>
  <c r="BA1129" i="15"/>
  <c r="AO1135" i="15"/>
  <c r="AS1140" i="15"/>
  <c r="AO1147" i="15"/>
  <c r="BJ566" i="15" s="1"/>
  <c r="BK566" i="15" s="1"/>
  <c r="AO1156" i="15"/>
  <c r="AO1165" i="15"/>
  <c r="AO1200" i="15"/>
  <c r="AS1206" i="15"/>
  <c r="AS1227" i="15"/>
  <c r="AW1240" i="15"/>
  <c r="AW1247" i="15"/>
  <c r="AW1250" i="15"/>
  <c r="AW1256" i="15"/>
  <c r="AW1231" i="15"/>
  <c r="AW1237" i="15"/>
  <c r="AW1253" i="15"/>
  <c r="AW1083" i="15"/>
  <c r="AO1094" i="15"/>
  <c r="AW1104" i="15"/>
  <c r="AO1115" i="15"/>
  <c r="BA1126" i="15"/>
  <c r="AO1132" i="15"/>
  <c r="AS1137" i="15"/>
  <c r="AS1143" i="15"/>
  <c r="AO1177" i="15"/>
  <c r="AO1180" i="15"/>
  <c r="AO1182" i="15"/>
  <c r="AO1186" i="15"/>
  <c r="AO1189" i="15"/>
  <c r="AO1191" i="15"/>
  <c r="AO1195" i="15"/>
  <c r="AS1202" i="15"/>
  <c r="AW1213" i="15"/>
  <c r="AW1222" i="15"/>
  <c r="AW1228" i="15"/>
  <c r="AW1229" i="15"/>
  <c r="AW1232" i="15"/>
  <c r="AW1235" i="15"/>
  <c r="BA1258" i="15"/>
  <c r="BA1259" i="15"/>
  <c r="AS1264" i="15"/>
  <c r="BJ683" i="15" s="1"/>
  <c r="BK683" i="15" s="1"/>
  <c r="BA1268" i="15"/>
  <c r="AS1273" i="15"/>
  <c r="BA1277" i="15"/>
  <c r="AS1282" i="15"/>
  <c r="BA1286" i="15"/>
  <c r="AS1291" i="15"/>
  <c r="BA1295" i="15"/>
  <c r="AW1086" i="15"/>
  <c r="AO1097" i="15"/>
  <c r="AW1107" i="15"/>
  <c r="AO1118" i="15"/>
  <c r="BA1123" i="15"/>
  <c r="AO1129" i="15"/>
  <c r="AS1134" i="15"/>
  <c r="AW1139" i="15"/>
  <c r="AS1146" i="15"/>
  <c r="AS1148" i="15"/>
  <c r="AS1149" i="15"/>
  <c r="AS1151" i="15"/>
  <c r="AS1152" i="15"/>
  <c r="BJ571" i="15" s="1"/>
  <c r="BK571" i="15" s="1"/>
  <c r="AS1155" i="15"/>
  <c r="AS1157" i="15"/>
  <c r="AS1158" i="15"/>
  <c r="AS1160" i="15"/>
  <c r="AS1161" i="15"/>
  <c r="AS1164" i="15"/>
  <c r="AS1166" i="15"/>
  <c r="AS1167" i="15"/>
  <c r="AS1169" i="15"/>
  <c r="AS1170" i="15"/>
  <c r="AS1199" i="15"/>
  <c r="AW1205" i="15"/>
  <c r="AW1208" i="15"/>
  <c r="AW1217" i="15"/>
  <c r="BA1233" i="15"/>
  <c r="BJ652" i="15" s="1"/>
  <c r="BK652" i="15" s="1"/>
  <c r="BA1240" i="15"/>
  <c r="BA1243" i="15"/>
  <c r="BA1245" i="15"/>
  <c r="BA1246" i="15"/>
  <c r="BA1252" i="15"/>
  <c r="BA1254" i="15"/>
  <c r="BJ673" i="15" s="1"/>
  <c r="BK673" i="15" s="1"/>
  <c r="BA1255" i="15"/>
  <c r="BJ674" i="15" s="1"/>
  <c r="BK674" i="15" s="1"/>
  <c r="AO1261" i="15"/>
  <c r="BJ680" i="15" s="1"/>
  <c r="BK680" i="15" s="1"/>
  <c r="AS1298" i="15"/>
  <c r="AW1089" i="15"/>
  <c r="AO1100" i="15"/>
  <c r="AW1110" i="15"/>
  <c r="AO1121" i="15"/>
  <c r="AO1126" i="15"/>
  <c r="AS1131" i="15"/>
  <c r="AW1136" i="15"/>
  <c r="AW1201" i="15"/>
  <c r="BA1206" i="15"/>
  <c r="BA1213" i="15"/>
  <c r="BA1222" i="15"/>
  <c r="BA1225" i="15"/>
  <c r="BA1227" i="15"/>
  <c r="BA1228" i="15"/>
  <c r="AO1248" i="15"/>
  <c r="AO1251" i="15"/>
  <c r="AO1257" i="15"/>
  <c r="BA1085" i="15"/>
  <c r="AS1096" i="15"/>
  <c r="BA1106" i="15"/>
  <c r="AS1117" i="15"/>
  <c r="AO1124" i="15"/>
  <c r="AS1129" i="15"/>
  <c r="AW1134" i="15"/>
  <c r="BA1139" i="15"/>
  <c r="AW1145" i="15"/>
  <c r="AW1148" i="15"/>
  <c r="AW1151" i="15"/>
  <c r="AW1157" i="15"/>
  <c r="AW1160" i="15"/>
  <c r="AW1166" i="15"/>
  <c r="AW1169" i="15"/>
  <c r="AW1199" i="15"/>
  <c r="BA1204" i="15"/>
  <c r="BA1207" i="15"/>
  <c r="BA1209" i="15"/>
  <c r="BJ628" i="15" s="1"/>
  <c r="BK628" i="15" s="1"/>
  <c r="BA1210" i="15"/>
  <c r="BA1216" i="15"/>
  <c r="BA1218" i="15"/>
  <c r="BA1219" i="15"/>
  <c r="AO1239" i="15"/>
  <c r="AO1242" i="15"/>
  <c r="AO1243" i="15"/>
  <c r="AO1249" i="15"/>
  <c r="AO1252" i="15"/>
  <c r="AO1258" i="15"/>
  <c r="BJ677" i="15" s="1"/>
  <c r="BK677" i="15" s="1"/>
  <c r="BI1262" i="13"/>
  <c r="AS1114" i="13"/>
  <c r="BI1195" i="13"/>
  <c r="BA1213" i="13"/>
  <c r="AS1218" i="13"/>
  <c r="BB1680" i="13"/>
  <c r="BF1696" i="13"/>
  <c r="AP1788" i="13"/>
  <c r="AS1213" i="13"/>
  <c r="BA1229" i="13"/>
  <c r="AW1194" i="13"/>
  <c r="BE1196" i="13"/>
  <c r="BI1229" i="13"/>
  <c r="BI1428" i="13"/>
  <c r="AS1431" i="13"/>
  <c r="BA1440" i="13"/>
  <c r="AW1661" i="13"/>
  <c r="BB1694" i="13"/>
  <c r="AL1697" i="13"/>
  <c r="AL1707" i="13"/>
  <c r="AT1709" i="13"/>
  <c r="AT1808" i="13"/>
  <c r="BI1219" i="13"/>
  <c r="AS1260" i="13"/>
  <c r="AO1216" i="13"/>
  <c r="BI1240" i="13"/>
  <c r="BI1247" i="13"/>
  <c r="BE1272" i="13"/>
  <c r="AO1275" i="13"/>
  <c r="BB1671" i="13"/>
  <c r="AX1672" i="13"/>
  <c r="AX1682" i="13"/>
  <c r="AP1687" i="13"/>
  <c r="AL1779" i="13"/>
  <c r="BI1226" i="13"/>
  <c r="BE1251" i="13"/>
  <c r="AS1379" i="13"/>
  <c r="AW1434" i="13"/>
  <c r="AW1201" i="13"/>
  <c r="AO1227" i="13"/>
  <c r="BA1235" i="13"/>
  <c r="BA1437" i="13"/>
  <c r="AX1675" i="13"/>
  <c r="AL1721" i="13"/>
  <c r="AO1199" i="13"/>
  <c r="BA1262" i="13"/>
  <c r="CD192" i="13"/>
  <c r="BA1100" i="13"/>
  <c r="AS1112" i="13"/>
  <c r="BI1186" i="13"/>
  <c r="BA1218" i="13"/>
  <c r="AS1223" i="13"/>
  <c r="AP1677" i="13"/>
  <c r="AP1680" i="13"/>
  <c r="AP1694" i="13"/>
  <c r="AX1696" i="13"/>
  <c r="AT1672" i="13"/>
  <c r="B864" i="13"/>
  <c r="B1036" i="13"/>
  <c r="BI1193" i="13"/>
  <c r="AO1217" i="13"/>
  <c r="AW1236" i="13"/>
  <c r="BA1263" i="13"/>
  <c r="AS1268" i="13"/>
  <c r="BI1197" i="13"/>
  <c r="BA1205" i="13"/>
  <c r="BB1696" i="13"/>
  <c r="AP1708" i="13"/>
  <c r="AO1231" i="13"/>
  <c r="AX1683" i="13"/>
  <c r="AP1698" i="13"/>
  <c r="AO1218" i="13"/>
  <c r="AW1220" i="13"/>
  <c r="AO1225" i="13"/>
  <c r="BB1673" i="13"/>
  <c r="BI1241" i="13"/>
  <c r="AS1272" i="13"/>
  <c r="AP1671" i="13"/>
  <c r="AS1221" i="13"/>
  <c r="AW1217" i="13"/>
  <c r="AL1683" i="13"/>
  <c r="AT1685" i="13"/>
  <c r="BB1687" i="13"/>
  <c r="BB1690" i="13"/>
  <c r="AP1699" i="13"/>
  <c r="AX1701" i="13"/>
  <c r="BF1703" i="13"/>
  <c r="AL1745" i="13"/>
  <c r="AL1771" i="13"/>
  <c r="AP1792" i="13"/>
  <c r="BF1867" i="13"/>
  <c r="BB1868" i="13"/>
  <c r="AX1878" i="13"/>
  <c r="AT1885" i="13"/>
  <c r="AT1888" i="13"/>
  <c r="AT1919" i="13"/>
  <c r="BB1948" i="13"/>
  <c r="AL1968" i="13"/>
  <c r="AX1976" i="13"/>
  <c r="BF1981" i="13"/>
  <c r="BB1999" i="13"/>
  <c r="BF2036" i="13"/>
  <c r="AP2253" i="13"/>
  <c r="AX2255" i="13"/>
  <c r="BB2271" i="13"/>
  <c r="AL2274" i="13"/>
  <c r="BB2281" i="13"/>
  <c r="AL2298" i="13"/>
  <c r="AL2332" i="13"/>
  <c r="BB2380" i="13"/>
  <c r="AX2388" i="13"/>
  <c r="AT2392" i="13"/>
  <c r="BF2397" i="13"/>
  <c r="BF2404" i="13"/>
  <c r="AP2407" i="13"/>
  <c r="AP2438" i="13"/>
  <c r="AT2458" i="13"/>
  <c r="AP2517" i="13"/>
  <c r="AT2523" i="13"/>
  <c r="AL2524" i="13"/>
  <c r="AP2534" i="13"/>
  <c r="AX2553" i="13"/>
  <c r="AP2558" i="13"/>
  <c r="AT2584" i="13"/>
  <c r="BB2586" i="13"/>
  <c r="AX2587" i="13"/>
  <c r="AL2629" i="13"/>
  <c r="AL1735" i="13"/>
  <c r="BB1736" i="13"/>
  <c r="BF1777" i="13"/>
  <c r="AX1807" i="13"/>
  <c r="BF1903" i="13"/>
  <c r="AL1948" i="13"/>
  <c r="AT2018" i="13"/>
  <c r="AT2028" i="13"/>
  <c r="BB2074" i="13"/>
  <c r="AL2087" i="13"/>
  <c r="AX2088" i="13"/>
  <c r="AT2089" i="13"/>
  <c r="AL2110" i="13"/>
  <c r="AP2270" i="13"/>
  <c r="BF2284" i="13"/>
  <c r="BB2285" i="13"/>
  <c r="AT2297" i="13"/>
  <c r="AT2304" i="13"/>
  <c r="BB2306" i="13"/>
  <c r="AX2317" i="13"/>
  <c r="AL2319" i="13"/>
  <c r="BF2319" i="13"/>
  <c r="AP2322" i="13"/>
  <c r="AP2352" i="13"/>
  <c r="AX2375" i="13"/>
  <c r="AX2409" i="13"/>
  <c r="AP2414" i="13"/>
  <c r="AX2485" i="13"/>
  <c r="AL2515" i="13"/>
  <c r="AT2530" i="13"/>
  <c r="AP2531" i="13"/>
  <c r="BF2535" i="13"/>
  <c r="AT2537" i="13"/>
  <c r="AP2538" i="13"/>
  <c r="AL2542" i="13"/>
  <c r="AX2543" i="13"/>
  <c r="BF2559" i="13"/>
  <c r="BB2596" i="13"/>
  <c r="AL2606" i="13"/>
  <c r="AT2608" i="13"/>
  <c r="AL2613" i="13"/>
  <c r="BB2640" i="13"/>
  <c r="AL1742" i="13"/>
  <c r="AL1765" i="13"/>
  <c r="AX1766" i="13"/>
  <c r="AP1841" i="13"/>
  <c r="BF1848" i="13"/>
  <c r="BB1865" i="13"/>
  <c r="AT1870" i="13"/>
  <c r="BF1874" i="13"/>
  <c r="AL1890" i="13"/>
  <c r="AL1900" i="13"/>
  <c r="AT1909" i="13"/>
  <c r="AL1921" i="13"/>
  <c r="BF1924" i="13"/>
  <c r="AX1936" i="13"/>
  <c r="AL1955" i="13"/>
  <c r="AT1957" i="13"/>
  <c r="AL1965" i="13"/>
  <c r="AX1973" i="13"/>
  <c r="AX2007" i="13"/>
  <c r="BF2009" i="13"/>
  <c r="AL2030" i="13"/>
  <c r="BB2044" i="13"/>
  <c r="BB2064" i="13"/>
  <c r="AX2085" i="13"/>
  <c r="BB2098" i="13"/>
  <c r="AL2114" i="13"/>
  <c r="BB2118" i="13"/>
  <c r="AT2123" i="13"/>
  <c r="AT2130" i="13"/>
  <c r="AT2517" i="13"/>
  <c r="AX2523" i="13"/>
  <c r="AP2524" i="13"/>
  <c r="AX2526" i="13"/>
  <c r="BB2546" i="13"/>
  <c r="AX2547" i="13"/>
  <c r="BF2549" i="13"/>
  <c r="AP2555" i="13"/>
  <c r="AT2558" i="13"/>
  <c r="AX2564" i="13"/>
  <c r="AL2566" i="13"/>
  <c r="BB2570" i="13"/>
  <c r="AL2623" i="13"/>
  <c r="BF1749" i="13"/>
  <c r="BB1756" i="13"/>
  <c r="AX1757" i="13"/>
  <c r="AP1774" i="13"/>
  <c r="AX1817" i="13"/>
  <c r="AL1819" i="13"/>
  <c r="AX1820" i="13"/>
  <c r="AT1821" i="13"/>
  <c r="BB1832" i="13"/>
  <c r="AX1840" i="13"/>
  <c r="AL1849" i="13"/>
  <c r="AX1859" i="13"/>
  <c r="AP1880" i="13"/>
  <c r="AP1883" i="13"/>
  <c r="BF1893" i="13"/>
  <c r="BB1894" i="13"/>
  <c r="AL1897" i="13"/>
  <c r="AX1898" i="13"/>
  <c r="BB1904" i="13"/>
  <c r="AX1915" i="13"/>
  <c r="BB1932" i="13"/>
  <c r="AL1942" i="13"/>
  <c r="BF1948" i="13"/>
  <c r="AL1952" i="13"/>
  <c r="AP1958" i="13"/>
  <c r="AT1998" i="13"/>
  <c r="AL2020" i="13"/>
  <c r="AX2028" i="13"/>
  <c r="BF2050" i="13"/>
  <c r="AP2053" i="13"/>
  <c r="BB2058" i="13"/>
  <c r="AX2069" i="13"/>
  <c r="AL2071" i="13"/>
  <c r="BB2258" i="13"/>
  <c r="AT2362" i="13"/>
  <c r="AT2389" i="13"/>
  <c r="BF2394" i="13"/>
  <c r="AP2397" i="13"/>
  <c r="AL2401" i="13"/>
  <c r="BB2412" i="13"/>
  <c r="AP2435" i="13"/>
  <c r="BF2453" i="13"/>
  <c r="AP2456" i="13"/>
  <c r="AX2458" i="13"/>
  <c r="AP2463" i="13"/>
  <c r="BF2467" i="13"/>
  <c r="AT2486" i="13"/>
  <c r="BF2261" i="13"/>
  <c r="BB2265" i="13"/>
  <c r="AX2273" i="13"/>
  <c r="BF2275" i="13"/>
  <c r="AT2277" i="13"/>
  <c r="AP2278" i="13"/>
  <c r="AP2288" i="13"/>
  <c r="BF2306" i="13"/>
  <c r="AP2309" i="13"/>
  <c r="AP2312" i="13"/>
  <c r="BB2317" i="13"/>
  <c r="AP2319" i="13"/>
  <c r="AL2320" i="13"/>
  <c r="AX2321" i="13"/>
  <c r="BB2361" i="13"/>
  <c r="AL2364" i="13"/>
  <c r="AX2427" i="13"/>
  <c r="AT2452" i="13"/>
  <c r="AP2504" i="13"/>
  <c r="AL2505" i="13"/>
  <c r="AT2507" i="13"/>
  <c r="AX2520" i="13"/>
  <c r="AT2521" i="13"/>
  <c r="BB2536" i="13"/>
  <c r="AP2549" i="13"/>
  <c r="AX2561" i="13"/>
  <c r="AT2572" i="13"/>
  <c r="AL2580" i="13"/>
  <c r="AP2586" i="13"/>
  <c r="BF2590" i="13"/>
  <c r="BF2593" i="13"/>
  <c r="AT2598" i="13"/>
  <c r="AP2599" i="13"/>
  <c r="AX2611" i="13"/>
  <c r="AP2613" i="13"/>
  <c r="AX2690" i="13"/>
  <c r="BF2692" i="13"/>
  <c r="BF2727" i="13"/>
  <c r="AX2823" i="13"/>
  <c r="AX1724" i="13"/>
  <c r="BB1737" i="13"/>
  <c r="BF1743" i="13"/>
  <c r="AL1756" i="13"/>
  <c r="AP1768" i="13"/>
  <c r="AP1771" i="13"/>
  <c r="AX1779" i="13"/>
  <c r="AP1784" i="13"/>
  <c r="AL1836" i="13"/>
  <c r="AX1847" i="13"/>
  <c r="BF1858" i="13"/>
  <c r="AL1878" i="13"/>
  <c r="AX1879" i="13"/>
  <c r="AX1885" i="13"/>
  <c r="AL1911" i="13"/>
  <c r="AP1914" i="13"/>
  <c r="AX1950" i="13"/>
  <c r="AP1965" i="13"/>
  <c r="AX1967" i="13"/>
  <c r="AX1984" i="13"/>
  <c r="BF1986" i="13"/>
  <c r="AL1993" i="13"/>
  <c r="BB1997" i="13"/>
  <c r="AT2005" i="13"/>
  <c r="AX2008" i="13"/>
  <c r="AL2024" i="13"/>
  <c r="AT2029" i="13"/>
  <c r="AP2047" i="13"/>
  <c r="AP2050" i="13"/>
  <c r="AP2064" i="13"/>
  <c r="AP2087" i="13"/>
  <c r="BF2101" i="13"/>
  <c r="AP2104" i="13"/>
  <c r="AL2111" i="13"/>
  <c r="BB2115" i="13"/>
  <c r="AT2120" i="13"/>
  <c r="AL2125" i="13"/>
  <c r="BB2129" i="13"/>
  <c r="BF2251" i="13"/>
  <c r="AT2270" i="13"/>
  <c r="AL2272" i="13"/>
  <c r="AX2290" i="13"/>
  <c r="BB2293" i="13"/>
  <c r="BB2300" i="13"/>
  <c r="AT2315" i="13"/>
  <c r="AL2354" i="13"/>
  <c r="AT2386" i="13"/>
  <c r="AL2388" i="13"/>
  <c r="AL2395" i="13"/>
  <c r="AX2396" i="13"/>
  <c r="AT2404" i="13"/>
  <c r="AL2433" i="13"/>
  <c r="BB2499" i="13"/>
  <c r="BF2512" i="13"/>
  <c r="BB2513" i="13"/>
  <c r="AL2516" i="13"/>
  <c r="AT2518" i="13"/>
  <c r="AT2524" i="13"/>
  <c r="BF2553" i="13"/>
  <c r="AP2556" i="13"/>
  <c r="BF2560" i="13"/>
  <c r="BF2583" i="13"/>
  <c r="AP2593" i="13"/>
  <c r="AT2609" i="13"/>
  <c r="BF2610" i="13"/>
  <c r="BF2617" i="13"/>
  <c r="BB2618" i="13"/>
  <c r="AP2620" i="13"/>
  <c r="BF2647" i="13"/>
  <c r="BF2650" i="13"/>
  <c r="AX2655" i="13"/>
  <c r="AP2660" i="13"/>
  <c r="BF2664" i="13"/>
  <c r="AX2669" i="13"/>
  <c r="AP2674" i="13"/>
  <c r="BF2678" i="13"/>
  <c r="AX2683" i="13"/>
  <c r="BF1733" i="13"/>
  <c r="AX1738" i="13"/>
  <c r="AX1754" i="13"/>
  <c r="AT1755" i="13"/>
  <c r="AP1765" i="13"/>
  <c r="AL1769" i="13"/>
  <c r="BB1776" i="13"/>
  <c r="AL1801" i="13"/>
  <c r="AL1807" i="13"/>
  <c r="AX1808" i="13"/>
  <c r="AX1830" i="13"/>
  <c r="AL1875" i="13"/>
  <c r="AT1906" i="13"/>
  <c r="BF1928" i="13"/>
  <c r="AX1930" i="13"/>
  <c r="AL1946" i="13"/>
  <c r="BB1960" i="13"/>
  <c r="BB1973" i="13"/>
  <c r="BB1980" i="13"/>
  <c r="AL1983" i="13"/>
  <c r="BB2092" i="13"/>
  <c r="AP2094" i="13"/>
  <c r="BF1740" i="13"/>
  <c r="AL1766" i="13"/>
  <c r="AP1794" i="13"/>
  <c r="AT1803" i="13"/>
  <c r="AT1809" i="13"/>
  <c r="BB1811" i="13"/>
  <c r="BB1830" i="13"/>
  <c r="BF1843" i="13"/>
  <c r="AX1867" i="13"/>
  <c r="BB1882" i="13"/>
  <c r="AX1923" i="13"/>
  <c r="AL1953" i="13"/>
  <c r="AT1955" i="13"/>
  <c r="BF1956" i="13"/>
  <c r="BB1957" i="13"/>
  <c r="AP1993" i="13"/>
  <c r="BB2001" i="13"/>
  <c r="BB2008" i="13"/>
  <c r="BF2021" i="13"/>
  <c r="AX2063" i="13"/>
  <c r="BF2105" i="13"/>
  <c r="BF2108" i="13"/>
  <c r="AX2287" i="13"/>
  <c r="BF2289" i="13"/>
  <c r="AL2296" i="13"/>
  <c r="BF2296" i="13"/>
  <c r="BB2334" i="13"/>
  <c r="AL2361" i="13"/>
  <c r="AX2445" i="13"/>
  <c r="AP2450" i="13"/>
  <c r="AX2483" i="13"/>
  <c r="AP2505" i="13"/>
  <c r="BB2506" i="13"/>
  <c r="AX2514" i="13"/>
  <c r="AL2533" i="13"/>
  <c r="BF2536" i="13"/>
  <c r="BB2537" i="13"/>
  <c r="AL2540" i="13"/>
  <c r="BF2587" i="13"/>
  <c r="BB2638" i="13"/>
  <c r="AT1722" i="13"/>
  <c r="AL1747" i="13"/>
  <c r="AX1751" i="13"/>
  <c r="AX1761" i="13"/>
  <c r="AL1763" i="13"/>
  <c r="AX1780" i="13"/>
  <c r="BF1785" i="13"/>
  <c r="BB1789" i="13"/>
  <c r="BF1804" i="13"/>
  <c r="AT1828" i="13"/>
  <c r="AP1829" i="13"/>
  <c r="AX1838" i="13"/>
  <c r="AL1840" i="13"/>
  <c r="BB1847" i="13"/>
  <c r="AT1858" i="13"/>
  <c r="AL1859" i="13"/>
  <c r="AP1865" i="13"/>
  <c r="AP1872" i="13"/>
  <c r="BF1872" i="13"/>
  <c r="BB1879" i="13"/>
  <c r="AX1889" i="13"/>
  <c r="AT1893" i="13"/>
  <c r="BF1898" i="13"/>
  <c r="BB1916" i="13"/>
  <c r="AX1934" i="13"/>
  <c r="AL1936" i="13"/>
  <c r="AX1941" i="13"/>
  <c r="BB1950" i="13"/>
  <c r="BF1953" i="13"/>
  <c r="AT2006" i="13"/>
  <c r="AL2018" i="13"/>
  <c r="AT2020" i="13"/>
  <c r="AX2029" i="13"/>
  <c r="BF2031" i="13"/>
  <c r="BB2042" i="13"/>
  <c r="AX2053" i="13"/>
  <c r="AL2082" i="13"/>
  <c r="BB2086" i="13"/>
  <c r="AL2092" i="13"/>
  <c r="AT2094" i="13"/>
  <c r="AP2111" i="13"/>
  <c r="AL2112" i="13"/>
  <c r="BF2115" i="13"/>
  <c r="BB2116" i="13"/>
  <c r="AX2120" i="13"/>
  <c r="AT2121" i="13"/>
  <c r="AP2125" i="13"/>
  <c r="BB2130" i="13"/>
  <c r="AT2205" i="13"/>
  <c r="BF2252" i="13"/>
  <c r="AL2262" i="13"/>
  <c r="BB2283" i="13"/>
  <c r="AP2285" i="13"/>
  <c r="AL2286" i="13"/>
  <c r="AP2296" i="13"/>
  <c r="AP2303" i="13"/>
  <c r="BF2388" i="13"/>
  <c r="AP2488" i="13"/>
  <c r="AP2495" i="13"/>
  <c r="AT2525" i="13"/>
  <c r="BB2527" i="13"/>
  <c r="AX2531" i="13"/>
  <c r="AL2547" i="13"/>
  <c r="AL2561" i="13"/>
  <c r="AX2592" i="13"/>
  <c r="AP2600" i="13"/>
  <c r="AX2602" i="13"/>
  <c r="AX2619" i="13"/>
  <c r="AX2632" i="13"/>
  <c r="BF2686" i="13"/>
  <c r="AT2261" i="13"/>
  <c r="AL2266" i="13"/>
  <c r="AT2268" i="13"/>
  <c r="AL2273" i="13"/>
  <c r="AT2353" i="13"/>
  <c r="AX2545" i="13"/>
  <c r="BB2548" i="13"/>
  <c r="BB2551" i="13"/>
  <c r="AT2563" i="13"/>
  <c r="AT2596" i="13"/>
  <c r="BF2604" i="13"/>
  <c r="AP2607" i="13"/>
  <c r="AX2616" i="13"/>
  <c r="BF2631" i="13"/>
  <c r="BB1738" i="13"/>
  <c r="BF1757" i="13"/>
  <c r="AX1768" i="13"/>
  <c r="AP1801" i="13"/>
  <c r="AT1849" i="13"/>
  <c r="BB1860" i="13"/>
  <c r="AP1862" i="13"/>
  <c r="BB1867" i="13"/>
  <c r="AP1869" i="13"/>
  <c r="AX1874" i="13"/>
  <c r="AL1885" i="13"/>
  <c r="AP1898" i="13"/>
  <c r="AX1938" i="13"/>
  <c r="BB1971" i="13"/>
  <c r="AT1979" i="13"/>
  <c r="AX2016" i="13"/>
  <c r="AX2026" i="13"/>
  <c r="AP2031" i="13"/>
  <c r="AX2033" i="13"/>
  <c r="AT2054" i="13"/>
  <c r="AX2057" i="13"/>
  <c r="AL2059" i="13"/>
  <c r="BB2076" i="13"/>
  <c r="BB2106" i="13"/>
  <c r="AL2109" i="13"/>
  <c r="AP2115" i="13"/>
  <c r="BF2119" i="13"/>
  <c r="AX2124" i="13"/>
  <c r="AX2138" i="13"/>
  <c r="BF2544" i="13"/>
  <c r="AX2549" i="13"/>
  <c r="BB2585" i="13"/>
  <c r="BB2612" i="13"/>
  <c r="BF2625" i="13"/>
  <c r="AT2637" i="13"/>
  <c r="BF2638" i="13"/>
  <c r="AX1755" i="13"/>
  <c r="AP1757" i="13"/>
  <c r="BF1770" i="13"/>
  <c r="AL1834" i="13"/>
  <c r="BF1873" i="13"/>
  <c r="AP1891" i="13"/>
  <c r="BF1916" i="13"/>
  <c r="BB1981" i="13"/>
  <c r="AX2020" i="13"/>
  <c r="BF2072" i="13"/>
  <c r="AL2079" i="13"/>
  <c r="AL2086" i="13"/>
  <c r="BB2260" i="13"/>
  <c r="AP2269" i="13"/>
  <c r="AL2280" i="13"/>
  <c r="BB2291" i="13"/>
  <c r="AP2300" i="13"/>
  <c r="AL2400" i="13"/>
  <c r="AP2444" i="13"/>
  <c r="BB2480" i="13"/>
  <c r="BF2486" i="13"/>
  <c r="AT2488" i="13"/>
  <c r="AP2489" i="13"/>
  <c r="AP2496" i="13"/>
  <c r="BB2497" i="13"/>
  <c r="AT2498" i="13"/>
  <c r="BB2500" i="13"/>
  <c r="AX2501" i="13"/>
  <c r="AX2515" i="13"/>
  <c r="AX2525" i="13"/>
  <c r="BF2527" i="13"/>
  <c r="BB2545" i="13"/>
  <c r="AL2558" i="13"/>
  <c r="BF2568" i="13"/>
  <c r="AT2685" i="13"/>
  <c r="AT1753" i="13"/>
  <c r="BB1755" i="13"/>
  <c r="AT1788" i="13"/>
  <c r="AT1804" i="13"/>
  <c r="AT1807" i="13"/>
  <c r="BF1824" i="13"/>
  <c r="BF1841" i="13"/>
  <c r="AP1844" i="13"/>
  <c r="BF1860" i="13"/>
  <c r="AP1863" i="13"/>
  <c r="AX1887" i="13"/>
  <c r="AL1889" i="13"/>
  <c r="AP1905" i="13"/>
  <c r="BB1927" i="13"/>
  <c r="BF1930" i="13"/>
  <c r="AL1937" i="13"/>
  <c r="AX1942" i="13"/>
  <c r="AP1943" i="13"/>
  <c r="BB1951" i="13"/>
  <c r="BF1991" i="13"/>
  <c r="AP2001" i="13"/>
  <c r="AP2028" i="13"/>
  <c r="AT2065" i="13"/>
  <c r="BB2077" i="13"/>
  <c r="AT2095" i="13"/>
  <c r="AT2098" i="13"/>
  <c r="BB2104" i="13"/>
  <c r="AT2255" i="13"/>
  <c r="AP2276" i="13"/>
  <c r="AP2297" i="13"/>
  <c r="AX2299" i="13"/>
  <c r="AT2468" i="13"/>
  <c r="AL2473" i="13"/>
  <c r="AP2482" i="13"/>
  <c r="AL2483" i="13"/>
  <c r="BF2483" i="13"/>
  <c r="AT2485" i="13"/>
  <c r="AX2505" i="13"/>
  <c r="AL2507" i="13"/>
  <c r="AL2521" i="13"/>
  <c r="BF2521" i="13"/>
  <c r="AX2539" i="13"/>
  <c r="AP2581" i="13"/>
  <c r="AX2606" i="13"/>
  <c r="AP2608" i="13"/>
  <c r="AX2643" i="13"/>
  <c r="BF2645" i="13"/>
  <c r="BB1722" i="13"/>
  <c r="BB1732" i="13"/>
  <c r="BB1809" i="13"/>
  <c r="AL1818" i="13"/>
  <c r="AT1823" i="13"/>
  <c r="BF1889" i="13"/>
  <c r="AX1890" i="13"/>
  <c r="AT1898" i="13"/>
  <c r="BB1931" i="13"/>
  <c r="AT1980" i="13"/>
  <c r="BF1995" i="13"/>
  <c r="AT2021" i="13"/>
  <c r="AT2041" i="13"/>
  <c r="AP2052" i="13"/>
  <c r="AX2054" i="13"/>
  <c r="BF2056" i="13"/>
  <c r="AL2070" i="13"/>
  <c r="AT2082" i="13"/>
  <c r="BB2097" i="13"/>
  <c r="BF2100" i="13"/>
  <c r="BB2267" i="13"/>
  <c r="AT2286" i="13"/>
  <c r="BB2288" i="13"/>
  <c r="AL2291" i="13"/>
  <c r="AT2307" i="13"/>
  <c r="AX2313" i="13"/>
  <c r="BF2383" i="13"/>
  <c r="BF2407" i="13"/>
  <c r="AT2444" i="13"/>
  <c r="BB2474" i="13"/>
  <c r="AL2477" i="13"/>
  <c r="AX2488" i="13"/>
  <c r="BF2497" i="13"/>
  <c r="BF2531" i="13"/>
  <c r="AP2565" i="13"/>
  <c r="AL2589" i="13"/>
  <c r="BF2619" i="13"/>
  <c r="AP2622" i="13"/>
  <c r="BB2623" i="13"/>
  <c r="AL2626" i="13"/>
  <c r="BF2632" i="13"/>
  <c r="AK73" i="7"/>
  <c r="B86" i="7" s="1"/>
  <c r="BA1091" i="13"/>
  <c r="BI1142" i="13"/>
  <c r="BE1195" i="13"/>
  <c r="BI1201" i="13"/>
  <c r="BE1205" i="13"/>
  <c r="BA1209" i="13"/>
  <c r="BI1211" i="13"/>
  <c r="BI1214" i="13"/>
  <c r="BE1215" i="13"/>
  <c r="AO1221" i="13"/>
  <c r="BI1234" i="13"/>
  <c r="BA1253" i="13"/>
  <c r="AW1264" i="13"/>
  <c r="AO1283" i="13"/>
  <c r="AW1285" i="13"/>
  <c r="BE1287" i="13"/>
  <c r="BA1295" i="13"/>
  <c r="AO1297" i="13"/>
  <c r="BI1304" i="13"/>
  <c r="AW1306" i="13"/>
  <c r="BI1388" i="13"/>
  <c r="AS1405" i="13"/>
  <c r="AT1673" i="13"/>
  <c r="BF1674" i="13"/>
  <c r="BF1677" i="13"/>
  <c r="AT1692" i="13"/>
  <c r="BF1693" i="13"/>
  <c r="BB1697" i="13"/>
  <c r="AT1698" i="13"/>
  <c r="AT1701" i="13"/>
  <c r="BB1706" i="13"/>
  <c r="BB1709" i="13"/>
  <c r="AP1711" i="13"/>
  <c r="AL1712" i="13"/>
  <c r="BB1718" i="13"/>
  <c r="AL1730" i="13"/>
  <c r="AL1733" i="13"/>
  <c r="BB1745" i="13"/>
  <c r="AP1753" i="13"/>
  <c r="AL1754" i="13"/>
  <c r="AL1757" i="13"/>
  <c r="AL1760" i="13"/>
  <c r="BF1765" i="13"/>
  <c r="BF1783" i="13"/>
  <c r="BF1789" i="13"/>
  <c r="AL1917" i="13"/>
  <c r="AS1214" i="13"/>
  <c r="BE1263" i="13"/>
  <c r="AP1693" i="13"/>
  <c r="AX1710" i="13"/>
  <c r="BF1760" i="13"/>
  <c r="BB1784" i="13"/>
  <c r="AS1198" i="13"/>
  <c r="BE1199" i="13"/>
  <c r="BA1203" i="13"/>
  <c r="AW1207" i="13"/>
  <c r="BE1222" i="13"/>
  <c r="BA1226" i="13"/>
  <c r="AW1230" i="13"/>
  <c r="BI1259" i="13"/>
  <c r="AO1637" i="13"/>
  <c r="AT1670" i="13"/>
  <c r="AL1681" i="13"/>
  <c r="BB1688" i="13"/>
  <c r="AX1695" i="13"/>
  <c r="AX1698" i="13"/>
  <c r="AL1700" i="13"/>
  <c r="AT1717" i="13"/>
  <c r="BB1743" i="13"/>
  <c r="AX1800" i="13"/>
  <c r="AT1806" i="13"/>
  <c r="BF1690" i="13"/>
  <c r="BF1721" i="13"/>
  <c r="BF1742" i="13"/>
  <c r="B996" i="13"/>
  <c r="BA1193" i="13"/>
  <c r="BA1200" i="13"/>
  <c r="BI1202" i="13"/>
  <c r="AS1228" i="13"/>
  <c r="AO1389" i="13"/>
  <c r="BI1389" i="13"/>
  <c r="BE1393" i="13"/>
  <c r="BI1410" i="13"/>
  <c r="AT1671" i="13"/>
  <c r="AT1680" i="13"/>
  <c r="AP1684" i="13"/>
  <c r="BF1684" i="13"/>
  <c r="BB1685" i="13"/>
  <c r="AX1686" i="13"/>
  <c r="AL1688" i="13"/>
  <c r="AT1693" i="13"/>
  <c r="BF1697" i="13"/>
  <c r="AT1702" i="13"/>
  <c r="BB1713" i="13"/>
  <c r="AP1721" i="13"/>
  <c r="AL1728" i="13"/>
  <c r="BB1731" i="13"/>
  <c r="BB1734" i="13"/>
  <c r="AX1735" i="13"/>
  <c r="AL1740" i="13"/>
  <c r="AP1742" i="13"/>
  <c r="BF1751" i="13"/>
  <c r="BF1763" i="13"/>
  <c r="BF1766" i="13"/>
  <c r="BB1767" i="13"/>
  <c r="AP1780" i="13"/>
  <c r="AX1782" i="13"/>
  <c r="AX1788" i="13"/>
  <c r="AL1802" i="13"/>
  <c r="AX1803" i="13"/>
  <c r="AP1807" i="13"/>
  <c r="BF1810" i="13"/>
  <c r="BF1819" i="13"/>
  <c r="BB1823" i="13"/>
  <c r="AL1939" i="13"/>
  <c r="AT1941" i="13"/>
  <c r="AX1980" i="13"/>
  <c r="AP2256" i="13"/>
  <c r="BF2287" i="13"/>
  <c r="BA1250" i="13"/>
  <c r="AP1696" i="13"/>
  <c r="AT1744" i="13"/>
  <c r="AP1777" i="13"/>
  <c r="BF1914" i="13"/>
  <c r="AS1150" i="13"/>
  <c r="BE1193" i="13"/>
  <c r="AO1196" i="13"/>
  <c r="BE1203" i="13"/>
  <c r="AS1205" i="13"/>
  <c r="BA1210" i="13"/>
  <c r="AS1242" i="13"/>
  <c r="BA1251" i="13"/>
  <c r="BA1359" i="13"/>
  <c r="AT1677" i="13"/>
  <c r="AP1678" i="13"/>
  <c r="BF1681" i="13"/>
  <c r="BB1701" i="13"/>
  <c r="AL1704" i="13"/>
  <c r="AP1709" i="13"/>
  <c r="AL1725" i="13"/>
  <c r="AT1730" i="13"/>
  <c r="BF1737" i="13"/>
  <c r="AX1747" i="13"/>
  <c r="AX1753" i="13"/>
  <c r="AP1766" i="13"/>
  <c r="AT1786" i="13"/>
  <c r="AX1794" i="13"/>
  <c r="AT1795" i="13"/>
  <c r="AL1796" i="13"/>
  <c r="AT1831" i="13"/>
  <c r="AP1887" i="13"/>
  <c r="AL1891" i="13"/>
  <c r="BB1905" i="13"/>
  <c r="AL1908" i="13"/>
  <c r="AT1910" i="13"/>
  <c r="AT1934" i="13"/>
  <c r="BB1936" i="13"/>
  <c r="AP1942" i="13"/>
  <c r="AX2082" i="13"/>
  <c r="BB2254" i="13"/>
  <c r="BI1198" i="13"/>
  <c r="BI1221" i="13"/>
  <c r="BA1243" i="13"/>
  <c r="AL1703" i="13"/>
  <c r="AT1732" i="13"/>
  <c r="AX1752" i="13"/>
  <c r="AP1809" i="13"/>
  <c r="AP1834" i="13"/>
  <c r="AT1916" i="13"/>
  <c r="B1014" i="13"/>
  <c r="AS1094" i="13"/>
  <c r="AS1202" i="13"/>
  <c r="AO1206" i="13"/>
  <c r="BA1207" i="13"/>
  <c r="AW1208" i="13"/>
  <c r="AS1212" i="13"/>
  <c r="AS1215" i="13"/>
  <c r="AO1219" i="13"/>
  <c r="BI1232" i="13"/>
  <c r="AS1284" i="13"/>
  <c r="BI1288" i="13"/>
  <c r="AW1290" i="13"/>
  <c r="AS1298" i="13"/>
  <c r="BE1299" i="13"/>
  <c r="BA1307" i="13"/>
  <c r="BI1344" i="13"/>
  <c r="AL1679" i="13"/>
  <c r="BB1682" i="13"/>
  <c r="AL1685" i="13"/>
  <c r="AT1690" i="13"/>
  <c r="BF1691" i="13"/>
  <c r="AL1698" i="13"/>
  <c r="AX1705" i="13"/>
  <c r="AL1713" i="13"/>
  <c r="BF1719" i="13"/>
  <c r="AX1726" i="13"/>
  <c r="AT1727" i="13"/>
  <c r="BF1731" i="13"/>
  <c r="AL1734" i="13"/>
  <c r="AT1739" i="13"/>
  <c r="AT1742" i="13"/>
  <c r="BB1773" i="13"/>
  <c r="AT1789" i="13"/>
  <c r="BF1793" i="13"/>
  <c r="BB1797" i="13"/>
  <c r="AP1799" i="13"/>
  <c r="AL1800" i="13"/>
  <c r="BF1839" i="13"/>
  <c r="BF1854" i="13"/>
  <c r="BB1902" i="13"/>
  <c r="AP1904" i="13"/>
  <c r="AL1905" i="13"/>
  <c r="AT1914" i="13"/>
  <c r="BF1932" i="13"/>
  <c r="AP1935" i="13"/>
  <c r="AL1976" i="13"/>
  <c r="AX1977" i="13"/>
  <c r="BF2057" i="13"/>
  <c r="AP2080" i="13"/>
  <c r="BF2084" i="13"/>
  <c r="BI1209" i="13"/>
  <c r="BI1216" i="13"/>
  <c r="AS1219" i="13"/>
  <c r="AW1228" i="13"/>
  <c r="BI1264" i="13"/>
  <c r="AW1273" i="13"/>
  <c r="AO1397" i="13"/>
  <c r="BF1670" i="13"/>
  <c r="AL1676" i="13"/>
  <c r="BB1676" i="13"/>
  <c r="AX1677" i="13"/>
  <c r="AT1678" i="13"/>
  <c r="BF1679" i="13"/>
  <c r="AX1680" i="13"/>
  <c r="AT1681" i="13"/>
  <c r="AP1685" i="13"/>
  <c r="AT1700" i="13"/>
  <c r="BF1704" i="13"/>
  <c r="BB1711" i="13"/>
  <c r="AT1718" i="13"/>
  <c r="AP1719" i="13"/>
  <c r="BB1720" i="13"/>
  <c r="AT1721" i="13"/>
  <c r="BB1723" i="13"/>
  <c r="BF1725" i="13"/>
  <c r="AP1728" i="13"/>
  <c r="AP1731" i="13"/>
  <c r="AP1734" i="13"/>
  <c r="AX1736" i="13"/>
  <c r="BB1753" i="13"/>
  <c r="AP1761" i="13"/>
  <c r="AL1764" i="13"/>
  <c r="AX1765" i="13"/>
  <c r="AL1773" i="13"/>
  <c r="BF1773" i="13"/>
  <c r="AT1780" i="13"/>
  <c r="AL1785" i="13"/>
  <c r="AX1789" i="13"/>
  <c r="AP1793" i="13"/>
  <c r="BB1794" i="13"/>
  <c r="AX1798" i="13"/>
  <c r="BF1823" i="13"/>
  <c r="BB1824" i="13"/>
  <c r="BB1827" i="13"/>
  <c r="BB1880" i="13"/>
  <c r="BF1885" i="13"/>
  <c r="AP1946" i="13"/>
  <c r="BF2054" i="13"/>
  <c r="BE1194" i="13"/>
  <c r="AO1210" i="13"/>
  <c r="AW1212" i="13"/>
  <c r="AW1215" i="13"/>
  <c r="AO1220" i="13"/>
  <c r="BA1221" i="13"/>
  <c r="AS1239" i="13"/>
  <c r="BA1248" i="13"/>
  <c r="AW1637" i="13"/>
  <c r="AX1687" i="13"/>
  <c r="AT1688" i="13"/>
  <c r="BF1689" i="13"/>
  <c r="AX1693" i="13"/>
  <c r="BF1695" i="13"/>
  <c r="AT1697" i="13"/>
  <c r="BB1708" i="13"/>
  <c r="AL1714" i="13"/>
  <c r="AX1721" i="13"/>
  <c r="AX1730" i="13"/>
  <c r="BF1738" i="13"/>
  <c r="AX1760" i="13"/>
  <c r="AT1763" i="13"/>
  <c r="AT1772" i="13"/>
  <c r="BF1776" i="13"/>
  <c r="BB1779" i="13"/>
  <c r="AP1781" i="13"/>
  <c r="AT1787" i="13"/>
  <c r="AL1788" i="13"/>
  <c r="AX1792" i="13"/>
  <c r="AL1843" i="13"/>
  <c r="BB1846" i="13"/>
  <c r="AX1881" i="13"/>
  <c r="BB1886" i="13"/>
  <c r="AL1899" i="13"/>
  <c r="BF1963" i="13"/>
  <c r="AT1969" i="13"/>
  <c r="AT2053" i="13"/>
  <c r="BI1090" i="13"/>
  <c r="AS1193" i="13"/>
  <c r="BA1195" i="13"/>
  <c r="AW1199" i="13"/>
  <c r="BE1224" i="13"/>
  <c r="BA1228" i="13"/>
  <c r="AP1673" i="13"/>
  <c r="AT1675" i="13"/>
  <c r="BF1676" i="13"/>
  <c r="AP1679" i="13"/>
  <c r="AP1682" i="13"/>
  <c r="BB1683" i="13"/>
  <c r="AL1686" i="13"/>
  <c r="BF1692" i="13"/>
  <c r="AX1703" i="13"/>
  <c r="AP1710" i="13"/>
  <c r="AL1711" i="13"/>
  <c r="AX1712" i="13"/>
  <c r="AX1715" i="13"/>
  <c r="BB1717" i="13"/>
  <c r="AL1720" i="13"/>
  <c r="AL1723" i="13"/>
  <c r="AL1726" i="13"/>
  <c r="AX1727" i="13"/>
  <c r="AT1728" i="13"/>
  <c r="AT1737" i="13"/>
  <c r="AP1746" i="13"/>
  <c r="AX1748" i="13"/>
  <c r="AP1764" i="13"/>
  <c r="BB1765" i="13"/>
  <c r="AP1773" i="13"/>
  <c r="AL1827" i="13"/>
  <c r="BF1827" i="13"/>
  <c r="AX1828" i="13"/>
  <c r="AX1872" i="13"/>
  <c r="AT1915" i="13"/>
  <c r="AX1921" i="13"/>
  <c r="AP1953" i="13"/>
  <c r="AX1955" i="13"/>
  <c r="AT1959" i="13"/>
  <c r="BE1201" i="13"/>
  <c r="AO1204" i="13"/>
  <c r="BE1217" i="13"/>
  <c r="AW1229" i="13"/>
  <c r="BI1268" i="13"/>
  <c r="AS1248" i="13"/>
  <c r="AS1226" i="13"/>
  <c r="AO1391" i="13"/>
  <c r="AS1394" i="13"/>
  <c r="AL1671" i="13"/>
  <c r="AL1677" i="13"/>
  <c r="AT1679" i="13"/>
  <c r="AP1689" i="13"/>
  <c r="AX1694" i="13"/>
  <c r="AL1702" i="13"/>
  <c r="BF1702" i="13"/>
  <c r="AT1704" i="13"/>
  <c r="AL1705" i="13"/>
  <c r="AT1707" i="13"/>
  <c r="AX1709" i="13"/>
  <c r="BF1714" i="13"/>
  <c r="BF1717" i="13"/>
  <c r="AT1719" i="13"/>
  <c r="AP1720" i="13"/>
  <c r="BF1726" i="13"/>
  <c r="AP1729" i="13"/>
  <c r="AP1738" i="13"/>
  <c r="AT1746" i="13"/>
  <c r="BB1754" i="13"/>
  <c r="AP1759" i="13"/>
  <c r="AT1767" i="13"/>
  <c r="AT1770" i="13"/>
  <c r="AL1786" i="13"/>
  <c r="AX1813" i="13"/>
  <c r="AT1814" i="13"/>
  <c r="BF1818" i="13"/>
  <c r="AP1821" i="13"/>
  <c r="AT1826" i="13"/>
  <c r="BF1871" i="13"/>
  <c r="AT1873" i="13"/>
  <c r="AP1892" i="13"/>
  <c r="AT1912" i="13"/>
  <c r="AL1920" i="13"/>
  <c r="AL1951" i="13"/>
  <c r="AX1972" i="13"/>
  <c r="AP2011" i="13"/>
  <c r="BE1202" i="13"/>
  <c r="AS1197" i="13"/>
  <c r="AO1201" i="13"/>
  <c r="AW1206" i="13"/>
  <c r="AS1207" i="13"/>
  <c r="AS1210" i="13"/>
  <c r="AO1211" i="13"/>
  <c r="AW1226" i="13"/>
  <c r="BE1228" i="13"/>
  <c r="BE1661" i="13"/>
  <c r="AX1688" i="13"/>
  <c r="AP1705" i="13"/>
  <c r="AP1714" i="13"/>
  <c r="BB1715" i="13"/>
  <c r="AX1728" i="13"/>
  <c r="AX1737" i="13"/>
  <c r="BF1750" i="13"/>
  <c r="BB1760" i="13"/>
  <c r="BF1768" i="13"/>
  <c r="AX1790" i="13"/>
  <c r="BF1798" i="13"/>
  <c r="BF1812" i="13"/>
  <c r="BB1838" i="13"/>
  <c r="AX1860" i="13"/>
  <c r="BF1868" i="13"/>
  <c r="AT2000" i="13"/>
  <c r="AP1811" i="13"/>
  <c r="BB1812" i="13"/>
  <c r="AL1815" i="13"/>
  <c r="BB1821" i="13"/>
  <c r="AL1829" i="13"/>
  <c r="AX1849" i="13"/>
  <c r="AT1850" i="13"/>
  <c r="AX1855" i="13"/>
  <c r="AT1856" i="13"/>
  <c r="AP1859" i="13"/>
  <c r="AL1871" i="13"/>
  <c r="BF1882" i="13"/>
  <c r="AX1883" i="13"/>
  <c r="BB1885" i="13"/>
  <c r="BF1890" i="13"/>
  <c r="AL1896" i="13"/>
  <c r="BF1896" i="13"/>
  <c r="AX1909" i="13"/>
  <c r="AL1914" i="13"/>
  <c r="BB1917" i="13"/>
  <c r="AT1918" i="13"/>
  <c r="AP1919" i="13"/>
  <c r="AP1922" i="13"/>
  <c r="BB1923" i="13"/>
  <c r="AL1926" i="13"/>
  <c r="AX1927" i="13"/>
  <c r="AT1928" i="13"/>
  <c r="BF1929" i="13"/>
  <c r="AP1941" i="13"/>
  <c r="BF1947" i="13"/>
  <c r="AX1948" i="13"/>
  <c r="AL1963" i="13"/>
  <c r="BB1967" i="13"/>
  <c r="AP1972" i="13"/>
  <c r="AL2057" i="13"/>
  <c r="AT2059" i="13"/>
  <c r="AP2086" i="13"/>
  <c r="AL2093" i="13"/>
  <c r="AP2259" i="13"/>
  <c r="AP2324" i="13"/>
  <c r="AX2535" i="13"/>
  <c r="AX2542" i="13"/>
  <c r="AP2543" i="13"/>
  <c r="AL2544" i="13"/>
  <c r="BB1816" i="13"/>
  <c r="BF1835" i="13"/>
  <c r="AT1842" i="13"/>
  <c r="AP1843" i="13"/>
  <c r="BB1844" i="13"/>
  <c r="BF1846" i="13"/>
  <c r="AX1850" i="13"/>
  <c r="AP1854" i="13"/>
  <c r="AX1856" i="13"/>
  <c r="AL1869" i="13"/>
  <c r="AX1875" i="13"/>
  <c r="AL1877" i="13"/>
  <c r="AP1885" i="13"/>
  <c r="BF1888" i="13"/>
  <c r="AX1900" i="13"/>
  <c r="AL1902" i="13"/>
  <c r="BF1905" i="13"/>
  <c r="AT1907" i="13"/>
  <c r="BB1909" i="13"/>
  <c r="AX1910" i="13"/>
  <c r="AX1913" i="13"/>
  <c r="AP1920" i="13"/>
  <c r="BB1924" i="13"/>
  <c r="AL1927" i="13"/>
  <c r="AT1935" i="13"/>
  <c r="AT1938" i="13"/>
  <c r="BF1939" i="13"/>
  <c r="AX1946" i="13"/>
  <c r="AT1953" i="13"/>
  <c r="AP1954" i="13"/>
  <c r="AX1959" i="13"/>
  <c r="AL1964" i="13"/>
  <c r="AP1970" i="13"/>
  <c r="BF1973" i="13"/>
  <c r="AX2000" i="13"/>
  <c r="AX2003" i="13"/>
  <c r="AT2004" i="13"/>
  <c r="BB2009" i="13"/>
  <c r="AT2073" i="13"/>
  <c r="AP2074" i="13"/>
  <c r="AX2076" i="13"/>
  <c r="AX2079" i="13"/>
  <c r="AL2081" i="13"/>
  <c r="BF2107" i="13"/>
  <c r="BB2135" i="13"/>
  <c r="AX2251" i="13"/>
  <c r="AL2254" i="13"/>
  <c r="AX2282" i="13"/>
  <c r="AL2305" i="13"/>
  <c r="AX2306" i="13"/>
  <c r="BF2308" i="13"/>
  <c r="AX1831" i="13"/>
  <c r="AP1835" i="13"/>
  <c r="BB1836" i="13"/>
  <c r="AP1838" i="13"/>
  <c r="BF1838" i="13"/>
  <c r="AX1839" i="13"/>
  <c r="AX1845" i="13"/>
  <c r="BF1852" i="13"/>
  <c r="AL1855" i="13"/>
  <c r="AT1857" i="13"/>
  <c r="BB1858" i="13"/>
  <c r="BF1863" i="13"/>
  <c r="AT1865" i="13"/>
  <c r="AX1873" i="13"/>
  <c r="AP1874" i="13"/>
  <c r="BF1883" i="13"/>
  <c r="AX1884" i="13"/>
  <c r="BF1891" i="13"/>
  <c r="BF1894" i="13"/>
  <c r="BF1899" i="13"/>
  <c r="AT1901" i="13"/>
  <c r="BF1902" i="13"/>
  <c r="AT1904" i="13"/>
  <c r="BB1921" i="13"/>
  <c r="AL1924" i="13"/>
  <c r="AX1931" i="13"/>
  <c r="BB1937" i="13"/>
  <c r="AX1949" i="13"/>
  <c r="BB1955" i="13"/>
  <c r="AX1956" i="13"/>
  <c r="BF1958" i="13"/>
  <c r="BF1961" i="13"/>
  <c r="AT1963" i="13"/>
  <c r="BF1964" i="13"/>
  <c r="AX1997" i="13"/>
  <c r="AL2002" i="13"/>
  <c r="BF2002" i="13"/>
  <c r="AT2047" i="13"/>
  <c r="BB2049" i="13"/>
  <c r="AP2051" i="13"/>
  <c r="AL2052" i="13"/>
  <c r="AT2106" i="13"/>
  <c r="AL1752" i="13"/>
  <c r="BB1758" i="13"/>
  <c r="AX1775" i="13"/>
  <c r="AT1781" i="13"/>
  <c r="BB1783" i="13"/>
  <c r="AP1785" i="13"/>
  <c r="AT1793" i="13"/>
  <c r="BF1797" i="13"/>
  <c r="AT1799" i="13"/>
  <c r="BB1803" i="13"/>
  <c r="BF1805" i="13"/>
  <c r="AT1815" i="13"/>
  <c r="BF1816" i="13"/>
  <c r="AX1823" i="13"/>
  <c r="AP1824" i="13"/>
  <c r="AP1827" i="13"/>
  <c r="AP1830" i="13"/>
  <c r="AL1833" i="13"/>
  <c r="AP1849" i="13"/>
  <c r="AP1855" i="13"/>
  <c r="BF1861" i="13"/>
  <c r="AX1862" i="13"/>
  <c r="AL1864" i="13"/>
  <c r="BF1869" i="13"/>
  <c r="AT1871" i="13"/>
  <c r="BB1881" i="13"/>
  <c r="AL1892" i="13"/>
  <c r="AT1911" i="13"/>
  <c r="BF1912" i="13"/>
  <c r="BB1913" i="13"/>
  <c r="AP1915" i="13"/>
  <c r="AX1919" i="13"/>
  <c r="AT1920" i="13"/>
  <c r="AP1930" i="13"/>
  <c r="AP1933" i="13"/>
  <c r="AL1943" i="13"/>
  <c r="BB1943" i="13"/>
  <c r="AX1953" i="13"/>
  <c r="BB1956" i="13"/>
  <c r="AT1967" i="13"/>
  <c r="AL1974" i="13"/>
  <c r="AT1985" i="13"/>
  <c r="AL1990" i="13"/>
  <c r="AX1991" i="13"/>
  <c r="AT1992" i="13"/>
  <c r="BB2033" i="13"/>
  <c r="AX2037" i="13"/>
  <c r="BB2043" i="13"/>
  <c r="AT2044" i="13"/>
  <c r="BB2072" i="13"/>
  <c r="BF2091" i="13"/>
  <c r="AX2103" i="13"/>
  <c r="BF2363" i="13"/>
  <c r="AP2366" i="13"/>
  <c r="BF2380" i="13"/>
  <c r="BB2046" i="13"/>
  <c r="AX1742" i="13"/>
  <c r="AP1743" i="13"/>
  <c r="AL1744" i="13"/>
  <c r="AP1749" i="13"/>
  <c r="AT1757" i="13"/>
  <c r="BF1761" i="13"/>
  <c r="AX1762" i="13"/>
  <c r="AT1776" i="13"/>
  <c r="AP1782" i="13"/>
  <c r="AL1792" i="13"/>
  <c r="BB1795" i="13"/>
  <c r="AL1798" i="13"/>
  <c r="BF1808" i="13"/>
  <c r="AX1815" i="13"/>
  <c r="AP1819" i="13"/>
  <c r="AT1824" i="13"/>
  <c r="AL1825" i="13"/>
  <c r="BF1825" i="13"/>
  <c r="AX1829" i="13"/>
  <c r="BF1847" i="13"/>
  <c r="AL1856" i="13"/>
  <c r="AX1868" i="13"/>
  <c r="AL1870" i="13"/>
  <c r="BB1870" i="13"/>
  <c r="AT1877" i="13"/>
  <c r="BF1881" i="13"/>
  <c r="AX1893" i="13"/>
  <c r="AX1896" i="13"/>
  <c r="AL1898" i="13"/>
  <c r="AT1899" i="13"/>
  <c r="AP1909" i="13"/>
  <c r="BF1918" i="13"/>
  <c r="BB1925" i="13"/>
  <c r="AL1928" i="13"/>
  <c r="AL1934" i="13"/>
  <c r="AT1936" i="13"/>
  <c r="BF1937" i="13"/>
  <c r="AT1942" i="13"/>
  <c r="AT1945" i="13"/>
  <c r="AX1947" i="13"/>
  <c r="AL1949" i="13"/>
  <c r="AT1951" i="13"/>
  <c r="AX1957" i="13"/>
  <c r="AT1964" i="13"/>
  <c r="BF1965" i="13"/>
  <c r="BB1969" i="13"/>
  <c r="AP1971" i="13"/>
  <c r="BF1974" i="13"/>
  <c r="AP1983" i="13"/>
  <c r="BB1984" i="13"/>
  <c r="AX1985" i="13"/>
  <c r="AL1987" i="13"/>
  <c r="BF1990" i="13"/>
  <c r="BB1994" i="13"/>
  <c r="AX1998" i="13"/>
  <c r="BF2026" i="13"/>
  <c r="BB2040" i="13"/>
  <c r="AP2042" i="13"/>
  <c r="AP2098" i="13"/>
  <c r="AP2271" i="13"/>
  <c r="BB2272" i="13"/>
  <c r="AT2298" i="13"/>
  <c r="AT2352" i="13"/>
  <c r="AP2353" i="13"/>
  <c r="AL2640" i="13"/>
  <c r="AT2642" i="13"/>
  <c r="AL1803" i="13"/>
  <c r="BF1803" i="13"/>
  <c r="AP1805" i="13"/>
  <c r="AL1806" i="13"/>
  <c r="AL1814" i="13"/>
  <c r="AX1818" i="13"/>
  <c r="AL1831" i="13"/>
  <c r="AP1833" i="13"/>
  <c r="BF1850" i="13"/>
  <c r="BF1853" i="13"/>
  <c r="AX1854" i="13"/>
  <c r="BB1859" i="13"/>
  <c r="AP1861" i="13"/>
  <c r="AL1862" i="13"/>
  <c r="AP1864" i="13"/>
  <c r="AT1866" i="13"/>
  <c r="AX1871" i="13"/>
  <c r="BF1878" i="13"/>
  <c r="BB1887" i="13"/>
  <c r="AT1891" i="13"/>
  <c r="BB1901" i="13"/>
  <c r="AT1905" i="13"/>
  <c r="AX1914" i="13"/>
  <c r="AX1926" i="13"/>
  <c r="AT1927" i="13"/>
  <c r="BB1935" i="13"/>
  <c r="BB1941" i="13"/>
  <c r="BB1953" i="13"/>
  <c r="AL1956" i="13"/>
  <c r="AP1974" i="13"/>
  <c r="AP1977" i="13"/>
  <c r="BB2027" i="13"/>
  <c r="BB2063" i="13"/>
  <c r="BB1790" i="13"/>
  <c r="AT1791" i="13"/>
  <c r="AT1794" i="13"/>
  <c r="AT1797" i="13"/>
  <c r="AT1800" i="13"/>
  <c r="BF1806" i="13"/>
  <c r="AP1814" i="13"/>
  <c r="AP1828" i="13"/>
  <c r="AX1835" i="13"/>
  <c r="AT1836" i="13"/>
  <c r="AP1839" i="13"/>
  <c r="AL1848" i="13"/>
  <c r="BB1851" i="13"/>
  <c r="AT1852" i="13"/>
  <c r="AP1856" i="13"/>
  <c r="BF1859" i="13"/>
  <c r="AP1867" i="13"/>
  <c r="AT1869" i="13"/>
  <c r="BF1870" i="13"/>
  <c r="AT1872" i="13"/>
  <c r="AT1886" i="13"/>
  <c r="AL1887" i="13"/>
  <c r="BF1887" i="13"/>
  <c r="AP1895" i="13"/>
  <c r="AP1900" i="13"/>
  <c r="BF1907" i="13"/>
  <c r="AT1924" i="13"/>
  <c r="AP1928" i="13"/>
  <c r="AP1931" i="13"/>
  <c r="BB1947" i="13"/>
  <c r="AX1951" i="13"/>
  <c r="BB1963" i="13"/>
  <c r="AL1966" i="13"/>
  <c r="AT1968" i="13"/>
  <c r="BF1969" i="13"/>
  <c r="AT1971" i="13"/>
  <c r="BF1972" i="13"/>
  <c r="AL2004" i="13"/>
  <c r="AX2022" i="13"/>
  <c r="AL2063" i="13"/>
  <c r="AL2096" i="13"/>
  <c r="BF2262" i="13"/>
  <c r="AP2265" i="13"/>
  <c r="AX2335" i="13"/>
  <c r="AP1747" i="13"/>
  <c r="BF1764" i="13"/>
  <c r="AT1771" i="13"/>
  <c r="AL1775" i="13"/>
  <c r="BF1775" i="13"/>
  <c r="BF1780" i="13"/>
  <c r="BB1781" i="13"/>
  <c r="AP1783" i="13"/>
  <c r="AL1784" i="13"/>
  <c r="AL1787" i="13"/>
  <c r="AP1795" i="13"/>
  <c r="BB1796" i="13"/>
  <c r="AP1806" i="13"/>
  <c r="AP1820" i="13"/>
  <c r="AT1822" i="13"/>
  <c r="BF1834" i="13"/>
  <c r="BB1840" i="13"/>
  <c r="BF1842" i="13"/>
  <c r="AT1844" i="13"/>
  <c r="AL1851" i="13"/>
  <c r="BB1857" i="13"/>
  <c r="AT1864" i="13"/>
  <c r="AX1866" i="13"/>
  <c r="AL1876" i="13"/>
  <c r="AX1877" i="13"/>
  <c r="AX1880" i="13"/>
  <c r="AP1884" i="13"/>
  <c r="AX1894" i="13"/>
  <c r="AX1899" i="13"/>
  <c r="AL1901" i="13"/>
  <c r="AX1902" i="13"/>
  <c r="BF1904" i="13"/>
  <c r="AX1905" i="13"/>
  <c r="BB1908" i="13"/>
  <c r="AP1910" i="13"/>
  <c r="BF1919" i="13"/>
  <c r="AP1925" i="13"/>
  <c r="AL1935" i="13"/>
  <c r="AT1937" i="13"/>
  <c r="BF1941" i="13"/>
  <c r="BF1950" i="13"/>
  <c r="AP1956" i="13"/>
  <c r="AX1958" i="13"/>
  <c r="AX1961" i="13"/>
  <c r="AX1964" i="13"/>
  <c r="AT1965" i="13"/>
  <c r="AL2047" i="13"/>
  <c r="BF2047" i="13"/>
  <c r="AX2058" i="13"/>
  <c r="BF2070" i="13"/>
  <c r="BB2294" i="13"/>
  <c r="AX2332" i="13"/>
  <c r="AL2365" i="13"/>
  <c r="BB1982" i="13"/>
  <c r="BB1989" i="13"/>
  <c r="AP1991" i="13"/>
  <c r="BB1995" i="13"/>
  <c r="AP2000" i="13"/>
  <c r="BB2007" i="13"/>
  <c r="AL2016" i="13"/>
  <c r="AL2019" i="13"/>
  <c r="BF2019" i="13"/>
  <c r="AP2024" i="13"/>
  <c r="BF2024" i="13"/>
  <c r="AP2027" i="13"/>
  <c r="AL2028" i="13"/>
  <c r="AP2030" i="13"/>
  <c r="AL2031" i="13"/>
  <c r="AL2034" i="13"/>
  <c r="AX2038" i="13"/>
  <c r="AP2040" i="13"/>
  <c r="AT2042" i="13"/>
  <c r="AP2043" i="13"/>
  <c r="BB2047" i="13"/>
  <c r="AL2050" i="13"/>
  <c r="AT2066" i="13"/>
  <c r="AX2071" i="13"/>
  <c r="AT2081" i="13"/>
  <c r="AT2084" i="13"/>
  <c r="AT2087" i="13"/>
  <c r="AL2091" i="13"/>
  <c r="AX2092" i="13"/>
  <c r="AL2103" i="13"/>
  <c r="BB2140" i="13"/>
  <c r="AP2156" i="13"/>
  <c r="AL2157" i="13"/>
  <c r="AT2194" i="13"/>
  <c r="AX2271" i="13"/>
  <c r="AT2275" i="13"/>
  <c r="BB2277" i="13"/>
  <c r="AT2281" i="13"/>
  <c r="BF2282" i="13"/>
  <c r="AT2284" i="13"/>
  <c r="BF2285" i="13"/>
  <c r="BB2289" i="13"/>
  <c r="BB2292" i="13"/>
  <c r="BB2295" i="13"/>
  <c r="BF2300" i="13"/>
  <c r="BB2307" i="13"/>
  <c r="AT2318" i="13"/>
  <c r="AT2321" i="13"/>
  <c r="BF2326" i="13"/>
  <c r="AT2334" i="13"/>
  <c r="BF2335" i="13"/>
  <c r="AP2338" i="13"/>
  <c r="AL2342" i="13"/>
  <c r="AX2343" i="13"/>
  <c r="AT2344" i="13"/>
  <c r="AT2360" i="13"/>
  <c r="BB2365" i="13"/>
  <c r="AX2366" i="13"/>
  <c r="BF2368" i="13"/>
  <c r="BB2372" i="13"/>
  <c r="AL2375" i="13"/>
  <c r="BF2375" i="13"/>
  <c r="AT2377" i="13"/>
  <c r="BB2382" i="13"/>
  <c r="AX2393" i="13"/>
  <c r="BF2395" i="13"/>
  <c r="BB2406" i="13"/>
  <c r="AX2410" i="13"/>
  <c r="BF2412" i="13"/>
  <c r="BB2516" i="13"/>
  <c r="AX2560" i="13"/>
  <c r="AT2590" i="13"/>
  <c r="BF2591" i="13"/>
  <c r="BB2628" i="13"/>
  <c r="AP2630" i="13"/>
  <c r="AL1979" i="13"/>
  <c r="AX1993" i="13"/>
  <c r="AX1999" i="13"/>
  <c r="AX2002" i="13"/>
  <c r="AP2006" i="13"/>
  <c r="AL2010" i="13"/>
  <c r="BB2025" i="13"/>
  <c r="AT2033" i="13"/>
  <c r="AL2041" i="13"/>
  <c r="AX2042" i="13"/>
  <c r="AX2048" i="13"/>
  <c r="AL2053" i="13"/>
  <c r="BF2067" i="13"/>
  <c r="BB2068" i="13"/>
  <c r="AL2073" i="13"/>
  <c r="AT2075" i="13"/>
  <c r="BF2076" i="13"/>
  <c r="BF2082" i="13"/>
  <c r="BB2083" i="13"/>
  <c r="BF2088" i="13"/>
  <c r="BF2094" i="13"/>
  <c r="AX2095" i="13"/>
  <c r="AT2096" i="13"/>
  <c r="AL2097" i="13"/>
  <c r="AL2100" i="13"/>
  <c r="AT2102" i="13"/>
  <c r="AP2108" i="13"/>
  <c r="AL2143" i="13"/>
  <c r="AX2256" i="13"/>
  <c r="AX2265" i="13"/>
  <c r="BF2273" i="13"/>
  <c r="AL2277" i="13"/>
  <c r="BB2286" i="13"/>
  <c r="AX2293" i="13"/>
  <c r="AL2295" i="13"/>
  <c r="AL2303" i="13"/>
  <c r="BB2304" i="13"/>
  <c r="AP2306" i="13"/>
  <c r="AL2310" i="13"/>
  <c r="AL2316" i="13"/>
  <c r="AL2323" i="13"/>
  <c r="AT2325" i="13"/>
  <c r="AP2345" i="13"/>
  <c r="BB2346" i="13"/>
  <c r="AL2349" i="13"/>
  <c r="AT2351" i="13"/>
  <c r="BB2355" i="13"/>
  <c r="AL2358" i="13"/>
  <c r="BB2369" i="13"/>
  <c r="AL2372" i="13"/>
  <c r="BB2376" i="13"/>
  <c r="AP2378" i="13"/>
  <c r="AL2385" i="13"/>
  <c r="AL2559" i="13"/>
  <c r="BB2589" i="13"/>
  <c r="BB1977" i="13"/>
  <c r="AT1981" i="13"/>
  <c r="BF1982" i="13"/>
  <c r="AP1998" i="13"/>
  <c r="AT2009" i="13"/>
  <c r="BB2017" i="13"/>
  <c r="AP2019" i="13"/>
  <c r="BB2023" i="13"/>
  <c r="AT2040" i="13"/>
  <c r="AT2043" i="13"/>
  <c r="AT2046" i="13"/>
  <c r="BB2048" i="13"/>
  <c r="AT2055" i="13"/>
  <c r="AP2079" i="13"/>
  <c r="BB2080" i="13"/>
  <c r="AP2091" i="13"/>
  <c r="BF2097" i="13"/>
  <c r="AP2100" i="13"/>
  <c r="AP2103" i="13"/>
  <c r="AT2108" i="13"/>
  <c r="AX2110" i="13"/>
  <c r="AL2133" i="13"/>
  <c r="BB2137" i="13"/>
  <c r="BF2154" i="13"/>
  <c r="AL2252" i="13"/>
  <c r="BB2253" i="13"/>
  <c r="AT2260" i="13"/>
  <c r="AT2263" i="13"/>
  <c r="BF2277" i="13"/>
  <c r="BB2280" i="13"/>
  <c r="AT2291" i="13"/>
  <c r="BF2292" i="13"/>
  <c r="BF2298" i="13"/>
  <c r="AL2301" i="13"/>
  <c r="BB2301" i="13"/>
  <c r="AX2302" i="13"/>
  <c r="BF2307" i="13"/>
  <c r="AP2316" i="13"/>
  <c r="BF2352" i="13"/>
  <c r="BB2366" i="13"/>
  <c r="AP2368" i="13"/>
  <c r="AT2371" i="13"/>
  <c r="BB2550" i="13"/>
  <c r="BB2553" i="13"/>
  <c r="AL2556" i="13"/>
  <c r="AP2588" i="13"/>
  <c r="AP2611" i="13"/>
  <c r="BF2612" i="13"/>
  <c r="AL2106" i="13"/>
  <c r="AP2267" i="13"/>
  <c r="BF2310" i="13"/>
  <c r="BF2372" i="13"/>
  <c r="AX1981" i="13"/>
  <c r="AL1986" i="13"/>
  <c r="AP1989" i="13"/>
  <c r="AL1996" i="13"/>
  <c r="AL2011" i="13"/>
  <c r="AX2015" i="13"/>
  <c r="AT2022" i="13"/>
  <c r="BB2026" i="13"/>
  <c r="AL2035" i="13"/>
  <c r="BF2038" i="13"/>
  <c r="BB2054" i="13"/>
  <c r="AT2058" i="13"/>
  <c r="BF2062" i="13"/>
  <c r="BF2068" i="13"/>
  <c r="AP2073" i="13"/>
  <c r="AX2078" i="13"/>
  <c r="BB2084" i="13"/>
  <c r="AL2089" i="13"/>
  <c r="AT2091" i="13"/>
  <c r="AX2099" i="13"/>
  <c r="BB2107" i="13"/>
  <c r="AP2251" i="13"/>
  <c r="AL2256" i="13"/>
  <c r="AL2259" i="13"/>
  <c r="AL2265" i="13"/>
  <c r="AT2267" i="13"/>
  <c r="AX2269" i="13"/>
  <c r="AX2272" i="13"/>
  <c r="AT2273" i="13"/>
  <c r="BB2275" i="13"/>
  <c r="BF2280" i="13"/>
  <c r="AP2286" i="13"/>
  <c r="AP2295" i="13"/>
  <c r="AT2306" i="13"/>
  <c r="AL2314" i="13"/>
  <c r="AX2315" i="13"/>
  <c r="BF2317" i="13"/>
  <c r="AT2335" i="13"/>
  <c r="AL2343" i="13"/>
  <c r="AT2354" i="13"/>
  <c r="AP2355" i="13"/>
  <c r="AT2361" i="13"/>
  <c r="BB2363" i="13"/>
  <c r="AP2365" i="13"/>
  <c r="BB2373" i="13"/>
  <c r="AX2374" i="13"/>
  <c r="AL2489" i="13"/>
  <c r="AX2511" i="13"/>
  <c r="AP2512" i="13"/>
  <c r="AP2582" i="13"/>
  <c r="AL2583" i="13"/>
  <c r="BB2583" i="13"/>
  <c r="AL2586" i="13"/>
  <c r="BB2606" i="13"/>
  <c r="AL2609" i="13"/>
  <c r="BF2649" i="13"/>
  <c r="AX2654" i="13"/>
  <c r="AP2659" i="13"/>
  <c r="BF2663" i="13"/>
  <c r="AX2668" i="13"/>
  <c r="AP2673" i="13"/>
  <c r="BF2677" i="13"/>
  <c r="AX2682" i="13"/>
  <c r="AP2007" i="13"/>
  <c r="AX2009" i="13"/>
  <c r="BF2011" i="13"/>
  <c r="AX2030" i="13"/>
  <c r="BF2035" i="13"/>
  <c r="BB2036" i="13"/>
  <c r="BB2039" i="13"/>
  <c r="AX2043" i="13"/>
  <c r="AX2046" i="13"/>
  <c r="AX2052" i="13"/>
  <c r="AP2059" i="13"/>
  <c r="BF2059" i="13"/>
  <c r="AT2061" i="13"/>
  <c r="AT2064" i="13"/>
  <c r="AT2067" i="13"/>
  <c r="BB2069" i="13"/>
  <c r="AL2074" i="13"/>
  <c r="AX2075" i="13"/>
  <c r="BF2080" i="13"/>
  <c r="AP2083" i="13"/>
  <c r="BF2086" i="13"/>
  <c r="AT2088" i="13"/>
  <c r="AX2114" i="13"/>
  <c r="AP2119" i="13"/>
  <c r="BF2123" i="13"/>
  <c r="BF2137" i="13"/>
  <c r="AT2178" i="13"/>
  <c r="AL2183" i="13"/>
  <c r="AT2258" i="13"/>
  <c r="AP2261" i="13"/>
  <c r="AX2266" i="13"/>
  <c r="BF2268" i="13"/>
  <c r="AL2271" i="13"/>
  <c r="AX2276" i="13"/>
  <c r="AP2283" i="13"/>
  <c r="BB2287" i="13"/>
  <c r="AX2291" i="13"/>
  <c r="AP2292" i="13"/>
  <c r="AL2299" i="13"/>
  <c r="BB2299" i="13"/>
  <c r="AP2301" i="13"/>
  <c r="AT2303" i="13"/>
  <c r="AP2304" i="13"/>
  <c r="AL2311" i="13"/>
  <c r="BF2311" i="13"/>
  <c r="AX2312" i="13"/>
  <c r="BF2314" i="13"/>
  <c r="BF2324" i="13"/>
  <c r="BF2330" i="13"/>
  <c r="AP2336" i="13"/>
  <c r="BB2337" i="13"/>
  <c r="AL2340" i="13"/>
  <c r="AL2353" i="13"/>
  <c r="AX2357" i="13"/>
  <c r="AT2358" i="13"/>
  <c r="BB2360" i="13"/>
  <c r="AP2362" i="13"/>
  <c r="AX2364" i="13"/>
  <c r="AL2373" i="13"/>
  <c r="AL2383" i="13"/>
  <c r="BF2573" i="13"/>
  <c r="AP2576" i="13"/>
  <c r="BB2593" i="13"/>
  <c r="BB2603" i="13"/>
  <c r="AX2604" i="13"/>
  <c r="AL2643" i="13"/>
  <c r="AT2809" i="13"/>
  <c r="AL2029" i="13"/>
  <c r="AT2031" i="13"/>
  <c r="AP2038" i="13"/>
  <c r="AL2039" i="13"/>
  <c r="BF2045" i="13"/>
  <c r="AL2054" i="13"/>
  <c r="BB2060" i="13"/>
  <c r="AX2061" i="13"/>
  <c r="BB2081" i="13"/>
  <c r="BB2090" i="13"/>
  <c r="AP2095" i="13"/>
  <c r="BF2095" i="13"/>
  <c r="AT2097" i="13"/>
  <c r="AT2100" i="13"/>
  <c r="AX2108" i="13"/>
  <c r="AT2136" i="13"/>
  <c r="BF2259" i="13"/>
  <c r="AX2260" i="13"/>
  <c r="AX2263" i="13"/>
  <c r="BF2265" i="13"/>
  <c r="BF2271" i="13"/>
  <c r="AL2275" i="13"/>
  <c r="AP2280" i="13"/>
  <c r="AX2285" i="13"/>
  <c r="AX2288" i="13"/>
  <c r="BF2290" i="13"/>
  <c r="AP2317" i="13"/>
  <c r="AX2319" i="13"/>
  <c r="BF2321" i="13"/>
  <c r="BB2325" i="13"/>
  <c r="AT2342" i="13"/>
  <c r="AX2345" i="13"/>
  <c r="AT2349" i="13"/>
  <c r="BF2350" i="13"/>
  <c r="BF2356" i="13"/>
  <c r="AX2361" i="13"/>
  <c r="BF2366" i="13"/>
  <c r="AL2370" i="13"/>
  <c r="AT2372" i="13"/>
  <c r="BB2374" i="13"/>
  <c r="BF2489" i="13"/>
  <c r="AP2499" i="13"/>
  <c r="BB2534" i="13"/>
  <c r="BB2574" i="13"/>
  <c r="BB2637" i="13"/>
  <c r="BF2688" i="13"/>
  <c r="AP2290" i="13"/>
  <c r="BB2309" i="13"/>
  <c r="AL2331" i="13"/>
  <c r="BF2331" i="13"/>
  <c r="AT2333" i="13"/>
  <c r="AL2374" i="13"/>
  <c r="AT2376" i="13"/>
  <c r="BF1975" i="13"/>
  <c r="AT1977" i="13"/>
  <c r="AL1981" i="13"/>
  <c r="AX1982" i="13"/>
  <c r="AL1984" i="13"/>
  <c r="BF1984" i="13"/>
  <c r="AL1991" i="13"/>
  <c r="AL1997" i="13"/>
  <c r="BF1997" i="13"/>
  <c r="AX2001" i="13"/>
  <c r="AL2009" i="13"/>
  <c r="BF2012" i="13"/>
  <c r="BF2015" i="13"/>
  <c r="AT2017" i="13"/>
  <c r="AT2032" i="13"/>
  <c r="AP2033" i="13"/>
  <c r="AT2035" i="13"/>
  <c r="AX2044" i="13"/>
  <c r="AL2046" i="13"/>
  <c r="BF2046" i="13"/>
  <c r="AX2047" i="13"/>
  <c r="AT2048" i="13"/>
  <c r="AX2050" i="13"/>
  <c r="AX2056" i="13"/>
  <c r="AP2060" i="13"/>
  <c r="BF2066" i="13"/>
  <c r="AT2068" i="13"/>
  <c r="AP2069" i="13"/>
  <c r="AT2071" i="13"/>
  <c r="AL2072" i="13"/>
  <c r="AT2074" i="13"/>
  <c r="AT2077" i="13"/>
  <c r="AL2078" i="13"/>
  <c r="AP2081" i="13"/>
  <c r="BB2085" i="13"/>
  <c r="BF2090" i="13"/>
  <c r="BF2099" i="13"/>
  <c r="AT2104" i="13"/>
  <c r="AL2105" i="13"/>
  <c r="AX2106" i="13"/>
  <c r="AP2110" i="13"/>
  <c r="AX2157" i="13"/>
  <c r="BF2254" i="13"/>
  <c r="AT2256" i="13"/>
  <c r="BF2257" i="13"/>
  <c r="AP2262" i="13"/>
  <c r="AT2265" i="13"/>
  <c r="AP2275" i="13"/>
  <c r="AP2281" i="13"/>
  <c r="AP2284" i="13"/>
  <c r="AX2298" i="13"/>
  <c r="AP2302" i="13"/>
  <c r="AX2320" i="13"/>
  <c r="AT2327" i="13"/>
  <c r="BF2328" i="13"/>
  <c r="AP2331" i="13"/>
  <c r="AP2337" i="13"/>
  <c r="AX2349" i="13"/>
  <c r="AL2357" i="13"/>
  <c r="AL2367" i="13"/>
  <c r="AT2373" i="13"/>
  <c r="BB2378" i="13"/>
  <c r="AP2380" i="13"/>
  <c r="AL2384" i="13"/>
  <c r="BB2388" i="13"/>
  <c r="AL2398" i="13"/>
  <c r="AL2425" i="13"/>
  <c r="AX2454" i="13"/>
  <c r="AP2459" i="13"/>
  <c r="BF2463" i="13"/>
  <c r="BB2467" i="13"/>
  <c r="AL2634" i="13"/>
  <c r="BB1979" i="13"/>
  <c r="BB1985" i="13"/>
  <c r="AL1988" i="13"/>
  <c r="AX1989" i="13"/>
  <c r="BF1994" i="13"/>
  <c r="AT1996" i="13"/>
  <c r="AT2008" i="13"/>
  <c r="AP2012" i="13"/>
  <c r="BF2027" i="13"/>
  <c r="BF2040" i="13"/>
  <c r="AL2043" i="13"/>
  <c r="AT2051" i="13"/>
  <c r="BF2052" i="13"/>
  <c r="AP2066" i="13"/>
  <c r="AL2067" i="13"/>
  <c r="AP2075" i="13"/>
  <c r="AT2080" i="13"/>
  <c r="AL2085" i="13"/>
  <c r="AP2093" i="13"/>
  <c r="AT2101" i="13"/>
  <c r="AP2131" i="13"/>
  <c r="BB2136" i="13"/>
  <c r="AL2146" i="13"/>
  <c r="AP2257" i="13"/>
  <c r="AX2261" i="13"/>
  <c r="AL2263" i="13"/>
  <c r="BB2273" i="13"/>
  <c r="AL2279" i="13"/>
  <c r="AL2282" i="13"/>
  <c r="AX2283" i="13"/>
  <c r="AT2287" i="13"/>
  <c r="AX2289" i="13"/>
  <c r="AT2290" i="13"/>
  <c r="BF2294" i="13"/>
  <c r="BF2297" i="13"/>
  <c r="AT2308" i="13"/>
  <c r="BF2309" i="13"/>
  <c r="AT2314" i="13"/>
  <c r="AP2318" i="13"/>
  <c r="AT2324" i="13"/>
  <c r="AP2325" i="13"/>
  <c r="AP2341" i="13"/>
  <c r="BF2341" i="13"/>
  <c r="BB2342" i="13"/>
  <c r="AP2360" i="13"/>
  <c r="BB2368" i="13"/>
  <c r="BF2371" i="13"/>
  <c r="AX2382" i="13"/>
  <c r="AX2529" i="13"/>
  <c r="BB2565" i="13"/>
  <c r="AX2566" i="13"/>
  <c r="AP2567" i="13"/>
  <c r="AL2568" i="13"/>
  <c r="AL2594" i="13"/>
  <c r="AX2595" i="13"/>
  <c r="BF2624" i="13"/>
  <c r="AP2389" i="13"/>
  <c r="AL2390" i="13"/>
  <c r="AX2391" i="13"/>
  <c r="BF2393" i="13"/>
  <c r="BB2401" i="13"/>
  <c r="AT2416" i="13"/>
  <c r="AP2420" i="13"/>
  <c r="AT2426" i="13"/>
  <c r="AP2430" i="13"/>
  <c r="BF2434" i="13"/>
  <c r="AL2441" i="13"/>
  <c r="AT2443" i="13"/>
  <c r="AL2448" i="13"/>
  <c r="AT2450" i="13"/>
  <c r="BF2451" i="13"/>
  <c r="AL2465" i="13"/>
  <c r="AT2474" i="13"/>
  <c r="AX2486" i="13"/>
  <c r="AP2487" i="13"/>
  <c r="AL2488" i="13"/>
  <c r="BB2492" i="13"/>
  <c r="AT2497" i="13"/>
  <c r="AL2508" i="13"/>
  <c r="BB2515" i="13"/>
  <c r="BB2521" i="13"/>
  <c r="BF2523" i="13"/>
  <c r="AP2529" i="13"/>
  <c r="AL2530" i="13"/>
  <c r="AX2537" i="13"/>
  <c r="AL2539" i="13"/>
  <c r="AT2541" i="13"/>
  <c r="BB2543" i="13"/>
  <c r="BF2545" i="13"/>
  <c r="AP2557" i="13"/>
  <c r="BF2566" i="13"/>
  <c r="BB2567" i="13"/>
  <c r="AT2568" i="13"/>
  <c r="AT2577" i="13"/>
  <c r="BF2578" i="13"/>
  <c r="BB2579" i="13"/>
  <c r="AT2583" i="13"/>
  <c r="BF2598" i="13"/>
  <c r="BB2614" i="13"/>
  <c r="BF2620" i="13"/>
  <c r="BB2630" i="13"/>
  <c r="BB2633" i="13"/>
  <c r="AP2635" i="13"/>
  <c r="AP2641" i="13"/>
  <c r="AT2644" i="13"/>
  <c r="AX2688" i="13"/>
  <c r="BF2384" i="13"/>
  <c r="AP2400" i="13"/>
  <c r="AL2411" i="13"/>
  <c r="AP2417" i="13"/>
  <c r="AP2437" i="13"/>
  <c r="AL2445" i="13"/>
  <c r="AT2447" i="13"/>
  <c r="AP2451" i="13"/>
  <c r="AL2455" i="13"/>
  <c r="AL2469" i="13"/>
  <c r="BF2495" i="13"/>
  <c r="BF2502" i="13"/>
  <c r="AT2504" i="13"/>
  <c r="BF2505" i="13"/>
  <c r="AL2512" i="13"/>
  <c r="AT2529" i="13"/>
  <c r="BF2530" i="13"/>
  <c r="AT2532" i="13"/>
  <c r="AL2549" i="13"/>
  <c r="AX2559" i="13"/>
  <c r="AL2567" i="13"/>
  <c r="AX2568" i="13"/>
  <c r="AP2578" i="13"/>
  <c r="AP2587" i="13"/>
  <c r="BB2588" i="13"/>
  <c r="AX2594" i="13"/>
  <c r="AL2599" i="13"/>
  <c r="AP2601" i="13"/>
  <c r="AL2608" i="13"/>
  <c r="BF2611" i="13"/>
  <c r="AP2614" i="13"/>
  <c r="AT2619" i="13"/>
  <c r="AX2625" i="13"/>
  <c r="AP2632" i="13"/>
  <c r="BF2633" i="13"/>
  <c r="BF2639" i="13"/>
  <c r="AP2645" i="13"/>
  <c r="AX2678" i="13"/>
  <c r="AP2683" i="13"/>
  <c r="AT2383" i="13"/>
  <c r="BF2401" i="13"/>
  <c r="AX2402" i="13"/>
  <c r="BF2411" i="13"/>
  <c r="BF2414" i="13"/>
  <c r="AX2416" i="13"/>
  <c r="BF2421" i="13"/>
  <c r="AP2424" i="13"/>
  <c r="BB2425" i="13"/>
  <c r="AL2428" i="13"/>
  <c r="BF2445" i="13"/>
  <c r="AX2460" i="13"/>
  <c r="AT2461" i="13"/>
  <c r="AP2465" i="13"/>
  <c r="AP2485" i="13"/>
  <c r="AX2490" i="13"/>
  <c r="BF2492" i="13"/>
  <c r="AP2498" i="13"/>
  <c r="AX2500" i="13"/>
  <c r="AT2501" i="13"/>
  <c r="AL2509" i="13"/>
  <c r="AT2511" i="13"/>
  <c r="AX2513" i="13"/>
  <c r="AP2521" i="13"/>
  <c r="BF2524" i="13"/>
  <c r="BB2531" i="13"/>
  <c r="BF2533" i="13"/>
  <c r="AT2535" i="13"/>
  <c r="AT2542" i="13"/>
  <c r="AL2543" i="13"/>
  <c r="AT2557" i="13"/>
  <c r="AT2560" i="13"/>
  <c r="AL2570" i="13"/>
  <c r="AX2571" i="13"/>
  <c r="AL2573" i="13"/>
  <c r="AL2579" i="13"/>
  <c r="AL2582" i="13"/>
  <c r="BF2582" i="13"/>
  <c r="AL2585" i="13"/>
  <c r="AX2603" i="13"/>
  <c r="AL2605" i="13"/>
  <c r="AT2607" i="13"/>
  <c r="AP2617" i="13"/>
  <c r="AL2618" i="13"/>
  <c r="AX2622" i="13"/>
  <c r="AT2623" i="13"/>
  <c r="AL2627" i="13"/>
  <c r="AL2630" i="13"/>
  <c r="AL2633" i="13"/>
  <c r="AX2647" i="13"/>
  <c r="AP2648" i="13"/>
  <c r="AL2652" i="13"/>
  <c r="BF2652" i="13"/>
  <c r="BB2656" i="13"/>
  <c r="AX2657" i="13"/>
  <c r="AT2661" i="13"/>
  <c r="AP2662" i="13"/>
  <c r="AL2666" i="13"/>
  <c r="BF2666" i="13"/>
  <c r="BB2670" i="13"/>
  <c r="AX2671" i="13"/>
  <c r="AT2675" i="13"/>
  <c r="AP2676" i="13"/>
  <c r="AL2680" i="13"/>
  <c r="BF2680" i="13"/>
  <c r="BB2684" i="13"/>
  <c r="AX2685" i="13"/>
  <c r="AP2690" i="13"/>
  <c r="BF2391" i="13"/>
  <c r="AP2394" i="13"/>
  <c r="AX2403" i="13"/>
  <c r="BF2405" i="13"/>
  <c r="BF2408" i="13"/>
  <c r="AX2413" i="13"/>
  <c r="AX2423" i="13"/>
  <c r="BB2429" i="13"/>
  <c r="AL2432" i="13"/>
  <c r="AT2434" i="13"/>
  <c r="AP2445" i="13"/>
  <c r="AP2455" i="13"/>
  <c r="AL2456" i="13"/>
  <c r="BF2459" i="13"/>
  <c r="AX2464" i="13"/>
  <c r="AT2465" i="13"/>
  <c r="BB2477" i="13"/>
  <c r="AX2484" i="13"/>
  <c r="AP2492" i="13"/>
  <c r="AP2515" i="13"/>
  <c r="AP2527" i="13"/>
  <c r="AL2534" i="13"/>
  <c r="AL2537" i="13"/>
  <c r="AX2538" i="13"/>
  <c r="BB2541" i="13"/>
  <c r="BB2544" i="13"/>
  <c r="BB2547" i="13"/>
  <c r="AT2548" i="13"/>
  <c r="AT2551" i="13"/>
  <c r="BF2552" i="13"/>
  <c r="AX2557" i="13"/>
  <c r="BB2559" i="13"/>
  <c r="BB2562" i="13"/>
  <c r="BF2564" i="13"/>
  <c r="AP2570" i="13"/>
  <c r="AT2575" i="13"/>
  <c r="AP2579" i="13"/>
  <c r="AT2581" i="13"/>
  <c r="AP2585" i="13"/>
  <c r="AT2587" i="13"/>
  <c r="BF2596" i="13"/>
  <c r="BF2599" i="13"/>
  <c r="AP2605" i="13"/>
  <c r="AP2621" i="13"/>
  <c r="AP2627" i="13"/>
  <c r="BB2631" i="13"/>
  <c r="AX2641" i="13"/>
  <c r="AP2642" i="13"/>
  <c r="AT2645" i="13"/>
  <c r="BF2646" i="13"/>
  <c r="AT2651" i="13"/>
  <c r="AP2652" i="13"/>
  <c r="AL2656" i="13"/>
  <c r="BF2656" i="13"/>
  <c r="BB2660" i="13"/>
  <c r="AX2661" i="13"/>
  <c r="AT2665" i="13"/>
  <c r="AP2666" i="13"/>
  <c r="AL2670" i="13"/>
  <c r="BF2670" i="13"/>
  <c r="BB2674" i="13"/>
  <c r="AX2675" i="13"/>
  <c r="AT2679" i="13"/>
  <c r="AP2680" i="13"/>
  <c r="AL2684" i="13"/>
  <c r="BF2684" i="13"/>
  <c r="AX2689" i="13"/>
  <c r="BF2382" i="13"/>
  <c r="AP2385" i="13"/>
  <c r="AL2392" i="13"/>
  <c r="AT2394" i="13"/>
  <c r="AL2399" i="13"/>
  <c r="BB2403" i="13"/>
  <c r="AX2407" i="13"/>
  <c r="BB2426" i="13"/>
  <c r="BF2436" i="13"/>
  <c r="AT2438" i="13"/>
  <c r="BF2446" i="13"/>
  <c r="AL2450" i="13"/>
  <c r="AL2467" i="13"/>
  <c r="AL2474" i="13"/>
  <c r="AP2480" i="13"/>
  <c r="AT2482" i="13"/>
  <c r="BB2484" i="13"/>
  <c r="BF2493" i="13"/>
  <c r="AX2498" i="13"/>
  <c r="AT2505" i="13"/>
  <c r="AX2508" i="13"/>
  <c r="AP2519" i="13"/>
  <c r="BB2520" i="13"/>
  <c r="BF2528" i="13"/>
  <c r="AT2546" i="13"/>
  <c r="AX2548" i="13"/>
  <c r="BF2562" i="13"/>
  <c r="AT2564" i="13"/>
  <c r="AL2577" i="13"/>
  <c r="AX2578" i="13"/>
  <c r="BF2580" i="13"/>
  <c r="AP2591" i="13"/>
  <c r="AT2593" i="13"/>
  <c r="BF2594" i="13"/>
  <c r="AX2598" i="13"/>
  <c r="AL2600" i="13"/>
  <c r="AX2601" i="13"/>
  <c r="BB2610" i="13"/>
  <c r="BB2619" i="13"/>
  <c r="AT2624" i="13"/>
  <c r="AX2629" i="13"/>
  <c r="AT2630" i="13"/>
  <c r="AT2639" i="13"/>
  <c r="AL2644" i="13"/>
  <c r="BB2644" i="13"/>
  <c r="AP2688" i="13"/>
  <c r="BB2507" i="13"/>
  <c r="BF2516" i="13"/>
  <c r="AL2603" i="13"/>
  <c r="AL2650" i="13"/>
  <c r="BB2654" i="13"/>
  <c r="AT2659" i="13"/>
  <c r="AL2664" i="13"/>
  <c r="BB2668" i="13"/>
  <c r="AT2673" i="13"/>
  <c r="AL2678" i="13"/>
  <c r="BB2682" i="13"/>
  <c r="AP2388" i="13"/>
  <c r="AT2405" i="13"/>
  <c r="AP2412" i="13"/>
  <c r="AL2413" i="13"/>
  <c r="AT2415" i="13"/>
  <c r="AP2419" i="13"/>
  <c r="BF2426" i="13"/>
  <c r="AP2429" i="13"/>
  <c r="AP2436" i="13"/>
  <c r="AL2457" i="13"/>
  <c r="AT2476" i="13"/>
  <c r="AL2478" i="13"/>
  <c r="AL2484" i="13"/>
  <c r="AT2496" i="13"/>
  <c r="BF2510" i="13"/>
  <c r="AP2513" i="13"/>
  <c r="BB2514" i="13"/>
  <c r="AX2521" i="13"/>
  <c r="AL2526" i="13"/>
  <c r="AX2533" i="13"/>
  <c r="AL2548" i="13"/>
  <c r="BB2560" i="13"/>
  <c r="BB2575" i="13"/>
  <c r="AT2576" i="13"/>
  <c r="BF2577" i="13"/>
  <c r="AX2590" i="13"/>
  <c r="AT2615" i="13"/>
  <c r="AP2628" i="13"/>
  <c r="BB2629" i="13"/>
  <c r="AP2634" i="13"/>
  <c r="AT2643" i="13"/>
  <c r="AL2647" i="13"/>
  <c r="AT2803" i="13"/>
  <c r="AL2808" i="13"/>
  <c r="AX2384" i="13"/>
  <c r="AT2385" i="13"/>
  <c r="AP2392" i="13"/>
  <c r="BF2396" i="13"/>
  <c r="BB2400" i="13"/>
  <c r="BF2403" i="13"/>
  <c r="BB2417" i="13"/>
  <c r="AP2422" i="13"/>
  <c r="BF2423" i="13"/>
  <c r="AT2425" i="13"/>
  <c r="AX2431" i="13"/>
  <c r="BF2433" i="13"/>
  <c r="BB2434" i="13"/>
  <c r="BB2451" i="13"/>
  <c r="AP2453" i="13"/>
  <c r="AT2456" i="13"/>
  <c r="AL2468" i="13"/>
  <c r="BF2471" i="13"/>
  <c r="BB2472" i="13"/>
  <c r="AX2482" i="13"/>
  <c r="AT2483" i="13"/>
  <c r="AL2487" i="13"/>
  <c r="BF2487" i="13"/>
  <c r="AL2494" i="13"/>
  <c r="BF2504" i="13"/>
  <c r="AT2506" i="13"/>
  <c r="AP2507" i="13"/>
  <c r="BF2507" i="13"/>
  <c r="AP2510" i="13"/>
  <c r="AL2514" i="13"/>
  <c r="AP2516" i="13"/>
  <c r="AP2525" i="13"/>
  <c r="AT2528" i="13"/>
  <c r="AL2529" i="13"/>
  <c r="AT2531" i="13"/>
  <c r="AL2535" i="13"/>
  <c r="AX2536" i="13"/>
  <c r="BF2538" i="13"/>
  <c r="AT2540" i="13"/>
  <c r="AP2541" i="13"/>
  <c r="AP2547" i="13"/>
  <c r="AP2550" i="13"/>
  <c r="AX2555" i="13"/>
  <c r="AL2557" i="13"/>
  <c r="BB2563" i="13"/>
  <c r="AP2571" i="13"/>
  <c r="AP2574" i="13"/>
  <c r="BB2581" i="13"/>
  <c r="AL2584" i="13"/>
  <c r="BB2584" i="13"/>
  <c r="BF2589" i="13"/>
  <c r="AT2591" i="13"/>
  <c r="BB2598" i="13"/>
  <c r="AP2603" i="13"/>
  <c r="BB2604" i="13"/>
  <c r="AX2608" i="13"/>
  <c r="BB2617" i="13"/>
  <c r="AX2621" i="13"/>
  <c r="AP2625" i="13"/>
  <c r="BB2635" i="13"/>
  <c r="AX2639" i="13"/>
  <c r="AT2649" i="13"/>
  <c r="AP2650" i="13"/>
  <c r="AL2654" i="13"/>
  <c r="BF2654" i="13"/>
  <c r="BB2658" i="13"/>
  <c r="AX2659" i="13"/>
  <c r="AT2663" i="13"/>
  <c r="AP2664" i="13"/>
  <c r="AL2668" i="13"/>
  <c r="BF2668" i="13"/>
  <c r="BB2672" i="13"/>
  <c r="AX2673" i="13"/>
  <c r="AT2677" i="13"/>
  <c r="AP2678" i="13"/>
  <c r="AL2682" i="13"/>
  <c r="BF2682" i="13"/>
  <c r="AX2687" i="13"/>
  <c r="BF2689" i="13"/>
  <c r="BF2400" i="13"/>
  <c r="AX2408" i="13"/>
  <c r="AP2413" i="13"/>
  <c r="AP2416" i="13"/>
  <c r="BF2420" i="13"/>
  <c r="BB2431" i="13"/>
  <c r="AT2436" i="13"/>
  <c r="AP2447" i="13"/>
  <c r="BF2447" i="13"/>
  <c r="AP2457" i="13"/>
  <c r="AX2466" i="13"/>
  <c r="AL2475" i="13"/>
  <c r="BF2481" i="13"/>
  <c r="AL2485" i="13"/>
  <c r="BB2485" i="13"/>
  <c r="BB2488" i="13"/>
  <c r="BF2494" i="13"/>
  <c r="AP2497" i="13"/>
  <c r="AT2503" i="13"/>
  <c r="BB2505" i="13"/>
  <c r="AT2513" i="13"/>
  <c r="AP2520" i="13"/>
  <c r="BF2529" i="13"/>
  <c r="AT2534" i="13"/>
  <c r="AP2535" i="13"/>
  <c r="AL2545" i="13"/>
  <c r="AT2550" i="13"/>
  <c r="AX2552" i="13"/>
  <c r="AT2556" i="13"/>
  <c r="AT2559" i="13"/>
  <c r="AL2575" i="13"/>
  <c r="BF2575" i="13"/>
  <c r="AL2578" i="13"/>
  <c r="AT2580" i="13"/>
  <c r="BF2584" i="13"/>
  <c r="AL2590" i="13"/>
  <c r="BF2595" i="13"/>
  <c r="BF2607" i="13"/>
  <c r="AL2620" i="13"/>
  <c r="AT2625" i="13"/>
  <c r="BF2626" i="13"/>
  <c r="AT2631" i="13"/>
  <c r="BB2648" i="13"/>
  <c r="AX2649" i="13"/>
  <c r="AT2653" i="13"/>
  <c r="AP2654" i="13"/>
  <c r="AL2658" i="13"/>
  <c r="BF2658" i="13"/>
  <c r="BB2662" i="13"/>
  <c r="AX2663" i="13"/>
  <c r="AT2667" i="13"/>
  <c r="AP2668" i="13"/>
  <c r="AL2672" i="13"/>
  <c r="BF2672" i="13"/>
  <c r="BB2676" i="13"/>
  <c r="AX2677" i="13"/>
  <c r="AT2681" i="13"/>
  <c r="AP2682" i="13"/>
  <c r="AL2686" i="13"/>
  <c r="AP2689" i="13"/>
  <c r="AO1200" i="13"/>
  <c r="AW1211" i="13"/>
  <c r="BE1243" i="13"/>
  <c r="AO1193" i="13"/>
  <c r="AS1195" i="13"/>
  <c r="BA1201" i="13"/>
  <c r="AW1204" i="13"/>
  <c r="BA1206" i="13"/>
  <c r="AW1209" i="13"/>
  <c r="BA1211" i="13"/>
  <c r="BI1217" i="13"/>
  <c r="BE1220" i="13"/>
  <c r="BI1222" i="13"/>
  <c r="BE1225" i="13"/>
  <c r="BI1227" i="13"/>
  <c r="BA1231" i="13"/>
  <c r="BI1236" i="13"/>
  <c r="BA1244" i="13"/>
  <c r="AS1246" i="13"/>
  <c r="BE1257" i="13"/>
  <c r="BI1260" i="13"/>
  <c r="BA1400" i="13"/>
  <c r="AS1443" i="13"/>
  <c r="BI1517" i="13"/>
  <c r="AP1670" i="13"/>
  <c r="BF1694" i="13"/>
  <c r="AT1696" i="13"/>
  <c r="BB1746" i="13"/>
  <c r="BF1807" i="13"/>
  <c r="BF1809" i="13"/>
  <c r="AX1819" i="13"/>
  <c r="BF1826" i="13"/>
  <c r="AP1842" i="13"/>
  <c r="AW1216" i="13"/>
  <c r="BI1269" i="13"/>
  <c r="BA1424" i="13"/>
  <c r="BB1684" i="13"/>
  <c r="AT1756" i="13"/>
  <c r="B886" i="13"/>
  <c r="BA1104" i="13"/>
  <c r="BA1111" i="13"/>
  <c r="AO1113" i="13"/>
  <c r="BI1120" i="13"/>
  <c r="BA1153" i="13"/>
  <c r="AO1198" i="13"/>
  <c r="BI1200" i="13"/>
  <c r="AO1203" i="13"/>
  <c r="BI1205" i="13"/>
  <c r="AO1208" i="13"/>
  <c r="AW1214" i="13"/>
  <c r="AS1217" i="13"/>
  <c r="AW1219" i="13"/>
  <c r="AS1222" i="13"/>
  <c r="AW1224" i="13"/>
  <c r="BI1250" i="13"/>
  <c r="AW1252" i="13"/>
  <c r="AS1256" i="13"/>
  <c r="AS1273" i="13"/>
  <c r="BA1275" i="13"/>
  <c r="BI1378" i="13"/>
  <c r="AS1412" i="13"/>
  <c r="BE1637" i="13"/>
  <c r="AO1647" i="13"/>
  <c r="AW1663" i="13"/>
  <c r="BF1671" i="13"/>
  <c r="AT1683" i="13"/>
  <c r="AT1699" i="13"/>
  <c r="BB1703" i="13"/>
  <c r="BF1711" i="13"/>
  <c r="AP1740" i="13"/>
  <c r="BB1774" i="13"/>
  <c r="BF1782" i="13"/>
  <c r="BF1791" i="13"/>
  <c r="AX1869" i="13"/>
  <c r="AO1195" i="13"/>
  <c r="AW1258" i="13"/>
  <c r="BB1689" i="13"/>
  <c r="AS1158" i="13"/>
  <c r="BI1190" i="13"/>
  <c r="BA1194" i="13"/>
  <c r="AW1197" i="13"/>
  <c r="BA1199" i="13"/>
  <c r="AW1202" i="13"/>
  <c r="BA1204" i="13"/>
  <c r="BI1210" i="13"/>
  <c r="BE1213" i="13"/>
  <c r="BI1215" i="13"/>
  <c r="BE1218" i="13"/>
  <c r="BI1220" i="13"/>
  <c r="AS1227" i="13"/>
  <c r="AO1230" i="13"/>
  <c r="AW1232" i="13"/>
  <c r="BV1232" i="13" s="1"/>
  <c r="BW1232" i="13" s="1"/>
  <c r="AS1250" i="13"/>
  <c r="AS1253" i="13"/>
  <c r="BA1255" i="13"/>
  <c r="BE1261" i="13"/>
  <c r="BA1265" i="13"/>
  <c r="AO1267" i="13"/>
  <c r="AS1270" i="13"/>
  <c r="AS1510" i="13"/>
  <c r="BI1514" i="13"/>
  <c r="AW1632" i="13"/>
  <c r="AL1674" i="13"/>
  <c r="AP1676" i="13"/>
  <c r="AX1685" i="13"/>
  <c r="AL1732" i="13"/>
  <c r="BB1735" i="13"/>
  <c r="AT1745" i="13"/>
  <c r="AX1759" i="13"/>
  <c r="AX1764" i="13"/>
  <c r="AL1774" i="13"/>
  <c r="BF1788" i="13"/>
  <c r="AT1796" i="13"/>
  <c r="BB1805" i="13"/>
  <c r="BB1819" i="13"/>
  <c r="AX1825" i="13"/>
  <c r="BB1866" i="13"/>
  <c r="AS1178" i="13"/>
  <c r="AO1205" i="13"/>
  <c r="AW1221" i="13"/>
  <c r="BI1168" i="13"/>
  <c r="BA1240" i="13"/>
  <c r="BI1212" i="13"/>
  <c r="AS1224" i="13"/>
  <c r="BF1673" i="13"/>
  <c r="BI1138" i="13"/>
  <c r="AS1190" i="13"/>
  <c r="BA1192" i="13"/>
  <c r="AW1195" i="13"/>
  <c r="BA1197" i="13"/>
  <c r="BI1203" i="13"/>
  <c r="BE1206" i="13"/>
  <c r="BI1208" i="13"/>
  <c r="BE1211" i="13"/>
  <c r="BI1213" i="13"/>
  <c r="AS1220" i="13"/>
  <c r="AO1223" i="13"/>
  <c r="AS1225" i="13"/>
  <c r="AO1228" i="13"/>
  <c r="AS1230" i="13"/>
  <c r="AW1246" i="13"/>
  <c r="AO1251" i="13"/>
  <c r="BI1257" i="13"/>
  <c r="AO1261" i="13"/>
  <c r="BA1663" i="13"/>
  <c r="AL1682" i="13"/>
  <c r="DI476" i="13"/>
  <c r="B504" i="13" s="1"/>
  <c r="BE1227" i="13"/>
  <c r="AP1707" i="13"/>
  <c r="AX1723" i="13"/>
  <c r="BI1207" i="13"/>
  <c r="AO1273" i="13"/>
  <c r="BB1791" i="13"/>
  <c r="AO1194" i="13"/>
  <c r="AW1200" i="13"/>
  <c r="AS1203" i="13"/>
  <c r="AW1205" i="13"/>
  <c r="AS1208" i="13"/>
  <c r="AW1210" i="13"/>
  <c r="BE1216" i="13"/>
  <c r="BA1219" i="13"/>
  <c r="BE1221" i="13"/>
  <c r="BA1224" i="13"/>
  <c r="BE1226" i="13"/>
  <c r="AS1340" i="13"/>
  <c r="AS1354" i="13"/>
  <c r="BA1408" i="13"/>
  <c r="BA1509" i="13"/>
  <c r="BA1516" i="13"/>
  <c r="AX1673" i="13"/>
  <c r="AP1674" i="13"/>
  <c r="BF1682" i="13"/>
  <c r="AX1691" i="13"/>
  <c r="AP1706" i="13"/>
  <c r="BF1709" i="13"/>
  <c r="AT1714" i="13"/>
  <c r="AL1718" i="13"/>
  <c r="AX1722" i="13"/>
  <c r="AP1726" i="13"/>
  <c r="BF1741" i="13"/>
  <c r="AP1752" i="13"/>
  <c r="AP1763" i="13"/>
  <c r="BB1772" i="13"/>
  <c r="AX1781" i="13"/>
  <c r="BB1825" i="13"/>
  <c r="AX1837" i="13"/>
  <c r="AP1840" i="13"/>
  <c r="BA1239" i="13"/>
  <c r="BI1248" i="13"/>
  <c r="BI1348" i="13"/>
  <c r="BI1414" i="13"/>
  <c r="AO1421" i="13"/>
  <c r="BE1425" i="13"/>
  <c r="BA1429" i="13"/>
  <c r="AX1678" i="13"/>
  <c r="BB1693" i="13"/>
  <c r="AL1701" i="13"/>
  <c r="BB1733" i="13"/>
  <c r="AP1741" i="13"/>
  <c r="BA1208" i="13"/>
  <c r="BA1247" i="13"/>
  <c r="BA1281" i="13"/>
  <c r="AX1674" i="13"/>
  <c r="AS1229" i="13"/>
  <c r="BE1291" i="13"/>
  <c r="AW1404" i="13"/>
  <c r="AW1193" i="13"/>
  <c r="AS1196" i="13"/>
  <c r="AW1198" i="13"/>
  <c r="AS1201" i="13"/>
  <c r="AW1203" i="13"/>
  <c r="BE1209" i="13"/>
  <c r="BA1212" i="13"/>
  <c r="BE1214" i="13"/>
  <c r="BA1217" i="13"/>
  <c r="BE1219" i="13"/>
  <c r="AO1226" i="13"/>
  <c r="BI1228" i="13"/>
  <c r="BI1231" i="13"/>
  <c r="AS1234" i="13"/>
  <c r="BA1246" i="13"/>
  <c r="AL1770" i="13"/>
  <c r="BB1770" i="13"/>
  <c r="AP1813" i="13"/>
  <c r="BF1822" i="13"/>
  <c r="BF1836" i="13"/>
  <c r="BI1429" i="13"/>
  <c r="AX1777" i="13"/>
  <c r="AS1232" i="13"/>
  <c r="BI1256" i="13"/>
  <c r="AO1301" i="13"/>
  <c r="BE1192" i="13"/>
  <c r="BI1194" i="13"/>
  <c r="BE1197" i="13"/>
  <c r="BI1199" i="13"/>
  <c r="AS1206" i="13"/>
  <c r="AO1209" i="13"/>
  <c r="AS1211" i="13"/>
  <c r="AO1214" i="13"/>
  <c r="AS1216" i="13"/>
  <c r="BA1222" i="13"/>
  <c r="AW1225" i="13"/>
  <c r="BA1227" i="13"/>
  <c r="AO1245" i="13"/>
  <c r="BE1249" i="13"/>
  <c r="AO1255" i="13"/>
  <c r="AS1258" i="13"/>
  <c r="BE1269" i="13"/>
  <c r="BA1416" i="13"/>
  <c r="AP1672" i="13"/>
  <c r="BF1672" i="13"/>
  <c r="AX1676" i="13"/>
  <c r="AX1681" i="13"/>
  <c r="AT1687" i="13"/>
  <c r="AX1689" i="13"/>
  <c r="AP1690" i="13"/>
  <c r="BB1691" i="13"/>
  <c r="AT1695" i="13"/>
  <c r="BB1699" i="13"/>
  <c r="AX1708" i="13"/>
  <c r="BB1716" i="13"/>
  <c r="BF1724" i="13"/>
  <c r="AX1740" i="13"/>
  <c r="AP1750" i="13"/>
  <c r="BB1801" i="13"/>
  <c r="AP1822" i="13"/>
  <c r="AT1860" i="13"/>
  <c r="BI1224" i="13"/>
  <c r="BA1196" i="13"/>
  <c r="BE1233" i="13"/>
  <c r="AK616" i="13" a="1"/>
  <c r="AK616" i="13" s="1"/>
  <c r="AM638" i="13" a="1"/>
  <c r="AM638" i="13" s="1"/>
  <c r="AM639" i="13" s="1"/>
  <c r="BA1113" i="13"/>
  <c r="AW1196" i="13"/>
  <c r="BE1207" i="13"/>
  <c r="BE1212" i="13"/>
  <c r="AO1224" i="13"/>
  <c r="AO1229" i="13"/>
  <c r="BI1252" i="13"/>
  <c r="AL1691" i="13"/>
  <c r="AT1741" i="13"/>
  <c r="AT1758" i="13"/>
  <c r="AT1769" i="13"/>
  <c r="BB1799" i="13"/>
  <c r="AT1830" i="13"/>
  <c r="AP1836" i="13"/>
  <c r="BB1837" i="13"/>
  <c r="BF1875" i="13"/>
  <c r="AS1192" i="13"/>
  <c r="BI1398" i="13"/>
  <c r="BA1441" i="13"/>
  <c r="AT1715" i="13"/>
  <c r="BA1274" i="13"/>
  <c r="AS1160" i="13"/>
  <c r="BA1169" i="13"/>
  <c r="AS1188" i="13"/>
  <c r="BI1192" i="13"/>
  <c r="AS1199" i="13"/>
  <c r="AO1202" i="13"/>
  <c r="AS1204" i="13"/>
  <c r="AO1207" i="13"/>
  <c r="AS1209" i="13"/>
  <c r="BA1215" i="13"/>
  <c r="AW1218" i="13"/>
  <c r="BA1220" i="13"/>
  <c r="AW1223" i="13"/>
  <c r="BA1225" i="13"/>
  <c r="AO1249" i="13"/>
  <c r="BA1260" i="13"/>
  <c r="AS1262" i="13"/>
  <c r="AS1265" i="13"/>
  <c r="BA1267" i="13"/>
  <c r="BI1279" i="13"/>
  <c r="AS1352" i="13"/>
  <c r="BA1361" i="13"/>
  <c r="AP1675" i="13"/>
  <c r="AX1679" i="13"/>
  <c r="BB1681" i="13"/>
  <c r="BB1686" i="13"/>
  <c r="AP1688" i="13"/>
  <c r="AL1699" i="13"/>
  <c r="AX1700" i="13"/>
  <c r="BB1702" i="13"/>
  <c r="BF1707" i="13"/>
  <c r="BF1710" i="13"/>
  <c r="AL1716" i="13"/>
  <c r="AL1719" i="13"/>
  <c r="AP1724" i="13"/>
  <c r="AP1727" i="13"/>
  <c r="AP1733" i="13"/>
  <c r="AP1736" i="13"/>
  <c r="BF1739" i="13"/>
  <c r="AL1748" i="13"/>
  <c r="AX1749" i="13"/>
  <c r="BB1757" i="13"/>
  <c r="BB1768" i="13"/>
  <c r="AX1771" i="13"/>
  <c r="AP1778" i="13"/>
  <c r="BF1778" i="13"/>
  <c r="AL1793" i="13"/>
  <c r="AL1799" i="13"/>
  <c r="BF1820" i="13"/>
  <c r="BF1828" i="13"/>
  <c r="BF1856" i="13"/>
  <c r="BF1728" i="13"/>
  <c r="AT1736" i="13"/>
  <c r="AL1737" i="13"/>
  <c r="BF1752" i="13"/>
  <c r="AP1754" i="13"/>
  <c r="BF1754" i="13"/>
  <c r="AL1759" i="13"/>
  <c r="BB1759" i="13"/>
  <c r="AP1767" i="13"/>
  <c r="BF1767" i="13"/>
  <c r="AT1775" i="13"/>
  <c r="AL1776" i="13"/>
  <c r="AX1783" i="13"/>
  <c r="AX1785" i="13"/>
  <c r="AP1790" i="13"/>
  <c r="AX1793" i="13"/>
  <c r="AP1798" i="13"/>
  <c r="BF1811" i="13"/>
  <c r="AX1812" i="13"/>
  <c r="BF1813" i="13"/>
  <c r="BF1815" i="13"/>
  <c r="AT1827" i="13"/>
  <c r="BF1840" i="13"/>
  <c r="AL1861" i="13"/>
  <c r="AT1867" i="13"/>
  <c r="AL1868" i="13"/>
  <c r="AP1870" i="13"/>
  <c r="BB1873" i="13"/>
  <c r="AP1877" i="13"/>
  <c r="AL1919" i="13"/>
  <c r="BB1929" i="13"/>
  <c r="AX1704" i="13"/>
  <c r="AX1706" i="13"/>
  <c r="BB1712" i="13"/>
  <c r="BB1714" i="13"/>
  <c r="BF1720" i="13"/>
  <c r="BF1722" i="13"/>
  <c r="AL1729" i="13"/>
  <c r="AL1731" i="13"/>
  <c r="AP1737" i="13"/>
  <c r="AP1739" i="13"/>
  <c r="AL1746" i="13"/>
  <c r="AL1753" i="13"/>
  <c r="AT1754" i="13"/>
  <c r="AL1755" i="13"/>
  <c r="BF1759" i="13"/>
  <c r="AL1768" i="13"/>
  <c r="AP1776" i="13"/>
  <c r="BB1785" i="13"/>
  <c r="AT1790" i="13"/>
  <c r="AT1792" i="13"/>
  <c r="BB1793" i="13"/>
  <c r="AT1798" i="13"/>
  <c r="AX1821" i="13"/>
  <c r="AP1826" i="13"/>
  <c r="AX1827" i="13"/>
  <c r="BB1864" i="13"/>
  <c r="AL1866" i="13"/>
  <c r="AL1881" i="13"/>
  <c r="AT1946" i="13"/>
  <c r="AL1678" i="13"/>
  <c r="BB1678" i="13"/>
  <c r="AP1686" i="13"/>
  <c r="BF1686" i="13"/>
  <c r="AT1694" i="13"/>
  <c r="AL1695" i="13"/>
  <c r="AX1702" i="13"/>
  <c r="AP1703" i="13"/>
  <c r="BB1710" i="13"/>
  <c r="AT1711" i="13"/>
  <c r="BF1718" i="13"/>
  <c r="AX1719" i="13"/>
  <c r="AL1727" i="13"/>
  <c r="BB1727" i="13"/>
  <c r="AP1735" i="13"/>
  <c r="BF1735" i="13"/>
  <c r="AT1743" i="13"/>
  <c r="AP1748" i="13"/>
  <c r="AT1782" i="13"/>
  <c r="AT1784" i="13"/>
  <c r="BB1787" i="13"/>
  <c r="AL1789" i="13"/>
  <c r="AL1797" i="13"/>
  <c r="AP1803" i="13"/>
  <c r="AX1806" i="13"/>
  <c r="BB1814" i="13"/>
  <c r="AP1818" i="13"/>
  <c r="BB1833" i="13"/>
  <c r="AL1850" i="13"/>
  <c r="AP1868" i="13"/>
  <c r="AP1878" i="13"/>
  <c r="AP1888" i="13"/>
  <c r="AX1895" i="13"/>
  <c r="BF1908" i="13"/>
  <c r="BF1926" i="13"/>
  <c r="BB1930" i="13"/>
  <c r="BF1699" i="13"/>
  <c r="BF1701" i="13"/>
  <c r="AL1708" i="13"/>
  <c r="AL1710" i="13"/>
  <c r="AP1716" i="13"/>
  <c r="AP1718" i="13"/>
  <c r="AT1724" i="13"/>
  <c r="AT1726" i="13"/>
  <c r="AX1732" i="13"/>
  <c r="AX1734" i="13"/>
  <c r="BB1740" i="13"/>
  <c r="BB1742" i="13"/>
  <c r="BF1744" i="13"/>
  <c r="BF1746" i="13"/>
  <c r="BB1749" i="13"/>
  <c r="AT1750" i="13"/>
  <c r="AT1752" i="13"/>
  <c r="AX1756" i="13"/>
  <c r="AX1758" i="13"/>
  <c r="AT1761" i="13"/>
  <c r="AL1762" i="13"/>
  <c r="BB1764" i="13"/>
  <c r="BB1766" i="13"/>
  <c r="AX1769" i="13"/>
  <c r="AP1770" i="13"/>
  <c r="BF1772" i="13"/>
  <c r="BF1774" i="13"/>
  <c r="BB1777" i="13"/>
  <c r="AT1778" i="13"/>
  <c r="AL1781" i="13"/>
  <c r="AL1783" i="13"/>
  <c r="BF1799" i="13"/>
  <c r="BF1801" i="13"/>
  <c r="AL1808" i="13"/>
  <c r="BB1808" i="13"/>
  <c r="AL1810" i="13"/>
  <c r="AT1813" i="13"/>
  <c r="AL1821" i="13"/>
  <c r="AL1823" i="13"/>
  <c r="BB1831" i="13"/>
  <c r="AT1832" i="13"/>
  <c r="AL1839" i="13"/>
  <c r="AT1840" i="13"/>
  <c r="AX1844" i="13"/>
  <c r="AP1845" i="13"/>
  <c r="BB1855" i="13"/>
  <c r="BF1866" i="13"/>
  <c r="AP1873" i="13"/>
  <c r="AL1945" i="13"/>
  <c r="AX1670" i="13"/>
  <c r="BB1672" i="13"/>
  <c r="BF1678" i="13"/>
  <c r="BF1680" i="13"/>
  <c r="AL1687" i="13"/>
  <c r="AL1689" i="13"/>
  <c r="AP1695" i="13"/>
  <c r="AP1697" i="13"/>
  <c r="AT1703" i="13"/>
  <c r="AT1705" i="13"/>
  <c r="AX1711" i="13"/>
  <c r="AX1713" i="13"/>
  <c r="BB1719" i="13"/>
  <c r="BB1721" i="13"/>
  <c r="BF1727" i="13"/>
  <c r="BF1729" i="13"/>
  <c r="AL1736" i="13"/>
  <c r="AL1738" i="13"/>
  <c r="AX1743" i="13"/>
  <c r="AP1744" i="13"/>
  <c r="AT1748" i="13"/>
  <c r="AL1749" i="13"/>
  <c r="BF1753" i="13"/>
  <c r="BF1755" i="13"/>
  <c r="AT1759" i="13"/>
  <c r="AX1767" i="13"/>
  <c r="BB1775" i="13"/>
  <c r="AX1784" i="13"/>
  <c r="AX1786" i="13"/>
  <c r="BF1787" i="13"/>
  <c r="AP1789" i="13"/>
  <c r="AP1791" i="13"/>
  <c r="BF1795" i="13"/>
  <c r="AP1797" i="13"/>
  <c r="BB1806" i="13"/>
  <c r="BF1814" i="13"/>
  <c r="BB1817" i="13"/>
  <c r="AT1818" i="13"/>
  <c r="AT1820" i="13"/>
  <c r="BB1829" i="13"/>
  <c r="AP1850" i="13"/>
  <c r="BB1853" i="13"/>
  <c r="AT1854" i="13"/>
  <c r="BF1855" i="13"/>
  <c r="BF1862" i="13"/>
  <c r="BF1886" i="13"/>
  <c r="BB1895" i="13"/>
  <c r="AP1897" i="13"/>
  <c r="AP1976" i="13"/>
  <c r="AX2005" i="13"/>
  <c r="AT1816" i="13"/>
  <c r="AX1824" i="13"/>
  <c r="AP1876" i="13"/>
  <c r="AT1682" i="13"/>
  <c r="AT1684" i="13"/>
  <c r="AX1690" i="13"/>
  <c r="AX1692" i="13"/>
  <c r="BB1698" i="13"/>
  <c r="BB1700" i="13"/>
  <c r="BF1706" i="13"/>
  <c r="BF1708" i="13"/>
  <c r="AL1715" i="13"/>
  <c r="AL1717" i="13"/>
  <c r="AP1723" i="13"/>
  <c r="AP1725" i="13"/>
  <c r="AT1731" i="13"/>
  <c r="AT1733" i="13"/>
  <c r="AX1739" i="13"/>
  <c r="AX1741" i="13"/>
  <c r="BB1747" i="13"/>
  <c r="AP1751" i="13"/>
  <c r="AP1760" i="13"/>
  <c r="AX1763" i="13"/>
  <c r="AT1768" i="13"/>
  <c r="BB1771" i="13"/>
  <c r="AX1776" i="13"/>
  <c r="BF1779" i="13"/>
  <c r="BF1781" i="13"/>
  <c r="BB1792" i="13"/>
  <c r="AL1794" i="13"/>
  <c r="BB1798" i="13"/>
  <c r="BB1800" i="13"/>
  <c r="AL1804" i="13"/>
  <c r="AT1805" i="13"/>
  <c r="AL1817" i="13"/>
  <c r="BF1821" i="13"/>
  <c r="AX1822" i="13"/>
  <c r="AP1825" i="13"/>
  <c r="AX1826" i="13"/>
  <c r="AP1831" i="13"/>
  <c r="AX1834" i="13"/>
  <c r="BF1837" i="13"/>
  <c r="AX1842" i="13"/>
  <c r="AL1844" i="13"/>
  <c r="AP1848" i="13"/>
  <c r="AL1853" i="13"/>
  <c r="AT1859" i="13"/>
  <c r="AL1872" i="13"/>
  <c r="AP1879" i="13"/>
  <c r="AX1888" i="13"/>
  <c r="AP1912" i="13"/>
  <c r="BB1928" i="13"/>
  <c r="AX1861" i="13"/>
  <c r="AL1863" i="13"/>
  <c r="AX1671" i="13"/>
  <c r="BB1677" i="13"/>
  <c r="BB1679" i="13"/>
  <c r="BF1685" i="13"/>
  <c r="BF1687" i="13"/>
  <c r="AL1694" i="13"/>
  <c r="AL1696" i="13"/>
  <c r="AP1702" i="13"/>
  <c r="AP1704" i="13"/>
  <c r="AT1710" i="13"/>
  <c r="AT1712" i="13"/>
  <c r="AX1718" i="13"/>
  <c r="AX1720" i="13"/>
  <c r="BB1726" i="13"/>
  <c r="BB1728" i="13"/>
  <c r="BF1734" i="13"/>
  <c r="BF1736" i="13"/>
  <c r="AL1743" i="13"/>
  <c r="BB1752" i="13"/>
  <c r="BF1758" i="13"/>
  <c r="AL1767" i="13"/>
  <c r="AP1775" i="13"/>
  <c r="AT1783" i="13"/>
  <c r="AT1785" i="13"/>
  <c r="AL1790" i="13"/>
  <c r="AP1802" i="13"/>
  <c r="AL1809" i="13"/>
  <c r="AT1810" i="13"/>
  <c r="AT1839" i="13"/>
  <c r="BB1675" i="13"/>
  <c r="AT1676" i="13"/>
  <c r="BF1683" i="13"/>
  <c r="AX1684" i="13"/>
  <c r="AL1692" i="13"/>
  <c r="BB1692" i="13"/>
  <c r="AP1700" i="13"/>
  <c r="BF1700" i="13"/>
  <c r="AT1708" i="13"/>
  <c r="AL1709" i="13"/>
  <c r="AX1716" i="13"/>
  <c r="AP1717" i="13"/>
  <c r="BB1724" i="13"/>
  <c r="AT1725" i="13"/>
  <c r="BF1732" i="13"/>
  <c r="AX1733" i="13"/>
  <c r="AL1741" i="13"/>
  <c r="BB1741" i="13"/>
  <c r="BF1747" i="13"/>
  <c r="AL1750" i="13"/>
  <c r="AT1751" i="13"/>
  <c r="AP1758" i="13"/>
  <c r="BB1761" i="13"/>
  <c r="AT1762" i="13"/>
  <c r="AT1766" i="13"/>
  <c r="BF1769" i="13"/>
  <c r="AX1770" i="13"/>
  <c r="AX1774" i="13"/>
  <c r="AL1778" i="13"/>
  <c r="BB1778" i="13"/>
  <c r="AL1782" i="13"/>
  <c r="BF1800" i="13"/>
  <c r="BF1802" i="13"/>
  <c r="AP1804" i="13"/>
  <c r="AX1805" i="13"/>
  <c r="AP1817" i="13"/>
  <c r="AT1825" i="13"/>
  <c r="BB1834" i="13"/>
  <c r="AT1835" i="13"/>
  <c r="AL1838" i="13"/>
  <c r="AT1841" i="13"/>
  <c r="BB1842" i="13"/>
  <c r="AP1853" i="13"/>
  <c r="BB1854" i="13"/>
  <c r="AP1860" i="13"/>
  <c r="BB1875" i="13"/>
  <c r="AT1879" i="13"/>
  <c r="BB1896" i="13"/>
  <c r="AP1903" i="13"/>
  <c r="AP1940" i="13"/>
  <c r="AL1673" i="13"/>
  <c r="AL1675" i="13"/>
  <c r="AP1681" i="13"/>
  <c r="AP1683" i="13"/>
  <c r="AT1689" i="13"/>
  <c r="AT1691" i="13"/>
  <c r="AX1697" i="13"/>
  <c r="AX1699" i="13"/>
  <c r="BB1705" i="13"/>
  <c r="BB1707" i="13"/>
  <c r="BF1713" i="13"/>
  <c r="BF1715" i="13"/>
  <c r="AL1722" i="13"/>
  <c r="AL1724" i="13"/>
  <c r="AP1730" i="13"/>
  <c r="AP1732" i="13"/>
  <c r="AT1738" i="13"/>
  <c r="AT1740" i="13"/>
  <c r="AX1744" i="13"/>
  <c r="AX1746" i="13"/>
  <c r="AT1749" i="13"/>
  <c r="AP1756" i="13"/>
  <c r="AL1761" i="13"/>
  <c r="AT1764" i="13"/>
  <c r="AP1769" i="13"/>
  <c r="AX1772" i="13"/>
  <c r="AT1777" i="13"/>
  <c r="BB1780" i="13"/>
  <c r="BF1786" i="13"/>
  <c r="AX1791" i="13"/>
  <c r="BF1794" i="13"/>
  <c r="AP1796" i="13"/>
  <c r="AX1797" i="13"/>
  <c r="AX1799" i="13"/>
  <c r="BB1822" i="13"/>
  <c r="AL1824" i="13"/>
  <c r="BB1828" i="13"/>
  <c r="AL1830" i="13"/>
  <c r="AL1832" i="13"/>
  <c r="AT1833" i="13"/>
  <c r="AX1843" i="13"/>
  <c r="AT1848" i="13"/>
  <c r="BB1849" i="13"/>
  <c r="AX1852" i="13"/>
  <c r="BB1861" i="13"/>
  <c r="AX1864" i="13"/>
  <c r="BF1880" i="13"/>
  <c r="BB1883" i="13"/>
  <c r="AT1884" i="13"/>
  <c r="AX1886" i="13"/>
  <c r="BB1893" i="13"/>
  <c r="BB1841" i="13"/>
  <c r="AT1855" i="13"/>
  <c r="BB1856" i="13"/>
  <c r="AL1858" i="13"/>
  <c r="BB1871" i="13"/>
  <c r="AL1873" i="13"/>
  <c r="AT1874" i="13"/>
  <c r="AL1888" i="13"/>
  <c r="AT1889" i="13"/>
  <c r="BB1890" i="13"/>
  <c r="AP1901" i="13"/>
  <c r="AX1904" i="13"/>
  <c r="AL1910" i="13"/>
  <c r="AP1916" i="13"/>
  <c r="BB1919" i="13"/>
  <c r="AX1922" i="13"/>
  <c r="AP1923" i="13"/>
  <c r="AT1929" i="13"/>
  <c r="AT1931" i="13"/>
  <c r="AL1932" i="13"/>
  <c r="AP1934" i="13"/>
  <c r="BF1934" i="13"/>
  <c r="BB1949" i="13"/>
  <c r="AP1951" i="13"/>
  <c r="AT1956" i="13"/>
  <c r="AP1959" i="13"/>
  <c r="AX1963" i="13"/>
  <c r="BF1970" i="13"/>
  <c r="AT1982" i="13"/>
  <c r="AL1992" i="13"/>
  <c r="AT2010" i="13"/>
  <c r="BF2044" i="13"/>
  <c r="AP2063" i="13"/>
  <c r="AT2200" i="13"/>
  <c r="BB1843" i="13"/>
  <c r="AL1845" i="13"/>
  <c r="AT1846" i="13"/>
  <c r="AL1860" i="13"/>
  <c r="AT1861" i="13"/>
  <c r="BB1862" i="13"/>
  <c r="AT1876" i="13"/>
  <c r="BB1877" i="13"/>
  <c r="AL1879" i="13"/>
  <c r="BB1892" i="13"/>
  <c r="AL1894" i="13"/>
  <c r="AT1895" i="13"/>
  <c r="AL1906" i="13"/>
  <c r="BB1906" i="13"/>
  <c r="AP1908" i="13"/>
  <c r="BF1910" i="13"/>
  <c r="AX1911" i="13"/>
  <c r="AP1921" i="13"/>
  <c r="BF1921" i="13"/>
  <c r="AT1925" i="13"/>
  <c r="BB1926" i="13"/>
  <c r="AL1940" i="13"/>
  <c r="BB1942" i="13"/>
  <c r="AX1945" i="13"/>
  <c r="AT1948" i="13"/>
  <c r="AL1960" i="13"/>
  <c r="AP1986" i="13"/>
  <c r="BB1990" i="13"/>
  <c r="BF1998" i="13"/>
  <c r="AP2020" i="13"/>
  <c r="BF2020" i="13"/>
  <c r="AP2032" i="13"/>
  <c r="AP2035" i="13"/>
  <c r="AL2042" i="13"/>
  <c r="AP2044" i="13"/>
  <c r="AT2060" i="13"/>
  <c r="BB2087" i="13"/>
  <c r="BB2178" i="13"/>
  <c r="AX1933" i="13"/>
  <c r="BB2051" i="13"/>
  <c r="AT1897" i="13"/>
  <c r="BB1898" i="13"/>
  <c r="AT1903" i="13"/>
  <c r="AP1906" i="13"/>
  <c r="BF1906" i="13"/>
  <c r="AL1913" i="13"/>
  <c r="AL1915" i="13"/>
  <c r="BB1915" i="13"/>
  <c r="BF1917" i="13"/>
  <c r="AX1920" i="13"/>
  <c r="AP1932" i="13"/>
  <c r="AP1937" i="13"/>
  <c r="AX1943" i="13"/>
  <c r="AP1944" i="13"/>
  <c r="AP1968" i="13"/>
  <c r="BF1968" i="13"/>
  <c r="AP1981" i="13"/>
  <c r="AX2019" i="13"/>
  <c r="BF2078" i="13"/>
  <c r="AP1875" i="13"/>
  <c r="AX1876" i="13"/>
  <c r="BF1877" i="13"/>
  <c r="AX1891" i="13"/>
  <c r="BF1892" i="13"/>
  <c r="AP1894" i="13"/>
  <c r="BB1900" i="13"/>
  <c r="BB1907" i="13"/>
  <c r="AT1908" i="13"/>
  <c r="BB1911" i="13"/>
  <c r="AX1918" i="13"/>
  <c r="AT1921" i="13"/>
  <c r="AL1922" i="13"/>
  <c r="AX1925" i="13"/>
  <c r="AL1933" i="13"/>
  <c r="BB1933" i="13"/>
  <c r="BB1938" i="13"/>
  <c r="AT1939" i="13"/>
  <c r="BF1940" i="13"/>
  <c r="BF1942" i="13"/>
  <c r="BB1945" i="13"/>
  <c r="AP1949" i="13"/>
  <c r="AP1955" i="13"/>
  <c r="BF1955" i="13"/>
  <c r="AL1958" i="13"/>
  <c r="BF1971" i="13"/>
  <c r="BB1974" i="13"/>
  <c r="BF1979" i="13"/>
  <c r="BF2006" i="13"/>
  <c r="BF2018" i="13"/>
  <c r="AP2026" i="13"/>
  <c r="AL2051" i="13"/>
  <c r="AX2060" i="13"/>
  <c r="AL2098" i="13"/>
  <c r="BB1807" i="13"/>
  <c r="AL1811" i="13"/>
  <c r="AT1812" i="13"/>
  <c r="BB1813" i="13"/>
  <c r="BB1815" i="13"/>
  <c r="BF1830" i="13"/>
  <c r="AP1832" i="13"/>
  <c r="AX1833" i="13"/>
  <c r="AP1847" i="13"/>
  <c r="AX1848" i="13"/>
  <c r="BF1849" i="13"/>
  <c r="AX1863" i="13"/>
  <c r="BF1864" i="13"/>
  <c r="AP1866" i="13"/>
  <c r="BF1879" i="13"/>
  <c r="AP1881" i="13"/>
  <c r="AX1882" i="13"/>
  <c r="AP1896" i="13"/>
  <c r="AX1897" i="13"/>
  <c r="AP1902" i="13"/>
  <c r="AX1903" i="13"/>
  <c r="AL1907" i="13"/>
  <c r="AX1916" i="13"/>
  <c r="AP1917" i="13"/>
  <c r="BB1920" i="13"/>
  <c r="AT1930" i="13"/>
  <c r="AT1932" i="13"/>
  <c r="AL1938" i="13"/>
  <c r="BF1938" i="13"/>
  <c r="AX1939" i="13"/>
  <c r="AT1944" i="13"/>
  <c r="AP1963" i="13"/>
  <c r="BF1966" i="13"/>
  <c r="AL1969" i="13"/>
  <c r="AX1970" i="13"/>
  <c r="BB1972" i="13"/>
  <c r="AX1975" i="13"/>
  <c r="AX1978" i="13"/>
  <c r="AP1979" i="13"/>
  <c r="BB1988" i="13"/>
  <c r="BF1996" i="13"/>
  <c r="BB2002" i="13"/>
  <c r="BB2016" i="13"/>
  <c r="AT2026" i="13"/>
  <c r="BF2030" i="13"/>
  <c r="BB2031" i="13"/>
  <c r="AP2048" i="13"/>
  <c r="AL2049" i="13"/>
  <c r="AT2050" i="13"/>
  <c r="AL1874" i="13"/>
  <c r="AT1875" i="13"/>
  <c r="BB1876" i="13"/>
  <c r="AT1890" i="13"/>
  <c r="BB1891" i="13"/>
  <c r="AL1893" i="13"/>
  <c r="BF1911" i="13"/>
  <c r="BF1913" i="13"/>
  <c r="BF1915" i="13"/>
  <c r="BB1918" i="13"/>
  <c r="BF1922" i="13"/>
  <c r="AL1929" i="13"/>
  <c r="AL1931" i="13"/>
  <c r="BF1933" i="13"/>
  <c r="AT1940" i="13"/>
  <c r="AL1941" i="13"/>
  <c r="AP1947" i="13"/>
  <c r="AX1954" i="13"/>
  <c r="AX1962" i="13"/>
  <c r="BB1964" i="13"/>
  <c r="AL1972" i="13"/>
  <c r="AL1977" i="13"/>
  <c r="AX1986" i="13"/>
  <c r="AP1987" i="13"/>
  <c r="AP2004" i="13"/>
  <c r="AL2005" i="13"/>
  <c r="BB2022" i="13"/>
  <c r="BB2091" i="13"/>
  <c r="AT2092" i="13"/>
  <c r="AL1846" i="13"/>
  <c r="AT1847" i="13"/>
  <c r="BB1848" i="13"/>
  <c r="AT1862" i="13"/>
  <c r="BB1863" i="13"/>
  <c r="AL1865" i="13"/>
  <c r="BB1878" i="13"/>
  <c r="AL1880" i="13"/>
  <c r="AT1881" i="13"/>
  <c r="AL1895" i="13"/>
  <c r="AT1896" i="13"/>
  <c r="BB1897" i="13"/>
  <c r="AT1902" i="13"/>
  <c r="AP1907" i="13"/>
  <c r="AP1911" i="13"/>
  <c r="AL1912" i="13"/>
  <c r="BF1920" i="13"/>
  <c r="AT1926" i="13"/>
  <c r="AX1932" i="13"/>
  <c r="AX1937" i="13"/>
  <c r="AP1938" i="13"/>
  <c r="BB1939" i="13"/>
  <c r="AX1944" i="13"/>
  <c r="AP1945" i="13"/>
  <c r="AT1958" i="13"/>
  <c r="AP1961" i="13"/>
  <c r="AL1967" i="13"/>
  <c r="BB1975" i="13"/>
  <c r="BF1988" i="13"/>
  <c r="AL1994" i="13"/>
  <c r="AX1995" i="13"/>
  <c r="AT2001" i="13"/>
  <c r="AT2015" i="13"/>
  <c r="AP2065" i="13"/>
  <c r="AL2066" i="13"/>
  <c r="AP2082" i="13"/>
  <c r="AT1900" i="13"/>
  <c r="AX1971" i="13"/>
  <c r="AT2030" i="13"/>
  <c r="AT1817" i="13"/>
  <c r="AT1819" i="13"/>
  <c r="BB1820" i="13"/>
  <c r="AT1834" i="13"/>
  <c r="BB1835" i="13"/>
  <c r="AL1837" i="13"/>
  <c r="BB1850" i="13"/>
  <c r="AL1852" i="13"/>
  <c r="AT1853" i="13"/>
  <c r="AL1867" i="13"/>
  <c r="AT1868" i="13"/>
  <c r="BB1869" i="13"/>
  <c r="AT1883" i="13"/>
  <c r="BB1884" i="13"/>
  <c r="AL1886" i="13"/>
  <c r="BB1899" i="13"/>
  <c r="AX1906" i="13"/>
  <c r="BB1912" i="13"/>
  <c r="BB1914" i="13"/>
  <c r="AX1917" i="13"/>
  <c r="AT1922" i="13"/>
  <c r="AL1923" i="13"/>
  <c r="AX1924" i="13"/>
  <c r="AP1927" i="13"/>
  <c r="BF1927" i="13"/>
  <c r="AX1935" i="13"/>
  <c r="AP1936" i="13"/>
  <c r="BF1936" i="13"/>
  <c r="BB1946" i="13"/>
  <c r="BF1951" i="13"/>
  <c r="AX1952" i="13"/>
  <c r="AL1962" i="13"/>
  <c r="AP1967" i="13"/>
  <c r="BF1967" i="13"/>
  <c r="AX1979" i="13"/>
  <c r="AP1985" i="13"/>
  <c r="AL1989" i="13"/>
  <c r="BB1992" i="13"/>
  <c r="AP2002" i="13"/>
  <c r="AX2012" i="13"/>
  <c r="AX2045" i="13"/>
  <c r="AP2046" i="13"/>
  <c r="AL2055" i="13"/>
  <c r="BF2063" i="13"/>
  <c r="AL2080" i="13"/>
  <c r="BF1954" i="13"/>
  <c r="BF1983" i="13"/>
  <c r="AX2021" i="13"/>
  <c r="BB2029" i="13"/>
  <c r="BF1949" i="13"/>
  <c r="AL1954" i="13"/>
  <c r="BB1954" i="13"/>
  <c r="BF1960" i="13"/>
  <c r="BF1962" i="13"/>
  <c r="AX1965" i="13"/>
  <c r="AP1966" i="13"/>
  <c r="AT1970" i="13"/>
  <c r="AL1971" i="13"/>
  <c r="AL1973" i="13"/>
  <c r="AT1974" i="13"/>
  <c r="BB1986" i="13"/>
  <c r="AP2009" i="13"/>
  <c r="AL2012" i="13"/>
  <c r="BB2012" i="13"/>
  <c r="BB2019" i="13"/>
  <c r="AL2021" i="13"/>
  <c r="AL2036" i="13"/>
  <c r="AX2039" i="13"/>
  <c r="AL2045" i="13"/>
  <c r="AP2049" i="13"/>
  <c r="BF2051" i="13"/>
  <c r="BF2053" i="13"/>
  <c r="AL2064" i="13"/>
  <c r="AP2070" i="13"/>
  <c r="AX2073" i="13"/>
  <c r="AT2076" i="13"/>
  <c r="AX2084" i="13"/>
  <c r="BF2089" i="13"/>
  <c r="AL2094" i="13"/>
  <c r="AL2108" i="13"/>
  <c r="AT2109" i="13"/>
  <c r="AL2113" i="13"/>
  <c r="BB2117" i="13"/>
  <c r="AT2122" i="13"/>
  <c r="BB2141" i="13"/>
  <c r="AL2261" i="13"/>
  <c r="AL2270" i="13"/>
  <c r="AL2285" i="13"/>
  <c r="AL2294" i="13"/>
  <c r="BF1943" i="13"/>
  <c r="BB1944" i="13"/>
  <c r="AT1949" i="13"/>
  <c r="AL1950" i="13"/>
  <c r="AP1960" i="13"/>
  <c r="AL1961" i="13"/>
  <c r="BB1965" i="13"/>
  <c r="AT1966" i="13"/>
  <c r="AL1978" i="13"/>
  <c r="AL1980" i="13"/>
  <c r="AX1987" i="13"/>
  <c r="AP1988" i="13"/>
  <c r="BB1993" i="13"/>
  <c r="AP1999" i="13"/>
  <c r="BF2003" i="13"/>
  <c r="AX2004" i="13"/>
  <c r="AX2006" i="13"/>
  <c r="BF2007" i="13"/>
  <c r="BB2010" i="13"/>
  <c r="AT2011" i="13"/>
  <c r="AP2014" i="13"/>
  <c r="AL2017" i="13"/>
  <c r="AP2023" i="13"/>
  <c r="AP2025" i="13"/>
  <c r="BB2041" i="13"/>
  <c r="AX2065" i="13"/>
  <c r="AT2070" i="13"/>
  <c r="BB2075" i="13"/>
  <c r="BF2079" i="13"/>
  <c r="BF2083" i="13"/>
  <c r="AL2088" i="13"/>
  <c r="AT2093" i="13"/>
  <c r="AX2102" i="13"/>
  <c r="AT2103" i="13"/>
  <c r="AL2104" i="13"/>
  <c r="AT2107" i="13"/>
  <c r="AT2157" i="13"/>
  <c r="AX2163" i="13"/>
  <c r="AP2182" i="13"/>
  <c r="AX2229" i="13"/>
  <c r="AX2236" i="13"/>
  <c r="BF2238" i="13"/>
  <c r="AP2241" i="13"/>
  <c r="AT2293" i="13"/>
  <c r="AX2307" i="13"/>
  <c r="AP1973" i="13"/>
  <c r="AP1975" i="13"/>
  <c r="AL1982" i="13"/>
  <c r="BF1999" i="13"/>
  <c r="AP2003" i="13"/>
  <c r="BF2005" i="13"/>
  <c r="AX2013" i="13"/>
  <c r="BB2015" i="13"/>
  <c r="AT2016" i="13"/>
  <c r="AL2026" i="13"/>
  <c r="BB2030" i="13"/>
  <c r="BB2032" i="13"/>
  <c r="AP2036" i="13"/>
  <c r="AP2390" i="13"/>
  <c r="AP2045" i="13"/>
  <c r="BB2052" i="13"/>
  <c r="AP2056" i="13"/>
  <c r="AP2058" i="13"/>
  <c r="BF2058" i="13"/>
  <c r="BF2060" i="13"/>
  <c r="AP2062" i="13"/>
  <c r="BB2067" i="13"/>
  <c r="AP2077" i="13"/>
  <c r="AT2085" i="13"/>
  <c r="AX2100" i="13"/>
  <c r="AX2109" i="13"/>
  <c r="BB2111" i="13"/>
  <c r="AT2116" i="13"/>
  <c r="AL2121" i="13"/>
  <c r="BB2125" i="13"/>
  <c r="BF2131" i="13"/>
  <c r="AT2140" i="13"/>
  <c r="AX2153" i="13"/>
  <c r="AP2179" i="13"/>
  <c r="AL2190" i="13"/>
  <c r="AL2204" i="13"/>
  <c r="AP2210" i="13"/>
  <c r="BF2228" i="13"/>
  <c r="AP2238" i="13"/>
  <c r="BF2242" i="13"/>
  <c r="BF1935" i="13"/>
  <c r="BB1940" i="13"/>
  <c r="AL1944" i="13"/>
  <c r="AP1950" i="13"/>
  <c r="AP1952" i="13"/>
  <c r="AL1957" i="13"/>
  <c r="AT1960" i="13"/>
  <c r="AX1966" i="13"/>
  <c r="AX1968" i="13"/>
  <c r="BB1976" i="13"/>
  <c r="AP1978" i="13"/>
  <c r="BF1980" i="13"/>
  <c r="AX1983" i="13"/>
  <c r="AT1988" i="13"/>
  <c r="AT1990" i="13"/>
  <c r="AX1992" i="13"/>
  <c r="AP1995" i="13"/>
  <c r="AX1996" i="13"/>
  <c r="BB2004" i="13"/>
  <c r="AL2008" i="13"/>
  <c r="BF2010" i="13"/>
  <c r="AX2011" i="13"/>
  <c r="AT2014" i="13"/>
  <c r="AL2015" i="13"/>
  <c r="BF2017" i="13"/>
  <c r="AX2018" i="13"/>
  <c r="AT2023" i="13"/>
  <c r="AT2025" i="13"/>
  <c r="BB2028" i="13"/>
  <c r="AP2034" i="13"/>
  <c r="AL2037" i="13"/>
  <c r="AT2038" i="13"/>
  <c r="BF2043" i="13"/>
  <c r="AL2065" i="13"/>
  <c r="BB2065" i="13"/>
  <c r="AX2074" i="13"/>
  <c r="BF2075" i="13"/>
  <c r="AT2083" i="13"/>
  <c r="AL2084" i="13"/>
  <c r="AP2088" i="13"/>
  <c r="BF2092" i="13"/>
  <c r="AX2093" i="13"/>
  <c r="AP2099" i="13"/>
  <c r="AX2107" i="13"/>
  <c r="AT2110" i="13"/>
  <c r="AX2112" i="13"/>
  <c r="AP2117" i="13"/>
  <c r="BF2121" i="13"/>
  <c r="AX2126" i="13"/>
  <c r="BF2138" i="13"/>
  <c r="AP2148" i="13"/>
  <c r="BF2152" i="13"/>
  <c r="BB2177" i="13"/>
  <c r="AL1959" i="13"/>
  <c r="AT1973" i="13"/>
  <c r="AT1975" i="13"/>
  <c r="BF1978" i="13"/>
  <c r="AP1980" i="13"/>
  <c r="AP1982" i="13"/>
  <c r="AL2000" i="13"/>
  <c r="BB2000" i="13"/>
  <c r="AT2003" i="13"/>
  <c r="BB2006" i="13"/>
  <c r="AP2010" i="13"/>
  <c r="AP2017" i="13"/>
  <c r="AL2022" i="13"/>
  <c r="BF2032" i="13"/>
  <c r="AT2036" i="13"/>
  <c r="AX2040" i="13"/>
  <c r="AP2041" i="13"/>
  <c r="AL2048" i="13"/>
  <c r="AX2049" i="13"/>
  <c r="AP2054" i="13"/>
  <c r="AX2055" i="13"/>
  <c r="AT2062" i="13"/>
  <c r="AX2070" i="13"/>
  <c r="AX2072" i="13"/>
  <c r="BF2073" i="13"/>
  <c r="BB2082" i="13"/>
  <c r="AL2102" i="13"/>
  <c r="AP2106" i="13"/>
  <c r="AT2182" i="13"/>
  <c r="AP2183" i="13"/>
  <c r="AL2194" i="13"/>
  <c r="BB2205" i="13"/>
  <c r="AX2209" i="13"/>
  <c r="AX2223" i="13"/>
  <c r="AP2228" i="13"/>
  <c r="AP2235" i="13"/>
  <c r="AX2237" i="13"/>
  <c r="BF2239" i="13"/>
  <c r="AX2244" i="13"/>
  <c r="BF2274" i="13"/>
  <c r="AT1950" i="13"/>
  <c r="AT1952" i="13"/>
  <c r="AT1954" i="13"/>
  <c r="AP1957" i="13"/>
  <c r="BF1959" i="13"/>
  <c r="AX1960" i="13"/>
  <c r="BB1966" i="13"/>
  <c r="BB1968" i="13"/>
  <c r="BB1970" i="13"/>
  <c r="BB1983" i="13"/>
  <c r="AT1984" i="13"/>
  <c r="AT1986" i="13"/>
  <c r="AX1988" i="13"/>
  <c r="AX1990" i="13"/>
  <c r="AT1995" i="13"/>
  <c r="AT1997" i="13"/>
  <c r="AL1998" i="13"/>
  <c r="BF2004" i="13"/>
  <c r="AP2008" i="13"/>
  <c r="BF2008" i="13"/>
  <c r="AT2012" i="13"/>
  <c r="AP2015" i="13"/>
  <c r="BB2018" i="13"/>
  <c r="AT2019" i="13"/>
  <c r="AP2022" i="13"/>
  <c r="AX2023" i="13"/>
  <c r="AX2025" i="13"/>
  <c r="AX2027" i="13"/>
  <c r="BF2028" i="13"/>
  <c r="AP2039" i="13"/>
  <c r="AL2040" i="13"/>
  <c r="BF2048" i="13"/>
  <c r="AX2051" i="13"/>
  <c r="BB2055" i="13"/>
  <c r="BB2057" i="13"/>
  <c r="BB2059" i="13"/>
  <c r="BF2065" i="13"/>
  <c r="AX2066" i="13"/>
  <c r="BF2069" i="13"/>
  <c r="AL2076" i="13"/>
  <c r="AT2079" i="13"/>
  <c r="AX2083" i="13"/>
  <c r="AP2084" i="13"/>
  <c r="AX2087" i="13"/>
  <c r="AT2099" i="13"/>
  <c r="AP2102" i="13"/>
  <c r="BF2102" i="13"/>
  <c r="BB2105" i="13"/>
  <c r="AL2115" i="13"/>
  <c r="BB2119" i="13"/>
  <c r="AT2124" i="13"/>
  <c r="AT2131" i="13"/>
  <c r="BB2143" i="13"/>
  <c r="BF2177" i="13"/>
  <c r="BB2263" i="13"/>
  <c r="AP2274" i="13"/>
  <c r="AT2300" i="13"/>
  <c r="AT1989" i="13"/>
  <c r="AT1991" i="13"/>
  <c r="BF1992" i="13"/>
  <c r="AP1994" i="13"/>
  <c r="AP1996" i="13"/>
  <c r="AL2007" i="13"/>
  <c r="BB2014" i="13"/>
  <c r="AX2017" i="13"/>
  <c r="AP2018" i="13"/>
  <c r="AT2024" i="13"/>
  <c r="BF2033" i="13"/>
  <c r="AX2034" i="13"/>
  <c r="BF2042" i="13"/>
  <c r="AT2052" i="13"/>
  <c r="BF2055" i="13"/>
  <c r="AP2057" i="13"/>
  <c r="BF2061" i="13"/>
  <c r="AP2078" i="13"/>
  <c r="AX2081" i="13"/>
  <c r="AT2086" i="13"/>
  <c r="AP2105" i="13"/>
  <c r="AL2185" i="13"/>
  <c r="AT2187" i="13"/>
  <c r="AT2201" i="13"/>
  <c r="AX2207" i="13"/>
  <c r="AX2228" i="13"/>
  <c r="AX2235" i="13"/>
  <c r="BF2237" i="13"/>
  <c r="AT2262" i="13"/>
  <c r="AT2271" i="13"/>
  <c r="BF1900" i="13"/>
  <c r="AP1913" i="13"/>
  <c r="AX1929" i="13"/>
  <c r="BF1945" i="13"/>
  <c r="AP1962" i="13"/>
  <c r="AT1972" i="13"/>
  <c r="AL1975" i="13"/>
  <c r="BF1977" i="13"/>
  <c r="AT1987" i="13"/>
  <c r="AP1992" i="13"/>
  <c r="AL1999" i="13"/>
  <c r="AL2001" i="13"/>
  <c r="AT2002" i="13"/>
  <c r="AL2003" i="13"/>
  <c r="BB2003" i="13"/>
  <c r="BB2005" i="13"/>
  <c r="AX2010" i="13"/>
  <c r="AT2013" i="13"/>
  <c r="BB2021" i="13"/>
  <c r="AL2023" i="13"/>
  <c r="AX2041" i="13"/>
  <c r="BB2045" i="13"/>
  <c r="AP2055" i="13"/>
  <c r="AP2068" i="13"/>
  <c r="BF2098" i="13"/>
  <c r="BB2270" i="13"/>
  <c r="BB2279" i="13"/>
  <c r="AT2253" i="13"/>
  <c r="BF2256" i="13"/>
  <c r="AP2258" i="13"/>
  <c r="BF2258" i="13"/>
  <c r="AT2264" i="13"/>
  <c r="BF2267" i="13"/>
  <c r="AX2275" i="13"/>
  <c r="AX2277" i="13"/>
  <c r="AL2281" i="13"/>
  <c r="AL2287" i="13"/>
  <c r="AP2289" i="13"/>
  <c r="AP2298" i="13"/>
  <c r="AT2302" i="13"/>
  <c r="BF2303" i="13"/>
  <c r="AP2308" i="13"/>
  <c r="AT2312" i="13"/>
  <c r="BB2314" i="13"/>
  <c r="AX2326" i="13"/>
  <c r="AX2329" i="13"/>
  <c r="AT2348" i="13"/>
  <c r="AX2363" i="13"/>
  <c r="AT2364" i="13"/>
  <c r="AX2395" i="13"/>
  <c r="AL2404" i="13"/>
  <c r="BB2418" i="13"/>
  <c r="AX2522" i="13"/>
  <c r="BB2259" i="13"/>
  <c r="BB2268" i="13"/>
  <c r="AT2269" i="13"/>
  <c r="AT2278" i="13"/>
  <c r="BB2011" i="13"/>
  <c r="BB2013" i="13"/>
  <c r="AP2021" i="13"/>
  <c r="AX2032" i="13"/>
  <c r="AT2037" i="13"/>
  <c r="AL2038" i="13"/>
  <c r="BB2038" i="13"/>
  <c r="AT2039" i="13"/>
  <c r="AL2044" i="13"/>
  <c r="AT2045" i="13"/>
  <c r="AT2049" i="13"/>
  <c r="AL2056" i="13"/>
  <c r="AT2057" i="13"/>
  <c r="AL2060" i="13"/>
  <c r="BB2066" i="13"/>
  <c r="AL2068" i="13"/>
  <c r="AX2080" i="13"/>
  <c r="BF2081" i="13"/>
  <c r="AP2085" i="13"/>
  <c r="AX2086" i="13"/>
  <c r="BF2087" i="13"/>
  <c r="BF2093" i="13"/>
  <c r="AX2094" i="13"/>
  <c r="BB2096" i="13"/>
  <c r="AX2097" i="13"/>
  <c r="AX2101" i="13"/>
  <c r="BB2103" i="13"/>
  <c r="BB2109" i="13"/>
  <c r="BF2111" i="13"/>
  <c r="BB2112" i="13"/>
  <c r="AX2116" i="13"/>
  <c r="AT2117" i="13"/>
  <c r="AP2121" i="13"/>
  <c r="AL2122" i="13"/>
  <c r="BF2125" i="13"/>
  <c r="AL2129" i="13"/>
  <c r="AT2134" i="13"/>
  <c r="AL2139" i="13"/>
  <c r="AT2144" i="13"/>
  <c r="AP2252" i="13"/>
  <c r="AX2253" i="13"/>
  <c r="AP2254" i="13"/>
  <c r="AL2257" i="13"/>
  <c r="BB2257" i="13"/>
  <c r="BF2263" i="13"/>
  <c r="BB2266" i="13"/>
  <c r="AP2272" i="13"/>
  <c r="BF2272" i="13"/>
  <c r="AT2274" i="13"/>
  <c r="AT2276" i="13"/>
  <c r="AX2280" i="13"/>
  <c r="AP2287" i="13"/>
  <c r="AL2292" i="13"/>
  <c r="AL2297" i="13"/>
  <c r="AL2304" i="13"/>
  <c r="AP2311" i="13"/>
  <c r="AT2313" i="13"/>
  <c r="BB2329" i="13"/>
  <c r="AX2333" i="13"/>
  <c r="AT2343" i="13"/>
  <c r="AT2251" i="13"/>
  <c r="AP2263" i="13"/>
  <c r="BF2270" i="13"/>
  <c r="AP2279" i="13"/>
  <c r="BF2279" i="13"/>
  <c r="AX2286" i="13"/>
  <c r="AL2288" i="13"/>
  <c r="AL2290" i="13"/>
  <c r="AP2294" i="13"/>
  <c r="AP2299" i="13"/>
  <c r="AX2305" i="13"/>
  <c r="AP2314" i="13"/>
  <c r="AX2318" i="13"/>
  <c r="BB2335" i="13"/>
  <c r="BB2348" i="13"/>
  <c r="AP2359" i="13"/>
  <c r="AP2372" i="13"/>
  <c r="AX2383" i="13"/>
  <c r="AP2398" i="13"/>
  <c r="BB2399" i="13"/>
  <c r="BB2486" i="13"/>
  <c r="BB2094" i="13"/>
  <c r="BF2096" i="13"/>
  <c r="AL2101" i="13"/>
  <c r="BB2101" i="13"/>
  <c r="BF2103" i="13"/>
  <c r="AP2109" i="13"/>
  <c r="BF2109" i="13"/>
  <c r="AT2114" i="13"/>
  <c r="AL2119" i="13"/>
  <c r="BB2123" i="13"/>
  <c r="AT2128" i="13"/>
  <c r="AX2134" i="13"/>
  <c r="AT2135" i="13"/>
  <c r="BF2153" i="13"/>
  <c r="BB2171" i="13"/>
  <c r="BB2188" i="13"/>
  <c r="AL2255" i="13"/>
  <c r="AX2258" i="13"/>
  <c r="BB2264" i="13"/>
  <c r="AP2266" i="13"/>
  <c r="AX2267" i="13"/>
  <c r="AP2268" i="13"/>
  <c r="AT2272" i="13"/>
  <c r="BB2282" i="13"/>
  <c r="AT2283" i="13"/>
  <c r="BB2302" i="13"/>
  <c r="AX2308" i="13"/>
  <c r="AT2311" i="13"/>
  <c r="AL2315" i="13"/>
  <c r="BB2318" i="13"/>
  <c r="AL2321" i="13"/>
  <c r="BF2323" i="13"/>
  <c r="BB2327" i="13"/>
  <c r="AT2331" i="13"/>
  <c r="AL2345" i="13"/>
  <c r="BB2370" i="13"/>
  <c r="AX2371" i="13"/>
  <c r="BB2389" i="13"/>
  <c r="BB2396" i="13"/>
  <c r="AT2401" i="13"/>
  <c r="AT2252" i="13"/>
  <c r="AL2253" i="13"/>
  <c r="BB2262" i="13"/>
  <c r="AL2264" i="13"/>
  <c r="BF2329" i="13"/>
  <c r="AX2067" i="13"/>
  <c r="BF2074" i="13"/>
  <c r="AP2076" i="13"/>
  <c r="BB2088" i="13"/>
  <c r="AL2090" i="13"/>
  <c r="AL2099" i="13"/>
  <c r="BB2113" i="13"/>
  <c r="AT2118" i="13"/>
  <c r="AL2123" i="13"/>
  <c r="AT2132" i="13"/>
  <c r="AT2166" i="13"/>
  <c r="BB2175" i="13"/>
  <c r="AX2179" i="13"/>
  <c r="AP2208" i="13"/>
  <c r="AP2236" i="13"/>
  <c r="BF2264" i="13"/>
  <c r="BB2269" i="13"/>
  <c r="AL2278" i="13"/>
  <c r="BB2278" i="13"/>
  <c r="BF2288" i="13"/>
  <c r="BB2305" i="13"/>
  <c r="AP2307" i="13"/>
  <c r="BB2308" i="13"/>
  <c r="BB2310" i="13"/>
  <c r="AL2318" i="13"/>
  <c r="AX2328" i="13"/>
  <c r="BF2342" i="13"/>
  <c r="BF2367" i="13"/>
  <c r="AL2396" i="13"/>
  <c r="AX2397" i="13"/>
  <c r="AT2411" i="13"/>
  <c r="AX2254" i="13"/>
  <c r="BF2255" i="13"/>
  <c r="AL2258" i="13"/>
  <c r="AT2259" i="13"/>
  <c r="AL2260" i="13"/>
  <c r="AP2264" i="13"/>
  <c r="AX2281" i="13"/>
  <c r="AP2282" i="13"/>
  <c r="AT2292" i="13"/>
  <c r="AL2293" i="13"/>
  <c r="BB2298" i="13"/>
  <c r="BB2313" i="13"/>
  <c r="AT2317" i="13"/>
  <c r="BF2318" i="13"/>
  <c r="AT2326" i="13"/>
  <c r="BF2333" i="13"/>
  <c r="BF2336" i="13"/>
  <c r="AT2341" i="13"/>
  <c r="BF2354" i="13"/>
  <c r="AX2355" i="13"/>
  <c r="BF2357" i="13"/>
  <c r="AT2366" i="13"/>
  <c r="AX2378" i="13"/>
  <c r="AL2380" i="13"/>
  <c r="AX2381" i="13"/>
  <c r="AT2395" i="13"/>
  <c r="BB2410" i="13"/>
  <c r="AL2532" i="13"/>
  <c r="BF2253" i="13"/>
  <c r="BB2256" i="13"/>
  <c r="AT2257" i="13"/>
  <c r="AT2266" i="13"/>
  <c r="AL2267" i="13"/>
  <c r="AL2276" i="13"/>
  <c r="BF2286" i="13"/>
  <c r="AL2289" i="13"/>
  <c r="BF2293" i="13"/>
  <c r="AX2294" i="13"/>
  <c r="BB2303" i="13"/>
  <c r="AL2308" i="13"/>
  <c r="AX2311" i="13"/>
  <c r="AL2313" i="13"/>
  <c r="BB2316" i="13"/>
  <c r="AT2338" i="13"/>
  <c r="AX2421" i="13"/>
  <c r="AP2016" i="13"/>
  <c r="BF2022" i="13"/>
  <c r="AL2033" i="13"/>
  <c r="BB2035" i="13"/>
  <c r="BF2039" i="13"/>
  <c r="BF2041" i="13"/>
  <c r="BB2053" i="13"/>
  <c r="AT2072" i="13"/>
  <c r="BB2073" i="13"/>
  <c r="AL2077" i="13"/>
  <c r="AT2078" i="13"/>
  <c r="BB2079" i="13"/>
  <c r="AP2092" i="13"/>
  <c r="BB2095" i="13"/>
  <c r="AP2097" i="13"/>
  <c r="BB2102" i="13"/>
  <c r="BF2106" i="13"/>
  <c r="AT2112" i="13"/>
  <c r="AL2117" i="13"/>
  <c r="BB2121" i="13"/>
  <c r="AL2141" i="13"/>
  <c r="AX2149" i="13"/>
  <c r="AL2165" i="13"/>
  <c r="AT2174" i="13"/>
  <c r="BB2179" i="13"/>
  <c r="AP2223" i="13"/>
  <c r="AP2230" i="13"/>
  <c r="BF2234" i="13"/>
  <c r="AX2239" i="13"/>
  <c r="AP2244" i="13"/>
  <c r="BF2276" i="13"/>
  <c r="AX2279" i="13"/>
  <c r="AP2293" i="13"/>
  <c r="AX2301" i="13"/>
  <c r="AP2305" i="13"/>
  <c r="AL2328" i="13"/>
  <c r="AL2337" i="13"/>
  <c r="BF2349" i="13"/>
  <c r="BB2375" i="13"/>
  <c r="AP2393" i="13"/>
  <c r="AL2407" i="13"/>
  <c r="AP2409" i="13"/>
  <c r="AT2419" i="13"/>
  <c r="BB2502" i="13"/>
  <c r="AX2268" i="13"/>
  <c r="BF2269" i="13"/>
  <c r="AX2270" i="13"/>
  <c r="BB2276" i="13"/>
  <c r="AP2291" i="13"/>
  <c r="BF2291" i="13"/>
  <c r="AX2292" i="13"/>
  <c r="AT2305" i="13"/>
  <c r="AL2309" i="13"/>
  <c r="AP2315" i="13"/>
  <c r="AX2316" i="13"/>
  <c r="BF2322" i="13"/>
  <c r="BB2323" i="13"/>
  <c r="AX2324" i="13"/>
  <c r="AP2330" i="13"/>
  <c r="AP2333" i="13"/>
  <c r="AX2340" i="13"/>
  <c r="BF2344" i="13"/>
  <c r="AP2346" i="13"/>
  <c r="BB2347" i="13"/>
  <c r="BB2350" i="13"/>
  <c r="AL2352" i="13"/>
  <c r="AP2354" i="13"/>
  <c r="AT2356" i="13"/>
  <c r="AL2360" i="13"/>
  <c r="AT2369" i="13"/>
  <c r="BF2370" i="13"/>
  <c r="AP2377" i="13"/>
  <c r="AP2382" i="13"/>
  <c r="BB2383" i="13"/>
  <c r="AT2384" i="13"/>
  <c r="BF2385" i="13"/>
  <c r="AT2387" i="13"/>
  <c r="AX2389" i="13"/>
  <c r="AL2391" i="13"/>
  <c r="BB2391" i="13"/>
  <c r="BB2394" i="13"/>
  <c r="AP2401" i="13"/>
  <c r="AT2403" i="13"/>
  <c r="AL2410" i="13"/>
  <c r="BF2415" i="13"/>
  <c r="AL2418" i="13"/>
  <c r="AL2486" i="13"/>
  <c r="AP2501" i="13"/>
  <c r="AL2502" i="13"/>
  <c r="AT2520" i="13"/>
  <c r="BB2530" i="13"/>
  <c r="BB2556" i="13"/>
  <c r="BF2579" i="13"/>
  <c r="AX2650" i="13"/>
  <c r="AP2655" i="13"/>
  <c r="BF2659" i="13"/>
  <c r="AX2664" i="13"/>
  <c r="AP2669" i="13"/>
  <c r="BF2673" i="13"/>
  <c r="AT2406" i="13"/>
  <c r="AL2415" i="13"/>
  <c r="AT2431" i="13"/>
  <c r="BB2453" i="13"/>
  <c r="AP2313" i="13"/>
  <c r="AX2314" i="13"/>
  <c r="BF2315" i="13"/>
  <c r="AT2319" i="13"/>
  <c r="AP2320" i="13"/>
  <c r="AL2326" i="13"/>
  <c r="BB2326" i="13"/>
  <c r="AT2330" i="13"/>
  <c r="AL2339" i="13"/>
  <c r="AP2344" i="13"/>
  <c r="BF2347" i="13"/>
  <c r="AX2348" i="13"/>
  <c r="AL2350" i="13"/>
  <c r="AX2351" i="13"/>
  <c r="BB2358" i="13"/>
  <c r="AT2359" i="13"/>
  <c r="AL2363" i="13"/>
  <c r="AP2370" i="13"/>
  <c r="AP2375" i="13"/>
  <c r="AX2376" i="13"/>
  <c r="AL2378" i="13"/>
  <c r="AT2382" i="13"/>
  <c r="AL2386" i="13"/>
  <c r="AT2390" i="13"/>
  <c r="AX2392" i="13"/>
  <c r="AP2396" i="13"/>
  <c r="AT2398" i="13"/>
  <c r="AX2400" i="13"/>
  <c r="AL2402" i="13"/>
  <c r="AX2406" i="13"/>
  <c r="BB2408" i="13"/>
  <c r="BF2410" i="13"/>
  <c r="AP2415" i="13"/>
  <c r="BB2416" i="13"/>
  <c r="AX2419" i="13"/>
  <c r="AP2423" i="13"/>
  <c r="BB2424" i="13"/>
  <c r="BB2493" i="13"/>
  <c r="BF2499" i="13"/>
  <c r="AT2515" i="13"/>
  <c r="AL2519" i="13"/>
  <c r="BB2519" i="13"/>
  <c r="BB2353" i="13"/>
  <c r="AX2356" i="13"/>
  <c r="BF2365" i="13"/>
  <c r="AT2367" i="13"/>
  <c r="AL2368" i="13"/>
  <c r="AX2369" i="13"/>
  <c r="AL2371" i="13"/>
  <c r="BB2371" i="13"/>
  <c r="AP2373" i="13"/>
  <c r="BF2373" i="13"/>
  <c r="AX2387" i="13"/>
  <c r="AT2393" i="13"/>
  <c r="AL2394" i="13"/>
  <c r="BB2397" i="13"/>
  <c r="BF2399" i="13"/>
  <c r="AL2405" i="13"/>
  <c r="BB2405" i="13"/>
  <c r="AX2411" i="13"/>
  <c r="BB2433" i="13"/>
  <c r="AX2437" i="13"/>
  <c r="AL2439" i="13"/>
  <c r="AT2446" i="13"/>
  <c r="AT2449" i="13"/>
  <c r="BB2454" i="13"/>
  <c r="AL2460" i="13"/>
  <c r="AL2463" i="13"/>
  <c r="BB2464" i="13"/>
  <c r="AP2479" i="13"/>
  <c r="AT2481" i="13"/>
  <c r="AL2482" i="13"/>
  <c r="BB2487" i="13"/>
  <c r="AX2491" i="13"/>
  <c r="AL2493" i="13"/>
  <c r="AP2502" i="13"/>
  <c r="AT2320" i="13"/>
  <c r="BB2321" i="13"/>
  <c r="AP2323" i="13"/>
  <c r="AP2326" i="13"/>
  <c r="AX2327" i="13"/>
  <c r="AT2328" i="13"/>
  <c r="AL2329" i="13"/>
  <c r="AP2334" i="13"/>
  <c r="BF2334" i="13"/>
  <c r="AX2338" i="13"/>
  <c r="AP2347" i="13"/>
  <c r="BF2355" i="13"/>
  <c r="BF2358" i="13"/>
  <c r="AP2363" i="13"/>
  <c r="AL2366" i="13"/>
  <c r="AL2389" i="13"/>
  <c r="BB2392" i="13"/>
  <c r="BF2402" i="13"/>
  <c r="AX2478" i="13"/>
  <c r="AL2536" i="13"/>
  <c r="AP2339" i="13"/>
  <c r="BF2340" i="13"/>
  <c r="AT2365" i="13"/>
  <c r="AP2371" i="13"/>
  <c r="BB2379" i="13"/>
  <c r="BF2381" i="13"/>
  <c r="BB2384" i="13"/>
  <c r="BF2386" i="13"/>
  <c r="BB2387" i="13"/>
  <c r="AT2388" i="13"/>
  <c r="BF2389" i="13"/>
  <c r="AT2396" i="13"/>
  <c r="AL2397" i="13"/>
  <c r="AX2398" i="13"/>
  <c r="AT2399" i="13"/>
  <c r="AX2401" i="13"/>
  <c r="AP2402" i="13"/>
  <c r="AL2403" i="13"/>
  <c r="BB2419" i="13"/>
  <c r="AP2421" i="13"/>
  <c r="AP2442" i="13"/>
  <c r="BF2457" i="13"/>
  <c r="AX2468" i="13"/>
  <c r="AT2472" i="13"/>
  <c r="AL2503" i="13"/>
  <c r="BF2508" i="13"/>
  <c r="AL2312" i="13"/>
  <c r="BB2312" i="13"/>
  <c r="BF2316" i="13"/>
  <c r="BB2319" i="13"/>
  <c r="AT2323" i="13"/>
  <c r="AL2324" i="13"/>
  <c r="AX2325" i="13"/>
  <c r="AL2327" i="13"/>
  <c r="AP2329" i="13"/>
  <c r="AL2335" i="13"/>
  <c r="BF2337" i="13"/>
  <c r="AT2339" i="13"/>
  <c r="BB2343" i="13"/>
  <c r="BF2348" i="13"/>
  <c r="AL2356" i="13"/>
  <c r="BB2356" i="13"/>
  <c r="AP2358" i="13"/>
  <c r="AX2362" i="13"/>
  <c r="AL2369" i="13"/>
  <c r="AX2377" i="13"/>
  <c r="AX2380" i="13"/>
  <c r="AP2381" i="13"/>
  <c r="AT2391" i="13"/>
  <c r="AL2406" i="13"/>
  <c r="BF2413" i="13"/>
  <c r="BF2427" i="13"/>
  <c r="AX2429" i="13"/>
  <c r="AL2431" i="13"/>
  <c r="AP2433" i="13"/>
  <c r="AX2452" i="13"/>
  <c r="BF2454" i="13"/>
  <c r="BB2458" i="13"/>
  <c r="BB2461" i="13"/>
  <c r="AX2462" i="13"/>
  <c r="BB2471" i="13"/>
  <c r="AP2473" i="13"/>
  <c r="BF2480" i="13"/>
  <c r="AT2489" i="13"/>
  <c r="BB2491" i="13"/>
  <c r="BF2500" i="13"/>
  <c r="AP2508" i="13"/>
  <c r="AX2518" i="13"/>
  <c r="AP2597" i="13"/>
  <c r="AP2609" i="13"/>
  <c r="AX2446" i="13"/>
  <c r="AX2472" i="13"/>
  <c r="AT2484" i="13"/>
  <c r="BB2504" i="13"/>
  <c r="AP2506" i="13"/>
  <c r="AX2507" i="13"/>
  <c r="AP2340" i="13"/>
  <c r="AT2347" i="13"/>
  <c r="AP2348" i="13"/>
  <c r="AT2355" i="13"/>
  <c r="AP2361" i="13"/>
  <c r="AT2363" i="13"/>
  <c r="AT2368" i="13"/>
  <c r="AP2374" i="13"/>
  <c r="AP2376" i="13"/>
  <c r="BF2379" i="13"/>
  <c r="BB2398" i="13"/>
  <c r="AX2404" i="13"/>
  <c r="AL2422" i="13"/>
  <c r="AX2426" i="13"/>
  <c r="AP2477" i="13"/>
  <c r="AX2596" i="13"/>
  <c r="BF2281" i="13"/>
  <c r="BF2283" i="13"/>
  <c r="AX2284" i="13"/>
  <c r="AT2294" i="13"/>
  <c r="BF2299" i="13"/>
  <c r="AX2300" i="13"/>
  <c r="BF2301" i="13"/>
  <c r="AX2304" i="13"/>
  <c r="AL2306" i="13"/>
  <c r="BB2322" i="13"/>
  <c r="BF2327" i="13"/>
  <c r="AX2331" i="13"/>
  <c r="AP2332" i="13"/>
  <c r="BB2333" i="13"/>
  <c r="AP2335" i="13"/>
  <c r="AT2337" i="13"/>
  <c r="AP2343" i="13"/>
  <c r="AL2346" i="13"/>
  <c r="AX2347" i="13"/>
  <c r="BF2351" i="13"/>
  <c r="BB2354" i="13"/>
  <c r="AP2356" i="13"/>
  <c r="AP2364" i="13"/>
  <c r="BF2364" i="13"/>
  <c r="AL2382" i="13"/>
  <c r="AP2384" i="13"/>
  <c r="AL2387" i="13"/>
  <c r="BF2387" i="13"/>
  <c r="AL2393" i="13"/>
  <c r="BB2393" i="13"/>
  <c r="BF2398" i="13"/>
  <c r="AX2399" i="13"/>
  <c r="AP2403" i="13"/>
  <c r="AP2406" i="13"/>
  <c r="BF2406" i="13"/>
  <c r="BB2423" i="13"/>
  <c r="AT2424" i="13"/>
  <c r="BF2425" i="13"/>
  <c r="AT2427" i="13"/>
  <c r="BF2428" i="13"/>
  <c r="AT2430" i="13"/>
  <c r="AX2438" i="13"/>
  <c r="BF2440" i="13"/>
  <c r="AL2471" i="13"/>
  <c r="BB2475" i="13"/>
  <c r="AT2490" i="13"/>
  <c r="AL2504" i="13"/>
  <c r="AP2509" i="13"/>
  <c r="AX2524" i="13"/>
  <c r="AT2536" i="13"/>
  <c r="AX2541" i="13"/>
  <c r="BB2252" i="13"/>
  <c r="BF2260" i="13"/>
  <c r="AL2269" i="13"/>
  <c r="AX2274" i="13"/>
  <c r="AP2277" i="13"/>
  <c r="AP2310" i="13"/>
  <c r="AT2316" i="13"/>
  <c r="BB2320" i="13"/>
  <c r="AL2322" i="13"/>
  <c r="AL2325" i="13"/>
  <c r="AT2332" i="13"/>
  <c r="BB2336" i="13"/>
  <c r="AL2338" i="13"/>
  <c r="AX2339" i="13"/>
  <c r="AX2342" i="13"/>
  <c r="BF2343" i="13"/>
  <c r="BB2344" i="13"/>
  <c r="AT2345" i="13"/>
  <c r="AX2350" i="13"/>
  <c r="AP2351" i="13"/>
  <c r="BB2352" i="13"/>
  <c r="BB2357" i="13"/>
  <c r="BF2359" i="13"/>
  <c r="AX2360" i="13"/>
  <c r="BB2367" i="13"/>
  <c r="AX2368" i="13"/>
  <c r="AP2369" i="13"/>
  <c r="AX2373" i="13"/>
  <c r="AL2377" i="13"/>
  <c r="BB2385" i="13"/>
  <c r="AP2387" i="13"/>
  <c r="BF2390" i="13"/>
  <c r="AX2394" i="13"/>
  <c r="BF2409" i="13"/>
  <c r="BB2415" i="13"/>
  <c r="BF2417" i="13"/>
  <c r="AX2418" i="13"/>
  <c r="AL2423" i="13"/>
  <c r="AP2431" i="13"/>
  <c r="BB2432" i="13"/>
  <c r="AL2435" i="13"/>
  <c r="BB2435" i="13"/>
  <c r="BF2437" i="13"/>
  <c r="BB2438" i="13"/>
  <c r="AP2440" i="13"/>
  <c r="BB2441" i="13"/>
  <c r="AP2443" i="13"/>
  <c r="AT2445" i="13"/>
  <c r="AL2449" i="13"/>
  <c r="BF2455" i="13"/>
  <c r="AP2461" i="13"/>
  <c r="BF2465" i="13"/>
  <c r="AT2470" i="13"/>
  <c r="AT2477" i="13"/>
  <c r="BB2479" i="13"/>
  <c r="AT2487" i="13"/>
  <c r="AP2491" i="13"/>
  <c r="AX2493" i="13"/>
  <c r="AP2494" i="13"/>
  <c r="AL2495" i="13"/>
  <c r="AT2514" i="13"/>
  <c r="AP2526" i="13"/>
  <c r="BB2532" i="13"/>
  <c r="BF2540" i="13"/>
  <c r="AX2562" i="13"/>
  <c r="AX2623" i="13"/>
  <c r="AL2802" i="13"/>
  <c r="AL2480" i="13"/>
  <c r="AP2490" i="13"/>
  <c r="AT2494" i="13"/>
  <c r="BF2506" i="13"/>
  <c r="AT2508" i="13"/>
  <c r="AL2511" i="13"/>
  <c r="BB2511" i="13"/>
  <c r="AT2516" i="13"/>
  <c r="AP2523" i="13"/>
  <c r="BB2524" i="13"/>
  <c r="AT2527" i="13"/>
  <c r="AL2528" i="13"/>
  <c r="AT2533" i="13"/>
  <c r="AT2566" i="13"/>
  <c r="BB2607" i="13"/>
  <c r="AT2618" i="13"/>
  <c r="BF2622" i="13"/>
  <c r="BB2446" i="13"/>
  <c r="BB2455" i="13"/>
  <c r="BF2461" i="13"/>
  <c r="AP2467" i="13"/>
  <c r="AT2473" i="13"/>
  <c r="BF2477" i="13"/>
  <c r="BB2478" i="13"/>
  <c r="AP2484" i="13"/>
  <c r="BF2484" i="13"/>
  <c r="AP2486" i="13"/>
  <c r="AX2487" i="13"/>
  <c r="BF2488" i="13"/>
  <c r="AX2489" i="13"/>
  <c r="AT2510" i="13"/>
  <c r="AT2512" i="13"/>
  <c r="AL2517" i="13"/>
  <c r="BB2526" i="13"/>
  <c r="BB2528" i="13"/>
  <c r="BF2532" i="13"/>
  <c r="AP2536" i="13"/>
  <c r="AT2555" i="13"/>
  <c r="AL2562" i="13"/>
  <c r="AX2581" i="13"/>
  <c r="AT2689" i="13"/>
  <c r="AX2496" i="13"/>
  <c r="AT2499" i="13"/>
  <c r="AL2500" i="13"/>
  <c r="AX2503" i="13"/>
  <c r="BF2511" i="13"/>
  <c r="AX2516" i="13"/>
  <c r="BF2519" i="13"/>
  <c r="AP2528" i="13"/>
  <c r="BF2534" i="13"/>
  <c r="BB2539" i="13"/>
  <c r="BB2554" i="13"/>
  <c r="AP2564" i="13"/>
  <c r="AP2572" i="13"/>
  <c r="BF2572" i="13"/>
  <c r="AX2573" i="13"/>
  <c r="AX2615" i="13"/>
  <c r="AX2630" i="13"/>
  <c r="AP2649" i="13"/>
  <c r="BF2653" i="13"/>
  <c r="AX2658" i="13"/>
  <c r="AP2663" i="13"/>
  <c r="BF2667" i="13"/>
  <c r="AX2672" i="13"/>
  <c r="AP2677" i="13"/>
  <c r="BF2681" i="13"/>
  <c r="AX2424" i="13"/>
  <c r="AP2428" i="13"/>
  <c r="AX2430" i="13"/>
  <c r="AX2433" i="13"/>
  <c r="AL2438" i="13"/>
  <c r="AX2439" i="13"/>
  <c r="AX2442" i="13"/>
  <c r="AT2448" i="13"/>
  <c r="AT2451" i="13"/>
  <c r="AT2454" i="13"/>
  <c r="BB2459" i="13"/>
  <c r="AT2464" i="13"/>
  <c r="AP2471" i="13"/>
  <c r="AX2476" i="13"/>
  <c r="AP2493" i="13"/>
  <c r="AX2494" i="13"/>
  <c r="BB2496" i="13"/>
  <c r="AP2500" i="13"/>
  <c r="BB2503" i="13"/>
  <c r="AX2510" i="13"/>
  <c r="AP2511" i="13"/>
  <c r="BF2513" i="13"/>
  <c r="BF2515" i="13"/>
  <c r="AL2520" i="13"/>
  <c r="BF2526" i="13"/>
  <c r="AX2527" i="13"/>
  <c r="AP2530" i="13"/>
  <c r="AP2532" i="13"/>
  <c r="AT2538" i="13"/>
  <c r="BF2539" i="13"/>
  <c r="AX2540" i="13"/>
  <c r="BF2541" i="13"/>
  <c r="AT2543" i="13"/>
  <c r="AL2554" i="13"/>
  <c r="AT2561" i="13"/>
  <c r="AP2562" i="13"/>
  <c r="AT2569" i="13"/>
  <c r="BB2573" i="13"/>
  <c r="AT2582" i="13"/>
  <c r="BB2591" i="13"/>
  <c r="AL2596" i="13"/>
  <c r="AP2604" i="13"/>
  <c r="AX2609" i="13"/>
  <c r="AT2613" i="13"/>
  <c r="BB2624" i="13"/>
  <c r="AP2629" i="13"/>
  <c r="BF2635" i="13"/>
  <c r="AX2648" i="13"/>
  <c r="AP2653" i="13"/>
  <c r="BF2657" i="13"/>
  <c r="AX2662" i="13"/>
  <c r="AP2667" i="13"/>
  <c r="BF2671" i="13"/>
  <c r="AX2676" i="13"/>
  <c r="AP2681" i="13"/>
  <c r="BF2685" i="13"/>
  <c r="BF2629" i="13"/>
  <c r="AX2386" i="13"/>
  <c r="BF2392" i="13"/>
  <c r="AT2402" i="13"/>
  <c r="AP2405" i="13"/>
  <c r="AT2407" i="13"/>
  <c r="AL2408" i="13"/>
  <c r="AP2410" i="13"/>
  <c r="BB2411" i="13"/>
  <c r="AT2412" i="13"/>
  <c r="AX2414" i="13"/>
  <c r="AT2417" i="13"/>
  <c r="AP2418" i="13"/>
  <c r="AL2421" i="13"/>
  <c r="AL2424" i="13"/>
  <c r="AP2426" i="13"/>
  <c r="AT2437" i="13"/>
  <c r="BF2441" i="13"/>
  <c r="BB2447" i="13"/>
  <c r="BB2450" i="13"/>
  <c r="AX2457" i="13"/>
  <c r="AL2459" i="13"/>
  <c r="BB2463" i="13"/>
  <c r="AX2470" i="13"/>
  <c r="BF2475" i="13"/>
  <c r="BB2481" i="13"/>
  <c r="BF2491" i="13"/>
  <c r="AX2492" i="13"/>
  <c r="AT2495" i="13"/>
  <c r="AL2496" i="13"/>
  <c r="BF2498" i="13"/>
  <c r="AX2499" i="13"/>
  <c r="BB2501" i="13"/>
  <c r="AT2502" i="13"/>
  <c r="BB2510" i="13"/>
  <c r="AL2518" i="13"/>
  <c r="BB2518" i="13"/>
  <c r="AL2527" i="13"/>
  <c r="BB2533" i="13"/>
  <c r="BB2535" i="13"/>
  <c r="BB2549" i="13"/>
  <c r="AX2550" i="13"/>
  <c r="BB2552" i="13"/>
  <c r="AL2560" i="13"/>
  <c r="BB2566" i="13"/>
  <c r="AT2567" i="13"/>
  <c r="AL2581" i="13"/>
  <c r="AL2591" i="13"/>
  <c r="AX2652" i="13"/>
  <c r="AP2657" i="13"/>
  <c r="BF2661" i="13"/>
  <c r="AX2666" i="13"/>
  <c r="AP2671" i="13"/>
  <c r="BF2675" i="13"/>
  <c r="AX2680" i="13"/>
  <c r="AP2685" i="13"/>
  <c r="AT2519" i="13"/>
  <c r="AL2531" i="13"/>
  <c r="AX2637" i="13"/>
  <c r="AX2417" i="13"/>
  <c r="AT2420" i="13"/>
  <c r="BB2422" i="13"/>
  <c r="AX2425" i="13"/>
  <c r="AX2428" i="13"/>
  <c r="AL2430" i="13"/>
  <c r="BB2436" i="13"/>
  <c r="AX2440" i="13"/>
  <c r="BF2444" i="13"/>
  <c r="AL2447" i="13"/>
  <c r="AP2449" i="13"/>
  <c r="AL2453" i="13"/>
  <c r="BF2469" i="13"/>
  <c r="BB2473" i="13"/>
  <c r="AP2475" i="13"/>
  <c r="AL2476" i="13"/>
  <c r="AL2479" i="13"/>
  <c r="AL2492" i="13"/>
  <c r="AX2495" i="13"/>
  <c r="BF2496" i="13"/>
  <c r="AX2497" i="13"/>
  <c r="AL2499" i="13"/>
  <c r="AT2500" i="13"/>
  <c r="AL2501" i="13"/>
  <c r="AX2502" i="13"/>
  <c r="AX2504" i="13"/>
  <c r="AX2506" i="13"/>
  <c r="BB2508" i="13"/>
  <c r="AT2509" i="13"/>
  <c r="BF2518" i="13"/>
  <c r="BF2520" i="13"/>
  <c r="BF2522" i="13"/>
  <c r="AL2525" i="13"/>
  <c r="BB2525" i="13"/>
  <c r="AL2552" i="13"/>
  <c r="BB2558" i="13"/>
  <c r="AL2571" i="13"/>
  <c r="AL2612" i="13"/>
  <c r="BF2621" i="13"/>
  <c r="AT2632" i="13"/>
  <c r="AL2645" i="13"/>
  <c r="BF2651" i="13"/>
  <c r="AX2656" i="13"/>
  <c r="AP2661" i="13"/>
  <c r="BF2665" i="13"/>
  <c r="AL2506" i="13"/>
  <c r="AL2510" i="13"/>
  <c r="AP2514" i="13"/>
  <c r="AT2522" i="13"/>
  <c r="AT2526" i="13"/>
  <c r="AX2530" i="13"/>
  <c r="BB2538" i="13"/>
  <c r="AT2539" i="13"/>
  <c r="AP2542" i="13"/>
  <c r="BB2582" i="13"/>
  <c r="BF2361" i="13"/>
  <c r="BB2364" i="13"/>
  <c r="AT2370" i="13"/>
  <c r="AX2372" i="13"/>
  <c r="AL2376" i="13"/>
  <c r="BF2378" i="13"/>
  <c r="AX2379" i="13"/>
  <c r="AL2381" i="13"/>
  <c r="BB2386" i="13"/>
  <c r="AP2395" i="13"/>
  <c r="AT2397" i="13"/>
  <c r="AT2400" i="13"/>
  <c r="BB2404" i="13"/>
  <c r="BB2409" i="13"/>
  <c r="AT2410" i="13"/>
  <c r="AX2412" i="13"/>
  <c r="BF2416" i="13"/>
  <c r="AT2418" i="13"/>
  <c r="AT2429" i="13"/>
  <c r="AT2435" i="13"/>
  <c r="BF2439" i="13"/>
  <c r="AX2443" i="13"/>
  <c r="BB2448" i="13"/>
  <c r="BF2450" i="13"/>
  <c r="BB2457" i="13"/>
  <c r="AT2462" i="13"/>
  <c r="AP2469" i="13"/>
  <c r="AX2474" i="13"/>
  <c r="AT2478" i="13"/>
  <c r="AX2480" i="13"/>
  <c r="AP2483" i="13"/>
  <c r="AL2490" i="13"/>
  <c r="BB2490" i="13"/>
  <c r="BF2501" i="13"/>
  <c r="AX2509" i="13"/>
  <c r="AX2517" i="13"/>
  <c r="AP2518" i="13"/>
  <c r="BF2525" i="13"/>
  <c r="AX2532" i="13"/>
  <c r="AX2534" i="13"/>
  <c r="AT2544" i="13"/>
  <c r="BB2569" i="13"/>
  <c r="AT2578" i="13"/>
  <c r="AX2588" i="13"/>
  <c r="BF2597" i="13"/>
  <c r="BF2603" i="13"/>
  <c r="AP2651" i="13"/>
  <c r="BF2655" i="13"/>
  <c r="AX2660" i="13"/>
  <c r="AP2665" i="13"/>
  <c r="BF2669" i="13"/>
  <c r="AX2674" i="13"/>
  <c r="AP2679" i="13"/>
  <c r="BF2683" i="13"/>
  <c r="AP2686" i="13"/>
  <c r="AP2551" i="13"/>
  <c r="BF2551" i="13"/>
  <c r="AP2553" i="13"/>
  <c r="AX2554" i="13"/>
  <c r="BF2555" i="13"/>
  <c r="BF2557" i="13"/>
  <c r="AP2559" i="13"/>
  <c r="AP2561" i="13"/>
  <c r="AL2564" i="13"/>
  <c r="BB2564" i="13"/>
  <c r="BF2570" i="13"/>
  <c r="BB2577" i="13"/>
  <c r="AP2595" i="13"/>
  <c r="BB2600" i="13"/>
  <c r="AT2611" i="13"/>
  <c r="BF2614" i="13"/>
  <c r="AT2616" i="13"/>
  <c r="AP2626" i="13"/>
  <c r="AP2633" i="13"/>
  <c r="AX2634" i="13"/>
  <c r="BB2643" i="13"/>
  <c r="AX2686" i="13"/>
  <c r="BB2688" i="13"/>
  <c r="AT2692" i="13"/>
  <c r="AP2602" i="13"/>
  <c r="BB2605" i="13"/>
  <c r="AX2620" i="13"/>
  <c r="AL2624" i="13"/>
  <c r="AX2627" i="13"/>
  <c r="AL2631" i="13"/>
  <c r="AL2638" i="13"/>
  <c r="AL2688" i="13"/>
  <c r="BF2694" i="13"/>
  <c r="BF2820" i="13"/>
  <c r="AX2544" i="13"/>
  <c r="BF2547" i="13"/>
  <c r="AP2566" i="13"/>
  <c r="AP2568" i="13"/>
  <c r="AT2574" i="13"/>
  <c r="AX2582" i="13"/>
  <c r="AX2584" i="13"/>
  <c r="BF2600" i="13"/>
  <c r="AL2617" i="13"/>
  <c r="BB2634" i="13"/>
  <c r="AL2636" i="13"/>
  <c r="BB2641" i="13"/>
  <c r="AX2646" i="13"/>
  <c r="AT2687" i="13"/>
  <c r="AT2805" i="13"/>
  <c r="AL2810" i="13"/>
  <c r="AT2819" i="13"/>
  <c r="BB2594" i="13"/>
  <c r="AT2595" i="13"/>
  <c r="AT2597" i="13"/>
  <c r="AT2602" i="13"/>
  <c r="BF2605" i="13"/>
  <c r="BB2608" i="13"/>
  <c r="AL2610" i="13"/>
  <c r="AX2613" i="13"/>
  <c r="AL2615" i="13"/>
  <c r="AX2618" i="13"/>
  <c r="BB2620" i="13"/>
  <c r="AL2622" i="13"/>
  <c r="AP2624" i="13"/>
  <c r="BB2625" i="13"/>
  <c r="BB2627" i="13"/>
  <c r="AP2631" i="13"/>
  <c r="BB2632" i="13"/>
  <c r="AP2636" i="13"/>
  <c r="AP2638" i="13"/>
  <c r="BB2639" i="13"/>
  <c r="AT2640" i="13"/>
  <c r="AP2643" i="13"/>
  <c r="BF2643" i="13"/>
  <c r="BB2646" i="13"/>
  <c r="AT2647" i="13"/>
  <c r="BB2686" i="13"/>
  <c r="AX2696" i="13"/>
  <c r="AX2815" i="13"/>
  <c r="BF2824" i="13"/>
  <c r="BF2543" i="13"/>
  <c r="AL2550" i="13"/>
  <c r="AX2563" i="13"/>
  <c r="AP2573" i="13"/>
  <c r="AX2574" i="13"/>
  <c r="AP2575" i="13"/>
  <c r="AX2576" i="13"/>
  <c r="BB2580" i="13"/>
  <c r="AL2588" i="13"/>
  <c r="BB2590" i="13"/>
  <c r="BB2592" i="13"/>
  <c r="AX2599" i="13"/>
  <c r="AL2601" i="13"/>
  <c r="AP2610" i="13"/>
  <c r="BB2611" i="13"/>
  <c r="BB2613" i="13"/>
  <c r="AP2615" i="13"/>
  <c r="AL2625" i="13"/>
  <c r="AT2626" i="13"/>
  <c r="AT2633" i="13"/>
  <c r="BF2636" i="13"/>
  <c r="BF2641" i="13"/>
  <c r="AL2646" i="13"/>
  <c r="AP2537" i="13"/>
  <c r="AP2539" i="13"/>
  <c r="AT2545" i="13"/>
  <c r="AT2547" i="13"/>
  <c r="AX2551" i="13"/>
  <c r="AP2552" i="13"/>
  <c r="BF2554" i="13"/>
  <c r="BF2556" i="13"/>
  <c r="BF2558" i="13"/>
  <c r="AP2560" i="13"/>
  <c r="BF2569" i="13"/>
  <c r="AX2570" i="13"/>
  <c r="AL2576" i="13"/>
  <c r="BB2576" i="13"/>
  <c r="BB2578" i="13"/>
  <c r="AP2594" i="13"/>
  <c r="AP2596" i="13"/>
  <c r="AX2597" i="13"/>
  <c r="BB2599" i="13"/>
  <c r="AT2612" i="13"/>
  <c r="BF2615" i="13"/>
  <c r="AT2617" i="13"/>
  <c r="AX2626" i="13"/>
  <c r="BF2627" i="13"/>
  <c r="AX2633" i="13"/>
  <c r="AL2637" i="13"/>
  <c r="AT2638" i="13"/>
  <c r="AX2640" i="13"/>
  <c r="AL2642" i="13"/>
  <c r="BB2642" i="13"/>
  <c r="AP2691" i="13"/>
  <c r="BF2546" i="13"/>
  <c r="BF2608" i="13"/>
  <c r="AX2624" i="13"/>
  <c r="AL2628" i="13"/>
  <c r="AX2631" i="13"/>
  <c r="AL2635" i="13"/>
  <c r="AX2638" i="13"/>
  <c r="AP2639" i="13"/>
  <c r="AX2645" i="13"/>
  <c r="AP2646" i="13"/>
  <c r="BB2540" i="13"/>
  <c r="BB2542" i="13"/>
  <c r="BF2548" i="13"/>
  <c r="BF2550" i="13"/>
  <c r="AL2555" i="13"/>
  <c r="BB2561" i="13"/>
  <c r="AT2562" i="13"/>
  <c r="AT2571" i="13"/>
  <c r="AL2572" i="13"/>
  <c r="AL2574" i="13"/>
  <c r="AX2579" i="13"/>
  <c r="AP2580" i="13"/>
  <c r="AX2591" i="13"/>
  <c r="BF2592" i="13"/>
  <c r="AL2597" i="13"/>
  <c r="BB2597" i="13"/>
  <c r="AX2600" i="13"/>
  <c r="BF2601" i="13"/>
  <c r="AT2603" i="13"/>
  <c r="AT2605" i="13"/>
  <c r="BF2606" i="13"/>
  <c r="AT2610" i="13"/>
  <c r="AX2612" i="13"/>
  <c r="BF2613" i="13"/>
  <c r="AL2616" i="13"/>
  <c r="AX2617" i="13"/>
  <c r="AL2621" i="13"/>
  <c r="AT2634" i="13"/>
  <c r="AT2641" i="13"/>
  <c r="AX2610" i="13"/>
  <c r="AL2614" i="13"/>
  <c r="BF2637" i="13"/>
  <c r="BF2687" i="13"/>
  <c r="AL2538" i="13"/>
  <c r="AP2544" i="13"/>
  <c r="AP2546" i="13"/>
  <c r="AL2551" i="13"/>
  <c r="AL2553" i="13"/>
  <c r="BB2555" i="13"/>
  <c r="BB2557" i="13"/>
  <c r="AP2563" i="13"/>
  <c r="BF2563" i="13"/>
  <c r="BF2574" i="13"/>
  <c r="AX2575" i="13"/>
  <c r="AX2577" i="13"/>
  <c r="BB2587" i="13"/>
  <c r="AT2588" i="13"/>
  <c r="AT2592" i="13"/>
  <c r="AL2593" i="13"/>
  <c r="AL2595" i="13"/>
  <c r="AL2602" i="13"/>
  <c r="AX2605" i="13"/>
  <c r="AL2607" i="13"/>
  <c r="BF2616" i="13"/>
  <c r="AP2618" i="13"/>
  <c r="BB2621" i="13"/>
  <c r="AP2623" i="13"/>
  <c r="BF2642" i="13"/>
  <c r="AP2644" i="13"/>
  <c r="AT2646" i="13"/>
  <c r="BB2767" i="13"/>
  <c r="G1024" i="17"/>
  <c r="D1024" i="17"/>
  <c r="G454" i="17"/>
  <c r="D454" i="17"/>
  <c r="BE1181" i="13"/>
  <c r="AS1180" i="13"/>
  <c r="AS1231" i="13"/>
  <c r="BE1235" i="13"/>
  <c r="AS1237" i="13"/>
  <c r="AS1240" i="13"/>
  <c r="BE1241" i="13"/>
  <c r="BI1249" i="13"/>
  <c r="AW1254" i="13"/>
  <c r="BI1255" i="13"/>
  <c r="BI1261" i="13"/>
  <c r="AW1266" i="13"/>
  <c r="BI1267" i="13"/>
  <c r="BI1270" i="13"/>
  <c r="AW1282" i="13"/>
  <c r="BI1237" i="13"/>
  <c r="BI1246" i="13"/>
  <c r="BI1258" i="13"/>
  <c r="BA1137" i="13"/>
  <c r="AS1118" i="13"/>
  <c r="AS1139" i="13"/>
  <c r="BA1151" i="13"/>
  <c r="BI1153" i="13"/>
  <c r="BE1157" i="13"/>
  <c r="BE1185" i="13"/>
  <c r="BA1230" i="13"/>
  <c r="BA1233" i="13"/>
  <c r="AO1235" i="13"/>
  <c r="AS1243" i="13"/>
  <c r="BE1247" i="13"/>
  <c r="AS1249" i="13"/>
  <c r="AS1252" i="13"/>
  <c r="BE1253" i="13"/>
  <c r="BE1259" i="13"/>
  <c r="AS1261" i="13"/>
  <c r="AS1264" i="13"/>
  <c r="BE1265" i="13"/>
  <c r="BE1271" i="13"/>
  <c r="BE1274" i="13"/>
  <c r="AO1277" i="13"/>
  <c r="BA1362" i="13"/>
  <c r="BA1369" i="13"/>
  <c r="AW1242" i="13"/>
  <c r="BA1256" i="13"/>
  <c r="AW1260" i="13"/>
  <c r="AS1090" i="13"/>
  <c r="AS1100" i="13"/>
  <c r="AW1089" i="13"/>
  <c r="BI1112" i="13"/>
  <c r="BI1188" i="13"/>
  <c r="BA1236" i="13"/>
  <c r="AO1241" i="13"/>
  <c r="BA1242" i="13"/>
  <c r="BA1245" i="13"/>
  <c r="AO1247" i="13"/>
  <c r="AS1255" i="13"/>
  <c r="BI1392" i="13"/>
  <c r="AS1395" i="13"/>
  <c r="BI1243" i="13"/>
  <c r="AW1248" i="13"/>
  <c r="BA1268" i="13"/>
  <c r="BA1117" i="13"/>
  <c r="AW1128" i="13"/>
  <c r="AS1146" i="13"/>
  <c r="BI1157" i="13"/>
  <c r="BA1183" i="13"/>
  <c r="AW1234" i="13"/>
  <c r="BI1235" i="13"/>
  <c r="BI1238" i="13"/>
  <c r="AW1240" i="13"/>
  <c r="AO1253" i="13"/>
  <c r="BA1254" i="13"/>
  <c r="AO1265" i="13"/>
  <c r="BA1266" i="13"/>
  <c r="BA1269" i="13"/>
  <c r="AO1271" i="13"/>
  <c r="BI1271" i="13"/>
  <c r="BA1128" i="13"/>
  <c r="BA1135" i="13"/>
  <c r="BA1152" i="13"/>
  <c r="AS1235" i="13"/>
  <c r="BE1239" i="13"/>
  <c r="AS1241" i="13"/>
  <c r="AS1244" i="13"/>
  <c r="BE1245" i="13"/>
  <c r="AO1233" i="13"/>
  <c r="BA1234" i="13"/>
  <c r="BA1237" i="13"/>
  <c r="AO1239" i="13"/>
  <c r="AS1247" i="13"/>
  <c r="AS1259" i="13"/>
  <c r="BA1273" i="13"/>
  <c r="BA1283" i="13"/>
  <c r="AO1285" i="13"/>
  <c r="BI1285" i="13"/>
  <c r="AS1288" i="13"/>
  <c r="BI1292" i="13"/>
  <c r="AW1294" i="13"/>
  <c r="AS1302" i="13"/>
  <c r="BE1303" i="13"/>
  <c r="AS1344" i="13"/>
  <c r="BI1431" i="13"/>
  <c r="AS1434" i="13"/>
  <c r="BE1442" i="13"/>
  <c r="AW1454" i="13"/>
  <c r="BE1463" i="13"/>
  <c r="AW1475" i="13"/>
  <c r="AO1480" i="13"/>
  <c r="BE1484" i="13"/>
  <c r="AW1489" i="13"/>
  <c r="AO1494" i="13"/>
  <c r="BE1498" i="13"/>
  <c r="AW1503" i="13"/>
  <c r="AO1508" i="13"/>
  <c r="AO1522" i="13"/>
  <c r="BE1155" i="13"/>
  <c r="BA1258" i="13"/>
  <c r="BA1261" i="13"/>
  <c r="AO1263" i="13"/>
  <c r="AS1116" i="13"/>
  <c r="AS1147" i="13"/>
  <c r="AS1092" i="13"/>
  <c r="BA1094" i="13"/>
  <c r="BI1233" i="13"/>
  <c r="AW1238" i="13"/>
  <c r="BI1239" i="13"/>
  <c r="BI1242" i="13"/>
  <c r="AW1244" i="13"/>
  <c r="BA1252" i="13"/>
  <c r="AO1257" i="13"/>
  <c r="AS1403" i="13"/>
  <c r="BA1405" i="13"/>
  <c r="BI1421" i="13"/>
  <c r="AS1424" i="13"/>
  <c r="AO1156" i="13"/>
  <c r="BA1146" i="13"/>
  <c r="AS1106" i="13"/>
  <c r="BI1110" i="13"/>
  <c r="BA1129" i="13"/>
  <c r="AO1131" i="13"/>
  <c r="AS1186" i="13"/>
  <c r="BE1231" i="13"/>
  <c r="AS1233" i="13"/>
  <c r="AS1236" i="13"/>
  <c r="BE1237" i="13"/>
  <c r="BI1245" i="13"/>
  <c r="AW1250" i="13"/>
  <c r="BI1251" i="13"/>
  <c r="BI1254" i="13"/>
  <c r="AW1256" i="13"/>
  <c r="AW1262" i="13"/>
  <c r="BI1263" i="13"/>
  <c r="BI1266" i="13"/>
  <c r="AW1268" i="13"/>
  <c r="AW1271" i="13"/>
  <c r="BA1277" i="13"/>
  <c r="AS1285" i="13"/>
  <c r="AW1382" i="13"/>
  <c r="BE1384" i="13"/>
  <c r="AO1125" i="13"/>
  <c r="AO1141" i="13"/>
  <c r="BI1286" i="13"/>
  <c r="BA1291" i="13"/>
  <c r="BI1300" i="13"/>
  <c r="AW1122" i="13"/>
  <c r="BI1144" i="13"/>
  <c r="BA1119" i="13"/>
  <c r="BI1121" i="13"/>
  <c r="BE1125" i="13"/>
  <c r="AW1130" i="13"/>
  <c r="AW1154" i="13"/>
  <c r="BA1232" i="13"/>
  <c r="AO1237" i="13"/>
  <c r="BA1238" i="13"/>
  <c r="BA1241" i="13"/>
  <c r="AO1243" i="13"/>
  <c r="AS1251" i="13"/>
  <c r="BE1255" i="13"/>
  <c r="AS1257" i="13"/>
  <c r="AS1263" i="13"/>
  <c r="BE1267" i="13"/>
  <c r="AS1269" i="13"/>
  <c r="AS1389" i="13"/>
  <c r="BA1391" i="13"/>
  <c r="BI1393" i="13"/>
  <c r="AW1402" i="13"/>
  <c r="AS1420" i="13"/>
  <c r="BI1424" i="13"/>
  <c r="BE1526" i="13"/>
  <c r="AW1531" i="13"/>
  <c r="AO1536" i="13"/>
  <c r="AW1538" i="13"/>
  <c r="BE1540" i="13"/>
  <c r="AW1545" i="13"/>
  <c r="BE1547" i="13"/>
  <c r="AO1550" i="13"/>
  <c r="BE1554" i="13"/>
  <c r="AO1557" i="13"/>
  <c r="AW1559" i="13"/>
  <c r="AO1564" i="13"/>
  <c r="BE1568" i="13"/>
  <c r="BI1356" i="13"/>
  <c r="BI1363" i="13"/>
  <c r="AS1366" i="13"/>
  <c r="BA1371" i="13"/>
  <c r="AS1376" i="13"/>
  <c r="BA1378" i="13"/>
  <c r="AW1389" i="13"/>
  <c r="BA1392" i="13"/>
  <c r="BA1409" i="13"/>
  <c r="BE1415" i="13"/>
  <c r="AO1435" i="13"/>
  <c r="AW1437" i="13"/>
  <c r="BI1339" i="13"/>
  <c r="AS1342" i="13"/>
  <c r="AW1348" i="13"/>
  <c r="BA1351" i="13"/>
  <c r="BI1353" i="13"/>
  <c r="BA1358" i="13"/>
  <c r="BA1368" i="13"/>
  <c r="AW1386" i="13"/>
  <c r="AO1401" i="13"/>
  <c r="BI1346" i="13"/>
  <c r="BE1347" i="13"/>
  <c r="BA1403" i="13"/>
  <c r="BI1274" i="13"/>
  <c r="AW1276" i="13"/>
  <c r="BI1284" i="13"/>
  <c r="BI1253" i="13"/>
  <c r="BI1265" i="13"/>
  <c r="AW1270" i="13"/>
  <c r="AS1274" i="13"/>
  <c r="BE1275" i="13"/>
  <c r="AO1278" i="13"/>
  <c r="BA1349" i="13"/>
  <c r="AW1360" i="13"/>
  <c r="AS1364" i="13"/>
  <c r="AS1371" i="13"/>
  <c r="AO1375" i="13"/>
  <c r="AW1377" i="13"/>
  <c r="BA1257" i="13"/>
  <c r="AO1259" i="13"/>
  <c r="AS1267" i="13"/>
  <c r="BA1272" i="13"/>
  <c r="BE1281" i="13"/>
  <c r="BA1282" i="13"/>
  <c r="AO1284" i="13"/>
  <c r="AW1286" i="13"/>
  <c r="BA1289" i="13"/>
  <c r="AS1294" i="13"/>
  <c r="BE1295" i="13"/>
  <c r="BA1303" i="13"/>
  <c r="AO1305" i="13"/>
  <c r="AO1354" i="13"/>
  <c r="BI1364" i="13"/>
  <c r="AS1367" i="13"/>
  <c r="AS1374" i="13"/>
  <c r="AW1380" i="13"/>
  <c r="AS1415" i="13"/>
  <c r="BA1417" i="13"/>
  <c r="AW1421" i="13"/>
  <c r="BE1433" i="13"/>
  <c r="BI1436" i="13"/>
  <c r="BE1447" i="13"/>
  <c r="AO1457" i="13"/>
  <c r="AW1466" i="13"/>
  <c r="AO1478" i="13"/>
  <c r="BF2001" i="13"/>
  <c r="BA1380" i="13"/>
  <c r="BI1382" i="13"/>
  <c r="BE1386" i="13"/>
  <c r="BA1387" i="13"/>
  <c r="BA1407" i="13"/>
  <c r="AO1416" i="13"/>
  <c r="AW1418" i="13"/>
  <c r="BA1421" i="13"/>
  <c r="AS1432" i="13"/>
  <c r="BE1451" i="13"/>
  <c r="AO1461" i="13"/>
  <c r="AW1470" i="13"/>
  <c r="BA1264" i="13"/>
  <c r="AO1269" i="13"/>
  <c r="BA1270" i="13"/>
  <c r="AO1282" i="13"/>
  <c r="BA1287" i="13"/>
  <c r="AO1289" i="13"/>
  <c r="BI1296" i="13"/>
  <c r="AW1298" i="13"/>
  <c r="AS1306" i="13"/>
  <c r="BE1307" i="13"/>
  <c r="BA1353" i="13"/>
  <c r="BI1355" i="13"/>
  <c r="BA1360" i="13"/>
  <c r="AS1361" i="13"/>
  <c r="BI1372" i="13"/>
  <c r="BE1383" i="13"/>
  <c r="BA1384" i="13"/>
  <c r="BI1396" i="13"/>
  <c r="AS1402" i="13"/>
  <c r="BI1406" i="13"/>
  <c r="BA1428" i="13"/>
  <c r="BI1430" i="13"/>
  <c r="BA1431" i="13"/>
  <c r="BA1435" i="13"/>
  <c r="BI1437" i="13"/>
  <c r="BE1339" i="13"/>
  <c r="BA1340" i="13"/>
  <c r="BA1432" i="13"/>
  <c r="AW1436" i="13"/>
  <c r="AS1437" i="13"/>
  <c r="BI1444" i="13"/>
  <c r="BA1446" i="13"/>
  <c r="AW1450" i="13"/>
  <c r="BE1459" i="13"/>
  <c r="AO1469" i="13"/>
  <c r="AW1573" i="13"/>
  <c r="AO1578" i="13"/>
  <c r="BE1582" i="13"/>
  <c r="AW1587" i="13"/>
  <c r="AO1592" i="13"/>
  <c r="BE1596" i="13"/>
  <c r="AW1601" i="13"/>
  <c r="AO1606" i="13"/>
  <c r="BE1610" i="13"/>
  <c r="AW1615" i="13"/>
  <c r="AO1620" i="13"/>
  <c r="BE1624" i="13"/>
  <c r="AO1627" i="13"/>
  <c r="AW1629" i="13"/>
  <c r="AO1634" i="13"/>
  <c r="BI1637" i="13"/>
  <c r="AS1411" i="13"/>
  <c r="BA1420" i="13"/>
  <c r="BI1422" i="13"/>
  <c r="BI1432" i="13"/>
  <c r="BI1439" i="13"/>
  <c r="BB2167" i="13"/>
  <c r="AL2177" i="13"/>
  <c r="AS1345" i="13"/>
  <c r="BA1347" i="13"/>
  <c r="BI1369" i="13"/>
  <c r="BI1383" i="13"/>
  <c r="AO1400" i="13"/>
  <c r="BI1413" i="13"/>
  <c r="BE1441" i="13"/>
  <c r="BE1455" i="13"/>
  <c r="AO1465" i="13"/>
  <c r="BE1476" i="13"/>
  <c r="AT2111" i="13"/>
  <c r="AL2116" i="13"/>
  <c r="BB2120" i="13"/>
  <c r="AT2125" i="13"/>
  <c r="AX2148" i="13"/>
  <c r="BF2150" i="13"/>
  <c r="AT2115" i="13"/>
  <c r="AL2120" i="13"/>
  <c r="BB2124" i="13"/>
  <c r="AL2147" i="13"/>
  <c r="AO1347" i="13"/>
  <c r="BI1357" i="13"/>
  <c r="BA1372" i="13"/>
  <c r="AS1373" i="13"/>
  <c r="AO1381" i="13"/>
  <c r="BA1386" i="13"/>
  <c r="AS1387" i="13"/>
  <c r="AO1388" i="13"/>
  <c r="BA1423" i="13"/>
  <c r="AW1444" i="13"/>
  <c r="AO1449" i="13"/>
  <c r="AW1458" i="13"/>
  <c r="BE1467" i="13"/>
  <c r="AW1479" i="13"/>
  <c r="BI1405" i="13"/>
  <c r="AS1418" i="13"/>
  <c r="AO1453" i="13"/>
  <c r="AW1462" i="13"/>
  <c r="BE1471" i="13"/>
  <c r="AO1474" i="13"/>
  <c r="BE1478" i="13"/>
  <c r="AW1483" i="13"/>
  <c r="AO1488" i="13"/>
  <c r="BE1492" i="13"/>
  <c r="AW1497" i="13"/>
  <c r="AO1502" i="13"/>
  <c r="BE1506" i="13"/>
  <c r="BI1509" i="13"/>
  <c r="BE1520" i="13"/>
  <c r="AW1525" i="13"/>
  <c r="AO1530" i="13"/>
  <c r="BE1534" i="13"/>
  <c r="AO1537" i="13"/>
  <c r="AW1539" i="13"/>
  <c r="AO1544" i="13"/>
  <c r="AW1546" i="13"/>
  <c r="BE1548" i="13"/>
  <c r="AW1553" i="13"/>
  <c r="BE1555" i="13"/>
  <c r="AO1558" i="13"/>
  <c r="BE1562" i="13"/>
  <c r="AW1567" i="13"/>
  <c r="AO1572" i="13"/>
  <c r="BE1576" i="13"/>
  <c r="AW1581" i="13"/>
  <c r="AO1586" i="13"/>
  <c r="BE1590" i="13"/>
  <c r="AW1595" i="13"/>
  <c r="AO1600" i="13"/>
  <c r="BE1604" i="13"/>
  <c r="AW1609" i="13"/>
  <c r="AO1614" i="13"/>
  <c r="BE1618" i="13"/>
  <c r="AW1623" i="13"/>
  <c r="BE1625" i="13"/>
  <c r="AO1628" i="13"/>
  <c r="BE1632" i="13"/>
  <c r="AT2113" i="13"/>
  <c r="AL2118" i="13"/>
  <c r="BB2122" i="13"/>
  <c r="AT2199" i="13"/>
  <c r="BE1480" i="13"/>
  <c r="AW1485" i="13"/>
  <c r="AO1490" i="13"/>
  <c r="BE1494" i="13"/>
  <c r="AW1499" i="13"/>
  <c r="AO1504" i="13"/>
  <c r="AO1518" i="13"/>
  <c r="BE1522" i="13"/>
  <c r="AW1527" i="13"/>
  <c r="AO1532" i="13"/>
  <c r="AW1534" i="13"/>
  <c r="BE1536" i="13"/>
  <c r="AW1541" i="13"/>
  <c r="BE1543" i="13"/>
  <c r="AO1546" i="13"/>
  <c r="BE1550" i="13"/>
  <c r="AO1553" i="13"/>
  <c r="AW1555" i="13"/>
  <c r="AO1560" i="13"/>
  <c r="BE1564" i="13"/>
  <c r="AW1569" i="13"/>
  <c r="AO1574" i="13"/>
  <c r="AW1583" i="13"/>
  <c r="AO1588" i="13"/>
  <c r="BE1592" i="13"/>
  <c r="AW1597" i="13"/>
  <c r="AO1602" i="13"/>
  <c r="BE1606" i="13"/>
  <c r="AW1611" i="13"/>
  <c r="AO1616" i="13"/>
  <c r="BE1620" i="13"/>
  <c r="AO1623" i="13"/>
  <c r="AW1625" i="13"/>
  <c r="AO1630" i="13"/>
  <c r="BF2129" i="13"/>
  <c r="AX2133" i="13"/>
  <c r="AX2136" i="13"/>
  <c r="AX2142" i="13"/>
  <c r="AT2143" i="13"/>
  <c r="AT2146" i="13"/>
  <c r="BF2147" i="13"/>
  <c r="AX2155" i="13"/>
  <c r="BB2181" i="13"/>
  <c r="AL2184" i="13"/>
  <c r="AT2186" i="13"/>
  <c r="AP2190" i="13"/>
  <c r="BB2198" i="13"/>
  <c r="AX2310" i="13"/>
  <c r="AT2357" i="13"/>
  <c r="AL2135" i="13"/>
  <c r="AT2309" i="13"/>
  <c r="BB2324" i="13"/>
  <c r="BF2332" i="13"/>
  <c r="AL2341" i="13"/>
  <c r="AP2349" i="13"/>
  <c r="AX2111" i="13"/>
  <c r="AP2112" i="13"/>
  <c r="BF2112" i="13"/>
  <c r="AX2113" i="13"/>
  <c r="AP2114" i="13"/>
  <c r="BF2114" i="13"/>
  <c r="AX2115" i="13"/>
  <c r="AP2116" i="13"/>
  <c r="BF2116" i="13"/>
  <c r="AX2117" i="13"/>
  <c r="AP2118" i="13"/>
  <c r="BF2118" i="13"/>
  <c r="AX2119" i="13"/>
  <c r="AP2120" i="13"/>
  <c r="BF2120" i="13"/>
  <c r="AX2121" i="13"/>
  <c r="AP2122" i="13"/>
  <c r="BF2122" i="13"/>
  <c r="AX2123" i="13"/>
  <c r="AP2124" i="13"/>
  <c r="BF2124" i="13"/>
  <c r="AX2125" i="13"/>
  <c r="AL2127" i="13"/>
  <c r="AP2129" i="13"/>
  <c r="BF2141" i="13"/>
  <c r="AP2144" i="13"/>
  <c r="BB2145" i="13"/>
  <c r="AP2147" i="13"/>
  <c r="AP2160" i="13"/>
  <c r="AL2198" i="13"/>
  <c r="AX2199" i="13"/>
  <c r="AT2126" i="13"/>
  <c r="BB2133" i="13"/>
  <c r="AP2135" i="13"/>
  <c r="BB2139" i="13"/>
  <c r="AL2145" i="13"/>
  <c r="AP2151" i="13"/>
  <c r="AX2159" i="13"/>
  <c r="AT2170" i="13"/>
  <c r="BB2192" i="13"/>
  <c r="BB2202" i="13"/>
  <c r="BF2208" i="13"/>
  <c r="BF2222" i="13"/>
  <c r="BF2229" i="13"/>
  <c r="BF2236" i="13"/>
  <c r="AP2239" i="13"/>
  <c r="AL2307" i="13"/>
  <c r="AP2328" i="13"/>
  <c r="AT2336" i="13"/>
  <c r="AX2344" i="13"/>
  <c r="AO1484" i="13"/>
  <c r="BE1488" i="13"/>
  <c r="AW1493" i="13"/>
  <c r="AO1498" i="13"/>
  <c r="BE1502" i="13"/>
  <c r="AW1507" i="13"/>
  <c r="AW1521" i="13"/>
  <c r="AO1526" i="13"/>
  <c r="BE1530" i="13"/>
  <c r="AO1533" i="13"/>
  <c r="AW1535" i="13"/>
  <c r="AO1540" i="13"/>
  <c r="AW1542" i="13"/>
  <c r="BE1544" i="13"/>
  <c r="AW1549" i="13"/>
  <c r="BE1551" i="13"/>
  <c r="AO1554" i="13"/>
  <c r="BE1558" i="13"/>
  <c r="AO1561" i="13"/>
  <c r="AW1563" i="13"/>
  <c r="AO1568" i="13"/>
  <c r="BE1572" i="13"/>
  <c r="BI1575" i="13"/>
  <c r="AO1582" i="13"/>
  <c r="BE1586" i="13"/>
  <c r="AW1591" i="13"/>
  <c r="AO1596" i="13"/>
  <c r="BE1600" i="13"/>
  <c r="AW1605" i="13"/>
  <c r="AO1610" i="13"/>
  <c r="BE1614" i="13"/>
  <c r="AW1619" i="13"/>
  <c r="AO1624" i="13"/>
  <c r="BE1628" i="13"/>
  <c r="AO1631" i="13"/>
  <c r="BF2127" i="13"/>
  <c r="AX2140" i="13"/>
  <c r="AL2142" i="13"/>
  <c r="BF2145" i="13"/>
  <c r="AT2147" i="13"/>
  <c r="AL2152" i="13"/>
  <c r="AL2181" i="13"/>
  <c r="BF2305" i="13"/>
  <c r="BB2359" i="13"/>
  <c r="BF2452" i="13"/>
  <c r="AX2323" i="13"/>
  <c r="BB2331" i="13"/>
  <c r="BF2339" i="13"/>
  <c r="AL2348" i="13"/>
  <c r="AL2128" i="13"/>
  <c r="AT2138" i="13"/>
  <c r="BF2139" i="13"/>
  <c r="AT2141" i="13"/>
  <c r="AP2145" i="13"/>
  <c r="BF2158" i="13"/>
  <c r="AT2184" i="13"/>
  <c r="AL2189" i="13"/>
  <c r="AT2191" i="13"/>
  <c r="BB2196" i="13"/>
  <c r="BB2206" i="13"/>
  <c r="AX2303" i="13"/>
  <c r="BB2362" i="13"/>
  <c r="AT2375" i="13"/>
  <c r="AP2408" i="13"/>
  <c r="BB2131" i="13"/>
  <c r="BB2134" i="13"/>
  <c r="BF2149" i="13"/>
  <c r="AP2152" i="13"/>
  <c r="AP2158" i="13"/>
  <c r="BF2162" i="13"/>
  <c r="AL2169" i="13"/>
  <c r="BE1482" i="13"/>
  <c r="AW1487" i="13"/>
  <c r="AO1492" i="13"/>
  <c r="BE1496" i="13"/>
  <c r="AW1501" i="13"/>
  <c r="AO1506" i="13"/>
  <c r="AO1520" i="13"/>
  <c r="BE1524" i="13"/>
  <c r="AW1529" i="13"/>
  <c r="BE1531" i="13"/>
  <c r="AO1534" i="13"/>
  <c r="BE1538" i="13"/>
  <c r="AO1541" i="13"/>
  <c r="AW1543" i="13"/>
  <c r="AO1548" i="13"/>
  <c r="AW1550" i="13"/>
  <c r="BE1552" i="13"/>
  <c r="AW1557" i="13"/>
  <c r="BE1559" i="13"/>
  <c r="AO1562" i="13"/>
  <c r="BE1566" i="13"/>
  <c r="AW1571" i="13"/>
  <c r="BE1580" i="13"/>
  <c r="AW1585" i="13"/>
  <c r="AO1590" i="13"/>
  <c r="BE1594" i="13"/>
  <c r="AW1599" i="13"/>
  <c r="AO1604" i="13"/>
  <c r="BE1608" i="13"/>
  <c r="AW1613" i="13"/>
  <c r="AO1618" i="13"/>
  <c r="BE1622" i="13"/>
  <c r="AW1627" i="13"/>
  <c r="BE1629" i="13"/>
  <c r="AO1632" i="13"/>
  <c r="AP2133" i="13"/>
  <c r="AL2137" i="13"/>
  <c r="AL2140" i="13"/>
  <c r="BB2183" i="13"/>
  <c r="AX2187" i="13"/>
  <c r="AL2196" i="13"/>
  <c r="AL2203" i="13"/>
  <c r="AX2370" i="13"/>
  <c r="BB2414" i="13"/>
  <c r="AL2153" i="13"/>
  <c r="AP2162" i="13"/>
  <c r="BB2163" i="13"/>
  <c r="AL2173" i="13"/>
  <c r="AX2184" i="13"/>
  <c r="AL2300" i="13"/>
  <c r="AT2322" i="13"/>
  <c r="AX2330" i="13"/>
  <c r="BB2338" i="13"/>
  <c r="BF2346" i="13"/>
  <c r="AL2355" i="13"/>
  <c r="AX2358" i="13"/>
  <c r="AL2362" i="13"/>
  <c r="AL2379" i="13"/>
  <c r="AO1482" i="13"/>
  <c r="BE1486" i="13"/>
  <c r="AW1491" i="13"/>
  <c r="AO1496" i="13"/>
  <c r="BE1500" i="13"/>
  <c r="AW1505" i="13"/>
  <c r="AW1519" i="13"/>
  <c r="AO1524" i="13"/>
  <c r="BE1528" i="13"/>
  <c r="AW1533" i="13"/>
  <c r="BE1535" i="13"/>
  <c r="AO1538" i="13"/>
  <c r="BE1542" i="13"/>
  <c r="AO1545" i="13"/>
  <c r="AW1547" i="13"/>
  <c r="AO1552" i="13"/>
  <c r="AW1554" i="13"/>
  <c r="BE1556" i="13"/>
  <c r="AW1561" i="13"/>
  <c r="AO1566" i="13"/>
  <c r="BE1570" i="13"/>
  <c r="AW1575" i="13"/>
  <c r="BE1584" i="13"/>
  <c r="AW1589" i="13"/>
  <c r="AO1594" i="13"/>
  <c r="BE1598" i="13"/>
  <c r="AW1603" i="13"/>
  <c r="AO1608" i="13"/>
  <c r="BE1612" i="13"/>
  <c r="AW1617" i="13"/>
  <c r="AO1622" i="13"/>
  <c r="AW1624" i="13"/>
  <c r="BE1626" i="13"/>
  <c r="AP2128" i="13"/>
  <c r="AX2132" i="13"/>
  <c r="AT2139" i="13"/>
  <c r="AT2142" i="13"/>
  <c r="BF2143" i="13"/>
  <c r="BB2147" i="13"/>
  <c r="BF2156" i="13"/>
  <c r="BF2325" i="13"/>
  <c r="AL2334" i="13"/>
  <c r="AP2342" i="13"/>
  <c r="AT2350" i="13"/>
  <c r="AW1481" i="13"/>
  <c r="AO1486" i="13"/>
  <c r="BE1490" i="13"/>
  <c r="AW1495" i="13"/>
  <c r="AO1500" i="13"/>
  <c r="BE1504" i="13"/>
  <c r="BE1518" i="13"/>
  <c r="AW1523" i="13"/>
  <c r="AO1528" i="13"/>
  <c r="BE1532" i="13"/>
  <c r="AW1537" i="13"/>
  <c r="BE1539" i="13"/>
  <c r="AO1542" i="13"/>
  <c r="BE1546" i="13"/>
  <c r="AO1549" i="13"/>
  <c r="AW1551" i="13"/>
  <c r="AO1556" i="13"/>
  <c r="AW1558" i="13"/>
  <c r="BE1560" i="13"/>
  <c r="AW1565" i="13"/>
  <c r="AO1570" i="13"/>
  <c r="BE1574" i="13"/>
  <c r="AW1579" i="13"/>
  <c r="AO1584" i="13"/>
  <c r="BE1588" i="13"/>
  <c r="AW1593" i="13"/>
  <c r="AO1598" i="13"/>
  <c r="BE1602" i="13"/>
  <c r="AW1607" i="13"/>
  <c r="AO1612" i="13"/>
  <c r="BE1616" i="13"/>
  <c r="AW1621" i="13"/>
  <c r="AO1626" i="13"/>
  <c r="AW1628" i="13"/>
  <c r="BE1630" i="13"/>
  <c r="AP2137" i="13"/>
  <c r="AP2143" i="13"/>
  <c r="BB2154" i="13"/>
  <c r="AL2160" i="13"/>
  <c r="AX2161" i="13"/>
  <c r="AT2189" i="13"/>
  <c r="BF2190" i="13"/>
  <c r="BB2191" i="13"/>
  <c r="AX2296" i="13"/>
  <c r="BF2312" i="13"/>
  <c r="AT2378" i="13"/>
  <c r="AX2405" i="13"/>
  <c r="AT2295" i="13"/>
  <c r="BB2311" i="13"/>
  <c r="AT2329" i="13"/>
  <c r="AX2337" i="13"/>
  <c r="BB2345" i="13"/>
  <c r="BF2353" i="13"/>
  <c r="BF2360" i="13"/>
  <c r="AP2391" i="13"/>
  <c r="AX2432" i="13"/>
  <c r="BF2442" i="13"/>
  <c r="AT2195" i="13"/>
  <c r="AP2399" i="13"/>
  <c r="BB2407" i="13"/>
  <c r="AX2415" i="13"/>
  <c r="AL2434" i="13"/>
  <c r="BB2437" i="13"/>
  <c r="AL2437" i="13"/>
  <c r="BB2402" i="13"/>
  <c r="AP2411" i="13"/>
  <c r="AL2419" i="13"/>
  <c r="BF2443" i="13"/>
  <c r="AX2183" i="13"/>
  <c r="BF2188" i="13"/>
  <c r="AT2197" i="13"/>
  <c r="BB2199" i="13"/>
  <c r="AT2204" i="13"/>
  <c r="AT2207" i="13"/>
  <c r="BB2395" i="13"/>
  <c r="AP2404" i="13"/>
  <c r="AL2412" i="13"/>
  <c r="AX2420" i="13"/>
  <c r="AT2423" i="13"/>
  <c r="AX2434" i="13"/>
  <c r="AX2453" i="13"/>
  <c r="BB2465" i="13"/>
  <c r="BF2422" i="13"/>
  <c r="AP2439" i="13"/>
  <c r="AP2441" i="13"/>
  <c r="AP2452" i="13"/>
  <c r="AT2457" i="13"/>
  <c r="BB2470" i="13"/>
  <c r="AL2426" i="13"/>
  <c r="BF2429" i="13"/>
  <c r="BF2435" i="13"/>
  <c r="AL2444" i="13"/>
  <c r="AL2446" i="13"/>
  <c r="AT2460" i="13"/>
  <c r="AL2470" i="13"/>
  <c r="BB2482" i="13"/>
  <c r="BF2490" i="13"/>
  <c r="AL2442" i="13"/>
  <c r="BB2421" i="13"/>
  <c r="BF2424" i="13"/>
  <c r="BB2428" i="13"/>
  <c r="BF2431" i="13"/>
  <c r="AT2439" i="13"/>
  <c r="AL2440" i="13"/>
  <c r="AT2441" i="13"/>
  <c r="AX2447" i="13"/>
  <c r="AX2449" i="13"/>
  <c r="AT2455" i="13"/>
  <c r="AT2469" i="13"/>
  <c r="AX2481" i="13"/>
  <c r="BB2489" i="13"/>
  <c r="AT2480" i="13"/>
  <c r="AX2441" i="13"/>
  <c r="BB2449" i="13"/>
  <c r="AL2451" i="13"/>
  <c r="BB2460" i="13"/>
  <c r="AX2558" i="13"/>
  <c r="BF2430" i="13"/>
  <c r="BF2432" i="13"/>
  <c r="AT2442" i="13"/>
  <c r="BB2443" i="13"/>
  <c r="BF2449" i="13"/>
  <c r="BB2466" i="13"/>
  <c r="AT2421" i="13"/>
  <c r="AP2425" i="13"/>
  <c r="AT2428" i="13"/>
  <c r="AP2432" i="13"/>
  <c r="BB2439" i="13"/>
  <c r="AT2440" i="13"/>
  <c r="AL2452" i="13"/>
  <c r="AP2454" i="13"/>
  <c r="AT2459" i="13"/>
  <c r="BB2469" i="13"/>
  <c r="AT2479" i="13"/>
  <c r="AX2569" i="13"/>
  <c r="AX2586" i="13"/>
  <c r="BB2601" i="13"/>
  <c r="BF2609" i="13"/>
  <c r="BB2691" i="13"/>
  <c r="AX2692" i="13"/>
  <c r="AP2427" i="13"/>
  <c r="AP2434" i="13"/>
  <c r="BB2442" i="13"/>
  <c r="BB2444" i="13"/>
  <c r="AX2451" i="13"/>
  <c r="AL2458" i="13"/>
  <c r="AT2467" i="13"/>
  <c r="BB2476" i="13"/>
  <c r="AL2569" i="13"/>
  <c r="AT2585" i="13"/>
  <c r="AT2432" i="13"/>
  <c r="BF2438" i="13"/>
  <c r="AP2446" i="13"/>
  <c r="AP2448" i="13"/>
  <c r="BB2456" i="13"/>
  <c r="AL2466" i="13"/>
  <c r="AT2475" i="13"/>
  <c r="BF2567" i="13"/>
  <c r="AP2584" i="13"/>
  <c r="AL2604" i="13"/>
  <c r="AP2612" i="13"/>
  <c r="AT2620" i="13"/>
  <c r="AX2628" i="13"/>
  <c r="BB2636" i="13"/>
  <c r="BF2644" i="13"/>
  <c r="AX2572" i="13"/>
  <c r="BF2588" i="13"/>
  <c r="AT2599" i="13"/>
  <c r="AX2607" i="13"/>
  <c r="BB2615" i="13"/>
  <c r="BF2623" i="13"/>
  <c r="AL2632" i="13"/>
  <c r="AP2640" i="13"/>
  <c r="AL2454" i="13"/>
  <c r="BF2456" i="13"/>
  <c r="AT2463" i="13"/>
  <c r="AT2453" i="13"/>
  <c r="BB2462" i="13"/>
  <c r="AL2472" i="13"/>
  <c r="AP2577" i="13"/>
  <c r="AX2593" i="13"/>
  <c r="BF2602" i="13"/>
  <c r="AL2611" i="13"/>
  <c r="AP2619" i="13"/>
  <c r="AT2627" i="13"/>
  <c r="AX2635" i="13"/>
  <c r="AX2422" i="13"/>
  <c r="BB2430" i="13"/>
  <c r="AX2436" i="13"/>
  <c r="AX2448" i="13"/>
  <c r="AX2450" i="13"/>
  <c r="BB2452" i="13"/>
  <c r="AX2455" i="13"/>
  <c r="AL2462" i="13"/>
  <c r="AT2471" i="13"/>
  <c r="AX2565" i="13"/>
  <c r="BF2581" i="13"/>
  <c r="AP2598" i="13"/>
  <c r="AT2606" i="13"/>
  <c r="AX2614" i="13"/>
  <c r="BB2622" i="13"/>
  <c r="BF2630" i="13"/>
  <c r="AL2639" i="13"/>
  <c r="AP2647" i="13"/>
  <c r="AT2648" i="13"/>
  <c r="AL2649" i="13"/>
  <c r="BB2649" i="13"/>
  <c r="AT2650" i="13"/>
  <c r="AL2651" i="13"/>
  <c r="BB2651" i="13"/>
  <c r="AT2652" i="13"/>
  <c r="AL2653" i="13"/>
  <c r="BB2653" i="13"/>
  <c r="AT2654" i="13"/>
  <c r="AL2655" i="13"/>
  <c r="BB2655" i="13"/>
  <c r="AT2656" i="13"/>
  <c r="AL2657" i="13"/>
  <c r="BB2657" i="13"/>
  <c r="AT2658" i="13"/>
  <c r="AL2659" i="13"/>
  <c r="BB2659" i="13"/>
  <c r="AT2660" i="13"/>
  <c r="AL2661" i="13"/>
  <c r="BB2661" i="13"/>
  <c r="AT2662" i="13"/>
  <c r="AL2663" i="13"/>
  <c r="BB2663" i="13"/>
  <c r="AT2664" i="13"/>
  <c r="AL2665" i="13"/>
  <c r="BB2665" i="13"/>
  <c r="AT2666" i="13"/>
  <c r="AL2667" i="13"/>
  <c r="BB2667" i="13"/>
  <c r="AT2668" i="13"/>
  <c r="AL2669" i="13"/>
  <c r="BB2669" i="13"/>
  <c r="AT2670" i="13"/>
  <c r="AL2671" i="13"/>
  <c r="BB2671" i="13"/>
  <c r="AT2672" i="13"/>
  <c r="AL2673" i="13"/>
  <c r="BB2673" i="13"/>
  <c r="AT2674" i="13"/>
  <c r="AL2675" i="13"/>
  <c r="BB2675" i="13"/>
  <c r="AT2676" i="13"/>
  <c r="AL2677" i="13"/>
  <c r="BB2677" i="13"/>
  <c r="AT2678" i="13"/>
  <c r="AL2679" i="13"/>
  <c r="BB2679" i="13"/>
  <c r="AT2680" i="13"/>
  <c r="AL2681" i="13"/>
  <c r="BB2681" i="13"/>
  <c r="AT2682" i="13"/>
  <c r="AL2683" i="13"/>
  <c r="BB2683" i="13"/>
  <c r="AT2684" i="13"/>
  <c r="AL2685" i="13"/>
  <c r="BB2685" i="13"/>
  <c r="AT2686" i="13"/>
  <c r="AL2687" i="13"/>
  <c r="BB2687" i="13"/>
  <c r="AT2688" i="13"/>
  <c r="AL2689" i="13"/>
  <c r="BB2689" i="13"/>
  <c r="AT2690" i="13"/>
  <c r="AL2691" i="13"/>
  <c r="AL2695" i="13"/>
  <c r="AT2742" i="13"/>
  <c r="AL2814" i="13"/>
  <c r="AT2823" i="13"/>
  <c r="BF2691" i="13"/>
  <c r="BF2698" i="13"/>
  <c r="BF2726" i="13"/>
  <c r="AX2819" i="13"/>
  <c r="AL2804" i="13"/>
  <c r="AL2818" i="13"/>
  <c r="AL2692" i="13"/>
  <c r="AL2822" i="13"/>
  <c r="AT2691" i="13"/>
  <c r="AT2765" i="13"/>
  <c r="AT2807" i="13"/>
  <c r="AL2690" i="13"/>
  <c r="BB2690" i="13"/>
  <c r="AP2692" i="13"/>
  <c r="BF2742" i="13"/>
  <c r="BF2812" i="13"/>
  <c r="AP2458" i="13"/>
  <c r="BF2458" i="13"/>
  <c r="AX2459" i="13"/>
  <c r="AP2460" i="13"/>
  <c r="BF2460" i="13"/>
  <c r="AX2461" i="13"/>
  <c r="AP2462" i="13"/>
  <c r="BF2462" i="13"/>
  <c r="AX2463" i="13"/>
  <c r="AP2464" i="13"/>
  <c r="BF2464" i="13"/>
  <c r="AX2465" i="13"/>
  <c r="AP2466" i="13"/>
  <c r="BF2466" i="13"/>
  <c r="AX2467" i="13"/>
  <c r="AP2468" i="13"/>
  <c r="BF2468" i="13"/>
  <c r="AX2469" i="13"/>
  <c r="AP2470" i="13"/>
  <c r="BF2470" i="13"/>
  <c r="AX2471" i="13"/>
  <c r="AP2472" i="13"/>
  <c r="BF2472" i="13"/>
  <c r="AX2473" i="13"/>
  <c r="AP2474" i="13"/>
  <c r="BF2474" i="13"/>
  <c r="AX2475" i="13"/>
  <c r="AP2476" i="13"/>
  <c r="BF2476" i="13"/>
  <c r="AX2477" i="13"/>
  <c r="AP2478" i="13"/>
  <c r="BF2478" i="13"/>
  <c r="AX2479" i="13"/>
  <c r="AT2811" i="13"/>
  <c r="BF2746" i="13"/>
  <c r="BF2774" i="13"/>
  <c r="BF2816" i="13"/>
  <c r="AT2801" i="13"/>
  <c r="AL2806" i="13"/>
  <c r="AT2815" i="13"/>
  <c r="AM181" i="17" a="1"/>
  <c r="AM181" i="17" s="1"/>
  <c r="AN181" i="17" a="1"/>
  <c r="AN181" i="17" s="1"/>
  <c r="AO181" i="17" a="1"/>
  <c r="AO181" i="17" s="1"/>
  <c r="AP181" i="17" a="1"/>
  <c r="AP181" i="17" s="1"/>
  <c r="AP32" i="8"/>
  <c r="AT32" i="8"/>
  <c r="AQ181" i="17" a="1"/>
  <c r="AQ181" i="17" s="1"/>
  <c r="AR181" i="17" a="1"/>
  <c r="AR181" i="17" s="1"/>
  <c r="AS181" i="17" a="1"/>
  <c r="AS181" i="17" s="1"/>
  <c r="BG304" i="17" a="1"/>
  <c r="BG304" i="17" s="1"/>
  <c r="BG343" i="17" a="1"/>
  <c r="BG343" i="17" s="1"/>
  <c r="AS1422" i="13"/>
  <c r="BI1420" i="13"/>
  <c r="BA1434" i="13"/>
  <c r="BA1121" i="13"/>
  <c r="AS1124" i="13"/>
  <c r="AW1160" i="13"/>
  <c r="AS1162" i="13"/>
  <c r="BA1163" i="13"/>
  <c r="BE1165" i="13"/>
  <c r="AW1168" i="13"/>
  <c r="BE1169" i="13"/>
  <c r="AS1170" i="13"/>
  <c r="AO1171" i="13"/>
  <c r="BI1172" i="13"/>
  <c r="AS1174" i="13"/>
  <c r="AW1176" i="13"/>
  <c r="AO1179" i="13"/>
  <c r="BA1179" i="13"/>
  <c r="AW1231" i="13"/>
  <c r="AO1234" i="13"/>
  <c r="BE1236" i="13"/>
  <c r="AW1239" i="13"/>
  <c r="AO1242" i="13"/>
  <c r="BE1244" i="13"/>
  <c r="AW1247" i="13"/>
  <c r="AO1250" i="13"/>
  <c r="BE1252" i="13"/>
  <c r="AW1255" i="13"/>
  <c r="AO1258" i="13"/>
  <c r="BE1260" i="13"/>
  <c r="AW1263" i="13"/>
  <c r="AO1266" i="13"/>
  <c r="BE1268" i="13"/>
  <c r="BI1277" i="13"/>
  <c r="BE1278" i="13"/>
  <c r="AS1279" i="13"/>
  <c r="AO1280" i="13"/>
  <c r="BA1350" i="13"/>
  <c r="AS1397" i="13"/>
  <c r="BI1399" i="13"/>
  <c r="AS1400" i="13"/>
  <c r="BA1401" i="13"/>
  <c r="BI1402" i="13"/>
  <c r="BE1102" i="13"/>
  <c r="AO1104" i="13"/>
  <c r="AO1108" i="13"/>
  <c r="AO1149" i="13"/>
  <c r="BI1150" i="13"/>
  <c r="AW1161" i="13"/>
  <c r="BE1230" i="13"/>
  <c r="AW1233" i="13"/>
  <c r="AO1236" i="13"/>
  <c r="BE1238" i="13"/>
  <c r="AW1241" i="13"/>
  <c r="AO1244" i="13"/>
  <c r="BE1246" i="13"/>
  <c r="AW1249" i="13"/>
  <c r="AO1252" i="13"/>
  <c r="BE1254" i="13"/>
  <c r="AW1257" i="13"/>
  <c r="AO1260" i="13"/>
  <c r="BE1262" i="13"/>
  <c r="AW1265" i="13"/>
  <c r="AO1268" i="13"/>
  <c r="BE1270" i="13"/>
  <c r="BA1271" i="13"/>
  <c r="AO1274" i="13"/>
  <c r="AS1346" i="13"/>
  <c r="BA1373" i="13"/>
  <c r="AS1383" i="13"/>
  <c r="BI1128" i="13"/>
  <c r="BA1285" i="13"/>
  <c r="BA1385" i="13"/>
  <c r="AS1388" i="13"/>
  <c r="AS1156" i="13"/>
  <c r="BI1181" i="13"/>
  <c r="AS1115" i="13"/>
  <c r="BE1118" i="13"/>
  <c r="BI1124" i="13"/>
  <c r="AS1126" i="13"/>
  <c r="BA1131" i="13"/>
  <c r="AS1134" i="13"/>
  <c r="AO1139" i="13"/>
  <c r="BA1139" i="13"/>
  <c r="BE1141" i="13"/>
  <c r="AS1142" i="13"/>
  <c r="AO1165" i="13"/>
  <c r="BA1165" i="13"/>
  <c r="AW1170" i="13"/>
  <c r="BE1171" i="13"/>
  <c r="AS1172" i="13"/>
  <c r="AO1173" i="13"/>
  <c r="BE1175" i="13"/>
  <c r="AS1176" i="13"/>
  <c r="AW1178" i="13"/>
  <c r="BA1184" i="13"/>
  <c r="BI1189" i="13"/>
  <c r="BE1232" i="13"/>
  <c r="AW1235" i="13"/>
  <c r="AO1238" i="13"/>
  <c r="BE1240" i="13"/>
  <c r="AW1243" i="13"/>
  <c r="AO1246" i="13"/>
  <c r="BE1248" i="13"/>
  <c r="AW1251" i="13"/>
  <c r="AO1254" i="13"/>
  <c r="BE1256" i="13"/>
  <c r="AW1259" i="13"/>
  <c r="AO1262" i="13"/>
  <c r="BE1264" i="13"/>
  <c r="AW1267" i="13"/>
  <c r="AO1270" i="13"/>
  <c r="BI1282" i="13"/>
  <c r="BI1349" i="13"/>
  <c r="AW1092" i="13"/>
  <c r="BI1092" i="13"/>
  <c r="AS1101" i="13"/>
  <c r="BI1103" i="13"/>
  <c r="AS1104" i="13"/>
  <c r="AO1110" i="13"/>
  <c r="AO1232" i="13"/>
  <c r="BE1234" i="13"/>
  <c r="AW1237" i="13"/>
  <c r="AO1240" i="13"/>
  <c r="BE1242" i="13"/>
  <c r="AW1245" i="13"/>
  <c r="AO1248" i="13"/>
  <c r="BE1250" i="13"/>
  <c r="AW1253" i="13"/>
  <c r="AO1256" i="13"/>
  <c r="BE1258" i="13"/>
  <c r="AW1261" i="13"/>
  <c r="AO1264" i="13"/>
  <c r="BE1266" i="13"/>
  <c r="AW1269" i="13"/>
  <c r="BI1273" i="13"/>
  <c r="BI1438" i="13"/>
  <c r="AW1442" i="13"/>
  <c r="BI1442" i="13"/>
  <c r="BI1445" i="13"/>
  <c r="AO1448" i="13"/>
  <c r="AW1449" i="13"/>
  <c r="BE1450" i="13"/>
  <c r="AO1452" i="13"/>
  <c r="AW1453" i="13"/>
  <c r="BE1454" i="13"/>
  <c r="AO1456" i="13"/>
  <c r="AW1457" i="13"/>
  <c r="BE1458" i="13"/>
  <c r="AO1460" i="13"/>
  <c r="AW1461" i="13"/>
  <c r="BE1462" i="13"/>
  <c r="AO1464" i="13"/>
  <c r="AW1465" i="13"/>
  <c r="BE1466" i="13"/>
  <c r="AO1468" i="13"/>
  <c r="AW1469" i="13"/>
  <c r="BE1470" i="13"/>
  <c r="AO1472" i="13"/>
  <c r="AW1473" i="13"/>
  <c r="BE1474" i="13"/>
  <c r="AO1476" i="13"/>
  <c r="AW1477" i="13"/>
  <c r="BA1095" i="13"/>
  <c r="BI1096" i="13"/>
  <c r="AS1098" i="13"/>
  <c r="BA1099" i="13"/>
  <c r="AW1100" i="13"/>
  <c r="BE1101" i="13"/>
  <c r="AO1107" i="13"/>
  <c r="AS1110" i="13"/>
  <c r="AW1118" i="13"/>
  <c r="BI1118" i="13"/>
  <c r="BE1119" i="13"/>
  <c r="BA1120" i="13"/>
  <c r="BI1129" i="13"/>
  <c r="AS1131" i="13"/>
  <c r="BA1136" i="13"/>
  <c r="AO1147" i="13"/>
  <c r="BA1150" i="13"/>
  <c r="AO1172" i="13"/>
  <c r="BI1173" i="13"/>
  <c r="BA1276" i="13"/>
  <c r="AW1277" i="13"/>
  <c r="BA1279" i="13"/>
  <c r="AW1280" i="13"/>
  <c r="BI1280" i="13"/>
  <c r="AW1283" i="13"/>
  <c r="BI1283" i="13"/>
  <c r="AO1341" i="13"/>
  <c r="BA1341" i="13"/>
  <c r="AW1342" i="13"/>
  <c r="BI1342" i="13"/>
  <c r="BE1343" i="13"/>
  <c r="AW1352" i="13"/>
  <c r="BI1359" i="13"/>
  <c r="BE1376" i="13"/>
  <c r="AS1380" i="13"/>
  <c r="BA1381" i="13"/>
  <c r="AS1391" i="13"/>
  <c r="AW1396" i="13"/>
  <c r="AS1427" i="13"/>
  <c r="AS1430" i="13"/>
  <c r="AW1366" i="13"/>
  <c r="BA1375" i="13"/>
  <c r="AW1376" i="13"/>
  <c r="AS1271" i="13"/>
  <c r="AW1272" i="13"/>
  <c r="BI1272" i="13"/>
  <c r="BI1281" i="13"/>
  <c r="BE1285" i="13"/>
  <c r="AS1286" i="13"/>
  <c r="AO1287" i="13"/>
  <c r="AW1288" i="13"/>
  <c r="BE1289" i="13"/>
  <c r="AO1291" i="13"/>
  <c r="AW1292" i="13"/>
  <c r="BE1293" i="13"/>
  <c r="AO1295" i="13"/>
  <c r="AW1296" i="13"/>
  <c r="BE1297" i="13"/>
  <c r="AO1299" i="13"/>
  <c r="AW1300" i="13"/>
  <c r="BE1301" i="13"/>
  <c r="AO1303" i="13"/>
  <c r="AW1304" i="13"/>
  <c r="BE1305" i="13"/>
  <c r="AO1307" i="13"/>
  <c r="AS1348" i="13"/>
  <c r="BI1350" i="13"/>
  <c r="BA1355" i="13"/>
  <c r="AS1358" i="13"/>
  <c r="BI1360" i="13"/>
  <c r="AS1368" i="13"/>
  <c r="AO1372" i="13"/>
  <c r="AW1373" i="13"/>
  <c r="BI1380" i="13"/>
  <c r="BI1384" i="13"/>
  <c r="BE1385" i="13"/>
  <c r="AS1386" i="13"/>
  <c r="BA1389" i="13"/>
  <c r="BI1397" i="13"/>
  <c r="AS1406" i="13"/>
  <c r="AO1407" i="13"/>
  <c r="BI1408" i="13"/>
  <c r="BE1409" i="13"/>
  <c r="AS1410" i="13"/>
  <c r="AO1432" i="13"/>
  <c r="BA1443" i="13"/>
  <c r="AS1096" i="13"/>
  <c r="BI1098" i="13"/>
  <c r="AO1101" i="13"/>
  <c r="AW1102" i="13"/>
  <c r="AW1106" i="13"/>
  <c r="BE1107" i="13"/>
  <c r="AS1108" i="13"/>
  <c r="AW1113" i="13"/>
  <c r="BA1115" i="13"/>
  <c r="BI1130" i="13"/>
  <c r="BI1131" i="13"/>
  <c r="BI1135" i="13"/>
  <c r="AS1136" i="13"/>
  <c r="AS1140" i="13"/>
  <c r="BI1156" i="13"/>
  <c r="AS1168" i="13"/>
  <c r="BA1173" i="13"/>
  <c r="BA1174" i="13"/>
  <c r="BA1181" i="13"/>
  <c r="BI1182" i="13"/>
  <c r="AS1184" i="13"/>
  <c r="BA1185" i="13"/>
  <c r="AO1189" i="13"/>
  <c r="BE1276" i="13"/>
  <c r="AS1277" i="13"/>
  <c r="AS1280" i="13"/>
  <c r="AS1283" i="13"/>
  <c r="BI1340" i="13"/>
  <c r="BE1341" i="13"/>
  <c r="AO1343" i="13"/>
  <c r="AW1344" i="13"/>
  <c r="AS1349" i="13"/>
  <c r="AO1353" i="13"/>
  <c r="BI1377" i="13"/>
  <c r="BA1404" i="13"/>
  <c r="AS1425" i="13"/>
  <c r="BA1425" i="13"/>
  <c r="BI1426" i="13"/>
  <c r="AS1446" i="13"/>
  <c r="AO1447" i="13"/>
  <c r="AW1448" i="13"/>
  <c r="BE1449" i="13"/>
  <c r="AO1451" i="13"/>
  <c r="AW1452" i="13"/>
  <c r="BE1453" i="13"/>
  <c r="AO1455" i="13"/>
  <c r="AW1456" i="13"/>
  <c r="BE1457" i="13"/>
  <c r="AO1459" i="13"/>
  <c r="AW1460" i="13"/>
  <c r="BE1461" i="13"/>
  <c r="AO1463" i="13"/>
  <c r="AW1464" i="13"/>
  <c r="BE1465" i="13"/>
  <c r="AO1467" i="13"/>
  <c r="AW1468" i="13"/>
  <c r="BE1469" i="13"/>
  <c r="AO1471" i="13"/>
  <c r="AW1472" i="13"/>
  <c r="BE1473" i="13"/>
  <c r="AO1475" i="13"/>
  <c r="AW1476" i="13"/>
  <c r="BE1477" i="13"/>
  <c r="AO1479" i="13"/>
  <c r="AW1480" i="13"/>
  <c r="BE1481" i="13"/>
  <c r="AO1483" i="13"/>
  <c r="AW1484" i="13"/>
  <c r="BE1485" i="13"/>
  <c r="AO1487" i="13"/>
  <c r="AW1488" i="13"/>
  <c r="BE1489" i="13"/>
  <c r="AO1491" i="13"/>
  <c r="AW1492" i="13"/>
  <c r="BE1493" i="13"/>
  <c r="AO1495" i="13"/>
  <c r="AW1496" i="13"/>
  <c r="BE1497" i="13"/>
  <c r="AO1499" i="13"/>
  <c r="AW1500" i="13"/>
  <c r="BE1501" i="13"/>
  <c r="AO1503" i="13"/>
  <c r="AW1504" i="13"/>
  <c r="BE1505" i="13"/>
  <c r="AO1507" i="13"/>
  <c r="AW1508" i="13"/>
  <c r="BA1514" i="13"/>
  <c r="AW1518" i="13"/>
  <c r="BE1519" i="13"/>
  <c r="AO1521" i="13"/>
  <c r="AW1522" i="13"/>
  <c r="BE1523" i="13"/>
  <c r="AO1525" i="13"/>
  <c r="AW1526" i="13"/>
  <c r="BE1527" i="13"/>
  <c r="AO1529" i="13"/>
  <c r="AW1530" i="13"/>
  <c r="BE1513" i="13"/>
  <c r="BE1516" i="13"/>
  <c r="AW1631" i="13"/>
  <c r="AO1633" i="13"/>
  <c r="AW1634" i="13"/>
  <c r="BE1635" i="13"/>
  <c r="BE1277" i="13"/>
  <c r="AS1278" i="13"/>
  <c r="AO1279" i="13"/>
  <c r="BE1280" i="13"/>
  <c r="AS1281" i="13"/>
  <c r="BA1284" i="13"/>
  <c r="AW1313" i="13"/>
  <c r="BE1314" i="13"/>
  <c r="AO1316" i="13"/>
  <c r="AW1317" i="13"/>
  <c r="BE1318" i="13"/>
  <c r="AO1320" i="13"/>
  <c r="AW1321" i="13"/>
  <c r="BE1322" i="13"/>
  <c r="AO1324" i="13"/>
  <c r="AW1325" i="13"/>
  <c r="BE1326" i="13"/>
  <c r="AO1328" i="13"/>
  <c r="AW1329" i="13"/>
  <c r="BE1330" i="13"/>
  <c r="AO1332" i="13"/>
  <c r="AW1333" i="13"/>
  <c r="BE1334" i="13"/>
  <c r="AO1336" i="13"/>
  <c r="AW1337" i="13"/>
  <c r="BE1338" i="13"/>
  <c r="BA1339" i="13"/>
  <c r="AS1341" i="13"/>
  <c r="AO1345" i="13"/>
  <c r="AW1346" i="13"/>
  <c r="BE1349" i="13"/>
  <c r="BE1355" i="13"/>
  <c r="AO1357" i="13"/>
  <c r="BA1357" i="13"/>
  <c r="AW1358" i="13"/>
  <c r="AO1363" i="13"/>
  <c r="BA1366" i="13"/>
  <c r="BI1367" i="13"/>
  <c r="AW1370" i="13"/>
  <c r="BI1373" i="13"/>
  <c r="BI1376" i="13"/>
  <c r="AS1378" i="13"/>
  <c r="AO1379" i="13"/>
  <c r="AS1381" i="13"/>
  <c r="BI1385" i="13"/>
  <c r="BE1391" i="13"/>
  <c r="BE1394" i="13"/>
  <c r="AS1398" i="13"/>
  <c r="AO1399" i="13"/>
  <c r="BA1399" i="13"/>
  <c r="BA1402" i="13"/>
  <c r="AO1408" i="13"/>
  <c r="AS1423" i="13"/>
  <c r="AS1426" i="13"/>
  <c r="BA1427" i="13"/>
  <c r="AS1429" i="13"/>
  <c r="BI1433" i="13"/>
  <c r="AS1438" i="13"/>
  <c r="AO1439" i="13"/>
  <c r="BA1439" i="13"/>
  <c r="AS1444" i="13"/>
  <c r="AO1445" i="13"/>
  <c r="AO1512" i="13"/>
  <c r="AW1513" i="13"/>
  <c r="BA1515" i="13"/>
  <c r="BE1286" i="13"/>
  <c r="AO1288" i="13"/>
  <c r="AW1289" i="13"/>
  <c r="BE1290" i="13"/>
  <c r="AO1292" i="13"/>
  <c r="AW1293" i="13"/>
  <c r="BE1294" i="13"/>
  <c r="AO1296" i="13"/>
  <c r="AW1297" i="13"/>
  <c r="BE1298" i="13"/>
  <c r="AO1300" i="13"/>
  <c r="AW1301" i="13"/>
  <c r="BE1302" i="13"/>
  <c r="AO1304" i="13"/>
  <c r="AW1305" i="13"/>
  <c r="BE1306" i="13"/>
  <c r="BA1308" i="13"/>
  <c r="BI1309" i="13"/>
  <c r="AS1311" i="13"/>
  <c r="BA1312" i="13"/>
  <c r="BI1313" i="13"/>
  <c r="AS1315" i="13"/>
  <c r="BA1316" i="13"/>
  <c r="BI1317" i="13"/>
  <c r="AS1319" i="13"/>
  <c r="BA1320" i="13"/>
  <c r="BI1321" i="13"/>
  <c r="AS1323" i="13"/>
  <c r="BA1324" i="13"/>
  <c r="BI1325" i="13"/>
  <c r="AS1327" i="13"/>
  <c r="BA1328" i="13"/>
  <c r="BI1329" i="13"/>
  <c r="AS1331" i="13"/>
  <c r="BA1332" i="13"/>
  <c r="BI1333" i="13"/>
  <c r="AS1335" i="13"/>
  <c r="BA1336" i="13"/>
  <c r="BI1337" i="13"/>
  <c r="AS1339" i="13"/>
  <c r="BA1345" i="13"/>
  <c r="AS1350" i="13"/>
  <c r="BI1351" i="13"/>
  <c r="AS1353" i="13"/>
  <c r="BI1354" i="13"/>
  <c r="AS1356" i="13"/>
  <c r="BI1358" i="13"/>
  <c r="AS1360" i="13"/>
  <c r="AO1361" i="13"/>
  <c r="BI1361" i="13"/>
  <c r="BA1363" i="13"/>
  <c r="AW1364" i="13"/>
  <c r="BE1365" i="13"/>
  <c r="BE1368" i="13"/>
  <c r="BI1370" i="13"/>
  <c r="BE1371" i="13"/>
  <c r="BA1376" i="13"/>
  <c r="BA1379" i="13"/>
  <c r="BI1412" i="13"/>
  <c r="AS1414" i="13"/>
  <c r="AO1415" i="13"/>
  <c r="BI1425" i="13"/>
  <c r="AW1428" i="13"/>
  <c r="BE1431" i="13"/>
  <c r="BE1434" i="13"/>
  <c r="AS1435" i="13"/>
  <c r="BI1440" i="13"/>
  <c r="AS1442" i="13"/>
  <c r="AO1473" i="13"/>
  <c r="AW1474" i="13"/>
  <c r="BE1475" i="13"/>
  <c r="AO1477" i="13"/>
  <c r="AW1478" i="13"/>
  <c r="BE1407" i="13"/>
  <c r="AW1410" i="13"/>
  <c r="AW1413" i="13"/>
  <c r="BA1415" i="13"/>
  <c r="BE1417" i="13"/>
  <c r="BA1419" i="13"/>
  <c r="BE1423" i="13"/>
  <c r="AO1433" i="13"/>
  <c r="BA1433" i="13"/>
  <c r="AS1649" i="13"/>
  <c r="AO1272" i="13"/>
  <c r="BE1273" i="13"/>
  <c r="AW1275" i="13"/>
  <c r="BI1275" i="13"/>
  <c r="AW1278" i="13"/>
  <c r="BI1278" i="13"/>
  <c r="BE1279" i="13"/>
  <c r="BA1280" i="13"/>
  <c r="AW1281" i="13"/>
  <c r="AS1282" i="13"/>
  <c r="BE1284" i="13"/>
  <c r="BE1308" i="13"/>
  <c r="AO1310" i="13"/>
  <c r="AW1311" i="13"/>
  <c r="BE1312" i="13"/>
  <c r="AO1314" i="13"/>
  <c r="AW1315" i="13"/>
  <c r="BE1316" i="13"/>
  <c r="AO1318" i="13"/>
  <c r="AW1319" i="13"/>
  <c r="BE1320" i="13"/>
  <c r="AO1322" i="13"/>
  <c r="AW1323" i="13"/>
  <c r="BE1324" i="13"/>
  <c r="AO1326" i="13"/>
  <c r="AW1327" i="13"/>
  <c r="BE1328" i="13"/>
  <c r="AO1330" i="13"/>
  <c r="AW1331" i="13"/>
  <c r="BE1332" i="13"/>
  <c r="AO1334" i="13"/>
  <c r="AW1335" i="13"/>
  <c r="BE1336" i="13"/>
  <c r="AO1338" i="13"/>
  <c r="BA1343" i="13"/>
  <c r="AW1362" i="13"/>
  <c r="BI1362" i="13"/>
  <c r="BE1363" i="13"/>
  <c r="BE1366" i="13"/>
  <c r="AO1368" i="13"/>
  <c r="BE1369" i="13"/>
  <c r="AS1370" i="13"/>
  <c r="AO1371" i="13"/>
  <c r="BI1375" i="13"/>
  <c r="BE1382" i="13"/>
  <c r="BA1394" i="13"/>
  <c r="BI1394" i="13"/>
  <c r="AS1396" i="13"/>
  <c r="BA1397" i="13"/>
  <c r="BE1399" i="13"/>
  <c r="BE1402" i="13"/>
  <c r="BE1411" i="13"/>
  <c r="AO1413" i="13"/>
  <c r="BI1417" i="13"/>
  <c r="BE1418" i="13"/>
  <c r="AS1419" i="13"/>
  <c r="AW1429" i="13"/>
  <c r="AS1436" i="13"/>
  <c r="AO1437" i="13"/>
  <c r="BE1439" i="13"/>
  <c r="AS1509" i="13"/>
  <c r="AW1511" i="13"/>
  <c r="BE1512" i="13"/>
  <c r="AO1517" i="13"/>
  <c r="BA1517" i="13"/>
  <c r="BI1640" i="13"/>
  <c r="AS1642" i="13"/>
  <c r="BA1643" i="13"/>
  <c r="BI1644" i="13"/>
  <c r="BA1093" i="13"/>
  <c r="AW1094" i="13"/>
  <c r="BI1094" i="13"/>
  <c r="AO1097" i="13"/>
  <c r="BA1097" i="13"/>
  <c r="AO1115" i="13"/>
  <c r="AS1128" i="13"/>
  <c r="BA1133" i="13"/>
  <c r="BI1134" i="13"/>
  <c r="BA1147" i="13"/>
  <c r="AO1161" i="13"/>
  <c r="BA1161" i="13"/>
  <c r="AW1162" i="13"/>
  <c r="BE1189" i="13"/>
  <c r="AW1274" i="13"/>
  <c r="AS1275" i="13"/>
  <c r="AO1276" i="13"/>
  <c r="BI1276" i="13"/>
  <c r="AW1279" i="13"/>
  <c r="AO1281" i="13"/>
  <c r="BE1282" i="13"/>
  <c r="AW1284" i="13"/>
  <c r="AO1286" i="13"/>
  <c r="BA1286" i="13"/>
  <c r="AW1287" i="13"/>
  <c r="BE1288" i="13"/>
  <c r="AO1290" i="13"/>
  <c r="AW1291" i="13"/>
  <c r="BE1292" i="13"/>
  <c r="AO1294" i="13"/>
  <c r="AW1295" i="13"/>
  <c r="BE1296" i="13"/>
  <c r="AO1298" i="13"/>
  <c r="AW1299" i="13"/>
  <c r="BE1300" i="13"/>
  <c r="AO1302" i="13"/>
  <c r="AW1303" i="13"/>
  <c r="BE1304" i="13"/>
  <c r="AO1306" i="13"/>
  <c r="AW1307" i="13"/>
  <c r="AS1309" i="13"/>
  <c r="BA1310" i="13"/>
  <c r="BI1311" i="13"/>
  <c r="AS1313" i="13"/>
  <c r="BA1314" i="13"/>
  <c r="BI1315" i="13"/>
  <c r="AS1317" i="13"/>
  <c r="BA1318" i="13"/>
  <c r="BI1319" i="13"/>
  <c r="AS1321" i="13"/>
  <c r="BA1322" i="13"/>
  <c r="BI1323" i="13"/>
  <c r="AS1325" i="13"/>
  <c r="BA1326" i="13"/>
  <c r="BI1327" i="13"/>
  <c r="AS1329" i="13"/>
  <c r="BA1330" i="13"/>
  <c r="BI1331" i="13"/>
  <c r="AS1333" i="13"/>
  <c r="BA1334" i="13"/>
  <c r="BI1335" i="13"/>
  <c r="AS1337" i="13"/>
  <c r="BA1338" i="13"/>
  <c r="AS1343" i="13"/>
  <c r="BE1345" i="13"/>
  <c r="BI1347" i="13"/>
  <c r="BE1348" i="13"/>
  <c r="AW1350" i="13"/>
  <c r="AS1351" i="13"/>
  <c r="BI1352" i="13"/>
  <c r="BE1353" i="13"/>
  <c r="AO1355" i="13"/>
  <c r="BE1357" i="13"/>
  <c r="BA1364" i="13"/>
  <c r="BI1368" i="13"/>
  <c r="BI1371" i="13"/>
  <c r="BE1375" i="13"/>
  <c r="BE1378" i="13"/>
  <c r="AS1384" i="13"/>
  <c r="BA1388" i="13"/>
  <c r="AS1390" i="13"/>
  <c r="BI1391" i="13"/>
  <c r="BA1393" i="13"/>
  <c r="AW1394" i="13"/>
  <c r="AW1397" i="13"/>
  <c r="BI1400" i="13"/>
  <c r="BE1401" i="13"/>
  <c r="BI1403" i="13"/>
  <c r="AW1409" i="13"/>
  <c r="BE1410" i="13"/>
  <c r="BA1411" i="13"/>
  <c r="AW1412" i="13"/>
  <c r="BE1413" i="13"/>
  <c r="AS1416" i="13"/>
  <c r="BI1418" i="13"/>
  <c r="AO1423" i="13"/>
  <c r="AO1429" i="13"/>
  <c r="BI1434" i="13"/>
  <c r="AO1440" i="13"/>
  <c r="AS1445" i="13"/>
  <c r="BI1446" i="13"/>
  <c r="BE1511" i="13"/>
  <c r="AS1512" i="13"/>
  <c r="AO1513" i="13"/>
  <c r="AW1517" i="13"/>
  <c r="AW1576" i="13"/>
  <c r="BE1577" i="13"/>
  <c r="AO1579" i="13"/>
  <c r="AW1580" i="13"/>
  <c r="BE1581" i="13"/>
  <c r="AO1583" i="13"/>
  <c r="AW1584" i="13"/>
  <c r="BE1585" i="13"/>
  <c r="AO1587" i="13"/>
  <c r="AW1588" i="13"/>
  <c r="BE1589" i="13"/>
  <c r="AO1591" i="13"/>
  <c r="AW1592" i="13"/>
  <c r="BE1593" i="13"/>
  <c r="AO1595" i="13"/>
  <c r="AW1596" i="13"/>
  <c r="BE1597" i="13"/>
  <c r="AO1599" i="13"/>
  <c r="AW1600" i="13"/>
  <c r="BE1601" i="13"/>
  <c r="AO1603" i="13"/>
  <c r="AW1604" i="13"/>
  <c r="BE1605" i="13"/>
  <c r="AO1607" i="13"/>
  <c r="AW1608" i="13"/>
  <c r="BE1609" i="13"/>
  <c r="AO1611" i="13"/>
  <c r="AW1612" i="13"/>
  <c r="BE1613" i="13"/>
  <c r="AO1615" i="13"/>
  <c r="AW1616" i="13"/>
  <c r="BE1617" i="13"/>
  <c r="AO1619" i="13"/>
  <c r="AW1620" i="13"/>
  <c r="BE1621" i="13"/>
  <c r="AW1636" i="13"/>
  <c r="AW1647" i="13"/>
  <c r="AO1650" i="13"/>
  <c r="AO1658" i="13"/>
  <c r="AT2127" i="13"/>
  <c r="BF2181" i="13"/>
  <c r="BB2182" i="13"/>
  <c r="BB2207" i="13"/>
  <c r="AP2149" i="13"/>
  <c r="AX2150" i="13"/>
  <c r="AO1581" i="13"/>
  <c r="AW1582" i="13"/>
  <c r="BE1583" i="13"/>
  <c r="AO1585" i="13"/>
  <c r="AW1586" i="13"/>
  <c r="BE1587" i="13"/>
  <c r="AO1589" i="13"/>
  <c r="AW1590" i="13"/>
  <c r="BE1591" i="13"/>
  <c r="AO1593" i="13"/>
  <c r="AW1594" i="13"/>
  <c r="BE1595" i="13"/>
  <c r="AO1597" i="13"/>
  <c r="AW1598" i="13"/>
  <c r="BE1599" i="13"/>
  <c r="AO1601" i="13"/>
  <c r="AW1602" i="13"/>
  <c r="BE1603" i="13"/>
  <c r="AO1605" i="13"/>
  <c r="AW1606" i="13"/>
  <c r="BE1607" i="13"/>
  <c r="AO1609" i="13"/>
  <c r="AW1610" i="13"/>
  <c r="BE1611" i="13"/>
  <c r="AO1613" i="13"/>
  <c r="AW1614" i="13"/>
  <c r="BE1615" i="13"/>
  <c r="AO1617" i="13"/>
  <c r="AW1618" i="13"/>
  <c r="BE1619" i="13"/>
  <c r="AO1621" i="13"/>
  <c r="AW1622" i="13"/>
  <c r="BE1623" i="13"/>
  <c r="AO1625" i="13"/>
  <c r="AW1626" i="13"/>
  <c r="BE1627" i="13"/>
  <c r="AO1629" i="13"/>
  <c r="AW1630" i="13"/>
  <c r="BE1631" i="13"/>
  <c r="BA1632" i="13"/>
  <c r="BI1633" i="13"/>
  <c r="AS1635" i="13"/>
  <c r="BA1636" i="13"/>
  <c r="BE1638" i="13"/>
  <c r="BE1646" i="13"/>
  <c r="BI1648" i="13"/>
  <c r="AT2133" i="13"/>
  <c r="AL2144" i="13"/>
  <c r="AL2161" i="13"/>
  <c r="BF2161" i="13"/>
  <c r="AT2190" i="13"/>
  <c r="AL2200" i="13"/>
  <c r="AT2208" i="13"/>
  <c r="BB2209" i="13"/>
  <c r="BF2148" i="13"/>
  <c r="AP2150" i="13"/>
  <c r="AX2151" i="13"/>
  <c r="AT2180" i="13"/>
  <c r="AL2126" i="13"/>
  <c r="AT2129" i="13"/>
  <c r="BB2132" i="13"/>
  <c r="AT2154" i="13"/>
  <c r="BB2138" i="13"/>
  <c r="AT2145" i="13"/>
  <c r="AT2158" i="13"/>
  <c r="AP2159" i="13"/>
  <c r="BB2126" i="13"/>
  <c r="BF2133" i="13"/>
  <c r="BF2135" i="13"/>
  <c r="AX2141" i="13"/>
  <c r="AL2148" i="13"/>
  <c r="AT2149" i="13"/>
  <c r="BB2150" i="13"/>
  <c r="AX2180" i="13"/>
  <c r="AT2181" i="13"/>
  <c r="AL2186" i="13"/>
  <c r="BF2186" i="13"/>
  <c r="AP2188" i="13"/>
  <c r="AX2189" i="13"/>
  <c r="BA1658" i="13"/>
  <c r="AO1659" i="13"/>
  <c r="AW1660" i="13"/>
  <c r="AL2132" i="13"/>
  <c r="AL2134" i="13"/>
  <c r="AL2136" i="13"/>
  <c r="AP2139" i="13"/>
  <c r="AP2141" i="13"/>
  <c r="BF2146" i="13"/>
  <c r="AL2149" i="13"/>
  <c r="AT2150" i="13"/>
  <c r="BB2151" i="13"/>
  <c r="AP2154" i="13"/>
  <c r="BB2159" i="13"/>
  <c r="BB2162" i="13"/>
  <c r="AT2164" i="13"/>
  <c r="BB2165" i="13"/>
  <c r="AL2167" i="13"/>
  <c r="AT2168" i="13"/>
  <c r="BB2169" i="13"/>
  <c r="AL2171" i="13"/>
  <c r="AT2172" i="13"/>
  <c r="BB2173" i="13"/>
  <c r="AL2175" i="13"/>
  <c r="AT2176" i="13"/>
  <c r="BF2184" i="13"/>
  <c r="BB2185" i="13"/>
  <c r="AL2187" i="13"/>
  <c r="AT2188" i="13"/>
  <c r="AS1639" i="13"/>
  <c r="BF2130" i="13"/>
  <c r="AT2137" i="13"/>
  <c r="AX2144" i="13"/>
  <c r="AX2146" i="13"/>
  <c r="BB2148" i="13"/>
  <c r="AL2150" i="13"/>
  <c r="AT2151" i="13"/>
  <c r="AT2162" i="13"/>
  <c r="AL2164" i="13"/>
  <c r="AT2165" i="13"/>
  <c r="BB2166" i="13"/>
  <c r="AL2168" i="13"/>
  <c r="AT2169" i="13"/>
  <c r="BB2170" i="13"/>
  <c r="AL2172" i="13"/>
  <c r="AT2173" i="13"/>
  <c r="BB2174" i="13"/>
  <c r="AL2176" i="13"/>
  <c r="AT2177" i="13"/>
  <c r="AP2178" i="13"/>
  <c r="AL2179" i="13"/>
  <c r="BB2200" i="13"/>
  <c r="AL2202" i="13"/>
  <c r="AT2203" i="13"/>
  <c r="BB2204" i="13"/>
  <c r="AX2205" i="13"/>
  <c r="AL2206" i="13"/>
  <c r="BF2206" i="13"/>
  <c r="BB2211" i="13"/>
  <c r="AL2213" i="13"/>
  <c r="AT2214" i="13"/>
  <c r="BB2215" i="13"/>
  <c r="AL2217" i="13"/>
  <c r="AT2218" i="13"/>
  <c r="BB2219" i="13"/>
  <c r="AL2221" i="13"/>
  <c r="BB2223" i="13"/>
  <c r="AL2225" i="13"/>
  <c r="AT2226" i="13"/>
  <c r="AT2230" i="13"/>
  <c r="BB2231" i="13"/>
  <c r="AL2233" i="13"/>
  <c r="BE1479" i="13"/>
  <c r="AO1481" i="13"/>
  <c r="AW1482" i="13"/>
  <c r="BE1483" i="13"/>
  <c r="AO1485" i="13"/>
  <c r="AW1486" i="13"/>
  <c r="BE1487" i="13"/>
  <c r="AO1489" i="13"/>
  <c r="AW1490" i="13"/>
  <c r="BE1491" i="13"/>
  <c r="AO1493" i="13"/>
  <c r="AW1494" i="13"/>
  <c r="BE1495" i="13"/>
  <c r="AO1497" i="13"/>
  <c r="AW1498" i="13"/>
  <c r="BE1499" i="13"/>
  <c r="AO1501" i="13"/>
  <c r="AW1502" i="13"/>
  <c r="BE1503" i="13"/>
  <c r="AO1505" i="13"/>
  <c r="AW1506" i="13"/>
  <c r="BE1507" i="13"/>
  <c r="AS1508" i="13"/>
  <c r="BA1508" i="13"/>
  <c r="AS1511" i="13"/>
  <c r="BA1512" i="13"/>
  <c r="BI1513" i="13"/>
  <c r="AS1515" i="13"/>
  <c r="AO1519" i="13"/>
  <c r="AW1520" i="13"/>
  <c r="BE1521" i="13"/>
  <c r="AO1523" i="13"/>
  <c r="AW1524" i="13"/>
  <c r="BE1525" i="13"/>
  <c r="AO1527" i="13"/>
  <c r="AW1528" i="13"/>
  <c r="BE1529" i="13"/>
  <c r="AO1531" i="13"/>
  <c r="AW1532" i="13"/>
  <c r="BE1533" i="13"/>
  <c r="AO1535" i="13"/>
  <c r="AW1536" i="13"/>
  <c r="BE1537" i="13"/>
  <c r="AO1539" i="13"/>
  <c r="AW1540" i="13"/>
  <c r="BE1541" i="13"/>
  <c r="AO1543" i="13"/>
  <c r="AW1544" i="13"/>
  <c r="BE1545" i="13"/>
  <c r="AO1547" i="13"/>
  <c r="AW1548" i="13"/>
  <c r="BE1549" i="13"/>
  <c r="AO1551" i="13"/>
  <c r="AW1552" i="13"/>
  <c r="BE1553" i="13"/>
  <c r="AO1555" i="13"/>
  <c r="AW1556" i="13"/>
  <c r="BE1557" i="13"/>
  <c r="AO1638" i="13"/>
  <c r="BE1640" i="13"/>
  <c r="AX2128" i="13"/>
  <c r="AX2130" i="13"/>
  <c r="AP2136" i="13"/>
  <c r="BB2142" i="13"/>
  <c r="BB2144" i="13"/>
  <c r="BB2146" i="13"/>
  <c r="AT2148" i="13"/>
  <c r="BB2149" i="13"/>
  <c r="AL2151" i="13"/>
  <c r="BB2155" i="13"/>
  <c r="AX2156" i="13"/>
  <c r="AL2192" i="13"/>
  <c r="AT2193" i="13"/>
  <c r="AP2194" i="13"/>
  <c r="BB2194" i="13"/>
  <c r="AX2195" i="13"/>
  <c r="BF2196" i="13"/>
  <c r="AP2198" i="13"/>
  <c r="AO1559" i="13"/>
  <c r="AW1560" i="13"/>
  <c r="BE1561" i="13"/>
  <c r="AO1563" i="13"/>
  <c r="AW1564" i="13"/>
  <c r="BE1565" i="13"/>
  <c r="AO1567" i="13"/>
  <c r="AW1568" i="13"/>
  <c r="BE1569" i="13"/>
  <c r="AO1571" i="13"/>
  <c r="AW1572" i="13"/>
  <c r="BE1573" i="13"/>
  <c r="AO1575" i="13"/>
  <c r="BA1575" i="13"/>
  <c r="BE1636" i="13"/>
  <c r="AW1638" i="13"/>
  <c r="BI1645" i="13"/>
  <c r="AS1658" i="13"/>
  <c r="BA1659" i="13"/>
  <c r="AX2127" i="13"/>
  <c r="AP2130" i="13"/>
  <c r="BF2132" i="13"/>
  <c r="AX2135" i="13"/>
  <c r="AP2138" i="13"/>
  <c r="BF2140" i="13"/>
  <c r="AX2143" i="13"/>
  <c r="AP2146" i="13"/>
  <c r="AT2156" i="13"/>
  <c r="BB2161" i="13"/>
  <c r="AP2181" i="13"/>
  <c r="AP2186" i="13"/>
  <c r="BB2189" i="13"/>
  <c r="AP2192" i="13"/>
  <c r="AX2193" i="13"/>
  <c r="AL2197" i="13"/>
  <c r="AT2198" i="13"/>
  <c r="BF2200" i="13"/>
  <c r="AP2202" i="13"/>
  <c r="AX2203" i="13"/>
  <c r="BF2204" i="13"/>
  <c r="BB2208" i="13"/>
  <c r="AL2210" i="13"/>
  <c r="AT2211" i="13"/>
  <c r="BB2212" i="13"/>
  <c r="AL2214" i="13"/>
  <c r="AX2218" i="13"/>
  <c r="BF2219" i="13"/>
  <c r="BF2223" i="13"/>
  <c r="AX2230" i="13"/>
  <c r="BF2231" i="13"/>
  <c r="BE1633" i="13"/>
  <c r="AO1635" i="13"/>
  <c r="BA1641" i="13"/>
  <c r="BA1645" i="13"/>
  <c r="AW1654" i="13"/>
  <c r="BA1660" i="13"/>
  <c r="BF2126" i="13"/>
  <c r="AX2129" i="13"/>
  <c r="AP2132" i="13"/>
  <c r="BF2134" i="13"/>
  <c r="AX2137" i="13"/>
  <c r="AP2140" i="13"/>
  <c r="BF2142" i="13"/>
  <c r="AX2145" i="13"/>
  <c r="AP2153" i="13"/>
  <c r="AL2154" i="13"/>
  <c r="AX2158" i="13"/>
  <c r="AT2159" i="13"/>
  <c r="BF2163" i="13"/>
  <c r="AP2165" i="13"/>
  <c r="AX2166" i="13"/>
  <c r="BF2167" i="13"/>
  <c r="AP2169" i="13"/>
  <c r="AX2170" i="13"/>
  <c r="BF2171" i="13"/>
  <c r="AP2173" i="13"/>
  <c r="AX2174" i="13"/>
  <c r="BF2175" i="13"/>
  <c r="AP2177" i="13"/>
  <c r="AL2178" i="13"/>
  <c r="BF2178" i="13"/>
  <c r="AT2183" i="13"/>
  <c r="AP2184" i="13"/>
  <c r="BF2185" i="13"/>
  <c r="BB2186" i="13"/>
  <c r="AL2188" i="13"/>
  <c r="AT2192" i="13"/>
  <c r="BB2193" i="13"/>
  <c r="BF2194" i="13"/>
  <c r="AP2196" i="13"/>
  <c r="AX2197" i="13"/>
  <c r="BF2198" i="13"/>
  <c r="AT2202" i="13"/>
  <c r="BB2203" i="13"/>
  <c r="AP2206" i="13"/>
  <c r="AL2211" i="13"/>
  <c r="AT2212" i="13"/>
  <c r="BB2213" i="13"/>
  <c r="AP2222" i="13"/>
  <c r="AX2227" i="13"/>
  <c r="AP2234" i="13"/>
  <c r="AW1562" i="13"/>
  <c r="BE1563" i="13"/>
  <c r="AO1565" i="13"/>
  <c r="AW1566" i="13"/>
  <c r="BE1567" i="13"/>
  <c r="AO1569" i="13"/>
  <c r="AW1570" i="13"/>
  <c r="BE1571" i="13"/>
  <c r="AO1573" i="13"/>
  <c r="AW1574" i="13"/>
  <c r="BE1575" i="13"/>
  <c r="BA1576" i="13"/>
  <c r="BI1577" i="13"/>
  <c r="AS1579" i="13"/>
  <c r="BA1580" i="13"/>
  <c r="AS1631" i="13"/>
  <c r="AW1633" i="13"/>
  <c r="BE1634" i="13"/>
  <c r="AO1636" i="13"/>
  <c r="AO1639" i="13"/>
  <c r="AS1641" i="13"/>
  <c r="BE1641" i="13"/>
  <c r="AW1644" i="13"/>
  <c r="AS1645" i="13"/>
  <c r="BE1648" i="13"/>
  <c r="AW1651" i="13"/>
  <c r="BE1652" i="13"/>
  <c r="AW1655" i="13"/>
  <c r="BE1656" i="13"/>
  <c r="BI1658" i="13"/>
  <c r="AP2126" i="13"/>
  <c r="BF2128" i="13"/>
  <c r="AX2131" i="13"/>
  <c r="AP2134" i="13"/>
  <c r="BF2136" i="13"/>
  <c r="AX2139" i="13"/>
  <c r="AP2142" i="13"/>
  <c r="BF2144" i="13"/>
  <c r="AX2147" i="13"/>
  <c r="BB2153" i="13"/>
  <c r="AL2159" i="13"/>
  <c r="AX2178" i="13"/>
  <c r="BF2183" i="13"/>
  <c r="AX2185" i="13"/>
  <c r="BB2190" i="13"/>
  <c r="AX2191" i="13"/>
  <c r="BF2192" i="13"/>
  <c r="AL2195" i="13"/>
  <c r="BB2197" i="13"/>
  <c r="AL2199" i="13"/>
  <c r="AP2200" i="13"/>
  <c r="AX2201" i="13"/>
  <c r="BF2202" i="13"/>
  <c r="AP2204" i="13"/>
  <c r="AT2206" i="13"/>
  <c r="AL2208" i="13"/>
  <c r="AT2209" i="13"/>
  <c r="BB2210" i="13"/>
  <c r="AL2212" i="13"/>
  <c r="AT2213" i="13"/>
  <c r="AX2726" i="13"/>
  <c r="AL2730" i="13"/>
  <c r="AP2796" i="13"/>
  <c r="BB2709" i="13"/>
  <c r="AT2712" i="13"/>
  <c r="BF2712" i="13"/>
  <c r="AL2715" i="13"/>
  <c r="AT2720" i="13"/>
  <c r="AX2742" i="13"/>
  <c r="BF2759" i="13"/>
  <c r="BF2763" i="13"/>
  <c r="AP2792" i="13"/>
  <c r="AP2793" i="13"/>
  <c r="AL2699" i="13"/>
  <c r="AT2701" i="13"/>
  <c r="AT2725" i="13"/>
  <c r="AT2748" i="13"/>
  <c r="AX2750" i="13"/>
  <c r="AL2755" i="13"/>
  <c r="BB2769" i="13"/>
  <c r="BB2777" i="13"/>
  <c r="BB2781" i="13"/>
  <c r="BB2789" i="13"/>
  <c r="BF2744" i="13"/>
  <c r="BF2764" i="13"/>
  <c r="AX2767" i="13"/>
  <c r="AT2702" i="13"/>
  <c r="BF2702" i="13"/>
  <c r="AL2705" i="13"/>
  <c r="BF2710" i="13"/>
  <c r="BF2718" i="13"/>
  <c r="BB2719" i="13"/>
  <c r="AT2722" i="13"/>
  <c r="BF2722" i="13"/>
  <c r="BB2723" i="13"/>
  <c r="AL2725" i="13"/>
  <c r="AL2733" i="13"/>
  <c r="AL2756" i="13"/>
  <c r="BF2765" i="13"/>
  <c r="AT2699" i="13"/>
  <c r="AL2714" i="13"/>
  <c r="AT2754" i="13"/>
  <c r="BB2779" i="13"/>
  <c r="BB2791" i="13"/>
  <c r="BI1102" i="13"/>
  <c r="AW1090" i="13"/>
  <c r="BE1091" i="13"/>
  <c r="AO1095" i="13"/>
  <c r="AW1096" i="13"/>
  <c r="BI1099" i="13"/>
  <c r="BA1101" i="13"/>
  <c r="BA1105" i="13"/>
  <c r="BA1108" i="13"/>
  <c r="AW1112" i="13"/>
  <c r="BE1121" i="13"/>
  <c r="AS1122" i="13"/>
  <c r="AO1123" i="13"/>
  <c r="BA1123" i="13"/>
  <c r="AS1132" i="13"/>
  <c r="AS1144" i="13"/>
  <c r="BA1145" i="13"/>
  <c r="AW1146" i="13"/>
  <c r="BE1150" i="13"/>
  <c r="AS1151" i="13"/>
  <c r="BE1153" i="13"/>
  <c r="AS1154" i="13"/>
  <c r="AO1155" i="13"/>
  <c r="AS1157" i="13"/>
  <c r="BA1157" i="13"/>
  <c r="BI1158" i="13"/>
  <c r="AS1163" i="13"/>
  <c r="AS1173" i="13"/>
  <c r="AO1177" i="13"/>
  <c r="BA1177" i="13"/>
  <c r="AS1182" i="13"/>
  <c r="AS1287" i="13"/>
  <c r="BA1288" i="13"/>
  <c r="BI1289" i="13"/>
  <c r="AS1291" i="13"/>
  <c r="BA1292" i="13"/>
  <c r="BI1293" i="13"/>
  <c r="AS1295" i="13"/>
  <c r="BA1296" i="13"/>
  <c r="BI1297" i="13"/>
  <c r="AS1299" i="13"/>
  <c r="BA1300" i="13"/>
  <c r="BI1301" i="13"/>
  <c r="AS1303" i="13"/>
  <c r="BA1304" i="13"/>
  <c r="BI1305" i="13"/>
  <c r="AS1307" i="13"/>
  <c r="AW1343" i="13"/>
  <c r="AW1351" i="13"/>
  <c r="AO1365" i="13"/>
  <c r="BA1365" i="13"/>
  <c r="BI1374" i="13"/>
  <c r="BE1381" i="13"/>
  <c r="AS1382" i="13"/>
  <c r="AS1404" i="13"/>
  <c r="AO1420" i="13"/>
  <c r="BA1436" i="13"/>
  <c r="AO1093" i="13"/>
  <c r="AS1095" i="13"/>
  <c r="BE1097" i="13"/>
  <c r="AO1099" i="13"/>
  <c r="BE1104" i="13"/>
  <c r="BA1112" i="13"/>
  <c r="AS1120" i="13"/>
  <c r="AW1138" i="13"/>
  <c r="AO1140" i="13"/>
  <c r="BI1140" i="13"/>
  <c r="BI1146" i="13"/>
  <c r="AS1148" i="13"/>
  <c r="BA1149" i="13"/>
  <c r="AW1150" i="13"/>
  <c r="BI1165" i="13"/>
  <c r="BE1166" i="13"/>
  <c r="BA1168" i="13"/>
  <c r="BA1171" i="13"/>
  <c r="BE1173" i="13"/>
  <c r="BI1187" i="13"/>
  <c r="BE1191" i="13"/>
  <c r="BI1290" i="13"/>
  <c r="AS1292" i="13"/>
  <c r="BA1293" i="13"/>
  <c r="BI1294" i="13"/>
  <c r="AS1296" i="13"/>
  <c r="BA1297" i="13"/>
  <c r="BI1298" i="13"/>
  <c r="AS1300" i="13"/>
  <c r="BA1301" i="13"/>
  <c r="BI1302" i="13"/>
  <c r="AS1304" i="13"/>
  <c r="BA1305" i="13"/>
  <c r="BI1306" i="13"/>
  <c r="BE1364" i="13"/>
  <c r="AO1374" i="13"/>
  <c r="AW1381" i="13"/>
  <c r="BA1106" i="13"/>
  <c r="BI1125" i="13"/>
  <c r="BI1169" i="13"/>
  <c r="BI1178" i="13"/>
  <c r="BI1184" i="13"/>
  <c r="AS1448" i="13"/>
  <c r="BA1449" i="13"/>
  <c r="BI1450" i="13"/>
  <c r="AS1452" i="13"/>
  <c r="BA1453" i="13"/>
  <c r="BI1454" i="13"/>
  <c r="AS1456" i="13"/>
  <c r="BA1457" i="13"/>
  <c r="BI1458" i="13"/>
  <c r="AS1460" i="13"/>
  <c r="BA1461" i="13"/>
  <c r="BI1462" i="13"/>
  <c r="AS1464" i="13"/>
  <c r="BA1465" i="13"/>
  <c r="BI1466" i="13"/>
  <c r="AS1468" i="13"/>
  <c r="BA1469" i="13"/>
  <c r="BI1470" i="13"/>
  <c r="AS1472" i="13"/>
  <c r="BA1473" i="13"/>
  <c r="BA1109" i="13"/>
  <c r="BA1118" i="13"/>
  <c r="BI1141" i="13"/>
  <c r="AS1161" i="13"/>
  <c r="AS1164" i="13"/>
  <c r="BA1178" i="13"/>
  <c r="AS1189" i="13"/>
  <c r="BA1189" i="13"/>
  <c r="AO896" i="13"/>
  <c r="B922" i="13" s="1"/>
  <c r="CB1088" i="13"/>
  <c r="AO1091" i="13"/>
  <c r="AS1093" i="13"/>
  <c r="BE1095" i="13"/>
  <c r="BI1097" i="13"/>
  <c r="BI1100" i="13"/>
  <c r="AS1102" i="13"/>
  <c r="BI1104" i="13"/>
  <c r="BE1105" i="13"/>
  <c r="AS1109" i="13"/>
  <c r="BA1110" i="13"/>
  <c r="AW1132" i="13"/>
  <c r="BI1132" i="13"/>
  <c r="BE1133" i="13"/>
  <c r="BA1162" i="13"/>
  <c r="AW1166" i="13"/>
  <c r="BE1167" i="13"/>
  <c r="AW1182" i="13"/>
  <c r="AO1187" i="13"/>
  <c r="BA1187" i="13"/>
  <c r="BI1287" i="13"/>
  <c r="AS1289" i="13"/>
  <c r="BA1290" i="13"/>
  <c r="BI1291" i="13"/>
  <c r="AS1293" i="13"/>
  <c r="BA1294" i="13"/>
  <c r="BI1295" i="13"/>
  <c r="AS1297" i="13"/>
  <c r="BA1298" i="13"/>
  <c r="BI1299" i="13"/>
  <c r="AS1301" i="13"/>
  <c r="BA1302" i="13"/>
  <c r="BI1303" i="13"/>
  <c r="AS1305" i="13"/>
  <c r="BA1306" i="13"/>
  <c r="BI1307" i="13"/>
  <c r="AW1390" i="13"/>
  <c r="AO1392" i="13"/>
  <c r="AO538" i="13"/>
  <c r="B567" i="13" s="1"/>
  <c r="AS1089" i="13"/>
  <c r="BI1089" i="13"/>
  <c r="BE1093" i="13"/>
  <c r="AW1098" i="13"/>
  <c r="BE1099" i="13"/>
  <c r="AS1103" i="13"/>
  <c r="BI1105" i="13"/>
  <c r="BA1107" i="13"/>
  <c r="BI1126" i="13"/>
  <c r="AO1129" i="13"/>
  <c r="BI1136" i="13"/>
  <c r="AO1157" i="13"/>
  <c r="AS1159" i="13"/>
  <c r="BI1160" i="13"/>
  <c r="AO1163" i="13"/>
  <c r="BA1176" i="13"/>
  <c r="AW1177" i="13"/>
  <c r="AO1359" i="13"/>
  <c r="BA1092" i="13"/>
  <c r="AS1097" i="13"/>
  <c r="BI1109" i="13"/>
  <c r="AS1125" i="13"/>
  <c r="BA1125" i="13"/>
  <c r="BI1152" i="13"/>
  <c r="BA1160" i="13"/>
  <c r="BI1174" i="13"/>
  <c r="AS1179" i="13"/>
  <c r="BA1342" i="13"/>
  <c r="AW1116" i="13"/>
  <c r="BI1116" i="13"/>
  <c r="BE1117" i="13"/>
  <c r="AO1124" i="13"/>
  <c r="AO1127" i="13"/>
  <c r="BA1127" i="13"/>
  <c r="AS1129" i="13"/>
  <c r="BA1132" i="13"/>
  <c r="BE1134" i="13"/>
  <c r="AW1136" i="13"/>
  <c r="BE1139" i="13"/>
  <c r="AO1143" i="13"/>
  <c r="BA1143" i="13"/>
  <c r="AW1144" i="13"/>
  <c r="BE1151" i="13"/>
  <c r="BA1155" i="13"/>
  <c r="BE1159" i="13"/>
  <c r="BI1166" i="13"/>
  <c r="BA1172" i="13"/>
  <c r="AW1180" i="13"/>
  <c r="BI1180" i="13"/>
  <c r="BA1182" i="13"/>
  <c r="BE1183" i="13"/>
  <c r="AW1308" i="13"/>
  <c r="BE1309" i="13"/>
  <c r="AO1311" i="13"/>
  <c r="AW1312" i="13"/>
  <c r="BV1312" i="13" s="1"/>
  <c r="BW1312" i="13" s="1"/>
  <c r="BE1313" i="13"/>
  <c r="AO1315" i="13"/>
  <c r="AW1316" i="13"/>
  <c r="BE1317" i="13"/>
  <c r="AO1319" i="13"/>
  <c r="AW1320" i="13"/>
  <c r="BE1321" i="13"/>
  <c r="AO1323" i="13"/>
  <c r="AW1324" i="13"/>
  <c r="BE1325" i="13"/>
  <c r="AO1327" i="13"/>
  <c r="AW1328" i="13"/>
  <c r="BE1329" i="13"/>
  <c r="AO1331" i="13"/>
  <c r="AW1332" i="13"/>
  <c r="BE1333" i="13"/>
  <c r="AO1335" i="13"/>
  <c r="AW1336" i="13"/>
  <c r="BE1337" i="13"/>
  <c r="AO1339" i="13"/>
  <c r="BI1341" i="13"/>
  <c r="BI1343" i="13"/>
  <c r="BI1345" i="13"/>
  <c r="AO1349" i="13"/>
  <c r="AO1351" i="13"/>
  <c r="BE1356" i="13"/>
  <c r="AS1363" i="13"/>
  <c r="AS1365" i="13"/>
  <c r="BI1366" i="13"/>
  <c r="BA1370" i="13"/>
  <c r="AW1379" i="13"/>
  <c r="BI1379" i="13"/>
  <c r="BI1381" i="13"/>
  <c r="AW1388" i="13"/>
  <c r="BE1398" i="13"/>
  <c r="AS1408" i="13"/>
  <c r="BI1409" i="13"/>
  <c r="BA1413" i="13"/>
  <c r="BI1416" i="13"/>
  <c r="BA1418" i="13"/>
  <c r="BI1423" i="13"/>
  <c r="BE1426" i="13"/>
  <c r="BI1435" i="13"/>
  <c r="BE1445" i="13"/>
  <c r="AW1447" i="13"/>
  <c r="BE1448" i="13"/>
  <c r="AO1450" i="13"/>
  <c r="AW1451" i="13"/>
  <c r="BE1452" i="13"/>
  <c r="AO1454" i="13"/>
  <c r="AW1455" i="13"/>
  <c r="BE1456" i="13"/>
  <c r="AO1458" i="13"/>
  <c r="AW1459" i="13"/>
  <c r="BE1460" i="13"/>
  <c r="AO1462" i="13"/>
  <c r="AW1463" i="13"/>
  <c r="BE1464" i="13"/>
  <c r="AO1466" i="13"/>
  <c r="AW1467" i="13"/>
  <c r="BE1468" i="13"/>
  <c r="AO1470" i="13"/>
  <c r="AW1471" i="13"/>
  <c r="BE1472" i="13"/>
  <c r="BI1308" i="13"/>
  <c r="AS1310" i="13"/>
  <c r="BA1311" i="13"/>
  <c r="BI1312" i="13"/>
  <c r="AS1314" i="13"/>
  <c r="BA1315" i="13"/>
  <c r="BI1316" i="13"/>
  <c r="AS1318" i="13"/>
  <c r="BA1319" i="13"/>
  <c r="BI1320" i="13"/>
  <c r="AS1322" i="13"/>
  <c r="BA1323" i="13"/>
  <c r="BI1324" i="13"/>
  <c r="AS1326" i="13"/>
  <c r="BA1327" i="13"/>
  <c r="BI1328" i="13"/>
  <c r="AS1330" i="13"/>
  <c r="BA1331" i="13"/>
  <c r="BI1332" i="13"/>
  <c r="AS1334" i="13"/>
  <c r="BA1335" i="13"/>
  <c r="BI1336" i="13"/>
  <c r="AS1338" i="13"/>
  <c r="AS1355" i="13"/>
  <c r="AS1357" i="13"/>
  <c r="AS1359" i="13"/>
  <c r="AS1372" i="13"/>
  <c r="BA1383" i="13"/>
  <c r="AS1399" i="13"/>
  <c r="BI1407" i="13"/>
  <c r="AS1413" i="13"/>
  <c r="AS1439" i="13"/>
  <c r="BA1444" i="13"/>
  <c r="AW1639" i="13"/>
  <c r="AS1113" i="13"/>
  <c r="AW1114" i="13"/>
  <c r="AW1120" i="13"/>
  <c r="BI1122" i="13"/>
  <c r="BE1123" i="13"/>
  <c r="AO1133" i="13"/>
  <c r="AW1134" i="13"/>
  <c r="BE1137" i="13"/>
  <c r="AS1138" i="13"/>
  <c r="BI1139" i="13"/>
  <c r="BA1141" i="13"/>
  <c r="AS1143" i="13"/>
  <c r="BA1144" i="13"/>
  <c r="AW1145" i="13"/>
  <c r="AW1148" i="13"/>
  <c r="BI1148" i="13"/>
  <c r="BE1149" i="13"/>
  <c r="AS1152" i="13"/>
  <c r="AW1164" i="13"/>
  <c r="BI1164" i="13"/>
  <c r="BI1170" i="13"/>
  <c r="AO1175" i="13"/>
  <c r="BA1175" i="13"/>
  <c r="AW1186" i="13"/>
  <c r="AO1188" i="13"/>
  <c r="AO1191" i="13"/>
  <c r="BA1191" i="13"/>
  <c r="AO1308" i="13"/>
  <c r="AW1309" i="13"/>
  <c r="BE1310" i="13"/>
  <c r="AO1312" i="13"/>
  <c r="BE1340" i="13"/>
  <c r="AS1347" i="13"/>
  <c r="AW1354" i="13"/>
  <c r="AW1356" i="13"/>
  <c r="AO1362" i="13"/>
  <c r="AW1369" i="13"/>
  <c r="AO1377" i="13"/>
  <c r="BA1377" i="13"/>
  <c r="BI1386" i="13"/>
  <c r="AS1392" i="13"/>
  <c r="BA1395" i="13"/>
  <c r="AW1405" i="13"/>
  <c r="BA1414" i="13"/>
  <c r="AW1424" i="13"/>
  <c r="AW1426" i="13"/>
  <c r="BA1442" i="13"/>
  <c r="BE1443" i="13"/>
  <c r="AW1445" i="13"/>
  <c r="BI1106" i="13"/>
  <c r="BI1114" i="13"/>
  <c r="AO1117" i="13"/>
  <c r="BI1123" i="13"/>
  <c r="BE1127" i="13"/>
  <c r="AW1129" i="13"/>
  <c r="AS1130" i="13"/>
  <c r="BE1135" i="13"/>
  <c r="BE1143" i="13"/>
  <c r="AO1145" i="13"/>
  <c r="AW1152" i="13"/>
  <c r="AS1153" i="13"/>
  <c r="BI1154" i="13"/>
  <c r="AO1159" i="13"/>
  <c r="BA1159" i="13"/>
  <c r="BI1162" i="13"/>
  <c r="BA1164" i="13"/>
  <c r="AS1166" i="13"/>
  <c r="BA1167" i="13"/>
  <c r="AS1175" i="13"/>
  <c r="BI1176" i="13"/>
  <c r="AO1181" i="13"/>
  <c r="BE1182" i="13"/>
  <c r="AW1184" i="13"/>
  <c r="BE1187" i="13"/>
  <c r="AO1309" i="13"/>
  <c r="AW1310" i="13"/>
  <c r="BE1311" i="13"/>
  <c r="AO1313" i="13"/>
  <c r="AW1314" i="13"/>
  <c r="BE1315" i="13"/>
  <c r="AO1317" i="13"/>
  <c r="AW1318" i="13"/>
  <c r="BE1319" i="13"/>
  <c r="AO1321" i="13"/>
  <c r="BV1321" i="13" s="1"/>
  <c r="BW1321" i="13" s="1"/>
  <c r="AW1322" i="13"/>
  <c r="BE1323" i="13"/>
  <c r="AO1325" i="13"/>
  <c r="AW1326" i="13"/>
  <c r="BE1327" i="13"/>
  <c r="AO1329" i="13"/>
  <c r="AW1330" i="13"/>
  <c r="BE1331" i="13"/>
  <c r="AO1333" i="13"/>
  <c r="AW1334" i="13"/>
  <c r="BE1335" i="13"/>
  <c r="AO1337" i="13"/>
  <c r="AW1338" i="13"/>
  <c r="AW1340" i="13"/>
  <c r="AO1346" i="13"/>
  <c r="BA1352" i="13"/>
  <c r="BA1354" i="13"/>
  <c r="BA1356" i="13"/>
  <c r="BE1359" i="13"/>
  <c r="BE1361" i="13"/>
  <c r="AO1367" i="13"/>
  <c r="AS1375" i="13"/>
  <c r="AS1377" i="13"/>
  <c r="AO1384" i="13"/>
  <c r="AS1393" i="13"/>
  <c r="AO1403" i="13"/>
  <c r="AO1405" i="13"/>
  <c r="AS1407" i="13"/>
  <c r="BV1407" i="13" s="1"/>
  <c r="BW1407" i="13" s="1"/>
  <c r="BA1412" i="13"/>
  <c r="AS1421" i="13"/>
  <c r="AW1422" i="13"/>
  <c r="AO1424" i="13"/>
  <c r="BA1426" i="13"/>
  <c r="AO1431" i="13"/>
  <c r="AW1441" i="13"/>
  <c r="AS1308" i="13"/>
  <c r="BA1309" i="13"/>
  <c r="BI1310" i="13"/>
  <c r="AS1312" i="13"/>
  <c r="BA1313" i="13"/>
  <c r="BI1314" i="13"/>
  <c r="AS1316" i="13"/>
  <c r="BA1317" i="13"/>
  <c r="BI1318" i="13"/>
  <c r="AS1320" i="13"/>
  <c r="BA1321" i="13"/>
  <c r="BI1322" i="13"/>
  <c r="AS1324" i="13"/>
  <c r="BA1325" i="13"/>
  <c r="BI1326" i="13"/>
  <c r="AS1328" i="13"/>
  <c r="BA1329" i="13"/>
  <c r="BI1330" i="13"/>
  <c r="AS1332" i="13"/>
  <c r="BA1333" i="13"/>
  <c r="BI1334" i="13"/>
  <c r="AS1336" i="13"/>
  <c r="BA1337" i="13"/>
  <c r="BI1338" i="13"/>
  <c r="BA1344" i="13"/>
  <c r="BA1346" i="13"/>
  <c r="BA1348" i="13"/>
  <c r="BE1351" i="13"/>
  <c r="AW1359" i="13"/>
  <c r="BI1365" i="13"/>
  <c r="BA1367" i="13"/>
  <c r="AW1374" i="13"/>
  <c r="BA1382" i="13"/>
  <c r="AW1392" i="13"/>
  <c r="BA1396" i="13"/>
  <c r="BI1401" i="13"/>
  <c r="BA1410" i="13"/>
  <c r="BI1415" i="13"/>
  <c r="AW1420" i="13"/>
  <c r="BE1430" i="13"/>
  <c r="AS1440" i="13"/>
  <c r="BI1441" i="13"/>
  <c r="BA1445" i="13"/>
  <c r="AO1340" i="13"/>
  <c r="BE1342" i="13"/>
  <c r="AW1345" i="13"/>
  <c r="AO1348" i="13"/>
  <c r="BE1350" i="13"/>
  <c r="AW1353" i="13"/>
  <c r="AO1356" i="13"/>
  <c r="BE1358" i="13"/>
  <c r="AW1361" i="13"/>
  <c r="AO1364" i="13"/>
  <c r="AO1369" i="13"/>
  <c r="AW1371" i="13"/>
  <c r="BE1373" i="13"/>
  <c r="BA1374" i="13"/>
  <c r="AO1376" i="13"/>
  <c r="AW1378" i="13"/>
  <c r="AO1383" i="13"/>
  <c r="AW1385" i="13"/>
  <c r="BE1387" i="13"/>
  <c r="BE1389" i="13"/>
  <c r="BA1390" i="13"/>
  <c r="AO1396" i="13"/>
  <c r="AW1398" i="13"/>
  <c r="AW1400" i="13"/>
  <c r="AS1401" i="13"/>
  <c r="BE1406" i="13"/>
  <c r="AO1409" i="13"/>
  <c r="AO1411" i="13"/>
  <c r="BI1411" i="13"/>
  <c r="AW1417" i="13"/>
  <c r="BE1419" i="13"/>
  <c r="BE1421" i="13"/>
  <c r="BA1422" i="13"/>
  <c r="AO1428" i="13"/>
  <c r="AW1430" i="13"/>
  <c r="AW1432" i="13"/>
  <c r="AS1433" i="13"/>
  <c r="BE1438" i="13"/>
  <c r="AO1441" i="13"/>
  <c r="AO1443" i="13"/>
  <c r="BI1443" i="13"/>
  <c r="BA1513" i="13"/>
  <c r="AW1339" i="13"/>
  <c r="AO1342" i="13"/>
  <c r="BE1344" i="13"/>
  <c r="AW1347" i="13"/>
  <c r="AO1350" i="13"/>
  <c r="BE1352" i="13"/>
  <c r="AW1355" i="13"/>
  <c r="AO1358" i="13"/>
  <c r="BE1360" i="13"/>
  <c r="AW1363" i="13"/>
  <c r="AO1366" i="13"/>
  <c r="AW1368" i="13"/>
  <c r="AS1369" i="13"/>
  <c r="BE1370" i="13"/>
  <c r="AO1373" i="13"/>
  <c r="BE1377" i="13"/>
  <c r="AO1380" i="13"/>
  <c r="AO1385" i="13"/>
  <c r="AO1387" i="13"/>
  <c r="BI1387" i="13"/>
  <c r="AW1393" i="13"/>
  <c r="BE1395" i="13"/>
  <c r="BE1397" i="13"/>
  <c r="BA1398" i="13"/>
  <c r="AO1404" i="13"/>
  <c r="AW1406" i="13"/>
  <c r="AW1408" i="13"/>
  <c r="AS1409" i="13"/>
  <c r="BE1414" i="13"/>
  <c r="AO1417" i="13"/>
  <c r="AO1419" i="13"/>
  <c r="BI1419" i="13"/>
  <c r="AW1425" i="13"/>
  <c r="BE1427" i="13"/>
  <c r="BE1429" i="13"/>
  <c r="BA1430" i="13"/>
  <c r="AO1436" i="13"/>
  <c r="AW1438" i="13"/>
  <c r="AW1440" i="13"/>
  <c r="AS1441" i="13"/>
  <c r="BE1446" i="13"/>
  <c r="BA1447" i="13"/>
  <c r="BI1448" i="13"/>
  <c r="AS1450" i="13"/>
  <c r="BA1451" i="13"/>
  <c r="BI1452" i="13"/>
  <c r="AS1454" i="13"/>
  <c r="BA1455" i="13"/>
  <c r="BI1456" i="13"/>
  <c r="AS1458" i="13"/>
  <c r="BA1459" i="13"/>
  <c r="BI1460" i="13"/>
  <c r="AS1462" i="13"/>
  <c r="BA1463" i="13"/>
  <c r="AW1341" i="13"/>
  <c r="AO1344" i="13"/>
  <c r="BE1346" i="13"/>
  <c r="AW1349" i="13"/>
  <c r="AO1352" i="13"/>
  <c r="BE1354" i="13"/>
  <c r="AW1357" i="13"/>
  <c r="AO1360" i="13"/>
  <c r="BE1362" i="13"/>
  <c r="AW1365" i="13"/>
  <c r="BE1367" i="13"/>
  <c r="AW1372" i="13"/>
  <c r="BE1374" i="13"/>
  <c r="BE1379" i="13"/>
  <c r="AO1382" i="13"/>
  <c r="AW1384" i="13"/>
  <c r="AS1385" i="13"/>
  <c r="BE1390" i="13"/>
  <c r="AO1393" i="13"/>
  <c r="AO1395" i="13"/>
  <c r="BI1395" i="13"/>
  <c r="AW1401" i="13"/>
  <c r="BE1403" i="13"/>
  <c r="BE1405" i="13"/>
  <c r="BA1406" i="13"/>
  <c r="AO1412" i="13"/>
  <c r="AW1414" i="13"/>
  <c r="AW1416" i="13"/>
  <c r="AS1417" i="13"/>
  <c r="BE1422" i="13"/>
  <c r="AO1425" i="13"/>
  <c r="AO1427" i="13"/>
  <c r="BI1427" i="13"/>
  <c r="AW1433" i="13"/>
  <c r="BE1435" i="13"/>
  <c r="BE1437" i="13"/>
  <c r="BA1438" i="13"/>
  <c r="AO1444" i="13"/>
  <c r="AW1446" i="13"/>
  <c r="BI1474" i="13"/>
  <c r="AS1476" i="13"/>
  <c r="BA1477" i="13"/>
  <c r="BI1478" i="13"/>
  <c r="AS1480" i="13"/>
  <c r="BA1481" i="13"/>
  <c r="BI1482" i="13"/>
  <c r="AS1484" i="13"/>
  <c r="BA1485" i="13"/>
  <c r="BI1486" i="13"/>
  <c r="AS1488" i="13"/>
  <c r="BA1489" i="13"/>
  <c r="BI1490" i="13"/>
  <c r="AS1492" i="13"/>
  <c r="BA1493" i="13"/>
  <c r="BI1494" i="13"/>
  <c r="AS1496" i="13"/>
  <c r="BA1497" i="13"/>
  <c r="BI1498" i="13"/>
  <c r="AS1500" i="13"/>
  <c r="BA1501" i="13"/>
  <c r="BI1502" i="13"/>
  <c r="AS1504" i="13"/>
  <c r="BA1505" i="13"/>
  <c r="BI1506" i="13"/>
  <c r="AO1509" i="13"/>
  <c r="BE1510" i="13"/>
  <c r="AO1514" i="13"/>
  <c r="BE1515" i="13"/>
  <c r="AS1516" i="13"/>
  <c r="AS1518" i="13"/>
  <c r="BA1519" i="13"/>
  <c r="BI1520" i="13"/>
  <c r="AS1522" i="13"/>
  <c r="BA1523" i="13"/>
  <c r="BI1524" i="13"/>
  <c r="AS1526" i="13"/>
  <c r="BA1527" i="13"/>
  <c r="BI1528" i="13"/>
  <c r="AS1530" i="13"/>
  <c r="BA1531" i="13"/>
  <c r="BI1532" i="13"/>
  <c r="AS1534" i="13"/>
  <c r="BA1535" i="13"/>
  <c r="BI1536" i="13"/>
  <c r="AS1538" i="13"/>
  <c r="BA1539" i="13"/>
  <c r="BI1540" i="13"/>
  <c r="AS1542" i="13"/>
  <c r="BA1543" i="13"/>
  <c r="BI1544" i="13"/>
  <c r="AS1546" i="13"/>
  <c r="BA1547" i="13"/>
  <c r="BI1548" i="13"/>
  <c r="AS1550" i="13"/>
  <c r="BA1551" i="13"/>
  <c r="BI1552" i="13"/>
  <c r="AS1554" i="13"/>
  <c r="BA1555" i="13"/>
  <c r="BI1556" i="13"/>
  <c r="AS1558" i="13"/>
  <c r="BA1559" i="13"/>
  <c r="BI1560" i="13"/>
  <c r="AS1562" i="13"/>
  <c r="BA1563" i="13"/>
  <c r="BI1564" i="13"/>
  <c r="AS1566" i="13"/>
  <c r="BA1567" i="13"/>
  <c r="BI1568" i="13"/>
  <c r="AW1367" i="13"/>
  <c r="AO1370" i="13"/>
  <c r="BE1372" i="13"/>
  <c r="AW1375" i="13"/>
  <c r="AO1378" i="13"/>
  <c r="BE1380" i="13"/>
  <c r="AW1383" i="13"/>
  <c r="AO1386" i="13"/>
  <c r="BE1388" i="13"/>
  <c r="AW1391" i="13"/>
  <c r="AO1394" i="13"/>
  <c r="BE1396" i="13"/>
  <c r="AW1399" i="13"/>
  <c r="AO1402" i="13"/>
  <c r="BE1404" i="13"/>
  <c r="AW1407" i="13"/>
  <c r="AO1410" i="13"/>
  <c r="BE1412" i="13"/>
  <c r="AW1415" i="13"/>
  <c r="AO1418" i="13"/>
  <c r="BE1420" i="13"/>
  <c r="AW1423" i="13"/>
  <c r="AO1426" i="13"/>
  <c r="BE1428" i="13"/>
  <c r="AW1431" i="13"/>
  <c r="BV1431" i="13" s="1"/>
  <c r="BW1431" i="13" s="1"/>
  <c r="AO1434" i="13"/>
  <c r="BE1436" i="13"/>
  <c r="AW1439" i="13"/>
  <c r="AO1442" i="13"/>
  <c r="BE1444" i="13"/>
  <c r="BI1447" i="13"/>
  <c r="AS1449" i="13"/>
  <c r="BA1450" i="13"/>
  <c r="BI1451" i="13"/>
  <c r="AS1453" i="13"/>
  <c r="BA1454" i="13"/>
  <c r="BI1455" i="13"/>
  <c r="AS1457" i="13"/>
  <c r="BA1458" i="13"/>
  <c r="BI1459" i="13"/>
  <c r="AS1461" i="13"/>
  <c r="BA1462" i="13"/>
  <c r="BE1508" i="13"/>
  <c r="AW1510" i="13"/>
  <c r="BI1510" i="13"/>
  <c r="BI1512" i="13"/>
  <c r="AW1515" i="13"/>
  <c r="AO1576" i="13"/>
  <c r="AW1577" i="13"/>
  <c r="BE1578" i="13"/>
  <c r="AO1580" i="13"/>
  <c r="BI1464" i="13"/>
  <c r="AS1466" i="13"/>
  <c r="BA1467" i="13"/>
  <c r="BI1468" i="13"/>
  <c r="AS1470" i="13"/>
  <c r="BA1471" i="13"/>
  <c r="BI1472" i="13"/>
  <c r="AS1474" i="13"/>
  <c r="BA1475" i="13"/>
  <c r="BI1476" i="13"/>
  <c r="AS1478" i="13"/>
  <c r="BA1479" i="13"/>
  <c r="BI1480" i="13"/>
  <c r="AS1482" i="13"/>
  <c r="BA1483" i="13"/>
  <c r="BI1484" i="13"/>
  <c r="AS1486" i="13"/>
  <c r="BA1487" i="13"/>
  <c r="BI1488" i="13"/>
  <c r="AS1490" i="13"/>
  <c r="BA1491" i="13"/>
  <c r="BI1492" i="13"/>
  <c r="AS1494" i="13"/>
  <c r="BA1495" i="13"/>
  <c r="BI1496" i="13"/>
  <c r="AS1498" i="13"/>
  <c r="BA1499" i="13"/>
  <c r="BI1500" i="13"/>
  <c r="AS1502" i="13"/>
  <c r="BA1503" i="13"/>
  <c r="BI1504" i="13"/>
  <c r="AS1506" i="13"/>
  <c r="BA1507" i="13"/>
  <c r="AO1510" i="13"/>
  <c r="BE1514" i="13"/>
  <c r="AW1516" i="13"/>
  <c r="AS1517" i="13"/>
  <c r="BI1518" i="13"/>
  <c r="AS1520" i="13"/>
  <c r="BA1521" i="13"/>
  <c r="BI1522" i="13"/>
  <c r="AS1524" i="13"/>
  <c r="BA1525" i="13"/>
  <c r="BI1526" i="13"/>
  <c r="AS1528" i="13"/>
  <c r="BA1529" i="13"/>
  <c r="BI1530" i="13"/>
  <c r="AS1532" i="13"/>
  <c r="BA1533" i="13"/>
  <c r="BI1534" i="13"/>
  <c r="AS1536" i="13"/>
  <c r="BA1537" i="13"/>
  <c r="BI1538" i="13"/>
  <c r="AS1540" i="13"/>
  <c r="BA1541" i="13"/>
  <c r="BI1542" i="13"/>
  <c r="AS1544" i="13"/>
  <c r="BA1545" i="13"/>
  <c r="BI1546" i="13"/>
  <c r="AS1548" i="13"/>
  <c r="BA1549" i="13"/>
  <c r="BI1550" i="13"/>
  <c r="AS1552" i="13"/>
  <c r="BA1553" i="13"/>
  <c r="BI1554" i="13"/>
  <c r="AS1556" i="13"/>
  <c r="BA1557" i="13"/>
  <c r="BI1558" i="13"/>
  <c r="AS1560" i="13"/>
  <c r="BA1561" i="13"/>
  <c r="BI1562" i="13"/>
  <c r="AS1564" i="13"/>
  <c r="BA1565" i="13"/>
  <c r="BI1566" i="13"/>
  <c r="AS1568" i="13"/>
  <c r="BA1569" i="13"/>
  <c r="BI1570" i="13"/>
  <c r="AS1572" i="13"/>
  <c r="BA1573" i="13"/>
  <c r="BI1574" i="13"/>
  <c r="AO1577" i="13"/>
  <c r="AW1578" i="13"/>
  <c r="BE1579" i="13"/>
  <c r="AW1387" i="13"/>
  <c r="AO1390" i="13"/>
  <c r="BE1392" i="13"/>
  <c r="AW1395" i="13"/>
  <c r="AO1398" i="13"/>
  <c r="BE1400" i="13"/>
  <c r="AW1403" i="13"/>
  <c r="AO1406" i="13"/>
  <c r="BE1408" i="13"/>
  <c r="AW1411" i="13"/>
  <c r="AO1414" i="13"/>
  <c r="BE1416" i="13"/>
  <c r="AW1419" i="13"/>
  <c r="AO1422" i="13"/>
  <c r="BE1424" i="13"/>
  <c r="AW1427" i="13"/>
  <c r="AO1430" i="13"/>
  <c r="BE1432" i="13"/>
  <c r="AW1435" i="13"/>
  <c r="AO1438" i="13"/>
  <c r="BE1440" i="13"/>
  <c r="AW1443" i="13"/>
  <c r="AO1446" i="13"/>
  <c r="AS1447" i="13"/>
  <c r="BA1448" i="13"/>
  <c r="BI1449" i="13"/>
  <c r="AS1451" i="13"/>
  <c r="BA1452" i="13"/>
  <c r="BI1453" i="13"/>
  <c r="AS1455" i="13"/>
  <c r="BA1456" i="13"/>
  <c r="BI1457" i="13"/>
  <c r="AS1459" i="13"/>
  <c r="BA1460" i="13"/>
  <c r="BI1461" i="13"/>
  <c r="AS1463" i="13"/>
  <c r="BA1464" i="13"/>
  <c r="BI1465" i="13"/>
  <c r="AW1509" i="13"/>
  <c r="AO1511" i="13"/>
  <c r="BI1511" i="13"/>
  <c r="AW1514" i="13"/>
  <c r="AO1516" i="13"/>
  <c r="BE1660" i="13"/>
  <c r="AP2155" i="13"/>
  <c r="AL2156" i="13"/>
  <c r="AX2160" i="13"/>
  <c r="AT2161" i="13"/>
  <c r="AS1467" i="13"/>
  <c r="BA1468" i="13"/>
  <c r="BI1469" i="13"/>
  <c r="AS1471" i="13"/>
  <c r="BA1472" i="13"/>
  <c r="BI1473" i="13"/>
  <c r="AS1475" i="13"/>
  <c r="BA1476" i="13"/>
  <c r="BI1477" i="13"/>
  <c r="AS1479" i="13"/>
  <c r="BA1480" i="13"/>
  <c r="BI1481" i="13"/>
  <c r="AS1483" i="13"/>
  <c r="BA1484" i="13"/>
  <c r="BI1485" i="13"/>
  <c r="AS1487" i="13"/>
  <c r="BA1488" i="13"/>
  <c r="BI1489" i="13"/>
  <c r="AS1491" i="13"/>
  <c r="BA1492" i="13"/>
  <c r="BI1493" i="13"/>
  <c r="AS1495" i="13"/>
  <c r="BA1496" i="13"/>
  <c r="BI1497" i="13"/>
  <c r="AS1499" i="13"/>
  <c r="BA1500" i="13"/>
  <c r="BI1501" i="13"/>
  <c r="AS1503" i="13"/>
  <c r="BA1504" i="13"/>
  <c r="BI1505" i="13"/>
  <c r="AS1507" i="13"/>
  <c r="BI1508" i="13"/>
  <c r="BE1509" i="13"/>
  <c r="BA1510" i="13"/>
  <c r="AS1514" i="13"/>
  <c r="AO1515" i="13"/>
  <c r="BI1515" i="13"/>
  <c r="AS1519" i="13"/>
  <c r="BA1520" i="13"/>
  <c r="BI1521" i="13"/>
  <c r="AS1523" i="13"/>
  <c r="BA1524" i="13"/>
  <c r="BI1525" i="13"/>
  <c r="AS1527" i="13"/>
  <c r="BA1528" i="13"/>
  <c r="BI1529" i="13"/>
  <c r="AS1531" i="13"/>
  <c r="BA1532" i="13"/>
  <c r="BI1533" i="13"/>
  <c r="AS1535" i="13"/>
  <c r="BA1536" i="13"/>
  <c r="BI1537" i="13"/>
  <c r="AS1539" i="13"/>
  <c r="BA1540" i="13"/>
  <c r="BI1541" i="13"/>
  <c r="AS1543" i="13"/>
  <c r="BA1544" i="13"/>
  <c r="BI1545" i="13"/>
  <c r="AS1547" i="13"/>
  <c r="BA1548" i="13"/>
  <c r="BI1549" i="13"/>
  <c r="AS1551" i="13"/>
  <c r="BA1552" i="13"/>
  <c r="BI1553" i="13"/>
  <c r="AS1555" i="13"/>
  <c r="BA1556" i="13"/>
  <c r="BI1557" i="13"/>
  <c r="AS1559" i="13"/>
  <c r="BA1560" i="13"/>
  <c r="BI1561" i="13"/>
  <c r="AS1563" i="13"/>
  <c r="BA1564" i="13"/>
  <c r="BI1565" i="13"/>
  <c r="AS1567" i="13"/>
  <c r="BA1568" i="13"/>
  <c r="BI1569" i="13"/>
  <c r="AS1571" i="13"/>
  <c r="BA1572" i="13"/>
  <c r="BI1573" i="13"/>
  <c r="AS1575" i="13"/>
  <c r="BI1576" i="13"/>
  <c r="AS1578" i="13"/>
  <c r="BA1579" i="13"/>
  <c r="BI1580" i="13"/>
  <c r="AS1582" i="13"/>
  <c r="AW1635" i="13"/>
  <c r="BE1649" i="13"/>
  <c r="AO1662" i="13"/>
  <c r="AL2205" i="13"/>
  <c r="AX2152" i="13"/>
  <c r="AT2153" i="13"/>
  <c r="BF2157" i="13"/>
  <c r="BB2158" i="13"/>
  <c r="AP2163" i="13"/>
  <c r="BI1463" i="13"/>
  <c r="AS1465" i="13"/>
  <c r="BA1466" i="13"/>
  <c r="BI1467" i="13"/>
  <c r="AS1469" i="13"/>
  <c r="BA1470" i="13"/>
  <c r="BI1471" i="13"/>
  <c r="AS1473" i="13"/>
  <c r="BA1474" i="13"/>
  <c r="BI1475" i="13"/>
  <c r="AS1477" i="13"/>
  <c r="BA1478" i="13"/>
  <c r="BI1479" i="13"/>
  <c r="AS1481" i="13"/>
  <c r="BA1482" i="13"/>
  <c r="BI1483" i="13"/>
  <c r="AS1485" i="13"/>
  <c r="BA1486" i="13"/>
  <c r="BI1487" i="13"/>
  <c r="AS1489" i="13"/>
  <c r="BA1490" i="13"/>
  <c r="BI1491" i="13"/>
  <c r="AS1493" i="13"/>
  <c r="BA1494" i="13"/>
  <c r="BI1495" i="13"/>
  <c r="AS1497" i="13"/>
  <c r="BA1498" i="13"/>
  <c r="BI1499" i="13"/>
  <c r="AS1501" i="13"/>
  <c r="BA1502" i="13"/>
  <c r="BI1503" i="13"/>
  <c r="AS1505" i="13"/>
  <c r="BA1506" i="13"/>
  <c r="BI1507" i="13"/>
  <c r="BA1511" i="13"/>
  <c r="AW1512" i="13"/>
  <c r="AS1513" i="13"/>
  <c r="BI1516" i="13"/>
  <c r="BE1517" i="13"/>
  <c r="BA1518" i="13"/>
  <c r="BI1519" i="13"/>
  <c r="AS1521" i="13"/>
  <c r="BA1522" i="13"/>
  <c r="BI1523" i="13"/>
  <c r="AS1525" i="13"/>
  <c r="BA1526" i="13"/>
  <c r="BI1527" i="13"/>
  <c r="AS1529" i="13"/>
  <c r="BA1530" i="13"/>
  <c r="BI1531" i="13"/>
  <c r="AS1533" i="13"/>
  <c r="BA1534" i="13"/>
  <c r="BI1535" i="13"/>
  <c r="AS1537" i="13"/>
  <c r="BA1538" i="13"/>
  <c r="BI1539" i="13"/>
  <c r="AS1541" i="13"/>
  <c r="BA1542" i="13"/>
  <c r="BI1543" i="13"/>
  <c r="AS1545" i="13"/>
  <c r="BA1546" i="13"/>
  <c r="BI1547" i="13"/>
  <c r="AS1549" i="13"/>
  <c r="BA1550" i="13"/>
  <c r="BI1551" i="13"/>
  <c r="AS1553" i="13"/>
  <c r="BA1554" i="13"/>
  <c r="BI1555" i="13"/>
  <c r="AS1557" i="13"/>
  <c r="BA1558" i="13"/>
  <c r="BI1559" i="13"/>
  <c r="AS1561" i="13"/>
  <c r="BA1562" i="13"/>
  <c r="BI1563" i="13"/>
  <c r="AS1565" i="13"/>
  <c r="BA1566" i="13"/>
  <c r="BI1567" i="13"/>
  <c r="AS1569" i="13"/>
  <c r="AO1646" i="13"/>
  <c r="AL2209" i="13"/>
  <c r="AX2154" i="13"/>
  <c r="AT2155" i="13"/>
  <c r="BF2159" i="13"/>
  <c r="BB2160" i="13"/>
  <c r="BF2164" i="13"/>
  <c r="AP2166" i="13"/>
  <c r="AX2167" i="13"/>
  <c r="BF2168" i="13"/>
  <c r="AP2170" i="13"/>
  <c r="AX2171" i="13"/>
  <c r="BF2172" i="13"/>
  <c r="AP2174" i="13"/>
  <c r="AX2175" i="13"/>
  <c r="BF2176" i="13"/>
  <c r="AT2179" i="13"/>
  <c r="AP2180" i="13"/>
  <c r="BB2184" i="13"/>
  <c r="BB2187" i="13"/>
  <c r="BF2155" i="13"/>
  <c r="BB2156" i="13"/>
  <c r="AP2161" i="13"/>
  <c r="AL2162" i="13"/>
  <c r="AX2164" i="13"/>
  <c r="BF2165" i="13"/>
  <c r="AP2167" i="13"/>
  <c r="AX2168" i="13"/>
  <c r="BF2169" i="13"/>
  <c r="AP2171" i="13"/>
  <c r="AX2172" i="13"/>
  <c r="BF2173" i="13"/>
  <c r="AP2175" i="13"/>
  <c r="AX2176" i="13"/>
  <c r="BB2180" i="13"/>
  <c r="AX2181" i="13"/>
  <c r="BF2151" i="13"/>
  <c r="BB2152" i="13"/>
  <c r="AP2157" i="13"/>
  <c r="AL2158" i="13"/>
  <c r="AX2162" i="13"/>
  <c r="AT2163" i="13"/>
  <c r="AP2164" i="13"/>
  <c r="AX2165" i="13"/>
  <c r="BF2166" i="13"/>
  <c r="AP2168" i="13"/>
  <c r="AX2169" i="13"/>
  <c r="BF2170" i="13"/>
  <c r="AP2172" i="13"/>
  <c r="AX2173" i="13"/>
  <c r="BF2174" i="13"/>
  <c r="AP2176" i="13"/>
  <c r="AX2177" i="13"/>
  <c r="AL2182" i="13"/>
  <c r="BF2182" i="13"/>
  <c r="BB2195" i="13"/>
  <c r="BA1583" i="13"/>
  <c r="BI1584" i="13"/>
  <c r="AS1586" i="13"/>
  <c r="BA1587" i="13"/>
  <c r="BI1588" i="13"/>
  <c r="AS1590" i="13"/>
  <c r="BA1591" i="13"/>
  <c r="BI1592" i="13"/>
  <c r="AS1594" i="13"/>
  <c r="BA1595" i="13"/>
  <c r="BI1596" i="13"/>
  <c r="AS1598" i="13"/>
  <c r="BA1599" i="13"/>
  <c r="BI1600" i="13"/>
  <c r="AS1602" i="13"/>
  <c r="BA1603" i="13"/>
  <c r="BI1604" i="13"/>
  <c r="AS1606" i="13"/>
  <c r="BA1607" i="13"/>
  <c r="BI1608" i="13"/>
  <c r="AS1610" i="13"/>
  <c r="BA1611" i="13"/>
  <c r="BI1612" i="13"/>
  <c r="AS1614" i="13"/>
  <c r="BA1615" i="13"/>
  <c r="BI1616" i="13"/>
  <c r="AS1618" i="13"/>
  <c r="BA1619" i="13"/>
  <c r="BI1620" i="13"/>
  <c r="AS1622" i="13"/>
  <c r="BA1623" i="13"/>
  <c r="BI1624" i="13"/>
  <c r="AS1626" i="13"/>
  <c r="BA1627" i="13"/>
  <c r="BI1628" i="13"/>
  <c r="AS1630" i="13"/>
  <c r="BI1631" i="13"/>
  <c r="BA1633" i="13"/>
  <c r="BA1635" i="13"/>
  <c r="AS1637" i="13"/>
  <c r="BI1638" i="13"/>
  <c r="BI1650" i="13"/>
  <c r="AS1652" i="13"/>
  <c r="BA1653" i="13"/>
  <c r="AO1654" i="13"/>
  <c r="AS1656" i="13"/>
  <c r="BA1657" i="13"/>
  <c r="BI1581" i="13"/>
  <c r="AS1583" i="13"/>
  <c r="BA1584" i="13"/>
  <c r="BI1585" i="13"/>
  <c r="AS1587" i="13"/>
  <c r="BA1588" i="13"/>
  <c r="BI1589" i="13"/>
  <c r="AS1591" i="13"/>
  <c r="BA1592" i="13"/>
  <c r="BI1593" i="13"/>
  <c r="AS1595" i="13"/>
  <c r="BA1596" i="13"/>
  <c r="BI1597" i="13"/>
  <c r="AS1599" i="13"/>
  <c r="BA1600" i="13"/>
  <c r="BI1601" i="13"/>
  <c r="AS1603" i="13"/>
  <c r="BA1604" i="13"/>
  <c r="BI1605" i="13"/>
  <c r="AS1607" i="13"/>
  <c r="BA1608" i="13"/>
  <c r="BI1609" i="13"/>
  <c r="AS1611" i="13"/>
  <c r="BA1612" i="13"/>
  <c r="BI1613" i="13"/>
  <c r="AS1615" i="13"/>
  <c r="BA1616" i="13"/>
  <c r="BI1617" i="13"/>
  <c r="AS1619" i="13"/>
  <c r="BA1620" i="13"/>
  <c r="BI1621" i="13"/>
  <c r="AS1623" i="13"/>
  <c r="BA1624" i="13"/>
  <c r="BI1625" i="13"/>
  <c r="AS1627" i="13"/>
  <c r="BA1628" i="13"/>
  <c r="BI1629" i="13"/>
  <c r="BA1631" i="13"/>
  <c r="AS1633" i="13"/>
  <c r="BI1634" i="13"/>
  <c r="BI1636" i="13"/>
  <c r="BA1638" i="13"/>
  <c r="AS1640" i="13"/>
  <c r="BE1643" i="13"/>
  <c r="BA1650" i="13"/>
  <c r="AO1651" i="13"/>
  <c r="BI1651" i="13"/>
  <c r="AW1652" i="13"/>
  <c r="AS1653" i="13"/>
  <c r="BI1655" i="13"/>
  <c r="AS1657" i="13"/>
  <c r="BA1661" i="13"/>
  <c r="BA1570" i="13"/>
  <c r="BI1571" i="13"/>
  <c r="AS1573" i="13"/>
  <c r="BA1574" i="13"/>
  <c r="AS1576" i="13"/>
  <c r="BA1577" i="13"/>
  <c r="BI1578" i="13"/>
  <c r="AS1580" i="13"/>
  <c r="BA1581" i="13"/>
  <c r="BI1582" i="13"/>
  <c r="AS1584" i="13"/>
  <c r="BA1585" i="13"/>
  <c r="BI1586" i="13"/>
  <c r="AS1588" i="13"/>
  <c r="BA1589" i="13"/>
  <c r="BI1590" i="13"/>
  <c r="AS1592" i="13"/>
  <c r="BA1593" i="13"/>
  <c r="BI1594" i="13"/>
  <c r="AS1596" i="13"/>
  <c r="BA1597" i="13"/>
  <c r="BI1598" i="13"/>
  <c r="AS1600" i="13"/>
  <c r="BA1601" i="13"/>
  <c r="BI1602" i="13"/>
  <c r="AS1604" i="13"/>
  <c r="BA1605" i="13"/>
  <c r="BI1606" i="13"/>
  <c r="AS1608" i="13"/>
  <c r="BA1609" i="13"/>
  <c r="BI1610" i="13"/>
  <c r="AS1612" i="13"/>
  <c r="BA1613" i="13"/>
  <c r="BI1614" i="13"/>
  <c r="AS1616" i="13"/>
  <c r="BA1617" i="13"/>
  <c r="BI1618" i="13"/>
  <c r="AS1620" i="13"/>
  <c r="BA1621" i="13"/>
  <c r="BI1622" i="13"/>
  <c r="AS1624" i="13"/>
  <c r="BA1625" i="13"/>
  <c r="BI1626" i="13"/>
  <c r="AS1628" i="13"/>
  <c r="BA1629" i="13"/>
  <c r="BI1630" i="13"/>
  <c r="BI1632" i="13"/>
  <c r="BA1634" i="13"/>
  <c r="AS1636" i="13"/>
  <c r="AS1638" i="13"/>
  <c r="BI1639" i="13"/>
  <c r="AW1640" i="13"/>
  <c r="AO1642" i="13"/>
  <c r="BE1644" i="13"/>
  <c r="BI1646" i="13"/>
  <c r="AS1650" i="13"/>
  <c r="BA1651" i="13"/>
  <c r="BI1652" i="13"/>
  <c r="AS1654" i="13"/>
  <c r="BA1655" i="13"/>
  <c r="BI1656" i="13"/>
  <c r="AS1661" i="13"/>
  <c r="BI1662" i="13"/>
  <c r="AS1570" i="13"/>
  <c r="BA1571" i="13"/>
  <c r="BI1572" i="13"/>
  <c r="AS1574" i="13"/>
  <c r="AS1577" i="13"/>
  <c r="BA1578" i="13"/>
  <c r="BI1579" i="13"/>
  <c r="AS1581" i="13"/>
  <c r="BA1582" i="13"/>
  <c r="BI1583" i="13"/>
  <c r="AS1585" i="13"/>
  <c r="BA1586" i="13"/>
  <c r="BI1587" i="13"/>
  <c r="AS1589" i="13"/>
  <c r="BA1590" i="13"/>
  <c r="BI1591" i="13"/>
  <c r="AS1593" i="13"/>
  <c r="BA1594" i="13"/>
  <c r="BI1595" i="13"/>
  <c r="AS1597" i="13"/>
  <c r="BA1598" i="13"/>
  <c r="BI1599" i="13"/>
  <c r="AS1601" i="13"/>
  <c r="BA1602" i="13"/>
  <c r="BI1603" i="13"/>
  <c r="AS1605" i="13"/>
  <c r="BA1606" i="13"/>
  <c r="BI1607" i="13"/>
  <c r="AS1609" i="13"/>
  <c r="BA1610" i="13"/>
  <c r="BI1611" i="13"/>
  <c r="AS1613" i="13"/>
  <c r="BA1614" i="13"/>
  <c r="BI1615" i="13"/>
  <c r="AS1617" i="13"/>
  <c r="BA1618" i="13"/>
  <c r="BI1619" i="13"/>
  <c r="AS1621" i="13"/>
  <c r="BA1622" i="13"/>
  <c r="BI1623" i="13"/>
  <c r="AS1625" i="13"/>
  <c r="BA1626" i="13"/>
  <c r="BI1627" i="13"/>
  <c r="AS1629" i="13"/>
  <c r="BA1630" i="13"/>
  <c r="AS1632" i="13"/>
  <c r="AS1634" i="13"/>
  <c r="BI1635" i="13"/>
  <c r="BA1637" i="13"/>
  <c r="BA1639" i="13"/>
  <c r="BA1646" i="13"/>
  <c r="AS1648" i="13"/>
  <c r="AO1649" i="13"/>
  <c r="AT2152" i="13"/>
  <c r="AL2155" i="13"/>
  <c r="BB2157" i="13"/>
  <c r="AT2160" i="13"/>
  <c r="AL2163" i="13"/>
  <c r="BB2164" i="13"/>
  <c r="AL2166" i="13"/>
  <c r="AT2167" i="13"/>
  <c r="BB2168" i="13"/>
  <c r="AL2170" i="13"/>
  <c r="AT2171" i="13"/>
  <c r="BB2172" i="13"/>
  <c r="AL2174" i="13"/>
  <c r="AT2175" i="13"/>
  <c r="BB2176" i="13"/>
  <c r="AL2180" i="13"/>
  <c r="BF2180" i="13"/>
  <c r="AT2185" i="13"/>
  <c r="AL2193" i="13"/>
  <c r="AL2201" i="13"/>
  <c r="AT2210" i="13"/>
  <c r="AP2221" i="13"/>
  <c r="BF2179" i="13"/>
  <c r="AX2182" i="13"/>
  <c r="AP2185" i="13"/>
  <c r="AL2191" i="13"/>
  <c r="AT2196" i="13"/>
  <c r="BB2201" i="13"/>
  <c r="AL2207" i="13"/>
  <c r="AX2186" i="13"/>
  <c r="AP2189" i="13"/>
  <c r="BF2191" i="13"/>
  <c r="AX2194" i="13"/>
  <c r="AP2197" i="13"/>
  <c r="BF2199" i="13"/>
  <c r="AX2202" i="13"/>
  <c r="AP2205" i="13"/>
  <c r="BF2207" i="13"/>
  <c r="AX2210" i="13"/>
  <c r="BF2211" i="13"/>
  <c r="AP2213" i="13"/>
  <c r="AX2222" i="13"/>
  <c r="AP2224" i="13"/>
  <c r="AX2225" i="13"/>
  <c r="BF2226" i="13"/>
  <c r="BB2227" i="13"/>
  <c r="AL2229" i="13"/>
  <c r="AP2231" i="13"/>
  <c r="AX2232" i="13"/>
  <c r="BF2233" i="13"/>
  <c r="AL2240" i="13"/>
  <c r="AT2241" i="13"/>
  <c r="BF2700" i="13"/>
  <c r="AX2703" i="13"/>
  <c r="BF2731" i="13"/>
  <c r="BF2739" i="13"/>
  <c r="AP2755" i="13"/>
  <c r="AP2759" i="13"/>
  <c r="BB2773" i="13"/>
  <c r="AP2804" i="13"/>
  <c r="AP2808" i="13"/>
  <c r="AP2812" i="13"/>
  <c r="AP2816" i="13"/>
  <c r="AP2820" i="13"/>
  <c r="AT2705" i="13"/>
  <c r="BF2713" i="13"/>
  <c r="AX2716" i="13"/>
  <c r="AL2720" i="13"/>
  <c r="BF2721" i="13"/>
  <c r="AP2726" i="13"/>
  <c r="BF2736" i="13"/>
  <c r="AL2739" i="13"/>
  <c r="AT2740" i="13"/>
  <c r="AP2767" i="13"/>
  <c r="AL2768" i="13"/>
  <c r="AX2787" i="13"/>
  <c r="AP2797" i="13"/>
  <c r="AX2188" i="13"/>
  <c r="AP2191" i="13"/>
  <c r="BF2193" i="13"/>
  <c r="AX2196" i="13"/>
  <c r="AP2199" i="13"/>
  <c r="BF2201" i="13"/>
  <c r="AX2204" i="13"/>
  <c r="AP2207" i="13"/>
  <c r="BF2209" i="13"/>
  <c r="AX2211" i="13"/>
  <c r="BF2212" i="13"/>
  <c r="AP2214" i="13"/>
  <c r="AX2215" i="13"/>
  <c r="BF2216" i="13"/>
  <c r="AP2218" i="13"/>
  <c r="AX2219" i="13"/>
  <c r="BF2220" i="13"/>
  <c r="BF2227" i="13"/>
  <c r="AP2229" i="13"/>
  <c r="BF2230" i="13"/>
  <c r="AP2232" i="13"/>
  <c r="AX2233" i="13"/>
  <c r="AT2234" i="13"/>
  <c r="BB2235" i="13"/>
  <c r="AL2237" i="13"/>
  <c r="AT2238" i="13"/>
  <c r="AT2242" i="13"/>
  <c r="BB2243" i="13"/>
  <c r="AX2694" i="13"/>
  <c r="AT2695" i="13"/>
  <c r="AT2706" i="13"/>
  <c r="AL2717" i="13"/>
  <c r="BF2717" i="13"/>
  <c r="AX2720" i="13"/>
  <c r="BF2728" i="13"/>
  <c r="AT2729" i="13"/>
  <c r="AT2747" i="13"/>
  <c r="AP2752" i="13"/>
  <c r="AL2758" i="13"/>
  <c r="AX2761" i="13"/>
  <c r="AT2762" i="13"/>
  <c r="AP2782" i="13"/>
  <c r="BB2782" i="13"/>
  <c r="BB2785" i="13"/>
  <c r="BB2786" i="13"/>
  <c r="AP2794" i="13"/>
  <c r="BF2733" i="13"/>
  <c r="BB2738" i="13"/>
  <c r="AX2743" i="13"/>
  <c r="BF2187" i="13"/>
  <c r="AX2190" i="13"/>
  <c r="AP2193" i="13"/>
  <c r="BF2195" i="13"/>
  <c r="AX2198" i="13"/>
  <c r="AP2201" i="13"/>
  <c r="BF2203" i="13"/>
  <c r="AX2206" i="13"/>
  <c r="AP2209" i="13"/>
  <c r="AP2211" i="13"/>
  <c r="AX2212" i="13"/>
  <c r="BF2213" i="13"/>
  <c r="AP2215" i="13"/>
  <c r="AX2216" i="13"/>
  <c r="BF2217" i="13"/>
  <c r="AP2219" i="13"/>
  <c r="AX2220" i="13"/>
  <c r="BF2221" i="13"/>
  <c r="BF2224" i="13"/>
  <c r="AP2226" i="13"/>
  <c r="AX2234" i="13"/>
  <c r="BF2235" i="13"/>
  <c r="AX2238" i="13"/>
  <c r="BB2240" i="13"/>
  <c r="AL2242" i="13"/>
  <c r="AX2242" i="13"/>
  <c r="AT2243" i="13"/>
  <c r="BF2243" i="13"/>
  <c r="BF2695" i="13"/>
  <c r="AT2696" i="13"/>
  <c r="AP2697" i="13"/>
  <c r="AX2698" i="13"/>
  <c r="AX2717" i="13"/>
  <c r="BF2755" i="13"/>
  <c r="AP2757" i="13"/>
  <c r="BB2760" i="13"/>
  <c r="AL2762" i="13"/>
  <c r="BF2800" i="13"/>
  <c r="AP2802" i="13"/>
  <c r="BF2693" i="13"/>
  <c r="BB2704" i="13"/>
  <c r="AT2707" i="13"/>
  <c r="BB2708" i="13"/>
  <c r="AT2711" i="13"/>
  <c r="AX2714" i="13"/>
  <c r="AT2715" i="13"/>
  <c r="BB2724" i="13"/>
  <c r="AT2730" i="13"/>
  <c r="AX2754" i="13"/>
  <c r="AX2762" i="13"/>
  <c r="BF2786" i="13"/>
  <c r="AP2795" i="13"/>
  <c r="AX2796" i="13"/>
  <c r="AX2800" i="13"/>
  <c r="AP2187" i="13"/>
  <c r="BF2189" i="13"/>
  <c r="AX2192" i="13"/>
  <c r="AP2195" i="13"/>
  <c r="BF2197" i="13"/>
  <c r="AX2200" i="13"/>
  <c r="AP2203" i="13"/>
  <c r="BF2205" i="13"/>
  <c r="AX2208" i="13"/>
  <c r="BF2210" i="13"/>
  <c r="AP2212" i="13"/>
  <c r="AX2213" i="13"/>
  <c r="BF2214" i="13"/>
  <c r="AP2216" i="13"/>
  <c r="AX2217" i="13"/>
  <c r="BF2218" i="13"/>
  <c r="AP2220" i="13"/>
  <c r="AX2221" i="13"/>
  <c r="AT2222" i="13"/>
  <c r="AX2224" i="13"/>
  <c r="BF2225" i="13"/>
  <c r="AP2227" i="13"/>
  <c r="AX2231" i="13"/>
  <c r="BF2232" i="13"/>
  <c r="AT2240" i="13"/>
  <c r="BF2240" i="13"/>
  <c r="BB2241" i="13"/>
  <c r="AL2243" i="13"/>
  <c r="AT2694" i="13"/>
  <c r="AP2698" i="13"/>
  <c r="BF2699" i="13"/>
  <c r="BF2703" i="13"/>
  <c r="AT2716" i="13"/>
  <c r="AL2719" i="13"/>
  <c r="AL2723" i="13"/>
  <c r="BF2734" i="13"/>
  <c r="AL2752" i="13"/>
  <c r="AX2755" i="13"/>
  <c r="AP2758" i="13"/>
  <c r="BB2761" i="13"/>
  <c r="BB2780" i="13"/>
  <c r="BI1095" i="13"/>
  <c r="BA1134" i="13"/>
  <c r="BI1137" i="13"/>
  <c r="BV1417" i="13"/>
  <c r="BW1417" i="13" s="1"/>
  <c r="AS1107" i="13"/>
  <c r="AS1111" i="13"/>
  <c r="BA1114" i="13"/>
  <c r="BA1089" i="13"/>
  <c r="BA1090" i="13"/>
  <c r="CA1086" i="13"/>
  <c r="CA1088" i="13" s="1"/>
  <c r="EC1088" i="13" s="1"/>
  <c r="B2833" i="13" s="1"/>
  <c r="BA1102" i="13"/>
  <c r="BI1108" i="13"/>
  <c r="BA1166" i="13"/>
  <c r="BI1167" i="13"/>
  <c r="BI1091" i="13"/>
  <c r="BA1098" i="13"/>
  <c r="BI1117" i="13"/>
  <c r="AS1091" i="13"/>
  <c r="BA1096" i="13"/>
  <c r="BI1101" i="13"/>
  <c r="BA1103" i="13"/>
  <c r="AS1127" i="13"/>
  <c r="BA1130" i="13"/>
  <c r="BI1133" i="13"/>
  <c r="AS1145" i="13"/>
  <c r="BI1149" i="13"/>
  <c r="AS1171" i="13"/>
  <c r="BI1093" i="13"/>
  <c r="AS1099" i="13"/>
  <c r="BI1107" i="13"/>
  <c r="BA1116" i="13"/>
  <c r="BI1119" i="13"/>
  <c r="AS1123" i="13"/>
  <c r="AS1141" i="13"/>
  <c r="BI1155" i="13"/>
  <c r="AS1177" i="13"/>
  <c r="BI1185" i="13"/>
  <c r="AS1191" i="13"/>
  <c r="BA1148" i="13"/>
  <c r="BI1151" i="13"/>
  <c r="AS1155" i="13"/>
  <c r="BI1171" i="13"/>
  <c r="BA1180" i="13"/>
  <c r="BI1183" i="13"/>
  <c r="AS1187" i="13"/>
  <c r="AO1092" i="13"/>
  <c r="BE1094" i="13"/>
  <c r="AW1097" i="13"/>
  <c r="AO1100" i="13"/>
  <c r="AO1105" i="13"/>
  <c r="AW1107" i="13"/>
  <c r="BE1109" i="13"/>
  <c r="BE1113" i="13"/>
  <c r="BE1115" i="13"/>
  <c r="AW1121" i="13"/>
  <c r="BI1127" i="13"/>
  <c r="AO1135" i="13"/>
  <c r="AO1137" i="13"/>
  <c r="BE1142" i="13"/>
  <c r="AS1149" i="13"/>
  <c r="AW1156" i="13"/>
  <c r="AW1158" i="13"/>
  <c r="AO1164" i="13"/>
  <c r="BA1170" i="13"/>
  <c r="BE1177" i="13"/>
  <c r="BE1179" i="13"/>
  <c r="AW1185" i="13"/>
  <c r="BI1191" i="13"/>
  <c r="AO1640" i="13"/>
  <c r="BA1642" i="13"/>
  <c r="AO1643" i="13"/>
  <c r="BE1653" i="13"/>
  <c r="BE1659" i="13"/>
  <c r="AS1662" i="13"/>
  <c r="AP2225" i="13"/>
  <c r="BE1645" i="13"/>
  <c r="AW1656" i="13"/>
  <c r="AW1659" i="13"/>
  <c r="AW1091" i="13"/>
  <c r="AO1094" i="13"/>
  <c r="BE1096" i="13"/>
  <c r="AW1099" i="13"/>
  <c r="AO1102" i="13"/>
  <c r="AW1104" i="13"/>
  <c r="AS1105" i="13"/>
  <c r="BE1106" i="13"/>
  <c r="AO1109" i="13"/>
  <c r="BI1111" i="13"/>
  <c r="BI1113" i="13"/>
  <c r="BI1115" i="13"/>
  <c r="AO1119" i="13"/>
  <c r="AO1121" i="13"/>
  <c r="BE1126" i="13"/>
  <c r="AS1133" i="13"/>
  <c r="AS1135" i="13"/>
  <c r="AS1137" i="13"/>
  <c r="AW1140" i="13"/>
  <c r="AW1142" i="13"/>
  <c r="AO1148" i="13"/>
  <c r="BA1154" i="13"/>
  <c r="BA1156" i="13"/>
  <c r="BA1158" i="13"/>
  <c r="BE1161" i="13"/>
  <c r="BE1163" i="13"/>
  <c r="AW1169" i="13"/>
  <c r="BI1175" i="13"/>
  <c r="BI1177" i="13"/>
  <c r="BI1179" i="13"/>
  <c r="AO1183" i="13"/>
  <c r="AO1185" i="13"/>
  <c r="BE1190" i="13"/>
  <c r="BE1657" i="13"/>
  <c r="BE1090" i="13"/>
  <c r="AW1093" i="13"/>
  <c r="AO1096" i="13"/>
  <c r="BE1098" i="13"/>
  <c r="AW1101" i="13"/>
  <c r="BE1103" i="13"/>
  <c r="AW1108" i="13"/>
  <c r="BE1110" i="13"/>
  <c r="AS1117" i="13"/>
  <c r="AS1119" i="13"/>
  <c r="AS1121" i="13"/>
  <c r="AW1124" i="13"/>
  <c r="AW1126" i="13"/>
  <c r="AO1132" i="13"/>
  <c r="BA1138" i="13"/>
  <c r="BA1140" i="13"/>
  <c r="BA1142" i="13"/>
  <c r="BE1145" i="13"/>
  <c r="BE1147" i="13"/>
  <c r="AW1153" i="13"/>
  <c r="BI1159" i="13"/>
  <c r="BI1161" i="13"/>
  <c r="BI1163" i="13"/>
  <c r="AO1167" i="13"/>
  <c r="AO1169" i="13"/>
  <c r="BE1174" i="13"/>
  <c r="AS1181" i="13"/>
  <c r="AS1183" i="13"/>
  <c r="AS1185" i="13"/>
  <c r="AW1188" i="13"/>
  <c r="AW1190" i="13"/>
  <c r="AS1646" i="13"/>
  <c r="BI1647" i="13"/>
  <c r="AW1648" i="13"/>
  <c r="AP2217" i="13"/>
  <c r="CC1088" i="13"/>
  <c r="AO1090" i="13"/>
  <c r="BE1092" i="13"/>
  <c r="AW1095" i="13"/>
  <c r="AO1098" i="13"/>
  <c r="BE1100" i="13"/>
  <c r="AO1103" i="13"/>
  <c r="AW1105" i="13"/>
  <c r="AW1110" i="13"/>
  <c r="AO1116" i="13"/>
  <c r="BA1122" i="13"/>
  <c r="BA1124" i="13"/>
  <c r="BA1126" i="13"/>
  <c r="BE1129" i="13"/>
  <c r="BE1131" i="13"/>
  <c r="AW1137" i="13"/>
  <c r="BI1143" i="13"/>
  <c r="BI1145" i="13"/>
  <c r="BI1147" i="13"/>
  <c r="AO1151" i="13"/>
  <c r="AO1153" i="13"/>
  <c r="BE1158" i="13"/>
  <c r="AS1165" i="13"/>
  <c r="AS1167" i="13"/>
  <c r="AS1169" i="13"/>
  <c r="AW1172" i="13"/>
  <c r="AW1174" i="13"/>
  <c r="AO1180" i="13"/>
  <c r="BA1186" i="13"/>
  <c r="BA1188" i="13"/>
  <c r="BA1190" i="13"/>
  <c r="BI1642" i="13"/>
  <c r="AW1643" i="13"/>
  <c r="AS1644" i="13"/>
  <c r="AO1645" i="13"/>
  <c r="BA1647" i="13"/>
  <c r="BI1660" i="13"/>
  <c r="BA1662" i="13"/>
  <c r="AO1663" i="13"/>
  <c r="AX2214" i="13"/>
  <c r="AP2233" i="13"/>
  <c r="AW1103" i="13"/>
  <c r="AO1106" i="13"/>
  <c r="BE1108" i="13"/>
  <c r="AW1111" i="13"/>
  <c r="AO1114" i="13"/>
  <c r="BE1116" i="13"/>
  <c r="AW1119" i="13"/>
  <c r="AO1122" i="13"/>
  <c r="BE1124" i="13"/>
  <c r="AW1127" i="13"/>
  <c r="AO1130" i="13"/>
  <c r="BE1132" i="13"/>
  <c r="AW1135" i="13"/>
  <c r="AO1138" i="13"/>
  <c r="BE1140" i="13"/>
  <c r="AW1143" i="13"/>
  <c r="AO1146" i="13"/>
  <c r="BE1148" i="13"/>
  <c r="AW1151" i="13"/>
  <c r="AO1154" i="13"/>
  <c r="BE1156" i="13"/>
  <c r="AW1159" i="13"/>
  <c r="AO1162" i="13"/>
  <c r="BE1164" i="13"/>
  <c r="AW1167" i="13"/>
  <c r="AO1170" i="13"/>
  <c r="BE1172" i="13"/>
  <c r="AW1175" i="13"/>
  <c r="AO1178" i="13"/>
  <c r="BE1180" i="13"/>
  <c r="AW1183" i="13"/>
  <c r="AO1186" i="13"/>
  <c r="BE1188" i="13"/>
  <c r="AW1191" i="13"/>
  <c r="AW1642" i="13"/>
  <c r="BA1644" i="13"/>
  <c r="AW1645" i="13"/>
  <c r="BA1649" i="13"/>
  <c r="AW1650" i="13"/>
  <c r="AS1651" i="13"/>
  <c r="AO1652" i="13"/>
  <c r="BA1654" i="13"/>
  <c r="AO1655" i="13"/>
  <c r="BF2215" i="13"/>
  <c r="AX2226" i="13"/>
  <c r="AP2237" i="13"/>
  <c r="BE1112" i="13"/>
  <c r="AW1115" i="13"/>
  <c r="AO1118" i="13"/>
  <c r="BE1120" i="13"/>
  <c r="AW1123" i="13"/>
  <c r="AO1126" i="13"/>
  <c r="BE1128" i="13"/>
  <c r="AW1131" i="13"/>
  <c r="AO1134" i="13"/>
  <c r="BE1136" i="13"/>
  <c r="AW1139" i="13"/>
  <c r="AO1142" i="13"/>
  <c r="BE1144" i="13"/>
  <c r="AW1147" i="13"/>
  <c r="AO1150" i="13"/>
  <c r="BE1152" i="13"/>
  <c r="AW1155" i="13"/>
  <c r="AO1158" i="13"/>
  <c r="BE1160" i="13"/>
  <c r="AW1163" i="13"/>
  <c r="AO1166" i="13"/>
  <c r="BE1168" i="13"/>
  <c r="AW1171" i="13"/>
  <c r="AO1174" i="13"/>
  <c r="BE1176" i="13"/>
  <c r="AW1179" i="13"/>
  <c r="AO1182" i="13"/>
  <c r="BE1184" i="13"/>
  <c r="AW1187" i="13"/>
  <c r="AO1190" i="13"/>
  <c r="BE1639" i="13"/>
  <c r="BA1640" i="13"/>
  <c r="AW1641" i="13"/>
  <c r="BI1643" i="13"/>
  <c r="AS1655" i="13"/>
  <c r="AO1656" i="13"/>
  <c r="AS1660" i="13"/>
  <c r="AO1661" i="13"/>
  <c r="BI1661" i="13"/>
  <c r="BE1662" i="13"/>
  <c r="AW1109" i="13"/>
  <c r="AO1112" i="13"/>
  <c r="BE1114" i="13"/>
  <c r="AW1117" i="13"/>
  <c r="AO1120" i="13"/>
  <c r="BE1122" i="13"/>
  <c r="AW1125" i="13"/>
  <c r="AO1128" i="13"/>
  <c r="BE1130" i="13"/>
  <c r="AW1133" i="13"/>
  <c r="AO1136" i="13"/>
  <c r="BE1138" i="13"/>
  <c r="AW1141" i="13"/>
  <c r="AO1144" i="13"/>
  <c r="BE1146" i="13"/>
  <c r="AW1149" i="13"/>
  <c r="AO1152" i="13"/>
  <c r="BE1154" i="13"/>
  <c r="AW1157" i="13"/>
  <c r="AO1160" i="13"/>
  <c r="BE1162" i="13"/>
  <c r="AW1165" i="13"/>
  <c r="AO1168" i="13"/>
  <c r="BE1170" i="13"/>
  <c r="AW1173" i="13"/>
  <c r="AO1176" i="13"/>
  <c r="BE1178" i="13"/>
  <c r="AW1181" i="13"/>
  <c r="AO1184" i="13"/>
  <c r="BE1186" i="13"/>
  <c r="AW1189" i="13"/>
  <c r="AO1192" i="13"/>
  <c r="AO1641" i="13"/>
  <c r="BI1641" i="13"/>
  <c r="BI1649" i="13"/>
  <c r="BE1650" i="13"/>
  <c r="BI1654" i="13"/>
  <c r="BE1655" i="13"/>
  <c r="BA1656" i="13"/>
  <c r="AW1657" i="13"/>
  <c r="BI1659" i="13"/>
  <c r="BE1642" i="13"/>
  <c r="AW1646" i="13"/>
  <c r="AS1647" i="13"/>
  <c r="AO1648" i="13"/>
  <c r="BE1651" i="13"/>
  <c r="BA1652" i="13"/>
  <c r="AW1653" i="13"/>
  <c r="AO1657" i="13"/>
  <c r="BI1657" i="13"/>
  <c r="BE1658" i="13"/>
  <c r="AW1662" i="13"/>
  <c r="AS1663" i="13"/>
  <c r="AL2216" i="13"/>
  <c r="BB2217" i="13"/>
  <c r="AT2219" i="13"/>
  <c r="AT2221" i="13"/>
  <c r="AL2223" i="13"/>
  <c r="BB2224" i="13"/>
  <c r="BB2226" i="13"/>
  <c r="AT2228" i="13"/>
  <c r="AL2230" i="13"/>
  <c r="AL2232" i="13"/>
  <c r="BB2233" i="13"/>
  <c r="AT2235" i="13"/>
  <c r="AT2237" i="13"/>
  <c r="AL2239" i="13"/>
  <c r="AX2241" i="13"/>
  <c r="AP2243" i="13"/>
  <c r="AL2244" i="13"/>
  <c r="AX2693" i="13"/>
  <c r="AL2696" i="13"/>
  <c r="BF2696" i="13"/>
  <c r="BB2700" i="13"/>
  <c r="AL2702" i="13"/>
  <c r="BF2705" i="13"/>
  <c r="AL2708" i="13"/>
  <c r="BF2708" i="13"/>
  <c r="AT2709" i="13"/>
  <c r="AT2713" i="13"/>
  <c r="BF2715" i="13"/>
  <c r="AT2718" i="13"/>
  <c r="AP2721" i="13"/>
  <c r="AX2722" i="13"/>
  <c r="AT2723" i="13"/>
  <c r="AT2726" i="13"/>
  <c r="AX2728" i="13"/>
  <c r="AX2731" i="13"/>
  <c r="AT2735" i="13"/>
  <c r="AP2736" i="13"/>
  <c r="AL2741" i="13"/>
  <c r="BB2745" i="13"/>
  <c r="AT2751" i="13"/>
  <c r="BF2751" i="13"/>
  <c r="BF2754" i="13"/>
  <c r="AX2756" i="13"/>
  <c r="AT2757" i="13"/>
  <c r="BF2757" i="13"/>
  <c r="BF2760" i="13"/>
  <c r="AT2761" i="13"/>
  <c r="AL2763" i="13"/>
  <c r="AP2770" i="13"/>
  <c r="BB2770" i="13"/>
  <c r="AX2775" i="13"/>
  <c r="BB2784" i="13"/>
  <c r="AL2786" i="13"/>
  <c r="BB2794" i="13"/>
  <c r="BB2800" i="13"/>
  <c r="AT2700" i="13"/>
  <c r="AT2703" i="13"/>
  <c r="AX2708" i="13"/>
  <c r="BF2720" i="13"/>
  <c r="AL2726" i="13"/>
  <c r="BF2729" i="13"/>
  <c r="AX2738" i="13"/>
  <c r="AL2751" i="13"/>
  <c r="AL2757" i="13"/>
  <c r="AX2760" i="13"/>
  <c r="AT2764" i="13"/>
  <c r="AX2768" i="13"/>
  <c r="AL2769" i="13"/>
  <c r="AP2774" i="13"/>
  <c r="BB2774" i="13"/>
  <c r="BB2788" i="13"/>
  <c r="BB2797" i="13"/>
  <c r="AS1643" i="13"/>
  <c r="AO1644" i="13"/>
  <c r="BE1647" i="13"/>
  <c r="BA1648" i="13"/>
  <c r="AW1649" i="13"/>
  <c r="AO1653" i="13"/>
  <c r="BI1653" i="13"/>
  <c r="BE1654" i="13"/>
  <c r="AW1658" i="13"/>
  <c r="AS1659" i="13"/>
  <c r="AO1660" i="13"/>
  <c r="BE1663" i="13"/>
  <c r="AT2215" i="13"/>
  <c r="AT2217" i="13"/>
  <c r="AL2219" i="13"/>
  <c r="BB2220" i="13"/>
  <c r="BB2222" i="13"/>
  <c r="AT2224" i="13"/>
  <c r="AL2226" i="13"/>
  <c r="AL2228" i="13"/>
  <c r="BB2229" i="13"/>
  <c r="AT2231" i="13"/>
  <c r="AT2233" i="13"/>
  <c r="AL2235" i="13"/>
  <c r="BB2236" i="13"/>
  <c r="BB2238" i="13"/>
  <c r="BB2695" i="13"/>
  <c r="AT2697" i="13"/>
  <c r="BF2697" i="13"/>
  <c r="AX2702" i="13"/>
  <c r="AP2707" i="13"/>
  <c r="BF2709" i="13"/>
  <c r="AT2710" i="13"/>
  <c r="AP2711" i="13"/>
  <c r="AL2713" i="13"/>
  <c r="AP2722" i="13"/>
  <c r="BF2723" i="13"/>
  <c r="AT2724" i="13"/>
  <c r="AT2727" i="13"/>
  <c r="AL2729" i="13"/>
  <c r="AX2732" i="13"/>
  <c r="AP2737" i="13"/>
  <c r="AP2743" i="13"/>
  <c r="AL2744" i="13"/>
  <c r="AX2744" i="13"/>
  <c r="BF2748" i="13"/>
  <c r="BB2749" i="13"/>
  <c r="BF2752" i="13"/>
  <c r="AT2755" i="13"/>
  <c r="AT2758" i="13"/>
  <c r="BF2758" i="13"/>
  <c r="BF2761" i="13"/>
  <c r="AP2768" i="13"/>
  <c r="BB2771" i="13"/>
  <c r="AP2778" i="13"/>
  <c r="BB2778" i="13"/>
  <c r="BB2792" i="13"/>
  <c r="AX2793" i="13"/>
  <c r="AL2812" i="13"/>
  <c r="AT2813" i="13"/>
  <c r="AL2215" i="13"/>
  <c r="BB2216" i="13"/>
  <c r="BB2218" i="13"/>
  <c r="AT2220" i="13"/>
  <c r="AL2222" i="13"/>
  <c r="AL2224" i="13"/>
  <c r="BB2225" i="13"/>
  <c r="AT2227" i="13"/>
  <c r="AT2229" i="13"/>
  <c r="AL2231" i="13"/>
  <c r="BB2232" i="13"/>
  <c r="BB2234" i="13"/>
  <c r="AT2236" i="13"/>
  <c r="AL2238" i="13"/>
  <c r="BB2239" i="13"/>
  <c r="AX2240" i="13"/>
  <c r="AP2242" i="13"/>
  <c r="BB2244" i="13"/>
  <c r="AT2693" i="13"/>
  <c r="AT2698" i="13"/>
  <c r="AP2702" i="13"/>
  <c r="AT2704" i="13"/>
  <c r="AL2706" i="13"/>
  <c r="AP2712" i="13"/>
  <c r="AX2713" i="13"/>
  <c r="AT2714" i="13"/>
  <c r="AL2716" i="13"/>
  <c r="BF2716" i="13"/>
  <c r="AX2718" i="13"/>
  <c r="AT2719" i="13"/>
  <c r="BF2724" i="13"/>
  <c r="BB2728" i="13"/>
  <c r="BF2730" i="13"/>
  <c r="AX2735" i="13"/>
  <c r="AL2736" i="13"/>
  <c r="AP2741" i="13"/>
  <c r="AL2745" i="13"/>
  <c r="AX2745" i="13"/>
  <c r="BF2753" i="13"/>
  <c r="AT2759" i="13"/>
  <c r="AL2767" i="13"/>
  <c r="AP2786" i="13"/>
  <c r="BF2701" i="13"/>
  <c r="BF2707" i="13"/>
  <c r="AX2710" i="13"/>
  <c r="BF2711" i="13"/>
  <c r="BF2714" i="13"/>
  <c r="AT2717" i="13"/>
  <c r="AT2728" i="13"/>
  <c r="AT2734" i="13"/>
  <c r="BF2740" i="13"/>
  <c r="AT2756" i="13"/>
  <c r="AL2759" i="13"/>
  <c r="BF2762" i="13"/>
  <c r="BB2772" i="13"/>
  <c r="AL2774" i="13"/>
  <c r="BB2783" i="13"/>
  <c r="AP2790" i="13"/>
  <c r="BB2790" i="13"/>
  <c r="BB2793" i="13"/>
  <c r="AT2798" i="13"/>
  <c r="BB2214" i="13"/>
  <c r="AT2216" i="13"/>
  <c r="AL2218" i="13"/>
  <c r="AL2220" i="13"/>
  <c r="BB2221" i="13"/>
  <c r="AT2223" i="13"/>
  <c r="AT2225" i="13"/>
  <c r="AL2227" i="13"/>
  <c r="BB2228" i="13"/>
  <c r="BB2230" i="13"/>
  <c r="AT2232" i="13"/>
  <c r="AL2234" i="13"/>
  <c r="AL2236" i="13"/>
  <c r="BB2237" i="13"/>
  <c r="AT2239" i="13"/>
  <c r="AP2240" i="13"/>
  <c r="AL2241" i="13"/>
  <c r="BF2241" i="13"/>
  <c r="BB2242" i="13"/>
  <c r="AX2243" i="13"/>
  <c r="AT2244" i="13"/>
  <c r="AL2693" i="13"/>
  <c r="BB2699" i="13"/>
  <c r="AL2707" i="13"/>
  <c r="BF2725" i="13"/>
  <c r="AX2727" i="13"/>
  <c r="BB2732" i="13"/>
  <c r="AL2737" i="13"/>
  <c r="BF2737" i="13"/>
  <c r="AL2743" i="13"/>
  <c r="AX2749" i="13"/>
  <c r="AT2750" i="13"/>
  <c r="AX2753" i="13"/>
  <c r="BB2776" i="13"/>
  <c r="BB2787" i="13"/>
  <c r="BB2796" i="13"/>
  <c r="AP2847" i="13"/>
  <c r="AP2824" i="13"/>
  <c r="G963" i="17"/>
  <c r="D963" i="17"/>
  <c r="G806" i="17"/>
  <c r="D806" i="17"/>
  <c r="G987" i="17"/>
  <c r="D987" i="17"/>
  <c r="G905" i="17"/>
  <c r="D905" i="17"/>
  <c r="G472" i="17"/>
  <c r="D472" i="17"/>
  <c r="G1020" i="17"/>
  <c r="D1020" i="17"/>
  <c r="G796" i="17"/>
  <c r="D796" i="17"/>
  <c r="G771" i="17"/>
  <c r="D771" i="17"/>
  <c r="G611" i="17"/>
  <c r="D611" i="17"/>
  <c r="G778" i="17"/>
  <c r="D778" i="17"/>
  <c r="D522" i="17"/>
  <c r="G522" i="17"/>
  <c r="D834" i="15"/>
  <c r="AK252" i="15"/>
  <c r="AG252" i="15"/>
  <c r="AH252" i="15" s="1"/>
  <c r="AI252" i="15" s="1"/>
  <c r="D810" i="15"/>
  <c r="AK228" i="15"/>
  <c r="AG228" i="15"/>
  <c r="AH228" i="15" s="1"/>
  <c r="AI228" i="15" s="1"/>
  <c r="D804" i="15"/>
  <c r="AK222" i="15"/>
  <c r="AG222" i="15"/>
  <c r="AH222" i="15" s="1"/>
  <c r="AI222" i="15" s="1"/>
  <c r="D1147" i="15"/>
  <c r="AK565" i="15"/>
  <c r="AG565" i="15"/>
  <c r="AH565" i="15" s="1"/>
  <c r="AI565" i="15" s="1"/>
  <c r="D1249" i="15"/>
  <c r="AK667" i="15"/>
  <c r="AG667" i="15"/>
  <c r="AH667" i="15" s="1"/>
  <c r="AI667" i="15" s="1"/>
  <c r="D865" i="15"/>
  <c r="AK283" i="15"/>
  <c r="AG283" i="15"/>
  <c r="AH283" i="15" s="1"/>
  <c r="AI283" i="15" s="1"/>
  <c r="D1264" i="15"/>
  <c r="AK682" i="15"/>
  <c r="AG682" i="15"/>
  <c r="AH682" i="15" s="1"/>
  <c r="AI682" i="15" s="1"/>
  <c r="D880" i="15"/>
  <c r="AK298" i="15"/>
  <c r="AG298" i="15"/>
  <c r="AH298" i="15" s="1"/>
  <c r="AI298" i="15" s="1"/>
  <c r="D1143" i="15"/>
  <c r="AK561" i="15"/>
  <c r="AG561" i="15"/>
  <c r="AH561" i="15" s="1"/>
  <c r="AI561" i="15" s="1"/>
  <c r="D823" i="15"/>
  <c r="AK241" i="15"/>
  <c r="AG241" i="15"/>
  <c r="AH241" i="15" s="1"/>
  <c r="AI241" i="15" s="1"/>
  <c r="D1062" i="15"/>
  <c r="AK480" i="15"/>
  <c r="AG480" i="15"/>
  <c r="AH480" i="15" s="1"/>
  <c r="AI480" i="15" s="1"/>
  <c r="D917" i="15"/>
  <c r="AK335" i="15"/>
  <c r="AG335" i="15"/>
  <c r="AH335" i="15" s="1"/>
  <c r="AI335" i="15" s="1"/>
  <c r="G967" i="17"/>
  <c r="D967" i="17"/>
  <c r="G823" i="17"/>
  <c r="D823" i="17"/>
  <c r="G560" i="17"/>
  <c r="D560" i="17"/>
  <c r="G624" i="17"/>
  <c r="D624" i="17"/>
  <c r="G994" i="17"/>
  <c r="D994" i="17"/>
  <c r="G962" i="17"/>
  <c r="D962" i="17"/>
  <c r="G930" i="17"/>
  <c r="D930" i="17"/>
  <c r="G898" i="17"/>
  <c r="D898" i="17"/>
  <c r="G866" i="17"/>
  <c r="D866" i="17"/>
  <c r="G834" i="17"/>
  <c r="D834" i="17"/>
  <c r="G802" i="17"/>
  <c r="D802" i="17"/>
  <c r="G700" i="17"/>
  <c r="D700" i="17"/>
  <c r="G572" i="17"/>
  <c r="D572" i="17"/>
  <c r="G1019" i="17"/>
  <c r="D1019" i="17"/>
  <c r="G951" i="17"/>
  <c r="D951" i="17"/>
  <c r="G496" i="17"/>
  <c r="D496" i="17"/>
  <c r="D997" i="17"/>
  <c r="G997" i="17"/>
  <c r="D965" i="17"/>
  <c r="G965" i="17"/>
  <c r="G933" i="17"/>
  <c r="D933" i="17"/>
  <c r="D901" i="17"/>
  <c r="G901" i="17"/>
  <c r="D869" i="17"/>
  <c r="G869" i="17"/>
  <c r="D837" i="17"/>
  <c r="G837" i="17"/>
  <c r="G805" i="17"/>
  <c r="D805" i="17"/>
  <c r="G712" i="17"/>
  <c r="D712" i="17"/>
  <c r="G584" i="17"/>
  <c r="D584" i="17"/>
  <c r="G879" i="17"/>
  <c r="D879" i="17"/>
  <c r="G720" i="17"/>
  <c r="D720" i="17"/>
  <c r="G915" i="17"/>
  <c r="D915" i="17"/>
  <c r="G1016" i="17"/>
  <c r="D1016" i="17"/>
  <c r="G984" i="17"/>
  <c r="D984" i="17"/>
  <c r="G952" i="17"/>
  <c r="D952" i="17"/>
  <c r="G920" i="17"/>
  <c r="D920" i="17"/>
  <c r="G888" i="17"/>
  <c r="D888" i="17"/>
  <c r="G856" i="17"/>
  <c r="D856" i="17"/>
  <c r="G824" i="17"/>
  <c r="D824" i="17"/>
  <c r="G788" i="17"/>
  <c r="D788" i="17"/>
  <c r="G660" i="17"/>
  <c r="D660" i="17"/>
  <c r="D532" i="17"/>
  <c r="G532" i="17"/>
  <c r="G895" i="17"/>
  <c r="D895" i="17"/>
  <c r="G767" i="17"/>
  <c r="D767" i="17"/>
  <c r="G735" i="17"/>
  <c r="D735" i="17"/>
  <c r="G703" i="17"/>
  <c r="D703" i="17"/>
  <c r="G671" i="17"/>
  <c r="D671" i="17"/>
  <c r="G639" i="17"/>
  <c r="D639" i="17"/>
  <c r="G607" i="17"/>
  <c r="D607" i="17"/>
  <c r="G575" i="17"/>
  <c r="D575" i="17"/>
  <c r="G543" i="17"/>
  <c r="D543" i="17"/>
  <c r="G511" i="17"/>
  <c r="D511" i="17"/>
  <c r="G479" i="17"/>
  <c r="D479" i="17"/>
  <c r="D774" i="17"/>
  <c r="G774" i="17"/>
  <c r="D742" i="17"/>
  <c r="G742" i="17"/>
  <c r="D710" i="17"/>
  <c r="G710" i="17"/>
  <c r="G678" i="17"/>
  <c r="D678" i="17"/>
  <c r="D646" i="17"/>
  <c r="G646" i="17"/>
  <c r="D614" i="17"/>
  <c r="G614" i="17"/>
  <c r="D582" i="17"/>
  <c r="G582" i="17"/>
  <c r="D550" i="17"/>
  <c r="G550" i="17"/>
  <c r="D518" i="17"/>
  <c r="G518" i="17"/>
  <c r="D486" i="17"/>
  <c r="G486" i="17"/>
  <c r="G785" i="17"/>
  <c r="D785" i="17"/>
  <c r="G753" i="17"/>
  <c r="D753" i="17"/>
  <c r="G721" i="17"/>
  <c r="D721" i="17"/>
  <c r="G689" i="17"/>
  <c r="D689" i="17"/>
  <c r="G657" i="17"/>
  <c r="D657" i="17"/>
  <c r="G625" i="17"/>
  <c r="D625" i="17"/>
  <c r="G593" i="17"/>
  <c r="D593" i="17"/>
  <c r="G561" i="17"/>
  <c r="D561" i="17"/>
  <c r="D529" i="17"/>
  <c r="G529" i="17"/>
  <c r="D497" i="17"/>
  <c r="G497" i="17"/>
  <c r="D465" i="17"/>
  <c r="G465" i="17"/>
  <c r="G456" i="17"/>
  <c r="D456" i="17"/>
  <c r="D1058" i="15"/>
  <c r="AK476" i="15"/>
  <c r="AG476" i="15"/>
  <c r="AH476" i="15" s="1"/>
  <c r="AI476" i="15" s="1"/>
  <c r="D796" i="15"/>
  <c r="AK214" i="15"/>
  <c r="AG214" i="15"/>
  <c r="AH214" i="15" s="1"/>
  <c r="AI214" i="15" s="1"/>
  <c r="D1148" i="15"/>
  <c r="AG566" i="15"/>
  <c r="AH566" i="15" s="1"/>
  <c r="AI566" i="15" s="1"/>
  <c r="AK566" i="15"/>
  <c r="D892" i="15"/>
  <c r="AG310" i="15"/>
  <c r="AH310" i="15" s="1"/>
  <c r="AI310" i="15" s="1"/>
  <c r="AK310" i="15"/>
  <c r="D780" i="15"/>
  <c r="AK198" i="15"/>
  <c r="AG198" i="15"/>
  <c r="AH198" i="15" s="1"/>
  <c r="AI198" i="15" s="1"/>
  <c r="D1236" i="15"/>
  <c r="AK654" i="15"/>
  <c r="AG654" i="15"/>
  <c r="AH654" i="15" s="1"/>
  <c r="AI654" i="15" s="1"/>
  <c r="D980" i="15"/>
  <c r="AK398" i="15"/>
  <c r="AG398" i="15"/>
  <c r="AH398" i="15" s="1"/>
  <c r="AI398" i="15" s="1"/>
  <c r="D986" i="15"/>
  <c r="AK404" i="15"/>
  <c r="AG404" i="15"/>
  <c r="AH404" i="15" s="1"/>
  <c r="AI404" i="15" s="1"/>
  <c r="D946" i="15"/>
  <c r="AK364" i="15"/>
  <c r="AG364" i="15"/>
  <c r="AH364" i="15" s="1"/>
  <c r="AI364" i="15" s="1"/>
  <c r="D1100" i="15"/>
  <c r="AK518" i="15"/>
  <c r="AG518" i="15"/>
  <c r="AH518" i="15" s="1"/>
  <c r="AI518" i="15" s="1"/>
  <c r="D756" i="15"/>
  <c r="AG174" i="15"/>
  <c r="AH174" i="15" s="1"/>
  <c r="AI174" i="15" s="1"/>
  <c r="AK174" i="15"/>
  <c r="D842" i="15"/>
  <c r="AK260" i="15"/>
  <c r="AG260" i="15"/>
  <c r="AH260" i="15" s="1"/>
  <c r="AI260" i="15" s="1"/>
  <c r="D1146" i="15"/>
  <c r="AG564" i="15"/>
  <c r="AH564" i="15" s="1"/>
  <c r="AI564" i="15" s="1"/>
  <c r="AK564" i="15"/>
  <c r="D1164" i="15"/>
  <c r="AG582" i="15"/>
  <c r="AH582" i="15" s="1"/>
  <c r="AI582" i="15" s="1"/>
  <c r="AK582" i="15"/>
  <c r="D1130" i="15"/>
  <c r="AK548" i="15"/>
  <c r="AG548" i="15"/>
  <c r="AH548" i="15" s="1"/>
  <c r="AI548" i="15" s="1"/>
  <c r="D748" i="15"/>
  <c r="AK166" i="15"/>
  <c r="AG166" i="15"/>
  <c r="AH166" i="15" s="1"/>
  <c r="AI166" i="15" s="1"/>
  <c r="D1124" i="15"/>
  <c r="AG542" i="15"/>
  <c r="AH542" i="15" s="1"/>
  <c r="AI542" i="15" s="1"/>
  <c r="AK542" i="15"/>
  <c r="D868" i="15"/>
  <c r="AK286" i="15"/>
  <c r="AG286" i="15"/>
  <c r="AH286" i="15" s="1"/>
  <c r="AI286" i="15" s="1"/>
  <c r="D1267" i="15"/>
  <c r="AK685" i="15"/>
  <c r="AG685" i="15"/>
  <c r="AH685" i="15" s="1"/>
  <c r="AI685" i="15" s="1"/>
  <c r="D1203" i="15"/>
  <c r="AK621" i="15"/>
  <c r="AG621" i="15"/>
  <c r="AH621" i="15" s="1"/>
  <c r="AI621" i="15" s="1"/>
  <c r="D1139" i="15"/>
  <c r="AG557" i="15"/>
  <c r="AH557" i="15" s="1"/>
  <c r="AI557" i="15" s="1"/>
  <c r="AK557" i="15"/>
  <c r="D1075" i="15"/>
  <c r="AK493" i="15"/>
  <c r="AG493" i="15"/>
  <c r="AH493" i="15" s="1"/>
  <c r="AI493" i="15" s="1"/>
  <c r="D1011" i="15"/>
  <c r="AK429" i="15"/>
  <c r="AG429" i="15"/>
  <c r="AH429" i="15" s="1"/>
  <c r="AI429" i="15" s="1"/>
  <c r="D947" i="15"/>
  <c r="AK365" i="15"/>
  <c r="AG365" i="15"/>
  <c r="AH365" i="15" s="1"/>
  <c r="AI365" i="15" s="1"/>
  <c r="D883" i="15"/>
  <c r="AK301" i="15"/>
  <c r="AG301" i="15"/>
  <c r="AH301" i="15" s="1"/>
  <c r="AI301" i="15" s="1"/>
  <c r="D819" i="15"/>
  <c r="AK237" i="15"/>
  <c r="AG237" i="15"/>
  <c r="AH237" i="15" s="1"/>
  <c r="AI237" i="15" s="1"/>
  <c r="D755" i="15"/>
  <c r="AK173" i="15"/>
  <c r="AG173" i="15"/>
  <c r="AH173" i="15" s="1"/>
  <c r="AI173" i="15" s="1"/>
  <c r="D1241" i="15"/>
  <c r="AG659" i="15"/>
  <c r="AH659" i="15" s="1"/>
  <c r="AI659" i="15" s="1"/>
  <c r="AK659" i="15"/>
  <c r="D1177" i="15"/>
  <c r="AK595" i="15"/>
  <c r="AG595" i="15"/>
  <c r="AH595" i="15" s="1"/>
  <c r="AI595" i="15" s="1"/>
  <c r="D1113" i="15"/>
  <c r="AK531" i="15"/>
  <c r="AG531" i="15"/>
  <c r="AH531" i="15" s="1"/>
  <c r="AI531" i="15" s="1"/>
  <c r="D1049" i="15"/>
  <c r="AK467" i="15"/>
  <c r="AG467" i="15"/>
  <c r="AH467" i="15" s="1"/>
  <c r="AI467" i="15" s="1"/>
  <c r="D985" i="15"/>
  <c r="AK403" i="15"/>
  <c r="AG403" i="15"/>
  <c r="AH403" i="15" s="1"/>
  <c r="AI403" i="15" s="1"/>
  <c r="D921" i="15"/>
  <c r="AK339" i="15"/>
  <c r="AG339" i="15"/>
  <c r="AH339" i="15" s="1"/>
  <c r="AI339" i="15" s="1"/>
  <c r="D857" i="15"/>
  <c r="AK275" i="15"/>
  <c r="AG275" i="15"/>
  <c r="AH275" i="15" s="1"/>
  <c r="AI275" i="15" s="1"/>
  <c r="D793" i="15"/>
  <c r="AG211" i="15"/>
  <c r="AH211" i="15" s="1"/>
  <c r="AI211" i="15" s="1"/>
  <c r="AK211" i="15"/>
  <c r="D729" i="15"/>
  <c r="AK147" i="15"/>
  <c r="AG147" i="15"/>
  <c r="AH147" i="15" s="1"/>
  <c r="AI147" i="15" s="1"/>
  <c r="D762" i="15"/>
  <c r="AK180" i="15"/>
  <c r="AG180" i="15"/>
  <c r="AH180" i="15" s="1"/>
  <c r="AI180" i="15" s="1"/>
  <c r="D1256" i="15"/>
  <c r="AK674" i="15"/>
  <c r="AG674" i="15"/>
  <c r="AH674" i="15" s="1"/>
  <c r="AI674" i="15" s="1"/>
  <c r="D1192" i="15"/>
  <c r="AK610" i="15"/>
  <c r="AG610" i="15"/>
  <c r="AH610" i="15" s="1"/>
  <c r="AI610" i="15" s="1"/>
  <c r="D1128" i="15"/>
  <c r="AK546" i="15"/>
  <c r="AG546" i="15"/>
  <c r="AH546" i="15" s="1"/>
  <c r="AI546" i="15" s="1"/>
  <c r="D1064" i="15"/>
  <c r="AK482" i="15"/>
  <c r="AG482" i="15"/>
  <c r="AH482" i="15" s="1"/>
  <c r="AI482" i="15" s="1"/>
  <c r="D1000" i="15"/>
  <c r="AK418" i="15"/>
  <c r="AG418" i="15"/>
  <c r="AH418" i="15" s="1"/>
  <c r="AI418" i="15" s="1"/>
  <c r="D936" i="15"/>
  <c r="AK354" i="15"/>
  <c r="AG354" i="15"/>
  <c r="AH354" i="15" s="1"/>
  <c r="AI354" i="15" s="1"/>
  <c r="D872" i="15"/>
  <c r="AK290" i="15"/>
  <c r="AG290" i="15"/>
  <c r="AH290" i="15" s="1"/>
  <c r="AI290" i="15" s="1"/>
  <c r="D808" i="15"/>
  <c r="AK226" i="15"/>
  <c r="AG226" i="15"/>
  <c r="AH226" i="15" s="1"/>
  <c r="AI226" i="15" s="1"/>
  <c r="D744" i="15"/>
  <c r="AK162" i="15"/>
  <c r="AG162" i="15"/>
  <c r="AH162" i="15" s="1"/>
  <c r="AI162" i="15" s="1"/>
  <c r="D1263" i="15"/>
  <c r="AK681" i="15"/>
  <c r="AG681" i="15"/>
  <c r="AH681" i="15" s="1"/>
  <c r="AI681" i="15" s="1"/>
  <c r="D1199" i="15"/>
  <c r="AK617" i="15"/>
  <c r="AG617" i="15"/>
  <c r="AH617" i="15" s="1"/>
  <c r="AI617" i="15" s="1"/>
  <c r="D1135" i="15"/>
  <c r="AK553" i="15"/>
  <c r="AG553" i="15"/>
  <c r="AH553" i="15" s="1"/>
  <c r="AI553" i="15" s="1"/>
  <c r="D1071" i="15"/>
  <c r="AK489" i="15"/>
  <c r="AG489" i="15"/>
  <c r="AH489" i="15" s="1"/>
  <c r="AI489" i="15" s="1"/>
  <c r="D1007" i="15"/>
  <c r="AK425" i="15"/>
  <c r="AG425" i="15"/>
  <c r="AH425" i="15" s="1"/>
  <c r="AI425" i="15" s="1"/>
  <c r="D943" i="15"/>
  <c r="AK361" i="15"/>
  <c r="AG361" i="15"/>
  <c r="AH361" i="15" s="1"/>
  <c r="AI361" i="15" s="1"/>
  <c r="D879" i="15"/>
  <c r="AK297" i="15"/>
  <c r="AG297" i="15"/>
  <c r="AH297" i="15" s="1"/>
  <c r="AI297" i="15" s="1"/>
  <c r="D815" i="15"/>
  <c r="AK233" i="15"/>
  <c r="AG233" i="15"/>
  <c r="AH233" i="15" s="1"/>
  <c r="AI233" i="15" s="1"/>
  <c r="D751" i="15"/>
  <c r="AK169" i="15"/>
  <c r="AG169" i="15"/>
  <c r="AH169" i="15" s="1"/>
  <c r="AI169" i="15" s="1"/>
  <c r="D1246" i="15"/>
  <c r="AG664" i="15"/>
  <c r="AH664" i="15" s="1"/>
  <c r="AI664" i="15" s="1"/>
  <c r="AK664" i="15"/>
  <c r="D1182" i="15"/>
  <c r="AG600" i="15"/>
  <c r="AH600" i="15" s="1"/>
  <c r="AI600" i="15" s="1"/>
  <c r="AK600" i="15"/>
  <c r="D1118" i="15"/>
  <c r="AG536" i="15"/>
  <c r="AH536" i="15" s="1"/>
  <c r="AI536" i="15" s="1"/>
  <c r="AK536" i="15"/>
  <c r="D1054" i="15"/>
  <c r="AK472" i="15"/>
  <c r="AG472" i="15"/>
  <c r="AH472" i="15" s="1"/>
  <c r="AI472" i="15" s="1"/>
  <c r="D990" i="15"/>
  <c r="AK408" i="15"/>
  <c r="AG408" i="15"/>
  <c r="AH408" i="15" s="1"/>
  <c r="AI408" i="15" s="1"/>
  <c r="D926" i="15"/>
  <c r="AK344" i="15"/>
  <c r="AG344" i="15"/>
  <c r="AH344" i="15" s="1"/>
  <c r="AI344" i="15" s="1"/>
  <c r="D862" i="15"/>
  <c r="AK280" i="15"/>
  <c r="AG280" i="15"/>
  <c r="AH280" i="15" s="1"/>
  <c r="AI280" i="15" s="1"/>
  <c r="D798" i="15"/>
  <c r="AK216" i="15"/>
  <c r="AG216" i="15"/>
  <c r="AH216" i="15" s="1"/>
  <c r="AI216" i="15" s="1"/>
  <c r="D734" i="15"/>
  <c r="AK152" i="15"/>
  <c r="AG152" i="15"/>
  <c r="AH152" i="15" s="1"/>
  <c r="AI152" i="15" s="1"/>
  <c r="D1293" i="15"/>
  <c r="AG711" i="15"/>
  <c r="AH711" i="15" s="1"/>
  <c r="AI711" i="15" s="1"/>
  <c r="AK711" i="15"/>
  <c r="D1229" i="15"/>
  <c r="AK647" i="15"/>
  <c r="AG647" i="15"/>
  <c r="AH647" i="15" s="1"/>
  <c r="AI647" i="15" s="1"/>
  <c r="D1165" i="15"/>
  <c r="AG583" i="15"/>
  <c r="AH583" i="15" s="1"/>
  <c r="AI583" i="15" s="1"/>
  <c r="AK583" i="15"/>
  <c r="D1101" i="15"/>
  <c r="AK519" i="15"/>
  <c r="AG519" i="15"/>
  <c r="AH519" i="15" s="1"/>
  <c r="AI519" i="15" s="1"/>
  <c r="D1037" i="15"/>
  <c r="AK455" i="15"/>
  <c r="AG455" i="15"/>
  <c r="AH455" i="15" s="1"/>
  <c r="AI455" i="15" s="1"/>
  <c r="D973" i="15"/>
  <c r="AK391" i="15"/>
  <c r="AG391" i="15"/>
  <c r="AH391" i="15" s="1"/>
  <c r="AI391" i="15" s="1"/>
  <c r="D909" i="15"/>
  <c r="AK327" i="15"/>
  <c r="AG327" i="15"/>
  <c r="AH327" i="15" s="1"/>
  <c r="AI327" i="15" s="1"/>
  <c r="D845" i="15"/>
  <c r="AK263" i="15"/>
  <c r="AG263" i="15"/>
  <c r="AH263" i="15" s="1"/>
  <c r="AI263" i="15" s="1"/>
  <c r="D781" i="15"/>
  <c r="AK199" i="15"/>
  <c r="AG199" i="15"/>
  <c r="AH199" i="15" s="1"/>
  <c r="AI199" i="15" s="1"/>
  <c r="D998" i="17"/>
  <c r="G998" i="17"/>
  <c r="D460" i="17"/>
  <c r="G460" i="17"/>
  <c r="G873" i="17"/>
  <c r="D873" i="17"/>
  <c r="G924" i="17"/>
  <c r="D924" i="17"/>
  <c r="G579" i="17"/>
  <c r="D579" i="17"/>
  <c r="G586" i="17"/>
  <c r="D586" i="17"/>
  <c r="G789" i="17"/>
  <c r="D789" i="17"/>
  <c r="G661" i="17"/>
  <c r="D661" i="17"/>
  <c r="G565" i="17"/>
  <c r="D565" i="17"/>
  <c r="D929" i="15"/>
  <c r="AK347" i="15"/>
  <c r="AG347" i="15"/>
  <c r="AH347" i="15" s="1"/>
  <c r="AI347" i="15" s="1"/>
  <c r="D1079" i="15"/>
  <c r="AK497" i="15"/>
  <c r="AG497" i="15"/>
  <c r="AH497" i="15" s="1"/>
  <c r="AI497" i="15" s="1"/>
  <c r="D887" i="15"/>
  <c r="AK305" i="15"/>
  <c r="AG305" i="15"/>
  <c r="AH305" i="15" s="1"/>
  <c r="AI305" i="15" s="1"/>
  <c r="D998" i="15"/>
  <c r="AK416" i="15"/>
  <c r="AG416" i="15"/>
  <c r="AH416" i="15" s="1"/>
  <c r="AI416" i="15" s="1"/>
  <c r="D1173" i="15"/>
  <c r="AK591" i="15"/>
  <c r="AG591" i="15"/>
  <c r="AH591" i="15" s="1"/>
  <c r="AI591" i="15" s="1"/>
  <c r="G947" i="17"/>
  <c r="D947" i="17"/>
  <c r="G807" i="17"/>
  <c r="D807" i="17"/>
  <c r="G512" i="17"/>
  <c r="D512" i="17"/>
  <c r="G1022" i="17"/>
  <c r="D1022" i="17"/>
  <c r="G990" i="17"/>
  <c r="D990" i="17"/>
  <c r="G958" i="17"/>
  <c r="D958" i="17"/>
  <c r="G926" i="17"/>
  <c r="D926" i="17"/>
  <c r="G894" i="17"/>
  <c r="D894" i="17"/>
  <c r="G862" i="17"/>
  <c r="D862" i="17"/>
  <c r="G830" i="17"/>
  <c r="D830" i="17"/>
  <c r="G798" i="17"/>
  <c r="D798" i="17"/>
  <c r="G684" i="17"/>
  <c r="D684" i="17"/>
  <c r="D556" i="17"/>
  <c r="G556" i="17"/>
  <c r="G991" i="17"/>
  <c r="D991" i="17"/>
  <c r="G927" i="17"/>
  <c r="D927" i="17"/>
  <c r="G993" i="17"/>
  <c r="D993" i="17"/>
  <c r="G961" i="17"/>
  <c r="D961" i="17"/>
  <c r="G929" i="17"/>
  <c r="D929" i="17"/>
  <c r="G897" i="17"/>
  <c r="D897" i="17"/>
  <c r="G865" i="17"/>
  <c r="D865" i="17"/>
  <c r="G833" i="17"/>
  <c r="D833" i="17"/>
  <c r="G801" i="17"/>
  <c r="D801" i="17"/>
  <c r="G696" i="17"/>
  <c r="D696" i="17"/>
  <c r="G568" i="17"/>
  <c r="D568" i="17"/>
  <c r="G1011" i="17"/>
  <c r="D1011" i="17"/>
  <c r="G863" i="17"/>
  <c r="D863" i="17"/>
  <c r="G688" i="17"/>
  <c r="D688" i="17"/>
  <c r="G899" i="17"/>
  <c r="D899" i="17"/>
  <c r="G1012" i="17"/>
  <c r="D1012" i="17"/>
  <c r="G980" i="17"/>
  <c r="D980" i="17"/>
  <c r="G948" i="17"/>
  <c r="D948" i="17"/>
  <c r="G916" i="17"/>
  <c r="D916" i="17"/>
  <c r="G884" i="17"/>
  <c r="D884" i="17"/>
  <c r="G852" i="17"/>
  <c r="D852" i="17"/>
  <c r="G820" i="17"/>
  <c r="D820" i="17"/>
  <c r="G772" i="17"/>
  <c r="D772" i="17"/>
  <c r="G644" i="17"/>
  <c r="D644" i="17"/>
  <c r="D516" i="17"/>
  <c r="G516" i="17"/>
  <c r="G859" i="17"/>
  <c r="D859" i="17"/>
  <c r="G763" i="17"/>
  <c r="D763" i="17"/>
  <c r="G731" i="17"/>
  <c r="D731" i="17"/>
  <c r="G699" i="17"/>
  <c r="D699" i="17"/>
  <c r="G667" i="17"/>
  <c r="D667" i="17"/>
  <c r="G635" i="17"/>
  <c r="D635" i="17"/>
  <c r="G603" i="17"/>
  <c r="D603" i="17"/>
  <c r="G571" i="17"/>
  <c r="D571" i="17"/>
  <c r="G539" i="17"/>
  <c r="D539" i="17"/>
  <c r="D507" i="17"/>
  <c r="G507" i="17"/>
  <c r="D475" i="17"/>
  <c r="G475" i="17"/>
  <c r="G770" i="17"/>
  <c r="D770" i="17"/>
  <c r="G738" i="17"/>
  <c r="D738" i="17"/>
  <c r="G706" i="17"/>
  <c r="D706" i="17"/>
  <c r="G674" i="17"/>
  <c r="D674" i="17"/>
  <c r="G642" i="17"/>
  <c r="D642" i="17"/>
  <c r="G610" i="17"/>
  <c r="D610" i="17"/>
  <c r="G578" i="17"/>
  <c r="D578" i="17"/>
  <c r="D546" i="17"/>
  <c r="G546" i="17"/>
  <c r="D514" i="17"/>
  <c r="G514" i="17"/>
  <c r="D482" i="17"/>
  <c r="G482" i="17"/>
  <c r="G781" i="17"/>
  <c r="D781" i="17"/>
  <c r="G749" i="17"/>
  <c r="D749" i="17"/>
  <c r="G717" i="17"/>
  <c r="D717" i="17"/>
  <c r="G685" i="17"/>
  <c r="D685" i="17"/>
  <c r="G653" i="17"/>
  <c r="D653" i="17"/>
  <c r="G621" i="17"/>
  <c r="D621" i="17"/>
  <c r="G589" i="17"/>
  <c r="D589" i="17"/>
  <c r="G557" i="17"/>
  <c r="D557" i="17"/>
  <c r="D525" i="17"/>
  <c r="G525" i="17"/>
  <c r="D493" i="17"/>
  <c r="G493" i="17"/>
  <c r="D461" i="17"/>
  <c r="G461" i="17"/>
  <c r="D1050" i="15"/>
  <c r="AK468" i="15"/>
  <c r="AG468" i="15"/>
  <c r="AH468" i="15" s="1"/>
  <c r="AI468" i="15" s="1"/>
  <c r="D1026" i="15"/>
  <c r="AK444" i="15"/>
  <c r="AG444" i="15"/>
  <c r="AH444" i="15" s="1"/>
  <c r="AI444" i="15" s="1"/>
  <c r="D732" i="15"/>
  <c r="AK150" i="15"/>
  <c r="AG150" i="15"/>
  <c r="AH150" i="15" s="1"/>
  <c r="AI150" i="15" s="1"/>
  <c r="D1210" i="15"/>
  <c r="AK628" i="15"/>
  <c r="AG628" i="15"/>
  <c r="AH628" i="15" s="1"/>
  <c r="AI628" i="15" s="1"/>
  <c r="D1116" i="15"/>
  <c r="AK534" i="15"/>
  <c r="AG534" i="15"/>
  <c r="AH534" i="15" s="1"/>
  <c r="AI534" i="15" s="1"/>
  <c r="D860" i="15"/>
  <c r="AG278" i="15"/>
  <c r="AH278" i="15" s="1"/>
  <c r="AI278" i="15" s="1"/>
  <c r="AK278" i="15"/>
  <c r="D1204" i="15"/>
  <c r="AK622" i="15"/>
  <c r="AG622" i="15"/>
  <c r="AH622" i="15" s="1"/>
  <c r="AI622" i="15" s="1"/>
  <c r="D948" i="15"/>
  <c r="AK366" i="15"/>
  <c r="AG366" i="15"/>
  <c r="AH366" i="15" s="1"/>
  <c r="AI366" i="15" s="1"/>
  <c r="D914" i="15"/>
  <c r="AK332" i="15"/>
  <c r="AG332" i="15"/>
  <c r="AH332" i="15" s="1"/>
  <c r="AI332" i="15" s="1"/>
  <c r="D1036" i="15"/>
  <c r="AK454" i="15"/>
  <c r="AG454" i="15"/>
  <c r="AH454" i="15" s="1"/>
  <c r="AI454" i="15" s="1"/>
  <c r="D1082" i="15"/>
  <c r="AK500" i="15"/>
  <c r="AG500" i="15"/>
  <c r="AH500" i="15" s="1"/>
  <c r="AI500" i="15" s="1"/>
  <c r="D1018" i="15"/>
  <c r="AK436" i="15"/>
  <c r="AG436" i="15"/>
  <c r="AH436" i="15" s="1"/>
  <c r="AI436" i="15" s="1"/>
  <c r="D1132" i="15"/>
  <c r="AG550" i="15"/>
  <c r="AH550" i="15" s="1"/>
  <c r="AI550" i="15" s="1"/>
  <c r="AK550" i="15"/>
  <c r="D1066" i="15"/>
  <c r="AK484" i="15"/>
  <c r="AG484" i="15"/>
  <c r="AH484" i="15" s="1"/>
  <c r="AI484" i="15" s="1"/>
  <c r="D1092" i="15"/>
  <c r="AK510" i="15"/>
  <c r="AG510" i="15"/>
  <c r="AH510" i="15" s="1"/>
  <c r="AI510" i="15" s="1"/>
  <c r="D836" i="15"/>
  <c r="AG254" i="15"/>
  <c r="AH254" i="15" s="1"/>
  <c r="AI254" i="15" s="1"/>
  <c r="AK254" i="15"/>
  <c r="D1259" i="15"/>
  <c r="AK677" i="15"/>
  <c r="AG677" i="15"/>
  <c r="AH677" i="15" s="1"/>
  <c r="AI677" i="15" s="1"/>
  <c r="D1195" i="15"/>
  <c r="AK613" i="15"/>
  <c r="AG613" i="15"/>
  <c r="AH613" i="15" s="1"/>
  <c r="AI613" i="15" s="1"/>
  <c r="D1131" i="15"/>
  <c r="AK549" i="15"/>
  <c r="AG549" i="15"/>
  <c r="AH549" i="15" s="1"/>
  <c r="AI549" i="15" s="1"/>
  <c r="D1067" i="15"/>
  <c r="AK485" i="15"/>
  <c r="AG485" i="15"/>
  <c r="AH485" i="15" s="1"/>
  <c r="AI485" i="15" s="1"/>
  <c r="D1003" i="15"/>
  <c r="AK421" i="15"/>
  <c r="AG421" i="15"/>
  <c r="AH421" i="15" s="1"/>
  <c r="AI421" i="15" s="1"/>
  <c r="D939" i="15"/>
  <c r="AK357" i="15"/>
  <c r="AG357" i="15"/>
  <c r="AH357" i="15" s="1"/>
  <c r="AI357" i="15" s="1"/>
  <c r="D875" i="15"/>
  <c r="AK293" i="15"/>
  <c r="AG293" i="15"/>
  <c r="AH293" i="15" s="1"/>
  <c r="AI293" i="15" s="1"/>
  <c r="D811" i="15"/>
  <c r="AK229" i="15"/>
  <c r="AG229" i="15"/>
  <c r="AH229" i="15" s="1"/>
  <c r="AI229" i="15" s="1"/>
  <c r="D747" i="15"/>
  <c r="AK165" i="15"/>
  <c r="AG165" i="15"/>
  <c r="AH165" i="15" s="1"/>
  <c r="AI165" i="15" s="1"/>
  <c r="D1233" i="15"/>
  <c r="AK651" i="15"/>
  <c r="AG651" i="15"/>
  <c r="AH651" i="15" s="1"/>
  <c r="AI651" i="15" s="1"/>
  <c r="D1169" i="15"/>
  <c r="AK587" i="15"/>
  <c r="AG587" i="15"/>
  <c r="AH587" i="15" s="1"/>
  <c r="AI587" i="15" s="1"/>
  <c r="D1105" i="15"/>
  <c r="AK523" i="15"/>
  <c r="AG523" i="15"/>
  <c r="AH523" i="15" s="1"/>
  <c r="AI523" i="15" s="1"/>
  <c r="D1041" i="15"/>
  <c r="AK459" i="15"/>
  <c r="AG459" i="15"/>
  <c r="AH459" i="15" s="1"/>
  <c r="AI459" i="15" s="1"/>
  <c r="D977" i="15"/>
  <c r="AK395" i="15"/>
  <c r="AG395" i="15"/>
  <c r="AH395" i="15" s="1"/>
  <c r="AI395" i="15" s="1"/>
  <c r="D913" i="15"/>
  <c r="AG331" i="15"/>
  <c r="AH331" i="15" s="1"/>
  <c r="AI331" i="15" s="1"/>
  <c r="AK331" i="15"/>
  <c r="D849" i="15"/>
  <c r="AK267" i="15"/>
  <c r="AG267" i="15"/>
  <c r="AH267" i="15" s="1"/>
  <c r="AI267" i="15" s="1"/>
  <c r="D785" i="15"/>
  <c r="AK203" i="15"/>
  <c r="AG203" i="15"/>
  <c r="AH203" i="15" s="1"/>
  <c r="AI203" i="15" s="1"/>
  <c r="D730" i="15"/>
  <c r="AK148" i="15"/>
  <c r="AG148" i="15"/>
  <c r="AH148" i="15" s="1"/>
  <c r="AI148" i="15" s="1"/>
  <c r="D1248" i="15"/>
  <c r="AG666" i="15"/>
  <c r="AH666" i="15" s="1"/>
  <c r="AI666" i="15" s="1"/>
  <c r="AK666" i="15"/>
  <c r="D1184" i="15"/>
  <c r="AG602" i="15"/>
  <c r="AH602" i="15" s="1"/>
  <c r="AI602" i="15" s="1"/>
  <c r="AK602" i="15"/>
  <c r="D1120" i="15"/>
  <c r="AG538" i="15"/>
  <c r="AH538" i="15" s="1"/>
  <c r="AI538" i="15" s="1"/>
  <c r="AK538" i="15"/>
  <c r="D1056" i="15"/>
  <c r="AK474" i="15"/>
  <c r="AG474" i="15"/>
  <c r="AH474" i="15" s="1"/>
  <c r="AI474" i="15" s="1"/>
  <c r="D992" i="15"/>
  <c r="AK410" i="15"/>
  <c r="AG410" i="15"/>
  <c r="AH410" i="15" s="1"/>
  <c r="AI410" i="15" s="1"/>
  <c r="D928" i="15"/>
  <c r="AK346" i="15"/>
  <c r="AG346" i="15"/>
  <c r="AH346" i="15" s="1"/>
  <c r="AI346" i="15" s="1"/>
  <c r="D864" i="15"/>
  <c r="AG282" i="15"/>
  <c r="AH282" i="15" s="1"/>
  <c r="AI282" i="15" s="1"/>
  <c r="AK282" i="15"/>
  <c r="D800" i="15"/>
  <c r="AK218" i="15"/>
  <c r="AG218" i="15"/>
  <c r="AH218" i="15" s="1"/>
  <c r="AI218" i="15" s="1"/>
  <c r="D736" i="15"/>
  <c r="AK154" i="15"/>
  <c r="AG154" i="15"/>
  <c r="AH154" i="15" s="1"/>
  <c r="AI154" i="15" s="1"/>
  <c r="D1255" i="15"/>
  <c r="AK673" i="15"/>
  <c r="AG673" i="15"/>
  <c r="AH673" i="15" s="1"/>
  <c r="AI673" i="15" s="1"/>
  <c r="D1191" i="15"/>
  <c r="AK609" i="15"/>
  <c r="AG609" i="15"/>
  <c r="AH609" i="15" s="1"/>
  <c r="AI609" i="15" s="1"/>
  <c r="D1127" i="15"/>
  <c r="AK545" i="15"/>
  <c r="AG545" i="15"/>
  <c r="AH545" i="15" s="1"/>
  <c r="AI545" i="15" s="1"/>
  <c r="D1063" i="15"/>
  <c r="AK481" i="15"/>
  <c r="AG481" i="15"/>
  <c r="AH481" i="15" s="1"/>
  <c r="AI481" i="15" s="1"/>
  <c r="D999" i="15"/>
  <c r="AK417" i="15"/>
  <c r="AG417" i="15"/>
  <c r="AH417" i="15" s="1"/>
  <c r="AI417" i="15" s="1"/>
  <c r="D935" i="15"/>
  <c r="AK353" i="15"/>
  <c r="AG353" i="15"/>
  <c r="AH353" i="15" s="1"/>
  <c r="AI353" i="15" s="1"/>
  <c r="D871" i="15"/>
  <c r="AK289" i="15"/>
  <c r="AG289" i="15"/>
  <c r="AH289" i="15" s="1"/>
  <c r="AI289" i="15" s="1"/>
  <c r="D807" i="15"/>
  <c r="AK225" i="15"/>
  <c r="AG225" i="15"/>
  <c r="AH225" i="15" s="1"/>
  <c r="AI225" i="15" s="1"/>
  <c r="D743" i="15"/>
  <c r="AK161" i="15"/>
  <c r="AG161" i="15"/>
  <c r="AH161" i="15" s="1"/>
  <c r="AI161" i="15" s="1"/>
  <c r="D1238" i="15"/>
  <c r="AG656" i="15"/>
  <c r="AH656" i="15" s="1"/>
  <c r="AI656" i="15" s="1"/>
  <c r="AK656" i="15"/>
  <c r="D1174" i="15"/>
  <c r="AK592" i="15"/>
  <c r="AG592" i="15"/>
  <c r="AH592" i="15" s="1"/>
  <c r="AI592" i="15" s="1"/>
  <c r="D1110" i="15"/>
  <c r="AG528" i="15"/>
  <c r="AH528" i="15" s="1"/>
  <c r="AI528" i="15" s="1"/>
  <c r="AK528" i="15"/>
  <c r="D1046" i="15"/>
  <c r="AK464" i="15"/>
  <c r="AG464" i="15"/>
  <c r="AH464" i="15" s="1"/>
  <c r="AI464" i="15" s="1"/>
  <c r="D982" i="15"/>
  <c r="AK400" i="15"/>
  <c r="AG400" i="15"/>
  <c r="AH400" i="15" s="1"/>
  <c r="AI400" i="15" s="1"/>
  <c r="D918" i="15"/>
  <c r="AK336" i="15"/>
  <c r="AG336" i="15"/>
  <c r="AH336" i="15" s="1"/>
  <c r="AI336" i="15" s="1"/>
  <c r="D854" i="15"/>
  <c r="AG272" i="15"/>
  <c r="AH272" i="15" s="1"/>
  <c r="AI272" i="15" s="1"/>
  <c r="AK272" i="15"/>
  <c r="D790" i="15"/>
  <c r="AG208" i="15"/>
  <c r="AH208" i="15" s="1"/>
  <c r="AI208" i="15" s="1"/>
  <c r="AK208" i="15"/>
  <c r="D726" i="15"/>
  <c r="AK144" i="15"/>
  <c r="AG144" i="15"/>
  <c r="AH144" i="15" s="1"/>
  <c r="AI144" i="15" s="1"/>
  <c r="D794" i="15"/>
  <c r="AG212" i="15"/>
  <c r="AH212" i="15" s="1"/>
  <c r="AI212" i="15" s="1"/>
  <c r="AK212" i="15"/>
  <c r="D1285" i="15"/>
  <c r="AG703" i="15"/>
  <c r="AH703" i="15" s="1"/>
  <c r="AI703" i="15" s="1"/>
  <c r="AK703" i="15"/>
  <c r="D1221" i="15"/>
  <c r="AG639" i="15"/>
  <c r="AH639" i="15" s="1"/>
  <c r="AI639" i="15" s="1"/>
  <c r="AK639" i="15"/>
  <c r="D1157" i="15"/>
  <c r="AK575" i="15"/>
  <c r="AG575" i="15"/>
  <c r="AH575" i="15" s="1"/>
  <c r="AI575" i="15" s="1"/>
  <c r="D1093" i="15"/>
  <c r="AK511" i="15"/>
  <c r="AG511" i="15"/>
  <c r="AH511" i="15" s="1"/>
  <c r="AI511" i="15" s="1"/>
  <c r="D1029" i="15"/>
  <c r="AK447" i="15"/>
  <c r="AG447" i="15"/>
  <c r="AH447" i="15" s="1"/>
  <c r="AI447" i="15" s="1"/>
  <c r="D965" i="15"/>
  <c r="AK383" i="15"/>
  <c r="AG383" i="15"/>
  <c r="AH383" i="15" s="1"/>
  <c r="AI383" i="15" s="1"/>
  <c r="D901" i="15"/>
  <c r="AK319" i="15"/>
  <c r="AG319" i="15"/>
  <c r="AH319" i="15" s="1"/>
  <c r="AI319" i="15" s="1"/>
  <c r="D837" i="15"/>
  <c r="AK255" i="15"/>
  <c r="AG255" i="15"/>
  <c r="AH255" i="15" s="1"/>
  <c r="AI255" i="15" s="1"/>
  <c r="D773" i="15"/>
  <c r="AK191" i="15"/>
  <c r="AG191" i="15"/>
  <c r="AH191" i="15" s="1"/>
  <c r="AI191" i="15" s="1"/>
  <c r="D838" i="17"/>
  <c r="G838" i="17"/>
  <c r="G969" i="17"/>
  <c r="D969" i="17"/>
  <c r="G809" i="17"/>
  <c r="D809" i="17"/>
  <c r="G752" i="17"/>
  <c r="D752" i="17"/>
  <c r="G956" i="17"/>
  <c r="D956" i="17"/>
  <c r="G676" i="17"/>
  <c r="D676" i="17"/>
  <c r="G675" i="17"/>
  <c r="D675" i="17"/>
  <c r="D483" i="17"/>
  <c r="G483" i="17"/>
  <c r="G682" i="17"/>
  <c r="D682" i="17"/>
  <c r="D554" i="17"/>
  <c r="G554" i="17"/>
  <c r="G693" i="17"/>
  <c r="D693" i="17"/>
  <c r="G533" i="17"/>
  <c r="D533" i="17"/>
  <c r="D858" i="15"/>
  <c r="AK276" i="15"/>
  <c r="AG276" i="15"/>
  <c r="AH276" i="15" s="1"/>
  <c r="AI276" i="15" s="1"/>
  <c r="D1178" i="15"/>
  <c r="AK596" i="15"/>
  <c r="AG596" i="15"/>
  <c r="AH596" i="15" s="1"/>
  <c r="AI596" i="15" s="1"/>
  <c r="D970" i="15"/>
  <c r="AK388" i="15"/>
  <c r="AG388" i="15"/>
  <c r="AH388" i="15" s="1"/>
  <c r="AI388" i="15" s="1"/>
  <c r="D1156" i="15"/>
  <c r="AK574" i="15"/>
  <c r="AG574" i="15"/>
  <c r="AH574" i="15" s="1"/>
  <c r="AI574" i="15" s="1"/>
  <c r="D1019" i="15"/>
  <c r="AK437" i="15"/>
  <c r="AG437" i="15"/>
  <c r="AH437" i="15" s="1"/>
  <c r="AI437" i="15" s="1"/>
  <c r="D763" i="15"/>
  <c r="AG181" i="15"/>
  <c r="AH181" i="15" s="1"/>
  <c r="AI181" i="15" s="1"/>
  <c r="AK181" i="15"/>
  <c r="D993" i="15"/>
  <c r="AK411" i="15"/>
  <c r="AG411" i="15"/>
  <c r="AH411" i="15" s="1"/>
  <c r="AI411" i="15" s="1"/>
  <c r="D1008" i="15"/>
  <c r="AK426" i="15"/>
  <c r="AG426" i="15"/>
  <c r="AH426" i="15" s="1"/>
  <c r="AI426" i="15" s="1"/>
  <c r="D816" i="15"/>
  <c r="AK234" i="15"/>
  <c r="AG234" i="15"/>
  <c r="AH234" i="15" s="1"/>
  <c r="AI234" i="15" s="1"/>
  <c r="D1015" i="15"/>
  <c r="AK433" i="15"/>
  <c r="AG433" i="15"/>
  <c r="AH433" i="15" s="1"/>
  <c r="AI433" i="15" s="1"/>
  <c r="D1254" i="15"/>
  <c r="AK672" i="15"/>
  <c r="AG672" i="15"/>
  <c r="AH672" i="15" s="1"/>
  <c r="AI672" i="15" s="1"/>
  <c r="D934" i="15"/>
  <c r="AK352" i="15"/>
  <c r="AG352" i="15"/>
  <c r="AH352" i="15" s="1"/>
  <c r="AI352" i="15" s="1"/>
  <c r="D1237" i="15"/>
  <c r="AG655" i="15"/>
  <c r="AH655" i="15" s="1"/>
  <c r="AI655" i="15" s="1"/>
  <c r="AK655" i="15"/>
  <c r="D853" i="15"/>
  <c r="AK271" i="15"/>
  <c r="AG271" i="15"/>
  <c r="AH271" i="15" s="1"/>
  <c r="AI271" i="15" s="1"/>
  <c r="G931" i="17"/>
  <c r="D931" i="17"/>
  <c r="G784" i="17"/>
  <c r="D784" i="17"/>
  <c r="G1018" i="17"/>
  <c r="D1018" i="17"/>
  <c r="G986" i="17"/>
  <c r="D986" i="17"/>
  <c r="G954" i="17"/>
  <c r="D954" i="17"/>
  <c r="G922" i="17"/>
  <c r="D922" i="17"/>
  <c r="G890" i="17"/>
  <c r="D890" i="17"/>
  <c r="G858" i="17"/>
  <c r="D858" i="17"/>
  <c r="G826" i="17"/>
  <c r="D826" i="17"/>
  <c r="G794" i="17"/>
  <c r="D794" i="17"/>
  <c r="G668" i="17"/>
  <c r="D668" i="17"/>
  <c r="D540" i="17"/>
  <c r="G540" i="17"/>
  <c r="G955" i="17"/>
  <c r="D955" i="17"/>
  <c r="G907" i="17"/>
  <c r="D907" i="17"/>
  <c r="G1021" i="17"/>
  <c r="D1021" i="17"/>
  <c r="G989" i="17"/>
  <c r="D989" i="17"/>
  <c r="G957" i="17"/>
  <c r="D957" i="17"/>
  <c r="G925" i="17"/>
  <c r="D925" i="17"/>
  <c r="G893" i="17"/>
  <c r="D893" i="17"/>
  <c r="G861" i="17"/>
  <c r="D861" i="17"/>
  <c r="G829" i="17"/>
  <c r="D829" i="17"/>
  <c r="G797" i="17"/>
  <c r="D797" i="17"/>
  <c r="G680" i="17"/>
  <c r="D680" i="17"/>
  <c r="G552" i="17"/>
  <c r="D552" i="17"/>
  <c r="G995" i="17"/>
  <c r="D995" i="17"/>
  <c r="G847" i="17"/>
  <c r="D847" i="17"/>
  <c r="G656" i="17"/>
  <c r="D656" i="17"/>
  <c r="G875" i="17"/>
  <c r="D875" i="17"/>
  <c r="G1008" i="17"/>
  <c r="D1008" i="17"/>
  <c r="G976" i="17"/>
  <c r="D976" i="17"/>
  <c r="G944" i="17"/>
  <c r="D944" i="17"/>
  <c r="G912" i="17"/>
  <c r="D912" i="17"/>
  <c r="G880" i="17"/>
  <c r="D880" i="17"/>
  <c r="G848" i="17"/>
  <c r="D848" i="17"/>
  <c r="G816" i="17"/>
  <c r="D816" i="17"/>
  <c r="G756" i="17"/>
  <c r="D756" i="17"/>
  <c r="G628" i="17"/>
  <c r="D628" i="17"/>
  <c r="D500" i="17"/>
  <c r="G500" i="17"/>
  <c r="G811" i="17"/>
  <c r="D811" i="17"/>
  <c r="G791" i="17"/>
  <c r="D791" i="17"/>
  <c r="G759" i="17"/>
  <c r="D759" i="17"/>
  <c r="G727" i="17"/>
  <c r="D727" i="17"/>
  <c r="G695" i="17"/>
  <c r="D695" i="17"/>
  <c r="G663" i="17"/>
  <c r="D663" i="17"/>
  <c r="G631" i="17"/>
  <c r="D631" i="17"/>
  <c r="G599" i="17"/>
  <c r="D599" i="17"/>
  <c r="G567" i="17"/>
  <c r="D567" i="17"/>
  <c r="G535" i="17"/>
  <c r="D535" i="17"/>
  <c r="G503" i="17"/>
  <c r="D503" i="17"/>
  <c r="G471" i="17"/>
  <c r="D471" i="17"/>
  <c r="G766" i="17"/>
  <c r="D766" i="17"/>
  <c r="G734" i="17"/>
  <c r="D734" i="17"/>
  <c r="G702" i="17"/>
  <c r="D702" i="17"/>
  <c r="G670" i="17"/>
  <c r="D670" i="17"/>
  <c r="G638" i="17"/>
  <c r="D638" i="17"/>
  <c r="G606" i="17"/>
  <c r="D606" i="17"/>
  <c r="G574" i="17"/>
  <c r="D574" i="17"/>
  <c r="D542" i="17"/>
  <c r="G542" i="17"/>
  <c r="D510" i="17"/>
  <c r="G510" i="17"/>
  <c r="D478" i="17"/>
  <c r="G478" i="17"/>
  <c r="G777" i="17"/>
  <c r="D777" i="17"/>
  <c r="G745" i="17"/>
  <c r="D745" i="17"/>
  <c r="G713" i="17"/>
  <c r="D713" i="17"/>
  <c r="G681" i="17"/>
  <c r="D681" i="17"/>
  <c r="G649" i="17"/>
  <c r="D649" i="17"/>
  <c r="G617" i="17"/>
  <c r="D617" i="17"/>
  <c r="G585" i="17"/>
  <c r="D585" i="17"/>
  <c r="G553" i="17"/>
  <c r="D553" i="17"/>
  <c r="D521" i="17"/>
  <c r="G521" i="17"/>
  <c r="D489" i="17"/>
  <c r="G489" i="17"/>
  <c r="D457" i="17"/>
  <c r="G457" i="17"/>
  <c r="D1282" i="15"/>
  <c r="AK700" i="15"/>
  <c r="AG700" i="15"/>
  <c r="AH700" i="15" s="1"/>
  <c r="AI700" i="15" s="1"/>
  <c r="D994" i="15"/>
  <c r="AK412" i="15"/>
  <c r="AG412" i="15"/>
  <c r="AH412" i="15" s="1"/>
  <c r="AI412" i="15" s="1"/>
  <c r="D890" i="15"/>
  <c r="AK308" i="15"/>
  <c r="AG308" i="15"/>
  <c r="AH308" i="15" s="1"/>
  <c r="AI308" i="15" s="1"/>
  <c r="D1084" i="15"/>
  <c r="AG502" i="15"/>
  <c r="AH502" i="15" s="1"/>
  <c r="AI502" i="15" s="1"/>
  <c r="AK502" i="15"/>
  <c r="D828" i="15"/>
  <c r="AK246" i="15"/>
  <c r="AG246" i="15"/>
  <c r="AH246" i="15" s="1"/>
  <c r="AI246" i="15" s="1"/>
  <c r="D1172" i="15"/>
  <c r="AK590" i="15"/>
  <c r="AG590" i="15"/>
  <c r="AH590" i="15" s="1"/>
  <c r="AI590" i="15" s="1"/>
  <c r="D916" i="15"/>
  <c r="AK334" i="15"/>
  <c r="AG334" i="15"/>
  <c r="AH334" i="15" s="1"/>
  <c r="AI334" i="15" s="1"/>
  <c r="D1266" i="15"/>
  <c r="AK684" i="15"/>
  <c r="AG684" i="15"/>
  <c r="AH684" i="15" s="1"/>
  <c r="AI684" i="15" s="1"/>
  <c r="D882" i="15"/>
  <c r="AK300" i="15"/>
  <c r="AG300" i="15"/>
  <c r="AH300" i="15" s="1"/>
  <c r="AI300" i="15" s="1"/>
  <c r="D972" i="15"/>
  <c r="AK390" i="15"/>
  <c r="AG390" i="15"/>
  <c r="AH390" i="15" s="1"/>
  <c r="AI390" i="15" s="1"/>
  <c r="D1170" i="15"/>
  <c r="AK588" i="15"/>
  <c r="AG588" i="15"/>
  <c r="AH588" i="15" s="1"/>
  <c r="AI588" i="15" s="1"/>
  <c r="D922" i="15"/>
  <c r="AK340" i="15"/>
  <c r="AG340" i="15"/>
  <c r="AH340" i="15" s="1"/>
  <c r="AI340" i="15" s="1"/>
  <c r="D1068" i="15"/>
  <c r="AK486" i="15"/>
  <c r="AG486" i="15"/>
  <c r="AH486" i="15" s="1"/>
  <c r="AI486" i="15" s="1"/>
  <c r="D1034" i="15"/>
  <c r="AK452" i="15"/>
  <c r="AG452" i="15"/>
  <c r="AH452" i="15" s="1"/>
  <c r="AI452" i="15" s="1"/>
  <c r="D1060" i="15"/>
  <c r="AK478" i="15"/>
  <c r="AG478" i="15"/>
  <c r="AH478" i="15" s="1"/>
  <c r="AI478" i="15" s="1"/>
  <c r="D802" i="15"/>
  <c r="AG220" i="15"/>
  <c r="AH220" i="15" s="1"/>
  <c r="AI220" i="15" s="1"/>
  <c r="AK220" i="15"/>
  <c r="D1251" i="15"/>
  <c r="AK669" i="15"/>
  <c r="AG669" i="15"/>
  <c r="AH669" i="15" s="1"/>
  <c r="AI669" i="15" s="1"/>
  <c r="D1187" i="15"/>
  <c r="AK605" i="15"/>
  <c r="AG605" i="15"/>
  <c r="AH605" i="15" s="1"/>
  <c r="AI605" i="15" s="1"/>
  <c r="D1123" i="15"/>
  <c r="AK541" i="15"/>
  <c r="AG541" i="15"/>
  <c r="AH541" i="15" s="1"/>
  <c r="AI541" i="15" s="1"/>
  <c r="D1059" i="15"/>
  <c r="AK477" i="15"/>
  <c r="AG477" i="15"/>
  <c r="AH477" i="15" s="1"/>
  <c r="AI477" i="15" s="1"/>
  <c r="D995" i="15"/>
  <c r="AK413" i="15"/>
  <c r="AG413" i="15"/>
  <c r="AH413" i="15" s="1"/>
  <c r="AI413" i="15" s="1"/>
  <c r="D931" i="15"/>
  <c r="AK349" i="15"/>
  <c r="AG349" i="15"/>
  <c r="AH349" i="15" s="1"/>
  <c r="AI349" i="15" s="1"/>
  <c r="D867" i="15"/>
  <c r="AK285" i="15"/>
  <c r="AG285" i="15"/>
  <c r="AH285" i="15" s="1"/>
  <c r="AI285" i="15" s="1"/>
  <c r="D803" i="15"/>
  <c r="AK221" i="15"/>
  <c r="AG221" i="15"/>
  <c r="AH221" i="15" s="1"/>
  <c r="AI221" i="15" s="1"/>
  <c r="D739" i="15"/>
  <c r="AK157" i="15"/>
  <c r="AG157" i="15"/>
  <c r="AH157" i="15" s="1"/>
  <c r="AI157" i="15" s="1"/>
  <c r="D1289" i="15"/>
  <c r="AG707" i="15"/>
  <c r="AH707" i="15" s="1"/>
  <c r="AI707" i="15" s="1"/>
  <c r="AK707" i="15"/>
  <c r="D1225" i="15"/>
  <c r="AK643" i="15"/>
  <c r="AG643" i="15"/>
  <c r="AH643" i="15" s="1"/>
  <c r="AI643" i="15" s="1"/>
  <c r="D1161" i="15"/>
  <c r="AK579" i="15"/>
  <c r="AG579" i="15"/>
  <c r="AH579" i="15" s="1"/>
  <c r="AI579" i="15" s="1"/>
  <c r="D1097" i="15"/>
  <c r="AG515" i="15"/>
  <c r="AH515" i="15" s="1"/>
  <c r="AI515" i="15" s="1"/>
  <c r="AK515" i="15"/>
  <c r="D1033" i="15"/>
  <c r="AK451" i="15"/>
  <c r="AG451" i="15"/>
  <c r="AH451" i="15" s="1"/>
  <c r="AI451" i="15" s="1"/>
  <c r="D969" i="15"/>
  <c r="AK387" i="15"/>
  <c r="AG387" i="15"/>
  <c r="AH387" i="15" s="1"/>
  <c r="AI387" i="15" s="1"/>
  <c r="D905" i="15"/>
  <c r="AK323" i="15"/>
  <c r="AG323" i="15"/>
  <c r="AH323" i="15" s="1"/>
  <c r="AI323" i="15" s="1"/>
  <c r="D841" i="15"/>
  <c r="AG259" i="15"/>
  <c r="AH259" i="15" s="1"/>
  <c r="AI259" i="15" s="1"/>
  <c r="AK259" i="15"/>
  <c r="D777" i="15"/>
  <c r="AK195" i="15"/>
  <c r="AG195" i="15"/>
  <c r="AH195" i="15" s="1"/>
  <c r="AI195" i="15" s="1"/>
  <c r="D1240" i="15"/>
  <c r="AG658" i="15"/>
  <c r="AH658" i="15" s="1"/>
  <c r="AI658" i="15" s="1"/>
  <c r="AK658" i="15"/>
  <c r="D1176" i="15"/>
  <c r="AG594" i="15"/>
  <c r="AH594" i="15" s="1"/>
  <c r="AI594" i="15" s="1"/>
  <c r="AK594" i="15"/>
  <c r="D1112" i="15"/>
  <c r="AG530" i="15"/>
  <c r="AH530" i="15" s="1"/>
  <c r="AI530" i="15" s="1"/>
  <c r="AK530" i="15"/>
  <c r="D1048" i="15"/>
  <c r="AK466" i="15"/>
  <c r="AG466" i="15"/>
  <c r="AH466" i="15" s="1"/>
  <c r="AI466" i="15" s="1"/>
  <c r="D984" i="15"/>
  <c r="AK402" i="15"/>
  <c r="AG402" i="15"/>
  <c r="AH402" i="15" s="1"/>
  <c r="AI402" i="15" s="1"/>
  <c r="D920" i="15"/>
  <c r="AK338" i="15"/>
  <c r="AG338" i="15"/>
  <c r="AH338" i="15" s="1"/>
  <c r="AI338" i="15" s="1"/>
  <c r="D856" i="15"/>
  <c r="AK274" i="15"/>
  <c r="AG274" i="15"/>
  <c r="AH274" i="15" s="1"/>
  <c r="AI274" i="15" s="1"/>
  <c r="D792" i="15"/>
  <c r="AG210" i="15"/>
  <c r="AH210" i="15" s="1"/>
  <c r="AI210" i="15" s="1"/>
  <c r="AK210" i="15"/>
  <c r="D728" i="15"/>
  <c r="AK146" i="15"/>
  <c r="AG146" i="15"/>
  <c r="AH146" i="15" s="1"/>
  <c r="AI146" i="15" s="1"/>
  <c r="D786" i="15"/>
  <c r="AK204" i="15"/>
  <c r="AG204" i="15"/>
  <c r="AH204" i="15" s="1"/>
  <c r="AI204" i="15" s="1"/>
  <c r="D1247" i="15"/>
  <c r="AG665" i="15"/>
  <c r="AH665" i="15" s="1"/>
  <c r="AI665" i="15" s="1"/>
  <c r="AK665" i="15"/>
  <c r="D1183" i="15"/>
  <c r="AK601" i="15"/>
  <c r="AG601" i="15"/>
  <c r="AH601" i="15" s="1"/>
  <c r="AI601" i="15" s="1"/>
  <c r="D1119" i="15"/>
  <c r="AK537" i="15"/>
  <c r="AG537" i="15"/>
  <c r="AH537" i="15" s="1"/>
  <c r="AI537" i="15" s="1"/>
  <c r="D1055" i="15"/>
  <c r="AK473" i="15"/>
  <c r="AG473" i="15"/>
  <c r="AH473" i="15" s="1"/>
  <c r="AI473" i="15" s="1"/>
  <c r="D991" i="15"/>
  <c r="AK409" i="15"/>
  <c r="AG409" i="15"/>
  <c r="AH409" i="15" s="1"/>
  <c r="AI409" i="15" s="1"/>
  <c r="D927" i="15"/>
  <c r="AK345" i="15"/>
  <c r="AG345" i="15"/>
  <c r="AH345" i="15" s="1"/>
  <c r="AI345" i="15" s="1"/>
  <c r="D863" i="15"/>
  <c r="AK281" i="15"/>
  <c r="AG281" i="15"/>
  <c r="AH281" i="15" s="1"/>
  <c r="AI281" i="15" s="1"/>
  <c r="D799" i="15"/>
  <c r="AK217" i="15"/>
  <c r="AG217" i="15"/>
  <c r="AH217" i="15" s="1"/>
  <c r="AI217" i="15" s="1"/>
  <c r="D735" i="15"/>
  <c r="AK153" i="15"/>
  <c r="AG153" i="15"/>
  <c r="AH153" i="15" s="1"/>
  <c r="AI153" i="15" s="1"/>
  <c r="D1230" i="15"/>
  <c r="AK648" i="15"/>
  <c r="AG648" i="15"/>
  <c r="AH648" i="15" s="1"/>
  <c r="AI648" i="15" s="1"/>
  <c r="D1166" i="15"/>
  <c r="AG584" i="15"/>
  <c r="AH584" i="15" s="1"/>
  <c r="AI584" i="15" s="1"/>
  <c r="AK584" i="15"/>
  <c r="D1102" i="15"/>
  <c r="AG520" i="15"/>
  <c r="AH520" i="15" s="1"/>
  <c r="AI520" i="15" s="1"/>
  <c r="AK520" i="15"/>
  <c r="D1038" i="15"/>
  <c r="AK456" i="15"/>
  <c r="AG456" i="15"/>
  <c r="AH456" i="15" s="1"/>
  <c r="AI456" i="15" s="1"/>
  <c r="D974" i="15"/>
  <c r="AK392" i="15"/>
  <c r="AG392" i="15"/>
  <c r="AH392" i="15" s="1"/>
  <c r="AI392" i="15" s="1"/>
  <c r="D910" i="15"/>
  <c r="AK328" i="15"/>
  <c r="AG328" i="15"/>
  <c r="AH328" i="15" s="1"/>
  <c r="AI328" i="15" s="1"/>
  <c r="D846" i="15"/>
  <c r="AK264" i="15"/>
  <c r="AG264" i="15"/>
  <c r="AH264" i="15" s="1"/>
  <c r="AI264" i="15" s="1"/>
  <c r="D782" i="15"/>
  <c r="AK200" i="15"/>
  <c r="AG200" i="15"/>
  <c r="AH200" i="15" s="1"/>
  <c r="AI200" i="15" s="1"/>
  <c r="D754" i="15"/>
  <c r="AK172" i="15"/>
  <c r="AG172" i="15"/>
  <c r="AH172" i="15" s="1"/>
  <c r="AI172" i="15" s="1"/>
  <c r="D1277" i="15"/>
  <c r="AG695" i="15"/>
  <c r="AH695" i="15" s="1"/>
  <c r="AI695" i="15" s="1"/>
  <c r="AK695" i="15"/>
  <c r="D1213" i="15"/>
  <c r="AK631" i="15"/>
  <c r="AG631" i="15"/>
  <c r="AH631" i="15" s="1"/>
  <c r="AI631" i="15" s="1"/>
  <c r="D1149" i="15"/>
  <c r="AK567" i="15"/>
  <c r="AG567" i="15"/>
  <c r="AH567" i="15" s="1"/>
  <c r="AI567" i="15" s="1"/>
  <c r="D1085" i="15"/>
  <c r="AK503" i="15"/>
  <c r="AG503" i="15"/>
  <c r="AH503" i="15" s="1"/>
  <c r="AI503" i="15" s="1"/>
  <c r="D1021" i="15"/>
  <c r="AK439" i="15"/>
  <c r="AG439" i="15"/>
  <c r="AH439" i="15" s="1"/>
  <c r="AI439" i="15" s="1"/>
  <c r="D957" i="15"/>
  <c r="AK375" i="15"/>
  <c r="AG375" i="15"/>
  <c r="AH375" i="15" s="1"/>
  <c r="AI375" i="15" s="1"/>
  <c r="D893" i="15"/>
  <c r="AK311" i="15"/>
  <c r="AG311" i="15"/>
  <c r="AH311" i="15" s="1"/>
  <c r="AI311" i="15" s="1"/>
  <c r="D829" i="15"/>
  <c r="AK247" i="15"/>
  <c r="AG247" i="15"/>
  <c r="AH247" i="15" s="1"/>
  <c r="AI247" i="15" s="1"/>
  <c r="D765" i="15"/>
  <c r="AK183" i="15"/>
  <c r="AG183" i="15"/>
  <c r="AH183" i="15" s="1"/>
  <c r="AI183" i="15" s="1"/>
  <c r="G592" i="17"/>
  <c r="D592" i="17"/>
  <c r="D870" i="17"/>
  <c r="G870" i="17"/>
  <c r="G841" i="17"/>
  <c r="D841" i="17"/>
  <c r="G860" i="17"/>
  <c r="D860" i="17"/>
  <c r="G707" i="17"/>
  <c r="D707" i="17"/>
  <c r="D1180" i="15"/>
  <c r="AK598" i="15"/>
  <c r="AG598" i="15"/>
  <c r="AH598" i="15" s="1"/>
  <c r="AI598" i="15" s="1"/>
  <c r="D1012" i="15"/>
  <c r="AK430" i="15"/>
  <c r="AG430" i="15"/>
  <c r="AH430" i="15" s="1"/>
  <c r="AI430" i="15" s="1"/>
  <c r="D1274" i="15"/>
  <c r="AK692" i="15"/>
  <c r="AG692" i="15"/>
  <c r="AH692" i="15" s="1"/>
  <c r="AI692" i="15" s="1"/>
  <c r="D900" i="15"/>
  <c r="AG318" i="15"/>
  <c r="AH318" i="15" s="1"/>
  <c r="AI318" i="15" s="1"/>
  <c r="AK318" i="15"/>
  <c r="D1083" i="15"/>
  <c r="AK501" i="15"/>
  <c r="AG501" i="15"/>
  <c r="AH501" i="15" s="1"/>
  <c r="AI501" i="15" s="1"/>
  <c r="D891" i="15"/>
  <c r="AK309" i="15"/>
  <c r="AG309" i="15"/>
  <c r="AH309" i="15" s="1"/>
  <c r="AI309" i="15" s="1"/>
  <c r="D1057" i="15"/>
  <c r="AK475" i="15"/>
  <c r="AG475" i="15"/>
  <c r="AH475" i="15" s="1"/>
  <c r="AI475" i="15" s="1"/>
  <c r="D1072" i="15"/>
  <c r="AK490" i="15"/>
  <c r="AG490" i="15"/>
  <c r="AH490" i="15" s="1"/>
  <c r="AI490" i="15" s="1"/>
  <c r="D752" i="15"/>
  <c r="AK170" i="15"/>
  <c r="AG170" i="15"/>
  <c r="AH170" i="15" s="1"/>
  <c r="AI170" i="15" s="1"/>
  <c r="D1271" i="15"/>
  <c r="AK689" i="15"/>
  <c r="AG689" i="15"/>
  <c r="AH689" i="15" s="1"/>
  <c r="AI689" i="15" s="1"/>
  <c r="D1126" i="15"/>
  <c r="AK544" i="15"/>
  <c r="AG544" i="15"/>
  <c r="AH544" i="15" s="1"/>
  <c r="AI544" i="15" s="1"/>
  <c r="G911" i="17"/>
  <c r="D911" i="17"/>
  <c r="G736" i="17"/>
  <c r="D736" i="17"/>
  <c r="G1014" i="17"/>
  <c r="D1014" i="17"/>
  <c r="G982" i="17"/>
  <c r="D982" i="17"/>
  <c r="G950" i="17"/>
  <c r="D950" i="17"/>
  <c r="G918" i="17"/>
  <c r="D918" i="17"/>
  <c r="G886" i="17"/>
  <c r="D886" i="17"/>
  <c r="G854" i="17"/>
  <c r="D854" i="17"/>
  <c r="G822" i="17"/>
  <c r="D822" i="17"/>
  <c r="G780" i="17"/>
  <c r="D780" i="17"/>
  <c r="G652" i="17"/>
  <c r="D652" i="17"/>
  <c r="D524" i="17"/>
  <c r="G524" i="17"/>
  <c r="G923" i="17"/>
  <c r="D923" i="17"/>
  <c r="G887" i="17"/>
  <c r="D887" i="17"/>
  <c r="G1017" i="17"/>
  <c r="D1017" i="17"/>
  <c r="G985" i="17"/>
  <c r="D985" i="17"/>
  <c r="G953" i="17"/>
  <c r="D953" i="17"/>
  <c r="G921" i="17"/>
  <c r="D921" i="17"/>
  <c r="G889" i="17"/>
  <c r="D889" i="17"/>
  <c r="G857" i="17"/>
  <c r="D857" i="17"/>
  <c r="G825" i="17"/>
  <c r="D825" i="17"/>
  <c r="G792" i="17"/>
  <c r="D792" i="17"/>
  <c r="G664" i="17"/>
  <c r="D664" i="17"/>
  <c r="G536" i="17"/>
  <c r="D536" i="17"/>
  <c r="G979" i="17"/>
  <c r="D979" i="17"/>
  <c r="G831" i="17"/>
  <c r="D831" i="17"/>
  <c r="G576" i="17"/>
  <c r="D576" i="17"/>
  <c r="G855" i="17"/>
  <c r="D855" i="17"/>
  <c r="G1004" i="17"/>
  <c r="D1004" i="17"/>
  <c r="G972" i="17"/>
  <c r="D972" i="17"/>
  <c r="G940" i="17"/>
  <c r="D940" i="17"/>
  <c r="G908" i="17"/>
  <c r="D908" i="17"/>
  <c r="G876" i="17"/>
  <c r="D876" i="17"/>
  <c r="G844" i="17"/>
  <c r="D844" i="17"/>
  <c r="G812" i="17"/>
  <c r="D812" i="17"/>
  <c r="G740" i="17"/>
  <c r="D740" i="17"/>
  <c r="G612" i="17"/>
  <c r="D612" i="17"/>
  <c r="D484" i="17"/>
  <c r="G484" i="17"/>
  <c r="G480" i="17"/>
  <c r="D480" i="17"/>
  <c r="G787" i="17"/>
  <c r="D787" i="17"/>
  <c r="G755" i="17"/>
  <c r="D755" i="17"/>
  <c r="G723" i="17"/>
  <c r="D723" i="17"/>
  <c r="G691" i="17"/>
  <c r="D691" i="17"/>
  <c r="G659" i="17"/>
  <c r="D659" i="17"/>
  <c r="G627" i="17"/>
  <c r="D627" i="17"/>
  <c r="G595" i="17"/>
  <c r="D595" i="17"/>
  <c r="G563" i="17"/>
  <c r="D563" i="17"/>
  <c r="G531" i="17"/>
  <c r="D531" i="17"/>
  <c r="D499" i="17"/>
  <c r="G499" i="17"/>
  <c r="D467" i="17"/>
  <c r="G467" i="17"/>
  <c r="G762" i="17"/>
  <c r="D762" i="17"/>
  <c r="G730" i="17"/>
  <c r="D730" i="17"/>
  <c r="G698" i="17"/>
  <c r="D698" i="17"/>
  <c r="G666" i="17"/>
  <c r="D666" i="17"/>
  <c r="G634" i="17"/>
  <c r="D634" i="17"/>
  <c r="G602" i="17"/>
  <c r="D602" i="17"/>
  <c r="G570" i="17"/>
  <c r="D570" i="17"/>
  <c r="D538" i="17"/>
  <c r="G538" i="17"/>
  <c r="D506" i="17"/>
  <c r="G506" i="17"/>
  <c r="D474" i="17"/>
  <c r="G474" i="17"/>
  <c r="D773" i="17"/>
  <c r="G773" i="17"/>
  <c r="D741" i="17"/>
  <c r="G741" i="17"/>
  <c r="D709" i="17"/>
  <c r="G709" i="17"/>
  <c r="G677" i="17"/>
  <c r="D677" i="17"/>
  <c r="D645" i="17"/>
  <c r="G645" i="17"/>
  <c r="G613" i="17"/>
  <c r="D613" i="17"/>
  <c r="G581" i="17"/>
  <c r="D581" i="17"/>
  <c r="D549" i="17"/>
  <c r="G549" i="17"/>
  <c r="D517" i="17"/>
  <c r="G517" i="17"/>
  <c r="D485" i="17"/>
  <c r="G485" i="17"/>
  <c r="D1218" i="15"/>
  <c r="AK636" i="15"/>
  <c r="AG636" i="15"/>
  <c r="AH636" i="15" s="1"/>
  <c r="AI636" i="15" s="1"/>
  <c r="D962" i="15"/>
  <c r="AK380" i="15"/>
  <c r="AG380" i="15"/>
  <c r="AH380" i="15" s="1"/>
  <c r="AI380" i="15" s="1"/>
  <c r="D1250" i="15"/>
  <c r="AG668" i="15"/>
  <c r="AH668" i="15" s="1"/>
  <c r="AI668" i="15" s="1"/>
  <c r="AK668" i="15"/>
  <c r="D1052" i="15"/>
  <c r="AK470" i="15"/>
  <c r="AG470" i="15"/>
  <c r="AH470" i="15" s="1"/>
  <c r="AI470" i="15" s="1"/>
  <c r="D788" i="15"/>
  <c r="AK206" i="15"/>
  <c r="AG206" i="15"/>
  <c r="AH206" i="15" s="1"/>
  <c r="AI206" i="15" s="1"/>
  <c r="D1140" i="15"/>
  <c r="AK558" i="15"/>
  <c r="AG558" i="15"/>
  <c r="AH558" i="15" s="1"/>
  <c r="AI558" i="15" s="1"/>
  <c r="D884" i="15"/>
  <c r="AK302" i="15"/>
  <c r="AG302" i="15"/>
  <c r="AH302" i="15" s="1"/>
  <c r="AI302" i="15" s="1"/>
  <c r="D1138" i="15"/>
  <c r="AG556" i="15"/>
  <c r="AH556" i="15" s="1"/>
  <c r="AI556" i="15" s="1"/>
  <c r="AK556" i="15"/>
  <c r="D850" i="15"/>
  <c r="AK268" i="15"/>
  <c r="AG268" i="15"/>
  <c r="AH268" i="15" s="1"/>
  <c r="AI268" i="15" s="1"/>
  <c r="D940" i="15"/>
  <c r="AK358" i="15"/>
  <c r="AG358" i="15"/>
  <c r="AH358" i="15" s="1"/>
  <c r="AI358" i="15" s="1"/>
  <c r="D1292" i="15"/>
  <c r="AK710" i="15"/>
  <c r="AG710" i="15"/>
  <c r="AH710" i="15" s="1"/>
  <c r="AI710" i="15" s="1"/>
  <c r="D1004" i="15"/>
  <c r="AK422" i="15"/>
  <c r="AG422" i="15"/>
  <c r="AH422" i="15" s="1"/>
  <c r="AI422" i="15" s="1"/>
  <c r="D1002" i="15"/>
  <c r="AK420" i="15"/>
  <c r="AG420" i="15"/>
  <c r="AH420" i="15" s="1"/>
  <c r="AI420" i="15" s="1"/>
  <c r="D1284" i="15"/>
  <c r="AK702" i="15"/>
  <c r="AG702" i="15"/>
  <c r="AH702" i="15" s="1"/>
  <c r="AI702" i="15" s="1"/>
  <c r="D1028" i="15"/>
  <c r="AK446" i="15"/>
  <c r="AG446" i="15"/>
  <c r="AH446" i="15" s="1"/>
  <c r="AI446" i="15" s="1"/>
  <c r="D740" i="15"/>
  <c r="AK158" i="15"/>
  <c r="AG158" i="15"/>
  <c r="AH158" i="15" s="1"/>
  <c r="AI158" i="15" s="1"/>
  <c r="D1243" i="15"/>
  <c r="AK661" i="15"/>
  <c r="AG661" i="15"/>
  <c r="AH661" i="15" s="1"/>
  <c r="AI661" i="15" s="1"/>
  <c r="D1179" i="15"/>
  <c r="AK597" i="15"/>
  <c r="AG597" i="15"/>
  <c r="AH597" i="15" s="1"/>
  <c r="AI597" i="15" s="1"/>
  <c r="D1115" i="15"/>
  <c r="AK533" i="15"/>
  <c r="AG533" i="15"/>
  <c r="AH533" i="15" s="1"/>
  <c r="AI533" i="15" s="1"/>
  <c r="D1051" i="15"/>
  <c r="AK469" i="15"/>
  <c r="AG469" i="15"/>
  <c r="AH469" i="15" s="1"/>
  <c r="AI469" i="15" s="1"/>
  <c r="D987" i="15"/>
  <c r="AK405" i="15"/>
  <c r="AG405" i="15"/>
  <c r="AH405" i="15" s="1"/>
  <c r="AI405" i="15" s="1"/>
  <c r="D923" i="15"/>
  <c r="AK341" i="15"/>
  <c r="AG341" i="15"/>
  <c r="AH341" i="15" s="1"/>
  <c r="AI341" i="15" s="1"/>
  <c r="D859" i="15"/>
  <c r="AK277" i="15"/>
  <c r="AG277" i="15"/>
  <c r="AH277" i="15" s="1"/>
  <c r="AI277" i="15" s="1"/>
  <c r="D795" i="15"/>
  <c r="AK213" i="15"/>
  <c r="AG213" i="15"/>
  <c r="AH213" i="15" s="1"/>
  <c r="AI213" i="15" s="1"/>
  <c r="D731" i="15"/>
  <c r="AK149" i="15"/>
  <c r="AG149" i="15"/>
  <c r="AH149" i="15" s="1"/>
  <c r="AI149" i="15" s="1"/>
  <c r="D1294" i="15"/>
  <c r="AK712" i="15"/>
  <c r="AG712" i="15"/>
  <c r="AH712" i="15" s="1"/>
  <c r="AI712" i="15" s="1"/>
  <c r="D1281" i="15"/>
  <c r="AG699" i="15"/>
  <c r="AH699" i="15" s="1"/>
  <c r="AI699" i="15" s="1"/>
  <c r="AK699" i="15"/>
  <c r="D1217" i="15"/>
  <c r="AK635" i="15"/>
  <c r="AG635" i="15"/>
  <c r="AH635" i="15" s="1"/>
  <c r="AI635" i="15" s="1"/>
  <c r="D1153" i="15"/>
  <c r="AG571" i="15"/>
  <c r="AH571" i="15" s="1"/>
  <c r="AI571" i="15" s="1"/>
  <c r="AK571" i="15"/>
  <c r="D1089" i="15"/>
  <c r="AK507" i="15"/>
  <c r="AG507" i="15"/>
  <c r="AH507" i="15" s="1"/>
  <c r="AI507" i="15" s="1"/>
  <c r="D1025" i="15"/>
  <c r="AK443" i="15"/>
  <c r="AG443" i="15"/>
  <c r="AH443" i="15" s="1"/>
  <c r="AI443" i="15" s="1"/>
  <c r="D961" i="15"/>
  <c r="AK379" i="15"/>
  <c r="AG379" i="15"/>
  <c r="AH379" i="15" s="1"/>
  <c r="AI379" i="15" s="1"/>
  <c r="D897" i="15"/>
  <c r="AK315" i="15"/>
  <c r="AG315" i="15"/>
  <c r="AH315" i="15" s="1"/>
  <c r="AI315" i="15" s="1"/>
  <c r="D833" i="15"/>
  <c r="AK251" i="15"/>
  <c r="AG251" i="15"/>
  <c r="AH251" i="15" s="1"/>
  <c r="AI251" i="15" s="1"/>
  <c r="D769" i="15"/>
  <c r="AK187" i="15"/>
  <c r="AG187" i="15"/>
  <c r="AH187" i="15" s="1"/>
  <c r="AI187" i="15" s="1"/>
  <c r="D1232" i="15"/>
  <c r="AK650" i="15"/>
  <c r="AG650" i="15"/>
  <c r="AH650" i="15" s="1"/>
  <c r="AI650" i="15" s="1"/>
  <c r="D1168" i="15"/>
  <c r="AK586" i="15"/>
  <c r="AG586" i="15"/>
  <c r="AH586" i="15" s="1"/>
  <c r="AI586" i="15" s="1"/>
  <c r="D1104" i="15"/>
  <c r="AK522" i="15"/>
  <c r="AG522" i="15"/>
  <c r="AH522" i="15" s="1"/>
  <c r="AI522" i="15" s="1"/>
  <c r="D1040" i="15"/>
  <c r="AK458" i="15"/>
  <c r="AG458" i="15"/>
  <c r="AH458" i="15" s="1"/>
  <c r="AI458" i="15" s="1"/>
  <c r="D976" i="15"/>
  <c r="AK394" i="15"/>
  <c r="AG394" i="15"/>
  <c r="AH394" i="15" s="1"/>
  <c r="AI394" i="15" s="1"/>
  <c r="D912" i="15"/>
  <c r="AK330" i="15"/>
  <c r="AG330" i="15"/>
  <c r="AH330" i="15" s="1"/>
  <c r="AI330" i="15" s="1"/>
  <c r="D848" i="15"/>
  <c r="AG266" i="15"/>
  <c r="AH266" i="15" s="1"/>
  <c r="AI266" i="15" s="1"/>
  <c r="AK266" i="15"/>
  <c r="D784" i="15"/>
  <c r="AK202" i="15"/>
  <c r="AG202" i="15"/>
  <c r="AH202" i="15" s="1"/>
  <c r="AI202" i="15" s="1"/>
  <c r="D746" i="15"/>
  <c r="AK164" i="15"/>
  <c r="AG164" i="15"/>
  <c r="AH164" i="15" s="1"/>
  <c r="AI164" i="15" s="1"/>
  <c r="D1239" i="15"/>
  <c r="AG657" i="15"/>
  <c r="AH657" i="15" s="1"/>
  <c r="AI657" i="15" s="1"/>
  <c r="AK657" i="15"/>
  <c r="D1175" i="15"/>
  <c r="AK593" i="15"/>
  <c r="AG593" i="15"/>
  <c r="AH593" i="15" s="1"/>
  <c r="AI593" i="15" s="1"/>
  <c r="D1111" i="15"/>
  <c r="AK529" i="15"/>
  <c r="AG529" i="15"/>
  <c r="AH529" i="15" s="1"/>
  <c r="AI529" i="15" s="1"/>
  <c r="D1047" i="15"/>
  <c r="AK465" i="15"/>
  <c r="AG465" i="15"/>
  <c r="AH465" i="15" s="1"/>
  <c r="AI465" i="15" s="1"/>
  <c r="D983" i="15"/>
  <c r="AK401" i="15"/>
  <c r="AG401" i="15"/>
  <c r="AH401" i="15" s="1"/>
  <c r="AI401" i="15" s="1"/>
  <c r="D919" i="15"/>
  <c r="AK337" i="15"/>
  <c r="AG337" i="15"/>
  <c r="AH337" i="15" s="1"/>
  <c r="AI337" i="15" s="1"/>
  <c r="D855" i="15"/>
  <c r="AK273" i="15"/>
  <c r="AG273" i="15"/>
  <c r="AH273" i="15" s="1"/>
  <c r="AI273" i="15" s="1"/>
  <c r="D791" i="15"/>
  <c r="AG209" i="15"/>
  <c r="AH209" i="15" s="1"/>
  <c r="AI209" i="15" s="1"/>
  <c r="AK209" i="15"/>
  <c r="D727" i="15"/>
  <c r="AK145" i="15"/>
  <c r="AG145" i="15"/>
  <c r="AH145" i="15" s="1"/>
  <c r="AI145" i="15" s="1"/>
  <c r="D818" i="15"/>
  <c r="AK236" i="15"/>
  <c r="AG236" i="15"/>
  <c r="AH236" i="15" s="1"/>
  <c r="AI236" i="15" s="1"/>
  <c r="D1286" i="15"/>
  <c r="AK704" i="15"/>
  <c r="AG704" i="15"/>
  <c r="AH704" i="15" s="1"/>
  <c r="AI704" i="15" s="1"/>
  <c r="D1222" i="15"/>
  <c r="AK640" i="15"/>
  <c r="AG640" i="15"/>
  <c r="AH640" i="15" s="1"/>
  <c r="AI640" i="15" s="1"/>
  <c r="D1158" i="15"/>
  <c r="AK576" i="15"/>
  <c r="AG576" i="15"/>
  <c r="AH576" i="15" s="1"/>
  <c r="AI576" i="15" s="1"/>
  <c r="D1094" i="15"/>
  <c r="AK512" i="15"/>
  <c r="AG512" i="15"/>
  <c r="AH512" i="15" s="1"/>
  <c r="AI512" i="15" s="1"/>
  <c r="D1030" i="15"/>
  <c r="AK448" i="15"/>
  <c r="AG448" i="15"/>
  <c r="AH448" i="15" s="1"/>
  <c r="AI448" i="15" s="1"/>
  <c r="D966" i="15"/>
  <c r="AK384" i="15"/>
  <c r="AG384" i="15"/>
  <c r="AH384" i="15" s="1"/>
  <c r="AI384" i="15" s="1"/>
  <c r="D902" i="15"/>
  <c r="AK320" i="15"/>
  <c r="AG320" i="15"/>
  <c r="AH320" i="15" s="1"/>
  <c r="AI320" i="15" s="1"/>
  <c r="D838" i="15"/>
  <c r="AK256" i="15"/>
  <c r="AG256" i="15"/>
  <c r="AH256" i="15" s="1"/>
  <c r="AI256" i="15" s="1"/>
  <c r="D774" i="15"/>
  <c r="AK192" i="15"/>
  <c r="AG192" i="15"/>
  <c r="AH192" i="15" s="1"/>
  <c r="AI192" i="15" s="1"/>
  <c r="D1269" i="15"/>
  <c r="AK687" i="15"/>
  <c r="AG687" i="15"/>
  <c r="AH687" i="15" s="1"/>
  <c r="AI687" i="15" s="1"/>
  <c r="D1205" i="15"/>
  <c r="AK623" i="15"/>
  <c r="AG623" i="15"/>
  <c r="AH623" i="15" s="1"/>
  <c r="AI623" i="15" s="1"/>
  <c r="D1141" i="15"/>
  <c r="AG559" i="15"/>
  <c r="AH559" i="15" s="1"/>
  <c r="AI559" i="15" s="1"/>
  <c r="AK559" i="15"/>
  <c r="D1077" i="15"/>
  <c r="AK495" i="15"/>
  <c r="AG495" i="15"/>
  <c r="AH495" i="15" s="1"/>
  <c r="AI495" i="15" s="1"/>
  <c r="D1013" i="15"/>
  <c r="AG431" i="15"/>
  <c r="AH431" i="15" s="1"/>
  <c r="AI431" i="15" s="1"/>
  <c r="AK431" i="15"/>
  <c r="D949" i="15"/>
  <c r="AK367" i="15"/>
  <c r="AG367" i="15"/>
  <c r="AH367" i="15" s="1"/>
  <c r="AI367" i="15" s="1"/>
  <c r="D885" i="15"/>
  <c r="AK303" i="15"/>
  <c r="AG303" i="15"/>
  <c r="AH303" i="15" s="1"/>
  <c r="AI303" i="15" s="1"/>
  <c r="D821" i="15"/>
  <c r="AK239" i="15"/>
  <c r="AG239" i="15"/>
  <c r="AH239" i="15" s="1"/>
  <c r="AI239" i="15" s="1"/>
  <c r="D757" i="15"/>
  <c r="AK175" i="15"/>
  <c r="AG175" i="15"/>
  <c r="AH175" i="15" s="1"/>
  <c r="AI175" i="15" s="1"/>
  <c r="G835" i="17"/>
  <c r="D835" i="17"/>
  <c r="D902" i="17"/>
  <c r="G902" i="17"/>
  <c r="G1001" i="17"/>
  <c r="D1001" i="17"/>
  <c r="G728" i="17"/>
  <c r="D728" i="17"/>
  <c r="G943" i="17"/>
  <c r="D943" i="17"/>
  <c r="G828" i="17"/>
  <c r="D828" i="17"/>
  <c r="G935" i="17"/>
  <c r="D935" i="17"/>
  <c r="G739" i="17"/>
  <c r="D739" i="17"/>
  <c r="D515" i="17"/>
  <c r="G515" i="17"/>
  <c r="G650" i="17"/>
  <c r="D650" i="17"/>
  <c r="D490" i="17"/>
  <c r="G490" i="17"/>
  <c r="G725" i="17"/>
  <c r="D725" i="17"/>
  <c r="G597" i="17"/>
  <c r="D597" i="17"/>
  <c r="D469" i="17"/>
  <c r="G469" i="17"/>
  <c r="D1090" i="15"/>
  <c r="AK508" i="15"/>
  <c r="AG508" i="15"/>
  <c r="AH508" i="15" s="1"/>
  <c r="AI508" i="15" s="1"/>
  <c r="D1268" i="15"/>
  <c r="AK686" i="15"/>
  <c r="AG686" i="15"/>
  <c r="AH686" i="15" s="1"/>
  <c r="AI686" i="15" s="1"/>
  <c r="D1162" i="15"/>
  <c r="AG580" i="15"/>
  <c r="AH580" i="15" s="1"/>
  <c r="AI580" i="15" s="1"/>
  <c r="AK580" i="15"/>
  <c r="D1275" i="15"/>
  <c r="AK693" i="15"/>
  <c r="AG693" i="15"/>
  <c r="AH693" i="15" s="1"/>
  <c r="AI693" i="15" s="1"/>
  <c r="D1121" i="15"/>
  <c r="AK539" i="15"/>
  <c r="AG539" i="15"/>
  <c r="AH539" i="15" s="1"/>
  <c r="AI539" i="15" s="1"/>
  <c r="D801" i="15"/>
  <c r="AK219" i="15"/>
  <c r="AG219" i="15"/>
  <c r="AH219" i="15" s="1"/>
  <c r="AI219" i="15" s="1"/>
  <c r="D1136" i="15"/>
  <c r="AK554" i="15"/>
  <c r="AG554" i="15"/>
  <c r="AH554" i="15" s="1"/>
  <c r="AI554" i="15" s="1"/>
  <c r="D1190" i="15"/>
  <c r="AK608" i="15"/>
  <c r="AG608" i="15"/>
  <c r="AH608" i="15" s="1"/>
  <c r="AI608" i="15" s="1"/>
  <c r="D742" i="15"/>
  <c r="AK160" i="15"/>
  <c r="AG160" i="15"/>
  <c r="AH160" i="15" s="1"/>
  <c r="AI160" i="15" s="1"/>
  <c r="D1109" i="15"/>
  <c r="AK527" i="15"/>
  <c r="AG527" i="15"/>
  <c r="AH527" i="15" s="1"/>
  <c r="AI527" i="15" s="1"/>
  <c r="D789" i="15"/>
  <c r="AK207" i="15"/>
  <c r="AG207" i="15"/>
  <c r="AH207" i="15" s="1"/>
  <c r="AI207" i="15" s="1"/>
  <c r="G883" i="17"/>
  <c r="D883" i="17"/>
  <c r="G704" i="17"/>
  <c r="D704" i="17"/>
  <c r="G1010" i="17"/>
  <c r="D1010" i="17"/>
  <c r="G978" i="17"/>
  <c r="D978" i="17"/>
  <c r="G946" i="17"/>
  <c r="D946" i="17"/>
  <c r="G914" i="17"/>
  <c r="D914" i="17"/>
  <c r="G882" i="17"/>
  <c r="D882" i="17"/>
  <c r="G850" i="17"/>
  <c r="D850" i="17"/>
  <c r="G818" i="17"/>
  <c r="D818" i="17"/>
  <c r="G764" i="17"/>
  <c r="D764" i="17"/>
  <c r="G636" i="17"/>
  <c r="D636" i="17"/>
  <c r="D508" i="17"/>
  <c r="G508" i="17"/>
  <c r="G891" i="17"/>
  <c r="D891" i="17"/>
  <c r="G867" i="17"/>
  <c r="D867" i="17"/>
  <c r="G1013" i="17"/>
  <c r="D1013" i="17"/>
  <c r="G981" i="17"/>
  <c r="D981" i="17"/>
  <c r="G949" i="17"/>
  <c r="D949" i="17"/>
  <c r="G917" i="17"/>
  <c r="D917" i="17"/>
  <c r="G885" i="17"/>
  <c r="D885" i="17"/>
  <c r="G853" i="17"/>
  <c r="D853" i="17"/>
  <c r="G821" i="17"/>
  <c r="D821" i="17"/>
  <c r="G776" i="17"/>
  <c r="D776" i="17"/>
  <c r="G648" i="17"/>
  <c r="D648" i="17"/>
  <c r="G520" i="17"/>
  <c r="D520" i="17"/>
  <c r="G959" i="17"/>
  <c r="D959" i="17"/>
  <c r="G819" i="17"/>
  <c r="D819" i="17"/>
  <c r="G544" i="17"/>
  <c r="D544" i="17"/>
  <c r="G827" i="17"/>
  <c r="D827" i="17"/>
  <c r="G1000" i="17"/>
  <c r="D1000" i="17"/>
  <c r="G968" i="17"/>
  <c r="D968" i="17"/>
  <c r="G936" i="17"/>
  <c r="D936" i="17"/>
  <c r="G904" i="17"/>
  <c r="D904" i="17"/>
  <c r="G872" i="17"/>
  <c r="D872" i="17"/>
  <c r="G840" i="17"/>
  <c r="D840" i="17"/>
  <c r="G808" i="17"/>
  <c r="D808" i="17"/>
  <c r="G724" i="17"/>
  <c r="D724" i="17"/>
  <c r="G596" i="17"/>
  <c r="D596" i="17"/>
  <c r="D468" i="17"/>
  <c r="G468" i="17"/>
  <c r="G783" i="17"/>
  <c r="D783" i="17"/>
  <c r="G751" i="17"/>
  <c r="D751" i="17"/>
  <c r="G719" i="17"/>
  <c r="D719" i="17"/>
  <c r="G687" i="17"/>
  <c r="D687" i="17"/>
  <c r="G655" i="17"/>
  <c r="D655" i="17"/>
  <c r="G623" i="17"/>
  <c r="D623" i="17"/>
  <c r="G591" i="17"/>
  <c r="D591" i="17"/>
  <c r="G559" i="17"/>
  <c r="D559" i="17"/>
  <c r="G527" i="17"/>
  <c r="D527" i="17"/>
  <c r="G495" i="17"/>
  <c r="D495" i="17"/>
  <c r="G463" i="17"/>
  <c r="D463" i="17"/>
  <c r="G790" i="17"/>
  <c r="D790" i="17"/>
  <c r="G758" i="17"/>
  <c r="D758" i="17"/>
  <c r="G726" i="17"/>
  <c r="D726" i="17"/>
  <c r="G694" i="17"/>
  <c r="D694" i="17"/>
  <c r="G662" i="17"/>
  <c r="D662" i="17"/>
  <c r="G630" i="17"/>
  <c r="D630" i="17"/>
  <c r="G598" i="17"/>
  <c r="D598" i="17"/>
  <c r="G566" i="17"/>
  <c r="D566" i="17"/>
  <c r="D534" i="17"/>
  <c r="G534" i="17"/>
  <c r="D502" i="17"/>
  <c r="G502" i="17"/>
  <c r="D470" i="17"/>
  <c r="G470" i="17"/>
  <c r="G769" i="17"/>
  <c r="D769" i="17"/>
  <c r="G737" i="17"/>
  <c r="D737" i="17"/>
  <c r="G705" i="17"/>
  <c r="D705" i="17"/>
  <c r="G673" i="17"/>
  <c r="D673" i="17"/>
  <c r="G641" i="17"/>
  <c r="D641" i="17"/>
  <c r="G609" i="17"/>
  <c r="D609" i="17"/>
  <c r="G577" i="17"/>
  <c r="D577" i="17"/>
  <c r="G545" i="17"/>
  <c r="D545" i="17"/>
  <c r="D513" i="17"/>
  <c r="G513" i="17"/>
  <c r="D481" i="17"/>
  <c r="G481" i="17"/>
  <c r="D1186" i="15"/>
  <c r="AK604" i="15"/>
  <c r="AG604" i="15"/>
  <c r="AH604" i="15" s="1"/>
  <c r="AI604" i="15" s="1"/>
  <c r="D930" i="15"/>
  <c r="AK348" i="15"/>
  <c r="AG348" i="15"/>
  <c r="AH348" i="15" s="1"/>
  <c r="AI348" i="15" s="1"/>
  <c r="D1276" i="15"/>
  <c r="AK694" i="15"/>
  <c r="AG694" i="15"/>
  <c r="AH694" i="15" s="1"/>
  <c r="AI694" i="15" s="1"/>
  <c r="D1020" i="15"/>
  <c r="AK438" i="15"/>
  <c r="AG438" i="15"/>
  <c r="AH438" i="15" s="1"/>
  <c r="AI438" i="15" s="1"/>
  <c r="D1242" i="15"/>
  <c r="AK660" i="15"/>
  <c r="AG660" i="15"/>
  <c r="AH660" i="15" s="1"/>
  <c r="AI660" i="15" s="1"/>
  <c r="D1108" i="15"/>
  <c r="AK526" i="15"/>
  <c r="AG526" i="15"/>
  <c r="AH526" i="15" s="1"/>
  <c r="AI526" i="15" s="1"/>
  <c r="D852" i="15"/>
  <c r="AK270" i="15"/>
  <c r="AG270" i="15"/>
  <c r="AH270" i="15" s="1"/>
  <c r="AI270" i="15" s="1"/>
  <c r="D1074" i="15"/>
  <c r="AG492" i="15"/>
  <c r="AH492" i="15" s="1"/>
  <c r="AI492" i="15" s="1"/>
  <c r="AK492" i="15"/>
  <c r="D812" i="15"/>
  <c r="AK230" i="15"/>
  <c r="AG230" i="15"/>
  <c r="AH230" i="15" s="1"/>
  <c r="AI230" i="15" s="1"/>
  <c r="D908" i="15"/>
  <c r="AG326" i="15"/>
  <c r="AH326" i="15" s="1"/>
  <c r="AI326" i="15" s="1"/>
  <c r="AK326" i="15"/>
  <c r="D1196" i="15"/>
  <c r="AK614" i="15"/>
  <c r="AG614" i="15"/>
  <c r="AH614" i="15" s="1"/>
  <c r="AI614" i="15" s="1"/>
  <c r="D1234" i="15"/>
  <c r="AK652" i="15"/>
  <c r="AG652" i="15"/>
  <c r="AH652" i="15" s="1"/>
  <c r="AI652" i="15" s="1"/>
  <c r="D1258" i="15"/>
  <c r="AK676" i="15"/>
  <c r="AG676" i="15"/>
  <c r="AH676" i="15" s="1"/>
  <c r="AI676" i="15" s="1"/>
  <c r="D938" i="15"/>
  <c r="AK356" i="15"/>
  <c r="AG356" i="15"/>
  <c r="AH356" i="15" s="1"/>
  <c r="AI356" i="15" s="1"/>
  <c r="D1252" i="15"/>
  <c r="AK670" i="15"/>
  <c r="AG670" i="15"/>
  <c r="AH670" i="15" s="1"/>
  <c r="AI670" i="15" s="1"/>
  <c r="D996" i="15"/>
  <c r="AK414" i="15"/>
  <c r="AG414" i="15"/>
  <c r="AH414" i="15" s="1"/>
  <c r="AI414" i="15" s="1"/>
  <c r="D1235" i="15"/>
  <c r="AK653" i="15"/>
  <c r="AG653" i="15"/>
  <c r="AH653" i="15" s="1"/>
  <c r="AI653" i="15" s="1"/>
  <c r="D1171" i="15"/>
  <c r="AK589" i="15"/>
  <c r="AG589" i="15"/>
  <c r="AH589" i="15" s="1"/>
  <c r="AI589" i="15" s="1"/>
  <c r="D1107" i="15"/>
  <c r="AK525" i="15"/>
  <c r="AG525" i="15"/>
  <c r="AH525" i="15" s="1"/>
  <c r="AI525" i="15" s="1"/>
  <c r="D1043" i="15"/>
  <c r="AK461" i="15"/>
  <c r="AG461" i="15"/>
  <c r="AH461" i="15" s="1"/>
  <c r="AI461" i="15" s="1"/>
  <c r="D979" i="15"/>
  <c r="AK397" i="15"/>
  <c r="AG397" i="15"/>
  <c r="AH397" i="15" s="1"/>
  <c r="AI397" i="15" s="1"/>
  <c r="D915" i="15"/>
  <c r="AK333" i="15"/>
  <c r="AG333" i="15"/>
  <c r="AH333" i="15" s="1"/>
  <c r="AI333" i="15" s="1"/>
  <c r="D851" i="15"/>
  <c r="AK269" i="15"/>
  <c r="AG269" i="15"/>
  <c r="AH269" i="15" s="1"/>
  <c r="AI269" i="15" s="1"/>
  <c r="D787" i="15"/>
  <c r="AK205" i="15"/>
  <c r="AG205" i="15"/>
  <c r="AH205" i="15" s="1"/>
  <c r="AI205" i="15" s="1"/>
  <c r="D778" i="15"/>
  <c r="AK196" i="15"/>
  <c r="AG196" i="15"/>
  <c r="AH196" i="15" s="1"/>
  <c r="AI196" i="15" s="1"/>
  <c r="D1273" i="15"/>
  <c r="AG691" i="15"/>
  <c r="AH691" i="15" s="1"/>
  <c r="AI691" i="15" s="1"/>
  <c r="AK691" i="15"/>
  <c r="D1209" i="15"/>
  <c r="AK627" i="15"/>
  <c r="AG627" i="15"/>
  <c r="AH627" i="15" s="1"/>
  <c r="AI627" i="15" s="1"/>
  <c r="D1145" i="15"/>
  <c r="AK563" i="15"/>
  <c r="AG563" i="15"/>
  <c r="AH563" i="15" s="1"/>
  <c r="AI563" i="15" s="1"/>
  <c r="D1081" i="15"/>
  <c r="AK499" i="15"/>
  <c r="AG499" i="15"/>
  <c r="AH499" i="15" s="1"/>
  <c r="AI499" i="15" s="1"/>
  <c r="D1017" i="15"/>
  <c r="AK435" i="15"/>
  <c r="AG435" i="15"/>
  <c r="AH435" i="15" s="1"/>
  <c r="AI435" i="15" s="1"/>
  <c r="D953" i="15"/>
  <c r="AK371" i="15"/>
  <c r="AG371" i="15"/>
  <c r="AH371" i="15" s="1"/>
  <c r="AI371" i="15" s="1"/>
  <c r="D889" i="15"/>
  <c r="AK307" i="15"/>
  <c r="AG307" i="15"/>
  <c r="AH307" i="15" s="1"/>
  <c r="AI307" i="15" s="1"/>
  <c r="D825" i="15"/>
  <c r="AG243" i="15"/>
  <c r="AH243" i="15" s="1"/>
  <c r="AI243" i="15" s="1"/>
  <c r="AK243" i="15"/>
  <c r="D761" i="15"/>
  <c r="AK179" i="15"/>
  <c r="AG179" i="15"/>
  <c r="AH179" i="15" s="1"/>
  <c r="AI179" i="15" s="1"/>
  <c r="D1288" i="15"/>
  <c r="AK706" i="15"/>
  <c r="AG706" i="15"/>
  <c r="AH706" i="15" s="1"/>
  <c r="AI706" i="15" s="1"/>
  <c r="D1224" i="15"/>
  <c r="AK642" i="15"/>
  <c r="AG642" i="15"/>
  <c r="AH642" i="15" s="1"/>
  <c r="AI642" i="15" s="1"/>
  <c r="D1160" i="15"/>
  <c r="AK578" i="15"/>
  <c r="AG578" i="15"/>
  <c r="AH578" i="15" s="1"/>
  <c r="AI578" i="15" s="1"/>
  <c r="D1096" i="15"/>
  <c r="AG514" i="15"/>
  <c r="AH514" i="15" s="1"/>
  <c r="AI514" i="15" s="1"/>
  <c r="AK514" i="15"/>
  <c r="D1032" i="15"/>
  <c r="AK450" i="15"/>
  <c r="AG450" i="15"/>
  <c r="AH450" i="15" s="1"/>
  <c r="AI450" i="15" s="1"/>
  <c r="D968" i="15"/>
  <c r="AK386" i="15"/>
  <c r="AG386" i="15"/>
  <c r="AH386" i="15" s="1"/>
  <c r="AI386" i="15" s="1"/>
  <c r="D904" i="15"/>
  <c r="AG322" i="15"/>
  <c r="AH322" i="15" s="1"/>
  <c r="AI322" i="15" s="1"/>
  <c r="AK322" i="15"/>
  <c r="D840" i="15"/>
  <c r="AK258" i="15"/>
  <c r="AG258" i="15"/>
  <c r="AH258" i="15" s="1"/>
  <c r="AI258" i="15" s="1"/>
  <c r="D776" i="15"/>
  <c r="AK194" i="15"/>
  <c r="AG194" i="15"/>
  <c r="AH194" i="15" s="1"/>
  <c r="AI194" i="15" s="1"/>
  <c r="AK142" i="15"/>
  <c r="AG142" i="15"/>
  <c r="D724" i="15"/>
  <c r="D1231" i="15"/>
  <c r="AK649" i="15"/>
  <c r="AG649" i="15"/>
  <c r="AH649" i="15" s="1"/>
  <c r="AI649" i="15" s="1"/>
  <c r="D1167" i="15"/>
  <c r="AG585" i="15"/>
  <c r="AH585" i="15" s="1"/>
  <c r="AI585" i="15" s="1"/>
  <c r="AK585" i="15"/>
  <c r="D1103" i="15"/>
  <c r="AK521" i="15"/>
  <c r="AG521" i="15"/>
  <c r="AH521" i="15" s="1"/>
  <c r="AI521" i="15" s="1"/>
  <c r="D1039" i="15"/>
  <c r="AK457" i="15"/>
  <c r="AG457" i="15"/>
  <c r="AH457" i="15" s="1"/>
  <c r="AI457" i="15" s="1"/>
  <c r="D975" i="15"/>
  <c r="AK393" i="15"/>
  <c r="AG393" i="15"/>
  <c r="AH393" i="15" s="1"/>
  <c r="AI393" i="15" s="1"/>
  <c r="D911" i="15"/>
  <c r="AK329" i="15"/>
  <c r="AG329" i="15"/>
  <c r="AH329" i="15" s="1"/>
  <c r="AI329" i="15" s="1"/>
  <c r="D847" i="15"/>
  <c r="AK265" i="15"/>
  <c r="AG265" i="15"/>
  <c r="AH265" i="15" s="1"/>
  <c r="AI265" i="15" s="1"/>
  <c r="D783" i="15"/>
  <c r="AK201" i="15"/>
  <c r="AG201" i="15"/>
  <c r="AH201" i="15" s="1"/>
  <c r="AI201" i="15" s="1"/>
  <c r="D770" i="15"/>
  <c r="AK188" i="15"/>
  <c r="AG188" i="15"/>
  <c r="AH188" i="15" s="1"/>
  <c r="AI188" i="15" s="1"/>
  <c r="D1278" i="15"/>
  <c r="AK696" i="15"/>
  <c r="AG696" i="15"/>
  <c r="AH696" i="15" s="1"/>
  <c r="AI696" i="15" s="1"/>
  <c r="D1214" i="15"/>
  <c r="AK632" i="15"/>
  <c r="AG632" i="15"/>
  <c r="AH632" i="15" s="1"/>
  <c r="AI632" i="15" s="1"/>
  <c r="D1150" i="15"/>
  <c r="AK568" i="15"/>
  <c r="AG568" i="15"/>
  <c r="AH568" i="15" s="1"/>
  <c r="AI568" i="15" s="1"/>
  <c r="D1086" i="15"/>
  <c r="AK504" i="15"/>
  <c r="AG504" i="15"/>
  <c r="AH504" i="15" s="1"/>
  <c r="AI504" i="15" s="1"/>
  <c r="D1022" i="15"/>
  <c r="AK440" i="15"/>
  <c r="AG440" i="15"/>
  <c r="AH440" i="15" s="1"/>
  <c r="AI440" i="15" s="1"/>
  <c r="D958" i="15"/>
  <c r="AK376" i="15"/>
  <c r="AG376" i="15"/>
  <c r="AH376" i="15" s="1"/>
  <c r="AI376" i="15" s="1"/>
  <c r="D894" i="15"/>
  <c r="AK312" i="15"/>
  <c r="AG312" i="15"/>
  <c r="AH312" i="15" s="1"/>
  <c r="AI312" i="15" s="1"/>
  <c r="D830" i="15"/>
  <c r="AK248" i="15"/>
  <c r="AG248" i="15"/>
  <c r="AH248" i="15" s="1"/>
  <c r="AI248" i="15" s="1"/>
  <c r="D766" i="15"/>
  <c r="AK184" i="15"/>
  <c r="AG184" i="15"/>
  <c r="AH184" i="15" s="1"/>
  <c r="AI184" i="15" s="1"/>
  <c r="D1261" i="15"/>
  <c r="AK679" i="15"/>
  <c r="AG679" i="15"/>
  <c r="AH679" i="15" s="1"/>
  <c r="AI679" i="15" s="1"/>
  <c r="D1197" i="15"/>
  <c r="AK615" i="15"/>
  <c r="AG615" i="15"/>
  <c r="AH615" i="15" s="1"/>
  <c r="AI615" i="15" s="1"/>
  <c r="D1133" i="15"/>
  <c r="AG551" i="15"/>
  <c r="AH551" i="15" s="1"/>
  <c r="AI551" i="15" s="1"/>
  <c r="AK551" i="15"/>
  <c r="D1069" i="15"/>
  <c r="AK487" i="15"/>
  <c r="AG487" i="15"/>
  <c r="AH487" i="15" s="1"/>
  <c r="AI487" i="15" s="1"/>
  <c r="D1005" i="15"/>
  <c r="AK423" i="15"/>
  <c r="AG423" i="15"/>
  <c r="AH423" i="15" s="1"/>
  <c r="AI423" i="15" s="1"/>
  <c r="D941" i="15"/>
  <c r="AK359" i="15"/>
  <c r="AG359" i="15"/>
  <c r="AH359" i="15" s="1"/>
  <c r="AI359" i="15" s="1"/>
  <c r="D877" i="15"/>
  <c r="AK295" i="15"/>
  <c r="AG295" i="15"/>
  <c r="AH295" i="15" s="1"/>
  <c r="AI295" i="15" s="1"/>
  <c r="D813" i="15"/>
  <c r="AK231" i="15"/>
  <c r="AG231" i="15"/>
  <c r="AH231" i="15" s="1"/>
  <c r="AI231" i="15" s="1"/>
  <c r="D749" i="15"/>
  <c r="AG167" i="15"/>
  <c r="AH167" i="15" s="1"/>
  <c r="AI167" i="15" s="1"/>
  <c r="AK167" i="15"/>
  <c r="G983" i="17"/>
  <c r="D983" i="17"/>
  <c r="D966" i="17"/>
  <c r="G966" i="17"/>
  <c r="G588" i="17"/>
  <c r="D588" i="17"/>
  <c r="G937" i="17"/>
  <c r="D937" i="17"/>
  <c r="G903" i="17"/>
  <c r="D903" i="17"/>
  <c r="G892" i="17"/>
  <c r="D892" i="17"/>
  <c r="G547" i="17"/>
  <c r="D547" i="17"/>
  <c r="G714" i="17"/>
  <c r="D714" i="17"/>
  <c r="D924" i="15"/>
  <c r="AK342" i="15"/>
  <c r="AG342" i="15"/>
  <c r="AH342" i="15" s="1"/>
  <c r="AI342" i="15" s="1"/>
  <c r="D978" i="15"/>
  <c r="AK396" i="15"/>
  <c r="AG396" i="15"/>
  <c r="AH396" i="15" s="1"/>
  <c r="AI396" i="15" s="1"/>
  <c r="D1228" i="15"/>
  <c r="AK646" i="15"/>
  <c r="AG646" i="15"/>
  <c r="AH646" i="15" s="1"/>
  <c r="AI646" i="15" s="1"/>
  <c r="D1211" i="15"/>
  <c r="AK629" i="15"/>
  <c r="AG629" i="15"/>
  <c r="AH629" i="15" s="1"/>
  <c r="AI629" i="15" s="1"/>
  <c r="D737" i="15"/>
  <c r="AK155" i="15"/>
  <c r="AG155" i="15"/>
  <c r="AH155" i="15" s="1"/>
  <c r="AI155" i="15" s="1"/>
  <c r="D1207" i="15"/>
  <c r="AK625" i="15"/>
  <c r="AG625" i="15"/>
  <c r="AH625" i="15" s="1"/>
  <c r="AI625" i="15" s="1"/>
  <c r="D759" i="15"/>
  <c r="AK177" i="15"/>
  <c r="AG177" i="15"/>
  <c r="AH177" i="15" s="1"/>
  <c r="AI177" i="15" s="1"/>
  <c r="D806" i="15"/>
  <c r="AK224" i="15"/>
  <c r="AG224" i="15"/>
  <c r="AH224" i="15" s="1"/>
  <c r="AI224" i="15" s="1"/>
  <c r="D1045" i="15"/>
  <c r="AK463" i="15"/>
  <c r="AG463" i="15"/>
  <c r="AH463" i="15" s="1"/>
  <c r="AI463" i="15" s="1"/>
  <c r="G1023" i="17"/>
  <c r="D1023" i="17"/>
  <c r="G871" i="17"/>
  <c r="D871" i="17"/>
  <c r="G672" i="17"/>
  <c r="D672" i="17"/>
  <c r="G1006" i="17"/>
  <c r="D1006" i="17"/>
  <c r="G974" i="17"/>
  <c r="D974" i="17"/>
  <c r="G942" i="17"/>
  <c r="D942" i="17"/>
  <c r="G910" i="17"/>
  <c r="D910" i="17"/>
  <c r="G878" i="17"/>
  <c r="D878" i="17"/>
  <c r="G846" i="17"/>
  <c r="D846" i="17"/>
  <c r="G814" i="17"/>
  <c r="D814" i="17"/>
  <c r="G748" i="17"/>
  <c r="D748" i="17"/>
  <c r="G620" i="17"/>
  <c r="D620" i="17"/>
  <c r="D492" i="17"/>
  <c r="G492" i="17"/>
  <c r="G843" i="17"/>
  <c r="D843" i="17"/>
  <c r="G839" i="17"/>
  <c r="D839" i="17"/>
  <c r="G1009" i="17"/>
  <c r="D1009" i="17"/>
  <c r="G977" i="17"/>
  <c r="D977" i="17"/>
  <c r="G945" i="17"/>
  <c r="D945" i="17"/>
  <c r="G913" i="17"/>
  <c r="D913" i="17"/>
  <c r="G881" i="17"/>
  <c r="D881" i="17"/>
  <c r="G849" i="17"/>
  <c r="D849" i="17"/>
  <c r="G817" i="17"/>
  <c r="D817" i="17"/>
  <c r="G760" i="17"/>
  <c r="D760" i="17"/>
  <c r="G632" i="17"/>
  <c r="D632" i="17"/>
  <c r="G504" i="17"/>
  <c r="D504" i="17"/>
  <c r="G939" i="17"/>
  <c r="D939" i="17"/>
  <c r="G803" i="17"/>
  <c r="D803" i="17"/>
  <c r="G528" i="17"/>
  <c r="D528" i="17"/>
  <c r="G999" i="17"/>
  <c r="D999" i="17"/>
  <c r="G799" i="17"/>
  <c r="D799" i="17"/>
  <c r="G996" i="17"/>
  <c r="D996" i="17"/>
  <c r="G964" i="17"/>
  <c r="D964" i="17"/>
  <c r="G932" i="17"/>
  <c r="D932" i="17"/>
  <c r="G900" i="17"/>
  <c r="D900" i="17"/>
  <c r="G868" i="17"/>
  <c r="D868" i="17"/>
  <c r="G836" i="17"/>
  <c r="D836" i="17"/>
  <c r="G804" i="17"/>
  <c r="D804" i="17"/>
  <c r="G708" i="17"/>
  <c r="D708" i="17"/>
  <c r="G580" i="17"/>
  <c r="D580" i="17"/>
  <c r="G1007" i="17"/>
  <c r="D1007" i="17"/>
  <c r="G779" i="17"/>
  <c r="D779" i="17"/>
  <c r="G747" i="17"/>
  <c r="D747" i="17"/>
  <c r="G715" i="17"/>
  <c r="D715" i="17"/>
  <c r="G683" i="17"/>
  <c r="D683" i="17"/>
  <c r="G651" i="17"/>
  <c r="D651" i="17"/>
  <c r="G619" i="17"/>
  <c r="D619" i="17"/>
  <c r="G587" i="17"/>
  <c r="D587" i="17"/>
  <c r="G555" i="17"/>
  <c r="D555" i="17"/>
  <c r="D523" i="17"/>
  <c r="G523" i="17"/>
  <c r="D491" i="17"/>
  <c r="G491" i="17"/>
  <c r="D459" i="17"/>
  <c r="G459" i="17"/>
  <c r="G786" i="17"/>
  <c r="D786" i="17"/>
  <c r="G754" i="17"/>
  <c r="D754" i="17"/>
  <c r="G722" i="17"/>
  <c r="D722" i="17"/>
  <c r="G690" i="17"/>
  <c r="D690" i="17"/>
  <c r="G658" i="17"/>
  <c r="D658" i="17"/>
  <c r="G626" i="17"/>
  <c r="D626" i="17"/>
  <c r="G594" i="17"/>
  <c r="D594" i="17"/>
  <c r="G562" i="17"/>
  <c r="D562" i="17"/>
  <c r="D530" i="17"/>
  <c r="G530" i="17"/>
  <c r="D498" i="17"/>
  <c r="G498" i="17"/>
  <c r="D466" i="17"/>
  <c r="G466" i="17"/>
  <c r="G765" i="17"/>
  <c r="D765" i="17"/>
  <c r="G733" i="17"/>
  <c r="D733" i="17"/>
  <c r="G701" i="17"/>
  <c r="D701" i="17"/>
  <c r="G669" i="17"/>
  <c r="D669" i="17"/>
  <c r="G637" i="17"/>
  <c r="D637" i="17"/>
  <c r="G605" i="17"/>
  <c r="D605" i="17"/>
  <c r="G573" i="17"/>
  <c r="D573" i="17"/>
  <c r="G541" i="17"/>
  <c r="D541" i="17"/>
  <c r="D509" i="17"/>
  <c r="G509" i="17"/>
  <c r="D477" i="17"/>
  <c r="G477" i="17"/>
  <c r="D1154" i="15"/>
  <c r="AK572" i="15"/>
  <c r="AG572" i="15"/>
  <c r="AH572" i="15" s="1"/>
  <c r="AI572" i="15" s="1"/>
  <c r="D898" i="15"/>
  <c r="AK316" i="15"/>
  <c r="AG316" i="15"/>
  <c r="AH316" i="15" s="1"/>
  <c r="AI316" i="15" s="1"/>
  <c r="D1244" i="15"/>
  <c r="AK662" i="15"/>
  <c r="AG662" i="15"/>
  <c r="AH662" i="15" s="1"/>
  <c r="AI662" i="15" s="1"/>
  <c r="D988" i="15"/>
  <c r="AK406" i="15"/>
  <c r="AG406" i="15"/>
  <c r="AH406" i="15" s="1"/>
  <c r="AI406" i="15" s="1"/>
  <c r="D1114" i="15"/>
  <c r="AG532" i="15"/>
  <c r="AH532" i="15" s="1"/>
  <c r="AI532" i="15" s="1"/>
  <c r="AK532" i="15"/>
  <c r="D1076" i="15"/>
  <c r="AK494" i="15"/>
  <c r="AG494" i="15"/>
  <c r="AH494" i="15" s="1"/>
  <c r="AI494" i="15" s="1"/>
  <c r="D820" i="15"/>
  <c r="AK238" i="15"/>
  <c r="AG238" i="15"/>
  <c r="AH238" i="15" s="1"/>
  <c r="AI238" i="15" s="1"/>
  <c r="D1042" i="15"/>
  <c r="AK460" i="15"/>
  <c r="AG460" i="15"/>
  <c r="AH460" i="15" s="1"/>
  <c r="AI460" i="15" s="1"/>
  <c r="D764" i="15"/>
  <c r="AK182" i="15"/>
  <c r="AG182" i="15"/>
  <c r="AH182" i="15" s="1"/>
  <c r="AI182" i="15" s="1"/>
  <c r="D876" i="15"/>
  <c r="AK294" i="15"/>
  <c r="AG294" i="15"/>
  <c r="AH294" i="15" s="1"/>
  <c r="AI294" i="15" s="1"/>
  <c r="D1290" i="15"/>
  <c r="AK708" i="15"/>
  <c r="AG708" i="15"/>
  <c r="AH708" i="15" s="1"/>
  <c r="AI708" i="15" s="1"/>
  <c r="D1202" i="15"/>
  <c r="AK620" i="15"/>
  <c r="AG620" i="15"/>
  <c r="AH620" i="15" s="1"/>
  <c r="AI620" i="15" s="1"/>
  <c r="D1226" i="15"/>
  <c r="AK644" i="15"/>
  <c r="AG644" i="15"/>
  <c r="AH644" i="15" s="1"/>
  <c r="AI644" i="15" s="1"/>
  <c r="D906" i="15"/>
  <c r="AK324" i="15"/>
  <c r="AG324" i="15"/>
  <c r="AH324" i="15" s="1"/>
  <c r="AI324" i="15" s="1"/>
  <c r="D1220" i="15"/>
  <c r="AK638" i="15"/>
  <c r="AG638" i="15"/>
  <c r="AH638" i="15" s="1"/>
  <c r="AI638" i="15" s="1"/>
  <c r="D964" i="15"/>
  <c r="AK382" i="15"/>
  <c r="AG382" i="15"/>
  <c r="AH382" i="15" s="1"/>
  <c r="AI382" i="15" s="1"/>
  <c r="D1291" i="15"/>
  <c r="AK709" i="15"/>
  <c r="AG709" i="15"/>
  <c r="AH709" i="15" s="1"/>
  <c r="AI709" i="15" s="1"/>
  <c r="D1227" i="15"/>
  <c r="AG645" i="15"/>
  <c r="AH645" i="15" s="1"/>
  <c r="AI645" i="15" s="1"/>
  <c r="AK645" i="15"/>
  <c r="D1163" i="15"/>
  <c r="AK581" i="15"/>
  <c r="AG581" i="15"/>
  <c r="AH581" i="15" s="1"/>
  <c r="AI581" i="15" s="1"/>
  <c r="D1099" i="15"/>
  <c r="AK517" i="15"/>
  <c r="AG517" i="15"/>
  <c r="AH517" i="15" s="1"/>
  <c r="AI517" i="15" s="1"/>
  <c r="D1035" i="15"/>
  <c r="AK453" i="15"/>
  <c r="AG453" i="15"/>
  <c r="AH453" i="15" s="1"/>
  <c r="AI453" i="15" s="1"/>
  <c r="D971" i="15"/>
  <c r="AK389" i="15"/>
  <c r="AG389" i="15"/>
  <c r="AH389" i="15" s="1"/>
  <c r="AI389" i="15" s="1"/>
  <c r="D907" i="15"/>
  <c r="AK325" i="15"/>
  <c r="AG325" i="15"/>
  <c r="AH325" i="15" s="1"/>
  <c r="AI325" i="15" s="1"/>
  <c r="D843" i="15"/>
  <c r="AK261" i="15"/>
  <c r="AG261" i="15"/>
  <c r="AH261" i="15" s="1"/>
  <c r="AI261" i="15" s="1"/>
  <c r="D779" i="15"/>
  <c r="AK197" i="15"/>
  <c r="AG197" i="15"/>
  <c r="AH197" i="15" s="1"/>
  <c r="AI197" i="15" s="1"/>
  <c r="D738" i="15"/>
  <c r="AK156" i="15"/>
  <c r="AG156" i="15"/>
  <c r="AH156" i="15" s="1"/>
  <c r="AI156" i="15" s="1"/>
  <c r="D1265" i="15"/>
  <c r="AK683" i="15"/>
  <c r="AG683" i="15"/>
  <c r="AH683" i="15" s="1"/>
  <c r="AI683" i="15" s="1"/>
  <c r="D1201" i="15"/>
  <c r="AK619" i="15"/>
  <c r="AG619" i="15"/>
  <c r="AH619" i="15" s="1"/>
  <c r="AI619" i="15" s="1"/>
  <c r="D1137" i="15"/>
  <c r="AK555" i="15"/>
  <c r="AG555" i="15"/>
  <c r="AH555" i="15" s="1"/>
  <c r="AI555" i="15" s="1"/>
  <c r="D1073" i="15"/>
  <c r="AG491" i="15"/>
  <c r="AH491" i="15" s="1"/>
  <c r="AI491" i="15" s="1"/>
  <c r="AK491" i="15"/>
  <c r="D1009" i="15"/>
  <c r="AK427" i="15"/>
  <c r="AG427" i="15"/>
  <c r="AH427" i="15" s="1"/>
  <c r="AI427" i="15" s="1"/>
  <c r="D945" i="15"/>
  <c r="AK363" i="15"/>
  <c r="AG363" i="15"/>
  <c r="AH363" i="15" s="1"/>
  <c r="AI363" i="15" s="1"/>
  <c r="D881" i="15"/>
  <c r="AK299" i="15"/>
  <c r="AG299" i="15"/>
  <c r="AH299" i="15" s="1"/>
  <c r="AI299" i="15" s="1"/>
  <c r="D817" i="15"/>
  <c r="AK235" i="15"/>
  <c r="AG235" i="15"/>
  <c r="AH235" i="15" s="1"/>
  <c r="AI235" i="15" s="1"/>
  <c r="D753" i="15"/>
  <c r="AK171" i="15"/>
  <c r="AG171" i="15"/>
  <c r="AH171" i="15" s="1"/>
  <c r="AI171" i="15" s="1"/>
  <c r="D1280" i="15"/>
  <c r="AK698" i="15"/>
  <c r="AG698" i="15"/>
  <c r="AH698" i="15" s="1"/>
  <c r="AI698" i="15" s="1"/>
  <c r="D1216" i="15"/>
  <c r="AG634" i="15"/>
  <c r="AH634" i="15" s="1"/>
  <c r="AI634" i="15" s="1"/>
  <c r="AK634" i="15"/>
  <c r="D1152" i="15"/>
  <c r="AK570" i="15"/>
  <c r="AG570" i="15"/>
  <c r="AH570" i="15" s="1"/>
  <c r="AI570" i="15" s="1"/>
  <c r="D1088" i="15"/>
  <c r="AG506" i="15"/>
  <c r="AH506" i="15" s="1"/>
  <c r="AI506" i="15" s="1"/>
  <c r="AK506" i="15"/>
  <c r="D1024" i="15"/>
  <c r="AK442" i="15"/>
  <c r="AG442" i="15"/>
  <c r="AH442" i="15" s="1"/>
  <c r="AI442" i="15" s="1"/>
  <c r="D960" i="15"/>
  <c r="AK378" i="15"/>
  <c r="AG378" i="15"/>
  <c r="AH378" i="15" s="1"/>
  <c r="AI378" i="15" s="1"/>
  <c r="D896" i="15"/>
  <c r="AG314" i="15"/>
  <c r="AH314" i="15" s="1"/>
  <c r="AI314" i="15" s="1"/>
  <c r="AK314" i="15"/>
  <c r="D832" i="15"/>
  <c r="AK250" i="15"/>
  <c r="AG250" i="15"/>
  <c r="AH250" i="15" s="1"/>
  <c r="AI250" i="15" s="1"/>
  <c r="D768" i="15"/>
  <c r="AK186" i="15"/>
  <c r="AG186" i="15"/>
  <c r="AH186" i="15" s="1"/>
  <c r="AI186" i="15" s="1"/>
  <c r="D1287" i="15"/>
  <c r="AK705" i="15"/>
  <c r="AG705" i="15"/>
  <c r="AH705" i="15" s="1"/>
  <c r="AI705" i="15" s="1"/>
  <c r="D1223" i="15"/>
  <c r="AG641" i="15"/>
  <c r="AH641" i="15" s="1"/>
  <c r="AI641" i="15" s="1"/>
  <c r="AK641" i="15"/>
  <c r="D1159" i="15"/>
  <c r="AK577" i="15"/>
  <c r="AG577" i="15"/>
  <c r="AH577" i="15" s="1"/>
  <c r="AI577" i="15" s="1"/>
  <c r="D1095" i="15"/>
  <c r="AG513" i="15"/>
  <c r="AH513" i="15" s="1"/>
  <c r="AI513" i="15" s="1"/>
  <c r="AK513" i="15"/>
  <c r="D1031" i="15"/>
  <c r="AK449" i="15"/>
  <c r="AG449" i="15"/>
  <c r="AH449" i="15" s="1"/>
  <c r="AI449" i="15" s="1"/>
  <c r="D967" i="15"/>
  <c r="AK385" i="15"/>
  <c r="AG385" i="15"/>
  <c r="AH385" i="15" s="1"/>
  <c r="AI385" i="15" s="1"/>
  <c r="D903" i="15"/>
  <c r="AK321" i="15"/>
  <c r="AG321" i="15"/>
  <c r="AH321" i="15" s="1"/>
  <c r="AI321" i="15" s="1"/>
  <c r="D839" i="15"/>
  <c r="AK257" i="15"/>
  <c r="AG257" i="15"/>
  <c r="AH257" i="15" s="1"/>
  <c r="AI257" i="15" s="1"/>
  <c r="D775" i="15"/>
  <c r="AK193" i="15"/>
  <c r="AG193" i="15"/>
  <c r="AH193" i="15" s="1"/>
  <c r="AI193" i="15" s="1"/>
  <c r="D1270" i="15"/>
  <c r="AK688" i="15"/>
  <c r="AG688" i="15"/>
  <c r="AH688" i="15" s="1"/>
  <c r="AI688" i="15" s="1"/>
  <c r="D1206" i="15"/>
  <c r="AK624" i="15"/>
  <c r="AG624" i="15"/>
  <c r="AH624" i="15" s="1"/>
  <c r="AI624" i="15" s="1"/>
  <c r="D1142" i="15"/>
  <c r="AK560" i="15"/>
  <c r="AG560" i="15"/>
  <c r="AH560" i="15" s="1"/>
  <c r="AI560" i="15" s="1"/>
  <c r="D1078" i="15"/>
  <c r="AK496" i="15"/>
  <c r="AG496" i="15"/>
  <c r="AH496" i="15" s="1"/>
  <c r="AI496" i="15" s="1"/>
  <c r="D1014" i="15"/>
  <c r="AK432" i="15"/>
  <c r="AG432" i="15"/>
  <c r="AH432" i="15" s="1"/>
  <c r="AI432" i="15" s="1"/>
  <c r="D950" i="15"/>
  <c r="AK368" i="15"/>
  <c r="AG368" i="15"/>
  <c r="AH368" i="15" s="1"/>
  <c r="AI368" i="15" s="1"/>
  <c r="D886" i="15"/>
  <c r="AK304" i="15"/>
  <c r="AG304" i="15"/>
  <c r="AH304" i="15" s="1"/>
  <c r="AI304" i="15" s="1"/>
  <c r="D822" i="15"/>
  <c r="AK240" i="15"/>
  <c r="AG240" i="15"/>
  <c r="AH240" i="15" s="1"/>
  <c r="AI240" i="15" s="1"/>
  <c r="D758" i="15"/>
  <c r="AK176" i="15"/>
  <c r="AG176" i="15"/>
  <c r="AH176" i="15" s="1"/>
  <c r="AI176" i="15" s="1"/>
  <c r="D1253" i="15"/>
  <c r="AK671" i="15"/>
  <c r="AG671" i="15"/>
  <c r="AH671" i="15" s="1"/>
  <c r="AI671" i="15" s="1"/>
  <c r="D1189" i="15"/>
  <c r="AK607" i="15"/>
  <c r="AG607" i="15"/>
  <c r="AH607" i="15" s="1"/>
  <c r="AI607" i="15" s="1"/>
  <c r="D1125" i="15"/>
  <c r="AK543" i="15"/>
  <c r="AG543" i="15"/>
  <c r="AH543" i="15" s="1"/>
  <c r="AI543" i="15" s="1"/>
  <c r="D1061" i="15"/>
  <c r="AK479" i="15"/>
  <c r="AG479" i="15"/>
  <c r="AH479" i="15" s="1"/>
  <c r="AI479" i="15" s="1"/>
  <c r="D997" i="15"/>
  <c r="AK415" i="15"/>
  <c r="AG415" i="15"/>
  <c r="AH415" i="15" s="1"/>
  <c r="AI415" i="15" s="1"/>
  <c r="D933" i="15"/>
  <c r="AK351" i="15"/>
  <c r="AG351" i="15"/>
  <c r="AH351" i="15" s="1"/>
  <c r="AI351" i="15" s="1"/>
  <c r="D869" i="15"/>
  <c r="AK287" i="15"/>
  <c r="AG287" i="15"/>
  <c r="AH287" i="15" s="1"/>
  <c r="AI287" i="15" s="1"/>
  <c r="D805" i="15"/>
  <c r="AK223" i="15"/>
  <c r="AG223" i="15"/>
  <c r="AH223" i="15" s="1"/>
  <c r="AI223" i="15" s="1"/>
  <c r="D741" i="15"/>
  <c r="AK159" i="15"/>
  <c r="AG159" i="15"/>
  <c r="AH159" i="15" s="1"/>
  <c r="AI159" i="15" s="1"/>
  <c r="G934" i="17"/>
  <c r="D934" i="17"/>
  <c r="G716" i="17"/>
  <c r="D716" i="17"/>
  <c r="G768" i="17"/>
  <c r="D768" i="17"/>
  <c r="G600" i="17"/>
  <c r="D600" i="17"/>
  <c r="G988" i="17"/>
  <c r="D988" i="17"/>
  <c r="D548" i="17"/>
  <c r="G548" i="17"/>
  <c r="G643" i="17"/>
  <c r="D643" i="17"/>
  <c r="G746" i="17"/>
  <c r="D746" i="17"/>
  <c r="G618" i="17"/>
  <c r="D618" i="17"/>
  <c r="D458" i="17"/>
  <c r="G458" i="17"/>
  <c r="G757" i="17"/>
  <c r="D757" i="17"/>
  <c r="G629" i="17"/>
  <c r="D629" i="17"/>
  <c r="D501" i="17"/>
  <c r="G501" i="17"/>
  <c r="D1260" i="15"/>
  <c r="AK678" i="15"/>
  <c r="AG678" i="15"/>
  <c r="AH678" i="15" s="1"/>
  <c r="AI678" i="15" s="1"/>
  <c r="D955" i="15"/>
  <c r="AK373" i="15"/>
  <c r="AG373" i="15"/>
  <c r="AH373" i="15" s="1"/>
  <c r="AI373" i="15" s="1"/>
  <c r="D827" i="15"/>
  <c r="AK245" i="15"/>
  <c r="AG245" i="15"/>
  <c r="AH245" i="15" s="1"/>
  <c r="AI245" i="15" s="1"/>
  <c r="D1185" i="15"/>
  <c r="AK603" i="15"/>
  <c r="AG603" i="15"/>
  <c r="AH603" i="15" s="1"/>
  <c r="AI603" i="15" s="1"/>
  <c r="D1200" i="15"/>
  <c r="AG618" i="15"/>
  <c r="AH618" i="15" s="1"/>
  <c r="AI618" i="15" s="1"/>
  <c r="AK618" i="15"/>
  <c r="D944" i="15"/>
  <c r="AK362" i="15"/>
  <c r="AG362" i="15"/>
  <c r="AH362" i="15" s="1"/>
  <c r="AI362" i="15" s="1"/>
  <c r="D951" i="15"/>
  <c r="AK369" i="15"/>
  <c r="AG369" i="15"/>
  <c r="AH369" i="15" s="1"/>
  <c r="AI369" i="15" s="1"/>
  <c r="D870" i="15"/>
  <c r="AK288" i="15"/>
  <c r="AG288" i="15"/>
  <c r="AH288" i="15" s="1"/>
  <c r="AI288" i="15" s="1"/>
  <c r="D981" i="15"/>
  <c r="AK399" i="15"/>
  <c r="AG399" i="15"/>
  <c r="AH399" i="15" s="1"/>
  <c r="AI399" i="15" s="1"/>
  <c r="D725" i="15"/>
  <c r="AK143" i="15"/>
  <c r="AG143" i="15"/>
  <c r="AH143" i="15" s="1"/>
  <c r="AI143" i="15" s="1"/>
  <c r="G1003" i="17"/>
  <c r="D1003" i="17"/>
  <c r="G851" i="17"/>
  <c r="D851" i="17"/>
  <c r="G640" i="17"/>
  <c r="D640" i="17"/>
  <c r="G1002" i="17"/>
  <c r="D1002" i="17"/>
  <c r="G970" i="17"/>
  <c r="D970" i="17"/>
  <c r="G938" i="17"/>
  <c r="D938" i="17"/>
  <c r="G906" i="17"/>
  <c r="D906" i="17"/>
  <c r="G874" i="17"/>
  <c r="D874" i="17"/>
  <c r="G842" i="17"/>
  <c r="D842" i="17"/>
  <c r="G810" i="17"/>
  <c r="D810" i="17"/>
  <c r="G732" i="17"/>
  <c r="D732" i="17"/>
  <c r="G604" i="17"/>
  <c r="D604" i="17"/>
  <c r="D476" i="17"/>
  <c r="G476" i="17"/>
  <c r="G608" i="17"/>
  <c r="D608" i="17"/>
  <c r="G1015" i="17"/>
  <c r="D1015" i="17"/>
  <c r="G815" i="17"/>
  <c r="D815" i="17"/>
  <c r="G1005" i="17"/>
  <c r="D1005" i="17"/>
  <c r="G973" i="17"/>
  <c r="D973" i="17"/>
  <c r="G941" i="17"/>
  <c r="D941" i="17"/>
  <c r="G909" i="17"/>
  <c r="D909" i="17"/>
  <c r="G877" i="17"/>
  <c r="D877" i="17"/>
  <c r="G845" i="17"/>
  <c r="D845" i="17"/>
  <c r="G813" i="17"/>
  <c r="D813" i="17"/>
  <c r="G744" i="17"/>
  <c r="D744" i="17"/>
  <c r="G616" i="17"/>
  <c r="D616" i="17"/>
  <c r="G488" i="17"/>
  <c r="D488" i="17"/>
  <c r="G919" i="17"/>
  <c r="D919" i="17"/>
  <c r="G795" i="17"/>
  <c r="D795" i="17"/>
  <c r="G971" i="17"/>
  <c r="D971" i="17"/>
  <c r="G464" i="17"/>
  <c r="D464" i="17"/>
  <c r="G992" i="17"/>
  <c r="D992" i="17"/>
  <c r="G960" i="17"/>
  <c r="D960" i="17"/>
  <c r="G928" i="17"/>
  <c r="D928" i="17"/>
  <c r="G896" i="17"/>
  <c r="D896" i="17"/>
  <c r="G864" i="17"/>
  <c r="D864" i="17"/>
  <c r="G832" i="17"/>
  <c r="D832" i="17"/>
  <c r="G800" i="17"/>
  <c r="D800" i="17"/>
  <c r="G692" i="17"/>
  <c r="D692" i="17"/>
  <c r="G564" i="17"/>
  <c r="D564" i="17"/>
  <c r="G975" i="17"/>
  <c r="D975" i="17"/>
  <c r="G775" i="17"/>
  <c r="D775" i="17"/>
  <c r="G743" i="17"/>
  <c r="D743" i="17"/>
  <c r="G711" i="17"/>
  <c r="D711" i="17"/>
  <c r="G679" i="17"/>
  <c r="D679" i="17"/>
  <c r="G647" i="17"/>
  <c r="D647" i="17"/>
  <c r="G615" i="17"/>
  <c r="D615" i="17"/>
  <c r="G583" i="17"/>
  <c r="D583" i="17"/>
  <c r="G551" i="17"/>
  <c r="D551" i="17"/>
  <c r="G519" i="17"/>
  <c r="D519" i="17"/>
  <c r="G487" i="17"/>
  <c r="D487" i="17"/>
  <c r="G455" i="17"/>
  <c r="D455" i="17"/>
  <c r="G782" i="17"/>
  <c r="D782" i="17"/>
  <c r="G750" i="17"/>
  <c r="D750" i="17"/>
  <c r="G718" i="17"/>
  <c r="D718" i="17"/>
  <c r="G686" i="17"/>
  <c r="D686" i="17"/>
  <c r="G654" i="17"/>
  <c r="D654" i="17"/>
  <c r="G622" i="17"/>
  <c r="D622" i="17"/>
  <c r="G590" i="17"/>
  <c r="D590" i="17"/>
  <c r="G558" i="17"/>
  <c r="D558" i="17"/>
  <c r="D526" i="17"/>
  <c r="G526" i="17"/>
  <c r="D494" i="17"/>
  <c r="G494" i="17"/>
  <c r="D462" i="17"/>
  <c r="G462" i="17"/>
  <c r="G793" i="17"/>
  <c r="D793" i="17"/>
  <c r="G761" i="17"/>
  <c r="D761" i="17"/>
  <c r="G729" i="17"/>
  <c r="D729" i="17"/>
  <c r="G697" i="17"/>
  <c r="D697" i="17"/>
  <c r="G665" i="17"/>
  <c r="D665" i="17"/>
  <c r="G633" i="17"/>
  <c r="D633" i="17"/>
  <c r="G601" i="17"/>
  <c r="D601" i="17"/>
  <c r="G569" i="17"/>
  <c r="D569" i="17"/>
  <c r="G537" i="17"/>
  <c r="D537" i="17"/>
  <c r="D505" i="17"/>
  <c r="G505" i="17"/>
  <c r="D473" i="17"/>
  <c r="G473" i="17"/>
  <c r="D1122" i="15"/>
  <c r="AK540" i="15"/>
  <c r="AG540" i="15"/>
  <c r="AH540" i="15" s="1"/>
  <c r="AI540" i="15" s="1"/>
  <c r="D866" i="15"/>
  <c r="AK284" i="15"/>
  <c r="AG284" i="15"/>
  <c r="AH284" i="15" s="1"/>
  <c r="AI284" i="15" s="1"/>
  <c r="D1212" i="15"/>
  <c r="AK630" i="15"/>
  <c r="AG630" i="15"/>
  <c r="AH630" i="15" s="1"/>
  <c r="AI630" i="15" s="1"/>
  <c r="D956" i="15"/>
  <c r="AK374" i="15"/>
  <c r="AG374" i="15"/>
  <c r="AH374" i="15" s="1"/>
  <c r="AI374" i="15" s="1"/>
  <c r="D954" i="15"/>
  <c r="AK372" i="15"/>
  <c r="AG372" i="15"/>
  <c r="AH372" i="15" s="1"/>
  <c r="AI372" i="15" s="1"/>
  <c r="D1044" i="15"/>
  <c r="AK462" i="15"/>
  <c r="AG462" i="15"/>
  <c r="AH462" i="15" s="1"/>
  <c r="AI462" i="15" s="1"/>
  <c r="D772" i="15"/>
  <c r="AG190" i="15"/>
  <c r="AH190" i="15" s="1"/>
  <c r="AI190" i="15" s="1"/>
  <c r="AK190" i="15"/>
  <c r="D1010" i="15"/>
  <c r="AK428" i="15"/>
  <c r="AG428" i="15"/>
  <c r="AH428" i="15" s="1"/>
  <c r="AI428" i="15" s="1"/>
  <c r="D826" i="15"/>
  <c r="AK244" i="15"/>
  <c r="AG244" i="15"/>
  <c r="AH244" i="15" s="1"/>
  <c r="AI244" i="15" s="1"/>
  <c r="D844" i="15"/>
  <c r="AK262" i="15"/>
  <c r="AG262" i="15"/>
  <c r="AH262" i="15" s="1"/>
  <c r="AI262" i="15" s="1"/>
  <c r="D1098" i="15"/>
  <c r="AK516" i="15"/>
  <c r="AG516" i="15"/>
  <c r="AH516" i="15" s="1"/>
  <c r="AI516" i="15" s="1"/>
  <c r="D1106" i="15"/>
  <c r="AK524" i="15"/>
  <c r="AG524" i="15"/>
  <c r="AH524" i="15" s="1"/>
  <c r="AI524" i="15" s="1"/>
  <c r="D1194" i="15"/>
  <c r="AK612" i="15"/>
  <c r="AG612" i="15"/>
  <c r="AH612" i="15" s="1"/>
  <c r="AI612" i="15" s="1"/>
  <c r="D874" i="15"/>
  <c r="AK292" i="15"/>
  <c r="AG292" i="15"/>
  <c r="AH292" i="15" s="1"/>
  <c r="AI292" i="15" s="1"/>
  <c r="D1188" i="15"/>
  <c r="AK606" i="15"/>
  <c r="AG606" i="15"/>
  <c r="AH606" i="15" s="1"/>
  <c r="AI606" i="15" s="1"/>
  <c r="D932" i="15"/>
  <c r="AK350" i="15"/>
  <c r="AG350" i="15"/>
  <c r="AH350" i="15" s="1"/>
  <c r="AI350" i="15" s="1"/>
  <c r="D1283" i="15"/>
  <c r="AK701" i="15"/>
  <c r="AG701" i="15"/>
  <c r="AH701" i="15" s="1"/>
  <c r="AI701" i="15" s="1"/>
  <c r="D1219" i="15"/>
  <c r="AK637" i="15"/>
  <c r="AG637" i="15"/>
  <c r="AH637" i="15" s="1"/>
  <c r="AI637" i="15" s="1"/>
  <c r="D1155" i="15"/>
  <c r="AK573" i="15"/>
  <c r="AG573" i="15"/>
  <c r="AH573" i="15" s="1"/>
  <c r="AI573" i="15" s="1"/>
  <c r="D1091" i="15"/>
  <c r="AG509" i="15"/>
  <c r="AH509" i="15" s="1"/>
  <c r="AI509" i="15" s="1"/>
  <c r="AK509" i="15"/>
  <c r="D1027" i="15"/>
  <c r="AK445" i="15"/>
  <c r="AG445" i="15"/>
  <c r="AH445" i="15" s="1"/>
  <c r="AI445" i="15" s="1"/>
  <c r="D963" i="15"/>
  <c r="AK381" i="15"/>
  <c r="AG381" i="15"/>
  <c r="AH381" i="15" s="1"/>
  <c r="AI381" i="15" s="1"/>
  <c r="D899" i="15"/>
  <c r="AK317" i="15"/>
  <c r="AG317" i="15"/>
  <c r="AH317" i="15" s="1"/>
  <c r="AI317" i="15" s="1"/>
  <c r="D835" i="15"/>
  <c r="AK253" i="15"/>
  <c r="AG253" i="15"/>
  <c r="AH253" i="15" s="1"/>
  <c r="AI253" i="15" s="1"/>
  <c r="D771" i="15"/>
  <c r="AG189" i="15"/>
  <c r="AH189" i="15" s="1"/>
  <c r="AI189" i="15" s="1"/>
  <c r="AK189" i="15"/>
  <c r="D1257" i="15"/>
  <c r="AG675" i="15"/>
  <c r="AH675" i="15" s="1"/>
  <c r="AI675" i="15" s="1"/>
  <c r="AK675" i="15"/>
  <c r="D1193" i="15"/>
  <c r="AK611" i="15"/>
  <c r="AG611" i="15"/>
  <c r="AH611" i="15" s="1"/>
  <c r="AI611" i="15" s="1"/>
  <c r="D1129" i="15"/>
  <c r="AK547" i="15"/>
  <c r="AG547" i="15"/>
  <c r="AH547" i="15" s="1"/>
  <c r="AI547" i="15" s="1"/>
  <c r="D1065" i="15"/>
  <c r="AK483" i="15"/>
  <c r="AG483" i="15"/>
  <c r="AH483" i="15" s="1"/>
  <c r="AI483" i="15" s="1"/>
  <c r="D1001" i="15"/>
  <c r="AK419" i="15"/>
  <c r="AG419" i="15"/>
  <c r="AH419" i="15" s="1"/>
  <c r="AI419" i="15" s="1"/>
  <c r="D937" i="15"/>
  <c r="AK355" i="15"/>
  <c r="AG355" i="15"/>
  <c r="AH355" i="15" s="1"/>
  <c r="AI355" i="15" s="1"/>
  <c r="D873" i="15"/>
  <c r="AK291" i="15"/>
  <c r="AG291" i="15"/>
  <c r="AH291" i="15" s="1"/>
  <c r="AI291" i="15" s="1"/>
  <c r="D809" i="15"/>
  <c r="AK227" i="15"/>
  <c r="AG227" i="15"/>
  <c r="AH227" i="15" s="1"/>
  <c r="AI227" i="15" s="1"/>
  <c r="D745" i="15"/>
  <c r="AK163" i="15"/>
  <c r="AG163" i="15"/>
  <c r="AH163" i="15" s="1"/>
  <c r="AI163" i="15" s="1"/>
  <c r="D1272" i="15"/>
  <c r="AK690" i="15"/>
  <c r="AG690" i="15"/>
  <c r="AH690" i="15" s="1"/>
  <c r="AI690" i="15" s="1"/>
  <c r="D1208" i="15"/>
  <c r="AG626" i="15"/>
  <c r="AH626" i="15" s="1"/>
  <c r="AI626" i="15" s="1"/>
  <c r="AK626" i="15"/>
  <c r="D1144" i="15"/>
  <c r="AK562" i="15"/>
  <c r="AG562" i="15"/>
  <c r="AH562" i="15" s="1"/>
  <c r="AI562" i="15" s="1"/>
  <c r="D1080" i="15"/>
  <c r="AK498" i="15"/>
  <c r="AG498" i="15"/>
  <c r="AH498" i="15" s="1"/>
  <c r="AI498" i="15" s="1"/>
  <c r="D1016" i="15"/>
  <c r="AK434" i="15"/>
  <c r="AG434" i="15"/>
  <c r="AH434" i="15" s="1"/>
  <c r="AI434" i="15" s="1"/>
  <c r="D952" i="15"/>
  <c r="AK370" i="15"/>
  <c r="AG370" i="15"/>
  <c r="AH370" i="15" s="1"/>
  <c r="AI370" i="15" s="1"/>
  <c r="D888" i="15"/>
  <c r="AK306" i="15"/>
  <c r="AG306" i="15"/>
  <c r="AH306" i="15" s="1"/>
  <c r="AI306" i="15" s="1"/>
  <c r="D824" i="15"/>
  <c r="AK242" i="15"/>
  <c r="AG242" i="15"/>
  <c r="AH242" i="15" s="1"/>
  <c r="AI242" i="15" s="1"/>
  <c r="D760" i="15"/>
  <c r="AK178" i="15"/>
  <c r="AG178" i="15"/>
  <c r="AH178" i="15" s="1"/>
  <c r="AI178" i="15" s="1"/>
  <c r="D1279" i="15"/>
  <c r="AK697" i="15"/>
  <c r="AG697" i="15"/>
  <c r="AH697" i="15" s="1"/>
  <c r="AI697" i="15" s="1"/>
  <c r="D1215" i="15"/>
  <c r="AK633" i="15"/>
  <c r="AG633" i="15"/>
  <c r="AH633" i="15" s="1"/>
  <c r="AI633" i="15" s="1"/>
  <c r="D1151" i="15"/>
  <c r="AK569" i="15"/>
  <c r="AG569" i="15"/>
  <c r="AH569" i="15" s="1"/>
  <c r="AI569" i="15" s="1"/>
  <c r="D1087" i="15"/>
  <c r="AK505" i="15"/>
  <c r="AG505" i="15"/>
  <c r="AH505" i="15" s="1"/>
  <c r="AI505" i="15" s="1"/>
  <c r="D1023" i="15"/>
  <c r="AK441" i="15"/>
  <c r="AG441" i="15"/>
  <c r="AH441" i="15" s="1"/>
  <c r="AI441" i="15" s="1"/>
  <c r="D959" i="15"/>
  <c r="AK377" i="15"/>
  <c r="AG377" i="15"/>
  <c r="AH377" i="15" s="1"/>
  <c r="AI377" i="15" s="1"/>
  <c r="D895" i="15"/>
  <c r="AK313" i="15"/>
  <c r="AG313" i="15"/>
  <c r="AH313" i="15" s="1"/>
  <c r="AI313" i="15" s="1"/>
  <c r="D831" i="15"/>
  <c r="AK249" i="15"/>
  <c r="AG249" i="15"/>
  <c r="AH249" i="15" s="1"/>
  <c r="AI249" i="15" s="1"/>
  <c r="D767" i="15"/>
  <c r="AK185" i="15"/>
  <c r="AG185" i="15"/>
  <c r="AH185" i="15" s="1"/>
  <c r="AI185" i="15" s="1"/>
  <c r="D1262" i="15"/>
  <c r="AG680" i="15"/>
  <c r="AH680" i="15" s="1"/>
  <c r="AI680" i="15" s="1"/>
  <c r="AK680" i="15"/>
  <c r="D1198" i="15"/>
  <c r="AK616" i="15"/>
  <c r="AG616" i="15"/>
  <c r="AH616" i="15" s="1"/>
  <c r="AI616" i="15" s="1"/>
  <c r="D1134" i="15"/>
  <c r="AK552" i="15"/>
  <c r="AG552" i="15"/>
  <c r="AH552" i="15" s="1"/>
  <c r="AI552" i="15" s="1"/>
  <c r="D1070" i="15"/>
  <c r="AK488" i="15"/>
  <c r="AG488" i="15"/>
  <c r="AH488" i="15" s="1"/>
  <c r="AI488" i="15" s="1"/>
  <c r="D1006" i="15"/>
  <c r="AK424" i="15"/>
  <c r="AG424" i="15"/>
  <c r="AH424" i="15" s="1"/>
  <c r="AI424" i="15" s="1"/>
  <c r="D942" i="15"/>
  <c r="AK360" i="15"/>
  <c r="AG360" i="15"/>
  <c r="AH360" i="15" s="1"/>
  <c r="AI360" i="15" s="1"/>
  <c r="D878" i="15"/>
  <c r="AK296" i="15"/>
  <c r="AG296" i="15"/>
  <c r="AH296" i="15" s="1"/>
  <c r="AI296" i="15" s="1"/>
  <c r="D814" i="15"/>
  <c r="AK232" i="15"/>
  <c r="AG232" i="15"/>
  <c r="AH232" i="15" s="1"/>
  <c r="AI232" i="15" s="1"/>
  <c r="D750" i="15"/>
  <c r="AK168" i="15"/>
  <c r="AG168" i="15"/>
  <c r="AH168" i="15" s="1"/>
  <c r="AI168" i="15" s="1"/>
  <c r="D1245" i="15"/>
  <c r="AK663" i="15"/>
  <c r="AG663" i="15"/>
  <c r="AH663" i="15" s="1"/>
  <c r="AI663" i="15" s="1"/>
  <c r="D1181" i="15"/>
  <c r="AK599" i="15"/>
  <c r="AG599" i="15"/>
  <c r="AH599" i="15" s="1"/>
  <c r="AI599" i="15" s="1"/>
  <c r="D1117" i="15"/>
  <c r="AK535" i="15"/>
  <c r="AG535" i="15"/>
  <c r="AH535" i="15" s="1"/>
  <c r="AI535" i="15" s="1"/>
  <c r="D1053" i="15"/>
  <c r="AK471" i="15"/>
  <c r="AG471" i="15"/>
  <c r="AH471" i="15" s="1"/>
  <c r="AI471" i="15" s="1"/>
  <c r="D989" i="15"/>
  <c r="AK407" i="15"/>
  <c r="AG407" i="15"/>
  <c r="AH407" i="15" s="1"/>
  <c r="AI407" i="15" s="1"/>
  <c r="D925" i="15"/>
  <c r="AK343" i="15"/>
  <c r="AG343" i="15"/>
  <c r="AH343" i="15" s="1"/>
  <c r="AI343" i="15" s="1"/>
  <c r="D861" i="15"/>
  <c r="AK279" i="15"/>
  <c r="AG279" i="15"/>
  <c r="AH279" i="15" s="1"/>
  <c r="AI279" i="15" s="1"/>
  <c r="D797" i="15"/>
  <c r="AK215" i="15"/>
  <c r="AG215" i="15"/>
  <c r="AH215" i="15" s="1"/>
  <c r="AI215" i="15" s="1"/>
  <c r="D733" i="15"/>
  <c r="AK151" i="15"/>
  <c r="AG151" i="15"/>
  <c r="AH151" i="15" s="1"/>
  <c r="AI151" i="15" s="1"/>
  <c r="AL1317" i="15"/>
  <c r="BM89" i="15"/>
  <c r="AH342" i="17"/>
  <c r="AH337" i="17"/>
  <c r="AG333" i="17"/>
  <c r="AY332" i="17" a="1"/>
  <c r="AY332" i="17" s="1"/>
  <c r="AH329" i="17"/>
  <c r="AH326" i="17"/>
  <c r="AY325" i="17" a="1"/>
  <c r="AY325" i="17" s="1"/>
  <c r="AG323" i="17"/>
  <c r="AG319" i="17"/>
  <c r="AH315" i="17"/>
  <c r="AY312" i="17" a="1"/>
  <c r="AY312" i="17" s="1"/>
  <c r="AH310" i="17"/>
  <c r="AG308" i="17"/>
  <c r="AY305" i="17" a="1"/>
  <c r="AY305" i="17" s="1"/>
  <c r="AG327" i="17"/>
  <c r="AY310" i="17" a="1"/>
  <c r="AY310" i="17" s="1"/>
  <c r="AG342" i="17"/>
  <c r="AY339" i="17" a="1"/>
  <c r="AY339" i="17" s="1"/>
  <c r="AG337" i="17"/>
  <c r="AY336" i="17" a="1"/>
  <c r="AY336" i="17" s="1"/>
  <c r="AH332" i="17"/>
  <c r="AG329" i="17"/>
  <c r="AG326" i="17"/>
  <c r="AH325" i="17"/>
  <c r="AY322" i="17" a="1"/>
  <c r="AY322" i="17" s="1"/>
  <c r="AY318" i="17" a="1"/>
  <c r="AY318" i="17" s="1"/>
  <c r="AG315" i="17"/>
  <c r="AH312" i="17"/>
  <c r="AG310" i="17"/>
  <c r="AY307" i="17" a="1"/>
  <c r="AY307" i="17" s="1"/>
  <c r="AH305" i="17"/>
  <c r="AY341" i="17" a="1"/>
  <c r="AY341" i="17" s="1"/>
  <c r="AH339" i="17"/>
  <c r="AH336" i="17"/>
  <c r="AY335" i="17" a="1"/>
  <c r="AY335" i="17" s="1"/>
  <c r="AG332" i="17"/>
  <c r="AY331" i="17" a="1"/>
  <c r="AY331" i="17" s="1"/>
  <c r="AY328" i="17" a="1"/>
  <c r="AY328" i="17" s="1"/>
  <c r="AG325" i="17"/>
  <c r="AH322" i="17"/>
  <c r="AH318" i="17"/>
  <c r="AY314" i="17" a="1"/>
  <c r="AY314" i="17" s="1"/>
  <c r="AG312" i="17"/>
  <c r="AH307" i="17"/>
  <c r="AG305" i="17"/>
  <c r="AX305" i="17"/>
  <c r="AG334" i="17"/>
  <c r="AY315" i="17" a="1"/>
  <c r="AY315" i="17" s="1"/>
  <c r="AH308" i="17"/>
  <c r="AH341" i="17"/>
  <c r="AG339" i="17"/>
  <c r="AG336" i="17"/>
  <c r="AH335" i="17"/>
  <c r="AH331" i="17"/>
  <c r="AH328" i="17"/>
  <c r="AY324" i="17" a="1"/>
  <c r="AY324" i="17" s="1"/>
  <c r="AG322" i="17"/>
  <c r="AY321" i="17" a="1"/>
  <c r="AY321" i="17" s="1"/>
  <c r="AG318" i="17"/>
  <c r="AY317" i="17" a="1"/>
  <c r="AY317" i="17" s="1"/>
  <c r="AH314" i="17"/>
  <c r="AY309" i="17" a="1"/>
  <c r="AY309" i="17" s="1"/>
  <c r="AG307" i="17"/>
  <c r="AY329" i="17" a="1"/>
  <c r="AY329" i="17" s="1"/>
  <c r="AG320" i="17"/>
  <c r="AG341" i="17"/>
  <c r="AG335" i="17"/>
  <c r="AG331" i="17"/>
  <c r="AG328" i="17"/>
  <c r="AH324" i="17"/>
  <c r="AH321" i="17"/>
  <c r="AH317" i="17"/>
  <c r="AG314" i="17"/>
  <c r="AY313" i="17" a="1"/>
  <c r="AY313" i="17" s="1"/>
  <c r="AY311" i="17" a="1"/>
  <c r="AY311" i="17" s="1"/>
  <c r="AH309" i="17"/>
  <c r="AY306" i="17" a="1"/>
  <c r="AY306" i="17" s="1"/>
  <c r="AG338" i="17"/>
  <c r="AH323" i="17"/>
  <c r="AG316" i="17"/>
  <c r="AY340" i="17" a="1"/>
  <c r="AY340" i="17" s="1"/>
  <c r="AY338" i="17" a="1"/>
  <c r="AY338" i="17" s="1"/>
  <c r="AY334" i="17" a="1"/>
  <c r="AY334" i="17" s="1"/>
  <c r="AY330" i="17" a="1"/>
  <c r="AY330" i="17" s="1"/>
  <c r="AY327" i="17" a="1"/>
  <c r="AY327" i="17" s="1"/>
  <c r="AG324" i="17"/>
  <c r="AG321" i="17"/>
  <c r="AY320" i="17" a="1"/>
  <c r="AY320" i="17" s="1"/>
  <c r="AG317" i="17"/>
  <c r="AY316" i="17" a="1"/>
  <c r="AY316" i="17" s="1"/>
  <c r="AH313" i="17"/>
  <c r="AH311" i="17"/>
  <c r="AG309" i="17"/>
  <c r="AH306" i="17"/>
  <c r="AG340" i="17"/>
  <c r="AY337" i="17" a="1"/>
  <c r="AY337" i="17" s="1"/>
  <c r="AG330" i="17"/>
  <c r="AY326" i="17" a="1"/>
  <c r="AY326" i="17" s="1"/>
  <c r="AH340" i="17"/>
  <c r="AH338" i="17"/>
  <c r="AH334" i="17"/>
  <c r="AY333" i="17" a="1"/>
  <c r="AY333" i="17" s="1"/>
  <c r="AH330" i="17"/>
  <c r="AH327" i="17"/>
  <c r="AY323" i="17" a="1"/>
  <c r="AY323" i="17" s="1"/>
  <c r="AH320" i="17"/>
  <c r="AY319" i="17" a="1"/>
  <c r="AY319" i="17" s="1"/>
  <c r="AH316" i="17"/>
  <c r="AG313" i="17"/>
  <c r="AG311" i="17"/>
  <c r="AY308" i="17" a="1"/>
  <c r="AY308" i="17" s="1"/>
  <c r="AG306" i="17"/>
  <c r="AY342" i="17" a="1"/>
  <c r="AY342" i="17" s="1"/>
  <c r="AH333" i="17"/>
  <c r="AH319" i="17"/>
  <c r="BC336" i="17" a="1"/>
  <c r="BC336" i="17" s="1"/>
  <c r="BC314" i="17" a="1"/>
  <c r="BC314" i="17" s="1"/>
  <c r="BC307" i="17" a="1"/>
  <c r="BC307" i="17" s="1"/>
  <c r="BC341" i="17" a="1"/>
  <c r="BC341" i="17" s="1"/>
  <c r="BC335" i="17" a="1"/>
  <c r="BC335" i="17" s="1"/>
  <c r="BC331" i="17" a="1"/>
  <c r="BC331" i="17" s="1"/>
  <c r="BC328" i="17" a="1"/>
  <c r="BC328" i="17" s="1"/>
  <c r="BC321" i="17" a="1"/>
  <c r="BC321" i="17" s="1"/>
  <c r="BC332" i="17" a="1"/>
  <c r="BC332" i="17" s="1"/>
  <c r="BC325" i="17" a="1"/>
  <c r="BC325" i="17" s="1"/>
  <c r="BC324" i="17" a="1"/>
  <c r="BC324" i="17" s="1"/>
  <c r="BC317" i="17" a="1"/>
  <c r="BC317" i="17" s="1"/>
  <c r="BC309" i="17" a="1"/>
  <c r="BC309" i="17" s="1"/>
  <c r="BC306" i="17" a="1"/>
  <c r="BC306" i="17" s="1"/>
  <c r="BC322" i="17" a="1"/>
  <c r="BC322" i="17" s="1"/>
  <c r="BC338" i="17" a="1"/>
  <c r="BC338" i="17" s="1"/>
  <c r="BC334" i="17" a="1"/>
  <c r="BC334" i="17" s="1"/>
  <c r="BC330" i="17" a="1"/>
  <c r="BC330" i="17" s="1"/>
  <c r="BC313" i="17" a="1"/>
  <c r="BC313" i="17" s="1"/>
  <c r="BC311" i="17" a="1"/>
  <c r="BC311" i="17" s="1"/>
  <c r="BC339" i="17" a="1"/>
  <c r="BC339" i="17" s="1"/>
  <c r="BC340" i="17" a="1"/>
  <c r="BC340" i="17" s="1"/>
  <c r="BC327" i="17" a="1"/>
  <c r="BC327" i="17" s="1"/>
  <c r="BC320" i="17" a="1"/>
  <c r="BC320" i="17" s="1"/>
  <c r="BC316" i="17" a="1"/>
  <c r="BC316" i="17" s="1"/>
  <c r="BC308" i="17" a="1"/>
  <c r="BC308" i="17" s="1"/>
  <c r="BC342" i="17" a="1"/>
  <c r="BC342" i="17" s="1"/>
  <c r="BC337" i="17" a="1"/>
  <c r="BC337" i="17" s="1"/>
  <c r="BC333" i="17" a="1"/>
  <c r="BC333" i="17" s="1"/>
  <c r="BC323" i="17" a="1"/>
  <c r="BC323" i="17" s="1"/>
  <c r="BC319" i="17" a="1"/>
  <c r="BC319" i="17" s="1"/>
  <c r="BC310" i="17" a="1"/>
  <c r="BC310" i="17" s="1"/>
  <c r="BC318" i="17" a="1"/>
  <c r="BC318" i="17" s="1"/>
  <c r="BC305" i="17" a="1"/>
  <c r="BC305" i="17" s="1"/>
  <c r="BC329" i="17" a="1"/>
  <c r="BC329" i="17" s="1"/>
  <c r="BC326" i="17" a="1"/>
  <c r="BC326" i="17" s="1"/>
  <c r="BC315" i="17" a="1"/>
  <c r="BC315" i="17" s="1"/>
  <c r="BC312" i="17" a="1"/>
  <c r="BC312" i="17" s="1"/>
  <c r="BK340" i="17" a="1"/>
  <c r="BK340" i="17" s="1"/>
  <c r="BK338" i="17" a="1"/>
  <c r="BK338" i="17" s="1"/>
  <c r="BK334" i="17" a="1"/>
  <c r="BK334" i="17" s="1"/>
  <c r="BK317" i="17" a="1"/>
  <c r="BK317" i="17" s="1"/>
  <c r="BK321" i="17" a="1"/>
  <c r="BK321" i="17" s="1"/>
  <c r="BK330" i="17" a="1"/>
  <c r="BK330" i="17" s="1"/>
  <c r="BK327" i="17" a="1"/>
  <c r="BK327" i="17" s="1"/>
  <c r="BK320" i="17" a="1"/>
  <c r="BK320" i="17" s="1"/>
  <c r="BK313" i="17" a="1"/>
  <c r="BK313" i="17" s="1"/>
  <c r="BK308" i="17" a="1"/>
  <c r="BK308" i="17" s="1"/>
  <c r="BK342" i="17" a="1"/>
  <c r="BK342" i="17" s="1"/>
  <c r="BK323" i="17" a="1"/>
  <c r="BK323" i="17" s="1"/>
  <c r="BK316" i="17" a="1"/>
  <c r="BK316" i="17" s="1"/>
  <c r="BK310" i="17" a="1"/>
  <c r="BK310" i="17" s="1"/>
  <c r="BK337" i="17" a="1"/>
  <c r="BK337" i="17" s="1"/>
  <c r="BK333" i="17" a="1"/>
  <c r="BK333" i="17" s="1"/>
  <c r="BK326" i="17" a="1"/>
  <c r="BK326" i="17" s="1"/>
  <c r="BK319" i="17" a="1"/>
  <c r="BK319" i="17" s="1"/>
  <c r="BK315" i="17" a="1"/>
  <c r="BK315" i="17" s="1"/>
  <c r="BK312" i="17" a="1"/>
  <c r="BK312" i="17" s="1"/>
  <c r="BK306" i="17" a="1"/>
  <c r="BK306" i="17" s="1"/>
  <c r="BK339" i="17" a="1"/>
  <c r="BK339" i="17" s="1"/>
  <c r="BK329" i="17" a="1"/>
  <c r="BK329" i="17" s="1"/>
  <c r="BK322" i="17" a="1"/>
  <c r="BK322" i="17" s="1"/>
  <c r="BK318" i="17" a="1"/>
  <c r="BK318" i="17" s="1"/>
  <c r="BK305" i="17" a="1"/>
  <c r="BK305" i="17" s="1"/>
  <c r="BK335" i="17" a="1"/>
  <c r="BK335" i="17" s="1"/>
  <c r="BK331" i="17" a="1"/>
  <c r="BK331" i="17" s="1"/>
  <c r="BK309" i="17" a="1"/>
  <c r="BK309" i="17" s="1"/>
  <c r="BK336" i="17" a="1"/>
  <c r="BK336" i="17" s="1"/>
  <c r="BK332" i="17" a="1"/>
  <c r="BK332" i="17" s="1"/>
  <c r="BK325" i="17" a="1"/>
  <c r="BK325" i="17" s="1"/>
  <c r="BK307" i="17" a="1"/>
  <c r="BK307" i="17" s="1"/>
  <c r="BK341" i="17" a="1"/>
  <c r="BK341" i="17" s="1"/>
  <c r="BK328" i="17" a="1"/>
  <c r="BK328" i="17" s="1"/>
  <c r="BK314" i="17" a="1"/>
  <c r="BK314" i="17" s="1"/>
  <c r="BK324" i="17" a="1"/>
  <c r="BK324" i="17" s="1"/>
  <c r="BK311" i="17" a="1"/>
  <c r="BK311" i="17" s="1"/>
  <c r="BG341" i="17" a="1"/>
  <c r="BG341" i="17" s="1"/>
  <c r="BG335" i="17" a="1"/>
  <c r="BG335" i="17" s="1"/>
  <c r="BG331" i="17" a="1"/>
  <c r="BG331" i="17" s="1"/>
  <c r="BG328" i="17" a="1"/>
  <c r="BG328" i="17" s="1"/>
  <c r="BG321" i="17" a="1"/>
  <c r="BG321" i="17" s="1"/>
  <c r="BG309" i="17" a="1"/>
  <c r="BG309" i="17" s="1"/>
  <c r="BG336" i="17" a="1"/>
  <c r="BG336" i="17" s="1"/>
  <c r="BG338" i="17" a="1"/>
  <c r="BG338" i="17" s="1"/>
  <c r="BG334" i="17" a="1"/>
  <c r="BG334" i="17" s="1"/>
  <c r="BG324" i="17" a="1"/>
  <c r="BG324" i="17" s="1"/>
  <c r="BG317" i="17" a="1"/>
  <c r="BG317" i="17" s="1"/>
  <c r="BG311" i="17" a="1"/>
  <c r="BG311" i="17" s="1"/>
  <c r="BG306" i="17" a="1"/>
  <c r="BG306" i="17" s="1"/>
  <c r="BG314" i="17" a="1"/>
  <c r="BG314" i="17" s="1"/>
  <c r="BG340" i="17" a="1"/>
  <c r="BG340" i="17" s="1"/>
  <c r="BG330" i="17" a="1"/>
  <c r="BG330" i="17" s="1"/>
  <c r="BG313" i="17" a="1"/>
  <c r="BG313" i="17" s="1"/>
  <c r="BG342" i="17" a="1"/>
  <c r="BG342" i="17" s="1"/>
  <c r="BG327" i="17" a="1"/>
  <c r="BG327" i="17" s="1"/>
  <c r="BG323" i="17" a="1"/>
  <c r="BG323" i="17" s="1"/>
  <c r="BG320" i="17" a="1"/>
  <c r="BG320" i="17" s="1"/>
  <c r="BG316" i="17" a="1"/>
  <c r="BG316" i="17" s="1"/>
  <c r="BG308" i="17" a="1"/>
  <c r="BG308" i="17" s="1"/>
  <c r="BG337" i="17" a="1"/>
  <c r="BG337" i="17" s="1"/>
  <c r="BG333" i="17" a="1"/>
  <c r="BG333" i="17" s="1"/>
  <c r="BG326" i="17" a="1"/>
  <c r="BG326" i="17" s="1"/>
  <c r="BG319" i="17" a="1"/>
  <c r="BG319" i="17" s="1"/>
  <c r="BG310" i="17" a="1"/>
  <c r="BG310" i="17" s="1"/>
  <c r="BG339" i="17" a="1"/>
  <c r="BG339" i="17" s="1"/>
  <c r="BG329" i="17" a="1"/>
  <c r="BG329" i="17" s="1"/>
  <c r="BG322" i="17" a="1"/>
  <c r="BG322" i="17" s="1"/>
  <c r="BG318" i="17" a="1"/>
  <c r="BG318" i="17" s="1"/>
  <c r="BG315" i="17" a="1"/>
  <c r="BG315" i="17" s="1"/>
  <c r="BG312" i="17" a="1"/>
  <c r="BG312" i="17" s="1"/>
  <c r="BG305" i="17" a="1"/>
  <c r="BG305" i="17" s="1"/>
  <c r="BG332" i="17" a="1"/>
  <c r="BG332" i="17" s="1"/>
  <c r="BG325" i="17" a="1"/>
  <c r="BG325" i="17" s="1"/>
  <c r="BG307" i="17" a="1"/>
  <c r="BG307" i="17" s="1"/>
  <c r="AL2847" i="13"/>
  <c r="BQ89" i="15"/>
  <c r="AO1046" i="13" a="1"/>
  <c r="AO1046" i="13" s="1"/>
  <c r="AX795" i="13" a="1"/>
  <c r="AX795" i="13" s="1"/>
  <c r="AX797" i="13" a="1"/>
  <c r="AX797" i="13" s="1"/>
  <c r="AX804" i="13" a="1"/>
  <c r="AX804" i="13" s="1"/>
  <c r="AX799" i="13" a="1"/>
  <c r="AX799" i="13" s="1"/>
  <c r="AX792" i="13" a="1"/>
  <c r="AX792" i="13" s="1"/>
  <c r="AX794" i="13" a="1"/>
  <c r="AX794" i="13" s="1"/>
  <c r="AX801" i="13" a="1"/>
  <c r="AX801" i="13" s="1"/>
  <c r="AX803" i="13" a="1"/>
  <c r="AX803" i="13" s="1"/>
  <c r="AX796" i="13" a="1"/>
  <c r="AX796" i="13" s="1"/>
  <c r="AX798" i="13" a="1"/>
  <c r="AX798" i="13" s="1"/>
  <c r="AX805" i="13" a="1"/>
  <c r="AX805" i="13" s="1"/>
  <c r="AX791" i="13" a="1"/>
  <c r="AX791" i="13" s="1"/>
  <c r="AX793" i="13" a="1"/>
  <c r="AX793" i="13" s="1"/>
  <c r="AX800" i="13" a="1"/>
  <c r="AX800" i="13" s="1"/>
  <c r="AX802" i="13" a="1"/>
  <c r="AX802" i="13" s="1"/>
  <c r="AL2701" i="13"/>
  <c r="BF2704" i="13"/>
  <c r="AT2708" i="13"/>
  <c r="AL2711" i="13"/>
  <c r="BF2719" i="13"/>
  <c r="BF2756" i="13"/>
  <c r="AT2760" i="13"/>
  <c r="AT2763" i="13"/>
  <c r="AX2704" i="13"/>
  <c r="AT2741" i="13"/>
  <c r="AX2759" i="13"/>
  <c r="BF2706" i="13"/>
  <c r="AT2721" i="13"/>
  <c r="AT2736" i="13"/>
  <c r="BF2745" i="13"/>
  <c r="BB2775" i="13"/>
  <c r="BB2795" i="13"/>
  <c r="CC190" i="13"/>
  <c r="CC192" i="13" s="1"/>
  <c r="B136" i="13"/>
  <c r="AN1046" i="13" a="1"/>
  <c r="AN1046" i="13" s="1"/>
  <c r="AP2694" i="13"/>
  <c r="AL2698" i="13"/>
  <c r="AX2699" i="13"/>
  <c r="AP2704" i="13"/>
  <c r="BB2705" i="13"/>
  <c r="AX2709" i="13"/>
  <c r="BB2710" i="13"/>
  <c r="BB2715" i="13"/>
  <c r="AP2717" i="13"/>
  <c r="AX2719" i="13"/>
  <c r="AL2721" i="13"/>
  <c r="AX2724" i="13"/>
  <c r="BB2725" i="13"/>
  <c r="AP2727" i="13"/>
  <c r="BB2730" i="13"/>
  <c r="AT2732" i="13"/>
  <c r="AL2734" i="13"/>
  <c r="AP2735" i="13"/>
  <c r="BB2737" i="13"/>
  <c r="AT2739" i="13"/>
  <c r="AP2740" i="13"/>
  <c r="BF2741" i="13"/>
  <c r="BF2743" i="13"/>
  <c r="BB2744" i="13"/>
  <c r="AT2746" i="13"/>
  <c r="AP2747" i="13"/>
  <c r="AP2750" i="13"/>
  <c r="BB2752" i="13"/>
  <c r="AL2760" i="13"/>
  <c r="AP2764" i="13"/>
  <c r="AL2765" i="13"/>
  <c r="AP2766" i="13"/>
  <c r="BF2767" i="13"/>
  <c r="AP2773" i="13"/>
  <c r="AL2777" i="13"/>
  <c r="BF2777" i="13"/>
  <c r="AP2781" i="13"/>
  <c r="AL2785" i="13"/>
  <c r="AP2789" i="13"/>
  <c r="AX2790" i="13"/>
  <c r="AT2791" i="13"/>
  <c r="AT2797" i="13"/>
  <c r="AL2799" i="13"/>
  <c r="AT2799" i="13"/>
  <c r="BF2799" i="13"/>
  <c r="AT2800" i="13"/>
  <c r="AX2818" i="13"/>
  <c r="AX2822" i="13"/>
  <c r="BB2692" i="13"/>
  <c r="BB2697" i="13"/>
  <c r="AP2699" i="13"/>
  <c r="AX2701" i="13"/>
  <c r="AL2703" i="13"/>
  <c r="AX2706" i="13"/>
  <c r="BB2707" i="13"/>
  <c r="AP2709" i="13"/>
  <c r="BB2712" i="13"/>
  <c r="AP2714" i="13"/>
  <c r="AL2718" i="13"/>
  <c r="AP2719" i="13"/>
  <c r="BB2720" i="13"/>
  <c r="AP2724" i="13"/>
  <c r="AL2728" i="13"/>
  <c r="AX2729" i="13"/>
  <c r="AP2733" i="13"/>
  <c r="AP2738" i="13"/>
  <c r="BB2740" i="13"/>
  <c r="BB2742" i="13"/>
  <c r="AT2744" i="13"/>
  <c r="AL2746" i="13"/>
  <c r="BB2747" i="13"/>
  <c r="AX2748" i="13"/>
  <c r="AT2749" i="13"/>
  <c r="AX2751" i="13"/>
  <c r="BB2754" i="13"/>
  <c r="AP2756" i="13"/>
  <c r="BB2757" i="13"/>
  <c r="AX2758" i="13"/>
  <c r="AP2761" i="13"/>
  <c r="BB2762" i="13"/>
  <c r="BB2766" i="13"/>
  <c r="AX2769" i="13"/>
  <c r="AL2772" i="13"/>
  <c r="AP2776" i="13"/>
  <c r="AL2780" i="13"/>
  <c r="BF2780" i="13"/>
  <c r="AP2784" i="13"/>
  <c r="AL2795" i="13"/>
  <c r="AL2797" i="13"/>
  <c r="AP2798" i="13"/>
  <c r="AX2799" i="13"/>
  <c r="AL2803" i="13"/>
  <c r="AT2804" i="13"/>
  <c r="AL2807" i="13"/>
  <c r="AT2808" i="13"/>
  <c r="AL2811" i="13"/>
  <c r="AL2815" i="13"/>
  <c r="AL2819" i="13"/>
  <c r="AL2823" i="13"/>
  <c r="AO145" i="13"/>
  <c r="B158" i="13" s="1"/>
  <c r="AP617" i="13"/>
  <c r="BB2694" i="13"/>
  <c r="AP2696" i="13"/>
  <c r="AL2700" i="13"/>
  <c r="AP2701" i="13"/>
  <c r="BB2702" i="13"/>
  <c r="AP2706" i="13"/>
  <c r="AL2710" i="13"/>
  <c r="AX2711" i="13"/>
  <c r="AP2716" i="13"/>
  <c r="BB2717" i="13"/>
  <c r="AX2721" i="13"/>
  <c r="BB2722" i="13"/>
  <c r="BB2727" i="13"/>
  <c r="AP2729" i="13"/>
  <c r="AP2731" i="13"/>
  <c r="AL2732" i="13"/>
  <c r="BF2732" i="13"/>
  <c r="BB2733" i="13"/>
  <c r="AX2734" i="13"/>
  <c r="BB2735" i="13"/>
  <c r="AX2736" i="13"/>
  <c r="AT2737" i="13"/>
  <c r="AX2739" i="13"/>
  <c r="AX2741" i="13"/>
  <c r="AL2742" i="13"/>
  <c r="AP2745" i="13"/>
  <c r="AX2746" i="13"/>
  <c r="AP2748" i="13"/>
  <c r="AL2749" i="13"/>
  <c r="BF2749" i="13"/>
  <c r="BB2750" i="13"/>
  <c r="AT2752" i="13"/>
  <c r="AP2753" i="13"/>
  <c r="AL2754" i="13"/>
  <c r="BB2759" i="13"/>
  <c r="AX2763" i="13"/>
  <c r="BB2764" i="13"/>
  <c r="AX2765" i="13"/>
  <c r="AT2766" i="13"/>
  <c r="BB2768" i="13"/>
  <c r="AP2771" i="13"/>
  <c r="AX2772" i="13"/>
  <c r="AT2773" i="13"/>
  <c r="AP2779" i="13"/>
  <c r="AL2783" i="13"/>
  <c r="BF2783" i="13"/>
  <c r="AP2787" i="13"/>
  <c r="AL2791" i="13"/>
  <c r="BF2795" i="13"/>
  <c r="BB2801" i="13"/>
  <c r="AP2806" i="13"/>
  <c r="AP2810" i="13"/>
  <c r="AP2814" i="13"/>
  <c r="AL2816" i="13"/>
  <c r="AT2817" i="13"/>
  <c r="AP2818" i="13"/>
  <c r="AL2820" i="13"/>
  <c r="AT2821" i="13"/>
  <c r="AP2822" i="13"/>
  <c r="AL2824" i="13"/>
  <c r="AT2825" i="13"/>
  <c r="B183" i="13"/>
  <c r="B241" i="13"/>
  <c r="AY800" i="13" a="1"/>
  <c r="AY800" i="13" s="1"/>
  <c r="AY793" i="13" a="1"/>
  <c r="AY793" i="13" s="1"/>
  <c r="AY795" i="13" a="1"/>
  <c r="AY795" i="13" s="1"/>
  <c r="AY802" i="13" a="1"/>
  <c r="AY802" i="13" s="1"/>
  <c r="AY804" i="13" a="1"/>
  <c r="AY804" i="13" s="1"/>
  <c r="AY797" i="13" a="1"/>
  <c r="AY797" i="13" s="1"/>
  <c r="AY799" i="13" a="1"/>
  <c r="AY799" i="13" s="1"/>
  <c r="AY792" i="13" a="1"/>
  <c r="AY792" i="13" s="1"/>
  <c r="AY794" i="13" a="1"/>
  <c r="AY794" i="13" s="1"/>
  <c r="AY801" i="13" a="1"/>
  <c r="AY801" i="13" s="1"/>
  <c r="AY803" i="13" a="1"/>
  <c r="AY803" i="13" s="1"/>
  <c r="AY796" i="13" a="1"/>
  <c r="AY796" i="13" s="1"/>
  <c r="AY791" i="13" a="1"/>
  <c r="AY791" i="13" s="1"/>
  <c r="AY798" i="13" a="1"/>
  <c r="AY798" i="13" s="1"/>
  <c r="AY805" i="13" a="1"/>
  <c r="AY805" i="13" s="1"/>
  <c r="AP2693" i="13"/>
  <c r="AX2695" i="13"/>
  <c r="AL2697" i="13"/>
  <c r="AX2700" i="13"/>
  <c r="BB2701" i="13"/>
  <c r="AP2703" i="13"/>
  <c r="BB2706" i="13"/>
  <c r="AP2708" i="13"/>
  <c r="AL2712" i="13"/>
  <c r="AP2713" i="13"/>
  <c r="BB2714" i="13"/>
  <c r="AP2718" i="13"/>
  <c r="AL2722" i="13"/>
  <c r="AX2723" i="13"/>
  <c r="AP2728" i="13"/>
  <c r="BB2729" i="13"/>
  <c r="BB2731" i="13"/>
  <c r="AT2733" i="13"/>
  <c r="AP2734" i="13"/>
  <c r="AL2735" i="13"/>
  <c r="AX2737" i="13"/>
  <c r="AT2738" i="13"/>
  <c r="AL2740" i="13"/>
  <c r="AL2747" i="13"/>
  <c r="BF2747" i="13"/>
  <c r="BB2748" i="13"/>
  <c r="AP2751" i="13"/>
  <c r="AX2752" i="13"/>
  <c r="BB2753" i="13"/>
  <c r="BB2756" i="13"/>
  <c r="AP2760" i="13"/>
  <c r="AP2763" i="13"/>
  <c r="AL2764" i="13"/>
  <c r="AP2765" i="13"/>
  <c r="AL2766" i="13"/>
  <c r="AP2769" i="13"/>
  <c r="AL2773" i="13"/>
  <c r="AP2777" i="13"/>
  <c r="AX2778" i="13"/>
  <c r="AT2779" i="13"/>
  <c r="AP2785" i="13"/>
  <c r="AL2789" i="13"/>
  <c r="BF2789" i="13"/>
  <c r="AT2794" i="13"/>
  <c r="BB2798" i="13"/>
  <c r="AP2799" i="13"/>
  <c r="AX2816" i="13"/>
  <c r="AX2820" i="13"/>
  <c r="AX2824" i="13"/>
  <c r="AL2694" i="13"/>
  <c r="AP2695" i="13"/>
  <c r="BB2696" i="13"/>
  <c r="AP2700" i="13"/>
  <c r="AL2704" i="13"/>
  <c r="AX2705" i="13"/>
  <c r="AP2710" i="13"/>
  <c r="BB2711" i="13"/>
  <c r="AX2715" i="13"/>
  <c r="BB2716" i="13"/>
  <c r="BB2721" i="13"/>
  <c r="AP2723" i="13"/>
  <c r="AX2725" i="13"/>
  <c r="AL2727" i="13"/>
  <c r="AX2730" i="13"/>
  <c r="AT2731" i="13"/>
  <c r="AP2732" i="13"/>
  <c r="BF2735" i="13"/>
  <c r="BB2736" i="13"/>
  <c r="AP2739" i="13"/>
  <c r="AX2740" i="13"/>
  <c r="BB2741" i="13"/>
  <c r="BB2743" i="13"/>
  <c r="AT2745" i="13"/>
  <c r="AP2746" i="13"/>
  <c r="AL2750" i="13"/>
  <c r="BF2750" i="13"/>
  <c r="BB2751" i="13"/>
  <c r="AT2753" i="13"/>
  <c r="AX2757" i="13"/>
  <c r="BB2758" i="13"/>
  <c r="AL2761" i="13"/>
  <c r="AX2766" i="13"/>
  <c r="AP2772" i="13"/>
  <c r="AP2780" i="13"/>
  <c r="AX2781" i="13"/>
  <c r="AP2788" i="13"/>
  <c r="AL2792" i="13"/>
  <c r="AL2794" i="13"/>
  <c r="AT2802" i="13"/>
  <c r="AL2805" i="13"/>
  <c r="AT2806" i="13"/>
  <c r="AL2809" i="13"/>
  <c r="AL2813" i="13"/>
  <c r="AL2817" i="13"/>
  <c r="AL2821" i="13"/>
  <c r="AL2825" i="13"/>
  <c r="AO931" i="13"/>
  <c r="B948" i="13" s="1"/>
  <c r="BB2693" i="13"/>
  <c r="AX2697" i="13"/>
  <c r="BB2698" i="13"/>
  <c r="BB2703" i="13"/>
  <c r="AP2705" i="13"/>
  <c r="AX2707" i="13"/>
  <c r="AL2709" i="13"/>
  <c r="AX2712" i="13"/>
  <c r="BB2713" i="13"/>
  <c r="AP2715" i="13"/>
  <c r="BB2718" i="13"/>
  <c r="AP2720" i="13"/>
  <c r="AL2724" i="13"/>
  <c r="AP2725" i="13"/>
  <c r="BB2726" i="13"/>
  <c r="AP2730" i="13"/>
  <c r="AL2731" i="13"/>
  <c r="AX2733" i="13"/>
  <c r="BB2734" i="13"/>
  <c r="AL2738" i="13"/>
  <c r="BF2738" i="13"/>
  <c r="BB2739" i="13"/>
  <c r="AP2742" i="13"/>
  <c r="AT2743" i="13"/>
  <c r="AP2744" i="13"/>
  <c r="BB2746" i="13"/>
  <c r="AX2747" i="13"/>
  <c r="AL2748" i="13"/>
  <c r="AP2749" i="13"/>
  <c r="AL2753" i="13"/>
  <c r="AP2754" i="13"/>
  <c r="BB2755" i="13"/>
  <c r="AP2762" i="13"/>
  <c r="BB2763" i="13"/>
  <c r="AX2764" i="13"/>
  <c r="BB2765" i="13"/>
  <c r="AL2771" i="13"/>
  <c r="BF2771" i="13"/>
  <c r="AP2775" i="13"/>
  <c r="AL2779" i="13"/>
  <c r="AP2783" i="13"/>
  <c r="AX2784" i="13"/>
  <c r="AT2785" i="13"/>
  <c r="AP2791" i="13"/>
  <c r="BF2792" i="13"/>
  <c r="AL2798" i="13"/>
  <c r="BF2798" i="13"/>
  <c r="BB2803" i="13"/>
  <c r="BF2814" i="13"/>
  <c r="AX2817" i="13"/>
  <c r="BF2818" i="13"/>
  <c r="AX2821" i="13"/>
  <c r="BF2822" i="13"/>
  <c r="AX2825" i="13"/>
  <c r="DP373" i="13"/>
  <c r="B428" i="13" s="1"/>
  <c r="CU118" i="12"/>
  <c r="B141" i="12" s="1"/>
  <c r="AL32" i="8"/>
  <c r="BB32" i="8"/>
  <c r="AL43" i="12"/>
  <c r="AL37" i="12"/>
  <c r="AX32" i="8"/>
  <c r="AL30" i="12"/>
  <c r="AL47" i="12" s="1"/>
  <c r="AJ48" i="12" s="1"/>
  <c r="AL42" i="12"/>
  <c r="AL36" i="12"/>
  <c r="AT2770" i="13"/>
  <c r="AL2776" i="13"/>
  <c r="AT2782" i="13"/>
  <c r="AL2788" i="13"/>
  <c r="AL2770" i="13"/>
  <c r="AT2776" i="13"/>
  <c r="AL2782" i="13"/>
  <c r="AT2788" i="13"/>
  <c r="AT2768" i="13"/>
  <c r="BF2769" i="13"/>
  <c r="BF2772" i="13"/>
  <c r="BF2775" i="13"/>
  <c r="BF2778" i="13"/>
  <c r="BF2781" i="13"/>
  <c r="BF2784" i="13"/>
  <c r="BF2787" i="13"/>
  <c r="BF2790" i="13"/>
  <c r="BF2793" i="13"/>
  <c r="BF2796" i="13"/>
  <c r="AT2769" i="13"/>
  <c r="AX2770" i="13"/>
  <c r="AX2773" i="13"/>
  <c r="AX2776" i="13"/>
  <c r="AX2779" i="13"/>
  <c r="AX2782" i="13"/>
  <c r="AX2785" i="13"/>
  <c r="AX2788" i="13"/>
  <c r="AX2791" i="13"/>
  <c r="AX2794" i="13"/>
  <c r="AX2797" i="13"/>
  <c r="AP2801" i="13"/>
  <c r="BF2801" i="13"/>
  <c r="AX2802" i="13"/>
  <c r="BF2803" i="13"/>
  <c r="AX2804" i="13"/>
  <c r="BF2805" i="13"/>
  <c r="AX2806" i="13"/>
  <c r="BF2807" i="13"/>
  <c r="AX2808" i="13"/>
  <c r="BF2809" i="13"/>
  <c r="AX2810" i="13"/>
  <c r="BF2811" i="13"/>
  <c r="AX2812" i="13"/>
  <c r="BF2813" i="13"/>
  <c r="AX2814" i="13"/>
  <c r="BF2815" i="13"/>
  <c r="BF2817" i="13"/>
  <c r="BF2819" i="13"/>
  <c r="BF2821" i="13"/>
  <c r="BF2823" i="13"/>
  <c r="BF2768" i="13"/>
  <c r="AT2772" i="13"/>
  <c r="AT2775" i="13"/>
  <c r="AT2778" i="13"/>
  <c r="AT2781" i="13"/>
  <c r="AT2784" i="13"/>
  <c r="AT2787" i="13"/>
  <c r="AT2790" i="13"/>
  <c r="AT2793" i="13"/>
  <c r="AT2796" i="13"/>
  <c r="AL2800" i="13"/>
  <c r="AP2803" i="13"/>
  <c r="AP2805" i="13"/>
  <c r="AP2807" i="13"/>
  <c r="AP2809" i="13"/>
  <c r="AP2811" i="13"/>
  <c r="AP2813" i="13"/>
  <c r="AP2815" i="13"/>
  <c r="AP2817" i="13"/>
  <c r="AP2819" i="13"/>
  <c r="AP2821" i="13"/>
  <c r="AP2823" i="13"/>
  <c r="AP2825" i="13"/>
  <c r="BQ111" i="15"/>
  <c r="CH83" i="15" s="1"/>
  <c r="CI83" i="15" s="1"/>
  <c r="AT2767" i="13"/>
  <c r="BF2766" i="13"/>
  <c r="AT2771" i="13"/>
  <c r="AT2774" i="13"/>
  <c r="AT2777" i="13"/>
  <c r="AT2780" i="13"/>
  <c r="AT2783" i="13"/>
  <c r="AT2786" i="13"/>
  <c r="AT2789" i="13"/>
  <c r="AT2792" i="13"/>
  <c r="AT2795" i="13"/>
  <c r="AL2775" i="13"/>
  <c r="AL2778" i="13"/>
  <c r="AL2781" i="13"/>
  <c r="AL2784" i="13"/>
  <c r="AL2787" i="13"/>
  <c r="AL2790" i="13"/>
  <c r="AL2793" i="13"/>
  <c r="AL2796" i="13"/>
  <c r="AX2801" i="13"/>
  <c r="BF2802" i="13"/>
  <c r="AX2803" i="13"/>
  <c r="BF2804" i="13"/>
  <c r="AX2805" i="13"/>
  <c r="BF2806" i="13"/>
  <c r="AX2807" i="13"/>
  <c r="BF2808" i="13"/>
  <c r="AX2809" i="13"/>
  <c r="BF2810" i="13"/>
  <c r="AX2811" i="13"/>
  <c r="AX2813" i="13"/>
  <c r="BF2770" i="13"/>
  <c r="BF2773" i="13"/>
  <c r="BF2776" i="13"/>
  <c r="BF2779" i="13"/>
  <c r="BF2782" i="13"/>
  <c r="BF2785" i="13"/>
  <c r="BF2788" i="13"/>
  <c r="BF2791" i="13"/>
  <c r="BF2794" i="13"/>
  <c r="BF2797" i="13"/>
  <c r="AX2771" i="13"/>
  <c r="AX2774" i="13"/>
  <c r="AX2777" i="13"/>
  <c r="AX2780" i="13"/>
  <c r="AX2783" i="13"/>
  <c r="AX2786" i="13"/>
  <c r="AX2789" i="13"/>
  <c r="AX2792" i="13"/>
  <c r="AX2795" i="13"/>
  <c r="BB2799" i="13"/>
  <c r="BY105" i="15"/>
  <c r="BU107" i="15"/>
  <c r="AO216" i="15"/>
  <c r="AS487" i="15"/>
  <c r="BJ487" i="15" s="1"/>
  <c r="BK487" i="15" s="1"/>
  <c r="AS514" i="15"/>
  <c r="BJ514" i="15" s="1"/>
  <c r="BK514" i="15" s="1"/>
  <c r="AS541" i="15"/>
  <c r="AS568" i="15"/>
  <c r="BJ568" i="15" s="1"/>
  <c r="BK568" i="15" s="1"/>
  <c r="AS595" i="15"/>
  <c r="AS622" i="15"/>
  <c r="AS649" i="15"/>
  <c r="AS676" i="15"/>
  <c r="AS703" i="15"/>
  <c r="BJ703" i="15" s="1"/>
  <c r="BK703" i="15" s="1"/>
  <c r="AX2798" i="13"/>
  <c r="AP2800" i="13"/>
  <c r="BB2802" i="13"/>
  <c r="BB2804" i="13"/>
  <c r="BB2806" i="13"/>
  <c r="BB2808" i="13"/>
  <c r="BB2810" i="13"/>
  <c r="BB2812" i="13"/>
  <c r="BB2814" i="13"/>
  <c r="BB2816" i="13"/>
  <c r="BB2818" i="13"/>
  <c r="BB2820" i="13"/>
  <c r="BB2822" i="13"/>
  <c r="BB2824" i="13"/>
  <c r="AO144" i="15"/>
  <c r="BJ144" i="15" s="1"/>
  <c r="BK144" i="15" s="1"/>
  <c r="AO246" i="15"/>
  <c r="BJ246" i="15" s="1"/>
  <c r="BK246" i="15" s="1"/>
  <c r="BQ105" i="15"/>
  <c r="AO210" i="15"/>
  <c r="BJ210" i="15" s="1"/>
  <c r="BK210" i="15" s="1"/>
  <c r="AO222" i="15"/>
  <c r="AL2801" i="13"/>
  <c r="AO174" i="15"/>
  <c r="BJ174" i="15" s="1"/>
  <c r="BK174" i="15" s="1"/>
  <c r="AO186" i="15"/>
  <c r="BJ186" i="15" s="1"/>
  <c r="BK186" i="15" s="1"/>
  <c r="AT2810" i="13"/>
  <c r="AT2812" i="13"/>
  <c r="AT2814" i="13"/>
  <c r="AT2816" i="13"/>
  <c r="AT2818" i="13"/>
  <c r="AT2820" i="13"/>
  <c r="AT2822" i="13"/>
  <c r="AT2824" i="13"/>
  <c r="BQ107" i="15"/>
  <c r="CH79" i="15" s="1"/>
  <c r="CI79" i="15" s="1"/>
  <c r="BB2805" i="13"/>
  <c r="BB2807" i="13"/>
  <c r="BB2809" i="13"/>
  <c r="BB2811" i="13"/>
  <c r="BB2813" i="13"/>
  <c r="BB2815" i="13"/>
  <c r="BB2817" i="13"/>
  <c r="BB2819" i="13"/>
  <c r="BB2821" i="13"/>
  <c r="BB2823" i="13"/>
  <c r="BB2825" i="13"/>
  <c r="BQ108" i="15"/>
  <c r="CH80" i="15" s="1"/>
  <c r="CI80" i="15" s="1"/>
  <c r="AO150" i="15"/>
  <c r="BJ150" i="15" s="1"/>
  <c r="BK150" i="15" s="1"/>
  <c r="AL43" i="15"/>
  <c r="AL45" i="15" s="1"/>
  <c r="AJ46" i="15" s="1"/>
  <c r="B51" i="15" s="1"/>
  <c r="BY114" i="15"/>
  <c r="AO228" i="15"/>
  <c r="BJ228" i="15" s="1"/>
  <c r="BK228" i="15" s="1"/>
  <c r="AO240" i="15"/>
  <c r="BJ240" i="15" s="1"/>
  <c r="BK240" i="15" s="1"/>
  <c r="BU103" i="15"/>
  <c r="CH75" i="15" s="1"/>
  <c r="CI75" i="15" s="1"/>
  <c r="BU112" i="15"/>
  <c r="AO255" i="15"/>
  <c r="BJ255" i="15" s="1"/>
  <c r="BK255" i="15" s="1"/>
  <c r="AO264" i="15"/>
  <c r="BJ264" i="15" s="1"/>
  <c r="BK264" i="15" s="1"/>
  <c r="AO273" i="15"/>
  <c r="BJ273" i="15" s="1"/>
  <c r="BK273" i="15" s="1"/>
  <c r="AO282" i="15"/>
  <c r="BJ282" i="15" s="1"/>
  <c r="BK282" i="15" s="1"/>
  <c r="AO291" i="15"/>
  <c r="AO300" i="15"/>
  <c r="AO309" i="15"/>
  <c r="BJ309" i="15" s="1"/>
  <c r="BK309" i="15" s="1"/>
  <c r="AO318" i="15"/>
  <c r="BJ318" i="15" s="1"/>
  <c r="BK318" i="15" s="1"/>
  <c r="AO327" i="15"/>
  <c r="AO336" i="15"/>
  <c r="AO345" i="15"/>
  <c r="AO354" i="15"/>
  <c r="AO363" i="15"/>
  <c r="BJ363" i="15" s="1"/>
  <c r="BK363" i="15" s="1"/>
  <c r="AO372" i="15"/>
  <c r="BJ372" i="15" s="1"/>
  <c r="BK372" i="15" s="1"/>
  <c r="AO381" i="15"/>
  <c r="AO390" i="15"/>
  <c r="BJ390" i="15" s="1"/>
  <c r="BK390" i="15" s="1"/>
  <c r="AO399" i="15"/>
  <c r="BJ399" i="15" s="1"/>
  <c r="BK399" i="15" s="1"/>
  <c r="AO408" i="15"/>
  <c r="AO417" i="15"/>
  <c r="BJ417" i="15" s="1"/>
  <c r="BK417" i="15" s="1"/>
  <c r="AO426" i="15"/>
  <c r="BJ426" i="15" s="1"/>
  <c r="BK426" i="15" s="1"/>
  <c r="AO435" i="15"/>
  <c r="BJ435" i="15" s="1"/>
  <c r="BK435" i="15" s="1"/>
  <c r="AO444" i="15"/>
  <c r="BJ444" i="15" s="1"/>
  <c r="BK444" i="15" s="1"/>
  <c r="AO453" i="15"/>
  <c r="BJ453" i="15" s="1"/>
  <c r="BK453" i="15" s="1"/>
  <c r="AO462" i="15"/>
  <c r="BJ462" i="15" s="1"/>
  <c r="BK462" i="15" s="1"/>
  <c r="BY102" i="15"/>
  <c r="BY111" i="15"/>
  <c r="AS478" i="15"/>
  <c r="BJ478" i="15" s="1"/>
  <c r="BK478" i="15" s="1"/>
  <c r="AO490" i="15"/>
  <c r="AS505" i="15"/>
  <c r="BJ505" i="15" s="1"/>
  <c r="BK505" i="15" s="1"/>
  <c r="AS532" i="15"/>
  <c r="BJ532" i="15" s="1"/>
  <c r="BK532" i="15" s="1"/>
  <c r="AS559" i="15"/>
  <c r="BJ559" i="15" s="1"/>
  <c r="BK559" i="15" s="1"/>
  <c r="AS586" i="15"/>
  <c r="AS613" i="15"/>
  <c r="BJ613" i="15" s="1"/>
  <c r="BK613" i="15" s="1"/>
  <c r="AS640" i="15"/>
  <c r="BJ640" i="15" s="1"/>
  <c r="BK640" i="15" s="1"/>
  <c r="AS667" i="15"/>
  <c r="AS694" i="15"/>
  <c r="BJ694" i="15" s="1"/>
  <c r="BK694" i="15" s="1"/>
  <c r="BQ110" i="15"/>
  <c r="CH82" i="15" s="1"/>
  <c r="CI82" i="15" s="1"/>
  <c r="BU109" i="15"/>
  <c r="AO252" i="15"/>
  <c r="BJ252" i="15" s="1"/>
  <c r="BK252" i="15" s="1"/>
  <c r="AO261" i="15"/>
  <c r="BJ261" i="15" s="1"/>
  <c r="BK261" i="15" s="1"/>
  <c r="AO270" i="15"/>
  <c r="BJ270" i="15" s="1"/>
  <c r="BK270" i="15" s="1"/>
  <c r="AO279" i="15"/>
  <c r="BJ279" i="15" s="1"/>
  <c r="BK279" i="15" s="1"/>
  <c r="AO288" i="15"/>
  <c r="BJ288" i="15" s="1"/>
  <c r="BK288" i="15" s="1"/>
  <c r="AO297" i="15"/>
  <c r="BJ297" i="15" s="1"/>
  <c r="BK297" i="15" s="1"/>
  <c r="AO306" i="15"/>
  <c r="BJ306" i="15" s="1"/>
  <c r="BK306" i="15" s="1"/>
  <c r="AO315" i="15"/>
  <c r="AO324" i="15"/>
  <c r="BJ324" i="15" s="1"/>
  <c r="BK324" i="15" s="1"/>
  <c r="AO333" i="15"/>
  <c r="BJ333" i="15" s="1"/>
  <c r="BK333" i="15" s="1"/>
  <c r="AO342" i="15"/>
  <c r="BJ342" i="15" s="1"/>
  <c r="BK342" i="15" s="1"/>
  <c r="AO351" i="15"/>
  <c r="BJ351" i="15" s="1"/>
  <c r="BK351" i="15" s="1"/>
  <c r="AO360" i="15"/>
  <c r="BJ360" i="15" s="1"/>
  <c r="BK360" i="15" s="1"/>
  <c r="AO369" i="15"/>
  <c r="BJ369" i="15" s="1"/>
  <c r="BK369" i="15" s="1"/>
  <c r="AO378" i="15"/>
  <c r="BJ378" i="15" s="1"/>
  <c r="BK378" i="15" s="1"/>
  <c r="AO387" i="15"/>
  <c r="BJ387" i="15" s="1"/>
  <c r="BK387" i="15" s="1"/>
  <c r="AO396" i="15"/>
  <c r="AO405" i="15"/>
  <c r="AO414" i="15"/>
  <c r="BJ414" i="15" s="1"/>
  <c r="BK414" i="15" s="1"/>
  <c r="AO423" i="15"/>
  <c r="BJ423" i="15" s="1"/>
  <c r="BK423" i="15" s="1"/>
  <c r="AO432" i="15"/>
  <c r="BJ432" i="15" s="1"/>
  <c r="BK432" i="15" s="1"/>
  <c r="AO441" i="15"/>
  <c r="BJ441" i="15" s="1"/>
  <c r="BK441" i="15" s="1"/>
  <c r="AO450" i="15"/>
  <c r="BJ450" i="15" s="1"/>
  <c r="BK450" i="15" s="1"/>
  <c r="AO459" i="15"/>
  <c r="BJ459" i="15" s="1"/>
  <c r="BK459" i="15" s="1"/>
  <c r="BY108" i="15"/>
  <c r="AO481" i="15"/>
  <c r="BJ481" i="15" s="1"/>
  <c r="BK481" i="15" s="1"/>
  <c r="AS496" i="15"/>
  <c r="BJ496" i="15" s="1"/>
  <c r="BK496" i="15" s="1"/>
  <c r="AS523" i="15"/>
  <c r="AS550" i="15"/>
  <c r="BJ550" i="15" s="1"/>
  <c r="BK550" i="15" s="1"/>
  <c r="AS577" i="15"/>
  <c r="BJ577" i="15" s="1"/>
  <c r="BK577" i="15" s="1"/>
  <c r="AS604" i="15"/>
  <c r="AS631" i="15"/>
  <c r="AS658" i="15"/>
  <c r="BJ658" i="15" s="1"/>
  <c r="BK658" i="15" s="1"/>
  <c r="AS685" i="15"/>
  <c r="AS712" i="15"/>
  <c r="BQ116" i="15"/>
  <c r="CH88" i="15" s="1"/>
  <c r="CI88" i="15" s="1"/>
  <c r="BU106" i="15"/>
  <c r="CH78" i="15" s="1"/>
  <c r="CI78" i="15" s="1"/>
  <c r="BU115" i="15"/>
  <c r="AO258" i="15"/>
  <c r="BJ258" i="15" s="1"/>
  <c r="BK258" i="15" s="1"/>
  <c r="AO267" i="15"/>
  <c r="BJ267" i="15" s="1"/>
  <c r="BK267" i="15" s="1"/>
  <c r="AO276" i="15"/>
  <c r="AO285" i="15"/>
  <c r="AO294" i="15"/>
  <c r="BJ294" i="15" s="1"/>
  <c r="BK294" i="15" s="1"/>
  <c r="AO303" i="15"/>
  <c r="BJ303" i="15" s="1"/>
  <c r="BK303" i="15" s="1"/>
  <c r="AO312" i="15"/>
  <c r="BJ312" i="15" s="1"/>
  <c r="BK312" i="15" s="1"/>
  <c r="AO321" i="15"/>
  <c r="BJ321" i="15" s="1"/>
  <c r="BK321" i="15" s="1"/>
  <c r="AO330" i="15"/>
  <c r="BJ330" i="15" s="1"/>
  <c r="BK330" i="15" s="1"/>
  <c r="AO339" i="15"/>
  <c r="BJ339" i="15" s="1"/>
  <c r="BK339" i="15" s="1"/>
  <c r="AO348" i="15"/>
  <c r="BJ348" i="15" s="1"/>
  <c r="BK348" i="15" s="1"/>
  <c r="AO357" i="15"/>
  <c r="BJ357" i="15" s="1"/>
  <c r="BK357" i="15" s="1"/>
  <c r="AO366" i="15"/>
  <c r="BJ366" i="15" s="1"/>
  <c r="BK366" i="15" s="1"/>
  <c r="AO375" i="15"/>
  <c r="BJ375" i="15" s="1"/>
  <c r="BK375" i="15" s="1"/>
  <c r="AO384" i="15"/>
  <c r="BJ384" i="15" s="1"/>
  <c r="BK384" i="15" s="1"/>
  <c r="AO393" i="15"/>
  <c r="BJ393" i="15" s="1"/>
  <c r="BK393" i="15" s="1"/>
  <c r="AO402" i="15"/>
  <c r="BJ402" i="15" s="1"/>
  <c r="BK402" i="15" s="1"/>
  <c r="AO411" i="15"/>
  <c r="BJ411" i="15" s="1"/>
  <c r="BK411" i="15" s="1"/>
  <c r="AO420" i="15"/>
  <c r="BJ420" i="15" s="1"/>
  <c r="BK420" i="15" s="1"/>
  <c r="AO429" i="15"/>
  <c r="AO438" i="15"/>
  <c r="BJ438" i="15" s="1"/>
  <c r="BK438" i="15" s="1"/>
  <c r="AO447" i="15"/>
  <c r="BJ447" i="15" s="1"/>
  <c r="BK447" i="15" s="1"/>
  <c r="AO456" i="15"/>
  <c r="AO480" i="15"/>
  <c r="BJ480" i="15" s="1"/>
  <c r="BK480" i="15" s="1"/>
  <c r="AO489" i="15"/>
  <c r="BJ489" i="15" s="1"/>
  <c r="BK489" i="15" s="1"/>
  <c r="AO498" i="15"/>
  <c r="BJ498" i="15" s="1"/>
  <c r="BK498" i="15" s="1"/>
  <c r="AO507" i="15"/>
  <c r="BJ507" i="15" s="1"/>
  <c r="BK507" i="15" s="1"/>
  <c r="AO516" i="15"/>
  <c r="BJ516" i="15" s="1"/>
  <c r="BK516" i="15" s="1"/>
  <c r="AO525" i="15"/>
  <c r="AO534" i="15"/>
  <c r="AO543" i="15"/>
  <c r="BJ543" i="15" s="1"/>
  <c r="BK543" i="15" s="1"/>
  <c r="AO552" i="15"/>
  <c r="BJ552" i="15" s="1"/>
  <c r="BK552" i="15" s="1"/>
  <c r="AO561" i="15"/>
  <c r="BJ561" i="15" s="1"/>
  <c r="BK561" i="15" s="1"/>
  <c r="AO570" i="15"/>
  <c r="AO579" i="15"/>
  <c r="BJ579" i="15" s="1"/>
  <c r="BK579" i="15" s="1"/>
  <c r="AO588" i="15"/>
  <c r="AO597" i="15"/>
  <c r="BJ597" i="15" s="1"/>
  <c r="BK597" i="15" s="1"/>
  <c r="AO606" i="15"/>
  <c r="BJ606" i="15" s="1"/>
  <c r="BK606" i="15" s="1"/>
  <c r="AO615" i="15"/>
  <c r="BJ615" i="15" s="1"/>
  <c r="BK615" i="15" s="1"/>
  <c r="AO624" i="15"/>
  <c r="AO633" i="15"/>
  <c r="AO642" i="15"/>
  <c r="BJ642" i="15" s="1"/>
  <c r="BK642" i="15" s="1"/>
  <c r="AO651" i="15"/>
  <c r="BJ651" i="15" s="1"/>
  <c r="BK651" i="15" s="1"/>
  <c r="AO660" i="15"/>
  <c r="BJ660" i="15" s="1"/>
  <c r="BK660" i="15" s="1"/>
  <c r="AO669" i="15"/>
  <c r="BJ669" i="15" s="1"/>
  <c r="BK669" i="15" s="1"/>
  <c r="AO678" i="15"/>
  <c r="AO687" i="15"/>
  <c r="AO696" i="15"/>
  <c r="AO705" i="15"/>
  <c r="AO714" i="15"/>
  <c r="AO1263" i="15"/>
  <c r="BJ682" i="15" s="1"/>
  <c r="BK682" i="15" s="1"/>
  <c r="AW1276" i="15"/>
  <c r="AO1290" i="15"/>
  <c r="BF1317" i="15"/>
  <c r="BA1263" i="15"/>
  <c r="AS1277" i="15"/>
  <c r="BA1290" i="15"/>
  <c r="BA1262" i="15"/>
  <c r="AW1265" i="15"/>
  <c r="AS1267" i="15"/>
  <c r="AO1270" i="15"/>
  <c r="BA1271" i="15"/>
  <c r="AW1274" i="15"/>
  <c r="AS1276" i="15"/>
  <c r="AO1279" i="15"/>
  <c r="BA1280" i="15"/>
  <c r="AW1283" i="15"/>
  <c r="AS1285" i="15"/>
  <c r="AO1288" i="15"/>
  <c r="BA1289" i="15"/>
  <c r="AW1292" i="15"/>
  <c r="AS1294" i="15"/>
  <c r="AO1297" i="15"/>
  <c r="AT1316" i="15"/>
  <c r="AT1317" i="15" s="1"/>
  <c r="AW1260" i="15"/>
  <c r="AO1259" i="15"/>
  <c r="BA1261" i="15"/>
  <c r="AW1263" i="15"/>
  <c r="AS1266" i="15"/>
  <c r="AO1268" i="15"/>
  <c r="BA1270" i="15"/>
  <c r="AW1272" i="15"/>
  <c r="AS1275" i="15"/>
  <c r="AO1277" i="15"/>
  <c r="BA1279" i="15"/>
  <c r="AW1281" i="15"/>
  <c r="AS1284" i="15"/>
  <c r="AO1286" i="15"/>
  <c r="BA1288" i="15"/>
  <c r="AW1290" i="15"/>
  <c r="AS1293" i="15"/>
  <c r="AO1295" i="15"/>
  <c r="BA1297" i="15"/>
  <c r="AQ915" i="17" l="1"/>
  <c r="AR915" i="17"/>
  <c r="AS915" i="17"/>
  <c r="AQ462" i="17"/>
  <c r="AR462" i="17"/>
  <c r="AS462" i="17"/>
  <c r="AQ476" i="17"/>
  <c r="AR476" i="17"/>
  <c r="AS476" i="17"/>
  <c r="AQ501" i="17"/>
  <c r="AR501" i="17"/>
  <c r="AS501" i="17"/>
  <c r="AS548" i="17"/>
  <c r="AR548" i="17"/>
  <c r="AQ548" i="17"/>
  <c r="AQ701" i="17"/>
  <c r="AS701" i="17"/>
  <c r="AR701" i="17"/>
  <c r="AS594" i="17"/>
  <c r="AQ594" i="17"/>
  <c r="AR594" i="17"/>
  <c r="AS683" i="17"/>
  <c r="AQ683" i="17"/>
  <c r="AR683" i="17"/>
  <c r="AR804" i="17"/>
  <c r="AQ804" i="17"/>
  <c r="AS804" i="17"/>
  <c r="AR799" i="17"/>
  <c r="AQ799" i="17"/>
  <c r="AS799" i="17"/>
  <c r="AQ760" i="17"/>
  <c r="AR760" i="17"/>
  <c r="AS760" i="17"/>
  <c r="AS1009" i="17"/>
  <c r="AQ1009" i="17"/>
  <c r="AR1009" i="17"/>
  <c r="AQ846" i="17"/>
  <c r="AR846" i="17"/>
  <c r="AS846" i="17"/>
  <c r="AQ871" i="17"/>
  <c r="AR871" i="17"/>
  <c r="AS871" i="17"/>
  <c r="AQ577" i="17"/>
  <c r="AR577" i="17"/>
  <c r="AS577" i="17"/>
  <c r="AQ694" i="17"/>
  <c r="AS694" i="17"/>
  <c r="AR694" i="17"/>
  <c r="AQ559" i="17"/>
  <c r="AS559" i="17"/>
  <c r="AR559" i="17"/>
  <c r="AS783" i="17"/>
  <c r="AQ783" i="17"/>
  <c r="AR783" i="17"/>
  <c r="AQ904" i="17"/>
  <c r="AR904" i="17"/>
  <c r="AS904" i="17"/>
  <c r="AQ959" i="17"/>
  <c r="AS959" i="17"/>
  <c r="AR959" i="17"/>
  <c r="AQ917" i="17"/>
  <c r="AR917" i="17"/>
  <c r="AS917" i="17"/>
  <c r="AQ636" i="17"/>
  <c r="AS636" i="17"/>
  <c r="AR636" i="17"/>
  <c r="AS978" i="17"/>
  <c r="AR978" i="17"/>
  <c r="AQ978" i="17"/>
  <c r="AR469" i="17"/>
  <c r="AS469" i="17"/>
  <c r="AQ469" i="17"/>
  <c r="AS506" i="17"/>
  <c r="AQ506" i="17"/>
  <c r="AR506" i="17"/>
  <c r="AQ484" i="17"/>
  <c r="AR484" i="17"/>
  <c r="AS484" i="17"/>
  <c r="AQ841" i="17"/>
  <c r="AS841" i="17"/>
  <c r="AR841" i="17"/>
  <c r="AQ521" i="17"/>
  <c r="AS521" i="17"/>
  <c r="AR521" i="17"/>
  <c r="AS749" i="17"/>
  <c r="AQ749" i="17"/>
  <c r="AR749" i="17"/>
  <c r="AQ642" i="17"/>
  <c r="AR642" i="17"/>
  <c r="AS642" i="17"/>
  <c r="AR539" i="17"/>
  <c r="AS539" i="17"/>
  <c r="AQ539" i="17"/>
  <c r="AS763" i="17"/>
  <c r="AQ763" i="17"/>
  <c r="AR763" i="17"/>
  <c r="AR884" i="17"/>
  <c r="AS884" i="17"/>
  <c r="AQ884" i="17"/>
  <c r="AS863" i="17"/>
  <c r="AR863" i="17"/>
  <c r="AQ863" i="17"/>
  <c r="AQ897" i="17"/>
  <c r="AR897" i="17"/>
  <c r="AS897" i="17"/>
  <c r="AR684" i="17"/>
  <c r="AS684" i="17"/>
  <c r="AQ684" i="17"/>
  <c r="AQ990" i="17"/>
  <c r="AR990" i="17"/>
  <c r="AS990" i="17"/>
  <c r="AQ998" i="17"/>
  <c r="AR998" i="17"/>
  <c r="AS998" i="17"/>
  <c r="AS721" i="17"/>
  <c r="AR721" i="17"/>
  <c r="AQ721" i="17"/>
  <c r="AR511" i="17"/>
  <c r="AS511" i="17"/>
  <c r="AQ511" i="17"/>
  <c r="AS735" i="17"/>
  <c r="AQ735" i="17"/>
  <c r="AR735" i="17"/>
  <c r="AS856" i="17"/>
  <c r="AQ856" i="17"/>
  <c r="AR856" i="17"/>
  <c r="AQ720" i="17"/>
  <c r="AR720" i="17"/>
  <c r="AS720" i="17"/>
  <c r="AQ572" i="17"/>
  <c r="AR572" i="17"/>
  <c r="AS572" i="17"/>
  <c r="AR962" i="17"/>
  <c r="AQ962" i="17"/>
  <c r="AS962" i="17"/>
  <c r="AR796" i="17"/>
  <c r="AS796" i="17"/>
  <c r="AQ796" i="17"/>
  <c r="AQ633" i="17"/>
  <c r="AR633" i="17"/>
  <c r="AS633" i="17"/>
  <c r="AR718" i="17"/>
  <c r="AQ718" i="17"/>
  <c r="AS718" i="17"/>
  <c r="AQ583" i="17"/>
  <c r="AS583" i="17"/>
  <c r="AR583" i="17"/>
  <c r="AR975" i="17"/>
  <c r="AQ975" i="17"/>
  <c r="AS975" i="17"/>
  <c r="AS928" i="17"/>
  <c r="AR928" i="17"/>
  <c r="AQ928" i="17"/>
  <c r="AQ488" i="17"/>
  <c r="AR488" i="17"/>
  <c r="AS488" i="17"/>
  <c r="AQ941" i="17"/>
  <c r="AR941" i="17"/>
  <c r="AS941" i="17"/>
  <c r="AS604" i="17"/>
  <c r="AQ604" i="17"/>
  <c r="AR604" i="17"/>
  <c r="AS970" i="17"/>
  <c r="AQ970" i="17"/>
  <c r="AR970" i="17"/>
  <c r="AS629" i="17"/>
  <c r="AQ629" i="17"/>
  <c r="AR629" i="17"/>
  <c r="AQ988" i="17"/>
  <c r="AS988" i="17"/>
  <c r="AR988" i="17"/>
  <c r="AQ477" i="17"/>
  <c r="AR477" i="17"/>
  <c r="AS477" i="17"/>
  <c r="AQ459" i="17"/>
  <c r="AR459" i="17"/>
  <c r="AS459" i="17"/>
  <c r="AQ470" i="17"/>
  <c r="AR470" i="17"/>
  <c r="AS470" i="17"/>
  <c r="AQ597" i="17"/>
  <c r="AS597" i="17"/>
  <c r="AR597" i="17"/>
  <c r="AQ828" i="17"/>
  <c r="AR828" i="17"/>
  <c r="AS828" i="17"/>
  <c r="AR762" i="17"/>
  <c r="AQ762" i="17"/>
  <c r="AS762" i="17"/>
  <c r="AQ659" i="17"/>
  <c r="AR659" i="17"/>
  <c r="AS659" i="17"/>
  <c r="AQ612" i="17"/>
  <c r="AR612" i="17"/>
  <c r="AS612" i="17"/>
  <c r="AR972" i="17"/>
  <c r="AS972" i="17"/>
  <c r="AQ972" i="17"/>
  <c r="AS664" i="17"/>
  <c r="AR664" i="17"/>
  <c r="AQ664" i="17"/>
  <c r="AQ985" i="17"/>
  <c r="AR985" i="17"/>
  <c r="AS985" i="17"/>
  <c r="AQ822" i="17"/>
  <c r="AR822" i="17"/>
  <c r="AS822" i="17"/>
  <c r="AR736" i="17"/>
  <c r="AS736" i="17"/>
  <c r="AQ736" i="17"/>
  <c r="AR553" i="17"/>
  <c r="AS553" i="17"/>
  <c r="AQ553" i="17"/>
  <c r="AS777" i="17"/>
  <c r="AR777" i="17"/>
  <c r="AQ777" i="17"/>
  <c r="AQ670" i="17"/>
  <c r="AR670" i="17"/>
  <c r="AS670" i="17"/>
  <c r="AR567" i="17"/>
  <c r="AS567" i="17"/>
  <c r="AQ567" i="17"/>
  <c r="AS791" i="17"/>
  <c r="AR791" i="17"/>
  <c r="AQ791" i="17"/>
  <c r="AR880" i="17"/>
  <c r="AQ880" i="17"/>
  <c r="AS880" i="17"/>
  <c r="AS847" i="17"/>
  <c r="AQ847" i="17"/>
  <c r="AR847" i="17"/>
  <c r="AS893" i="17"/>
  <c r="AR893" i="17"/>
  <c r="AQ893" i="17"/>
  <c r="AQ954" i="17"/>
  <c r="AR954" i="17"/>
  <c r="AS954" i="17"/>
  <c r="AR809" i="17"/>
  <c r="AQ809" i="17"/>
  <c r="AS809" i="17"/>
  <c r="AR525" i="17"/>
  <c r="AS525" i="17"/>
  <c r="AQ525" i="17"/>
  <c r="AR789" i="17"/>
  <c r="AS789" i="17"/>
  <c r="AQ789" i="17"/>
  <c r="AR497" i="17"/>
  <c r="AS497" i="17"/>
  <c r="AQ497" i="17"/>
  <c r="AQ614" i="17"/>
  <c r="AR614" i="17"/>
  <c r="AS614" i="17"/>
  <c r="AQ901" i="17"/>
  <c r="AS901" i="17"/>
  <c r="AR901" i="17"/>
  <c r="AR754" i="17"/>
  <c r="AQ754" i="17"/>
  <c r="AS754" i="17"/>
  <c r="AQ945" i="17"/>
  <c r="AR945" i="17"/>
  <c r="AS945" i="17"/>
  <c r="AR630" i="17"/>
  <c r="AS630" i="17"/>
  <c r="AQ630" i="17"/>
  <c r="AQ719" i="17"/>
  <c r="AS719" i="17"/>
  <c r="AR719" i="17"/>
  <c r="AQ544" i="17"/>
  <c r="AR544" i="17"/>
  <c r="AS544" i="17"/>
  <c r="AS891" i="17"/>
  <c r="AR891" i="17"/>
  <c r="AQ891" i="17"/>
  <c r="AQ515" i="17"/>
  <c r="AS515" i="17"/>
  <c r="AR515" i="17"/>
  <c r="AQ549" i="17"/>
  <c r="AR549" i="17"/>
  <c r="AS549" i="17"/>
  <c r="AQ524" i="17"/>
  <c r="AR524" i="17"/>
  <c r="AS524" i="17"/>
  <c r="AS707" i="17"/>
  <c r="AQ707" i="17"/>
  <c r="AR707" i="17"/>
  <c r="AQ685" i="17"/>
  <c r="AR685" i="17"/>
  <c r="AS685" i="17"/>
  <c r="AS820" i="17"/>
  <c r="AQ820" i="17"/>
  <c r="AR820" i="17"/>
  <c r="AR899" i="17"/>
  <c r="AQ899" i="17"/>
  <c r="AS899" i="17"/>
  <c r="AQ991" i="17"/>
  <c r="AS991" i="17"/>
  <c r="AR991" i="17"/>
  <c r="AQ926" i="17"/>
  <c r="AR926" i="17"/>
  <c r="AS926" i="17"/>
  <c r="AQ657" i="17"/>
  <c r="AS657" i="17"/>
  <c r="AR657" i="17"/>
  <c r="AQ788" i="17"/>
  <c r="AR788" i="17"/>
  <c r="AS788" i="17"/>
  <c r="AS898" i="17"/>
  <c r="AQ898" i="17"/>
  <c r="AR898" i="17"/>
  <c r="AQ806" i="17"/>
  <c r="AR806" i="17"/>
  <c r="AS806" i="17"/>
  <c r="AS569" i="17"/>
  <c r="AQ569" i="17"/>
  <c r="AR569" i="17"/>
  <c r="AQ654" i="17"/>
  <c r="AR654" i="17"/>
  <c r="AS654" i="17"/>
  <c r="AQ743" i="17"/>
  <c r="AR743" i="17"/>
  <c r="AS743" i="17"/>
  <c r="AR795" i="17"/>
  <c r="AS795" i="17"/>
  <c r="AQ795" i="17"/>
  <c r="AR608" i="17"/>
  <c r="AS608" i="17"/>
  <c r="AQ608" i="17"/>
  <c r="AQ937" i="17"/>
  <c r="AS937" i="17"/>
  <c r="AR937" i="17"/>
  <c r="AQ739" i="17"/>
  <c r="AS739" i="17"/>
  <c r="AR739" i="17"/>
  <c r="AR581" i="17"/>
  <c r="AS581" i="17"/>
  <c r="AQ581" i="17"/>
  <c r="AR698" i="17"/>
  <c r="AQ698" i="17"/>
  <c r="AS698" i="17"/>
  <c r="AQ480" i="17"/>
  <c r="AR480" i="17"/>
  <c r="AS480" i="17"/>
  <c r="AQ979" i="17"/>
  <c r="AR979" i="17"/>
  <c r="AS979" i="17"/>
  <c r="AQ921" i="17"/>
  <c r="AR921" i="17"/>
  <c r="AS921" i="17"/>
  <c r="AQ982" i="17"/>
  <c r="AR982" i="17"/>
  <c r="AS982" i="17"/>
  <c r="AR713" i="17"/>
  <c r="AQ713" i="17"/>
  <c r="AS713" i="17"/>
  <c r="AR503" i="17"/>
  <c r="AQ503" i="17"/>
  <c r="AS503" i="17"/>
  <c r="AS875" i="17"/>
  <c r="AQ875" i="17"/>
  <c r="AR875" i="17"/>
  <c r="AQ907" i="17"/>
  <c r="AR907" i="17"/>
  <c r="AS907" i="17"/>
  <c r="AQ956" i="17"/>
  <c r="AR956" i="17"/>
  <c r="AS956" i="17"/>
  <c r="AQ475" i="17"/>
  <c r="AR475" i="17"/>
  <c r="AS475" i="17"/>
  <c r="AQ565" i="17"/>
  <c r="AR565" i="17"/>
  <c r="AS565" i="17"/>
  <c r="AR774" i="17"/>
  <c r="AS774" i="17"/>
  <c r="AQ774" i="17"/>
  <c r="AS837" i="17"/>
  <c r="AQ837" i="17"/>
  <c r="AR837" i="17"/>
  <c r="AS562" i="17"/>
  <c r="AQ562" i="17"/>
  <c r="AR562" i="17"/>
  <c r="AR651" i="17"/>
  <c r="AS651" i="17"/>
  <c r="AQ651" i="17"/>
  <c r="AQ996" i="17"/>
  <c r="AR996" i="17"/>
  <c r="AS996" i="17"/>
  <c r="AQ977" i="17"/>
  <c r="AR977" i="17"/>
  <c r="AS977" i="17"/>
  <c r="AR672" i="17"/>
  <c r="AQ672" i="17"/>
  <c r="AS672" i="17"/>
  <c r="AS545" i="17"/>
  <c r="AQ545" i="17"/>
  <c r="AR545" i="17"/>
  <c r="AR662" i="17"/>
  <c r="AQ662" i="17"/>
  <c r="AS662" i="17"/>
  <c r="AQ751" i="17"/>
  <c r="AR751" i="17"/>
  <c r="AS751" i="17"/>
  <c r="AS819" i="17"/>
  <c r="AR819" i="17"/>
  <c r="AQ819" i="17"/>
  <c r="AQ717" i="17"/>
  <c r="AR717" i="17"/>
  <c r="AS717" i="17"/>
  <c r="AR852" i="17"/>
  <c r="AQ852" i="17"/>
  <c r="AS852" i="17"/>
  <c r="AQ865" i="17"/>
  <c r="AR865" i="17"/>
  <c r="AS865" i="17"/>
  <c r="AQ958" i="17"/>
  <c r="AR958" i="17"/>
  <c r="AS958" i="17"/>
  <c r="AQ689" i="17"/>
  <c r="AS689" i="17"/>
  <c r="AR689" i="17"/>
  <c r="AQ479" i="17"/>
  <c r="AS479" i="17"/>
  <c r="AR479" i="17"/>
  <c r="AR824" i="17"/>
  <c r="AS824" i="17"/>
  <c r="AQ824" i="17"/>
  <c r="AQ1019" i="17"/>
  <c r="AR1019" i="17"/>
  <c r="AS1019" i="17"/>
  <c r="AR771" i="17"/>
  <c r="AQ771" i="17"/>
  <c r="AS771" i="17"/>
  <c r="AS1024" i="17"/>
  <c r="AQ1024" i="17"/>
  <c r="AR1024" i="17"/>
  <c r="AR601" i="17"/>
  <c r="AQ601" i="17"/>
  <c r="AS601" i="17"/>
  <c r="AR686" i="17"/>
  <c r="AS686" i="17"/>
  <c r="AQ686" i="17"/>
  <c r="AQ775" i="17"/>
  <c r="AR775" i="17"/>
  <c r="AS775" i="17"/>
  <c r="AS919" i="17"/>
  <c r="AQ919" i="17"/>
  <c r="AR919" i="17"/>
  <c r="AQ909" i="17"/>
  <c r="AR909" i="17"/>
  <c r="AS909" i="17"/>
  <c r="AR588" i="17"/>
  <c r="AS588" i="17"/>
  <c r="AQ588" i="17"/>
  <c r="AQ935" i="17"/>
  <c r="AR935" i="17"/>
  <c r="AS935" i="17"/>
  <c r="AQ613" i="17"/>
  <c r="AS613" i="17"/>
  <c r="AR613" i="17"/>
  <c r="AR627" i="17"/>
  <c r="AS627" i="17"/>
  <c r="AQ627" i="17"/>
  <c r="AQ536" i="17"/>
  <c r="AR536" i="17"/>
  <c r="AS536" i="17"/>
  <c r="AS953" i="17"/>
  <c r="AQ953" i="17"/>
  <c r="AR953" i="17"/>
  <c r="AR1014" i="17"/>
  <c r="AQ1014" i="17"/>
  <c r="AS1014" i="17"/>
  <c r="AQ638" i="17"/>
  <c r="AS638" i="17"/>
  <c r="AR638" i="17"/>
  <c r="AQ759" i="17"/>
  <c r="AR759" i="17"/>
  <c r="AS759" i="17"/>
  <c r="AR848" i="17"/>
  <c r="AQ848" i="17"/>
  <c r="AS848" i="17"/>
  <c r="AR861" i="17"/>
  <c r="AS861" i="17"/>
  <c r="AQ861" i="17"/>
  <c r="AQ922" i="17"/>
  <c r="AS922" i="17"/>
  <c r="AR922" i="17"/>
  <c r="AS693" i="17"/>
  <c r="AR693" i="17"/>
  <c r="AQ693" i="17"/>
  <c r="AQ507" i="17"/>
  <c r="AR507" i="17"/>
  <c r="AS507" i="17"/>
  <c r="AQ661" i="17"/>
  <c r="AR661" i="17"/>
  <c r="AS661" i="17"/>
  <c r="AR869" i="17"/>
  <c r="AQ869" i="17"/>
  <c r="AS869" i="17"/>
  <c r="AR494" i="17"/>
  <c r="AS494" i="17"/>
  <c r="AQ494" i="17"/>
  <c r="AQ999" i="17"/>
  <c r="AR999" i="17"/>
  <c r="AS999" i="17"/>
  <c r="AS878" i="17"/>
  <c r="AQ878" i="17"/>
  <c r="AR878" i="17"/>
  <c r="AR609" i="17"/>
  <c r="AS609" i="17"/>
  <c r="AQ609" i="17"/>
  <c r="AR726" i="17"/>
  <c r="AS726" i="17"/>
  <c r="AQ726" i="17"/>
  <c r="AS520" i="17"/>
  <c r="AR520" i="17"/>
  <c r="AQ520" i="17"/>
  <c r="AR764" i="17"/>
  <c r="AS764" i="17"/>
  <c r="AQ764" i="17"/>
  <c r="AQ538" i="17"/>
  <c r="AR538" i="17"/>
  <c r="AS538" i="17"/>
  <c r="AQ540" i="17"/>
  <c r="AR540" i="17"/>
  <c r="AS540" i="17"/>
  <c r="AS781" i="17"/>
  <c r="AQ781" i="17"/>
  <c r="AR781" i="17"/>
  <c r="AQ571" i="17"/>
  <c r="AR571" i="17"/>
  <c r="AS571" i="17"/>
  <c r="AQ916" i="17"/>
  <c r="AS916" i="17"/>
  <c r="AR916" i="17"/>
  <c r="AQ929" i="17"/>
  <c r="AS929" i="17"/>
  <c r="AR929" i="17"/>
  <c r="AQ1022" i="17"/>
  <c r="AR1022" i="17"/>
  <c r="AS1022" i="17"/>
  <c r="AS767" i="17"/>
  <c r="AQ767" i="17"/>
  <c r="AR767" i="17"/>
  <c r="AQ615" i="17"/>
  <c r="AR615" i="17"/>
  <c r="AS615" i="17"/>
  <c r="AQ973" i="17"/>
  <c r="AR973" i="17"/>
  <c r="AS973" i="17"/>
  <c r="AR757" i="17"/>
  <c r="AQ757" i="17"/>
  <c r="AS757" i="17"/>
  <c r="AQ502" i="17"/>
  <c r="AR502" i="17"/>
  <c r="AS502" i="17"/>
  <c r="AR570" i="17"/>
  <c r="AS570" i="17"/>
  <c r="AQ570" i="17"/>
  <c r="AQ1004" i="17"/>
  <c r="AR1004" i="17"/>
  <c r="AS1004" i="17"/>
  <c r="AS585" i="17"/>
  <c r="AQ585" i="17"/>
  <c r="AR585" i="17"/>
  <c r="AQ811" i="17"/>
  <c r="AR811" i="17"/>
  <c r="AS811" i="17"/>
  <c r="AS995" i="17"/>
  <c r="AQ995" i="17"/>
  <c r="AR995" i="17"/>
  <c r="AQ969" i="17"/>
  <c r="AS969" i="17"/>
  <c r="AR969" i="17"/>
  <c r="AR526" i="17"/>
  <c r="AQ526" i="17"/>
  <c r="AS526" i="17"/>
  <c r="AR541" i="17"/>
  <c r="AQ541" i="17"/>
  <c r="AS541" i="17"/>
  <c r="AQ765" i="17"/>
  <c r="AR765" i="17"/>
  <c r="AS765" i="17"/>
  <c r="AQ658" i="17"/>
  <c r="AR658" i="17"/>
  <c r="AS658" i="17"/>
  <c r="AR747" i="17"/>
  <c r="AQ747" i="17"/>
  <c r="AS747" i="17"/>
  <c r="AR868" i="17"/>
  <c r="AS868" i="17"/>
  <c r="AQ868" i="17"/>
  <c r="AS528" i="17"/>
  <c r="AR528" i="17"/>
  <c r="AQ528" i="17"/>
  <c r="AS849" i="17"/>
  <c r="AQ849" i="17"/>
  <c r="AR849" i="17"/>
  <c r="AQ843" i="17"/>
  <c r="AR843" i="17"/>
  <c r="AS843" i="17"/>
  <c r="AR910" i="17"/>
  <c r="AQ910" i="17"/>
  <c r="AS910" i="17"/>
  <c r="AQ641" i="17"/>
  <c r="AR641" i="17"/>
  <c r="AS641" i="17"/>
  <c r="AQ758" i="17"/>
  <c r="AR758" i="17"/>
  <c r="AS758" i="17"/>
  <c r="AR623" i="17"/>
  <c r="AS623" i="17"/>
  <c r="AQ623" i="17"/>
  <c r="AQ596" i="17"/>
  <c r="AR596" i="17"/>
  <c r="AS596" i="17"/>
  <c r="AQ968" i="17"/>
  <c r="AR968" i="17"/>
  <c r="AS968" i="17"/>
  <c r="AQ648" i="17"/>
  <c r="AR648" i="17"/>
  <c r="AS648" i="17"/>
  <c r="AS981" i="17"/>
  <c r="AQ981" i="17"/>
  <c r="AR981" i="17"/>
  <c r="AS818" i="17"/>
  <c r="AQ818" i="17"/>
  <c r="AR818" i="17"/>
  <c r="AQ704" i="17"/>
  <c r="AS704" i="17"/>
  <c r="AR704" i="17"/>
  <c r="AQ467" i="17"/>
  <c r="AR467" i="17"/>
  <c r="AS467" i="17"/>
  <c r="AR592" i="17"/>
  <c r="AS592" i="17"/>
  <c r="AQ592" i="17"/>
  <c r="AS478" i="17"/>
  <c r="AQ478" i="17"/>
  <c r="AR478" i="17"/>
  <c r="AQ589" i="17"/>
  <c r="AR589" i="17"/>
  <c r="AS589" i="17"/>
  <c r="AQ706" i="17"/>
  <c r="AR706" i="17"/>
  <c r="AS706" i="17"/>
  <c r="AQ603" i="17"/>
  <c r="AR603" i="17"/>
  <c r="AS603" i="17"/>
  <c r="AS948" i="17"/>
  <c r="AQ948" i="17"/>
  <c r="AR948" i="17"/>
  <c r="AQ568" i="17"/>
  <c r="AR568" i="17"/>
  <c r="AS568" i="17"/>
  <c r="AS961" i="17"/>
  <c r="AQ961" i="17"/>
  <c r="AR961" i="17"/>
  <c r="AS830" i="17"/>
  <c r="AR830" i="17"/>
  <c r="AQ830" i="17"/>
  <c r="AQ512" i="17"/>
  <c r="AR512" i="17"/>
  <c r="AS512" i="17"/>
  <c r="AQ561" i="17"/>
  <c r="AR561" i="17"/>
  <c r="AS561" i="17"/>
  <c r="AR785" i="17"/>
  <c r="AQ785" i="17"/>
  <c r="AS785" i="17"/>
  <c r="AR678" i="17"/>
  <c r="AQ678" i="17"/>
  <c r="AS678" i="17"/>
  <c r="AQ575" i="17"/>
  <c r="AS575" i="17"/>
  <c r="AR575" i="17"/>
  <c r="AR895" i="17"/>
  <c r="AS895" i="17"/>
  <c r="AQ895" i="17"/>
  <c r="AR920" i="17"/>
  <c r="AS920" i="17"/>
  <c r="AQ920" i="17"/>
  <c r="AR584" i="17"/>
  <c r="AS584" i="17"/>
  <c r="AQ584" i="17"/>
  <c r="AQ802" i="17"/>
  <c r="AR802" i="17"/>
  <c r="AS802" i="17"/>
  <c r="AR624" i="17"/>
  <c r="AQ624" i="17"/>
  <c r="AS624" i="17"/>
  <c r="AQ472" i="17"/>
  <c r="AR472" i="17"/>
  <c r="AS472" i="17"/>
  <c r="AR580" i="17"/>
  <c r="AQ580" i="17"/>
  <c r="AS580" i="17"/>
  <c r="AR504" i="17"/>
  <c r="AS504" i="17"/>
  <c r="AQ504" i="17"/>
  <c r="AQ748" i="17"/>
  <c r="AR748" i="17"/>
  <c r="AS748" i="17"/>
  <c r="AS1006" i="17"/>
  <c r="AQ1006" i="17"/>
  <c r="AR1006" i="17"/>
  <c r="AQ737" i="17"/>
  <c r="AR737" i="17"/>
  <c r="AS737" i="17"/>
  <c r="AQ495" i="17"/>
  <c r="AR495" i="17"/>
  <c r="AS495" i="17"/>
  <c r="AS840" i="17"/>
  <c r="AQ840" i="17"/>
  <c r="AR840" i="17"/>
  <c r="AS853" i="17"/>
  <c r="AQ853" i="17"/>
  <c r="AR853" i="17"/>
  <c r="AR914" i="17"/>
  <c r="AS914" i="17"/>
  <c r="AQ914" i="17"/>
  <c r="AQ902" i="17"/>
  <c r="AS902" i="17"/>
  <c r="AR902" i="17"/>
  <c r="AQ773" i="17"/>
  <c r="AR773" i="17"/>
  <c r="AS773" i="17"/>
  <c r="AQ457" i="17"/>
  <c r="AR457" i="17"/>
  <c r="AS457" i="17"/>
  <c r="AQ578" i="17"/>
  <c r="AR578" i="17"/>
  <c r="AS578" i="17"/>
  <c r="AQ699" i="17"/>
  <c r="AS699" i="17"/>
  <c r="AR699" i="17"/>
  <c r="AS833" i="17"/>
  <c r="AQ833" i="17"/>
  <c r="AR833" i="17"/>
  <c r="AQ456" i="17"/>
  <c r="AR456" i="17"/>
  <c r="AS456" i="17"/>
  <c r="AQ671" i="17"/>
  <c r="AR671" i="17"/>
  <c r="AS671" i="17"/>
  <c r="AQ1016" i="17"/>
  <c r="AS1016" i="17"/>
  <c r="AR1016" i="17"/>
  <c r="AQ951" i="17"/>
  <c r="AS951" i="17"/>
  <c r="AR951" i="17"/>
  <c r="AR967" i="17"/>
  <c r="AQ967" i="17"/>
  <c r="AS967" i="17"/>
  <c r="AS611" i="17"/>
  <c r="AR611" i="17"/>
  <c r="AQ611" i="17"/>
  <c r="AR454" i="17"/>
  <c r="AQ454" i="17"/>
  <c r="AS454" i="17"/>
  <c r="AQ793" i="17"/>
  <c r="AS793" i="17"/>
  <c r="AR793" i="17"/>
  <c r="AQ519" i="17"/>
  <c r="AR519" i="17"/>
  <c r="AS519" i="17"/>
  <c r="AS864" i="17"/>
  <c r="AQ864" i="17"/>
  <c r="AR864" i="17"/>
  <c r="AS877" i="17"/>
  <c r="AR877" i="17"/>
  <c r="AQ877" i="17"/>
  <c r="AR906" i="17"/>
  <c r="AS906" i="17"/>
  <c r="AQ906" i="17"/>
  <c r="AQ643" i="17"/>
  <c r="AR643" i="17"/>
  <c r="AS643" i="17"/>
  <c r="AQ530" i="17"/>
  <c r="AR530" i="17"/>
  <c r="AS530" i="17"/>
  <c r="AS835" i="17"/>
  <c r="AR835" i="17"/>
  <c r="AQ835" i="17"/>
  <c r="AR595" i="17"/>
  <c r="AS595" i="17"/>
  <c r="AQ595" i="17"/>
  <c r="AS908" i="17"/>
  <c r="AR908" i="17"/>
  <c r="AQ908" i="17"/>
  <c r="AR652" i="17"/>
  <c r="AS652" i="17"/>
  <c r="AQ652" i="17"/>
  <c r="AQ606" i="17"/>
  <c r="AR606" i="17"/>
  <c r="AS606" i="17"/>
  <c r="AQ727" i="17"/>
  <c r="AS727" i="17"/>
  <c r="AR727" i="17"/>
  <c r="AQ816" i="17"/>
  <c r="AR816" i="17"/>
  <c r="AS816" i="17"/>
  <c r="AQ829" i="17"/>
  <c r="AS829" i="17"/>
  <c r="AR829" i="17"/>
  <c r="AR890" i="17"/>
  <c r="AS890" i="17"/>
  <c r="AQ890" i="17"/>
  <c r="AQ533" i="17"/>
  <c r="AS533" i="17"/>
  <c r="AR533" i="17"/>
  <c r="AQ461" i="17"/>
  <c r="AR461" i="17"/>
  <c r="AS461" i="17"/>
  <c r="AR550" i="17"/>
  <c r="AS550" i="17"/>
  <c r="AQ550" i="17"/>
  <c r="AR669" i="17"/>
  <c r="AS669" i="17"/>
  <c r="AQ669" i="17"/>
  <c r="AR786" i="17"/>
  <c r="AQ786" i="17"/>
  <c r="AS786" i="17"/>
  <c r="AR708" i="17"/>
  <c r="AQ708" i="17"/>
  <c r="AS708" i="17"/>
  <c r="AS632" i="17"/>
  <c r="AQ632" i="17"/>
  <c r="AR632" i="17"/>
  <c r="AR814" i="17"/>
  <c r="AQ814" i="17"/>
  <c r="AS814" i="17"/>
  <c r="AR769" i="17"/>
  <c r="AQ769" i="17"/>
  <c r="AS769" i="17"/>
  <c r="AQ527" i="17"/>
  <c r="AR527" i="17"/>
  <c r="AS527" i="17"/>
  <c r="AQ872" i="17"/>
  <c r="AR872" i="17"/>
  <c r="AS872" i="17"/>
  <c r="AQ885" i="17"/>
  <c r="AR885" i="17"/>
  <c r="AS885" i="17"/>
  <c r="AQ946" i="17"/>
  <c r="AR946" i="17"/>
  <c r="AS946" i="17"/>
  <c r="AQ474" i="17"/>
  <c r="AR474" i="17"/>
  <c r="AS474" i="17"/>
  <c r="AQ489" i="17"/>
  <c r="AR489" i="17"/>
  <c r="AS489" i="17"/>
  <c r="AQ610" i="17"/>
  <c r="AR610" i="17"/>
  <c r="AS610" i="17"/>
  <c r="AQ731" i="17"/>
  <c r="AR731" i="17"/>
  <c r="AS731" i="17"/>
  <c r="AS688" i="17"/>
  <c r="AQ688" i="17"/>
  <c r="AR688" i="17"/>
  <c r="AQ460" i="17"/>
  <c r="AR460" i="17"/>
  <c r="AS460" i="17"/>
  <c r="AQ703" i="17"/>
  <c r="AR703" i="17"/>
  <c r="AS703" i="17"/>
  <c r="AR930" i="17"/>
  <c r="AS930" i="17"/>
  <c r="AQ930" i="17"/>
  <c r="AQ963" i="17"/>
  <c r="AS963" i="17"/>
  <c r="AR963" i="17"/>
  <c r="AQ551" i="17"/>
  <c r="AS551" i="17"/>
  <c r="AR551" i="17"/>
  <c r="AR896" i="17"/>
  <c r="AS896" i="17"/>
  <c r="AQ896" i="17"/>
  <c r="AR938" i="17"/>
  <c r="AQ938" i="17"/>
  <c r="AS938" i="17"/>
  <c r="AQ508" i="17"/>
  <c r="AR508" i="17"/>
  <c r="AS508" i="17"/>
  <c r="AQ730" i="17"/>
  <c r="AR730" i="17"/>
  <c r="AS730" i="17"/>
  <c r="AR940" i="17"/>
  <c r="AQ940" i="17"/>
  <c r="AS940" i="17"/>
  <c r="AQ780" i="17"/>
  <c r="AR780" i="17"/>
  <c r="AS780" i="17"/>
  <c r="AQ745" i="17"/>
  <c r="AR745" i="17"/>
  <c r="AS745" i="17"/>
  <c r="AQ535" i="17"/>
  <c r="AS535" i="17"/>
  <c r="AR535" i="17"/>
  <c r="AQ656" i="17"/>
  <c r="AR656" i="17"/>
  <c r="AS656" i="17"/>
  <c r="AR955" i="17"/>
  <c r="AS955" i="17"/>
  <c r="AQ955" i="17"/>
  <c r="AQ752" i="17"/>
  <c r="AR752" i="17"/>
  <c r="AS752" i="17"/>
  <c r="AQ493" i="17"/>
  <c r="AS493" i="17"/>
  <c r="AR493" i="17"/>
  <c r="AQ465" i="17"/>
  <c r="AR465" i="17"/>
  <c r="AS465" i="17"/>
  <c r="AQ582" i="17"/>
  <c r="AR582" i="17"/>
  <c r="AS582" i="17"/>
  <c r="AR733" i="17"/>
  <c r="AQ733" i="17"/>
  <c r="AS733" i="17"/>
  <c r="AQ715" i="17"/>
  <c r="AS715" i="17"/>
  <c r="AR715" i="17"/>
  <c r="AS836" i="17"/>
  <c r="AQ836" i="17"/>
  <c r="AR836" i="17"/>
  <c r="AQ817" i="17"/>
  <c r="AS817" i="17"/>
  <c r="AR817" i="17"/>
  <c r="AS839" i="17"/>
  <c r="AQ839" i="17"/>
  <c r="AR839" i="17"/>
  <c r="AS1023" i="17"/>
  <c r="AR1023" i="17"/>
  <c r="AQ1023" i="17"/>
  <c r="AR966" i="17"/>
  <c r="AS966" i="17"/>
  <c r="AQ966" i="17"/>
  <c r="AQ591" i="17"/>
  <c r="AS591" i="17"/>
  <c r="AR591" i="17"/>
  <c r="AR936" i="17"/>
  <c r="AS936" i="17"/>
  <c r="AQ936" i="17"/>
  <c r="AQ949" i="17"/>
  <c r="AS949" i="17"/>
  <c r="AR949" i="17"/>
  <c r="AR1010" i="17"/>
  <c r="AS1010" i="17"/>
  <c r="AQ1010" i="17"/>
  <c r="AS645" i="17"/>
  <c r="AQ645" i="17"/>
  <c r="AR645" i="17"/>
  <c r="AR554" i="17"/>
  <c r="AS554" i="17"/>
  <c r="AQ554" i="17"/>
  <c r="AQ557" i="17"/>
  <c r="AR557" i="17"/>
  <c r="AS557" i="17"/>
  <c r="AS674" i="17"/>
  <c r="AQ674" i="17"/>
  <c r="AR674" i="17"/>
  <c r="AQ859" i="17"/>
  <c r="AR859" i="17"/>
  <c r="AS859" i="17"/>
  <c r="AR1011" i="17"/>
  <c r="AQ1011" i="17"/>
  <c r="AS1011" i="17"/>
  <c r="AR798" i="17"/>
  <c r="AS798" i="17"/>
  <c r="AQ798" i="17"/>
  <c r="AQ753" i="17"/>
  <c r="AS753" i="17"/>
  <c r="AR753" i="17"/>
  <c r="AQ543" i="17"/>
  <c r="AR543" i="17"/>
  <c r="AS543" i="17"/>
  <c r="AR888" i="17"/>
  <c r="AQ888" i="17"/>
  <c r="AS888" i="17"/>
  <c r="AQ879" i="17"/>
  <c r="AR879" i="17"/>
  <c r="AS879" i="17"/>
  <c r="AS933" i="17"/>
  <c r="AQ933" i="17"/>
  <c r="AR933" i="17"/>
  <c r="AQ700" i="17"/>
  <c r="AR700" i="17"/>
  <c r="AS700" i="17"/>
  <c r="AS994" i="17"/>
  <c r="AQ994" i="17"/>
  <c r="AR994" i="17"/>
  <c r="AS1020" i="17"/>
  <c r="AR1020" i="17"/>
  <c r="AQ1020" i="17"/>
  <c r="AR665" i="17"/>
  <c r="AS665" i="17"/>
  <c r="AQ665" i="17"/>
  <c r="AQ750" i="17"/>
  <c r="AR750" i="17"/>
  <c r="AS750" i="17"/>
  <c r="AR564" i="17"/>
  <c r="AQ564" i="17"/>
  <c r="AS564" i="17"/>
  <c r="AQ960" i="17"/>
  <c r="AR960" i="17"/>
  <c r="AS960" i="17"/>
  <c r="AS732" i="17"/>
  <c r="AR732" i="17"/>
  <c r="AQ732" i="17"/>
  <c r="AQ1002" i="17"/>
  <c r="AS1002" i="17"/>
  <c r="AR1002" i="17"/>
  <c r="AS509" i="17"/>
  <c r="AR509" i="17"/>
  <c r="AQ509" i="17"/>
  <c r="AQ491" i="17"/>
  <c r="AR491" i="17"/>
  <c r="AS491" i="17"/>
  <c r="AQ714" i="17"/>
  <c r="AS714" i="17"/>
  <c r="AR714" i="17"/>
  <c r="AR983" i="17"/>
  <c r="AQ983" i="17"/>
  <c r="AS983" i="17"/>
  <c r="AS468" i="17"/>
  <c r="AR468" i="17"/>
  <c r="AQ468" i="17"/>
  <c r="AQ943" i="17"/>
  <c r="AS943" i="17"/>
  <c r="AR943" i="17"/>
  <c r="AQ677" i="17"/>
  <c r="AR677" i="17"/>
  <c r="AS677" i="17"/>
  <c r="AR740" i="17"/>
  <c r="AQ740" i="17"/>
  <c r="AS740" i="17"/>
  <c r="AQ792" i="17"/>
  <c r="AR792" i="17"/>
  <c r="AS792" i="17"/>
  <c r="AQ1017" i="17"/>
  <c r="AR1017" i="17"/>
  <c r="AS1017" i="17"/>
  <c r="AR854" i="17"/>
  <c r="AS854" i="17"/>
  <c r="AQ854" i="17"/>
  <c r="AQ911" i="17"/>
  <c r="AR911" i="17"/>
  <c r="AS911" i="17"/>
  <c r="AR870" i="17"/>
  <c r="AS870" i="17"/>
  <c r="AQ870" i="17"/>
  <c r="AS702" i="17"/>
  <c r="AR702" i="17"/>
  <c r="AQ702" i="17"/>
  <c r="AQ599" i="17"/>
  <c r="AR599" i="17"/>
  <c r="AS599" i="17"/>
  <c r="AQ912" i="17"/>
  <c r="AS912" i="17"/>
  <c r="AR912" i="17"/>
  <c r="AS925" i="17"/>
  <c r="AQ925" i="17"/>
  <c r="AR925" i="17"/>
  <c r="AR668" i="17"/>
  <c r="AS668" i="17"/>
  <c r="AQ668" i="17"/>
  <c r="AR986" i="17"/>
  <c r="AQ986" i="17"/>
  <c r="AS986" i="17"/>
  <c r="AR682" i="17"/>
  <c r="AS682" i="17"/>
  <c r="AQ682" i="17"/>
  <c r="AQ586" i="17"/>
  <c r="AR586" i="17"/>
  <c r="AS586" i="17"/>
  <c r="AQ529" i="17"/>
  <c r="AR529" i="17"/>
  <c r="AS529" i="17"/>
  <c r="AS646" i="17"/>
  <c r="AR646" i="17"/>
  <c r="AQ646" i="17"/>
  <c r="AS697" i="17"/>
  <c r="AQ697" i="17"/>
  <c r="AR697" i="17"/>
  <c r="AR782" i="17"/>
  <c r="AS782" i="17"/>
  <c r="AQ782" i="17"/>
  <c r="AQ647" i="17"/>
  <c r="AR647" i="17"/>
  <c r="AS647" i="17"/>
  <c r="AQ744" i="17"/>
  <c r="AS744" i="17"/>
  <c r="AR744" i="17"/>
  <c r="AQ1005" i="17"/>
  <c r="AS1005" i="17"/>
  <c r="AR1005" i="17"/>
  <c r="AR810" i="17"/>
  <c r="AS810" i="17"/>
  <c r="AQ810" i="17"/>
  <c r="AQ523" i="17"/>
  <c r="AR523" i="17"/>
  <c r="AS523" i="17"/>
  <c r="AS547" i="17"/>
  <c r="AQ547" i="17"/>
  <c r="AR547" i="17"/>
  <c r="AS728" i="17"/>
  <c r="AQ728" i="17"/>
  <c r="AR728" i="17"/>
  <c r="AR602" i="17"/>
  <c r="AS602" i="17"/>
  <c r="AQ602" i="17"/>
  <c r="AR723" i="17"/>
  <c r="AS723" i="17"/>
  <c r="AQ723" i="17"/>
  <c r="AS812" i="17"/>
  <c r="AQ812" i="17"/>
  <c r="AR812" i="17"/>
  <c r="AR855" i="17"/>
  <c r="AS855" i="17"/>
  <c r="AQ855" i="17"/>
  <c r="AS825" i="17"/>
  <c r="AQ825" i="17"/>
  <c r="AR825" i="17"/>
  <c r="AQ887" i="17"/>
  <c r="AR887" i="17"/>
  <c r="AS887" i="17"/>
  <c r="AR886" i="17"/>
  <c r="AQ886" i="17"/>
  <c r="AS886" i="17"/>
  <c r="AS617" i="17"/>
  <c r="AQ617" i="17"/>
  <c r="AR617" i="17"/>
  <c r="AQ734" i="17"/>
  <c r="AS734" i="17"/>
  <c r="AR734" i="17"/>
  <c r="AQ631" i="17"/>
  <c r="AR631" i="17"/>
  <c r="AS631" i="17"/>
  <c r="AQ944" i="17"/>
  <c r="AR944" i="17"/>
  <c r="AS944" i="17"/>
  <c r="AS552" i="17"/>
  <c r="AQ552" i="17"/>
  <c r="AR552" i="17"/>
  <c r="AQ957" i="17"/>
  <c r="AR957" i="17"/>
  <c r="AS957" i="17"/>
  <c r="AR794" i="17"/>
  <c r="AQ794" i="17"/>
  <c r="AS794" i="17"/>
  <c r="AQ1018" i="17"/>
  <c r="AR1018" i="17"/>
  <c r="AS1018" i="17"/>
  <c r="AR482" i="17"/>
  <c r="AS482" i="17"/>
  <c r="AQ482" i="17"/>
  <c r="AQ516" i="17"/>
  <c r="AR516" i="17"/>
  <c r="AS516" i="17"/>
  <c r="AS579" i="17"/>
  <c r="AQ579" i="17"/>
  <c r="AR579" i="17"/>
  <c r="AQ965" i="17"/>
  <c r="AR965" i="17"/>
  <c r="AS965" i="17"/>
  <c r="AQ619" i="17"/>
  <c r="AS619" i="17"/>
  <c r="AR619" i="17"/>
  <c r="AQ513" i="17"/>
  <c r="AS513" i="17"/>
  <c r="AR513" i="17"/>
  <c r="AS556" i="17"/>
  <c r="AQ556" i="17"/>
  <c r="AR556" i="17"/>
  <c r="AR626" i="17"/>
  <c r="AS626" i="17"/>
  <c r="AQ626" i="17"/>
  <c r="AQ600" i="17"/>
  <c r="AR600" i="17"/>
  <c r="AS600" i="17"/>
  <c r="AQ725" i="17"/>
  <c r="AS725" i="17"/>
  <c r="AR725" i="17"/>
  <c r="AQ473" i="17"/>
  <c r="AR473" i="17"/>
  <c r="AS473" i="17"/>
  <c r="AQ458" i="17"/>
  <c r="AS458" i="17"/>
  <c r="AR458" i="17"/>
  <c r="AQ573" i="17"/>
  <c r="AR573" i="17"/>
  <c r="AS573" i="17"/>
  <c r="AQ690" i="17"/>
  <c r="AR690" i="17"/>
  <c r="AS690" i="17"/>
  <c r="AS555" i="17"/>
  <c r="AQ555" i="17"/>
  <c r="AR555" i="17"/>
  <c r="AR779" i="17"/>
  <c r="AQ779" i="17"/>
  <c r="AS779" i="17"/>
  <c r="AQ900" i="17"/>
  <c r="AR900" i="17"/>
  <c r="AS900" i="17"/>
  <c r="AQ803" i="17"/>
  <c r="AS803" i="17"/>
  <c r="AR803" i="17"/>
  <c r="AQ881" i="17"/>
  <c r="AR881" i="17"/>
  <c r="AS881" i="17"/>
  <c r="AQ942" i="17"/>
  <c r="AS942" i="17"/>
  <c r="AR942" i="17"/>
  <c r="AQ673" i="17"/>
  <c r="AS673" i="17"/>
  <c r="AR673" i="17"/>
  <c r="AQ566" i="17"/>
  <c r="AS566" i="17"/>
  <c r="AR566" i="17"/>
  <c r="AR790" i="17"/>
  <c r="AS790" i="17"/>
  <c r="AQ790" i="17"/>
  <c r="AQ655" i="17"/>
  <c r="AR655" i="17"/>
  <c r="AS655" i="17"/>
  <c r="AQ724" i="17"/>
  <c r="AS724" i="17"/>
  <c r="AR724" i="17"/>
  <c r="AR1000" i="17"/>
  <c r="AQ1000" i="17"/>
  <c r="AS1000" i="17"/>
  <c r="AQ776" i="17"/>
  <c r="AR776" i="17"/>
  <c r="AS776" i="17"/>
  <c r="AR1013" i="17"/>
  <c r="AQ1013" i="17"/>
  <c r="AS1013" i="17"/>
  <c r="AS850" i="17"/>
  <c r="AQ850" i="17"/>
  <c r="AR850" i="17"/>
  <c r="AR883" i="17"/>
  <c r="AQ883" i="17"/>
  <c r="AS883" i="17"/>
  <c r="AQ490" i="17"/>
  <c r="AS490" i="17"/>
  <c r="AR490" i="17"/>
  <c r="AQ485" i="17"/>
  <c r="AR485" i="17"/>
  <c r="AS485" i="17"/>
  <c r="AQ709" i="17"/>
  <c r="AS709" i="17"/>
  <c r="AR709" i="17"/>
  <c r="AQ499" i="17"/>
  <c r="AS499" i="17"/>
  <c r="AR499" i="17"/>
  <c r="AR510" i="17"/>
  <c r="AS510" i="17"/>
  <c r="AQ510" i="17"/>
  <c r="AQ500" i="17"/>
  <c r="AR500" i="17"/>
  <c r="AS500" i="17"/>
  <c r="AR483" i="17"/>
  <c r="AS483" i="17"/>
  <c r="AQ483" i="17"/>
  <c r="AR838" i="17"/>
  <c r="AS838" i="17"/>
  <c r="AQ838" i="17"/>
  <c r="AQ621" i="17"/>
  <c r="AR621" i="17"/>
  <c r="AS621" i="17"/>
  <c r="AS738" i="17"/>
  <c r="AQ738" i="17"/>
  <c r="AR738" i="17"/>
  <c r="AQ635" i="17"/>
  <c r="AS635" i="17"/>
  <c r="AR635" i="17"/>
  <c r="AR644" i="17"/>
  <c r="AS644" i="17"/>
  <c r="AQ644" i="17"/>
  <c r="AQ980" i="17"/>
  <c r="AS980" i="17"/>
  <c r="AR980" i="17"/>
  <c r="AQ696" i="17"/>
  <c r="AR696" i="17"/>
  <c r="AS696" i="17"/>
  <c r="AR993" i="17"/>
  <c r="AS993" i="17"/>
  <c r="AQ993" i="17"/>
  <c r="AS862" i="17"/>
  <c r="AR862" i="17"/>
  <c r="AQ862" i="17"/>
  <c r="AR807" i="17"/>
  <c r="AQ807" i="17"/>
  <c r="AS807" i="17"/>
  <c r="AQ593" i="17"/>
  <c r="AR593" i="17"/>
  <c r="AS593" i="17"/>
  <c r="AS607" i="17"/>
  <c r="AR607" i="17"/>
  <c r="AQ607" i="17"/>
  <c r="AR952" i="17"/>
  <c r="AQ952" i="17"/>
  <c r="AS952" i="17"/>
  <c r="AR712" i="17"/>
  <c r="AQ712" i="17"/>
  <c r="AS712" i="17"/>
  <c r="AS834" i="17"/>
  <c r="AR834" i="17"/>
  <c r="AQ834" i="17"/>
  <c r="AQ560" i="17"/>
  <c r="AR560" i="17"/>
  <c r="AS560" i="17"/>
  <c r="AS905" i="17"/>
  <c r="AQ905" i="17"/>
  <c r="AR905" i="17"/>
  <c r="AQ964" i="17"/>
  <c r="AS964" i="17"/>
  <c r="AR964" i="17"/>
  <c r="AR616" i="17"/>
  <c r="AQ616" i="17"/>
  <c r="AS616" i="17"/>
  <c r="AQ729" i="17"/>
  <c r="AS729" i="17"/>
  <c r="AR729" i="17"/>
  <c r="AS590" i="17"/>
  <c r="AQ590" i="17"/>
  <c r="AR590" i="17"/>
  <c r="AR455" i="17"/>
  <c r="AS455" i="17"/>
  <c r="AQ455" i="17"/>
  <c r="AR679" i="17"/>
  <c r="AS679" i="17"/>
  <c r="AQ679" i="17"/>
  <c r="AR800" i="17"/>
  <c r="AS800" i="17"/>
  <c r="AQ800" i="17"/>
  <c r="AS464" i="17"/>
  <c r="AQ464" i="17"/>
  <c r="AR464" i="17"/>
  <c r="AQ813" i="17"/>
  <c r="AR813" i="17"/>
  <c r="AS813" i="17"/>
  <c r="AQ815" i="17"/>
  <c r="AS815" i="17"/>
  <c r="AR815" i="17"/>
  <c r="AR842" i="17"/>
  <c r="AS842" i="17"/>
  <c r="AQ842" i="17"/>
  <c r="AR851" i="17"/>
  <c r="AQ851" i="17"/>
  <c r="AS851" i="17"/>
  <c r="AS618" i="17"/>
  <c r="AR618" i="17"/>
  <c r="AQ618" i="17"/>
  <c r="AQ716" i="17"/>
  <c r="AR716" i="17"/>
  <c r="AS716" i="17"/>
  <c r="AR466" i="17"/>
  <c r="AS466" i="17"/>
  <c r="AQ466" i="17"/>
  <c r="AS492" i="17"/>
  <c r="AQ492" i="17"/>
  <c r="AR492" i="17"/>
  <c r="AQ892" i="17"/>
  <c r="AR892" i="17"/>
  <c r="AS892" i="17"/>
  <c r="AS650" i="17"/>
  <c r="AQ650" i="17"/>
  <c r="AR650" i="17"/>
  <c r="AS1001" i="17"/>
  <c r="AQ1001" i="17"/>
  <c r="AR1001" i="17"/>
  <c r="AS634" i="17"/>
  <c r="AQ634" i="17"/>
  <c r="AR634" i="17"/>
  <c r="AS531" i="17"/>
  <c r="AQ531" i="17"/>
  <c r="AR531" i="17"/>
  <c r="AQ755" i="17"/>
  <c r="AR755" i="17"/>
  <c r="AS755" i="17"/>
  <c r="AS844" i="17"/>
  <c r="AQ844" i="17"/>
  <c r="AR844" i="17"/>
  <c r="AS576" i="17"/>
  <c r="AQ576" i="17"/>
  <c r="AR576" i="17"/>
  <c r="AQ857" i="17"/>
  <c r="AR857" i="17"/>
  <c r="AS857" i="17"/>
  <c r="AS923" i="17"/>
  <c r="AR923" i="17"/>
  <c r="AQ923" i="17"/>
  <c r="AS918" i="17"/>
  <c r="AR918" i="17"/>
  <c r="AQ918" i="17"/>
  <c r="AQ649" i="17"/>
  <c r="AS649" i="17"/>
  <c r="AR649" i="17"/>
  <c r="AQ766" i="17"/>
  <c r="AR766" i="17"/>
  <c r="AS766" i="17"/>
  <c r="AQ663" i="17"/>
  <c r="AR663" i="17"/>
  <c r="AS663" i="17"/>
  <c r="AQ628" i="17"/>
  <c r="AR628" i="17"/>
  <c r="AS628" i="17"/>
  <c r="AQ976" i="17"/>
  <c r="AR976" i="17"/>
  <c r="AS976" i="17"/>
  <c r="AQ680" i="17"/>
  <c r="AS680" i="17"/>
  <c r="AR680" i="17"/>
  <c r="AR989" i="17"/>
  <c r="AS989" i="17"/>
  <c r="AQ989" i="17"/>
  <c r="AR826" i="17"/>
  <c r="AQ826" i="17"/>
  <c r="AS826" i="17"/>
  <c r="AR784" i="17"/>
  <c r="AQ784" i="17"/>
  <c r="AS784" i="17"/>
  <c r="AQ675" i="17"/>
  <c r="AR675" i="17"/>
  <c r="AS675" i="17"/>
  <c r="AR514" i="17"/>
  <c r="AS514" i="17"/>
  <c r="AQ514" i="17"/>
  <c r="AR924" i="17"/>
  <c r="AQ924" i="17"/>
  <c r="AS924" i="17"/>
  <c r="AR486" i="17"/>
  <c r="AS486" i="17"/>
  <c r="AQ486" i="17"/>
  <c r="AQ710" i="17"/>
  <c r="AR710" i="17"/>
  <c r="AS710" i="17"/>
  <c r="AR532" i="17"/>
  <c r="AS532" i="17"/>
  <c r="AQ532" i="17"/>
  <c r="AR997" i="17"/>
  <c r="AQ997" i="17"/>
  <c r="AS997" i="17"/>
  <c r="AQ522" i="17"/>
  <c r="AR522" i="17"/>
  <c r="AS522" i="17"/>
  <c r="AS992" i="17"/>
  <c r="AR992" i="17"/>
  <c r="AQ992" i="17"/>
  <c r="AQ505" i="17"/>
  <c r="AR505" i="17"/>
  <c r="AS505" i="17"/>
  <c r="AQ605" i="17"/>
  <c r="AS605" i="17"/>
  <c r="AR605" i="17"/>
  <c r="AR722" i="17"/>
  <c r="AQ722" i="17"/>
  <c r="AS722" i="17"/>
  <c r="AQ587" i="17"/>
  <c r="AR587" i="17"/>
  <c r="AS587" i="17"/>
  <c r="AR1007" i="17"/>
  <c r="AQ1007" i="17"/>
  <c r="AS1007" i="17"/>
  <c r="AQ932" i="17"/>
  <c r="AR932" i="17"/>
  <c r="AS932" i="17"/>
  <c r="AQ939" i="17"/>
  <c r="AR939" i="17"/>
  <c r="AS939" i="17"/>
  <c r="AS913" i="17"/>
  <c r="AQ913" i="17"/>
  <c r="AR913" i="17"/>
  <c r="AQ620" i="17"/>
  <c r="AR620" i="17"/>
  <c r="AS620" i="17"/>
  <c r="AQ974" i="17"/>
  <c r="AR974" i="17"/>
  <c r="AS974" i="17"/>
  <c r="AQ705" i="17"/>
  <c r="AR705" i="17"/>
  <c r="AS705" i="17"/>
  <c r="AQ598" i="17"/>
  <c r="AS598" i="17"/>
  <c r="AR598" i="17"/>
  <c r="AS463" i="17"/>
  <c r="AQ463" i="17"/>
  <c r="AR463" i="17"/>
  <c r="AS687" i="17"/>
  <c r="AR687" i="17"/>
  <c r="AQ687" i="17"/>
  <c r="AR808" i="17"/>
  <c r="AQ808" i="17"/>
  <c r="AS808" i="17"/>
  <c r="AS827" i="17"/>
  <c r="AQ827" i="17"/>
  <c r="AR827" i="17"/>
  <c r="AQ821" i="17"/>
  <c r="AR821" i="17"/>
  <c r="AS821" i="17"/>
  <c r="AQ867" i="17"/>
  <c r="AR867" i="17"/>
  <c r="AS867" i="17"/>
  <c r="AR882" i="17"/>
  <c r="AS882" i="17"/>
  <c r="AQ882" i="17"/>
  <c r="AS517" i="17"/>
  <c r="AQ517" i="17"/>
  <c r="AR517" i="17"/>
  <c r="AQ741" i="17"/>
  <c r="AS741" i="17"/>
  <c r="AR741" i="17"/>
  <c r="AR542" i="17"/>
  <c r="AQ542" i="17"/>
  <c r="AS542" i="17"/>
  <c r="AQ653" i="17"/>
  <c r="AR653" i="17"/>
  <c r="AS653" i="17"/>
  <c r="AQ770" i="17"/>
  <c r="AR770" i="17"/>
  <c r="AS770" i="17"/>
  <c r="AS667" i="17"/>
  <c r="AR667" i="17"/>
  <c r="AQ667" i="17"/>
  <c r="AS772" i="17"/>
  <c r="AR772" i="17"/>
  <c r="AQ772" i="17"/>
  <c r="AQ1012" i="17"/>
  <c r="AR1012" i="17"/>
  <c r="AS1012" i="17"/>
  <c r="AQ801" i="17"/>
  <c r="AS801" i="17"/>
  <c r="AR801" i="17"/>
  <c r="AQ927" i="17"/>
  <c r="AR927" i="17"/>
  <c r="AS927" i="17"/>
  <c r="AQ894" i="17"/>
  <c r="AR894" i="17"/>
  <c r="AS894" i="17"/>
  <c r="AS947" i="17"/>
  <c r="AQ947" i="17"/>
  <c r="AR947" i="17"/>
  <c r="AQ625" i="17"/>
  <c r="AR625" i="17"/>
  <c r="AS625" i="17"/>
  <c r="AS639" i="17"/>
  <c r="AQ639" i="17"/>
  <c r="AR639" i="17"/>
  <c r="AS660" i="17"/>
  <c r="AR660" i="17"/>
  <c r="AQ660" i="17"/>
  <c r="AQ984" i="17"/>
  <c r="AR984" i="17"/>
  <c r="AS984" i="17"/>
  <c r="AS805" i="17"/>
  <c r="AR805" i="17"/>
  <c r="AQ805" i="17"/>
  <c r="AR496" i="17"/>
  <c r="AQ496" i="17"/>
  <c r="AS496" i="17"/>
  <c r="AQ866" i="17"/>
  <c r="AS866" i="17"/>
  <c r="AR866" i="17"/>
  <c r="AQ823" i="17"/>
  <c r="AR823" i="17"/>
  <c r="AS823" i="17"/>
  <c r="AS778" i="17"/>
  <c r="AQ778" i="17"/>
  <c r="AR778" i="17"/>
  <c r="AR987" i="17"/>
  <c r="AS987" i="17"/>
  <c r="AQ987" i="17"/>
  <c r="AR637" i="17"/>
  <c r="AS637" i="17"/>
  <c r="AQ637" i="17"/>
  <c r="AQ860" i="17"/>
  <c r="AR860" i="17"/>
  <c r="AS860" i="17"/>
  <c r="AR691" i="17"/>
  <c r="AS691" i="17"/>
  <c r="AQ691" i="17"/>
  <c r="AQ558" i="17"/>
  <c r="AR558" i="17"/>
  <c r="AS558" i="17"/>
  <c r="AQ692" i="17"/>
  <c r="AR692" i="17"/>
  <c r="AS692" i="17"/>
  <c r="AR640" i="17"/>
  <c r="AQ640" i="17"/>
  <c r="AS640" i="17"/>
  <c r="AR768" i="17"/>
  <c r="AQ768" i="17"/>
  <c r="AS768" i="17"/>
  <c r="AS534" i="17"/>
  <c r="AR534" i="17"/>
  <c r="AQ534" i="17"/>
  <c r="AQ537" i="17"/>
  <c r="AS537" i="17"/>
  <c r="AR537" i="17"/>
  <c r="AR761" i="17"/>
  <c r="AQ761" i="17"/>
  <c r="AS761" i="17"/>
  <c r="AQ622" i="17"/>
  <c r="AR622" i="17"/>
  <c r="AS622" i="17"/>
  <c r="AS487" i="17"/>
  <c r="AQ487" i="17"/>
  <c r="AR487" i="17"/>
  <c r="AS711" i="17"/>
  <c r="AR711" i="17"/>
  <c r="AQ711" i="17"/>
  <c r="AR832" i="17"/>
  <c r="AS832" i="17"/>
  <c r="AQ832" i="17"/>
  <c r="AQ971" i="17"/>
  <c r="AR971" i="17"/>
  <c r="AS971" i="17"/>
  <c r="AS845" i="17"/>
  <c r="AQ845" i="17"/>
  <c r="AR845" i="17"/>
  <c r="AR1015" i="17"/>
  <c r="AS1015" i="17"/>
  <c r="AQ1015" i="17"/>
  <c r="AQ874" i="17"/>
  <c r="AS874" i="17"/>
  <c r="AR874" i="17"/>
  <c r="AR1003" i="17"/>
  <c r="AS1003" i="17"/>
  <c r="AQ1003" i="17"/>
  <c r="AQ746" i="17"/>
  <c r="AS746" i="17"/>
  <c r="AR746" i="17"/>
  <c r="AQ934" i="17"/>
  <c r="AS934" i="17"/>
  <c r="AR934" i="17"/>
  <c r="AQ498" i="17"/>
  <c r="AR498" i="17"/>
  <c r="AS498" i="17"/>
  <c r="AS903" i="17"/>
  <c r="AQ903" i="17"/>
  <c r="AR903" i="17"/>
  <c r="AR481" i="17"/>
  <c r="AQ481" i="17"/>
  <c r="AS481" i="17"/>
  <c r="AQ666" i="17"/>
  <c r="AR666" i="17"/>
  <c r="AS666" i="17"/>
  <c r="AQ563" i="17"/>
  <c r="AS563" i="17"/>
  <c r="AR563" i="17"/>
  <c r="AQ787" i="17"/>
  <c r="AR787" i="17"/>
  <c r="AS787" i="17"/>
  <c r="AS876" i="17"/>
  <c r="AQ876" i="17"/>
  <c r="AR876" i="17"/>
  <c r="AQ831" i="17"/>
  <c r="AR831" i="17"/>
  <c r="AS831" i="17"/>
  <c r="AR889" i="17"/>
  <c r="AS889" i="17"/>
  <c r="AQ889" i="17"/>
  <c r="AQ950" i="17"/>
  <c r="AR950" i="17"/>
  <c r="AS950" i="17"/>
  <c r="AS681" i="17"/>
  <c r="AQ681" i="17"/>
  <c r="AR681" i="17"/>
  <c r="AR574" i="17"/>
  <c r="AQ574" i="17"/>
  <c r="AS574" i="17"/>
  <c r="AS471" i="17"/>
  <c r="AQ471" i="17"/>
  <c r="AR471" i="17"/>
  <c r="AQ695" i="17"/>
  <c r="AR695" i="17"/>
  <c r="AS695" i="17"/>
  <c r="AS756" i="17"/>
  <c r="AQ756" i="17"/>
  <c r="AR756" i="17"/>
  <c r="AQ1008" i="17"/>
  <c r="AS1008" i="17"/>
  <c r="AR1008" i="17"/>
  <c r="AQ797" i="17"/>
  <c r="AS797" i="17"/>
  <c r="AR797" i="17"/>
  <c r="AQ1021" i="17"/>
  <c r="AR1021" i="17"/>
  <c r="AS1021" i="17"/>
  <c r="AS858" i="17"/>
  <c r="AQ858" i="17"/>
  <c r="AR858" i="17"/>
  <c r="AS931" i="17"/>
  <c r="AQ931" i="17"/>
  <c r="AR931" i="17"/>
  <c r="AQ676" i="17"/>
  <c r="AR676" i="17"/>
  <c r="AS676" i="17"/>
  <c r="AQ546" i="17"/>
  <c r="AR546" i="17"/>
  <c r="AS546" i="17"/>
  <c r="AQ873" i="17"/>
  <c r="AR873" i="17"/>
  <c r="AS873" i="17"/>
  <c r="AR518" i="17"/>
  <c r="AQ518" i="17"/>
  <c r="AS518" i="17"/>
  <c r="AS742" i="17"/>
  <c r="AQ742" i="17"/>
  <c r="AR742" i="17"/>
  <c r="BN344" i="17"/>
  <c r="BJ708" i="15"/>
  <c r="BK708" i="15" s="1"/>
  <c r="BJ582" i="15"/>
  <c r="BK582" i="15" s="1"/>
  <c r="BJ504" i="15"/>
  <c r="BK504" i="15" s="1"/>
  <c r="BJ601" i="15"/>
  <c r="BK601" i="15" s="1"/>
  <c r="BJ619" i="15"/>
  <c r="BK619" i="15" s="1"/>
  <c r="BJ698" i="15"/>
  <c r="BK698" i="15" s="1"/>
  <c r="BJ554" i="15"/>
  <c r="BK554" i="15" s="1"/>
  <c r="BJ632" i="15"/>
  <c r="BK632" i="15" s="1"/>
  <c r="AM69" i="15" a="1"/>
  <c r="AM69" i="15" s="1"/>
  <c r="AM73" i="15" a="1"/>
  <c r="AM73" i="15" s="1"/>
  <c r="AM81" i="15" a="1"/>
  <c r="AM81" i="15" s="1"/>
  <c r="AM70" i="15" a="1"/>
  <c r="AM70" i="15" s="1"/>
  <c r="AM82" i="15" a="1"/>
  <c r="AM82" i="15" s="1"/>
  <c r="AM75" i="15" a="1"/>
  <c r="AM75" i="15" s="1"/>
  <c r="AM77" i="15" a="1"/>
  <c r="AM77" i="15" s="1"/>
  <c r="AM84" i="15" a="1"/>
  <c r="AM84" i="15" s="1"/>
  <c r="AM83" i="15" a="1"/>
  <c r="AM83" i="15" s="1"/>
  <c r="AM80" i="15" a="1"/>
  <c r="AM80" i="15" s="1"/>
  <c r="AM78" i="15" a="1"/>
  <c r="AM78" i="15" s="1"/>
  <c r="AM74" i="15" a="1"/>
  <c r="AM74" i="15" s="1"/>
  <c r="AM88" i="15" a="1"/>
  <c r="AM88" i="15" s="1"/>
  <c r="AM79" i="15" a="1"/>
  <c r="AM79" i="15" s="1"/>
  <c r="AM86" i="15" a="1"/>
  <c r="AM86" i="15" s="1"/>
  <c r="AM76" i="15" a="1"/>
  <c r="AM76" i="15" s="1"/>
  <c r="AM71" i="15" a="1"/>
  <c r="AM71" i="15" s="1"/>
  <c r="AM87" i="15" a="1"/>
  <c r="AM87" i="15" s="1"/>
  <c r="AM72" i="15" a="1"/>
  <c r="AM72" i="15" s="1"/>
  <c r="AM90" i="15" a="1"/>
  <c r="AM90" i="15" s="1"/>
  <c r="AM89" i="15" a="1"/>
  <c r="AM89" i="15" s="1"/>
  <c r="AM85" i="15" a="1"/>
  <c r="AM85" i="15" s="1"/>
  <c r="BJ398" i="15"/>
  <c r="BK398" i="15" s="1"/>
  <c r="BJ194" i="15"/>
  <c r="BK194" i="15" s="1"/>
  <c r="BJ248" i="15"/>
  <c r="BK248" i="15" s="1"/>
  <c r="BJ300" i="15"/>
  <c r="BK300" i="15" s="1"/>
  <c r="BJ291" i="15"/>
  <c r="BK291" i="15" s="1"/>
  <c r="BJ622" i="15"/>
  <c r="BK622" i="15" s="1"/>
  <c r="BJ542" i="15"/>
  <c r="BK542" i="15" s="1"/>
  <c r="BJ576" i="15"/>
  <c r="BK576" i="15" s="1"/>
  <c r="BJ537" i="15"/>
  <c r="BK537" i="15" s="1"/>
  <c r="BJ685" i="15"/>
  <c r="BK685" i="15" s="1"/>
  <c r="BJ565" i="15"/>
  <c r="BK565" i="15" s="1"/>
  <c r="BJ356" i="15"/>
  <c r="BK356" i="15" s="1"/>
  <c r="BJ168" i="15"/>
  <c r="BK168" i="15" s="1"/>
  <c r="BJ469" i="15"/>
  <c r="BK469" i="15" s="1"/>
  <c r="BJ192" i="15"/>
  <c r="BK192" i="15" s="1"/>
  <c r="BJ527" i="15"/>
  <c r="BK527" i="15" s="1"/>
  <c r="AS1299" i="15"/>
  <c r="BJ633" i="15"/>
  <c r="BK633" i="15" s="1"/>
  <c r="BJ624" i="15"/>
  <c r="BK624" i="15" s="1"/>
  <c r="BJ315" i="15"/>
  <c r="BK315" i="15" s="1"/>
  <c r="BJ408" i="15"/>
  <c r="BK408" i="15" s="1"/>
  <c r="BJ699" i="15"/>
  <c r="BK699" i="15" s="1"/>
  <c r="BJ636" i="15"/>
  <c r="BK636" i="15" s="1"/>
  <c r="BJ540" i="15"/>
  <c r="BK540" i="15" s="1"/>
  <c r="BJ702" i="15"/>
  <c r="BK702" i="15" s="1"/>
  <c r="BJ644" i="15"/>
  <c r="BK644" i="15" s="1"/>
  <c r="BJ691" i="15"/>
  <c r="BK691" i="15" s="1"/>
  <c r="BJ556" i="15"/>
  <c r="BK556" i="15" s="1"/>
  <c r="BJ707" i="15"/>
  <c r="BK707" i="15" s="1"/>
  <c r="BJ491" i="15"/>
  <c r="BK491" i="15" s="1"/>
  <c r="BJ625" i="15"/>
  <c r="BK625" i="15" s="1"/>
  <c r="BJ389" i="15"/>
  <c r="BK389" i="15" s="1"/>
  <c r="AW1299" i="15"/>
  <c r="BJ714" i="15"/>
  <c r="BK714" i="15" s="1"/>
  <c r="BJ588" i="15"/>
  <c r="BK588" i="15" s="1"/>
  <c r="BJ405" i="15"/>
  <c r="BK405" i="15" s="1"/>
  <c r="BJ490" i="15"/>
  <c r="BK490" i="15" s="1"/>
  <c r="BM117" i="15"/>
  <c r="BJ681" i="15"/>
  <c r="BK681" i="15" s="1"/>
  <c r="BJ618" i="15"/>
  <c r="BK618" i="15" s="1"/>
  <c r="BJ709" i="15"/>
  <c r="BK709" i="15" s="1"/>
  <c r="BJ688" i="15"/>
  <c r="BK688" i="15" s="1"/>
  <c r="BJ605" i="15"/>
  <c r="BK605" i="15" s="1"/>
  <c r="BJ548" i="15"/>
  <c r="BK548" i="15" s="1"/>
  <c r="BJ476" i="15"/>
  <c r="BK476" i="15" s="1"/>
  <c r="BJ655" i="15"/>
  <c r="BK655" i="15" s="1"/>
  <c r="BJ520" i="15"/>
  <c r="BK520" i="15" s="1"/>
  <c r="BJ275" i="15"/>
  <c r="BK275" i="15" s="1"/>
  <c r="BJ164" i="15"/>
  <c r="BK164" i="15" s="1"/>
  <c r="AN69" i="15" a="1"/>
  <c r="AN69" i="15" s="1"/>
  <c r="AN89" i="15" a="1"/>
  <c r="AN89" i="15" s="1"/>
  <c r="AN73" i="15" a="1"/>
  <c r="AN73" i="15" s="1"/>
  <c r="AN70" i="15" a="1"/>
  <c r="AN70" i="15" s="1"/>
  <c r="AN74" i="15" a="1"/>
  <c r="AN74" i="15" s="1"/>
  <c r="AN90" i="15" a="1"/>
  <c r="AN90" i="15" s="1"/>
  <c r="AN80" i="15" a="1"/>
  <c r="AN80" i="15" s="1"/>
  <c r="AN87" i="15" a="1"/>
  <c r="AN87" i="15" s="1"/>
  <c r="AN78" i="15" a="1"/>
  <c r="AN78" i="15" s="1"/>
  <c r="AN82" i="15" a="1"/>
  <c r="AN82" i="15" s="1"/>
  <c r="AN83" i="15" a="1"/>
  <c r="AN83" i="15" s="1"/>
  <c r="AN86" i="15" a="1"/>
  <c r="AN86" i="15" s="1"/>
  <c r="AN81" i="15" a="1"/>
  <c r="AN81" i="15" s="1"/>
  <c r="AN76" i="15" a="1"/>
  <c r="AN76" i="15" s="1"/>
  <c r="AN85" i="15" a="1"/>
  <c r="AN85" i="15" s="1"/>
  <c r="AN84" i="15" a="1"/>
  <c r="AN84" i="15" s="1"/>
  <c r="AN72" i="15" a="1"/>
  <c r="AN72" i="15" s="1"/>
  <c r="AN79" i="15" a="1"/>
  <c r="AN79" i="15" s="1"/>
  <c r="AN77" i="15" a="1"/>
  <c r="AN77" i="15" s="1"/>
  <c r="AN75" i="15" a="1"/>
  <c r="AN75" i="15" s="1"/>
  <c r="AN71" i="15" a="1"/>
  <c r="AN71" i="15" s="1"/>
  <c r="AN88" i="15" a="1"/>
  <c r="AN88" i="15" s="1"/>
  <c r="CH67" i="15"/>
  <c r="BJ695" i="15"/>
  <c r="BK695" i="15" s="1"/>
  <c r="BJ488" i="15"/>
  <c r="BK488" i="15" s="1"/>
  <c r="BJ524" i="15"/>
  <c r="BK524" i="15" s="1"/>
  <c r="BJ647" i="15"/>
  <c r="BK647" i="15" s="1"/>
  <c r="BJ665" i="15"/>
  <c r="BK665" i="15" s="1"/>
  <c r="BJ510" i="15"/>
  <c r="BK510" i="15" s="1"/>
  <c r="BJ668" i="15"/>
  <c r="BK668" i="15" s="1"/>
  <c r="BJ473" i="15"/>
  <c r="BK473" i="15" s="1"/>
  <c r="BJ671" i="15"/>
  <c r="BK671" i="15" s="1"/>
  <c r="BJ448" i="15"/>
  <c r="BK448" i="15" s="1"/>
  <c r="BJ705" i="15"/>
  <c r="BK705" i="15" s="1"/>
  <c r="BJ396" i="15"/>
  <c r="BK396" i="15" s="1"/>
  <c r="AO1299" i="15"/>
  <c r="BJ696" i="15"/>
  <c r="BK696" i="15" s="1"/>
  <c r="BJ570" i="15"/>
  <c r="BK570" i="15" s="1"/>
  <c r="BJ429" i="15"/>
  <c r="BK429" i="15" s="1"/>
  <c r="BJ354" i="15"/>
  <c r="BK354" i="15" s="1"/>
  <c r="BJ672" i="15"/>
  <c r="BK672" i="15" s="1"/>
  <c r="BJ609" i="15"/>
  <c r="BK609" i="15" s="1"/>
  <c r="BJ693" i="15"/>
  <c r="BK693" i="15" s="1"/>
  <c r="BJ653" i="15"/>
  <c r="BK653" i="15" s="1"/>
  <c r="BJ539" i="15"/>
  <c r="BK539" i="15" s="1"/>
  <c r="BJ425" i="15"/>
  <c r="BK425" i="15" s="1"/>
  <c r="BJ502" i="15"/>
  <c r="BK502" i="15" s="1"/>
  <c r="BJ584" i="15"/>
  <c r="BK584" i="15" s="1"/>
  <c r="BJ176" i="15"/>
  <c r="BK176" i="15" s="1"/>
  <c r="BJ712" i="15"/>
  <c r="BK712" i="15" s="1"/>
  <c r="BJ345" i="15"/>
  <c r="BK345" i="15" s="1"/>
  <c r="BJ477" i="15"/>
  <c r="BK477" i="15" s="1"/>
  <c r="BJ631" i="15"/>
  <c r="BK631" i="15" s="1"/>
  <c r="BJ544" i="15"/>
  <c r="BK544" i="15" s="1"/>
  <c r="BJ649" i="15"/>
  <c r="BK649" i="15" s="1"/>
  <c r="BJ564" i="15"/>
  <c r="BK564" i="15" s="1"/>
  <c r="BJ501" i="15"/>
  <c r="BK501" i="15" s="1"/>
  <c r="BJ623" i="15"/>
  <c r="BK623" i="15" s="1"/>
  <c r="BJ661" i="15"/>
  <c r="BK661" i="15" s="1"/>
  <c r="BJ215" i="15"/>
  <c r="BK215" i="15" s="1"/>
  <c r="BJ436" i="15"/>
  <c r="BK436" i="15" s="1"/>
  <c r="BI67" i="15"/>
  <c r="B127" i="15" s="1"/>
  <c r="BJ710" i="15"/>
  <c r="BK710" i="15" s="1"/>
  <c r="BJ368" i="15"/>
  <c r="BK368" i="15" s="1"/>
  <c r="BJ381" i="15"/>
  <c r="BK381" i="15" s="1"/>
  <c r="BA1299" i="15"/>
  <c r="BJ687" i="15"/>
  <c r="BK687" i="15" s="1"/>
  <c r="BJ222" i="15"/>
  <c r="BK222" i="15" s="1"/>
  <c r="BJ216" i="15"/>
  <c r="BK216" i="15" s="1"/>
  <c r="BJ678" i="15"/>
  <c r="BK678" i="15" s="1"/>
  <c r="BJ285" i="15"/>
  <c r="BK285" i="15" s="1"/>
  <c r="BJ336" i="15"/>
  <c r="BK336" i="15" s="1"/>
  <c r="BJ600" i="15"/>
  <c r="BK600" i="15" s="1"/>
  <c r="BJ686" i="15"/>
  <c r="BK686" i="15" s="1"/>
  <c r="BJ558" i="15"/>
  <c r="BK558" i="15" s="1"/>
  <c r="BJ515" i="15"/>
  <c r="BK515" i="15" s="1"/>
  <c r="BJ434" i="15"/>
  <c r="BK434" i="15" s="1"/>
  <c r="BJ646" i="15"/>
  <c r="BK646" i="15" s="1"/>
  <c r="BJ595" i="15"/>
  <c r="BK595" i="15" s="1"/>
  <c r="BJ620" i="15"/>
  <c r="BK620" i="15" s="1"/>
  <c r="BJ641" i="15"/>
  <c r="BK641" i="15" s="1"/>
  <c r="AL69" i="15" a="1"/>
  <c r="AL69" i="15" s="1"/>
  <c r="AL74" i="15" a="1"/>
  <c r="AL74" i="15" s="1"/>
  <c r="AL76" i="15" a="1"/>
  <c r="AL76" i="15" s="1"/>
  <c r="AL72" i="15" a="1"/>
  <c r="AL72" i="15" s="1"/>
  <c r="AL82" i="15" a="1"/>
  <c r="AL82" i="15" s="1"/>
  <c r="AL75" i="15" a="1"/>
  <c r="AL75" i="15" s="1"/>
  <c r="AL81" i="15" a="1"/>
  <c r="AL81" i="15" s="1"/>
  <c r="AL73" i="15" a="1"/>
  <c r="AL73" i="15" s="1"/>
  <c r="AL87" i="15" a="1"/>
  <c r="AL87" i="15" s="1"/>
  <c r="AL71" i="15" a="1"/>
  <c r="AL71" i="15" s="1"/>
  <c r="AL77" i="15" a="1"/>
  <c r="AL77" i="15" s="1"/>
  <c r="AL89" i="15" a="1"/>
  <c r="AL89" i="15" s="1"/>
  <c r="AL83" i="15" a="1"/>
  <c r="AL83" i="15" s="1"/>
  <c r="AL90" i="15" a="1"/>
  <c r="AL90" i="15" s="1"/>
  <c r="AL79" i="15" a="1"/>
  <c r="AL79" i="15" s="1"/>
  <c r="AL78" i="15" a="1"/>
  <c r="AL78" i="15" s="1"/>
  <c r="AL86" i="15" a="1"/>
  <c r="AL86" i="15" s="1"/>
  <c r="AL88" i="15" a="1"/>
  <c r="AL88" i="15" s="1"/>
  <c r="AL70" i="15" a="1"/>
  <c r="AL70" i="15" s="1"/>
  <c r="AL84" i="15" a="1"/>
  <c r="AL84" i="15" s="1"/>
  <c r="AL80" i="15" a="1"/>
  <c r="AL80" i="15" s="1"/>
  <c r="AL85" i="15" a="1"/>
  <c r="AL85" i="15" s="1"/>
  <c r="BJ659" i="15"/>
  <c r="BK659" i="15" s="1"/>
  <c r="BJ276" i="15"/>
  <c r="BK276" i="15" s="1"/>
  <c r="BJ327" i="15"/>
  <c r="BK327" i="15" s="1"/>
  <c r="BJ513" i="15"/>
  <c r="BK513" i="15" s="1"/>
  <c r="BJ535" i="15"/>
  <c r="BK535" i="15" s="1"/>
  <c r="BJ555" i="15"/>
  <c r="BK555" i="15" s="1"/>
  <c r="BJ492" i="15"/>
  <c r="BK492" i="15" s="1"/>
  <c r="BJ621" i="15"/>
  <c r="BK621" i="15" s="1"/>
  <c r="BJ616" i="15"/>
  <c r="BK616" i="15" s="1"/>
  <c r="AK71" i="15" a="1"/>
  <c r="AK71" i="15" s="1"/>
  <c r="AK69" i="15" a="1"/>
  <c r="AK69" i="15" s="1"/>
  <c r="AK80" i="15" a="1"/>
  <c r="AK80" i="15" s="1"/>
  <c r="AK86" i="15" a="1"/>
  <c r="AK86" i="15" s="1"/>
  <c r="AK79" i="15" a="1"/>
  <c r="AK79" i="15" s="1"/>
  <c r="AK73" i="15" a="1"/>
  <c r="AK73" i="15" s="1"/>
  <c r="AK74" i="15" a="1"/>
  <c r="AK74" i="15" s="1"/>
  <c r="AK89" i="15" a="1"/>
  <c r="AK89" i="15" s="1"/>
  <c r="AK84" i="15" a="1"/>
  <c r="AK84" i="15" s="1"/>
  <c r="AK88" i="15" a="1"/>
  <c r="AK88" i="15" s="1"/>
  <c r="AK78" i="15" a="1"/>
  <c r="AK78" i="15" s="1"/>
  <c r="AK90" i="15" a="1"/>
  <c r="AK90" i="15" s="1"/>
  <c r="AK83" i="15" a="1"/>
  <c r="AK83" i="15" s="1"/>
  <c r="AK75" i="15" a="1"/>
  <c r="AK75" i="15" s="1"/>
  <c r="AK87" i="15" a="1"/>
  <c r="AK87" i="15" s="1"/>
  <c r="AK76" i="15" a="1"/>
  <c r="AK76" i="15" s="1"/>
  <c r="AK72" i="15" a="1"/>
  <c r="AK72" i="15" s="1"/>
  <c r="AK70" i="15" a="1"/>
  <c r="AK70" i="15" s="1"/>
  <c r="AK81" i="15" a="1"/>
  <c r="AK81" i="15" s="1"/>
  <c r="AK85" i="15" a="1"/>
  <c r="AK85" i="15" s="1"/>
  <c r="AK77" i="15" a="1"/>
  <c r="AK77" i="15" s="1"/>
  <c r="AK82" i="15" a="1"/>
  <c r="AK82" i="15" s="1"/>
  <c r="BJ534" i="15"/>
  <c r="BK534" i="15" s="1"/>
  <c r="BJ717" i="15"/>
  <c r="BK717" i="15" s="1"/>
  <c r="BJ654" i="15"/>
  <c r="BK654" i="15" s="1"/>
  <c r="BJ679" i="15"/>
  <c r="BK679" i="15" s="1"/>
  <c r="BJ551" i="15"/>
  <c r="BK551" i="15" s="1"/>
  <c r="BJ608" i="15"/>
  <c r="BK608" i="15" s="1"/>
  <c r="BJ626" i="15"/>
  <c r="BK626" i="15" s="1"/>
  <c r="BJ575" i="15"/>
  <c r="BK575" i="15" s="1"/>
  <c r="BJ604" i="15"/>
  <c r="BK604" i="15" s="1"/>
  <c r="BJ634" i="15"/>
  <c r="BK634" i="15" s="1"/>
  <c r="BJ204" i="15"/>
  <c r="BK204" i="15" s="1"/>
  <c r="BJ456" i="15"/>
  <c r="BK456" i="15" s="1"/>
  <c r="BJ525" i="15"/>
  <c r="BK525" i="15" s="1"/>
  <c r="BJ638" i="15"/>
  <c r="BK638" i="15" s="1"/>
  <c r="BJ549" i="15"/>
  <c r="BK549" i="15" s="1"/>
  <c r="BJ526" i="15"/>
  <c r="BK526" i="15" s="1"/>
  <c r="BJ667" i="15"/>
  <c r="BK667" i="15" s="1"/>
  <c r="BJ483" i="15"/>
  <c r="BK483" i="15" s="1"/>
  <c r="BJ614" i="15"/>
  <c r="BK614" i="15" s="1"/>
  <c r="BJ701" i="15"/>
  <c r="BK701" i="15" s="1"/>
  <c r="BJ572" i="15"/>
  <c r="BK572" i="15" s="1"/>
  <c r="BJ593" i="15"/>
  <c r="BK593" i="15" s="1"/>
  <c r="BJ664" i="15"/>
  <c r="BK664" i="15" s="1"/>
  <c r="CH87" i="15"/>
  <c r="CI87" i="15" s="1"/>
  <c r="BJ198" i="15"/>
  <c r="BK198" i="15" s="1"/>
  <c r="BV1487" i="13"/>
  <c r="BW1487" i="13" s="1"/>
  <c r="BV1468" i="13"/>
  <c r="BW1468" i="13" s="1"/>
  <c r="BV1456" i="13"/>
  <c r="BW1456" i="13" s="1"/>
  <c r="BV1355" i="13"/>
  <c r="BW1355" i="13" s="1"/>
  <c r="BV1356" i="13"/>
  <c r="BW1356" i="13" s="1"/>
  <c r="BV1366" i="13"/>
  <c r="BW1366" i="13" s="1"/>
  <c r="BV1342" i="13"/>
  <c r="BW1342" i="13" s="1"/>
  <c r="AJ2848" i="13"/>
  <c r="BV1424" i="13"/>
  <c r="BW1424" i="13" s="1"/>
  <c r="BV1419" i="13"/>
  <c r="BW1419" i="13" s="1"/>
  <c r="BV1291" i="13"/>
  <c r="BW1291" i="13" s="1"/>
  <c r="BV1276" i="13"/>
  <c r="BW1276" i="13" s="1"/>
  <c r="BV1408" i="13"/>
  <c r="BW1408" i="13" s="1"/>
  <c r="BV1336" i="13"/>
  <c r="BW1336" i="13" s="1"/>
  <c r="BV1341" i="13"/>
  <c r="BW1341" i="13" s="1"/>
  <c r="BV1442" i="13"/>
  <c r="BW1442" i="13" s="1"/>
  <c r="BV1240" i="13"/>
  <c r="BW1240" i="13" s="1"/>
  <c r="BV1250" i="13"/>
  <c r="BW1250" i="13" s="1"/>
  <c r="BV1519" i="13"/>
  <c r="BW1519" i="13" s="1"/>
  <c r="BV1213" i="13"/>
  <c r="BW1213" i="13" s="1"/>
  <c r="BV1233" i="13"/>
  <c r="BW1233" i="13" s="1"/>
  <c r="BV1204" i="13"/>
  <c r="BW1204" i="13" s="1"/>
  <c r="BV1209" i="13"/>
  <c r="BW1209" i="13" s="1"/>
  <c r="BV1216" i="13"/>
  <c r="BW1216" i="13" s="1"/>
  <c r="BV1260" i="13"/>
  <c r="BW1260" i="13" s="1"/>
  <c r="BV1218" i="13"/>
  <c r="BW1218" i="13" s="1"/>
  <c r="BV1234" i="13"/>
  <c r="BW1234" i="13" s="1"/>
  <c r="BV1406" i="13"/>
  <c r="BW1406" i="13" s="1"/>
  <c r="BV1205" i="13"/>
  <c r="BW1205" i="13" s="1"/>
  <c r="BV1231" i="13"/>
  <c r="BW1231" i="13" s="1"/>
  <c r="BV1198" i="13"/>
  <c r="BW1198" i="13" s="1"/>
  <c r="BV1228" i="13"/>
  <c r="BW1228" i="13" s="1"/>
  <c r="BV1203" i="13"/>
  <c r="BW1203" i="13" s="1"/>
  <c r="BV1513" i="13"/>
  <c r="BW1513" i="13" s="1"/>
  <c r="BV1200" i="13"/>
  <c r="BW1200" i="13" s="1"/>
  <c r="BV1254" i="13"/>
  <c r="BW1254" i="13" s="1"/>
  <c r="BV1214" i="13"/>
  <c r="BW1214" i="13" s="1"/>
  <c r="BV1479" i="13"/>
  <c r="BW1479" i="13" s="1"/>
  <c r="BV1201" i="13"/>
  <c r="BW1201" i="13" s="1"/>
  <c r="BV1215" i="13"/>
  <c r="BW1215" i="13" s="1"/>
  <c r="BV1258" i="13"/>
  <c r="BW1258" i="13" s="1"/>
  <c r="BV1210" i="13"/>
  <c r="BW1210" i="13" s="1"/>
  <c r="BV1284" i="13"/>
  <c r="BW1284" i="13" s="1"/>
  <c r="BV1394" i="13"/>
  <c r="BW1394" i="13" s="1"/>
  <c r="BV1283" i="13"/>
  <c r="BW1283" i="13" s="1"/>
  <c r="BV1249" i="13"/>
  <c r="BW1249" i="13" s="1"/>
  <c r="BV1304" i="13"/>
  <c r="BW1304" i="13" s="1"/>
  <c r="BV1526" i="13"/>
  <c r="BW1526" i="13" s="1"/>
  <c r="BV1505" i="13"/>
  <c r="BW1505" i="13" s="1"/>
  <c r="BV1467" i="13"/>
  <c r="BW1467" i="13" s="1"/>
  <c r="BV1503" i="13"/>
  <c r="BW1503" i="13" s="1"/>
  <c r="BV1400" i="13"/>
  <c r="BW1400" i="13" s="1"/>
  <c r="BV1507" i="13"/>
  <c r="BW1507" i="13" s="1"/>
  <c r="BV1488" i="13"/>
  <c r="BW1488" i="13" s="1"/>
  <c r="BV1402" i="13"/>
  <c r="BW1402" i="13" s="1"/>
  <c r="BV1510" i="13"/>
  <c r="BW1510" i="13" s="1"/>
  <c r="BV1444" i="13"/>
  <c r="BW1444" i="13" s="1"/>
  <c r="BV1430" i="13"/>
  <c r="BW1430" i="13" s="1"/>
  <c r="BV1358" i="13"/>
  <c r="BW1358" i="13" s="1"/>
  <c r="BV1396" i="13"/>
  <c r="BW1396" i="13" s="1"/>
  <c r="BV1410" i="13"/>
  <c r="BW1410" i="13" s="1"/>
  <c r="BV1318" i="13"/>
  <c r="BW1318" i="13" s="1"/>
  <c r="BV1352" i="13"/>
  <c r="BW1352" i="13" s="1"/>
  <c r="BV1323" i="13"/>
  <c r="BW1323" i="13" s="1"/>
  <c r="BV1414" i="13"/>
  <c r="BW1414" i="13" s="1"/>
  <c r="BV1310" i="13"/>
  <c r="BW1310" i="13" s="1"/>
  <c r="BV1343" i="13"/>
  <c r="BW1343" i="13" s="1"/>
  <c r="BV1380" i="13"/>
  <c r="BW1380" i="13" s="1"/>
  <c r="BV1244" i="13"/>
  <c r="BW1244" i="13" s="1"/>
  <c r="BV1269" i="13"/>
  <c r="BW1269" i="13" s="1"/>
  <c r="BV1268" i="13"/>
  <c r="BW1268" i="13" s="1"/>
  <c r="BV1369" i="13"/>
  <c r="BW1369" i="13" s="1"/>
  <c r="BV1235" i="13"/>
  <c r="BW1235" i="13" s="1"/>
  <c r="BV1259" i="13"/>
  <c r="BW1259" i="13" s="1"/>
  <c r="BV1265" i="13"/>
  <c r="BW1265" i="13" s="1"/>
  <c r="BV1208" i="13"/>
  <c r="BW1208" i="13" s="1"/>
  <c r="BV1297" i="13"/>
  <c r="BW1297" i="13" s="1"/>
  <c r="BV1226" i="13"/>
  <c r="BW1226" i="13" s="1"/>
  <c r="BV1319" i="13"/>
  <c r="BW1319" i="13" s="1"/>
  <c r="BV1274" i="13"/>
  <c r="BW1274" i="13" s="1"/>
  <c r="BV1251" i="13"/>
  <c r="BW1251" i="13" s="1"/>
  <c r="BV1221" i="13"/>
  <c r="BW1221" i="13" s="1"/>
  <c r="BV1219" i="13"/>
  <c r="BW1219" i="13" s="1"/>
  <c r="BV1248" i="13"/>
  <c r="BW1248" i="13" s="1"/>
  <c r="BV1285" i="13"/>
  <c r="BW1285" i="13" s="1"/>
  <c r="BV1237" i="13"/>
  <c r="BW1237" i="13" s="1"/>
  <c r="BV1220" i="13"/>
  <c r="BW1220" i="13" s="1"/>
  <c r="BV1224" i="13"/>
  <c r="BW1224" i="13" s="1"/>
  <c r="BV1246" i="13"/>
  <c r="BW1246" i="13" s="1"/>
  <c r="BV1193" i="13"/>
  <c r="BW1193" i="13" s="1"/>
  <c r="BV1207" i="13"/>
  <c r="BW1207" i="13" s="1"/>
  <c r="BV1223" i="13"/>
  <c r="BW1223" i="13" s="1"/>
  <c r="BV1212" i="13"/>
  <c r="BW1212" i="13" s="1"/>
  <c r="BV1197" i="13"/>
  <c r="BW1197" i="13" s="1"/>
  <c r="BV1222" i="13"/>
  <c r="BW1222" i="13" s="1"/>
  <c r="BV1217" i="13"/>
  <c r="BW1217" i="13" s="1"/>
  <c r="AY807" i="13"/>
  <c r="B817" i="13" s="1"/>
  <c r="BV1350" i="13"/>
  <c r="BW1350" i="13" s="1"/>
  <c r="BV1153" i="13"/>
  <c r="BW1153" i="13" s="1"/>
  <c r="BV1465" i="13"/>
  <c r="BW1465" i="13" s="1"/>
  <c r="BV1157" i="13"/>
  <c r="BW1157" i="13" s="1"/>
  <c r="BV1102" i="13"/>
  <c r="BW1102" i="13" s="1"/>
  <c r="BV1524" i="13"/>
  <c r="BW1524" i="13" s="1"/>
  <c r="BV1192" i="13"/>
  <c r="BW1192" i="13" s="1"/>
  <c r="BV1515" i="13"/>
  <c r="BW1515" i="13" s="1"/>
  <c r="BV1427" i="13"/>
  <c r="BW1427" i="13" s="1"/>
  <c r="BV1329" i="13"/>
  <c r="BW1329" i="13" s="1"/>
  <c r="BV1296" i="13"/>
  <c r="BW1296" i="13" s="1"/>
  <c r="BV1112" i="13"/>
  <c r="BW1112" i="13" s="1"/>
  <c r="BV1448" i="13"/>
  <c r="BW1448" i="13" s="1"/>
  <c r="BV1447" i="13"/>
  <c r="BW1447" i="13" s="1"/>
  <c r="BV1475" i="13"/>
  <c r="BW1475" i="13" s="1"/>
  <c r="BV1339" i="13"/>
  <c r="BW1339" i="13" s="1"/>
  <c r="BV1453" i="13"/>
  <c r="BW1453" i="13" s="1"/>
  <c r="BV1434" i="13"/>
  <c r="BW1434" i="13" s="1"/>
  <c r="BV1317" i="13"/>
  <c r="BW1317" i="13" s="1"/>
  <c r="BV1289" i="13"/>
  <c r="BW1289" i="13" s="1"/>
  <c r="BV1426" i="13"/>
  <c r="BW1426" i="13" s="1"/>
  <c r="BV1301" i="13"/>
  <c r="BW1301" i="13" s="1"/>
  <c r="BV1281" i="13"/>
  <c r="BW1281" i="13" s="1"/>
  <c r="BV1245" i="13"/>
  <c r="BW1245" i="13" s="1"/>
  <c r="BV1387" i="13"/>
  <c r="BW1387" i="13" s="1"/>
  <c r="BV1264" i="13"/>
  <c r="BW1264" i="13" s="1"/>
  <c r="BV1271" i="13"/>
  <c r="BW1271" i="13" s="1"/>
  <c r="BV1242" i="13"/>
  <c r="BW1242" i="13" s="1"/>
  <c r="BV1411" i="13"/>
  <c r="BW1411" i="13" s="1"/>
  <c r="BV1476" i="13"/>
  <c r="BW1476" i="13" s="1"/>
  <c r="BV1307" i="13"/>
  <c r="BW1307" i="13" s="1"/>
  <c r="BV1195" i="13"/>
  <c r="BW1195" i="13" s="1"/>
  <c r="BV1236" i="13"/>
  <c r="BW1236" i="13" s="1"/>
  <c r="BV1211" i="13"/>
  <c r="BW1211" i="13" s="1"/>
  <c r="BV1202" i="13"/>
  <c r="BW1202" i="13" s="1"/>
  <c r="BV1334" i="13"/>
  <c r="BW1334" i="13" s="1"/>
  <c r="BV1230" i="13"/>
  <c r="BW1230" i="13" s="1"/>
  <c r="BV1252" i="13"/>
  <c r="BW1252" i="13" s="1"/>
  <c r="BV1194" i="13"/>
  <c r="BW1194" i="13" s="1"/>
  <c r="BV1227" i="13"/>
  <c r="BW1227" i="13" s="1"/>
  <c r="BV1229" i="13"/>
  <c r="BW1229" i="13" s="1"/>
  <c r="BV1206" i="13"/>
  <c r="BW1206" i="13" s="1"/>
  <c r="BV1196" i="13"/>
  <c r="BW1196" i="13" s="1"/>
  <c r="BV1225" i="13"/>
  <c r="BW1225" i="13" s="1"/>
  <c r="BV1261" i="13"/>
  <c r="BW1261" i="13" s="1"/>
  <c r="BV1199" i="13"/>
  <c r="BW1199" i="13" s="1"/>
  <c r="BV1131" i="13"/>
  <c r="BW1131" i="13" s="1"/>
  <c r="BV1298" i="13"/>
  <c r="BW1298" i="13" s="1"/>
  <c r="BV1371" i="13"/>
  <c r="BW1371" i="13" s="1"/>
  <c r="BV1508" i="13"/>
  <c r="BW1508" i="13" s="1"/>
  <c r="BV1273" i="13"/>
  <c r="BW1273" i="13" s="1"/>
  <c r="BV1509" i="13"/>
  <c r="BW1509" i="13" s="1"/>
  <c r="BV1491" i="13"/>
  <c r="BW1491" i="13" s="1"/>
  <c r="BV1272" i="13"/>
  <c r="BW1272" i="13" s="1"/>
  <c r="BV1287" i="13"/>
  <c r="BW1287" i="13" s="1"/>
  <c r="BV1521" i="13"/>
  <c r="BW1521" i="13" s="1"/>
  <c r="BV1432" i="13"/>
  <c r="BW1432" i="13" s="1"/>
  <c r="BV1360" i="13"/>
  <c r="BW1360" i="13" s="1"/>
  <c r="BV1461" i="13"/>
  <c r="BW1461" i="13" s="1"/>
  <c r="BV1364" i="13"/>
  <c r="BW1364" i="13" s="1"/>
  <c r="BV1392" i="13"/>
  <c r="BW1392" i="13" s="1"/>
  <c r="BV1267" i="13"/>
  <c r="BW1267" i="13" s="1"/>
  <c r="BV1238" i="13"/>
  <c r="BW1238" i="13" s="1"/>
  <c r="BV1247" i="13"/>
  <c r="BW1247" i="13" s="1"/>
  <c r="BV1429" i="13"/>
  <c r="BW1429" i="13" s="1"/>
  <c r="BV1275" i="13"/>
  <c r="BW1275" i="13" s="1"/>
  <c r="BV1255" i="13"/>
  <c r="BW1255" i="13" s="1"/>
  <c r="BV1190" i="13"/>
  <c r="BW1190" i="13" s="1"/>
  <c r="BV1115" i="13"/>
  <c r="BW1115" i="13" s="1"/>
  <c r="BV1390" i="13"/>
  <c r="BW1390" i="13" s="1"/>
  <c r="BV1504" i="13"/>
  <c r="BW1504" i="13" s="1"/>
  <c r="BV1354" i="13"/>
  <c r="BW1354" i="13" s="1"/>
  <c r="BV1347" i="13"/>
  <c r="BW1347" i="13" s="1"/>
  <c r="BV1348" i="13"/>
  <c r="BW1348" i="13" s="1"/>
  <c r="BV1403" i="13"/>
  <c r="BW1403" i="13" s="1"/>
  <c r="BV1353" i="13"/>
  <c r="BW1353" i="13" s="1"/>
  <c r="BV1330" i="13"/>
  <c r="BW1330" i="13" s="1"/>
  <c r="BV1306" i="13"/>
  <c r="BW1306" i="13" s="1"/>
  <c r="BV1501" i="13"/>
  <c r="BW1501" i="13" s="1"/>
  <c r="BV1160" i="13"/>
  <c r="BW1160" i="13" s="1"/>
  <c r="BV1094" i="13"/>
  <c r="BW1094" i="13" s="1"/>
  <c r="BV1423" i="13"/>
  <c r="BW1423" i="13" s="1"/>
  <c r="BV1270" i="13"/>
  <c r="BW1270" i="13" s="1"/>
  <c r="AW1664" i="13"/>
  <c r="BV1090" i="13"/>
  <c r="BW1090" i="13" s="1"/>
  <c r="BV1514" i="13"/>
  <c r="BW1514" i="13" s="1"/>
  <c r="BV1511" i="13"/>
  <c r="BW1511" i="13" s="1"/>
  <c r="BV1373" i="13"/>
  <c r="BW1373" i="13" s="1"/>
  <c r="BV1328" i="13"/>
  <c r="BW1328" i="13" s="1"/>
  <c r="B648" i="13"/>
  <c r="BV1158" i="13"/>
  <c r="BW1158" i="13" s="1"/>
  <c r="BV1389" i="13"/>
  <c r="BW1389" i="13" s="1"/>
  <c r="BV1492" i="13"/>
  <c r="BW1492" i="13" s="1"/>
  <c r="BV1437" i="13"/>
  <c r="BW1437" i="13" s="1"/>
  <c r="BV1563" i="13"/>
  <c r="BW1563" i="13" s="1"/>
  <c r="BV1139" i="13"/>
  <c r="BW1139" i="13" s="1"/>
  <c r="BV1420" i="13"/>
  <c r="BW1420" i="13" s="1"/>
  <c r="BV1416" i="13"/>
  <c r="BW1416" i="13" s="1"/>
  <c r="BV1485" i="13"/>
  <c r="BW1485" i="13" s="1"/>
  <c r="BV1368" i="13"/>
  <c r="BW1368" i="13" s="1"/>
  <c r="BV1499" i="13"/>
  <c r="BW1499" i="13" s="1"/>
  <c r="BV1303" i="13"/>
  <c r="BW1303" i="13" s="1"/>
  <c r="BV1286" i="13"/>
  <c r="BW1286" i="13" s="1"/>
  <c r="BV1517" i="13"/>
  <c r="BW1517" i="13" s="1"/>
  <c r="BV1399" i="13"/>
  <c r="BW1399" i="13" s="1"/>
  <c r="BV1362" i="13"/>
  <c r="BW1362" i="13" s="1"/>
  <c r="BV1428" i="13"/>
  <c r="BW1428" i="13" s="1"/>
  <c r="BV1313" i="13"/>
  <c r="BW1313" i="13" s="1"/>
  <c r="BV1278" i="13"/>
  <c r="BW1278" i="13" s="1"/>
  <c r="BV1496" i="13"/>
  <c r="BW1496" i="13" s="1"/>
  <c r="BV1459" i="13"/>
  <c r="BW1459" i="13" s="1"/>
  <c r="BV1288" i="13"/>
  <c r="BW1288" i="13" s="1"/>
  <c r="BV1256" i="13"/>
  <c r="BW1256" i="13" s="1"/>
  <c r="BV1243" i="13"/>
  <c r="BW1243" i="13" s="1"/>
  <c r="BV1388" i="13"/>
  <c r="BW1388" i="13" s="1"/>
  <c r="BV1257" i="13"/>
  <c r="BW1257" i="13" s="1"/>
  <c r="BV1173" i="13"/>
  <c r="BW1173" i="13" s="1"/>
  <c r="BV1101" i="13"/>
  <c r="BW1101" i="13" s="1"/>
  <c r="BV1320" i="13"/>
  <c r="BW1320" i="13" s="1"/>
  <c r="BV1331" i="13"/>
  <c r="BW1331" i="13" s="1"/>
  <c r="BV1324" i="13"/>
  <c r="BW1324" i="13" s="1"/>
  <c r="BV1469" i="13"/>
  <c r="BW1469" i="13" s="1"/>
  <c r="BV1253" i="13"/>
  <c r="BW1253" i="13" s="1"/>
  <c r="AH454" i="17"/>
  <c r="AG344" i="17"/>
  <c r="B348" i="17" s="1"/>
  <c r="AH344" i="17"/>
  <c r="B350" i="17" s="1"/>
  <c r="AT182" i="17"/>
  <c r="AG1636" i="13"/>
  <c r="AH1636" i="13" s="1"/>
  <c r="AI1636" i="13" s="1"/>
  <c r="AG1164" i="13"/>
  <c r="AH1164" i="13" s="1"/>
  <c r="AI1164" i="13" s="1"/>
  <c r="D2717" i="13"/>
  <c r="AK1282" i="13"/>
  <c r="G2471" i="13"/>
  <c r="G2680" i="13"/>
  <c r="D2540" i="13"/>
  <c r="G2225" i="13"/>
  <c r="G2534" i="13"/>
  <c r="D2814" i="13"/>
  <c r="D2323" i="13"/>
  <c r="G1976" i="13"/>
  <c r="G2261" i="13"/>
  <c r="D2174" i="13"/>
  <c r="G2788" i="13"/>
  <c r="G2472" i="13"/>
  <c r="D2497" i="13"/>
  <c r="G2715" i="13"/>
  <c r="G2331" i="13"/>
  <c r="D2568" i="13"/>
  <c r="G2762" i="13"/>
  <c r="G2376" i="13"/>
  <c r="AK1340" i="13"/>
  <c r="G2657" i="13"/>
  <c r="G2257" i="13"/>
  <c r="D1856" i="13"/>
  <c r="G2447" i="13"/>
  <c r="G2592" i="13"/>
  <c r="D2524" i="13"/>
  <c r="G1945" i="13"/>
  <c r="D1873" i="13"/>
  <c r="AG1152" i="13"/>
  <c r="AH1152" i="13" s="1"/>
  <c r="AI1152" i="13" s="1"/>
  <c r="G2549" i="13"/>
  <c r="D2758" i="13"/>
  <c r="D2723" i="13"/>
  <c r="G2780" i="13"/>
  <c r="G2416" i="13"/>
  <c r="AK1270" i="13"/>
  <c r="G2699" i="13"/>
  <c r="G2323" i="13"/>
  <c r="AK1397" i="13"/>
  <c r="G2165" i="13"/>
  <c r="D2228" i="13"/>
  <c r="D2495" i="13"/>
  <c r="G2641" i="13"/>
  <c r="D2685" i="13"/>
  <c r="G2130" i="13"/>
  <c r="G1843" i="13"/>
  <c r="D2500" i="13"/>
  <c r="G2209" i="13"/>
  <c r="G1913" i="13"/>
  <c r="D1817" i="13"/>
  <c r="D2603" i="13"/>
  <c r="G1960" i="13"/>
  <c r="D2534" i="13"/>
  <c r="D2715" i="13"/>
  <c r="D2522" i="13"/>
  <c r="G2452" i="13"/>
  <c r="D2425" i="13"/>
  <c r="G2046" i="13"/>
  <c r="D2544" i="13"/>
  <c r="G2730" i="13"/>
  <c r="G1749" i="13"/>
  <c r="G2052" i="13"/>
  <c r="BV1346" i="13"/>
  <c r="BW1346" i="13" s="1"/>
  <c r="BV1438" i="13"/>
  <c r="BW1438" i="13" s="1"/>
  <c r="BV1277" i="13"/>
  <c r="BW1277" i="13" s="1"/>
  <c r="BV1309" i="13"/>
  <c r="BW1309" i="13" s="1"/>
  <c r="BV1599" i="13"/>
  <c r="BW1599" i="13" s="1"/>
  <c r="G1739" i="13"/>
  <c r="D2589" i="13"/>
  <c r="D2381" i="13"/>
  <c r="G2162" i="13"/>
  <c r="G1986" i="13"/>
  <c r="G2375" i="13"/>
  <c r="D2572" i="13"/>
  <c r="D2396" i="13"/>
  <c r="G2185" i="13"/>
  <c r="G1961" i="13"/>
  <c r="G2704" i="13"/>
  <c r="D2627" i="13"/>
  <c r="D2379" i="13"/>
  <c r="G2709" i="13"/>
  <c r="G2501" i="13"/>
  <c r="G2277" i="13"/>
  <c r="G1811" i="13"/>
  <c r="D2738" i="13"/>
  <c r="D2314" i="13"/>
  <c r="G2636" i="13"/>
  <c r="G2396" i="13"/>
  <c r="G2776" i="13"/>
  <c r="AK1198" i="13"/>
  <c r="G1830" i="13"/>
  <c r="D2805" i="13"/>
  <c r="G1965" i="13"/>
  <c r="G2266" i="13"/>
  <c r="AG1428" i="13"/>
  <c r="AH1428" i="13" s="1"/>
  <c r="AI1428" i="13" s="1"/>
  <c r="D2295" i="13"/>
  <c r="G2593" i="13"/>
  <c r="G2297" i="13"/>
  <c r="AT2245" i="13"/>
  <c r="BV1439" i="13"/>
  <c r="BW1439" i="13" s="1"/>
  <c r="BV1533" i="13"/>
  <c r="BW1533" i="13" s="1"/>
  <c r="AG1562" i="13"/>
  <c r="AH1562" i="13" s="1"/>
  <c r="AI1562" i="13" s="1"/>
  <c r="D1968" i="13"/>
  <c r="D2349" i="13"/>
  <c r="G2511" i="13"/>
  <c r="G2335" i="13"/>
  <c r="D1967" i="13"/>
  <c r="D2340" i="13"/>
  <c r="G2726" i="13"/>
  <c r="G1929" i="13"/>
  <c r="D2231" i="13"/>
  <c r="D1758" i="13"/>
  <c r="G2096" i="13"/>
  <c r="G1856" i="13"/>
  <c r="D2726" i="13"/>
  <c r="D2741" i="13"/>
  <c r="D2714" i="13"/>
  <c r="D2266" i="13"/>
  <c r="G2604" i="13"/>
  <c r="G2372" i="13"/>
  <c r="G2352" i="13"/>
  <c r="D2297" i="13"/>
  <c r="G2339" i="13"/>
  <c r="AG1533" i="13"/>
  <c r="AH1533" i="13" s="1"/>
  <c r="AI1533" i="13" s="1"/>
  <c r="D1851" i="13"/>
  <c r="G2157" i="13"/>
  <c r="G2482" i="13"/>
  <c r="D2550" i="13"/>
  <c r="D2511" i="13"/>
  <c r="G2809" i="13"/>
  <c r="BV1553" i="13"/>
  <c r="BW1553" i="13" s="1"/>
  <c r="BV1565" i="13"/>
  <c r="BW1565" i="13" s="1"/>
  <c r="G1764" i="13"/>
  <c r="G1876" i="13"/>
  <c r="G2681" i="13"/>
  <c r="G2212" i="13"/>
  <c r="AK1172" i="13"/>
  <c r="D1866" i="13"/>
  <c r="D1978" i="13"/>
  <c r="D2090" i="13"/>
  <c r="D2777" i="13"/>
  <c r="G2768" i="13"/>
  <c r="AK1571" i="13"/>
  <c r="G2338" i="13"/>
  <c r="G1981" i="13"/>
  <c r="G2093" i="13"/>
  <c r="G2786" i="13"/>
  <c r="D1747" i="13"/>
  <c r="AG1277" i="13"/>
  <c r="AH1277" i="13" s="1"/>
  <c r="AI1277" i="13" s="1"/>
  <c r="D1971" i="13"/>
  <c r="D2664" i="13"/>
  <c r="G2440" i="13"/>
  <c r="G2387" i="13"/>
  <c r="G2499" i="13"/>
  <c r="G2611" i="13"/>
  <c r="G2723" i="13"/>
  <c r="D1796" i="13"/>
  <c r="AK1326" i="13"/>
  <c r="AK1438" i="13"/>
  <c r="AG1550" i="13"/>
  <c r="AH1550" i="13" s="1"/>
  <c r="AI1550" i="13" s="1"/>
  <c r="G1803" i="13"/>
  <c r="AG1547" i="13"/>
  <c r="AH1547" i="13" s="1"/>
  <c r="AI1547" i="13" s="1"/>
  <c r="G2348" i="13"/>
  <c r="G2460" i="13"/>
  <c r="G2684" i="13"/>
  <c r="G2796" i="13"/>
  <c r="D2338" i="13"/>
  <c r="D2450" i="13"/>
  <c r="AK1511" i="13"/>
  <c r="D2786" i="13"/>
  <c r="D2819" i="13"/>
  <c r="G2504" i="13"/>
  <c r="D2462" i="13"/>
  <c r="G1704" i="13"/>
  <c r="G1816" i="13"/>
  <c r="G2509" i="13"/>
  <c r="G2733" i="13"/>
  <c r="AG1112" i="13"/>
  <c r="AH1112" i="13" s="1"/>
  <c r="AI1112" i="13" s="1"/>
  <c r="D1806" i="13"/>
  <c r="D2499" i="13"/>
  <c r="G2353" i="13"/>
  <c r="G2577" i="13"/>
  <c r="G2108" i="13"/>
  <c r="D2343" i="13"/>
  <c r="AK1292" i="13"/>
  <c r="D1986" i="13"/>
  <c r="D2791" i="13"/>
  <c r="D2793" i="13"/>
  <c r="G2808" i="13"/>
  <c r="AG1603" i="13"/>
  <c r="AH1603" i="13" s="1"/>
  <c r="AI1603" i="13" s="1"/>
  <c r="G1765" i="13"/>
  <c r="G1877" i="13"/>
  <c r="G2425" i="13"/>
  <c r="G2537" i="13"/>
  <c r="G2649" i="13"/>
  <c r="G2761" i="13"/>
  <c r="D2303" i="13"/>
  <c r="D1834" i="13"/>
  <c r="AK1476" i="13"/>
  <c r="D2751" i="13"/>
  <c r="D2776" i="13"/>
  <c r="G2616" i="13"/>
  <c r="G2306" i="13"/>
  <c r="G1837" i="13"/>
  <c r="G2530" i="13"/>
  <c r="G2061" i="13"/>
  <c r="D1715" i="13"/>
  <c r="AK1245" i="13"/>
  <c r="AG1357" i="13"/>
  <c r="AH1357" i="13" s="1"/>
  <c r="AI1357" i="13" s="1"/>
  <c r="D2808" i="13"/>
  <c r="AG1579" i="13"/>
  <c r="AH1579" i="13" s="1"/>
  <c r="AI1579" i="13" s="1"/>
  <c r="G2355" i="13"/>
  <c r="G2467" i="13"/>
  <c r="G2691" i="13"/>
  <c r="D1764" i="13"/>
  <c r="D2457" i="13"/>
  <c r="D1988" i="13"/>
  <c r="D2100" i="13"/>
  <c r="D2438" i="13"/>
  <c r="G2428" i="13"/>
  <c r="G2540" i="13"/>
  <c r="G2652" i="13"/>
  <c r="G2764" i="13"/>
  <c r="D2418" i="13"/>
  <c r="AK1479" i="13"/>
  <c r="AK1591" i="13"/>
  <c r="D2182" i="13"/>
  <c r="G1779" i="13"/>
  <c r="D1753" i="13"/>
  <c r="G2253" i="13"/>
  <c r="G2477" i="13"/>
  <c r="G2008" i="13"/>
  <c r="G2120" i="13"/>
  <c r="G2813" i="13"/>
  <c r="D1886" i="13"/>
  <c r="AK1416" i="13"/>
  <c r="D2691" i="13"/>
  <c r="G2448" i="13"/>
  <c r="D2017" i="13"/>
  <c r="G2326" i="13"/>
  <c r="G2438" i="13"/>
  <c r="G1969" i="13"/>
  <c r="G2774" i="13"/>
  <c r="G2265" i="13"/>
  <c r="G2401" i="13"/>
  <c r="G1964" i="13"/>
  <c r="AG1100" i="13"/>
  <c r="AH1100" i="13" s="1"/>
  <c r="AI1100" i="13" s="1"/>
  <c r="D2543" i="13"/>
  <c r="AG1532" i="13"/>
  <c r="AH1532" i="13" s="1"/>
  <c r="AI1532" i="13" s="1"/>
  <c r="AK1565" i="13"/>
  <c r="G2568" i="13"/>
  <c r="D2702" i="13"/>
  <c r="G2370" i="13"/>
  <c r="G2634" i="13"/>
  <c r="G2189" i="13"/>
  <c r="D2336" i="13"/>
  <c r="D2464" i="13"/>
  <c r="D2744" i="13"/>
  <c r="AG1491" i="13"/>
  <c r="AH1491" i="13" s="1"/>
  <c r="AI1491" i="13" s="1"/>
  <c r="G2371" i="13"/>
  <c r="G1926" i="13"/>
  <c r="G2054" i="13"/>
  <c r="G2182" i="13"/>
  <c r="AK1158" i="13"/>
  <c r="D1868" i="13"/>
  <c r="D2721" i="13"/>
  <c r="G2520" i="13"/>
  <c r="G2276" i="13"/>
  <c r="G2404" i="13"/>
  <c r="G2668" i="13"/>
  <c r="G2223" i="13"/>
  <c r="AK1199" i="13"/>
  <c r="AK1327" i="13"/>
  <c r="AK1455" i="13"/>
  <c r="D2746" i="13"/>
  <c r="D2787" i="13"/>
  <c r="G2536" i="13"/>
  <c r="G2325" i="13"/>
  <c r="G2453" i="13"/>
  <c r="G2581" i="13"/>
  <c r="G2717" i="13"/>
  <c r="D2411" i="13"/>
  <c r="D2539" i="13"/>
  <c r="D2667" i="13"/>
  <c r="AG1626" i="13"/>
  <c r="AH1626" i="13" s="1"/>
  <c r="AI1626" i="13" s="1"/>
  <c r="D2542" i="13"/>
  <c r="G1753" i="13"/>
  <c r="G1873" i="13"/>
  <c r="G1993" i="13"/>
  <c r="G2814" i="13"/>
  <c r="AG1193" i="13"/>
  <c r="AH1193" i="13" s="1"/>
  <c r="AI1193" i="13" s="1"/>
  <c r="D2468" i="13"/>
  <c r="D2580" i="13"/>
  <c r="G2760" i="13"/>
  <c r="G2415" i="13"/>
  <c r="G1946" i="13"/>
  <c r="G2058" i="13"/>
  <c r="G2751" i="13"/>
  <c r="D1712" i="13"/>
  <c r="D2405" i="13"/>
  <c r="AG1354" i="13"/>
  <c r="AH1354" i="13" s="1"/>
  <c r="AI1354" i="13" s="1"/>
  <c r="AG1466" i="13"/>
  <c r="AH1466" i="13" s="1"/>
  <c r="AI1466" i="13" s="1"/>
  <c r="D2749" i="13"/>
  <c r="G2163" i="13"/>
  <c r="G2273" i="13"/>
  <c r="G2553" i="13"/>
  <c r="G2124" i="13"/>
  <c r="D1690" i="13"/>
  <c r="D1826" i="13"/>
  <c r="AG1540" i="13"/>
  <c r="AH1540" i="13" s="1"/>
  <c r="AI1540" i="13" s="1"/>
  <c r="AG1573" i="13"/>
  <c r="AH1573" i="13" s="1"/>
  <c r="AI1573" i="13" s="1"/>
  <c r="G2067" i="13"/>
  <c r="G2378" i="13"/>
  <c r="G1933" i="13"/>
  <c r="G2069" i="13"/>
  <c r="G2778" i="13"/>
  <c r="D2344" i="13"/>
  <c r="D1891" i="13"/>
  <c r="D2600" i="13"/>
  <c r="D2768" i="13"/>
  <c r="AG1658" i="13"/>
  <c r="AH1658" i="13" s="1"/>
  <c r="AI1658" i="13" s="1"/>
  <c r="G1798" i="13"/>
  <c r="G2515" i="13"/>
  <c r="G2190" i="13"/>
  <c r="D2465" i="13"/>
  <c r="AG1430" i="13"/>
  <c r="AH1430" i="13" s="1"/>
  <c r="AI1430" i="13" s="1"/>
  <c r="D2729" i="13"/>
  <c r="G2576" i="13"/>
  <c r="G1831" i="13"/>
  <c r="G2095" i="13"/>
  <c r="G2812" i="13"/>
  <c r="AK1207" i="13"/>
  <c r="D2498" i="13"/>
  <c r="D2626" i="13"/>
  <c r="D2762" i="13"/>
  <c r="G2584" i="13"/>
  <c r="D2606" i="13"/>
  <c r="G1752" i="13"/>
  <c r="G1880" i="13"/>
  <c r="G2597" i="13"/>
  <c r="G2144" i="13"/>
  <c r="D2291" i="13"/>
  <c r="AK1256" i="13"/>
  <c r="D1966" i="13"/>
  <c r="D2675" i="13"/>
  <c r="G1683" i="13"/>
  <c r="D2081" i="13"/>
  <c r="G2342" i="13"/>
  <c r="G2582" i="13"/>
  <c r="G2121" i="13"/>
  <c r="D2252" i="13"/>
  <c r="D2364" i="13"/>
  <c r="D2007" i="13"/>
  <c r="D2270" i="13"/>
  <c r="G1730" i="13"/>
  <c r="G1842" i="13"/>
  <c r="G2535" i="13"/>
  <c r="G2647" i="13"/>
  <c r="G2759" i="13"/>
  <c r="D1832" i="13"/>
  <c r="D2525" i="13"/>
  <c r="D2637" i="13"/>
  <c r="D2184" i="13"/>
  <c r="G1700" i="13"/>
  <c r="G2561" i="13"/>
  <c r="G2132" i="13"/>
  <c r="D2279" i="13"/>
  <c r="AK1260" i="13"/>
  <c r="D2575" i="13"/>
  <c r="AK1548" i="13"/>
  <c r="G2688" i="13"/>
  <c r="G2821" i="13"/>
  <c r="G1805" i="13"/>
  <c r="G2522" i="13"/>
  <c r="G2658" i="13"/>
  <c r="G2213" i="13"/>
  <c r="D1771" i="13"/>
  <c r="AG1317" i="13"/>
  <c r="AH1317" i="13" s="1"/>
  <c r="AI1317" i="13" s="1"/>
  <c r="AK1445" i="13"/>
  <c r="D2784" i="13"/>
  <c r="G1678" i="13"/>
  <c r="G1814" i="13"/>
  <c r="G2523" i="13"/>
  <c r="G2779" i="13"/>
  <c r="D2337" i="13"/>
  <c r="D2473" i="13"/>
  <c r="D2609" i="13"/>
  <c r="G2051" i="13"/>
  <c r="G1839" i="13"/>
  <c r="G1975" i="13"/>
  <c r="G2692" i="13"/>
  <c r="G2820" i="13"/>
  <c r="D2378" i="13"/>
  <c r="AK1343" i="13"/>
  <c r="AG1607" i="13"/>
  <c r="AH1607" i="13" s="1"/>
  <c r="AI1607" i="13" s="1"/>
  <c r="AK1561" i="13"/>
  <c r="G2624" i="13"/>
  <c r="D2638" i="13"/>
  <c r="G2469" i="13"/>
  <c r="G2741" i="13"/>
  <c r="AG1136" i="13"/>
  <c r="AH1136" i="13" s="1"/>
  <c r="AI1136" i="13" s="1"/>
  <c r="D2427" i="13"/>
  <c r="D1974" i="13"/>
  <c r="AK1520" i="13"/>
  <c r="G2544" i="13"/>
  <c r="G1769" i="13"/>
  <c r="G2470" i="13"/>
  <c r="G2590" i="13"/>
  <c r="G2129" i="13"/>
  <c r="D2372" i="13"/>
  <c r="AK1321" i="13"/>
  <c r="D2596" i="13"/>
  <c r="D2708" i="13"/>
  <c r="D2374" i="13"/>
  <c r="G1738" i="13"/>
  <c r="G2543" i="13"/>
  <c r="G2767" i="13"/>
  <c r="D2309" i="13"/>
  <c r="D2421" i="13"/>
  <c r="D2533" i="13"/>
  <c r="D2064" i="13"/>
  <c r="D2813" i="13"/>
  <c r="G1708" i="13"/>
  <c r="G1852" i="13"/>
  <c r="G2721" i="13"/>
  <c r="AK1124" i="13"/>
  <c r="D2431" i="13"/>
  <c r="D2719" i="13"/>
  <c r="D2760" i="13"/>
  <c r="G2728" i="13"/>
  <c r="G1677" i="13"/>
  <c r="G2538" i="13"/>
  <c r="G2666" i="13"/>
  <c r="G2221" i="13"/>
  <c r="AG1197" i="13"/>
  <c r="AH1197" i="13" s="1"/>
  <c r="AI1197" i="13" s="1"/>
  <c r="D2488" i="13"/>
  <c r="D2616" i="13"/>
  <c r="AG1638" i="13"/>
  <c r="AH1638" i="13" s="1"/>
  <c r="AI1638" i="13" s="1"/>
  <c r="G2267" i="13"/>
  <c r="G2531" i="13"/>
  <c r="G2659" i="13"/>
  <c r="G2787" i="13"/>
  <c r="D2353" i="13"/>
  <c r="D2036" i="13"/>
  <c r="D2745" i="13"/>
  <c r="G2696" i="13"/>
  <c r="G1719" i="13"/>
  <c r="G2436" i="13"/>
  <c r="G1983" i="13"/>
  <c r="G2700" i="13"/>
  <c r="D2258" i="13"/>
  <c r="D2386" i="13"/>
  <c r="D1933" i="13"/>
  <c r="D2069" i="13"/>
  <c r="D2778" i="13"/>
  <c r="D2756" i="13"/>
  <c r="AK1515" i="13"/>
  <c r="G2485" i="13"/>
  <c r="G2613" i="13"/>
  <c r="G2749" i="13"/>
  <c r="D2307" i="13"/>
  <c r="D2435" i="13"/>
  <c r="D1982" i="13"/>
  <c r="G2019" i="13"/>
  <c r="D2774" i="13"/>
  <c r="G2358" i="13"/>
  <c r="G1897" i="13"/>
  <c r="G2718" i="13"/>
  <c r="D2268" i="13"/>
  <c r="D1799" i="13"/>
  <c r="D1911" i="13"/>
  <c r="D2604" i="13"/>
  <c r="D2716" i="13"/>
  <c r="D2446" i="13"/>
  <c r="G2327" i="13"/>
  <c r="G2551" i="13"/>
  <c r="G2663" i="13"/>
  <c r="G2775" i="13"/>
  <c r="D2317" i="13"/>
  <c r="AK1378" i="13"/>
  <c r="D2072" i="13"/>
  <c r="G2288" i="13"/>
  <c r="D1833" i="13"/>
  <c r="G2305" i="13"/>
  <c r="G2020" i="13"/>
  <c r="G2737" i="13"/>
  <c r="D2463" i="13"/>
  <c r="D2599" i="13"/>
  <c r="AG1572" i="13"/>
  <c r="AH1572" i="13" s="1"/>
  <c r="AI1572" i="13" s="1"/>
  <c r="D2800" i="13"/>
  <c r="D2326" i="13"/>
  <c r="G2274" i="13"/>
  <c r="G1973" i="13"/>
  <c r="G2690" i="13"/>
  <c r="G2818" i="13"/>
  <c r="D2376" i="13"/>
  <c r="D2504" i="13"/>
  <c r="D2640" i="13"/>
  <c r="G2419" i="13"/>
  <c r="G2547" i="13"/>
  <c r="G2675" i="13"/>
  <c r="G2811" i="13"/>
  <c r="AK1206" i="13"/>
  <c r="AG1342" i="13"/>
  <c r="AH1342" i="13" s="1"/>
  <c r="AI1342" i="13" s="1"/>
  <c r="AG1470" i="13"/>
  <c r="AH1470" i="13" s="1"/>
  <c r="AI1470" i="13" s="1"/>
  <c r="D2761" i="13"/>
  <c r="D2278" i="13"/>
  <c r="G2321" i="13"/>
  <c r="G2473" i="13"/>
  <c r="G2028" i="13"/>
  <c r="D2319" i="13"/>
  <c r="D1890" i="13"/>
  <c r="D2607" i="13"/>
  <c r="D2162" i="13"/>
  <c r="D2366" i="13"/>
  <c r="G1701" i="13"/>
  <c r="G1845" i="13"/>
  <c r="G2570" i="13"/>
  <c r="AK1093" i="13"/>
  <c r="AG1221" i="13"/>
  <c r="AH1221" i="13" s="1"/>
  <c r="AI1221" i="13" s="1"/>
  <c r="AK1349" i="13"/>
  <c r="G2560" i="13"/>
  <c r="G2299" i="13"/>
  <c r="G2427" i="13"/>
  <c r="G2555" i="13"/>
  <c r="G2683" i="13"/>
  <c r="G2819" i="13"/>
  <c r="D1804" i="13"/>
  <c r="D2513" i="13"/>
  <c r="D2060" i="13"/>
  <c r="D2769" i="13"/>
  <c r="D1769" i="13"/>
  <c r="G2332" i="13"/>
  <c r="G2468" i="13"/>
  <c r="G2724" i="13"/>
  <c r="D2282" i="13"/>
  <c r="D1829" i="13"/>
  <c r="D2546" i="13"/>
  <c r="D2810" i="13"/>
  <c r="G2792" i="13"/>
  <c r="D2798" i="13"/>
  <c r="G1800" i="13"/>
  <c r="G2517" i="13"/>
  <c r="G2645" i="13"/>
  <c r="G2773" i="13"/>
  <c r="D2459" i="13"/>
  <c r="D2595" i="13"/>
  <c r="AG1608" i="13"/>
  <c r="AH1608" i="13" s="1"/>
  <c r="AI1608" i="13" s="1"/>
  <c r="G2736" i="13"/>
  <c r="G2382" i="13"/>
  <c r="G1921" i="13"/>
  <c r="G2622" i="13"/>
  <c r="G2742" i="13"/>
  <c r="D1711" i="13"/>
  <c r="D2404" i="13"/>
  <c r="D2516" i="13"/>
  <c r="D2628" i="13"/>
  <c r="D2199" i="13"/>
  <c r="AK1531" i="13"/>
  <c r="G2351" i="13"/>
  <c r="G2463" i="13"/>
  <c r="G2575" i="13"/>
  <c r="G2106" i="13"/>
  <c r="G2799" i="13"/>
  <c r="D2453" i="13"/>
  <c r="AG1402" i="13"/>
  <c r="AH1402" i="13" s="1"/>
  <c r="AI1402" i="13" s="1"/>
  <c r="D2096" i="13"/>
  <c r="G1763" i="13"/>
  <c r="AK1459" i="13"/>
  <c r="G2337" i="13"/>
  <c r="G2625" i="13"/>
  <c r="G2769" i="13"/>
  <c r="D2351" i="13"/>
  <c r="D2487" i="13"/>
  <c r="AG1604" i="13"/>
  <c r="AH1604" i="13" s="1"/>
  <c r="AI1604" i="13" s="1"/>
  <c r="G1755" i="13"/>
  <c r="D2430" i="13"/>
  <c r="G2298" i="13"/>
  <c r="G2442" i="13"/>
  <c r="G2586" i="13"/>
  <c r="G2714" i="13"/>
  <c r="D2272" i="13"/>
  <c r="D1955" i="13"/>
  <c r="D2672" i="13"/>
  <c r="G2720" i="13"/>
  <c r="G2315" i="13"/>
  <c r="G2571" i="13"/>
  <c r="D2273" i="13"/>
  <c r="D1820" i="13"/>
  <c r="D2529" i="13"/>
  <c r="AG1494" i="13"/>
  <c r="AH1494" i="13" s="1"/>
  <c r="AI1494" i="13" s="1"/>
  <c r="D2236" i="13"/>
  <c r="D2001" i="13"/>
  <c r="G1903" i="13"/>
  <c r="G2031" i="13"/>
  <c r="G2159" i="13"/>
  <c r="D2298" i="13"/>
  <c r="D2434" i="13"/>
  <c r="D1989" i="13"/>
  <c r="D2699" i="13"/>
  <c r="D2200" i="13"/>
  <c r="AG1131" i="13"/>
  <c r="AH1131" i="13" s="1"/>
  <c r="AI1131" i="13" s="1"/>
  <c r="G2269" i="13"/>
  <c r="G1824" i="13"/>
  <c r="G2533" i="13"/>
  <c r="G2661" i="13"/>
  <c r="G2789" i="13"/>
  <c r="D2347" i="13"/>
  <c r="AG1320" i="13"/>
  <c r="AH1320" i="13" s="1"/>
  <c r="AI1320" i="13" s="1"/>
  <c r="D2619" i="13"/>
  <c r="D2811" i="13"/>
  <c r="D1681" i="13"/>
  <c r="G2398" i="13"/>
  <c r="G1937" i="13"/>
  <c r="G2057" i="13"/>
  <c r="G2758" i="13"/>
  <c r="D2308" i="13"/>
  <c r="AK1257" i="13"/>
  <c r="D2644" i="13"/>
  <c r="D2773" i="13"/>
  <c r="G2255" i="13"/>
  <c r="G2367" i="13"/>
  <c r="G1898" i="13"/>
  <c r="G2591" i="13"/>
  <c r="G2703" i="13"/>
  <c r="G2815" i="13"/>
  <c r="D1776" i="13"/>
  <c r="D2469" i="13"/>
  <c r="D2581" i="13"/>
  <c r="D2693" i="13"/>
  <c r="G1819" i="13"/>
  <c r="BV1477" i="13"/>
  <c r="BW1477" i="13" s="1"/>
  <c r="BV1600" i="13"/>
  <c r="BW1600" i="13" s="1"/>
  <c r="D2558" i="13"/>
  <c r="AK1538" i="13"/>
  <c r="D1704" i="13"/>
  <c r="G1906" i="13"/>
  <c r="G1698" i="13"/>
  <c r="D2103" i="13"/>
  <c r="D2508" i="13"/>
  <c r="D2316" i="13"/>
  <c r="G2670" i="13"/>
  <c r="AG1569" i="13"/>
  <c r="AH1569" i="13" s="1"/>
  <c r="AI1569" i="13" s="1"/>
  <c r="D2515" i="13"/>
  <c r="D2267" i="13"/>
  <c r="G2413" i="13"/>
  <c r="AK1259" i="13"/>
  <c r="D2779" i="13"/>
  <c r="D2085" i="13"/>
  <c r="D2442" i="13"/>
  <c r="G2772" i="13"/>
  <c r="G1943" i="13"/>
  <c r="G2324" i="13"/>
  <c r="D2521" i="13"/>
  <c r="D1676" i="13"/>
  <c r="G2563" i="13"/>
  <c r="G2307" i="13"/>
  <c r="D2075" i="13"/>
  <c r="AK1229" i="13"/>
  <c r="G2434" i="13"/>
  <c r="AK1227" i="13"/>
  <c r="D2759" i="13"/>
  <c r="AK1316" i="13"/>
  <c r="G2753" i="13"/>
  <c r="G2481" i="13"/>
  <c r="BV1280" i="13"/>
  <c r="BW1280" i="13" s="1"/>
  <c r="BV1098" i="13"/>
  <c r="BW1098" i="13" s="1"/>
  <c r="G2672" i="13"/>
  <c r="D2669" i="13"/>
  <c r="D2477" i="13"/>
  <c r="G2631" i="13"/>
  <c r="G2455" i="13"/>
  <c r="G2263" i="13"/>
  <c r="D2087" i="13"/>
  <c r="D1879" i="13"/>
  <c r="D2284" i="13"/>
  <c r="G2646" i="13"/>
  <c r="G2422" i="13"/>
  <c r="D2747" i="13"/>
  <c r="AK1328" i="13"/>
  <c r="G2251" i="13"/>
  <c r="G2573" i="13"/>
  <c r="D1777" i="13"/>
  <c r="AG1447" i="13"/>
  <c r="AH1447" i="13" s="1"/>
  <c r="AI1447" i="13" s="1"/>
  <c r="AK1239" i="13"/>
  <c r="G2167" i="13"/>
  <c r="G1927" i="13"/>
  <c r="G1687" i="13"/>
  <c r="AK1542" i="13"/>
  <c r="G2755" i="13"/>
  <c r="G2491" i="13"/>
  <c r="D2574" i="13"/>
  <c r="D2584" i="13"/>
  <c r="G2626" i="13"/>
  <c r="G2528" i="13"/>
  <c r="D2687" i="13"/>
  <c r="D2391" i="13"/>
  <c r="G2673" i="13"/>
  <c r="G2393" i="13"/>
  <c r="BV1300" i="13"/>
  <c r="BW1300" i="13" s="1"/>
  <c r="BV1495" i="13"/>
  <c r="BW1495" i="13" s="1"/>
  <c r="BV1279" i="13"/>
  <c r="BW1279" i="13" s="1"/>
  <c r="BV1263" i="13"/>
  <c r="BW1263" i="13" s="1"/>
  <c r="BV1529" i="13"/>
  <c r="BW1529" i="13" s="1"/>
  <c r="BV1435" i="13"/>
  <c r="BW1435" i="13" s="1"/>
  <c r="BV1295" i="13"/>
  <c r="BW1295" i="13" s="1"/>
  <c r="BV1457" i="13"/>
  <c r="BW1457" i="13" s="1"/>
  <c r="BV1395" i="13"/>
  <c r="BW1395" i="13" s="1"/>
  <c r="BV1528" i="13"/>
  <c r="BW1528" i="13" s="1"/>
  <c r="BV1401" i="13"/>
  <c r="BW1401" i="13" s="1"/>
  <c r="BV1561" i="13"/>
  <c r="BW1561" i="13" s="1"/>
  <c r="BV1120" i="13"/>
  <c r="BW1120" i="13" s="1"/>
  <c r="BV1118" i="13"/>
  <c r="BW1118" i="13" s="1"/>
  <c r="BV1104" i="13"/>
  <c r="BW1104" i="13" s="1"/>
  <c r="BV1481" i="13"/>
  <c r="BW1481" i="13" s="1"/>
  <c r="BV1483" i="13"/>
  <c r="BW1483" i="13" s="1"/>
  <c r="BV1391" i="13"/>
  <c r="BW1391" i="13" s="1"/>
  <c r="BV1382" i="13"/>
  <c r="BW1382" i="13" s="1"/>
  <c r="BV1337" i="13"/>
  <c r="BW1337" i="13" s="1"/>
  <c r="BV1386" i="13"/>
  <c r="BW1386" i="13" s="1"/>
  <c r="BV1591" i="13"/>
  <c r="BW1591" i="13" s="1"/>
  <c r="BV1484" i="13"/>
  <c r="BW1484" i="13" s="1"/>
  <c r="BV1383" i="13"/>
  <c r="BW1383" i="13" s="1"/>
  <c r="BV1290" i="13"/>
  <c r="BW1290" i="13" s="1"/>
  <c r="BV1149" i="13"/>
  <c r="BW1149" i="13" s="1"/>
  <c r="BV1147" i="13"/>
  <c r="BW1147" i="13" s="1"/>
  <c r="BV1111" i="13"/>
  <c r="BW1111" i="13" s="1"/>
  <c r="BE1664" i="13"/>
  <c r="BV1497" i="13"/>
  <c r="BW1497" i="13" s="1"/>
  <c r="BV1452" i="13"/>
  <c r="BW1452" i="13" s="1"/>
  <c r="BV1315" i="13"/>
  <c r="BW1315" i="13" s="1"/>
  <c r="BV1500" i="13"/>
  <c r="BW1500" i="13" s="1"/>
  <c r="BV1455" i="13"/>
  <c r="BW1455" i="13" s="1"/>
  <c r="BV1144" i="13"/>
  <c r="BW1144" i="13" s="1"/>
  <c r="BV1179" i="13"/>
  <c r="BW1179" i="13" s="1"/>
  <c r="BV1142" i="13"/>
  <c r="BW1142" i="13" s="1"/>
  <c r="BV1143" i="13"/>
  <c r="BW1143" i="13" s="1"/>
  <c r="BV1418" i="13"/>
  <c r="BW1418" i="13" s="1"/>
  <c r="BV1480" i="13"/>
  <c r="BW1480" i="13" s="1"/>
  <c r="BV1378" i="13"/>
  <c r="BW1378" i="13" s="1"/>
  <c r="BV1176" i="13"/>
  <c r="BW1176" i="13" s="1"/>
  <c r="BV1175" i="13"/>
  <c r="BW1175" i="13" s="1"/>
  <c r="BV1171" i="13"/>
  <c r="BW1171" i="13" s="1"/>
  <c r="BV1134" i="13"/>
  <c r="BW1134" i="13" s="1"/>
  <c r="BV1404" i="13"/>
  <c r="BW1404" i="13" s="1"/>
  <c r="BV1189" i="13"/>
  <c r="BW1189" i="13" s="1"/>
  <c r="BV1150" i="13"/>
  <c r="BW1150" i="13" s="1"/>
  <c r="BV1095" i="13"/>
  <c r="BW1095" i="13" s="1"/>
  <c r="BV1332" i="13"/>
  <c r="BW1332" i="13" s="1"/>
  <c r="BV1363" i="13"/>
  <c r="BW1363" i="13" s="1"/>
  <c r="BA1664" i="13"/>
  <c r="BV1375" i="13"/>
  <c r="BW1375" i="13" s="1"/>
  <c r="BV1338" i="13"/>
  <c r="BW1338" i="13" s="1"/>
  <c r="BV1415" i="13"/>
  <c r="BW1415" i="13" s="1"/>
  <c r="BV1449" i="13"/>
  <c r="BW1449" i="13" s="1"/>
  <c r="BV1393" i="13"/>
  <c r="BW1393" i="13" s="1"/>
  <c r="BV1311" i="13"/>
  <c r="BW1311" i="13" s="1"/>
  <c r="BV1327" i="13"/>
  <c r="BW1327" i="13" s="1"/>
  <c r="BV1294" i="13"/>
  <c r="BW1294" i="13" s="1"/>
  <c r="BV1293" i="13"/>
  <c r="BW1293" i="13" s="1"/>
  <c r="BV1384" i="13"/>
  <c r="BW1384" i="13" s="1"/>
  <c r="BV1381" i="13"/>
  <c r="BW1381" i="13" s="1"/>
  <c r="BV1446" i="13"/>
  <c r="BW1446" i="13" s="1"/>
  <c r="BV1314" i="13"/>
  <c r="BW1314" i="13" s="1"/>
  <c r="BV1436" i="13"/>
  <c r="BW1436" i="13" s="1"/>
  <c r="BV1367" i="13"/>
  <c r="BW1367" i="13" s="1"/>
  <c r="BV1299" i="13"/>
  <c r="BW1299" i="13" s="1"/>
  <c r="BV1241" i="13"/>
  <c r="BW1241" i="13" s="1"/>
  <c r="BV1520" i="13"/>
  <c r="BW1520" i="13" s="1"/>
  <c r="BV1478" i="13"/>
  <c r="BW1478" i="13" s="1"/>
  <c r="BV1451" i="13"/>
  <c r="BW1451" i="13" s="1"/>
  <c r="BV1422" i="13"/>
  <c r="BW1422" i="13" s="1"/>
  <c r="BV1409" i="13"/>
  <c r="BW1409" i="13" s="1"/>
  <c r="BV1374" i="13"/>
  <c r="BW1374" i="13" s="1"/>
  <c r="BV1308" i="13"/>
  <c r="BW1308" i="13" s="1"/>
  <c r="BV1372" i="13"/>
  <c r="BW1372" i="13" s="1"/>
  <c r="BV1398" i="13"/>
  <c r="BW1398" i="13" s="1"/>
  <c r="BB2245" i="13"/>
  <c r="BV1489" i="13"/>
  <c r="BW1489" i="13" s="1"/>
  <c r="BV1292" i="13"/>
  <c r="BW1292" i="13" s="1"/>
  <c r="BV1473" i="13"/>
  <c r="BW1473" i="13" s="1"/>
  <c r="BV1302" i="13"/>
  <c r="BW1302" i="13" s="1"/>
  <c r="BV1333" i="13"/>
  <c r="BW1333" i="13" s="1"/>
  <c r="BV1460" i="13"/>
  <c r="BW1460" i="13" s="1"/>
  <c r="BV1471" i="13"/>
  <c r="BW1471" i="13" s="1"/>
  <c r="BV1494" i="13"/>
  <c r="BW1494" i="13" s="1"/>
  <c r="BV1412" i="13"/>
  <c r="BW1412" i="13" s="1"/>
  <c r="BV1518" i="13"/>
  <c r="BW1518" i="13" s="1"/>
  <c r="BV1379" i="13"/>
  <c r="BW1379" i="13" s="1"/>
  <c r="BV1440" i="13"/>
  <c r="BW1440" i="13" s="1"/>
  <c r="BV1361" i="13"/>
  <c r="BW1361" i="13" s="1"/>
  <c r="BV1443" i="13"/>
  <c r="BW1443" i="13" s="1"/>
  <c r="BV1322" i="13"/>
  <c r="BW1322" i="13" s="1"/>
  <c r="BV1359" i="13"/>
  <c r="BW1359" i="13" s="1"/>
  <c r="AS1664" i="13"/>
  <c r="BV1305" i="13"/>
  <c r="BW1305" i="13" s="1"/>
  <c r="BV1351" i="13"/>
  <c r="BW1351" i="13" s="1"/>
  <c r="BV1464" i="13"/>
  <c r="BW1464" i="13" s="1"/>
  <c r="BV1266" i="13"/>
  <c r="BW1266" i="13" s="1"/>
  <c r="BV1239" i="13"/>
  <c r="BW1239" i="13" s="1"/>
  <c r="BV1128" i="13"/>
  <c r="BW1128" i="13" s="1"/>
  <c r="BV1163" i="13"/>
  <c r="BW1163" i="13" s="1"/>
  <c r="BV1126" i="13"/>
  <c r="BW1126" i="13" s="1"/>
  <c r="BV1527" i="13"/>
  <c r="BW1527" i="13" s="1"/>
  <c r="BV1463" i="13"/>
  <c r="BW1463" i="13" s="1"/>
  <c r="BV1472" i="13"/>
  <c r="BW1472" i="13" s="1"/>
  <c r="BV1370" i="13"/>
  <c r="BW1370" i="13" s="1"/>
  <c r="BV1493" i="13"/>
  <c r="BW1493" i="13" s="1"/>
  <c r="BV1326" i="13"/>
  <c r="BW1326" i="13" s="1"/>
  <c r="BV1340" i="13"/>
  <c r="BW1340" i="13" s="1"/>
  <c r="BV1125" i="13"/>
  <c r="BW1125" i="13" s="1"/>
  <c r="BV1316" i="13"/>
  <c r="BW1316" i="13" s="1"/>
  <c r="BI1664" i="13"/>
  <c r="AL2245" i="13"/>
  <c r="BV1523" i="13"/>
  <c r="BW1523" i="13" s="1"/>
  <c r="BV1325" i="13"/>
  <c r="BW1325" i="13" s="1"/>
  <c r="BV1282" i="13"/>
  <c r="BW1282" i="13" s="1"/>
  <c r="BV1335" i="13"/>
  <c r="BW1335" i="13" s="1"/>
  <c r="BV1525" i="13"/>
  <c r="BW1525" i="13" s="1"/>
  <c r="BV1425" i="13"/>
  <c r="BW1425" i="13" s="1"/>
  <c r="BV1262" i="13"/>
  <c r="BW1262" i="13" s="1"/>
  <c r="AJ33" i="8"/>
  <c r="B37" i="8" s="1"/>
  <c r="BV1089" i="13"/>
  <c r="BV1568" i="13"/>
  <c r="BW1568" i="13" s="1"/>
  <c r="BV1588" i="13"/>
  <c r="BW1588" i="13" s="1"/>
  <c r="BV1530" i="13"/>
  <c r="BW1530" i="13" s="1"/>
  <c r="BV1174" i="13"/>
  <c r="BW1174" i="13" s="1"/>
  <c r="BV1159" i="13"/>
  <c r="BW1159" i="13" s="1"/>
  <c r="BV1093" i="13"/>
  <c r="BW1093" i="13" s="1"/>
  <c r="BV1486" i="13"/>
  <c r="BW1486" i="13" s="1"/>
  <c r="BV1445" i="13"/>
  <c r="BW1445" i="13" s="1"/>
  <c r="BV1421" i="13"/>
  <c r="BW1421" i="13" s="1"/>
  <c r="BV1614" i="13"/>
  <c r="BW1614" i="13" s="1"/>
  <c r="AO1664" i="13"/>
  <c r="BV1547" i="13"/>
  <c r="BW1547" i="13" s="1"/>
  <c r="BV1532" i="13"/>
  <c r="BW1532" i="13" s="1"/>
  <c r="BV1129" i="13"/>
  <c r="BW1129" i="13" s="1"/>
  <c r="BV1506" i="13"/>
  <c r="BW1506" i="13" s="1"/>
  <c r="BV1474" i="13"/>
  <c r="BW1474" i="13" s="1"/>
  <c r="BV1376" i="13"/>
  <c r="BW1376" i="13" s="1"/>
  <c r="BV1562" i="13"/>
  <c r="BW1562" i="13" s="1"/>
  <c r="BV1184" i="13"/>
  <c r="BW1184" i="13" s="1"/>
  <c r="BV1166" i="13"/>
  <c r="BW1166" i="13" s="1"/>
  <c r="BV1097" i="13"/>
  <c r="BW1097" i="13" s="1"/>
  <c r="BV1482" i="13"/>
  <c r="BW1482" i="13" s="1"/>
  <c r="BV1433" i="13"/>
  <c r="BW1433" i="13" s="1"/>
  <c r="BV1613" i="13"/>
  <c r="BW1613" i="13" s="1"/>
  <c r="BV1586" i="13"/>
  <c r="BW1586" i="13" s="1"/>
  <c r="BV1576" i="13"/>
  <c r="BW1576" i="13" s="1"/>
  <c r="BV1558" i="13"/>
  <c r="BW1558" i="13" s="1"/>
  <c r="BV1630" i="13"/>
  <c r="BW1630" i="13" s="1"/>
  <c r="BV1578" i="13"/>
  <c r="BW1578" i="13" s="1"/>
  <c r="BV1590" i="13"/>
  <c r="BW1590" i="13" s="1"/>
  <c r="BV1570" i="13"/>
  <c r="BW1570" i="13" s="1"/>
  <c r="BV1618" i="13"/>
  <c r="BW1618" i="13" s="1"/>
  <c r="BV1106" i="13"/>
  <c r="BW1106" i="13" s="1"/>
  <c r="BV1512" i="13"/>
  <c r="BW1512" i="13" s="1"/>
  <c r="BV1502" i="13"/>
  <c r="BW1502" i="13" s="1"/>
  <c r="BV1357" i="13"/>
  <c r="BW1357" i="13" s="1"/>
  <c r="BV1542" i="13"/>
  <c r="BW1542" i="13" s="1"/>
  <c r="BV1557" i="13"/>
  <c r="BW1557" i="13" s="1"/>
  <c r="CV193" i="13"/>
  <c r="B217" i="13" s="1"/>
  <c r="BV1136" i="13"/>
  <c r="BW1136" i="13" s="1"/>
  <c r="BV1182" i="13"/>
  <c r="BW1182" i="13" s="1"/>
  <c r="BV1490" i="13"/>
  <c r="BW1490" i="13" s="1"/>
  <c r="BV1345" i="13"/>
  <c r="BW1345" i="13" s="1"/>
  <c r="BV1413" i="13"/>
  <c r="BW1413" i="13" s="1"/>
  <c r="BV1537" i="13"/>
  <c r="BW1537" i="13" s="1"/>
  <c r="BV1110" i="13"/>
  <c r="BW1110" i="13" s="1"/>
  <c r="BV1344" i="13"/>
  <c r="BW1344" i="13" s="1"/>
  <c r="BV1560" i="13"/>
  <c r="BW1560" i="13" s="1"/>
  <c r="BV1628" i="13"/>
  <c r="BW1628" i="13" s="1"/>
  <c r="BV1569" i="13"/>
  <c r="BW1569" i="13" s="1"/>
  <c r="BV1498" i="13"/>
  <c r="BW1498" i="13" s="1"/>
  <c r="BV1522" i="13"/>
  <c r="BW1522" i="13" s="1"/>
  <c r="BV1397" i="13"/>
  <c r="BW1397" i="13" s="1"/>
  <c r="BV1598" i="13"/>
  <c r="BW1598" i="13" s="1"/>
  <c r="BV1581" i="13"/>
  <c r="BW1581" i="13" s="1"/>
  <c r="BV1531" i="13"/>
  <c r="BW1531" i="13" s="1"/>
  <c r="BV1574" i="13"/>
  <c r="BW1574" i="13" s="1"/>
  <c r="BV1554" i="13"/>
  <c r="BW1554" i="13" s="1"/>
  <c r="BV1638" i="13"/>
  <c r="BW1638" i="13" s="1"/>
  <c r="BV1589" i="13"/>
  <c r="BW1589" i="13" s="1"/>
  <c r="BV1662" i="13"/>
  <c r="BW1662" i="13" s="1"/>
  <c r="BV1647" i="13"/>
  <c r="BW1647" i="13" s="1"/>
  <c r="BV1654" i="13"/>
  <c r="BW1654" i="13" s="1"/>
  <c r="BV1188" i="13"/>
  <c r="BW1188" i="13" s="1"/>
  <c r="BV1161" i="13"/>
  <c r="BW1161" i="13" s="1"/>
  <c r="BV1385" i="13"/>
  <c r="BW1385" i="13" s="1"/>
  <c r="BV1462" i="13"/>
  <c r="BW1462" i="13" s="1"/>
  <c r="BV1541" i="13"/>
  <c r="BW1541" i="13" s="1"/>
  <c r="BV1548" i="13"/>
  <c r="BW1548" i="13" s="1"/>
  <c r="BV1594" i="13"/>
  <c r="BW1594" i="13" s="1"/>
  <c r="BV1579" i="13"/>
  <c r="BW1579" i="13" s="1"/>
  <c r="BV1540" i="13"/>
  <c r="BW1540" i="13" s="1"/>
  <c r="BV1172" i="13"/>
  <c r="BW1172" i="13" s="1"/>
  <c r="BV1133" i="13"/>
  <c r="BW1133" i="13" s="1"/>
  <c r="BV1191" i="13"/>
  <c r="BW1191" i="13" s="1"/>
  <c r="BV1127" i="13"/>
  <c r="BW1127" i="13" s="1"/>
  <c r="BV1450" i="13"/>
  <c r="BW1450" i="13" s="1"/>
  <c r="BV1349" i="13"/>
  <c r="BW1349" i="13" s="1"/>
  <c r="BV1631" i="13"/>
  <c r="BW1631" i="13" s="1"/>
  <c r="BV1608" i="13"/>
  <c r="BW1608" i="13" s="1"/>
  <c r="BV1577" i="13"/>
  <c r="BW1577" i="13" s="1"/>
  <c r="BV1611" i="13"/>
  <c r="BW1611" i="13" s="1"/>
  <c r="BV1610" i="13"/>
  <c r="BW1610" i="13" s="1"/>
  <c r="BV1556" i="13"/>
  <c r="BW1556" i="13" s="1"/>
  <c r="BV1615" i="13"/>
  <c r="BW1615" i="13" s="1"/>
  <c r="BV1559" i="13"/>
  <c r="BW1559" i="13" s="1"/>
  <c r="BV1539" i="13"/>
  <c r="BW1539" i="13" s="1"/>
  <c r="BV1575" i="13"/>
  <c r="BW1575" i="13" s="1"/>
  <c r="BV1605" i="13"/>
  <c r="BW1605" i="13" s="1"/>
  <c r="BV1634" i="13"/>
  <c r="BW1634" i="13" s="1"/>
  <c r="BV1606" i="13"/>
  <c r="BW1606" i="13" s="1"/>
  <c r="BV1649" i="13"/>
  <c r="BW1649" i="13" s="1"/>
  <c r="BV1624" i="13"/>
  <c r="BW1624" i="13" s="1"/>
  <c r="BV1651" i="13"/>
  <c r="BW1651" i="13" s="1"/>
  <c r="BV1124" i="13"/>
  <c r="BW1124" i="13" s="1"/>
  <c r="BV1156" i="13"/>
  <c r="BW1156" i="13" s="1"/>
  <c r="BV1113" i="13"/>
  <c r="BW1113" i="13" s="1"/>
  <c r="BV1187" i="13"/>
  <c r="BW1187" i="13" s="1"/>
  <c r="BV1099" i="13"/>
  <c r="BW1099" i="13" s="1"/>
  <c r="BV1470" i="13"/>
  <c r="BW1470" i="13" s="1"/>
  <c r="BV1626" i="13"/>
  <c r="BW1626" i="13" s="1"/>
  <c r="BV1573" i="13"/>
  <c r="BW1573" i="13" s="1"/>
  <c r="BV1621" i="13"/>
  <c r="BW1621" i="13" s="1"/>
  <c r="BV1587" i="13"/>
  <c r="BW1587" i="13" s="1"/>
  <c r="BV1552" i="13"/>
  <c r="BW1552" i="13" s="1"/>
  <c r="BV1536" i="13"/>
  <c r="BW1536" i="13" s="1"/>
  <c r="BV1637" i="13"/>
  <c r="BW1637" i="13" s="1"/>
  <c r="BV1612" i="13"/>
  <c r="BW1612" i="13" s="1"/>
  <c r="BV1582" i="13"/>
  <c r="BW1582" i="13" s="1"/>
  <c r="BV1607" i="13"/>
  <c r="BW1607" i="13" s="1"/>
  <c r="BV1564" i="13"/>
  <c r="BW1564" i="13" s="1"/>
  <c r="BV1650" i="13"/>
  <c r="BW1650" i="13" s="1"/>
  <c r="BV1633" i="13"/>
  <c r="BW1633" i="13" s="1"/>
  <c r="BV1636" i="13"/>
  <c r="BW1636" i="13" s="1"/>
  <c r="BV1181" i="13"/>
  <c r="BW1181" i="13" s="1"/>
  <c r="BV1177" i="13"/>
  <c r="BW1177" i="13" s="1"/>
  <c r="BV1405" i="13"/>
  <c r="BW1405" i="13" s="1"/>
  <c r="BV1458" i="13"/>
  <c r="BW1458" i="13" s="1"/>
  <c r="BV1625" i="13"/>
  <c r="BW1625" i="13" s="1"/>
  <c r="BV1617" i="13"/>
  <c r="BW1617" i="13" s="1"/>
  <c r="BV1604" i="13"/>
  <c r="BW1604" i="13" s="1"/>
  <c r="BV1535" i="13"/>
  <c r="BW1535" i="13" s="1"/>
  <c r="BV1571" i="13"/>
  <c r="BW1571" i="13" s="1"/>
  <c r="BV1572" i="13"/>
  <c r="BW1572" i="13" s="1"/>
  <c r="BV1555" i="13"/>
  <c r="BW1555" i="13" s="1"/>
  <c r="BV1544" i="13"/>
  <c r="BW1544" i="13" s="1"/>
  <c r="BV1551" i="13"/>
  <c r="BW1551" i="13" s="1"/>
  <c r="BV1534" i="13"/>
  <c r="BW1534" i="13" s="1"/>
  <c r="BV1165" i="13"/>
  <c r="BW1165" i="13" s="1"/>
  <c r="BV1107" i="13"/>
  <c r="BW1107" i="13" s="1"/>
  <c r="BV1627" i="13"/>
  <c r="BW1627" i="13" s="1"/>
  <c r="BV1538" i="13"/>
  <c r="BW1538" i="13" s="1"/>
  <c r="BV1596" i="13"/>
  <c r="BW1596" i="13" s="1"/>
  <c r="BV1659" i="13"/>
  <c r="BW1659" i="13" s="1"/>
  <c r="BV1639" i="13"/>
  <c r="BW1639" i="13" s="1"/>
  <c r="BV1117" i="13"/>
  <c r="BW1117" i="13" s="1"/>
  <c r="BV1141" i="13"/>
  <c r="BW1141" i="13" s="1"/>
  <c r="BV1091" i="13"/>
  <c r="BW1091" i="13" s="1"/>
  <c r="BV1441" i="13"/>
  <c r="BW1441" i="13" s="1"/>
  <c r="BV1377" i="13"/>
  <c r="BW1377" i="13" s="1"/>
  <c r="BV1466" i="13"/>
  <c r="BW1466" i="13" s="1"/>
  <c r="BV1365" i="13"/>
  <c r="BW1365" i="13" s="1"/>
  <c r="BV1629" i="13"/>
  <c r="BW1629" i="13" s="1"/>
  <c r="BV1622" i="13"/>
  <c r="BW1622" i="13" s="1"/>
  <c r="BV1619" i="13"/>
  <c r="BW1619" i="13" s="1"/>
  <c r="BV1602" i="13"/>
  <c r="BW1602" i="13" s="1"/>
  <c r="BV1550" i="13"/>
  <c r="BW1550" i="13" s="1"/>
  <c r="BV1592" i="13"/>
  <c r="BW1592" i="13" s="1"/>
  <c r="BV1566" i="13"/>
  <c r="BW1566" i="13" s="1"/>
  <c r="BV1603" i="13"/>
  <c r="BW1603" i="13" s="1"/>
  <c r="BV1545" i="13"/>
  <c r="BW1545" i="13" s="1"/>
  <c r="BV1597" i="13"/>
  <c r="BW1597" i="13" s="1"/>
  <c r="BV1583" i="13"/>
  <c r="BW1583" i="13" s="1"/>
  <c r="BV1593" i="13"/>
  <c r="BW1593" i="13" s="1"/>
  <c r="BV1658" i="13"/>
  <c r="BW1658" i="13" s="1"/>
  <c r="BV1635" i="13"/>
  <c r="BW1635" i="13" s="1"/>
  <c r="BF2245" i="13"/>
  <c r="BV1646" i="13"/>
  <c r="BW1646" i="13" s="1"/>
  <c r="BV1167" i="13"/>
  <c r="BW1167" i="13" s="1"/>
  <c r="BV1140" i="13"/>
  <c r="BW1140" i="13" s="1"/>
  <c r="BV1155" i="13"/>
  <c r="BW1155" i="13" s="1"/>
  <c r="BV1123" i="13"/>
  <c r="BW1123" i="13" s="1"/>
  <c r="BV1145" i="13"/>
  <c r="BW1145" i="13" s="1"/>
  <c r="BV1454" i="13"/>
  <c r="BW1454" i="13" s="1"/>
  <c r="BV1620" i="13"/>
  <c r="BW1620" i="13" s="1"/>
  <c r="BV1616" i="13"/>
  <c r="BW1616" i="13" s="1"/>
  <c r="BV1609" i="13"/>
  <c r="BW1609" i="13" s="1"/>
  <c r="BV1543" i="13"/>
  <c r="BW1543" i="13" s="1"/>
  <c r="BV1632" i="13"/>
  <c r="BW1632" i="13" s="1"/>
  <c r="BV1585" i="13"/>
  <c r="BW1585" i="13" s="1"/>
  <c r="BV1580" i="13"/>
  <c r="BW1580" i="13" s="1"/>
  <c r="BV1584" i="13"/>
  <c r="BW1584" i="13" s="1"/>
  <c r="BV1623" i="13"/>
  <c r="BW1623" i="13" s="1"/>
  <c r="BV1549" i="13"/>
  <c r="BW1549" i="13" s="1"/>
  <c r="BV1567" i="13"/>
  <c r="BW1567" i="13" s="1"/>
  <c r="BV1595" i="13"/>
  <c r="BW1595" i="13" s="1"/>
  <c r="BV1601" i="13"/>
  <c r="BW1601" i="13" s="1"/>
  <c r="BV1546" i="13"/>
  <c r="BW1546" i="13" s="1"/>
  <c r="BV1642" i="13"/>
  <c r="BW1642" i="13" s="1"/>
  <c r="BV1108" i="13"/>
  <c r="BW1108" i="13" s="1"/>
  <c r="BV1516" i="13"/>
  <c r="BW1516" i="13" s="1"/>
  <c r="BV1657" i="13"/>
  <c r="BW1657" i="13" s="1"/>
  <c r="BV1641" i="13"/>
  <c r="BW1641" i="13" s="1"/>
  <c r="BV1152" i="13"/>
  <c r="BW1152" i="13" s="1"/>
  <c r="BV1162" i="13"/>
  <c r="BW1162" i="13" s="1"/>
  <c r="BV1180" i="13"/>
  <c r="BW1180" i="13" s="1"/>
  <c r="BV1151" i="13"/>
  <c r="BW1151" i="13" s="1"/>
  <c r="BV1169" i="13"/>
  <c r="BW1169" i="13" s="1"/>
  <c r="BV1096" i="13"/>
  <c r="BW1096" i="13" s="1"/>
  <c r="BV1185" i="13"/>
  <c r="BW1185" i="13" s="1"/>
  <c r="BV1137" i="13"/>
  <c r="BW1137" i="13" s="1"/>
  <c r="BV1660" i="13"/>
  <c r="BW1660" i="13" s="1"/>
  <c r="BV1138" i="13"/>
  <c r="BW1138" i="13" s="1"/>
  <c r="BV1663" i="13"/>
  <c r="BW1663" i="13" s="1"/>
  <c r="BV1645" i="13"/>
  <c r="BW1645" i="13" s="1"/>
  <c r="BV1183" i="13"/>
  <c r="BW1183" i="13" s="1"/>
  <c r="BV1135" i="13"/>
  <c r="BW1135" i="13" s="1"/>
  <c r="AX2245" i="13"/>
  <c r="AP2245" i="13"/>
  <c r="BV1644" i="13"/>
  <c r="BW1644" i="13" s="1"/>
  <c r="BV1168" i="13"/>
  <c r="BW1168" i="13" s="1"/>
  <c r="BV1178" i="13"/>
  <c r="BW1178" i="13" s="1"/>
  <c r="BV1114" i="13"/>
  <c r="BW1114" i="13" s="1"/>
  <c r="BV1105" i="13"/>
  <c r="BW1105" i="13" s="1"/>
  <c r="BV1661" i="13"/>
  <c r="BW1661" i="13" s="1"/>
  <c r="BV1154" i="13"/>
  <c r="BW1154" i="13" s="1"/>
  <c r="BV1109" i="13"/>
  <c r="BW1109" i="13" s="1"/>
  <c r="BV1643" i="13"/>
  <c r="BW1643" i="13" s="1"/>
  <c r="BV1164" i="13"/>
  <c r="BW1164" i="13" s="1"/>
  <c r="BV1100" i="13"/>
  <c r="BW1100" i="13" s="1"/>
  <c r="BV1648" i="13"/>
  <c r="BW1648" i="13" s="1"/>
  <c r="BV1655" i="13"/>
  <c r="BW1655" i="13" s="1"/>
  <c r="BV1130" i="13"/>
  <c r="BW1130" i="13" s="1"/>
  <c r="BV1116" i="13"/>
  <c r="BW1116" i="13" s="1"/>
  <c r="BV1121" i="13"/>
  <c r="BW1121" i="13" s="1"/>
  <c r="BV1656" i="13"/>
  <c r="BW1656" i="13" s="1"/>
  <c r="BV1170" i="13"/>
  <c r="BW1170" i="13" s="1"/>
  <c r="BV1132" i="13"/>
  <c r="BW1132" i="13" s="1"/>
  <c r="BV1148" i="13"/>
  <c r="BW1148" i="13" s="1"/>
  <c r="BV1119" i="13"/>
  <c r="BW1119" i="13" s="1"/>
  <c r="BV1640" i="13"/>
  <c r="BW1640" i="13" s="1"/>
  <c r="BV1653" i="13"/>
  <c r="BW1653" i="13" s="1"/>
  <c r="BV1652" i="13"/>
  <c r="BW1652" i="13" s="1"/>
  <c r="BV1146" i="13"/>
  <c r="BW1146" i="13" s="1"/>
  <c r="BV1092" i="13"/>
  <c r="BW1092" i="13" s="1"/>
  <c r="BV1186" i="13"/>
  <c r="BW1186" i="13" s="1"/>
  <c r="BV1122" i="13"/>
  <c r="BW1122" i="13" s="1"/>
  <c r="BV1103" i="13"/>
  <c r="BW1103" i="13" s="1"/>
  <c r="AH761" i="17"/>
  <c r="AJ761" i="17"/>
  <c r="AH551" i="17"/>
  <c r="AJ551" i="17"/>
  <c r="AH960" i="17"/>
  <c r="AJ960" i="17"/>
  <c r="AH874" i="17"/>
  <c r="AJ874" i="17"/>
  <c r="AJ534" i="17"/>
  <c r="AH534" i="17"/>
  <c r="AH886" i="17"/>
  <c r="AJ886" i="17"/>
  <c r="AH797" i="17"/>
  <c r="AJ797" i="17"/>
  <c r="AH922" i="17"/>
  <c r="AJ922" i="17"/>
  <c r="D2136" i="13"/>
  <c r="AK1554" i="13"/>
  <c r="D2461" i="13"/>
  <c r="D1880" i="13"/>
  <c r="AG1298" i="13"/>
  <c r="AH1298" i="13" s="1"/>
  <c r="AI1298" i="13" s="1"/>
  <c r="AK1298" i="13"/>
  <c r="G2583" i="13"/>
  <c r="G2002" i="13"/>
  <c r="G2391" i="13"/>
  <c r="G1810" i="13"/>
  <c r="G2486" i="13"/>
  <c r="G1905" i="13"/>
  <c r="AK1623" i="13"/>
  <c r="AG1623" i="13"/>
  <c r="AH1623" i="13" s="1"/>
  <c r="AI1623" i="13" s="1"/>
  <c r="D2218" i="13"/>
  <c r="AH952" i="17"/>
  <c r="AJ952" i="17"/>
  <c r="AH905" i="17"/>
  <c r="AJ905" i="17"/>
  <c r="AH505" i="17"/>
  <c r="AJ505" i="17"/>
  <c r="AH526" i="17"/>
  <c r="AJ526" i="17"/>
  <c r="AH541" i="17"/>
  <c r="AJ541" i="17"/>
  <c r="AH669" i="17"/>
  <c r="AJ669" i="17"/>
  <c r="AH1024" i="17"/>
  <c r="AJ1024" i="17"/>
  <c r="AH562" i="17"/>
  <c r="AJ562" i="17"/>
  <c r="AH690" i="17"/>
  <c r="AJ690" i="17"/>
  <c r="AH587" i="17"/>
  <c r="AJ587" i="17"/>
  <c r="AH715" i="17"/>
  <c r="AJ715" i="17"/>
  <c r="AH580" i="17"/>
  <c r="AJ580" i="17"/>
  <c r="AH868" i="17"/>
  <c r="AJ868" i="17"/>
  <c r="AH996" i="17"/>
  <c r="AJ996" i="17"/>
  <c r="AH803" i="17"/>
  <c r="AJ803" i="17"/>
  <c r="AH760" i="17"/>
  <c r="AJ760" i="17"/>
  <c r="AH913" i="17"/>
  <c r="AJ913" i="17"/>
  <c r="AH839" i="17"/>
  <c r="AJ839" i="17"/>
  <c r="AH748" i="17"/>
  <c r="AJ748" i="17"/>
  <c r="AH910" i="17"/>
  <c r="AJ910" i="17"/>
  <c r="AH672" i="17"/>
  <c r="AJ672" i="17"/>
  <c r="AH641" i="17"/>
  <c r="AJ641" i="17"/>
  <c r="AH769" i="17"/>
  <c r="AJ769" i="17"/>
  <c r="AH566" i="17"/>
  <c r="AJ566" i="17"/>
  <c r="AH694" i="17"/>
  <c r="AJ694" i="17"/>
  <c r="AH463" i="17"/>
  <c r="AJ463" i="17"/>
  <c r="AH591" i="17"/>
  <c r="AJ591" i="17"/>
  <c r="AH719" i="17"/>
  <c r="AJ719" i="17"/>
  <c r="AH596" i="17"/>
  <c r="AJ596" i="17"/>
  <c r="AH872" i="17"/>
  <c r="AJ872" i="17"/>
  <c r="AH1000" i="17"/>
  <c r="AJ1000" i="17"/>
  <c r="AH959" i="17"/>
  <c r="AJ959" i="17"/>
  <c r="AH821" i="17"/>
  <c r="AJ821" i="17"/>
  <c r="AH949" i="17"/>
  <c r="AJ949" i="17"/>
  <c r="AH891" i="17"/>
  <c r="AJ891" i="17"/>
  <c r="AH818" i="17"/>
  <c r="AJ818" i="17"/>
  <c r="AH946" i="17"/>
  <c r="AJ946" i="17"/>
  <c r="AH883" i="17"/>
  <c r="AJ883" i="17"/>
  <c r="AH515" i="17"/>
  <c r="AJ515" i="17"/>
  <c r="AH709" i="17"/>
  <c r="AJ709" i="17"/>
  <c r="AH506" i="17"/>
  <c r="AJ506" i="17"/>
  <c r="AH860" i="17"/>
  <c r="AJ860" i="17"/>
  <c r="AH489" i="17"/>
  <c r="AJ489" i="17"/>
  <c r="AH542" i="17"/>
  <c r="AJ542" i="17"/>
  <c r="AH500" i="17"/>
  <c r="AJ500" i="17"/>
  <c r="AH557" i="17"/>
  <c r="AJ557" i="17"/>
  <c r="AH685" i="17"/>
  <c r="AJ685" i="17"/>
  <c r="AH610" i="17"/>
  <c r="AJ610" i="17"/>
  <c r="AH738" i="17"/>
  <c r="AJ738" i="17"/>
  <c r="AH539" i="17"/>
  <c r="AJ539" i="17"/>
  <c r="AH667" i="17"/>
  <c r="AJ667" i="17"/>
  <c r="AH859" i="17"/>
  <c r="AJ859" i="17"/>
  <c r="AH820" i="17"/>
  <c r="AJ820" i="17"/>
  <c r="AH948" i="17"/>
  <c r="AJ948" i="17"/>
  <c r="AH688" i="17"/>
  <c r="AJ688" i="17"/>
  <c r="AH696" i="17"/>
  <c r="AJ696" i="17"/>
  <c r="AH897" i="17"/>
  <c r="AJ897" i="17"/>
  <c r="AH927" i="17"/>
  <c r="AJ927" i="17"/>
  <c r="AH798" i="17"/>
  <c r="AJ798" i="17"/>
  <c r="AH926" i="17"/>
  <c r="AJ926" i="17"/>
  <c r="AH512" i="17"/>
  <c r="AJ512" i="17"/>
  <c r="G2608" i="13"/>
  <c r="G2027" i="13"/>
  <c r="G1723" i="13"/>
  <c r="G2304" i="13"/>
  <c r="D2709" i="13"/>
  <c r="D2128" i="13"/>
  <c r="AK1546" i="13"/>
  <c r="AG1546" i="13"/>
  <c r="AH1546" i="13" s="1"/>
  <c r="AI1546" i="13" s="1"/>
  <c r="D2645" i="13"/>
  <c r="AG1482" i="13"/>
  <c r="AH1482" i="13" s="1"/>
  <c r="AI1482" i="13" s="1"/>
  <c r="AK1482" i="13"/>
  <c r="D2517" i="13"/>
  <c r="D1936" i="13"/>
  <c r="D2389" i="13"/>
  <c r="D1808" i="13"/>
  <c r="AG1226" i="13"/>
  <c r="AH1226" i="13" s="1"/>
  <c r="AI1226" i="13" s="1"/>
  <c r="AK1226" i="13"/>
  <c r="D2325" i="13"/>
  <c r="D1744" i="13"/>
  <c r="AG1162" i="13"/>
  <c r="AH1162" i="13" s="1"/>
  <c r="AI1162" i="13" s="1"/>
  <c r="AK1162" i="13"/>
  <c r="D2261" i="13"/>
  <c r="D1680" i="13"/>
  <c r="AG1098" i="13"/>
  <c r="AH1098" i="13" s="1"/>
  <c r="AI1098" i="13" s="1"/>
  <c r="AK1098" i="13"/>
  <c r="G2639" i="13"/>
  <c r="G2383" i="13"/>
  <c r="G1802" i="13"/>
  <c r="D2780" i="13"/>
  <c r="D2676" i="13"/>
  <c r="D2095" i="13"/>
  <c r="AK1513" i="13"/>
  <c r="AG1513" i="13"/>
  <c r="AH1513" i="13" s="1"/>
  <c r="AI1513" i="13" s="1"/>
  <c r="D2612" i="13"/>
  <c r="D2031" i="13"/>
  <c r="AK1449" i="13"/>
  <c r="AG1449" i="13"/>
  <c r="AH1449" i="13" s="1"/>
  <c r="AI1449" i="13" s="1"/>
  <c r="D2548" i="13"/>
  <c r="G2217" i="13"/>
  <c r="G2798" i="13"/>
  <c r="G2153" i="13"/>
  <c r="G2734" i="13"/>
  <c r="G2025" i="13"/>
  <c r="G2606" i="13"/>
  <c r="G1833" i="13"/>
  <c r="G2414" i="13"/>
  <c r="G1705" i="13"/>
  <c r="G2286" i="13"/>
  <c r="G2264" i="13"/>
  <c r="D2795" i="13"/>
  <c r="D2214" i="13"/>
  <c r="AK1632" i="13"/>
  <c r="AG1632" i="13"/>
  <c r="AH1632" i="13" s="1"/>
  <c r="AI1632" i="13" s="1"/>
  <c r="AK1504" i="13"/>
  <c r="AK1376" i="13"/>
  <c r="D2475" i="13"/>
  <c r="D1894" i="13"/>
  <c r="AK1312" i="13"/>
  <c r="AG1312" i="13"/>
  <c r="AH1312" i="13" s="1"/>
  <c r="AI1312" i="13" s="1"/>
  <c r="D2283" i="13"/>
  <c r="D1702" i="13"/>
  <c r="AG1120" i="13"/>
  <c r="AH1120" i="13" s="1"/>
  <c r="AI1120" i="13" s="1"/>
  <c r="AK1120" i="13"/>
  <c r="G2341" i="13"/>
  <c r="G1760" i="13"/>
  <c r="G2256" i="13"/>
  <c r="G1675" i="13"/>
  <c r="D2586" i="13"/>
  <c r="D2005" i="13"/>
  <c r="AK1423" i="13"/>
  <c r="AG1423" i="13"/>
  <c r="AH1423" i="13" s="1"/>
  <c r="AI1423" i="13" s="1"/>
  <c r="D2458" i="13"/>
  <c r="D1877" i="13"/>
  <c r="AK1295" i="13"/>
  <c r="AG1295" i="13"/>
  <c r="AH1295" i="13" s="1"/>
  <c r="AI1295" i="13" s="1"/>
  <c r="D2394" i="13"/>
  <c r="D1813" i="13"/>
  <c r="AK1231" i="13"/>
  <c r="AG1231" i="13"/>
  <c r="AH1231" i="13" s="1"/>
  <c r="AI1231" i="13" s="1"/>
  <c r="D2330" i="13"/>
  <c r="D1749" i="13"/>
  <c r="AK1167" i="13"/>
  <c r="AG1167" i="13"/>
  <c r="AH1167" i="13" s="1"/>
  <c r="AI1167" i="13" s="1"/>
  <c r="G2127" i="13"/>
  <c r="G2708" i="13"/>
  <c r="G2063" i="13"/>
  <c r="G2644" i="13"/>
  <c r="G1999" i="13"/>
  <c r="G2580" i="13"/>
  <c r="G1935" i="13"/>
  <c r="G2516" i="13"/>
  <c r="G1807" i="13"/>
  <c r="G2388" i="13"/>
  <c r="G1679" i="13"/>
  <c r="G2260" i="13"/>
  <c r="AK1606" i="13"/>
  <c r="AG1606" i="13"/>
  <c r="AH1606" i="13" s="1"/>
  <c r="AI1606" i="13" s="1"/>
  <c r="D2577" i="13"/>
  <c r="D1996" i="13"/>
  <c r="AG1414" i="13"/>
  <c r="AH1414" i="13" s="1"/>
  <c r="AI1414" i="13" s="1"/>
  <c r="AK1414" i="13"/>
  <c r="AK1350" i="13"/>
  <c r="D2385" i="13"/>
  <c r="G2118" i="13"/>
  <c r="G1862" i="13"/>
  <c r="G2443" i="13"/>
  <c r="AG1381" i="13"/>
  <c r="AH1381" i="13" s="1"/>
  <c r="AI1381" i="13" s="1"/>
  <c r="D2416" i="13"/>
  <c r="D1835" i="13"/>
  <c r="AK1253" i="13"/>
  <c r="AG1253" i="13"/>
  <c r="AH1253" i="13" s="1"/>
  <c r="AI1253" i="13" s="1"/>
  <c r="D2352" i="13"/>
  <c r="AG1189" i="13"/>
  <c r="AH1189" i="13" s="1"/>
  <c r="AI1189" i="13" s="1"/>
  <c r="D2288" i="13"/>
  <c r="D1707" i="13"/>
  <c r="AK1125" i="13"/>
  <c r="AG1125" i="13"/>
  <c r="AH1125" i="13" s="1"/>
  <c r="AI1125" i="13" s="1"/>
  <c r="G2602" i="13"/>
  <c r="G2021" i="13"/>
  <c r="G2474" i="13"/>
  <c r="G1893" i="13"/>
  <c r="G2410" i="13"/>
  <c r="G1829" i="13"/>
  <c r="G2346" i="13"/>
  <c r="D2727" i="13"/>
  <c r="D2146" i="13"/>
  <c r="AK1564" i="13"/>
  <c r="AG1564" i="13"/>
  <c r="AH1564" i="13" s="1"/>
  <c r="AI1564" i="13" s="1"/>
  <c r="D2663" i="13"/>
  <c r="D2082" i="13"/>
  <c r="AK1500" i="13"/>
  <c r="AG1500" i="13"/>
  <c r="AH1500" i="13" s="1"/>
  <c r="AI1500" i="13" s="1"/>
  <c r="D2535" i="13"/>
  <c r="D1954" i="13"/>
  <c r="AK1372" i="13"/>
  <c r="AG1372" i="13"/>
  <c r="AH1372" i="13" s="1"/>
  <c r="AI1372" i="13" s="1"/>
  <c r="D1762" i="13"/>
  <c r="AG1180" i="13"/>
  <c r="AH1180" i="13" s="1"/>
  <c r="AI1180" i="13" s="1"/>
  <c r="AK1180" i="13"/>
  <c r="AK1116" i="13"/>
  <c r="G2785" i="13"/>
  <c r="G2204" i="13"/>
  <c r="G2529" i="13"/>
  <c r="G1948" i="13"/>
  <c r="G2465" i="13"/>
  <c r="G1884" i="13"/>
  <c r="AH586" i="17"/>
  <c r="AJ586" i="17"/>
  <c r="AJ486" i="17"/>
  <c r="AH486" i="17"/>
  <c r="AH614" i="17"/>
  <c r="AJ614" i="17"/>
  <c r="AH742" i="17"/>
  <c r="AJ742" i="17"/>
  <c r="AH629" i="17"/>
  <c r="AJ629" i="17"/>
  <c r="AH509" i="17"/>
  <c r="AJ509" i="17"/>
  <c r="AH903" i="17"/>
  <c r="AJ903" i="17"/>
  <c r="AH581" i="17"/>
  <c r="AJ581" i="17"/>
  <c r="AH691" i="17"/>
  <c r="AJ691" i="17"/>
  <c r="AH812" i="17"/>
  <c r="AJ812" i="17"/>
  <c r="AH889" i="17"/>
  <c r="AJ889" i="17"/>
  <c r="AH670" i="17"/>
  <c r="AJ670" i="17"/>
  <c r="AH925" i="17"/>
  <c r="AJ925" i="17"/>
  <c r="AH693" i="17"/>
  <c r="AJ693" i="17"/>
  <c r="G2678" i="13"/>
  <c r="G2097" i="13"/>
  <c r="AH771" i="17"/>
  <c r="AJ771" i="17"/>
  <c r="AH537" i="17"/>
  <c r="AJ537" i="17"/>
  <c r="AH665" i="17"/>
  <c r="AJ665" i="17"/>
  <c r="AH793" i="17"/>
  <c r="AJ793" i="17"/>
  <c r="AH558" i="17"/>
  <c r="AJ558" i="17"/>
  <c r="AH686" i="17"/>
  <c r="AJ686" i="17"/>
  <c r="AH455" i="17"/>
  <c r="AJ455" i="17"/>
  <c r="AH583" i="17"/>
  <c r="AJ583" i="17"/>
  <c r="AH711" i="17"/>
  <c r="AJ711" i="17"/>
  <c r="AH564" i="17"/>
  <c r="AJ564" i="17"/>
  <c r="AH864" i="17"/>
  <c r="AJ864" i="17"/>
  <c r="AH992" i="17"/>
  <c r="AJ992" i="17"/>
  <c r="AH919" i="17"/>
  <c r="AJ919" i="17"/>
  <c r="AH813" i="17"/>
  <c r="AJ813" i="17"/>
  <c r="AH941" i="17"/>
  <c r="AJ941" i="17"/>
  <c r="AH1015" i="17"/>
  <c r="AJ1015" i="17"/>
  <c r="AH732" i="17"/>
  <c r="AJ732" i="17"/>
  <c r="AH906" i="17"/>
  <c r="AJ906" i="17"/>
  <c r="AH640" i="17"/>
  <c r="AJ640" i="17"/>
  <c r="AH757" i="17"/>
  <c r="AJ757" i="17"/>
  <c r="AH643" i="17"/>
  <c r="AJ643" i="17"/>
  <c r="AH768" i="17"/>
  <c r="AJ768" i="17"/>
  <c r="AH459" i="17"/>
  <c r="AJ459" i="17"/>
  <c r="AH714" i="17"/>
  <c r="AJ714" i="17"/>
  <c r="AH937" i="17"/>
  <c r="AJ937" i="17"/>
  <c r="AH513" i="17"/>
  <c r="AJ513" i="17"/>
  <c r="AH725" i="17"/>
  <c r="AJ725" i="17"/>
  <c r="AH739" i="17"/>
  <c r="AJ739" i="17"/>
  <c r="AH728" i="17"/>
  <c r="AJ728" i="17"/>
  <c r="AH613" i="17"/>
  <c r="AJ613" i="17"/>
  <c r="AH666" i="17"/>
  <c r="AJ666" i="17"/>
  <c r="AH595" i="17"/>
  <c r="AJ595" i="17"/>
  <c r="AH723" i="17"/>
  <c r="AJ723" i="17"/>
  <c r="AH844" i="17"/>
  <c r="AJ844" i="17"/>
  <c r="AH972" i="17"/>
  <c r="AJ972" i="17"/>
  <c r="AH831" i="17"/>
  <c r="AJ831" i="17"/>
  <c r="AH792" i="17"/>
  <c r="AJ792" i="17"/>
  <c r="AH921" i="17"/>
  <c r="AJ921" i="17"/>
  <c r="AH887" i="17"/>
  <c r="AJ887" i="17"/>
  <c r="AH780" i="17"/>
  <c r="AJ780" i="17"/>
  <c r="AH918" i="17"/>
  <c r="AJ918" i="17"/>
  <c r="AH736" i="17"/>
  <c r="AJ736" i="17"/>
  <c r="AH649" i="17"/>
  <c r="AJ649" i="17"/>
  <c r="AH777" i="17"/>
  <c r="AJ777" i="17"/>
  <c r="AH574" i="17"/>
  <c r="AJ574" i="17"/>
  <c r="AH702" i="17"/>
  <c r="AJ702" i="17"/>
  <c r="AH503" i="17"/>
  <c r="AJ503" i="17"/>
  <c r="AH631" i="17"/>
  <c r="AJ631" i="17"/>
  <c r="AJ759" i="17"/>
  <c r="AH759" i="17"/>
  <c r="AH628" i="17"/>
  <c r="AJ628" i="17"/>
  <c r="AH880" i="17"/>
  <c r="AJ880" i="17"/>
  <c r="AH1008" i="17"/>
  <c r="AJ1008" i="17"/>
  <c r="AH995" i="17"/>
  <c r="AJ995" i="17"/>
  <c r="AH829" i="17"/>
  <c r="AJ829" i="17"/>
  <c r="AH957" i="17"/>
  <c r="AJ957" i="17"/>
  <c r="AH955" i="17"/>
  <c r="AJ955" i="17"/>
  <c r="AH826" i="17"/>
  <c r="AJ826" i="17"/>
  <c r="AH954" i="17"/>
  <c r="AJ954" i="17"/>
  <c r="AH931" i="17"/>
  <c r="AJ931" i="17"/>
  <c r="AH676" i="17"/>
  <c r="AJ676" i="17"/>
  <c r="AH969" i="17"/>
  <c r="AJ969" i="17"/>
  <c r="AH482" i="17"/>
  <c r="AJ482" i="17"/>
  <c r="G2552" i="13"/>
  <c r="G1971" i="13"/>
  <c r="D2573" i="13"/>
  <c r="D1992" i="13"/>
  <c r="AG1410" i="13"/>
  <c r="AH1410" i="13" s="1"/>
  <c r="AI1410" i="13" s="1"/>
  <c r="AK1410" i="13"/>
  <c r="D2509" i="13"/>
  <c r="D1928" i="13"/>
  <c r="AG1346" i="13"/>
  <c r="AH1346" i="13" s="1"/>
  <c r="AI1346" i="13" s="1"/>
  <c r="AK1346" i="13"/>
  <c r="D1800" i="13"/>
  <c r="D2253" i="13"/>
  <c r="D1672" i="13"/>
  <c r="AG1090" i="13"/>
  <c r="AH1090" i="13" s="1"/>
  <c r="AI1090" i="13" s="1"/>
  <c r="AK1090" i="13"/>
  <c r="G2695" i="13"/>
  <c r="G2114" i="13"/>
  <c r="G1922" i="13"/>
  <c r="G2503" i="13"/>
  <c r="G1858" i="13"/>
  <c r="G2439" i="13"/>
  <c r="D2790" i="13"/>
  <c r="D2209" i="13"/>
  <c r="AK1627" i="13"/>
  <c r="AG1627" i="13"/>
  <c r="AH1627" i="13" s="1"/>
  <c r="AI1627" i="13" s="1"/>
  <c r="D2748" i="13"/>
  <c r="D2167" i="13"/>
  <c r="AG1585" i="13"/>
  <c r="AH1585" i="13" s="1"/>
  <c r="AI1585" i="13" s="1"/>
  <c r="AK1585" i="13"/>
  <c r="D1959" i="13"/>
  <c r="D2476" i="13"/>
  <c r="D1895" i="13"/>
  <c r="AK1313" i="13"/>
  <c r="AG1313" i="13"/>
  <c r="AH1313" i="13" s="1"/>
  <c r="AI1313" i="13" s="1"/>
  <c r="D2412" i="13"/>
  <c r="D1831" i="13"/>
  <c r="AK1249" i="13"/>
  <c r="AG1249" i="13"/>
  <c r="AH1249" i="13" s="1"/>
  <c r="AI1249" i="13" s="1"/>
  <c r="D2348" i="13"/>
  <c r="D1767" i="13"/>
  <c r="AK1185" i="13"/>
  <c r="AG1185" i="13"/>
  <c r="AH1185" i="13" s="1"/>
  <c r="AI1185" i="13" s="1"/>
  <c r="G2790" i="13"/>
  <c r="G2662" i="13"/>
  <c r="G2081" i="13"/>
  <c r="G2598" i="13"/>
  <c r="G2017" i="13"/>
  <c r="G2406" i="13"/>
  <c r="G1825" i="13"/>
  <c r="G2278" i="13"/>
  <c r="G1697" i="13"/>
  <c r="D2598" i="13"/>
  <c r="G2784" i="13"/>
  <c r="G2203" i="13"/>
  <c r="D2659" i="13"/>
  <c r="D2078" i="13"/>
  <c r="AK1496" i="13"/>
  <c r="AG1496" i="13"/>
  <c r="AH1496" i="13" s="1"/>
  <c r="AI1496" i="13" s="1"/>
  <c r="D2531" i="13"/>
  <c r="D1950" i="13"/>
  <c r="AK1368" i="13"/>
  <c r="AG1368" i="13"/>
  <c r="AH1368" i="13" s="1"/>
  <c r="AI1368" i="13" s="1"/>
  <c r="D2403" i="13"/>
  <c r="D1822" i="13"/>
  <c r="AK1240" i="13"/>
  <c r="AG1240" i="13"/>
  <c r="AH1240" i="13" s="1"/>
  <c r="AI1240" i="13" s="1"/>
  <c r="G2781" i="13"/>
  <c r="G2200" i="13"/>
  <c r="G2072" i="13"/>
  <c r="G2653" i="13"/>
  <c r="G1944" i="13"/>
  <c r="G2525" i="13"/>
  <c r="G1688" i="13"/>
  <c r="G2003" i="13"/>
  <c r="D2797" i="13"/>
  <c r="D2216" i="13"/>
  <c r="AK1634" i="13"/>
  <c r="AG1634" i="13"/>
  <c r="AH1634" i="13" s="1"/>
  <c r="AI1634" i="13" s="1"/>
  <c r="D2706" i="13"/>
  <c r="D2125" i="13"/>
  <c r="AK1543" i="13"/>
  <c r="AG1543" i="13"/>
  <c r="AH1543" i="13" s="1"/>
  <c r="AI1543" i="13" s="1"/>
  <c r="D2642" i="13"/>
  <c r="D2578" i="13"/>
  <c r="D1997" i="13"/>
  <c r="AK1415" i="13"/>
  <c r="AG1415" i="13"/>
  <c r="AH1415" i="13" s="1"/>
  <c r="AI1415" i="13" s="1"/>
  <c r="D2514" i="13"/>
  <c r="AK1223" i="13"/>
  <c r="AG1223" i="13"/>
  <c r="AH1223" i="13" s="1"/>
  <c r="AI1223" i="13" s="1"/>
  <c r="D2322" i="13"/>
  <c r="D1741" i="13"/>
  <c r="AK1159" i="13"/>
  <c r="AG1159" i="13"/>
  <c r="AH1159" i="13" s="1"/>
  <c r="AI1159" i="13" s="1"/>
  <c r="G2572" i="13"/>
  <c r="G1991" i="13"/>
  <c r="G2444" i="13"/>
  <c r="G1863" i="13"/>
  <c r="G2380" i="13"/>
  <c r="G1799" i="13"/>
  <c r="G2316" i="13"/>
  <c r="G1735" i="13"/>
  <c r="G2252" i="13"/>
  <c r="G1671" i="13"/>
  <c r="AK1115" i="13"/>
  <c r="AG1115" i="13"/>
  <c r="AH1115" i="13" s="1"/>
  <c r="AI1115" i="13" s="1"/>
  <c r="G2384" i="13"/>
  <c r="D2697" i="13"/>
  <c r="D2116" i="13"/>
  <c r="AK1534" i="13"/>
  <c r="AG1534" i="13"/>
  <c r="AH1534" i="13" s="1"/>
  <c r="AI1534" i="13" s="1"/>
  <c r="D2569" i="13"/>
  <c r="D2505" i="13"/>
  <c r="D1924" i="13"/>
  <c r="AK1342" i="13"/>
  <c r="D2441" i="13"/>
  <c r="D1860" i="13"/>
  <c r="AG1278" i="13"/>
  <c r="AH1278" i="13" s="1"/>
  <c r="AI1278" i="13" s="1"/>
  <c r="AK1278" i="13"/>
  <c r="D2313" i="13"/>
  <c r="D1732" i="13"/>
  <c r="AG1150" i="13"/>
  <c r="AH1150" i="13" s="1"/>
  <c r="AI1150" i="13" s="1"/>
  <c r="AK1150" i="13"/>
  <c r="G2435" i="13"/>
  <c r="G1854" i="13"/>
  <c r="G2640" i="13"/>
  <c r="G2059" i="13"/>
  <c r="D2187" i="13"/>
  <c r="D2019" i="13"/>
  <c r="AK1437" i="13"/>
  <c r="AG1181" i="13"/>
  <c r="AH1181" i="13" s="1"/>
  <c r="AI1181" i="13" s="1"/>
  <c r="D2280" i="13"/>
  <c r="D1699" i="13"/>
  <c r="AK1117" i="13"/>
  <c r="AG1117" i="13"/>
  <c r="AH1117" i="13" s="1"/>
  <c r="AI1117" i="13" s="1"/>
  <c r="G2722" i="13"/>
  <c r="G2141" i="13"/>
  <c r="G2077" i="13"/>
  <c r="G2594" i="13"/>
  <c r="G2013" i="13"/>
  <c r="G2466" i="13"/>
  <c r="G1885" i="13"/>
  <c r="G2402" i="13"/>
  <c r="G1821" i="13"/>
  <c r="D2670" i="13"/>
  <c r="D2089" i="13"/>
  <c r="AK1507" i="13"/>
  <c r="AG1507" i="13"/>
  <c r="AH1507" i="13" s="1"/>
  <c r="AI1507" i="13" s="1"/>
  <c r="D2809" i="13"/>
  <c r="AG1646" i="13"/>
  <c r="AH1646" i="13" s="1"/>
  <c r="AI1646" i="13" s="1"/>
  <c r="D2752" i="13"/>
  <c r="D2171" i="13"/>
  <c r="AG1589" i="13"/>
  <c r="AH1589" i="13" s="1"/>
  <c r="AI1589" i="13" s="1"/>
  <c r="AK1589" i="13"/>
  <c r="D2783" i="13"/>
  <c r="D2202" i="13"/>
  <c r="AK1620" i="13"/>
  <c r="AG1620" i="13"/>
  <c r="AH1620" i="13" s="1"/>
  <c r="AI1620" i="13" s="1"/>
  <c r="D2655" i="13"/>
  <c r="D2074" i="13"/>
  <c r="AK1492" i="13"/>
  <c r="AG1492" i="13"/>
  <c r="AH1492" i="13" s="1"/>
  <c r="AI1492" i="13" s="1"/>
  <c r="AK1428" i="13"/>
  <c r="D2527" i="13"/>
  <c r="D1946" i="13"/>
  <c r="AK1364" i="13"/>
  <c r="AG1364" i="13"/>
  <c r="AH1364" i="13" s="1"/>
  <c r="AI1364" i="13" s="1"/>
  <c r="D2399" i="13"/>
  <c r="D1818" i="13"/>
  <c r="AK1236" i="13"/>
  <c r="AG1236" i="13"/>
  <c r="AH1236" i="13" s="1"/>
  <c r="AI1236" i="13" s="1"/>
  <c r="D2335" i="13"/>
  <c r="D1754" i="13"/>
  <c r="G2777" i="13"/>
  <c r="G2196" i="13"/>
  <c r="G2068" i="13"/>
  <c r="G2585" i="13"/>
  <c r="G2004" i="13"/>
  <c r="G2521" i="13"/>
  <c r="G1940" i="13"/>
  <c r="G2329" i="13"/>
  <c r="G1748" i="13"/>
  <c r="AH460" i="17"/>
  <c r="AJ460" i="17"/>
  <c r="AH593" i="17"/>
  <c r="AJ593" i="17"/>
  <c r="AH721" i="17"/>
  <c r="AJ721" i="17"/>
  <c r="AH575" i="17"/>
  <c r="AJ575" i="17"/>
  <c r="AH703" i="17"/>
  <c r="AJ703" i="17"/>
  <c r="AH856" i="17"/>
  <c r="AJ856" i="17"/>
  <c r="AH984" i="17"/>
  <c r="AJ984" i="17"/>
  <c r="AH879" i="17"/>
  <c r="AJ879" i="17"/>
  <c r="AH1019" i="17"/>
  <c r="AJ1019" i="17"/>
  <c r="AH834" i="17"/>
  <c r="AJ834" i="17"/>
  <c r="AH962" i="17"/>
  <c r="AJ962" i="17"/>
  <c r="AH823" i="17"/>
  <c r="AJ823" i="17"/>
  <c r="AH796" i="17"/>
  <c r="AJ796" i="17"/>
  <c r="AH987" i="17"/>
  <c r="AJ987" i="17"/>
  <c r="AH633" i="17"/>
  <c r="AJ633" i="17"/>
  <c r="AH679" i="17"/>
  <c r="AJ679" i="17"/>
  <c r="AH795" i="17"/>
  <c r="AJ795" i="17"/>
  <c r="AH604" i="17"/>
  <c r="AJ604" i="17"/>
  <c r="AH746" i="17"/>
  <c r="AJ746" i="17"/>
  <c r="AH597" i="17"/>
  <c r="AJ597" i="17"/>
  <c r="AH762" i="17"/>
  <c r="AJ762" i="17"/>
  <c r="AH940" i="17"/>
  <c r="AJ940" i="17"/>
  <c r="AH652" i="17"/>
  <c r="AJ652" i="17"/>
  <c r="AH727" i="17"/>
  <c r="AJ727" i="17"/>
  <c r="AH809" i="17"/>
  <c r="AJ809" i="17"/>
  <c r="D2333" i="13"/>
  <c r="D1752" i="13"/>
  <c r="AG1170" i="13"/>
  <c r="AH1170" i="13" s="1"/>
  <c r="AI1170" i="13" s="1"/>
  <c r="AK1170" i="13"/>
  <c r="G1874" i="13"/>
  <c r="D2556" i="13"/>
  <c r="D1975" i="13"/>
  <c r="AK1393" i="13"/>
  <c r="AG1393" i="13"/>
  <c r="AH1393" i="13" s="1"/>
  <c r="AI1393" i="13" s="1"/>
  <c r="D2302" i="13"/>
  <c r="D1721" i="13"/>
  <c r="AK1139" i="13"/>
  <c r="AG1139" i="13"/>
  <c r="AH1139" i="13" s="1"/>
  <c r="AI1139" i="13" s="1"/>
  <c r="G2797" i="13"/>
  <c r="G2216" i="13"/>
  <c r="D2382" i="13"/>
  <c r="D1801" i="13"/>
  <c r="AK1219" i="13"/>
  <c r="AG1219" i="13"/>
  <c r="AH1219" i="13" s="1"/>
  <c r="AI1219" i="13" s="1"/>
  <c r="D2722" i="13"/>
  <c r="D2141" i="13"/>
  <c r="AK1559" i="13"/>
  <c r="AG1559" i="13"/>
  <c r="AH1559" i="13" s="1"/>
  <c r="AI1559" i="13" s="1"/>
  <c r="G2800" i="13"/>
  <c r="G2219" i="13"/>
  <c r="D2552" i="13"/>
  <c r="D2424" i="13"/>
  <c r="D1843" i="13"/>
  <c r="AK1261" i="13"/>
  <c r="AG1261" i="13"/>
  <c r="AH1261" i="13" s="1"/>
  <c r="AI1261" i="13" s="1"/>
  <c r="G2729" i="13"/>
  <c r="G2148" i="13"/>
  <c r="AH802" i="17"/>
  <c r="AJ802" i="17"/>
  <c r="AH573" i="17"/>
  <c r="AJ573" i="17"/>
  <c r="AH701" i="17"/>
  <c r="AJ701" i="17"/>
  <c r="AH594" i="17"/>
  <c r="AJ594" i="17"/>
  <c r="AH722" i="17"/>
  <c r="AJ722" i="17"/>
  <c r="AH619" i="17"/>
  <c r="AJ619" i="17"/>
  <c r="AH747" i="17"/>
  <c r="AJ747" i="17"/>
  <c r="AH708" i="17"/>
  <c r="AJ708" i="17"/>
  <c r="AH900" i="17"/>
  <c r="AJ900" i="17"/>
  <c r="AH799" i="17"/>
  <c r="AJ799" i="17"/>
  <c r="AH939" i="17"/>
  <c r="AJ939" i="17"/>
  <c r="AH817" i="17"/>
  <c r="AJ817" i="17"/>
  <c r="AH945" i="17"/>
  <c r="AJ945" i="17"/>
  <c r="AH843" i="17"/>
  <c r="AJ843" i="17"/>
  <c r="AH814" i="17"/>
  <c r="AJ814" i="17"/>
  <c r="AH942" i="17"/>
  <c r="AJ942" i="17"/>
  <c r="AH871" i="17"/>
  <c r="AJ871" i="17"/>
  <c r="AH545" i="17"/>
  <c r="AJ545" i="17"/>
  <c r="AH673" i="17"/>
  <c r="AJ673" i="17"/>
  <c r="AH598" i="17"/>
  <c r="AJ598" i="17"/>
  <c r="AH726" i="17"/>
  <c r="AJ726" i="17"/>
  <c r="AH495" i="17"/>
  <c r="AJ495" i="17"/>
  <c r="AH623" i="17"/>
  <c r="AJ623" i="17"/>
  <c r="AH751" i="17"/>
  <c r="AJ751" i="17"/>
  <c r="AH724" i="17"/>
  <c r="AJ724" i="17"/>
  <c r="AH904" i="17"/>
  <c r="AJ904" i="17"/>
  <c r="AH827" i="17"/>
  <c r="AJ827" i="17"/>
  <c r="AH520" i="17"/>
  <c r="AJ520" i="17"/>
  <c r="AH853" i="17"/>
  <c r="AJ853" i="17"/>
  <c r="AH981" i="17"/>
  <c r="AJ981" i="17"/>
  <c r="AH850" i="17"/>
  <c r="AJ850" i="17"/>
  <c r="AH978" i="17"/>
  <c r="AJ978" i="17"/>
  <c r="AJ454" i="17"/>
  <c r="AH485" i="17"/>
  <c r="AJ485" i="17"/>
  <c r="AH741" i="17"/>
  <c r="AJ741" i="17"/>
  <c r="AH538" i="17"/>
  <c r="AJ538" i="17"/>
  <c r="AH467" i="17"/>
  <c r="AJ467" i="17"/>
  <c r="AH484" i="17"/>
  <c r="AJ484" i="17"/>
  <c r="AH841" i="17"/>
  <c r="AJ841" i="17"/>
  <c r="AH521" i="17"/>
  <c r="AJ521" i="17"/>
  <c r="AH554" i="17"/>
  <c r="AJ554" i="17"/>
  <c r="AH589" i="17"/>
  <c r="AJ589" i="17"/>
  <c r="AH717" i="17"/>
  <c r="AJ717" i="17"/>
  <c r="AH642" i="17"/>
  <c r="AJ642" i="17"/>
  <c r="AH770" i="17"/>
  <c r="AJ770" i="17"/>
  <c r="AH571" i="17"/>
  <c r="AJ571" i="17"/>
  <c r="AH699" i="17"/>
  <c r="AJ699" i="17"/>
  <c r="AH852" i="17"/>
  <c r="AJ852" i="17"/>
  <c r="AH980" i="17"/>
  <c r="AJ980" i="17"/>
  <c r="AH863" i="17"/>
  <c r="AJ863" i="17"/>
  <c r="AH801" i="17"/>
  <c r="AJ801" i="17"/>
  <c r="AH929" i="17"/>
  <c r="AJ929" i="17"/>
  <c r="AH991" i="17"/>
  <c r="AJ991" i="17"/>
  <c r="AH830" i="17"/>
  <c r="AJ830" i="17"/>
  <c r="AH958" i="17"/>
  <c r="AJ958" i="17"/>
  <c r="AH807" i="17"/>
  <c r="AJ807" i="17"/>
  <c r="D2486" i="13"/>
  <c r="D1905" i="13"/>
  <c r="AK1323" i="13"/>
  <c r="AG1323" i="13"/>
  <c r="AH1323" i="13" s="1"/>
  <c r="AI1323" i="13" s="1"/>
  <c r="G2496" i="13"/>
  <c r="G1915" i="13"/>
  <c r="D2501" i="13"/>
  <c r="D1920" i="13"/>
  <c r="AG1338" i="13"/>
  <c r="AH1338" i="13" s="1"/>
  <c r="AI1338" i="13" s="1"/>
  <c r="AK1338" i="13"/>
  <c r="D2373" i="13"/>
  <c r="D1792" i="13"/>
  <c r="AG1210" i="13"/>
  <c r="AH1210" i="13" s="1"/>
  <c r="AI1210" i="13" s="1"/>
  <c r="AK1210" i="13"/>
  <c r="G2687" i="13"/>
  <c r="G2623" i="13"/>
  <c r="G2042" i="13"/>
  <c r="G2559" i="13"/>
  <c r="G1978" i="13"/>
  <c r="G2495" i="13"/>
  <c r="G1914" i="13"/>
  <c r="G2431" i="13"/>
  <c r="G1850" i="13"/>
  <c r="G2303" i="13"/>
  <c r="G1722" i="13"/>
  <c r="D2740" i="13"/>
  <c r="AG1577" i="13"/>
  <c r="AH1577" i="13" s="1"/>
  <c r="AI1577" i="13" s="1"/>
  <c r="D2159" i="13"/>
  <c r="AK1577" i="13"/>
  <c r="D2660" i="13"/>
  <c r="D2079" i="13"/>
  <c r="AK1497" i="13"/>
  <c r="AG1497" i="13"/>
  <c r="AH1497" i="13" s="1"/>
  <c r="AI1497" i="13" s="1"/>
  <c r="AK1433" i="13"/>
  <c r="D2532" i="13"/>
  <c r="D1951" i="13"/>
  <c r="AK1369" i="13"/>
  <c r="AG1369" i="13"/>
  <c r="AH1369" i="13" s="1"/>
  <c r="AI1369" i="13" s="1"/>
  <c r="AG1241" i="13"/>
  <c r="AH1241" i="13" s="1"/>
  <c r="AI1241" i="13" s="1"/>
  <c r="D2276" i="13"/>
  <c r="D1695" i="13"/>
  <c r="AK1113" i="13"/>
  <c r="AG1113" i="13"/>
  <c r="AH1113" i="13" s="1"/>
  <c r="AI1113" i="13" s="1"/>
  <c r="G2782" i="13"/>
  <c r="G2201" i="13"/>
  <c r="G2654" i="13"/>
  <c r="G2073" i="13"/>
  <c r="G2462" i="13"/>
  <c r="G1881" i="13"/>
  <c r="G2334" i="13"/>
  <c r="G2270" i="13"/>
  <c r="G1689" i="13"/>
  <c r="D1961" i="13"/>
  <c r="D2757" i="13"/>
  <c r="D2176" i="13"/>
  <c r="AK1594" i="13"/>
  <c r="AG1594" i="13"/>
  <c r="AH1594" i="13" s="1"/>
  <c r="AI1594" i="13" s="1"/>
  <c r="D2651" i="13"/>
  <c r="D2070" i="13"/>
  <c r="AK1488" i="13"/>
  <c r="AG1488" i="13"/>
  <c r="AH1488" i="13" s="1"/>
  <c r="AI1488" i="13" s="1"/>
  <c r="D2587" i="13"/>
  <c r="D2006" i="13"/>
  <c r="AK1424" i="13"/>
  <c r="AG1424" i="13"/>
  <c r="AH1424" i="13" s="1"/>
  <c r="AI1424" i="13" s="1"/>
  <c r="D2523" i="13"/>
  <c r="D1942" i="13"/>
  <c r="AK1360" i="13"/>
  <c r="AG1360" i="13"/>
  <c r="AH1360" i="13" s="1"/>
  <c r="AI1360" i="13" s="1"/>
  <c r="AK1296" i="13"/>
  <c r="AG1296" i="13"/>
  <c r="AH1296" i="13" s="1"/>
  <c r="AI1296" i="13" s="1"/>
  <c r="D2395" i="13"/>
  <c r="D1814" i="13"/>
  <c r="AK1232" i="13"/>
  <c r="AG1232" i="13"/>
  <c r="AH1232" i="13" s="1"/>
  <c r="AI1232" i="13" s="1"/>
  <c r="D2331" i="13"/>
  <c r="D1750" i="13"/>
  <c r="AG1168" i="13"/>
  <c r="AH1168" i="13" s="1"/>
  <c r="AI1168" i="13" s="1"/>
  <c r="AK1168" i="13"/>
  <c r="G2389" i="13"/>
  <c r="G1808" i="13"/>
  <c r="D2566" i="13"/>
  <c r="D1985" i="13"/>
  <c r="AK1403" i="13"/>
  <c r="AG1403" i="13"/>
  <c r="AH1403" i="13" s="1"/>
  <c r="AI1403" i="13" s="1"/>
  <c r="D2294" i="13"/>
  <c r="D1713" i="13"/>
  <c r="AK1131" i="13"/>
  <c r="D2803" i="13"/>
  <c r="D2222" i="13"/>
  <c r="AK1640" i="13"/>
  <c r="AG1640" i="13"/>
  <c r="AH1640" i="13" s="1"/>
  <c r="AI1640" i="13" s="1"/>
  <c r="D2698" i="13"/>
  <c r="D2117" i="13"/>
  <c r="AK1535" i="13"/>
  <c r="AG1535" i="13"/>
  <c r="AH1535" i="13" s="1"/>
  <c r="AI1535" i="13" s="1"/>
  <c r="D2634" i="13"/>
  <c r="D2053" i="13"/>
  <c r="AK1471" i="13"/>
  <c r="AG1471" i="13"/>
  <c r="AH1471" i="13" s="1"/>
  <c r="AI1471" i="13" s="1"/>
  <c r="D1861" i="13"/>
  <c r="AK1151" i="13"/>
  <c r="AG1151" i="13"/>
  <c r="AH1151" i="13" s="1"/>
  <c r="AI1151" i="13" s="1"/>
  <c r="G2756" i="13"/>
  <c r="G2175" i="13"/>
  <c r="G2111" i="13"/>
  <c r="G2628" i="13"/>
  <c r="G2047" i="13"/>
  <c r="G2564" i="13"/>
  <c r="G2500" i="13"/>
  <c r="G1919" i="13"/>
  <c r="G2308" i="13"/>
  <c r="G1727" i="13"/>
  <c r="D2782" i="13"/>
  <c r="D2201" i="13"/>
  <c r="AK1619" i="13"/>
  <c r="AG1619" i="13"/>
  <c r="AH1619" i="13" s="1"/>
  <c r="AI1619" i="13" s="1"/>
  <c r="D2753" i="13"/>
  <c r="D2172" i="13"/>
  <c r="AK1590" i="13"/>
  <c r="AG1590" i="13"/>
  <c r="AH1590" i="13" s="1"/>
  <c r="AI1590" i="13" s="1"/>
  <c r="D2689" i="13"/>
  <c r="D2108" i="13"/>
  <c r="AG1526" i="13"/>
  <c r="AH1526" i="13" s="1"/>
  <c r="AI1526" i="13" s="1"/>
  <c r="AK1526" i="13"/>
  <c r="D2625" i="13"/>
  <c r="D2044" i="13"/>
  <c r="AG1462" i="13"/>
  <c r="AH1462" i="13" s="1"/>
  <c r="AI1462" i="13" s="1"/>
  <c r="AK1462" i="13"/>
  <c r="D2561" i="13"/>
  <c r="D1980" i="13"/>
  <c r="AG1398" i="13"/>
  <c r="AH1398" i="13" s="1"/>
  <c r="AI1398" i="13" s="1"/>
  <c r="AK1398" i="13"/>
  <c r="D1852" i="13"/>
  <c r="D2305" i="13"/>
  <c r="D1724" i="13"/>
  <c r="AG1142" i="13"/>
  <c r="AH1142" i="13" s="1"/>
  <c r="AI1142" i="13" s="1"/>
  <c r="AK1142" i="13"/>
  <c r="G2747" i="13"/>
  <c r="G2166" i="13"/>
  <c r="G2102" i="13"/>
  <c r="G2619" i="13"/>
  <c r="G2038" i="13"/>
  <c r="G2363" i="13"/>
  <c r="G1782" i="13"/>
  <c r="D2654" i="13"/>
  <c r="D2073" i="13"/>
  <c r="AK1491" i="13"/>
  <c r="D2656" i="13"/>
  <c r="AK1493" i="13"/>
  <c r="AG1493" i="13"/>
  <c r="AH1493" i="13" s="1"/>
  <c r="AI1493" i="13" s="1"/>
  <c r="D2592" i="13"/>
  <c r="D2011" i="13"/>
  <c r="AK1429" i="13"/>
  <c r="AG1429" i="13"/>
  <c r="AH1429" i="13" s="1"/>
  <c r="AI1429" i="13" s="1"/>
  <c r="D2528" i="13"/>
  <c r="D1947" i="13"/>
  <c r="AK1365" i="13"/>
  <c r="AG1365" i="13"/>
  <c r="AH1365" i="13" s="1"/>
  <c r="AI1365" i="13" s="1"/>
  <c r="D2400" i="13"/>
  <c r="D1819" i="13"/>
  <c r="AK1237" i="13"/>
  <c r="AG1237" i="13"/>
  <c r="AH1237" i="13" s="1"/>
  <c r="AI1237" i="13" s="1"/>
  <c r="G2394" i="13"/>
  <c r="G1813" i="13"/>
  <c r="D2630" i="13"/>
  <c r="D2049" i="13"/>
  <c r="AK1467" i="13"/>
  <c r="AG1467" i="13"/>
  <c r="AH1467" i="13" s="1"/>
  <c r="AI1467" i="13" s="1"/>
  <c r="AK1163" i="13"/>
  <c r="AG1163" i="13"/>
  <c r="AH1163" i="13" s="1"/>
  <c r="AI1163" i="13" s="1"/>
  <c r="D2775" i="13"/>
  <c r="D2194" i="13"/>
  <c r="AK1612" i="13"/>
  <c r="AG1612" i="13"/>
  <c r="AH1612" i="13" s="1"/>
  <c r="AI1612" i="13" s="1"/>
  <c r="D2647" i="13"/>
  <c r="D2066" i="13"/>
  <c r="AK1484" i="13"/>
  <c r="AG1484" i="13"/>
  <c r="AH1484" i="13" s="1"/>
  <c r="AI1484" i="13" s="1"/>
  <c r="D2583" i="13"/>
  <c r="D2002" i="13"/>
  <c r="AK1420" i="13"/>
  <c r="AG1420" i="13"/>
  <c r="AH1420" i="13" s="1"/>
  <c r="AI1420" i="13" s="1"/>
  <c r="D2519" i="13"/>
  <c r="D1938" i="13"/>
  <c r="AK1356" i="13"/>
  <c r="AG1356" i="13"/>
  <c r="AH1356" i="13" s="1"/>
  <c r="AI1356" i="13" s="1"/>
  <c r="D1810" i="13"/>
  <c r="D2327" i="13"/>
  <c r="G2705" i="13"/>
  <c r="G2513" i="13"/>
  <c r="G1932" i="13"/>
  <c r="G2449" i="13"/>
  <c r="G1868" i="13"/>
  <c r="G2385" i="13"/>
  <c r="G1804" i="13"/>
  <c r="AH565" i="17"/>
  <c r="AJ565" i="17"/>
  <c r="AH579" i="17"/>
  <c r="AJ579" i="17"/>
  <c r="AH465" i="17"/>
  <c r="AJ465" i="17"/>
  <c r="AH518" i="17"/>
  <c r="AJ518" i="17"/>
  <c r="AH646" i="17"/>
  <c r="AJ646" i="17"/>
  <c r="AH774" i="17"/>
  <c r="AJ774" i="17"/>
  <c r="AH532" i="17"/>
  <c r="AJ532" i="17"/>
  <c r="AH837" i="17"/>
  <c r="AJ837" i="17"/>
  <c r="AH965" i="17"/>
  <c r="AJ965" i="17"/>
  <c r="AH522" i="17"/>
  <c r="AJ522" i="17"/>
  <c r="AH744" i="17"/>
  <c r="AJ744" i="17"/>
  <c r="AH530" i="17"/>
  <c r="AJ530" i="17"/>
  <c r="AH481" i="17"/>
  <c r="AJ481" i="17"/>
  <c r="AH468" i="17"/>
  <c r="AJ468" i="17"/>
  <c r="AH835" i="17"/>
  <c r="AJ835" i="17"/>
  <c r="AH664" i="17"/>
  <c r="AJ664" i="17"/>
  <c r="AH745" i="17"/>
  <c r="AJ745" i="17"/>
  <c r="AH976" i="17"/>
  <c r="AJ976" i="17"/>
  <c r="D2397" i="13"/>
  <c r="D1816" i="13"/>
  <c r="AG1234" i="13"/>
  <c r="AH1234" i="13" s="1"/>
  <c r="AI1234" i="13" s="1"/>
  <c r="AK1234" i="13"/>
  <c r="G2418" i="13"/>
  <c r="AH456" i="17"/>
  <c r="AJ456" i="17"/>
  <c r="AH951" i="17"/>
  <c r="AJ951" i="17"/>
  <c r="AH569" i="17"/>
  <c r="AJ569" i="17"/>
  <c r="AH697" i="17"/>
  <c r="AJ697" i="17"/>
  <c r="AH590" i="17"/>
  <c r="AJ590" i="17"/>
  <c r="AH718" i="17"/>
  <c r="AJ718" i="17"/>
  <c r="AH487" i="17"/>
  <c r="AJ487" i="17"/>
  <c r="AH615" i="17"/>
  <c r="AJ615" i="17"/>
  <c r="AH743" i="17"/>
  <c r="AJ743" i="17"/>
  <c r="AH692" i="17"/>
  <c r="AJ692" i="17"/>
  <c r="AH896" i="17"/>
  <c r="AJ896" i="17"/>
  <c r="AH464" i="17"/>
  <c r="AJ464" i="17"/>
  <c r="AH488" i="17"/>
  <c r="AJ488" i="17"/>
  <c r="AH845" i="17"/>
  <c r="AJ845" i="17"/>
  <c r="AH973" i="17"/>
  <c r="AJ973" i="17"/>
  <c r="AH608" i="17"/>
  <c r="AJ608" i="17"/>
  <c r="AH810" i="17"/>
  <c r="AJ810" i="17"/>
  <c r="AH938" i="17"/>
  <c r="AJ938" i="17"/>
  <c r="AH851" i="17"/>
  <c r="AJ851" i="17"/>
  <c r="AH716" i="17"/>
  <c r="AJ716" i="17"/>
  <c r="AH466" i="17"/>
  <c r="AJ466" i="17"/>
  <c r="AH491" i="17"/>
  <c r="AJ491" i="17"/>
  <c r="AH547" i="17"/>
  <c r="AJ547" i="17"/>
  <c r="AH588" i="17"/>
  <c r="AJ588" i="17"/>
  <c r="AH142" i="15"/>
  <c r="AG718" i="15"/>
  <c r="AJ470" i="17"/>
  <c r="AH470" i="17"/>
  <c r="AH508" i="17"/>
  <c r="AJ508" i="17"/>
  <c r="AH935" i="17"/>
  <c r="AJ935" i="17"/>
  <c r="AH1001" i="17"/>
  <c r="AJ1001" i="17"/>
  <c r="AH570" i="17"/>
  <c r="AJ570" i="17"/>
  <c r="AH698" i="17"/>
  <c r="AJ698" i="17"/>
  <c r="AH627" i="17"/>
  <c r="AJ627" i="17"/>
  <c r="AH755" i="17"/>
  <c r="AJ755" i="17"/>
  <c r="AH612" i="17"/>
  <c r="AJ612" i="17"/>
  <c r="AH876" i="17"/>
  <c r="AJ876" i="17"/>
  <c r="AH1004" i="17"/>
  <c r="AJ1004" i="17"/>
  <c r="AH979" i="17"/>
  <c r="AJ979" i="17"/>
  <c r="AH825" i="17"/>
  <c r="AJ825" i="17"/>
  <c r="AH953" i="17"/>
  <c r="AJ953" i="17"/>
  <c r="AH923" i="17"/>
  <c r="AJ923" i="17"/>
  <c r="AH822" i="17"/>
  <c r="AJ822" i="17"/>
  <c r="AH950" i="17"/>
  <c r="AJ950" i="17"/>
  <c r="AH911" i="17"/>
  <c r="AJ911" i="17"/>
  <c r="AH553" i="17"/>
  <c r="AJ553" i="17"/>
  <c r="AH681" i="17"/>
  <c r="AJ681" i="17"/>
  <c r="AH606" i="17"/>
  <c r="AJ606" i="17"/>
  <c r="AH734" i="17"/>
  <c r="AJ734" i="17"/>
  <c r="AH535" i="17"/>
  <c r="AJ535" i="17"/>
  <c r="AH663" i="17"/>
  <c r="AJ663" i="17"/>
  <c r="AH791" i="17"/>
  <c r="AJ791" i="17"/>
  <c r="AH756" i="17"/>
  <c r="AJ756" i="17"/>
  <c r="AH912" i="17"/>
  <c r="AJ912" i="17"/>
  <c r="AH875" i="17"/>
  <c r="AJ875" i="17"/>
  <c r="AH552" i="17"/>
  <c r="AJ552" i="17"/>
  <c r="AH861" i="17"/>
  <c r="AJ861" i="17"/>
  <c r="AH989" i="17"/>
  <c r="AJ989" i="17"/>
  <c r="AH858" i="17"/>
  <c r="AJ858" i="17"/>
  <c r="AH986" i="17"/>
  <c r="AJ986" i="17"/>
  <c r="AH682" i="17"/>
  <c r="AJ682" i="17"/>
  <c r="AH956" i="17"/>
  <c r="AJ956" i="17"/>
  <c r="AJ461" i="17"/>
  <c r="AH461" i="17"/>
  <c r="AH514" i="17"/>
  <c r="AJ514" i="17"/>
  <c r="AH516" i="17"/>
  <c r="AJ516" i="17"/>
  <c r="G2456" i="13"/>
  <c r="G1875" i="13"/>
  <c r="D2621" i="13"/>
  <c r="D2040" i="13"/>
  <c r="AG1458" i="13"/>
  <c r="AH1458" i="13" s="1"/>
  <c r="AI1458" i="13" s="1"/>
  <c r="AK1458" i="13"/>
  <c r="D2557" i="13"/>
  <c r="D1976" i="13"/>
  <c r="AG1394" i="13"/>
  <c r="AH1394" i="13" s="1"/>
  <c r="AI1394" i="13" s="1"/>
  <c r="AK1394" i="13"/>
  <c r="D2493" i="13"/>
  <c r="D1912" i="13"/>
  <c r="AG1330" i="13"/>
  <c r="AH1330" i="13" s="1"/>
  <c r="AI1330" i="13" s="1"/>
  <c r="AK1330" i="13"/>
  <c r="D2429" i="13"/>
  <c r="D1848" i="13"/>
  <c r="AG1266" i="13"/>
  <c r="AH1266" i="13" s="1"/>
  <c r="AI1266" i="13" s="1"/>
  <c r="AK1266" i="13"/>
  <c r="D2365" i="13"/>
  <c r="D1784" i="13"/>
  <c r="AG1202" i="13"/>
  <c r="AH1202" i="13" s="1"/>
  <c r="AI1202" i="13" s="1"/>
  <c r="AK1202" i="13"/>
  <c r="D2301" i="13"/>
  <c r="D1720" i="13"/>
  <c r="AG1138" i="13"/>
  <c r="AH1138" i="13" s="1"/>
  <c r="AI1138" i="13" s="1"/>
  <c r="AK1138" i="13"/>
  <c r="G2807" i="13"/>
  <c r="G2226" i="13"/>
  <c r="G2679" i="13"/>
  <c r="G2098" i="13"/>
  <c r="G2615" i="13"/>
  <c r="G2034" i="13"/>
  <c r="G2423" i="13"/>
  <c r="G2359" i="13"/>
  <c r="G1778" i="13"/>
  <c r="G2295" i="13"/>
  <c r="G1714" i="13"/>
  <c r="D2614" i="13"/>
  <c r="D2033" i="13"/>
  <c r="AK1451" i="13"/>
  <c r="AG1451" i="13"/>
  <c r="AH1451" i="13" s="1"/>
  <c r="AI1451" i="13" s="1"/>
  <c r="G2512" i="13"/>
  <c r="G1931" i="13"/>
  <c r="D2135" i="13"/>
  <c r="AK1553" i="13"/>
  <c r="D2652" i="13"/>
  <c r="D2071" i="13"/>
  <c r="AK1489" i="13"/>
  <c r="AG1489" i="13"/>
  <c r="AH1489" i="13" s="1"/>
  <c r="AI1489" i="13" s="1"/>
  <c r="D1943" i="13"/>
  <c r="D2460" i="13"/>
  <c r="AG1297" i="13"/>
  <c r="AH1297" i="13" s="1"/>
  <c r="AI1297" i="13" s="1"/>
  <c r="D2332" i="13"/>
  <c r="D1751" i="13"/>
  <c r="AK1169" i="13"/>
  <c r="AG1169" i="13"/>
  <c r="AH1169" i="13" s="1"/>
  <c r="AI1169" i="13" s="1"/>
  <c r="AK1105" i="13"/>
  <c r="AG1105" i="13"/>
  <c r="AH1105" i="13" s="1"/>
  <c r="AI1105" i="13" s="1"/>
  <c r="G2390" i="13"/>
  <c r="G1809" i="13"/>
  <c r="G1745" i="13"/>
  <c r="G2262" i="13"/>
  <c r="G1681" i="13"/>
  <c r="D2494" i="13"/>
  <c r="D1913" i="13"/>
  <c r="AK1331" i="13"/>
  <c r="AG1331" i="13"/>
  <c r="AH1331" i="13" s="1"/>
  <c r="AI1331" i="13" s="1"/>
  <c r="D2731" i="13"/>
  <c r="AK1568" i="13"/>
  <c r="D2150" i="13"/>
  <c r="AG1568" i="13"/>
  <c r="AH1568" i="13" s="1"/>
  <c r="AI1568" i="13" s="1"/>
  <c r="D2643" i="13"/>
  <c r="D2062" i="13"/>
  <c r="AK1480" i="13"/>
  <c r="AG1480" i="13"/>
  <c r="AH1480" i="13" s="1"/>
  <c r="AI1480" i="13" s="1"/>
  <c r="D2579" i="13"/>
  <c r="D1998" i="13"/>
  <c r="D2451" i="13"/>
  <c r="D1870" i="13"/>
  <c r="AK1288" i="13"/>
  <c r="AG1288" i="13"/>
  <c r="AH1288" i="13" s="1"/>
  <c r="AI1288" i="13" s="1"/>
  <c r="D1742" i="13"/>
  <c r="AK1160" i="13"/>
  <c r="AG1160" i="13"/>
  <c r="AH1160" i="13" s="1"/>
  <c r="AI1160" i="13" s="1"/>
  <c r="D2259" i="13"/>
  <c r="D1678" i="13"/>
  <c r="AG1096" i="13"/>
  <c r="AH1096" i="13" s="1"/>
  <c r="AI1096" i="13" s="1"/>
  <c r="AK1096" i="13"/>
  <c r="G2765" i="13"/>
  <c r="G2184" i="13"/>
  <c r="G2637" i="13"/>
  <c r="G2056" i="13"/>
  <c r="G2445" i="13"/>
  <c r="G1864" i="13"/>
  <c r="G2381" i="13"/>
  <c r="G2317" i="13"/>
  <c r="G1736" i="13"/>
  <c r="AG1371" i="13"/>
  <c r="AH1371" i="13" s="1"/>
  <c r="AI1371" i="13" s="1"/>
  <c r="D2254" i="13"/>
  <c r="D1673" i="13"/>
  <c r="AK1091" i="13"/>
  <c r="AG1091" i="13"/>
  <c r="AH1091" i="13" s="1"/>
  <c r="AI1091" i="13" s="1"/>
  <c r="D2818" i="13"/>
  <c r="D2237" i="13"/>
  <c r="AK1655" i="13"/>
  <c r="AG1655" i="13"/>
  <c r="AH1655" i="13" s="1"/>
  <c r="AI1655" i="13" s="1"/>
  <c r="D2690" i="13"/>
  <c r="D2109" i="13"/>
  <c r="AK1527" i="13"/>
  <c r="AG1527" i="13"/>
  <c r="AH1527" i="13" s="1"/>
  <c r="AI1527" i="13" s="1"/>
  <c r="D2562" i="13"/>
  <c r="D1981" i="13"/>
  <c r="AK1399" i="13"/>
  <c r="AG1399" i="13"/>
  <c r="AH1399" i="13" s="1"/>
  <c r="AI1399" i="13" s="1"/>
  <c r="D1917" i="13"/>
  <c r="AK1335" i="13"/>
  <c r="AG1335" i="13"/>
  <c r="AH1335" i="13" s="1"/>
  <c r="AI1335" i="13" s="1"/>
  <c r="D1853" i="13"/>
  <c r="AK1271" i="13"/>
  <c r="AG1271" i="13"/>
  <c r="AH1271" i="13" s="1"/>
  <c r="AI1271" i="13" s="1"/>
  <c r="D2370" i="13"/>
  <c r="D1789" i="13"/>
  <c r="D2306" i="13"/>
  <c r="D1725" i="13"/>
  <c r="AK1143" i="13"/>
  <c r="AG1143" i="13"/>
  <c r="AH1143" i="13" s="1"/>
  <c r="AI1143" i="13" s="1"/>
  <c r="G2748" i="13"/>
  <c r="G2103" i="13"/>
  <c r="G2620" i="13"/>
  <c r="G2039" i="13"/>
  <c r="G2492" i="13"/>
  <c r="G1911" i="13"/>
  <c r="G2364" i="13"/>
  <c r="G1783" i="13"/>
  <c r="D2710" i="13"/>
  <c r="D2129" i="13"/>
  <c r="AK1547" i="13"/>
  <c r="G2328" i="13"/>
  <c r="G1747" i="13"/>
  <c r="D2164" i="13"/>
  <c r="AK1582" i="13"/>
  <c r="D2681" i="13"/>
  <c r="AG1518" i="13"/>
  <c r="AH1518" i="13" s="1"/>
  <c r="AI1518" i="13" s="1"/>
  <c r="AK1518" i="13"/>
  <c r="D2553" i="13"/>
  <c r="D1972" i="13"/>
  <c r="AG1390" i="13"/>
  <c r="AH1390" i="13" s="1"/>
  <c r="AI1390" i="13" s="1"/>
  <c r="AK1390" i="13"/>
  <c r="D2489" i="13"/>
  <c r="D1908" i="13"/>
  <c r="AG1326" i="13"/>
  <c r="AH1326" i="13" s="1"/>
  <c r="AI1326" i="13" s="1"/>
  <c r="G2803" i="13"/>
  <c r="G2222" i="13"/>
  <c r="G2739" i="13"/>
  <c r="G2158" i="13"/>
  <c r="G2483" i="13"/>
  <c r="G1902" i="13"/>
  <c r="G2291" i="13"/>
  <c r="G1710" i="13"/>
  <c r="D2720" i="13"/>
  <c r="D2139" i="13"/>
  <c r="AG1557" i="13"/>
  <c r="AH1557" i="13" s="1"/>
  <c r="AI1557" i="13" s="1"/>
  <c r="AK1557" i="13"/>
  <c r="D2648" i="13"/>
  <c r="D2067" i="13"/>
  <c r="AK1485" i="13"/>
  <c r="AG1485" i="13"/>
  <c r="AH1485" i="13" s="1"/>
  <c r="AI1485" i="13" s="1"/>
  <c r="D2456" i="13"/>
  <c r="D1875" i="13"/>
  <c r="AK1293" i="13"/>
  <c r="AG1293" i="13"/>
  <c r="AH1293" i="13" s="1"/>
  <c r="AI1293" i="13" s="1"/>
  <c r="D1683" i="13"/>
  <c r="D2264" i="13"/>
  <c r="AK1101" i="13"/>
  <c r="AG1101" i="13"/>
  <c r="AH1101" i="13" s="1"/>
  <c r="AI1101" i="13" s="1"/>
  <c r="G2125" i="13"/>
  <c r="G2706" i="13"/>
  <c r="G1997" i="13"/>
  <c r="G2578" i="13"/>
  <c r="G1869" i="13"/>
  <c r="G2450" i="13"/>
  <c r="G1741" i="13"/>
  <c r="G2322" i="13"/>
  <c r="D2590" i="13"/>
  <c r="D2009" i="13"/>
  <c r="AK1427" i="13"/>
  <c r="AG1427" i="13"/>
  <c r="AH1427" i="13" s="1"/>
  <c r="AI1427" i="13" s="1"/>
  <c r="D2286" i="13"/>
  <c r="D1705" i="13"/>
  <c r="AK1123" i="13"/>
  <c r="AG1123" i="13"/>
  <c r="AH1123" i="13" s="1"/>
  <c r="AI1123" i="13" s="1"/>
  <c r="AK1614" i="13"/>
  <c r="AG1614" i="13"/>
  <c r="AH1614" i="13" s="1"/>
  <c r="AI1614" i="13" s="1"/>
  <c r="D2728" i="13"/>
  <c r="D2147" i="13"/>
  <c r="AG1565" i="13"/>
  <c r="AH1565" i="13" s="1"/>
  <c r="AI1565" i="13" s="1"/>
  <c r="D2639" i="13"/>
  <c r="D2058" i="13"/>
  <c r="D2447" i="13"/>
  <c r="AK1284" i="13"/>
  <c r="AG1284" i="13"/>
  <c r="AH1284" i="13" s="1"/>
  <c r="AI1284" i="13" s="1"/>
  <c r="D2383" i="13"/>
  <c r="D1802" i="13"/>
  <c r="AG1220" i="13"/>
  <c r="AH1220" i="13" s="1"/>
  <c r="AI1220" i="13" s="1"/>
  <c r="AK1220" i="13"/>
  <c r="D2255" i="13"/>
  <c r="D1674" i="13"/>
  <c r="AK1092" i="13"/>
  <c r="AG1092" i="13"/>
  <c r="AH1092" i="13" s="1"/>
  <c r="AI1092" i="13" s="1"/>
  <c r="G2116" i="13"/>
  <c r="G2697" i="13"/>
  <c r="G1988" i="13"/>
  <c r="G2569" i="13"/>
  <c r="G1924" i="13"/>
  <c r="G2505" i="13"/>
  <c r="G1860" i="13"/>
  <c r="G2441" i="13"/>
  <c r="G1796" i="13"/>
  <c r="G2377" i="13"/>
  <c r="G1732" i="13"/>
  <c r="G2313" i="13"/>
  <c r="AH998" i="17"/>
  <c r="AJ998" i="17"/>
  <c r="AH625" i="17"/>
  <c r="AJ625" i="17"/>
  <c r="AH753" i="17"/>
  <c r="AJ753" i="17"/>
  <c r="AH678" i="17"/>
  <c r="AJ678" i="17"/>
  <c r="AH479" i="17"/>
  <c r="AJ479" i="17"/>
  <c r="AH607" i="17"/>
  <c r="AJ607" i="17"/>
  <c r="AH735" i="17"/>
  <c r="AJ735" i="17"/>
  <c r="AH660" i="17"/>
  <c r="AJ660" i="17"/>
  <c r="AH888" i="17"/>
  <c r="AJ888" i="17"/>
  <c r="AH1016" i="17"/>
  <c r="AJ1016" i="17"/>
  <c r="AH584" i="17"/>
  <c r="AJ584" i="17"/>
  <c r="AH572" i="17"/>
  <c r="AJ572" i="17"/>
  <c r="AH866" i="17"/>
  <c r="AJ866" i="17"/>
  <c r="AH994" i="17"/>
  <c r="AJ994" i="17"/>
  <c r="AH967" i="17"/>
  <c r="AJ967" i="17"/>
  <c r="AH778" i="17"/>
  <c r="AJ778" i="17"/>
  <c r="AH1020" i="17"/>
  <c r="AJ1020" i="17"/>
  <c r="AH806" i="17"/>
  <c r="AJ806" i="17"/>
  <c r="AH654" i="17"/>
  <c r="AJ654" i="17"/>
  <c r="AH975" i="17"/>
  <c r="AJ975" i="17"/>
  <c r="AH909" i="17"/>
  <c r="AJ909" i="17"/>
  <c r="AH1002" i="17"/>
  <c r="AJ1002" i="17"/>
  <c r="AH600" i="17"/>
  <c r="AJ600" i="17"/>
  <c r="AH983" i="17"/>
  <c r="AJ983" i="17"/>
  <c r="AH943" i="17"/>
  <c r="AJ943" i="17"/>
  <c r="AH563" i="17"/>
  <c r="AJ563" i="17"/>
  <c r="AH1017" i="17"/>
  <c r="AJ1017" i="17"/>
  <c r="AH471" i="17"/>
  <c r="AJ471" i="17"/>
  <c r="AH847" i="17"/>
  <c r="AJ847" i="17"/>
  <c r="AH907" i="17"/>
  <c r="AJ907" i="17"/>
  <c r="AH784" i="17"/>
  <c r="AJ784" i="17"/>
  <c r="AH525" i="17"/>
  <c r="AJ525" i="17"/>
  <c r="AH507" i="17"/>
  <c r="AJ507" i="17"/>
  <c r="D2653" i="13"/>
  <c r="AK1490" i="13"/>
  <c r="G2519" i="13"/>
  <c r="G1938" i="13"/>
  <c r="D2620" i="13"/>
  <c r="D2039" i="13"/>
  <c r="AK1457" i="13"/>
  <c r="AG1457" i="13"/>
  <c r="AH1457" i="13" s="1"/>
  <c r="AI1457" i="13" s="1"/>
  <c r="D2428" i="13"/>
  <c r="D1847" i="13"/>
  <c r="AK1265" i="13"/>
  <c r="AG1265" i="13"/>
  <c r="AH1265" i="13" s="1"/>
  <c r="AI1265" i="13" s="1"/>
  <c r="G2614" i="13"/>
  <c r="G2033" i="13"/>
  <c r="D2718" i="13"/>
  <c r="D2137" i="13"/>
  <c r="AK1555" i="13"/>
  <c r="AG1555" i="13"/>
  <c r="AH1555" i="13" s="1"/>
  <c r="AI1555" i="13" s="1"/>
  <c r="D2419" i="13"/>
  <c r="G2541" i="13"/>
  <c r="G2360" i="13"/>
  <c r="D2393" i="13"/>
  <c r="D1812" i="13"/>
  <c r="AG1230" i="13"/>
  <c r="AH1230" i="13" s="1"/>
  <c r="AI1230" i="13" s="1"/>
  <c r="AK1230" i="13"/>
  <c r="G1828" i="13"/>
  <c r="G2409" i="13"/>
  <c r="AH689" i="17"/>
  <c r="AJ689" i="17"/>
  <c r="AH895" i="17"/>
  <c r="AJ895" i="17"/>
  <c r="AH805" i="17"/>
  <c r="AJ805" i="17"/>
  <c r="AH560" i="17"/>
  <c r="AJ560" i="17"/>
  <c r="AH462" i="17"/>
  <c r="AJ462" i="17"/>
  <c r="AH458" i="17"/>
  <c r="AJ458" i="17"/>
  <c r="AH548" i="17"/>
  <c r="AJ548" i="17"/>
  <c r="AH605" i="17"/>
  <c r="AJ605" i="17"/>
  <c r="AH733" i="17"/>
  <c r="AJ733" i="17"/>
  <c r="AH626" i="17"/>
  <c r="AJ626" i="17"/>
  <c r="AH754" i="17"/>
  <c r="AJ754" i="17"/>
  <c r="AH651" i="17"/>
  <c r="AJ651" i="17"/>
  <c r="AH779" i="17"/>
  <c r="AJ779" i="17"/>
  <c r="AH804" i="17"/>
  <c r="AJ804" i="17"/>
  <c r="AH932" i="17"/>
  <c r="AJ932" i="17"/>
  <c r="AH999" i="17"/>
  <c r="AJ999" i="17"/>
  <c r="AH504" i="17"/>
  <c r="AJ504" i="17"/>
  <c r="AH849" i="17"/>
  <c r="AJ849" i="17"/>
  <c r="AH977" i="17"/>
  <c r="AJ977" i="17"/>
  <c r="AH846" i="17"/>
  <c r="AJ846" i="17"/>
  <c r="AH974" i="17"/>
  <c r="AJ974" i="17"/>
  <c r="AH1023" i="17"/>
  <c r="AJ1023" i="17"/>
  <c r="AK718" i="15"/>
  <c r="B1304" i="15" s="1"/>
  <c r="AH577" i="17"/>
  <c r="AJ577" i="17"/>
  <c r="AH705" i="17"/>
  <c r="AJ705" i="17"/>
  <c r="AH630" i="17"/>
  <c r="AJ630" i="17"/>
  <c r="AH758" i="17"/>
  <c r="AJ758" i="17"/>
  <c r="AH527" i="17"/>
  <c r="AJ527" i="17"/>
  <c r="AH655" i="17"/>
  <c r="AJ655" i="17"/>
  <c r="AH783" i="17"/>
  <c r="AJ783" i="17"/>
  <c r="AH808" i="17"/>
  <c r="AJ808" i="17"/>
  <c r="AH936" i="17"/>
  <c r="AJ936" i="17"/>
  <c r="AH544" i="17"/>
  <c r="AJ544" i="17"/>
  <c r="AH648" i="17"/>
  <c r="AJ648" i="17"/>
  <c r="AH885" i="17"/>
  <c r="AJ885" i="17"/>
  <c r="AH1013" i="17"/>
  <c r="AJ1013" i="17"/>
  <c r="AH636" i="17"/>
  <c r="AJ636" i="17"/>
  <c r="AH882" i="17"/>
  <c r="AJ882" i="17"/>
  <c r="AH1010" i="17"/>
  <c r="AJ1010" i="17"/>
  <c r="AH490" i="17"/>
  <c r="AJ490" i="17"/>
  <c r="AH517" i="17"/>
  <c r="AJ517" i="17"/>
  <c r="AH645" i="17"/>
  <c r="AJ645" i="17"/>
  <c r="AH773" i="17"/>
  <c r="AJ773" i="17"/>
  <c r="AH499" i="17"/>
  <c r="AJ499" i="17"/>
  <c r="AH478" i="17"/>
  <c r="AJ478" i="17"/>
  <c r="AH540" i="17"/>
  <c r="AJ540" i="17"/>
  <c r="AH838" i="17"/>
  <c r="AJ838" i="17"/>
  <c r="AH621" i="17"/>
  <c r="AJ621" i="17"/>
  <c r="AH749" i="17"/>
  <c r="AJ749" i="17"/>
  <c r="AH674" i="17"/>
  <c r="AJ674" i="17"/>
  <c r="AH603" i="17"/>
  <c r="AJ603" i="17"/>
  <c r="AH731" i="17"/>
  <c r="AJ731" i="17"/>
  <c r="AH644" i="17"/>
  <c r="AJ644" i="17"/>
  <c r="AH884" i="17"/>
  <c r="AJ884" i="17"/>
  <c r="AH1012" i="17"/>
  <c r="AJ1012" i="17"/>
  <c r="AH1011" i="17"/>
  <c r="AJ1011" i="17"/>
  <c r="AH833" i="17"/>
  <c r="AJ833" i="17"/>
  <c r="AH961" i="17"/>
  <c r="AJ961" i="17"/>
  <c r="AH862" i="17"/>
  <c r="AJ862" i="17"/>
  <c r="AH990" i="17"/>
  <c r="AJ990" i="17"/>
  <c r="AH947" i="17"/>
  <c r="AJ947" i="17"/>
  <c r="D2318" i="13"/>
  <c r="D1737" i="13"/>
  <c r="AK1155" i="13"/>
  <c r="AG1155" i="13"/>
  <c r="AH1155" i="13" s="1"/>
  <c r="AI1155" i="13" s="1"/>
  <c r="D2677" i="13"/>
  <c r="D2613" i="13"/>
  <c r="D2032" i="13"/>
  <c r="AG1450" i="13"/>
  <c r="AH1450" i="13" s="1"/>
  <c r="AI1450" i="13" s="1"/>
  <c r="AK1450" i="13"/>
  <c r="D2485" i="13"/>
  <c r="D1904" i="13"/>
  <c r="AG1322" i="13"/>
  <c r="AH1322" i="13" s="1"/>
  <c r="AI1322" i="13" s="1"/>
  <c r="AK1322" i="13"/>
  <c r="G2735" i="13"/>
  <c r="G2154" i="13"/>
  <c r="G2671" i="13"/>
  <c r="G2090" i="13"/>
  <c r="G2607" i="13"/>
  <c r="G2026" i="13"/>
  <c r="G2479" i="13"/>
  <c r="G2287" i="13"/>
  <c r="G1706" i="13"/>
  <c r="D2526" i="13"/>
  <c r="D1945" i="13"/>
  <c r="AK1363" i="13"/>
  <c r="AG1363" i="13"/>
  <c r="AH1363" i="13" s="1"/>
  <c r="AI1363" i="13" s="1"/>
  <c r="AG1481" i="13"/>
  <c r="AH1481" i="13" s="1"/>
  <c r="AI1481" i="13" s="1"/>
  <c r="D2452" i="13"/>
  <c r="D1871" i="13"/>
  <c r="AK1289" i="13"/>
  <c r="AG1289" i="13"/>
  <c r="AH1289" i="13" s="1"/>
  <c r="AI1289" i="13" s="1"/>
  <c r="D2388" i="13"/>
  <c r="AK1225" i="13"/>
  <c r="AG1225" i="13"/>
  <c r="AH1225" i="13" s="1"/>
  <c r="AI1225" i="13" s="1"/>
  <c r="D1807" i="13"/>
  <c r="D1743" i="13"/>
  <c r="AK1161" i="13"/>
  <c r="AG1161" i="13"/>
  <c r="AH1161" i="13" s="1"/>
  <c r="AI1161" i="13" s="1"/>
  <c r="D2324" i="13"/>
  <c r="D1679" i="13"/>
  <c r="AK1097" i="13"/>
  <c r="AG1097" i="13"/>
  <c r="AH1097" i="13" s="1"/>
  <c r="AI1097" i="13" s="1"/>
  <c r="D2260" i="13"/>
  <c r="G1865" i="13"/>
  <c r="G2446" i="13"/>
  <c r="G1737" i="13"/>
  <c r="G2318" i="13"/>
  <c r="G1673" i="13"/>
  <c r="G2254" i="13"/>
  <c r="G2656" i="13"/>
  <c r="G2075" i="13"/>
  <c r="D2788" i="13"/>
  <c r="D2207" i="13"/>
  <c r="AG1625" i="13"/>
  <c r="AH1625" i="13" s="1"/>
  <c r="AI1625" i="13" s="1"/>
  <c r="AK1625" i="13"/>
  <c r="D2707" i="13"/>
  <c r="D2126" i="13"/>
  <c r="AK1544" i="13"/>
  <c r="AG1544" i="13"/>
  <c r="AH1544" i="13" s="1"/>
  <c r="AI1544" i="13" s="1"/>
  <c r="D2635" i="13"/>
  <c r="D2054" i="13"/>
  <c r="AK1472" i="13"/>
  <c r="AG1472" i="13"/>
  <c r="AH1472" i="13" s="1"/>
  <c r="AI1472" i="13" s="1"/>
  <c r="D2571" i="13"/>
  <c r="AK1408" i="13"/>
  <c r="AG1408" i="13"/>
  <c r="AH1408" i="13" s="1"/>
  <c r="AI1408" i="13" s="1"/>
  <c r="D1990" i="13"/>
  <c r="D2507" i="13"/>
  <c r="D1926" i="13"/>
  <c r="AK1344" i="13"/>
  <c r="AG1344" i="13"/>
  <c r="AH1344" i="13" s="1"/>
  <c r="AI1344" i="13" s="1"/>
  <c r="D2443" i="13"/>
  <c r="D1862" i="13"/>
  <c r="AK1280" i="13"/>
  <c r="AG1280" i="13"/>
  <c r="AH1280" i="13" s="1"/>
  <c r="AI1280" i="13" s="1"/>
  <c r="D2315" i="13"/>
  <c r="D1734" i="13"/>
  <c r="AK1152" i="13"/>
  <c r="G2757" i="13"/>
  <c r="G2176" i="13"/>
  <c r="G2693" i="13"/>
  <c r="G2112" i="13"/>
  <c r="G2629" i="13"/>
  <c r="G2048" i="13"/>
  <c r="G2565" i="13"/>
  <c r="G1984" i="13"/>
  <c r="G2437" i="13"/>
  <c r="G2373" i="13"/>
  <c r="G1792" i="13"/>
  <c r="G2309" i="13"/>
  <c r="G1728" i="13"/>
  <c r="D2502" i="13"/>
  <c r="D1921" i="13"/>
  <c r="AK1339" i="13"/>
  <c r="AG1339" i="13"/>
  <c r="AH1339" i="13" s="1"/>
  <c r="AI1339" i="13" s="1"/>
  <c r="G2480" i="13"/>
  <c r="G1899" i="13"/>
  <c r="D2804" i="13"/>
  <c r="AG1641" i="13"/>
  <c r="AH1641" i="13" s="1"/>
  <c r="AI1641" i="13" s="1"/>
  <c r="D2223" i="13"/>
  <c r="AK1641" i="13"/>
  <c r="D2198" i="13"/>
  <c r="AG1583" i="13"/>
  <c r="AH1583" i="13" s="1"/>
  <c r="AI1583" i="13" s="1"/>
  <c r="D2682" i="13"/>
  <c r="D2101" i="13"/>
  <c r="AK1519" i="13"/>
  <c r="AG1519" i="13"/>
  <c r="AH1519" i="13" s="1"/>
  <c r="AI1519" i="13" s="1"/>
  <c r="D2554" i="13"/>
  <c r="D1973" i="13"/>
  <c r="AK1391" i="13"/>
  <c r="AG1391" i="13"/>
  <c r="AH1391" i="13" s="1"/>
  <c r="AI1391" i="13" s="1"/>
  <c r="D2426" i="13"/>
  <c r="D1845" i="13"/>
  <c r="AK1263" i="13"/>
  <c r="AG1263" i="13"/>
  <c r="AH1263" i="13" s="1"/>
  <c r="AI1263" i="13" s="1"/>
  <c r="D2362" i="13"/>
  <c r="G2804" i="13"/>
  <c r="G1967" i="13"/>
  <c r="G2548" i="13"/>
  <c r="G1775" i="13"/>
  <c r="G2356" i="13"/>
  <c r="G1711" i="13"/>
  <c r="G2292" i="13"/>
  <c r="D2646" i="13"/>
  <c r="D2065" i="13"/>
  <c r="AK1483" i="13"/>
  <c r="AG1483" i="13"/>
  <c r="AH1483" i="13" s="1"/>
  <c r="AI1483" i="13" s="1"/>
  <c r="G2312" i="13"/>
  <c r="G1731" i="13"/>
  <c r="D2737" i="13"/>
  <c r="D2156" i="13"/>
  <c r="AK1574" i="13"/>
  <c r="AG1574" i="13"/>
  <c r="AH1574" i="13" s="1"/>
  <c r="AI1574" i="13" s="1"/>
  <c r="D2673" i="13"/>
  <c r="D2092" i="13"/>
  <c r="AG1510" i="13"/>
  <c r="AH1510" i="13" s="1"/>
  <c r="AI1510" i="13" s="1"/>
  <c r="AK1510" i="13"/>
  <c r="D2545" i="13"/>
  <c r="D1964" i="13"/>
  <c r="AG1382" i="13"/>
  <c r="AH1382" i="13" s="1"/>
  <c r="AI1382" i="13" s="1"/>
  <c r="AK1382" i="13"/>
  <c r="D2481" i="13"/>
  <c r="D1900" i="13"/>
  <c r="AG1318" i="13"/>
  <c r="AH1318" i="13" s="1"/>
  <c r="AI1318" i="13" s="1"/>
  <c r="AK1318" i="13"/>
  <c r="D2417" i="13"/>
  <c r="D1836" i="13"/>
  <c r="AG1254" i="13"/>
  <c r="AH1254" i="13" s="1"/>
  <c r="AI1254" i="13" s="1"/>
  <c r="AK1254" i="13"/>
  <c r="D2289" i="13"/>
  <c r="D1708" i="13"/>
  <c r="AG1126" i="13"/>
  <c r="AH1126" i="13" s="1"/>
  <c r="AI1126" i="13" s="1"/>
  <c r="AK1126" i="13"/>
  <c r="G2795" i="13"/>
  <c r="G2214" i="13"/>
  <c r="G2731" i="13"/>
  <c r="G2150" i="13"/>
  <c r="G2086" i="13"/>
  <c r="G2667" i="13"/>
  <c r="G2022" i="13"/>
  <c r="G2603" i="13"/>
  <c r="G1958" i="13"/>
  <c r="G2539" i="13"/>
  <c r="G1894" i="13"/>
  <c r="G2475" i="13"/>
  <c r="G1766" i="13"/>
  <c r="G2347" i="13"/>
  <c r="G1702" i="13"/>
  <c r="G2283" i="13"/>
  <c r="D2478" i="13"/>
  <c r="D1897" i="13"/>
  <c r="AK1315" i="13"/>
  <c r="AG1315" i="13"/>
  <c r="AH1315" i="13" s="1"/>
  <c r="AI1315" i="13" s="1"/>
  <c r="G1691" i="13"/>
  <c r="G2272" i="13"/>
  <c r="D2712" i="13"/>
  <c r="D2131" i="13"/>
  <c r="AG1549" i="13"/>
  <c r="AH1549" i="13" s="1"/>
  <c r="AI1549" i="13" s="1"/>
  <c r="AK1549" i="13"/>
  <c r="D2576" i="13"/>
  <c r="AK1413" i="13"/>
  <c r="AG1413" i="13"/>
  <c r="AH1413" i="13" s="1"/>
  <c r="AI1413" i="13" s="1"/>
  <c r="D1995" i="13"/>
  <c r="D2448" i="13"/>
  <c r="D1867" i="13"/>
  <c r="AK1285" i="13"/>
  <c r="AG1285" i="13"/>
  <c r="AH1285" i="13" s="1"/>
  <c r="AI1285" i="13" s="1"/>
  <c r="D2320" i="13"/>
  <c r="D1739" i="13"/>
  <c r="AK1157" i="13"/>
  <c r="AG1157" i="13"/>
  <c r="AH1157" i="13" s="1"/>
  <c r="AI1157" i="13" s="1"/>
  <c r="G2698" i="13"/>
  <c r="G2117" i="13"/>
  <c r="G2506" i="13"/>
  <c r="G1925" i="13"/>
  <c r="G2314" i="13"/>
  <c r="G1733" i="13"/>
  <c r="G2488" i="13"/>
  <c r="G1907" i="13"/>
  <c r="D2816" i="13"/>
  <c r="D2235" i="13"/>
  <c r="AG1653" i="13"/>
  <c r="AH1653" i="13" s="1"/>
  <c r="AI1653" i="13" s="1"/>
  <c r="AK1653" i="13"/>
  <c r="D2704" i="13"/>
  <c r="AG1541" i="13"/>
  <c r="AH1541" i="13" s="1"/>
  <c r="AI1541" i="13" s="1"/>
  <c r="D2123" i="13"/>
  <c r="AK1541" i="13"/>
  <c r="D2178" i="13"/>
  <c r="D2114" i="13"/>
  <c r="D2631" i="13"/>
  <c r="D2050" i="13"/>
  <c r="AK1468" i="13"/>
  <c r="AG1468" i="13"/>
  <c r="AH1468" i="13" s="1"/>
  <c r="AI1468" i="13" s="1"/>
  <c r="D2439" i="13"/>
  <c r="D1858" i="13"/>
  <c r="AK1276" i="13"/>
  <c r="AG1276" i="13"/>
  <c r="AH1276" i="13" s="1"/>
  <c r="AI1276" i="13" s="1"/>
  <c r="D2375" i="13"/>
  <c r="D1794" i="13"/>
  <c r="AK1212" i="13"/>
  <c r="AG1212" i="13"/>
  <c r="AH1212" i="13" s="1"/>
  <c r="AI1212" i="13" s="1"/>
  <c r="D2311" i="13"/>
  <c r="D1730" i="13"/>
  <c r="AG1148" i="13"/>
  <c r="AH1148" i="13" s="1"/>
  <c r="AI1148" i="13" s="1"/>
  <c r="AK1148" i="13"/>
  <c r="G2817" i="13"/>
  <c r="G2236" i="13"/>
  <c r="G2497" i="13"/>
  <c r="G1916" i="13"/>
  <c r="G2369" i="13"/>
  <c r="G1788" i="13"/>
  <c r="AH661" i="17"/>
  <c r="AJ661" i="17"/>
  <c r="AH924" i="17"/>
  <c r="AJ924" i="17"/>
  <c r="AH497" i="17"/>
  <c r="AJ497" i="17"/>
  <c r="AH550" i="17"/>
  <c r="AJ550" i="17"/>
  <c r="AH869" i="17"/>
  <c r="AJ869" i="17"/>
  <c r="AH997" i="17"/>
  <c r="AJ997" i="17"/>
  <c r="AH617" i="17"/>
  <c r="AJ617" i="17"/>
  <c r="AH599" i="17"/>
  <c r="AJ599" i="17"/>
  <c r="AH794" i="17"/>
  <c r="AJ794" i="17"/>
  <c r="D2686" i="13"/>
  <c r="D2105" i="13"/>
  <c r="AK1523" i="13"/>
  <c r="AG1523" i="13"/>
  <c r="AH1523" i="13" s="1"/>
  <c r="AI1523" i="13" s="1"/>
  <c r="D2820" i="13"/>
  <c r="D2239" i="13"/>
  <c r="AG1657" i="13"/>
  <c r="AH1657" i="13" s="1"/>
  <c r="AI1657" i="13" s="1"/>
  <c r="AK1657" i="13"/>
  <c r="G2294" i="13"/>
  <c r="G1713" i="13"/>
  <c r="D2094" i="13"/>
  <c r="AK1512" i="13"/>
  <c r="AG1512" i="13"/>
  <c r="AH1512" i="13" s="1"/>
  <c r="AI1512" i="13" s="1"/>
  <c r="AG1128" i="13"/>
  <c r="AH1128" i="13" s="1"/>
  <c r="AI1128" i="13" s="1"/>
  <c r="AK1128" i="13"/>
  <c r="G2605" i="13"/>
  <c r="G2024" i="13"/>
  <c r="G2349" i="13"/>
  <c r="G1768" i="13"/>
  <c r="D2594" i="13"/>
  <c r="D2013" i="13"/>
  <c r="AK1431" i="13"/>
  <c r="AG1431" i="13"/>
  <c r="AH1431" i="13" s="1"/>
  <c r="AI1431" i="13" s="1"/>
  <c r="D2466" i="13"/>
  <c r="D1885" i="13"/>
  <c r="AK1303" i="13"/>
  <c r="AG1303" i="13"/>
  <c r="AH1303" i="13" s="1"/>
  <c r="AI1303" i="13" s="1"/>
  <c r="G2716" i="13"/>
  <c r="G2135" i="13"/>
  <c r="G2588" i="13"/>
  <c r="G2007" i="13"/>
  <c r="D2785" i="13"/>
  <c r="D2204" i="13"/>
  <c r="AK1622" i="13"/>
  <c r="AG1622" i="13"/>
  <c r="AH1622" i="13" s="1"/>
  <c r="AI1622" i="13" s="1"/>
  <c r="D2585" i="13"/>
  <c r="D2004" i="13"/>
  <c r="AG1422" i="13"/>
  <c r="AH1422" i="13" s="1"/>
  <c r="AI1422" i="13" s="1"/>
  <c r="AK1422" i="13"/>
  <c r="D2265" i="13"/>
  <c r="D1684" i="13"/>
  <c r="AG1102" i="13"/>
  <c r="AH1102" i="13" s="1"/>
  <c r="AI1102" i="13" s="1"/>
  <c r="AK1102" i="13"/>
  <c r="G2643" i="13"/>
  <c r="G2062" i="13"/>
  <c r="AK1453" i="13"/>
  <c r="AK1133" i="13"/>
  <c r="D2296" i="13"/>
  <c r="G1709" i="13"/>
  <c r="G2290" i="13"/>
  <c r="G1795" i="13"/>
  <c r="AH543" i="17"/>
  <c r="AJ543" i="17"/>
  <c r="AH933" i="17"/>
  <c r="AJ933" i="17"/>
  <c r="AH601" i="17"/>
  <c r="AJ601" i="17"/>
  <c r="AH729" i="17"/>
  <c r="AJ729" i="17"/>
  <c r="AH622" i="17"/>
  <c r="AJ622" i="17"/>
  <c r="AH750" i="17"/>
  <c r="AJ750" i="17"/>
  <c r="AH519" i="17"/>
  <c r="AJ519" i="17"/>
  <c r="AH647" i="17"/>
  <c r="AJ647" i="17"/>
  <c r="AH775" i="17"/>
  <c r="AJ775" i="17"/>
  <c r="AH800" i="17"/>
  <c r="AJ800" i="17"/>
  <c r="AH928" i="17"/>
  <c r="AJ928" i="17"/>
  <c r="AH971" i="17"/>
  <c r="AJ971" i="17"/>
  <c r="AH616" i="17"/>
  <c r="AJ616" i="17"/>
  <c r="AH877" i="17"/>
  <c r="AJ877" i="17"/>
  <c r="AH1005" i="17"/>
  <c r="AJ1005" i="17"/>
  <c r="AH842" i="17"/>
  <c r="AJ842" i="17"/>
  <c r="AH970" i="17"/>
  <c r="AJ970" i="17"/>
  <c r="AH1003" i="17"/>
  <c r="AJ1003" i="17"/>
  <c r="AH618" i="17"/>
  <c r="AJ618" i="17"/>
  <c r="AH988" i="17"/>
  <c r="AJ988" i="17"/>
  <c r="AH934" i="17"/>
  <c r="AJ934" i="17"/>
  <c r="AH477" i="17"/>
  <c r="AJ477" i="17"/>
  <c r="AH498" i="17"/>
  <c r="AJ498" i="17"/>
  <c r="AH523" i="17"/>
  <c r="AJ523" i="17"/>
  <c r="AH492" i="17"/>
  <c r="AJ492" i="17"/>
  <c r="AH892" i="17"/>
  <c r="AJ892" i="17"/>
  <c r="AH502" i="17"/>
  <c r="AJ502" i="17"/>
  <c r="AH650" i="17"/>
  <c r="AJ650" i="17"/>
  <c r="AH828" i="17"/>
  <c r="AJ828" i="17"/>
  <c r="AH677" i="17"/>
  <c r="AJ677" i="17"/>
  <c r="AH602" i="17"/>
  <c r="AJ602" i="17"/>
  <c r="AH730" i="17"/>
  <c r="AJ730" i="17"/>
  <c r="AH531" i="17"/>
  <c r="AJ531" i="17"/>
  <c r="AH659" i="17"/>
  <c r="AJ659" i="17"/>
  <c r="AH787" i="17"/>
  <c r="AJ787" i="17"/>
  <c r="AH740" i="17"/>
  <c r="AJ740" i="17"/>
  <c r="AH908" i="17"/>
  <c r="AJ908" i="17"/>
  <c r="AH855" i="17"/>
  <c r="AJ855" i="17"/>
  <c r="AH536" i="17"/>
  <c r="AJ536" i="17"/>
  <c r="AH857" i="17"/>
  <c r="AJ857" i="17"/>
  <c r="AH985" i="17"/>
  <c r="AJ985" i="17"/>
  <c r="AH854" i="17"/>
  <c r="AJ854" i="17"/>
  <c r="AH982" i="17"/>
  <c r="AJ982" i="17"/>
  <c r="AH870" i="17"/>
  <c r="AJ870" i="17"/>
  <c r="AH585" i="17"/>
  <c r="AJ585" i="17"/>
  <c r="AH713" i="17"/>
  <c r="AJ713" i="17"/>
  <c r="AH638" i="17"/>
  <c r="AJ638" i="17"/>
  <c r="AH766" i="17"/>
  <c r="AJ766" i="17"/>
  <c r="AH567" i="17"/>
  <c r="AJ567" i="17"/>
  <c r="AH695" i="17"/>
  <c r="AJ695" i="17"/>
  <c r="AH811" i="17"/>
  <c r="AJ811" i="17"/>
  <c r="AH816" i="17"/>
  <c r="AJ816" i="17"/>
  <c r="AH944" i="17"/>
  <c r="AJ944" i="17"/>
  <c r="AH656" i="17"/>
  <c r="AJ656" i="17"/>
  <c r="AH680" i="17"/>
  <c r="AJ680" i="17"/>
  <c r="AH893" i="17"/>
  <c r="AJ893" i="17"/>
  <c r="AH1021" i="17"/>
  <c r="AJ1021" i="17"/>
  <c r="AH668" i="17"/>
  <c r="AJ668" i="17"/>
  <c r="AH890" i="17"/>
  <c r="AJ890" i="17"/>
  <c r="AH1018" i="17"/>
  <c r="AJ1018" i="17"/>
  <c r="AH533" i="17"/>
  <c r="AJ533" i="17"/>
  <c r="AH752" i="17"/>
  <c r="AJ752" i="17"/>
  <c r="AH493" i="17"/>
  <c r="AJ493" i="17"/>
  <c r="AH546" i="17"/>
  <c r="AJ546" i="17"/>
  <c r="AH475" i="17"/>
  <c r="AJ475" i="17"/>
  <c r="AH556" i="17"/>
  <c r="AJ556" i="17"/>
  <c r="G2816" i="13"/>
  <c r="G2235" i="13"/>
  <c r="G2368" i="13"/>
  <c r="G1787" i="13"/>
  <c r="D2733" i="13"/>
  <c r="D2152" i="13"/>
  <c r="AK1570" i="13"/>
  <c r="AG1570" i="13"/>
  <c r="AH1570" i="13" s="1"/>
  <c r="AI1570" i="13" s="1"/>
  <c r="D2605" i="13"/>
  <c r="D2024" i="13"/>
  <c r="AG1442" i="13"/>
  <c r="AH1442" i="13" s="1"/>
  <c r="AI1442" i="13" s="1"/>
  <c r="AK1442" i="13"/>
  <c r="D1768" i="13"/>
  <c r="AG1186" i="13"/>
  <c r="AH1186" i="13" s="1"/>
  <c r="AI1186" i="13" s="1"/>
  <c r="G2791" i="13"/>
  <c r="G2210" i="13"/>
  <c r="G2727" i="13"/>
  <c r="G2146" i="13"/>
  <c r="G2018" i="13"/>
  <c r="G2599" i="13"/>
  <c r="G1954" i="13"/>
  <c r="G1826" i="13"/>
  <c r="G2407" i="13"/>
  <c r="G1762" i="13"/>
  <c r="G2343" i="13"/>
  <c r="G2296" i="13"/>
  <c r="G1715" i="13"/>
  <c r="D2700" i="13"/>
  <c r="D2119" i="13"/>
  <c r="AG1537" i="13"/>
  <c r="AH1537" i="13" s="1"/>
  <c r="AI1537" i="13" s="1"/>
  <c r="AK1537" i="13"/>
  <c r="D2636" i="13"/>
  <c r="D2055" i="13"/>
  <c r="AK1473" i="13"/>
  <c r="AG1473" i="13"/>
  <c r="AH1473" i="13" s="1"/>
  <c r="AI1473" i="13" s="1"/>
  <c r="D1927" i="13"/>
  <c r="AG1345" i="13"/>
  <c r="AH1345" i="13" s="1"/>
  <c r="AI1345" i="13" s="1"/>
  <c r="D2444" i="13"/>
  <c r="D1863" i="13"/>
  <c r="AK1281" i="13"/>
  <c r="AG1281" i="13"/>
  <c r="AH1281" i="13" s="1"/>
  <c r="AI1281" i="13" s="1"/>
  <c r="G2177" i="13"/>
  <c r="G2694" i="13"/>
  <c r="G2113" i="13"/>
  <c r="G2630" i="13"/>
  <c r="G2049" i="13"/>
  <c r="G2566" i="13"/>
  <c r="G1985" i="13"/>
  <c r="G2502" i="13"/>
  <c r="G2374" i="13"/>
  <c r="G1793" i="13"/>
  <c r="G2310" i="13"/>
  <c r="G1729" i="13"/>
  <c r="AG1235" i="13"/>
  <c r="AH1235" i="13" s="1"/>
  <c r="AI1235" i="13" s="1"/>
  <c r="G2600" i="13"/>
  <c r="D2764" i="13"/>
  <c r="D2183" i="13"/>
  <c r="AG1601" i="13"/>
  <c r="AH1601" i="13" s="1"/>
  <c r="AI1601" i="13" s="1"/>
  <c r="AK1601" i="13"/>
  <c r="D2046" i="13"/>
  <c r="AK1464" i="13"/>
  <c r="AG1464" i="13"/>
  <c r="AH1464" i="13" s="1"/>
  <c r="AI1464" i="13" s="1"/>
  <c r="D1854" i="13"/>
  <c r="D2371" i="13"/>
  <c r="D1790" i="13"/>
  <c r="AG1208" i="13"/>
  <c r="AH1208" i="13" s="1"/>
  <c r="AI1208" i="13" s="1"/>
  <c r="AK1208" i="13"/>
  <c r="AG1144" i="13"/>
  <c r="AH1144" i="13" s="1"/>
  <c r="AI1144" i="13" s="1"/>
  <c r="G2104" i="13"/>
  <c r="G2685" i="13"/>
  <c r="G2040" i="13"/>
  <c r="G2621" i="13"/>
  <c r="G1912" i="13"/>
  <c r="G2493" i="13"/>
  <c r="G1848" i="13"/>
  <c r="G2429" i="13"/>
  <c r="G1784" i="13"/>
  <c r="G2365" i="13"/>
  <c r="G1720" i="13"/>
  <c r="G2301" i="13"/>
  <c r="G2752" i="13"/>
  <c r="G2171" i="13"/>
  <c r="G2432" i="13"/>
  <c r="G1851" i="13"/>
  <c r="D2796" i="13"/>
  <c r="D2215" i="13"/>
  <c r="AG1633" i="13"/>
  <c r="AH1633" i="13" s="1"/>
  <c r="AI1633" i="13" s="1"/>
  <c r="AK1633" i="13"/>
  <c r="D2763" i="13"/>
  <c r="D2802" i="13"/>
  <c r="D2221" i="13"/>
  <c r="AK1639" i="13"/>
  <c r="AG1639" i="13"/>
  <c r="AH1639" i="13" s="1"/>
  <c r="AI1639" i="13" s="1"/>
  <c r="D2029" i="13"/>
  <c r="D2482" i="13"/>
  <c r="D1901" i="13"/>
  <c r="AK1319" i="13"/>
  <c r="AG1319" i="13"/>
  <c r="AH1319" i="13" s="1"/>
  <c r="AI1319" i="13" s="1"/>
  <c r="D2354" i="13"/>
  <c r="D1773" i="13"/>
  <c r="AK1191" i="13"/>
  <c r="AG1191" i="13"/>
  <c r="AH1191" i="13" s="1"/>
  <c r="AI1191" i="13" s="1"/>
  <c r="D2290" i="13"/>
  <c r="D1709" i="13"/>
  <c r="AK1127" i="13"/>
  <c r="AG1127" i="13"/>
  <c r="AH1127" i="13" s="1"/>
  <c r="AI1127" i="13" s="1"/>
  <c r="G2732" i="13"/>
  <c r="G2151" i="13"/>
  <c r="G2476" i="13"/>
  <c r="G1895" i="13"/>
  <c r="G2284" i="13"/>
  <c r="G1703" i="13"/>
  <c r="G2280" i="13"/>
  <c r="G1699" i="13"/>
  <c r="D2665" i="13"/>
  <c r="D2084" i="13"/>
  <c r="AG1502" i="13"/>
  <c r="AH1502" i="13" s="1"/>
  <c r="AI1502" i="13" s="1"/>
  <c r="AK1502" i="13"/>
  <c r="D2020" i="13"/>
  <c r="D2537" i="13"/>
  <c r="D1956" i="13"/>
  <c r="AG1374" i="13"/>
  <c r="AH1374" i="13" s="1"/>
  <c r="AI1374" i="13" s="1"/>
  <c r="AK1374" i="13"/>
  <c r="D2409" i="13"/>
  <c r="D1828" i="13"/>
  <c r="AG1246" i="13"/>
  <c r="AH1246" i="13" s="1"/>
  <c r="AI1246" i="13" s="1"/>
  <c r="AK1246" i="13"/>
  <c r="AK1182" i="13"/>
  <c r="D2281" i="13"/>
  <c r="D1700" i="13"/>
  <c r="AG1118" i="13"/>
  <c r="AH1118" i="13" s="1"/>
  <c r="AI1118" i="13" s="1"/>
  <c r="AK1118" i="13"/>
  <c r="G2595" i="13"/>
  <c r="G2014" i="13"/>
  <c r="G2403" i="13"/>
  <c r="G1822" i="13"/>
  <c r="G2275" i="13"/>
  <c r="G1694" i="13"/>
  <c r="D2406" i="13"/>
  <c r="D1825" i="13"/>
  <c r="AK1243" i="13"/>
  <c r="AG1243" i="13"/>
  <c r="AH1243" i="13" s="1"/>
  <c r="AI1243" i="13" s="1"/>
  <c r="D2632" i="13"/>
  <c r="D2051" i="13"/>
  <c r="AK1469" i="13"/>
  <c r="AG1469" i="13"/>
  <c r="AH1469" i="13" s="1"/>
  <c r="AI1469" i="13" s="1"/>
  <c r="D2440" i="13"/>
  <c r="D1859" i="13"/>
  <c r="AK1277" i="13"/>
  <c r="D2312" i="13"/>
  <c r="D1731" i="13"/>
  <c r="AK1149" i="13"/>
  <c r="AG1149" i="13"/>
  <c r="AH1149" i="13" s="1"/>
  <c r="AI1149" i="13" s="1"/>
  <c r="G2754" i="13"/>
  <c r="G2173" i="13"/>
  <c r="G2498" i="13"/>
  <c r="G1917" i="13"/>
  <c r="D2806" i="13"/>
  <c r="D2225" i="13"/>
  <c r="AK1643" i="13"/>
  <c r="AG1643" i="13"/>
  <c r="AH1643" i="13" s="1"/>
  <c r="AI1643" i="13" s="1"/>
  <c r="D2518" i="13"/>
  <c r="D1937" i="13"/>
  <c r="AK1355" i="13"/>
  <c r="AG1355" i="13"/>
  <c r="AH1355" i="13" s="1"/>
  <c r="AI1355" i="13" s="1"/>
  <c r="G2464" i="13"/>
  <c r="G1883" i="13"/>
  <c r="D2815" i="13"/>
  <c r="AK1652" i="13"/>
  <c r="AG1652" i="13"/>
  <c r="AH1652" i="13" s="1"/>
  <c r="AI1652" i="13" s="1"/>
  <c r="D2234" i="13"/>
  <c r="D2623" i="13"/>
  <c r="D2042" i="13"/>
  <c r="AK1460" i="13"/>
  <c r="AG1460" i="13"/>
  <c r="AH1460" i="13" s="1"/>
  <c r="AI1460" i="13" s="1"/>
  <c r="D2367" i="13"/>
  <c r="D1786" i="13"/>
  <c r="AK1204" i="13"/>
  <c r="AG1204" i="13"/>
  <c r="AH1204" i="13" s="1"/>
  <c r="AI1204" i="13" s="1"/>
  <c r="D1722" i="13"/>
  <c r="AK1140" i="13"/>
  <c r="G2745" i="13"/>
  <c r="G2164" i="13"/>
  <c r="G2100" i="13"/>
  <c r="G2617" i="13"/>
  <c r="G2036" i="13"/>
  <c r="G2489" i="13"/>
  <c r="G1908" i="13"/>
  <c r="G2361" i="13"/>
  <c r="G1780" i="13"/>
  <c r="AH657" i="17"/>
  <c r="AJ657" i="17"/>
  <c r="AH785" i="17"/>
  <c r="AJ785" i="17"/>
  <c r="AH511" i="17"/>
  <c r="AJ511" i="17"/>
  <c r="AH639" i="17"/>
  <c r="AJ639" i="17"/>
  <c r="AH767" i="17"/>
  <c r="AJ767" i="17"/>
  <c r="AH788" i="17"/>
  <c r="AJ788" i="17"/>
  <c r="AH920" i="17"/>
  <c r="AJ920" i="17"/>
  <c r="AH915" i="17"/>
  <c r="AJ915" i="17"/>
  <c r="AH712" i="17"/>
  <c r="AJ712" i="17"/>
  <c r="AH496" i="17"/>
  <c r="AJ496" i="17"/>
  <c r="AH700" i="17"/>
  <c r="AJ700" i="17"/>
  <c r="AH898" i="17"/>
  <c r="AJ898" i="17"/>
  <c r="AH624" i="17"/>
  <c r="AJ624" i="17"/>
  <c r="AH611" i="17"/>
  <c r="AJ611" i="17"/>
  <c r="AH472" i="17"/>
  <c r="AJ472" i="17"/>
  <c r="AH963" i="17"/>
  <c r="AJ963" i="17"/>
  <c r="AH782" i="17"/>
  <c r="AJ782" i="17"/>
  <c r="AH832" i="17"/>
  <c r="AJ832" i="17"/>
  <c r="AH815" i="17"/>
  <c r="AJ815" i="17"/>
  <c r="AH634" i="17"/>
  <c r="AJ634" i="17"/>
  <c r="AH480" i="17"/>
  <c r="AJ480" i="17"/>
  <c r="AH576" i="17"/>
  <c r="AJ576" i="17"/>
  <c r="AH1014" i="17"/>
  <c r="AJ1014" i="17"/>
  <c r="AH848" i="17"/>
  <c r="AJ848" i="17"/>
  <c r="AH675" i="17"/>
  <c r="AJ675" i="17"/>
  <c r="D2269" i="13"/>
  <c r="D1688" i="13"/>
  <c r="AG1106" i="13"/>
  <c r="AH1106" i="13" s="1"/>
  <c r="AI1106" i="13" s="1"/>
  <c r="AK1106" i="13"/>
  <c r="D2300" i="13"/>
  <c r="D1719" i="13"/>
  <c r="AK1137" i="13"/>
  <c r="AG1137" i="13"/>
  <c r="AH1137" i="13" s="1"/>
  <c r="AI1137" i="13" s="1"/>
  <c r="D2611" i="13"/>
  <c r="D2030" i="13"/>
  <c r="AK1448" i="13"/>
  <c r="AG1448" i="13"/>
  <c r="AH1448" i="13" s="1"/>
  <c r="AI1448" i="13" s="1"/>
  <c r="D2355" i="13"/>
  <c r="D1774" i="13"/>
  <c r="AG1192" i="13"/>
  <c r="AH1192" i="13" s="1"/>
  <c r="AI1192" i="13" s="1"/>
  <c r="AK1192" i="13"/>
  <c r="G2669" i="13"/>
  <c r="G2088" i="13"/>
  <c r="G2664" i="13"/>
  <c r="G2083" i="13"/>
  <c r="D2739" i="13"/>
  <c r="D2158" i="13"/>
  <c r="AK1576" i="13"/>
  <c r="AG1576" i="13"/>
  <c r="AH1576" i="13" s="1"/>
  <c r="AI1576" i="13" s="1"/>
  <c r="D2658" i="13"/>
  <c r="D2077" i="13"/>
  <c r="AK1495" i="13"/>
  <c r="AG1495" i="13"/>
  <c r="AH1495" i="13" s="1"/>
  <c r="AI1495" i="13" s="1"/>
  <c r="D2530" i="13"/>
  <c r="D1949" i="13"/>
  <c r="AK1367" i="13"/>
  <c r="AG1367" i="13"/>
  <c r="AH1367" i="13" s="1"/>
  <c r="AI1367" i="13" s="1"/>
  <c r="D2274" i="13"/>
  <c r="D1693" i="13"/>
  <c r="AK1111" i="13"/>
  <c r="AG1111" i="13"/>
  <c r="AH1111" i="13" s="1"/>
  <c r="AI1111" i="13" s="1"/>
  <c r="D2649" i="13"/>
  <c r="D2068" i="13"/>
  <c r="AG1486" i="13"/>
  <c r="AH1486" i="13" s="1"/>
  <c r="AI1486" i="13" s="1"/>
  <c r="AK1486" i="13"/>
  <c r="D2329" i="13"/>
  <c r="D1748" i="13"/>
  <c r="AG1166" i="13"/>
  <c r="AH1166" i="13" s="1"/>
  <c r="AI1166" i="13" s="1"/>
  <c r="AK1166" i="13"/>
  <c r="G2707" i="13"/>
  <c r="G2126" i="13"/>
  <c r="G2579" i="13"/>
  <c r="G1998" i="13"/>
  <c r="G2451" i="13"/>
  <c r="G1870" i="13"/>
  <c r="D2680" i="13"/>
  <c r="D2099" i="13"/>
  <c r="AK1517" i="13"/>
  <c r="AG1517" i="13"/>
  <c r="AH1517" i="13" s="1"/>
  <c r="AI1517" i="13" s="1"/>
  <c r="D1907" i="13"/>
  <c r="AK1325" i="13"/>
  <c r="AG1325" i="13"/>
  <c r="AH1325" i="13" s="1"/>
  <c r="AI1325" i="13" s="1"/>
  <c r="D2360" i="13"/>
  <c r="G2029" i="13"/>
  <c r="G2610" i="13"/>
  <c r="G1773" i="13"/>
  <c r="G2354" i="13"/>
  <c r="G2084" i="13"/>
  <c r="G2665" i="13"/>
  <c r="AH561" i="17"/>
  <c r="AJ561" i="17"/>
  <c r="AH671" i="17"/>
  <c r="AJ671" i="17"/>
  <c r="AH824" i="17"/>
  <c r="AJ824" i="17"/>
  <c r="AH720" i="17"/>
  <c r="AJ720" i="17"/>
  <c r="AH930" i="17"/>
  <c r="AJ930" i="17"/>
  <c r="AH473" i="17"/>
  <c r="AJ473" i="17"/>
  <c r="AH494" i="17"/>
  <c r="AJ494" i="17"/>
  <c r="AH476" i="17"/>
  <c r="AJ476" i="17"/>
  <c r="AH501" i="17"/>
  <c r="AJ501" i="17"/>
  <c r="AH637" i="17"/>
  <c r="AJ637" i="17"/>
  <c r="AH765" i="17"/>
  <c r="AJ765" i="17"/>
  <c r="AH658" i="17"/>
  <c r="AJ658" i="17"/>
  <c r="AH786" i="17"/>
  <c r="AJ786" i="17"/>
  <c r="AH555" i="17"/>
  <c r="AJ555" i="17"/>
  <c r="AH683" i="17"/>
  <c r="AJ683" i="17"/>
  <c r="AH1007" i="17"/>
  <c r="AJ1007" i="17"/>
  <c r="AH836" i="17"/>
  <c r="AJ836" i="17"/>
  <c r="AH964" i="17"/>
  <c r="AJ964" i="17"/>
  <c r="AH528" i="17"/>
  <c r="AJ528" i="17"/>
  <c r="AH632" i="17"/>
  <c r="AJ632" i="17"/>
  <c r="AH881" i="17"/>
  <c r="AJ881" i="17"/>
  <c r="AH1009" i="17"/>
  <c r="AJ1009" i="17"/>
  <c r="AH620" i="17"/>
  <c r="AJ620" i="17"/>
  <c r="AH878" i="17"/>
  <c r="AJ878" i="17"/>
  <c r="AH1006" i="17"/>
  <c r="AJ1006" i="17"/>
  <c r="AH966" i="17"/>
  <c r="AJ966" i="17"/>
  <c r="AH609" i="17"/>
  <c r="AJ609" i="17"/>
  <c r="AH737" i="17"/>
  <c r="AJ737" i="17"/>
  <c r="AH662" i="17"/>
  <c r="AJ662" i="17"/>
  <c r="AH790" i="17"/>
  <c r="AJ790" i="17"/>
  <c r="AH559" i="17"/>
  <c r="AJ559" i="17"/>
  <c r="AH687" i="17"/>
  <c r="AJ687" i="17"/>
  <c r="AH840" i="17"/>
  <c r="AJ840" i="17"/>
  <c r="AH968" i="17"/>
  <c r="AJ968" i="17"/>
  <c r="AH819" i="17"/>
  <c r="AJ819" i="17"/>
  <c r="AH776" i="17"/>
  <c r="AJ776" i="17"/>
  <c r="AH917" i="17"/>
  <c r="AJ917" i="17"/>
  <c r="AH867" i="17"/>
  <c r="AJ867" i="17"/>
  <c r="AH764" i="17"/>
  <c r="AJ764" i="17"/>
  <c r="AH914" i="17"/>
  <c r="AJ914" i="17"/>
  <c r="AH704" i="17"/>
  <c r="AJ704" i="17"/>
  <c r="AH469" i="17"/>
  <c r="AJ469" i="17"/>
  <c r="AH902" i="17"/>
  <c r="AJ902" i="17"/>
  <c r="AH549" i="17"/>
  <c r="AJ549" i="17"/>
  <c r="AH474" i="17"/>
  <c r="AJ474" i="17"/>
  <c r="AH524" i="17"/>
  <c r="AJ524" i="17"/>
  <c r="AH707" i="17"/>
  <c r="AJ707" i="17"/>
  <c r="AH592" i="17"/>
  <c r="AJ592" i="17"/>
  <c r="AH457" i="17"/>
  <c r="AJ457" i="17"/>
  <c r="AH510" i="17"/>
  <c r="AJ510" i="17"/>
  <c r="AH483" i="17"/>
  <c r="AJ483" i="17"/>
  <c r="AH653" i="17"/>
  <c r="AJ653" i="17"/>
  <c r="AH781" i="17"/>
  <c r="AJ781" i="17"/>
  <c r="AH578" i="17"/>
  <c r="AJ578" i="17"/>
  <c r="AH706" i="17"/>
  <c r="AJ706" i="17"/>
  <c r="AH635" i="17"/>
  <c r="AJ635" i="17"/>
  <c r="AH763" i="17"/>
  <c r="AJ763" i="17"/>
  <c r="AH772" i="17"/>
  <c r="AJ772" i="17"/>
  <c r="AH916" i="17"/>
  <c r="AJ916" i="17"/>
  <c r="AH899" i="17"/>
  <c r="AJ899" i="17"/>
  <c r="AH568" i="17"/>
  <c r="AJ568" i="17"/>
  <c r="AH865" i="17"/>
  <c r="AJ865" i="17"/>
  <c r="AH993" i="17"/>
  <c r="AJ993" i="17"/>
  <c r="AH684" i="17"/>
  <c r="AJ684" i="17"/>
  <c r="AH894" i="17"/>
  <c r="AJ894" i="17"/>
  <c r="AH1022" i="17"/>
  <c r="AJ1022" i="17"/>
  <c r="D2750" i="13"/>
  <c r="D2169" i="13"/>
  <c r="AK1587" i="13"/>
  <c r="AG1587" i="13"/>
  <c r="AH1587" i="13" s="1"/>
  <c r="AI1587" i="13" s="1"/>
  <c r="G2344" i="13"/>
  <c r="D2661" i="13"/>
  <c r="D2080" i="13"/>
  <c r="AG1498" i="13"/>
  <c r="AH1498" i="13" s="1"/>
  <c r="AI1498" i="13" s="1"/>
  <c r="AK1498" i="13"/>
  <c r="D2597" i="13"/>
  <c r="D2016" i="13"/>
  <c r="AG1434" i="13"/>
  <c r="AH1434" i="13" s="1"/>
  <c r="AI1434" i="13" s="1"/>
  <c r="AK1434" i="13"/>
  <c r="D1888" i="13"/>
  <c r="AG1306" i="13"/>
  <c r="AH1306" i="13" s="1"/>
  <c r="AI1306" i="13" s="1"/>
  <c r="D2341" i="13"/>
  <c r="D1760" i="13"/>
  <c r="AG1178" i="13"/>
  <c r="AH1178" i="13" s="1"/>
  <c r="AI1178" i="13" s="1"/>
  <c r="AK1178" i="13"/>
  <c r="D2277" i="13"/>
  <c r="D1696" i="13"/>
  <c r="AG1114" i="13"/>
  <c r="AH1114" i="13" s="1"/>
  <c r="AI1114" i="13" s="1"/>
  <c r="AK1114" i="13"/>
  <c r="G2783" i="13"/>
  <c r="G2202" i="13"/>
  <c r="G2719" i="13"/>
  <c r="G2138" i="13"/>
  <c r="G2655" i="13"/>
  <c r="G2074" i="13"/>
  <c r="G2399" i="13"/>
  <c r="G1818" i="13"/>
  <c r="G2271" i="13"/>
  <c r="G1690" i="13"/>
  <c r="D1793" i="13"/>
  <c r="AK1211" i="13"/>
  <c r="AG1211" i="13"/>
  <c r="AH1211" i="13" s="1"/>
  <c r="AI1211" i="13" s="1"/>
  <c r="D2692" i="13"/>
  <c r="D2111" i="13"/>
  <c r="AG1529" i="13"/>
  <c r="AH1529" i="13" s="1"/>
  <c r="AI1529" i="13" s="1"/>
  <c r="AK1529" i="13"/>
  <c r="D2564" i="13"/>
  <c r="D1983" i="13"/>
  <c r="AK1401" i="13"/>
  <c r="AG1401" i="13"/>
  <c r="AH1401" i="13" s="1"/>
  <c r="AI1401" i="13" s="1"/>
  <c r="D2436" i="13"/>
  <c r="D1855" i="13"/>
  <c r="AK1273" i="13"/>
  <c r="AG1273" i="13"/>
  <c r="AH1273" i="13" s="1"/>
  <c r="AI1273" i="13" s="1"/>
  <c r="G2750" i="13"/>
  <c r="G2169" i="13"/>
  <c r="G2686" i="13"/>
  <c r="G2105" i="13"/>
  <c r="G2558" i="13"/>
  <c r="G1977" i="13"/>
  <c r="G2494" i="13"/>
  <c r="G2430" i="13"/>
  <c r="G1849" i="13"/>
  <c r="G2366" i="13"/>
  <c r="G1785" i="13"/>
  <c r="G2302" i="13"/>
  <c r="G1721" i="13"/>
  <c r="D2342" i="13"/>
  <c r="D1761" i="13"/>
  <c r="AK1179" i="13"/>
  <c r="AG1179" i="13"/>
  <c r="AH1179" i="13" s="1"/>
  <c r="AI1179" i="13" s="1"/>
  <c r="D2555" i="13"/>
  <c r="AG1392" i="13"/>
  <c r="AH1392" i="13" s="1"/>
  <c r="AI1392" i="13" s="1"/>
  <c r="AK1264" i="13"/>
  <c r="D2363" i="13"/>
  <c r="D1782" i="13"/>
  <c r="AG1200" i="13"/>
  <c r="AH1200" i="13" s="1"/>
  <c r="AI1200" i="13" s="1"/>
  <c r="AK1200" i="13"/>
  <c r="G2805" i="13"/>
  <c r="G2224" i="13"/>
  <c r="G2421" i="13"/>
  <c r="G1840" i="13"/>
  <c r="G2357" i="13"/>
  <c r="G1776" i="13"/>
  <c r="G2293" i="13"/>
  <c r="G1712" i="13"/>
  <c r="AK1563" i="13"/>
  <c r="D2422" i="13"/>
  <c r="D1841" i="13"/>
  <c r="AG1259" i="13"/>
  <c r="AH1259" i="13" s="1"/>
  <c r="AI1259" i="13" s="1"/>
  <c r="G2712" i="13"/>
  <c r="G2131" i="13"/>
  <c r="D2772" i="13"/>
  <c r="AG1609" i="13"/>
  <c r="AH1609" i="13" s="1"/>
  <c r="AI1609" i="13" s="1"/>
  <c r="D2191" i="13"/>
  <c r="AK1609" i="13"/>
  <c r="D2794" i="13"/>
  <c r="D2213" i="13"/>
  <c r="AK1631" i="13"/>
  <c r="AG1631" i="13"/>
  <c r="AH1631" i="13" s="1"/>
  <c r="AI1631" i="13" s="1"/>
  <c r="D2730" i="13"/>
  <c r="D2149" i="13"/>
  <c r="AK1567" i="13"/>
  <c r="AG1567" i="13"/>
  <c r="AH1567" i="13" s="1"/>
  <c r="AI1567" i="13" s="1"/>
  <c r="D2602" i="13"/>
  <c r="D2021" i="13"/>
  <c r="AK1439" i="13"/>
  <c r="AG1439" i="13"/>
  <c r="AH1439" i="13" s="1"/>
  <c r="AI1439" i="13" s="1"/>
  <c r="D2538" i="13"/>
  <c r="D1957" i="13"/>
  <c r="AK1375" i="13"/>
  <c r="AG1375" i="13"/>
  <c r="AH1375" i="13" s="1"/>
  <c r="AI1375" i="13" s="1"/>
  <c r="D2474" i="13"/>
  <c r="D1893" i="13"/>
  <c r="AK1311" i="13"/>
  <c r="AG1311" i="13"/>
  <c r="AH1311" i="13" s="1"/>
  <c r="AI1311" i="13" s="1"/>
  <c r="D2346" i="13"/>
  <c r="D1765" i="13"/>
  <c r="AK1183" i="13"/>
  <c r="AG1183" i="13"/>
  <c r="AH1183" i="13" s="1"/>
  <c r="AI1183" i="13" s="1"/>
  <c r="G2660" i="13"/>
  <c r="G2079" i="13"/>
  <c r="G2596" i="13"/>
  <c r="G2015" i="13"/>
  <c r="G2532" i="13"/>
  <c r="G1951" i="13"/>
  <c r="G2340" i="13"/>
  <c r="G1759" i="13"/>
  <c r="D2510" i="13"/>
  <c r="D1929" i="13"/>
  <c r="AK1347" i="13"/>
  <c r="AG1347" i="13"/>
  <c r="AH1347" i="13" s="1"/>
  <c r="AI1347" i="13" s="1"/>
  <c r="D2657" i="13"/>
  <c r="D2076" i="13"/>
  <c r="AG1366" i="13"/>
  <c r="AH1366" i="13" s="1"/>
  <c r="AI1366" i="13" s="1"/>
  <c r="G2651" i="13"/>
  <c r="G2070" i="13"/>
  <c r="G2587" i="13"/>
  <c r="G2006" i="13"/>
  <c r="G2459" i="13"/>
  <c r="G1878" i="13"/>
  <c r="G1750" i="13"/>
  <c r="D2310" i="13"/>
  <c r="D1729" i="13"/>
  <c r="AK1147" i="13"/>
  <c r="AG1147" i="13"/>
  <c r="AH1147" i="13" s="1"/>
  <c r="AI1147" i="13" s="1"/>
  <c r="D2220" i="13"/>
  <c r="AK1638" i="13"/>
  <c r="D2688" i="13"/>
  <c r="D2107" i="13"/>
  <c r="AK1525" i="13"/>
  <c r="AG1525" i="13"/>
  <c r="AH1525" i="13" s="1"/>
  <c r="AI1525" i="13" s="1"/>
  <c r="D2624" i="13"/>
  <c r="D2043" i="13"/>
  <c r="AK1461" i="13"/>
  <c r="AG1461" i="13"/>
  <c r="AH1461" i="13" s="1"/>
  <c r="AI1461" i="13" s="1"/>
  <c r="AG1397" i="13"/>
  <c r="AH1397" i="13" s="1"/>
  <c r="AI1397" i="13" s="1"/>
  <c r="D2496" i="13"/>
  <c r="D1915" i="13"/>
  <c r="AK1333" i="13"/>
  <c r="AG1333" i="13"/>
  <c r="AH1333" i="13" s="1"/>
  <c r="AI1333" i="13" s="1"/>
  <c r="D2432" i="13"/>
  <c r="D2368" i="13"/>
  <c r="D1787" i="13"/>
  <c r="AK1205" i="13"/>
  <c r="AG1205" i="13"/>
  <c r="AH1205" i="13" s="1"/>
  <c r="AI1205" i="13" s="1"/>
  <c r="D2304" i="13"/>
  <c r="D1723" i="13"/>
  <c r="AK1141" i="13"/>
  <c r="AG1141" i="13"/>
  <c r="AH1141" i="13" s="1"/>
  <c r="AI1141" i="13" s="1"/>
  <c r="G2810" i="13"/>
  <c r="G2229" i="13"/>
  <c r="G2682" i="13"/>
  <c r="G2101" i="13"/>
  <c r="G2618" i="13"/>
  <c r="G2037" i="13"/>
  <c r="G2490" i="13"/>
  <c r="G1909" i="13"/>
  <c r="G2362" i="13"/>
  <c r="G1781" i="13"/>
  <c r="D2470" i="13"/>
  <c r="D1889" i="13"/>
  <c r="AK1307" i="13"/>
  <c r="AG1307" i="13"/>
  <c r="AH1307" i="13" s="1"/>
  <c r="AI1307" i="13" s="1"/>
  <c r="G2408" i="13"/>
  <c r="G1827" i="13"/>
  <c r="D2792" i="13"/>
  <c r="D2211" i="13"/>
  <c r="AG1629" i="13"/>
  <c r="AH1629" i="13" s="1"/>
  <c r="AI1629" i="13" s="1"/>
  <c r="AK1629" i="13"/>
  <c r="D2807" i="13"/>
  <c r="D2226" i="13"/>
  <c r="AK1644" i="13"/>
  <c r="AG1644" i="13"/>
  <c r="AH1644" i="13" s="1"/>
  <c r="AI1644" i="13" s="1"/>
  <c r="D2679" i="13"/>
  <c r="D2098" i="13"/>
  <c r="AK1516" i="13"/>
  <c r="AG1516" i="13"/>
  <c r="AH1516" i="13" s="1"/>
  <c r="AI1516" i="13" s="1"/>
  <c r="D2615" i="13"/>
  <c r="D2034" i="13"/>
  <c r="AK1452" i="13"/>
  <c r="AG1452" i="13"/>
  <c r="AH1452" i="13" s="1"/>
  <c r="AI1452" i="13" s="1"/>
  <c r="D2551" i="13"/>
  <c r="D1970" i="13"/>
  <c r="AK1388" i="13"/>
  <c r="AG1388" i="13"/>
  <c r="AH1388" i="13" s="1"/>
  <c r="AI1388" i="13" s="1"/>
  <c r="D2423" i="13"/>
  <c r="D1842" i="13"/>
  <c r="D2359" i="13"/>
  <c r="D1778" i="13"/>
  <c r="AK1196" i="13"/>
  <c r="AG1196" i="13"/>
  <c r="AH1196" i="13" s="1"/>
  <c r="AI1196" i="13" s="1"/>
  <c r="G2801" i="13"/>
  <c r="G2220" i="13"/>
  <c r="G2092" i="13"/>
  <c r="G2417" i="13"/>
  <c r="G1836" i="13"/>
  <c r="G2289" i="13"/>
  <c r="AH789" i="17"/>
  <c r="AJ789" i="17"/>
  <c r="AH873" i="17"/>
  <c r="AJ873" i="17"/>
  <c r="AH529" i="17"/>
  <c r="AJ529" i="17"/>
  <c r="AH582" i="17"/>
  <c r="AJ582" i="17"/>
  <c r="AH710" i="17"/>
  <c r="AJ710" i="17"/>
  <c r="AH901" i="17"/>
  <c r="AJ901" i="17"/>
  <c r="AJ1318" i="15"/>
  <c r="AO718" i="15"/>
  <c r="AS718" i="15"/>
  <c r="BY117" i="15"/>
  <c r="BU117" i="15"/>
  <c r="BQ117" i="15"/>
  <c r="BK118" i="15" s="1"/>
  <c r="BF2826" i="13"/>
  <c r="AX2826" i="13"/>
  <c r="AT2826" i="13"/>
  <c r="AL2826" i="13"/>
  <c r="AP2826" i="13"/>
  <c r="AO1047" i="13"/>
  <c r="B1073" i="13" s="1"/>
  <c r="CN480" i="13" a="1"/>
  <c r="CN480" i="13" s="1"/>
  <c r="CN478" i="13" a="1"/>
  <c r="CN478" i="13" s="1"/>
  <c r="CN483" i="13" a="1"/>
  <c r="CN483" i="13" s="1"/>
  <c r="CN489" i="13" a="1"/>
  <c r="CN489" i="13" s="1"/>
  <c r="CN481" i="13" a="1"/>
  <c r="CN481" i="13" s="1"/>
  <c r="CN486" i="13" a="1"/>
  <c r="CN486" i="13" s="1"/>
  <c r="CN479" i="13" a="1"/>
  <c r="CN479" i="13" s="1"/>
  <c r="CN484" i="13" a="1"/>
  <c r="CN484" i="13" s="1"/>
  <c r="CN487" i="13" a="1"/>
  <c r="CN487" i="13" s="1"/>
  <c r="CN490" i="13" a="1"/>
  <c r="CN490" i="13" s="1"/>
  <c r="CN491" i="13" a="1"/>
  <c r="CN491" i="13" s="1"/>
  <c r="CN493" i="13" a="1"/>
  <c r="CN493" i="13" s="1"/>
  <c r="CN488" i="13" a="1"/>
  <c r="CN488" i="13" s="1"/>
  <c r="CN494" i="13" a="1"/>
  <c r="CN494" i="13" s="1"/>
  <c r="CN495" i="13" a="1"/>
  <c r="CN495" i="13" s="1"/>
  <c r="CN496" i="13" a="1"/>
  <c r="CN496" i="13" s="1"/>
  <c r="CN497" i="13" a="1"/>
  <c r="CN497" i="13" s="1"/>
  <c r="CN482" i="13" a="1"/>
  <c r="CN482" i="13" s="1"/>
  <c r="CN485" i="13" a="1"/>
  <c r="CN485" i="13" s="1"/>
  <c r="CN492" i="13" a="1"/>
  <c r="CN492" i="13" s="1"/>
  <c r="CM483" i="13" a="1"/>
  <c r="CM483" i="13" s="1"/>
  <c r="CM489" i="13" a="1"/>
  <c r="CM489" i="13" s="1"/>
  <c r="CM478" i="13" a="1"/>
  <c r="CM478" i="13" s="1"/>
  <c r="CM481" i="13" a="1"/>
  <c r="CM481" i="13" s="1"/>
  <c r="CM479" i="13" a="1"/>
  <c r="CM479" i="13" s="1"/>
  <c r="CM484" i="13" a="1"/>
  <c r="CM484" i="13" s="1"/>
  <c r="CM487" i="13" a="1"/>
  <c r="CM487" i="13" s="1"/>
  <c r="CM490" i="13" a="1"/>
  <c r="CM490" i="13" s="1"/>
  <c r="CM491" i="13" a="1"/>
  <c r="CM491" i="13" s="1"/>
  <c r="CM493" i="13" a="1"/>
  <c r="CM493" i="13" s="1"/>
  <c r="CM488" i="13" a="1"/>
  <c r="CM488" i="13" s="1"/>
  <c r="CM494" i="13" a="1"/>
  <c r="CM494" i="13" s="1"/>
  <c r="CM495" i="13" a="1"/>
  <c r="CM495" i="13" s="1"/>
  <c r="CM496" i="13" a="1"/>
  <c r="CM496" i="13" s="1"/>
  <c r="CM497" i="13" a="1"/>
  <c r="CM497" i="13" s="1"/>
  <c r="CM486" i="13" a="1"/>
  <c r="CM486" i="13" s="1"/>
  <c r="CM482" i="13" a="1"/>
  <c r="CM482" i="13" s="1"/>
  <c r="CM485" i="13" a="1"/>
  <c r="CM485" i="13" s="1"/>
  <c r="CM492" i="13" a="1"/>
  <c r="CM492" i="13" s="1"/>
  <c r="CM480" i="13" a="1"/>
  <c r="CM480" i="13" s="1"/>
  <c r="BB2826" i="13"/>
  <c r="BW1089" i="13"/>
  <c r="AS1029" i="17" l="1"/>
  <c r="B1032" i="17" s="1"/>
  <c r="BJ718" i="15"/>
  <c r="BI90" i="15"/>
  <c r="AK123" i="15" s="1"/>
  <c r="CI67" i="15"/>
  <c r="CH89" i="15"/>
  <c r="DI498" i="13"/>
  <c r="B505" i="13" s="1"/>
  <c r="D2666" i="13"/>
  <c r="D2433" i="13"/>
  <c r="D2547" i="13"/>
  <c r="G2527" i="13"/>
  <c r="G2109" i="13"/>
  <c r="D2115" i="13"/>
  <c r="G1989" i="13"/>
  <c r="D2696" i="13"/>
  <c r="D1984" i="13"/>
  <c r="AG1642" i="13"/>
  <c r="AH1642" i="13" s="1"/>
  <c r="AI1642" i="13" s="1"/>
  <c r="AG1386" i="13"/>
  <c r="AH1386" i="13" s="1"/>
  <c r="AI1386" i="13" s="1"/>
  <c r="G2433" i="13"/>
  <c r="G1867" i="13"/>
  <c r="G2627" i="13"/>
  <c r="G2122" i="13"/>
  <c r="AK1550" i="13"/>
  <c r="G2161" i="13"/>
  <c r="G2099" i="13"/>
  <c r="D2414" i="13"/>
  <c r="AK1197" i="13"/>
  <c r="AG1648" i="13"/>
  <c r="AH1648" i="13" s="1"/>
  <c r="AI1648" i="13" s="1"/>
  <c r="G2032" i="13"/>
  <c r="D1779" i="13"/>
  <c r="AG1524" i="13"/>
  <c r="AH1524" i="13" s="1"/>
  <c r="AI1524" i="13" s="1"/>
  <c r="AG1270" i="13"/>
  <c r="AH1270" i="13" s="1"/>
  <c r="AI1270" i="13" s="1"/>
  <c r="D2230" i="13"/>
  <c r="G2426" i="13"/>
  <c r="D1914" i="13"/>
  <c r="AG1438" i="13"/>
  <c r="AH1438" i="13" s="1"/>
  <c r="AI1438" i="13" s="1"/>
  <c r="AK1447" i="13"/>
  <c r="D1781" i="13"/>
  <c r="D1838" i="13"/>
  <c r="G2487" i="13"/>
  <c r="D1746" i="13"/>
  <c r="AG1433" i="13"/>
  <c r="AH1433" i="13" s="1"/>
  <c r="AI1433" i="13" s="1"/>
  <c r="D2271" i="13"/>
  <c r="AK1605" i="13"/>
  <c r="D2061" i="13"/>
  <c r="AG1504" i="13"/>
  <c r="AH1504" i="13" s="1"/>
  <c r="AI1504" i="13" s="1"/>
  <c r="AK1636" i="13"/>
  <c r="AG1182" i="13"/>
  <c r="AH1182" i="13" s="1"/>
  <c r="AI1182" i="13" s="1"/>
  <c r="D2601" i="13"/>
  <c r="D2610" i="13"/>
  <c r="G1890" i="13"/>
  <c r="G1980" i="13"/>
  <c r="G2424" i="13"/>
  <c r="D2015" i="13"/>
  <c r="G2205" i="13"/>
  <c r="AG1605" i="13"/>
  <c r="AH1605" i="13" s="1"/>
  <c r="AI1605" i="13" s="1"/>
  <c r="AG1350" i="13"/>
  <c r="AH1350" i="13" s="1"/>
  <c r="AI1350" i="13" s="1"/>
  <c r="D2086" i="13"/>
  <c r="D2799" i="13"/>
  <c r="D1932" i="13"/>
  <c r="AG1267" i="13"/>
  <c r="AH1267" i="13" s="1"/>
  <c r="AI1267" i="13" s="1"/>
  <c r="G2554" i="13"/>
  <c r="AK1110" i="13"/>
  <c r="AK1562" i="13"/>
  <c r="G1891" i="13"/>
  <c r="D2345" i="13"/>
  <c r="G2420" i="13"/>
  <c r="AG1216" i="13"/>
  <c r="AH1216" i="13" s="1"/>
  <c r="AI1216" i="13" s="1"/>
  <c r="D2118" i="13"/>
  <c r="G1744" i="13"/>
  <c r="AG1107" i="13"/>
  <c r="AH1107" i="13" s="1"/>
  <c r="AI1107" i="13" s="1"/>
  <c r="D1849" i="13"/>
  <c r="AK1216" i="13"/>
  <c r="AG1110" i="13"/>
  <c r="AH1110" i="13" s="1"/>
  <c r="AI1110" i="13" s="1"/>
  <c r="D2144" i="13"/>
  <c r="G1758" i="13"/>
  <c r="AG1217" i="13"/>
  <c r="AH1217" i="13" s="1"/>
  <c r="AI1217" i="13" s="1"/>
  <c r="D1798" i="13"/>
  <c r="AG1536" i="13"/>
  <c r="AH1536" i="13" s="1"/>
  <c r="AI1536" i="13" s="1"/>
  <c r="G1790" i="13"/>
  <c r="AK1317" i="13"/>
  <c r="D1903" i="13"/>
  <c r="G1866" i="13"/>
  <c r="D1692" i="13"/>
  <c r="D2725" i="13"/>
  <c r="G1853" i="13"/>
  <c r="AK1217" i="13"/>
  <c r="G2457" i="13"/>
  <c r="D2189" i="13"/>
  <c r="D1899" i="13"/>
  <c r="D2484" i="13"/>
  <c r="D2402" i="13"/>
  <c r="D2380" i="13"/>
  <c r="G2676" i="13"/>
  <c r="G2211" i="13"/>
  <c r="G1996" i="13"/>
  <c r="G1707" i="13"/>
  <c r="G1904" i="13"/>
  <c r="AK1569" i="13"/>
  <c r="G2041" i="13"/>
  <c r="D1710" i="13"/>
  <c r="G2632" i="13"/>
  <c r="G1834" i="13"/>
  <c r="G1947" i="13"/>
  <c r="AK1262" i="13"/>
  <c r="AG1416" i="13"/>
  <c r="AH1416" i="13" s="1"/>
  <c r="AI1416" i="13" s="1"/>
  <c r="D1823" i="13"/>
  <c r="D2048" i="13"/>
  <c r="G1949" i="13"/>
  <c r="D2472" i="13"/>
  <c r="AK1656" i="13"/>
  <c r="AG1176" i="13"/>
  <c r="AH1176" i="13" s="1"/>
  <c r="AI1176" i="13" s="1"/>
  <c r="AK1658" i="13"/>
  <c r="AG1103" i="13"/>
  <c r="AH1103" i="13" s="1"/>
  <c r="AI1103" i="13" s="1"/>
  <c r="D2205" i="13"/>
  <c r="AG1554" i="13"/>
  <c r="AH1554" i="13" s="1"/>
  <c r="AI1554" i="13" s="1"/>
  <c r="D2238" i="13"/>
  <c r="D2480" i="13"/>
  <c r="AK1290" i="13"/>
  <c r="AG1656" i="13"/>
  <c r="AH1656" i="13" s="1"/>
  <c r="AI1656" i="13" s="1"/>
  <c r="AG1290" i="13"/>
  <c r="AH1290" i="13" s="1"/>
  <c r="AI1290" i="13" s="1"/>
  <c r="G1844" i="13"/>
  <c r="AG1528" i="13"/>
  <c r="AH1528" i="13" s="1"/>
  <c r="AI1528" i="13" s="1"/>
  <c r="AG1262" i="13"/>
  <c r="AH1262" i="13" s="1"/>
  <c r="AI1262" i="13" s="1"/>
  <c r="AG1582" i="13"/>
  <c r="AH1582" i="13" s="1"/>
  <c r="AI1582" i="13" s="1"/>
  <c r="AG1618" i="13"/>
  <c r="AH1618" i="13" s="1"/>
  <c r="AI1618" i="13" s="1"/>
  <c r="G1817" i="13"/>
  <c r="D2629" i="13"/>
  <c r="AG1437" i="13"/>
  <c r="AH1437" i="13" s="1"/>
  <c r="AI1437" i="13" s="1"/>
  <c r="D2052" i="13"/>
  <c r="AK1176" i="13"/>
  <c r="D2240" i="13"/>
  <c r="AG1376" i="13"/>
  <c r="AH1376" i="13" s="1"/>
  <c r="AI1376" i="13" s="1"/>
  <c r="AG1380" i="13"/>
  <c r="AH1380" i="13" s="1"/>
  <c r="AI1380" i="13" s="1"/>
  <c r="AG1256" i="13"/>
  <c r="AH1256" i="13" s="1"/>
  <c r="AI1256" i="13" s="1"/>
  <c r="AK1164" i="13"/>
  <c r="D2113" i="13"/>
  <c r="G2234" i="13"/>
  <c r="G2320" i="13"/>
  <c r="D2010" i="13"/>
  <c r="AK1646" i="13"/>
  <c r="AG1479" i="13"/>
  <c r="AH1479" i="13" s="1"/>
  <c r="AI1479" i="13" s="1"/>
  <c r="D2339" i="13"/>
  <c r="G2282" i="13"/>
  <c r="AK1189" i="13"/>
  <c r="D1958" i="13"/>
  <c r="D1962" i="13"/>
  <c r="G1682" i="13"/>
  <c r="AK1528" i="13"/>
  <c r="G2411" i="13"/>
  <c r="D1844" i="13"/>
  <c r="D2633" i="13"/>
  <c r="AK1380" i="13"/>
  <c r="G2160" i="13"/>
  <c r="D1940" i="13"/>
  <c r="AG1332" i="13"/>
  <c r="AH1332" i="13" s="1"/>
  <c r="AI1332" i="13" s="1"/>
  <c r="D2110" i="13"/>
  <c r="AG1199" i="13"/>
  <c r="AH1199" i="13" s="1"/>
  <c r="AI1199" i="13" s="1"/>
  <c r="AK1358" i="13"/>
  <c r="AK1332" i="13"/>
  <c r="D2063" i="13"/>
  <c r="D2694" i="13"/>
  <c r="D2492" i="13"/>
  <c r="AG1198" i="13"/>
  <c r="AH1198" i="13" s="1"/>
  <c r="AI1198" i="13" s="1"/>
  <c r="D2570" i="13"/>
  <c r="G2199" i="13"/>
  <c r="AG1309" i="13"/>
  <c r="AH1309" i="13" s="1"/>
  <c r="AI1309" i="13" s="1"/>
  <c r="AK1337" i="13"/>
  <c r="G2045" i="13"/>
  <c r="D2695" i="13"/>
  <c r="D2549" i="13"/>
  <c r="D2767" i="13"/>
  <c r="AG1165" i="13"/>
  <c r="AH1165" i="13" s="1"/>
  <c r="AI1165" i="13" s="1"/>
  <c r="D1780" i="13"/>
  <c r="D2617" i="13"/>
  <c r="D2263" i="13"/>
  <c r="AK1203" i="13"/>
  <c r="AK1309" i="13"/>
  <c r="AG1214" i="13"/>
  <c r="AH1214" i="13" s="1"/>
  <c r="AI1214" i="13" s="1"/>
  <c r="G2725" i="13"/>
  <c r="D2262" i="13"/>
  <c r="G2179" i="13"/>
  <c r="D2132" i="13"/>
  <c r="G2562" i="13"/>
  <c r="D2186" i="13"/>
  <c r="D1682" i="13"/>
  <c r="D2437" i="13"/>
  <c r="AK1214" i="13"/>
  <c r="D2467" i="13"/>
  <c r="G2794" i="13"/>
  <c r="AK1099" i="13"/>
  <c r="G2677" i="13"/>
  <c r="AK1122" i="13"/>
  <c r="D2328" i="13"/>
  <c r="D2361" i="13"/>
  <c r="G2300" i="13"/>
  <c r="D2377" i="13"/>
  <c r="D2713" i="13"/>
  <c r="D2173" i="13"/>
  <c r="AG1425" i="13"/>
  <c r="AH1425" i="13" s="1"/>
  <c r="AI1425" i="13" s="1"/>
  <c r="G2458" i="13"/>
  <c r="AG1334" i="13"/>
  <c r="AH1334" i="13" s="1"/>
  <c r="AI1334" i="13" s="1"/>
  <c r="D2565" i="13"/>
  <c r="AG1426" i="13"/>
  <c r="AH1426" i="13" s="1"/>
  <c r="AI1426" i="13" s="1"/>
  <c r="G2110" i="13"/>
  <c r="AK1598" i="13"/>
  <c r="G2311" i="13"/>
  <c r="AG1282" i="13"/>
  <c r="AH1282" i="13" s="1"/>
  <c r="AI1282" i="13" s="1"/>
  <c r="AK1195" i="13"/>
  <c r="AG1248" i="13"/>
  <c r="AH1248" i="13" s="1"/>
  <c r="AI1248" i="13" s="1"/>
  <c r="AG1511" i="13"/>
  <c r="AH1511" i="13" s="1"/>
  <c r="AI1511" i="13" s="1"/>
  <c r="G1871" i="13"/>
  <c r="AG1209" i="13"/>
  <c r="AH1209" i="13" s="1"/>
  <c r="AI1209" i="13" s="1"/>
  <c r="D2097" i="13"/>
  <c r="G1725" i="13"/>
  <c r="AG1255" i="13"/>
  <c r="AH1255" i="13" s="1"/>
  <c r="AI1255" i="13" s="1"/>
  <c r="D2093" i="13"/>
  <c r="D1960" i="13"/>
  <c r="G2218" i="13"/>
  <c r="D2754" i="13"/>
  <c r="AK1425" i="13"/>
  <c r="D1864" i="13"/>
  <c r="G1957" i="13"/>
  <c r="D2358" i="13"/>
  <c r="AK1248" i="13"/>
  <c r="G2238" i="13"/>
  <c r="D2445" i="13"/>
  <c r="G2507" i="13"/>
  <c r="D1830" i="13"/>
  <c r="AK1136" i="13"/>
  <c r="AG1649" i="13"/>
  <c r="AH1649" i="13" s="1"/>
  <c r="AI1649" i="13" s="1"/>
  <c r="AK1581" i="13"/>
  <c r="AG1650" i="13"/>
  <c r="AH1650" i="13" s="1"/>
  <c r="AI1650" i="13" s="1"/>
  <c r="AK1626" i="13"/>
  <c r="AG1505" i="13"/>
  <c r="AH1505" i="13" s="1"/>
  <c r="AI1505" i="13" s="1"/>
  <c r="G1990" i="13"/>
  <c r="D2641" i="13"/>
  <c r="D1872" i="13"/>
  <c r="AK1267" i="13"/>
  <c r="AK1648" i="13"/>
  <c r="AK1238" i="13"/>
  <c r="D2106" i="13"/>
  <c r="G2412" i="13"/>
  <c r="G2207" i="13"/>
  <c r="D2588" i="13"/>
  <c r="G1801" i="13"/>
  <c r="AG1581" i="13"/>
  <c r="AH1581" i="13" s="1"/>
  <c r="AI1581" i="13" s="1"/>
  <c r="D2208" i="13"/>
  <c r="G1888" i="13"/>
  <c r="AG1195" i="13"/>
  <c r="AH1195" i="13" s="1"/>
  <c r="AI1195" i="13" s="1"/>
  <c r="D2674" i="13"/>
  <c r="D2541" i="13"/>
  <c r="D1791" i="13"/>
  <c r="G2281" i="13"/>
  <c r="AG1134" i="13"/>
  <c r="AH1134" i="13" s="1"/>
  <c r="AI1134" i="13" s="1"/>
  <c r="AK1650" i="13"/>
  <c r="G2793" i="13"/>
  <c r="AG1294" i="13"/>
  <c r="AH1294" i="13" s="1"/>
  <c r="AI1294" i="13" s="1"/>
  <c r="AG1616" i="13"/>
  <c r="AH1616" i="13" s="1"/>
  <c r="AI1616" i="13" s="1"/>
  <c r="D1716" i="13"/>
  <c r="G2115" i="13"/>
  <c r="D2812" i="13"/>
  <c r="D1687" i="13"/>
  <c r="D1745" i="13"/>
  <c r="D2163" i="13"/>
  <c r="G2230" i="13"/>
  <c r="AK1536" i="13"/>
  <c r="AK1274" i="13"/>
  <c r="D2232" i="13"/>
  <c r="AK1107" i="13"/>
  <c r="AK1108" i="13"/>
  <c r="AK1181" i="13"/>
  <c r="AG1304" i="13"/>
  <c r="AH1304" i="13" s="1"/>
  <c r="AI1304" i="13" s="1"/>
  <c r="D2789" i="13"/>
  <c r="G2050" i="13"/>
  <c r="G2345" i="13"/>
  <c r="AG1244" i="13"/>
  <c r="AH1244" i="13" s="1"/>
  <c r="AI1244" i="13" s="1"/>
  <c r="G2336" i="13"/>
  <c r="G2085" i="13"/>
  <c r="AK1222" i="13"/>
  <c r="AK1617" i="13"/>
  <c r="D2285" i="13"/>
  <c r="D2224" i="13"/>
  <c r="G1717" i="13"/>
  <c r="D2401" i="13"/>
  <c r="AK1209" i="13"/>
  <c r="AK1649" i="13"/>
  <c r="G2087" i="13"/>
  <c r="AG1647" i="13"/>
  <c r="AH1647" i="13" s="1"/>
  <c r="AI1647" i="13" s="1"/>
  <c r="AK1134" i="13"/>
  <c r="G2711" i="13"/>
  <c r="G1972" i="13"/>
  <c r="AK1616" i="13"/>
  <c r="AG1635" i="13"/>
  <c r="AH1635" i="13" s="1"/>
  <c r="AI1635" i="13" s="1"/>
  <c r="AG1490" i="13"/>
  <c r="AH1490" i="13" s="1"/>
  <c r="AI1490" i="13" s="1"/>
  <c r="G2231" i="13"/>
  <c r="G2123" i="13"/>
  <c r="AK1100" i="13"/>
  <c r="AG1407" i="13"/>
  <c r="AH1407" i="13" s="1"/>
  <c r="AI1407" i="13" s="1"/>
  <c r="AG1274" i="13"/>
  <c r="AH1274" i="13" s="1"/>
  <c r="AI1274" i="13" s="1"/>
  <c r="AG1384" i="13"/>
  <c r="AH1384" i="13" s="1"/>
  <c r="AI1384" i="13" s="1"/>
  <c r="D1689" i="13"/>
  <c r="AG1108" i="13"/>
  <c r="AH1108" i="13" s="1"/>
  <c r="AI1108" i="13" s="1"/>
  <c r="D1763" i="13"/>
  <c r="AK1470" i="13"/>
  <c r="D1805" i="13"/>
  <c r="AK1304" i="13"/>
  <c r="D2407" i="13"/>
  <c r="AG1222" i="13"/>
  <c r="AH1222" i="13" s="1"/>
  <c r="AI1222" i="13" s="1"/>
  <c r="G1835" i="13"/>
  <c r="G2016" i="13"/>
  <c r="AG1321" i="13"/>
  <c r="AH1321" i="13" s="1"/>
  <c r="AI1321" i="13" s="1"/>
  <c r="AG1617" i="13"/>
  <c r="AH1617" i="13" s="1"/>
  <c r="AI1617" i="13" s="1"/>
  <c r="AK1354" i="13"/>
  <c r="G2674" i="13"/>
  <c r="AG1378" i="13"/>
  <c r="AH1378" i="13" s="1"/>
  <c r="AI1378" i="13" s="1"/>
  <c r="AK1255" i="13"/>
  <c r="G2689" i="13"/>
  <c r="AK1194" i="13"/>
  <c r="D1837" i="13"/>
  <c r="G1772" i="13"/>
  <c r="AG1503" i="13"/>
  <c r="AH1503" i="13" s="1"/>
  <c r="AI1503" i="13" s="1"/>
  <c r="AK1532" i="13"/>
  <c r="D2217" i="13"/>
  <c r="AK1386" i="13"/>
  <c r="AK1604" i="13"/>
  <c r="AK1407" i="13"/>
  <c r="AK1384" i="13"/>
  <c r="AK1607" i="13"/>
  <c r="AG1099" i="13"/>
  <c r="AH1099" i="13" s="1"/>
  <c r="AI1099" i="13" s="1"/>
  <c r="D2801" i="13"/>
  <c r="D2560" i="13"/>
  <c r="D1727" i="13"/>
  <c r="G1742" i="13"/>
  <c r="G2642" i="13"/>
  <c r="G2518" i="13"/>
  <c r="G2743" i="13"/>
  <c r="G1987" i="13"/>
  <c r="G2005" i="13"/>
  <c r="AG1206" i="13"/>
  <c r="AH1206" i="13" s="1"/>
  <c r="AI1206" i="13" s="1"/>
  <c r="G2239" i="13"/>
  <c r="D2781" i="13"/>
  <c r="G2128" i="13"/>
  <c r="G2170" i="13"/>
  <c r="G2806" i="13"/>
  <c r="G2713" i="13"/>
  <c r="G1953" i="13"/>
  <c r="D2668" i="13"/>
  <c r="D1809" i="13"/>
  <c r="D2027" i="13"/>
  <c r="G2763" i="13"/>
  <c r="G2405" i="13"/>
  <c r="G1956" i="13"/>
  <c r="G1901" i="13"/>
  <c r="G2285" i="13"/>
  <c r="D1987" i="13"/>
  <c r="AG1213" i="13"/>
  <c r="AH1213" i="13" s="1"/>
  <c r="AI1213" i="13" s="1"/>
  <c r="D1675" i="13"/>
  <c r="D1909" i="13"/>
  <c r="G2400" i="13"/>
  <c r="AK1540" i="13"/>
  <c r="D1718" i="13"/>
  <c r="D2683" i="13"/>
  <c r="D2047" i="13"/>
  <c r="G2010" i="13"/>
  <c r="G2259" i="13"/>
  <c r="D2678" i="13"/>
  <c r="D2559" i="13"/>
  <c r="AK1213" i="13"/>
  <c r="D2479" i="13"/>
  <c r="D2256" i="13"/>
  <c r="D2490" i="13"/>
  <c r="AK1647" i="13"/>
  <c r="D2127" i="13"/>
  <c r="D2122" i="13"/>
  <c r="D2392" i="13"/>
  <c r="AK1454" i="13"/>
  <c r="AG1251" i="13"/>
  <c r="AH1251" i="13" s="1"/>
  <c r="AI1251" i="13" s="1"/>
  <c r="G1740" i="13"/>
  <c r="D1788" i="13"/>
  <c r="AG1389" i="13"/>
  <c r="AH1389" i="13" s="1"/>
  <c r="AI1389" i="13" s="1"/>
  <c r="AG1329" i="13"/>
  <c r="AH1329" i="13" s="1"/>
  <c r="AI1329" i="13" s="1"/>
  <c r="G2066" i="13"/>
  <c r="G1693" i="13"/>
  <c r="D2390" i="13"/>
  <c r="D2608" i="13"/>
  <c r="AG1158" i="13"/>
  <c r="AH1158" i="13" s="1"/>
  <c r="AI1158" i="13" s="1"/>
  <c r="AK1478" i="13"/>
  <c r="D1706" i="13"/>
  <c r="D2563" i="13"/>
  <c r="AK1221" i="13"/>
  <c r="D2398" i="13"/>
  <c r="D1735" i="13"/>
  <c r="G2395" i="13"/>
  <c r="G2392" i="13"/>
  <c r="D2102" i="13"/>
  <c r="AK1396" i="13"/>
  <c r="D1898" i="13"/>
  <c r="D2357" i="13"/>
  <c r="D1811" i="13"/>
  <c r="G2556" i="13"/>
  <c r="AG1260" i="13"/>
  <c r="AH1260" i="13" s="1"/>
  <c r="AI1260" i="13" s="1"/>
  <c r="AK1494" i="13"/>
  <c r="D2299" i="13"/>
  <c r="G1832" i="13"/>
  <c r="D1795" i="13"/>
  <c r="AK1533" i="13"/>
  <c r="G1934" i="13"/>
  <c r="D2229" i="13"/>
  <c r="AG1545" i="13"/>
  <c r="AH1545" i="13" s="1"/>
  <c r="AI1545" i="13" s="1"/>
  <c r="D2703" i="13"/>
  <c r="AG1454" i="13"/>
  <c r="AH1454" i="13" s="1"/>
  <c r="AI1454" i="13" s="1"/>
  <c r="AG1591" i="13"/>
  <c r="AH1591" i="13" s="1"/>
  <c r="AI1591" i="13" s="1"/>
  <c r="AK1251" i="13"/>
  <c r="AK1109" i="13"/>
  <c r="D2369" i="13"/>
  <c r="AK1402" i="13"/>
  <c r="AK1389" i="13"/>
  <c r="AK1329" i="13"/>
  <c r="D2334" i="13"/>
  <c r="G2149" i="13"/>
  <c r="D2821" i="13"/>
  <c r="D1740" i="13"/>
  <c r="AG1478" i="13"/>
  <c r="AH1478" i="13" s="1"/>
  <c r="AI1478" i="13" s="1"/>
  <c r="D2287" i="13"/>
  <c r="D1865" i="13"/>
  <c r="AK1545" i="13"/>
  <c r="AG1140" i="13"/>
  <c r="AH1140" i="13" s="1"/>
  <c r="AI1140" i="13" s="1"/>
  <c r="AG1116" i="13"/>
  <c r="AH1116" i="13" s="1"/>
  <c r="AI1116" i="13" s="1"/>
  <c r="AK1235" i="13"/>
  <c r="D1939" i="13"/>
  <c r="G1892" i="13"/>
  <c r="D1979" i="13"/>
  <c r="AK1654" i="13"/>
  <c r="AG1563" i="13"/>
  <c r="AH1563" i="13" s="1"/>
  <c r="AI1563" i="13" s="1"/>
  <c r="AG1337" i="13"/>
  <c r="AH1337" i="13" s="1"/>
  <c r="AI1337" i="13" s="1"/>
  <c r="G2268" i="13"/>
  <c r="AK1524" i="13"/>
  <c r="AG1341" i="13"/>
  <c r="AH1341" i="13" s="1"/>
  <c r="AI1341" i="13" s="1"/>
  <c r="AK1642" i="13"/>
  <c r="AK1345" i="13"/>
  <c r="AK1283" i="13"/>
  <c r="AG1133" i="13"/>
  <c r="AH1133" i="13" s="1"/>
  <c r="AI1133" i="13" s="1"/>
  <c r="D1803" i="13"/>
  <c r="AK1635" i="13"/>
  <c r="AG1553" i="13"/>
  <c r="AH1553" i="13" s="1"/>
  <c r="AI1553" i="13" s="1"/>
  <c r="AK1334" i="13"/>
  <c r="AK1241" i="13"/>
  <c r="AK1426" i="13"/>
  <c r="AG1203" i="13"/>
  <c r="AH1203" i="13" s="1"/>
  <c r="AI1203" i="13" s="1"/>
  <c r="AG1501" i="13"/>
  <c r="AH1501" i="13" s="1"/>
  <c r="AI1501" i="13" s="1"/>
  <c r="AG1598" i="13"/>
  <c r="AH1598" i="13" s="1"/>
  <c r="AI1598" i="13" s="1"/>
  <c r="AG1121" i="13"/>
  <c r="AH1121" i="13" s="1"/>
  <c r="AI1121" i="13" s="1"/>
  <c r="D1821" i="13"/>
  <c r="AG1283" i="13"/>
  <c r="AH1283" i="13" s="1"/>
  <c r="AI1283" i="13" s="1"/>
  <c r="AK1341" i="13"/>
  <c r="G1767" i="13"/>
  <c r="D1874" i="13"/>
  <c r="D2145" i="13"/>
  <c r="AK1392" i="13"/>
  <c r="AG1145" i="13"/>
  <c r="AH1145" i="13" s="1"/>
  <c r="AI1145" i="13" s="1"/>
  <c r="D1919" i="13"/>
  <c r="D1923" i="13"/>
  <c r="G2279" i="13"/>
  <c r="G2601" i="13"/>
  <c r="G2180" i="13"/>
  <c r="AG1412" i="13"/>
  <c r="AH1412" i="13" s="1"/>
  <c r="AI1412" i="13" s="1"/>
  <c r="AK1165" i="13"/>
  <c r="D2455" i="13"/>
  <c r="D1916" i="13"/>
  <c r="G2526" i="13"/>
  <c r="D2112" i="13"/>
  <c r="G2738" i="13"/>
  <c r="D2008" i="13"/>
  <c r="D1785" i="13"/>
  <c r="D2180" i="13"/>
  <c r="G2508" i="13"/>
  <c r="D1703" i="13"/>
  <c r="AK1244" i="13"/>
  <c r="AK1381" i="13"/>
  <c r="AG1187" i="13"/>
  <c r="AH1187" i="13" s="1"/>
  <c r="AI1187" i="13" s="1"/>
  <c r="G1696" i="13"/>
  <c r="D2662" i="13"/>
  <c r="AG1654" i="13"/>
  <c r="AH1654" i="13" s="1"/>
  <c r="AI1654" i="13" s="1"/>
  <c r="D2817" i="13"/>
  <c r="D2130" i="13"/>
  <c r="AK1530" i="13"/>
  <c r="AK1121" i="13"/>
  <c r="AK1145" i="13"/>
  <c r="AK1144" i="13"/>
  <c r="AG1153" i="13"/>
  <c r="AH1153" i="13" s="1"/>
  <c r="AI1153" i="13" s="1"/>
  <c r="AG1453" i="13"/>
  <c r="AH1453" i="13" s="1"/>
  <c r="AI1453" i="13" s="1"/>
  <c r="AK1294" i="13"/>
  <c r="D2165" i="13"/>
  <c r="D2293" i="13"/>
  <c r="AK1412" i="13"/>
  <c r="AG1578" i="13"/>
  <c r="AH1578" i="13" s="1"/>
  <c r="AI1578" i="13" s="1"/>
  <c r="AK1441" i="13"/>
  <c r="D1963" i="13"/>
  <c r="AK1187" i="13"/>
  <c r="AG1238" i="13"/>
  <c r="AH1238" i="13" s="1"/>
  <c r="AI1238" i="13" s="1"/>
  <c r="AK1503" i="13"/>
  <c r="AG1520" i="13"/>
  <c r="AH1520" i="13" s="1"/>
  <c r="AI1520" i="13" s="1"/>
  <c r="AG1515" i="13"/>
  <c r="AH1515" i="13" s="1"/>
  <c r="AI1515" i="13" s="1"/>
  <c r="D1726" i="13"/>
  <c r="AG1122" i="13"/>
  <c r="AH1122" i="13" s="1"/>
  <c r="AI1122" i="13" s="1"/>
  <c r="AG1316" i="13"/>
  <c r="AH1316" i="13" s="1"/>
  <c r="AI1316" i="13" s="1"/>
  <c r="D2035" i="13"/>
  <c r="D1876" i="13"/>
  <c r="G2172" i="13"/>
  <c r="AG1093" i="13"/>
  <c r="AH1093" i="13" s="1"/>
  <c r="AI1093" i="13" s="1"/>
  <c r="AG1327" i="13"/>
  <c r="AH1327" i="13" s="1"/>
  <c r="AI1327" i="13" s="1"/>
  <c r="AK1583" i="13"/>
  <c r="AG1194" i="13"/>
  <c r="AH1194" i="13" s="1"/>
  <c r="AI1194" i="13" s="1"/>
  <c r="AG1229" i="13"/>
  <c r="AH1229" i="13" s="1"/>
  <c r="AI1229" i="13" s="1"/>
  <c r="G1923" i="13"/>
  <c r="G2454" i="13"/>
  <c r="AK1618" i="13"/>
  <c r="G1936" i="13"/>
  <c r="G2137" i="13"/>
  <c r="G2011" i="13"/>
  <c r="D2408" i="13"/>
  <c r="AK1505" i="13"/>
  <c r="G2140" i="13"/>
  <c r="AG1227" i="13"/>
  <c r="AH1227" i="13" s="1"/>
  <c r="AI1227" i="13" s="1"/>
  <c r="AG1445" i="13"/>
  <c r="AH1445" i="13" s="1"/>
  <c r="AI1445" i="13" s="1"/>
  <c r="D2350" i="13"/>
  <c r="G2319" i="13"/>
  <c r="AG1353" i="13"/>
  <c r="AH1353" i="13" s="1"/>
  <c r="AI1353" i="13" s="1"/>
  <c r="AK1578" i="13"/>
  <c r="D1827" i="13"/>
  <c r="G1857" i="13"/>
  <c r="D2736" i="13"/>
  <c r="G2191" i="13"/>
  <c r="D2000" i="13"/>
  <c r="D2384" i="13"/>
  <c r="D1994" i="13"/>
  <c r="D2160" i="13"/>
  <c r="G2550" i="13"/>
  <c r="AK1501" i="13"/>
  <c r="AG1171" i="13"/>
  <c r="AH1171" i="13" s="1"/>
  <c r="AI1171" i="13" s="1"/>
  <c r="D2321" i="13"/>
  <c r="D2520" i="13"/>
  <c r="G1879" i="13"/>
  <c r="AG1508" i="13"/>
  <c r="AH1508" i="13" s="1"/>
  <c r="AI1508" i="13" s="1"/>
  <c r="AG1404" i="13"/>
  <c r="AH1404" i="13" s="1"/>
  <c r="AI1404" i="13" s="1"/>
  <c r="AG1292" i="13"/>
  <c r="AH1292" i="13" s="1"/>
  <c r="AI1292" i="13" s="1"/>
  <c r="G2133" i="13"/>
  <c r="AG1245" i="13"/>
  <c r="AH1245" i="13" s="1"/>
  <c r="AI1245" i="13" s="1"/>
  <c r="D2083" i="13"/>
  <c r="AK1171" i="13"/>
  <c r="AG1551" i="13"/>
  <c r="AH1551" i="13" s="1"/>
  <c r="AI1551" i="13" s="1"/>
  <c r="G2746" i="13"/>
  <c r="G1942" i="13"/>
  <c r="D2157" i="13"/>
  <c r="AK1651" i="13"/>
  <c r="D2567" i="13"/>
  <c r="AG1530" i="13"/>
  <c r="AH1530" i="13" s="1"/>
  <c r="AI1530" i="13" s="1"/>
  <c r="G1794" i="13"/>
  <c r="D2711" i="13"/>
  <c r="AG1215" i="13"/>
  <c r="AH1215" i="13" s="1"/>
  <c r="AI1215" i="13" s="1"/>
  <c r="G2064" i="13"/>
  <c r="G2089" i="13"/>
  <c r="D2041" i="13"/>
  <c r="G2524" i="13"/>
  <c r="AK1242" i="13"/>
  <c r="D2415" i="13"/>
  <c r="AG1242" i="13"/>
  <c r="AH1242" i="13" s="1"/>
  <c r="AI1242" i="13" s="1"/>
  <c r="AG1419" i="13"/>
  <c r="AH1419" i="13" s="1"/>
  <c r="AI1419" i="13" s="1"/>
  <c r="AK1153" i="13"/>
  <c r="AG1463" i="13"/>
  <c r="AH1463" i="13" s="1"/>
  <c r="AI1463" i="13" s="1"/>
  <c r="G2065" i="13"/>
  <c r="AK1215" i="13"/>
  <c r="G2546" i="13"/>
  <c r="G1751" i="13"/>
  <c r="G2397" i="13"/>
  <c r="D2622" i="13"/>
  <c r="G2609" i="13"/>
  <c r="AK1463" i="13"/>
  <c r="D1797" i="13"/>
  <c r="G2119" i="13"/>
  <c r="G2567" i="13"/>
  <c r="AG1252" i="13"/>
  <c r="AH1252" i="13" s="1"/>
  <c r="AI1252" i="13" s="1"/>
  <c r="AG1405" i="13"/>
  <c r="AH1405" i="13" s="1"/>
  <c r="AI1405" i="13" s="1"/>
  <c r="AG1272" i="13"/>
  <c r="AH1272" i="13" s="1"/>
  <c r="AI1272" i="13" s="1"/>
  <c r="AK1275" i="13"/>
  <c r="D1969" i="13"/>
  <c r="AK1353" i="13"/>
  <c r="D2045" i="13"/>
  <c r="AG1624" i="13"/>
  <c r="AH1624" i="13" s="1"/>
  <c r="AI1624" i="13" s="1"/>
  <c r="G1812" i="13"/>
  <c r="AG1539" i="13"/>
  <c r="AH1539" i="13" s="1"/>
  <c r="AI1539" i="13" s="1"/>
  <c r="AK1440" i="13"/>
  <c r="G1930" i="13"/>
  <c r="D2582" i="13"/>
  <c r="AG1396" i="13"/>
  <c r="AH1396" i="13" s="1"/>
  <c r="AI1396" i="13" s="1"/>
  <c r="AK1405" i="13"/>
  <c r="AK1272" i="13"/>
  <c r="AG1477" i="13"/>
  <c r="AH1477" i="13" s="1"/>
  <c r="AI1477" i="13" s="1"/>
  <c r="D1935" i="13"/>
  <c r="AK1130" i="13"/>
  <c r="AK1624" i="13"/>
  <c r="AK1573" i="13"/>
  <c r="AG1095" i="13"/>
  <c r="AH1095" i="13" s="1"/>
  <c r="AI1095" i="13" s="1"/>
  <c r="AK1539" i="13"/>
  <c r="AG1499" i="13"/>
  <c r="AH1499" i="13" s="1"/>
  <c r="AI1499" i="13" s="1"/>
  <c r="D1824" i="13"/>
  <c r="D2755" i="13"/>
  <c r="AK1477" i="13"/>
  <c r="D2454" i="13"/>
  <c r="AG1130" i="13"/>
  <c r="AH1130" i="13" s="1"/>
  <c r="AI1130" i="13" s="1"/>
  <c r="G1774" i="13"/>
  <c r="D2206" i="13"/>
  <c r="D2155" i="13"/>
  <c r="D2121" i="13"/>
  <c r="AK1499" i="13"/>
  <c r="D2420" i="13"/>
  <c r="AG1124" i="13"/>
  <c r="AH1124" i="13" s="1"/>
  <c r="AI1124" i="13" s="1"/>
  <c r="G1716" i="13"/>
  <c r="AK1357" i="13"/>
  <c r="G2648" i="13"/>
  <c r="D2449" i="13"/>
  <c r="D2705" i="13"/>
  <c r="G1743" i="13"/>
  <c r="D1839" i="13"/>
  <c r="G2156" i="13"/>
  <c r="AK1252" i="13"/>
  <c r="G1789" i="13"/>
  <c r="G2237" i="13"/>
  <c r="AG1575" i="13"/>
  <c r="AH1575" i="13" s="1"/>
  <c r="AI1575" i="13" s="1"/>
  <c r="G1724" i="13"/>
  <c r="D1922" i="13"/>
  <c r="AG1596" i="13"/>
  <c r="AH1596" i="13" s="1"/>
  <c r="AI1596" i="13" s="1"/>
  <c r="AG1387" i="13"/>
  <c r="AH1387" i="13" s="1"/>
  <c r="AI1387" i="13" s="1"/>
  <c r="G2181" i="13"/>
  <c r="D2059" i="13"/>
  <c r="G1672" i="13"/>
  <c r="AK1297" i="13"/>
  <c r="AG1279" i="13"/>
  <c r="AH1279" i="13" s="1"/>
  <c r="AI1279" i="13" s="1"/>
  <c r="G2192" i="13"/>
  <c r="AG1379" i="13"/>
  <c r="AH1379" i="13" s="1"/>
  <c r="AI1379" i="13" s="1"/>
  <c r="D1697" i="13"/>
  <c r="G1761" i="13"/>
  <c r="AG1377" i="13"/>
  <c r="AH1377" i="13" s="1"/>
  <c r="AI1377" i="13" s="1"/>
  <c r="AK1218" i="13"/>
  <c r="G1756" i="13"/>
  <c r="D1698" i="13"/>
  <c r="G2379" i="13"/>
  <c r="D2188" i="13"/>
  <c r="AK1306" i="13"/>
  <c r="AK1575" i="13"/>
  <c r="AG1651" i="13"/>
  <c r="AH1651" i="13" s="1"/>
  <c r="AI1651" i="13" s="1"/>
  <c r="AK1186" i="13"/>
  <c r="AG1275" i="13"/>
  <c r="AH1275" i="13" s="1"/>
  <c r="AI1275" i="13" s="1"/>
  <c r="D2503" i="13"/>
  <c r="AK1596" i="13"/>
  <c r="AK1387" i="13"/>
  <c r="AG1109" i="13"/>
  <c r="AH1109" i="13" s="1"/>
  <c r="AI1109" i="13" s="1"/>
  <c r="AK1279" i="13"/>
  <c r="AK1379" i="13"/>
  <c r="AK1377" i="13"/>
  <c r="AG1218" i="13"/>
  <c r="AH1218" i="13" s="1"/>
  <c r="AI1218" i="13" s="1"/>
  <c r="D2133" i="13"/>
  <c r="AG1440" i="13"/>
  <c r="AH1440" i="13" s="1"/>
  <c r="AI1440" i="13" s="1"/>
  <c r="G1963" i="13"/>
  <c r="AG1465" i="13"/>
  <c r="AH1465" i="13" s="1"/>
  <c r="AI1465" i="13" s="1"/>
  <c r="G1754" i="13"/>
  <c r="AK1419" i="13"/>
  <c r="D2233" i="13"/>
  <c r="D1857" i="13"/>
  <c r="AK1404" i="13"/>
  <c r="G1746" i="13"/>
  <c r="AG1361" i="13"/>
  <c r="AH1361" i="13" s="1"/>
  <c r="AI1361" i="13" s="1"/>
  <c r="AG1228" i="13"/>
  <c r="AH1228" i="13" s="1"/>
  <c r="AI1228" i="13" s="1"/>
  <c r="G1685" i="13"/>
  <c r="D1691" i="13"/>
  <c r="G1910" i="13"/>
  <c r="AK1095" i="13"/>
  <c r="AK1551" i="13"/>
  <c r="D2022" i="13"/>
  <c r="AK1521" i="13"/>
  <c r="AK1366" i="13"/>
  <c r="AG1264" i="13"/>
  <c r="AH1264" i="13" s="1"/>
  <c r="AI1264" i="13" s="1"/>
  <c r="AK1465" i="13"/>
  <c r="AG1349" i="13"/>
  <c r="AH1349" i="13" s="1"/>
  <c r="AI1349" i="13" s="1"/>
  <c r="AK1361" i="13"/>
  <c r="AK1228" i="13"/>
  <c r="AG1343" i="13"/>
  <c r="AH1343" i="13" s="1"/>
  <c r="AI1343" i="13" s="1"/>
  <c r="D1677" i="13"/>
  <c r="AG1441" i="13"/>
  <c r="AH1441" i="13" s="1"/>
  <c r="AI1441" i="13" s="1"/>
  <c r="D2684" i="13"/>
  <c r="G1952" i="13"/>
  <c r="D1948" i="13"/>
  <c r="D1846" i="13"/>
  <c r="AG1299" i="13"/>
  <c r="AH1299" i="13" s="1"/>
  <c r="AI1299" i="13" s="1"/>
  <c r="AK1508" i="13"/>
  <c r="G1861" i="13"/>
  <c r="D1931" i="13"/>
  <c r="AG1455" i="13"/>
  <c r="AH1455" i="13" s="1"/>
  <c r="AI1455" i="13" s="1"/>
  <c r="G1920" i="13"/>
  <c r="G2574" i="13"/>
  <c r="G1962" i="13"/>
  <c r="G2330" i="13"/>
  <c r="D1925" i="13"/>
  <c r="AG1599" i="13"/>
  <c r="AH1599" i="13" s="1"/>
  <c r="AI1599" i="13" s="1"/>
  <c r="D2023" i="13"/>
  <c r="G2012" i="13"/>
  <c r="AK1621" i="13"/>
  <c r="AK1299" i="13"/>
  <c r="D2512" i="13"/>
  <c r="D2506" i="13"/>
  <c r="AK1599" i="13"/>
  <c r="AG1621" i="13"/>
  <c r="AH1621" i="13" s="1"/>
  <c r="AI1621" i="13" s="1"/>
  <c r="D2292" i="13"/>
  <c r="G1900" i="13"/>
  <c r="AG1269" i="13"/>
  <c r="AH1269" i="13" s="1"/>
  <c r="AI1269" i="13" s="1"/>
  <c r="G1686" i="13"/>
  <c r="G2134" i="13"/>
  <c r="D2012" i="13"/>
  <c r="AK1268" i="13"/>
  <c r="AG1600" i="13"/>
  <c r="AH1600" i="13" s="1"/>
  <c r="AI1600" i="13" s="1"/>
  <c r="D1881" i="13"/>
  <c r="G2168" i="13"/>
  <c r="AG1400" i="13"/>
  <c r="AH1400" i="13" s="1"/>
  <c r="AI1400" i="13" s="1"/>
  <c r="D2671" i="13"/>
  <c r="D2037" i="13"/>
  <c r="AG1291" i="13"/>
  <c r="AH1291" i="13" s="1"/>
  <c r="AI1291" i="13" s="1"/>
  <c r="G2638" i="13"/>
  <c r="AK1514" i="13"/>
  <c r="G1859" i="13"/>
  <c r="G1928" i="13"/>
  <c r="D2387" i="13"/>
  <c r="G1855" i="13"/>
  <c r="D2181" i="13"/>
  <c r="G1955" i="13"/>
  <c r="AK1406" i="13"/>
  <c r="AG1435" i="13"/>
  <c r="AH1435" i="13" s="1"/>
  <c r="AI1435" i="13" s="1"/>
  <c r="G2178" i="13"/>
  <c r="D2203" i="13"/>
  <c r="G2635" i="13"/>
  <c r="AK1286" i="13"/>
  <c r="AG1129" i="13"/>
  <c r="AH1129" i="13" s="1"/>
  <c r="AI1129" i="13" s="1"/>
  <c r="G2802" i="13"/>
  <c r="AG1268" i="13"/>
  <c r="AH1268" i="13" s="1"/>
  <c r="AI1268" i="13" s="1"/>
  <c r="AK1269" i="13"/>
  <c r="G1887" i="13"/>
  <c r="G1841" i="13"/>
  <c r="D1850" i="13"/>
  <c r="AK1600" i="13"/>
  <c r="AK1400" i="13"/>
  <c r="D2618" i="13"/>
  <c r="AK1291" i="13"/>
  <c r="AG1514" i="13"/>
  <c r="AH1514" i="13" s="1"/>
  <c r="AI1514" i="13" s="1"/>
  <c r="AG1207" i="13"/>
  <c r="AH1207" i="13" s="1"/>
  <c r="AI1207" i="13" s="1"/>
  <c r="AG1548" i="13"/>
  <c r="AH1548" i="13" s="1"/>
  <c r="AI1548" i="13" s="1"/>
  <c r="AG1172" i="13"/>
  <c r="AH1172" i="13" s="1"/>
  <c r="AI1172" i="13" s="1"/>
  <c r="D2536" i="13"/>
  <c r="AG1406" i="13"/>
  <c r="AH1406" i="13" s="1"/>
  <c r="AI1406" i="13" s="1"/>
  <c r="AK1435" i="13"/>
  <c r="AG1286" i="13"/>
  <c r="AH1286" i="13" s="1"/>
  <c r="AI1286" i="13" s="1"/>
  <c r="G2080" i="13"/>
  <c r="AK1129" i="13"/>
  <c r="AK1418" i="13"/>
  <c r="AG1459" i="13"/>
  <c r="AH1459" i="13" s="1"/>
  <c r="AI1459" i="13" s="1"/>
  <c r="D2124" i="13"/>
  <c r="AG1418" i="13"/>
  <c r="AH1418" i="13" s="1"/>
  <c r="AI1418" i="13" s="1"/>
  <c r="G2771" i="13"/>
  <c r="AK1371" i="13"/>
  <c r="G1777" i="13"/>
  <c r="AK1188" i="13"/>
  <c r="AG1615" i="13"/>
  <c r="AH1615" i="13" s="1"/>
  <c r="AI1615" i="13" s="1"/>
  <c r="D2743" i="13"/>
  <c r="AK1572" i="13"/>
  <c r="D2765" i="13"/>
  <c r="G2744" i="13"/>
  <c r="D2154" i="13"/>
  <c r="D1953" i="13"/>
  <c r="G2701" i="13"/>
  <c r="D2153" i="13"/>
  <c r="D2471" i="13"/>
  <c r="AK1615" i="13"/>
  <c r="D1910" i="13"/>
  <c r="G1791" i="13"/>
  <c r="AG1552" i="13"/>
  <c r="AH1552" i="13" s="1"/>
  <c r="AI1552" i="13" s="1"/>
  <c r="AG1561" i="13"/>
  <c r="AH1561" i="13" s="1"/>
  <c r="AI1561" i="13" s="1"/>
  <c r="AG1201" i="13"/>
  <c r="AH1201" i="13" s="1"/>
  <c r="AI1201" i="13" s="1"/>
  <c r="AK1320" i="13"/>
  <c r="AK1608" i="13"/>
  <c r="AG1188" i="13"/>
  <c r="AH1188" i="13" s="1"/>
  <c r="AI1188" i="13" s="1"/>
  <c r="D2410" i="13"/>
  <c r="G2142" i="13"/>
  <c r="D1902" i="13"/>
  <c r="G2650" i="13"/>
  <c r="D2771" i="13"/>
  <c r="G2633" i="13"/>
  <c r="D2120" i="13"/>
  <c r="G1734" i="13"/>
  <c r="G1939" i="13"/>
  <c r="G2557" i="13"/>
  <c r="G2702" i="13"/>
  <c r="D2257" i="13"/>
  <c r="G2071" i="13"/>
  <c r="G1968" i="13"/>
  <c r="AG1104" i="13"/>
  <c r="AH1104" i="13" s="1"/>
  <c r="AI1104" i="13" s="1"/>
  <c r="AK1593" i="13"/>
  <c r="AG1340" i="13"/>
  <c r="AH1340" i="13" s="1"/>
  <c r="AI1340" i="13" s="1"/>
  <c r="D2650" i="13"/>
  <c r="AK1193" i="13"/>
  <c r="G1815" i="13"/>
  <c r="G1846" i="13"/>
  <c r="G1726" i="13"/>
  <c r="AK1104" i="13"/>
  <c r="D2734" i="13"/>
  <c r="D2701" i="13"/>
  <c r="AG1359" i="13"/>
  <c r="AH1359" i="13" s="1"/>
  <c r="AI1359" i="13" s="1"/>
  <c r="AK1201" i="13"/>
  <c r="G2206" i="13"/>
  <c r="AK1310" i="13"/>
  <c r="AG1383" i="13"/>
  <c r="AH1383" i="13" s="1"/>
  <c r="AI1383" i="13" s="1"/>
  <c r="G2232" i="13"/>
  <c r="AG1336" i="13"/>
  <c r="AH1336" i="13" s="1"/>
  <c r="AI1336" i="13" s="1"/>
  <c r="AG1593" i="13"/>
  <c r="AH1593" i="13" s="1"/>
  <c r="AI1593" i="13" s="1"/>
  <c r="D2483" i="13"/>
  <c r="AK1190" i="13"/>
  <c r="G2710" i="13"/>
  <c r="D1686" i="13"/>
  <c r="G2155" i="13"/>
  <c r="D1770" i="13"/>
  <c r="AK1552" i="13"/>
  <c r="G2136" i="13"/>
  <c r="AK1154" i="13"/>
  <c r="G2076" i="13"/>
  <c r="AK1359" i="13"/>
  <c r="D2197" i="13"/>
  <c r="D1783" i="13"/>
  <c r="AG1310" i="13"/>
  <c r="AH1310" i="13" s="1"/>
  <c r="AI1310" i="13" s="1"/>
  <c r="AK1383" i="13"/>
  <c r="AK1336" i="13"/>
  <c r="D2175" i="13"/>
  <c r="AG1190" i="13"/>
  <c r="AH1190" i="13" s="1"/>
  <c r="AI1190" i="13" s="1"/>
  <c r="AK1258" i="13"/>
  <c r="G2258" i="13"/>
  <c r="G2060" i="13"/>
  <c r="G2197" i="13"/>
  <c r="AG1301" i="13"/>
  <c r="AH1301" i="13" s="1"/>
  <c r="AI1301" i="13" s="1"/>
  <c r="D2134" i="13"/>
  <c r="AG1154" i="13"/>
  <c r="AH1154" i="13" s="1"/>
  <c r="AI1154" i="13" s="1"/>
  <c r="D1941" i="13"/>
  <c r="AG1475" i="13"/>
  <c r="AH1475" i="13" s="1"/>
  <c r="AI1475" i="13" s="1"/>
  <c r="G1994" i="13"/>
  <c r="AK1603" i="13"/>
  <c r="D1892" i="13"/>
  <c r="AG1566" i="13"/>
  <c r="AH1566" i="13" s="1"/>
  <c r="AI1566" i="13" s="1"/>
  <c r="D1965" i="13"/>
  <c r="D1918" i="13"/>
  <c r="D1772" i="13"/>
  <c r="AK1446" i="13"/>
  <c r="G2510" i="13"/>
  <c r="AG1258" i="13"/>
  <c r="AH1258" i="13" s="1"/>
  <c r="AI1258" i="13" s="1"/>
  <c r="AK1301" i="13"/>
  <c r="G1974" i="13"/>
  <c r="G1771" i="13"/>
  <c r="G2009" i="13"/>
  <c r="G1786" i="13"/>
  <c r="AG1444" i="13"/>
  <c r="AH1444" i="13" s="1"/>
  <c r="AI1444" i="13" s="1"/>
  <c r="D1736" i="13"/>
  <c r="G1692" i="13"/>
  <c r="AG1560" i="13"/>
  <c r="AH1560" i="13" s="1"/>
  <c r="AI1560" i="13" s="1"/>
  <c r="AK1475" i="13"/>
  <c r="AG1521" i="13"/>
  <c r="AH1521" i="13" s="1"/>
  <c r="AI1521" i="13" s="1"/>
  <c r="AK1566" i="13"/>
  <c r="AG1089" i="13"/>
  <c r="AH1089" i="13" s="1"/>
  <c r="AI1089" i="13" s="1"/>
  <c r="AK1506" i="13"/>
  <c r="AG1446" i="13"/>
  <c r="AH1446" i="13" s="1"/>
  <c r="AI1446" i="13" s="1"/>
  <c r="AG1417" i="13"/>
  <c r="AH1417" i="13" s="1"/>
  <c r="AI1417" i="13" s="1"/>
  <c r="D1840" i="13"/>
  <c r="G1966" i="13"/>
  <c r="AG1352" i="13"/>
  <c r="AH1352" i="13" s="1"/>
  <c r="AI1352" i="13" s="1"/>
  <c r="G1676" i="13"/>
  <c r="D1883" i="13"/>
  <c r="AK1444" i="13"/>
  <c r="AK1560" i="13"/>
  <c r="D2057" i="13"/>
  <c r="D2185" i="13"/>
  <c r="G1695" i="13"/>
  <c r="G2545" i="13"/>
  <c r="D2766" i="13"/>
  <c r="AK1637" i="13"/>
  <c r="D2148" i="13"/>
  <c r="AK1089" i="13"/>
  <c r="AG1506" i="13"/>
  <c r="AH1506" i="13" s="1"/>
  <c r="AI1506" i="13" s="1"/>
  <c r="D2028" i="13"/>
  <c r="G2740" i="13"/>
  <c r="AK1417" i="13"/>
  <c r="AG1175" i="13"/>
  <c r="AH1175" i="13" s="1"/>
  <c r="AI1175" i="13" s="1"/>
  <c r="AK1352" i="13"/>
  <c r="G2195" i="13"/>
  <c r="G2000" i="13"/>
  <c r="AG1305" i="13"/>
  <c r="AH1305" i="13" s="1"/>
  <c r="AI1305" i="13" s="1"/>
  <c r="D2026" i="13"/>
  <c r="G1982" i="13"/>
  <c r="G2333" i="13"/>
  <c r="AG1395" i="13"/>
  <c r="AH1395" i="13" s="1"/>
  <c r="AI1395" i="13" s="1"/>
  <c r="D2142" i="13"/>
  <c r="AG1637" i="13"/>
  <c r="AH1637" i="13" s="1"/>
  <c r="AI1637" i="13" s="1"/>
  <c r="D1671" i="13"/>
  <c r="AK1314" i="13"/>
  <c r="D2088" i="13"/>
  <c r="D1999" i="13"/>
  <c r="AK1175" i="13"/>
  <c r="G2386" i="13"/>
  <c r="G2030" i="13"/>
  <c r="D1934" i="13"/>
  <c r="AK1522" i="13"/>
  <c r="AK1305" i="13"/>
  <c r="AK1395" i="13"/>
  <c r="G2139" i="13"/>
  <c r="G1674" i="13"/>
  <c r="D2219" i="13"/>
  <c r="AG1314" i="13"/>
  <c r="AH1314" i="13" s="1"/>
  <c r="AI1314" i="13" s="1"/>
  <c r="G2227" i="13"/>
  <c r="D1757" i="13"/>
  <c r="G2194" i="13"/>
  <c r="AG1522" i="13"/>
  <c r="AH1522" i="13" s="1"/>
  <c r="AI1522" i="13" s="1"/>
  <c r="D1887" i="13"/>
  <c r="AK1613" i="13"/>
  <c r="AK1474" i="13"/>
  <c r="D1977" i="13"/>
  <c r="G1820" i="13"/>
  <c r="G1882" i="13"/>
  <c r="AK1370" i="13"/>
  <c r="D1896" i="13"/>
  <c r="AG1421" i="13"/>
  <c r="AH1421" i="13" s="1"/>
  <c r="AI1421" i="13" s="1"/>
  <c r="AG1411" i="13"/>
  <c r="AH1411" i="13" s="1"/>
  <c r="AI1411" i="13" s="1"/>
  <c r="G2094" i="13"/>
  <c r="G1992" i="13"/>
  <c r="D2104" i="13"/>
  <c r="G1941" i="13"/>
  <c r="AG1173" i="13"/>
  <c r="AH1173" i="13" s="1"/>
  <c r="AI1173" i="13" s="1"/>
  <c r="AG1613" i="13"/>
  <c r="AH1613" i="13" s="1"/>
  <c r="AI1613" i="13" s="1"/>
  <c r="G1757" i="13"/>
  <c r="AG1474" i="13"/>
  <c r="AH1474" i="13" s="1"/>
  <c r="AI1474" i="13" s="1"/>
  <c r="G2478" i="13"/>
  <c r="D2735" i="13"/>
  <c r="G1823" i="13"/>
  <c r="G1886" i="13"/>
  <c r="G1995" i="13"/>
  <c r="AG1595" i="13"/>
  <c r="AH1595" i="13" s="1"/>
  <c r="AI1595" i="13" s="1"/>
  <c r="AG1135" i="13"/>
  <c r="AH1135" i="13" s="1"/>
  <c r="AI1135" i="13" s="1"/>
  <c r="AK1421" i="13"/>
  <c r="AK1411" i="13"/>
  <c r="AK1173" i="13"/>
  <c r="D2195" i="13"/>
  <c r="G2183" i="13"/>
  <c r="AG1287" i="13"/>
  <c r="AH1287" i="13" s="1"/>
  <c r="AI1287" i="13" s="1"/>
  <c r="G2461" i="13"/>
  <c r="G2145" i="13"/>
  <c r="D2056" i="13"/>
  <c r="AG1324" i="13"/>
  <c r="AH1324" i="13" s="1"/>
  <c r="AI1324" i="13" s="1"/>
  <c r="AK1324" i="13"/>
  <c r="D1906" i="13"/>
  <c r="AG1580" i="13"/>
  <c r="AH1580" i="13" s="1"/>
  <c r="AI1580" i="13" s="1"/>
  <c r="G2147" i="13"/>
  <c r="AG1247" i="13"/>
  <c r="AH1247" i="13" s="1"/>
  <c r="AI1247" i="13" s="1"/>
  <c r="AG1592" i="13"/>
  <c r="AH1592" i="13" s="1"/>
  <c r="AI1592" i="13" s="1"/>
  <c r="AK1456" i="13"/>
  <c r="D1952" i="13"/>
  <c r="AK1595" i="13"/>
  <c r="AK1135" i="13"/>
  <c r="G2766" i="13"/>
  <c r="D2003" i="13"/>
  <c r="D1993" i="13"/>
  <c r="AG1224" i="13"/>
  <c r="AH1224" i="13" s="1"/>
  <c r="AI1224" i="13" s="1"/>
  <c r="AG1602" i="13"/>
  <c r="AH1602" i="13" s="1"/>
  <c r="AI1602" i="13" s="1"/>
  <c r="D1755" i="13"/>
  <c r="G2035" i="13"/>
  <c r="AK1287" i="13"/>
  <c r="G2043" i="13"/>
  <c r="G2542" i="13"/>
  <c r="AG1370" i="13"/>
  <c r="AH1370" i="13" s="1"/>
  <c r="AI1370" i="13" s="1"/>
  <c r="AK1580" i="13"/>
  <c r="AK1247" i="13"/>
  <c r="AK1592" i="13"/>
  <c r="D2038" i="13"/>
  <c r="D2177" i="13"/>
  <c r="D1717" i="13"/>
  <c r="G1670" i="13"/>
  <c r="AK1224" i="13"/>
  <c r="AK1602" i="13"/>
  <c r="G1680" i="13"/>
  <c r="AG1571" i="13"/>
  <c r="AH1571" i="13" s="1"/>
  <c r="AI1571" i="13" s="1"/>
  <c r="D1869" i="13"/>
  <c r="D2190" i="13"/>
  <c r="AG1538" i="13"/>
  <c r="AH1538" i="13" s="1"/>
  <c r="AI1538" i="13" s="1"/>
  <c r="AG1542" i="13"/>
  <c r="AH1542" i="13" s="1"/>
  <c r="AI1542" i="13" s="1"/>
  <c r="AG1257" i="13"/>
  <c r="AH1257" i="13" s="1"/>
  <c r="AI1257" i="13" s="1"/>
  <c r="AG1239" i="13"/>
  <c r="AH1239" i="13" s="1"/>
  <c r="AI1239" i="13" s="1"/>
  <c r="AG1456" i="13"/>
  <c r="AH1456" i="13" s="1"/>
  <c r="AI1456" i="13" s="1"/>
  <c r="D2143" i="13"/>
  <c r="D2151" i="13"/>
  <c r="G2233" i="13"/>
  <c r="AG1358" i="13"/>
  <c r="AH1358" i="13" s="1"/>
  <c r="AI1358" i="13" s="1"/>
  <c r="G2484" i="13"/>
  <c r="AK1481" i="13"/>
  <c r="G1770" i="13"/>
  <c r="D2196" i="13"/>
  <c r="G2770" i="13"/>
  <c r="G1970" i="13"/>
  <c r="G1979" i="13"/>
  <c r="D1733" i="13"/>
  <c r="D1878" i="13"/>
  <c r="AG1584" i="13"/>
  <c r="AH1584" i="13" s="1"/>
  <c r="AI1584" i="13" s="1"/>
  <c r="D2591" i="13"/>
  <c r="AK1579" i="13"/>
  <c r="D2770" i="13"/>
  <c r="AK1112" i="13"/>
  <c r="AK1103" i="13"/>
  <c r="D2724" i="13"/>
  <c r="D2356" i="13"/>
  <c r="D2732" i="13"/>
  <c r="G2228" i="13"/>
  <c r="G2215" i="13"/>
  <c r="AG1409" i="13"/>
  <c r="AH1409" i="13" s="1"/>
  <c r="AI1409" i="13" s="1"/>
  <c r="AK1584" i="13"/>
  <c r="G1684" i="13"/>
  <c r="D2161" i="13"/>
  <c r="G2055" i="13"/>
  <c r="D1694" i="13"/>
  <c r="AG1628" i="13"/>
  <c r="AH1628" i="13" s="1"/>
  <c r="AI1628" i="13" s="1"/>
  <c r="D1685" i="13"/>
  <c r="G2208" i="13"/>
  <c r="G2186" i="13"/>
  <c r="AK1302" i="13"/>
  <c r="AG1610" i="13"/>
  <c r="AH1610" i="13" s="1"/>
  <c r="AI1610" i="13" s="1"/>
  <c r="AK1409" i="13"/>
  <c r="AG1586" i="13"/>
  <c r="AH1586" i="13" s="1"/>
  <c r="AI1586" i="13" s="1"/>
  <c r="AG1348" i="13"/>
  <c r="AH1348" i="13" s="1"/>
  <c r="AI1348" i="13" s="1"/>
  <c r="G1838" i="13"/>
  <c r="G2001" i="13"/>
  <c r="G1872" i="13"/>
  <c r="D2166" i="13"/>
  <c r="D2742" i="13"/>
  <c r="D2275" i="13"/>
  <c r="AK1628" i="13"/>
  <c r="G2152" i="13"/>
  <c r="G2198" i="13"/>
  <c r="AG1302" i="13"/>
  <c r="AH1302" i="13" s="1"/>
  <c r="AI1302" i="13" s="1"/>
  <c r="AK1610" i="13"/>
  <c r="AG1588" i="13"/>
  <c r="AH1588" i="13" s="1"/>
  <c r="AI1588" i="13" s="1"/>
  <c r="G2187" i="13"/>
  <c r="D1991" i="13"/>
  <c r="G2082" i="13"/>
  <c r="AK1250" i="13"/>
  <c r="AK1362" i="13"/>
  <c r="AK1586" i="13"/>
  <c r="AK1348" i="13"/>
  <c r="AG1300" i="13"/>
  <c r="AH1300" i="13" s="1"/>
  <c r="AI1300" i="13" s="1"/>
  <c r="G2174" i="13"/>
  <c r="AG1436" i="13"/>
  <c r="AH1436" i="13" s="1"/>
  <c r="AI1436" i="13" s="1"/>
  <c r="D2210" i="13"/>
  <c r="D1884" i="13"/>
  <c r="AG1558" i="13"/>
  <c r="AH1558" i="13" s="1"/>
  <c r="AI1558" i="13" s="1"/>
  <c r="G2143" i="13"/>
  <c r="D2192" i="13"/>
  <c r="AK1588" i="13"/>
  <c r="AG1250" i="13"/>
  <c r="AH1250" i="13" s="1"/>
  <c r="AI1250" i="13" s="1"/>
  <c r="AG1362" i="13"/>
  <c r="AH1362" i="13" s="1"/>
  <c r="AI1362" i="13" s="1"/>
  <c r="G2053" i="13"/>
  <c r="G2612" i="13"/>
  <c r="D2168" i="13"/>
  <c r="AK1156" i="13"/>
  <c r="D1930" i="13"/>
  <c r="G1847" i="13"/>
  <c r="AG1233" i="13"/>
  <c r="AH1233" i="13" s="1"/>
  <c r="AI1233" i="13" s="1"/>
  <c r="AK1146" i="13"/>
  <c r="AK1645" i="13"/>
  <c r="AK1300" i="13"/>
  <c r="AK1436" i="13"/>
  <c r="AK1558" i="13"/>
  <c r="D2170" i="13"/>
  <c r="G1950" i="13"/>
  <c r="D1944" i="13"/>
  <c r="AG1156" i="13"/>
  <c r="AH1156" i="13" s="1"/>
  <c r="AI1156" i="13" s="1"/>
  <c r="AK1233" i="13"/>
  <c r="AG1146" i="13"/>
  <c r="AH1146" i="13" s="1"/>
  <c r="AI1146" i="13" s="1"/>
  <c r="AG1645" i="13"/>
  <c r="AH1645" i="13" s="1"/>
  <c r="AI1645" i="13" s="1"/>
  <c r="D1882" i="13"/>
  <c r="AG1556" i="13"/>
  <c r="AH1556" i="13" s="1"/>
  <c r="AI1556" i="13" s="1"/>
  <c r="AG1443" i="13"/>
  <c r="AH1443" i="13" s="1"/>
  <c r="AI1443" i="13" s="1"/>
  <c r="G2589" i="13"/>
  <c r="AG1432" i="13"/>
  <c r="AH1432" i="13" s="1"/>
  <c r="AI1432" i="13" s="1"/>
  <c r="G1889" i="13"/>
  <c r="D2018" i="13"/>
  <c r="AK1597" i="13"/>
  <c r="G2350" i="13"/>
  <c r="D2491" i="13"/>
  <c r="AK1132" i="13"/>
  <c r="D2140" i="13"/>
  <c r="G2091" i="13"/>
  <c r="D2413" i="13"/>
  <c r="G2044" i="13"/>
  <c r="G2240" i="13"/>
  <c r="D1738" i="13"/>
  <c r="G2514" i="13"/>
  <c r="D1815" i="13"/>
  <c r="G2188" i="13"/>
  <c r="AG1630" i="13"/>
  <c r="AH1630" i="13" s="1"/>
  <c r="AI1630" i="13" s="1"/>
  <c r="G1718" i="13"/>
  <c r="D1728" i="13"/>
  <c r="D2227" i="13"/>
  <c r="AK1556" i="13"/>
  <c r="AK1443" i="13"/>
  <c r="AK1432" i="13"/>
  <c r="AG1597" i="13"/>
  <c r="AH1597" i="13" s="1"/>
  <c r="AI1597" i="13" s="1"/>
  <c r="AG1132" i="13"/>
  <c r="AH1132" i="13" s="1"/>
  <c r="AI1132" i="13" s="1"/>
  <c r="G1959" i="13"/>
  <c r="AK1630" i="13"/>
  <c r="D2138" i="13"/>
  <c r="D2025" i="13"/>
  <c r="D2014" i="13"/>
  <c r="D2179" i="13"/>
  <c r="AG1509" i="13"/>
  <c r="AH1509" i="13" s="1"/>
  <c r="AI1509" i="13" s="1"/>
  <c r="AK1184" i="13"/>
  <c r="D1714" i="13"/>
  <c r="AK1174" i="13"/>
  <c r="AG1119" i="13"/>
  <c r="AH1119" i="13" s="1"/>
  <c r="AI1119" i="13" s="1"/>
  <c r="AG1611" i="13"/>
  <c r="AH1611" i="13" s="1"/>
  <c r="AI1611" i="13" s="1"/>
  <c r="G2193" i="13"/>
  <c r="D2212" i="13"/>
  <c r="AG1177" i="13"/>
  <c r="AH1177" i="13" s="1"/>
  <c r="AI1177" i="13" s="1"/>
  <c r="AK1509" i="13"/>
  <c r="AG1184" i="13"/>
  <c r="AH1184" i="13" s="1"/>
  <c r="AI1184" i="13" s="1"/>
  <c r="D1775" i="13"/>
  <c r="AG1174" i="13"/>
  <c r="AH1174" i="13" s="1"/>
  <c r="AI1174" i="13" s="1"/>
  <c r="AK1119" i="13"/>
  <c r="AK1611" i="13"/>
  <c r="G2078" i="13"/>
  <c r="G2023" i="13"/>
  <c r="AK1177" i="13"/>
  <c r="AG1373" i="13"/>
  <c r="AH1373" i="13" s="1"/>
  <c r="AI1373" i="13" s="1"/>
  <c r="G1918" i="13"/>
  <c r="AG1351" i="13"/>
  <c r="AH1351" i="13" s="1"/>
  <c r="AI1351" i="13" s="1"/>
  <c r="AG1308" i="13"/>
  <c r="AH1308" i="13" s="1"/>
  <c r="AI1308" i="13" s="1"/>
  <c r="D2091" i="13"/>
  <c r="AK1094" i="13"/>
  <c r="AG1487" i="13"/>
  <c r="AH1487" i="13" s="1"/>
  <c r="AI1487" i="13" s="1"/>
  <c r="D1766" i="13"/>
  <c r="AG1385" i="13"/>
  <c r="AH1385" i="13" s="1"/>
  <c r="AI1385" i="13" s="1"/>
  <c r="D2593" i="13"/>
  <c r="D1756" i="13"/>
  <c r="AK1430" i="13"/>
  <c r="D1701" i="13"/>
  <c r="AG1328" i="13"/>
  <c r="AH1328" i="13" s="1"/>
  <c r="AI1328" i="13" s="1"/>
  <c r="D2193" i="13"/>
  <c r="G2107" i="13"/>
  <c r="G1797" i="13"/>
  <c r="AG1476" i="13"/>
  <c r="AH1476" i="13" s="1"/>
  <c r="AI1476" i="13" s="1"/>
  <c r="D1759" i="13"/>
  <c r="AG1531" i="13"/>
  <c r="AH1531" i="13" s="1"/>
  <c r="AI1531" i="13" s="1"/>
  <c r="AK1466" i="13"/>
  <c r="G1806" i="13"/>
  <c r="G1896" i="13"/>
  <c r="AK1373" i="13"/>
  <c r="AK1351" i="13"/>
  <c r="AK1308" i="13"/>
  <c r="AG1094" i="13"/>
  <c r="AH1094" i="13" s="1"/>
  <c r="AI1094" i="13" s="1"/>
  <c r="AK1487" i="13"/>
  <c r="AK1385" i="13"/>
  <c r="BV1664" i="13"/>
  <c r="AI142" i="15"/>
  <c r="AH717" i="15"/>
  <c r="AJ1029" i="17"/>
  <c r="AH1029" i="17"/>
  <c r="B1034" i="17" s="1"/>
  <c r="D2251" i="13"/>
  <c r="AK1088" i="13"/>
  <c r="AG1088" i="13"/>
  <c r="AH1088" i="13" s="1"/>
  <c r="AM1300" i="15"/>
  <c r="AJ2827" i="13"/>
  <c r="DU498" i="13"/>
  <c r="CI89" i="15" l="1"/>
  <c r="CJ89" i="15"/>
  <c r="B126" i="15" s="1"/>
  <c r="AL123" i="15"/>
  <c r="AJ125" i="15"/>
  <c r="B128" i="15" s="1"/>
  <c r="BK718" i="15"/>
  <c r="BL718" i="15"/>
  <c r="B1305" i="15" s="1"/>
  <c r="AH1663" i="13"/>
  <c r="AJ1663" i="13" s="1"/>
  <c r="B2829" i="13" s="1"/>
  <c r="AK1664" i="13"/>
  <c r="B2831" i="13" s="1"/>
  <c r="BX1664" i="13"/>
  <c r="B2832" i="13" s="1"/>
  <c r="BW1664" i="13"/>
  <c r="AJ717" i="15"/>
  <c r="B1302" i="15" s="1"/>
  <c r="AI717" i="15"/>
  <c r="AG1664" i="13"/>
  <c r="AI1663" i="13" l="1"/>
  <c r="AI1088" i="1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<sst xmlns="http://schemas.openxmlformats.org/spreadsheetml/2006/main" count="15462" uniqueCount="7854">
  <si>
    <t>CENSO NACIONAL DE GOBIERNOS
ESTATALES 2026</t>
  </si>
  <si>
    <t>Módulo 2.
Protección civil</t>
  </si>
  <si>
    <t>Índice</t>
  </si>
  <si>
    <t>Entidad:</t>
  </si>
  <si>
    <t>Clave:</t>
  </si>
  <si>
    <t xml:space="preserve">Versión </t>
  </si>
  <si>
    <t>Fecha</t>
  </si>
  <si>
    <t>Descripción</t>
  </si>
  <si>
    <t>v2026.1.0</t>
  </si>
  <si>
    <t>Versión base, validación terminada s/pruebas</t>
  </si>
  <si>
    <t>Presentación</t>
  </si>
  <si>
    <t>Informantes</t>
  </si>
  <si>
    <t>Participantes</t>
  </si>
  <si>
    <t>Sección I. Marco normativo y programático</t>
  </si>
  <si>
    <t>Preguntas 1.1 a 1.10</t>
  </si>
  <si>
    <t>Sección II. Capacidades institucionales</t>
  </si>
  <si>
    <t>Preguntas 2.1 a 2.3</t>
  </si>
  <si>
    <t>Sección III. Fondos y seguros</t>
  </si>
  <si>
    <t>Preguntas 3.1 a 3.4</t>
  </si>
  <si>
    <t>Sección IV. Consejo o Comité de Protección Civil u homólogo</t>
  </si>
  <si>
    <t>Pregunta 4.1</t>
  </si>
  <si>
    <t>Sección V. Atlas Estatal de Riesgos</t>
  </si>
  <si>
    <t>Preguntas 5.1 a 5.5</t>
  </si>
  <si>
    <t>Sección VI. Registros administrativos</t>
  </si>
  <si>
    <t>Preguntas 6.1 y 6.2</t>
  </si>
  <si>
    <t>Sección VII. Fomento de la autoprotección civil</t>
  </si>
  <si>
    <t>Preguntas 7.1 y 7.2</t>
  </si>
  <si>
    <t>Sección VIII. Estructura organizacional y capacidad operativa</t>
  </si>
  <si>
    <t>Preguntas 8.1 y 8.2</t>
  </si>
  <si>
    <t>Sección IX. Recursos humanos</t>
  </si>
  <si>
    <t>Preguntas 9.1 a 9.33</t>
  </si>
  <si>
    <t>Sección X. Recursos presupuestales</t>
  </si>
  <si>
    <t>Preguntas 10.1 a 10.5</t>
  </si>
  <si>
    <t>Sección XI. Capacitación y difusión</t>
  </si>
  <si>
    <t>Preguntas 11.1 a 11.5</t>
  </si>
  <si>
    <t>Sección XII. Informe de actividades o labores</t>
  </si>
  <si>
    <t>Pregunta 12.1</t>
  </si>
  <si>
    <t>Sección XIII. Eventos atendidos</t>
  </si>
  <si>
    <t>Preguntas 13.1 a 13.11</t>
  </si>
  <si>
    <t>Complemento. Tipo de posesión, ubicación geográfica, horario de atención y datos de contacto de las instalaciones de la Unidad Estatal de Protección Civil u homóloga</t>
  </si>
  <si>
    <t>Glosario</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</si>
  <si>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</si>
  <si>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</si>
  <si>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</si>
  <si>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</si>
  <si>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</si>
  <si>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</si>
  <si>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</si>
  <si>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</si>
  <si>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</si>
  <si>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</si>
  <si>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</si>
  <si>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</si>
  <si>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</si>
  <si>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</si>
  <si>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</si>
  <si>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</si>
  <si>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</si>
  <si>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</si>
  <si>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</si>
  <si>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</si>
  <si>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</si>
  <si>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</si>
  <si>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</si>
  <si>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</si>
  <si>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</si>
  <si>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</si>
  <si>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</si>
  <si>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</si>
  <si>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</si>
  <si>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</si>
  <si>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</si>
  <si>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</si>
  <si>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</si>
  <si>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</si>
  <si>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</si>
  <si>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</si>
  <si>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</si>
  <si>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</si>
  <si>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</si>
  <si>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</si>
  <si>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</si>
  <si>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</si>
  <si>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</si>
  <si>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</si>
  <si>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</si>
  <si>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</si>
  <si>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</si>
  <si>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</si>
  <si>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</si>
  <si>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</si>
  <si>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</si>
  <si>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</si>
  <si>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</si>
  <si>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</si>
  <si>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</si>
  <si>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</si>
  <si>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</si>
  <si>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</si>
  <si>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</si>
  <si>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</si>
  <si>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</si>
  <si>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</si>
  <si>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</si>
  <si>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</si>
  <si>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</si>
  <si>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</si>
  <si>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</si>
  <si>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</si>
  <si>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</si>
  <si>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</si>
  <si>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</si>
  <si>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</si>
  <si>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</si>
  <si>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</si>
  <si>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</si>
  <si>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</si>
  <si>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</si>
  <si>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</si>
  <si>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</si>
  <si>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</si>
  <si>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</si>
  <si>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</si>
  <si>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</si>
  <si>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</si>
  <si>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</si>
  <si>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</si>
  <si>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</si>
  <si>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</si>
  <si>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</si>
  <si>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</si>
  <si>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</si>
  <si>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</si>
  <si>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</si>
  <si>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</si>
  <si>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</si>
  <si>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</si>
  <si>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</si>
  <si>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</si>
  <si>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</si>
  <si>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</si>
  <si>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</si>
  <si>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</si>
  <si>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</si>
  <si>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</si>
  <si>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</si>
  <si>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</si>
  <si>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</si>
  <si>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</si>
  <si>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</si>
  <si>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</si>
  <si>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</si>
  <si>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</si>
  <si>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</si>
  <si>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</si>
  <si>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</si>
  <si>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</si>
  <si>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</si>
  <si>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</si>
  <si>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</si>
  <si>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</si>
  <si>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</si>
  <si>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</si>
  <si>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</si>
  <si>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</si>
  <si>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</si>
  <si>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</si>
  <si>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</si>
  <si>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</si>
  <si>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</si>
  <si>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</si>
  <si>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</si>
  <si>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</si>
  <si>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</si>
  <si>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</si>
  <si>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</si>
  <si>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</si>
  <si>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</si>
  <si>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</si>
  <si>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</si>
  <si>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</si>
  <si>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</si>
  <si>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</si>
  <si>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</si>
  <si>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</si>
  <si>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</si>
  <si>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</si>
  <si>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</si>
  <si>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</si>
  <si>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</si>
  <si>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</si>
  <si>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</si>
  <si>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</si>
  <si>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</si>
  <si>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</si>
  <si>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</si>
  <si>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</si>
  <si>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</si>
  <si>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</si>
  <si>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</si>
  <si>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</si>
  <si>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</si>
  <si>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</si>
  <si>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</si>
  <si>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</si>
  <si>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</si>
  <si>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</si>
  <si>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</si>
  <si>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</si>
  <si>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</si>
  <si>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</si>
  <si>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</si>
  <si>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</si>
  <si>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</si>
  <si>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</si>
  <si>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</si>
  <si>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</si>
  <si>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</si>
  <si>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</si>
  <si>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</si>
  <si>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</si>
  <si>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</si>
  <si>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</si>
  <si>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</si>
  <si>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</si>
  <si>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</si>
  <si>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</si>
  <si>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</si>
  <si>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</si>
  <si>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</si>
  <si>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</si>
  <si>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</si>
  <si>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</si>
  <si>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</si>
  <si>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</si>
  <si>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</si>
  <si>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</si>
  <si>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</si>
  <si>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</si>
  <si>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</si>
  <si>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</si>
  <si>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</si>
  <si>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</si>
  <si>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</si>
  <si>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</si>
  <si>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</si>
  <si>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</si>
  <si>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</si>
  <si>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</si>
  <si>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</si>
  <si>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</si>
  <si>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</si>
  <si>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</si>
  <si>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</si>
  <si>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</si>
  <si>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</si>
  <si>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</si>
  <si>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</si>
  <si>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</si>
  <si>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</si>
  <si>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</si>
  <si>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</si>
  <si>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</si>
  <si>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</si>
  <si>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</si>
  <si>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</si>
  <si>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</si>
  <si>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</si>
  <si>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</si>
  <si>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</si>
  <si>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</si>
  <si>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</si>
  <si>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</si>
  <si>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</si>
  <si>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</si>
  <si>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</si>
  <si>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</si>
  <si>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</si>
  <si>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</si>
  <si>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</si>
  <si>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</si>
  <si>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</si>
  <si>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</si>
  <si>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</si>
  <si>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</si>
  <si>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</si>
  <si>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</si>
  <si>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</si>
  <si>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</si>
  <si>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</si>
  <si>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</si>
  <si>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</si>
  <si>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</si>
  <si>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</si>
  <si>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</si>
  <si>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</si>
  <si>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</si>
  <si>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</si>
  <si>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</si>
  <si>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</si>
  <si>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</si>
  <si>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</si>
  <si>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</si>
  <si>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</si>
  <si>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</si>
  <si>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</si>
  <si>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</si>
  <si>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</si>
  <si>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</si>
  <si>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</si>
  <si>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</si>
  <si>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</si>
  <si>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</si>
  <si>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</si>
  <si>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</si>
  <si>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</si>
  <si>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</si>
  <si>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</si>
  <si>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</si>
  <si>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</si>
  <si>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</si>
  <si>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</si>
  <si>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</si>
  <si>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</si>
  <si>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</si>
  <si>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</si>
  <si>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</si>
  <si>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</si>
  <si>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</si>
  <si>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</si>
  <si>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</si>
  <si>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</si>
  <si>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</si>
  <si>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</si>
  <si>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</si>
  <si>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</si>
  <si>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</si>
  <si>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</si>
  <si>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</si>
  <si>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</si>
  <si>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</si>
  <si>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</si>
  <si>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</si>
  <si>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</si>
  <si>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</si>
  <si>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</si>
  <si>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</si>
  <si>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</si>
  <si>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</si>
  <si>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</si>
  <si>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</si>
  <si>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</si>
  <si>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</si>
  <si>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</si>
  <si>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</si>
  <si>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</si>
  <si>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</si>
  <si>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</si>
  <si>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</si>
  <si>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</si>
  <si>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</si>
  <si>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</si>
  <si>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</si>
  <si>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</si>
  <si>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</si>
  <si>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</si>
  <si>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</si>
  <si>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</si>
  <si>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</si>
  <si>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</si>
  <si>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</si>
  <si>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</si>
  <si>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</si>
  <si>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</si>
  <si>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</si>
  <si>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</si>
  <si>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</si>
  <si>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</si>
  <si>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</si>
  <si>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</si>
  <si>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</si>
  <si>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</si>
  <si>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</si>
  <si>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</si>
  <si>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</si>
  <si>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</si>
  <si>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</si>
  <si>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</si>
  <si>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</si>
  <si>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</si>
  <si>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</si>
  <si>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</si>
  <si>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</si>
  <si>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</si>
  <si>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</si>
  <si>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</si>
  <si>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</si>
  <si>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</si>
  <si>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</si>
  <si>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</si>
  <si>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</si>
  <si>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</si>
  <si>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</si>
  <si>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</si>
  <si>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</si>
  <si>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</si>
  <si>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</si>
  <si>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</si>
  <si>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</si>
  <si>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</si>
  <si>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</si>
  <si>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</si>
  <si>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</si>
  <si>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</si>
  <si>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</si>
  <si>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</si>
  <si>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</si>
  <si>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</si>
  <si>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</si>
  <si>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</si>
  <si>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</si>
  <si>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</si>
  <si>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No identificado</t>
  </si>
  <si>
    <t>Hopelchén</t>
  </si>
  <si>
    <t>Castaños</t>
  </si>
  <si>
    <t>Ixtlahuacán</t>
  </si>
  <si>
    <t>Amatenango de la Frontera</t>
  </si>
  <si>
    <t>Bachíniva</t>
  </si>
  <si>
    <t>Iztapalapa</t>
  </si>
  <si>
    <t>General Simón Bolívar</t>
  </si>
  <si>
    <t>Atarjea</t>
  </si>
  <si>
    <t>Apaxtla de Castrejón</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</si>
  <si>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</si>
  <si>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</si>
  <si>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</si>
  <si>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</si>
  <si>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</si>
  <si>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</si>
  <si>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</si>
  <si>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</si>
  <si>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</si>
  <si>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</si>
  <si>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</si>
  <si>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</si>
  <si>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</si>
  <si>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</si>
  <si>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</si>
  <si>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</si>
  <si>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</si>
  <si>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</si>
  <si>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</si>
  <si>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OBLIGATORIEDAD</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</si>
  <si>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</si>
  <si>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</si>
  <si>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</si>
  <si>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</si>
  <si>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</si>
  <si>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</si>
  <si>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</si>
  <si>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</si>
  <si>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</si>
  <si>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</si>
  <si>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</si>
  <si>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</si>
  <si>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</si>
  <si>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</si>
  <si>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</si>
  <si>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</si>
  <si>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</si>
  <si>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</si>
  <si>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</si>
  <si>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</si>
  <si>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</si>
  <si>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</si>
  <si>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</si>
  <si>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</si>
  <si>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</si>
  <si>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</si>
  <si>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</si>
  <si>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</si>
  <si>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</si>
  <si>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</si>
  <si>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</si>
  <si>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</si>
  <si>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</si>
  <si>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</si>
  <si>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</si>
  <si>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</si>
  <si>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</si>
  <si>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</si>
  <si>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</si>
  <si>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</si>
  <si>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</si>
  <si>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</si>
  <si>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</si>
  <si>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</si>
  <si>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</si>
  <si>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</si>
  <si>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</si>
  <si>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</si>
  <si>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</si>
  <si>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</si>
  <si>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</si>
  <si>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</si>
  <si>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</si>
  <si>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</si>
  <si>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</si>
  <si>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</si>
  <si>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</si>
  <si>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</si>
  <si>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</si>
  <si>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</si>
  <si>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</si>
  <si>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</si>
  <si>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</si>
  <si>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</si>
  <si>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Chihuahua</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</si>
  <si>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</si>
  <si>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</si>
  <si>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</si>
  <si>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</si>
  <si>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</si>
  <si>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</si>
  <si>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</si>
  <si>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</si>
  <si>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</si>
  <si>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</si>
  <si>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</si>
  <si>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</si>
  <si>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</si>
  <si>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</si>
  <si>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</si>
  <si>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</si>
  <si>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</si>
  <si>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</si>
  <si>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</si>
  <si>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</si>
  <si>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</si>
  <si>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</si>
  <si>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</si>
  <si>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</si>
  <si>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</si>
  <si>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</si>
  <si>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</si>
  <si>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</si>
  <si>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</si>
  <si>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</si>
  <si>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</si>
  <si>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</si>
  <si>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</si>
  <si>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</si>
  <si>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</si>
  <si>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</si>
  <si>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</si>
  <si>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</si>
  <si>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</si>
  <si>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</si>
  <si>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</si>
  <si>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</si>
  <si>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</si>
  <si>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</si>
  <si>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</si>
  <si>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</si>
  <si>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</si>
  <si>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</si>
  <si>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</si>
  <si>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Playa del Carmen</t>
  </si>
  <si>
    <t>Cerritos</t>
  </si>
  <si>
    <t>Elota</t>
  </si>
  <si>
    <t>Bacadéhuachi</t>
  </si>
  <si>
    <t>Huimanguillo</t>
  </si>
  <si>
    <t>Casas</t>
  </si>
  <si>
    <t>Cuapiaxtla</t>
  </si>
  <si>
    <t>Alpatláhuac</t>
  </si>
  <si>
    <t>Calotmul</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</si>
  <si>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</si>
  <si>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</si>
  <si>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</si>
  <si>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</si>
  <si>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</si>
  <si>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</si>
  <si>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</si>
  <si>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</si>
  <si>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</si>
  <si>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</si>
  <si>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</si>
  <si>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</si>
  <si>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</si>
  <si>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</si>
  <si>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</si>
  <si>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</si>
  <si>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</si>
  <si>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</si>
  <si>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</si>
  <si>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</si>
  <si>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</si>
  <si>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</si>
  <si>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</si>
  <si>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</si>
  <si>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</si>
  <si>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</si>
  <si>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</si>
  <si>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</si>
  <si>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</si>
  <si>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</si>
  <si>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</si>
  <si>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</si>
  <si>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</si>
  <si>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</si>
  <si>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</si>
  <si>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</si>
  <si>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</si>
  <si>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</si>
  <si>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</si>
  <si>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</si>
  <si>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</si>
  <si>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</si>
  <si>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</si>
  <si>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</si>
  <si>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</si>
  <si>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</si>
  <si>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</si>
  <si>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</si>
  <si>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</si>
  <si>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</si>
  <si>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</si>
  <si>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</si>
  <si>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</si>
  <si>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</si>
  <si>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</si>
  <si>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</si>
  <si>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</si>
  <si>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</si>
  <si>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</si>
  <si>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CONFIDENCIALIDAD Y RESERVA</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</si>
  <si>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</si>
  <si>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</si>
  <si>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</si>
  <si>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</si>
  <si>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</si>
  <si>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</si>
  <si>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</si>
  <si>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</si>
  <si>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</si>
  <si>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</si>
  <si>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</si>
  <si>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</si>
  <si>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</si>
  <si>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</si>
  <si>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</si>
  <si>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</si>
  <si>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</si>
  <si>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</si>
  <si>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</si>
  <si>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</si>
  <si>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</si>
  <si>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</si>
  <si>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</si>
  <si>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</si>
  <si>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</si>
  <si>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</si>
  <si>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</si>
  <si>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</si>
  <si>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</si>
  <si>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</si>
  <si>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</si>
  <si>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</si>
  <si>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</si>
  <si>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</si>
  <si>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</si>
  <si>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</si>
  <si>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</si>
  <si>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</si>
  <si>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</si>
  <si>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</si>
  <si>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</si>
  <si>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</si>
  <si>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</si>
  <si>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</si>
  <si>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</si>
  <si>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</si>
  <si>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</si>
  <si>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</si>
  <si>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</si>
  <si>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</si>
  <si>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</si>
  <si>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</si>
  <si>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</si>
  <si>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</si>
  <si>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</si>
  <si>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</si>
  <si>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</si>
  <si>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</si>
  <si>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</si>
  <si>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</si>
  <si>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t>Guanajuato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</si>
  <si>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</si>
  <si>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</si>
  <si>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</si>
  <si>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</si>
  <si>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</si>
  <si>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</si>
  <si>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</si>
  <si>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</si>
  <si>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</si>
  <si>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</si>
  <si>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</si>
  <si>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</si>
  <si>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</si>
  <si>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</si>
  <si>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</si>
  <si>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</si>
  <si>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</si>
  <si>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</si>
  <si>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</si>
  <si>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</si>
  <si>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</si>
  <si>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</si>
  <si>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</si>
  <si>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</si>
  <si>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</si>
  <si>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</si>
  <si>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</si>
  <si>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</si>
  <si>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</si>
  <si>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</si>
  <si>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</si>
  <si>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</si>
  <si>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</si>
  <si>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</si>
  <si>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</si>
  <si>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</si>
  <si>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</si>
  <si>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</si>
  <si>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</si>
  <si>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</si>
  <si>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</si>
  <si>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</si>
  <si>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</si>
  <si>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</si>
  <si>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</si>
  <si>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</si>
  <si>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</si>
  <si>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</si>
  <si>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</si>
  <si>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</si>
  <si>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</si>
  <si>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</si>
  <si>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</si>
  <si>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</si>
  <si>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</si>
  <si>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</si>
  <si>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</si>
  <si>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</si>
  <si>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Guerrero</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</si>
  <si>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</si>
  <si>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</si>
  <si>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</si>
  <si>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</si>
  <si>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</si>
  <si>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</si>
  <si>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</si>
  <si>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</si>
  <si>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</si>
  <si>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</si>
  <si>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</si>
  <si>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</si>
  <si>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</si>
  <si>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</si>
  <si>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</si>
  <si>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</si>
  <si>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</si>
  <si>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</si>
  <si>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</si>
  <si>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</si>
  <si>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</si>
  <si>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</si>
  <si>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</si>
  <si>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</si>
  <si>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</si>
  <si>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</si>
  <si>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</si>
  <si>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</si>
  <si>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</si>
  <si>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</si>
  <si>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</si>
  <si>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</si>
  <si>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</si>
  <si>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</si>
  <si>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</si>
  <si>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</si>
  <si>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</si>
  <si>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</si>
  <si>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</si>
  <si>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</si>
  <si>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</si>
  <si>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</si>
  <si>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</si>
  <si>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</si>
  <si>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</si>
  <si>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</si>
  <si>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</si>
  <si>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</si>
  <si>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</si>
  <si>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</si>
  <si>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</si>
  <si>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</si>
  <si>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</si>
  <si>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</si>
  <si>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</si>
  <si>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</si>
  <si>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</si>
  <si>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</si>
  <si>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</si>
  <si>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</si>
  <si>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</si>
  <si>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</si>
  <si>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</si>
  <si>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</si>
  <si>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</si>
  <si>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</si>
  <si>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</si>
  <si>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</si>
  <si>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</si>
  <si>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</si>
  <si>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</si>
  <si>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</si>
  <si>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</si>
  <si>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</si>
  <si>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</si>
  <si>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</si>
  <si>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</si>
  <si>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</si>
  <si>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</si>
  <si>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</si>
  <si>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</si>
  <si>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</si>
  <si>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</si>
  <si>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</si>
  <si>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</si>
  <si>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</si>
  <si>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</si>
  <si>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</si>
  <si>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</si>
  <si>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</si>
  <si>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</si>
  <si>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</si>
  <si>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</si>
  <si>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</si>
  <si>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</si>
  <si>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</si>
  <si>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</si>
  <si>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</si>
  <si>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</si>
  <si>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</si>
  <si>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</si>
  <si>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</si>
  <si>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</si>
  <si>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</si>
  <si>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</si>
  <si>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</si>
  <si>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</si>
  <si>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</si>
  <si>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</si>
  <si>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</si>
  <si>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</si>
  <si>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</si>
  <si>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</si>
  <si>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</si>
  <si>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</si>
  <si>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</si>
  <si>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</si>
  <si>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</si>
  <si>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</si>
  <si>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</si>
  <si>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</si>
  <si>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</si>
  <si>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</si>
  <si>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</si>
  <si>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</si>
  <si>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</si>
  <si>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</si>
  <si>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</si>
  <si>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</si>
  <si>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</si>
  <si>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</si>
  <si>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</si>
  <si>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</si>
  <si>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</si>
  <si>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</si>
  <si>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</si>
  <si>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</si>
  <si>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</si>
  <si>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</si>
  <si>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</si>
  <si>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</si>
  <si>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</si>
  <si>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</si>
  <si>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</si>
  <si>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</si>
  <si>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</si>
  <si>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</si>
  <si>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</si>
  <si>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</si>
  <si>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</si>
  <si>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</si>
  <si>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</si>
  <si>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</si>
  <si>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</si>
  <si>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</si>
  <si>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</si>
  <si>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</si>
  <si>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</si>
  <si>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</si>
  <si>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</si>
  <si>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</si>
  <si>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</si>
  <si>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</si>
  <si>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</si>
  <si>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</si>
  <si>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</si>
  <si>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</si>
  <si>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</si>
  <si>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</si>
  <si>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</si>
  <si>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</si>
  <si>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</si>
  <si>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</si>
  <si>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</si>
  <si>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</si>
  <si>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</si>
  <si>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</si>
  <si>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</si>
  <si>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</si>
  <si>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</si>
  <si>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</si>
  <si>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</si>
  <si>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</si>
  <si>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</si>
  <si>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</si>
  <si>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</si>
  <si>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</si>
  <si>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</si>
  <si>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</si>
  <si>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</si>
  <si>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</si>
  <si>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</si>
  <si>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</si>
  <si>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</si>
  <si>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</si>
  <si>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</si>
  <si>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</si>
  <si>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</si>
  <si>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</si>
  <si>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</si>
  <si>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</si>
  <si>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</si>
  <si>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</si>
  <si>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</si>
  <si>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</si>
  <si>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</si>
  <si>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</si>
  <si>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</si>
  <si>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</si>
  <si>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</si>
  <si>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</si>
  <si>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</si>
  <si>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</si>
  <si>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</si>
  <si>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</si>
  <si>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</si>
  <si>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</si>
  <si>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</si>
  <si>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</si>
  <si>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</si>
  <si>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</si>
  <si>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</si>
  <si>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</si>
  <si>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</si>
  <si>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</si>
  <si>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</si>
  <si>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</si>
  <si>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</si>
  <si>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</si>
  <si>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</si>
  <si>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</si>
  <si>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</si>
  <si>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</si>
  <si>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</si>
  <si>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</si>
  <si>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</si>
  <si>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</si>
  <si>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</si>
  <si>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</si>
  <si>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</si>
  <si>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</si>
  <si>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</si>
  <si>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</si>
  <si>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</si>
  <si>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</si>
  <si>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</si>
  <si>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</si>
  <si>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</si>
  <si>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</si>
  <si>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</si>
  <si>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</si>
  <si>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</si>
  <si>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</si>
  <si>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</si>
  <si>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</si>
  <si>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</si>
  <si>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</si>
  <si>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</si>
  <si>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</si>
  <si>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</si>
  <si>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</si>
  <si>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</si>
  <si>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</si>
  <si>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</si>
  <si>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t>Morelos</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</si>
  <si>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</si>
  <si>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</si>
  <si>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</si>
  <si>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</si>
  <si>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</si>
  <si>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</si>
  <si>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</si>
  <si>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</si>
  <si>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</si>
  <si>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</si>
  <si>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</si>
  <si>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</si>
  <si>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</si>
  <si>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</si>
  <si>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</si>
  <si>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</si>
  <si>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</si>
  <si>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</si>
  <si>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</si>
  <si>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</si>
  <si>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</si>
  <si>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</si>
  <si>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</si>
  <si>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</si>
  <si>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</si>
  <si>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</si>
  <si>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</si>
  <si>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</si>
  <si>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</si>
  <si>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</si>
  <si>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</si>
  <si>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</si>
  <si>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</si>
  <si>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</si>
  <si>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</si>
  <si>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</si>
  <si>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</si>
  <si>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</si>
  <si>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</si>
  <si>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</si>
  <si>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</si>
  <si>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</si>
  <si>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</si>
  <si>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</si>
  <si>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</si>
  <si>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</si>
  <si>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</si>
  <si>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</si>
  <si>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</si>
  <si>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</si>
  <si>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</si>
  <si>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</si>
  <si>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</si>
  <si>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</si>
  <si>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</si>
  <si>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</si>
  <si>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</si>
  <si>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</si>
  <si>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</si>
  <si>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</si>
  <si>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</si>
  <si>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</si>
  <si>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</si>
  <si>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</si>
  <si>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</si>
  <si>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</si>
  <si>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</si>
  <si>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</si>
  <si>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</si>
  <si>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</si>
  <si>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</si>
  <si>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</si>
  <si>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</si>
  <si>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</si>
  <si>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</si>
  <si>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</si>
  <si>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</si>
  <si>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</si>
  <si>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</si>
  <si>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</si>
  <si>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</si>
  <si>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</si>
  <si>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</si>
  <si>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</si>
  <si>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</si>
  <si>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</si>
  <si>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</si>
  <si>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</si>
  <si>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</si>
  <si>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</si>
  <si>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</si>
  <si>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</si>
  <si>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</si>
  <si>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</si>
  <si>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</si>
  <si>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</si>
  <si>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</si>
  <si>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t>DERECHOS DE LOS INFORMANTES DEL SISTEMA</t>
  </si>
  <si>
    <t>Nuevo León</t>
  </si>
  <si>
    <t>05019</t>
  </si>
  <si>
    <t>07019</t>
  </si>
  <si>
    <t>08019</t>
  </si>
  <si>
    <t>10019</t>
  </si>
  <si>
    <t>11019</t>
  </si>
  <si>
    <t>12019</t>
  </si>
  <si>
    <t>13019</t>
  </si>
  <si>
    <t>14019</t>
  </si>
  <si>
    <t>15019</t>
  </si>
  <si>
    <t>16019</t>
  </si>
  <si>
    <t>17019</t>
  </si>
  <si>
    <t>18019</t>
  </si>
  <si>
    <t>19019</t>
  </si>
  <si>
    <t>20019</t>
  </si>
  <si>
    <t>21019</t>
  </si>
  <si>
    <t>24019</t>
  </si>
  <si>
    <t>25019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</si>
  <si>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</si>
  <si>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</si>
  <si>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</si>
  <si>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</si>
  <si>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</si>
  <si>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</si>
  <si>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</si>
  <si>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</si>
  <si>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</si>
  <si>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</si>
  <si>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</si>
  <si>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</si>
  <si>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</si>
  <si>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</si>
  <si>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</si>
  <si>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</si>
  <si>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</si>
  <si>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</si>
  <si>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</si>
  <si>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</si>
  <si>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Eldorado</t>
  </si>
  <si>
    <t>Cananea</t>
  </si>
  <si>
    <t>Llera</t>
  </si>
  <si>
    <t>Tepetitla de Lardizábal</t>
  </si>
  <si>
    <t>Astacinga</t>
  </si>
  <si>
    <t>Chemax</t>
  </si>
  <si>
    <t>Jalpa</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</si>
  <si>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</si>
  <si>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Oaxaca</t>
  </si>
  <si>
    <t>05020</t>
  </si>
  <si>
    <t>07020</t>
  </si>
  <si>
    <t>08020</t>
  </si>
  <si>
    <t>10020</t>
  </si>
  <si>
    <t>11020</t>
  </si>
  <si>
    <t>12020</t>
  </si>
  <si>
    <t>13020</t>
  </si>
  <si>
    <t>14020</t>
  </si>
  <si>
    <t>15020</t>
  </si>
  <si>
    <t>16020</t>
  </si>
  <si>
    <t>17020</t>
  </si>
  <si>
    <t>18020</t>
  </si>
  <si>
    <t>19020</t>
  </si>
  <si>
    <t>20020</t>
  </si>
  <si>
    <t>21020</t>
  </si>
  <si>
    <t>24020</t>
  </si>
  <si>
    <t>25020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</si>
  <si>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</si>
  <si>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</si>
  <si>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</si>
  <si>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</si>
  <si>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</si>
  <si>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</si>
  <si>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</si>
  <si>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</si>
  <si>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</si>
  <si>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</si>
  <si>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</si>
  <si>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</si>
  <si>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</si>
  <si>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</si>
  <si>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</si>
  <si>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</si>
  <si>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</si>
  <si>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</si>
  <si>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</si>
  <si>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</si>
  <si>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</si>
  <si>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</si>
  <si>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Juan José Ríos</t>
  </si>
  <si>
    <t>Carbó</t>
  </si>
  <si>
    <t>Mainero</t>
  </si>
  <si>
    <t>Sanctórum de Lázaro Cárdenas</t>
  </si>
  <si>
    <t>Atlahuilco</t>
  </si>
  <si>
    <t>Chicxulub Pueblo</t>
  </si>
  <si>
    <t>Jerez</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</si>
  <si>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</si>
  <si>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</si>
  <si>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</si>
  <si>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</si>
  <si>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</si>
  <si>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</si>
  <si>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</si>
  <si>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</si>
  <si>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</si>
  <si>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</si>
  <si>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</si>
  <si>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</si>
  <si>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</si>
  <si>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</si>
  <si>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</si>
  <si>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</si>
  <si>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</si>
  <si>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</si>
  <si>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</si>
  <si>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</si>
  <si>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</si>
  <si>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</si>
  <si>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</si>
  <si>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</si>
  <si>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</si>
  <si>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</si>
  <si>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</si>
  <si>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</si>
  <si>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</si>
  <si>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</si>
  <si>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</si>
  <si>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</si>
  <si>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</si>
  <si>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</si>
  <si>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</si>
  <si>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</si>
  <si>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</si>
  <si>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</si>
  <si>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</si>
  <si>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</si>
  <si>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</si>
  <si>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</si>
  <si>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</si>
  <si>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</si>
  <si>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</si>
  <si>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</si>
  <si>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</si>
  <si>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</si>
  <si>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</si>
  <si>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</si>
  <si>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</si>
  <si>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</si>
  <si>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</si>
  <si>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</si>
  <si>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</si>
  <si>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</si>
  <si>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</si>
  <si>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</si>
  <si>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</si>
  <si>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</si>
  <si>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</si>
  <si>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</si>
  <si>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</si>
  <si>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</si>
  <si>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</si>
  <si>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</si>
  <si>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</si>
  <si>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</si>
  <si>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</si>
  <si>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</si>
  <si>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</si>
  <si>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</si>
  <si>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</si>
  <si>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</si>
  <si>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</si>
  <si>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</si>
  <si>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</si>
  <si>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</si>
  <si>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</si>
  <si>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</si>
  <si>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</si>
  <si>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r>
      <t xml:space="preserve">El Instituto Nacional de Estadística y Geografía (INEGI) presenta la elaboración del </t>
    </r>
    <r>
      <rPr>
        <b/>
        <sz val="9"/>
        <rFont val="Arial"/>
        <family val="2"/>
      </rPr>
      <t>Censo Nacional de Gobiernos Estatales (CNGE) 2026</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</si>
  <si>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</si>
  <si>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</si>
  <si>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</si>
  <si>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</si>
  <si>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</si>
  <si>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</si>
  <si>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</si>
  <si>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</si>
  <si>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</si>
  <si>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</si>
  <si>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</si>
  <si>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</si>
  <si>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</si>
  <si>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</si>
  <si>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</si>
  <si>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</si>
  <si>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</si>
  <si>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</si>
  <si>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</si>
  <si>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</si>
  <si>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</si>
  <si>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</si>
  <si>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</si>
  <si>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</si>
  <si>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</si>
  <si>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</si>
  <si>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</si>
  <si>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</si>
  <si>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</si>
  <si>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</si>
  <si>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</si>
  <si>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</si>
  <si>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</si>
  <si>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</si>
  <si>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</si>
  <si>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</si>
  <si>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</si>
  <si>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</si>
  <si>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</si>
  <si>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</si>
  <si>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</si>
  <si>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</si>
  <si>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</si>
  <si>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</si>
  <si>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</si>
  <si>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</si>
  <si>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</si>
  <si>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</si>
  <si>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</si>
  <si>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</si>
  <si>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</si>
  <si>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</si>
  <si>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</si>
  <si>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</si>
  <si>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</si>
  <si>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</si>
  <si>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</si>
  <si>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</si>
  <si>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</si>
  <si>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</si>
  <si>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</si>
  <si>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</si>
  <si>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</si>
  <si>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</si>
  <si>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</si>
  <si>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</si>
  <si>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</si>
  <si>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</si>
  <si>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</si>
  <si>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</si>
  <si>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</si>
  <si>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</si>
  <si>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</si>
  <si>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</si>
  <si>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</si>
  <si>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</si>
  <si>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</si>
  <si>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</si>
  <si>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</si>
  <si>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</si>
  <si>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</si>
  <si>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</si>
  <si>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</si>
  <si>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</si>
  <si>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</si>
  <si>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</si>
  <si>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</si>
  <si>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</si>
  <si>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</si>
  <si>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</si>
  <si>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</si>
  <si>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</si>
  <si>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</si>
  <si>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</si>
  <si>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</si>
  <si>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</si>
  <si>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</si>
  <si>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</si>
  <si>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</si>
  <si>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</si>
  <si>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</si>
  <si>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</si>
  <si>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</si>
  <si>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</si>
  <si>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</si>
  <si>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</si>
  <si>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</si>
  <si>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</si>
  <si>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</si>
  <si>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</si>
  <si>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</si>
  <si>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</si>
  <si>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</si>
  <si>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</si>
  <si>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</si>
  <si>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</si>
  <si>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</si>
  <si>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</si>
  <si>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</si>
  <si>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</si>
  <si>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</si>
  <si>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</si>
  <si>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</si>
  <si>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</si>
  <si>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</si>
  <si>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</si>
  <si>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</si>
  <si>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</si>
  <si>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</si>
  <si>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</si>
  <si>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</si>
  <si>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</si>
  <si>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</si>
  <si>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</si>
  <si>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</si>
  <si>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</si>
  <si>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</si>
  <si>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</si>
  <si>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</si>
  <si>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</si>
  <si>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</si>
  <si>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</si>
  <si>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</si>
  <si>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</si>
  <si>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</si>
  <si>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</si>
  <si>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</si>
  <si>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</si>
  <si>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</si>
  <si>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</si>
  <si>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</si>
  <si>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</si>
  <si>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</si>
  <si>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</si>
  <si>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</si>
  <si>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</si>
  <si>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</si>
  <si>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</si>
  <si>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</si>
  <si>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</si>
  <si>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</si>
  <si>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</si>
  <si>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</si>
  <si>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</si>
  <si>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Los subsistemas son los siguientes:</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</si>
  <si>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</si>
  <si>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</si>
  <si>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</si>
  <si>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</si>
  <si>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</si>
  <si>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</si>
  <si>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</si>
  <si>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</si>
  <si>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</si>
  <si>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</si>
  <si>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</si>
  <si>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</si>
  <si>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</si>
  <si>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</si>
  <si>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</si>
  <si>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</si>
  <si>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</si>
  <si>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</si>
  <si>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</si>
  <si>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</si>
  <si>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</si>
  <si>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</si>
  <si>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</si>
  <si>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</si>
  <si>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</si>
  <si>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</si>
  <si>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</si>
  <si>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</si>
  <si>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</si>
  <si>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</si>
  <si>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</si>
  <si>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</si>
  <si>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</si>
  <si>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</si>
  <si>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</si>
  <si>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</si>
  <si>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</si>
  <si>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</si>
  <si>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</si>
  <si>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</si>
  <si>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</si>
  <si>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</si>
  <si>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</si>
  <si>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</si>
  <si>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</si>
  <si>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</si>
  <si>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</si>
  <si>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</si>
  <si>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</si>
  <si>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</si>
  <si>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</si>
  <si>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</si>
  <si>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</si>
  <si>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</si>
  <si>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</si>
  <si>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</si>
  <si>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</si>
  <si>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</si>
  <si>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</si>
  <si>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</si>
  <si>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</si>
  <si>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</si>
  <si>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</si>
  <si>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</si>
  <si>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</si>
  <si>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</si>
  <si>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</si>
  <si>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</si>
  <si>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</si>
  <si>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</si>
  <si>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</si>
  <si>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</si>
  <si>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</si>
  <si>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</si>
  <si>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</si>
  <si>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</si>
  <si>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</si>
  <si>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</si>
  <si>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</si>
  <si>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</si>
  <si>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</si>
  <si>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</si>
  <si>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</si>
  <si>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</si>
  <si>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</si>
  <si>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</si>
  <si>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</si>
  <si>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</si>
  <si>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</si>
  <si>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</si>
  <si>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</si>
  <si>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</si>
  <si>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</si>
  <si>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</si>
  <si>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</si>
  <si>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</si>
  <si>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</si>
  <si>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</si>
  <si>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</si>
  <si>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</si>
  <si>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</si>
  <si>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</si>
  <si>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</si>
  <si>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</si>
  <si>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</si>
  <si>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</si>
  <si>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</si>
  <si>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</si>
  <si>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</si>
  <si>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</si>
  <si>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</si>
  <si>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</si>
  <si>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</si>
  <si>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</si>
  <si>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</si>
  <si>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</si>
  <si>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</si>
  <si>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</si>
  <si>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</si>
  <si>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</si>
  <si>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</si>
  <si>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</si>
  <si>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</si>
  <si>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</si>
  <si>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</si>
  <si>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</si>
  <si>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</si>
  <si>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</si>
  <si>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</si>
  <si>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</si>
  <si>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</si>
  <si>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</si>
  <si>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</si>
  <si>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</si>
  <si>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</si>
  <si>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</si>
  <si>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</si>
  <si>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</si>
  <si>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</si>
  <si>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</si>
  <si>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</si>
  <si>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</si>
  <si>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</si>
  <si>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</si>
  <si>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</si>
  <si>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</si>
  <si>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</si>
  <si>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</si>
  <si>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</si>
  <si>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</si>
  <si>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</si>
  <si>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</si>
  <si>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</si>
  <si>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</si>
  <si>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</si>
  <si>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</si>
  <si>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</si>
  <si>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</si>
  <si>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</si>
  <si>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</si>
  <si>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</si>
  <si>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</si>
  <si>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</si>
  <si>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</si>
  <si>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</si>
  <si>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</si>
  <si>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</si>
  <si>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</si>
  <si>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</si>
  <si>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</si>
  <si>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</si>
  <si>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</si>
  <si>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</si>
  <si>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</si>
  <si>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</si>
  <si>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</si>
  <si>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</si>
  <si>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</si>
  <si>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</si>
  <si>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</si>
  <si>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</si>
  <si>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</si>
  <si>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</si>
  <si>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</si>
  <si>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</si>
  <si>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</si>
  <si>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</si>
  <si>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</si>
  <si>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</si>
  <si>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</si>
  <si>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</si>
  <si>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</si>
  <si>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</si>
  <si>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</si>
  <si>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</si>
  <si>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</si>
  <si>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</si>
  <si>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</si>
  <si>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</si>
  <si>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</si>
  <si>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</si>
  <si>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</si>
  <si>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</si>
  <si>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</si>
  <si>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</si>
  <si>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</si>
  <si>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</si>
  <si>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</si>
  <si>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</si>
  <si>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</si>
  <si>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</si>
  <si>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</si>
  <si>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</si>
  <si>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</si>
  <si>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</si>
  <si>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</si>
  <si>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</si>
  <si>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</si>
  <si>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</si>
  <si>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</si>
  <si>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</si>
  <si>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</si>
  <si>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</si>
  <si>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</si>
  <si>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</si>
  <si>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</si>
  <si>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</si>
  <si>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</si>
  <si>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</si>
  <si>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</si>
  <si>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</si>
  <si>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</si>
  <si>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</si>
  <si>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</si>
  <si>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de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</si>
  <si>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</si>
  <si>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</si>
  <si>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</si>
  <si>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</si>
  <si>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</si>
  <si>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</si>
  <si>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</si>
  <si>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</si>
  <si>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</si>
  <si>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</si>
  <si>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</si>
  <si>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</si>
  <si>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</si>
  <si>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</si>
  <si>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</si>
  <si>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</si>
  <si>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</si>
  <si>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</si>
  <si>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</si>
  <si>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</si>
  <si>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</si>
  <si>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</si>
  <si>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</si>
  <si>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</si>
  <si>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</si>
  <si>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</si>
  <si>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</si>
  <si>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</si>
  <si>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</si>
  <si>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</si>
  <si>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</si>
  <si>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</si>
  <si>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</si>
  <si>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</si>
  <si>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</si>
  <si>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</si>
  <si>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</si>
  <si>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</si>
  <si>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</si>
  <si>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</si>
  <si>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</si>
  <si>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</si>
  <si>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</si>
  <si>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</si>
  <si>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</si>
  <si>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</si>
  <si>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</si>
  <si>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</si>
  <si>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</si>
  <si>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</si>
  <si>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</si>
  <si>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</si>
  <si>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</si>
  <si>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</si>
  <si>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</si>
  <si>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</si>
  <si>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</si>
  <si>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</si>
  <si>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</si>
  <si>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</si>
  <si>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</si>
  <si>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</si>
  <si>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</si>
  <si>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</si>
  <si>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</si>
  <si>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</si>
  <si>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</si>
  <si>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</si>
  <si>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</si>
  <si>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</si>
  <si>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</si>
  <si>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</si>
  <si>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</si>
  <si>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</si>
  <si>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</si>
  <si>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</si>
  <si>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</si>
  <si>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</si>
  <si>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</si>
  <si>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</si>
  <si>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</si>
  <si>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</si>
  <si>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</si>
  <si>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</si>
  <si>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</si>
  <si>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</si>
  <si>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</si>
  <si>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</si>
  <si>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</si>
  <si>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</si>
  <si>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</si>
  <si>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</si>
  <si>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</si>
  <si>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</si>
  <si>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</si>
  <si>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</si>
  <si>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</si>
  <si>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</si>
  <si>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</si>
  <si>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</si>
  <si>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</si>
  <si>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</si>
  <si>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</si>
  <si>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</si>
  <si>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</si>
  <si>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</si>
  <si>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</si>
  <si>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</si>
  <si>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</si>
  <si>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</si>
  <si>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</si>
  <si>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</si>
  <si>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</si>
  <si>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</si>
  <si>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</si>
  <si>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</si>
  <si>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</si>
  <si>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</si>
  <si>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</si>
  <si>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</si>
  <si>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</si>
  <si>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</si>
  <si>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</si>
  <si>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</si>
  <si>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</si>
  <si>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</si>
  <si>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</si>
  <si>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</si>
  <si>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</si>
  <si>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</si>
  <si>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</si>
  <si>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</si>
  <si>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</si>
  <si>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</si>
  <si>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</si>
  <si>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</si>
  <si>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</si>
  <si>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</si>
  <si>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</si>
  <si>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</si>
  <si>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</si>
  <si>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</si>
  <si>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</si>
  <si>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</si>
  <si>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</si>
  <si>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</si>
  <si>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</si>
  <si>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</si>
  <si>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</si>
  <si>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</si>
  <si>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</si>
  <si>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</si>
  <si>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</si>
  <si>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</si>
  <si>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</si>
  <si>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</si>
  <si>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</si>
  <si>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</si>
  <si>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</si>
  <si>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</si>
  <si>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</si>
  <si>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</si>
  <si>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</si>
  <si>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</si>
  <si>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</si>
  <si>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</si>
  <si>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</si>
  <si>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</si>
  <si>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</si>
  <si>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</si>
  <si>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</si>
  <si>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</si>
  <si>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</si>
  <si>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</si>
  <si>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</si>
  <si>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</si>
  <si>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</si>
  <si>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</si>
  <si>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</si>
  <si>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r>
      <t xml:space="preserve">Como resultado, se logró el acuerdo para generar información estadística en la referida materia con una visión integral, implementando en 2010 el primer instrumento de captación en el ámbito estatal denominado </t>
    </r>
    <r>
      <rPr>
        <i/>
        <sz val="9"/>
        <color theme="1"/>
        <rFont val="Arial"/>
        <family val="2"/>
      </rPr>
      <t>Encuesta Nacional de Gobierno 2010 – Poder Ejecutivo Estatal (ENGPEE 10)</t>
    </r>
    <r>
      <rPr>
        <sz val="9"/>
        <color theme="1"/>
        <rFont val="Arial"/>
        <family val="2"/>
      </rPr>
      <t>, con lo cual se inició una serie de información que permite diseñar, monitorear y evaluar las políticas públicas en dicho tema.</t>
    </r>
  </si>
  <si>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</si>
  <si>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</si>
  <si>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</si>
  <si>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</si>
  <si>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</si>
  <si>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</si>
  <si>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</si>
  <si>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</si>
  <si>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</si>
  <si>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</si>
  <si>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</si>
  <si>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</si>
  <si>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</si>
  <si>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</si>
  <si>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</si>
  <si>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</si>
  <si>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</si>
  <si>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</si>
  <si>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</si>
  <si>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</si>
  <si>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</si>
  <si>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</si>
  <si>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</si>
  <si>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</si>
  <si>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</si>
  <si>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</si>
  <si>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</si>
  <si>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</si>
  <si>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</si>
  <si>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</si>
  <si>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</si>
  <si>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</si>
  <si>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</si>
  <si>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</si>
  <si>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</si>
  <si>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</si>
  <si>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</si>
  <si>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</si>
  <si>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</si>
  <si>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</si>
  <si>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</si>
  <si>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</si>
  <si>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</si>
  <si>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</si>
  <si>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</si>
  <si>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</si>
  <si>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</si>
  <si>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</si>
  <si>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</si>
  <si>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</si>
  <si>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</si>
  <si>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</si>
  <si>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</si>
  <si>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</si>
  <si>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</si>
  <si>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</si>
  <si>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</si>
  <si>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</si>
  <si>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</si>
  <si>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</si>
  <si>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</si>
  <si>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</si>
  <si>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</si>
  <si>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</si>
  <si>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</si>
  <si>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</si>
  <si>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</si>
  <si>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</si>
  <si>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</si>
  <si>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 Yalálag</t>
  </si>
  <si>
    <t>Cuapiaxtla de Madero</t>
  </si>
  <si>
    <t>Tampacán</t>
  </si>
  <si>
    <t>Tampico</t>
  </si>
  <si>
    <t>Tzompantepec</t>
  </si>
  <si>
    <t>Hunucmá</t>
  </si>
  <si>
    <t>Pinos</t>
  </si>
  <si>
    <r>
      <t xml:space="preserve">Posteriormente, en 2011 se realizó el segundo levantamiento de este instrumento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censo,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</si>
  <si>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</si>
  <si>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</si>
  <si>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</si>
  <si>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</si>
  <si>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</si>
  <si>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</si>
  <si>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</si>
  <si>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</si>
  <si>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</si>
  <si>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</si>
  <si>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</si>
  <si>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</si>
  <si>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</si>
  <si>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</si>
  <si>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</si>
  <si>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</si>
  <si>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</si>
  <si>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</si>
  <si>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</si>
  <si>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</si>
  <si>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</si>
  <si>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</si>
  <si>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</si>
  <si>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</si>
  <si>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</si>
  <si>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</si>
  <si>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</si>
  <si>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</si>
  <si>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</si>
  <si>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</si>
  <si>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</si>
  <si>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</si>
  <si>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</si>
  <si>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</si>
  <si>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</si>
  <si>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</si>
  <si>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</si>
  <si>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</si>
  <si>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</si>
  <si>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</si>
  <si>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</si>
  <si>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</si>
  <si>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</si>
  <si>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</si>
  <si>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</si>
  <si>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</si>
  <si>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</si>
  <si>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</si>
  <si>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</si>
  <si>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</si>
  <si>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</si>
  <si>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</si>
  <si>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</si>
  <si>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</si>
  <si>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</si>
  <si>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</si>
  <si>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</si>
  <si>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</si>
  <si>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</si>
  <si>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</si>
  <si>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</si>
  <si>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</si>
  <si>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</si>
  <si>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</si>
  <si>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</si>
  <si>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</si>
  <si>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</si>
  <si>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</si>
  <si>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</si>
  <si>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</si>
  <si>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</si>
  <si>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</si>
  <si>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</si>
  <si>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</si>
  <si>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</si>
  <si>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Desde entonces se continuaron anualmente las labores de levantamiento del CNGSPSPE hasta su última edición en 2020. Para la edición 2021, sus contenidos se dividieron en tres Censos Nacionales de Gobierno; cada uno orientado a las materias específicas de gobierno, seguridad pública y sistema penitenciario: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</si>
  <si>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</si>
  <si>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</si>
  <si>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</si>
  <si>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</si>
  <si>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</si>
  <si>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</si>
  <si>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</si>
  <si>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</si>
  <si>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</si>
  <si>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</si>
  <si>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</si>
  <si>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</si>
  <si>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</si>
  <si>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</si>
  <si>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</si>
  <si>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</si>
  <si>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</si>
  <si>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</si>
  <si>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</si>
  <si>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</si>
  <si>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</si>
  <si>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</si>
  <si>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</si>
  <si>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</si>
  <si>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</si>
  <si>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</si>
  <si>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</si>
  <si>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</si>
  <si>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</si>
  <si>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</si>
  <si>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</si>
  <si>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</si>
  <si>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</si>
  <si>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</si>
  <si>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</si>
  <si>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</si>
  <si>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</si>
  <si>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</si>
  <si>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</si>
  <si>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</si>
  <si>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</si>
  <si>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</si>
  <si>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</si>
  <si>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</si>
  <si>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</si>
  <si>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</si>
  <si>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</si>
  <si>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</si>
  <si>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</si>
  <si>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</si>
  <si>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</si>
  <si>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</si>
  <si>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</si>
  <si>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</si>
  <si>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</si>
  <si>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</si>
  <si>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</si>
  <si>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</si>
  <si>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</si>
  <si>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</si>
  <si>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</si>
  <si>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</si>
  <si>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</si>
  <si>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</si>
  <si>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</si>
  <si>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</si>
  <si>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</si>
  <si>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</si>
  <si>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</si>
  <si>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</si>
  <si>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</si>
  <si>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</si>
  <si>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Censo Nacional de Gobiernos Estatales;
Censo Nacional de Seguridad Pública Estatal; y
Censo Nacional de Sistemas Penitenciarios Estatales.</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</si>
  <si>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</si>
  <si>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</si>
  <si>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</si>
  <si>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</si>
  <si>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</si>
  <si>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</si>
  <si>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</si>
  <si>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</si>
  <si>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</si>
  <si>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</si>
  <si>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</si>
  <si>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</si>
  <si>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</si>
  <si>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</si>
  <si>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</si>
  <si>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</si>
  <si>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</si>
  <si>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</si>
  <si>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</si>
  <si>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</si>
  <si>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</si>
  <si>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</si>
  <si>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</si>
  <si>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</si>
  <si>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</si>
  <si>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</si>
  <si>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Heroica Ciudad de 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</si>
  <si>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</si>
  <si>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</si>
  <si>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</si>
  <si>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</si>
  <si>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</si>
  <si>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</si>
  <si>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</si>
  <si>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</si>
  <si>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</si>
  <si>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</si>
  <si>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</si>
  <si>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</si>
  <si>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</si>
  <si>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</si>
  <si>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</si>
  <si>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</si>
  <si>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</si>
  <si>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</si>
  <si>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</si>
  <si>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</si>
  <si>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</si>
  <si>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</si>
  <si>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</si>
  <si>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</si>
  <si>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</si>
  <si>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</si>
  <si>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</si>
  <si>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</si>
  <si>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</si>
  <si>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</si>
  <si>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</si>
  <si>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</si>
  <si>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</si>
  <si>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</si>
  <si>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</si>
  <si>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</si>
  <si>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</si>
  <si>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</si>
  <si>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</si>
  <si>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</si>
  <si>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</si>
  <si>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</si>
  <si>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</si>
  <si>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</si>
  <si>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</si>
  <si>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</si>
  <si>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</si>
  <si>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</si>
  <si>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</si>
  <si>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</si>
  <si>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</si>
  <si>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</si>
  <si>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</si>
  <si>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</si>
  <si>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</si>
  <si>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</si>
  <si>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</si>
  <si>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</si>
  <si>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</si>
  <si>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</si>
  <si>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</si>
  <si>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</si>
  <si>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</si>
  <si>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</si>
  <si>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</si>
  <si>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</si>
  <si>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</si>
  <si>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</si>
  <si>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</si>
  <si>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</si>
  <si>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</si>
  <si>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</si>
  <si>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</si>
  <si>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</si>
  <si>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</si>
  <si>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</si>
  <si>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</si>
  <si>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</si>
  <si>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</si>
  <si>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</si>
  <si>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</si>
  <si>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</si>
  <si>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</si>
  <si>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</si>
  <si>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</si>
  <si>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</si>
  <si>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</si>
  <si>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</si>
  <si>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</si>
  <si>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</si>
  <si>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</si>
  <si>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</si>
  <si>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</si>
  <si>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</si>
  <si>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</si>
  <si>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</si>
  <si>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</si>
  <si>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</si>
  <si>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</si>
  <si>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</si>
  <si>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</si>
  <si>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</si>
  <si>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</si>
  <si>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En materia de gobierno, los ajustes realizados respondieron fundamentalmente a la atención de las necesidades de información derivadas de la creación del Sistema Nacional Anticorrupción y del Sistema Nacional de Archivos, principalmente en lo que atañe a las funciones de control interno y anticorrupción, compras públicas, y sobre la administración y gestión documental realizadas en cada una de las instituciones del ámbito local.</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</si>
  <si>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</si>
  <si>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</si>
  <si>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</si>
  <si>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</si>
  <si>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</si>
  <si>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</si>
  <si>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</si>
  <si>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</si>
  <si>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</si>
  <si>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</si>
  <si>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</si>
  <si>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</si>
  <si>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</si>
  <si>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</si>
  <si>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</si>
  <si>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</si>
  <si>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</si>
  <si>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</si>
  <si>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</si>
  <si>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</si>
  <si>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</si>
  <si>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</si>
  <si>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</si>
  <si>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</si>
  <si>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</si>
  <si>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</si>
  <si>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</si>
  <si>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</si>
  <si>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</si>
  <si>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</si>
  <si>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</si>
  <si>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</si>
  <si>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</si>
  <si>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</si>
  <si>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</si>
  <si>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</si>
  <si>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</si>
  <si>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</si>
  <si>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</si>
  <si>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</si>
  <si>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</si>
  <si>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</si>
  <si>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</si>
  <si>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</si>
  <si>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</si>
  <si>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</si>
  <si>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</si>
  <si>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</si>
  <si>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</si>
  <si>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</si>
  <si>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</si>
  <si>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</si>
  <si>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</si>
  <si>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</si>
  <si>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</si>
  <si>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</si>
  <si>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</si>
  <si>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</si>
  <si>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</si>
  <si>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</si>
  <si>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</si>
  <si>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</si>
  <si>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</si>
  <si>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</si>
  <si>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</si>
  <si>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</si>
  <si>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</si>
  <si>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</si>
  <si>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</si>
  <si>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</si>
  <si>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</si>
  <si>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</si>
  <si>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</si>
  <si>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</si>
  <si>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</si>
  <si>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</si>
  <si>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</si>
  <si>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</si>
  <si>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</si>
  <si>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</si>
  <si>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</si>
  <si>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</si>
  <si>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</si>
  <si>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</si>
  <si>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</si>
  <si>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</si>
  <si>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</si>
  <si>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</si>
  <si>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</si>
  <si>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</si>
  <si>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</si>
  <si>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</si>
  <si>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</si>
  <si>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</si>
  <si>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</si>
  <si>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</si>
  <si>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</si>
  <si>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</si>
  <si>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</si>
  <si>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</si>
  <si>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</si>
  <si>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</si>
  <si>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</si>
  <si>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</si>
  <si>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</si>
  <si>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</si>
  <si>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</si>
  <si>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</si>
  <si>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</si>
  <si>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</si>
  <si>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</si>
  <si>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</si>
  <si>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</si>
  <si>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</si>
  <si>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</si>
  <si>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</si>
  <si>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</si>
  <si>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</si>
  <si>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</si>
  <si>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</si>
  <si>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</si>
  <si>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r>
      <t xml:space="preserve">Derivado de dicha división, a la fecha se encuentra publicado el </t>
    </r>
    <r>
      <rPr>
        <i/>
        <sz val="9"/>
        <rFont val="Arial"/>
        <family val="2"/>
      </rPr>
      <t>Censo Nacional de Gobiernos Estatales (CNGE) 2025</t>
    </r>
    <r>
      <rPr>
        <sz val="9"/>
        <rFont val="Arial"/>
        <family val="2"/>
      </rPr>
      <t>, cuyos resultados pueden ser consultados en la página de internet del Instituto: https://www.inegi.org.mx/programas/cnge/2025/</t>
    </r>
  </si>
  <si>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</si>
  <si>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</si>
  <si>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</si>
  <si>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</si>
  <si>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</si>
  <si>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</si>
  <si>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</si>
  <si>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</si>
  <si>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</si>
  <si>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</si>
  <si>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</si>
  <si>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</si>
  <si>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</si>
  <si>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</si>
  <si>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</si>
  <si>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</si>
  <si>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</si>
  <si>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</si>
  <si>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</si>
  <si>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</si>
  <si>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</si>
  <si>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</si>
  <si>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</si>
  <si>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</si>
  <si>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</si>
  <si>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Villa Hidalgo</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</si>
  <si>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</si>
  <si>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</si>
  <si>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</si>
  <si>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</si>
  <si>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</si>
  <si>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</si>
  <si>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</si>
  <si>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</si>
  <si>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</si>
  <si>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</si>
  <si>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</si>
  <si>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</si>
  <si>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</si>
  <si>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</si>
  <si>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</si>
  <si>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</si>
  <si>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</si>
  <si>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</si>
  <si>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</si>
  <si>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</si>
  <si>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</si>
  <si>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</si>
  <si>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</si>
  <si>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</si>
  <si>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</si>
  <si>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</si>
  <si>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</si>
  <si>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</si>
  <si>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</si>
  <si>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</si>
  <si>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</si>
  <si>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</si>
  <si>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</si>
  <si>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r>
      <t xml:space="preserve">De esta forma, se presenta el </t>
    </r>
    <r>
      <rPr>
        <i/>
        <sz val="9"/>
        <rFont val="Arial"/>
        <family val="2"/>
      </rPr>
      <t>Censo Nacional de Gobiernos Estatales (CNGE) 2026</t>
    </r>
    <r>
      <rPr>
        <sz val="9"/>
        <rFont val="Arial"/>
        <family val="2"/>
      </rPr>
      <t xml:space="preserve"> como el decimoséptimo censo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</si>
  <si>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</si>
  <si>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</si>
  <si>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</si>
  <si>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</si>
  <si>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</si>
  <si>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</si>
  <si>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</si>
  <si>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</si>
  <si>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</si>
  <si>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</si>
  <si>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</si>
  <si>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</si>
  <si>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</si>
  <si>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</si>
  <si>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</si>
  <si>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</si>
  <si>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</si>
  <si>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</si>
  <si>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</si>
  <si>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</si>
  <si>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</si>
  <si>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</si>
  <si>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</si>
  <si>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</si>
  <si>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</si>
  <si>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</si>
  <si>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</si>
  <si>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</si>
  <si>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</si>
  <si>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</si>
  <si>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</si>
  <si>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</si>
  <si>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</si>
  <si>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</si>
  <si>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</si>
  <si>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</si>
  <si>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</si>
  <si>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</si>
  <si>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</si>
  <si>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</si>
  <si>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</si>
  <si>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</si>
  <si>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</si>
  <si>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</si>
  <si>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</si>
  <si>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</si>
  <si>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</si>
  <si>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</si>
  <si>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</si>
  <si>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</si>
  <si>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</si>
  <si>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</si>
  <si>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</si>
  <si>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</si>
  <si>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</si>
  <si>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El CNGE 2026 se conforma por los siguientes módulos:</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</si>
  <si>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</si>
  <si>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</si>
  <si>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</si>
  <si>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</si>
  <si>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</si>
  <si>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</si>
  <si>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</si>
  <si>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</si>
  <si>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</si>
  <si>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</si>
  <si>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</si>
  <si>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</si>
  <si>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</si>
  <si>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</si>
  <si>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</si>
  <si>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</si>
  <si>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</si>
  <si>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</si>
  <si>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</si>
  <si>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</si>
  <si>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</si>
  <si>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</si>
  <si>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</si>
  <si>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</si>
  <si>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</si>
  <si>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</si>
  <si>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</si>
  <si>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</si>
  <si>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</si>
  <si>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</si>
  <si>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</si>
  <si>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</si>
  <si>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</si>
  <si>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</si>
  <si>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</si>
  <si>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</si>
  <si>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</si>
  <si>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</si>
  <si>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</si>
  <si>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</si>
  <si>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</si>
  <si>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</si>
  <si>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</si>
  <si>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</si>
  <si>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Valle del Rosario</t>
  </si>
  <si>
    <t>Tecoanapa</t>
  </si>
  <si>
    <t>Santiago Tulantepec de Lugo Guerrero</t>
  </si>
  <si>
    <t>Nahuatzen</t>
  </si>
  <si>
    <t>Mártires de Tacubaya</t>
  </si>
  <si>
    <t>Chila de la Sal</t>
  </si>
  <si>
    <t>Villa de Arista</t>
  </si>
  <si>
    <t>San Miguel de Horcasitas</t>
  </si>
  <si>
    <t>Santa Ana Nopalucan</t>
  </si>
  <si>
    <t>Chiconamel</t>
  </si>
  <si>
    <t>Oxkutzcab</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</si>
  <si>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</si>
  <si>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</si>
  <si>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</si>
  <si>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</si>
  <si>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</si>
  <si>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</si>
  <si>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</si>
  <si>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</si>
  <si>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</si>
  <si>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</si>
  <si>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</si>
  <si>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</si>
  <si>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</si>
  <si>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</si>
  <si>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</si>
  <si>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</si>
  <si>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</si>
  <si>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</si>
  <si>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</si>
  <si>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</si>
  <si>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</si>
  <si>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</si>
  <si>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</si>
  <si>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</si>
  <si>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</si>
  <si>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</si>
  <si>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</si>
  <si>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</si>
  <si>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</si>
  <si>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</si>
  <si>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</si>
  <si>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</si>
  <si>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</si>
  <si>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</si>
  <si>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</si>
  <si>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</si>
  <si>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</si>
  <si>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</si>
  <si>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</si>
  <si>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</si>
  <si>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</si>
  <si>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</si>
  <si>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</si>
  <si>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</si>
  <si>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</si>
  <si>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</si>
  <si>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</si>
  <si>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</si>
  <si>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</si>
  <si>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</si>
  <si>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</si>
  <si>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</si>
  <si>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</si>
  <si>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</si>
  <si>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</si>
  <si>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</si>
  <si>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</si>
  <si>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</si>
  <si>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</si>
  <si>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</si>
  <si>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</si>
  <si>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Cada uno de estos módulos está conformado, cuando menos, por los siguientes apartados:</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</si>
  <si>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</si>
  <si>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</si>
  <si>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</si>
  <si>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</si>
  <si>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</si>
  <si>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</si>
  <si>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</si>
  <si>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</si>
  <si>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</si>
  <si>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</si>
  <si>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</si>
  <si>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</si>
  <si>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</si>
  <si>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</si>
  <si>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</si>
  <si>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</si>
  <si>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</si>
  <si>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</si>
  <si>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</si>
  <si>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</si>
  <si>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Heroica Ciudad de Miahuatlán de Porfirio Díaz</t>
  </si>
  <si>
    <t>Chinantla</t>
  </si>
  <si>
    <t>Villa de Pozos</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</si>
  <si>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</si>
  <si>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</si>
  <si>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</si>
  <si>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</si>
  <si>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</si>
  <si>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</si>
  <si>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</si>
  <si>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</si>
  <si>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</si>
  <si>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</si>
  <si>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</si>
  <si>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</si>
  <si>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</si>
  <si>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</si>
  <si>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</si>
  <si>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</si>
  <si>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</si>
  <si>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</si>
  <si>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</si>
  <si>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</si>
  <si>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</si>
  <si>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</si>
  <si>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</si>
  <si>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</si>
  <si>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</si>
  <si>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</si>
  <si>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</si>
  <si>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</si>
  <si>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</si>
  <si>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</si>
  <si>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</si>
  <si>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</si>
  <si>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</si>
  <si>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</si>
  <si>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</si>
  <si>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</si>
  <si>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</si>
  <si>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</si>
  <si>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</si>
  <si>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</si>
  <si>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</si>
  <si>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</si>
  <si>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</si>
  <si>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</si>
  <si>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</si>
  <si>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</si>
  <si>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</si>
  <si>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</si>
  <si>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</si>
  <si>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</si>
  <si>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</si>
  <si>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</si>
  <si>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</si>
  <si>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</si>
  <si>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</si>
  <si>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</si>
  <si>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</si>
  <si>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</si>
  <si>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</si>
  <si>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</si>
  <si>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</si>
  <si>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</si>
  <si>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</si>
  <si>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</si>
  <si>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</si>
  <si>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</si>
  <si>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</si>
  <si>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</si>
  <si>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</si>
  <si>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</si>
  <si>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</si>
  <si>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</si>
  <si>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</si>
  <si>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</si>
  <si>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</si>
  <si>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</si>
  <si>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</si>
  <si>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</si>
  <si>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</si>
  <si>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</si>
  <si>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</si>
  <si>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</si>
  <si>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</si>
  <si>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</si>
  <si>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</si>
  <si>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</si>
  <si>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</si>
  <si>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</si>
  <si>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</si>
  <si>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</si>
  <si>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</si>
  <si>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</si>
  <si>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</si>
  <si>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</si>
  <si>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</si>
  <si>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</si>
  <si>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</si>
  <si>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</si>
  <si>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</si>
  <si>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</si>
  <si>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</si>
  <si>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</si>
  <si>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</si>
  <si>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</si>
  <si>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</si>
  <si>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</si>
  <si>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</si>
  <si>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</si>
  <si>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</si>
  <si>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</si>
  <si>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</si>
  <si>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</si>
  <si>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</si>
  <si>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</si>
  <si>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</si>
  <si>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</si>
  <si>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</si>
  <si>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</si>
  <si>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</si>
  <si>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</si>
  <si>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</si>
  <si>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</si>
  <si>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</si>
  <si>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</si>
  <si>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</si>
  <si>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</si>
  <si>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</si>
  <si>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</si>
  <si>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</si>
  <si>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</si>
  <si>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</si>
  <si>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</si>
  <si>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</si>
  <si>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</si>
  <si>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</si>
  <si>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</si>
  <si>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</si>
  <si>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</si>
  <si>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</si>
  <si>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</si>
  <si>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</si>
  <si>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</si>
  <si>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</si>
  <si>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</si>
  <si>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</si>
  <si>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</si>
  <si>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</si>
  <si>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</si>
  <si>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</si>
  <si>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</si>
  <si>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</si>
  <si>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</si>
  <si>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</si>
  <si>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</si>
  <si>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</si>
  <si>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</si>
  <si>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</si>
  <si>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</si>
  <si>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</si>
  <si>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</si>
  <si>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</si>
  <si>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</si>
  <si>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</si>
  <si>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</si>
  <si>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</si>
  <si>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</si>
  <si>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</si>
  <si>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</si>
  <si>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</si>
  <si>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censo. Con la finalidad de facilitar la ubicación de los temas contenidos, la versión electrónica del mismo se ha dividido en tantas pestañas como secciones son requeridas.</t>
    </r>
  </si>
  <si>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</si>
  <si>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</si>
  <si>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</si>
  <si>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</si>
  <si>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</si>
  <si>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</si>
  <si>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</si>
  <si>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</si>
  <si>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</si>
  <si>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</si>
  <si>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</si>
  <si>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</si>
  <si>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</si>
  <si>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</si>
  <si>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</si>
  <si>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</si>
  <si>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</si>
  <si>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</si>
  <si>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</si>
  <si>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</si>
  <si>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</si>
  <si>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</si>
  <si>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</si>
  <si>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</si>
  <si>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</si>
  <si>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</si>
  <si>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</si>
  <si>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</si>
  <si>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</si>
  <si>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</si>
  <si>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</si>
  <si>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</si>
  <si>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</si>
  <si>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</si>
  <si>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</si>
  <si>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</si>
  <si>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</si>
  <si>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</si>
  <si>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</si>
  <si>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</si>
  <si>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</si>
  <si>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</si>
  <si>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</si>
  <si>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</si>
  <si>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</si>
  <si>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r>
      <rPr>
        <b/>
        <sz val="9"/>
        <rFont val="Arial"/>
        <family val="2"/>
      </rPr>
      <t>Glosario.</t>
    </r>
    <r>
      <rPr>
        <sz val="9"/>
        <rFont val="Arial"/>
        <family val="2"/>
      </rPr>
      <t xml:space="preserve"> Contiene un listado de conceptos y definiciones que se consideran relevantes para el llenado del cuestionario.</t>
    </r>
  </si>
  <si>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</si>
  <si>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</si>
  <si>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</si>
  <si>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</si>
  <si>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</si>
  <si>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</si>
  <si>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</si>
  <si>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</si>
  <si>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</si>
  <si>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</si>
  <si>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</si>
  <si>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</si>
  <si>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</si>
  <si>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</si>
  <si>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</si>
  <si>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</si>
  <si>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</si>
  <si>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</si>
  <si>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</si>
  <si>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</si>
  <si>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</si>
  <si>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</si>
  <si>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</si>
  <si>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</si>
  <si>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</si>
  <si>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</si>
  <si>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</si>
  <si>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</si>
  <si>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</si>
  <si>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</si>
  <si>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</si>
  <si>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</si>
  <si>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</si>
  <si>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</si>
  <si>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</si>
  <si>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</si>
  <si>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</si>
  <si>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</si>
  <si>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</si>
  <si>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</si>
  <si>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</si>
  <si>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</si>
  <si>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</si>
  <si>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Asimismo, tomando en consideración la naturaleza de la información solicitada en cada módulo, algunos de estos pueden presentar apartados adicionales a los anteriores, mismos que obedecen a las características específicas del censo relacionado. Dichos apartados pueden ser: complementos, anexos y adiciones.</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</si>
  <si>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</si>
  <si>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</si>
  <si>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</si>
  <si>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</si>
  <si>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</si>
  <si>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</si>
  <si>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</si>
  <si>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</si>
  <si>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</si>
  <si>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</si>
  <si>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</si>
  <si>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</si>
  <si>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</si>
  <si>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</si>
  <si>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</si>
  <si>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</si>
  <si>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</si>
  <si>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</si>
  <si>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</si>
  <si>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</si>
  <si>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</si>
  <si>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</si>
  <si>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</si>
  <si>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</si>
  <si>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</si>
  <si>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</si>
  <si>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</si>
  <si>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</si>
  <si>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</si>
  <si>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</si>
  <si>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</si>
  <si>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</si>
  <si>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</si>
  <si>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</si>
  <si>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</si>
  <si>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</si>
  <si>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</si>
  <si>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</si>
  <si>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</si>
  <si>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</si>
  <si>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</si>
  <si>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r>
      <t xml:space="preserve">Particularmente, en el </t>
    </r>
    <r>
      <rPr>
        <b/>
        <sz val="9"/>
        <color theme="1"/>
        <rFont val="Arial"/>
        <family val="2"/>
      </rPr>
      <t>módulo 2</t>
    </r>
    <r>
      <rPr>
        <sz val="9"/>
        <color theme="1"/>
        <rFont val="Arial"/>
        <family val="2"/>
      </rPr>
      <t xml:space="preserve"> se solicita, entre otra, información sobre el marco normativo y programático en materia de protección civil con el que cuenta cada entidad federativa, las capacidades institucionales en la materia, la existencia de fondos y seguros de prevención y/ o atención de emergencias y/ o desastres, la disposición de Atlas Estatal de Riesgos, así como la existencia, recursos disponibles y capacidad instalada de la Unidad Estatal de Protección Civil u homóloga. Adicionalmente, se requiere información sobre los eventos atendidos derivados de algún fenómeno perturbador.</t>
    </r>
  </si>
  <si>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</si>
  <si>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</si>
  <si>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</si>
  <si>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</si>
  <si>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</si>
  <si>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</si>
  <si>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</si>
  <si>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</si>
  <si>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</si>
  <si>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</si>
  <si>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</si>
  <si>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</si>
  <si>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</si>
  <si>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</si>
  <si>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</si>
  <si>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</si>
  <si>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</si>
  <si>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</si>
  <si>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</si>
  <si>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</si>
  <si>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</si>
  <si>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</si>
  <si>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</si>
  <si>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</si>
  <si>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</si>
  <si>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</si>
  <si>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</si>
  <si>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</si>
  <si>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</si>
  <si>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</si>
  <si>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</si>
  <si>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</si>
  <si>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</si>
  <si>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</si>
  <si>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</si>
  <si>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</si>
  <si>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</si>
  <si>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</si>
  <si>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</si>
  <si>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r>
      <t xml:space="preserve">Para ello, este módulo contiene </t>
    </r>
    <r>
      <rPr>
        <b/>
        <sz val="9"/>
        <rFont val="Arial"/>
        <family val="2"/>
      </rPr>
      <t>84 preguntas</t>
    </r>
    <r>
      <rPr>
        <sz val="9"/>
        <rFont val="Arial"/>
        <family val="2"/>
      </rPr>
      <t xml:space="preserve"> agrupadas en las siguientes secciones:</t>
    </r>
  </si>
  <si>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</si>
  <si>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</si>
  <si>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</si>
  <si>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</si>
  <si>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</si>
  <si>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</si>
  <si>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</si>
  <si>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</si>
  <si>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</si>
  <si>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</si>
  <si>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</si>
  <si>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</si>
  <si>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</si>
  <si>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</si>
  <si>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</si>
  <si>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</si>
  <si>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</si>
  <si>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</si>
  <si>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</si>
  <si>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</si>
  <si>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</si>
  <si>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</si>
  <si>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</si>
  <si>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</si>
  <si>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</si>
  <si>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</si>
  <si>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</si>
  <si>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</si>
  <si>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</si>
  <si>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</si>
  <si>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</si>
  <si>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</si>
  <si>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</si>
  <si>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</si>
  <si>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</si>
  <si>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</si>
  <si>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</si>
  <si>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</si>
  <si>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Sección I. Marco normativo y programático.
Sección II. Capacidades institucionales.
Sección III. Fondos y seguros.
Sección IV. Consejo o Comité de Protección Civil u homólogo.
Sección V. Atlas Estatal de Riesgos.
Sección VI. Registros administrativos.
Sección VII. Fomento de la autoprotección civil.
Sección VIII. Estructura organizacional y capacidad operativa.
Sección IX. Recursos humanos.
Sección X. Recursos presupuestales.
Sección XI. Capacitación y difusión.
Sección XII. Informe de actividades o labores.
Sección XIII. Eventos atendidos.</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</si>
  <si>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</si>
  <si>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</si>
  <si>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</si>
  <si>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</si>
  <si>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</si>
  <si>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</si>
  <si>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</si>
  <si>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</si>
  <si>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</si>
  <si>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</si>
  <si>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</si>
  <si>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</si>
  <si>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</si>
  <si>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</si>
  <si>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</si>
  <si>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</si>
  <si>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</si>
  <si>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</si>
  <si>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</si>
  <si>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</si>
  <si>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</si>
  <si>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</si>
  <si>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</si>
  <si>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</si>
  <si>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</si>
  <si>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</si>
  <si>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</si>
  <si>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</si>
  <si>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</si>
  <si>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</si>
  <si>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</si>
  <si>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</si>
  <si>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</si>
  <si>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</si>
  <si>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</si>
  <si>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</si>
  <si>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</si>
  <si>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</si>
  <si>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</si>
  <si>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</si>
  <si>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</si>
  <si>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</si>
  <si>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</si>
  <si>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</si>
  <si>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</si>
  <si>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</si>
  <si>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</si>
  <si>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</si>
  <si>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</si>
  <si>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</si>
  <si>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</si>
  <si>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</si>
  <si>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</si>
  <si>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</si>
  <si>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</si>
  <si>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</si>
  <si>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</si>
  <si>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</si>
  <si>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</si>
  <si>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</si>
  <si>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</si>
  <si>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</si>
  <si>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</si>
  <si>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</si>
  <si>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</si>
  <si>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</si>
  <si>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</si>
  <si>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</si>
  <si>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</si>
  <si>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</si>
  <si>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</si>
  <si>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</si>
  <si>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</si>
  <si>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</si>
  <si>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</si>
  <si>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</si>
  <si>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</si>
  <si>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</si>
  <si>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</si>
  <si>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</si>
  <si>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</si>
  <si>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</si>
  <si>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</si>
  <si>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</si>
  <si>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</si>
  <si>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</si>
  <si>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</si>
  <si>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</si>
  <si>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</si>
  <si>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</si>
  <si>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</si>
  <si>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</si>
  <si>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</si>
  <si>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</si>
  <si>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</si>
  <si>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</si>
  <si>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</si>
  <si>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</si>
  <si>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</si>
  <si>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</si>
  <si>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</si>
  <si>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</si>
  <si>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</si>
  <si>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</si>
  <si>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</si>
  <si>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</si>
  <si>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</si>
  <si>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</si>
  <si>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</si>
  <si>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</si>
  <si>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</si>
  <si>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</si>
  <si>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</si>
  <si>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</si>
  <si>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</si>
  <si>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</si>
  <si>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</si>
  <si>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</si>
  <si>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</si>
  <si>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</si>
  <si>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</si>
  <si>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</si>
  <si>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</si>
  <si>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</si>
  <si>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</si>
  <si>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</si>
  <si>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</si>
  <si>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</si>
  <si>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</si>
  <si>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</si>
  <si>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</si>
  <si>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</si>
  <si>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</si>
  <si>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</si>
  <si>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</si>
  <si>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</si>
  <si>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</si>
  <si>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</si>
  <si>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</si>
  <si>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</si>
  <si>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</si>
  <si>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</si>
  <si>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</si>
  <si>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</si>
  <si>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</si>
  <si>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</si>
  <si>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</si>
  <si>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</si>
  <si>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</si>
  <si>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</si>
  <si>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</si>
  <si>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</si>
  <si>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</si>
  <si>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</si>
  <si>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</si>
  <si>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</si>
  <si>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</si>
  <si>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</si>
  <si>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</si>
  <si>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</si>
  <si>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</si>
  <si>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</si>
  <si>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</si>
  <si>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</si>
  <si>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</si>
  <si>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</si>
  <si>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</si>
  <si>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</si>
  <si>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</si>
  <si>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</si>
  <si>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</si>
  <si>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</si>
  <si>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</si>
  <si>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</si>
  <si>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</si>
  <si>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</si>
  <si>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</si>
  <si>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</si>
  <si>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</si>
  <si>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</si>
  <si>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</si>
  <si>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</si>
  <si>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</si>
  <si>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</si>
  <si>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</si>
  <si>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</si>
  <si>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</si>
  <si>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</si>
  <si>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</si>
  <si>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</si>
  <si>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</si>
  <si>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</si>
  <si>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</si>
  <si>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</si>
  <si>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</si>
  <si>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</si>
  <si>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</si>
  <si>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</si>
  <si>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</si>
  <si>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</si>
  <si>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</si>
  <si>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</si>
  <si>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</si>
  <si>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</si>
  <si>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</si>
  <si>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</si>
  <si>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</si>
  <si>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</si>
  <si>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</si>
  <si>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</si>
  <si>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</si>
  <si>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</si>
  <si>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</si>
  <si>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</si>
  <si>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</si>
  <si>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</si>
  <si>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</si>
  <si>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</si>
  <si>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</si>
  <si>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</si>
  <si>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</si>
  <si>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</si>
  <si>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</si>
  <si>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</si>
  <si>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</si>
  <si>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</si>
  <si>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</si>
  <si>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</si>
  <si>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</si>
  <si>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</si>
  <si>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</si>
  <si>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</si>
  <si>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</si>
  <si>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</si>
  <si>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</si>
  <si>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</si>
  <si>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</si>
  <si>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</si>
  <si>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</si>
  <si>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</si>
  <si>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</si>
  <si>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</si>
  <si>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</si>
  <si>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</si>
  <si>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</si>
  <si>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</si>
  <si>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</si>
  <si>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</si>
  <si>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</si>
  <si>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</si>
  <si>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</si>
  <si>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</si>
  <si>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</si>
  <si>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</si>
  <si>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</si>
  <si>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</si>
  <si>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</si>
  <si>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</si>
  <si>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</si>
  <si>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</si>
  <si>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</si>
  <si>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</si>
  <si>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</si>
  <si>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</si>
  <si>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</si>
  <si>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</si>
  <si>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</si>
  <si>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</si>
  <si>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</si>
  <si>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</si>
  <si>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</si>
  <si>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</si>
  <si>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</si>
  <si>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</si>
  <si>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</si>
  <si>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</si>
  <si>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</si>
  <si>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</si>
  <si>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</si>
  <si>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</si>
  <si>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</si>
  <si>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</si>
  <si>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</si>
  <si>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</si>
  <si>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</si>
  <si>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</si>
  <si>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</si>
  <si>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</si>
  <si>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</si>
  <si>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</si>
  <si>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</si>
  <si>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</si>
  <si>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</si>
  <si>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</si>
  <si>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</si>
  <si>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</si>
  <si>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</si>
  <si>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</si>
  <si>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</si>
  <si>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</si>
  <si>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</si>
  <si>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</si>
  <si>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</si>
  <si>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</si>
  <si>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</si>
  <si>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</si>
  <si>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</si>
  <si>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</si>
  <si>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</si>
  <si>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</si>
  <si>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</si>
  <si>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</si>
  <si>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</si>
  <si>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</si>
  <si>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</si>
  <si>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</si>
  <si>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</si>
  <si>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</si>
  <si>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</si>
  <si>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</si>
  <si>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</si>
  <si>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</si>
  <si>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Tixméhuac</t>
  </si>
  <si>
    <t>De igual forma, en la siguiente tabla se detallan los periodos en los que se realizarán las actividades señaladas:</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</si>
  <si>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</si>
  <si>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</si>
  <si>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</si>
  <si>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</si>
  <si>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</si>
  <si>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</si>
  <si>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</si>
  <si>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</si>
  <si>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</si>
  <si>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</si>
  <si>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</si>
  <si>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</si>
  <si>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</si>
  <si>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</si>
  <si>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</si>
  <si>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</si>
  <si>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</si>
  <si>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</si>
  <si>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</si>
  <si>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</si>
  <si>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</si>
  <si>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</si>
  <si>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</si>
  <si>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</si>
  <si>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</si>
  <si>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</si>
  <si>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</si>
  <si>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</si>
  <si>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</si>
  <si>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</si>
  <si>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</si>
  <si>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</si>
  <si>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Actividad</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</si>
  <si>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</si>
  <si>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</si>
  <si>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</si>
  <si>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</si>
  <si>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</si>
  <si>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</si>
  <si>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</si>
  <si>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</si>
  <si>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</si>
  <si>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</si>
  <si>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</si>
  <si>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</si>
  <si>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</si>
  <si>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</si>
  <si>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</si>
  <si>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</si>
  <si>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Integración de información por la institución informante. 
Entrega a la CE del INEGI para revisión.</t>
  </si>
  <si>
    <t>07099</t>
  </si>
  <si>
    <t>14098</t>
  </si>
  <si>
    <t>15098</t>
  </si>
  <si>
    <t>16098</t>
  </si>
  <si>
    <t>20098</t>
  </si>
  <si>
    <t>21098</t>
  </si>
  <si>
    <t>30098</t>
  </si>
  <si>
    <t>31098</t>
  </si>
  <si>
    <t>La Trinitaria</t>
  </si>
  <si>
    <t>San Pedro Tlaquepaque</t>
  </si>
  <si>
    <t>Texcalyacac</t>
  </si>
  <si>
    <t>San Andrés Teotilálpam</t>
  </si>
  <si>
    <t>Molcaxac</t>
  </si>
  <si>
    <t>Tzucacab</t>
  </si>
  <si>
    <t>Revisión de información preliminar por parte de la CE del INEGI y aclaración o ajustes por parte de la institución informante. 
Envío de información preliminar a OC para verificación central.</t>
  </si>
  <si>
    <t>07100</t>
  </si>
  <si>
    <t>14099</t>
  </si>
  <si>
    <t>15099</t>
  </si>
  <si>
    <t>16099</t>
  </si>
  <si>
    <t>20099</t>
  </si>
  <si>
    <t>21099</t>
  </si>
  <si>
    <t>30099</t>
  </si>
  <si>
    <t>31099</t>
  </si>
  <si>
    <t>Tumbalá</t>
  </si>
  <si>
    <t>Texcoco</t>
  </si>
  <si>
    <t>Tuzantla</t>
  </si>
  <si>
    <t>San Andrés Tepetlapa</t>
  </si>
  <si>
    <t>Cañada Morelos</t>
  </si>
  <si>
    <t>Maltrata</t>
  </si>
  <si>
    <t>Uayma</t>
  </si>
  <si>
    <t>Verificación de información preliminar por parte de OC y aclaración o ajustes de información.
Liberación de cuestionario como información definitiva.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</si>
  <si>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</si>
  <si>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</si>
  <si>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</si>
  <si>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</si>
  <si>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</si>
  <si>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</si>
  <si>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</si>
  <si>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</si>
  <si>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</si>
  <si>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</si>
  <si>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</si>
  <si>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</si>
  <si>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</si>
  <si>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</si>
  <si>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</si>
  <si>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</si>
  <si>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Recuperación de cuestionario físico con información completa y definitiva, con firma y sello.</t>
  </si>
  <si>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</si>
  <si>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</si>
  <si>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</si>
  <si>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</si>
  <si>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</si>
  <si>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</si>
  <si>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</si>
  <si>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</si>
  <si>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</si>
  <si>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</si>
  <si>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</si>
  <si>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</si>
  <si>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</si>
  <si>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</si>
  <si>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</si>
  <si>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</si>
  <si>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</si>
  <si>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</si>
  <si>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</si>
  <si>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</si>
  <si>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</si>
  <si>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</si>
  <si>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</si>
  <si>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</si>
  <si>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</si>
  <si>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</si>
  <si>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</si>
  <si>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</si>
  <si>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</si>
  <si>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</si>
  <si>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</si>
  <si>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</si>
  <si>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</si>
  <si>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</si>
  <si>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</si>
  <si>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</si>
  <si>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</si>
  <si>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</si>
  <si>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</si>
  <si>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</si>
  <si>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</si>
  <si>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</si>
  <si>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</si>
  <si>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</si>
  <si>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</si>
  <si>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</si>
  <si>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</si>
  <si>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</si>
  <si>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</si>
  <si>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</si>
  <si>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</si>
  <si>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</si>
  <si>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</si>
  <si>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</si>
  <si>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</si>
  <si>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</si>
  <si>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</si>
  <si>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</si>
  <si>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</si>
  <si>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</si>
  <si>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</si>
  <si>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</si>
  <si>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</si>
  <si>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1) Entrega electrónica:</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</si>
  <si>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</si>
  <si>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</si>
  <si>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</si>
  <si>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</si>
  <si>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</si>
  <si>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</si>
  <si>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</si>
  <si>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</si>
  <si>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</si>
  <si>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</si>
  <si>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</si>
  <si>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</si>
  <si>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</si>
  <si>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</si>
  <si>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</si>
  <si>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</si>
  <si>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</si>
  <si>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</si>
  <si>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</si>
  <si>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</si>
  <si>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</si>
  <si>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</si>
  <si>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</si>
  <si>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</si>
  <si>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</si>
  <si>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</si>
  <si>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</si>
  <si>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</si>
  <si>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</si>
  <si>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</si>
  <si>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</si>
  <si>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</si>
  <si>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</si>
  <si>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</si>
  <si>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</si>
  <si>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</si>
  <si>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</si>
  <si>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</si>
  <si>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</si>
  <si>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</si>
  <si>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</si>
  <si>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</si>
  <si>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</si>
  <si>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</si>
  <si>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</si>
  <si>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</si>
  <si>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</si>
  <si>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</si>
  <si>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</si>
  <si>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</si>
  <si>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</si>
  <si>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</si>
  <si>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</si>
  <si>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</si>
  <si>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</si>
  <si>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</si>
  <si>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2) Entrega física:</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</si>
  <si>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</si>
  <si>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</si>
  <si>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</si>
  <si>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</si>
  <si>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</si>
  <si>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</si>
  <si>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</si>
  <si>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</si>
  <si>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</si>
  <si>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</si>
  <si>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</si>
  <si>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</si>
  <si>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</si>
  <si>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</si>
  <si>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</si>
  <si>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</si>
  <si>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</si>
  <si>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</si>
  <si>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</si>
  <si>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</si>
  <si>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</si>
  <si>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</si>
  <si>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</si>
  <si>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</si>
  <si>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</si>
  <si>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</si>
  <si>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</si>
  <si>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La versión impresa, con las firmas y sellos correspondientes, deberá entregarse en la Coordinación Estatal del INEGI con los siguientes datos:</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</si>
  <si>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</si>
  <si>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</si>
  <si>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</si>
  <si>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</si>
  <si>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</si>
  <si>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</si>
  <si>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</si>
  <si>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</si>
  <si>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</si>
  <si>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</si>
  <si>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</si>
  <si>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</si>
  <si>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</si>
  <si>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</si>
  <si>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</si>
  <si>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</si>
  <si>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</si>
  <si>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</si>
  <si>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</si>
  <si>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</si>
  <si>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</si>
  <si>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</si>
  <si>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</si>
  <si>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</si>
  <si>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</si>
  <si>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</si>
  <si>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Destinatario(a):</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</si>
  <si>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</si>
  <si>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</si>
  <si>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</si>
  <si>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</si>
  <si>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</si>
  <si>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</si>
  <si>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</si>
  <si>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</si>
  <si>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</si>
  <si>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</si>
  <si>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</si>
  <si>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</si>
  <si>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</si>
  <si>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</si>
  <si>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</si>
  <si>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</si>
  <si>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</si>
  <si>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</si>
  <si>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</si>
  <si>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</si>
  <si>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</si>
  <si>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</si>
  <si>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</si>
  <si>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</si>
  <si>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</si>
  <si>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Dirección:</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</si>
  <si>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</si>
  <si>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</si>
  <si>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</si>
  <si>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</si>
  <si>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</si>
  <si>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</si>
  <si>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</si>
  <si>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</si>
  <si>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</si>
  <si>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</si>
  <si>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</si>
  <si>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</si>
  <si>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</si>
  <si>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</si>
  <si>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</si>
  <si>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</si>
  <si>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</si>
  <si>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</si>
  <si>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</si>
  <si>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</si>
  <si>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</si>
  <si>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</si>
  <si>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</si>
  <si>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</si>
  <si>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</si>
  <si>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</si>
  <si>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</si>
  <si>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</si>
  <si>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</si>
  <si>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</si>
  <si>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</si>
  <si>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</si>
  <si>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</si>
  <si>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</si>
  <si>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</si>
  <si>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</si>
  <si>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</si>
  <si>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</si>
  <si>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</si>
  <si>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</si>
  <si>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</si>
  <si>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</si>
  <si>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</si>
  <si>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</si>
  <si>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</si>
  <si>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</si>
  <si>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</si>
  <si>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</si>
  <si>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</si>
  <si>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</si>
  <si>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</si>
  <si>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</si>
  <si>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</si>
  <si>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</si>
  <si>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</si>
  <si>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</si>
  <si>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</si>
  <si>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</si>
  <si>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</si>
  <si>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</si>
  <si>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</si>
  <si>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</si>
  <si>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</si>
  <si>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</si>
  <si>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</si>
  <si>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</si>
  <si>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</si>
  <si>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</si>
  <si>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</si>
  <si>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</si>
  <si>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t>Nombre:</t>
  </si>
  <si>
    <t>07122</t>
  </si>
  <si>
    <t>14121</t>
  </si>
  <si>
    <t>15121</t>
  </si>
  <si>
    <t>20121</t>
  </si>
  <si>
    <t>21121</t>
  </si>
  <si>
    <t>30121</t>
  </si>
  <si>
    <t>El Parral</t>
  </si>
  <si>
    <t>Zapotiltic</t>
  </si>
  <si>
    <t>Cuautitlán Izcalli</t>
  </si>
  <si>
    <t>San Bartolo Soyaltepec</t>
  </si>
  <si>
    <t>San Diego la Mesa Tochimiltzingo</t>
  </si>
  <si>
    <t>Ozuluama de Mascareñas</t>
  </si>
  <si>
    <t>Área o unidad de adscripción:</t>
  </si>
  <si>
    <t>07123</t>
  </si>
  <si>
    <t>14122</t>
  </si>
  <si>
    <t>15122</t>
  </si>
  <si>
    <t>20122</t>
  </si>
  <si>
    <t>21122</t>
  </si>
  <si>
    <t>30122</t>
  </si>
  <si>
    <t>Zapotitlán de Vadillo</t>
  </si>
  <si>
    <t>Valle de Chalco Solidaridad</t>
  </si>
  <si>
    <t>San Bartolo Yautepec</t>
  </si>
  <si>
    <t>San Felipe Teotlalcingo</t>
  </si>
  <si>
    <t>Pajapan</t>
  </si>
  <si>
    <t>Cargo:</t>
  </si>
  <si>
    <t>07124</t>
  </si>
  <si>
    <t>14123</t>
  </si>
  <si>
    <t>15123</t>
  </si>
  <si>
    <t>20123</t>
  </si>
  <si>
    <t>21123</t>
  </si>
  <si>
    <t>30123</t>
  </si>
  <si>
    <t>Mezcalapa</t>
  </si>
  <si>
    <t>Zapotlán del Rey</t>
  </si>
  <si>
    <t>Luvianos</t>
  </si>
  <si>
    <t>San Bernardo Mixtepec</t>
  </si>
  <si>
    <t>San Felipe Tepatlán</t>
  </si>
  <si>
    <t>Correo electrónico:</t>
  </si>
  <si>
    <t>07125</t>
  </si>
  <si>
    <t>14124</t>
  </si>
  <si>
    <t>15124</t>
  </si>
  <si>
    <t>20124</t>
  </si>
  <si>
    <t>21124</t>
  </si>
  <si>
    <t>30124</t>
  </si>
  <si>
    <t>Honduras de la Sierra</t>
  </si>
  <si>
    <t>Zapotlanejo</t>
  </si>
  <si>
    <t>San José del Rincón</t>
  </si>
  <si>
    <t>Heroica Villa de San Blas Atempa</t>
  </si>
  <si>
    <t>San Gabriel Chilac</t>
  </si>
  <si>
    <t>Papantla</t>
  </si>
  <si>
    <t>Teléfono:</t>
  </si>
  <si>
    <t>Extensión:</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</si>
  <si>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</si>
  <si>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</si>
  <si>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</si>
  <si>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</si>
  <si>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</si>
  <si>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</si>
  <si>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</si>
  <si>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</si>
  <si>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</si>
  <si>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</si>
  <si>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</si>
  <si>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</si>
  <si>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</si>
  <si>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</si>
  <si>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</si>
  <si>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</si>
  <si>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</si>
  <si>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</si>
  <si>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</si>
  <si>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</si>
  <si>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</si>
  <si>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</si>
  <si>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</si>
  <si>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</si>
  <si>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</si>
  <si>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</si>
  <si>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</si>
  <si>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</si>
  <si>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</si>
  <si>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</si>
  <si>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</si>
  <si>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</si>
  <si>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</si>
  <si>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</si>
  <si>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</si>
  <si>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</si>
  <si>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</si>
  <si>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</si>
  <si>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</si>
  <si>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</si>
  <si>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</si>
  <si>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</si>
  <si>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</si>
  <si>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</si>
  <si>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</si>
  <si>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</si>
  <si>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</si>
  <si>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</si>
  <si>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</si>
  <si>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</si>
  <si>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</si>
  <si>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</si>
  <si>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</si>
  <si>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</si>
  <si>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</si>
  <si>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</si>
  <si>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</si>
  <si>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</si>
  <si>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</si>
  <si>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</si>
  <si>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</si>
  <si>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</si>
  <si>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</si>
  <si>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</si>
  <si>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</si>
  <si>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</si>
  <si>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</si>
  <si>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</si>
  <si>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</si>
  <si>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</si>
  <si>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</si>
  <si>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</si>
  <si>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</si>
  <si>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</si>
  <si>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</si>
  <si>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</si>
  <si>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</si>
  <si>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</si>
  <si>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</si>
  <si>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</si>
  <si>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</si>
  <si>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</si>
  <si>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</si>
  <si>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</si>
  <si>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</si>
  <si>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</si>
  <si>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</si>
  <si>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</si>
  <si>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</si>
  <si>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</si>
  <si>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</si>
  <si>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</si>
  <si>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</si>
  <si>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</si>
  <si>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</si>
  <si>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</si>
  <si>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</si>
  <si>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</si>
  <si>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</si>
  <si>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</si>
  <si>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</si>
  <si>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</si>
  <si>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</si>
  <si>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</si>
  <si>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</si>
  <si>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</si>
  <si>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</si>
  <si>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</si>
  <si>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</si>
  <si>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</si>
  <si>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</si>
  <si>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</si>
  <si>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</si>
  <si>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</si>
  <si>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</si>
  <si>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</si>
  <si>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</si>
  <si>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</si>
  <si>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</si>
  <si>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</si>
  <si>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</si>
  <si>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</si>
  <si>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</si>
  <si>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</si>
  <si>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</si>
  <si>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</si>
  <si>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</si>
  <si>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</si>
  <si>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</si>
  <si>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</si>
  <si>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</si>
  <si>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</si>
  <si>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</si>
  <si>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</si>
  <si>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</si>
  <si>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</si>
  <si>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</si>
  <si>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</si>
  <si>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</si>
  <si>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</si>
  <si>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</si>
  <si>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</si>
  <si>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</si>
  <si>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</si>
  <si>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</si>
  <si>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</si>
  <si>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</si>
  <si>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</si>
  <si>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</si>
  <si>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</si>
  <si>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</si>
  <si>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</si>
  <si>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</si>
  <si>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</si>
  <si>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</si>
  <si>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</si>
  <si>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</si>
  <si>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</si>
  <si>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</si>
  <si>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</si>
  <si>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</si>
  <si>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</si>
  <si>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</si>
  <si>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</si>
  <si>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</si>
  <si>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</si>
  <si>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</si>
  <si>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</si>
  <si>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</si>
  <si>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</si>
  <si>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</si>
  <si>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</si>
  <si>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</si>
  <si>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</si>
  <si>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</si>
  <si>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</si>
  <si>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</si>
  <si>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</si>
  <si>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</si>
  <si>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</si>
  <si>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</si>
  <si>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</si>
  <si>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</si>
  <si>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</si>
  <si>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</si>
  <si>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</si>
  <si>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</si>
  <si>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</si>
  <si>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</si>
  <si>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</si>
  <si>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</si>
  <si>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</si>
  <si>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</si>
  <si>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</si>
  <si>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</si>
  <si>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</si>
  <si>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</si>
  <si>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</si>
  <si>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</si>
  <si>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</si>
  <si>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</si>
  <si>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</si>
  <si>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</si>
  <si>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</si>
  <si>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</si>
  <si>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</si>
  <si>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</si>
  <si>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</si>
  <si>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</si>
  <si>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</si>
  <si>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</si>
  <si>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</si>
  <si>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</si>
  <si>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</si>
  <si>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</si>
  <si>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</si>
  <si>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</si>
  <si>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</si>
  <si>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</si>
  <si>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</si>
  <si>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</si>
  <si>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</si>
  <si>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</si>
  <si>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</si>
  <si>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</si>
  <si>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</si>
  <si>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</si>
  <si>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</si>
  <si>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</si>
  <si>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</si>
  <si>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</si>
  <si>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</si>
  <si>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</si>
  <si>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</si>
  <si>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</si>
  <si>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</si>
  <si>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</si>
  <si>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</si>
  <si>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</si>
  <si>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</si>
  <si>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</si>
  <si>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</si>
  <si>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</si>
  <si>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</si>
  <si>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</si>
  <si>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</si>
  <si>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</si>
  <si>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</si>
  <si>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</si>
  <si>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</si>
  <si>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</si>
  <si>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</si>
  <si>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</si>
  <si>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</si>
  <si>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</si>
  <si>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</si>
  <si>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</si>
  <si>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</si>
  <si>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</si>
  <si>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</si>
  <si>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</si>
  <si>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</si>
  <si>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</si>
  <si>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</si>
  <si>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</si>
  <si>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</si>
  <si>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</si>
  <si>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</si>
  <si>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</si>
  <si>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</si>
  <si>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</si>
  <si>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</si>
  <si>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</si>
  <si>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</si>
  <si>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</si>
  <si>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</si>
  <si>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</si>
  <si>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</si>
  <si>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</si>
  <si>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</si>
  <si>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</si>
  <si>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</si>
  <si>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</si>
  <si>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</si>
  <si>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</si>
  <si>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</si>
  <si>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</si>
  <si>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</si>
  <si>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</si>
  <si>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</si>
  <si>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</si>
  <si>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</si>
  <si>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</si>
  <si>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</si>
  <si>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</si>
  <si>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</si>
  <si>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</si>
  <si>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</si>
  <si>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</si>
  <si>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</si>
  <si>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</si>
  <si>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</si>
  <si>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</si>
  <si>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</si>
  <si>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</si>
  <si>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</si>
  <si>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</si>
  <si>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</si>
  <si>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</si>
  <si>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</si>
  <si>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</si>
  <si>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</si>
  <si>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</si>
  <si>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</si>
  <si>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</si>
  <si>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</si>
  <si>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</si>
  <si>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</si>
  <si>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</si>
  <si>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</si>
  <si>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</si>
  <si>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</si>
  <si>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</si>
  <si>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</si>
  <si>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</si>
  <si>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</si>
  <si>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</si>
  <si>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</si>
  <si>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</si>
  <si>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</si>
  <si>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</si>
  <si>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</si>
  <si>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</si>
  <si>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</si>
  <si>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</si>
  <si>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</si>
  <si>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</si>
  <si>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</si>
  <si>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</si>
  <si>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</si>
  <si>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</si>
  <si>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</si>
  <si>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</si>
  <si>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</si>
  <si>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</si>
  <si>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</si>
  <si>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</si>
  <si>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</si>
  <si>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</si>
  <si>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</si>
  <si>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</si>
  <si>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</si>
  <si>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</si>
  <si>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</si>
  <si>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</si>
  <si>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</si>
  <si>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</si>
  <si>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</si>
  <si>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</si>
  <si>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</si>
  <si>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</si>
  <si>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</si>
  <si>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</si>
  <si>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</si>
  <si>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</si>
  <si>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</si>
  <si>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</si>
  <si>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</si>
  <si>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</si>
  <si>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</si>
  <si>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</si>
  <si>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</si>
  <si>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</si>
  <si>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</si>
  <si>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</si>
  <si>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</si>
  <si>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</si>
  <si>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</si>
  <si>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</si>
  <si>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</si>
  <si>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</si>
  <si>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</si>
  <si>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</si>
  <si>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</si>
  <si>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</si>
  <si>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</si>
  <si>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</si>
  <si>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</si>
  <si>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</si>
  <si>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</si>
  <si>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</si>
  <si>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</si>
  <si>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</si>
  <si>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</si>
  <si>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</si>
  <si>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</si>
  <si>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</si>
  <si>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</si>
  <si>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</si>
  <si>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</si>
  <si>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</si>
  <si>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</si>
  <si>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</si>
  <si>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</si>
  <si>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</si>
  <si>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</si>
  <si>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</si>
  <si>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</si>
  <si>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</si>
  <si>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</si>
  <si>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</si>
  <si>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</si>
  <si>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</si>
  <si>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</si>
  <si>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</si>
  <si>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</si>
  <si>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</si>
  <si>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</si>
  <si>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</si>
  <si>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</si>
  <si>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</si>
  <si>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</si>
  <si>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</si>
  <si>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</si>
  <si>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</si>
  <si>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</si>
  <si>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</si>
  <si>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</si>
  <si>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</si>
  <si>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</si>
  <si>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</si>
  <si>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</si>
  <si>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</si>
  <si>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</si>
  <si>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</si>
  <si>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</si>
  <si>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</si>
  <si>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</si>
  <si>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</si>
  <si>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</si>
  <si>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</si>
  <si>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</si>
  <si>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</si>
  <si>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</si>
  <si>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</si>
  <si>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</si>
  <si>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</si>
  <si>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</si>
  <si>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</si>
  <si>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</si>
  <si>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</si>
  <si>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</si>
  <si>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</si>
  <si>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</si>
  <si>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</si>
  <si>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</si>
  <si>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</si>
  <si>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</si>
  <si>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</si>
  <si>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</si>
  <si>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</si>
  <si>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</si>
  <si>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</si>
  <si>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</si>
  <si>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</si>
  <si>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</si>
  <si>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</si>
  <si>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</si>
  <si>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</si>
  <si>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</si>
  <si>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</si>
  <si>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</si>
  <si>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</si>
  <si>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</si>
  <si>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</si>
  <si>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</si>
  <si>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</si>
  <si>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</si>
  <si>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</si>
  <si>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</si>
  <si>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</si>
  <si>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</si>
  <si>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</si>
  <si>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</si>
  <si>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</si>
  <si>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</si>
  <si>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</si>
  <si>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</si>
  <si>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</si>
  <si>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</si>
  <si>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</si>
  <si>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</si>
  <si>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</si>
  <si>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de Mixtepec -Dto. 8-</t>
  </si>
  <si>
    <t>Zacatlán</t>
  </si>
  <si>
    <t>Carlos A. Carrillo</t>
  </si>
  <si>
    <t>20209</t>
  </si>
  <si>
    <t>21209</t>
  </si>
  <si>
    <t>30209</t>
  </si>
  <si>
    <t>San Juan de Mixtepec -Dto. 26-</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</si>
  <si>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</si>
  <si>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</si>
  <si>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</si>
  <si>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</si>
  <si>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</si>
  <si>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</si>
  <si>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</si>
  <si>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</si>
  <si>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</si>
  <si>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</si>
  <si>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</si>
  <si>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</si>
  <si>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</si>
  <si>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</si>
  <si>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</si>
  <si>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</si>
  <si>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</si>
  <si>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</si>
  <si>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</si>
  <si>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</si>
  <si>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</si>
  <si>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</si>
  <si>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</si>
  <si>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</si>
  <si>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</si>
  <si>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</si>
  <si>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</si>
  <si>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</si>
  <si>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</si>
  <si>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</si>
  <si>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</si>
  <si>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</si>
  <si>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</si>
  <si>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</si>
  <si>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</si>
  <si>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</si>
  <si>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</si>
  <si>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</si>
  <si>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</si>
  <si>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</si>
  <si>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</si>
  <si>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</si>
  <si>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</si>
  <si>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</si>
  <si>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</si>
  <si>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</si>
  <si>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</si>
  <si>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</si>
  <si>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</si>
  <si>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</si>
  <si>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</si>
  <si>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</si>
  <si>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</si>
  <si>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</si>
  <si>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</si>
  <si>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</si>
  <si>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</si>
  <si>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</si>
  <si>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</si>
  <si>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</si>
  <si>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</si>
  <si>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</si>
  <si>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</si>
  <si>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</si>
  <si>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</si>
  <si>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</si>
  <si>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</si>
  <si>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</si>
  <si>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</si>
  <si>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</si>
  <si>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</si>
  <si>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</si>
  <si>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</si>
  <si>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</si>
  <si>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</si>
  <si>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</si>
  <si>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</si>
  <si>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</si>
  <si>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</si>
  <si>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</si>
  <si>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Heroico 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</si>
  <si>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</si>
  <si>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</si>
  <si>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</si>
  <si>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</si>
  <si>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</si>
  <si>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</si>
  <si>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</si>
  <si>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</si>
  <si>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</si>
  <si>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</si>
  <si>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</si>
  <si>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</si>
  <si>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</si>
  <si>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</si>
  <si>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</si>
  <si>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</si>
  <si>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</si>
  <si>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</si>
  <si>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</si>
  <si>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</si>
  <si>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</si>
  <si>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</si>
  <si>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</si>
  <si>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</si>
  <si>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</si>
  <si>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</si>
  <si>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</si>
  <si>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</si>
  <si>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</si>
  <si>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</si>
  <si>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</si>
  <si>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</si>
  <si>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</si>
  <si>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</si>
  <si>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</si>
  <si>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</si>
  <si>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</si>
  <si>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</si>
  <si>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</si>
  <si>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</si>
  <si>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</si>
  <si>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</si>
  <si>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</si>
  <si>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</si>
  <si>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</si>
  <si>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</si>
  <si>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</si>
  <si>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</si>
  <si>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</si>
  <si>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</si>
  <si>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</si>
  <si>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</si>
  <si>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</si>
  <si>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</si>
  <si>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</si>
  <si>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</si>
  <si>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</si>
  <si>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</si>
  <si>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</si>
  <si>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</si>
  <si>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</si>
  <si>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</si>
  <si>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</si>
  <si>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</si>
  <si>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</si>
  <si>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</si>
  <si>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</si>
  <si>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</si>
  <si>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</si>
  <si>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</si>
  <si>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</si>
  <si>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</si>
  <si>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</si>
  <si>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</si>
  <si>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</si>
  <si>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</si>
  <si>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</si>
  <si>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</si>
  <si>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</si>
  <si>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</si>
  <si>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</si>
  <si>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</si>
  <si>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</si>
  <si>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</si>
  <si>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</si>
  <si>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</si>
  <si>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</si>
  <si>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</si>
  <si>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</si>
  <si>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</si>
  <si>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</si>
  <si>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</si>
  <si>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</si>
  <si>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</si>
  <si>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</si>
  <si>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</si>
  <si>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</si>
  <si>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</si>
  <si>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</si>
  <si>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</si>
  <si>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</si>
  <si>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</si>
  <si>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</si>
  <si>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</si>
  <si>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</si>
  <si>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</si>
  <si>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</si>
  <si>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</si>
  <si>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</si>
  <si>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</si>
  <si>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</si>
  <si>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</si>
  <si>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</si>
  <si>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</si>
  <si>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</si>
  <si>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</si>
  <si>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</si>
  <si>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</si>
  <si>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</si>
  <si>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</si>
  <si>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</si>
  <si>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</si>
  <si>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</si>
  <si>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</si>
  <si>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</si>
  <si>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</si>
  <si>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</si>
  <si>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</si>
  <si>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</si>
  <si>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</si>
  <si>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</si>
  <si>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</si>
  <si>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</si>
  <si>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</si>
  <si>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</si>
  <si>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</si>
  <si>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</si>
  <si>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</si>
  <si>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</si>
  <si>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</si>
  <si>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</si>
  <si>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</si>
  <si>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</si>
  <si>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</si>
  <si>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</si>
  <si>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</si>
  <si>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</si>
  <si>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</si>
  <si>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</si>
  <si>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</si>
  <si>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</si>
  <si>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</si>
  <si>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</si>
  <si>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</si>
  <si>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</si>
  <si>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</si>
  <si>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</si>
  <si>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</si>
  <si>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de Mixtepec -Dto. 22-</t>
  </si>
  <si>
    <t>20319</t>
  </si>
  <si>
    <t>San Pedro de Mixtepec -Dto. 26-</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</si>
  <si>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</si>
  <si>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</si>
  <si>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</si>
  <si>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</si>
  <si>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</si>
  <si>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</si>
  <si>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</si>
  <si>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</si>
  <si>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</si>
  <si>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</si>
  <si>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</si>
  <si>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</si>
  <si>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</si>
  <si>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</si>
  <si>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</si>
  <si>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</si>
  <si>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</si>
  <si>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</si>
  <si>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</si>
  <si>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</si>
  <si>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</si>
  <si>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</si>
  <si>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</si>
  <si>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</si>
  <si>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</si>
  <si>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</si>
  <si>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</si>
  <si>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</si>
  <si>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</si>
  <si>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</si>
  <si>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</si>
  <si>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</si>
  <si>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</si>
  <si>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</si>
  <si>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</si>
  <si>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</si>
  <si>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</si>
  <si>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</si>
  <si>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</si>
  <si>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</si>
  <si>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</si>
  <si>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</si>
  <si>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</si>
  <si>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</si>
  <si>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</si>
  <si>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</si>
  <si>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</si>
  <si>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</si>
  <si>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</si>
  <si>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</si>
  <si>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</si>
  <si>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</si>
  <si>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</si>
  <si>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</si>
  <si>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</si>
  <si>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</si>
  <si>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</si>
  <si>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</si>
  <si>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</si>
  <si>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</si>
  <si>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</si>
  <si>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</si>
  <si>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</si>
  <si>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</si>
  <si>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</si>
  <si>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</si>
  <si>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</si>
  <si>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</si>
  <si>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</si>
  <si>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</si>
  <si>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</si>
  <si>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</si>
  <si>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</si>
  <si>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</si>
  <si>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</si>
  <si>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</si>
  <si>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</si>
  <si>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</si>
  <si>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</si>
  <si>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</si>
  <si>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</si>
  <si>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</si>
  <si>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</si>
  <si>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</si>
  <si>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</si>
  <si>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</si>
  <si>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</si>
  <si>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</si>
  <si>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</si>
  <si>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</si>
  <si>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</si>
  <si>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</si>
  <si>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</si>
  <si>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</si>
  <si>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</si>
  <si>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</si>
  <si>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</si>
  <si>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</si>
  <si>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</si>
  <si>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</si>
  <si>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</si>
  <si>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</si>
  <si>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</si>
  <si>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</si>
  <si>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</si>
  <si>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</si>
  <si>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</si>
  <si>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</si>
  <si>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</si>
  <si>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</si>
  <si>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</si>
  <si>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</si>
  <si>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</si>
  <si>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</si>
  <si>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</si>
  <si>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</si>
  <si>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</si>
  <si>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</si>
  <si>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</si>
  <si>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</si>
  <si>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</si>
  <si>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</si>
  <si>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</si>
  <si>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</si>
  <si>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</si>
  <si>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</si>
  <si>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</si>
  <si>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</si>
  <si>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</si>
  <si>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</si>
  <si>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</si>
  <si>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</si>
  <si>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</si>
  <si>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</si>
  <si>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</si>
  <si>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</si>
  <si>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</si>
  <si>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</si>
  <si>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</si>
  <si>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</si>
  <si>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</si>
  <si>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</si>
  <si>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</si>
  <si>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</si>
  <si>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</si>
  <si>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</si>
  <si>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</si>
  <si>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</si>
  <si>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</si>
  <si>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</si>
  <si>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</si>
  <si>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</si>
  <si>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</si>
  <si>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</si>
  <si>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</si>
  <si>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</si>
  <si>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</si>
  <si>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</si>
  <si>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</si>
  <si>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</si>
  <si>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</si>
  <si>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</si>
  <si>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</si>
  <si>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</si>
  <si>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</si>
  <si>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</si>
  <si>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</si>
  <si>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</si>
  <si>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</si>
  <si>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</si>
  <si>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</si>
  <si>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</si>
  <si>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</si>
  <si>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</si>
  <si>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</si>
  <si>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</si>
  <si>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</si>
  <si>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</si>
  <si>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</si>
  <si>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</si>
  <si>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</si>
  <si>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</si>
  <si>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</si>
  <si>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</si>
  <si>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</si>
  <si>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</si>
  <si>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</si>
  <si>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</si>
  <si>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</si>
  <si>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</si>
  <si>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</si>
  <si>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</si>
  <si>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</si>
  <si>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</si>
  <si>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</si>
  <si>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</si>
  <si>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</si>
  <si>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</si>
  <si>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</si>
  <si>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</si>
  <si>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</si>
  <si>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</si>
  <si>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</si>
  <si>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</si>
  <si>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</si>
  <si>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</si>
  <si>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</si>
  <si>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</si>
  <si>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</si>
  <si>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</si>
  <si>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</si>
  <si>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</si>
  <si>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</si>
  <si>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</si>
  <si>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</si>
  <si>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</si>
  <si>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</si>
  <si>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</si>
  <si>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</si>
  <si>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</si>
  <si>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</si>
  <si>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</si>
  <si>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</si>
  <si>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</si>
  <si>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</si>
  <si>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</si>
  <si>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</si>
  <si>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</si>
  <si>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</si>
  <si>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</si>
  <si>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</si>
  <si>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</si>
  <si>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</si>
  <si>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</si>
  <si>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</si>
  <si>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</si>
  <si>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</si>
  <si>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</si>
  <si>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</si>
  <si>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</si>
  <si>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</si>
  <si>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</si>
  <si>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</si>
  <si>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</si>
  <si>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</si>
  <si>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</si>
  <si>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</si>
  <si>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</si>
  <si>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</si>
  <si>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</si>
  <si>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</si>
  <si>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</si>
  <si>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</si>
  <si>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</si>
  <si>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</si>
  <si>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</si>
  <si>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</si>
  <si>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</si>
  <si>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</si>
  <si>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</si>
  <si>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</si>
  <si>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</si>
  <si>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</si>
  <si>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</si>
  <si>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</si>
  <si>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</si>
  <si>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</si>
  <si>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</si>
  <si>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</si>
  <si>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</si>
  <si>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</si>
  <si>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</si>
  <si>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</si>
  <si>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</si>
  <si>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</si>
  <si>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</si>
  <si>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</si>
  <si>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</si>
  <si>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</si>
  <si>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</si>
  <si>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</si>
  <si>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</si>
  <si>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</si>
  <si>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</si>
  <si>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</si>
  <si>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</si>
  <si>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</si>
  <si>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</si>
  <si>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</si>
  <si>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</si>
  <si>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</si>
  <si>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</si>
  <si>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</si>
  <si>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</si>
  <si>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</si>
  <si>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</si>
  <si>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</si>
  <si>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</si>
  <si>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</si>
  <si>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</si>
  <si>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</si>
  <si>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</si>
  <si>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</si>
  <si>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</si>
  <si>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</si>
  <si>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</si>
  <si>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</si>
  <si>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</si>
  <si>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</si>
  <si>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</si>
  <si>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</si>
  <si>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</si>
  <si>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</si>
  <si>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</si>
  <si>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</si>
  <si>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</si>
  <si>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</si>
  <si>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</si>
  <si>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</si>
  <si>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</si>
  <si>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</si>
  <si>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</si>
  <si>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</si>
  <si>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</si>
  <si>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</si>
  <si>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</si>
  <si>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</si>
  <si>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</si>
  <si>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</si>
  <si>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</si>
  <si>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</si>
  <si>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</si>
  <si>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</si>
  <si>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</si>
  <si>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</si>
  <si>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</si>
  <si>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</si>
  <si>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</si>
  <si>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</si>
  <si>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</si>
  <si>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</si>
  <si>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</si>
  <si>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</si>
  <si>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</si>
  <si>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</si>
  <si>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</si>
  <si>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</si>
  <si>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</si>
  <si>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</si>
  <si>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</si>
  <si>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</si>
  <si>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</si>
  <si>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</si>
  <si>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</si>
  <si>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</si>
  <si>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</si>
  <si>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</si>
  <si>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</si>
  <si>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</si>
  <si>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</si>
  <si>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</si>
  <si>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</si>
  <si>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</si>
  <si>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</si>
  <si>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</si>
  <si>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</si>
  <si>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</si>
  <si>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</si>
  <si>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</si>
  <si>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</si>
  <si>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</si>
  <si>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</si>
  <si>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</si>
  <si>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</si>
  <si>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</si>
  <si>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</si>
  <si>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</si>
  <si>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</si>
  <si>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</si>
  <si>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</si>
  <si>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</si>
  <si>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</si>
  <si>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</si>
  <si>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</si>
  <si>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</si>
  <si>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</si>
  <si>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</si>
  <si>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</si>
  <si>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</si>
  <si>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</si>
  <si>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</si>
  <si>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</si>
  <si>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</si>
  <si>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</si>
  <si>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</si>
  <si>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</si>
  <si>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</si>
  <si>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</si>
  <si>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</si>
  <si>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</si>
  <si>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</si>
  <si>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</si>
  <si>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</si>
  <si>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</si>
  <si>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</si>
  <si>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</si>
  <si>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</si>
  <si>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</si>
  <si>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</si>
  <si>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</si>
  <si>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</si>
  <si>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</si>
  <si>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</si>
  <si>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</si>
  <si>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</si>
  <si>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</si>
  <si>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</si>
  <si>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</si>
  <si>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</si>
  <si>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</si>
  <si>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</si>
  <si>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</si>
  <si>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</si>
  <si>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</si>
  <si>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</si>
  <si>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</si>
  <si>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</si>
  <si>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</si>
  <si>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</si>
  <si>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</si>
  <si>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</si>
  <si>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</si>
  <si>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</si>
  <si>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</si>
  <si>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</si>
  <si>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</si>
  <si>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</si>
  <si>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</si>
  <si>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</si>
  <si>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</si>
  <si>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</si>
  <si>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</si>
  <si>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</si>
  <si>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</si>
  <si>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</si>
  <si>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</si>
  <si>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</si>
  <si>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</si>
  <si>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</si>
  <si>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</si>
  <si>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</si>
  <si>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</si>
  <si>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</si>
  <si>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</si>
  <si>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</si>
  <si>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</si>
  <si>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</si>
  <si>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</si>
  <si>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</si>
  <si>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</si>
  <si>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</si>
  <si>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</si>
  <si>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</si>
  <si>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</si>
  <si>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</si>
  <si>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</si>
  <si>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</si>
  <si>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</si>
  <si>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</si>
  <si>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</si>
  <si>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</si>
  <si>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</si>
  <si>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</si>
  <si>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</si>
  <si>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</si>
  <si>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</si>
  <si>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</si>
  <si>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</si>
  <si>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</si>
  <si>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</si>
  <si>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</si>
  <si>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</si>
  <si>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</si>
  <si>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</si>
  <si>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</si>
  <si>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</si>
  <si>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</si>
  <si>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</si>
  <si>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</si>
  <si>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</si>
  <si>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</si>
  <si>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</si>
  <si>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</si>
  <si>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</si>
  <si>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</si>
  <si>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</si>
  <si>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</si>
  <si>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</si>
  <si>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</si>
  <si>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</si>
  <si>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</si>
  <si>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Instituciones informantes
</t>
    </r>
    <r>
      <rPr>
        <i/>
        <sz val="8"/>
        <rFont val="Arial"/>
        <family val="2"/>
      </rPr>
      <t>(Responde: Unidad Estatal de Protección Civil y homóloga)</t>
    </r>
  </si>
  <si>
    <t>PERSONA INFORMANTE BÁSICA</t>
  </si>
  <si>
    <t>FIRMA Y SELLO</t>
  </si>
  <si>
    <t>(Persona titular o servidora pública de la institución designada para atender la solicitud de información del presente módulo,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</si>
  <si>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</si>
  <si>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</si>
  <si>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</si>
  <si>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</si>
  <si>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</si>
  <si>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</si>
  <si>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</si>
  <si>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PERSONA INFORMANTE COMPLEMENTARIA 1</t>
  </si>
  <si>
    <t>(Persona servidora pública -titular o designada- adscrita al área que es la principal productora de la información correspondiente al presente módulo. Nota: en caso de no requerir este tipo de persona informante deje las siguientes celdas en blanco)</t>
  </si>
  <si>
    <t>PERSONA INFORMANTE COMPLEMENTARIA 2</t>
  </si>
  <si>
    <t>(Persona servidora pública -titular o designada- adscrita al área que es la segunda principal productora de la información correspondiente al presente módulo. Nota: en caso de no requerir esta persona informante deje las siguientes celdas en blanco)</t>
  </si>
  <si>
    <t>OBSERVACIONES:</t>
  </si>
  <si>
    <r>
      <t xml:space="preserve">Personas participantes
</t>
    </r>
    <r>
      <rPr>
        <i/>
        <sz val="8"/>
        <rFont val="Arial"/>
        <family val="2"/>
      </rPr>
      <t>(Registrar a las personas servidoras públicas que participaron en la integración de la información y/ o en el llenado de los reactivos que se solicitan en el presente módulo. En caso de que las personas registradas como informantes básica y complementarias hayan integrado información, o llenado algunas preguntas, también deben registrarse en el presente apartado)</t>
    </r>
  </si>
  <si>
    <t>Personas servidoras públicas que participaron en el llenado del módulo</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</si>
  <si>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</si>
  <si>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</si>
  <si>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</si>
  <si>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</si>
  <si>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</si>
  <si>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</si>
  <si>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</si>
  <si>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</si>
  <si>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</si>
  <si>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</si>
  <si>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fuentes secundarias</t>
    </r>
    <r>
      <rPr>
        <i/>
        <sz val="8"/>
        <rFont val="Arial"/>
        <family val="2"/>
      </rPr>
      <t xml:space="preserve"> serían aquellas de las cuales se obtiene el resto de información (cuando hay más de una fuente).</t>
    </r>
  </si>
  <si>
    <r>
      <t xml:space="preserve">En la columna </t>
    </r>
    <r>
      <rPr>
        <b/>
        <i/>
        <sz val="8"/>
        <rFont val="Arial"/>
        <family val="2"/>
      </rPr>
      <t>Nombre de la fuente</t>
    </r>
    <r>
      <rPr>
        <i/>
        <sz val="8"/>
        <rFont val="Arial"/>
        <family val="2"/>
      </rPr>
      <t xml:space="preserve"> debe 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</si>
  <si>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</si>
  <si>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</si>
  <si>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</si>
  <si>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No.</t>
  </si>
  <si>
    <t>Título</t>
  </si>
  <si>
    <t>Nombre(s)</t>
  </si>
  <si>
    <t>Primer apellido</t>
  </si>
  <si>
    <t>Segundo apellido</t>
  </si>
  <si>
    <t>Institución</t>
  </si>
  <si>
    <t>Unidad administrativa de adscripción</t>
  </si>
  <si>
    <t>Cargo o puesto</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</si>
  <si>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</si>
  <si>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</si>
  <si>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</si>
  <si>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</si>
  <si>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</si>
  <si>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</si>
  <si>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</si>
  <si>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</si>
  <si>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</si>
  <si>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</si>
  <si>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</si>
  <si>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</si>
  <si>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</si>
  <si>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</si>
  <si>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</si>
  <si>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</si>
  <si>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</si>
  <si>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</si>
  <si>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</si>
  <si>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</si>
  <si>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OTRA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</si>
  <si>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</si>
  <si>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</si>
  <si>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</si>
  <si>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</si>
  <si>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</si>
  <si>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</si>
  <si>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</si>
  <si>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</si>
  <si>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</si>
  <si>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</si>
  <si>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</si>
  <si>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</si>
  <si>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</si>
  <si>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</si>
  <si>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</si>
  <si>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</si>
  <si>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</si>
  <si>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</si>
  <si>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</si>
  <si>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</si>
  <si>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</si>
  <si>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</si>
  <si>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</si>
  <si>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</si>
  <si>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</si>
  <si>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</si>
  <si>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</si>
  <si>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</si>
  <si>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</si>
  <si>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</si>
  <si>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</si>
  <si>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</si>
  <si>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</si>
  <si>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</si>
  <si>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</si>
  <si>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</si>
  <si>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</si>
  <si>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</si>
  <si>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</si>
  <si>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</si>
  <si>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</si>
  <si>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</si>
  <si>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</si>
  <si>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</si>
  <si>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</si>
  <si>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2025.
</t>
    </r>
    <r>
      <rPr>
        <b/>
        <i/>
        <sz val="8"/>
        <color theme="1"/>
        <rFont val="Arial"/>
        <family val="2"/>
      </rPr>
      <t>Al cierre del año:</t>
    </r>
    <r>
      <rPr>
        <i/>
        <sz val="8"/>
        <color theme="1"/>
        <rFont val="Arial"/>
        <family val="2"/>
      </rPr>
      <t xml:space="preserve"> la información se refiere a lo existente al 31 de diciembre de 2025.
</t>
    </r>
    <r>
      <rPr>
        <b/>
        <i/>
        <sz val="8"/>
        <color theme="1"/>
        <rFont val="Arial"/>
        <family val="2"/>
      </rPr>
      <t>Actualmente:</t>
    </r>
    <r>
      <rPr>
        <i/>
        <sz val="8"/>
        <color theme="1"/>
        <rFont val="Arial"/>
        <family val="2"/>
      </rPr>
      <t xml:space="preserve"> la información se refiere a lo existente al momento del llenado del cuestionario.</t>
    </r>
  </si>
  <si>
    <t xml:space="preserve"> </t>
  </si>
  <si>
    <t>2.- Los catálogos utilizados en el presente cuestionario corresponden a denominaciones estándar, de tal forma que si el nombre de alguna categoría no coincide exactamente con la utilizada en su institución, debe registrar los datos en aquella que sea homóloga.</t>
  </si>
  <si>
    <t>3.-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</si>
  <si>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4.-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</si>
  <si>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5.- No deje celdas en blanco, salvo en los casos en que la instrucción así lo solicite.</t>
  </si>
  <si>
    <t>I.1 Ordenamiento reglamentario</t>
  </si>
  <si>
    <t>1.1.-</t>
  </si>
  <si>
    <t>Indique si al cierre del año 2025 la Ley de Protección Civil u homóloga de su entidad federativa contaba con algún ordenamiento reglamentario. En caso afirmativo, anote la fecha de publicación de dicho ordenamiento, la fecha de su última actualización y el lugar donde se encuentra disponible o, en su defecto, la no disponibilidad del mismo.</t>
  </si>
  <si>
    <t>En caso de que la Ley Estatal de Protección Civil u homóloga no haya contado con algún ordenamiento reglamentario, se haya encontrado en proceso de integración, o no cuente con información para determinarlo, indíquelo en la columna correspondiente conforme al catálogo respectivo y deje el resto de la fila en blanco.</t>
  </si>
  <si>
    <t>En caso de que el ordenamiento reglamentario de la Ley Estatal de Protección Civil u homóloga no se haya publicado a través de algún medio oficial, en el apartado "Fecha de publicación" anote la fecha de expedición o elaboración del mismo. De ser este el caso, explique dicha situación en el recuadro que se encuentra en la parte inferior de la tabla de respuesta.</t>
  </si>
  <si>
    <t>En caso de que el ordenamiento reglamentario de la Ley Estatal de Protección Civil u homóloga no se haya actualizado desde su publicación, anote una "X" en la columna "No se ha actualizado" y deje el resto de las columnas del apartado "Fecha de última actualización" en blanco.</t>
  </si>
  <si>
    <t>De ser el caso, la fecha registrada en el apartado "Fecha de última actualización" debe ser posterior a la reportada en el apartado "Fecha de publicación". En caso de que esta instrucción no le aplique, justifíquelo en el recuadro que se encuentra al final de la tabla de respuesta.</t>
  </si>
  <si>
    <t>En caso de que la Ley Estatal de Protección Civil u homóloga haya contado con algún ordenamiento reglamentario, pero este no se encuentre disponible en línea, en la columna "Sitio donde se encuentra disponible (URL)" anote "NA" (No aplica).</t>
  </si>
  <si>
    <t>inst 1</t>
  </si>
  <si>
    <t>inst 2</t>
  </si>
  <si>
    <t>FECHA DE PUBLICACION</t>
  </si>
  <si>
    <t>FECHA DE ULTIMA ACTUALIZACION</t>
  </si>
  <si>
    <t>inst 4</t>
  </si>
  <si>
    <r>
      <t xml:space="preserve">¿La Ley Estatal de Protección Civil u homóloga contaba con algún ordenamiento reglamentario?
</t>
    </r>
    <r>
      <rPr>
        <i/>
        <sz val="8"/>
        <color theme="1"/>
        <rFont val="Arial"/>
        <family val="2"/>
      </rPr>
      <t>(1. Sí / 2. En proceso de integración / 3. No / 9. No identificado)</t>
    </r>
  </si>
  <si>
    <t xml:space="preserve">Fecha de publicación </t>
  </si>
  <si>
    <t>Fecha de última actualización</t>
  </si>
  <si>
    <t>Sitio donde se encuentra disponible (URL)</t>
  </si>
  <si>
    <t xml:space="preserve">BLOQUEO COD 2,9 </t>
  </si>
  <si>
    <t>BLOQUEO COD X NO ACTUALIZADO</t>
  </si>
  <si>
    <t>BLANCOS</t>
  </si>
  <si>
    <t>VERIFICACION FECHAS</t>
  </si>
  <si>
    <t>VAL_DIA</t>
  </si>
  <si>
    <t>VAL_MES</t>
  </si>
  <si>
    <t>VAL_AÑO</t>
  </si>
  <si>
    <t>COMP_FECHA</t>
  </si>
  <si>
    <r>
      <t xml:space="preserve">Día 
</t>
    </r>
    <r>
      <rPr>
        <i/>
        <sz val="8"/>
        <rFont val="Arial"/>
        <family val="2"/>
      </rPr>
      <t>(dd)</t>
    </r>
  </si>
  <si>
    <r>
      <t xml:space="preserve">Mes 
</t>
    </r>
    <r>
      <rPr>
        <i/>
        <sz val="8"/>
        <rFont val="Arial"/>
        <family val="2"/>
      </rPr>
      <t>(mm)</t>
    </r>
  </si>
  <si>
    <r>
      <t xml:space="preserve">Año
</t>
    </r>
    <r>
      <rPr>
        <i/>
        <sz val="8"/>
        <rFont val="Arial"/>
        <family val="2"/>
      </rPr>
      <t>(aaaa)</t>
    </r>
  </si>
  <si>
    <t>No se ha actualizado</t>
  </si>
  <si>
    <t>En caso de tener algún comentario u observación al dato registrado en la respuesta de la presente pregunta, o los datos que derivan de la misma, favor de anotarlo en el siguiente espacio. De lo contrario, déjelo en blanco.</t>
  </si>
  <si>
    <t>I.2 Planes y programas estatales en materia de protección civil</t>
  </si>
  <si>
    <t>Instrucción general para las preguntas de la subsección:</t>
  </si>
  <si>
    <t>1.- En caso de que seleccione el código "2", "3" o "9" en la columna "¿Contaba con el plan o programa estatal en materia de protección civil?" del numeral 1 de la pregunta 1.2, pase a la pregunta 1.8.</t>
  </si>
  <si>
    <t>Glosario de la subsección:</t>
  </si>
  <si>
    <r>
      <t xml:space="preserve">1.- </t>
    </r>
    <r>
      <rPr>
        <b/>
        <i/>
        <sz val="8"/>
        <rFont val="Arial"/>
        <family val="2"/>
      </rPr>
      <t>Gestión Integral de Riesgos.</t>
    </r>
    <r>
      <rPr>
        <i/>
        <sz val="8"/>
        <rFont val="Arial"/>
        <family val="2"/>
      </rPr>
      <t xml:space="preserve"> Se refiere al conjunto de acciones encaminadas a la identificación, análisis, evaluación, control y reducción de los riesgos, considerándolos por su origen multifactorial y en un proceso permanente de construcción, que involucra a los tres ámbitos de gobierno, así como a los sectores de la sociedad, facilitando con ello la realización de acciones dirigidas a la creación e implementación de políticas públicas, estrategias y procedimientos integrados al logro de pautas de desarrollo sostenible que combatan las causas estructurales de los desastres, y fortalezcan las capacidades de resiliencia o resistencia de la sociedad. Involucra las siguientes etapas: identificación de los riesgos y/ o su proceso de formación, previsión, prevención, mitigación, preparación, auxilio, recuperación y reconstrucción.</t>
    </r>
  </si>
  <si>
    <r>
      <t xml:space="preserve">2.- </t>
    </r>
    <r>
      <rPr>
        <b/>
        <i/>
        <sz val="8"/>
        <color theme="1"/>
        <rFont val="Arial"/>
        <family val="2"/>
      </rPr>
      <t xml:space="preserve">Instituciones extranjeras o internacionales de protección civil. </t>
    </r>
    <r>
      <rPr>
        <i/>
        <sz val="8"/>
        <color theme="1"/>
        <rFont val="Arial"/>
        <family val="2"/>
      </rPr>
      <t>Se refiere a aquellas organizaciones que desarrollan funciones de protección civil pertenecientes a un Estado distinto al mexicano, o bien, son resultado de la cooperación de múltiples países. Un ejemplo de instituciones extranjeras de protección civil son las unidades de protección civil de otros Estados, mientras que algunas instituciones internacionales de protección civil son la Organización de Bomberos Americanos y la Asociación Internacional de Bomberos y Rescate.</t>
    </r>
  </si>
  <si>
    <r>
      <t xml:space="preserve">3.- </t>
    </r>
    <r>
      <rPr>
        <b/>
        <i/>
        <sz val="8"/>
        <rFont val="Arial"/>
        <family val="2"/>
      </rPr>
      <t>Organismos internacionales.</t>
    </r>
    <r>
      <rPr>
        <i/>
        <sz val="8"/>
        <rFont val="Arial"/>
        <family val="2"/>
      </rPr>
      <t xml:space="preserve"> 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r>
  </si>
  <si>
    <r>
      <t xml:space="preserve">4.- </t>
    </r>
    <r>
      <rPr>
        <b/>
        <i/>
        <sz val="8"/>
        <rFont val="Arial"/>
        <family val="2"/>
      </rPr>
      <t>Organizaciones de la sociedad civil.</t>
    </r>
    <r>
      <rPr>
        <i/>
        <sz val="8"/>
        <rFont val="Arial"/>
        <family val="2"/>
      </rPr>
      <t xml:space="preserve"> Se refiere a aquellas organizaciones no gubernamentales a través de las cuales la ciudadanía se organiza en torno a objetivos y temas de interés particulares a efecto de incidir en los asuntos públicos relacionados con estos.</t>
    </r>
  </si>
  <si>
    <r>
      <t xml:space="preserve">5.- </t>
    </r>
    <r>
      <rPr>
        <b/>
        <i/>
        <sz val="8"/>
        <color theme="1"/>
        <rFont val="Arial"/>
        <family val="2"/>
      </rPr>
      <t>Plan Estatal de Emergencia o de Contingencia u homólogo.</t>
    </r>
    <r>
      <rPr>
        <i/>
        <sz val="8"/>
        <color theme="1"/>
        <rFont val="Arial"/>
        <family val="2"/>
      </rPr>
      <t xml:space="preserve"> Se refiere al instrumento que tiene como objetivo organizar las acciones, personas, servicios y recursos disponibles para la atención del desastre, con base en la evaluación de riesgos, la disponibilidad de recursos materiales y humanos, la preparación de la comunidad, la capacidad de respuesta local e internacional, entre otros.</t>
    </r>
  </si>
  <si>
    <r>
      <t xml:space="preserve">6.- </t>
    </r>
    <r>
      <rPr>
        <b/>
        <i/>
        <sz val="8"/>
        <color theme="1"/>
        <rFont val="Arial"/>
        <family val="2"/>
      </rPr>
      <t xml:space="preserve">Plan o Programa Estatal de Protección Civil u homólogo. </t>
    </r>
    <r>
      <rPr>
        <i/>
        <sz val="8"/>
        <color theme="1"/>
        <rFont val="Arial"/>
        <family val="2"/>
      </rPr>
      <t>Se refiere al instrumento de planeación de largo plazo que, basado en un diagnóstico de los riesgos en el territorio, establece los objetivos, las políticas, las estrategias, las líneas de acción y los recursos necesarios para definir el curso de acción destinado a la atención de las situaciones generadas por el impacto de las calamidades en la población, sus bienes, la planta productiva y el entorno; determinando a su vez las instancias participantes, sus responsabilidades, relaciones y facultades.</t>
    </r>
  </si>
  <si>
    <r>
      <t xml:space="preserve">7.- </t>
    </r>
    <r>
      <rPr>
        <b/>
        <i/>
        <sz val="8"/>
        <color theme="1"/>
        <rFont val="Arial"/>
        <family val="2"/>
      </rPr>
      <t>Población en contexto de movilidad.</t>
    </r>
    <r>
      <rPr>
        <i/>
        <sz val="8"/>
        <color theme="1"/>
        <rFont val="Arial"/>
        <family val="2"/>
      </rPr>
      <t xml:space="preserve"> Se refiere a las personas que, dependiendo de su situación, pueden ser identificadas como migrantes, refugiadas o desplazadas; mismas que se encuentran en contexto de movilidad irregular y, por tanto, en una situación de particular vulnerabilidad.</t>
    </r>
  </si>
  <si>
    <r>
      <t xml:space="preserve">8.- </t>
    </r>
    <r>
      <rPr>
        <b/>
        <i/>
        <sz val="8"/>
        <color theme="1"/>
        <rFont val="Arial"/>
        <family val="2"/>
      </rPr>
      <t xml:space="preserve">Pueblos y barrios originarios. </t>
    </r>
    <r>
      <rPr>
        <i/>
        <sz val="8"/>
        <color theme="1"/>
        <rFont val="Arial"/>
        <family val="2"/>
      </rPr>
      <t>Se refiere a aquellos que descienden de poblaciones asentadas en un territorio determinado, y cuyas raíces datan desde antes del establecimiento de las fronteras actuales. Preservan sus instituciones sociales, económicas, culturales y políticas, así como ciertas tradiciones, sistemas normativos, territorialidad y cosmovisión. Los barrios originarios se identifican como subdivisiones territoriales de los pueblos originarios.</t>
    </r>
  </si>
  <si>
    <t>1.2.-</t>
  </si>
  <si>
    <t>Indique los planes o programas estatales en materia de protección civil con los que contaba al cierre del año 2025 su entidad federativa. Por cada uno de estos, anote la fecha de su publicación, la fecha de su última actualización y el lugar donde se encuentra disponible o, en su defecto, la no disponibilidad del mismo.</t>
  </si>
  <si>
    <t>En caso de que no haya contado con determinado plan o programa estatal en materia de protección civil, se haya encontrado en proceso de integración, o no cuente con información para determinarlo, indíquelo en la columna correspondiente conforme al catálogo respectivo y deje el resto de la fila en blanco.</t>
  </si>
  <si>
    <t>En caso de que determinado plan o programa estatal en materia de protección civil no se haya publicado a través de algún medio oficial, en el apartado "Fecha de publicación" anote la fecha de expedición o elaboración del mismo. De ser este el caso, explique dicha situación en el recuadro que se encuentra en la parte inferior de la tabla de respuesta.</t>
  </si>
  <si>
    <t>En caso de que determinado plan o programa estatal en materia de protección civil no se haya actualizado desde su publicación, anote una "X" en la columna "No se ha actualizado" y deje el resto de las columnas del apartado "Fecha de última actualización" en blanco.</t>
  </si>
  <si>
    <t>Para cada plan o programa estatal en materia de protección civil, y de ser el caso, la fecha registrada en el apartado "Fecha de última actualización" debe ser posterior a la reportada en el apartado "Fecha de publicación". En caso de que esta instrucción no le aplique, justifíquelo en el recuadro que se encuentra al final de la tabla de respuesta.</t>
  </si>
  <si>
    <t>En caso de que haya contado con determinado plan o programa estatal en materia de protección civil, pero este no se encuentre disponible en línea, en la columna "Sitio donde se encuentra disponible (URL)" anote "NA" (No aplica).</t>
  </si>
  <si>
    <t>Planes o programas estatales en materia de protección civil</t>
  </si>
  <si>
    <r>
      <rPr>
        <b/>
        <sz val="9"/>
        <rFont val="Arial"/>
        <family val="2"/>
      </rPr>
      <t xml:space="preserve">¿Contaba con el plan o programa estatal en materia de protección civil?
</t>
    </r>
    <r>
      <rPr>
        <i/>
        <sz val="8"/>
        <rFont val="Arial"/>
        <family val="2"/>
      </rPr>
      <t>(1. Sí / 2. En proceso de integración / 3. No / 9. No identificado)</t>
    </r>
  </si>
  <si>
    <t>Plan o Programa Estatal de Protección Civil u homólogo</t>
  </si>
  <si>
    <t>Plan Estatal de Emergencia o de Contingencia u homólogo</t>
  </si>
  <si>
    <t>1.3.-</t>
  </si>
  <si>
    <t>Señale los temas o ejes rectores que conforman el Plan o Programa Estatal de Protección Civil u homólogo.</t>
  </si>
  <si>
    <t>Seleccione con una "X" el o los códigos que correspondan.</t>
  </si>
  <si>
    <t>inst gral.I.2 1</t>
  </si>
  <si>
    <t>Temas o Ejes rectores - Val. Especifique Claves</t>
  </si>
  <si>
    <t>En caso de que seleccione el código "99" no puede seleccionar otro código.</t>
  </si>
  <si>
    <t>BLOQUEO COD 2,9  P.1.2</t>
  </si>
  <si>
    <t>BLOQUEO COD 99</t>
  </si>
  <si>
    <t>PALABRAS CLAVE</t>
  </si>
  <si>
    <t>NUMERALES / OPCIONES</t>
  </si>
  <si>
    <t>RESPUESTA COINCIDENCIA</t>
  </si>
  <si>
    <t>MENSAJE</t>
  </si>
  <si>
    <t>zonas,desastre,emergencia</t>
  </si>
  <si>
    <t>1. Identificación de zonas propensas a desastres o emergencias</t>
  </si>
  <si>
    <t>tratamiento,atencion,analisis,evaluacion,desastre,emergencia</t>
  </si>
  <si>
    <t>2. Tratamiento, atención, análisis y evaluación de desastres o emergencias</t>
  </si>
  <si>
    <t>politica,estrategia,prevencion</t>
  </si>
  <si>
    <t>3. Establecimiento de políticas y estrategias de prevención</t>
  </si>
  <si>
    <t>plan,desarrollo,urbano</t>
  </si>
  <si>
    <t>4. Mejoramiento de la toma de decisiones en relación con los planes de desarrollo urbano</t>
  </si>
  <si>
    <t>autoproteccion,orientacion,concientiza,poblacion,riesgo</t>
  </si>
  <si>
    <t>5. Cultura de la autoprotección a través de la orientación y concientización de la población sobre el riesgo</t>
  </si>
  <si>
    <t>seguro,infraestructura,desastre,emergencia</t>
  </si>
  <si>
    <t>6. Mejorar la calidad en la contratación de seguros para la infraestructura pública en caso de desastres o emergencias</t>
  </si>
  <si>
    <t>plan,programa</t>
  </si>
  <si>
    <t>7. Evaluación del plan o programa</t>
  </si>
  <si>
    <t>proteccion,civil,institucion,gubernamental</t>
  </si>
  <si>
    <t>8. Unidades internas de protección civil en las instituciones gubernamentales</t>
  </si>
  <si>
    <t>formacion,capacitacion,servidor,publico</t>
  </si>
  <si>
    <t>9. Esquemas de formación y capacitación a personas servidoras públicas</t>
  </si>
  <si>
    <t>esquema,formacion,capacitacion,poblacio</t>
  </si>
  <si>
    <t>10. Esquemas de formación y capacitación a la población</t>
  </si>
  <si>
    <t>comunicación,sociedad</t>
  </si>
  <si>
    <t>11. Mecanismos de comunicación permanentes con la sociedad</t>
  </si>
  <si>
    <t>comunicación,desastre,emergencia</t>
  </si>
  <si>
    <t>12. Mecanismos de comunicación con la sociedad ante desastres o emergencias</t>
  </si>
  <si>
    <t>coordinacion,institucion</t>
  </si>
  <si>
    <t>13. Mecanismos de coordinación institucional</t>
  </si>
  <si>
    <t>asentamiento,humano,zona,riesgo</t>
  </si>
  <si>
    <t>14. Medidas de seguridad para asentamientos humanos establecidos en zonas de riesgo</t>
  </si>
  <si>
    <t>cambio,climatico</t>
  </si>
  <si>
    <t>15. Pronóstico de escenarios relacionados con el cambio climático</t>
  </si>
  <si>
    <t>grupo,poblacion,vulnerable</t>
  </si>
  <si>
    <t>16. Atención prioritaria de grupos de población vulnerable</t>
  </si>
  <si>
    <t>genero,derecho,mujer</t>
  </si>
  <si>
    <t>17. Igualdad de género y/ o derechos de las mujeres</t>
  </si>
  <si>
    <r>
      <t xml:space="preserve">18. Otros temas o ejes rectores </t>
    </r>
    <r>
      <rPr>
        <i/>
        <sz val="8"/>
        <color theme="1"/>
        <rFont val="Arial"/>
        <family val="2"/>
      </rPr>
      <t>(especifique)</t>
    </r>
  </si>
  <si>
    <t>99. No identificado</t>
  </si>
  <si>
    <t>inst 3</t>
  </si>
  <si>
    <t>1.4.-</t>
  </si>
  <si>
    <t>Señale los grupos de población vulnerable considerados de atención prioritaria en el Plan o Programa Estatal de Protección Civil u homólogo.</t>
  </si>
  <si>
    <t>BLOQUEO COD 16 P.1.3</t>
  </si>
  <si>
    <t>Poblacion Vulnerable - Val. Especifique Claves</t>
  </si>
  <si>
    <t>En caso de que no haya seleccionado el código "16" en la pregunta anterior, no puede registrar información en el presente reactivo.</t>
  </si>
  <si>
    <t>mujer</t>
  </si>
  <si>
    <t>1. Mujeres</t>
  </si>
  <si>
    <t>niñ,adolescente</t>
  </si>
  <si>
    <t>2. Niñas, niños y personas adolescentes</t>
  </si>
  <si>
    <t>juventud</t>
  </si>
  <si>
    <t>3. Juventudes</t>
  </si>
  <si>
    <t>adult,mayor</t>
  </si>
  <si>
    <t>4. Personas adultas mayores</t>
  </si>
  <si>
    <t>discapacidad</t>
  </si>
  <si>
    <t>5. Personas con discapacidad</t>
  </si>
  <si>
    <t>movilidad</t>
  </si>
  <si>
    <t>6. Población en contexto de movilidad</t>
  </si>
  <si>
    <t>pobreza</t>
  </si>
  <si>
    <t>7. Población en situación de pobreza</t>
  </si>
  <si>
    <t>situacion,calle</t>
  </si>
  <si>
    <t>8. Personas en situación de calle</t>
  </si>
  <si>
    <t>afromexican,afrodescendiente</t>
  </si>
  <si>
    <t>9. Población afromexicana y afrodescendiente</t>
  </si>
  <si>
    <t>pueblo,comunidad,indigena</t>
  </si>
  <si>
    <t>10. Pueblos y comunidades indígenas</t>
  </si>
  <si>
    <t>pueblo,barrio,originario</t>
  </si>
  <si>
    <t>11. Pueblos y barrios originarios</t>
  </si>
  <si>
    <r>
      <t xml:space="preserve">12. Otros grupos de población vulnerable </t>
    </r>
    <r>
      <rPr>
        <i/>
        <sz val="8"/>
        <rFont val="Arial"/>
        <family val="2"/>
      </rPr>
      <t>(especifique)</t>
    </r>
  </si>
  <si>
    <t>1.5.-</t>
  </si>
  <si>
    <t>Señale el tipo de instituciones que forman parte de los mecanismos de coordinación institucional considerados en el Plan o Programa Estatal de Protección Civil u homólogo.</t>
  </si>
  <si>
    <t>Tipo Institucion- Val. Especifique Claves</t>
  </si>
  <si>
    <t>En caso de que no haya seleccionado el código "13" en la pregunta 1.3, no puede registrar información en el presente reactivo.</t>
  </si>
  <si>
    <t>BLOQUEO COD 13 P.1.3</t>
  </si>
  <si>
    <t>proteccion,civil</t>
  </si>
  <si>
    <t>1. Coordinación Nacional de Protección Civil</t>
  </si>
  <si>
    <t>defensa,nacional</t>
  </si>
  <si>
    <t>2. Secretaría de la Defensa Nacional</t>
  </si>
  <si>
    <t>marina</t>
  </si>
  <si>
    <t>3. Secretaría de Marina</t>
  </si>
  <si>
    <t>guardia,nacional</t>
  </si>
  <si>
    <t>4. Guardia Nacional</t>
  </si>
  <si>
    <t>proteccion,civil,homolog,entidad,federativ</t>
  </si>
  <si>
    <t>5. Unidad de Protección Civil u homóloga de otra(s) entidad(es) federativa(s)</t>
  </si>
  <si>
    <t>proteccion,civil,homologa,municipio,demarcacion,territori,entidad,federativ</t>
  </si>
  <si>
    <t>6. Unidad de Protección Civil u homóloga de algún(os) municipio(s) o demarcación(es) territorial(es) de la entidad federativa</t>
  </si>
  <si>
    <t>7. Unidad de Protección Civil u homóloga de algún(os) municipio(s) o demarcación(es) territorial(es) de otra(s) entidad(es) federativa(s)</t>
  </si>
  <si>
    <t>extranjer,internacion,proteccion,civil</t>
  </si>
  <si>
    <t>8. Instituciones extranjeras o internacionales de protección civil</t>
  </si>
  <si>
    <t>organismo,internacion</t>
  </si>
  <si>
    <t>9. Organismos internacionales</t>
  </si>
  <si>
    <t>organización,sociedad,civil</t>
  </si>
  <si>
    <t>10. Organizaciones de la sociedad civil</t>
  </si>
  <si>
    <t>universidad,institucion,academica</t>
  </si>
  <si>
    <t>11. Universidades o instituciones académicas</t>
  </si>
  <si>
    <t>religion,cultural,human</t>
  </si>
  <si>
    <t>12. Asociaciones religiosas, culturales o humanitarias</t>
  </si>
  <si>
    <t>sector,privado</t>
  </si>
  <si>
    <t>13. Organizaciones del sector privado</t>
  </si>
  <si>
    <t xml:space="preserve">   </t>
  </si>
  <si>
    <t xml:space="preserve">  </t>
  </si>
  <si>
    <r>
      <t xml:space="preserve">14. Otro tipo de instituciones </t>
    </r>
    <r>
      <rPr>
        <i/>
        <sz val="8"/>
        <color theme="1"/>
        <rFont val="Arial"/>
        <family val="2"/>
      </rPr>
      <t>(especifique)</t>
    </r>
  </si>
  <si>
    <t>1.6.-</t>
  </si>
  <si>
    <t>Señale las etapas para atender el ciclo de Gestión Integral de Riesgos consideradas en el Plan o Programa Estatal de Protección Civil u homólogo.</t>
  </si>
  <si>
    <t>Etapa- Val. Especifique Claves</t>
  </si>
  <si>
    <t>BLOQUEO COD 9</t>
  </si>
  <si>
    <t>En caso de que seleccione el código "9" o "99" no puede seleccionar otro código.</t>
  </si>
  <si>
    <t>riesgo,proceso,formacion</t>
  </si>
  <si>
    <t>1. Identificación de los riesgos y/ o su proceso de formación</t>
  </si>
  <si>
    <t>prevision</t>
  </si>
  <si>
    <t>2. Previsión</t>
  </si>
  <si>
    <t>prevencion</t>
  </si>
  <si>
    <t>3. Prevención</t>
  </si>
  <si>
    <t>mitigacion</t>
  </si>
  <si>
    <t>4. Mitigación</t>
  </si>
  <si>
    <t>preparacion</t>
  </si>
  <si>
    <t>5. Preparación</t>
  </si>
  <si>
    <t>auxilio</t>
  </si>
  <si>
    <t>6. Auxilio</t>
  </si>
  <si>
    <t>recuperacion,reconstruccion</t>
  </si>
  <si>
    <r>
      <t xml:space="preserve">7. Recuperación y reconstrucción </t>
    </r>
    <r>
      <rPr>
        <i/>
        <sz val="8"/>
        <color theme="1"/>
        <rFont val="Arial"/>
        <family val="2"/>
      </rPr>
      <t>(incluyendo la continuidad de operaciones)</t>
    </r>
  </si>
  <si>
    <r>
      <t xml:space="preserve">8. Otras etapas </t>
    </r>
    <r>
      <rPr>
        <i/>
        <sz val="8"/>
        <color theme="1"/>
        <rFont val="Arial"/>
        <family val="2"/>
      </rPr>
      <t>(especifique)</t>
    </r>
  </si>
  <si>
    <t>9. No contaba con el ciclo de Gestión Integral de Riesgos</t>
  </si>
  <si>
    <t>1.7.-</t>
  </si>
  <si>
    <t>Señale las estrategias para la reducción de riesgos o vulnerabilidades ante fenómenos perturbadores consideradas en el Plan o Programa Estatal de Protección Civil u homólogo.</t>
  </si>
  <si>
    <t>Estrategia- Val. Especifique Claves</t>
  </si>
  <si>
    <t>BLOQUEO COD 12</t>
  </si>
  <si>
    <t>En caso de que seleccione el código "12" o "99" no puede seleccionar otro código.</t>
  </si>
  <si>
    <t>programa,especial,proteccion,civil</t>
  </si>
  <si>
    <t>1. Revisión de los programas especiales de protección civil</t>
  </si>
  <si>
    <t>plan,atencion,emergencia</t>
  </si>
  <si>
    <t>2. Revisión de los planes de atención de emergencias</t>
  </si>
  <si>
    <t>infraestructura,sistema,equipo,herramienta,alerta</t>
  </si>
  <si>
    <t>3. Adquisición y/ o actualización de infraestructura, sistemas, equipos y otras herramientas de alerta temprana</t>
  </si>
  <si>
    <t>infraestructura,publica,existente</t>
  </si>
  <si>
    <t>4. Identificación y clasificación de la condición de la infraestructura pública existente</t>
  </si>
  <si>
    <t>plan,respuesta,publico,privado</t>
  </si>
  <si>
    <t>5. Armonización de planes de respuesta públicos y privados</t>
  </si>
  <si>
    <t>plan,protocolo,comercial,provision,servicio,escencial</t>
  </si>
  <si>
    <r>
      <t xml:space="preserve">6. Desarrollo de planes y protocolos de continuidad comercial para la provisión de servicios esenciales </t>
    </r>
    <r>
      <rPr>
        <i/>
        <sz val="8"/>
        <color theme="1"/>
        <rFont val="Arial"/>
        <family val="2"/>
      </rPr>
      <t>(salud, manejo de desechos, electricidad, agua, suministros de emergencia y limpieza de escombros)</t>
    </r>
  </si>
  <si>
    <t>personal,tecnico,gestion,desastre,dato,generacion,evaluacion,vulnerabilidad,ambiental,daño</t>
  </si>
  <si>
    <t>7. Fortalecimiento de la capacidad del personal técnico en gestión de desastres, gestión de datos y generación de evaluaciones de vulnerabilidad ambiental y de daños</t>
  </si>
  <si>
    <t>identificacion,area,investigacion</t>
  </si>
  <si>
    <t>8. Fortalecimiento de la identificación de áreas prioritarias de investigación</t>
  </si>
  <si>
    <t>diseño,proyecto,prevencion,desastre</t>
  </si>
  <si>
    <t>9. Diseño de proyectos de prevención de desastres</t>
  </si>
  <si>
    <t>obra,mitigacion,reduccion,riesgo,desastre</t>
  </si>
  <si>
    <t>10. Diseño de obras para la mitigación o reducción del riesgo de desastres</t>
  </si>
  <si>
    <r>
      <t xml:space="preserve">11. Otras estrategias </t>
    </r>
    <r>
      <rPr>
        <i/>
        <sz val="8"/>
        <color theme="1"/>
        <rFont val="Arial"/>
        <family val="2"/>
      </rPr>
      <t>(especifique)</t>
    </r>
  </si>
  <si>
    <t>12. No consideraba estrategias para la reducción de riesgos o vulnerabilidades ante fenómenos perturbadores</t>
  </si>
  <si>
    <t>1.8.-</t>
  </si>
  <si>
    <t>Indique los planes o programas estatales en materia de protección civil a los que durante el año 2025 les fue realizada alguna evaluación. Por cada uno de estos, anote el nombre de la(s) autoridad(es) o asociación(es) que realizaron dicha evaluación.</t>
  </si>
  <si>
    <t>Para cada plan o programa estatal en materia de protección civil, en caso de que haya seleccionado el código "2", "3" o "9" en la columna "¿Contaba con el plan o programa estatal en materia de protección civil?" de la pregunta 1.2, no puede registrar información en el presente reactivo.</t>
  </si>
  <si>
    <t>En caso de que a determinado plan o programa estatal en materia de protección civil no le haya sido realizada alguna evaluación, o no cuente con información para determinarlo, indíquelo en la columna correspondiente conforme al catálogo respectivo y deje el resto de la fila en blanco.</t>
  </si>
  <si>
    <t>Para cada plan o programa estatal en materia de protección civil, en caso de que le haya sido realizada más de una evaluación, debe considerar la más reciente.</t>
  </si>
  <si>
    <t>Para cada plan o programa estatal en materia de protección civil, en caso de que la evaluación haya sido realizada por más de una autoridad o asociación, debe registrar el nombre de cada una de estas.</t>
  </si>
  <si>
    <t>El nombre de las autoridades o asociaciones debe registrarse en mayúsculas, sin comillas ni signos de acentuación, puntuación, paréntesis y abreviaturas.</t>
  </si>
  <si>
    <t>BLOQUEO COD 2,9 P.1.2</t>
  </si>
  <si>
    <t>BLOQUEO COD 2,9</t>
  </si>
  <si>
    <r>
      <rPr>
        <b/>
        <sz val="9"/>
        <rFont val="Arial"/>
        <family val="2"/>
      </rPr>
      <t>¿Le fue realizada alguna evaluación?</t>
    </r>
    <r>
      <rPr>
        <sz val="9"/>
        <rFont val="Arial"/>
        <family val="2"/>
      </rPr>
      <t xml:space="preserve">
</t>
    </r>
    <r>
      <rPr>
        <i/>
        <sz val="8"/>
        <rFont val="Arial"/>
        <family val="2"/>
      </rPr>
      <t>(1. Sí / 2. No / 9. No identificado)</t>
    </r>
  </si>
  <si>
    <t>Nombre de la(s) autoridad(es) o asociación(es) que realizaron la evaluación</t>
  </si>
  <si>
    <t>Validacion Mayusc</t>
  </si>
  <si>
    <t>I.3 Programas especiales de protección civil</t>
  </si>
  <si>
    <t>1.- En caso de que haya seleccionado el código "1" en la pregunta 1.7, únicamente puede seleccionar el código "1" en la columna "¿Cuenta con algún programa especial de protección civil?" de la pregunta 1.9. En caso de que esta instrucción no le aplique, justifíquelo en el recuadro que se encuentra al final de la tabla de respuesta de la pregunta 1.9.</t>
  </si>
  <si>
    <r>
      <t xml:space="preserve">1.- </t>
    </r>
    <r>
      <rPr>
        <b/>
        <i/>
        <sz val="8"/>
        <rFont val="Arial"/>
        <family val="2"/>
      </rPr>
      <t>Programas especiales de protección civil.</t>
    </r>
    <r>
      <rPr>
        <i/>
        <sz val="8"/>
        <rFont val="Arial"/>
        <family val="2"/>
      </rPr>
      <t xml:space="preserve"> Se refiere a aquellos que tienen como objetivo establecer, bajo un marco de coordinación institucional, las estrategias y acciones para la prevención, la atención de necesidades, el auxilio y la recuperación de la población expuesta; de conformidad con lo establecido en las disposiciones normativas aplicables.</t>
    </r>
  </si>
  <si>
    <t>1.9.-</t>
  </si>
  <si>
    <t>Indique si actualmente su entidad federativa cuenta con algún programa especial de protección civil. En caso afirmativo, anote el total de programas especiales de protección civil con los que cuenta.</t>
  </si>
  <si>
    <t>En caso de que no cuente con algún programa especial de protección civil, se encuentre en proceso de integración, o no cuente con información para determinarlo, indíquelo en la columna correspondiente conforme al catálogo respectivo y deje el resto de la fila en blanco.</t>
  </si>
  <si>
    <t>inst gral.I.3 1</t>
  </si>
  <si>
    <t xml:space="preserve">BLOQUEO COD 1 P.1.7 </t>
  </si>
  <si>
    <t>PREG.PIVOTE PROGRAMAS</t>
  </si>
  <si>
    <r>
      <t xml:space="preserve">¿Cuenta con algún programa especial de protección civil?
</t>
    </r>
    <r>
      <rPr>
        <i/>
        <sz val="8"/>
        <rFont val="Arial"/>
        <family val="2"/>
      </rPr>
      <t>(1. Sí / 2. En proceso de integración / 3. No / 9. No identificado)</t>
    </r>
  </si>
  <si>
    <t>Programas especiales de protección civil</t>
  </si>
  <si>
    <t>1.10.-</t>
  </si>
  <si>
    <t>Anote el nombre de cada uno de los programas especiales de protección civil con los que cuenta actualmente su entidad federativa. Por cada uno de estos, señale el tema o asunto principal que atiende y, de ser el caso, el o los temas o asuntos secundarios atendidos; utilizando para tal efecto el catálogo que se presenta en la parte inferior de la siguiente tabla. Asimismo, anote la fecha de su publicación, la fecha de su última actualización y el lugar donde se encuentra disponible o, en su defecto, la no disponibilidad del mismo.</t>
  </si>
  <si>
    <t>En caso de que haya seleccionado el código "2", "3" o "9" en la columna "¿Cuenta con algún programa especial de protección civil?" de la pregunta anterior, no puede registrar información en el presente reactivo.</t>
  </si>
  <si>
    <t>El nombre de los programas especiales de protección civil debe registrarse en mayúsculas, sin comillas ni signos de acentuación, puntuación, paréntesis y abreviaturas.</t>
  </si>
  <si>
    <t>En caso de que determinado programa especial de protección civil atienda dos o más temas o asuntos establecidos en el catálogo correspondiente, en la columna "Principal" debe registrar el código del tema o asunto que atienda de forma directa y/ o se encuentre de forma explícita en su objetivo; mientras que el resto debe registrarlos en las columnas "Secundario(s)", iniciando de izquierda a derecha.</t>
  </si>
  <si>
    <t>En caso de que determinado programa especial de protección civil no se haya publicado a través de algún medio oficial, en el apartado "Fecha de publicación" anote la fecha de expedición o elaboración del mismo. De ser este el caso, explique dicha situación en el recuadro que se encuentra en la parte inferior del catálogo de respuesta.</t>
  </si>
  <si>
    <t>En caso de que determinado programa especial de protección civil no se haya actualizado desde su publicación, anote una "X" en la columna "No se ha actualizado" y deje el resto de las columnas del apartado "Fecha de última actualización" en blanco.</t>
  </si>
  <si>
    <t>Para cada programa especial de protección civil, y de ser el caso, la fecha registrada en el apartado "Fecha de última actualización" debe ser posterior a la reportada en el apartado "Fecha de publicación". En caso de que esta instrucción no le aplique, justifíquelo en el recuadro que se encuentra al final del catálogo de respuesta.</t>
  </si>
  <si>
    <t>En caso de que determinado programa especial de protección civil no se encuentre disponible en línea, en la columna "Sitio donde se encuentra disponible (URL)" anote "NA" (No aplica).</t>
  </si>
  <si>
    <t>La cantidad de programas especiales de protección civil que registre debe ser igual a la cantidad reportada como respuesta en la columna "Programas especiales de protección civil" de la pregunta anterior.</t>
  </si>
  <si>
    <t>En caso de que seleccione el código "12" en alguna de las columnas del apartado "Tema o asunto atendido", debe anotar el nombre de dicho(s) tema(s) o asunto(s) en el recuadro destinado para tal efecto que se encuentra al final de la tabla de respuesta.</t>
  </si>
  <si>
    <t>Nombre de los programas especiales de protección civil</t>
  </si>
  <si>
    <r>
      <t xml:space="preserve">Tema o asunto atendido
</t>
    </r>
    <r>
      <rPr>
        <i/>
        <sz val="8"/>
        <color theme="1"/>
        <rFont val="Arial"/>
        <family val="2"/>
      </rPr>
      <t>(ver catálogo)</t>
    </r>
  </si>
  <si>
    <t>inst 6</t>
  </si>
  <si>
    <t>MENSAJE ALERTA inst 6</t>
  </si>
  <si>
    <t>inst 8</t>
  </si>
  <si>
    <t>inst 9</t>
  </si>
  <si>
    <t>inst 5</t>
  </si>
  <si>
    <t>MENSAJE BLANCOS</t>
  </si>
  <si>
    <t>Principal</t>
  </si>
  <si>
    <t>Secundario(s)</t>
  </si>
  <si>
    <t>COMP_FECHAS</t>
  </si>
  <si>
    <t>Sum Comp</t>
  </si>
  <si>
    <t>Numeral(es)</t>
  </si>
  <si>
    <t>Catálogo</t>
  </si>
  <si>
    <t>TOTAL PROGRAMAS ESPECIALES</t>
  </si>
  <si>
    <t>COD_12</t>
  </si>
  <si>
    <t>BLOQUEO_  PREG_6.5</t>
  </si>
  <si>
    <t>BLOQUEO_ ACTUALIZACION</t>
  </si>
  <si>
    <t>Bandera</t>
  </si>
  <si>
    <t>numeral(es)</t>
  </si>
  <si>
    <t>COL.PRINCIPAL</t>
  </si>
  <si>
    <t>COD REP</t>
  </si>
  <si>
    <t>1</t>
  </si>
  <si>
    <t>2</t>
  </si>
  <si>
    <t>3</t>
  </si>
  <si>
    <t>4</t>
  </si>
  <si>
    <t>5</t>
  </si>
  <si>
    <t>6</t>
  </si>
  <si>
    <t>7</t>
  </si>
  <si>
    <t>8</t>
  </si>
  <si>
    <t>9</t>
  </si>
  <si>
    <t>10</t>
  </si>
  <si>
    <t>11</t>
  </si>
  <si>
    <t>12</t>
  </si>
  <si>
    <t>13</t>
  </si>
  <si>
    <t>14</t>
  </si>
  <si>
    <t>15</t>
  </si>
  <si>
    <t>16</t>
  </si>
  <si>
    <t>17</t>
  </si>
  <si>
    <t>18</t>
  </si>
  <si>
    <t>19</t>
  </si>
  <si>
    <t>20</t>
  </si>
  <si>
    <r>
      <rPr>
        <sz val="9"/>
        <rFont val="Arial"/>
        <family val="2"/>
      </rPr>
      <t xml:space="preserve">Otro tema o asunto:
</t>
    </r>
    <r>
      <rPr>
        <i/>
        <sz val="8"/>
        <rFont val="Arial"/>
        <family val="2"/>
      </rPr>
      <t>(especifique)</t>
    </r>
  </si>
  <si>
    <t>tema o asunto- Val. Especifique Claves</t>
  </si>
  <si>
    <t>Catálogo de temas o asuntos atendidos</t>
  </si>
  <si>
    <t>Temporada invernal</t>
  </si>
  <si>
    <t>Incidentes de tránsito terrestres</t>
  </si>
  <si>
    <t>invernal</t>
  </si>
  <si>
    <t>Temporada de lluvias y huracanes</t>
  </si>
  <si>
    <t>Incidentes marítimos y aéreos</t>
  </si>
  <si>
    <t>lluvia,huracan</t>
  </si>
  <si>
    <t>Temporada de sequías, estiajes e incendios forestales</t>
  </si>
  <si>
    <t>Incidentes por el manejo de materiales, residuos y desechos peligrosos</t>
  </si>
  <si>
    <t>sequia,estiaje,incendio,forestal</t>
  </si>
  <si>
    <t>Temporadas vacacionales</t>
  </si>
  <si>
    <t>Incidentes por la liberación de material radiactivo al medio ambiente</t>
  </si>
  <si>
    <t>vacacion</t>
  </si>
  <si>
    <t>Desfiles conmemorativos y festejos patrios</t>
  </si>
  <si>
    <t>Concentraciones masivas de personas de índole política, civil, social o diversa</t>
  </si>
  <si>
    <t>desfil,conmemorativo,festejo,patrios</t>
  </si>
  <si>
    <t>Festejos religiosos y tradicionales</t>
  </si>
  <si>
    <r>
      <t xml:space="preserve">Otro tema o asunto </t>
    </r>
    <r>
      <rPr>
        <i/>
        <sz val="8"/>
        <rFont val="Arial"/>
        <family val="2"/>
      </rPr>
      <t>(especifique)</t>
    </r>
  </si>
  <si>
    <t>festejo,religio,tradicion</t>
  </si>
  <si>
    <t>transito,terrestre</t>
  </si>
  <si>
    <t>maritimo,aereo</t>
  </si>
  <si>
    <t>material,residuo,desecho,peligroso</t>
  </si>
  <si>
    <t>material,radioactivo,medio,ambiente</t>
  </si>
  <si>
    <t>politic,civil,social,divers</t>
  </si>
  <si>
    <r>
      <t xml:space="preserve">1.- Periodo de referencia de los datos: </t>
    </r>
    <r>
      <rPr>
        <i/>
        <sz val="8"/>
        <color rgb="FFFF0000"/>
        <rFont val="Arial"/>
        <family val="2"/>
      </rPr>
      <t xml:space="preserve">
</t>
    </r>
    <r>
      <rPr>
        <b/>
        <i/>
        <sz val="8"/>
        <rFont val="Arial"/>
        <family val="2"/>
      </rPr>
      <t>Durante el año:</t>
    </r>
    <r>
      <rPr>
        <i/>
        <sz val="8"/>
        <rFont val="Arial"/>
        <family val="2"/>
      </rPr>
      <t xml:space="preserve"> la información se refiere a lo existente del 01 de enero al 31 de diciembre de 2025.
</t>
    </r>
    <r>
      <rPr>
        <b/>
        <i/>
        <sz val="8"/>
        <color theme="1"/>
        <rFont val="Arial"/>
        <family val="2"/>
      </rPr>
      <t>Actualmente:</t>
    </r>
    <r>
      <rPr>
        <i/>
        <sz val="8"/>
        <color theme="1"/>
        <rFont val="Arial"/>
        <family val="2"/>
      </rPr>
      <t xml:space="preserve"> la información se refiere a lo existente al momento del llenado del cuestionario.</t>
    </r>
  </si>
  <si>
    <t>II.1 Sistemas de alerta temprana</t>
  </si>
  <si>
    <t>Instrucción general para la pregunta de la subsección:</t>
  </si>
  <si>
    <t>1.- En caso de que haya seleccionado el código "3" en la pregunta 1.7, al menos para algún numeral de la pregunta 2.1 debe seleccionar el código "1" en la columna "¿Cuenta con algún sistema de alerta temprana para el fenómeno perturbador?". En caso de que esta instrucción no le aplique, justifíquelo en el recuadro que se encuentra al final de la tabla de respuesta de la pregunta 2.1.</t>
  </si>
  <si>
    <r>
      <t xml:space="preserve">1.- </t>
    </r>
    <r>
      <rPr>
        <b/>
        <i/>
        <sz val="8"/>
        <color theme="1"/>
        <rFont val="Arial"/>
        <family val="2"/>
      </rPr>
      <t>Fenómenos perturbadores.</t>
    </r>
    <r>
      <rPr>
        <i/>
        <sz val="8"/>
        <color theme="1"/>
        <rFont val="Arial"/>
        <family val="2"/>
      </rPr>
      <t xml:space="preserve"> Se refiere a los fenómenos de origen natural, de la actividad humana o provenientes del espacio exterior que dan origen a los eventos. Son medidos en términos de magnitud y no necesariamente tienen su origen en el territorio. Algunos ejemplos de fenómenos perturbadores son los huracanes, las erupciones volcánicas o el epicentro de un sismo.</t>
    </r>
  </si>
  <si>
    <r>
      <t xml:space="preserve">2.- </t>
    </r>
    <r>
      <rPr>
        <b/>
        <i/>
        <sz val="8"/>
        <color theme="1"/>
        <rFont val="Arial"/>
        <family val="2"/>
      </rPr>
      <t xml:space="preserve">Sistema de alerta temprana. </t>
    </r>
    <r>
      <rPr>
        <i/>
        <sz val="8"/>
        <color theme="1"/>
        <rFont val="Arial"/>
        <family val="2"/>
      </rPr>
      <t>Se refiere a la herramienta de coordinación en el alertamiento a la población y en la acción institucional ante la amenaza de algún fenómeno perturbador, misma que utiliza sistemas de comunicación integrados con la finalidad de ayudar a las comunidades a prepararse para los peligros relacionados con el mismo.</t>
    </r>
  </si>
  <si>
    <t>2.1.-</t>
  </si>
  <si>
    <t>Indique los fenómenos perturbadores de los cuales actualmente su entidad federativa cuenta con algún sistema de alerta temprana. Por cada uno de estos, señale los elementos que conforman el sistema de alerta temprana; utilizando para tal efecto el catálogo que se presenta en la parte inferior de la siguiente tabla.</t>
  </si>
  <si>
    <t>En caso de que no cuente con algún sistema de alerta temprana para determinado fenómeno perturbador, se encuentre en proceso de integración, o no cuente con información para determinarlo, indíquelo en la columna correspondiente conforme al catálogo respectivo y deje el resto de la fila en blanco.</t>
  </si>
  <si>
    <t>Para cada fenómeno perturbador, seleccione con una "X" el o los elementos que conforman el sistema de alerta temprana que correspondan.</t>
  </si>
  <si>
    <t>Para cada fenómeno perturbador, en caso de que seleccione el código "99" en el apartado "Elementos que conforman el sistema de alerta temprana para el fenómeno perturbador", no puede seleccionar otro código en dicho apartado.</t>
  </si>
  <si>
    <t>En caso de que seleccione para el numeral 5 el código "1" en la columna "¿Cuenta con algún sistema de alerta temprana para el fenómeno perturbador?", debe anotar el nombre de dichos fenómenos perturbadores en el recuadro destinado para tal efecto que se encuentra al final de la tabla de respuesta.</t>
  </si>
  <si>
    <t>En caso de que seleccione el código "10" en el apartado "Elementos que conforman el sistema de alerta temprana para el fenómeno perturbador", debe anotar el nombre de dicho(s) elemento(s) en el recuadro destinado para tal efecto que se encuentra al final de la tabla de respuesta.</t>
  </si>
  <si>
    <t>inst gral II.2 1</t>
  </si>
  <si>
    <t>Fenómenos perturbadores</t>
  </si>
  <si>
    <r>
      <t xml:space="preserve">¿Cuenta con algún sistema de alerta temprana para el fenómeno perturbador?
</t>
    </r>
    <r>
      <rPr>
        <i/>
        <sz val="8"/>
        <color theme="1"/>
        <rFont val="Arial"/>
        <family val="2"/>
      </rPr>
      <t>(1. Sí / 2. En proceso de integración / 3. No / 9. No identificado)</t>
    </r>
  </si>
  <si>
    <r>
      <t xml:space="preserve">Elementos que conforman el sistema de alerta temprana para el fenómeno perturbador
</t>
    </r>
    <r>
      <rPr>
        <i/>
        <sz val="8"/>
        <color theme="1"/>
        <rFont val="Arial"/>
        <family val="2"/>
      </rPr>
      <t>(ver catálogo)</t>
    </r>
  </si>
  <si>
    <t>NUM 5 COD 1</t>
  </si>
  <si>
    <t>COD 10</t>
  </si>
  <si>
    <t>COD 3 P.1.7</t>
  </si>
  <si>
    <t>99.</t>
  </si>
  <si>
    <t>Sismos</t>
  </si>
  <si>
    <t>Tsunamis</t>
  </si>
  <si>
    <t>Erupciones volcánicas</t>
  </si>
  <si>
    <t>Ciclones tropicales</t>
  </si>
  <si>
    <r>
      <t xml:space="preserve">Otros fenómenos perturbadores </t>
    </r>
    <r>
      <rPr>
        <i/>
        <sz val="8"/>
        <color theme="1"/>
        <rFont val="Arial"/>
        <family val="2"/>
      </rPr>
      <t>(especifique)</t>
    </r>
  </si>
  <si>
    <r>
      <t xml:space="preserve">Otros fenómenos perturbadores:
</t>
    </r>
    <r>
      <rPr>
        <i/>
        <sz val="8"/>
        <color theme="1"/>
        <rFont val="Arial"/>
        <family val="2"/>
      </rPr>
      <t>(especifique)</t>
    </r>
  </si>
  <si>
    <t>fenomeno perturbador- Val. Especifique Claves</t>
  </si>
  <si>
    <r>
      <t xml:space="preserve">Otros elementos:
</t>
    </r>
    <r>
      <rPr>
        <i/>
        <sz val="8"/>
        <color theme="1"/>
        <rFont val="Arial"/>
        <family val="2"/>
      </rPr>
      <t>(especifique)</t>
    </r>
  </si>
  <si>
    <t>sismo</t>
  </si>
  <si>
    <t>actuacion,operacion</t>
  </si>
  <si>
    <t>Protocolos de actuación y operación</t>
  </si>
  <si>
    <t>Catálogo de elementos que conforman el sistema de alerta temprana para fenómenos perturbadores</t>
  </si>
  <si>
    <t>tsunami</t>
  </si>
  <si>
    <t>sirena,electronic</t>
  </si>
  <si>
    <t>Sirenas electrónicas</t>
  </si>
  <si>
    <t>Radares meteorológicos</t>
  </si>
  <si>
    <t>erupcion,volcanica</t>
  </si>
  <si>
    <t>comunicacion,masiva</t>
  </si>
  <si>
    <r>
      <t xml:space="preserve">Medios de comunicación masiva </t>
    </r>
    <r>
      <rPr>
        <i/>
        <sz val="8"/>
        <color theme="1"/>
        <rFont val="Arial"/>
        <family val="2"/>
      </rPr>
      <t>(spots de radio y televisión)</t>
    </r>
  </si>
  <si>
    <r>
      <t xml:space="preserve">Avisos por medio de redes sociales </t>
    </r>
    <r>
      <rPr>
        <i/>
        <sz val="8"/>
        <color theme="1"/>
        <rFont val="Arial"/>
        <family val="2"/>
      </rPr>
      <t>(WhatsApp, Facebook, X, Telegram, etc.)</t>
    </r>
  </si>
  <si>
    <t>cidon,tropical</t>
  </si>
  <si>
    <t>medio,impreso</t>
  </si>
  <si>
    <t>Medios impresos</t>
  </si>
  <si>
    <t>Perifoneo</t>
  </si>
  <si>
    <t>señal,urbana</t>
  </si>
  <si>
    <t>Señalización urbana</t>
  </si>
  <si>
    <r>
      <t>Otros elementos</t>
    </r>
    <r>
      <rPr>
        <i/>
        <sz val="8"/>
        <color theme="1"/>
        <rFont val="Arial"/>
        <family val="2"/>
      </rPr>
      <t xml:space="preserve"> (especifique)</t>
    </r>
  </si>
  <si>
    <t>campana</t>
  </si>
  <si>
    <t>Campanas</t>
  </si>
  <si>
    <t>radar,meteorologico</t>
  </si>
  <si>
    <t>red,social</t>
  </si>
  <si>
    <t>perifoneo</t>
  </si>
  <si>
    <t>II.2 Reserva estratégica</t>
  </si>
  <si>
    <t>2.2.-</t>
  </si>
  <si>
    <t>Durante el año 2025, ¿su entidad federativa contó con alguna reserva estratégica de insumos para la atención y auxilio de la población en las primeras 72 horas posteriores a una emergencia o desastre?</t>
  </si>
  <si>
    <t>Seleccione con una "X" un solo código.</t>
  </si>
  <si>
    <t>COD</t>
  </si>
  <si>
    <t>1. Sí</t>
  </si>
  <si>
    <r>
      <t xml:space="preserve">2. No </t>
    </r>
    <r>
      <rPr>
        <i/>
        <sz val="8"/>
        <rFont val="Arial"/>
        <family val="2"/>
      </rPr>
      <t>(concluya la sección)</t>
    </r>
  </si>
  <si>
    <r>
      <t xml:space="preserve">9. No identificado </t>
    </r>
    <r>
      <rPr>
        <i/>
        <sz val="8"/>
        <rFont val="Arial"/>
        <family val="2"/>
      </rPr>
      <t>(concluya la sección)</t>
    </r>
  </si>
  <si>
    <t>2.3.-</t>
  </si>
  <si>
    <t>Anote el nombre de diez elementos considerados en la reserva estratégica de insumos para la atención y auxilio de la población en las primeras 72 horas posteriores a una emergencia o desastre con la que contó su entidad federativa.</t>
  </si>
  <si>
    <t xml:space="preserve">Debe anotar el nombre de los elementos más relevantes de acuerdo con su utilidad para la atención y auxilio de la población en casos de emergencia o desastre, comenzando por el primer renglón. </t>
  </si>
  <si>
    <t>El nombre de los elementos debe registrarse en mayúsculas, sin comillas ni signos de acentuación, puntuación, paréntesis y abreviaturas.</t>
  </si>
  <si>
    <t>En caso de que no haya contado con diez elementos, deje el resto de las filas en blanco.</t>
  </si>
  <si>
    <t>BLOQUEO COD 2,9 P.2.8</t>
  </si>
  <si>
    <t>Elementos considerados en la reserva estratégica de insumos para la atención y auxilio de la población en las primeras 72 horas posteriores a una emergencia o desastre</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</si>
  <si>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2025.</t>
    </r>
  </si>
  <si>
    <t>3.- Las cifras deben anotarse en pesos mexicanos (no debe agregar la frase “miles o millones de pesos”).</t>
  </si>
  <si>
    <t>4.- No debe considerar decimales en las cifras registradas, por lo que debe redondearlas a su valor entero más cercano.</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</si>
  <si>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</si>
  <si>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</si>
  <si>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7.- No deje celdas en blanco, salvo en los casos en que la instrucción así lo solicite.</t>
  </si>
  <si>
    <t>III.1 Fondos</t>
  </si>
  <si>
    <t>Instrucciones generales para las preguntas de la subsección:</t>
  </si>
  <si>
    <t>1.- Debe considerar la información relacionada con los fondos de protección civil que cumplan los siguientes criterios: 1) hayan sido administrados por alguna instancia de la entidad federativa; y 2) se hayan integrado por recursos públicos de la entidad federativa, ya sean propios (impuestos, derechos, productos y aprovechamientos) o provenientes de las aportaciones del Gobierno Federal y/ o de los municipios o demarcaciones territoriales.</t>
  </si>
  <si>
    <t>2.- En caso de que seleccione el código "2", "3" o "9" en la columna "¿Contó con algún fondo de protección civil?" de la pregunta 3.1, pase a la pregunta 3.4.</t>
  </si>
  <si>
    <r>
      <t xml:space="preserve">1.- </t>
    </r>
    <r>
      <rPr>
        <b/>
        <i/>
        <sz val="8"/>
        <rFont val="Arial"/>
        <family val="2"/>
      </rPr>
      <t xml:space="preserve">Desastre. </t>
    </r>
    <r>
      <rPr>
        <i/>
        <sz val="8"/>
        <rFont val="Arial"/>
        <family val="2"/>
      </rPr>
      <t>Se refiere al resultado de la ocurrencia de uno o más agentes perturbadores severos y/ o extremos, concatenados o no, de origen natural, de la actividad humana o provenientes del espacio exterior que, cuando acontecen en un tiempo y en una zona determinada, causan daños a la infraestructura. Por su magnitud, exceden la capacidad de respuesta de la comunidad afectada.</t>
    </r>
  </si>
  <si>
    <r>
      <t xml:space="preserve">2.- </t>
    </r>
    <r>
      <rPr>
        <b/>
        <i/>
        <sz val="8"/>
        <rFont val="Arial"/>
        <family val="2"/>
      </rPr>
      <t xml:space="preserve">Emergencia. </t>
    </r>
    <r>
      <rPr>
        <i/>
        <sz val="8"/>
        <rFont val="Arial"/>
        <family val="2"/>
      </rPr>
      <t>Se refiere a la situación anormal que puede causar un daño a la sociedad y propiciar un riesgo excesivo para la seguridad e integridad de la misma. Dicha situación es generada o se encuentra asociada con la inminencia, alta probabilidad o presencia de un agente perturbador.</t>
    </r>
  </si>
  <si>
    <r>
      <t xml:space="preserve">3.- </t>
    </r>
    <r>
      <rPr>
        <b/>
        <i/>
        <sz val="8"/>
        <rFont val="Arial"/>
        <family val="2"/>
      </rPr>
      <t xml:space="preserve">Fondo de protección civil. </t>
    </r>
    <r>
      <rPr>
        <i/>
        <sz val="8"/>
        <rFont val="Arial"/>
        <family val="2"/>
      </rPr>
      <t>Se refiere al fondo destinado a la prevención y/ o atención de emergencias y/ o desastres, capacitación y equipamiento.</t>
    </r>
  </si>
  <si>
    <t>3.1.-</t>
  </si>
  <si>
    <t>Indique si durante el año 2025 su entidad federativa contó con algún fondo de protección civil. En caso afirmativo, anote el total de fondos de protección civil con los que contó.</t>
  </si>
  <si>
    <t>En caso de que no haya contado con algún fondo de protección civil, se haya encontrado en proceso de integración, o no cuente con información para determinarlo, indíquelo en la columna correspondiente conforme al catálogo respectivo y deje el resto de la fila en blanco.</t>
  </si>
  <si>
    <t>En caso de que seleccione el código "3" o "9" en la columna "¿Contó con algún fondo de protección civil?", explique dicha situación en el recuadro que se encuentra en la parte inferior de la tabla de respuesta.</t>
  </si>
  <si>
    <t>COD 3_9</t>
  </si>
  <si>
    <t>PREG.PIVOTE FONDOS</t>
  </si>
  <si>
    <r>
      <t xml:space="preserve">¿Contó con algún fondo de protección civil?
</t>
    </r>
    <r>
      <rPr>
        <i/>
        <sz val="8"/>
        <color theme="1"/>
        <rFont val="Arial"/>
        <family val="2"/>
      </rPr>
      <t>(1. Sí / 2. En proceso de integración / 3. No / 9. No identificado)</t>
    </r>
  </si>
  <si>
    <t>Fondos de protección civil</t>
  </si>
  <si>
    <t>3.2.-</t>
  </si>
  <si>
    <t>Anote el nombre de cada uno de los fondos de protección civil con los que contó durante el año 2025 su entidad federativa. Por cada uno de estos, anote el monto que lo integró y señale los elementos a los que se encontró destinado.</t>
  </si>
  <si>
    <t>El nombre de los fondos de protección civil debe registrarse en mayúsculas, sin comillas ni signos de acentuación, puntuación, paréntesis y abreviaturas.</t>
  </si>
  <si>
    <t>Para cada fondo de protección civil, seleccione con una "X" el o los elementos a los que se encontró destinado que correspondan.</t>
  </si>
  <si>
    <t>Para cada fondo de protección civil, en caso de que seleccione la columna "Ninguno" o "No identificado", no puede seleccionar otra columna.</t>
  </si>
  <si>
    <t>La cantidad de fondos de protección civil que registre debe ser igual a la cantidad reportada como respuesta en la columna "Fondos de protección civil" de la pregunta anterior.</t>
  </si>
  <si>
    <t>En caso de que seleccione para todos los fondos de protección civil la columna "Ninguno" o "No identificado", explique dicha situación en el recuadro que se encuentra en la parte inferior de la tabla de respuesta.</t>
  </si>
  <si>
    <t>inst gral.III.1 2</t>
  </si>
  <si>
    <t>Nombre de los fondos de protección civil</t>
  </si>
  <si>
    <t>Monto</t>
  </si>
  <si>
    <t>Elementos a los que se encontró destinado</t>
  </si>
  <si>
    <t>BLOQUEO NINGUNO O NO IDENTIFICADO</t>
  </si>
  <si>
    <t>CANT FONDOS P.3.1</t>
  </si>
  <si>
    <t>TOTAL_COMP NINGUNO O NO IDENTIF</t>
  </si>
  <si>
    <t>Prevención de emergencias</t>
  </si>
  <si>
    <t>Prevención de desastres</t>
  </si>
  <si>
    <t>Atención de emergencias</t>
  </si>
  <si>
    <t>Atención de desastres</t>
  </si>
  <si>
    <t>Ninguno</t>
  </si>
  <si>
    <t>S</t>
  </si>
  <si>
    <t>3.3.-</t>
  </si>
  <si>
    <t>Indique las acciones de las cuales durante el año 2025 su entidad federativa consideró su financiamiento con recursos de algún fondo de protección civil. Por cada una de estas, anote el monto asignado.</t>
  </si>
  <si>
    <t>En caso de que haya seleccionado para todos los numerales el código "2", "3" o "9" en la columna "¿Cuenta con algún sistema de alerta temprana para el fenómeno perturbador?" de la pregunta 2.1, no puede registrar información en el numeral 2.3. En caso de que esta instrucción no le aplique, justifíquelo en el recuadro que se encuentra al final de la tabla de respuesta.</t>
  </si>
  <si>
    <t>En caso de que no se haya considerado el financiamiento de determinada acción con recursos de algún fondo de protección civil, o no cuente con información para determinarlo, indíquelo en la columna correspondiente conforme al catálogo respectivo y deje el resto de la fila en blanco.</t>
  </si>
  <si>
    <t>La suma de las cantidades registradas en la columna "Monto asignado" debe ser igual o menor a la suma de las cantidades reportadas como respuesta en la columna "Monto" de la pregunta anterior.</t>
  </si>
  <si>
    <t>COD 2,3,9 P.2.7</t>
  </si>
  <si>
    <t>CANT MONTOS</t>
  </si>
  <si>
    <t>PREG.PIVOTE MONTO</t>
  </si>
  <si>
    <t>Acciones</t>
  </si>
  <si>
    <r>
      <t xml:space="preserve">¿Se consideró su financiamiento con recursos de algún fondo de protección civil?
</t>
    </r>
    <r>
      <rPr>
        <i/>
        <sz val="8"/>
        <color theme="1"/>
        <rFont val="Arial"/>
        <family val="2"/>
      </rPr>
      <t>(1. Sí / 2. No / 9. No identificado)</t>
    </r>
  </si>
  <si>
    <t>Monto asignado</t>
  </si>
  <si>
    <t>Obras de mitigación</t>
  </si>
  <si>
    <t>2. Acciones preventivas</t>
  </si>
  <si>
    <t>2.1</t>
  </si>
  <si>
    <t>Estudios</t>
  </si>
  <si>
    <t>2.2</t>
  </si>
  <si>
    <t>Sistemas de monitoreo</t>
  </si>
  <si>
    <t>2.3</t>
  </si>
  <si>
    <t>Sistemas de alerta temprana</t>
  </si>
  <si>
    <t>2.4</t>
  </si>
  <si>
    <t>Capacitación</t>
  </si>
  <si>
    <t>2.5</t>
  </si>
  <si>
    <t>Equipo operativo</t>
  </si>
  <si>
    <t>2.6</t>
  </si>
  <si>
    <t>Equipamiento de protección personal</t>
  </si>
  <si>
    <t>III.2 Seguros</t>
  </si>
  <si>
    <t>3.4.-</t>
  </si>
  <si>
    <t>Indique si durante el año 2025 su entidad federativa contó con algún seguro de daños para el sector agropecuario ante fenómenos hidrometeorológicos. En caso afirmativo, anote la suma asegurada del mismo durante el referido año.</t>
  </si>
  <si>
    <t>En caso de que no haya contado con algún seguro de daños para el sector agropecuario ante fenómenos hidrometeorológicos, se haya encontrado en proceso de integración, o no cuente con información para determinarlo, indíquelo en la columna correspondiente conforme al catálogo respectivo y deje el resto de la fila en blanco.</t>
  </si>
  <si>
    <t>PREG.PIVOTE SUMA ASEGURADA</t>
  </si>
  <si>
    <r>
      <t xml:space="preserve">¿Contó con algún seguro de daños para el sector agropecuario ante fenómenos hidrometeorológicos?
</t>
    </r>
    <r>
      <rPr>
        <i/>
        <sz val="8"/>
        <rFont val="Arial"/>
        <family val="2"/>
      </rPr>
      <t>(1. Sí / 2. En proceso de integración / 3. No / 9. No identificado)</t>
    </r>
  </si>
  <si>
    <t>Suma asegurada</t>
  </si>
  <si>
    <t>IV. Consejo o Comité de Protección Civil u homólogo</t>
  </si>
  <si>
    <t>Instrucciones generales para la pregunta de la 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</si>
  <si>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2025.
</t>
    </r>
    <r>
      <rPr>
        <b/>
        <i/>
        <sz val="8"/>
        <color theme="1"/>
        <rFont val="Arial"/>
        <family val="2"/>
      </rPr>
      <t>Al cierre del año:</t>
    </r>
    <r>
      <rPr>
        <i/>
        <sz val="8"/>
        <color theme="1"/>
        <rFont val="Arial"/>
        <family val="2"/>
      </rPr>
      <t xml:space="preserve"> la información se refiere a lo existente al 31 de diciembre de 2025.</t>
    </r>
  </si>
  <si>
    <t>Glosario de la sección:</t>
  </si>
  <si>
    <r>
      <t xml:space="preserve">1.- </t>
    </r>
    <r>
      <rPr>
        <b/>
        <i/>
        <sz val="8"/>
        <color theme="1"/>
        <rFont val="Arial"/>
        <family val="2"/>
      </rPr>
      <t>Consejo o Comité de Protección Civil u homólogo.</t>
    </r>
    <r>
      <rPr>
        <i/>
        <sz val="8"/>
        <color theme="1"/>
        <rFont val="Arial"/>
        <family val="2"/>
      </rPr>
      <t xml:space="preserve"> Se refiere al órgano de consulta y participación para planear y coordinar las tareas y acciones de los sectores público, privado y social en materia de prevención, auxilio, apoyo y recuperación ante la eventualidad de alguna catástrofe, desastre o calamidad pública.</t>
    </r>
  </si>
  <si>
    <r>
      <t xml:space="preserve">2.- </t>
    </r>
    <r>
      <rPr>
        <b/>
        <i/>
        <sz val="8"/>
        <rFont val="Arial"/>
        <family val="2"/>
      </rPr>
      <t xml:space="preserve">Sesiones del Consejo o Comité de Protección Civil u homólogo. </t>
    </r>
    <r>
      <rPr>
        <i/>
        <sz val="8"/>
        <rFont val="Arial"/>
        <family val="2"/>
      </rPr>
      <t>Se refiere a las reuniones del Consejo o Comité de Protección Civil u homólogo en las que se resuelven colegiadamente los asuntos de su competencia. Para efectos del presente censo, se consideran los siguientes tipos:</t>
    </r>
  </si>
  <si>
    <r>
      <rPr>
        <b/>
        <i/>
        <sz val="8"/>
        <rFont val="Arial"/>
        <family val="2"/>
      </rPr>
      <t>Sesiones extraordinarias.</t>
    </r>
    <r>
      <rPr>
        <i/>
        <sz val="8"/>
        <rFont val="Arial"/>
        <family val="2"/>
      </rPr>
      <t xml:space="preserve"> Se refiere a las sesiones celebradas con carácter de urgente a efecto de tratar un asunto específico y de suma importancia en la materia.</t>
    </r>
  </si>
  <si>
    <r>
      <rPr>
        <b/>
        <i/>
        <sz val="8"/>
        <rFont val="Arial"/>
        <family val="2"/>
      </rPr>
      <t>Sesiones ordinarias.</t>
    </r>
    <r>
      <rPr>
        <i/>
        <sz val="8"/>
        <rFont val="Arial"/>
        <family val="2"/>
      </rPr>
      <t xml:space="preserve"> Se refiere a las sesiones celebradas con la periodicidad señalada en la reglamentación correspondiente, a efecto de que las personas integrantes informen sobre el avance en el cumplimiento de los asuntos de su competencia.</t>
    </r>
  </si>
  <si>
    <r>
      <rPr>
        <b/>
        <i/>
        <sz val="8"/>
        <rFont val="Arial"/>
        <family val="2"/>
      </rPr>
      <t>Sesiones solemnes.</t>
    </r>
    <r>
      <rPr>
        <i/>
        <sz val="8"/>
        <rFont val="Arial"/>
        <family val="2"/>
      </rPr>
      <t xml:space="preserve"> Se refiere a las sesiones celebradas para su instalación, toma de protesta de nuevas personas integrantes, conmemoración de eventos históricos o cívicos, entrega de reconocimientos en la materia, o alguna otra situación de naturaleza similar.</t>
    </r>
  </si>
  <si>
    <t>4.1.-</t>
  </si>
  <si>
    <t>Indique si al cierre del año 2025 su entidad federativa contaba con algún Consejo o Comité de Protección Civil u homólogo. En caso afirmativo, anote la cantidad de sesiones del Consejo o Comité de Protección Civil u homólogo celebradas durante el referido año, según tipo y modalidad.</t>
  </si>
  <si>
    <t>En caso de que no haya contado con algún Consejo o Comité de Protección Civil u homólogo, se haya encontrado en proceso de integración, o no cuente con información para determinarlo, indíquelo en la columna correspondiente conforme al catálogo respectivo y deje el resto de la fila en blanco. En caso de que esta instrucción no le aplique, justifíquelo en el recuadro que se encuentra al final de la tabla de respuesta.</t>
  </si>
  <si>
    <t>En caso de que seleccione el código "3" o "9" en la columna "¿Contaba con algún Consejo o Comité de Protección Civil u homólogo?", explique dicha situación en el recuadro que se encuentra en la parte inferior de la tabla de respuesta.</t>
  </si>
  <si>
    <r>
      <t xml:space="preserve">¿Contaba con algún Consejo o Comité de Protección Civil u homólogo?
</t>
    </r>
    <r>
      <rPr>
        <i/>
        <sz val="8"/>
        <color theme="1"/>
        <rFont val="Arial"/>
        <family val="2"/>
      </rPr>
      <t>(1. Sí / 2. En proceso de integración / 3. No / 9. No identificado)</t>
    </r>
  </si>
  <si>
    <t>Sesiones del Consejo o Comité de Protección Civil u homólogo celebradas, según tipo y modalidad</t>
  </si>
  <si>
    <t>Total</t>
  </si>
  <si>
    <t>Presenciales</t>
  </si>
  <si>
    <t>Virtuales</t>
  </si>
  <si>
    <t>Ordinarias</t>
  </si>
  <si>
    <t>Extraordinarias</t>
  </si>
  <si>
    <t xml:space="preserve">Solemnes </t>
  </si>
  <si>
    <t>TOTAL</t>
  </si>
  <si>
    <t>PRESENCIALES</t>
  </si>
  <si>
    <t>VIRTUALES</t>
  </si>
  <si>
    <t>NO IDENTIFICADO</t>
  </si>
  <si>
    <t>PREG.PIVOTE CONSEJO O COMITE</t>
  </si>
  <si>
    <t>Subtotal</t>
  </si>
  <si>
    <t>TOTAL1</t>
  </si>
  <si>
    <t>NS1</t>
  </si>
  <si>
    <t>SUMA1</t>
  </si>
  <si>
    <t>COMP1</t>
  </si>
  <si>
    <t>TOTAL2</t>
  </si>
  <si>
    <t>NS2</t>
  </si>
  <si>
    <t>SUMA2</t>
  </si>
  <si>
    <t>COMP2</t>
  </si>
  <si>
    <t>TOTAL3</t>
  </si>
  <si>
    <t>NS3</t>
  </si>
  <si>
    <t>SUMA3</t>
  </si>
  <si>
    <t>COMP3</t>
  </si>
  <si>
    <t>TOTAL4</t>
  </si>
  <si>
    <t>NS4</t>
  </si>
  <si>
    <t>SUMA4</t>
  </si>
  <si>
    <t>COMP4</t>
  </si>
  <si>
    <t>TOTAL5</t>
  </si>
  <si>
    <t>NS5</t>
  </si>
  <si>
    <t>SUMA5</t>
  </si>
  <si>
    <t>COMP5</t>
  </si>
  <si>
    <t>NS</t>
  </si>
  <si>
    <t>SUMA</t>
  </si>
  <si>
    <t>COMP</t>
  </si>
  <si>
    <t>SUM COMP:</t>
  </si>
  <si>
    <t>V. Atlas Estatal de Riesgos</t>
  </si>
  <si>
    <r>
      <t xml:space="preserve">1.- Periodo de referencia de los datos: 
</t>
    </r>
    <r>
      <rPr>
        <b/>
        <i/>
        <sz val="8"/>
        <color theme="1"/>
        <rFont val="Arial"/>
        <family val="2"/>
      </rPr>
      <t>Actualmente:</t>
    </r>
    <r>
      <rPr>
        <i/>
        <sz val="8"/>
        <color theme="1"/>
        <rFont val="Arial"/>
        <family val="2"/>
      </rPr>
      <t xml:space="preserve"> la información se refiere a lo existente al momento del llenado del cuestionario.</t>
    </r>
  </si>
  <si>
    <t>3.- Únicamente debe considerar la información relacionada con la conformación, acceso y disposición del Atlas de Riesgos de la entidad federativa. En consecuencia, no debe considerar aquella información relacionada con el sistema integral de información sobre agentes perturbadores y daños esperados (conocido como Atlas Nacional de Riesgos) ni de aquellos correspondiente a los municipios o demarcaciones territoriales.</t>
  </si>
  <si>
    <t>4.- En caso de que seleccione el código "2", "3" o "9" en la columna "¿Cuenta con algún Atlas Estatal de Riesgos?" de la pregunta 5.1, concluya la sección.</t>
  </si>
  <si>
    <r>
      <t xml:space="preserve">1.- </t>
    </r>
    <r>
      <rPr>
        <b/>
        <i/>
        <sz val="8"/>
        <color theme="1"/>
        <rFont val="Arial"/>
        <family val="2"/>
      </rPr>
      <t>Atlas de Riesgos.</t>
    </r>
    <r>
      <rPr>
        <i/>
        <sz val="8"/>
        <color theme="1"/>
        <rFont val="Arial"/>
        <family val="2"/>
      </rPr>
      <t xml:space="preserve"> Se refiere al sistema integral de información que permite establecer bases de datos y realizar el análisis del peligro, de la vulnerabilidad y del riesgo ante desastres a escala nacional, regional, estatal y municipal. Su objetivo es generar mapas y sistemas geográficos de información, a partir de los cuales se puedan simular escenarios de desastres, emitir recomendaciones y establecer medidas de prevención y mitigación efectivas.</t>
    </r>
  </si>
  <si>
    <t>5.1.-</t>
  </si>
  <si>
    <t>Indique si actualmente su entidad federativa cuenta con algún Atlas Estatal de Riesgos. En caso afirmativo, anote la fecha de su publicación y la fecha de su última actualización.</t>
  </si>
  <si>
    <t>En caso de que no cuente con algún Atlas Estatal de Riesgos, se encuentre en proceso de integración, o no cuente con información para determinarlo, indíquelo en la columna correspondiente conforme al catálogo respectivo y deje el resto de la fila en blanco.</t>
  </si>
  <si>
    <t>En caso de que el Atlas Estatal de Riesgos no se haya publicado a través de algún medio oficial, en el apartado "Fecha de publicación" anote la fecha de expedición o elaboración del mismo. De ser este el caso, explique dicha situación en el recuadro que se encuentra en la parte inferior de la tabla de respuesta.</t>
  </si>
  <si>
    <t>En caso de que el Atlas Estatal de Riesgos no se haya actualizado desde su publicación, anote una "X" en la columna "No se ha actualizado" y deje el resto de las columnas del apartado "Fecha de última actualización" en blanco.</t>
  </si>
  <si>
    <t>En caso de que seleccione el código "3" o "9" en la columna "¿Cuenta con algún Atlas Estatal de Riesgos?", explique dicha situación en el recuadro que se encuentra en la parte inferior de la tabla de respuesta.</t>
  </si>
  <si>
    <r>
      <t xml:space="preserve">¿Cuenta con algún Atlas Estatal de Riesgos?
</t>
    </r>
    <r>
      <rPr>
        <i/>
        <sz val="8"/>
        <color theme="1"/>
        <rFont val="Arial"/>
        <family val="2"/>
      </rPr>
      <t>(1. Sí / 2. En proceso de integración / 3. No / 9. No identificado)</t>
    </r>
  </si>
  <si>
    <t>5.2.-</t>
  </si>
  <si>
    <t>Señale el formato en el que se encuentra el Atlas Estatal de Riesgos.</t>
  </si>
  <si>
    <t>inst gral.V 4</t>
  </si>
  <si>
    <t>En caso de que seleccione el código "9" no puede seleccionar otro código.</t>
  </si>
  <si>
    <t>BLOQUEO COD 2,9 P.5.1</t>
  </si>
  <si>
    <t>COD 2 URL</t>
  </si>
  <si>
    <t>En caso de que seleccione el código "2", debe anotar el URL donde se encuentra disponible el Atlas Estatal de Riesgos en el recuadro destinado para tal efecto que se encuentra al final de las opciones de respuesta.</t>
  </si>
  <si>
    <r>
      <t xml:space="preserve">1. Formato digital - escritorio </t>
    </r>
    <r>
      <rPr>
        <i/>
        <sz val="8"/>
        <color theme="1"/>
        <rFont val="Arial"/>
        <family val="2"/>
      </rPr>
      <t>(KML, KMZ, GDB, SHP)</t>
    </r>
  </si>
  <si>
    <r>
      <t xml:space="preserve">2. Formato digital - en línea </t>
    </r>
    <r>
      <rPr>
        <i/>
        <sz val="8"/>
        <color theme="1"/>
        <rFont val="Arial"/>
        <family val="2"/>
      </rPr>
      <t>(KML, KMZ, GDB, SHP)</t>
    </r>
    <r>
      <rPr>
        <sz val="9"/>
        <color theme="1"/>
        <rFont val="Arial"/>
        <family val="2"/>
      </rPr>
      <t xml:space="preserve"> </t>
    </r>
    <r>
      <rPr>
        <i/>
        <sz val="8"/>
        <color theme="1"/>
        <rFont val="Arial"/>
        <family val="2"/>
      </rPr>
      <t>(especifique URL)</t>
    </r>
  </si>
  <si>
    <r>
      <t>3. Formato impreso</t>
    </r>
    <r>
      <rPr>
        <i/>
        <sz val="8"/>
        <color theme="1"/>
        <rFont val="Arial"/>
        <family val="2"/>
      </rPr>
      <t xml:space="preserve"> (libro o papel)</t>
    </r>
  </si>
  <si>
    <r>
      <t xml:space="preserve">4. Otro formato </t>
    </r>
    <r>
      <rPr>
        <i/>
        <sz val="8"/>
        <color theme="1"/>
        <rFont val="Arial"/>
        <family val="2"/>
      </rPr>
      <t>(especifique)</t>
    </r>
  </si>
  <si>
    <t>URL - Val. Especifique Claves</t>
  </si>
  <si>
    <t>9. No identificado</t>
  </si>
  <si>
    <t>digital,escritorio,KML,KMZ,GDB,SHP</t>
  </si>
  <si>
    <r>
      <t xml:space="preserve">URL:
</t>
    </r>
    <r>
      <rPr>
        <i/>
        <sz val="8"/>
        <rFont val="Arial"/>
        <family val="2"/>
      </rPr>
      <t>(especifique)</t>
    </r>
  </si>
  <si>
    <t>digital,linea,KML,KMZ,GDB,SHP</t>
  </si>
  <si>
    <t>impreso,libro,papel</t>
  </si>
  <si>
    <t>5.3.-</t>
  </si>
  <si>
    <t>Indique los elementos que conforman el Atlas Estatal de Riesgos. Por cada uno de estos, indique si fue considerado en la última actualización del mismo.</t>
  </si>
  <si>
    <t>En caso de que no haya seleccionado el código "1" o "2" en la pregunta anterior, no puede registrar información en el numeral 8.</t>
  </si>
  <si>
    <t>En caso de que haya anotado una "X" en la columna "No se ha actualizado" de la pregunta 5.1, no puede registrar información en la columna "¿Fue considerado en la última actualización del Atlas Estatal de Riesgos?".</t>
  </si>
  <si>
    <t>En caso de que determinado elemento no conforme el Atlas Estatal de Riesgos, se encuentre en proceso de integración al mismo, o no cuente con información para determinarlo, indíquelo en la columna correspondiente conforme al catálogo respectivo y deje el resto de la fila en blanco.</t>
  </si>
  <si>
    <t>En caso de que seleccione para el numeral 9 el código "1" en la columna "¿Conforma el Atlas Estatal de Riesgos?", debe anotar el nombre de dicho(s) elemento(s) en el recuadro destinado para tal efecto que se encuentra al final de la tabla de respuesta.</t>
  </si>
  <si>
    <t>Elemento - Val. Especifique Claves</t>
  </si>
  <si>
    <t>BLOQUEO COD 1,2</t>
  </si>
  <si>
    <t>BLOQUEO P.5.1</t>
  </si>
  <si>
    <t>BLANCOS COD 2,9 P.5.1</t>
  </si>
  <si>
    <t>BLANCOS COD 1,2 P.5.2 NUM 8</t>
  </si>
  <si>
    <t>BLANCOS COD X P.5.1</t>
  </si>
  <si>
    <t xml:space="preserve">BLANCOS COD 2,9 </t>
  </si>
  <si>
    <t>NUM 9 COD 1</t>
  </si>
  <si>
    <t>Elementos</t>
  </si>
  <si>
    <r>
      <t xml:space="preserve">¿Conforma el Atlas Estatal de Riesgos?
</t>
    </r>
    <r>
      <rPr>
        <i/>
        <sz val="8"/>
        <color theme="1"/>
        <rFont val="Arial"/>
        <family val="2"/>
      </rPr>
      <t>(1. Sí / 2. En proceso de integración / 3. No / 9. No identificado)</t>
    </r>
  </si>
  <si>
    <r>
      <t xml:space="preserve">¿Fue considerado en la última actualización del Atlas Estatal de Riesgos?
</t>
    </r>
    <r>
      <rPr>
        <i/>
        <sz val="8"/>
        <color theme="1"/>
        <rFont val="Arial"/>
        <family val="2"/>
      </rPr>
      <t>(1. Sí / 2. No / 9. No identificado)</t>
    </r>
  </si>
  <si>
    <t>fenomeno,perturbador</t>
  </si>
  <si>
    <t>Catálogo de fenómenos perturbadores</t>
  </si>
  <si>
    <t>peligro,amenaza</t>
  </si>
  <si>
    <t>Análisis de peligro o amenaza</t>
  </si>
  <si>
    <t>sistema,expuesto</t>
  </si>
  <si>
    <r>
      <t xml:space="preserve">Inventario de sistemas expuestos </t>
    </r>
    <r>
      <rPr>
        <i/>
        <sz val="8"/>
        <color theme="1"/>
        <rFont val="Arial"/>
        <family val="2"/>
      </rPr>
      <t>(población, vivienda e infraestructura)</t>
    </r>
  </si>
  <si>
    <t>vulnerabilidad</t>
  </si>
  <si>
    <t>Análisis de vulnerabilidad</t>
  </si>
  <si>
    <t>mapa,peligro</t>
  </si>
  <si>
    <t>Mapas de peligro</t>
  </si>
  <si>
    <t>mapa,riesgo</t>
  </si>
  <si>
    <t xml:space="preserve">Mapas de riesgo </t>
  </si>
  <si>
    <t>mapa,,inestabilidad,ladera,fenomeno</t>
  </si>
  <si>
    <t>Mapas de susceptibilidad para el caso de inestabilidad de laderas, u otro fenómeno cuando así aplique</t>
  </si>
  <si>
    <t>mapa,sistema,informacion,geografica</t>
  </si>
  <si>
    <r>
      <t>Mapas elaborados con un sistema de información geográfica</t>
    </r>
    <r>
      <rPr>
        <i/>
        <sz val="8"/>
        <rFont val="Arial"/>
        <family val="2"/>
      </rPr>
      <t xml:space="preserve"> (plataforma informática basada en sistemas de información geográfica)</t>
    </r>
  </si>
  <si>
    <r>
      <t xml:space="preserve">Otro elemento </t>
    </r>
    <r>
      <rPr>
        <i/>
        <sz val="8"/>
        <color theme="1"/>
        <rFont val="Arial"/>
        <family val="2"/>
      </rPr>
      <t>(especifique)</t>
    </r>
  </si>
  <si>
    <r>
      <t xml:space="preserve">Otro elemento:
</t>
    </r>
    <r>
      <rPr>
        <i/>
        <sz val="8"/>
        <color theme="1"/>
        <rFont val="Arial"/>
        <family val="2"/>
      </rPr>
      <t>(especifique)</t>
    </r>
  </si>
  <si>
    <t>5.4.-</t>
  </si>
  <si>
    <t>Señale el tipo de recursos utilizados para la elaboración del Atlas Estatal de Riesgos.</t>
  </si>
  <si>
    <t>recurso- Val. Especifique Claves</t>
  </si>
  <si>
    <t>recurso,publico,federal</t>
  </si>
  <si>
    <t>1. Recursos públicos federales</t>
  </si>
  <si>
    <t>recurso,publico,estatal</t>
  </si>
  <si>
    <t>2. Recursos públicos estatales</t>
  </si>
  <si>
    <t>recurso,publico,municipal,demarcacion,territori</t>
  </si>
  <si>
    <t>3. Recursos públicos municipales o de las demarcaciones territoriales</t>
  </si>
  <si>
    <t>iniciativa,privad</t>
  </si>
  <si>
    <t>4. Iniciativa privada</t>
  </si>
  <si>
    <r>
      <t xml:space="preserve">5. Otro tipo de recursos </t>
    </r>
    <r>
      <rPr>
        <i/>
        <sz val="8"/>
        <color theme="1"/>
        <rFont val="Arial"/>
        <family val="2"/>
      </rPr>
      <t>(especifique)</t>
    </r>
  </si>
  <si>
    <t>5.5.-</t>
  </si>
  <si>
    <t>Señale el tipo de instituciones que participaron en la elaboración del Atlas Estatal de Riesgos.</t>
  </si>
  <si>
    <t>institucion- Val. Especifique Claves</t>
  </si>
  <si>
    <t>1. Unidades municipales de protección civil u homólogas</t>
  </si>
  <si>
    <t>municip,proteccion,civil,homologo</t>
  </si>
  <si>
    <r>
      <t xml:space="preserve">2. Instituciones públicas del ámbito municipal </t>
    </r>
    <r>
      <rPr>
        <i/>
        <sz val="8"/>
        <color theme="1"/>
        <rFont val="Arial"/>
        <family val="2"/>
      </rPr>
      <t>(sin incluir a las unidades municipales de protección civil u homólogas)</t>
    </r>
  </si>
  <si>
    <t>public,ambito,municip</t>
  </si>
  <si>
    <t>3. Unidad Estatal de Protección Civil u homóloga</t>
  </si>
  <si>
    <t>estatal,proteccion,civil,homologa</t>
  </si>
  <si>
    <r>
      <t xml:space="preserve">4. Instituciones públicas del ámbito estatal </t>
    </r>
    <r>
      <rPr>
        <i/>
        <sz val="8"/>
        <color theme="1"/>
        <rFont val="Arial"/>
        <family val="2"/>
      </rPr>
      <t>(sin incluir a la Unidad Estatal de Protección Civil u homóloga)</t>
    </r>
  </si>
  <si>
    <t>public,ambito,estatal</t>
  </si>
  <si>
    <t>5. Servicio Geológico Mexicano</t>
  </si>
  <si>
    <t>servicio,geologico,mexican</t>
  </si>
  <si>
    <t>6. Instituto Nacional de Estadística y Geografía</t>
  </si>
  <si>
    <t>nacional,estaditic,geografia</t>
  </si>
  <si>
    <r>
      <t xml:space="preserve">7. Instituciones públicas del ámbito federal </t>
    </r>
    <r>
      <rPr>
        <i/>
        <sz val="8"/>
        <color theme="1"/>
        <rFont val="Arial"/>
        <family val="2"/>
      </rPr>
      <t>(sin incluir al Servicio Geológico Mexicano ni al Instituto Nacional de Estadística y Geografía)</t>
    </r>
  </si>
  <si>
    <t>public,ambito,federal</t>
  </si>
  <si>
    <t>extranjero,internacional,proteccion,civil</t>
  </si>
  <si>
    <t>organismo,internacional</t>
  </si>
  <si>
    <t>sociedad,civil</t>
  </si>
  <si>
    <t xml:space="preserve">11. Universidades o instituciones académicas </t>
  </si>
  <si>
    <t>universidad,institucion,academic</t>
  </si>
  <si>
    <t>asociacion,religiosa,cultural,humanitari</t>
  </si>
  <si>
    <t>VI. Registros administrativos</t>
  </si>
  <si>
    <r>
      <t xml:space="preserve">1.- Periodo de referencia de los datos: 
</t>
    </r>
    <r>
      <rPr>
        <b/>
        <i/>
        <sz val="8"/>
        <rFont val="Arial"/>
        <family val="2"/>
      </rPr>
      <t>Al cierre del año:</t>
    </r>
    <r>
      <rPr>
        <i/>
        <sz val="8"/>
        <rFont val="Arial"/>
        <family val="2"/>
      </rPr>
      <t xml:space="preserve"> la información se refiere a lo existente al 31 de diciembre de 2025.</t>
    </r>
  </si>
  <si>
    <t>3.- Debe considerar aquellos registros administrativos en materia de protección civil en los que su entidad federativa tenga el carácter de autoridad responsable; es decir, sea la encargada del almacenamiento y resguardo de la información; de la administración de permisos y usuarios para el registro y consulta de la información; así como del mantenimiento general de los mismos.</t>
  </si>
  <si>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</si>
  <si>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</si>
  <si>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6.- No deje celdas en blanco, salvo en los casos en que la instrucción así lo solicite. </t>
  </si>
  <si>
    <r>
      <t xml:space="preserve">1.- </t>
    </r>
    <r>
      <rPr>
        <b/>
        <i/>
        <sz val="8"/>
        <rFont val="Arial"/>
        <family val="2"/>
      </rPr>
      <t>Registro administrativo.</t>
    </r>
    <r>
      <rPr>
        <i/>
        <sz val="8"/>
        <rFont val="Arial"/>
        <family val="2"/>
      </rPr>
      <t xml:space="preserve"> Se refiere al conjunto de datos que son generados con fines operacionales o como parte de las funciones de una institución pública o privada sobre un tipo de objeto, sujeto, acción, hecho o evento, y obtenidos sistemáticamente con base en un formato específico ya sea impreso, digital u otro y bajo un marco de funciones y facultades formalmente establecidas en instrumentos jurídicos o reglamentarios.</t>
    </r>
  </si>
  <si>
    <t>6.1.-</t>
  </si>
  <si>
    <t>Al cierre del año 2025, ¿su entidad federativa contaba con algún registro administrativo en materia de protección civil?</t>
  </si>
  <si>
    <r>
      <t>2. No</t>
    </r>
    <r>
      <rPr>
        <i/>
        <sz val="8"/>
        <color theme="1"/>
        <rFont val="Arial"/>
        <family val="2"/>
      </rPr>
      <t xml:space="preserve"> (concluya la sección)</t>
    </r>
  </si>
  <si>
    <r>
      <t>9. No identificado</t>
    </r>
    <r>
      <rPr>
        <i/>
        <sz val="8"/>
        <color theme="1"/>
        <rFont val="Arial"/>
        <family val="2"/>
      </rPr>
      <t xml:space="preserve"> (concluya la sección)</t>
    </r>
  </si>
  <si>
    <t>6.2.-</t>
  </si>
  <si>
    <t>Anote el nombre de cada uno de los registros administrativos en materia de protección civil con los que contaba al cierre del año 2025 su entidad federativa. Por cada uno de estos, señale la institución responsable, el año de creación, la periodicidad de actualización, la situación tecnológica-operativa, así como el tipo de información recopilada; utilizando para tal efecto los catálogos que se presentan en la parte inferior de la siguiente tabla.</t>
  </si>
  <si>
    <t>El nombre de los registros administrativos en materia de protección civil debe registrarse en mayúsculas, sin comillas ni signos de acentuación, puntuación, paréntesis y abreviaturas.</t>
  </si>
  <si>
    <t>Para cada registro administrativo en materia de protección civil, en la columna "Institución responsable" anote el nombre de la institución responsable de su operación, de acuerdo con la información reportada en la pregunta 1.1 de la sección I del módulo 1 de este censo. En caso de que esta instrucción no le aplique derivado de que el registro administrativo sea responsabilidad de dos o más instituciones, anote la palabra "VARIAS" en la referida columna y explique dicha situación en el recuadro que se encuentra en la parte inferior de los catálogos de respuesta.</t>
  </si>
  <si>
    <t>Para cada registro administrativo en materia de protección civil, seleccione con una "X" el o los tipos de información recopilada que correspondan.</t>
  </si>
  <si>
    <t>Para cada registro administrativo en materia de protección civil, en caso de que seleccione el código "9" en el apartado "Tipo de información recopilada", no puede seleccionar otro código en dicho apartado.</t>
  </si>
  <si>
    <t>En caso de que seleccione el código "6" en el apartado "Tipo de información recopilada", debe anotar el nombre de dicho(s) tipo(s) de información en el recuadro destinado para tal efecto que se encuentra al final de la tabla de respuesta.</t>
  </si>
  <si>
    <t>Nombre de los registros administrativos en materia de protección civil</t>
  </si>
  <si>
    <t>Institución responsable</t>
  </si>
  <si>
    <r>
      <rPr>
        <b/>
        <sz val="9"/>
        <rFont val="Arial"/>
        <family val="2"/>
      </rPr>
      <t>Año de creación</t>
    </r>
    <r>
      <rPr>
        <sz val="9"/>
        <rFont val="Arial"/>
        <family val="2"/>
      </rPr>
      <t xml:space="preserve">
</t>
    </r>
    <r>
      <rPr>
        <i/>
        <sz val="8"/>
        <rFont val="Arial"/>
        <family val="2"/>
      </rPr>
      <t>(aaaa)</t>
    </r>
  </si>
  <si>
    <r>
      <rPr>
        <b/>
        <sz val="9"/>
        <rFont val="Arial"/>
        <family val="2"/>
      </rPr>
      <t>Periodicidad de actualización</t>
    </r>
    <r>
      <rPr>
        <sz val="9"/>
        <rFont val="Arial"/>
        <family val="2"/>
      </rPr>
      <t xml:space="preserve">
</t>
    </r>
    <r>
      <rPr>
        <i/>
        <sz val="8"/>
        <rFont val="Arial"/>
        <family val="2"/>
      </rPr>
      <t>(ver catálogo)</t>
    </r>
  </si>
  <si>
    <r>
      <rPr>
        <b/>
        <sz val="9"/>
        <rFont val="Arial"/>
        <family val="2"/>
      </rPr>
      <t>Situación tecnológica-operativa</t>
    </r>
    <r>
      <rPr>
        <sz val="9"/>
        <rFont val="Arial"/>
        <family val="2"/>
      </rPr>
      <t xml:space="preserve">
</t>
    </r>
    <r>
      <rPr>
        <i/>
        <sz val="8"/>
        <rFont val="Arial"/>
        <family val="2"/>
      </rPr>
      <t>(ver catálogo)</t>
    </r>
  </si>
  <si>
    <r>
      <t xml:space="preserve">Tipo de información recopilada
</t>
    </r>
    <r>
      <rPr>
        <i/>
        <sz val="8"/>
        <rFont val="Arial"/>
        <family val="2"/>
      </rPr>
      <t>(ver catálogo)</t>
    </r>
  </si>
  <si>
    <t>BLOQUEO P.6.1</t>
  </si>
  <si>
    <t>VARIAS</t>
  </si>
  <si>
    <t>COD 6</t>
  </si>
  <si>
    <t>BLOQUEO_ COD 9</t>
  </si>
  <si>
    <r>
      <t xml:space="preserve">Otro tipo:
</t>
    </r>
    <r>
      <rPr>
        <i/>
        <sz val="8"/>
        <rFont val="Arial"/>
        <family val="2"/>
      </rPr>
      <t>(especifique)</t>
    </r>
  </si>
  <si>
    <t>Catálogo de periodicidad de actualización</t>
  </si>
  <si>
    <t>Catálogo de situación tecnológica-operativa</t>
  </si>
  <si>
    <t>tipo de informacion- Val. Especifique Claves</t>
  </si>
  <si>
    <t>Permanente/ tiempo real</t>
  </si>
  <si>
    <t>No se encuentra automatizado. Está impreso en papel y se ubica en oficinas diferentes. Requiere un esfuerzo considerable del personal para su recopilación e integración</t>
  </si>
  <si>
    <t>Diario</t>
  </si>
  <si>
    <t>No se encuentra automatizado. Está en un archivo electrónico de procesador de texto y se ubica en oficinas diferentes. Requiere un esfuerzo considerable del personal para su recopilación e integración</t>
  </si>
  <si>
    <t>albergue,refugio,temporal</t>
  </si>
  <si>
    <t>Albergues y refugios temporales</t>
  </si>
  <si>
    <t>Semanal</t>
  </si>
  <si>
    <t>Se encuentra en una hoja de cálculo, pero no cuenta con códigos, controles de consistencia ni campos estandarizados, por tratarse de planillas para sistematizar información para controles administrativos. Requiere un esfuerzo considerable para ser transformado y ser aprovechado estadísticamente</t>
  </si>
  <si>
    <t>evento,atendido</t>
  </si>
  <si>
    <t>Eventos atendidos</t>
  </si>
  <si>
    <t>Quincenal</t>
  </si>
  <si>
    <t>Se encuentra organizado en forma sistemática en archivos (formato de tabla, archivo plano o planilla Excel) a través de un formulario estandarizado de computadora, con elementos de identificación y seguridad. Los archivos pueden ser entregados en medios electrónicos o ser enviados por correo electrónico u otro método de transferencia electrónica de datos</t>
  </si>
  <si>
    <t>grupo,voluntario</t>
  </si>
  <si>
    <t>Grupos voluntarios</t>
  </si>
  <si>
    <t>Mensual</t>
  </si>
  <si>
    <t>Se encuentra organizado en una base de datos, sistema de información o plataforma informática con fácil acceso para consultar, recuperar y analizar la información</t>
  </si>
  <si>
    <t>particular,ente,publico,asesor,capacitacion,evaluacion,elaboracion,programa,interno,proteccion,civil</t>
  </si>
  <si>
    <t>Particulares y entes públicos que ejercen la actividad de asesoría, capacitación, evaluación y elaboración de programas internos de protección civil</t>
  </si>
  <si>
    <t>Bimestral</t>
  </si>
  <si>
    <t>zona,riesgo</t>
  </si>
  <si>
    <t>Zonas de riesgo</t>
  </si>
  <si>
    <t>Trimestral</t>
  </si>
  <si>
    <t>Cuatrimestral</t>
  </si>
  <si>
    <t>Catálogo de tipo de información recopilada</t>
  </si>
  <si>
    <t>Semestral</t>
  </si>
  <si>
    <t>Anual</t>
  </si>
  <si>
    <t>Periodos mayores a un año</t>
  </si>
  <si>
    <t>Otra periodicidad</t>
  </si>
  <si>
    <r>
      <t xml:space="preserve">Otro tipo </t>
    </r>
    <r>
      <rPr>
        <i/>
        <sz val="8"/>
        <rFont val="Arial"/>
        <family val="2"/>
      </rPr>
      <t>(especifique)</t>
    </r>
  </si>
  <si>
    <t>VII. Fomento de la autoprotección civil</t>
  </si>
  <si>
    <t>3.- Para el caso de los simulacros, debe considerar la información de aquellos en los que su entidad federativa haya coordinado, gestionado y/ o difundido su realización en los inmuebles, establecimientos y espacios de los sectores público, social y privado.</t>
  </si>
  <si>
    <t>6.- No deje celdas en blanco, salvo en los casos en que la instrucción así lo solicite.</t>
  </si>
  <si>
    <r>
      <t xml:space="preserve">1.- </t>
    </r>
    <r>
      <rPr>
        <b/>
        <i/>
        <sz val="8"/>
        <color theme="1"/>
        <rFont val="Arial"/>
        <family val="2"/>
      </rPr>
      <t>Simulacros.</t>
    </r>
    <r>
      <rPr>
        <i/>
        <sz val="8"/>
        <color theme="1"/>
        <rFont val="Arial"/>
        <family val="2"/>
      </rPr>
      <t xml:space="preserve"> Se refiere a los ensayos que permiten identificar qué hacer y cómo actuar en caso de alguna emergencia, simulando escenarios reales a efecto de fomentar la cultura de protección civil entre los miembros de la comunidad.</t>
    </r>
  </si>
  <si>
    <t>7.1.-</t>
  </si>
  <si>
    <t>Señale las acciones implementadas durante el año 2025 por su entidad federativa para fomentar la cultura de la autoprotección civil entre los habitantes de la entidad federativa.</t>
  </si>
  <si>
    <t>En caso de que seleccione el código "8" o "9" no puede seleccionar otro código.</t>
  </si>
  <si>
    <t>acciones- Val. Especifique Claves</t>
  </si>
  <si>
    <t>BLOQUEO COD 8</t>
  </si>
  <si>
    <t>1. Simulacros</t>
  </si>
  <si>
    <t>simulacro</t>
  </si>
  <si>
    <t>2. Coordinación de programas educativos preventivos</t>
  </si>
  <si>
    <t>coordinacion,programa,educativo,preventivo</t>
  </si>
  <si>
    <t>3. Concientización sobre los usos del suelo</t>
  </si>
  <si>
    <t>concientizacion,uso,suelo</t>
  </si>
  <si>
    <t>4. Mesas sectoriales de información y pláticas sobre concientización</t>
  </si>
  <si>
    <t>mesa,sectorial,informacion,platica,concientizacion</t>
  </si>
  <si>
    <t>5. Autoprotección y protección corporativa</t>
  </si>
  <si>
    <t>autoproteccion,proteccion,corporativa</t>
  </si>
  <si>
    <t>6. Definición de zonas de expansión urbana</t>
  </si>
  <si>
    <t xml:space="preserve">zona,expansion,urbana </t>
  </si>
  <si>
    <r>
      <t xml:space="preserve">7. Otras acciones </t>
    </r>
    <r>
      <rPr>
        <i/>
        <sz val="8"/>
        <color theme="1"/>
        <rFont val="Arial"/>
        <family val="2"/>
      </rPr>
      <t>(especifique)</t>
    </r>
  </si>
  <si>
    <t>8. No se implementaron acciones para fomentar la cultura de la autoprotección civil</t>
  </si>
  <si>
    <t>7.2.-</t>
  </si>
  <si>
    <t>Anote el total de simulacros realizados durante el año 2025 por su entidad federativa.</t>
  </si>
  <si>
    <t>BLOQUEO COD 1 P.7.1</t>
  </si>
  <si>
    <t>En caso de que no haya seleccionado el código "1" en la pregunta anterior, no puede registrar información en el presente reactivo.</t>
  </si>
  <si>
    <t>Total de simulacros realizados</t>
  </si>
  <si>
    <t>VIII. Estructura organizacional y capacidad operativa</t>
  </si>
  <si>
    <r>
      <t xml:space="preserve">1.- Periodo de referencia de los datos: 
</t>
    </r>
    <r>
      <rPr>
        <b/>
        <i/>
        <sz val="8"/>
        <color theme="1"/>
        <rFont val="Arial"/>
        <family val="2"/>
      </rPr>
      <t>Al cierre del año:</t>
    </r>
    <r>
      <rPr>
        <i/>
        <sz val="8"/>
        <color theme="1"/>
        <rFont val="Arial"/>
        <family val="2"/>
      </rPr>
      <t xml:space="preserve"> la información se refiere a lo existente al 31 de diciembre de 2025.</t>
    </r>
  </si>
  <si>
    <r>
      <t xml:space="preserve">1.- </t>
    </r>
    <r>
      <rPr>
        <b/>
        <i/>
        <sz val="8"/>
        <color theme="1"/>
        <rFont val="Arial"/>
        <family val="2"/>
      </rPr>
      <t xml:space="preserve">Instalaciones. </t>
    </r>
    <r>
      <rPr>
        <i/>
        <sz val="8"/>
        <color theme="1"/>
        <rFont val="Arial"/>
        <family val="2"/>
      </rPr>
      <t>Se refiere al conjunto de bienes inmuebles utilizados para la realización de actividades en materia de protección civil, con la finalidad de dar respuesta inmediata y especializada ante un siniestro, emergencia o desastre.</t>
    </r>
  </si>
  <si>
    <t>8.1.-</t>
  </si>
  <si>
    <t>Indique los tipos de equipo operativo con los que contaba al cierre del año 2025 la Unidad Estatal de Protección Civil u homóloga. Por cada uno de estos, anote la cantidad de unidades de equipamiento con las que contaba, según condición de funcionamiento.</t>
  </si>
  <si>
    <t>En caso de que no haya contado con determinado tipo de equipo operativo, o no cuente con información para determinarlo, indíquelo en la columna correspondiente conforme al catálogo respectivo y deje el resto de la fila en blanco.</t>
  </si>
  <si>
    <t>En caso de que seleccione para el numeral 21 el código "1" en la columna "¿Contaba con el tipo de equipo operativo?", debe anotar el nombre de dicho(s) tipo(s) de equipo operativo en el recuadro destinado para tal efecto que se encuentra al final de la tabla de respuesta.</t>
  </si>
  <si>
    <t>Tipo de equipo operativo</t>
  </si>
  <si>
    <r>
      <rPr>
        <b/>
        <sz val="9"/>
        <rFont val="Arial"/>
        <family val="2"/>
      </rPr>
      <t>¿Contaba con el tipo de equipo operativo?</t>
    </r>
    <r>
      <rPr>
        <i/>
        <sz val="8"/>
        <rFont val="Arial"/>
        <family val="2"/>
      </rPr>
      <t xml:space="preserve">
(1. Sí / 2. No / 9. No identificado)</t>
    </r>
  </si>
  <si>
    <t>Unidades de equipamiento, según condición de funcionamiento</t>
  </si>
  <si>
    <t>En funcionamiento</t>
  </si>
  <si>
    <t>Fuera de funcionamiento</t>
  </si>
  <si>
    <t>NUM 21 COD 1</t>
  </si>
  <si>
    <t>tipo- Val. Especifique Claves</t>
  </si>
  <si>
    <t>Automóvil</t>
  </si>
  <si>
    <r>
      <t xml:space="preserve">Camioneta </t>
    </r>
    <r>
      <rPr>
        <i/>
        <sz val="8"/>
        <rFont val="Arial"/>
        <family val="2"/>
      </rPr>
      <t>(pick up, furgoneta o de caja cerrada)</t>
    </r>
  </si>
  <si>
    <t>automovil</t>
  </si>
  <si>
    <r>
      <t xml:space="preserve">Camiones de bomberos </t>
    </r>
    <r>
      <rPr>
        <i/>
        <sz val="8"/>
        <rFont val="Arial"/>
        <family val="2"/>
      </rPr>
      <t>(camión bomba)</t>
    </r>
  </si>
  <si>
    <t>camioneta</t>
  </si>
  <si>
    <t>Vehículo de rescate urbano</t>
  </si>
  <si>
    <t>camion,bombero</t>
  </si>
  <si>
    <r>
      <t xml:space="preserve">Motocicletas </t>
    </r>
    <r>
      <rPr>
        <i/>
        <sz val="8"/>
        <rFont val="Arial"/>
        <family val="2"/>
      </rPr>
      <t>(cuatrimotos)</t>
    </r>
  </si>
  <si>
    <t>vehiculo,rescate,urbano</t>
  </si>
  <si>
    <r>
      <t>Autotanque para agua</t>
    </r>
    <r>
      <rPr>
        <i/>
        <sz val="8"/>
        <rFont val="Arial"/>
        <family val="2"/>
      </rPr>
      <t xml:space="preserve"> (conocido como pipa de agua o camión cisterna)</t>
    </r>
  </si>
  <si>
    <t>motocicleta</t>
  </si>
  <si>
    <r>
      <t>Carro escala</t>
    </r>
    <r>
      <rPr>
        <i/>
        <sz val="8"/>
        <rFont val="Arial"/>
        <family val="2"/>
      </rPr>
      <t xml:space="preserve"> (también llamado auto escala)</t>
    </r>
  </si>
  <si>
    <t>autotanque,agua</t>
  </si>
  <si>
    <r>
      <t>Vehículo para emergencias con materiales peligrosos</t>
    </r>
    <r>
      <rPr>
        <i/>
        <sz val="8"/>
        <rFont val="Arial"/>
        <family val="2"/>
      </rPr>
      <t xml:space="preserve"> (vehículo HAZMAT)</t>
    </r>
  </si>
  <si>
    <t>carro,escala</t>
  </si>
  <si>
    <t>Grúa</t>
  </si>
  <si>
    <t>vehiculo,emergencia,material,peligroso</t>
  </si>
  <si>
    <r>
      <t xml:space="preserve">Tractor bulldozer </t>
    </r>
    <r>
      <rPr>
        <i/>
        <sz val="8"/>
        <rFont val="Arial"/>
        <family val="2"/>
      </rPr>
      <t>(topadora)</t>
    </r>
  </si>
  <si>
    <t>grua</t>
  </si>
  <si>
    <t>Cargador frontal</t>
  </si>
  <si>
    <t>tractor,bulldozer</t>
  </si>
  <si>
    <r>
      <t>Excavadora</t>
    </r>
    <r>
      <rPr>
        <i/>
        <sz val="8"/>
        <rFont val="Arial"/>
        <family val="2"/>
      </rPr>
      <t xml:space="preserve"> (pala excavadora frontal)</t>
    </r>
  </si>
  <si>
    <t>cargador,frontal</t>
  </si>
  <si>
    <r>
      <t xml:space="preserve">Retroexcavadora </t>
    </r>
    <r>
      <rPr>
        <i/>
        <sz val="8"/>
        <rFont val="Arial"/>
        <family val="2"/>
      </rPr>
      <t>(combinación de cargador frontal y excavador)</t>
    </r>
  </si>
  <si>
    <t>excavadora</t>
  </si>
  <si>
    <t>Camiones de volteo</t>
  </si>
  <si>
    <t>retroexcavadora</t>
  </si>
  <si>
    <t>Ambulancias</t>
  </si>
  <si>
    <t>camion,volteo</t>
  </si>
  <si>
    <t>Unidades acuáticas o marítimas operativas</t>
  </si>
  <si>
    <t>ambulancia</t>
  </si>
  <si>
    <t>Helicópteros</t>
  </si>
  <si>
    <t>unidad,acuatica,maritima,operativ</t>
  </si>
  <si>
    <t>Unidades de puesto de mando</t>
  </si>
  <si>
    <t>helicoptero</t>
  </si>
  <si>
    <t>Unidades caninas</t>
  </si>
  <si>
    <t>unidad,puesto,mando</t>
  </si>
  <si>
    <r>
      <t xml:space="preserve">Vehículos aéreos no tripulados </t>
    </r>
    <r>
      <rPr>
        <i/>
        <sz val="8"/>
        <rFont val="Arial"/>
        <family val="2"/>
      </rPr>
      <t>(VANT)</t>
    </r>
  </si>
  <si>
    <t>unidad,canina</t>
  </si>
  <si>
    <t>21</t>
  </si>
  <si>
    <t>vehiculo,aereo,tripulado</t>
  </si>
  <si>
    <r>
      <rPr>
        <sz val="9"/>
        <color theme="1"/>
        <rFont val="Arial"/>
        <family val="2"/>
      </rPr>
      <t xml:space="preserve">Otro tipo:
</t>
    </r>
    <r>
      <rPr>
        <i/>
        <sz val="8"/>
        <color theme="1"/>
        <rFont val="Arial"/>
        <family val="2"/>
      </rPr>
      <t>(especifique)</t>
    </r>
  </si>
  <si>
    <t>8.2.-</t>
  </si>
  <si>
    <t>Anote el nombre de cada una de las instalaciones con las que contaba al cierre del año 2025 la Unidad Estatal de Protección Civil u homóloga. Por cada una de estas, indique si al cierre del referido año contaba con equipo operativo. En caso afirmativo, señale los tipos de equipo operativo con los que contaba y anote, por cada uno de estos, la cantidad de unidades de equipamiento en funcionamiento de las que disponía; utilizando para tal efecto el catálogo que se presenta en la parte inferior de la siguiente tabla.</t>
  </si>
  <si>
    <t>En la columna "Nombre de las instalaciones" debe anotar el nombre de cada una de las instalaciones con las que haya contado. Por su parte, en la columna "ID instalación" el personal del INEGI debe anotar su clave y/ o número de identificación.</t>
  </si>
  <si>
    <t>El nombre de las instalaciones debe registrarse en mayúsculas, sin comillas ni signos de acentuación, puntuación, paréntesis y abreviaturas.</t>
  </si>
  <si>
    <t>En caso de que determinada instalación no haya contado con equipo operativo, o no cuente con información para determinarlo, indíquelo en la columna correspondiente conforme al catálogo respectivo y deje el resto de la fila en blanco.</t>
  </si>
  <si>
    <t>Para cada tipo de equipo operativo, en caso de que la cantidad reportada como respuesta en la columna "En funcionamiento" del respectivo numeral de la pregunta anterior no sea un dato numérico mayor a cero, no puede registrar información en el presente reactivo.</t>
  </si>
  <si>
    <t>Para cada instalación, en el apartado "Tipo de equipo operativo" seleccione con una "X" el o los códigos que correspondan.</t>
  </si>
  <si>
    <t>Para cada instalación, en caso de que en el apartado "Tipo de equipo operativo" no haya seleccionado con una "X" determinado tipo de equipo operativo, no puede registrar información para el mismo en la columna correspondiente del apartado "Unidades de equipamiento en funcionamiento, según tipo de equipo operativo".</t>
  </si>
  <si>
    <t>Para cada tipo de equipo operativo, la suma de las cantidades registradas en el apartado "Unidades de equipamiento en funcionamiento, según tipo de equipo operativo" debe ser igual a la cantidad reportada como respuesta en la columna "En funcionamiento" del respectivo numeral de la pregunta anterior.</t>
  </si>
  <si>
    <t>En el Complemento debe anotar el tipo de posesión, ubicación geográfica, horario de atención y datos de contacto de cada una de las instalaciones.</t>
  </si>
  <si>
    <t>Complemento</t>
  </si>
  <si>
    <t>(1 de 2)</t>
  </si>
  <si>
    <t>Nombre de las instalaciones</t>
  </si>
  <si>
    <r>
      <t xml:space="preserve">ID instalación
</t>
    </r>
    <r>
      <rPr>
        <i/>
        <sz val="8"/>
        <rFont val="Arial"/>
        <family val="2"/>
      </rPr>
      <t>(para uso exclusivo del personal del INEGI)</t>
    </r>
  </si>
  <si>
    <r>
      <t xml:space="preserve">¿Contaba con equipo operativo?
</t>
    </r>
    <r>
      <rPr>
        <i/>
        <sz val="8"/>
        <rFont val="Arial"/>
        <family val="2"/>
      </rPr>
      <t>(1. Sí / 2. No / 9. No identificado)</t>
    </r>
  </si>
  <si>
    <r>
      <t xml:space="preserve">Tipo de equipo operativo
</t>
    </r>
    <r>
      <rPr>
        <i/>
        <sz val="8"/>
        <rFont val="Arial"/>
        <family val="2"/>
      </rPr>
      <t>(ver catálogo)</t>
    </r>
  </si>
  <si>
    <t>(2 de 2)</t>
  </si>
  <si>
    <r>
      <t xml:space="preserve">Unidades de equipamiento en funcionamiento, según tipo de equipo operativo
</t>
    </r>
    <r>
      <rPr>
        <i/>
        <sz val="8"/>
        <color theme="1"/>
        <rFont val="Arial"/>
        <family val="2"/>
      </rPr>
      <t>(ver catálogo)</t>
    </r>
  </si>
  <si>
    <t xml:space="preserve">BLANCOS TIPO DE EQUIPO </t>
  </si>
  <si>
    <t xml:space="preserve">BLANCOS EQUIPAMIENTO </t>
  </si>
  <si>
    <t>inst 7</t>
  </si>
  <si>
    <t>Total de instalaciones</t>
  </si>
  <si>
    <t>Catálogo de tipo de equipo operativo</t>
  </si>
  <si>
    <t>Otro tipo</t>
  </si>
  <si>
    <r>
      <t xml:space="preserve">Vehículos aéreos no tripulados </t>
    </r>
    <r>
      <rPr>
        <i/>
        <sz val="11"/>
        <color theme="1"/>
        <rFont val="Aptos Narrow"/>
        <family val="2"/>
        <scheme val="minor"/>
      </rPr>
      <t>(VANT)</t>
    </r>
  </si>
  <si>
    <r>
      <t xml:space="preserve">Otro tipo </t>
    </r>
    <r>
      <rPr>
        <i/>
        <sz val="11"/>
        <color theme="1"/>
        <rFont val="Aptos Narrow"/>
        <family val="2"/>
        <scheme val="minor"/>
      </rPr>
      <t>(especifique)</t>
    </r>
  </si>
  <si>
    <t>IX.1 Perfil de la persona titular de la Unidad Estatal de Protección Civil u homóloga</t>
  </si>
  <si>
    <r>
      <t xml:space="preserve">1.- </t>
    </r>
    <r>
      <rPr>
        <b/>
        <i/>
        <sz val="8"/>
        <color theme="1"/>
        <rFont val="Arial"/>
        <family val="2"/>
      </rPr>
      <t xml:space="preserve">Concurso abierto. </t>
    </r>
    <r>
      <rPr>
        <i/>
        <sz val="8"/>
        <color theme="1"/>
        <rFont val="Arial"/>
        <family val="2"/>
      </rPr>
      <t>Se refiere a aquel en el que se realiza un concurso de oposición abierto donde se permite la participación de personas que no necesariamente pertenecen a la institución pública en la que se encuentra la plaza en concurso.</t>
    </r>
  </si>
  <si>
    <r>
      <t xml:space="preserve">2.- </t>
    </r>
    <r>
      <rPr>
        <b/>
        <i/>
        <sz val="8"/>
        <rFont val="Arial"/>
        <family val="2"/>
      </rPr>
      <t xml:space="preserve">Concurso cerrado. </t>
    </r>
    <r>
      <rPr>
        <i/>
        <sz val="8"/>
        <rFont val="Arial"/>
        <family val="2"/>
      </rPr>
      <t>Se refiere a aquel en el que se realiza un concurso de oposición que únicamente permite la participación de personas servidoras públicas pertenecientes a la institución pública en la que se encuentra la plaza en concurso.</t>
    </r>
  </si>
  <si>
    <r>
      <t xml:space="preserve">3.- </t>
    </r>
    <r>
      <rPr>
        <b/>
        <i/>
        <sz val="8"/>
        <rFont val="Arial"/>
        <family val="2"/>
      </rPr>
      <t xml:space="preserve">Ocupación por excepción. </t>
    </r>
    <r>
      <rPr>
        <i/>
        <sz val="8"/>
        <rFont val="Arial"/>
        <family val="2"/>
      </rPr>
      <t>Se refiere a los casos excepcionales a través de los cuales las personas titulares de las instituciones públicas, bajo su responsabilidad, autorizan el nombramiento temporal de una persona servidora pública a efecto de ocupar un puesto, una vacante o una plaza de nueva creación, sin necesidad de sujetarse al procedimiento de reclutamiento y selección establecido en las disposiciones normativas aplicables al Servicio Profesional de Carrera u homólogo.</t>
    </r>
  </si>
  <si>
    <t>9.1.-</t>
  </si>
  <si>
    <t>Anote el nombre de la Unidad Estatal de Protección Civil u homóloga e indique los datos de la persona titular al cierre del año 2025, utilizando para tal efecto los catálogos que se presentan en la parte inferior de la siguiente tabla.</t>
  </si>
  <si>
    <t>SE REALIZO ULTIMA REVISION 2026</t>
  </si>
  <si>
    <t>El nombre de la Unidad Estatal de Protección Civil u homóloga debe registrarse en mayúsculas, sin comillas ni signos de acentuación, puntuación, paréntesis y abreviaturas.</t>
  </si>
  <si>
    <t>En caso de que al cierre del año no se haya realizado el nombramiento de la persona titular de la Unidad Estatal de Protección Civil u homóloga, o se encontrara vacante, seleccione el código "8" en la columna "Sexo" y deje el resto de la fila en blanco.</t>
  </si>
  <si>
    <t>Para el caso de la edad, debe considerar los años cumplidos al 31 de diciembre de 2025.</t>
  </si>
  <si>
    <t>Para el caso de los ingresos brutos mensuales, debe considerar aquellos percibidos por el desempeño de sus funciones como persona titular de la Unidad Estatal de Protección Civil u homóloga, independientemente de la institución pública que erogue dicha remuneración. Estos ingresos deben anotarse en pesos mexicanos (números enteros), por lo que no debe agregar la frase "miles o millones" ni desagregar decimales.</t>
  </si>
  <si>
    <t>Para el caso de los ingresos brutos mensuales, en caso de que la persona titular de la Unidad Estatal de Protección Civil u homóloga no haya recibido alguna contraprestación por el ejercicio de dicho cargo, anote "NA" (No aplica) en la columna correspondiente y justifíquelo en el recuadro que se encuentra en la parte inferior de los catálogos de respuesta.</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</si>
  <si>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2025.</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</si>
  <si>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</si>
  <si>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</si>
  <si>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</si>
  <si>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Para el caso de la institución de procedencia, debe considerar la última institución en la que la persona titular de la Unidad Estatal de Protección Civil u homóloga haya prestado sus servicios previo a su nombramiento.</t>
  </si>
  <si>
    <t>Para el caso de la antigüedad en el servicio público, debe considerar los años cumplidos en el mismo al 31 de diciembre de 2025, aunque estos no hayan sido continuos y/ o en el mismo cargo y/ o plaza. En caso de que dicha antigüedad sea menor a 12 meses, debe registrar 0.</t>
  </si>
  <si>
    <t>En caso de que en la columna "Institución de procedencia" seleccione algún código diferente al "7", "8", "9" o "99", en la columna "Antigüedad en el servicio público" no puede registrar 0. En caso de que esta instrucción no le aplique, justifíquelo en el recuadro que se encuentra en la parte inferior de los catálogos de respuesta.</t>
  </si>
  <si>
    <t>Para el caso de la antigüedad en el cargo, debe considerar los años continuos cumplidos en el mismo al 31 de diciembre de 2025. En caso de que dicha antigüedad sea menor a 12 meses, debe registrar 0. En consecuencia, el dato registrado en esta columna debe ser igual o menor al reportado en la columna "Antigüedad en el servicio público".</t>
  </si>
  <si>
    <t>En caso de que no seleccione el código "7" en la columna "Forma de designación", no puede registrar información en la columna "Modalidad de ingreso al Servicio Profesional de Carrera u homólogo".</t>
  </si>
  <si>
    <t>En caso de que seleccione el código "8" en la columna "Forma de designación", debe anotar el nombre de dicha forma de designación en el recuadro destinado para tal efecto que se encuentra al final de la tabla de respuesta.</t>
  </si>
  <si>
    <t>En caso de que seleccione el código "4" en la columna "Modalidad de ingreso al Servicio Profesional de Carrera u homólogo", debe anotar el nombre de dicha(s) modalidad(es) en el recuadro destinado para tal efecto que se encuentra al final de la tabla de respuesta.</t>
  </si>
  <si>
    <t>Nombre de la Unidad Estatal de Protección Civil u homóloga</t>
  </si>
  <si>
    <t>Perfil de la persona titular de la Unidad Estatal de Protección Civil u homóloga</t>
  </si>
  <si>
    <r>
      <t xml:space="preserve">Sexo </t>
    </r>
    <r>
      <rPr>
        <i/>
        <sz val="8"/>
        <rFont val="Arial"/>
        <family val="2"/>
      </rPr>
      <t>(ver catálogo)</t>
    </r>
  </si>
  <si>
    <r>
      <t xml:space="preserve">Edad </t>
    </r>
    <r>
      <rPr>
        <i/>
        <sz val="8"/>
        <rFont val="Arial"/>
        <family val="2"/>
      </rPr>
      <t>(años)</t>
    </r>
  </si>
  <si>
    <r>
      <t xml:space="preserve">Ingresos brutos mensuales </t>
    </r>
    <r>
      <rPr>
        <i/>
        <sz val="8"/>
        <color theme="1"/>
        <rFont val="Arial"/>
        <family val="2"/>
      </rPr>
      <t>(pesos)</t>
    </r>
  </si>
  <si>
    <t>Último grado de estudios</t>
  </si>
  <si>
    <r>
      <t xml:space="preserve">Institución de procedencia </t>
    </r>
    <r>
      <rPr>
        <i/>
        <sz val="8"/>
        <color theme="1"/>
        <rFont val="Arial"/>
        <family val="2"/>
      </rPr>
      <t>(ver catálogo)</t>
    </r>
  </si>
  <si>
    <r>
      <t xml:space="preserve">Antigüedad en el servicio público </t>
    </r>
    <r>
      <rPr>
        <i/>
        <sz val="8"/>
        <rFont val="Arial"/>
        <family val="2"/>
      </rPr>
      <t>(años)</t>
    </r>
  </si>
  <si>
    <r>
      <t xml:space="preserve">Antigüedad en el cargo </t>
    </r>
    <r>
      <rPr>
        <i/>
        <sz val="8"/>
        <rFont val="Arial"/>
        <family val="2"/>
      </rPr>
      <t>(años)</t>
    </r>
  </si>
  <si>
    <r>
      <t xml:space="preserve">Condición de pertenencia a población afromexicana o afrodescendiente </t>
    </r>
    <r>
      <rPr>
        <i/>
        <sz val="8"/>
        <rFont val="Arial"/>
        <family val="2"/>
      </rPr>
      <t>(1. Sí / 2. No / 9. No identificado)</t>
    </r>
  </si>
  <si>
    <r>
      <t xml:space="preserve">Condición de pertenencia a pueblo indígena </t>
    </r>
    <r>
      <rPr>
        <i/>
        <sz val="8"/>
        <rFont val="Arial"/>
        <family val="2"/>
      </rPr>
      <t>(ver catálogo)</t>
    </r>
  </si>
  <si>
    <r>
      <t xml:space="preserve">Condición de discapacidad </t>
    </r>
    <r>
      <rPr>
        <i/>
        <sz val="8"/>
        <color theme="1"/>
        <rFont val="Arial"/>
        <family val="2"/>
      </rPr>
      <t>(ver catálogo)</t>
    </r>
  </si>
  <si>
    <r>
      <t xml:space="preserve">Forma de designación </t>
    </r>
    <r>
      <rPr>
        <i/>
        <sz val="8"/>
        <rFont val="Arial"/>
        <family val="2"/>
      </rPr>
      <t>(ver catálogo)</t>
    </r>
  </si>
  <si>
    <r>
      <t xml:space="preserve">Modalidad de ingreso al Servicio Profesional de Carrera u homólogo </t>
    </r>
    <r>
      <rPr>
        <i/>
        <sz val="8"/>
        <color theme="1"/>
        <rFont val="Arial"/>
        <family val="2"/>
      </rPr>
      <t>(ver catálogo)</t>
    </r>
  </si>
  <si>
    <r>
      <t xml:space="preserve">Nivel de escolaridad </t>
    </r>
    <r>
      <rPr>
        <i/>
        <sz val="8"/>
        <color theme="1"/>
        <rFont val="Arial"/>
        <family val="2"/>
      </rPr>
      <t>(ver catálogo)</t>
    </r>
  </si>
  <si>
    <r>
      <t xml:space="preserve">Estatus </t>
    </r>
    <r>
      <rPr>
        <i/>
        <sz val="8"/>
        <color theme="1"/>
        <rFont val="Arial"/>
        <family val="2"/>
      </rPr>
      <t>(ver catálogo)</t>
    </r>
  </si>
  <si>
    <t>GRIS</t>
  </si>
  <si>
    <t>ESTATUS_FIL</t>
  </si>
  <si>
    <t>ESTATUS_COL</t>
  </si>
  <si>
    <t>ULT GRA 18</t>
  </si>
  <si>
    <t>ULT GRA 234</t>
  </si>
  <si>
    <t>ULT GRA 99</t>
  </si>
  <si>
    <t>PROC_IN12</t>
  </si>
  <si>
    <t>ANTIG_CARGO</t>
  </si>
  <si>
    <t>ES NUMERO</t>
  </si>
  <si>
    <t>LARGO DEC</t>
  </si>
  <si>
    <t>COMP DEC</t>
  </si>
  <si>
    <t>Edad</t>
  </si>
  <si>
    <t>.</t>
  </si>
  <si>
    <r>
      <t xml:space="preserve">Otra forma de designación:
</t>
    </r>
    <r>
      <rPr>
        <i/>
        <sz val="8"/>
        <color theme="1"/>
        <rFont val="Arial"/>
        <family val="2"/>
      </rPr>
      <t>(especifique)</t>
    </r>
  </si>
  <si>
    <r>
      <t xml:space="preserve">Otra modalidad:
</t>
    </r>
    <r>
      <rPr>
        <i/>
        <sz val="8"/>
        <color theme="1"/>
        <rFont val="Arial"/>
        <family val="2"/>
      </rPr>
      <t>(especifique)</t>
    </r>
  </si>
  <si>
    <t>forma de designación - Val. Especifique Claves</t>
  </si>
  <si>
    <t>modalidad de ingreso - Val. Especifique Claves</t>
  </si>
  <si>
    <t>Catálogo de sexo</t>
  </si>
  <si>
    <t>Catálogo de condición de pertenencia a pueblo indígena</t>
  </si>
  <si>
    <t>Catálogo de condición de discapacidad</t>
  </si>
  <si>
    <t>Hombre</t>
  </si>
  <si>
    <t>Chinanteco</t>
  </si>
  <si>
    <t>Dificultad o impedimento para caminar, subir o bajar usando sus piernas</t>
  </si>
  <si>
    <t>Gobernador, Jefe de Gobierno, Jefa de Gobierno</t>
  </si>
  <si>
    <t>Concurso abierto, abierto</t>
  </si>
  <si>
    <t>Mujer</t>
  </si>
  <si>
    <t>Ch'ol</t>
  </si>
  <si>
    <r>
      <t xml:space="preserve">Dificultad o impedimento para ver </t>
    </r>
    <r>
      <rPr>
        <i/>
        <sz val="8"/>
        <rFont val="Arial"/>
        <family val="2"/>
      </rPr>
      <t>(aunque use lentes)</t>
    </r>
  </si>
  <si>
    <t>Gobernador, Jefe de Gobierno, Jefa de Gobierno, aprobacion del Congreso Estatal</t>
  </si>
  <si>
    <t>Concurso cerrado, cerrado</t>
  </si>
  <si>
    <t>Vacante</t>
  </si>
  <si>
    <t>Cora</t>
  </si>
  <si>
    <t>Dificultad o impedimento para mover o usar sus brazos o manos</t>
  </si>
  <si>
    <t>Persona titular de la Secretaria General de Gobierno, Secretaria General de Gobierno</t>
  </si>
  <si>
    <t>Ocupacion por excepcion, excepcion</t>
  </si>
  <si>
    <t>Huasteco</t>
  </si>
  <si>
    <t>Dificultad o impedimento para aprender, recordar o concentrarse</t>
  </si>
  <si>
    <t>Persona titular de la Secretaria de Seguridad Publica, Secretaria de Seguridad Publica</t>
  </si>
  <si>
    <t>Huichol</t>
  </si>
  <si>
    <r>
      <t xml:space="preserve">Dificultad o impedimento para escuchar </t>
    </r>
    <r>
      <rPr>
        <i/>
        <sz val="8"/>
        <rFont val="Arial"/>
        <family val="2"/>
      </rPr>
      <t>(aunque use aparato auditivo)</t>
    </r>
  </si>
  <si>
    <t>Congreso Estatal, Estatal</t>
  </si>
  <si>
    <t>Catálogo de nivel de escolaridad</t>
  </si>
  <si>
    <t>Maya</t>
  </si>
  <si>
    <r>
      <t xml:space="preserve">Dificultad o impedimento para hablar o comunicarse </t>
    </r>
    <r>
      <rPr>
        <i/>
        <sz val="8"/>
        <rFont val="Arial"/>
        <family val="2"/>
      </rPr>
      <t>(por ejemplo, entender o ser entendido o entendida por otras personas)</t>
    </r>
  </si>
  <si>
    <t>Congreso Estatal, Estatal, a propuesta de alguna instancia del Poder Ejecutivo Estatal, Ejecutivo Estatal</t>
  </si>
  <si>
    <t>Mayo</t>
  </si>
  <si>
    <t>Dificultad o impedimento para bañarse, vestirse o comer</t>
  </si>
  <si>
    <t>Servicio Profesional de Carrera, Profesional de Carrera</t>
  </si>
  <si>
    <t>Preescolar o primaria</t>
  </si>
  <si>
    <t>Mazahua</t>
  </si>
  <si>
    <r>
      <t xml:space="preserve">Dificultad o impedimento para realizar sus actividades diarias por problemas emocionales o mentales </t>
    </r>
    <r>
      <rPr>
        <i/>
        <sz val="8"/>
        <rFont val="Arial"/>
        <family val="2"/>
      </rPr>
      <t>(con autonomía e independencia por problemas con depresión, bipolaridad, esquizofrenia, etc.)</t>
    </r>
  </si>
  <si>
    <t>Secundaria</t>
  </si>
  <si>
    <t>Mazateco</t>
  </si>
  <si>
    <t>Preparatoria</t>
  </si>
  <si>
    <t>Mixe</t>
  </si>
  <si>
    <t>Discapacidad no identificada</t>
  </si>
  <si>
    <t>Carrera técnica o carrera comercial</t>
  </si>
  <si>
    <t>Mixteco</t>
  </si>
  <si>
    <t>Más de un tipo de discapacidad</t>
  </si>
  <si>
    <t>Licenciatura</t>
  </si>
  <si>
    <t>Náhuatl</t>
  </si>
  <si>
    <t>Ninguna</t>
  </si>
  <si>
    <t>Maestría</t>
  </si>
  <si>
    <t>Otomí</t>
  </si>
  <si>
    <t>Doctorado</t>
  </si>
  <si>
    <t>Tarasco/ Purépecha</t>
  </si>
  <si>
    <t>Tarahumara</t>
  </si>
  <si>
    <t>Catálogo de institución de procedencia</t>
  </si>
  <si>
    <t>Tepehuano</t>
  </si>
  <si>
    <t>Coordinación Nacional de Protección Civil</t>
  </si>
  <si>
    <t>Catálogo de estatus del nivel de escolaridad</t>
  </si>
  <si>
    <t>Tlapaneco</t>
  </si>
  <si>
    <t>Unidad Estatal de Protección Civil u homóloga de la entidad federativa</t>
  </si>
  <si>
    <t>Cursando</t>
  </si>
  <si>
    <t>Totonaco</t>
  </si>
  <si>
    <t>Unidad Estatal de Protección Civil u homóloga de otra entidad federativa</t>
  </si>
  <si>
    <t>Inconcluso</t>
  </si>
  <si>
    <t>Tseltal</t>
  </si>
  <si>
    <t>Unidad Municipal de Protección Civil u homóloga de algún municipio o demarcación territorial de la entidad federativa</t>
  </si>
  <si>
    <t>Concluido</t>
  </si>
  <si>
    <t>Tsotsil</t>
  </si>
  <si>
    <t>Unidad Municipal de Protección Civil u homóloga de algún municipio o demarcación territorial de otra entidad federativa</t>
  </si>
  <si>
    <t xml:space="preserve">Titulado </t>
  </si>
  <si>
    <t>Yaqui</t>
  </si>
  <si>
    <t>Otra institución del sector público</t>
  </si>
  <si>
    <t>No aplica</t>
  </si>
  <si>
    <t>Zapoteco</t>
  </si>
  <si>
    <t>Organización del sector privado</t>
  </si>
  <si>
    <t>Zoque</t>
  </si>
  <si>
    <t>Es primer trabajo</t>
  </si>
  <si>
    <t>Otro pueblo indígena</t>
  </si>
  <si>
    <t>Otra institución</t>
  </si>
  <si>
    <t>Catálogo de forma de designación</t>
  </si>
  <si>
    <t>Pueblo indígena no identificado</t>
  </si>
  <si>
    <t>Gobernador(a) o Jefe(a) de Gobierno</t>
  </si>
  <si>
    <t>Gobernador(a) o Jefe(a) de Gobierno, con aprobación del Congreso Estatal</t>
  </si>
  <si>
    <t>Catálogo de modalidad de ingreso al Servicio Profesional de Carrera u homólogo</t>
  </si>
  <si>
    <t>Persona titular de la Secretaría General de Gobierno u homóloga de la entidad federativa</t>
  </si>
  <si>
    <t>Concurso abierto</t>
  </si>
  <si>
    <t>Persona titular de la Secretaría de Seguridad Pública u homóloga de la entidad federativa</t>
  </si>
  <si>
    <t>Concurso cerrado</t>
  </si>
  <si>
    <t>Congreso Estatal</t>
  </si>
  <si>
    <t>Ocupación por excepción</t>
  </si>
  <si>
    <t>Congreso Estatal, a propuesta de alguna instancia del Poder Ejecutivo Estatal</t>
  </si>
  <si>
    <r>
      <t xml:space="preserve">Otra modalidad </t>
    </r>
    <r>
      <rPr>
        <i/>
        <sz val="8"/>
        <rFont val="Arial"/>
        <family val="2"/>
      </rPr>
      <t>(especifique)</t>
    </r>
  </si>
  <si>
    <t>Servicio Profesional de Carrera u homólogo</t>
  </si>
  <si>
    <r>
      <t xml:space="preserve">Otra forma de designación </t>
    </r>
    <r>
      <rPr>
        <i/>
        <sz val="8"/>
        <rFont val="Arial"/>
        <family val="2"/>
      </rPr>
      <t>(especifique)</t>
    </r>
  </si>
  <si>
    <t>IX.2 Características del personal</t>
  </si>
  <si>
    <r>
      <t xml:space="preserve">1.- Con excepción de la persona titular referida en la respuesta de la pregunta anterior, debe considerar la totalidad del personal que se encontraba ejerciendo sus funciones en la Unidad Estatal de Protección Civil u homóloga, independientemente de que se haya encontrado adscrito a la misma. </t>
    </r>
    <r>
      <rPr>
        <i/>
        <u/>
        <sz val="8"/>
        <color theme="1"/>
        <rFont val="Arial"/>
        <family val="2"/>
      </rPr>
      <t>No debe considerar al personal voluntario ni a las personas prestadoras de servicio social o de prácticas profesionales.</t>
    </r>
  </si>
  <si>
    <t>""</t>
  </si>
  <si>
    <t>máx</t>
  </si>
  <si>
    <t>mín</t>
  </si>
  <si>
    <t>2.- Para las preguntas 9.3, 9.5, 9.7, 9.8 y 9.9, la suma de las cantidades registradas en la columna "Total" debe ser igual a la cantidad reportada como respuesta en el recuadro "Total de personal que se encontraba ejerciendo sus funciones en la Unidad Estatal de Protección Civil u homóloga" de la pregunta 9.2, así como corresponder a su desagregación por sexo.</t>
  </si>
  <si>
    <t>9.2.-</t>
  </si>
  <si>
    <t xml:space="preserve">Anote la cantidad de personal que se encontraba ejerciendo sus funciones al cierre del año 2025 en la Unidad Estatal de Protección Civil u homóloga, según sexo. </t>
  </si>
  <si>
    <r>
      <t xml:space="preserve">Total de personal que se encontraba ejerciendo sus funciones en la Unidad Estatal de Protección Civil u homóloga </t>
    </r>
    <r>
      <rPr>
        <b/>
        <i/>
        <sz val="8"/>
        <rFont val="Arial"/>
        <family val="2"/>
      </rPr>
      <t>(1. + 2.)</t>
    </r>
  </si>
  <si>
    <t>1. Hombres</t>
  </si>
  <si>
    <t xml:space="preserve">2. Mujeres </t>
  </si>
  <si>
    <t>9.3.-</t>
  </si>
  <si>
    <t>De acuerdo con el total de personal que reportó como respuesta en la pregunta anterior, anote la cantidad del mismo especificando su régimen de contratación y sexo.</t>
  </si>
  <si>
    <t>BS</t>
  </si>
  <si>
    <t>En caso de que registre algún valor numérico mayor a cero en el numeral 5, debe anotar el nombre de dicho(s) régimen(es) de contratación en el recuadro destinado para tal efecto que se encuentra al final de la tabla de respuesta.</t>
  </si>
  <si>
    <t>Régimen de contratación</t>
  </si>
  <si>
    <t>Personal que se encontraba ejerciendo sus funciones en la Unidad Estatal de Protección Civil u homóloga, según sexo</t>
  </si>
  <si>
    <t>Hombres</t>
  </si>
  <si>
    <t>Mujeres</t>
  </si>
  <si>
    <t>Blancos</t>
  </si>
  <si>
    <t>Gris</t>
  </si>
  <si>
    <t>Confianza</t>
  </si>
  <si>
    <t>Base</t>
  </si>
  <si>
    <t>Eventual</t>
  </si>
  <si>
    <t>Honorarios</t>
  </si>
  <si>
    <r>
      <t xml:space="preserve">Otro régimen de contratación </t>
    </r>
    <r>
      <rPr>
        <i/>
        <sz val="8"/>
        <rFont val="Arial"/>
        <family val="2"/>
      </rPr>
      <t>(especifique)</t>
    </r>
  </si>
  <si>
    <r>
      <rPr>
        <sz val="9"/>
        <rFont val="Arial"/>
        <family val="2"/>
      </rPr>
      <t xml:space="preserve">Otro régimen de contratación:
</t>
    </r>
    <r>
      <rPr>
        <i/>
        <sz val="8"/>
        <rFont val="Arial"/>
        <family val="2"/>
      </rPr>
      <t>(especifique)</t>
    </r>
  </si>
  <si>
    <t>contratación - Val. Especifique Claves</t>
  </si>
  <si>
    <t>Honorario</t>
  </si>
  <si>
    <t>9.4.-</t>
  </si>
  <si>
    <t xml:space="preserve">De acuerdo con el total de personal que reportó como respuesta en la pregunta 9.2, anote la cantidad del mismo especificando la institución de seguridad social en la que se encontraba registrado y sexo. </t>
  </si>
  <si>
    <t>La suma de las cantidades registradas en la columna "Total" debe ser igual o mayor a la cantidad reportada como respuesta en el recuadro "Total de personal que se encontraba ejerciendo sus funciones en la Unidad Estatal de Protección Civil u homóloga" de la pregunta 9.2, así como corresponder a su desagregación por sexo; toda vez que una persona servidora pública puede contar con servicios de seguridad social de más de una institución otorgados por su ente público de adscripción.</t>
  </si>
  <si>
    <t>La cantidad registrada en la columna "Total" de cada institución de seguridad social debe ser igual o menor a la cantidad reportada como respuesta en el recuadro "Total de personal que se encontraba ejerciendo sus funciones en la Unidad Estatal de Protección Civil u homóloga" de la pregunta 9.2, así como corresponder a su desagregación por sexo. En caso de que esta instrucción no le aplique, justifíquelo en el recuadro que se encuentra al final de la tabla de respuesta.</t>
  </si>
  <si>
    <t>Institución de seguridad social</t>
  </si>
  <si>
    <t>MA O IG IN1</t>
  </si>
  <si>
    <t>ME O IG IN2</t>
  </si>
  <si>
    <t>Instituto de Seguridad y Servicios Sociales de los Trabajadores del Estado (ISSSTE)</t>
  </si>
  <si>
    <t>Institución de Seguridad Social de la entidad federativa u homóloga</t>
  </si>
  <si>
    <t>Instituto Mexicano del Seguro Social (IMSS)</t>
  </si>
  <si>
    <t>Otra institución de seguridad social</t>
  </si>
  <si>
    <t>Sin seguridad social</t>
  </si>
  <si>
    <t>9.5.-</t>
  </si>
  <si>
    <t>De acuerdo con el total de personal que reportó como respuesta en la pregunta 9.2, anote la cantidad del mismo especificando su rango de edad y sexo.</t>
  </si>
  <si>
    <t>Debe considerar los años cumplidos del personal al cierre del año.</t>
  </si>
  <si>
    <t>Rango de edad</t>
  </si>
  <si>
    <t>De 18 a 24 años</t>
  </si>
  <si>
    <t>De 25 a 29 años</t>
  </si>
  <si>
    <t>De 30 a 34 años</t>
  </si>
  <si>
    <t>De 35 a 39 años</t>
  </si>
  <si>
    <t>De 40 a 44 años</t>
  </si>
  <si>
    <t>De 45 a 49 años</t>
  </si>
  <si>
    <t xml:space="preserve">De 50 a 54 años </t>
  </si>
  <si>
    <t>De 55 a 59 años</t>
  </si>
  <si>
    <t>60 años o más</t>
  </si>
  <si>
    <t>9.6.-</t>
  </si>
  <si>
    <t>De acuerdo con el total de personal que reportó como respuesta en la pregunta 9.3, anote la cantidad del mismo especificando su rango de ingresos, régimen de contratación y sexo.</t>
  </si>
  <si>
    <t>Debe considerar en pesos los ingresos brutos mensuales del personal, independientemente de la institución pública que erogue dicha remuneración.</t>
  </si>
  <si>
    <t>La suma de las cantidades registradas en la columna "Total" debe ser igual a la suma de las cantidades reportadas como respuesta en la columna "Total" de la pregunta 9.3, así como corresponder a su desagregación por régimen de contratación y sexo.</t>
  </si>
  <si>
    <t>Rango de ingresos</t>
  </si>
  <si>
    <t>Personal que se encontraba ejerciendo sus funciones en la Unidad Estatal de Protección Civil u homóloga, según régimen de contratación y sexo</t>
  </si>
  <si>
    <t>Sumatorias - Total vs Subtotales</t>
  </si>
  <si>
    <t>COPIA P9.3</t>
  </si>
  <si>
    <t>Otro régimen de contratación</t>
  </si>
  <si>
    <t>hombres</t>
  </si>
  <si>
    <t xml:space="preserve">Hombres </t>
  </si>
  <si>
    <t>TOTAL6</t>
  </si>
  <si>
    <t>NS6</t>
  </si>
  <si>
    <t>SUMA6</t>
  </si>
  <si>
    <t>COMP6</t>
  </si>
  <si>
    <t>TOTAL7</t>
  </si>
  <si>
    <t>NS7</t>
  </si>
  <si>
    <t>SUMA7</t>
  </si>
  <si>
    <t>COMP7</t>
  </si>
  <si>
    <t>IGUAL IN2</t>
  </si>
  <si>
    <t>Sin paga</t>
  </si>
  <si>
    <t>De 1 a 5,000 pesos</t>
  </si>
  <si>
    <t>De 5,001 a 10,000 pesos</t>
  </si>
  <si>
    <t>De 10,001 a 15,000 pesos</t>
  </si>
  <si>
    <t>De 15,001 a 20,000 pesos</t>
  </si>
  <si>
    <t>De 20,001 a 25,000 pesos</t>
  </si>
  <si>
    <t>De 25,001 a 30,000 pesos</t>
  </si>
  <si>
    <t>De 30,001 a 35,000 pesos</t>
  </si>
  <si>
    <t>De 35,001 a 40,000 pesos</t>
  </si>
  <si>
    <t>De 40,001 a 45,000 pesos</t>
  </si>
  <si>
    <t>De 45,001 a 50,000 pesos</t>
  </si>
  <si>
    <t>De 50,001 a 55,000 pesos</t>
  </si>
  <si>
    <t>De 55,001 a 60,000 pesos</t>
  </si>
  <si>
    <t>De 60,001 a 65,000 pesos</t>
  </si>
  <si>
    <t>De 65,001 a 70,000 pesos</t>
  </si>
  <si>
    <t>Más de 70,000 pesos</t>
  </si>
  <si>
    <t>9.7.-</t>
  </si>
  <si>
    <t>De acuerdo con el total de personal que reportó como respuesta en la pregunta 9.2, anote la cantidad del mismo especificando su nivel de escolaridad y sexo.</t>
  </si>
  <si>
    <t>Debe considerar el grado máximo de estudios que el personal haya cursado de manera completa al cierre del año, independientemente de que se cuente con el título o certificado del mismo.</t>
  </si>
  <si>
    <t>Nivel de escolaridad</t>
  </si>
  <si>
    <t xml:space="preserve">Ninguno </t>
  </si>
  <si>
    <t xml:space="preserve">Maestría </t>
  </si>
  <si>
    <t>9.8.-</t>
  </si>
  <si>
    <t>De acuerdo con el total de personal que reportó como respuesta en la pregunta 9.2, anote la cantidad del mismo especificando su condición de pertenencia a población afromexicana o afrodescendiente y sexo.</t>
  </si>
  <si>
    <t>Condición de pertenencia a población afromexicana o afrodescendiente</t>
  </si>
  <si>
    <t>Pertenece a población afromexicana o afrodescendiente</t>
  </si>
  <si>
    <t>No pertenece a población afromexicana o afrodescendiente</t>
  </si>
  <si>
    <t>9.9.-</t>
  </si>
  <si>
    <t>De acuerdo con el total de personal que reportó como respuesta en la pregunta 9.2, anote la cantidad del mismo especificando su condición de pertenencia a pueblo indígena y sexo.</t>
  </si>
  <si>
    <t>Condición de pertenencia a pueblo indígena</t>
  </si>
  <si>
    <t>9.10.-</t>
  </si>
  <si>
    <t>De acuerdo con el total de personal que reportó como respuesta en la pregunta 9.2, anote la cantidad del mismo especificando su condición de discapacidad y sexo.</t>
  </si>
  <si>
    <t>La suma de las cantidades registradas en la columna "Total" debe ser igual o mayor a la cantidad reportada como respuesta en el recuadro "Total de personal que se encontraba ejerciendo sus funciones en la Unidad Estatal de Protección Civil u homóloga" de la pregunta 9.2, así como corresponder a su desagregación por sexo; toda vez que una persona puede presentar más de un tipo de discapacidad.</t>
  </si>
  <si>
    <t>La cantidad registrada en la columna "Total" de cada tipo de discapacidad debe ser igual o menor a la cantidad reportada como respuesta en el recuadro "Total de personal que se encontraba ejerciendo sus funciones en la Unidad Estatal de Protección Civil u homóloga" de la pregunta 9.2, así como corresponder a su desagregación por sexo. En caso de que esta instrucción no le aplique, justifíquelo en el recuadro que se encuentra al final de la tabla de respuesta.</t>
  </si>
  <si>
    <t>Condición de discapacidad</t>
  </si>
  <si>
    <t>9.11.-</t>
  </si>
  <si>
    <t>De acuerdo con el total de personal que reportó como respuesta en la pregunta 9.2, anote la cantidad del mismo que desempeñaba determinada función, así como la cantidad de este que contaba con la acreditación de la misma, según sexo.</t>
  </si>
  <si>
    <t>En el apartado "Personal que desempeñaba la función, según sexo" debe considerar al personal que desempeñaba determinada función, independientemente de que haya contado con la acreditación de la misma.</t>
  </si>
  <si>
    <t>En el apartado "Personal que desempeñaba la función y contaba con la acreditación de la misma, según sexo" debe considerar al personal que desempeñaba determinada función, y que además cuente con cédula, certificado, constancia, o cualquier documento que lo acredite para desempeñar la misma.</t>
  </si>
  <si>
    <t>Para cada función desempeñada, la cantidad registrada en la columna "Total" del apartado "Personal que desempeñaba la función, según sexo" debe ser igual o menor a la cantidad reportada como respuesta en el recuadro "Total de personal que se encontraba ejerciendo sus funciones en la Unidad Estatal de Protección Civil u homóloga" de la pregunta 9.2, así como corresponder a su desagregación por sexo.</t>
  </si>
  <si>
    <t>Para cada función desempeñada, la cantidad registrada en la columna "Total" del apartado "Personal que desempeñaba la función y contaba con la acreditación de la misma, según sexo" debe ser igual o menor a la cantidad reportada como respuesta en la columna "Total" del apartado "Personal que desempeñaba la función, según sexo", así como corresponder a su desagregación por sexo.</t>
  </si>
  <si>
    <t>En caso de que registre algún valor numérico mayor a cero en el numeral 12, debe anotar el nombre de dicha(s) función(es) desempeñada(s) en el recuadro destinado para tal efecto que se encuentra al final de la tabla de respuesta.</t>
  </si>
  <si>
    <t>Función desempeñada</t>
  </si>
  <si>
    <t>Personal que desempeñaba la función, según sexo</t>
  </si>
  <si>
    <t>Personal que desempeñaba la función y contaba con la acreditación de la misma, según sexo</t>
  </si>
  <si>
    <t>ME O IG IN3</t>
  </si>
  <si>
    <t>ME O IG IN4</t>
  </si>
  <si>
    <t>Personas bomberas</t>
  </si>
  <si>
    <r>
      <t xml:space="preserve">Binomios caninos </t>
    </r>
    <r>
      <rPr>
        <i/>
        <sz val="8"/>
        <color theme="1"/>
        <rFont val="Arial"/>
        <family val="2"/>
      </rPr>
      <t>(persona instructora + can)</t>
    </r>
  </si>
  <si>
    <r>
      <t xml:space="preserve">Búsqueda y rescate en estructuras colapsadas </t>
    </r>
    <r>
      <rPr>
        <i/>
        <sz val="8"/>
        <color theme="1"/>
        <rFont val="Arial"/>
        <family val="2"/>
      </rPr>
      <t>(verticales y horizontales)</t>
    </r>
  </si>
  <si>
    <t>Rescate acuático</t>
  </si>
  <si>
    <t>Rescate aéreo</t>
  </si>
  <si>
    <t>Manejo de emergencias con materiales peligrosos</t>
  </si>
  <si>
    <t>Extracción vehicular</t>
  </si>
  <si>
    <t>Servicio paramédico</t>
  </si>
  <si>
    <t>Investigación</t>
  </si>
  <si>
    <t xml:space="preserve">Funciones administrativas y de apoyo </t>
  </si>
  <si>
    <r>
      <t xml:space="preserve">Otra función desempeñada </t>
    </r>
    <r>
      <rPr>
        <i/>
        <sz val="8"/>
        <color theme="1"/>
        <rFont val="Arial"/>
        <family val="2"/>
      </rPr>
      <t>(especifique)</t>
    </r>
  </si>
  <si>
    <r>
      <t xml:space="preserve">Otra función desempeñada:
</t>
    </r>
    <r>
      <rPr>
        <i/>
        <sz val="8"/>
        <color theme="1"/>
        <rFont val="Arial"/>
        <family val="2"/>
      </rPr>
      <t>(especifique)</t>
    </r>
  </si>
  <si>
    <t>Función desempeñada - Val. Especifique Claves</t>
  </si>
  <si>
    <t>bomber</t>
  </si>
  <si>
    <t>canin</t>
  </si>
  <si>
    <t>Binomios caninos (persona instructora + can)</t>
  </si>
  <si>
    <t xml:space="preserve">Busqueda, rescate </t>
  </si>
  <si>
    <t>Búsqueda y rescate en estructuras colapsadas (verticales y horizontales)</t>
  </si>
  <si>
    <t>acuatico</t>
  </si>
  <si>
    <t>aereo</t>
  </si>
  <si>
    <t>materiales peligrosos</t>
  </si>
  <si>
    <t>9.12.-</t>
  </si>
  <si>
    <t>De acuerdo con el total de personal que reportó como respuesta en la pregunta anterior, anote, por cada una de las instalaciones de la Unidad Estatal de Protección Civil u homóloga, la cantidad del mismo especificando la función desempeñada y sexo.</t>
  </si>
  <si>
    <t>Extraccion vehicular</t>
  </si>
  <si>
    <t>El listado de instalaciones que se despliega es el mismo que registró como respuesta en la pregunta 8.2.</t>
  </si>
  <si>
    <t>paramedico</t>
  </si>
  <si>
    <t>En caso de que no le sea posible identificar la instalación en donde se haya encontrado ejerciendo sus funciones una parcialidad o la totalidad del personal, haga uso de la fila "No identificado".</t>
  </si>
  <si>
    <t>Investigacion</t>
  </si>
  <si>
    <t>Para cada función desempeñada, en caso de que la cantidad reportada como respuesta en la columna "Total" del apartado "Personal que desempeñaba la función, según sexo" del respectivo numeral de la pregunta anterior no sea un dato numérico mayor a cero, no puede registrar información en el presente reactivo.</t>
  </si>
  <si>
    <t>Capacitacion</t>
  </si>
  <si>
    <t>La suma de las cantidades registradas en la columna "Total" debe ser igual o mayor a la suma de las cantidades reportadas como respuesta en la columna "Total" del apartado "Personal que desempeñaba la función, según sexo" de la pregunta anterior, así como corresponder a su desagregación por función desempeñada y sexo; toda vez que una persona servidora pública pudo haber ejercido sus funciones en más de una instalación.</t>
  </si>
  <si>
    <t>administrativas, apoyo</t>
  </si>
  <si>
    <t>La cantidad registrada en la columna "Total" de cada instalación debe ser igual o menor a la suma de las cantidades reportadas como respuesta en la columna "Total" del apartado "Personal que desempeñaba la función, según sexo" de la pregunta anterior, así como corresponder a su desagregación por función desempeñada y sexo. En caso de que esta instrucción no le aplique, justifíquelo en el recuadro que se encuentra al final de la tabla de respuesta.</t>
  </si>
  <si>
    <t>Personal que se encontraba ejerciendo sus funciones en la Unidad Estatal de Protección Civil u homóloga, según función desempeñada y sexo</t>
  </si>
  <si>
    <t>COPIA P9.10</t>
  </si>
  <si>
    <r>
      <t xml:space="preserve">Binomios caninos
</t>
    </r>
    <r>
      <rPr>
        <i/>
        <sz val="8"/>
        <color theme="1"/>
        <rFont val="Arial"/>
        <family val="2"/>
      </rPr>
      <t>(persona instructora + can)</t>
    </r>
  </si>
  <si>
    <t>MENSAJE SUMATORIAS</t>
  </si>
  <si>
    <t>BLANCOS/BANDERA</t>
  </si>
  <si>
    <t>GRIS/BANDERA1</t>
  </si>
  <si>
    <t>GRIS/BANDERA2</t>
  </si>
  <si>
    <t>MA O IG IN4</t>
  </si>
  <si>
    <t>0.</t>
  </si>
  <si>
    <t>0</t>
  </si>
  <si>
    <t>ME O IG IN5</t>
  </si>
  <si>
    <t>Otra función desempeñada</t>
  </si>
  <si>
    <t>TOTAL8</t>
  </si>
  <si>
    <t>NS8</t>
  </si>
  <si>
    <t>SUMA8</t>
  </si>
  <si>
    <t>COMP8</t>
  </si>
  <si>
    <t>TOTAL9</t>
  </si>
  <si>
    <t>NS9</t>
  </si>
  <si>
    <t>SUMA9</t>
  </si>
  <si>
    <t>COMP9</t>
  </si>
  <si>
    <t>TOTAL10</t>
  </si>
  <si>
    <t>NS10</t>
  </si>
  <si>
    <t>SUMA10</t>
  </si>
  <si>
    <t>COMP10</t>
  </si>
  <si>
    <t>TOTAL11</t>
  </si>
  <si>
    <t>NS11</t>
  </si>
  <si>
    <t>SUMA11</t>
  </si>
  <si>
    <t>COMP11</t>
  </si>
  <si>
    <t>TOTAL12</t>
  </si>
  <si>
    <t>NS12</t>
  </si>
  <si>
    <t>SUMA12</t>
  </si>
  <si>
    <t>COMP12</t>
  </si>
  <si>
    <t>TOTAL13</t>
  </si>
  <si>
    <t>NS13</t>
  </si>
  <si>
    <t>SUMA13</t>
  </si>
  <si>
    <t>COMP13</t>
  </si>
  <si>
    <t>IX.3 Personal voluntario</t>
  </si>
  <si>
    <r>
      <t xml:space="preserve">1.- </t>
    </r>
    <r>
      <rPr>
        <b/>
        <i/>
        <sz val="8"/>
        <color theme="1"/>
        <rFont val="Arial"/>
        <family val="2"/>
      </rPr>
      <t>Administración de albergues y refugios temporales.</t>
    </r>
    <r>
      <rPr>
        <i/>
        <sz val="8"/>
        <color theme="1"/>
        <rFont val="Arial"/>
        <family val="2"/>
      </rPr>
      <t xml:space="preserve"> Se refiere a aquellos grupos voluntarios que contribuyen en la activación y administración de los albergues y refugios temporales que se contemplen para recibir, registrar y ubicar a las personas afectadas ante la amenaza, la inminencia o la ocurrencia de algún agente destructivo. De igual forma, se encargan de evaluar las necesidades de salud o materiales de cada persona, así como su alimentación y seguridad dentro del inmueble.</t>
    </r>
  </si>
  <si>
    <r>
      <t xml:space="preserve">2.- </t>
    </r>
    <r>
      <rPr>
        <b/>
        <i/>
        <sz val="8"/>
        <color theme="1"/>
        <rFont val="Arial"/>
        <family val="2"/>
      </rPr>
      <t>Combate de incendios forestales.</t>
    </r>
    <r>
      <rPr>
        <i/>
        <sz val="8"/>
        <color theme="1"/>
        <rFont val="Arial"/>
        <family val="2"/>
      </rPr>
      <t xml:space="preserve"> Se refiere a aquellos grupos voluntarios capacitados para controlar un incendio a través de diferentes mecanismos y agentes de extinción, con la finalidad de resguardar vidas humanas y recursos materiales.</t>
    </r>
  </si>
  <si>
    <r>
      <t xml:space="preserve">3.- </t>
    </r>
    <r>
      <rPr>
        <b/>
        <i/>
        <sz val="8"/>
        <color theme="1"/>
        <rFont val="Arial"/>
        <family val="2"/>
      </rPr>
      <t>Comités comunitarios.</t>
    </r>
    <r>
      <rPr>
        <i/>
        <sz val="8"/>
        <color theme="1"/>
        <rFont val="Arial"/>
        <family val="2"/>
      </rPr>
      <t xml:space="preserve"> Se refiere a las personas morales o personas físicas que se han acreditado ante las autoridades competentes, y que cuentan con personal, conocimientos, experiencia y equipo necesarios para prestar, de manera altruista y comprometida, sus servicios en acciones de protección civil.</t>
    </r>
  </si>
  <si>
    <r>
      <t xml:space="preserve">4.- </t>
    </r>
    <r>
      <rPr>
        <b/>
        <i/>
        <sz val="8"/>
        <color theme="1"/>
        <rFont val="Arial"/>
        <family val="2"/>
      </rPr>
      <t>Logística.</t>
    </r>
    <r>
      <rPr>
        <i/>
        <sz val="8"/>
        <color theme="1"/>
        <rFont val="Arial"/>
        <family val="2"/>
      </rPr>
      <t xml:space="preserve"> Se refiere a aquellos grupos voluntarios con experiencia y habilidades para administrar recursos. Su función principal se basa en coadyuvar a proporcionar los insumos necesarios para las instalaciones, servicios y materiales como apoyo al incidente, evento, operativo, emergencia o desastre.</t>
    </r>
  </si>
  <si>
    <r>
      <t xml:space="preserve">5.- </t>
    </r>
    <r>
      <rPr>
        <b/>
        <i/>
        <sz val="8"/>
        <color theme="1"/>
        <rFont val="Arial"/>
        <family val="2"/>
      </rPr>
      <t>Personal voluntario.</t>
    </r>
    <r>
      <rPr>
        <i/>
        <sz val="8"/>
        <color theme="1"/>
        <rFont val="Arial"/>
        <family val="2"/>
      </rPr>
      <t xml:space="preserve"> Se refiere a aquellas personas que prestan sus servicios de manera altruista o solidaria en alguna de las actividades realizadas por la Unidad Estatal de Protección Civil u homóloga. Derivado de que no existe una relación laboral con la misma, no hay obligación ni derecho de las partes, así como ningún tipo de pago o prestaciones.</t>
    </r>
  </si>
  <si>
    <r>
      <t xml:space="preserve">6.- </t>
    </r>
    <r>
      <rPr>
        <b/>
        <i/>
        <sz val="8"/>
        <color theme="1"/>
        <rFont val="Arial"/>
        <family val="2"/>
      </rPr>
      <t>Rescate y auxilio.</t>
    </r>
    <r>
      <rPr>
        <i/>
        <sz val="8"/>
        <color theme="1"/>
        <rFont val="Arial"/>
        <family val="2"/>
      </rPr>
      <t xml:space="preserve"> Se refiere a aquellos grupos voluntarios cuyo objetivo principal radica en la implementación de técnicas especializadas y uso del equipo necesario para la búsqueda, localización y extracción de víctimas en situaciones de emergencia.</t>
    </r>
  </si>
  <si>
    <r>
      <t xml:space="preserve">7.- </t>
    </r>
    <r>
      <rPr>
        <b/>
        <i/>
        <sz val="8"/>
        <color theme="1"/>
        <rFont val="Arial"/>
        <family val="2"/>
      </rPr>
      <t>Servicios médicos de urgencias.</t>
    </r>
    <r>
      <rPr>
        <i/>
        <sz val="8"/>
        <color theme="1"/>
        <rFont val="Arial"/>
        <family val="2"/>
      </rPr>
      <t xml:space="preserve"> Se refiere a los prestadores de servicios de atención médica prehospitalaria de los sectores público, privado y social que, a través de ambulancias, brindan servicios de traslado de personas ambulatorias para la atención de urgencias y el traslado de personas en estado crítico; implementando técnicas de primeros auxilios hasta la llegada y entrega a un establecimiento para la atención médica con servicio de urgencias.</t>
    </r>
  </si>
  <si>
    <t>9.13.-</t>
  </si>
  <si>
    <t>Indique las categorías operativas en las cuales al cierre del año 2025 la Unidad Estatal de Protección Civil u homóloga contaba con la colaboración de personal voluntario. Por cada una de estas, anote la cantidad de personal voluntario que se encontraba colaborando con la Unidad Estatal de Protección Civil u homóloga, según sexo.</t>
  </si>
  <si>
    <t>En caso de que no haya contado con la colaboración de personal voluntario en determinada categoría operativa, o no cuente con información para determinarlo, indíquelo en la columna correspondiente conforme al catálogo respectivo y deje el resto de la fila en blanco.</t>
  </si>
  <si>
    <t>En caso de que seleccione para el numeral 7 el código "1" en la columna "¿Contaba con la colaboración de personal voluntario en la categoría operativa?", debe anotar el nombre de dicha(s) categoría(s) operativa(s) en el recuadro destinado para tal efecto que se encuentra al final de la tabla de respuesta.</t>
  </si>
  <si>
    <t>Categorías operativas</t>
  </si>
  <si>
    <r>
      <t xml:space="preserve">¿Contaba con la colaboración de personal voluntario en la categoría operativa?
</t>
    </r>
    <r>
      <rPr>
        <i/>
        <sz val="8"/>
        <rFont val="Arial"/>
        <family val="2"/>
      </rPr>
      <t>(1. Sí / 2. No / 9. No identificado)</t>
    </r>
  </si>
  <si>
    <t>Personal voluntario que se encontraba colaborando con la Unidad Estatal de Protección Civil u homóloga, según sexo</t>
  </si>
  <si>
    <t>PIVCOD1&gt;0</t>
  </si>
  <si>
    <t>Logística</t>
  </si>
  <si>
    <t>Rescate y auxilio</t>
  </si>
  <si>
    <t>Servicios médicos de urgencias</t>
  </si>
  <si>
    <t>Administración de albergues y refugios temporales</t>
  </si>
  <si>
    <t>Combate de incendios forestales</t>
  </si>
  <si>
    <t>Comités comunitarios</t>
  </si>
  <si>
    <r>
      <rPr>
        <sz val="9"/>
        <rFont val="Arial"/>
        <family val="2"/>
      </rPr>
      <t>Otra categoría operativa</t>
    </r>
    <r>
      <rPr>
        <sz val="8"/>
        <rFont val="Arial"/>
        <family val="2"/>
      </rPr>
      <t xml:space="preserve"> </t>
    </r>
    <r>
      <rPr>
        <i/>
        <sz val="8"/>
        <rFont val="Arial"/>
        <family val="2"/>
      </rPr>
      <t>(especifique)</t>
    </r>
  </si>
  <si>
    <r>
      <rPr>
        <sz val="9"/>
        <rFont val="Arial"/>
        <family val="2"/>
      </rPr>
      <t xml:space="preserve">Otra categoría operativa:
</t>
    </r>
    <r>
      <rPr>
        <i/>
        <sz val="8"/>
        <rFont val="Arial"/>
        <family val="2"/>
      </rPr>
      <t>(especifique)</t>
    </r>
  </si>
  <si>
    <t>Categorías operativas - Val. Especifique Claves</t>
  </si>
  <si>
    <t>Logistica</t>
  </si>
  <si>
    <t>Rescate, auxilio</t>
  </si>
  <si>
    <t>urgencias</t>
  </si>
  <si>
    <t>albergues, refugios temporales</t>
  </si>
  <si>
    <t>incendios forestales</t>
  </si>
  <si>
    <t>Comites comunitarios</t>
  </si>
  <si>
    <t>9.14.-</t>
  </si>
  <si>
    <t>De acuerdo con el total de personal voluntario que reportó como respuesta en la pregunta anterior, anote, por cada una de las instalaciones de la Unidad Estatal de Protección Civil u homóloga, la cantidad del mismo especificando la categoría operativa y sexo.</t>
  </si>
  <si>
    <t>En caso de que no le sea posible identificar la instalación en donde se haya encontrado colaborando una parcialidad o la totalidad del personal voluntario, haga uso de la fila "No identificado".</t>
  </si>
  <si>
    <t>Para cada categoría operativa, en caso de que haya seleccionado el código "2" o "9" en la columna "¿Contaba con la colaboración de personal voluntario en la categoría operativa?" del respectivo numeral de la pregunta anterior, no puede registrar información en el presente reactivo.</t>
  </si>
  <si>
    <t>La suma de las cantidades registradas en la columna "Total" debe ser igual o mayor a la suma de las cantidades reportadas como respuesta en la columna "Total" de la pregunta anterior, así como corresponder a su desagregación por categoría operativa y sexo; toda vez que una persona voluntaria pudo haber colaborado en más de una instalación.</t>
  </si>
  <si>
    <t>La cantidad registrada en la columna "Total" de cada instalación debe ser igual o menor a la suma de las cantidades reportadas como respuesta en la columna "Total" de la pregunta anterior, así como corresponder a su desagregación por categoría operativa y sexo. En caso de que esta instrucción no le aplique, justifíquelo en el recuadro que se encuentra al final de la tabla de respuesta.</t>
  </si>
  <si>
    <t>Personal voluntario que se encontraba colaborando con la Unidad Estatal de Protección Civil u homóloga, según categoría operativa y sexo</t>
  </si>
  <si>
    <t>COPIA P9.12</t>
  </si>
  <si>
    <t>Otra categoría operativa</t>
  </si>
  <si>
    <t>GRIS COLU</t>
  </si>
  <si>
    <t>GRIS FILA</t>
  </si>
  <si>
    <t>GRIS/BANDERA</t>
  </si>
  <si>
    <t>IX.4 Certificaciones de estándares de competencia</t>
  </si>
  <si>
    <r>
      <t xml:space="preserve">1.- </t>
    </r>
    <r>
      <rPr>
        <b/>
        <i/>
        <sz val="8"/>
        <rFont val="Arial"/>
        <family val="2"/>
      </rPr>
      <t xml:space="preserve">Estándar de competencia. </t>
    </r>
    <r>
      <rPr>
        <i/>
        <sz val="8"/>
        <rFont val="Arial"/>
        <family val="2"/>
      </rPr>
      <t>Se refiere al conjunto de conocimientos, habilidades, destrezas y actitudes necesarias para realizar alguna actividad, en este caso en materia de protección civil, que sirve como referente para evaluar las competencias del personal y, en su caso, obtener un certificado que lo respalde.</t>
    </r>
  </si>
  <si>
    <t>9.15.-</t>
  </si>
  <si>
    <t>Indique si al cierre del año 2025 el personal que se encontraba ejerciendo sus funciones en la Unidad Estatal de Protección Civil u homóloga contaba con la certificación de algún estándar de competencia en materia de protección civil. En caso afirmativo, anote la cantidad de personal que contaba con la certificación de algún estándar de competencia en materia de protección civil, según sexo.</t>
  </si>
  <si>
    <t>En caso de que el personal no haya contado con la certificación de algún estándar de competencia en materia de protección civil, o no cuente con información para determinarlo, indíquelo en la columna correspondiente conforme al catálogo respectivo y deje el resto de la fila en blanco.</t>
  </si>
  <si>
    <t>Debe considerar al personal que al cierre del año haya contado con la aprobación de algún estándar de competencia en materia de protección civil de acuerdo con los procedimientos de evaluación y acreditación correspondientes, contando con el respectivo certificado o comprobante.</t>
  </si>
  <si>
    <t xml:space="preserve">En caso de que alguna persona servidora pública cuente con la certificación de más de un estándar de competencia en materia de protección civil, debe ser considerada una sola vez en el registro de esta pregunta. </t>
  </si>
  <si>
    <t>La cantidad registrada en la columna "Total" debe ser igual o menor a la cantidad reportada como respuesta en el recuadro "Total de personal que se encontraba ejerciendo sus funciones en la Unidad Estatal de Protección Civil u homóloga" de la pregunta 9.2, así como corresponder a su desagregación por sexo.</t>
  </si>
  <si>
    <r>
      <t xml:space="preserve">¿El personal contaba con la certificación de algún estándar de competencia en materia de protección civil?
</t>
    </r>
    <r>
      <rPr>
        <i/>
        <sz val="8"/>
        <color theme="1"/>
        <rFont val="Arial"/>
        <family val="2"/>
      </rPr>
      <t>(1. Sí / 2. No / 9. No identificado)</t>
    </r>
  </si>
  <si>
    <t>Personal que se encontraba ejerciendo sus funciones en la Unidad Estatal de Protección Civil u homóloga que contaba con la certificación en algún estándar de competencia en materia de protección civil, según sexo</t>
  </si>
  <si>
    <t>9.16.-</t>
  </si>
  <si>
    <t>Anote la cantidad de personal que se encontraba ejerciendo sus funciones en la Unidad Estatal de Protección Civil u homóloga que al cierre del año 2025 contaba con la certificación en algún estándar de competencia en materia de protección civil, según estándar de competencia en materia de protección civil y sexo.</t>
  </si>
  <si>
    <t>En caso de que haya seleccionado el código "2" o "9" en la columna "¿El personal contaba con la certificación de algún estándar de competencia en materia de protección civil?" de la pregunta anterior, no puede registrar información en el presente reactivo.</t>
  </si>
  <si>
    <t>En caso de que el personal no haya contado con la certificación de determinado estándar de competencia en materia de protección civil, anote una "X" en la columna "No contaba con la certificación" y deje el resto de la fila en blanco.</t>
  </si>
  <si>
    <t xml:space="preserve">La suma de las cantidades registradas en la columna "Total" debe ser igual o mayor a la cantidad reportada como respuesta en la columna "Total" de la pregunta anterior, así como corresponder a su desagregación por sexo; toda vez que una persona servidora pública puede contar con la acreditación de más de un estándar de competencia en materia de protección civil. </t>
  </si>
  <si>
    <t>La cantidad registrada en la columna "Total" de cada estándar de competencia en materia de protección civil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t>
  </si>
  <si>
    <t>En caso de que registre algún valor numérico mayor a cero en el numeral 20, debe anotar el nombre de dicho(s) estándar(es) de competencia en el recuadro destinado para tal efecto que se encuentra al final de la tabla de respuesta.</t>
  </si>
  <si>
    <t>Estándares de competencia en materia de protección civil</t>
  </si>
  <si>
    <t>No contaba con la certificación</t>
  </si>
  <si>
    <t>Personal que se encontraba ejerciendo sus funciones en la Unidad Estatal de Protección Civil u homóloga que contaba con la certificación de algún estándar de competencia en materia de protección civil, según sexo</t>
  </si>
  <si>
    <t>PIVCODX&gt;0</t>
  </si>
  <si>
    <t>MA O IG IN3</t>
  </si>
  <si>
    <t>Asistencia primaria de un evento adverso</t>
  </si>
  <si>
    <t>Implementación del Sistema de Comando de Incidente</t>
  </si>
  <si>
    <t>Ejecución de acciones de búsqueda y rescate de víctimas en estructuras colapsadas nivel liviano</t>
  </si>
  <si>
    <t xml:space="preserve">Coordinación de las actividades de protección civil del centro de trabajo de acuerdo al Programa Interno de Protección Civil </t>
  </si>
  <si>
    <t>Implementación de apoyo psicológico de primer contacto a personas afectadas por fenómenos perturbadores</t>
  </si>
  <si>
    <t xml:space="preserve">Vigilancia del cumplimiento de la normatividad en seguridad y salud en el trabajo </t>
  </si>
  <si>
    <t>Gestión de los servicios preventivos de seguridad y salud en el trabajo</t>
  </si>
  <si>
    <t>Gestión de mejoras sociales sostenibles en campos agrícolas</t>
  </si>
  <si>
    <t>Operación del vehículo de emergencia</t>
  </si>
  <si>
    <t>Atención de incendios que involucran materiales, productos y sustancias químicas</t>
  </si>
  <si>
    <t xml:space="preserve">Apoyo en las acciones de protección civil en auxilio a la población </t>
  </si>
  <si>
    <t>Ejecución de protocolos de la Secretaría de la Defensa Nacional ante una operación de búsqueda y rescate en estructuras colapsadas</t>
  </si>
  <si>
    <t>Respuesta a emergencias que involucran materiales peligrosos</t>
  </si>
  <si>
    <t>Ejecutar acciones de búsqueda y localización de víctimas atrapadas bajo escombros a través de caninos</t>
  </si>
  <si>
    <t>Elaboración del Plan de Continuidad de Operaciones para dependencias y organizaciones</t>
  </si>
  <si>
    <t>Elaboración de programas especiales de protección civil de acuerdo al riesgo</t>
  </si>
  <si>
    <t>Manejo inicial de factores de riesgo de discapacidad en personas mayores</t>
  </si>
  <si>
    <t>Combate y extinción de incendios estructurales</t>
  </si>
  <si>
    <t>Gestión integral de riesgos</t>
  </si>
  <si>
    <r>
      <t xml:space="preserve">Otro estándar de competencia </t>
    </r>
    <r>
      <rPr>
        <i/>
        <sz val="8"/>
        <rFont val="Arial"/>
        <family val="2"/>
      </rPr>
      <t>(especifique)</t>
    </r>
  </si>
  <si>
    <r>
      <t xml:space="preserve">Otro estándar de competencia:
</t>
    </r>
    <r>
      <rPr>
        <i/>
        <sz val="8"/>
        <rFont val="Arial"/>
        <family val="2"/>
      </rPr>
      <t>(especifique)</t>
    </r>
  </si>
  <si>
    <t>protección civil - Val. Especifique Claves</t>
  </si>
  <si>
    <t>Asistencia primaria, evento adverso</t>
  </si>
  <si>
    <t>Comando de Incidente</t>
  </si>
  <si>
    <t>busqueda, rescate, victimas, liviano</t>
  </si>
  <si>
    <t>actividades de proteccion civil, Interno de Proteccion Civil</t>
  </si>
  <si>
    <t>apoyo psicologico, personas afectadas, fenomenos perturbadores</t>
  </si>
  <si>
    <t>seguridad, salud en el trabajo</t>
  </si>
  <si>
    <t>IX.5 Capacitación</t>
  </si>
  <si>
    <t>preventivos de seguridad, salud en el trabajo</t>
  </si>
  <si>
    <t>mejoras sociales, agricolas</t>
  </si>
  <si>
    <t>1.- Debe considerar la información de las acciones formativas impartidas al personal, independientemente de las instituciones, unidades administrativas o áreas que las hayan impartido.</t>
  </si>
  <si>
    <t>vehiculo de emergencia</t>
  </si>
  <si>
    <t>2.- Únicamente debe considerar aquellas acciones formativas que hayan realizado o consideren realizar alguna evaluación para su acreditación, por lo que no debe considerar aquellas de carácter informativo o de naturaleza similar.</t>
  </si>
  <si>
    <t>Atencion de incendios</t>
  </si>
  <si>
    <t>3.- No debe considerar aquellos eventos de capacitación y difusión que la Unidad Estatal de Protección Civil u homóloga haya realizado para las personas servidoras públicas de otras instituciones, el personal voluntario o la población en general; toda vez que dicha información se requiere en la sección XI. Tampoco debe considerar, de ser el caso, aquellas acciones formativas cuya información fue reportada en la subsección anterior.</t>
  </si>
  <si>
    <t>Apoyo</t>
  </si>
  <si>
    <t>Secretaria de la Defensa Nacional, busqueda, rescate, colapsadas</t>
  </si>
  <si>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</si>
  <si>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t>emergencias, materiales peligrosos</t>
  </si>
  <si>
    <r>
      <rPr>
        <b/>
        <i/>
        <sz val="8"/>
        <rFont val="Arial"/>
        <family val="2"/>
      </rPr>
      <t xml:space="preserve">Presencial. </t>
    </r>
    <r>
      <rPr>
        <i/>
        <sz val="8"/>
        <rFont val="Arial"/>
        <family val="2"/>
      </rPr>
      <t>Se refiere a las acciones formativas impartidas presencialmente en un horario y lugar establecido.</t>
    </r>
  </si>
  <si>
    <t>busqueda, localizacion, victimas, bajo escombros, caninos</t>
  </si>
  <si>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</si>
  <si>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t>Plan de Continuidad</t>
  </si>
  <si>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</si>
  <si>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programas especiales</t>
  </si>
  <si>
    <t>riesgo, discapacidad, personas mayores</t>
  </si>
  <si>
    <t>9.17.-</t>
  </si>
  <si>
    <t>Indique si durante el año 2025 se impartieron acciones formativas al personal que se encontraba ejerciendo sus funciones en la Unidad Estatal de Protección Civil u homóloga. En caso afirmativo, anote la cantidad de acciones formativas impartidas, según medio de presentación, así como la cantidad de personal capacitado, según sexo.</t>
  </si>
  <si>
    <t>Combate, extincion, incendios</t>
  </si>
  <si>
    <t>En caso de que no se le hayan impartido acciones formativas al personal, o no cuente con información para determinarlo, indíquelo en la columna correspondiente conforme al catálogo respectivo y deje el resto de la fila en blanco.</t>
  </si>
  <si>
    <t>integral de riesgos, riesgos</t>
  </si>
  <si>
    <t>En el apartado "Acciones formativas impartidas, según medio de presentación" debe considerar las acciones formativas impartidas del 01 de enero al 31 de diciembre de 2025 al personal, independientemente de que hayan concluido durante el referido año.</t>
  </si>
  <si>
    <t>En el apartado "Acciones formativas impartidas y concluidas, según medio de presentación" debe considerar las acciones formativas impartidas del 01 de enero al 31 de diciembre de 2025 al personal, y que además hayan concluido durante el referido año.</t>
  </si>
  <si>
    <t>La cantidad registrada en la columna "Total" del apartado "Acciones formativas impartidas y concluidas, según medio de presentación" debe ser igual o menor a la cantidad reportada en la columna "Total" del apartado "Acciones formativas impartidas, según medio de presentación", así como corresponder a su desagregación por medio de presentación.</t>
  </si>
  <si>
    <t>En el apartado "Personal que se encontraba ejerciendo sus funciones en la Unidad Estatal de Protección Civil u homóloga capacitado, según sexo" debe considerar al personal que haya concluido determinada acción formativa impartida y concluida entre el 01 de enero y el 31 de diciembre de 2025, independientemente de que, por cuestiones de temporalidad, cuente con el certificado, constancia, calificación aprobatoria, o cualquier documento que lo acredite.</t>
  </si>
  <si>
    <t>En caso de que la cantidad registrada en la columna "Total" del apartado "Acciones formativas impartidas y concluidas, según medio de presentación" no sea un dato numérico mayor a cero, no puede registrar información en el apartado "Personal que se encontraba ejerciendo sus funciones en la Unidad Estatal de Protección Civil u homóloga capacitado, según sexo".</t>
  </si>
  <si>
    <t xml:space="preserve">En caso de que alguna persona servidora pública haya concluido más de una acción formativa impartida y concluida entre el 01 de enero y el 31 de diciembre de 2025, debe ser considerada una sola vez en el registro de esta pregunta. </t>
  </si>
  <si>
    <r>
      <t xml:space="preserve">¿Se impartieron acciones formativas al personal?
</t>
    </r>
    <r>
      <rPr>
        <i/>
        <sz val="8"/>
        <rFont val="Arial"/>
        <family val="2"/>
      </rPr>
      <t>(1. Sí / 2. No / 9. No identificado)</t>
    </r>
  </si>
  <si>
    <t>Acciones formativas impartidas, según medio de presentación</t>
  </si>
  <si>
    <t>Acciones formativas impartidas y concluidas, según medio de presentación</t>
  </si>
  <si>
    <t>Personal que se encontraba ejerciendo sus funciones en la Unidad Estatal de Protección Civil u homóloga capacitado, según sexo</t>
  </si>
  <si>
    <t xml:space="preserve">Presencial </t>
  </si>
  <si>
    <t>En línea</t>
  </si>
  <si>
    <t>Síncrono</t>
  </si>
  <si>
    <t>9.18.-</t>
  </si>
  <si>
    <t>Anote la cantidad de acciones formativas, según tema, impartidas durante el año 2025 al personal que se encontraba ejerciendo sus funciones en la Unidad Estatal de Protección Civil u homóloga, así como la cantidad de personal capacitado, según sexo.</t>
  </si>
  <si>
    <t>En caso de que haya seleccionado el código "2" o "9" en la columna "¿Se impartieron acciones formativas al personal?" de la pregunta anterior, no puede registrar información en el presente reactivo.</t>
  </si>
  <si>
    <t>En caso de que no se hayan realizado acciones formativas en determinado tema, anote una "X" en la columna "No se realizaron acciones formativas" y deje el resto de la fila en blanco.</t>
  </si>
  <si>
    <t>La suma de las cantidades registradas en la columna "Acciones formativas impartidas" debe ser igual o mayor a la cantidad reportada como respuesta en la columna "Total" del apartado "Acciones formativas impartidas, según medio de presentación" de la pregunta anterior, toda vez que una acción formativa pudo haber contemplado más de un tema.</t>
  </si>
  <si>
    <t>La cantidad registrada en la columna "Acciones formativas impartidas" de cada tema debe ser igual o menor a la cantidad reportada como respuesta en la columna "Total" del apartado "Acciones formativas impartidas,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</si>
  <si>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mayor a la cantidad reportada como respuesta en la columna "Total" del apartado "Acciones formativas impartidas y concluidas, según medio de presentación" de la pregunta anterior, toda vez que una acción formativa pudo haber contemplado más de un tema.</t>
  </si>
  <si>
    <t>La cantidad registrada en la columna "Acciones formativas impartidas y concluidas" de cada tema debe ser igual o menor a la cantidad reportada como respuesta en la columna "Total" del apartado "Acciones formativas impartidas y concluidas,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</si>
  <si>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menor a la suma de las cantidades reportadas en la columna "Acciones formativas impartidas", así como corresponder a su desagregación por tema.</t>
  </si>
  <si>
    <t>En caso de que la cantidad registrada en la columna "Acciones formativas impartidas y concluidas" de determinado tema no sea un dato numérico mayor a cero, no puede registrar información en el apartado "Personal que se encontraba ejerciendo sus funciones en la Unidad Estatal de Protección Civil u homóloga capacitado, según sexo" de dicho tema.</t>
  </si>
  <si>
    <t>La suma de las cantidades registradas en la columna "Total" debe ser igual o mayor a la cantidad reportada como respuesta en la columna "Total" del apartado "Personal que se encontraba ejerciendo sus funciones en la Unidad Estatal de Protección Civil u homóloga capacitado, según sexo" de la pregunta anterior, así como corresponder a su desagregación por sexo; toda vez que una persona servidora pública pudo haber concluido más de una acción formativa en el mismo o en diferentes temas.</t>
  </si>
  <si>
    <t>La cantidad registrada en la columna "Total" de cada tema debe ser igual o menor a la cantidad reportada como respuesta en la columna "Total" del apartado "Personal que se encontraba ejerciendo sus funciones en la Unidad Estatal de Protección Civil u homóloga capacitado, según sexo" de la pregunta anterior, así como corresponder a su desagregación por sexo. En caso de que esta instrucción no le aplique, justifíquelo en el recuadro que se encuentra al final de la tabla de respuesta.</t>
  </si>
  <si>
    <t>En caso de que registre algún valor numérico mayor a cero en el numeral 22, debe anotar el nombre de dicho(s) tema(s) en el recuadro destinado para tal efecto que se encuentra al final de la tabla de respuesta.</t>
  </si>
  <si>
    <t>Temas</t>
  </si>
  <si>
    <t>No se realizaron acciones formativas</t>
  </si>
  <si>
    <t>Acciones formativas impartidas</t>
  </si>
  <si>
    <t>Acciones formativas impartidas y concluidas</t>
  </si>
  <si>
    <t>GRIS COM</t>
  </si>
  <si>
    <t>MA O IGIN3</t>
  </si>
  <si>
    <t>ME O IGIN4</t>
  </si>
  <si>
    <t>MA O IGIN5</t>
  </si>
  <si>
    <t>ME O IGIN6</t>
  </si>
  <si>
    <t>ME O IGIN7</t>
  </si>
  <si>
    <t>MA O IGIN9</t>
  </si>
  <si>
    <t>ME O IGIN10</t>
  </si>
  <si>
    <t>N°INST</t>
  </si>
  <si>
    <t>BANDERAS</t>
  </si>
  <si>
    <t>LIST_COMP</t>
  </si>
  <si>
    <t>Elaboración de programas o instrumentos de protección civil</t>
  </si>
  <si>
    <t>Identificación y análisis de riesgos</t>
  </si>
  <si>
    <t>Mapas de peligros y riesgos</t>
  </si>
  <si>
    <t>Prevención, combate de incendios y manejo de extintores</t>
  </si>
  <si>
    <t>Básico - Sistema Nacional de Protección Civil (SINAPROC)</t>
  </si>
  <si>
    <t>Medidas de seguridad y autoprotección civil</t>
  </si>
  <si>
    <t>Simulacros</t>
  </si>
  <si>
    <t>Formación de brigadas de protección civil</t>
  </si>
  <si>
    <t>Señalética de protección civil</t>
  </si>
  <si>
    <t>Primeros auxilios</t>
  </si>
  <si>
    <t>Evacuación, búsqueda y rescate</t>
  </si>
  <si>
    <t>Manejo de crisis</t>
  </si>
  <si>
    <t>Marco regulatorio sobre protección civil</t>
  </si>
  <si>
    <t>Evaluación de daños</t>
  </si>
  <si>
    <t>Verificación de inmuebles</t>
  </si>
  <si>
    <t>Conocimiento de normas oficiales mexicanas</t>
  </si>
  <si>
    <t>Continuidad de operaciones</t>
  </si>
  <si>
    <t>Sistema de Comando de Incidentes</t>
  </si>
  <si>
    <t>Acceso a Instrumentos Financieros de Gestión de Riesgos</t>
  </si>
  <si>
    <r>
      <t xml:space="preserve">Otro tema </t>
    </r>
    <r>
      <rPr>
        <i/>
        <sz val="8"/>
        <color theme="1"/>
        <rFont val="Arial"/>
        <family val="2"/>
      </rPr>
      <t>(especifique)</t>
    </r>
  </si>
  <si>
    <r>
      <t xml:space="preserve">Otro tema:
</t>
    </r>
    <r>
      <rPr>
        <i/>
        <sz val="8"/>
        <rFont val="Arial"/>
        <family val="2"/>
      </rPr>
      <t>(especifique)</t>
    </r>
  </si>
  <si>
    <t xml:space="preserve"> - Val. Especifique Claves</t>
  </si>
  <si>
    <t>Elaboracion, programas, proteccion civil</t>
  </si>
  <si>
    <t>Identificacion, analisis de riesgos</t>
  </si>
  <si>
    <t>Mapas de peligros, riesgo</t>
  </si>
  <si>
    <t>alerta temprana, alerta</t>
  </si>
  <si>
    <t>Prevencion, combate de incendios, incendio, extintor</t>
  </si>
  <si>
    <t>Basico, Sistema Nacional de Proteccion Civil (SINAPROC), SINAPROC</t>
  </si>
  <si>
    <t>IX.6 Dignificación del servicio</t>
  </si>
  <si>
    <t>Medidas de seguridad, seguridad, autoproteccion</t>
  </si>
  <si>
    <t>Simulacro</t>
  </si>
  <si>
    <t>9.19.-</t>
  </si>
  <si>
    <t>Indique las prestaciones laborales ofrecidas durante el año 2025 al personal que se encontraba ejerciendo sus funciones al cierre del referido año en la Unidad Estatal de Protección Civil u homóloga. Por cada una de estas, señale la frecuencia con la que se ofreció a dicho personal; utilizando para tal efecto el catálogo que se presenta en la parte inferior de la siguiente tabla. Asimismo, anote la cantidad de personal susceptible de hacer uso u otorgársele la prestación laboral, así como la cantidad de este que hizo uso o se le otorgó la misma, según sexo.</t>
  </si>
  <si>
    <t>Formacion de brigadas</t>
  </si>
  <si>
    <t>Debe considerar la información relacionada con las prestaciones laborales del personal que se encontraba ejerciendo sus funciones en la Unidad Estatal de Protección Civil u homóloga, independientemente de la instancia, autoridad o institución que las otorgue.</t>
  </si>
  <si>
    <t>Señaletica</t>
  </si>
  <si>
    <t>En caso de que determinada prestación laboral no se haya ofrecido al personal, no haya estado prevista en la legislación laboral y/ o administrativa aplicable, o no cuente con información para determinarlo, indíquelo en la columna correspondiente conforme al catálogo respectivo y deje el resto de la fila en blanco.</t>
  </si>
  <si>
    <t>Para cada prestación laboral, seleccione con una "X" la o las frecuencias con las que se ofreció al personal que correspondan.</t>
  </si>
  <si>
    <t>Evacuacion, busqueda, rescate</t>
  </si>
  <si>
    <t>Para cada prestación laboral, en caso de que seleccione el código "99" en el apartado "Frecuencia con la que se ofreció la prestación laboral al personal", no puede seleccionar otro código en dicho apartado.</t>
  </si>
  <si>
    <t>Manejo de crisis, crisis</t>
  </si>
  <si>
    <t>Para el numeral 21, no puede registrar información en las columnas "Hombres".</t>
  </si>
  <si>
    <t>Marco regulatorio</t>
  </si>
  <si>
    <t>Para el numeral 22, no puede registrar información en las columnas "Mujeres".</t>
  </si>
  <si>
    <t>Evaluacion de daños, daños</t>
  </si>
  <si>
    <t>Para cada prestación laboral, la cantidad registrada en la columna "Total" del apartado "Personal susceptible de hacer uso u otorgársele la prestación laboral, según sexo" debe ser igual o menor a la cantidad reportada como respuesta en el recuadro "Total de personal que se encontraba ejerciendo sus funciones en la Unidad Estatal de Protección Civil u homóloga" de la pregunta 9.2, así como corresponder a su desagregación por sexo.</t>
  </si>
  <si>
    <t>Verificacion de inmuebles, inmuebles</t>
  </si>
  <si>
    <t>Para cada prestación laboral, la cantidad registrada en la columna "Total" del apartado "Personal que hizo uso o se le otorgó la prestación laboral, según sexo" debe ser igual o menor a la cantidad reportada en la columna "Total" del apartado "Personal susceptible de hacer uso u otorgársele la prestación laboral, según sexo", así como corresponder a su desagregación por sexo.</t>
  </si>
  <si>
    <t>normas oficiales mexicanas</t>
  </si>
  <si>
    <t>En caso de que seleccione para el numeral 36 el código "1" en la columna "¿Se ofreció la prestación laboral al personal?", debe anotar el nombre de dicha(s) prestación(es) laboral(es) en el recuadro destinado para tal efecto que se encuentra al final de la tabla de respuesta.</t>
  </si>
  <si>
    <t>Continuidad de operaciones, operaciones</t>
  </si>
  <si>
    <t>En caso de que seleccione el código "12" en el apartado "Frecuencia con la que se ofreció la prestación laboral al personal", debe anotar el nombre de dicha(s) frecuencia(s) en el recuadro destinado para tal efecto que se encuentra al final de la tabla de respuesta.</t>
  </si>
  <si>
    <t>Comando de Incidentes</t>
  </si>
  <si>
    <t>Prestaciones laborales</t>
  </si>
  <si>
    <r>
      <t xml:space="preserve">¿Se ofreció la prestación laboral al personal?
</t>
    </r>
    <r>
      <rPr>
        <i/>
        <sz val="8"/>
        <rFont val="Arial"/>
        <family val="2"/>
      </rPr>
      <t xml:space="preserve">(1. Sí / 2. No / 8. No aplica / 9. No identificado) </t>
    </r>
  </si>
  <si>
    <r>
      <t xml:space="preserve">Frecuencia con la que se ofreció la prestación laboral al personal
</t>
    </r>
    <r>
      <rPr>
        <i/>
        <sz val="8"/>
        <rFont val="Arial"/>
        <family val="2"/>
      </rPr>
      <t>(ver catálogo)</t>
    </r>
  </si>
  <si>
    <t>Personal susceptible de hacer uso u otorgársele la prestación laboral, según sexo</t>
  </si>
  <si>
    <t>Personal que hizo uso o se le otorgó la prestación laboral, según sexo</t>
  </si>
  <si>
    <t>Financieros de Gestion de Riesgos, Gestion de Riesgos</t>
  </si>
  <si>
    <t>ME O IG IN7</t>
  </si>
  <si>
    <t>ME O IG IN8</t>
  </si>
  <si>
    <t>Aguinaldo</t>
  </si>
  <si>
    <t>Ahorro solidario</t>
  </si>
  <si>
    <t>GRIS H y M</t>
  </si>
  <si>
    <r>
      <t xml:space="preserve">Apoyo educativo </t>
    </r>
    <r>
      <rPr>
        <i/>
        <sz val="8"/>
        <rFont val="Arial"/>
        <family val="2"/>
      </rPr>
      <t>(becas para el personal, permisos, convenios, etc.)</t>
    </r>
  </si>
  <si>
    <t>Apoyo para los familiares del personal fallecido en ejercicio de sus funciones</t>
  </si>
  <si>
    <t>Apoyo para los familiares del personal desaparecido o no localizado</t>
  </si>
  <si>
    <r>
      <t xml:space="preserve">Apoyo funerario para los familiares del personal fallecido </t>
    </r>
    <r>
      <rPr>
        <i/>
        <sz val="8"/>
        <rFont val="Arial"/>
        <family val="2"/>
      </rPr>
      <t>(no incluye al personal fallecido en ejercicio de sus funciones)</t>
    </r>
  </si>
  <si>
    <t>Apoyo para gastos funerarios de algún familiar</t>
  </si>
  <si>
    <r>
      <t xml:space="preserve">Apoyo para la vivienda </t>
    </r>
    <r>
      <rPr>
        <i/>
        <sz val="8"/>
        <rFont val="Arial"/>
        <family val="2"/>
      </rPr>
      <t>(no incluye créditos para la vivienda)</t>
    </r>
  </si>
  <si>
    <t>Apoyo para útiles escolares de sus hijas y/ o hijos</t>
  </si>
  <si>
    <t>Asesoría jurídica</t>
  </si>
  <si>
    <t>Ayuda para transporte</t>
  </si>
  <si>
    <t>Becas escolares para sus hijas y/ o hijos</t>
  </si>
  <si>
    <t>Bono de puntualidad</t>
  </si>
  <si>
    <t>Bono de riesgo</t>
  </si>
  <si>
    <t>Créditos automotrices</t>
  </si>
  <si>
    <t>Créditos para la vivienda</t>
  </si>
  <si>
    <r>
      <t>Créditos personales</t>
    </r>
    <r>
      <rPr>
        <i/>
        <sz val="8"/>
        <rFont val="Arial"/>
        <family val="2"/>
      </rPr>
      <t xml:space="preserve"> (no incluye créditos automotrices ni créditos para la vivienda)</t>
    </r>
  </si>
  <si>
    <t>Días de permiso</t>
  </si>
  <si>
    <t>Fondo de ahorro para el retiro</t>
  </si>
  <si>
    <r>
      <t xml:space="preserve">Indemnización por incapacidad </t>
    </r>
    <r>
      <rPr>
        <i/>
        <sz val="8"/>
        <rFont val="Arial"/>
        <family val="2"/>
      </rPr>
      <t>(derivada de un riesgo de trabajo)</t>
    </r>
  </si>
  <si>
    <t>Licencia de maternidad</t>
  </si>
  <si>
    <t>Licencia de paternidad</t>
  </si>
  <si>
    <t>Licencia para cuidados de algún familiar</t>
  </si>
  <si>
    <t>Licencia por riesgo de trabajo</t>
  </si>
  <si>
    <t>Licencia por enfermedad o accidente no profesional</t>
  </si>
  <si>
    <t>Seguro de enfermedad o accidente no profesional</t>
  </si>
  <si>
    <t>Seguro de gastos médicos mayores</t>
  </si>
  <si>
    <t>Seguro de vida</t>
  </si>
  <si>
    <t>Seguro de retiro</t>
  </si>
  <si>
    <t>Servicios psicológicos o de contención emocional</t>
  </si>
  <si>
    <t>Vacaciones</t>
  </si>
  <si>
    <t>Prima quinquenal</t>
  </si>
  <si>
    <t>Prima vacacional</t>
  </si>
  <si>
    <t>Prima de antigüedad</t>
  </si>
  <si>
    <t>Vales, bonos o ayuda para despensa</t>
  </si>
  <si>
    <t>36.</t>
  </si>
  <si>
    <r>
      <t>Otra prestación laboral</t>
    </r>
    <r>
      <rPr>
        <i/>
        <sz val="8"/>
        <rFont val="Arial"/>
        <family val="2"/>
      </rPr>
      <t xml:space="preserve"> (especifique)</t>
    </r>
  </si>
  <si>
    <r>
      <t xml:space="preserve">Otra prestación laboral:
</t>
    </r>
    <r>
      <rPr>
        <i/>
        <sz val="8"/>
        <rFont val="Arial"/>
        <family val="2"/>
      </rPr>
      <t>(especifique)</t>
    </r>
  </si>
  <si>
    <r>
      <t xml:space="preserve">Otra frecuencia:
</t>
    </r>
    <r>
      <rPr>
        <i/>
        <sz val="8"/>
        <rFont val="Arial"/>
        <family val="2"/>
      </rPr>
      <t>(especifique)</t>
    </r>
  </si>
  <si>
    <t>prestación laboral - Val. Especifique Claves</t>
  </si>
  <si>
    <t>frecuencia - Val. Especifique Claves</t>
  </si>
  <si>
    <t>Catálogo de frecuencia con la que se ofreció la prestación laboral al personal</t>
  </si>
  <si>
    <t>En el momento que se requiera, momento</t>
  </si>
  <si>
    <t>En el momento que se requiera</t>
  </si>
  <si>
    <t>Ahorro solidario, solidario</t>
  </si>
  <si>
    <t>Diario, por dia</t>
  </si>
  <si>
    <t>educativo, becas para el personal, becas, permiso, convenio</t>
  </si>
  <si>
    <t>Apoyo educativo (becas para el personal, permisos, convenios, etc.)</t>
  </si>
  <si>
    <t>Semanal, por semana</t>
  </si>
  <si>
    <t>Apoyo para los familiares, personal fallecido, en ejercicio de sus funciones</t>
  </si>
  <si>
    <t>Quincenal, por quincena</t>
  </si>
  <si>
    <t>Apoyo para los familiares, personal desaparecido, no localizado</t>
  </si>
  <si>
    <t>Mensual, por mes</t>
  </si>
  <si>
    <r>
      <t xml:space="preserve">Otra frecuencia </t>
    </r>
    <r>
      <rPr>
        <i/>
        <sz val="8"/>
        <rFont val="Arial"/>
        <family val="2"/>
      </rPr>
      <t>(especifique)</t>
    </r>
  </si>
  <si>
    <t>Apoyo funerario, funerario, personal fallecido</t>
  </si>
  <si>
    <t>Apoyo funerario para los familiares del personal fallecido (no incluye al personal fallecido en ejercicio de sus funciones)</t>
  </si>
  <si>
    <t>Bimestral, por bimestre</t>
  </si>
  <si>
    <t>gastos funerarios, funerario</t>
  </si>
  <si>
    <t>Trimestral, por trimestre</t>
  </si>
  <si>
    <t>Apoyo para la vivienda, vivienda</t>
  </si>
  <si>
    <t>Apoyo para la vivienda (no incluye créditos para la vivienda)</t>
  </si>
  <si>
    <t>Cuatrimestral, por cuatrimestre</t>
  </si>
  <si>
    <t>utiles escolares, escolar</t>
  </si>
  <si>
    <t>Semestral, por semestre</t>
  </si>
  <si>
    <t>Asesoria juridica, juridica</t>
  </si>
  <si>
    <t>Anual, por año</t>
  </si>
  <si>
    <t>Ayuda para transporte, transporte</t>
  </si>
  <si>
    <t>Periodos mayores a un año, mayor a un año</t>
  </si>
  <si>
    <t>Becas escolares, Beca</t>
  </si>
  <si>
    <t>Bono de puntualidad, puntualidad</t>
  </si>
  <si>
    <t>Creditos automotrices, automotri</t>
  </si>
  <si>
    <t>Creditos para la vivienda, vivienda</t>
  </si>
  <si>
    <t>Creditos personales</t>
  </si>
  <si>
    <t>Créditos personales (no incluye créditos automotrices ni créditos para la vivienda)</t>
  </si>
  <si>
    <t>9.20.-</t>
  </si>
  <si>
    <t>Indique las prestaciones laborales que consistían en un apoyo económico ofrecidas durante el año 2025 al personal que se encontraba ejerciendo sus funciones al cierre del referido año en la Unidad Estatal de Protección Civil u homóloga. Por cada una de estas, anote el monto mínimo y el monto máximo al que corresponde el apoyo económico.</t>
  </si>
  <si>
    <t>Dias de permiso, permiso</t>
  </si>
  <si>
    <t>Para cada prestación laboral, en caso de que haya seleccionado el código "2", "8" o "9" en la columna "¿Se ofreció la prestación laboral al personal?" de la pregunta anterior, no puede registrar información en el presente reactivo.</t>
  </si>
  <si>
    <t>Fondo de ahorro para el retiro, retiro</t>
  </si>
  <si>
    <t>En caso de que determinada prestación laboral no haya consistido en un apoyo económico, o no cuente con información para determinarlo, indíquelo en la columna correspondiente conforme al catálogo respectivo y deje el resto de la fila en blanco.</t>
  </si>
  <si>
    <t>Indemnizacion por incapacidad, incapacidad, riesgo de trabajo</t>
  </si>
  <si>
    <t>Indemnización por incapacidad (derivada de un riesgo de trabajo)</t>
  </si>
  <si>
    <t>En la columna "Monto mínimo al que corresponde el apoyo económico ofrecido" debe considerar la menor cantidad asignada a determinado personal. Por ejemplo: en caso de que la prima vacacional se encuentre en un rango de 1000 a 5000 pesos semestrales, dependiendo del nivel salarial de la persona servidora pública, en la columna correspondiente del numeral 33 anote "1000".</t>
  </si>
  <si>
    <t>Licencia de maternidad, maternidad</t>
  </si>
  <si>
    <t>En la columna "Monto máximo al que corresponde el apoyo económico ofrecido" debe considerar la mayor cantidad asignada a determinado personal. Por ejemplo: en caso de que la prima vacacional se encuentre en un rango de 1000 a 5000 pesos semestrales, dependiendo del nivel salarial de la persona servidora pública, en la columna correspondiente del numeral 33 anote "5000".</t>
  </si>
  <si>
    <t>Licencia de paternidad, paternidad</t>
  </si>
  <si>
    <t>En caso de que determinada prestación laboral corresponda a un monto fijo asignado a todo el personal, independientemente de su nivel salarial o antigüedad, debe registrar dicha cantidad en ambas columnas.</t>
  </si>
  <si>
    <t>Licencia para cuidados de algun familiar, cuidados de algun familiar</t>
  </si>
  <si>
    <t>Las cifras deben anotarse en pesos mexicanos (no debe agregar la frase “miles o millones de pesos”).</t>
  </si>
  <si>
    <t>Licencia por riesgo de trabajo, riesgo de trabajo</t>
  </si>
  <si>
    <t>No debe considerar decimales en las cifras registradas, por lo que debe redondearlas a su valor entero más cercano.</t>
  </si>
  <si>
    <t>Licencia por enfermedad, accidente no profesional, enfermedad, accidente</t>
  </si>
  <si>
    <t>Para cada prestación laboral, la cantidad registrada en la columna "Monto máximo al que corresponde el apoyo económico ofrecido" debe ser igual o mayor a la cantidad reportada en la columna "Monto mínimo al que corresponde el apoyo económico ofrecido".</t>
  </si>
  <si>
    <t>Seguro de enfermedad, accidente no profesional, enfermedad, accidente</t>
  </si>
  <si>
    <t>Seguro de gastos medicos mayores, medicos mayores</t>
  </si>
  <si>
    <r>
      <t xml:space="preserve">¿Consistió en un apoyo económico?
</t>
    </r>
    <r>
      <rPr>
        <i/>
        <sz val="8"/>
        <rFont val="Arial"/>
        <family val="2"/>
      </rPr>
      <t>(1. Sí / 2. No / 9. No identificado)</t>
    </r>
  </si>
  <si>
    <t>Monto mínimo al que corresponde el apoyo económico ofrecido</t>
  </si>
  <si>
    <t>Monto máximo al que corresponde el apoyo económico ofrecido</t>
  </si>
  <si>
    <t>MA O IG IN8</t>
  </si>
  <si>
    <t>Seguro de retiro, retiro</t>
  </si>
  <si>
    <t>Servicios psicologicos, contencion emocional, psicolo, emocional</t>
  </si>
  <si>
    <t>Prima de antigüedad, antigüedad</t>
  </si>
  <si>
    <t>Vales, bonos, ayuda para despensa, despensa</t>
  </si>
  <si>
    <t>Otra prestación laboral</t>
  </si>
  <si>
    <t>SUM C DEC</t>
  </si>
  <si>
    <t>9.21.-</t>
  </si>
  <si>
    <t>Indique los tipos de equipamiento de protección personal que al cierre del año 2025 se habían otorgado y/ o asignado al personal que se encontraba ejerciendo sus funciones en la Unidad Estatal de Protección Civil u homóloga y/ o al personal voluntario que colaboraba con la misma. Por cada uno de estos tipos de equipamiento, anote la cantidad de personal al que se le otorgó y/ o asignó, según tipo y sexo</t>
  </si>
  <si>
    <t>Los numerales 12, 13, 14, 15 y 16 refieren a aquellos casos en los que el respectivo traje fue otorgado y/ o asignado de manera completa (con todos sus elementos) al personal, no como elementos individuales proporcionados por separado. De ser este el caso, la información que se registre en dichos numerales no debe considerarse en los numerales asociados a los elementos individuales correspondientes.</t>
  </si>
  <si>
    <t>En caso de que determinado tipo de equipamiento de protección personal no se haya otorgado y/ o asignado al personal que se encontraba ejerciendo sus funciones en la Unidad Estatal de Protección Civil u homóloga, o no cuente con información para determinarlo, indíquelo en la columna correspondiente conforme al catálogo respectivo y deje el apartado "Personal que se encontraba ejerciendo sus funciones al que se le otorgó y/ o asignó, según sexo" en blanco.</t>
  </si>
  <si>
    <t>En caso de que determinado tipo de equipamiento de protección personal no se haya otorgado y/ o asignado al personal voluntario que colaboraba con la Unidad Estatal de Protección Civil u homóloga, o no cuente con información para determinarlo, indíquelo en la columna correspondiente conforme al catálogo respectivo y deje el apartado "Personal voluntario al que se le otorgó y/ o asignó, según sexo" en blanco.</t>
  </si>
  <si>
    <t>Para cada tipo de equipamiento de protección personal, la cantidad registrada en la columna "Total" del apartado "Personal que se encontraba ejerciendo sus funciones al que se le otorgó y/ o asignó, según sexo" debe ser igual o menor a la cantidad reportada como respuesta en el recuadro "Total de personal que se encontraba ejerciendo sus funciones en la Unidad Estatal de Protección Civil u homóloga" de la pregunta 9.2, así como corresponder a su desagregación por sexo.</t>
  </si>
  <si>
    <t>Para cada tipo de equipamiento de protección personal, la cantidad registrada en la columna "Total" del apartado "Personal voluntario al que se le otorgó y/ o asignó, según sexo" debe ser igual o menor a la suma de las cantidades reportadas como respuesta en la columna "Total" de la pregunta 9.13, así como corresponder a su desagregación por sexo.</t>
  </si>
  <si>
    <t>En caso de que seleccione para el numeral 17 el código "1" en la columna "¿Se otorgó y/ o asignó al personal que se encontraba ejerciendo sus funciones en la Unidad Estatal de Protección Civil u homóloga?" y/ o en la columna "¿Se otorgó y/ o asignó al personal voluntario que colaboraba con la Unidad Estatal de Protección Civil u homóloga?", debe anotar el nombre de dicho(s) tipo(s) de equipamiento de protección personal en el recuadro destinado para tal efecto que se encuentra al final de la tabla de respuesta.</t>
  </si>
  <si>
    <t>Tipo de equipamiento de protección personal</t>
  </si>
  <si>
    <r>
      <t xml:space="preserve">¿Se otorgó y/ o asignó al personal que se encontraba ejerciendo sus funciones en la Unidad Estatal de Protección Civil u homóloga?
</t>
    </r>
    <r>
      <rPr>
        <i/>
        <sz val="8"/>
        <rFont val="Arial"/>
        <family val="2"/>
      </rPr>
      <t>(1. Sí / 2. No / 9. No identificado)</t>
    </r>
  </si>
  <si>
    <t>Personal que se encontraba ejerciendo sus funciones al que se le otorgó y/ o asignó, según sexo</t>
  </si>
  <si>
    <r>
      <t xml:space="preserve">¿Se otorgó y/ o asignó al personal voluntario que colaboraba con la Unidad Estatal de Protección Civil u homóloga?
</t>
    </r>
    <r>
      <rPr>
        <i/>
        <sz val="8"/>
        <rFont val="Arial"/>
        <family val="2"/>
      </rPr>
      <t>(1. Sí / 2. No / 9. No identificado)</t>
    </r>
  </si>
  <si>
    <t>Personal voluntario al que se le otorgó y/ o asignó, según sexo</t>
  </si>
  <si>
    <t>Cascos de protección con careta</t>
  </si>
  <si>
    <t>Chaquetón</t>
  </si>
  <si>
    <t>Pantalón</t>
  </si>
  <si>
    <t>Guantes</t>
  </si>
  <si>
    <t>Monja o Hood</t>
  </si>
  <si>
    <t>Gafas protectoras de policarbonato</t>
  </si>
  <si>
    <t>Equipo de protección respiratoria contra gases tóxicos</t>
  </si>
  <si>
    <t>Fajas con tirantes</t>
  </si>
  <si>
    <t>Linterna</t>
  </si>
  <si>
    <t>Rodilleras para trabajo pesado</t>
  </si>
  <si>
    <t>Explosímetro y/ o medidor de gases tóxicos</t>
  </si>
  <si>
    <r>
      <t xml:space="preserve">Traje de protección contra sustancias peligrosas </t>
    </r>
    <r>
      <rPr>
        <i/>
        <sz val="8"/>
        <rFont val="Arial"/>
        <family val="2"/>
      </rPr>
      <t>(encapsulado)</t>
    </r>
  </si>
  <si>
    <t>Traje de penetración</t>
  </si>
  <si>
    <t>Traje contra incendios estructurales</t>
  </si>
  <si>
    <t>Traje contra incendios forestales</t>
  </si>
  <si>
    <t>Traje contra incendios de aeronaves</t>
  </si>
  <si>
    <t>equipamiento de protección - Val. Especifique Claves</t>
  </si>
  <si>
    <t>Cascos de proteccion con careta, Cascos de proteccion</t>
  </si>
  <si>
    <t>Chaqueton</t>
  </si>
  <si>
    <t>Pantalon</t>
  </si>
  <si>
    <t>Guante</t>
  </si>
  <si>
    <t>Monja, Hood</t>
  </si>
  <si>
    <t>Gafas protectoras de policarbonato, Gafas protectoras</t>
  </si>
  <si>
    <t>IX.7 Personal lesionado, fallecido y desaparecido o no localizado</t>
  </si>
  <si>
    <t>Equipo de proteccion respiratoria contra gases toxicos, respiratoria, gases toxicos</t>
  </si>
  <si>
    <t>IX.7.1 Personal lesionado</t>
  </si>
  <si>
    <t>Fajas con tirantes, Faja</t>
  </si>
  <si>
    <t>Instrucciones generales para las preguntas del apartado:</t>
  </si>
  <si>
    <t>1.- Debe considerar la información relacionada con el personal que haya resultado lesionado en el desempeño de las funciones inherentes a su empleo, cargo o comisión; gozando, como consecuencia de ello, de alguna licencia por incapacidad temporal o permanente, ya sea parcial o total.</t>
  </si>
  <si>
    <t>Rodilleras para trabajo pesado, Rodillera</t>
  </si>
  <si>
    <t>2.- En caso de que seleccione el código "2" o "9" en la columna "¿Tuvo registro de la lesión de alguna persona servidora pública?" de la pregunta 9.22, pase a la pregunta 9.27.</t>
  </si>
  <si>
    <t>Explosimetro, medidor de gases toxicos, gases toxicos</t>
  </si>
  <si>
    <t>Traje de proteccion contra sustancias peligrosas, Traje de proteccion, sustancias peligrosas</t>
  </si>
  <si>
    <t>Traje de protección contra sustancias peligrosas (encapsulado)</t>
  </si>
  <si>
    <t>9.22.-</t>
  </si>
  <si>
    <t xml:space="preserve">Indique si durante el año 2025 la Unidad Estatal de Protección Civil u homóloga tuvo registro de la lesión de alguna persona servidora pública que se encontraba ejerciendo sus funciones en la misma. En caso afirmativo, anote la cantidad de personal lesionado durante el referido año, según sexo. </t>
  </si>
  <si>
    <t>Traje de penetracion, penetracion</t>
  </si>
  <si>
    <t>En caso de que no haya tenido registro de la lesión de alguna persona servidora pública, o no cuente con información para determinarlo, indíquelo en la columna correspondiente conforme al catálogo respectivo y deje el resto de la fila en blanco.</t>
  </si>
  <si>
    <t>Traje contra incendios estructurales, incendios estructurales</t>
  </si>
  <si>
    <t>En caso de que alguna persona servidora pública haya sido lesionada en más de una ocasión durante el año, debe ser considerada una sola vez en el registro de esta pregunta.</t>
  </si>
  <si>
    <t>Traje contra incendios forestales, incendios forestales</t>
  </si>
  <si>
    <t>Traje contra incendios de aeronaves, incendios de aeronaves</t>
  </si>
  <si>
    <r>
      <t xml:space="preserve">¿Tuvo registro de la lesión de alguna persona servidora pública?
</t>
    </r>
    <r>
      <rPr>
        <i/>
        <sz val="8"/>
        <rFont val="Arial"/>
        <family val="2"/>
      </rPr>
      <t>(1. Sí / 2. No / 9. No identificado)</t>
    </r>
  </si>
  <si>
    <t>Personal que se encontraba ejerciendo sus funciones en la Unidad Estatal de Protección Civil u homóloga lesionado, según sexo</t>
  </si>
  <si>
    <t>9.23.-</t>
  </si>
  <si>
    <t>De acuerdo con el total de personal lesionado que reportó como respuesta en la pregunta anterior, anote la cantidad del mismo especificando su rango de edad y sexo.</t>
  </si>
  <si>
    <t>Debe considerar los años cumplidos del personal al momento de la lesión. En caso de que alguna persona servidora pública haya sido lesionada en más de una ocasión durante el año y, por consiguiente, haya tenido edades diferentes en cada uno de estos eventos, debe considerar los años cumplidos al momento de la primera lesión sufrida.</t>
  </si>
  <si>
    <t>La suma de las cantidades registradas en la columna "Total" debe ser igual a la cantidad reportada como respuesta en la columna "Total" de la pregunta anterior, así como corresponder a su desagregación por sexo.</t>
  </si>
  <si>
    <t>9.24.-</t>
  </si>
  <si>
    <t>De acuerdo con el total de personal lesionado que reportó como respuesta en la pregunta 9.22, anote la cantidad del mismo especificando el número de veces que fue lesionado y sexo.</t>
  </si>
  <si>
    <t>La suma de las cantidades registradas en la columna "Total" debe ser igual a la cantidad reportada como respuesta en la columna "Total" de la pregunta 9.22, así como corresponder a su desagregación por sexo.</t>
  </si>
  <si>
    <t>Número de veces que fue lesionado</t>
  </si>
  <si>
    <t>Una vez</t>
  </si>
  <si>
    <t>Dos veces</t>
  </si>
  <si>
    <t>Tres veces</t>
  </si>
  <si>
    <t>Cuatro veces</t>
  </si>
  <si>
    <t>Cinco veces</t>
  </si>
  <si>
    <t>Seis veces o más</t>
  </si>
  <si>
    <t>9.25.-</t>
  </si>
  <si>
    <t>De acuerdo con el total de personal lesionado que reportó como respuesta en la pregunta 9.22, anote la cantidad del mismo especificando el evento asociado a la lesión y sexo.</t>
  </si>
  <si>
    <t>La suma de las cantidades registradas en la columna "Total" debe ser igual o mayor a la cantidad reportada como respuesta en la columna "Total" de la pregunta 9.22, así como corresponder a su desagregación por sexo; toda vez que una persona servidora pública pudo haber sido lesionada en más de una ocasión durante el año, teniendo cada una de estas lesiones eventos asociados diferentes.</t>
  </si>
  <si>
    <t>La cantidad registrada en la columna "Total" de cada evento asociado a la lesión debe ser igual o menor a la cantidad reportada como respuesta en la columna "Total" de la pregunta 9.22, así como corresponder a su desagregación por sexo. En caso de que esta instrucción no le aplique, justifíquelo en el recuadro que se encuentra al final de la tabla de respuesta.</t>
  </si>
  <si>
    <t>En caso de que registre algún valor numérico mayor a cero en el numeral 16, debe anotar el nombre de dicho(s) evento(s) en el recuadro destinado para tal efecto que se encuentra al final de la tabla de respuesta.</t>
  </si>
  <si>
    <t>Evento asociado a la lesión</t>
  </si>
  <si>
    <t>Agrietamiento</t>
  </si>
  <si>
    <t>Deslizamiento</t>
  </si>
  <si>
    <t>Deslave</t>
  </si>
  <si>
    <t>Hundimiento</t>
  </si>
  <si>
    <t>Derrumbe</t>
  </si>
  <si>
    <t>Inundación</t>
  </si>
  <si>
    <t>Desbordamiento</t>
  </si>
  <si>
    <t>Derrame</t>
  </si>
  <si>
    <t>Explosión</t>
  </si>
  <si>
    <t>Flamazo</t>
  </si>
  <si>
    <t>Fuga</t>
  </si>
  <si>
    <t>Incendio</t>
  </si>
  <si>
    <t>Intoxicación</t>
  </si>
  <si>
    <t>Contaminación</t>
  </si>
  <si>
    <t>Radioactividad</t>
  </si>
  <si>
    <r>
      <t xml:space="preserve">Otro evento </t>
    </r>
    <r>
      <rPr>
        <i/>
        <sz val="8"/>
        <rFont val="Arial"/>
        <family val="2"/>
      </rPr>
      <t>(especifique)</t>
    </r>
  </si>
  <si>
    <r>
      <rPr>
        <sz val="9"/>
        <rFont val="Arial"/>
        <family val="2"/>
      </rPr>
      <t xml:space="preserve">Otro evento:
</t>
    </r>
    <r>
      <rPr>
        <i/>
        <sz val="8"/>
        <rFont val="Arial"/>
        <family val="2"/>
      </rPr>
      <t>(especifique)</t>
    </r>
  </si>
  <si>
    <t>lesión - Val. Especifique Claves</t>
  </si>
  <si>
    <t>Inundacion</t>
  </si>
  <si>
    <t>9.26.-</t>
  </si>
  <si>
    <t>De acuerdo con el total de personal lesionado que reportó como respuesta en la pregunta 9.22, anote la cantidad del mismo especificando el tipo de incapacidad recibida y sexo.</t>
  </si>
  <si>
    <t>La suma de las cantidades registradas en la columna "Total" debe ser igual o mayor a la cantidad reportada como respuesta en la columna "Total" de la pregunta 9.22, así como corresponder a su desagregación por sexo; toda vez que una persona servidora pública pudo haber recibido más de un tipo de incapacidad, ya sea por una misma lesión o por lesiones distintas.</t>
  </si>
  <si>
    <t>Explosion</t>
  </si>
  <si>
    <t>La cantidad registrada en la columna "Total" de cada tipo de incapacidad recibida debe ser igual o menor a la cantidad reportada como respuesta en la columna "Total" de la pregunta 9.22, así como corresponder a su desagregación por sexo. En caso de que esta instrucción no le aplique, justifíquelo en el recuadro que se encuentra al final de la tabla de respuesta.</t>
  </si>
  <si>
    <t>Tipo de incapacidad recibida</t>
  </si>
  <si>
    <t>Intoxicacion</t>
  </si>
  <si>
    <t>1. Temporal</t>
  </si>
  <si>
    <t>1.1</t>
  </si>
  <si>
    <t>De 1 a 15 días</t>
  </si>
  <si>
    <t>Contaminacion</t>
  </si>
  <si>
    <t>1.2</t>
  </si>
  <si>
    <t xml:space="preserve">De 16 a 30 días </t>
  </si>
  <si>
    <t>1.3</t>
  </si>
  <si>
    <t>De 31 a 45 días</t>
  </si>
  <si>
    <t>1.4</t>
  </si>
  <si>
    <t>De 46 a 60 días</t>
  </si>
  <si>
    <t>1.5</t>
  </si>
  <si>
    <t>Más de 60 días</t>
  </si>
  <si>
    <t>1.6</t>
  </si>
  <si>
    <t>Incapacidad temporal no identificada</t>
  </si>
  <si>
    <t>2. Permanente</t>
  </si>
  <si>
    <t>Parcial</t>
  </si>
  <si>
    <t>Incapacidad permanente no identificada</t>
  </si>
  <si>
    <t>IX.7.2 Personal fallecido</t>
  </si>
  <si>
    <t>1.- En caso de que seleccione el código "2" o "9" en la columna "¿Tuvo registro del fallecimiento de alguna persona servidora pública?" de la pregunta 9.27, pase a la pregunta 9.33.</t>
  </si>
  <si>
    <t>2.- De la pregunta 9.28 a la 9.30, la suma de las cantidades registradas en la columna "Total" debe ser igual a la cantidad reportada como respuesta en la columna "Total" de la pregunta 9.27, así como corresponder a su desagregación por sexo.</t>
  </si>
  <si>
    <t>Glosario del apartado:</t>
  </si>
  <si>
    <r>
      <t xml:space="preserve">1.- </t>
    </r>
    <r>
      <rPr>
        <b/>
        <i/>
        <sz val="8"/>
        <rFont val="Arial"/>
        <family val="2"/>
      </rPr>
      <t>Muertes por causas naturales.</t>
    </r>
    <r>
      <rPr>
        <i/>
        <sz val="8"/>
        <rFont val="Arial"/>
        <family val="2"/>
      </rPr>
      <t xml:space="preserve"> Se refiere a aquellas muertes atribuibles principalmente a una enfermedad o a un fallo interno del organismo, por ejemplo, la provocada por enfermedades vinculadas a la edad, infartos de miocardio o complicaciones derivadas de infecciones víricas, entre otras.</t>
    </r>
  </si>
  <si>
    <r>
      <t xml:space="preserve">2.- </t>
    </r>
    <r>
      <rPr>
        <b/>
        <i/>
        <sz val="8"/>
        <rFont val="Arial"/>
        <family val="2"/>
      </rPr>
      <t>Muertes por otras causas externas.</t>
    </r>
    <r>
      <rPr>
        <i/>
        <sz val="8"/>
        <rFont val="Arial"/>
        <family val="2"/>
      </rPr>
      <t xml:space="preserve"> 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r>
  </si>
  <si>
    <t>9.27.-</t>
  </si>
  <si>
    <t>Indique si durante el año 2025 la Unidad Estatal de Protección Civil u homóloga tuvo registro del fallecimiento de alguna persona servidora pública que se encontraba ejerciendo sus funciones en la misma. En caso afirmativo, anote la cantidad de personal fallecido durante el referido año, según sexo.</t>
  </si>
  <si>
    <t xml:space="preserve">En caso de que no haya tenido registro del fallecimiento de alguna de persona servidora pública, o no cuente con información para determinarlo, indíquelo en la columna correspondiente conforme al catálogo respectivo y deje el resto de la fila en blanco. </t>
  </si>
  <si>
    <r>
      <t xml:space="preserve">¿Tuvo registro del fallecimiento de alguna persona servidora pública?
</t>
    </r>
    <r>
      <rPr>
        <i/>
        <sz val="8"/>
        <rFont val="Arial"/>
        <family val="2"/>
      </rPr>
      <t>(1. Sí / 2. No / 9. No identificado)</t>
    </r>
  </si>
  <si>
    <t>Personal que se encontraba ejerciendo sus funciones en la Unidad Estatal de Protección Civil u homóloga fallecido, según sexo</t>
  </si>
  <si>
    <t>9.28.-</t>
  </si>
  <si>
    <t>De acuerdo con el total de personal fallecido que reportó como respuesta en la pregunta anterior, anote la cantidad del mismo especificando su rango de edad y sexo.</t>
  </si>
  <si>
    <t>Debe considerar los años cumplidos del personal al momento del fallecimiento.</t>
  </si>
  <si>
    <t>9.29.-</t>
  </si>
  <si>
    <t>De acuerdo con el total de personal fallecido que reportó como respuesta en la pregunta 9.27, anote la cantidad del mismo especificando el momento del fallecimiento y sexo.</t>
  </si>
  <si>
    <t>En el numeral 1 debe considerar la información relacionada con el personal fallecido cuya causa de defunción se haya presentado durante la realización de operativos o rescates en el desempeño de las funciones inherentes a su empleo, cargo o comisión; independientemente de que el deceso haya ocurrido con posterioridad.</t>
  </si>
  <si>
    <t>Momento de fallecimiento</t>
  </si>
  <si>
    <t>Durante operativos o rescates</t>
  </si>
  <si>
    <t>Fuera de servicio</t>
  </si>
  <si>
    <t>9.30.-</t>
  </si>
  <si>
    <t>De acuerdo con el total de personal fallecido que reportó como respuesta en la pregunta 9.27, anote la cantidad del mismo especificando la causa del fallecimiento y sexo.</t>
  </si>
  <si>
    <t>Causa del fallecimiento</t>
  </si>
  <si>
    <t>1. Homicidio</t>
  </si>
  <si>
    <t>Doloso</t>
  </si>
  <si>
    <t>Culposo</t>
  </si>
  <si>
    <t>Forma de comisión no identificada</t>
  </si>
  <si>
    <t>Suicidio</t>
  </si>
  <si>
    <t>Accidentes</t>
  </si>
  <si>
    <t>Causas naturales</t>
  </si>
  <si>
    <t>Otras causas externas</t>
  </si>
  <si>
    <t>9.31.-</t>
  </si>
  <si>
    <t>De acuerdo con el total de personal fallecido que reportó como respuesta en el numeral 1 de la pregunta 9.29, anote la cantidad del mismo especificando el evento asociado al fallecimiento y sexo.</t>
  </si>
  <si>
    <t>En caso de que la cantidad reportada como respuesta en la columna "Total" del numeral 1 de la pregunta 9.29 no sea un dato numérico mayor a cero, no puede registrar información en el presente reactivo.</t>
  </si>
  <si>
    <t>Únicamente debe considerar la información relacionada con el personal fallecido por la realización de operativos o rescates en el desempeño de las funciones inherentes a su empleo, cargo o comisión; por lo que no debe considerar aquel personal cuyo fallecimiento haya derivado de alguna otra causa, independientemente de que la misma haya tenido lugar durante la realización de algún operativo o rescate.</t>
  </si>
  <si>
    <t>La suma de las cantidades registradas en la columna "Total" debe ser igual o menor a la cantidad reportada como respuesta en la columna "Total" del numeral 1 de la pregunta 9.29, así como corresponder a su desagregación por sexo.</t>
  </si>
  <si>
    <t>Evento asociado al fallecimiento</t>
  </si>
  <si>
    <t>Personal que se encontraba ejerciendo sus funciones en la Unidad Estatal de Protección Civil u homóloga fallecido durante operativos o rescates, según sexo</t>
  </si>
  <si>
    <t>fallecimiento - Val. Especifique Claves</t>
  </si>
  <si>
    <t>9.32.-</t>
  </si>
  <si>
    <t>De acuerdo con el total de personal fallecido que reportó como respuesta en la pregunta anterior, anote la cantidad del mismo especificando el municipio o demarcación territorial de ocurrencia, evento asociado al fallecimiento y sexo.</t>
  </si>
  <si>
    <t>En caso de que la suma de las cantidades reportadas como respuesta en la columna "Total" de la pregunta anterior no sea un dato numérico mayor a cero, no puede registrar información en el presente reactivo.</t>
  </si>
  <si>
    <t>Los municipios o demarcaciones territoriales que se presentan corresponden a aquellos establecidos en el Catálogo Único de Claves de Áreas Geoestadísticas Estatales, Municipales y Localidades. Para mayor referencia, favor de consultar: https://www.inegi.org.mx/app/ageeml/</t>
  </si>
  <si>
    <t>En caso de que no le sea posible identificar el municipio o demarcación territorial en donde haya ocurrido una parcialidad o la totalidad de los fallecimientos, haga uso de la fila "No identificado".</t>
  </si>
  <si>
    <t>En el caso de aquellos municipios o demarcaciones territoriales en donde no haya ocurrido algún fallecimiento, deje la fila correspondiente en blanco.</t>
  </si>
  <si>
    <t>La suma de las cantidades registradas en la columna "Total" debe ser igual a la suma de las cantidades reportadas como respuesta en la columna "Total" de la pregunta anterior, así como corresponder a su desagregación por evento asociado al fallecimiento y sexo.</t>
  </si>
  <si>
    <t>Seleccione su entidad federativa:</t>
  </si>
  <si>
    <t>(1 de 3)</t>
  </si>
  <si>
    <t>Municipio o demarcación territorial</t>
  </si>
  <si>
    <t>Personal que se encontraba ejerciendo sus funciones en la Unidad Estatal de Protección Civil u homóloga fallecido durante operativos o rescates, según evento asociado al fallecimiento y sexo</t>
  </si>
  <si>
    <t>COMP P9.30</t>
  </si>
  <si>
    <t>CVEGEO</t>
  </si>
  <si>
    <t>Nombre</t>
  </si>
  <si>
    <t>HOMBRES</t>
  </si>
  <si>
    <t>MUJERES</t>
  </si>
  <si>
    <t>IGUAL IN5</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</si>
  <si>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</si>
  <si>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</si>
  <si>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</si>
  <si>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</si>
  <si>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</si>
  <si>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</si>
  <si>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</si>
  <si>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</si>
  <si>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</si>
  <si>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</si>
  <si>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</si>
  <si>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</si>
  <si>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</si>
  <si>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</si>
  <si>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</si>
  <si>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</si>
  <si>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</si>
  <si>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</si>
  <si>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</si>
  <si>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</si>
  <si>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</si>
  <si>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</si>
  <si>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</si>
  <si>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</si>
  <si>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</si>
  <si>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</si>
  <si>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</si>
  <si>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</si>
  <si>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</si>
  <si>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</si>
  <si>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</si>
  <si>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</si>
  <si>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</si>
  <si>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</si>
  <si>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</si>
  <si>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</si>
  <si>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</si>
  <si>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</si>
  <si>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</si>
  <si>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</si>
  <si>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</si>
  <si>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</si>
  <si>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</si>
  <si>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</si>
  <si>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</si>
  <si>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</si>
  <si>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</si>
  <si>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</si>
  <si>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</si>
  <si>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</si>
  <si>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</si>
  <si>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</si>
  <si>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</si>
  <si>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</si>
  <si>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</si>
  <si>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</si>
  <si>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</si>
  <si>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</si>
  <si>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</si>
  <si>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</si>
  <si>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</si>
  <si>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</si>
  <si>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</si>
  <si>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</si>
  <si>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</si>
  <si>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</si>
  <si>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</si>
  <si>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</si>
  <si>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</si>
  <si>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</si>
  <si>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</si>
  <si>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</si>
  <si>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</si>
  <si>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</si>
  <si>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</si>
  <si>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</si>
  <si>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</si>
  <si>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</si>
  <si>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</si>
  <si>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</si>
  <si>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</si>
  <si>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</si>
  <si>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</si>
  <si>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</si>
  <si>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</si>
  <si>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</si>
  <si>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</si>
  <si>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</si>
  <si>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</si>
  <si>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</si>
  <si>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</si>
  <si>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</si>
  <si>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</si>
  <si>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</si>
  <si>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</si>
  <si>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</si>
  <si>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</si>
  <si>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</si>
  <si>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</si>
  <si>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</si>
  <si>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</si>
  <si>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</si>
  <si>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</si>
  <si>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</si>
  <si>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</si>
  <si>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</si>
  <si>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</si>
  <si>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</si>
  <si>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</si>
  <si>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</si>
  <si>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</si>
  <si>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</si>
  <si>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</si>
  <si>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</si>
  <si>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</si>
  <si>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</si>
  <si>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</si>
  <si>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</si>
  <si>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</si>
  <si>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</si>
  <si>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</si>
  <si>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</si>
  <si>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</si>
  <si>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</si>
  <si>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</si>
  <si>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</si>
  <si>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</si>
  <si>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</si>
  <si>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</si>
  <si>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</si>
  <si>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</si>
  <si>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</si>
  <si>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</si>
  <si>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</si>
  <si>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</si>
  <si>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</si>
  <si>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</si>
  <si>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</si>
  <si>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</si>
  <si>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</si>
  <si>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</si>
  <si>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</si>
  <si>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</si>
  <si>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</si>
  <si>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</si>
  <si>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</si>
  <si>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</si>
  <si>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</si>
  <si>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</si>
  <si>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</si>
  <si>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</si>
  <si>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</si>
  <si>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</si>
  <si>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</si>
  <si>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</si>
  <si>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</si>
  <si>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</si>
  <si>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</si>
  <si>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</si>
  <si>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</si>
  <si>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</si>
  <si>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</si>
  <si>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</si>
  <si>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</si>
  <si>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</si>
  <si>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</si>
  <si>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</si>
  <si>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</si>
  <si>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</si>
  <si>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</si>
  <si>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</si>
  <si>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</si>
  <si>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</si>
  <si>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</si>
  <si>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</si>
  <si>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</si>
  <si>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</si>
  <si>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</si>
  <si>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</si>
  <si>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</si>
  <si>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</si>
  <si>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</si>
  <si>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</si>
  <si>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</si>
  <si>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</si>
  <si>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</si>
  <si>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</si>
  <si>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</si>
  <si>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</si>
  <si>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</si>
  <si>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</si>
  <si>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</si>
  <si>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</si>
  <si>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</si>
  <si>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</si>
  <si>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</si>
  <si>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</si>
  <si>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</si>
  <si>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</si>
  <si>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</si>
  <si>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</si>
  <si>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</si>
  <si>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</si>
  <si>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</si>
  <si>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</si>
  <si>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</si>
  <si>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</si>
  <si>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</si>
  <si>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</si>
  <si>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</si>
  <si>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</si>
  <si>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</si>
  <si>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</si>
  <si>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</si>
  <si>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</si>
  <si>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</si>
  <si>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</si>
  <si>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</si>
  <si>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</si>
  <si>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</si>
  <si>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</si>
  <si>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</si>
  <si>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</si>
  <si>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</si>
  <si>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</si>
  <si>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</si>
  <si>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</si>
  <si>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</si>
  <si>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</si>
  <si>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</si>
  <si>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</si>
  <si>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</si>
  <si>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</si>
  <si>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</si>
  <si>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</si>
  <si>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</si>
  <si>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</si>
  <si>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</si>
  <si>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</si>
  <si>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</si>
  <si>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</si>
  <si>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</si>
  <si>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</si>
  <si>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</si>
  <si>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</si>
  <si>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</si>
  <si>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</si>
  <si>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</si>
  <si>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</si>
  <si>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</si>
  <si>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</si>
  <si>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</si>
  <si>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</si>
  <si>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</si>
  <si>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</si>
  <si>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</si>
  <si>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</si>
  <si>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</si>
  <si>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</si>
  <si>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</si>
  <si>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</si>
  <si>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</si>
  <si>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</si>
  <si>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</si>
  <si>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</si>
  <si>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</si>
  <si>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</si>
  <si>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</si>
  <si>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</si>
  <si>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</si>
  <si>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</si>
  <si>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</si>
  <si>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</si>
  <si>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</si>
  <si>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</si>
  <si>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</si>
  <si>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</si>
  <si>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</si>
  <si>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</si>
  <si>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</si>
  <si>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</si>
  <si>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</si>
  <si>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</si>
  <si>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</si>
  <si>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</si>
  <si>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</si>
  <si>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</si>
  <si>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</si>
  <si>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</si>
  <si>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</si>
  <si>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</si>
  <si>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</si>
  <si>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</si>
  <si>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</si>
  <si>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</si>
  <si>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</si>
  <si>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</si>
  <si>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</si>
  <si>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</si>
  <si>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</si>
  <si>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</si>
  <si>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</si>
  <si>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</si>
  <si>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</si>
  <si>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</si>
  <si>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</si>
  <si>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</si>
  <si>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</si>
  <si>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</si>
  <si>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</si>
  <si>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</si>
  <si>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</si>
  <si>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</si>
  <si>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</si>
  <si>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</si>
  <si>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</si>
  <si>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</si>
  <si>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</si>
  <si>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</si>
  <si>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</si>
  <si>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</si>
  <si>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</si>
  <si>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</si>
  <si>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</si>
  <si>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</si>
  <si>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</si>
  <si>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</si>
  <si>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</si>
  <si>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</si>
  <si>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</si>
  <si>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</si>
  <si>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</si>
  <si>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</si>
  <si>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</si>
  <si>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</si>
  <si>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</si>
  <si>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</si>
  <si>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</si>
  <si>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</si>
  <si>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</si>
  <si>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</si>
  <si>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</si>
  <si>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</si>
  <si>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</si>
  <si>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</si>
  <si>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</si>
  <si>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</si>
  <si>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</si>
  <si>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</si>
  <si>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</si>
  <si>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</si>
  <si>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</si>
  <si>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</si>
  <si>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</si>
  <si>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</si>
  <si>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</si>
  <si>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</si>
  <si>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</si>
  <si>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</si>
  <si>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</si>
  <si>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</si>
  <si>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</si>
  <si>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</si>
  <si>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</si>
  <si>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</si>
  <si>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</si>
  <si>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</si>
  <si>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</si>
  <si>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</si>
  <si>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</si>
  <si>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</si>
  <si>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</si>
  <si>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</si>
  <si>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</si>
  <si>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</si>
  <si>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</si>
  <si>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</si>
  <si>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</si>
  <si>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</si>
  <si>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</si>
  <si>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</si>
  <si>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</si>
  <si>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</si>
  <si>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</si>
  <si>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</si>
  <si>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</si>
  <si>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</si>
  <si>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</si>
  <si>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</si>
  <si>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</si>
  <si>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</si>
  <si>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</si>
  <si>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</si>
  <si>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</si>
  <si>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</si>
  <si>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</si>
  <si>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</si>
  <si>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</si>
  <si>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</si>
  <si>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</si>
  <si>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</si>
  <si>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</si>
  <si>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</si>
  <si>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</si>
  <si>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</si>
  <si>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</si>
  <si>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</si>
  <si>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</si>
  <si>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</si>
  <si>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</si>
  <si>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</si>
  <si>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</si>
  <si>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</si>
  <si>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</si>
  <si>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</si>
  <si>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</si>
  <si>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</si>
  <si>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</si>
  <si>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</si>
  <si>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</si>
  <si>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</si>
  <si>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</si>
  <si>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</si>
  <si>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</si>
  <si>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</si>
  <si>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</si>
  <si>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</si>
  <si>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</si>
  <si>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</si>
  <si>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</si>
  <si>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</si>
  <si>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</si>
  <si>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</si>
  <si>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</si>
  <si>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</si>
  <si>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</si>
  <si>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</si>
  <si>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</si>
  <si>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</si>
  <si>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</si>
  <si>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</si>
  <si>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</si>
  <si>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</si>
  <si>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</si>
  <si>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</si>
  <si>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</si>
  <si>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</si>
  <si>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</si>
  <si>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</si>
  <si>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</si>
  <si>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</si>
  <si>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</si>
  <si>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</si>
  <si>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</si>
  <si>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</si>
  <si>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</si>
  <si>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</si>
  <si>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</si>
  <si>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</si>
  <si>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</si>
  <si>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</si>
  <si>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</si>
  <si>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</si>
  <si>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</si>
  <si>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</si>
  <si>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</si>
  <si>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</si>
  <si>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</si>
  <si>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</si>
  <si>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</si>
  <si>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</si>
  <si>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</si>
  <si>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</si>
  <si>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</si>
  <si>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</si>
  <si>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</si>
  <si>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</si>
  <si>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</si>
  <si>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</si>
  <si>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</si>
  <si>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</si>
  <si>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</si>
  <si>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</si>
  <si>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</si>
  <si>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</si>
  <si>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</si>
  <si>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</si>
  <si>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</si>
  <si>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</si>
  <si>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</si>
  <si>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</si>
  <si>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</si>
  <si>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</si>
  <si>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</si>
  <si>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</si>
  <si>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</si>
  <si>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</si>
  <si>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</si>
  <si>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</si>
  <si>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</si>
  <si>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</si>
  <si>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</si>
  <si>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</si>
  <si>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</si>
  <si>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</si>
  <si>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</si>
  <si>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</si>
  <si>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</si>
  <si>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</si>
  <si>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</si>
  <si>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</si>
  <si>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</si>
  <si>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</si>
  <si>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</si>
  <si>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</si>
  <si>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</si>
  <si>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</si>
  <si>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</si>
  <si>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</si>
  <si>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</si>
  <si>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</si>
  <si>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</si>
  <si>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</si>
  <si>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</si>
  <si>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</si>
  <si>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</si>
  <si>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</si>
  <si>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</si>
  <si>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</si>
  <si>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</si>
  <si>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</si>
  <si>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</si>
  <si>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</si>
  <si>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</si>
  <si>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</si>
  <si>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</si>
  <si>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</si>
  <si>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</si>
  <si>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(2 de 3)</t>
  </si>
  <si>
    <t>(3 de 3)</t>
  </si>
  <si>
    <t>Otro evento</t>
  </si>
  <si>
    <t>TOTAL14</t>
  </si>
  <si>
    <t>NS14</t>
  </si>
  <si>
    <t>SUMA14</t>
  </si>
  <si>
    <t>COMP14</t>
  </si>
  <si>
    <t>TOTAL15</t>
  </si>
  <si>
    <t>NS15</t>
  </si>
  <si>
    <t>SUMA15</t>
  </si>
  <si>
    <t>COMP15</t>
  </si>
  <si>
    <t>TOTAL16</t>
  </si>
  <si>
    <t>NS16</t>
  </si>
  <si>
    <t>SUMA16</t>
  </si>
  <si>
    <t>COMP16</t>
  </si>
  <si>
    <t>TOTAL17</t>
  </si>
  <si>
    <t>NS17</t>
  </si>
  <si>
    <t>SUMA17</t>
  </si>
  <si>
    <t>COMP17</t>
  </si>
  <si>
    <t>TOTAL18</t>
  </si>
  <si>
    <t>NS18</t>
  </si>
  <si>
    <t>SUMA18</t>
  </si>
  <si>
    <t>COMP18</t>
  </si>
  <si>
    <t>IX.7.3 Personal desaparecido o no localizado</t>
  </si>
  <si>
    <r>
      <t xml:space="preserve">1.- </t>
    </r>
    <r>
      <rPr>
        <b/>
        <i/>
        <sz val="8"/>
        <rFont val="Arial"/>
        <family val="2"/>
      </rPr>
      <t xml:space="preserve">Personal desaparecido. </t>
    </r>
    <r>
      <rPr>
        <i/>
        <sz val="8"/>
        <rFont val="Arial"/>
        <family val="2"/>
      </rPr>
      <t>Se refiere a aquella persona servidora pública cuyo paradero se desconoce y se presuma, a partir de cualquier indicio, que su ausencia se relaciona con la comisión de algún delito.</t>
    </r>
  </si>
  <si>
    <r>
      <t xml:space="preserve">2.- </t>
    </r>
    <r>
      <rPr>
        <b/>
        <i/>
        <sz val="8"/>
        <rFont val="Arial"/>
        <family val="2"/>
      </rPr>
      <t xml:space="preserve">Personal no localizado. </t>
    </r>
    <r>
      <rPr>
        <i/>
        <sz val="8"/>
        <rFont val="Arial"/>
        <family val="2"/>
      </rPr>
      <t>Se refiere a aquella persona servidora pública cuya ubicación se desconoce y, de acuerdo con la información reportada a la autoridad, su ausencia no se relaciona con la probable comisión de algún delito.</t>
    </r>
  </si>
  <si>
    <t>9.33.-</t>
  </si>
  <si>
    <t>Indique si durante el año 2025 la Unidad Estatal de Protección Civil u homóloga tuvo registro de la desaparición o no localización de alguna persona servidora pública que se encontraba ejerciendo sus funciones en la misma. En caso afirmativo, anote la cantidad de personal desaparecido o no localizado durante el referido año, según estatus y sexo.</t>
  </si>
  <si>
    <t>En caso de que no haya tenido registro de la desaparición o no localización de alguna persona servidora pública, o no cuente con información para determinarlo, indíquelo en la columna correspondiente conforme al catálogo respectivo y deje el resto de la fila en blanco.</t>
  </si>
  <si>
    <r>
      <t xml:space="preserve">¿Tuvo registro de la desaparición o no localización de alguna persona servidora pública?
</t>
    </r>
    <r>
      <rPr>
        <i/>
        <sz val="8"/>
        <rFont val="Arial"/>
        <family val="2"/>
      </rPr>
      <t>(1. Sí / 2. No / 9. No identificado)</t>
    </r>
  </si>
  <si>
    <t>Personal que se encontraba ejerciendo sus funciones en la Unidad Estatal de Protección Civil u homóloga desaparecido o no localizado, según estatus y sexo</t>
  </si>
  <si>
    <t>Desaparecido</t>
  </si>
  <si>
    <t>No localizado</t>
  </si>
  <si>
    <t>X.1 Ejercicio presupuestal</t>
  </si>
  <si>
    <t>1.- Las cifras deben anotarse en pesos mexicanos (no debe agregar la frase “miles o millones de pesos”).</t>
  </si>
  <si>
    <t>2.- No debe considerar decimales en las cifras registradas, por lo que debe redondearlas a su valor entero más cercano.</t>
  </si>
  <si>
    <r>
      <t xml:space="preserve">1.- </t>
    </r>
    <r>
      <rPr>
        <b/>
        <i/>
        <sz val="8"/>
        <rFont val="Arial"/>
        <family val="2"/>
      </rPr>
      <t xml:space="preserve">Presupuesto ejercido. </t>
    </r>
    <r>
      <rPr>
        <i/>
        <sz val="8"/>
        <rFont val="Arial"/>
        <family val="2"/>
      </rPr>
      <t>Se refiere al importe total erogado, el cual se encuentra respaldado por documentos comprobatorios presentados ante las dependencias o entidades autorizadas, con cargo al presupuesto aprobado.</t>
    </r>
  </si>
  <si>
    <t>10.1.-</t>
  </si>
  <si>
    <t>Anote el total de presupuesto ejercido durante el año 2025 por la Unidad Estatal de Protección Civil u homóloga.</t>
  </si>
  <si>
    <t>Total de presupuesto ejercido</t>
  </si>
  <si>
    <t>10.2.-</t>
  </si>
  <si>
    <t>De acuerdo con el total de presupuesto ejercido que reportó como respuesta en la pregunta anterior, anote la cantidad ejercida por cada una de las instalaciones de la Unidad Estatal de Protección Civil u homóloga.</t>
  </si>
  <si>
    <t>En caso de no poder desagregar la información solicitada por cada una de las instalaciones de la Unidad Estatal de Protección Civil u homóloga, anote "NA" (No aplica) en las celdas correspondientes y explique dicha situación en el recuadro que se encuentra en la parte inferior de la tabla de respuesta.</t>
  </si>
  <si>
    <t>La suma de las cantidades registradas debe ser igual a la cantidad reportada como respuesta de la pregunta anterior.</t>
  </si>
  <si>
    <t>Presupuesto ejercido</t>
  </si>
  <si>
    <t>IGUAL IN3</t>
  </si>
  <si>
    <t>10.3.-</t>
  </si>
  <si>
    <t>De acuerdo con el total de presupuesto ejercido que reportó como respuesta en la pregunta 10.1, anote la cantidad del mismo especificando el capítulo del Clasificador por Objeto del Gasto.</t>
  </si>
  <si>
    <t>La suma de las cantidades registradas debe ser igual a la cantidad reportada como respuesta en la pregunta 10.1.</t>
  </si>
  <si>
    <t>Presupuesto ejercido por capítulo del Clasificador por Objeto del Gasto</t>
  </si>
  <si>
    <t>Capítulo 1000.
Servicios personales</t>
  </si>
  <si>
    <t>Capítulo 2000.
Materiales y suministros</t>
  </si>
  <si>
    <t>Capítulo 3000.
Servicios generales</t>
  </si>
  <si>
    <t>Capítulo 4000.
Transferencias, asignaciones, subsidios y otras ayudas</t>
  </si>
  <si>
    <t>Capítulo 5000.
Bienes muebles, inmuebles e intangibles</t>
  </si>
  <si>
    <t>Capítulo 6000.
Inversión pública</t>
  </si>
  <si>
    <t>Capítulo 7000.
Inversiones financieras y otras provisiones</t>
  </si>
  <si>
    <t>Capítulo 8000. 
Participaciones y aportaciones</t>
  </si>
  <si>
    <t>Capítulo 9000. 
Deuda pública</t>
  </si>
  <si>
    <t>IGUAL IN1</t>
  </si>
  <si>
    <t>SUMA IN1</t>
  </si>
  <si>
    <t>X.2 Donaciones</t>
  </si>
  <si>
    <r>
      <t xml:space="preserve">1.- </t>
    </r>
    <r>
      <rPr>
        <b/>
        <i/>
        <sz val="8"/>
        <rFont val="Arial"/>
        <family val="2"/>
      </rPr>
      <t>Donación.</t>
    </r>
    <r>
      <rPr>
        <i/>
        <sz val="8"/>
        <rFont val="Arial"/>
        <family val="2"/>
      </rPr>
      <t xml:space="preserve"> Se refiere, en términos del presente censo, al acto por el que una persona física o moral transfiere gratuitamente a algún ente público determinado tipo de bienes o servicios relacionados con el ejercicio de sus funciones.</t>
    </r>
  </si>
  <si>
    <t>10.4.-</t>
  </si>
  <si>
    <t>Indique los tipos de instituciones de los cuales durante el año 2025 la Unidad Estatal de Protección Civil u homóloga recibió alguna donación de equipo operativo. Por cada uno de estos, anote la cantidad de unidades de equipamiento donadas, según tipo de equipo operativo; utilizando para tal efecto el catálogo que se presenta en la parte inferior de la siguiente tabla.</t>
  </si>
  <si>
    <t>En caso de que no haya recibido alguna donación de equipo operativo por parte de determinado tipo de instituciones, o no cuente con información para determinarlo, indíquelo en la columna correspondiente conforme al catálogo respectivo y deje el resto de la fila en blanco.</t>
  </si>
  <si>
    <t>En caso de que seleccione para el numeral 14 el código "1" en la columna "¿Recibió alguna donación de equipo operativo por parte del tipo de instituciones?", debe anotar el nombre de dicho(s) tipo(s) de instituciones en el recuadro destinado para tal efecto que se encuentra al final de la tabla de respuesta.</t>
  </si>
  <si>
    <t>En caso de que registre algún valor numérico mayor a cero en la columna 21 del apartado "Unidades de equipamiento donadas, según tipo de equipo operativo", debe anotar el nombre de dicho(s) tipo(s) de equipo operativo en el recuadro destinado para tal efecto que se encuentra al final de la tabla de respuesta.</t>
  </si>
  <si>
    <t>Tipo de instituciones</t>
  </si>
  <si>
    <r>
      <t xml:space="preserve">¿Recibió alguna donación de equipo operativo por parte del tipo de instituciones?
</t>
    </r>
    <r>
      <rPr>
        <i/>
        <sz val="8"/>
        <color theme="1"/>
        <rFont val="Arial"/>
        <family val="2"/>
      </rPr>
      <t>(1. Sí / 2. No / 9. No identificado)</t>
    </r>
  </si>
  <si>
    <r>
      <t xml:space="preserve">Unidades de equipamiento donadas, según tipo de equipo operativo
</t>
    </r>
    <r>
      <rPr>
        <i/>
        <sz val="8"/>
        <rFont val="Arial"/>
        <family val="2"/>
      </rPr>
      <t>(ver catálogo)</t>
    </r>
  </si>
  <si>
    <t>PREG.PIVOTE</t>
  </si>
  <si>
    <t>Secretaría de la Defensa Nacional</t>
  </si>
  <si>
    <t>Secretaría de Marina</t>
  </si>
  <si>
    <t>Guardia Nacional</t>
  </si>
  <si>
    <t>Unidad de Protección Civil u homóloga de otra(s) entidad(es) federativa(s)</t>
  </si>
  <si>
    <t>Unidad de Protección Civil u homóloga de algún(os) municipio(s) o demarcación(es) territorial(es) de la entidad federativa</t>
  </si>
  <si>
    <t>Unidad de Protección Civil u homóloga de algún(os) municipio(s) o demarcación(es) territorial(es) de otra(s) entidad(es) federativa(s)</t>
  </si>
  <si>
    <t>Instituciones extranjeras o internacionales de protección civil</t>
  </si>
  <si>
    <t>Organismos internacionales</t>
  </si>
  <si>
    <t>Organizaciones de la sociedad civil</t>
  </si>
  <si>
    <t>Universidades o instituciones académicas</t>
  </si>
  <si>
    <t>Asociaciones religiosas, culturales o humanitarias</t>
  </si>
  <si>
    <t>Organizaciones del sector privado</t>
  </si>
  <si>
    <r>
      <t xml:space="preserve">Otro tipo de instituciones </t>
    </r>
    <r>
      <rPr>
        <i/>
        <sz val="8"/>
        <rFont val="Arial"/>
        <family val="2"/>
      </rPr>
      <t>(especifique)</t>
    </r>
  </si>
  <si>
    <r>
      <t xml:space="preserve">Otro tipo de instituciones: 
</t>
    </r>
    <r>
      <rPr>
        <i/>
        <sz val="8"/>
        <rFont val="Arial"/>
        <family val="2"/>
      </rPr>
      <t>(especifique)</t>
    </r>
  </si>
  <si>
    <t>instituciones - Val. Especifique Claves</t>
  </si>
  <si>
    <t>equipo operativo - Val. Especifique Claves</t>
  </si>
  <si>
    <t>Coordinacion Nacional de Proteccion Civil, Proteccion Civil</t>
  </si>
  <si>
    <t>Auto</t>
  </si>
  <si>
    <t>Secretaria de la Defensa Nacional, Defensa Nacional</t>
  </si>
  <si>
    <t>Camioneta, pick up, furgoneta, de caja cerrada</t>
  </si>
  <si>
    <t>Secretaria de Marina, Marina</t>
  </si>
  <si>
    <t>Camiones de bomberos, camion bomba, bombero</t>
  </si>
  <si>
    <t>Vehiculo de rescate urbano, rescate urbano</t>
  </si>
  <si>
    <t>Unidad de Proteccion Civil, Proteccion Civil</t>
  </si>
  <si>
    <t>Motocicleta, cuatrimoto</t>
  </si>
  <si>
    <t>Autotanque para agua,  pipa de agua, camion cisterna</t>
  </si>
  <si>
    <t>Carro escala, auto escala</t>
  </si>
  <si>
    <t>Instituciones extranjeras de proteccion civil, Instituciones internacionales de proteccion civil, extranjeras de proteccion civil, internacionales de proteccion civil, proteccion civil</t>
  </si>
  <si>
    <t>Vehiculo para emergencias con materiales peligrosos, vehiculo HAZMAT, materiales peligrosos, HAZMAT</t>
  </si>
  <si>
    <t>Organismos internacionales, internacionales</t>
  </si>
  <si>
    <t>Grua</t>
  </si>
  <si>
    <t>Organizaciones de la sociedad civil, sociedad civil</t>
  </si>
  <si>
    <t>Tractor bulldozer, topadora, bulldozer</t>
  </si>
  <si>
    <t>Universidad, instituciones academicas, academica</t>
  </si>
  <si>
    <t>Asociaciones religiosas, cultural, humanitaria, religiosa</t>
  </si>
  <si>
    <t>Excavadora, pala excavadora frontal, excavadora frontal</t>
  </si>
  <si>
    <t>Organizaciones del sector privado, privado</t>
  </si>
  <si>
    <t>Retroexcavadora, combinacion de cargador frontal y excavador</t>
  </si>
  <si>
    <t>Ambulancia</t>
  </si>
  <si>
    <t>Unidades acuaticas, maritimas operativas, acuatica</t>
  </si>
  <si>
    <t>Helicoptero</t>
  </si>
  <si>
    <t>Unidades de puesto de mando, puesto de mando</t>
  </si>
  <si>
    <t>Unidades caninas, canina</t>
  </si>
  <si>
    <t>Vehiculos aereos no tripulados, VANT, aereos no tripulados</t>
  </si>
  <si>
    <t>10.5.-</t>
  </si>
  <si>
    <t>Indique los tipos de instituciones de los cuales durante el año 2025 la Unidad Estatal de Protección Civil u homóloga recibió alguna donación de equipamiento de protección personal. Por cada uno de estos, anote la cantidad de unidades de equipamiento donadas, según tipo de equipamiento de protección personal; utilizando para tal efecto el catálogo que se presenta en la parte inferior de la siguiente tabla.</t>
  </si>
  <si>
    <t>En caso de que no haya recibido alguna donación de equipamiento de protección personal por parte de determinado tipo de instituciones, o no cuente con información para determinarlo, indíquelo en la columna correspondiente conforme al catálogo respectivo y deje el resto de la fila en blanco.</t>
  </si>
  <si>
    <t>Las columnas 12, 13, 14, 15 y 16 del apartado "Unidades de equipamiento donadas, según tipo de equipamiento de protección personal" refieren a aquellos casos en los que el respectivo traje fue donado de manera completa (con todos sus elementos) a la Unidad Estatal de Protección Civil u homóloga, no como elementos individuales donados por separado. De ser este el caso, la información que se registre en dichas columnas no debe considerarse en las columnas asociadas a los elementos individuales correspondientes.</t>
  </si>
  <si>
    <t>En caso de que seleccione para el numeral 14 el código "1" en la columna "¿Recibió alguna donación de equipamiento de protección personal por parte del tipo de instituciones?", debe anotar el nombre de dicho(s) tipo(s) de instituciones en el recuadro destinado para tal efecto que se encuentra al final de la tabla de respuesta.</t>
  </si>
  <si>
    <t>En caso de que registre algún valor numérico mayor a cero en la columna 17 del apartado "Unidades de equipamiento donadas, según tipo de equipamiento de protección personal", debe anotar el nombre de dicho(s) tipo(s) de equipamiento de protección personal en el recuadro destinado para tal efecto que se encuentra al final de la tabla de respuesta.</t>
  </si>
  <si>
    <r>
      <t xml:space="preserve">¿Recibió alguna donación de equipamiento de protección personal por parte del tipo de instituciones?
</t>
    </r>
    <r>
      <rPr>
        <i/>
        <sz val="8"/>
        <color theme="1"/>
        <rFont val="Arial"/>
        <family val="2"/>
      </rPr>
      <t>(1. Sí / 2. No / 9. No identificado)</t>
    </r>
  </si>
  <si>
    <r>
      <t xml:space="preserve">Unidades de equipamiento donadas, según tipo de equipamiento de protección personal
</t>
    </r>
    <r>
      <rPr>
        <i/>
        <sz val="8"/>
        <rFont val="Arial"/>
        <family val="2"/>
      </rPr>
      <t>(ver catálogo)</t>
    </r>
  </si>
  <si>
    <t>Tipo de instituciones - Val. Especifique Claves</t>
  </si>
  <si>
    <t>protección personal - Val. Especifique Claves</t>
  </si>
  <si>
    <t>Cascos de proteccion con careta, proteccion con careta</t>
  </si>
  <si>
    <t>Catálogo de tipo de equipamiento de protección personal</t>
  </si>
  <si>
    <t>Equipo de proteccion respiratoria contra gases toxicos, gases toxicos</t>
  </si>
  <si>
    <t>Instituciones extranjeras de proteccion civil, Instituciones internacionales de proteccion civil</t>
  </si>
  <si>
    <t>Organismos internacionales, internacional</t>
  </si>
  <si>
    <t>Universidades, instituciones academicas, academica</t>
  </si>
  <si>
    <t>Asociaciones religiosas, cultural, humanitari, religiosa</t>
  </si>
  <si>
    <t>Traje de proteccion contra sustancias peligrosas, sustancias peligrosas</t>
  </si>
  <si>
    <t>Traje de penetracion</t>
  </si>
  <si>
    <t xml:space="preserve">XI. Capacitación y difusión </t>
  </si>
  <si>
    <t>3.- Únicamente debe considerar la información relacionada con los eventos de capacitación y difusión que la Unidad Estatal de Protección Civil u homóloga haya realizado para las personas servidoras públicas de otras instituciones, el personal voluntario o la población en general, por lo que no debe considerar las acciones formativas impartidas al personal que se encontraba ejerciendo sus funciones en la misma; toda vez que dicha información se requiere en la subsección IX.5.</t>
  </si>
  <si>
    <t>4.- En caso de que seleccione el código "2" o "9" en la columna "¿Realizó eventos de capacitación y difusión en materia de protección civil?" de la pregunta 11.1, concluya la sección.</t>
  </si>
  <si>
    <t>5.- En la categoría "Personas servidoras públicas" no debe considerar al personal que se encontraba ejerciendo sus funciones en la Unidad Estatal de Protección Civil u homóloga ni en las unidades municipales de protección civil u homólogas.</t>
  </si>
  <si>
    <t>6.-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</si>
  <si>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</si>
  <si>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8.- No deje celdas en blanco, salvo en los casos en que la instrucción así lo solicite.</t>
  </si>
  <si>
    <t>11.1.-</t>
  </si>
  <si>
    <t>Indique si durante el año 2025 la Unidad Estatal de Protección Civil u homóloga realizó eventos de capacitación y difusión en materia de protección civil. En caso afirmativo, anote la cantidad de eventos de capacitación y difusión en materia de protección civil realizados, según medio de presentación.</t>
  </si>
  <si>
    <t>En caso de que no haya realizado eventos de capacitación y difusión en materia de protección civil, o no cuente con información para determinarlo, indíquelo en la columna correspondiente conforme al catálogo respectivo y deje el resto de la fila en blanco.</t>
  </si>
  <si>
    <r>
      <rPr>
        <b/>
        <sz val="9"/>
        <color theme="1"/>
        <rFont val="Arial"/>
        <family val="2"/>
      </rPr>
      <t>¿Realizó eventos de capacitación y difusión en materia de protección civil?</t>
    </r>
    <r>
      <rPr>
        <sz val="9"/>
        <color theme="1"/>
        <rFont val="Arial"/>
        <family val="2"/>
      </rPr>
      <t xml:space="preserve">
</t>
    </r>
    <r>
      <rPr>
        <i/>
        <sz val="8"/>
        <color theme="1"/>
        <rFont val="Arial"/>
        <family val="2"/>
      </rPr>
      <t>(1. Sí / 2. No / 9. No identificado)</t>
    </r>
  </si>
  <si>
    <t>Eventos de capacitación y difusión en materia de protección civil, según medio de presentación</t>
  </si>
  <si>
    <t>Presencial</t>
  </si>
  <si>
    <t>11.2.-</t>
  </si>
  <si>
    <t>Anote la cantidad de personas que participaron en los eventos de capacitación y difusión en materia de protección civil realizados durante el año 2025 por la Unidad Estatal de Protección Civil u homóloga, según tipo y sexo.</t>
  </si>
  <si>
    <t>Tipo de personas</t>
  </si>
  <si>
    <t>Personas que participaron en los eventos de capacitación y difusión en materia de protección civil, según sexo</t>
  </si>
  <si>
    <t>Personas servidoras públicas</t>
  </si>
  <si>
    <t>Personal de las unidades municipales de protección civil u homólogas</t>
  </si>
  <si>
    <t>Personal voluntario</t>
  </si>
  <si>
    <t>Población en general</t>
  </si>
  <si>
    <t>11.3.-</t>
  </si>
  <si>
    <t>Anote la cantidad de eventos de capacitación y difusión en materia de protección civil, según tema, realizados durante el año 2025 por la Unidad Estatal de Protección Civil u homóloga. Por cada uno de estos temas, anote la cantidad de personas, según tipo y sexo, que participaron en dichos eventos.</t>
  </si>
  <si>
    <t>En caso de que no se hayan realizado eventos en determinado tema, anote una "X" en la columna "No se realizaron eventos" y deje el resto de la fila en blanco.</t>
  </si>
  <si>
    <t>La suma de las cantidades registradas en la columna "Eventos realizados" debe ser igual o mayor a la cantidad reportada como respuesta en la columna "Total" de la pregunta 11.1, toda vez que un evento pudo haber contemplado más de un tema.</t>
  </si>
  <si>
    <t>La cantidad registrada en la columna "Eventos realizados" de cada tema debe ser igual o menor a la cantidad reportada como respuesta en la columna "Total" de la pregunta 11.1. En caso de que esta instrucción no le aplique, justifíquelo en el recuadro que se encuentra al final de la tabla de respuesta.</t>
  </si>
  <si>
    <t>La suma de las cantidades registradas en la columna "Total" debe ser igual o mayor a la suma de las cantidades reportadas como respuesta en la columna "Total" de la pregunta anterior, así como corresponder a su desagregación por tipo de persona y sexo; toda vez que un evento en el que participaron pudo haber contemplado más de un tema.</t>
  </si>
  <si>
    <t>La cantidad registrada en la columna "Total" de cada tema debe ser igual o menor a la suma de las cantidades reportadas como respuesta en la columna "Total" de la pregunta anterior, así como corresponder a su desagregación por tipo de persona y sexo. En caso de que esta instrucción no le aplique, justifíquelo en el recuadro que se encuentra al final de la tabla de respuesta.</t>
  </si>
  <si>
    <t>No se realizaron eventos</t>
  </si>
  <si>
    <t>Eventos realizados</t>
  </si>
  <si>
    <t>Personas que participaron en los eventos de capacitación y difusión en materia de protección civil, según tipo y sexo</t>
  </si>
  <si>
    <t>COMP. PR. 11.2</t>
  </si>
  <si>
    <t>GRIS ESP</t>
  </si>
  <si>
    <t>MA O IGIN2</t>
  </si>
  <si>
    <t>ME O IGIN3</t>
  </si>
  <si>
    <t>MA O IGIN4</t>
  </si>
  <si>
    <t>ME O IGIN5</t>
  </si>
  <si>
    <t>22</t>
  </si>
  <si>
    <t>Temas - Val. Especifique Claves</t>
  </si>
  <si>
    <t>Elaboracion de programas, instrumentos de proteccion civil, programa, proteccion civil</t>
  </si>
  <si>
    <t>Mapas de peligros y riesgos, Mapas de peligros, riesgo</t>
  </si>
  <si>
    <t>Sistemas de alerta temprana, alerta temprana</t>
  </si>
  <si>
    <t>Prevencion, combate de incendios, manejo de extintores</t>
  </si>
  <si>
    <t>Basico - Sistema Nacional de Proteccion Civil (SINAPROC), Sistema Nacional de Proteccion Civil, SINAPROC</t>
  </si>
  <si>
    <t>Medidas de seguridad, autoproteccion civil</t>
  </si>
  <si>
    <t>Formacion de brigadas de proteccion civil, proteccion civil</t>
  </si>
  <si>
    <t>Señaletica de proteccion civil, Señaletica</t>
  </si>
  <si>
    <t>11.4.-</t>
  </si>
  <si>
    <t>Anote la cantidad de eventos de capacitación y difusión en materia de protección civil, según municipio o demarcación territorial de ocurrencia, realizados durante el año 2025 por la Unidad Estatal de Protección Civil u homóloga. Por cada uno de estos municipios o demarcaciones territoriales, anote la cantidad de personas, según tipo y sexo, que participaron en dichos eventos.</t>
  </si>
  <si>
    <t>Manejo de crisis, crisi</t>
  </si>
  <si>
    <t>Marco regulatorio sobre proteccion civil, proteccion civil</t>
  </si>
  <si>
    <t>En caso de que no le sea posible identificar el municipio o demarcación territorial donde se haya realizado una parcialidad o la totalidad de los eventos de capacitación y difusión en materia de protección civil, haga uso de la fila "No identificado".</t>
  </si>
  <si>
    <t>Evaluacion de daños</t>
  </si>
  <si>
    <t>En el caso de aquellos municipios o demarcaciones territoriales en donde no se haya realizado algún evento de capacitación y difusión en materia de protección civil, deje la fila correspondiente en blanco.</t>
  </si>
  <si>
    <t>Verificacion de inmuebles</t>
  </si>
  <si>
    <t>La suma de las cantidades registradas en la columna "Eventos realizados" debe ser igual a la cantidad reportada como respuesta en la columna "Total" de la pregunta 11.1.</t>
  </si>
  <si>
    <t>Conocimiento de normas oficiales mexicanas, normas oficiales mexicanas</t>
  </si>
  <si>
    <t>La suma de las cantidades registradas en la columna "Total" debe ser igual a la suma de las cantidades reportadas como respuesta en la columna "Total" de la pregunta 11.2, así como corresponder a su desagregación por tipo de persona y sexo.</t>
  </si>
  <si>
    <t>Manejo de emergencias con materiales peligrosos, materiales peligrosos</t>
  </si>
  <si>
    <t>Sistema de Comando de Incidentes, Comando de Incidentes</t>
  </si>
  <si>
    <t>Acceso a Instrumentos Financieros de Gestion de Riesgos, Gestion de Riesgos</t>
  </si>
  <si>
    <t>IGUAL IN4</t>
  </si>
  <si>
    <t>11.5.-</t>
  </si>
  <si>
    <t>Indique si durante el año 2025 la Unidad Estatal de Protección Civil u homóloga realizó eventos de capacitación y difusión en materia de protección civil en alguna lengua indígena. En caso afirmativo, anote la cantidad de eventos de capacitación y difusión en materia de protección civil realizados en alguna lengua indígena, así como la cantidad de personas que participaron en dichos eventos, según tipo y sexo.</t>
  </si>
  <si>
    <t>En caso de que no haya realizado eventos de capacitación y difusión en materia de protección civil en alguna lengua indígena, o no cuente con información para determinarlo, indíquelo en la columna correspondiente conforme al catálogo respectivo y deje el resto de la fila en blanco.</t>
  </si>
  <si>
    <t>La cantidad registrada en la columna "Eventos de capacitación y difusión en materia de protección civil realizados en alguna lengua indígena" debe ser igual o menor a la cantidad reportada como respuesta en la columna "Total" de la pregunta 11.1.</t>
  </si>
  <si>
    <t>La cantidad registrada en la columna "Total" debe ser igual o menor a la suma de las cantidades reportadas como respuesta en la columna "Total" de la pregunta 11.2, así como corresponder a su desagregación por tipo de persona y sexo.</t>
  </si>
  <si>
    <r>
      <rPr>
        <b/>
        <sz val="9"/>
        <color theme="1"/>
        <rFont val="Arial"/>
        <family val="2"/>
      </rPr>
      <t>¿Realizó eventos de capacitación y difusión en materia de protección civil en alguna lengua indígena?</t>
    </r>
    <r>
      <rPr>
        <sz val="9"/>
        <color theme="1"/>
        <rFont val="Arial"/>
        <family val="2"/>
      </rPr>
      <t xml:space="preserve">
</t>
    </r>
    <r>
      <rPr>
        <i/>
        <sz val="8"/>
        <color theme="1"/>
        <rFont val="Arial"/>
        <family val="2"/>
      </rPr>
      <t>(1. Sí / 2. No / 9. No identificado)</t>
    </r>
  </si>
  <si>
    <t>Eventos de capacitación y difusión en materia de protección civil realizados en alguna lengua indígena</t>
  </si>
  <si>
    <t>Personas que participaron en los eventos de capacitación y difusión en materia de protección civil realizados en alguna lengua indígena, según tipo y sexo</t>
  </si>
  <si>
    <t>ME O IGIN2</t>
  </si>
  <si>
    <t>XII. Informe de actividades o labores</t>
  </si>
  <si>
    <r>
      <t xml:space="preserve">1.- Periodo de referencia de los datos: 
</t>
    </r>
    <r>
      <rPr>
        <b/>
        <i/>
        <sz val="8"/>
        <rFont val="Arial"/>
        <family val="2"/>
      </rPr>
      <t>Actualmente:</t>
    </r>
    <r>
      <rPr>
        <i/>
        <sz val="8"/>
        <rFont val="Arial"/>
        <family val="2"/>
      </rPr>
      <t xml:space="preserve"> la información se refiere a lo existente al momento del llenado del cuestionario.</t>
    </r>
  </si>
  <si>
    <r>
      <t xml:space="preserve">3.- Únicamente debe considerar la información relacionada con algún informe de actividades o labores desempeñadas </t>
    </r>
    <r>
      <rPr>
        <i/>
        <u/>
        <sz val="8"/>
        <rFont val="Arial"/>
        <family val="2"/>
      </rPr>
      <t>exclusivamente</t>
    </r>
    <r>
      <rPr>
        <i/>
        <sz val="8"/>
        <rFont val="Arial"/>
        <family val="2"/>
      </rPr>
      <t xml:space="preserve"> por la Unidad Estatal de Protección Civil u homóloga, por lo que no debe considerar la información asociada al informe de actividades o labores del(a) Gobernador(a) o Jefe(a) de Gobierno.</t>
    </r>
  </si>
  <si>
    <t>4.- Debe considerar la existencia y publicidad de algún informe sobre las actividades desempeñadas por la Unidad Estatal de Protección Civil u homóloga, independientemente de la periodicidad (anual, semestral, trimestral, etc.) en la que se realice y/ o publique.</t>
  </si>
  <si>
    <t xml:space="preserve">7.- No deje celdas en blanco, salvo en los casos en que la instrucción así lo solicite. </t>
  </si>
  <si>
    <t>12.1.-</t>
  </si>
  <si>
    <t>Indique si actualmente la Unidad Estatal de Protección Civil u homóloga cuenta con algún informe de actividades o labores. En caso afirmativo, especifique el lugar donde se encuentra disponible o, en su defecto, la no disponibilidad del mismo.</t>
  </si>
  <si>
    <t>En caso de que no cuente con algún informe de actividades o labores, se encuentre en proceso de integración, o no cuente con información para determinarlo, indíquelo en la columna correspondiente conforme al catálogo respectivo y deje el resto de la fila en blanco.</t>
  </si>
  <si>
    <t>En caso de que cuente con más de un informe de actividades o labores, en la columna "Sitio donde se encuentra disponible (URL)" anote el URL donde se encuentre disponible el más reciente.</t>
  </si>
  <si>
    <t>En caso de que cuente con algún informe de actividades o labores, pero este no se encuentre disponible en línea, en la columna "Sitio donde se encuentra disponible (URL)" anote "NA" (No aplica).</t>
  </si>
  <si>
    <r>
      <t xml:space="preserve">¿Cuenta con algún informe de actividades o labores?
</t>
    </r>
    <r>
      <rPr>
        <i/>
        <sz val="8"/>
        <rFont val="Arial"/>
        <family val="2"/>
      </rPr>
      <t>(1. Sí / 2. En proceso de integración / 3. No / 9. No identificado)</t>
    </r>
  </si>
  <si>
    <t>XIII. Eventos atendidos</t>
  </si>
  <si>
    <t>3.- En caso de que seleccione el código "2" o "9" en la columna "¿Atendió algún evento?" de la pregunta 13.1, concluya la sección.</t>
  </si>
  <si>
    <t>4.- Para cada tipo de evento, en caso de que la cantidad reportada como respuesta en la pregunta 13.3 no sea un dato numérico mayor a cero, no puede registrar información en los reactivos 13.4, 13.5 y 13.8.</t>
  </si>
  <si>
    <r>
      <t xml:space="preserve">1.- </t>
    </r>
    <r>
      <rPr>
        <b/>
        <i/>
        <sz val="8"/>
        <rFont val="Arial"/>
        <family val="2"/>
      </rPr>
      <t>Declaratoria de desastre natural.</t>
    </r>
    <r>
      <rPr>
        <i/>
        <sz val="8"/>
        <rFont val="Arial"/>
        <family val="2"/>
      </rPr>
      <t xml:space="preserve"> Se refiere al acto mediante el cual la Secretaría de Seguridad y Protección Ciudadana, a través de la Coordinación Nacional de Protección Civil, reconoce la presencia de un agente natural perturbador severo en determinados municipios o demarcaciones territoriales de una o más entidades federativas, cuyos daños rebasan la capacidad financiera y operativa local para su atención.</t>
    </r>
  </si>
  <si>
    <r>
      <t xml:space="preserve">2.- </t>
    </r>
    <r>
      <rPr>
        <b/>
        <i/>
        <sz val="8"/>
        <color theme="1"/>
        <rFont val="Arial"/>
        <family val="2"/>
      </rPr>
      <t>Declaratoria de emergencia.</t>
    </r>
    <r>
      <rPr>
        <i/>
        <sz val="8"/>
        <color theme="1"/>
        <rFont val="Arial"/>
        <family val="2"/>
      </rPr>
      <t xml:space="preserve"> Se refiere al acto mediante el cual la Secretaría de Seguridad y Protección Ciudadana, por conducto de la Coordinación Nacional de Protección Civil, reconoce que uno o varios municipios o demarcaciones territoriales de una o más entidades federativas se encuentran ante la inminencia, alta probabilidad o presencia de una situación anormal generada por un agente natural perturbador y, por ello, se requiere prestar auxilio inmediato a la población, cuya seguridad e integridad están en riesgo.</t>
    </r>
  </si>
  <si>
    <r>
      <t xml:space="preserve">3.- </t>
    </r>
    <r>
      <rPr>
        <b/>
        <i/>
        <sz val="8"/>
        <color theme="1"/>
        <rFont val="Arial"/>
        <family val="2"/>
      </rPr>
      <t>Eventos.</t>
    </r>
    <r>
      <rPr>
        <i/>
        <sz val="8"/>
        <color theme="1"/>
        <rFont val="Arial"/>
        <family val="2"/>
      </rPr>
      <t xml:space="preserve"> Se refiere a las amenazas o situaciones críticas dañinas generadas por la incidencia de uno o más fenómenos perturbadores. Los eventos ocurren en el territorio y representan las situaciones que las autoridades o instituciones correspondientes atienden. Algunos ejemplos de eventos son las inundaciones, heladas o deslaves ocurridos. Para efectos del presente censo, se consideran las siguientes categorías:</t>
    </r>
  </si>
  <si>
    <r>
      <rPr>
        <b/>
        <i/>
        <sz val="8"/>
        <color theme="1"/>
        <rFont val="Arial"/>
        <family val="2"/>
      </rPr>
      <t>Eventos súbitos.</t>
    </r>
    <r>
      <rPr>
        <i/>
        <sz val="8"/>
        <color theme="1"/>
        <rFont val="Arial"/>
        <family val="2"/>
      </rPr>
      <t xml:space="preserve"> Se refiere a aquellos fenómenos que ocurren sorpresivamente y de manera inmediata. Son reconocidos como amenazas por la intensidad de su manifestación, y derivan de los efectos ocasionados por la magnitud de los fenómenos perturbadores.</t>
    </r>
  </si>
  <si>
    <r>
      <rPr>
        <b/>
        <i/>
        <sz val="8"/>
        <color theme="1"/>
        <rFont val="Arial"/>
        <family val="2"/>
      </rPr>
      <t>Eventos no súbitos.</t>
    </r>
    <r>
      <rPr>
        <i/>
        <sz val="8"/>
        <color theme="1"/>
        <rFont val="Arial"/>
        <family val="2"/>
      </rPr>
      <t xml:space="preserve"> Se refiere a los fenómenos que se manifiestan y perduran por periodos de tiempo en meses o años. Son reconocidos como amenazas por la intensidad de su manifestación o duración, y derivan de los efectos ocasionados por la magnitud de los fenómenos perturbadores.</t>
    </r>
  </si>
  <si>
    <r>
      <t xml:space="preserve">4.- </t>
    </r>
    <r>
      <rPr>
        <b/>
        <i/>
        <sz val="8"/>
        <color theme="1"/>
        <rFont val="Arial"/>
        <family val="2"/>
      </rPr>
      <t>Fenómenos perturbadores.</t>
    </r>
    <r>
      <rPr>
        <i/>
        <sz val="8"/>
        <color theme="1"/>
        <rFont val="Arial"/>
        <family val="2"/>
      </rPr>
      <t xml:space="preserve"> Se refiere a los fenómenos de origen natural, de la actividad humana o provenientes del espacio exterior que dan origen a los eventos. Son medidos en términos de magnitud y no necesariamente tienen su origen en el territorio. Algunos ejemplos de fenómenos perturbadores son los huracanes, las erupciones volcánicas o el epicentro de un sismo.</t>
    </r>
  </si>
  <si>
    <t>13.1.-</t>
  </si>
  <si>
    <t>Indique si durante el año 2025 la Unidad Estatal de Protección Civil u homóloga atendió algún evento. En caso afirmativo, anote el total de eventos atendidos.</t>
  </si>
  <si>
    <t>En caso de que no haya atendido algún evento, o no cuente con información para determinarlo, indíquelo en la columna correspondiente conforme al catálogo respectivo y deje el resto de la fila en blanco.</t>
  </si>
  <si>
    <r>
      <t xml:space="preserve">¿Atendió algún evento?
</t>
    </r>
    <r>
      <rPr>
        <i/>
        <sz val="8"/>
        <color theme="1"/>
        <rFont val="Arial"/>
        <family val="2"/>
      </rPr>
      <t>(1. Sí / 2. No / 9. No identificado)</t>
    </r>
  </si>
  <si>
    <t>13.2.-</t>
  </si>
  <si>
    <t>De acuerdo con el total de eventos atendidos que reportó como respuesta en la pregunta anterior, anote la cantidad de los mismos especificando el tipo de atención.</t>
  </si>
  <si>
    <t>La suma de las cantidades registradas debe ser igual o mayor a la cantidad reportada como respuesta en la columna "Eventos atendidos" de la pregunta anterior, toda vez que en la atención de un evento pudieron haber participado diferentes instancias.</t>
  </si>
  <si>
    <t>La cantidad registrada para cada tipo de atención debe ser igual o menor a la cantidad reportada como respuesta en la columna "Eventos atendidos" de la pregunta anterior. En caso de que esta instrucción no le aplique, justifíquelo en el recuadro que se encuentra al final de la tabla de respuesta.</t>
  </si>
  <si>
    <t>En caso de que registre algún valor numérico mayor a cero en el numeral 5, debe anotar el nombre de dicha(s) autoridad(es) en el recuadro destinado para tal efecto que se encuentra al final de la tabla de respuesta.</t>
  </si>
  <si>
    <t>Tipo de atención</t>
  </si>
  <si>
    <t>Atención exclusiva de la Unidad Estatal de Protección Civil u homóloga</t>
  </si>
  <si>
    <t>Atención de la Unidad Estatal de Protección Civil u homóloga en coordinación con alguna(s) unidad(es) municipal(es) de protección civil u homóloga(s) de la entidad federativa</t>
  </si>
  <si>
    <r>
      <t xml:space="preserve">Atención de la Unidad Estatal de Protección Civil u homóloga en coordinación con alguna(s) unidad(es) de protección civil u homóloga(s) de otra(s) entidad(es) federativa(s) </t>
    </r>
    <r>
      <rPr>
        <i/>
        <sz val="8"/>
        <rFont val="Arial"/>
        <family val="2"/>
      </rPr>
      <t>(tanto del ámbito estatal como del ámbito municipal)</t>
    </r>
  </si>
  <si>
    <t>Atención de la Unidad Estatal de Protección Civil u homóloga en coordinación con autoridades del ámbito federal</t>
  </si>
  <si>
    <r>
      <t xml:space="preserve">Atención de la Unidad Estatal de Protección Civil u homóloga en coordinación con otra(s) autoridad(es) </t>
    </r>
    <r>
      <rPr>
        <i/>
        <sz val="8"/>
        <rFont val="Arial"/>
        <family val="2"/>
      </rPr>
      <t>(especifique)</t>
    </r>
  </si>
  <si>
    <r>
      <t xml:space="preserve">Otra autoridad:
</t>
    </r>
    <r>
      <rPr>
        <i/>
        <sz val="8"/>
        <rFont val="Arial"/>
        <family val="2"/>
      </rPr>
      <t>(especifique)</t>
    </r>
  </si>
  <si>
    <t>atención - Val. Especifique Claves</t>
  </si>
  <si>
    <t>Atencion exclusiva de la Unidad Estatal de Proteccion Civil, Estatal de Proteccion Civil</t>
  </si>
  <si>
    <t>Atencion de la Unidad Estatal de Proteccion Civil u homologa en coordinacion con alguna(s) unidad(es) municipal(es) de proteccion civil u homologa(s) de la entidad federativa, Estatal de Proteccion Civil, municipal(es) de proteccion civil</t>
  </si>
  <si>
    <t>Atencion de la Unidad Estatal de Proteccion Civil u homologa en coordinacion con alguna(s) unidad(es) de proteccion civil u homologa(s) de otra(s) entidad(es) federativa(s) (tanto del ambito estatal como del ambito municipal), Estatal de Proteccion Civil, proteccion civil u homologa(s) de otra(s) entidad(es) federativa(s)</t>
  </si>
  <si>
    <t>Atención de la Unidad Estatal de Protección Civil u homóloga en coordinación con alguna(s) unidad(es) de protección civil u homóloga(s) de otra(s) entidad(es) federativa(s) (tanto del ámbito estatal como del ámbito municipal)</t>
  </si>
  <si>
    <t>Atencion de la Unidad Estatal de Proteccion Civil u homologa en coordinacion con autoridades del ambito federal, Estatal de Proteccion Civil, ambito federal</t>
  </si>
  <si>
    <t>13.3.-</t>
  </si>
  <si>
    <t xml:space="preserve">De acuerdo con el total de eventos atendidos que reportó como respuesta en la pregunta 13.1, anote la cantidad de los mismos especificando su tipo. </t>
  </si>
  <si>
    <t>La suma de las cantidades registradas debe ser igual a la cantidad reportada como respuesta en la columna "Eventos atendidos" de la pregunta 13.1.</t>
  </si>
  <si>
    <t>En caso de que registre algún valor numérico mayor a cero en el numeral 1.17.4, debe anotar el nombre de dicho(s) tipo(s) de incendios en el recuadro destinado para tal efecto que se encuentra al final de la tabla de respuesta.</t>
  </si>
  <si>
    <t>En caso de que registre algún valor numérico mayor a cero en el numeral 1.20.4, debe anotar el nombre de dicho(s) tipo(s) de accidentes en el recuadro destinado para tal efecto que se encuentra al final de la tabla de respuesta.</t>
  </si>
  <si>
    <t>En caso de que registre algún valor numérico mayor a cero en el numeral 1.22, debe anotar el nombre de dichos eventos súbitos en el recuadro destinado para tal efecto que se encuentra al final de la tabla de respuesta.</t>
  </si>
  <si>
    <t>En caso de que registre algún valor numérico mayor a cero en el numeral 2.9, debe anotar el nombre de dichos eventos no súbitos en el recuadro destinado para tal efecto que se encuentra al final de la tabla de respuesta.</t>
  </si>
  <si>
    <t>Categoría</t>
  </si>
  <si>
    <t>Código</t>
  </si>
  <si>
    <t>Tipo de evento</t>
  </si>
  <si>
    <t>1. Eventos súbitos</t>
  </si>
  <si>
    <t>Impacto de meteoritos</t>
  </si>
  <si>
    <t>Sismos percibidos</t>
  </si>
  <si>
    <t>Lahares</t>
  </si>
  <si>
    <t>Lluvia de cenizas</t>
  </si>
  <si>
    <t>Flujos piroclásticos</t>
  </si>
  <si>
    <t>Caídos o derrumbes</t>
  </si>
  <si>
    <t>1.7</t>
  </si>
  <si>
    <t>Hundimientos</t>
  </si>
  <si>
    <t>1.8</t>
  </si>
  <si>
    <t>Aluviones</t>
  </si>
  <si>
    <t>1.9</t>
  </si>
  <si>
    <t>Ondas cálidas y gélidas</t>
  </si>
  <si>
    <t>1.10</t>
  </si>
  <si>
    <t>Tormentas de nieve, granizo, polvo y electricidad</t>
  </si>
  <si>
    <t>1.11</t>
  </si>
  <si>
    <t>Heladas</t>
  </si>
  <si>
    <t>1.12</t>
  </si>
  <si>
    <t>Inundaciones pluviales, fluviales, costeras y lacustres</t>
  </si>
  <si>
    <t>1.13</t>
  </si>
  <si>
    <t>Tornados</t>
  </si>
  <si>
    <t>1.14</t>
  </si>
  <si>
    <t>Fugas tóxicas</t>
  </si>
  <si>
    <t>1.15</t>
  </si>
  <si>
    <t>Radiaciones</t>
  </si>
  <si>
    <t>1.16</t>
  </si>
  <si>
    <t>Derrames</t>
  </si>
  <si>
    <t>1.17 Incendios</t>
  </si>
  <si>
    <t>1.17.1</t>
  </si>
  <si>
    <r>
      <t xml:space="preserve">Incendios estructurales </t>
    </r>
    <r>
      <rPr>
        <i/>
        <sz val="8"/>
        <color theme="1"/>
        <rFont val="Arial"/>
        <family val="2"/>
      </rPr>
      <t>(casa habitación, edificios, escuelas, comercios, etc.)</t>
    </r>
  </si>
  <si>
    <t>1.17.2</t>
  </si>
  <si>
    <t xml:space="preserve">Incendios forestales </t>
  </si>
  <si>
    <t>1.17.3</t>
  </si>
  <si>
    <t>Incendios de aeronaves</t>
  </si>
  <si>
    <t>1.17.4</t>
  </si>
  <si>
    <r>
      <t xml:space="preserve">Otro tipo de incendios </t>
    </r>
    <r>
      <rPr>
        <i/>
        <sz val="8"/>
        <color theme="1"/>
        <rFont val="Arial"/>
        <family val="2"/>
      </rPr>
      <t>(especifique)</t>
    </r>
  </si>
  <si>
    <t>1.17.5</t>
  </si>
  <si>
    <t>Incendios no identificados</t>
  </si>
  <si>
    <t>1.18</t>
  </si>
  <si>
    <t>Explosiones</t>
  </si>
  <si>
    <t>1.19</t>
  </si>
  <si>
    <t>Otros fenómenos químico-tecnológicos</t>
  </si>
  <si>
    <t>1.20 Accidentes</t>
  </si>
  <si>
    <t>1.20.1</t>
  </si>
  <si>
    <t>Accidentes aéreos</t>
  </si>
  <si>
    <t>1.20.2</t>
  </si>
  <si>
    <t>Accidentes marítimos</t>
  </si>
  <si>
    <t>1.20.3</t>
  </si>
  <si>
    <t>Accidentes terrestres</t>
  </si>
  <si>
    <t>1.20.4</t>
  </si>
  <si>
    <r>
      <t xml:space="preserve">Otro tipo de accidentes </t>
    </r>
    <r>
      <rPr>
        <i/>
        <sz val="8"/>
        <color theme="1"/>
        <rFont val="Arial"/>
        <family val="2"/>
      </rPr>
      <t>(especifique)</t>
    </r>
  </si>
  <si>
    <t>1.20.5</t>
  </si>
  <si>
    <t>Accidentes no identificados</t>
  </si>
  <si>
    <t>1.21</t>
  </si>
  <si>
    <t>Concentración masiva de población</t>
  </si>
  <si>
    <t>1.22</t>
  </si>
  <si>
    <r>
      <t xml:space="preserve">Otros eventos súbitos </t>
    </r>
    <r>
      <rPr>
        <i/>
        <sz val="8"/>
        <color theme="1"/>
        <rFont val="Arial"/>
        <family val="2"/>
      </rPr>
      <t>(especifique)</t>
    </r>
  </si>
  <si>
    <t>incendios - Val. Especifique Claves</t>
  </si>
  <si>
    <t>accidentes - Val. Especifique Claves</t>
  </si>
  <si>
    <t>eventos súbitos - Val. Especifique Claves</t>
  </si>
  <si>
    <t>eventos no súbitos - Val. Especifique Claves</t>
  </si>
  <si>
    <t>2. Eventos no súbitos</t>
  </si>
  <si>
    <t>Agrietamientos</t>
  </si>
  <si>
    <t>Subsidencia</t>
  </si>
  <si>
    <t>Incendios estructurales, estructural</t>
  </si>
  <si>
    <t>Incendios estructurales (casa habitación, edificios, escuelas, comercios, etc.)</t>
  </si>
  <si>
    <t>Accidentes aereos, aereo</t>
  </si>
  <si>
    <t>Impacto de meteoritos, meteorito</t>
  </si>
  <si>
    <t>Otros fenómenos geológicos</t>
  </si>
  <si>
    <t>Incendios forestales, forestal</t>
  </si>
  <si>
    <t>Accidentes maritimos, maritimo</t>
  </si>
  <si>
    <t>Sismos percibidos, Sismo</t>
  </si>
  <si>
    <t>Sequías</t>
  </si>
  <si>
    <t>Incendios de aeronaves, aeronave</t>
  </si>
  <si>
    <t>Accidentes terrestres, terrestre</t>
  </si>
  <si>
    <t>Lahare</t>
  </si>
  <si>
    <t>Otros fenomenos geologicos, geologico</t>
  </si>
  <si>
    <t>Otros fenómenos hidrometeorológicos</t>
  </si>
  <si>
    <t>Sequia</t>
  </si>
  <si>
    <t>Contaminación del aire, agua, suelo y alimentos</t>
  </si>
  <si>
    <t>Flujos piroclasticos, piroclastico</t>
  </si>
  <si>
    <t>Otros fenomenos hidrometeorologicos, hidrometeorologico</t>
  </si>
  <si>
    <t>2.7</t>
  </si>
  <si>
    <t>Epidemias</t>
  </si>
  <si>
    <t>Caido, derrumbe</t>
  </si>
  <si>
    <t>Contaminacion del aire, agua, suelo, alimento, Contaminacion del agua, Contaminacion del suelo, Contaminacion de los alimentos</t>
  </si>
  <si>
    <t>2.8</t>
  </si>
  <si>
    <t>Otros fenómenos sanitario-ecológicos</t>
  </si>
  <si>
    <t>Epidemia</t>
  </si>
  <si>
    <t>2.9</t>
  </si>
  <si>
    <r>
      <t xml:space="preserve">Otros eventos no súbitos </t>
    </r>
    <r>
      <rPr>
        <i/>
        <sz val="8"/>
        <color theme="1"/>
        <rFont val="Arial"/>
        <family val="2"/>
      </rPr>
      <t>(especifique)</t>
    </r>
  </si>
  <si>
    <t>Aluvion</t>
  </si>
  <si>
    <t>Otros fenomenos sanitario-ecologicos, sanitario-ecologicos</t>
  </si>
  <si>
    <t>Ondas calidas, gelida</t>
  </si>
  <si>
    <t>Tormentas de nieve, granizo, polvo, electricidad</t>
  </si>
  <si>
    <t>Helada</t>
  </si>
  <si>
    <r>
      <t xml:space="preserve">Otro tipo de incendios:
</t>
    </r>
    <r>
      <rPr>
        <i/>
        <sz val="8"/>
        <color theme="1"/>
        <rFont val="Arial"/>
        <family val="2"/>
      </rPr>
      <t>(especifique)</t>
    </r>
  </si>
  <si>
    <t>Inundaciones pluviales, fluvial, costera, lacustre, pluvial</t>
  </si>
  <si>
    <t>Tornado</t>
  </si>
  <si>
    <r>
      <t xml:space="preserve">Otro tipo de accidentes:
</t>
    </r>
    <r>
      <rPr>
        <i/>
        <sz val="8"/>
        <color theme="1"/>
        <rFont val="Arial"/>
        <family val="2"/>
      </rPr>
      <t>(especifique)</t>
    </r>
  </si>
  <si>
    <t>Fugas toxicas</t>
  </si>
  <si>
    <t>Radiacion</t>
  </si>
  <si>
    <r>
      <t xml:space="preserve">Otros eventos súbitos:
</t>
    </r>
    <r>
      <rPr>
        <i/>
        <sz val="8"/>
        <color theme="1"/>
        <rFont val="Arial"/>
        <family val="2"/>
      </rPr>
      <t>(especifique)</t>
    </r>
  </si>
  <si>
    <r>
      <t xml:space="preserve">Otros eventos no súbitos:
</t>
    </r>
    <r>
      <rPr>
        <i/>
        <sz val="8"/>
        <color theme="1"/>
        <rFont val="Arial"/>
        <family val="2"/>
      </rPr>
      <t>(especifique)</t>
    </r>
  </si>
  <si>
    <t>Otros fenomenos quimico-tecnologicos, quimico-tecnologicos</t>
  </si>
  <si>
    <t>Concentracion masiva de poblacion, masiva de poblacion</t>
  </si>
  <si>
    <t>13.4.-</t>
  </si>
  <si>
    <t>Indique los tipos de eventos atendidos durante el año 2025 para los cuales se dio aviso oportuno a la población. Por cada uno de estos, anote la cantidad de eventos atendidos en los que se dio aviso oportuno a la población, según forma de aviso; utilizando para tal efecto el catálogo que se presenta en la parte inferior de la siguiente tabla. Asimismo, anote el tiempo promedio de respuesta por parte de las autoridades que participaron en su atención.</t>
  </si>
  <si>
    <t>En caso de que para determinado tipo de evento no se haya dado aviso oportuno a la población, o no cuente con información para determinarlo, indíquelo en la columna correspondiente conforme al catálogo respectivo y deje el grupo "Eventos atendidos en los que se dio aviso oportuno a la población, según forma de aviso" en blanco.</t>
  </si>
  <si>
    <t>En el apartado "Tiempo promedio de respuesta por parte de las autoridades que participaron en su atención" anote la información correspondiente en formato de 24 horas. Por ejemplo: si el tiempo promedio de respuesta fue de 2 horas y media, en la columna "Horas" anote "02" y en la columna "Minutos" anote "30".</t>
  </si>
  <si>
    <t>La suma de las cantidades registradas en la columna "Total" debe ser igual o menor a la suma de las cantidades reportadas como respuesta de la pregunta anterior, así como corresponder a su desagregación por tipo evento.</t>
  </si>
  <si>
    <t>La suma de las cantidades registradas en la columna "Total" debe ser igual o menor a la suma de las cantidades reportadas en las columnas del apartado "Forma de aviso", así como corresponder a su desagregación por tipo de evento; toda vez que un evento atendido pudo haber presentado más de una forma de aviso.</t>
  </si>
  <si>
    <t>La suma de las cantidades registradas en cada una de las columnas del apartado "Forma de aviso" debe ser igual o menor a la suma de las cantidades reportadas en la columna "Total", así como corresponder a su desagregación por tipo de evento. En caso de que esta instrucción no le aplique, justifíquelo en el recuadro que se encuentra al final de la tabla de respuesta.</t>
  </si>
  <si>
    <r>
      <t xml:space="preserve">¿Se dio aviso oportuno a la población?
</t>
    </r>
    <r>
      <rPr>
        <i/>
        <sz val="8"/>
        <color theme="1"/>
        <rFont val="Arial"/>
        <family val="2"/>
      </rPr>
      <t>(1. Sí / 2. No / 9. No identificado)</t>
    </r>
  </si>
  <si>
    <r>
      <t xml:space="preserve">Eventos atendidos en los que se dio aviso oportuno a la población, según forma de aviso
</t>
    </r>
    <r>
      <rPr>
        <i/>
        <sz val="8"/>
        <color theme="1"/>
        <rFont val="Arial"/>
        <family val="2"/>
      </rPr>
      <t>(ver catálogo)</t>
    </r>
  </si>
  <si>
    <t>Tiempo promedio de respuesta por parte de las autoridades que participaron en su atención</t>
  </si>
  <si>
    <t>Forma de aviso</t>
  </si>
  <si>
    <r>
      <t xml:space="preserve">Horas
</t>
    </r>
    <r>
      <rPr>
        <i/>
        <sz val="8"/>
        <color theme="1"/>
        <rFont val="Arial"/>
        <family val="2"/>
      </rPr>
      <t>(hh)</t>
    </r>
  </si>
  <si>
    <r>
      <t xml:space="preserve">Minutos
</t>
    </r>
    <r>
      <rPr>
        <i/>
        <sz val="8"/>
        <color theme="1"/>
        <rFont val="Arial"/>
        <family val="2"/>
      </rPr>
      <t>(mm)</t>
    </r>
  </si>
  <si>
    <t>SUMA IN4</t>
  </si>
  <si>
    <r>
      <t>Incendios estructurales</t>
    </r>
    <r>
      <rPr>
        <sz val="8"/>
        <color theme="1"/>
        <rFont val="Arial"/>
        <family val="2"/>
      </rPr>
      <t xml:space="preserve"> </t>
    </r>
    <r>
      <rPr>
        <i/>
        <sz val="8"/>
        <color theme="1"/>
        <rFont val="Arial"/>
        <family val="2"/>
      </rPr>
      <t>(casa habitación, edificios, escuelas, comercios, etc.)</t>
    </r>
  </si>
  <si>
    <t>Otro tipo de incendios</t>
  </si>
  <si>
    <t>Otro tipo de accidentes</t>
  </si>
  <si>
    <t>Otros eventos súbitos</t>
  </si>
  <si>
    <t>Otros eventos no súbitos</t>
  </si>
  <si>
    <t>Catálogo de formas de aviso</t>
  </si>
  <si>
    <t>Aviso en oficinas de la Administración Pública de la entidad federativa</t>
  </si>
  <si>
    <t>Avisos casa por casa</t>
  </si>
  <si>
    <t>Avisos por medio de mensajes SMS u otra vía teléfono celular</t>
  </si>
  <si>
    <t>Otra forma de aviso</t>
  </si>
  <si>
    <t>13.5.-</t>
  </si>
  <si>
    <t>De acuerdo con el total de eventos atendidos que reportó como respuesta en la pregunta 13.3, anote la cantidad de los mismos especificando su tipo y el rango de tiempo de respuesta por parte de las autoridades que participaron en su atención.</t>
  </si>
  <si>
    <t>La suma de las cantidades registradas en la columna "Total" debe ser igual a la suma de las cantidades reportadas como respuesta en la pregunta 13.3, así como corresponder a su desagregación por tipo de evento.</t>
  </si>
  <si>
    <t>Eventos atendidos, según rango de tiempo de respuesta por parte de las autoridades que participaron en su atención</t>
  </si>
  <si>
    <t>De 0 a 15 minutos</t>
  </si>
  <si>
    <t>De 16 a 30 minutos</t>
  </si>
  <si>
    <t>De 31 a 45 minutos</t>
  </si>
  <si>
    <t>De 46 a 60 minutos</t>
  </si>
  <si>
    <t>Más de 60 minutos</t>
  </si>
  <si>
    <t>COPIA IN1</t>
  </si>
  <si>
    <r>
      <rPr>
        <sz val="9"/>
        <color theme="1"/>
        <rFont val="Arial"/>
        <family val="2"/>
      </rPr>
      <t>Incendios estructurales</t>
    </r>
    <r>
      <rPr>
        <sz val="8"/>
        <color theme="1"/>
        <rFont val="Arial"/>
        <family val="2"/>
      </rPr>
      <t xml:space="preserve"> </t>
    </r>
    <r>
      <rPr>
        <i/>
        <sz val="8"/>
        <color theme="1"/>
        <rFont val="Arial"/>
        <family val="2"/>
      </rPr>
      <t>(casa habitación, edificios, escuelas, comercios, etc.)</t>
    </r>
  </si>
  <si>
    <t>Incendios forestales</t>
  </si>
  <si>
    <t>13.6.-</t>
  </si>
  <si>
    <t>Anote la cantidad de víctimas mortales derivado de los eventos atendidos durante el año 2025, según condición de edad y sexo.</t>
  </si>
  <si>
    <t>Condición de edad</t>
  </si>
  <si>
    <t>Víctimas mortales, según sexo</t>
  </si>
  <si>
    <t>Mayores de edad</t>
  </si>
  <si>
    <t>Menores de edad</t>
  </si>
  <si>
    <t>13.7.-</t>
  </si>
  <si>
    <t>Anote la cantidad de población afectada derivado de los eventos atendidos durante el año 2025, según tipo de afectación y sexo.</t>
  </si>
  <si>
    <t>La cantidad registrada en la columna "Total" debe ser igual o menor a la suma de las cantidades reportadas en las columnas "Subtotal" del apartado "Tipo de afectación", así como corresponder a su desagregación por sexo; toda vez que una persona afectada pudo haber presentado más de un tipo de afectación.</t>
  </si>
  <si>
    <t>La cantidad registrada en cada una de las columnas "Subtotal" del apartado "Tipo de afectación" debe ser igual o menor a la cantidad reportada en la columna "Total", así como corresponder a su desagregación por sexo. En caso de que esta instrucción no le aplique, justifíquelo en el recuadro que se encuentra al final de la tabla de respuesta.</t>
  </si>
  <si>
    <t>Población afectada, según tipo de afectación y sexo</t>
  </si>
  <si>
    <t>Tipo de afectación</t>
  </si>
  <si>
    <t>Herida</t>
  </si>
  <si>
    <t>Evacuada</t>
  </si>
  <si>
    <t>No localizada</t>
  </si>
  <si>
    <t>Damnificada</t>
  </si>
  <si>
    <t>No identificada</t>
  </si>
  <si>
    <t>ME O IG IN1</t>
  </si>
  <si>
    <t>13.8.-</t>
  </si>
  <si>
    <t>Anote la cantidad de víctimas mortales derivado de los eventos atendidos durante el año 2025, según tipo de evento y sexo. Asimismo, anote la cantidad de población afectada, según tipo de evento, tipo de afectación y sexo.</t>
  </si>
  <si>
    <t>En caso de que la suma de las cantidades reportadas como respuesta en la columna "Total" de la pregunta 13.6 no sea un dato numérico mayor a cero, no puede registrar información en la tabla I.</t>
  </si>
  <si>
    <t>En caso de que la cantidad reportada como respuesta en la columna "Total" de la pregunta anterior no sea un dato numérico mayor a cero, no puede registrar información en la tabla II.</t>
  </si>
  <si>
    <t>La suma de las cantidades registradas en la columna "Total" de la tabla I debe ser igual o mayor a la suma de las cantidades reportadas como respuesta en la columna "Total" de la pregunta 13.6, así como corresponder a su desagregación por sexo; toda vez que una víctima mortal pudo haber estado asociada a más de un tipo de evento.</t>
  </si>
  <si>
    <t>La cantidad registrada en la columna "Total" de cada tipo de evento de la tabla I debe ser igual o menor a la suma de las cantidades reportadas como respuesta en la columna "Total" de la pregunta 13.6, así como corresponder a su desagregación por sexo. En caso de que esta instrucción no le aplique, justifíquelo en el recuadro que se encuentra al final de dicha tabla de respuesta.</t>
  </si>
  <si>
    <t>La suma de las cantidades registradas en la columna "Total" de la tabla II debe ser igual o mayor a la cantidad reportada como respuesta en la columna "Total" de la pregunta anterior, así como corresponder a su desagregación por tipo de afectación y sexo; toda vez que una persona afectada pudo haber estado asociada a más de un tipo de evento.</t>
  </si>
  <si>
    <t>La cantidad registrada en la columna "Total" de cada tipo de evento de la tabla II debe ser igual o menor a la cantidad reportada como respuesta en la columna "Total" de la pregunta anterior, así como corresponder a su desagregación por tipo de afectación y sexo. En caso de que esta instrucción no le aplique, justifíquelo en el recuadro que se encuentra al final de dicha tabla de respuesta.</t>
  </si>
  <si>
    <t>I) Víctimas mortales</t>
  </si>
  <si>
    <t>II) Población afectada</t>
  </si>
  <si>
    <t xml:space="preserve">No identificado </t>
  </si>
  <si>
    <t xml:space="preserve">No Identificado </t>
  </si>
  <si>
    <t>MA O IG IN5</t>
  </si>
  <si>
    <t>ME O IG IN6</t>
  </si>
  <si>
    <t>1.17. Incendios</t>
  </si>
  <si>
    <t>1.20. Accidentes</t>
  </si>
  <si>
    <t>13.9.-</t>
  </si>
  <si>
    <t>Anote la cantidad de declaratorias de emergencia y de desastre natural solicitadas durante el año 2025 por su entidad federativa a la Secretaría de Seguridad y Protección Ciudadana. Asimismo, anote la cantidad de declaratorias de emergencia y de desastre natural emitidas durante el referido año por el Gobierno de su entidad federativa, así como las emitidas por la Secretaría de Seguridad y Protección Ciudadana.</t>
  </si>
  <si>
    <r>
      <t xml:space="preserve">En el numeral 2.1 debe considerar las declaratorias de emergencia y de desastre natural, según corresponda, emitidas </t>
    </r>
    <r>
      <rPr>
        <i/>
        <u/>
        <sz val="8"/>
        <color theme="1"/>
        <rFont val="Arial"/>
        <family val="2"/>
      </rPr>
      <t xml:space="preserve">exclusivamente </t>
    </r>
    <r>
      <rPr>
        <i/>
        <sz val="8"/>
        <color theme="1"/>
        <rFont val="Arial"/>
        <family val="2"/>
      </rPr>
      <t>por la instancia correspondiente del Gobierno de su entidad federativa.</t>
    </r>
  </si>
  <si>
    <t>La suma de las cantidades registradas en el numeral 1 debe ser igual o menor a la cantidad reportada como respuesta en la columna "Eventos atendidos" de la pregunta 13.1. En caso de que esta instrucción no le aplique, justifíquelo en el recuadro que se encuentra al final de la tabla de respuesta.</t>
  </si>
  <si>
    <t xml:space="preserve">La suma de las cantidades registradas en el numeral 2.2 debe ser igual o menor a la suma de las cantidades reportadas en el numeral 1, así como corresponder a su desagregación por tipo de declaratoria. </t>
  </si>
  <si>
    <t>Estatus e instancia</t>
  </si>
  <si>
    <t>Declaratorias de emergencia</t>
  </si>
  <si>
    <t>Declaratorias de desastre natural</t>
  </si>
  <si>
    <t>SUM NUM1</t>
  </si>
  <si>
    <t>SUM NUM2.2</t>
  </si>
  <si>
    <t>Solicitadas a la Secretaría de Seguridad y Protección Ciudadana</t>
  </si>
  <si>
    <t>2. Emitidas</t>
  </si>
  <si>
    <t>Por el Gobierno de la entidad federativa</t>
  </si>
  <si>
    <t>Por la Secretaría de Seguridad y Protección Ciudadana</t>
  </si>
  <si>
    <t>13.10.-</t>
  </si>
  <si>
    <t>Indique los planes para la atención de emergencias y/ o desastres aplicados durante el año 2025 por la institución correspondiente a efecto de atender algún evento ocurrido en su entidad federativa. Por cada uno de estos, anote el total de eventos en los que se aplicó.</t>
  </si>
  <si>
    <t>En caso de que la institución correspondiente no haya aplicado determinado plan para la atención de emergencias y/ o desastres a efecto de atender algún evento ocurrido en su entidad federativa, o no cuente con información para determinarlo, indíquelo en la columna correspondiente conforme al catálogo respectivo y deje el resto de la fila en blanco.</t>
  </si>
  <si>
    <t>Para cada plan para la atención de emergencias y/ o desastres, la cantidad registrada en la columna "Eventos en los que se aplicó el plan para la atención de emergencias y/ o desastres" debe ser igual o menor a la cantidad reportada como respuesta en la columna "Eventos atendidos" de la pregunta 13.1. En caso de que esta instrucción no le aplique, justifíquelo en el recuadro que se encuentra al final de la tabla de respuesta.</t>
  </si>
  <si>
    <t>Planes para la atención de emergencias y/ o desastres</t>
  </si>
  <si>
    <r>
      <t xml:space="preserve">¿La institución correspondiente aplicó el plan para la atención de emergencias y/ o desastres a efecto de atender algún evento ocurrido en su entidad federativa?
</t>
    </r>
    <r>
      <rPr>
        <i/>
        <sz val="8"/>
        <color theme="1"/>
        <rFont val="Arial"/>
        <family val="2"/>
      </rPr>
      <t>(1. Sí / 2. No / 9. No identificado)</t>
    </r>
  </si>
  <si>
    <t>Eventos en los que se aplicó el plan para la atención de emergencias y/ o desastres</t>
  </si>
  <si>
    <r>
      <t xml:space="preserve">Plan DN-III </t>
    </r>
    <r>
      <rPr>
        <i/>
        <sz val="8"/>
        <color theme="1"/>
        <rFont val="Arial"/>
        <family val="2"/>
      </rPr>
      <t>(Secretaría de la Defensa Nacional)</t>
    </r>
  </si>
  <si>
    <r>
      <t xml:space="preserve">Plan Marina </t>
    </r>
    <r>
      <rPr>
        <i/>
        <sz val="8"/>
        <color theme="1"/>
        <rFont val="Arial"/>
        <family val="2"/>
      </rPr>
      <t>(Secretaría de Marina)</t>
    </r>
  </si>
  <si>
    <r>
      <t xml:space="preserve">Plan GN-A </t>
    </r>
    <r>
      <rPr>
        <i/>
        <sz val="8"/>
        <color theme="1"/>
        <rFont val="Arial"/>
        <family val="2"/>
      </rPr>
      <t>(Guardia Nacional)</t>
    </r>
  </si>
  <si>
    <t>13.11.-</t>
  </si>
  <si>
    <t>Señale, por cada uno de los municipios o demarcaciones territoriales, los planes para la atención de emergencias y/ o desastres que se hayan aplicado durante el año 2025 por parte de la institución correspondiente a efecto de atender algún evento ocurrido.</t>
  </si>
  <si>
    <t>Para cada plan para la atención de emergencias y/ o desastres, en caso de que haya seleccionado el código "2" o "9" en la columna "¿La institución correspondiente aplicó el plan para la atención de emergencias y/ o desastres a efecto de atender algún evento ocurrido en su entidad federativa?" de la pregunta anterior, no puede registrar información en el presente reactivo.</t>
  </si>
  <si>
    <t>COL 13.10</t>
  </si>
  <si>
    <t>Para cada municipio o demarcación territorial, seleccione con una "X" el o los planes para la atención de emergencias y/ o desastres que se hayan aplicado por parte de la institución correspondiente a efecto de atender algún evento ocurrido.</t>
  </si>
  <si>
    <t>GRIS COLUM</t>
  </si>
  <si>
    <r>
      <t xml:space="preserve">Plan DN-III
</t>
    </r>
    <r>
      <rPr>
        <i/>
        <sz val="8"/>
        <rFont val="Arial"/>
        <family val="2"/>
      </rPr>
      <t>(Secretaría de la Defensa Nacional)</t>
    </r>
  </si>
  <si>
    <r>
      <t xml:space="preserve">Plan Marina
</t>
    </r>
    <r>
      <rPr>
        <i/>
        <sz val="8"/>
        <rFont val="Arial"/>
        <family val="2"/>
      </rPr>
      <t>(Secretaría de Marina)</t>
    </r>
  </si>
  <si>
    <r>
      <t xml:space="preserve">Plan GN-A
</t>
    </r>
    <r>
      <rPr>
        <i/>
        <sz val="8"/>
        <rFont val="Arial"/>
        <family val="2"/>
      </rPr>
      <t>(Guardia Nacional)</t>
    </r>
  </si>
  <si>
    <t>BL/BA/COL</t>
  </si>
  <si>
    <t>BLANCO/BA</t>
  </si>
  <si>
    <t>GR/BA/COL</t>
  </si>
  <si>
    <t>Catalogo Municipios</t>
  </si>
  <si>
    <t>BLANCOS1</t>
  </si>
  <si>
    <t>BLANCOS2</t>
  </si>
  <si>
    <t>BLANCOS3</t>
  </si>
  <si>
    <t>Pregunta 8.2</t>
  </si>
  <si>
    <t>Instrucciones generales:</t>
  </si>
  <si>
    <t>1.- El listado de instalaciones que se despliega es el mismo que registró como respuesta en la pregunta 8.2.</t>
  </si>
  <si>
    <t>2.- El código "1" de la columna "Tipo de posesión" refiere a un contexto en el que el inmueble donde se ubica la instalación es propiedad de la entidad federativa, siendo administrado por alguna institución de la Administración Pública Centralizada, generalmente por la dependencia encargada de los asuntos financieros y hacendarios.</t>
  </si>
  <si>
    <t>3.- El código "2" de la columna "Tipo de posesión" refiere a un contexto en el que el inmueble donde se ubica la instalación es de dominio legal a título de propietario de alguna dependencia y/ o entidad de la Administración Pública de la entidad federativa.</t>
  </si>
  <si>
    <t>4.- En el apartado "Municipio o demarcación territorial" seleccione el municipio o demarcación territorial donde se encuentra ubicada la instalación.</t>
  </si>
  <si>
    <t>5.- En la columna "Colonia" anote el nombre de la colonia o localidad donde se encuentra ubicada la instalación.</t>
  </si>
  <si>
    <t>6.- En las columnas "Latitud" y "Longitud" anote las coordenadas geográficas donde se encuentra ubicada la instalación. Las coordenadas de latitud constan de hasta ocho dígitos, mientras que las relacionadas con la longitud constan de hasta nueve dígitos.</t>
  </si>
  <si>
    <t>7.- En la columna "Horario de atención" anote la información correspondiente en formato de 24 horas. Por ejemplo: en caso de que la instalación tenga un horario de atención de las 9 de la mañana a las 3 de la tarde, anote "9:00 - 15:00" en la referida columna. En caso de que la instalación tenga un horario discontinuo, es decir, que habilite dos o más horarios de atención durante el día, anote la información correspondiente en el referido formato. Por ejemplo: si la instalación tiene un horario de atención de las 8 de la mañana a las 2 de la tarde y otro más de 4 a 6 de la tarde, anote "8:00 - 14:00, 16:00 - 18:00". En caso de que la instalación tenga diferentes horarios de atención de acuerdo con el día de la semana que se trate, anote la respectiva información en el citado formato. Por ejemplo: si la instalación tiene un horario de atención de lunes a jueves de 9 de la mañana a las 6 de la tarde, y viernes de 9 de la mañana a las 3 de la tarde, anote “9:00 - 18:00 (L-J), 09:00 - 15:00 (V)”.</t>
  </si>
  <si>
    <t>8.-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la instalación. En consecuencia, no deben reportarse los datos de contacto particulares de las personas servidoras públicas.</t>
  </si>
  <si>
    <t>9.- Para cada instalación, en caso de que su ubicación geográfica no sea la misma que la de otra instalación, deje la columna "Instalación con la misma ubicación geográfica" en blanco.</t>
  </si>
  <si>
    <t>10.- En caso de que dos o más instalaciones tengan la misma ubicación geográfica, únicamente debe registrar la información correspondiente en una de ellas. En el resto, en la columna "Instalación con la misma ubicación geográfica" anote el numeral de la instalación en la que haya reportado la información, y deje el apartado "Municipio o demarcación territorial", así como las columnas "Colonia", "Latitud" y "Longitud" en blanco.</t>
  </si>
  <si>
    <r>
      <rPr>
        <b/>
        <sz val="9"/>
        <color theme="1"/>
        <rFont val="Arial"/>
        <family val="2"/>
      </rPr>
      <t xml:space="preserve">Tipo de posesión </t>
    </r>
    <r>
      <rPr>
        <sz val="8"/>
        <color theme="1"/>
        <rFont val="Arial"/>
        <family val="2"/>
      </rPr>
      <t xml:space="preserve">
</t>
    </r>
    <r>
      <rPr>
        <i/>
        <sz val="8"/>
        <color theme="1"/>
        <rFont val="Arial"/>
        <family val="2"/>
      </rPr>
      <t>(ver catálogo)</t>
    </r>
  </si>
  <si>
    <t>Colonia</t>
  </si>
  <si>
    <t>Latitud</t>
  </si>
  <si>
    <t xml:space="preserve">, </t>
  </si>
  <si>
    <t>Longitud</t>
  </si>
  <si>
    <r>
      <t xml:space="preserve">Horario de atención
</t>
    </r>
    <r>
      <rPr>
        <i/>
        <sz val="8"/>
        <rFont val="Arial"/>
        <family val="2"/>
      </rPr>
      <t>(formato de 24 horas)</t>
    </r>
  </si>
  <si>
    <t>Correo electrónico de contacto</t>
  </si>
  <si>
    <r>
      <t xml:space="preserve">Número telefónico de contacto
</t>
    </r>
    <r>
      <rPr>
        <i/>
        <sz val="8"/>
        <rFont val="Arial"/>
        <family val="2"/>
      </rPr>
      <t>(diez dígitos)</t>
    </r>
  </si>
  <si>
    <t>Instalación con la misma ubicación geográfica</t>
  </si>
  <si>
    <t>Teléfono (Diez digitos)</t>
  </si>
  <si>
    <t>Horario</t>
  </si>
  <si>
    <t>LAT</t>
  </si>
  <si>
    <t>VAL LAT</t>
  </si>
  <si>
    <t>LONG</t>
  </si>
  <si>
    <t>VAL LONG</t>
  </si>
  <si>
    <t>Teléfono</t>
  </si>
  <si>
    <t>VAL Tel</t>
  </si>
  <si>
    <t>A1</t>
  </si>
  <si>
    <t>C1</t>
  </si>
  <si>
    <t>A2</t>
  </si>
  <si>
    <t>C2</t>
  </si>
  <si>
    <t>Suma errores</t>
  </si>
  <si>
    <t>,</t>
  </si>
  <si>
    <t>Catálogo de tipo de posesión</t>
  </si>
  <si>
    <t>Propios, de la entidad federativa</t>
  </si>
  <si>
    <t>Propios, de alguna de las instituciones de la Administración Pública de la entidad federativa</t>
  </si>
  <si>
    <t>En arrendamiento</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</si>
  <si>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</si>
  <si>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</si>
  <si>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r>
      <rPr>
        <b/>
        <sz val="9"/>
        <rFont val="Arial"/>
        <family val="2"/>
      </rPr>
      <t xml:space="preserve">Presencial. </t>
    </r>
    <r>
      <rPr>
        <sz val="9"/>
        <rFont val="Arial"/>
        <family val="2"/>
      </rPr>
      <t>Se refiere a las acciones formativas impartidas presencialmente en un horario y lugar establecido.</t>
    </r>
  </si>
  <si>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</si>
  <si>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sz val="9"/>
        <rFont val="Arial"/>
        <family val="2"/>
      </rPr>
      <t xml:space="preserve">Síncrono. </t>
    </r>
    <r>
      <rPr>
        <sz val="9"/>
        <rFont val="Arial"/>
        <family val="2"/>
      </rPr>
      <t>Se refiere a las acciones formativas impartidas en línea que hacen uso de herramientas de comunicación en tiempo real y bajo un horario establecido.</t>
    </r>
  </si>
  <si>
    <t>Se refiere a aquellos grupos voluntarios que contribuyen en la activación y administración de los albergues y refugios temporales que se contemplen para recibir, registrar y ubicar a las personas afectadas ante la amenaza, la inminencia o la ocurrencia de algún agente destructivo. De igual forma, se encargan de evaluar las necesidades de salud o materiales de cada persona, así como su alimentación y seguridad dentro del inmueble.</t>
  </si>
  <si>
    <t>Atlas de Riesgos</t>
  </si>
  <si>
    <t>Se refiere al sistema integral de información que permite establecer bases de datos y realizar el análisis del peligro, de la vulnerabilidad y del riesgo ante desastres a escala nacional, regional, estatal y municipal. Su objetivo es generar mapas y sistemas geográficos de información, a partir de los cuales se puedan simular escenarios de desastres, emitir recomendaciones y establecer medidas de prevención y mitigación efectivas.</t>
  </si>
  <si>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</si>
  <si>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</si>
  <si>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r>
      <rPr>
        <b/>
        <sz val="9"/>
        <rFont val="Arial"/>
        <family val="2"/>
      </rPr>
      <t>Capítulo 1000. Servicios personales.</t>
    </r>
    <r>
      <rPr>
        <sz val="9"/>
        <rFont val="Arial"/>
        <family val="2"/>
      </rPr>
      <t xml:space="preserve"> 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</si>
  <si>
    <r>
      <rPr>
        <b/>
        <sz val="9"/>
        <rFont val="Arial"/>
        <family val="2"/>
      </rPr>
      <t>Capítulo 2000. Materiales y suministros.</t>
    </r>
    <r>
      <rPr>
        <sz val="9"/>
        <rFont val="Arial"/>
        <family val="2"/>
      </rPr>
      <t xml:space="preserve"> Agrupa las asignaciones destinadas a la adquisición de toda clase de insumos y suministros requeridos para la prestación de bienes, servicios y para el desempeño de las actividades administrativas.</t>
    </r>
  </si>
  <si>
    <r>
      <rPr>
        <b/>
        <sz val="9"/>
        <rFont val="Arial"/>
        <family val="2"/>
      </rPr>
      <t>Capítulo 3000. Servicios generales.</t>
    </r>
    <r>
      <rPr>
        <sz val="9"/>
        <rFont val="Arial"/>
        <family val="2"/>
      </rPr>
      <t xml:space="preserve"> Se refiere a las asignaciones destinadas a cubrir el costo de todo tipo de servicios que se contraten con particulares o instituciones del propio sector público, así como los servicios oficiales requeridos para el desempeño de actividades vinculadas con la función pública.</t>
    </r>
  </si>
  <si>
    <r>
      <rPr>
        <b/>
        <sz val="9"/>
        <rFont val="Arial"/>
        <family val="2"/>
      </rPr>
      <t>Capítulo 4000. Transferencias, asignaciones, subsidios y otras ayudas.</t>
    </r>
    <r>
      <rPr>
        <sz val="9"/>
        <rFont val="Arial"/>
        <family val="2"/>
      </rPr>
      <t xml:space="preserve"> Se refiere a las asignaciones destinadas en forma directa o indirecta a los sectores público, privado, externo, organismos y empresas paraestatales y apoyos como parte de su política económica y social, de acuerdo con las estrategias y prioridades de desarrollo para el sostenimiento y desempeño de sus actividades.</t>
    </r>
  </si>
  <si>
    <r>
      <rPr>
        <b/>
        <sz val="9"/>
        <rFont val="Arial"/>
        <family val="2"/>
      </rPr>
      <t>Capítulo 5000. Bienes muebles, inmuebles e intangibles.</t>
    </r>
    <r>
      <rPr>
        <sz val="9"/>
        <rFont val="Arial"/>
        <family val="2"/>
      </rPr>
      <t xml:space="preserve"> 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</si>
  <si>
    <r>
      <rPr>
        <b/>
        <sz val="9"/>
        <rFont val="Arial"/>
        <family val="2"/>
      </rPr>
      <t>Capítulo 6000. Inversión pública.</t>
    </r>
    <r>
      <rPr>
        <sz val="9"/>
        <rFont val="Arial"/>
        <family val="2"/>
      </rPr>
      <t xml:space="preserve"> Se refiere a las asignaciones destinadas a obras por contrato y proyectos productivos y acciones de fomento. Incluye los gastos en estudios de pre-inversión y preparación del proyecto.</t>
    </r>
  </si>
  <si>
    <r>
      <rPr>
        <b/>
        <sz val="9"/>
        <rFont val="Arial"/>
        <family val="2"/>
      </rPr>
      <t>Capítulo 7000. Inversiones financieras y otras provisiones.</t>
    </r>
    <r>
      <rPr>
        <sz val="9"/>
        <rFont val="Arial"/>
        <family val="2"/>
      </rPr>
      <t xml:space="preserve"> Se refiere a las erogaciones que se realizan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</si>
  <si>
    <r>
      <rPr>
        <b/>
        <sz val="9"/>
        <rFont val="Arial"/>
        <family val="2"/>
      </rPr>
      <t>Capítulo 8000. Participaciones y aportaciones.</t>
    </r>
    <r>
      <rPr>
        <sz val="9"/>
        <rFont val="Arial"/>
        <family val="2"/>
      </rPr>
      <t xml:space="preserve"> 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r>
  </si>
  <si>
    <r>
      <rPr>
        <b/>
        <sz val="9"/>
        <rFont val="Arial"/>
        <family val="2"/>
      </rPr>
      <t>Capítulo 9000. Deuda pública.</t>
    </r>
    <r>
      <rPr>
        <sz val="9"/>
        <rFont val="Arial"/>
        <family val="2"/>
      </rPr>
      <t xml:space="preserve"> Se refiere a las 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</si>
  <si>
    <t>Se refiere a aquellos grupos voluntarios capacitados para controlar un incendio a través de diferentes mecanismos y agentes de extinción, con la finalidad de resguardar vidas humanas y recursos materiales.</t>
  </si>
  <si>
    <t>Se refiere a las personas morales o personas físicas que se han acreditado ante las autoridades competentes, y que cuentan con personal, conocimientos, experiencia y equipo necesarios para prestar, de manera altruista y comprometida, sus servicios en acciones de protección civil.</t>
  </si>
  <si>
    <t>Se refiere a aquel en el que se realiza un concurso de oposición abierto donde se permite la participación de personas que no necesariamente pertenecen a la institución pública en la que se encuentra la plaza en concurso.</t>
  </si>
  <si>
    <t>Se refiere a aquel en el que se realiza un concurso de oposición que únicamente permite la participación de personas servidoras públicas pertenecientes a la institución pública en la que se encuentra la plaza en concurso.</t>
  </si>
  <si>
    <t>Consejo o Comité de Protección Civil u homólogo</t>
  </si>
  <si>
    <t>Se refiere al órgano de consulta y participación para planear y coordinar las tareas y acciones de los sectores público, privado y social en materia de prevención, auxilio, apoyo y recuperación ante la eventualidad de alguna catástrofe, desastre o calamidad pública.</t>
  </si>
  <si>
    <t>Declaratoria de desastre natural</t>
  </si>
  <si>
    <t>Se refiere al acto mediante el cual la Secretaría de Seguridad y Protección Ciudadana, a través de la Coordinación Nacional de Protección Civil, reconoce la presencia de un agente natural perturbador severo en determinados municipios o demarcaciones territoriales de una o más entidades federativas, cuyos daños rebasan la capacidad financiera y operativa local para su atención.</t>
  </si>
  <si>
    <t>Declaratoria de emergencia</t>
  </si>
  <si>
    <t>Se refiere al acto mediante el cual la Secretaría de Seguridad y Protección Ciudadana, por conducto de la Coordinación Nacional de Protección Civil, reconoce que uno o varios municipios o demarcaciones territoriales de una o más entidades federativas se encuentran ante la inminencia, alta probabilidad o presencia de una situación anormal generada por un agente natural perturbador y, por ello, se requiere prestar auxilio inmediato a la población, cuya seguridad e integridad están en riesgo.</t>
  </si>
  <si>
    <t>Desastre</t>
  </si>
  <si>
    <t>Se refiere al resultado de la ocurrencia de uno o más agentes perturbadores severos y/ o extremos, concatenados o no, de origen natural, de la actividad humana o provenientes del espacio exterior que, cuando acontecen en un tiempo y en una zona determinada, causan daños a la infraestructura. Por su magnitud, exceden la capacidad de respuesta de la comunidad afectada.</t>
  </si>
  <si>
    <t>Donación</t>
  </si>
  <si>
    <t>Se refiere, en términos del presente censo, al acto por el que una persona física o moral transfiere gratuitamente a algún ente público determinado tipo de bienes o servicios relacionados con el ejercicio de sus funciones.</t>
  </si>
  <si>
    <t>Emergencia</t>
  </si>
  <si>
    <t>Se refiere a la situación anormal que puede causar un daño a la sociedad y propiciar un riesgo excesivo para la seguridad e integridad de la misma. Dicha situación es generada o se encuentra asociada con la inminencia, alta probabilidad o presencia de un agente perturbador.</t>
  </si>
  <si>
    <t>Estándar de competencia</t>
  </si>
  <si>
    <t>Se refiere al conjunto de conocimientos, habilidades, destrezas y actitudes necesarias para realizar alguna actividad, en este caso en materia de protección civil, que sirve como referente para evaluar las competencias del personal y, en su caso, obtener un certificado que lo respalde.</t>
  </si>
  <si>
    <t>Eventos</t>
  </si>
  <si>
    <t>Se refiere a las amenazas o situaciones críticas dañinas generadas por la incidencia de uno o más fenómenos perturbadores. Los eventos ocurren en el territorio y representan las situaciones que las autoridades o instituciones correspondientes atienden. Algunos ejemplos de eventos son las inundaciones, heladas o deslaves ocurridos. Para efectos del presente censo, se consideran las siguientes categorías:</t>
  </si>
  <si>
    <r>
      <rPr>
        <b/>
        <sz val="9"/>
        <color theme="1"/>
        <rFont val="Arial"/>
        <family val="2"/>
      </rPr>
      <t>Eventos súbitos.</t>
    </r>
    <r>
      <rPr>
        <sz val="9"/>
        <color theme="1"/>
        <rFont val="Arial"/>
        <family val="2"/>
      </rPr>
      <t xml:space="preserve"> Se refiere a aquellos fenómenos que ocurren sorpresivamente y de manera inmediata. Son reconocidos como amenazas por la intensidad de su manifestación, y derivan de los efectos ocasionados por la magnitud de los fenómenos perturbadores.</t>
    </r>
  </si>
  <si>
    <r>
      <rPr>
        <b/>
        <sz val="9"/>
        <color theme="1"/>
        <rFont val="Arial"/>
        <family val="2"/>
      </rPr>
      <t>Eventos no súbitos.</t>
    </r>
    <r>
      <rPr>
        <sz val="9"/>
        <color theme="1"/>
        <rFont val="Arial"/>
        <family val="2"/>
      </rPr>
      <t xml:space="preserve"> Se refiere a los fenómenos que se manifiestan y perduran por periodos de tiempo en meses o años. Son reconocidos como amenazas por la intensidad de su manifestación o duración, y derivan de los efectos ocasionados por la magnitud de los fenómenos perturbadores.</t>
    </r>
  </si>
  <si>
    <t>Se refiere a los fenómenos de origen natural, de la actividad humana o provenientes del espacio exterior que dan origen a los eventos. Son medidos en términos de magnitud y no necesariamente tienen su origen en el territorio. Algunos ejemplos de fenómenos perturbadores son los huracanes, las erupciones volcánicas o el epicentro de un sismo.</t>
  </si>
  <si>
    <t>Fondo de protección civil</t>
  </si>
  <si>
    <t>Se refiere al fondo destinado a la prevención y/ o atención de emergencias y/ o desastres, capacitación y equipamiento.</t>
  </si>
  <si>
    <t>Gestión Integral de Riesgos</t>
  </si>
  <si>
    <t>Se refiere al conjunto de acciones encaminadas a la identificación, análisis, evaluación, control y reducción de los riesgos, considerándolos por su origen multifactorial y en un proceso permanente de construcción, que involucra a los tres ámbitos de gobierno, así como a los sectores de la sociedad, facilitando con ello la realización de acciones dirigidas a la creación e implementación de políticas públicas, estrategias y procedimientos integrados al logro de pautas de desarrollo sostenible que combatan las causas estructurales de los desastres, y fortalezcan las capacidades de resiliencia o resistencia de la sociedad. Involucra las siguientes etapas: identificación de los riesgos y/ o su proceso de formación, previsión, prevención, mitigación, preparación, auxilio, recuperación y reconstrucción.</t>
  </si>
  <si>
    <t>Instalaciones</t>
  </si>
  <si>
    <t>Se refiere al conjunto de bienes inmuebles utilizados para la realización de actividades en materia de protección civil, con la finalidad de dar respuesta inmediata y especializada ante un siniestro, emergencia o desastre.</t>
  </si>
  <si>
    <t>Se refiere a aquellas organizaciones que desarrollan funciones de protección civil pertenecientes a un Estado distinto al mexicano, o bien, son resultado de la cooperación de múltiples países. Un ejemplo de instituciones extranjeras de protección civil son las unidades de protección civil de otros Estados, mientras que algunas instituciones internacionales de protección civil son la Organización de Bomberos Americanos y la Asociación Internacional de Bomberos y Rescate.</t>
  </si>
  <si>
    <t>Se refiere a aquellos grupos voluntarios con experiencia y habilidades para administrar recursos. Su función principal se basa en coadyuvar a proporcionar los insumos necesarios para las instalaciones, servicios y materiales como apoyo al incidente, evento, operativo, emergencia o desastre.</t>
  </si>
  <si>
    <t>Muertes por causas naturales</t>
  </si>
  <si>
    <t>Se refiere a aquellas muertes atribuibles principalmente a una enfermedad o a un fallo interno del organismo, por ejemplo, la provocada por enfermedades vinculadas a la edad, infartos de miocardio o complicaciones derivadas de infecciones víricas, entre otras.</t>
  </si>
  <si>
    <t>Muertes por otras causas externas</t>
  </si>
  <si>
    <t>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</si>
  <si>
    <t>Se refiere a los casos excepcionales a través de los cuales las personas titulares de las instituciones públicas, bajo su responsabilidad, autorizan el nombramiento temporal de una persona servidora pública a efecto de ocupar un puesto, una vacante o una plaza de nueva creación, sin necesidad de sujetarse al procedimiento de reclutamiento y selección establecido en las disposiciones normativas aplicables al Servicio Profesional de Carrera u homólogo.</t>
  </si>
  <si>
    <t>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</si>
  <si>
    <t>Se refiere a aquellas organizaciones no gubernamentales a través de las cuales la ciudadanía se organiza en torno a objetivos y temas de interés particulares a efecto de incidir en los asuntos públicos relacionados con estos.</t>
  </si>
  <si>
    <t>Personal desaparecido</t>
  </si>
  <si>
    <t>Se refiere a aquella persona servidora pública cuyo paradero se desconoce y se presuma, a partir de cualquier indicio, que su ausencia se relaciona con la comisión de algún delito.</t>
  </si>
  <si>
    <t>Personal no localizado</t>
  </si>
  <si>
    <t>Se refiere a aquella persona servidora pública cuya ubicación se desconoce y, de acuerdo con la información reportada a la autoridad, su ausencia no se relaciona con la probable comisión de algún delito.</t>
  </si>
  <si>
    <t>Se refiere a aquellas personas que prestan sus servicios de manera altruista o solidaria en alguna de las actividades realizadas por la Unidad Estatal de Protección Civil u homóloga. Derivado de que no existe una relación laboral con la misma, no hay obligación ni derecho de las partes, así como ningún tipo de pago o prestaciones.</t>
  </si>
  <si>
    <t>Se refiere al instrumento que tiene como objetivo organizar las acciones, personas, servicios y recursos disponibles para la atención del desastre, con base en la evaluación de riesgos, la disponibilidad de recursos materiales y humanos, la preparación de la comunidad, la capacidad de respuesta local e internacional, entre otros.</t>
  </si>
  <si>
    <t>Se refiere al instrumento de planeación de largo plazo que, basado en un diagnóstico de los riesgos en el territorio, establece los objetivos, las políticas, las estrategias, las líneas de acción y los recursos necesarios para definir el curso de acción destinado a la atención de las situaciones generadas por el impacto de las calamidades en la población, sus bienes, la planta productiva y el entorno; determinando a su vez las instancias participantes, sus responsabilidades, relaciones y facultades.</t>
  </si>
  <si>
    <t>Población en contexto de movilidad</t>
  </si>
  <si>
    <t>Se refiere a las personas que, dependiendo de su situación, pueden ser identificadas como migrantes, refugiadas o desplazadas; mismas que se encuentran en contexto de movilidad irregular y, por tanto, en una situación de particular vulnerabilidad.</t>
  </si>
  <si>
    <t>Se refiere al importe total erogado, el cual se encuentra respaldado por documentos comprobatorios presentados ante las dependencias o entidades autorizadas, con cargo al presupuesto aprobado.</t>
  </si>
  <si>
    <t>Se refiere a aquellos que tienen como objetivo establecer, bajo un marco de coordinación institucional, las estrategias y acciones para la prevención, la atención de necesidades, el auxilio y la recuperación de la población expuesta; de conformidad con lo establecido en las disposiciones normativas aplicables.</t>
  </si>
  <si>
    <t>Pueblos y barrios originarios</t>
  </si>
  <si>
    <t>Se refiere a aquellos que descienden de poblaciones asentadas en un territorio determinado, y cuyas raíces datan desde antes del establecimiento de las fronteras actuales. Preservan sus instituciones sociales, económicas, culturales y políticas, así como ciertas tradiciones, sistemas normativos, territorialidad y cosmovisión. Los barrios originarios se identifican como subdivisiones territoriales de los pueblos originarios.</t>
  </si>
  <si>
    <t>Registro administrativo</t>
  </si>
  <si>
    <t>Se refiere al conjunto de datos que son generados con fines operacionales o como parte de las funciones de una institución pública o privada sobre un tipo de objeto, sujeto, acción, hecho o evento, y obtenidos sistemáticamente con base en un formato específico ya sea impreso, digital u otro y bajo un marco de funciones y facultades formalmente establecidas en instrumentos jurídicos o reglamentarios.</t>
  </si>
  <si>
    <t xml:space="preserve">Rescate y auxilio </t>
  </si>
  <si>
    <t>Se refiere a aquellos grupos voluntarios cuyo objetivo principal radica en la implementación de técnicas especializadas y uso del equipo necesario para la búsqueda, localización y extracción de víctimas en situaciones de emergencia.</t>
  </si>
  <si>
    <t>Se refiere a los prestadores de servicios de atención médica prehospitalaria de los sectores público, privado y social que, a través de ambulancias, brindan servicios de traslado de personas ambulatorias para la atención de urgencias y el traslado de personas en estado crítico; implementando técnicas de primeros auxilios hasta la llegada y entrega a un establecimiento para la atención médica con servicio de urgencias.</t>
  </si>
  <si>
    <t>Sesiones del Consejo o Comité de Protección Civil u homólogo</t>
  </si>
  <si>
    <t>Se refiere a las reuniones del Consejo o Comité de Protección Civil u homólogo en las que se resuelven colegiadamente los asuntos de su competencia. Para efectos del presente censo, se consideran los siguientes tipos:</t>
  </si>
  <si>
    <r>
      <rPr>
        <b/>
        <sz val="9"/>
        <rFont val="Arial"/>
        <family val="2"/>
      </rPr>
      <t>Sesiones extraordinarias.</t>
    </r>
    <r>
      <rPr>
        <sz val="9"/>
        <rFont val="Arial"/>
        <family val="2"/>
      </rPr>
      <t xml:space="preserve"> Se refiere a las sesiones celebradas con carácter de urgente a efecto de tratar un asunto específico y de suma importancia en la materia.</t>
    </r>
  </si>
  <si>
    <r>
      <rPr>
        <b/>
        <sz val="9"/>
        <rFont val="Arial"/>
        <family val="2"/>
      </rPr>
      <t>Sesiones ordinarias.</t>
    </r>
    <r>
      <rPr>
        <sz val="9"/>
        <rFont val="Arial"/>
        <family val="2"/>
      </rPr>
      <t xml:space="preserve"> Se refiere a las sesiones celebradas con la periodicidad señalada en la reglamentación correspondiente, a efecto de que las personas integrantes informen sobre el avance en el cumplimiento de los asuntos de su competencia.</t>
    </r>
  </si>
  <si>
    <r>
      <rPr>
        <b/>
        <sz val="9"/>
        <rFont val="Arial"/>
        <family val="2"/>
      </rPr>
      <t>Sesiones solemnes.</t>
    </r>
    <r>
      <rPr>
        <sz val="9"/>
        <rFont val="Arial"/>
        <family val="2"/>
      </rPr>
      <t xml:space="preserve"> Se refiere a las sesiones celebradas para su instalación, toma de protesta de nuevas personas integrantes, conmemoración de eventos históricos o cívicos, entrega de reconocimientos en la materia, o alguna otra situación de naturaleza similar.</t>
    </r>
  </si>
  <si>
    <t>Se refiere a los ensayos que permiten identificar qué hacer y cómo actuar en caso de alguna emergencia, simulando escenarios reales a efecto de fomentar la cultura de protección civil entre los miembros de la comunidad.</t>
  </si>
  <si>
    <t>Sistema de alerta temprana</t>
  </si>
  <si>
    <t>Se refiere a la herramienta de coordinación en el alertamiento a la población y en la acción institucional ante la amenaza de algún fenómeno perturbador, misma que utiliza sistemas de comunicación integrados con la finalidad de ayudar a las comunidades a prepararse para los peligros relacionados con el mismo.</t>
  </si>
  <si>
    <t>v2026.2.0</t>
  </si>
  <si>
    <t>Versión de pruebas corregida (Retroalimentación)</t>
  </si>
  <si>
    <t>v2026.3.0</t>
  </si>
  <si>
    <t>Versión final a Censos para Captación</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</si>
  <si>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</si>
  <si>
    <t>15 de junio al 07 de agosto</t>
  </si>
  <si>
    <t>03 de julio al 25 de agosto</t>
  </si>
  <si>
    <t>24 de julio al 15 de septiembre</t>
  </si>
  <si>
    <t>07 de agosto al 29 de septiembre</t>
  </si>
  <si>
    <r>
      <t xml:space="preserve">La versión definitiva del cuestionario, en su versión electrónica, deberá remitirse a la dirección electrónica siguiente: </t>
    </r>
    <r>
      <rPr>
        <b/>
        <sz val="9"/>
        <rFont val="Arial"/>
        <family val="2"/>
      </rPr>
      <t>isis.rosas@inegi.org.mx</t>
    </r>
  </si>
  <si>
    <t>Lic. José Emmanuel Castañeda Rose</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</si>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</sst>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1540A]dd\-mmm\-yy;@"/>
  </numFmts>
  <fonts count="79">
    <font>
      <sz val="11"/>
      <color theme="1"/>
      <name val="Aptos Narrow"/>
      <family val="2"/>
      <scheme val="minor"/>
    </font>
    <font>
      <b/>
      <sz val="11"/>
      <color theme="1"/>
      <name val="Aptos Narrow"/>
      <family val="2"/>
      <scheme val="minor"/>
    </font>
    <font>
      <u/>
      <sz val="11"/>
      <color theme="10"/>
      <name val="Aptos Narrow"/>
      <family val="2"/>
      <scheme val="minor"/>
    </font>
    <font>
      <sz val="9"/>
      <color theme="1"/>
      <name val="Arial"/>
      <family val="2"/>
    </font>
    <font>
      <b/>
      <sz val="15"/>
      <color theme="1"/>
      <name val="Arial"/>
      <family val="2"/>
    </font>
    <font>
      <b/>
      <sz val="9"/>
      <color theme="1"/>
      <name val="Arial"/>
      <family val="2"/>
    </font>
    <font>
      <i/>
      <sz val="9"/>
      <color theme="1"/>
      <name val="Arial"/>
      <family val="2"/>
    </font>
    <font>
      <b/>
      <u/>
      <sz val="12"/>
      <color rgb="FF0070C0"/>
      <name val="Arial"/>
      <family val="2"/>
    </font>
    <font>
      <b/>
      <i/>
      <sz val="8"/>
      <color theme="1"/>
      <name val="Arial"/>
      <family val="2"/>
    </font>
    <font>
      <sz val="11"/>
      <color theme="1"/>
      <name val="Arial"/>
      <family val="2"/>
    </font>
    <font>
      <i/>
      <sz val="8"/>
      <color theme="1"/>
      <name val="Arial"/>
      <family val="2"/>
    </font>
    <font>
      <i/>
      <sz val="8"/>
      <name val="Arial"/>
      <family val="2"/>
    </font>
    <font>
      <b/>
      <sz val="9"/>
      <color theme="0"/>
      <name val="Arial"/>
      <family val="2"/>
    </font>
    <font>
      <b/>
      <sz val="9"/>
      <name val="Arial"/>
      <family val="2"/>
    </font>
    <font>
      <sz val="9"/>
      <name val="Arial"/>
      <family val="2"/>
    </font>
    <font>
      <b/>
      <i/>
      <sz val="8"/>
      <name val="Arial"/>
      <family val="2"/>
    </font>
    <font>
      <i/>
      <sz val="9"/>
      <name val="Arial"/>
      <family val="2"/>
    </font>
    <font>
      <b/>
      <u/>
      <sz val="9"/>
      <color theme="10"/>
      <name val="Arial"/>
      <family val="2"/>
    </font>
    <font>
      <b/>
      <u/>
      <sz val="9"/>
      <color rgb="FF0070C0"/>
      <name val="Arial"/>
      <family val="2"/>
    </font>
    <font>
      <sz val="11"/>
      <name val="Aptos Narrow"/>
      <family val="2"/>
      <scheme val="minor"/>
    </font>
    <font>
      <sz val="11"/>
      <color indexed="8"/>
      <name val="Calibri"/>
      <family val="2"/>
    </font>
    <font>
      <sz val="10"/>
      <color theme="1"/>
      <name val="Arial"/>
      <family val="2"/>
    </font>
    <font>
      <b/>
      <sz val="16"/>
      <name val="Arial"/>
      <family val="2"/>
    </font>
    <font>
      <sz val="12"/>
      <color rgb="FF002060"/>
      <name val="Arial"/>
      <family val="2"/>
    </font>
    <font>
      <sz val="12"/>
      <color theme="1"/>
      <name val="Arial"/>
      <family val="2"/>
    </font>
    <font>
      <b/>
      <sz val="11"/>
      <color theme="0"/>
      <name val="Arial"/>
      <family val="2"/>
    </font>
    <font>
      <b/>
      <sz val="11"/>
      <name val="Aptos Narrow"/>
      <family val="2"/>
      <scheme val="minor"/>
    </font>
    <font>
      <sz val="9"/>
      <color theme="0"/>
      <name val="Arial"/>
      <family val="2"/>
    </font>
    <font>
      <b/>
      <sz val="15"/>
      <name val="Arial"/>
      <family val="2"/>
    </font>
    <font>
      <sz val="11"/>
      <color theme="1"/>
      <name val="Calibri"/>
      <family val="2"/>
    </font>
    <font>
      <b/>
      <i/>
      <u/>
      <sz val="8"/>
      <name val="Arial"/>
      <family val="2"/>
    </font>
    <font>
      <sz val="9"/>
      <name val="Arial "/>
    </font>
    <font>
      <b/>
      <sz val="15"/>
      <color rgb="FF000000"/>
      <name val="Arial"/>
      <family val="2"/>
    </font>
    <font>
      <i/>
      <sz val="9"/>
      <color rgb="FF000000"/>
      <name val="Arial"/>
      <family val="2"/>
    </font>
    <font>
      <b/>
      <u/>
      <sz val="12"/>
      <color rgb="FF0077C8"/>
      <name val="Arial"/>
      <family val="2"/>
    </font>
    <font>
      <i/>
      <u/>
      <sz val="8"/>
      <color theme="1"/>
      <name val="Arial"/>
      <family val="2"/>
    </font>
    <font>
      <i/>
      <sz val="8"/>
      <color rgb="FFFF0000"/>
      <name val="Arial"/>
      <family val="2"/>
    </font>
    <font>
      <i/>
      <u/>
      <sz val="8"/>
      <name val="Arial"/>
      <family val="2"/>
    </font>
    <font>
      <b/>
      <sz val="8"/>
      <name val="Arial"/>
      <family val="2"/>
    </font>
    <font>
      <u/>
      <sz val="11"/>
      <color theme="1"/>
      <name val="Arial"/>
      <family val="2"/>
    </font>
    <font>
      <sz val="8"/>
      <name val="Arial"/>
      <family val="2"/>
    </font>
    <font>
      <sz val="11"/>
      <name val="Arial"/>
      <family val="2"/>
    </font>
    <font>
      <b/>
      <sz val="11"/>
      <name val="Symbol"/>
      <family val="1"/>
      <charset val="2"/>
    </font>
    <font>
      <sz val="10"/>
      <name val="Arial"/>
      <family val="2"/>
    </font>
    <font>
      <u/>
      <sz val="11"/>
      <color theme="1"/>
      <name val="Aptos Narrow"/>
      <family val="2"/>
      <scheme val="minor"/>
    </font>
    <font>
      <u/>
      <sz val="11"/>
      <name val="Arial"/>
      <family val="2"/>
    </font>
    <font>
      <b/>
      <sz val="11"/>
      <name val="Arial"/>
      <family val="2"/>
    </font>
    <font>
      <sz val="8"/>
      <color theme="1"/>
      <name val="Arial"/>
      <family val="2"/>
    </font>
    <font>
      <b/>
      <u/>
      <sz val="9"/>
      <color rgb="FF0563C1"/>
      <name val="Arial"/>
      <family val="2"/>
    </font>
    <font>
      <i/>
      <u/>
      <sz val="8"/>
      <color theme="10"/>
      <name val="Arial"/>
      <family val="2"/>
    </font>
    <font>
      <u/>
      <sz val="12"/>
      <color rgb="FF002060"/>
      <name val="Arial"/>
      <family val="2"/>
    </font>
    <font>
      <sz val="12"/>
      <color rgb="FF003057"/>
      <name val="Arial"/>
      <family val="2"/>
    </font>
    <font>
      <u/>
      <sz val="12"/>
      <color rgb="FF003057"/>
      <name val="Arial"/>
      <family val="2"/>
    </font>
    <font>
      <sz val="9"/>
      <color rgb="FF002060"/>
      <name val="Arial"/>
      <family val="2"/>
    </font>
    <font>
      <sz val="11"/>
      <color theme="1"/>
      <name val="Aptos Narrow"/>
      <family val="2"/>
      <scheme val="minor"/>
    </font>
    <font>
      <b/>
      <sz val="10"/>
      <name val="Arial"/>
      <family val="2"/>
    </font>
    <font>
      <sz val="11"/>
      <color rgb="FF000000"/>
      <name val="Calibri"/>
      <family val="2"/>
      <charset val="1"/>
    </font>
    <font>
      <i/>
      <sz val="11"/>
      <color theme="1"/>
      <name val="Aptos Narrow"/>
      <family val="2"/>
      <scheme val="minor"/>
    </font>
    <font>
      <b/>
      <sz val="9"/>
      <color rgb="FFBF8F00"/>
      <name val="Arial"/>
      <family val="2"/>
    </font>
    <font>
      <b/>
      <sz val="9"/>
      <color rgb="FFFF0000"/>
      <name val="Arial"/>
      <family val="2"/>
    </font>
    <font>
      <sz val="11"/>
      <color indexed="8"/>
      <name val="Aptos Narrow"/>
      <family val="2"/>
      <scheme val="minor"/>
    </font>
    <font>
      <u/>
      <sz val="11"/>
      <name val="Aptos Narrow"/>
      <family val="2"/>
      <scheme val="minor"/>
    </font>
    <font>
      <b/>
      <sz val="9"/>
      <color theme="7" tint="-0.249977111117893"/>
      <name val="Arial"/>
      <family val="2"/>
    </font>
    <font>
      <sz val="8"/>
      <name val="Aptos Narrow"/>
      <family val="2"/>
      <scheme val="minor"/>
    </font>
    <font>
      <b/>
      <sz val="9"/>
      <color theme="8" tint="-0.249977111117893"/>
      <name val="Arial"/>
      <family val="2"/>
    </font>
    <font>
      <sz val="10"/>
      <color theme="1"/>
      <name val="Aptos Narrow"/>
      <family val="2"/>
      <scheme val="minor"/>
    </font>
    <font>
      <sz val="8"/>
      <color theme="1"/>
      <name val="Aptos Narrow"/>
      <family val="2"/>
      <scheme val="minor"/>
    </font>
    <font>
      <sz val="7"/>
      <color theme="1"/>
      <name val="Arial"/>
      <family val="2"/>
    </font>
    <font>
      <sz val="7"/>
      <color theme="1"/>
      <name val="Aptos Narrow"/>
      <family val="2"/>
      <scheme val="minor"/>
    </font>
    <font>
      <sz val="9"/>
      <color theme="1"/>
      <name val="Aptos Narrow"/>
      <family val="2"/>
      <scheme val="minor"/>
    </font>
    <font>
      <sz val="11"/>
      <color rgb="FFFF0000"/>
      <name val="Aptos Narrow"/>
      <family val="2"/>
      <scheme val="minor"/>
    </font>
    <font>
      <b/>
      <sz val="9"/>
      <color rgb="FF0070C0"/>
      <name val="Arial"/>
      <family val="2"/>
    </font>
    <font>
      <sz val="6"/>
      <color theme="1"/>
      <name val="Aptos Narrow"/>
      <family val="2"/>
      <scheme val="minor"/>
    </font>
    <font>
      <sz val="8.5"/>
      <name val="Arial"/>
      <family val="2"/>
    </font>
    <font>
      <sz val="9"/>
      <color theme="1"/>
      <name val="Arial"/>
      <family val="2"/>
    </font>
    <font>
      <sz val="11"/>
      <color rgb="FF000000"/>
      <name val="Calibri"/>
      <family val="2"/>
    </font>
    <font>
      <b/>
      <u/>
      <sz val="11"/>
      <color theme="1"/>
      <name val="Aptos Narrow"/>
      <family val="2"/>
      <scheme val="minor"/>
    </font>
    <font>
      <sz val="9"/>
      <color rgb="FF000000"/>
      <name val="Calibri"/>
      <family val="2"/>
    </font>
    <font>
      <sz val="11"/>
      <color theme="0"/>
      <name val="Aptos Narrow"/>
      <family val="2"/>
      <scheme val="minor"/>
    </font>
  </fonts>
  <fills count="91">
    <fill>
      <patternFill patternType="none"/>
    </fill>
    <fill>
      <patternFill patternType="gray125"/>
    </fill>
    <fill>
      <patternFill patternType="solid">
        <fgColor rgb="FF003057"/>
        <bgColor indexed="64"/>
      </patternFill>
    </fill>
    <fill>
      <patternFill patternType="solid">
        <fgColor rgb="FF6F7070"/>
        <bgColor indexed="64"/>
      </patternFill>
    </fill>
    <fill>
      <patternFill patternType="solid">
        <fgColor theme="0" tint="-4.9989318521683403E-2"/>
        <bgColor indexed="64"/>
      </patternFill>
    </fill>
    <fill>
      <patternFill patternType="solid">
        <fgColor rgb="FF706F6F"/>
        <bgColor indexed="64"/>
      </patternFill>
    </fill>
    <fill>
      <patternFill patternType="solid">
        <fgColor rgb="FF0077C8"/>
        <bgColor indexed="64"/>
      </patternFill>
    </fill>
    <fill>
      <patternFill patternType="lightDown">
        <fgColor rgb="FF00B0F0"/>
        <bgColor rgb="FF00B0F0"/>
      </patternFill>
    </fill>
    <fill>
      <patternFill patternType="lightDown">
        <fgColor rgb="FFFFFF00"/>
        <bgColor rgb="FFFFFF00"/>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F0000"/>
        <bgColor indexed="64"/>
      </patternFill>
    </fill>
    <fill>
      <patternFill patternType="solid">
        <fgColor rgb="FF9966FF"/>
        <bgColor indexed="64"/>
      </patternFill>
    </fill>
    <fill>
      <patternFill patternType="solid">
        <fgColor rgb="FFE0CCFF"/>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FF6D"/>
        <bgColor indexed="64"/>
      </patternFill>
    </fill>
    <fill>
      <patternFill patternType="solid">
        <fgColor rgb="FFFFD3BD"/>
        <bgColor indexed="64"/>
      </patternFill>
    </fill>
    <fill>
      <patternFill patternType="solid">
        <fgColor rgb="FFB2B2B2"/>
        <bgColor indexed="64"/>
      </patternFill>
    </fill>
    <fill>
      <patternFill patternType="solid">
        <fgColor rgb="FF00CC99"/>
        <bgColor indexed="64"/>
      </patternFill>
    </fill>
    <fill>
      <patternFill patternType="solid">
        <fgColor rgb="FF808080"/>
        <bgColor indexed="64"/>
      </patternFill>
    </fill>
    <fill>
      <patternFill patternType="solid">
        <fgColor theme="8" tint="0.79998168889431442"/>
        <bgColor indexed="64"/>
      </patternFill>
    </fill>
    <fill>
      <patternFill patternType="solid">
        <fgColor rgb="FFFF7C80"/>
        <bgColor indexed="64"/>
      </patternFill>
    </fill>
    <fill>
      <patternFill patternType="solid">
        <fgColor theme="5" tint="0.39997558519241921"/>
        <bgColor indexed="64"/>
      </patternFill>
    </fill>
    <fill>
      <patternFill patternType="solid">
        <fgColor rgb="FF33CCCC"/>
        <bgColor indexed="64"/>
      </patternFill>
    </fill>
    <fill>
      <patternFill patternType="solid">
        <fgColor theme="7" tint="-0.249977111117893"/>
        <bgColor indexed="64"/>
      </patternFill>
    </fill>
    <fill>
      <patternFill patternType="solid">
        <fgColor rgb="FF66FFCC"/>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9933"/>
        <bgColor indexed="64"/>
      </patternFill>
    </fill>
    <fill>
      <patternFill patternType="solid">
        <fgColor rgb="FFFF6600"/>
        <bgColor indexed="64"/>
      </patternFill>
    </fill>
    <fill>
      <patternFill patternType="solid">
        <fgColor rgb="FFEEEE16"/>
        <bgColor indexed="64"/>
      </patternFill>
    </fill>
    <fill>
      <patternFill patternType="solid">
        <fgColor theme="2" tint="-0.249977111117893"/>
        <bgColor indexed="64"/>
      </patternFill>
    </fill>
    <fill>
      <patternFill patternType="solid">
        <fgColor rgb="FFFAFC9A"/>
        <bgColor indexed="64"/>
      </patternFill>
    </fill>
    <fill>
      <patternFill patternType="solid">
        <fgColor rgb="FF3CE4C0"/>
        <bgColor indexed="64"/>
      </patternFill>
    </fill>
    <fill>
      <patternFill patternType="solid">
        <fgColor rgb="FFFF99FF"/>
        <bgColor indexed="64"/>
      </patternFill>
    </fill>
    <fill>
      <patternFill patternType="solid">
        <fgColor rgb="FFFFCCFF"/>
        <bgColor indexed="64"/>
      </patternFill>
    </fill>
    <fill>
      <patternFill patternType="solid">
        <fgColor rgb="FF887AF2"/>
        <bgColor indexed="64"/>
      </patternFill>
    </fill>
    <fill>
      <patternFill patternType="solid">
        <fgColor rgb="FFBF6177"/>
        <bgColor indexed="64"/>
      </patternFill>
    </fill>
    <fill>
      <patternFill patternType="solid">
        <fgColor rgb="FF99CCFF"/>
        <bgColor indexed="64"/>
      </patternFill>
    </fill>
    <fill>
      <patternFill patternType="solid">
        <fgColor rgb="FF339933"/>
        <bgColor indexed="64"/>
      </patternFill>
    </fill>
    <fill>
      <patternFill patternType="solid">
        <fgColor theme="6" tint="0.39997558519241921"/>
        <bgColor indexed="64"/>
      </patternFill>
    </fill>
    <fill>
      <patternFill patternType="solid">
        <fgColor rgb="FF9933FF"/>
        <bgColor indexed="64"/>
      </patternFill>
    </fill>
    <fill>
      <patternFill patternType="solid">
        <fgColor rgb="FF6666FF"/>
        <bgColor indexed="64"/>
      </patternFill>
    </fill>
    <fill>
      <patternFill patternType="solid">
        <fgColor rgb="FFC9C9FF"/>
        <bgColor indexed="64"/>
      </patternFill>
    </fill>
    <fill>
      <patternFill patternType="solid">
        <fgColor rgb="FFCB97FF"/>
        <bgColor indexed="64"/>
      </patternFill>
    </fill>
    <fill>
      <patternFill patternType="solid">
        <fgColor rgb="FF99FFCC"/>
        <bgColor indexed="64"/>
      </patternFill>
    </fill>
    <fill>
      <patternFill patternType="solid">
        <fgColor rgb="FFFFEEB7"/>
        <bgColor indexed="64"/>
      </patternFill>
    </fill>
    <fill>
      <patternFill patternType="solid">
        <fgColor rgb="FFA7A7A7"/>
        <bgColor indexed="64"/>
      </patternFill>
    </fill>
    <fill>
      <patternFill patternType="solid">
        <fgColor rgb="FFAFFFD7"/>
        <bgColor indexed="64"/>
      </patternFill>
    </fill>
    <fill>
      <patternFill patternType="solid">
        <fgColor rgb="FFFFFF99"/>
        <bgColor indexed="64"/>
      </patternFill>
    </fill>
    <fill>
      <patternFill patternType="solid">
        <fgColor rgb="FFA9A9A9"/>
        <bgColor indexed="64"/>
      </patternFill>
    </fill>
    <fill>
      <patternFill patternType="solid">
        <fgColor rgb="FFC4C4C4"/>
        <bgColor indexed="64"/>
      </patternFill>
    </fill>
    <fill>
      <patternFill patternType="solid">
        <fgColor rgb="FFD5A3E5"/>
        <bgColor indexed="64"/>
      </patternFill>
    </fill>
    <fill>
      <patternFill patternType="solid">
        <fgColor rgb="FF339966"/>
        <bgColor indexed="64"/>
      </patternFill>
    </fill>
    <fill>
      <patternFill patternType="solid">
        <fgColor rgb="FF00B0F0"/>
        <bgColor indexed="64"/>
      </patternFill>
    </fill>
    <fill>
      <patternFill patternType="solid">
        <fgColor theme="5" tint="0.79998168889431442"/>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CCCFF"/>
        <bgColor indexed="64"/>
      </patternFill>
    </fill>
    <fill>
      <patternFill patternType="solid">
        <fgColor rgb="FFCCECFF"/>
        <bgColor indexed="64"/>
      </patternFill>
    </fill>
    <fill>
      <patternFill patternType="solid">
        <fgColor rgb="FF00FF00"/>
        <bgColor indexed="64"/>
      </patternFill>
    </fill>
    <fill>
      <patternFill patternType="solid">
        <fgColor rgb="FF0099CC"/>
        <bgColor indexed="64"/>
      </patternFill>
    </fill>
    <fill>
      <patternFill patternType="solid">
        <fgColor rgb="FF4D4D4D"/>
        <bgColor indexed="64"/>
      </patternFill>
    </fill>
    <fill>
      <patternFill patternType="solid">
        <fgColor rgb="FF8A8A8A"/>
        <bgColor indexed="64"/>
      </patternFill>
    </fill>
    <fill>
      <patternFill patternType="solid">
        <fgColor rgb="FFD5D115"/>
        <bgColor indexed="64"/>
      </patternFill>
    </fill>
    <fill>
      <patternFill patternType="solid">
        <fgColor rgb="FFEBE739"/>
        <bgColor indexed="64"/>
      </patternFill>
    </fill>
    <fill>
      <patternFill patternType="solid">
        <fgColor rgb="FFEFEC63"/>
        <bgColor indexed="64"/>
      </patternFill>
    </fill>
    <fill>
      <patternFill patternType="solid">
        <fgColor rgb="FFF3F089"/>
        <bgColor indexed="64"/>
      </patternFill>
    </fill>
    <fill>
      <patternFill patternType="solid">
        <fgColor rgb="FFFBFB1D"/>
        <bgColor indexed="64"/>
      </patternFill>
    </fill>
    <fill>
      <patternFill patternType="solid">
        <fgColor rgb="FFFFC000"/>
        <bgColor indexed="64"/>
      </patternFill>
    </fill>
    <fill>
      <patternFill patternType="solid">
        <fgColor theme="6" tint="-0.249977111117893"/>
        <bgColor indexed="64"/>
      </patternFill>
    </fill>
    <fill>
      <patternFill patternType="solid">
        <fgColor theme="1" tint="0.34998626667073579"/>
        <bgColor indexed="64"/>
      </patternFill>
    </fill>
    <fill>
      <patternFill patternType="solid">
        <fgColor theme="6" tint="0.79998168889431442"/>
        <bgColor indexed="64"/>
      </patternFill>
    </fill>
    <fill>
      <patternFill patternType="solid">
        <fgColor rgb="FFEEF250"/>
        <bgColor indexed="64"/>
      </patternFill>
    </fill>
    <fill>
      <patternFill patternType="solid">
        <fgColor rgb="FFE3DE00"/>
        <bgColor indexed="64"/>
      </patternFill>
    </fill>
    <fill>
      <patternFill patternType="solid">
        <fgColor rgb="FFFAFA9E"/>
        <bgColor indexed="64"/>
      </patternFill>
    </fill>
    <fill>
      <patternFill patternType="solid">
        <fgColor rgb="FFCC99FF"/>
        <bgColor indexed="64"/>
      </patternFill>
    </fill>
    <fill>
      <patternFill patternType="solid">
        <fgColor theme="4" tint="-0.249977111117893"/>
        <bgColor indexed="64"/>
      </patternFill>
    </fill>
    <fill>
      <patternFill patternType="lightDown">
        <fgColor rgb="FFFFFF00"/>
        <bgColor rgb="FF00B0F0"/>
      </patternFill>
    </fill>
    <fill>
      <patternFill patternType="solid">
        <fgColor theme="5" tint="-0.249977111117893"/>
        <bgColor indexed="64"/>
      </patternFill>
    </fill>
    <fill>
      <patternFill patternType="solid">
        <fgColor rgb="FF7FCFC7"/>
        <bgColor indexed="64"/>
      </patternFill>
    </fill>
    <fill>
      <patternFill patternType="solid">
        <fgColor rgb="FF9797FF"/>
        <bgColor indexed="64"/>
      </patternFill>
    </fill>
    <fill>
      <patternFill patternType="solid">
        <fgColor theme="3" tint="0.249977111117893"/>
        <bgColor indexed="64"/>
      </patternFill>
    </fill>
    <fill>
      <patternFill patternType="solid">
        <fgColor theme="3" tint="0.749992370372631"/>
        <bgColor indexed="64"/>
      </patternFill>
    </fill>
    <fill>
      <patternFill patternType="solid">
        <fgColor rgb="FFD9D9D9"/>
        <bgColor indexed="64"/>
      </patternFill>
    </fill>
    <fill>
      <patternFill patternType="solid">
        <fgColor rgb="FFC00000"/>
        <bgColor indexed="64"/>
      </patternFill>
    </fill>
    <fill>
      <patternFill patternType="solid">
        <fgColor theme="1" tint="4.9989318521683403E-2"/>
        <bgColor indexed="64"/>
      </patternFill>
    </fill>
  </fills>
  <borders count="108">
    <border>
      <left/>
      <right/>
      <top/>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right/>
      <top style="thin">
        <color indexed="64"/>
      </top>
      <bottom/>
      <diagonal/>
    </border>
    <border>
      <left/>
      <right style="thin">
        <color indexed="64"/>
      </right>
      <top/>
      <bottom/>
      <diagonal/>
    </border>
    <border>
      <left/>
      <right style="thin">
        <color theme="1"/>
      </right>
      <top/>
      <bottom/>
      <diagonal/>
    </border>
    <border>
      <left/>
      <right/>
      <top/>
      <bottom style="thin">
        <color indexed="64"/>
      </bottom>
      <diagonal/>
    </border>
    <border>
      <left/>
      <right style="thin">
        <color indexed="64"/>
      </right>
      <top/>
      <bottom style="thin">
        <color indexed="64"/>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BFBFBF"/>
      </top>
      <bottom/>
      <diagonal/>
    </border>
    <border>
      <left style="thin">
        <color indexed="64"/>
      </left>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medium">
        <color rgb="FFBFBFBF"/>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bottom/>
      <diagonal/>
    </border>
    <border>
      <left/>
      <right style="medium">
        <color rgb="FFBFBFBF"/>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style="medium">
        <color theme="0" tint="-0.249977111117893"/>
      </top>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4659260841701"/>
      </top>
      <bottom style="medium">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right style="thin">
        <color theme="1"/>
      </right>
      <top style="thin">
        <color indexed="64"/>
      </top>
      <bottom/>
      <diagonal/>
    </border>
    <border>
      <left style="thin">
        <color theme="1"/>
      </left>
      <right/>
      <top/>
      <bottom/>
      <diagonal/>
    </border>
    <border>
      <left style="thin">
        <color theme="1"/>
      </left>
      <right/>
      <top/>
      <bottom style="thin">
        <color theme="1"/>
      </bottom>
      <diagonal/>
    </border>
    <border>
      <left/>
      <right/>
      <top/>
      <bottom style="thin">
        <color theme="1"/>
      </bottom>
      <diagonal/>
    </border>
    <border>
      <left/>
      <right style="thin">
        <color indexed="64"/>
      </right>
      <top/>
      <bottom style="thin">
        <color theme="1"/>
      </bottom>
      <diagonal/>
    </border>
    <border>
      <left/>
      <right style="thin">
        <color indexed="64"/>
      </right>
      <top style="medium">
        <color rgb="FFBFBFBF"/>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theme="1"/>
      </left>
      <right style="thin">
        <color theme="1"/>
      </right>
      <top/>
      <bottom style="thin">
        <color theme="1"/>
      </bottom>
      <diagonal/>
    </border>
    <border>
      <left style="thin">
        <color theme="1"/>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top style="thin">
        <color theme="1"/>
      </top>
      <bottom style="thin">
        <color theme="1"/>
      </bottom>
      <diagonal/>
    </border>
    <border>
      <left style="thin">
        <color theme="1"/>
      </left>
      <right style="thin">
        <color theme="1"/>
      </right>
      <top style="thin">
        <color theme="1"/>
      </top>
      <bottom/>
      <diagonal/>
    </border>
    <border>
      <left style="thin">
        <color indexed="64"/>
      </left>
      <right style="thin">
        <color indexed="64"/>
      </right>
      <top/>
      <bottom/>
      <diagonal/>
    </border>
    <border>
      <left/>
      <right style="thin">
        <color theme="1"/>
      </right>
      <top/>
      <bottom style="thin">
        <color indexed="64"/>
      </bottom>
      <diagonal/>
    </border>
    <border>
      <left style="thin">
        <color theme="1"/>
      </left>
      <right/>
      <top style="thin">
        <color theme="1"/>
      </top>
      <bottom/>
      <diagonal/>
    </border>
    <border>
      <left style="thin">
        <color theme="1"/>
      </left>
      <right style="thin">
        <color indexed="64"/>
      </right>
      <top style="thin">
        <color indexed="64"/>
      </top>
      <bottom/>
      <diagonal/>
    </border>
    <border>
      <left style="medium">
        <color rgb="FF6F7070"/>
      </left>
      <right style="medium">
        <color rgb="FF6F7070"/>
      </right>
      <top style="medium">
        <color rgb="FF6F7070"/>
      </top>
      <bottom style="medium">
        <color rgb="FF6F7070"/>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right/>
      <top style="thin">
        <color theme="0" tint="-0.24994659260841701"/>
      </top>
      <bottom style="medium">
        <color rgb="FFBFBFBF"/>
      </bottom>
      <diagonal/>
    </border>
    <border>
      <left/>
      <right style="thin">
        <color theme="0" tint="-0.24994659260841701"/>
      </right>
      <top style="thin">
        <color theme="0" tint="-0.24994659260841701"/>
      </top>
      <bottom style="medium">
        <color rgb="FFBFBFBF"/>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style="medium">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medium">
        <color rgb="FFBFBFBF"/>
      </left>
      <right style="medium">
        <color rgb="FFBFBFBF"/>
      </right>
      <top style="medium">
        <color rgb="FFBFBFBF"/>
      </top>
      <bottom style="medium">
        <color rgb="FFBFBFBF"/>
      </bottom>
      <diagonal/>
    </border>
    <border>
      <left style="medium">
        <color theme="0" tint="-0.24994659260841701"/>
      </left>
      <right style="thin">
        <color theme="0" tint="-0.24994659260841701"/>
      </right>
      <top/>
      <bottom/>
      <diagonal/>
    </border>
    <border>
      <left style="medium">
        <color theme="0" tint="-0.24994659260841701"/>
      </left>
      <right style="thin">
        <color theme="0" tint="-0.24994659260841701"/>
      </right>
      <top/>
      <bottom style="thin">
        <color theme="0" tint="-0.24994659260841701"/>
      </bottom>
      <diagonal/>
    </border>
    <border>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style="thin">
        <color indexed="64"/>
      </left>
      <right style="thin">
        <color indexed="64"/>
      </right>
      <top style="medium">
        <color rgb="FFBFBFBF"/>
      </top>
      <bottom/>
      <diagonal/>
    </border>
    <border>
      <left style="thin">
        <color theme="1"/>
      </left>
      <right style="thin">
        <color theme="1"/>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rgb="FFBFBFBF"/>
      </left>
      <right style="medium">
        <color rgb="FFBFBFBF"/>
      </right>
      <top style="medium">
        <color rgb="FFBFBFBF"/>
      </top>
      <bottom/>
      <diagonal/>
    </border>
    <border>
      <left style="thin">
        <color indexed="64"/>
      </left>
      <right/>
      <top style="medium">
        <color rgb="FFBFBFBF"/>
      </top>
      <bottom/>
      <diagonal/>
    </border>
  </borders>
  <cellStyleXfs count="8">
    <xf numFmtId="0" fontId="0" fillId="0" borderId="0"/>
    <xf numFmtId="0" fontId="2" fillId="0" borderId="0"/>
    <xf numFmtId="0" fontId="2" fillId="0" borderId="0"/>
    <xf numFmtId="9" fontId="20" fillId="0" borderId="0"/>
    <xf numFmtId="0" fontId="54" fillId="0" borderId="0"/>
    <xf numFmtId="0" fontId="56" fillId="0" borderId="0"/>
    <xf numFmtId="0" fontId="54" fillId="0" borderId="0"/>
    <xf numFmtId="0" fontId="54" fillId="0" borderId="0"/>
  </cellStyleXfs>
  <cellXfs count="1067">
    <xf numFmtId="0" fontId="0" fillId="0" borderId="0" xfId="0"/>
    <xf numFmtId="0" fontId="3" fillId="0" borderId="0" xfId="0" applyFont="1" applyAlignment="1">
      <alignment horizontal="center" vertical="center" wrapText="1"/>
    </xf>
    <xf numFmtId="0" fontId="3" fillId="0" borderId="0" xfId="0" applyFont="1" applyAlignment="1">
      <alignment horizontal="center" vertical="center"/>
    </xf>
    <xf numFmtId="0" fontId="6" fillId="0" borderId="0" xfId="0" applyFont="1" applyAlignment="1">
      <alignment vertical="center"/>
    </xf>
    <xf numFmtId="0" fontId="3" fillId="0" borderId="0" xfId="0" applyFont="1" applyAlignment="1">
      <alignment vertical="center"/>
    </xf>
    <xf numFmtId="0" fontId="3" fillId="0" borderId="0" xfId="0" applyFont="1" applyAlignment="1">
      <alignment wrapText="1"/>
    </xf>
    <xf numFmtId="0" fontId="3" fillId="0" borderId="0" xfId="0" applyFont="1"/>
    <xf numFmtId="0" fontId="13" fillId="0" borderId="0" xfId="0" applyFont="1" applyAlignment="1">
      <alignment horizontal="center" vertical="top" wrapText="1"/>
    </xf>
    <xf numFmtId="0" fontId="9" fillId="0" borderId="0" xfId="0" applyFont="1"/>
    <xf numFmtId="0" fontId="14" fillId="0" borderId="13" xfId="0" applyFont="1" applyBorder="1" applyAlignment="1">
      <alignment horizontal="center" vertical="center" wrapText="1"/>
    </xf>
    <xf numFmtId="0" fontId="14" fillId="0" borderId="0" xfId="0" applyFont="1" applyAlignment="1">
      <alignment vertical="center" wrapText="1"/>
    </xf>
    <xf numFmtId="0" fontId="14" fillId="0" borderId="0" xfId="0" applyFont="1" applyAlignment="1">
      <alignment horizontal="center" vertical="center" wrapText="1"/>
    </xf>
    <xf numFmtId="0" fontId="8" fillId="0" borderId="19" xfId="0" applyFont="1" applyBorder="1" applyAlignment="1">
      <alignment horizontal="justify" vertical="center"/>
    </xf>
    <xf numFmtId="0" fontId="15" fillId="0" borderId="19" xfId="0" applyFont="1" applyBorder="1" applyAlignment="1">
      <alignment horizontal="left" vertical="center"/>
    </xf>
    <xf numFmtId="0" fontId="3" fillId="0" borderId="0" xfId="0" applyFont="1" applyAlignment="1">
      <alignment vertical="center" wrapText="1"/>
    </xf>
    <xf numFmtId="0" fontId="3" fillId="0" borderId="0" xfId="0" applyFont="1" applyAlignment="1">
      <alignment horizontal="justify" vertical="center" wrapText="1"/>
    </xf>
    <xf numFmtId="0" fontId="14" fillId="0" borderId="0" xfId="0" applyFont="1" applyAlignment="1">
      <alignment vertical="center"/>
    </xf>
    <xf numFmtId="0" fontId="14" fillId="0" borderId="0" xfId="0" applyFont="1"/>
    <xf numFmtId="0" fontId="14" fillId="0" borderId="0" xfId="0" applyFont="1" applyAlignment="1">
      <alignment horizontal="justify" vertical="center" wrapText="1"/>
    </xf>
    <xf numFmtId="49" fontId="14" fillId="0" borderId="13" xfId="0" applyNumberFormat="1" applyFont="1" applyBorder="1" applyAlignment="1">
      <alignment horizontal="center" vertical="center"/>
    </xf>
    <xf numFmtId="0" fontId="13" fillId="0" borderId="0" xfId="0" applyFont="1" applyAlignment="1">
      <alignment horizontal="center" vertical="center" wrapText="1"/>
    </xf>
    <xf numFmtId="0" fontId="14" fillId="0" borderId="0" xfId="0" applyFont="1" applyAlignment="1">
      <alignment horizontal="center" vertical="top" wrapText="1"/>
    </xf>
    <xf numFmtId="0" fontId="14" fillId="0" borderId="0" xfId="0" applyFont="1" applyAlignment="1">
      <alignment horizontal="center" vertical="center"/>
    </xf>
    <xf numFmtId="0" fontId="11" fillId="0" borderId="0" xfId="0" applyFont="1" applyAlignment="1">
      <alignment vertical="center" wrapText="1"/>
    </xf>
    <xf numFmtId="0" fontId="19" fillId="0" borderId="0" xfId="0" applyFont="1"/>
    <xf numFmtId="0" fontId="5" fillId="0" borderId="0" xfId="0" applyFont="1" applyAlignment="1">
      <alignment vertical="center"/>
    </xf>
    <xf numFmtId="0" fontId="13" fillId="0" borderId="0" xfId="0" applyFont="1" applyAlignment="1">
      <alignment vertical="top" wrapText="1"/>
    </xf>
    <xf numFmtId="0" fontId="14" fillId="0" borderId="0" xfId="0" applyFont="1" applyAlignment="1">
      <alignment horizontal="left" vertical="center" wrapText="1"/>
    </xf>
    <xf numFmtId="0" fontId="9" fillId="0" borderId="0" xfId="0" applyFont="1" applyAlignment="1">
      <alignment horizontal="center" vertical="center"/>
    </xf>
    <xf numFmtId="0" fontId="0" fillId="0" borderId="0" xfId="0" applyAlignment="1">
      <alignment horizontal="center"/>
    </xf>
    <xf numFmtId="0" fontId="21" fillId="0" borderId="0" xfId="0" applyFont="1"/>
    <xf numFmtId="0" fontId="23" fillId="0" borderId="0" xfId="0" applyFont="1" applyAlignment="1">
      <alignment horizontal="justify" vertical="center"/>
    </xf>
    <xf numFmtId="0" fontId="13" fillId="0" borderId="45" xfId="0" applyFont="1" applyBorder="1" applyAlignment="1">
      <alignment vertical="center"/>
    </xf>
    <xf numFmtId="0" fontId="13" fillId="0" borderId="47" xfId="0" applyFont="1" applyBorder="1" applyAlignment="1">
      <alignment vertical="center"/>
    </xf>
    <xf numFmtId="0" fontId="29" fillId="0" borderId="0" xfId="0" applyFont="1"/>
    <xf numFmtId="0" fontId="26" fillId="0" borderId="0" xfId="0" applyFont="1" applyAlignment="1">
      <alignment horizontal="center" vertical="center" wrapText="1"/>
    </xf>
    <xf numFmtId="0" fontId="19" fillId="0" borderId="0" xfId="0" applyFont="1" applyAlignment="1">
      <alignment vertical="top"/>
    </xf>
    <xf numFmtId="0" fontId="14" fillId="0" borderId="19" xfId="0" applyFont="1" applyBorder="1"/>
    <xf numFmtId="0" fontId="11" fillId="0" borderId="0" xfId="0" quotePrefix="1" applyFont="1" applyAlignment="1">
      <alignment vertical="center" wrapText="1"/>
    </xf>
    <xf numFmtId="0" fontId="19" fillId="0" borderId="0" xfId="0" applyFont="1" applyAlignment="1">
      <alignment horizontal="left" vertical="center" indent="4"/>
    </xf>
    <xf numFmtId="0" fontId="14" fillId="0" borderId="19" xfId="0" applyFont="1" applyBorder="1" applyAlignment="1">
      <alignment horizontal="left" vertical="center" indent="4"/>
    </xf>
    <xf numFmtId="0" fontId="14" fillId="0" borderId="14" xfId="0" applyFont="1" applyBorder="1"/>
    <xf numFmtId="0" fontId="11" fillId="0" borderId="6" xfId="0" applyFont="1" applyBorder="1" applyAlignment="1">
      <alignment vertical="center" wrapText="1"/>
    </xf>
    <xf numFmtId="0" fontId="19" fillId="0" borderId="0" xfId="0" applyFont="1" applyAlignment="1">
      <alignment vertical="center"/>
    </xf>
    <xf numFmtId="0" fontId="19" fillId="0" borderId="0" xfId="0" applyFont="1" applyAlignment="1">
      <alignment vertical="center" wrapText="1"/>
    </xf>
    <xf numFmtId="0" fontId="6" fillId="4" borderId="51" xfId="0" applyFont="1" applyFill="1" applyBorder="1" applyAlignment="1">
      <alignment horizontal="center" vertical="center" wrapText="1"/>
    </xf>
    <xf numFmtId="0" fontId="31" fillId="0" borderId="60" xfId="0" applyFont="1" applyBorder="1" applyAlignment="1">
      <alignment horizontal="center" vertical="center" wrapText="1"/>
    </xf>
    <xf numFmtId="0" fontId="31" fillId="0" borderId="63" xfId="0" applyFont="1" applyBorder="1" applyAlignment="1">
      <alignment horizontal="center" vertical="center" wrapText="1"/>
    </xf>
    <xf numFmtId="0" fontId="10" fillId="0" borderId="0" xfId="0" applyFont="1" applyAlignment="1">
      <alignment horizontal="justify" vertical="center"/>
    </xf>
    <xf numFmtId="0" fontId="11" fillId="0" borderId="0" xfId="0" applyFont="1" applyAlignment="1">
      <alignment horizontal="justify" vertical="center" wrapText="1"/>
    </xf>
    <xf numFmtId="0" fontId="13" fillId="0" borderId="13" xfId="0" applyFont="1" applyBorder="1" applyAlignment="1">
      <alignment horizontal="center" vertical="center" textRotation="90" wrapText="1"/>
    </xf>
    <xf numFmtId="0" fontId="11" fillId="0" borderId="0" xfId="0" applyFont="1" applyAlignment="1">
      <alignment horizontal="justify" vertical="center"/>
    </xf>
    <xf numFmtId="0" fontId="0" fillId="0" borderId="0" xfId="0" applyAlignment="1">
      <alignment wrapText="1"/>
    </xf>
    <xf numFmtId="0" fontId="6" fillId="0" borderId="0" xfId="0" applyFont="1" applyAlignment="1">
      <alignment vertical="center" wrapText="1"/>
    </xf>
    <xf numFmtId="0" fontId="34" fillId="0" borderId="0" xfId="1" applyFont="1" applyAlignment="1">
      <alignment horizontal="right" vertical="center"/>
    </xf>
    <xf numFmtId="0" fontId="4" fillId="0" borderId="0" xfId="0" applyFont="1" applyAlignment="1">
      <alignment vertical="center" wrapText="1"/>
    </xf>
    <xf numFmtId="0" fontId="9" fillId="0" borderId="66" xfId="0" applyFont="1" applyBorder="1"/>
    <xf numFmtId="0" fontId="9" fillId="0" borderId="67" xfId="0" applyFont="1" applyBorder="1"/>
    <xf numFmtId="0" fontId="12" fillId="0" borderId="0" xfId="0" applyFont="1" applyAlignment="1">
      <alignment horizontal="center" vertical="center" wrapText="1"/>
    </xf>
    <xf numFmtId="0" fontId="5" fillId="0" borderId="0" xfId="0" applyFont="1" applyAlignment="1">
      <alignment horizontal="justify" vertical="top"/>
    </xf>
    <xf numFmtId="0" fontId="13" fillId="0" borderId="0" xfId="0" applyFont="1" applyAlignment="1">
      <alignment horizontal="justify" vertical="top"/>
    </xf>
    <xf numFmtId="0" fontId="5" fillId="0" borderId="0" xfId="0" applyFont="1" applyAlignment="1">
      <alignment horizontal="center" vertical="top" wrapText="1"/>
    </xf>
    <xf numFmtId="0" fontId="3" fillId="0" borderId="0" xfId="0" applyFont="1" applyAlignment="1">
      <alignment horizontal="center" vertical="top" wrapText="1"/>
    </xf>
    <xf numFmtId="0" fontId="14" fillId="0" borderId="13" xfId="0" applyFont="1" applyBorder="1" applyAlignment="1">
      <alignment horizontal="center" vertical="center" textRotation="90" wrapText="1"/>
    </xf>
    <xf numFmtId="0" fontId="3" fillId="0" borderId="19" xfId="0" applyFont="1" applyBorder="1"/>
    <xf numFmtId="0" fontId="3" fillId="0" borderId="14" xfId="0" applyFont="1" applyBorder="1"/>
    <xf numFmtId="49" fontId="14" fillId="0" borderId="13" xfId="0" quotePrefix="1" applyNumberFormat="1" applyFont="1" applyBorder="1" applyAlignment="1">
      <alignment horizontal="center" vertical="center" wrapText="1"/>
    </xf>
    <xf numFmtId="0" fontId="9" fillId="0" borderId="0" xfId="0" applyFont="1" applyAlignment="1">
      <alignment horizontal="center" vertical="top"/>
    </xf>
    <xf numFmtId="0" fontId="5" fillId="0" borderId="71" xfId="0" applyFont="1" applyBorder="1" applyAlignment="1" applyProtection="1">
      <alignment horizontal="center" vertical="center" wrapText="1"/>
      <protection locked="0"/>
    </xf>
    <xf numFmtId="0" fontId="13" fillId="0" borderId="0" xfId="0" applyFont="1" applyAlignment="1">
      <alignment horizontal="justify" vertical="top" wrapText="1"/>
    </xf>
    <xf numFmtId="0" fontId="5" fillId="0" borderId="0" xfId="0" applyFont="1" applyAlignment="1">
      <alignment vertical="top" wrapText="1"/>
    </xf>
    <xf numFmtId="49" fontId="3" fillId="0" borderId="13" xfId="0" applyNumberFormat="1" applyFont="1" applyBorder="1" applyAlignment="1">
      <alignment horizontal="center" vertical="center" wrapText="1"/>
    </xf>
    <xf numFmtId="0" fontId="8" fillId="0" borderId="14" xfId="0" applyFont="1" applyBorder="1" applyAlignment="1">
      <alignment horizontal="justify" vertical="center"/>
    </xf>
    <xf numFmtId="49" fontId="14" fillId="0" borderId="20" xfId="0" applyNumberFormat="1" applyFont="1" applyBorder="1" applyAlignment="1">
      <alignment horizontal="center" vertical="center" wrapText="1"/>
    </xf>
    <xf numFmtId="49" fontId="14" fillId="0" borderId="13" xfId="0" applyNumberFormat="1" applyFont="1" applyBorder="1" applyAlignment="1">
      <alignment horizontal="center" vertical="center" wrapText="1"/>
    </xf>
    <xf numFmtId="0" fontId="9" fillId="0" borderId="0" xfId="0" applyFont="1" applyAlignment="1">
      <alignment wrapText="1"/>
    </xf>
    <xf numFmtId="0" fontId="9" fillId="0" borderId="0" xfId="0" applyFont="1" applyAlignment="1">
      <alignment vertical="center" wrapText="1"/>
    </xf>
    <xf numFmtId="0" fontId="39" fillId="0" borderId="0" xfId="0" applyFont="1"/>
    <xf numFmtId="0" fontId="5" fillId="0" borderId="0" xfId="0" applyFont="1" applyAlignment="1">
      <alignment horizontal="justify" vertical="top" wrapText="1"/>
    </xf>
    <xf numFmtId="0" fontId="5" fillId="0" borderId="13" xfId="0" applyFont="1" applyBorder="1" applyAlignment="1">
      <alignment horizontal="center" vertical="center" textRotation="90" wrapText="1"/>
    </xf>
    <xf numFmtId="0" fontId="40" fillId="0" borderId="13" xfId="0" applyFont="1" applyBorder="1" applyAlignment="1">
      <alignment horizontal="center" vertical="center" wrapText="1"/>
    </xf>
    <xf numFmtId="0" fontId="3" fillId="0" borderId="13" xfId="0" applyFont="1" applyBorder="1" applyAlignment="1">
      <alignment horizontal="center" vertical="center" textRotation="90" wrapText="1"/>
    </xf>
    <xf numFmtId="0" fontId="5" fillId="0" borderId="0" xfId="0" applyFont="1" applyAlignment="1">
      <alignment horizontal="left" vertical="center" wrapText="1"/>
    </xf>
    <xf numFmtId="49" fontId="14" fillId="0" borderId="0" xfId="0" applyNumberFormat="1" applyFont="1" applyAlignment="1">
      <alignment horizontal="center" vertical="center" wrapText="1"/>
    </xf>
    <xf numFmtId="0" fontId="5" fillId="0" borderId="0" xfId="0" applyFont="1" applyAlignment="1">
      <alignment vertical="center" wrapText="1"/>
    </xf>
    <xf numFmtId="0" fontId="13" fillId="0" borderId="0" xfId="0" applyFont="1" applyAlignment="1">
      <alignment horizontal="justify" vertical="center" wrapText="1" shrinkToFit="1"/>
    </xf>
    <xf numFmtId="0" fontId="41" fillId="0" borderId="0" xfId="0" applyFont="1"/>
    <xf numFmtId="0" fontId="9" fillId="0" borderId="19" xfId="0" applyFont="1" applyBorder="1"/>
    <xf numFmtId="0" fontId="8" fillId="0" borderId="19" xfId="0" applyFont="1" applyBorder="1" applyAlignment="1">
      <alignment horizontal="justify" vertical="center" wrapText="1"/>
    </xf>
    <xf numFmtId="0" fontId="10" fillId="0" borderId="0" xfId="0" applyFont="1" applyAlignment="1">
      <alignment vertical="center" wrapText="1"/>
    </xf>
    <xf numFmtId="0" fontId="42" fillId="0" borderId="0" xfId="0" applyFont="1" applyAlignment="1">
      <alignment horizontal="right" vertical="center" wrapText="1"/>
    </xf>
    <xf numFmtId="0" fontId="43" fillId="0" borderId="0" xfId="0" applyFont="1" applyAlignment="1">
      <alignment vertical="center"/>
    </xf>
    <xf numFmtId="0" fontId="13" fillId="0" borderId="0" xfId="0" applyFont="1" applyAlignment="1">
      <alignment vertical="top"/>
    </xf>
    <xf numFmtId="0" fontId="44" fillId="0" borderId="0" xfId="0" applyFont="1"/>
    <xf numFmtId="0" fontId="9" fillId="0" borderId="75" xfId="0" applyFont="1" applyBorder="1"/>
    <xf numFmtId="0" fontId="0" fillId="0" borderId="0" xfId="0" applyAlignment="1">
      <alignment vertical="center"/>
    </xf>
    <xf numFmtId="0" fontId="0" fillId="0" borderId="6" xfId="0" applyBorder="1" applyAlignment="1">
      <alignment vertical="center"/>
    </xf>
    <xf numFmtId="0" fontId="9" fillId="0" borderId="14" xfId="0" applyFont="1" applyBorder="1"/>
    <xf numFmtId="0" fontId="13" fillId="0" borderId="0" xfId="0" applyFont="1" applyAlignment="1">
      <alignment horizontal="center" vertical="top"/>
    </xf>
    <xf numFmtId="0" fontId="14" fillId="0" borderId="0" xfId="0" applyFont="1" applyAlignment="1">
      <alignment horizontal="center" vertical="center" textRotation="90" wrapText="1"/>
    </xf>
    <xf numFmtId="0" fontId="10" fillId="0" borderId="0" xfId="0" applyFont="1" applyAlignment="1">
      <alignment vertical="center"/>
    </xf>
    <xf numFmtId="0" fontId="3" fillId="0" borderId="0" xfId="0" applyFont="1" applyAlignment="1">
      <alignment vertical="center" textRotation="90" wrapText="1"/>
    </xf>
    <xf numFmtId="0" fontId="3" fillId="0" borderId="0" xfId="0" applyFont="1" applyAlignment="1">
      <alignment horizontal="center" vertical="top"/>
    </xf>
    <xf numFmtId="0" fontId="3" fillId="0" borderId="19" xfId="0" applyFont="1" applyBorder="1" applyAlignment="1">
      <alignment wrapText="1"/>
    </xf>
    <xf numFmtId="0" fontId="15" fillId="0" borderId="66" xfId="0" applyFont="1" applyBorder="1" applyAlignment="1">
      <alignment horizontal="left" vertical="center" wrapText="1"/>
    </xf>
    <xf numFmtId="0" fontId="38" fillId="0" borderId="19" xfId="0" applyFont="1" applyBorder="1" applyAlignment="1">
      <alignment horizontal="center" vertical="top"/>
    </xf>
    <xf numFmtId="0" fontId="13" fillId="0" borderId="0" xfId="0" applyFont="1" applyAlignment="1">
      <alignment vertical="center" wrapText="1"/>
    </xf>
    <xf numFmtId="0" fontId="42" fillId="0" borderId="0" xfId="0" applyFont="1" applyAlignment="1">
      <alignment horizontal="right" vertical="center"/>
    </xf>
    <xf numFmtId="0" fontId="48" fillId="0" borderId="0" xfId="1" applyFont="1" applyAlignment="1">
      <alignment horizontal="center" vertical="center" wrapText="1"/>
    </xf>
    <xf numFmtId="0" fontId="9" fillId="0" borderId="0" xfId="0" applyFont="1" applyAlignment="1">
      <alignment vertical="center"/>
    </xf>
    <xf numFmtId="0" fontId="40" fillId="0" borderId="0" xfId="0" applyFont="1" applyAlignment="1">
      <alignment horizontal="center" vertical="center" wrapText="1"/>
    </xf>
    <xf numFmtId="49" fontId="14" fillId="0" borderId="20" xfId="0" applyNumberFormat="1" applyFont="1" applyBorder="1" applyAlignment="1">
      <alignment horizontal="center" vertical="center"/>
    </xf>
    <xf numFmtId="0" fontId="40" fillId="0" borderId="13" xfId="0" applyFont="1" applyBorder="1" applyAlignment="1" applyProtection="1">
      <alignment horizontal="center" vertical="center" wrapText="1"/>
      <protection locked="0"/>
    </xf>
    <xf numFmtId="0" fontId="0" fillId="0" borderId="0" xfId="0" applyAlignment="1">
      <alignment horizontal="justify" vertical="center"/>
    </xf>
    <xf numFmtId="0" fontId="51" fillId="0" borderId="0" xfId="0" applyFont="1" applyAlignment="1">
      <alignment horizontal="justify" vertical="center"/>
    </xf>
    <xf numFmtId="0" fontId="24" fillId="0" borderId="0" xfId="0" applyFont="1" applyAlignment="1">
      <alignment horizontal="justify" vertical="center"/>
    </xf>
    <xf numFmtId="0" fontId="52" fillId="0" borderId="0" xfId="1" applyFont="1" applyAlignment="1">
      <alignment horizontal="justify" vertical="center" wrapText="1"/>
    </xf>
    <xf numFmtId="0" fontId="53" fillId="0" borderId="0" xfId="0" applyFont="1" applyAlignment="1">
      <alignment horizontal="justify" vertical="center"/>
    </xf>
    <xf numFmtId="0" fontId="24" fillId="0" borderId="0" xfId="0" applyFont="1" applyAlignment="1">
      <alignment horizontal="justify"/>
    </xf>
    <xf numFmtId="0" fontId="33" fillId="0" borderId="0" xfId="0" applyFont="1" applyAlignment="1">
      <alignment vertical="center"/>
    </xf>
    <xf numFmtId="0" fontId="0" fillId="0" borderId="0" xfId="0" applyAlignment="1">
      <alignment horizontal="justify"/>
    </xf>
    <xf numFmtId="0" fontId="9" fillId="0" borderId="0" xfId="4" applyFont="1" applyAlignment="1">
      <alignment wrapText="1"/>
    </xf>
    <xf numFmtId="0" fontId="9" fillId="0" borderId="0" xfId="4" applyFont="1" applyAlignment="1">
      <alignment vertical="center" wrapText="1"/>
    </xf>
    <xf numFmtId="0" fontId="55" fillId="0" borderId="0" xfId="4" applyFont="1" applyAlignment="1">
      <alignment horizontal="center" vertical="center" wrapText="1"/>
    </xf>
    <xf numFmtId="0" fontId="9" fillId="0" borderId="0" xfId="4" applyFont="1"/>
    <xf numFmtId="0" fontId="9" fillId="0" borderId="0" xfId="4" applyFont="1" applyAlignment="1">
      <alignment horizontal="center" vertical="center"/>
    </xf>
    <xf numFmtId="0" fontId="6" fillId="0" borderId="0" xfId="4" applyFont="1" applyAlignment="1">
      <alignment vertical="center"/>
    </xf>
    <xf numFmtId="0" fontId="54" fillId="0" borderId="0" xfId="4"/>
    <xf numFmtId="0" fontId="3" fillId="0" borderId="0" xfId="4" applyFont="1"/>
    <xf numFmtId="0" fontId="27" fillId="3" borderId="22" xfId="4" applyFont="1" applyFill="1" applyBorder="1"/>
    <xf numFmtId="0" fontId="3" fillId="3" borderId="23" xfId="4" applyFont="1" applyFill="1" applyBorder="1"/>
    <xf numFmtId="0" fontId="19" fillId="0" borderId="0" xfId="4" applyFont="1"/>
    <xf numFmtId="0" fontId="19" fillId="0" borderId="0" xfId="4" applyFont="1" applyAlignment="1">
      <alignment vertical="center" wrapText="1"/>
    </xf>
    <xf numFmtId="0" fontId="27" fillId="3" borderId="24" xfId="4" applyFont="1" applyFill="1" applyBorder="1" applyAlignment="1">
      <alignment vertical="center" wrapText="1"/>
    </xf>
    <xf numFmtId="0" fontId="3" fillId="3" borderId="26" xfId="4" applyFont="1" applyFill="1" applyBorder="1" applyAlignment="1">
      <alignment vertical="center" wrapText="1"/>
    </xf>
    <xf numFmtId="0" fontId="27" fillId="3" borderId="22" xfId="4" applyFont="1" applyFill="1" applyBorder="1" applyAlignment="1">
      <alignment vertical="top" wrapText="1"/>
    </xf>
    <xf numFmtId="0" fontId="27" fillId="3" borderId="27" xfId="4" applyFont="1" applyFill="1" applyBorder="1"/>
    <xf numFmtId="0" fontId="3" fillId="3" borderId="28" xfId="4" applyFont="1" applyFill="1" applyBorder="1"/>
    <xf numFmtId="0" fontId="27" fillId="3" borderId="24" xfId="4" applyFont="1" applyFill="1" applyBorder="1"/>
    <xf numFmtId="0" fontId="3" fillId="3" borderId="26" xfId="4" applyFont="1" applyFill="1" applyBorder="1"/>
    <xf numFmtId="0" fontId="19" fillId="0" borderId="0" xfId="4" applyFont="1" applyAlignment="1">
      <alignment vertical="center"/>
    </xf>
    <xf numFmtId="0" fontId="14" fillId="0" borderId="29" xfId="4" applyFont="1" applyBorder="1"/>
    <xf numFmtId="0" fontId="14" fillId="0" borderId="30" xfId="4" applyFont="1" applyBorder="1"/>
    <xf numFmtId="0" fontId="14" fillId="0" borderId="31" xfId="4" applyFont="1" applyBorder="1"/>
    <xf numFmtId="0" fontId="14" fillId="0" borderId="32" xfId="4" applyFont="1" applyBorder="1"/>
    <xf numFmtId="0" fontId="14" fillId="0" borderId="33" xfId="4" applyFont="1" applyBorder="1"/>
    <xf numFmtId="0" fontId="3" fillId="0" borderId="0" xfId="4" applyFont="1" applyAlignment="1">
      <alignment horizontal="justify" vertical="center" wrapText="1"/>
    </xf>
    <xf numFmtId="0" fontId="3" fillId="0" borderId="32" xfId="4" applyFont="1" applyBorder="1"/>
    <xf numFmtId="0" fontId="3" fillId="0" borderId="33" xfId="4" applyFont="1" applyBorder="1"/>
    <xf numFmtId="0" fontId="19" fillId="0" borderId="0" xfId="5" applyFont="1"/>
    <xf numFmtId="0" fontId="14" fillId="0" borderId="32" xfId="5" applyFont="1" applyBorder="1"/>
    <xf numFmtId="0" fontId="14" fillId="0" borderId="0" xfId="5" applyFont="1"/>
    <xf numFmtId="0" fontId="14" fillId="0" borderId="33" xfId="5" applyFont="1" applyBorder="1"/>
    <xf numFmtId="0" fontId="56" fillId="0" borderId="0" xfId="5"/>
    <xf numFmtId="0" fontId="9" fillId="0" borderId="32" xfId="4" applyFont="1" applyBorder="1"/>
    <xf numFmtId="0" fontId="9" fillId="0" borderId="0" xfId="4" applyFont="1" applyAlignment="1">
      <alignment horizontal="justify"/>
    </xf>
    <xf numFmtId="0" fontId="9" fillId="0" borderId="33" xfId="4" applyFont="1" applyBorder="1" applyAlignment="1">
      <alignment horizontal="justify"/>
    </xf>
    <xf numFmtId="0" fontId="41" fillId="0" borderId="0" xfId="4" applyFont="1" applyAlignment="1">
      <alignment horizontal="justify"/>
    </xf>
    <xf numFmtId="0" fontId="3" fillId="0" borderId="33" xfId="4" applyFont="1" applyBorder="1" applyAlignment="1">
      <alignment horizontal="justify" vertical="center" wrapText="1"/>
    </xf>
    <xf numFmtId="0" fontId="3" fillId="0" borderId="33" xfId="4" applyFont="1" applyBorder="1" applyAlignment="1">
      <alignment horizontal="justify" vertical="center"/>
    </xf>
    <xf numFmtId="0" fontId="14" fillId="0" borderId="34" xfId="4" applyFont="1" applyBorder="1"/>
    <xf numFmtId="0" fontId="14" fillId="0" borderId="35" xfId="4" applyFont="1" applyBorder="1"/>
    <xf numFmtId="0" fontId="14" fillId="0" borderId="36" xfId="4" applyFont="1" applyBorder="1"/>
    <xf numFmtId="0" fontId="13" fillId="0" borderId="35" xfId="4" applyFont="1" applyBorder="1" applyAlignment="1">
      <alignment vertical="center" wrapText="1"/>
    </xf>
    <xf numFmtId="0" fontId="14" fillId="0" borderId="35" xfId="4" applyFont="1" applyBorder="1" applyAlignment="1">
      <alignment vertical="top"/>
    </xf>
    <xf numFmtId="0" fontId="55" fillId="0" borderId="0" xfId="0" applyFont="1" applyAlignment="1">
      <alignment horizontal="center" vertical="center" wrapText="1"/>
    </xf>
    <xf numFmtId="0" fontId="1" fillId="0" borderId="0" xfId="0" applyFont="1" applyAlignment="1">
      <alignment vertical="center" textRotation="90" wrapText="1"/>
    </xf>
    <xf numFmtId="0" fontId="11" fillId="0" borderId="37" xfId="0" applyFont="1" applyBorder="1" applyAlignment="1">
      <alignment wrapText="1"/>
    </xf>
    <xf numFmtId="0" fontId="11" fillId="0" borderId="39" xfId="0" applyFont="1" applyBorder="1" applyAlignment="1">
      <alignment wrapText="1"/>
    </xf>
    <xf numFmtId="0" fontId="41" fillId="0" borderId="41" xfId="0" applyFont="1" applyBorder="1"/>
    <xf numFmtId="0" fontId="41" fillId="0" borderId="40" xfId="0" applyFont="1" applyBorder="1"/>
    <xf numFmtId="0" fontId="41" fillId="0" borderId="42" xfId="0" applyFont="1" applyBorder="1"/>
    <xf numFmtId="0" fontId="41" fillId="0" borderId="43" xfId="0" applyFont="1" applyBorder="1"/>
    <xf numFmtId="0" fontId="41" fillId="0" borderId="44" xfId="0" applyFont="1" applyBorder="1"/>
    <xf numFmtId="0" fontId="14" fillId="0" borderId="3" xfId="0" applyFont="1" applyBorder="1"/>
    <xf numFmtId="0" fontId="41" fillId="0" borderId="45" xfId="0" applyFont="1" applyBorder="1"/>
    <xf numFmtId="0" fontId="41" fillId="0" borderId="46" xfId="0" applyFont="1" applyBorder="1"/>
    <xf numFmtId="0" fontId="41" fillId="0" borderId="47" xfId="0" applyFont="1" applyBorder="1"/>
    <xf numFmtId="0" fontId="13" fillId="0" borderId="41" xfId="0" applyFont="1" applyBorder="1" applyAlignment="1">
      <alignment vertical="center"/>
    </xf>
    <xf numFmtId="0" fontId="13" fillId="0" borderId="40" xfId="0" applyFont="1" applyBorder="1" applyAlignment="1">
      <alignment vertical="center"/>
    </xf>
    <xf numFmtId="0" fontId="13" fillId="0" borderId="42" xfId="0" applyFont="1" applyBorder="1" applyAlignment="1">
      <alignment vertical="center"/>
    </xf>
    <xf numFmtId="0" fontId="26" fillId="0" borderId="0" xfId="0" applyFont="1" applyAlignment="1">
      <alignment horizontal="center" vertical="center"/>
    </xf>
    <xf numFmtId="0" fontId="16" fillId="0" borderId="0" xfId="0" applyFont="1" applyAlignment="1">
      <alignment vertical="center"/>
    </xf>
    <xf numFmtId="0" fontId="19" fillId="0" borderId="0" xfId="0" applyFont="1" applyAlignment="1">
      <alignment horizontal="center"/>
    </xf>
    <xf numFmtId="0" fontId="19" fillId="0" borderId="0" xfId="0" applyFont="1" applyAlignment="1">
      <alignment horizontal="left" vertical="center" wrapText="1"/>
    </xf>
    <xf numFmtId="0" fontId="26" fillId="0" borderId="0" xfId="0" applyFont="1" applyAlignment="1">
      <alignment vertical="center"/>
    </xf>
    <xf numFmtId="0" fontId="0" fillId="0" borderId="0" xfId="0" applyAlignment="1">
      <alignment vertical="center" wrapText="1"/>
    </xf>
    <xf numFmtId="0" fontId="13" fillId="0" borderId="0" xfId="0" applyFont="1"/>
    <xf numFmtId="0" fontId="14" fillId="0" borderId="13" xfId="0" applyFont="1" applyBorder="1" applyAlignment="1" applyProtection="1">
      <alignment horizontal="center" vertical="center" wrapText="1"/>
      <protection locked="0"/>
    </xf>
    <xf numFmtId="0" fontId="8" fillId="0" borderId="14" xfId="0" applyFont="1" applyBorder="1" applyAlignment="1">
      <alignment horizontal="justify" vertical="center" wrapText="1"/>
    </xf>
    <xf numFmtId="0" fontId="19" fillId="0" borderId="0" xfId="0" applyFont="1" applyAlignment="1">
      <alignment wrapText="1"/>
    </xf>
    <xf numFmtId="49" fontId="14" fillId="0" borderId="73" xfId="0" applyNumberFormat="1" applyFont="1" applyBorder="1" applyAlignment="1">
      <alignment horizontal="center" vertical="center" wrapText="1"/>
    </xf>
    <xf numFmtId="0" fontId="0" fillId="7" borderId="0" xfId="0" applyFill="1"/>
    <xf numFmtId="0" fontId="0" fillId="8" borderId="0" xfId="0" applyFill="1"/>
    <xf numFmtId="0" fontId="0" fillId="9" borderId="13" xfId="0" applyFill="1" applyBorder="1" applyAlignment="1">
      <alignment horizontal="center" textRotation="90"/>
    </xf>
    <xf numFmtId="0" fontId="0" fillId="10" borderId="13" xfId="0" applyFill="1" applyBorder="1" applyAlignment="1">
      <alignment horizontal="center" textRotation="90"/>
    </xf>
    <xf numFmtId="49" fontId="26" fillId="0" borderId="0" xfId="0" applyNumberFormat="1" applyFont="1" applyAlignment="1">
      <alignment horizontal="center"/>
    </xf>
    <xf numFmtId="0" fontId="0" fillId="0" borderId="80" xfId="0" applyBorder="1"/>
    <xf numFmtId="0" fontId="0" fillId="0" borderId="80" xfId="0" applyBorder="1" applyAlignment="1">
      <alignment horizontal="center"/>
    </xf>
    <xf numFmtId="0" fontId="0" fillId="9" borderId="13" xfId="0" applyFill="1" applyBorder="1" applyAlignment="1">
      <alignment horizontal="center"/>
    </xf>
    <xf numFmtId="0" fontId="0" fillId="0" borderId="80" xfId="0" applyBorder="1" applyAlignment="1">
      <alignment horizontal="left"/>
    </xf>
    <xf numFmtId="0" fontId="0" fillId="0" borderId="13" xfId="0" applyBorder="1" applyAlignment="1">
      <alignment horizontal="center"/>
    </xf>
    <xf numFmtId="0" fontId="0" fillId="0" borderId="13" xfId="0" applyBorder="1" applyAlignment="1">
      <alignment horizontal="left" wrapText="1"/>
    </xf>
    <xf numFmtId="0" fontId="0" fillId="0" borderId="13" xfId="0" quotePrefix="1" applyBorder="1" applyAlignment="1">
      <alignment horizontal="center"/>
    </xf>
    <xf numFmtId="0" fontId="0" fillId="11" borderId="0" xfId="0" applyFill="1"/>
    <xf numFmtId="0" fontId="19" fillId="0" borderId="13" xfId="0" applyFont="1" applyBorder="1" applyAlignment="1">
      <alignment horizontal="center"/>
    </xf>
    <xf numFmtId="0" fontId="19" fillId="0" borderId="13" xfId="0" applyFont="1" applyBorder="1" applyAlignment="1">
      <alignment horizontal="left" wrapText="1"/>
    </xf>
    <xf numFmtId="0" fontId="0" fillId="0" borderId="20" xfId="0" applyBorder="1" applyAlignment="1">
      <alignment horizontal="left"/>
    </xf>
    <xf numFmtId="0" fontId="0" fillId="0" borderId="20" xfId="0" applyBorder="1" applyAlignment="1">
      <alignment horizontal="center"/>
    </xf>
    <xf numFmtId="0" fontId="19" fillId="0" borderId="13" xfId="0" quotePrefix="1" applyFont="1" applyBorder="1" applyAlignment="1">
      <alignment horizontal="center"/>
    </xf>
    <xf numFmtId="0" fontId="61" fillId="0" borderId="0" xfId="0" applyFont="1" applyAlignment="1">
      <alignment horizontal="center"/>
    </xf>
    <xf numFmtId="0" fontId="61" fillId="0" borderId="13" xfId="0" applyFont="1" applyBorder="1" applyAlignment="1">
      <alignment horizontal="center"/>
    </xf>
    <xf numFmtId="0" fontId="61" fillId="0" borderId="13" xfId="0" applyFont="1" applyBorder="1" applyAlignment="1">
      <alignment horizontal="left" wrapText="1"/>
    </xf>
    <xf numFmtId="0" fontId="0" fillId="0" borderId="20" xfId="0" applyBorder="1"/>
    <xf numFmtId="0" fontId="0" fillId="12" borderId="13" xfId="0" applyFill="1" applyBorder="1" applyAlignment="1">
      <alignment horizontal="center" vertical="center"/>
    </xf>
    <xf numFmtId="0" fontId="19" fillId="13" borderId="0" xfId="0" applyFont="1" applyFill="1" applyAlignment="1">
      <alignment horizontal="center" vertical="center"/>
    </xf>
    <xf numFmtId="0" fontId="3" fillId="15" borderId="0" xfId="0" applyFont="1" applyFill="1" applyAlignment="1">
      <alignment horizontal="center" vertical="center"/>
    </xf>
    <xf numFmtId="0" fontId="3" fillId="16" borderId="0" xfId="0" applyFont="1" applyFill="1" applyAlignment="1">
      <alignment horizontal="center" vertical="center"/>
    </xf>
    <xf numFmtId="0" fontId="3" fillId="17" borderId="13" xfId="0" applyFont="1" applyFill="1" applyBorder="1" applyAlignment="1">
      <alignment horizontal="center" vertical="center"/>
    </xf>
    <xf numFmtId="0" fontId="3" fillId="15" borderId="13" xfId="0" applyFont="1" applyFill="1" applyBorder="1" applyAlignment="1">
      <alignment horizontal="center" vertical="center"/>
    </xf>
    <xf numFmtId="0" fontId="3" fillId="18" borderId="13" xfId="0" applyFont="1" applyFill="1" applyBorder="1" applyAlignment="1">
      <alignment horizontal="center" vertical="center"/>
    </xf>
    <xf numFmtId="0" fontId="3" fillId="18" borderId="0" xfId="0" applyFont="1" applyFill="1" applyAlignment="1">
      <alignment horizontal="center" vertical="center"/>
    </xf>
    <xf numFmtId="0" fontId="3" fillId="19" borderId="13" xfId="0" applyFont="1" applyFill="1" applyBorder="1" applyAlignment="1">
      <alignment horizontal="center" vertical="center"/>
    </xf>
    <xf numFmtId="0" fontId="3" fillId="19" borderId="0" xfId="0" applyFont="1" applyFill="1" applyAlignment="1">
      <alignment horizontal="center" vertical="center"/>
    </xf>
    <xf numFmtId="0" fontId="3" fillId="16" borderId="13" xfId="0" applyFont="1" applyFill="1" applyBorder="1" applyAlignment="1">
      <alignment horizontal="center" vertical="center"/>
    </xf>
    <xf numFmtId="0" fontId="3" fillId="20" borderId="13" xfId="0" applyFont="1" applyFill="1" applyBorder="1" applyAlignment="1">
      <alignment horizontal="center" vertical="center"/>
    </xf>
    <xf numFmtId="0" fontId="3" fillId="20" borderId="0" xfId="0" applyFont="1" applyFill="1" applyAlignment="1">
      <alignment horizontal="center" vertical="center"/>
    </xf>
    <xf numFmtId="0" fontId="3" fillId="22" borderId="13" xfId="0" applyFont="1" applyFill="1" applyBorder="1" applyAlignment="1">
      <alignment horizontal="center" vertical="center"/>
    </xf>
    <xf numFmtId="0" fontId="3" fillId="22" borderId="0" xfId="0" applyFont="1" applyFill="1" applyAlignment="1">
      <alignment horizontal="center" vertical="center"/>
    </xf>
    <xf numFmtId="0" fontId="0" fillId="24" borderId="13" xfId="0" applyFill="1" applyBorder="1" applyAlignment="1" applyProtection="1">
      <alignment horizontal="left" vertical="center"/>
      <protection hidden="1"/>
    </xf>
    <xf numFmtId="0" fontId="3" fillId="26" borderId="15" xfId="0" applyFont="1" applyFill="1" applyBorder="1" applyAlignment="1">
      <alignment horizontal="center" vertical="center"/>
    </xf>
    <xf numFmtId="0" fontId="0" fillId="24" borderId="0" xfId="0" applyFill="1" applyAlignment="1">
      <alignment horizontal="center" vertical="center"/>
    </xf>
    <xf numFmtId="0" fontId="19" fillId="0" borderId="17" xfId="0" applyFont="1" applyBorder="1" applyAlignment="1" applyProtection="1">
      <alignment horizontal="center" vertical="center"/>
      <protection hidden="1"/>
    </xf>
    <xf numFmtId="0" fontId="0" fillId="27" borderId="13" xfId="0" applyFill="1" applyBorder="1" applyAlignment="1" applyProtection="1">
      <alignment horizontal="center" vertical="center"/>
      <protection hidden="1"/>
    </xf>
    <xf numFmtId="49" fontId="3" fillId="0" borderId="14" xfId="0" applyNumberFormat="1" applyFont="1" applyBorder="1" applyAlignment="1">
      <alignment horizontal="center" vertical="center"/>
    </xf>
    <xf numFmtId="0" fontId="65" fillId="27" borderId="13" xfId="0" applyFont="1" applyFill="1" applyBorder="1" applyAlignment="1">
      <alignment horizontal="center" vertical="center"/>
    </xf>
    <xf numFmtId="0" fontId="65" fillId="15" borderId="13" xfId="0" applyFont="1" applyFill="1" applyBorder="1" applyAlignment="1">
      <alignment horizontal="center" vertical="center"/>
    </xf>
    <xf numFmtId="0" fontId="3" fillId="29" borderId="13" xfId="0" applyFont="1" applyFill="1" applyBorder="1" applyAlignment="1">
      <alignment horizontal="center" vertical="center"/>
    </xf>
    <xf numFmtId="0" fontId="65" fillId="27" borderId="13" xfId="0" applyFont="1" applyFill="1" applyBorder="1" applyAlignment="1">
      <alignment horizontal="center" vertical="center" textRotation="90" wrapText="1"/>
    </xf>
    <xf numFmtId="0" fontId="65" fillId="15" borderId="13" xfId="0" applyFont="1" applyFill="1" applyBorder="1" applyAlignment="1">
      <alignment horizontal="center" vertical="center" textRotation="90" wrapText="1"/>
    </xf>
    <xf numFmtId="0" fontId="3" fillId="16" borderId="13" xfId="0" applyFont="1" applyFill="1" applyBorder="1" applyAlignment="1">
      <alignment horizontal="center" vertical="center" wrapText="1"/>
    </xf>
    <xf numFmtId="0" fontId="3" fillId="29" borderId="13" xfId="0" applyFont="1" applyFill="1" applyBorder="1" applyAlignment="1">
      <alignment horizontal="center" vertical="center" textRotation="90"/>
    </xf>
    <xf numFmtId="0" fontId="3" fillId="30" borderId="13" xfId="0" applyFont="1" applyFill="1" applyBorder="1" applyAlignment="1">
      <alignment horizontal="center" vertical="center" textRotation="90"/>
    </xf>
    <xf numFmtId="0" fontId="0" fillId="28" borderId="0" xfId="0" applyFill="1" applyAlignment="1">
      <alignment horizontal="center" vertical="center"/>
    </xf>
    <xf numFmtId="0" fontId="65" fillId="27" borderId="0" xfId="0" applyFont="1" applyFill="1" applyAlignment="1">
      <alignment horizontal="center" vertical="center"/>
    </xf>
    <xf numFmtId="0" fontId="65" fillId="15" borderId="0" xfId="0" applyFont="1" applyFill="1" applyAlignment="1">
      <alignment horizontal="center" vertical="center"/>
    </xf>
    <xf numFmtId="0" fontId="3" fillId="16" borderId="0" xfId="0" applyFont="1" applyFill="1" applyAlignment="1">
      <alignment horizontal="center" vertical="center" wrapText="1"/>
    </xf>
    <xf numFmtId="0" fontId="19" fillId="0" borderId="13" xfId="0" applyFont="1" applyBorder="1" applyAlignment="1" applyProtection="1">
      <alignment horizontal="center" vertical="center"/>
      <protection hidden="1"/>
    </xf>
    <xf numFmtId="49" fontId="3" fillId="0" borderId="20" xfId="0" applyNumberFormat="1" applyFont="1" applyBorder="1" applyAlignment="1">
      <alignment horizontal="center" vertical="center"/>
    </xf>
    <xf numFmtId="0" fontId="3" fillId="29" borderId="0" xfId="0" applyFont="1" applyFill="1" applyAlignment="1">
      <alignment horizontal="center" vertical="center"/>
    </xf>
    <xf numFmtId="0" fontId="0" fillId="30" borderId="0" xfId="0" applyFill="1" applyAlignment="1">
      <alignment horizontal="center" vertical="center"/>
    </xf>
    <xf numFmtId="0" fontId="0" fillId="28" borderId="17" xfId="0" applyFill="1" applyBorder="1" applyAlignment="1">
      <alignment horizontal="center" vertical="center"/>
    </xf>
    <xf numFmtId="0" fontId="0" fillId="22" borderId="13" xfId="0" applyFill="1" applyBorder="1" applyAlignment="1">
      <alignment horizontal="center" vertical="center"/>
    </xf>
    <xf numFmtId="0" fontId="0" fillId="22" borderId="0" xfId="0" applyFill="1" applyAlignment="1">
      <alignment horizontal="center" vertical="center"/>
    </xf>
    <xf numFmtId="0" fontId="66" fillId="22" borderId="13" xfId="0" applyFont="1" applyFill="1" applyBorder="1" applyAlignment="1">
      <alignment horizontal="center" vertical="center" textRotation="90" wrapText="1"/>
    </xf>
    <xf numFmtId="0" fontId="0" fillId="14" borderId="17" xfId="0" applyFill="1" applyBorder="1" applyAlignment="1">
      <alignment horizontal="center" vertical="center"/>
    </xf>
    <xf numFmtId="0" fontId="0" fillId="14" borderId="13" xfId="0" applyFill="1" applyBorder="1" applyAlignment="1">
      <alignment horizontal="center" vertical="center"/>
    </xf>
    <xf numFmtId="0" fontId="0" fillId="11" borderId="15" xfId="0" applyFill="1" applyBorder="1" applyAlignment="1" applyProtection="1">
      <alignment horizontal="center" vertical="center"/>
      <protection hidden="1"/>
    </xf>
    <xf numFmtId="0" fontId="0" fillId="11" borderId="13" xfId="0" applyFill="1" applyBorder="1" applyAlignment="1" applyProtection="1">
      <alignment horizontal="center" vertical="center"/>
      <protection hidden="1"/>
    </xf>
    <xf numFmtId="0" fontId="0" fillId="30" borderId="13" xfId="0" applyFill="1" applyBorder="1" applyAlignment="1">
      <alignment horizontal="center" vertical="center"/>
    </xf>
    <xf numFmtId="0" fontId="3" fillId="31" borderId="0" xfId="0" applyFont="1" applyFill="1" applyAlignment="1">
      <alignment horizontal="center" vertical="center"/>
    </xf>
    <xf numFmtId="0" fontId="3" fillId="31" borderId="13" xfId="0" applyFont="1" applyFill="1" applyBorder="1" applyAlignment="1">
      <alignment horizontal="center" vertical="center"/>
    </xf>
    <xf numFmtId="0" fontId="3" fillId="32" borderId="13" xfId="0" applyFont="1" applyFill="1" applyBorder="1" applyAlignment="1">
      <alignment horizontal="center" vertical="center"/>
    </xf>
    <xf numFmtId="0" fontId="3" fillId="32" borderId="0" xfId="0" applyFont="1" applyFill="1" applyAlignment="1">
      <alignment horizontal="center" vertical="center"/>
    </xf>
    <xf numFmtId="0" fontId="3" fillId="33" borderId="0" xfId="0" applyFont="1" applyFill="1" applyAlignment="1">
      <alignment horizontal="center" vertical="center"/>
    </xf>
    <xf numFmtId="0" fontId="3" fillId="33" borderId="13" xfId="0" applyFont="1" applyFill="1" applyBorder="1" applyAlignment="1">
      <alignment horizontal="center" vertical="center"/>
    </xf>
    <xf numFmtId="0" fontId="0" fillId="34" borderId="0" xfId="0" applyFill="1" applyAlignment="1">
      <alignment horizontal="center" vertical="center"/>
    </xf>
    <xf numFmtId="0" fontId="0" fillId="34" borderId="13" xfId="0" applyFill="1" applyBorder="1" applyAlignment="1">
      <alignment horizontal="center" vertical="center"/>
    </xf>
    <xf numFmtId="0" fontId="0" fillId="0" borderId="0" xfId="0" applyAlignment="1">
      <alignment horizontal="center" vertical="center"/>
    </xf>
    <xf numFmtId="0" fontId="0" fillId="37" borderId="0" xfId="0" applyFill="1" applyAlignment="1">
      <alignment horizontal="center" vertical="center"/>
    </xf>
    <xf numFmtId="0" fontId="67" fillId="32" borderId="13" xfId="0" applyFont="1" applyFill="1" applyBorder="1" applyAlignment="1">
      <alignment horizontal="center" vertical="center" wrapText="1"/>
    </xf>
    <xf numFmtId="49" fontId="3" fillId="0" borderId="13" xfId="0" applyNumberFormat="1" applyFont="1" applyBorder="1" applyAlignment="1">
      <alignment horizontal="center" vertical="center"/>
    </xf>
    <xf numFmtId="0" fontId="0" fillId="37" borderId="13" xfId="0" applyFill="1" applyBorder="1" applyAlignment="1">
      <alignment horizontal="center" vertical="center"/>
    </xf>
    <xf numFmtId="0" fontId="0" fillId="38" borderId="13" xfId="0" applyFill="1" applyBorder="1" applyAlignment="1">
      <alignment horizontal="center" vertical="center"/>
    </xf>
    <xf numFmtId="0" fontId="0" fillId="38" borderId="0" xfId="0" applyFill="1" applyAlignment="1">
      <alignment horizontal="center" vertical="center"/>
    </xf>
    <xf numFmtId="0" fontId="69" fillId="39" borderId="13" xfId="0" applyFont="1" applyFill="1" applyBorder="1" applyAlignment="1">
      <alignment horizontal="center" vertical="center"/>
    </xf>
    <xf numFmtId="0" fontId="69" fillId="39" borderId="0" xfId="0" applyFont="1" applyFill="1" applyAlignment="1">
      <alignment horizontal="center" vertical="center"/>
    </xf>
    <xf numFmtId="0" fontId="3" fillId="40" borderId="0" xfId="0" applyFont="1" applyFill="1" applyAlignment="1">
      <alignment horizontal="center" vertical="center"/>
    </xf>
    <xf numFmtId="0" fontId="3" fillId="41" borderId="13" xfId="0" applyFont="1" applyFill="1" applyBorder="1" applyAlignment="1">
      <alignment horizontal="center" vertical="center"/>
    </xf>
    <xf numFmtId="0" fontId="3" fillId="41" borderId="0" xfId="0" applyFont="1" applyFill="1" applyAlignment="1">
      <alignment horizontal="center" vertical="center"/>
    </xf>
    <xf numFmtId="0" fontId="69" fillId="42" borderId="13" xfId="0" applyFont="1" applyFill="1" applyBorder="1" applyAlignment="1">
      <alignment horizontal="center" vertical="center"/>
    </xf>
    <xf numFmtId="0" fontId="69" fillId="42" borderId="0" xfId="0" applyFont="1" applyFill="1" applyAlignment="1">
      <alignment horizontal="center" vertical="center"/>
    </xf>
    <xf numFmtId="0" fontId="69" fillId="43" borderId="13" xfId="0" applyFont="1" applyFill="1" applyBorder="1" applyAlignment="1">
      <alignment horizontal="center" vertical="center"/>
    </xf>
    <xf numFmtId="0" fontId="69" fillId="43" borderId="0" xfId="0" applyFont="1" applyFill="1" applyAlignment="1">
      <alignment horizontal="center" vertical="center"/>
    </xf>
    <xf numFmtId="0" fontId="69" fillId="44" borderId="13" xfId="0" applyFont="1" applyFill="1" applyBorder="1" applyAlignment="1">
      <alignment horizontal="center" vertical="center"/>
    </xf>
    <xf numFmtId="0" fontId="69" fillId="44" borderId="0" xfId="0" applyFont="1" applyFill="1" applyAlignment="1">
      <alignment horizontal="center" vertical="center"/>
    </xf>
    <xf numFmtId="0" fontId="69" fillId="45" borderId="13" xfId="0" applyFont="1" applyFill="1" applyBorder="1" applyAlignment="1">
      <alignment horizontal="center" vertical="center"/>
    </xf>
    <xf numFmtId="0" fontId="69" fillId="45" borderId="0" xfId="0" applyFont="1" applyFill="1" applyAlignment="1">
      <alignment horizontal="center" vertical="center"/>
    </xf>
    <xf numFmtId="0" fontId="0" fillId="24" borderId="13" xfId="0" applyFill="1" applyBorder="1" applyAlignment="1" applyProtection="1">
      <alignment horizontal="center" vertical="center"/>
      <protection hidden="1"/>
    </xf>
    <xf numFmtId="0" fontId="0" fillId="48" borderId="13" xfId="0" applyFill="1" applyBorder="1" applyAlignment="1" applyProtection="1">
      <alignment horizontal="center" vertical="center"/>
      <protection hidden="1"/>
    </xf>
    <xf numFmtId="0" fontId="0" fillId="49" borderId="13" xfId="0" applyFill="1" applyBorder="1" applyAlignment="1" applyProtection="1">
      <alignment horizontal="center" vertical="center"/>
      <protection hidden="1"/>
    </xf>
    <xf numFmtId="0" fontId="0" fillId="50" borderId="13" xfId="0" applyFill="1" applyBorder="1" applyAlignment="1" applyProtection="1">
      <alignment horizontal="center" vertical="center"/>
      <protection hidden="1"/>
    </xf>
    <xf numFmtId="0" fontId="0" fillId="24" borderId="0" xfId="0" applyFill="1" applyAlignment="1" applyProtection="1">
      <alignment horizontal="center" vertical="center"/>
      <protection hidden="1"/>
    </xf>
    <xf numFmtId="3" fontId="0" fillId="48" borderId="0" xfId="0" applyNumberFormat="1" applyFill="1" applyAlignment="1" applyProtection="1">
      <alignment horizontal="center" vertical="center"/>
      <protection hidden="1"/>
    </xf>
    <xf numFmtId="0" fontId="0" fillId="49" borderId="0" xfId="0" applyFill="1" applyAlignment="1" applyProtection="1">
      <alignment horizontal="center" vertical="center"/>
      <protection hidden="1"/>
    </xf>
    <xf numFmtId="0" fontId="0" fillId="50" borderId="0" xfId="0" applyFill="1" applyAlignment="1" applyProtection="1">
      <alignment horizontal="center" vertical="center"/>
      <protection hidden="1"/>
    </xf>
    <xf numFmtId="0" fontId="3" fillId="51" borderId="13" xfId="0" applyFont="1" applyFill="1" applyBorder="1" applyAlignment="1">
      <alignment horizontal="center" vertical="center"/>
    </xf>
    <xf numFmtId="0" fontId="3" fillId="51" borderId="0" xfId="0" applyFont="1" applyFill="1" applyAlignment="1">
      <alignment horizontal="center" vertical="center"/>
    </xf>
    <xf numFmtId="0" fontId="3" fillId="52" borderId="13" xfId="0" applyFont="1" applyFill="1" applyBorder="1" applyAlignment="1">
      <alignment horizontal="center" vertical="center"/>
    </xf>
    <xf numFmtId="0" fontId="3" fillId="52" borderId="0" xfId="0" applyFont="1" applyFill="1" applyAlignment="1">
      <alignment horizontal="center" vertical="center"/>
    </xf>
    <xf numFmtId="0" fontId="3" fillId="53" borderId="13" xfId="0" applyFont="1" applyFill="1" applyBorder="1" applyAlignment="1">
      <alignment horizontal="center" vertical="center"/>
    </xf>
    <xf numFmtId="0" fontId="3" fillId="53" borderId="0" xfId="0" applyFont="1" applyFill="1" applyAlignment="1">
      <alignment horizontal="center" vertical="center"/>
    </xf>
    <xf numFmtId="0" fontId="47" fillId="54" borderId="0" xfId="0" applyFont="1" applyFill="1" applyAlignment="1">
      <alignment horizontal="center" vertical="center"/>
    </xf>
    <xf numFmtId="0" fontId="0" fillId="14" borderId="0" xfId="0" applyFill="1" applyAlignment="1" applyProtection="1">
      <alignment horizontal="right" vertical="center"/>
      <protection hidden="1"/>
    </xf>
    <xf numFmtId="0" fontId="0" fillId="0" borderId="0" xfId="0" applyAlignment="1" applyProtection="1">
      <alignment vertical="center"/>
      <protection hidden="1"/>
    </xf>
    <xf numFmtId="0" fontId="0" fillId="58" borderId="13" xfId="0" applyFill="1" applyBorder="1" applyAlignment="1" applyProtection="1">
      <alignment horizontal="center" vertical="center"/>
      <protection hidden="1"/>
    </xf>
    <xf numFmtId="0" fontId="0" fillId="59" borderId="13" xfId="0" applyFill="1" applyBorder="1" applyAlignment="1" applyProtection="1">
      <alignment horizontal="center" vertical="center"/>
      <protection hidden="1"/>
    </xf>
    <xf numFmtId="0" fontId="0" fillId="60" borderId="13" xfId="0" applyFill="1" applyBorder="1" applyAlignment="1" applyProtection="1">
      <alignment horizontal="center" vertical="center"/>
      <protection hidden="1"/>
    </xf>
    <xf numFmtId="0" fontId="0" fillId="61" borderId="13" xfId="0" applyFill="1" applyBorder="1" applyAlignment="1" applyProtection="1">
      <alignment horizontal="center" vertical="center"/>
      <protection hidden="1"/>
    </xf>
    <xf numFmtId="0" fontId="0" fillId="61" borderId="15" xfId="0" applyFill="1" applyBorder="1" applyAlignment="1" applyProtection="1">
      <alignment horizontal="center" vertical="center"/>
      <protection hidden="1"/>
    </xf>
    <xf numFmtId="0" fontId="0" fillId="27" borderId="13" xfId="0" applyFill="1" applyBorder="1" applyAlignment="1" applyProtection="1">
      <alignment horizontal="left" vertical="center"/>
      <protection hidden="1"/>
    </xf>
    <xf numFmtId="0" fontId="0" fillId="58" borderId="0" xfId="0" applyFill="1" applyAlignment="1" applyProtection="1">
      <alignment horizontal="center" vertical="center"/>
      <protection hidden="1"/>
    </xf>
    <xf numFmtId="0" fontId="0" fillId="59" borderId="0" xfId="0" applyFill="1" applyAlignment="1" applyProtection="1">
      <alignment horizontal="center" vertical="center"/>
      <protection hidden="1"/>
    </xf>
    <xf numFmtId="0" fontId="0" fillId="60" borderId="0" xfId="0" applyFill="1" applyAlignment="1" applyProtection="1">
      <alignment horizontal="center" vertical="center"/>
      <protection hidden="1"/>
    </xf>
    <xf numFmtId="0" fontId="0" fillId="61"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1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0" fillId="0" borderId="0" xfId="0" applyAlignment="1" applyProtection="1">
      <alignment horizontal="left" vertical="center"/>
      <protection hidden="1"/>
    </xf>
    <xf numFmtId="0" fontId="47" fillId="0" borderId="0" xfId="0" applyFont="1" applyAlignment="1">
      <alignment vertical="center"/>
    </xf>
    <xf numFmtId="0" fontId="3" fillId="66" borderId="13" xfId="0" applyFont="1" applyFill="1" applyBorder="1" applyAlignment="1">
      <alignment horizontal="center" vertical="center"/>
    </xf>
    <xf numFmtId="0" fontId="3" fillId="66" borderId="0" xfId="0" applyFont="1" applyFill="1" applyAlignment="1">
      <alignment horizontal="center" vertical="center"/>
    </xf>
    <xf numFmtId="0" fontId="3" fillId="67" borderId="13" xfId="0" applyFont="1" applyFill="1" applyBorder="1" applyAlignment="1">
      <alignment horizontal="center" vertical="center"/>
    </xf>
    <xf numFmtId="0" fontId="3" fillId="67" borderId="0" xfId="0" applyFont="1" applyFill="1" applyAlignment="1">
      <alignment horizontal="center" vertical="center"/>
    </xf>
    <xf numFmtId="0" fontId="3" fillId="68" borderId="0" xfId="0" applyFont="1" applyFill="1" applyAlignment="1">
      <alignment horizontal="center" vertical="center"/>
    </xf>
    <xf numFmtId="0" fontId="3" fillId="69" borderId="0" xfId="0" applyFont="1" applyFill="1" applyAlignment="1">
      <alignment horizontal="center" vertical="center"/>
    </xf>
    <xf numFmtId="0" fontId="3" fillId="70" borderId="0" xfId="0" applyFont="1" applyFill="1" applyAlignment="1">
      <alignment horizontal="center" vertical="center"/>
    </xf>
    <xf numFmtId="0" fontId="3" fillId="71" borderId="0" xfId="0" applyFont="1" applyFill="1" applyAlignment="1">
      <alignment horizontal="center" vertical="center"/>
    </xf>
    <xf numFmtId="0" fontId="3" fillId="72" borderId="0" xfId="0" applyFont="1" applyFill="1" applyAlignment="1">
      <alignment horizontal="center" vertical="center"/>
    </xf>
    <xf numFmtId="0" fontId="3" fillId="72" borderId="13" xfId="0" applyFont="1" applyFill="1" applyBorder="1" applyAlignment="1">
      <alignment horizontal="center" vertical="center"/>
    </xf>
    <xf numFmtId="0" fontId="3" fillId="0" borderId="13" xfId="0" applyFont="1" applyBorder="1" applyAlignment="1" applyProtection="1">
      <alignment horizontal="center" vertical="center" wrapText="1"/>
      <protection locked="0"/>
    </xf>
    <xf numFmtId="0" fontId="0" fillId="73" borderId="0" xfId="0" applyFill="1" applyAlignment="1">
      <alignment horizontal="center" vertical="center"/>
    </xf>
    <xf numFmtId="0" fontId="0" fillId="73" borderId="15" xfId="0" applyFill="1" applyBorder="1" applyAlignment="1">
      <alignment horizontal="center" vertical="center"/>
    </xf>
    <xf numFmtId="0" fontId="66" fillId="0" borderId="0" xfId="0" applyFont="1" applyAlignment="1">
      <alignment horizontal="center" vertical="center"/>
    </xf>
    <xf numFmtId="0" fontId="66" fillId="27" borderId="13" xfId="0" applyFont="1" applyFill="1" applyBorder="1" applyAlignment="1">
      <alignment horizontal="center" vertical="center" wrapText="1"/>
    </xf>
    <xf numFmtId="0" fontId="72" fillId="27" borderId="13" xfId="0" applyFont="1" applyFill="1" applyBorder="1" applyAlignment="1">
      <alignment horizontal="center" vertical="center" wrapText="1"/>
    </xf>
    <xf numFmtId="0" fontId="72" fillId="15" borderId="13" xfId="0" applyFont="1" applyFill="1" applyBorder="1" applyAlignment="1">
      <alignment horizontal="center" vertical="center" wrapText="1"/>
    </xf>
    <xf numFmtId="0" fontId="69" fillId="28" borderId="17" xfId="0" applyFont="1" applyFill="1" applyBorder="1" applyAlignment="1">
      <alignment horizontal="center" vertical="center"/>
    </xf>
    <xf numFmtId="0" fontId="69" fillId="27" borderId="13" xfId="0" applyFont="1" applyFill="1" applyBorder="1" applyAlignment="1">
      <alignment horizontal="center" vertical="center"/>
    </xf>
    <xf numFmtId="0" fontId="69" fillId="15" borderId="13" xfId="0" applyFont="1" applyFill="1" applyBorder="1" applyAlignment="1">
      <alignment horizontal="center" vertical="center"/>
    </xf>
    <xf numFmtId="0" fontId="69" fillId="28" borderId="0" xfId="0" applyFont="1" applyFill="1" applyAlignment="1">
      <alignment horizontal="center" vertical="center"/>
    </xf>
    <xf numFmtId="0" fontId="69" fillId="27" borderId="0" xfId="0" applyFont="1" applyFill="1" applyAlignment="1">
      <alignment horizontal="center" vertical="center"/>
    </xf>
    <xf numFmtId="0" fontId="69" fillId="15" borderId="0" xfId="0" applyFont="1" applyFill="1" applyAlignment="1">
      <alignment horizontal="center" vertical="center"/>
    </xf>
    <xf numFmtId="0" fontId="66" fillId="22" borderId="13" xfId="0" applyFont="1" applyFill="1" applyBorder="1" applyAlignment="1">
      <alignment horizontal="center" vertical="center" wrapText="1"/>
    </xf>
    <xf numFmtId="0" fontId="66" fillId="22" borderId="13" xfId="0" applyFont="1" applyFill="1" applyBorder="1" applyAlignment="1">
      <alignment horizontal="center" vertical="center"/>
    </xf>
    <xf numFmtId="0" fontId="66" fillId="22" borderId="0" xfId="0" applyFont="1" applyFill="1" applyAlignment="1">
      <alignment horizontal="center" vertical="center"/>
    </xf>
    <xf numFmtId="0" fontId="3" fillId="74" borderId="15" xfId="0" applyFont="1" applyFill="1" applyBorder="1" applyAlignment="1">
      <alignment horizontal="center" vertical="center"/>
    </xf>
    <xf numFmtId="0" fontId="3" fillId="32" borderId="15" xfId="0" applyFont="1" applyFill="1" applyBorder="1" applyAlignment="1">
      <alignment horizontal="center" vertical="center"/>
    </xf>
    <xf numFmtId="0" fontId="47" fillId="74" borderId="0" xfId="0" applyFont="1" applyFill="1" applyAlignment="1">
      <alignment horizontal="center" vertical="center"/>
    </xf>
    <xf numFmtId="0" fontId="47" fillId="32" borderId="0" xfId="0" applyFont="1" applyFill="1" applyAlignment="1">
      <alignment horizontal="center" vertical="center"/>
    </xf>
    <xf numFmtId="0" fontId="47" fillId="0" borderId="0" xfId="0" applyFont="1" applyAlignment="1">
      <alignment horizontal="center" vertical="center"/>
    </xf>
    <xf numFmtId="0" fontId="47" fillId="74" borderId="13" xfId="0" applyFont="1" applyFill="1" applyBorder="1" applyAlignment="1">
      <alignment horizontal="center" vertical="center"/>
    </xf>
    <xf numFmtId="0" fontId="3" fillId="74" borderId="16" xfId="0" applyFont="1" applyFill="1" applyBorder="1" applyAlignment="1">
      <alignment horizontal="center" vertical="center"/>
    </xf>
    <xf numFmtId="0" fontId="3" fillId="75" borderId="15" xfId="0" applyFont="1" applyFill="1" applyBorder="1" applyAlignment="1">
      <alignment horizontal="center" vertical="center"/>
    </xf>
    <xf numFmtId="0" fontId="47" fillId="75" borderId="0" xfId="0" applyFont="1" applyFill="1" applyAlignment="1">
      <alignment horizontal="center" vertical="center"/>
    </xf>
    <xf numFmtId="0" fontId="3" fillId="76" borderId="15" xfId="0" applyFont="1" applyFill="1" applyBorder="1" applyAlignment="1">
      <alignment horizontal="center" vertical="center"/>
    </xf>
    <xf numFmtId="0" fontId="47" fillId="76" borderId="0" xfId="0" applyFont="1" applyFill="1" applyAlignment="1">
      <alignment horizontal="center" vertical="center"/>
    </xf>
    <xf numFmtId="0" fontId="3" fillId="77" borderId="15" xfId="0" applyFont="1" applyFill="1" applyBorder="1" applyAlignment="1">
      <alignment horizontal="center" vertical="center"/>
    </xf>
    <xf numFmtId="0" fontId="47" fillId="77" borderId="0" xfId="0" applyFont="1" applyFill="1" applyAlignment="1">
      <alignment horizontal="center" vertical="center"/>
    </xf>
    <xf numFmtId="0" fontId="3" fillId="61" borderId="15" xfId="0" applyFont="1" applyFill="1" applyBorder="1" applyAlignment="1">
      <alignment horizontal="center" vertical="center"/>
    </xf>
    <xf numFmtId="0" fontId="47" fillId="61" borderId="0" xfId="0" applyFont="1" applyFill="1" applyAlignment="1">
      <alignment horizontal="center" vertical="center"/>
    </xf>
    <xf numFmtId="0" fontId="47" fillId="14" borderId="0" xfId="0" applyFont="1" applyFill="1" applyAlignment="1">
      <alignment horizontal="center" vertical="center"/>
    </xf>
    <xf numFmtId="0" fontId="3" fillId="78" borderId="15" xfId="0" applyFont="1" applyFill="1" applyBorder="1" applyAlignment="1">
      <alignment horizontal="center" vertical="center"/>
    </xf>
    <xf numFmtId="0" fontId="47" fillId="78" borderId="0" xfId="0" applyFont="1" applyFill="1" applyAlignment="1">
      <alignment horizontal="center" vertical="center"/>
    </xf>
    <xf numFmtId="0" fontId="3" fillId="79" borderId="15" xfId="0" applyFont="1" applyFill="1" applyBorder="1" applyAlignment="1">
      <alignment horizontal="center" vertical="center"/>
    </xf>
    <xf numFmtId="0" fontId="47" fillId="79" borderId="0" xfId="0" applyFont="1" applyFill="1" applyAlignment="1">
      <alignment horizontal="center" vertical="center"/>
    </xf>
    <xf numFmtId="0" fontId="3" fillId="26" borderId="13" xfId="0" applyFont="1" applyFill="1" applyBorder="1" applyAlignment="1">
      <alignment horizontal="center" vertical="center"/>
    </xf>
    <xf numFmtId="0" fontId="3" fillId="35" borderId="15" xfId="0" applyFont="1" applyFill="1" applyBorder="1" applyAlignment="1">
      <alignment horizontal="center" vertical="center"/>
    </xf>
    <xf numFmtId="0" fontId="47" fillId="35" borderId="0" xfId="0" applyFont="1" applyFill="1" applyAlignment="1">
      <alignment horizontal="center" vertical="center"/>
    </xf>
    <xf numFmtId="0" fontId="3" fillId="36" borderId="15" xfId="0" applyFont="1" applyFill="1" applyBorder="1" applyAlignment="1">
      <alignment horizontal="center" vertical="center"/>
    </xf>
    <xf numFmtId="0" fontId="47" fillId="36" borderId="0" xfId="0" applyFont="1" applyFill="1" applyAlignment="1">
      <alignment horizontal="center" vertical="center"/>
    </xf>
    <xf numFmtId="0" fontId="47" fillId="35" borderId="13" xfId="0" applyFont="1" applyFill="1" applyBorder="1" applyAlignment="1">
      <alignment horizontal="center" vertical="center"/>
    </xf>
    <xf numFmtId="49" fontId="5" fillId="0" borderId="0" xfId="0" applyNumberFormat="1" applyFont="1" applyAlignment="1">
      <alignment horizontal="center" vertical="center" wrapText="1"/>
    </xf>
    <xf numFmtId="0" fontId="13" fillId="0" borderId="71" xfId="0" applyFont="1" applyBorder="1" applyAlignment="1" applyProtection="1">
      <alignment horizontal="center" vertical="center" wrapText="1"/>
      <protection locked="0"/>
    </xf>
    <xf numFmtId="0" fontId="11" fillId="0" borderId="0" xfId="0" applyFont="1" applyAlignment="1">
      <alignment vertical="center"/>
    </xf>
    <xf numFmtId="49" fontId="14" fillId="0" borderId="74" xfId="0" applyNumberFormat="1" applyFont="1" applyBorder="1" applyAlignment="1">
      <alignment horizontal="center" vertical="center" wrapText="1"/>
    </xf>
    <xf numFmtId="0" fontId="3" fillId="0" borderId="0" xfId="0" applyFont="1" applyAlignment="1">
      <alignment horizontal="left" vertical="center" wrapText="1"/>
    </xf>
    <xf numFmtId="0" fontId="45" fillId="0" borderId="0" xfId="0" applyFont="1"/>
    <xf numFmtId="0" fontId="46" fillId="0" borderId="0" xfId="0" applyFont="1" applyAlignment="1">
      <alignment horizontal="center" vertical="top" wrapText="1"/>
    </xf>
    <xf numFmtId="0" fontId="13" fillId="0" borderId="0" xfId="0" applyFont="1" applyAlignment="1">
      <alignment horizontal="left" vertical="center"/>
    </xf>
    <xf numFmtId="0" fontId="17" fillId="0" borderId="0" xfId="1" applyFont="1" applyAlignment="1">
      <alignment vertical="center"/>
    </xf>
    <xf numFmtId="0" fontId="0" fillId="24" borderId="20" xfId="0" applyFill="1" applyBorder="1" applyAlignment="1" applyProtection="1">
      <alignment horizontal="left" vertical="center"/>
      <protection hidden="1"/>
    </xf>
    <xf numFmtId="0" fontId="19" fillId="14" borderId="13" xfId="0" applyFont="1" applyFill="1"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47" fillId="0" borderId="13" xfId="0" applyFont="1" applyBorder="1" applyAlignment="1" applyProtection="1">
      <alignment horizontal="center" vertical="center" wrapText="1"/>
      <protection locked="0"/>
    </xf>
    <xf numFmtId="0" fontId="0" fillId="0" borderId="13" xfId="0" applyBorder="1" applyAlignment="1" applyProtection="1">
      <alignment horizontal="left" vertical="center"/>
      <protection hidden="1"/>
    </xf>
    <xf numFmtId="3" fontId="0" fillId="0" borderId="0" xfId="0" applyNumberFormat="1" applyAlignment="1" applyProtection="1">
      <alignment horizontal="center" vertical="center"/>
      <protection hidden="1"/>
    </xf>
    <xf numFmtId="0" fontId="0" fillId="0" borderId="6" xfId="0" applyBorder="1"/>
    <xf numFmtId="0" fontId="10" fillId="0" borderId="0" xfId="0" applyFont="1" applyAlignment="1">
      <alignment horizontal="justify" vertical="center" wrapText="1"/>
    </xf>
    <xf numFmtId="0" fontId="13" fillId="0" borderId="13" xfId="0" applyFont="1" applyBorder="1" applyAlignment="1">
      <alignment horizontal="center" vertical="center" wrapText="1"/>
    </xf>
    <xf numFmtId="0" fontId="3" fillId="0" borderId="13" xfId="0" applyFont="1" applyBorder="1" applyAlignment="1">
      <alignment horizontal="center" vertical="center" wrapText="1"/>
    </xf>
    <xf numFmtId="0" fontId="0" fillId="0" borderId="13" xfId="0" applyBorder="1"/>
    <xf numFmtId="0" fontId="5" fillId="0" borderId="19" xfId="0" applyFont="1" applyBorder="1" applyAlignment="1">
      <alignment horizontal="center" vertical="top" wrapText="1"/>
    </xf>
    <xf numFmtId="0" fontId="3" fillId="0" borderId="19" xfId="0" applyFont="1" applyBorder="1" applyAlignment="1">
      <alignment vertical="center"/>
    </xf>
    <xf numFmtId="0" fontId="3" fillId="0" borderId="14" xfId="0" applyFont="1" applyBorder="1" applyAlignment="1">
      <alignment vertical="center"/>
    </xf>
    <xf numFmtId="0" fontId="15" fillId="0" borderId="0" xfId="0" applyFont="1" applyAlignment="1">
      <alignment horizontal="justify" vertical="justify"/>
    </xf>
    <xf numFmtId="0" fontId="0" fillId="14" borderId="0" xfId="0" applyFill="1"/>
    <xf numFmtId="0" fontId="0" fillId="55" borderId="0" xfId="0" applyFill="1"/>
    <xf numFmtId="0" fontId="0" fillId="28" borderId="0" xfId="0" applyFill="1" applyAlignment="1">
      <alignment horizontal="center"/>
    </xf>
    <xf numFmtId="0" fontId="0" fillId="56" borderId="0" xfId="0" applyFill="1" applyAlignment="1">
      <alignment horizontal="center"/>
    </xf>
    <xf numFmtId="0" fontId="0" fillId="21" borderId="0" xfId="0" applyFill="1" applyAlignment="1">
      <alignment horizontal="center"/>
    </xf>
    <xf numFmtId="0" fontId="0" fillId="14" borderId="0" xfId="0" applyFill="1" applyAlignment="1">
      <alignment horizontal="center"/>
    </xf>
    <xf numFmtId="0" fontId="13" fillId="0" borderId="0" xfId="0" applyFont="1" applyAlignment="1">
      <alignment horizontal="left" vertical="center" wrapText="1"/>
    </xf>
    <xf numFmtId="0" fontId="43" fillId="0" borderId="0" xfId="0" applyFont="1"/>
    <xf numFmtId="0" fontId="13" fillId="0" borderId="0" xfId="0" applyFont="1" applyAlignment="1">
      <alignment vertical="center"/>
    </xf>
    <xf numFmtId="0" fontId="14" fillId="0" borderId="0" xfId="0" applyFont="1" applyAlignment="1">
      <alignment wrapText="1"/>
    </xf>
    <xf numFmtId="0" fontId="46" fillId="0" borderId="0" xfId="0" applyFont="1" applyAlignment="1">
      <alignment horizontal="right" vertical="center"/>
    </xf>
    <xf numFmtId="0" fontId="3" fillId="57" borderId="0" xfId="0" applyFont="1" applyFill="1" applyAlignment="1">
      <alignment horizontal="center" vertical="center" wrapText="1"/>
    </xf>
    <xf numFmtId="49" fontId="14" fillId="0" borderId="0" xfId="0" applyNumberFormat="1" applyFont="1" applyAlignment="1">
      <alignment horizontal="center" vertical="center"/>
    </xf>
    <xf numFmtId="0" fontId="44" fillId="14" borderId="0" xfId="0" applyFont="1" applyFill="1"/>
    <xf numFmtId="0" fontId="0" fillId="14" borderId="20" xfId="0" applyFill="1" applyBorder="1" applyAlignment="1">
      <alignment horizontal="center" vertical="center"/>
    </xf>
    <xf numFmtId="49" fontId="3" fillId="0" borderId="67" xfId="0" applyNumberFormat="1" applyFont="1" applyBorder="1" applyAlignment="1">
      <alignment horizontal="center" vertical="center" wrapText="1"/>
    </xf>
    <xf numFmtId="49" fontId="3" fillId="0" borderId="78" xfId="0" applyNumberFormat="1" applyFont="1" applyBorder="1" applyAlignment="1">
      <alignment horizontal="center" vertical="center" wrapText="1"/>
    </xf>
    <xf numFmtId="49" fontId="14" fillId="0" borderId="78" xfId="0" applyNumberFormat="1" applyFont="1" applyBorder="1" applyAlignment="1">
      <alignment horizontal="center" vertical="center" wrapText="1"/>
    </xf>
    <xf numFmtId="0" fontId="0" fillId="0" borderId="0" xfId="0" applyAlignment="1">
      <alignment vertical="top"/>
    </xf>
    <xf numFmtId="49" fontId="3" fillId="0" borderId="13" xfId="0" quotePrefix="1" applyNumberFormat="1" applyFont="1" applyBorder="1" applyAlignment="1">
      <alignment horizontal="center" vertical="center" wrapText="1"/>
    </xf>
    <xf numFmtId="0" fontId="3" fillId="19" borderId="12" xfId="0" applyFont="1" applyFill="1" applyBorder="1" applyAlignment="1">
      <alignment horizontal="center" vertical="center" wrapText="1"/>
    </xf>
    <xf numFmtId="0" fontId="3" fillId="26" borderId="13" xfId="0" applyFont="1" applyFill="1" applyBorder="1" applyAlignment="1">
      <alignment horizontal="center" vertical="center" wrapText="1"/>
    </xf>
    <xf numFmtId="0" fontId="3" fillId="19" borderId="20" xfId="0" applyFont="1" applyFill="1" applyBorder="1" applyAlignment="1">
      <alignment horizontal="center" vertical="center" wrapText="1"/>
    </xf>
    <xf numFmtId="0" fontId="3" fillId="26" borderId="20" xfId="0" applyFont="1" applyFill="1" applyBorder="1" applyAlignment="1">
      <alignment horizontal="center" vertical="center" wrapText="1"/>
    </xf>
    <xf numFmtId="0" fontId="49" fillId="0" borderId="0" xfId="2" applyFont="1" applyAlignment="1">
      <alignment horizontal="justify" vertical="center" wrapText="1"/>
    </xf>
    <xf numFmtId="0" fontId="14" fillId="0" borderId="13" xfId="0" applyFont="1" applyBorder="1" applyAlignment="1">
      <alignment horizontal="center" vertical="center"/>
    </xf>
    <xf numFmtId="3" fontId="0" fillId="0" borderId="0" xfId="0" applyNumberFormat="1"/>
    <xf numFmtId="49" fontId="14" fillId="0" borderId="67" xfId="0" applyNumberFormat="1" applyFont="1" applyBorder="1" applyAlignment="1">
      <alignment horizontal="center" vertical="center" wrapText="1"/>
    </xf>
    <xf numFmtId="0" fontId="14" fillId="0" borderId="19" xfId="0" applyFont="1" applyBorder="1" applyAlignment="1">
      <alignment vertical="center" wrapText="1"/>
    </xf>
    <xf numFmtId="0" fontId="8" fillId="0" borderId="14" xfId="0" applyFont="1" applyBorder="1" applyAlignment="1">
      <alignment vertical="center" wrapText="1"/>
    </xf>
    <xf numFmtId="0" fontId="3" fillId="0" borderId="0" xfId="0" applyFont="1" applyAlignment="1">
      <alignment horizontal="center" wrapText="1"/>
    </xf>
    <xf numFmtId="0" fontId="3" fillId="62" borderId="0" xfId="0" applyFont="1" applyFill="1" applyAlignment="1">
      <alignment vertical="center" wrapText="1"/>
    </xf>
    <xf numFmtId="0" fontId="3" fillId="63" borderId="0" xfId="0" applyFont="1" applyFill="1" applyAlignment="1">
      <alignment vertical="center" wrapText="1"/>
    </xf>
    <xf numFmtId="0" fontId="69" fillId="60" borderId="0" xfId="0" applyFont="1" applyFill="1" applyAlignment="1">
      <alignment wrapText="1"/>
    </xf>
    <xf numFmtId="49" fontId="3" fillId="0" borderId="15" xfId="0" applyNumberFormat="1" applyFont="1" applyBorder="1" applyAlignment="1">
      <alignment horizontal="center" vertical="center" wrapText="1"/>
    </xf>
    <xf numFmtId="0" fontId="19" fillId="55" borderId="0" xfId="0" applyFont="1" applyFill="1" applyAlignment="1">
      <alignment wrapText="1"/>
    </xf>
    <xf numFmtId="0" fontId="70" fillId="0" borderId="0" xfId="0" applyFont="1"/>
    <xf numFmtId="0" fontId="3" fillId="0" borderId="3" xfId="0" applyFont="1" applyBorder="1" applyAlignment="1">
      <alignment horizontal="center" vertical="center" wrapText="1"/>
    </xf>
    <xf numFmtId="49" fontId="14" fillId="0" borderId="21" xfId="0" applyNumberFormat="1" applyFont="1" applyBorder="1" applyAlignment="1">
      <alignment horizontal="center" vertical="center" wrapText="1"/>
    </xf>
    <xf numFmtId="49" fontId="14" fillId="0" borderId="79" xfId="0" applyNumberFormat="1" applyFont="1" applyBorder="1" applyAlignment="1">
      <alignment horizontal="center" vertical="center" wrapText="1"/>
    </xf>
    <xf numFmtId="0" fontId="14" fillId="0" borderId="67" xfId="0" applyFont="1" applyBorder="1" applyAlignment="1">
      <alignment horizontal="center" vertical="center" wrapText="1"/>
    </xf>
    <xf numFmtId="0" fontId="14" fillId="0" borderId="78" xfId="0" applyFont="1" applyBorder="1" applyAlignment="1">
      <alignment horizontal="center" vertical="center" wrapText="1"/>
    </xf>
    <xf numFmtId="0" fontId="0" fillId="65" borderId="0" xfId="0" applyFill="1"/>
    <xf numFmtId="0" fontId="15" fillId="0" borderId="66" xfId="0" applyFont="1" applyBorder="1" applyAlignment="1">
      <alignment vertical="center" wrapText="1"/>
    </xf>
    <xf numFmtId="0" fontId="15" fillId="0" borderId="75" xfId="0" applyFont="1" applyBorder="1" applyAlignment="1">
      <alignment vertical="center" wrapText="1"/>
    </xf>
    <xf numFmtId="0" fontId="42" fillId="0" borderId="0" xfId="0" applyFont="1" applyAlignment="1">
      <alignment horizontal="center" vertical="center"/>
    </xf>
    <xf numFmtId="49" fontId="14" fillId="0" borderId="15" xfId="0" applyNumberFormat="1" applyFont="1" applyBorder="1" applyAlignment="1">
      <alignment horizontal="center" vertical="center" wrapText="1"/>
    </xf>
    <xf numFmtId="0" fontId="11" fillId="0" borderId="14" xfId="0" applyFont="1" applyBorder="1" applyAlignment="1">
      <alignment vertical="center" wrapText="1"/>
    </xf>
    <xf numFmtId="0" fontId="5" fillId="0" borderId="0" xfId="0" applyFont="1" applyAlignment="1">
      <alignment horizontal="center" vertical="center" wrapText="1"/>
    </xf>
    <xf numFmtId="0" fontId="3" fillId="28" borderId="0" xfId="0" applyFont="1" applyFill="1" applyAlignment="1">
      <alignment vertical="center"/>
    </xf>
    <xf numFmtId="0" fontId="3" fillId="14" borderId="0" xfId="0" applyFont="1" applyFill="1" applyAlignment="1">
      <alignment vertical="center"/>
    </xf>
    <xf numFmtId="0" fontId="3" fillId="81" borderId="0" xfId="0" applyFont="1" applyFill="1" applyAlignment="1">
      <alignment vertical="center"/>
    </xf>
    <xf numFmtId="0" fontId="3" fillId="57" borderId="0" xfId="0" applyFont="1" applyFill="1" applyAlignment="1">
      <alignment vertical="center" wrapText="1"/>
    </xf>
    <xf numFmtId="0" fontId="3" fillId="0" borderId="17" xfId="0" applyFont="1" applyBorder="1" applyAlignment="1">
      <alignment horizontal="center" vertical="center" wrapText="1"/>
    </xf>
    <xf numFmtId="0" fontId="19" fillId="0" borderId="0" xfId="0" applyFont="1" applyAlignment="1">
      <alignment horizontal="center" vertical="center"/>
    </xf>
    <xf numFmtId="0" fontId="38" fillId="0" borderId="0" xfId="0" applyFont="1" applyAlignment="1">
      <alignment horizontal="center" vertical="center" wrapText="1"/>
    </xf>
    <xf numFmtId="0" fontId="8" fillId="0" borderId="19" xfId="0" applyFont="1" applyBorder="1" applyAlignment="1">
      <alignment horizontal="left" vertical="center"/>
    </xf>
    <xf numFmtId="0" fontId="15" fillId="0" borderId="14" xfId="0" applyFont="1" applyBorder="1" applyAlignment="1">
      <alignment horizontal="left" vertical="center"/>
    </xf>
    <xf numFmtId="3" fontId="3" fillId="0" borderId="0" xfId="0" applyNumberFormat="1" applyFont="1" applyAlignment="1">
      <alignment horizontal="center" vertical="center" wrapText="1"/>
    </xf>
    <xf numFmtId="0" fontId="5" fillId="0" borderId="0" xfId="0" applyFont="1" applyAlignment="1">
      <alignment horizontal="left" vertical="center"/>
    </xf>
    <xf numFmtId="0" fontId="0" fillId="14" borderId="0" xfId="0" applyFill="1" applyAlignment="1">
      <alignment horizontal="center" vertical="center"/>
    </xf>
    <xf numFmtId="0" fontId="3" fillId="0" borderId="0" xfId="0" applyFont="1" applyAlignment="1">
      <alignment horizontal="justify" wrapText="1"/>
    </xf>
    <xf numFmtId="0" fontId="0" fillId="0" borderId="0" xfId="0" applyAlignment="1">
      <alignment horizontal="right"/>
    </xf>
    <xf numFmtId="0" fontId="3" fillId="55" borderId="0" xfId="0" applyFont="1" applyFill="1" applyAlignment="1">
      <alignment horizontal="justify" vertical="center" wrapText="1"/>
    </xf>
    <xf numFmtId="0" fontId="14" fillId="0" borderId="0" xfId="0" applyFont="1" applyAlignment="1">
      <alignment horizontal="center" vertical="top"/>
    </xf>
    <xf numFmtId="0" fontId="15" fillId="0" borderId="19" xfId="0" applyFont="1" applyBorder="1" applyAlignment="1">
      <alignment horizontal="justify" vertical="center" wrapText="1"/>
    </xf>
    <xf numFmtId="0" fontId="46" fillId="0" borderId="0" xfId="0" applyFont="1"/>
    <xf numFmtId="0" fontId="67" fillId="0" borderId="0" xfId="0" applyFont="1" applyAlignment="1">
      <alignment vertical="center"/>
    </xf>
    <xf numFmtId="49" fontId="14" fillId="0" borderId="82" xfId="0" applyNumberFormat="1" applyFont="1" applyBorder="1" applyAlignment="1">
      <alignment horizontal="center" vertical="center" wrapText="1"/>
    </xf>
    <xf numFmtId="0" fontId="0" fillId="14" borderId="0" xfId="0" applyFill="1" applyAlignment="1">
      <alignment horizontal="right" vertical="center"/>
    </xf>
    <xf numFmtId="0" fontId="0" fillId="14" borderId="0" xfId="0" applyFill="1" applyAlignment="1">
      <alignment horizontal="right"/>
    </xf>
    <xf numFmtId="0" fontId="14" fillId="0" borderId="0" xfId="0" applyFont="1" applyAlignment="1">
      <alignment horizontal="left" vertical="center"/>
    </xf>
    <xf numFmtId="0" fontId="46" fillId="0" borderId="0" xfId="0" applyFont="1" applyAlignment="1">
      <alignment horizontal="right" vertical="center" wrapText="1"/>
    </xf>
    <xf numFmtId="0" fontId="41" fillId="0" borderId="0" xfId="0" applyFont="1" applyAlignment="1">
      <alignment horizontal="center"/>
    </xf>
    <xf numFmtId="0" fontId="3" fillId="0" borderId="15" xfId="0" applyFont="1" applyBorder="1" applyAlignment="1">
      <alignment horizontal="center" vertical="center" wrapText="1"/>
    </xf>
    <xf numFmtId="0" fontId="3" fillId="0" borderId="67" xfId="0" applyFont="1" applyBorder="1" applyAlignment="1">
      <alignment horizontal="center" vertical="center" wrapText="1"/>
    </xf>
    <xf numFmtId="0" fontId="3" fillId="0" borderId="78" xfId="0" applyFont="1" applyBorder="1" applyAlignment="1">
      <alignment horizontal="center" vertical="center" wrapText="1"/>
    </xf>
    <xf numFmtId="0" fontId="3" fillId="14" borderId="0" xfId="0" applyFont="1" applyFill="1" applyAlignment="1">
      <alignment vertical="center" wrapText="1"/>
    </xf>
    <xf numFmtId="49" fontId="3" fillId="0" borderId="0" xfId="0" applyNumberFormat="1" applyFont="1" applyAlignment="1">
      <alignment horizontal="center" vertical="center" wrapText="1"/>
    </xf>
    <xf numFmtId="49" fontId="3" fillId="0" borderId="0" xfId="0" applyNumberFormat="1" applyFont="1" applyAlignment="1">
      <alignment vertical="center" wrapText="1"/>
    </xf>
    <xf numFmtId="0" fontId="9" fillId="0" borderId="0" xfId="0" applyFont="1" applyAlignment="1">
      <alignment horizontal="center" vertical="top" wrapText="1"/>
    </xf>
    <xf numFmtId="9" fontId="13" fillId="0" borderId="0" xfId="3" applyFont="1" applyAlignment="1">
      <alignment horizontal="center" vertical="top" wrapText="1"/>
    </xf>
    <xf numFmtId="0" fontId="3" fillId="0" borderId="0" xfId="0" applyFont="1" applyAlignment="1">
      <alignment horizontal="justify" vertical="center"/>
    </xf>
    <xf numFmtId="0" fontId="14" fillId="0" borderId="0" xfId="0" applyFont="1" applyAlignment="1">
      <alignment horizontal="justify" vertical="center"/>
    </xf>
    <xf numFmtId="0" fontId="3" fillId="14" borderId="0" xfId="0" applyFont="1" applyFill="1" applyAlignment="1">
      <alignment horizontal="right" vertical="center"/>
    </xf>
    <xf numFmtId="49" fontId="3" fillId="0" borderId="20" xfId="0" applyNumberFormat="1" applyFont="1" applyBorder="1" applyAlignment="1">
      <alignment horizontal="center" vertical="center" wrapText="1"/>
    </xf>
    <xf numFmtId="0" fontId="3" fillId="14" borderId="0" xfId="0" applyFont="1" applyFill="1" applyAlignment="1">
      <alignment horizontal="justify" vertical="center"/>
    </xf>
    <xf numFmtId="0" fontId="3" fillId="0" borderId="0" xfId="0" applyFont="1" applyAlignment="1">
      <alignment horizontal="center" vertical="center" textRotation="90" wrapText="1"/>
    </xf>
    <xf numFmtId="0" fontId="13" fillId="0" borderId="17" xfId="0" applyFont="1" applyBorder="1" applyAlignment="1">
      <alignment horizontal="center" vertical="center" textRotation="90" wrapText="1"/>
    </xf>
    <xf numFmtId="0" fontId="3" fillId="0" borderId="0" xfId="0" applyFont="1" applyAlignment="1">
      <alignment horizontal="right" vertical="center"/>
    </xf>
    <xf numFmtId="0" fontId="0" fillId="82" borderId="0" xfId="0" applyFill="1"/>
    <xf numFmtId="0" fontId="0" fillId="11" borderId="0" xfId="0" applyFill="1" applyAlignment="1">
      <alignment wrapText="1"/>
    </xf>
    <xf numFmtId="0" fontId="3" fillId="23" borderId="0" xfId="0" applyFont="1" applyFill="1" applyAlignment="1">
      <alignment vertical="center" wrapText="1"/>
    </xf>
    <xf numFmtId="0" fontId="3" fillId="83" borderId="0" xfId="0" applyFont="1" applyFill="1" applyAlignment="1">
      <alignment vertical="center" wrapText="1"/>
    </xf>
    <xf numFmtId="0" fontId="3" fillId="11" borderId="0" xfId="0" applyFont="1" applyFill="1" applyAlignment="1">
      <alignment vertical="center" wrapText="1"/>
    </xf>
    <xf numFmtId="0" fontId="3" fillId="11" borderId="0" xfId="0" applyFont="1" applyFill="1" applyAlignment="1">
      <alignment horizontal="justify" vertical="center"/>
    </xf>
    <xf numFmtId="0" fontId="29" fillId="0" borderId="0" xfId="0" applyFont="1" applyAlignment="1">
      <alignment vertical="center"/>
    </xf>
    <xf numFmtId="0" fontId="21" fillId="0" borderId="19" xfId="0" applyFont="1" applyBorder="1"/>
    <xf numFmtId="0" fontId="9" fillId="0" borderId="19" xfId="0" applyFont="1" applyBorder="1" applyAlignment="1">
      <alignment vertical="center"/>
    </xf>
    <xf numFmtId="0" fontId="9" fillId="0" borderId="14" xfId="0" applyFont="1" applyBorder="1" applyAlignment="1">
      <alignment vertical="center"/>
    </xf>
    <xf numFmtId="0" fontId="3" fillId="50" borderId="0" xfId="0" applyFont="1" applyFill="1" applyAlignment="1">
      <alignment horizontal="center" vertical="center"/>
    </xf>
    <xf numFmtId="0" fontId="3" fillId="84" borderId="0" xfId="0" applyFont="1" applyFill="1" applyAlignment="1">
      <alignment horizontal="center" vertical="center"/>
    </xf>
    <xf numFmtId="0" fontId="3" fillId="80" borderId="0" xfId="0" applyFont="1" applyFill="1" applyAlignment="1">
      <alignment horizontal="center" vertical="center"/>
    </xf>
    <xf numFmtId="0" fontId="3" fillId="28" borderId="0" xfId="0" applyFont="1" applyFill="1" applyAlignment="1">
      <alignment horizontal="center" vertical="center"/>
    </xf>
    <xf numFmtId="0" fontId="9" fillId="0" borderId="0" xfId="0" applyFont="1" applyAlignment="1">
      <alignment horizontal="center"/>
    </xf>
    <xf numFmtId="0" fontId="7" fillId="0" borderId="0" xfId="1" applyFont="1" applyAlignment="1">
      <alignment vertical="center" wrapText="1"/>
    </xf>
    <xf numFmtId="0" fontId="6" fillId="0" borderId="0" xfId="0" applyFont="1" applyAlignment="1">
      <alignment horizontal="right" vertical="center"/>
    </xf>
    <xf numFmtId="0" fontId="48" fillId="0" borderId="0" xfId="1" applyFont="1" applyAlignment="1">
      <alignment vertical="center" wrapText="1"/>
    </xf>
    <xf numFmtId="0" fontId="15" fillId="0" borderId="19" xfId="0" applyFont="1" applyBorder="1" applyAlignment="1">
      <alignment horizontal="justify" vertical="top" wrapText="1"/>
    </xf>
    <xf numFmtId="0" fontId="14" fillId="0" borderId="20" xfId="0" applyFont="1" applyBorder="1" applyAlignment="1">
      <alignment horizontal="center" vertical="center" wrapText="1"/>
    </xf>
    <xf numFmtId="0" fontId="5" fillId="0" borderId="0" xfId="0" applyFont="1" applyAlignment="1">
      <alignment horizontal="justify" vertical="center"/>
    </xf>
    <xf numFmtId="0" fontId="14" fillId="0" borderId="0" xfId="0" applyFont="1" applyAlignment="1">
      <alignment horizontal="justify" vertical="top" wrapText="1"/>
    </xf>
    <xf numFmtId="0" fontId="0" fillId="0" borderId="13" xfId="0" applyBorder="1" applyAlignment="1">
      <alignment wrapText="1"/>
    </xf>
    <xf numFmtId="0" fontId="60" fillId="0" borderId="13" xfId="0" applyFont="1" applyBorder="1" applyAlignment="1">
      <alignment horizontal="center" wrapText="1"/>
    </xf>
    <xf numFmtId="0" fontId="0" fillId="14" borderId="13" xfId="0" applyFill="1" applyBorder="1" applyAlignment="1">
      <alignment horizontal="left" wrapText="1"/>
    </xf>
    <xf numFmtId="0" fontId="69" fillId="85" borderId="13" xfId="0" applyFont="1" applyFill="1" applyBorder="1" applyAlignment="1">
      <alignment horizontal="center" vertical="center"/>
    </xf>
    <xf numFmtId="0" fontId="25" fillId="3" borderId="18" xfId="0" applyFont="1" applyFill="1" applyBorder="1" applyAlignment="1">
      <alignment vertical="center"/>
    </xf>
    <xf numFmtId="0" fontId="27" fillId="3" borderId="18" xfId="0" applyFont="1" applyFill="1" applyBorder="1" applyAlignment="1">
      <alignment wrapText="1"/>
    </xf>
    <xf numFmtId="0" fontId="19" fillId="3" borderId="18" xfId="0" applyFont="1" applyFill="1" applyBorder="1" applyAlignment="1">
      <alignment wrapText="1"/>
    </xf>
    <xf numFmtId="0" fontId="3" fillId="3" borderId="18" xfId="0" applyFont="1" applyFill="1" applyBorder="1" applyAlignment="1">
      <alignment wrapText="1"/>
    </xf>
    <xf numFmtId="0" fontId="25" fillId="3" borderId="18" xfId="0" applyFont="1" applyFill="1" applyBorder="1" applyAlignment="1">
      <alignment wrapText="1"/>
    </xf>
    <xf numFmtId="0" fontId="25" fillId="3" borderId="0" xfId="0" applyFont="1" applyFill="1" applyAlignment="1">
      <alignment wrapText="1"/>
    </xf>
    <xf numFmtId="0" fontId="12" fillId="3" borderId="0" xfId="0" applyFont="1" applyFill="1" applyAlignment="1">
      <alignment wrapText="1"/>
    </xf>
    <xf numFmtId="0" fontId="26" fillId="3" borderId="0" xfId="0" applyFont="1" applyFill="1" applyAlignment="1">
      <alignment wrapText="1"/>
    </xf>
    <xf numFmtId="0" fontId="5" fillId="3" borderId="0" xfId="0" applyFont="1" applyFill="1" applyAlignment="1">
      <alignment wrapText="1"/>
    </xf>
    <xf numFmtId="0" fontId="27" fillId="3" borderId="0" xfId="0" applyFont="1" applyFill="1" applyAlignment="1">
      <alignment wrapText="1"/>
    </xf>
    <xf numFmtId="0" fontId="19" fillId="3" borderId="0" xfId="0" applyFont="1" applyFill="1" applyAlignment="1">
      <alignment wrapText="1"/>
    </xf>
    <xf numFmtId="0" fontId="3" fillId="3" borderId="0" xfId="0" applyFont="1" applyFill="1" applyAlignment="1">
      <alignment wrapText="1"/>
    </xf>
    <xf numFmtId="0" fontId="5" fillId="0" borderId="0" xfId="0" applyFont="1"/>
    <xf numFmtId="0" fontId="14" fillId="0" borderId="32" xfId="0" applyFont="1" applyBorder="1"/>
    <xf numFmtId="0" fontId="14" fillId="0" borderId="33" xfId="0" applyFont="1" applyBorder="1"/>
    <xf numFmtId="0" fontId="9" fillId="59" borderId="0" xfId="0" applyFont="1" applyFill="1"/>
    <xf numFmtId="0" fontId="9" fillId="0" borderId="32" xfId="0" applyFont="1" applyBorder="1"/>
    <xf numFmtId="0" fontId="9" fillId="0" borderId="33" xfId="0" applyFont="1" applyBorder="1" applyAlignment="1">
      <alignment horizontal="justify"/>
    </xf>
    <xf numFmtId="0" fontId="9" fillId="0" borderId="0" xfId="0" applyFont="1" applyAlignment="1">
      <alignment horizontal="justify"/>
    </xf>
    <xf numFmtId="0" fontId="14" fillId="0" borderId="0" xfId="0" applyFont="1" applyAlignment="1">
      <alignment vertical="top" wrapText="1"/>
    </xf>
    <xf numFmtId="0" fontId="11" fillId="0" borderId="8" xfId="0" applyFont="1" applyBorder="1" applyAlignment="1">
      <alignment wrapText="1"/>
    </xf>
    <xf numFmtId="0" fontId="11" fillId="0" borderId="10" xfId="0" applyFont="1" applyBorder="1" applyAlignment="1">
      <alignment wrapText="1"/>
    </xf>
    <xf numFmtId="0" fontId="41" fillId="0" borderId="22" xfId="0" applyFont="1" applyBorder="1"/>
    <xf numFmtId="0" fontId="41" fillId="0" borderId="18" xfId="0" applyFont="1" applyBorder="1"/>
    <xf numFmtId="0" fontId="41" fillId="0" borderId="23" xfId="0" applyFont="1" applyBorder="1"/>
    <xf numFmtId="0" fontId="41" fillId="0" borderId="27" xfId="0" applyFont="1" applyBorder="1"/>
    <xf numFmtId="0" fontId="41" fillId="0" borderId="28" xfId="0" applyFont="1" applyBorder="1"/>
    <xf numFmtId="0" fontId="41" fillId="0" borderId="24" xfId="0" applyFont="1" applyBorder="1"/>
    <xf numFmtId="0" fontId="41" fillId="0" borderId="25" xfId="0" applyFont="1" applyBorder="1"/>
    <xf numFmtId="0" fontId="41" fillId="0" borderId="26" xfId="0" applyFont="1" applyBorder="1"/>
    <xf numFmtId="0" fontId="15" fillId="0" borderId="19" xfId="0" applyFont="1" applyBorder="1" applyAlignment="1">
      <alignment vertical="center" wrapText="1"/>
    </xf>
    <xf numFmtId="0" fontId="15" fillId="0" borderId="14" xfId="0" applyFont="1" applyBorder="1" applyAlignment="1">
      <alignment horizontal="justify" vertical="center" wrapText="1"/>
    </xf>
    <xf numFmtId="0" fontId="59" fillId="0" borderId="0" xfId="0" applyFont="1"/>
    <xf numFmtId="0" fontId="59" fillId="0" borderId="0" xfId="0" applyFont="1" applyAlignment="1">
      <alignment vertical="center"/>
    </xf>
    <xf numFmtId="0" fontId="62" fillId="0" borderId="0" xfId="0" applyFont="1" applyAlignment="1">
      <alignment vertical="center"/>
    </xf>
    <xf numFmtId="0" fontId="74" fillId="0" borderId="0" xfId="0" applyFont="1" applyAlignment="1">
      <alignment vertical="center"/>
    </xf>
    <xf numFmtId="3" fontId="0" fillId="0" borderId="0" xfId="0" applyNumberFormat="1" applyAlignment="1">
      <alignment horizontal="center"/>
    </xf>
    <xf numFmtId="0" fontId="3" fillId="19" borderId="17" xfId="0" applyFont="1" applyFill="1" applyBorder="1" applyAlignment="1">
      <alignment horizontal="center" vertical="center"/>
    </xf>
    <xf numFmtId="0" fontId="3" fillId="0" borderId="0" xfId="0" applyFont="1" applyAlignment="1">
      <alignment vertical="center" textRotation="90"/>
    </xf>
    <xf numFmtId="0" fontId="3" fillId="17" borderId="0" xfId="0" applyFont="1" applyFill="1" applyAlignment="1">
      <alignment horizontal="center" vertical="center"/>
    </xf>
    <xf numFmtId="0" fontId="0" fillId="24" borderId="17" xfId="0" applyFill="1" applyBorder="1" applyAlignment="1">
      <alignment horizontal="center" vertical="center"/>
    </xf>
    <xf numFmtId="0" fontId="0" fillId="24" borderId="17" xfId="0" applyFill="1" applyBorder="1" applyAlignment="1">
      <alignment horizontal="center" vertical="center" textRotation="90"/>
    </xf>
    <xf numFmtId="0" fontId="3" fillId="23" borderId="0" xfId="0" applyFont="1" applyFill="1" applyAlignment="1">
      <alignment horizontal="center" vertical="center"/>
    </xf>
    <xf numFmtId="0" fontId="0" fillId="0" borderId="80" xfId="0" applyBorder="1" applyAlignment="1">
      <alignment horizontal="left" wrapText="1"/>
    </xf>
    <xf numFmtId="0" fontId="67" fillId="87" borderId="13" xfId="0" applyFont="1" applyFill="1" applyBorder="1" applyAlignment="1">
      <alignment horizontal="center" vertical="center" wrapText="1"/>
    </xf>
    <xf numFmtId="0" fontId="67" fillId="87" borderId="73" xfId="0" applyFont="1" applyFill="1" applyBorder="1" applyAlignment="1">
      <alignment horizontal="center" vertical="center" wrapText="1"/>
    </xf>
    <xf numFmtId="3" fontId="44" fillId="0" borderId="0" xfId="0" applyNumberFormat="1" applyFont="1"/>
    <xf numFmtId="0" fontId="75" fillId="14" borderId="0" xfId="0" applyFont="1" applyFill="1" applyProtection="1">
      <protection hidden="1"/>
    </xf>
    <xf numFmtId="0" fontId="3" fillId="87" borderId="13" xfId="0" applyFont="1" applyFill="1" applyBorder="1" applyAlignment="1">
      <alignment horizontal="center" vertical="center" wrapText="1"/>
    </xf>
    <xf numFmtId="0" fontId="75" fillId="0" borderId="0" xfId="0" applyFont="1" applyProtection="1">
      <protection hidden="1"/>
    </xf>
    <xf numFmtId="0" fontId="75" fillId="0" borderId="0" xfId="0" applyFont="1" applyAlignment="1" applyProtection="1">
      <alignment wrapText="1"/>
      <protection hidden="1"/>
    </xf>
    <xf numFmtId="0" fontId="5" fillId="28" borderId="0" xfId="0" applyFont="1" applyFill="1" applyAlignment="1">
      <alignment horizontal="center" vertical="center"/>
    </xf>
    <xf numFmtId="0" fontId="5" fillId="28" borderId="0" xfId="0" applyFont="1" applyFill="1" applyAlignment="1">
      <alignment horizontal="center" vertical="center" wrapText="1"/>
    </xf>
    <xf numFmtId="0" fontId="1" fillId="28" borderId="0" xfId="0" applyFont="1" applyFill="1" applyAlignment="1">
      <alignment horizontal="center" wrapText="1"/>
    </xf>
    <xf numFmtId="0" fontId="5" fillId="88" borderId="0" xfId="0" applyFont="1" applyFill="1" applyAlignment="1">
      <alignment vertical="center"/>
    </xf>
    <xf numFmtId="0" fontId="76" fillId="88" borderId="0" xfId="0" applyFont="1" applyFill="1"/>
    <xf numFmtId="0" fontId="3" fillId="16" borderId="15" xfId="0" applyFont="1" applyFill="1" applyBorder="1" applyAlignment="1">
      <alignment horizontal="center" vertical="center"/>
    </xf>
    <xf numFmtId="3" fontId="3" fillId="0" borderId="0" xfId="0" applyNumberFormat="1" applyFont="1" applyAlignment="1">
      <alignment horizontal="center" vertical="center"/>
    </xf>
    <xf numFmtId="0" fontId="3" fillId="40" borderId="17" xfId="0" applyFont="1" applyFill="1" applyBorder="1" applyAlignment="1">
      <alignment horizontal="center" vertical="center"/>
    </xf>
    <xf numFmtId="0" fontId="66" fillId="0" borderId="0" xfId="0" applyFont="1" applyAlignment="1">
      <alignment vertical="center"/>
    </xf>
    <xf numFmtId="0" fontId="0" fillId="34" borderId="16" xfId="0" applyFill="1" applyBorder="1" applyAlignment="1">
      <alignment horizontal="center" vertical="center"/>
    </xf>
    <xf numFmtId="0" fontId="65" fillId="34" borderId="16" xfId="0" applyFont="1" applyFill="1" applyBorder="1" applyAlignment="1">
      <alignment horizontal="center" vertical="center"/>
    </xf>
    <xf numFmtId="0" fontId="65" fillId="27" borderId="17" xfId="0" applyFont="1" applyFill="1" applyBorder="1" applyAlignment="1">
      <alignment horizontal="center" vertical="center"/>
    </xf>
    <xf numFmtId="0" fontId="72" fillId="27" borderId="17" xfId="0" applyFont="1" applyFill="1" applyBorder="1" applyAlignment="1">
      <alignment horizontal="center" vertical="center" wrapText="1"/>
    </xf>
    <xf numFmtId="0" fontId="3" fillId="10" borderId="13" xfId="0" applyFont="1" applyFill="1" applyBorder="1" applyAlignment="1">
      <alignment horizontal="center" vertical="center"/>
    </xf>
    <xf numFmtId="0" fontId="3" fillId="84" borderId="13" xfId="0" applyFont="1" applyFill="1" applyBorder="1" applyAlignment="1">
      <alignment horizontal="center" vertical="center"/>
    </xf>
    <xf numFmtId="0" fontId="3" fillId="80" borderId="13" xfId="0" applyFont="1" applyFill="1" applyBorder="1" applyAlignment="1">
      <alignment horizontal="center" vertical="center"/>
    </xf>
    <xf numFmtId="0" fontId="3" fillId="28" borderId="13" xfId="0" applyFont="1" applyFill="1" applyBorder="1" applyAlignment="1">
      <alignment horizontal="center" vertical="center"/>
    </xf>
    <xf numFmtId="0" fontId="3" fillId="10" borderId="73" xfId="0" applyFont="1" applyFill="1" applyBorder="1" applyAlignment="1">
      <alignment horizontal="center" vertical="center"/>
    </xf>
    <xf numFmtId="0" fontId="3" fillId="10" borderId="11" xfId="0" applyFont="1" applyFill="1" applyBorder="1" applyAlignment="1">
      <alignment horizontal="center" vertical="center"/>
    </xf>
    <xf numFmtId="0" fontId="3" fillId="89" borderId="73" xfId="0" applyFont="1" applyFill="1" applyBorder="1" applyAlignment="1">
      <alignment horizontal="center" vertical="center"/>
    </xf>
    <xf numFmtId="20" fontId="77" fillId="61" borderId="11" xfId="0" applyNumberFormat="1" applyFont="1" applyFill="1" applyBorder="1" applyAlignment="1">
      <alignment horizontal="center" vertical="center"/>
    </xf>
    <xf numFmtId="46" fontId="77" fillId="61" borderId="3" xfId="0" applyNumberFormat="1" applyFont="1" applyFill="1" applyBorder="1" applyAlignment="1">
      <alignment horizontal="center" vertical="center"/>
    </xf>
    <xf numFmtId="0" fontId="77" fillId="61" borderId="3" xfId="0" applyFont="1" applyFill="1" applyBorder="1" applyAlignment="1">
      <alignment horizontal="center" vertical="center"/>
    </xf>
    <xf numFmtId="0" fontId="69" fillId="61" borderId="3" xfId="0" applyFont="1" applyFill="1" applyBorder="1"/>
    <xf numFmtId="0" fontId="77" fillId="61" borderId="0" xfId="0" applyFont="1" applyFill="1" applyAlignment="1">
      <alignment horizontal="center" vertical="center"/>
    </xf>
    <xf numFmtId="0" fontId="14" fillId="61" borderId="13" xfId="0" applyFont="1" applyFill="1" applyBorder="1" applyAlignment="1">
      <alignment horizontal="center" vertical="center" wrapText="1"/>
    </xf>
    <xf numFmtId="20" fontId="77" fillId="61" borderId="19" xfId="0" applyNumberFormat="1" applyFont="1" applyFill="1" applyBorder="1" applyAlignment="1">
      <alignment horizontal="center" vertical="center"/>
    </xf>
    <xf numFmtId="46" fontId="77" fillId="61" borderId="0" xfId="0" applyNumberFormat="1" applyFont="1" applyFill="1" applyAlignment="1">
      <alignment horizontal="center" vertical="center"/>
    </xf>
    <xf numFmtId="0" fontId="69" fillId="61" borderId="0" xfId="0" applyFont="1" applyFill="1"/>
    <xf numFmtId="46" fontId="77" fillId="61" borderId="6" xfId="0" applyNumberFormat="1" applyFont="1" applyFill="1" applyBorder="1" applyAlignment="1">
      <alignment horizontal="center" vertical="center"/>
    </xf>
    <xf numFmtId="0" fontId="77" fillId="61" borderId="6" xfId="0" applyFont="1" applyFill="1" applyBorder="1" applyAlignment="1">
      <alignment horizontal="center" vertical="center"/>
    </xf>
    <xf numFmtId="0" fontId="69" fillId="61" borderId="6" xfId="0" applyFont="1" applyFill="1" applyBorder="1"/>
    <xf numFmtId="0" fontId="69" fillId="61" borderId="20" xfId="0" applyFont="1" applyFill="1" applyBorder="1" applyAlignment="1">
      <alignment horizontal="center" vertical="center"/>
    </xf>
    <xf numFmtId="0" fontId="69" fillId="61" borderId="13" xfId="0" applyFont="1" applyFill="1" applyBorder="1" applyAlignment="1">
      <alignment horizontal="center" vertical="center"/>
    </xf>
    <xf numFmtId="0" fontId="69" fillId="11" borderId="20" xfId="0" applyFont="1" applyFill="1" applyBorder="1" applyAlignment="1" applyProtection="1">
      <alignment horizontal="center" vertical="center" wrapText="1"/>
      <protection hidden="1"/>
    </xf>
    <xf numFmtId="0" fontId="3" fillId="0" borderId="11" xfId="0" applyFont="1" applyBorder="1" applyAlignment="1">
      <alignment horizontal="center" vertical="center"/>
    </xf>
    <xf numFmtId="0" fontId="59" fillId="0" borderId="0" xfId="0" applyFont="1" applyAlignment="1">
      <alignment vertical="center" wrapText="1"/>
    </xf>
    <xf numFmtId="0" fontId="44" fillId="11" borderId="0" xfId="0" applyFont="1" applyFill="1"/>
    <xf numFmtId="0" fontId="76" fillId="28" borderId="0" xfId="0" applyFont="1" applyFill="1" applyAlignment="1">
      <alignment horizontal="center"/>
    </xf>
    <xf numFmtId="0" fontId="1" fillId="28" borderId="0" xfId="0" applyFont="1" applyFill="1" applyAlignment="1">
      <alignment horizontal="center"/>
    </xf>
    <xf numFmtId="0" fontId="3" fillId="0" borderId="19" xfId="0" applyFont="1" applyBorder="1" applyAlignment="1">
      <alignment horizontal="justify" vertical="center" wrapText="1"/>
    </xf>
    <xf numFmtId="0" fontId="3" fillId="0" borderId="0" xfId="0" applyFont="1" applyAlignment="1" applyProtection="1">
      <alignment horizontal="center" vertical="center" wrapText="1"/>
      <protection locked="0"/>
    </xf>
    <xf numFmtId="0" fontId="9" fillId="0" borderId="0" xfId="4" applyFont="1" applyAlignment="1" applyProtection="1">
      <alignment wrapText="1"/>
      <protection locked="0"/>
    </xf>
    <xf numFmtId="0" fontId="9" fillId="0" borderId="0" xfId="0" applyFont="1" applyAlignment="1" applyProtection="1">
      <alignment wrapText="1"/>
      <protection locked="0"/>
    </xf>
    <xf numFmtId="0" fontId="26" fillId="0" borderId="0" xfId="0" applyFont="1" applyAlignment="1" applyProtection="1">
      <alignment horizontal="center" vertical="center"/>
      <protection locked="0"/>
    </xf>
    <xf numFmtId="0" fontId="3" fillId="0" borderId="0" xfId="0" applyFont="1" applyAlignment="1" applyProtection="1">
      <alignment wrapText="1"/>
      <protection locked="0"/>
    </xf>
    <xf numFmtId="0" fontId="5" fillId="0" borderId="0" xfId="0" applyFont="1" applyAlignment="1" applyProtection="1">
      <alignment horizontal="center" vertical="top" wrapText="1"/>
      <protection locked="0"/>
    </xf>
    <xf numFmtId="0" fontId="3" fillId="0" borderId="0" xfId="0" applyFont="1" applyAlignment="1" applyProtection="1">
      <alignment vertical="center"/>
      <protection locked="0"/>
    </xf>
    <xf numFmtId="0" fontId="78" fillId="90" borderId="13" xfId="0" applyFont="1" applyFill="1" applyBorder="1" applyAlignment="1">
      <alignment horizontal="center"/>
    </xf>
    <xf numFmtId="0" fontId="78" fillId="90" borderId="15" xfId="0" applyFont="1" applyFill="1" applyBorder="1" applyAlignment="1">
      <alignment horizontal="center"/>
    </xf>
    <xf numFmtId="49" fontId="0" fillId="0" borderId="13" xfId="0" applyNumberFormat="1" applyBorder="1" applyAlignment="1">
      <alignment horizontal="center" vertical="center"/>
    </xf>
    <xf numFmtId="164" fontId="0" fillId="0" borderId="15" xfId="0" applyNumberFormat="1" applyBorder="1" applyAlignment="1">
      <alignment horizontal="center" vertical="center"/>
    </xf>
    <xf numFmtId="0" fontId="0" fillId="0" borderId="13" xfId="0" applyBorder="1" applyAlignment="1">
      <alignment horizontal="center" vertical="center"/>
    </xf>
    <xf numFmtId="0" fontId="3" fillId="0" borderId="72" xfId="0" applyFont="1" applyBorder="1" applyAlignment="1">
      <alignment vertical="center" wrapText="1"/>
    </xf>
    <xf numFmtId="0" fontId="0" fillId="8" borderId="0" xfId="0" applyFill="1" applyAlignment="1">
      <alignment horizontal="center"/>
    </xf>
    <xf numFmtId="49" fontId="0" fillId="0" borderId="13" xfId="0" applyNumberFormat="1" applyBorder="1" applyAlignment="1">
      <alignment horizontal="center" vertical="top"/>
    </xf>
    <xf numFmtId="0" fontId="4" fillId="0" borderId="0" xfId="0" applyFont="1" applyAlignment="1">
      <alignment horizontal="center" wrapText="1"/>
    </xf>
    <xf numFmtId="0" fontId="50" fillId="0" borderId="0" xfId="1" applyFont="1" applyAlignment="1">
      <alignment horizontal="justify"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5" fillId="0" borderId="84" xfId="0" applyFont="1" applyBorder="1" applyAlignment="1">
      <alignment horizontal="center" vertical="center" wrapText="1"/>
    </xf>
    <xf numFmtId="0" fontId="1" fillId="0" borderId="2" xfId="0" applyFont="1" applyBorder="1"/>
    <xf numFmtId="0" fontId="1" fillId="0" borderId="1" xfId="0" applyFont="1" applyBorder="1"/>
    <xf numFmtId="0" fontId="14" fillId="0" borderId="6" xfId="0" applyFont="1" applyBorder="1" applyAlignment="1" applyProtection="1">
      <alignment horizontal="center" vertical="center" wrapText="1"/>
      <protection locked="0"/>
    </xf>
    <xf numFmtId="0" fontId="3" fillId="0" borderId="0" xfId="0" applyFont="1" applyAlignment="1">
      <alignment horizontal="justify" vertical="center" wrapText="1"/>
    </xf>
    <xf numFmtId="0" fontId="9" fillId="0" borderId="0" xfId="4" applyFont="1"/>
    <xf numFmtId="0" fontId="14" fillId="0" borderId="0" xfId="0" applyFont="1" applyAlignment="1">
      <alignment horizontal="justify"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4" fillId="0" borderId="0" xfId="0" applyFont="1" applyAlignment="1" applyProtection="1">
      <alignment horizontal="justify" vertical="center" wrapText="1"/>
      <protection locked="0"/>
    </xf>
    <xf numFmtId="0" fontId="3" fillId="0" borderId="13" xfId="0" applyFont="1" applyBorder="1" applyAlignment="1">
      <alignment horizontal="center" vertical="center" wrapText="1"/>
    </xf>
    <xf numFmtId="0" fontId="0" fillId="0" borderId="0" xfId="0"/>
    <xf numFmtId="0" fontId="14" fillId="0" borderId="16" xfId="0" applyFont="1" applyBorder="1" applyAlignment="1" applyProtection="1">
      <alignment horizontal="center" vertical="center" wrapText="1"/>
      <protection locked="0"/>
    </xf>
    <xf numFmtId="0" fontId="3" fillId="0" borderId="0" xfId="0" applyFont="1" applyAlignment="1">
      <alignment vertical="center" wrapText="1"/>
    </xf>
    <xf numFmtId="0" fontId="3" fillId="0" borderId="0" xfId="7" applyFont="1" applyAlignment="1">
      <alignment horizontal="justify" vertical="center" wrapText="1"/>
    </xf>
    <xf numFmtId="0" fontId="27" fillId="3" borderId="0" xfId="0" applyFont="1" applyFill="1" applyAlignment="1">
      <alignment horizontal="justify" vertical="center" wrapText="1"/>
    </xf>
    <xf numFmtId="0" fontId="3"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13" fillId="0" borderId="13" xfId="0" applyFont="1" applyBorder="1" applyAlignment="1">
      <alignment horizontal="center" vertical="center" wrapText="1"/>
    </xf>
    <xf numFmtId="0" fontId="14" fillId="0" borderId="0" xfId="0" applyFont="1" applyAlignment="1" applyProtection="1">
      <alignment horizontal="justify" vertical="center" wrapText="1"/>
      <protection hidden="1"/>
    </xf>
    <xf numFmtId="0" fontId="7" fillId="0" borderId="0" xfId="2" applyFont="1" applyAlignment="1">
      <alignment horizontal="right" vertical="center" wrapText="1"/>
    </xf>
    <xf numFmtId="0" fontId="27" fillId="3" borderId="25" xfId="0" applyFont="1" applyFill="1" applyBorder="1" applyAlignment="1">
      <alignment horizontal="justify" vertical="center" wrapText="1"/>
    </xf>
    <xf numFmtId="0" fontId="0" fillId="0" borderId="25" xfId="0" applyBorder="1"/>
    <xf numFmtId="0" fontId="5" fillId="0" borderId="84" xfId="4" applyFont="1" applyBorder="1" applyAlignment="1" applyProtection="1">
      <alignment horizontal="center" vertical="center" wrapText="1"/>
      <protection locked="0"/>
    </xf>
    <xf numFmtId="0" fontId="1" fillId="0" borderId="1" xfId="0" applyFont="1" applyBorder="1" applyProtection="1">
      <protection locked="0"/>
    </xf>
    <xf numFmtId="0" fontId="1" fillId="0" borderId="2" xfId="0" applyFont="1" applyBorder="1" applyProtection="1">
      <protection locked="0"/>
    </xf>
    <xf numFmtId="0" fontId="5" fillId="0" borderId="84" xfId="4" applyFont="1" applyBorder="1" applyAlignment="1">
      <alignment horizontal="center" vertical="center" wrapText="1"/>
    </xf>
    <xf numFmtId="0" fontId="4" fillId="0" borderId="0" xfId="4" applyFont="1" applyAlignment="1">
      <alignment horizontal="center" vertical="center" wrapText="1"/>
    </xf>
    <xf numFmtId="0" fontId="0" fillId="0" borderId="16" xfId="0" applyBorder="1" applyProtection="1">
      <protection locked="0"/>
    </xf>
    <xf numFmtId="0" fontId="12" fillId="2" borderId="95" xfId="0" applyFont="1" applyFill="1" applyBorder="1" applyAlignment="1">
      <alignment horizontal="center" vertical="center" wrapText="1"/>
    </xf>
    <xf numFmtId="0" fontId="0" fillId="0" borderId="9" xfId="0" applyBorder="1"/>
    <xf numFmtId="0" fontId="0" fillId="0" borderId="10" xfId="0" applyBorder="1"/>
    <xf numFmtId="0" fontId="9" fillId="0" borderId="0" xfId="0" applyFont="1"/>
    <xf numFmtId="0" fontId="0" fillId="0" borderId="6" xfId="0" applyBorder="1" applyProtection="1">
      <protection locked="0"/>
    </xf>
    <xf numFmtId="0" fontId="28" fillId="0" borderId="0" xfId="0" applyFont="1" applyAlignment="1">
      <alignment horizontal="center" vertical="center" wrapText="1"/>
    </xf>
    <xf numFmtId="0" fontId="12" fillId="2" borderId="85" xfId="0" applyFont="1" applyFill="1" applyBorder="1" applyAlignment="1">
      <alignment horizontal="center" vertical="center" wrapText="1"/>
    </xf>
    <xf numFmtId="0" fontId="0" fillId="0" borderId="38" xfId="0" applyBorder="1"/>
    <xf numFmtId="0" fontId="0" fillId="0" borderId="39" xfId="0" applyBorder="1"/>
    <xf numFmtId="0" fontId="11" fillId="0" borderId="48" xfId="0" applyFont="1" applyBorder="1" applyAlignment="1">
      <alignment horizontal="center" vertical="center" wrapText="1"/>
    </xf>
    <xf numFmtId="0" fontId="0" fillId="0" borderId="48" xfId="0" applyBorder="1"/>
    <xf numFmtId="0" fontId="11" fillId="0" borderId="106" xfId="0" applyFont="1" applyBorder="1" applyAlignment="1">
      <alignment horizontal="center" vertical="center" wrapText="1"/>
    </xf>
    <xf numFmtId="0" fontId="0" fillId="0" borderId="18" xfId="0" applyBorder="1"/>
    <xf numFmtId="0" fontId="0" fillId="0" borderId="23" xfId="0" applyBorder="1"/>
    <xf numFmtId="0" fontId="14" fillId="0" borderId="13" xfId="0" applyFont="1" applyBorder="1" applyAlignment="1">
      <alignment horizontal="center" vertical="center" wrapText="1"/>
    </xf>
    <xf numFmtId="0" fontId="0" fillId="0" borderId="16" xfId="0" applyBorder="1"/>
    <xf numFmtId="0" fontId="0" fillId="0" borderId="17" xfId="0" applyBorder="1"/>
    <xf numFmtId="0" fontId="14" fillId="0" borderId="13" xfId="0" applyFont="1" applyBorder="1" applyAlignment="1" applyProtection="1">
      <alignment horizontal="center" vertical="center" wrapText="1"/>
      <protection locked="0"/>
    </xf>
    <xf numFmtId="0" fontId="0" fillId="0" borderId="3" xfId="0" applyBorder="1" applyProtection="1">
      <protection locked="0"/>
    </xf>
    <xf numFmtId="0" fontId="0" fillId="0" borderId="12" xfId="0" applyBorder="1" applyProtection="1">
      <protection locked="0"/>
    </xf>
    <xf numFmtId="0" fontId="0" fillId="0" borderId="19" xfId="0" applyBorder="1" applyProtection="1">
      <protection locked="0"/>
    </xf>
    <xf numFmtId="0" fontId="3" fillId="0" borderId="0" xfId="0" applyFont="1" applyAlignment="1" applyProtection="1">
      <alignment vertical="center" wrapText="1"/>
      <protection locked="0"/>
    </xf>
    <xf numFmtId="0" fontId="0" fillId="0" borderId="4" xfId="0" applyBorder="1" applyProtection="1">
      <protection locked="0"/>
    </xf>
    <xf numFmtId="0" fontId="0" fillId="0" borderId="14" xfId="0" applyBorder="1" applyProtection="1">
      <protection locked="0"/>
    </xf>
    <xf numFmtId="0" fontId="0" fillId="0" borderId="7" xfId="0" applyBorder="1" applyProtection="1">
      <protection locked="0"/>
    </xf>
    <xf numFmtId="0" fontId="11" fillId="0" borderId="38" xfId="0" applyFont="1" applyBorder="1" applyAlignment="1">
      <alignment horizontal="center" vertical="center" wrapText="1"/>
    </xf>
    <xf numFmtId="0" fontId="11" fillId="0" borderId="86" xfId="0" applyFont="1" applyBorder="1" applyAlignment="1">
      <alignment horizontal="center" vertical="center" wrapText="1"/>
    </xf>
    <xf numFmtId="0" fontId="0" fillId="0" borderId="40" xfId="0" applyBorder="1"/>
    <xf numFmtId="0" fontId="0" fillId="0" borderId="42" xfId="0" applyBorder="1"/>
    <xf numFmtId="0" fontId="11" fillId="0" borderId="9" xfId="0" applyFont="1" applyBorder="1" applyAlignment="1">
      <alignment horizontal="center" vertical="center" wrapText="1"/>
    </xf>
    <xf numFmtId="0" fontId="7" fillId="0" borderId="0" xfId="1" applyFont="1" applyAlignment="1">
      <alignment horizontal="right" vertical="center" wrapText="1"/>
    </xf>
    <xf numFmtId="0" fontId="14" fillId="0" borderId="46" xfId="0" applyFont="1" applyBorder="1" applyAlignment="1" applyProtection="1">
      <alignment horizontal="justify" vertical="center" wrapText="1"/>
      <protection locked="0"/>
    </xf>
    <xf numFmtId="0" fontId="0" fillId="0" borderId="46" xfId="0" applyBorder="1" applyProtection="1">
      <protection locked="0"/>
    </xf>
    <xf numFmtId="0" fontId="15" fillId="0" borderId="80" xfId="0" applyFont="1" applyBorder="1" applyAlignment="1">
      <alignment horizontal="justify" vertical="center" wrapText="1"/>
    </xf>
    <xf numFmtId="0" fontId="19" fillId="0" borderId="0" xfId="0" applyFont="1"/>
    <xf numFmtId="0" fontId="0" fillId="0" borderId="4" xfId="0" applyBorder="1"/>
    <xf numFmtId="0" fontId="14" fillId="0" borderId="52" xfId="0" applyFont="1" applyBorder="1" applyAlignment="1" applyProtection="1">
      <alignment horizontal="center" vertical="center" wrapText="1"/>
      <protection locked="0"/>
    </xf>
    <xf numFmtId="0" fontId="0" fillId="0" borderId="58" xfId="0" applyBorder="1" applyProtection="1">
      <protection locked="0"/>
    </xf>
    <xf numFmtId="0" fontId="0" fillId="0" borderId="89" xfId="0" applyBorder="1" applyProtection="1">
      <protection locked="0"/>
    </xf>
    <xf numFmtId="0" fontId="12" fillId="2" borderId="50" xfId="0" applyFont="1" applyFill="1" applyBorder="1" applyAlignment="1">
      <alignment horizontal="center" vertical="center" wrapText="1"/>
    </xf>
    <xf numFmtId="0" fontId="0" fillId="0" borderId="30" xfId="0" applyBorder="1"/>
    <xf numFmtId="0" fontId="0" fillId="0" borderId="91" xfId="0" applyBorder="1"/>
    <xf numFmtId="0" fontId="0" fillId="0" borderId="90" xfId="0" applyBorder="1"/>
    <xf numFmtId="0" fontId="0" fillId="0" borderId="92" xfId="0" applyBorder="1"/>
    <xf numFmtId="0" fontId="0" fillId="0" borderId="55" xfId="0" applyBorder="1"/>
    <xf numFmtId="0" fontId="0" fillId="0" borderId="56" xfId="0" applyBorder="1"/>
    <xf numFmtId="0" fontId="0" fillId="0" borderId="93" xfId="0" applyBorder="1"/>
    <xf numFmtId="0" fontId="14" fillId="0" borderId="52" xfId="0" applyFont="1" applyBorder="1" applyAlignment="1" applyProtection="1">
      <alignment horizontal="justify" vertical="center" wrapText="1"/>
      <protection locked="0"/>
    </xf>
    <xf numFmtId="0" fontId="14" fillId="4" borderId="52" xfId="0" applyFont="1" applyFill="1" applyBorder="1" applyAlignment="1">
      <alignment horizontal="center" vertical="center" wrapText="1"/>
    </xf>
    <xf numFmtId="0" fontId="0" fillId="0" borderId="58" xfId="0" applyBorder="1"/>
    <xf numFmtId="0" fontId="0" fillId="0" borderId="89" xfId="0" applyBorder="1"/>
    <xf numFmtId="0" fontId="12" fillId="2" borderId="94" xfId="0" applyFont="1" applyFill="1" applyBorder="1" applyAlignment="1">
      <alignment horizontal="center" vertical="center" wrapText="1"/>
    </xf>
    <xf numFmtId="0" fontId="0" fillId="0" borderId="53" xfId="0" applyBorder="1"/>
    <xf numFmtId="0" fontId="0" fillId="0" borderId="54" xfId="0" applyBorder="1"/>
    <xf numFmtId="0" fontId="0" fillId="0" borderId="57" xfId="0" applyBorder="1"/>
    <xf numFmtId="0" fontId="14" fillId="0" borderId="64" xfId="0" applyFont="1" applyBorder="1" applyAlignment="1" applyProtection="1">
      <alignment horizontal="center" vertical="center" wrapText="1"/>
      <protection locked="0"/>
    </xf>
    <xf numFmtId="0" fontId="0" fillId="0" borderId="87" xfId="0" applyBorder="1" applyProtection="1">
      <protection locked="0"/>
    </xf>
    <xf numFmtId="0" fontId="0" fillId="0" borderId="88" xfId="0" applyBorder="1" applyProtection="1">
      <protection locked="0"/>
    </xf>
    <xf numFmtId="0" fontId="3" fillId="4" borderId="94" xfId="0" applyFont="1" applyFill="1" applyBorder="1" applyAlignment="1">
      <alignment horizontal="center" vertical="center" wrapText="1"/>
    </xf>
    <xf numFmtId="0" fontId="0" fillId="0" borderId="59" xfId="0" applyBorder="1"/>
    <xf numFmtId="0" fontId="41" fillId="0" borderId="0" xfId="0" applyFont="1"/>
    <xf numFmtId="0" fontId="11" fillId="0" borderId="4" xfId="0" applyFont="1" applyBorder="1" applyAlignment="1">
      <alignment horizontal="justify" vertical="center" wrapText="1"/>
    </xf>
    <xf numFmtId="0" fontId="12" fillId="2" borderId="52" xfId="0" applyFont="1" applyFill="1" applyBorder="1" applyAlignment="1">
      <alignment horizontal="center" vertical="center" wrapText="1"/>
    </xf>
    <xf numFmtId="0" fontId="14" fillId="0" borderId="61" xfId="0" applyFont="1" applyBorder="1" applyAlignment="1" applyProtection="1">
      <alignment horizontal="justify" vertical="center" wrapText="1"/>
      <protection locked="0"/>
    </xf>
    <xf numFmtId="0" fontId="0" fillId="0" borderId="62" xfId="0" applyBorder="1" applyProtection="1">
      <protection locked="0"/>
    </xf>
    <xf numFmtId="0" fontId="16" fillId="4" borderId="52" xfId="0" applyFont="1" applyFill="1" applyBorder="1" applyAlignment="1">
      <alignment horizontal="center" vertical="center" wrapText="1"/>
    </xf>
    <xf numFmtId="0" fontId="14" fillId="0" borderId="64" xfId="0" applyFont="1" applyBorder="1" applyAlignment="1" applyProtection="1">
      <alignment horizontal="justify" vertical="center" wrapText="1"/>
      <protection locked="0"/>
    </xf>
    <xf numFmtId="0" fontId="12" fillId="2" borderId="49" xfId="0" applyFont="1" applyFill="1" applyBorder="1" applyAlignment="1">
      <alignment horizontal="center" vertical="center" wrapText="1"/>
    </xf>
    <xf numFmtId="0" fontId="0" fillId="0" borderId="96" xfId="0" applyBorder="1"/>
    <xf numFmtId="0" fontId="0" fillId="0" borderId="97" xfId="0" applyBorder="1"/>
    <xf numFmtId="0" fontId="0" fillId="0" borderId="98" xfId="0" applyBorder="1"/>
    <xf numFmtId="0" fontId="0" fillId="0" borderId="99" xfId="0" applyBorder="1"/>
    <xf numFmtId="0" fontId="3" fillId="4" borderId="52" xfId="0" applyFont="1" applyFill="1" applyBorder="1" applyAlignment="1">
      <alignment horizontal="center" vertical="center" wrapText="1"/>
    </xf>
    <xf numFmtId="0" fontId="28" fillId="0" borderId="0" xfId="4" applyFont="1" applyAlignment="1">
      <alignment horizontal="center" wrapText="1"/>
    </xf>
    <xf numFmtId="0" fontId="28" fillId="0" borderId="0" xfId="4" applyFont="1" applyAlignment="1">
      <alignment horizontal="center"/>
    </xf>
    <xf numFmtId="0" fontId="15" fillId="0" borderId="4" xfId="0" applyFont="1" applyBorder="1" applyAlignment="1">
      <alignment horizontal="justify" vertical="center" wrapText="1"/>
    </xf>
    <xf numFmtId="0" fontId="2" fillId="4" borderId="52" xfId="1" applyFill="1" applyBorder="1" applyAlignment="1">
      <alignment horizontal="center" vertical="center" wrapText="1"/>
    </xf>
    <xf numFmtId="0" fontId="11" fillId="0" borderId="7" xfId="0" applyFont="1" applyBorder="1" applyAlignment="1">
      <alignment horizontal="justify" vertical="center" wrapText="1"/>
    </xf>
    <xf numFmtId="0" fontId="0" fillId="0" borderId="6" xfId="0" applyBorder="1"/>
    <xf numFmtId="0" fontId="0" fillId="0" borderId="7" xfId="0" applyBorder="1"/>
    <xf numFmtId="0" fontId="62" fillId="0" borderId="18" xfId="0" applyFont="1" applyBorder="1" applyAlignment="1">
      <alignment horizontal="center" vertical="center" wrapText="1"/>
    </xf>
    <xf numFmtId="0" fontId="10" fillId="0" borderId="0" xfId="0" applyFont="1" applyAlignment="1">
      <alignment horizontal="justify" vertical="center" wrapText="1"/>
    </xf>
    <xf numFmtId="0" fontId="3" fillId="0" borderId="0" xfId="0" applyFont="1" applyAlignment="1">
      <alignment vertical="center"/>
    </xf>
    <xf numFmtId="0" fontId="47" fillId="86" borderId="13" xfId="0" applyFont="1" applyFill="1" applyBorder="1" applyAlignment="1">
      <alignment horizontal="center" vertical="center" wrapText="1"/>
    </xf>
    <xf numFmtId="0" fontId="3" fillId="0" borderId="72" xfId="0" applyFont="1" applyBorder="1" applyAlignment="1">
      <alignment horizontal="left" vertical="center"/>
    </xf>
    <xf numFmtId="0" fontId="3" fillId="0" borderId="0" xfId="0" applyFont="1" applyAlignment="1">
      <alignment horizontal="left" vertical="center"/>
    </xf>
    <xf numFmtId="49" fontId="3" fillId="0" borderId="13" xfId="0" applyNumberFormat="1" applyFont="1" applyBorder="1" applyAlignment="1" applyProtection="1">
      <alignment horizontal="center" vertical="center" wrapText="1"/>
      <protection locked="0"/>
    </xf>
    <xf numFmtId="49" fontId="0" fillId="0" borderId="17" xfId="0" applyNumberFormat="1" applyBorder="1" applyProtection="1">
      <protection locked="0"/>
    </xf>
    <xf numFmtId="0" fontId="11" fillId="0" borderId="0" xfId="0" applyFont="1" applyAlignment="1">
      <alignment horizontal="justify" vertical="center"/>
    </xf>
    <xf numFmtId="0" fontId="13" fillId="0" borderId="0" xfId="0" applyFont="1" applyAlignment="1">
      <alignment horizontal="justify" vertical="top" wrapText="1"/>
    </xf>
    <xf numFmtId="3" fontId="14" fillId="0" borderId="17" xfId="0" applyNumberFormat="1" applyFont="1" applyBorder="1" applyAlignment="1" applyProtection="1">
      <alignment horizontal="center" vertical="center" wrapText="1"/>
      <protection locked="0"/>
    </xf>
    <xf numFmtId="3" fontId="0" fillId="0" borderId="16" xfId="0" applyNumberFormat="1" applyBorder="1" applyProtection="1">
      <protection locked="0"/>
    </xf>
    <xf numFmtId="3" fontId="0" fillId="0" borderId="17" xfId="0" applyNumberFormat="1" applyBorder="1" applyProtection="1">
      <protection locked="0"/>
    </xf>
    <xf numFmtId="0" fontId="14" fillId="0" borderId="13" xfId="0" applyFont="1" applyBorder="1" applyAlignment="1" applyProtection="1">
      <alignment horizontal="justify" vertical="center" wrapText="1"/>
      <protection locked="0"/>
    </xf>
    <xf numFmtId="0" fontId="0" fillId="0" borderId="17" xfId="0" applyBorder="1" applyProtection="1">
      <protection locked="0"/>
    </xf>
    <xf numFmtId="0" fontId="62" fillId="0" borderId="0" xfId="0" applyFont="1" applyAlignment="1">
      <alignment horizontal="left" vertical="center"/>
    </xf>
    <xf numFmtId="0" fontId="59" fillId="0" borderId="0" xfId="0" applyFont="1" applyAlignment="1">
      <alignment horizontal="left" vertical="center" wrapText="1"/>
    </xf>
    <xf numFmtId="0" fontId="44" fillId="0" borderId="0" xfId="0" applyFont="1"/>
    <xf numFmtId="0" fontId="3" fillId="0" borderId="13" xfId="0" applyFont="1" applyBorder="1" applyAlignment="1">
      <alignment horizontal="justify" vertical="center" wrapText="1"/>
    </xf>
    <xf numFmtId="0" fontId="59" fillId="0" borderId="0" xfId="0" applyFont="1" applyAlignment="1">
      <alignment horizontal="left" vertical="center"/>
    </xf>
    <xf numFmtId="0" fontId="3" fillId="0" borderId="13" xfId="0" applyFont="1" applyBorder="1" applyAlignment="1" applyProtection="1">
      <alignment horizontal="center" vertical="center" wrapText="1"/>
      <protection locked="0"/>
    </xf>
    <xf numFmtId="0" fontId="5" fillId="0" borderId="0" xfId="0" applyFont="1" applyAlignment="1">
      <alignment horizontal="justify" vertical="top"/>
    </xf>
    <xf numFmtId="0" fontId="10" fillId="0" borderId="0" xfId="0" applyFont="1" applyAlignment="1">
      <alignment horizontal="justify" vertical="center"/>
    </xf>
    <xf numFmtId="0" fontId="3" fillId="0" borderId="6" xfId="0" applyFont="1" applyBorder="1" applyAlignment="1" applyProtection="1">
      <alignment horizontal="center" vertical="center" wrapText="1"/>
      <protection locked="0"/>
    </xf>
    <xf numFmtId="0" fontId="11" fillId="0" borderId="0" xfId="0" applyFont="1" applyAlignment="1">
      <alignment horizontal="justify" vertical="center" wrapText="1"/>
    </xf>
    <xf numFmtId="0" fontId="14" fillId="0" borderId="13" xfId="0" applyFont="1" applyBorder="1" applyAlignment="1">
      <alignment horizontal="center" vertical="center" textRotation="90" wrapText="1"/>
    </xf>
    <xf numFmtId="0" fontId="3" fillId="0" borderId="72" xfId="0" applyFont="1" applyBorder="1" applyAlignment="1">
      <alignment horizontal="justify" vertical="center" wrapText="1"/>
    </xf>
    <xf numFmtId="0" fontId="8" fillId="0" borderId="100" xfId="0" applyFont="1" applyBorder="1" applyAlignment="1">
      <alignment vertical="center" wrapText="1"/>
    </xf>
    <xf numFmtId="0" fontId="0" fillId="0" borderId="70" xfId="0" applyBorder="1"/>
    <xf numFmtId="0" fontId="14" fillId="0" borderId="13" xfId="0" applyFont="1" applyBorder="1" applyAlignment="1">
      <alignment horizontal="justify" vertical="center" wrapText="1"/>
    </xf>
    <xf numFmtId="0" fontId="14" fillId="0" borderId="72" xfId="0" applyFont="1" applyBorder="1" applyAlignment="1">
      <alignment horizontal="left" vertical="center"/>
    </xf>
    <xf numFmtId="0" fontId="14" fillId="0" borderId="0" xfId="0" applyFont="1" applyAlignment="1">
      <alignment horizontal="left" vertical="center"/>
    </xf>
    <xf numFmtId="0" fontId="64" fillId="0" borderId="0" xfId="0" applyFont="1" applyAlignment="1">
      <alignment horizontal="left" vertical="center" wrapText="1"/>
    </xf>
    <xf numFmtId="0" fontId="58" fillId="0" borderId="0" xfId="0" applyFont="1" applyAlignment="1">
      <alignment horizontal="left"/>
    </xf>
    <xf numFmtId="0" fontId="13" fillId="0" borderId="13" xfId="0" applyFont="1" applyBorder="1" applyAlignment="1">
      <alignment horizontal="center" vertical="center" textRotation="90" wrapText="1"/>
    </xf>
    <xf numFmtId="0" fontId="0" fillId="0" borderId="12" xfId="0" applyBorder="1"/>
    <xf numFmtId="0" fontId="0" fillId="0" borderId="14" xfId="0" applyBorder="1"/>
    <xf numFmtId="0" fontId="5" fillId="0" borderId="13" xfId="0" applyFont="1" applyBorder="1" applyAlignment="1">
      <alignment horizontal="center" vertical="center" wrapText="1"/>
    </xf>
    <xf numFmtId="0" fontId="8" fillId="0" borderId="73" xfId="0" applyFont="1" applyBorder="1" applyAlignment="1">
      <alignment horizontal="justify" vertical="center"/>
    </xf>
    <xf numFmtId="0" fontId="0" fillId="0" borderId="3" xfId="0" applyBorder="1"/>
    <xf numFmtId="49" fontId="14"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justify" vertical="center" wrapText="1"/>
      <protection hidden="1"/>
    </xf>
    <xf numFmtId="0" fontId="11" fillId="0" borderId="4" xfId="0" applyFont="1" applyBorder="1" applyAlignment="1" applyProtection="1">
      <alignment horizontal="justify" vertical="center" wrapText="1"/>
      <protection hidden="1"/>
    </xf>
    <xf numFmtId="0" fontId="11" fillId="0" borderId="6" xfId="0" applyFont="1" applyBorder="1" applyAlignment="1">
      <alignment horizontal="justify" vertical="center" wrapText="1"/>
    </xf>
    <xf numFmtId="0" fontId="8" fillId="0" borderId="101" xfId="0" applyFont="1" applyBorder="1" applyAlignment="1">
      <alignment vertical="center" wrapText="1"/>
    </xf>
    <xf numFmtId="0" fontId="0" fillId="0" borderId="65" xfId="0" applyBorder="1"/>
    <xf numFmtId="0" fontId="10" fillId="0" borderId="7" xfId="0" applyFont="1" applyBorder="1" applyAlignment="1">
      <alignment horizontal="justify" vertical="center" wrapText="1"/>
    </xf>
    <xf numFmtId="0" fontId="10" fillId="0" borderId="4" xfId="0" applyFont="1" applyBorder="1" applyAlignment="1">
      <alignment horizontal="justify" vertical="center" wrapText="1"/>
    </xf>
    <xf numFmtId="0" fontId="58" fillId="0" borderId="0" xfId="0" applyFont="1" applyAlignment="1">
      <alignment horizontal="left" vertical="center"/>
    </xf>
    <xf numFmtId="0" fontId="10" fillId="0" borderId="5" xfId="0" applyFont="1" applyBorder="1" applyAlignment="1">
      <alignment horizontal="justify" vertical="center" wrapText="1"/>
    </xf>
    <xf numFmtId="0" fontId="0" fillId="0" borderId="5" xfId="0" applyBorder="1"/>
    <xf numFmtId="0" fontId="62" fillId="0" borderId="0" xfId="0" applyFont="1" applyAlignment="1" applyProtection="1">
      <alignment horizontal="left"/>
      <protection hidden="1"/>
    </xf>
    <xf numFmtId="0" fontId="13" fillId="0" borderId="0" xfId="0" applyFont="1" applyAlignment="1">
      <alignment horizontal="justify" vertical="top"/>
    </xf>
    <xf numFmtId="0" fontId="3" fillId="23" borderId="13" xfId="0" applyFont="1" applyFill="1" applyBorder="1" applyAlignment="1">
      <alignment horizontal="center" vertical="center" textRotation="90"/>
    </xf>
    <xf numFmtId="0" fontId="3" fillId="17" borderId="13" xfId="0" applyFont="1" applyFill="1" applyBorder="1" applyAlignment="1">
      <alignment horizontal="center" vertical="center" textRotation="90"/>
    </xf>
    <xf numFmtId="0" fontId="47" fillId="19" borderId="3" xfId="0" applyFont="1" applyFill="1" applyBorder="1" applyAlignment="1">
      <alignment horizontal="center" vertical="center"/>
    </xf>
    <xf numFmtId="0" fontId="47" fillId="19" borderId="6" xfId="0" applyFont="1" applyFill="1" applyBorder="1" applyAlignment="1">
      <alignment horizontal="center" vertical="center"/>
    </xf>
    <xf numFmtId="0" fontId="47" fillId="15" borderId="13" xfId="0" applyFont="1" applyFill="1" applyBorder="1" applyAlignment="1">
      <alignment horizontal="center" vertical="center" wrapText="1"/>
    </xf>
    <xf numFmtId="0" fontId="0" fillId="0" borderId="13" xfId="0" applyBorder="1" applyAlignment="1">
      <alignment wrapText="1"/>
    </xf>
    <xf numFmtId="0" fontId="3" fillId="16" borderId="6" xfId="0" applyFont="1" applyFill="1" applyBorder="1" applyAlignment="1">
      <alignment horizontal="center" vertical="center"/>
    </xf>
    <xf numFmtId="0" fontId="47" fillId="18" borderId="13" xfId="0" applyFont="1" applyFill="1" applyBorder="1" applyAlignment="1">
      <alignment horizontal="center" vertical="center" wrapText="1"/>
    </xf>
    <xf numFmtId="0" fontId="0" fillId="18" borderId="13" xfId="0" applyFill="1" applyBorder="1" applyAlignment="1">
      <alignment wrapText="1"/>
    </xf>
    <xf numFmtId="0" fontId="47" fillId="86" borderId="15" xfId="0" applyFont="1" applyFill="1" applyBorder="1" applyAlignment="1">
      <alignment horizontal="center" vertical="center" wrapText="1"/>
    </xf>
    <xf numFmtId="0" fontId="47" fillId="86" borderId="16" xfId="0" applyFont="1" applyFill="1" applyBorder="1" applyAlignment="1">
      <alignment horizontal="center" vertical="center" wrapText="1"/>
    </xf>
    <xf numFmtId="0" fontId="47" fillId="20" borderId="13" xfId="0" applyFont="1" applyFill="1" applyBorder="1" applyAlignment="1">
      <alignment horizontal="center" vertical="center" wrapText="1"/>
    </xf>
    <xf numFmtId="0" fontId="0" fillId="20" borderId="13" xfId="0" applyFill="1" applyBorder="1" applyAlignment="1">
      <alignment wrapText="1"/>
    </xf>
    <xf numFmtId="0" fontId="3" fillId="23" borderId="17" xfId="0" applyFont="1" applyFill="1" applyBorder="1" applyAlignment="1">
      <alignment horizontal="center" vertical="center" textRotation="90"/>
    </xf>
    <xf numFmtId="0" fontId="3" fillId="0" borderId="13" xfId="0" applyFont="1" applyBorder="1" applyAlignment="1" applyProtection="1">
      <alignment horizontal="justify" vertical="center" wrapText="1"/>
      <protection locked="0"/>
    </xf>
    <xf numFmtId="0" fontId="16" fillId="0" borderId="4" xfId="0" applyFont="1" applyBorder="1" applyAlignment="1">
      <alignment horizontal="center" vertical="center" wrapText="1"/>
    </xf>
    <xf numFmtId="0" fontId="3" fillId="25" borderId="13" xfId="0" applyFont="1" applyFill="1" applyBorder="1" applyAlignment="1">
      <alignment horizontal="center" vertical="center"/>
    </xf>
    <xf numFmtId="0" fontId="3" fillId="10" borderId="13" xfId="0" applyFont="1" applyFill="1" applyBorder="1" applyAlignment="1">
      <alignment horizontal="center" vertical="center"/>
    </xf>
    <xf numFmtId="0" fontId="0" fillId="23" borderId="73" xfId="0" applyFill="1" applyBorder="1" applyAlignment="1">
      <alignment horizontal="center" vertical="center"/>
    </xf>
    <xf numFmtId="0" fontId="0" fillId="23" borderId="13" xfId="0" applyFill="1" applyBorder="1" applyAlignment="1">
      <alignment horizontal="center" vertical="center"/>
    </xf>
    <xf numFmtId="0" fontId="47" fillId="22" borderId="13" xfId="0" applyFont="1" applyFill="1" applyBorder="1" applyAlignment="1">
      <alignment horizontal="center" vertical="center" wrapText="1"/>
    </xf>
    <xf numFmtId="0" fontId="0" fillId="22" borderId="13" xfId="0" applyFill="1" applyBorder="1" applyAlignment="1">
      <alignment wrapText="1"/>
    </xf>
    <xf numFmtId="0" fontId="3" fillId="20" borderId="15" xfId="0" applyFont="1" applyFill="1" applyBorder="1" applyAlignment="1">
      <alignment horizontal="center" vertical="center"/>
    </xf>
    <xf numFmtId="0" fontId="3" fillId="20" borderId="17" xfId="0" applyFont="1" applyFill="1" applyBorder="1" applyAlignment="1">
      <alignment horizontal="center" vertical="center"/>
    </xf>
    <xf numFmtId="0" fontId="47" fillId="54" borderId="13" xfId="0" applyFont="1" applyFill="1" applyBorder="1" applyAlignment="1">
      <alignment horizontal="center" vertical="center" wrapText="1"/>
    </xf>
    <xf numFmtId="0" fontId="0" fillId="38" borderId="73" xfId="0" applyFill="1" applyBorder="1" applyAlignment="1">
      <alignment horizontal="center" vertical="center"/>
    </xf>
    <xf numFmtId="0" fontId="0" fillId="38" borderId="20" xfId="0" applyFill="1" applyBorder="1" applyAlignment="1">
      <alignment horizontal="center" vertical="center"/>
    </xf>
    <xf numFmtId="0" fontId="47" fillId="20" borderId="73" xfId="0" applyFont="1" applyFill="1" applyBorder="1" applyAlignment="1">
      <alignment horizontal="center" vertical="center" wrapText="1"/>
    </xf>
    <xf numFmtId="0" fontId="47" fillId="20" borderId="20" xfId="0" applyFont="1" applyFill="1" applyBorder="1" applyAlignment="1">
      <alignment horizontal="center" vertical="center" wrapText="1"/>
    </xf>
    <xf numFmtId="0" fontId="67" fillId="32" borderId="73" xfId="0" applyFont="1" applyFill="1" applyBorder="1" applyAlignment="1">
      <alignment horizontal="center" vertical="center" wrapText="1"/>
    </xf>
    <xf numFmtId="0" fontId="67" fillId="32" borderId="20" xfId="0" applyFont="1" applyFill="1" applyBorder="1" applyAlignment="1">
      <alignment horizontal="center" vertical="center" wrapText="1"/>
    </xf>
    <xf numFmtId="0" fontId="47" fillId="33" borderId="73" xfId="0" applyFont="1" applyFill="1" applyBorder="1" applyAlignment="1">
      <alignment horizontal="center" vertical="center" wrapText="1"/>
    </xf>
    <xf numFmtId="0" fontId="47" fillId="33" borderId="20" xfId="0" applyFont="1" applyFill="1" applyBorder="1" applyAlignment="1">
      <alignment horizontal="center" vertical="center" wrapText="1"/>
    </xf>
    <xf numFmtId="0" fontId="0" fillId="37" borderId="73" xfId="0" applyFill="1" applyBorder="1" applyAlignment="1">
      <alignment horizontal="center" vertical="center"/>
    </xf>
    <xf numFmtId="0" fontId="0" fillId="37" borderId="20" xfId="0" applyFill="1" applyBorder="1" applyAlignment="1">
      <alignment horizontal="center" vertical="center"/>
    </xf>
    <xf numFmtId="0" fontId="0" fillId="34" borderId="73" xfId="0" applyFill="1" applyBorder="1" applyAlignment="1">
      <alignment horizontal="center" vertical="center"/>
    </xf>
    <xf numFmtId="0" fontId="0" fillId="34" borderId="20" xfId="0" applyFill="1" applyBorder="1" applyAlignment="1">
      <alignment horizontal="center" vertical="center"/>
    </xf>
    <xf numFmtId="0" fontId="3" fillId="0" borderId="15" xfId="0" applyFont="1" applyBorder="1" applyAlignment="1">
      <alignment horizontal="justify" vertical="center" wrapText="1"/>
    </xf>
    <xf numFmtId="0" fontId="3" fillId="0" borderId="16" xfId="0" applyFont="1" applyBorder="1" applyAlignment="1">
      <alignment horizontal="justify" vertical="center" wrapText="1"/>
    </xf>
    <xf numFmtId="0" fontId="3" fillId="0" borderId="17" xfId="0" applyFont="1" applyBorder="1" applyAlignment="1">
      <alignment horizontal="justify" vertical="center" wrapText="1"/>
    </xf>
    <xf numFmtId="0" fontId="47" fillId="33" borderId="15" xfId="0" applyFont="1" applyFill="1" applyBorder="1" applyAlignment="1">
      <alignment horizontal="center" vertical="center" wrapText="1"/>
    </xf>
    <xf numFmtId="0" fontId="0" fillId="33" borderId="15" xfId="0" applyFill="1" applyBorder="1" applyAlignment="1">
      <alignment wrapText="1"/>
    </xf>
    <xf numFmtId="0" fontId="67" fillId="32" borderId="17" xfId="0" applyFont="1" applyFill="1" applyBorder="1" applyAlignment="1">
      <alignment horizontal="center" vertical="center" wrapText="1"/>
    </xf>
    <xf numFmtId="0" fontId="68" fillId="32" borderId="17" xfId="0" applyFont="1" applyFill="1" applyBorder="1" applyAlignment="1">
      <alignment wrapText="1"/>
    </xf>
    <xf numFmtId="0" fontId="14" fillId="0" borderId="13" xfId="0" applyFont="1" applyBorder="1" applyAlignment="1" applyProtection="1">
      <alignment horizontal="justify" vertical="center"/>
      <protection locked="0"/>
    </xf>
    <xf numFmtId="0" fontId="9" fillId="0" borderId="13" xfId="0" applyFont="1" applyBorder="1" applyAlignment="1">
      <alignment horizontal="center"/>
    </xf>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8" fillId="0" borderId="11" xfId="0" applyFont="1" applyBorder="1" applyAlignment="1">
      <alignment horizontal="justify" vertical="center"/>
    </xf>
    <xf numFmtId="0" fontId="8" fillId="0" borderId="3" xfId="0" applyFont="1" applyBorder="1" applyAlignment="1">
      <alignment horizontal="justify" vertical="center"/>
    </xf>
    <xf numFmtId="0" fontId="8" fillId="0" borderId="12" xfId="0" applyFont="1" applyBorder="1" applyAlignment="1">
      <alignment horizontal="justify" vertical="center"/>
    </xf>
    <xf numFmtId="0" fontId="10" fillId="0" borderId="6" xfId="0" applyFont="1" applyBorder="1" applyAlignment="1">
      <alignment horizontal="justify" vertical="center" wrapText="1"/>
    </xf>
    <xf numFmtId="0" fontId="3" fillId="0" borderId="4" xfId="0" applyFont="1" applyBorder="1" applyAlignment="1">
      <alignment horizontal="center" vertical="center" wrapText="1"/>
    </xf>
    <xf numFmtId="0" fontId="8" fillId="0" borderId="107" xfId="0" applyFont="1" applyBorder="1" applyAlignment="1">
      <alignment horizontal="justify" vertical="center"/>
    </xf>
    <xf numFmtId="0" fontId="8" fillId="0" borderId="18" xfId="0" applyFont="1" applyBorder="1" applyAlignment="1">
      <alignment horizontal="justify" vertical="center"/>
    </xf>
    <xf numFmtId="0" fontId="8" fillId="0" borderId="70" xfId="0" applyFont="1" applyBorder="1" applyAlignment="1">
      <alignment horizontal="justify" vertical="center"/>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8" fillId="0" borderId="83" xfId="0" applyFont="1" applyBorder="1" applyAlignment="1">
      <alignment horizontal="justify" vertical="center" wrapText="1"/>
    </xf>
    <xf numFmtId="0" fontId="12" fillId="2" borderId="8"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47" fillId="41" borderId="13" xfId="0" applyFont="1" applyFill="1" applyBorder="1" applyAlignment="1">
      <alignment horizontal="center" vertical="center" wrapText="1"/>
    </xf>
    <xf numFmtId="0" fontId="0" fillId="41" borderId="13" xfId="0" applyFill="1" applyBorder="1" applyAlignment="1">
      <alignment wrapText="1"/>
    </xf>
    <xf numFmtId="0" fontId="47" fillId="31" borderId="6" xfId="0" applyFont="1" applyFill="1" applyBorder="1" applyAlignment="1">
      <alignment horizontal="center" vertical="center" wrapText="1"/>
    </xf>
    <xf numFmtId="0" fontId="66" fillId="31" borderId="6" xfId="0" applyFont="1" applyFill="1" applyBorder="1" applyAlignment="1">
      <alignment wrapText="1"/>
    </xf>
    <xf numFmtId="3" fontId="3" fillId="0" borderId="13" xfId="0" applyNumberFormat="1" applyFont="1" applyBorder="1" applyAlignment="1" applyProtection="1">
      <alignment horizontal="center" vertical="center" wrapText="1"/>
      <protection locked="0"/>
    </xf>
    <xf numFmtId="0" fontId="66" fillId="42" borderId="13" xfId="0" applyFont="1" applyFill="1" applyBorder="1" applyAlignment="1">
      <alignment horizontal="center" vertical="center" wrapText="1"/>
    </xf>
    <xf numFmtId="0" fontId="66" fillId="43" borderId="15" xfId="0" applyFont="1" applyFill="1" applyBorder="1" applyAlignment="1">
      <alignment horizontal="center" vertical="center" textRotation="90" wrapText="1"/>
    </xf>
    <xf numFmtId="0" fontId="3" fillId="0" borderId="13" xfId="0" applyFont="1" applyBorder="1" applyAlignment="1">
      <alignment horizontal="center" vertical="center" textRotation="90" wrapText="1"/>
    </xf>
    <xf numFmtId="0" fontId="0" fillId="0" borderId="19" xfId="0" applyBorder="1"/>
    <xf numFmtId="49" fontId="3" fillId="0" borderId="13" xfId="0" applyNumberFormat="1" applyFont="1" applyBorder="1" applyAlignment="1">
      <alignment horizontal="center" vertical="center" wrapText="1"/>
    </xf>
    <xf numFmtId="0" fontId="47" fillId="20" borderId="17" xfId="0" applyFont="1" applyFill="1" applyBorder="1" applyAlignment="1">
      <alignment horizontal="center" vertical="center" wrapText="1"/>
    </xf>
    <xf numFmtId="0" fontId="0" fillId="20" borderId="17" xfId="0" applyFill="1" applyBorder="1" applyAlignment="1">
      <alignment wrapText="1"/>
    </xf>
    <xf numFmtId="3" fontId="14" fillId="0" borderId="13" xfId="0" applyNumberFormat="1" applyFont="1" applyBorder="1" applyAlignment="1" applyProtection="1">
      <alignment horizontal="center" vertical="center" wrapText="1"/>
      <protection locked="0"/>
    </xf>
    <xf numFmtId="0" fontId="66" fillId="44" borderId="13" xfId="0" applyFont="1" applyFill="1" applyBorder="1" applyAlignment="1">
      <alignment horizontal="center" vertical="center" textRotation="90" wrapText="1"/>
    </xf>
    <xf numFmtId="0" fontId="66" fillId="45" borderId="15" xfId="0" applyFont="1" applyFill="1" applyBorder="1" applyAlignment="1">
      <alignment horizontal="center" vertical="center" wrapText="1"/>
    </xf>
    <xf numFmtId="0" fontId="69" fillId="39" borderId="13" xfId="0" applyFont="1" applyFill="1" applyBorder="1" applyAlignment="1">
      <alignment horizontal="center" vertical="center"/>
    </xf>
    <xf numFmtId="0" fontId="47" fillId="40" borderId="13" xfId="0" applyFont="1" applyFill="1" applyBorder="1" applyAlignment="1">
      <alignment horizontal="center" vertical="center" wrapText="1"/>
    </xf>
    <xf numFmtId="0" fontId="44" fillId="0" borderId="0" xfId="0" applyFont="1" applyAlignment="1">
      <alignment horizontal="left" vertical="center"/>
    </xf>
    <xf numFmtId="0" fontId="11" fillId="0" borderId="5" xfId="0" applyFont="1" applyBorder="1" applyAlignment="1">
      <alignment horizontal="justify" vertical="center" wrapText="1"/>
    </xf>
    <xf numFmtId="0" fontId="35" fillId="0" borderId="4" xfId="0" applyFont="1" applyBorder="1" applyAlignment="1">
      <alignment horizontal="justify" vertical="center" wrapText="1"/>
    </xf>
    <xf numFmtId="0" fontId="47" fillId="40" borderId="17" xfId="0" applyFont="1" applyFill="1" applyBorder="1" applyAlignment="1">
      <alignment horizontal="center" vertical="center" wrapText="1"/>
    </xf>
    <xf numFmtId="0" fontId="8" fillId="0" borderId="73" xfId="0" applyFont="1" applyBorder="1" applyAlignment="1">
      <alignment horizontal="justify" vertical="center" wrapText="1"/>
    </xf>
    <xf numFmtId="0" fontId="0" fillId="0" borderId="20" xfId="0" applyBorder="1"/>
    <xf numFmtId="0" fontId="8" fillId="0" borderId="80" xfId="0" applyFont="1" applyBorder="1" applyAlignment="1">
      <alignment horizontal="justify" vertical="center"/>
    </xf>
    <xf numFmtId="0" fontId="12" fillId="5" borderId="95" xfId="0" applyFont="1" applyFill="1" applyBorder="1" applyAlignment="1">
      <alignment horizontal="center" vertical="center" wrapText="1"/>
    </xf>
    <xf numFmtId="0" fontId="5" fillId="0" borderId="13" xfId="0" applyFont="1" applyBorder="1" applyAlignment="1">
      <alignment horizontal="center" vertical="center" textRotation="90" wrapText="1"/>
    </xf>
    <xf numFmtId="0" fontId="59" fillId="0" borderId="0" xfId="0" applyFont="1" applyAlignment="1">
      <alignment horizontal="left"/>
    </xf>
    <xf numFmtId="0" fontId="3" fillId="47" borderId="13" xfId="0" applyFont="1" applyFill="1" applyBorder="1" applyAlignment="1">
      <alignment horizontal="center" vertical="center"/>
    </xf>
    <xf numFmtId="0" fontId="3" fillId="46" borderId="13" xfId="0" applyFont="1" applyFill="1" applyBorder="1" applyAlignment="1">
      <alignment horizontal="center" vertical="center"/>
    </xf>
    <xf numFmtId="0" fontId="47" fillId="52" borderId="15" xfId="0" applyFont="1" applyFill="1" applyBorder="1" applyAlignment="1">
      <alignment horizontal="center" vertical="center" wrapText="1"/>
    </xf>
    <xf numFmtId="0" fontId="0" fillId="52" borderId="15" xfId="0" applyFill="1" applyBorder="1" applyAlignment="1">
      <alignment wrapText="1"/>
    </xf>
    <xf numFmtId="0" fontId="47" fillId="53" borderId="17" xfId="0" applyFont="1" applyFill="1" applyBorder="1" applyAlignment="1">
      <alignment horizontal="center" vertical="center" wrapText="1"/>
    </xf>
    <xf numFmtId="0" fontId="0" fillId="53" borderId="17" xfId="0" applyFill="1" applyBorder="1" applyAlignment="1">
      <alignment wrapText="1"/>
    </xf>
    <xf numFmtId="0" fontId="47" fillId="52" borderId="13" xfId="0" applyFont="1" applyFill="1" applyBorder="1" applyAlignment="1">
      <alignment horizontal="center" vertical="center" wrapText="1"/>
    </xf>
    <xf numFmtId="0" fontId="0" fillId="52" borderId="13" xfId="0" applyFill="1" applyBorder="1" applyAlignment="1">
      <alignment wrapText="1"/>
    </xf>
    <xf numFmtId="0" fontId="11" fillId="0" borderId="6" xfId="0" applyFont="1" applyBorder="1" applyAlignment="1" applyProtection="1">
      <alignment horizontal="justify" vertical="center" wrapText="1"/>
      <protection hidden="1"/>
    </xf>
    <xf numFmtId="0" fontId="11" fillId="0" borderId="7" xfId="0" applyFont="1" applyBorder="1" applyAlignment="1" applyProtection="1">
      <alignment horizontal="justify" vertical="center" wrapText="1"/>
      <protection hidden="1"/>
    </xf>
    <xf numFmtId="0" fontId="47" fillId="66" borderId="13" xfId="0" applyFont="1" applyFill="1" applyBorder="1" applyAlignment="1">
      <alignment horizontal="center" vertical="center" wrapText="1"/>
    </xf>
    <xf numFmtId="0" fontId="0" fillId="66" borderId="13" xfId="0" applyFill="1" applyBorder="1" applyAlignment="1">
      <alignment wrapText="1"/>
    </xf>
    <xf numFmtId="0" fontId="47" fillId="51" borderId="15" xfId="0" applyFont="1" applyFill="1" applyBorder="1" applyAlignment="1">
      <alignment horizontal="center" vertical="center" wrapText="1"/>
    </xf>
    <xf numFmtId="0" fontId="0" fillId="51" borderId="15" xfId="0" applyFill="1" applyBorder="1" applyAlignment="1">
      <alignment wrapText="1"/>
    </xf>
    <xf numFmtId="0" fontId="14" fillId="0" borderId="0" xfId="0" applyFont="1" applyAlignment="1">
      <alignment horizontal="center" vertical="center" wrapText="1"/>
    </xf>
    <xf numFmtId="0" fontId="3" fillId="72" borderId="6" xfId="0" applyFont="1" applyFill="1" applyBorder="1" applyAlignment="1">
      <alignment horizontal="center" vertical="center"/>
    </xf>
    <xf numFmtId="0" fontId="0" fillId="72" borderId="6" xfId="0" applyFill="1" applyBorder="1"/>
    <xf numFmtId="0" fontId="47" fillId="67" borderId="15" xfId="0" applyFont="1" applyFill="1" applyBorder="1" applyAlignment="1">
      <alignment horizontal="center" vertical="center" wrapText="1"/>
    </xf>
    <xf numFmtId="0" fontId="0" fillId="67" borderId="15" xfId="0" applyFill="1" applyBorder="1" applyAlignment="1">
      <alignment wrapText="1"/>
    </xf>
    <xf numFmtId="0" fontId="47" fillId="68" borderId="6" xfId="0" applyFont="1" applyFill="1" applyBorder="1" applyAlignment="1">
      <alignment horizontal="center" vertical="center" wrapText="1"/>
    </xf>
    <xf numFmtId="0" fontId="66" fillId="68" borderId="6" xfId="0" applyFont="1" applyFill="1" applyBorder="1" applyAlignment="1">
      <alignment wrapText="1"/>
    </xf>
    <xf numFmtId="0" fontId="47" fillId="69" borderId="6" xfId="0" applyFont="1" applyFill="1" applyBorder="1" applyAlignment="1">
      <alignment horizontal="center" vertical="center" wrapText="1"/>
    </xf>
    <xf numFmtId="0" fontId="66" fillId="69" borderId="6" xfId="0" applyFont="1" applyFill="1" applyBorder="1" applyAlignment="1">
      <alignment wrapText="1"/>
    </xf>
    <xf numFmtId="0" fontId="47" fillId="70" borderId="6" xfId="0" applyFont="1" applyFill="1" applyBorder="1" applyAlignment="1">
      <alignment horizontal="center" vertical="center" wrapText="1"/>
    </xf>
    <xf numFmtId="0" fontId="66" fillId="70" borderId="6" xfId="0" applyFont="1" applyFill="1" applyBorder="1" applyAlignment="1">
      <alignment wrapText="1"/>
    </xf>
    <xf numFmtId="0" fontId="47" fillId="71" borderId="6" xfId="0" applyFont="1" applyFill="1" applyBorder="1" applyAlignment="1">
      <alignment horizontal="center" vertical="center" wrapText="1"/>
    </xf>
    <xf numFmtId="0" fontId="66" fillId="71" borderId="6" xfId="0" applyFont="1" applyFill="1" applyBorder="1" applyAlignment="1">
      <alignment wrapText="1"/>
    </xf>
    <xf numFmtId="0" fontId="14" fillId="0" borderId="73" xfId="0" applyFont="1" applyBorder="1" applyAlignment="1">
      <alignment horizontal="justify" vertical="center" wrapText="1"/>
    </xf>
    <xf numFmtId="49" fontId="0" fillId="0" borderId="16" xfId="0" applyNumberFormat="1" applyBorder="1" applyProtection="1">
      <protection locked="0"/>
    </xf>
    <xf numFmtId="0" fontId="5" fillId="0" borderId="0" xfId="0" applyFont="1" applyAlignment="1">
      <alignment horizontal="justify" vertical="top" wrapText="1"/>
    </xf>
    <xf numFmtId="0" fontId="10" fillId="0" borderId="68" xfId="0" applyFont="1" applyBorder="1" applyAlignment="1">
      <alignment horizontal="justify" vertical="center" wrapText="1"/>
    </xf>
    <xf numFmtId="0" fontId="0" fillId="0" borderId="68" xfId="0" applyBorder="1"/>
    <xf numFmtId="0" fontId="32" fillId="0" borderId="0" xfId="0" applyFont="1" applyAlignment="1">
      <alignment horizontal="center" vertical="center" wrapText="1"/>
    </xf>
    <xf numFmtId="0" fontId="3" fillId="0" borderId="21" xfId="0" applyFont="1" applyBorder="1" applyAlignment="1" applyProtection="1">
      <alignment horizontal="justify" vertical="center" wrapText="1"/>
      <protection locked="0"/>
    </xf>
    <xf numFmtId="0" fontId="0" fillId="0" borderId="102" xfId="0" applyBorder="1" applyProtection="1">
      <protection locked="0"/>
    </xf>
    <xf numFmtId="0" fontId="0" fillId="0" borderId="103" xfId="0" applyBorder="1" applyProtection="1">
      <protection locked="0"/>
    </xf>
    <xf numFmtId="0" fontId="37" fillId="0" borderId="5" xfId="0" applyFont="1" applyBorder="1" applyAlignment="1">
      <alignment horizontal="justify" vertical="center" wrapText="1"/>
    </xf>
    <xf numFmtId="0" fontId="11" fillId="0" borderId="69" xfId="0" applyFont="1" applyBorder="1" applyAlignment="1">
      <alignment horizontal="justify" vertical="center" wrapText="1"/>
    </xf>
    <xf numFmtId="0" fontId="0" fillId="0" borderId="69" xfId="0" applyBorder="1"/>
    <xf numFmtId="0" fontId="3" fillId="15" borderId="15" xfId="0" applyFont="1" applyFill="1" applyBorder="1" applyAlignment="1">
      <alignment horizontal="center" vertical="center"/>
    </xf>
    <xf numFmtId="0" fontId="3" fillId="15" borderId="17" xfId="0" applyFont="1" applyFill="1" applyBorder="1" applyAlignment="1">
      <alignment horizontal="center" vertical="center"/>
    </xf>
    <xf numFmtId="3" fontId="5" fillId="0" borderId="71" xfId="0" applyNumberFormat="1" applyFont="1" applyBorder="1" applyAlignment="1" applyProtection="1">
      <alignment horizontal="center" vertical="center" wrapText="1"/>
      <protection locked="0"/>
    </xf>
    <xf numFmtId="3" fontId="0" fillId="0" borderId="76" xfId="0" applyNumberFormat="1" applyBorder="1" applyProtection="1">
      <protection locked="0"/>
    </xf>
    <xf numFmtId="3" fontId="0" fillId="0" borderId="77" xfId="0" applyNumberFormat="1" applyBorder="1" applyProtection="1">
      <protection locked="0"/>
    </xf>
    <xf numFmtId="0" fontId="18" fillId="0" borderId="0" xfId="1" applyFont="1" applyAlignment="1">
      <alignment horizontal="center" vertical="center" wrapText="1"/>
    </xf>
    <xf numFmtId="0" fontId="11" fillId="0" borderId="13" xfId="0" applyFont="1" applyBorder="1" applyAlignment="1">
      <alignment horizontal="center" vertical="center" wrapText="1"/>
    </xf>
    <xf numFmtId="0" fontId="47" fillId="0" borderId="0" xfId="0" applyFont="1" applyAlignment="1">
      <alignment horizontal="center" vertical="center" wrapText="1"/>
    </xf>
    <xf numFmtId="0" fontId="16" fillId="0" borderId="6" xfId="0" applyFont="1" applyBorder="1" applyAlignment="1">
      <alignment horizontal="right" vertical="center" wrapText="1"/>
    </xf>
    <xf numFmtId="0" fontId="47" fillId="74" borderId="13" xfId="0" applyFont="1" applyFill="1" applyBorder="1" applyAlignment="1">
      <alignment horizontal="center" vertical="center"/>
    </xf>
    <xf numFmtId="0" fontId="47" fillId="75" borderId="13" xfId="0" applyFont="1" applyFill="1" applyBorder="1" applyAlignment="1">
      <alignment horizontal="center" vertical="center"/>
    </xf>
    <xf numFmtId="0" fontId="47" fillId="75" borderId="73" xfId="0" applyFont="1" applyFill="1" applyBorder="1" applyAlignment="1">
      <alignment horizontal="center" vertical="center"/>
    </xf>
    <xf numFmtId="0" fontId="47" fillId="77" borderId="14" xfId="0" applyFont="1" applyFill="1" applyBorder="1" applyAlignment="1">
      <alignment horizontal="center" vertical="center"/>
    </xf>
    <xf numFmtId="0" fontId="47" fillId="77" borderId="6" xfId="0" applyFont="1" applyFill="1" applyBorder="1" applyAlignment="1">
      <alignment horizontal="center" vertical="center"/>
    </xf>
    <xf numFmtId="0" fontId="3" fillId="79" borderId="6" xfId="0" applyFont="1" applyFill="1" applyBorder="1" applyAlignment="1">
      <alignment horizontal="center" vertical="center"/>
    </xf>
    <xf numFmtId="0" fontId="3" fillId="14" borderId="13" xfId="0" applyFont="1" applyFill="1" applyBorder="1" applyAlignment="1">
      <alignment horizontal="center" vertical="center"/>
    </xf>
    <xf numFmtId="0" fontId="0" fillId="0" borderId="13" xfId="0" applyBorder="1"/>
    <xf numFmtId="0" fontId="47" fillId="36" borderId="14" xfId="0" applyFont="1" applyFill="1" applyBorder="1" applyAlignment="1">
      <alignment horizontal="center" vertical="center"/>
    </xf>
    <xf numFmtId="0" fontId="47" fillId="36" borderId="6" xfId="0" applyFont="1" applyFill="1" applyBorder="1" applyAlignment="1">
      <alignment horizontal="center" vertical="center"/>
    </xf>
    <xf numFmtId="49" fontId="14" fillId="0" borderId="13" xfId="0" applyNumberFormat="1" applyFont="1" applyBorder="1" applyAlignment="1">
      <alignment horizontal="center" vertical="center"/>
    </xf>
    <xf numFmtId="0" fontId="5" fillId="0" borderId="71" xfId="0" applyFont="1" applyBorder="1" applyAlignment="1">
      <alignment horizontal="center" vertical="center" wrapText="1"/>
    </xf>
    <xf numFmtId="0" fontId="0" fillId="0" borderId="76" xfId="0" applyBorder="1"/>
    <xf numFmtId="0" fontId="0" fillId="0" borderId="77" xfId="0" applyBorder="1"/>
    <xf numFmtId="0" fontId="71" fillId="0" borderId="0" xfId="0" applyFont="1" applyAlignment="1">
      <alignment horizontal="left"/>
    </xf>
    <xf numFmtId="0" fontId="13" fillId="0" borderId="13" xfId="0" applyFont="1" applyBorder="1" applyAlignment="1">
      <alignment horizontal="center" vertical="center"/>
    </xf>
    <xf numFmtId="0" fontId="3" fillId="10" borderId="13" xfId="0" applyFont="1" applyFill="1" applyBorder="1" applyAlignment="1">
      <alignment horizontal="center" vertical="center" wrapText="1"/>
    </xf>
    <xf numFmtId="0" fontId="71" fillId="0" borderId="0" xfId="0" applyFont="1" applyAlignment="1">
      <alignment horizontal="left" vertical="center"/>
    </xf>
    <xf numFmtId="0" fontId="3" fillId="57" borderId="13" xfId="0" applyFont="1" applyFill="1" applyBorder="1" applyAlignment="1">
      <alignment horizontal="center" vertical="center" wrapText="1"/>
    </xf>
    <xf numFmtId="0" fontId="0" fillId="57" borderId="80" xfId="0" applyFill="1" applyBorder="1" applyAlignment="1" applyProtection="1">
      <alignment horizontal="center" vertical="center"/>
      <protection hidden="1"/>
    </xf>
    <xf numFmtId="0" fontId="0" fillId="0" borderId="0" xfId="0" applyProtection="1">
      <protection hidden="1"/>
    </xf>
    <xf numFmtId="0" fontId="0" fillId="0" borderId="4" xfId="0" applyBorder="1" applyProtection="1">
      <protection hidden="1"/>
    </xf>
    <xf numFmtId="0" fontId="0" fillId="0" borderId="80"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6" xfId="0" applyBorder="1" applyProtection="1">
      <protection hidden="1"/>
    </xf>
    <xf numFmtId="0" fontId="0" fillId="0" borderId="7" xfId="0" applyBorder="1" applyProtection="1">
      <protection hidden="1"/>
    </xf>
    <xf numFmtId="0" fontId="3" fillId="80" borderId="13" xfId="0" applyFont="1" applyFill="1" applyBorder="1" applyAlignment="1">
      <alignment horizontal="center" vertical="center" wrapText="1"/>
    </xf>
    <xf numFmtId="0" fontId="14" fillId="0" borderId="13" xfId="0" applyFont="1" applyBorder="1" applyAlignment="1">
      <alignment vertical="center" wrapText="1"/>
    </xf>
    <xf numFmtId="0" fontId="0" fillId="0" borderId="0" xfId="0" applyAlignment="1">
      <alignment horizontal="left"/>
    </xf>
    <xf numFmtId="0" fontId="3" fillId="46" borderId="15" xfId="0" applyFont="1" applyFill="1" applyBorder="1" applyAlignment="1">
      <alignment horizontal="center" vertical="center" wrapText="1"/>
    </xf>
    <xf numFmtId="0" fontId="3" fillId="46" borderId="16" xfId="0" applyFont="1" applyFill="1" applyBorder="1" applyAlignment="1">
      <alignment horizontal="center" vertical="center" wrapText="1"/>
    </xf>
    <xf numFmtId="0" fontId="3" fillId="46" borderId="17" xfId="0" applyFont="1" applyFill="1" applyBorder="1" applyAlignment="1">
      <alignment horizontal="center" vertical="center" wrapText="1"/>
    </xf>
    <xf numFmtId="0" fontId="3" fillId="64" borderId="0" xfId="0" applyFont="1" applyFill="1" applyAlignment="1">
      <alignment horizontal="center" vertical="center" wrapText="1"/>
    </xf>
    <xf numFmtId="0" fontId="3" fillId="47" borderId="15" xfId="0" applyFont="1" applyFill="1" applyBorder="1" applyAlignment="1">
      <alignment horizontal="center" vertical="center" wrapText="1"/>
    </xf>
    <xf numFmtId="0" fontId="3" fillId="47" borderId="16" xfId="0" applyFont="1" applyFill="1" applyBorder="1" applyAlignment="1">
      <alignment horizontal="center" vertical="center" wrapText="1"/>
    </xf>
    <xf numFmtId="0" fontId="3" fillId="47" borderId="17" xfId="0" applyFont="1" applyFill="1" applyBorder="1" applyAlignment="1">
      <alignment horizontal="center" vertical="center" wrapText="1"/>
    </xf>
    <xf numFmtId="0" fontId="3" fillId="80" borderId="15" xfId="0" applyFont="1" applyFill="1" applyBorder="1" applyAlignment="1">
      <alignment horizontal="center" vertical="center" wrapText="1"/>
    </xf>
    <xf numFmtId="0" fontId="3" fillId="80" borderId="16" xfId="0" applyFont="1" applyFill="1" applyBorder="1" applyAlignment="1">
      <alignment horizontal="center" vertical="center" wrapText="1"/>
    </xf>
    <xf numFmtId="0" fontId="3" fillId="80" borderId="17" xfId="0" applyFont="1" applyFill="1" applyBorder="1" applyAlignment="1">
      <alignment horizontal="center" vertical="center" wrapText="1"/>
    </xf>
    <xf numFmtId="3" fontId="14" fillId="0" borderId="13" xfId="0" applyNumberFormat="1" applyFont="1" applyBorder="1" applyAlignment="1">
      <alignment horizontal="center" vertical="center" wrapText="1"/>
    </xf>
    <xf numFmtId="3" fontId="0" fillId="0" borderId="16" xfId="0" applyNumberFormat="1" applyBorder="1"/>
    <xf numFmtId="3" fontId="0" fillId="0" borderId="17" xfId="0" applyNumberFormat="1" applyBorder="1"/>
    <xf numFmtId="0" fontId="14" fillId="0" borderId="15"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04" xfId="0" applyFont="1" applyBorder="1" applyAlignment="1">
      <alignment horizontal="justify" vertical="center" wrapText="1"/>
    </xf>
    <xf numFmtId="0" fontId="14" fillId="0" borderId="13" xfId="0" applyFont="1" applyBorder="1" applyAlignment="1">
      <alignment horizontal="justify" vertical="center"/>
    </xf>
    <xf numFmtId="0" fontId="13" fillId="0" borderId="72" xfId="0" applyFont="1" applyBorder="1" applyAlignment="1">
      <alignment horizontal="justify" vertical="center" wrapText="1"/>
    </xf>
    <xf numFmtId="0" fontId="14" fillId="0" borderId="15" xfId="0" applyFont="1" applyBorder="1" applyAlignment="1">
      <alignment horizontal="justify" vertical="center" wrapText="1"/>
    </xf>
    <xf numFmtId="0" fontId="14" fillId="0" borderId="16" xfId="0" applyFont="1" applyBorder="1" applyAlignment="1">
      <alignment horizontal="justify" vertical="center" wrapText="1"/>
    </xf>
    <xf numFmtId="0" fontId="14" fillId="0" borderId="17" xfId="0" applyFont="1" applyBorder="1" applyAlignment="1">
      <alignment horizontal="justify" vertical="center" wrapText="1"/>
    </xf>
    <xf numFmtId="0" fontId="14" fillId="0" borderId="21" xfId="0" applyFont="1" applyBorder="1" applyAlignment="1" applyProtection="1">
      <alignment horizontal="justify" vertical="center" wrapText="1"/>
      <protection locked="0"/>
    </xf>
    <xf numFmtId="0" fontId="14" fillId="0" borderId="15" xfId="0" applyFont="1" applyBorder="1" applyAlignment="1">
      <alignment horizontal="justify" vertical="center"/>
    </xf>
    <xf numFmtId="0" fontId="11" fillId="0" borderId="0" xfId="0" applyFont="1" applyAlignment="1">
      <alignment horizontal="center" vertical="center" wrapText="1"/>
    </xf>
    <xf numFmtId="49" fontId="14" fillId="0" borderId="13" xfId="0" applyNumberFormat="1" applyFont="1" applyBorder="1" applyAlignment="1">
      <alignment horizontal="center" vertical="center" wrapText="1"/>
    </xf>
    <xf numFmtId="0" fontId="0" fillId="0" borderId="80" xfId="0" applyBorder="1"/>
    <xf numFmtId="0" fontId="13" fillId="0" borderId="73" xfId="0" applyFont="1" applyBorder="1" applyAlignment="1">
      <alignment horizontal="center" vertical="center" wrapText="1"/>
    </xf>
    <xf numFmtId="0" fontId="14" fillId="0" borderId="4" xfId="0" applyFont="1" applyBorder="1" applyAlignment="1">
      <alignment horizontal="center" vertical="center" wrapText="1"/>
    </xf>
    <xf numFmtId="0" fontId="10" fillId="0" borderId="4" xfId="0" applyFont="1" applyBorder="1" applyAlignment="1">
      <alignment horizontal="justify" vertical="center"/>
    </xf>
    <xf numFmtId="0" fontId="35" fillId="0" borderId="0" xfId="0" applyFont="1" applyAlignment="1">
      <alignment horizontal="justify" vertical="center" wrapText="1"/>
    </xf>
    <xf numFmtId="0" fontId="3" fillId="0" borderId="13" xfId="0" applyFont="1" applyBorder="1" applyAlignment="1">
      <alignment horizontal="justify" vertical="center"/>
    </xf>
    <xf numFmtId="0" fontId="14" fillId="0" borderId="13" xfId="0" applyFont="1" applyBorder="1" applyAlignment="1">
      <alignment horizontal="center" vertical="center"/>
    </xf>
    <xf numFmtId="0" fontId="12" fillId="6" borderId="95" xfId="0" applyFont="1" applyFill="1" applyBorder="1" applyAlignment="1">
      <alignment horizontal="center" vertical="center" wrapText="1"/>
    </xf>
    <xf numFmtId="0" fontId="16" fillId="0" borderId="0" xfId="0" applyFont="1" applyAlignment="1">
      <alignment horizontal="right" vertical="center" wrapText="1"/>
    </xf>
    <xf numFmtId="0" fontId="15" fillId="0" borderId="100" xfId="0" applyFont="1" applyBorder="1" applyAlignment="1">
      <alignment horizontal="justify" vertical="center" wrapText="1"/>
    </xf>
    <xf numFmtId="0" fontId="8" fillId="0" borderId="100" xfId="0" applyFont="1" applyBorder="1" applyAlignment="1">
      <alignment horizontal="justify" vertical="center"/>
    </xf>
    <xf numFmtId="0" fontId="37" fillId="0" borderId="7" xfId="0" applyFont="1" applyBorder="1" applyAlignment="1">
      <alignment horizontal="justify" vertical="center" wrapText="1"/>
    </xf>
    <xf numFmtId="0" fontId="11" fillId="0" borderId="0" xfId="0" applyFont="1" applyAlignment="1" applyProtection="1">
      <alignment horizontal="justify" vertical="center"/>
      <protection hidden="1"/>
    </xf>
    <xf numFmtId="0" fontId="40" fillId="0" borderId="13" xfId="0" applyFont="1" applyBorder="1" applyAlignment="1">
      <alignment horizontal="justify" vertical="center" wrapText="1"/>
    </xf>
    <xf numFmtId="0" fontId="37" fillId="0" borderId="0" xfId="0" applyFont="1" applyAlignment="1">
      <alignment horizontal="justify" vertical="center" wrapText="1"/>
    </xf>
    <xf numFmtId="0" fontId="14" fillId="0" borderId="20" xfId="0" applyFont="1" applyBorder="1" applyAlignment="1">
      <alignment horizontal="justify" vertical="center" wrapText="1"/>
    </xf>
    <xf numFmtId="0" fontId="15" fillId="0" borderId="73" xfId="0" applyFont="1" applyBorder="1" applyAlignment="1">
      <alignment vertical="center" wrapText="1"/>
    </xf>
    <xf numFmtId="0" fontId="62" fillId="0" borderId="0" xfId="0" applyFont="1" applyAlignment="1">
      <alignment horizontal="left"/>
    </xf>
    <xf numFmtId="0" fontId="35" fillId="0" borderId="0" xfId="0" applyFont="1" applyAlignment="1" applyProtection="1">
      <alignment horizontal="justify" vertical="center"/>
      <protection hidden="1"/>
    </xf>
    <xf numFmtId="0" fontId="15" fillId="0" borderId="100" xfId="0" applyFont="1" applyBorder="1" applyAlignment="1">
      <alignment vertical="center" wrapText="1"/>
    </xf>
    <xf numFmtId="0" fontId="13" fillId="0" borderId="15" xfId="0" applyFont="1" applyBorder="1" applyAlignment="1">
      <alignment horizontal="right" vertical="center" wrapText="1"/>
    </xf>
    <xf numFmtId="0" fontId="3" fillId="86" borderId="15" xfId="0" applyFont="1" applyFill="1" applyBorder="1" applyAlignment="1">
      <alignment horizontal="center" vertical="center" wrapText="1"/>
    </xf>
    <xf numFmtId="0" fontId="3" fillId="86" borderId="16" xfId="0" applyFont="1" applyFill="1" applyBorder="1" applyAlignment="1">
      <alignment horizontal="center" vertical="center" wrapText="1"/>
    </xf>
    <xf numFmtId="0" fontId="0" fillId="0" borderId="0" xfId="0" applyAlignment="1">
      <alignment horizontal="right"/>
    </xf>
    <xf numFmtId="0" fontId="8" fillId="0" borderId="100" xfId="0" applyFont="1" applyBorder="1" applyAlignment="1">
      <alignment horizontal="justify" vertical="center" wrapText="1"/>
    </xf>
    <xf numFmtId="0" fontId="11" fillId="0" borderId="81" xfId="0" applyFont="1" applyBorder="1" applyAlignment="1">
      <alignment horizontal="justify" vertical="center" wrapText="1"/>
    </xf>
    <xf numFmtId="0" fontId="0" fillId="0" borderId="81" xfId="0" applyBorder="1"/>
    <xf numFmtId="0" fontId="8" fillId="0" borderId="80" xfId="0" applyFont="1" applyBorder="1" applyAlignment="1">
      <alignment vertical="center" wrapText="1"/>
    </xf>
    <xf numFmtId="0" fontId="3" fillId="47" borderId="13" xfId="0" applyFont="1" applyFill="1" applyBorder="1" applyAlignment="1">
      <alignment horizontal="center" vertical="center" wrapText="1"/>
    </xf>
    <xf numFmtId="0" fontId="3" fillId="46" borderId="13" xfId="0" applyFont="1" applyFill="1" applyBorder="1" applyAlignment="1">
      <alignment horizontal="center" vertical="center" wrapText="1"/>
    </xf>
    <xf numFmtId="0" fontId="0" fillId="9" borderId="13" xfId="0" applyFill="1" applyBorder="1" applyAlignment="1" applyProtection="1">
      <alignment horizontal="center" vertical="center"/>
      <protection hidden="1"/>
    </xf>
    <xf numFmtId="0" fontId="37" fillId="0" borderId="4" xfId="0" applyFont="1" applyBorder="1" applyAlignment="1">
      <alignment horizontal="justify" vertical="center" wrapText="1"/>
    </xf>
    <xf numFmtId="0" fontId="13" fillId="0" borderId="13" xfId="0" applyFont="1" applyBorder="1" applyAlignment="1">
      <alignment horizontal="right" vertical="center"/>
    </xf>
    <xf numFmtId="0" fontId="13" fillId="0" borderId="15" xfId="0" applyFont="1" applyBorder="1" applyAlignment="1">
      <alignment horizontal="right" vertical="center"/>
    </xf>
    <xf numFmtId="0" fontId="0" fillId="57" borderId="13" xfId="0" applyFill="1"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3" fillId="10" borderId="15" xfId="0" applyFont="1" applyFill="1" applyBorder="1" applyAlignment="1">
      <alignment horizontal="center" vertical="center" wrapText="1"/>
    </xf>
    <xf numFmtId="0" fontId="3" fillId="10" borderId="16" xfId="0" applyFont="1" applyFill="1" applyBorder="1" applyAlignment="1">
      <alignment horizontal="center" vertical="center" wrapText="1"/>
    </xf>
    <xf numFmtId="0" fontId="3" fillId="10" borderId="17"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3" fontId="3" fillId="0" borderId="15" xfId="0" applyNumberFormat="1" applyFont="1" applyBorder="1" applyAlignment="1" applyProtection="1">
      <alignment horizontal="center" vertical="center" wrapText="1"/>
      <protection locked="0"/>
    </xf>
    <xf numFmtId="3" fontId="3" fillId="0" borderId="16" xfId="0" applyNumberFormat="1" applyFont="1" applyBorder="1" applyAlignment="1" applyProtection="1">
      <alignment horizontal="center" vertical="center" wrapText="1"/>
      <protection locked="0"/>
    </xf>
    <xf numFmtId="3" fontId="3" fillId="0" borderId="17" xfId="0" applyNumberFormat="1" applyFont="1" applyBorder="1" applyAlignment="1" applyProtection="1">
      <alignment horizontal="center" vertical="center" wrapText="1"/>
      <protection locked="0"/>
    </xf>
    <xf numFmtId="3" fontId="14" fillId="0" borderId="15" xfId="0" applyNumberFormat="1" applyFont="1" applyBorder="1" applyAlignment="1" applyProtection="1">
      <alignment horizontal="center" vertical="center" wrapText="1"/>
      <protection locked="0"/>
    </xf>
    <xf numFmtId="49" fontId="47" fillId="0" borderId="13" xfId="0" applyNumberFormat="1" applyFont="1" applyBorder="1" applyAlignment="1">
      <alignment horizontal="center" vertical="center" wrapText="1"/>
    </xf>
    <xf numFmtId="0" fontId="3" fillId="0" borderId="20" xfId="0" applyFont="1" applyBorder="1" applyAlignment="1">
      <alignment horizontal="center" vertical="center" textRotation="90" wrapText="1"/>
    </xf>
    <xf numFmtId="0" fontId="14" fillId="0" borderId="73" xfId="0" applyFont="1" applyBorder="1" applyAlignment="1">
      <alignment horizontal="center" vertical="center" textRotation="90" wrapText="1"/>
    </xf>
    <xf numFmtId="3" fontId="14" fillId="0" borderId="15" xfId="0" applyNumberFormat="1" applyFont="1" applyBorder="1" applyAlignment="1">
      <alignment horizontal="center" vertical="center" wrapText="1"/>
    </xf>
    <xf numFmtId="3" fontId="14" fillId="0" borderId="17" xfId="0" applyNumberFormat="1" applyFont="1" applyBorder="1" applyAlignment="1">
      <alignment horizontal="center" vertical="center" wrapText="1"/>
    </xf>
    <xf numFmtId="0" fontId="14" fillId="0" borderId="15" xfId="0" applyFont="1" applyBorder="1" applyAlignment="1" applyProtection="1">
      <alignment horizontal="center" vertical="center" wrapText="1"/>
      <protection locked="0"/>
    </xf>
    <xf numFmtId="0" fontId="14" fillId="0" borderId="17" xfId="0" applyFont="1" applyBorder="1" applyAlignment="1" applyProtection="1">
      <alignment horizontal="center" vertical="center" wrapText="1"/>
      <protection locked="0"/>
    </xf>
    <xf numFmtId="3" fontId="3" fillId="0" borderId="13" xfId="0" applyNumberFormat="1" applyFont="1" applyBorder="1" applyAlignment="1">
      <alignment horizontal="center" vertical="center" wrapText="1"/>
    </xf>
    <xf numFmtId="49" fontId="14" fillId="0" borderId="20" xfId="0" applyNumberFormat="1" applyFont="1" applyBorder="1" applyAlignment="1">
      <alignment horizontal="center" vertical="center" wrapText="1"/>
    </xf>
    <xf numFmtId="0" fontId="5" fillId="0" borderId="105" xfId="0" applyFont="1" applyBorder="1" applyAlignment="1">
      <alignment horizontal="center" vertical="center" wrapText="1"/>
    </xf>
    <xf numFmtId="0" fontId="5" fillId="0" borderId="76" xfId="0" applyFont="1" applyBorder="1" applyAlignment="1">
      <alignment horizontal="center" vertical="center" wrapText="1"/>
    </xf>
    <xf numFmtId="0" fontId="5" fillId="0" borderId="77" xfId="0" applyFont="1" applyBorder="1" applyAlignment="1">
      <alignment horizontal="center" vertical="center" wrapText="1"/>
    </xf>
    <xf numFmtId="0" fontId="47" fillId="0" borderId="13" xfId="0" applyFont="1" applyBorder="1" applyAlignment="1">
      <alignment horizontal="justify" vertical="center" wrapText="1"/>
    </xf>
    <xf numFmtId="0" fontId="8" fillId="0" borderId="73" xfId="0" applyFont="1" applyBorder="1" applyAlignment="1">
      <alignment vertical="center" wrapText="1"/>
    </xf>
    <xf numFmtId="0" fontId="5" fillId="0" borderId="73" xfId="0" applyFont="1" applyBorder="1" applyAlignment="1">
      <alignment horizontal="center" vertical="center" wrapText="1"/>
    </xf>
    <xf numFmtId="0" fontId="0" fillId="0" borderId="0" xfId="0" applyAlignment="1">
      <alignment horizontal="center"/>
    </xf>
    <xf numFmtId="0" fontId="47" fillId="0" borderId="15" xfId="0" applyFont="1" applyBorder="1" applyAlignment="1">
      <alignment horizontal="center" vertical="center" wrapText="1"/>
    </xf>
    <xf numFmtId="0" fontId="47" fillId="0" borderId="17" xfId="0" applyFont="1" applyBorder="1" applyAlignment="1">
      <alignment horizontal="center" vertical="center" wrapText="1"/>
    </xf>
    <xf numFmtId="0" fontId="0" fillId="9" borderId="20" xfId="0" applyFill="1" applyBorder="1" applyAlignment="1" applyProtection="1">
      <alignment horizontal="center" vertical="center"/>
      <protection hidden="1"/>
    </xf>
    <xf numFmtId="49" fontId="3" fillId="0" borderId="15" xfId="0" applyNumberFormat="1" applyFont="1" applyBorder="1" applyAlignment="1">
      <alignment horizontal="center" vertical="center" wrapText="1"/>
    </xf>
    <xf numFmtId="49" fontId="3" fillId="0" borderId="16" xfId="0" applyNumberFormat="1" applyFont="1" applyBorder="1" applyAlignment="1">
      <alignment horizontal="center" vertical="center" wrapText="1"/>
    </xf>
    <xf numFmtId="49" fontId="3" fillId="0" borderId="17" xfId="0" applyNumberFormat="1" applyFont="1" applyBorder="1" applyAlignment="1">
      <alignment horizontal="center" vertical="center" wrapText="1"/>
    </xf>
    <xf numFmtId="0" fontId="3" fillId="23" borderId="13" xfId="0" applyFont="1" applyFill="1" applyBorder="1" applyAlignment="1">
      <alignment horizontal="center" vertical="center" wrapText="1"/>
    </xf>
    <xf numFmtId="0" fontId="47" fillId="0" borderId="13" xfId="0" applyFont="1" applyBorder="1" applyAlignment="1">
      <alignment horizontal="center" vertical="center" wrapText="1"/>
    </xf>
    <xf numFmtId="0" fontId="3" fillId="84" borderId="13" xfId="0" applyFont="1" applyFill="1" applyBorder="1" applyAlignment="1">
      <alignment horizontal="center" vertical="center"/>
    </xf>
    <xf numFmtId="0" fontId="3" fillId="80" borderId="13" xfId="0" applyFont="1" applyFill="1" applyBorder="1" applyAlignment="1">
      <alignment horizontal="center" vertical="center"/>
    </xf>
    <xf numFmtId="0" fontId="22" fillId="0" borderId="13" xfId="0" applyFont="1" applyBorder="1" applyAlignment="1">
      <alignment horizontal="center" vertical="center" wrapText="1"/>
    </xf>
    <xf numFmtId="0" fontId="3" fillId="28" borderId="13" xfId="0" applyFont="1" applyFill="1" applyBorder="1" applyAlignment="1">
      <alignment horizontal="center" vertical="center"/>
    </xf>
    <xf numFmtId="0" fontId="9" fillId="25" borderId="14" xfId="0" applyFont="1" applyFill="1" applyBorder="1" applyAlignment="1">
      <alignment horizontal="center" vertical="center"/>
    </xf>
    <xf numFmtId="0" fontId="9" fillId="25" borderId="6" xfId="0" applyFont="1" applyFill="1" applyBorder="1" applyAlignment="1">
      <alignment horizontal="center" vertical="center"/>
    </xf>
    <xf numFmtId="0" fontId="9" fillId="25" borderId="7" xfId="0" applyFont="1" applyFill="1" applyBorder="1" applyAlignment="1">
      <alignment horizontal="center" vertical="center"/>
    </xf>
    <xf numFmtId="0" fontId="17" fillId="0" borderId="0" xfId="1" applyFont="1" applyAlignment="1">
      <alignment horizontal="right" vertical="center" wrapText="1"/>
    </xf>
    <xf numFmtId="0" fontId="32" fillId="0" borderId="0" xfId="0" applyFont="1" applyAlignment="1">
      <alignment horizontal="center" wrapText="1"/>
    </xf>
    <xf numFmtId="0" fontId="32" fillId="0" borderId="0" xfId="0" applyFont="1" applyAlignment="1">
      <alignment horizontal="center"/>
    </xf>
    <xf numFmtId="0" fontId="73" fillId="0" borderId="13" xfId="0" applyFont="1" applyBorder="1" applyAlignment="1">
      <alignment horizontal="center" vertical="center" wrapText="1"/>
    </xf>
    <xf numFmtId="0" fontId="11" fillId="0" borderId="4" xfId="0" applyFont="1" applyBorder="1" applyAlignment="1">
      <alignment vertical="center" wrapText="1"/>
    </xf>
    <xf numFmtId="0" fontId="14" fillId="0" borderId="0" xfId="0" applyFont="1" applyAlignment="1">
      <alignment horizontal="justify" vertical="center"/>
    </xf>
  </cellXfs>
  <cellStyles count="8">
    <cellStyle name="Hipervínculo" xfId="1" builtinId="8"/>
    <cellStyle name="Hipervínculo 2" xfId="2"/>
    <cellStyle name="Normal" xfId="0" builtinId="0"/>
    <cellStyle name="Normal 2" xfId="6"/>
    <cellStyle name="Normal 2 3" xfId="7"/>
    <cellStyle name="Normal 3" xfId="5"/>
    <cellStyle name="Normal 4" xfId="4"/>
    <cellStyle name="Porcentual 2" xfId="3"/>
  </cellStyles>
  <dxfs count="2244">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8" tint="0.79995117038483843"/>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8" tint="0.79995117038483843"/>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8" tint="0.79995117038483843"/>
        </patternFill>
      </fill>
    </dxf>
    <dxf>
      <fill>
        <patternFill>
          <fgColor indexed="64"/>
          <bgColor rgb="FFFFCCFF"/>
        </patternFill>
      </fill>
    </dxf>
    <dxf>
      <fill>
        <patternFill>
          <fgColor indexed="64"/>
          <bgColor theme="5"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5"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patternType="mediumGray"/>
      </fill>
    </dxf>
    <dxf>
      <font>
        <b/>
        <i val="0"/>
      </font>
      <fill>
        <patternFill>
          <bgColor rgb="FFFFFF00"/>
        </patternFill>
      </fill>
    </dxf>
    <dxf>
      <fill>
        <patternFill patternType="mediumGray"/>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9" tint="0.59996337778862885"/>
        </patternFill>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9" tint="0.59996337778862885"/>
        </patternFill>
      </fill>
    </dxf>
    <dxf>
      <fill>
        <patternFill>
          <fgColor indexed="64"/>
          <bgColor theme="7" tint="0.59996337778862885"/>
        </patternFill>
      </fill>
    </dxf>
    <dxf>
      <fill>
        <patternFill>
          <fgColor indexed="64"/>
          <bgColor theme="5"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ont>
        <b/>
        <i val="0"/>
      </font>
      <fill>
        <patternFill>
          <bgColor rgb="FFFFFF00"/>
        </patternFill>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patternType="mediumGray"/>
      </fill>
    </dxf>
    <dxf>
      <fill>
        <patternFill patternType="mediumGray"/>
      </fill>
    </dxf>
    <dxf>
      <font>
        <b/>
        <i val="0"/>
      </font>
      <fill>
        <patternFill>
          <bgColor rgb="FFFFFF00"/>
        </patternFill>
      </fill>
    </dxf>
    <dxf>
      <fill>
        <patternFill patternType="mediumGray"/>
      </fill>
    </dxf>
    <dxf>
      <font>
        <b/>
        <i val="0"/>
      </font>
      <fill>
        <patternFill>
          <bgColor rgb="FFFFFF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ont>
        <b/>
        <i val="0"/>
      </font>
      <fill>
        <patternFill>
          <bgColor rgb="FFFFFF00"/>
        </patternFill>
      </fill>
    </dxf>
    <dxf>
      <font>
        <b/>
        <i val="0"/>
      </font>
      <fill>
        <patternFill>
          <bgColor rgb="FFFFFF00"/>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5"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5"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ont>
        <b/>
        <i val="0"/>
      </font>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ont>
        <b/>
        <i val="0"/>
      </font>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solid">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bgColor rgb="FFFFFF00"/>
        </patternFill>
      </fill>
    </dxf>
    <dxf>
      <fill>
        <patternFill patternType="mediumGray"/>
      </fill>
    </dxf>
    <dxf>
      <fill>
        <patternFill patternType="mediumGray"/>
      </fill>
    </dxf>
    <dxf>
      <fill>
        <patternFill>
          <bgColor rgb="FFFFFF00"/>
        </patternFill>
      </fill>
    </dxf>
    <dxf>
      <fill>
        <patternFill patternType="solid">
          <bgColor rgb="FFFFFF00"/>
        </patternFill>
      </fill>
    </dxf>
    <dxf>
      <fill>
        <patternFill patternType="mediumGray"/>
      </fill>
    </dxf>
    <dxf>
      <fill>
        <patternFill>
          <bgColor rgb="FFFFFF00"/>
        </patternFill>
      </fill>
    </dxf>
    <dxf>
      <font>
        <b/>
        <i val="0"/>
      </font>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5" tint="0.59996337778862885"/>
        </patternFill>
      </fill>
    </dxf>
    <dxf>
      <fill>
        <patternFill>
          <fgColor indexed="64"/>
          <bgColor theme="8" tint="0.79995117038483843"/>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8" tint="0.79995117038483843"/>
        </patternFill>
      </fill>
    </dxf>
    <dxf>
      <fill>
        <patternFill>
          <fgColor indexed="64"/>
          <bgColor theme="8" tint="0.79995117038483843"/>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ont>
        <b/>
        <i val="0"/>
      </font>
      <fill>
        <patternFill>
          <bgColor rgb="FFFFFF00"/>
        </patternFill>
      </fill>
    </dxf>
    <dxf>
      <fill>
        <patternFill>
          <bgColor rgb="FFFFFF00"/>
        </patternFill>
      </fill>
    </dxf>
    <dxf>
      <fill>
        <patternFill>
          <bgColor rgb="FFFFFF00"/>
        </patternFill>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bgColor rgb="FFFF0000"/>
        </patternFill>
      </fill>
    </dxf>
    <dxf>
      <fill>
        <patternFill patternType="mediumGray"/>
      </fill>
    </dxf>
    <dxf>
      <font>
        <b/>
        <i val="0"/>
      </font>
      <fill>
        <patternFill>
          <bgColor rgb="FFFFFF00"/>
        </patternFill>
      </fill>
    </dxf>
    <dxf>
      <fill>
        <patternFill patternType="mediumGray"/>
      </fill>
    </dxf>
    <dxf>
      <fill>
        <patternFill patternType="mediumGray"/>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theme="7" tint="0.59996337778862885"/>
        </patternFill>
      </fill>
    </dxf>
    <dxf>
      <fill>
        <patternFill patternType="mediumGray"/>
      </fill>
    </dxf>
    <dxf>
      <font>
        <b/>
        <i val="0"/>
      </font>
      <fill>
        <patternFill>
          <bgColor rgb="FFFFFF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8" tint="0.79995117038483843"/>
        </patternFill>
      </fill>
    </dxf>
    <dxf>
      <fill>
        <patternFill>
          <fgColor indexed="64"/>
          <bgColor theme="8" tint="0.79995117038483843"/>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bgColor auto="1"/>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ont>
        <b/>
        <i val="0"/>
      </font>
      <fill>
        <patternFill>
          <bgColor rgb="FFFFFF00"/>
        </patternFill>
      </fill>
    </dxf>
    <dxf>
      <font>
        <b/>
        <i val="0"/>
      </font>
      <fill>
        <patternFill>
          <bgColor rgb="FFFFFF00"/>
        </patternFill>
      </fill>
    </dxf>
    <dxf>
      <font>
        <b/>
        <i val="0"/>
      </font>
      <fill>
        <patternFill>
          <bgColor rgb="FFFFFF00"/>
        </patternFill>
      </fill>
    </dxf>
    <dxf>
      <fill>
        <patternFill patternType="solid">
          <bgColor rgb="FFFFFF00"/>
        </patternFill>
      </fill>
    </dxf>
    <dxf>
      <font>
        <b/>
        <i val="0"/>
      </font>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solid">
          <bgColor rgb="FFFFFF00"/>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patternType="mediumGray"/>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ont>
        <b/>
        <i val="0"/>
      </font>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ont>
        <b/>
        <i val="0"/>
      </font>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7" tint="0.59996337778862885"/>
        </patternFill>
      </fill>
    </dxf>
    <dxf>
      <fill>
        <patternFill>
          <fgColor indexed="64"/>
          <bgColor theme="5"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5"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rgb="FFFFCCFF"/>
        </patternFill>
      </fill>
    </dxf>
    <dxf>
      <fill>
        <patternFill>
          <fgColor indexed="64"/>
          <bgColor theme="8" tint="0.79995117038483843"/>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FF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patternType="mediumGray"/>
      </fill>
    </dxf>
    <dxf>
      <fill>
        <patternFill>
          <bgColor rgb="FFFF0000"/>
        </patternFill>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s>
  <tableStyles count="1" defaultTableStyle="TableStyleMedium2" defaultPivotStyle="PivotStyleLight16">
    <tableStyle name="Invisible" pivot="0" table="0" count="0"/>
  </tableStyles>
  <colors>
    <mruColors>
      <color rgb="FFFFFF99"/>
      <color rgb="FFFBFB1D"/>
      <color rgb="FFFFCCFF"/>
      <color rgb="FF9797FF"/>
      <color rgb="FF99FFCC"/>
      <color rgb="FFF3F089"/>
      <color rgb="FFEFEC63"/>
      <color rgb="FFEBE739"/>
      <color rgb="FFD5D115"/>
      <color rgb="FF8A8A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eetMetadata" Target="metadata.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BBF8F825-A9AC-44DD-A075-95C303A6EB7C}"/>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30</xdr:col>
      <xdr:colOff>3420</xdr:colOff>
      <xdr:row>0</xdr:row>
      <xdr:rowOff>1140775</xdr:rowOff>
    </xdr:to>
    <xdr:pic>
      <xdr:nvPicPr>
        <xdr:cNvPr id="5" name="Imagen 4">
          <a:extLst>
            <a:ext uri="{FF2B5EF4-FFF2-40B4-BE49-F238E27FC236}">
              <a16:creationId xmlns:a16="http://schemas.microsoft.com/office/drawing/2014/main" id="{1493883A-97C5-42F8-9E2E-B54A812C3B3E}"/>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DA90E8A6-EE23-4B34-BC22-E5C791743815}"/>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232020</xdr:colOff>
      <xdr:row>0</xdr:row>
      <xdr:rowOff>1140775</xdr:rowOff>
    </xdr:to>
    <xdr:pic>
      <xdr:nvPicPr>
        <xdr:cNvPr id="5" name="Imagen 4">
          <a:extLst>
            <a:ext uri="{FF2B5EF4-FFF2-40B4-BE49-F238E27FC236}">
              <a16:creationId xmlns:a16="http://schemas.microsoft.com/office/drawing/2014/main" id="{4BF7068A-9187-4DE4-84EB-19157AFE71DB}"/>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6AF2ADB9-2FE8-49E2-80BE-7F888EFCDF43}"/>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30</xdr:col>
      <xdr:colOff>1515</xdr:colOff>
      <xdr:row>0</xdr:row>
      <xdr:rowOff>1140775</xdr:rowOff>
    </xdr:to>
    <xdr:pic>
      <xdr:nvPicPr>
        <xdr:cNvPr id="5" name="Imagen 4">
          <a:extLst>
            <a:ext uri="{FF2B5EF4-FFF2-40B4-BE49-F238E27FC236}">
              <a16:creationId xmlns:a16="http://schemas.microsoft.com/office/drawing/2014/main" id="{F7C43083-976C-4ECF-B77F-200D975C303B}"/>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776E7D65-9C47-4FA2-A582-D07F08763F56}"/>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232020</xdr:colOff>
      <xdr:row>0</xdr:row>
      <xdr:rowOff>1140775</xdr:rowOff>
    </xdr:to>
    <xdr:pic>
      <xdr:nvPicPr>
        <xdr:cNvPr id="5" name="Imagen 4">
          <a:extLst>
            <a:ext uri="{FF2B5EF4-FFF2-40B4-BE49-F238E27FC236}">
              <a16:creationId xmlns:a16="http://schemas.microsoft.com/office/drawing/2014/main" id="{67D2B036-E19A-41ED-B039-070C91A0349E}"/>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27D480FC-07FD-4AE8-B2AD-F7D6EB1BC744}"/>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232020</xdr:colOff>
      <xdr:row>0</xdr:row>
      <xdr:rowOff>1140775</xdr:rowOff>
    </xdr:to>
    <xdr:pic>
      <xdr:nvPicPr>
        <xdr:cNvPr id="5" name="Imagen 4">
          <a:extLst>
            <a:ext uri="{FF2B5EF4-FFF2-40B4-BE49-F238E27FC236}">
              <a16:creationId xmlns:a16="http://schemas.microsoft.com/office/drawing/2014/main" id="{2E75D47D-2392-4FC5-983C-87EB19EE790D}"/>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49F380ED-46B0-4465-9082-8A9133B32F61}"/>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30</xdr:col>
      <xdr:colOff>3420</xdr:colOff>
      <xdr:row>0</xdr:row>
      <xdr:rowOff>1140775</xdr:rowOff>
    </xdr:to>
    <xdr:pic>
      <xdr:nvPicPr>
        <xdr:cNvPr id="5" name="Imagen 4">
          <a:extLst>
            <a:ext uri="{FF2B5EF4-FFF2-40B4-BE49-F238E27FC236}">
              <a16:creationId xmlns:a16="http://schemas.microsoft.com/office/drawing/2014/main" id="{ED481A6D-CFBB-4393-BDEE-4C705AADE381}"/>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3C50B235-A3E5-461F-82E9-677F2196EBBE}"/>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232020</xdr:colOff>
      <xdr:row>0</xdr:row>
      <xdr:rowOff>1140775</xdr:rowOff>
    </xdr:to>
    <xdr:pic>
      <xdr:nvPicPr>
        <xdr:cNvPr id="5" name="Imagen 4">
          <a:extLst>
            <a:ext uri="{FF2B5EF4-FFF2-40B4-BE49-F238E27FC236}">
              <a16:creationId xmlns:a16="http://schemas.microsoft.com/office/drawing/2014/main" id="{84480A1B-B8E2-4A2B-925E-30910150F355}"/>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4F151536-FEAF-4330-97CA-27BE13A33D4E}"/>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30</xdr:col>
      <xdr:colOff>3420</xdr:colOff>
      <xdr:row>0</xdr:row>
      <xdr:rowOff>1140775</xdr:rowOff>
    </xdr:to>
    <xdr:pic>
      <xdr:nvPicPr>
        <xdr:cNvPr id="5" name="Imagen 4">
          <a:extLst>
            <a:ext uri="{FF2B5EF4-FFF2-40B4-BE49-F238E27FC236}">
              <a16:creationId xmlns:a16="http://schemas.microsoft.com/office/drawing/2014/main" id="{0FAE53F2-B489-4650-B0B3-3EFE5BF6D742}"/>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D847AABB-D972-4954-BB78-771814D99408}"/>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30</xdr:col>
      <xdr:colOff>3420</xdr:colOff>
      <xdr:row>0</xdr:row>
      <xdr:rowOff>1140775</xdr:rowOff>
    </xdr:to>
    <xdr:pic>
      <xdr:nvPicPr>
        <xdr:cNvPr id="5" name="Imagen 4">
          <a:extLst>
            <a:ext uri="{FF2B5EF4-FFF2-40B4-BE49-F238E27FC236}">
              <a16:creationId xmlns:a16="http://schemas.microsoft.com/office/drawing/2014/main" id="{1B80CA9E-0427-4B76-8468-9EB051A33B34}"/>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29</xdr:col>
      <xdr:colOff>53340</xdr:colOff>
      <xdr:row>0</xdr:row>
      <xdr:rowOff>0</xdr:rowOff>
    </xdr:from>
    <xdr:to>
      <xdr:col>38</xdr:col>
      <xdr:colOff>12270</xdr:colOff>
      <xdr:row>0</xdr:row>
      <xdr:rowOff>1140775</xdr:rowOff>
    </xdr:to>
    <xdr:pic>
      <xdr:nvPicPr>
        <xdr:cNvPr id="5" name="Imagen 4">
          <a:extLst>
            <a:ext uri="{FF2B5EF4-FFF2-40B4-BE49-F238E27FC236}">
              <a16:creationId xmlns:a16="http://schemas.microsoft.com/office/drawing/2014/main" id="{C56657DB-8ADD-4290-B761-2E0817FB4727}"/>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368540" y="0"/>
          <a:ext cx="2180160" cy="114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9525</xdr:rowOff>
    </xdr:from>
    <xdr:to>
      <xdr:col>5</xdr:col>
      <xdr:colOff>113325</xdr:colOff>
      <xdr:row>0</xdr:row>
      <xdr:rowOff>1027475</xdr:rowOff>
    </xdr:to>
    <xdr:pic>
      <xdr:nvPicPr>
        <xdr:cNvPr id="2" name="Imagen 1">
          <a:extLst>
            <a:ext uri="{FF2B5EF4-FFF2-40B4-BE49-F238E27FC236}">
              <a16:creationId xmlns:a16="http://schemas.microsoft.com/office/drawing/2014/main" id="{868D6DD0-64B8-4E6B-8A9D-92086F717637}"/>
            </a:ext>
          </a:extLst>
        </xdr:cNvPr>
        <xdr:cNvPicPr preferRelativeResize="0">
          <a:picLocks/>
        </xdr:cNvPicPr>
      </xdr:nvPicPr>
      <xdr:blipFill>
        <a:blip xmlns:r="http://schemas.openxmlformats.org/officeDocument/2006/relationships" r:embed="rId2"/>
        <a:stretch>
          <a:fillRect/>
        </a:stretch>
      </xdr:blipFill>
      <xdr:spPr>
        <a:xfrm>
          <a:off x="390525" y="9525"/>
          <a:ext cx="1094400" cy="10179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F2F02D85-1587-4CC0-A4D3-A355BBAB0BCF}"/>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247260</xdr:colOff>
      <xdr:row>0</xdr:row>
      <xdr:rowOff>1140775</xdr:rowOff>
    </xdr:to>
    <xdr:pic>
      <xdr:nvPicPr>
        <xdr:cNvPr id="5" name="Imagen 4">
          <a:extLst>
            <a:ext uri="{FF2B5EF4-FFF2-40B4-BE49-F238E27FC236}">
              <a16:creationId xmlns:a16="http://schemas.microsoft.com/office/drawing/2014/main" id="{11D37FEF-72C5-4C19-A2E1-A6702546B2E0}"/>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3EA065A5-5A64-438F-A4F5-FC0EEB66B5BF}"/>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232020</xdr:colOff>
      <xdr:row>0</xdr:row>
      <xdr:rowOff>1140775</xdr:rowOff>
    </xdr:to>
    <xdr:pic>
      <xdr:nvPicPr>
        <xdr:cNvPr id="5" name="Imagen 4">
          <a:extLst>
            <a:ext uri="{FF2B5EF4-FFF2-40B4-BE49-F238E27FC236}">
              <a16:creationId xmlns:a16="http://schemas.microsoft.com/office/drawing/2014/main" id="{E32A2797-D042-4BB6-8D4F-BF1309A27AFB}"/>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E390DC73-9405-4846-96B5-FA542BD21FED}"/>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247260</xdr:colOff>
      <xdr:row>0</xdr:row>
      <xdr:rowOff>1140775</xdr:rowOff>
    </xdr:to>
    <xdr:pic>
      <xdr:nvPicPr>
        <xdr:cNvPr id="5" name="Imagen 4">
          <a:extLst>
            <a:ext uri="{FF2B5EF4-FFF2-40B4-BE49-F238E27FC236}">
              <a16:creationId xmlns:a16="http://schemas.microsoft.com/office/drawing/2014/main" id="{0A1CD4CA-6A7E-44F2-87A2-91221A802649}"/>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13335</xdr:colOff>
      <xdr:row>0</xdr:row>
      <xdr:rowOff>9525</xdr:rowOff>
    </xdr:from>
    <xdr:ext cx="1094400" cy="1018800"/>
    <xdr:pic>
      <xdr:nvPicPr>
        <xdr:cNvPr id="2" name="Imagen 1" descr="http://intranet.inegi.org.mx/Servicios/Difusion/Imagen_Institucional/img/2019/INEGI1_v.png">
          <a:extLst>
            <a:ext uri="{FF2B5EF4-FFF2-40B4-BE49-F238E27FC236}">
              <a16:creationId xmlns:a16="http://schemas.microsoft.com/office/drawing/2014/main" id="{A0FE473F-FB31-48A0-8166-64630E2D847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4335" y="9525"/>
          <a:ext cx="1094400" cy="1018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51</xdr:col>
      <xdr:colOff>243840</xdr:colOff>
      <xdr:row>0</xdr:row>
      <xdr:rowOff>0</xdr:rowOff>
    </xdr:from>
    <xdr:to>
      <xdr:col>60</xdr:col>
      <xdr:colOff>186895</xdr:colOff>
      <xdr:row>0</xdr:row>
      <xdr:rowOff>1140775</xdr:rowOff>
    </xdr:to>
    <xdr:pic>
      <xdr:nvPicPr>
        <xdr:cNvPr id="3" name="Imagen 2">
          <a:extLst>
            <a:ext uri="{FF2B5EF4-FFF2-40B4-BE49-F238E27FC236}">
              <a16:creationId xmlns:a16="http://schemas.microsoft.com/office/drawing/2014/main" id="{49ECC4A0-EA47-4254-ACAA-301BCF1775F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3007340" y="0"/>
          <a:ext cx="2171905" cy="114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0345EA01-25CA-4149-9C3A-56761F0FB8E9}"/>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232020</xdr:colOff>
      <xdr:row>0</xdr:row>
      <xdr:rowOff>1140775</xdr:rowOff>
    </xdr:to>
    <xdr:pic>
      <xdr:nvPicPr>
        <xdr:cNvPr id="5" name="Imagen 4">
          <a:extLst>
            <a:ext uri="{FF2B5EF4-FFF2-40B4-BE49-F238E27FC236}">
              <a16:creationId xmlns:a16="http://schemas.microsoft.com/office/drawing/2014/main" id="{A494EEDF-DDFD-4FA0-8F93-3F57098A7A3D}"/>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21CF25BA-C73E-4ECE-9970-4B4AA4E0832B}"/>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232020</xdr:colOff>
      <xdr:row>0</xdr:row>
      <xdr:rowOff>1140775</xdr:rowOff>
    </xdr:to>
    <xdr:pic>
      <xdr:nvPicPr>
        <xdr:cNvPr id="5" name="Imagen 4">
          <a:extLst>
            <a:ext uri="{FF2B5EF4-FFF2-40B4-BE49-F238E27FC236}">
              <a16:creationId xmlns:a16="http://schemas.microsoft.com/office/drawing/2014/main" id="{03053AEF-10A6-4C14-A642-4A8264CCD666}"/>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1AE8A4C3-506C-4D40-8AA3-1049D88C4DE6}"/>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232020</xdr:colOff>
      <xdr:row>0</xdr:row>
      <xdr:rowOff>1140775</xdr:rowOff>
    </xdr:to>
    <xdr:pic>
      <xdr:nvPicPr>
        <xdr:cNvPr id="5" name="Imagen 4">
          <a:extLst>
            <a:ext uri="{FF2B5EF4-FFF2-40B4-BE49-F238E27FC236}">
              <a16:creationId xmlns:a16="http://schemas.microsoft.com/office/drawing/2014/main" id="{048C1847-72A4-497C-B43D-84E51789704C}"/>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A44A48B4-4792-43B1-B228-49FDE6E7EB16}"/>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232020</xdr:colOff>
      <xdr:row>0</xdr:row>
      <xdr:rowOff>1140775</xdr:rowOff>
    </xdr:to>
    <xdr:pic>
      <xdr:nvPicPr>
        <xdr:cNvPr id="5" name="Imagen 4">
          <a:extLst>
            <a:ext uri="{FF2B5EF4-FFF2-40B4-BE49-F238E27FC236}">
              <a16:creationId xmlns:a16="http://schemas.microsoft.com/office/drawing/2014/main" id="{881000E0-E474-4E19-BDB1-0922A11CCE01}"/>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DA1A5EE1-5D7D-43EC-8046-5F83004230DD}"/>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232020</xdr:colOff>
      <xdr:row>0</xdr:row>
      <xdr:rowOff>1140775</xdr:rowOff>
    </xdr:to>
    <xdr:pic>
      <xdr:nvPicPr>
        <xdr:cNvPr id="5" name="Imagen 4">
          <a:extLst>
            <a:ext uri="{FF2B5EF4-FFF2-40B4-BE49-F238E27FC236}">
              <a16:creationId xmlns:a16="http://schemas.microsoft.com/office/drawing/2014/main" id="{6D483A0A-74F8-4750-BA2B-514B00B4901A}"/>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sharepoint.com/Users/rubi.medrano/Downloads/02_CNSPE_2021_M2_Ejercicio%20de%20la%20funci&#243;n%20de%20seguridad%20p&#250;blica%20estatal_VF(24Nov20)_TAMAULIP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365inegi.sharepoint.com/Users/brenda.duque/AppData/Local/Microsoft/Windows/INetCache/Content.Outlook/AWIAP2ML/Cuestionario%20Propuesto%202019%20CNGSPSPE%202019%20M1.4_Catastro%20Preliminar%20081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st_amb_unid_ec\C:\Users\ricardo.celis\Desktop\CEN\Copia%20de%20C_SPE_M2_2020%20ETIQ.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st_amb_unid_ec\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Hoja1"/>
      <sheetName val="CNSPE_2021_M2_Secc1"/>
      <sheetName val="CNSPE_2021_M2_Secc2"/>
      <sheetName val="CNSPE_2021_M2_Secc3"/>
      <sheetName val="CNSPE_2021_M2_Secc4"/>
      <sheetName val="CNSPE_2021_M2_Secc5"/>
      <sheetName val="CNSPE_2021_M2_Secc6"/>
      <sheetName val="CNSPE_2021_M2_Secc7"/>
      <sheetName val="CNSPE_2021_M2_Secc8"/>
      <sheetName val="Complemento 1"/>
      <sheetName val="Complemento 2"/>
      <sheetName val="Complemento 3"/>
      <sheetName val="Complemento 4"/>
      <sheetName val="Complemento 5"/>
      <sheetName val="Complemento 6"/>
      <sheetName val="Complemento 7"/>
      <sheetName val="Complemento 8"/>
      <sheetName val="Complemento 9"/>
      <sheetName val="Complemento 10"/>
      <sheetName val="Anexo 1"/>
      <sheetName val="Anexo 2"/>
      <sheetName val="Glosario"/>
    </sheetNames>
    <sheetDataSet>
      <sheetData sheetId="0"/>
      <sheetData sheetId="1"/>
      <sheetData sheetId="2"/>
      <sheetData sheetId="3"/>
      <sheetData sheetId="4"/>
      <sheetData sheetId="5"/>
      <sheetData sheetId="6"/>
      <sheetData sheetId="7"/>
      <sheetData sheetId="8"/>
      <sheetData sheetId="9"/>
      <sheetData sheetId="10"/>
      <sheetData sheetId="11">
        <row r="51">
          <cell r="AT51">
            <v>201</v>
          </cell>
          <cell r="AU51">
            <v>202</v>
          </cell>
          <cell r="AV51">
            <v>203</v>
          </cell>
          <cell r="AW51">
            <v>204</v>
          </cell>
          <cell r="AX51">
            <v>205</v>
          </cell>
          <cell r="AY51">
            <v>206</v>
          </cell>
          <cell r="AZ51">
            <v>207</v>
          </cell>
          <cell r="BA51">
            <v>208</v>
          </cell>
          <cell r="BB51">
            <v>209</v>
          </cell>
          <cell r="BC51">
            <v>210</v>
          </cell>
          <cell r="BD51">
            <v>211</v>
          </cell>
          <cell r="BE51">
            <v>212</v>
          </cell>
          <cell r="BF51">
            <v>213</v>
          </cell>
          <cell r="BG51">
            <v>214</v>
          </cell>
          <cell r="BH51">
            <v>215</v>
          </cell>
          <cell r="BI51">
            <v>216</v>
          </cell>
          <cell r="BJ51">
            <v>217</v>
          </cell>
          <cell r="BK51">
            <v>218</v>
          </cell>
          <cell r="BL51">
            <v>219</v>
          </cell>
          <cell r="BM51">
            <v>220</v>
          </cell>
          <cell r="BN51">
            <v>221</v>
          </cell>
          <cell r="BO51">
            <v>222</v>
          </cell>
          <cell r="BP51">
            <v>223</v>
          </cell>
          <cell r="BQ51">
            <v>224</v>
          </cell>
          <cell r="BR51">
            <v>225</v>
          </cell>
          <cell r="BS51">
            <v>226</v>
          </cell>
          <cell r="BT51">
            <v>227</v>
          </cell>
          <cell r="BU51">
            <v>228</v>
          </cell>
          <cell r="BV51">
            <v>229</v>
          </cell>
          <cell r="BW51">
            <v>230</v>
          </cell>
          <cell r="BX51">
            <v>231</v>
          </cell>
          <cell r="BY51">
            <v>232</v>
          </cell>
          <cell r="CB51">
            <v>201</v>
          </cell>
          <cell r="CC51">
            <v>202</v>
          </cell>
          <cell r="CD51">
            <v>203</v>
          </cell>
          <cell r="CE51">
            <v>204</v>
          </cell>
          <cell r="CF51">
            <v>205</v>
          </cell>
          <cell r="CG51">
            <v>206</v>
          </cell>
          <cell r="CH51">
            <v>207</v>
          </cell>
          <cell r="CI51">
            <v>208</v>
          </cell>
          <cell r="CJ51">
            <v>209</v>
          </cell>
          <cell r="CK51">
            <v>210</v>
          </cell>
          <cell r="CL51">
            <v>211</v>
          </cell>
          <cell r="CM51">
            <v>212</v>
          </cell>
          <cell r="CN51">
            <v>213</v>
          </cell>
          <cell r="CO51">
            <v>214</v>
          </cell>
          <cell r="CP51">
            <v>215</v>
          </cell>
          <cell r="CQ51">
            <v>216</v>
          </cell>
          <cell r="CR51">
            <v>217</v>
          </cell>
          <cell r="CS51">
            <v>218</v>
          </cell>
          <cell r="CT51">
            <v>219</v>
          </cell>
          <cell r="CU51">
            <v>220</v>
          </cell>
          <cell r="CV51">
            <v>221</v>
          </cell>
          <cell r="CW51">
            <v>222</v>
          </cell>
          <cell r="CX51">
            <v>223</v>
          </cell>
          <cell r="CY51">
            <v>224</v>
          </cell>
          <cell r="CZ51">
            <v>225</v>
          </cell>
          <cell r="DA51">
            <v>226</v>
          </cell>
          <cell r="DB51">
            <v>227</v>
          </cell>
          <cell r="DC51">
            <v>228</v>
          </cell>
          <cell r="DD51">
            <v>229</v>
          </cell>
          <cell r="DE51">
            <v>230</v>
          </cell>
          <cell r="DF51">
            <v>231</v>
          </cell>
          <cell r="DG51">
            <v>232</v>
          </cell>
        </row>
        <row r="52">
          <cell r="AT52" t="str">
            <v>1001</v>
          </cell>
          <cell r="AU52" t="str">
            <v>2004</v>
          </cell>
          <cell r="AV52" t="str">
            <v>3003</v>
          </cell>
          <cell r="AW52" t="str">
            <v>4002</v>
          </cell>
          <cell r="AX52" t="str">
            <v>5030</v>
          </cell>
          <cell r="AY52" t="str">
            <v>6001</v>
          </cell>
          <cell r="AZ52" t="str">
            <v>7101</v>
          </cell>
          <cell r="BA52" t="str">
            <v>8037</v>
          </cell>
          <cell r="BB52" t="str">
            <v>9007</v>
          </cell>
          <cell r="BC52" t="str">
            <v>10005</v>
          </cell>
          <cell r="BD52" t="str">
            <v>11020</v>
          </cell>
          <cell r="BE52" t="str">
            <v>12001</v>
          </cell>
          <cell r="BF52" t="str">
            <v>13048</v>
          </cell>
          <cell r="BG52" t="str">
            <v>14039</v>
          </cell>
          <cell r="BH52" t="str">
            <v>15033</v>
          </cell>
          <cell r="BI52" t="str">
            <v>16053</v>
          </cell>
          <cell r="BJ52" t="str">
            <v>17007</v>
          </cell>
          <cell r="BK52" t="str">
            <v>18017</v>
          </cell>
          <cell r="BL52" t="str">
            <v>19039</v>
          </cell>
          <cell r="BM52" t="str">
            <v>20067</v>
          </cell>
          <cell r="BN52" t="str">
            <v>21114</v>
          </cell>
          <cell r="BO52" t="str">
            <v>22014</v>
          </cell>
          <cell r="BP52" t="str">
            <v>23010</v>
          </cell>
          <cell r="BQ52" t="str">
            <v>24028</v>
          </cell>
          <cell r="BR52" t="str">
            <v>25006</v>
          </cell>
          <cell r="BS52" t="str">
            <v>26030</v>
          </cell>
          <cell r="BT52" t="str">
            <v>27004</v>
          </cell>
          <cell r="BU52" t="str">
            <v>28032</v>
          </cell>
          <cell r="BV52" t="str">
            <v>29033</v>
          </cell>
          <cell r="BW52" t="str">
            <v>30193</v>
          </cell>
          <cell r="BX52" t="str">
            <v>31050</v>
          </cell>
          <cell r="BY52" t="str">
            <v>32010</v>
          </cell>
          <cell r="CB52" t="str">
            <v>AGUASCALIENTES</v>
          </cell>
          <cell r="CC52" t="str">
            <v>TIJUANA</v>
          </cell>
          <cell r="CD52" t="str">
            <v>LA PAZ</v>
          </cell>
          <cell r="CE52" t="str">
            <v>CAMPECHE</v>
          </cell>
          <cell r="CF52" t="str">
            <v>SALTILLO</v>
          </cell>
          <cell r="CG52" t="str">
            <v>ARMERÍA</v>
          </cell>
          <cell r="CH52" t="str">
            <v>TUXTLA GUTIÉRREZ</v>
          </cell>
          <cell r="CI52" t="str">
            <v>JUÁREZ</v>
          </cell>
          <cell r="CJ52" t="str">
            <v>IZTAPALAPA</v>
          </cell>
          <cell r="CK52" t="str">
            <v>DURANGO</v>
          </cell>
          <cell r="CL52" t="str">
            <v>LEÓN</v>
          </cell>
          <cell r="CM52" t="str">
            <v>ACAPULCO DE JUÁREZ</v>
          </cell>
          <cell r="CN52" t="str">
            <v>PACHUCA DE SOTO</v>
          </cell>
          <cell r="CO52" t="str">
            <v>GUADALAJARA</v>
          </cell>
          <cell r="CP52" t="str">
            <v>ECATEPEC DE MORELOS</v>
          </cell>
          <cell r="CQ52" t="str">
            <v>MORELIA</v>
          </cell>
          <cell r="CR52" t="str">
            <v>CUERNAVACA</v>
          </cell>
          <cell r="CS52" t="str">
            <v>TEPIC</v>
          </cell>
          <cell r="CT52" t="str">
            <v>MONTERREY</v>
          </cell>
          <cell r="CU52" t="str">
            <v>OAXACA DE JUÁREZ</v>
          </cell>
          <cell r="CV52" t="str">
            <v>PUEBLA</v>
          </cell>
          <cell r="CW52" t="str">
            <v>QUERÉTARO</v>
          </cell>
          <cell r="CX52" t="str">
            <v>BACALAR</v>
          </cell>
          <cell r="CY52" t="str">
            <v>SAN LUIS POTOSÍ</v>
          </cell>
          <cell r="CZ52" t="str">
            <v>CULIACÁN</v>
          </cell>
          <cell r="DA52" t="str">
            <v>HERMOSILLO</v>
          </cell>
          <cell r="DB52" t="str">
            <v>CENTRO</v>
          </cell>
          <cell r="DC52" t="str">
            <v>REYNOSA</v>
          </cell>
          <cell r="DD52" t="str">
            <v>TLAXCALA</v>
          </cell>
          <cell r="DE52" t="str">
            <v>VERACRUZ</v>
          </cell>
          <cell r="DF52" t="str">
            <v>MÉRIDA</v>
          </cell>
          <cell r="DG52" t="str">
            <v>FRESNILLO</v>
          </cell>
        </row>
        <row r="53">
          <cell r="AT53" t="str">
            <v>1005</v>
          </cell>
          <cell r="AU53" t="str">
            <v>2002</v>
          </cell>
          <cell r="AV53" t="str">
            <v>3008</v>
          </cell>
          <cell r="AW53" t="str">
            <v>4003</v>
          </cell>
          <cell r="AX53" t="str">
            <v>5035</v>
          </cell>
          <cell r="AY53" t="str">
            <v>6002</v>
          </cell>
          <cell r="AZ53" t="str">
            <v>7089</v>
          </cell>
          <cell r="BA53" t="str">
            <v>8019</v>
          </cell>
          <cell r="BB53" t="str">
            <v>9005</v>
          </cell>
          <cell r="BC53" t="str">
            <v>10007</v>
          </cell>
          <cell r="BD53" t="str">
            <v>11017</v>
          </cell>
          <cell r="BE53" t="str">
            <v>12029</v>
          </cell>
          <cell r="BF53" t="str">
            <v>13077</v>
          </cell>
          <cell r="BG53" t="str">
            <v>14120</v>
          </cell>
          <cell r="BH53" t="str">
            <v>15058</v>
          </cell>
          <cell r="BI53" t="str">
            <v>16102</v>
          </cell>
          <cell r="BJ53" t="str">
            <v>17011</v>
          </cell>
          <cell r="BK53" t="str">
            <v>18020</v>
          </cell>
          <cell r="BL53" t="str">
            <v>19026</v>
          </cell>
          <cell r="BM53" t="str">
            <v>20184</v>
          </cell>
          <cell r="BN53" t="str">
            <v>21156</v>
          </cell>
          <cell r="BO53" t="str">
            <v>22016</v>
          </cell>
          <cell r="BP53" t="str">
            <v>23005</v>
          </cell>
          <cell r="BQ53" t="str">
            <v>24035</v>
          </cell>
          <cell r="BR53" t="str">
            <v>25012</v>
          </cell>
          <cell r="BS53" t="str">
            <v>26018</v>
          </cell>
          <cell r="BT53" t="str">
            <v>27002</v>
          </cell>
          <cell r="BU53" t="str">
            <v>28022</v>
          </cell>
          <cell r="BV53" t="str">
            <v>29013</v>
          </cell>
          <cell r="BW53" t="str">
            <v>30087</v>
          </cell>
          <cell r="BX53" t="str">
            <v>31041</v>
          </cell>
          <cell r="BY53" t="str">
            <v>32017</v>
          </cell>
          <cell r="CB53" t="str">
            <v>JESÚS MARÍA</v>
          </cell>
          <cell r="CC53" t="str">
            <v>MEXICALI</v>
          </cell>
          <cell r="CD53" t="str">
            <v>LOS CABOS</v>
          </cell>
          <cell r="CE53" t="str">
            <v>CARMEN</v>
          </cell>
          <cell r="CF53" t="str">
            <v>TORREÓN</v>
          </cell>
          <cell r="CG53" t="str">
            <v>COLIMA</v>
          </cell>
          <cell r="CH53" t="str">
            <v>TAPACHULA</v>
          </cell>
          <cell r="CI53" t="str">
            <v>CHIHUAHUA</v>
          </cell>
          <cell r="CJ53" t="str">
            <v>GUSTAVO A. MADERO</v>
          </cell>
          <cell r="CK53" t="str">
            <v>GÓMEZ PALACIO</v>
          </cell>
          <cell r="CL53" t="str">
            <v>IRAPUATO</v>
          </cell>
          <cell r="CM53" t="str">
            <v>CHILPANCINGO DE LOS BRAVO</v>
          </cell>
          <cell r="CN53" t="str">
            <v>TULANCINGO DE BRAVO</v>
          </cell>
          <cell r="CO53" t="str">
            <v>ZAPOPAN</v>
          </cell>
          <cell r="CP53" t="str">
            <v>NEZAHUALCÓYOTL</v>
          </cell>
          <cell r="CQ53" t="str">
            <v>URUAPAN</v>
          </cell>
          <cell r="CR53" t="str">
            <v>JIUTEPEC</v>
          </cell>
          <cell r="CS53" t="str">
            <v>BAHÍA DE BANDERAS</v>
          </cell>
          <cell r="CT53" t="str">
            <v>GUADALUPE</v>
          </cell>
          <cell r="CU53" t="str">
            <v>SAN JUAN BAUTISTA TUXTEPEC</v>
          </cell>
          <cell r="CV53" t="str">
            <v>TEHUACÁN</v>
          </cell>
          <cell r="CW53" t="str">
            <v>SAN JUAN DEL RÍO</v>
          </cell>
          <cell r="CX53" t="str">
            <v>BENITO JUÁREZ</v>
          </cell>
          <cell r="CY53" t="str">
            <v>SOLEDAD DE GRACIANO SÁNCHEZ</v>
          </cell>
          <cell r="CZ53" t="str">
            <v>MAZATLÁN</v>
          </cell>
          <cell r="DA53" t="str">
            <v>CAJEME</v>
          </cell>
          <cell r="DB53" t="str">
            <v>CÁRDENAS</v>
          </cell>
          <cell r="DC53" t="str">
            <v>MATAMOROS</v>
          </cell>
          <cell r="DD53" t="str">
            <v>HUAMANTLA</v>
          </cell>
          <cell r="DE53" t="str">
            <v>XALAPA</v>
          </cell>
          <cell r="DF53" t="str">
            <v>KANASÍN</v>
          </cell>
          <cell r="DG53" t="str">
            <v>GUADALUPE</v>
          </cell>
        </row>
        <row r="54">
          <cell r="AT54" t="str">
            <v>1003</v>
          </cell>
          <cell r="AU54" t="str">
            <v>2001</v>
          </cell>
          <cell r="AV54" t="str">
            <v>3001</v>
          </cell>
          <cell r="AW54" t="str">
            <v>4004</v>
          </cell>
          <cell r="AX54" t="str">
            <v>5018</v>
          </cell>
          <cell r="AY54" t="str">
            <v>6003</v>
          </cell>
          <cell r="AZ54" t="str">
            <v>7059</v>
          </cell>
          <cell r="BA54" t="str">
            <v>8017</v>
          </cell>
          <cell r="BB54" t="str">
            <v>9010</v>
          </cell>
          <cell r="BC54" t="str">
            <v>10012</v>
          </cell>
          <cell r="BD54" t="str">
            <v>11007</v>
          </cell>
          <cell r="BE54" t="str">
            <v>12035</v>
          </cell>
          <cell r="BF54" t="str">
            <v>13051</v>
          </cell>
          <cell r="BG54" t="str">
            <v>14098</v>
          </cell>
          <cell r="BH54" t="str">
            <v>15057</v>
          </cell>
          <cell r="BI54" t="str">
            <v>16108</v>
          </cell>
          <cell r="BJ54" t="str">
            <v>17006</v>
          </cell>
          <cell r="BK54" t="str">
            <v>18015</v>
          </cell>
          <cell r="BL54" t="str">
            <v>19006</v>
          </cell>
          <cell r="BM54" t="str">
            <v>20043</v>
          </cell>
          <cell r="BN54" t="str">
            <v>21132</v>
          </cell>
          <cell r="BO54" t="str">
            <v>22006</v>
          </cell>
          <cell r="BP54" t="str">
            <v>23004</v>
          </cell>
          <cell r="BQ54" t="str">
            <v>24013</v>
          </cell>
          <cell r="BR54" t="str">
            <v>25001</v>
          </cell>
          <cell r="BS54" t="str">
            <v>26043</v>
          </cell>
          <cell r="BT54" t="str">
            <v>27005</v>
          </cell>
          <cell r="BU54" t="str">
            <v>28027</v>
          </cell>
          <cell r="BV54" t="str">
            <v>29005</v>
          </cell>
          <cell r="BW54" t="str">
            <v>30039</v>
          </cell>
          <cell r="BX54" t="str">
            <v>31102</v>
          </cell>
          <cell r="BY54" t="str">
            <v>32056</v>
          </cell>
          <cell r="CB54" t="str">
            <v>CALVILLO</v>
          </cell>
          <cell r="CC54" t="str">
            <v>ENSENADA</v>
          </cell>
          <cell r="CD54" t="str">
            <v>COMONDÚ</v>
          </cell>
          <cell r="CE54" t="str">
            <v>CHAMPOTÓN</v>
          </cell>
          <cell r="CF54" t="str">
            <v>MONCLOVA</v>
          </cell>
          <cell r="CG54" t="str">
            <v>COMALA</v>
          </cell>
          <cell r="CH54" t="str">
            <v>OCOSINGO</v>
          </cell>
          <cell r="CI54" t="str">
            <v>CUAUHTÉMOC</v>
          </cell>
          <cell r="CJ54" t="str">
            <v>ÁLVARO OBREGÓN</v>
          </cell>
          <cell r="CK54" t="str">
            <v>LERDO</v>
          </cell>
          <cell r="CL54" t="str">
            <v>CELAYA</v>
          </cell>
          <cell r="CM54" t="str">
            <v>IGUALA DE LA INDEPENDENCIA</v>
          </cell>
          <cell r="CN54" t="str">
            <v>MINERAL DE LA REFORMA</v>
          </cell>
          <cell r="CO54" t="str">
            <v>TLAQUEPAQUE</v>
          </cell>
          <cell r="CP54" t="str">
            <v>NAUCALPAN DE JUÁREZ</v>
          </cell>
          <cell r="CQ54" t="str">
            <v>ZAMORA</v>
          </cell>
          <cell r="CR54" t="str">
            <v>CUAUTLA</v>
          </cell>
          <cell r="CS54" t="str">
            <v>SANTIAGO IXCUINTLA</v>
          </cell>
          <cell r="CT54" t="str">
            <v>APODACA</v>
          </cell>
          <cell r="CU54" t="str">
            <v>HEROICA CIUDAD DE JUCHITÁN DE ZARAGOZA</v>
          </cell>
          <cell r="CV54" t="str">
            <v>SAN MARTÍN TEXMELUCAN</v>
          </cell>
          <cell r="CW54" t="str">
            <v>CORREGIDORA</v>
          </cell>
          <cell r="CX54" t="str">
            <v>OTHÓN P. BLANCO</v>
          </cell>
          <cell r="CY54" t="str">
            <v>CIUDAD VALLES</v>
          </cell>
          <cell r="CZ54" t="str">
            <v>AHOME</v>
          </cell>
          <cell r="DA54" t="str">
            <v>NOGALES</v>
          </cell>
          <cell r="DB54" t="str">
            <v>COMALCALCO</v>
          </cell>
          <cell r="DC54" t="str">
            <v>NUEVO LAREDO</v>
          </cell>
          <cell r="DD54" t="str">
            <v>APIZACO</v>
          </cell>
          <cell r="DE54" t="str">
            <v>COATZACOALCOS</v>
          </cell>
          <cell r="DF54" t="str">
            <v>VALLADOLID</v>
          </cell>
          <cell r="DG54" t="str">
            <v>ZACATECAS</v>
          </cell>
        </row>
        <row r="55">
          <cell r="AT55" t="str">
            <v>1007</v>
          </cell>
          <cell r="AU55" t="str">
            <v>2003</v>
          </cell>
          <cell r="AV55" t="str">
            <v>3002</v>
          </cell>
          <cell r="AW55" t="str">
            <v>4009</v>
          </cell>
          <cell r="AX55" t="str">
            <v>5025</v>
          </cell>
          <cell r="AY55" t="str">
            <v>6004</v>
          </cell>
          <cell r="AZ55" t="str">
            <v>7078</v>
          </cell>
          <cell r="BA55" t="str">
            <v>8021</v>
          </cell>
          <cell r="BB55" t="str">
            <v>9012</v>
          </cell>
          <cell r="BC55" t="str">
            <v>10023</v>
          </cell>
          <cell r="BD55" t="str">
            <v>11027</v>
          </cell>
          <cell r="BE55" t="str">
            <v>12028</v>
          </cell>
          <cell r="BF55" t="str">
            <v>13028</v>
          </cell>
          <cell r="BG55" t="str">
            <v>14101</v>
          </cell>
          <cell r="BH55" t="str">
            <v>15106</v>
          </cell>
          <cell r="BI55" t="str">
            <v>16052</v>
          </cell>
          <cell r="BJ55" t="str">
            <v>17018</v>
          </cell>
          <cell r="BK55" t="str">
            <v>18004</v>
          </cell>
          <cell r="BL55" t="str">
            <v>19046</v>
          </cell>
          <cell r="BM55" t="str">
            <v>20079</v>
          </cell>
          <cell r="BN55" t="str">
            <v>21019</v>
          </cell>
          <cell r="BO55" t="str">
            <v>22011</v>
          </cell>
          <cell r="BP55" t="str">
            <v>23008</v>
          </cell>
          <cell r="BQ55" t="str">
            <v>24037</v>
          </cell>
          <cell r="BR55" t="str">
            <v>25011</v>
          </cell>
          <cell r="BS55" t="str">
            <v>26055</v>
          </cell>
          <cell r="BT55" t="str">
            <v>27008</v>
          </cell>
          <cell r="BU55" t="str">
            <v>28041</v>
          </cell>
          <cell r="BV55" t="str">
            <v>29025</v>
          </cell>
          <cell r="BW55" t="str">
            <v>30044</v>
          </cell>
          <cell r="BX55" t="str">
            <v>31096</v>
          </cell>
          <cell r="BY55" t="str">
            <v>32038</v>
          </cell>
          <cell r="CB55" t="str">
            <v>RINCÓN DE ROMOS</v>
          </cell>
          <cell r="CC55" t="str">
            <v>TECATE</v>
          </cell>
          <cell r="CD55" t="str">
            <v>MULEGÉ</v>
          </cell>
          <cell r="CE55" t="str">
            <v>ESCÁRCEGA</v>
          </cell>
          <cell r="CF55" t="str">
            <v>PIEDRAS NEGRAS</v>
          </cell>
          <cell r="CG55" t="str">
            <v>COQUIMATLÁN</v>
          </cell>
          <cell r="CH55" t="str">
            <v>SAN CRISTÓBAL DE LAS CASAS</v>
          </cell>
          <cell r="CI55" t="str">
            <v>DELICIAS</v>
          </cell>
          <cell r="CJ55" t="str">
            <v>TLALPAN</v>
          </cell>
          <cell r="CK55" t="str">
            <v>PUEBLO NUEVO</v>
          </cell>
          <cell r="CL55" t="str">
            <v>SALAMANCA</v>
          </cell>
          <cell r="CM55" t="str">
            <v>CHILAPA DE ÁLVAREZ</v>
          </cell>
          <cell r="CN55" t="str">
            <v>HUEJUTLA DE REYES</v>
          </cell>
          <cell r="CO55" t="str">
            <v>TONALÁ</v>
          </cell>
          <cell r="CP55" t="str">
            <v>TOLUCA</v>
          </cell>
          <cell r="CQ55" t="str">
            <v>LÁZARO CÁRDENAS</v>
          </cell>
          <cell r="CR55" t="str">
            <v>TEMIXCO</v>
          </cell>
          <cell r="CS55" t="str">
            <v>COMPOSTELA</v>
          </cell>
          <cell r="CT55" t="str">
            <v>SAN NICOLÁS DE LOS GARZA</v>
          </cell>
          <cell r="CU55" t="str">
            <v>SALINA CRUZ</v>
          </cell>
          <cell r="CV55" t="str">
            <v>ATLIXCO</v>
          </cell>
          <cell r="CW55" t="str">
            <v>EL MARQUÉS</v>
          </cell>
          <cell r="CX55" t="str">
            <v>SOLIDARIDAD</v>
          </cell>
          <cell r="CY55" t="str">
            <v>TAMAZUNCHALE</v>
          </cell>
          <cell r="CZ55" t="str">
            <v>GUASAVE</v>
          </cell>
          <cell r="DA55" t="str">
            <v>SAN LUIS RÍO COLORADO</v>
          </cell>
          <cell r="DB55" t="str">
            <v>HUIMANGUILLO</v>
          </cell>
          <cell r="DC55" t="str">
            <v>VICTORIA</v>
          </cell>
          <cell r="DD55" t="str">
            <v>SAN PABLO DEL MONTE</v>
          </cell>
          <cell r="DE55" t="str">
            <v>CÓRDOBA</v>
          </cell>
          <cell r="DF55" t="str">
            <v>TIZIMÍN</v>
          </cell>
          <cell r="DG55" t="str">
            <v>PINOS</v>
          </cell>
        </row>
        <row r="56">
          <cell r="AT56" t="str">
            <v>1002</v>
          </cell>
          <cell r="AU56" t="str">
            <v>2005</v>
          </cell>
          <cell r="AV56" t="str">
            <v>3009</v>
          </cell>
          <cell r="AW56" t="str">
            <v>4001</v>
          </cell>
          <cell r="AX56" t="str">
            <v>5002</v>
          </cell>
          <cell r="AY56" t="str">
            <v>6005</v>
          </cell>
          <cell r="AZ56" t="str">
            <v>7019</v>
          </cell>
          <cell r="BA56" t="str">
            <v>8032</v>
          </cell>
          <cell r="BB56" t="str">
            <v>9003</v>
          </cell>
          <cell r="BC56" t="str">
            <v>10032</v>
          </cell>
          <cell r="BD56" t="str">
            <v>11037</v>
          </cell>
          <cell r="BE56" t="str">
            <v>12038</v>
          </cell>
          <cell r="BF56" t="str">
            <v>13076</v>
          </cell>
          <cell r="BG56" t="str">
            <v>14097</v>
          </cell>
          <cell r="BH56" t="str">
            <v>15104</v>
          </cell>
          <cell r="BI56" t="str">
            <v>16112</v>
          </cell>
          <cell r="BJ56" t="str">
            <v>17029</v>
          </cell>
          <cell r="BK56" t="str">
            <v>18008</v>
          </cell>
          <cell r="BL56" t="str">
            <v>19021</v>
          </cell>
          <cell r="BM56" t="str">
            <v>20385</v>
          </cell>
          <cell r="BN56" t="str">
            <v>21140</v>
          </cell>
          <cell r="BO56" t="str">
            <v>22004</v>
          </cell>
          <cell r="BP56" t="str">
            <v>23001</v>
          </cell>
          <cell r="BQ56" t="str">
            <v>24024</v>
          </cell>
          <cell r="BR56" t="str">
            <v>25018</v>
          </cell>
          <cell r="BS56" t="str">
            <v>26042</v>
          </cell>
          <cell r="BT56" t="str">
            <v>27012</v>
          </cell>
          <cell r="BU56" t="str">
            <v>28038</v>
          </cell>
          <cell r="BV56" t="str">
            <v>29010</v>
          </cell>
          <cell r="BW56" t="str">
            <v>30131</v>
          </cell>
          <cell r="BX56" t="str">
            <v>31059</v>
          </cell>
          <cell r="BY56" t="str">
            <v>32039</v>
          </cell>
          <cell r="CB56" t="str">
            <v>ASIENTOS</v>
          </cell>
          <cell r="CC56" t="str">
            <v>PLAYAS DE ROSARITO</v>
          </cell>
          <cell r="CD56" t="str">
            <v>LORETO</v>
          </cell>
          <cell r="CE56" t="str">
            <v>CALKINÍ</v>
          </cell>
          <cell r="CF56" t="str">
            <v>ACUÑA</v>
          </cell>
          <cell r="CG56" t="str">
            <v>CUAUHTÉMOC</v>
          </cell>
          <cell r="CH56" t="str">
            <v>COMITÁN DE DOMÍNGUEZ</v>
          </cell>
          <cell r="CI56" t="str">
            <v>HIDALGO DEL PARRAL</v>
          </cell>
          <cell r="CJ56" t="str">
            <v>COYOACÁN</v>
          </cell>
          <cell r="CK56" t="str">
            <v>SANTIAGO PAPASQUIARO</v>
          </cell>
          <cell r="CL56" t="str">
            <v>SILAO</v>
          </cell>
          <cell r="CM56" t="str">
            <v>ZIHUATANEJO DE AZUETA</v>
          </cell>
          <cell r="CN56" t="str">
            <v>TULA DE ALLENDE</v>
          </cell>
          <cell r="CO56" t="str">
            <v>TLAJOMULCO DE ZÚÑIGA</v>
          </cell>
          <cell r="CP56" t="str">
            <v>TLALNEPANTLA DE BAZ</v>
          </cell>
          <cell r="CQ56" t="str">
            <v>ZITÁCUARO</v>
          </cell>
          <cell r="CR56" t="str">
            <v>YAUTEPEC</v>
          </cell>
          <cell r="CS56" t="str">
            <v>XALISCO</v>
          </cell>
          <cell r="CT56" t="str">
            <v>GRAL. ESCOBEDO</v>
          </cell>
          <cell r="CU56" t="str">
            <v>SANTA CRUZ XOXOCOTLÁN</v>
          </cell>
          <cell r="CV56" t="str">
            <v>SAN PEDRO CHOLULA</v>
          </cell>
          <cell r="CW56" t="str">
            <v>CADEREYTA DE MONTES</v>
          </cell>
          <cell r="CX56" t="str">
            <v>COZUMEL</v>
          </cell>
          <cell r="CY56" t="str">
            <v>RIOVERDE</v>
          </cell>
          <cell r="CZ56" t="str">
            <v>NAVOLATO</v>
          </cell>
          <cell r="DA56" t="str">
            <v>NAVOJOA</v>
          </cell>
          <cell r="DB56" t="str">
            <v>MACUSPANA</v>
          </cell>
          <cell r="DC56" t="str">
            <v>TAMPICO</v>
          </cell>
          <cell r="DD56" t="str">
            <v>CHIAUTEMPAN</v>
          </cell>
          <cell r="DE56" t="str">
            <v>POZA RICA DE HIDALGO</v>
          </cell>
          <cell r="DF56" t="str">
            <v>PROGRESO</v>
          </cell>
          <cell r="DG56" t="str">
            <v>RÍO GRANDE</v>
          </cell>
        </row>
        <row r="57">
          <cell r="AT57" t="str">
            <v>1006</v>
          </cell>
          <cell r="AU57">
            <v>2006</v>
          </cell>
          <cell r="AV57" t="str">
            <v>3999</v>
          </cell>
          <cell r="AW57" t="str">
            <v>4011</v>
          </cell>
          <cell r="AX57" t="str">
            <v>5017</v>
          </cell>
          <cell r="AY57" t="str">
            <v>6006</v>
          </cell>
          <cell r="AZ57" t="str">
            <v>7031</v>
          </cell>
          <cell r="BA57" t="str">
            <v>8050</v>
          </cell>
          <cell r="BB57" t="str">
            <v>9015</v>
          </cell>
          <cell r="BC57" t="str">
            <v>10008</v>
          </cell>
          <cell r="BD57" t="str">
            <v>11015</v>
          </cell>
          <cell r="BE57" t="str">
            <v>12055</v>
          </cell>
          <cell r="BF57" t="str">
            <v>13069</v>
          </cell>
          <cell r="BG57" t="str">
            <v>14067</v>
          </cell>
          <cell r="BH57" t="str">
            <v>15031</v>
          </cell>
          <cell r="BI57" t="str">
            <v>16006</v>
          </cell>
          <cell r="BJ57" t="str">
            <v>17008</v>
          </cell>
          <cell r="BK57" t="str">
            <v>18012</v>
          </cell>
          <cell r="BL57" t="str">
            <v>19048</v>
          </cell>
          <cell r="BM57" t="str">
            <v>20039</v>
          </cell>
          <cell r="BN57" t="str">
            <v>21015</v>
          </cell>
          <cell r="BO57" t="str">
            <v>22012</v>
          </cell>
          <cell r="BP57" t="str">
            <v>23002</v>
          </cell>
          <cell r="BQ57" t="str">
            <v>24020</v>
          </cell>
          <cell r="BR57" t="str">
            <v>25010</v>
          </cell>
          <cell r="BS57" t="str">
            <v>26029</v>
          </cell>
          <cell r="BT57" t="str">
            <v>27006</v>
          </cell>
          <cell r="BU57" t="str">
            <v>28003</v>
          </cell>
          <cell r="BV57" t="str">
            <v>29006</v>
          </cell>
          <cell r="BW57" t="str">
            <v>30124</v>
          </cell>
          <cell r="BX57" t="str">
            <v>31101</v>
          </cell>
          <cell r="BY57" t="str">
            <v>32042</v>
          </cell>
          <cell r="CB57" t="str">
            <v>PABELLÓN DE ARTEAGA</v>
          </cell>
          <cell r="CC57" t="str">
            <v>SAN QUINTÍN</v>
          </cell>
          <cell r="CD57" t="str">
            <v>NO IDENTIFICADO</v>
          </cell>
          <cell r="CE57" t="str">
            <v>CANDELARIA</v>
          </cell>
          <cell r="CF57" t="str">
            <v>MATAMOROS</v>
          </cell>
          <cell r="CG57" t="str">
            <v>IXTLAHUACÁN</v>
          </cell>
          <cell r="CH57" t="str">
            <v>CHILÓN</v>
          </cell>
          <cell r="CI57" t="str">
            <v>NUEVO CASAS GRANDES</v>
          </cell>
          <cell r="CJ57" t="str">
            <v>CUAUHTÉMOC</v>
          </cell>
          <cell r="CK57" t="str">
            <v>GUADALUPE VICTORIA</v>
          </cell>
          <cell r="CL57" t="str">
            <v>GUANAJUATO</v>
          </cell>
          <cell r="CM57" t="str">
            <v>TAXCO DE ALARCÓN</v>
          </cell>
          <cell r="CN57" t="str">
            <v>TIZAYUCA</v>
          </cell>
          <cell r="CO57" t="str">
            <v>PUERTO VALLARTA</v>
          </cell>
          <cell r="CP57" t="str">
            <v>CHIMALHUACÁN</v>
          </cell>
          <cell r="CQ57" t="str">
            <v>APATZINGÁN</v>
          </cell>
          <cell r="CR57" t="str">
            <v>EMILIANO ZAPATA</v>
          </cell>
          <cell r="CS57" t="str">
            <v>SAN BLAS</v>
          </cell>
          <cell r="CT57" t="str">
            <v>SANTA CATARINA</v>
          </cell>
          <cell r="CU57" t="str">
            <v>HEROICA CIUDAD DE HUAJUAPAN DE LEÓN</v>
          </cell>
          <cell r="CV57" t="str">
            <v>AMOZOC</v>
          </cell>
          <cell r="CW57" t="str">
            <v>PEDRO ESCOBEDO</v>
          </cell>
          <cell r="CX57" t="str">
            <v>FELIPE CARRILLO PUERTO</v>
          </cell>
          <cell r="CY57" t="str">
            <v>MATEHUALA</v>
          </cell>
          <cell r="CZ57" t="str">
            <v>EL FUERTE</v>
          </cell>
          <cell r="DA57" t="str">
            <v>GUAYMAS</v>
          </cell>
          <cell r="DB57" t="str">
            <v>CUNDUACÁN</v>
          </cell>
          <cell r="DC57" t="str">
            <v>ALTAMIRA</v>
          </cell>
          <cell r="DD57" t="str">
            <v>CALPULALPAN</v>
          </cell>
          <cell r="DE57" t="str">
            <v>PAPANTLA</v>
          </cell>
          <cell r="DF57" t="str">
            <v>UMÁN</v>
          </cell>
          <cell r="DG57" t="str">
            <v>SOMBRERETE</v>
          </cell>
        </row>
        <row r="58">
          <cell r="AT58" t="str">
            <v>1011</v>
          </cell>
          <cell r="AU58" t="str">
            <v>2999</v>
          </cell>
          <cell r="AV58" t="str">
            <v>-</v>
          </cell>
          <cell r="AW58" t="str">
            <v>4006</v>
          </cell>
          <cell r="AX58" t="str">
            <v>5033</v>
          </cell>
          <cell r="AY58" t="str">
            <v>6007</v>
          </cell>
          <cell r="AZ58" t="str">
            <v>7052</v>
          </cell>
          <cell r="BA58" t="str">
            <v>8029</v>
          </cell>
          <cell r="BB58" t="str">
            <v>9017</v>
          </cell>
          <cell r="BC58" t="str">
            <v>10004</v>
          </cell>
          <cell r="BD58" t="str">
            <v>11003</v>
          </cell>
          <cell r="BE58" t="str">
            <v>12066</v>
          </cell>
          <cell r="BF58" t="str">
            <v>13030</v>
          </cell>
          <cell r="BG58" t="str">
            <v>14053</v>
          </cell>
          <cell r="BH58" t="str">
            <v>15109</v>
          </cell>
          <cell r="BI58" t="str">
            <v>16034</v>
          </cell>
          <cell r="BJ58" t="str">
            <v>17004</v>
          </cell>
          <cell r="BK58" t="str">
            <v>18016</v>
          </cell>
          <cell r="BL58" t="str">
            <v>19031</v>
          </cell>
          <cell r="BM58" t="str">
            <v>20515</v>
          </cell>
          <cell r="BN58" t="str">
            <v>21119</v>
          </cell>
          <cell r="BO58" t="str">
            <v>22017</v>
          </cell>
          <cell r="BP58" t="str">
            <v>23006</v>
          </cell>
          <cell r="BQ58" t="str">
            <v>24021</v>
          </cell>
          <cell r="BR58" t="str">
            <v>25017</v>
          </cell>
          <cell r="BS58" t="str">
            <v>26017</v>
          </cell>
          <cell r="BT58" t="str">
            <v>27013</v>
          </cell>
          <cell r="BU58" t="str">
            <v>28009</v>
          </cell>
          <cell r="BV58" t="str">
            <v>29034</v>
          </cell>
          <cell r="BW58" t="str">
            <v>30108</v>
          </cell>
          <cell r="BX58" t="str">
            <v>31079</v>
          </cell>
          <cell r="BY58" t="str">
            <v>32020</v>
          </cell>
          <cell r="CB58" t="str">
            <v>SAN FRANCISCO DE LOS ROMO</v>
          </cell>
          <cell r="CC58" t="str">
            <v>NO IDENTIFICADO</v>
          </cell>
          <cell r="CD58" t="str">
            <v>-</v>
          </cell>
          <cell r="CE58" t="str">
            <v>HOPELCHÉN</v>
          </cell>
          <cell r="CF58" t="str">
            <v>SAN PEDRO</v>
          </cell>
          <cell r="CG58" t="str">
            <v>MANZANILLO</v>
          </cell>
          <cell r="CH58" t="str">
            <v>LAS MARGARITAS</v>
          </cell>
          <cell r="CI58" t="str">
            <v>GUADALUPE Y CALVO</v>
          </cell>
          <cell r="CJ58" t="str">
            <v>VENUSTIANO CARRANZA</v>
          </cell>
          <cell r="CK58" t="str">
            <v>CUENCAMÉ</v>
          </cell>
          <cell r="CL58" t="str">
            <v>SAN MIGUEL DE ALLENDE</v>
          </cell>
          <cell r="CM58" t="str">
            <v>TLAPA DE COMONFORT</v>
          </cell>
          <cell r="CN58" t="str">
            <v>IXMIQUILPAN</v>
          </cell>
          <cell r="CO58" t="str">
            <v>LAGOS DE MORENO</v>
          </cell>
          <cell r="CP58" t="str">
            <v>CUAUTITLÁN IZCALLI</v>
          </cell>
          <cell r="CQ58" t="str">
            <v>HIDALGO</v>
          </cell>
          <cell r="CR58" t="str">
            <v>AYALA</v>
          </cell>
          <cell r="CS58" t="str">
            <v>TECUALA</v>
          </cell>
          <cell r="CT58" t="str">
            <v>JUÁREZ</v>
          </cell>
          <cell r="CU58" t="str">
            <v>SANTO DOMINGO TEHUANTEPEC</v>
          </cell>
          <cell r="CV58" t="str">
            <v>SAN ANDRÉS CHOLULA</v>
          </cell>
          <cell r="CW58" t="str">
            <v>TEQUISQUIAPAN</v>
          </cell>
          <cell r="CX58" t="str">
            <v>JOSÉ MARÍA MORELOS</v>
          </cell>
          <cell r="CY58" t="str">
            <v>MEXQUITIC DE CARMONA</v>
          </cell>
          <cell r="CZ58" t="str">
            <v>SINALOA</v>
          </cell>
          <cell r="DA58" t="str">
            <v>CABORCA</v>
          </cell>
          <cell r="DB58" t="str">
            <v>NACAJUCA</v>
          </cell>
          <cell r="DC58" t="str">
            <v>CIUDAD MADERO</v>
          </cell>
          <cell r="DD58" t="str">
            <v>TLAXCO</v>
          </cell>
          <cell r="DE58" t="str">
            <v>MINATITLÁN</v>
          </cell>
          <cell r="DF58" t="str">
            <v>TEKAX</v>
          </cell>
          <cell r="DG58" t="str">
            <v>JEREZ</v>
          </cell>
        </row>
        <row r="59">
          <cell r="AT59" t="str">
            <v>1009</v>
          </cell>
          <cell r="AU59" t="str">
            <v>-</v>
          </cell>
          <cell r="AV59" t="str">
            <v>-</v>
          </cell>
          <cell r="AW59" t="str">
            <v>4005</v>
          </cell>
          <cell r="AX59" t="str">
            <v>5027</v>
          </cell>
          <cell r="AY59" t="str">
            <v>6008</v>
          </cell>
          <cell r="AZ59" t="str">
            <v>7065</v>
          </cell>
          <cell r="BA59" t="str">
            <v>8027</v>
          </cell>
          <cell r="BB59" t="str">
            <v>9013</v>
          </cell>
          <cell r="BC59" t="str">
            <v>10014</v>
          </cell>
          <cell r="BD59" t="str">
            <v>11023</v>
          </cell>
          <cell r="BE59" t="str">
            <v>12021</v>
          </cell>
          <cell r="BF59" t="str">
            <v>13063</v>
          </cell>
          <cell r="BG59" t="str">
            <v>14070</v>
          </cell>
          <cell r="BH59" t="str">
            <v>15121</v>
          </cell>
          <cell r="BI59" t="str">
            <v>16069</v>
          </cell>
          <cell r="BJ59" t="str">
            <v>17028</v>
          </cell>
          <cell r="BK59" t="str">
            <v>18001</v>
          </cell>
          <cell r="BL59" t="str">
            <v>19018</v>
          </cell>
          <cell r="BM59" t="str">
            <v>20482</v>
          </cell>
          <cell r="BN59" t="str">
            <v>21071</v>
          </cell>
          <cell r="BO59" t="str">
            <v>22001</v>
          </cell>
          <cell r="BP59" t="str">
            <v>23009</v>
          </cell>
          <cell r="BQ59" t="str">
            <v>24054</v>
          </cell>
          <cell r="BR59" t="str">
            <v>25015</v>
          </cell>
          <cell r="BS59" t="str">
            <v>26033</v>
          </cell>
          <cell r="BT59" t="str">
            <v>27003</v>
          </cell>
          <cell r="BU59" t="str">
            <v>28033</v>
          </cell>
          <cell r="BV59" t="str">
            <v>29044</v>
          </cell>
          <cell r="BW59" t="str">
            <v>30141</v>
          </cell>
          <cell r="BX59" t="str">
            <v>31089</v>
          </cell>
          <cell r="BY59" t="str">
            <v>32024</v>
          </cell>
          <cell r="CB59" t="str">
            <v>TEPEZALÁ</v>
          </cell>
          <cell r="CC59" t="str">
            <v>-</v>
          </cell>
          <cell r="CD59" t="str">
            <v>-</v>
          </cell>
          <cell r="CE59" t="str">
            <v>HECELCHAKÁN</v>
          </cell>
          <cell r="CF59" t="str">
            <v>RAMOS ARIZPE</v>
          </cell>
          <cell r="CG59" t="str">
            <v>MINATITLÁN</v>
          </cell>
          <cell r="CH59" t="str">
            <v>PALENQUE</v>
          </cell>
          <cell r="CI59" t="str">
            <v>GUACHOCHI</v>
          </cell>
          <cell r="CJ59" t="str">
            <v>XOCHIMILCO</v>
          </cell>
          <cell r="CK59" t="str">
            <v>MEZQUITAL</v>
          </cell>
          <cell r="CL59" t="str">
            <v>PÉNJAMO</v>
          </cell>
          <cell r="CM59" t="str">
            <v>COYUCA DE BENÍTEZ</v>
          </cell>
          <cell r="CN59" t="str">
            <v>TEPEJI DEL RÍO DE OCAMPO</v>
          </cell>
          <cell r="CO59" t="str">
            <v>EL SALTO</v>
          </cell>
          <cell r="CP59" t="str">
            <v>ATIZAPÁN DE ZARAGOZA</v>
          </cell>
          <cell r="CQ59" t="str">
            <v>LA PIEDAD</v>
          </cell>
          <cell r="CR59" t="str">
            <v>XOCHITEPEC</v>
          </cell>
          <cell r="CS59" t="str">
            <v>ACAPONETA</v>
          </cell>
          <cell r="CT59" t="str">
            <v>GARCÍA</v>
          </cell>
          <cell r="CU59" t="str">
            <v>SANTIAGO PINOTEPA NACIONAL</v>
          </cell>
          <cell r="CV59" t="str">
            <v>HUAUCHINANGO</v>
          </cell>
          <cell r="CW59" t="str">
            <v>AMEALCO DE BONFIL</v>
          </cell>
          <cell r="CX59" t="str">
            <v>TULUM</v>
          </cell>
          <cell r="CY59" t="str">
            <v>XILITLA</v>
          </cell>
          <cell r="CZ59" t="str">
            <v>SALVADOR ALVARADO</v>
          </cell>
          <cell r="DA59" t="str">
            <v>HUATABAMPO</v>
          </cell>
          <cell r="DB59" t="str">
            <v>CENTLA</v>
          </cell>
          <cell r="DC59" t="str">
            <v>RÍO BRAVO</v>
          </cell>
          <cell r="DD59" t="str">
            <v>ZACATELCO</v>
          </cell>
          <cell r="DE59" t="str">
            <v>SAN ANDRÉS TUXTLA</v>
          </cell>
          <cell r="DF59" t="str">
            <v>TICUL</v>
          </cell>
          <cell r="DG59" t="str">
            <v>LORETO</v>
          </cell>
        </row>
        <row r="60">
          <cell r="AT60" t="str">
            <v>1010</v>
          </cell>
          <cell r="AU60" t="str">
            <v>-</v>
          </cell>
          <cell r="AV60" t="str">
            <v>-</v>
          </cell>
          <cell r="AW60" t="str">
            <v>4010</v>
          </cell>
          <cell r="AX60" t="str">
            <v>5010</v>
          </cell>
          <cell r="AY60" t="str">
            <v>6009</v>
          </cell>
          <cell r="AZ60" t="str">
            <v>7108</v>
          </cell>
          <cell r="BA60" t="str">
            <v>8011</v>
          </cell>
          <cell r="BB60" t="str">
            <v>9002</v>
          </cell>
          <cell r="BC60" t="str">
            <v>10001</v>
          </cell>
          <cell r="BD60" t="str">
            <v>11014</v>
          </cell>
          <cell r="BE60" t="str">
            <v>12012</v>
          </cell>
          <cell r="BF60" t="str">
            <v>13016</v>
          </cell>
          <cell r="BG60" t="str">
            <v>14093</v>
          </cell>
          <cell r="BH60" t="str">
            <v>15013</v>
          </cell>
          <cell r="BI60" t="str">
            <v>16066</v>
          </cell>
          <cell r="BJ60" t="str">
            <v>17017</v>
          </cell>
          <cell r="BK60" t="str">
            <v>18010</v>
          </cell>
          <cell r="BL60" t="str">
            <v>19019</v>
          </cell>
          <cell r="BM60" t="str">
            <v>20390</v>
          </cell>
          <cell r="BN60" t="str">
            <v>21174</v>
          </cell>
          <cell r="BO60" t="str">
            <v>22005</v>
          </cell>
          <cell r="BP60" t="str">
            <v>23007</v>
          </cell>
          <cell r="BQ60" t="str">
            <v>24003</v>
          </cell>
          <cell r="BR60" t="str">
            <v>25009</v>
          </cell>
          <cell r="BS60" t="str">
            <v>26002</v>
          </cell>
          <cell r="BT60" t="str">
            <v>27014</v>
          </cell>
          <cell r="BU60" t="str">
            <v>28021</v>
          </cell>
          <cell r="BV60" t="str">
            <v>29015</v>
          </cell>
          <cell r="BW60" t="str">
            <v>30189</v>
          </cell>
          <cell r="BX60" t="str">
            <v>31052</v>
          </cell>
          <cell r="BY60" t="str">
            <v>32036</v>
          </cell>
          <cell r="CB60" t="str">
            <v>EL LLANO</v>
          </cell>
          <cell r="CC60" t="str">
            <v>-</v>
          </cell>
          <cell r="CD60" t="str">
            <v>-</v>
          </cell>
          <cell r="CE60" t="str">
            <v>CALAKMUL</v>
          </cell>
          <cell r="CF60" t="str">
            <v>FRONTERA</v>
          </cell>
          <cell r="CG60" t="str">
            <v>TECOMÁN</v>
          </cell>
          <cell r="CH60" t="str">
            <v>VILLAFLORES</v>
          </cell>
          <cell r="CI60" t="str">
            <v>CAMARGO</v>
          </cell>
          <cell r="CJ60" t="str">
            <v>AZCAPOTZALCO</v>
          </cell>
          <cell r="CK60" t="str">
            <v>CANATLÁN</v>
          </cell>
          <cell r="CL60" t="str">
            <v>DOLORES HIDALGO CUNA DE LA INDEPENDENCIA NACIONAL</v>
          </cell>
          <cell r="CM60" t="str">
            <v>AYUTLA DE LOS LIBRES</v>
          </cell>
          <cell r="CN60" t="str">
            <v>CUAUTEPEC DE HINOJOSA</v>
          </cell>
          <cell r="CO60" t="str">
            <v>TEPATITLÁN DE MORELOS</v>
          </cell>
          <cell r="CP60" t="str">
            <v>TULTITLÁN</v>
          </cell>
          <cell r="CQ60" t="str">
            <v>PÁTZCUARO</v>
          </cell>
          <cell r="CR60" t="str">
            <v>PUENTE DE IXTLA</v>
          </cell>
          <cell r="CS60" t="str">
            <v>ROSAMORADA</v>
          </cell>
          <cell r="CT60" t="str">
            <v>SAN PEDRO GARZA GARCÍA</v>
          </cell>
          <cell r="CU60" t="str">
            <v>SANTA LUCÍA DEL CAMINO</v>
          </cell>
          <cell r="CV60" t="str">
            <v>TEZIUTLÁN</v>
          </cell>
          <cell r="CW60" t="str">
            <v>COLÓN</v>
          </cell>
          <cell r="CX60" t="str">
            <v>LÁZARO CÁRDENAS</v>
          </cell>
          <cell r="CY60" t="str">
            <v>AQUISMÓN</v>
          </cell>
          <cell r="CZ60" t="str">
            <v>ESCUINAPA</v>
          </cell>
          <cell r="DA60" t="str">
            <v>AGUA PRIETA</v>
          </cell>
          <cell r="DB60" t="str">
            <v>PARAÍSO</v>
          </cell>
          <cell r="DC60" t="str">
            <v>EL MANTE</v>
          </cell>
          <cell r="DD60" t="str">
            <v>IXTACUIXTLA DE MARIANO MATAMOROS</v>
          </cell>
          <cell r="DE60" t="str">
            <v>TUXPAN</v>
          </cell>
          <cell r="DF60" t="str">
            <v>MOTUL</v>
          </cell>
          <cell r="DG60" t="str">
            <v>OJOCALIENTE</v>
          </cell>
        </row>
        <row r="61">
          <cell r="AT61" t="str">
            <v>1004</v>
          </cell>
          <cell r="AU61" t="str">
            <v>-</v>
          </cell>
          <cell r="AV61" t="str">
            <v>-</v>
          </cell>
          <cell r="AW61" t="str">
            <v>4008</v>
          </cell>
          <cell r="AX61" t="str">
            <v>5020</v>
          </cell>
          <cell r="AY61" t="str">
            <v>6010</v>
          </cell>
          <cell r="AZ61" t="str">
            <v>7027</v>
          </cell>
          <cell r="BA61" t="str">
            <v>8045</v>
          </cell>
          <cell r="BB61" t="str">
            <v>9014</v>
          </cell>
          <cell r="BC61" t="str">
            <v>10034</v>
          </cell>
          <cell r="BD61" t="str">
            <v>11042</v>
          </cell>
          <cell r="BE61" t="str">
            <v>12057</v>
          </cell>
          <cell r="BF61" t="str">
            <v>13003</v>
          </cell>
          <cell r="BG61" t="str">
            <v>14023</v>
          </cell>
          <cell r="BH61" t="str">
            <v>15039</v>
          </cell>
          <cell r="BI61" t="str">
            <v>16050</v>
          </cell>
          <cell r="BJ61" t="str">
            <v>17012</v>
          </cell>
          <cell r="BK61" t="str">
            <v>18009</v>
          </cell>
          <cell r="BL61" t="str">
            <v>19009</v>
          </cell>
          <cell r="BM61" t="str">
            <v>20002</v>
          </cell>
          <cell r="BN61" t="str">
            <v>21041</v>
          </cell>
          <cell r="BO61" t="str">
            <v>22007</v>
          </cell>
          <cell r="BP61" t="str">
            <v>23003</v>
          </cell>
          <cell r="BQ61" t="str">
            <v>24050</v>
          </cell>
          <cell r="BR61" t="str">
            <v>25014</v>
          </cell>
          <cell r="BS61" t="str">
            <v>26026</v>
          </cell>
          <cell r="BT61" t="str">
            <v>27010</v>
          </cell>
          <cell r="BU61" t="str">
            <v>28040</v>
          </cell>
          <cell r="BV61" t="str">
            <v>29018</v>
          </cell>
          <cell r="BW61" t="str">
            <v>30028</v>
          </cell>
          <cell r="BX61" t="str">
            <v>31019</v>
          </cell>
          <cell r="BY61" t="str">
            <v>32005</v>
          </cell>
          <cell r="CB61" t="str">
            <v>COSÍO</v>
          </cell>
          <cell r="CC61" t="str">
            <v>-</v>
          </cell>
          <cell r="CD61" t="str">
            <v>-</v>
          </cell>
          <cell r="CE61" t="str">
            <v>TENABO</v>
          </cell>
          <cell r="CF61" t="str">
            <v>MÚZQUIZ</v>
          </cell>
          <cell r="CG61" t="str">
            <v>VILLA DE ÁLVAREZ</v>
          </cell>
          <cell r="CH61" t="str">
            <v>CHIAPA DE CORZO</v>
          </cell>
          <cell r="CI61" t="str">
            <v>MEOQUI</v>
          </cell>
          <cell r="CJ61" t="str">
            <v>BENITO JUÁREZ</v>
          </cell>
          <cell r="CK61" t="str">
            <v>TAMAZULA</v>
          </cell>
          <cell r="CL61" t="str">
            <v>VALLE DE SANTIAGO</v>
          </cell>
          <cell r="CM61" t="str">
            <v>TÉCPAN DE GALEANA</v>
          </cell>
          <cell r="CN61" t="str">
            <v>ACTOPAN</v>
          </cell>
          <cell r="CO61" t="str">
            <v>ZAPOTLÁN EL GRANDE</v>
          </cell>
          <cell r="CP61" t="str">
            <v>IXTAPALUCA</v>
          </cell>
          <cell r="CQ61" t="str">
            <v>MARAVATÍO</v>
          </cell>
          <cell r="CR61" t="str">
            <v>JOJUTLA</v>
          </cell>
          <cell r="CS61" t="str">
            <v>DEL NAYAR</v>
          </cell>
          <cell r="CT61" t="str">
            <v>CADEREYTA JIMÉNEZ</v>
          </cell>
          <cell r="CU61" t="str">
            <v>ACATLÁN DE PÉREZ FIGUEROA</v>
          </cell>
          <cell r="CV61" t="str">
            <v>CUAUTLANCINGO</v>
          </cell>
          <cell r="CW61" t="str">
            <v>EZEQUIEL MONTES</v>
          </cell>
          <cell r="CX61" t="str">
            <v>ISLA MUJERES</v>
          </cell>
          <cell r="CY61" t="str">
            <v>VILLA DE REYES</v>
          </cell>
          <cell r="CZ61" t="str">
            <v>ROSARIO</v>
          </cell>
          <cell r="DA61" t="str">
            <v>ETCHOJOA</v>
          </cell>
          <cell r="DB61" t="str">
            <v>JALPA DE MÉNDEZ</v>
          </cell>
          <cell r="DC61" t="str">
            <v>VALLE HERMOSO</v>
          </cell>
          <cell r="DD61" t="str">
            <v>CONTLA DE JUAN CUAMATZI</v>
          </cell>
          <cell r="DE61" t="str">
            <v>BOCA DEL RÍO</v>
          </cell>
          <cell r="DF61" t="str">
            <v>CHEMAX</v>
          </cell>
          <cell r="DG61" t="str">
            <v>CALERA</v>
          </cell>
        </row>
        <row r="62">
          <cell r="AT62" t="str">
            <v>1008</v>
          </cell>
          <cell r="AU62" t="str">
            <v>-</v>
          </cell>
          <cell r="AV62" t="str">
            <v>-</v>
          </cell>
          <cell r="AW62" t="str">
            <v>4007</v>
          </cell>
          <cell r="AX62" t="str">
            <v>5028</v>
          </cell>
          <cell r="AY62" t="str">
            <v>6999</v>
          </cell>
          <cell r="AZ62" t="str">
            <v>7097</v>
          </cell>
          <cell r="BA62" t="str">
            <v>8036</v>
          </cell>
          <cell r="BB62" t="str">
            <v>9006</v>
          </cell>
          <cell r="BC62" t="str">
            <v>10039</v>
          </cell>
          <cell r="BD62" t="str">
            <v>11033</v>
          </cell>
          <cell r="BE62" t="str">
            <v>12011</v>
          </cell>
          <cell r="BF62" t="str">
            <v>13061</v>
          </cell>
          <cell r="BG62" t="str">
            <v>14063</v>
          </cell>
          <cell r="BH62" t="str">
            <v>15060</v>
          </cell>
          <cell r="BI62" t="str">
            <v>16088</v>
          </cell>
          <cell r="BJ62" t="str">
            <v>17024</v>
          </cell>
          <cell r="BK62" t="str">
            <v>18018</v>
          </cell>
          <cell r="BL62" t="str">
            <v>19033</v>
          </cell>
          <cell r="BM62" t="str">
            <v>20334</v>
          </cell>
          <cell r="BN62" t="str">
            <v>21208</v>
          </cell>
          <cell r="BO62" t="str">
            <v>22008</v>
          </cell>
          <cell r="BP62">
            <v>23011</v>
          </cell>
          <cell r="BQ62" t="str">
            <v>24011</v>
          </cell>
          <cell r="BR62" t="str">
            <v>25013</v>
          </cell>
          <cell r="BS62" t="str">
            <v>26048</v>
          </cell>
          <cell r="BT62" t="str">
            <v>27017</v>
          </cell>
          <cell r="BU62" t="str">
            <v>28035</v>
          </cell>
          <cell r="BV62" t="str">
            <v>29043</v>
          </cell>
          <cell r="BW62" t="str">
            <v>30118</v>
          </cell>
          <cell r="BX62" t="str">
            <v>31038</v>
          </cell>
          <cell r="BY62" t="str">
            <v>32051</v>
          </cell>
          <cell r="CB62" t="str">
            <v>SAN JOSÉ DE GRACIA</v>
          </cell>
          <cell r="CC62" t="str">
            <v>-</v>
          </cell>
          <cell r="CD62" t="str">
            <v>-</v>
          </cell>
          <cell r="CE62" t="str">
            <v>PALIZADA</v>
          </cell>
          <cell r="CF62" t="str">
            <v>SABINAS</v>
          </cell>
          <cell r="CG62" t="str">
            <v>NO IDENTIFICADO</v>
          </cell>
          <cell r="CH62" t="str">
            <v>TONALÁ</v>
          </cell>
          <cell r="CI62" t="str">
            <v>JIMÉNEZ</v>
          </cell>
          <cell r="CJ62" t="str">
            <v>IZTACALCO</v>
          </cell>
          <cell r="CK62" t="str">
            <v>NUEVO IDEAL</v>
          </cell>
          <cell r="CL62" t="str">
            <v>SAN LUIS DE LA PAZ</v>
          </cell>
          <cell r="CM62" t="str">
            <v>ATOYAC DE ÁLVAREZ</v>
          </cell>
          <cell r="CN62" t="str">
            <v>TEPEAPULCO</v>
          </cell>
          <cell r="CO62" t="str">
            <v>OCOTLÁN</v>
          </cell>
          <cell r="CP62" t="str">
            <v>NICOLÁS ROMERO</v>
          </cell>
          <cell r="CQ62" t="str">
            <v>TARÍMBARO</v>
          </cell>
          <cell r="CR62" t="str">
            <v>TLALTIZAPÁN</v>
          </cell>
          <cell r="CS62" t="str">
            <v>TUXPAN</v>
          </cell>
          <cell r="CT62" t="str">
            <v>LINARES</v>
          </cell>
          <cell r="CU62" t="str">
            <v>VILLA DE TUTUTEPEC DE MELCHOR OCAMPO</v>
          </cell>
          <cell r="CV62" t="str">
            <v>ZACATLÁN</v>
          </cell>
          <cell r="CW62" t="str">
            <v>HUIMILPAN</v>
          </cell>
          <cell r="CX62" t="str">
            <v>PUERTO MORELOS</v>
          </cell>
          <cell r="CY62" t="str">
            <v>CIUDAD FERNÁNDEZ</v>
          </cell>
          <cell r="CZ62" t="str">
            <v>MOCORITO</v>
          </cell>
          <cell r="DA62" t="str">
            <v>PUERTO PEÑASCO</v>
          </cell>
          <cell r="DB62" t="str">
            <v>TENOSIQUE</v>
          </cell>
          <cell r="DC62" t="str">
            <v>SAN FERNANDO</v>
          </cell>
          <cell r="DD62" t="str">
            <v>YAUHQUEMEHCAN</v>
          </cell>
          <cell r="DE62" t="str">
            <v>ORIZABA</v>
          </cell>
          <cell r="DF62" t="str">
            <v>HUNUCMÁ</v>
          </cell>
          <cell r="DG62" t="str">
            <v>VILLA DE COS</v>
          </cell>
        </row>
        <row r="63">
          <cell r="AT63" t="str">
            <v>1999</v>
          </cell>
          <cell r="AU63" t="str">
            <v>-</v>
          </cell>
          <cell r="AV63" t="str">
            <v>-</v>
          </cell>
          <cell r="AW63">
            <v>4012</v>
          </cell>
          <cell r="AX63" t="str">
            <v>5009</v>
          </cell>
          <cell r="AY63" t="str">
            <v>-</v>
          </cell>
          <cell r="AZ63" t="str">
            <v>7061</v>
          </cell>
          <cell r="BA63" t="str">
            <v>8031</v>
          </cell>
          <cell r="BB63" t="str">
            <v>9016</v>
          </cell>
          <cell r="BC63" t="str">
            <v>10013</v>
          </cell>
          <cell r="BD63" t="str">
            <v>11031</v>
          </cell>
          <cell r="BE63" t="str">
            <v>12046</v>
          </cell>
          <cell r="BF63" t="str">
            <v>13067</v>
          </cell>
          <cell r="BG63" t="str">
            <v>14008</v>
          </cell>
          <cell r="BH63" t="str">
            <v>15081</v>
          </cell>
          <cell r="BI63" t="str">
            <v>16107</v>
          </cell>
          <cell r="BJ63" t="str">
            <v>17030</v>
          </cell>
          <cell r="BK63" t="str">
            <v>18006</v>
          </cell>
          <cell r="BL63" t="str">
            <v>19038</v>
          </cell>
          <cell r="BM63" t="str">
            <v>20324</v>
          </cell>
          <cell r="BN63" t="str">
            <v>21197</v>
          </cell>
          <cell r="BO63" t="str">
            <v>22002</v>
          </cell>
          <cell r="BP63" t="str">
            <v>23999</v>
          </cell>
          <cell r="BQ63" t="str">
            <v>24016</v>
          </cell>
          <cell r="BR63" t="str">
            <v>25002</v>
          </cell>
          <cell r="BS63" t="str">
            <v>26025</v>
          </cell>
          <cell r="BT63" t="str">
            <v>27001</v>
          </cell>
          <cell r="BU63" t="str">
            <v>28012</v>
          </cell>
          <cell r="BV63" t="str">
            <v>29031</v>
          </cell>
          <cell r="BW63" t="str">
            <v>30048</v>
          </cell>
          <cell r="BX63" t="str">
            <v>31056</v>
          </cell>
          <cell r="BY63" t="str">
            <v>32049</v>
          </cell>
          <cell r="CB63" t="str">
            <v>NO IDENTIFICADO</v>
          </cell>
          <cell r="CC63" t="str">
            <v>-</v>
          </cell>
          <cell r="CD63" t="str">
            <v>-</v>
          </cell>
          <cell r="CE63" t="str">
            <v>SEYBAPLAYA</v>
          </cell>
          <cell r="CF63" t="str">
            <v>FRANCISCO I. MADERO</v>
          </cell>
          <cell r="CG63" t="str">
            <v>-</v>
          </cell>
          <cell r="CH63" t="str">
            <v>OCOZOCOAUTLA DE ESPINOSA</v>
          </cell>
          <cell r="CI63" t="str">
            <v>GUERRERO</v>
          </cell>
          <cell r="CJ63" t="str">
            <v>MIGUEL HIDALGO</v>
          </cell>
          <cell r="CK63" t="str">
            <v>MAPIMÍ</v>
          </cell>
          <cell r="CL63" t="str">
            <v>SAN FRANCISCO DEL RINCÓN</v>
          </cell>
          <cell r="CM63" t="str">
            <v>OMETEPEC</v>
          </cell>
          <cell r="CN63" t="str">
            <v>TEZONTEPEC DE ALDAMA</v>
          </cell>
          <cell r="CO63" t="str">
            <v>ARANDAS</v>
          </cell>
          <cell r="CP63" t="str">
            <v>TECÁMAC</v>
          </cell>
          <cell r="CQ63" t="str">
            <v>ZACAPU</v>
          </cell>
          <cell r="CR63" t="str">
            <v>YECAPIXTLA</v>
          </cell>
          <cell r="CS63" t="str">
            <v>IXTLÁN DEL RÍO</v>
          </cell>
          <cell r="CT63" t="str">
            <v>MONTEMORELOS</v>
          </cell>
          <cell r="CU63" t="str">
            <v>SAN PEDRO POCHUTLA</v>
          </cell>
          <cell r="CV63" t="str">
            <v>XICOTEPEC</v>
          </cell>
          <cell r="CW63" t="str">
            <v>PINAL DE AMOLES</v>
          </cell>
          <cell r="CX63" t="str">
            <v>NO IDENTIFICADO</v>
          </cell>
          <cell r="CY63" t="str">
            <v>EBANO</v>
          </cell>
          <cell r="CZ63" t="str">
            <v>ANGOSTURA</v>
          </cell>
          <cell r="DA63" t="str">
            <v>EMPALME</v>
          </cell>
          <cell r="DB63" t="str">
            <v>BALANCÁN</v>
          </cell>
          <cell r="DC63" t="str">
            <v>GONZÁLEZ</v>
          </cell>
          <cell r="DD63" t="str">
            <v>TETLA DE LA SOLIDARIDAD</v>
          </cell>
          <cell r="DE63" t="str">
            <v>COSOLEACAQUE</v>
          </cell>
          <cell r="DF63" t="str">
            <v>OXKUTZCAB</v>
          </cell>
          <cell r="DG63" t="str">
            <v>VALPARAÍSO</v>
          </cell>
        </row>
        <row r="64">
          <cell r="AT64" t="str">
            <v>-</v>
          </cell>
          <cell r="AU64" t="str">
            <v>-</v>
          </cell>
          <cell r="AV64" t="str">
            <v>-</v>
          </cell>
          <cell r="AW64" t="str">
            <v>4999</v>
          </cell>
          <cell r="AX64" t="str">
            <v>5024</v>
          </cell>
          <cell r="AY64" t="str">
            <v>-</v>
          </cell>
          <cell r="AZ64" t="str">
            <v>7017</v>
          </cell>
          <cell r="BA64" t="str">
            <v>8062</v>
          </cell>
          <cell r="BB64" t="str">
            <v>9011</v>
          </cell>
          <cell r="BC64" t="str">
            <v>10022</v>
          </cell>
          <cell r="BD64" t="str">
            <v>11002</v>
          </cell>
          <cell r="BE64" t="str">
            <v>12058</v>
          </cell>
          <cell r="BF64" t="str">
            <v>13029</v>
          </cell>
          <cell r="BG64" t="str">
            <v>14083</v>
          </cell>
          <cell r="BH64" t="str">
            <v>15122</v>
          </cell>
          <cell r="BI64" t="str">
            <v>16076</v>
          </cell>
          <cell r="BJ64" t="str">
            <v>17020</v>
          </cell>
          <cell r="BK64" t="str">
            <v>18011</v>
          </cell>
          <cell r="BL64" t="str">
            <v>19025</v>
          </cell>
          <cell r="BM64" t="str">
            <v>20318</v>
          </cell>
          <cell r="BN64" t="str">
            <v>21164</v>
          </cell>
          <cell r="BO64" t="str">
            <v>22018</v>
          </cell>
          <cell r="BP64" t="str">
            <v>-</v>
          </cell>
          <cell r="BQ64" t="str">
            <v>24032</v>
          </cell>
          <cell r="BR64" t="str">
            <v>25008</v>
          </cell>
          <cell r="BS64" t="str">
            <v>26019</v>
          </cell>
          <cell r="BT64" t="str">
            <v>27016</v>
          </cell>
          <cell r="BU64" t="str">
            <v>28002</v>
          </cell>
          <cell r="BV64" t="str">
            <v>29041</v>
          </cell>
          <cell r="BW64" t="str">
            <v>30160</v>
          </cell>
          <cell r="BX64" t="str">
            <v>31040</v>
          </cell>
          <cell r="BY64" t="str">
            <v>32055</v>
          </cell>
          <cell r="CB64" t="str">
            <v>-</v>
          </cell>
          <cell r="CC64" t="str">
            <v>-</v>
          </cell>
          <cell r="CD64" t="str">
            <v>-</v>
          </cell>
          <cell r="CE64" t="str">
            <v>NO IDENTIFICADO</v>
          </cell>
          <cell r="CF64" t="str">
            <v>PARRAS</v>
          </cell>
          <cell r="CG64" t="str">
            <v>-</v>
          </cell>
          <cell r="CH64" t="str">
            <v>CINTALAPA</v>
          </cell>
          <cell r="CI64" t="str">
            <v>SAUCILLO</v>
          </cell>
          <cell r="CJ64" t="str">
            <v>TLÁHUAC</v>
          </cell>
          <cell r="CK64" t="str">
            <v>POANAS</v>
          </cell>
          <cell r="CL64" t="str">
            <v>ACÁMBARO</v>
          </cell>
          <cell r="CM64" t="str">
            <v>TELOLOAPAN</v>
          </cell>
          <cell r="CN64" t="str">
            <v>HUICHAPAN</v>
          </cell>
          <cell r="CO64" t="str">
            <v>TALA</v>
          </cell>
          <cell r="CP64" t="str">
            <v>VALLE DE CHALCO SOLIDARIDAD</v>
          </cell>
          <cell r="CQ64" t="str">
            <v>SAHUAYO</v>
          </cell>
          <cell r="CR64" t="str">
            <v>TEPOZTLÁN</v>
          </cell>
          <cell r="CS64" t="str">
            <v>RUÍZ</v>
          </cell>
          <cell r="CT64" t="str">
            <v>GRAL. ZUAZUA</v>
          </cell>
          <cell r="CU64" t="str">
            <v xml:space="preserve">SAN PEDRO MIXTEPEC  DTO. 22  </v>
          </cell>
          <cell r="CV64" t="str">
            <v>TEPEACA</v>
          </cell>
          <cell r="CW64" t="str">
            <v>TOLIMÁN</v>
          </cell>
          <cell r="CX64" t="str">
            <v>-</v>
          </cell>
          <cell r="CY64" t="str">
            <v>SANTA MARÍA DEL RÍO</v>
          </cell>
          <cell r="CZ64" t="str">
            <v>ELOTA</v>
          </cell>
          <cell r="DA64" t="str">
            <v>CANANEA</v>
          </cell>
          <cell r="DB64" t="str">
            <v>TEAPA</v>
          </cell>
          <cell r="DC64" t="str">
            <v>ALDAMA</v>
          </cell>
          <cell r="DD64" t="str">
            <v>PAPALOTLA DE XICOHTÉNCATL</v>
          </cell>
          <cell r="DE64" t="str">
            <v>ÁLAMO TEMAPACHE</v>
          </cell>
          <cell r="DF64" t="str">
            <v>IZAMAL</v>
          </cell>
          <cell r="DG64" t="str">
            <v>VILLANUEVA</v>
          </cell>
        </row>
        <row r="65">
          <cell r="AT65" t="str">
            <v>-</v>
          </cell>
          <cell r="AU65" t="str">
            <v>-</v>
          </cell>
          <cell r="AV65" t="str">
            <v>-</v>
          </cell>
          <cell r="AW65" t="str">
            <v>-</v>
          </cell>
          <cell r="AX65" t="str">
            <v>5032</v>
          </cell>
          <cell r="AY65" t="str">
            <v>-</v>
          </cell>
          <cell r="AZ65" t="str">
            <v>7023</v>
          </cell>
          <cell r="BA65" t="str">
            <v>8040</v>
          </cell>
          <cell r="BB65" t="str">
            <v>9008</v>
          </cell>
          <cell r="BC65" t="str">
            <v>10036</v>
          </cell>
          <cell r="BD65" t="str">
            <v>11030</v>
          </cell>
          <cell r="BE65" t="str">
            <v>12053</v>
          </cell>
          <cell r="BF65" t="str">
            <v>13041</v>
          </cell>
          <cell r="BG65" t="str">
            <v>14073</v>
          </cell>
          <cell r="BH65" t="str">
            <v>15025</v>
          </cell>
          <cell r="BI65" t="str">
            <v>16082</v>
          </cell>
          <cell r="BJ65" t="str">
            <v>17031</v>
          </cell>
          <cell r="BK65" t="str">
            <v>18014</v>
          </cell>
          <cell r="BL65" t="str">
            <v>19049</v>
          </cell>
          <cell r="BM65" t="str">
            <v>20044</v>
          </cell>
          <cell r="BN65" t="str">
            <v>21085</v>
          </cell>
          <cell r="BO65" t="str">
            <v>22009</v>
          </cell>
          <cell r="BP65" t="str">
            <v>-</v>
          </cell>
          <cell r="BQ65" t="str">
            <v>24040</v>
          </cell>
          <cell r="BR65" t="str">
            <v>25007</v>
          </cell>
          <cell r="BS65" t="str">
            <v>26036</v>
          </cell>
          <cell r="BT65" t="str">
            <v>27015</v>
          </cell>
          <cell r="BU65" t="str">
            <v>28039</v>
          </cell>
          <cell r="BV65" t="str">
            <v>29024</v>
          </cell>
          <cell r="BW65" t="str">
            <v>30155</v>
          </cell>
          <cell r="BX65" t="str">
            <v>31058</v>
          </cell>
          <cell r="BY65" t="str">
            <v>32034</v>
          </cell>
          <cell r="CB65" t="str">
            <v>-</v>
          </cell>
          <cell r="CC65" t="str">
            <v>-</v>
          </cell>
          <cell r="CD65" t="str">
            <v>-</v>
          </cell>
          <cell r="CE65" t="str">
            <v>-</v>
          </cell>
          <cell r="CF65" t="str">
            <v>SAN JUAN DE SABINAS</v>
          </cell>
          <cell r="CG65" t="str">
            <v>-</v>
          </cell>
          <cell r="CH65" t="str">
            <v>CHAMULA</v>
          </cell>
          <cell r="CI65" t="str">
            <v>MADERA</v>
          </cell>
          <cell r="CJ65" t="str">
            <v>LA MAGDALENA CONTRERAS</v>
          </cell>
          <cell r="CK65" t="str">
            <v>TLAHUALILO</v>
          </cell>
          <cell r="CL65" t="str">
            <v>SAN FELIPE</v>
          </cell>
          <cell r="CM65" t="str">
            <v>SAN MARCOS</v>
          </cell>
          <cell r="CN65" t="str">
            <v>MIXQUIAHUALA DE JUÁREZ</v>
          </cell>
          <cell r="CO65" t="str">
            <v>SAN JUAN DE LOS LAGOS</v>
          </cell>
          <cell r="CP65" t="str">
            <v>CHALCO</v>
          </cell>
          <cell r="CQ65" t="str">
            <v>TACÁMBARO</v>
          </cell>
          <cell r="CR65" t="str">
            <v>ZACATEPEC</v>
          </cell>
          <cell r="CS65" t="str">
            <v>SANTA MARÍA DEL ORO</v>
          </cell>
          <cell r="CT65" t="str">
            <v>SANTIAGO</v>
          </cell>
          <cell r="CU65" t="str">
            <v>LOMA BONITA</v>
          </cell>
          <cell r="CV65" t="str">
            <v>IZÚCAR DE MATAMOROS</v>
          </cell>
          <cell r="CW65" t="str">
            <v>JALPAN DE SERRA</v>
          </cell>
          <cell r="CX65" t="str">
            <v>-</v>
          </cell>
          <cell r="CY65" t="str">
            <v>TAMUÍN</v>
          </cell>
          <cell r="CZ65" t="str">
            <v>CHOIX</v>
          </cell>
          <cell r="DA65" t="str">
            <v>MAGDALENA</v>
          </cell>
          <cell r="DB65" t="str">
            <v>TACOTALPA</v>
          </cell>
          <cell r="DC65" t="str">
            <v>TULA</v>
          </cell>
          <cell r="DD65" t="str">
            <v>PANOTLA</v>
          </cell>
          <cell r="DE65" t="str">
            <v>TANTOYUCA</v>
          </cell>
          <cell r="DF65" t="str">
            <v>PETO</v>
          </cell>
          <cell r="DG65" t="str">
            <v>NOCHISTLÁN DE MEJÍA</v>
          </cell>
        </row>
        <row r="66">
          <cell r="AT66" t="str">
            <v>-</v>
          </cell>
          <cell r="AU66" t="str">
            <v>-</v>
          </cell>
          <cell r="AV66" t="str">
            <v>-</v>
          </cell>
          <cell r="AW66" t="str">
            <v>-</v>
          </cell>
          <cell r="AX66" t="str">
            <v>5022</v>
          </cell>
          <cell r="AY66" t="str">
            <v>-</v>
          </cell>
          <cell r="AZ66" t="str">
            <v>7107</v>
          </cell>
          <cell r="BA66" t="str">
            <v>8009</v>
          </cell>
          <cell r="BB66" t="str">
            <v>9004</v>
          </cell>
          <cell r="BC66" t="str">
            <v>10038</v>
          </cell>
          <cell r="BD66" t="str">
            <v>11028</v>
          </cell>
          <cell r="BE66" t="str">
            <v>12075</v>
          </cell>
          <cell r="BF66" t="str">
            <v>13008</v>
          </cell>
          <cell r="BG66" t="str">
            <v>14018</v>
          </cell>
          <cell r="BH66" t="str">
            <v>15020</v>
          </cell>
          <cell r="BI66" t="str">
            <v>16071</v>
          </cell>
          <cell r="BJ66" t="str">
            <v>17003</v>
          </cell>
          <cell r="BK66" t="str">
            <v>18007</v>
          </cell>
          <cell r="BL66" t="str">
            <v>19017</v>
          </cell>
          <cell r="BM66" t="str">
            <v>20059</v>
          </cell>
          <cell r="BN66" t="str">
            <v>21154</v>
          </cell>
          <cell r="BO66" t="str">
            <v>22010</v>
          </cell>
          <cell r="BP66" t="str">
            <v>-</v>
          </cell>
          <cell r="BQ66" t="str">
            <v>24049</v>
          </cell>
          <cell r="BR66" t="str">
            <v>25003</v>
          </cell>
          <cell r="BS66" t="str">
            <v>26003</v>
          </cell>
          <cell r="BT66" t="str">
            <v>27009</v>
          </cell>
          <cell r="BU66" t="str">
            <v>28025</v>
          </cell>
          <cell r="BV66" t="str">
            <v>29023</v>
          </cell>
          <cell r="BW66" t="str">
            <v>30102</v>
          </cell>
          <cell r="BX66" t="str">
            <v>31048</v>
          </cell>
          <cell r="BY66" t="str">
            <v>32048</v>
          </cell>
          <cell r="CB66" t="str">
            <v>-</v>
          </cell>
          <cell r="CC66" t="str">
            <v>-</v>
          </cell>
          <cell r="CD66" t="str">
            <v>-</v>
          </cell>
          <cell r="CE66" t="str">
            <v>-</v>
          </cell>
          <cell r="CF66" t="str">
            <v>NAVA</v>
          </cell>
          <cell r="CG66" t="str">
            <v>-</v>
          </cell>
          <cell r="CH66" t="str">
            <v>VILLA CORZO</v>
          </cell>
          <cell r="CI66" t="str">
            <v>BOCOYNA</v>
          </cell>
          <cell r="CJ66" t="str">
            <v>CUAJIMALPA DE MORELOS</v>
          </cell>
          <cell r="CK66" t="str">
            <v>VICENTE GUERRERO</v>
          </cell>
          <cell r="CL66" t="str">
            <v>SALVATIERRA</v>
          </cell>
          <cell r="CM66" t="str">
            <v>EDUARDO NERI</v>
          </cell>
          <cell r="CN66" t="str">
            <v>APAN</v>
          </cell>
          <cell r="CO66" t="str">
            <v>LA BARCA</v>
          </cell>
          <cell r="CP66" t="str">
            <v>COACALCO DE BERRIOZÁBAL</v>
          </cell>
          <cell r="CQ66" t="str">
            <v>PURUÁNDIRO</v>
          </cell>
          <cell r="CR66" t="str">
            <v>AXOCHIAPAN</v>
          </cell>
          <cell r="CS66" t="str">
            <v>JALA</v>
          </cell>
          <cell r="CT66" t="str">
            <v>GALEANA</v>
          </cell>
          <cell r="CU66" t="str">
            <v>MIAHUATLÁN DE PORFIRIO DÍAZ</v>
          </cell>
          <cell r="CV66" t="str">
            <v>TECAMACHALCO</v>
          </cell>
          <cell r="CW66" t="str">
            <v>LANDA DE MATAMOROS</v>
          </cell>
          <cell r="CX66" t="str">
            <v>-</v>
          </cell>
          <cell r="CY66" t="str">
            <v>VILLA DE RAMOS</v>
          </cell>
          <cell r="CZ66" t="str">
            <v>BADIRAGUATO</v>
          </cell>
          <cell r="DA66" t="str">
            <v>ALAMOS</v>
          </cell>
          <cell r="DB66" t="str">
            <v>JALAPA</v>
          </cell>
          <cell r="DC66" t="str">
            <v>MIGUEL ALEMÁN</v>
          </cell>
          <cell r="DD66" t="str">
            <v>NATÍVITAS</v>
          </cell>
          <cell r="DE66" t="str">
            <v>MARTÍNEZ DE LA TORRE</v>
          </cell>
          <cell r="DF66" t="str">
            <v>MAXCANÚ</v>
          </cell>
          <cell r="DG66" t="str">
            <v>TLALTENANGO DE SÁNCHEZ ROMÁN</v>
          </cell>
        </row>
        <row r="67">
          <cell r="AT67" t="str">
            <v>-</v>
          </cell>
          <cell r="AU67" t="str">
            <v>-</v>
          </cell>
          <cell r="AV67" t="str">
            <v>-</v>
          </cell>
          <cell r="AW67" t="str">
            <v>-</v>
          </cell>
          <cell r="AX67" t="str">
            <v>5006</v>
          </cell>
          <cell r="AY67" t="str">
            <v>-</v>
          </cell>
          <cell r="AZ67" t="str">
            <v>7099</v>
          </cell>
          <cell r="BA67" t="str">
            <v>8052</v>
          </cell>
          <cell r="BB67" t="str">
            <v>9009</v>
          </cell>
          <cell r="BC67" t="str">
            <v>10026</v>
          </cell>
          <cell r="BD67" t="str">
            <v>11011</v>
          </cell>
          <cell r="BE67" t="str">
            <v>12048</v>
          </cell>
          <cell r="BF67" t="str">
            <v>13002</v>
          </cell>
          <cell r="BG67" t="str">
            <v>14124</v>
          </cell>
          <cell r="BH67" t="str">
            <v>15070</v>
          </cell>
          <cell r="BI67" t="str">
            <v>16075</v>
          </cell>
          <cell r="BJ67" t="str">
            <v>17025</v>
          </cell>
          <cell r="BK67" t="str">
            <v>18002</v>
          </cell>
          <cell r="BL67" t="str">
            <v>19014</v>
          </cell>
          <cell r="BM67" t="str">
            <v>20413</v>
          </cell>
          <cell r="BN67" t="str">
            <v>21074</v>
          </cell>
          <cell r="BO67" t="str">
            <v>22013</v>
          </cell>
          <cell r="BP67" t="str">
            <v>-</v>
          </cell>
          <cell r="BQ67" t="str">
            <v>24053</v>
          </cell>
          <cell r="BR67" t="str">
            <v>25004</v>
          </cell>
          <cell r="BS67" t="str">
            <v>26012</v>
          </cell>
          <cell r="BT67" t="str">
            <v>27007</v>
          </cell>
          <cell r="BU67" t="str">
            <v>28037</v>
          </cell>
          <cell r="BV67" t="str">
            <v>29039</v>
          </cell>
          <cell r="BW67" t="str">
            <v>30123</v>
          </cell>
          <cell r="BX67" t="str">
            <v>31033</v>
          </cell>
          <cell r="BY67" t="str">
            <v>32019</v>
          </cell>
          <cell r="CB67" t="str">
            <v>-</v>
          </cell>
          <cell r="CC67" t="str">
            <v>-</v>
          </cell>
          <cell r="CD67" t="str">
            <v>-</v>
          </cell>
          <cell r="CE67" t="str">
            <v>-</v>
          </cell>
          <cell r="CF67" t="str">
            <v>CASTAÑOS</v>
          </cell>
          <cell r="CG67" t="str">
            <v>-</v>
          </cell>
          <cell r="CH67" t="str">
            <v>LA TRINITARIA</v>
          </cell>
          <cell r="CI67" t="str">
            <v>OJINAGA</v>
          </cell>
          <cell r="CJ67" t="str">
            <v>MILPA ALTA</v>
          </cell>
          <cell r="CK67" t="str">
            <v>SAN DIMAS</v>
          </cell>
          <cell r="CL67" t="str">
            <v>CORTAZAR</v>
          </cell>
          <cell r="CM67" t="str">
            <v>PETATLÁN</v>
          </cell>
          <cell r="CN67" t="str">
            <v>ACAXOCHITLÁN</v>
          </cell>
          <cell r="CO67" t="str">
            <v>ZAPOTLANEJO</v>
          </cell>
          <cell r="CP67" t="str">
            <v>LA PAZ</v>
          </cell>
          <cell r="CQ67" t="str">
            <v>LOS REYES</v>
          </cell>
          <cell r="CR67" t="str">
            <v>TLAQUILTENANGO</v>
          </cell>
          <cell r="CS67" t="str">
            <v>AHUACATLÁN</v>
          </cell>
          <cell r="CT67" t="str">
            <v>DR. ARROYO</v>
          </cell>
          <cell r="CU67" t="str">
            <v>SANTA MARÍA HUATULCO</v>
          </cell>
          <cell r="CV67" t="str">
            <v>HUEJOTZINGO</v>
          </cell>
          <cell r="CW67" t="str">
            <v>PEÑAMILLER</v>
          </cell>
          <cell r="CX67" t="str">
            <v>-</v>
          </cell>
          <cell r="CY67" t="str">
            <v>AXTLA DE TERRAZAS</v>
          </cell>
          <cell r="CZ67" t="str">
            <v>CONCORDIA</v>
          </cell>
          <cell r="DA67" t="str">
            <v>BÁCUM</v>
          </cell>
          <cell r="DB67" t="str">
            <v>EMILIANO ZAPATA</v>
          </cell>
          <cell r="DC67" t="str">
            <v>SOTO LA MARINA</v>
          </cell>
          <cell r="DD67" t="str">
            <v>XALOZTOC</v>
          </cell>
          <cell r="DE67" t="str">
            <v>PÁNUCO</v>
          </cell>
          <cell r="DF67" t="str">
            <v>HALACHÓ</v>
          </cell>
          <cell r="DG67" t="str">
            <v>JALPA</v>
          </cell>
        </row>
        <row r="68">
          <cell r="AT68" t="str">
            <v>-</v>
          </cell>
          <cell r="AU68" t="str">
            <v>-</v>
          </cell>
          <cell r="AV68" t="str">
            <v>-</v>
          </cell>
          <cell r="AW68" t="str">
            <v>-</v>
          </cell>
          <cell r="AX68" t="str">
            <v>5003</v>
          </cell>
          <cell r="AY68" t="str">
            <v>-</v>
          </cell>
          <cell r="AZ68" t="str">
            <v>7096</v>
          </cell>
          <cell r="BA68" t="str">
            <v>8005</v>
          </cell>
          <cell r="BB68" t="str">
            <v>9999</v>
          </cell>
          <cell r="BC68" t="str">
            <v>10016</v>
          </cell>
          <cell r="BD68" t="str">
            <v>11005</v>
          </cell>
          <cell r="BE68" t="str">
            <v>12056</v>
          </cell>
          <cell r="BF68" t="str">
            <v>13046</v>
          </cell>
          <cell r="BG68" t="str">
            <v>14013</v>
          </cell>
          <cell r="BH68" t="str">
            <v>15037</v>
          </cell>
          <cell r="BI68" t="str">
            <v>16043</v>
          </cell>
          <cell r="BJ68" t="str">
            <v>17019</v>
          </cell>
          <cell r="BK68" t="str">
            <v>18019</v>
          </cell>
          <cell r="BL68" t="str">
            <v>19044</v>
          </cell>
          <cell r="BM68" t="str">
            <v>20397</v>
          </cell>
          <cell r="BN68" t="str">
            <v>21010</v>
          </cell>
          <cell r="BO68" t="str">
            <v>22003</v>
          </cell>
          <cell r="BP68" t="str">
            <v>-</v>
          </cell>
          <cell r="BQ68" t="str">
            <v>24010</v>
          </cell>
          <cell r="BR68" t="str">
            <v>25016</v>
          </cell>
          <cell r="BS68" t="str">
            <v>26071</v>
          </cell>
          <cell r="BT68" t="str">
            <v>27011</v>
          </cell>
          <cell r="BU68" t="str">
            <v>28016</v>
          </cell>
          <cell r="BV68" t="str">
            <v>29028</v>
          </cell>
          <cell r="BW68" t="str">
            <v>30174</v>
          </cell>
          <cell r="BX68" t="str">
            <v>31093</v>
          </cell>
          <cell r="BY68" t="str">
            <v>32016</v>
          </cell>
          <cell r="CB68" t="str">
            <v>-</v>
          </cell>
          <cell r="CC68" t="str">
            <v>-</v>
          </cell>
          <cell r="CD68" t="str">
            <v>-</v>
          </cell>
          <cell r="CE68" t="str">
            <v>-</v>
          </cell>
          <cell r="CF68" t="str">
            <v>ALLENDE</v>
          </cell>
          <cell r="CG68" t="str">
            <v>-</v>
          </cell>
          <cell r="CH68" t="str">
            <v>TILA</v>
          </cell>
          <cell r="CI68" t="str">
            <v>ASCENSIÓN</v>
          </cell>
          <cell r="CJ68" t="str">
            <v>NO IDENTIFICADO</v>
          </cell>
          <cell r="CK68" t="str">
            <v>NOMBRE DE DIOS</v>
          </cell>
          <cell r="CL68" t="str">
            <v>APASEO EL GRANDE</v>
          </cell>
          <cell r="CM68" t="str">
            <v>TECOANAPA</v>
          </cell>
          <cell r="CN68" t="str">
            <v>SAN FELIPE ORIZATLÁN</v>
          </cell>
          <cell r="CO68" t="str">
            <v>ATOTONILCO EL ALTO</v>
          </cell>
          <cell r="CP68" t="str">
            <v>HUIXQUILUCAN</v>
          </cell>
          <cell r="CQ68" t="str">
            <v>JACONA</v>
          </cell>
          <cell r="CR68" t="str">
            <v>TEPALCINGO</v>
          </cell>
          <cell r="CS68" t="str">
            <v>LA YESCA</v>
          </cell>
          <cell r="CT68" t="str">
            <v>SABINAS HIDALGO</v>
          </cell>
          <cell r="CU68" t="str">
            <v>HEROICA CIUDAD DE TLAXIACO</v>
          </cell>
          <cell r="CV68" t="str">
            <v>AJALPAN</v>
          </cell>
          <cell r="CW68" t="str">
            <v>ARROYO SECO</v>
          </cell>
          <cell r="CX68" t="str">
            <v>-</v>
          </cell>
          <cell r="CY68" t="str">
            <v>CIUDAD DEL MAÍZ</v>
          </cell>
          <cell r="CZ68" t="str">
            <v>SAN IGNACIO</v>
          </cell>
          <cell r="DA68" t="str">
            <v>BENITO JUÁREZ</v>
          </cell>
          <cell r="DB68" t="str">
            <v>JONUTA</v>
          </cell>
          <cell r="DC68" t="str">
            <v>HIDALGO</v>
          </cell>
          <cell r="DD68" t="str">
            <v>TEOLOCHOLCO</v>
          </cell>
          <cell r="DE68" t="str">
            <v>TIERRA BLANCA</v>
          </cell>
          <cell r="DF68" t="str">
            <v>TIXKOKOB</v>
          </cell>
          <cell r="DG68" t="str">
            <v>GENERAL PÁNFILO NATERA</v>
          </cell>
        </row>
        <row r="69">
          <cell r="AT69" t="str">
            <v>-</v>
          </cell>
          <cell r="AU69" t="str">
            <v>-</v>
          </cell>
          <cell r="AV69" t="str">
            <v>-</v>
          </cell>
          <cell r="AW69" t="str">
            <v>-</v>
          </cell>
          <cell r="AX69" t="str">
            <v>5004</v>
          </cell>
          <cell r="AY69" t="str">
            <v>-</v>
          </cell>
          <cell r="AZ69" t="str">
            <v>7057</v>
          </cell>
          <cell r="BA69" t="str">
            <v>8048</v>
          </cell>
          <cell r="BB69" t="str">
            <v>-</v>
          </cell>
          <cell r="BC69" t="str">
            <v>10024</v>
          </cell>
          <cell r="BD69" t="str">
            <v>11001</v>
          </cell>
          <cell r="BE69" t="str">
            <v>12052</v>
          </cell>
          <cell r="BF69" t="str">
            <v>13083</v>
          </cell>
          <cell r="BG69" t="str">
            <v>14015</v>
          </cell>
          <cell r="BH69" t="str">
            <v>15099</v>
          </cell>
          <cell r="BI69" t="str">
            <v>16110</v>
          </cell>
          <cell r="BJ69" t="str">
            <v>17015</v>
          </cell>
          <cell r="BK69" t="str">
            <v>18005</v>
          </cell>
          <cell r="BL69" t="str">
            <v>19045</v>
          </cell>
          <cell r="BM69" t="str">
            <v>20057</v>
          </cell>
          <cell r="BN69" t="str">
            <v>21001</v>
          </cell>
          <cell r="BO69" t="str">
            <v>22015</v>
          </cell>
          <cell r="BP69" t="str">
            <v>-</v>
          </cell>
          <cell r="BQ69" t="str">
            <v>24057</v>
          </cell>
          <cell r="BR69" t="str">
            <v>25005</v>
          </cell>
          <cell r="BS69" t="str">
            <v>26058</v>
          </cell>
          <cell r="BT69" t="str">
            <v>27999</v>
          </cell>
          <cell r="BU69" t="str">
            <v>28043</v>
          </cell>
          <cell r="BV69" t="str">
            <v>29036</v>
          </cell>
          <cell r="BW69" t="str">
            <v>30175</v>
          </cell>
          <cell r="BX69" t="str">
            <v>31076</v>
          </cell>
          <cell r="BY69" t="str">
            <v>32029</v>
          </cell>
          <cell r="CB69" t="str">
            <v>-</v>
          </cell>
          <cell r="CC69" t="str">
            <v>-</v>
          </cell>
          <cell r="CD69" t="str">
            <v>-</v>
          </cell>
          <cell r="CE69" t="str">
            <v>-</v>
          </cell>
          <cell r="CF69" t="str">
            <v>ARTEAGA</v>
          </cell>
          <cell r="CG69" t="str">
            <v>-</v>
          </cell>
          <cell r="CH69" t="str">
            <v>MOTOZINTLA</v>
          </cell>
          <cell r="CI69" t="str">
            <v>NAMIQUIPA</v>
          </cell>
          <cell r="CJ69" t="str">
            <v>-</v>
          </cell>
          <cell r="CK69" t="str">
            <v>RODEO</v>
          </cell>
          <cell r="CL69" t="str">
            <v>ABASOLO</v>
          </cell>
          <cell r="CM69" t="str">
            <v>SAN LUIS ACATLÁN</v>
          </cell>
          <cell r="CN69" t="str">
            <v>ZEMPOALA</v>
          </cell>
          <cell r="CO69" t="str">
            <v>AUTLÁN DE NAVARRO</v>
          </cell>
          <cell r="CP69" t="str">
            <v>TEXCOCO</v>
          </cell>
          <cell r="CQ69" t="str">
            <v>ZINAPÉCUARO</v>
          </cell>
          <cell r="CR69" t="str">
            <v>MIACATLÁN</v>
          </cell>
          <cell r="CS69" t="str">
            <v>HUAJICORI</v>
          </cell>
          <cell r="CT69" t="str">
            <v>SALINAS VICTORIA</v>
          </cell>
          <cell r="CU69" t="str">
            <v>MATÍAS ROMERO AVENDAÑO</v>
          </cell>
          <cell r="CV69" t="str">
            <v>ACAJETE</v>
          </cell>
          <cell r="CW69" t="str">
            <v>SAN JOAQUÍN</v>
          </cell>
          <cell r="CX69" t="str">
            <v>-</v>
          </cell>
          <cell r="CY69" t="str">
            <v>MATLAPA</v>
          </cell>
          <cell r="CZ69" t="str">
            <v>COSALÁ</v>
          </cell>
          <cell r="DA69" t="str">
            <v>SANTA ANA</v>
          </cell>
          <cell r="DB69" t="str">
            <v>NO IDENTIFICADO</v>
          </cell>
          <cell r="DC69" t="str">
            <v>XICOTÉNCATL</v>
          </cell>
          <cell r="DD69" t="str">
            <v>TOTOLAC</v>
          </cell>
          <cell r="DE69" t="str">
            <v>TIHUATLÁN</v>
          </cell>
          <cell r="DF69" t="str">
            <v>TECOH</v>
          </cell>
          <cell r="DG69" t="str">
            <v>MIGUEL AUZA</v>
          </cell>
        </row>
        <row r="70">
          <cell r="AT70" t="str">
            <v>-</v>
          </cell>
          <cell r="AU70" t="str">
            <v>-</v>
          </cell>
          <cell r="AV70" t="str">
            <v>-</v>
          </cell>
          <cell r="AW70" t="str">
            <v>-</v>
          </cell>
          <cell r="AX70" t="str">
            <v>5031</v>
          </cell>
          <cell r="AY70" t="str">
            <v>-</v>
          </cell>
          <cell r="AZ70" t="str">
            <v>7034</v>
          </cell>
          <cell r="BA70" t="str">
            <v>8010</v>
          </cell>
          <cell r="BB70" t="str">
            <v>-</v>
          </cell>
          <cell r="BC70" t="str">
            <v>10015</v>
          </cell>
          <cell r="BD70" t="str">
            <v>11035</v>
          </cell>
          <cell r="BE70" t="str">
            <v>12022</v>
          </cell>
          <cell r="BF70" t="str">
            <v>13084</v>
          </cell>
          <cell r="BG70" t="str">
            <v>14006</v>
          </cell>
          <cell r="BH70" t="str">
            <v>15054</v>
          </cell>
          <cell r="BI70" t="str">
            <v>16079</v>
          </cell>
          <cell r="BJ70" t="str">
            <v>17022</v>
          </cell>
          <cell r="BK70" t="str">
            <v>18003</v>
          </cell>
          <cell r="BL70" t="str">
            <v>19004</v>
          </cell>
          <cell r="BM70" t="str">
            <v>20278</v>
          </cell>
          <cell r="BN70" t="str">
            <v>21053</v>
          </cell>
          <cell r="BO70">
            <v>22999</v>
          </cell>
          <cell r="BP70" t="str">
            <v>-</v>
          </cell>
          <cell r="BQ70" t="str">
            <v>24025</v>
          </cell>
          <cell r="BR70">
            <v>25999</v>
          </cell>
          <cell r="BS70" t="str">
            <v>26070</v>
          </cell>
          <cell r="BT70" t="str">
            <v>-</v>
          </cell>
          <cell r="BU70" t="str">
            <v>28019</v>
          </cell>
          <cell r="BV70" t="str">
            <v>29019</v>
          </cell>
          <cell r="BW70" t="str">
            <v>30038</v>
          </cell>
          <cell r="BX70" t="str">
            <v>31032</v>
          </cell>
          <cell r="BY70" t="str">
            <v>32014</v>
          </cell>
          <cell r="CB70" t="str">
            <v>-</v>
          </cell>
          <cell r="CC70" t="str">
            <v>-</v>
          </cell>
          <cell r="CD70" t="str">
            <v>-</v>
          </cell>
          <cell r="CE70" t="str">
            <v>-</v>
          </cell>
          <cell r="CF70" t="str">
            <v>SAN BUENAVENTURA</v>
          </cell>
          <cell r="CG70" t="str">
            <v>-</v>
          </cell>
          <cell r="CH70" t="str">
            <v>FRONTERA COMALAPA</v>
          </cell>
          <cell r="CI70" t="str">
            <v>BUENAVENTURA</v>
          </cell>
          <cell r="CJ70" t="str">
            <v>-</v>
          </cell>
          <cell r="CK70" t="str">
            <v>NAZAS</v>
          </cell>
          <cell r="CL70" t="str">
            <v>SANTA CRUZ DE JUVENTINO ROSAS</v>
          </cell>
          <cell r="CM70" t="str">
            <v>COYUCA DE CATALÁN</v>
          </cell>
          <cell r="CN70" t="str">
            <v>ZIMAPÁN</v>
          </cell>
          <cell r="CO70" t="str">
            <v>AMECA</v>
          </cell>
          <cell r="CP70" t="str">
            <v>METEPEC</v>
          </cell>
          <cell r="CQ70" t="str">
            <v>SALVADOR ESCALANTE</v>
          </cell>
          <cell r="CR70" t="str">
            <v>TETELA DEL VOLCÁN</v>
          </cell>
          <cell r="CS70" t="str">
            <v>AMATLÁN DE CAÑAS</v>
          </cell>
          <cell r="CT70" t="str">
            <v>ALLENDE</v>
          </cell>
          <cell r="CU70" t="str">
            <v>SAN MIGUEL SOYALTEPEC</v>
          </cell>
          <cell r="CV70" t="str">
            <v>CHIGNAHUAPAN</v>
          </cell>
          <cell r="CW70" t="str">
            <v>NO IDENTIFICADO</v>
          </cell>
          <cell r="CX70" t="str">
            <v>-</v>
          </cell>
          <cell r="CY70" t="str">
            <v>SALINAS</v>
          </cell>
          <cell r="CZ70" t="str">
            <v>NO IDENTIFICADO</v>
          </cell>
          <cell r="DA70" t="str">
            <v>GENERAL PLUTARCO ELÍAS CALLES</v>
          </cell>
          <cell r="DB70" t="str">
            <v>-</v>
          </cell>
          <cell r="DC70" t="str">
            <v>LLERA</v>
          </cell>
          <cell r="DD70" t="str">
            <v>TEPETITLA DE LARDIZÁBAL</v>
          </cell>
          <cell r="DE70" t="str">
            <v>COATEPEC</v>
          </cell>
          <cell r="DF70" t="str">
            <v>ESPITA</v>
          </cell>
          <cell r="DG70" t="str">
            <v>GENERAL FRANCISCO R. MURGUÍA</v>
          </cell>
        </row>
        <row r="71">
          <cell r="AT71" t="str">
            <v>-</v>
          </cell>
          <cell r="AU71" t="str">
            <v>-</v>
          </cell>
          <cell r="AV71" t="str">
            <v>-</v>
          </cell>
          <cell r="AW71" t="str">
            <v>-</v>
          </cell>
          <cell r="AX71" t="str">
            <v>5036</v>
          </cell>
          <cell r="AY71" t="str">
            <v>-</v>
          </cell>
          <cell r="AZ71" t="str">
            <v>7106</v>
          </cell>
          <cell r="BA71" t="str">
            <v>8002</v>
          </cell>
          <cell r="BB71" t="str">
            <v>-</v>
          </cell>
          <cell r="BC71" t="str">
            <v>10020</v>
          </cell>
          <cell r="BD71" t="str">
            <v>11009</v>
          </cell>
          <cell r="BE71" t="str">
            <v>12061</v>
          </cell>
          <cell r="BF71" t="str">
            <v>13073</v>
          </cell>
          <cell r="BG71" t="str">
            <v>14035</v>
          </cell>
          <cell r="BH71" t="str">
            <v>15029</v>
          </cell>
          <cell r="BI71" t="str">
            <v>16055</v>
          </cell>
          <cell r="BJ71" t="str">
            <v>17002</v>
          </cell>
          <cell r="BK71" t="str">
            <v>18013</v>
          </cell>
          <cell r="BL71" t="str">
            <v>19012</v>
          </cell>
          <cell r="BM71" t="str">
            <v>20565</v>
          </cell>
          <cell r="BN71" t="str">
            <v>21207</v>
          </cell>
          <cell r="BO71" t="str">
            <v>-</v>
          </cell>
          <cell r="BP71" t="str">
            <v>-</v>
          </cell>
          <cell r="BQ71" t="str">
            <v>24036</v>
          </cell>
          <cell r="BR71" t="str">
            <v>-</v>
          </cell>
          <cell r="BS71" t="str">
            <v>26072</v>
          </cell>
          <cell r="BT71" t="str">
            <v>-</v>
          </cell>
          <cell r="BU71" t="str">
            <v>28015</v>
          </cell>
          <cell r="BV71" t="str">
            <v>29026</v>
          </cell>
          <cell r="BW71" t="str">
            <v>30003</v>
          </cell>
          <cell r="BX71" t="str">
            <v>31002</v>
          </cell>
          <cell r="BY71" t="str">
            <v>32040</v>
          </cell>
          <cell r="CB71" t="str">
            <v>-</v>
          </cell>
          <cell r="CC71" t="str">
            <v>-</v>
          </cell>
          <cell r="CD71" t="str">
            <v>-</v>
          </cell>
          <cell r="CE71" t="str">
            <v>-</v>
          </cell>
          <cell r="CF71" t="str">
            <v>VIESCA</v>
          </cell>
          <cell r="CG71" t="str">
            <v>-</v>
          </cell>
          <cell r="CH71" t="str">
            <v>VENUSTIANO CARRANZA</v>
          </cell>
          <cell r="CI71" t="str">
            <v>ALDAMA</v>
          </cell>
          <cell r="CJ71" t="str">
            <v>-</v>
          </cell>
          <cell r="CK71" t="str">
            <v>PÁNUCO DE CORONADO</v>
          </cell>
          <cell r="CL71" t="str">
            <v>COMONFORT</v>
          </cell>
          <cell r="CM71" t="str">
            <v>TIXTLA DE GUERRERO</v>
          </cell>
          <cell r="CN71" t="str">
            <v>TLANCHINOL</v>
          </cell>
          <cell r="CO71" t="str">
            <v>ENCARNACIÓN DE DÍAZ</v>
          </cell>
          <cell r="CP71" t="str">
            <v>CHICOLOAPAN</v>
          </cell>
          <cell r="CQ71" t="str">
            <v>MÚGICA</v>
          </cell>
          <cell r="CR71" t="str">
            <v>ATLATLAHUCAN</v>
          </cell>
          <cell r="CS71" t="str">
            <v>SAN PEDRO LAGUNILLAS</v>
          </cell>
          <cell r="CT71" t="str">
            <v>CIÉNEGA DE FLORES</v>
          </cell>
          <cell r="CU71" t="str">
            <v>VILLA DE ZAACHILA</v>
          </cell>
          <cell r="CV71" t="str">
            <v>ZACAPOAXTLA</v>
          </cell>
          <cell r="CW71" t="str">
            <v>-</v>
          </cell>
          <cell r="CX71" t="str">
            <v>-</v>
          </cell>
          <cell r="CY71" t="str">
            <v>TAMASOPO</v>
          </cell>
          <cell r="CZ71" t="str">
            <v>-</v>
          </cell>
          <cell r="DA71" t="str">
            <v>SAN IGNACIO RÍO MUERTO</v>
          </cell>
          <cell r="DB71" t="str">
            <v>-</v>
          </cell>
          <cell r="DC71" t="str">
            <v>GUSTAVO DÍAZ ORDAZ</v>
          </cell>
          <cell r="DD71" t="str">
            <v>SANTA CRUZ TLAXCALA</v>
          </cell>
          <cell r="DE71" t="str">
            <v>ACAYUCAN</v>
          </cell>
          <cell r="DF71" t="str">
            <v>ACANCEH</v>
          </cell>
          <cell r="DG71" t="str">
            <v>SAIN ALTO</v>
          </cell>
        </row>
        <row r="72">
          <cell r="AT72" t="str">
            <v>-</v>
          </cell>
          <cell r="AU72" t="str">
            <v>-</v>
          </cell>
          <cell r="AV72" t="str">
            <v>-</v>
          </cell>
          <cell r="AW72" t="str">
            <v>-</v>
          </cell>
          <cell r="AX72" t="str">
            <v>5007</v>
          </cell>
          <cell r="AY72" t="str">
            <v>-</v>
          </cell>
          <cell r="AZ72" t="str">
            <v>7077</v>
          </cell>
          <cell r="BA72" t="str">
            <v>8065</v>
          </cell>
          <cell r="BB72" t="str">
            <v>-</v>
          </cell>
          <cell r="BC72" t="str">
            <v>10028</v>
          </cell>
          <cell r="BD72" t="str">
            <v>11032</v>
          </cell>
          <cell r="BE72" t="str">
            <v>12003</v>
          </cell>
          <cell r="BF72" t="str">
            <v>13059</v>
          </cell>
          <cell r="BG72" t="str">
            <v>14030</v>
          </cell>
          <cell r="BH72" t="str">
            <v>15118</v>
          </cell>
          <cell r="BI72" t="str">
            <v>16012</v>
          </cell>
          <cell r="BJ72" t="str">
            <v>17009</v>
          </cell>
          <cell r="BK72">
            <v>18999</v>
          </cell>
          <cell r="BL72" t="str">
            <v>19041</v>
          </cell>
          <cell r="BM72" t="str">
            <v>20469</v>
          </cell>
          <cell r="BN72" t="str">
            <v>21004</v>
          </cell>
          <cell r="BO72" t="str">
            <v>-</v>
          </cell>
          <cell r="BP72" t="str">
            <v>-</v>
          </cell>
          <cell r="BQ72" t="str">
            <v>24017</v>
          </cell>
          <cell r="BR72" t="str">
            <v>-</v>
          </cell>
          <cell r="BS72" t="str">
            <v>26041</v>
          </cell>
          <cell r="BT72" t="str">
            <v>-</v>
          </cell>
          <cell r="BU72" t="str">
            <v>28013</v>
          </cell>
          <cell r="BV72" t="str">
            <v>29048</v>
          </cell>
          <cell r="BW72" t="str">
            <v>30061</v>
          </cell>
          <cell r="BX72" t="str">
            <v>31104</v>
          </cell>
          <cell r="BY72" t="str">
            <v>32022</v>
          </cell>
          <cell r="CB72" t="str">
            <v>-</v>
          </cell>
          <cell r="CC72" t="str">
            <v>-</v>
          </cell>
          <cell r="CD72" t="str">
            <v>-</v>
          </cell>
          <cell r="CE72" t="str">
            <v>-</v>
          </cell>
          <cell r="CF72" t="str">
            <v>CUATRO CIÉNEGAS</v>
          </cell>
          <cell r="CG72" t="str">
            <v>-</v>
          </cell>
          <cell r="CH72" t="str">
            <v>SALTO DE AGUA</v>
          </cell>
          <cell r="CI72" t="str">
            <v>URIQUE</v>
          </cell>
          <cell r="CJ72" t="str">
            <v>-</v>
          </cell>
          <cell r="CK72" t="str">
            <v>SAN JUAN DEL RÍO</v>
          </cell>
          <cell r="CL72" t="str">
            <v>SAN JOSÉ ITURBIDE</v>
          </cell>
          <cell r="CM72" t="str">
            <v>AJUCHITLÁN DEL PROGRESO</v>
          </cell>
          <cell r="CN72" t="str">
            <v>TECOZAUTLA</v>
          </cell>
          <cell r="CO72" t="str">
            <v>CHAPALA</v>
          </cell>
          <cell r="CP72" t="str">
            <v>ZINACANTEPEC</v>
          </cell>
          <cell r="CQ72" t="str">
            <v>BUENAVISTA</v>
          </cell>
          <cell r="CR72" t="str">
            <v>HUITZILAC</v>
          </cell>
          <cell r="CS72" t="str">
            <v>NO IDENTIFICADO</v>
          </cell>
          <cell r="CT72" t="str">
            <v>PESQUERÍA</v>
          </cell>
          <cell r="CU72" t="str">
            <v>SANTIAGO JUXTLAHUACA</v>
          </cell>
          <cell r="CV72" t="str">
            <v>ACATZINGO</v>
          </cell>
          <cell r="CW72" t="str">
            <v>-</v>
          </cell>
          <cell r="CX72" t="str">
            <v>-</v>
          </cell>
          <cell r="CY72" t="str">
            <v>GUADALCÁZAR</v>
          </cell>
          <cell r="CZ72" t="str">
            <v>-</v>
          </cell>
          <cell r="DA72" t="str">
            <v>NACOZARI DE GARCÍA</v>
          </cell>
          <cell r="DB72" t="str">
            <v>-</v>
          </cell>
          <cell r="DC72" t="str">
            <v>GÜÉMEZ</v>
          </cell>
          <cell r="DD72" t="str">
            <v>LA MAGDALENA TLALTELULCO</v>
          </cell>
          <cell r="DE72" t="str">
            <v>LAS CHOAPAS</v>
          </cell>
          <cell r="DF72" t="str">
            <v>YAXCABÁ</v>
          </cell>
          <cell r="DG72" t="str">
            <v>JUAN ALDAMA</v>
          </cell>
        </row>
        <row r="73">
          <cell r="AT73" t="str">
            <v>-</v>
          </cell>
          <cell r="AU73" t="str">
            <v>-</v>
          </cell>
          <cell r="AV73" t="str">
            <v>-</v>
          </cell>
          <cell r="AW73" t="str">
            <v>-</v>
          </cell>
          <cell r="AX73" t="str">
            <v>5038</v>
          </cell>
          <cell r="AY73" t="str">
            <v>-</v>
          </cell>
          <cell r="AZ73" t="str">
            <v>7040</v>
          </cell>
          <cell r="BA73" t="str">
            <v>8007</v>
          </cell>
          <cell r="BB73" t="str">
            <v>-</v>
          </cell>
          <cell r="BC73" t="str">
            <v>10018</v>
          </cell>
          <cell r="BD73" t="str">
            <v>11046</v>
          </cell>
          <cell r="BE73" t="str">
            <v>12034</v>
          </cell>
          <cell r="BF73" t="str">
            <v>13023</v>
          </cell>
          <cell r="BG73" t="str">
            <v>14066</v>
          </cell>
          <cell r="BH73" t="str">
            <v>15120</v>
          </cell>
          <cell r="BI73" t="str">
            <v>16038</v>
          </cell>
          <cell r="BJ73" t="str">
            <v>17001</v>
          </cell>
          <cell r="BK73" t="str">
            <v>-</v>
          </cell>
          <cell r="BL73" t="str">
            <v>19005</v>
          </cell>
          <cell r="BM73" t="str">
            <v>20073</v>
          </cell>
          <cell r="BN73" t="str">
            <v>21186</v>
          </cell>
          <cell r="BO73" t="str">
            <v>-</v>
          </cell>
          <cell r="BP73" t="str">
            <v>-</v>
          </cell>
          <cell r="BQ73" t="str">
            <v>24055</v>
          </cell>
          <cell r="BR73" t="str">
            <v>-</v>
          </cell>
          <cell r="BS73" t="str">
            <v>26035</v>
          </cell>
          <cell r="BT73" t="str">
            <v>-</v>
          </cell>
          <cell r="BU73" t="str">
            <v>28017</v>
          </cell>
          <cell r="BV73" t="str">
            <v>29021</v>
          </cell>
          <cell r="BW73" t="str">
            <v>30128</v>
          </cell>
          <cell r="BX73" t="str">
            <v>31085</v>
          </cell>
          <cell r="BY73" t="str">
            <v>32054</v>
          </cell>
          <cell r="CB73" t="str">
            <v>-</v>
          </cell>
          <cell r="CC73" t="str">
            <v>-</v>
          </cell>
          <cell r="CD73" t="str">
            <v>-</v>
          </cell>
          <cell r="CE73" t="str">
            <v>-</v>
          </cell>
          <cell r="CF73" t="str">
            <v>ZARAGOZA</v>
          </cell>
          <cell r="CG73" t="str">
            <v>-</v>
          </cell>
          <cell r="CH73" t="str">
            <v>HUIXTLA</v>
          </cell>
          <cell r="CI73" t="str">
            <v>BALLEZA</v>
          </cell>
          <cell r="CJ73" t="str">
            <v>-</v>
          </cell>
          <cell r="CK73" t="str">
            <v>EL ORO</v>
          </cell>
          <cell r="CL73" t="str">
            <v>YURIRIA</v>
          </cell>
          <cell r="CM73" t="str">
            <v>HUITZUCO DE LOS FIGUEROA</v>
          </cell>
          <cell r="CN73" t="str">
            <v>FRANCISCO I. MADERO</v>
          </cell>
          <cell r="CO73" t="str">
            <v>PONCITLÁN</v>
          </cell>
          <cell r="CP73" t="str">
            <v>ZUMPANGO</v>
          </cell>
          <cell r="CQ73" t="str">
            <v>HUETAMO</v>
          </cell>
          <cell r="CR73" t="str">
            <v>AMACUZAC</v>
          </cell>
          <cell r="CS73" t="str">
            <v>-</v>
          </cell>
          <cell r="CT73" t="str">
            <v>ANÁHUAC</v>
          </cell>
          <cell r="CU73" t="str">
            <v>PUTLA VILLA DE GUERRERO</v>
          </cell>
          <cell r="CV73" t="str">
            <v>TLATLAUQUITEPEC</v>
          </cell>
          <cell r="CW73" t="str">
            <v>-</v>
          </cell>
          <cell r="CX73" t="str">
            <v>-</v>
          </cell>
          <cell r="CY73" t="str">
            <v>ZARAGOZA</v>
          </cell>
          <cell r="CZ73" t="str">
            <v>-</v>
          </cell>
          <cell r="DA73" t="str">
            <v>IMURIS</v>
          </cell>
          <cell r="DB73" t="str">
            <v>-</v>
          </cell>
          <cell r="DC73" t="str">
            <v>JAUMAVE</v>
          </cell>
          <cell r="DD73" t="str">
            <v>NANACAMILPA DE MARIANO ARISTA</v>
          </cell>
          <cell r="DE73" t="str">
            <v>PEROTE</v>
          </cell>
          <cell r="DF73" t="str">
            <v>TEMOZÓN</v>
          </cell>
          <cell r="DG73" t="str">
            <v>VILLA HIDALGO</v>
          </cell>
        </row>
        <row r="74">
          <cell r="AT74" t="str">
            <v>-</v>
          </cell>
          <cell r="AU74" t="str">
            <v>-</v>
          </cell>
          <cell r="AV74" t="str">
            <v>-</v>
          </cell>
          <cell r="AW74" t="str">
            <v>-</v>
          </cell>
          <cell r="AX74" t="str">
            <v>5011</v>
          </cell>
          <cell r="AY74" t="str">
            <v>-</v>
          </cell>
          <cell r="AZ74" t="str">
            <v>7069</v>
          </cell>
          <cell r="BA74" t="str">
            <v>8055</v>
          </cell>
          <cell r="BB74" t="str">
            <v>-</v>
          </cell>
          <cell r="BC74" t="str">
            <v>10035</v>
          </cell>
          <cell r="BD74" t="str">
            <v>11025</v>
          </cell>
          <cell r="BE74" t="str">
            <v>12050</v>
          </cell>
          <cell r="BF74" t="str">
            <v>13056</v>
          </cell>
          <cell r="BG74" t="str">
            <v>14050</v>
          </cell>
          <cell r="BH74" t="str">
            <v>15005</v>
          </cell>
          <cell r="BI74" t="str">
            <v>16025</v>
          </cell>
          <cell r="BJ74" t="str">
            <v>17016</v>
          </cell>
          <cell r="BK74" t="str">
            <v>-</v>
          </cell>
          <cell r="BL74" t="str">
            <v>19047</v>
          </cell>
          <cell r="BM74" t="str">
            <v>20041</v>
          </cell>
          <cell r="BN74" t="str">
            <v>21177</v>
          </cell>
          <cell r="BO74" t="str">
            <v>-</v>
          </cell>
          <cell r="BP74" t="str">
            <v>-</v>
          </cell>
          <cell r="BQ74" t="str">
            <v>24008</v>
          </cell>
          <cell r="BR74" t="str">
            <v>-</v>
          </cell>
          <cell r="BS74" t="str">
            <v>26047</v>
          </cell>
          <cell r="BT74" t="str">
            <v>-</v>
          </cell>
          <cell r="BU74" t="str">
            <v>28007</v>
          </cell>
          <cell r="BV74" t="str">
            <v>29004</v>
          </cell>
          <cell r="BW74" t="str">
            <v>30085</v>
          </cell>
          <cell r="BX74" t="str">
            <v>31098</v>
          </cell>
          <cell r="BY74" t="str">
            <v>32052</v>
          </cell>
          <cell r="CB74" t="str">
            <v>-</v>
          </cell>
          <cell r="CC74" t="str">
            <v>-</v>
          </cell>
          <cell r="CD74" t="str">
            <v>-</v>
          </cell>
          <cell r="CE74" t="str">
            <v>-</v>
          </cell>
          <cell r="CF74" t="str">
            <v>GENERAL CEPEDA</v>
          </cell>
          <cell r="CG74" t="str">
            <v>-</v>
          </cell>
          <cell r="CH74" t="str">
            <v>PIJIJIAPAN</v>
          </cell>
          <cell r="CI74" t="str">
            <v>ROSALES</v>
          </cell>
          <cell r="CJ74" t="str">
            <v>-</v>
          </cell>
          <cell r="CK74" t="str">
            <v>TEPEHUANES</v>
          </cell>
          <cell r="CL74" t="str">
            <v>PURÍSIMA DEL RINCÓN</v>
          </cell>
          <cell r="CM74" t="str">
            <v>PUNGARABATO</v>
          </cell>
          <cell r="CN74" t="str">
            <v>SANTIAGO TULANTEPEC DE LUGO GUERRERO</v>
          </cell>
          <cell r="CO74" t="str">
            <v>JOCOTEPEC</v>
          </cell>
          <cell r="CP74" t="str">
            <v>ALMOLOYA DE JUÁREZ</v>
          </cell>
          <cell r="CQ74" t="str">
            <v>CHILCHOTA</v>
          </cell>
          <cell r="CR74" t="str">
            <v>OCUITUCO</v>
          </cell>
          <cell r="CS74" t="str">
            <v>-</v>
          </cell>
          <cell r="CT74" t="str">
            <v>HIDALGO</v>
          </cell>
          <cell r="CU74" t="str">
            <v>HUAUTLA DE JIMÉNEZ</v>
          </cell>
          <cell r="CV74" t="str">
            <v>TLACOTEPEC DE BENITO JUÁREZ</v>
          </cell>
          <cell r="CW74" t="str">
            <v>-</v>
          </cell>
          <cell r="CX74" t="str">
            <v>-</v>
          </cell>
          <cell r="CY74" t="str">
            <v>CERRITOS</v>
          </cell>
          <cell r="CZ74" t="str">
            <v>-</v>
          </cell>
          <cell r="DA74" t="str">
            <v>PITIQUITO</v>
          </cell>
          <cell r="DB74" t="str">
            <v>-</v>
          </cell>
          <cell r="DC74" t="str">
            <v>CAMARGO</v>
          </cell>
          <cell r="DD74" t="str">
            <v>ATLTZAYANCA</v>
          </cell>
          <cell r="DE74" t="str">
            <v>IXTACZOQUITLÁN</v>
          </cell>
          <cell r="DF74" t="str">
            <v>TZUCACAB</v>
          </cell>
          <cell r="DG74" t="str">
            <v>VILLA GARCÍA</v>
          </cell>
        </row>
        <row r="75">
          <cell r="AT75" t="str">
            <v>-</v>
          </cell>
          <cell r="AU75" t="str">
            <v>-</v>
          </cell>
          <cell r="AV75" t="str">
            <v>-</v>
          </cell>
          <cell r="AW75" t="str">
            <v>-</v>
          </cell>
          <cell r="AX75" t="str">
            <v>5023</v>
          </cell>
          <cell r="AY75" t="str">
            <v>-</v>
          </cell>
          <cell r="AZ75" t="str">
            <v>7020</v>
          </cell>
          <cell r="BA75" t="str">
            <v>8008</v>
          </cell>
          <cell r="BB75" t="str">
            <v>-</v>
          </cell>
          <cell r="BC75" t="str">
            <v>10006</v>
          </cell>
          <cell r="BD75" t="str">
            <v>11004</v>
          </cell>
          <cell r="BE75" t="str">
            <v>12032</v>
          </cell>
          <cell r="BF75" t="str">
            <v>13054</v>
          </cell>
          <cell r="BG75" t="str">
            <v>14044</v>
          </cell>
          <cell r="BH75" t="str">
            <v>15042</v>
          </cell>
          <cell r="BI75" t="str">
            <v>16009</v>
          </cell>
          <cell r="BJ75" t="str">
            <v>17026</v>
          </cell>
          <cell r="BK75" t="str">
            <v>-</v>
          </cell>
          <cell r="BL75" t="str">
            <v>19010</v>
          </cell>
          <cell r="BM75" t="str">
            <v>20198</v>
          </cell>
          <cell r="BN75" t="str">
            <v>21043</v>
          </cell>
          <cell r="BO75" t="str">
            <v>-</v>
          </cell>
          <cell r="BP75" t="str">
            <v>-</v>
          </cell>
          <cell r="BQ75" t="str">
            <v>24029</v>
          </cell>
          <cell r="BR75" t="str">
            <v>-</v>
          </cell>
          <cell r="BS75" t="str">
            <v>26066</v>
          </cell>
          <cell r="BT75" t="str">
            <v>-</v>
          </cell>
          <cell r="BU75" t="str">
            <v>28030</v>
          </cell>
          <cell r="BV75" t="str">
            <v>29007</v>
          </cell>
          <cell r="BW75" t="str">
            <v>30109</v>
          </cell>
          <cell r="BX75" t="str">
            <v>31053</v>
          </cell>
          <cell r="BY75" t="str">
            <v>32026</v>
          </cell>
          <cell r="CB75" t="str">
            <v>-</v>
          </cell>
          <cell r="CC75" t="str">
            <v>-</v>
          </cell>
          <cell r="CD75" t="str">
            <v>-</v>
          </cell>
          <cell r="CE75" t="str">
            <v>-</v>
          </cell>
          <cell r="CF75" t="str">
            <v>OCAMPO</v>
          </cell>
          <cell r="CG75" t="str">
            <v>-</v>
          </cell>
          <cell r="CH75" t="str">
            <v>LA CONCORDIA</v>
          </cell>
          <cell r="CI75" t="str">
            <v>BATOPILAS</v>
          </cell>
          <cell r="CJ75" t="str">
            <v>-</v>
          </cell>
          <cell r="CK75" t="str">
            <v>GENERAL SIMÓN BOLÍVAR</v>
          </cell>
          <cell r="CL75" t="str">
            <v>APASEO EL ALTO</v>
          </cell>
          <cell r="CM75" t="str">
            <v>GENERAL HELIODORO CASTILLO</v>
          </cell>
          <cell r="CN75" t="str">
            <v>SAN SALVADOR</v>
          </cell>
          <cell r="CO75" t="str">
            <v>IXTLAHUACÁN DE LOS MEMBRILLOS</v>
          </cell>
          <cell r="CP75" t="str">
            <v>IXTLAHUACA</v>
          </cell>
          <cell r="CQ75" t="str">
            <v>ARIO</v>
          </cell>
          <cell r="CR75" t="str">
            <v>TLAYACAPAN</v>
          </cell>
          <cell r="CS75" t="str">
            <v>-</v>
          </cell>
          <cell r="CT75" t="str">
            <v>CARMEN</v>
          </cell>
          <cell r="CU75" t="str">
            <v>SAN JUAN GUICHICOVI</v>
          </cell>
          <cell r="CV75" t="str">
            <v>CUETZALAN DEL PROGRESO</v>
          </cell>
          <cell r="CW75" t="str">
            <v>-</v>
          </cell>
          <cell r="CX75" t="str">
            <v>-</v>
          </cell>
          <cell r="CY75" t="str">
            <v>SAN MARTÍN CHALCHICUAUTLA</v>
          </cell>
          <cell r="CZ75" t="str">
            <v>-</v>
          </cell>
          <cell r="DA75" t="str">
            <v>URES</v>
          </cell>
          <cell r="DB75" t="str">
            <v>-</v>
          </cell>
          <cell r="DC75" t="str">
            <v>PADILLA</v>
          </cell>
          <cell r="DD75" t="str">
            <v>EL CARMEN TEQUEXQUITLA</v>
          </cell>
          <cell r="DE75" t="str">
            <v>MISANTLA</v>
          </cell>
          <cell r="DF75" t="str">
            <v>MUNA</v>
          </cell>
          <cell r="DG75" t="str">
            <v>MAZAPIL</v>
          </cell>
        </row>
        <row r="76">
          <cell r="AT76" t="str">
            <v>-</v>
          </cell>
          <cell r="AU76" t="str">
            <v>-</v>
          </cell>
          <cell r="AV76" t="str">
            <v>-</v>
          </cell>
          <cell r="AW76" t="str">
            <v>-</v>
          </cell>
          <cell r="AX76" t="str">
            <v>5014</v>
          </cell>
          <cell r="AY76" t="str">
            <v>-</v>
          </cell>
          <cell r="AZ76" t="str">
            <v>7051</v>
          </cell>
          <cell r="BA76" t="str">
            <v>8001</v>
          </cell>
          <cell r="BB76" t="str">
            <v>-</v>
          </cell>
          <cell r="BC76" t="str">
            <v>10021</v>
          </cell>
          <cell r="BD76" t="str">
            <v>11041</v>
          </cell>
          <cell r="BE76" t="str">
            <v>12051</v>
          </cell>
          <cell r="BF76" t="str">
            <v>13081</v>
          </cell>
          <cell r="BG76" t="str">
            <v>14094</v>
          </cell>
          <cell r="BH76" t="str">
            <v>15024</v>
          </cell>
          <cell r="BI76" t="str">
            <v>16065</v>
          </cell>
          <cell r="BJ76" t="str">
            <v>17010</v>
          </cell>
          <cell r="BK76" t="str">
            <v>-</v>
          </cell>
          <cell r="BL76" t="str">
            <v>19007</v>
          </cell>
          <cell r="BM76" t="str">
            <v>20399</v>
          </cell>
          <cell r="BN76" t="str">
            <v>21115</v>
          </cell>
          <cell r="BO76" t="str">
            <v>-</v>
          </cell>
          <cell r="BP76" t="str">
            <v>-</v>
          </cell>
          <cell r="BQ76" t="str">
            <v>24015</v>
          </cell>
          <cell r="BR76" t="str">
            <v>-</v>
          </cell>
          <cell r="BS76" t="str">
            <v>26004</v>
          </cell>
          <cell r="BT76" t="str">
            <v>-</v>
          </cell>
          <cell r="BU76" t="str">
            <v>28029</v>
          </cell>
          <cell r="BV76" t="str">
            <v>29038</v>
          </cell>
          <cell r="BW76" t="str">
            <v>30065</v>
          </cell>
          <cell r="BX76" t="str">
            <v>31091</v>
          </cell>
          <cell r="BY76" t="str">
            <v>32057</v>
          </cell>
          <cell r="CB76" t="str">
            <v>-</v>
          </cell>
          <cell r="CC76" t="str">
            <v>-</v>
          </cell>
          <cell r="CD76" t="str">
            <v>-</v>
          </cell>
          <cell r="CE76" t="str">
            <v>-</v>
          </cell>
          <cell r="CF76" t="str">
            <v>JIMÉNEZ</v>
          </cell>
          <cell r="CG76" t="str">
            <v>-</v>
          </cell>
          <cell r="CH76" t="str">
            <v>MAPASTEPEC</v>
          </cell>
          <cell r="CI76" t="str">
            <v>AHUMADA</v>
          </cell>
          <cell r="CJ76" t="str">
            <v>-</v>
          </cell>
          <cell r="CK76" t="str">
            <v>PEÑÓN BLANCO</v>
          </cell>
          <cell r="CL76" t="str">
            <v>URIANGATO</v>
          </cell>
          <cell r="CM76" t="str">
            <v>QUECHULTENANGO</v>
          </cell>
          <cell r="CN76" t="str">
            <v>ZACUALTIPÁN DE ÁNGELES</v>
          </cell>
          <cell r="CO76" t="str">
            <v>TEQUILA</v>
          </cell>
          <cell r="CP76" t="str">
            <v>CUAUTITLÁN</v>
          </cell>
          <cell r="CQ76" t="str">
            <v>PARACHO</v>
          </cell>
          <cell r="CR76" t="str">
            <v>JANTETELCO</v>
          </cell>
          <cell r="CS76" t="str">
            <v>-</v>
          </cell>
          <cell r="CT76" t="str">
            <v>ARAMBERRI</v>
          </cell>
          <cell r="CU76" t="str">
            <v>SANTA MARÍA ATZOMPA</v>
          </cell>
          <cell r="CV76" t="str">
            <v>QUECHOLAC</v>
          </cell>
          <cell r="CW76" t="str">
            <v>-</v>
          </cell>
          <cell r="CX76" t="str">
            <v>-</v>
          </cell>
          <cell r="CY76" t="str">
            <v>CHARCAS</v>
          </cell>
          <cell r="CZ76" t="str">
            <v>-</v>
          </cell>
          <cell r="DA76" t="str">
            <v>ALTAR</v>
          </cell>
          <cell r="DB76" t="str">
            <v>-</v>
          </cell>
          <cell r="DC76" t="str">
            <v>OCAMPO</v>
          </cell>
          <cell r="DD76" t="str">
            <v>TZOMPANTEPEC</v>
          </cell>
          <cell r="DE76" t="str">
            <v>EMILIANO ZAPATA</v>
          </cell>
          <cell r="DF76" t="str">
            <v>TINUM</v>
          </cell>
          <cell r="DG76" t="str">
            <v>TRANCOSO</v>
          </cell>
        </row>
        <row r="77">
          <cell r="AT77" t="str">
            <v>-</v>
          </cell>
          <cell r="AU77" t="str">
            <v>-</v>
          </cell>
          <cell r="AV77" t="str">
            <v>-</v>
          </cell>
          <cell r="AW77" t="str">
            <v>-</v>
          </cell>
          <cell r="AX77" t="str">
            <v>5001</v>
          </cell>
          <cell r="AY77" t="str">
            <v>-</v>
          </cell>
          <cell r="AZ77" t="str">
            <v>7001</v>
          </cell>
          <cell r="BA77" t="str">
            <v>8003</v>
          </cell>
          <cell r="BB77" t="str">
            <v>-</v>
          </cell>
          <cell r="BC77" t="str">
            <v>10002</v>
          </cell>
          <cell r="BD77" t="str">
            <v>11006</v>
          </cell>
          <cell r="BE77" t="str">
            <v>12002</v>
          </cell>
          <cell r="BF77" t="str">
            <v>13001</v>
          </cell>
          <cell r="BG77" t="str">
            <v>14001</v>
          </cell>
          <cell r="BH77" t="str">
            <v>15001</v>
          </cell>
          <cell r="BI77" t="str">
            <v>16001</v>
          </cell>
          <cell r="BJ77" t="str">
            <v>17005</v>
          </cell>
          <cell r="BK77" t="str">
            <v>-</v>
          </cell>
          <cell r="BL77" t="str">
            <v>19001</v>
          </cell>
          <cell r="BM77" t="str">
            <v>20001</v>
          </cell>
          <cell r="BN77" t="str">
            <v>21002</v>
          </cell>
          <cell r="BO77" t="str">
            <v>-</v>
          </cell>
          <cell r="BP77" t="str">
            <v>-</v>
          </cell>
          <cell r="BQ77" t="str">
            <v>24001</v>
          </cell>
          <cell r="BR77" t="str">
            <v>-</v>
          </cell>
          <cell r="BS77" t="str">
            <v>26001</v>
          </cell>
          <cell r="BT77" t="str">
            <v>-</v>
          </cell>
          <cell r="BU77" t="str">
            <v>28001</v>
          </cell>
          <cell r="BV77" t="str">
            <v>29001</v>
          </cell>
          <cell r="BW77" t="str">
            <v>30001</v>
          </cell>
          <cell r="BX77" t="str">
            <v>31001</v>
          </cell>
          <cell r="BY77" t="str">
            <v>32001</v>
          </cell>
          <cell r="CB77" t="str">
            <v>-</v>
          </cell>
          <cell r="CC77" t="str">
            <v>-</v>
          </cell>
          <cell r="CD77" t="str">
            <v>-</v>
          </cell>
          <cell r="CE77" t="str">
            <v>-</v>
          </cell>
          <cell r="CF77" t="str">
            <v>ABASOLO</v>
          </cell>
          <cell r="CG77" t="str">
            <v>-</v>
          </cell>
          <cell r="CH77" t="str">
            <v>ACACOYAGUA</v>
          </cell>
          <cell r="CI77" t="str">
            <v>ALLENDE</v>
          </cell>
          <cell r="CJ77" t="str">
            <v>-</v>
          </cell>
          <cell r="CK77" t="str">
            <v>CANELAS</v>
          </cell>
          <cell r="CL77" t="str">
            <v>ATARJEA</v>
          </cell>
          <cell r="CM77" t="str">
            <v>AHUACUOTZINGO</v>
          </cell>
          <cell r="CN77" t="str">
            <v>ACATLÁN</v>
          </cell>
          <cell r="CO77" t="str">
            <v>ACATIC</v>
          </cell>
          <cell r="CP77" t="str">
            <v>ACAMBAY</v>
          </cell>
          <cell r="CQ77" t="str">
            <v>ACUITZIO</v>
          </cell>
          <cell r="CR77" t="str">
            <v>COATLÁN DEL RÍO</v>
          </cell>
          <cell r="CS77" t="str">
            <v>-</v>
          </cell>
          <cell r="CT77" t="str">
            <v>ABASOLO</v>
          </cell>
          <cell r="CU77" t="str">
            <v>ABEJONES</v>
          </cell>
          <cell r="CV77" t="str">
            <v>ACATENO</v>
          </cell>
          <cell r="CW77" t="str">
            <v>-</v>
          </cell>
          <cell r="CX77" t="str">
            <v>-</v>
          </cell>
          <cell r="CY77" t="str">
            <v>AHUALULCO</v>
          </cell>
          <cell r="CZ77" t="str">
            <v>-</v>
          </cell>
          <cell r="DA77" t="str">
            <v>ACONCHI</v>
          </cell>
          <cell r="DB77" t="str">
            <v>-</v>
          </cell>
          <cell r="DC77" t="str">
            <v>ABASOLO</v>
          </cell>
          <cell r="DD77" t="str">
            <v>AMAXAC DE GUERRERO</v>
          </cell>
          <cell r="DE77" t="str">
            <v>ACAJETE</v>
          </cell>
          <cell r="DF77" t="str">
            <v>ABALÁ</v>
          </cell>
          <cell r="DG77" t="str">
            <v>APOZOL</v>
          </cell>
        </row>
        <row r="78">
          <cell r="AT78" t="str">
            <v>-</v>
          </cell>
          <cell r="AU78" t="str">
            <v>-</v>
          </cell>
          <cell r="AV78" t="str">
            <v>-</v>
          </cell>
          <cell r="AW78" t="str">
            <v>-</v>
          </cell>
          <cell r="AX78" t="str">
            <v>5005</v>
          </cell>
          <cell r="AY78" t="str">
            <v>-</v>
          </cell>
          <cell r="AZ78" t="str">
            <v>7002</v>
          </cell>
          <cell r="BA78" t="str">
            <v>8004</v>
          </cell>
          <cell r="BB78" t="str">
            <v>-</v>
          </cell>
          <cell r="BC78" t="str">
            <v>10003</v>
          </cell>
          <cell r="BD78" t="str">
            <v>11008</v>
          </cell>
          <cell r="BE78" t="str">
            <v>12004</v>
          </cell>
          <cell r="BF78" t="str">
            <v>13004</v>
          </cell>
          <cell r="BG78" t="str">
            <v>14002</v>
          </cell>
          <cell r="BH78" t="str">
            <v>15002</v>
          </cell>
          <cell r="BI78" t="str">
            <v>16002</v>
          </cell>
          <cell r="BJ78" t="str">
            <v>17013</v>
          </cell>
          <cell r="BK78" t="str">
            <v>-</v>
          </cell>
          <cell r="BL78" t="str">
            <v>19002</v>
          </cell>
          <cell r="BM78" t="str">
            <v>20003</v>
          </cell>
          <cell r="BN78" t="str">
            <v>21003</v>
          </cell>
          <cell r="BO78" t="str">
            <v>-</v>
          </cell>
          <cell r="BP78" t="str">
            <v>-</v>
          </cell>
          <cell r="BQ78" t="str">
            <v>24002</v>
          </cell>
          <cell r="BR78" t="str">
            <v>-</v>
          </cell>
          <cell r="BS78" t="str">
            <v>26005</v>
          </cell>
          <cell r="BT78" t="str">
            <v>-</v>
          </cell>
          <cell r="BU78" t="str">
            <v>28004</v>
          </cell>
          <cell r="BV78" t="str">
            <v>29002</v>
          </cell>
          <cell r="BW78" t="str">
            <v>30002</v>
          </cell>
          <cell r="BX78" t="str">
            <v>31003</v>
          </cell>
          <cell r="BY78" t="str">
            <v>32002</v>
          </cell>
          <cell r="CB78" t="str">
            <v>-</v>
          </cell>
          <cell r="CC78" t="str">
            <v>-</v>
          </cell>
          <cell r="CD78" t="str">
            <v>-</v>
          </cell>
          <cell r="CE78" t="str">
            <v>-</v>
          </cell>
          <cell r="CF78" t="str">
            <v>CANDELA</v>
          </cell>
          <cell r="CG78" t="str">
            <v>-</v>
          </cell>
          <cell r="CH78" t="str">
            <v>ACALA</v>
          </cell>
          <cell r="CI78" t="str">
            <v>AQUILES SERDÁN</v>
          </cell>
          <cell r="CJ78" t="str">
            <v>-</v>
          </cell>
          <cell r="CK78" t="str">
            <v>CONETO DE COMONFORT</v>
          </cell>
          <cell r="CL78" t="str">
            <v>MANUEL DOBLADO</v>
          </cell>
          <cell r="CM78" t="str">
            <v>ALCOZAUCA DE GUERRERO</v>
          </cell>
          <cell r="CN78" t="str">
            <v>AGUA BLANCA DE ITURBIDE</v>
          </cell>
          <cell r="CO78" t="str">
            <v>ACATLÁN DE JUÁREZ</v>
          </cell>
          <cell r="CP78" t="str">
            <v>ACOLMAN</v>
          </cell>
          <cell r="CQ78" t="str">
            <v>AGUILILLA</v>
          </cell>
          <cell r="CR78" t="str">
            <v>JONACATEPEC</v>
          </cell>
          <cell r="CS78" t="str">
            <v>-</v>
          </cell>
          <cell r="CT78" t="str">
            <v>AGUALEGUAS</v>
          </cell>
          <cell r="CU78" t="str">
            <v>ASUNCIÓN CACALOTEPEC</v>
          </cell>
          <cell r="CV78" t="str">
            <v>ACATLÁN</v>
          </cell>
          <cell r="CW78" t="str">
            <v>-</v>
          </cell>
          <cell r="CX78" t="str">
            <v>-</v>
          </cell>
          <cell r="CY78" t="str">
            <v>ALAQUINES</v>
          </cell>
          <cell r="CZ78" t="str">
            <v>-</v>
          </cell>
          <cell r="DA78" t="str">
            <v>ARIVECHI</v>
          </cell>
          <cell r="DB78" t="str">
            <v>-</v>
          </cell>
          <cell r="DC78" t="str">
            <v>ANTIGUO MORELOS</v>
          </cell>
          <cell r="DD78" t="str">
            <v>APETATITLÁN DE ANTONIO CARVAJAL</v>
          </cell>
          <cell r="DE78" t="str">
            <v>ACATLÁN</v>
          </cell>
          <cell r="DF78" t="str">
            <v>AKIL</v>
          </cell>
          <cell r="DG78" t="str">
            <v>APULCO</v>
          </cell>
        </row>
        <row r="79">
          <cell r="AT79" t="str">
            <v>-</v>
          </cell>
          <cell r="AU79" t="str">
            <v>-</v>
          </cell>
          <cell r="AV79" t="str">
            <v>-</v>
          </cell>
          <cell r="AW79" t="str">
            <v>-</v>
          </cell>
          <cell r="AX79" t="str">
            <v>5008</v>
          </cell>
          <cell r="AY79" t="str">
            <v>-</v>
          </cell>
          <cell r="AZ79" t="str">
            <v>7003</v>
          </cell>
          <cell r="BA79" t="str">
            <v>8006</v>
          </cell>
          <cell r="BB79" t="str">
            <v>-</v>
          </cell>
          <cell r="BC79" t="str">
            <v>10009</v>
          </cell>
          <cell r="BD79" t="str">
            <v>11010</v>
          </cell>
          <cell r="BE79" t="str">
            <v>12005</v>
          </cell>
          <cell r="BF79" t="str">
            <v>13005</v>
          </cell>
          <cell r="BG79" t="str">
            <v>14003</v>
          </cell>
          <cell r="BH79" t="str">
            <v>15003</v>
          </cell>
          <cell r="BI79" t="str">
            <v>16003</v>
          </cell>
          <cell r="BJ79" t="str">
            <v>17014</v>
          </cell>
          <cell r="BK79" t="str">
            <v>-</v>
          </cell>
          <cell r="BL79" t="str">
            <v>19003</v>
          </cell>
          <cell r="BM79" t="str">
            <v>20004</v>
          </cell>
          <cell r="BN79" t="str">
            <v>21005</v>
          </cell>
          <cell r="BO79" t="str">
            <v>-</v>
          </cell>
          <cell r="BP79" t="str">
            <v>-</v>
          </cell>
          <cell r="BQ79" t="str">
            <v>24004</v>
          </cell>
          <cell r="BR79" t="str">
            <v>-</v>
          </cell>
          <cell r="BS79" t="str">
            <v>26006</v>
          </cell>
          <cell r="BT79" t="str">
            <v>-</v>
          </cell>
          <cell r="BU79" t="str">
            <v>28005</v>
          </cell>
          <cell r="BV79" t="str">
            <v>29003</v>
          </cell>
          <cell r="BW79" t="str">
            <v>30004</v>
          </cell>
          <cell r="BX79" t="str">
            <v>31004</v>
          </cell>
          <cell r="BY79" t="str">
            <v>32003</v>
          </cell>
          <cell r="CB79" t="str">
            <v>-</v>
          </cell>
          <cell r="CC79" t="str">
            <v>-</v>
          </cell>
          <cell r="CD79" t="str">
            <v>-</v>
          </cell>
          <cell r="CE79" t="str">
            <v>-</v>
          </cell>
          <cell r="CF79" t="str">
            <v>ESCOBEDO</v>
          </cell>
          <cell r="CG79" t="str">
            <v>-</v>
          </cell>
          <cell r="CH79" t="str">
            <v>ACAPETAHUA</v>
          </cell>
          <cell r="CI79" t="str">
            <v>BACHÍNIVA</v>
          </cell>
          <cell r="CJ79" t="str">
            <v>-</v>
          </cell>
          <cell r="CK79" t="str">
            <v>GUANACEVÍ</v>
          </cell>
          <cell r="CL79" t="str">
            <v>CORONEO</v>
          </cell>
          <cell r="CM79" t="str">
            <v>ALPOYECA</v>
          </cell>
          <cell r="CN79" t="str">
            <v>AJACUBA</v>
          </cell>
          <cell r="CO79" t="str">
            <v>AHUALULCO DE MERCADO</v>
          </cell>
          <cell r="CP79" t="str">
            <v>ACULCO</v>
          </cell>
          <cell r="CQ79" t="str">
            <v>ÁLVARO OBREGÓN</v>
          </cell>
          <cell r="CR79" t="str">
            <v>MAZATEPEC</v>
          </cell>
          <cell r="CS79" t="str">
            <v>-</v>
          </cell>
          <cell r="CT79" t="str">
            <v>LOS ALDAMAS</v>
          </cell>
          <cell r="CU79" t="str">
            <v>ASUNCIÓN CUYOTEPEJI</v>
          </cell>
          <cell r="CV79" t="str">
            <v>ACTEOPAN</v>
          </cell>
          <cell r="CW79" t="str">
            <v>-</v>
          </cell>
          <cell r="CX79" t="str">
            <v>-</v>
          </cell>
          <cell r="CY79" t="str">
            <v>ARMADILLO DE LOS INFANTE</v>
          </cell>
          <cell r="CZ79" t="str">
            <v>-</v>
          </cell>
          <cell r="DA79" t="str">
            <v>ARIZPE</v>
          </cell>
          <cell r="DB79" t="str">
            <v>-</v>
          </cell>
          <cell r="DC79" t="str">
            <v>BURGOS</v>
          </cell>
          <cell r="DD79" t="str">
            <v>ATLANGATEPEC</v>
          </cell>
          <cell r="DE79" t="str">
            <v>ACTOPAN</v>
          </cell>
          <cell r="DF79" t="str">
            <v>BACA</v>
          </cell>
          <cell r="DG79" t="str">
            <v>ATOLINGA</v>
          </cell>
        </row>
        <row r="80">
          <cell r="AT80" t="str">
            <v>-</v>
          </cell>
          <cell r="AU80" t="str">
            <v>-</v>
          </cell>
          <cell r="AV80" t="str">
            <v>-</v>
          </cell>
          <cell r="AW80" t="str">
            <v>-</v>
          </cell>
          <cell r="AX80" t="str">
            <v>5012</v>
          </cell>
          <cell r="AY80" t="str">
            <v>-</v>
          </cell>
          <cell r="AZ80" t="str">
            <v>7004</v>
          </cell>
          <cell r="BA80" t="str">
            <v>8012</v>
          </cell>
          <cell r="BB80" t="str">
            <v>-</v>
          </cell>
          <cell r="BC80" t="str">
            <v>10010</v>
          </cell>
          <cell r="BD80" t="str">
            <v>11012</v>
          </cell>
          <cell r="BE80" t="str">
            <v>12006</v>
          </cell>
          <cell r="BF80" t="str">
            <v>13006</v>
          </cell>
          <cell r="BG80" t="str">
            <v>14004</v>
          </cell>
          <cell r="BH80" t="str">
            <v>15004</v>
          </cell>
          <cell r="BI80" t="str">
            <v>16004</v>
          </cell>
          <cell r="BJ80" t="str">
            <v>17021</v>
          </cell>
          <cell r="BK80" t="str">
            <v>-</v>
          </cell>
          <cell r="BL80" t="str">
            <v>19008</v>
          </cell>
          <cell r="BM80" t="str">
            <v>20005</v>
          </cell>
          <cell r="BN80" t="str">
            <v>21006</v>
          </cell>
          <cell r="BO80" t="str">
            <v>-</v>
          </cell>
          <cell r="BP80" t="str">
            <v>-</v>
          </cell>
          <cell r="BQ80" t="str">
            <v>24005</v>
          </cell>
          <cell r="BR80" t="str">
            <v>-</v>
          </cell>
          <cell r="BS80" t="str">
            <v>26007</v>
          </cell>
          <cell r="BT80" t="str">
            <v>-</v>
          </cell>
          <cell r="BU80" t="str">
            <v>28006</v>
          </cell>
          <cell r="BV80" t="str">
            <v>29008</v>
          </cell>
          <cell r="BW80" t="str">
            <v>30005</v>
          </cell>
          <cell r="BX80" t="str">
            <v>31005</v>
          </cell>
          <cell r="BY80" t="str">
            <v>32004</v>
          </cell>
          <cell r="CB80" t="str">
            <v>-</v>
          </cell>
          <cell r="CC80" t="str">
            <v>-</v>
          </cell>
          <cell r="CD80" t="str">
            <v>-</v>
          </cell>
          <cell r="CE80" t="str">
            <v>-</v>
          </cell>
          <cell r="CF80" t="str">
            <v>GUERRERO</v>
          </cell>
          <cell r="CG80" t="str">
            <v>-</v>
          </cell>
          <cell r="CH80" t="str">
            <v>ALTAMIRANO</v>
          </cell>
          <cell r="CI80" t="str">
            <v>CARICHÍ</v>
          </cell>
          <cell r="CJ80" t="str">
            <v>-</v>
          </cell>
          <cell r="CK80" t="str">
            <v>HIDALGO</v>
          </cell>
          <cell r="CL80" t="str">
            <v>CUERÁMARO</v>
          </cell>
          <cell r="CM80" t="str">
            <v>APAXTLA</v>
          </cell>
          <cell r="CN80" t="str">
            <v>ALFAJAYUCAN</v>
          </cell>
          <cell r="CO80" t="str">
            <v>AMACUECA</v>
          </cell>
          <cell r="CP80" t="str">
            <v>ALMOLOYA DE ALQUISIRAS</v>
          </cell>
          <cell r="CQ80" t="str">
            <v>ANGAMACUTIRO</v>
          </cell>
          <cell r="CR80" t="str">
            <v>TETECALA</v>
          </cell>
          <cell r="CS80" t="str">
            <v>-</v>
          </cell>
          <cell r="CT80" t="str">
            <v>BUSTAMANTE</v>
          </cell>
          <cell r="CU80" t="str">
            <v>ASUNCIÓN IXTALTEPEC</v>
          </cell>
          <cell r="CV80" t="str">
            <v>AHUACATLÁN</v>
          </cell>
          <cell r="CW80" t="str">
            <v>-</v>
          </cell>
          <cell r="CX80" t="str">
            <v>-</v>
          </cell>
          <cell r="CY80" t="str">
            <v>CÁRDENAS</v>
          </cell>
          <cell r="CZ80" t="str">
            <v>-</v>
          </cell>
          <cell r="DA80" t="str">
            <v>ATIL</v>
          </cell>
          <cell r="DB80" t="str">
            <v>-</v>
          </cell>
          <cell r="DC80" t="str">
            <v>BUSTAMANTE</v>
          </cell>
          <cell r="DD80" t="str">
            <v>CUAPIAXTLA</v>
          </cell>
          <cell r="DE80" t="str">
            <v>ACULA</v>
          </cell>
          <cell r="DF80" t="str">
            <v>BOKOBÁ</v>
          </cell>
          <cell r="DG80" t="str">
            <v>BENITO JUÁREZ</v>
          </cell>
        </row>
        <row r="81">
          <cell r="AT81" t="str">
            <v>-</v>
          </cell>
          <cell r="AU81" t="str">
            <v>-</v>
          </cell>
          <cell r="AV81" t="str">
            <v>-</v>
          </cell>
          <cell r="AW81" t="str">
            <v>-</v>
          </cell>
          <cell r="AX81" t="str">
            <v>5013</v>
          </cell>
          <cell r="AY81" t="str">
            <v>-</v>
          </cell>
          <cell r="AZ81" t="str">
            <v>7005</v>
          </cell>
          <cell r="BA81" t="str">
            <v>8013</v>
          </cell>
          <cell r="BB81" t="str">
            <v>-</v>
          </cell>
          <cell r="BC81" t="str">
            <v>10011</v>
          </cell>
          <cell r="BD81" t="str">
            <v>11013</v>
          </cell>
          <cell r="BE81" t="str">
            <v>12007</v>
          </cell>
          <cell r="BF81" t="str">
            <v>13007</v>
          </cell>
          <cell r="BG81" t="str">
            <v>14005</v>
          </cell>
          <cell r="BH81" t="str">
            <v>15006</v>
          </cell>
          <cell r="BI81" t="str">
            <v>16005</v>
          </cell>
          <cell r="BJ81" t="str">
            <v>17023</v>
          </cell>
          <cell r="BK81" t="str">
            <v>-</v>
          </cell>
          <cell r="BL81" t="str">
            <v>19011</v>
          </cell>
          <cell r="BM81" t="str">
            <v>20006</v>
          </cell>
          <cell r="BN81" t="str">
            <v>21007</v>
          </cell>
          <cell r="BO81" t="str">
            <v>-</v>
          </cell>
          <cell r="BP81" t="str">
            <v>-</v>
          </cell>
          <cell r="BQ81" t="str">
            <v>24006</v>
          </cell>
          <cell r="BR81" t="str">
            <v>-</v>
          </cell>
          <cell r="BS81" t="str">
            <v>26008</v>
          </cell>
          <cell r="BT81" t="str">
            <v>-</v>
          </cell>
          <cell r="BU81" t="str">
            <v>28008</v>
          </cell>
          <cell r="BV81" t="str">
            <v>29009</v>
          </cell>
          <cell r="BW81" t="str">
            <v>30006</v>
          </cell>
          <cell r="BX81" t="str">
            <v>31006</v>
          </cell>
          <cell r="BY81" t="str">
            <v>32006</v>
          </cell>
          <cell r="CB81" t="str">
            <v>-</v>
          </cell>
          <cell r="CC81" t="str">
            <v>-</v>
          </cell>
          <cell r="CD81" t="str">
            <v>-</v>
          </cell>
          <cell r="CE81" t="str">
            <v>-</v>
          </cell>
          <cell r="CF81" t="str">
            <v>HIDALGO</v>
          </cell>
          <cell r="CG81" t="str">
            <v>-</v>
          </cell>
          <cell r="CH81" t="str">
            <v>AMATÁN</v>
          </cell>
          <cell r="CI81" t="str">
            <v>CASAS GRANDES</v>
          </cell>
          <cell r="CJ81" t="str">
            <v>-</v>
          </cell>
          <cell r="CK81" t="str">
            <v>INDÉ</v>
          </cell>
          <cell r="CL81" t="str">
            <v>DOCTOR MORA</v>
          </cell>
          <cell r="CM81" t="str">
            <v>ARCELIA</v>
          </cell>
          <cell r="CN81" t="str">
            <v>ALMOLOYA</v>
          </cell>
          <cell r="CO81" t="str">
            <v>AMATITÁN</v>
          </cell>
          <cell r="CP81" t="str">
            <v>ALMOLOYA DEL RÍO</v>
          </cell>
          <cell r="CQ81" t="str">
            <v>ANGANGUEO</v>
          </cell>
          <cell r="CR81" t="str">
            <v>TLALNEPANTLA</v>
          </cell>
          <cell r="CS81" t="str">
            <v>-</v>
          </cell>
          <cell r="CT81" t="str">
            <v>CERRALVO</v>
          </cell>
          <cell r="CU81" t="str">
            <v>ASUNCIÓN NOCHIXTLÁN</v>
          </cell>
          <cell r="CV81" t="str">
            <v>AHUATLÁN</v>
          </cell>
          <cell r="CW81" t="str">
            <v>-</v>
          </cell>
          <cell r="CX81" t="str">
            <v>-</v>
          </cell>
          <cell r="CY81" t="str">
            <v>CATORCE</v>
          </cell>
          <cell r="CZ81" t="str">
            <v>-</v>
          </cell>
          <cell r="DA81" t="str">
            <v>BACADÉHUACHI</v>
          </cell>
          <cell r="DB81" t="str">
            <v>-</v>
          </cell>
          <cell r="DC81" t="str">
            <v>CASAS</v>
          </cell>
          <cell r="DD81" t="str">
            <v>CUAXOMULCO</v>
          </cell>
          <cell r="DE81" t="str">
            <v>ACULTZINGO</v>
          </cell>
          <cell r="DF81" t="str">
            <v>BUCTZOTZ</v>
          </cell>
          <cell r="DG81" t="str">
            <v>CAÑITAS DE FELIPE PESCADOR</v>
          </cell>
        </row>
        <row r="82">
          <cell r="AT82" t="str">
            <v>-</v>
          </cell>
          <cell r="AU82" t="str">
            <v>-</v>
          </cell>
          <cell r="AV82" t="str">
            <v>-</v>
          </cell>
          <cell r="AW82" t="str">
            <v>-</v>
          </cell>
          <cell r="AX82" t="str">
            <v>5015</v>
          </cell>
          <cell r="AY82" t="str">
            <v>-</v>
          </cell>
          <cell r="AZ82" t="str">
            <v>7006</v>
          </cell>
          <cell r="BA82" t="str">
            <v>8014</v>
          </cell>
          <cell r="BB82" t="str">
            <v>-</v>
          </cell>
          <cell r="BC82" t="str">
            <v>10017</v>
          </cell>
          <cell r="BD82" t="str">
            <v>11016</v>
          </cell>
          <cell r="BE82" t="str">
            <v>12008</v>
          </cell>
          <cell r="BF82" t="str">
            <v>13009</v>
          </cell>
          <cell r="BG82" t="str">
            <v>14007</v>
          </cell>
          <cell r="BH82" t="str">
            <v>15007</v>
          </cell>
          <cell r="BI82" t="str">
            <v>16007</v>
          </cell>
          <cell r="BJ82" t="str">
            <v>17027</v>
          </cell>
          <cell r="BK82" t="str">
            <v>-</v>
          </cell>
          <cell r="BL82" t="str">
            <v>19013</v>
          </cell>
          <cell r="BM82" t="str">
            <v>20007</v>
          </cell>
          <cell r="BN82" t="str">
            <v>21008</v>
          </cell>
          <cell r="BO82" t="str">
            <v>-</v>
          </cell>
          <cell r="BP82" t="str">
            <v>-</v>
          </cell>
          <cell r="BQ82" t="str">
            <v>24007</v>
          </cell>
          <cell r="BR82" t="str">
            <v>-</v>
          </cell>
          <cell r="BS82" t="str">
            <v>26009</v>
          </cell>
          <cell r="BT82" t="str">
            <v>-</v>
          </cell>
          <cell r="BU82" t="str">
            <v>28010</v>
          </cell>
          <cell r="BV82" t="str">
            <v>29011</v>
          </cell>
          <cell r="BW82" t="str">
            <v>30007</v>
          </cell>
          <cell r="BX82" t="str">
            <v>31007</v>
          </cell>
          <cell r="BY82" t="str">
            <v>32007</v>
          </cell>
          <cell r="CB82" t="str">
            <v>-</v>
          </cell>
          <cell r="CC82" t="str">
            <v>-</v>
          </cell>
          <cell r="CD82" t="str">
            <v>-</v>
          </cell>
          <cell r="CE82" t="str">
            <v>-</v>
          </cell>
          <cell r="CF82" t="str">
            <v>JUÁREZ</v>
          </cell>
          <cell r="CG82" t="str">
            <v>-</v>
          </cell>
          <cell r="CH82" t="str">
            <v>AMATENANGO DE LA FRONTERA</v>
          </cell>
          <cell r="CI82" t="str">
            <v>CORONADO</v>
          </cell>
          <cell r="CJ82" t="str">
            <v>-</v>
          </cell>
          <cell r="CK82" t="str">
            <v>OCAMPO</v>
          </cell>
          <cell r="CL82" t="str">
            <v>HUANÍMARO</v>
          </cell>
          <cell r="CM82" t="str">
            <v>ATENANGO DEL RÍO</v>
          </cell>
          <cell r="CN82" t="str">
            <v>EL ARENAL</v>
          </cell>
          <cell r="CO82" t="str">
            <v>SAN JUANITO DE ESCOBEDO</v>
          </cell>
          <cell r="CP82" t="str">
            <v>AMANALCO</v>
          </cell>
          <cell r="CQ82" t="str">
            <v>APORO</v>
          </cell>
          <cell r="CR82" t="str">
            <v>TOTOLAPAN</v>
          </cell>
          <cell r="CS82" t="str">
            <v>-</v>
          </cell>
          <cell r="CT82" t="str">
            <v>CHINA</v>
          </cell>
          <cell r="CU82" t="str">
            <v>ASUNCIÓN OCOTLÁN</v>
          </cell>
          <cell r="CV82" t="str">
            <v>AHUAZOTEPEC</v>
          </cell>
          <cell r="CW82" t="str">
            <v>-</v>
          </cell>
          <cell r="CX82" t="str">
            <v>-</v>
          </cell>
          <cell r="CY82" t="str">
            <v>CEDRAL</v>
          </cell>
          <cell r="CZ82" t="str">
            <v>-</v>
          </cell>
          <cell r="DA82" t="str">
            <v>BACANORA</v>
          </cell>
          <cell r="DB82" t="str">
            <v>-</v>
          </cell>
          <cell r="DC82" t="str">
            <v>CRUILLAS</v>
          </cell>
          <cell r="DD82" t="str">
            <v>MUÑOZ DE DOMINGO ARENAS</v>
          </cell>
          <cell r="DE82" t="str">
            <v>CAMARÓN DE TEJEDA</v>
          </cell>
          <cell r="DF82" t="str">
            <v>CACALCHÉN</v>
          </cell>
          <cell r="DG82" t="str">
            <v>CONCEPCIÓN DEL ORO</v>
          </cell>
        </row>
        <row r="83">
          <cell r="AT83" t="str">
            <v>-</v>
          </cell>
          <cell r="AU83" t="str">
            <v>-</v>
          </cell>
          <cell r="AV83" t="str">
            <v>-</v>
          </cell>
          <cell r="AW83" t="str">
            <v>-</v>
          </cell>
          <cell r="AX83" t="str">
            <v>5016</v>
          </cell>
          <cell r="AY83" t="str">
            <v>-</v>
          </cell>
          <cell r="AZ83" t="str">
            <v>7007</v>
          </cell>
          <cell r="BA83" t="str">
            <v>8015</v>
          </cell>
          <cell r="BB83" t="str">
            <v>-</v>
          </cell>
          <cell r="BC83" t="str">
            <v>10019</v>
          </cell>
          <cell r="BD83" t="str">
            <v>11018</v>
          </cell>
          <cell r="BE83" t="str">
            <v>12009</v>
          </cell>
          <cell r="BF83" t="str">
            <v>13010</v>
          </cell>
          <cell r="BG83" t="str">
            <v>14009</v>
          </cell>
          <cell r="BH83" t="str">
            <v>15008</v>
          </cell>
          <cell r="BI83" t="str">
            <v>16008</v>
          </cell>
          <cell r="BJ83" t="str">
            <v>17032</v>
          </cell>
          <cell r="BK83" t="str">
            <v>-</v>
          </cell>
          <cell r="BL83" t="str">
            <v>19015</v>
          </cell>
          <cell r="BM83" t="str">
            <v>20008</v>
          </cell>
          <cell r="BN83" t="str">
            <v>21009</v>
          </cell>
          <cell r="BO83" t="str">
            <v>-</v>
          </cell>
          <cell r="BP83" t="str">
            <v>-</v>
          </cell>
          <cell r="BQ83" t="str">
            <v>24009</v>
          </cell>
          <cell r="BR83" t="str">
            <v>-</v>
          </cell>
          <cell r="BS83" t="str">
            <v>26010</v>
          </cell>
          <cell r="BT83" t="str">
            <v>-</v>
          </cell>
          <cell r="BU83" t="str">
            <v>28011</v>
          </cell>
          <cell r="BV83" t="str">
            <v>29012</v>
          </cell>
          <cell r="BW83" t="str">
            <v>30008</v>
          </cell>
          <cell r="BX83" t="str">
            <v>31008</v>
          </cell>
          <cell r="BY83" t="str">
            <v>32008</v>
          </cell>
          <cell r="CB83" t="str">
            <v>-</v>
          </cell>
          <cell r="CC83" t="str">
            <v>-</v>
          </cell>
          <cell r="CD83" t="str">
            <v>-</v>
          </cell>
          <cell r="CE83" t="str">
            <v>-</v>
          </cell>
          <cell r="CF83" t="str">
            <v>LAMADRID</v>
          </cell>
          <cell r="CG83" t="str">
            <v>-</v>
          </cell>
          <cell r="CH83" t="str">
            <v>AMATENANGO DEL VALLE</v>
          </cell>
          <cell r="CI83" t="str">
            <v>COYAME DEL SOTOL</v>
          </cell>
          <cell r="CJ83" t="str">
            <v>-</v>
          </cell>
          <cell r="CK83" t="str">
            <v>OTÁEZ</v>
          </cell>
          <cell r="CL83" t="str">
            <v>JARAL DEL PROGRESO</v>
          </cell>
          <cell r="CM83" t="str">
            <v>ATLAMAJALCINGO DEL MONTE</v>
          </cell>
          <cell r="CN83" t="str">
            <v>ATITALAQUIA</v>
          </cell>
          <cell r="CO83" t="str">
            <v>EL ARENAL</v>
          </cell>
          <cell r="CP83" t="str">
            <v>AMATEPEC</v>
          </cell>
          <cell r="CQ83" t="str">
            <v>AQUILA</v>
          </cell>
          <cell r="CR83" t="str">
            <v>ZACUALPAN DE AMILPAS</v>
          </cell>
          <cell r="CS83" t="str">
            <v>-</v>
          </cell>
          <cell r="CT83" t="str">
            <v>DR. COSS</v>
          </cell>
          <cell r="CU83" t="str">
            <v>ASUNCIÓN TLACOLULITA</v>
          </cell>
          <cell r="CV83" t="str">
            <v>AHUEHUETITLA</v>
          </cell>
          <cell r="CW83" t="str">
            <v>-</v>
          </cell>
          <cell r="CX83" t="str">
            <v>-</v>
          </cell>
          <cell r="CY83" t="str">
            <v>CERRO DE SAN PEDRO</v>
          </cell>
          <cell r="CZ83" t="str">
            <v>-</v>
          </cell>
          <cell r="DA83" t="str">
            <v>BACERAC</v>
          </cell>
          <cell r="DB83" t="str">
            <v>-</v>
          </cell>
          <cell r="DC83" t="str">
            <v>GÓMEZ FARÍAS</v>
          </cell>
          <cell r="DD83" t="str">
            <v>ESPAÑITA</v>
          </cell>
          <cell r="DE83" t="str">
            <v>ALPATLÁHUAC</v>
          </cell>
          <cell r="DF83" t="str">
            <v>CALOTMUL</v>
          </cell>
          <cell r="DG83" t="str">
            <v>CUAUHTÉMOC</v>
          </cell>
        </row>
        <row r="84">
          <cell r="AT84" t="str">
            <v>-</v>
          </cell>
          <cell r="AU84" t="str">
            <v>-</v>
          </cell>
          <cell r="AV84" t="str">
            <v>-</v>
          </cell>
          <cell r="AW84" t="str">
            <v>-</v>
          </cell>
          <cell r="AX84" t="str">
            <v>5019</v>
          </cell>
          <cell r="AY84" t="str">
            <v>-</v>
          </cell>
          <cell r="AZ84" t="str">
            <v>7008</v>
          </cell>
          <cell r="BA84" t="str">
            <v>8016</v>
          </cell>
          <cell r="BB84" t="str">
            <v>-</v>
          </cell>
          <cell r="BC84" t="str">
            <v>10025</v>
          </cell>
          <cell r="BD84" t="str">
            <v>11019</v>
          </cell>
          <cell r="BE84" t="str">
            <v>12010</v>
          </cell>
          <cell r="BF84" t="str">
            <v>13011</v>
          </cell>
          <cell r="BG84" t="str">
            <v>14010</v>
          </cell>
          <cell r="BH84" t="str">
            <v>15009</v>
          </cell>
          <cell r="BI84" t="str">
            <v>16010</v>
          </cell>
          <cell r="BJ84" t="str">
            <v>17033</v>
          </cell>
          <cell r="BK84" t="str">
            <v>-</v>
          </cell>
          <cell r="BL84" t="str">
            <v>19016</v>
          </cell>
          <cell r="BM84" t="str">
            <v>20009</v>
          </cell>
          <cell r="BN84" t="str">
            <v>21011</v>
          </cell>
          <cell r="BO84" t="str">
            <v>-</v>
          </cell>
          <cell r="BP84" t="str">
            <v>-</v>
          </cell>
          <cell r="BQ84" t="str">
            <v>24012</v>
          </cell>
          <cell r="BR84" t="str">
            <v>-</v>
          </cell>
          <cell r="BS84" t="str">
            <v>26011</v>
          </cell>
          <cell r="BT84" t="str">
            <v>-</v>
          </cell>
          <cell r="BU84" t="str">
            <v>28014</v>
          </cell>
          <cell r="BV84" t="str">
            <v>29014</v>
          </cell>
          <cell r="BW84" t="str">
            <v>30009</v>
          </cell>
          <cell r="BX84" t="str">
            <v>31009</v>
          </cell>
          <cell r="BY84" t="str">
            <v>32009</v>
          </cell>
          <cell r="CB84" t="str">
            <v>-</v>
          </cell>
          <cell r="CC84" t="str">
            <v>-</v>
          </cell>
          <cell r="CD84" t="str">
            <v>-</v>
          </cell>
          <cell r="CE84" t="str">
            <v>-</v>
          </cell>
          <cell r="CF84" t="str">
            <v>MORELOS</v>
          </cell>
          <cell r="CG84" t="str">
            <v>-</v>
          </cell>
          <cell r="CH84" t="str">
            <v>ANGEL ALBINO CORZO</v>
          </cell>
          <cell r="CI84" t="str">
            <v>LA CRUZ</v>
          </cell>
          <cell r="CJ84" t="str">
            <v>-</v>
          </cell>
          <cell r="CK84" t="str">
            <v>SAN BERNARDO</v>
          </cell>
          <cell r="CL84" t="str">
            <v>JERÉCUARO</v>
          </cell>
          <cell r="CM84" t="str">
            <v>ATLIXTAC</v>
          </cell>
          <cell r="CN84" t="str">
            <v>ATLAPEXCO</v>
          </cell>
          <cell r="CO84" t="str">
            <v>ATEMAJAC DE BRIZUELA</v>
          </cell>
          <cell r="CP84" t="str">
            <v>AMECAMECA</v>
          </cell>
          <cell r="CQ84" t="str">
            <v>ARTEAGA</v>
          </cell>
          <cell r="CR84" t="str">
            <v>TEMOAC</v>
          </cell>
          <cell r="CS84" t="str">
            <v>-</v>
          </cell>
          <cell r="CT84" t="str">
            <v>DR. GONZÁLEZ</v>
          </cell>
          <cell r="CU84" t="str">
            <v>AYOTZINTEPEC</v>
          </cell>
          <cell r="CV84" t="str">
            <v>ALBINO ZERTUCHE</v>
          </cell>
          <cell r="CW84" t="str">
            <v>-</v>
          </cell>
          <cell r="CX84" t="str">
            <v>-</v>
          </cell>
          <cell r="CY84" t="str">
            <v>TANCANHUITZ</v>
          </cell>
          <cell r="CZ84" t="str">
            <v>-</v>
          </cell>
          <cell r="DA84" t="str">
            <v>BACOACHI</v>
          </cell>
          <cell r="DB84" t="str">
            <v>-</v>
          </cell>
          <cell r="DC84" t="str">
            <v>GUERRERO</v>
          </cell>
          <cell r="DD84" t="str">
            <v>HUEYOTLIPAN</v>
          </cell>
          <cell r="DE84" t="str">
            <v>ALTO LUCERO DE GUTIÉRREZ BARRIOS</v>
          </cell>
          <cell r="DF84" t="str">
            <v>CANSAHCAB</v>
          </cell>
          <cell r="DG84" t="str">
            <v>CHALCHIHUITES</v>
          </cell>
        </row>
        <row r="85">
          <cell r="AT85" t="str">
            <v>-</v>
          </cell>
          <cell r="AU85" t="str">
            <v>-</v>
          </cell>
          <cell r="AV85" t="str">
            <v>-</v>
          </cell>
          <cell r="AW85" t="str">
            <v>-</v>
          </cell>
          <cell r="AX85" t="str">
            <v>5021</v>
          </cell>
          <cell r="AY85" t="str">
            <v>-</v>
          </cell>
          <cell r="AZ85" t="str">
            <v>7009</v>
          </cell>
          <cell r="BA85" t="str">
            <v>8018</v>
          </cell>
          <cell r="BB85" t="str">
            <v>-</v>
          </cell>
          <cell r="BC85" t="str">
            <v>10027</v>
          </cell>
          <cell r="BD85" t="str">
            <v>11021</v>
          </cell>
          <cell r="BE85" t="str">
            <v>12013</v>
          </cell>
          <cell r="BF85" t="str">
            <v>13012</v>
          </cell>
          <cell r="BG85" t="str">
            <v>14011</v>
          </cell>
          <cell r="BH85" t="str">
            <v>15010</v>
          </cell>
          <cell r="BI85" t="str">
            <v>16011</v>
          </cell>
          <cell r="BJ85" t="str">
            <v>17034</v>
          </cell>
          <cell r="BK85" t="str">
            <v>-</v>
          </cell>
          <cell r="BL85" t="str">
            <v>19020</v>
          </cell>
          <cell r="BM85" t="str">
            <v>20010</v>
          </cell>
          <cell r="BN85" t="str">
            <v>21012</v>
          </cell>
          <cell r="BO85" t="str">
            <v>-</v>
          </cell>
          <cell r="BP85" t="str">
            <v>-</v>
          </cell>
          <cell r="BQ85" t="str">
            <v>24014</v>
          </cell>
          <cell r="BR85" t="str">
            <v>-</v>
          </cell>
          <cell r="BS85" t="str">
            <v>26013</v>
          </cell>
          <cell r="BT85" t="str">
            <v>-</v>
          </cell>
          <cell r="BU85" t="str">
            <v>28018</v>
          </cell>
          <cell r="BV85" t="str">
            <v>29016</v>
          </cell>
          <cell r="BW85" t="str">
            <v>30010</v>
          </cell>
          <cell r="BX85" t="str">
            <v>31010</v>
          </cell>
          <cell r="BY85" t="str">
            <v>32011</v>
          </cell>
          <cell r="CB85" t="str">
            <v>-</v>
          </cell>
          <cell r="CC85" t="str">
            <v>-</v>
          </cell>
          <cell r="CD85" t="str">
            <v>-</v>
          </cell>
          <cell r="CE85" t="str">
            <v>-</v>
          </cell>
          <cell r="CF85" t="str">
            <v>NADADORES</v>
          </cell>
          <cell r="CG85" t="str">
            <v>-</v>
          </cell>
          <cell r="CH85" t="str">
            <v>ARRIAGA</v>
          </cell>
          <cell r="CI85" t="str">
            <v>CUSIHUIRIACHI</v>
          </cell>
          <cell r="CJ85" t="str">
            <v>-</v>
          </cell>
          <cell r="CK85" t="str">
            <v>SAN JUAN DE GUADALUPE</v>
          </cell>
          <cell r="CL85" t="str">
            <v>MOROLEÓN</v>
          </cell>
          <cell r="CM85" t="str">
            <v>AZOYÚ</v>
          </cell>
          <cell r="CN85" t="str">
            <v>ATOTONILCO EL GRANDE</v>
          </cell>
          <cell r="CO85" t="str">
            <v>ATENGO</v>
          </cell>
          <cell r="CP85" t="str">
            <v>APAXCO</v>
          </cell>
          <cell r="CQ85" t="str">
            <v>BRISEÑAS</v>
          </cell>
          <cell r="CR85" t="str">
            <v>COATETELCO</v>
          </cell>
          <cell r="CS85" t="str">
            <v>-</v>
          </cell>
          <cell r="CT85" t="str">
            <v>GRAL. BRAVO</v>
          </cell>
          <cell r="CU85" t="str">
            <v>EL BARRIO DE LA SOLEDAD</v>
          </cell>
          <cell r="CV85" t="str">
            <v>ALJOJUCA</v>
          </cell>
          <cell r="CW85" t="str">
            <v>-</v>
          </cell>
          <cell r="CX85" t="str">
            <v>-</v>
          </cell>
          <cell r="CY85" t="str">
            <v>COXCATLÁN</v>
          </cell>
          <cell r="CZ85" t="str">
            <v>-</v>
          </cell>
          <cell r="DA85" t="str">
            <v>BANÁMICHI</v>
          </cell>
          <cell r="DB85" t="str">
            <v>-</v>
          </cell>
          <cell r="DC85" t="str">
            <v>JIMÉNEZ</v>
          </cell>
          <cell r="DD85" t="str">
            <v>IXTENCO</v>
          </cell>
          <cell r="DE85" t="str">
            <v>ALTOTONGA</v>
          </cell>
          <cell r="DF85" t="str">
            <v>CANTAMAYEC</v>
          </cell>
          <cell r="DG85" t="str">
            <v>TRINIDAD GARCÍA DE LA CADENA</v>
          </cell>
        </row>
        <row r="86">
          <cell r="AT86" t="str">
            <v>-</v>
          </cell>
          <cell r="AU86" t="str">
            <v>-</v>
          </cell>
          <cell r="AV86" t="str">
            <v>-</v>
          </cell>
          <cell r="AW86" t="str">
            <v>-</v>
          </cell>
          <cell r="AX86" t="str">
            <v>5026</v>
          </cell>
          <cell r="AY86" t="str">
            <v>-</v>
          </cell>
          <cell r="AZ86" t="str">
            <v>7010</v>
          </cell>
          <cell r="BA86" t="str">
            <v>8020</v>
          </cell>
          <cell r="BB86" t="str">
            <v>-</v>
          </cell>
          <cell r="BC86" t="str">
            <v>10029</v>
          </cell>
          <cell r="BD86" t="str">
            <v>11022</v>
          </cell>
          <cell r="BE86" t="str">
            <v>12014</v>
          </cell>
          <cell r="BF86" t="str">
            <v>13013</v>
          </cell>
          <cell r="BG86" t="str">
            <v>14012</v>
          </cell>
          <cell r="BH86" t="str">
            <v>15011</v>
          </cell>
          <cell r="BI86" t="str">
            <v>16013</v>
          </cell>
          <cell r="BJ86" t="str">
            <v>17035</v>
          </cell>
          <cell r="BK86" t="str">
            <v>-</v>
          </cell>
          <cell r="BL86" t="str">
            <v>19022</v>
          </cell>
          <cell r="BM86" t="str">
            <v>20011</v>
          </cell>
          <cell r="BN86" t="str">
            <v>21013</v>
          </cell>
          <cell r="BO86" t="str">
            <v>-</v>
          </cell>
          <cell r="BP86" t="str">
            <v>-</v>
          </cell>
          <cell r="BQ86" t="str">
            <v>24018</v>
          </cell>
          <cell r="BR86" t="str">
            <v>-</v>
          </cell>
          <cell r="BS86" t="str">
            <v>26014</v>
          </cell>
          <cell r="BT86" t="str">
            <v>-</v>
          </cell>
          <cell r="BU86" t="str">
            <v>28020</v>
          </cell>
          <cell r="BV86" t="str">
            <v>29017</v>
          </cell>
          <cell r="BW86" t="str">
            <v>30011</v>
          </cell>
          <cell r="BX86" t="str">
            <v>31011</v>
          </cell>
          <cell r="BY86" t="str">
            <v>32012</v>
          </cell>
          <cell r="CB86" t="str">
            <v>-</v>
          </cell>
          <cell r="CC86" t="str">
            <v>-</v>
          </cell>
          <cell r="CD86" t="str">
            <v>-</v>
          </cell>
          <cell r="CE86" t="str">
            <v>-</v>
          </cell>
          <cell r="CF86" t="str">
            <v>PROGRESO</v>
          </cell>
          <cell r="CG86" t="str">
            <v>-</v>
          </cell>
          <cell r="CH86" t="str">
            <v>BEJUCAL DE OCAMPO</v>
          </cell>
          <cell r="CI86" t="str">
            <v>CHÍNIPAS</v>
          </cell>
          <cell r="CJ86" t="str">
            <v>-</v>
          </cell>
          <cell r="CK86" t="str">
            <v>SAN LUIS DEL CORDERO</v>
          </cell>
          <cell r="CL86" t="str">
            <v>OCAMPO</v>
          </cell>
          <cell r="CM86" t="str">
            <v>BENITO JUÁREZ</v>
          </cell>
          <cell r="CN86" t="str">
            <v>ATOTONILCO DE TULA</v>
          </cell>
          <cell r="CO86" t="str">
            <v>ATENGUILLO</v>
          </cell>
          <cell r="CP86" t="str">
            <v>ATENCO</v>
          </cell>
          <cell r="CQ86" t="str">
            <v>CARÁCUARO</v>
          </cell>
          <cell r="CR86" t="str">
            <v>XOXOCOTLA</v>
          </cell>
          <cell r="CS86" t="str">
            <v>-</v>
          </cell>
          <cell r="CT86" t="str">
            <v>GRAL. TERÁN</v>
          </cell>
          <cell r="CU86" t="str">
            <v>CALIHUALÁ</v>
          </cell>
          <cell r="CV86" t="str">
            <v>ALTEPEXI</v>
          </cell>
          <cell r="CW86" t="str">
            <v>-</v>
          </cell>
          <cell r="CX86" t="str">
            <v>-</v>
          </cell>
          <cell r="CY86" t="str">
            <v>HUEHUETLÁN</v>
          </cell>
          <cell r="CZ86" t="str">
            <v>-</v>
          </cell>
          <cell r="DA86" t="str">
            <v>BAVIÁCORA</v>
          </cell>
          <cell r="DB86" t="str">
            <v>-</v>
          </cell>
          <cell r="DC86" t="str">
            <v>MAINERO</v>
          </cell>
          <cell r="DD86" t="str">
            <v>MAZATECOCHCO DE JOSÉ MARÍA MORELOS</v>
          </cell>
          <cell r="DE86" t="str">
            <v>ALVARADO</v>
          </cell>
          <cell r="DF86" t="str">
            <v>CELESTÚN</v>
          </cell>
          <cell r="DG86" t="str">
            <v>GENARO CODINA</v>
          </cell>
        </row>
        <row r="87">
          <cell r="AT87" t="str">
            <v>-</v>
          </cell>
          <cell r="AU87" t="str">
            <v>-</v>
          </cell>
          <cell r="AV87" t="str">
            <v>-</v>
          </cell>
          <cell r="AW87" t="str">
            <v>-</v>
          </cell>
          <cell r="AX87" t="str">
            <v>5029</v>
          </cell>
          <cell r="AY87" t="str">
            <v>-</v>
          </cell>
          <cell r="AZ87" t="str">
            <v>7011</v>
          </cell>
          <cell r="BA87" t="str">
            <v>8022</v>
          </cell>
          <cell r="BB87" t="str">
            <v>-</v>
          </cell>
          <cell r="BC87" t="str">
            <v>10030</v>
          </cell>
          <cell r="BD87" t="str">
            <v>11024</v>
          </cell>
          <cell r="BE87" t="str">
            <v>12015</v>
          </cell>
          <cell r="BF87" t="str">
            <v>13014</v>
          </cell>
          <cell r="BG87" t="str">
            <v>14014</v>
          </cell>
          <cell r="BH87" t="str">
            <v>15012</v>
          </cell>
          <cell r="BI87" t="str">
            <v>16014</v>
          </cell>
          <cell r="BJ87" t="str">
            <v>17036</v>
          </cell>
          <cell r="BK87" t="str">
            <v>-</v>
          </cell>
          <cell r="BL87" t="str">
            <v>19023</v>
          </cell>
          <cell r="BM87" t="str">
            <v>20012</v>
          </cell>
          <cell r="BN87" t="str">
            <v>21014</v>
          </cell>
          <cell r="BO87" t="str">
            <v>-</v>
          </cell>
          <cell r="BP87" t="str">
            <v>-</v>
          </cell>
          <cell r="BQ87" t="str">
            <v>24019</v>
          </cell>
          <cell r="BR87" t="str">
            <v>-</v>
          </cell>
          <cell r="BS87" t="str">
            <v>26015</v>
          </cell>
          <cell r="BT87" t="str">
            <v>-</v>
          </cell>
          <cell r="BU87" t="str">
            <v>28023</v>
          </cell>
          <cell r="BV87" t="str">
            <v>29020</v>
          </cell>
          <cell r="BW87" t="str">
            <v>30012</v>
          </cell>
          <cell r="BX87" t="str">
            <v>31012</v>
          </cell>
          <cell r="BY87" t="str">
            <v>32013</v>
          </cell>
          <cell r="CB87" t="str">
            <v>-</v>
          </cell>
          <cell r="CC87" t="str">
            <v>-</v>
          </cell>
          <cell r="CD87" t="str">
            <v>-</v>
          </cell>
          <cell r="CE87" t="str">
            <v>-</v>
          </cell>
          <cell r="CF87" t="str">
            <v>SACRAMENTO</v>
          </cell>
          <cell r="CG87" t="str">
            <v>-</v>
          </cell>
          <cell r="CH87" t="str">
            <v>BELLA VISTA</v>
          </cell>
          <cell r="CI87" t="str">
            <v>DR. BELISARIO DOMÍNGUEZ</v>
          </cell>
          <cell r="CJ87" t="str">
            <v>-</v>
          </cell>
          <cell r="CK87" t="str">
            <v>SAN PEDRO DEL GALLO</v>
          </cell>
          <cell r="CL87" t="str">
            <v>PUEBLO NUEVO</v>
          </cell>
          <cell r="CM87" t="str">
            <v>BUENAVISTA DE CUÉLLAR</v>
          </cell>
          <cell r="CN87" t="str">
            <v>CALNALI</v>
          </cell>
          <cell r="CO87" t="str">
            <v>ATOYAC</v>
          </cell>
          <cell r="CP87" t="str">
            <v>ATIZAPÁN</v>
          </cell>
          <cell r="CQ87" t="str">
            <v>COAHUAYANA</v>
          </cell>
          <cell r="CR87" t="str">
            <v>HUEYAPAN</v>
          </cell>
          <cell r="CS87" t="str">
            <v>-</v>
          </cell>
          <cell r="CT87" t="str">
            <v>GRAL. TREVIÑO</v>
          </cell>
          <cell r="CU87" t="str">
            <v>CANDELARIA LOXICHA</v>
          </cell>
          <cell r="CV87" t="str">
            <v>AMIXTLÁN</v>
          </cell>
          <cell r="CW87" t="str">
            <v>-</v>
          </cell>
          <cell r="CX87" t="str">
            <v>-</v>
          </cell>
          <cell r="CY87" t="str">
            <v>LAGUNILLAS</v>
          </cell>
          <cell r="CZ87" t="str">
            <v>-</v>
          </cell>
          <cell r="DA87" t="str">
            <v>BAVISPE</v>
          </cell>
          <cell r="DB87" t="str">
            <v>-</v>
          </cell>
          <cell r="DC87" t="str">
            <v>MÉNDEZ</v>
          </cell>
          <cell r="DD87" t="str">
            <v>SANCTÓRUM DE LÁZARO CÁRDENAS</v>
          </cell>
          <cell r="DE87" t="str">
            <v>AMATITLÁN</v>
          </cell>
          <cell r="DF87" t="str">
            <v>CENOTILLO</v>
          </cell>
          <cell r="DG87" t="str">
            <v>GENERAL ENRIQUE ESTRADA</v>
          </cell>
        </row>
        <row r="88">
          <cell r="AT88" t="str">
            <v>-</v>
          </cell>
          <cell r="AU88" t="str">
            <v>-</v>
          </cell>
          <cell r="AV88" t="str">
            <v>-</v>
          </cell>
          <cell r="AW88" t="str">
            <v>-</v>
          </cell>
          <cell r="AX88" t="str">
            <v>5034</v>
          </cell>
          <cell r="AY88" t="str">
            <v>-</v>
          </cell>
          <cell r="AZ88" t="str">
            <v>7012</v>
          </cell>
          <cell r="BA88" t="str">
            <v>8023</v>
          </cell>
          <cell r="BB88" t="str">
            <v>-</v>
          </cell>
          <cell r="BC88" t="str">
            <v>10031</v>
          </cell>
          <cell r="BD88" t="str">
            <v>11026</v>
          </cell>
          <cell r="BE88" t="str">
            <v>12016</v>
          </cell>
          <cell r="BF88" t="str">
            <v>13015</v>
          </cell>
          <cell r="BG88" t="str">
            <v>14016</v>
          </cell>
          <cell r="BH88" t="str">
            <v>15014</v>
          </cell>
          <cell r="BI88" t="str">
            <v>16015</v>
          </cell>
          <cell r="BJ88">
            <v>17999</v>
          </cell>
          <cell r="BK88" t="str">
            <v>-</v>
          </cell>
          <cell r="BL88" t="str">
            <v>19024</v>
          </cell>
          <cell r="BM88" t="str">
            <v>20013</v>
          </cell>
          <cell r="BN88" t="str">
            <v>21016</v>
          </cell>
          <cell r="BO88" t="str">
            <v>-</v>
          </cell>
          <cell r="BP88" t="str">
            <v>-</v>
          </cell>
          <cell r="BQ88" t="str">
            <v>24022</v>
          </cell>
          <cell r="BR88" t="str">
            <v>-</v>
          </cell>
          <cell r="BS88" t="str">
            <v>26016</v>
          </cell>
          <cell r="BT88" t="str">
            <v>-</v>
          </cell>
          <cell r="BU88" t="str">
            <v>28024</v>
          </cell>
          <cell r="BV88" t="str">
            <v>29022</v>
          </cell>
          <cell r="BW88" t="str">
            <v>30013</v>
          </cell>
          <cell r="BX88" t="str">
            <v>31013</v>
          </cell>
          <cell r="BY88" t="str">
            <v>32015</v>
          </cell>
          <cell r="CB88" t="str">
            <v>-</v>
          </cell>
          <cell r="CC88" t="str">
            <v>-</v>
          </cell>
          <cell r="CD88" t="str">
            <v>-</v>
          </cell>
          <cell r="CE88" t="str">
            <v>-</v>
          </cell>
          <cell r="CF88" t="str">
            <v>SIERRA MOJADA</v>
          </cell>
          <cell r="CG88" t="str">
            <v>-</v>
          </cell>
          <cell r="CH88" t="str">
            <v>BERRIOZÁBAL</v>
          </cell>
          <cell r="CI88" t="str">
            <v>GALEANA</v>
          </cell>
          <cell r="CJ88" t="str">
            <v>-</v>
          </cell>
          <cell r="CK88" t="str">
            <v>SANTA CLARA</v>
          </cell>
          <cell r="CL88" t="str">
            <v>ROMITA</v>
          </cell>
          <cell r="CM88" t="str">
            <v>COAHUAYUTLA DE JOSÉ MARÍA IZAZAGA</v>
          </cell>
          <cell r="CN88" t="str">
            <v>CARDONAL</v>
          </cell>
          <cell r="CO88" t="str">
            <v>AYOTLÁN</v>
          </cell>
          <cell r="CP88" t="str">
            <v>ATLACOMULCO</v>
          </cell>
          <cell r="CQ88" t="str">
            <v>COALCOMÁN DE VÁZQUEZ PALLARES</v>
          </cell>
          <cell r="CR88" t="str">
            <v>NO IDENTIFICADO</v>
          </cell>
          <cell r="CS88" t="str">
            <v>-</v>
          </cell>
          <cell r="CT88" t="str">
            <v>GRAL. ZARAGOZA</v>
          </cell>
          <cell r="CU88" t="str">
            <v>CIÉNEGA DE ZIMATLÁN</v>
          </cell>
          <cell r="CV88" t="str">
            <v>AQUIXTLA</v>
          </cell>
          <cell r="CW88" t="str">
            <v>-</v>
          </cell>
          <cell r="CX88" t="str">
            <v>-</v>
          </cell>
          <cell r="CY88" t="str">
            <v>MOCTEZUMA</v>
          </cell>
          <cell r="CZ88" t="str">
            <v>-</v>
          </cell>
          <cell r="DA88" t="str">
            <v>BENJAMÍN HILL</v>
          </cell>
          <cell r="DB88" t="str">
            <v>-</v>
          </cell>
          <cell r="DC88" t="str">
            <v>MIER</v>
          </cell>
          <cell r="DD88" t="str">
            <v>ACUAMANALA DE MIGUEL HIDALGO</v>
          </cell>
          <cell r="DE88" t="str">
            <v>NARANJOS AMATLÁN</v>
          </cell>
          <cell r="DF88" t="str">
            <v>CONKAL</v>
          </cell>
          <cell r="DG88" t="str">
            <v>EL PLATEADO DE JOAQUÍN AMARO</v>
          </cell>
        </row>
        <row r="89">
          <cell r="AT89" t="str">
            <v>-</v>
          </cell>
          <cell r="AU89" t="str">
            <v>-</v>
          </cell>
          <cell r="AV89" t="str">
            <v>-</v>
          </cell>
          <cell r="AW89" t="str">
            <v>-</v>
          </cell>
          <cell r="AX89" t="str">
            <v>5037</v>
          </cell>
          <cell r="AY89" t="str">
            <v>-</v>
          </cell>
          <cell r="AZ89" t="str">
            <v>7013</v>
          </cell>
          <cell r="BA89" t="str">
            <v>8024</v>
          </cell>
          <cell r="BB89" t="str">
            <v>-</v>
          </cell>
          <cell r="BC89" t="str">
            <v>10033</v>
          </cell>
          <cell r="BD89" t="str">
            <v>11029</v>
          </cell>
          <cell r="BE89" t="str">
            <v>12017</v>
          </cell>
          <cell r="BF89" t="str">
            <v>13017</v>
          </cell>
          <cell r="BG89" t="str">
            <v>14017</v>
          </cell>
          <cell r="BH89" t="str">
            <v>15015</v>
          </cell>
          <cell r="BI89" t="str">
            <v>16016</v>
          </cell>
          <cell r="BJ89" t="str">
            <v>-</v>
          </cell>
          <cell r="BK89" t="str">
            <v>-</v>
          </cell>
          <cell r="BL89" t="str">
            <v>19027</v>
          </cell>
          <cell r="BM89" t="str">
            <v>20014</v>
          </cell>
          <cell r="BN89" t="str">
            <v>21017</v>
          </cell>
          <cell r="BO89" t="str">
            <v>-</v>
          </cell>
          <cell r="BP89" t="str">
            <v>-</v>
          </cell>
          <cell r="BQ89" t="str">
            <v>24023</v>
          </cell>
          <cell r="BR89" t="str">
            <v>-</v>
          </cell>
          <cell r="BS89" t="str">
            <v>26020</v>
          </cell>
          <cell r="BT89" t="str">
            <v>-</v>
          </cell>
          <cell r="BU89" t="str">
            <v>28026</v>
          </cell>
          <cell r="BV89" t="str">
            <v>29027</v>
          </cell>
          <cell r="BW89" t="str">
            <v>30014</v>
          </cell>
          <cell r="BX89" t="str">
            <v>31014</v>
          </cell>
          <cell r="BY89" t="str">
            <v>32018</v>
          </cell>
          <cell r="CB89" t="str">
            <v>-</v>
          </cell>
          <cell r="CC89" t="str">
            <v>-</v>
          </cell>
          <cell r="CD89" t="str">
            <v>-</v>
          </cell>
          <cell r="CE89" t="str">
            <v>-</v>
          </cell>
          <cell r="CF89" t="str">
            <v>VILLA UNIÓN</v>
          </cell>
          <cell r="CG89" t="str">
            <v>-</v>
          </cell>
          <cell r="CH89" t="str">
            <v>BOCHIL</v>
          </cell>
          <cell r="CI89" t="str">
            <v>SANTA ISABEL</v>
          </cell>
          <cell r="CJ89" t="str">
            <v>-</v>
          </cell>
          <cell r="CK89" t="str">
            <v>SÚCHIL</v>
          </cell>
          <cell r="CL89" t="str">
            <v>SAN DIEGO DE LA UNIÓN</v>
          </cell>
          <cell r="CM89" t="str">
            <v>COCULA</v>
          </cell>
          <cell r="CN89" t="str">
            <v>CHAPANTONGO</v>
          </cell>
          <cell r="CO89" t="str">
            <v>AYUTLA</v>
          </cell>
          <cell r="CP89" t="str">
            <v>ATLAUTLA</v>
          </cell>
          <cell r="CQ89" t="str">
            <v>COENEO</v>
          </cell>
          <cell r="CR89" t="str">
            <v>-</v>
          </cell>
          <cell r="CS89" t="str">
            <v>-</v>
          </cell>
          <cell r="CT89" t="str">
            <v>LOS HERRERAS</v>
          </cell>
          <cell r="CU89" t="str">
            <v>CIUDAD IXTEPEC</v>
          </cell>
          <cell r="CV89" t="str">
            <v>ATEMPAN</v>
          </cell>
          <cell r="CW89" t="str">
            <v>-</v>
          </cell>
          <cell r="CX89" t="str">
            <v>-</v>
          </cell>
          <cell r="CY89" t="str">
            <v>RAYÓN</v>
          </cell>
          <cell r="CZ89" t="str">
            <v>-</v>
          </cell>
          <cell r="DA89" t="str">
            <v>CARBÓ</v>
          </cell>
          <cell r="DB89" t="str">
            <v>-</v>
          </cell>
          <cell r="DC89" t="str">
            <v>MIQUIHUANA</v>
          </cell>
          <cell r="DD89" t="str">
            <v>TENANCINGO</v>
          </cell>
          <cell r="DE89" t="str">
            <v>AMATLÁN DE LOS REYES</v>
          </cell>
          <cell r="DF89" t="str">
            <v>CUNCUNUL</v>
          </cell>
          <cell r="DG89" t="str">
            <v>HUANUSCO</v>
          </cell>
        </row>
        <row r="90">
          <cell r="AT90" t="str">
            <v>-</v>
          </cell>
          <cell r="AU90" t="str">
            <v>-</v>
          </cell>
          <cell r="AV90" t="str">
            <v>-</v>
          </cell>
          <cell r="AW90" t="str">
            <v>-</v>
          </cell>
          <cell r="AX90">
            <v>5999</v>
          </cell>
          <cell r="AY90" t="str">
            <v>-</v>
          </cell>
          <cell r="AZ90" t="str">
            <v>7014</v>
          </cell>
          <cell r="BA90" t="str">
            <v>8025</v>
          </cell>
          <cell r="BB90" t="str">
            <v>-</v>
          </cell>
          <cell r="BC90" t="str">
            <v>10037</v>
          </cell>
          <cell r="BD90" t="str">
            <v>11034</v>
          </cell>
          <cell r="BE90" t="str">
            <v>12018</v>
          </cell>
          <cell r="BF90" t="str">
            <v>13018</v>
          </cell>
          <cell r="BG90" t="str">
            <v>14019</v>
          </cell>
          <cell r="BH90" t="str">
            <v>15016</v>
          </cell>
          <cell r="BI90" t="str">
            <v>16017</v>
          </cell>
          <cell r="BJ90" t="str">
            <v>-</v>
          </cell>
          <cell r="BK90" t="str">
            <v>-</v>
          </cell>
          <cell r="BL90" t="str">
            <v>19028</v>
          </cell>
          <cell r="BM90" t="str">
            <v>20015</v>
          </cell>
          <cell r="BN90" t="str">
            <v>21018</v>
          </cell>
          <cell r="BO90" t="str">
            <v>-</v>
          </cell>
          <cell r="BP90" t="str">
            <v>-</v>
          </cell>
          <cell r="BQ90" t="str">
            <v>24026</v>
          </cell>
          <cell r="BR90" t="str">
            <v>-</v>
          </cell>
          <cell r="BS90" t="str">
            <v>26021</v>
          </cell>
          <cell r="BT90" t="str">
            <v>-</v>
          </cell>
          <cell r="BU90" t="str">
            <v>28028</v>
          </cell>
          <cell r="BV90" t="str">
            <v>29029</v>
          </cell>
          <cell r="BW90" t="str">
            <v>30015</v>
          </cell>
          <cell r="BX90" t="str">
            <v>31015</v>
          </cell>
          <cell r="BY90" t="str">
            <v>32021</v>
          </cell>
          <cell r="CB90" t="str">
            <v>-</v>
          </cell>
          <cell r="CC90" t="str">
            <v>-</v>
          </cell>
          <cell r="CD90" t="str">
            <v>-</v>
          </cell>
          <cell r="CE90" t="str">
            <v>-</v>
          </cell>
          <cell r="CF90" t="str">
            <v>NO IDENTIFICADO</v>
          </cell>
          <cell r="CG90" t="str">
            <v>-</v>
          </cell>
          <cell r="CH90" t="str">
            <v>EL BOSQUE</v>
          </cell>
          <cell r="CI90" t="str">
            <v>GÓMEZ FARÍAS</v>
          </cell>
          <cell r="CJ90" t="str">
            <v>-</v>
          </cell>
          <cell r="CK90" t="str">
            <v>TOPIA</v>
          </cell>
          <cell r="CL90" t="str">
            <v>SANTA CATARINA</v>
          </cell>
          <cell r="CM90" t="str">
            <v>COPALA</v>
          </cell>
          <cell r="CN90" t="str">
            <v>CHAPULHUACÁN</v>
          </cell>
          <cell r="CO90" t="str">
            <v>BOLAÑOS</v>
          </cell>
          <cell r="CP90" t="str">
            <v>AXAPUSCO</v>
          </cell>
          <cell r="CQ90" t="str">
            <v>CONTEPEC</v>
          </cell>
          <cell r="CR90" t="str">
            <v>-</v>
          </cell>
          <cell r="CS90" t="str">
            <v>-</v>
          </cell>
          <cell r="CT90" t="str">
            <v>HIGUERAS</v>
          </cell>
          <cell r="CU90" t="str">
            <v>COATECAS ALTAS</v>
          </cell>
          <cell r="CV90" t="str">
            <v>ATEXCAL</v>
          </cell>
          <cell r="CW90" t="str">
            <v>-</v>
          </cell>
          <cell r="CX90" t="str">
            <v>-</v>
          </cell>
          <cell r="CY90" t="str">
            <v>SAN ANTONIO</v>
          </cell>
          <cell r="CZ90" t="str">
            <v>-</v>
          </cell>
          <cell r="DA90" t="str">
            <v>LA COLORADA</v>
          </cell>
          <cell r="DB90" t="str">
            <v>-</v>
          </cell>
          <cell r="DC90" t="str">
            <v>NUEVO MORELOS</v>
          </cell>
          <cell r="DD90" t="str">
            <v>TEPEYANCO</v>
          </cell>
          <cell r="DE90" t="str">
            <v>ANGEL R. CABADA</v>
          </cell>
          <cell r="DF90" t="str">
            <v>CUZAMÁ</v>
          </cell>
          <cell r="DG90" t="str">
            <v>JIMÉNEZ DEL TEUL</v>
          </cell>
        </row>
        <row r="91">
          <cell r="AT91" t="str">
            <v>-</v>
          </cell>
          <cell r="AU91" t="str">
            <v>-</v>
          </cell>
          <cell r="AV91" t="str">
            <v>-</v>
          </cell>
          <cell r="AW91" t="str">
            <v>-</v>
          </cell>
          <cell r="AX91" t="str">
            <v>-</v>
          </cell>
          <cell r="AY91" t="str">
            <v>-</v>
          </cell>
          <cell r="AZ91" t="str">
            <v>7015</v>
          </cell>
          <cell r="BA91" t="str">
            <v>8026</v>
          </cell>
          <cell r="BB91" t="str">
            <v>-</v>
          </cell>
          <cell r="BC91">
            <v>10999</v>
          </cell>
          <cell r="BD91" t="str">
            <v>11036</v>
          </cell>
          <cell r="BE91" t="str">
            <v>12019</v>
          </cell>
          <cell r="BF91" t="str">
            <v>13019</v>
          </cell>
          <cell r="BG91" t="str">
            <v>14020</v>
          </cell>
          <cell r="BH91" t="str">
            <v>15017</v>
          </cell>
          <cell r="BI91" t="str">
            <v>16018</v>
          </cell>
          <cell r="BJ91" t="str">
            <v>-</v>
          </cell>
          <cell r="BK91" t="str">
            <v>-</v>
          </cell>
          <cell r="BL91" t="str">
            <v>19029</v>
          </cell>
          <cell r="BM91" t="str">
            <v>20016</v>
          </cell>
          <cell r="BN91" t="str">
            <v>21020</v>
          </cell>
          <cell r="BO91" t="str">
            <v>-</v>
          </cell>
          <cell r="BP91" t="str">
            <v>-</v>
          </cell>
          <cell r="BQ91" t="str">
            <v>24027</v>
          </cell>
          <cell r="BR91" t="str">
            <v>-</v>
          </cell>
          <cell r="BS91" t="str">
            <v>26022</v>
          </cell>
          <cell r="BT91" t="str">
            <v>-</v>
          </cell>
          <cell r="BU91" t="str">
            <v>28031</v>
          </cell>
          <cell r="BV91" t="str">
            <v>29030</v>
          </cell>
          <cell r="BW91" t="str">
            <v>30016</v>
          </cell>
          <cell r="BX91" t="str">
            <v>31016</v>
          </cell>
          <cell r="BY91" t="str">
            <v>32023</v>
          </cell>
          <cell r="CB91" t="str">
            <v>-</v>
          </cell>
          <cell r="CC91" t="str">
            <v>-</v>
          </cell>
          <cell r="CD91" t="str">
            <v>-</v>
          </cell>
          <cell r="CE91" t="str">
            <v>-</v>
          </cell>
          <cell r="CF91" t="str">
            <v>-</v>
          </cell>
          <cell r="CG91" t="str">
            <v>-</v>
          </cell>
          <cell r="CH91" t="str">
            <v>CACAHOATÁN</v>
          </cell>
          <cell r="CI91" t="str">
            <v>GRAN MORELOS</v>
          </cell>
          <cell r="CJ91" t="str">
            <v>-</v>
          </cell>
          <cell r="CK91" t="str">
            <v>NO IDENTIFICADO</v>
          </cell>
          <cell r="CL91" t="str">
            <v>SANTIAGO MARAVATÍO</v>
          </cell>
          <cell r="CM91" t="str">
            <v>COPALILLO</v>
          </cell>
          <cell r="CN91" t="str">
            <v>CHILCUAUTLA</v>
          </cell>
          <cell r="CO91" t="str">
            <v>CABO CORRIENTES</v>
          </cell>
          <cell r="CP91" t="str">
            <v>AYAPANGO</v>
          </cell>
          <cell r="CQ91" t="str">
            <v>COPÁNDARO</v>
          </cell>
          <cell r="CR91" t="str">
            <v>-</v>
          </cell>
          <cell r="CS91" t="str">
            <v>-</v>
          </cell>
          <cell r="CT91" t="str">
            <v>HUALAHUISES</v>
          </cell>
          <cell r="CU91" t="str">
            <v>COICOYÁN DE LAS FLORES</v>
          </cell>
          <cell r="CV91" t="str">
            <v>ATOYATEMPAN</v>
          </cell>
          <cell r="CW91" t="str">
            <v>-</v>
          </cell>
          <cell r="CX91" t="str">
            <v>-</v>
          </cell>
          <cell r="CY91" t="str">
            <v>SAN CIRO DE ACOSTA</v>
          </cell>
          <cell r="CZ91" t="str">
            <v>-</v>
          </cell>
          <cell r="DA91" t="str">
            <v>CUCURPE</v>
          </cell>
          <cell r="DB91" t="str">
            <v>-</v>
          </cell>
          <cell r="DC91" t="str">
            <v>PALMILLAS</v>
          </cell>
          <cell r="DD91" t="str">
            <v>TERRENATE</v>
          </cell>
          <cell r="DE91" t="str">
            <v>LA ANTIGUA</v>
          </cell>
          <cell r="DF91" t="str">
            <v>CHACSINKÍN</v>
          </cell>
          <cell r="DG91" t="str">
            <v>JUCHIPILA</v>
          </cell>
        </row>
        <row r="92">
          <cell r="AT92" t="str">
            <v>-</v>
          </cell>
          <cell r="AU92" t="str">
            <v>-</v>
          </cell>
          <cell r="AV92" t="str">
            <v>-</v>
          </cell>
          <cell r="AW92" t="str">
            <v>-</v>
          </cell>
          <cell r="AX92" t="str">
            <v>-</v>
          </cell>
          <cell r="AY92" t="str">
            <v>-</v>
          </cell>
          <cell r="AZ92" t="str">
            <v>7016</v>
          </cell>
          <cell r="BA92" t="str">
            <v>8028</v>
          </cell>
          <cell r="BB92" t="str">
            <v>-</v>
          </cell>
          <cell r="BC92" t="str">
            <v>-</v>
          </cell>
          <cell r="BD92" t="str">
            <v>11038</v>
          </cell>
          <cell r="BE92" t="str">
            <v>12020</v>
          </cell>
          <cell r="BF92" t="str">
            <v>13020</v>
          </cell>
          <cell r="BG92" t="str">
            <v>14021</v>
          </cell>
          <cell r="BH92" t="str">
            <v>15018</v>
          </cell>
          <cell r="BI92" t="str">
            <v>16019</v>
          </cell>
          <cell r="BJ92" t="str">
            <v>-</v>
          </cell>
          <cell r="BK92" t="str">
            <v>-</v>
          </cell>
          <cell r="BL92" t="str">
            <v>19030</v>
          </cell>
          <cell r="BM92" t="str">
            <v>20017</v>
          </cell>
          <cell r="BN92" t="str">
            <v>21021</v>
          </cell>
          <cell r="BO92" t="str">
            <v>-</v>
          </cell>
          <cell r="BP92" t="str">
            <v>-</v>
          </cell>
          <cell r="BQ92" t="str">
            <v>24030</v>
          </cell>
          <cell r="BR92" t="str">
            <v>-</v>
          </cell>
          <cell r="BS92" t="str">
            <v>26023</v>
          </cell>
          <cell r="BT92" t="str">
            <v>-</v>
          </cell>
          <cell r="BU92" t="str">
            <v>28034</v>
          </cell>
          <cell r="BV92" t="str">
            <v>29032</v>
          </cell>
          <cell r="BW92" t="str">
            <v>30017</v>
          </cell>
          <cell r="BX92" t="str">
            <v>31017</v>
          </cell>
          <cell r="BY92" t="str">
            <v>32025</v>
          </cell>
          <cell r="CB92" t="str">
            <v>-</v>
          </cell>
          <cell r="CC92" t="str">
            <v>-</v>
          </cell>
          <cell r="CD92" t="str">
            <v>-</v>
          </cell>
          <cell r="CE92" t="str">
            <v>-</v>
          </cell>
          <cell r="CF92" t="str">
            <v>-</v>
          </cell>
          <cell r="CG92" t="str">
            <v>-</v>
          </cell>
          <cell r="CH92" t="str">
            <v>CATAZAJÁ</v>
          </cell>
          <cell r="CI92" t="str">
            <v>GUADALUPE</v>
          </cell>
          <cell r="CJ92" t="str">
            <v>-</v>
          </cell>
          <cell r="CK92" t="str">
            <v>-</v>
          </cell>
          <cell r="CL92" t="str">
            <v>TARANDACUAO</v>
          </cell>
          <cell r="CM92" t="str">
            <v>COPANATOYAC</v>
          </cell>
          <cell r="CN92" t="str">
            <v>ELOXOCHITLÁN</v>
          </cell>
          <cell r="CO92" t="str">
            <v>CASIMIRO CASTILLO</v>
          </cell>
          <cell r="CP92" t="str">
            <v>CALIMAYA</v>
          </cell>
          <cell r="CQ92" t="str">
            <v>COTIJA</v>
          </cell>
          <cell r="CR92" t="str">
            <v>-</v>
          </cell>
          <cell r="CS92" t="str">
            <v>-</v>
          </cell>
          <cell r="CT92" t="str">
            <v>ITURBIDE</v>
          </cell>
          <cell r="CU92" t="str">
            <v>LA COMPAÑÍA</v>
          </cell>
          <cell r="CV92" t="str">
            <v>ATZALA</v>
          </cell>
          <cell r="CW92" t="str">
            <v>-</v>
          </cell>
          <cell r="CX92" t="str">
            <v>-</v>
          </cell>
          <cell r="CY92" t="str">
            <v>SAN NICOLÁS TOLENTINO</v>
          </cell>
          <cell r="CZ92" t="str">
            <v>-</v>
          </cell>
          <cell r="DA92" t="str">
            <v>CUMPAS</v>
          </cell>
          <cell r="DB92" t="str">
            <v>-</v>
          </cell>
          <cell r="DC92" t="str">
            <v>SAN CARLOS</v>
          </cell>
          <cell r="DD92" t="str">
            <v>TETLATLAHUCA</v>
          </cell>
          <cell r="DE92" t="str">
            <v>APAZAPAN</v>
          </cell>
          <cell r="DF92" t="str">
            <v>CHANKOM</v>
          </cell>
          <cell r="DG92" t="str">
            <v>LUIS MOYA</v>
          </cell>
        </row>
        <row r="93">
          <cell r="AT93" t="str">
            <v>-</v>
          </cell>
          <cell r="AU93" t="str">
            <v>-</v>
          </cell>
          <cell r="AV93" t="str">
            <v>-</v>
          </cell>
          <cell r="AW93" t="str">
            <v>-</v>
          </cell>
          <cell r="AX93" t="str">
            <v>-</v>
          </cell>
          <cell r="AY93" t="str">
            <v>-</v>
          </cell>
          <cell r="AZ93" t="str">
            <v>7018</v>
          </cell>
          <cell r="BA93" t="str">
            <v>8030</v>
          </cell>
          <cell r="BB93" t="str">
            <v>-</v>
          </cell>
          <cell r="BC93" t="str">
            <v>-</v>
          </cell>
          <cell r="BD93" t="str">
            <v>11039</v>
          </cell>
          <cell r="BE93" t="str">
            <v>12023</v>
          </cell>
          <cell r="BF93" t="str">
            <v>13021</v>
          </cell>
          <cell r="BG93" t="str">
            <v>14022</v>
          </cell>
          <cell r="BH93" t="str">
            <v>15019</v>
          </cell>
          <cell r="BI93" t="str">
            <v>16020</v>
          </cell>
          <cell r="BJ93" t="str">
            <v>-</v>
          </cell>
          <cell r="BK93" t="str">
            <v>-</v>
          </cell>
          <cell r="BL93" t="str">
            <v>19032</v>
          </cell>
          <cell r="BM93" t="str">
            <v>20018</v>
          </cell>
          <cell r="BN93" t="str">
            <v>21022</v>
          </cell>
          <cell r="BO93" t="str">
            <v>-</v>
          </cell>
          <cell r="BP93" t="str">
            <v>-</v>
          </cell>
          <cell r="BQ93" t="str">
            <v>24031</v>
          </cell>
          <cell r="BR93" t="str">
            <v>-</v>
          </cell>
          <cell r="BS93" t="str">
            <v>26024</v>
          </cell>
          <cell r="BT93" t="str">
            <v>-</v>
          </cell>
          <cell r="BU93" t="str">
            <v>28036</v>
          </cell>
          <cell r="BV93" t="str">
            <v>29035</v>
          </cell>
          <cell r="BW93" t="str">
            <v>30018</v>
          </cell>
          <cell r="BX93" t="str">
            <v>31018</v>
          </cell>
          <cell r="BY93" t="str">
            <v>32027</v>
          </cell>
          <cell r="CB93" t="str">
            <v>-</v>
          </cell>
          <cell r="CC93" t="str">
            <v>-</v>
          </cell>
          <cell r="CD93" t="str">
            <v>-</v>
          </cell>
          <cell r="CE93" t="str">
            <v>-</v>
          </cell>
          <cell r="CF93" t="str">
            <v>-</v>
          </cell>
          <cell r="CG93" t="str">
            <v>-</v>
          </cell>
          <cell r="CH93" t="str">
            <v>COAPILLA</v>
          </cell>
          <cell r="CI93" t="str">
            <v>GUAZAPARES</v>
          </cell>
          <cell r="CJ93" t="str">
            <v>-</v>
          </cell>
          <cell r="CK93" t="str">
            <v>-</v>
          </cell>
          <cell r="CL93" t="str">
            <v>TARIMORO</v>
          </cell>
          <cell r="CM93" t="str">
            <v>CUAJINICUILAPA</v>
          </cell>
          <cell r="CN93" t="str">
            <v>EMILIANO ZAPATA</v>
          </cell>
          <cell r="CO93" t="str">
            <v>CIHUATLÁN</v>
          </cell>
          <cell r="CP93" t="str">
            <v>CAPULHUAC</v>
          </cell>
          <cell r="CQ93" t="str">
            <v>CUITZEO</v>
          </cell>
          <cell r="CR93" t="str">
            <v>-</v>
          </cell>
          <cell r="CS93" t="str">
            <v>-</v>
          </cell>
          <cell r="CT93" t="str">
            <v>LAMPAZOS DE NARANJO</v>
          </cell>
          <cell r="CU93" t="str">
            <v>CONCEPCIÓN BUENAVISTA</v>
          </cell>
          <cell r="CV93" t="str">
            <v>ATZITZIHUACÁN</v>
          </cell>
          <cell r="CW93" t="str">
            <v>-</v>
          </cell>
          <cell r="CX93" t="str">
            <v>-</v>
          </cell>
          <cell r="CY93" t="str">
            <v>SANTA CATARINA</v>
          </cell>
          <cell r="CZ93" t="str">
            <v>-</v>
          </cell>
          <cell r="DA93" t="str">
            <v>DIVISADEROS</v>
          </cell>
          <cell r="DB93" t="str">
            <v>-</v>
          </cell>
          <cell r="DC93" t="str">
            <v>SAN NICOLÁS</v>
          </cell>
          <cell r="DD93" t="str">
            <v>TOCATLÁN</v>
          </cell>
          <cell r="DE93" t="str">
            <v>AQUILA</v>
          </cell>
          <cell r="DF93" t="str">
            <v>CHAPAB</v>
          </cell>
          <cell r="DG93" t="str">
            <v>MELCHOR OCAMPO</v>
          </cell>
        </row>
        <row r="94">
          <cell r="AT94" t="str">
            <v>-</v>
          </cell>
          <cell r="AU94" t="str">
            <v>-</v>
          </cell>
          <cell r="AV94" t="str">
            <v>-</v>
          </cell>
          <cell r="AW94" t="str">
            <v>-</v>
          </cell>
          <cell r="AX94" t="str">
            <v>-</v>
          </cell>
          <cell r="AY94" t="str">
            <v>-</v>
          </cell>
          <cell r="AZ94" t="str">
            <v>7021</v>
          </cell>
          <cell r="BA94" t="str">
            <v>8033</v>
          </cell>
          <cell r="BB94" t="str">
            <v>-</v>
          </cell>
          <cell r="BC94" t="str">
            <v>-</v>
          </cell>
          <cell r="BD94" t="str">
            <v>11040</v>
          </cell>
          <cell r="BE94" t="str">
            <v>12024</v>
          </cell>
          <cell r="BF94" t="str">
            <v>13022</v>
          </cell>
          <cell r="BG94" t="str">
            <v>14024</v>
          </cell>
          <cell r="BH94" t="str">
            <v>15021</v>
          </cell>
          <cell r="BI94" t="str">
            <v>16021</v>
          </cell>
          <cell r="BJ94" t="str">
            <v>-</v>
          </cell>
          <cell r="BK94" t="str">
            <v>-</v>
          </cell>
          <cell r="BL94" t="str">
            <v>19034</v>
          </cell>
          <cell r="BM94" t="str">
            <v>20019</v>
          </cell>
          <cell r="BN94" t="str">
            <v>21023</v>
          </cell>
          <cell r="BO94" t="str">
            <v>-</v>
          </cell>
          <cell r="BP94" t="str">
            <v>-</v>
          </cell>
          <cell r="BQ94" t="str">
            <v>24033</v>
          </cell>
          <cell r="BR94" t="str">
            <v>-</v>
          </cell>
          <cell r="BS94" t="str">
            <v>26027</v>
          </cell>
          <cell r="BT94" t="str">
            <v>-</v>
          </cell>
          <cell r="BU94" t="str">
            <v>28042</v>
          </cell>
          <cell r="BV94" t="str">
            <v>29037</v>
          </cell>
          <cell r="BW94" t="str">
            <v>30019</v>
          </cell>
          <cell r="BX94" t="str">
            <v>31020</v>
          </cell>
          <cell r="BY94" t="str">
            <v>32028</v>
          </cell>
          <cell r="CB94" t="str">
            <v>-</v>
          </cell>
          <cell r="CC94" t="str">
            <v>-</v>
          </cell>
          <cell r="CD94" t="str">
            <v>-</v>
          </cell>
          <cell r="CE94" t="str">
            <v>-</v>
          </cell>
          <cell r="CF94" t="str">
            <v>-</v>
          </cell>
          <cell r="CG94" t="str">
            <v>-</v>
          </cell>
          <cell r="CH94" t="str">
            <v>COPAINALÁ</v>
          </cell>
          <cell r="CI94" t="str">
            <v>HUEJOTITÁN</v>
          </cell>
          <cell r="CJ94" t="str">
            <v>-</v>
          </cell>
          <cell r="CK94" t="str">
            <v>-</v>
          </cell>
          <cell r="CL94" t="str">
            <v>TIERRA BLANCA</v>
          </cell>
          <cell r="CM94" t="str">
            <v>CUALÁC</v>
          </cell>
          <cell r="CN94" t="str">
            <v>EPAZOYUCAN</v>
          </cell>
          <cell r="CO94" t="str">
            <v>COCULA</v>
          </cell>
          <cell r="CP94" t="str">
            <v>COATEPEC HARINAS</v>
          </cell>
          <cell r="CQ94" t="str">
            <v>CHARAPAN</v>
          </cell>
          <cell r="CR94" t="str">
            <v>-</v>
          </cell>
          <cell r="CS94" t="str">
            <v>-</v>
          </cell>
          <cell r="CT94" t="str">
            <v>MARÍN</v>
          </cell>
          <cell r="CU94" t="str">
            <v>CONCEPCIÓN PÁPALO</v>
          </cell>
          <cell r="CV94" t="str">
            <v>ATZITZINTLA</v>
          </cell>
          <cell r="CW94" t="str">
            <v>-</v>
          </cell>
          <cell r="CX94" t="str">
            <v>-</v>
          </cell>
          <cell r="CY94" t="str">
            <v>SANTO DOMINGO</v>
          </cell>
          <cell r="CZ94" t="str">
            <v>-</v>
          </cell>
          <cell r="DA94" t="str">
            <v>FRONTERAS</v>
          </cell>
          <cell r="DB94" t="str">
            <v>-</v>
          </cell>
          <cell r="DC94" t="str">
            <v>VILLAGRÁN</v>
          </cell>
          <cell r="DD94" t="str">
            <v>ZITLALTEPEC DE TRINIDAD SÁNCHEZ SANTOS</v>
          </cell>
          <cell r="DE94" t="str">
            <v>ASTACINGA</v>
          </cell>
          <cell r="DF94" t="str">
            <v>CHICXULUB PUEBLO</v>
          </cell>
          <cell r="DG94" t="str">
            <v>MEZQUITAL DEL ORO</v>
          </cell>
        </row>
        <row r="95">
          <cell r="AT95" t="str">
            <v>-</v>
          </cell>
          <cell r="AU95" t="str">
            <v>-</v>
          </cell>
          <cell r="AV95" t="str">
            <v>-</v>
          </cell>
          <cell r="AW95" t="str">
            <v>-</v>
          </cell>
          <cell r="AX95" t="str">
            <v>-</v>
          </cell>
          <cell r="AY95" t="str">
            <v>-</v>
          </cell>
          <cell r="AZ95" t="str">
            <v>7022</v>
          </cell>
          <cell r="BA95" t="str">
            <v>8034</v>
          </cell>
          <cell r="BB95" t="str">
            <v>-</v>
          </cell>
          <cell r="BC95" t="str">
            <v>-</v>
          </cell>
          <cell r="BD95" t="str">
            <v>11043</v>
          </cell>
          <cell r="BE95" t="str">
            <v>12025</v>
          </cell>
          <cell r="BF95" t="str">
            <v>13024</v>
          </cell>
          <cell r="BG95" t="str">
            <v>14025</v>
          </cell>
          <cell r="BH95" t="str">
            <v>15022</v>
          </cell>
          <cell r="BI95" t="str">
            <v>16022</v>
          </cell>
          <cell r="BJ95" t="str">
            <v>-</v>
          </cell>
          <cell r="BK95" t="str">
            <v>-</v>
          </cell>
          <cell r="BL95" t="str">
            <v>19035</v>
          </cell>
          <cell r="BM95" t="str">
            <v>20020</v>
          </cell>
          <cell r="BN95" t="str">
            <v>21024</v>
          </cell>
          <cell r="BO95" t="str">
            <v>-</v>
          </cell>
          <cell r="BP95" t="str">
            <v>-</v>
          </cell>
          <cell r="BQ95" t="str">
            <v>24034</v>
          </cell>
          <cell r="BR95" t="str">
            <v>-</v>
          </cell>
          <cell r="BS95" t="str">
            <v>26028</v>
          </cell>
          <cell r="BT95" t="str">
            <v>-</v>
          </cell>
          <cell r="BU95">
            <v>28999</v>
          </cell>
          <cell r="BV95" t="str">
            <v>29040</v>
          </cell>
          <cell r="BW95" t="str">
            <v>30020</v>
          </cell>
          <cell r="BX95" t="str">
            <v>31021</v>
          </cell>
          <cell r="BY95" t="str">
            <v>32030</v>
          </cell>
          <cell r="CB95" t="str">
            <v>-</v>
          </cell>
          <cell r="CC95" t="str">
            <v>-</v>
          </cell>
          <cell r="CD95" t="str">
            <v>-</v>
          </cell>
          <cell r="CE95" t="str">
            <v>-</v>
          </cell>
          <cell r="CF95" t="str">
            <v>-</v>
          </cell>
          <cell r="CG95" t="str">
            <v>-</v>
          </cell>
          <cell r="CH95" t="str">
            <v>CHALCHIHUITÁN</v>
          </cell>
          <cell r="CI95" t="str">
            <v>IGNACIO ZARAGOZA</v>
          </cell>
          <cell r="CJ95" t="str">
            <v>-</v>
          </cell>
          <cell r="CK95" t="str">
            <v>-</v>
          </cell>
          <cell r="CL95" t="str">
            <v>VICTORIA</v>
          </cell>
          <cell r="CM95" t="str">
            <v>CUAUTEPEC</v>
          </cell>
          <cell r="CN95" t="str">
            <v>HUASCA DE OCAMPO</v>
          </cell>
          <cell r="CO95" t="str">
            <v>COLOTLÁN</v>
          </cell>
          <cell r="CP95" t="str">
            <v>COCOTITLÁN</v>
          </cell>
          <cell r="CQ95" t="str">
            <v>CHARO</v>
          </cell>
          <cell r="CR95" t="str">
            <v>-</v>
          </cell>
          <cell r="CS95" t="str">
            <v>-</v>
          </cell>
          <cell r="CT95" t="str">
            <v>MELCHOR OCAMPO</v>
          </cell>
          <cell r="CU95" t="str">
            <v>CONSTANCIA DEL ROSARIO</v>
          </cell>
          <cell r="CV95" t="str">
            <v>AXUTLA</v>
          </cell>
          <cell r="CW95" t="str">
            <v>-</v>
          </cell>
          <cell r="CX95" t="str">
            <v>-</v>
          </cell>
          <cell r="CY95" t="str">
            <v>SAN VICENTE TANCUAYALAB</v>
          </cell>
          <cell r="CZ95" t="str">
            <v>-</v>
          </cell>
          <cell r="DA95" t="str">
            <v>GRANADOS</v>
          </cell>
          <cell r="DB95" t="str">
            <v>-</v>
          </cell>
          <cell r="DC95" t="str">
            <v>NO IDENTIFICADO</v>
          </cell>
          <cell r="DD95" t="str">
            <v>XALTOCAN</v>
          </cell>
          <cell r="DE95" t="str">
            <v>ATLAHUILCO</v>
          </cell>
          <cell r="DF95" t="str">
            <v>CHICHIMILÁ</v>
          </cell>
          <cell r="DG95" t="str">
            <v>MOMAX</v>
          </cell>
        </row>
        <row r="96">
          <cell r="AT96" t="str">
            <v>-</v>
          </cell>
          <cell r="AU96" t="str">
            <v>-</v>
          </cell>
          <cell r="AV96" t="str">
            <v>-</v>
          </cell>
          <cell r="AW96" t="str">
            <v>-</v>
          </cell>
          <cell r="AX96" t="str">
            <v>-</v>
          </cell>
          <cell r="AY96" t="str">
            <v>-</v>
          </cell>
          <cell r="AZ96" t="str">
            <v>7024</v>
          </cell>
          <cell r="BA96" t="str">
            <v>8035</v>
          </cell>
          <cell r="BB96" t="str">
            <v>-</v>
          </cell>
          <cell r="BC96" t="str">
            <v>-</v>
          </cell>
          <cell r="BD96" t="str">
            <v>11044</v>
          </cell>
          <cell r="BE96" t="str">
            <v>12026</v>
          </cell>
          <cell r="BF96" t="str">
            <v>13025</v>
          </cell>
          <cell r="BG96" t="str">
            <v>14026</v>
          </cell>
          <cell r="BH96" t="str">
            <v>15023</v>
          </cell>
          <cell r="BI96" t="str">
            <v>16023</v>
          </cell>
          <cell r="BJ96" t="str">
            <v>-</v>
          </cell>
          <cell r="BK96" t="str">
            <v>-</v>
          </cell>
          <cell r="BL96" t="str">
            <v>19036</v>
          </cell>
          <cell r="BM96" t="str">
            <v>20021</v>
          </cell>
          <cell r="BN96" t="str">
            <v>21025</v>
          </cell>
          <cell r="BO96" t="str">
            <v>-</v>
          </cell>
          <cell r="BP96" t="str">
            <v>-</v>
          </cell>
          <cell r="BQ96" t="str">
            <v>24038</v>
          </cell>
          <cell r="BR96" t="str">
            <v>-</v>
          </cell>
          <cell r="BS96" t="str">
            <v>26031</v>
          </cell>
          <cell r="BT96" t="str">
            <v>-</v>
          </cell>
          <cell r="BU96" t="str">
            <v>-</v>
          </cell>
          <cell r="BV96" t="str">
            <v>29042</v>
          </cell>
          <cell r="BW96" t="str">
            <v>30021</v>
          </cell>
          <cell r="BX96" t="str">
            <v>31022</v>
          </cell>
          <cell r="BY96" t="str">
            <v>32031</v>
          </cell>
          <cell r="CB96" t="str">
            <v>-</v>
          </cell>
          <cell r="CC96" t="str">
            <v>-</v>
          </cell>
          <cell r="CD96" t="str">
            <v>-</v>
          </cell>
          <cell r="CE96" t="str">
            <v>-</v>
          </cell>
          <cell r="CF96" t="str">
            <v>-</v>
          </cell>
          <cell r="CG96" t="str">
            <v>-</v>
          </cell>
          <cell r="CH96" t="str">
            <v>CHANAL</v>
          </cell>
          <cell r="CI96" t="str">
            <v>JANOS</v>
          </cell>
          <cell r="CJ96" t="str">
            <v>-</v>
          </cell>
          <cell r="CK96" t="str">
            <v>-</v>
          </cell>
          <cell r="CL96" t="str">
            <v>VILLAGRÁN</v>
          </cell>
          <cell r="CM96" t="str">
            <v>CUETZALA DEL PROGRESO</v>
          </cell>
          <cell r="CN96" t="str">
            <v>HUAUTLA</v>
          </cell>
          <cell r="CO96" t="str">
            <v>CONCEPCIÓN DE BUENOS AIRES</v>
          </cell>
          <cell r="CP96" t="str">
            <v>COYOTEPEC</v>
          </cell>
          <cell r="CQ96" t="str">
            <v>CHAVINDA</v>
          </cell>
          <cell r="CR96" t="str">
            <v>-</v>
          </cell>
          <cell r="CS96" t="str">
            <v>-</v>
          </cell>
          <cell r="CT96" t="str">
            <v>MIER Y NORIEGA</v>
          </cell>
          <cell r="CU96" t="str">
            <v>COSOLAPA</v>
          </cell>
          <cell r="CV96" t="str">
            <v>AYOTOXCO DE GUERRERO</v>
          </cell>
          <cell r="CW96" t="str">
            <v>-</v>
          </cell>
          <cell r="CX96" t="str">
            <v>-</v>
          </cell>
          <cell r="CY96" t="str">
            <v>TAMPACÁN</v>
          </cell>
          <cell r="CZ96" t="str">
            <v>-</v>
          </cell>
          <cell r="DA96" t="str">
            <v>HUACHINERA</v>
          </cell>
          <cell r="DB96" t="str">
            <v>-</v>
          </cell>
          <cell r="DC96" t="str">
            <v>-</v>
          </cell>
          <cell r="DD96" t="str">
            <v>XICOHTZINCO</v>
          </cell>
          <cell r="DE96" t="str">
            <v>ATOYAC</v>
          </cell>
          <cell r="DF96" t="str">
            <v>CHIKINDZONOT</v>
          </cell>
          <cell r="DG96" t="str">
            <v>MONTE ESCOBEDO</v>
          </cell>
        </row>
        <row r="97">
          <cell r="AT97" t="str">
            <v>-</v>
          </cell>
          <cell r="AU97" t="str">
            <v>-</v>
          </cell>
          <cell r="AV97" t="str">
            <v>-</v>
          </cell>
          <cell r="AW97" t="str">
            <v>-</v>
          </cell>
          <cell r="AX97" t="str">
            <v>-</v>
          </cell>
          <cell r="AY97" t="str">
            <v>-</v>
          </cell>
          <cell r="AZ97" t="str">
            <v>7025</v>
          </cell>
          <cell r="BA97" t="str">
            <v>8038</v>
          </cell>
          <cell r="BB97" t="str">
            <v>-</v>
          </cell>
          <cell r="BC97" t="str">
            <v>-</v>
          </cell>
          <cell r="BD97" t="str">
            <v>11045</v>
          </cell>
          <cell r="BE97" t="str">
            <v>12027</v>
          </cell>
          <cell r="BF97" t="str">
            <v>13026</v>
          </cell>
          <cell r="BG97" t="str">
            <v>14027</v>
          </cell>
          <cell r="BH97" t="str">
            <v>15026</v>
          </cell>
          <cell r="BI97" t="str">
            <v>16024</v>
          </cell>
          <cell r="BJ97" t="str">
            <v>-</v>
          </cell>
          <cell r="BK97" t="str">
            <v>-</v>
          </cell>
          <cell r="BL97" t="str">
            <v>19037</v>
          </cell>
          <cell r="BM97" t="str">
            <v>20022</v>
          </cell>
          <cell r="BN97" t="str">
            <v>21026</v>
          </cell>
          <cell r="BO97" t="str">
            <v>-</v>
          </cell>
          <cell r="BP97" t="str">
            <v>-</v>
          </cell>
          <cell r="BQ97" t="str">
            <v>24039</v>
          </cell>
          <cell r="BR97" t="str">
            <v>-</v>
          </cell>
          <cell r="BS97" t="str">
            <v>26032</v>
          </cell>
          <cell r="BT97" t="str">
            <v>-</v>
          </cell>
          <cell r="BU97" t="str">
            <v>-</v>
          </cell>
          <cell r="BV97" t="str">
            <v>29045</v>
          </cell>
          <cell r="BW97" t="str">
            <v>30022</v>
          </cell>
          <cell r="BX97" t="str">
            <v>31023</v>
          </cell>
          <cell r="BY97" t="str">
            <v>32032</v>
          </cell>
          <cell r="CB97" t="str">
            <v>-</v>
          </cell>
          <cell r="CC97" t="str">
            <v>-</v>
          </cell>
          <cell r="CD97" t="str">
            <v>-</v>
          </cell>
          <cell r="CE97" t="str">
            <v>-</v>
          </cell>
          <cell r="CF97" t="str">
            <v>-</v>
          </cell>
          <cell r="CG97" t="str">
            <v>-</v>
          </cell>
          <cell r="CH97" t="str">
            <v>CHAPULTENANGO</v>
          </cell>
          <cell r="CI97" t="str">
            <v>JULIMES</v>
          </cell>
          <cell r="CJ97" t="str">
            <v>-</v>
          </cell>
          <cell r="CK97" t="str">
            <v>-</v>
          </cell>
          <cell r="CL97" t="str">
            <v>XICHÚ</v>
          </cell>
          <cell r="CM97" t="str">
            <v>CUTZAMALA DE PINZÓN</v>
          </cell>
          <cell r="CN97" t="str">
            <v>HUAZALINGO</v>
          </cell>
          <cell r="CO97" t="str">
            <v>CUAUTITLÁN DE GARCÍA BARRAGÁN</v>
          </cell>
          <cell r="CP97" t="str">
            <v>CHAPA DE MOTA</v>
          </cell>
          <cell r="CQ97" t="str">
            <v>CHERÁN</v>
          </cell>
          <cell r="CR97" t="str">
            <v>-</v>
          </cell>
          <cell r="CS97" t="str">
            <v>-</v>
          </cell>
          <cell r="CT97" t="str">
            <v>MINA</v>
          </cell>
          <cell r="CU97" t="str">
            <v>COSOLTEPEC</v>
          </cell>
          <cell r="CV97" t="str">
            <v>CALPAN</v>
          </cell>
          <cell r="CW97" t="str">
            <v>-</v>
          </cell>
          <cell r="CX97" t="str">
            <v>-</v>
          </cell>
          <cell r="CY97" t="str">
            <v>TAMPAMOLÓN CORONA</v>
          </cell>
          <cell r="CZ97" t="str">
            <v>-</v>
          </cell>
          <cell r="DA97" t="str">
            <v>HUÁSABAS</v>
          </cell>
          <cell r="DB97" t="str">
            <v>-</v>
          </cell>
          <cell r="DC97" t="str">
            <v>-</v>
          </cell>
          <cell r="DD97" t="str">
            <v>BENITO JUÁREZ</v>
          </cell>
          <cell r="DE97" t="str">
            <v>ATZACAN</v>
          </cell>
          <cell r="DF97" t="str">
            <v>CHOCHOLÁ</v>
          </cell>
          <cell r="DG97" t="str">
            <v>MORELOS</v>
          </cell>
        </row>
        <row r="98">
          <cell r="AT98" t="str">
            <v>-</v>
          </cell>
          <cell r="AU98" t="str">
            <v>-</v>
          </cell>
          <cell r="AV98" t="str">
            <v>-</v>
          </cell>
          <cell r="AW98" t="str">
            <v>-</v>
          </cell>
          <cell r="AX98" t="str">
            <v>-</v>
          </cell>
          <cell r="AY98" t="str">
            <v>-</v>
          </cell>
          <cell r="AZ98" t="str">
            <v>7026</v>
          </cell>
          <cell r="BA98" t="str">
            <v>8039</v>
          </cell>
          <cell r="BB98" t="str">
            <v>-</v>
          </cell>
          <cell r="BC98" t="str">
            <v>-</v>
          </cell>
          <cell r="BD98">
            <v>11999</v>
          </cell>
          <cell r="BE98" t="str">
            <v>12030</v>
          </cell>
          <cell r="BF98" t="str">
            <v>13027</v>
          </cell>
          <cell r="BG98" t="str">
            <v>14028</v>
          </cell>
          <cell r="BH98" t="str">
            <v>15027</v>
          </cell>
          <cell r="BI98" t="str">
            <v>16026</v>
          </cell>
          <cell r="BJ98" t="str">
            <v>-</v>
          </cell>
          <cell r="BK98" t="str">
            <v>-</v>
          </cell>
          <cell r="BL98" t="str">
            <v>19040</v>
          </cell>
          <cell r="BM98" t="str">
            <v>20023</v>
          </cell>
          <cell r="BN98" t="str">
            <v>21027</v>
          </cell>
          <cell r="BO98" t="str">
            <v>-</v>
          </cell>
          <cell r="BP98" t="str">
            <v>-</v>
          </cell>
          <cell r="BQ98" t="str">
            <v>24041</v>
          </cell>
          <cell r="BR98" t="str">
            <v>-</v>
          </cell>
          <cell r="BS98" t="str">
            <v>26034</v>
          </cell>
          <cell r="BT98" t="str">
            <v>-</v>
          </cell>
          <cell r="BU98" t="str">
            <v>-</v>
          </cell>
          <cell r="BV98" t="str">
            <v>29046</v>
          </cell>
          <cell r="BW98" t="str">
            <v>30023</v>
          </cell>
          <cell r="BX98" t="str">
            <v>31024</v>
          </cell>
          <cell r="BY98" t="str">
            <v>32033</v>
          </cell>
          <cell r="CB98" t="str">
            <v>-</v>
          </cell>
          <cell r="CC98" t="str">
            <v>-</v>
          </cell>
          <cell r="CD98" t="str">
            <v>-</v>
          </cell>
          <cell r="CE98" t="str">
            <v>-</v>
          </cell>
          <cell r="CF98" t="str">
            <v>-</v>
          </cell>
          <cell r="CG98" t="str">
            <v>-</v>
          </cell>
          <cell r="CH98" t="str">
            <v>CHENALHÓ</v>
          </cell>
          <cell r="CI98" t="str">
            <v>LÓPEZ</v>
          </cell>
          <cell r="CJ98" t="str">
            <v>-</v>
          </cell>
          <cell r="CK98" t="str">
            <v>-</v>
          </cell>
          <cell r="CL98" t="str">
            <v>NO IDENTIFICADO</v>
          </cell>
          <cell r="CM98" t="str">
            <v>FLORENCIO VILLARREAL</v>
          </cell>
          <cell r="CN98" t="str">
            <v>HUEHUETLA</v>
          </cell>
          <cell r="CO98" t="str">
            <v>CUAUTLA</v>
          </cell>
          <cell r="CP98" t="str">
            <v>CHAPULTEPEC</v>
          </cell>
          <cell r="CQ98" t="str">
            <v>CHINICUILA</v>
          </cell>
          <cell r="CR98" t="str">
            <v>-</v>
          </cell>
          <cell r="CS98" t="str">
            <v>-</v>
          </cell>
          <cell r="CT98" t="str">
            <v>PARÁS</v>
          </cell>
          <cell r="CU98" t="str">
            <v>CUILÁPAM DE GUERRERO</v>
          </cell>
          <cell r="CV98" t="str">
            <v>CALTEPEC</v>
          </cell>
          <cell r="CW98" t="str">
            <v>-</v>
          </cell>
          <cell r="CX98" t="str">
            <v>-</v>
          </cell>
          <cell r="CY98" t="str">
            <v>TANLAJÁS</v>
          </cell>
          <cell r="CZ98" t="str">
            <v>-</v>
          </cell>
          <cell r="DA98" t="str">
            <v>HUÉPAC</v>
          </cell>
          <cell r="DB98" t="str">
            <v>-</v>
          </cell>
          <cell r="DC98" t="str">
            <v>-</v>
          </cell>
          <cell r="DD98" t="str">
            <v>EMILIANO ZAPATA</v>
          </cell>
          <cell r="DE98" t="str">
            <v>ATZALAN</v>
          </cell>
          <cell r="DF98" t="str">
            <v>CHUMAYEL</v>
          </cell>
          <cell r="DG98" t="str">
            <v>MOYAHUA DE ESTRADA</v>
          </cell>
        </row>
        <row r="99">
          <cell r="AT99" t="str">
            <v>-</v>
          </cell>
          <cell r="AU99" t="str">
            <v>-</v>
          </cell>
          <cell r="AV99" t="str">
            <v>-</v>
          </cell>
          <cell r="AW99" t="str">
            <v>-</v>
          </cell>
          <cell r="AX99" t="str">
            <v>-</v>
          </cell>
          <cell r="AY99" t="str">
            <v>-</v>
          </cell>
          <cell r="AZ99" t="str">
            <v>7028</v>
          </cell>
          <cell r="BA99" t="str">
            <v>8041</v>
          </cell>
          <cell r="BB99" t="str">
            <v>-</v>
          </cell>
          <cell r="BC99" t="str">
            <v>-</v>
          </cell>
          <cell r="BD99" t="str">
            <v>-</v>
          </cell>
          <cell r="BE99" t="str">
            <v>12031</v>
          </cell>
          <cell r="BF99" t="str">
            <v>13031</v>
          </cell>
          <cell r="BG99" t="str">
            <v>14029</v>
          </cell>
          <cell r="BH99" t="str">
            <v>15028</v>
          </cell>
          <cell r="BI99" t="str">
            <v>16027</v>
          </cell>
          <cell r="BJ99" t="str">
            <v>-</v>
          </cell>
          <cell r="BK99" t="str">
            <v>-</v>
          </cell>
          <cell r="BL99" t="str">
            <v>19042</v>
          </cell>
          <cell r="BM99" t="str">
            <v>20024</v>
          </cell>
          <cell r="BN99" t="str">
            <v>21028</v>
          </cell>
          <cell r="BO99" t="str">
            <v>-</v>
          </cell>
          <cell r="BP99" t="str">
            <v>-</v>
          </cell>
          <cell r="BQ99" t="str">
            <v>24042</v>
          </cell>
          <cell r="BR99" t="str">
            <v>-</v>
          </cell>
          <cell r="BS99" t="str">
            <v>26037</v>
          </cell>
          <cell r="BT99" t="str">
            <v>-</v>
          </cell>
          <cell r="BU99" t="str">
            <v>-</v>
          </cell>
          <cell r="BV99" t="str">
            <v>29047</v>
          </cell>
          <cell r="BW99" t="str">
            <v>30024</v>
          </cell>
          <cell r="BX99" t="str">
            <v>31025</v>
          </cell>
          <cell r="BY99" t="str">
            <v>32035</v>
          </cell>
          <cell r="CB99" t="str">
            <v>-</v>
          </cell>
          <cell r="CC99" t="str">
            <v>-</v>
          </cell>
          <cell r="CD99" t="str">
            <v>-</v>
          </cell>
          <cell r="CE99" t="str">
            <v>-</v>
          </cell>
          <cell r="CF99" t="str">
            <v>-</v>
          </cell>
          <cell r="CG99" t="str">
            <v>-</v>
          </cell>
          <cell r="CH99" t="str">
            <v>CHIAPILLA</v>
          </cell>
          <cell r="CI99" t="str">
            <v>MAGUARICHI</v>
          </cell>
          <cell r="CJ99" t="str">
            <v>-</v>
          </cell>
          <cell r="CK99" t="str">
            <v>-</v>
          </cell>
          <cell r="CL99" t="str">
            <v>-</v>
          </cell>
          <cell r="CM99" t="str">
            <v>GENERAL CANUTO A. NERI</v>
          </cell>
          <cell r="CN99" t="str">
            <v>JACALA DE LEDEZMA</v>
          </cell>
          <cell r="CO99" t="str">
            <v>CUQUÍO</v>
          </cell>
          <cell r="CP99" t="str">
            <v>CHIAUTLA</v>
          </cell>
          <cell r="CQ99" t="str">
            <v>CHUCÁNDIRO</v>
          </cell>
          <cell r="CR99" t="str">
            <v>-</v>
          </cell>
          <cell r="CS99" t="str">
            <v>-</v>
          </cell>
          <cell r="CT99" t="str">
            <v>LOS RAMONES</v>
          </cell>
          <cell r="CU99" t="str">
            <v>CUYAMECALCO VILLA DE ZARAGOZA</v>
          </cell>
          <cell r="CV99" t="str">
            <v>CAMOCUAUTLA</v>
          </cell>
          <cell r="CW99" t="str">
            <v>-</v>
          </cell>
          <cell r="CX99" t="str">
            <v>-</v>
          </cell>
          <cell r="CY99" t="str">
            <v>TANQUIÁN DE ESCOBEDO</v>
          </cell>
          <cell r="CZ99" t="str">
            <v>-</v>
          </cell>
          <cell r="DA99" t="str">
            <v>MAZATÁN</v>
          </cell>
          <cell r="DB99" t="str">
            <v>-</v>
          </cell>
          <cell r="DC99" t="str">
            <v>-</v>
          </cell>
          <cell r="DD99" t="str">
            <v>LÁZARO CÁRDENAS</v>
          </cell>
          <cell r="DE99" t="str">
            <v>TLALTETELA</v>
          </cell>
          <cell r="DF99" t="str">
            <v>DZÁN</v>
          </cell>
          <cell r="DG99" t="str">
            <v>NORIA DE ÁNGELES</v>
          </cell>
        </row>
        <row r="100">
          <cell r="AT100" t="str">
            <v>-</v>
          </cell>
          <cell r="AU100" t="str">
            <v>-</v>
          </cell>
          <cell r="AV100" t="str">
            <v>-</v>
          </cell>
          <cell r="AW100" t="str">
            <v>-</v>
          </cell>
          <cell r="AX100" t="str">
            <v>-</v>
          </cell>
          <cell r="AY100" t="str">
            <v>-</v>
          </cell>
          <cell r="AZ100" t="str">
            <v>7029</v>
          </cell>
          <cell r="BA100" t="str">
            <v>8042</v>
          </cell>
          <cell r="BB100" t="str">
            <v>-</v>
          </cell>
          <cell r="BC100" t="str">
            <v>-</v>
          </cell>
          <cell r="BD100" t="str">
            <v>-</v>
          </cell>
          <cell r="BE100" t="str">
            <v>12033</v>
          </cell>
          <cell r="BF100" t="str">
            <v>13032</v>
          </cell>
          <cell r="BG100" t="str">
            <v>14031</v>
          </cell>
          <cell r="BH100" t="str">
            <v>15030</v>
          </cell>
          <cell r="BI100" t="str">
            <v>16028</v>
          </cell>
          <cell r="BJ100" t="str">
            <v>-</v>
          </cell>
          <cell r="BK100" t="str">
            <v>-</v>
          </cell>
          <cell r="BL100" t="str">
            <v>19043</v>
          </cell>
          <cell r="BM100" t="str">
            <v>20025</v>
          </cell>
          <cell r="BN100" t="str">
            <v>21029</v>
          </cell>
          <cell r="BO100" t="str">
            <v>-</v>
          </cell>
          <cell r="BP100" t="str">
            <v>-</v>
          </cell>
          <cell r="BQ100" t="str">
            <v>24043</v>
          </cell>
          <cell r="BR100" t="str">
            <v>-</v>
          </cell>
          <cell r="BS100" t="str">
            <v>26038</v>
          </cell>
          <cell r="BT100" t="str">
            <v>-</v>
          </cell>
          <cell r="BU100" t="str">
            <v>-</v>
          </cell>
          <cell r="BV100" t="str">
            <v>29049</v>
          </cell>
          <cell r="BW100" t="str">
            <v>30025</v>
          </cell>
          <cell r="BX100" t="str">
            <v>31026</v>
          </cell>
          <cell r="BY100" t="str">
            <v>32037</v>
          </cell>
          <cell r="CB100" t="str">
            <v>-</v>
          </cell>
          <cell r="CC100" t="str">
            <v>-</v>
          </cell>
          <cell r="CD100" t="str">
            <v>-</v>
          </cell>
          <cell r="CE100" t="str">
            <v>-</v>
          </cell>
          <cell r="CF100" t="str">
            <v>-</v>
          </cell>
          <cell r="CG100" t="str">
            <v>-</v>
          </cell>
          <cell r="CH100" t="str">
            <v>CHICOASÉN</v>
          </cell>
          <cell r="CI100" t="str">
            <v>MANUEL BENAVIDES</v>
          </cell>
          <cell r="CJ100" t="str">
            <v>-</v>
          </cell>
          <cell r="CK100" t="str">
            <v>-</v>
          </cell>
          <cell r="CL100" t="str">
            <v>-</v>
          </cell>
          <cell r="CM100" t="str">
            <v>HUAMUXTITLÁN</v>
          </cell>
          <cell r="CN100" t="str">
            <v>JALTOCÁN</v>
          </cell>
          <cell r="CO100" t="str">
            <v>CHIMALTITÁN</v>
          </cell>
          <cell r="CP100" t="str">
            <v>CHICONCUAC</v>
          </cell>
          <cell r="CQ100" t="str">
            <v>CHURINTZIO</v>
          </cell>
          <cell r="CR100" t="str">
            <v>-</v>
          </cell>
          <cell r="CS100" t="str">
            <v>-</v>
          </cell>
          <cell r="CT100" t="str">
            <v>RAYONES</v>
          </cell>
          <cell r="CU100" t="str">
            <v>CHAHUITES</v>
          </cell>
          <cell r="CV100" t="str">
            <v>CAXHUACAN</v>
          </cell>
          <cell r="CW100" t="str">
            <v>-</v>
          </cell>
          <cell r="CX100" t="str">
            <v>-</v>
          </cell>
          <cell r="CY100" t="str">
            <v>TIERRA NUEVA</v>
          </cell>
          <cell r="CZ100" t="str">
            <v>-</v>
          </cell>
          <cell r="DA100" t="str">
            <v>MOCTEZUMA</v>
          </cell>
          <cell r="DB100" t="str">
            <v>-</v>
          </cell>
          <cell r="DC100" t="str">
            <v>-</v>
          </cell>
          <cell r="DD100" t="str">
            <v>SAN DAMIÁN TEXOLOC</v>
          </cell>
          <cell r="DE100" t="str">
            <v>AYAHUALULCO</v>
          </cell>
          <cell r="DF100" t="str">
            <v>DZEMUL</v>
          </cell>
          <cell r="DG100" t="str">
            <v>PÁNUCO</v>
          </cell>
        </row>
        <row r="101">
          <cell r="AT101" t="str">
            <v>-</v>
          </cell>
          <cell r="AU101" t="str">
            <v>-</v>
          </cell>
          <cell r="AV101" t="str">
            <v>-</v>
          </cell>
          <cell r="AW101" t="str">
            <v>-</v>
          </cell>
          <cell r="AX101" t="str">
            <v>-</v>
          </cell>
          <cell r="AY101" t="str">
            <v>-</v>
          </cell>
          <cell r="AZ101" t="str">
            <v>7030</v>
          </cell>
          <cell r="BA101" t="str">
            <v>8043</v>
          </cell>
          <cell r="BB101" t="str">
            <v>-</v>
          </cell>
          <cell r="BC101" t="str">
            <v>-</v>
          </cell>
          <cell r="BD101" t="str">
            <v>-</v>
          </cell>
          <cell r="BE101" t="str">
            <v>12036</v>
          </cell>
          <cell r="BF101" t="str">
            <v>13033</v>
          </cell>
          <cell r="BG101" t="str">
            <v>14032</v>
          </cell>
          <cell r="BH101" t="str">
            <v>15032</v>
          </cell>
          <cell r="BI101" t="str">
            <v>16029</v>
          </cell>
          <cell r="BJ101" t="str">
            <v>-</v>
          </cell>
          <cell r="BK101" t="str">
            <v>-</v>
          </cell>
          <cell r="BL101" t="str">
            <v>19050</v>
          </cell>
          <cell r="BM101" t="str">
            <v>20026</v>
          </cell>
          <cell r="BN101" t="str">
            <v>21030</v>
          </cell>
          <cell r="BO101" t="str">
            <v>-</v>
          </cell>
          <cell r="BP101" t="str">
            <v>-</v>
          </cell>
          <cell r="BQ101" t="str">
            <v>24044</v>
          </cell>
          <cell r="BR101" t="str">
            <v>-</v>
          </cell>
          <cell r="BS101" t="str">
            <v>26039</v>
          </cell>
          <cell r="BT101" t="str">
            <v>-</v>
          </cell>
          <cell r="BU101" t="str">
            <v>-</v>
          </cell>
          <cell r="BV101" t="str">
            <v>29050</v>
          </cell>
          <cell r="BW101" t="str">
            <v>30026</v>
          </cell>
          <cell r="BX101" t="str">
            <v>31027</v>
          </cell>
          <cell r="BY101" t="str">
            <v>32041</v>
          </cell>
          <cell r="CB101" t="str">
            <v>-</v>
          </cell>
          <cell r="CC101" t="str">
            <v>-</v>
          </cell>
          <cell r="CD101" t="str">
            <v>-</v>
          </cell>
          <cell r="CE101" t="str">
            <v>-</v>
          </cell>
          <cell r="CF101" t="str">
            <v>-</v>
          </cell>
          <cell r="CG101" t="str">
            <v>-</v>
          </cell>
          <cell r="CH101" t="str">
            <v>CHICOMUSELO</v>
          </cell>
          <cell r="CI101" t="str">
            <v>MATACHÍ</v>
          </cell>
          <cell r="CJ101" t="str">
            <v>-</v>
          </cell>
          <cell r="CK101" t="str">
            <v>-</v>
          </cell>
          <cell r="CL101" t="str">
            <v>-</v>
          </cell>
          <cell r="CM101" t="str">
            <v>IGUALAPA</v>
          </cell>
          <cell r="CN101" t="str">
            <v>JUÁREZ HIDALGO</v>
          </cell>
          <cell r="CO101" t="str">
            <v>CHIQUILISTLÁN</v>
          </cell>
          <cell r="CP101" t="str">
            <v>DONATO GUERRA</v>
          </cell>
          <cell r="CQ101" t="str">
            <v>CHURUMUCO</v>
          </cell>
          <cell r="CR101" t="str">
            <v>-</v>
          </cell>
          <cell r="CS101" t="str">
            <v>-</v>
          </cell>
          <cell r="CT101" t="str">
            <v>VALLECILLO</v>
          </cell>
          <cell r="CU101" t="str">
            <v>CHALCATONGO DE HIDALGO</v>
          </cell>
          <cell r="CV101" t="str">
            <v>COATEPEC</v>
          </cell>
          <cell r="CW101" t="str">
            <v>-</v>
          </cell>
          <cell r="CX101" t="str">
            <v>-</v>
          </cell>
          <cell r="CY101" t="str">
            <v>VANEGAS</v>
          </cell>
          <cell r="CZ101" t="str">
            <v>-</v>
          </cell>
          <cell r="DA101" t="str">
            <v>NACO</v>
          </cell>
          <cell r="DB101" t="str">
            <v>-</v>
          </cell>
          <cell r="DC101" t="str">
            <v>-</v>
          </cell>
          <cell r="DD101" t="str">
            <v>SAN FRANCISCO TETLANOHCAN</v>
          </cell>
          <cell r="DE101" t="str">
            <v>BANDERILLA</v>
          </cell>
          <cell r="DF101" t="str">
            <v>DZIDZANTÚN</v>
          </cell>
          <cell r="DG101" t="str">
            <v>EL SALVADOR</v>
          </cell>
        </row>
        <row r="102">
          <cell r="AT102" t="str">
            <v>-</v>
          </cell>
          <cell r="AU102" t="str">
            <v>-</v>
          </cell>
          <cell r="AV102" t="str">
            <v>-</v>
          </cell>
          <cell r="AW102" t="str">
            <v>-</v>
          </cell>
          <cell r="AX102" t="str">
            <v>-</v>
          </cell>
          <cell r="AY102" t="str">
            <v>-</v>
          </cell>
          <cell r="AZ102" t="str">
            <v>7032</v>
          </cell>
          <cell r="BA102" t="str">
            <v>8044</v>
          </cell>
          <cell r="BB102" t="str">
            <v>-</v>
          </cell>
          <cell r="BC102" t="str">
            <v>-</v>
          </cell>
          <cell r="BD102" t="str">
            <v>-</v>
          </cell>
          <cell r="BE102" t="str">
            <v>12037</v>
          </cell>
          <cell r="BF102" t="str">
            <v>13034</v>
          </cell>
          <cell r="BG102" t="str">
            <v>14033</v>
          </cell>
          <cell r="BH102" t="str">
            <v>15034</v>
          </cell>
          <cell r="BI102" t="str">
            <v>16030</v>
          </cell>
          <cell r="BJ102" t="str">
            <v>-</v>
          </cell>
          <cell r="BK102" t="str">
            <v>-</v>
          </cell>
          <cell r="BL102" t="str">
            <v>19051</v>
          </cell>
          <cell r="BM102" t="str">
            <v>20027</v>
          </cell>
          <cell r="BN102" t="str">
            <v>21031</v>
          </cell>
          <cell r="BO102" t="str">
            <v>-</v>
          </cell>
          <cell r="BP102" t="str">
            <v>-</v>
          </cell>
          <cell r="BQ102" t="str">
            <v>24045</v>
          </cell>
          <cell r="BR102" t="str">
            <v>-</v>
          </cell>
          <cell r="BS102" t="str">
            <v>26040</v>
          </cell>
          <cell r="BT102" t="str">
            <v>-</v>
          </cell>
          <cell r="BU102" t="str">
            <v>-</v>
          </cell>
          <cell r="BV102" t="str">
            <v>29051</v>
          </cell>
          <cell r="BW102" t="str">
            <v>30027</v>
          </cell>
          <cell r="BX102" t="str">
            <v>31028</v>
          </cell>
          <cell r="BY102" t="str">
            <v>32043</v>
          </cell>
          <cell r="CB102" t="str">
            <v>-</v>
          </cell>
          <cell r="CC102" t="str">
            <v>-</v>
          </cell>
          <cell r="CD102" t="str">
            <v>-</v>
          </cell>
          <cell r="CE102" t="str">
            <v>-</v>
          </cell>
          <cell r="CF102" t="str">
            <v>-</v>
          </cell>
          <cell r="CG102" t="str">
            <v>-</v>
          </cell>
          <cell r="CH102" t="str">
            <v>ESCUINTLA</v>
          </cell>
          <cell r="CI102" t="str">
            <v>MATAMOROS</v>
          </cell>
          <cell r="CJ102" t="str">
            <v>-</v>
          </cell>
          <cell r="CK102" t="str">
            <v>-</v>
          </cell>
          <cell r="CL102" t="str">
            <v>-</v>
          </cell>
          <cell r="CM102" t="str">
            <v>IXCATEOPAN DE CUAUHTÉMOC</v>
          </cell>
          <cell r="CN102" t="str">
            <v>LOLOTLA</v>
          </cell>
          <cell r="CO102" t="str">
            <v>DEGOLLADO</v>
          </cell>
          <cell r="CP102" t="str">
            <v>ECATZINGO</v>
          </cell>
          <cell r="CQ102" t="str">
            <v>ECUANDUREO</v>
          </cell>
          <cell r="CR102" t="str">
            <v>-</v>
          </cell>
          <cell r="CS102" t="str">
            <v>-</v>
          </cell>
          <cell r="CT102" t="str">
            <v>VILLALDAMA</v>
          </cell>
          <cell r="CU102" t="str">
            <v>CHIQUIHUITLÁN DE BENITO JUÁREZ</v>
          </cell>
          <cell r="CV102" t="str">
            <v>COATZINGO</v>
          </cell>
          <cell r="CW102" t="str">
            <v>-</v>
          </cell>
          <cell r="CX102" t="str">
            <v>-</v>
          </cell>
          <cell r="CY102" t="str">
            <v>VENADO</v>
          </cell>
          <cell r="CZ102" t="str">
            <v>-</v>
          </cell>
          <cell r="DA102" t="str">
            <v>NÁCORI CHICO</v>
          </cell>
          <cell r="DB102" t="str">
            <v>-</v>
          </cell>
          <cell r="DC102" t="str">
            <v>-</v>
          </cell>
          <cell r="DD102" t="str">
            <v>SAN JERÓNIMO ZACUALPAN</v>
          </cell>
          <cell r="DE102" t="str">
            <v>BENITO JUÁREZ</v>
          </cell>
          <cell r="DF102" t="str">
            <v>DZILAM DE BRAVO</v>
          </cell>
          <cell r="DG102" t="str">
            <v>SUSTICACÁN</v>
          </cell>
        </row>
        <row r="103">
          <cell r="AT103" t="str">
            <v>-</v>
          </cell>
          <cell r="AU103" t="str">
            <v>-</v>
          </cell>
          <cell r="AV103" t="str">
            <v>-</v>
          </cell>
          <cell r="AW103" t="str">
            <v>-</v>
          </cell>
          <cell r="AX103" t="str">
            <v>-</v>
          </cell>
          <cell r="AY103" t="str">
            <v>-</v>
          </cell>
          <cell r="AZ103" t="str">
            <v>7033</v>
          </cell>
          <cell r="BA103" t="str">
            <v>8046</v>
          </cell>
          <cell r="BB103" t="str">
            <v>-</v>
          </cell>
          <cell r="BC103" t="str">
            <v>-</v>
          </cell>
          <cell r="BD103" t="str">
            <v>-</v>
          </cell>
          <cell r="BE103" t="str">
            <v>12039</v>
          </cell>
          <cell r="BF103" t="str">
            <v>13035</v>
          </cell>
          <cell r="BG103" t="str">
            <v>14034</v>
          </cell>
          <cell r="BH103" t="str">
            <v>15035</v>
          </cell>
          <cell r="BI103" t="str">
            <v>16031</v>
          </cell>
          <cell r="BJ103" t="str">
            <v>-</v>
          </cell>
          <cell r="BK103" t="str">
            <v>-</v>
          </cell>
          <cell r="BL103">
            <v>19999</v>
          </cell>
          <cell r="BM103" t="str">
            <v>20028</v>
          </cell>
          <cell r="BN103" t="str">
            <v>21032</v>
          </cell>
          <cell r="BO103" t="str">
            <v>-</v>
          </cell>
          <cell r="BP103" t="str">
            <v>-</v>
          </cell>
          <cell r="BQ103" t="str">
            <v>24046</v>
          </cell>
          <cell r="BR103" t="str">
            <v>-</v>
          </cell>
          <cell r="BS103" t="str">
            <v>26044</v>
          </cell>
          <cell r="BT103" t="str">
            <v>-</v>
          </cell>
          <cell r="BU103" t="str">
            <v>-</v>
          </cell>
          <cell r="BV103" t="str">
            <v>29052</v>
          </cell>
          <cell r="BW103" t="str">
            <v>30029</v>
          </cell>
          <cell r="BX103" t="str">
            <v>31029</v>
          </cell>
          <cell r="BY103" t="str">
            <v>32044</v>
          </cell>
          <cell r="CB103" t="str">
            <v>-</v>
          </cell>
          <cell r="CC103" t="str">
            <v>-</v>
          </cell>
          <cell r="CD103" t="str">
            <v>-</v>
          </cell>
          <cell r="CE103" t="str">
            <v>-</v>
          </cell>
          <cell r="CF103" t="str">
            <v>-</v>
          </cell>
          <cell r="CG103" t="str">
            <v>-</v>
          </cell>
          <cell r="CH103" t="str">
            <v>FRANCISCO LEÓN</v>
          </cell>
          <cell r="CI103" t="str">
            <v>MORELOS</v>
          </cell>
          <cell r="CJ103" t="str">
            <v>-</v>
          </cell>
          <cell r="CK103" t="str">
            <v>-</v>
          </cell>
          <cell r="CL103" t="str">
            <v>-</v>
          </cell>
          <cell r="CM103" t="str">
            <v>JUAN R. ESCUDERO</v>
          </cell>
          <cell r="CN103" t="str">
            <v>METEPEC</v>
          </cell>
          <cell r="CO103" t="str">
            <v>EJUTLA</v>
          </cell>
          <cell r="CP103" t="str">
            <v>HUEHUETOCA</v>
          </cell>
          <cell r="CQ103" t="str">
            <v>EPITACIO HUERTA</v>
          </cell>
          <cell r="CR103" t="str">
            <v>-</v>
          </cell>
          <cell r="CS103" t="str">
            <v>-</v>
          </cell>
          <cell r="CT103" t="str">
            <v>NO IDENTIFICADO</v>
          </cell>
          <cell r="CU103" t="str">
            <v>HEROICA CIUDAD DE EJUTLA DE CRESPO</v>
          </cell>
          <cell r="CV103" t="str">
            <v>COHETZALA</v>
          </cell>
          <cell r="CW103" t="str">
            <v>-</v>
          </cell>
          <cell r="CX103" t="str">
            <v>-</v>
          </cell>
          <cell r="CY103" t="str">
            <v>VILLA DE ARRIAGA</v>
          </cell>
          <cell r="CZ103" t="str">
            <v>-</v>
          </cell>
          <cell r="DA103" t="str">
            <v>ONAVAS</v>
          </cell>
          <cell r="DB103" t="str">
            <v>-</v>
          </cell>
          <cell r="DC103" t="str">
            <v>-</v>
          </cell>
          <cell r="DD103" t="str">
            <v>SAN JOSÉ TEACALCO</v>
          </cell>
          <cell r="DE103" t="str">
            <v>CALCAHUALCO</v>
          </cell>
          <cell r="DF103" t="str">
            <v>DZILAM GONZÁLEZ</v>
          </cell>
          <cell r="DG103" t="str">
            <v>TABASCO</v>
          </cell>
        </row>
        <row r="104">
          <cell r="AT104" t="str">
            <v>-</v>
          </cell>
          <cell r="AU104" t="str">
            <v>-</v>
          </cell>
          <cell r="AV104" t="str">
            <v>-</v>
          </cell>
          <cell r="AW104" t="str">
            <v>-</v>
          </cell>
          <cell r="AX104" t="str">
            <v>-</v>
          </cell>
          <cell r="AY104" t="str">
            <v>-</v>
          </cell>
          <cell r="AZ104" t="str">
            <v>7035</v>
          </cell>
          <cell r="BA104" t="str">
            <v>8047</v>
          </cell>
          <cell r="BB104" t="str">
            <v>-</v>
          </cell>
          <cell r="BC104" t="str">
            <v>-</v>
          </cell>
          <cell r="BD104" t="str">
            <v>-</v>
          </cell>
          <cell r="BE104" t="str">
            <v>12040</v>
          </cell>
          <cell r="BF104" t="str">
            <v>13036</v>
          </cell>
          <cell r="BG104" t="str">
            <v>14036</v>
          </cell>
          <cell r="BH104" t="str">
            <v>15036</v>
          </cell>
          <cell r="BI104" t="str">
            <v>16032</v>
          </cell>
          <cell r="BJ104" t="str">
            <v>-</v>
          </cell>
          <cell r="BK104" t="str">
            <v>-</v>
          </cell>
          <cell r="BL104" t="str">
            <v>-</v>
          </cell>
          <cell r="BM104" t="str">
            <v>20029</v>
          </cell>
          <cell r="BN104" t="str">
            <v>21033</v>
          </cell>
          <cell r="BO104" t="str">
            <v>-</v>
          </cell>
          <cell r="BP104" t="str">
            <v>-</v>
          </cell>
          <cell r="BQ104" t="str">
            <v>24047</v>
          </cell>
          <cell r="BR104" t="str">
            <v>-</v>
          </cell>
          <cell r="BS104" t="str">
            <v>26045</v>
          </cell>
          <cell r="BT104" t="str">
            <v>-</v>
          </cell>
          <cell r="BU104" t="str">
            <v>-</v>
          </cell>
          <cell r="BV104" t="str">
            <v>29053</v>
          </cell>
          <cell r="BW104" t="str">
            <v>30030</v>
          </cell>
          <cell r="BX104" t="str">
            <v>31030</v>
          </cell>
          <cell r="BY104" t="str">
            <v>32045</v>
          </cell>
          <cell r="CB104" t="str">
            <v>-</v>
          </cell>
          <cell r="CC104" t="str">
            <v>-</v>
          </cell>
          <cell r="CD104" t="str">
            <v>-</v>
          </cell>
          <cell r="CE104" t="str">
            <v>-</v>
          </cell>
          <cell r="CF104" t="str">
            <v>-</v>
          </cell>
          <cell r="CG104" t="str">
            <v>-</v>
          </cell>
          <cell r="CH104" t="str">
            <v>FRONTERA HIDALGO</v>
          </cell>
          <cell r="CI104" t="str">
            <v>MORIS</v>
          </cell>
          <cell r="CJ104" t="str">
            <v>-</v>
          </cell>
          <cell r="CK104" t="str">
            <v>-</v>
          </cell>
          <cell r="CL104" t="str">
            <v>-</v>
          </cell>
          <cell r="CM104" t="str">
            <v>LEONARDO BRAVO</v>
          </cell>
          <cell r="CN104" t="str">
            <v>SAN AGUSTÍN METZQUITITLÁN</v>
          </cell>
          <cell r="CO104" t="str">
            <v>ETZATLÁN</v>
          </cell>
          <cell r="CP104" t="str">
            <v>HUEYPOXTLA</v>
          </cell>
          <cell r="CQ104" t="str">
            <v>ERONGARÍCUARO</v>
          </cell>
          <cell r="CR104" t="str">
            <v>-</v>
          </cell>
          <cell r="CS104" t="str">
            <v>-</v>
          </cell>
          <cell r="CT104" t="str">
            <v>-</v>
          </cell>
          <cell r="CU104" t="str">
            <v>ELOXOCHITLÁN DE FLORES MAGÓN</v>
          </cell>
          <cell r="CV104" t="str">
            <v>COHUECAN</v>
          </cell>
          <cell r="CW104" t="str">
            <v>-</v>
          </cell>
          <cell r="CX104" t="str">
            <v>-</v>
          </cell>
          <cell r="CY104" t="str">
            <v>VILLA DE GUADALUPE</v>
          </cell>
          <cell r="CZ104" t="str">
            <v>-</v>
          </cell>
          <cell r="DA104" t="str">
            <v>OPODEPE</v>
          </cell>
          <cell r="DB104" t="str">
            <v>-</v>
          </cell>
          <cell r="DC104" t="str">
            <v>-</v>
          </cell>
          <cell r="DD104" t="str">
            <v>SAN JUAN HUACTZINCO</v>
          </cell>
          <cell r="DE104" t="str">
            <v>CAMERINO Z. MENDOZA</v>
          </cell>
          <cell r="DF104" t="str">
            <v>DZITÁS</v>
          </cell>
          <cell r="DG104" t="str">
            <v>TEPECHITLÁN</v>
          </cell>
        </row>
        <row r="105">
          <cell r="AT105" t="str">
            <v>-</v>
          </cell>
          <cell r="AU105" t="str">
            <v>-</v>
          </cell>
          <cell r="AV105" t="str">
            <v>-</v>
          </cell>
          <cell r="AW105" t="str">
            <v>-</v>
          </cell>
          <cell r="AX105" t="str">
            <v>-</v>
          </cell>
          <cell r="AY105" t="str">
            <v>-</v>
          </cell>
          <cell r="AZ105" t="str">
            <v>7036</v>
          </cell>
          <cell r="BA105" t="str">
            <v>8049</v>
          </cell>
          <cell r="BB105" t="str">
            <v>-</v>
          </cell>
          <cell r="BC105" t="str">
            <v>-</v>
          </cell>
          <cell r="BD105" t="str">
            <v>-</v>
          </cell>
          <cell r="BE105" t="str">
            <v>12041</v>
          </cell>
          <cell r="BF105" t="str">
            <v>13037</v>
          </cell>
          <cell r="BG105" t="str">
            <v>14037</v>
          </cell>
          <cell r="BH105" t="str">
            <v>15038</v>
          </cell>
          <cell r="BI105" t="str">
            <v>16033</v>
          </cell>
          <cell r="BJ105" t="str">
            <v>-</v>
          </cell>
          <cell r="BK105" t="str">
            <v>-</v>
          </cell>
          <cell r="BL105" t="str">
            <v>-</v>
          </cell>
          <cell r="BM105" t="str">
            <v>20030</v>
          </cell>
          <cell r="BN105" t="str">
            <v>21034</v>
          </cell>
          <cell r="BO105" t="str">
            <v>-</v>
          </cell>
          <cell r="BP105" t="str">
            <v>-</v>
          </cell>
          <cell r="BQ105" t="str">
            <v>24048</v>
          </cell>
          <cell r="BR105" t="str">
            <v>-</v>
          </cell>
          <cell r="BS105" t="str">
            <v>26046</v>
          </cell>
          <cell r="BT105" t="str">
            <v>-</v>
          </cell>
          <cell r="BU105" t="str">
            <v>-</v>
          </cell>
          <cell r="BV105" t="str">
            <v>29054</v>
          </cell>
          <cell r="BW105" t="str">
            <v>30031</v>
          </cell>
          <cell r="BX105" t="str">
            <v>31031</v>
          </cell>
          <cell r="BY105" t="str">
            <v>32046</v>
          </cell>
          <cell r="CB105" t="str">
            <v>-</v>
          </cell>
          <cell r="CC105" t="str">
            <v>-</v>
          </cell>
          <cell r="CD105" t="str">
            <v>-</v>
          </cell>
          <cell r="CE105" t="str">
            <v>-</v>
          </cell>
          <cell r="CF105" t="str">
            <v>-</v>
          </cell>
          <cell r="CG105" t="str">
            <v>-</v>
          </cell>
          <cell r="CH105" t="str">
            <v>LA GRANDEZA</v>
          </cell>
          <cell r="CI105" t="str">
            <v>NONOAVA</v>
          </cell>
          <cell r="CJ105" t="str">
            <v>-</v>
          </cell>
          <cell r="CK105" t="str">
            <v>-</v>
          </cell>
          <cell r="CL105" t="str">
            <v>-</v>
          </cell>
          <cell r="CM105" t="str">
            <v>MALINALTEPEC</v>
          </cell>
          <cell r="CN105" t="str">
            <v>METZTITLÁN</v>
          </cell>
          <cell r="CO105" t="str">
            <v>EL GRULLO</v>
          </cell>
          <cell r="CP105" t="str">
            <v>ISIDRO FABELA</v>
          </cell>
          <cell r="CQ105" t="str">
            <v>GABRIEL ZAMORA</v>
          </cell>
          <cell r="CR105" t="str">
            <v>-</v>
          </cell>
          <cell r="CS105" t="str">
            <v>-</v>
          </cell>
          <cell r="CT105" t="str">
            <v>-</v>
          </cell>
          <cell r="CU105" t="str">
            <v>EL ESPINAL</v>
          </cell>
          <cell r="CV105" t="str">
            <v>CORONANGO</v>
          </cell>
          <cell r="CW105" t="str">
            <v>-</v>
          </cell>
          <cell r="CX105" t="str">
            <v>-</v>
          </cell>
          <cell r="CY105" t="str">
            <v>VILLA DE LA PAZ</v>
          </cell>
          <cell r="CZ105" t="str">
            <v>-</v>
          </cell>
          <cell r="DA105" t="str">
            <v>OQUITOA</v>
          </cell>
          <cell r="DB105" t="str">
            <v>-</v>
          </cell>
          <cell r="DC105" t="str">
            <v>-</v>
          </cell>
          <cell r="DD105" t="str">
            <v>SAN LORENZO AXOCOMANITLA</v>
          </cell>
          <cell r="DE105" t="str">
            <v>CARRILLO PUERTO</v>
          </cell>
          <cell r="DF105" t="str">
            <v>DZONCAUICH</v>
          </cell>
          <cell r="DG105" t="str">
            <v>TEPETONGO</v>
          </cell>
        </row>
        <row r="106">
          <cell r="AT106" t="str">
            <v>-</v>
          </cell>
          <cell r="AU106" t="str">
            <v>-</v>
          </cell>
          <cell r="AV106" t="str">
            <v>-</v>
          </cell>
          <cell r="AW106" t="str">
            <v>-</v>
          </cell>
          <cell r="AX106" t="str">
            <v>-</v>
          </cell>
          <cell r="AY106" t="str">
            <v>-</v>
          </cell>
          <cell r="AZ106" t="str">
            <v>7037</v>
          </cell>
          <cell r="BA106" t="str">
            <v>8051</v>
          </cell>
          <cell r="BB106" t="str">
            <v>-</v>
          </cell>
          <cell r="BC106" t="str">
            <v>-</v>
          </cell>
          <cell r="BD106" t="str">
            <v>-</v>
          </cell>
          <cell r="BE106" t="str">
            <v>12042</v>
          </cell>
          <cell r="BF106" t="str">
            <v>13038</v>
          </cell>
          <cell r="BG106" t="str">
            <v>14038</v>
          </cell>
          <cell r="BH106" t="str">
            <v>15040</v>
          </cell>
          <cell r="BI106" t="str">
            <v>16035</v>
          </cell>
          <cell r="BJ106" t="str">
            <v>-</v>
          </cell>
          <cell r="BK106" t="str">
            <v>-</v>
          </cell>
          <cell r="BL106" t="str">
            <v>-</v>
          </cell>
          <cell r="BM106" t="str">
            <v>20031</v>
          </cell>
          <cell r="BN106" t="str">
            <v>21035</v>
          </cell>
          <cell r="BO106" t="str">
            <v>-</v>
          </cell>
          <cell r="BP106" t="str">
            <v>-</v>
          </cell>
          <cell r="BQ106" t="str">
            <v>24051</v>
          </cell>
          <cell r="BR106" t="str">
            <v>-</v>
          </cell>
          <cell r="BS106" t="str">
            <v>26049</v>
          </cell>
          <cell r="BT106" t="str">
            <v>-</v>
          </cell>
          <cell r="BU106" t="str">
            <v>-</v>
          </cell>
          <cell r="BV106" t="str">
            <v>29055</v>
          </cell>
          <cell r="BW106" t="str">
            <v>30032</v>
          </cell>
          <cell r="BX106" t="str">
            <v>31034</v>
          </cell>
          <cell r="BY106" t="str">
            <v>32047</v>
          </cell>
          <cell r="CB106" t="str">
            <v>-</v>
          </cell>
          <cell r="CC106" t="str">
            <v>-</v>
          </cell>
          <cell r="CD106" t="str">
            <v>-</v>
          </cell>
          <cell r="CE106" t="str">
            <v>-</v>
          </cell>
          <cell r="CF106" t="str">
            <v>-</v>
          </cell>
          <cell r="CG106" t="str">
            <v>-</v>
          </cell>
          <cell r="CH106" t="str">
            <v>HUEHUETÁN</v>
          </cell>
          <cell r="CI106" t="str">
            <v>OCAMPO</v>
          </cell>
          <cell r="CJ106" t="str">
            <v>-</v>
          </cell>
          <cell r="CK106" t="str">
            <v>-</v>
          </cell>
          <cell r="CL106" t="str">
            <v>-</v>
          </cell>
          <cell r="CM106" t="str">
            <v>MÁRTIR DE CUILAPAN</v>
          </cell>
          <cell r="CN106" t="str">
            <v>MINERAL DEL CHICO</v>
          </cell>
          <cell r="CO106" t="str">
            <v>GUACHINANGO</v>
          </cell>
          <cell r="CP106" t="str">
            <v>IXTAPAN DE LA SAL</v>
          </cell>
          <cell r="CQ106" t="str">
            <v>LA HUACANA</v>
          </cell>
          <cell r="CR106" t="str">
            <v>-</v>
          </cell>
          <cell r="CS106" t="str">
            <v>-</v>
          </cell>
          <cell r="CT106" t="str">
            <v>-</v>
          </cell>
          <cell r="CU106" t="str">
            <v>TAMAZULÁPAM DEL ESPÍRITU SANTO</v>
          </cell>
          <cell r="CV106" t="str">
            <v>COXCATLÁN</v>
          </cell>
          <cell r="CW106" t="str">
            <v>-</v>
          </cell>
          <cell r="CX106" t="str">
            <v>-</v>
          </cell>
          <cell r="CY106" t="str">
            <v>VILLA HIDALGO</v>
          </cell>
          <cell r="CZ106" t="str">
            <v>-</v>
          </cell>
          <cell r="DA106" t="str">
            <v>QUIRIEGO</v>
          </cell>
          <cell r="DB106" t="str">
            <v>-</v>
          </cell>
          <cell r="DC106" t="str">
            <v>-</v>
          </cell>
          <cell r="DD106" t="str">
            <v>SAN LUCAS TECOPILCO</v>
          </cell>
          <cell r="DE106" t="str">
            <v>CATEMACO</v>
          </cell>
          <cell r="DF106" t="str">
            <v>HOCABÁ</v>
          </cell>
          <cell r="DG106" t="str">
            <v>TEÚL DE GONZÁLEZ ORTEGA</v>
          </cell>
        </row>
        <row r="107">
          <cell r="AT107" t="str">
            <v>-</v>
          </cell>
          <cell r="AU107" t="str">
            <v>-</v>
          </cell>
          <cell r="AV107" t="str">
            <v>-</v>
          </cell>
          <cell r="AW107" t="str">
            <v>-</v>
          </cell>
          <cell r="AX107" t="str">
            <v>-</v>
          </cell>
          <cell r="AY107" t="str">
            <v>-</v>
          </cell>
          <cell r="AZ107" t="str">
            <v>7038</v>
          </cell>
          <cell r="BA107" t="str">
            <v>8053</v>
          </cell>
          <cell r="BB107" t="str">
            <v>-</v>
          </cell>
          <cell r="BC107" t="str">
            <v>-</v>
          </cell>
          <cell r="BD107" t="str">
            <v>-</v>
          </cell>
          <cell r="BE107" t="str">
            <v>12043</v>
          </cell>
          <cell r="BF107" t="str">
            <v>13039</v>
          </cell>
          <cell r="BG107" t="str">
            <v>14040</v>
          </cell>
          <cell r="BH107" t="str">
            <v>15041</v>
          </cell>
          <cell r="BI107" t="str">
            <v>16036</v>
          </cell>
          <cell r="BJ107" t="str">
            <v>-</v>
          </cell>
          <cell r="BK107" t="str">
            <v>-</v>
          </cell>
          <cell r="BL107" t="str">
            <v>-</v>
          </cell>
          <cell r="BM107" t="str">
            <v>20032</v>
          </cell>
          <cell r="BN107" t="str">
            <v>21036</v>
          </cell>
          <cell r="BO107" t="str">
            <v>-</v>
          </cell>
          <cell r="BP107" t="str">
            <v>-</v>
          </cell>
          <cell r="BQ107" t="str">
            <v>24052</v>
          </cell>
          <cell r="BR107" t="str">
            <v>-</v>
          </cell>
          <cell r="BS107" t="str">
            <v>26050</v>
          </cell>
          <cell r="BT107" t="str">
            <v>-</v>
          </cell>
          <cell r="BU107" t="str">
            <v>-</v>
          </cell>
          <cell r="BV107" t="str">
            <v>29056</v>
          </cell>
          <cell r="BW107" t="str">
            <v>30033</v>
          </cell>
          <cell r="BX107" t="str">
            <v>31035</v>
          </cell>
          <cell r="BY107" t="str">
            <v>32050</v>
          </cell>
          <cell r="CB107" t="str">
            <v>-</v>
          </cell>
          <cell r="CC107" t="str">
            <v>-</v>
          </cell>
          <cell r="CD107" t="str">
            <v>-</v>
          </cell>
          <cell r="CE107" t="str">
            <v>-</v>
          </cell>
          <cell r="CF107" t="str">
            <v>-</v>
          </cell>
          <cell r="CG107" t="str">
            <v>-</v>
          </cell>
          <cell r="CH107" t="str">
            <v>HUIXTÁN</v>
          </cell>
          <cell r="CI107" t="str">
            <v>PRAXEDIS G. GUERRERO</v>
          </cell>
          <cell r="CJ107" t="str">
            <v>-</v>
          </cell>
          <cell r="CK107" t="str">
            <v>-</v>
          </cell>
          <cell r="CL107" t="str">
            <v>-</v>
          </cell>
          <cell r="CM107" t="str">
            <v>METLATÓNOC</v>
          </cell>
          <cell r="CN107" t="str">
            <v>MINERAL DEL MONTE</v>
          </cell>
          <cell r="CO107" t="str">
            <v>HOSTOTIPAQUILLO</v>
          </cell>
          <cell r="CP107" t="str">
            <v>IXTAPAN DEL ORO</v>
          </cell>
          <cell r="CQ107" t="str">
            <v>HUANDACAREO</v>
          </cell>
          <cell r="CR107" t="str">
            <v>-</v>
          </cell>
          <cell r="CS107" t="str">
            <v>-</v>
          </cell>
          <cell r="CT107" t="str">
            <v>-</v>
          </cell>
          <cell r="CU107" t="str">
            <v>FRESNILLO DE TRUJANO</v>
          </cell>
          <cell r="CV107" t="str">
            <v>COYOMEAPAN</v>
          </cell>
          <cell r="CW107" t="str">
            <v>-</v>
          </cell>
          <cell r="CX107" t="str">
            <v>-</v>
          </cell>
          <cell r="CY107" t="str">
            <v>VILLA JUÁREZ</v>
          </cell>
          <cell r="CZ107" t="str">
            <v>-</v>
          </cell>
          <cell r="DA107" t="str">
            <v>RAYÓN</v>
          </cell>
          <cell r="DB107" t="str">
            <v>-</v>
          </cell>
          <cell r="DC107" t="str">
            <v>-</v>
          </cell>
          <cell r="DD107" t="str">
            <v>SANTA ANA NOPALUCAN</v>
          </cell>
          <cell r="DE107" t="str">
            <v>CAZONES</v>
          </cell>
          <cell r="DF107" t="str">
            <v>HOCTÚN</v>
          </cell>
          <cell r="DG107" t="str">
            <v>VETAGRANDE</v>
          </cell>
        </row>
        <row r="108">
          <cell r="AT108" t="str">
            <v>-</v>
          </cell>
          <cell r="AU108" t="str">
            <v>-</v>
          </cell>
          <cell r="AV108" t="str">
            <v>-</v>
          </cell>
          <cell r="AW108" t="str">
            <v>-</v>
          </cell>
          <cell r="AX108" t="str">
            <v>-</v>
          </cell>
          <cell r="AY108" t="str">
            <v>-</v>
          </cell>
          <cell r="AZ108" t="str">
            <v>7039</v>
          </cell>
          <cell r="BA108" t="str">
            <v>8054</v>
          </cell>
          <cell r="BB108" t="str">
            <v>-</v>
          </cell>
          <cell r="BC108" t="str">
            <v>-</v>
          </cell>
          <cell r="BD108" t="str">
            <v>-</v>
          </cell>
          <cell r="BE108" t="str">
            <v>12044</v>
          </cell>
          <cell r="BF108" t="str">
            <v>13040</v>
          </cell>
          <cell r="BG108" t="str">
            <v>14041</v>
          </cell>
          <cell r="BH108" t="str">
            <v>15043</v>
          </cell>
          <cell r="BI108" t="str">
            <v>16037</v>
          </cell>
          <cell r="BJ108" t="str">
            <v>-</v>
          </cell>
          <cell r="BK108" t="str">
            <v>-</v>
          </cell>
          <cell r="BL108" t="str">
            <v>-</v>
          </cell>
          <cell r="BM108" t="str">
            <v>20033</v>
          </cell>
          <cell r="BN108" t="str">
            <v>21037</v>
          </cell>
          <cell r="BO108" t="str">
            <v>-</v>
          </cell>
          <cell r="BP108" t="str">
            <v>-</v>
          </cell>
          <cell r="BQ108">
            <v>24999</v>
          </cell>
          <cell r="BR108" t="str">
            <v>-</v>
          </cell>
          <cell r="BS108" t="str">
            <v>26051</v>
          </cell>
          <cell r="BT108" t="str">
            <v>-</v>
          </cell>
          <cell r="BU108" t="str">
            <v>-</v>
          </cell>
          <cell r="BV108" t="str">
            <v>29057</v>
          </cell>
          <cell r="BW108" t="str">
            <v>30034</v>
          </cell>
          <cell r="BX108" t="str">
            <v>31036</v>
          </cell>
          <cell r="BY108" t="str">
            <v>32053</v>
          </cell>
          <cell r="CB108" t="str">
            <v>-</v>
          </cell>
          <cell r="CC108" t="str">
            <v>-</v>
          </cell>
          <cell r="CD108" t="str">
            <v>-</v>
          </cell>
          <cell r="CE108" t="str">
            <v>-</v>
          </cell>
          <cell r="CF108" t="str">
            <v>-</v>
          </cell>
          <cell r="CG108" t="str">
            <v>-</v>
          </cell>
          <cell r="CH108" t="str">
            <v>HUITIUPÁN</v>
          </cell>
          <cell r="CI108" t="str">
            <v>RIVA PALACIO</v>
          </cell>
          <cell r="CJ108" t="str">
            <v>-</v>
          </cell>
          <cell r="CK108" t="str">
            <v>-</v>
          </cell>
          <cell r="CL108" t="str">
            <v>-</v>
          </cell>
          <cell r="CM108" t="str">
            <v>MOCHITLÁN</v>
          </cell>
          <cell r="CN108" t="str">
            <v>LA MISIÓN</v>
          </cell>
          <cell r="CO108" t="str">
            <v>HUEJÚCAR</v>
          </cell>
          <cell r="CP108" t="str">
            <v>XALATLACO</v>
          </cell>
          <cell r="CQ108" t="str">
            <v>HUANIQUEO</v>
          </cell>
          <cell r="CR108" t="str">
            <v>-</v>
          </cell>
          <cell r="CS108" t="str">
            <v>-</v>
          </cell>
          <cell r="CT108" t="str">
            <v>-</v>
          </cell>
          <cell r="CU108" t="str">
            <v>GUADALUPE ETLA</v>
          </cell>
          <cell r="CV108" t="str">
            <v>COYOTEPEC</v>
          </cell>
          <cell r="CW108" t="str">
            <v>-</v>
          </cell>
          <cell r="CX108" t="str">
            <v>-</v>
          </cell>
          <cell r="CY108" t="str">
            <v>VILLA DE ARISTA</v>
          </cell>
          <cell r="CZ108" t="str">
            <v>-</v>
          </cell>
          <cell r="DA108" t="str">
            <v>ROSARIO</v>
          </cell>
          <cell r="DB108" t="str">
            <v>-</v>
          </cell>
          <cell r="DC108" t="str">
            <v>-</v>
          </cell>
          <cell r="DD108" t="str">
            <v>SANTA APOLONIA TEACALCO</v>
          </cell>
          <cell r="DE108" t="str">
            <v>CERRO AZUL</v>
          </cell>
          <cell r="DF108" t="str">
            <v>HOMÚN</v>
          </cell>
          <cell r="DG108" t="str">
            <v>VILLA GONZÁLEZ ORTEGA</v>
          </cell>
        </row>
        <row r="109">
          <cell r="AT109" t="str">
            <v>-</v>
          </cell>
          <cell r="AU109" t="str">
            <v>-</v>
          </cell>
          <cell r="AV109" t="str">
            <v>-</v>
          </cell>
          <cell r="AW109" t="str">
            <v>-</v>
          </cell>
          <cell r="AX109" t="str">
            <v>-</v>
          </cell>
          <cell r="AY109" t="str">
            <v>-</v>
          </cell>
          <cell r="AZ109" t="str">
            <v>7041</v>
          </cell>
          <cell r="BA109" t="str">
            <v>8056</v>
          </cell>
          <cell r="BB109" t="str">
            <v>-</v>
          </cell>
          <cell r="BC109" t="str">
            <v>-</v>
          </cell>
          <cell r="BD109" t="str">
            <v>-</v>
          </cell>
          <cell r="BE109" t="str">
            <v>12045</v>
          </cell>
          <cell r="BF109" t="str">
            <v>13042</v>
          </cell>
          <cell r="BG109" t="str">
            <v>14042</v>
          </cell>
          <cell r="BH109" t="str">
            <v>15044</v>
          </cell>
          <cell r="BI109" t="str">
            <v>16039</v>
          </cell>
          <cell r="BJ109" t="str">
            <v>-</v>
          </cell>
          <cell r="BK109" t="str">
            <v>-</v>
          </cell>
          <cell r="BL109" t="str">
            <v>-</v>
          </cell>
          <cell r="BM109" t="str">
            <v>20034</v>
          </cell>
          <cell r="BN109" t="str">
            <v>21038</v>
          </cell>
          <cell r="BO109" t="str">
            <v>-</v>
          </cell>
          <cell r="BP109" t="str">
            <v>-</v>
          </cell>
          <cell r="BQ109" t="str">
            <v>-</v>
          </cell>
          <cell r="BR109" t="str">
            <v>-</v>
          </cell>
          <cell r="BS109" t="str">
            <v>26052</v>
          </cell>
          <cell r="BT109" t="str">
            <v>-</v>
          </cell>
          <cell r="BU109" t="str">
            <v>-</v>
          </cell>
          <cell r="BV109" t="str">
            <v>29058</v>
          </cell>
          <cell r="BW109" t="str">
            <v>30035</v>
          </cell>
          <cell r="BX109" t="str">
            <v>31037</v>
          </cell>
          <cell r="BY109" t="str">
            <v>32058</v>
          </cell>
          <cell r="CB109" t="str">
            <v>-</v>
          </cell>
          <cell r="CC109" t="str">
            <v>-</v>
          </cell>
          <cell r="CD109" t="str">
            <v>-</v>
          </cell>
          <cell r="CE109" t="str">
            <v>-</v>
          </cell>
          <cell r="CF109" t="str">
            <v>-</v>
          </cell>
          <cell r="CG109" t="str">
            <v>-</v>
          </cell>
          <cell r="CH109" t="str">
            <v>LA INDEPENDENCIA</v>
          </cell>
          <cell r="CI109" t="str">
            <v>ROSARIO</v>
          </cell>
          <cell r="CJ109" t="str">
            <v>-</v>
          </cell>
          <cell r="CK109" t="str">
            <v>-</v>
          </cell>
          <cell r="CL109" t="str">
            <v>-</v>
          </cell>
          <cell r="CM109" t="str">
            <v>OLINALÁ</v>
          </cell>
          <cell r="CN109" t="str">
            <v>MOLANGO DE ESCAMILLA</v>
          </cell>
          <cell r="CO109" t="str">
            <v>HUEJUQUILLA EL ALTO</v>
          </cell>
          <cell r="CP109" t="str">
            <v>JALTENCO</v>
          </cell>
          <cell r="CQ109" t="str">
            <v>HUIRAMBA</v>
          </cell>
          <cell r="CR109" t="str">
            <v>-</v>
          </cell>
          <cell r="CS109" t="str">
            <v>-</v>
          </cell>
          <cell r="CT109" t="str">
            <v>-</v>
          </cell>
          <cell r="CU109" t="str">
            <v>GUADALUPE DE RAMÍREZ</v>
          </cell>
          <cell r="CV109" t="str">
            <v>CUAPIAXTLA DE MADERO</v>
          </cell>
          <cell r="CW109" t="str">
            <v>-</v>
          </cell>
          <cell r="CX109" t="str">
            <v>-</v>
          </cell>
          <cell r="CY109" t="str">
            <v>EL NARANJO</v>
          </cell>
          <cell r="CZ109" t="str">
            <v>-</v>
          </cell>
          <cell r="DA109" t="str">
            <v>SAHUARIPA</v>
          </cell>
          <cell r="DB109" t="str">
            <v>-</v>
          </cell>
          <cell r="DC109" t="str">
            <v>-</v>
          </cell>
          <cell r="DD109" t="str">
            <v>SANTA CATARINA AYOMETLA</v>
          </cell>
          <cell r="DE109" t="str">
            <v>CITLALTÉPETL</v>
          </cell>
          <cell r="DF109" t="str">
            <v>HUHÍ</v>
          </cell>
          <cell r="DG109" t="str">
            <v>SANTA MARÍA DE LA PAZ</v>
          </cell>
        </row>
        <row r="110">
          <cell r="AT110" t="str">
            <v>-</v>
          </cell>
          <cell r="AU110" t="str">
            <v>-</v>
          </cell>
          <cell r="AV110" t="str">
            <v>-</v>
          </cell>
          <cell r="AW110" t="str">
            <v>-</v>
          </cell>
          <cell r="AX110" t="str">
            <v>-</v>
          </cell>
          <cell r="AY110" t="str">
            <v>-</v>
          </cell>
          <cell r="AZ110" t="str">
            <v>7042</v>
          </cell>
          <cell r="BA110" t="str">
            <v>8057</v>
          </cell>
          <cell r="BB110" t="str">
            <v>-</v>
          </cell>
          <cell r="BC110" t="str">
            <v>-</v>
          </cell>
          <cell r="BD110" t="str">
            <v>-</v>
          </cell>
          <cell r="BE110" t="str">
            <v>12047</v>
          </cell>
          <cell r="BF110" t="str">
            <v>13043</v>
          </cell>
          <cell r="BG110" t="str">
            <v>14043</v>
          </cell>
          <cell r="BH110" t="str">
            <v>15045</v>
          </cell>
          <cell r="BI110" t="str">
            <v>16040</v>
          </cell>
          <cell r="BJ110" t="str">
            <v>-</v>
          </cell>
          <cell r="BK110" t="str">
            <v>-</v>
          </cell>
          <cell r="BL110" t="str">
            <v>-</v>
          </cell>
          <cell r="BM110" t="str">
            <v>20035</v>
          </cell>
          <cell r="BN110" t="str">
            <v>21039</v>
          </cell>
          <cell r="BO110" t="str">
            <v>-</v>
          </cell>
          <cell r="BP110" t="str">
            <v>-</v>
          </cell>
          <cell r="BQ110" t="str">
            <v>-</v>
          </cell>
          <cell r="BR110" t="str">
            <v>-</v>
          </cell>
          <cell r="BS110" t="str">
            <v>26053</v>
          </cell>
          <cell r="BT110" t="str">
            <v>-</v>
          </cell>
          <cell r="BU110" t="str">
            <v>-</v>
          </cell>
          <cell r="BV110" t="str">
            <v>29059</v>
          </cell>
          <cell r="BW110" t="str">
            <v>30036</v>
          </cell>
          <cell r="BX110" t="str">
            <v>31039</v>
          </cell>
          <cell r="BY110">
            <v>32999</v>
          </cell>
          <cell r="CB110" t="str">
            <v>-</v>
          </cell>
          <cell r="CC110" t="str">
            <v>-</v>
          </cell>
          <cell r="CD110" t="str">
            <v>-</v>
          </cell>
          <cell r="CE110" t="str">
            <v>-</v>
          </cell>
          <cell r="CF110" t="str">
            <v>-</v>
          </cell>
          <cell r="CG110" t="str">
            <v>-</v>
          </cell>
          <cell r="CH110" t="str">
            <v>IXHUATÁN</v>
          </cell>
          <cell r="CI110" t="str">
            <v>SAN FRANCISCO DE BORJA</v>
          </cell>
          <cell r="CJ110" t="str">
            <v>-</v>
          </cell>
          <cell r="CK110" t="str">
            <v>-</v>
          </cell>
          <cell r="CL110" t="str">
            <v>-</v>
          </cell>
          <cell r="CM110" t="str">
            <v>PEDRO ASCENCIO ALQUISIRAS</v>
          </cell>
          <cell r="CN110" t="str">
            <v>NICOLÁS FLORES</v>
          </cell>
          <cell r="CO110" t="str">
            <v>LA HUERTA</v>
          </cell>
          <cell r="CP110" t="str">
            <v>JILOTEPEC</v>
          </cell>
          <cell r="CQ110" t="str">
            <v>INDAPARAPEO</v>
          </cell>
          <cell r="CR110" t="str">
            <v>-</v>
          </cell>
          <cell r="CS110" t="str">
            <v>-</v>
          </cell>
          <cell r="CT110" t="str">
            <v>-</v>
          </cell>
          <cell r="CU110" t="str">
            <v>GUELATAO DE JUÁREZ</v>
          </cell>
          <cell r="CV110" t="str">
            <v>CUAUTEMPAN</v>
          </cell>
          <cell r="CW110" t="str">
            <v>-</v>
          </cell>
          <cell r="CX110" t="str">
            <v>-</v>
          </cell>
          <cell r="CY110" t="str">
            <v>NO IDENTIFICADO</v>
          </cell>
          <cell r="CZ110" t="str">
            <v>-</v>
          </cell>
          <cell r="DA110" t="str">
            <v>SAN FELIPE DE JESÚS</v>
          </cell>
          <cell r="DB110" t="str">
            <v>-</v>
          </cell>
          <cell r="DC110" t="str">
            <v>-</v>
          </cell>
          <cell r="DD110" t="str">
            <v>SANTA CRUZ QUILEHTLA</v>
          </cell>
          <cell r="DE110" t="str">
            <v>COACOATZINTLA</v>
          </cell>
          <cell r="DF110" t="str">
            <v>IXIL</v>
          </cell>
          <cell r="DG110" t="str">
            <v>NO IDENTIFICADO</v>
          </cell>
        </row>
        <row r="111">
          <cell r="AT111" t="str">
            <v>-</v>
          </cell>
          <cell r="AU111" t="str">
            <v>-</v>
          </cell>
          <cell r="AV111" t="str">
            <v>-</v>
          </cell>
          <cell r="AW111" t="str">
            <v>-</v>
          </cell>
          <cell r="AX111" t="str">
            <v>-</v>
          </cell>
          <cell r="AY111" t="str">
            <v>-</v>
          </cell>
          <cell r="AZ111" t="str">
            <v>7043</v>
          </cell>
          <cell r="BA111" t="str">
            <v>8058</v>
          </cell>
          <cell r="BB111" t="str">
            <v>-</v>
          </cell>
          <cell r="BC111" t="str">
            <v>-</v>
          </cell>
          <cell r="BD111" t="str">
            <v>-</v>
          </cell>
          <cell r="BE111" t="str">
            <v>12049</v>
          </cell>
          <cell r="BF111" t="str">
            <v>13044</v>
          </cell>
          <cell r="BG111" t="str">
            <v>14045</v>
          </cell>
          <cell r="BH111" t="str">
            <v>15046</v>
          </cell>
          <cell r="BI111" t="str">
            <v>16041</v>
          </cell>
          <cell r="BJ111" t="str">
            <v>-</v>
          </cell>
          <cell r="BK111" t="str">
            <v>-</v>
          </cell>
          <cell r="BL111" t="str">
            <v>-</v>
          </cell>
          <cell r="BM111" t="str">
            <v>20036</v>
          </cell>
          <cell r="BN111" t="str">
            <v>21040</v>
          </cell>
          <cell r="BO111" t="str">
            <v>-</v>
          </cell>
          <cell r="BP111" t="str">
            <v>-</v>
          </cell>
          <cell r="BQ111" t="str">
            <v>-</v>
          </cell>
          <cell r="BR111" t="str">
            <v>-</v>
          </cell>
          <cell r="BS111" t="str">
            <v>26054</v>
          </cell>
          <cell r="BT111" t="str">
            <v>-</v>
          </cell>
          <cell r="BU111" t="str">
            <v>-</v>
          </cell>
          <cell r="BV111" t="str">
            <v>29060</v>
          </cell>
          <cell r="BW111" t="str">
            <v>30037</v>
          </cell>
          <cell r="BX111" t="str">
            <v>31042</v>
          </cell>
          <cell r="BY111" t="str">
            <v>-</v>
          </cell>
          <cell r="CB111" t="str">
            <v>-</v>
          </cell>
          <cell r="CC111" t="str">
            <v>-</v>
          </cell>
          <cell r="CD111" t="str">
            <v>-</v>
          </cell>
          <cell r="CE111" t="str">
            <v>-</v>
          </cell>
          <cell r="CF111" t="str">
            <v>-</v>
          </cell>
          <cell r="CG111" t="str">
            <v>-</v>
          </cell>
          <cell r="CH111" t="str">
            <v>IXTACOMITÁN</v>
          </cell>
          <cell r="CI111" t="str">
            <v>SAN FRANCISCO DE CONCHOS</v>
          </cell>
          <cell r="CJ111" t="str">
            <v>-</v>
          </cell>
          <cell r="CK111" t="str">
            <v>-</v>
          </cell>
          <cell r="CL111" t="str">
            <v>-</v>
          </cell>
          <cell r="CM111" t="str">
            <v>PILCAYA</v>
          </cell>
          <cell r="CN111" t="str">
            <v>NOPALA DE VILLAGRÁN</v>
          </cell>
          <cell r="CO111" t="str">
            <v>IXTLAHUACÁN DEL RÍO</v>
          </cell>
          <cell r="CP111" t="str">
            <v>JILOTZINGO</v>
          </cell>
          <cell r="CQ111" t="str">
            <v>IRIMBO</v>
          </cell>
          <cell r="CR111" t="str">
            <v>-</v>
          </cell>
          <cell r="CS111" t="str">
            <v>-</v>
          </cell>
          <cell r="CT111" t="str">
            <v>-</v>
          </cell>
          <cell r="CU111" t="str">
            <v>GUEVEA DE HUMBOLDT</v>
          </cell>
          <cell r="CV111" t="str">
            <v>CUAUTINCHÁN</v>
          </cell>
          <cell r="CW111" t="str">
            <v>-</v>
          </cell>
          <cell r="CX111" t="str">
            <v>-</v>
          </cell>
          <cell r="CY111" t="str">
            <v>-</v>
          </cell>
          <cell r="CZ111" t="str">
            <v>-</v>
          </cell>
          <cell r="DA111" t="str">
            <v>SAN JAVIER</v>
          </cell>
          <cell r="DB111" t="str">
            <v>-</v>
          </cell>
          <cell r="DC111" t="str">
            <v>-</v>
          </cell>
          <cell r="DD111" t="str">
            <v>SANTA ISABEL XILOXOXTLA</v>
          </cell>
          <cell r="DE111" t="str">
            <v>COAHUITLÁN</v>
          </cell>
          <cell r="DF111" t="str">
            <v>KANTUNIL</v>
          </cell>
          <cell r="DG111" t="str">
            <v>-</v>
          </cell>
        </row>
        <row r="112">
          <cell r="AT112" t="str">
            <v>-</v>
          </cell>
          <cell r="AU112" t="str">
            <v>-</v>
          </cell>
          <cell r="AV112" t="str">
            <v>-</v>
          </cell>
          <cell r="AW112" t="str">
            <v>-</v>
          </cell>
          <cell r="AX112" t="str">
            <v>-</v>
          </cell>
          <cell r="AY112" t="str">
            <v>-</v>
          </cell>
          <cell r="AZ112" t="str">
            <v>7044</v>
          </cell>
          <cell r="BA112" t="str">
            <v>8059</v>
          </cell>
          <cell r="BB112" t="str">
            <v>-</v>
          </cell>
          <cell r="BC112" t="str">
            <v>-</v>
          </cell>
          <cell r="BD112" t="str">
            <v>-</v>
          </cell>
          <cell r="BE112" t="str">
            <v>12054</v>
          </cell>
          <cell r="BF112" t="str">
            <v>13045</v>
          </cell>
          <cell r="BG112" t="str">
            <v>14046</v>
          </cell>
          <cell r="BH112" t="str">
            <v>15047</v>
          </cell>
          <cell r="BI112" t="str">
            <v>16042</v>
          </cell>
          <cell r="BJ112" t="str">
            <v>-</v>
          </cell>
          <cell r="BK112" t="str">
            <v>-</v>
          </cell>
          <cell r="BL112" t="str">
            <v>-</v>
          </cell>
          <cell r="BM112" t="str">
            <v>20037</v>
          </cell>
          <cell r="BN112" t="str">
            <v>21042</v>
          </cell>
          <cell r="BO112" t="str">
            <v>-</v>
          </cell>
          <cell r="BP112" t="str">
            <v>-</v>
          </cell>
          <cell r="BQ112" t="str">
            <v>-</v>
          </cell>
          <cell r="BR112" t="str">
            <v>-</v>
          </cell>
          <cell r="BS112" t="str">
            <v>26056</v>
          </cell>
          <cell r="BT112" t="str">
            <v>-</v>
          </cell>
          <cell r="BU112" t="str">
            <v>-</v>
          </cell>
          <cell r="BV112">
            <v>29999</v>
          </cell>
          <cell r="BW112" t="str">
            <v>30040</v>
          </cell>
          <cell r="BX112" t="str">
            <v>31043</v>
          </cell>
          <cell r="BY112" t="str">
            <v>-</v>
          </cell>
          <cell r="CB112" t="str">
            <v>-</v>
          </cell>
          <cell r="CC112" t="str">
            <v>-</v>
          </cell>
          <cell r="CD112" t="str">
            <v>-</v>
          </cell>
          <cell r="CE112" t="str">
            <v>-</v>
          </cell>
          <cell r="CF112" t="str">
            <v>-</v>
          </cell>
          <cell r="CG112" t="str">
            <v>-</v>
          </cell>
          <cell r="CH112" t="str">
            <v>IXTAPA</v>
          </cell>
          <cell r="CI112" t="str">
            <v>SAN FRANCISCO DEL ORO</v>
          </cell>
          <cell r="CJ112" t="str">
            <v>-</v>
          </cell>
          <cell r="CK112" t="str">
            <v>-</v>
          </cell>
          <cell r="CL112" t="str">
            <v>-</v>
          </cell>
          <cell r="CM112" t="str">
            <v>SAN MIGUEL TOTOLAPAN</v>
          </cell>
          <cell r="CN112" t="str">
            <v>OMITLÁN DE JUÁREZ</v>
          </cell>
          <cell r="CO112" t="str">
            <v>JALOSTOTITLÁN</v>
          </cell>
          <cell r="CP112" t="str">
            <v>JIQUIPILCO</v>
          </cell>
          <cell r="CQ112" t="str">
            <v>IXTLÁN</v>
          </cell>
          <cell r="CR112" t="str">
            <v>-</v>
          </cell>
          <cell r="CS112" t="str">
            <v>-</v>
          </cell>
          <cell r="CT112" t="str">
            <v>-</v>
          </cell>
          <cell r="CU112" t="str">
            <v>MESONES HIDALGO</v>
          </cell>
          <cell r="CV112" t="str">
            <v>CUAYUCA DE ANDRADE</v>
          </cell>
          <cell r="CW112" t="str">
            <v>-</v>
          </cell>
          <cell r="CX112" t="str">
            <v>-</v>
          </cell>
          <cell r="CY112" t="str">
            <v>-</v>
          </cell>
          <cell r="CZ112" t="str">
            <v>-</v>
          </cell>
          <cell r="DA112" t="str">
            <v>SAN MIGUEL DE HORCASITAS</v>
          </cell>
          <cell r="DB112" t="str">
            <v>-</v>
          </cell>
          <cell r="DC112" t="str">
            <v>-</v>
          </cell>
          <cell r="DD112" t="str">
            <v>NO IDENTIFICADO</v>
          </cell>
          <cell r="DE112" t="str">
            <v>COATZINTLA</v>
          </cell>
          <cell r="DF112" t="str">
            <v>KAUA</v>
          </cell>
          <cell r="DG112" t="str">
            <v>-</v>
          </cell>
        </row>
        <row r="113">
          <cell r="AT113" t="str">
            <v>-</v>
          </cell>
          <cell r="AU113" t="str">
            <v>-</v>
          </cell>
          <cell r="AV113" t="str">
            <v>-</v>
          </cell>
          <cell r="AW113" t="str">
            <v>-</v>
          </cell>
          <cell r="AX113" t="str">
            <v>-</v>
          </cell>
          <cell r="AY113" t="str">
            <v>-</v>
          </cell>
          <cell r="AZ113" t="str">
            <v>7045</v>
          </cell>
          <cell r="BA113" t="str">
            <v>8060</v>
          </cell>
          <cell r="BB113" t="str">
            <v>-</v>
          </cell>
          <cell r="BC113" t="str">
            <v>-</v>
          </cell>
          <cell r="BD113" t="str">
            <v>-</v>
          </cell>
          <cell r="BE113" t="str">
            <v>12059</v>
          </cell>
          <cell r="BF113" t="str">
            <v>13047</v>
          </cell>
          <cell r="BG113" t="str">
            <v>14047</v>
          </cell>
          <cell r="BH113" t="str">
            <v>15048</v>
          </cell>
          <cell r="BI113" t="str">
            <v>16044</v>
          </cell>
          <cell r="BJ113" t="str">
            <v>-</v>
          </cell>
          <cell r="BK113" t="str">
            <v>-</v>
          </cell>
          <cell r="BL113" t="str">
            <v>-</v>
          </cell>
          <cell r="BM113" t="str">
            <v>20038</v>
          </cell>
          <cell r="BN113" t="str">
            <v>21044</v>
          </cell>
          <cell r="BO113" t="str">
            <v>-</v>
          </cell>
          <cell r="BP113" t="str">
            <v>-</v>
          </cell>
          <cell r="BQ113" t="str">
            <v>-</v>
          </cell>
          <cell r="BR113" t="str">
            <v>-</v>
          </cell>
          <cell r="BS113" t="str">
            <v>26057</v>
          </cell>
          <cell r="BT113" t="str">
            <v>-</v>
          </cell>
          <cell r="BU113" t="str">
            <v>-</v>
          </cell>
          <cell r="BV113" t="str">
            <v>-</v>
          </cell>
          <cell r="BW113" t="str">
            <v>30041</v>
          </cell>
          <cell r="BX113" t="str">
            <v>31044</v>
          </cell>
          <cell r="BY113" t="str">
            <v>-</v>
          </cell>
          <cell r="CB113" t="str">
            <v>-</v>
          </cell>
          <cell r="CC113" t="str">
            <v>-</v>
          </cell>
          <cell r="CD113" t="str">
            <v>-</v>
          </cell>
          <cell r="CE113" t="str">
            <v>-</v>
          </cell>
          <cell r="CF113" t="str">
            <v>-</v>
          </cell>
          <cell r="CG113" t="str">
            <v>-</v>
          </cell>
          <cell r="CH113" t="str">
            <v>IXTAPANGAJOYA</v>
          </cell>
          <cell r="CI113" t="str">
            <v>SANTA BÁRBARA</v>
          </cell>
          <cell r="CJ113" t="str">
            <v>-</v>
          </cell>
          <cell r="CK113" t="str">
            <v>-</v>
          </cell>
          <cell r="CL113" t="str">
            <v>-</v>
          </cell>
          <cell r="CM113" t="str">
            <v>TEPECOACUILCO DE TRUJANO</v>
          </cell>
          <cell r="CN113" t="str">
            <v>PACULA</v>
          </cell>
          <cell r="CO113" t="str">
            <v>JAMAY</v>
          </cell>
          <cell r="CP113" t="str">
            <v>JOCOTITLÁN</v>
          </cell>
          <cell r="CQ113" t="str">
            <v>JIMÉNEZ</v>
          </cell>
          <cell r="CR113" t="str">
            <v>-</v>
          </cell>
          <cell r="CS113" t="str">
            <v>-</v>
          </cell>
          <cell r="CT113" t="str">
            <v>-</v>
          </cell>
          <cell r="CU113" t="str">
            <v>VILLA HIDALGO</v>
          </cell>
          <cell r="CV113" t="str">
            <v>CUYOACO</v>
          </cell>
          <cell r="CW113" t="str">
            <v>-</v>
          </cell>
          <cell r="CX113" t="str">
            <v>-</v>
          </cell>
          <cell r="CY113" t="str">
            <v>-</v>
          </cell>
          <cell r="CZ113" t="str">
            <v>-</v>
          </cell>
          <cell r="DA113" t="str">
            <v>SAN PEDRO DE LA CUEVA</v>
          </cell>
          <cell r="DB113" t="str">
            <v>-</v>
          </cell>
          <cell r="DC113" t="str">
            <v>-</v>
          </cell>
          <cell r="DD113" t="str">
            <v>-</v>
          </cell>
          <cell r="DE113" t="str">
            <v>COETZALA</v>
          </cell>
          <cell r="DF113" t="str">
            <v>KINCHIL</v>
          </cell>
          <cell r="DG113" t="str">
            <v>-</v>
          </cell>
        </row>
        <row r="114">
          <cell r="AT114" t="str">
            <v>-</v>
          </cell>
          <cell r="AU114" t="str">
            <v>-</v>
          </cell>
          <cell r="AV114" t="str">
            <v>-</v>
          </cell>
          <cell r="AW114" t="str">
            <v>-</v>
          </cell>
          <cell r="AX114" t="str">
            <v>-</v>
          </cell>
          <cell r="AY114" t="str">
            <v>-</v>
          </cell>
          <cell r="AZ114" t="str">
            <v>7046</v>
          </cell>
          <cell r="BA114" t="str">
            <v>8061</v>
          </cell>
          <cell r="BB114" t="str">
            <v>-</v>
          </cell>
          <cell r="BC114" t="str">
            <v>-</v>
          </cell>
          <cell r="BD114" t="str">
            <v>-</v>
          </cell>
          <cell r="BE114" t="str">
            <v>12060</v>
          </cell>
          <cell r="BF114" t="str">
            <v>13049</v>
          </cell>
          <cell r="BG114" t="str">
            <v>14048</v>
          </cell>
          <cell r="BH114" t="str">
            <v>15049</v>
          </cell>
          <cell r="BI114" t="str">
            <v>16045</v>
          </cell>
          <cell r="BJ114" t="str">
            <v>-</v>
          </cell>
          <cell r="BK114" t="str">
            <v>-</v>
          </cell>
          <cell r="BL114" t="str">
            <v>-</v>
          </cell>
          <cell r="BM114" t="str">
            <v>20040</v>
          </cell>
          <cell r="BN114" t="str">
            <v>21045</v>
          </cell>
          <cell r="BO114" t="str">
            <v>-</v>
          </cell>
          <cell r="BP114" t="str">
            <v>-</v>
          </cell>
          <cell r="BQ114" t="str">
            <v>-</v>
          </cell>
          <cell r="BR114" t="str">
            <v>-</v>
          </cell>
          <cell r="BS114" t="str">
            <v>26059</v>
          </cell>
          <cell r="BT114" t="str">
            <v>-</v>
          </cell>
          <cell r="BU114" t="str">
            <v>-</v>
          </cell>
          <cell r="BV114" t="str">
            <v>-</v>
          </cell>
          <cell r="BW114" t="str">
            <v>30042</v>
          </cell>
          <cell r="BX114" t="str">
            <v>31045</v>
          </cell>
          <cell r="BY114" t="str">
            <v>-</v>
          </cell>
          <cell r="CB114" t="str">
            <v>-</v>
          </cell>
          <cell r="CC114" t="str">
            <v>-</v>
          </cell>
          <cell r="CD114" t="str">
            <v>-</v>
          </cell>
          <cell r="CE114" t="str">
            <v>-</v>
          </cell>
          <cell r="CF114" t="str">
            <v>-</v>
          </cell>
          <cell r="CG114" t="str">
            <v>-</v>
          </cell>
          <cell r="CH114" t="str">
            <v>JIQUIPILAS</v>
          </cell>
          <cell r="CI114" t="str">
            <v>SATEVÓ</v>
          </cell>
          <cell r="CJ114" t="str">
            <v>-</v>
          </cell>
          <cell r="CK114" t="str">
            <v>-</v>
          </cell>
          <cell r="CL114" t="str">
            <v>-</v>
          </cell>
          <cell r="CM114" t="str">
            <v>TETIPAC</v>
          </cell>
          <cell r="CN114" t="str">
            <v>PISAFLORES</v>
          </cell>
          <cell r="CO114" t="str">
            <v>JESÚS MARÍA</v>
          </cell>
          <cell r="CP114" t="str">
            <v>JOQUICINGO</v>
          </cell>
          <cell r="CQ114" t="str">
            <v>JIQUILPAN</v>
          </cell>
          <cell r="CR114" t="str">
            <v>-</v>
          </cell>
          <cell r="CS114" t="str">
            <v>-</v>
          </cell>
          <cell r="CT114" t="str">
            <v>-</v>
          </cell>
          <cell r="CU114" t="str">
            <v>HUAUTEPEC</v>
          </cell>
          <cell r="CV114" t="str">
            <v>CHALCHICOMULA DE SESMA</v>
          </cell>
          <cell r="CW114" t="str">
            <v>-</v>
          </cell>
          <cell r="CX114" t="str">
            <v>-</v>
          </cell>
          <cell r="CY114" t="str">
            <v>-</v>
          </cell>
          <cell r="CZ114" t="str">
            <v>-</v>
          </cell>
          <cell r="DA114" t="str">
            <v>SANTA CRUZ</v>
          </cell>
          <cell r="DB114" t="str">
            <v>-</v>
          </cell>
          <cell r="DC114" t="str">
            <v>-</v>
          </cell>
          <cell r="DD114" t="str">
            <v>-</v>
          </cell>
          <cell r="DE114" t="str">
            <v>COLIPA</v>
          </cell>
          <cell r="DF114" t="str">
            <v>KOPOMÁ</v>
          </cell>
          <cell r="DG114" t="str">
            <v>-</v>
          </cell>
        </row>
        <row r="115">
          <cell r="AT115" t="str">
            <v>-</v>
          </cell>
          <cell r="AU115" t="str">
            <v>-</v>
          </cell>
          <cell r="AV115" t="str">
            <v>-</v>
          </cell>
          <cell r="AW115" t="str">
            <v>-</v>
          </cell>
          <cell r="AX115" t="str">
            <v>-</v>
          </cell>
          <cell r="AY115" t="str">
            <v>-</v>
          </cell>
          <cell r="AZ115" t="str">
            <v>7047</v>
          </cell>
          <cell r="BA115" t="str">
            <v>8063</v>
          </cell>
          <cell r="BB115" t="str">
            <v>-</v>
          </cell>
          <cell r="BC115" t="str">
            <v>-</v>
          </cell>
          <cell r="BD115" t="str">
            <v>-</v>
          </cell>
          <cell r="BE115" t="str">
            <v>12062</v>
          </cell>
          <cell r="BF115" t="str">
            <v>13050</v>
          </cell>
          <cell r="BG115" t="str">
            <v>14049</v>
          </cell>
          <cell r="BH115" t="str">
            <v>15050</v>
          </cell>
          <cell r="BI115" t="str">
            <v>16046</v>
          </cell>
          <cell r="BJ115" t="str">
            <v>-</v>
          </cell>
          <cell r="BK115" t="str">
            <v>-</v>
          </cell>
          <cell r="BL115" t="str">
            <v>-</v>
          </cell>
          <cell r="BM115" t="str">
            <v>20042</v>
          </cell>
          <cell r="BN115" t="str">
            <v>21046</v>
          </cell>
          <cell r="BO115" t="str">
            <v>-</v>
          </cell>
          <cell r="BP115" t="str">
            <v>-</v>
          </cell>
          <cell r="BQ115" t="str">
            <v>-</v>
          </cell>
          <cell r="BR115" t="str">
            <v>-</v>
          </cell>
          <cell r="BS115" t="str">
            <v>26060</v>
          </cell>
          <cell r="BT115" t="str">
            <v>-</v>
          </cell>
          <cell r="BU115" t="str">
            <v>-</v>
          </cell>
          <cell r="BV115" t="str">
            <v>-</v>
          </cell>
          <cell r="BW115" t="str">
            <v>30043</v>
          </cell>
          <cell r="BX115" t="str">
            <v>31046</v>
          </cell>
          <cell r="BY115" t="str">
            <v>-</v>
          </cell>
          <cell r="CB115" t="str">
            <v>-</v>
          </cell>
          <cell r="CC115" t="str">
            <v>-</v>
          </cell>
          <cell r="CD115" t="str">
            <v>-</v>
          </cell>
          <cell r="CE115" t="str">
            <v>-</v>
          </cell>
          <cell r="CF115" t="str">
            <v>-</v>
          </cell>
          <cell r="CG115" t="str">
            <v>-</v>
          </cell>
          <cell r="CH115" t="str">
            <v>JITOTOL</v>
          </cell>
          <cell r="CI115" t="str">
            <v>TEMÓSACHI</v>
          </cell>
          <cell r="CJ115" t="str">
            <v>-</v>
          </cell>
          <cell r="CK115" t="str">
            <v>-</v>
          </cell>
          <cell r="CL115" t="str">
            <v>-</v>
          </cell>
          <cell r="CM115" t="str">
            <v>TLACOACHISTLAHUACA</v>
          </cell>
          <cell r="CN115" t="str">
            <v>PROGRESO DE OBREGÓN</v>
          </cell>
          <cell r="CO115" t="str">
            <v>JILOTLÁN DE LOS DOLORES</v>
          </cell>
          <cell r="CP115" t="str">
            <v>JUCHITEPEC</v>
          </cell>
          <cell r="CQ115" t="str">
            <v>JUÁREZ</v>
          </cell>
          <cell r="CR115" t="str">
            <v>-</v>
          </cell>
          <cell r="CS115" t="str">
            <v>-</v>
          </cell>
          <cell r="CT115" t="str">
            <v>-</v>
          </cell>
          <cell r="CU115" t="str">
            <v>IXTLÁN DE JUÁREZ</v>
          </cell>
          <cell r="CV115" t="str">
            <v>CHAPULCO</v>
          </cell>
          <cell r="CW115" t="str">
            <v>-</v>
          </cell>
          <cell r="CX115" t="str">
            <v>-</v>
          </cell>
          <cell r="CY115" t="str">
            <v>-</v>
          </cell>
          <cell r="CZ115" t="str">
            <v>-</v>
          </cell>
          <cell r="DA115" t="str">
            <v>SÁRIC</v>
          </cell>
          <cell r="DB115" t="str">
            <v>-</v>
          </cell>
          <cell r="DC115" t="str">
            <v>-</v>
          </cell>
          <cell r="DD115" t="str">
            <v>-</v>
          </cell>
          <cell r="DE115" t="str">
            <v>COMAPA</v>
          </cell>
          <cell r="DF115" t="str">
            <v>MAMA</v>
          </cell>
          <cell r="DG115" t="str">
            <v>-</v>
          </cell>
        </row>
        <row r="116">
          <cell r="AT116" t="str">
            <v>-</v>
          </cell>
          <cell r="AU116" t="str">
            <v>-</v>
          </cell>
          <cell r="AV116" t="str">
            <v>-</v>
          </cell>
          <cell r="AW116" t="str">
            <v>-</v>
          </cell>
          <cell r="AX116" t="str">
            <v>-</v>
          </cell>
          <cell r="AY116" t="str">
            <v>-</v>
          </cell>
          <cell r="AZ116" t="str">
            <v>7048</v>
          </cell>
          <cell r="BA116" t="str">
            <v>8064</v>
          </cell>
          <cell r="BB116" t="str">
            <v>-</v>
          </cell>
          <cell r="BC116" t="str">
            <v>-</v>
          </cell>
          <cell r="BD116" t="str">
            <v>-</v>
          </cell>
          <cell r="BE116" t="str">
            <v>12063</v>
          </cell>
          <cell r="BF116" t="str">
            <v>13052</v>
          </cell>
          <cell r="BG116" t="str">
            <v>14051</v>
          </cell>
          <cell r="BH116" t="str">
            <v>15051</v>
          </cell>
          <cell r="BI116" t="str">
            <v>16047</v>
          </cell>
          <cell r="BJ116" t="str">
            <v>-</v>
          </cell>
          <cell r="BK116" t="str">
            <v>-</v>
          </cell>
          <cell r="BL116" t="str">
            <v>-</v>
          </cell>
          <cell r="BM116" t="str">
            <v>20045</v>
          </cell>
          <cell r="BN116" t="str">
            <v>21047</v>
          </cell>
          <cell r="BO116" t="str">
            <v>-</v>
          </cell>
          <cell r="BP116" t="str">
            <v>-</v>
          </cell>
          <cell r="BQ116" t="str">
            <v>-</v>
          </cell>
          <cell r="BR116" t="str">
            <v>-</v>
          </cell>
          <cell r="BS116" t="str">
            <v>26061</v>
          </cell>
          <cell r="BT116" t="str">
            <v>-</v>
          </cell>
          <cell r="BU116" t="str">
            <v>-</v>
          </cell>
          <cell r="BV116" t="str">
            <v>-</v>
          </cell>
          <cell r="BW116" t="str">
            <v>30045</v>
          </cell>
          <cell r="BX116" t="str">
            <v>31047</v>
          </cell>
          <cell r="BY116" t="str">
            <v>-</v>
          </cell>
          <cell r="CB116" t="str">
            <v>-</v>
          </cell>
          <cell r="CC116" t="str">
            <v>-</v>
          </cell>
          <cell r="CD116" t="str">
            <v>-</v>
          </cell>
          <cell r="CE116" t="str">
            <v>-</v>
          </cell>
          <cell r="CF116" t="str">
            <v>-</v>
          </cell>
          <cell r="CG116" t="str">
            <v>-</v>
          </cell>
          <cell r="CH116" t="str">
            <v>JUÁREZ</v>
          </cell>
          <cell r="CI116" t="str">
            <v>EL TULE</v>
          </cell>
          <cell r="CJ116" t="str">
            <v>-</v>
          </cell>
          <cell r="CK116" t="str">
            <v>-</v>
          </cell>
          <cell r="CL116" t="str">
            <v>-</v>
          </cell>
          <cell r="CM116" t="str">
            <v>TLACOAPA</v>
          </cell>
          <cell r="CN116" t="str">
            <v>SAN AGUSTÍN TLAXIACA</v>
          </cell>
          <cell r="CO116" t="str">
            <v>JUANACATLÁN</v>
          </cell>
          <cell r="CP116" t="str">
            <v>LERMA</v>
          </cell>
          <cell r="CQ116" t="str">
            <v>JUNGAPEO</v>
          </cell>
          <cell r="CR116" t="str">
            <v>-</v>
          </cell>
          <cell r="CS116" t="str">
            <v>-</v>
          </cell>
          <cell r="CT116" t="str">
            <v>-</v>
          </cell>
          <cell r="CU116" t="str">
            <v>MAGDALENA APASCO</v>
          </cell>
          <cell r="CV116" t="str">
            <v>CHIAUTLA</v>
          </cell>
          <cell r="CW116" t="str">
            <v>-</v>
          </cell>
          <cell r="CX116" t="str">
            <v>-</v>
          </cell>
          <cell r="CY116" t="str">
            <v>-</v>
          </cell>
          <cell r="CZ116" t="str">
            <v>-</v>
          </cell>
          <cell r="DA116" t="str">
            <v>SOYOPA</v>
          </cell>
          <cell r="DB116" t="str">
            <v>-</v>
          </cell>
          <cell r="DC116" t="str">
            <v>-</v>
          </cell>
          <cell r="DD116" t="str">
            <v>-</v>
          </cell>
          <cell r="DE116" t="str">
            <v>COSAMALOAPAN DE CARPIO</v>
          </cell>
          <cell r="DF116" t="str">
            <v>MANÍ</v>
          </cell>
          <cell r="DG116" t="str">
            <v>-</v>
          </cell>
        </row>
        <row r="117">
          <cell r="AT117" t="str">
            <v>-</v>
          </cell>
          <cell r="AU117" t="str">
            <v>-</v>
          </cell>
          <cell r="AV117" t="str">
            <v>-</v>
          </cell>
          <cell r="AW117" t="str">
            <v>-</v>
          </cell>
          <cell r="AX117" t="str">
            <v>-</v>
          </cell>
          <cell r="AY117" t="str">
            <v>-</v>
          </cell>
          <cell r="AZ117" t="str">
            <v>7049</v>
          </cell>
          <cell r="BA117" t="str">
            <v>8066</v>
          </cell>
          <cell r="BB117" t="str">
            <v>-</v>
          </cell>
          <cell r="BC117" t="str">
            <v>-</v>
          </cell>
          <cell r="BD117" t="str">
            <v>-</v>
          </cell>
          <cell r="BE117" t="str">
            <v>12064</v>
          </cell>
          <cell r="BF117" t="str">
            <v>13053</v>
          </cell>
          <cell r="BG117" t="str">
            <v>14052</v>
          </cell>
          <cell r="BH117" t="str">
            <v>15052</v>
          </cell>
          <cell r="BI117" t="str">
            <v>16048</v>
          </cell>
          <cell r="BJ117" t="str">
            <v>-</v>
          </cell>
          <cell r="BK117" t="str">
            <v>-</v>
          </cell>
          <cell r="BL117" t="str">
            <v>-</v>
          </cell>
          <cell r="BM117" t="str">
            <v>20046</v>
          </cell>
          <cell r="BN117" t="str">
            <v>21048</v>
          </cell>
          <cell r="BO117" t="str">
            <v>-</v>
          </cell>
          <cell r="BP117" t="str">
            <v>-</v>
          </cell>
          <cell r="BQ117" t="str">
            <v>-</v>
          </cell>
          <cell r="BR117" t="str">
            <v>-</v>
          </cell>
          <cell r="BS117" t="str">
            <v>26062</v>
          </cell>
          <cell r="BT117" t="str">
            <v>-</v>
          </cell>
          <cell r="BU117" t="str">
            <v>-</v>
          </cell>
          <cell r="BV117" t="str">
            <v>-</v>
          </cell>
          <cell r="BW117" t="str">
            <v>30046</v>
          </cell>
          <cell r="BX117" t="str">
            <v>31049</v>
          </cell>
          <cell r="BY117" t="str">
            <v>-</v>
          </cell>
          <cell r="CB117" t="str">
            <v>-</v>
          </cell>
          <cell r="CC117" t="str">
            <v>-</v>
          </cell>
          <cell r="CD117" t="str">
            <v>-</v>
          </cell>
          <cell r="CE117" t="str">
            <v>-</v>
          </cell>
          <cell r="CF117" t="str">
            <v>-</v>
          </cell>
          <cell r="CG117" t="str">
            <v>-</v>
          </cell>
          <cell r="CH117" t="str">
            <v>LARRÁINZAR</v>
          </cell>
          <cell r="CI117" t="str">
            <v>URUACHI</v>
          </cell>
          <cell r="CJ117" t="str">
            <v>-</v>
          </cell>
          <cell r="CK117" t="str">
            <v>-</v>
          </cell>
          <cell r="CL117" t="str">
            <v>-</v>
          </cell>
          <cell r="CM117" t="str">
            <v>TLALCHAPA</v>
          </cell>
          <cell r="CN117" t="str">
            <v>SAN BARTOLO TUTOTEPEC</v>
          </cell>
          <cell r="CO117" t="str">
            <v>JUCHITLÁN</v>
          </cell>
          <cell r="CP117" t="str">
            <v>MALINALCO</v>
          </cell>
          <cell r="CQ117" t="str">
            <v>LAGUNILLAS</v>
          </cell>
          <cell r="CR117" t="str">
            <v>-</v>
          </cell>
          <cell r="CS117" t="str">
            <v>-</v>
          </cell>
          <cell r="CT117" t="str">
            <v>-</v>
          </cell>
          <cell r="CU117" t="str">
            <v>MAGDALENA JALTEPEC</v>
          </cell>
          <cell r="CV117" t="str">
            <v>CHIAUTZINGO</v>
          </cell>
          <cell r="CW117" t="str">
            <v>-</v>
          </cell>
          <cell r="CX117" t="str">
            <v>-</v>
          </cell>
          <cell r="CY117" t="str">
            <v>-</v>
          </cell>
          <cell r="CZ117" t="str">
            <v>-</v>
          </cell>
          <cell r="DA117" t="str">
            <v>SUAQUI GRANDE</v>
          </cell>
          <cell r="DB117" t="str">
            <v>-</v>
          </cell>
          <cell r="DC117" t="str">
            <v>-</v>
          </cell>
          <cell r="DD117" t="str">
            <v>-</v>
          </cell>
          <cell r="DE117" t="str">
            <v>COSAUTLÁN DE CARVAJAL</v>
          </cell>
          <cell r="DF117" t="str">
            <v>MAYAPÁN</v>
          </cell>
          <cell r="DG117" t="str">
            <v>-</v>
          </cell>
        </row>
        <row r="118">
          <cell r="AT118" t="str">
            <v>-</v>
          </cell>
          <cell r="AU118" t="str">
            <v>-</v>
          </cell>
          <cell r="AV118" t="str">
            <v>-</v>
          </cell>
          <cell r="AW118" t="str">
            <v>-</v>
          </cell>
          <cell r="AX118" t="str">
            <v>-</v>
          </cell>
          <cell r="AY118" t="str">
            <v>-</v>
          </cell>
          <cell r="AZ118" t="str">
            <v>7050</v>
          </cell>
          <cell r="BA118" t="str">
            <v>8067</v>
          </cell>
          <cell r="BB118" t="str">
            <v>-</v>
          </cell>
          <cell r="BC118" t="str">
            <v>-</v>
          </cell>
          <cell r="BD118" t="str">
            <v>-</v>
          </cell>
          <cell r="BE118" t="str">
            <v>12065</v>
          </cell>
          <cell r="BF118" t="str">
            <v>13055</v>
          </cell>
          <cell r="BG118" t="str">
            <v>14054</v>
          </cell>
          <cell r="BH118" t="str">
            <v>15053</v>
          </cell>
          <cell r="BI118" t="str">
            <v>16049</v>
          </cell>
          <cell r="BJ118" t="str">
            <v>-</v>
          </cell>
          <cell r="BK118" t="str">
            <v>-</v>
          </cell>
          <cell r="BL118" t="str">
            <v>-</v>
          </cell>
          <cell r="BM118" t="str">
            <v>20047</v>
          </cell>
          <cell r="BN118" t="str">
            <v>21049</v>
          </cell>
          <cell r="BO118" t="str">
            <v>-</v>
          </cell>
          <cell r="BP118" t="str">
            <v>-</v>
          </cell>
          <cell r="BQ118" t="str">
            <v>-</v>
          </cell>
          <cell r="BR118" t="str">
            <v>-</v>
          </cell>
          <cell r="BS118" t="str">
            <v>26063</v>
          </cell>
          <cell r="BT118" t="str">
            <v>-</v>
          </cell>
          <cell r="BU118" t="str">
            <v>-</v>
          </cell>
          <cell r="BV118" t="str">
            <v>-</v>
          </cell>
          <cell r="BW118" t="str">
            <v>30047</v>
          </cell>
          <cell r="BX118" t="str">
            <v>31051</v>
          </cell>
          <cell r="BY118" t="str">
            <v>-</v>
          </cell>
          <cell r="CB118" t="str">
            <v>-</v>
          </cell>
          <cell r="CC118" t="str">
            <v>-</v>
          </cell>
          <cell r="CD118" t="str">
            <v>-</v>
          </cell>
          <cell r="CE118" t="str">
            <v>-</v>
          </cell>
          <cell r="CF118" t="str">
            <v>-</v>
          </cell>
          <cell r="CG118" t="str">
            <v>-</v>
          </cell>
          <cell r="CH118" t="str">
            <v>LA LIBERTAD</v>
          </cell>
          <cell r="CI118" t="str">
            <v>VALLE DE ZARAGOZA</v>
          </cell>
          <cell r="CJ118" t="str">
            <v>-</v>
          </cell>
          <cell r="CK118" t="str">
            <v>-</v>
          </cell>
          <cell r="CL118" t="str">
            <v>-</v>
          </cell>
          <cell r="CM118" t="str">
            <v>TLALIXTAQUILLA DE MALDONADO</v>
          </cell>
          <cell r="CN118" t="str">
            <v>SANTIAGO DE ANAYA</v>
          </cell>
          <cell r="CO118" t="str">
            <v>EL LIMÓN</v>
          </cell>
          <cell r="CP118" t="str">
            <v>MELCHOR OCAMPO</v>
          </cell>
          <cell r="CQ118" t="str">
            <v>MADERO</v>
          </cell>
          <cell r="CR118" t="str">
            <v>-</v>
          </cell>
          <cell r="CS118" t="str">
            <v>-</v>
          </cell>
          <cell r="CT118" t="str">
            <v>-</v>
          </cell>
          <cell r="CU118" t="str">
            <v>SANTA MAGDALENA JICOTLÁN</v>
          </cell>
          <cell r="CV118" t="str">
            <v>CHICONCUAUTLA</v>
          </cell>
          <cell r="CW118" t="str">
            <v>-</v>
          </cell>
          <cell r="CX118" t="str">
            <v>-</v>
          </cell>
          <cell r="CY118" t="str">
            <v>-</v>
          </cell>
          <cell r="CZ118" t="str">
            <v>-</v>
          </cell>
          <cell r="DA118" t="str">
            <v>TEPACHE</v>
          </cell>
          <cell r="DB118" t="str">
            <v>-</v>
          </cell>
          <cell r="DC118" t="str">
            <v>-</v>
          </cell>
          <cell r="DD118" t="str">
            <v>-</v>
          </cell>
          <cell r="DE118" t="str">
            <v>COSCOMATEPEC</v>
          </cell>
          <cell r="DF118" t="str">
            <v>MOCOCHÁ</v>
          </cell>
          <cell r="DG118" t="str">
            <v>-</v>
          </cell>
        </row>
        <row r="119">
          <cell r="AT119" t="str">
            <v>-</v>
          </cell>
          <cell r="AU119" t="str">
            <v>-</v>
          </cell>
          <cell r="AV119" t="str">
            <v>-</v>
          </cell>
          <cell r="AW119" t="str">
            <v>-</v>
          </cell>
          <cell r="AX119" t="str">
            <v>-</v>
          </cell>
          <cell r="AY119" t="str">
            <v>-</v>
          </cell>
          <cell r="AZ119" t="str">
            <v>7053</v>
          </cell>
          <cell r="BA119">
            <v>8999</v>
          </cell>
          <cell r="BB119" t="str">
            <v>-</v>
          </cell>
          <cell r="BC119" t="str">
            <v>-</v>
          </cell>
          <cell r="BD119" t="str">
            <v>-</v>
          </cell>
          <cell r="BE119" t="str">
            <v>12067</v>
          </cell>
          <cell r="BF119" t="str">
            <v>13057</v>
          </cell>
          <cell r="BG119" t="str">
            <v>14055</v>
          </cell>
          <cell r="BH119" t="str">
            <v>15055</v>
          </cell>
          <cell r="BI119" t="str">
            <v>16051</v>
          </cell>
          <cell r="BJ119" t="str">
            <v>-</v>
          </cell>
          <cell r="BK119" t="str">
            <v>-</v>
          </cell>
          <cell r="BL119" t="str">
            <v>-</v>
          </cell>
          <cell r="BM119" t="str">
            <v>20048</v>
          </cell>
          <cell r="BN119" t="str">
            <v>21050</v>
          </cell>
          <cell r="BO119" t="str">
            <v>-</v>
          </cell>
          <cell r="BP119" t="str">
            <v>-</v>
          </cell>
          <cell r="BQ119" t="str">
            <v>-</v>
          </cell>
          <cell r="BR119" t="str">
            <v>-</v>
          </cell>
          <cell r="BS119" t="str">
            <v>26064</v>
          </cell>
          <cell r="BT119" t="str">
            <v>-</v>
          </cell>
          <cell r="BU119" t="str">
            <v>-</v>
          </cell>
          <cell r="BV119" t="str">
            <v>-</v>
          </cell>
          <cell r="BW119" t="str">
            <v>30049</v>
          </cell>
          <cell r="BX119" t="str">
            <v>31054</v>
          </cell>
          <cell r="BY119" t="str">
            <v>-</v>
          </cell>
          <cell r="CB119" t="str">
            <v>-</v>
          </cell>
          <cell r="CC119" t="str">
            <v>-</v>
          </cell>
          <cell r="CD119" t="str">
            <v>-</v>
          </cell>
          <cell r="CE119" t="str">
            <v>-</v>
          </cell>
          <cell r="CF119" t="str">
            <v>-</v>
          </cell>
          <cell r="CG119" t="str">
            <v>-</v>
          </cell>
          <cell r="CH119" t="str">
            <v>MAZAPA DE MADERO</v>
          </cell>
          <cell r="CI119" t="str">
            <v>NO IDENTIFICADO</v>
          </cell>
          <cell r="CJ119" t="str">
            <v>-</v>
          </cell>
          <cell r="CK119" t="str">
            <v>-</v>
          </cell>
          <cell r="CL119" t="str">
            <v>-</v>
          </cell>
          <cell r="CM119" t="str">
            <v>TLAPEHUALA</v>
          </cell>
          <cell r="CN119" t="str">
            <v>SINGUILUCAN</v>
          </cell>
          <cell r="CO119" t="str">
            <v>MAGDALENA</v>
          </cell>
          <cell r="CP119" t="str">
            <v>MEXICALTZINGO</v>
          </cell>
          <cell r="CQ119" t="str">
            <v>MARCOS CASTELLANOS</v>
          </cell>
          <cell r="CR119" t="str">
            <v>-</v>
          </cell>
          <cell r="CS119" t="str">
            <v>-</v>
          </cell>
          <cell r="CT119" t="str">
            <v>-</v>
          </cell>
          <cell r="CU119" t="str">
            <v>MAGDALENA MIXTEPEC</v>
          </cell>
          <cell r="CV119" t="str">
            <v>CHICHIQUILA</v>
          </cell>
          <cell r="CW119" t="str">
            <v>-</v>
          </cell>
          <cell r="CX119" t="str">
            <v>-</v>
          </cell>
          <cell r="CY119" t="str">
            <v>-</v>
          </cell>
          <cell r="CZ119" t="str">
            <v>-</v>
          </cell>
          <cell r="DA119" t="str">
            <v>TRINCHERAS</v>
          </cell>
          <cell r="DB119" t="str">
            <v>-</v>
          </cell>
          <cell r="DC119" t="str">
            <v>-</v>
          </cell>
          <cell r="DD119" t="str">
            <v>-</v>
          </cell>
          <cell r="DE119" t="str">
            <v>COTAXTLA</v>
          </cell>
          <cell r="DF119" t="str">
            <v>MUXUPIP</v>
          </cell>
          <cell r="DG119" t="str">
            <v>-</v>
          </cell>
        </row>
        <row r="120">
          <cell r="AT120" t="str">
            <v>-</v>
          </cell>
          <cell r="AU120" t="str">
            <v>-</v>
          </cell>
          <cell r="AV120" t="str">
            <v>-</v>
          </cell>
          <cell r="AW120" t="str">
            <v>-</v>
          </cell>
          <cell r="AX120" t="str">
            <v>-</v>
          </cell>
          <cell r="AY120" t="str">
            <v>-</v>
          </cell>
          <cell r="AZ120" t="str">
            <v>7054</v>
          </cell>
          <cell r="BA120" t="str">
            <v>-</v>
          </cell>
          <cell r="BB120" t="str">
            <v>-</v>
          </cell>
          <cell r="BC120" t="str">
            <v>-</v>
          </cell>
          <cell r="BD120" t="str">
            <v>-</v>
          </cell>
          <cell r="BE120" t="str">
            <v>12068</v>
          </cell>
          <cell r="BF120" t="str">
            <v>13058</v>
          </cell>
          <cell r="BG120" t="str">
            <v>14056</v>
          </cell>
          <cell r="BH120" t="str">
            <v>15056</v>
          </cell>
          <cell r="BI120" t="str">
            <v>16054</v>
          </cell>
          <cell r="BJ120" t="str">
            <v>-</v>
          </cell>
          <cell r="BK120" t="str">
            <v>-</v>
          </cell>
          <cell r="BL120" t="str">
            <v>-</v>
          </cell>
          <cell r="BM120" t="str">
            <v>20049</v>
          </cell>
          <cell r="BN120" t="str">
            <v>21051</v>
          </cell>
          <cell r="BO120" t="str">
            <v>-</v>
          </cell>
          <cell r="BP120" t="str">
            <v>-</v>
          </cell>
          <cell r="BQ120" t="str">
            <v>-</v>
          </cell>
          <cell r="BR120" t="str">
            <v>-</v>
          </cell>
          <cell r="BS120" t="str">
            <v>26065</v>
          </cell>
          <cell r="BT120" t="str">
            <v>-</v>
          </cell>
          <cell r="BU120" t="str">
            <v>-</v>
          </cell>
          <cell r="BV120" t="str">
            <v>-</v>
          </cell>
          <cell r="BW120" t="str">
            <v>30050</v>
          </cell>
          <cell r="BX120" t="str">
            <v>31055</v>
          </cell>
          <cell r="BY120" t="str">
            <v>-</v>
          </cell>
          <cell r="CB120" t="str">
            <v>-</v>
          </cell>
          <cell r="CC120" t="str">
            <v>-</v>
          </cell>
          <cell r="CD120" t="str">
            <v>-</v>
          </cell>
          <cell r="CE120" t="str">
            <v>-</v>
          </cell>
          <cell r="CF120" t="str">
            <v>-</v>
          </cell>
          <cell r="CG120" t="str">
            <v>-</v>
          </cell>
          <cell r="CH120" t="str">
            <v>MAZATÁN</v>
          </cell>
          <cell r="CI120" t="str">
            <v>-</v>
          </cell>
          <cell r="CJ120" t="str">
            <v>-</v>
          </cell>
          <cell r="CK120" t="str">
            <v>-</v>
          </cell>
          <cell r="CL120" t="str">
            <v>-</v>
          </cell>
          <cell r="CM120" t="str">
            <v>LA UNIÓN DE ISIDORO MONTES DE OCA</v>
          </cell>
          <cell r="CN120" t="str">
            <v>TASQUILLO</v>
          </cell>
          <cell r="CO120" t="str">
            <v>SANTA MARÍA DEL ORO</v>
          </cell>
          <cell r="CP120" t="str">
            <v>MORELOS</v>
          </cell>
          <cell r="CQ120" t="str">
            <v>MORELOS</v>
          </cell>
          <cell r="CR120" t="str">
            <v>-</v>
          </cell>
          <cell r="CS120" t="str">
            <v>-</v>
          </cell>
          <cell r="CT120" t="str">
            <v>-</v>
          </cell>
          <cell r="CU120" t="str">
            <v>MAGDALENA OCOTLÁN</v>
          </cell>
          <cell r="CV120" t="str">
            <v>CHIETLA</v>
          </cell>
          <cell r="CW120" t="str">
            <v>-</v>
          </cell>
          <cell r="CX120" t="str">
            <v>-</v>
          </cell>
          <cell r="CY120" t="str">
            <v>-</v>
          </cell>
          <cell r="CZ120" t="str">
            <v>-</v>
          </cell>
          <cell r="DA120" t="str">
            <v>TUBUTAMA</v>
          </cell>
          <cell r="DB120" t="str">
            <v>-</v>
          </cell>
          <cell r="DC120" t="str">
            <v>-</v>
          </cell>
          <cell r="DD120" t="str">
            <v>-</v>
          </cell>
          <cell r="DE120" t="str">
            <v>COXQUIHUI</v>
          </cell>
          <cell r="DF120" t="str">
            <v>OPICHÉN</v>
          </cell>
          <cell r="DG120" t="str">
            <v>-</v>
          </cell>
        </row>
        <row r="121">
          <cell r="AT121" t="str">
            <v>-</v>
          </cell>
          <cell r="AU121" t="str">
            <v>-</v>
          </cell>
          <cell r="AV121" t="str">
            <v>-</v>
          </cell>
          <cell r="AW121" t="str">
            <v>-</v>
          </cell>
          <cell r="AX121" t="str">
            <v>-</v>
          </cell>
          <cell r="AY121" t="str">
            <v>-</v>
          </cell>
          <cell r="AZ121" t="str">
            <v>7055</v>
          </cell>
          <cell r="BA121" t="str">
            <v>-</v>
          </cell>
          <cell r="BB121" t="str">
            <v>-</v>
          </cell>
          <cell r="BC121" t="str">
            <v>-</v>
          </cell>
          <cell r="BD121" t="str">
            <v>-</v>
          </cell>
          <cell r="BE121" t="str">
            <v>12069</v>
          </cell>
          <cell r="BF121" t="str">
            <v>13060</v>
          </cell>
          <cell r="BG121" t="str">
            <v>14057</v>
          </cell>
          <cell r="BH121" t="str">
            <v>15059</v>
          </cell>
          <cell r="BI121" t="str">
            <v>16056</v>
          </cell>
          <cell r="BJ121" t="str">
            <v>-</v>
          </cell>
          <cell r="BK121" t="str">
            <v>-</v>
          </cell>
          <cell r="BL121" t="str">
            <v>-</v>
          </cell>
          <cell r="BM121" t="str">
            <v>20050</v>
          </cell>
          <cell r="BN121" t="str">
            <v>21052</v>
          </cell>
          <cell r="BO121" t="str">
            <v>-</v>
          </cell>
          <cell r="BP121" t="str">
            <v>-</v>
          </cell>
          <cell r="BQ121" t="str">
            <v>-</v>
          </cell>
          <cell r="BR121" t="str">
            <v>-</v>
          </cell>
          <cell r="BS121" t="str">
            <v>26067</v>
          </cell>
          <cell r="BT121" t="str">
            <v>-</v>
          </cell>
          <cell r="BU121" t="str">
            <v>-</v>
          </cell>
          <cell r="BV121" t="str">
            <v>-</v>
          </cell>
          <cell r="BW121" t="str">
            <v>30051</v>
          </cell>
          <cell r="BX121" t="str">
            <v>31057</v>
          </cell>
          <cell r="BY121" t="str">
            <v>-</v>
          </cell>
          <cell r="CB121" t="str">
            <v>-</v>
          </cell>
          <cell r="CC121" t="str">
            <v>-</v>
          </cell>
          <cell r="CD121" t="str">
            <v>-</v>
          </cell>
          <cell r="CE121" t="str">
            <v>-</v>
          </cell>
          <cell r="CF121" t="str">
            <v>-</v>
          </cell>
          <cell r="CG121" t="str">
            <v>-</v>
          </cell>
          <cell r="CH121" t="str">
            <v>METAPA</v>
          </cell>
          <cell r="CI121" t="str">
            <v>-</v>
          </cell>
          <cell r="CJ121" t="str">
            <v>-</v>
          </cell>
          <cell r="CK121" t="str">
            <v>-</v>
          </cell>
          <cell r="CL121" t="str">
            <v>-</v>
          </cell>
          <cell r="CM121" t="str">
            <v>XALPATLÁHUAC</v>
          </cell>
          <cell r="CN121" t="str">
            <v>TENANGO DE DORIA</v>
          </cell>
          <cell r="CO121" t="str">
            <v>LA MANZANILLA DE LA PAZ</v>
          </cell>
          <cell r="CP121" t="str">
            <v>NEXTLALPAN</v>
          </cell>
          <cell r="CQ121" t="str">
            <v>NAHUATZEN</v>
          </cell>
          <cell r="CR121" t="str">
            <v>-</v>
          </cell>
          <cell r="CS121" t="str">
            <v>-</v>
          </cell>
          <cell r="CT121" t="str">
            <v>-</v>
          </cell>
          <cell r="CU121" t="str">
            <v>MAGDALENA PEÑASCO</v>
          </cell>
          <cell r="CV121" t="str">
            <v>CHIGMECATITLÁN</v>
          </cell>
          <cell r="CW121" t="str">
            <v>-</v>
          </cell>
          <cell r="CX121" t="str">
            <v>-</v>
          </cell>
          <cell r="CY121" t="str">
            <v>-</v>
          </cell>
          <cell r="CZ121" t="str">
            <v>-</v>
          </cell>
          <cell r="DA121" t="str">
            <v>VILLA HIDALGO</v>
          </cell>
          <cell r="DB121" t="str">
            <v>-</v>
          </cell>
          <cell r="DC121" t="str">
            <v>-</v>
          </cell>
          <cell r="DD121" t="str">
            <v>-</v>
          </cell>
          <cell r="DE121" t="str">
            <v>COYUTLA</v>
          </cell>
          <cell r="DF121" t="str">
            <v>PANABÁ</v>
          </cell>
          <cell r="DG121" t="str">
            <v>-</v>
          </cell>
        </row>
        <row r="122">
          <cell r="AT122" t="str">
            <v>-</v>
          </cell>
          <cell r="AU122" t="str">
            <v>-</v>
          </cell>
          <cell r="AV122" t="str">
            <v>-</v>
          </cell>
          <cell r="AW122" t="str">
            <v>-</v>
          </cell>
          <cell r="AX122" t="str">
            <v>-</v>
          </cell>
          <cell r="AY122" t="str">
            <v>-</v>
          </cell>
          <cell r="AZ122" t="str">
            <v>7056</v>
          </cell>
          <cell r="BA122" t="str">
            <v>-</v>
          </cell>
          <cell r="BB122" t="str">
            <v>-</v>
          </cell>
          <cell r="BC122" t="str">
            <v>-</v>
          </cell>
          <cell r="BD122" t="str">
            <v>-</v>
          </cell>
          <cell r="BE122" t="str">
            <v>12070</v>
          </cell>
          <cell r="BF122" t="str">
            <v>13062</v>
          </cell>
          <cell r="BG122" t="str">
            <v>14058</v>
          </cell>
          <cell r="BH122" t="str">
            <v>15061</v>
          </cell>
          <cell r="BI122" t="str">
            <v>16057</v>
          </cell>
          <cell r="BJ122" t="str">
            <v>-</v>
          </cell>
          <cell r="BK122" t="str">
            <v>-</v>
          </cell>
          <cell r="BL122" t="str">
            <v>-</v>
          </cell>
          <cell r="BM122" t="str">
            <v>20051</v>
          </cell>
          <cell r="BN122" t="str">
            <v>21054</v>
          </cell>
          <cell r="BO122" t="str">
            <v>-</v>
          </cell>
          <cell r="BP122" t="str">
            <v>-</v>
          </cell>
          <cell r="BQ122" t="str">
            <v>-</v>
          </cell>
          <cell r="BR122" t="str">
            <v>-</v>
          </cell>
          <cell r="BS122" t="str">
            <v>26068</v>
          </cell>
          <cell r="BT122" t="str">
            <v>-</v>
          </cell>
          <cell r="BU122" t="str">
            <v>-</v>
          </cell>
          <cell r="BV122" t="str">
            <v>-</v>
          </cell>
          <cell r="BW122" t="str">
            <v>30052</v>
          </cell>
          <cell r="BX122" t="str">
            <v>31060</v>
          </cell>
          <cell r="BY122" t="str">
            <v>-</v>
          </cell>
          <cell r="CB122" t="str">
            <v>-</v>
          </cell>
          <cell r="CC122" t="str">
            <v>-</v>
          </cell>
          <cell r="CD122" t="str">
            <v>-</v>
          </cell>
          <cell r="CE122" t="str">
            <v>-</v>
          </cell>
          <cell r="CF122" t="str">
            <v>-</v>
          </cell>
          <cell r="CG122" t="str">
            <v>-</v>
          </cell>
          <cell r="CH122" t="str">
            <v>MITONTIC</v>
          </cell>
          <cell r="CI122" t="str">
            <v>-</v>
          </cell>
          <cell r="CJ122" t="str">
            <v>-</v>
          </cell>
          <cell r="CK122" t="str">
            <v>-</v>
          </cell>
          <cell r="CL122" t="str">
            <v>-</v>
          </cell>
          <cell r="CM122" t="str">
            <v>XOCHIHUEHUETLÁN</v>
          </cell>
          <cell r="CN122" t="str">
            <v>TEPEHUACÁN DE GUERRERO</v>
          </cell>
          <cell r="CO122" t="str">
            <v>MASCOTA</v>
          </cell>
          <cell r="CP122" t="str">
            <v>NOPALTEPEC</v>
          </cell>
          <cell r="CQ122" t="str">
            <v>NOCUPÉTARO</v>
          </cell>
          <cell r="CR122" t="str">
            <v>-</v>
          </cell>
          <cell r="CS122" t="str">
            <v>-</v>
          </cell>
          <cell r="CT122" t="str">
            <v>-</v>
          </cell>
          <cell r="CU122" t="str">
            <v>MAGDALENA TEITIPAC</v>
          </cell>
          <cell r="CV122" t="str">
            <v>CHIGNAUTLA</v>
          </cell>
          <cell r="CW122" t="str">
            <v>-</v>
          </cell>
          <cell r="CX122" t="str">
            <v>-</v>
          </cell>
          <cell r="CY122" t="str">
            <v>-</v>
          </cell>
          <cell r="CZ122" t="str">
            <v>-</v>
          </cell>
          <cell r="DA122" t="str">
            <v>VILLA PESQUEIRA</v>
          </cell>
          <cell r="DB122" t="str">
            <v>-</v>
          </cell>
          <cell r="DC122" t="str">
            <v>-</v>
          </cell>
          <cell r="DD122" t="str">
            <v>-</v>
          </cell>
          <cell r="DE122" t="str">
            <v>CUICHAPA</v>
          </cell>
          <cell r="DF122" t="str">
            <v>QUINTANA ROO</v>
          </cell>
          <cell r="DG122" t="str">
            <v>-</v>
          </cell>
        </row>
        <row r="123">
          <cell r="AT123" t="str">
            <v>-</v>
          </cell>
          <cell r="AU123" t="str">
            <v>-</v>
          </cell>
          <cell r="AV123" t="str">
            <v>-</v>
          </cell>
          <cell r="AW123" t="str">
            <v>-</v>
          </cell>
          <cell r="AX123" t="str">
            <v>-</v>
          </cell>
          <cell r="AY123" t="str">
            <v>-</v>
          </cell>
          <cell r="AZ123" t="str">
            <v>7058</v>
          </cell>
          <cell r="BA123" t="str">
            <v>-</v>
          </cell>
          <cell r="BB123" t="str">
            <v>-</v>
          </cell>
          <cell r="BC123" t="str">
            <v>-</v>
          </cell>
          <cell r="BD123" t="str">
            <v>-</v>
          </cell>
          <cell r="BE123" t="str">
            <v>12071</v>
          </cell>
          <cell r="BF123" t="str">
            <v>13064</v>
          </cell>
          <cell r="BG123" t="str">
            <v>14059</v>
          </cell>
          <cell r="BH123" t="str">
            <v>15062</v>
          </cell>
          <cell r="BI123" t="str">
            <v>16058</v>
          </cell>
          <cell r="BJ123" t="str">
            <v>-</v>
          </cell>
          <cell r="BK123" t="str">
            <v>-</v>
          </cell>
          <cell r="BL123" t="str">
            <v>-</v>
          </cell>
          <cell r="BM123" t="str">
            <v>20052</v>
          </cell>
          <cell r="BN123" t="str">
            <v>21055</v>
          </cell>
          <cell r="BO123" t="str">
            <v>-</v>
          </cell>
          <cell r="BP123" t="str">
            <v>-</v>
          </cell>
          <cell r="BQ123" t="str">
            <v>-</v>
          </cell>
          <cell r="BR123" t="str">
            <v>-</v>
          </cell>
          <cell r="BS123" t="str">
            <v>26069</v>
          </cell>
          <cell r="BT123" t="str">
            <v>-</v>
          </cell>
          <cell r="BU123" t="str">
            <v>-</v>
          </cell>
          <cell r="BV123" t="str">
            <v>-</v>
          </cell>
          <cell r="BW123" t="str">
            <v>30053</v>
          </cell>
          <cell r="BX123" t="str">
            <v>31061</v>
          </cell>
          <cell r="BY123" t="str">
            <v>-</v>
          </cell>
          <cell r="CB123" t="str">
            <v>-</v>
          </cell>
          <cell r="CC123" t="str">
            <v>-</v>
          </cell>
          <cell r="CD123" t="str">
            <v>-</v>
          </cell>
          <cell r="CE123" t="str">
            <v>-</v>
          </cell>
          <cell r="CF123" t="str">
            <v>-</v>
          </cell>
          <cell r="CG123" t="str">
            <v>-</v>
          </cell>
          <cell r="CH123" t="str">
            <v>NICOLÁS RUÍZ</v>
          </cell>
          <cell r="CI123" t="str">
            <v>-</v>
          </cell>
          <cell r="CJ123" t="str">
            <v>-</v>
          </cell>
          <cell r="CK123" t="str">
            <v>-</v>
          </cell>
          <cell r="CL123" t="str">
            <v>-</v>
          </cell>
          <cell r="CM123" t="str">
            <v>XOCHISTLAHUACA</v>
          </cell>
          <cell r="CN123" t="str">
            <v>TEPETITLÁN</v>
          </cell>
          <cell r="CO123" t="str">
            <v>MAZAMITLA</v>
          </cell>
          <cell r="CP123" t="str">
            <v>OCOYOACAC</v>
          </cell>
          <cell r="CQ123" t="str">
            <v>NUEVO PARANGARICUTIRO</v>
          </cell>
          <cell r="CR123" t="str">
            <v>-</v>
          </cell>
          <cell r="CS123" t="str">
            <v>-</v>
          </cell>
          <cell r="CT123" t="str">
            <v>-</v>
          </cell>
          <cell r="CU123" t="str">
            <v>MAGDALENA TEQUISISTLÁN</v>
          </cell>
          <cell r="CV123" t="str">
            <v>CHILA</v>
          </cell>
          <cell r="CW123" t="str">
            <v>-</v>
          </cell>
          <cell r="CX123" t="str">
            <v>-</v>
          </cell>
          <cell r="CY123" t="str">
            <v>-</v>
          </cell>
          <cell r="CZ123" t="str">
            <v>-</v>
          </cell>
          <cell r="DA123" t="str">
            <v>YÉCORA</v>
          </cell>
          <cell r="DB123" t="str">
            <v>-</v>
          </cell>
          <cell r="DC123" t="str">
            <v>-</v>
          </cell>
          <cell r="DD123" t="str">
            <v>-</v>
          </cell>
          <cell r="DE123" t="str">
            <v>CUITLÁHUAC</v>
          </cell>
          <cell r="DF123" t="str">
            <v>RÍO LAGARTOS</v>
          </cell>
          <cell r="DG123" t="str">
            <v>-</v>
          </cell>
        </row>
        <row r="124">
          <cell r="AT124" t="str">
            <v>-</v>
          </cell>
          <cell r="AU124" t="str">
            <v>-</v>
          </cell>
          <cell r="AV124" t="str">
            <v>-</v>
          </cell>
          <cell r="AW124" t="str">
            <v>-</v>
          </cell>
          <cell r="AX124" t="str">
            <v>-</v>
          </cell>
          <cell r="AY124" t="str">
            <v>-</v>
          </cell>
          <cell r="AZ124" t="str">
            <v>7060</v>
          </cell>
          <cell r="BA124" t="str">
            <v>-</v>
          </cell>
          <cell r="BB124" t="str">
            <v>-</v>
          </cell>
          <cell r="BC124" t="str">
            <v>-</v>
          </cell>
          <cell r="BD124" t="str">
            <v>-</v>
          </cell>
          <cell r="BE124" t="str">
            <v>12072</v>
          </cell>
          <cell r="BF124" t="str">
            <v>13065</v>
          </cell>
          <cell r="BG124" t="str">
            <v>14060</v>
          </cell>
          <cell r="BH124" t="str">
            <v>15063</v>
          </cell>
          <cell r="BI124" t="str">
            <v>16059</v>
          </cell>
          <cell r="BJ124" t="str">
            <v>-</v>
          </cell>
          <cell r="BK124" t="str">
            <v>-</v>
          </cell>
          <cell r="BL124" t="str">
            <v>-</v>
          </cell>
          <cell r="BM124" t="str">
            <v>20053</v>
          </cell>
          <cell r="BN124" t="str">
            <v>21056</v>
          </cell>
          <cell r="BO124" t="str">
            <v>-</v>
          </cell>
          <cell r="BP124" t="str">
            <v>-</v>
          </cell>
          <cell r="BQ124" t="str">
            <v>-</v>
          </cell>
          <cell r="BR124" t="str">
            <v>-</v>
          </cell>
          <cell r="BS124">
            <v>26999</v>
          </cell>
          <cell r="BT124" t="str">
            <v>-</v>
          </cell>
          <cell r="BU124" t="str">
            <v>-</v>
          </cell>
          <cell r="BV124" t="str">
            <v>-</v>
          </cell>
          <cell r="BW124" t="str">
            <v>30054</v>
          </cell>
          <cell r="BX124" t="str">
            <v>31062</v>
          </cell>
          <cell r="BY124" t="str">
            <v>-</v>
          </cell>
          <cell r="CB124" t="str">
            <v>-</v>
          </cell>
          <cell r="CC124" t="str">
            <v>-</v>
          </cell>
          <cell r="CD124" t="str">
            <v>-</v>
          </cell>
          <cell r="CE124" t="str">
            <v>-</v>
          </cell>
          <cell r="CF124" t="str">
            <v>-</v>
          </cell>
          <cell r="CG124" t="str">
            <v>-</v>
          </cell>
          <cell r="CH124" t="str">
            <v>OCOTEPEC</v>
          </cell>
          <cell r="CI124" t="str">
            <v>-</v>
          </cell>
          <cell r="CJ124" t="str">
            <v>-</v>
          </cell>
          <cell r="CK124" t="str">
            <v>-</v>
          </cell>
          <cell r="CL124" t="str">
            <v>-</v>
          </cell>
          <cell r="CM124" t="str">
            <v>ZAPOTITLÁN TABLAS</v>
          </cell>
          <cell r="CN124" t="str">
            <v>TETEPANGO</v>
          </cell>
          <cell r="CO124" t="str">
            <v>MEXTICACÁN</v>
          </cell>
          <cell r="CP124" t="str">
            <v>OCUILAN</v>
          </cell>
          <cell r="CQ124" t="str">
            <v>NUEVO URECHO</v>
          </cell>
          <cell r="CR124" t="str">
            <v>-</v>
          </cell>
          <cell r="CS124" t="str">
            <v>-</v>
          </cell>
          <cell r="CT124" t="str">
            <v>-</v>
          </cell>
          <cell r="CU124" t="str">
            <v>MAGDALENA TLACOTEPEC</v>
          </cell>
          <cell r="CV124" t="str">
            <v>CHILA DE LA SAL</v>
          </cell>
          <cell r="CW124" t="str">
            <v>-</v>
          </cell>
          <cell r="CX124" t="str">
            <v>-</v>
          </cell>
          <cell r="CY124" t="str">
            <v>-</v>
          </cell>
          <cell r="CZ124" t="str">
            <v>-</v>
          </cell>
          <cell r="DA124" t="str">
            <v>NO IDENTIFICADO</v>
          </cell>
          <cell r="DB124" t="str">
            <v>-</v>
          </cell>
          <cell r="DC124" t="str">
            <v>-</v>
          </cell>
          <cell r="DD124" t="str">
            <v>-</v>
          </cell>
          <cell r="DE124" t="str">
            <v>CHACALTIANGUIS</v>
          </cell>
          <cell r="DF124" t="str">
            <v>SACALUM</v>
          </cell>
          <cell r="DG124" t="str">
            <v>-</v>
          </cell>
        </row>
        <row r="125">
          <cell r="AT125" t="str">
            <v>-</v>
          </cell>
          <cell r="AU125" t="str">
            <v>-</v>
          </cell>
          <cell r="AV125" t="str">
            <v>-</v>
          </cell>
          <cell r="AW125" t="str">
            <v>-</v>
          </cell>
          <cell r="AX125" t="str">
            <v>-</v>
          </cell>
          <cell r="AY125" t="str">
            <v>-</v>
          </cell>
          <cell r="AZ125" t="str">
            <v>7062</v>
          </cell>
          <cell r="BA125" t="str">
            <v>-</v>
          </cell>
          <cell r="BB125" t="str">
            <v>-</v>
          </cell>
          <cell r="BC125" t="str">
            <v>-</v>
          </cell>
          <cell r="BD125" t="str">
            <v>-</v>
          </cell>
          <cell r="BE125" t="str">
            <v>12073</v>
          </cell>
          <cell r="BF125" t="str">
            <v>13066</v>
          </cell>
          <cell r="BG125" t="str">
            <v>14061</v>
          </cell>
          <cell r="BH125" t="str">
            <v>15064</v>
          </cell>
          <cell r="BI125" t="str">
            <v>16060</v>
          </cell>
          <cell r="BJ125" t="str">
            <v>-</v>
          </cell>
          <cell r="BK125" t="str">
            <v>-</v>
          </cell>
          <cell r="BL125" t="str">
            <v>-</v>
          </cell>
          <cell r="BM125" t="str">
            <v>20054</v>
          </cell>
          <cell r="BN125" t="str">
            <v>21057</v>
          </cell>
          <cell r="BO125" t="str">
            <v>-</v>
          </cell>
          <cell r="BP125" t="str">
            <v>-</v>
          </cell>
          <cell r="BQ125" t="str">
            <v>-</v>
          </cell>
          <cell r="BR125" t="str">
            <v>-</v>
          </cell>
          <cell r="BS125" t="str">
            <v>-</v>
          </cell>
          <cell r="BT125" t="str">
            <v>-</v>
          </cell>
          <cell r="BU125" t="str">
            <v>-</v>
          </cell>
          <cell r="BV125" t="str">
            <v>-</v>
          </cell>
          <cell r="BW125" t="str">
            <v>30055</v>
          </cell>
          <cell r="BX125" t="str">
            <v>31063</v>
          </cell>
          <cell r="BY125" t="str">
            <v>-</v>
          </cell>
          <cell r="CB125" t="str">
            <v>-</v>
          </cell>
          <cell r="CC125" t="str">
            <v>-</v>
          </cell>
          <cell r="CD125" t="str">
            <v>-</v>
          </cell>
          <cell r="CE125" t="str">
            <v>-</v>
          </cell>
          <cell r="CF125" t="str">
            <v>-</v>
          </cell>
          <cell r="CG125" t="str">
            <v>-</v>
          </cell>
          <cell r="CH125" t="str">
            <v>OSTUACÁN</v>
          </cell>
          <cell r="CI125" t="str">
            <v>-</v>
          </cell>
          <cell r="CJ125" t="str">
            <v>-</v>
          </cell>
          <cell r="CK125" t="str">
            <v>-</v>
          </cell>
          <cell r="CL125" t="str">
            <v>-</v>
          </cell>
          <cell r="CM125" t="str">
            <v>ZIRÁNDARO</v>
          </cell>
          <cell r="CN125" t="str">
            <v>VILLA DE TEZONTEPEC</v>
          </cell>
          <cell r="CO125" t="str">
            <v>MEZQUITIC</v>
          </cell>
          <cell r="CP125" t="str">
            <v>EL ORO</v>
          </cell>
          <cell r="CQ125" t="str">
            <v>NUMARÁN</v>
          </cell>
          <cell r="CR125" t="str">
            <v>-</v>
          </cell>
          <cell r="CS125" t="str">
            <v>-</v>
          </cell>
          <cell r="CT125" t="str">
            <v>-</v>
          </cell>
          <cell r="CU125" t="str">
            <v>MAGDALENA ZAHUATLÁN</v>
          </cell>
          <cell r="CV125" t="str">
            <v>HONEY</v>
          </cell>
          <cell r="CW125" t="str">
            <v>-</v>
          </cell>
          <cell r="CX125" t="str">
            <v>-</v>
          </cell>
          <cell r="CY125" t="str">
            <v>-</v>
          </cell>
          <cell r="CZ125" t="str">
            <v>-</v>
          </cell>
          <cell r="DB125" t="str">
            <v>-</v>
          </cell>
          <cell r="DC125" t="str">
            <v>-</v>
          </cell>
          <cell r="DD125" t="str">
            <v>-</v>
          </cell>
          <cell r="DE125" t="str">
            <v>CHALMA</v>
          </cell>
          <cell r="DF125" t="str">
            <v>SAMAHIL</v>
          </cell>
          <cell r="DG125" t="str">
            <v>-</v>
          </cell>
        </row>
        <row r="126">
          <cell r="AT126" t="str">
            <v>-</v>
          </cell>
          <cell r="AU126" t="str">
            <v>-</v>
          </cell>
          <cell r="AV126" t="str">
            <v>-</v>
          </cell>
          <cell r="AW126" t="str">
            <v>-</v>
          </cell>
          <cell r="AX126" t="str">
            <v>-</v>
          </cell>
          <cell r="AY126" t="str">
            <v>-</v>
          </cell>
          <cell r="AZ126" t="str">
            <v>7063</v>
          </cell>
          <cell r="BA126" t="str">
            <v>-</v>
          </cell>
          <cell r="BB126" t="str">
            <v>-</v>
          </cell>
          <cell r="BC126" t="str">
            <v>-</v>
          </cell>
          <cell r="BD126" t="str">
            <v>-</v>
          </cell>
          <cell r="BE126" t="str">
            <v>12074</v>
          </cell>
          <cell r="BF126" t="str">
            <v>13068</v>
          </cell>
          <cell r="BG126" t="str">
            <v>14062</v>
          </cell>
          <cell r="BH126" t="str">
            <v>15065</v>
          </cell>
          <cell r="BI126" t="str">
            <v>16061</v>
          </cell>
          <cell r="BJ126" t="str">
            <v>-</v>
          </cell>
          <cell r="BK126" t="str">
            <v>-</v>
          </cell>
          <cell r="BL126" t="str">
            <v>-</v>
          </cell>
          <cell r="BM126" t="str">
            <v>20055</v>
          </cell>
          <cell r="BN126" t="str">
            <v>21058</v>
          </cell>
          <cell r="BO126" t="str">
            <v>-</v>
          </cell>
          <cell r="BP126" t="str">
            <v>-</v>
          </cell>
          <cell r="BQ126" t="str">
            <v>-</v>
          </cell>
          <cell r="BR126" t="str">
            <v>-</v>
          </cell>
          <cell r="BS126" t="str">
            <v>-</v>
          </cell>
          <cell r="BT126" t="str">
            <v>-</v>
          </cell>
          <cell r="BU126" t="str">
            <v>-</v>
          </cell>
          <cell r="BV126" t="str">
            <v>-</v>
          </cell>
          <cell r="BW126" t="str">
            <v>30056</v>
          </cell>
          <cell r="BX126" t="str">
            <v>31064</v>
          </cell>
          <cell r="BY126" t="str">
            <v>-</v>
          </cell>
          <cell r="CB126" t="str">
            <v>-</v>
          </cell>
          <cell r="CC126" t="str">
            <v>-</v>
          </cell>
          <cell r="CD126" t="str">
            <v>-</v>
          </cell>
          <cell r="CE126" t="str">
            <v>-</v>
          </cell>
          <cell r="CF126" t="str">
            <v>-</v>
          </cell>
          <cell r="CG126" t="str">
            <v>-</v>
          </cell>
          <cell r="CH126" t="str">
            <v>OSUMACINTA</v>
          </cell>
          <cell r="CI126" t="str">
            <v>-</v>
          </cell>
          <cell r="CJ126" t="str">
            <v>-</v>
          </cell>
          <cell r="CK126" t="str">
            <v>-</v>
          </cell>
          <cell r="CL126" t="str">
            <v>-</v>
          </cell>
          <cell r="CM126" t="str">
            <v>ZITLALA</v>
          </cell>
          <cell r="CN126" t="str">
            <v>TIANGUISTENGO</v>
          </cell>
          <cell r="CO126" t="str">
            <v>MIXTLÁN</v>
          </cell>
          <cell r="CP126" t="str">
            <v>OTUMBA</v>
          </cell>
          <cell r="CQ126" t="str">
            <v>OCAMPO</v>
          </cell>
          <cell r="CR126" t="str">
            <v>-</v>
          </cell>
          <cell r="CS126" t="str">
            <v>-</v>
          </cell>
          <cell r="CT126" t="str">
            <v>-</v>
          </cell>
          <cell r="CU126" t="str">
            <v>MARISCALA DE JUÁREZ</v>
          </cell>
          <cell r="CV126" t="str">
            <v>CHILCHOTLA</v>
          </cell>
          <cell r="CW126" t="str">
            <v>-</v>
          </cell>
          <cell r="CX126" t="str">
            <v>-</v>
          </cell>
          <cell r="CY126" t="str">
            <v>-</v>
          </cell>
          <cell r="CZ126" t="str">
            <v>-</v>
          </cell>
          <cell r="DB126" t="str">
            <v>-</v>
          </cell>
          <cell r="DC126" t="str">
            <v>-</v>
          </cell>
          <cell r="DD126" t="str">
            <v>-</v>
          </cell>
          <cell r="DE126" t="str">
            <v>CHICONAMEL</v>
          </cell>
          <cell r="DF126" t="str">
            <v>SANAHCAT</v>
          </cell>
          <cell r="DG126" t="str">
            <v>-</v>
          </cell>
        </row>
        <row r="127">
          <cell r="AT127" t="str">
            <v>-</v>
          </cell>
          <cell r="AU127" t="str">
            <v>-</v>
          </cell>
          <cell r="AV127" t="str">
            <v>-</v>
          </cell>
          <cell r="AW127" t="str">
            <v>-</v>
          </cell>
          <cell r="AX127" t="str">
            <v>-</v>
          </cell>
          <cell r="AY127" t="str">
            <v>-</v>
          </cell>
          <cell r="AZ127" t="str">
            <v>7064</v>
          </cell>
          <cell r="BA127" t="str">
            <v>-</v>
          </cell>
          <cell r="BB127" t="str">
            <v>-</v>
          </cell>
          <cell r="BC127" t="str">
            <v>-</v>
          </cell>
          <cell r="BD127" t="str">
            <v>-</v>
          </cell>
          <cell r="BE127" t="str">
            <v>12076</v>
          </cell>
          <cell r="BF127" t="str">
            <v>13070</v>
          </cell>
          <cell r="BG127" t="str">
            <v>14064</v>
          </cell>
          <cell r="BH127" t="str">
            <v>15066</v>
          </cell>
          <cell r="BI127" t="str">
            <v>16062</v>
          </cell>
          <cell r="BJ127" t="str">
            <v>-</v>
          </cell>
          <cell r="BK127" t="str">
            <v>-</v>
          </cell>
          <cell r="BL127" t="str">
            <v>-</v>
          </cell>
          <cell r="BM127" t="str">
            <v>20056</v>
          </cell>
          <cell r="BN127" t="str">
            <v>21059</v>
          </cell>
          <cell r="BO127" t="str">
            <v>-</v>
          </cell>
          <cell r="BP127" t="str">
            <v>-</v>
          </cell>
          <cell r="BQ127" t="str">
            <v>-</v>
          </cell>
          <cell r="BR127" t="str">
            <v>-</v>
          </cell>
          <cell r="BS127" t="str">
            <v>-</v>
          </cell>
          <cell r="BT127" t="str">
            <v>-</v>
          </cell>
          <cell r="BU127" t="str">
            <v>-</v>
          </cell>
          <cell r="BV127" t="str">
            <v>-</v>
          </cell>
          <cell r="BW127" t="str">
            <v>30057</v>
          </cell>
          <cell r="BX127" t="str">
            <v>31065</v>
          </cell>
          <cell r="BY127" t="str">
            <v>-</v>
          </cell>
          <cell r="CB127" t="str">
            <v>-</v>
          </cell>
          <cell r="CC127" t="str">
            <v>-</v>
          </cell>
          <cell r="CD127" t="str">
            <v>-</v>
          </cell>
          <cell r="CE127" t="str">
            <v>-</v>
          </cell>
          <cell r="CF127" t="str">
            <v>-</v>
          </cell>
          <cell r="CG127" t="str">
            <v>-</v>
          </cell>
          <cell r="CH127" t="str">
            <v>OXCHUC</v>
          </cell>
          <cell r="CI127" t="str">
            <v>-</v>
          </cell>
          <cell r="CJ127" t="str">
            <v>-</v>
          </cell>
          <cell r="CK127" t="str">
            <v>-</v>
          </cell>
          <cell r="CL127" t="str">
            <v>-</v>
          </cell>
          <cell r="CM127" t="str">
            <v>ACATEPEC</v>
          </cell>
          <cell r="CN127" t="str">
            <v>TLAHUELILPAN</v>
          </cell>
          <cell r="CO127" t="str">
            <v>OJUELOS DE JALISCO</v>
          </cell>
          <cell r="CP127" t="str">
            <v>OTZOLOAPAN</v>
          </cell>
          <cell r="CQ127" t="str">
            <v>PAJACUARÁN</v>
          </cell>
          <cell r="CR127" t="str">
            <v>-</v>
          </cell>
          <cell r="CS127" t="str">
            <v>-</v>
          </cell>
          <cell r="CT127" t="str">
            <v>-</v>
          </cell>
          <cell r="CU127" t="str">
            <v>MÁRTIRES DE TACUBAYA</v>
          </cell>
          <cell r="CV127" t="str">
            <v>CHINANTLA</v>
          </cell>
          <cell r="CW127" t="str">
            <v>-</v>
          </cell>
          <cell r="CX127" t="str">
            <v>-</v>
          </cell>
          <cell r="CY127" t="str">
            <v>-</v>
          </cell>
          <cell r="CZ127" t="str">
            <v>-</v>
          </cell>
          <cell r="DB127" t="str">
            <v>-</v>
          </cell>
          <cell r="DC127" t="str">
            <v>-</v>
          </cell>
          <cell r="DD127" t="str">
            <v>-</v>
          </cell>
          <cell r="DE127" t="str">
            <v>CHICONQUIACO</v>
          </cell>
          <cell r="DF127" t="str">
            <v>SAN FELIPE</v>
          </cell>
          <cell r="DG127" t="str">
            <v>-</v>
          </cell>
        </row>
        <row r="128">
          <cell r="AT128" t="str">
            <v>-</v>
          </cell>
          <cell r="AU128" t="str">
            <v>-</v>
          </cell>
          <cell r="AV128" t="str">
            <v>-</v>
          </cell>
          <cell r="AW128" t="str">
            <v>-</v>
          </cell>
          <cell r="AX128" t="str">
            <v>-</v>
          </cell>
          <cell r="AY128" t="str">
            <v>-</v>
          </cell>
          <cell r="AZ128" t="str">
            <v>7066</v>
          </cell>
          <cell r="BA128" t="str">
            <v>-</v>
          </cell>
          <cell r="BB128" t="str">
            <v>-</v>
          </cell>
          <cell r="BC128" t="str">
            <v>-</v>
          </cell>
          <cell r="BD128" t="str">
            <v>-</v>
          </cell>
          <cell r="BE128" t="str">
            <v>12077</v>
          </cell>
          <cell r="BF128" t="str">
            <v>13071</v>
          </cell>
          <cell r="BG128" t="str">
            <v>14065</v>
          </cell>
          <cell r="BH128" t="str">
            <v>15067</v>
          </cell>
          <cell r="BI128" t="str">
            <v>16063</v>
          </cell>
          <cell r="BJ128" t="str">
            <v>-</v>
          </cell>
          <cell r="BK128" t="str">
            <v>-</v>
          </cell>
          <cell r="BL128" t="str">
            <v>-</v>
          </cell>
          <cell r="BM128" t="str">
            <v>20058</v>
          </cell>
          <cell r="BN128" t="str">
            <v>21060</v>
          </cell>
          <cell r="BO128" t="str">
            <v>-</v>
          </cell>
          <cell r="BP128" t="str">
            <v>-</v>
          </cell>
          <cell r="BQ128" t="str">
            <v>-</v>
          </cell>
          <cell r="BR128" t="str">
            <v>-</v>
          </cell>
          <cell r="BS128" t="str">
            <v>-</v>
          </cell>
          <cell r="BT128" t="str">
            <v>-</v>
          </cell>
          <cell r="BU128" t="str">
            <v>-</v>
          </cell>
          <cell r="BV128" t="str">
            <v>-</v>
          </cell>
          <cell r="BW128" t="str">
            <v>30058</v>
          </cell>
          <cell r="BX128" t="str">
            <v>31066</v>
          </cell>
          <cell r="BY128" t="str">
            <v>-</v>
          </cell>
          <cell r="CB128" t="str">
            <v>-</v>
          </cell>
          <cell r="CC128" t="str">
            <v>-</v>
          </cell>
          <cell r="CD128" t="str">
            <v>-</v>
          </cell>
          <cell r="CE128" t="str">
            <v>-</v>
          </cell>
          <cell r="CF128" t="str">
            <v>-</v>
          </cell>
          <cell r="CG128" t="str">
            <v>-</v>
          </cell>
          <cell r="CH128" t="str">
            <v>PANTELHÓ</v>
          </cell>
          <cell r="CI128" t="str">
            <v>-</v>
          </cell>
          <cell r="CJ128" t="str">
            <v>-</v>
          </cell>
          <cell r="CK128" t="str">
            <v>-</v>
          </cell>
          <cell r="CL128" t="str">
            <v>-</v>
          </cell>
          <cell r="CM128" t="str">
            <v>MARQUELIA</v>
          </cell>
          <cell r="CN128" t="str">
            <v>TLAHUILTEPA</v>
          </cell>
          <cell r="CO128" t="str">
            <v>PIHUAMO</v>
          </cell>
          <cell r="CP128" t="str">
            <v>OTZOLOTEPEC</v>
          </cell>
          <cell r="CQ128" t="str">
            <v>PANINDÍCUARO</v>
          </cell>
          <cell r="CR128" t="str">
            <v>-</v>
          </cell>
          <cell r="CS128" t="str">
            <v>-</v>
          </cell>
          <cell r="CT128" t="str">
            <v>-</v>
          </cell>
          <cell r="CU128" t="str">
            <v>MAZATLÁN VILLA DE FLORES</v>
          </cell>
          <cell r="CV128" t="str">
            <v>DOMINGO ARENAS</v>
          </cell>
          <cell r="CW128" t="str">
            <v>-</v>
          </cell>
          <cell r="CX128" t="str">
            <v>-</v>
          </cell>
          <cell r="CY128" t="str">
            <v>-</v>
          </cell>
          <cell r="CZ128" t="str">
            <v>-</v>
          </cell>
          <cell r="DB128" t="str">
            <v>-</v>
          </cell>
          <cell r="DC128" t="str">
            <v>-</v>
          </cell>
          <cell r="DD128" t="str">
            <v>-</v>
          </cell>
          <cell r="DE128" t="str">
            <v>CHICONTEPEC</v>
          </cell>
          <cell r="DF128" t="str">
            <v>SANTA ELENA</v>
          </cell>
          <cell r="DG128" t="str">
            <v>-</v>
          </cell>
        </row>
        <row r="129">
          <cell r="AT129" t="str">
            <v>-</v>
          </cell>
          <cell r="AU129" t="str">
            <v>-</v>
          </cell>
          <cell r="AV129" t="str">
            <v>-</v>
          </cell>
          <cell r="AW129" t="str">
            <v>-</v>
          </cell>
          <cell r="AX129" t="str">
            <v>-</v>
          </cell>
          <cell r="AY129" t="str">
            <v>-</v>
          </cell>
          <cell r="AZ129" t="str">
            <v>7067</v>
          </cell>
          <cell r="BA129" t="str">
            <v>-</v>
          </cell>
          <cell r="BB129" t="str">
            <v>-</v>
          </cell>
          <cell r="BC129" t="str">
            <v>-</v>
          </cell>
          <cell r="BD129" t="str">
            <v>-</v>
          </cell>
          <cell r="BE129" t="str">
            <v>12078</v>
          </cell>
          <cell r="BF129" t="str">
            <v>13072</v>
          </cell>
          <cell r="BG129" t="str">
            <v>14068</v>
          </cell>
          <cell r="BH129" t="str">
            <v>15068</v>
          </cell>
          <cell r="BI129" t="str">
            <v>16064</v>
          </cell>
          <cell r="BJ129" t="str">
            <v>-</v>
          </cell>
          <cell r="BK129" t="str">
            <v>-</v>
          </cell>
          <cell r="BL129" t="str">
            <v>-</v>
          </cell>
          <cell r="BM129" t="str">
            <v>20060</v>
          </cell>
          <cell r="BN129" t="str">
            <v>21061</v>
          </cell>
          <cell r="BO129" t="str">
            <v>-</v>
          </cell>
          <cell r="BP129" t="str">
            <v>-</v>
          </cell>
          <cell r="BQ129" t="str">
            <v>-</v>
          </cell>
          <cell r="BR129" t="str">
            <v>-</v>
          </cell>
          <cell r="BS129" t="str">
            <v>-</v>
          </cell>
          <cell r="BT129" t="str">
            <v>-</v>
          </cell>
          <cell r="BU129" t="str">
            <v>-</v>
          </cell>
          <cell r="BV129" t="str">
            <v>-</v>
          </cell>
          <cell r="BW129" t="str">
            <v>30059</v>
          </cell>
          <cell r="BX129" t="str">
            <v>31067</v>
          </cell>
          <cell r="BY129" t="str">
            <v>-</v>
          </cell>
          <cell r="CB129" t="str">
            <v>-</v>
          </cell>
          <cell r="CC129" t="str">
            <v>-</v>
          </cell>
          <cell r="CD129" t="str">
            <v>-</v>
          </cell>
          <cell r="CE129" t="str">
            <v>-</v>
          </cell>
          <cell r="CF129" t="str">
            <v>-</v>
          </cell>
          <cell r="CG129" t="str">
            <v>-</v>
          </cell>
          <cell r="CH129" t="str">
            <v>PANTEPEC</v>
          </cell>
          <cell r="CI129" t="str">
            <v>-</v>
          </cell>
          <cell r="CJ129" t="str">
            <v>-</v>
          </cell>
          <cell r="CK129" t="str">
            <v>-</v>
          </cell>
          <cell r="CL129" t="str">
            <v>-</v>
          </cell>
          <cell r="CM129" t="str">
            <v>COCHOAPA EL GRANDE</v>
          </cell>
          <cell r="CN129" t="str">
            <v>TLANALAPA</v>
          </cell>
          <cell r="CO129" t="str">
            <v>VILLA PURIFICACIÓN</v>
          </cell>
          <cell r="CP129" t="str">
            <v>OZUMBA</v>
          </cell>
          <cell r="CQ129" t="str">
            <v>PARÁCUARO</v>
          </cell>
          <cell r="CR129" t="str">
            <v>-</v>
          </cell>
          <cell r="CS129" t="str">
            <v>-</v>
          </cell>
          <cell r="CT129" t="str">
            <v>-</v>
          </cell>
          <cell r="CU129" t="str">
            <v>MIXISTLÁN DE LA REFORMA</v>
          </cell>
          <cell r="CV129" t="str">
            <v>ELOXOCHITLÁN</v>
          </cell>
          <cell r="CW129" t="str">
            <v>-</v>
          </cell>
          <cell r="CX129" t="str">
            <v>-</v>
          </cell>
          <cell r="CY129" t="str">
            <v>-</v>
          </cell>
          <cell r="CZ129" t="str">
            <v>-</v>
          </cell>
          <cell r="DB129" t="str">
            <v>-</v>
          </cell>
          <cell r="DC129" t="str">
            <v>-</v>
          </cell>
          <cell r="DD129" t="str">
            <v>-</v>
          </cell>
          <cell r="DE129" t="str">
            <v>CHINAMECA</v>
          </cell>
          <cell r="DF129" t="str">
            <v>SEYÉ</v>
          </cell>
          <cell r="DG129" t="str">
            <v>-</v>
          </cell>
        </row>
        <row r="130">
          <cell r="AT130" t="str">
            <v>-</v>
          </cell>
          <cell r="AU130" t="str">
            <v>-</v>
          </cell>
          <cell r="AV130" t="str">
            <v>-</v>
          </cell>
          <cell r="AW130" t="str">
            <v>-</v>
          </cell>
          <cell r="AX130" t="str">
            <v>-</v>
          </cell>
          <cell r="AY130" t="str">
            <v>-</v>
          </cell>
          <cell r="AZ130" t="str">
            <v>7068</v>
          </cell>
          <cell r="BA130" t="str">
            <v>-</v>
          </cell>
          <cell r="BB130" t="str">
            <v>-</v>
          </cell>
          <cell r="BC130" t="str">
            <v>-</v>
          </cell>
          <cell r="BD130" t="str">
            <v>-</v>
          </cell>
          <cell r="BE130" t="str">
            <v>12079</v>
          </cell>
          <cell r="BF130" t="str">
            <v>13074</v>
          </cell>
          <cell r="BG130" t="str">
            <v>14069</v>
          </cell>
          <cell r="BH130" t="str">
            <v>15069</v>
          </cell>
          <cell r="BI130" t="str">
            <v>16067</v>
          </cell>
          <cell r="BJ130" t="str">
            <v>-</v>
          </cell>
          <cell r="BK130" t="str">
            <v>-</v>
          </cell>
          <cell r="BL130" t="str">
            <v>-</v>
          </cell>
          <cell r="BM130" t="str">
            <v>20061</v>
          </cell>
          <cell r="BN130" t="str">
            <v>21062</v>
          </cell>
          <cell r="BO130" t="str">
            <v>-</v>
          </cell>
          <cell r="BP130" t="str">
            <v>-</v>
          </cell>
          <cell r="BQ130" t="str">
            <v>-</v>
          </cell>
          <cell r="BR130" t="str">
            <v>-</v>
          </cell>
          <cell r="BS130" t="str">
            <v>-</v>
          </cell>
          <cell r="BT130" t="str">
            <v>-</v>
          </cell>
          <cell r="BU130" t="str">
            <v>-</v>
          </cell>
          <cell r="BV130" t="str">
            <v>-</v>
          </cell>
          <cell r="BW130" t="str">
            <v>30060</v>
          </cell>
          <cell r="BX130" t="str">
            <v>31068</v>
          </cell>
          <cell r="BY130" t="str">
            <v>-</v>
          </cell>
          <cell r="CB130" t="str">
            <v>-</v>
          </cell>
          <cell r="CC130" t="str">
            <v>-</v>
          </cell>
          <cell r="CD130" t="str">
            <v>-</v>
          </cell>
          <cell r="CE130" t="str">
            <v>-</v>
          </cell>
          <cell r="CF130" t="str">
            <v>-</v>
          </cell>
          <cell r="CG130" t="str">
            <v>-</v>
          </cell>
          <cell r="CH130" t="str">
            <v>PICHUCALCO</v>
          </cell>
          <cell r="CI130" t="str">
            <v>-</v>
          </cell>
          <cell r="CJ130" t="str">
            <v>-</v>
          </cell>
          <cell r="CK130" t="str">
            <v>-</v>
          </cell>
          <cell r="CL130" t="str">
            <v>-</v>
          </cell>
          <cell r="CM130" t="str">
            <v>JOSÉ JOAQUIN DE HERRERA</v>
          </cell>
          <cell r="CN130" t="str">
            <v>TLAXCOAPAN</v>
          </cell>
          <cell r="CO130" t="str">
            <v>QUITUPAN</v>
          </cell>
          <cell r="CP130" t="str">
            <v>PAPALOTLA</v>
          </cell>
          <cell r="CQ130" t="str">
            <v>PENJAMILLO</v>
          </cell>
          <cell r="CR130" t="str">
            <v>-</v>
          </cell>
          <cell r="CS130" t="str">
            <v>-</v>
          </cell>
          <cell r="CT130" t="str">
            <v>-</v>
          </cell>
          <cell r="CU130" t="str">
            <v>MONJAS</v>
          </cell>
          <cell r="CV130" t="str">
            <v>EPATLÁN</v>
          </cell>
          <cell r="CW130" t="str">
            <v>-</v>
          </cell>
          <cell r="CX130" t="str">
            <v>-</v>
          </cell>
          <cell r="CY130" t="str">
            <v>-</v>
          </cell>
          <cell r="CZ130" t="str">
            <v>-</v>
          </cell>
          <cell r="DB130" t="str">
            <v>-</v>
          </cell>
          <cell r="DC130" t="str">
            <v>-</v>
          </cell>
          <cell r="DD130" t="str">
            <v>-</v>
          </cell>
          <cell r="DE130" t="str">
            <v>CHINAMPA DE GOROSTIZA</v>
          </cell>
          <cell r="DF130" t="str">
            <v>SINANCHÉ</v>
          </cell>
          <cell r="DG130" t="str">
            <v>-</v>
          </cell>
        </row>
        <row r="131">
          <cell r="AT131" t="str">
            <v>-</v>
          </cell>
          <cell r="AU131" t="str">
            <v>-</v>
          </cell>
          <cell r="AV131" t="str">
            <v>-</v>
          </cell>
          <cell r="AW131" t="str">
            <v>-</v>
          </cell>
          <cell r="AX131" t="str">
            <v>-</v>
          </cell>
          <cell r="AY131" t="str">
            <v>-</v>
          </cell>
          <cell r="AZ131" t="str">
            <v>7070</v>
          </cell>
          <cell r="BA131" t="str">
            <v>-</v>
          </cell>
          <cell r="BB131" t="str">
            <v>-</v>
          </cell>
          <cell r="BC131" t="str">
            <v>-</v>
          </cell>
          <cell r="BD131" t="str">
            <v>-</v>
          </cell>
          <cell r="BE131" t="str">
            <v>12080</v>
          </cell>
          <cell r="BF131" t="str">
            <v>13075</v>
          </cell>
          <cell r="BG131" t="str">
            <v>14071</v>
          </cell>
          <cell r="BH131" t="str">
            <v>15071</v>
          </cell>
          <cell r="BI131" t="str">
            <v>16068</v>
          </cell>
          <cell r="BJ131" t="str">
            <v>-</v>
          </cell>
          <cell r="BK131" t="str">
            <v>-</v>
          </cell>
          <cell r="BL131" t="str">
            <v>-</v>
          </cell>
          <cell r="BM131" t="str">
            <v>20062</v>
          </cell>
          <cell r="BN131" t="str">
            <v>21063</v>
          </cell>
          <cell r="BO131" t="str">
            <v>-</v>
          </cell>
          <cell r="BP131" t="str">
            <v>-</v>
          </cell>
          <cell r="BQ131" t="str">
            <v>-</v>
          </cell>
          <cell r="BR131" t="str">
            <v>-</v>
          </cell>
          <cell r="BS131" t="str">
            <v>-</v>
          </cell>
          <cell r="BT131" t="str">
            <v>-</v>
          </cell>
          <cell r="BU131" t="str">
            <v>-</v>
          </cell>
          <cell r="BV131" t="str">
            <v>-</v>
          </cell>
          <cell r="BW131" t="str">
            <v>30062</v>
          </cell>
          <cell r="BX131" t="str">
            <v>31069</v>
          </cell>
          <cell r="BY131" t="str">
            <v>-</v>
          </cell>
          <cell r="CB131" t="str">
            <v>-</v>
          </cell>
          <cell r="CC131" t="str">
            <v>-</v>
          </cell>
          <cell r="CD131" t="str">
            <v>-</v>
          </cell>
          <cell r="CE131" t="str">
            <v>-</v>
          </cell>
          <cell r="CF131" t="str">
            <v>-</v>
          </cell>
          <cell r="CG131" t="str">
            <v>-</v>
          </cell>
          <cell r="CH131" t="str">
            <v>EL PORVENIR</v>
          </cell>
          <cell r="CI131" t="str">
            <v>-</v>
          </cell>
          <cell r="CJ131" t="str">
            <v>-</v>
          </cell>
          <cell r="CK131" t="str">
            <v>-</v>
          </cell>
          <cell r="CL131" t="str">
            <v>-</v>
          </cell>
          <cell r="CM131" t="str">
            <v>JUCHITÁN</v>
          </cell>
          <cell r="CN131" t="str">
            <v>TOLCAYUCA</v>
          </cell>
          <cell r="CO131" t="str">
            <v>SAN CRISTÓBAL DE LA BARRANCA</v>
          </cell>
          <cell r="CP131" t="str">
            <v>POLOTITLÁN</v>
          </cell>
          <cell r="CQ131" t="str">
            <v>PERIBÁN</v>
          </cell>
          <cell r="CR131" t="str">
            <v>-</v>
          </cell>
          <cell r="CS131" t="str">
            <v>-</v>
          </cell>
          <cell r="CT131" t="str">
            <v>-</v>
          </cell>
          <cell r="CU131" t="str">
            <v>NATIVIDAD</v>
          </cell>
          <cell r="CV131" t="str">
            <v>ESPERANZA</v>
          </cell>
          <cell r="CW131" t="str">
            <v>-</v>
          </cell>
          <cell r="CX131" t="str">
            <v>-</v>
          </cell>
          <cell r="CY131" t="str">
            <v>-</v>
          </cell>
          <cell r="CZ131" t="str">
            <v>-</v>
          </cell>
          <cell r="DB131" t="str">
            <v>-</v>
          </cell>
          <cell r="DC131" t="str">
            <v>-</v>
          </cell>
          <cell r="DD131" t="str">
            <v>-</v>
          </cell>
          <cell r="DE131" t="str">
            <v>CHOCAMÁN</v>
          </cell>
          <cell r="DF131" t="str">
            <v>SOTUTA</v>
          </cell>
          <cell r="DG131" t="str">
            <v>-</v>
          </cell>
        </row>
        <row r="132">
          <cell r="AT132" t="str">
            <v>-</v>
          </cell>
          <cell r="AU132" t="str">
            <v>-</v>
          </cell>
          <cell r="AV132" t="str">
            <v>-</v>
          </cell>
          <cell r="AW132" t="str">
            <v>-</v>
          </cell>
          <cell r="AX132" t="str">
            <v>-</v>
          </cell>
          <cell r="AY132" t="str">
            <v>-</v>
          </cell>
          <cell r="AZ132" t="str">
            <v>7071</v>
          </cell>
          <cell r="BA132" t="str">
            <v>-</v>
          </cell>
          <cell r="BB132" t="str">
            <v>-</v>
          </cell>
          <cell r="BC132" t="str">
            <v>-</v>
          </cell>
          <cell r="BD132" t="str">
            <v>-</v>
          </cell>
          <cell r="BE132" t="str">
            <v>12081</v>
          </cell>
          <cell r="BF132" t="str">
            <v>13078</v>
          </cell>
          <cell r="BG132" t="str">
            <v>14072</v>
          </cell>
          <cell r="BH132" t="str">
            <v>15072</v>
          </cell>
          <cell r="BI132" t="str">
            <v>16070</v>
          </cell>
          <cell r="BJ132" t="str">
            <v>-</v>
          </cell>
          <cell r="BK132" t="str">
            <v>-</v>
          </cell>
          <cell r="BL132" t="str">
            <v>-</v>
          </cell>
          <cell r="BM132" t="str">
            <v>20063</v>
          </cell>
          <cell r="BN132" t="str">
            <v>21064</v>
          </cell>
          <cell r="BO132" t="str">
            <v>-</v>
          </cell>
          <cell r="BP132" t="str">
            <v>-</v>
          </cell>
          <cell r="BQ132" t="str">
            <v>-</v>
          </cell>
          <cell r="BR132" t="str">
            <v>-</v>
          </cell>
          <cell r="BS132" t="str">
            <v>-</v>
          </cell>
          <cell r="BT132" t="str">
            <v>-</v>
          </cell>
          <cell r="BU132" t="str">
            <v>-</v>
          </cell>
          <cell r="BV132" t="str">
            <v>-</v>
          </cell>
          <cell r="BW132" t="str">
            <v>30063</v>
          </cell>
          <cell r="BX132" t="str">
            <v>31070</v>
          </cell>
          <cell r="BY132" t="str">
            <v>-</v>
          </cell>
          <cell r="CB132" t="str">
            <v>-</v>
          </cell>
          <cell r="CC132" t="str">
            <v>-</v>
          </cell>
          <cell r="CD132" t="str">
            <v>-</v>
          </cell>
          <cell r="CE132" t="str">
            <v>-</v>
          </cell>
          <cell r="CF132" t="str">
            <v>-</v>
          </cell>
          <cell r="CG132" t="str">
            <v>-</v>
          </cell>
          <cell r="CH132" t="str">
            <v>VILLA COMALTITLÁN</v>
          </cell>
          <cell r="CI132" t="str">
            <v>-</v>
          </cell>
          <cell r="CJ132" t="str">
            <v>-</v>
          </cell>
          <cell r="CK132" t="str">
            <v>-</v>
          </cell>
          <cell r="CL132" t="str">
            <v>-</v>
          </cell>
          <cell r="CM132" t="str">
            <v>ILIATENCO</v>
          </cell>
          <cell r="CN132" t="str">
            <v>XOCHIATIPAN</v>
          </cell>
          <cell r="CO132" t="str">
            <v>SAN DIEGO DE ALEJANDRÍA</v>
          </cell>
          <cell r="CP132" t="str">
            <v>RAYÓN</v>
          </cell>
          <cell r="CQ132" t="str">
            <v>PURÉPERO</v>
          </cell>
          <cell r="CR132" t="str">
            <v>-</v>
          </cell>
          <cell r="CS132" t="str">
            <v>-</v>
          </cell>
          <cell r="CT132" t="str">
            <v>-</v>
          </cell>
          <cell r="CU132" t="str">
            <v>NAZARENO ETLA</v>
          </cell>
          <cell r="CV132" t="str">
            <v>FRANCISCO Z. MENA</v>
          </cell>
          <cell r="CW132" t="str">
            <v>-</v>
          </cell>
          <cell r="CX132" t="str">
            <v>-</v>
          </cell>
          <cell r="CY132" t="str">
            <v>-</v>
          </cell>
          <cell r="CZ132" t="str">
            <v>-</v>
          </cell>
          <cell r="DB132" t="str">
            <v>-</v>
          </cell>
          <cell r="DC132" t="str">
            <v>-</v>
          </cell>
          <cell r="DD132" t="str">
            <v>-</v>
          </cell>
          <cell r="DE132" t="str">
            <v>CHONTLA</v>
          </cell>
          <cell r="DF132" t="str">
            <v>SUCILÁ</v>
          </cell>
          <cell r="DG132" t="str">
            <v>-</v>
          </cell>
        </row>
        <row r="133">
          <cell r="AT133" t="str">
            <v>-</v>
          </cell>
          <cell r="AU133" t="str">
            <v>-</v>
          </cell>
          <cell r="AV133" t="str">
            <v>-</v>
          </cell>
          <cell r="AW133" t="str">
            <v>-</v>
          </cell>
          <cell r="AX133" t="str">
            <v>-</v>
          </cell>
          <cell r="AY133" t="str">
            <v>-</v>
          </cell>
          <cell r="AZ133" t="str">
            <v>7072</v>
          </cell>
          <cell r="BA133" t="str">
            <v>-</v>
          </cell>
          <cell r="BB133" t="str">
            <v>-</v>
          </cell>
          <cell r="BC133" t="str">
            <v>-</v>
          </cell>
          <cell r="BD133" t="str">
            <v>-</v>
          </cell>
          <cell r="BE133">
            <v>12999</v>
          </cell>
          <cell r="BF133" t="str">
            <v>13079</v>
          </cell>
          <cell r="BG133" t="str">
            <v>14074</v>
          </cell>
          <cell r="BH133" t="str">
            <v>15073</v>
          </cell>
          <cell r="BI133" t="str">
            <v>16072</v>
          </cell>
          <cell r="BJ133" t="str">
            <v>-</v>
          </cell>
          <cell r="BK133" t="str">
            <v>-</v>
          </cell>
          <cell r="BL133" t="str">
            <v>-</v>
          </cell>
          <cell r="BM133" t="str">
            <v>20064</v>
          </cell>
          <cell r="BN133" t="str">
            <v>21065</v>
          </cell>
          <cell r="BO133" t="str">
            <v>-</v>
          </cell>
          <cell r="BP133" t="str">
            <v>-</v>
          </cell>
          <cell r="BQ133" t="str">
            <v>-</v>
          </cell>
          <cell r="BR133" t="str">
            <v>-</v>
          </cell>
          <cell r="BS133" t="str">
            <v>-</v>
          </cell>
          <cell r="BT133" t="str">
            <v>-</v>
          </cell>
          <cell r="BU133" t="str">
            <v>-</v>
          </cell>
          <cell r="BV133" t="str">
            <v>-</v>
          </cell>
          <cell r="BW133" t="str">
            <v>30064</v>
          </cell>
          <cell r="BX133" t="str">
            <v>31071</v>
          </cell>
          <cell r="BY133" t="str">
            <v>-</v>
          </cell>
          <cell r="CB133" t="str">
            <v>-</v>
          </cell>
          <cell r="CC133" t="str">
            <v>-</v>
          </cell>
          <cell r="CD133" t="str">
            <v>-</v>
          </cell>
          <cell r="CE133" t="str">
            <v>-</v>
          </cell>
          <cell r="CF133" t="str">
            <v>-</v>
          </cell>
          <cell r="CG133" t="str">
            <v>-</v>
          </cell>
          <cell r="CH133" t="str">
            <v>PUEBLO NUEVO SOLISTAHUACÁN</v>
          </cell>
          <cell r="CI133" t="str">
            <v>-</v>
          </cell>
          <cell r="CJ133" t="str">
            <v>-</v>
          </cell>
          <cell r="CK133" t="str">
            <v>-</v>
          </cell>
          <cell r="CL133" t="str">
            <v>-</v>
          </cell>
          <cell r="CM133" t="str">
            <v>NO IDENTIFICADO</v>
          </cell>
          <cell r="CN133" t="str">
            <v>XOCHICOATLÁN</v>
          </cell>
          <cell r="CO133" t="str">
            <v>SAN JULIÁN</v>
          </cell>
          <cell r="CP133" t="str">
            <v>SAN ANTONIO LA ISLA</v>
          </cell>
          <cell r="CQ133" t="str">
            <v>QUERÉNDARO</v>
          </cell>
          <cell r="CR133" t="str">
            <v>-</v>
          </cell>
          <cell r="CS133" t="str">
            <v>-</v>
          </cell>
          <cell r="CT133" t="str">
            <v>-</v>
          </cell>
          <cell r="CU133" t="str">
            <v>NEJAPA DE MADERO</v>
          </cell>
          <cell r="CV133" t="str">
            <v>GENERAL FELIPE ÁNGELES</v>
          </cell>
          <cell r="CW133" t="str">
            <v>-</v>
          </cell>
          <cell r="CX133" t="str">
            <v>-</v>
          </cell>
          <cell r="CY133" t="str">
            <v>-</v>
          </cell>
          <cell r="CZ133" t="str">
            <v>-</v>
          </cell>
          <cell r="DB133" t="str">
            <v>-</v>
          </cell>
          <cell r="DC133" t="str">
            <v>-</v>
          </cell>
          <cell r="DD133" t="str">
            <v>-</v>
          </cell>
          <cell r="DE133" t="str">
            <v>CHUMATLÁN</v>
          </cell>
          <cell r="DF133" t="str">
            <v>SUDZAL</v>
          </cell>
          <cell r="DG133" t="str">
            <v>-</v>
          </cell>
        </row>
        <row r="134">
          <cell r="AT134" t="str">
            <v>-</v>
          </cell>
          <cell r="AU134" t="str">
            <v>-</v>
          </cell>
          <cell r="AV134" t="str">
            <v>-</v>
          </cell>
          <cell r="AW134" t="str">
            <v>-</v>
          </cell>
          <cell r="AX134" t="str">
            <v>-</v>
          </cell>
          <cell r="AY134" t="str">
            <v>-</v>
          </cell>
          <cell r="AZ134" t="str">
            <v>7073</v>
          </cell>
          <cell r="BA134" t="str">
            <v>-</v>
          </cell>
          <cell r="BB134" t="str">
            <v>-</v>
          </cell>
          <cell r="BC134" t="str">
            <v>-</v>
          </cell>
          <cell r="BD134" t="str">
            <v>-</v>
          </cell>
          <cell r="BE134" t="str">
            <v>-</v>
          </cell>
          <cell r="BF134" t="str">
            <v>13080</v>
          </cell>
          <cell r="BG134" t="str">
            <v>14075</v>
          </cell>
          <cell r="BH134" t="str">
            <v>15074</v>
          </cell>
          <cell r="BI134" t="str">
            <v>16073</v>
          </cell>
          <cell r="BJ134" t="str">
            <v>-</v>
          </cell>
          <cell r="BK134" t="str">
            <v>-</v>
          </cell>
          <cell r="BL134" t="str">
            <v>-</v>
          </cell>
          <cell r="BM134" t="str">
            <v>20065</v>
          </cell>
          <cell r="BN134" t="str">
            <v>21066</v>
          </cell>
          <cell r="BO134" t="str">
            <v>-</v>
          </cell>
          <cell r="BP134" t="str">
            <v>-</v>
          </cell>
          <cell r="BQ134" t="str">
            <v>-</v>
          </cell>
          <cell r="BR134" t="str">
            <v>-</v>
          </cell>
          <cell r="BS134" t="str">
            <v>-</v>
          </cell>
          <cell r="BT134" t="str">
            <v>-</v>
          </cell>
          <cell r="BU134" t="str">
            <v>-</v>
          </cell>
          <cell r="BV134" t="str">
            <v>-</v>
          </cell>
          <cell r="BW134" t="str">
            <v>30066</v>
          </cell>
          <cell r="BX134" t="str">
            <v>31072</v>
          </cell>
          <cell r="BY134" t="str">
            <v>-</v>
          </cell>
          <cell r="CB134" t="str">
            <v>-</v>
          </cell>
          <cell r="CC134" t="str">
            <v>-</v>
          </cell>
          <cell r="CD134" t="str">
            <v>-</v>
          </cell>
          <cell r="CE134" t="str">
            <v>-</v>
          </cell>
          <cell r="CF134" t="str">
            <v>-</v>
          </cell>
          <cell r="CG134" t="str">
            <v>-</v>
          </cell>
          <cell r="CH134" t="str">
            <v>RAYÓN</v>
          </cell>
          <cell r="CI134" t="str">
            <v>-</v>
          </cell>
          <cell r="CJ134" t="str">
            <v>-</v>
          </cell>
          <cell r="CK134" t="str">
            <v>-</v>
          </cell>
          <cell r="CL134" t="str">
            <v>-</v>
          </cell>
          <cell r="CM134" t="str">
            <v>-</v>
          </cell>
          <cell r="CN134" t="str">
            <v>YAHUALICA</v>
          </cell>
          <cell r="CO134" t="str">
            <v>SAN MARCOS</v>
          </cell>
          <cell r="CP134" t="str">
            <v>SAN FELIPE DEL PROGRESO</v>
          </cell>
          <cell r="CQ134" t="str">
            <v>QUIROGA</v>
          </cell>
          <cell r="CR134" t="str">
            <v>-</v>
          </cell>
          <cell r="CS134" t="str">
            <v>-</v>
          </cell>
          <cell r="CT134" t="str">
            <v>-</v>
          </cell>
          <cell r="CU134" t="str">
            <v>IXPANTEPEC NIEVES</v>
          </cell>
          <cell r="CV134" t="str">
            <v>GUADALUPE</v>
          </cell>
          <cell r="CW134" t="str">
            <v>-</v>
          </cell>
          <cell r="CX134" t="str">
            <v>-</v>
          </cell>
          <cell r="CY134" t="str">
            <v>-</v>
          </cell>
          <cell r="CZ134" t="str">
            <v>-</v>
          </cell>
          <cell r="DB134" t="str">
            <v>-</v>
          </cell>
          <cell r="DC134" t="str">
            <v>-</v>
          </cell>
          <cell r="DD134" t="str">
            <v>-</v>
          </cell>
          <cell r="DE134" t="str">
            <v>ESPINAL</v>
          </cell>
          <cell r="DF134" t="str">
            <v>SUMA</v>
          </cell>
          <cell r="DG134" t="str">
            <v>-</v>
          </cell>
        </row>
        <row r="135">
          <cell r="AT135" t="str">
            <v>-</v>
          </cell>
          <cell r="AU135" t="str">
            <v>-</v>
          </cell>
          <cell r="AV135" t="str">
            <v>-</v>
          </cell>
          <cell r="AW135" t="str">
            <v>-</v>
          </cell>
          <cell r="AX135" t="str">
            <v>-</v>
          </cell>
          <cell r="AY135" t="str">
            <v>-</v>
          </cell>
          <cell r="AZ135" t="str">
            <v>7074</v>
          </cell>
          <cell r="BA135" t="str">
            <v>-</v>
          </cell>
          <cell r="BB135" t="str">
            <v>-</v>
          </cell>
          <cell r="BC135" t="str">
            <v>-</v>
          </cell>
          <cell r="BD135" t="str">
            <v>-</v>
          </cell>
          <cell r="BE135" t="str">
            <v>-</v>
          </cell>
          <cell r="BF135" t="str">
            <v>13082</v>
          </cell>
          <cell r="BG135" t="str">
            <v>14076</v>
          </cell>
          <cell r="BH135" t="str">
            <v>15075</v>
          </cell>
          <cell r="BI135" t="str">
            <v>16074</v>
          </cell>
          <cell r="BJ135" t="str">
            <v>-</v>
          </cell>
          <cell r="BK135" t="str">
            <v>-</v>
          </cell>
          <cell r="BL135" t="str">
            <v>-</v>
          </cell>
          <cell r="BM135" t="str">
            <v>20066</v>
          </cell>
          <cell r="BN135" t="str">
            <v>21067</v>
          </cell>
          <cell r="BO135" t="str">
            <v>-</v>
          </cell>
          <cell r="BP135" t="str">
            <v>-</v>
          </cell>
          <cell r="BQ135" t="str">
            <v>-</v>
          </cell>
          <cell r="BR135" t="str">
            <v>-</v>
          </cell>
          <cell r="BS135" t="str">
            <v>-</v>
          </cell>
          <cell r="BT135" t="str">
            <v>-</v>
          </cell>
          <cell r="BU135" t="str">
            <v>-</v>
          </cell>
          <cell r="BV135" t="str">
            <v>-</v>
          </cell>
          <cell r="BW135" t="str">
            <v>30067</v>
          </cell>
          <cell r="BX135" t="str">
            <v>31073</v>
          </cell>
          <cell r="BY135" t="str">
            <v>-</v>
          </cell>
          <cell r="CB135" t="str">
            <v>-</v>
          </cell>
          <cell r="CC135" t="str">
            <v>-</v>
          </cell>
          <cell r="CD135" t="str">
            <v>-</v>
          </cell>
          <cell r="CE135" t="str">
            <v>-</v>
          </cell>
          <cell r="CF135" t="str">
            <v>-</v>
          </cell>
          <cell r="CG135" t="str">
            <v>-</v>
          </cell>
          <cell r="CH135" t="str">
            <v>REFORMA</v>
          </cell>
          <cell r="CI135" t="str">
            <v>-</v>
          </cell>
          <cell r="CJ135" t="str">
            <v>-</v>
          </cell>
          <cell r="CK135" t="str">
            <v>-</v>
          </cell>
          <cell r="CL135" t="str">
            <v>-</v>
          </cell>
          <cell r="CM135" t="str">
            <v>-</v>
          </cell>
          <cell r="CN135" t="str">
            <v>ZAPOTLÁN DE JUÁREZ</v>
          </cell>
          <cell r="CO135" t="str">
            <v>SAN MARTÍN DE BOLAÑOS</v>
          </cell>
          <cell r="CP135" t="str">
            <v>SAN MARTÍN DE LAS PIRÁMIDES</v>
          </cell>
          <cell r="CQ135" t="str">
            <v>COJUMATLÁN DE RÉGULES</v>
          </cell>
          <cell r="CR135" t="str">
            <v>-</v>
          </cell>
          <cell r="CS135" t="str">
            <v>-</v>
          </cell>
          <cell r="CT135" t="str">
            <v>-</v>
          </cell>
          <cell r="CU135" t="str">
            <v>SANTIAGO NILTEPEC</v>
          </cell>
          <cell r="CV135" t="str">
            <v>GUADALUPE VICTORIA</v>
          </cell>
          <cell r="CW135" t="str">
            <v>-</v>
          </cell>
          <cell r="CX135" t="str">
            <v>-</v>
          </cell>
          <cell r="CY135" t="str">
            <v>-</v>
          </cell>
          <cell r="CZ135" t="str">
            <v>-</v>
          </cell>
          <cell r="DB135" t="str">
            <v>-</v>
          </cell>
          <cell r="DC135" t="str">
            <v>-</v>
          </cell>
          <cell r="DD135" t="str">
            <v>-</v>
          </cell>
          <cell r="DE135" t="str">
            <v>FILOMENO MATA</v>
          </cell>
          <cell r="DF135" t="str">
            <v>TAHDZIÚ</v>
          </cell>
          <cell r="DG135" t="str">
            <v>-</v>
          </cell>
        </row>
        <row r="136">
          <cell r="AT136" t="str">
            <v>-</v>
          </cell>
          <cell r="AU136" t="str">
            <v>-</v>
          </cell>
          <cell r="AV136" t="str">
            <v>-</v>
          </cell>
          <cell r="AW136" t="str">
            <v>-</v>
          </cell>
          <cell r="AX136" t="str">
            <v>-</v>
          </cell>
          <cell r="AY136" t="str">
            <v>-</v>
          </cell>
          <cell r="AZ136" t="str">
            <v>7075</v>
          </cell>
          <cell r="BA136" t="str">
            <v>-</v>
          </cell>
          <cell r="BB136" t="str">
            <v>-</v>
          </cell>
          <cell r="BC136" t="str">
            <v>-</v>
          </cell>
          <cell r="BD136" t="str">
            <v>-</v>
          </cell>
          <cell r="BE136" t="str">
            <v>-</v>
          </cell>
          <cell r="BF136">
            <v>13999</v>
          </cell>
          <cell r="BG136" t="str">
            <v>14077</v>
          </cell>
          <cell r="BH136" t="str">
            <v>15076</v>
          </cell>
          <cell r="BI136" t="str">
            <v>16077</v>
          </cell>
          <cell r="BJ136" t="str">
            <v>-</v>
          </cell>
          <cell r="BK136" t="str">
            <v>-</v>
          </cell>
          <cell r="BL136" t="str">
            <v>-</v>
          </cell>
          <cell r="BM136" t="str">
            <v>20068</v>
          </cell>
          <cell r="BN136" t="str">
            <v>21068</v>
          </cell>
          <cell r="BO136" t="str">
            <v>-</v>
          </cell>
          <cell r="BP136" t="str">
            <v>-</v>
          </cell>
          <cell r="BQ136" t="str">
            <v>-</v>
          </cell>
          <cell r="BR136" t="str">
            <v>-</v>
          </cell>
          <cell r="BS136" t="str">
            <v>-</v>
          </cell>
          <cell r="BT136" t="str">
            <v>-</v>
          </cell>
          <cell r="BU136" t="str">
            <v>-</v>
          </cell>
          <cell r="BV136" t="str">
            <v>-</v>
          </cell>
          <cell r="BW136" t="str">
            <v>30068</v>
          </cell>
          <cell r="BX136" t="str">
            <v>31074</v>
          </cell>
          <cell r="BY136" t="str">
            <v>-</v>
          </cell>
          <cell r="CB136" t="str">
            <v>-</v>
          </cell>
          <cell r="CC136" t="str">
            <v>-</v>
          </cell>
          <cell r="CD136" t="str">
            <v>-</v>
          </cell>
          <cell r="CE136" t="str">
            <v>-</v>
          </cell>
          <cell r="CF136" t="str">
            <v>-</v>
          </cell>
          <cell r="CG136" t="str">
            <v>-</v>
          </cell>
          <cell r="CH136" t="str">
            <v>LAS ROSAS</v>
          </cell>
          <cell r="CI136" t="str">
            <v>-</v>
          </cell>
          <cell r="CJ136" t="str">
            <v>-</v>
          </cell>
          <cell r="CK136" t="str">
            <v>-</v>
          </cell>
          <cell r="CL136" t="str">
            <v>-</v>
          </cell>
          <cell r="CM136" t="str">
            <v>-</v>
          </cell>
          <cell r="CN136" t="str">
            <v>NO IDENTIFICADO</v>
          </cell>
          <cell r="CO136" t="str">
            <v>SAN MARTÍN HIDALGO</v>
          </cell>
          <cell r="CP136" t="str">
            <v>SAN MATEO ATENCO</v>
          </cell>
          <cell r="CQ136" t="str">
            <v>SAN LUCAS</v>
          </cell>
          <cell r="CR136" t="str">
            <v>-</v>
          </cell>
          <cell r="CS136" t="str">
            <v>-</v>
          </cell>
          <cell r="CT136" t="str">
            <v>-</v>
          </cell>
          <cell r="CU136" t="str">
            <v>OCOTLÁN DE MORELOS</v>
          </cell>
          <cell r="CV136" t="str">
            <v>HERMENEGILDO GALEANA</v>
          </cell>
          <cell r="CW136" t="str">
            <v>-</v>
          </cell>
          <cell r="CX136" t="str">
            <v>-</v>
          </cell>
          <cell r="CY136" t="str">
            <v>-</v>
          </cell>
          <cell r="CZ136" t="str">
            <v>-</v>
          </cell>
          <cell r="DB136" t="str">
            <v>-</v>
          </cell>
          <cell r="DC136" t="str">
            <v>-</v>
          </cell>
          <cell r="DD136" t="str">
            <v>-</v>
          </cell>
          <cell r="DE136" t="str">
            <v>FORTÍN</v>
          </cell>
          <cell r="DF136" t="str">
            <v>TAHMEK</v>
          </cell>
          <cell r="DG136" t="str">
            <v>-</v>
          </cell>
        </row>
        <row r="137">
          <cell r="AT137" t="str">
            <v>-</v>
          </cell>
          <cell r="AU137" t="str">
            <v>-</v>
          </cell>
          <cell r="AV137" t="str">
            <v>-</v>
          </cell>
          <cell r="AW137" t="str">
            <v>-</v>
          </cell>
          <cell r="AX137" t="str">
            <v>-</v>
          </cell>
          <cell r="AY137" t="str">
            <v>-</v>
          </cell>
          <cell r="AZ137" t="str">
            <v>7076</v>
          </cell>
          <cell r="BA137" t="str">
            <v>-</v>
          </cell>
          <cell r="BB137" t="str">
            <v>-</v>
          </cell>
          <cell r="BC137" t="str">
            <v>-</v>
          </cell>
          <cell r="BD137" t="str">
            <v>-</v>
          </cell>
          <cell r="BE137" t="str">
            <v>-</v>
          </cell>
          <cell r="BF137" t="str">
            <v>-</v>
          </cell>
          <cell r="BG137" t="str">
            <v>14078</v>
          </cell>
          <cell r="BH137" t="str">
            <v>15077</v>
          </cell>
          <cell r="BI137" t="str">
            <v>16078</v>
          </cell>
          <cell r="BJ137" t="str">
            <v>-</v>
          </cell>
          <cell r="BK137" t="str">
            <v>-</v>
          </cell>
          <cell r="BL137" t="str">
            <v>-</v>
          </cell>
          <cell r="BM137" t="str">
            <v>20069</v>
          </cell>
          <cell r="BN137" t="str">
            <v>21069</v>
          </cell>
          <cell r="BO137" t="str">
            <v>-</v>
          </cell>
          <cell r="BP137" t="str">
            <v>-</v>
          </cell>
          <cell r="BQ137" t="str">
            <v>-</v>
          </cell>
          <cell r="BR137" t="str">
            <v>-</v>
          </cell>
          <cell r="BS137" t="str">
            <v>-</v>
          </cell>
          <cell r="BT137" t="str">
            <v>-</v>
          </cell>
          <cell r="BU137" t="str">
            <v>-</v>
          </cell>
          <cell r="BV137" t="str">
            <v>-</v>
          </cell>
          <cell r="BW137" t="str">
            <v>30069</v>
          </cell>
          <cell r="BX137" t="str">
            <v>31075</v>
          </cell>
          <cell r="BY137" t="str">
            <v>-</v>
          </cell>
          <cell r="CB137" t="str">
            <v>-</v>
          </cell>
          <cell r="CC137" t="str">
            <v>-</v>
          </cell>
          <cell r="CD137" t="str">
            <v>-</v>
          </cell>
          <cell r="CE137" t="str">
            <v>-</v>
          </cell>
          <cell r="CF137" t="str">
            <v>-</v>
          </cell>
          <cell r="CG137" t="str">
            <v>-</v>
          </cell>
          <cell r="CH137" t="str">
            <v>SABANILLA</v>
          </cell>
          <cell r="CI137" t="str">
            <v>-</v>
          </cell>
          <cell r="CJ137" t="str">
            <v>-</v>
          </cell>
          <cell r="CK137" t="str">
            <v>-</v>
          </cell>
          <cell r="CL137" t="str">
            <v>-</v>
          </cell>
          <cell r="CM137" t="str">
            <v>-</v>
          </cell>
          <cell r="CN137" t="str">
            <v>-</v>
          </cell>
          <cell r="CO137" t="str">
            <v>SAN MIGUEL EL ALTO</v>
          </cell>
          <cell r="CP137" t="str">
            <v>SAN SIMÓN DE GUERRERO</v>
          </cell>
          <cell r="CQ137" t="str">
            <v>SANTA ANA MAYA</v>
          </cell>
          <cell r="CR137" t="str">
            <v>-</v>
          </cell>
          <cell r="CS137" t="str">
            <v>-</v>
          </cell>
          <cell r="CT137" t="str">
            <v>-</v>
          </cell>
          <cell r="CU137" t="str">
            <v>LA PE</v>
          </cell>
          <cell r="CV137" t="str">
            <v>HUAQUECHULA</v>
          </cell>
          <cell r="CW137" t="str">
            <v>-</v>
          </cell>
          <cell r="CX137" t="str">
            <v>-</v>
          </cell>
          <cell r="CY137" t="str">
            <v>-</v>
          </cell>
          <cell r="CZ137" t="str">
            <v>-</v>
          </cell>
          <cell r="DB137" t="str">
            <v>-</v>
          </cell>
          <cell r="DC137" t="str">
            <v>-</v>
          </cell>
          <cell r="DD137" t="str">
            <v>-</v>
          </cell>
          <cell r="DE137" t="str">
            <v>GUTIÉRREZ ZAMORA</v>
          </cell>
          <cell r="DF137" t="str">
            <v>TEABO</v>
          </cell>
          <cell r="DG137" t="str">
            <v>-</v>
          </cell>
        </row>
        <row r="138">
          <cell r="AT138" t="str">
            <v>-</v>
          </cell>
          <cell r="AU138" t="str">
            <v>-</v>
          </cell>
          <cell r="AV138" t="str">
            <v>-</v>
          </cell>
          <cell r="AW138" t="str">
            <v>-</v>
          </cell>
          <cell r="AX138" t="str">
            <v>-</v>
          </cell>
          <cell r="AY138" t="str">
            <v>-</v>
          </cell>
          <cell r="AZ138" t="str">
            <v>7079</v>
          </cell>
          <cell r="BA138" t="str">
            <v>-</v>
          </cell>
          <cell r="BB138" t="str">
            <v>-</v>
          </cell>
          <cell r="BC138" t="str">
            <v>-</v>
          </cell>
          <cell r="BD138" t="str">
            <v>-</v>
          </cell>
          <cell r="BE138" t="str">
            <v>-</v>
          </cell>
          <cell r="BF138" t="str">
            <v>-</v>
          </cell>
          <cell r="BG138" t="str">
            <v>14079</v>
          </cell>
          <cell r="BH138" t="str">
            <v>15078</v>
          </cell>
          <cell r="BI138" t="str">
            <v>16080</v>
          </cell>
          <cell r="BJ138" t="str">
            <v>-</v>
          </cell>
          <cell r="BK138" t="str">
            <v>-</v>
          </cell>
          <cell r="BL138" t="str">
            <v>-</v>
          </cell>
          <cell r="BM138" t="str">
            <v>20070</v>
          </cell>
          <cell r="BN138" t="str">
            <v>21070</v>
          </cell>
          <cell r="BO138" t="str">
            <v>-</v>
          </cell>
          <cell r="BP138" t="str">
            <v>-</v>
          </cell>
          <cell r="BQ138" t="str">
            <v>-</v>
          </cell>
          <cell r="BR138" t="str">
            <v>-</v>
          </cell>
          <cell r="BS138" t="str">
            <v>-</v>
          </cell>
          <cell r="BT138" t="str">
            <v>-</v>
          </cell>
          <cell r="BU138" t="str">
            <v>-</v>
          </cell>
          <cell r="BV138" t="str">
            <v>-</v>
          </cell>
          <cell r="BW138" t="str">
            <v>30070</v>
          </cell>
          <cell r="BX138" t="str">
            <v>31077</v>
          </cell>
          <cell r="BY138" t="str">
            <v>-</v>
          </cell>
          <cell r="CB138" t="str">
            <v>-</v>
          </cell>
          <cell r="CC138" t="str">
            <v>-</v>
          </cell>
          <cell r="CD138" t="str">
            <v>-</v>
          </cell>
          <cell r="CE138" t="str">
            <v>-</v>
          </cell>
          <cell r="CF138" t="str">
            <v>-</v>
          </cell>
          <cell r="CG138" t="str">
            <v>-</v>
          </cell>
          <cell r="CH138" t="str">
            <v>SAN FERNANDO</v>
          </cell>
          <cell r="CI138" t="str">
            <v>-</v>
          </cell>
          <cell r="CJ138" t="str">
            <v>-</v>
          </cell>
          <cell r="CK138" t="str">
            <v>-</v>
          </cell>
          <cell r="CL138" t="str">
            <v>-</v>
          </cell>
          <cell r="CM138" t="str">
            <v>-</v>
          </cell>
          <cell r="CN138" t="str">
            <v>-</v>
          </cell>
          <cell r="CO138" t="str">
            <v>GÓMEZ FARÍAS</v>
          </cell>
          <cell r="CP138" t="str">
            <v>SANTO TOMÁS</v>
          </cell>
          <cell r="CQ138" t="str">
            <v>SENGUIO</v>
          </cell>
          <cell r="CR138" t="str">
            <v>-</v>
          </cell>
          <cell r="CS138" t="str">
            <v>-</v>
          </cell>
          <cell r="CT138" t="str">
            <v>-</v>
          </cell>
          <cell r="CU138" t="str">
            <v>PINOTEPA DE DON LUIS</v>
          </cell>
          <cell r="CV138" t="str">
            <v>HUATLATLAUCA</v>
          </cell>
          <cell r="CW138" t="str">
            <v>-</v>
          </cell>
          <cell r="CX138" t="str">
            <v>-</v>
          </cell>
          <cell r="CY138" t="str">
            <v>-</v>
          </cell>
          <cell r="CZ138" t="str">
            <v>-</v>
          </cell>
          <cell r="DB138" t="str">
            <v>-</v>
          </cell>
          <cell r="DC138" t="str">
            <v>-</v>
          </cell>
          <cell r="DD138" t="str">
            <v>-</v>
          </cell>
          <cell r="DE138" t="str">
            <v>HIDALGOTITLÁN</v>
          </cell>
          <cell r="DF138" t="str">
            <v>TEKAL DE VENEGAS</v>
          </cell>
          <cell r="DG138" t="str">
            <v>-</v>
          </cell>
        </row>
        <row r="139">
          <cell r="AT139" t="str">
            <v>-</v>
          </cell>
          <cell r="AU139" t="str">
            <v>-</v>
          </cell>
          <cell r="AV139" t="str">
            <v>-</v>
          </cell>
          <cell r="AW139" t="str">
            <v>-</v>
          </cell>
          <cell r="AX139" t="str">
            <v>-</v>
          </cell>
          <cell r="AY139" t="str">
            <v>-</v>
          </cell>
          <cell r="AZ139" t="str">
            <v>7080</v>
          </cell>
          <cell r="BA139" t="str">
            <v>-</v>
          </cell>
          <cell r="BB139" t="str">
            <v>-</v>
          </cell>
          <cell r="BC139" t="str">
            <v>-</v>
          </cell>
          <cell r="BD139" t="str">
            <v>-</v>
          </cell>
          <cell r="BE139" t="str">
            <v>-</v>
          </cell>
          <cell r="BF139" t="str">
            <v>-</v>
          </cell>
          <cell r="BG139" t="str">
            <v>14080</v>
          </cell>
          <cell r="BH139" t="str">
            <v>15079</v>
          </cell>
          <cell r="BI139" t="str">
            <v>16081</v>
          </cell>
          <cell r="BJ139" t="str">
            <v>-</v>
          </cell>
          <cell r="BK139" t="str">
            <v>-</v>
          </cell>
          <cell r="BL139" t="str">
            <v>-</v>
          </cell>
          <cell r="BM139" t="str">
            <v>20071</v>
          </cell>
          <cell r="BN139" t="str">
            <v>21072</v>
          </cell>
          <cell r="BO139" t="str">
            <v>-</v>
          </cell>
          <cell r="BP139" t="str">
            <v>-</v>
          </cell>
          <cell r="BQ139" t="str">
            <v>-</v>
          </cell>
          <cell r="BR139" t="str">
            <v>-</v>
          </cell>
          <cell r="BS139" t="str">
            <v>-</v>
          </cell>
          <cell r="BT139" t="str">
            <v>-</v>
          </cell>
          <cell r="BU139" t="str">
            <v>-</v>
          </cell>
          <cell r="BV139" t="str">
            <v>-</v>
          </cell>
          <cell r="BW139" t="str">
            <v>30071</v>
          </cell>
          <cell r="BX139" t="str">
            <v>31078</v>
          </cell>
          <cell r="BY139" t="str">
            <v>-</v>
          </cell>
          <cell r="CB139" t="str">
            <v>-</v>
          </cell>
          <cell r="CC139" t="str">
            <v>-</v>
          </cell>
          <cell r="CD139" t="str">
            <v>-</v>
          </cell>
          <cell r="CE139" t="str">
            <v>-</v>
          </cell>
          <cell r="CF139" t="str">
            <v>-</v>
          </cell>
          <cell r="CG139" t="str">
            <v>-</v>
          </cell>
          <cell r="CH139" t="str">
            <v>SILTEPEC</v>
          </cell>
          <cell r="CI139" t="str">
            <v>-</v>
          </cell>
          <cell r="CJ139" t="str">
            <v>-</v>
          </cell>
          <cell r="CK139" t="str">
            <v>-</v>
          </cell>
          <cell r="CL139" t="str">
            <v>-</v>
          </cell>
          <cell r="CM139" t="str">
            <v>-</v>
          </cell>
          <cell r="CN139" t="str">
            <v>-</v>
          </cell>
          <cell r="CO139" t="str">
            <v>SAN SEBASTIÁN DEL OESTE</v>
          </cell>
          <cell r="CP139" t="str">
            <v>SOYANIQUILPAN DE JUÁREZ</v>
          </cell>
          <cell r="CQ139" t="str">
            <v>SUSUPUATO</v>
          </cell>
          <cell r="CR139" t="str">
            <v>-</v>
          </cell>
          <cell r="CS139" t="str">
            <v>-</v>
          </cell>
          <cell r="CT139" t="str">
            <v>-</v>
          </cell>
          <cell r="CU139" t="str">
            <v>PLUMA HIDALGO</v>
          </cell>
          <cell r="CV139" t="str">
            <v>HUEHUETLA</v>
          </cell>
          <cell r="CW139" t="str">
            <v>-</v>
          </cell>
          <cell r="CX139" t="str">
            <v>-</v>
          </cell>
          <cell r="CY139" t="str">
            <v>-</v>
          </cell>
          <cell r="CZ139" t="str">
            <v>-</v>
          </cell>
          <cell r="DB139" t="str">
            <v>-</v>
          </cell>
          <cell r="DC139" t="str">
            <v>-</v>
          </cell>
          <cell r="DD139" t="str">
            <v>-</v>
          </cell>
          <cell r="DE139" t="str">
            <v>HUATUSCO</v>
          </cell>
          <cell r="DF139" t="str">
            <v>TEKANTÓ</v>
          </cell>
          <cell r="DG139" t="str">
            <v>-</v>
          </cell>
        </row>
        <row r="140">
          <cell r="AT140" t="str">
            <v>-</v>
          </cell>
          <cell r="AU140" t="str">
            <v>-</v>
          </cell>
          <cell r="AV140" t="str">
            <v>-</v>
          </cell>
          <cell r="AW140" t="str">
            <v>-</v>
          </cell>
          <cell r="AX140" t="str">
            <v>-</v>
          </cell>
          <cell r="AY140" t="str">
            <v>-</v>
          </cell>
          <cell r="AZ140" t="str">
            <v>7081</v>
          </cell>
          <cell r="BA140" t="str">
            <v>-</v>
          </cell>
          <cell r="BB140" t="str">
            <v>-</v>
          </cell>
          <cell r="BC140" t="str">
            <v>-</v>
          </cell>
          <cell r="BD140" t="str">
            <v>-</v>
          </cell>
          <cell r="BE140" t="str">
            <v>-</v>
          </cell>
          <cell r="BF140" t="str">
            <v>-</v>
          </cell>
          <cell r="BG140" t="str">
            <v>14081</v>
          </cell>
          <cell r="BH140" t="str">
            <v>15080</v>
          </cell>
          <cell r="BI140" t="str">
            <v>16083</v>
          </cell>
          <cell r="BJ140" t="str">
            <v>-</v>
          </cell>
          <cell r="BK140" t="str">
            <v>-</v>
          </cell>
          <cell r="BL140" t="str">
            <v>-</v>
          </cell>
          <cell r="BM140" t="str">
            <v>20072</v>
          </cell>
          <cell r="BN140" t="str">
            <v>21073</v>
          </cell>
          <cell r="BO140" t="str">
            <v>-</v>
          </cell>
          <cell r="BP140" t="str">
            <v>-</v>
          </cell>
          <cell r="BQ140" t="str">
            <v>-</v>
          </cell>
          <cell r="BR140" t="str">
            <v>-</v>
          </cell>
          <cell r="BS140" t="str">
            <v>-</v>
          </cell>
          <cell r="BT140" t="str">
            <v>-</v>
          </cell>
          <cell r="BU140" t="str">
            <v>-</v>
          </cell>
          <cell r="BV140" t="str">
            <v>-</v>
          </cell>
          <cell r="BW140" t="str">
            <v>30072</v>
          </cell>
          <cell r="BX140" t="str">
            <v>31080</v>
          </cell>
          <cell r="BY140" t="str">
            <v>-</v>
          </cell>
          <cell r="CB140" t="str">
            <v>-</v>
          </cell>
          <cell r="CC140" t="str">
            <v>-</v>
          </cell>
          <cell r="CD140" t="str">
            <v>-</v>
          </cell>
          <cell r="CE140" t="str">
            <v>-</v>
          </cell>
          <cell r="CF140" t="str">
            <v>-</v>
          </cell>
          <cell r="CG140" t="str">
            <v>-</v>
          </cell>
          <cell r="CH140" t="str">
            <v>SIMOJOVEL</v>
          </cell>
          <cell r="CI140" t="str">
            <v>-</v>
          </cell>
          <cell r="CJ140" t="str">
            <v>-</v>
          </cell>
          <cell r="CK140" t="str">
            <v>-</v>
          </cell>
          <cell r="CL140" t="str">
            <v>-</v>
          </cell>
          <cell r="CM140" t="str">
            <v>-</v>
          </cell>
          <cell r="CN140" t="str">
            <v>-</v>
          </cell>
          <cell r="CO140" t="str">
            <v>SANTA MARÍA DE LOS ÁNGELES</v>
          </cell>
          <cell r="CP140" t="str">
            <v>SULTEPEC</v>
          </cell>
          <cell r="CQ140" t="str">
            <v>TANCÍTARO</v>
          </cell>
          <cell r="CR140" t="str">
            <v>-</v>
          </cell>
          <cell r="CS140" t="str">
            <v>-</v>
          </cell>
          <cell r="CT140" t="str">
            <v>-</v>
          </cell>
          <cell r="CU140" t="str">
            <v>SAN JOSÉ DEL PROGRESO</v>
          </cell>
          <cell r="CV140" t="str">
            <v>HUEHUETLÁN EL CHICO</v>
          </cell>
          <cell r="CW140" t="str">
            <v>-</v>
          </cell>
          <cell r="CX140" t="str">
            <v>-</v>
          </cell>
          <cell r="CY140" t="str">
            <v>-</v>
          </cell>
          <cell r="CZ140" t="str">
            <v>-</v>
          </cell>
          <cell r="DB140" t="str">
            <v>-</v>
          </cell>
          <cell r="DC140" t="str">
            <v>-</v>
          </cell>
          <cell r="DD140" t="str">
            <v>-</v>
          </cell>
          <cell r="DE140" t="str">
            <v>HUAYACOCOTLA</v>
          </cell>
          <cell r="DF140" t="str">
            <v>TEKIT</v>
          </cell>
          <cell r="DG140" t="str">
            <v>-</v>
          </cell>
        </row>
        <row r="141">
          <cell r="AT141" t="str">
            <v>-</v>
          </cell>
          <cell r="AU141" t="str">
            <v>-</v>
          </cell>
          <cell r="AV141" t="str">
            <v>-</v>
          </cell>
          <cell r="AW141" t="str">
            <v>-</v>
          </cell>
          <cell r="AX141" t="str">
            <v>-</v>
          </cell>
          <cell r="AY141" t="str">
            <v>-</v>
          </cell>
          <cell r="AZ141" t="str">
            <v>7082</v>
          </cell>
          <cell r="BA141" t="str">
            <v>-</v>
          </cell>
          <cell r="BB141" t="str">
            <v>-</v>
          </cell>
          <cell r="BC141" t="str">
            <v>-</v>
          </cell>
          <cell r="BD141" t="str">
            <v>-</v>
          </cell>
          <cell r="BE141" t="str">
            <v>-</v>
          </cell>
          <cell r="BF141" t="str">
            <v>-</v>
          </cell>
          <cell r="BG141" t="str">
            <v>14082</v>
          </cell>
          <cell r="BH141" t="str">
            <v>15082</v>
          </cell>
          <cell r="BI141" t="str">
            <v>16084</v>
          </cell>
          <cell r="BJ141" t="str">
            <v>-</v>
          </cell>
          <cell r="BK141" t="str">
            <v>-</v>
          </cell>
          <cell r="BL141" t="str">
            <v>-</v>
          </cell>
          <cell r="BM141" t="str">
            <v>20074</v>
          </cell>
          <cell r="BN141" t="str">
            <v>21075</v>
          </cell>
          <cell r="BO141" t="str">
            <v>-</v>
          </cell>
          <cell r="BP141" t="str">
            <v>-</v>
          </cell>
          <cell r="BQ141" t="str">
            <v>-</v>
          </cell>
          <cell r="BR141" t="str">
            <v>-</v>
          </cell>
          <cell r="BS141" t="str">
            <v>-</v>
          </cell>
          <cell r="BT141" t="str">
            <v>-</v>
          </cell>
          <cell r="BU141" t="str">
            <v>-</v>
          </cell>
          <cell r="BV141" t="str">
            <v>-</v>
          </cell>
          <cell r="BW141" t="str">
            <v>30073</v>
          </cell>
          <cell r="BX141" t="str">
            <v>31081</v>
          </cell>
          <cell r="BY141" t="str">
            <v>-</v>
          </cell>
          <cell r="CB141" t="str">
            <v>-</v>
          </cell>
          <cell r="CC141" t="str">
            <v>-</v>
          </cell>
          <cell r="CD141" t="str">
            <v>-</v>
          </cell>
          <cell r="CE141" t="str">
            <v>-</v>
          </cell>
          <cell r="CF141" t="str">
            <v>-</v>
          </cell>
          <cell r="CG141" t="str">
            <v>-</v>
          </cell>
          <cell r="CH141" t="str">
            <v>SITALÁ</v>
          </cell>
          <cell r="CI141" t="str">
            <v>-</v>
          </cell>
          <cell r="CJ141" t="str">
            <v>-</v>
          </cell>
          <cell r="CK141" t="str">
            <v>-</v>
          </cell>
          <cell r="CL141" t="str">
            <v>-</v>
          </cell>
          <cell r="CM141" t="str">
            <v>-</v>
          </cell>
          <cell r="CN141" t="str">
            <v>-</v>
          </cell>
          <cell r="CO141" t="str">
            <v>SAYULA</v>
          </cell>
          <cell r="CP141" t="str">
            <v>TEJUPILCO</v>
          </cell>
          <cell r="CQ141" t="str">
            <v>TANGAMANDAPIO</v>
          </cell>
          <cell r="CR141" t="str">
            <v>-</v>
          </cell>
          <cell r="CS141" t="str">
            <v>-</v>
          </cell>
          <cell r="CT141" t="str">
            <v>-</v>
          </cell>
          <cell r="CU141" t="str">
            <v>SANTA CATARINA QUIOQUITANI</v>
          </cell>
          <cell r="CV141" t="str">
            <v>HUEYAPAN</v>
          </cell>
          <cell r="CW141" t="str">
            <v>-</v>
          </cell>
          <cell r="CX141" t="str">
            <v>-</v>
          </cell>
          <cell r="CY141" t="str">
            <v>-</v>
          </cell>
          <cell r="CZ141" t="str">
            <v>-</v>
          </cell>
          <cell r="DB141" t="str">
            <v>-</v>
          </cell>
          <cell r="DC141" t="str">
            <v>-</v>
          </cell>
          <cell r="DD141" t="str">
            <v>-</v>
          </cell>
          <cell r="DE141" t="str">
            <v>HUEYAPAN DE OCAMPO</v>
          </cell>
          <cell r="DF141" t="str">
            <v>TEKOM</v>
          </cell>
          <cell r="DG141" t="str">
            <v>-</v>
          </cell>
        </row>
        <row r="142">
          <cell r="AT142" t="str">
            <v>-</v>
          </cell>
          <cell r="AU142" t="str">
            <v>-</v>
          </cell>
          <cell r="AV142" t="str">
            <v>-</v>
          </cell>
          <cell r="AW142" t="str">
            <v>-</v>
          </cell>
          <cell r="AX142" t="str">
            <v>-</v>
          </cell>
          <cell r="AY142" t="str">
            <v>-</v>
          </cell>
          <cell r="AZ142" t="str">
            <v>7083</v>
          </cell>
          <cell r="BA142" t="str">
            <v>-</v>
          </cell>
          <cell r="BB142" t="str">
            <v>-</v>
          </cell>
          <cell r="BC142" t="str">
            <v>-</v>
          </cell>
          <cell r="BD142" t="str">
            <v>-</v>
          </cell>
          <cell r="BE142" t="str">
            <v>-</v>
          </cell>
          <cell r="BF142" t="str">
            <v>-</v>
          </cell>
          <cell r="BG142" t="str">
            <v>14084</v>
          </cell>
          <cell r="BH142" t="str">
            <v>15083</v>
          </cell>
          <cell r="BI142" t="str">
            <v>16085</v>
          </cell>
          <cell r="BJ142" t="str">
            <v>-</v>
          </cell>
          <cell r="BK142" t="str">
            <v>-</v>
          </cell>
          <cell r="BL142" t="str">
            <v>-</v>
          </cell>
          <cell r="BM142" t="str">
            <v>20075</v>
          </cell>
          <cell r="BN142" t="str">
            <v>21076</v>
          </cell>
          <cell r="BO142" t="str">
            <v>-</v>
          </cell>
          <cell r="BP142" t="str">
            <v>-</v>
          </cell>
          <cell r="BQ142" t="str">
            <v>-</v>
          </cell>
          <cell r="BR142" t="str">
            <v>-</v>
          </cell>
          <cell r="BS142" t="str">
            <v>-</v>
          </cell>
          <cell r="BT142" t="str">
            <v>-</v>
          </cell>
          <cell r="BU142" t="str">
            <v>-</v>
          </cell>
          <cell r="BV142" t="str">
            <v>-</v>
          </cell>
          <cell r="BW142" t="str">
            <v>30074</v>
          </cell>
          <cell r="BX142" t="str">
            <v>31082</v>
          </cell>
          <cell r="BY142" t="str">
            <v>-</v>
          </cell>
          <cell r="CB142" t="str">
            <v>-</v>
          </cell>
          <cell r="CC142" t="str">
            <v>-</v>
          </cell>
          <cell r="CD142" t="str">
            <v>-</v>
          </cell>
          <cell r="CE142" t="str">
            <v>-</v>
          </cell>
          <cell r="CF142" t="str">
            <v>-</v>
          </cell>
          <cell r="CG142" t="str">
            <v>-</v>
          </cell>
          <cell r="CH142" t="str">
            <v>SOCOLTENANGO</v>
          </cell>
          <cell r="CI142" t="str">
            <v>-</v>
          </cell>
          <cell r="CJ142" t="str">
            <v>-</v>
          </cell>
          <cell r="CK142" t="str">
            <v>-</v>
          </cell>
          <cell r="CL142" t="str">
            <v>-</v>
          </cell>
          <cell r="CM142" t="str">
            <v>-</v>
          </cell>
          <cell r="CN142" t="str">
            <v>-</v>
          </cell>
          <cell r="CO142" t="str">
            <v>TALPA DE ALLENDE</v>
          </cell>
          <cell r="CP142" t="str">
            <v>TEMAMATLA</v>
          </cell>
          <cell r="CQ142" t="str">
            <v>TANGANCÍCUARO</v>
          </cell>
          <cell r="CR142" t="str">
            <v>-</v>
          </cell>
          <cell r="CS142" t="str">
            <v>-</v>
          </cell>
          <cell r="CT142" t="str">
            <v>-</v>
          </cell>
          <cell r="CU142" t="str">
            <v>REFORMA DE PINEDA</v>
          </cell>
          <cell r="CV142" t="str">
            <v>HUEYTAMALCO</v>
          </cell>
          <cell r="CW142" t="str">
            <v>-</v>
          </cell>
          <cell r="CX142" t="str">
            <v>-</v>
          </cell>
          <cell r="CY142" t="str">
            <v>-</v>
          </cell>
          <cell r="CZ142" t="str">
            <v>-</v>
          </cell>
          <cell r="DB142" t="str">
            <v>-</v>
          </cell>
          <cell r="DC142" t="str">
            <v>-</v>
          </cell>
          <cell r="DD142" t="str">
            <v>-</v>
          </cell>
          <cell r="DE142" t="str">
            <v>HUILOAPAN</v>
          </cell>
          <cell r="DF142" t="str">
            <v>TELCHAC PUEBLO</v>
          </cell>
          <cell r="DG142" t="str">
            <v>-</v>
          </cell>
        </row>
        <row r="143">
          <cell r="AT143" t="str">
            <v>-</v>
          </cell>
          <cell r="AU143" t="str">
            <v>-</v>
          </cell>
          <cell r="AV143" t="str">
            <v>-</v>
          </cell>
          <cell r="AW143" t="str">
            <v>-</v>
          </cell>
          <cell r="AX143" t="str">
            <v>-</v>
          </cell>
          <cell r="AY143" t="str">
            <v>-</v>
          </cell>
          <cell r="AZ143" t="str">
            <v>7084</v>
          </cell>
          <cell r="BA143" t="str">
            <v>-</v>
          </cell>
          <cell r="BB143" t="str">
            <v>-</v>
          </cell>
          <cell r="BC143" t="str">
            <v>-</v>
          </cell>
          <cell r="BD143" t="str">
            <v>-</v>
          </cell>
          <cell r="BE143" t="str">
            <v>-</v>
          </cell>
          <cell r="BF143" t="str">
            <v>-</v>
          </cell>
          <cell r="BG143" t="str">
            <v>14085</v>
          </cell>
          <cell r="BH143" t="str">
            <v>15084</v>
          </cell>
          <cell r="BI143" t="str">
            <v>16086</v>
          </cell>
          <cell r="BJ143" t="str">
            <v>-</v>
          </cell>
          <cell r="BK143" t="str">
            <v>-</v>
          </cell>
          <cell r="BL143" t="str">
            <v>-</v>
          </cell>
          <cell r="BM143" t="str">
            <v>20076</v>
          </cell>
          <cell r="BN143" t="str">
            <v>21077</v>
          </cell>
          <cell r="BO143" t="str">
            <v>-</v>
          </cell>
          <cell r="BP143" t="str">
            <v>-</v>
          </cell>
          <cell r="BQ143" t="str">
            <v>-</v>
          </cell>
          <cell r="BR143" t="str">
            <v>-</v>
          </cell>
          <cell r="BS143" t="str">
            <v>-</v>
          </cell>
          <cell r="BT143" t="str">
            <v>-</v>
          </cell>
          <cell r="BU143" t="str">
            <v>-</v>
          </cell>
          <cell r="BV143" t="str">
            <v>-</v>
          </cell>
          <cell r="BW143" t="str">
            <v>30075</v>
          </cell>
          <cell r="BX143" t="str">
            <v>31083</v>
          </cell>
          <cell r="BY143" t="str">
            <v>-</v>
          </cell>
          <cell r="CB143" t="str">
            <v>-</v>
          </cell>
          <cell r="CC143" t="str">
            <v>-</v>
          </cell>
          <cell r="CD143" t="str">
            <v>-</v>
          </cell>
          <cell r="CE143" t="str">
            <v>-</v>
          </cell>
          <cell r="CF143" t="str">
            <v>-</v>
          </cell>
          <cell r="CG143" t="str">
            <v>-</v>
          </cell>
          <cell r="CH143" t="str">
            <v>SOLOSUCHIAPA</v>
          </cell>
          <cell r="CI143" t="str">
            <v>-</v>
          </cell>
          <cell r="CJ143" t="str">
            <v>-</v>
          </cell>
          <cell r="CK143" t="str">
            <v>-</v>
          </cell>
          <cell r="CL143" t="str">
            <v>-</v>
          </cell>
          <cell r="CM143" t="str">
            <v>-</v>
          </cell>
          <cell r="CN143" t="str">
            <v>-</v>
          </cell>
          <cell r="CO143" t="str">
            <v>TAMAZULA DE GORDIANO</v>
          </cell>
          <cell r="CP143" t="str">
            <v>TEMASCALAPA</v>
          </cell>
          <cell r="CQ143" t="str">
            <v>TANHUATO</v>
          </cell>
          <cell r="CR143" t="str">
            <v>-</v>
          </cell>
          <cell r="CS143" t="str">
            <v>-</v>
          </cell>
          <cell r="CT143" t="str">
            <v>-</v>
          </cell>
          <cell r="CU143" t="str">
            <v>LA REFORMA</v>
          </cell>
          <cell r="CV143" t="str">
            <v>HUEYTLALPAN</v>
          </cell>
          <cell r="CW143" t="str">
            <v>-</v>
          </cell>
          <cell r="CX143" t="str">
            <v>-</v>
          </cell>
          <cell r="CY143" t="str">
            <v>-</v>
          </cell>
          <cell r="CZ143" t="str">
            <v>-</v>
          </cell>
          <cell r="DB143" t="str">
            <v>-</v>
          </cell>
          <cell r="DC143" t="str">
            <v>-</v>
          </cell>
          <cell r="DD143" t="str">
            <v>-</v>
          </cell>
          <cell r="DE143" t="str">
            <v>IGNACIO DE LA LLAVE</v>
          </cell>
          <cell r="DF143" t="str">
            <v>TELCHAC PUERTO</v>
          </cell>
          <cell r="DG143" t="str">
            <v>-</v>
          </cell>
        </row>
        <row r="144">
          <cell r="AT144" t="str">
            <v>-</v>
          </cell>
          <cell r="AU144" t="str">
            <v>-</v>
          </cell>
          <cell r="AV144" t="str">
            <v>-</v>
          </cell>
          <cell r="AW144" t="str">
            <v>-</v>
          </cell>
          <cell r="AX144" t="str">
            <v>-</v>
          </cell>
          <cell r="AY144" t="str">
            <v>-</v>
          </cell>
          <cell r="AZ144" t="str">
            <v>7085</v>
          </cell>
          <cell r="BA144" t="str">
            <v>-</v>
          </cell>
          <cell r="BB144" t="str">
            <v>-</v>
          </cell>
          <cell r="BC144" t="str">
            <v>-</v>
          </cell>
          <cell r="BD144" t="str">
            <v>-</v>
          </cell>
          <cell r="BE144" t="str">
            <v>-</v>
          </cell>
          <cell r="BF144" t="str">
            <v>-</v>
          </cell>
          <cell r="BG144" t="str">
            <v>14086</v>
          </cell>
          <cell r="BH144" t="str">
            <v>15085</v>
          </cell>
          <cell r="BI144" t="str">
            <v>16087</v>
          </cell>
          <cell r="BJ144" t="str">
            <v>-</v>
          </cell>
          <cell r="BK144" t="str">
            <v>-</v>
          </cell>
          <cell r="BL144" t="str">
            <v>-</v>
          </cell>
          <cell r="BM144" t="str">
            <v>20077</v>
          </cell>
          <cell r="BN144" t="str">
            <v>21078</v>
          </cell>
          <cell r="BO144" t="str">
            <v>-</v>
          </cell>
          <cell r="BP144" t="str">
            <v>-</v>
          </cell>
          <cell r="BQ144" t="str">
            <v>-</v>
          </cell>
          <cell r="BR144" t="str">
            <v>-</v>
          </cell>
          <cell r="BS144" t="str">
            <v>-</v>
          </cell>
          <cell r="BT144" t="str">
            <v>-</v>
          </cell>
          <cell r="BU144" t="str">
            <v>-</v>
          </cell>
          <cell r="BV144" t="str">
            <v>-</v>
          </cell>
          <cell r="BW144" t="str">
            <v>30076</v>
          </cell>
          <cell r="BX144" t="str">
            <v>31084</v>
          </cell>
          <cell r="BY144" t="str">
            <v>-</v>
          </cell>
          <cell r="CB144" t="str">
            <v>-</v>
          </cell>
          <cell r="CC144" t="str">
            <v>-</v>
          </cell>
          <cell r="CD144" t="str">
            <v>-</v>
          </cell>
          <cell r="CE144" t="str">
            <v>-</v>
          </cell>
          <cell r="CF144" t="str">
            <v>-</v>
          </cell>
          <cell r="CG144" t="str">
            <v>-</v>
          </cell>
          <cell r="CH144" t="str">
            <v>SOYALÓ</v>
          </cell>
          <cell r="CI144" t="str">
            <v>-</v>
          </cell>
          <cell r="CJ144" t="str">
            <v>-</v>
          </cell>
          <cell r="CK144" t="str">
            <v>-</v>
          </cell>
          <cell r="CL144" t="str">
            <v>-</v>
          </cell>
          <cell r="CM144" t="str">
            <v>-</v>
          </cell>
          <cell r="CN144" t="str">
            <v>-</v>
          </cell>
          <cell r="CO144" t="str">
            <v>TAPALPA</v>
          </cell>
          <cell r="CP144" t="str">
            <v>TEMASCALCINGO</v>
          </cell>
          <cell r="CQ144" t="str">
            <v>TARETAN</v>
          </cell>
          <cell r="CR144" t="str">
            <v>-</v>
          </cell>
          <cell r="CS144" t="str">
            <v>-</v>
          </cell>
          <cell r="CT144" t="str">
            <v>-</v>
          </cell>
          <cell r="CU144" t="str">
            <v>REYES ETLA</v>
          </cell>
          <cell r="CV144" t="str">
            <v>HUITZILAN DE SERDÁN</v>
          </cell>
          <cell r="CW144" t="str">
            <v>-</v>
          </cell>
          <cell r="CX144" t="str">
            <v>-</v>
          </cell>
          <cell r="CY144" t="str">
            <v>-</v>
          </cell>
          <cell r="CZ144" t="str">
            <v>-</v>
          </cell>
          <cell r="DB144" t="str">
            <v>-</v>
          </cell>
          <cell r="DC144" t="str">
            <v>-</v>
          </cell>
          <cell r="DD144" t="str">
            <v>-</v>
          </cell>
          <cell r="DE144" t="str">
            <v>ILAMATLÁN</v>
          </cell>
          <cell r="DF144" t="str">
            <v>TEMAX</v>
          </cell>
          <cell r="DG144" t="str">
            <v>-</v>
          </cell>
        </row>
        <row r="145">
          <cell r="AT145" t="str">
            <v>-</v>
          </cell>
          <cell r="AU145" t="str">
            <v>-</v>
          </cell>
          <cell r="AV145" t="str">
            <v>-</v>
          </cell>
          <cell r="AW145" t="str">
            <v>-</v>
          </cell>
          <cell r="AX145" t="str">
            <v>-</v>
          </cell>
          <cell r="AY145" t="str">
            <v>-</v>
          </cell>
          <cell r="AZ145" t="str">
            <v>7086</v>
          </cell>
          <cell r="BA145" t="str">
            <v>-</v>
          </cell>
          <cell r="BB145" t="str">
            <v>-</v>
          </cell>
          <cell r="BC145" t="str">
            <v>-</v>
          </cell>
          <cell r="BD145" t="str">
            <v>-</v>
          </cell>
          <cell r="BE145" t="str">
            <v>-</v>
          </cell>
          <cell r="BF145" t="str">
            <v>-</v>
          </cell>
          <cell r="BG145" t="str">
            <v>14087</v>
          </cell>
          <cell r="BH145" t="str">
            <v>15086</v>
          </cell>
          <cell r="BI145" t="str">
            <v>16089</v>
          </cell>
          <cell r="BJ145" t="str">
            <v>-</v>
          </cell>
          <cell r="BK145" t="str">
            <v>-</v>
          </cell>
          <cell r="BL145" t="str">
            <v>-</v>
          </cell>
          <cell r="BM145" t="str">
            <v>20078</v>
          </cell>
          <cell r="BN145" t="str">
            <v>21079</v>
          </cell>
          <cell r="BO145" t="str">
            <v>-</v>
          </cell>
          <cell r="BP145" t="str">
            <v>-</v>
          </cell>
          <cell r="BQ145" t="str">
            <v>-</v>
          </cell>
          <cell r="BR145" t="str">
            <v>-</v>
          </cell>
          <cell r="BS145" t="str">
            <v>-</v>
          </cell>
          <cell r="BT145" t="str">
            <v>-</v>
          </cell>
          <cell r="BU145" t="str">
            <v>-</v>
          </cell>
          <cell r="BV145" t="str">
            <v>-</v>
          </cell>
          <cell r="BW145" t="str">
            <v>30077</v>
          </cell>
          <cell r="BX145" t="str">
            <v>31086</v>
          </cell>
          <cell r="BY145" t="str">
            <v>-</v>
          </cell>
          <cell r="CB145" t="str">
            <v>-</v>
          </cell>
          <cell r="CC145" t="str">
            <v>-</v>
          </cell>
          <cell r="CD145" t="str">
            <v>-</v>
          </cell>
          <cell r="CE145" t="str">
            <v>-</v>
          </cell>
          <cell r="CF145" t="str">
            <v>-</v>
          </cell>
          <cell r="CG145" t="str">
            <v>-</v>
          </cell>
          <cell r="CH145" t="str">
            <v>SUCHIAPA</v>
          </cell>
          <cell r="CI145" t="str">
            <v>-</v>
          </cell>
          <cell r="CJ145" t="str">
            <v>-</v>
          </cell>
          <cell r="CK145" t="str">
            <v>-</v>
          </cell>
          <cell r="CL145" t="str">
            <v>-</v>
          </cell>
          <cell r="CM145" t="str">
            <v>-</v>
          </cell>
          <cell r="CN145" t="str">
            <v>-</v>
          </cell>
          <cell r="CO145" t="str">
            <v>TECALITLÁN</v>
          </cell>
          <cell r="CP145" t="str">
            <v>TEMASCALTEPEC</v>
          </cell>
          <cell r="CQ145" t="str">
            <v>TEPALCATEPEC</v>
          </cell>
          <cell r="CR145" t="str">
            <v>-</v>
          </cell>
          <cell r="CS145" t="str">
            <v>-</v>
          </cell>
          <cell r="CT145" t="str">
            <v>-</v>
          </cell>
          <cell r="CU145" t="str">
            <v>ROJAS DE CUAUHTÉMOC</v>
          </cell>
          <cell r="CV145" t="str">
            <v>HUITZILTEPEC</v>
          </cell>
          <cell r="CW145" t="str">
            <v>-</v>
          </cell>
          <cell r="CX145" t="str">
            <v>-</v>
          </cell>
          <cell r="CY145" t="str">
            <v>-</v>
          </cell>
          <cell r="CZ145" t="str">
            <v>-</v>
          </cell>
          <cell r="DB145" t="str">
            <v>-</v>
          </cell>
          <cell r="DC145" t="str">
            <v>-</v>
          </cell>
          <cell r="DD145" t="str">
            <v>-</v>
          </cell>
          <cell r="DE145" t="str">
            <v>ISLA</v>
          </cell>
          <cell r="DF145" t="str">
            <v>TEPAKÁN</v>
          </cell>
          <cell r="DG145" t="str">
            <v>-</v>
          </cell>
        </row>
        <row r="146">
          <cell r="AT146" t="str">
            <v>-</v>
          </cell>
          <cell r="AU146" t="str">
            <v>-</v>
          </cell>
          <cell r="AV146" t="str">
            <v>-</v>
          </cell>
          <cell r="AW146" t="str">
            <v>-</v>
          </cell>
          <cell r="AX146" t="str">
            <v>-</v>
          </cell>
          <cell r="AY146" t="str">
            <v>-</v>
          </cell>
          <cell r="AZ146" t="str">
            <v>7087</v>
          </cell>
          <cell r="BA146" t="str">
            <v>-</v>
          </cell>
          <cell r="BB146" t="str">
            <v>-</v>
          </cell>
          <cell r="BC146" t="str">
            <v>-</v>
          </cell>
          <cell r="BD146" t="str">
            <v>-</v>
          </cell>
          <cell r="BE146" t="str">
            <v>-</v>
          </cell>
          <cell r="BF146" t="str">
            <v>-</v>
          </cell>
          <cell r="BG146" t="str">
            <v>14088</v>
          </cell>
          <cell r="BH146" t="str">
            <v>15087</v>
          </cell>
          <cell r="BI146" t="str">
            <v>16090</v>
          </cell>
          <cell r="BJ146" t="str">
            <v>-</v>
          </cell>
          <cell r="BK146" t="str">
            <v>-</v>
          </cell>
          <cell r="BL146" t="str">
            <v>-</v>
          </cell>
          <cell r="BM146" t="str">
            <v>20080</v>
          </cell>
          <cell r="BN146" t="str">
            <v>21080</v>
          </cell>
          <cell r="BO146" t="str">
            <v>-</v>
          </cell>
          <cell r="BP146" t="str">
            <v>-</v>
          </cell>
          <cell r="BQ146" t="str">
            <v>-</v>
          </cell>
          <cell r="BR146" t="str">
            <v>-</v>
          </cell>
          <cell r="BS146" t="str">
            <v>-</v>
          </cell>
          <cell r="BT146" t="str">
            <v>-</v>
          </cell>
          <cell r="BU146" t="str">
            <v>-</v>
          </cell>
          <cell r="BV146" t="str">
            <v>-</v>
          </cell>
          <cell r="BW146" t="str">
            <v>30078</v>
          </cell>
          <cell r="BX146" t="str">
            <v>31087</v>
          </cell>
          <cell r="BY146" t="str">
            <v>-</v>
          </cell>
          <cell r="CB146" t="str">
            <v>-</v>
          </cell>
          <cell r="CC146" t="str">
            <v>-</v>
          </cell>
          <cell r="CD146" t="str">
            <v>-</v>
          </cell>
          <cell r="CE146" t="str">
            <v>-</v>
          </cell>
          <cell r="CF146" t="str">
            <v>-</v>
          </cell>
          <cell r="CG146" t="str">
            <v>-</v>
          </cell>
          <cell r="CH146" t="str">
            <v>SUCHIATE</v>
          </cell>
          <cell r="CI146" t="str">
            <v>-</v>
          </cell>
          <cell r="CJ146" t="str">
            <v>-</v>
          </cell>
          <cell r="CK146" t="str">
            <v>-</v>
          </cell>
          <cell r="CL146" t="str">
            <v>-</v>
          </cell>
          <cell r="CM146" t="str">
            <v>-</v>
          </cell>
          <cell r="CN146" t="str">
            <v>-</v>
          </cell>
          <cell r="CO146" t="str">
            <v>TECOLOTLÁN</v>
          </cell>
          <cell r="CP146" t="str">
            <v>TEMOAYA</v>
          </cell>
          <cell r="CQ146" t="str">
            <v>TINGAMBATO</v>
          </cell>
          <cell r="CR146" t="str">
            <v>-</v>
          </cell>
          <cell r="CS146" t="str">
            <v>-</v>
          </cell>
          <cell r="CT146" t="str">
            <v>-</v>
          </cell>
          <cell r="CU146" t="str">
            <v>SAN AGUSTÍN AMATENGO</v>
          </cell>
          <cell r="CV146" t="str">
            <v>ATLEQUIZAYAN</v>
          </cell>
          <cell r="CW146" t="str">
            <v>-</v>
          </cell>
          <cell r="CX146" t="str">
            <v>-</v>
          </cell>
          <cell r="CY146" t="str">
            <v>-</v>
          </cell>
          <cell r="CZ146" t="str">
            <v>-</v>
          </cell>
          <cell r="DB146" t="str">
            <v>-</v>
          </cell>
          <cell r="DC146" t="str">
            <v>-</v>
          </cell>
          <cell r="DD146" t="str">
            <v>-</v>
          </cell>
          <cell r="DE146" t="str">
            <v>IXCATEPEC</v>
          </cell>
          <cell r="DF146" t="str">
            <v>TETIZ</v>
          </cell>
          <cell r="DG146" t="str">
            <v>-</v>
          </cell>
        </row>
        <row r="147">
          <cell r="AT147" t="str">
            <v>-</v>
          </cell>
          <cell r="AU147" t="str">
            <v>-</v>
          </cell>
          <cell r="AV147" t="str">
            <v>-</v>
          </cell>
          <cell r="AW147" t="str">
            <v>-</v>
          </cell>
          <cell r="AX147" t="str">
            <v>-</v>
          </cell>
          <cell r="AY147" t="str">
            <v>-</v>
          </cell>
          <cell r="AZ147" t="str">
            <v>7088</v>
          </cell>
          <cell r="BA147" t="str">
            <v>-</v>
          </cell>
          <cell r="BB147" t="str">
            <v>-</v>
          </cell>
          <cell r="BC147" t="str">
            <v>-</v>
          </cell>
          <cell r="BD147" t="str">
            <v>-</v>
          </cell>
          <cell r="BE147" t="str">
            <v>-</v>
          </cell>
          <cell r="BF147" t="str">
            <v>-</v>
          </cell>
          <cell r="BG147" t="str">
            <v>14089</v>
          </cell>
          <cell r="BH147" t="str">
            <v>15088</v>
          </cell>
          <cell r="BI147" t="str">
            <v>16091</v>
          </cell>
          <cell r="BJ147" t="str">
            <v>-</v>
          </cell>
          <cell r="BK147" t="str">
            <v>-</v>
          </cell>
          <cell r="BL147" t="str">
            <v>-</v>
          </cell>
          <cell r="BM147" t="str">
            <v>20081</v>
          </cell>
          <cell r="BN147" t="str">
            <v>21081</v>
          </cell>
          <cell r="BO147" t="str">
            <v>-</v>
          </cell>
          <cell r="BP147" t="str">
            <v>-</v>
          </cell>
          <cell r="BQ147" t="str">
            <v>-</v>
          </cell>
          <cell r="BR147" t="str">
            <v>-</v>
          </cell>
          <cell r="BS147" t="str">
            <v>-</v>
          </cell>
          <cell r="BT147" t="str">
            <v>-</v>
          </cell>
          <cell r="BU147" t="str">
            <v>-</v>
          </cell>
          <cell r="BV147" t="str">
            <v>-</v>
          </cell>
          <cell r="BW147" t="str">
            <v>30079</v>
          </cell>
          <cell r="BX147" t="str">
            <v>31088</v>
          </cell>
          <cell r="BY147" t="str">
            <v>-</v>
          </cell>
          <cell r="CB147" t="str">
            <v>-</v>
          </cell>
          <cell r="CC147" t="str">
            <v>-</v>
          </cell>
          <cell r="CD147" t="str">
            <v>-</v>
          </cell>
          <cell r="CE147" t="str">
            <v>-</v>
          </cell>
          <cell r="CF147" t="str">
            <v>-</v>
          </cell>
          <cell r="CG147" t="str">
            <v>-</v>
          </cell>
          <cell r="CH147" t="str">
            <v>SUNUAPA</v>
          </cell>
          <cell r="CI147" t="str">
            <v>-</v>
          </cell>
          <cell r="CJ147" t="str">
            <v>-</v>
          </cell>
          <cell r="CK147" t="str">
            <v>-</v>
          </cell>
          <cell r="CL147" t="str">
            <v>-</v>
          </cell>
          <cell r="CM147" t="str">
            <v>-</v>
          </cell>
          <cell r="CN147" t="str">
            <v>-</v>
          </cell>
          <cell r="CO147" t="str">
            <v>TECHALUTA DE MONTENEGRO</v>
          </cell>
          <cell r="CP147" t="str">
            <v>TENANCINGO</v>
          </cell>
          <cell r="CQ147" t="str">
            <v>TINGÜINDÍN</v>
          </cell>
          <cell r="CR147" t="str">
            <v>-</v>
          </cell>
          <cell r="CS147" t="str">
            <v>-</v>
          </cell>
          <cell r="CT147" t="str">
            <v>-</v>
          </cell>
          <cell r="CU147" t="str">
            <v>SAN AGUSTÍN ATENANGO</v>
          </cell>
          <cell r="CV147" t="str">
            <v>IXCAMILPA DE GUERRERO</v>
          </cell>
          <cell r="CW147" t="str">
            <v>-</v>
          </cell>
          <cell r="CX147" t="str">
            <v>-</v>
          </cell>
          <cell r="CY147" t="str">
            <v>-</v>
          </cell>
          <cell r="CZ147" t="str">
            <v>-</v>
          </cell>
          <cell r="DB147" t="str">
            <v>-</v>
          </cell>
          <cell r="DC147" t="str">
            <v>-</v>
          </cell>
          <cell r="DD147" t="str">
            <v>-</v>
          </cell>
          <cell r="DE147" t="str">
            <v>IXHUACÁN DE LOS REYES</v>
          </cell>
          <cell r="DF147" t="str">
            <v>TEYA</v>
          </cell>
          <cell r="DG147" t="str">
            <v>-</v>
          </cell>
        </row>
        <row r="148">
          <cell r="AT148" t="str">
            <v>-</v>
          </cell>
          <cell r="AU148" t="str">
            <v>-</v>
          </cell>
          <cell r="AV148" t="str">
            <v>-</v>
          </cell>
          <cell r="AW148" t="str">
            <v>-</v>
          </cell>
          <cell r="AX148" t="str">
            <v>-</v>
          </cell>
          <cell r="AY148" t="str">
            <v>-</v>
          </cell>
          <cell r="AZ148" t="str">
            <v>7090</v>
          </cell>
          <cell r="BA148" t="str">
            <v>-</v>
          </cell>
          <cell r="BB148" t="str">
            <v>-</v>
          </cell>
          <cell r="BC148" t="str">
            <v>-</v>
          </cell>
          <cell r="BD148" t="str">
            <v>-</v>
          </cell>
          <cell r="BE148" t="str">
            <v>-</v>
          </cell>
          <cell r="BF148" t="str">
            <v>-</v>
          </cell>
          <cell r="BG148" t="str">
            <v>14090</v>
          </cell>
          <cell r="BH148" t="str">
            <v>15089</v>
          </cell>
          <cell r="BI148" t="str">
            <v>16092</v>
          </cell>
          <cell r="BJ148" t="str">
            <v>-</v>
          </cell>
          <cell r="BK148" t="str">
            <v>-</v>
          </cell>
          <cell r="BL148" t="str">
            <v>-</v>
          </cell>
          <cell r="BM148" t="str">
            <v>20082</v>
          </cell>
          <cell r="BN148" t="str">
            <v>21082</v>
          </cell>
          <cell r="BO148" t="str">
            <v>-</v>
          </cell>
          <cell r="BP148" t="str">
            <v>-</v>
          </cell>
          <cell r="BQ148" t="str">
            <v>-</v>
          </cell>
          <cell r="BR148" t="str">
            <v>-</v>
          </cell>
          <cell r="BS148" t="str">
            <v>-</v>
          </cell>
          <cell r="BT148" t="str">
            <v>-</v>
          </cell>
          <cell r="BU148" t="str">
            <v>-</v>
          </cell>
          <cell r="BV148" t="str">
            <v>-</v>
          </cell>
          <cell r="BW148" t="str">
            <v>30080</v>
          </cell>
          <cell r="BX148" t="str">
            <v>31090</v>
          </cell>
          <cell r="BY148" t="str">
            <v>-</v>
          </cell>
          <cell r="CB148" t="str">
            <v>-</v>
          </cell>
          <cell r="CC148" t="str">
            <v>-</v>
          </cell>
          <cell r="CD148" t="str">
            <v>-</v>
          </cell>
          <cell r="CE148" t="str">
            <v>-</v>
          </cell>
          <cell r="CF148" t="str">
            <v>-</v>
          </cell>
          <cell r="CG148" t="str">
            <v>-</v>
          </cell>
          <cell r="CH148" t="str">
            <v>TAPALAPA</v>
          </cell>
          <cell r="CI148" t="str">
            <v>-</v>
          </cell>
          <cell r="CJ148" t="str">
            <v>-</v>
          </cell>
          <cell r="CK148" t="str">
            <v>-</v>
          </cell>
          <cell r="CL148" t="str">
            <v>-</v>
          </cell>
          <cell r="CM148" t="str">
            <v>-</v>
          </cell>
          <cell r="CN148" t="str">
            <v>-</v>
          </cell>
          <cell r="CO148" t="str">
            <v>TENAMAXTLÁN</v>
          </cell>
          <cell r="CP148" t="str">
            <v>TENANGO DEL AIRE</v>
          </cell>
          <cell r="CQ148" t="str">
            <v>TIQUICHEO DE NICOLÁS ROMERO</v>
          </cell>
          <cell r="CR148" t="str">
            <v>-</v>
          </cell>
          <cell r="CS148" t="str">
            <v>-</v>
          </cell>
          <cell r="CT148" t="str">
            <v>-</v>
          </cell>
          <cell r="CU148" t="str">
            <v>SAN AGUSTÍN CHAYUCO</v>
          </cell>
          <cell r="CV148" t="str">
            <v>IXCAQUIXTLA</v>
          </cell>
          <cell r="CW148" t="str">
            <v>-</v>
          </cell>
          <cell r="CX148" t="str">
            <v>-</v>
          </cell>
          <cell r="CY148" t="str">
            <v>-</v>
          </cell>
          <cell r="CZ148" t="str">
            <v>-</v>
          </cell>
          <cell r="DB148" t="str">
            <v>-</v>
          </cell>
          <cell r="DC148" t="str">
            <v>-</v>
          </cell>
          <cell r="DD148" t="str">
            <v>-</v>
          </cell>
          <cell r="DE148" t="str">
            <v>IXHUATLÁN DEL CAFÉ</v>
          </cell>
          <cell r="DF148" t="str">
            <v>TIMUCUY</v>
          </cell>
          <cell r="DG148" t="str">
            <v>-</v>
          </cell>
        </row>
        <row r="149">
          <cell r="AT149" t="str">
            <v>-</v>
          </cell>
          <cell r="AU149" t="str">
            <v>-</v>
          </cell>
          <cell r="AV149" t="str">
            <v>-</v>
          </cell>
          <cell r="AW149" t="str">
            <v>-</v>
          </cell>
          <cell r="AX149" t="str">
            <v>-</v>
          </cell>
          <cell r="AY149" t="str">
            <v>-</v>
          </cell>
          <cell r="AZ149" t="str">
            <v>7091</v>
          </cell>
          <cell r="BA149" t="str">
            <v>-</v>
          </cell>
          <cell r="BB149" t="str">
            <v>-</v>
          </cell>
          <cell r="BC149" t="str">
            <v>-</v>
          </cell>
          <cell r="BD149" t="str">
            <v>-</v>
          </cell>
          <cell r="BE149" t="str">
            <v>-</v>
          </cell>
          <cell r="BF149" t="str">
            <v>-</v>
          </cell>
          <cell r="BG149" t="str">
            <v>14091</v>
          </cell>
          <cell r="BH149" t="str">
            <v>15090</v>
          </cell>
          <cell r="BI149" t="str">
            <v>16093</v>
          </cell>
          <cell r="BJ149" t="str">
            <v>-</v>
          </cell>
          <cell r="BK149" t="str">
            <v>-</v>
          </cell>
          <cell r="BL149" t="str">
            <v>-</v>
          </cell>
          <cell r="BM149" t="str">
            <v>20083</v>
          </cell>
          <cell r="BN149" t="str">
            <v>21083</v>
          </cell>
          <cell r="BO149" t="str">
            <v>-</v>
          </cell>
          <cell r="BP149" t="str">
            <v>-</v>
          </cell>
          <cell r="BQ149" t="str">
            <v>-</v>
          </cell>
          <cell r="BR149" t="str">
            <v>-</v>
          </cell>
          <cell r="BS149" t="str">
            <v>-</v>
          </cell>
          <cell r="BT149" t="str">
            <v>-</v>
          </cell>
          <cell r="BU149" t="str">
            <v>-</v>
          </cell>
          <cell r="BV149" t="str">
            <v>-</v>
          </cell>
          <cell r="BW149" t="str">
            <v>30081</v>
          </cell>
          <cell r="BX149" t="str">
            <v>31092</v>
          </cell>
          <cell r="BY149" t="str">
            <v>-</v>
          </cell>
          <cell r="CB149" t="str">
            <v>-</v>
          </cell>
          <cell r="CC149" t="str">
            <v>-</v>
          </cell>
          <cell r="CD149" t="str">
            <v>-</v>
          </cell>
          <cell r="CE149" t="str">
            <v>-</v>
          </cell>
          <cell r="CF149" t="str">
            <v>-</v>
          </cell>
          <cell r="CG149" t="str">
            <v>-</v>
          </cell>
          <cell r="CH149" t="str">
            <v>TAPILULA</v>
          </cell>
          <cell r="CI149" t="str">
            <v>-</v>
          </cell>
          <cell r="CJ149" t="str">
            <v>-</v>
          </cell>
          <cell r="CK149" t="str">
            <v>-</v>
          </cell>
          <cell r="CL149" t="str">
            <v>-</v>
          </cell>
          <cell r="CM149" t="str">
            <v>-</v>
          </cell>
          <cell r="CN149" t="str">
            <v>-</v>
          </cell>
          <cell r="CO149" t="str">
            <v>TEOCALTICHE</v>
          </cell>
          <cell r="CP149" t="str">
            <v>TENANGO DEL VALLE</v>
          </cell>
          <cell r="CQ149" t="str">
            <v>TLALPUJAHUA</v>
          </cell>
          <cell r="CR149" t="str">
            <v>-</v>
          </cell>
          <cell r="CS149" t="str">
            <v>-</v>
          </cell>
          <cell r="CT149" t="str">
            <v>-</v>
          </cell>
          <cell r="CU149" t="str">
            <v>SAN AGUSTÍN DE LAS JUNTAS</v>
          </cell>
          <cell r="CV149" t="str">
            <v>IXTACAMAXTITLÁN</v>
          </cell>
          <cell r="CW149" t="str">
            <v>-</v>
          </cell>
          <cell r="CX149" t="str">
            <v>-</v>
          </cell>
          <cell r="CY149" t="str">
            <v>-</v>
          </cell>
          <cell r="CZ149" t="str">
            <v>-</v>
          </cell>
          <cell r="DB149" t="str">
            <v>-</v>
          </cell>
          <cell r="DC149" t="str">
            <v>-</v>
          </cell>
          <cell r="DD149" t="str">
            <v>-</v>
          </cell>
          <cell r="DE149" t="str">
            <v>IXHUATLANCILLO</v>
          </cell>
          <cell r="DF149" t="str">
            <v>TIXCACALCUPUL</v>
          </cell>
          <cell r="DG149" t="str">
            <v>-</v>
          </cell>
        </row>
        <row r="150">
          <cell r="AT150" t="str">
            <v>-</v>
          </cell>
          <cell r="AU150" t="str">
            <v>-</v>
          </cell>
          <cell r="AV150" t="str">
            <v>-</v>
          </cell>
          <cell r="AW150" t="str">
            <v>-</v>
          </cell>
          <cell r="AX150" t="str">
            <v>-</v>
          </cell>
          <cell r="AY150" t="str">
            <v>-</v>
          </cell>
          <cell r="AZ150" t="str">
            <v>7092</v>
          </cell>
          <cell r="BA150" t="str">
            <v>-</v>
          </cell>
          <cell r="BB150" t="str">
            <v>-</v>
          </cell>
          <cell r="BC150" t="str">
            <v>-</v>
          </cell>
          <cell r="BD150" t="str">
            <v>-</v>
          </cell>
          <cell r="BE150" t="str">
            <v>-</v>
          </cell>
          <cell r="BF150" t="str">
            <v>-</v>
          </cell>
          <cell r="BG150" t="str">
            <v>14092</v>
          </cell>
          <cell r="BH150" t="str">
            <v>15091</v>
          </cell>
          <cell r="BI150" t="str">
            <v>16094</v>
          </cell>
          <cell r="BJ150" t="str">
            <v>-</v>
          </cell>
          <cell r="BK150" t="str">
            <v>-</v>
          </cell>
          <cell r="BL150" t="str">
            <v>-</v>
          </cell>
          <cell r="BM150" t="str">
            <v>20084</v>
          </cell>
          <cell r="BN150" t="str">
            <v>21084</v>
          </cell>
          <cell r="BO150" t="str">
            <v>-</v>
          </cell>
          <cell r="BP150" t="str">
            <v>-</v>
          </cell>
          <cell r="BQ150" t="str">
            <v>-</v>
          </cell>
          <cell r="BR150" t="str">
            <v>-</v>
          </cell>
          <cell r="BS150" t="str">
            <v>-</v>
          </cell>
          <cell r="BT150" t="str">
            <v>-</v>
          </cell>
          <cell r="BU150" t="str">
            <v>-</v>
          </cell>
          <cell r="BV150" t="str">
            <v>-</v>
          </cell>
          <cell r="BW150" t="str">
            <v>30082</v>
          </cell>
          <cell r="BX150" t="str">
            <v>31094</v>
          </cell>
          <cell r="BY150" t="str">
            <v>-</v>
          </cell>
          <cell r="CB150" t="str">
            <v>-</v>
          </cell>
          <cell r="CC150" t="str">
            <v>-</v>
          </cell>
          <cell r="CD150" t="str">
            <v>-</v>
          </cell>
          <cell r="CE150" t="str">
            <v>-</v>
          </cell>
          <cell r="CF150" t="str">
            <v>-</v>
          </cell>
          <cell r="CG150" t="str">
            <v>-</v>
          </cell>
          <cell r="CH150" t="str">
            <v>TECPATÁN</v>
          </cell>
          <cell r="CI150" t="str">
            <v>-</v>
          </cell>
          <cell r="CJ150" t="str">
            <v>-</v>
          </cell>
          <cell r="CK150" t="str">
            <v>-</v>
          </cell>
          <cell r="CL150" t="str">
            <v>-</v>
          </cell>
          <cell r="CM150" t="str">
            <v>-</v>
          </cell>
          <cell r="CN150" t="str">
            <v>-</v>
          </cell>
          <cell r="CO150" t="str">
            <v>TEOCUITATLÁN DE CORONA</v>
          </cell>
          <cell r="CP150" t="str">
            <v>TEOLOYUCÁN</v>
          </cell>
          <cell r="CQ150" t="str">
            <v>TLAZAZALCA</v>
          </cell>
          <cell r="CR150" t="str">
            <v>-</v>
          </cell>
          <cell r="CS150" t="str">
            <v>-</v>
          </cell>
          <cell r="CT150" t="str">
            <v>-</v>
          </cell>
          <cell r="CU150" t="str">
            <v>SAN AGUSTÍN ETLA</v>
          </cell>
          <cell r="CV150" t="str">
            <v>IXTEPEC</v>
          </cell>
          <cell r="CW150" t="str">
            <v>-</v>
          </cell>
          <cell r="CX150" t="str">
            <v>-</v>
          </cell>
          <cell r="CY150" t="str">
            <v>-</v>
          </cell>
          <cell r="CZ150" t="str">
            <v>-</v>
          </cell>
          <cell r="DB150" t="str">
            <v>-</v>
          </cell>
          <cell r="DC150" t="str">
            <v>-</v>
          </cell>
          <cell r="DD150" t="str">
            <v>-</v>
          </cell>
          <cell r="DE150" t="str">
            <v>IXHUATLÁN DEL SURESTE</v>
          </cell>
          <cell r="DF150" t="str">
            <v>TIXMEHUAC</v>
          </cell>
          <cell r="DG150" t="str">
            <v>-</v>
          </cell>
        </row>
        <row r="151">
          <cell r="AT151" t="str">
            <v>-</v>
          </cell>
          <cell r="AU151" t="str">
            <v>-</v>
          </cell>
          <cell r="AV151" t="str">
            <v>-</v>
          </cell>
          <cell r="AW151" t="str">
            <v>-</v>
          </cell>
          <cell r="AX151" t="str">
            <v>-</v>
          </cell>
          <cell r="AY151" t="str">
            <v>-</v>
          </cell>
          <cell r="AZ151" t="str">
            <v>7093</v>
          </cell>
          <cell r="BA151" t="str">
            <v>-</v>
          </cell>
          <cell r="BB151" t="str">
            <v>-</v>
          </cell>
          <cell r="BC151" t="str">
            <v>-</v>
          </cell>
          <cell r="BD151" t="str">
            <v>-</v>
          </cell>
          <cell r="BE151" t="str">
            <v>-</v>
          </cell>
          <cell r="BF151" t="str">
            <v>-</v>
          </cell>
          <cell r="BG151" t="str">
            <v>14095</v>
          </cell>
          <cell r="BH151" t="str">
            <v>15092</v>
          </cell>
          <cell r="BI151" t="str">
            <v>16095</v>
          </cell>
          <cell r="BJ151" t="str">
            <v>-</v>
          </cell>
          <cell r="BK151" t="str">
            <v>-</v>
          </cell>
          <cell r="BL151" t="str">
            <v>-</v>
          </cell>
          <cell r="BM151" t="str">
            <v>20085</v>
          </cell>
          <cell r="BN151" t="str">
            <v>21086</v>
          </cell>
          <cell r="BO151" t="str">
            <v>-</v>
          </cell>
          <cell r="BP151" t="str">
            <v>-</v>
          </cell>
          <cell r="BQ151" t="str">
            <v>-</v>
          </cell>
          <cell r="BR151" t="str">
            <v>-</v>
          </cell>
          <cell r="BS151" t="str">
            <v>-</v>
          </cell>
          <cell r="BT151" t="str">
            <v>-</v>
          </cell>
          <cell r="BU151" t="str">
            <v>-</v>
          </cell>
          <cell r="BV151" t="str">
            <v>-</v>
          </cell>
          <cell r="BW151" t="str">
            <v>30083</v>
          </cell>
          <cell r="BX151" t="str">
            <v>31095</v>
          </cell>
          <cell r="BY151" t="str">
            <v>-</v>
          </cell>
          <cell r="CB151" t="str">
            <v>-</v>
          </cell>
          <cell r="CC151" t="str">
            <v>-</v>
          </cell>
          <cell r="CD151" t="str">
            <v>-</v>
          </cell>
          <cell r="CE151" t="str">
            <v>-</v>
          </cell>
          <cell r="CF151" t="str">
            <v>-</v>
          </cell>
          <cell r="CG151" t="str">
            <v>-</v>
          </cell>
          <cell r="CH151" t="str">
            <v>TENEJAPA</v>
          </cell>
          <cell r="CI151" t="str">
            <v>-</v>
          </cell>
          <cell r="CJ151" t="str">
            <v>-</v>
          </cell>
          <cell r="CK151" t="str">
            <v>-</v>
          </cell>
          <cell r="CL151" t="str">
            <v>-</v>
          </cell>
          <cell r="CM151" t="str">
            <v>-</v>
          </cell>
          <cell r="CN151" t="str">
            <v>-</v>
          </cell>
          <cell r="CO151" t="str">
            <v>TEUCHITLÁN</v>
          </cell>
          <cell r="CP151" t="str">
            <v>TEOTIHUACÁN</v>
          </cell>
          <cell r="CQ151" t="str">
            <v>TOCUMBO</v>
          </cell>
          <cell r="CR151" t="str">
            <v>-</v>
          </cell>
          <cell r="CS151" t="str">
            <v>-</v>
          </cell>
          <cell r="CT151" t="str">
            <v>-</v>
          </cell>
          <cell r="CU151" t="str">
            <v>SAN AGUSTÍN LOXICHA</v>
          </cell>
          <cell r="CV151" t="str">
            <v>JALPAN</v>
          </cell>
          <cell r="CW151" t="str">
            <v>-</v>
          </cell>
          <cell r="CX151" t="str">
            <v>-</v>
          </cell>
          <cell r="CY151" t="str">
            <v>-</v>
          </cell>
          <cell r="CZ151" t="str">
            <v>-</v>
          </cell>
          <cell r="DB151" t="str">
            <v>-</v>
          </cell>
          <cell r="DC151" t="str">
            <v>-</v>
          </cell>
          <cell r="DD151" t="str">
            <v>-</v>
          </cell>
          <cell r="DE151" t="str">
            <v>IXHUATLÁN DE MADERO</v>
          </cell>
          <cell r="DF151" t="str">
            <v>TIXPÉHUAL</v>
          </cell>
          <cell r="DG151" t="str">
            <v>-</v>
          </cell>
        </row>
        <row r="152">
          <cell r="AT152" t="str">
            <v>-</v>
          </cell>
          <cell r="AU152" t="str">
            <v>-</v>
          </cell>
          <cell r="AV152" t="str">
            <v>-</v>
          </cell>
          <cell r="AW152" t="str">
            <v>-</v>
          </cell>
          <cell r="AX152" t="str">
            <v>-</v>
          </cell>
          <cell r="AY152" t="str">
            <v>-</v>
          </cell>
          <cell r="AZ152" t="str">
            <v>7094</v>
          </cell>
          <cell r="BA152" t="str">
            <v>-</v>
          </cell>
          <cell r="BB152" t="str">
            <v>-</v>
          </cell>
          <cell r="BC152" t="str">
            <v>-</v>
          </cell>
          <cell r="BD152" t="str">
            <v>-</v>
          </cell>
          <cell r="BE152" t="str">
            <v>-</v>
          </cell>
          <cell r="BF152" t="str">
            <v>-</v>
          </cell>
          <cell r="BG152" t="str">
            <v>14096</v>
          </cell>
          <cell r="BH152" t="str">
            <v>15093</v>
          </cell>
          <cell r="BI152" t="str">
            <v>16096</v>
          </cell>
          <cell r="BJ152" t="str">
            <v>-</v>
          </cell>
          <cell r="BK152" t="str">
            <v>-</v>
          </cell>
          <cell r="BL152" t="str">
            <v>-</v>
          </cell>
          <cell r="BM152" t="str">
            <v>20086</v>
          </cell>
          <cell r="BN152" t="str">
            <v>21087</v>
          </cell>
          <cell r="BO152" t="str">
            <v>-</v>
          </cell>
          <cell r="BP152" t="str">
            <v>-</v>
          </cell>
          <cell r="BQ152" t="str">
            <v>-</v>
          </cell>
          <cell r="BR152" t="str">
            <v>-</v>
          </cell>
          <cell r="BS152" t="str">
            <v>-</v>
          </cell>
          <cell r="BT152" t="str">
            <v>-</v>
          </cell>
          <cell r="BU152" t="str">
            <v>-</v>
          </cell>
          <cell r="BV152" t="str">
            <v>-</v>
          </cell>
          <cell r="BW152" t="str">
            <v>30084</v>
          </cell>
          <cell r="BX152" t="str">
            <v>31097</v>
          </cell>
          <cell r="BY152" t="str">
            <v>-</v>
          </cell>
          <cell r="CB152" t="str">
            <v>-</v>
          </cell>
          <cell r="CC152" t="str">
            <v>-</v>
          </cell>
          <cell r="CD152" t="str">
            <v>-</v>
          </cell>
          <cell r="CE152" t="str">
            <v>-</v>
          </cell>
          <cell r="CF152" t="str">
            <v>-</v>
          </cell>
          <cell r="CG152" t="str">
            <v>-</v>
          </cell>
          <cell r="CH152" t="str">
            <v>TEOPISCA</v>
          </cell>
          <cell r="CI152" t="str">
            <v>-</v>
          </cell>
          <cell r="CJ152" t="str">
            <v>-</v>
          </cell>
          <cell r="CK152" t="str">
            <v>-</v>
          </cell>
          <cell r="CL152" t="str">
            <v>-</v>
          </cell>
          <cell r="CM152" t="str">
            <v>-</v>
          </cell>
          <cell r="CN152" t="str">
            <v>-</v>
          </cell>
          <cell r="CO152" t="str">
            <v>TIZAPÁN EL ALTO</v>
          </cell>
          <cell r="CP152" t="str">
            <v>TEPETLAOXTOC</v>
          </cell>
          <cell r="CQ152" t="str">
            <v>TUMBISCATÍO</v>
          </cell>
          <cell r="CR152" t="str">
            <v>-</v>
          </cell>
          <cell r="CS152" t="str">
            <v>-</v>
          </cell>
          <cell r="CT152" t="str">
            <v>-</v>
          </cell>
          <cell r="CU152" t="str">
            <v>SAN AGUSTÍN TLACOTEPEC</v>
          </cell>
          <cell r="CV152" t="str">
            <v>JOLALPAN</v>
          </cell>
          <cell r="CW152" t="str">
            <v>-</v>
          </cell>
          <cell r="CX152" t="str">
            <v>-</v>
          </cell>
          <cell r="CY152" t="str">
            <v>-</v>
          </cell>
          <cell r="CZ152" t="str">
            <v>-</v>
          </cell>
          <cell r="DB152" t="str">
            <v>-</v>
          </cell>
          <cell r="DC152" t="str">
            <v>-</v>
          </cell>
          <cell r="DD152" t="str">
            <v>-</v>
          </cell>
          <cell r="DE152" t="str">
            <v>IXMATLAHUACAN</v>
          </cell>
          <cell r="DF152" t="str">
            <v>TUNKÁS</v>
          </cell>
          <cell r="DG152" t="str">
            <v>-</v>
          </cell>
        </row>
        <row r="153">
          <cell r="AT153" t="str">
            <v>-</v>
          </cell>
          <cell r="AU153" t="str">
            <v>-</v>
          </cell>
          <cell r="AV153" t="str">
            <v>-</v>
          </cell>
          <cell r="AW153" t="str">
            <v>-</v>
          </cell>
          <cell r="AX153" t="str">
            <v>-</v>
          </cell>
          <cell r="AY153" t="str">
            <v>-</v>
          </cell>
          <cell r="AZ153" t="str">
            <v>7098</v>
          </cell>
          <cell r="BA153" t="str">
            <v>-</v>
          </cell>
          <cell r="BB153" t="str">
            <v>-</v>
          </cell>
          <cell r="BC153" t="str">
            <v>-</v>
          </cell>
          <cell r="BD153" t="str">
            <v>-</v>
          </cell>
          <cell r="BE153" t="str">
            <v>-</v>
          </cell>
          <cell r="BF153" t="str">
            <v>-</v>
          </cell>
          <cell r="BG153" t="str">
            <v>14099</v>
          </cell>
          <cell r="BH153" t="str">
            <v>15094</v>
          </cell>
          <cell r="BI153" t="str">
            <v>16097</v>
          </cell>
          <cell r="BJ153" t="str">
            <v>-</v>
          </cell>
          <cell r="BK153" t="str">
            <v>-</v>
          </cell>
          <cell r="BL153" t="str">
            <v>-</v>
          </cell>
          <cell r="BM153" t="str">
            <v>20087</v>
          </cell>
          <cell r="BN153" t="str">
            <v>21088</v>
          </cell>
          <cell r="BO153" t="str">
            <v>-</v>
          </cell>
          <cell r="BP153" t="str">
            <v>-</v>
          </cell>
          <cell r="BQ153" t="str">
            <v>-</v>
          </cell>
          <cell r="BR153" t="str">
            <v>-</v>
          </cell>
          <cell r="BS153" t="str">
            <v>-</v>
          </cell>
          <cell r="BT153" t="str">
            <v>-</v>
          </cell>
          <cell r="BU153" t="str">
            <v>-</v>
          </cell>
          <cell r="BV153" t="str">
            <v>-</v>
          </cell>
          <cell r="BW153" t="str">
            <v>30086</v>
          </cell>
          <cell r="BX153" t="str">
            <v>31099</v>
          </cell>
          <cell r="BY153" t="str">
            <v>-</v>
          </cell>
          <cell r="CB153" t="str">
            <v>-</v>
          </cell>
          <cell r="CC153" t="str">
            <v>-</v>
          </cell>
          <cell r="CD153" t="str">
            <v>-</v>
          </cell>
          <cell r="CE153" t="str">
            <v>-</v>
          </cell>
          <cell r="CF153" t="str">
            <v>-</v>
          </cell>
          <cell r="CG153" t="str">
            <v>-</v>
          </cell>
          <cell r="CH153" t="str">
            <v>TOTOLAPA</v>
          </cell>
          <cell r="CI153" t="str">
            <v>-</v>
          </cell>
          <cell r="CJ153" t="str">
            <v>-</v>
          </cell>
          <cell r="CK153" t="str">
            <v>-</v>
          </cell>
          <cell r="CL153" t="str">
            <v>-</v>
          </cell>
          <cell r="CM153" t="str">
            <v>-</v>
          </cell>
          <cell r="CN153" t="str">
            <v>-</v>
          </cell>
          <cell r="CO153" t="str">
            <v>TOLIMÁN</v>
          </cell>
          <cell r="CP153" t="str">
            <v>TEPETLIXPA</v>
          </cell>
          <cell r="CQ153" t="str">
            <v>TURICATO</v>
          </cell>
          <cell r="CR153" t="str">
            <v>-</v>
          </cell>
          <cell r="CS153" t="str">
            <v>-</v>
          </cell>
          <cell r="CT153" t="str">
            <v>-</v>
          </cell>
          <cell r="CU153" t="str">
            <v>SAN AGUSTÍN YATARENI</v>
          </cell>
          <cell r="CV153" t="str">
            <v>JONOTLA</v>
          </cell>
          <cell r="CW153" t="str">
            <v>-</v>
          </cell>
          <cell r="CX153" t="str">
            <v>-</v>
          </cell>
          <cell r="CY153" t="str">
            <v>-</v>
          </cell>
          <cell r="CZ153" t="str">
            <v>-</v>
          </cell>
          <cell r="DB153" t="str">
            <v>-</v>
          </cell>
          <cell r="DC153" t="str">
            <v>-</v>
          </cell>
          <cell r="DD153" t="str">
            <v>-</v>
          </cell>
          <cell r="DE153" t="str">
            <v>JALACINGO</v>
          </cell>
          <cell r="DF153" t="str">
            <v>UAYMA</v>
          </cell>
          <cell r="DG153" t="str">
            <v>-</v>
          </cell>
        </row>
        <row r="154">
          <cell r="AT154" t="str">
            <v>-</v>
          </cell>
          <cell r="AU154" t="str">
            <v>-</v>
          </cell>
          <cell r="AV154" t="str">
            <v>-</v>
          </cell>
          <cell r="AW154" t="str">
            <v>-</v>
          </cell>
          <cell r="AX154" t="str">
            <v>-</v>
          </cell>
          <cell r="AY154" t="str">
            <v>-</v>
          </cell>
          <cell r="AZ154" t="str">
            <v>7100</v>
          </cell>
          <cell r="BA154" t="str">
            <v>-</v>
          </cell>
          <cell r="BB154" t="str">
            <v>-</v>
          </cell>
          <cell r="BC154" t="str">
            <v>-</v>
          </cell>
          <cell r="BD154" t="str">
            <v>-</v>
          </cell>
          <cell r="BE154" t="str">
            <v>-</v>
          </cell>
          <cell r="BF154" t="str">
            <v>-</v>
          </cell>
          <cell r="BG154" t="str">
            <v>14100</v>
          </cell>
          <cell r="BH154" t="str">
            <v>15095</v>
          </cell>
          <cell r="BI154" t="str">
            <v>16098</v>
          </cell>
          <cell r="BJ154" t="str">
            <v>-</v>
          </cell>
          <cell r="BK154" t="str">
            <v>-</v>
          </cell>
          <cell r="BL154" t="str">
            <v>-</v>
          </cell>
          <cell r="BM154" t="str">
            <v>20088</v>
          </cell>
          <cell r="BN154" t="str">
            <v>21089</v>
          </cell>
          <cell r="BO154" t="str">
            <v>-</v>
          </cell>
          <cell r="BP154" t="str">
            <v>-</v>
          </cell>
          <cell r="BQ154" t="str">
            <v>-</v>
          </cell>
          <cell r="BR154" t="str">
            <v>-</v>
          </cell>
          <cell r="BS154" t="str">
            <v>-</v>
          </cell>
          <cell r="BT154" t="str">
            <v>-</v>
          </cell>
          <cell r="BU154" t="str">
            <v>-</v>
          </cell>
          <cell r="BV154" t="str">
            <v>-</v>
          </cell>
          <cell r="BW154" t="str">
            <v>30088</v>
          </cell>
          <cell r="BX154" t="str">
            <v>31100</v>
          </cell>
          <cell r="BY154" t="str">
            <v>-</v>
          </cell>
          <cell r="CB154" t="str">
            <v>-</v>
          </cell>
          <cell r="CC154" t="str">
            <v>-</v>
          </cell>
          <cell r="CD154" t="str">
            <v>-</v>
          </cell>
          <cell r="CE154" t="str">
            <v>-</v>
          </cell>
          <cell r="CF154" t="str">
            <v>-</v>
          </cell>
          <cell r="CG154" t="str">
            <v>-</v>
          </cell>
          <cell r="CH154" t="str">
            <v>TUMBALÁ</v>
          </cell>
          <cell r="CI154" t="str">
            <v>-</v>
          </cell>
          <cell r="CJ154" t="str">
            <v>-</v>
          </cell>
          <cell r="CK154" t="str">
            <v>-</v>
          </cell>
          <cell r="CL154" t="str">
            <v>-</v>
          </cell>
          <cell r="CM154" t="str">
            <v>-</v>
          </cell>
          <cell r="CN154" t="str">
            <v>-</v>
          </cell>
          <cell r="CO154" t="str">
            <v>TOMATLÁN</v>
          </cell>
          <cell r="CP154" t="str">
            <v>TEPOTZOTLÁN</v>
          </cell>
          <cell r="CQ154" t="str">
            <v>TUXPAN</v>
          </cell>
          <cell r="CR154" t="str">
            <v>-</v>
          </cell>
          <cell r="CS154" t="str">
            <v>-</v>
          </cell>
          <cell r="CT154" t="str">
            <v>-</v>
          </cell>
          <cell r="CU154" t="str">
            <v>SAN ANDRÉS CABECERA NUEVA</v>
          </cell>
          <cell r="CV154" t="str">
            <v>JOPALA</v>
          </cell>
          <cell r="CW154" t="str">
            <v>-</v>
          </cell>
          <cell r="CX154" t="str">
            <v>-</v>
          </cell>
          <cell r="CY154" t="str">
            <v>-</v>
          </cell>
          <cell r="CZ154" t="str">
            <v>-</v>
          </cell>
          <cell r="DB154" t="str">
            <v>-</v>
          </cell>
          <cell r="DC154" t="str">
            <v>-</v>
          </cell>
          <cell r="DD154" t="str">
            <v>-</v>
          </cell>
          <cell r="DE154" t="str">
            <v>JALCOMULCO</v>
          </cell>
          <cell r="DF154" t="str">
            <v>UCÚ</v>
          </cell>
          <cell r="DG154" t="str">
            <v>-</v>
          </cell>
        </row>
        <row r="155">
          <cell r="AT155" t="str">
            <v>-</v>
          </cell>
          <cell r="AU155" t="str">
            <v>-</v>
          </cell>
          <cell r="AV155" t="str">
            <v>-</v>
          </cell>
          <cell r="AW155" t="str">
            <v>-</v>
          </cell>
          <cell r="AX155" t="str">
            <v>-</v>
          </cell>
          <cell r="AY155" t="str">
            <v>-</v>
          </cell>
          <cell r="AZ155" t="str">
            <v>7102</v>
          </cell>
          <cell r="BA155" t="str">
            <v>-</v>
          </cell>
          <cell r="BB155" t="str">
            <v>-</v>
          </cell>
          <cell r="BC155" t="str">
            <v>-</v>
          </cell>
          <cell r="BD155" t="str">
            <v>-</v>
          </cell>
          <cell r="BE155" t="str">
            <v>-</v>
          </cell>
          <cell r="BF155" t="str">
            <v>-</v>
          </cell>
          <cell r="BG155" t="str">
            <v>14102</v>
          </cell>
          <cell r="BH155" t="str">
            <v>15096</v>
          </cell>
          <cell r="BI155" t="str">
            <v>16099</v>
          </cell>
          <cell r="BJ155" t="str">
            <v>-</v>
          </cell>
          <cell r="BK155" t="str">
            <v>-</v>
          </cell>
          <cell r="BL155" t="str">
            <v>-</v>
          </cell>
          <cell r="BM155" t="str">
            <v>20089</v>
          </cell>
          <cell r="BN155" t="str">
            <v>21090</v>
          </cell>
          <cell r="BO155" t="str">
            <v>-</v>
          </cell>
          <cell r="BP155" t="str">
            <v>-</v>
          </cell>
          <cell r="BQ155" t="str">
            <v>-</v>
          </cell>
          <cell r="BR155" t="str">
            <v>-</v>
          </cell>
          <cell r="BS155" t="str">
            <v>-</v>
          </cell>
          <cell r="BT155" t="str">
            <v>-</v>
          </cell>
          <cell r="BU155" t="str">
            <v>-</v>
          </cell>
          <cell r="BV155" t="str">
            <v>-</v>
          </cell>
          <cell r="BW155" t="str">
            <v>30089</v>
          </cell>
          <cell r="BX155" t="str">
            <v>31103</v>
          </cell>
          <cell r="BY155" t="str">
            <v>-</v>
          </cell>
          <cell r="CB155" t="str">
            <v>-</v>
          </cell>
          <cell r="CC155" t="str">
            <v>-</v>
          </cell>
          <cell r="CD155" t="str">
            <v>-</v>
          </cell>
          <cell r="CE155" t="str">
            <v>-</v>
          </cell>
          <cell r="CF155" t="str">
            <v>-</v>
          </cell>
          <cell r="CG155" t="str">
            <v>-</v>
          </cell>
          <cell r="CH155" t="str">
            <v>TUXTLA CHICO</v>
          </cell>
          <cell r="CI155" t="str">
            <v>-</v>
          </cell>
          <cell r="CJ155" t="str">
            <v>-</v>
          </cell>
          <cell r="CK155" t="str">
            <v>-</v>
          </cell>
          <cell r="CL155" t="str">
            <v>-</v>
          </cell>
          <cell r="CM155" t="str">
            <v>-</v>
          </cell>
          <cell r="CN155" t="str">
            <v>-</v>
          </cell>
          <cell r="CO155" t="str">
            <v>TONAYA</v>
          </cell>
          <cell r="CP155" t="str">
            <v>TEQUIXQUIAC</v>
          </cell>
          <cell r="CQ155" t="str">
            <v>TUZANTLA</v>
          </cell>
          <cell r="CR155" t="str">
            <v>-</v>
          </cell>
          <cell r="CS155" t="str">
            <v>-</v>
          </cell>
          <cell r="CT155" t="str">
            <v>-</v>
          </cell>
          <cell r="CU155" t="str">
            <v>SAN ANDRÉS DINICUITI</v>
          </cell>
          <cell r="CV155" t="str">
            <v>JUAN C. BONILLA</v>
          </cell>
          <cell r="CW155" t="str">
            <v>-</v>
          </cell>
          <cell r="CX155" t="str">
            <v>-</v>
          </cell>
          <cell r="CY155" t="str">
            <v>-</v>
          </cell>
          <cell r="CZ155" t="str">
            <v>-</v>
          </cell>
          <cell r="DB155" t="str">
            <v>-</v>
          </cell>
          <cell r="DC155" t="str">
            <v>-</v>
          </cell>
          <cell r="DD155" t="str">
            <v>-</v>
          </cell>
          <cell r="DE155" t="str">
            <v>JÁLTIPAN</v>
          </cell>
          <cell r="DF155" t="str">
            <v>XOCCHEL</v>
          </cell>
          <cell r="DG155" t="str">
            <v>-</v>
          </cell>
        </row>
        <row r="156">
          <cell r="AT156" t="str">
            <v>-</v>
          </cell>
          <cell r="AU156" t="str">
            <v>-</v>
          </cell>
          <cell r="AV156" t="str">
            <v>-</v>
          </cell>
          <cell r="AW156" t="str">
            <v>-</v>
          </cell>
          <cell r="AX156" t="str">
            <v>-</v>
          </cell>
          <cell r="AY156" t="str">
            <v>-</v>
          </cell>
          <cell r="AZ156" t="str">
            <v>7103</v>
          </cell>
          <cell r="BA156" t="str">
            <v>-</v>
          </cell>
          <cell r="BB156" t="str">
            <v>-</v>
          </cell>
          <cell r="BC156" t="str">
            <v>-</v>
          </cell>
          <cell r="BD156" t="str">
            <v>-</v>
          </cell>
          <cell r="BE156" t="str">
            <v>-</v>
          </cell>
          <cell r="BF156" t="str">
            <v>-</v>
          </cell>
          <cell r="BG156" t="str">
            <v>14103</v>
          </cell>
          <cell r="BH156" t="str">
            <v>15097</v>
          </cell>
          <cell r="BI156" t="str">
            <v>16100</v>
          </cell>
          <cell r="BJ156" t="str">
            <v>-</v>
          </cell>
          <cell r="BK156" t="str">
            <v>-</v>
          </cell>
          <cell r="BL156" t="str">
            <v>-</v>
          </cell>
          <cell r="BM156" t="str">
            <v>20090</v>
          </cell>
          <cell r="BN156" t="str">
            <v>21091</v>
          </cell>
          <cell r="BO156" t="str">
            <v>-</v>
          </cell>
          <cell r="BP156" t="str">
            <v>-</v>
          </cell>
          <cell r="BQ156" t="str">
            <v>-</v>
          </cell>
          <cell r="BR156" t="str">
            <v>-</v>
          </cell>
          <cell r="BS156" t="str">
            <v>-</v>
          </cell>
          <cell r="BT156" t="str">
            <v>-</v>
          </cell>
          <cell r="BU156" t="str">
            <v>-</v>
          </cell>
          <cell r="BV156" t="str">
            <v>-</v>
          </cell>
          <cell r="BW156" t="str">
            <v>30090</v>
          </cell>
          <cell r="BX156" t="str">
            <v>31105</v>
          </cell>
          <cell r="BY156" t="str">
            <v>-</v>
          </cell>
          <cell r="CB156" t="str">
            <v>-</v>
          </cell>
          <cell r="CC156" t="str">
            <v>-</v>
          </cell>
          <cell r="CD156" t="str">
            <v>-</v>
          </cell>
          <cell r="CE156" t="str">
            <v>-</v>
          </cell>
          <cell r="CF156" t="str">
            <v>-</v>
          </cell>
          <cell r="CG156" t="str">
            <v>-</v>
          </cell>
          <cell r="CH156" t="str">
            <v>TUZANTÁN</v>
          </cell>
          <cell r="CI156" t="str">
            <v>-</v>
          </cell>
          <cell r="CJ156" t="str">
            <v>-</v>
          </cell>
          <cell r="CK156" t="str">
            <v>-</v>
          </cell>
          <cell r="CL156" t="str">
            <v>-</v>
          </cell>
          <cell r="CM156" t="str">
            <v>-</v>
          </cell>
          <cell r="CN156" t="str">
            <v>-</v>
          </cell>
          <cell r="CO156" t="str">
            <v>TONILA</v>
          </cell>
          <cell r="CP156" t="str">
            <v>TEXCALTITLÁN</v>
          </cell>
          <cell r="CQ156" t="str">
            <v>TZINTZUNTZAN</v>
          </cell>
          <cell r="CR156" t="str">
            <v>-</v>
          </cell>
          <cell r="CS156" t="str">
            <v>-</v>
          </cell>
          <cell r="CT156" t="str">
            <v>-</v>
          </cell>
          <cell r="CU156" t="str">
            <v>SAN ANDRÉS HUAXPALTEPEC</v>
          </cell>
          <cell r="CV156" t="str">
            <v>JUAN GALINDO</v>
          </cell>
          <cell r="CW156" t="str">
            <v>-</v>
          </cell>
          <cell r="CX156" t="str">
            <v>-</v>
          </cell>
          <cell r="CY156" t="str">
            <v>-</v>
          </cell>
          <cell r="CZ156" t="str">
            <v>-</v>
          </cell>
          <cell r="DB156" t="str">
            <v>-</v>
          </cell>
          <cell r="DC156" t="str">
            <v>-</v>
          </cell>
          <cell r="DD156" t="str">
            <v>-</v>
          </cell>
          <cell r="DE156" t="str">
            <v>JAMAPA</v>
          </cell>
          <cell r="DF156" t="str">
            <v>YAXKUKUL</v>
          </cell>
          <cell r="DG156" t="str">
            <v>-</v>
          </cell>
        </row>
        <row r="157">
          <cell r="AT157" t="str">
            <v>-</v>
          </cell>
          <cell r="AU157" t="str">
            <v>-</v>
          </cell>
          <cell r="AV157" t="str">
            <v>-</v>
          </cell>
          <cell r="AW157" t="str">
            <v>-</v>
          </cell>
          <cell r="AX157" t="str">
            <v>-</v>
          </cell>
          <cell r="AY157" t="str">
            <v>-</v>
          </cell>
          <cell r="AZ157" t="str">
            <v>7104</v>
          </cell>
          <cell r="BA157" t="str">
            <v>-</v>
          </cell>
          <cell r="BB157" t="str">
            <v>-</v>
          </cell>
          <cell r="BC157" t="str">
            <v>-</v>
          </cell>
          <cell r="BD157" t="str">
            <v>-</v>
          </cell>
          <cell r="BE157" t="str">
            <v>-</v>
          </cell>
          <cell r="BF157" t="str">
            <v>-</v>
          </cell>
          <cell r="BG157" t="str">
            <v>14104</v>
          </cell>
          <cell r="BH157" t="str">
            <v>15098</v>
          </cell>
          <cell r="BI157" t="str">
            <v>16101</v>
          </cell>
          <cell r="BJ157" t="str">
            <v>-</v>
          </cell>
          <cell r="BK157" t="str">
            <v>-</v>
          </cell>
          <cell r="BL157" t="str">
            <v>-</v>
          </cell>
          <cell r="BM157" t="str">
            <v>20091</v>
          </cell>
          <cell r="BN157" t="str">
            <v>21092</v>
          </cell>
          <cell r="BO157" t="str">
            <v>-</v>
          </cell>
          <cell r="BP157" t="str">
            <v>-</v>
          </cell>
          <cell r="BQ157" t="str">
            <v>-</v>
          </cell>
          <cell r="BR157" t="str">
            <v>-</v>
          </cell>
          <cell r="BS157" t="str">
            <v>-</v>
          </cell>
          <cell r="BT157" t="str">
            <v>-</v>
          </cell>
          <cell r="BU157" t="str">
            <v>-</v>
          </cell>
          <cell r="BV157" t="str">
            <v>-</v>
          </cell>
          <cell r="BW157" t="str">
            <v>30091</v>
          </cell>
          <cell r="BX157" t="str">
            <v>31106</v>
          </cell>
          <cell r="BY157" t="str">
            <v>-</v>
          </cell>
          <cell r="CB157" t="str">
            <v>-</v>
          </cell>
          <cell r="CC157" t="str">
            <v>-</v>
          </cell>
          <cell r="CD157" t="str">
            <v>-</v>
          </cell>
          <cell r="CE157" t="str">
            <v>-</v>
          </cell>
          <cell r="CF157" t="str">
            <v>-</v>
          </cell>
          <cell r="CG157" t="str">
            <v>-</v>
          </cell>
          <cell r="CH157" t="str">
            <v>TZIMOL</v>
          </cell>
          <cell r="CI157" t="str">
            <v>-</v>
          </cell>
          <cell r="CJ157" t="str">
            <v>-</v>
          </cell>
          <cell r="CK157" t="str">
            <v>-</v>
          </cell>
          <cell r="CL157" t="str">
            <v>-</v>
          </cell>
          <cell r="CM157" t="str">
            <v>-</v>
          </cell>
          <cell r="CN157" t="str">
            <v>-</v>
          </cell>
          <cell r="CO157" t="str">
            <v>TOTATICHE</v>
          </cell>
          <cell r="CP157" t="str">
            <v>TEXCALYACAC</v>
          </cell>
          <cell r="CQ157" t="str">
            <v>TZITZIO</v>
          </cell>
          <cell r="CR157" t="str">
            <v>-</v>
          </cell>
          <cell r="CS157" t="str">
            <v>-</v>
          </cell>
          <cell r="CT157" t="str">
            <v>-</v>
          </cell>
          <cell r="CU157" t="str">
            <v>SAN ANDRÉS HUAYÁPAM</v>
          </cell>
          <cell r="CV157" t="str">
            <v>JUAN N. MÉNDEZ</v>
          </cell>
          <cell r="CW157" t="str">
            <v>-</v>
          </cell>
          <cell r="CX157" t="str">
            <v>-</v>
          </cell>
          <cell r="CY157" t="str">
            <v>-</v>
          </cell>
          <cell r="CZ157" t="str">
            <v>-</v>
          </cell>
          <cell r="DB157" t="str">
            <v>-</v>
          </cell>
          <cell r="DC157" t="str">
            <v>-</v>
          </cell>
          <cell r="DD157" t="str">
            <v>-</v>
          </cell>
          <cell r="DE157" t="str">
            <v>JESÚS CARRANZA</v>
          </cell>
          <cell r="DF157" t="str">
            <v>YOBAÍN</v>
          </cell>
          <cell r="DG157" t="str">
            <v>-</v>
          </cell>
        </row>
        <row r="158">
          <cell r="AT158" t="str">
            <v>-</v>
          </cell>
          <cell r="AU158" t="str">
            <v>-</v>
          </cell>
          <cell r="AV158" t="str">
            <v>-</v>
          </cell>
          <cell r="AW158" t="str">
            <v>-</v>
          </cell>
          <cell r="AX158" t="str">
            <v>-</v>
          </cell>
          <cell r="AY158" t="str">
            <v>-</v>
          </cell>
          <cell r="AZ158" t="str">
            <v>7105</v>
          </cell>
          <cell r="BA158" t="str">
            <v>-</v>
          </cell>
          <cell r="BB158" t="str">
            <v>-</v>
          </cell>
          <cell r="BC158" t="str">
            <v>-</v>
          </cell>
          <cell r="BD158" t="str">
            <v>-</v>
          </cell>
          <cell r="BE158" t="str">
            <v>-</v>
          </cell>
          <cell r="BF158" t="str">
            <v>-</v>
          </cell>
          <cell r="BG158" t="str">
            <v>14105</v>
          </cell>
          <cell r="BH158" t="str">
            <v>15100</v>
          </cell>
          <cell r="BI158" t="str">
            <v>16103</v>
          </cell>
          <cell r="BJ158" t="str">
            <v>-</v>
          </cell>
          <cell r="BK158" t="str">
            <v>-</v>
          </cell>
          <cell r="BL158" t="str">
            <v>-</v>
          </cell>
          <cell r="BM158" t="str">
            <v>20092</v>
          </cell>
          <cell r="BN158" t="str">
            <v>21093</v>
          </cell>
          <cell r="BO158" t="str">
            <v>-</v>
          </cell>
          <cell r="BP158" t="str">
            <v>-</v>
          </cell>
          <cell r="BQ158" t="str">
            <v>-</v>
          </cell>
          <cell r="BR158" t="str">
            <v>-</v>
          </cell>
          <cell r="BS158" t="str">
            <v>-</v>
          </cell>
          <cell r="BT158" t="str">
            <v>-</v>
          </cell>
          <cell r="BU158" t="str">
            <v>-</v>
          </cell>
          <cell r="BV158" t="str">
            <v>-</v>
          </cell>
          <cell r="BW158" t="str">
            <v>30092</v>
          </cell>
          <cell r="BX158">
            <v>31999</v>
          </cell>
          <cell r="BY158" t="str">
            <v>-</v>
          </cell>
          <cell r="CB158" t="str">
            <v>-</v>
          </cell>
          <cell r="CC158" t="str">
            <v>-</v>
          </cell>
          <cell r="CD158" t="str">
            <v>-</v>
          </cell>
          <cell r="CE158" t="str">
            <v>-</v>
          </cell>
          <cell r="CF158" t="str">
            <v>-</v>
          </cell>
          <cell r="CG158" t="str">
            <v>-</v>
          </cell>
          <cell r="CH158" t="str">
            <v>UNIÓN JUÁREZ</v>
          </cell>
          <cell r="CI158" t="str">
            <v>-</v>
          </cell>
          <cell r="CJ158" t="str">
            <v>-</v>
          </cell>
          <cell r="CK158" t="str">
            <v>-</v>
          </cell>
          <cell r="CL158" t="str">
            <v>-</v>
          </cell>
          <cell r="CM158" t="str">
            <v>-</v>
          </cell>
          <cell r="CN158" t="str">
            <v>-</v>
          </cell>
          <cell r="CO158" t="str">
            <v>TOTOTLÁN</v>
          </cell>
          <cell r="CP158" t="str">
            <v>TEZOYUCA</v>
          </cell>
          <cell r="CQ158" t="str">
            <v>VENUSTIANO CARRANZA</v>
          </cell>
          <cell r="CR158" t="str">
            <v>-</v>
          </cell>
          <cell r="CS158" t="str">
            <v>-</v>
          </cell>
          <cell r="CT158" t="str">
            <v>-</v>
          </cell>
          <cell r="CU158" t="str">
            <v>SAN ANDRÉS IXTLAHUACA</v>
          </cell>
          <cell r="CV158" t="str">
            <v>LAFRAGUA</v>
          </cell>
          <cell r="CW158" t="str">
            <v>-</v>
          </cell>
          <cell r="CX158" t="str">
            <v>-</v>
          </cell>
          <cell r="CY158" t="str">
            <v>-</v>
          </cell>
          <cell r="CZ158" t="str">
            <v>-</v>
          </cell>
          <cell r="DB158" t="str">
            <v>-</v>
          </cell>
          <cell r="DC158" t="str">
            <v>-</v>
          </cell>
          <cell r="DD158" t="str">
            <v>-</v>
          </cell>
          <cell r="DE158" t="str">
            <v>XICO</v>
          </cell>
          <cell r="DF158" t="str">
            <v>NO IDENTIFICADO</v>
          </cell>
          <cell r="DG158" t="str">
            <v>-</v>
          </cell>
        </row>
        <row r="159">
          <cell r="AT159" t="str">
            <v>-</v>
          </cell>
          <cell r="AU159" t="str">
            <v>-</v>
          </cell>
          <cell r="AV159" t="str">
            <v>-</v>
          </cell>
          <cell r="AW159" t="str">
            <v>-</v>
          </cell>
          <cell r="AX159" t="str">
            <v>-</v>
          </cell>
          <cell r="AY159" t="str">
            <v>-</v>
          </cell>
          <cell r="AZ159" t="str">
            <v>7109</v>
          </cell>
          <cell r="BA159" t="str">
            <v>-</v>
          </cell>
          <cell r="BB159" t="str">
            <v>-</v>
          </cell>
          <cell r="BC159" t="str">
            <v>-</v>
          </cell>
          <cell r="BD159" t="str">
            <v>-</v>
          </cell>
          <cell r="BE159" t="str">
            <v>-</v>
          </cell>
          <cell r="BF159" t="str">
            <v>-</v>
          </cell>
          <cell r="BG159" t="str">
            <v>14106</v>
          </cell>
          <cell r="BH159" t="str">
            <v>15101</v>
          </cell>
          <cell r="BI159" t="str">
            <v>16104</v>
          </cell>
          <cell r="BJ159" t="str">
            <v>-</v>
          </cell>
          <cell r="BK159" t="str">
            <v>-</v>
          </cell>
          <cell r="BL159" t="str">
            <v>-</v>
          </cell>
          <cell r="BM159" t="str">
            <v>20093</v>
          </cell>
          <cell r="BN159" t="str">
            <v>21094</v>
          </cell>
          <cell r="BO159" t="str">
            <v>-</v>
          </cell>
          <cell r="BP159" t="str">
            <v>-</v>
          </cell>
          <cell r="BQ159" t="str">
            <v>-</v>
          </cell>
          <cell r="BR159" t="str">
            <v>-</v>
          </cell>
          <cell r="BS159" t="str">
            <v>-</v>
          </cell>
          <cell r="BT159" t="str">
            <v>-</v>
          </cell>
          <cell r="BU159" t="str">
            <v>-</v>
          </cell>
          <cell r="BV159" t="str">
            <v>-</v>
          </cell>
          <cell r="BW159" t="str">
            <v>30093</v>
          </cell>
          <cell r="BX159" t="str">
            <v>-</v>
          </cell>
          <cell r="BY159" t="str">
            <v>-</v>
          </cell>
          <cell r="CB159" t="str">
            <v>-</v>
          </cell>
          <cell r="CC159" t="str">
            <v>-</v>
          </cell>
          <cell r="CD159" t="str">
            <v>-</v>
          </cell>
          <cell r="CE159" t="str">
            <v>-</v>
          </cell>
          <cell r="CF159" t="str">
            <v>-</v>
          </cell>
          <cell r="CG159" t="str">
            <v>-</v>
          </cell>
          <cell r="CH159" t="str">
            <v>YAJALÓN</v>
          </cell>
          <cell r="CI159" t="str">
            <v>-</v>
          </cell>
          <cell r="CJ159" t="str">
            <v>-</v>
          </cell>
          <cell r="CK159" t="str">
            <v>-</v>
          </cell>
          <cell r="CL159" t="str">
            <v>-</v>
          </cell>
          <cell r="CM159" t="str">
            <v>-</v>
          </cell>
          <cell r="CN159" t="str">
            <v>-</v>
          </cell>
          <cell r="CO159" t="str">
            <v>TUXCACUESCO</v>
          </cell>
          <cell r="CP159" t="str">
            <v>TIANGUISTENCO</v>
          </cell>
          <cell r="CQ159" t="str">
            <v>VILLAMAR</v>
          </cell>
          <cell r="CR159" t="str">
            <v>-</v>
          </cell>
          <cell r="CS159" t="str">
            <v>-</v>
          </cell>
          <cell r="CT159" t="str">
            <v>-</v>
          </cell>
          <cell r="CU159" t="str">
            <v>SAN ANDRÉS LAGUNAS</v>
          </cell>
          <cell r="CV159" t="str">
            <v>LIBRES</v>
          </cell>
          <cell r="CW159" t="str">
            <v>-</v>
          </cell>
          <cell r="CX159" t="str">
            <v>-</v>
          </cell>
          <cell r="CY159" t="str">
            <v>-</v>
          </cell>
          <cell r="CZ159" t="str">
            <v>-</v>
          </cell>
          <cell r="DB159" t="str">
            <v>-</v>
          </cell>
          <cell r="DC159" t="str">
            <v>-</v>
          </cell>
          <cell r="DD159" t="str">
            <v>-</v>
          </cell>
          <cell r="DE159" t="str">
            <v>JILOTEPEC</v>
          </cell>
          <cell r="DF159" t="str">
            <v>-</v>
          </cell>
          <cell r="DG159" t="str">
            <v>-</v>
          </cell>
        </row>
        <row r="160">
          <cell r="AT160" t="str">
            <v>-</v>
          </cell>
          <cell r="AU160" t="str">
            <v>-</v>
          </cell>
          <cell r="AV160" t="str">
            <v>-</v>
          </cell>
          <cell r="AW160" t="str">
            <v>-</v>
          </cell>
          <cell r="AX160" t="str">
            <v>-</v>
          </cell>
          <cell r="AY160" t="str">
            <v>-</v>
          </cell>
          <cell r="AZ160" t="str">
            <v>7110</v>
          </cell>
          <cell r="BA160" t="str">
            <v>-</v>
          </cell>
          <cell r="BB160" t="str">
            <v>-</v>
          </cell>
          <cell r="BC160" t="str">
            <v>-</v>
          </cell>
          <cell r="BD160" t="str">
            <v>-</v>
          </cell>
          <cell r="BE160" t="str">
            <v>-</v>
          </cell>
          <cell r="BF160" t="str">
            <v>-</v>
          </cell>
          <cell r="BG160" t="str">
            <v>14107</v>
          </cell>
          <cell r="BH160" t="str">
            <v>15102</v>
          </cell>
          <cell r="BI160" t="str">
            <v>16105</v>
          </cell>
          <cell r="BJ160" t="str">
            <v>-</v>
          </cell>
          <cell r="BK160" t="str">
            <v>-</v>
          </cell>
          <cell r="BL160" t="str">
            <v>-</v>
          </cell>
          <cell r="BM160" t="str">
            <v>20094</v>
          </cell>
          <cell r="BN160" t="str">
            <v>21095</v>
          </cell>
          <cell r="BO160" t="str">
            <v>-</v>
          </cell>
          <cell r="BP160" t="str">
            <v>-</v>
          </cell>
          <cell r="BQ160" t="str">
            <v>-</v>
          </cell>
          <cell r="BR160" t="str">
            <v>-</v>
          </cell>
          <cell r="BS160" t="str">
            <v>-</v>
          </cell>
          <cell r="BT160" t="str">
            <v>-</v>
          </cell>
          <cell r="BU160" t="str">
            <v>-</v>
          </cell>
          <cell r="BV160" t="str">
            <v>-</v>
          </cell>
          <cell r="BW160" t="str">
            <v>30094</v>
          </cell>
          <cell r="BX160" t="str">
            <v>-</v>
          </cell>
          <cell r="BY160" t="str">
            <v>-</v>
          </cell>
          <cell r="CB160" t="str">
            <v>-</v>
          </cell>
          <cell r="CC160" t="str">
            <v>-</v>
          </cell>
          <cell r="CD160" t="str">
            <v>-</v>
          </cell>
          <cell r="CE160" t="str">
            <v>-</v>
          </cell>
          <cell r="CF160" t="str">
            <v>-</v>
          </cell>
          <cell r="CG160" t="str">
            <v>-</v>
          </cell>
          <cell r="CH160" t="str">
            <v>SAN LUCAS</v>
          </cell>
          <cell r="CI160" t="str">
            <v>-</v>
          </cell>
          <cell r="CJ160" t="str">
            <v>-</v>
          </cell>
          <cell r="CK160" t="str">
            <v>-</v>
          </cell>
          <cell r="CL160" t="str">
            <v>-</v>
          </cell>
          <cell r="CM160" t="str">
            <v>-</v>
          </cell>
          <cell r="CN160" t="str">
            <v>-</v>
          </cell>
          <cell r="CO160" t="str">
            <v>TUXCUECA</v>
          </cell>
          <cell r="CP160" t="str">
            <v>TIMILPAN</v>
          </cell>
          <cell r="CQ160" t="str">
            <v>VISTA HERMOSA</v>
          </cell>
          <cell r="CR160" t="str">
            <v>-</v>
          </cell>
          <cell r="CS160" t="str">
            <v>-</v>
          </cell>
          <cell r="CT160" t="str">
            <v>-</v>
          </cell>
          <cell r="CU160" t="str">
            <v>SAN ANDRÉS NUXIÑO</v>
          </cell>
          <cell r="CV160" t="str">
            <v>LA MAGDALENA TLATLAUQUITEPEC</v>
          </cell>
          <cell r="CW160" t="str">
            <v>-</v>
          </cell>
          <cell r="CX160" t="str">
            <v>-</v>
          </cell>
          <cell r="CY160" t="str">
            <v>-</v>
          </cell>
          <cell r="CZ160" t="str">
            <v>-</v>
          </cell>
          <cell r="DB160" t="str">
            <v>-</v>
          </cell>
          <cell r="DC160" t="str">
            <v>-</v>
          </cell>
          <cell r="DD160" t="str">
            <v>-</v>
          </cell>
          <cell r="DE160" t="str">
            <v>JUAN RODRÍGUEZ CLARA</v>
          </cell>
          <cell r="DF160" t="str">
            <v>-</v>
          </cell>
          <cell r="DG160" t="str">
            <v>-</v>
          </cell>
        </row>
        <row r="161">
          <cell r="AT161" t="str">
            <v>-</v>
          </cell>
          <cell r="AU161" t="str">
            <v>-</v>
          </cell>
          <cell r="AV161" t="str">
            <v>-</v>
          </cell>
          <cell r="AW161" t="str">
            <v>-</v>
          </cell>
          <cell r="AX161" t="str">
            <v>-</v>
          </cell>
          <cell r="AY161" t="str">
            <v>-</v>
          </cell>
          <cell r="AZ161" t="str">
            <v>7111</v>
          </cell>
          <cell r="BA161" t="str">
            <v>-</v>
          </cell>
          <cell r="BB161" t="str">
            <v>-</v>
          </cell>
          <cell r="BC161" t="str">
            <v>-</v>
          </cell>
          <cell r="BD161" t="str">
            <v>-</v>
          </cell>
          <cell r="BE161" t="str">
            <v>-</v>
          </cell>
          <cell r="BF161" t="str">
            <v>-</v>
          </cell>
          <cell r="BG161" t="str">
            <v>14108</v>
          </cell>
          <cell r="BH161" t="str">
            <v>15103</v>
          </cell>
          <cell r="BI161" t="str">
            <v>16106</v>
          </cell>
          <cell r="BJ161" t="str">
            <v>-</v>
          </cell>
          <cell r="BK161" t="str">
            <v>-</v>
          </cell>
          <cell r="BL161" t="str">
            <v>-</v>
          </cell>
          <cell r="BM161" t="str">
            <v>20095</v>
          </cell>
          <cell r="BN161" t="str">
            <v>21096</v>
          </cell>
          <cell r="BO161" t="str">
            <v>-</v>
          </cell>
          <cell r="BP161" t="str">
            <v>-</v>
          </cell>
          <cell r="BQ161" t="str">
            <v>-</v>
          </cell>
          <cell r="BR161" t="str">
            <v>-</v>
          </cell>
          <cell r="BS161" t="str">
            <v>-</v>
          </cell>
          <cell r="BT161" t="str">
            <v>-</v>
          </cell>
          <cell r="BU161" t="str">
            <v>-</v>
          </cell>
          <cell r="BV161" t="str">
            <v>-</v>
          </cell>
          <cell r="BW161" t="str">
            <v>30095</v>
          </cell>
          <cell r="BX161" t="str">
            <v>-</v>
          </cell>
          <cell r="BY161" t="str">
            <v>-</v>
          </cell>
          <cell r="CB161" t="str">
            <v>-</v>
          </cell>
          <cell r="CC161" t="str">
            <v>-</v>
          </cell>
          <cell r="CD161" t="str">
            <v>-</v>
          </cell>
          <cell r="CE161" t="str">
            <v>-</v>
          </cell>
          <cell r="CF161" t="str">
            <v>-</v>
          </cell>
          <cell r="CG161" t="str">
            <v>-</v>
          </cell>
          <cell r="CH161" t="str">
            <v>ZINACANTÁN</v>
          </cell>
          <cell r="CI161" t="str">
            <v>-</v>
          </cell>
          <cell r="CJ161" t="str">
            <v>-</v>
          </cell>
          <cell r="CK161" t="str">
            <v>-</v>
          </cell>
          <cell r="CL161" t="str">
            <v>-</v>
          </cell>
          <cell r="CM161" t="str">
            <v>-</v>
          </cell>
          <cell r="CN161" t="str">
            <v>-</v>
          </cell>
          <cell r="CO161" t="str">
            <v>TUXPAN</v>
          </cell>
          <cell r="CP161" t="str">
            <v>TLALMANALCO</v>
          </cell>
          <cell r="CQ161" t="str">
            <v>YURÉCUARO</v>
          </cell>
          <cell r="CR161" t="str">
            <v>-</v>
          </cell>
          <cell r="CS161" t="str">
            <v>-</v>
          </cell>
          <cell r="CT161" t="str">
            <v>-</v>
          </cell>
          <cell r="CU161" t="str">
            <v>SAN ANDRÉS PAXTLÁN</v>
          </cell>
          <cell r="CV161" t="str">
            <v>MAZAPILTEPEC DE JUÁREZ</v>
          </cell>
          <cell r="CW161" t="str">
            <v>-</v>
          </cell>
          <cell r="CX161" t="str">
            <v>-</v>
          </cell>
          <cell r="CY161" t="str">
            <v>-</v>
          </cell>
          <cell r="CZ161" t="str">
            <v>-</v>
          </cell>
          <cell r="DB161" t="str">
            <v>-</v>
          </cell>
          <cell r="DC161" t="str">
            <v>-</v>
          </cell>
          <cell r="DD161" t="str">
            <v>-</v>
          </cell>
          <cell r="DE161" t="str">
            <v>JUCHIQUE DE FERRER</v>
          </cell>
          <cell r="DF161" t="str">
            <v>-</v>
          </cell>
          <cell r="DG161" t="str">
            <v>-</v>
          </cell>
        </row>
        <row r="162">
          <cell r="AT162" t="str">
            <v>-</v>
          </cell>
          <cell r="AU162" t="str">
            <v>-</v>
          </cell>
          <cell r="AV162" t="str">
            <v>-</v>
          </cell>
          <cell r="AW162" t="str">
            <v>-</v>
          </cell>
          <cell r="AX162" t="str">
            <v>-</v>
          </cell>
          <cell r="AY162" t="str">
            <v>-</v>
          </cell>
          <cell r="AZ162" t="str">
            <v>7112</v>
          </cell>
          <cell r="BA162" t="str">
            <v>-</v>
          </cell>
          <cell r="BB162" t="str">
            <v>-</v>
          </cell>
          <cell r="BC162" t="str">
            <v>-</v>
          </cell>
          <cell r="BD162" t="str">
            <v>-</v>
          </cell>
          <cell r="BE162" t="str">
            <v>-</v>
          </cell>
          <cell r="BF162" t="str">
            <v>-</v>
          </cell>
          <cell r="BG162" t="str">
            <v>14109</v>
          </cell>
          <cell r="BH162" t="str">
            <v>15105</v>
          </cell>
          <cell r="BI162" t="str">
            <v>16109</v>
          </cell>
          <cell r="BJ162" t="str">
            <v>-</v>
          </cell>
          <cell r="BK162" t="str">
            <v>-</v>
          </cell>
          <cell r="BL162" t="str">
            <v>-</v>
          </cell>
          <cell r="BM162" t="str">
            <v>20096</v>
          </cell>
          <cell r="BN162" t="str">
            <v>21097</v>
          </cell>
          <cell r="BO162" t="str">
            <v>-</v>
          </cell>
          <cell r="BP162" t="str">
            <v>-</v>
          </cell>
          <cell r="BQ162" t="str">
            <v>-</v>
          </cell>
          <cell r="BR162" t="str">
            <v>-</v>
          </cell>
          <cell r="BS162" t="str">
            <v>-</v>
          </cell>
          <cell r="BT162" t="str">
            <v>-</v>
          </cell>
          <cell r="BU162" t="str">
            <v>-</v>
          </cell>
          <cell r="BV162" t="str">
            <v>-</v>
          </cell>
          <cell r="BW162" t="str">
            <v>30096</v>
          </cell>
          <cell r="BX162" t="str">
            <v>-</v>
          </cell>
          <cell r="BY162" t="str">
            <v>-</v>
          </cell>
          <cell r="CB162" t="str">
            <v>-</v>
          </cell>
          <cell r="CC162" t="str">
            <v>-</v>
          </cell>
          <cell r="CD162" t="str">
            <v>-</v>
          </cell>
          <cell r="CE162" t="str">
            <v>-</v>
          </cell>
          <cell r="CF162" t="str">
            <v>-</v>
          </cell>
          <cell r="CG162" t="str">
            <v>-</v>
          </cell>
          <cell r="CH162" t="str">
            <v>SAN JUAN CANCUC</v>
          </cell>
          <cell r="CI162" t="str">
            <v>-</v>
          </cell>
          <cell r="CJ162" t="str">
            <v>-</v>
          </cell>
          <cell r="CK162" t="str">
            <v>-</v>
          </cell>
          <cell r="CL162" t="str">
            <v>-</v>
          </cell>
          <cell r="CM162" t="str">
            <v>-</v>
          </cell>
          <cell r="CN162" t="str">
            <v>-</v>
          </cell>
          <cell r="CO162" t="str">
            <v>UNIÓN DE SAN ANTONIO</v>
          </cell>
          <cell r="CP162" t="str">
            <v>TLATLAYA</v>
          </cell>
          <cell r="CQ162" t="str">
            <v>ZINÁPARO</v>
          </cell>
          <cell r="CR162" t="str">
            <v>-</v>
          </cell>
          <cell r="CS162" t="str">
            <v>-</v>
          </cell>
          <cell r="CT162" t="str">
            <v>-</v>
          </cell>
          <cell r="CU162" t="str">
            <v>SAN ANDRÉS SINAXTLA</v>
          </cell>
          <cell r="CV162" t="str">
            <v>MIXTLA</v>
          </cell>
          <cell r="CW162" t="str">
            <v>-</v>
          </cell>
          <cell r="CX162" t="str">
            <v>-</v>
          </cell>
          <cell r="CY162" t="str">
            <v>-</v>
          </cell>
          <cell r="CZ162" t="str">
            <v>-</v>
          </cell>
          <cell r="DB162" t="str">
            <v>-</v>
          </cell>
          <cell r="DC162" t="str">
            <v>-</v>
          </cell>
          <cell r="DD162" t="str">
            <v>-</v>
          </cell>
          <cell r="DE162" t="str">
            <v>LANDERO Y COSS</v>
          </cell>
          <cell r="DF162" t="str">
            <v>-</v>
          </cell>
          <cell r="DG162" t="str">
            <v>-</v>
          </cell>
        </row>
        <row r="163">
          <cell r="AT163" t="str">
            <v>-</v>
          </cell>
          <cell r="AU163" t="str">
            <v>-</v>
          </cell>
          <cell r="AV163" t="str">
            <v>-</v>
          </cell>
          <cell r="AW163" t="str">
            <v>-</v>
          </cell>
          <cell r="AX163" t="str">
            <v>-</v>
          </cell>
          <cell r="AY163" t="str">
            <v>-</v>
          </cell>
          <cell r="AZ163" t="str">
            <v>7113</v>
          </cell>
          <cell r="BA163" t="str">
            <v>-</v>
          </cell>
          <cell r="BB163" t="str">
            <v>-</v>
          </cell>
          <cell r="BC163" t="str">
            <v>-</v>
          </cell>
          <cell r="BD163" t="str">
            <v>-</v>
          </cell>
          <cell r="BE163" t="str">
            <v>-</v>
          </cell>
          <cell r="BF163" t="str">
            <v>-</v>
          </cell>
          <cell r="BG163" t="str">
            <v>14110</v>
          </cell>
          <cell r="BH163" t="str">
            <v>15107</v>
          </cell>
          <cell r="BI163" t="str">
            <v>16111</v>
          </cell>
          <cell r="BJ163" t="str">
            <v>-</v>
          </cell>
          <cell r="BK163" t="str">
            <v>-</v>
          </cell>
          <cell r="BL163" t="str">
            <v>-</v>
          </cell>
          <cell r="BM163" t="str">
            <v>20097</v>
          </cell>
          <cell r="BN163" t="str">
            <v>21098</v>
          </cell>
          <cell r="BO163" t="str">
            <v>-</v>
          </cell>
          <cell r="BP163" t="str">
            <v>-</v>
          </cell>
          <cell r="BQ163" t="str">
            <v>-</v>
          </cell>
          <cell r="BR163" t="str">
            <v>-</v>
          </cell>
          <cell r="BS163" t="str">
            <v>-</v>
          </cell>
          <cell r="BT163" t="str">
            <v>-</v>
          </cell>
          <cell r="BU163" t="str">
            <v>-</v>
          </cell>
          <cell r="BV163" t="str">
            <v>-</v>
          </cell>
          <cell r="BW163" t="str">
            <v>30097</v>
          </cell>
          <cell r="BX163" t="str">
            <v>-</v>
          </cell>
          <cell r="BY163" t="str">
            <v>-</v>
          </cell>
          <cell r="CB163" t="str">
            <v>-</v>
          </cell>
          <cell r="CC163" t="str">
            <v>-</v>
          </cell>
          <cell r="CD163" t="str">
            <v>-</v>
          </cell>
          <cell r="CE163" t="str">
            <v>-</v>
          </cell>
          <cell r="CF163" t="str">
            <v>-</v>
          </cell>
          <cell r="CG163" t="str">
            <v>-</v>
          </cell>
          <cell r="CH163" t="str">
            <v>ALDAMA</v>
          </cell>
          <cell r="CI163" t="str">
            <v>-</v>
          </cell>
          <cell r="CJ163" t="str">
            <v>-</v>
          </cell>
          <cell r="CK163" t="str">
            <v>-</v>
          </cell>
          <cell r="CL163" t="str">
            <v>-</v>
          </cell>
          <cell r="CM163" t="str">
            <v>-</v>
          </cell>
          <cell r="CN163" t="str">
            <v>-</v>
          </cell>
          <cell r="CO163" t="str">
            <v>UNIÓN DE TULA</v>
          </cell>
          <cell r="CP163" t="str">
            <v>TONATICO</v>
          </cell>
          <cell r="CQ163" t="str">
            <v>ZIRACUARETIRO</v>
          </cell>
          <cell r="CR163" t="str">
            <v>-</v>
          </cell>
          <cell r="CS163" t="str">
            <v>-</v>
          </cell>
          <cell r="CT163" t="str">
            <v>-</v>
          </cell>
          <cell r="CU163" t="str">
            <v>SAN ANDRÉS SOLAGA</v>
          </cell>
          <cell r="CV163" t="str">
            <v>MOLCAXAC</v>
          </cell>
          <cell r="CW163" t="str">
            <v>-</v>
          </cell>
          <cell r="CX163" t="str">
            <v>-</v>
          </cell>
          <cell r="CY163" t="str">
            <v>-</v>
          </cell>
          <cell r="CZ163" t="str">
            <v>-</v>
          </cell>
          <cell r="DB163" t="str">
            <v>-</v>
          </cell>
          <cell r="DC163" t="str">
            <v>-</v>
          </cell>
          <cell r="DD163" t="str">
            <v>-</v>
          </cell>
          <cell r="DE163" t="str">
            <v>LERDO DE TEJADA</v>
          </cell>
          <cell r="DF163" t="str">
            <v>-</v>
          </cell>
          <cell r="DG163" t="str">
            <v>-</v>
          </cell>
        </row>
        <row r="164">
          <cell r="AT164" t="str">
            <v>-</v>
          </cell>
          <cell r="AU164" t="str">
            <v>-</v>
          </cell>
          <cell r="AV164" t="str">
            <v>-</v>
          </cell>
          <cell r="AW164" t="str">
            <v>-</v>
          </cell>
          <cell r="AX164" t="str">
            <v>-</v>
          </cell>
          <cell r="AY164" t="str">
            <v>-</v>
          </cell>
          <cell r="AZ164" t="str">
            <v>7114</v>
          </cell>
          <cell r="BA164" t="str">
            <v>-</v>
          </cell>
          <cell r="BB164" t="str">
            <v>-</v>
          </cell>
          <cell r="BC164" t="str">
            <v>-</v>
          </cell>
          <cell r="BD164" t="str">
            <v>-</v>
          </cell>
          <cell r="BE164" t="str">
            <v>-</v>
          </cell>
          <cell r="BF164" t="str">
            <v>-</v>
          </cell>
          <cell r="BG164" t="str">
            <v>14111</v>
          </cell>
          <cell r="BH164" t="str">
            <v>15108</v>
          </cell>
          <cell r="BI164" t="str">
            <v>16113</v>
          </cell>
          <cell r="BJ164" t="str">
            <v>-</v>
          </cell>
          <cell r="BK164" t="str">
            <v>-</v>
          </cell>
          <cell r="BL164" t="str">
            <v>-</v>
          </cell>
          <cell r="BM164" t="str">
            <v>20098</v>
          </cell>
          <cell r="BN164" t="str">
            <v>21099</v>
          </cell>
          <cell r="BO164" t="str">
            <v>-</v>
          </cell>
          <cell r="BP164" t="str">
            <v>-</v>
          </cell>
          <cell r="BQ164" t="str">
            <v>-</v>
          </cell>
          <cell r="BR164" t="str">
            <v>-</v>
          </cell>
          <cell r="BS164" t="str">
            <v>-</v>
          </cell>
          <cell r="BT164" t="str">
            <v>-</v>
          </cell>
          <cell r="BU164" t="str">
            <v>-</v>
          </cell>
          <cell r="BV164" t="str">
            <v>-</v>
          </cell>
          <cell r="BW164" t="str">
            <v>30098</v>
          </cell>
          <cell r="BX164" t="str">
            <v>-</v>
          </cell>
          <cell r="BY164" t="str">
            <v>-</v>
          </cell>
          <cell r="CB164" t="str">
            <v>-</v>
          </cell>
          <cell r="CC164" t="str">
            <v>-</v>
          </cell>
          <cell r="CD164" t="str">
            <v>-</v>
          </cell>
          <cell r="CE164" t="str">
            <v>-</v>
          </cell>
          <cell r="CF164" t="str">
            <v>-</v>
          </cell>
          <cell r="CG164" t="str">
            <v>-</v>
          </cell>
          <cell r="CH164" t="str">
            <v>BENEMÉRITO DE LAS AMÉRICAS</v>
          </cell>
          <cell r="CI164" t="str">
            <v>-</v>
          </cell>
          <cell r="CJ164" t="str">
            <v>-</v>
          </cell>
          <cell r="CK164" t="str">
            <v>-</v>
          </cell>
          <cell r="CL164" t="str">
            <v>-</v>
          </cell>
          <cell r="CM164" t="str">
            <v>-</v>
          </cell>
          <cell r="CN164" t="str">
            <v>-</v>
          </cell>
          <cell r="CO164" t="str">
            <v>VALLE DE GUADALUPE</v>
          </cell>
          <cell r="CP164" t="str">
            <v>TULTEPEC</v>
          </cell>
          <cell r="CQ164" t="str">
            <v>JOSÉ SIXTO VERDUZCO</v>
          </cell>
          <cell r="CR164" t="str">
            <v>-</v>
          </cell>
          <cell r="CS164" t="str">
            <v>-</v>
          </cell>
          <cell r="CT164" t="str">
            <v>-</v>
          </cell>
          <cell r="CU164" t="str">
            <v>SAN ANDRÉS TEOTILÁLPAM</v>
          </cell>
          <cell r="CV164" t="str">
            <v>CAÑADA MORELOS</v>
          </cell>
          <cell r="CW164" t="str">
            <v>-</v>
          </cell>
          <cell r="CX164" t="str">
            <v>-</v>
          </cell>
          <cell r="CY164" t="str">
            <v>-</v>
          </cell>
          <cell r="CZ164" t="str">
            <v>-</v>
          </cell>
          <cell r="DB164" t="str">
            <v>-</v>
          </cell>
          <cell r="DC164" t="str">
            <v>-</v>
          </cell>
          <cell r="DD164" t="str">
            <v>-</v>
          </cell>
          <cell r="DE164" t="str">
            <v>MAGDALENA</v>
          </cell>
          <cell r="DF164" t="str">
            <v>-</v>
          </cell>
          <cell r="DG164" t="str">
            <v>-</v>
          </cell>
        </row>
        <row r="165">
          <cell r="AT165" t="str">
            <v>-</v>
          </cell>
          <cell r="AU165" t="str">
            <v>-</v>
          </cell>
          <cell r="AV165" t="str">
            <v>-</v>
          </cell>
          <cell r="AW165" t="str">
            <v>-</v>
          </cell>
          <cell r="AX165" t="str">
            <v>-</v>
          </cell>
          <cell r="AY165" t="str">
            <v>-</v>
          </cell>
          <cell r="AZ165" t="str">
            <v>7115</v>
          </cell>
          <cell r="BA165" t="str">
            <v>-</v>
          </cell>
          <cell r="BB165" t="str">
            <v>-</v>
          </cell>
          <cell r="BC165" t="str">
            <v>-</v>
          </cell>
          <cell r="BD165" t="str">
            <v>-</v>
          </cell>
          <cell r="BE165" t="str">
            <v>-</v>
          </cell>
          <cell r="BF165" t="str">
            <v>-</v>
          </cell>
          <cell r="BG165" t="str">
            <v>14112</v>
          </cell>
          <cell r="BH165" t="str">
            <v>15110</v>
          </cell>
          <cell r="BI165">
            <v>16999</v>
          </cell>
          <cell r="BJ165" t="str">
            <v>-</v>
          </cell>
          <cell r="BK165" t="str">
            <v>-</v>
          </cell>
          <cell r="BL165" t="str">
            <v>-</v>
          </cell>
          <cell r="BM165" t="str">
            <v>20099</v>
          </cell>
          <cell r="BN165" t="str">
            <v>21100</v>
          </cell>
          <cell r="BO165" t="str">
            <v>-</v>
          </cell>
          <cell r="BP165" t="str">
            <v>-</v>
          </cell>
          <cell r="BQ165" t="str">
            <v>-</v>
          </cell>
          <cell r="BR165" t="str">
            <v>-</v>
          </cell>
          <cell r="BS165" t="str">
            <v>-</v>
          </cell>
          <cell r="BT165" t="str">
            <v>-</v>
          </cell>
          <cell r="BU165" t="str">
            <v>-</v>
          </cell>
          <cell r="BV165" t="str">
            <v>-</v>
          </cell>
          <cell r="BW165" t="str">
            <v>30099</v>
          </cell>
          <cell r="BX165" t="str">
            <v>-</v>
          </cell>
          <cell r="BY165" t="str">
            <v>-</v>
          </cell>
          <cell r="CB165" t="str">
            <v>-</v>
          </cell>
          <cell r="CC165" t="str">
            <v>-</v>
          </cell>
          <cell r="CD165" t="str">
            <v>-</v>
          </cell>
          <cell r="CE165" t="str">
            <v>-</v>
          </cell>
          <cell r="CF165" t="str">
            <v>-</v>
          </cell>
          <cell r="CG165" t="str">
            <v>-</v>
          </cell>
          <cell r="CH165" t="str">
            <v>MARAVILLA TENEJAPA</v>
          </cell>
          <cell r="CI165" t="str">
            <v>-</v>
          </cell>
          <cell r="CJ165" t="str">
            <v>-</v>
          </cell>
          <cell r="CK165" t="str">
            <v>-</v>
          </cell>
          <cell r="CL165" t="str">
            <v>-</v>
          </cell>
          <cell r="CM165" t="str">
            <v>-</v>
          </cell>
          <cell r="CN165" t="str">
            <v>-</v>
          </cell>
          <cell r="CO165" t="str">
            <v>VALLE DE JUÁREZ</v>
          </cell>
          <cell r="CP165" t="str">
            <v>VALLE DE BRAVO</v>
          </cell>
          <cell r="CQ165" t="str">
            <v>NO IDENTIFICADO</v>
          </cell>
          <cell r="CR165" t="str">
            <v>-</v>
          </cell>
          <cell r="CS165" t="str">
            <v>-</v>
          </cell>
          <cell r="CT165" t="str">
            <v>-</v>
          </cell>
          <cell r="CU165" t="str">
            <v>SAN ANDRÉS TEPETLAPA</v>
          </cell>
          <cell r="CV165" t="str">
            <v>NAUPAN</v>
          </cell>
          <cell r="CW165" t="str">
            <v>-</v>
          </cell>
          <cell r="CX165" t="str">
            <v>-</v>
          </cell>
          <cell r="CY165" t="str">
            <v>-</v>
          </cell>
          <cell r="CZ165" t="str">
            <v>-</v>
          </cell>
          <cell r="DB165" t="str">
            <v>-</v>
          </cell>
          <cell r="DC165" t="str">
            <v>-</v>
          </cell>
          <cell r="DD165" t="str">
            <v>-</v>
          </cell>
          <cell r="DE165" t="str">
            <v>MALTRATA</v>
          </cell>
          <cell r="DF165" t="str">
            <v>-</v>
          </cell>
          <cell r="DG165" t="str">
            <v>-</v>
          </cell>
        </row>
        <row r="166">
          <cell r="AT166" t="str">
            <v>-</v>
          </cell>
          <cell r="AU166" t="str">
            <v>-</v>
          </cell>
          <cell r="AV166" t="str">
            <v>-</v>
          </cell>
          <cell r="AW166" t="str">
            <v>-</v>
          </cell>
          <cell r="AX166" t="str">
            <v>-</v>
          </cell>
          <cell r="AY166" t="str">
            <v>-</v>
          </cell>
          <cell r="AZ166" t="str">
            <v>7116</v>
          </cell>
          <cell r="BA166" t="str">
            <v>-</v>
          </cell>
          <cell r="BB166" t="str">
            <v>-</v>
          </cell>
          <cell r="BC166" t="str">
            <v>-</v>
          </cell>
          <cell r="BD166" t="str">
            <v>-</v>
          </cell>
          <cell r="BE166" t="str">
            <v>-</v>
          </cell>
          <cell r="BF166" t="str">
            <v>-</v>
          </cell>
          <cell r="BG166" t="str">
            <v>14113</v>
          </cell>
          <cell r="BH166" t="str">
            <v>15111</v>
          </cell>
          <cell r="BI166" t="str">
            <v>-</v>
          </cell>
          <cell r="BJ166" t="str">
            <v>-</v>
          </cell>
          <cell r="BK166" t="str">
            <v>-</v>
          </cell>
          <cell r="BL166" t="str">
            <v>-</v>
          </cell>
          <cell r="BM166" t="str">
            <v>20100</v>
          </cell>
          <cell r="BN166" t="str">
            <v>21101</v>
          </cell>
          <cell r="BO166" t="str">
            <v>-</v>
          </cell>
          <cell r="BP166" t="str">
            <v>-</v>
          </cell>
          <cell r="BQ166" t="str">
            <v>-</v>
          </cell>
          <cell r="BR166" t="str">
            <v>-</v>
          </cell>
          <cell r="BS166" t="str">
            <v>-</v>
          </cell>
          <cell r="BT166" t="str">
            <v>-</v>
          </cell>
          <cell r="BU166" t="str">
            <v>-</v>
          </cell>
          <cell r="BV166" t="str">
            <v>-</v>
          </cell>
          <cell r="BW166" t="str">
            <v>30100</v>
          </cell>
          <cell r="BX166" t="str">
            <v>-</v>
          </cell>
          <cell r="BY166" t="str">
            <v>-</v>
          </cell>
          <cell r="CB166" t="str">
            <v>-</v>
          </cell>
          <cell r="CC166" t="str">
            <v>-</v>
          </cell>
          <cell r="CD166" t="str">
            <v>-</v>
          </cell>
          <cell r="CE166" t="str">
            <v>-</v>
          </cell>
          <cell r="CF166" t="str">
            <v>-</v>
          </cell>
          <cell r="CG166" t="str">
            <v>-</v>
          </cell>
          <cell r="CH166" t="str">
            <v>MARQUÉS DE COMILLAS</v>
          </cell>
          <cell r="CI166" t="str">
            <v>-</v>
          </cell>
          <cell r="CJ166" t="str">
            <v>-</v>
          </cell>
          <cell r="CK166" t="str">
            <v>-</v>
          </cell>
          <cell r="CL166" t="str">
            <v>-</v>
          </cell>
          <cell r="CM166" t="str">
            <v>-</v>
          </cell>
          <cell r="CN166" t="str">
            <v>-</v>
          </cell>
          <cell r="CO166" t="str">
            <v>SAN GABRIEL</v>
          </cell>
          <cell r="CP166" t="str">
            <v>VILLA DE ALLENDE</v>
          </cell>
          <cell r="CQ166" t="str">
            <v>-</v>
          </cell>
          <cell r="CR166" t="str">
            <v>-</v>
          </cell>
          <cell r="CS166" t="str">
            <v>-</v>
          </cell>
          <cell r="CT166" t="str">
            <v>-</v>
          </cell>
          <cell r="CU166" t="str">
            <v>SAN ANDRÉS YAÁ</v>
          </cell>
          <cell r="CV166" t="str">
            <v>NAUZONTLA</v>
          </cell>
          <cell r="CW166" t="str">
            <v>-</v>
          </cell>
          <cell r="CX166" t="str">
            <v>-</v>
          </cell>
          <cell r="CY166" t="str">
            <v>-</v>
          </cell>
          <cell r="CZ166" t="str">
            <v>-</v>
          </cell>
          <cell r="DB166" t="str">
            <v>-</v>
          </cell>
          <cell r="DC166" t="str">
            <v>-</v>
          </cell>
          <cell r="DD166" t="str">
            <v>-</v>
          </cell>
          <cell r="DE166" t="str">
            <v>MANLIO FABIO ALTAMIRANO</v>
          </cell>
          <cell r="DF166" t="str">
            <v>-</v>
          </cell>
          <cell r="DG166" t="str">
            <v>-</v>
          </cell>
        </row>
        <row r="167">
          <cell r="AT167" t="str">
            <v>-</v>
          </cell>
          <cell r="AU167" t="str">
            <v>-</v>
          </cell>
          <cell r="AV167" t="str">
            <v>-</v>
          </cell>
          <cell r="AW167" t="str">
            <v>-</v>
          </cell>
          <cell r="AX167" t="str">
            <v>-</v>
          </cell>
          <cell r="AY167" t="str">
            <v>-</v>
          </cell>
          <cell r="AZ167" t="str">
            <v>7117</v>
          </cell>
          <cell r="BA167" t="str">
            <v>-</v>
          </cell>
          <cell r="BB167" t="str">
            <v>-</v>
          </cell>
          <cell r="BC167" t="str">
            <v>-</v>
          </cell>
          <cell r="BD167" t="str">
            <v>-</v>
          </cell>
          <cell r="BE167" t="str">
            <v>-</v>
          </cell>
          <cell r="BF167" t="str">
            <v>-</v>
          </cell>
          <cell r="BG167" t="str">
            <v>14114</v>
          </cell>
          <cell r="BH167" t="str">
            <v>15112</v>
          </cell>
          <cell r="BI167" t="str">
            <v>-</v>
          </cell>
          <cell r="BJ167" t="str">
            <v>-</v>
          </cell>
          <cell r="BK167" t="str">
            <v>-</v>
          </cell>
          <cell r="BL167" t="str">
            <v>-</v>
          </cell>
          <cell r="BM167" t="str">
            <v>20101</v>
          </cell>
          <cell r="BN167" t="str">
            <v>21102</v>
          </cell>
          <cell r="BO167" t="str">
            <v>-</v>
          </cell>
          <cell r="BP167" t="str">
            <v>-</v>
          </cell>
          <cell r="BQ167" t="str">
            <v>-</v>
          </cell>
          <cell r="BR167" t="str">
            <v>-</v>
          </cell>
          <cell r="BS167" t="str">
            <v>-</v>
          </cell>
          <cell r="BT167" t="str">
            <v>-</v>
          </cell>
          <cell r="BU167" t="str">
            <v>-</v>
          </cell>
          <cell r="BV167" t="str">
            <v>-</v>
          </cell>
          <cell r="BW167" t="str">
            <v>30101</v>
          </cell>
          <cell r="BX167" t="str">
            <v>-</v>
          </cell>
          <cell r="BY167" t="str">
            <v>-</v>
          </cell>
          <cell r="CB167" t="str">
            <v>-</v>
          </cell>
          <cell r="CC167" t="str">
            <v>-</v>
          </cell>
          <cell r="CD167" t="str">
            <v>-</v>
          </cell>
          <cell r="CE167" t="str">
            <v>-</v>
          </cell>
          <cell r="CF167" t="str">
            <v>-</v>
          </cell>
          <cell r="CG167" t="str">
            <v>-</v>
          </cell>
          <cell r="CH167" t="str">
            <v>MONTECRISTO DE GUERRERO</v>
          </cell>
          <cell r="CI167" t="str">
            <v>-</v>
          </cell>
          <cell r="CJ167" t="str">
            <v>-</v>
          </cell>
          <cell r="CK167" t="str">
            <v>-</v>
          </cell>
          <cell r="CL167" t="str">
            <v>-</v>
          </cell>
          <cell r="CM167" t="str">
            <v>-</v>
          </cell>
          <cell r="CN167" t="str">
            <v>-</v>
          </cell>
          <cell r="CO167" t="str">
            <v>VILLA CORONA</v>
          </cell>
          <cell r="CP167" t="str">
            <v>VILLA DEL CARBÓN</v>
          </cell>
          <cell r="CQ167" t="str">
            <v>-</v>
          </cell>
          <cell r="CR167" t="str">
            <v>-</v>
          </cell>
          <cell r="CS167" t="str">
            <v>-</v>
          </cell>
          <cell r="CT167" t="str">
            <v>-</v>
          </cell>
          <cell r="CU167" t="str">
            <v>SAN ANDRÉS ZABACHE</v>
          </cell>
          <cell r="CV167" t="str">
            <v>NEALTICAN</v>
          </cell>
          <cell r="CW167" t="str">
            <v>-</v>
          </cell>
          <cell r="CX167" t="str">
            <v>-</v>
          </cell>
          <cell r="CY167" t="str">
            <v>-</v>
          </cell>
          <cell r="CZ167" t="str">
            <v>-</v>
          </cell>
          <cell r="DB167" t="str">
            <v>-</v>
          </cell>
          <cell r="DC167" t="str">
            <v>-</v>
          </cell>
          <cell r="DD167" t="str">
            <v>-</v>
          </cell>
          <cell r="DE167" t="str">
            <v>MARIANO ESCOBEDO</v>
          </cell>
          <cell r="DF167" t="str">
            <v>-</v>
          </cell>
          <cell r="DG167" t="str">
            <v>-</v>
          </cell>
        </row>
        <row r="168">
          <cell r="AT168" t="str">
            <v>-</v>
          </cell>
          <cell r="AU168" t="str">
            <v>-</v>
          </cell>
          <cell r="AV168" t="str">
            <v>-</v>
          </cell>
          <cell r="AW168" t="str">
            <v>-</v>
          </cell>
          <cell r="AX168" t="str">
            <v>-</v>
          </cell>
          <cell r="AY168" t="str">
            <v>-</v>
          </cell>
          <cell r="AZ168" t="str">
            <v>7118</v>
          </cell>
          <cell r="BA168" t="str">
            <v>-</v>
          </cell>
          <cell r="BB168" t="str">
            <v>-</v>
          </cell>
          <cell r="BC168" t="str">
            <v>-</v>
          </cell>
          <cell r="BD168" t="str">
            <v>-</v>
          </cell>
          <cell r="BE168" t="str">
            <v>-</v>
          </cell>
          <cell r="BF168" t="str">
            <v>-</v>
          </cell>
          <cell r="BG168" t="str">
            <v>14115</v>
          </cell>
          <cell r="BH168" t="str">
            <v>15113</v>
          </cell>
          <cell r="BI168" t="str">
            <v>-</v>
          </cell>
          <cell r="BJ168" t="str">
            <v>-</v>
          </cell>
          <cell r="BK168" t="str">
            <v>-</v>
          </cell>
          <cell r="BL168" t="str">
            <v>-</v>
          </cell>
          <cell r="BM168" t="str">
            <v>20102</v>
          </cell>
          <cell r="BN168" t="str">
            <v>21103</v>
          </cell>
          <cell r="BO168" t="str">
            <v>-</v>
          </cell>
          <cell r="BP168" t="str">
            <v>-</v>
          </cell>
          <cell r="BQ168" t="str">
            <v>-</v>
          </cell>
          <cell r="BR168" t="str">
            <v>-</v>
          </cell>
          <cell r="BS168" t="str">
            <v>-</v>
          </cell>
          <cell r="BT168" t="str">
            <v>-</v>
          </cell>
          <cell r="BU168" t="str">
            <v>-</v>
          </cell>
          <cell r="BV168" t="str">
            <v>-</v>
          </cell>
          <cell r="BW168" t="str">
            <v>30103</v>
          </cell>
          <cell r="BX168" t="str">
            <v>-</v>
          </cell>
          <cell r="BY168" t="str">
            <v>-</v>
          </cell>
          <cell r="CB168" t="str">
            <v>-</v>
          </cell>
          <cell r="CC168" t="str">
            <v>-</v>
          </cell>
          <cell r="CD168" t="str">
            <v>-</v>
          </cell>
          <cell r="CE168" t="str">
            <v>-</v>
          </cell>
          <cell r="CF168" t="str">
            <v>-</v>
          </cell>
          <cell r="CG168" t="str">
            <v>-</v>
          </cell>
          <cell r="CH168" t="str">
            <v>SAN ANDRÉS DURAZNAL</v>
          </cell>
          <cell r="CI168" t="str">
            <v>-</v>
          </cell>
          <cell r="CJ168" t="str">
            <v>-</v>
          </cell>
          <cell r="CK168" t="str">
            <v>-</v>
          </cell>
          <cell r="CL168" t="str">
            <v>-</v>
          </cell>
          <cell r="CM168" t="str">
            <v>-</v>
          </cell>
          <cell r="CN168" t="str">
            <v>-</v>
          </cell>
          <cell r="CO168" t="str">
            <v>VILLA GUERRERO</v>
          </cell>
          <cell r="CP168" t="str">
            <v>VILLA GUERRERO</v>
          </cell>
          <cell r="CQ168" t="str">
            <v>-</v>
          </cell>
          <cell r="CR168" t="str">
            <v>-</v>
          </cell>
          <cell r="CS168" t="str">
            <v>-</v>
          </cell>
          <cell r="CT168" t="str">
            <v>-</v>
          </cell>
          <cell r="CU168" t="str">
            <v>SAN ANDRÉS ZAUTLA</v>
          </cell>
          <cell r="CV168" t="str">
            <v>NICOLÁS BRAVO</v>
          </cell>
          <cell r="CW168" t="str">
            <v>-</v>
          </cell>
          <cell r="CX168" t="str">
            <v>-</v>
          </cell>
          <cell r="CY168" t="str">
            <v>-</v>
          </cell>
          <cell r="CZ168" t="str">
            <v>-</v>
          </cell>
          <cell r="DB168" t="str">
            <v>-</v>
          </cell>
          <cell r="DC168" t="str">
            <v>-</v>
          </cell>
          <cell r="DD168" t="str">
            <v>-</v>
          </cell>
          <cell r="DE168" t="str">
            <v>MECATLÁN</v>
          </cell>
          <cell r="DF168" t="str">
            <v>-</v>
          </cell>
          <cell r="DG168" t="str">
            <v>-</v>
          </cell>
        </row>
        <row r="169">
          <cell r="AT169" t="str">
            <v>-</v>
          </cell>
          <cell r="AU169" t="str">
            <v>-</v>
          </cell>
          <cell r="AV169" t="str">
            <v>-</v>
          </cell>
          <cell r="AW169" t="str">
            <v>-</v>
          </cell>
          <cell r="AX169" t="str">
            <v>-</v>
          </cell>
          <cell r="AY169" t="str">
            <v>-</v>
          </cell>
          <cell r="AZ169" t="str">
            <v>7119</v>
          </cell>
          <cell r="BA169" t="str">
            <v>-</v>
          </cell>
          <cell r="BB169" t="str">
            <v>-</v>
          </cell>
          <cell r="BC169" t="str">
            <v>-</v>
          </cell>
          <cell r="BD169" t="str">
            <v>-</v>
          </cell>
          <cell r="BE169" t="str">
            <v>-</v>
          </cell>
          <cell r="BF169" t="str">
            <v>-</v>
          </cell>
          <cell r="BG169" t="str">
            <v>14116</v>
          </cell>
          <cell r="BH169" t="str">
            <v>15114</v>
          </cell>
          <cell r="BI169" t="str">
            <v>-</v>
          </cell>
          <cell r="BJ169" t="str">
            <v>-</v>
          </cell>
          <cell r="BK169" t="str">
            <v>-</v>
          </cell>
          <cell r="BL169" t="str">
            <v>-</v>
          </cell>
          <cell r="BM169" t="str">
            <v>20103</v>
          </cell>
          <cell r="BN169" t="str">
            <v>21104</v>
          </cell>
          <cell r="BO169" t="str">
            <v>-</v>
          </cell>
          <cell r="BP169" t="str">
            <v>-</v>
          </cell>
          <cell r="BQ169" t="str">
            <v>-</v>
          </cell>
          <cell r="BR169" t="str">
            <v>-</v>
          </cell>
          <cell r="BS169" t="str">
            <v>-</v>
          </cell>
          <cell r="BT169" t="str">
            <v>-</v>
          </cell>
          <cell r="BU169" t="str">
            <v>-</v>
          </cell>
          <cell r="BV169" t="str">
            <v>-</v>
          </cell>
          <cell r="BW169" t="str">
            <v>30104</v>
          </cell>
          <cell r="BX169" t="str">
            <v>-</v>
          </cell>
          <cell r="BY169" t="str">
            <v>-</v>
          </cell>
          <cell r="CB169" t="str">
            <v>-</v>
          </cell>
          <cell r="CC169" t="str">
            <v>-</v>
          </cell>
          <cell r="CD169" t="str">
            <v>-</v>
          </cell>
          <cell r="CE169" t="str">
            <v>-</v>
          </cell>
          <cell r="CF169" t="str">
            <v>-</v>
          </cell>
          <cell r="CG169" t="str">
            <v>-</v>
          </cell>
          <cell r="CH169" t="str">
            <v>SANTIAGO EL PINAR</v>
          </cell>
          <cell r="CI169" t="str">
            <v>-</v>
          </cell>
          <cell r="CJ169" t="str">
            <v>-</v>
          </cell>
          <cell r="CK169" t="str">
            <v>-</v>
          </cell>
          <cell r="CL169" t="str">
            <v>-</v>
          </cell>
          <cell r="CM169" t="str">
            <v>-</v>
          </cell>
          <cell r="CN169" t="str">
            <v>-</v>
          </cell>
          <cell r="CO169" t="str">
            <v>VILLA HIDALGO</v>
          </cell>
          <cell r="CP169" t="str">
            <v>VILLA VICTORIA</v>
          </cell>
          <cell r="CQ169" t="str">
            <v>-</v>
          </cell>
          <cell r="CR169" t="str">
            <v>-</v>
          </cell>
          <cell r="CS169" t="str">
            <v>-</v>
          </cell>
          <cell r="CT169" t="str">
            <v>-</v>
          </cell>
          <cell r="CU169" t="str">
            <v>SAN ANTONINO CASTILLO VELASCO</v>
          </cell>
          <cell r="CV169" t="str">
            <v>NOPALUCAN</v>
          </cell>
          <cell r="CW169" t="str">
            <v>-</v>
          </cell>
          <cell r="CX169" t="str">
            <v>-</v>
          </cell>
          <cell r="CY169" t="str">
            <v>-</v>
          </cell>
          <cell r="CZ169" t="str">
            <v>-</v>
          </cell>
          <cell r="DB169" t="str">
            <v>-</v>
          </cell>
          <cell r="DC169" t="str">
            <v>-</v>
          </cell>
          <cell r="DD169" t="str">
            <v>-</v>
          </cell>
          <cell r="DE169" t="str">
            <v>MECAYAPAN</v>
          </cell>
          <cell r="DF169" t="str">
            <v>-</v>
          </cell>
          <cell r="DG169" t="str">
            <v>-</v>
          </cell>
        </row>
        <row r="170">
          <cell r="AT170" t="str">
            <v>-</v>
          </cell>
          <cell r="AU170" t="str">
            <v>-</v>
          </cell>
          <cell r="AV170" t="str">
            <v>-</v>
          </cell>
          <cell r="AW170" t="str">
            <v>-</v>
          </cell>
          <cell r="AX170" t="str">
            <v>-</v>
          </cell>
          <cell r="AY170" t="str">
            <v>-</v>
          </cell>
          <cell r="AZ170" t="str">
            <v>7120</v>
          </cell>
          <cell r="BA170" t="str">
            <v>-</v>
          </cell>
          <cell r="BB170" t="str">
            <v>-</v>
          </cell>
          <cell r="BC170" t="str">
            <v>-</v>
          </cell>
          <cell r="BD170" t="str">
            <v>-</v>
          </cell>
          <cell r="BE170" t="str">
            <v>-</v>
          </cell>
          <cell r="BF170" t="str">
            <v>-</v>
          </cell>
          <cell r="BG170" t="str">
            <v>14117</v>
          </cell>
          <cell r="BH170" t="str">
            <v>15115</v>
          </cell>
          <cell r="BI170" t="str">
            <v>-</v>
          </cell>
          <cell r="BJ170" t="str">
            <v>-</v>
          </cell>
          <cell r="BK170" t="str">
            <v>-</v>
          </cell>
          <cell r="BL170" t="str">
            <v>-</v>
          </cell>
          <cell r="BM170" t="str">
            <v>20104</v>
          </cell>
          <cell r="BN170" t="str">
            <v>21105</v>
          </cell>
          <cell r="BO170" t="str">
            <v>-</v>
          </cell>
          <cell r="BP170" t="str">
            <v>-</v>
          </cell>
          <cell r="BQ170" t="str">
            <v>-</v>
          </cell>
          <cell r="BR170" t="str">
            <v>-</v>
          </cell>
          <cell r="BS170" t="str">
            <v>-</v>
          </cell>
          <cell r="BT170" t="str">
            <v>-</v>
          </cell>
          <cell r="BU170" t="str">
            <v>-</v>
          </cell>
          <cell r="BV170" t="str">
            <v>-</v>
          </cell>
          <cell r="BW170" t="str">
            <v>30105</v>
          </cell>
          <cell r="BX170" t="str">
            <v>-</v>
          </cell>
          <cell r="BY170" t="str">
            <v>-</v>
          </cell>
          <cell r="CB170" t="str">
            <v>-</v>
          </cell>
          <cell r="CC170" t="str">
            <v>-</v>
          </cell>
          <cell r="CD170" t="str">
            <v>-</v>
          </cell>
          <cell r="CE170" t="str">
            <v>-</v>
          </cell>
          <cell r="CF170" t="str">
            <v>-</v>
          </cell>
          <cell r="CG170" t="str">
            <v>-</v>
          </cell>
          <cell r="CH170" t="str">
            <v>CAPITÁN LUIS ÁNGEL VIDAL</v>
          </cell>
          <cell r="CI170" t="str">
            <v>-</v>
          </cell>
          <cell r="CJ170" t="str">
            <v>-</v>
          </cell>
          <cell r="CK170" t="str">
            <v>-</v>
          </cell>
          <cell r="CL170" t="str">
            <v>-</v>
          </cell>
          <cell r="CM170" t="str">
            <v>-</v>
          </cell>
          <cell r="CN170" t="str">
            <v>-</v>
          </cell>
          <cell r="CO170" t="str">
            <v>CAÑADAS DE OBREGÓN</v>
          </cell>
          <cell r="CP170" t="str">
            <v>XONACATLÁN</v>
          </cell>
          <cell r="CQ170" t="str">
            <v>-</v>
          </cell>
          <cell r="CR170" t="str">
            <v>-</v>
          </cell>
          <cell r="CS170" t="str">
            <v>-</v>
          </cell>
          <cell r="CT170" t="str">
            <v>-</v>
          </cell>
          <cell r="CU170" t="str">
            <v>SAN ANTONINO EL ALTO</v>
          </cell>
          <cell r="CV170" t="str">
            <v>OCOTEPEC</v>
          </cell>
          <cell r="CW170" t="str">
            <v>-</v>
          </cell>
          <cell r="CX170" t="str">
            <v>-</v>
          </cell>
          <cell r="CY170" t="str">
            <v>-</v>
          </cell>
          <cell r="CZ170" t="str">
            <v>-</v>
          </cell>
          <cell r="DB170" t="str">
            <v>-</v>
          </cell>
          <cell r="DC170" t="str">
            <v>-</v>
          </cell>
          <cell r="DD170" t="str">
            <v>-</v>
          </cell>
          <cell r="DE170" t="str">
            <v>MEDELLÍN</v>
          </cell>
          <cell r="DF170" t="str">
            <v>-</v>
          </cell>
          <cell r="DG170" t="str">
            <v>-</v>
          </cell>
        </row>
        <row r="171">
          <cell r="AT171" t="str">
            <v>-</v>
          </cell>
          <cell r="AU171" t="str">
            <v>-</v>
          </cell>
          <cell r="AV171" t="str">
            <v>-</v>
          </cell>
          <cell r="AW171" t="str">
            <v>-</v>
          </cell>
          <cell r="AX171" t="str">
            <v>-</v>
          </cell>
          <cell r="AY171" t="str">
            <v>-</v>
          </cell>
          <cell r="AZ171" t="str">
            <v>7121</v>
          </cell>
          <cell r="BA171" t="str">
            <v>-</v>
          </cell>
          <cell r="BB171" t="str">
            <v>-</v>
          </cell>
          <cell r="BC171" t="str">
            <v>-</v>
          </cell>
          <cell r="BD171" t="str">
            <v>-</v>
          </cell>
          <cell r="BE171" t="str">
            <v>-</v>
          </cell>
          <cell r="BF171" t="str">
            <v>-</v>
          </cell>
          <cell r="BG171" t="str">
            <v>14118</v>
          </cell>
          <cell r="BH171" t="str">
            <v>15116</v>
          </cell>
          <cell r="BI171" t="str">
            <v>-</v>
          </cell>
          <cell r="BJ171" t="str">
            <v>-</v>
          </cell>
          <cell r="BK171" t="str">
            <v>-</v>
          </cell>
          <cell r="BL171" t="str">
            <v>-</v>
          </cell>
          <cell r="BM171" t="str">
            <v>20105</v>
          </cell>
          <cell r="BN171" t="str">
            <v>21106</v>
          </cell>
          <cell r="BO171" t="str">
            <v>-</v>
          </cell>
          <cell r="BP171" t="str">
            <v>-</v>
          </cell>
          <cell r="BQ171" t="str">
            <v>-</v>
          </cell>
          <cell r="BR171" t="str">
            <v>-</v>
          </cell>
          <cell r="BS171" t="str">
            <v>-</v>
          </cell>
          <cell r="BT171" t="str">
            <v>-</v>
          </cell>
          <cell r="BU171" t="str">
            <v>-</v>
          </cell>
          <cell r="BV171" t="str">
            <v>-</v>
          </cell>
          <cell r="BW171" t="str">
            <v>30106</v>
          </cell>
          <cell r="BX171" t="str">
            <v>-</v>
          </cell>
          <cell r="BY171" t="str">
            <v>-</v>
          </cell>
          <cell r="CB171" t="str">
            <v>-</v>
          </cell>
          <cell r="CC171" t="str">
            <v>-</v>
          </cell>
          <cell r="CD171" t="str">
            <v>-</v>
          </cell>
          <cell r="CE171" t="str">
            <v>-</v>
          </cell>
          <cell r="CF171" t="str">
            <v>-</v>
          </cell>
          <cell r="CG171" t="str">
            <v>-</v>
          </cell>
          <cell r="CH171" t="str">
            <v>RINCÓN CHAMULA SAN PEDRO</v>
          </cell>
          <cell r="CI171" t="str">
            <v>-</v>
          </cell>
          <cell r="CJ171" t="str">
            <v>-</v>
          </cell>
          <cell r="CK171" t="str">
            <v>-</v>
          </cell>
          <cell r="CL171" t="str">
            <v>-</v>
          </cell>
          <cell r="CM171" t="str">
            <v>-</v>
          </cell>
          <cell r="CN171" t="str">
            <v>-</v>
          </cell>
          <cell r="CO171" t="str">
            <v>YAHUALICA DE GONZÁLEZ GALLO</v>
          </cell>
          <cell r="CP171" t="str">
            <v>ZACAZONAPAN</v>
          </cell>
          <cell r="CQ171" t="str">
            <v>-</v>
          </cell>
          <cell r="CR171" t="str">
            <v>-</v>
          </cell>
          <cell r="CS171" t="str">
            <v>-</v>
          </cell>
          <cell r="CT171" t="str">
            <v>-</v>
          </cell>
          <cell r="CU171" t="str">
            <v>SAN ANTONINO MONTE VERDE</v>
          </cell>
          <cell r="CV171" t="str">
            <v>OCOYUCAN</v>
          </cell>
          <cell r="CW171" t="str">
            <v>-</v>
          </cell>
          <cell r="CX171" t="str">
            <v>-</v>
          </cell>
          <cell r="CY171" t="str">
            <v>-</v>
          </cell>
          <cell r="CZ171" t="str">
            <v>-</v>
          </cell>
          <cell r="DB171" t="str">
            <v>-</v>
          </cell>
          <cell r="DC171" t="str">
            <v>-</v>
          </cell>
          <cell r="DD171" t="str">
            <v>-</v>
          </cell>
          <cell r="DE171" t="str">
            <v>MIAHUATLÁN</v>
          </cell>
          <cell r="DF171" t="str">
            <v>-</v>
          </cell>
          <cell r="DG171" t="str">
            <v>-</v>
          </cell>
        </row>
        <row r="172">
          <cell r="AT172" t="str">
            <v>-</v>
          </cell>
          <cell r="AU172" t="str">
            <v>-</v>
          </cell>
          <cell r="AV172" t="str">
            <v>-</v>
          </cell>
          <cell r="AW172" t="str">
            <v>-</v>
          </cell>
          <cell r="AX172" t="str">
            <v>-</v>
          </cell>
          <cell r="AY172" t="str">
            <v>-</v>
          </cell>
          <cell r="AZ172" t="str">
            <v>7122</v>
          </cell>
          <cell r="BA172" t="str">
            <v>-</v>
          </cell>
          <cell r="BB172" t="str">
            <v>-</v>
          </cell>
          <cell r="BC172" t="str">
            <v>-</v>
          </cell>
          <cell r="BD172" t="str">
            <v>-</v>
          </cell>
          <cell r="BE172" t="str">
            <v>-</v>
          </cell>
          <cell r="BF172" t="str">
            <v>-</v>
          </cell>
          <cell r="BG172" t="str">
            <v>14119</v>
          </cell>
          <cell r="BH172" t="str">
            <v>15117</v>
          </cell>
          <cell r="BI172" t="str">
            <v>-</v>
          </cell>
          <cell r="BJ172" t="str">
            <v>-</v>
          </cell>
          <cell r="BK172" t="str">
            <v>-</v>
          </cell>
          <cell r="BL172" t="str">
            <v>-</v>
          </cell>
          <cell r="BM172" t="str">
            <v>20106</v>
          </cell>
          <cell r="BN172" t="str">
            <v>21107</v>
          </cell>
          <cell r="BO172" t="str">
            <v>-</v>
          </cell>
          <cell r="BP172" t="str">
            <v>-</v>
          </cell>
          <cell r="BQ172" t="str">
            <v>-</v>
          </cell>
          <cell r="BR172" t="str">
            <v>-</v>
          </cell>
          <cell r="BS172" t="str">
            <v>-</v>
          </cell>
          <cell r="BT172" t="str">
            <v>-</v>
          </cell>
          <cell r="BU172" t="str">
            <v>-</v>
          </cell>
          <cell r="BV172" t="str">
            <v>-</v>
          </cell>
          <cell r="BW172" t="str">
            <v>30107</v>
          </cell>
          <cell r="BX172" t="str">
            <v>-</v>
          </cell>
          <cell r="BY172" t="str">
            <v>-</v>
          </cell>
          <cell r="CB172" t="str">
            <v>-</v>
          </cell>
          <cell r="CC172" t="str">
            <v>-</v>
          </cell>
          <cell r="CD172" t="str">
            <v>-</v>
          </cell>
          <cell r="CE172" t="str">
            <v>-</v>
          </cell>
          <cell r="CF172" t="str">
            <v>-</v>
          </cell>
          <cell r="CG172" t="str">
            <v>-</v>
          </cell>
          <cell r="CH172" t="str">
            <v>EL PARRAL</v>
          </cell>
          <cell r="CI172" t="str">
            <v>-</v>
          </cell>
          <cell r="CJ172" t="str">
            <v>-</v>
          </cell>
          <cell r="CK172" t="str">
            <v>-</v>
          </cell>
          <cell r="CL172" t="str">
            <v>-</v>
          </cell>
          <cell r="CM172" t="str">
            <v>-</v>
          </cell>
          <cell r="CN172" t="str">
            <v>-</v>
          </cell>
          <cell r="CO172" t="str">
            <v>ZACOALCO DE TORRES</v>
          </cell>
          <cell r="CP172" t="str">
            <v>ZACUALPAN</v>
          </cell>
          <cell r="CQ172" t="str">
            <v>-</v>
          </cell>
          <cell r="CR172" t="str">
            <v>-</v>
          </cell>
          <cell r="CS172" t="str">
            <v>-</v>
          </cell>
          <cell r="CT172" t="str">
            <v>-</v>
          </cell>
          <cell r="CU172" t="str">
            <v>SAN ANTONIO ACUTLA</v>
          </cell>
          <cell r="CV172" t="str">
            <v>OLINTLA</v>
          </cell>
          <cell r="CW172" t="str">
            <v>-</v>
          </cell>
          <cell r="CX172" t="str">
            <v>-</v>
          </cell>
          <cell r="CY172" t="str">
            <v>-</v>
          </cell>
          <cell r="CZ172" t="str">
            <v>-</v>
          </cell>
          <cell r="DB172" t="str">
            <v>-</v>
          </cell>
          <cell r="DC172" t="str">
            <v>-</v>
          </cell>
          <cell r="DD172" t="str">
            <v>-</v>
          </cell>
          <cell r="DE172" t="str">
            <v>LAS MINAS</v>
          </cell>
          <cell r="DF172" t="str">
            <v>-</v>
          </cell>
          <cell r="DG172" t="str">
            <v>-</v>
          </cell>
        </row>
        <row r="173">
          <cell r="AT173" t="str">
            <v>-</v>
          </cell>
          <cell r="AU173" t="str">
            <v>-</v>
          </cell>
          <cell r="AV173" t="str">
            <v>-</v>
          </cell>
          <cell r="AW173" t="str">
            <v>-</v>
          </cell>
          <cell r="AX173" t="str">
            <v>-</v>
          </cell>
          <cell r="AY173" t="str">
            <v>-</v>
          </cell>
          <cell r="AZ173" t="str">
            <v>7123</v>
          </cell>
          <cell r="BA173" t="str">
            <v>-</v>
          </cell>
          <cell r="BB173" t="str">
            <v>-</v>
          </cell>
          <cell r="BC173" t="str">
            <v>-</v>
          </cell>
          <cell r="BD173" t="str">
            <v>-</v>
          </cell>
          <cell r="BE173" t="str">
            <v>-</v>
          </cell>
          <cell r="BF173" t="str">
            <v>-</v>
          </cell>
          <cell r="BG173" t="str">
            <v>14121</v>
          </cell>
          <cell r="BH173" t="str">
            <v>15119</v>
          </cell>
          <cell r="BI173" t="str">
            <v>-</v>
          </cell>
          <cell r="BJ173" t="str">
            <v>-</v>
          </cell>
          <cell r="BK173" t="str">
            <v>-</v>
          </cell>
          <cell r="BL173" t="str">
            <v>-</v>
          </cell>
          <cell r="BM173" t="str">
            <v>20107</v>
          </cell>
          <cell r="BN173" t="str">
            <v>21108</v>
          </cell>
          <cell r="BO173" t="str">
            <v>-</v>
          </cell>
          <cell r="BP173" t="str">
            <v>-</v>
          </cell>
          <cell r="BQ173" t="str">
            <v>-</v>
          </cell>
          <cell r="BR173" t="str">
            <v>-</v>
          </cell>
          <cell r="BS173" t="str">
            <v>-</v>
          </cell>
          <cell r="BT173" t="str">
            <v>-</v>
          </cell>
          <cell r="BU173" t="str">
            <v>-</v>
          </cell>
          <cell r="BV173" t="str">
            <v>-</v>
          </cell>
          <cell r="BW173" t="str">
            <v>30110</v>
          </cell>
          <cell r="BX173" t="str">
            <v>-</v>
          </cell>
          <cell r="BY173" t="str">
            <v>-</v>
          </cell>
          <cell r="CB173" t="str">
            <v>-</v>
          </cell>
          <cell r="CC173" t="str">
            <v>-</v>
          </cell>
          <cell r="CD173" t="str">
            <v>-</v>
          </cell>
          <cell r="CE173" t="str">
            <v>-</v>
          </cell>
          <cell r="CF173" t="str">
            <v>-</v>
          </cell>
          <cell r="CG173" t="str">
            <v>-</v>
          </cell>
          <cell r="CH173" t="str">
            <v>EMILIANO ZAPATA</v>
          </cell>
          <cell r="CI173" t="str">
            <v>-</v>
          </cell>
          <cell r="CJ173" t="str">
            <v>-</v>
          </cell>
          <cell r="CK173" t="str">
            <v>-</v>
          </cell>
          <cell r="CL173" t="str">
            <v>-</v>
          </cell>
          <cell r="CM173" t="str">
            <v>-</v>
          </cell>
          <cell r="CN173" t="str">
            <v>-</v>
          </cell>
          <cell r="CO173" t="str">
            <v>ZAPOTILTIC</v>
          </cell>
          <cell r="CP173" t="str">
            <v>ZUMPAHUACÁN</v>
          </cell>
          <cell r="CQ173" t="str">
            <v>-</v>
          </cell>
          <cell r="CR173" t="str">
            <v>-</v>
          </cell>
          <cell r="CS173" t="str">
            <v>-</v>
          </cell>
          <cell r="CT173" t="str">
            <v>-</v>
          </cell>
          <cell r="CU173" t="str">
            <v>SAN ANTONIO DE LA CAL</v>
          </cell>
          <cell r="CV173" t="str">
            <v>ORIENTAL</v>
          </cell>
          <cell r="CW173" t="str">
            <v>-</v>
          </cell>
          <cell r="CX173" t="str">
            <v>-</v>
          </cell>
          <cell r="CY173" t="str">
            <v>-</v>
          </cell>
          <cell r="CZ173" t="str">
            <v>-</v>
          </cell>
          <cell r="DB173" t="str">
            <v>-</v>
          </cell>
          <cell r="DC173" t="str">
            <v>-</v>
          </cell>
          <cell r="DD173" t="str">
            <v>-</v>
          </cell>
          <cell r="DE173" t="str">
            <v>MIXTLA DE ALTAMIRANO</v>
          </cell>
          <cell r="DF173" t="str">
            <v>-</v>
          </cell>
          <cell r="DG173" t="str">
            <v>-</v>
          </cell>
        </row>
        <row r="174">
          <cell r="AT174" t="str">
            <v>-</v>
          </cell>
          <cell r="AU174" t="str">
            <v>-</v>
          </cell>
          <cell r="AV174" t="str">
            <v>-</v>
          </cell>
          <cell r="AW174" t="str">
            <v>-</v>
          </cell>
          <cell r="AX174" t="str">
            <v>-</v>
          </cell>
          <cell r="AY174" t="str">
            <v>-</v>
          </cell>
          <cell r="AZ174" t="str">
            <v>7124</v>
          </cell>
          <cell r="BA174" t="str">
            <v>-</v>
          </cell>
          <cell r="BB174" t="str">
            <v>-</v>
          </cell>
          <cell r="BC174" t="str">
            <v>-</v>
          </cell>
          <cell r="BD174" t="str">
            <v>-</v>
          </cell>
          <cell r="BE174" t="str">
            <v>-</v>
          </cell>
          <cell r="BF174" t="str">
            <v>-</v>
          </cell>
          <cell r="BG174" t="str">
            <v>14122</v>
          </cell>
          <cell r="BH174" t="str">
            <v>15123</v>
          </cell>
          <cell r="BI174" t="str">
            <v>-</v>
          </cell>
          <cell r="BJ174" t="str">
            <v>-</v>
          </cell>
          <cell r="BK174" t="str">
            <v>-</v>
          </cell>
          <cell r="BL174" t="str">
            <v>-</v>
          </cell>
          <cell r="BM174" t="str">
            <v>20108</v>
          </cell>
          <cell r="BN174" t="str">
            <v>21109</v>
          </cell>
          <cell r="BO174" t="str">
            <v>-</v>
          </cell>
          <cell r="BP174" t="str">
            <v>-</v>
          </cell>
          <cell r="BQ174" t="str">
            <v>-</v>
          </cell>
          <cell r="BR174" t="str">
            <v>-</v>
          </cell>
          <cell r="BS174" t="str">
            <v>-</v>
          </cell>
          <cell r="BT174" t="str">
            <v>-</v>
          </cell>
          <cell r="BU174" t="str">
            <v>-</v>
          </cell>
          <cell r="BV174" t="str">
            <v>-</v>
          </cell>
          <cell r="BW174" t="str">
            <v>30111</v>
          </cell>
          <cell r="BX174" t="str">
            <v>-</v>
          </cell>
          <cell r="BY174" t="str">
            <v>-</v>
          </cell>
          <cell r="CB174" t="str">
            <v>-</v>
          </cell>
          <cell r="CC174" t="str">
            <v>-</v>
          </cell>
          <cell r="CD174" t="str">
            <v>-</v>
          </cell>
          <cell r="CE174" t="str">
            <v>-</v>
          </cell>
          <cell r="CF174" t="str">
            <v>-</v>
          </cell>
          <cell r="CG174" t="str">
            <v>-</v>
          </cell>
          <cell r="CH174" t="str">
            <v>MEZCALAPA</v>
          </cell>
          <cell r="CI174" t="str">
            <v>-</v>
          </cell>
          <cell r="CJ174" t="str">
            <v>-</v>
          </cell>
          <cell r="CK174" t="str">
            <v>-</v>
          </cell>
          <cell r="CL174" t="str">
            <v>-</v>
          </cell>
          <cell r="CM174" t="str">
            <v>-</v>
          </cell>
          <cell r="CN174" t="str">
            <v>-</v>
          </cell>
          <cell r="CO174" t="str">
            <v>ZAPOTITLÁN DE VADILLO</v>
          </cell>
          <cell r="CP174" t="str">
            <v>LUVIANOS</v>
          </cell>
          <cell r="CQ174" t="str">
            <v>-</v>
          </cell>
          <cell r="CR174" t="str">
            <v>-</v>
          </cell>
          <cell r="CS174" t="str">
            <v>-</v>
          </cell>
          <cell r="CT174" t="str">
            <v>-</v>
          </cell>
          <cell r="CU174" t="str">
            <v>SAN ANTONIO HUITEPEC</v>
          </cell>
          <cell r="CV174" t="str">
            <v>PAHUATLÁN</v>
          </cell>
          <cell r="CW174" t="str">
            <v>-</v>
          </cell>
          <cell r="CX174" t="str">
            <v>-</v>
          </cell>
          <cell r="CY174" t="str">
            <v>-</v>
          </cell>
          <cell r="CZ174" t="str">
            <v>-</v>
          </cell>
          <cell r="DB174" t="str">
            <v>-</v>
          </cell>
          <cell r="DC174" t="str">
            <v>-</v>
          </cell>
          <cell r="DD174" t="str">
            <v>-</v>
          </cell>
          <cell r="DE174" t="str">
            <v>MOLOACÁN</v>
          </cell>
          <cell r="DF174" t="str">
            <v>-</v>
          </cell>
          <cell r="DG174" t="str">
            <v>-</v>
          </cell>
        </row>
        <row r="175">
          <cell r="AT175" t="str">
            <v>-</v>
          </cell>
          <cell r="AU175" t="str">
            <v>-</v>
          </cell>
          <cell r="AV175" t="str">
            <v>-</v>
          </cell>
          <cell r="AW175" t="str">
            <v>-</v>
          </cell>
          <cell r="AX175" t="str">
            <v>-</v>
          </cell>
          <cell r="AY175" t="str">
            <v>-</v>
          </cell>
          <cell r="AZ175" t="str">
            <v>7125</v>
          </cell>
          <cell r="BA175" t="str">
            <v>-</v>
          </cell>
          <cell r="BB175" t="str">
            <v>-</v>
          </cell>
          <cell r="BC175" t="str">
            <v>-</v>
          </cell>
          <cell r="BD175" t="str">
            <v>-</v>
          </cell>
          <cell r="BE175" t="str">
            <v>-</v>
          </cell>
          <cell r="BF175" t="str">
            <v>-</v>
          </cell>
          <cell r="BG175" t="str">
            <v>14123</v>
          </cell>
          <cell r="BH175" t="str">
            <v>15124</v>
          </cell>
          <cell r="BI175" t="str">
            <v>-</v>
          </cell>
          <cell r="BJ175" t="str">
            <v>-</v>
          </cell>
          <cell r="BK175" t="str">
            <v>-</v>
          </cell>
          <cell r="BL175" t="str">
            <v>-</v>
          </cell>
          <cell r="BM175" t="str">
            <v>20109</v>
          </cell>
          <cell r="BN175" t="str">
            <v>21110</v>
          </cell>
          <cell r="BO175" t="str">
            <v>-</v>
          </cell>
          <cell r="BP175" t="str">
            <v>-</v>
          </cell>
          <cell r="BQ175" t="str">
            <v>-</v>
          </cell>
          <cell r="BR175" t="str">
            <v>-</v>
          </cell>
          <cell r="BS175" t="str">
            <v>-</v>
          </cell>
          <cell r="BT175" t="str">
            <v>-</v>
          </cell>
          <cell r="BU175" t="str">
            <v>-</v>
          </cell>
          <cell r="BV175" t="str">
            <v>-</v>
          </cell>
          <cell r="BW175" t="str">
            <v>30112</v>
          </cell>
          <cell r="BX175" t="str">
            <v>-</v>
          </cell>
          <cell r="BY175" t="str">
            <v>-</v>
          </cell>
          <cell r="CB175" t="str">
            <v>-</v>
          </cell>
          <cell r="CC175" t="str">
            <v>-</v>
          </cell>
          <cell r="CD175" t="str">
            <v>-</v>
          </cell>
          <cell r="CE175" t="str">
            <v>-</v>
          </cell>
          <cell r="CF175" t="str">
            <v>-</v>
          </cell>
          <cell r="CG175" t="str">
            <v>-</v>
          </cell>
          <cell r="CH175" t="str">
            <v>HONDURAS DE LA SIERRA</v>
          </cell>
          <cell r="CI175" t="str">
            <v>-</v>
          </cell>
          <cell r="CJ175" t="str">
            <v>-</v>
          </cell>
          <cell r="CK175" t="str">
            <v>-</v>
          </cell>
          <cell r="CL175" t="str">
            <v>-</v>
          </cell>
          <cell r="CM175" t="str">
            <v>-</v>
          </cell>
          <cell r="CN175" t="str">
            <v>-</v>
          </cell>
          <cell r="CO175" t="str">
            <v>ZAPOTLÁN DEL REY</v>
          </cell>
          <cell r="CP175" t="str">
            <v>SAN JOSÉ DEL RINCÓN</v>
          </cell>
          <cell r="CQ175" t="str">
            <v>-</v>
          </cell>
          <cell r="CR175" t="str">
            <v>-</v>
          </cell>
          <cell r="CS175" t="str">
            <v>-</v>
          </cell>
          <cell r="CT175" t="str">
            <v>-</v>
          </cell>
          <cell r="CU175" t="str">
            <v>SAN ANTONIO NANAHUATÍPAM</v>
          </cell>
          <cell r="CV175" t="str">
            <v>PALMAR DE BRAVO</v>
          </cell>
          <cell r="CW175" t="str">
            <v>-</v>
          </cell>
          <cell r="CX175" t="str">
            <v>-</v>
          </cell>
          <cell r="CY175" t="str">
            <v>-</v>
          </cell>
          <cell r="CZ175" t="str">
            <v>-</v>
          </cell>
          <cell r="DB175" t="str">
            <v>-</v>
          </cell>
          <cell r="DC175" t="str">
            <v>-</v>
          </cell>
          <cell r="DD175" t="str">
            <v>-</v>
          </cell>
          <cell r="DE175" t="str">
            <v>NAOLINCO</v>
          </cell>
          <cell r="DF175" t="str">
            <v>-</v>
          </cell>
          <cell r="DG175" t="str">
            <v>-</v>
          </cell>
        </row>
        <row r="176">
          <cell r="AT176" t="str">
            <v>-</v>
          </cell>
          <cell r="AU176" t="str">
            <v>-</v>
          </cell>
          <cell r="AV176" t="str">
            <v>-</v>
          </cell>
          <cell r="AW176" t="str">
            <v>-</v>
          </cell>
          <cell r="AX176" t="str">
            <v>-</v>
          </cell>
          <cell r="AY176" t="str">
            <v>-</v>
          </cell>
          <cell r="AZ176">
            <v>7999</v>
          </cell>
          <cell r="BA176" t="str">
            <v>-</v>
          </cell>
          <cell r="BB176" t="str">
            <v>-</v>
          </cell>
          <cell r="BC176" t="str">
            <v>-</v>
          </cell>
          <cell r="BD176" t="str">
            <v>-</v>
          </cell>
          <cell r="BE176" t="str">
            <v>-</v>
          </cell>
          <cell r="BF176" t="str">
            <v>-</v>
          </cell>
          <cell r="BG176" t="str">
            <v>14125</v>
          </cell>
          <cell r="BH176" t="str">
            <v>15125</v>
          </cell>
          <cell r="BI176" t="str">
            <v>-</v>
          </cell>
          <cell r="BJ176" t="str">
            <v>-</v>
          </cell>
          <cell r="BK176" t="str">
            <v>-</v>
          </cell>
          <cell r="BL176" t="str">
            <v>-</v>
          </cell>
          <cell r="BM176" t="str">
            <v>20110</v>
          </cell>
          <cell r="BN176" t="str">
            <v>21111</v>
          </cell>
          <cell r="BO176" t="str">
            <v>-</v>
          </cell>
          <cell r="BP176" t="str">
            <v>-</v>
          </cell>
          <cell r="BQ176" t="str">
            <v>-</v>
          </cell>
          <cell r="BR176" t="str">
            <v>-</v>
          </cell>
          <cell r="BS176" t="str">
            <v>-</v>
          </cell>
          <cell r="BT176" t="str">
            <v>-</v>
          </cell>
          <cell r="BU176" t="str">
            <v>-</v>
          </cell>
          <cell r="BV176" t="str">
            <v>-</v>
          </cell>
          <cell r="BW176" t="str">
            <v>30113</v>
          </cell>
          <cell r="BX176" t="str">
            <v>-</v>
          </cell>
          <cell r="BY176" t="str">
            <v>-</v>
          </cell>
          <cell r="CB176" t="str">
            <v>-</v>
          </cell>
          <cell r="CC176" t="str">
            <v>-</v>
          </cell>
          <cell r="CD176" t="str">
            <v>-</v>
          </cell>
          <cell r="CE176" t="str">
            <v>-</v>
          </cell>
          <cell r="CF176" t="str">
            <v>-</v>
          </cell>
          <cell r="CG176" t="str">
            <v>-</v>
          </cell>
          <cell r="CH176" t="str">
            <v>NO IDENTIFICADO</v>
          </cell>
          <cell r="CI176" t="str">
            <v>-</v>
          </cell>
          <cell r="CJ176" t="str">
            <v>-</v>
          </cell>
          <cell r="CK176" t="str">
            <v>-</v>
          </cell>
          <cell r="CL176" t="str">
            <v>-</v>
          </cell>
          <cell r="CM176" t="str">
            <v>-</v>
          </cell>
          <cell r="CN176" t="str">
            <v>-</v>
          </cell>
          <cell r="CO176" t="str">
            <v>SAN IGNACIO CERRO GORDO</v>
          </cell>
          <cell r="CP176" t="str">
            <v>TONANITLA</v>
          </cell>
          <cell r="CQ176" t="str">
            <v>-</v>
          </cell>
          <cell r="CR176" t="str">
            <v>-</v>
          </cell>
          <cell r="CS176" t="str">
            <v>-</v>
          </cell>
          <cell r="CT176" t="str">
            <v>-</v>
          </cell>
          <cell r="CU176" t="str">
            <v>SAN ANTONIO SINICAHUA</v>
          </cell>
          <cell r="CV176" t="str">
            <v>PANTEPEC</v>
          </cell>
          <cell r="CW176" t="str">
            <v>-</v>
          </cell>
          <cell r="CX176" t="str">
            <v>-</v>
          </cell>
          <cell r="CY176" t="str">
            <v>-</v>
          </cell>
          <cell r="CZ176" t="str">
            <v>-</v>
          </cell>
          <cell r="DB176" t="str">
            <v>-</v>
          </cell>
          <cell r="DC176" t="str">
            <v>-</v>
          </cell>
          <cell r="DD176" t="str">
            <v>-</v>
          </cell>
          <cell r="DE176" t="str">
            <v>NARANJAL</v>
          </cell>
          <cell r="DF176" t="str">
            <v>-</v>
          </cell>
          <cell r="DG176" t="str">
            <v>-</v>
          </cell>
        </row>
        <row r="177">
          <cell r="AT177" t="str">
            <v>-</v>
          </cell>
          <cell r="AU177" t="str">
            <v>-</v>
          </cell>
          <cell r="AV177" t="str">
            <v>-</v>
          </cell>
          <cell r="AW177" t="str">
            <v>-</v>
          </cell>
          <cell r="AX177" t="str">
            <v>-</v>
          </cell>
          <cell r="AY177" t="str">
            <v>-</v>
          </cell>
          <cell r="AZ177" t="str">
            <v>-</v>
          </cell>
          <cell r="BA177" t="str">
            <v>-</v>
          </cell>
          <cell r="BB177" t="str">
            <v>-</v>
          </cell>
          <cell r="BC177" t="str">
            <v>-</v>
          </cell>
          <cell r="BD177" t="str">
            <v>-</v>
          </cell>
          <cell r="BE177" t="str">
            <v>-</v>
          </cell>
          <cell r="BF177" t="str">
            <v>-</v>
          </cell>
          <cell r="BG177">
            <v>14999</v>
          </cell>
          <cell r="BH177">
            <v>15999</v>
          </cell>
          <cell r="BI177" t="str">
            <v>-</v>
          </cell>
          <cell r="BJ177" t="str">
            <v>-</v>
          </cell>
          <cell r="BK177" t="str">
            <v>-</v>
          </cell>
          <cell r="BL177" t="str">
            <v>-</v>
          </cell>
          <cell r="BM177" t="str">
            <v>20111</v>
          </cell>
          <cell r="BN177" t="str">
            <v>21112</v>
          </cell>
          <cell r="BO177" t="str">
            <v>-</v>
          </cell>
          <cell r="BP177" t="str">
            <v>-</v>
          </cell>
          <cell r="BQ177" t="str">
            <v>-</v>
          </cell>
          <cell r="BR177" t="str">
            <v>-</v>
          </cell>
          <cell r="BS177" t="str">
            <v>-</v>
          </cell>
          <cell r="BT177" t="str">
            <v>-</v>
          </cell>
          <cell r="BU177" t="str">
            <v>-</v>
          </cell>
          <cell r="BV177" t="str">
            <v>-</v>
          </cell>
          <cell r="BW177" t="str">
            <v>30114</v>
          </cell>
          <cell r="BX177" t="str">
            <v>-</v>
          </cell>
          <cell r="BY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NO IDENTIFICADO</v>
          </cell>
          <cell r="CP177" t="str">
            <v>NO IDENTIFICADO</v>
          </cell>
          <cell r="CQ177" t="str">
            <v>-</v>
          </cell>
          <cell r="CR177" t="str">
            <v>-</v>
          </cell>
          <cell r="CS177" t="str">
            <v>-</v>
          </cell>
          <cell r="CT177" t="str">
            <v>-</v>
          </cell>
          <cell r="CU177" t="str">
            <v>SAN ANTONIO TEPETLAPA</v>
          </cell>
          <cell r="CV177" t="str">
            <v>PETLALCINGO</v>
          </cell>
          <cell r="CW177" t="str">
            <v>-</v>
          </cell>
          <cell r="CX177" t="str">
            <v>-</v>
          </cell>
          <cell r="CY177" t="str">
            <v>-</v>
          </cell>
          <cell r="CZ177" t="str">
            <v>-</v>
          </cell>
          <cell r="DB177" t="str">
            <v>-</v>
          </cell>
          <cell r="DC177" t="str">
            <v>-</v>
          </cell>
          <cell r="DD177" t="str">
            <v>-</v>
          </cell>
          <cell r="DE177" t="str">
            <v>NAUTLA</v>
          </cell>
          <cell r="DF177" t="str">
            <v>-</v>
          </cell>
          <cell r="DG177" t="str">
            <v>-</v>
          </cell>
        </row>
        <row r="178">
          <cell r="AT178" t="str">
            <v>-</v>
          </cell>
          <cell r="AU178" t="str">
            <v>-</v>
          </cell>
          <cell r="AV178" t="str">
            <v>-</v>
          </cell>
          <cell r="AW178" t="str">
            <v>-</v>
          </cell>
          <cell r="AX178" t="str">
            <v>-</v>
          </cell>
          <cell r="AY178" t="str">
            <v>-</v>
          </cell>
          <cell r="AZ178" t="str">
            <v>-</v>
          </cell>
          <cell r="BA178" t="str">
            <v>-</v>
          </cell>
          <cell r="BB178" t="str">
            <v>-</v>
          </cell>
          <cell r="BC178" t="str">
            <v>-</v>
          </cell>
          <cell r="BD178" t="str">
            <v>-</v>
          </cell>
          <cell r="BE178" t="str">
            <v>-</v>
          </cell>
          <cell r="BF178" t="str">
            <v>-</v>
          </cell>
          <cell r="BG178" t="str">
            <v>-</v>
          </cell>
          <cell r="BH178" t="str">
            <v>-</v>
          </cell>
          <cell r="BI178" t="str">
            <v>-</v>
          </cell>
          <cell r="BJ178" t="str">
            <v>-</v>
          </cell>
          <cell r="BK178" t="str">
            <v>-</v>
          </cell>
          <cell r="BL178" t="str">
            <v>-</v>
          </cell>
          <cell r="BM178" t="str">
            <v>20112</v>
          </cell>
          <cell r="BN178" t="str">
            <v>21113</v>
          </cell>
          <cell r="BO178" t="str">
            <v>-</v>
          </cell>
          <cell r="BP178" t="str">
            <v>-</v>
          </cell>
          <cell r="BQ178" t="str">
            <v>-</v>
          </cell>
          <cell r="BR178" t="str">
            <v>-</v>
          </cell>
          <cell r="BS178" t="str">
            <v>-</v>
          </cell>
          <cell r="BT178" t="str">
            <v>-</v>
          </cell>
          <cell r="BU178" t="str">
            <v>-</v>
          </cell>
          <cell r="BV178" t="str">
            <v>-</v>
          </cell>
          <cell r="BW178" t="str">
            <v>30115</v>
          </cell>
          <cell r="BX178" t="str">
            <v>-</v>
          </cell>
          <cell r="BY178" t="str">
            <v>-</v>
          </cell>
          <cell r="CB178" t="str">
            <v>-</v>
          </cell>
          <cell r="CC178" t="str">
            <v>-</v>
          </cell>
          <cell r="CD178" t="str">
            <v>-</v>
          </cell>
          <cell r="CE178" t="str">
            <v>-</v>
          </cell>
          <cell r="CF178" t="str">
            <v>-</v>
          </cell>
          <cell r="CG178" t="str">
            <v>-</v>
          </cell>
          <cell r="CH178" t="str">
            <v>-</v>
          </cell>
          <cell r="CI178" t="str">
            <v>-</v>
          </cell>
          <cell r="CJ178" t="str">
            <v>-</v>
          </cell>
          <cell r="CK178" t="str">
            <v>-</v>
          </cell>
          <cell r="CL178" t="str">
            <v>-</v>
          </cell>
          <cell r="CM178" t="str">
            <v>-</v>
          </cell>
          <cell r="CN178" t="str">
            <v>-</v>
          </cell>
          <cell r="CO178" t="str">
            <v>-</v>
          </cell>
          <cell r="CP178" t="str">
            <v>-</v>
          </cell>
          <cell r="CQ178" t="str">
            <v>-</v>
          </cell>
          <cell r="CR178" t="str">
            <v>-</v>
          </cell>
          <cell r="CS178" t="str">
            <v>-</v>
          </cell>
          <cell r="CT178" t="str">
            <v>-</v>
          </cell>
          <cell r="CU178" t="str">
            <v>SAN BALTAZAR CHICHICÁPAM</v>
          </cell>
          <cell r="CV178" t="str">
            <v>PIAXTLA</v>
          </cell>
          <cell r="CW178" t="str">
            <v>-</v>
          </cell>
          <cell r="CX178" t="str">
            <v>-</v>
          </cell>
          <cell r="CY178" t="str">
            <v>-</v>
          </cell>
          <cell r="CZ178" t="str">
            <v>-</v>
          </cell>
          <cell r="DB178" t="str">
            <v>-</v>
          </cell>
          <cell r="DC178" t="str">
            <v>-</v>
          </cell>
          <cell r="DD178" t="str">
            <v>-</v>
          </cell>
          <cell r="DE178" t="str">
            <v>NOGALES</v>
          </cell>
          <cell r="DF178" t="str">
            <v>-</v>
          </cell>
          <cell r="DG178" t="str">
            <v>-</v>
          </cell>
        </row>
        <row r="179">
          <cell r="AT179" t="str">
            <v>-</v>
          </cell>
          <cell r="AU179" t="str">
            <v>-</v>
          </cell>
          <cell r="AV179" t="str">
            <v>-</v>
          </cell>
          <cell r="AW179" t="str">
            <v>-</v>
          </cell>
          <cell r="AX179" t="str">
            <v>-</v>
          </cell>
          <cell r="AY179" t="str">
            <v>-</v>
          </cell>
          <cell r="AZ179" t="str">
            <v>-</v>
          </cell>
          <cell r="BA179" t="str">
            <v>-</v>
          </cell>
          <cell r="BB179" t="str">
            <v>-</v>
          </cell>
          <cell r="BC179" t="str">
            <v>-</v>
          </cell>
          <cell r="BD179" t="str">
            <v>-</v>
          </cell>
          <cell r="BE179" t="str">
            <v>-</v>
          </cell>
          <cell r="BF179" t="str">
            <v>-</v>
          </cell>
          <cell r="BG179" t="str">
            <v>-</v>
          </cell>
          <cell r="BH179" t="str">
            <v>-</v>
          </cell>
          <cell r="BI179" t="str">
            <v>-</v>
          </cell>
          <cell r="BJ179" t="str">
            <v>-</v>
          </cell>
          <cell r="BK179" t="str">
            <v>-</v>
          </cell>
          <cell r="BL179" t="str">
            <v>-</v>
          </cell>
          <cell r="BM179" t="str">
            <v>20113</v>
          </cell>
          <cell r="BN179" t="str">
            <v>21116</v>
          </cell>
          <cell r="BO179" t="str">
            <v>-</v>
          </cell>
          <cell r="BP179" t="str">
            <v>-</v>
          </cell>
          <cell r="BQ179" t="str">
            <v>-</v>
          </cell>
          <cell r="BR179" t="str">
            <v>-</v>
          </cell>
          <cell r="BS179" t="str">
            <v>-</v>
          </cell>
          <cell r="BT179" t="str">
            <v>-</v>
          </cell>
          <cell r="BU179" t="str">
            <v>-</v>
          </cell>
          <cell r="BV179" t="str">
            <v>-</v>
          </cell>
          <cell r="BW179" t="str">
            <v>30116</v>
          </cell>
          <cell r="BX179" t="str">
            <v>-</v>
          </cell>
          <cell r="BY179" t="str">
            <v>-</v>
          </cell>
          <cell r="CB179" t="str">
            <v>-</v>
          </cell>
          <cell r="CC179" t="str">
            <v>-</v>
          </cell>
          <cell r="CD179" t="str">
            <v>-</v>
          </cell>
          <cell r="CE179" t="str">
            <v>-</v>
          </cell>
          <cell r="CF179" t="str">
            <v>-</v>
          </cell>
          <cell r="CG179" t="str">
            <v>-</v>
          </cell>
          <cell r="CH179" t="str">
            <v>-</v>
          </cell>
          <cell r="CI179" t="str">
            <v>-</v>
          </cell>
          <cell r="CJ179" t="str">
            <v>-</v>
          </cell>
          <cell r="CK179" t="str">
            <v>-</v>
          </cell>
          <cell r="CL179" t="str">
            <v>-</v>
          </cell>
          <cell r="CM179" t="str">
            <v>-</v>
          </cell>
          <cell r="CN179" t="str">
            <v>-</v>
          </cell>
          <cell r="CO179" t="str">
            <v>-</v>
          </cell>
          <cell r="CP179" t="str">
            <v>-</v>
          </cell>
          <cell r="CQ179" t="str">
            <v>-</v>
          </cell>
          <cell r="CR179" t="str">
            <v>-</v>
          </cell>
          <cell r="CS179" t="str">
            <v>-</v>
          </cell>
          <cell r="CT179" t="str">
            <v>-</v>
          </cell>
          <cell r="CU179" t="str">
            <v>SAN BALTAZAR LOXICHA</v>
          </cell>
          <cell r="CV179" t="str">
            <v>QUIMIXTLÁN</v>
          </cell>
          <cell r="CW179" t="str">
            <v>-</v>
          </cell>
          <cell r="CX179" t="str">
            <v>-</v>
          </cell>
          <cell r="CY179" t="str">
            <v>-</v>
          </cell>
          <cell r="CZ179" t="str">
            <v>-</v>
          </cell>
          <cell r="DB179" t="str">
            <v>-</v>
          </cell>
          <cell r="DC179" t="str">
            <v>-</v>
          </cell>
          <cell r="DD179" t="str">
            <v>-</v>
          </cell>
          <cell r="DE179" t="str">
            <v>OLUTA</v>
          </cell>
          <cell r="DF179" t="str">
            <v>-</v>
          </cell>
          <cell r="DG179" t="str">
            <v>-</v>
          </cell>
        </row>
        <row r="180">
          <cell r="AT180" t="str">
            <v>-</v>
          </cell>
          <cell r="AU180" t="str">
            <v>-</v>
          </cell>
          <cell r="AV180" t="str">
            <v>-</v>
          </cell>
          <cell r="AW180" t="str">
            <v>-</v>
          </cell>
          <cell r="AX180" t="str">
            <v>-</v>
          </cell>
          <cell r="AY180" t="str">
            <v>-</v>
          </cell>
          <cell r="AZ180" t="str">
            <v>-</v>
          </cell>
          <cell r="BA180" t="str">
            <v>-</v>
          </cell>
          <cell r="BB180" t="str">
            <v>-</v>
          </cell>
          <cell r="BC180" t="str">
            <v>-</v>
          </cell>
          <cell r="BD180" t="str">
            <v>-</v>
          </cell>
          <cell r="BE180" t="str">
            <v>-</v>
          </cell>
          <cell r="BF180" t="str">
            <v>-</v>
          </cell>
          <cell r="BG180" t="str">
            <v>-</v>
          </cell>
          <cell r="BH180" t="str">
            <v>-</v>
          </cell>
          <cell r="BI180" t="str">
            <v>-</v>
          </cell>
          <cell r="BJ180" t="str">
            <v>-</v>
          </cell>
          <cell r="BK180" t="str">
            <v>-</v>
          </cell>
          <cell r="BL180" t="str">
            <v>-</v>
          </cell>
          <cell r="BM180" t="str">
            <v>20114</v>
          </cell>
          <cell r="BN180" t="str">
            <v>21117</v>
          </cell>
          <cell r="BO180" t="str">
            <v>-</v>
          </cell>
          <cell r="BP180" t="str">
            <v>-</v>
          </cell>
          <cell r="BQ180" t="str">
            <v>-</v>
          </cell>
          <cell r="BR180" t="str">
            <v>-</v>
          </cell>
          <cell r="BS180" t="str">
            <v>-</v>
          </cell>
          <cell r="BT180" t="str">
            <v>-</v>
          </cell>
          <cell r="BU180" t="str">
            <v>-</v>
          </cell>
          <cell r="BV180" t="str">
            <v>-</v>
          </cell>
          <cell r="BW180" t="str">
            <v>30117</v>
          </cell>
          <cell r="BX180" t="str">
            <v>-</v>
          </cell>
          <cell r="BY180" t="str">
            <v>-</v>
          </cell>
          <cell r="CB180" t="str">
            <v>-</v>
          </cell>
          <cell r="CC180" t="str">
            <v>-</v>
          </cell>
          <cell r="CD180" t="str">
            <v>-</v>
          </cell>
          <cell r="CE180" t="str">
            <v>-</v>
          </cell>
          <cell r="CF180" t="str">
            <v>-</v>
          </cell>
          <cell r="CG180" t="str">
            <v>-</v>
          </cell>
          <cell r="CH180" t="str">
            <v>-</v>
          </cell>
          <cell r="CI180" t="str">
            <v>-</v>
          </cell>
          <cell r="CJ180" t="str">
            <v>-</v>
          </cell>
          <cell r="CK180" t="str">
            <v>-</v>
          </cell>
          <cell r="CL180" t="str">
            <v>-</v>
          </cell>
          <cell r="CM180" t="str">
            <v>-</v>
          </cell>
          <cell r="CN180" t="str">
            <v>-</v>
          </cell>
          <cell r="CO180" t="str">
            <v>-</v>
          </cell>
          <cell r="CP180" t="str">
            <v>-</v>
          </cell>
          <cell r="CQ180" t="str">
            <v>-</v>
          </cell>
          <cell r="CR180" t="str">
            <v>-</v>
          </cell>
          <cell r="CS180" t="str">
            <v>-</v>
          </cell>
          <cell r="CT180" t="str">
            <v>-</v>
          </cell>
          <cell r="CU180" t="str">
            <v>SAN BALTAZAR YATZACHI EL BAJO</v>
          </cell>
          <cell r="CV180" t="str">
            <v>RAFAEL LARA GRAJALES</v>
          </cell>
          <cell r="CW180" t="str">
            <v>-</v>
          </cell>
          <cell r="CX180" t="str">
            <v>-</v>
          </cell>
          <cell r="CY180" t="str">
            <v>-</v>
          </cell>
          <cell r="CZ180" t="str">
            <v>-</v>
          </cell>
          <cell r="DB180" t="str">
            <v>-</v>
          </cell>
          <cell r="DC180" t="str">
            <v>-</v>
          </cell>
          <cell r="DD180" t="str">
            <v>-</v>
          </cell>
          <cell r="DE180" t="str">
            <v>OMEALCA</v>
          </cell>
          <cell r="DF180" t="str">
            <v>-</v>
          </cell>
          <cell r="DG180" t="str">
            <v>-</v>
          </cell>
        </row>
        <row r="181">
          <cell r="AT181" t="str">
            <v>-</v>
          </cell>
          <cell r="AU181" t="str">
            <v>-</v>
          </cell>
          <cell r="AV181" t="str">
            <v>-</v>
          </cell>
          <cell r="AW181" t="str">
            <v>-</v>
          </cell>
          <cell r="AX181" t="str">
            <v>-</v>
          </cell>
          <cell r="AY181" t="str">
            <v>-</v>
          </cell>
          <cell r="AZ181" t="str">
            <v>-</v>
          </cell>
          <cell r="BA181" t="str">
            <v>-</v>
          </cell>
          <cell r="BB181" t="str">
            <v>-</v>
          </cell>
          <cell r="BC181" t="str">
            <v>-</v>
          </cell>
          <cell r="BD181" t="str">
            <v>-</v>
          </cell>
          <cell r="BE181" t="str">
            <v>-</v>
          </cell>
          <cell r="BF181" t="str">
            <v>-</v>
          </cell>
          <cell r="BG181" t="str">
            <v>-</v>
          </cell>
          <cell r="BH181" t="str">
            <v>-</v>
          </cell>
          <cell r="BI181" t="str">
            <v>-</v>
          </cell>
          <cell r="BJ181" t="str">
            <v>-</v>
          </cell>
          <cell r="BK181" t="str">
            <v>-</v>
          </cell>
          <cell r="BL181" t="str">
            <v>-</v>
          </cell>
          <cell r="BM181" t="str">
            <v>20115</v>
          </cell>
          <cell r="BN181" t="str">
            <v>21118</v>
          </cell>
          <cell r="BO181" t="str">
            <v>-</v>
          </cell>
          <cell r="BP181" t="str">
            <v>-</v>
          </cell>
          <cell r="BQ181" t="str">
            <v>-</v>
          </cell>
          <cell r="BR181" t="str">
            <v>-</v>
          </cell>
          <cell r="BS181" t="str">
            <v>-</v>
          </cell>
          <cell r="BT181" t="str">
            <v>-</v>
          </cell>
          <cell r="BU181" t="str">
            <v>-</v>
          </cell>
          <cell r="BV181" t="str">
            <v>-</v>
          </cell>
          <cell r="BW181" t="str">
            <v>30119</v>
          </cell>
          <cell r="BX181" t="str">
            <v>-</v>
          </cell>
          <cell r="BY181" t="str">
            <v>-</v>
          </cell>
          <cell r="CB181" t="str">
            <v>-</v>
          </cell>
          <cell r="CC181" t="str">
            <v>-</v>
          </cell>
          <cell r="CD181" t="str">
            <v>-</v>
          </cell>
          <cell r="CE181" t="str">
            <v>-</v>
          </cell>
          <cell r="CF181" t="str">
            <v>-</v>
          </cell>
          <cell r="CG181" t="str">
            <v>-</v>
          </cell>
          <cell r="CH181" t="str">
            <v>-</v>
          </cell>
          <cell r="CI181" t="str">
            <v>-</v>
          </cell>
          <cell r="CJ181" t="str">
            <v>-</v>
          </cell>
          <cell r="CK181" t="str">
            <v>-</v>
          </cell>
          <cell r="CL181" t="str">
            <v>-</v>
          </cell>
          <cell r="CM181" t="str">
            <v>-</v>
          </cell>
          <cell r="CN181" t="str">
            <v>-</v>
          </cell>
          <cell r="CO181" t="str">
            <v>-</v>
          </cell>
          <cell r="CP181" t="str">
            <v>-</v>
          </cell>
          <cell r="CQ181" t="str">
            <v>-</v>
          </cell>
          <cell r="CR181" t="str">
            <v>-</v>
          </cell>
          <cell r="CS181" t="str">
            <v>-</v>
          </cell>
          <cell r="CT181" t="str">
            <v>-</v>
          </cell>
          <cell r="CU181" t="str">
            <v>SAN BARTOLO COYOTEPEC</v>
          </cell>
          <cell r="CV181" t="str">
            <v>LOS REYES DE JUÁREZ</v>
          </cell>
          <cell r="CW181" t="str">
            <v>-</v>
          </cell>
          <cell r="CX181" t="str">
            <v>-</v>
          </cell>
          <cell r="CY181" t="str">
            <v>-</v>
          </cell>
          <cell r="CZ181" t="str">
            <v>-</v>
          </cell>
          <cell r="DB181" t="str">
            <v>-</v>
          </cell>
          <cell r="DC181" t="str">
            <v>-</v>
          </cell>
          <cell r="DD181" t="str">
            <v>-</v>
          </cell>
          <cell r="DE181" t="str">
            <v>OTATITLÁN</v>
          </cell>
          <cell r="DF181" t="str">
            <v>-</v>
          </cell>
          <cell r="DG181" t="str">
            <v>-</v>
          </cell>
        </row>
        <row r="182">
          <cell r="AT182" t="str">
            <v>-</v>
          </cell>
          <cell r="AU182" t="str">
            <v>-</v>
          </cell>
          <cell r="AV182" t="str">
            <v>-</v>
          </cell>
          <cell r="AW182" t="str">
            <v>-</v>
          </cell>
          <cell r="AX182" t="str">
            <v>-</v>
          </cell>
          <cell r="AY182" t="str">
            <v>-</v>
          </cell>
          <cell r="AZ182" t="str">
            <v>-</v>
          </cell>
          <cell r="BA182" t="str">
            <v>-</v>
          </cell>
          <cell r="BB182" t="str">
            <v>-</v>
          </cell>
          <cell r="BC182" t="str">
            <v>-</v>
          </cell>
          <cell r="BD182" t="str">
            <v>-</v>
          </cell>
          <cell r="BE182" t="str">
            <v>-</v>
          </cell>
          <cell r="BF182" t="str">
            <v>-</v>
          </cell>
          <cell r="BG182" t="str">
            <v>-</v>
          </cell>
          <cell r="BH182" t="str">
            <v>-</v>
          </cell>
          <cell r="BI182" t="str">
            <v>-</v>
          </cell>
          <cell r="BJ182" t="str">
            <v>-</v>
          </cell>
          <cell r="BK182" t="str">
            <v>-</v>
          </cell>
          <cell r="BL182" t="str">
            <v>-</v>
          </cell>
          <cell r="BM182" t="str">
            <v>20116</v>
          </cell>
          <cell r="BN182" t="str">
            <v>21120</v>
          </cell>
          <cell r="BO182" t="str">
            <v>-</v>
          </cell>
          <cell r="BP182" t="str">
            <v>-</v>
          </cell>
          <cell r="BQ182" t="str">
            <v>-</v>
          </cell>
          <cell r="BR182" t="str">
            <v>-</v>
          </cell>
          <cell r="BS182" t="str">
            <v>-</v>
          </cell>
          <cell r="BT182" t="str">
            <v>-</v>
          </cell>
          <cell r="BU182" t="str">
            <v>-</v>
          </cell>
          <cell r="BV182" t="str">
            <v>-</v>
          </cell>
          <cell r="BW182" t="str">
            <v>30120</v>
          </cell>
          <cell r="BX182" t="str">
            <v>-</v>
          </cell>
          <cell r="BY182" t="str">
            <v>-</v>
          </cell>
          <cell r="CB182" t="str">
            <v>-</v>
          </cell>
          <cell r="CC182" t="str">
            <v>-</v>
          </cell>
          <cell r="CD182" t="str">
            <v>-</v>
          </cell>
          <cell r="CE182" t="str">
            <v>-</v>
          </cell>
          <cell r="CF182" t="str">
            <v>-</v>
          </cell>
          <cell r="CG182" t="str">
            <v>-</v>
          </cell>
          <cell r="CH182" t="str">
            <v>-</v>
          </cell>
          <cell r="CI182" t="str">
            <v>-</v>
          </cell>
          <cell r="CJ182" t="str">
            <v>-</v>
          </cell>
          <cell r="CK182" t="str">
            <v>-</v>
          </cell>
          <cell r="CL182" t="str">
            <v>-</v>
          </cell>
          <cell r="CM182" t="str">
            <v>-</v>
          </cell>
          <cell r="CN182" t="str">
            <v>-</v>
          </cell>
          <cell r="CO182" t="str">
            <v>-</v>
          </cell>
          <cell r="CP182" t="str">
            <v>-</v>
          </cell>
          <cell r="CQ182" t="str">
            <v>-</v>
          </cell>
          <cell r="CR182" t="str">
            <v>-</v>
          </cell>
          <cell r="CS182" t="str">
            <v>-</v>
          </cell>
          <cell r="CT182" t="str">
            <v>-</v>
          </cell>
          <cell r="CU182" t="str">
            <v>SAN BARTOLOMÉ AYAUTLA</v>
          </cell>
          <cell r="CV182" t="str">
            <v>SAN ANTONIO CAÑADA</v>
          </cell>
          <cell r="CW182" t="str">
            <v>-</v>
          </cell>
          <cell r="CX182" t="str">
            <v>-</v>
          </cell>
          <cell r="CY182" t="str">
            <v>-</v>
          </cell>
          <cell r="CZ182" t="str">
            <v>-</v>
          </cell>
          <cell r="DB182" t="str">
            <v>-</v>
          </cell>
          <cell r="DC182" t="str">
            <v>-</v>
          </cell>
          <cell r="DD182" t="str">
            <v>-</v>
          </cell>
          <cell r="DE182" t="str">
            <v>OTEAPAN</v>
          </cell>
          <cell r="DF182" t="str">
            <v>-</v>
          </cell>
          <cell r="DG182" t="str">
            <v>-</v>
          </cell>
        </row>
        <row r="183">
          <cell r="AT183" t="str">
            <v>-</v>
          </cell>
          <cell r="AU183" t="str">
            <v>-</v>
          </cell>
          <cell r="AV183" t="str">
            <v>-</v>
          </cell>
          <cell r="AW183" t="str">
            <v>-</v>
          </cell>
          <cell r="AX183" t="str">
            <v>-</v>
          </cell>
          <cell r="AY183" t="str">
            <v>-</v>
          </cell>
          <cell r="AZ183" t="str">
            <v>-</v>
          </cell>
          <cell r="BA183" t="str">
            <v>-</v>
          </cell>
          <cell r="BB183" t="str">
            <v>-</v>
          </cell>
          <cell r="BC183" t="str">
            <v>-</v>
          </cell>
          <cell r="BD183" t="str">
            <v>-</v>
          </cell>
          <cell r="BE183" t="str">
            <v>-</v>
          </cell>
          <cell r="BF183" t="str">
            <v>-</v>
          </cell>
          <cell r="BG183" t="str">
            <v>-</v>
          </cell>
          <cell r="BH183" t="str">
            <v>-</v>
          </cell>
          <cell r="BI183" t="str">
            <v>-</v>
          </cell>
          <cell r="BJ183" t="str">
            <v>-</v>
          </cell>
          <cell r="BK183" t="str">
            <v>-</v>
          </cell>
          <cell r="BL183" t="str">
            <v>-</v>
          </cell>
          <cell r="BM183" t="str">
            <v>20117</v>
          </cell>
          <cell r="BN183" t="str">
            <v>21121</v>
          </cell>
          <cell r="BO183" t="str">
            <v>-</v>
          </cell>
          <cell r="BP183" t="str">
            <v>-</v>
          </cell>
          <cell r="BQ183" t="str">
            <v>-</v>
          </cell>
          <cell r="BR183" t="str">
            <v>-</v>
          </cell>
          <cell r="BS183" t="str">
            <v>-</v>
          </cell>
          <cell r="BT183" t="str">
            <v>-</v>
          </cell>
          <cell r="BU183" t="str">
            <v>-</v>
          </cell>
          <cell r="BV183" t="str">
            <v>-</v>
          </cell>
          <cell r="BW183" t="str">
            <v>30121</v>
          </cell>
          <cell r="BX183" t="str">
            <v>-</v>
          </cell>
          <cell r="BY183" t="str">
            <v>-</v>
          </cell>
          <cell r="CB183" t="str">
            <v>-</v>
          </cell>
          <cell r="CC183" t="str">
            <v>-</v>
          </cell>
          <cell r="CD183" t="str">
            <v>-</v>
          </cell>
          <cell r="CE183" t="str">
            <v>-</v>
          </cell>
          <cell r="CF183" t="str">
            <v>-</v>
          </cell>
          <cell r="CG183" t="str">
            <v>-</v>
          </cell>
          <cell r="CH183" t="str">
            <v>-</v>
          </cell>
          <cell r="CI183" t="str">
            <v>-</v>
          </cell>
          <cell r="CJ183" t="str">
            <v>-</v>
          </cell>
          <cell r="CK183" t="str">
            <v>-</v>
          </cell>
          <cell r="CL183" t="str">
            <v>-</v>
          </cell>
          <cell r="CM183" t="str">
            <v>-</v>
          </cell>
          <cell r="CN183" t="str">
            <v>-</v>
          </cell>
          <cell r="CO183" t="str">
            <v>-</v>
          </cell>
          <cell r="CP183" t="str">
            <v>-</v>
          </cell>
          <cell r="CQ183" t="str">
            <v>-</v>
          </cell>
          <cell r="CR183" t="str">
            <v>-</v>
          </cell>
          <cell r="CS183" t="str">
            <v>-</v>
          </cell>
          <cell r="CT183" t="str">
            <v>-</v>
          </cell>
          <cell r="CU183" t="str">
            <v>SAN BARTOLOMÉ LOXICHA</v>
          </cell>
          <cell r="CV183" t="str">
            <v>SAN DIEGO LA MESA TOCHIMILTZINGO</v>
          </cell>
          <cell r="CW183" t="str">
            <v>-</v>
          </cell>
          <cell r="CX183" t="str">
            <v>-</v>
          </cell>
          <cell r="CY183" t="str">
            <v>-</v>
          </cell>
          <cell r="CZ183" t="str">
            <v>-</v>
          </cell>
          <cell r="DB183" t="str">
            <v>-</v>
          </cell>
          <cell r="DC183" t="str">
            <v>-</v>
          </cell>
          <cell r="DD183" t="str">
            <v>-</v>
          </cell>
          <cell r="DE183" t="str">
            <v>OZULUAMA DE MASCAREÑAS</v>
          </cell>
          <cell r="DF183" t="str">
            <v>-</v>
          </cell>
          <cell r="DG183" t="str">
            <v>-</v>
          </cell>
        </row>
        <row r="184">
          <cell r="AT184" t="str">
            <v>-</v>
          </cell>
          <cell r="AU184" t="str">
            <v>-</v>
          </cell>
          <cell r="AV184" t="str">
            <v>-</v>
          </cell>
          <cell r="AW184" t="str">
            <v>-</v>
          </cell>
          <cell r="AX184" t="str">
            <v>-</v>
          </cell>
          <cell r="AY184" t="str">
            <v>-</v>
          </cell>
          <cell r="AZ184" t="str">
            <v>-</v>
          </cell>
          <cell r="BA184" t="str">
            <v>-</v>
          </cell>
          <cell r="BB184" t="str">
            <v>-</v>
          </cell>
          <cell r="BC184" t="str">
            <v>-</v>
          </cell>
          <cell r="BD184" t="str">
            <v>-</v>
          </cell>
          <cell r="BE184" t="str">
            <v>-</v>
          </cell>
          <cell r="BF184" t="str">
            <v>-</v>
          </cell>
          <cell r="BG184" t="str">
            <v>-</v>
          </cell>
          <cell r="BH184" t="str">
            <v>-</v>
          </cell>
          <cell r="BI184" t="str">
            <v>-</v>
          </cell>
          <cell r="BJ184" t="str">
            <v>-</v>
          </cell>
          <cell r="BK184" t="str">
            <v>-</v>
          </cell>
          <cell r="BL184" t="str">
            <v>-</v>
          </cell>
          <cell r="BM184" t="str">
            <v>20118</v>
          </cell>
          <cell r="BN184" t="str">
            <v>21122</v>
          </cell>
          <cell r="BO184" t="str">
            <v>-</v>
          </cell>
          <cell r="BP184" t="str">
            <v>-</v>
          </cell>
          <cell r="BQ184" t="str">
            <v>-</v>
          </cell>
          <cell r="BR184" t="str">
            <v>-</v>
          </cell>
          <cell r="BS184" t="str">
            <v>-</v>
          </cell>
          <cell r="BT184" t="str">
            <v>-</v>
          </cell>
          <cell r="BU184" t="str">
            <v>-</v>
          </cell>
          <cell r="BV184" t="str">
            <v>-</v>
          </cell>
          <cell r="BW184" t="str">
            <v>30122</v>
          </cell>
          <cell r="BX184" t="str">
            <v>-</v>
          </cell>
          <cell r="BY184" t="str">
            <v>-</v>
          </cell>
          <cell r="CB184" t="str">
            <v>-</v>
          </cell>
          <cell r="CC184" t="str">
            <v>-</v>
          </cell>
          <cell r="CD184" t="str">
            <v>-</v>
          </cell>
          <cell r="CE184" t="str">
            <v>-</v>
          </cell>
          <cell r="CF184" t="str">
            <v>-</v>
          </cell>
          <cell r="CG184" t="str">
            <v>-</v>
          </cell>
          <cell r="CH184" t="str">
            <v>-</v>
          </cell>
          <cell r="CI184" t="str">
            <v>-</v>
          </cell>
          <cell r="CJ184" t="str">
            <v>-</v>
          </cell>
          <cell r="CK184" t="str">
            <v>-</v>
          </cell>
          <cell r="CL184" t="str">
            <v>-</v>
          </cell>
          <cell r="CM184" t="str">
            <v>-</v>
          </cell>
          <cell r="CN184" t="str">
            <v>-</v>
          </cell>
          <cell r="CO184" t="str">
            <v>-</v>
          </cell>
          <cell r="CP184" t="str">
            <v>-</v>
          </cell>
          <cell r="CQ184" t="str">
            <v>-</v>
          </cell>
          <cell r="CR184" t="str">
            <v>-</v>
          </cell>
          <cell r="CS184" t="str">
            <v>-</v>
          </cell>
          <cell r="CT184" t="str">
            <v>-</v>
          </cell>
          <cell r="CU184" t="str">
            <v>SAN BARTOLOMÉ QUIALANA</v>
          </cell>
          <cell r="CV184" t="str">
            <v>SAN FELIPE TEOTLALCINGO</v>
          </cell>
          <cell r="CW184" t="str">
            <v>-</v>
          </cell>
          <cell r="CX184" t="str">
            <v>-</v>
          </cell>
          <cell r="CY184" t="str">
            <v>-</v>
          </cell>
          <cell r="CZ184" t="str">
            <v>-</v>
          </cell>
          <cell r="DB184" t="str">
            <v>-</v>
          </cell>
          <cell r="DC184" t="str">
            <v>-</v>
          </cell>
          <cell r="DD184" t="str">
            <v>-</v>
          </cell>
          <cell r="DE184" t="str">
            <v>PAJAPAN</v>
          </cell>
          <cell r="DF184" t="str">
            <v>-</v>
          </cell>
          <cell r="DG184" t="str">
            <v>-</v>
          </cell>
        </row>
        <row r="185">
          <cell r="AT185" t="str">
            <v>-</v>
          </cell>
          <cell r="AU185" t="str">
            <v>-</v>
          </cell>
          <cell r="AV185" t="str">
            <v>-</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t="str">
            <v>-</v>
          </cell>
          <cell r="BJ185" t="str">
            <v>-</v>
          </cell>
          <cell r="BK185" t="str">
            <v>-</v>
          </cell>
          <cell r="BL185" t="str">
            <v>-</v>
          </cell>
          <cell r="BM185" t="str">
            <v>20119</v>
          </cell>
          <cell r="BN185" t="str">
            <v>21123</v>
          </cell>
          <cell r="BO185" t="str">
            <v>-</v>
          </cell>
          <cell r="BP185" t="str">
            <v>-</v>
          </cell>
          <cell r="BQ185" t="str">
            <v>-</v>
          </cell>
          <cell r="BR185" t="str">
            <v>-</v>
          </cell>
          <cell r="BS185" t="str">
            <v>-</v>
          </cell>
          <cell r="BT185" t="str">
            <v>-</v>
          </cell>
          <cell r="BU185" t="str">
            <v>-</v>
          </cell>
          <cell r="BV185" t="str">
            <v>-</v>
          </cell>
          <cell r="BW185" t="str">
            <v>30125</v>
          </cell>
          <cell r="BX185" t="str">
            <v>-</v>
          </cell>
          <cell r="BY185" t="str">
            <v>-</v>
          </cell>
          <cell r="CB185" t="str">
            <v>-</v>
          </cell>
          <cell r="CC185" t="str">
            <v>-</v>
          </cell>
          <cell r="CD185" t="str">
            <v>-</v>
          </cell>
          <cell r="CE185" t="str">
            <v>-</v>
          </cell>
          <cell r="CF185" t="str">
            <v>-</v>
          </cell>
          <cell r="CG185" t="str">
            <v>-</v>
          </cell>
          <cell r="CH185" t="str">
            <v>-</v>
          </cell>
          <cell r="CI185" t="str">
            <v>-</v>
          </cell>
          <cell r="CJ185" t="str">
            <v>-</v>
          </cell>
          <cell r="CK185" t="str">
            <v>-</v>
          </cell>
          <cell r="CL185" t="str">
            <v>-</v>
          </cell>
          <cell r="CM185" t="str">
            <v>-</v>
          </cell>
          <cell r="CN185" t="str">
            <v>-</v>
          </cell>
          <cell r="CO185" t="str">
            <v>-</v>
          </cell>
          <cell r="CP185" t="str">
            <v>-</v>
          </cell>
          <cell r="CQ185" t="str">
            <v>-</v>
          </cell>
          <cell r="CR185" t="str">
            <v>-</v>
          </cell>
          <cell r="CS185" t="str">
            <v>-</v>
          </cell>
          <cell r="CT185" t="str">
            <v>-</v>
          </cell>
          <cell r="CU185" t="str">
            <v>SAN BARTOLOMÉ YUCUAÑE</v>
          </cell>
          <cell r="CV185" t="str">
            <v>SAN FELIPE TEPATLÁN</v>
          </cell>
          <cell r="CW185" t="str">
            <v>-</v>
          </cell>
          <cell r="CX185" t="str">
            <v>-</v>
          </cell>
          <cell r="CY185" t="str">
            <v>-</v>
          </cell>
          <cell r="CZ185" t="str">
            <v>-</v>
          </cell>
          <cell r="DB185" t="str">
            <v>-</v>
          </cell>
          <cell r="DC185" t="str">
            <v>-</v>
          </cell>
          <cell r="DD185" t="str">
            <v>-</v>
          </cell>
          <cell r="DE185" t="str">
            <v>PASO DEL MACHO</v>
          </cell>
          <cell r="DF185" t="str">
            <v>-</v>
          </cell>
          <cell r="DG185" t="str">
            <v>-</v>
          </cell>
        </row>
        <row r="186">
          <cell r="AT186" t="str">
            <v>-</v>
          </cell>
          <cell r="AU186" t="str">
            <v>-</v>
          </cell>
          <cell r="AV186" t="str">
            <v>-</v>
          </cell>
          <cell r="AW186" t="str">
            <v>-</v>
          </cell>
          <cell r="AX186" t="str">
            <v>-</v>
          </cell>
          <cell r="AY186" t="str">
            <v>-</v>
          </cell>
          <cell r="AZ186" t="str">
            <v>-</v>
          </cell>
          <cell r="BA186" t="str">
            <v>-</v>
          </cell>
          <cell r="BB186" t="str">
            <v>-</v>
          </cell>
          <cell r="BC186" t="str">
            <v>-</v>
          </cell>
          <cell r="BD186" t="str">
            <v>-</v>
          </cell>
          <cell r="BE186" t="str">
            <v>-</v>
          </cell>
          <cell r="BF186" t="str">
            <v>-</v>
          </cell>
          <cell r="BG186" t="str">
            <v>-</v>
          </cell>
          <cell r="BH186" t="str">
            <v>-</v>
          </cell>
          <cell r="BI186" t="str">
            <v>-</v>
          </cell>
          <cell r="BJ186" t="str">
            <v>-</v>
          </cell>
          <cell r="BK186" t="str">
            <v>-</v>
          </cell>
          <cell r="BL186" t="str">
            <v>-</v>
          </cell>
          <cell r="BM186" t="str">
            <v>20120</v>
          </cell>
          <cell r="BN186" t="str">
            <v>21124</v>
          </cell>
          <cell r="BO186" t="str">
            <v>-</v>
          </cell>
          <cell r="BP186" t="str">
            <v>-</v>
          </cell>
          <cell r="BQ186" t="str">
            <v>-</v>
          </cell>
          <cell r="BR186" t="str">
            <v>-</v>
          </cell>
          <cell r="BS186" t="str">
            <v>-</v>
          </cell>
          <cell r="BT186" t="str">
            <v>-</v>
          </cell>
          <cell r="BU186" t="str">
            <v>-</v>
          </cell>
          <cell r="BV186" t="str">
            <v>-</v>
          </cell>
          <cell r="BW186" t="str">
            <v>30126</v>
          </cell>
          <cell r="BX186" t="str">
            <v>-</v>
          </cell>
          <cell r="BY186" t="str">
            <v>-</v>
          </cell>
          <cell r="CB186" t="str">
            <v>-</v>
          </cell>
          <cell r="CC186" t="str">
            <v>-</v>
          </cell>
          <cell r="CD186" t="str">
            <v>-</v>
          </cell>
          <cell r="CE186" t="str">
            <v>-</v>
          </cell>
          <cell r="CF186" t="str">
            <v>-</v>
          </cell>
          <cell r="CG186" t="str">
            <v>-</v>
          </cell>
          <cell r="CH186" t="str">
            <v>-</v>
          </cell>
          <cell r="CI186" t="str">
            <v>-</v>
          </cell>
          <cell r="CJ186" t="str">
            <v>-</v>
          </cell>
          <cell r="CK186" t="str">
            <v>-</v>
          </cell>
          <cell r="CL186" t="str">
            <v>-</v>
          </cell>
          <cell r="CM186" t="str">
            <v>-</v>
          </cell>
          <cell r="CN186" t="str">
            <v>-</v>
          </cell>
          <cell r="CO186" t="str">
            <v>-</v>
          </cell>
          <cell r="CP186" t="str">
            <v>-</v>
          </cell>
          <cell r="CQ186" t="str">
            <v>-</v>
          </cell>
          <cell r="CR186" t="str">
            <v>-</v>
          </cell>
          <cell r="CS186" t="str">
            <v>-</v>
          </cell>
          <cell r="CT186" t="str">
            <v>-</v>
          </cell>
          <cell r="CU186" t="str">
            <v>SAN BARTOLOMÉ ZOOGOCHO</v>
          </cell>
          <cell r="CV186" t="str">
            <v>SAN GABRIEL CHILAC</v>
          </cell>
          <cell r="CW186" t="str">
            <v>-</v>
          </cell>
          <cell r="CX186" t="str">
            <v>-</v>
          </cell>
          <cell r="CY186" t="str">
            <v>-</v>
          </cell>
          <cell r="CZ186" t="str">
            <v>-</v>
          </cell>
          <cell r="DB186" t="str">
            <v>-</v>
          </cell>
          <cell r="DC186" t="str">
            <v>-</v>
          </cell>
          <cell r="DD186" t="str">
            <v>-</v>
          </cell>
          <cell r="DE186" t="str">
            <v>PASO DE OVEJAS</v>
          </cell>
          <cell r="DF186" t="str">
            <v>-</v>
          </cell>
          <cell r="DG186" t="str">
            <v>-</v>
          </cell>
        </row>
        <row r="187">
          <cell r="AT187" t="str">
            <v>-</v>
          </cell>
          <cell r="AU187" t="str">
            <v>-</v>
          </cell>
          <cell r="AV187" t="str">
            <v>-</v>
          </cell>
          <cell r="AW187" t="str">
            <v>-</v>
          </cell>
          <cell r="AX187" t="str">
            <v>-</v>
          </cell>
          <cell r="AY187" t="str">
            <v>-</v>
          </cell>
          <cell r="AZ187" t="str">
            <v>-</v>
          </cell>
          <cell r="BA187" t="str">
            <v>-</v>
          </cell>
          <cell r="BB187" t="str">
            <v>-</v>
          </cell>
          <cell r="BC187" t="str">
            <v>-</v>
          </cell>
          <cell r="BD187" t="str">
            <v>-</v>
          </cell>
          <cell r="BE187" t="str">
            <v>-</v>
          </cell>
          <cell r="BF187" t="str">
            <v>-</v>
          </cell>
          <cell r="BG187" t="str">
            <v>-</v>
          </cell>
          <cell r="BH187" t="str">
            <v>-</v>
          </cell>
          <cell r="BI187" t="str">
            <v>-</v>
          </cell>
          <cell r="BJ187" t="str">
            <v>-</v>
          </cell>
          <cell r="BK187" t="str">
            <v>-</v>
          </cell>
          <cell r="BL187" t="str">
            <v>-</v>
          </cell>
          <cell r="BM187" t="str">
            <v>20121</v>
          </cell>
          <cell r="BN187" t="str">
            <v>21125</v>
          </cell>
          <cell r="BO187" t="str">
            <v>-</v>
          </cell>
          <cell r="BP187" t="str">
            <v>-</v>
          </cell>
          <cell r="BQ187" t="str">
            <v>-</v>
          </cell>
          <cell r="BR187" t="str">
            <v>-</v>
          </cell>
          <cell r="BS187" t="str">
            <v>-</v>
          </cell>
          <cell r="BT187" t="str">
            <v>-</v>
          </cell>
          <cell r="BU187" t="str">
            <v>-</v>
          </cell>
          <cell r="BV187" t="str">
            <v>-</v>
          </cell>
          <cell r="BW187" t="str">
            <v>30127</v>
          </cell>
          <cell r="BX187" t="str">
            <v>-</v>
          </cell>
          <cell r="BY187" t="str">
            <v>-</v>
          </cell>
          <cell r="CB187" t="str">
            <v>-</v>
          </cell>
          <cell r="CC187" t="str">
            <v>-</v>
          </cell>
          <cell r="CD187" t="str">
            <v>-</v>
          </cell>
          <cell r="CE187" t="str">
            <v>-</v>
          </cell>
          <cell r="CF187" t="str">
            <v>-</v>
          </cell>
          <cell r="CG187" t="str">
            <v>-</v>
          </cell>
          <cell r="CH187" t="str">
            <v>-</v>
          </cell>
          <cell r="CI187" t="str">
            <v>-</v>
          </cell>
          <cell r="CJ187" t="str">
            <v>-</v>
          </cell>
          <cell r="CK187" t="str">
            <v>-</v>
          </cell>
          <cell r="CL187" t="str">
            <v>-</v>
          </cell>
          <cell r="CM187" t="str">
            <v>-</v>
          </cell>
          <cell r="CN187" t="str">
            <v>-</v>
          </cell>
          <cell r="CO187" t="str">
            <v>-</v>
          </cell>
          <cell r="CP187" t="str">
            <v>-</v>
          </cell>
          <cell r="CQ187" t="str">
            <v>-</v>
          </cell>
          <cell r="CR187" t="str">
            <v>-</v>
          </cell>
          <cell r="CS187" t="str">
            <v>-</v>
          </cell>
          <cell r="CT187" t="str">
            <v>-</v>
          </cell>
          <cell r="CU187" t="str">
            <v>SAN BARTOLO SOYALTEPEC</v>
          </cell>
          <cell r="CV187" t="str">
            <v>SAN GREGORIO ATZOMPA</v>
          </cell>
          <cell r="CW187" t="str">
            <v>-</v>
          </cell>
          <cell r="CX187" t="str">
            <v>-</v>
          </cell>
          <cell r="CY187" t="str">
            <v>-</v>
          </cell>
          <cell r="CZ187" t="str">
            <v>-</v>
          </cell>
          <cell r="DB187" t="str">
            <v>-</v>
          </cell>
          <cell r="DC187" t="str">
            <v>-</v>
          </cell>
          <cell r="DD187" t="str">
            <v>-</v>
          </cell>
          <cell r="DE187" t="str">
            <v>LA PERLA</v>
          </cell>
          <cell r="DF187" t="str">
            <v>-</v>
          </cell>
          <cell r="DG187" t="str">
            <v>-</v>
          </cell>
        </row>
        <row r="188">
          <cell r="AT188" t="str">
            <v>-</v>
          </cell>
          <cell r="AU188" t="str">
            <v>-</v>
          </cell>
          <cell r="AV188" t="str">
            <v>-</v>
          </cell>
          <cell r="AW188" t="str">
            <v>-</v>
          </cell>
          <cell r="AX188" t="str">
            <v>-</v>
          </cell>
          <cell r="AY188" t="str">
            <v>-</v>
          </cell>
          <cell r="AZ188" t="str">
            <v>-</v>
          </cell>
          <cell r="BA188" t="str">
            <v>-</v>
          </cell>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20122</v>
          </cell>
          <cell r="BN188" t="str">
            <v>21126</v>
          </cell>
          <cell r="BO188" t="str">
            <v>-</v>
          </cell>
          <cell r="BP188" t="str">
            <v>-</v>
          </cell>
          <cell r="BQ188" t="str">
            <v>-</v>
          </cell>
          <cell r="BR188" t="str">
            <v>-</v>
          </cell>
          <cell r="BS188" t="str">
            <v>-</v>
          </cell>
          <cell r="BT188" t="str">
            <v>-</v>
          </cell>
          <cell r="BU188" t="str">
            <v>-</v>
          </cell>
          <cell r="BV188" t="str">
            <v>-</v>
          </cell>
          <cell r="BW188" t="str">
            <v>30129</v>
          </cell>
          <cell r="BX188" t="str">
            <v>-</v>
          </cell>
          <cell r="BY188" t="str">
            <v>-</v>
          </cell>
          <cell r="CB188" t="str">
            <v>-</v>
          </cell>
          <cell r="CC188" t="str">
            <v>-</v>
          </cell>
          <cell r="CD188" t="str">
            <v>-</v>
          </cell>
          <cell r="CE188" t="str">
            <v>-</v>
          </cell>
          <cell r="CF188" t="str">
            <v>-</v>
          </cell>
          <cell r="CG188" t="str">
            <v>-</v>
          </cell>
          <cell r="CH188" t="str">
            <v>-</v>
          </cell>
          <cell r="CI188" t="str">
            <v>-</v>
          </cell>
          <cell r="CJ188" t="str">
            <v>-</v>
          </cell>
          <cell r="CK188" t="str">
            <v>-</v>
          </cell>
          <cell r="CL188" t="str">
            <v>-</v>
          </cell>
          <cell r="CM188" t="str">
            <v>-</v>
          </cell>
          <cell r="CN188" t="str">
            <v>-</v>
          </cell>
          <cell r="CO188" t="str">
            <v>-</v>
          </cell>
          <cell r="CP188" t="str">
            <v>-</v>
          </cell>
          <cell r="CQ188" t="str">
            <v>-</v>
          </cell>
          <cell r="CR188" t="str">
            <v>-</v>
          </cell>
          <cell r="CS188" t="str">
            <v>-</v>
          </cell>
          <cell r="CT188" t="str">
            <v>-</v>
          </cell>
          <cell r="CU188" t="str">
            <v>SAN BARTOLO YAUTEPEC</v>
          </cell>
          <cell r="CV188" t="str">
            <v>SAN JERÓNIMO TECUANIPAN</v>
          </cell>
          <cell r="CW188" t="str">
            <v>-</v>
          </cell>
          <cell r="CX188" t="str">
            <v>-</v>
          </cell>
          <cell r="CY188" t="str">
            <v>-</v>
          </cell>
          <cell r="CZ188" t="str">
            <v>-</v>
          </cell>
          <cell r="DB188" t="str">
            <v>-</v>
          </cell>
          <cell r="DC188" t="str">
            <v>-</v>
          </cell>
          <cell r="DD188" t="str">
            <v>-</v>
          </cell>
          <cell r="DE188" t="str">
            <v>PLATÓN SÁNCHEZ</v>
          </cell>
          <cell r="DF188" t="str">
            <v>-</v>
          </cell>
          <cell r="DG188" t="str">
            <v>-</v>
          </cell>
        </row>
        <row r="189">
          <cell r="AT189" t="str">
            <v>-</v>
          </cell>
          <cell r="AU189" t="str">
            <v>-</v>
          </cell>
          <cell r="AV189" t="str">
            <v>-</v>
          </cell>
          <cell r="AW189" t="str">
            <v>-</v>
          </cell>
          <cell r="AX189" t="str">
            <v>-</v>
          </cell>
          <cell r="AY189" t="str">
            <v>-</v>
          </cell>
          <cell r="AZ189" t="str">
            <v>-</v>
          </cell>
          <cell r="BA189" t="str">
            <v>-</v>
          </cell>
          <cell r="BB189" t="str">
            <v>-</v>
          </cell>
          <cell r="BC189" t="str">
            <v>-</v>
          </cell>
          <cell r="BD189" t="str">
            <v>-</v>
          </cell>
          <cell r="BE189" t="str">
            <v>-</v>
          </cell>
          <cell r="BF189" t="str">
            <v>-</v>
          </cell>
          <cell r="BG189" t="str">
            <v>-</v>
          </cell>
          <cell r="BH189" t="str">
            <v>-</v>
          </cell>
          <cell r="BI189" t="str">
            <v>-</v>
          </cell>
          <cell r="BJ189" t="str">
            <v>-</v>
          </cell>
          <cell r="BK189" t="str">
            <v>-</v>
          </cell>
          <cell r="BL189" t="str">
            <v>-</v>
          </cell>
          <cell r="BM189" t="str">
            <v>20123</v>
          </cell>
          <cell r="BN189" t="str">
            <v>21127</v>
          </cell>
          <cell r="BO189" t="str">
            <v>-</v>
          </cell>
          <cell r="BP189" t="str">
            <v>-</v>
          </cell>
          <cell r="BQ189" t="str">
            <v>-</v>
          </cell>
          <cell r="BR189" t="str">
            <v>-</v>
          </cell>
          <cell r="BS189" t="str">
            <v>-</v>
          </cell>
          <cell r="BT189" t="str">
            <v>-</v>
          </cell>
          <cell r="BU189" t="str">
            <v>-</v>
          </cell>
          <cell r="BV189" t="str">
            <v>-</v>
          </cell>
          <cell r="BW189" t="str">
            <v>30130</v>
          </cell>
          <cell r="BX189" t="str">
            <v>-</v>
          </cell>
          <cell r="BY189" t="str">
            <v>-</v>
          </cell>
          <cell r="CB189" t="str">
            <v>-</v>
          </cell>
          <cell r="CC189" t="str">
            <v>-</v>
          </cell>
          <cell r="CD189" t="str">
            <v>-</v>
          </cell>
          <cell r="CE189" t="str">
            <v>-</v>
          </cell>
          <cell r="CF189" t="str">
            <v>-</v>
          </cell>
          <cell r="CG189" t="str">
            <v>-</v>
          </cell>
          <cell r="CH189" t="str">
            <v>-</v>
          </cell>
          <cell r="CI189" t="str">
            <v>-</v>
          </cell>
          <cell r="CJ189" t="str">
            <v>-</v>
          </cell>
          <cell r="CK189" t="str">
            <v>-</v>
          </cell>
          <cell r="CL189" t="str">
            <v>-</v>
          </cell>
          <cell r="CM189" t="str">
            <v>-</v>
          </cell>
          <cell r="CN189" t="str">
            <v>-</v>
          </cell>
          <cell r="CO189" t="str">
            <v>-</v>
          </cell>
          <cell r="CP189" t="str">
            <v>-</v>
          </cell>
          <cell r="CQ189" t="str">
            <v>-</v>
          </cell>
          <cell r="CR189" t="str">
            <v>-</v>
          </cell>
          <cell r="CS189" t="str">
            <v>-</v>
          </cell>
          <cell r="CT189" t="str">
            <v>-</v>
          </cell>
          <cell r="CU189" t="str">
            <v>SAN BERNARDO MIXTEPEC</v>
          </cell>
          <cell r="CV189" t="str">
            <v>SAN JERÓNIMO XAYACATLÁN</v>
          </cell>
          <cell r="CW189" t="str">
            <v>-</v>
          </cell>
          <cell r="CX189" t="str">
            <v>-</v>
          </cell>
          <cell r="CY189" t="str">
            <v>-</v>
          </cell>
          <cell r="CZ189" t="str">
            <v>-</v>
          </cell>
          <cell r="DB189" t="str">
            <v>-</v>
          </cell>
          <cell r="DC189" t="str">
            <v>-</v>
          </cell>
          <cell r="DD189" t="str">
            <v>-</v>
          </cell>
          <cell r="DE189" t="str">
            <v>PLAYA VICENTE</v>
          </cell>
          <cell r="DF189" t="str">
            <v>-</v>
          </cell>
          <cell r="DG189" t="str">
            <v>-</v>
          </cell>
        </row>
        <row r="190">
          <cell r="AT190" t="str">
            <v>-</v>
          </cell>
          <cell r="AU190" t="str">
            <v>-</v>
          </cell>
          <cell r="AV190" t="str">
            <v>-</v>
          </cell>
          <cell r="AW190" t="str">
            <v>-</v>
          </cell>
          <cell r="AX190" t="str">
            <v>-</v>
          </cell>
          <cell r="AY190" t="str">
            <v>-</v>
          </cell>
          <cell r="AZ190" t="str">
            <v>-</v>
          </cell>
          <cell r="BA190" t="str">
            <v>-</v>
          </cell>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20124</v>
          </cell>
          <cell r="BN190" t="str">
            <v>21128</v>
          </cell>
          <cell r="BO190" t="str">
            <v>-</v>
          </cell>
          <cell r="BP190" t="str">
            <v>-</v>
          </cell>
          <cell r="BQ190" t="str">
            <v>-</v>
          </cell>
          <cell r="BR190" t="str">
            <v>-</v>
          </cell>
          <cell r="BS190" t="str">
            <v>-</v>
          </cell>
          <cell r="BT190" t="str">
            <v>-</v>
          </cell>
          <cell r="BU190" t="str">
            <v>-</v>
          </cell>
          <cell r="BV190" t="str">
            <v>-</v>
          </cell>
          <cell r="BW190" t="str">
            <v>30132</v>
          </cell>
          <cell r="BX190" t="str">
            <v>-</v>
          </cell>
          <cell r="BY190" t="str">
            <v>-</v>
          </cell>
          <cell r="CB190" t="str">
            <v>-</v>
          </cell>
          <cell r="CC190" t="str">
            <v>-</v>
          </cell>
          <cell r="CD190" t="str">
            <v>-</v>
          </cell>
          <cell r="CE190" t="str">
            <v>-</v>
          </cell>
          <cell r="CF190" t="str">
            <v>-</v>
          </cell>
          <cell r="CG190" t="str">
            <v>-</v>
          </cell>
          <cell r="CH190" t="str">
            <v>-</v>
          </cell>
          <cell r="CI190" t="str">
            <v>-</v>
          </cell>
          <cell r="CJ190" t="str">
            <v>-</v>
          </cell>
          <cell r="CK190" t="str">
            <v>-</v>
          </cell>
          <cell r="CL190" t="str">
            <v>-</v>
          </cell>
          <cell r="CM190" t="str">
            <v>-</v>
          </cell>
          <cell r="CN190" t="str">
            <v>-</v>
          </cell>
          <cell r="CO190" t="str">
            <v>-</v>
          </cell>
          <cell r="CP190" t="str">
            <v>-</v>
          </cell>
          <cell r="CQ190" t="str">
            <v>-</v>
          </cell>
          <cell r="CR190" t="str">
            <v>-</v>
          </cell>
          <cell r="CS190" t="str">
            <v>-</v>
          </cell>
          <cell r="CT190" t="str">
            <v>-</v>
          </cell>
          <cell r="CU190" t="str">
            <v>SAN BLAS ATEMPA</v>
          </cell>
          <cell r="CV190" t="str">
            <v>SAN JOSÉ CHIAPA</v>
          </cell>
          <cell r="CW190" t="str">
            <v>-</v>
          </cell>
          <cell r="CX190" t="str">
            <v>-</v>
          </cell>
          <cell r="CY190" t="str">
            <v>-</v>
          </cell>
          <cell r="CZ190" t="str">
            <v>-</v>
          </cell>
          <cell r="DB190" t="str">
            <v>-</v>
          </cell>
          <cell r="DC190" t="str">
            <v>-</v>
          </cell>
          <cell r="DD190" t="str">
            <v>-</v>
          </cell>
          <cell r="DE190" t="str">
            <v>LAS VIGAS DE RAMÍREZ</v>
          </cell>
          <cell r="DF190" t="str">
            <v>-</v>
          </cell>
          <cell r="DG190" t="str">
            <v>-</v>
          </cell>
        </row>
        <row r="191">
          <cell r="AT191" t="str">
            <v>-</v>
          </cell>
          <cell r="AU191" t="str">
            <v>-</v>
          </cell>
          <cell r="AV191" t="str">
            <v>-</v>
          </cell>
          <cell r="AW191" t="str">
            <v>-</v>
          </cell>
          <cell r="AX191" t="str">
            <v>-</v>
          </cell>
          <cell r="AY191" t="str">
            <v>-</v>
          </cell>
          <cell r="AZ191" t="str">
            <v>-</v>
          </cell>
          <cell r="BA191" t="str">
            <v>-</v>
          </cell>
          <cell r="BB191" t="str">
            <v>-</v>
          </cell>
          <cell r="BC191" t="str">
            <v>-</v>
          </cell>
          <cell r="BD191" t="str">
            <v>-</v>
          </cell>
          <cell r="BE191" t="str">
            <v>-</v>
          </cell>
          <cell r="BF191" t="str">
            <v>-</v>
          </cell>
          <cell r="BG191" t="str">
            <v>-</v>
          </cell>
          <cell r="BH191" t="str">
            <v>-</v>
          </cell>
          <cell r="BI191" t="str">
            <v>-</v>
          </cell>
          <cell r="BJ191" t="str">
            <v>-</v>
          </cell>
          <cell r="BK191" t="str">
            <v>-</v>
          </cell>
          <cell r="BL191" t="str">
            <v>-</v>
          </cell>
          <cell r="BM191" t="str">
            <v>20125</v>
          </cell>
          <cell r="BN191" t="str">
            <v>21129</v>
          </cell>
          <cell r="BO191" t="str">
            <v>-</v>
          </cell>
          <cell r="BP191" t="str">
            <v>-</v>
          </cell>
          <cell r="BQ191" t="str">
            <v>-</v>
          </cell>
          <cell r="BR191" t="str">
            <v>-</v>
          </cell>
          <cell r="BS191" t="str">
            <v>-</v>
          </cell>
          <cell r="BT191" t="str">
            <v>-</v>
          </cell>
          <cell r="BU191" t="str">
            <v>-</v>
          </cell>
          <cell r="BV191" t="str">
            <v>-</v>
          </cell>
          <cell r="BW191" t="str">
            <v>30133</v>
          </cell>
          <cell r="BX191" t="str">
            <v>-</v>
          </cell>
          <cell r="BY191" t="str">
            <v>-</v>
          </cell>
          <cell r="CB191" t="str">
            <v>-</v>
          </cell>
          <cell r="CC191" t="str">
            <v>-</v>
          </cell>
          <cell r="CD191" t="str">
            <v>-</v>
          </cell>
          <cell r="CE191" t="str">
            <v>-</v>
          </cell>
          <cell r="CF191" t="str">
            <v>-</v>
          </cell>
          <cell r="CG191" t="str">
            <v>-</v>
          </cell>
          <cell r="CH191" t="str">
            <v>-</v>
          </cell>
          <cell r="CI191" t="str">
            <v>-</v>
          </cell>
          <cell r="CJ191" t="str">
            <v>-</v>
          </cell>
          <cell r="CK191" t="str">
            <v>-</v>
          </cell>
          <cell r="CL191" t="str">
            <v>-</v>
          </cell>
          <cell r="CM191" t="str">
            <v>-</v>
          </cell>
          <cell r="CN191" t="str">
            <v>-</v>
          </cell>
          <cell r="CO191" t="str">
            <v>-</v>
          </cell>
          <cell r="CP191" t="str">
            <v>-</v>
          </cell>
          <cell r="CQ191" t="str">
            <v>-</v>
          </cell>
          <cell r="CR191" t="str">
            <v>-</v>
          </cell>
          <cell r="CS191" t="str">
            <v>-</v>
          </cell>
          <cell r="CT191" t="str">
            <v>-</v>
          </cell>
          <cell r="CU191" t="str">
            <v>SAN CARLOS YAUTEPEC</v>
          </cell>
          <cell r="CV191" t="str">
            <v>SAN JOSÉ MIAHUATLÁN</v>
          </cell>
          <cell r="CW191" t="str">
            <v>-</v>
          </cell>
          <cell r="CX191" t="str">
            <v>-</v>
          </cell>
          <cell r="CY191" t="str">
            <v>-</v>
          </cell>
          <cell r="CZ191" t="str">
            <v>-</v>
          </cell>
          <cell r="DB191" t="str">
            <v>-</v>
          </cell>
          <cell r="DC191" t="str">
            <v>-</v>
          </cell>
          <cell r="DD191" t="str">
            <v>-</v>
          </cell>
          <cell r="DE191" t="str">
            <v>PUEBLO VIEJO</v>
          </cell>
          <cell r="DF191" t="str">
            <v>-</v>
          </cell>
          <cell r="DG191" t="str">
            <v>-</v>
          </cell>
        </row>
        <row r="192">
          <cell r="AT192" t="str">
            <v>-</v>
          </cell>
          <cell r="AU192" t="str">
            <v>-</v>
          </cell>
          <cell r="AV192" t="str">
            <v>-</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t="str">
            <v>-</v>
          </cell>
          <cell r="BJ192" t="str">
            <v>-</v>
          </cell>
          <cell r="BK192" t="str">
            <v>-</v>
          </cell>
          <cell r="BL192" t="str">
            <v>-</v>
          </cell>
          <cell r="BM192" t="str">
            <v>20126</v>
          </cell>
          <cell r="BN192" t="str">
            <v>21130</v>
          </cell>
          <cell r="BO192" t="str">
            <v>-</v>
          </cell>
          <cell r="BP192" t="str">
            <v>-</v>
          </cell>
          <cell r="BQ192" t="str">
            <v>-</v>
          </cell>
          <cell r="BR192" t="str">
            <v>-</v>
          </cell>
          <cell r="BS192" t="str">
            <v>-</v>
          </cell>
          <cell r="BT192" t="str">
            <v>-</v>
          </cell>
          <cell r="BU192" t="str">
            <v>-</v>
          </cell>
          <cell r="BV192" t="str">
            <v>-</v>
          </cell>
          <cell r="BW192" t="str">
            <v>30134</v>
          </cell>
          <cell r="BX192" t="str">
            <v>-</v>
          </cell>
          <cell r="BY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SAN CRISTÓBAL AMATLÁN</v>
          </cell>
          <cell r="CV192" t="str">
            <v>SAN JUAN ATENCO</v>
          </cell>
          <cell r="CW192" t="str">
            <v>-</v>
          </cell>
          <cell r="CX192" t="str">
            <v>-</v>
          </cell>
          <cell r="CY192" t="str">
            <v>-</v>
          </cell>
          <cell r="CZ192" t="str">
            <v>-</v>
          </cell>
          <cell r="DB192" t="str">
            <v>-</v>
          </cell>
          <cell r="DC192" t="str">
            <v>-</v>
          </cell>
          <cell r="DD192" t="str">
            <v>-</v>
          </cell>
          <cell r="DE192" t="str">
            <v>PUENTE NACIONAL</v>
          </cell>
          <cell r="DF192" t="str">
            <v>-</v>
          </cell>
          <cell r="DG192" t="str">
            <v>-</v>
          </cell>
        </row>
        <row r="193">
          <cell r="AT193" t="str">
            <v>-</v>
          </cell>
          <cell r="AU193" t="str">
            <v>-</v>
          </cell>
          <cell r="AV193" t="str">
            <v>-</v>
          </cell>
          <cell r="AW193" t="str">
            <v>-</v>
          </cell>
          <cell r="AX193" t="str">
            <v>-</v>
          </cell>
          <cell r="AY193" t="str">
            <v>-</v>
          </cell>
          <cell r="AZ193" t="str">
            <v>-</v>
          </cell>
          <cell r="BA193" t="str">
            <v>-</v>
          </cell>
          <cell r="BB193" t="str">
            <v>-</v>
          </cell>
          <cell r="BC193" t="str">
            <v>-</v>
          </cell>
          <cell r="BD193" t="str">
            <v>-</v>
          </cell>
          <cell r="BE193" t="str">
            <v>-</v>
          </cell>
          <cell r="BF193" t="str">
            <v>-</v>
          </cell>
          <cell r="BG193" t="str">
            <v>-</v>
          </cell>
          <cell r="BH193" t="str">
            <v>-</v>
          </cell>
          <cell r="BI193" t="str">
            <v>-</v>
          </cell>
          <cell r="BJ193" t="str">
            <v>-</v>
          </cell>
          <cell r="BK193" t="str">
            <v>-</v>
          </cell>
          <cell r="BL193" t="str">
            <v>-</v>
          </cell>
          <cell r="BM193" t="str">
            <v>20127</v>
          </cell>
          <cell r="BN193" t="str">
            <v>21131</v>
          </cell>
          <cell r="BO193" t="str">
            <v>-</v>
          </cell>
          <cell r="BP193" t="str">
            <v>-</v>
          </cell>
          <cell r="BQ193" t="str">
            <v>-</v>
          </cell>
          <cell r="BR193" t="str">
            <v>-</v>
          </cell>
          <cell r="BS193" t="str">
            <v>-</v>
          </cell>
          <cell r="BT193" t="str">
            <v>-</v>
          </cell>
          <cell r="BU193" t="str">
            <v>-</v>
          </cell>
          <cell r="BV193" t="str">
            <v>-</v>
          </cell>
          <cell r="BW193" t="str">
            <v>30135</v>
          </cell>
          <cell r="BX193" t="str">
            <v>-</v>
          </cell>
          <cell r="BY193" t="str">
            <v>-</v>
          </cell>
          <cell r="CB193" t="str">
            <v>-</v>
          </cell>
          <cell r="CC193" t="str">
            <v>-</v>
          </cell>
          <cell r="CD193" t="str">
            <v>-</v>
          </cell>
          <cell r="CE193" t="str">
            <v>-</v>
          </cell>
          <cell r="CF193" t="str">
            <v>-</v>
          </cell>
          <cell r="CG193" t="str">
            <v>-</v>
          </cell>
          <cell r="CH193" t="str">
            <v>-</v>
          </cell>
          <cell r="CI193" t="str">
            <v>-</v>
          </cell>
          <cell r="CJ193" t="str">
            <v>-</v>
          </cell>
          <cell r="CK193" t="str">
            <v>-</v>
          </cell>
          <cell r="CL193" t="str">
            <v>-</v>
          </cell>
          <cell r="CM193" t="str">
            <v>-</v>
          </cell>
          <cell r="CN193" t="str">
            <v>-</v>
          </cell>
          <cell r="CO193" t="str">
            <v>-</v>
          </cell>
          <cell r="CP193" t="str">
            <v>-</v>
          </cell>
          <cell r="CQ193" t="str">
            <v>-</v>
          </cell>
          <cell r="CR193" t="str">
            <v>-</v>
          </cell>
          <cell r="CS193" t="str">
            <v>-</v>
          </cell>
          <cell r="CT193" t="str">
            <v>-</v>
          </cell>
          <cell r="CU193" t="str">
            <v>SAN CRISTÓBAL AMOLTEPEC</v>
          </cell>
          <cell r="CV193" t="str">
            <v>SAN JUAN ATZOMPA</v>
          </cell>
          <cell r="CW193" t="str">
            <v>-</v>
          </cell>
          <cell r="CX193" t="str">
            <v>-</v>
          </cell>
          <cell r="CY193" t="str">
            <v>-</v>
          </cell>
          <cell r="CZ193" t="str">
            <v>-</v>
          </cell>
          <cell r="DB193" t="str">
            <v>-</v>
          </cell>
          <cell r="DC193" t="str">
            <v>-</v>
          </cell>
          <cell r="DD193" t="str">
            <v>-</v>
          </cell>
          <cell r="DE193" t="str">
            <v>RAFAEL DELGADO</v>
          </cell>
          <cell r="DF193" t="str">
            <v>-</v>
          </cell>
          <cell r="DG193" t="str">
            <v>-</v>
          </cell>
        </row>
        <row r="194">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BM194" t="str">
            <v>20128</v>
          </cell>
          <cell r="BN194" t="str">
            <v>21133</v>
          </cell>
          <cell r="BO194" t="str">
            <v>-</v>
          </cell>
          <cell r="BP194" t="str">
            <v>-</v>
          </cell>
          <cell r="BQ194" t="str">
            <v>-</v>
          </cell>
          <cell r="BR194" t="str">
            <v>-</v>
          </cell>
          <cell r="BS194" t="str">
            <v>-</v>
          </cell>
          <cell r="BT194" t="str">
            <v>-</v>
          </cell>
          <cell r="BU194" t="str">
            <v>-</v>
          </cell>
          <cell r="BV194" t="str">
            <v>-</v>
          </cell>
          <cell r="BW194" t="str">
            <v>30136</v>
          </cell>
          <cell r="BX194" t="str">
            <v>-</v>
          </cell>
          <cell r="BY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t="str">
            <v>-</v>
          </cell>
          <cell r="CN194" t="str">
            <v>-</v>
          </cell>
          <cell r="CO194" t="str">
            <v>-</v>
          </cell>
          <cell r="CP194" t="str">
            <v>-</v>
          </cell>
          <cell r="CQ194" t="str">
            <v>-</v>
          </cell>
          <cell r="CR194" t="str">
            <v>-</v>
          </cell>
          <cell r="CS194" t="str">
            <v>-</v>
          </cell>
          <cell r="CT194" t="str">
            <v>-</v>
          </cell>
          <cell r="CU194" t="str">
            <v>SAN CRISTÓBAL LACHIRIOAG</v>
          </cell>
          <cell r="CV194" t="str">
            <v>SAN MARTÍN TOTOLTEPEC</v>
          </cell>
          <cell r="CW194" t="str">
            <v>-</v>
          </cell>
          <cell r="CX194" t="str">
            <v>-</v>
          </cell>
          <cell r="CY194" t="str">
            <v>-</v>
          </cell>
          <cell r="CZ194" t="str">
            <v>-</v>
          </cell>
          <cell r="DB194" t="str">
            <v>-</v>
          </cell>
          <cell r="DC194" t="str">
            <v>-</v>
          </cell>
          <cell r="DD194" t="str">
            <v>-</v>
          </cell>
          <cell r="DE194" t="str">
            <v>RAFAEL LUCIO</v>
          </cell>
          <cell r="DF194" t="str">
            <v>-</v>
          </cell>
          <cell r="DG194" t="str">
            <v>-</v>
          </cell>
        </row>
        <row r="195">
          <cell r="AT195" t="str">
            <v>-</v>
          </cell>
          <cell r="AU195" t="str">
            <v>-</v>
          </cell>
          <cell r="AV195" t="str">
            <v>-</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t="str">
            <v>-</v>
          </cell>
          <cell r="BJ195" t="str">
            <v>-</v>
          </cell>
          <cell r="BK195" t="str">
            <v>-</v>
          </cell>
          <cell r="BL195" t="str">
            <v>-</v>
          </cell>
          <cell r="BM195" t="str">
            <v>20129</v>
          </cell>
          <cell r="BN195" t="str">
            <v>21134</v>
          </cell>
          <cell r="BO195" t="str">
            <v>-</v>
          </cell>
          <cell r="BP195" t="str">
            <v>-</v>
          </cell>
          <cell r="BQ195" t="str">
            <v>-</v>
          </cell>
          <cell r="BR195" t="str">
            <v>-</v>
          </cell>
          <cell r="BS195" t="str">
            <v>-</v>
          </cell>
          <cell r="BT195" t="str">
            <v>-</v>
          </cell>
          <cell r="BU195" t="str">
            <v>-</v>
          </cell>
          <cell r="BV195" t="str">
            <v>-</v>
          </cell>
          <cell r="BW195" t="str">
            <v>30137</v>
          </cell>
          <cell r="BX195" t="str">
            <v>-</v>
          </cell>
          <cell r="BY195" t="str">
            <v>-</v>
          </cell>
          <cell r="CB195" t="str">
            <v>-</v>
          </cell>
          <cell r="CC195" t="str">
            <v>-</v>
          </cell>
          <cell r="CD195" t="str">
            <v>-</v>
          </cell>
          <cell r="CE195" t="str">
            <v>-</v>
          </cell>
          <cell r="CF195" t="str">
            <v>-</v>
          </cell>
          <cell r="CG195" t="str">
            <v>-</v>
          </cell>
          <cell r="CH195" t="str">
            <v>-</v>
          </cell>
          <cell r="CI195" t="str">
            <v>-</v>
          </cell>
          <cell r="CJ195" t="str">
            <v>-</v>
          </cell>
          <cell r="CK195" t="str">
            <v>-</v>
          </cell>
          <cell r="CL195" t="str">
            <v>-</v>
          </cell>
          <cell r="CM195" t="str">
            <v>-</v>
          </cell>
          <cell r="CN195" t="str">
            <v>-</v>
          </cell>
          <cell r="CO195" t="str">
            <v>-</v>
          </cell>
          <cell r="CP195" t="str">
            <v>-</v>
          </cell>
          <cell r="CQ195" t="str">
            <v>-</v>
          </cell>
          <cell r="CR195" t="str">
            <v>-</v>
          </cell>
          <cell r="CS195" t="str">
            <v>-</v>
          </cell>
          <cell r="CT195" t="str">
            <v>-</v>
          </cell>
          <cell r="CU195" t="str">
            <v>SAN CRISTÓBAL SUCHIXTLAHUACA</v>
          </cell>
          <cell r="CV195" t="str">
            <v>SAN MATÍAS TLALANCALECA</v>
          </cell>
          <cell r="CW195" t="str">
            <v>-</v>
          </cell>
          <cell r="CX195" t="str">
            <v>-</v>
          </cell>
          <cell r="CY195" t="str">
            <v>-</v>
          </cell>
          <cell r="CZ195" t="str">
            <v>-</v>
          </cell>
          <cell r="DB195" t="str">
            <v>-</v>
          </cell>
          <cell r="DC195" t="str">
            <v>-</v>
          </cell>
          <cell r="DD195" t="str">
            <v>-</v>
          </cell>
          <cell r="DE195" t="str">
            <v>LOS REYES</v>
          </cell>
          <cell r="DF195" t="str">
            <v>-</v>
          </cell>
          <cell r="DG195" t="str">
            <v>-</v>
          </cell>
        </row>
        <row r="196">
          <cell r="AT196" t="str">
            <v>-</v>
          </cell>
          <cell r="AU196" t="str">
            <v>-</v>
          </cell>
          <cell r="AV196" t="str">
            <v>-</v>
          </cell>
          <cell r="AW196" t="str">
            <v>-</v>
          </cell>
          <cell r="AX196" t="str">
            <v>-</v>
          </cell>
          <cell r="AY196" t="str">
            <v>-</v>
          </cell>
          <cell r="AZ196" t="str">
            <v>-</v>
          </cell>
          <cell r="BA196" t="str">
            <v>-</v>
          </cell>
          <cell r="BB196" t="str">
            <v>-</v>
          </cell>
          <cell r="BC196" t="str">
            <v>-</v>
          </cell>
          <cell r="BD196" t="str">
            <v>-</v>
          </cell>
          <cell r="BE196" t="str">
            <v>-</v>
          </cell>
          <cell r="BF196" t="str">
            <v>-</v>
          </cell>
          <cell r="BG196" t="str">
            <v>-</v>
          </cell>
          <cell r="BH196" t="str">
            <v>-</v>
          </cell>
          <cell r="BI196" t="str">
            <v>-</v>
          </cell>
          <cell r="BJ196" t="str">
            <v>-</v>
          </cell>
          <cell r="BK196" t="str">
            <v>-</v>
          </cell>
          <cell r="BL196" t="str">
            <v>-</v>
          </cell>
          <cell r="BM196" t="str">
            <v>20130</v>
          </cell>
          <cell r="BN196" t="str">
            <v>21135</v>
          </cell>
          <cell r="BO196" t="str">
            <v>-</v>
          </cell>
          <cell r="BP196" t="str">
            <v>-</v>
          </cell>
          <cell r="BQ196" t="str">
            <v>-</v>
          </cell>
          <cell r="BR196" t="str">
            <v>-</v>
          </cell>
          <cell r="BS196" t="str">
            <v>-</v>
          </cell>
          <cell r="BT196" t="str">
            <v>-</v>
          </cell>
          <cell r="BU196" t="str">
            <v>-</v>
          </cell>
          <cell r="BV196" t="str">
            <v>-</v>
          </cell>
          <cell r="BW196" t="str">
            <v>30138</v>
          </cell>
          <cell r="BX196" t="str">
            <v>-</v>
          </cell>
          <cell r="BY196" t="str">
            <v>-</v>
          </cell>
          <cell r="CB196" t="str">
            <v>-</v>
          </cell>
          <cell r="CC196" t="str">
            <v>-</v>
          </cell>
          <cell r="CD196" t="str">
            <v>-</v>
          </cell>
          <cell r="CE196" t="str">
            <v>-</v>
          </cell>
          <cell r="CF196" t="str">
            <v>-</v>
          </cell>
          <cell r="CG196" t="str">
            <v>-</v>
          </cell>
          <cell r="CH196" t="str">
            <v>-</v>
          </cell>
          <cell r="CI196" t="str">
            <v>-</v>
          </cell>
          <cell r="CJ196" t="str">
            <v>-</v>
          </cell>
          <cell r="CK196" t="str">
            <v>-</v>
          </cell>
          <cell r="CL196" t="str">
            <v>-</v>
          </cell>
          <cell r="CM196" t="str">
            <v>-</v>
          </cell>
          <cell r="CN196" t="str">
            <v>-</v>
          </cell>
          <cell r="CO196" t="str">
            <v>-</v>
          </cell>
          <cell r="CP196" t="str">
            <v>-</v>
          </cell>
          <cell r="CQ196" t="str">
            <v>-</v>
          </cell>
          <cell r="CR196" t="str">
            <v>-</v>
          </cell>
          <cell r="CS196" t="str">
            <v>-</v>
          </cell>
          <cell r="CT196" t="str">
            <v>-</v>
          </cell>
          <cell r="CU196" t="str">
            <v>SAN DIONISIO DEL MAR</v>
          </cell>
          <cell r="CV196" t="str">
            <v>SAN MIGUEL IXITLÁN</v>
          </cell>
          <cell r="CW196" t="str">
            <v>-</v>
          </cell>
          <cell r="CX196" t="str">
            <v>-</v>
          </cell>
          <cell r="CY196" t="str">
            <v>-</v>
          </cell>
          <cell r="CZ196" t="str">
            <v>-</v>
          </cell>
          <cell r="DB196" t="str">
            <v>-</v>
          </cell>
          <cell r="DC196" t="str">
            <v>-</v>
          </cell>
          <cell r="DD196" t="str">
            <v>-</v>
          </cell>
          <cell r="DE196" t="str">
            <v>RÍO BLANCO</v>
          </cell>
          <cell r="DF196" t="str">
            <v>-</v>
          </cell>
          <cell r="DG196" t="str">
            <v>-</v>
          </cell>
        </row>
        <row r="197">
          <cell r="AT197" t="str">
            <v>-</v>
          </cell>
          <cell r="AU197" t="str">
            <v>-</v>
          </cell>
          <cell r="AV197" t="str">
            <v>-</v>
          </cell>
          <cell r="AW197" t="str">
            <v>-</v>
          </cell>
          <cell r="AX197" t="str">
            <v>-</v>
          </cell>
          <cell r="AY197" t="str">
            <v>-</v>
          </cell>
          <cell r="AZ197" t="str">
            <v>-</v>
          </cell>
          <cell r="BA197" t="str">
            <v>-</v>
          </cell>
          <cell r="BB197" t="str">
            <v>-</v>
          </cell>
          <cell r="BC197" t="str">
            <v>-</v>
          </cell>
          <cell r="BD197" t="str">
            <v>-</v>
          </cell>
          <cell r="BE197" t="str">
            <v>-</v>
          </cell>
          <cell r="BF197" t="str">
            <v>-</v>
          </cell>
          <cell r="BG197" t="str">
            <v>-</v>
          </cell>
          <cell r="BH197" t="str">
            <v>-</v>
          </cell>
          <cell r="BI197" t="str">
            <v>-</v>
          </cell>
          <cell r="BJ197" t="str">
            <v>-</v>
          </cell>
          <cell r="BK197" t="str">
            <v>-</v>
          </cell>
          <cell r="BL197" t="str">
            <v>-</v>
          </cell>
          <cell r="BM197" t="str">
            <v>20131</v>
          </cell>
          <cell r="BN197" t="str">
            <v>21136</v>
          </cell>
          <cell r="BO197" t="str">
            <v>-</v>
          </cell>
          <cell r="BP197" t="str">
            <v>-</v>
          </cell>
          <cell r="BQ197" t="str">
            <v>-</v>
          </cell>
          <cell r="BR197" t="str">
            <v>-</v>
          </cell>
          <cell r="BS197" t="str">
            <v>-</v>
          </cell>
          <cell r="BT197" t="str">
            <v>-</v>
          </cell>
          <cell r="BU197" t="str">
            <v>-</v>
          </cell>
          <cell r="BV197" t="str">
            <v>-</v>
          </cell>
          <cell r="BW197" t="str">
            <v>30139</v>
          </cell>
          <cell r="BX197" t="str">
            <v>-</v>
          </cell>
          <cell r="BY197" t="str">
            <v>-</v>
          </cell>
          <cell r="CB197" t="str">
            <v>-</v>
          </cell>
          <cell r="CC197" t="str">
            <v>-</v>
          </cell>
          <cell r="CD197" t="str">
            <v>-</v>
          </cell>
          <cell r="CE197" t="str">
            <v>-</v>
          </cell>
          <cell r="CF197" t="str">
            <v>-</v>
          </cell>
          <cell r="CG197" t="str">
            <v>-</v>
          </cell>
          <cell r="CH197" t="str">
            <v>-</v>
          </cell>
          <cell r="CI197" t="str">
            <v>-</v>
          </cell>
          <cell r="CJ197" t="str">
            <v>-</v>
          </cell>
          <cell r="CK197" t="str">
            <v>-</v>
          </cell>
          <cell r="CL197" t="str">
            <v>-</v>
          </cell>
          <cell r="CM197" t="str">
            <v>-</v>
          </cell>
          <cell r="CN197" t="str">
            <v>-</v>
          </cell>
          <cell r="CO197" t="str">
            <v>-</v>
          </cell>
          <cell r="CP197" t="str">
            <v>-</v>
          </cell>
          <cell r="CQ197" t="str">
            <v>-</v>
          </cell>
          <cell r="CR197" t="str">
            <v>-</v>
          </cell>
          <cell r="CS197" t="str">
            <v>-</v>
          </cell>
          <cell r="CT197" t="str">
            <v>-</v>
          </cell>
          <cell r="CU197" t="str">
            <v>SAN DIONISIO OCOTEPEC</v>
          </cell>
          <cell r="CV197" t="str">
            <v>SAN MIGUEL XOXTLA</v>
          </cell>
          <cell r="CW197" t="str">
            <v>-</v>
          </cell>
          <cell r="CX197" t="str">
            <v>-</v>
          </cell>
          <cell r="CY197" t="str">
            <v>-</v>
          </cell>
          <cell r="CZ197" t="str">
            <v>-</v>
          </cell>
          <cell r="DB197" t="str">
            <v>-</v>
          </cell>
          <cell r="DC197" t="str">
            <v>-</v>
          </cell>
          <cell r="DD197" t="str">
            <v>-</v>
          </cell>
          <cell r="DE197" t="str">
            <v>SALTABARRANCA</v>
          </cell>
          <cell r="DF197" t="str">
            <v>-</v>
          </cell>
          <cell r="DG197" t="str">
            <v>-</v>
          </cell>
        </row>
        <row r="198">
          <cell r="AT198" t="str">
            <v>-</v>
          </cell>
          <cell r="AU198" t="str">
            <v>-</v>
          </cell>
          <cell r="AV198" t="str">
            <v>-</v>
          </cell>
          <cell r="AW198" t="str">
            <v>-</v>
          </cell>
          <cell r="AX198" t="str">
            <v>-</v>
          </cell>
          <cell r="AY198" t="str">
            <v>-</v>
          </cell>
          <cell r="AZ198" t="str">
            <v>-</v>
          </cell>
          <cell r="BA198" t="str">
            <v>-</v>
          </cell>
          <cell r="BB198" t="str">
            <v>-</v>
          </cell>
          <cell r="BC198" t="str">
            <v>-</v>
          </cell>
          <cell r="BD198" t="str">
            <v>-</v>
          </cell>
          <cell r="BE198" t="str">
            <v>-</v>
          </cell>
          <cell r="BF198" t="str">
            <v>-</v>
          </cell>
          <cell r="BG198" t="str">
            <v>-</v>
          </cell>
          <cell r="BH198" t="str">
            <v>-</v>
          </cell>
          <cell r="BI198" t="str">
            <v>-</v>
          </cell>
          <cell r="BJ198" t="str">
            <v>-</v>
          </cell>
          <cell r="BK198" t="str">
            <v>-</v>
          </cell>
          <cell r="BL198" t="str">
            <v>-</v>
          </cell>
          <cell r="BM198" t="str">
            <v>20132</v>
          </cell>
          <cell r="BN198" t="str">
            <v>21137</v>
          </cell>
          <cell r="BO198" t="str">
            <v>-</v>
          </cell>
          <cell r="BP198" t="str">
            <v>-</v>
          </cell>
          <cell r="BQ198" t="str">
            <v>-</v>
          </cell>
          <cell r="BR198" t="str">
            <v>-</v>
          </cell>
          <cell r="BS198" t="str">
            <v>-</v>
          </cell>
          <cell r="BT198" t="str">
            <v>-</v>
          </cell>
          <cell r="BU198" t="str">
            <v>-</v>
          </cell>
          <cell r="BV198" t="str">
            <v>-</v>
          </cell>
          <cell r="BW198" t="str">
            <v>30140</v>
          </cell>
          <cell r="BX198" t="str">
            <v>-</v>
          </cell>
          <cell r="BY198" t="str">
            <v>-</v>
          </cell>
          <cell r="CB198" t="str">
            <v>-</v>
          </cell>
          <cell r="CC198" t="str">
            <v>-</v>
          </cell>
          <cell r="CD198" t="str">
            <v>-</v>
          </cell>
          <cell r="CE198" t="str">
            <v>-</v>
          </cell>
          <cell r="CF198" t="str">
            <v>-</v>
          </cell>
          <cell r="CG198" t="str">
            <v>-</v>
          </cell>
          <cell r="CH198" t="str">
            <v>-</v>
          </cell>
          <cell r="CI198" t="str">
            <v>-</v>
          </cell>
          <cell r="CJ198" t="str">
            <v>-</v>
          </cell>
          <cell r="CK198" t="str">
            <v>-</v>
          </cell>
          <cell r="CL198" t="str">
            <v>-</v>
          </cell>
          <cell r="CM198" t="str">
            <v>-</v>
          </cell>
          <cell r="CN198" t="str">
            <v>-</v>
          </cell>
          <cell r="CO198" t="str">
            <v>-</v>
          </cell>
          <cell r="CP198" t="str">
            <v>-</v>
          </cell>
          <cell r="CQ198" t="str">
            <v>-</v>
          </cell>
          <cell r="CR198" t="str">
            <v>-</v>
          </cell>
          <cell r="CS198" t="str">
            <v>-</v>
          </cell>
          <cell r="CT198" t="str">
            <v>-</v>
          </cell>
          <cell r="CU198" t="str">
            <v>SAN DIONISIO OCOTLÁN</v>
          </cell>
          <cell r="CV198" t="str">
            <v>SAN NICOLÁS BUENOS AIRES</v>
          </cell>
          <cell r="CW198" t="str">
            <v>-</v>
          </cell>
          <cell r="CX198" t="str">
            <v>-</v>
          </cell>
          <cell r="CY198" t="str">
            <v>-</v>
          </cell>
          <cell r="CZ198" t="str">
            <v>-</v>
          </cell>
          <cell r="DB198" t="str">
            <v>-</v>
          </cell>
          <cell r="DC198" t="str">
            <v>-</v>
          </cell>
          <cell r="DD198" t="str">
            <v>-</v>
          </cell>
          <cell r="DE198" t="str">
            <v>SAN ANDRÉS TENEJAPAN</v>
          </cell>
          <cell r="DF198" t="str">
            <v>-</v>
          </cell>
          <cell r="DG198" t="str">
            <v>-</v>
          </cell>
        </row>
        <row r="199">
          <cell r="AT199" t="str">
            <v>-</v>
          </cell>
          <cell r="AU199" t="str">
            <v>-</v>
          </cell>
          <cell r="AV199" t="str">
            <v>-</v>
          </cell>
          <cell r="AW199" t="str">
            <v>-</v>
          </cell>
          <cell r="AX199" t="str">
            <v>-</v>
          </cell>
          <cell r="AY199" t="str">
            <v>-</v>
          </cell>
          <cell r="AZ199" t="str">
            <v>-</v>
          </cell>
          <cell r="BA199" t="str">
            <v>-</v>
          </cell>
          <cell r="BB199" t="str">
            <v>-</v>
          </cell>
          <cell r="BC199" t="str">
            <v>-</v>
          </cell>
          <cell r="BD199" t="str">
            <v>-</v>
          </cell>
          <cell r="BE199" t="str">
            <v>-</v>
          </cell>
          <cell r="BF199" t="str">
            <v>-</v>
          </cell>
          <cell r="BG199" t="str">
            <v>-</v>
          </cell>
          <cell r="BH199" t="str">
            <v>-</v>
          </cell>
          <cell r="BI199" t="str">
            <v>-</v>
          </cell>
          <cell r="BJ199" t="str">
            <v>-</v>
          </cell>
          <cell r="BK199" t="str">
            <v>-</v>
          </cell>
          <cell r="BL199" t="str">
            <v>-</v>
          </cell>
          <cell r="BM199" t="str">
            <v>20133</v>
          </cell>
          <cell r="BN199" t="str">
            <v>21138</v>
          </cell>
          <cell r="BO199" t="str">
            <v>-</v>
          </cell>
          <cell r="BP199" t="str">
            <v>-</v>
          </cell>
          <cell r="BQ199" t="str">
            <v>-</v>
          </cell>
          <cell r="BR199" t="str">
            <v>-</v>
          </cell>
          <cell r="BS199" t="str">
            <v>-</v>
          </cell>
          <cell r="BT199" t="str">
            <v>-</v>
          </cell>
          <cell r="BU199" t="str">
            <v>-</v>
          </cell>
          <cell r="BV199" t="str">
            <v>-</v>
          </cell>
          <cell r="BW199" t="str">
            <v>30142</v>
          </cell>
          <cell r="BX199" t="str">
            <v>-</v>
          </cell>
          <cell r="BY199" t="str">
            <v>-</v>
          </cell>
          <cell r="CB199" t="str">
            <v>-</v>
          </cell>
          <cell r="CC199" t="str">
            <v>-</v>
          </cell>
          <cell r="CD199" t="str">
            <v>-</v>
          </cell>
          <cell r="CE199" t="str">
            <v>-</v>
          </cell>
          <cell r="CF199" t="str">
            <v>-</v>
          </cell>
          <cell r="CG199" t="str">
            <v>-</v>
          </cell>
          <cell r="CH199" t="str">
            <v>-</v>
          </cell>
          <cell r="CI199" t="str">
            <v>-</v>
          </cell>
          <cell r="CJ199" t="str">
            <v>-</v>
          </cell>
          <cell r="CK199" t="str">
            <v>-</v>
          </cell>
          <cell r="CL199" t="str">
            <v>-</v>
          </cell>
          <cell r="CM199" t="str">
            <v>-</v>
          </cell>
          <cell r="CN199" t="str">
            <v>-</v>
          </cell>
          <cell r="CO199" t="str">
            <v>-</v>
          </cell>
          <cell r="CP199" t="str">
            <v>-</v>
          </cell>
          <cell r="CQ199" t="str">
            <v>-</v>
          </cell>
          <cell r="CR199" t="str">
            <v>-</v>
          </cell>
          <cell r="CS199" t="str">
            <v>-</v>
          </cell>
          <cell r="CT199" t="str">
            <v>-</v>
          </cell>
          <cell r="CU199" t="str">
            <v>SAN ESTEBAN ATATLAHUCA</v>
          </cell>
          <cell r="CV199" t="str">
            <v>SAN NICOLÁS DE LOS RANCHOS</v>
          </cell>
          <cell r="CW199" t="str">
            <v>-</v>
          </cell>
          <cell r="CX199" t="str">
            <v>-</v>
          </cell>
          <cell r="CY199" t="str">
            <v>-</v>
          </cell>
          <cell r="CZ199" t="str">
            <v>-</v>
          </cell>
          <cell r="DB199" t="str">
            <v>-</v>
          </cell>
          <cell r="DC199" t="str">
            <v>-</v>
          </cell>
          <cell r="DD199" t="str">
            <v>-</v>
          </cell>
          <cell r="DE199" t="str">
            <v>SAN JUAN EVANGELISTA</v>
          </cell>
          <cell r="DF199" t="str">
            <v>-</v>
          </cell>
          <cell r="DG199" t="str">
            <v>-</v>
          </cell>
        </row>
        <row r="200">
          <cell r="AT200" t="str">
            <v>-</v>
          </cell>
          <cell r="AU200" t="str">
            <v>-</v>
          </cell>
          <cell r="AV200" t="str">
            <v>-</v>
          </cell>
          <cell r="AW200" t="str">
            <v>-</v>
          </cell>
          <cell r="AX200" t="str">
            <v>-</v>
          </cell>
          <cell r="AY200" t="str">
            <v>-</v>
          </cell>
          <cell r="AZ200" t="str">
            <v>-</v>
          </cell>
          <cell r="BA200" t="str">
            <v>-</v>
          </cell>
          <cell r="BB200" t="str">
            <v>-</v>
          </cell>
          <cell r="BC200" t="str">
            <v>-</v>
          </cell>
          <cell r="BD200" t="str">
            <v>-</v>
          </cell>
          <cell r="BE200" t="str">
            <v>-</v>
          </cell>
          <cell r="BF200" t="str">
            <v>-</v>
          </cell>
          <cell r="BG200" t="str">
            <v>-</v>
          </cell>
          <cell r="BH200" t="str">
            <v>-</v>
          </cell>
          <cell r="BI200" t="str">
            <v>-</v>
          </cell>
          <cell r="BJ200" t="str">
            <v>-</v>
          </cell>
          <cell r="BK200" t="str">
            <v>-</v>
          </cell>
          <cell r="BL200" t="str">
            <v>-</v>
          </cell>
          <cell r="BM200" t="str">
            <v>20134</v>
          </cell>
          <cell r="BN200" t="str">
            <v>21139</v>
          </cell>
          <cell r="BO200" t="str">
            <v>-</v>
          </cell>
          <cell r="BP200" t="str">
            <v>-</v>
          </cell>
          <cell r="BQ200" t="str">
            <v>-</v>
          </cell>
          <cell r="BR200" t="str">
            <v>-</v>
          </cell>
          <cell r="BS200" t="str">
            <v>-</v>
          </cell>
          <cell r="BT200" t="str">
            <v>-</v>
          </cell>
          <cell r="BU200" t="str">
            <v>-</v>
          </cell>
          <cell r="BV200" t="str">
            <v>-</v>
          </cell>
          <cell r="BW200" t="str">
            <v>30143</v>
          </cell>
          <cell r="BX200" t="str">
            <v>-</v>
          </cell>
          <cell r="BY200" t="str">
            <v>-</v>
          </cell>
          <cell r="CB200" t="str">
            <v>-</v>
          </cell>
          <cell r="CC200" t="str">
            <v>-</v>
          </cell>
          <cell r="CD200" t="str">
            <v>-</v>
          </cell>
          <cell r="CE200" t="str">
            <v>-</v>
          </cell>
          <cell r="CF200" t="str">
            <v>-</v>
          </cell>
          <cell r="CG200" t="str">
            <v>-</v>
          </cell>
          <cell r="CH200" t="str">
            <v>-</v>
          </cell>
          <cell r="CI200" t="str">
            <v>-</v>
          </cell>
          <cell r="CJ200" t="str">
            <v>-</v>
          </cell>
          <cell r="CK200" t="str">
            <v>-</v>
          </cell>
          <cell r="CL200" t="str">
            <v>-</v>
          </cell>
          <cell r="CM200" t="str">
            <v>-</v>
          </cell>
          <cell r="CN200" t="str">
            <v>-</v>
          </cell>
          <cell r="CO200" t="str">
            <v>-</v>
          </cell>
          <cell r="CP200" t="str">
            <v>-</v>
          </cell>
          <cell r="CQ200" t="str">
            <v>-</v>
          </cell>
          <cell r="CR200" t="str">
            <v>-</v>
          </cell>
          <cell r="CS200" t="str">
            <v>-</v>
          </cell>
          <cell r="CT200" t="str">
            <v>-</v>
          </cell>
          <cell r="CU200" t="str">
            <v>SAN FELIPE JALAPA DE DÍAZ</v>
          </cell>
          <cell r="CV200" t="str">
            <v>SAN PABLO ANICANO</v>
          </cell>
          <cell r="CW200" t="str">
            <v>-</v>
          </cell>
          <cell r="CX200" t="str">
            <v>-</v>
          </cell>
          <cell r="CY200" t="str">
            <v>-</v>
          </cell>
          <cell r="CZ200" t="str">
            <v>-</v>
          </cell>
          <cell r="DB200" t="str">
            <v>-</v>
          </cell>
          <cell r="DC200" t="str">
            <v>-</v>
          </cell>
          <cell r="DD200" t="str">
            <v>-</v>
          </cell>
          <cell r="DE200" t="str">
            <v>SANTIAGO TUXTLA</v>
          </cell>
          <cell r="DF200" t="str">
            <v>-</v>
          </cell>
          <cell r="DG200" t="str">
            <v>-</v>
          </cell>
        </row>
        <row r="201">
          <cell r="AT201" t="str">
            <v>-</v>
          </cell>
          <cell r="AU201" t="str">
            <v>-</v>
          </cell>
          <cell r="AV201" t="str">
            <v>-</v>
          </cell>
          <cell r="AW201" t="str">
            <v>-</v>
          </cell>
          <cell r="AX201" t="str">
            <v>-</v>
          </cell>
          <cell r="AY201" t="str">
            <v>-</v>
          </cell>
          <cell r="AZ201" t="str">
            <v>-</v>
          </cell>
          <cell r="BA201" t="str">
            <v>-</v>
          </cell>
          <cell r="BB201" t="str">
            <v>-</v>
          </cell>
          <cell r="BC201" t="str">
            <v>-</v>
          </cell>
          <cell r="BD201" t="str">
            <v>-</v>
          </cell>
          <cell r="BE201" t="str">
            <v>-</v>
          </cell>
          <cell r="BF201" t="str">
            <v>-</v>
          </cell>
          <cell r="BG201" t="str">
            <v>-</v>
          </cell>
          <cell r="BH201" t="str">
            <v>-</v>
          </cell>
          <cell r="BI201" t="str">
            <v>-</v>
          </cell>
          <cell r="BJ201" t="str">
            <v>-</v>
          </cell>
          <cell r="BK201" t="str">
            <v>-</v>
          </cell>
          <cell r="BL201" t="str">
            <v>-</v>
          </cell>
          <cell r="BM201" t="str">
            <v>20135</v>
          </cell>
          <cell r="BN201" t="str">
            <v>21141</v>
          </cell>
          <cell r="BO201" t="str">
            <v>-</v>
          </cell>
          <cell r="BP201" t="str">
            <v>-</v>
          </cell>
          <cell r="BQ201" t="str">
            <v>-</v>
          </cell>
          <cell r="BR201" t="str">
            <v>-</v>
          </cell>
          <cell r="BS201" t="str">
            <v>-</v>
          </cell>
          <cell r="BT201" t="str">
            <v>-</v>
          </cell>
          <cell r="BU201" t="str">
            <v>-</v>
          </cell>
          <cell r="BV201" t="str">
            <v>-</v>
          </cell>
          <cell r="BW201" t="str">
            <v>30144</v>
          </cell>
          <cell r="BX201" t="str">
            <v>-</v>
          </cell>
          <cell r="BY201" t="str">
            <v>-</v>
          </cell>
          <cell r="CB201" t="str">
            <v>-</v>
          </cell>
          <cell r="CC201" t="str">
            <v>-</v>
          </cell>
          <cell r="CD201" t="str">
            <v>-</v>
          </cell>
          <cell r="CE201" t="str">
            <v>-</v>
          </cell>
          <cell r="CF201" t="str">
            <v>-</v>
          </cell>
          <cell r="CG201" t="str">
            <v>-</v>
          </cell>
          <cell r="CH201" t="str">
            <v>-</v>
          </cell>
          <cell r="CI201" t="str">
            <v>-</v>
          </cell>
          <cell r="CJ201" t="str">
            <v>-</v>
          </cell>
          <cell r="CK201" t="str">
            <v>-</v>
          </cell>
          <cell r="CL201" t="str">
            <v>-</v>
          </cell>
          <cell r="CM201" t="str">
            <v>-</v>
          </cell>
          <cell r="CN201" t="str">
            <v>-</v>
          </cell>
          <cell r="CO201" t="str">
            <v>-</v>
          </cell>
          <cell r="CP201" t="str">
            <v>-</v>
          </cell>
          <cell r="CQ201" t="str">
            <v>-</v>
          </cell>
          <cell r="CR201" t="str">
            <v>-</v>
          </cell>
          <cell r="CS201" t="str">
            <v>-</v>
          </cell>
          <cell r="CT201" t="str">
            <v>-</v>
          </cell>
          <cell r="CU201" t="str">
            <v>SAN FELIPE TEJALÁPAM</v>
          </cell>
          <cell r="CV201" t="str">
            <v>SAN PEDRO YELOIXTLAHUACA</v>
          </cell>
          <cell r="CW201" t="str">
            <v>-</v>
          </cell>
          <cell r="CX201" t="str">
            <v>-</v>
          </cell>
          <cell r="CY201" t="str">
            <v>-</v>
          </cell>
          <cell r="CZ201" t="str">
            <v>-</v>
          </cell>
          <cell r="DB201" t="str">
            <v>-</v>
          </cell>
          <cell r="DC201" t="str">
            <v>-</v>
          </cell>
          <cell r="DD201" t="str">
            <v>-</v>
          </cell>
          <cell r="DE201" t="str">
            <v>SAYULA DE ALEMÁN</v>
          </cell>
          <cell r="DF201" t="str">
            <v>-</v>
          </cell>
          <cell r="DG201" t="str">
            <v>-</v>
          </cell>
        </row>
        <row r="202">
          <cell r="AT202" t="str">
            <v>-</v>
          </cell>
          <cell r="AU202" t="str">
            <v>-</v>
          </cell>
          <cell r="AV202" t="str">
            <v>-</v>
          </cell>
          <cell r="AW202" t="str">
            <v>-</v>
          </cell>
          <cell r="AX202" t="str">
            <v>-</v>
          </cell>
          <cell r="AY202" t="str">
            <v>-</v>
          </cell>
          <cell r="AZ202" t="str">
            <v>-</v>
          </cell>
          <cell r="BA202" t="str">
            <v>-</v>
          </cell>
          <cell r="BB202" t="str">
            <v>-</v>
          </cell>
          <cell r="BC202" t="str">
            <v>-</v>
          </cell>
          <cell r="BD202" t="str">
            <v>-</v>
          </cell>
          <cell r="BE202" t="str">
            <v>-</v>
          </cell>
          <cell r="BF202" t="str">
            <v>-</v>
          </cell>
          <cell r="BG202" t="str">
            <v>-</v>
          </cell>
          <cell r="BH202" t="str">
            <v>-</v>
          </cell>
          <cell r="BI202" t="str">
            <v>-</v>
          </cell>
          <cell r="BJ202" t="str">
            <v>-</v>
          </cell>
          <cell r="BK202" t="str">
            <v>-</v>
          </cell>
          <cell r="BL202" t="str">
            <v>-</v>
          </cell>
          <cell r="BM202" t="str">
            <v>20136</v>
          </cell>
          <cell r="BN202" t="str">
            <v>21142</v>
          </cell>
          <cell r="BO202" t="str">
            <v>-</v>
          </cell>
          <cell r="BP202" t="str">
            <v>-</v>
          </cell>
          <cell r="BQ202" t="str">
            <v>-</v>
          </cell>
          <cell r="BR202" t="str">
            <v>-</v>
          </cell>
          <cell r="BS202" t="str">
            <v>-</v>
          </cell>
          <cell r="BT202" t="str">
            <v>-</v>
          </cell>
          <cell r="BU202" t="str">
            <v>-</v>
          </cell>
          <cell r="BV202" t="str">
            <v>-</v>
          </cell>
          <cell r="BW202" t="str">
            <v>30145</v>
          </cell>
          <cell r="BX202" t="str">
            <v>-</v>
          </cell>
          <cell r="BY202" t="str">
            <v>-</v>
          </cell>
          <cell r="CB202" t="str">
            <v>-</v>
          </cell>
          <cell r="CC202" t="str">
            <v>-</v>
          </cell>
          <cell r="CD202" t="str">
            <v>-</v>
          </cell>
          <cell r="CE202" t="str">
            <v>-</v>
          </cell>
          <cell r="CF202" t="str">
            <v>-</v>
          </cell>
          <cell r="CG202" t="str">
            <v>-</v>
          </cell>
          <cell r="CH202" t="str">
            <v>-</v>
          </cell>
          <cell r="CI202" t="str">
            <v>-</v>
          </cell>
          <cell r="CJ202" t="str">
            <v>-</v>
          </cell>
          <cell r="CK202" t="str">
            <v>-</v>
          </cell>
          <cell r="CL202" t="str">
            <v>-</v>
          </cell>
          <cell r="CM202" t="str">
            <v>-</v>
          </cell>
          <cell r="CN202" t="str">
            <v>-</v>
          </cell>
          <cell r="CO202" t="str">
            <v>-</v>
          </cell>
          <cell r="CP202" t="str">
            <v>-</v>
          </cell>
          <cell r="CQ202" t="str">
            <v>-</v>
          </cell>
          <cell r="CR202" t="str">
            <v>-</v>
          </cell>
          <cell r="CS202" t="str">
            <v>-</v>
          </cell>
          <cell r="CT202" t="str">
            <v>-</v>
          </cell>
          <cell r="CU202" t="str">
            <v>SAN FELIPE USILA</v>
          </cell>
          <cell r="CV202" t="str">
            <v>SAN SALVADOR EL SECO</v>
          </cell>
          <cell r="CW202" t="str">
            <v>-</v>
          </cell>
          <cell r="CX202" t="str">
            <v>-</v>
          </cell>
          <cell r="CY202" t="str">
            <v>-</v>
          </cell>
          <cell r="CZ202" t="str">
            <v>-</v>
          </cell>
          <cell r="DB202" t="str">
            <v>-</v>
          </cell>
          <cell r="DC202" t="str">
            <v>-</v>
          </cell>
          <cell r="DD202" t="str">
            <v>-</v>
          </cell>
          <cell r="DE202" t="str">
            <v>SOCONUSCO</v>
          </cell>
          <cell r="DF202" t="str">
            <v>-</v>
          </cell>
          <cell r="DG202" t="str">
            <v>-</v>
          </cell>
        </row>
        <row r="203">
          <cell r="AT203" t="str">
            <v>-</v>
          </cell>
          <cell r="AU203" t="str">
            <v>-</v>
          </cell>
          <cell r="AV203" t="str">
            <v>-</v>
          </cell>
          <cell r="AW203" t="str">
            <v>-</v>
          </cell>
          <cell r="AX203" t="str">
            <v>-</v>
          </cell>
          <cell r="AY203" t="str">
            <v>-</v>
          </cell>
          <cell r="AZ203" t="str">
            <v>-</v>
          </cell>
          <cell r="BA203" t="str">
            <v>-</v>
          </cell>
          <cell r="BB203" t="str">
            <v>-</v>
          </cell>
          <cell r="BC203" t="str">
            <v>-</v>
          </cell>
          <cell r="BD203" t="str">
            <v>-</v>
          </cell>
          <cell r="BE203" t="str">
            <v>-</v>
          </cell>
          <cell r="BF203" t="str">
            <v>-</v>
          </cell>
          <cell r="BG203" t="str">
            <v>-</v>
          </cell>
          <cell r="BH203" t="str">
            <v>-</v>
          </cell>
          <cell r="BI203" t="str">
            <v>-</v>
          </cell>
          <cell r="BJ203" t="str">
            <v>-</v>
          </cell>
          <cell r="BK203" t="str">
            <v>-</v>
          </cell>
          <cell r="BL203" t="str">
            <v>-</v>
          </cell>
          <cell r="BM203" t="str">
            <v>20137</v>
          </cell>
          <cell r="BN203" t="str">
            <v>21143</v>
          </cell>
          <cell r="BO203" t="str">
            <v>-</v>
          </cell>
          <cell r="BP203" t="str">
            <v>-</v>
          </cell>
          <cell r="BQ203" t="str">
            <v>-</v>
          </cell>
          <cell r="BR203" t="str">
            <v>-</v>
          </cell>
          <cell r="BS203" t="str">
            <v>-</v>
          </cell>
          <cell r="BT203" t="str">
            <v>-</v>
          </cell>
          <cell r="BU203" t="str">
            <v>-</v>
          </cell>
          <cell r="BV203" t="str">
            <v>-</v>
          </cell>
          <cell r="BW203" t="str">
            <v>30146</v>
          </cell>
          <cell r="BX203" t="str">
            <v>-</v>
          </cell>
          <cell r="BY203" t="str">
            <v>-</v>
          </cell>
          <cell r="CB203" t="str">
            <v>-</v>
          </cell>
          <cell r="CC203" t="str">
            <v>-</v>
          </cell>
          <cell r="CD203" t="str">
            <v>-</v>
          </cell>
          <cell r="CE203" t="str">
            <v>-</v>
          </cell>
          <cell r="CF203" t="str">
            <v>-</v>
          </cell>
          <cell r="CG203" t="str">
            <v>-</v>
          </cell>
          <cell r="CH203" t="str">
            <v>-</v>
          </cell>
          <cell r="CI203" t="str">
            <v>-</v>
          </cell>
          <cell r="CJ203" t="str">
            <v>-</v>
          </cell>
          <cell r="CK203" t="str">
            <v>-</v>
          </cell>
          <cell r="CL203" t="str">
            <v>-</v>
          </cell>
          <cell r="CM203" t="str">
            <v>-</v>
          </cell>
          <cell r="CN203" t="str">
            <v>-</v>
          </cell>
          <cell r="CO203" t="str">
            <v>-</v>
          </cell>
          <cell r="CP203" t="str">
            <v>-</v>
          </cell>
          <cell r="CQ203" t="str">
            <v>-</v>
          </cell>
          <cell r="CR203" t="str">
            <v>-</v>
          </cell>
          <cell r="CS203" t="str">
            <v>-</v>
          </cell>
          <cell r="CT203" t="str">
            <v>-</v>
          </cell>
          <cell r="CU203" t="str">
            <v>SAN FRANCISCO CAHUACUÁ</v>
          </cell>
          <cell r="CV203" t="str">
            <v>SAN SALVADOR EL VERDE</v>
          </cell>
          <cell r="CW203" t="str">
            <v>-</v>
          </cell>
          <cell r="CX203" t="str">
            <v>-</v>
          </cell>
          <cell r="CY203" t="str">
            <v>-</v>
          </cell>
          <cell r="CZ203" t="str">
            <v>-</v>
          </cell>
          <cell r="DB203" t="str">
            <v>-</v>
          </cell>
          <cell r="DC203" t="str">
            <v>-</v>
          </cell>
          <cell r="DD203" t="str">
            <v>-</v>
          </cell>
          <cell r="DE203" t="str">
            <v>SOCHIAPA</v>
          </cell>
          <cell r="DF203" t="str">
            <v>-</v>
          </cell>
          <cell r="DG203" t="str">
            <v>-</v>
          </cell>
        </row>
        <row r="204">
          <cell r="AT204" t="str">
            <v>-</v>
          </cell>
          <cell r="AU204" t="str">
            <v>-</v>
          </cell>
          <cell r="AV204" t="str">
            <v>-</v>
          </cell>
          <cell r="AW204" t="str">
            <v>-</v>
          </cell>
          <cell r="AX204" t="str">
            <v>-</v>
          </cell>
          <cell r="AY204" t="str">
            <v>-</v>
          </cell>
          <cell r="AZ204" t="str">
            <v>-</v>
          </cell>
          <cell r="BA204" t="str">
            <v>-</v>
          </cell>
          <cell r="BB204" t="str">
            <v>-</v>
          </cell>
          <cell r="BC204" t="str">
            <v>-</v>
          </cell>
          <cell r="BD204" t="str">
            <v>-</v>
          </cell>
          <cell r="BE204" t="str">
            <v>-</v>
          </cell>
          <cell r="BF204" t="str">
            <v>-</v>
          </cell>
          <cell r="BG204" t="str">
            <v>-</v>
          </cell>
          <cell r="BH204" t="str">
            <v>-</v>
          </cell>
          <cell r="BI204" t="str">
            <v>-</v>
          </cell>
          <cell r="BJ204" t="str">
            <v>-</v>
          </cell>
          <cell r="BK204" t="str">
            <v>-</v>
          </cell>
          <cell r="BL204" t="str">
            <v>-</v>
          </cell>
          <cell r="BM204" t="str">
            <v>20138</v>
          </cell>
          <cell r="BN204" t="str">
            <v>21144</v>
          </cell>
          <cell r="BO204" t="str">
            <v>-</v>
          </cell>
          <cell r="BP204" t="str">
            <v>-</v>
          </cell>
          <cell r="BQ204" t="str">
            <v>-</v>
          </cell>
          <cell r="BR204" t="str">
            <v>-</v>
          </cell>
          <cell r="BS204" t="str">
            <v>-</v>
          </cell>
          <cell r="BT204" t="str">
            <v>-</v>
          </cell>
          <cell r="BU204" t="str">
            <v>-</v>
          </cell>
          <cell r="BV204" t="str">
            <v>-</v>
          </cell>
          <cell r="BW204" t="str">
            <v>30147</v>
          </cell>
          <cell r="BX204" t="str">
            <v>-</v>
          </cell>
          <cell r="BY204" t="str">
            <v>-</v>
          </cell>
          <cell r="CB204" t="str">
            <v>-</v>
          </cell>
          <cell r="CC204" t="str">
            <v>-</v>
          </cell>
          <cell r="CD204" t="str">
            <v>-</v>
          </cell>
          <cell r="CE204" t="str">
            <v>-</v>
          </cell>
          <cell r="CF204" t="str">
            <v>-</v>
          </cell>
          <cell r="CG204" t="str">
            <v>-</v>
          </cell>
          <cell r="CH204" t="str">
            <v>-</v>
          </cell>
          <cell r="CI204" t="str">
            <v>-</v>
          </cell>
          <cell r="CJ204" t="str">
            <v>-</v>
          </cell>
          <cell r="CK204" t="str">
            <v>-</v>
          </cell>
          <cell r="CL204" t="str">
            <v>-</v>
          </cell>
          <cell r="CM204" t="str">
            <v>-</v>
          </cell>
          <cell r="CN204" t="str">
            <v>-</v>
          </cell>
          <cell r="CO204" t="str">
            <v>-</v>
          </cell>
          <cell r="CP204" t="str">
            <v>-</v>
          </cell>
          <cell r="CQ204" t="str">
            <v>-</v>
          </cell>
          <cell r="CR204" t="str">
            <v>-</v>
          </cell>
          <cell r="CS204" t="str">
            <v>-</v>
          </cell>
          <cell r="CT204" t="str">
            <v>-</v>
          </cell>
          <cell r="CU204" t="str">
            <v>SAN FRANCISCO CAJONOS</v>
          </cell>
          <cell r="CV204" t="str">
            <v>SAN SALVADOR HUIXCOLOTLA</v>
          </cell>
          <cell r="CW204" t="str">
            <v>-</v>
          </cell>
          <cell r="CX204" t="str">
            <v>-</v>
          </cell>
          <cell r="CY204" t="str">
            <v>-</v>
          </cell>
          <cell r="CZ204" t="str">
            <v>-</v>
          </cell>
          <cell r="DB204" t="str">
            <v>-</v>
          </cell>
          <cell r="DC204" t="str">
            <v>-</v>
          </cell>
          <cell r="DD204" t="str">
            <v>-</v>
          </cell>
          <cell r="DE204" t="str">
            <v>SOLEDAD ATZOMPA</v>
          </cell>
          <cell r="DF204" t="str">
            <v>-</v>
          </cell>
          <cell r="DG204" t="str">
            <v>-</v>
          </cell>
        </row>
        <row r="205">
          <cell r="AT205" t="str">
            <v>-</v>
          </cell>
          <cell r="AU205" t="str">
            <v>-</v>
          </cell>
          <cell r="AV205" t="str">
            <v>-</v>
          </cell>
          <cell r="AW205" t="str">
            <v>-</v>
          </cell>
          <cell r="AX205" t="str">
            <v>-</v>
          </cell>
          <cell r="AY205" t="str">
            <v>-</v>
          </cell>
          <cell r="AZ205" t="str">
            <v>-</v>
          </cell>
          <cell r="BA205" t="str">
            <v>-</v>
          </cell>
          <cell r="BB205" t="str">
            <v>-</v>
          </cell>
          <cell r="BC205" t="str">
            <v>-</v>
          </cell>
          <cell r="BD205" t="str">
            <v>-</v>
          </cell>
          <cell r="BE205" t="str">
            <v>-</v>
          </cell>
          <cell r="BF205" t="str">
            <v>-</v>
          </cell>
          <cell r="BG205" t="str">
            <v>-</v>
          </cell>
          <cell r="BH205" t="str">
            <v>-</v>
          </cell>
          <cell r="BI205" t="str">
            <v>-</v>
          </cell>
          <cell r="BJ205" t="str">
            <v>-</v>
          </cell>
          <cell r="BK205" t="str">
            <v>-</v>
          </cell>
          <cell r="BL205" t="str">
            <v>-</v>
          </cell>
          <cell r="BM205" t="str">
            <v>20139</v>
          </cell>
          <cell r="BN205" t="str">
            <v>21145</v>
          </cell>
          <cell r="BO205" t="str">
            <v>-</v>
          </cell>
          <cell r="BP205" t="str">
            <v>-</v>
          </cell>
          <cell r="BQ205" t="str">
            <v>-</v>
          </cell>
          <cell r="BR205" t="str">
            <v>-</v>
          </cell>
          <cell r="BS205" t="str">
            <v>-</v>
          </cell>
          <cell r="BT205" t="str">
            <v>-</v>
          </cell>
          <cell r="BU205" t="str">
            <v>-</v>
          </cell>
          <cell r="BV205" t="str">
            <v>-</v>
          </cell>
          <cell r="BW205" t="str">
            <v>30148</v>
          </cell>
          <cell r="BX205" t="str">
            <v>-</v>
          </cell>
          <cell r="BY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SAN FRANCISCO CHAPULAPA</v>
          </cell>
          <cell r="CV205" t="str">
            <v>SAN SEBASTIÁN TLACOTEPEC</v>
          </cell>
          <cell r="CW205" t="str">
            <v>-</v>
          </cell>
          <cell r="CX205" t="str">
            <v>-</v>
          </cell>
          <cell r="CY205" t="str">
            <v>-</v>
          </cell>
          <cell r="CZ205" t="str">
            <v>-</v>
          </cell>
          <cell r="DB205" t="str">
            <v>-</v>
          </cell>
          <cell r="DC205" t="str">
            <v>-</v>
          </cell>
          <cell r="DD205" t="str">
            <v>-</v>
          </cell>
          <cell r="DE205" t="str">
            <v>SOLEDAD DE DOBLADO</v>
          </cell>
          <cell r="DF205" t="str">
            <v>-</v>
          </cell>
          <cell r="DG205" t="str">
            <v>-</v>
          </cell>
        </row>
        <row r="206">
          <cell r="AT206" t="str">
            <v>-</v>
          </cell>
          <cell r="AU206" t="str">
            <v>-</v>
          </cell>
          <cell r="AV206" t="str">
            <v>-</v>
          </cell>
          <cell r="AW206" t="str">
            <v>-</v>
          </cell>
          <cell r="AX206" t="str">
            <v>-</v>
          </cell>
          <cell r="AY206" t="str">
            <v>-</v>
          </cell>
          <cell r="AZ206" t="str">
            <v>-</v>
          </cell>
          <cell r="BA206" t="str">
            <v>-</v>
          </cell>
          <cell r="BB206" t="str">
            <v>-</v>
          </cell>
          <cell r="BC206" t="str">
            <v>-</v>
          </cell>
          <cell r="BD206" t="str">
            <v>-</v>
          </cell>
          <cell r="BE206" t="str">
            <v>-</v>
          </cell>
          <cell r="BF206" t="str">
            <v>-</v>
          </cell>
          <cell r="BG206" t="str">
            <v>-</v>
          </cell>
          <cell r="BH206" t="str">
            <v>-</v>
          </cell>
          <cell r="BI206" t="str">
            <v>-</v>
          </cell>
          <cell r="BJ206" t="str">
            <v>-</v>
          </cell>
          <cell r="BK206" t="str">
            <v>-</v>
          </cell>
          <cell r="BL206" t="str">
            <v>-</v>
          </cell>
          <cell r="BM206" t="str">
            <v>20140</v>
          </cell>
          <cell r="BN206" t="str">
            <v>21146</v>
          </cell>
          <cell r="BO206" t="str">
            <v>-</v>
          </cell>
          <cell r="BP206" t="str">
            <v>-</v>
          </cell>
          <cell r="BQ206" t="str">
            <v>-</v>
          </cell>
          <cell r="BR206" t="str">
            <v>-</v>
          </cell>
          <cell r="BS206" t="str">
            <v>-</v>
          </cell>
          <cell r="BT206" t="str">
            <v>-</v>
          </cell>
          <cell r="BU206" t="str">
            <v>-</v>
          </cell>
          <cell r="BV206" t="str">
            <v>-</v>
          </cell>
          <cell r="BW206" t="str">
            <v>30149</v>
          </cell>
          <cell r="BX206" t="str">
            <v>-</v>
          </cell>
          <cell r="BY206" t="str">
            <v>-</v>
          </cell>
          <cell r="CB206" t="str">
            <v>-</v>
          </cell>
          <cell r="CC206" t="str">
            <v>-</v>
          </cell>
          <cell r="CD206" t="str">
            <v>-</v>
          </cell>
          <cell r="CE206" t="str">
            <v>-</v>
          </cell>
          <cell r="CF206" t="str">
            <v>-</v>
          </cell>
          <cell r="CG206" t="str">
            <v>-</v>
          </cell>
          <cell r="CH206" t="str">
            <v>-</v>
          </cell>
          <cell r="CI206" t="str">
            <v>-</v>
          </cell>
          <cell r="CJ206" t="str">
            <v>-</v>
          </cell>
          <cell r="CK206" t="str">
            <v>-</v>
          </cell>
          <cell r="CL206" t="str">
            <v>-</v>
          </cell>
          <cell r="CM206" t="str">
            <v>-</v>
          </cell>
          <cell r="CN206" t="str">
            <v>-</v>
          </cell>
          <cell r="CO206" t="str">
            <v>-</v>
          </cell>
          <cell r="CP206" t="str">
            <v>-</v>
          </cell>
          <cell r="CQ206" t="str">
            <v>-</v>
          </cell>
          <cell r="CR206" t="str">
            <v>-</v>
          </cell>
          <cell r="CS206" t="str">
            <v>-</v>
          </cell>
          <cell r="CT206" t="str">
            <v>-</v>
          </cell>
          <cell r="CU206" t="str">
            <v>SAN FRANCISCO CHINDÚA</v>
          </cell>
          <cell r="CV206" t="str">
            <v>SANTA CATARINA TLALTEMPAN</v>
          </cell>
          <cell r="CW206" t="str">
            <v>-</v>
          </cell>
          <cell r="CX206" t="str">
            <v>-</v>
          </cell>
          <cell r="CY206" t="str">
            <v>-</v>
          </cell>
          <cell r="CZ206" t="str">
            <v>-</v>
          </cell>
          <cell r="DB206" t="str">
            <v>-</v>
          </cell>
          <cell r="DC206" t="str">
            <v>-</v>
          </cell>
          <cell r="DD206" t="str">
            <v>-</v>
          </cell>
          <cell r="DE206" t="str">
            <v>SOTEAPAN</v>
          </cell>
          <cell r="DF206" t="str">
            <v>-</v>
          </cell>
          <cell r="DG206" t="str">
            <v>-</v>
          </cell>
        </row>
        <row r="207">
          <cell r="AT207" t="str">
            <v>-</v>
          </cell>
          <cell r="AU207" t="str">
            <v>-</v>
          </cell>
          <cell r="AV207" t="str">
            <v>-</v>
          </cell>
          <cell r="AW207" t="str">
            <v>-</v>
          </cell>
          <cell r="AX207" t="str">
            <v>-</v>
          </cell>
          <cell r="AY207" t="str">
            <v>-</v>
          </cell>
          <cell r="AZ207" t="str">
            <v>-</v>
          </cell>
          <cell r="BA207" t="str">
            <v>-</v>
          </cell>
          <cell r="BB207" t="str">
            <v>-</v>
          </cell>
          <cell r="BC207" t="str">
            <v>-</v>
          </cell>
          <cell r="BD207" t="str">
            <v>-</v>
          </cell>
          <cell r="BE207" t="str">
            <v>-</v>
          </cell>
          <cell r="BF207" t="str">
            <v>-</v>
          </cell>
          <cell r="BG207" t="str">
            <v>-</v>
          </cell>
          <cell r="BH207" t="str">
            <v>-</v>
          </cell>
          <cell r="BI207" t="str">
            <v>-</v>
          </cell>
          <cell r="BJ207" t="str">
            <v>-</v>
          </cell>
          <cell r="BK207" t="str">
            <v>-</v>
          </cell>
          <cell r="BL207" t="str">
            <v>-</v>
          </cell>
          <cell r="BM207" t="str">
            <v>20141</v>
          </cell>
          <cell r="BN207" t="str">
            <v>21147</v>
          </cell>
          <cell r="BO207" t="str">
            <v>-</v>
          </cell>
          <cell r="BP207" t="str">
            <v>-</v>
          </cell>
          <cell r="BQ207" t="str">
            <v>-</v>
          </cell>
          <cell r="BR207" t="str">
            <v>-</v>
          </cell>
          <cell r="BS207" t="str">
            <v>-</v>
          </cell>
          <cell r="BT207" t="str">
            <v>-</v>
          </cell>
          <cell r="BU207" t="str">
            <v>-</v>
          </cell>
          <cell r="BV207" t="str">
            <v>-</v>
          </cell>
          <cell r="BW207" t="str">
            <v>30150</v>
          </cell>
          <cell r="BX207" t="str">
            <v>-</v>
          </cell>
          <cell r="BY207" t="str">
            <v>-</v>
          </cell>
          <cell r="CB207" t="str">
            <v>-</v>
          </cell>
          <cell r="CC207" t="str">
            <v>-</v>
          </cell>
          <cell r="CD207" t="str">
            <v>-</v>
          </cell>
          <cell r="CE207" t="str">
            <v>-</v>
          </cell>
          <cell r="CF207" t="str">
            <v>-</v>
          </cell>
          <cell r="CG207" t="str">
            <v>-</v>
          </cell>
          <cell r="CH207" t="str">
            <v>-</v>
          </cell>
          <cell r="CI207" t="str">
            <v>-</v>
          </cell>
          <cell r="CJ207" t="str">
            <v>-</v>
          </cell>
          <cell r="CK207" t="str">
            <v>-</v>
          </cell>
          <cell r="CL207" t="str">
            <v>-</v>
          </cell>
          <cell r="CM207" t="str">
            <v>-</v>
          </cell>
          <cell r="CN207" t="str">
            <v>-</v>
          </cell>
          <cell r="CO207" t="str">
            <v>-</v>
          </cell>
          <cell r="CP207" t="str">
            <v>-</v>
          </cell>
          <cell r="CQ207" t="str">
            <v>-</v>
          </cell>
          <cell r="CR207" t="str">
            <v>-</v>
          </cell>
          <cell r="CS207" t="str">
            <v>-</v>
          </cell>
          <cell r="CT207" t="str">
            <v>-</v>
          </cell>
          <cell r="CU207" t="str">
            <v>SAN FRANCISCO DEL MAR</v>
          </cell>
          <cell r="CV207" t="str">
            <v>SANTA INÉS AHUATEMPAN</v>
          </cell>
          <cell r="CW207" t="str">
            <v>-</v>
          </cell>
          <cell r="CX207" t="str">
            <v>-</v>
          </cell>
          <cell r="CY207" t="str">
            <v>-</v>
          </cell>
          <cell r="CZ207" t="str">
            <v>-</v>
          </cell>
          <cell r="DB207" t="str">
            <v>-</v>
          </cell>
          <cell r="DC207" t="str">
            <v>-</v>
          </cell>
          <cell r="DD207" t="str">
            <v>-</v>
          </cell>
          <cell r="DE207" t="str">
            <v>TAMALÍN</v>
          </cell>
          <cell r="DF207" t="str">
            <v>-</v>
          </cell>
          <cell r="DG207" t="str">
            <v>-</v>
          </cell>
        </row>
        <row r="208">
          <cell r="AT208" t="str">
            <v>-</v>
          </cell>
          <cell r="AU208" t="str">
            <v>-</v>
          </cell>
          <cell r="AV208" t="str">
            <v>-</v>
          </cell>
          <cell r="AW208" t="str">
            <v>-</v>
          </cell>
          <cell r="AX208" t="str">
            <v>-</v>
          </cell>
          <cell r="AY208" t="str">
            <v>-</v>
          </cell>
          <cell r="AZ208" t="str">
            <v>-</v>
          </cell>
          <cell r="BA208" t="str">
            <v>-</v>
          </cell>
          <cell r="BB208" t="str">
            <v>-</v>
          </cell>
          <cell r="BC208" t="str">
            <v>-</v>
          </cell>
          <cell r="BD208" t="str">
            <v>-</v>
          </cell>
          <cell r="BE208" t="str">
            <v>-</v>
          </cell>
          <cell r="BF208" t="str">
            <v>-</v>
          </cell>
          <cell r="BG208" t="str">
            <v>-</v>
          </cell>
          <cell r="BH208" t="str">
            <v>-</v>
          </cell>
          <cell r="BI208" t="str">
            <v>-</v>
          </cell>
          <cell r="BJ208" t="str">
            <v>-</v>
          </cell>
          <cell r="BK208" t="str">
            <v>-</v>
          </cell>
          <cell r="BL208" t="str">
            <v>-</v>
          </cell>
          <cell r="BM208" t="str">
            <v>20142</v>
          </cell>
          <cell r="BN208" t="str">
            <v>21148</v>
          </cell>
          <cell r="BO208" t="str">
            <v>-</v>
          </cell>
          <cell r="BP208" t="str">
            <v>-</v>
          </cell>
          <cell r="BQ208" t="str">
            <v>-</v>
          </cell>
          <cell r="BR208" t="str">
            <v>-</v>
          </cell>
          <cell r="BS208" t="str">
            <v>-</v>
          </cell>
          <cell r="BT208" t="str">
            <v>-</v>
          </cell>
          <cell r="BU208" t="str">
            <v>-</v>
          </cell>
          <cell r="BV208" t="str">
            <v>-</v>
          </cell>
          <cell r="BW208" t="str">
            <v>30151</v>
          </cell>
          <cell r="BX208" t="str">
            <v>-</v>
          </cell>
          <cell r="BY208" t="str">
            <v>-</v>
          </cell>
          <cell r="CB208" t="str">
            <v>-</v>
          </cell>
          <cell r="CC208" t="str">
            <v>-</v>
          </cell>
          <cell r="CD208" t="str">
            <v>-</v>
          </cell>
          <cell r="CE208" t="str">
            <v>-</v>
          </cell>
          <cell r="CF208" t="str">
            <v>-</v>
          </cell>
          <cell r="CG208" t="str">
            <v>-</v>
          </cell>
          <cell r="CH208" t="str">
            <v>-</v>
          </cell>
          <cell r="CI208" t="str">
            <v>-</v>
          </cell>
          <cell r="CJ208" t="str">
            <v>-</v>
          </cell>
          <cell r="CK208" t="str">
            <v>-</v>
          </cell>
          <cell r="CL208" t="str">
            <v>-</v>
          </cell>
          <cell r="CM208" t="str">
            <v>-</v>
          </cell>
          <cell r="CN208" t="str">
            <v>-</v>
          </cell>
          <cell r="CO208" t="str">
            <v>-</v>
          </cell>
          <cell r="CP208" t="str">
            <v>-</v>
          </cell>
          <cell r="CQ208" t="str">
            <v>-</v>
          </cell>
          <cell r="CR208" t="str">
            <v>-</v>
          </cell>
          <cell r="CS208" t="str">
            <v>-</v>
          </cell>
          <cell r="CT208" t="str">
            <v>-</v>
          </cell>
          <cell r="CU208" t="str">
            <v>SAN FRANCISCO HUEHUETLÁN</v>
          </cell>
          <cell r="CV208" t="str">
            <v>SANTA ISABEL CHOLULA</v>
          </cell>
          <cell r="CW208" t="str">
            <v>-</v>
          </cell>
          <cell r="CX208" t="str">
            <v>-</v>
          </cell>
          <cell r="CY208" t="str">
            <v>-</v>
          </cell>
          <cell r="CZ208" t="str">
            <v>-</v>
          </cell>
          <cell r="DB208" t="str">
            <v>-</v>
          </cell>
          <cell r="DC208" t="str">
            <v>-</v>
          </cell>
          <cell r="DD208" t="str">
            <v>-</v>
          </cell>
          <cell r="DE208" t="str">
            <v>TAMIAHUA</v>
          </cell>
          <cell r="DF208" t="str">
            <v>-</v>
          </cell>
          <cell r="DG208" t="str">
            <v>-</v>
          </cell>
        </row>
        <row r="209">
          <cell r="AT209" t="str">
            <v>-</v>
          </cell>
          <cell r="AU209" t="str">
            <v>-</v>
          </cell>
          <cell r="AV209" t="str">
            <v>-</v>
          </cell>
          <cell r="AW209" t="str">
            <v>-</v>
          </cell>
          <cell r="AX209" t="str">
            <v>-</v>
          </cell>
          <cell r="AY209" t="str">
            <v>-</v>
          </cell>
          <cell r="AZ209" t="str">
            <v>-</v>
          </cell>
          <cell r="BA209" t="str">
            <v>-</v>
          </cell>
          <cell r="BB209" t="str">
            <v>-</v>
          </cell>
          <cell r="BC209" t="str">
            <v>-</v>
          </cell>
          <cell r="BD209" t="str">
            <v>-</v>
          </cell>
          <cell r="BE209" t="str">
            <v>-</v>
          </cell>
          <cell r="BF209" t="str">
            <v>-</v>
          </cell>
          <cell r="BG209" t="str">
            <v>-</v>
          </cell>
          <cell r="BH209" t="str">
            <v>-</v>
          </cell>
          <cell r="BI209" t="str">
            <v>-</v>
          </cell>
          <cell r="BJ209" t="str">
            <v>-</v>
          </cell>
          <cell r="BK209" t="str">
            <v>-</v>
          </cell>
          <cell r="BL209" t="str">
            <v>-</v>
          </cell>
          <cell r="BM209" t="str">
            <v>20143</v>
          </cell>
          <cell r="BN209" t="str">
            <v>21149</v>
          </cell>
          <cell r="BO209" t="str">
            <v>-</v>
          </cell>
          <cell r="BP209" t="str">
            <v>-</v>
          </cell>
          <cell r="BQ209" t="str">
            <v>-</v>
          </cell>
          <cell r="BR209" t="str">
            <v>-</v>
          </cell>
          <cell r="BS209" t="str">
            <v>-</v>
          </cell>
          <cell r="BT209" t="str">
            <v>-</v>
          </cell>
          <cell r="BU209" t="str">
            <v>-</v>
          </cell>
          <cell r="BV209" t="str">
            <v>-</v>
          </cell>
          <cell r="BW209" t="str">
            <v>30152</v>
          </cell>
          <cell r="BX209" t="str">
            <v>-</v>
          </cell>
          <cell r="BY209" t="str">
            <v>-</v>
          </cell>
          <cell r="CB209" t="str">
            <v>-</v>
          </cell>
          <cell r="CC209" t="str">
            <v>-</v>
          </cell>
          <cell r="CD209" t="str">
            <v>-</v>
          </cell>
          <cell r="CE209" t="str">
            <v>-</v>
          </cell>
          <cell r="CF209" t="str">
            <v>-</v>
          </cell>
          <cell r="CG209" t="str">
            <v>-</v>
          </cell>
          <cell r="CH209" t="str">
            <v>-</v>
          </cell>
          <cell r="CI209" t="str">
            <v>-</v>
          </cell>
          <cell r="CJ209" t="str">
            <v>-</v>
          </cell>
          <cell r="CK209" t="str">
            <v>-</v>
          </cell>
          <cell r="CL209" t="str">
            <v>-</v>
          </cell>
          <cell r="CM209" t="str">
            <v>-</v>
          </cell>
          <cell r="CN209" t="str">
            <v>-</v>
          </cell>
          <cell r="CO209" t="str">
            <v>-</v>
          </cell>
          <cell r="CP209" t="str">
            <v>-</v>
          </cell>
          <cell r="CQ209" t="str">
            <v>-</v>
          </cell>
          <cell r="CR209" t="str">
            <v>-</v>
          </cell>
          <cell r="CS209" t="str">
            <v>-</v>
          </cell>
          <cell r="CT209" t="str">
            <v>-</v>
          </cell>
          <cell r="CU209" t="str">
            <v>SAN FRANCISCO IXHUATÁN</v>
          </cell>
          <cell r="CV209" t="str">
            <v>SANTIAGO MIAHUATLÁN</v>
          </cell>
          <cell r="CW209" t="str">
            <v>-</v>
          </cell>
          <cell r="CX209" t="str">
            <v>-</v>
          </cell>
          <cell r="CY209" t="str">
            <v>-</v>
          </cell>
          <cell r="CZ209" t="str">
            <v>-</v>
          </cell>
          <cell r="DB209" t="str">
            <v>-</v>
          </cell>
          <cell r="DC209" t="str">
            <v>-</v>
          </cell>
          <cell r="DD209" t="str">
            <v>-</v>
          </cell>
          <cell r="DE209" t="str">
            <v>TAMPICO ALTO</v>
          </cell>
          <cell r="DF209" t="str">
            <v>-</v>
          </cell>
          <cell r="DG209" t="str">
            <v>-</v>
          </cell>
        </row>
        <row r="210">
          <cell r="AT210" t="str">
            <v>-</v>
          </cell>
          <cell r="AU210" t="str">
            <v>-</v>
          </cell>
          <cell r="AV210" t="str">
            <v>-</v>
          </cell>
          <cell r="AW210" t="str">
            <v>-</v>
          </cell>
          <cell r="AX210" t="str">
            <v>-</v>
          </cell>
          <cell r="AY210" t="str">
            <v>-</v>
          </cell>
          <cell r="AZ210" t="str">
            <v>-</v>
          </cell>
          <cell r="BA210" t="str">
            <v>-</v>
          </cell>
          <cell r="BB210" t="str">
            <v>-</v>
          </cell>
          <cell r="BC210" t="str">
            <v>-</v>
          </cell>
          <cell r="BD210" t="str">
            <v>-</v>
          </cell>
          <cell r="BE210" t="str">
            <v>-</v>
          </cell>
          <cell r="BF210" t="str">
            <v>-</v>
          </cell>
          <cell r="BG210" t="str">
            <v>-</v>
          </cell>
          <cell r="BH210" t="str">
            <v>-</v>
          </cell>
          <cell r="BI210" t="str">
            <v>-</v>
          </cell>
          <cell r="BJ210" t="str">
            <v>-</v>
          </cell>
          <cell r="BK210" t="str">
            <v>-</v>
          </cell>
          <cell r="BL210" t="str">
            <v>-</v>
          </cell>
          <cell r="BM210" t="str">
            <v>20144</v>
          </cell>
          <cell r="BN210" t="str">
            <v>21150</v>
          </cell>
          <cell r="BO210" t="str">
            <v>-</v>
          </cell>
          <cell r="BP210" t="str">
            <v>-</v>
          </cell>
          <cell r="BQ210" t="str">
            <v>-</v>
          </cell>
          <cell r="BR210" t="str">
            <v>-</v>
          </cell>
          <cell r="BS210" t="str">
            <v>-</v>
          </cell>
          <cell r="BT210" t="str">
            <v>-</v>
          </cell>
          <cell r="BU210" t="str">
            <v>-</v>
          </cell>
          <cell r="BV210" t="str">
            <v>-</v>
          </cell>
          <cell r="BW210" t="str">
            <v>30153</v>
          </cell>
          <cell r="BX210" t="str">
            <v>-</v>
          </cell>
          <cell r="BY210" t="str">
            <v>-</v>
          </cell>
          <cell r="CB210" t="str">
            <v>-</v>
          </cell>
          <cell r="CC210" t="str">
            <v>-</v>
          </cell>
          <cell r="CD210" t="str">
            <v>-</v>
          </cell>
          <cell r="CE210" t="str">
            <v>-</v>
          </cell>
          <cell r="CF210" t="str">
            <v>-</v>
          </cell>
          <cell r="CG210" t="str">
            <v>-</v>
          </cell>
          <cell r="CH210" t="str">
            <v>-</v>
          </cell>
          <cell r="CI210" t="str">
            <v>-</v>
          </cell>
          <cell r="CJ210" t="str">
            <v>-</v>
          </cell>
          <cell r="CK210" t="str">
            <v>-</v>
          </cell>
          <cell r="CL210" t="str">
            <v>-</v>
          </cell>
          <cell r="CM210" t="str">
            <v>-</v>
          </cell>
          <cell r="CN210" t="str">
            <v>-</v>
          </cell>
          <cell r="CO210" t="str">
            <v>-</v>
          </cell>
          <cell r="CP210" t="str">
            <v>-</v>
          </cell>
          <cell r="CQ210" t="str">
            <v>-</v>
          </cell>
          <cell r="CR210" t="str">
            <v>-</v>
          </cell>
          <cell r="CS210" t="str">
            <v>-</v>
          </cell>
          <cell r="CT210" t="str">
            <v>-</v>
          </cell>
          <cell r="CU210" t="str">
            <v>SAN FRANCISCO JALTEPETONGO</v>
          </cell>
          <cell r="CV210" t="str">
            <v>HUEHUETLÁN EL GRANDE</v>
          </cell>
          <cell r="CW210" t="str">
            <v>-</v>
          </cell>
          <cell r="CX210" t="str">
            <v>-</v>
          </cell>
          <cell r="CY210" t="str">
            <v>-</v>
          </cell>
          <cell r="CZ210" t="str">
            <v>-</v>
          </cell>
          <cell r="DB210" t="str">
            <v>-</v>
          </cell>
          <cell r="DC210" t="str">
            <v>-</v>
          </cell>
          <cell r="DD210" t="str">
            <v>-</v>
          </cell>
          <cell r="DE210" t="str">
            <v>TANCOCO</v>
          </cell>
          <cell r="DF210" t="str">
            <v>-</v>
          </cell>
          <cell r="DG210" t="str">
            <v>-</v>
          </cell>
        </row>
        <row r="211">
          <cell r="AT211" t="str">
            <v>-</v>
          </cell>
          <cell r="AU211" t="str">
            <v>-</v>
          </cell>
          <cell r="AV211" t="str">
            <v>-</v>
          </cell>
          <cell r="AW211" t="str">
            <v>-</v>
          </cell>
          <cell r="AX211" t="str">
            <v>-</v>
          </cell>
          <cell r="AY211" t="str">
            <v>-</v>
          </cell>
          <cell r="AZ211" t="str">
            <v>-</v>
          </cell>
          <cell r="BA211" t="str">
            <v>-</v>
          </cell>
          <cell r="BB211" t="str">
            <v>-</v>
          </cell>
          <cell r="BC211" t="str">
            <v>-</v>
          </cell>
          <cell r="BD211" t="str">
            <v>-</v>
          </cell>
          <cell r="BE211" t="str">
            <v>-</v>
          </cell>
          <cell r="BF211" t="str">
            <v>-</v>
          </cell>
          <cell r="BG211" t="str">
            <v>-</v>
          </cell>
          <cell r="BH211" t="str">
            <v>-</v>
          </cell>
          <cell r="BI211" t="str">
            <v>-</v>
          </cell>
          <cell r="BJ211" t="str">
            <v>-</v>
          </cell>
          <cell r="BK211" t="str">
            <v>-</v>
          </cell>
          <cell r="BL211" t="str">
            <v>-</v>
          </cell>
          <cell r="BM211" t="str">
            <v>20145</v>
          </cell>
          <cell r="BN211" t="str">
            <v>21151</v>
          </cell>
          <cell r="BO211" t="str">
            <v>-</v>
          </cell>
          <cell r="BP211" t="str">
            <v>-</v>
          </cell>
          <cell r="BQ211" t="str">
            <v>-</v>
          </cell>
          <cell r="BR211" t="str">
            <v>-</v>
          </cell>
          <cell r="BS211" t="str">
            <v>-</v>
          </cell>
          <cell r="BT211" t="str">
            <v>-</v>
          </cell>
          <cell r="BU211" t="str">
            <v>-</v>
          </cell>
          <cell r="BV211" t="str">
            <v>-</v>
          </cell>
          <cell r="BW211" t="str">
            <v>30154</v>
          </cell>
          <cell r="BX211" t="str">
            <v>-</v>
          </cell>
          <cell r="BY211" t="str">
            <v>-</v>
          </cell>
          <cell r="CB211" t="str">
            <v>-</v>
          </cell>
          <cell r="CC211" t="str">
            <v>-</v>
          </cell>
          <cell r="CD211" t="str">
            <v>-</v>
          </cell>
          <cell r="CE211" t="str">
            <v>-</v>
          </cell>
          <cell r="CF211" t="str">
            <v>-</v>
          </cell>
          <cell r="CG211" t="str">
            <v>-</v>
          </cell>
          <cell r="CH211" t="str">
            <v>-</v>
          </cell>
          <cell r="CI211" t="str">
            <v>-</v>
          </cell>
          <cell r="CJ211" t="str">
            <v>-</v>
          </cell>
          <cell r="CK211" t="str">
            <v>-</v>
          </cell>
          <cell r="CL211" t="str">
            <v>-</v>
          </cell>
          <cell r="CM211" t="str">
            <v>-</v>
          </cell>
          <cell r="CN211" t="str">
            <v>-</v>
          </cell>
          <cell r="CO211" t="str">
            <v>-</v>
          </cell>
          <cell r="CP211" t="str">
            <v>-</v>
          </cell>
          <cell r="CQ211" t="str">
            <v>-</v>
          </cell>
          <cell r="CR211" t="str">
            <v>-</v>
          </cell>
          <cell r="CS211" t="str">
            <v>-</v>
          </cell>
          <cell r="CT211" t="str">
            <v>-</v>
          </cell>
          <cell r="CU211" t="str">
            <v>SAN FRANCISCO LACHIGOLÓ</v>
          </cell>
          <cell r="CV211" t="str">
            <v>SANTO TOMÁS HUEYOTLIPAN</v>
          </cell>
          <cell r="CW211" t="str">
            <v>-</v>
          </cell>
          <cell r="CX211" t="str">
            <v>-</v>
          </cell>
          <cell r="CY211" t="str">
            <v>-</v>
          </cell>
          <cell r="CZ211" t="str">
            <v>-</v>
          </cell>
          <cell r="DB211" t="str">
            <v>-</v>
          </cell>
          <cell r="DC211" t="str">
            <v>-</v>
          </cell>
          <cell r="DD211" t="str">
            <v>-</v>
          </cell>
          <cell r="DE211" t="str">
            <v>TANTIMA</v>
          </cell>
          <cell r="DF211" t="str">
            <v>-</v>
          </cell>
          <cell r="DG211" t="str">
            <v>-</v>
          </cell>
        </row>
        <row r="212">
          <cell r="AT212" t="str">
            <v>-</v>
          </cell>
          <cell r="AU212" t="str">
            <v>-</v>
          </cell>
          <cell r="AV212" t="str">
            <v>-</v>
          </cell>
          <cell r="AW212" t="str">
            <v>-</v>
          </cell>
          <cell r="AX212" t="str">
            <v>-</v>
          </cell>
          <cell r="AY212" t="str">
            <v>-</v>
          </cell>
          <cell r="AZ212" t="str">
            <v>-</v>
          </cell>
          <cell r="BA212" t="str">
            <v>-</v>
          </cell>
          <cell r="BB212" t="str">
            <v>-</v>
          </cell>
          <cell r="BC212" t="str">
            <v>-</v>
          </cell>
          <cell r="BD212" t="str">
            <v>-</v>
          </cell>
          <cell r="BE212" t="str">
            <v>-</v>
          </cell>
          <cell r="BF212" t="str">
            <v>-</v>
          </cell>
          <cell r="BG212" t="str">
            <v>-</v>
          </cell>
          <cell r="BH212" t="str">
            <v>-</v>
          </cell>
          <cell r="BI212" t="str">
            <v>-</v>
          </cell>
          <cell r="BJ212" t="str">
            <v>-</v>
          </cell>
          <cell r="BK212" t="str">
            <v>-</v>
          </cell>
          <cell r="BL212" t="str">
            <v>-</v>
          </cell>
          <cell r="BM212" t="str">
            <v>20146</v>
          </cell>
          <cell r="BN212" t="str">
            <v>21152</v>
          </cell>
          <cell r="BO212" t="str">
            <v>-</v>
          </cell>
          <cell r="BP212" t="str">
            <v>-</v>
          </cell>
          <cell r="BQ212" t="str">
            <v>-</v>
          </cell>
          <cell r="BR212" t="str">
            <v>-</v>
          </cell>
          <cell r="BS212" t="str">
            <v>-</v>
          </cell>
          <cell r="BT212" t="str">
            <v>-</v>
          </cell>
          <cell r="BU212" t="str">
            <v>-</v>
          </cell>
          <cell r="BV212" t="str">
            <v>-</v>
          </cell>
          <cell r="BW212" t="str">
            <v>30156</v>
          </cell>
          <cell r="BX212" t="str">
            <v>-</v>
          </cell>
          <cell r="BY212" t="str">
            <v>-</v>
          </cell>
          <cell r="CB212" t="str">
            <v>-</v>
          </cell>
          <cell r="CC212" t="str">
            <v>-</v>
          </cell>
          <cell r="CD212" t="str">
            <v>-</v>
          </cell>
          <cell r="CE212" t="str">
            <v>-</v>
          </cell>
          <cell r="CF212" t="str">
            <v>-</v>
          </cell>
          <cell r="CG212" t="str">
            <v>-</v>
          </cell>
          <cell r="CH212" t="str">
            <v>-</v>
          </cell>
          <cell r="CI212" t="str">
            <v>-</v>
          </cell>
          <cell r="CJ212" t="str">
            <v>-</v>
          </cell>
          <cell r="CK212" t="str">
            <v>-</v>
          </cell>
          <cell r="CL212" t="str">
            <v>-</v>
          </cell>
          <cell r="CM212" t="str">
            <v>-</v>
          </cell>
          <cell r="CN212" t="str">
            <v>-</v>
          </cell>
          <cell r="CO212" t="str">
            <v>-</v>
          </cell>
          <cell r="CP212" t="str">
            <v>-</v>
          </cell>
          <cell r="CQ212" t="str">
            <v>-</v>
          </cell>
          <cell r="CR212" t="str">
            <v>-</v>
          </cell>
          <cell r="CS212" t="str">
            <v>-</v>
          </cell>
          <cell r="CT212" t="str">
            <v>-</v>
          </cell>
          <cell r="CU212" t="str">
            <v>SAN FRANCISCO LOGUECHE</v>
          </cell>
          <cell r="CV212" t="str">
            <v>SOLTEPEC</v>
          </cell>
          <cell r="CW212" t="str">
            <v>-</v>
          </cell>
          <cell r="CX212" t="str">
            <v>-</v>
          </cell>
          <cell r="CY212" t="str">
            <v>-</v>
          </cell>
          <cell r="CZ212" t="str">
            <v>-</v>
          </cell>
          <cell r="DB212" t="str">
            <v>-</v>
          </cell>
          <cell r="DC212" t="str">
            <v>-</v>
          </cell>
          <cell r="DD212" t="str">
            <v>-</v>
          </cell>
          <cell r="DE212" t="str">
            <v>TATATILA</v>
          </cell>
          <cell r="DF212" t="str">
            <v>-</v>
          </cell>
          <cell r="DG212" t="str">
            <v>-</v>
          </cell>
        </row>
        <row r="213">
          <cell r="AT213" t="str">
            <v>-</v>
          </cell>
          <cell r="AU213" t="str">
            <v>-</v>
          </cell>
          <cell r="AV213" t="str">
            <v>-</v>
          </cell>
          <cell r="AW213" t="str">
            <v>-</v>
          </cell>
          <cell r="AX213" t="str">
            <v>-</v>
          </cell>
          <cell r="AY213" t="str">
            <v>-</v>
          </cell>
          <cell r="AZ213" t="str">
            <v>-</v>
          </cell>
          <cell r="BA213" t="str">
            <v>-</v>
          </cell>
          <cell r="BB213" t="str">
            <v>-</v>
          </cell>
          <cell r="BC213" t="str">
            <v>-</v>
          </cell>
          <cell r="BD213" t="str">
            <v>-</v>
          </cell>
          <cell r="BE213" t="str">
            <v>-</v>
          </cell>
          <cell r="BF213" t="str">
            <v>-</v>
          </cell>
          <cell r="BG213" t="str">
            <v>-</v>
          </cell>
          <cell r="BH213" t="str">
            <v>-</v>
          </cell>
          <cell r="BI213" t="str">
            <v>-</v>
          </cell>
          <cell r="BJ213" t="str">
            <v>-</v>
          </cell>
          <cell r="BK213" t="str">
            <v>-</v>
          </cell>
          <cell r="BL213" t="str">
            <v>-</v>
          </cell>
          <cell r="BM213" t="str">
            <v>20147</v>
          </cell>
          <cell r="BN213" t="str">
            <v>21153</v>
          </cell>
          <cell r="BO213" t="str">
            <v>-</v>
          </cell>
          <cell r="BP213" t="str">
            <v>-</v>
          </cell>
          <cell r="BQ213" t="str">
            <v>-</v>
          </cell>
          <cell r="BR213" t="str">
            <v>-</v>
          </cell>
          <cell r="BS213" t="str">
            <v>-</v>
          </cell>
          <cell r="BT213" t="str">
            <v>-</v>
          </cell>
          <cell r="BU213" t="str">
            <v>-</v>
          </cell>
          <cell r="BV213" t="str">
            <v>-</v>
          </cell>
          <cell r="BW213" t="str">
            <v>30157</v>
          </cell>
          <cell r="BX213" t="str">
            <v>-</v>
          </cell>
          <cell r="BY213" t="str">
            <v>-</v>
          </cell>
          <cell r="CB213" t="str">
            <v>-</v>
          </cell>
          <cell r="CC213" t="str">
            <v>-</v>
          </cell>
          <cell r="CD213" t="str">
            <v>-</v>
          </cell>
          <cell r="CE213" t="str">
            <v>-</v>
          </cell>
          <cell r="CF213" t="str">
            <v>-</v>
          </cell>
          <cell r="CG213" t="str">
            <v>-</v>
          </cell>
          <cell r="CH213" t="str">
            <v>-</v>
          </cell>
          <cell r="CI213" t="str">
            <v>-</v>
          </cell>
          <cell r="CJ213" t="str">
            <v>-</v>
          </cell>
          <cell r="CK213" t="str">
            <v>-</v>
          </cell>
          <cell r="CL213" t="str">
            <v>-</v>
          </cell>
          <cell r="CM213" t="str">
            <v>-</v>
          </cell>
          <cell r="CN213" t="str">
            <v>-</v>
          </cell>
          <cell r="CO213" t="str">
            <v>-</v>
          </cell>
          <cell r="CP213" t="str">
            <v>-</v>
          </cell>
          <cell r="CQ213" t="str">
            <v>-</v>
          </cell>
          <cell r="CR213" t="str">
            <v>-</v>
          </cell>
          <cell r="CS213" t="str">
            <v>-</v>
          </cell>
          <cell r="CT213" t="str">
            <v>-</v>
          </cell>
          <cell r="CU213" t="str">
            <v>SAN FRANCISCO NUXAÑO</v>
          </cell>
          <cell r="CV213" t="str">
            <v>TECALI DE HERRERA</v>
          </cell>
          <cell r="CW213" t="str">
            <v>-</v>
          </cell>
          <cell r="CX213" t="str">
            <v>-</v>
          </cell>
          <cell r="CY213" t="str">
            <v>-</v>
          </cell>
          <cell r="CZ213" t="str">
            <v>-</v>
          </cell>
          <cell r="DB213" t="str">
            <v>-</v>
          </cell>
          <cell r="DC213" t="str">
            <v>-</v>
          </cell>
          <cell r="DD213" t="str">
            <v>-</v>
          </cell>
          <cell r="DE213" t="str">
            <v>CASTILLO DE TEAYO</v>
          </cell>
          <cell r="DF213" t="str">
            <v>-</v>
          </cell>
          <cell r="DG213" t="str">
            <v>-</v>
          </cell>
        </row>
        <row r="214">
          <cell r="AT214" t="str">
            <v>-</v>
          </cell>
          <cell r="AU214" t="str">
            <v>-</v>
          </cell>
          <cell r="AV214" t="str">
            <v>-</v>
          </cell>
          <cell r="AW214" t="str">
            <v>-</v>
          </cell>
          <cell r="AX214" t="str">
            <v>-</v>
          </cell>
          <cell r="AY214" t="str">
            <v>-</v>
          </cell>
          <cell r="AZ214" t="str">
            <v>-</v>
          </cell>
          <cell r="BA214" t="str">
            <v>-</v>
          </cell>
          <cell r="BB214" t="str">
            <v>-</v>
          </cell>
          <cell r="BC214" t="str">
            <v>-</v>
          </cell>
          <cell r="BD214" t="str">
            <v>-</v>
          </cell>
          <cell r="BE214" t="str">
            <v>-</v>
          </cell>
          <cell r="BF214" t="str">
            <v>-</v>
          </cell>
          <cell r="BG214" t="str">
            <v>-</v>
          </cell>
          <cell r="BH214" t="str">
            <v>-</v>
          </cell>
          <cell r="BI214" t="str">
            <v>-</v>
          </cell>
          <cell r="BJ214" t="str">
            <v>-</v>
          </cell>
          <cell r="BK214" t="str">
            <v>-</v>
          </cell>
          <cell r="BL214" t="str">
            <v>-</v>
          </cell>
          <cell r="BM214" t="str">
            <v>20148</v>
          </cell>
          <cell r="BN214" t="str">
            <v>21155</v>
          </cell>
          <cell r="BO214" t="str">
            <v>-</v>
          </cell>
          <cell r="BP214" t="str">
            <v>-</v>
          </cell>
          <cell r="BQ214" t="str">
            <v>-</v>
          </cell>
          <cell r="BR214" t="str">
            <v>-</v>
          </cell>
          <cell r="BS214" t="str">
            <v>-</v>
          </cell>
          <cell r="BT214" t="str">
            <v>-</v>
          </cell>
          <cell r="BU214" t="str">
            <v>-</v>
          </cell>
          <cell r="BV214" t="str">
            <v>-</v>
          </cell>
          <cell r="BW214" t="str">
            <v>30158</v>
          </cell>
          <cell r="BX214" t="str">
            <v>-</v>
          </cell>
          <cell r="BY214" t="str">
            <v>-</v>
          </cell>
          <cell r="CB214" t="str">
            <v>-</v>
          </cell>
          <cell r="CC214" t="str">
            <v>-</v>
          </cell>
          <cell r="CD214" t="str">
            <v>-</v>
          </cell>
          <cell r="CE214" t="str">
            <v>-</v>
          </cell>
          <cell r="CF214" t="str">
            <v>-</v>
          </cell>
          <cell r="CG214" t="str">
            <v>-</v>
          </cell>
          <cell r="CH214" t="str">
            <v>-</v>
          </cell>
          <cell r="CI214" t="str">
            <v>-</v>
          </cell>
          <cell r="CJ214" t="str">
            <v>-</v>
          </cell>
          <cell r="CK214" t="str">
            <v>-</v>
          </cell>
          <cell r="CL214" t="str">
            <v>-</v>
          </cell>
          <cell r="CM214" t="str">
            <v>-</v>
          </cell>
          <cell r="CN214" t="str">
            <v>-</v>
          </cell>
          <cell r="CO214" t="str">
            <v>-</v>
          </cell>
          <cell r="CP214" t="str">
            <v>-</v>
          </cell>
          <cell r="CQ214" t="str">
            <v>-</v>
          </cell>
          <cell r="CR214" t="str">
            <v>-</v>
          </cell>
          <cell r="CS214" t="str">
            <v>-</v>
          </cell>
          <cell r="CT214" t="str">
            <v>-</v>
          </cell>
          <cell r="CU214" t="str">
            <v>SAN FRANCISCO OZOLOTEPEC</v>
          </cell>
          <cell r="CV214" t="str">
            <v>TECOMATLÁN</v>
          </cell>
          <cell r="CW214" t="str">
            <v>-</v>
          </cell>
          <cell r="CX214" t="str">
            <v>-</v>
          </cell>
          <cell r="CY214" t="str">
            <v>-</v>
          </cell>
          <cell r="CZ214" t="str">
            <v>-</v>
          </cell>
          <cell r="DB214" t="str">
            <v>-</v>
          </cell>
          <cell r="DC214" t="str">
            <v>-</v>
          </cell>
          <cell r="DD214" t="str">
            <v>-</v>
          </cell>
          <cell r="DE214" t="str">
            <v>TECOLUTLA</v>
          </cell>
          <cell r="DF214" t="str">
            <v>-</v>
          </cell>
          <cell r="DG214" t="str">
            <v>-</v>
          </cell>
        </row>
        <row r="215">
          <cell r="AT215" t="str">
            <v>-</v>
          </cell>
          <cell r="AU215" t="str">
            <v>-</v>
          </cell>
          <cell r="AV215" t="str">
            <v>-</v>
          </cell>
          <cell r="AW215" t="str">
            <v>-</v>
          </cell>
          <cell r="AX215" t="str">
            <v>-</v>
          </cell>
          <cell r="AY215" t="str">
            <v>-</v>
          </cell>
          <cell r="AZ215" t="str">
            <v>-</v>
          </cell>
          <cell r="BA215" t="str">
            <v>-</v>
          </cell>
          <cell r="BB215" t="str">
            <v>-</v>
          </cell>
          <cell r="BC215" t="str">
            <v>-</v>
          </cell>
          <cell r="BD215" t="str">
            <v>-</v>
          </cell>
          <cell r="BE215" t="str">
            <v>-</v>
          </cell>
          <cell r="BF215" t="str">
            <v>-</v>
          </cell>
          <cell r="BG215" t="str">
            <v>-</v>
          </cell>
          <cell r="BH215" t="str">
            <v>-</v>
          </cell>
          <cell r="BI215" t="str">
            <v>-</v>
          </cell>
          <cell r="BJ215" t="str">
            <v>-</v>
          </cell>
          <cell r="BK215" t="str">
            <v>-</v>
          </cell>
          <cell r="BL215" t="str">
            <v>-</v>
          </cell>
          <cell r="BM215" t="str">
            <v>20149</v>
          </cell>
          <cell r="BN215" t="str">
            <v>21157</v>
          </cell>
          <cell r="BO215" t="str">
            <v>-</v>
          </cell>
          <cell r="BP215" t="str">
            <v>-</v>
          </cell>
          <cell r="BQ215" t="str">
            <v>-</v>
          </cell>
          <cell r="BR215" t="str">
            <v>-</v>
          </cell>
          <cell r="BS215" t="str">
            <v>-</v>
          </cell>
          <cell r="BT215" t="str">
            <v>-</v>
          </cell>
          <cell r="BU215" t="str">
            <v>-</v>
          </cell>
          <cell r="BV215" t="str">
            <v>-</v>
          </cell>
          <cell r="BW215" t="str">
            <v>30159</v>
          </cell>
          <cell r="BX215" t="str">
            <v>-</v>
          </cell>
          <cell r="BY215" t="str">
            <v>-</v>
          </cell>
          <cell r="CB215" t="str">
            <v>-</v>
          </cell>
          <cell r="CC215" t="str">
            <v>-</v>
          </cell>
          <cell r="CD215" t="str">
            <v>-</v>
          </cell>
          <cell r="CE215" t="str">
            <v>-</v>
          </cell>
          <cell r="CF215" t="str">
            <v>-</v>
          </cell>
          <cell r="CG215" t="str">
            <v>-</v>
          </cell>
          <cell r="CH215" t="str">
            <v>-</v>
          </cell>
          <cell r="CI215" t="str">
            <v>-</v>
          </cell>
          <cell r="CJ215" t="str">
            <v>-</v>
          </cell>
          <cell r="CK215" t="str">
            <v>-</v>
          </cell>
          <cell r="CL215" t="str">
            <v>-</v>
          </cell>
          <cell r="CM215" t="str">
            <v>-</v>
          </cell>
          <cell r="CN215" t="str">
            <v>-</v>
          </cell>
          <cell r="CO215" t="str">
            <v>-</v>
          </cell>
          <cell r="CP215" t="str">
            <v>-</v>
          </cell>
          <cell r="CQ215" t="str">
            <v>-</v>
          </cell>
          <cell r="CR215" t="str">
            <v>-</v>
          </cell>
          <cell r="CS215" t="str">
            <v>-</v>
          </cell>
          <cell r="CT215" t="str">
            <v>-</v>
          </cell>
          <cell r="CU215" t="str">
            <v>SAN FRANCISCO SOLA</v>
          </cell>
          <cell r="CV215" t="str">
            <v>TEHUITZINGO</v>
          </cell>
          <cell r="CW215" t="str">
            <v>-</v>
          </cell>
          <cell r="CX215" t="str">
            <v>-</v>
          </cell>
          <cell r="CY215" t="str">
            <v>-</v>
          </cell>
          <cell r="CZ215" t="str">
            <v>-</v>
          </cell>
          <cell r="DB215" t="str">
            <v>-</v>
          </cell>
          <cell r="DC215" t="str">
            <v>-</v>
          </cell>
          <cell r="DD215" t="str">
            <v>-</v>
          </cell>
          <cell r="DE215" t="str">
            <v>TEHUIPANGO</v>
          </cell>
          <cell r="DF215" t="str">
            <v>-</v>
          </cell>
          <cell r="DG215" t="str">
            <v>-</v>
          </cell>
        </row>
        <row r="216">
          <cell r="AT216" t="str">
            <v>-</v>
          </cell>
          <cell r="AU216" t="str">
            <v>-</v>
          </cell>
          <cell r="AV216" t="str">
            <v>-</v>
          </cell>
          <cell r="AW216" t="str">
            <v>-</v>
          </cell>
          <cell r="AX216" t="str">
            <v>-</v>
          </cell>
          <cell r="AY216" t="str">
            <v>-</v>
          </cell>
          <cell r="AZ216" t="str">
            <v>-</v>
          </cell>
          <cell r="BA216" t="str">
            <v>-</v>
          </cell>
          <cell r="BB216" t="str">
            <v>-</v>
          </cell>
          <cell r="BC216" t="str">
            <v>-</v>
          </cell>
          <cell r="BD216" t="str">
            <v>-</v>
          </cell>
          <cell r="BE216" t="str">
            <v>-</v>
          </cell>
          <cell r="BF216" t="str">
            <v>-</v>
          </cell>
          <cell r="BG216" t="str">
            <v>-</v>
          </cell>
          <cell r="BH216" t="str">
            <v>-</v>
          </cell>
          <cell r="BI216" t="str">
            <v>-</v>
          </cell>
          <cell r="BJ216" t="str">
            <v>-</v>
          </cell>
          <cell r="BK216" t="str">
            <v>-</v>
          </cell>
          <cell r="BL216" t="str">
            <v>-</v>
          </cell>
          <cell r="BM216" t="str">
            <v>20150</v>
          </cell>
          <cell r="BN216" t="str">
            <v>21158</v>
          </cell>
          <cell r="BO216" t="str">
            <v>-</v>
          </cell>
          <cell r="BP216" t="str">
            <v>-</v>
          </cell>
          <cell r="BQ216" t="str">
            <v>-</v>
          </cell>
          <cell r="BR216" t="str">
            <v>-</v>
          </cell>
          <cell r="BS216" t="str">
            <v>-</v>
          </cell>
          <cell r="BT216" t="str">
            <v>-</v>
          </cell>
          <cell r="BU216" t="str">
            <v>-</v>
          </cell>
          <cell r="BV216" t="str">
            <v>-</v>
          </cell>
          <cell r="BW216" t="str">
            <v>30161</v>
          </cell>
          <cell r="BX216" t="str">
            <v>-</v>
          </cell>
          <cell r="BY216" t="str">
            <v>-</v>
          </cell>
          <cell r="CB216" t="str">
            <v>-</v>
          </cell>
          <cell r="CC216" t="str">
            <v>-</v>
          </cell>
          <cell r="CD216" t="str">
            <v>-</v>
          </cell>
          <cell r="CE216" t="str">
            <v>-</v>
          </cell>
          <cell r="CF216" t="str">
            <v>-</v>
          </cell>
          <cell r="CG216" t="str">
            <v>-</v>
          </cell>
          <cell r="CH216" t="str">
            <v>-</v>
          </cell>
          <cell r="CI216" t="str">
            <v>-</v>
          </cell>
          <cell r="CJ216" t="str">
            <v>-</v>
          </cell>
          <cell r="CK216" t="str">
            <v>-</v>
          </cell>
          <cell r="CL216" t="str">
            <v>-</v>
          </cell>
          <cell r="CM216" t="str">
            <v>-</v>
          </cell>
          <cell r="CN216" t="str">
            <v>-</v>
          </cell>
          <cell r="CO216" t="str">
            <v>-</v>
          </cell>
          <cell r="CP216" t="str">
            <v>-</v>
          </cell>
          <cell r="CQ216" t="str">
            <v>-</v>
          </cell>
          <cell r="CR216" t="str">
            <v>-</v>
          </cell>
          <cell r="CS216" t="str">
            <v>-</v>
          </cell>
          <cell r="CT216" t="str">
            <v>-</v>
          </cell>
          <cell r="CU216" t="str">
            <v>SAN FRANCISCO TELIXTLAHUACA</v>
          </cell>
          <cell r="CV216" t="str">
            <v>TENAMPULCO</v>
          </cell>
          <cell r="CW216" t="str">
            <v>-</v>
          </cell>
          <cell r="CX216" t="str">
            <v>-</v>
          </cell>
          <cell r="CY216" t="str">
            <v>-</v>
          </cell>
          <cell r="CZ216" t="str">
            <v>-</v>
          </cell>
          <cell r="DB216" t="str">
            <v>-</v>
          </cell>
          <cell r="DC216" t="str">
            <v>-</v>
          </cell>
          <cell r="DD216" t="str">
            <v>-</v>
          </cell>
          <cell r="DE216" t="str">
            <v>TEMPOAL</v>
          </cell>
          <cell r="DF216" t="str">
            <v>-</v>
          </cell>
          <cell r="DG216" t="str">
            <v>-</v>
          </cell>
        </row>
        <row r="217">
          <cell r="AT217" t="str">
            <v>-</v>
          </cell>
          <cell r="AU217" t="str">
            <v>-</v>
          </cell>
          <cell r="AV217" t="str">
            <v>-</v>
          </cell>
          <cell r="AW217" t="str">
            <v>-</v>
          </cell>
          <cell r="AX217" t="str">
            <v>-</v>
          </cell>
          <cell r="AY217" t="str">
            <v>-</v>
          </cell>
          <cell r="AZ217" t="str">
            <v>-</v>
          </cell>
          <cell r="BA217" t="str">
            <v>-</v>
          </cell>
          <cell r="BB217" t="str">
            <v>-</v>
          </cell>
          <cell r="BC217" t="str">
            <v>-</v>
          </cell>
          <cell r="BD217" t="str">
            <v>-</v>
          </cell>
          <cell r="BE217" t="str">
            <v>-</v>
          </cell>
          <cell r="BF217" t="str">
            <v>-</v>
          </cell>
          <cell r="BG217" t="str">
            <v>-</v>
          </cell>
          <cell r="BH217" t="str">
            <v>-</v>
          </cell>
          <cell r="BI217" t="str">
            <v>-</v>
          </cell>
          <cell r="BJ217" t="str">
            <v>-</v>
          </cell>
          <cell r="BK217" t="str">
            <v>-</v>
          </cell>
          <cell r="BL217" t="str">
            <v>-</v>
          </cell>
          <cell r="BM217" t="str">
            <v>20151</v>
          </cell>
          <cell r="BN217" t="str">
            <v>21159</v>
          </cell>
          <cell r="BO217" t="str">
            <v>-</v>
          </cell>
          <cell r="BP217" t="str">
            <v>-</v>
          </cell>
          <cell r="BQ217" t="str">
            <v>-</v>
          </cell>
          <cell r="BR217" t="str">
            <v>-</v>
          </cell>
          <cell r="BS217" t="str">
            <v>-</v>
          </cell>
          <cell r="BT217" t="str">
            <v>-</v>
          </cell>
          <cell r="BU217" t="str">
            <v>-</v>
          </cell>
          <cell r="BV217" t="str">
            <v>-</v>
          </cell>
          <cell r="BW217" t="str">
            <v>30162</v>
          </cell>
          <cell r="BX217" t="str">
            <v>-</v>
          </cell>
          <cell r="BY217" t="str">
            <v>-</v>
          </cell>
          <cell r="CB217" t="str">
            <v>-</v>
          </cell>
          <cell r="CC217" t="str">
            <v>-</v>
          </cell>
          <cell r="CD217" t="str">
            <v>-</v>
          </cell>
          <cell r="CE217" t="str">
            <v>-</v>
          </cell>
          <cell r="CF217" t="str">
            <v>-</v>
          </cell>
          <cell r="CG217" t="str">
            <v>-</v>
          </cell>
          <cell r="CH217" t="str">
            <v>-</v>
          </cell>
          <cell r="CI217" t="str">
            <v>-</v>
          </cell>
          <cell r="CJ217" t="str">
            <v>-</v>
          </cell>
          <cell r="CK217" t="str">
            <v>-</v>
          </cell>
          <cell r="CL217" t="str">
            <v>-</v>
          </cell>
          <cell r="CM217" t="str">
            <v>-</v>
          </cell>
          <cell r="CN217" t="str">
            <v>-</v>
          </cell>
          <cell r="CO217" t="str">
            <v>-</v>
          </cell>
          <cell r="CP217" t="str">
            <v>-</v>
          </cell>
          <cell r="CQ217" t="str">
            <v>-</v>
          </cell>
          <cell r="CR217" t="str">
            <v>-</v>
          </cell>
          <cell r="CS217" t="str">
            <v>-</v>
          </cell>
          <cell r="CT217" t="str">
            <v>-</v>
          </cell>
          <cell r="CU217" t="str">
            <v>SAN FRANCISCO TEOPAN</v>
          </cell>
          <cell r="CV217" t="str">
            <v>TEOPANTLÁN</v>
          </cell>
          <cell r="CW217" t="str">
            <v>-</v>
          </cell>
          <cell r="CX217" t="str">
            <v>-</v>
          </cell>
          <cell r="CY217" t="str">
            <v>-</v>
          </cell>
          <cell r="CZ217" t="str">
            <v>-</v>
          </cell>
          <cell r="DB217" t="str">
            <v>-</v>
          </cell>
          <cell r="DC217" t="str">
            <v>-</v>
          </cell>
          <cell r="DD217" t="str">
            <v>-</v>
          </cell>
          <cell r="DE217" t="str">
            <v>TENAMPA</v>
          </cell>
          <cell r="DF217" t="str">
            <v>-</v>
          </cell>
          <cell r="DG217" t="str">
            <v>-</v>
          </cell>
        </row>
        <row r="218">
          <cell r="AT218" t="str">
            <v>-</v>
          </cell>
          <cell r="AU218" t="str">
            <v>-</v>
          </cell>
          <cell r="AV218" t="str">
            <v>-</v>
          </cell>
          <cell r="AW218" t="str">
            <v>-</v>
          </cell>
          <cell r="AX218" t="str">
            <v>-</v>
          </cell>
          <cell r="AY218" t="str">
            <v>-</v>
          </cell>
          <cell r="AZ218" t="str">
            <v>-</v>
          </cell>
          <cell r="BA218" t="str">
            <v>-</v>
          </cell>
          <cell r="BB218" t="str">
            <v>-</v>
          </cell>
          <cell r="BC218" t="str">
            <v>-</v>
          </cell>
          <cell r="BD218" t="str">
            <v>-</v>
          </cell>
          <cell r="BE218" t="str">
            <v>-</v>
          </cell>
          <cell r="BF218" t="str">
            <v>-</v>
          </cell>
          <cell r="BG218" t="str">
            <v>-</v>
          </cell>
          <cell r="BH218" t="str">
            <v>-</v>
          </cell>
          <cell r="BI218" t="str">
            <v>-</v>
          </cell>
          <cell r="BJ218" t="str">
            <v>-</v>
          </cell>
          <cell r="BK218" t="str">
            <v>-</v>
          </cell>
          <cell r="BL218" t="str">
            <v>-</v>
          </cell>
          <cell r="BM218" t="str">
            <v>20152</v>
          </cell>
          <cell r="BN218" t="str">
            <v>21160</v>
          </cell>
          <cell r="BO218" t="str">
            <v>-</v>
          </cell>
          <cell r="BP218" t="str">
            <v>-</v>
          </cell>
          <cell r="BQ218" t="str">
            <v>-</v>
          </cell>
          <cell r="BR218" t="str">
            <v>-</v>
          </cell>
          <cell r="BS218" t="str">
            <v>-</v>
          </cell>
          <cell r="BT218" t="str">
            <v>-</v>
          </cell>
          <cell r="BU218" t="str">
            <v>-</v>
          </cell>
          <cell r="BV218" t="str">
            <v>-</v>
          </cell>
          <cell r="BW218" t="str">
            <v>30163</v>
          </cell>
          <cell r="BX218" t="str">
            <v>-</v>
          </cell>
          <cell r="BY218" t="str">
            <v>-</v>
          </cell>
          <cell r="CB218" t="str">
            <v>-</v>
          </cell>
          <cell r="CC218" t="str">
            <v>-</v>
          </cell>
          <cell r="CD218" t="str">
            <v>-</v>
          </cell>
          <cell r="CE218" t="str">
            <v>-</v>
          </cell>
          <cell r="CF218" t="str">
            <v>-</v>
          </cell>
          <cell r="CG218" t="str">
            <v>-</v>
          </cell>
          <cell r="CH218" t="str">
            <v>-</v>
          </cell>
          <cell r="CI218" t="str">
            <v>-</v>
          </cell>
          <cell r="CJ218" t="str">
            <v>-</v>
          </cell>
          <cell r="CK218" t="str">
            <v>-</v>
          </cell>
          <cell r="CL218" t="str">
            <v>-</v>
          </cell>
          <cell r="CM218" t="str">
            <v>-</v>
          </cell>
          <cell r="CN218" t="str">
            <v>-</v>
          </cell>
          <cell r="CO218" t="str">
            <v>-</v>
          </cell>
          <cell r="CP218" t="str">
            <v>-</v>
          </cell>
          <cell r="CQ218" t="str">
            <v>-</v>
          </cell>
          <cell r="CR218" t="str">
            <v>-</v>
          </cell>
          <cell r="CS218" t="str">
            <v>-</v>
          </cell>
          <cell r="CT218" t="str">
            <v>-</v>
          </cell>
          <cell r="CU218" t="str">
            <v>SAN FRANCISCO TLAPANCINGO</v>
          </cell>
          <cell r="CV218" t="str">
            <v>TEOTLALCO</v>
          </cell>
          <cell r="CW218" t="str">
            <v>-</v>
          </cell>
          <cell r="CX218" t="str">
            <v>-</v>
          </cell>
          <cell r="CY218" t="str">
            <v>-</v>
          </cell>
          <cell r="CZ218" t="str">
            <v>-</v>
          </cell>
          <cell r="DB218" t="str">
            <v>-</v>
          </cell>
          <cell r="DC218" t="str">
            <v>-</v>
          </cell>
          <cell r="DD218" t="str">
            <v>-</v>
          </cell>
          <cell r="DE218" t="str">
            <v>TENOCHTITLÁN</v>
          </cell>
          <cell r="DF218" t="str">
            <v>-</v>
          </cell>
          <cell r="DG218" t="str">
            <v>-</v>
          </cell>
        </row>
        <row r="219">
          <cell r="AT219" t="str">
            <v>-</v>
          </cell>
          <cell r="AU219" t="str">
            <v>-</v>
          </cell>
          <cell r="AV219" t="str">
            <v>-</v>
          </cell>
          <cell r="AW219" t="str">
            <v>-</v>
          </cell>
          <cell r="AX219" t="str">
            <v>-</v>
          </cell>
          <cell r="AY219" t="str">
            <v>-</v>
          </cell>
          <cell r="AZ219" t="str">
            <v>-</v>
          </cell>
          <cell r="BA219" t="str">
            <v>-</v>
          </cell>
          <cell r="BB219" t="str">
            <v>-</v>
          </cell>
          <cell r="BC219" t="str">
            <v>-</v>
          </cell>
          <cell r="BD219" t="str">
            <v>-</v>
          </cell>
          <cell r="BE219" t="str">
            <v>-</v>
          </cell>
          <cell r="BF219" t="str">
            <v>-</v>
          </cell>
          <cell r="BG219" t="str">
            <v>-</v>
          </cell>
          <cell r="BH219" t="str">
            <v>-</v>
          </cell>
          <cell r="BI219" t="str">
            <v>-</v>
          </cell>
          <cell r="BJ219" t="str">
            <v>-</v>
          </cell>
          <cell r="BK219" t="str">
            <v>-</v>
          </cell>
          <cell r="BL219" t="str">
            <v>-</v>
          </cell>
          <cell r="BM219" t="str">
            <v>20153</v>
          </cell>
          <cell r="BN219" t="str">
            <v>21161</v>
          </cell>
          <cell r="BO219" t="str">
            <v>-</v>
          </cell>
          <cell r="BP219" t="str">
            <v>-</v>
          </cell>
          <cell r="BQ219" t="str">
            <v>-</v>
          </cell>
          <cell r="BR219" t="str">
            <v>-</v>
          </cell>
          <cell r="BS219" t="str">
            <v>-</v>
          </cell>
          <cell r="BT219" t="str">
            <v>-</v>
          </cell>
          <cell r="BU219" t="str">
            <v>-</v>
          </cell>
          <cell r="BV219" t="str">
            <v>-</v>
          </cell>
          <cell r="BW219" t="str">
            <v>30164</v>
          </cell>
          <cell r="BX219" t="str">
            <v>-</v>
          </cell>
          <cell r="BY219" t="str">
            <v>-</v>
          </cell>
          <cell r="CB219" t="str">
            <v>-</v>
          </cell>
          <cell r="CC219" t="str">
            <v>-</v>
          </cell>
          <cell r="CD219" t="str">
            <v>-</v>
          </cell>
          <cell r="CE219" t="str">
            <v>-</v>
          </cell>
          <cell r="CF219" t="str">
            <v>-</v>
          </cell>
          <cell r="CG219" t="str">
            <v>-</v>
          </cell>
          <cell r="CH219" t="str">
            <v>-</v>
          </cell>
          <cell r="CI219" t="str">
            <v>-</v>
          </cell>
          <cell r="CJ219" t="str">
            <v>-</v>
          </cell>
          <cell r="CK219" t="str">
            <v>-</v>
          </cell>
          <cell r="CL219" t="str">
            <v>-</v>
          </cell>
          <cell r="CM219" t="str">
            <v>-</v>
          </cell>
          <cell r="CN219" t="str">
            <v>-</v>
          </cell>
          <cell r="CO219" t="str">
            <v>-</v>
          </cell>
          <cell r="CP219" t="str">
            <v>-</v>
          </cell>
          <cell r="CQ219" t="str">
            <v>-</v>
          </cell>
          <cell r="CR219" t="str">
            <v>-</v>
          </cell>
          <cell r="CS219" t="str">
            <v>-</v>
          </cell>
          <cell r="CT219" t="str">
            <v>-</v>
          </cell>
          <cell r="CU219" t="str">
            <v>SAN GABRIEL MIXTEPEC</v>
          </cell>
          <cell r="CV219" t="str">
            <v>TEPANCO DE LÓPEZ</v>
          </cell>
          <cell r="CW219" t="str">
            <v>-</v>
          </cell>
          <cell r="CX219" t="str">
            <v>-</v>
          </cell>
          <cell r="CY219" t="str">
            <v>-</v>
          </cell>
          <cell r="CZ219" t="str">
            <v>-</v>
          </cell>
          <cell r="DB219" t="str">
            <v>-</v>
          </cell>
          <cell r="DC219" t="str">
            <v>-</v>
          </cell>
          <cell r="DD219" t="str">
            <v>-</v>
          </cell>
          <cell r="DE219" t="str">
            <v>TEOCELO</v>
          </cell>
          <cell r="DF219" t="str">
            <v>-</v>
          </cell>
          <cell r="DG219" t="str">
            <v>-</v>
          </cell>
        </row>
        <row r="220">
          <cell r="AT220" t="str">
            <v>-</v>
          </cell>
          <cell r="AU220" t="str">
            <v>-</v>
          </cell>
          <cell r="AV220" t="str">
            <v>-</v>
          </cell>
          <cell r="AW220" t="str">
            <v>-</v>
          </cell>
          <cell r="AX220" t="str">
            <v>-</v>
          </cell>
          <cell r="AY220" t="str">
            <v>-</v>
          </cell>
          <cell r="AZ220" t="str">
            <v>-</v>
          </cell>
          <cell r="BA220" t="str">
            <v>-</v>
          </cell>
          <cell r="BB220" t="str">
            <v>-</v>
          </cell>
          <cell r="BC220" t="str">
            <v>-</v>
          </cell>
          <cell r="BD220" t="str">
            <v>-</v>
          </cell>
          <cell r="BE220" t="str">
            <v>-</v>
          </cell>
          <cell r="BF220" t="str">
            <v>-</v>
          </cell>
          <cell r="BG220" t="str">
            <v>-</v>
          </cell>
          <cell r="BH220" t="str">
            <v>-</v>
          </cell>
          <cell r="BI220" t="str">
            <v>-</v>
          </cell>
          <cell r="BJ220" t="str">
            <v>-</v>
          </cell>
          <cell r="BK220" t="str">
            <v>-</v>
          </cell>
          <cell r="BL220" t="str">
            <v>-</v>
          </cell>
          <cell r="BM220" t="str">
            <v>20154</v>
          </cell>
          <cell r="BN220" t="str">
            <v>21162</v>
          </cell>
          <cell r="BO220" t="str">
            <v>-</v>
          </cell>
          <cell r="BP220" t="str">
            <v>-</v>
          </cell>
          <cell r="BQ220" t="str">
            <v>-</v>
          </cell>
          <cell r="BR220" t="str">
            <v>-</v>
          </cell>
          <cell r="BS220" t="str">
            <v>-</v>
          </cell>
          <cell r="BT220" t="str">
            <v>-</v>
          </cell>
          <cell r="BU220" t="str">
            <v>-</v>
          </cell>
          <cell r="BV220" t="str">
            <v>-</v>
          </cell>
          <cell r="BW220" t="str">
            <v>30165</v>
          </cell>
          <cell r="BX220" t="str">
            <v>-</v>
          </cell>
          <cell r="BY220" t="str">
            <v>-</v>
          </cell>
          <cell r="CB220" t="str">
            <v>-</v>
          </cell>
          <cell r="CC220" t="str">
            <v>-</v>
          </cell>
          <cell r="CD220" t="str">
            <v>-</v>
          </cell>
          <cell r="CE220" t="str">
            <v>-</v>
          </cell>
          <cell r="CF220" t="str">
            <v>-</v>
          </cell>
          <cell r="CG220" t="str">
            <v>-</v>
          </cell>
          <cell r="CH220" t="str">
            <v>-</v>
          </cell>
          <cell r="CI220" t="str">
            <v>-</v>
          </cell>
          <cell r="CJ220" t="str">
            <v>-</v>
          </cell>
          <cell r="CK220" t="str">
            <v>-</v>
          </cell>
          <cell r="CL220" t="str">
            <v>-</v>
          </cell>
          <cell r="CM220" t="str">
            <v>-</v>
          </cell>
          <cell r="CN220" t="str">
            <v>-</v>
          </cell>
          <cell r="CO220" t="str">
            <v>-</v>
          </cell>
          <cell r="CP220" t="str">
            <v>-</v>
          </cell>
          <cell r="CQ220" t="str">
            <v>-</v>
          </cell>
          <cell r="CR220" t="str">
            <v>-</v>
          </cell>
          <cell r="CS220" t="str">
            <v>-</v>
          </cell>
          <cell r="CT220" t="str">
            <v>-</v>
          </cell>
          <cell r="CU220" t="str">
            <v>SAN ILDEFONSO AMATLÁN</v>
          </cell>
          <cell r="CV220" t="str">
            <v>TEPANGO DE RODRÍGUEZ</v>
          </cell>
          <cell r="CW220" t="str">
            <v>-</v>
          </cell>
          <cell r="CX220" t="str">
            <v>-</v>
          </cell>
          <cell r="CY220" t="str">
            <v>-</v>
          </cell>
          <cell r="CZ220" t="str">
            <v>-</v>
          </cell>
          <cell r="DB220" t="str">
            <v>-</v>
          </cell>
          <cell r="DC220" t="str">
            <v>-</v>
          </cell>
          <cell r="DD220" t="str">
            <v>-</v>
          </cell>
          <cell r="DE220" t="str">
            <v>TEPATLAXCO</v>
          </cell>
          <cell r="DF220" t="str">
            <v>-</v>
          </cell>
          <cell r="DG220" t="str">
            <v>-</v>
          </cell>
        </row>
        <row r="221">
          <cell r="AT221" t="str">
            <v>-</v>
          </cell>
          <cell r="AU221" t="str">
            <v>-</v>
          </cell>
          <cell r="AV221" t="str">
            <v>-</v>
          </cell>
          <cell r="AW221" t="str">
            <v>-</v>
          </cell>
          <cell r="AX221" t="str">
            <v>-</v>
          </cell>
          <cell r="AY221" t="str">
            <v>-</v>
          </cell>
          <cell r="AZ221" t="str">
            <v>-</v>
          </cell>
          <cell r="BA221" t="str">
            <v>-</v>
          </cell>
          <cell r="BB221" t="str">
            <v>-</v>
          </cell>
          <cell r="BC221" t="str">
            <v>-</v>
          </cell>
          <cell r="BD221" t="str">
            <v>-</v>
          </cell>
          <cell r="BE221" t="str">
            <v>-</v>
          </cell>
          <cell r="BF221" t="str">
            <v>-</v>
          </cell>
          <cell r="BG221" t="str">
            <v>-</v>
          </cell>
          <cell r="BH221" t="str">
            <v>-</v>
          </cell>
          <cell r="BI221" t="str">
            <v>-</v>
          </cell>
          <cell r="BJ221" t="str">
            <v>-</v>
          </cell>
          <cell r="BK221" t="str">
            <v>-</v>
          </cell>
          <cell r="BL221" t="str">
            <v>-</v>
          </cell>
          <cell r="BM221" t="str">
            <v>20155</v>
          </cell>
          <cell r="BN221" t="str">
            <v>21163</v>
          </cell>
          <cell r="BO221" t="str">
            <v>-</v>
          </cell>
          <cell r="BP221" t="str">
            <v>-</v>
          </cell>
          <cell r="BQ221" t="str">
            <v>-</v>
          </cell>
          <cell r="BR221" t="str">
            <v>-</v>
          </cell>
          <cell r="BS221" t="str">
            <v>-</v>
          </cell>
          <cell r="BT221" t="str">
            <v>-</v>
          </cell>
          <cell r="BU221" t="str">
            <v>-</v>
          </cell>
          <cell r="BV221" t="str">
            <v>-</v>
          </cell>
          <cell r="BW221" t="str">
            <v>30166</v>
          </cell>
          <cell r="BX221" t="str">
            <v>-</v>
          </cell>
          <cell r="BY221" t="str">
            <v>-</v>
          </cell>
          <cell r="CB221" t="str">
            <v>-</v>
          </cell>
          <cell r="CC221" t="str">
            <v>-</v>
          </cell>
          <cell r="CD221" t="str">
            <v>-</v>
          </cell>
          <cell r="CE221" t="str">
            <v>-</v>
          </cell>
          <cell r="CF221" t="str">
            <v>-</v>
          </cell>
          <cell r="CG221" t="str">
            <v>-</v>
          </cell>
          <cell r="CH221" t="str">
            <v>-</v>
          </cell>
          <cell r="CI221" t="str">
            <v>-</v>
          </cell>
          <cell r="CJ221" t="str">
            <v>-</v>
          </cell>
          <cell r="CK221" t="str">
            <v>-</v>
          </cell>
          <cell r="CL221" t="str">
            <v>-</v>
          </cell>
          <cell r="CM221" t="str">
            <v>-</v>
          </cell>
          <cell r="CN221" t="str">
            <v>-</v>
          </cell>
          <cell r="CO221" t="str">
            <v>-</v>
          </cell>
          <cell r="CP221" t="str">
            <v>-</v>
          </cell>
          <cell r="CQ221" t="str">
            <v>-</v>
          </cell>
          <cell r="CR221" t="str">
            <v>-</v>
          </cell>
          <cell r="CS221" t="str">
            <v>-</v>
          </cell>
          <cell r="CT221" t="str">
            <v>-</v>
          </cell>
          <cell r="CU221" t="str">
            <v>SAN ILDEFONSO SOLA</v>
          </cell>
          <cell r="CV221" t="str">
            <v>TEPATLAXCO DE HIDALGO</v>
          </cell>
          <cell r="CW221" t="str">
            <v>-</v>
          </cell>
          <cell r="CX221" t="str">
            <v>-</v>
          </cell>
          <cell r="CY221" t="str">
            <v>-</v>
          </cell>
          <cell r="CZ221" t="str">
            <v>-</v>
          </cell>
          <cell r="DB221" t="str">
            <v>-</v>
          </cell>
          <cell r="DC221" t="str">
            <v>-</v>
          </cell>
          <cell r="DD221" t="str">
            <v>-</v>
          </cell>
          <cell r="DE221" t="str">
            <v>TEPETLÁN</v>
          </cell>
          <cell r="DF221" t="str">
            <v>-</v>
          </cell>
          <cell r="DG221" t="str">
            <v>-</v>
          </cell>
        </row>
        <row r="222">
          <cell r="AT222" t="str">
            <v>-</v>
          </cell>
          <cell r="AU222" t="str">
            <v>-</v>
          </cell>
          <cell r="AV222" t="str">
            <v>-</v>
          </cell>
          <cell r="AW222" t="str">
            <v>-</v>
          </cell>
          <cell r="AX222" t="str">
            <v>-</v>
          </cell>
          <cell r="AY222" t="str">
            <v>-</v>
          </cell>
          <cell r="AZ222" t="str">
            <v>-</v>
          </cell>
          <cell r="BA222" t="str">
            <v>-</v>
          </cell>
          <cell r="BB222" t="str">
            <v>-</v>
          </cell>
          <cell r="BC222" t="str">
            <v>-</v>
          </cell>
          <cell r="BD222" t="str">
            <v>-</v>
          </cell>
          <cell r="BE222" t="str">
            <v>-</v>
          </cell>
          <cell r="BF222" t="str">
            <v>-</v>
          </cell>
          <cell r="BG222" t="str">
            <v>-</v>
          </cell>
          <cell r="BH222" t="str">
            <v>-</v>
          </cell>
          <cell r="BI222" t="str">
            <v>-</v>
          </cell>
          <cell r="BJ222" t="str">
            <v>-</v>
          </cell>
          <cell r="BK222" t="str">
            <v>-</v>
          </cell>
          <cell r="BL222" t="str">
            <v>-</v>
          </cell>
          <cell r="BM222" t="str">
            <v>20156</v>
          </cell>
          <cell r="BN222" t="str">
            <v>21165</v>
          </cell>
          <cell r="BO222" t="str">
            <v>-</v>
          </cell>
          <cell r="BP222" t="str">
            <v>-</v>
          </cell>
          <cell r="BQ222" t="str">
            <v>-</v>
          </cell>
          <cell r="BR222" t="str">
            <v>-</v>
          </cell>
          <cell r="BS222" t="str">
            <v>-</v>
          </cell>
          <cell r="BT222" t="str">
            <v>-</v>
          </cell>
          <cell r="BU222" t="str">
            <v>-</v>
          </cell>
          <cell r="BV222" t="str">
            <v>-</v>
          </cell>
          <cell r="BW222" t="str">
            <v>30167</v>
          </cell>
          <cell r="BX222" t="str">
            <v>-</v>
          </cell>
          <cell r="BY222" t="str">
            <v>-</v>
          </cell>
          <cell r="CB222" t="str">
            <v>-</v>
          </cell>
          <cell r="CC222" t="str">
            <v>-</v>
          </cell>
          <cell r="CD222" t="str">
            <v>-</v>
          </cell>
          <cell r="CE222" t="str">
            <v>-</v>
          </cell>
          <cell r="CF222" t="str">
            <v>-</v>
          </cell>
          <cell r="CG222" t="str">
            <v>-</v>
          </cell>
          <cell r="CH222" t="str">
            <v>-</v>
          </cell>
          <cell r="CI222" t="str">
            <v>-</v>
          </cell>
          <cell r="CJ222" t="str">
            <v>-</v>
          </cell>
          <cell r="CK222" t="str">
            <v>-</v>
          </cell>
          <cell r="CL222" t="str">
            <v>-</v>
          </cell>
          <cell r="CM222" t="str">
            <v>-</v>
          </cell>
          <cell r="CN222" t="str">
            <v>-</v>
          </cell>
          <cell r="CO222" t="str">
            <v>-</v>
          </cell>
          <cell r="CP222" t="str">
            <v>-</v>
          </cell>
          <cell r="CQ222" t="str">
            <v>-</v>
          </cell>
          <cell r="CR222" t="str">
            <v>-</v>
          </cell>
          <cell r="CS222" t="str">
            <v>-</v>
          </cell>
          <cell r="CT222" t="str">
            <v>-</v>
          </cell>
          <cell r="CU222" t="str">
            <v>SAN ILDEFONSO VILLA ALTA</v>
          </cell>
          <cell r="CV222" t="str">
            <v>TEPEMAXALCO</v>
          </cell>
          <cell r="CW222" t="str">
            <v>-</v>
          </cell>
          <cell r="CX222" t="str">
            <v>-</v>
          </cell>
          <cell r="CY222" t="str">
            <v>-</v>
          </cell>
          <cell r="CZ222" t="str">
            <v>-</v>
          </cell>
          <cell r="DB222" t="str">
            <v>-</v>
          </cell>
          <cell r="DC222" t="str">
            <v>-</v>
          </cell>
          <cell r="DD222" t="str">
            <v>-</v>
          </cell>
          <cell r="DE222" t="str">
            <v>TEPETZINTLA</v>
          </cell>
          <cell r="DF222" t="str">
            <v>-</v>
          </cell>
          <cell r="DG222" t="str">
            <v>-</v>
          </cell>
        </row>
        <row r="223">
          <cell r="AT223" t="str">
            <v>-</v>
          </cell>
          <cell r="AU223" t="str">
            <v>-</v>
          </cell>
          <cell r="AV223" t="str">
            <v>-</v>
          </cell>
          <cell r="AW223" t="str">
            <v>-</v>
          </cell>
          <cell r="AX223" t="str">
            <v>-</v>
          </cell>
          <cell r="AY223" t="str">
            <v>-</v>
          </cell>
          <cell r="AZ223" t="str">
            <v>-</v>
          </cell>
          <cell r="BA223" t="str">
            <v>-</v>
          </cell>
          <cell r="BB223" t="str">
            <v>-</v>
          </cell>
          <cell r="BC223" t="str">
            <v>-</v>
          </cell>
          <cell r="BD223" t="str">
            <v>-</v>
          </cell>
          <cell r="BE223" t="str">
            <v>-</v>
          </cell>
          <cell r="BF223" t="str">
            <v>-</v>
          </cell>
          <cell r="BG223" t="str">
            <v>-</v>
          </cell>
          <cell r="BH223" t="str">
            <v>-</v>
          </cell>
          <cell r="BI223" t="str">
            <v>-</v>
          </cell>
          <cell r="BJ223" t="str">
            <v>-</v>
          </cell>
          <cell r="BK223" t="str">
            <v>-</v>
          </cell>
          <cell r="BL223" t="str">
            <v>-</v>
          </cell>
          <cell r="BM223" t="str">
            <v>20157</v>
          </cell>
          <cell r="BN223" t="str">
            <v>21166</v>
          </cell>
          <cell r="BO223" t="str">
            <v>-</v>
          </cell>
          <cell r="BP223" t="str">
            <v>-</v>
          </cell>
          <cell r="BQ223" t="str">
            <v>-</v>
          </cell>
          <cell r="BR223" t="str">
            <v>-</v>
          </cell>
          <cell r="BS223" t="str">
            <v>-</v>
          </cell>
          <cell r="BT223" t="str">
            <v>-</v>
          </cell>
          <cell r="BU223" t="str">
            <v>-</v>
          </cell>
          <cell r="BV223" t="str">
            <v>-</v>
          </cell>
          <cell r="BW223" t="str">
            <v>30168</v>
          </cell>
          <cell r="BX223" t="str">
            <v>-</v>
          </cell>
          <cell r="BY223" t="str">
            <v>-</v>
          </cell>
          <cell r="CB223" t="str">
            <v>-</v>
          </cell>
          <cell r="CC223" t="str">
            <v>-</v>
          </cell>
          <cell r="CD223" t="str">
            <v>-</v>
          </cell>
          <cell r="CE223" t="str">
            <v>-</v>
          </cell>
          <cell r="CF223" t="str">
            <v>-</v>
          </cell>
          <cell r="CG223" t="str">
            <v>-</v>
          </cell>
          <cell r="CH223" t="str">
            <v>-</v>
          </cell>
          <cell r="CI223" t="str">
            <v>-</v>
          </cell>
          <cell r="CJ223" t="str">
            <v>-</v>
          </cell>
          <cell r="CK223" t="str">
            <v>-</v>
          </cell>
          <cell r="CL223" t="str">
            <v>-</v>
          </cell>
          <cell r="CM223" t="str">
            <v>-</v>
          </cell>
          <cell r="CN223" t="str">
            <v>-</v>
          </cell>
          <cell r="CO223" t="str">
            <v>-</v>
          </cell>
          <cell r="CP223" t="str">
            <v>-</v>
          </cell>
          <cell r="CQ223" t="str">
            <v>-</v>
          </cell>
          <cell r="CR223" t="str">
            <v>-</v>
          </cell>
          <cell r="CS223" t="str">
            <v>-</v>
          </cell>
          <cell r="CT223" t="str">
            <v>-</v>
          </cell>
          <cell r="CU223" t="str">
            <v>SAN JACINTO AMILPAS</v>
          </cell>
          <cell r="CV223" t="str">
            <v>TEPEOJUMA</v>
          </cell>
          <cell r="CW223" t="str">
            <v>-</v>
          </cell>
          <cell r="CX223" t="str">
            <v>-</v>
          </cell>
          <cell r="CY223" t="str">
            <v>-</v>
          </cell>
          <cell r="CZ223" t="str">
            <v>-</v>
          </cell>
          <cell r="DB223" t="str">
            <v>-</v>
          </cell>
          <cell r="DC223" t="str">
            <v>-</v>
          </cell>
          <cell r="DD223" t="str">
            <v>-</v>
          </cell>
          <cell r="DE223" t="str">
            <v>TEQUILA</v>
          </cell>
          <cell r="DF223" t="str">
            <v>-</v>
          </cell>
          <cell r="DG223" t="str">
            <v>-</v>
          </cell>
        </row>
        <row r="224">
          <cell r="AT224" t="str">
            <v>-</v>
          </cell>
          <cell r="AU224" t="str">
            <v>-</v>
          </cell>
          <cell r="AV224" t="str">
            <v>-</v>
          </cell>
          <cell r="AW224" t="str">
            <v>-</v>
          </cell>
          <cell r="AX224" t="str">
            <v>-</v>
          </cell>
          <cell r="AY224" t="str">
            <v>-</v>
          </cell>
          <cell r="AZ224" t="str">
            <v>-</v>
          </cell>
          <cell r="BA224" t="str">
            <v>-</v>
          </cell>
          <cell r="BB224" t="str">
            <v>-</v>
          </cell>
          <cell r="BC224" t="str">
            <v>-</v>
          </cell>
          <cell r="BD224" t="str">
            <v>-</v>
          </cell>
          <cell r="BE224" t="str">
            <v>-</v>
          </cell>
          <cell r="BF224" t="str">
            <v>-</v>
          </cell>
          <cell r="BG224" t="str">
            <v>-</v>
          </cell>
          <cell r="BH224" t="str">
            <v>-</v>
          </cell>
          <cell r="BI224" t="str">
            <v>-</v>
          </cell>
          <cell r="BJ224" t="str">
            <v>-</v>
          </cell>
          <cell r="BK224" t="str">
            <v>-</v>
          </cell>
          <cell r="BL224" t="str">
            <v>-</v>
          </cell>
          <cell r="BM224" t="str">
            <v>20158</v>
          </cell>
          <cell r="BN224" t="str">
            <v>21167</v>
          </cell>
          <cell r="BO224" t="str">
            <v>-</v>
          </cell>
          <cell r="BP224" t="str">
            <v>-</v>
          </cell>
          <cell r="BQ224" t="str">
            <v>-</v>
          </cell>
          <cell r="BR224" t="str">
            <v>-</v>
          </cell>
          <cell r="BS224" t="str">
            <v>-</v>
          </cell>
          <cell r="BT224" t="str">
            <v>-</v>
          </cell>
          <cell r="BU224" t="str">
            <v>-</v>
          </cell>
          <cell r="BV224" t="str">
            <v>-</v>
          </cell>
          <cell r="BW224" t="str">
            <v>30169</v>
          </cell>
          <cell r="BX224" t="str">
            <v>-</v>
          </cell>
          <cell r="BY224" t="str">
            <v>-</v>
          </cell>
          <cell r="CB224" t="str">
            <v>-</v>
          </cell>
          <cell r="CC224" t="str">
            <v>-</v>
          </cell>
          <cell r="CD224" t="str">
            <v>-</v>
          </cell>
          <cell r="CE224" t="str">
            <v>-</v>
          </cell>
          <cell r="CF224" t="str">
            <v>-</v>
          </cell>
          <cell r="CG224" t="str">
            <v>-</v>
          </cell>
          <cell r="CH224" t="str">
            <v>-</v>
          </cell>
          <cell r="CI224" t="str">
            <v>-</v>
          </cell>
          <cell r="CJ224" t="str">
            <v>-</v>
          </cell>
          <cell r="CK224" t="str">
            <v>-</v>
          </cell>
          <cell r="CL224" t="str">
            <v>-</v>
          </cell>
          <cell r="CM224" t="str">
            <v>-</v>
          </cell>
          <cell r="CN224" t="str">
            <v>-</v>
          </cell>
          <cell r="CO224" t="str">
            <v>-</v>
          </cell>
          <cell r="CP224" t="str">
            <v>-</v>
          </cell>
          <cell r="CQ224" t="str">
            <v>-</v>
          </cell>
          <cell r="CR224" t="str">
            <v>-</v>
          </cell>
          <cell r="CS224" t="str">
            <v>-</v>
          </cell>
          <cell r="CT224" t="str">
            <v>-</v>
          </cell>
          <cell r="CU224" t="str">
            <v>SAN JACINTO TLACOTEPEC</v>
          </cell>
          <cell r="CV224" t="str">
            <v>TEPETZINTLA</v>
          </cell>
          <cell r="CW224" t="str">
            <v>-</v>
          </cell>
          <cell r="CX224" t="str">
            <v>-</v>
          </cell>
          <cell r="CY224" t="str">
            <v>-</v>
          </cell>
          <cell r="CZ224" t="str">
            <v>-</v>
          </cell>
          <cell r="DB224" t="str">
            <v>-</v>
          </cell>
          <cell r="DC224" t="str">
            <v>-</v>
          </cell>
          <cell r="DD224" t="str">
            <v>-</v>
          </cell>
          <cell r="DE224" t="str">
            <v>JOSÉ AZUETA</v>
          </cell>
          <cell r="DF224" t="str">
            <v>-</v>
          </cell>
          <cell r="DG224" t="str">
            <v>-</v>
          </cell>
        </row>
        <row r="225">
          <cell r="AT225" t="str">
            <v>-</v>
          </cell>
          <cell r="AU225" t="str">
            <v>-</v>
          </cell>
          <cell r="AV225" t="str">
            <v>-</v>
          </cell>
          <cell r="AW225" t="str">
            <v>-</v>
          </cell>
          <cell r="AX225" t="str">
            <v>-</v>
          </cell>
          <cell r="AY225" t="str">
            <v>-</v>
          </cell>
          <cell r="AZ225" t="str">
            <v>-</v>
          </cell>
          <cell r="BA225" t="str">
            <v>-</v>
          </cell>
          <cell r="BB225" t="str">
            <v>-</v>
          </cell>
          <cell r="BC225" t="str">
            <v>-</v>
          </cell>
          <cell r="BD225" t="str">
            <v>-</v>
          </cell>
          <cell r="BE225" t="str">
            <v>-</v>
          </cell>
          <cell r="BF225" t="str">
            <v>-</v>
          </cell>
          <cell r="BG225" t="str">
            <v>-</v>
          </cell>
          <cell r="BH225" t="str">
            <v>-</v>
          </cell>
          <cell r="BI225" t="str">
            <v>-</v>
          </cell>
          <cell r="BJ225" t="str">
            <v>-</v>
          </cell>
          <cell r="BK225" t="str">
            <v>-</v>
          </cell>
          <cell r="BL225" t="str">
            <v>-</v>
          </cell>
          <cell r="BM225" t="str">
            <v>20159</v>
          </cell>
          <cell r="BN225" t="str">
            <v>21168</v>
          </cell>
          <cell r="BO225" t="str">
            <v>-</v>
          </cell>
          <cell r="BP225" t="str">
            <v>-</v>
          </cell>
          <cell r="BQ225" t="str">
            <v>-</v>
          </cell>
          <cell r="BR225" t="str">
            <v>-</v>
          </cell>
          <cell r="BS225" t="str">
            <v>-</v>
          </cell>
          <cell r="BT225" t="str">
            <v>-</v>
          </cell>
          <cell r="BU225" t="str">
            <v>-</v>
          </cell>
          <cell r="BV225" t="str">
            <v>-</v>
          </cell>
          <cell r="BW225" t="str">
            <v>30170</v>
          </cell>
          <cell r="BX225" t="str">
            <v>-</v>
          </cell>
          <cell r="BY225" t="str">
            <v>-</v>
          </cell>
          <cell r="CB225" t="str">
            <v>-</v>
          </cell>
          <cell r="CC225" t="str">
            <v>-</v>
          </cell>
          <cell r="CD225" t="str">
            <v>-</v>
          </cell>
          <cell r="CE225" t="str">
            <v>-</v>
          </cell>
          <cell r="CF225" t="str">
            <v>-</v>
          </cell>
          <cell r="CG225" t="str">
            <v>-</v>
          </cell>
          <cell r="CH225" t="str">
            <v>-</v>
          </cell>
          <cell r="CI225" t="str">
            <v>-</v>
          </cell>
          <cell r="CJ225" t="str">
            <v>-</v>
          </cell>
          <cell r="CK225" t="str">
            <v>-</v>
          </cell>
          <cell r="CL225" t="str">
            <v>-</v>
          </cell>
          <cell r="CM225" t="str">
            <v>-</v>
          </cell>
          <cell r="CN225" t="str">
            <v>-</v>
          </cell>
          <cell r="CO225" t="str">
            <v>-</v>
          </cell>
          <cell r="CP225" t="str">
            <v>-</v>
          </cell>
          <cell r="CQ225" t="str">
            <v>-</v>
          </cell>
          <cell r="CR225" t="str">
            <v>-</v>
          </cell>
          <cell r="CS225" t="str">
            <v>-</v>
          </cell>
          <cell r="CT225" t="str">
            <v>-</v>
          </cell>
          <cell r="CU225" t="str">
            <v>SAN JERÓNIMO COATLÁN</v>
          </cell>
          <cell r="CV225" t="str">
            <v>TEPEXCO</v>
          </cell>
          <cell r="CW225" t="str">
            <v>-</v>
          </cell>
          <cell r="CX225" t="str">
            <v>-</v>
          </cell>
          <cell r="CY225" t="str">
            <v>-</v>
          </cell>
          <cell r="CZ225" t="str">
            <v>-</v>
          </cell>
          <cell r="DB225" t="str">
            <v>-</v>
          </cell>
          <cell r="DC225" t="str">
            <v>-</v>
          </cell>
          <cell r="DD225" t="str">
            <v>-</v>
          </cell>
          <cell r="DE225" t="str">
            <v>TEXCATEPEC</v>
          </cell>
          <cell r="DF225" t="str">
            <v>-</v>
          </cell>
          <cell r="DG225" t="str">
            <v>-</v>
          </cell>
        </row>
        <row r="226">
          <cell r="AT226" t="str">
            <v>-</v>
          </cell>
          <cell r="AU226" t="str">
            <v>-</v>
          </cell>
          <cell r="AV226" t="str">
            <v>-</v>
          </cell>
          <cell r="AW226" t="str">
            <v>-</v>
          </cell>
          <cell r="AX226" t="str">
            <v>-</v>
          </cell>
          <cell r="AY226" t="str">
            <v>-</v>
          </cell>
          <cell r="AZ226" t="str">
            <v>-</v>
          </cell>
          <cell r="BA226" t="str">
            <v>-</v>
          </cell>
          <cell r="BB226" t="str">
            <v>-</v>
          </cell>
          <cell r="BC226" t="str">
            <v>-</v>
          </cell>
          <cell r="BD226" t="str">
            <v>-</v>
          </cell>
          <cell r="BE226" t="str">
            <v>-</v>
          </cell>
          <cell r="BF226" t="str">
            <v>-</v>
          </cell>
          <cell r="BG226" t="str">
            <v>-</v>
          </cell>
          <cell r="BH226" t="str">
            <v>-</v>
          </cell>
          <cell r="BI226" t="str">
            <v>-</v>
          </cell>
          <cell r="BJ226" t="str">
            <v>-</v>
          </cell>
          <cell r="BK226" t="str">
            <v>-</v>
          </cell>
          <cell r="BL226" t="str">
            <v>-</v>
          </cell>
          <cell r="BM226" t="str">
            <v>20160</v>
          </cell>
          <cell r="BN226" t="str">
            <v>21169</v>
          </cell>
          <cell r="BO226" t="str">
            <v>-</v>
          </cell>
          <cell r="BP226" t="str">
            <v>-</v>
          </cell>
          <cell r="BQ226" t="str">
            <v>-</v>
          </cell>
          <cell r="BR226" t="str">
            <v>-</v>
          </cell>
          <cell r="BS226" t="str">
            <v>-</v>
          </cell>
          <cell r="BT226" t="str">
            <v>-</v>
          </cell>
          <cell r="BU226" t="str">
            <v>-</v>
          </cell>
          <cell r="BV226" t="str">
            <v>-</v>
          </cell>
          <cell r="BW226" t="str">
            <v>30171</v>
          </cell>
          <cell r="BX226" t="str">
            <v>-</v>
          </cell>
          <cell r="BY226" t="str">
            <v>-</v>
          </cell>
          <cell r="CB226" t="str">
            <v>-</v>
          </cell>
          <cell r="CC226" t="str">
            <v>-</v>
          </cell>
          <cell r="CD226" t="str">
            <v>-</v>
          </cell>
          <cell r="CE226" t="str">
            <v>-</v>
          </cell>
          <cell r="CF226" t="str">
            <v>-</v>
          </cell>
          <cell r="CG226" t="str">
            <v>-</v>
          </cell>
          <cell r="CH226" t="str">
            <v>-</v>
          </cell>
          <cell r="CI226" t="str">
            <v>-</v>
          </cell>
          <cell r="CJ226" t="str">
            <v>-</v>
          </cell>
          <cell r="CK226" t="str">
            <v>-</v>
          </cell>
          <cell r="CL226" t="str">
            <v>-</v>
          </cell>
          <cell r="CM226" t="str">
            <v>-</v>
          </cell>
          <cell r="CN226" t="str">
            <v>-</v>
          </cell>
          <cell r="CO226" t="str">
            <v>-</v>
          </cell>
          <cell r="CP226" t="str">
            <v>-</v>
          </cell>
          <cell r="CQ226" t="str">
            <v>-</v>
          </cell>
          <cell r="CR226" t="str">
            <v>-</v>
          </cell>
          <cell r="CS226" t="str">
            <v>-</v>
          </cell>
          <cell r="CT226" t="str">
            <v>-</v>
          </cell>
          <cell r="CU226" t="str">
            <v>SAN JERÓNIMO SILACAYOAPILLA</v>
          </cell>
          <cell r="CV226" t="str">
            <v>TEPEXI DE RODRÍGUEZ</v>
          </cell>
          <cell r="CW226" t="str">
            <v>-</v>
          </cell>
          <cell r="CX226" t="str">
            <v>-</v>
          </cell>
          <cell r="CY226" t="str">
            <v>-</v>
          </cell>
          <cell r="CZ226" t="str">
            <v>-</v>
          </cell>
          <cell r="DB226" t="str">
            <v>-</v>
          </cell>
          <cell r="DC226" t="str">
            <v>-</v>
          </cell>
          <cell r="DD226" t="str">
            <v>-</v>
          </cell>
          <cell r="DE226" t="str">
            <v>TEXHUACÁN</v>
          </cell>
          <cell r="DF226" t="str">
            <v>-</v>
          </cell>
          <cell r="DG226" t="str">
            <v>-</v>
          </cell>
        </row>
        <row r="227">
          <cell r="AT227" t="str">
            <v>-</v>
          </cell>
          <cell r="AU227" t="str">
            <v>-</v>
          </cell>
          <cell r="AV227" t="str">
            <v>-</v>
          </cell>
          <cell r="AW227" t="str">
            <v>-</v>
          </cell>
          <cell r="AX227" t="str">
            <v>-</v>
          </cell>
          <cell r="AY227" t="str">
            <v>-</v>
          </cell>
          <cell r="AZ227" t="str">
            <v>-</v>
          </cell>
          <cell r="BA227" t="str">
            <v>-</v>
          </cell>
          <cell r="BB227" t="str">
            <v>-</v>
          </cell>
          <cell r="BC227" t="str">
            <v>-</v>
          </cell>
          <cell r="BD227" t="str">
            <v>-</v>
          </cell>
          <cell r="BE227" t="str">
            <v>-</v>
          </cell>
          <cell r="BF227" t="str">
            <v>-</v>
          </cell>
          <cell r="BG227" t="str">
            <v>-</v>
          </cell>
          <cell r="BH227" t="str">
            <v>-</v>
          </cell>
          <cell r="BI227" t="str">
            <v>-</v>
          </cell>
          <cell r="BJ227" t="str">
            <v>-</v>
          </cell>
          <cell r="BK227" t="str">
            <v>-</v>
          </cell>
          <cell r="BL227" t="str">
            <v>-</v>
          </cell>
          <cell r="BM227" t="str">
            <v>20161</v>
          </cell>
          <cell r="BN227" t="str">
            <v>21170</v>
          </cell>
          <cell r="BO227" t="str">
            <v>-</v>
          </cell>
          <cell r="BP227" t="str">
            <v>-</v>
          </cell>
          <cell r="BQ227" t="str">
            <v>-</v>
          </cell>
          <cell r="BR227" t="str">
            <v>-</v>
          </cell>
          <cell r="BS227" t="str">
            <v>-</v>
          </cell>
          <cell r="BT227" t="str">
            <v>-</v>
          </cell>
          <cell r="BU227" t="str">
            <v>-</v>
          </cell>
          <cell r="BV227" t="str">
            <v>-</v>
          </cell>
          <cell r="BW227" t="str">
            <v>30172</v>
          </cell>
          <cell r="BX227" t="str">
            <v>-</v>
          </cell>
          <cell r="BY227" t="str">
            <v>-</v>
          </cell>
          <cell r="CB227" t="str">
            <v>-</v>
          </cell>
          <cell r="CC227" t="str">
            <v>-</v>
          </cell>
          <cell r="CD227" t="str">
            <v>-</v>
          </cell>
          <cell r="CE227" t="str">
            <v>-</v>
          </cell>
          <cell r="CF227" t="str">
            <v>-</v>
          </cell>
          <cell r="CG227" t="str">
            <v>-</v>
          </cell>
          <cell r="CH227" t="str">
            <v>-</v>
          </cell>
          <cell r="CI227" t="str">
            <v>-</v>
          </cell>
          <cell r="CJ227" t="str">
            <v>-</v>
          </cell>
          <cell r="CK227" t="str">
            <v>-</v>
          </cell>
          <cell r="CL227" t="str">
            <v>-</v>
          </cell>
          <cell r="CM227" t="str">
            <v>-</v>
          </cell>
          <cell r="CN227" t="str">
            <v>-</v>
          </cell>
          <cell r="CO227" t="str">
            <v>-</v>
          </cell>
          <cell r="CP227" t="str">
            <v>-</v>
          </cell>
          <cell r="CQ227" t="str">
            <v>-</v>
          </cell>
          <cell r="CR227" t="str">
            <v>-</v>
          </cell>
          <cell r="CS227" t="str">
            <v>-</v>
          </cell>
          <cell r="CT227" t="str">
            <v>-</v>
          </cell>
          <cell r="CU227" t="str">
            <v>SAN JERÓNIMO SOSOLA</v>
          </cell>
          <cell r="CV227" t="str">
            <v>TEPEYAHUALCO</v>
          </cell>
          <cell r="CW227" t="str">
            <v>-</v>
          </cell>
          <cell r="CX227" t="str">
            <v>-</v>
          </cell>
          <cell r="CY227" t="str">
            <v>-</v>
          </cell>
          <cell r="CZ227" t="str">
            <v>-</v>
          </cell>
          <cell r="DB227" t="str">
            <v>-</v>
          </cell>
          <cell r="DC227" t="str">
            <v>-</v>
          </cell>
          <cell r="DD227" t="str">
            <v>-</v>
          </cell>
          <cell r="DE227" t="str">
            <v>TEXISTEPEC</v>
          </cell>
          <cell r="DF227" t="str">
            <v>-</v>
          </cell>
          <cell r="DG227" t="str">
            <v>-</v>
          </cell>
        </row>
        <row r="228">
          <cell r="AT228" t="str">
            <v>-</v>
          </cell>
          <cell r="AU228" t="str">
            <v>-</v>
          </cell>
          <cell r="AV228" t="str">
            <v>-</v>
          </cell>
          <cell r="AW228" t="str">
            <v>-</v>
          </cell>
          <cell r="AX228" t="str">
            <v>-</v>
          </cell>
          <cell r="AY228" t="str">
            <v>-</v>
          </cell>
          <cell r="AZ228" t="str">
            <v>-</v>
          </cell>
          <cell r="BA228" t="str">
            <v>-</v>
          </cell>
          <cell r="BB228" t="str">
            <v>-</v>
          </cell>
          <cell r="BC228" t="str">
            <v>-</v>
          </cell>
          <cell r="BD228" t="str">
            <v>-</v>
          </cell>
          <cell r="BE228" t="str">
            <v>-</v>
          </cell>
          <cell r="BF228" t="str">
            <v>-</v>
          </cell>
          <cell r="BG228" t="str">
            <v>-</v>
          </cell>
          <cell r="BH228" t="str">
            <v>-</v>
          </cell>
          <cell r="BI228" t="str">
            <v>-</v>
          </cell>
          <cell r="BJ228" t="str">
            <v>-</v>
          </cell>
          <cell r="BK228" t="str">
            <v>-</v>
          </cell>
          <cell r="BL228" t="str">
            <v>-</v>
          </cell>
          <cell r="BM228" t="str">
            <v>20162</v>
          </cell>
          <cell r="BN228" t="str">
            <v>21171</v>
          </cell>
          <cell r="BO228" t="str">
            <v>-</v>
          </cell>
          <cell r="BP228" t="str">
            <v>-</v>
          </cell>
          <cell r="BQ228" t="str">
            <v>-</v>
          </cell>
          <cell r="BR228" t="str">
            <v>-</v>
          </cell>
          <cell r="BS228" t="str">
            <v>-</v>
          </cell>
          <cell r="BT228" t="str">
            <v>-</v>
          </cell>
          <cell r="BU228" t="str">
            <v>-</v>
          </cell>
          <cell r="BV228" t="str">
            <v>-</v>
          </cell>
          <cell r="BW228" t="str">
            <v>30173</v>
          </cell>
          <cell r="BX228" t="str">
            <v>-</v>
          </cell>
          <cell r="BY228" t="str">
            <v>-</v>
          </cell>
          <cell r="CB228" t="str">
            <v>-</v>
          </cell>
          <cell r="CC228" t="str">
            <v>-</v>
          </cell>
          <cell r="CD228" t="str">
            <v>-</v>
          </cell>
          <cell r="CE228" t="str">
            <v>-</v>
          </cell>
          <cell r="CF228" t="str">
            <v>-</v>
          </cell>
          <cell r="CG228" t="str">
            <v>-</v>
          </cell>
          <cell r="CH228" t="str">
            <v>-</v>
          </cell>
          <cell r="CI228" t="str">
            <v>-</v>
          </cell>
          <cell r="CJ228" t="str">
            <v>-</v>
          </cell>
          <cell r="CK228" t="str">
            <v>-</v>
          </cell>
          <cell r="CL228" t="str">
            <v>-</v>
          </cell>
          <cell r="CM228" t="str">
            <v>-</v>
          </cell>
          <cell r="CN228" t="str">
            <v>-</v>
          </cell>
          <cell r="CO228" t="str">
            <v>-</v>
          </cell>
          <cell r="CP228" t="str">
            <v>-</v>
          </cell>
          <cell r="CQ228" t="str">
            <v>-</v>
          </cell>
          <cell r="CR228" t="str">
            <v>-</v>
          </cell>
          <cell r="CS228" t="str">
            <v>-</v>
          </cell>
          <cell r="CT228" t="str">
            <v>-</v>
          </cell>
          <cell r="CU228" t="str">
            <v>SAN JERÓNIMO TAVICHE</v>
          </cell>
          <cell r="CV228" t="str">
            <v>TEPEYAHUALCO DE CUAUHTÉMOC</v>
          </cell>
          <cell r="CW228" t="str">
            <v>-</v>
          </cell>
          <cell r="CX228" t="str">
            <v>-</v>
          </cell>
          <cell r="CY228" t="str">
            <v>-</v>
          </cell>
          <cell r="CZ228" t="str">
            <v>-</v>
          </cell>
          <cell r="DB228" t="str">
            <v>-</v>
          </cell>
          <cell r="DC228" t="str">
            <v>-</v>
          </cell>
          <cell r="DD228" t="str">
            <v>-</v>
          </cell>
          <cell r="DE228" t="str">
            <v>TEZONAPA</v>
          </cell>
          <cell r="DF228" t="str">
            <v>-</v>
          </cell>
          <cell r="DG228" t="str">
            <v>-</v>
          </cell>
        </row>
        <row r="229">
          <cell r="AT229" t="str">
            <v>-</v>
          </cell>
          <cell r="AU229" t="str">
            <v>-</v>
          </cell>
          <cell r="AV229" t="str">
            <v>-</v>
          </cell>
          <cell r="AW229" t="str">
            <v>-</v>
          </cell>
          <cell r="AX229" t="str">
            <v>-</v>
          </cell>
          <cell r="AY229" t="str">
            <v>-</v>
          </cell>
          <cell r="AZ229" t="str">
            <v>-</v>
          </cell>
          <cell r="BA229" t="str">
            <v>-</v>
          </cell>
          <cell r="BB229" t="str">
            <v>-</v>
          </cell>
          <cell r="BC229" t="str">
            <v>-</v>
          </cell>
          <cell r="BD229" t="str">
            <v>-</v>
          </cell>
          <cell r="BE229" t="str">
            <v>-</v>
          </cell>
          <cell r="BF229" t="str">
            <v>-</v>
          </cell>
          <cell r="BG229" t="str">
            <v>-</v>
          </cell>
          <cell r="BH229" t="str">
            <v>-</v>
          </cell>
          <cell r="BI229" t="str">
            <v>-</v>
          </cell>
          <cell r="BJ229" t="str">
            <v>-</v>
          </cell>
          <cell r="BK229" t="str">
            <v>-</v>
          </cell>
          <cell r="BL229" t="str">
            <v>-</v>
          </cell>
          <cell r="BM229" t="str">
            <v>20163</v>
          </cell>
          <cell r="BN229" t="str">
            <v>21172</v>
          </cell>
          <cell r="BO229" t="str">
            <v>-</v>
          </cell>
          <cell r="BP229" t="str">
            <v>-</v>
          </cell>
          <cell r="BQ229" t="str">
            <v>-</v>
          </cell>
          <cell r="BR229" t="str">
            <v>-</v>
          </cell>
          <cell r="BS229" t="str">
            <v>-</v>
          </cell>
          <cell r="BT229" t="str">
            <v>-</v>
          </cell>
          <cell r="BU229" t="str">
            <v>-</v>
          </cell>
          <cell r="BV229" t="str">
            <v>-</v>
          </cell>
          <cell r="BW229" t="str">
            <v>30176</v>
          </cell>
          <cell r="BX229" t="str">
            <v>-</v>
          </cell>
          <cell r="BY229" t="str">
            <v>-</v>
          </cell>
          <cell r="CB229" t="str">
            <v>-</v>
          </cell>
          <cell r="CC229" t="str">
            <v>-</v>
          </cell>
          <cell r="CD229" t="str">
            <v>-</v>
          </cell>
          <cell r="CE229" t="str">
            <v>-</v>
          </cell>
          <cell r="CF229" t="str">
            <v>-</v>
          </cell>
          <cell r="CG229" t="str">
            <v>-</v>
          </cell>
          <cell r="CH229" t="str">
            <v>-</v>
          </cell>
          <cell r="CI229" t="str">
            <v>-</v>
          </cell>
          <cell r="CJ229" t="str">
            <v>-</v>
          </cell>
          <cell r="CK229" t="str">
            <v>-</v>
          </cell>
          <cell r="CL229" t="str">
            <v>-</v>
          </cell>
          <cell r="CM229" t="str">
            <v>-</v>
          </cell>
          <cell r="CN229" t="str">
            <v>-</v>
          </cell>
          <cell r="CO229" t="str">
            <v>-</v>
          </cell>
          <cell r="CP229" t="str">
            <v>-</v>
          </cell>
          <cell r="CQ229" t="str">
            <v>-</v>
          </cell>
          <cell r="CR229" t="str">
            <v>-</v>
          </cell>
          <cell r="CS229" t="str">
            <v>-</v>
          </cell>
          <cell r="CT229" t="str">
            <v>-</v>
          </cell>
          <cell r="CU229" t="str">
            <v>SAN JERÓNIMO TECÓATL</v>
          </cell>
          <cell r="CV229" t="str">
            <v>TETELA DE OCAMPO</v>
          </cell>
          <cell r="CW229" t="str">
            <v>-</v>
          </cell>
          <cell r="CX229" t="str">
            <v>-</v>
          </cell>
          <cell r="CY229" t="str">
            <v>-</v>
          </cell>
          <cell r="CZ229" t="str">
            <v>-</v>
          </cell>
          <cell r="DB229" t="str">
            <v>-</v>
          </cell>
          <cell r="DC229" t="str">
            <v>-</v>
          </cell>
          <cell r="DD229" t="str">
            <v>-</v>
          </cell>
          <cell r="DE229" t="str">
            <v>TLACOJALPAN</v>
          </cell>
          <cell r="DF229" t="str">
            <v>-</v>
          </cell>
          <cell r="DG229" t="str">
            <v>-</v>
          </cell>
        </row>
        <row r="230">
          <cell r="AT230" t="str">
            <v>-</v>
          </cell>
          <cell r="AU230" t="str">
            <v>-</v>
          </cell>
          <cell r="AV230" t="str">
            <v>-</v>
          </cell>
          <cell r="AW230" t="str">
            <v>-</v>
          </cell>
          <cell r="AX230" t="str">
            <v>-</v>
          </cell>
          <cell r="AY230" t="str">
            <v>-</v>
          </cell>
          <cell r="AZ230" t="str">
            <v>-</v>
          </cell>
          <cell r="BA230" t="str">
            <v>-</v>
          </cell>
          <cell r="BB230" t="str">
            <v>-</v>
          </cell>
          <cell r="BC230" t="str">
            <v>-</v>
          </cell>
          <cell r="BD230" t="str">
            <v>-</v>
          </cell>
          <cell r="BE230" t="str">
            <v>-</v>
          </cell>
          <cell r="BF230" t="str">
            <v>-</v>
          </cell>
          <cell r="BG230" t="str">
            <v>-</v>
          </cell>
          <cell r="BH230" t="str">
            <v>-</v>
          </cell>
          <cell r="BI230" t="str">
            <v>-</v>
          </cell>
          <cell r="BJ230" t="str">
            <v>-</v>
          </cell>
          <cell r="BK230" t="str">
            <v>-</v>
          </cell>
          <cell r="BL230" t="str">
            <v>-</v>
          </cell>
          <cell r="BM230" t="str">
            <v>20164</v>
          </cell>
          <cell r="BN230" t="str">
            <v>21173</v>
          </cell>
          <cell r="BO230" t="str">
            <v>-</v>
          </cell>
          <cell r="BP230" t="str">
            <v>-</v>
          </cell>
          <cell r="BQ230" t="str">
            <v>-</v>
          </cell>
          <cell r="BR230" t="str">
            <v>-</v>
          </cell>
          <cell r="BS230" t="str">
            <v>-</v>
          </cell>
          <cell r="BT230" t="str">
            <v>-</v>
          </cell>
          <cell r="BU230" t="str">
            <v>-</v>
          </cell>
          <cell r="BV230" t="str">
            <v>-</v>
          </cell>
          <cell r="BW230" t="str">
            <v>30177</v>
          </cell>
          <cell r="BX230" t="str">
            <v>-</v>
          </cell>
          <cell r="BY230" t="str">
            <v>-</v>
          </cell>
          <cell r="CB230" t="str">
            <v>-</v>
          </cell>
          <cell r="CC230" t="str">
            <v>-</v>
          </cell>
          <cell r="CD230" t="str">
            <v>-</v>
          </cell>
          <cell r="CE230" t="str">
            <v>-</v>
          </cell>
          <cell r="CF230" t="str">
            <v>-</v>
          </cell>
          <cell r="CG230" t="str">
            <v>-</v>
          </cell>
          <cell r="CH230" t="str">
            <v>-</v>
          </cell>
          <cell r="CI230" t="str">
            <v>-</v>
          </cell>
          <cell r="CJ230" t="str">
            <v>-</v>
          </cell>
          <cell r="CK230" t="str">
            <v>-</v>
          </cell>
          <cell r="CL230" t="str">
            <v>-</v>
          </cell>
          <cell r="CM230" t="str">
            <v>-</v>
          </cell>
          <cell r="CN230" t="str">
            <v>-</v>
          </cell>
          <cell r="CO230" t="str">
            <v>-</v>
          </cell>
          <cell r="CP230" t="str">
            <v>-</v>
          </cell>
          <cell r="CQ230" t="str">
            <v>-</v>
          </cell>
          <cell r="CR230" t="str">
            <v>-</v>
          </cell>
          <cell r="CS230" t="str">
            <v>-</v>
          </cell>
          <cell r="CT230" t="str">
            <v>-</v>
          </cell>
          <cell r="CU230" t="str">
            <v>SAN JORGE NUCHITA</v>
          </cell>
          <cell r="CV230" t="str">
            <v>TETELES DE AVILA CASTILLO</v>
          </cell>
          <cell r="CW230" t="str">
            <v>-</v>
          </cell>
          <cell r="CX230" t="str">
            <v>-</v>
          </cell>
          <cell r="CY230" t="str">
            <v>-</v>
          </cell>
          <cell r="CZ230" t="str">
            <v>-</v>
          </cell>
          <cell r="DB230" t="str">
            <v>-</v>
          </cell>
          <cell r="DC230" t="str">
            <v>-</v>
          </cell>
          <cell r="DD230" t="str">
            <v>-</v>
          </cell>
          <cell r="DE230" t="str">
            <v>TLACOLULAN</v>
          </cell>
          <cell r="DF230" t="str">
            <v>-</v>
          </cell>
          <cell r="DG230" t="str">
            <v>-</v>
          </cell>
        </row>
        <row r="231">
          <cell r="AT231" t="str">
            <v>-</v>
          </cell>
          <cell r="AU231" t="str">
            <v>-</v>
          </cell>
          <cell r="AV231" t="str">
            <v>-</v>
          </cell>
          <cell r="AW231" t="str">
            <v>-</v>
          </cell>
          <cell r="AX231" t="str">
            <v>-</v>
          </cell>
          <cell r="AY231" t="str">
            <v>-</v>
          </cell>
          <cell r="AZ231" t="str">
            <v>-</v>
          </cell>
          <cell r="BA231" t="str">
            <v>-</v>
          </cell>
          <cell r="BB231" t="str">
            <v>-</v>
          </cell>
          <cell r="BC231" t="str">
            <v>-</v>
          </cell>
          <cell r="BD231" t="str">
            <v>-</v>
          </cell>
          <cell r="BE231" t="str">
            <v>-</v>
          </cell>
          <cell r="BF231" t="str">
            <v>-</v>
          </cell>
          <cell r="BG231" t="str">
            <v>-</v>
          </cell>
          <cell r="BH231" t="str">
            <v>-</v>
          </cell>
          <cell r="BI231" t="str">
            <v>-</v>
          </cell>
          <cell r="BJ231" t="str">
            <v>-</v>
          </cell>
          <cell r="BK231" t="str">
            <v>-</v>
          </cell>
          <cell r="BL231" t="str">
            <v>-</v>
          </cell>
          <cell r="BM231" t="str">
            <v>20165</v>
          </cell>
          <cell r="BN231" t="str">
            <v>21175</v>
          </cell>
          <cell r="BO231" t="str">
            <v>-</v>
          </cell>
          <cell r="BP231" t="str">
            <v>-</v>
          </cell>
          <cell r="BQ231" t="str">
            <v>-</v>
          </cell>
          <cell r="BR231" t="str">
            <v>-</v>
          </cell>
          <cell r="BS231" t="str">
            <v>-</v>
          </cell>
          <cell r="BT231" t="str">
            <v>-</v>
          </cell>
          <cell r="BU231" t="str">
            <v>-</v>
          </cell>
          <cell r="BV231" t="str">
            <v>-</v>
          </cell>
          <cell r="BW231" t="str">
            <v>30178</v>
          </cell>
          <cell r="BX231" t="str">
            <v>-</v>
          </cell>
          <cell r="BY231" t="str">
            <v>-</v>
          </cell>
          <cell r="CB231" t="str">
            <v>-</v>
          </cell>
          <cell r="CC231" t="str">
            <v>-</v>
          </cell>
          <cell r="CD231" t="str">
            <v>-</v>
          </cell>
          <cell r="CE231" t="str">
            <v>-</v>
          </cell>
          <cell r="CF231" t="str">
            <v>-</v>
          </cell>
          <cell r="CG231" t="str">
            <v>-</v>
          </cell>
          <cell r="CH231" t="str">
            <v>-</v>
          </cell>
          <cell r="CI231" t="str">
            <v>-</v>
          </cell>
          <cell r="CJ231" t="str">
            <v>-</v>
          </cell>
          <cell r="CK231" t="str">
            <v>-</v>
          </cell>
          <cell r="CL231" t="str">
            <v>-</v>
          </cell>
          <cell r="CM231" t="str">
            <v>-</v>
          </cell>
          <cell r="CN231" t="str">
            <v>-</v>
          </cell>
          <cell r="CO231" t="str">
            <v>-</v>
          </cell>
          <cell r="CP231" t="str">
            <v>-</v>
          </cell>
          <cell r="CQ231" t="str">
            <v>-</v>
          </cell>
          <cell r="CR231" t="str">
            <v>-</v>
          </cell>
          <cell r="CS231" t="str">
            <v>-</v>
          </cell>
          <cell r="CT231" t="str">
            <v>-</v>
          </cell>
          <cell r="CU231" t="str">
            <v>SAN JOSÉ AYUQUILA</v>
          </cell>
          <cell r="CV231" t="str">
            <v>TIANGUISMANALCO</v>
          </cell>
          <cell r="CW231" t="str">
            <v>-</v>
          </cell>
          <cell r="CX231" t="str">
            <v>-</v>
          </cell>
          <cell r="CY231" t="str">
            <v>-</v>
          </cell>
          <cell r="CZ231" t="str">
            <v>-</v>
          </cell>
          <cell r="DB231" t="str">
            <v>-</v>
          </cell>
          <cell r="DC231" t="str">
            <v>-</v>
          </cell>
          <cell r="DD231" t="str">
            <v>-</v>
          </cell>
          <cell r="DE231" t="str">
            <v>TLACOTALPAN</v>
          </cell>
          <cell r="DF231" t="str">
            <v>-</v>
          </cell>
          <cell r="DG231" t="str">
            <v>-</v>
          </cell>
        </row>
        <row r="232">
          <cell r="AT232" t="str">
            <v>-</v>
          </cell>
          <cell r="AU232" t="str">
            <v>-</v>
          </cell>
          <cell r="AV232" t="str">
            <v>-</v>
          </cell>
          <cell r="AW232" t="str">
            <v>-</v>
          </cell>
          <cell r="AX232" t="str">
            <v>-</v>
          </cell>
          <cell r="AY232" t="str">
            <v>-</v>
          </cell>
          <cell r="AZ232" t="str">
            <v>-</v>
          </cell>
          <cell r="BA232" t="str">
            <v>-</v>
          </cell>
          <cell r="BB232" t="str">
            <v>-</v>
          </cell>
          <cell r="BC232" t="str">
            <v>-</v>
          </cell>
          <cell r="BD232" t="str">
            <v>-</v>
          </cell>
          <cell r="BE232" t="str">
            <v>-</v>
          </cell>
          <cell r="BF232" t="str">
            <v>-</v>
          </cell>
          <cell r="BG232" t="str">
            <v>-</v>
          </cell>
          <cell r="BH232" t="str">
            <v>-</v>
          </cell>
          <cell r="BI232" t="str">
            <v>-</v>
          </cell>
          <cell r="BJ232" t="str">
            <v>-</v>
          </cell>
          <cell r="BK232" t="str">
            <v>-</v>
          </cell>
          <cell r="BL232" t="str">
            <v>-</v>
          </cell>
          <cell r="BM232" t="str">
            <v>20166</v>
          </cell>
          <cell r="BN232" t="str">
            <v>21176</v>
          </cell>
          <cell r="BO232" t="str">
            <v>-</v>
          </cell>
          <cell r="BP232" t="str">
            <v>-</v>
          </cell>
          <cell r="BQ232" t="str">
            <v>-</v>
          </cell>
          <cell r="BR232" t="str">
            <v>-</v>
          </cell>
          <cell r="BS232" t="str">
            <v>-</v>
          </cell>
          <cell r="BT232" t="str">
            <v>-</v>
          </cell>
          <cell r="BU232" t="str">
            <v>-</v>
          </cell>
          <cell r="BV232" t="str">
            <v>-</v>
          </cell>
          <cell r="BW232" t="str">
            <v>30179</v>
          </cell>
          <cell r="BX232" t="str">
            <v>-</v>
          </cell>
          <cell r="BY232" t="str">
            <v>-</v>
          </cell>
          <cell r="CB232" t="str">
            <v>-</v>
          </cell>
          <cell r="CC232" t="str">
            <v>-</v>
          </cell>
          <cell r="CD232" t="str">
            <v>-</v>
          </cell>
          <cell r="CE232" t="str">
            <v>-</v>
          </cell>
          <cell r="CF232" t="str">
            <v>-</v>
          </cell>
          <cell r="CG232" t="str">
            <v>-</v>
          </cell>
          <cell r="CH232" t="str">
            <v>-</v>
          </cell>
          <cell r="CI232" t="str">
            <v>-</v>
          </cell>
          <cell r="CJ232" t="str">
            <v>-</v>
          </cell>
          <cell r="CK232" t="str">
            <v>-</v>
          </cell>
          <cell r="CL232" t="str">
            <v>-</v>
          </cell>
          <cell r="CM232" t="str">
            <v>-</v>
          </cell>
          <cell r="CN232" t="str">
            <v>-</v>
          </cell>
          <cell r="CO232" t="str">
            <v>-</v>
          </cell>
          <cell r="CP232" t="str">
            <v>-</v>
          </cell>
          <cell r="CQ232" t="str">
            <v>-</v>
          </cell>
          <cell r="CR232" t="str">
            <v>-</v>
          </cell>
          <cell r="CS232" t="str">
            <v>-</v>
          </cell>
          <cell r="CT232" t="str">
            <v>-</v>
          </cell>
          <cell r="CU232" t="str">
            <v>SAN JOSÉ CHILTEPEC</v>
          </cell>
          <cell r="CV232" t="str">
            <v>TILAPA</v>
          </cell>
          <cell r="CW232" t="str">
            <v>-</v>
          </cell>
          <cell r="CX232" t="str">
            <v>-</v>
          </cell>
          <cell r="CY232" t="str">
            <v>-</v>
          </cell>
          <cell r="CZ232" t="str">
            <v>-</v>
          </cell>
          <cell r="DB232" t="str">
            <v>-</v>
          </cell>
          <cell r="DC232" t="str">
            <v>-</v>
          </cell>
          <cell r="DD232" t="str">
            <v>-</v>
          </cell>
          <cell r="DE232" t="str">
            <v>TLACOTEPEC DE MEJÍA</v>
          </cell>
          <cell r="DF232" t="str">
            <v>-</v>
          </cell>
          <cell r="DG232" t="str">
            <v>-</v>
          </cell>
        </row>
        <row r="233">
          <cell r="AT233" t="str">
            <v>-</v>
          </cell>
          <cell r="AU233" t="str">
            <v>-</v>
          </cell>
          <cell r="AV233" t="str">
            <v>-</v>
          </cell>
          <cell r="AW233" t="str">
            <v>-</v>
          </cell>
          <cell r="AX233" t="str">
            <v>-</v>
          </cell>
          <cell r="AY233" t="str">
            <v>-</v>
          </cell>
          <cell r="AZ233" t="str">
            <v>-</v>
          </cell>
          <cell r="BA233" t="str">
            <v>-</v>
          </cell>
          <cell r="BB233" t="str">
            <v>-</v>
          </cell>
          <cell r="BC233" t="str">
            <v>-</v>
          </cell>
          <cell r="BD233" t="str">
            <v>-</v>
          </cell>
          <cell r="BE233" t="str">
            <v>-</v>
          </cell>
          <cell r="BF233" t="str">
            <v>-</v>
          </cell>
          <cell r="BG233" t="str">
            <v>-</v>
          </cell>
          <cell r="BH233" t="str">
            <v>-</v>
          </cell>
          <cell r="BI233" t="str">
            <v>-</v>
          </cell>
          <cell r="BJ233" t="str">
            <v>-</v>
          </cell>
          <cell r="BK233" t="str">
            <v>-</v>
          </cell>
          <cell r="BL233" t="str">
            <v>-</v>
          </cell>
          <cell r="BM233" t="str">
            <v>20167</v>
          </cell>
          <cell r="BN233" t="str">
            <v>21178</v>
          </cell>
          <cell r="BO233" t="str">
            <v>-</v>
          </cell>
          <cell r="BP233" t="str">
            <v>-</v>
          </cell>
          <cell r="BQ233" t="str">
            <v>-</v>
          </cell>
          <cell r="BR233" t="str">
            <v>-</v>
          </cell>
          <cell r="BS233" t="str">
            <v>-</v>
          </cell>
          <cell r="BT233" t="str">
            <v>-</v>
          </cell>
          <cell r="BU233" t="str">
            <v>-</v>
          </cell>
          <cell r="BV233" t="str">
            <v>-</v>
          </cell>
          <cell r="BW233" t="str">
            <v>30180</v>
          </cell>
          <cell r="BX233" t="str">
            <v>-</v>
          </cell>
          <cell r="BY233" t="str">
            <v>-</v>
          </cell>
          <cell r="CB233" t="str">
            <v>-</v>
          </cell>
          <cell r="CC233" t="str">
            <v>-</v>
          </cell>
          <cell r="CD233" t="str">
            <v>-</v>
          </cell>
          <cell r="CE233" t="str">
            <v>-</v>
          </cell>
          <cell r="CF233" t="str">
            <v>-</v>
          </cell>
          <cell r="CG233" t="str">
            <v>-</v>
          </cell>
          <cell r="CH233" t="str">
            <v>-</v>
          </cell>
          <cell r="CI233" t="str">
            <v>-</v>
          </cell>
          <cell r="CJ233" t="str">
            <v>-</v>
          </cell>
          <cell r="CK233" t="str">
            <v>-</v>
          </cell>
          <cell r="CL233" t="str">
            <v>-</v>
          </cell>
          <cell r="CM233" t="str">
            <v>-</v>
          </cell>
          <cell r="CN233" t="str">
            <v>-</v>
          </cell>
          <cell r="CO233" t="str">
            <v>-</v>
          </cell>
          <cell r="CP233" t="str">
            <v>-</v>
          </cell>
          <cell r="CQ233" t="str">
            <v>-</v>
          </cell>
          <cell r="CR233" t="str">
            <v>-</v>
          </cell>
          <cell r="CS233" t="str">
            <v>-</v>
          </cell>
          <cell r="CT233" t="str">
            <v>-</v>
          </cell>
          <cell r="CU233" t="str">
            <v>SAN JOSÉ DEL PEÑASCO</v>
          </cell>
          <cell r="CV233" t="str">
            <v>TLACUILOTEPEC</v>
          </cell>
          <cell r="CW233" t="str">
            <v>-</v>
          </cell>
          <cell r="CX233" t="str">
            <v>-</v>
          </cell>
          <cell r="CY233" t="str">
            <v>-</v>
          </cell>
          <cell r="CZ233" t="str">
            <v>-</v>
          </cell>
          <cell r="DB233" t="str">
            <v>-</v>
          </cell>
          <cell r="DC233" t="str">
            <v>-</v>
          </cell>
          <cell r="DD233" t="str">
            <v>-</v>
          </cell>
          <cell r="DE233" t="str">
            <v>TLACHICHILCO</v>
          </cell>
          <cell r="DF233" t="str">
            <v>-</v>
          </cell>
          <cell r="DG233" t="str">
            <v>-</v>
          </cell>
        </row>
        <row r="234">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20168</v>
          </cell>
          <cell r="BN234" t="str">
            <v>21179</v>
          </cell>
          <cell r="BO234" t="str">
            <v>-</v>
          </cell>
          <cell r="BP234" t="str">
            <v>-</v>
          </cell>
          <cell r="BQ234" t="str">
            <v>-</v>
          </cell>
          <cell r="BR234" t="str">
            <v>-</v>
          </cell>
          <cell r="BS234" t="str">
            <v>-</v>
          </cell>
          <cell r="BT234" t="str">
            <v>-</v>
          </cell>
          <cell r="BU234" t="str">
            <v>-</v>
          </cell>
          <cell r="BV234" t="str">
            <v>-</v>
          </cell>
          <cell r="BW234" t="str">
            <v>30181</v>
          </cell>
          <cell r="BX234" t="str">
            <v>-</v>
          </cell>
          <cell r="BY234" t="str">
            <v>-</v>
          </cell>
          <cell r="CB234" t="str">
            <v>-</v>
          </cell>
          <cell r="CC234" t="str">
            <v>-</v>
          </cell>
          <cell r="CD234" t="str">
            <v>-</v>
          </cell>
          <cell r="CE234" t="str">
            <v>-</v>
          </cell>
          <cell r="CF234" t="str">
            <v>-</v>
          </cell>
          <cell r="CG234" t="str">
            <v>-</v>
          </cell>
          <cell r="CH234" t="str">
            <v>-</v>
          </cell>
          <cell r="CI234" t="str">
            <v>-</v>
          </cell>
          <cell r="CJ234" t="str">
            <v>-</v>
          </cell>
          <cell r="CK234" t="str">
            <v>-</v>
          </cell>
          <cell r="CL234" t="str">
            <v>-</v>
          </cell>
          <cell r="CM234" t="str">
            <v>-</v>
          </cell>
          <cell r="CN234" t="str">
            <v>-</v>
          </cell>
          <cell r="CO234" t="str">
            <v>-</v>
          </cell>
          <cell r="CP234" t="str">
            <v>-</v>
          </cell>
          <cell r="CQ234" t="str">
            <v>-</v>
          </cell>
          <cell r="CR234" t="str">
            <v>-</v>
          </cell>
          <cell r="CS234" t="str">
            <v>-</v>
          </cell>
          <cell r="CT234" t="str">
            <v>-</v>
          </cell>
          <cell r="CU234" t="str">
            <v>SAN JOSÉ ESTANCIA GRANDE</v>
          </cell>
          <cell r="CV234" t="str">
            <v>TLACHICHUCA</v>
          </cell>
          <cell r="CW234" t="str">
            <v>-</v>
          </cell>
          <cell r="CX234" t="str">
            <v>-</v>
          </cell>
          <cell r="CY234" t="str">
            <v>-</v>
          </cell>
          <cell r="CZ234" t="str">
            <v>-</v>
          </cell>
          <cell r="DB234" t="str">
            <v>-</v>
          </cell>
          <cell r="DC234" t="str">
            <v>-</v>
          </cell>
          <cell r="DD234" t="str">
            <v>-</v>
          </cell>
          <cell r="DE234" t="str">
            <v>TLALIXCOYAN</v>
          </cell>
          <cell r="DF234" t="str">
            <v>-</v>
          </cell>
          <cell r="DG234" t="str">
            <v>-</v>
          </cell>
        </row>
        <row r="235">
          <cell r="AT235" t="str">
            <v>-</v>
          </cell>
          <cell r="AU235" t="str">
            <v>-</v>
          </cell>
          <cell r="AV235" t="str">
            <v>-</v>
          </cell>
          <cell r="AW235" t="str">
            <v>-</v>
          </cell>
          <cell r="AX235" t="str">
            <v>-</v>
          </cell>
          <cell r="AY235" t="str">
            <v>-</v>
          </cell>
          <cell r="AZ235" t="str">
            <v>-</v>
          </cell>
          <cell r="BA235" t="str">
            <v>-</v>
          </cell>
          <cell r="BB235" t="str">
            <v>-</v>
          </cell>
          <cell r="BC235" t="str">
            <v>-</v>
          </cell>
          <cell r="BD235" t="str">
            <v>-</v>
          </cell>
          <cell r="BE235" t="str">
            <v>-</v>
          </cell>
          <cell r="BF235" t="str">
            <v>-</v>
          </cell>
          <cell r="BG235" t="str">
            <v>-</v>
          </cell>
          <cell r="BH235" t="str">
            <v>-</v>
          </cell>
          <cell r="BI235" t="str">
            <v>-</v>
          </cell>
          <cell r="BJ235" t="str">
            <v>-</v>
          </cell>
          <cell r="BK235" t="str">
            <v>-</v>
          </cell>
          <cell r="BL235" t="str">
            <v>-</v>
          </cell>
          <cell r="BM235" t="str">
            <v>20169</v>
          </cell>
          <cell r="BN235" t="str">
            <v>21180</v>
          </cell>
          <cell r="BO235" t="str">
            <v>-</v>
          </cell>
          <cell r="BP235" t="str">
            <v>-</v>
          </cell>
          <cell r="BQ235" t="str">
            <v>-</v>
          </cell>
          <cell r="BR235" t="str">
            <v>-</v>
          </cell>
          <cell r="BS235" t="str">
            <v>-</v>
          </cell>
          <cell r="BT235" t="str">
            <v>-</v>
          </cell>
          <cell r="BU235" t="str">
            <v>-</v>
          </cell>
          <cell r="BV235" t="str">
            <v>-</v>
          </cell>
          <cell r="BW235" t="str">
            <v>30182</v>
          </cell>
          <cell r="BX235" t="str">
            <v>-</v>
          </cell>
          <cell r="BY235" t="str">
            <v>-</v>
          </cell>
          <cell r="CB235" t="str">
            <v>-</v>
          </cell>
          <cell r="CC235" t="str">
            <v>-</v>
          </cell>
          <cell r="CD235" t="str">
            <v>-</v>
          </cell>
          <cell r="CE235" t="str">
            <v>-</v>
          </cell>
          <cell r="CF235" t="str">
            <v>-</v>
          </cell>
          <cell r="CG235" t="str">
            <v>-</v>
          </cell>
          <cell r="CH235" t="str">
            <v>-</v>
          </cell>
          <cell r="CI235" t="str">
            <v>-</v>
          </cell>
          <cell r="CJ235" t="str">
            <v>-</v>
          </cell>
          <cell r="CK235" t="str">
            <v>-</v>
          </cell>
          <cell r="CL235" t="str">
            <v>-</v>
          </cell>
          <cell r="CM235" t="str">
            <v>-</v>
          </cell>
          <cell r="CN235" t="str">
            <v>-</v>
          </cell>
          <cell r="CO235" t="str">
            <v>-</v>
          </cell>
          <cell r="CP235" t="str">
            <v>-</v>
          </cell>
          <cell r="CQ235" t="str">
            <v>-</v>
          </cell>
          <cell r="CR235" t="str">
            <v>-</v>
          </cell>
          <cell r="CS235" t="str">
            <v>-</v>
          </cell>
          <cell r="CT235" t="str">
            <v>-</v>
          </cell>
          <cell r="CU235" t="str">
            <v>SAN JOSÉ INDEPENDENCIA</v>
          </cell>
          <cell r="CV235" t="str">
            <v>TLAHUAPAN</v>
          </cell>
          <cell r="CW235" t="str">
            <v>-</v>
          </cell>
          <cell r="CX235" t="str">
            <v>-</v>
          </cell>
          <cell r="CY235" t="str">
            <v>-</v>
          </cell>
          <cell r="CZ235" t="str">
            <v>-</v>
          </cell>
          <cell r="DB235" t="str">
            <v>-</v>
          </cell>
          <cell r="DC235" t="str">
            <v>-</v>
          </cell>
          <cell r="DD235" t="str">
            <v>-</v>
          </cell>
          <cell r="DE235" t="str">
            <v>TLALNELHUAYOCAN</v>
          </cell>
          <cell r="DF235" t="str">
            <v>-</v>
          </cell>
          <cell r="DG235" t="str">
            <v>-</v>
          </cell>
        </row>
        <row r="236">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20170</v>
          </cell>
          <cell r="BN236" t="str">
            <v>21181</v>
          </cell>
          <cell r="BO236" t="str">
            <v>-</v>
          </cell>
          <cell r="BP236" t="str">
            <v>-</v>
          </cell>
          <cell r="BQ236" t="str">
            <v>-</v>
          </cell>
          <cell r="BR236" t="str">
            <v>-</v>
          </cell>
          <cell r="BS236" t="str">
            <v>-</v>
          </cell>
          <cell r="BT236" t="str">
            <v>-</v>
          </cell>
          <cell r="BU236" t="str">
            <v>-</v>
          </cell>
          <cell r="BV236" t="str">
            <v>-</v>
          </cell>
          <cell r="BW236" t="str">
            <v>30183</v>
          </cell>
          <cell r="BX236" t="str">
            <v>-</v>
          </cell>
          <cell r="BY236" t="str">
            <v>-</v>
          </cell>
          <cell r="CB236" t="str">
            <v>-</v>
          </cell>
          <cell r="CC236" t="str">
            <v>-</v>
          </cell>
          <cell r="CD236" t="str">
            <v>-</v>
          </cell>
          <cell r="CE236" t="str">
            <v>-</v>
          </cell>
          <cell r="CF236" t="str">
            <v>-</v>
          </cell>
          <cell r="CG236" t="str">
            <v>-</v>
          </cell>
          <cell r="CH236" t="str">
            <v>-</v>
          </cell>
          <cell r="CI236" t="str">
            <v>-</v>
          </cell>
          <cell r="CJ236" t="str">
            <v>-</v>
          </cell>
          <cell r="CK236" t="str">
            <v>-</v>
          </cell>
          <cell r="CL236" t="str">
            <v>-</v>
          </cell>
          <cell r="CM236" t="str">
            <v>-</v>
          </cell>
          <cell r="CN236" t="str">
            <v>-</v>
          </cell>
          <cell r="CO236" t="str">
            <v>-</v>
          </cell>
          <cell r="CP236" t="str">
            <v>-</v>
          </cell>
          <cell r="CQ236" t="str">
            <v>-</v>
          </cell>
          <cell r="CR236" t="str">
            <v>-</v>
          </cell>
          <cell r="CS236" t="str">
            <v>-</v>
          </cell>
          <cell r="CT236" t="str">
            <v>-</v>
          </cell>
          <cell r="CU236" t="str">
            <v>SAN JOSÉ LACHIGUIRI</v>
          </cell>
          <cell r="CV236" t="str">
            <v>TLALTENANGO</v>
          </cell>
          <cell r="CW236" t="str">
            <v>-</v>
          </cell>
          <cell r="CX236" t="str">
            <v>-</v>
          </cell>
          <cell r="CY236" t="str">
            <v>-</v>
          </cell>
          <cell r="CZ236" t="str">
            <v>-</v>
          </cell>
          <cell r="DB236" t="str">
            <v>-</v>
          </cell>
          <cell r="DC236" t="str">
            <v>-</v>
          </cell>
          <cell r="DD236" t="str">
            <v>-</v>
          </cell>
          <cell r="DE236" t="str">
            <v>TLAPACOYAN</v>
          </cell>
          <cell r="DF236" t="str">
            <v>-</v>
          </cell>
          <cell r="DG236" t="str">
            <v>-</v>
          </cell>
        </row>
        <row r="237">
          <cell r="AT237" t="str">
            <v>-</v>
          </cell>
          <cell r="AU237" t="str">
            <v>-</v>
          </cell>
          <cell r="AV237" t="str">
            <v>-</v>
          </cell>
          <cell r="AW237" t="str">
            <v>-</v>
          </cell>
          <cell r="AX237" t="str">
            <v>-</v>
          </cell>
          <cell r="AY237" t="str">
            <v>-</v>
          </cell>
          <cell r="AZ237" t="str">
            <v>-</v>
          </cell>
          <cell r="BA237" t="str">
            <v>-</v>
          </cell>
          <cell r="BB237" t="str">
            <v>-</v>
          </cell>
          <cell r="BC237" t="str">
            <v>-</v>
          </cell>
          <cell r="BD237" t="str">
            <v>-</v>
          </cell>
          <cell r="BE237" t="str">
            <v>-</v>
          </cell>
          <cell r="BF237" t="str">
            <v>-</v>
          </cell>
          <cell r="BG237" t="str">
            <v>-</v>
          </cell>
          <cell r="BH237" t="str">
            <v>-</v>
          </cell>
          <cell r="BI237" t="str">
            <v>-</v>
          </cell>
          <cell r="BJ237" t="str">
            <v>-</v>
          </cell>
          <cell r="BK237" t="str">
            <v>-</v>
          </cell>
          <cell r="BL237" t="str">
            <v>-</v>
          </cell>
          <cell r="BM237" t="str">
            <v>20171</v>
          </cell>
          <cell r="BN237" t="str">
            <v>21182</v>
          </cell>
          <cell r="BO237" t="str">
            <v>-</v>
          </cell>
          <cell r="BP237" t="str">
            <v>-</v>
          </cell>
          <cell r="BQ237" t="str">
            <v>-</v>
          </cell>
          <cell r="BR237" t="str">
            <v>-</v>
          </cell>
          <cell r="BS237" t="str">
            <v>-</v>
          </cell>
          <cell r="BT237" t="str">
            <v>-</v>
          </cell>
          <cell r="BU237" t="str">
            <v>-</v>
          </cell>
          <cell r="BV237" t="str">
            <v>-</v>
          </cell>
          <cell r="BW237" t="str">
            <v>30184</v>
          </cell>
          <cell r="BX237" t="str">
            <v>-</v>
          </cell>
          <cell r="BY237" t="str">
            <v>-</v>
          </cell>
          <cell r="CB237" t="str">
            <v>-</v>
          </cell>
          <cell r="CC237" t="str">
            <v>-</v>
          </cell>
          <cell r="CD237" t="str">
            <v>-</v>
          </cell>
          <cell r="CE237" t="str">
            <v>-</v>
          </cell>
          <cell r="CF237" t="str">
            <v>-</v>
          </cell>
          <cell r="CG237" t="str">
            <v>-</v>
          </cell>
          <cell r="CH237" t="str">
            <v>-</v>
          </cell>
          <cell r="CI237" t="str">
            <v>-</v>
          </cell>
          <cell r="CJ237" t="str">
            <v>-</v>
          </cell>
          <cell r="CK237" t="str">
            <v>-</v>
          </cell>
          <cell r="CL237" t="str">
            <v>-</v>
          </cell>
          <cell r="CM237" t="str">
            <v>-</v>
          </cell>
          <cell r="CN237" t="str">
            <v>-</v>
          </cell>
          <cell r="CO237" t="str">
            <v>-</v>
          </cell>
          <cell r="CP237" t="str">
            <v>-</v>
          </cell>
          <cell r="CQ237" t="str">
            <v>-</v>
          </cell>
          <cell r="CR237" t="str">
            <v>-</v>
          </cell>
          <cell r="CS237" t="str">
            <v>-</v>
          </cell>
          <cell r="CT237" t="str">
            <v>-</v>
          </cell>
          <cell r="CU237" t="str">
            <v>SAN JOSÉ TENANGO</v>
          </cell>
          <cell r="CV237" t="str">
            <v>TLANEPANTLA</v>
          </cell>
          <cell r="CW237" t="str">
            <v>-</v>
          </cell>
          <cell r="CX237" t="str">
            <v>-</v>
          </cell>
          <cell r="CY237" t="str">
            <v>-</v>
          </cell>
          <cell r="CZ237" t="str">
            <v>-</v>
          </cell>
          <cell r="DB237" t="str">
            <v>-</v>
          </cell>
          <cell r="DC237" t="str">
            <v>-</v>
          </cell>
          <cell r="DD237" t="str">
            <v>-</v>
          </cell>
          <cell r="DE237" t="str">
            <v>TLAQUILPA</v>
          </cell>
          <cell r="DF237" t="str">
            <v>-</v>
          </cell>
          <cell r="DG237" t="str">
            <v>-</v>
          </cell>
        </row>
        <row r="238">
          <cell r="AT238" t="str">
            <v>-</v>
          </cell>
          <cell r="AU238" t="str">
            <v>-</v>
          </cell>
          <cell r="AV238" t="str">
            <v>-</v>
          </cell>
          <cell r="AW238" t="str">
            <v>-</v>
          </cell>
          <cell r="AX238" t="str">
            <v>-</v>
          </cell>
          <cell r="AY238" t="str">
            <v>-</v>
          </cell>
          <cell r="AZ238" t="str">
            <v>-</v>
          </cell>
          <cell r="BA238" t="str">
            <v>-</v>
          </cell>
          <cell r="BB238" t="str">
            <v>-</v>
          </cell>
          <cell r="BC238" t="str">
            <v>-</v>
          </cell>
          <cell r="BD238" t="str">
            <v>-</v>
          </cell>
          <cell r="BE238" t="str">
            <v>-</v>
          </cell>
          <cell r="BF238" t="str">
            <v>-</v>
          </cell>
          <cell r="BG238" t="str">
            <v>-</v>
          </cell>
          <cell r="BH238" t="str">
            <v>-</v>
          </cell>
          <cell r="BI238" t="str">
            <v>-</v>
          </cell>
          <cell r="BJ238" t="str">
            <v>-</v>
          </cell>
          <cell r="BK238" t="str">
            <v>-</v>
          </cell>
          <cell r="BL238" t="str">
            <v>-</v>
          </cell>
          <cell r="BM238" t="str">
            <v>20172</v>
          </cell>
          <cell r="BN238" t="str">
            <v>21183</v>
          </cell>
          <cell r="BO238" t="str">
            <v>-</v>
          </cell>
          <cell r="BP238" t="str">
            <v>-</v>
          </cell>
          <cell r="BQ238" t="str">
            <v>-</v>
          </cell>
          <cell r="BR238" t="str">
            <v>-</v>
          </cell>
          <cell r="BS238" t="str">
            <v>-</v>
          </cell>
          <cell r="BT238" t="str">
            <v>-</v>
          </cell>
          <cell r="BU238" t="str">
            <v>-</v>
          </cell>
          <cell r="BV238" t="str">
            <v>-</v>
          </cell>
          <cell r="BW238" t="str">
            <v>30185</v>
          </cell>
          <cell r="BX238" t="str">
            <v>-</v>
          </cell>
          <cell r="BY238" t="str">
            <v>-</v>
          </cell>
          <cell r="CB238" t="str">
            <v>-</v>
          </cell>
          <cell r="CC238" t="str">
            <v>-</v>
          </cell>
          <cell r="CD238" t="str">
            <v>-</v>
          </cell>
          <cell r="CE238" t="str">
            <v>-</v>
          </cell>
          <cell r="CF238" t="str">
            <v>-</v>
          </cell>
          <cell r="CG238" t="str">
            <v>-</v>
          </cell>
          <cell r="CH238" t="str">
            <v>-</v>
          </cell>
          <cell r="CI238" t="str">
            <v>-</v>
          </cell>
          <cell r="CJ238" t="str">
            <v>-</v>
          </cell>
          <cell r="CK238" t="str">
            <v>-</v>
          </cell>
          <cell r="CL238" t="str">
            <v>-</v>
          </cell>
          <cell r="CM238" t="str">
            <v>-</v>
          </cell>
          <cell r="CN238" t="str">
            <v>-</v>
          </cell>
          <cell r="CO238" t="str">
            <v>-</v>
          </cell>
          <cell r="CP238" t="str">
            <v>-</v>
          </cell>
          <cell r="CQ238" t="str">
            <v>-</v>
          </cell>
          <cell r="CR238" t="str">
            <v>-</v>
          </cell>
          <cell r="CS238" t="str">
            <v>-</v>
          </cell>
          <cell r="CT238" t="str">
            <v>-</v>
          </cell>
          <cell r="CU238" t="str">
            <v>SAN JUAN ACHIUTLA</v>
          </cell>
          <cell r="CV238" t="str">
            <v>TLAOLA</v>
          </cell>
          <cell r="CW238" t="str">
            <v>-</v>
          </cell>
          <cell r="CX238" t="str">
            <v>-</v>
          </cell>
          <cell r="CY238" t="str">
            <v>-</v>
          </cell>
          <cell r="CZ238" t="str">
            <v>-</v>
          </cell>
          <cell r="DB238" t="str">
            <v>-</v>
          </cell>
          <cell r="DC238" t="str">
            <v>-</v>
          </cell>
          <cell r="DD238" t="str">
            <v>-</v>
          </cell>
          <cell r="DE238" t="str">
            <v>TLILAPAN</v>
          </cell>
          <cell r="DF238" t="str">
            <v>-</v>
          </cell>
          <cell r="DG238" t="str">
            <v>-</v>
          </cell>
        </row>
        <row r="239">
          <cell r="AT239" t="str">
            <v>-</v>
          </cell>
          <cell r="AU239" t="str">
            <v>-</v>
          </cell>
          <cell r="AV239" t="str">
            <v>-</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t="str">
            <v>-</v>
          </cell>
          <cell r="BJ239" t="str">
            <v>-</v>
          </cell>
          <cell r="BK239" t="str">
            <v>-</v>
          </cell>
          <cell r="BL239" t="str">
            <v>-</v>
          </cell>
          <cell r="BM239" t="str">
            <v>20173</v>
          </cell>
          <cell r="BN239" t="str">
            <v>21184</v>
          </cell>
          <cell r="BO239" t="str">
            <v>-</v>
          </cell>
          <cell r="BP239" t="str">
            <v>-</v>
          </cell>
          <cell r="BQ239" t="str">
            <v>-</v>
          </cell>
          <cell r="BR239" t="str">
            <v>-</v>
          </cell>
          <cell r="BS239" t="str">
            <v>-</v>
          </cell>
          <cell r="BT239" t="str">
            <v>-</v>
          </cell>
          <cell r="BU239" t="str">
            <v>-</v>
          </cell>
          <cell r="BV239" t="str">
            <v>-</v>
          </cell>
          <cell r="BW239" t="str">
            <v>30186</v>
          </cell>
          <cell r="BX239" t="str">
            <v>-</v>
          </cell>
          <cell r="BY239" t="str">
            <v>-</v>
          </cell>
          <cell r="CB239" t="str">
            <v>-</v>
          </cell>
          <cell r="CC239" t="str">
            <v>-</v>
          </cell>
          <cell r="CD239" t="str">
            <v>-</v>
          </cell>
          <cell r="CE239" t="str">
            <v>-</v>
          </cell>
          <cell r="CF239" t="str">
            <v>-</v>
          </cell>
          <cell r="CG239" t="str">
            <v>-</v>
          </cell>
          <cell r="CH239" t="str">
            <v>-</v>
          </cell>
          <cell r="CI239" t="str">
            <v>-</v>
          </cell>
          <cell r="CJ239" t="str">
            <v>-</v>
          </cell>
          <cell r="CK239" t="str">
            <v>-</v>
          </cell>
          <cell r="CL239" t="str">
            <v>-</v>
          </cell>
          <cell r="CM239" t="str">
            <v>-</v>
          </cell>
          <cell r="CN239" t="str">
            <v>-</v>
          </cell>
          <cell r="CO239" t="str">
            <v>-</v>
          </cell>
          <cell r="CP239" t="str">
            <v>-</v>
          </cell>
          <cell r="CQ239" t="str">
            <v>-</v>
          </cell>
          <cell r="CR239" t="str">
            <v>-</v>
          </cell>
          <cell r="CS239" t="str">
            <v>-</v>
          </cell>
          <cell r="CT239" t="str">
            <v>-</v>
          </cell>
          <cell r="CU239" t="str">
            <v>SAN JUAN ATEPEC</v>
          </cell>
          <cell r="CV239" t="str">
            <v>TLAPACOYA</v>
          </cell>
          <cell r="CW239" t="str">
            <v>-</v>
          </cell>
          <cell r="CX239" t="str">
            <v>-</v>
          </cell>
          <cell r="CY239" t="str">
            <v>-</v>
          </cell>
          <cell r="CZ239" t="str">
            <v>-</v>
          </cell>
          <cell r="DB239" t="str">
            <v>-</v>
          </cell>
          <cell r="DC239" t="str">
            <v>-</v>
          </cell>
          <cell r="DD239" t="str">
            <v>-</v>
          </cell>
          <cell r="DE239" t="str">
            <v>TOMATLÁN</v>
          </cell>
          <cell r="DF239" t="str">
            <v>-</v>
          </cell>
          <cell r="DG239" t="str">
            <v>-</v>
          </cell>
        </row>
        <row r="240">
          <cell r="AT240" t="str">
            <v>-</v>
          </cell>
          <cell r="AU240" t="str">
            <v>-</v>
          </cell>
          <cell r="AV240" t="str">
            <v>-</v>
          </cell>
          <cell r="AW240" t="str">
            <v>-</v>
          </cell>
          <cell r="AX240" t="str">
            <v>-</v>
          </cell>
          <cell r="AY240" t="str">
            <v>-</v>
          </cell>
          <cell r="AZ240" t="str">
            <v>-</v>
          </cell>
          <cell r="BA240" t="str">
            <v>-</v>
          </cell>
          <cell r="BB240" t="str">
            <v>-</v>
          </cell>
          <cell r="BC240" t="str">
            <v>-</v>
          </cell>
          <cell r="BD240" t="str">
            <v>-</v>
          </cell>
          <cell r="BE240" t="str">
            <v>-</v>
          </cell>
          <cell r="BF240" t="str">
            <v>-</v>
          </cell>
          <cell r="BG240" t="str">
            <v>-</v>
          </cell>
          <cell r="BH240" t="str">
            <v>-</v>
          </cell>
          <cell r="BI240" t="str">
            <v>-</v>
          </cell>
          <cell r="BJ240" t="str">
            <v>-</v>
          </cell>
          <cell r="BK240" t="str">
            <v>-</v>
          </cell>
          <cell r="BL240" t="str">
            <v>-</v>
          </cell>
          <cell r="BM240" t="str">
            <v>20174</v>
          </cell>
          <cell r="BN240" t="str">
            <v>21185</v>
          </cell>
          <cell r="BO240" t="str">
            <v>-</v>
          </cell>
          <cell r="BP240" t="str">
            <v>-</v>
          </cell>
          <cell r="BQ240" t="str">
            <v>-</v>
          </cell>
          <cell r="BR240" t="str">
            <v>-</v>
          </cell>
          <cell r="BS240" t="str">
            <v>-</v>
          </cell>
          <cell r="BT240" t="str">
            <v>-</v>
          </cell>
          <cell r="BU240" t="str">
            <v>-</v>
          </cell>
          <cell r="BV240" t="str">
            <v>-</v>
          </cell>
          <cell r="BW240" t="str">
            <v>30187</v>
          </cell>
          <cell r="BX240" t="str">
            <v>-</v>
          </cell>
          <cell r="BY240" t="str">
            <v>-</v>
          </cell>
          <cell r="CB240" t="str">
            <v>-</v>
          </cell>
          <cell r="CC240" t="str">
            <v>-</v>
          </cell>
          <cell r="CD240" t="str">
            <v>-</v>
          </cell>
          <cell r="CE240" t="str">
            <v>-</v>
          </cell>
          <cell r="CF240" t="str">
            <v>-</v>
          </cell>
          <cell r="CG240" t="str">
            <v>-</v>
          </cell>
          <cell r="CH240" t="str">
            <v>-</v>
          </cell>
          <cell r="CI240" t="str">
            <v>-</v>
          </cell>
          <cell r="CJ240" t="str">
            <v>-</v>
          </cell>
          <cell r="CK240" t="str">
            <v>-</v>
          </cell>
          <cell r="CL240" t="str">
            <v>-</v>
          </cell>
          <cell r="CM240" t="str">
            <v>-</v>
          </cell>
          <cell r="CN240" t="str">
            <v>-</v>
          </cell>
          <cell r="CO240" t="str">
            <v>-</v>
          </cell>
          <cell r="CP240" t="str">
            <v>-</v>
          </cell>
          <cell r="CQ240" t="str">
            <v>-</v>
          </cell>
          <cell r="CR240" t="str">
            <v>-</v>
          </cell>
          <cell r="CS240" t="str">
            <v>-</v>
          </cell>
          <cell r="CT240" t="str">
            <v>-</v>
          </cell>
          <cell r="CU240" t="str">
            <v>ÁNIMAS TRUJANO</v>
          </cell>
          <cell r="CV240" t="str">
            <v>TLAPANALÁ</v>
          </cell>
          <cell r="CW240" t="str">
            <v>-</v>
          </cell>
          <cell r="CX240" t="str">
            <v>-</v>
          </cell>
          <cell r="CY240" t="str">
            <v>-</v>
          </cell>
          <cell r="CZ240" t="str">
            <v>-</v>
          </cell>
          <cell r="DB240" t="str">
            <v>-</v>
          </cell>
          <cell r="DC240" t="str">
            <v>-</v>
          </cell>
          <cell r="DD240" t="str">
            <v>-</v>
          </cell>
          <cell r="DE240" t="str">
            <v>TONAYÁN</v>
          </cell>
          <cell r="DF240" t="str">
            <v>-</v>
          </cell>
          <cell r="DG240" t="str">
            <v>-</v>
          </cell>
        </row>
        <row r="241">
          <cell r="AT241" t="str">
            <v>-</v>
          </cell>
          <cell r="AU241" t="str">
            <v>-</v>
          </cell>
          <cell r="AV241" t="str">
            <v>-</v>
          </cell>
          <cell r="AW241" t="str">
            <v>-</v>
          </cell>
          <cell r="AX241" t="str">
            <v>-</v>
          </cell>
          <cell r="AY241" t="str">
            <v>-</v>
          </cell>
          <cell r="AZ241" t="str">
            <v>-</v>
          </cell>
          <cell r="BA241" t="str">
            <v>-</v>
          </cell>
          <cell r="BB241" t="str">
            <v>-</v>
          </cell>
          <cell r="BC241" t="str">
            <v>-</v>
          </cell>
          <cell r="BD241" t="str">
            <v>-</v>
          </cell>
          <cell r="BE241" t="str">
            <v>-</v>
          </cell>
          <cell r="BF241" t="str">
            <v>-</v>
          </cell>
          <cell r="BG241" t="str">
            <v>-</v>
          </cell>
          <cell r="BH241" t="str">
            <v>-</v>
          </cell>
          <cell r="BI241" t="str">
            <v>-</v>
          </cell>
          <cell r="BJ241" t="str">
            <v>-</v>
          </cell>
          <cell r="BK241" t="str">
            <v>-</v>
          </cell>
          <cell r="BL241" t="str">
            <v>-</v>
          </cell>
          <cell r="BM241" t="str">
            <v>20175</v>
          </cell>
          <cell r="BN241" t="str">
            <v>21187</v>
          </cell>
          <cell r="BO241" t="str">
            <v>-</v>
          </cell>
          <cell r="BP241" t="str">
            <v>-</v>
          </cell>
          <cell r="BQ241" t="str">
            <v>-</v>
          </cell>
          <cell r="BR241" t="str">
            <v>-</v>
          </cell>
          <cell r="BS241" t="str">
            <v>-</v>
          </cell>
          <cell r="BT241" t="str">
            <v>-</v>
          </cell>
          <cell r="BU241" t="str">
            <v>-</v>
          </cell>
          <cell r="BV241" t="str">
            <v>-</v>
          </cell>
          <cell r="BW241" t="str">
            <v>30188</v>
          </cell>
          <cell r="BX241" t="str">
            <v>-</v>
          </cell>
          <cell r="BY241" t="str">
            <v>-</v>
          </cell>
          <cell r="CB241" t="str">
            <v>-</v>
          </cell>
          <cell r="CC241" t="str">
            <v>-</v>
          </cell>
          <cell r="CD241" t="str">
            <v>-</v>
          </cell>
          <cell r="CE241" t="str">
            <v>-</v>
          </cell>
          <cell r="CF241" t="str">
            <v>-</v>
          </cell>
          <cell r="CG241" t="str">
            <v>-</v>
          </cell>
          <cell r="CH241" t="str">
            <v>-</v>
          </cell>
          <cell r="CI241" t="str">
            <v>-</v>
          </cell>
          <cell r="CJ241" t="str">
            <v>-</v>
          </cell>
          <cell r="CK241" t="str">
            <v>-</v>
          </cell>
          <cell r="CL241" t="str">
            <v>-</v>
          </cell>
          <cell r="CM241" t="str">
            <v>-</v>
          </cell>
          <cell r="CN241" t="str">
            <v>-</v>
          </cell>
          <cell r="CO241" t="str">
            <v>-</v>
          </cell>
          <cell r="CP241" t="str">
            <v>-</v>
          </cell>
          <cell r="CQ241" t="str">
            <v>-</v>
          </cell>
          <cell r="CR241" t="str">
            <v>-</v>
          </cell>
          <cell r="CS241" t="str">
            <v>-</v>
          </cell>
          <cell r="CT241" t="str">
            <v>-</v>
          </cell>
          <cell r="CU241" t="str">
            <v>SAN JUAN BAUTISTA ATATLAHUCA</v>
          </cell>
          <cell r="CV241" t="str">
            <v>TLAXCO</v>
          </cell>
          <cell r="CW241" t="str">
            <v>-</v>
          </cell>
          <cell r="CX241" t="str">
            <v>-</v>
          </cell>
          <cell r="CY241" t="str">
            <v>-</v>
          </cell>
          <cell r="CZ241" t="str">
            <v>-</v>
          </cell>
          <cell r="DB241" t="str">
            <v>-</v>
          </cell>
          <cell r="DC241" t="str">
            <v>-</v>
          </cell>
          <cell r="DD241" t="str">
            <v>-</v>
          </cell>
          <cell r="DE241" t="str">
            <v>TOTUTLA</v>
          </cell>
          <cell r="DF241" t="str">
            <v>-</v>
          </cell>
          <cell r="DG241" t="str">
            <v>-</v>
          </cell>
        </row>
        <row r="242">
          <cell r="AT242" t="str">
            <v>-</v>
          </cell>
          <cell r="AU242" t="str">
            <v>-</v>
          </cell>
          <cell r="AV242" t="str">
            <v>-</v>
          </cell>
          <cell r="AW242" t="str">
            <v>-</v>
          </cell>
          <cell r="AX242" t="str">
            <v>-</v>
          </cell>
          <cell r="AY242" t="str">
            <v>-</v>
          </cell>
          <cell r="AZ242" t="str">
            <v>-</v>
          </cell>
          <cell r="BA242" t="str">
            <v>-</v>
          </cell>
          <cell r="BB242" t="str">
            <v>-</v>
          </cell>
          <cell r="BC242" t="str">
            <v>-</v>
          </cell>
          <cell r="BD242" t="str">
            <v>-</v>
          </cell>
          <cell r="BE242" t="str">
            <v>-</v>
          </cell>
          <cell r="BF242" t="str">
            <v>-</v>
          </cell>
          <cell r="BG242" t="str">
            <v>-</v>
          </cell>
          <cell r="BH242" t="str">
            <v>-</v>
          </cell>
          <cell r="BI242" t="str">
            <v>-</v>
          </cell>
          <cell r="BJ242" t="str">
            <v>-</v>
          </cell>
          <cell r="BK242" t="str">
            <v>-</v>
          </cell>
          <cell r="BL242" t="str">
            <v>-</v>
          </cell>
          <cell r="BM242" t="str">
            <v>20176</v>
          </cell>
          <cell r="BN242" t="str">
            <v>21188</v>
          </cell>
          <cell r="BO242" t="str">
            <v>-</v>
          </cell>
          <cell r="BP242" t="str">
            <v>-</v>
          </cell>
          <cell r="BQ242" t="str">
            <v>-</v>
          </cell>
          <cell r="BR242" t="str">
            <v>-</v>
          </cell>
          <cell r="BS242" t="str">
            <v>-</v>
          </cell>
          <cell r="BT242" t="str">
            <v>-</v>
          </cell>
          <cell r="BU242" t="str">
            <v>-</v>
          </cell>
          <cell r="BV242" t="str">
            <v>-</v>
          </cell>
          <cell r="BW242" t="str">
            <v>30190</v>
          </cell>
          <cell r="BX242" t="str">
            <v>-</v>
          </cell>
          <cell r="BY242" t="str">
            <v>-</v>
          </cell>
          <cell r="CB242" t="str">
            <v>-</v>
          </cell>
          <cell r="CC242" t="str">
            <v>-</v>
          </cell>
          <cell r="CD242" t="str">
            <v>-</v>
          </cell>
          <cell r="CE242" t="str">
            <v>-</v>
          </cell>
          <cell r="CF242" t="str">
            <v>-</v>
          </cell>
          <cell r="CG242" t="str">
            <v>-</v>
          </cell>
          <cell r="CH242" t="str">
            <v>-</v>
          </cell>
          <cell r="CI242" t="str">
            <v>-</v>
          </cell>
          <cell r="CJ242" t="str">
            <v>-</v>
          </cell>
          <cell r="CK242" t="str">
            <v>-</v>
          </cell>
          <cell r="CL242" t="str">
            <v>-</v>
          </cell>
          <cell r="CM242" t="str">
            <v>-</v>
          </cell>
          <cell r="CN242" t="str">
            <v>-</v>
          </cell>
          <cell r="CO242" t="str">
            <v>-</v>
          </cell>
          <cell r="CP242" t="str">
            <v>-</v>
          </cell>
          <cell r="CQ242" t="str">
            <v>-</v>
          </cell>
          <cell r="CR242" t="str">
            <v>-</v>
          </cell>
          <cell r="CS242" t="str">
            <v>-</v>
          </cell>
          <cell r="CT242" t="str">
            <v>-</v>
          </cell>
          <cell r="CU242" t="str">
            <v>SAN JUAN BAUTISTA COIXTLAHUACA</v>
          </cell>
          <cell r="CV242" t="str">
            <v>TOCHIMILCO</v>
          </cell>
          <cell r="CW242" t="str">
            <v>-</v>
          </cell>
          <cell r="CX242" t="str">
            <v>-</v>
          </cell>
          <cell r="CY242" t="str">
            <v>-</v>
          </cell>
          <cell r="CZ242" t="str">
            <v>-</v>
          </cell>
          <cell r="DB242" t="str">
            <v>-</v>
          </cell>
          <cell r="DC242" t="str">
            <v>-</v>
          </cell>
          <cell r="DD242" t="str">
            <v>-</v>
          </cell>
          <cell r="DE242" t="str">
            <v>TUXTILLA</v>
          </cell>
          <cell r="DF242" t="str">
            <v>-</v>
          </cell>
          <cell r="DG242" t="str">
            <v>-</v>
          </cell>
        </row>
        <row r="243">
          <cell r="AT243" t="str">
            <v>-</v>
          </cell>
          <cell r="AU243" t="str">
            <v>-</v>
          </cell>
          <cell r="AV243" t="str">
            <v>-</v>
          </cell>
          <cell r="AW243" t="str">
            <v>-</v>
          </cell>
          <cell r="AX243" t="str">
            <v>-</v>
          </cell>
          <cell r="AY243" t="str">
            <v>-</v>
          </cell>
          <cell r="AZ243" t="str">
            <v>-</v>
          </cell>
          <cell r="BA243" t="str">
            <v>-</v>
          </cell>
          <cell r="BB243" t="str">
            <v>-</v>
          </cell>
          <cell r="BC243" t="str">
            <v>-</v>
          </cell>
          <cell r="BD243" t="str">
            <v>-</v>
          </cell>
          <cell r="BE243" t="str">
            <v>-</v>
          </cell>
          <cell r="BF243" t="str">
            <v>-</v>
          </cell>
          <cell r="BG243" t="str">
            <v>-</v>
          </cell>
          <cell r="BH243" t="str">
            <v>-</v>
          </cell>
          <cell r="BI243" t="str">
            <v>-</v>
          </cell>
          <cell r="BJ243" t="str">
            <v>-</v>
          </cell>
          <cell r="BK243" t="str">
            <v>-</v>
          </cell>
          <cell r="BL243" t="str">
            <v>-</v>
          </cell>
          <cell r="BM243" t="str">
            <v>20177</v>
          </cell>
          <cell r="BN243" t="str">
            <v>21189</v>
          </cell>
          <cell r="BO243" t="str">
            <v>-</v>
          </cell>
          <cell r="BP243" t="str">
            <v>-</v>
          </cell>
          <cell r="BQ243" t="str">
            <v>-</v>
          </cell>
          <cell r="BR243" t="str">
            <v>-</v>
          </cell>
          <cell r="BS243" t="str">
            <v>-</v>
          </cell>
          <cell r="BT243" t="str">
            <v>-</v>
          </cell>
          <cell r="BU243" t="str">
            <v>-</v>
          </cell>
          <cell r="BV243" t="str">
            <v>-</v>
          </cell>
          <cell r="BW243" t="str">
            <v>30191</v>
          </cell>
          <cell r="BX243" t="str">
            <v>-</v>
          </cell>
          <cell r="BY243" t="str">
            <v>-</v>
          </cell>
          <cell r="CB243" t="str">
            <v>-</v>
          </cell>
          <cell r="CC243" t="str">
            <v>-</v>
          </cell>
          <cell r="CD243" t="str">
            <v>-</v>
          </cell>
          <cell r="CE243" t="str">
            <v>-</v>
          </cell>
          <cell r="CF243" t="str">
            <v>-</v>
          </cell>
          <cell r="CG243" t="str">
            <v>-</v>
          </cell>
          <cell r="CH243" t="str">
            <v>-</v>
          </cell>
          <cell r="CI243" t="str">
            <v>-</v>
          </cell>
          <cell r="CJ243" t="str">
            <v>-</v>
          </cell>
          <cell r="CK243" t="str">
            <v>-</v>
          </cell>
          <cell r="CL243" t="str">
            <v>-</v>
          </cell>
          <cell r="CM243" t="str">
            <v>-</v>
          </cell>
          <cell r="CN243" t="str">
            <v>-</v>
          </cell>
          <cell r="CO243" t="str">
            <v>-</v>
          </cell>
          <cell r="CP243" t="str">
            <v>-</v>
          </cell>
          <cell r="CQ243" t="str">
            <v>-</v>
          </cell>
          <cell r="CR243" t="str">
            <v>-</v>
          </cell>
          <cell r="CS243" t="str">
            <v>-</v>
          </cell>
          <cell r="CT243" t="str">
            <v>-</v>
          </cell>
          <cell r="CU243" t="str">
            <v>SAN JUAN BAUTISTA CUICATLÁN</v>
          </cell>
          <cell r="CV243" t="str">
            <v>TOCHTEPEC</v>
          </cell>
          <cell r="CW243" t="str">
            <v>-</v>
          </cell>
          <cell r="CX243" t="str">
            <v>-</v>
          </cell>
          <cell r="CY243" t="str">
            <v>-</v>
          </cell>
          <cell r="CZ243" t="str">
            <v>-</v>
          </cell>
          <cell r="DB243" t="str">
            <v>-</v>
          </cell>
          <cell r="DC243" t="str">
            <v>-</v>
          </cell>
          <cell r="DD243" t="str">
            <v>-</v>
          </cell>
          <cell r="DE243" t="str">
            <v>URSULO GALVÁN</v>
          </cell>
          <cell r="DF243" t="str">
            <v>-</v>
          </cell>
          <cell r="DG243" t="str">
            <v>-</v>
          </cell>
        </row>
        <row r="244">
          <cell r="AT244" t="str">
            <v>-</v>
          </cell>
          <cell r="AU244" t="str">
            <v>-</v>
          </cell>
          <cell r="AV244" t="str">
            <v>-</v>
          </cell>
          <cell r="AW244" t="str">
            <v>-</v>
          </cell>
          <cell r="AX244" t="str">
            <v>-</v>
          </cell>
          <cell r="AY244" t="str">
            <v>-</v>
          </cell>
          <cell r="AZ244" t="str">
            <v>-</v>
          </cell>
          <cell r="BA244" t="str">
            <v>-</v>
          </cell>
          <cell r="BB244" t="str">
            <v>-</v>
          </cell>
          <cell r="BC244" t="str">
            <v>-</v>
          </cell>
          <cell r="BD244" t="str">
            <v>-</v>
          </cell>
          <cell r="BE244" t="str">
            <v>-</v>
          </cell>
          <cell r="BF244" t="str">
            <v>-</v>
          </cell>
          <cell r="BG244" t="str">
            <v>-</v>
          </cell>
          <cell r="BH244" t="str">
            <v>-</v>
          </cell>
          <cell r="BI244" t="str">
            <v>-</v>
          </cell>
          <cell r="BJ244" t="str">
            <v>-</v>
          </cell>
          <cell r="BK244" t="str">
            <v>-</v>
          </cell>
          <cell r="BL244" t="str">
            <v>-</v>
          </cell>
          <cell r="BM244" t="str">
            <v>20178</v>
          </cell>
          <cell r="BN244" t="str">
            <v>21190</v>
          </cell>
          <cell r="BO244" t="str">
            <v>-</v>
          </cell>
          <cell r="BP244" t="str">
            <v>-</v>
          </cell>
          <cell r="BQ244" t="str">
            <v>-</v>
          </cell>
          <cell r="BR244" t="str">
            <v>-</v>
          </cell>
          <cell r="BS244" t="str">
            <v>-</v>
          </cell>
          <cell r="BT244" t="str">
            <v>-</v>
          </cell>
          <cell r="BU244" t="str">
            <v>-</v>
          </cell>
          <cell r="BV244" t="str">
            <v>-</v>
          </cell>
          <cell r="BW244" t="str">
            <v>30192</v>
          </cell>
          <cell r="BX244" t="str">
            <v>-</v>
          </cell>
          <cell r="BY244" t="str">
            <v>-</v>
          </cell>
          <cell r="CB244" t="str">
            <v>-</v>
          </cell>
          <cell r="CC244" t="str">
            <v>-</v>
          </cell>
          <cell r="CD244" t="str">
            <v>-</v>
          </cell>
          <cell r="CE244" t="str">
            <v>-</v>
          </cell>
          <cell r="CF244" t="str">
            <v>-</v>
          </cell>
          <cell r="CG244" t="str">
            <v>-</v>
          </cell>
          <cell r="CH244" t="str">
            <v>-</v>
          </cell>
          <cell r="CI244" t="str">
            <v>-</v>
          </cell>
          <cell r="CJ244" t="str">
            <v>-</v>
          </cell>
          <cell r="CK244" t="str">
            <v>-</v>
          </cell>
          <cell r="CL244" t="str">
            <v>-</v>
          </cell>
          <cell r="CM244" t="str">
            <v>-</v>
          </cell>
          <cell r="CN244" t="str">
            <v>-</v>
          </cell>
          <cell r="CO244" t="str">
            <v>-</v>
          </cell>
          <cell r="CP244" t="str">
            <v>-</v>
          </cell>
          <cell r="CQ244" t="str">
            <v>-</v>
          </cell>
          <cell r="CR244" t="str">
            <v>-</v>
          </cell>
          <cell r="CS244" t="str">
            <v>-</v>
          </cell>
          <cell r="CT244" t="str">
            <v>-</v>
          </cell>
          <cell r="CU244" t="str">
            <v>SAN JUAN BAUTISTA GUELACHE</v>
          </cell>
          <cell r="CV244" t="str">
            <v>TOTOLTEPEC DE GUERRERO</v>
          </cell>
          <cell r="CW244" t="str">
            <v>-</v>
          </cell>
          <cell r="CX244" t="str">
            <v>-</v>
          </cell>
          <cell r="CY244" t="str">
            <v>-</v>
          </cell>
          <cell r="CZ244" t="str">
            <v>-</v>
          </cell>
          <cell r="DB244" t="str">
            <v>-</v>
          </cell>
          <cell r="DC244" t="str">
            <v>-</v>
          </cell>
          <cell r="DD244" t="str">
            <v>-</v>
          </cell>
          <cell r="DE244" t="str">
            <v>VEGA DE ALATORRE</v>
          </cell>
          <cell r="DF244" t="str">
            <v>-</v>
          </cell>
          <cell r="DG244" t="str">
            <v>-</v>
          </cell>
        </row>
        <row r="245">
          <cell r="AT245" t="str">
            <v>-</v>
          </cell>
          <cell r="AU245" t="str">
            <v>-</v>
          </cell>
          <cell r="AV245" t="str">
            <v>-</v>
          </cell>
          <cell r="AW245" t="str">
            <v>-</v>
          </cell>
          <cell r="AX245" t="str">
            <v>-</v>
          </cell>
          <cell r="AY245" t="str">
            <v>-</v>
          </cell>
          <cell r="AZ245" t="str">
            <v>-</v>
          </cell>
          <cell r="BA245" t="str">
            <v>-</v>
          </cell>
          <cell r="BB245" t="str">
            <v>-</v>
          </cell>
          <cell r="BC245" t="str">
            <v>-</v>
          </cell>
          <cell r="BD245" t="str">
            <v>-</v>
          </cell>
          <cell r="BE245" t="str">
            <v>-</v>
          </cell>
          <cell r="BF245" t="str">
            <v>-</v>
          </cell>
          <cell r="BG245" t="str">
            <v>-</v>
          </cell>
          <cell r="BH245" t="str">
            <v>-</v>
          </cell>
          <cell r="BI245" t="str">
            <v>-</v>
          </cell>
          <cell r="BJ245" t="str">
            <v>-</v>
          </cell>
          <cell r="BK245" t="str">
            <v>-</v>
          </cell>
          <cell r="BL245" t="str">
            <v>-</v>
          </cell>
          <cell r="BM245" t="str">
            <v>20179</v>
          </cell>
          <cell r="BN245" t="str">
            <v>21191</v>
          </cell>
          <cell r="BO245" t="str">
            <v>-</v>
          </cell>
          <cell r="BP245" t="str">
            <v>-</v>
          </cell>
          <cell r="BQ245" t="str">
            <v>-</v>
          </cell>
          <cell r="BR245" t="str">
            <v>-</v>
          </cell>
          <cell r="BS245" t="str">
            <v>-</v>
          </cell>
          <cell r="BT245" t="str">
            <v>-</v>
          </cell>
          <cell r="BU245" t="str">
            <v>-</v>
          </cell>
          <cell r="BV245" t="str">
            <v>-</v>
          </cell>
          <cell r="BW245" t="str">
            <v>30194</v>
          </cell>
          <cell r="BX245" t="str">
            <v>-</v>
          </cell>
          <cell r="BY245" t="str">
            <v>-</v>
          </cell>
          <cell r="CB245" t="str">
            <v>-</v>
          </cell>
          <cell r="CC245" t="str">
            <v>-</v>
          </cell>
          <cell r="CD245" t="str">
            <v>-</v>
          </cell>
          <cell r="CE245" t="str">
            <v>-</v>
          </cell>
          <cell r="CF245" t="str">
            <v>-</v>
          </cell>
          <cell r="CG245" t="str">
            <v>-</v>
          </cell>
          <cell r="CH245" t="str">
            <v>-</v>
          </cell>
          <cell r="CI245" t="str">
            <v>-</v>
          </cell>
          <cell r="CJ245" t="str">
            <v>-</v>
          </cell>
          <cell r="CK245" t="str">
            <v>-</v>
          </cell>
          <cell r="CL245" t="str">
            <v>-</v>
          </cell>
          <cell r="CM245" t="str">
            <v>-</v>
          </cell>
          <cell r="CN245" t="str">
            <v>-</v>
          </cell>
          <cell r="CO245" t="str">
            <v>-</v>
          </cell>
          <cell r="CP245" t="str">
            <v>-</v>
          </cell>
          <cell r="CQ245" t="str">
            <v>-</v>
          </cell>
          <cell r="CR245" t="str">
            <v>-</v>
          </cell>
          <cell r="CS245" t="str">
            <v>-</v>
          </cell>
          <cell r="CT245" t="str">
            <v>-</v>
          </cell>
          <cell r="CU245" t="str">
            <v>SAN JUAN BAUTISTA JAYACATLÁN</v>
          </cell>
          <cell r="CV245" t="str">
            <v>TULCINGO</v>
          </cell>
          <cell r="CW245" t="str">
            <v>-</v>
          </cell>
          <cell r="CX245" t="str">
            <v>-</v>
          </cell>
          <cell r="CY245" t="str">
            <v>-</v>
          </cell>
          <cell r="CZ245" t="str">
            <v>-</v>
          </cell>
          <cell r="DB245" t="str">
            <v>-</v>
          </cell>
          <cell r="DC245" t="str">
            <v>-</v>
          </cell>
          <cell r="DD245" t="str">
            <v>-</v>
          </cell>
          <cell r="DE245" t="str">
            <v>VILLA ALDAMA</v>
          </cell>
          <cell r="DF245" t="str">
            <v>-</v>
          </cell>
          <cell r="DG245" t="str">
            <v>-</v>
          </cell>
        </row>
        <row r="246">
          <cell r="AT246" t="str">
            <v>-</v>
          </cell>
          <cell r="AU246" t="str">
            <v>-</v>
          </cell>
          <cell r="AV246" t="str">
            <v>-</v>
          </cell>
          <cell r="AW246" t="str">
            <v>-</v>
          </cell>
          <cell r="AX246" t="str">
            <v>-</v>
          </cell>
          <cell r="AY246" t="str">
            <v>-</v>
          </cell>
          <cell r="AZ246" t="str">
            <v>-</v>
          </cell>
          <cell r="BA246" t="str">
            <v>-</v>
          </cell>
          <cell r="BB246" t="str">
            <v>-</v>
          </cell>
          <cell r="BC246" t="str">
            <v>-</v>
          </cell>
          <cell r="BD246" t="str">
            <v>-</v>
          </cell>
          <cell r="BE246" t="str">
            <v>-</v>
          </cell>
          <cell r="BF246" t="str">
            <v>-</v>
          </cell>
          <cell r="BG246" t="str">
            <v>-</v>
          </cell>
          <cell r="BH246" t="str">
            <v>-</v>
          </cell>
          <cell r="BI246" t="str">
            <v>-</v>
          </cell>
          <cell r="BJ246" t="str">
            <v>-</v>
          </cell>
          <cell r="BK246" t="str">
            <v>-</v>
          </cell>
          <cell r="BL246" t="str">
            <v>-</v>
          </cell>
          <cell r="BM246" t="str">
            <v>20180</v>
          </cell>
          <cell r="BN246" t="str">
            <v>21192</v>
          </cell>
          <cell r="BO246" t="str">
            <v>-</v>
          </cell>
          <cell r="BP246" t="str">
            <v>-</v>
          </cell>
          <cell r="BQ246" t="str">
            <v>-</v>
          </cell>
          <cell r="BR246" t="str">
            <v>-</v>
          </cell>
          <cell r="BS246" t="str">
            <v>-</v>
          </cell>
          <cell r="BT246" t="str">
            <v>-</v>
          </cell>
          <cell r="BU246" t="str">
            <v>-</v>
          </cell>
          <cell r="BV246" t="str">
            <v>-</v>
          </cell>
          <cell r="BW246" t="str">
            <v>30195</v>
          </cell>
          <cell r="BX246" t="str">
            <v>-</v>
          </cell>
          <cell r="BY246" t="str">
            <v>-</v>
          </cell>
          <cell r="CB246" t="str">
            <v>-</v>
          </cell>
          <cell r="CC246" t="str">
            <v>-</v>
          </cell>
          <cell r="CD246" t="str">
            <v>-</v>
          </cell>
          <cell r="CE246" t="str">
            <v>-</v>
          </cell>
          <cell r="CF246" t="str">
            <v>-</v>
          </cell>
          <cell r="CG246" t="str">
            <v>-</v>
          </cell>
          <cell r="CH246" t="str">
            <v>-</v>
          </cell>
          <cell r="CI246" t="str">
            <v>-</v>
          </cell>
          <cell r="CJ246" t="str">
            <v>-</v>
          </cell>
          <cell r="CK246" t="str">
            <v>-</v>
          </cell>
          <cell r="CL246" t="str">
            <v>-</v>
          </cell>
          <cell r="CM246" t="str">
            <v>-</v>
          </cell>
          <cell r="CN246" t="str">
            <v>-</v>
          </cell>
          <cell r="CO246" t="str">
            <v>-</v>
          </cell>
          <cell r="CP246" t="str">
            <v>-</v>
          </cell>
          <cell r="CQ246" t="str">
            <v>-</v>
          </cell>
          <cell r="CR246" t="str">
            <v>-</v>
          </cell>
          <cell r="CS246" t="str">
            <v>-</v>
          </cell>
          <cell r="CT246" t="str">
            <v>-</v>
          </cell>
          <cell r="CU246" t="str">
            <v>SAN JUAN BAUTISTA LO DE SOTO</v>
          </cell>
          <cell r="CV246" t="str">
            <v>TUZAMAPAN DE GALEANA</v>
          </cell>
          <cell r="CW246" t="str">
            <v>-</v>
          </cell>
          <cell r="CX246" t="str">
            <v>-</v>
          </cell>
          <cell r="CY246" t="str">
            <v>-</v>
          </cell>
          <cell r="CZ246" t="str">
            <v>-</v>
          </cell>
          <cell r="DB246" t="str">
            <v>-</v>
          </cell>
          <cell r="DC246" t="str">
            <v>-</v>
          </cell>
          <cell r="DD246" t="str">
            <v>-</v>
          </cell>
          <cell r="DE246" t="str">
            <v>XOXOCOTLA</v>
          </cell>
          <cell r="DF246" t="str">
            <v>-</v>
          </cell>
          <cell r="DG246" t="str">
            <v>-</v>
          </cell>
        </row>
        <row r="247">
          <cell r="AT247" t="str">
            <v>-</v>
          </cell>
          <cell r="AU247" t="str">
            <v>-</v>
          </cell>
          <cell r="AV247" t="str">
            <v>-</v>
          </cell>
          <cell r="AW247" t="str">
            <v>-</v>
          </cell>
          <cell r="AX247" t="str">
            <v>-</v>
          </cell>
          <cell r="AY247" t="str">
            <v>-</v>
          </cell>
          <cell r="AZ247" t="str">
            <v>-</v>
          </cell>
          <cell r="BA247" t="str">
            <v>-</v>
          </cell>
          <cell r="BB247" t="str">
            <v>-</v>
          </cell>
          <cell r="BC247" t="str">
            <v>-</v>
          </cell>
          <cell r="BD247" t="str">
            <v>-</v>
          </cell>
          <cell r="BE247" t="str">
            <v>-</v>
          </cell>
          <cell r="BF247" t="str">
            <v>-</v>
          </cell>
          <cell r="BG247" t="str">
            <v>-</v>
          </cell>
          <cell r="BH247" t="str">
            <v>-</v>
          </cell>
          <cell r="BI247" t="str">
            <v>-</v>
          </cell>
          <cell r="BJ247" t="str">
            <v>-</v>
          </cell>
          <cell r="BK247" t="str">
            <v>-</v>
          </cell>
          <cell r="BL247" t="str">
            <v>-</v>
          </cell>
          <cell r="BM247" t="str">
            <v>20181</v>
          </cell>
          <cell r="BN247" t="str">
            <v>21193</v>
          </cell>
          <cell r="BO247" t="str">
            <v>-</v>
          </cell>
          <cell r="BP247" t="str">
            <v>-</v>
          </cell>
          <cell r="BQ247" t="str">
            <v>-</v>
          </cell>
          <cell r="BR247" t="str">
            <v>-</v>
          </cell>
          <cell r="BS247" t="str">
            <v>-</v>
          </cell>
          <cell r="BT247" t="str">
            <v>-</v>
          </cell>
          <cell r="BU247" t="str">
            <v>-</v>
          </cell>
          <cell r="BV247" t="str">
            <v>-</v>
          </cell>
          <cell r="BW247" t="str">
            <v>30196</v>
          </cell>
          <cell r="BX247" t="str">
            <v>-</v>
          </cell>
          <cell r="BY247" t="str">
            <v>-</v>
          </cell>
          <cell r="CB247" t="str">
            <v>-</v>
          </cell>
          <cell r="CC247" t="str">
            <v>-</v>
          </cell>
          <cell r="CD247" t="str">
            <v>-</v>
          </cell>
          <cell r="CE247" t="str">
            <v>-</v>
          </cell>
          <cell r="CF247" t="str">
            <v>-</v>
          </cell>
          <cell r="CG247" t="str">
            <v>-</v>
          </cell>
          <cell r="CH247" t="str">
            <v>-</v>
          </cell>
          <cell r="CI247" t="str">
            <v>-</v>
          </cell>
          <cell r="CJ247" t="str">
            <v>-</v>
          </cell>
          <cell r="CK247" t="str">
            <v>-</v>
          </cell>
          <cell r="CL247" t="str">
            <v>-</v>
          </cell>
          <cell r="CM247" t="str">
            <v>-</v>
          </cell>
          <cell r="CN247" t="str">
            <v>-</v>
          </cell>
          <cell r="CO247" t="str">
            <v>-</v>
          </cell>
          <cell r="CP247" t="str">
            <v>-</v>
          </cell>
          <cell r="CQ247" t="str">
            <v>-</v>
          </cell>
          <cell r="CR247" t="str">
            <v>-</v>
          </cell>
          <cell r="CS247" t="str">
            <v>-</v>
          </cell>
          <cell r="CT247" t="str">
            <v>-</v>
          </cell>
          <cell r="CU247" t="str">
            <v>SAN JUAN BAUTISTA SUCHITEPEC</v>
          </cell>
          <cell r="CV247" t="str">
            <v>TZICATLACOYAN</v>
          </cell>
          <cell r="CW247" t="str">
            <v>-</v>
          </cell>
          <cell r="CX247" t="str">
            <v>-</v>
          </cell>
          <cell r="CY247" t="str">
            <v>-</v>
          </cell>
          <cell r="CZ247" t="str">
            <v>-</v>
          </cell>
          <cell r="DB247" t="str">
            <v>-</v>
          </cell>
          <cell r="DC247" t="str">
            <v>-</v>
          </cell>
          <cell r="DD247" t="str">
            <v>-</v>
          </cell>
          <cell r="DE247" t="str">
            <v>YANGA</v>
          </cell>
          <cell r="DF247" t="str">
            <v>-</v>
          </cell>
          <cell r="DG247" t="str">
            <v>-</v>
          </cell>
        </row>
        <row r="248">
          <cell r="AT248" t="str">
            <v>-</v>
          </cell>
          <cell r="AU248" t="str">
            <v>-</v>
          </cell>
          <cell r="AV248" t="str">
            <v>-</v>
          </cell>
          <cell r="AW248" t="str">
            <v>-</v>
          </cell>
          <cell r="AX248" t="str">
            <v>-</v>
          </cell>
          <cell r="AY248" t="str">
            <v>-</v>
          </cell>
          <cell r="AZ248" t="str">
            <v>-</v>
          </cell>
          <cell r="BA248" t="str">
            <v>-</v>
          </cell>
          <cell r="BB248" t="str">
            <v>-</v>
          </cell>
          <cell r="BC248" t="str">
            <v>-</v>
          </cell>
          <cell r="BD248" t="str">
            <v>-</v>
          </cell>
          <cell r="BE248" t="str">
            <v>-</v>
          </cell>
          <cell r="BF248" t="str">
            <v>-</v>
          </cell>
          <cell r="BG248" t="str">
            <v>-</v>
          </cell>
          <cell r="BH248" t="str">
            <v>-</v>
          </cell>
          <cell r="BI248" t="str">
            <v>-</v>
          </cell>
          <cell r="BJ248" t="str">
            <v>-</v>
          </cell>
          <cell r="BK248" t="str">
            <v>-</v>
          </cell>
          <cell r="BL248" t="str">
            <v>-</v>
          </cell>
          <cell r="BM248" t="str">
            <v>20182</v>
          </cell>
          <cell r="BN248" t="str">
            <v>21194</v>
          </cell>
          <cell r="BO248" t="str">
            <v>-</v>
          </cell>
          <cell r="BP248" t="str">
            <v>-</v>
          </cell>
          <cell r="BQ248" t="str">
            <v>-</v>
          </cell>
          <cell r="BR248" t="str">
            <v>-</v>
          </cell>
          <cell r="BS248" t="str">
            <v>-</v>
          </cell>
          <cell r="BT248" t="str">
            <v>-</v>
          </cell>
          <cell r="BU248" t="str">
            <v>-</v>
          </cell>
          <cell r="BV248" t="str">
            <v>-</v>
          </cell>
          <cell r="BW248" t="str">
            <v>30197</v>
          </cell>
          <cell r="BX248" t="str">
            <v>-</v>
          </cell>
          <cell r="BY248" t="str">
            <v>-</v>
          </cell>
          <cell r="CB248" t="str">
            <v>-</v>
          </cell>
          <cell r="CC248" t="str">
            <v>-</v>
          </cell>
          <cell r="CD248" t="str">
            <v>-</v>
          </cell>
          <cell r="CE248" t="str">
            <v>-</v>
          </cell>
          <cell r="CF248" t="str">
            <v>-</v>
          </cell>
          <cell r="CG248" t="str">
            <v>-</v>
          </cell>
          <cell r="CH248" t="str">
            <v>-</v>
          </cell>
          <cell r="CI248" t="str">
            <v>-</v>
          </cell>
          <cell r="CJ248" t="str">
            <v>-</v>
          </cell>
          <cell r="CK248" t="str">
            <v>-</v>
          </cell>
          <cell r="CL248" t="str">
            <v>-</v>
          </cell>
          <cell r="CM248" t="str">
            <v>-</v>
          </cell>
          <cell r="CN248" t="str">
            <v>-</v>
          </cell>
          <cell r="CO248" t="str">
            <v>-</v>
          </cell>
          <cell r="CP248" t="str">
            <v>-</v>
          </cell>
          <cell r="CQ248" t="str">
            <v>-</v>
          </cell>
          <cell r="CR248" t="str">
            <v>-</v>
          </cell>
          <cell r="CS248" t="str">
            <v>-</v>
          </cell>
          <cell r="CT248" t="str">
            <v>-</v>
          </cell>
          <cell r="CU248" t="str">
            <v>SAN JUAN BAUTISTA TLACOATZINTEPEC</v>
          </cell>
          <cell r="CV248" t="str">
            <v>VENUSTIANO CARRANZA</v>
          </cell>
          <cell r="CW248" t="str">
            <v>-</v>
          </cell>
          <cell r="CX248" t="str">
            <v>-</v>
          </cell>
          <cell r="CY248" t="str">
            <v>-</v>
          </cell>
          <cell r="CZ248" t="str">
            <v>-</v>
          </cell>
          <cell r="DB248" t="str">
            <v>-</v>
          </cell>
          <cell r="DC248" t="str">
            <v>-</v>
          </cell>
          <cell r="DD248" t="str">
            <v>-</v>
          </cell>
          <cell r="DE248" t="str">
            <v>YECUATLA</v>
          </cell>
          <cell r="DF248" t="str">
            <v>-</v>
          </cell>
          <cell r="DG248" t="str">
            <v>-</v>
          </cell>
        </row>
        <row r="249">
          <cell r="AT249" t="str">
            <v>-</v>
          </cell>
          <cell r="AU249" t="str">
            <v>-</v>
          </cell>
          <cell r="AV249" t="str">
            <v>-</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20183</v>
          </cell>
          <cell r="BN249" t="str">
            <v>21195</v>
          </cell>
          <cell r="BO249" t="str">
            <v>-</v>
          </cell>
          <cell r="BP249" t="str">
            <v>-</v>
          </cell>
          <cell r="BQ249" t="str">
            <v>-</v>
          </cell>
          <cell r="BR249" t="str">
            <v>-</v>
          </cell>
          <cell r="BS249" t="str">
            <v>-</v>
          </cell>
          <cell r="BT249" t="str">
            <v>-</v>
          </cell>
          <cell r="BU249" t="str">
            <v>-</v>
          </cell>
          <cell r="BV249" t="str">
            <v>-</v>
          </cell>
          <cell r="BW249" t="str">
            <v>30198</v>
          </cell>
          <cell r="BX249" t="str">
            <v>-</v>
          </cell>
          <cell r="BY249" t="str">
            <v>-</v>
          </cell>
          <cell r="CB249" t="str">
            <v>-</v>
          </cell>
          <cell r="CC249" t="str">
            <v>-</v>
          </cell>
          <cell r="CD249" t="str">
            <v>-</v>
          </cell>
          <cell r="CE249" t="str">
            <v>-</v>
          </cell>
          <cell r="CF249" t="str">
            <v>-</v>
          </cell>
          <cell r="CG249" t="str">
            <v>-</v>
          </cell>
          <cell r="CH249" t="str">
            <v>-</v>
          </cell>
          <cell r="CI249" t="str">
            <v>-</v>
          </cell>
          <cell r="CJ249" t="str">
            <v>-</v>
          </cell>
          <cell r="CK249" t="str">
            <v>-</v>
          </cell>
          <cell r="CL249" t="str">
            <v>-</v>
          </cell>
          <cell r="CM249" t="str">
            <v>-</v>
          </cell>
          <cell r="CN249" t="str">
            <v>-</v>
          </cell>
          <cell r="CO249" t="str">
            <v>-</v>
          </cell>
          <cell r="CP249" t="str">
            <v>-</v>
          </cell>
          <cell r="CQ249" t="str">
            <v>-</v>
          </cell>
          <cell r="CR249" t="str">
            <v>-</v>
          </cell>
          <cell r="CS249" t="str">
            <v>-</v>
          </cell>
          <cell r="CT249" t="str">
            <v>-</v>
          </cell>
          <cell r="CU249" t="str">
            <v>SAN JUAN BAUTISTA TLACHICHILCO</v>
          </cell>
          <cell r="CV249" t="str">
            <v>VICENTE GUERRERO</v>
          </cell>
          <cell r="CW249" t="str">
            <v>-</v>
          </cell>
          <cell r="CX249" t="str">
            <v>-</v>
          </cell>
          <cell r="CY249" t="str">
            <v>-</v>
          </cell>
          <cell r="CZ249" t="str">
            <v>-</v>
          </cell>
          <cell r="DB249" t="str">
            <v>-</v>
          </cell>
          <cell r="DC249" t="str">
            <v>-</v>
          </cell>
          <cell r="DD249" t="str">
            <v>-</v>
          </cell>
          <cell r="DE249" t="str">
            <v>ZACUALPAN</v>
          </cell>
          <cell r="DF249" t="str">
            <v>-</v>
          </cell>
          <cell r="DG249" t="str">
            <v>-</v>
          </cell>
        </row>
        <row r="250">
          <cell r="AT250" t="str">
            <v>-</v>
          </cell>
          <cell r="AU250" t="str">
            <v>-</v>
          </cell>
          <cell r="AV250" t="str">
            <v>-</v>
          </cell>
          <cell r="AW250" t="str">
            <v>-</v>
          </cell>
          <cell r="AX250" t="str">
            <v>-</v>
          </cell>
          <cell r="AY250" t="str">
            <v>-</v>
          </cell>
          <cell r="AZ250" t="str">
            <v>-</v>
          </cell>
          <cell r="BA250" t="str">
            <v>-</v>
          </cell>
          <cell r="BB250" t="str">
            <v>-</v>
          </cell>
          <cell r="BC250" t="str">
            <v>-</v>
          </cell>
          <cell r="BD250" t="str">
            <v>-</v>
          </cell>
          <cell r="BE250" t="str">
            <v>-</v>
          </cell>
          <cell r="BF250" t="str">
            <v>-</v>
          </cell>
          <cell r="BG250" t="str">
            <v>-</v>
          </cell>
          <cell r="BH250" t="str">
            <v>-</v>
          </cell>
          <cell r="BI250" t="str">
            <v>-</v>
          </cell>
          <cell r="BJ250" t="str">
            <v>-</v>
          </cell>
          <cell r="BK250" t="str">
            <v>-</v>
          </cell>
          <cell r="BL250" t="str">
            <v>-</v>
          </cell>
          <cell r="BM250" t="str">
            <v>20185</v>
          </cell>
          <cell r="BN250" t="str">
            <v>21196</v>
          </cell>
          <cell r="BO250" t="str">
            <v>-</v>
          </cell>
          <cell r="BP250" t="str">
            <v>-</v>
          </cell>
          <cell r="BQ250" t="str">
            <v>-</v>
          </cell>
          <cell r="BR250" t="str">
            <v>-</v>
          </cell>
          <cell r="BS250" t="str">
            <v>-</v>
          </cell>
          <cell r="BT250" t="str">
            <v>-</v>
          </cell>
          <cell r="BU250" t="str">
            <v>-</v>
          </cell>
          <cell r="BV250" t="str">
            <v>-</v>
          </cell>
          <cell r="BW250" t="str">
            <v>30199</v>
          </cell>
          <cell r="BX250" t="str">
            <v>-</v>
          </cell>
          <cell r="BY250" t="str">
            <v>-</v>
          </cell>
          <cell r="CB250" t="str">
            <v>-</v>
          </cell>
          <cell r="CC250" t="str">
            <v>-</v>
          </cell>
          <cell r="CD250" t="str">
            <v>-</v>
          </cell>
          <cell r="CE250" t="str">
            <v>-</v>
          </cell>
          <cell r="CF250" t="str">
            <v>-</v>
          </cell>
          <cell r="CG250" t="str">
            <v>-</v>
          </cell>
          <cell r="CH250" t="str">
            <v>-</v>
          </cell>
          <cell r="CI250" t="str">
            <v>-</v>
          </cell>
          <cell r="CJ250" t="str">
            <v>-</v>
          </cell>
          <cell r="CK250" t="str">
            <v>-</v>
          </cell>
          <cell r="CL250" t="str">
            <v>-</v>
          </cell>
          <cell r="CM250" t="str">
            <v>-</v>
          </cell>
          <cell r="CN250" t="str">
            <v>-</v>
          </cell>
          <cell r="CO250" t="str">
            <v>-</v>
          </cell>
          <cell r="CP250" t="str">
            <v>-</v>
          </cell>
          <cell r="CQ250" t="str">
            <v>-</v>
          </cell>
          <cell r="CR250" t="str">
            <v>-</v>
          </cell>
          <cell r="CS250" t="str">
            <v>-</v>
          </cell>
          <cell r="CT250" t="str">
            <v>-</v>
          </cell>
          <cell r="CU250" t="str">
            <v>SAN JUAN CACAHUATEPEC</v>
          </cell>
          <cell r="CV250" t="str">
            <v>XAYACATLÁN DE BRAVO</v>
          </cell>
          <cell r="CW250" t="str">
            <v>-</v>
          </cell>
          <cell r="CX250" t="str">
            <v>-</v>
          </cell>
          <cell r="CY250" t="str">
            <v>-</v>
          </cell>
          <cell r="CZ250" t="str">
            <v>-</v>
          </cell>
          <cell r="DB250" t="str">
            <v>-</v>
          </cell>
          <cell r="DC250" t="str">
            <v>-</v>
          </cell>
          <cell r="DD250" t="str">
            <v>-</v>
          </cell>
          <cell r="DE250" t="str">
            <v>ZARAGOZA</v>
          </cell>
          <cell r="DF250" t="str">
            <v>-</v>
          </cell>
          <cell r="DG250" t="str">
            <v>-</v>
          </cell>
        </row>
        <row r="251">
          <cell r="AT251" t="str">
            <v>-</v>
          </cell>
          <cell r="AU251" t="str">
            <v>-</v>
          </cell>
          <cell r="AV251" t="str">
            <v>-</v>
          </cell>
          <cell r="AW251" t="str">
            <v>-</v>
          </cell>
          <cell r="AX251" t="str">
            <v>-</v>
          </cell>
          <cell r="AY251" t="str">
            <v>-</v>
          </cell>
          <cell r="AZ251" t="str">
            <v>-</v>
          </cell>
          <cell r="BA251" t="str">
            <v>-</v>
          </cell>
          <cell r="BB251" t="str">
            <v>-</v>
          </cell>
          <cell r="BC251" t="str">
            <v>-</v>
          </cell>
          <cell r="BD251" t="str">
            <v>-</v>
          </cell>
          <cell r="BE251" t="str">
            <v>-</v>
          </cell>
          <cell r="BF251" t="str">
            <v>-</v>
          </cell>
          <cell r="BG251" t="str">
            <v>-</v>
          </cell>
          <cell r="BH251" t="str">
            <v>-</v>
          </cell>
          <cell r="BI251" t="str">
            <v>-</v>
          </cell>
          <cell r="BJ251" t="str">
            <v>-</v>
          </cell>
          <cell r="BK251" t="str">
            <v>-</v>
          </cell>
          <cell r="BL251" t="str">
            <v>-</v>
          </cell>
          <cell r="BM251" t="str">
            <v>20186</v>
          </cell>
          <cell r="BN251" t="str">
            <v>21198</v>
          </cell>
          <cell r="BO251" t="str">
            <v>-</v>
          </cell>
          <cell r="BP251" t="str">
            <v>-</v>
          </cell>
          <cell r="BQ251" t="str">
            <v>-</v>
          </cell>
          <cell r="BR251" t="str">
            <v>-</v>
          </cell>
          <cell r="BS251" t="str">
            <v>-</v>
          </cell>
          <cell r="BT251" t="str">
            <v>-</v>
          </cell>
          <cell r="BU251" t="str">
            <v>-</v>
          </cell>
          <cell r="BV251" t="str">
            <v>-</v>
          </cell>
          <cell r="BW251" t="str">
            <v>30200</v>
          </cell>
          <cell r="BX251" t="str">
            <v>-</v>
          </cell>
          <cell r="BY251" t="str">
            <v>-</v>
          </cell>
          <cell r="CB251" t="str">
            <v>-</v>
          </cell>
          <cell r="CC251" t="str">
            <v>-</v>
          </cell>
          <cell r="CD251" t="str">
            <v>-</v>
          </cell>
          <cell r="CE251" t="str">
            <v>-</v>
          </cell>
          <cell r="CF251" t="str">
            <v>-</v>
          </cell>
          <cell r="CG251" t="str">
            <v>-</v>
          </cell>
          <cell r="CH251" t="str">
            <v>-</v>
          </cell>
          <cell r="CI251" t="str">
            <v>-</v>
          </cell>
          <cell r="CJ251" t="str">
            <v>-</v>
          </cell>
          <cell r="CK251" t="str">
            <v>-</v>
          </cell>
          <cell r="CL251" t="str">
            <v>-</v>
          </cell>
          <cell r="CM251" t="str">
            <v>-</v>
          </cell>
          <cell r="CN251" t="str">
            <v>-</v>
          </cell>
          <cell r="CO251" t="str">
            <v>-</v>
          </cell>
          <cell r="CP251" t="str">
            <v>-</v>
          </cell>
          <cell r="CQ251" t="str">
            <v>-</v>
          </cell>
          <cell r="CR251" t="str">
            <v>-</v>
          </cell>
          <cell r="CS251" t="str">
            <v>-</v>
          </cell>
          <cell r="CT251" t="str">
            <v>-</v>
          </cell>
          <cell r="CU251" t="str">
            <v>SAN JUAN CIENEGUILLA</v>
          </cell>
          <cell r="CV251" t="str">
            <v>XICOTLÁN</v>
          </cell>
          <cell r="CW251" t="str">
            <v>-</v>
          </cell>
          <cell r="CX251" t="str">
            <v>-</v>
          </cell>
          <cell r="CY251" t="str">
            <v>-</v>
          </cell>
          <cell r="CZ251" t="str">
            <v>-</v>
          </cell>
          <cell r="DB251" t="str">
            <v>-</v>
          </cell>
          <cell r="DC251" t="str">
            <v>-</v>
          </cell>
          <cell r="DD251" t="str">
            <v>-</v>
          </cell>
          <cell r="DE251" t="str">
            <v>ZENTLA</v>
          </cell>
          <cell r="DF251" t="str">
            <v>-</v>
          </cell>
          <cell r="DG251" t="str">
            <v>-</v>
          </cell>
        </row>
        <row r="252">
          <cell r="AT252" t="str">
            <v>-</v>
          </cell>
          <cell r="AU252" t="str">
            <v>-</v>
          </cell>
          <cell r="AV252" t="str">
            <v>-</v>
          </cell>
          <cell r="AW252" t="str">
            <v>-</v>
          </cell>
          <cell r="AX252" t="str">
            <v>-</v>
          </cell>
          <cell r="AY252" t="str">
            <v>-</v>
          </cell>
          <cell r="AZ252" t="str">
            <v>-</v>
          </cell>
          <cell r="BA252" t="str">
            <v>-</v>
          </cell>
          <cell r="BB252" t="str">
            <v>-</v>
          </cell>
          <cell r="BC252" t="str">
            <v>-</v>
          </cell>
          <cell r="BD252" t="str">
            <v>-</v>
          </cell>
          <cell r="BE252" t="str">
            <v>-</v>
          </cell>
          <cell r="BF252" t="str">
            <v>-</v>
          </cell>
          <cell r="BG252" t="str">
            <v>-</v>
          </cell>
          <cell r="BH252" t="str">
            <v>-</v>
          </cell>
          <cell r="BI252" t="str">
            <v>-</v>
          </cell>
          <cell r="BJ252" t="str">
            <v>-</v>
          </cell>
          <cell r="BK252" t="str">
            <v>-</v>
          </cell>
          <cell r="BL252" t="str">
            <v>-</v>
          </cell>
          <cell r="BM252" t="str">
            <v>20187</v>
          </cell>
          <cell r="BN252" t="str">
            <v>21199</v>
          </cell>
          <cell r="BO252" t="str">
            <v>-</v>
          </cell>
          <cell r="BP252" t="str">
            <v>-</v>
          </cell>
          <cell r="BQ252" t="str">
            <v>-</v>
          </cell>
          <cell r="BR252" t="str">
            <v>-</v>
          </cell>
          <cell r="BS252" t="str">
            <v>-</v>
          </cell>
          <cell r="BT252" t="str">
            <v>-</v>
          </cell>
          <cell r="BU252" t="str">
            <v>-</v>
          </cell>
          <cell r="BV252" t="str">
            <v>-</v>
          </cell>
          <cell r="BW252" t="str">
            <v>30201</v>
          </cell>
          <cell r="BX252" t="str">
            <v>-</v>
          </cell>
          <cell r="BY252" t="str">
            <v>-</v>
          </cell>
          <cell r="CB252" t="str">
            <v>-</v>
          </cell>
          <cell r="CC252" t="str">
            <v>-</v>
          </cell>
          <cell r="CD252" t="str">
            <v>-</v>
          </cell>
          <cell r="CE252" t="str">
            <v>-</v>
          </cell>
          <cell r="CF252" t="str">
            <v>-</v>
          </cell>
          <cell r="CG252" t="str">
            <v>-</v>
          </cell>
          <cell r="CH252" t="str">
            <v>-</v>
          </cell>
          <cell r="CI252" t="str">
            <v>-</v>
          </cell>
          <cell r="CJ252" t="str">
            <v>-</v>
          </cell>
          <cell r="CK252" t="str">
            <v>-</v>
          </cell>
          <cell r="CL252" t="str">
            <v>-</v>
          </cell>
          <cell r="CM252" t="str">
            <v>-</v>
          </cell>
          <cell r="CN252" t="str">
            <v>-</v>
          </cell>
          <cell r="CO252" t="str">
            <v>-</v>
          </cell>
          <cell r="CP252" t="str">
            <v>-</v>
          </cell>
          <cell r="CQ252" t="str">
            <v>-</v>
          </cell>
          <cell r="CR252" t="str">
            <v>-</v>
          </cell>
          <cell r="CS252" t="str">
            <v>-</v>
          </cell>
          <cell r="CT252" t="str">
            <v>-</v>
          </cell>
          <cell r="CU252" t="str">
            <v>SAN JUAN COATZÓSPAM</v>
          </cell>
          <cell r="CV252" t="str">
            <v>XIUTETELCO</v>
          </cell>
          <cell r="CW252" t="str">
            <v>-</v>
          </cell>
          <cell r="CX252" t="str">
            <v>-</v>
          </cell>
          <cell r="CY252" t="str">
            <v>-</v>
          </cell>
          <cell r="CZ252" t="str">
            <v>-</v>
          </cell>
          <cell r="DB252" t="str">
            <v>-</v>
          </cell>
          <cell r="DC252" t="str">
            <v>-</v>
          </cell>
          <cell r="DD252" t="str">
            <v>-</v>
          </cell>
          <cell r="DE252" t="str">
            <v>ZONGOLICA</v>
          </cell>
          <cell r="DF252" t="str">
            <v>-</v>
          </cell>
          <cell r="DG252" t="str">
            <v>-</v>
          </cell>
        </row>
        <row r="253">
          <cell r="AT253" t="str">
            <v>-</v>
          </cell>
          <cell r="AU253" t="str">
            <v>-</v>
          </cell>
          <cell r="AV253" t="str">
            <v>-</v>
          </cell>
          <cell r="AW253" t="str">
            <v>-</v>
          </cell>
          <cell r="AX253" t="str">
            <v>-</v>
          </cell>
          <cell r="AY253" t="str">
            <v>-</v>
          </cell>
          <cell r="AZ253" t="str">
            <v>-</v>
          </cell>
          <cell r="BA253" t="str">
            <v>-</v>
          </cell>
          <cell r="BB253" t="str">
            <v>-</v>
          </cell>
          <cell r="BC253" t="str">
            <v>-</v>
          </cell>
          <cell r="BD253" t="str">
            <v>-</v>
          </cell>
          <cell r="BE253" t="str">
            <v>-</v>
          </cell>
          <cell r="BF253" t="str">
            <v>-</v>
          </cell>
          <cell r="BG253" t="str">
            <v>-</v>
          </cell>
          <cell r="BH253" t="str">
            <v>-</v>
          </cell>
          <cell r="BI253" t="str">
            <v>-</v>
          </cell>
          <cell r="BJ253" t="str">
            <v>-</v>
          </cell>
          <cell r="BK253" t="str">
            <v>-</v>
          </cell>
          <cell r="BL253" t="str">
            <v>-</v>
          </cell>
          <cell r="BM253" t="str">
            <v>20188</v>
          </cell>
          <cell r="BN253" t="str">
            <v>21200</v>
          </cell>
          <cell r="BO253" t="str">
            <v>-</v>
          </cell>
          <cell r="BP253" t="str">
            <v>-</v>
          </cell>
          <cell r="BQ253" t="str">
            <v>-</v>
          </cell>
          <cell r="BR253" t="str">
            <v>-</v>
          </cell>
          <cell r="BS253" t="str">
            <v>-</v>
          </cell>
          <cell r="BT253" t="str">
            <v>-</v>
          </cell>
          <cell r="BU253" t="str">
            <v>-</v>
          </cell>
          <cell r="BV253" t="str">
            <v>-</v>
          </cell>
          <cell r="BW253" t="str">
            <v>30202</v>
          </cell>
          <cell r="BX253" t="str">
            <v>-</v>
          </cell>
          <cell r="BY253" t="str">
            <v>-</v>
          </cell>
          <cell r="CB253" t="str">
            <v>-</v>
          </cell>
          <cell r="CC253" t="str">
            <v>-</v>
          </cell>
          <cell r="CD253" t="str">
            <v>-</v>
          </cell>
          <cell r="CE253" t="str">
            <v>-</v>
          </cell>
          <cell r="CF253" t="str">
            <v>-</v>
          </cell>
          <cell r="CG253" t="str">
            <v>-</v>
          </cell>
          <cell r="CH253" t="str">
            <v>-</v>
          </cell>
          <cell r="CI253" t="str">
            <v>-</v>
          </cell>
          <cell r="CJ253" t="str">
            <v>-</v>
          </cell>
          <cell r="CK253" t="str">
            <v>-</v>
          </cell>
          <cell r="CL253" t="str">
            <v>-</v>
          </cell>
          <cell r="CM253" t="str">
            <v>-</v>
          </cell>
          <cell r="CN253" t="str">
            <v>-</v>
          </cell>
          <cell r="CO253" t="str">
            <v>-</v>
          </cell>
          <cell r="CP253" t="str">
            <v>-</v>
          </cell>
          <cell r="CQ253" t="str">
            <v>-</v>
          </cell>
          <cell r="CR253" t="str">
            <v>-</v>
          </cell>
          <cell r="CS253" t="str">
            <v>-</v>
          </cell>
          <cell r="CT253" t="str">
            <v>-</v>
          </cell>
          <cell r="CU253" t="str">
            <v>SAN JUAN COLORADO</v>
          </cell>
          <cell r="CV253" t="str">
            <v>XOCHIAPULCO</v>
          </cell>
          <cell r="CW253" t="str">
            <v>-</v>
          </cell>
          <cell r="CX253" t="str">
            <v>-</v>
          </cell>
          <cell r="CY253" t="str">
            <v>-</v>
          </cell>
          <cell r="CZ253" t="str">
            <v>-</v>
          </cell>
          <cell r="DB253" t="str">
            <v>-</v>
          </cell>
          <cell r="DC253" t="str">
            <v>-</v>
          </cell>
          <cell r="DD253" t="str">
            <v>-</v>
          </cell>
          <cell r="DE253" t="str">
            <v>ZONTECOMATLÁN DE LÓPEZ Y FUENTES</v>
          </cell>
          <cell r="DF253" t="str">
            <v>-</v>
          </cell>
          <cell r="DG253" t="str">
            <v>-</v>
          </cell>
        </row>
        <row r="254">
          <cell r="AT254" t="str">
            <v>-</v>
          </cell>
          <cell r="AU254" t="str">
            <v>-</v>
          </cell>
          <cell r="AV254" t="str">
            <v>-</v>
          </cell>
          <cell r="AW254" t="str">
            <v>-</v>
          </cell>
          <cell r="AX254" t="str">
            <v>-</v>
          </cell>
          <cell r="AY254" t="str">
            <v>-</v>
          </cell>
          <cell r="AZ254" t="str">
            <v>-</v>
          </cell>
          <cell r="BA254" t="str">
            <v>-</v>
          </cell>
          <cell r="BB254" t="str">
            <v>-</v>
          </cell>
          <cell r="BC254" t="str">
            <v>-</v>
          </cell>
          <cell r="BD254" t="str">
            <v>-</v>
          </cell>
          <cell r="BE254" t="str">
            <v>-</v>
          </cell>
          <cell r="BF254" t="str">
            <v>-</v>
          </cell>
          <cell r="BG254" t="str">
            <v>-</v>
          </cell>
          <cell r="BH254" t="str">
            <v>-</v>
          </cell>
          <cell r="BI254" t="str">
            <v>-</v>
          </cell>
          <cell r="BJ254" t="str">
            <v>-</v>
          </cell>
          <cell r="BK254" t="str">
            <v>-</v>
          </cell>
          <cell r="BL254" t="str">
            <v>-</v>
          </cell>
          <cell r="BM254" t="str">
            <v>20189</v>
          </cell>
          <cell r="BN254" t="str">
            <v>21201</v>
          </cell>
          <cell r="BO254" t="str">
            <v>-</v>
          </cell>
          <cell r="BP254" t="str">
            <v>-</v>
          </cell>
          <cell r="BQ254" t="str">
            <v>-</v>
          </cell>
          <cell r="BR254" t="str">
            <v>-</v>
          </cell>
          <cell r="BS254" t="str">
            <v>-</v>
          </cell>
          <cell r="BT254" t="str">
            <v>-</v>
          </cell>
          <cell r="BU254" t="str">
            <v>-</v>
          </cell>
          <cell r="BV254" t="str">
            <v>-</v>
          </cell>
          <cell r="BW254" t="str">
            <v>30203</v>
          </cell>
          <cell r="BX254" t="str">
            <v>-</v>
          </cell>
          <cell r="BY254" t="str">
            <v>-</v>
          </cell>
          <cell r="CB254" t="str">
            <v>-</v>
          </cell>
          <cell r="CC254" t="str">
            <v>-</v>
          </cell>
          <cell r="CD254" t="str">
            <v>-</v>
          </cell>
          <cell r="CE254" t="str">
            <v>-</v>
          </cell>
          <cell r="CF254" t="str">
            <v>-</v>
          </cell>
          <cell r="CG254" t="str">
            <v>-</v>
          </cell>
          <cell r="CH254" t="str">
            <v>-</v>
          </cell>
          <cell r="CI254" t="str">
            <v>-</v>
          </cell>
          <cell r="CJ254" t="str">
            <v>-</v>
          </cell>
          <cell r="CK254" t="str">
            <v>-</v>
          </cell>
          <cell r="CL254" t="str">
            <v>-</v>
          </cell>
          <cell r="CM254" t="str">
            <v>-</v>
          </cell>
          <cell r="CN254" t="str">
            <v>-</v>
          </cell>
          <cell r="CO254" t="str">
            <v>-</v>
          </cell>
          <cell r="CP254" t="str">
            <v>-</v>
          </cell>
          <cell r="CQ254" t="str">
            <v>-</v>
          </cell>
          <cell r="CR254" t="str">
            <v>-</v>
          </cell>
          <cell r="CS254" t="str">
            <v>-</v>
          </cell>
          <cell r="CT254" t="str">
            <v>-</v>
          </cell>
          <cell r="CU254" t="str">
            <v>SAN JUAN COMALTEPEC</v>
          </cell>
          <cell r="CV254" t="str">
            <v>XOCHILTEPEC</v>
          </cell>
          <cell r="CW254" t="str">
            <v>-</v>
          </cell>
          <cell r="CX254" t="str">
            <v>-</v>
          </cell>
          <cell r="CY254" t="str">
            <v>-</v>
          </cell>
          <cell r="CZ254" t="str">
            <v>-</v>
          </cell>
          <cell r="DB254" t="str">
            <v>-</v>
          </cell>
          <cell r="DC254" t="str">
            <v>-</v>
          </cell>
          <cell r="DD254" t="str">
            <v>-</v>
          </cell>
          <cell r="DE254" t="str">
            <v>ZOZOCOLCO DE HIDALGO</v>
          </cell>
          <cell r="DF254" t="str">
            <v>-</v>
          </cell>
          <cell r="DG254" t="str">
            <v>-</v>
          </cell>
        </row>
        <row r="255">
          <cell r="AT255" t="str">
            <v>-</v>
          </cell>
          <cell r="AU255" t="str">
            <v>-</v>
          </cell>
          <cell r="AV255" t="str">
            <v>-</v>
          </cell>
          <cell r="AW255" t="str">
            <v>-</v>
          </cell>
          <cell r="AX255" t="str">
            <v>-</v>
          </cell>
          <cell r="AY255" t="str">
            <v>-</v>
          </cell>
          <cell r="AZ255" t="str">
            <v>-</v>
          </cell>
          <cell r="BA255" t="str">
            <v>-</v>
          </cell>
          <cell r="BB255" t="str">
            <v>-</v>
          </cell>
          <cell r="BC255" t="str">
            <v>-</v>
          </cell>
          <cell r="BD255" t="str">
            <v>-</v>
          </cell>
          <cell r="BE255" t="str">
            <v>-</v>
          </cell>
          <cell r="BF255" t="str">
            <v>-</v>
          </cell>
          <cell r="BG255" t="str">
            <v>-</v>
          </cell>
          <cell r="BH255" t="str">
            <v>-</v>
          </cell>
          <cell r="BI255" t="str">
            <v>-</v>
          </cell>
          <cell r="BJ255" t="str">
            <v>-</v>
          </cell>
          <cell r="BK255" t="str">
            <v>-</v>
          </cell>
          <cell r="BL255" t="str">
            <v>-</v>
          </cell>
          <cell r="BM255" t="str">
            <v>20190</v>
          </cell>
          <cell r="BN255" t="str">
            <v>21202</v>
          </cell>
          <cell r="BO255" t="str">
            <v>-</v>
          </cell>
          <cell r="BP255" t="str">
            <v>-</v>
          </cell>
          <cell r="BQ255" t="str">
            <v>-</v>
          </cell>
          <cell r="BR255" t="str">
            <v>-</v>
          </cell>
          <cell r="BS255" t="str">
            <v>-</v>
          </cell>
          <cell r="BT255" t="str">
            <v>-</v>
          </cell>
          <cell r="BU255" t="str">
            <v>-</v>
          </cell>
          <cell r="BV255" t="str">
            <v>-</v>
          </cell>
          <cell r="BW255" t="str">
            <v>30204</v>
          </cell>
          <cell r="BX255" t="str">
            <v>-</v>
          </cell>
          <cell r="BY255" t="str">
            <v>-</v>
          </cell>
          <cell r="CB255" t="str">
            <v>-</v>
          </cell>
          <cell r="CC255" t="str">
            <v>-</v>
          </cell>
          <cell r="CD255" t="str">
            <v>-</v>
          </cell>
          <cell r="CE255" t="str">
            <v>-</v>
          </cell>
          <cell r="CF255" t="str">
            <v>-</v>
          </cell>
          <cell r="CG255" t="str">
            <v>-</v>
          </cell>
          <cell r="CH255" t="str">
            <v>-</v>
          </cell>
          <cell r="CI255" t="str">
            <v>-</v>
          </cell>
          <cell r="CJ255" t="str">
            <v>-</v>
          </cell>
          <cell r="CK255" t="str">
            <v>-</v>
          </cell>
          <cell r="CL255" t="str">
            <v>-</v>
          </cell>
          <cell r="CM255" t="str">
            <v>-</v>
          </cell>
          <cell r="CN255" t="str">
            <v>-</v>
          </cell>
          <cell r="CO255" t="str">
            <v>-</v>
          </cell>
          <cell r="CP255" t="str">
            <v>-</v>
          </cell>
          <cell r="CQ255" t="str">
            <v>-</v>
          </cell>
          <cell r="CR255" t="str">
            <v>-</v>
          </cell>
          <cell r="CS255" t="str">
            <v>-</v>
          </cell>
          <cell r="CT255" t="str">
            <v>-</v>
          </cell>
          <cell r="CU255" t="str">
            <v>SAN JUAN COTZOCÓN</v>
          </cell>
          <cell r="CV255" t="str">
            <v>XOCHITLÁN DE VICENTE SUÁREZ</v>
          </cell>
          <cell r="CW255" t="str">
            <v>-</v>
          </cell>
          <cell r="CX255" t="str">
            <v>-</v>
          </cell>
          <cell r="CY255" t="str">
            <v>-</v>
          </cell>
          <cell r="CZ255" t="str">
            <v>-</v>
          </cell>
          <cell r="DB255" t="str">
            <v>-</v>
          </cell>
          <cell r="DC255" t="str">
            <v>-</v>
          </cell>
          <cell r="DD255" t="str">
            <v>-</v>
          </cell>
          <cell r="DE255" t="str">
            <v>AGUA DULCE</v>
          </cell>
          <cell r="DF255" t="str">
            <v>-</v>
          </cell>
          <cell r="DG255" t="str">
            <v>-</v>
          </cell>
        </row>
        <row r="256">
          <cell r="AT256" t="str">
            <v>-</v>
          </cell>
          <cell r="AU256" t="str">
            <v>-</v>
          </cell>
          <cell r="AV256" t="str">
            <v>-</v>
          </cell>
          <cell r="AW256" t="str">
            <v>-</v>
          </cell>
          <cell r="AX256" t="str">
            <v>-</v>
          </cell>
          <cell r="AY256" t="str">
            <v>-</v>
          </cell>
          <cell r="AZ256" t="str">
            <v>-</v>
          </cell>
          <cell r="BA256" t="str">
            <v>-</v>
          </cell>
          <cell r="BB256" t="str">
            <v>-</v>
          </cell>
          <cell r="BC256" t="str">
            <v>-</v>
          </cell>
          <cell r="BD256" t="str">
            <v>-</v>
          </cell>
          <cell r="BE256" t="str">
            <v>-</v>
          </cell>
          <cell r="BF256" t="str">
            <v>-</v>
          </cell>
          <cell r="BG256" t="str">
            <v>-</v>
          </cell>
          <cell r="BH256" t="str">
            <v>-</v>
          </cell>
          <cell r="BI256" t="str">
            <v>-</v>
          </cell>
          <cell r="BJ256" t="str">
            <v>-</v>
          </cell>
          <cell r="BK256" t="str">
            <v>-</v>
          </cell>
          <cell r="BL256" t="str">
            <v>-</v>
          </cell>
          <cell r="BM256" t="str">
            <v>20191</v>
          </cell>
          <cell r="BN256" t="str">
            <v>21203</v>
          </cell>
          <cell r="BO256" t="str">
            <v>-</v>
          </cell>
          <cell r="BP256" t="str">
            <v>-</v>
          </cell>
          <cell r="BQ256" t="str">
            <v>-</v>
          </cell>
          <cell r="BR256" t="str">
            <v>-</v>
          </cell>
          <cell r="BS256" t="str">
            <v>-</v>
          </cell>
          <cell r="BT256" t="str">
            <v>-</v>
          </cell>
          <cell r="BU256" t="str">
            <v>-</v>
          </cell>
          <cell r="BV256" t="str">
            <v>-</v>
          </cell>
          <cell r="BW256" t="str">
            <v>30205</v>
          </cell>
          <cell r="BX256" t="str">
            <v>-</v>
          </cell>
          <cell r="BY256" t="str">
            <v>-</v>
          </cell>
          <cell r="CB256" t="str">
            <v>-</v>
          </cell>
          <cell r="CC256" t="str">
            <v>-</v>
          </cell>
          <cell r="CD256" t="str">
            <v>-</v>
          </cell>
          <cell r="CE256" t="str">
            <v>-</v>
          </cell>
          <cell r="CF256" t="str">
            <v>-</v>
          </cell>
          <cell r="CG256" t="str">
            <v>-</v>
          </cell>
          <cell r="CH256" t="str">
            <v>-</v>
          </cell>
          <cell r="CI256" t="str">
            <v>-</v>
          </cell>
          <cell r="CJ256" t="str">
            <v>-</v>
          </cell>
          <cell r="CK256" t="str">
            <v>-</v>
          </cell>
          <cell r="CL256" t="str">
            <v>-</v>
          </cell>
          <cell r="CM256" t="str">
            <v>-</v>
          </cell>
          <cell r="CN256" t="str">
            <v>-</v>
          </cell>
          <cell r="CO256" t="str">
            <v>-</v>
          </cell>
          <cell r="CP256" t="str">
            <v>-</v>
          </cell>
          <cell r="CQ256" t="str">
            <v>-</v>
          </cell>
          <cell r="CR256" t="str">
            <v>-</v>
          </cell>
          <cell r="CS256" t="str">
            <v>-</v>
          </cell>
          <cell r="CT256" t="str">
            <v>-</v>
          </cell>
          <cell r="CU256" t="str">
            <v>SAN JUAN CHICOMEZÚCHIL</v>
          </cell>
          <cell r="CV256" t="str">
            <v>XOCHITLÁN TODOS SANTOS</v>
          </cell>
          <cell r="CW256" t="str">
            <v>-</v>
          </cell>
          <cell r="CX256" t="str">
            <v>-</v>
          </cell>
          <cell r="CY256" t="str">
            <v>-</v>
          </cell>
          <cell r="CZ256" t="str">
            <v>-</v>
          </cell>
          <cell r="DB256" t="str">
            <v>-</v>
          </cell>
          <cell r="DC256" t="str">
            <v>-</v>
          </cell>
          <cell r="DD256" t="str">
            <v>-</v>
          </cell>
          <cell r="DE256" t="str">
            <v>EL HIGO</v>
          </cell>
          <cell r="DF256" t="str">
            <v>-</v>
          </cell>
          <cell r="DG256" t="str">
            <v>-</v>
          </cell>
        </row>
        <row r="257">
          <cell r="AT257" t="str">
            <v>-</v>
          </cell>
          <cell r="AU257" t="str">
            <v>-</v>
          </cell>
          <cell r="AV257" t="str">
            <v>-</v>
          </cell>
          <cell r="AW257" t="str">
            <v>-</v>
          </cell>
          <cell r="AX257" t="str">
            <v>-</v>
          </cell>
          <cell r="AY257" t="str">
            <v>-</v>
          </cell>
          <cell r="AZ257" t="str">
            <v>-</v>
          </cell>
          <cell r="BA257" t="str">
            <v>-</v>
          </cell>
          <cell r="BB257" t="str">
            <v>-</v>
          </cell>
          <cell r="BC257" t="str">
            <v>-</v>
          </cell>
          <cell r="BD257" t="str">
            <v>-</v>
          </cell>
          <cell r="BE257" t="str">
            <v>-</v>
          </cell>
          <cell r="BF257" t="str">
            <v>-</v>
          </cell>
          <cell r="BG257" t="str">
            <v>-</v>
          </cell>
          <cell r="BH257" t="str">
            <v>-</v>
          </cell>
          <cell r="BI257" t="str">
            <v>-</v>
          </cell>
          <cell r="BJ257" t="str">
            <v>-</v>
          </cell>
          <cell r="BK257" t="str">
            <v>-</v>
          </cell>
          <cell r="BL257" t="str">
            <v>-</v>
          </cell>
          <cell r="BM257" t="str">
            <v>20192</v>
          </cell>
          <cell r="BN257" t="str">
            <v>21204</v>
          </cell>
          <cell r="BO257" t="str">
            <v>-</v>
          </cell>
          <cell r="BP257" t="str">
            <v>-</v>
          </cell>
          <cell r="BQ257" t="str">
            <v>-</v>
          </cell>
          <cell r="BR257" t="str">
            <v>-</v>
          </cell>
          <cell r="BS257" t="str">
            <v>-</v>
          </cell>
          <cell r="BT257" t="str">
            <v>-</v>
          </cell>
          <cell r="BU257" t="str">
            <v>-</v>
          </cell>
          <cell r="BV257" t="str">
            <v>-</v>
          </cell>
          <cell r="BW257" t="str">
            <v>30206</v>
          </cell>
          <cell r="BX257" t="str">
            <v>-</v>
          </cell>
          <cell r="BY257" t="str">
            <v>-</v>
          </cell>
          <cell r="CB257" t="str">
            <v>-</v>
          </cell>
          <cell r="CC257" t="str">
            <v>-</v>
          </cell>
          <cell r="CD257" t="str">
            <v>-</v>
          </cell>
          <cell r="CE257" t="str">
            <v>-</v>
          </cell>
          <cell r="CF257" t="str">
            <v>-</v>
          </cell>
          <cell r="CG257" t="str">
            <v>-</v>
          </cell>
          <cell r="CH257" t="str">
            <v>-</v>
          </cell>
          <cell r="CI257" t="str">
            <v>-</v>
          </cell>
          <cell r="CJ257" t="str">
            <v>-</v>
          </cell>
          <cell r="CK257" t="str">
            <v>-</v>
          </cell>
          <cell r="CL257" t="str">
            <v>-</v>
          </cell>
          <cell r="CM257" t="str">
            <v>-</v>
          </cell>
          <cell r="CN257" t="str">
            <v>-</v>
          </cell>
          <cell r="CO257" t="str">
            <v>-</v>
          </cell>
          <cell r="CP257" t="str">
            <v>-</v>
          </cell>
          <cell r="CQ257" t="str">
            <v>-</v>
          </cell>
          <cell r="CR257" t="str">
            <v>-</v>
          </cell>
          <cell r="CS257" t="str">
            <v>-</v>
          </cell>
          <cell r="CT257" t="str">
            <v>-</v>
          </cell>
          <cell r="CU257" t="str">
            <v>SAN JUAN CHILATECA</v>
          </cell>
          <cell r="CV257" t="str">
            <v>YAONÁHUAC</v>
          </cell>
          <cell r="CW257" t="str">
            <v>-</v>
          </cell>
          <cell r="CX257" t="str">
            <v>-</v>
          </cell>
          <cell r="CY257" t="str">
            <v>-</v>
          </cell>
          <cell r="CZ257" t="str">
            <v>-</v>
          </cell>
          <cell r="DB257" t="str">
            <v>-</v>
          </cell>
          <cell r="DC257" t="str">
            <v>-</v>
          </cell>
          <cell r="DD257" t="str">
            <v>-</v>
          </cell>
          <cell r="DE257" t="str">
            <v>NANCHITAL DE LÁZARO CÁRDENAS DEL RÍO</v>
          </cell>
          <cell r="DF257" t="str">
            <v>-</v>
          </cell>
          <cell r="DG257" t="str">
            <v>-</v>
          </cell>
        </row>
        <row r="258">
          <cell r="AT258" t="str">
            <v>-</v>
          </cell>
          <cell r="AU258" t="str">
            <v>-</v>
          </cell>
          <cell r="AV258" t="str">
            <v>-</v>
          </cell>
          <cell r="AW258" t="str">
            <v>-</v>
          </cell>
          <cell r="AX258" t="str">
            <v>-</v>
          </cell>
          <cell r="AY258" t="str">
            <v>-</v>
          </cell>
          <cell r="AZ258" t="str">
            <v>-</v>
          </cell>
          <cell r="BA258" t="str">
            <v>-</v>
          </cell>
          <cell r="BB258" t="str">
            <v>-</v>
          </cell>
          <cell r="BC258" t="str">
            <v>-</v>
          </cell>
          <cell r="BD258" t="str">
            <v>-</v>
          </cell>
          <cell r="BE258" t="str">
            <v>-</v>
          </cell>
          <cell r="BF258" t="str">
            <v>-</v>
          </cell>
          <cell r="BG258" t="str">
            <v>-</v>
          </cell>
          <cell r="BH258" t="str">
            <v>-</v>
          </cell>
          <cell r="BI258" t="str">
            <v>-</v>
          </cell>
          <cell r="BJ258" t="str">
            <v>-</v>
          </cell>
          <cell r="BK258" t="str">
            <v>-</v>
          </cell>
          <cell r="BL258" t="str">
            <v>-</v>
          </cell>
          <cell r="BM258" t="str">
            <v>20193</v>
          </cell>
          <cell r="BN258" t="str">
            <v>21205</v>
          </cell>
          <cell r="BO258" t="str">
            <v>-</v>
          </cell>
          <cell r="BP258" t="str">
            <v>-</v>
          </cell>
          <cell r="BQ258" t="str">
            <v>-</v>
          </cell>
          <cell r="BR258" t="str">
            <v>-</v>
          </cell>
          <cell r="BS258" t="str">
            <v>-</v>
          </cell>
          <cell r="BT258" t="str">
            <v>-</v>
          </cell>
          <cell r="BU258" t="str">
            <v>-</v>
          </cell>
          <cell r="BV258" t="str">
            <v>-</v>
          </cell>
          <cell r="BW258" t="str">
            <v>30207</v>
          </cell>
          <cell r="BX258" t="str">
            <v>-</v>
          </cell>
          <cell r="BY258" t="str">
            <v>-</v>
          </cell>
          <cell r="CB258" t="str">
            <v>-</v>
          </cell>
          <cell r="CC258" t="str">
            <v>-</v>
          </cell>
          <cell r="CD258" t="str">
            <v>-</v>
          </cell>
          <cell r="CE258" t="str">
            <v>-</v>
          </cell>
          <cell r="CF258" t="str">
            <v>-</v>
          </cell>
          <cell r="CG258" t="str">
            <v>-</v>
          </cell>
          <cell r="CH258" t="str">
            <v>-</v>
          </cell>
          <cell r="CI258" t="str">
            <v>-</v>
          </cell>
          <cell r="CJ258" t="str">
            <v>-</v>
          </cell>
          <cell r="CK258" t="str">
            <v>-</v>
          </cell>
          <cell r="CL258" t="str">
            <v>-</v>
          </cell>
          <cell r="CM258" t="str">
            <v>-</v>
          </cell>
          <cell r="CN258" t="str">
            <v>-</v>
          </cell>
          <cell r="CO258" t="str">
            <v>-</v>
          </cell>
          <cell r="CP258" t="str">
            <v>-</v>
          </cell>
          <cell r="CQ258" t="str">
            <v>-</v>
          </cell>
          <cell r="CR258" t="str">
            <v>-</v>
          </cell>
          <cell r="CS258" t="str">
            <v>-</v>
          </cell>
          <cell r="CT258" t="str">
            <v>-</v>
          </cell>
          <cell r="CU258" t="str">
            <v>SAN JUAN DEL ESTADO</v>
          </cell>
          <cell r="CV258" t="str">
            <v>YEHUALTEPEC</v>
          </cell>
          <cell r="CW258" t="str">
            <v>-</v>
          </cell>
          <cell r="CX258" t="str">
            <v>-</v>
          </cell>
          <cell r="CY258" t="str">
            <v>-</v>
          </cell>
          <cell r="CZ258" t="str">
            <v>-</v>
          </cell>
          <cell r="DB258" t="str">
            <v>-</v>
          </cell>
          <cell r="DC258" t="str">
            <v>-</v>
          </cell>
          <cell r="DD258" t="str">
            <v>-</v>
          </cell>
          <cell r="DE258" t="str">
            <v>TRES VALLES</v>
          </cell>
          <cell r="DF258" t="str">
            <v>-</v>
          </cell>
          <cell r="DG258" t="str">
            <v>-</v>
          </cell>
        </row>
        <row r="259">
          <cell r="AT259" t="str">
            <v>-</v>
          </cell>
          <cell r="AU259" t="str">
            <v>-</v>
          </cell>
          <cell r="AV259" t="str">
            <v>-</v>
          </cell>
          <cell r="AW259" t="str">
            <v>-</v>
          </cell>
          <cell r="AX259" t="str">
            <v>-</v>
          </cell>
          <cell r="AY259" t="str">
            <v>-</v>
          </cell>
          <cell r="AZ259" t="str">
            <v>-</v>
          </cell>
          <cell r="BA259" t="str">
            <v>-</v>
          </cell>
          <cell r="BB259" t="str">
            <v>-</v>
          </cell>
          <cell r="BC259" t="str">
            <v>-</v>
          </cell>
          <cell r="BD259" t="str">
            <v>-</v>
          </cell>
          <cell r="BE259" t="str">
            <v>-</v>
          </cell>
          <cell r="BF259" t="str">
            <v>-</v>
          </cell>
          <cell r="BG259" t="str">
            <v>-</v>
          </cell>
          <cell r="BH259" t="str">
            <v>-</v>
          </cell>
          <cell r="BI259" t="str">
            <v>-</v>
          </cell>
          <cell r="BJ259" t="str">
            <v>-</v>
          </cell>
          <cell r="BK259" t="str">
            <v>-</v>
          </cell>
          <cell r="BL259" t="str">
            <v>-</v>
          </cell>
          <cell r="BM259" t="str">
            <v>20194</v>
          </cell>
          <cell r="BN259" t="str">
            <v>21206</v>
          </cell>
          <cell r="BO259" t="str">
            <v>-</v>
          </cell>
          <cell r="BP259" t="str">
            <v>-</v>
          </cell>
          <cell r="BQ259" t="str">
            <v>-</v>
          </cell>
          <cell r="BR259" t="str">
            <v>-</v>
          </cell>
          <cell r="BS259" t="str">
            <v>-</v>
          </cell>
          <cell r="BT259" t="str">
            <v>-</v>
          </cell>
          <cell r="BU259" t="str">
            <v>-</v>
          </cell>
          <cell r="BV259" t="str">
            <v>-</v>
          </cell>
          <cell r="BW259" t="str">
            <v>30208</v>
          </cell>
          <cell r="BX259" t="str">
            <v>-</v>
          </cell>
          <cell r="BY259" t="str">
            <v>-</v>
          </cell>
          <cell r="CB259" t="str">
            <v>-</v>
          </cell>
          <cell r="CC259" t="str">
            <v>-</v>
          </cell>
          <cell r="CD259" t="str">
            <v>-</v>
          </cell>
          <cell r="CE259" t="str">
            <v>-</v>
          </cell>
          <cell r="CF259" t="str">
            <v>-</v>
          </cell>
          <cell r="CG259" t="str">
            <v>-</v>
          </cell>
          <cell r="CH259" t="str">
            <v>-</v>
          </cell>
          <cell r="CI259" t="str">
            <v>-</v>
          </cell>
          <cell r="CJ259" t="str">
            <v>-</v>
          </cell>
          <cell r="CK259" t="str">
            <v>-</v>
          </cell>
          <cell r="CL259" t="str">
            <v>-</v>
          </cell>
          <cell r="CM259" t="str">
            <v>-</v>
          </cell>
          <cell r="CN259" t="str">
            <v>-</v>
          </cell>
          <cell r="CO259" t="str">
            <v>-</v>
          </cell>
          <cell r="CP259" t="str">
            <v>-</v>
          </cell>
          <cell r="CQ259" t="str">
            <v>-</v>
          </cell>
          <cell r="CR259" t="str">
            <v>-</v>
          </cell>
          <cell r="CS259" t="str">
            <v>-</v>
          </cell>
          <cell r="CT259" t="str">
            <v>-</v>
          </cell>
          <cell r="CU259" t="str">
            <v>SAN JUAN DEL RÍO</v>
          </cell>
          <cell r="CV259" t="str">
            <v>ZACAPALA</v>
          </cell>
          <cell r="CW259" t="str">
            <v>-</v>
          </cell>
          <cell r="CX259" t="str">
            <v>-</v>
          </cell>
          <cell r="CY259" t="str">
            <v>-</v>
          </cell>
          <cell r="CZ259" t="str">
            <v>-</v>
          </cell>
          <cell r="DB259" t="str">
            <v>-</v>
          </cell>
          <cell r="DC259" t="str">
            <v>-</v>
          </cell>
          <cell r="DD259" t="str">
            <v>-</v>
          </cell>
          <cell r="DE259" t="str">
            <v>CARLOS A. CARRILLO</v>
          </cell>
          <cell r="DF259" t="str">
            <v>-</v>
          </cell>
          <cell r="DG259" t="str">
            <v>-</v>
          </cell>
        </row>
        <row r="260">
          <cell r="AT260" t="str">
            <v>-</v>
          </cell>
          <cell r="AU260" t="str">
            <v>-</v>
          </cell>
          <cell r="AV260" t="str">
            <v>-</v>
          </cell>
          <cell r="AW260" t="str">
            <v>-</v>
          </cell>
          <cell r="AX260" t="str">
            <v>-</v>
          </cell>
          <cell r="AY260" t="str">
            <v>-</v>
          </cell>
          <cell r="AZ260" t="str">
            <v>-</v>
          </cell>
          <cell r="BA260" t="str">
            <v>-</v>
          </cell>
          <cell r="BB260" t="str">
            <v>-</v>
          </cell>
          <cell r="BC260" t="str">
            <v>-</v>
          </cell>
          <cell r="BD260" t="str">
            <v>-</v>
          </cell>
          <cell r="BE260" t="str">
            <v>-</v>
          </cell>
          <cell r="BF260" t="str">
            <v>-</v>
          </cell>
          <cell r="BG260" t="str">
            <v>-</v>
          </cell>
          <cell r="BH260" t="str">
            <v>-</v>
          </cell>
          <cell r="BI260" t="str">
            <v>-</v>
          </cell>
          <cell r="BJ260" t="str">
            <v>-</v>
          </cell>
          <cell r="BK260" t="str">
            <v>-</v>
          </cell>
          <cell r="BL260" t="str">
            <v>-</v>
          </cell>
          <cell r="BM260" t="str">
            <v>20195</v>
          </cell>
          <cell r="BN260" t="str">
            <v>21209</v>
          </cell>
          <cell r="BO260" t="str">
            <v>-</v>
          </cell>
          <cell r="BP260" t="str">
            <v>-</v>
          </cell>
          <cell r="BQ260" t="str">
            <v>-</v>
          </cell>
          <cell r="BR260" t="str">
            <v>-</v>
          </cell>
          <cell r="BS260" t="str">
            <v>-</v>
          </cell>
          <cell r="BT260" t="str">
            <v>-</v>
          </cell>
          <cell r="BU260" t="str">
            <v>-</v>
          </cell>
          <cell r="BV260" t="str">
            <v>-</v>
          </cell>
          <cell r="BW260" t="str">
            <v>30209</v>
          </cell>
          <cell r="BX260" t="str">
            <v>-</v>
          </cell>
          <cell r="BY260" t="str">
            <v>-</v>
          </cell>
          <cell r="CB260" t="str">
            <v>-</v>
          </cell>
          <cell r="CC260" t="str">
            <v>-</v>
          </cell>
          <cell r="CD260" t="str">
            <v>-</v>
          </cell>
          <cell r="CE260" t="str">
            <v>-</v>
          </cell>
          <cell r="CF260" t="str">
            <v>-</v>
          </cell>
          <cell r="CG260" t="str">
            <v>-</v>
          </cell>
          <cell r="CH260" t="str">
            <v>-</v>
          </cell>
          <cell r="CI260" t="str">
            <v>-</v>
          </cell>
          <cell r="CJ260" t="str">
            <v>-</v>
          </cell>
          <cell r="CK260" t="str">
            <v>-</v>
          </cell>
          <cell r="CL260" t="str">
            <v>-</v>
          </cell>
          <cell r="CM260" t="str">
            <v>-</v>
          </cell>
          <cell r="CN260" t="str">
            <v>-</v>
          </cell>
          <cell r="CO260" t="str">
            <v>-</v>
          </cell>
          <cell r="CP260" t="str">
            <v>-</v>
          </cell>
          <cell r="CQ260" t="str">
            <v>-</v>
          </cell>
          <cell r="CR260" t="str">
            <v>-</v>
          </cell>
          <cell r="CS260" t="str">
            <v>-</v>
          </cell>
          <cell r="CT260" t="str">
            <v>-</v>
          </cell>
          <cell r="CU260" t="str">
            <v>SAN JUAN DIUXI</v>
          </cell>
          <cell r="CV260" t="str">
            <v>ZAPOTITLÁN</v>
          </cell>
          <cell r="CW260" t="str">
            <v>-</v>
          </cell>
          <cell r="CX260" t="str">
            <v>-</v>
          </cell>
          <cell r="CY260" t="str">
            <v>-</v>
          </cell>
          <cell r="CZ260" t="str">
            <v>-</v>
          </cell>
          <cell r="DB260" t="str">
            <v>-</v>
          </cell>
          <cell r="DC260" t="str">
            <v>-</v>
          </cell>
          <cell r="DD260" t="str">
            <v>-</v>
          </cell>
          <cell r="DE260" t="str">
            <v>TATAHUICAPAN DE JUÁREZ</v>
          </cell>
          <cell r="DF260" t="str">
            <v>-</v>
          </cell>
          <cell r="DG260" t="str">
            <v>-</v>
          </cell>
        </row>
        <row r="261">
          <cell r="AT261" t="str">
            <v>-</v>
          </cell>
          <cell r="AU261" t="str">
            <v>-</v>
          </cell>
          <cell r="AV261" t="str">
            <v>-</v>
          </cell>
          <cell r="AW261" t="str">
            <v>-</v>
          </cell>
          <cell r="AX261" t="str">
            <v>-</v>
          </cell>
          <cell r="AY261" t="str">
            <v>-</v>
          </cell>
          <cell r="AZ261" t="str">
            <v>-</v>
          </cell>
          <cell r="BA261" t="str">
            <v>-</v>
          </cell>
          <cell r="BB261" t="str">
            <v>-</v>
          </cell>
          <cell r="BC261" t="str">
            <v>-</v>
          </cell>
          <cell r="BD261" t="str">
            <v>-</v>
          </cell>
          <cell r="BE261" t="str">
            <v>-</v>
          </cell>
          <cell r="BF261" t="str">
            <v>-</v>
          </cell>
          <cell r="BG261" t="str">
            <v>-</v>
          </cell>
          <cell r="BH261" t="str">
            <v>-</v>
          </cell>
          <cell r="BI261" t="str">
            <v>-</v>
          </cell>
          <cell r="BJ261" t="str">
            <v>-</v>
          </cell>
          <cell r="BK261" t="str">
            <v>-</v>
          </cell>
          <cell r="BL261" t="str">
            <v>-</v>
          </cell>
          <cell r="BM261" t="str">
            <v>20196</v>
          </cell>
          <cell r="BN261" t="str">
            <v>21210</v>
          </cell>
          <cell r="BO261" t="str">
            <v>-</v>
          </cell>
          <cell r="BP261" t="str">
            <v>-</v>
          </cell>
          <cell r="BQ261" t="str">
            <v>-</v>
          </cell>
          <cell r="BR261" t="str">
            <v>-</v>
          </cell>
          <cell r="BS261" t="str">
            <v>-</v>
          </cell>
          <cell r="BT261" t="str">
            <v>-</v>
          </cell>
          <cell r="BU261" t="str">
            <v>-</v>
          </cell>
          <cell r="BV261" t="str">
            <v>-</v>
          </cell>
          <cell r="BW261" t="str">
            <v>30210</v>
          </cell>
          <cell r="BX261" t="str">
            <v>-</v>
          </cell>
          <cell r="BY261" t="str">
            <v>-</v>
          </cell>
          <cell r="CB261" t="str">
            <v>-</v>
          </cell>
          <cell r="CC261" t="str">
            <v>-</v>
          </cell>
          <cell r="CD261" t="str">
            <v>-</v>
          </cell>
          <cell r="CE261" t="str">
            <v>-</v>
          </cell>
          <cell r="CF261" t="str">
            <v>-</v>
          </cell>
          <cell r="CG261" t="str">
            <v>-</v>
          </cell>
          <cell r="CH261" t="str">
            <v>-</v>
          </cell>
          <cell r="CI261" t="str">
            <v>-</v>
          </cell>
          <cell r="CJ261" t="str">
            <v>-</v>
          </cell>
          <cell r="CK261" t="str">
            <v>-</v>
          </cell>
          <cell r="CL261" t="str">
            <v>-</v>
          </cell>
          <cell r="CM261" t="str">
            <v>-</v>
          </cell>
          <cell r="CN261" t="str">
            <v>-</v>
          </cell>
          <cell r="CO261" t="str">
            <v>-</v>
          </cell>
          <cell r="CP261" t="str">
            <v>-</v>
          </cell>
          <cell r="CQ261" t="str">
            <v>-</v>
          </cell>
          <cell r="CR261" t="str">
            <v>-</v>
          </cell>
          <cell r="CS261" t="str">
            <v>-</v>
          </cell>
          <cell r="CT261" t="str">
            <v>-</v>
          </cell>
          <cell r="CU261" t="str">
            <v>SAN JUAN EVANGELISTA ANALCO</v>
          </cell>
          <cell r="CV261" t="str">
            <v>ZAPOTITLÁN DE MÉNDEZ</v>
          </cell>
          <cell r="CW261" t="str">
            <v>-</v>
          </cell>
          <cell r="CX261" t="str">
            <v>-</v>
          </cell>
          <cell r="CY261" t="str">
            <v>-</v>
          </cell>
          <cell r="CZ261" t="str">
            <v>-</v>
          </cell>
          <cell r="DB261" t="str">
            <v>-</v>
          </cell>
          <cell r="DC261" t="str">
            <v>-</v>
          </cell>
          <cell r="DD261" t="str">
            <v>-</v>
          </cell>
          <cell r="DE261" t="str">
            <v>UXPANAPA</v>
          </cell>
          <cell r="DF261" t="str">
            <v>-</v>
          </cell>
          <cell r="DG261" t="str">
            <v>-</v>
          </cell>
        </row>
        <row r="262">
          <cell r="AT262" t="str">
            <v>-</v>
          </cell>
          <cell r="AU262" t="str">
            <v>-</v>
          </cell>
          <cell r="AV262" t="str">
            <v>-</v>
          </cell>
          <cell r="AW262" t="str">
            <v>-</v>
          </cell>
          <cell r="AX262" t="str">
            <v>-</v>
          </cell>
          <cell r="AY262" t="str">
            <v>-</v>
          </cell>
          <cell r="AZ262" t="str">
            <v>-</v>
          </cell>
          <cell r="BA262" t="str">
            <v>-</v>
          </cell>
          <cell r="BB262" t="str">
            <v>-</v>
          </cell>
          <cell r="BC262" t="str">
            <v>-</v>
          </cell>
          <cell r="BD262" t="str">
            <v>-</v>
          </cell>
          <cell r="BE262" t="str">
            <v>-</v>
          </cell>
          <cell r="BF262" t="str">
            <v>-</v>
          </cell>
          <cell r="BG262" t="str">
            <v>-</v>
          </cell>
          <cell r="BH262" t="str">
            <v>-</v>
          </cell>
          <cell r="BI262" t="str">
            <v>-</v>
          </cell>
          <cell r="BJ262" t="str">
            <v>-</v>
          </cell>
          <cell r="BK262" t="str">
            <v>-</v>
          </cell>
          <cell r="BL262" t="str">
            <v>-</v>
          </cell>
          <cell r="BM262" t="str">
            <v>20197</v>
          </cell>
          <cell r="BN262" t="str">
            <v>21211</v>
          </cell>
          <cell r="BO262" t="str">
            <v>-</v>
          </cell>
          <cell r="BP262" t="str">
            <v>-</v>
          </cell>
          <cell r="BQ262" t="str">
            <v>-</v>
          </cell>
          <cell r="BR262" t="str">
            <v>-</v>
          </cell>
          <cell r="BS262" t="str">
            <v>-</v>
          </cell>
          <cell r="BT262" t="str">
            <v>-</v>
          </cell>
          <cell r="BU262" t="str">
            <v>-</v>
          </cell>
          <cell r="BV262" t="str">
            <v>-</v>
          </cell>
          <cell r="BW262" t="str">
            <v>30211</v>
          </cell>
          <cell r="BX262" t="str">
            <v>-</v>
          </cell>
          <cell r="BY262" t="str">
            <v>-</v>
          </cell>
          <cell r="CB262" t="str">
            <v>-</v>
          </cell>
          <cell r="CC262" t="str">
            <v>-</v>
          </cell>
          <cell r="CD262" t="str">
            <v>-</v>
          </cell>
          <cell r="CE262" t="str">
            <v>-</v>
          </cell>
          <cell r="CF262" t="str">
            <v>-</v>
          </cell>
          <cell r="CG262" t="str">
            <v>-</v>
          </cell>
          <cell r="CH262" t="str">
            <v>-</v>
          </cell>
          <cell r="CI262" t="str">
            <v>-</v>
          </cell>
          <cell r="CJ262" t="str">
            <v>-</v>
          </cell>
          <cell r="CK262" t="str">
            <v>-</v>
          </cell>
          <cell r="CL262" t="str">
            <v>-</v>
          </cell>
          <cell r="CM262" t="str">
            <v>-</v>
          </cell>
          <cell r="CN262" t="str">
            <v>-</v>
          </cell>
          <cell r="CO262" t="str">
            <v>-</v>
          </cell>
          <cell r="CP262" t="str">
            <v>-</v>
          </cell>
          <cell r="CQ262" t="str">
            <v>-</v>
          </cell>
          <cell r="CR262" t="str">
            <v>-</v>
          </cell>
          <cell r="CS262" t="str">
            <v>-</v>
          </cell>
          <cell r="CT262" t="str">
            <v>-</v>
          </cell>
          <cell r="CU262" t="str">
            <v>SAN JUAN GUELAVÍA</v>
          </cell>
          <cell r="CV262" t="str">
            <v>ZARAGOZA</v>
          </cell>
          <cell r="CW262" t="str">
            <v>-</v>
          </cell>
          <cell r="CX262" t="str">
            <v>-</v>
          </cell>
          <cell r="CY262" t="str">
            <v>-</v>
          </cell>
          <cell r="CZ262" t="str">
            <v>-</v>
          </cell>
          <cell r="DB262" t="str">
            <v>-</v>
          </cell>
          <cell r="DC262" t="str">
            <v>-</v>
          </cell>
          <cell r="DD262" t="str">
            <v>-</v>
          </cell>
          <cell r="DE262" t="str">
            <v>SAN RAFAEL</v>
          </cell>
          <cell r="DF262" t="str">
            <v>-</v>
          </cell>
          <cell r="DG262" t="str">
            <v>-</v>
          </cell>
        </row>
        <row r="263">
          <cell r="AT263" t="str">
            <v>-</v>
          </cell>
          <cell r="AU263" t="str">
            <v>-</v>
          </cell>
          <cell r="AV263" t="str">
            <v>-</v>
          </cell>
          <cell r="AW263" t="str">
            <v>-</v>
          </cell>
          <cell r="AX263" t="str">
            <v>-</v>
          </cell>
          <cell r="AY263" t="str">
            <v>-</v>
          </cell>
          <cell r="AZ263" t="str">
            <v>-</v>
          </cell>
          <cell r="BA263" t="str">
            <v>-</v>
          </cell>
          <cell r="BB263" t="str">
            <v>-</v>
          </cell>
          <cell r="BC263" t="str">
            <v>-</v>
          </cell>
          <cell r="BD263" t="str">
            <v>-</v>
          </cell>
          <cell r="BE263" t="str">
            <v>-</v>
          </cell>
          <cell r="BF263" t="str">
            <v>-</v>
          </cell>
          <cell r="BG263" t="str">
            <v>-</v>
          </cell>
          <cell r="BH263" t="str">
            <v>-</v>
          </cell>
          <cell r="BI263" t="str">
            <v>-</v>
          </cell>
          <cell r="BJ263" t="str">
            <v>-</v>
          </cell>
          <cell r="BK263" t="str">
            <v>-</v>
          </cell>
          <cell r="BL263" t="str">
            <v>-</v>
          </cell>
          <cell r="BM263" t="str">
            <v>20199</v>
          </cell>
          <cell r="BN263" t="str">
            <v>21212</v>
          </cell>
          <cell r="BO263" t="str">
            <v>-</v>
          </cell>
          <cell r="BP263" t="str">
            <v>-</v>
          </cell>
          <cell r="BQ263" t="str">
            <v>-</v>
          </cell>
          <cell r="BR263" t="str">
            <v>-</v>
          </cell>
          <cell r="BS263" t="str">
            <v>-</v>
          </cell>
          <cell r="BT263" t="str">
            <v>-</v>
          </cell>
          <cell r="BU263" t="str">
            <v>-</v>
          </cell>
          <cell r="BV263" t="str">
            <v>-</v>
          </cell>
          <cell r="BW263" t="str">
            <v>30212</v>
          </cell>
          <cell r="BX263" t="str">
            <v>-</v>
          </cell>
          <cell r="BY263" t="str">
            <v>-</v>
          </cell>
          <cell r="CB263" t="str">
            <v>-</v>
          </cell>
          <cell r="CC263" t="str">
            <v>-</v>
          </cell>
          <cell r="CD263" t="str">
            <v>-</v>
          </cell>
          <cell r="CE263" t="str">
            <v>-</v>
          </cell>
          <cell r="CF263" t="str">
            <v>-</v>
          </cell>
          <cell r="CG263" t="str">
            <v>-</v>
          </cell>
          <cell r="CH263" t="str">
            <v>-</v>
          </cell>
          <cell r="CI263" t="str">
            <v>-</v>
          </cell>
          <cell r="CJ263" t="str">
            <v>-</v>
          </cell>
          <cell r="CK263" t="str">
            <v>-</v>
          </cell>
          <cell r="CL263" t="str">
            <v>-</v>
          </cell>
          <cell r="CM263" t="str">
            <v>-</v>
          </cell>
          <cell r="CN263" t="str">
            <v>-</v>
          </cell>
          <cell r="CO263" t="str">
            <v>-</v>
          </cell>
          <cell r="CP263" t="str">
            <v>-</v>
          </cell>
          <cell r="CQ263" t="str">
            <v>-</v>
          </cell>
          <cell r="CR263" t="str">
            <v>-</v>
          </cell>
          <cell r="CS263" t="str">
            <v>-</v>
          </cell>
          <cell r="CT263" t="str">
            <v>-</v>
          </cell>
          <cell r="CU263" t="str">
            <v>SAN JUAN IHUALTEPEC</v>
          </cell>
          <cell r="CV263" t="str">
            <v>ZAUTLA</v>
          </cell>
          <cell r="CW263" t="str">
            <v>-</v>
          </cell>
          <cell r="CX263" t="str">
            <v>-</v>
          </cell>
          <cell r="CY263" t="str">
            <v>-</v>
          </cell>
          <cell r="CZ263" t="str">
            <v>-</v>
          </cell>
          <cell r="DB263" t="str">
            <v>-</v>
          </cell>
          <cell r="DC263" t="str">
            <v>-</v>
          </cell>
          <cell r="DD263" t="str">
            <v>-</v>
          </cell>
          <cell r="DE263" t="str">
            <v>SANTIAGO SOCHIAPAN</v>
          </cell>
          <cell r="DF263" t="str">
            <v>-</v>
          </cell>
          <cell r="DG263" t="str">
            <v>-</v>
          </cell>
        </row>
        <row r="264">
          <cell r="AT264" t="str">
            <v>-</v>
          </cell>
          <cell r="AU264" t="str">
            <v>-</v>
          </cell>
          <cell r="AV264" t="str">
            <v>-</v>
          </cell>
          <cell r="AW264" t="str">
            <v>-</v>
          </cell>
          <cell r="AX264" t="str">
            <v>-</v>
          </cell>
          <cell r="AY264" t="str">
            <v>-</v>
          </cell>
          <cell r="AZ264" t="str">
            <v>-</v>
          </cell>
          <cell r="BA264" t="str">
            <v>-</v>
          </cell>
          <cell r="BB264" t="str">
            <v>-</v>
          </cell>
          <cell r="BC264" t="str">
            <v>-</v>
          </cell>
          <cell r="BD264" t="str">
            <v>-</v>
          </cell>
          <cell r="BE264" t="str">
            <v>-</v>
          </cell>
          <cell r="BF264" t="str">
            <v>-</v>
          </cell>
          <cell r="BG264" t="str">
            <v>-</v>
          </cell>
          <cell r="BH264" t="str">
            <v>-</v>
          </cell>
          <cell r="BI264" t="str">
            <v>-</v>
          </cell>
          <cell r="BJ264" t="str">
            <v>-</v>
          </cell>
          <cell r="BK264" t="str">
            <v>-</v>
          </cell>
          <cell r="BL264" t="str">
            <v>-</v>
          </cell>
          <cell r="BM264" t="str">
            <v>20200</v>
          </cell>
          <cell r="BN264" t="str">
            <v>21213</v>
          </cell>
          <cell r="BO264" t="str">
            <v>-</v>
          </cell>
          <cell r="BP264" t="str">
            <v>-</v>
          </cell>
          <cell r="BQ264" t="str">
            <v>-</v>
          </cell>
          <cell r="BR264" t="str">
            <v>-</v>
          </cell>
          <cell r="BS264" t="str">
            <v>-</v>
          </cell>
          <cell r="BT264" t="str">
            <v>-</v>
          </cell>
          <cell r="BU264" t="str">
            <v>-</v>
          </cell>
          <cell r="BV264" t="str">
            <v>-</v>
          </cell>
          <cell r="BW264">
            <v>30999</v>
          </cell>
          <cell r="BX264" t="str">
            <v>-</v>
          </cell>
          <cell r="BY264" t="str">
            <v>-</v>
          </cell>
          <cell r="CB264" t="str">
            <v>-</v>
          </cell>
          <cell r="CC264" t="str">
            <v>-</v>
          </cell>
          <cell r="CD264" t="str">
            <v>-</v>
          </cell>
          <cell r="CE264" t="str">
            <v>-</v>
          </cell>
          <cell r="CF264" t="str">
            <v>-</v>
          </cell>
          <cell r="CG264" t="str">
            <v>-</v>
          </cell>
          <cell r="CH264" t="str">
            <v>-</v>
          </cell>
          <cell r="CI264" t="str">
            <v>-</v>
          </cell>
          <cell r="CJ264" t="str">
            <v>-</v>
          </cell>
          <cell r="CK264" t="str">
            <v>-</v>
          </cell>
          <cell r="CL264" t="str">
            <v>-</v>
          </cell>
          <cell r="CM264" t="str">
            <v>-</v>
          </cell>
          <cell r="CN264" t="str">
            <v>-</v>
          </cell>
          <cell r="CO264" t="str">
            <v>-</v>
          </cell>
          <cell r="CP264" t="str">
            <v>-</v>
          </cell>
          <cell r="CQ264" t="str">
            <v>-</v>
          </cell>
          <cell r="CR264" t="str">
            <v>-</v>
          </cell>
          <cell r="CS264" t="str">
            <v>-</v>
          </cell>
          <cell r="CT264" t="str">
            <v>-</v>
          </cell>
          <cell r="CU264" t="str">
            <v>SAN JUAN JUQUILA MIXES</v>
          </cell>
          <cell r="CV264" t="str">
            <v>ZIHUATEUTLA</v>
          </cell>
          <cell r="CW264" t="str">
            <v>-</v>
          </cell>
          <cell r="CX264" t="str">
            <v>-</v>
          </cell>
          <cell r="CY264" t="str">
            <v>-</v>
          </cell>
          <cell r="CZ264" t="str">
            <v>-</v>
          </cell>
          <cell r="DB264" t="str">
            <v>-</v>
          </cell>
          <cell r="DC264" t="str">
            <v>-</v>
          </cell>
          <cell r="DD264" t="str">
            <v>-</v>
          </cell>
          <cell r="DE264" t="str">
            <v>NO IDENTIFICADO</v>
          </cell>
          <cell r="DF264" t="str">
            <v>-</v>
          </cell>
          <cell r="DG264" t="str">
            <v>-</v>
          </cell>
        </row>
        <row r="265">
          <cell r="AT265" t="str">
            <v>-</v>
          </cell>
          <cell r="AU265" t="str">
            <v>-</v>
          </cell>
          <cell r="AV265" t="str">
            <v>-</v>
          </cell>
          <cell r="AW265" t="str">
            <v>-</v>
          </cell>
          <cell r="AX265" t="str">
            <v>-</v>
          </cell>
          <cell r="AY265" t="str">
            <v>-</v>
          </cell>
          <cell r="AZ265" t="str">
            <v>-</v>
          </cell>
          <cell r="BA265" t="str">
            <v>-</v>
          </cell>
          <cell r="BB265" t="str">
            <v>-</v>
          </cell>
          <cell r="BC265" t="str">
            <v>-</v>
          </cell>
          <cell r="BD265" t="str">
            <v>-</v>
          </cell>
          <cell r="BE265" t="str">
            <v>-</v>
          </cell>
          <cell r="BF265" t="str">
            <v>-</v>
          </cell>
          <cell r="BG265" t="str">
            <v>-</v>
          </cell>
          <cell r="BH265" t="str">
            <v>-</v>
          </cell>
          <cell r="BI265" t="str">
            <v>-</v>
          </cell>
          <cell r="BJ265" t="str">
            <v>-</v>
          </cell>
          <cell r="BK265" t="str">
            <v>-</v>
          </cell>
          <cell r="BL265" t="str">
            <v>-</v>
          </cell>
          <cell r="BM265" t="str">
            <v>20201</v>
          </cell>
          <cell r="BN265" t="str">
            <v>21214</v>
          </cell>
          <cell r="BO265" t="str">
            <v>-</v>
          </cell>
          <cell r="BP265" t="str">
            <v>-</v>
          </cell>
          <cell r="BQ265" t="str">
            <v>-</v>
          </cell>
          <cell r="BR265" t="str">
            <v>-</v>
          </cell>
          <cell r="BS265" t="str">
            <v>-</v>
          </cell>
          <cell r="BT265" t="str">
            <v>-</v>
          </cell>
          <cell r="BU265" t="str">
            <v>-</v>
          </cell>
          <cell r="BV265" t="str">
            <v>-</v>
          </cell>
          <cell r="BW265" t="str">
            <v>-</v>
          </cell>
          <cell r="BX265" t="str">
            <v>-</v>
          </cell>
          <cell r="BY265" t="str">
            <v>-</v>
          </cell>
          <cell r="CB265" t="str">
            <v>-</v>
          </cell>
          <cell r="CC265" t="str">
            <v>-</v>
          </cell>
          <cell r="CD265" t="str">
            <v>-</v>
          </cell>
          <cell r="CE265" t="str">
            <v>-</v>
          </cell>
          <cell r="CF265" t="str">
            <v>-</v>
          </cell>
          <cell r="CG265" t="str">
            <v>-</v>
          </cell>
          <cell r="CH265" t="str">
            <v>-</v>
          </cell>
          <cell r="CI265" t="str">
            <v>-</v>
          </cell>
          <cell r="CJ265" t="str">
            <v>-</v>
          </cell>
          <cell r="CK265" t="str">
            <v>-</v>
          </cell>
          <cell r="CL265" t="str">
            <v>-</v>
          </cell>
          <cell r="CM265" t="str">
            <v>-</v>
          </cell>
          <cell r="CN265" t="str">
            <v>-</v>
          </cell>
          <cell r="CO265" t="str">
            <v>-</v>
          </cell>
          <cell r="CP265" t="str">
            <v>-</v>
          </cell>
          <cell r="CQ265" t="str">
            <v>-</v>
          </cell>
          <cell r="CR265" t="str">
            <v>-</v>
          </cell>
          <cell r="CS265" t="str">
            <v>-</v>
          </cell>
          <cell r="CT265" t="str">
            <v>-</v>
          </cell>
          <cell r="CU265" t="str">
            <v>SAN JUAN JUQUILA VIJANOS</v>
          </cell>
          <cell r="CV265" t="str">
            <v>ZINACATEPEC</v>
          </cell>
          <cell r="CW265" t="str">
            <v>-</v>
          </cell>
          <cell r="CX265" t="str">
            <v>-</v>
          </cell>
          <cell r="CY265" t="str">
            <v>-</v>
          </cell>
          <cell r="CZ265" t="str">
            <v>-</v>
          </cell>
          <cell r="DB265" t="str">
            <v>-</v>
          </cell>
          <cell r="DC265" t="str">
            <v>-</v>
          </cell>
          <cell r="DD265" t="str">
            <v>-</v>
          </cell>
          <cell r="DE265" t="str">
            <v>-</v>
          </cell>
          <cell r="DF265" t="str">
            <v>-</v>
          </cell>
          <cell r="DG265" t="str">
            <v>-</v>
          </cell>
        </row>
        <row r="266">
          <cell r="AT266" t="str">
            <v>-</v>
          </cell>
          <cell r="AU266" t="str">
            <v>-</v>
          </cell>
          <cell r="AV266" t="str">
            <v>-</v>
          </cell>
          <cell r="AW266" t="str">
            <v>-</v>
          </cell>
          <cell r="AX266" t="str">
            <v>-</v>
          </cell>
          <cell r="AY266" t="str">
            <v>-</v>
          </cell>
          <cell r="AZ266" t="str">
            <v>-</v>
          </cell>
          <cell r="BA266" t="str">
            <v>-</v>
          </cell>
          <cell r="BB266" t="str">
            <v>-</v>
          </cell>
          <cell r="BC266" t="str">
            <v>-</v>
          </cell>
          <cell r="BD266" t="str">
            <v>-</v>
          </cell>
          <cell r="BE266" t="str">
            <v>-</v>
          </cell>
          <cell r="BF266" t="str">
            <v>-</v>
          </cell>
          <cell r="BG266" t="str">
            <v>-</v>
          </cell>
          <cell r="BH266" t="str">
            <v>-</v>
          </cell>
          <cell r="BI266" t="str">
            <v>-</v>
          </cell>
          <cell r="BJ266" t="str">
            <v>-</v>
          </cell>
          <cell r="BK266" t="str">
            <v>-</v>
          </cell>
          <cell r="BL266" t="str">
            <v>-</v>
          </cell>
          <cell r="BM266" t="str">
            <v>20202</v>
          </cell>
          <cell r="BN266" t="str">
            <v>21215</v>
          </cell>
          <cell r="BO266" t="str">
            <v>-</v>
          </cell>
          <cell r="BP266" t="str">
            <v>-</v>
          </cell>
          <cell r="BQ266" t="str">
            <v>-</v>
          </cell>
          <cell r="BR266" t="str">
            <v>-</v>
          </cell>
          <cell r="BS266" t="str">
            <v>-</v>
          </cell>
          <cell r="BT266" t="str">
            <v>-</v>
          </cell>
          <cell r="BU266" t="str">
            <v>-</v>
          </cell>
          <cell r="BV266" t="str">
            <v>-</v>
          </cell>
          <cell r="BW266" t="str">
            <v>-</v>
          </cell>
          <cell r="BX266" t="str">
            <v>-</v>
          </cell>
          <cell r="BY266" t="str">
            <v>-</v>
          </cell>
          <cell r="CB266" t="str">
            <v>-</v>
          </cell>
          <cell r="CC266" t="str">
            <v>-</v>
          </cell>
          <cell r="CD266" t="str">
            <v>-</v>
          </cell>
          <cell r="CE266" t="str">
            <v>-</v>
          </cell>
          <cell r="CF266" t="str">
            <v>-</v>
          </cell>
          <cell r="CG266" t="str">
            <v>-</v>
          </cell>
          <cell r="CH266" t="str">
            <v>-</v>
          </cell>
          <cell r="CI266" t="str">
            <v>-</v>
          </cell>
          <cell r="CJ266" t="str">
            <v>-</v>
          </cell>
          <cell r="CK266" t="str">
            <v>-</v>
          </cell>
          <cell r="CL266" t="str">
            <v>-</v>
          </cell>
          <cell r="CM266" t="str">
            <v>-</v>
          </cell>
          <cell r="CN266" t="str">
            <v>-</v>
          </cell>
          <cell r="CO266" t="str">
            <v>-</v>
          </cell>
          <cell r="CP266" t="str">
            <v>-</v>
          </cell>
          <cell r="CQ266" t="str">
            <v>-</v>
          </cell>
          <cell r="CR266" t="str">
            <v>-</v>
          </cell>
          <cell r="CS266" t="str">
            <v>-</v>
          </cell>
          <cell r="CT266" t="str">
            <v>-</v>
          </cell>
          <cell r="CU266" t="str">
            <v>SAN JUAN LACHAO</v>
          </cell>
          <cell r="CV266" t="str">
            <v>ZONGOZOTLA</v>
          </cell>
          <cell r="CW266" t="str">
            <v>-</v>
          </cell>
          <cell r="CX266" t="str">
            <v>-</v>
          </cell>
          <cell r="CY266" t="str">
            <v>-</v>
          </cell>
          <cell r="CZ266" t="str">
            <v>-</v>
          </cell>
          <cell r="DB266" t="str">
            <v>-</v>
          </cell>
          <cell r="DC266" t="str">
            <v>-</v>
          </cell>
          <cell r="DD266" t="str">
            <v>-</v>
          </cell>
          <cell r="DE266" t="str">
            <v>-</v>
          </cell>
          <cell r="DF266" t="str">
            <v>-</v>
          </cell>
          <cell r="DG266" t="str">
            <v>-</v>
          </cell>
        </row>
        <row r="267">
          <cell r="AT267" t="str">
            <v>-</v>
          </cell>
          <cell r="AU267" t="str">
            <v>-</v>
          </cell>
          <cell r="AV267" t="str">
            <v>-</v>
          </cell>
          <cell r="AW267" t="str">
            <v>-</v>
          </cell>
          <cell r="AX267" t="str">
            <v>-</v>
          </cell>
          <cell r="AY267" t="str">
            <v>-</v>
          </cell>
          <cell r="AZ267" t="str">
            <v>-</v>
          </cell>
          <cell r="BA267" t="str">
            <v>-</v>
          </cell>
          <cell r="BB267" t="str">
            <v>-</v>
          </cell>
          <cell r="BC267" t="str">
            <v>-</v>
          </cell>
          <cell r="BD267" t="str">
            <v>-</v>
          </cell>
          <cell r="BE267" t="str">
            <v>-</v>
          </cell>
          <cell r="BF267" t="str">
            <v>-</v>
          </cell>
          <cell r="BG267" t="str">
            <v>-</v>
          </cell>
          <cell r="BH267" t="str">
            <v>-</v>
          </cell>
          <cell r="BI267" t="str">
            <v>-</v>
          </cell>
          <cell r="BJ267" t="str">
            <v>-</v>
          </cell>
          <cell r="BK267" t="str">
            <v>-</v>
          </cell>
          <cell r="BL267" t="str">
            <v>-</v>
          </cell>
          <cell r="BM267" t="str">
            <v>20203</v>
          </cell>
          <cell r="BN267" t="str">
            <v>21216</v>
          </cell>
          <cell r="BO267" t="str">
            <v>-</v>
          </cell>
          <cell r="BP267" t="str">
            <v>-</v>
          </cell>
          <cell r="BQ267" t="str">
            <v>-</v>
          </cell>
          <cell r="BR267" t="str">
            <v>-</v>
          </cell>
          <cell r="BS267" t="str">
            <v>-</v>
          </cell>
          <cell r="BT267" t="str">
            <v>-</v>
          </cell>
          <cell r="BU267" t="str">
            <v>-</v>
          </cell>
          <cell r="BV267" t="str">
            <v>-</v>
          </cell>
          <cell r="BW267" t="str">
            <v>-</v>
          </cell>
          <cell r="BX267" t="str">
            <v>-</v>
          </cell>
          <cell r="BY267" t="str">
            <v>-</v>
          </cell>
          <cell r="CB267" t="str">
            <v>-</v>
          </cell>
          <cell r="CC267" t="str">
            <v>-</v>
          </cell>
          <cell r="CD267" t="str">
            <v>-</v>
          </cell>
          <cell r="CE267" t="str">
            <v>-</v>
          </cell>
          <cell r="CF267" t="str">
            <v>-</v>
          </cell>
          <cell r="CG267" t="str">
            <v>-</v>
          </cell>
          <cell r="CH267" t="str">
            <v>-</v>
          </cell>
          <cell r="CI267" t="str">
            <v>-</v>
          </cell>
          <cell r="CJ267" t="str">
            <v>-</v>
          </cell>
          <cell r="CK267" t="str">
            <v>-</v>
          </cell>
          <cell r="CL267" t="str">
            <v>-</v>
          </cell>
          <cell r="CM267" t="str">
            <v>-</v>
          </cell>
          <cell r="CN267" t="str">
            <v>-</v>
          </cell>
          <cell r="CO267" t="str">
            <v>-</v>
          </cell>
          <cell r="CP267" t="str">
            <v>-</v>
          </cell>
          <cell r="CQ267" t="str">
            <v>-</v>
          </cell>
          <cell r="CR267" t="str">
            <v>-</v>
          </cell>
          <cell r="CS267" t="str">
            <v>-</v>
          </cell>
          <cell r="CT267" t="str">
            <v>-</v>
          </cell>
          <cell r="CU267" t="str">
            <v>SAN JUAN LACHIGALLA</v>
          </cell>
          <cell r="CV267" t="str">
            <v>ZOQUIAPAN</v>
          </cell>
          <cell r="CW267" t="str">
            <v>-</v>
          </cell>
          <cell r="CX267" t="str">
            <v>-</v>
          </cell>
          <cell r="CY267" t="str">
            <v>-</v>
          </cell>
          <cell r="CZ267" t="str">
            <v>-</v>
          </cell>
          <cell r="DB267" t="str">
            <v>-</v>
          </cell>
          <cell r="DC267" t="str">
            <v>-</v>
          </cell>
          <cell r="DD267" t="str">
            <v>-</v>
          </cell>
          <cell r="DE267" t="str">
            <v>-</v>
          </cell>
          <cell r="DF267" t="str">
            <v>-</v>
          </cell>
          <cell r="DG267" t="str">
            <v>-</v>
          </cell>
        </row>
        <row r="268">
          <cell r="AT268" t="str">
            <v>-</v>
          </cell>
          <cell r="AU268" t="str">
            <v>-</v>
          </cell>
          <cell r="AV268" t="str">
            <v>-</v>
          </cell>
          <cell r="AW268" t="str">
            <v>-</v>
          </cell>
          <cell r="AX268" t="str">
            <v>-</v>
          </cell>
          <cell r="AY268" t="str">
            <v>-</v>
          </cell>
          <cell r="AZ268" t="str">
            <v>-</v>
          </cell>
          <cell r="BA268" t="str">
            <v>-</v>
          </cell>
          <cell r="BB268" t="str">
            <v>-</v>
          </cell>
          <cell r="BC268" t="str">
            <v>-</v>
          </cell>
          <cell r="BD268" t="str">
            <v>-</v>
          </cell>
          <cell r="BE268" t="str">
            <v>-</v>
          </cell>
          <cell r="BF268" t="str">
            <v>-</v>
          </cell>
          <cell r="BG268" t="str">
            <v>-</v>
          </cell>
          <cell r="BH268" t="str">
            <v>-</v>
          </cell>
          <cell r="BI268" t="str">
            <v>-</v>
          </cell>
          <cell r="BJ268" t="str">
            <v>-</v>
          </cell>
          <cell r="BK268" t="str">
            <v>-</v>
          </cell>
          <cell r="BL268" t="str">
            <v>-</v>
          </cell>
          <cell r="BM268" t="str">
            <v>20204</v>
          </cell>
          <cell r="BN268" t="str">
            <v>21217</v>
          </cell>
          <cell r="BO268" t="str">
            <v>-</v>
          </cell>
          <cell r="BP268" t="str">
            <v>-</v>
          </cell>
          <cell r="BQ268" t="str">
            <v>-</v>
          </cell>
          <cell r="BR268" t="str">
            <v>-</v>
          </cell>
          <cell r="BS268" t="str">
            <v>-</v>
          </cell>
          <cell r="BT268" t="str">
            <v>-</v>
          </cell>
          <cell r="BU268" t="str">
            <v>-</v>
          </cell>
          <cell r="BV268" t="str">
            <v>-</v>
          </cell>
          <cell r="BW268" t="str">
            <v>-</v>
          </cell>
          <cell r="BX268" t="str">
            <v>-</v>
          </cell>
          <cell r="BY268" t="str">
            <v>-</v>
          </cell>
          <cell r="CB268" t="str">
            <v>-</v>
          </cell>
          <cell r="CC268" t="str">
            <v>-</v>
          </cell>
          <cell r="CD268" t="str">
            <v>-</v>
          </cell>
          <cell r="CE268" t="str">
            <v>-</v>
          </cell>
          <cell r="CF268" t="str">
            <v>-</v>
          </cell>
          <cell r="CG268" t="str">
            <v>-</v>
          </cell>
          <cell r="CH268" t="str">
            <v>-</v>
          </cell>
          <cell r="CI268" t="str">
            <v>-</v>
          </cell>
          <cell r="CJ268" t="str">
            <v>-</v>
          </cell>
          <cell r="CK268" t="str">
            <v>-</v>
          </cell>
          <cell r="CL268" t="str">
            <v>-</v>
          </cell>
          <cell r="CM268" t="str">
            <v>-</v>
          </cell>
          <cell r="CN268" t="str">
            <v>-</v>
          </cell>
          <cell r="CO268" t="str">
            <v>-</v>
          </cell>
          <cell r="CP268" t="str">
            <v>-</v>
          </cell>
          <cell r="CQ268" t="str">
            <v>-</v>
          </cell>
          <cell r="CR268" t="str">
            <v>-</v>
          </cell>
          <cell r="CS268" t="str">
            <v>-</v>
          </cell>
          <cell r="CT268" t="str">
            <v>-</v>
          </cell>
          <cell r="CU268" t="str">
            <v>SAN JUAN LAJARCIA</v>
          </cell>
          <cell r="CV268" t="str">
            <v>ZOQUITLÁN</v>
          </cell>
          <cell r="CW268" t="str">
            <v>-</v>
          </cell>
          <cell r="CX268" t="str">
            <v>-</v>
          </cell>
          <cell r="CY268" t="str">
            <v>-</v>
          </cell>
          <cell r="CZ268" t="str">
            <v>-</v>
          </cell>
          <cell r="DB268" t="str">
            <v>-</v>
          </cell>
          <cell r="DC268" t="str">
            <v>-</v>
          </cell>
          <cell r="DD268" t="str">
            <v>-</v>
          </cell>
          <cell r="DE268" t="str">
            <v>-</v>
          </cell>
          <cell r="DF268" t="str">
            <v>-</v>
          </cell>
          <cell r="DG268" t="str">
            <v>-</v>
          </cell>
        </row>
        <row r="269">
          <cell r="AT269" t="str">
            <v>-</v>
          </cell>
          <cell r="AU269" t="str">
            <v>-</v>
          </cell>
          <cell r="AV269" t="str">
            <v>-</v>
          </cell>
          <cell r="AW269" t="str">
            <v>-</v>
          </cell>
          <cell r="AX269" t="str">
            <v>-</v>
          </cell>
          <cell r="AY269" t="str">
            <v>-</v>
          </cell>
          <cell r="AZ269" t="str">
            <v>-</v>
          </cell>
          <cell r="BA269" t="str">
            <v>-</v>
          </cell>
          <cell r="BB269" t="str">
            <v>-</v>
          </cell>
          <cell r="BC269" t="str">
            <v>-</v>
          </cell>
          <cell r="BD269" t="str">
            <v>-</v>
          </cell>
          <cell r="BE269" t="str">
            <v>-</v>
          </cell>
          <cell r="BF269" t="str">
            <v>-</v>
          </cell>
          <cell r="BG269" t="str">
            <v>-</v>
          </cell>
          <cell r="BH269" t="str">
            <v>-</v>
          </cell>
          <cell r="BI269" t="str">
            <v>-</v>
          </cell>
          <cell r="BJ269" t="str">
            <v>-</v>
          </cell>
          <cell r="BK269" t="str">
            <v>-</v>
          </cell>
          <cell r="BL269" t="str">
            <v>-</v>
          </cell>
          <cell r="BM269" t="str">
            <v>20205</v>
          </cell>
          <cell r="BN269">
            <v>21999</v>
          </cell>
          <cell r="BO269" t="str">
            <v>-</v>
          </cell>
          <cell r="BP269" t="str">
            <v>-</v>
          </cell>
          <cell r="BQ269" t="str">
            <v>-</v>
          </cell>
          <cell r="BR269" t="str">
            <v>-</v>
          </cell>
          <cell r="BS269" t="str">
            <v>-</v>
          </cell>
          <cell r="BT269" t="str">
            <v>-</v>
          </cell>
          <cell r="BU269" t="str">
            <v>-</v>
          </cell>
          <cell r="BV269" t="str">
            <v>-</v>
          </cell>
          <cell r="BW269" t="str">
            <v>-</v>
          </cell>
          <cell r="BX269" t="str">
            <v>-</v>
          </cell>
          <cell r="BY269" t="str">
            <v>-</v>
          </cell>
          <cell r="CB269" t="str">
            <v>-</v>
          </cell>
          <cell r="CC269" t="str">
            <v>-</v>
          </cell>
          <cell r="CD269" t="str">
            <v>-</v>
          </cell>
          <cell r="CE269" t="str">
            <v>-</v>
          </cell>
          <cell r="CF269" t="str">
            <v>-</v>
          </cell>
          <cell r="CG269" t="str">
            <v>-</v>
          </cell>
          <cell r="CH269" t="str">
            <v>-</v>
          </cell>
          <cell r="CI269" t="str">
            <v>-</v>
          </cell>
          <cell r="CJ269" t="str">
            <v>-</v>
          </cell>
          <cell r="CK269" t="str">
            <v>-</v>
          </cell>
          <cell r="CL269" t="str">
            <v>-</v>
          </cell>
          <cell r="CM269" t="str">
            <v>-</v>
          </cell>
          <cell r="CN269" t="str">
            <v>-</v>
          </cell>
          <cell r="CO269" t="str">
            <v>-</v>
          </cell>
          <cell r="CP269" t="str">
            <v>-</v>
          </cell>
          <cell r="CQ269" t="str">
            <v>-</v>
          </cell>
          <cell r="CR269" t="str">
            <v>-</v>
          </cell>
          <cell r="CS269" t="str">
            <v>-</v>
          </cell>
          <cell r="CT269" t="str">
            <v>-</v>
          </cell>
          <cell r="CU269" t="str">
            <v>SAN JUAN LALANA</v>
          </cell>
          <cell r="CV269" t="str">
            <v>NO IDENTIFICADO</v>
          </cell>
          <cell r="CW269" t="str">
            <v>-</v>
          </cell>
          <cell r="CX269" t="str">
            <v>-</v>
          </cell>
          <cell r="CY269" t="str">
            <v>-</v>
          </cell>
          <cell r="CZ269" t="str">
            <v>-</v>
          </cell>
          <cell r="DB269" t="str">
            <v>-</v>
          </cell>
          <cell r="DC269" t="str">
            <v>-</v>
          </cell>
          <cell r="DD269" t="str">
            <v>-</v>
          </cell>
          <cell r="DE269" t="str">
            <v>-</v>
          </cell>
          <cell r="DF269" t="str">
            <v>-</v>
          </cell>
          <cell r="DG269" t="str">
            <v>-</v>
          </cell>
        </row>
        <row r="270">
          <cell r="AT270" t="str">
            <v>-</v>
          </cell>
          <cell r="AU270" t="str">
            <v>-</v>
          </cell>
          <cell r="AV270" t="str">
            <v>-</v>
          </cell>
          <cell r="AW270" t="str">
            <v>-</v>
          </cell>
          <cell r="AX270" t="str">
            <v>-</v>
          </cell>
          <cell r="AY270" t="str">
            <v>-</v>
          </cell>
          <cell r="AZ270" t="str">
            <v>-</v>
          </cell>
          <cell r="BA270" t="str">
            <v>-</v>
          </cell>
          <cell r="BB270" t="str">
            <v>-</v>
          </cell>
          <cell r="BC270" t="str">
            <v>-</v>
          </cell>
          <cell r="BD270" t="str">
            <v>-</v>
          </cell>
          <cell r="BE270" t="str">
            <v>-</v>
          </cell>
          <cell r="BF270" t="str">
            <v>-</v>
          </cell>
          <cell r="BG270" t="str">
            <v>-</v>
          </cell>
          <cell r="BH270" t="str">
            <v>-</v>
          </cell>
          <cell r="BI270" t="str">
            <v>-</v>
          </cell>
          <cell r="BJ270" t="str">
            <v>-</v>
          </cell>
          <cell r="BK270" t="str">
            <v>-</v>
          </cell>
          <cell r="BL270" t="str">
            <v>-</v>
          </cell>
          <cell r="BM270" t="str">
            <v>20206</v>
          </cell>
          <cell r="BN270" t="str">
            <v>-</v>
          </cell>
          <cell r="BO270" t="str">
            <v>-</v>
          </cell>
          <cell r="BP270" t="str">
            <v>-</v>
          </cell>
          <cell r="BQ270" t="str">
            <v>-</v>
          </cell>
          <cell r="BR270" t="str">
            <v>-</v>
          </cell>
          <cell r="BS270" t="str">
            <v>-</v>
          </cell>
          <cell r="BT270" t="str">
            <v>-</v>
          </cell>
          <cell r="BU270" t="str">
            <v>-</v>
          </cell>
          <cell r="BV270" t="str">
            <v>-</v>
          </cell>
          <cell r="BW270" t="str">
            <v>-</v>
          </cell>
          <cell r="BX270" t="str">
            <v>-</v>
          </cell>
          <cell r="BY270" t="str">
            <v>-</v>
          </cell>
          <cell r="CB270" t="str">
            <v>-</v>
          </cell>
          <cell r="CC270" t="str">
            <v>-</v>
          </cell>
          <cell r="CD270" t="str">
            <v>-</v>
          </cell>
          <cell r="CE270" t="str">
            <v>-</v>
          </cell>
          <cell r="CF270" t="str">
            <v>-</v>
          </cell>
          <cell r="CG270" t="str">
            <v>-</v>
          </cell>
          <cell r="CH270" t="str">
            <v>-</v>
          </cell>
          <cell r="CI270" t="str">
            <v>-</v>
          </cell>
          <cell r="CJ270" t="str">
            <v>-</v>
          </cell>
          <cell r="CK270" t="str">
            <v>-</v>
          </cell>
          <cell r="CL270" t="str">
            <v>-</v>
          </cell>
          <cell r="CM270" t="str">
            <v>-</v>
          </cell>
          <cell r="CN270" t="str">
            <v>-</v>
          </cell>
          <cell r="CO270" t="str">
            <v>-</v>
          </cell>
          <cell r="CP270" t="str">
            <v>-</v>
          </cell>
          <cell r="CQ270" t="str">
            <v>-</v>
          </cell>
          <cell r="CR270" t="str">
            <v>-</v>
          </cell>
          <cell r="CS270" t="str">
            <v>-</v>
          </cell>
          <cell r="CT270" t="str">
            <v>-</v>
          </cell>
          <cell r="CU270" t="str">
            <v>SAN JUAN DE LOS CUÉS</v>
          </cell>
          <cell r="CV270" t="str">
            <v>-</v>
          </cell>
          <cell r="CW270" t="str">
            <v>-</v>
          </cell>
          <cell r="CX270" t="str">
            <v>-</v>
          </cell>
          <cell r="CY270" t="str">
            <v>-</v>
          </cell>
          <cell r="CZ270" t="str">
            <v>-</v>
          </cell>
          <cell r="DB270" t="str">
            <v>-</v>
          </cell>
          <cell r="DC270" t="str">
            <v>-</v>
          </cell>
          <cell r="DD270" t="str">
            <v>-</v>
          </cell>
          <cell r="DE270" t="str">
            <v>-</v>
          </cell>
          <cell r="DF270" t="str">
            <v>-</v>
          </cell>
          <cell r="DG270" t="str">
            <v>-</v>
          </cell>
        </row>
        <row r="271">
          <cell r="AT271" t="str">
            <v>-</v>
          </cell>
          <cell r="AU271" t="str">
            <v>-</v>
          </cell>
          <cell r="AV271" t="str">
            <v>-</v>
          </cell>
          <cell r="AW271" t="str">
            <v>-</v>
          </cell>
          <cell r="AX271" t="str">
            <v>-</v>
          </cell>
          <cell r="AY271" t="str">
            <v>-</v>
          </cell>
          <cell r="AZ271" t="str">
            <v>-</v>
          </cell>
          <cell r="BA271" t="str">
            <v>-</v>
          </cell>
          <cell r="BB271" t="str">
            <v>-</v>
          </cell>
          <cell r="BC271" t="str">
            <v>-</v>
          </cell>
          <cell r="BD271" t="str">
            <v>-</v>
          </cell>
          <cell r="BE271" t="str">
            <v>-</v>
          </cell>
          <cell r="BF271" t="str">
            <v>-</v>
          </cell>
          <cell r="BG271" t="str">
            <v>-</v>
          </cell>
          <cell r="BH271" t="str">
            <v>-</v>
          </cell>
          <cell r="BI271" t="str">
            <v>-</v>
          </cell>
          <cell r="BJ271" t="str">
            <v>-</v>
          </cell>
          <cell r="BK271" t="str">
            <v>-</v>
          </cell>
          <cell r="BL271" t="str">
            <v>-</v>
          </cell>
          <cell r="BM271" t="str">
            <v>20207</v>
          </cell>
          <cell r="BN271" t="str">
            <v>-</v>
          </cell>
          <cell r="BO271" t="str">
            <v>-</v>
          </cell>
          <cell r="BP271" t="str">
            <v>-</v>
          </cell>
          <cell r="BQ271" t="str">
            <v>-</v>
          </cell>
          <cell r="BR271" t="str">
            <v>-</v>
          </cell>
          <cell r="BS271" t="str">
            <v>-</v>
          </cell>
          <cell r="BT271" t="str">
            <v>-</v>
          </cell>
          <cell r="BU271" t="str">
            <v>-</v>
          </cell>
          <cell r="BV271" t="str">
            <v>-</v>
          </cell>
          <cell r="BW271" t="str">
            <v>-</v>
          </cell>
          <cell r="BX271" t="str">
            <v>-</v>
          </cell>
          <cell r="BY271" t="str">
            <v>-</v>
          </cell>
          <cell r="CB271" t="str">
            <v>-</v>
          </cell>
          <cell r="CC271" t="str">
            <v>-</v>
          </cell>
          <cell r="CD271" t="str">
            <v>-</v>
          </cell>
          <cell r="CE271" t="str">
            <v>-</v>
          </cell>
          <cell r="CF271" t="str">
            <v>-</v>
          </cell>
          <cell r="CG271" t="str">
            <v>-</v>
          </cell>
          <cell r="CH271" t="str">
            <v>-</v>
          </cell>
          <cell r="CI271" t="str">
            <v>-</v>
          </cell>
          <cell r="CJ271" t="str">
            <v>-</v>
          </cell>
          <cell r="CK271" t="str">
            <v>-</v>
          </cell>
          <cell r="CL271" t="str">
            <v>-</v>
          </cell>
          <cell r="CM271" t="str">
            <v>-</v>
          </cell>
          <cell r="CN271" t="str">
            <v>-</v>
          </cell>
          <cell r="CO271" t="str">
            <v>-</v>
          </cell>
          <cell r="CP271" t="str">
            <v>-</v>
          </cell>
          <cell r="CQ271" t="str">
            <v>-</v>
          </cell>
          <cell r="CR271" t="str">
            <v>-</v>
          </cell>
          <cell r="CS271" t="str">
            <v>-</v>
          </cell>
          <cell r="CT271" t="str">
            <v>-</v>
          </cell>
          <cell r="CU271" t="str">
            <v>SAN JUAN MAZATLÁN</v>
          </cell>
          <cell r="CV271" t="str">
            <v>-</v>
          </cell>
          <cell r="CW271" t="str">
            <v>-</v>
          </cell>
          <cell r="CX271" t="str">
            <v>-</v>
          </cell>
          <cell r="CY271" t="str">
            <v>-</v>
          </cell>
          <cell r="CZ271" t="str">
            <v>-</v>
          </cell>
          <cell r="DB271" t="str">
            <v>-</v>
          </cell>
          <cell r="DC271" t="str">
            <v>-</v>
          </cell>
          <cell r="DD271" t="str">
            <v>-</v>
          </cell>
          <cell r="DE271" t="str">
            <v>-</v>
          </cell>
          <cell r="DF271" t="str">
            <v>-</v>
          </cell>
          <cell r="DG271" t="str">
            <v>-</v>
          </cell>
        </row>
        <row r="272">
          <cell r="AT272" t="str">
            <v>-</v>
          </cell>
          <cell r="AU272" t="str">
            <v>-</v>
          </cell>
          <cell r="AV272" t="str">
            <v>-</v>
          </cell>
          <cell r="AW272" t="str">
            <v>-</v>
          </cell>
          <cell r="AX272" t="str">
            <v>-</v>
          </cell>
          <cell r="AY272" t="str">
            <v>-</v>
          </cell>
          <cell r="AZ272" t="str">
            <v>-</v>
          </cell>
          <cell r="BA272" t="str">
            <v>-</v>
          </cell>
          <cell r="BB272" t="str">
            <v>-</v>
          </cell>
          <cell r="BC272" t="str">
            <v>-</v>
          </cell>
          <cell r="BD272" t="str">
            <v>-</v>
          </cell>
          <cell r="BE272" t="str">
            <v>-</v>
          </cell>
          <cell r="BF272" t="str">
            <v>-</v>
          </cell>
          <cell r="BG272" t="str">
            <v>-</v>
          </cell>
          <cell r="BH272" t="str">
            <v>-</v>
          </cell>
          <cell r="BI272" t="str">
            <v>-</v>
          </cell>
          <cell r="BJ272" t="str">
            <v>-</v>
          </cell>
          <cell r="BK272" t="str">
            <v>-</v>
          </cell>
          <cell r="BL272" t="str">
            <v>-</v>
          </cell>
          <cell r="BM272" t="str">
            <v>20208</v>
          </cell>
          <cell r="BN272" t="str">
            <v>-</v>
          </cell>
          <cell r="BO272" t="str">
            <v>-</v>
          </cell>
          <cell r="BP272" t="str">
            <v>-</v>
          </cell>
          <cell r="BQ272" t="str">
            <v>-</v>
          </cell>
          <cell r="BR272" t="str">
            <v>-</v>
          </cell>
          <cell r="BS272" t="str">
            <v>-</v>
          </cell>
          <cell r="BT272" t="str">
            <v>-</v>
          </cell>
          <cell r="BU272" t="str">
            <v>-</v>
          </cell>
          <cell r="BV272" t="str">
            <v>-</v>
          </cell>
          <cell r="BW272" t="str">
            <v>-</v>
          </cell>
          <cell r="BX272" t="str">
            <v>-</v>
          </cell>
          <cell r="BY272" t="str">
            <v>-</v>
          </cell>
          <cell r="CB272" t="str">
            <v>-</v>
          </cell>
          <cell r="CC272" t="str">
            <v>-</v>
          </cell>
          <cell r="CD272" t="str">
            <v>-</v>
          </cell>
          <cell r="CE272" t="str">
            <v>-</v>
          </cell>
          <cell r="CF272" t="str">
            <v>-</v>
          </cell>
          <cell r="CG272" t="str">
            <v>-</v>
          </cell>
          <cell r="CH272" t="str">
            <v>-</v>
          </cell>
          <cell r="CI272" t="str">
            <v>-</v>
          </cell>
          <cell r="CJ272" t="str">
            <v>-</v>
          </cell>
          <cell r="CK272" t="str">
            <v>-</v>
          </cell>
          <cell r="CL272" t="str">
            <v>-</v>
          </cell>
          <cell r="CM272" t="str">
            <v>-</v>
          </cell>
          <cell r="CN272" t="str">
            <v>-</v>
          </cell>
          <cell r="CO272" t="str">
            <v>-</v>
          </cell>
          <cell r="CP272" t="str">
            <v>-</v>
          </cell>
          <cell r="CQ272" t="str">
            <v>-</v>
          </cell>
          <cell r="CR272" t="str">
            <v>-</v>
          </cell>
          <cell r="CS272" t="str">
            <v>-</v>
          </cell>
          <cell r="CT272" t="str">
            <v>-</v>
          </cell>
          <cell r="CU272" t="str">
            <v>SAN JUAN MIXTEPEC -DTO. 08 -</v>
          </cell>
          <cell r="CV272" t="str">
            <v>-</v>
          </cell>
          <cell r="CW272" t="str">
            <v>-</v>
          </cell>
          <cell r="CX272" t="str">
            <v>-</v>
          </cell>
          <cell r="CY272" t="str">
            <v>-</v>
          </cell>
          <cell r="CZ272" t="str">
            <v>-</v>
          </cell>
          <cell r="DB272" t="str">
            <v>-</v>
          </cell>
          <cell r="DC272" t="str">
            <v>-</v>
          </cell>
          <cell r="DD272" t="str">
            <v>-</v>
          </cell>
          <cell r="DE272" t="str">
            <v>-</v>
          </cell>
          <cell r="DF272" t="str">
            <v>-</v>
          </cell>
          <cell r="DG272" t="str">
            <v>-</v>
          </cell>
        </row>
        <row r="273">
          <cell r="AT273" t="str">
            <v>-</v>
          </cell>
          <cell r="AU273" t="str">
            <v>-</v>
          </cell>
          <cell r="AV273" t="str">
            <v>-</v>
          </cell>
          <cell r="AW273" t="str">
            <v>-</v>
          </cell>
          <cell r="AX273" t="str">
            <v>-</v>
          </cell>
          <cell r="AY273" t="str">
            <v>-</v>
          </cell>
          <cell r="AZ273" t="str">
            <v>-</v>
          </cell>
          <cell r="BA273" t="str">
            <v>-</v>
          </cell>
          <cell r="BB273" t="str">
            <v>-</v>
          </cell>
          <cell r="BC273" t="str">
            <v>-</v>
          </cell>
          <cell r="BD273" t="str">
            <v>-</v>
          </cell>
          <cell r="BE273" t="str">
            <v>-</v>
          </cell>
          <cell r="BF273" t="str">
            <v>-</v>
          </cell>
          <cell r="BG273" t="str">
            <v>-</v>
          </cell>
          <cell r="BH273" t="str">
            <v>-</v>
          </cell>
          <cell r="BI273" t="str">
            <v>-</v>
          </cell>
          <cell r="BJ273" t="str">
            <v>-</v>
          </cell>
          <cell r="BK273" t="str">
            <v>-</v>
          </cell>
          <cell r="BL273" t="str">
            <v>-</v>
          </cell>
          <cell r="BM273" t="str">
            <v>20209</v>
          </cell>
          <cell r="BN273" t="str">
            <v>-</v>
          </cell>
          <cell r="BO273" t="str">
            <v>-</v>
          </cell>
          <cell r="BP273" t="str">
            <v>-</v>
          </cell>
          <cell r="BQ273" t="str">
            <v>-</v>
          </cell>
          <cell r="BR273" t="str">
            <v>-</v>
          </cell>
          <cell r="BS273" t="str">
            <v>-</v>
          </cell>
          <cell r="BT273" t="str">
            <v>-</v>
          </cell>
          <cell r="BU273" t="str">
            <v>-</v>
          </cell>
          <cell r="BV273" t="str">
            <v>-</v>
          </cell>
          <cell r="BW273" t="str">
            <v>-</v>
          </cell>
          <cell r="BX273" t="str">
            <v>-</v>
          </cell>
          <cell r="BY273" t="str">
            <v>-</v>
          </cell>
          <cell r="CB273" t="str">
            <v>-</v>
          </cell>
          <cell r="CC273" t="str">
            <v>-</v>
          </cell>
          <cell r="CD273" t="str">
            <v>-</v>
          </cell>
          <cell r="CE273" t="str">
            <v>-</v>
          </cell>
          <cell r="CF273" t="str">
            <v>-</v>
          </cell>
          <cell r="CG273" t="str">
            <v>-</v>
          </cell>
          <cell r="CH273" t="str">
            <v>-</v>
          </cell>
          <cell r="CI273" t="str">
            <v>-</v>
          </cell>
          <cell r="CJ273" t="str">
            <v>-</v>
          </cell>
          <cell r="CK273" t="str">
            <v>-</v>
          </cell>
          <cell r="CL273" t="str">
            <v>-</v>
          </cell>
          <cell r="CM273" t="str">
            <v>-</v>
          </cell>
          <cell r="CN273" t="str">
            <v>-</v>
          </cell>
          <cell r="CO273" t="str">
            <v>-</v>
          </cell>
          <cell r="CP273" t="str">
            <v>-</v>
          </cell>
          <cell r="CQ273" t="str">
            <v>-</v>
          </cell>
          <cell r="CR273" t="str">
            <v>-</v>
          </cell>
          <cell r="CS273" t="str">
            <v>-</v>
          </cell>
          <cell r="CT273" t="str">
            <v>-</v>
          </cell>
          <cell r="CU273" t="str">
            <v>SAN JUAN MIXTEPEC -DTO. 26 -</v>
          </cell>
          <cell r="CV273" t="str">
            <v>-</v>
          </cell>
          <cell r="CW273" t="str">
            <v>-</v>
          </cell>
          <cell r="CX273" t="str">
            <v>-</v>
          </cell>
          <cell r="CY273" t="str">
            <v>-</v>
          </cell>
          <cell r="CZ273" t="str">
            <v>-</v>
          </cell>
          <cell r="DB273" t="str">
            <v>-</v>
          </cell>
          <cell r="DC273" t="str">
            <v>-</v>
          </cell>
          <cell r="DD273" t="str">
            <v>-</v>
          </cell>
          <cell r="DE273" t="str">
            <v>-</v>
          </cell>
          <cell r="DF273" t="str">
            <v>-</v>
          </cell>
          <cell r="DG273" t="str">
            <v>-</v>
          </cell>
        </row>
        <row r="274">
          <cell r="AT274" t="str">
            <v>-</v>
          </cell>
          <cell r="AU274" t="str">
            <v>-</v>
          </cell>
          <cell r="AV274" t="str">
            <v>-</v>
          </cell>
          <cell r="AW274" t="str">
            <v>-</v>
          </cell>
          <cell r="AX274" t="str">
            <v>-</v>
          </cell>
          <cell r="AY274" t="str">
            <v>-</v>
          </cell>
          <cell r="AZ274" t="str">
            <v>-</v>
          </cell>
          <cell r="BA274" t="str">
            <v>-</v>
          </cell>
          <cell r="BB274" t="str">
            <v>-</v>
          </cell>
          <cell r="BC274" t="str">
            <v>-</v>
          </cell>
          <cell r="BD274" t="str">
            <v>-</v>
          </cell>
          <cell r="BE274" t="str">
            <v>-</v>
          </cell>
          <cell r="BF274" t="str">
            <v>-</v>
          </cell>
          <cell r="BG274" t="str">
            <v>-</v>
          </cell>
          <cell r="BH274" t="str">
            <v>-</v>
          </cell>
          <cell r="BI274" t="str">
            <v>-</v>
          </cell>
          <cell r="BJ274" t="str">
            <v>-</v>
          </cell>
          <cell r="BK274" t="str">
            <v>-</v>
          </cell>
          <cell r="BL274" t="str">
            <v>-</v>
          </cell>
          <cell r="BM274" t="str">
            <v>20210</v>
          </cell>
          <cell r="BN274" t="str">
            <v>-</v>
          </cell>
          <cell r="BO274" t="str">
            <v>-</v>
          </cell>
          <cell r="BP274" t="str">
            <v>-</v>
          </cell>
          <cell r="BQ274" t="str">
            <v>-</v>
          </cell>
          <cell r="BR274" t="str">
            <v>-</v>
          </cell>
          <cell r="BS274" t="str">
            <v>-</v>
          </cell>
          <cell r="BT274" t="str">
            <v>-</v>
          </cell>
          <cell r="BU274" t="str">
            <v>-</v>
          </cell>
          <cell r="BV274" t="str">
            <v>-</v>
          </cell>
          <cell r="BW274" t="str">
            <v>-</v>
          </cell>
          <cell r="BX274" t="str">
            <v>-</v>
          </cell>
          <cell r="BY274" t="str">
            <v>-</v>
          </cell>
          <cell r="CB274" t="str">
            <v>-</v>
          </cell>
          <cell r="CC274" t="str">
            <v>-</v>
          </cell>
          <cell r="CD274" t="str">
            <v>-</v>
          </cell>
          <cell r="CE274" t="str">
            <v>-</v>
          </cell>
          <cell r="CF274" t="str">
            <v>-</v>
          </cell>
          <cell r="CG274" t="str">
            <v>-</v>
          </cell>
          <cell r="CH274" t="str">
            <v>-</v>
          </cell>
          <cell r="CI274" t="str">
            <v>-</v>
          </cell>
          <cell r="CJ274" t="str">
            <v>-</v>
          </cell>
          <cell r="CK274" t="str">
            <v>-</v>
          </cell>
          <cell r="CL274" t="str">
            <v>-</v>
          </cell>
          <cell r="CM274" t="str">
            <v>-</v>
          </cell>
          <cell r="CN274" t="str">
            <v>-</v>
          </cell>
          <cell r="CO274" t="str">
            <v>-</v>
          </cell>
          <cell r="CP274" t="str">
            <v>-</v>
          </cell>
          <cell r="CQ274" t="str">
            <v>-</v>
          </cell>
          <cell r="CR274" t="str">
            <v>-</v>
          </cell>
          <cell r="CS274" t="str">
            <v>-</v>
          </cell>
          <cell r="CT274" t="str">
            <v>-</v>
          </cell>
          <cell r="CU274" t="str">
            <v>SAN JUAN ÑUMÍ</v>
          </cell>
          <cell r="CV274" t="str">
            <v>-</v>
          </cell>
          <cell r="CW274" t="str">
            <v>-</v>
          </cell>
          <cell r="CX274" t="str">
            <v>-</v>
          </cell>
          <cell r="CY274" t="str">
            <v>-</v>
          </cell>
          <cell r="CZ274" t="str">
            <v>-</v>
          </cell>
          <cell r="DB274" t="str">
            <v>-</v>
          </cell>
          <cell r="DC274" t="str">
            <v>-</v>
          </cell>
          <cell r="DD274" t="str">
            <v>-</v>
          </cell>
          <cell r="DE274" t="str">
            <v>-</v>
          </cell>
          <cell r="DF274" t="str">
            <v>-</v>
          </cell>
          <cell r="DG274" t="str">
            <v>-</v>
          </cell>
        </row>
        <row r="275">
          <cell r="AT275" t="str">
            <v>-</v>
          </cell>
          <cell r="AU275" t="str">
            <v>-</v>
          </cell>
          <cell r="AV275" t="str">
            <v>-</v>
          </cell>
          <cell r="AW275" t="str">
            <v>-</v>
          </cell>
          <cell r="AX275" t="str">
            <v>-</v>
          </cell>
          <cell r="AY275" t="str">
            <v>-</v>
          </cell>
          <cell r="AZ275" t="str">
            <v>-</v>
          </cell>
          <cell r="BA275" t="str">
            <v>-</v>
          </cell>
          <cell r="BB275" t="str">
            <v>-</v>
          </cell>
          <cell r="BC275" t="str">
            <v>-</v>
          </cell>
          <cell r="BD275" t="str">
            <v>-</v>
          </cell>
          <cell r="BE275" t="str">
            <v>-</v>
          </cell>
          <cell r="BF275" t="str">
            <v>-</v>
          </cell>
          <cell r="BG275" t="str">
            <v>-</v>
          </cell>
          <cell r="BH275" t="str">
            <v>-</v>
          </cell>
          <cell r="BI275" t="str">
            <v>-</v>
          </cell>
          <cell r="BJ275" t="str">
            <v>-</v>
          </cell>
          <cell r="BK275" t="str">
            <v>-</v>
          </cell>
          <cell r="BL275" t="str">
            <v>-</v>
          </cell>
          <cell r="BM275" t="str">
            <v>20211</v>
          </cell>
          <cell r="BN275" t="str">
            <v>-</v>
          </cell>
          <cell r="BO275" t="str">
            <v>-</v>
          </cell>
          <cell r="BP275" t="str">
            <v>-</v>
          </cell>
          <cell r="BQ275" t="str">
            <v>-</v>
          </cell>
          <cell r="BR275" t="str">
            <v>-</v>
          </cell>
          <cell r="BS275" t="str">
            <v>-</v>
          </cell>
          <cell r="BT275" t="str">
            <v>-</v>
          </cell>
          <cell r="BU275" t="str">
            <v>-</v>
          </cell>
          <cell r="BV275" t="str">
            <v>-</v>
          </cell>
          <cell r="BW275" t="str">
            <v>-</v>
          </cell>
          <cell r="BX275" t="str">
            <v>-</v>
          </cell>
          <cell r="BY275" t="str">
            <v>-</v>
          </cell>
          <cell r="CB275" t="str">
            <v>-</v>
          </cell>
          <cell r="CC275" t="str">
            <v>-</v>
          </cell>
          <cell r="CD275" t="str">
            <v>-</v>
          </cell>
          <cell r="CE275" t="str">
            <v>-</v>
          </cell>
          <cell r="CF275" t="str">
            <v>-</v>
          </cell>
          <cell r="CG275" t="str">
            <v>-</v>
          </cell>
          <cell r="CH275" t="str">
            <v>-</v>
          </cell>
          <cell r="CI275" t="str">
            <v>-</v>
          </cell>
          <cell r="CJ275" t="str">
            <v>-</v>
          </cell>
          <cell r="CK275" t="str">
            <v>-</v>
          </cell>
          <cell r="CL275" t="str">
            <v>-</v>
          </cell>
          <cell r="CM275" t="str">
            <v>-</v>
          </cell>
          <cell r="CN275" t="str">
            <v>-</v>
          </cell>
          <cell r="CO275" t="str">
            <v>-</v>
          </cell>
          <cell r="CP275" t="str">
            <v>-</v>
          </cell>
          <cell r="CQ275" t="str">
            <v>-</v>
          </cell>
          <cell r="CR275" t="str">
            <v>-</v>
          </cell>
          <cell r="CS275" t="str">
            <v>-</v>
          </cell>
          <cell r="CT275" t="str">
            <v>-</v>
          </cell>
          <cell r="CU275" t="str">
            <v>SAN JUAN OZOLOTEPEC</v>
          </cell>
          <cell r="CV275" t="str">
            <v>-</v>
          </cell>
          <cell r="CW275" t="str">
            <v>-</v>
          </cell>
          <cell r="CX275" t="str">
            <v>-</v>
          </cell>
          <cell r="CY275" t="str">
            <v>-</v>
          </cell>
          <cell r="CZ275" t="str">
            <v>-</v>
          </cell>
          <cell r="DB275" t="str">
            <v>-</v>
          </cell>
          <cell r="DC275" t="str">
            <v>-</v>
          </cell>
          <cell r="DD275" t="str">
            <v>-</v>
          </cell>
          <cell r="DE275" t="str">
            <v>-</v>
          </cell>
          <cell r="DF275" t="str">
            <v>-</v>
          </cell>
          <cell r="DG275" t="str">
            <v>-</v>
          </cell>
        </row>
        <row r="276">
          <cell r="AT276" t="str">
            <v>-</v>
          </cell>
          <cell r="AU276" t="str">
            <v>-</v>
          </cell>
          <cell r="AV276" t="str">
            <v>-</v>
          </cell>
          <cell r="AW276" t="str">
            <v>-</v>
          </cell>
          <cell r="AX276" t="str">
            <v>-</v>
          </cell>
          <cell r="AY276" t="str">
            <v>-</v>
          </cell>
          <cell r="AZ276" t="str">
            <v>-</v>
          </cell>
          <cell r="BA276" t="str">
            <v>-</v>
          </cell>
          <cell r="BB276" t="str">
            <v>-</v>
          </cell>
          <cell r="BC276" t="str">
            <v>-</v>
          </cell>
          <cell r="BD276" t="str">
            <v>-</v>
          </cell>
          <cell r="BE276" t="str">
            <v>-</v>
          </cell>
          <cell r="BF276" t="str">
            <v>-</v>
          </cell>
          <cell r="BG276" t="str">
            <v>-</v>
          </cell>
          <cell r="BH276" t="str">
            <v>-</v>
          </cell>
          <cell r="BI276" t="str">
            <v>-</v>
          </cell>
          <cell r="BJ276" t="str">
            <v>-</v>
          </cell>
          <cell r="BK276" t="str">
            <v>-</v>
          </cell>
          <cell r="BL276" t="str">
            <v>-</v>
          </cell>
          <cell r="BM276" t="str">
            <v>20212</v>
          </cell>
          <cell r="BN276" t="str">
            <v>-</v>
          </cell>
          <cell r="BO276" t="str">
            <v>-</v>
          </cell>
          <cell r="BP276" t="str">
            <v>-</v>
          </cell>
          <cell r="BQ276" t="str">
            <v>-</v>
          </cell>
          <cell r="BR276" t="str">
            <v>-</v>
          </cell>
          <cell r="BS276" t="str">
            <v>-</v>
          </cell>
          <cell r="BT276" t="str">
            <v>-</v>
          </cell>
          <cell r="BU276" t="str">
            <v>-</v>
          </cell>
          <cell r="BV276" t="str">
            <v>-</v>
          </cell>
          <cell r="BW276" t="str">
            <v>-</v>
          </cell>
          <cell r="BX276" t="str">
            <v>-</v>
          </cell>
          <cell r="BY276" t="str">
            <v>-</v>
          </cell>
          <cell r="CB276" t="str">
            <v>-</v>
          </cell>
          <cell r="CC276" t="str">
            <v>-</v>
          </cell>
          <cell r="CD276" t="str">
            <v>-</v>
          </cell>
          <cell r="CE276" t="str">
            <v>-</v>
          </cell>
          <cell r="CF276" t="str">
            <v>-</v>
          </cell>
          <cell r="CG276" t="str">
            <v>-</v>
          </cell>
          <cell r="CH276" t="str">
            <v>-</v>
          </cell>
          <cell r="CI276" t="str">
            <v>-</v>
          </cell>
          <cell r="CJ276" t="str">
            <v>-</v>
          </cell>
          <cell r="CK276" t="str">
            <v>-</v>
          </cell>
          <cell r="CL276" t="str">
            <v>-</v>
          </cell>
          <cell r="CM276" t="str">
            <v>-</v>
          </cell>
          <cell r="CN276" t="str">
            <v>-</v>
          </cell>
          <cell r="CO276" t="str">
            <v>-</v>
          </cell>
          <cell r="CP276" t="str">
            <v>-</v>
          </cell>
          <cell r="CQ276" t="str">
            <v>-</v>
          </cell>
          <cell r="CR276" t="str">
            <v>-</v>
          </cell>
          <cell r="CS276" t="str">
            <v>-</v>
          </cell>
          <cell r="CT276" t="str">
            <v>-</v>
          </cell>
          <cell r="CU276" t="str">
            <v>SAN JUAN PETLAPA</v>
          </cell>
          <cell r="CV276" t="str">
            <v>-</v>
          </cell>
          <cell r="CW276" t="str">
            <v>-</v>
          </cell>
          <cell r="CX276" t="str">
            <v>-</v>
          </cell>
          <cell r="CY276" t="str">
            <v>-</v>
          </cell>
          <cell r="CZ276" t="str">
            <v>-</v>
          </cell>
          <cell r="DB276" t="str">
            <v>-</v>
          </cell>
          <cell r="DC276" t="str">
            <v>-</v>
          </cell>
          <cell r="DD276" t="str">
            <v>-</v>
          </cell>
          <cell r="DE276" t="str">
            <v>-</v>
          </cell>
          <cell r="DF276" t="str">
            <v>-</v>
          </cell>
          <cell r="DG276" t="str">
            <v>-</v>
          </cell>
        </row>
        <row r="277">
          <cell r="AT277" t="str">
            <v>-</v>
          </cell>
          <cell r="AU277" t="str">
            <v>-</v>
          </cell>
          <cell r="AV277" t="str">
            <v>-</v>
          </cell>
          <cell r="AW277" t="str">
            <v>-</v>
          </cell>
          <cell r="AX277" t="str">
            <v>-</v>
          </cell>
          <cell r="AY277" t="str">
            <v>-</v>
          </cell>
          <cell r="AZ277" t="str">
            <v>-</v>
          </cell>
          <cell r="BA277" t="str">
            <v>-</v>
          </cell>
          <cell r="BB277" t="str">
            <v>-</v>
          </cell>
          <cell r="BC277" t="str">
            <v>-</v>
          </cell>
          <cell r="BD277" t="str">
            <v>-</v>
          </cell>
          <cell r="BE277" t="str">
            <v>-</v>
          </cell>
          <cell r="BF277" t="str">
            <v>-</v>
          </cell>
          <cell r="BG277" t="str">
            <v>-</v>
          </cell>
          <cell r="BH277" t="str">
            <v>-</v>
          </cell>
          <cell r="BI277" t="str">
            <v>-</v>
          </cell>
          <cell r="BJ277" t="str">
            <v>-</v>
          </cell>
          <cell r="BK277" t="str">
            <v>-</v>
          </cell>
          <cell r="BL277" t="str">
            <v>-</v>
          </cell>
          <cell r="BM277" t="str">
            <v>20213</v>
          </cell>
          <cell r="BN277" t="str">
            <v>-</v>
          </cell>
          <cell r="BO277" t="str">
            <v>-</v>
          </cell>
          <cell r="BP277" t="str">
            <v>-</v>
          </cell>
          <cell r="BQ277" t="str">
            <v>-</v>
          </cell>
          <cell r="BR277" t="str">
            <v>-</v>
          </cell>
          <cell r="BS277" t="str">
            <v>-</v>
          </cell>
          <cell r="BT277" t="str">
            <v>-</v>
          </cell>
          <cell r="BU277" t="str">
            <v>-</v>
          </cell>
          <cell r="BV277" t="str">
            <v>-</v>
          </cell>
          <cell r="BW277" t="str">
            <v>-</v>
          </cell>
          <cell r="BX277" t="str">
            <v>-</v>
          </cell>
          <cell r="BY277" t="str">
            <v>-</v>
          </cell>
          <cell r="CB277" t="str">
            <v>-</v>
          </cell>
          <cell r="CC277" t="str">
            <v>-</v>
          </cell>
          <cell r="CD277" t="str">
            <v>-</v>
          </cell>
          <cell r="CE277" t="str">
            <v>-</v>
          </cell>
          <cell r="CF277" t="str">
            <v>-</v>
          </cell>
          <cell r="CG277" t="str">
            <v>-</v>
          </cell>
          <cell r="CH277" t="str">
            <v>-</v>
          </cell>
          <cell r="CI277" t="str">
            <v>-</v>
          </cell>
          <cell r="CJ277" t="str">
            <v>-</v>
          </cell>
          <cell r="CK277" t="str">
            <v>-</v>
          </cell>
          <cell r="CL277" t="str">
            <v>-</v>
          </cell>
          <cell r="CM277" t="str">
            <v>-</v>
          </cell>
          <cell r="CN277" t="str">
            <v>-</v>
          </cell>
          <cell r="CO277" t="str">
            <v>-</v>
          </cell>
          <cell r="CP277" t="str">
            <v>-</v>
          </cell>
          <cell r="CQ277" t="str">
            <v>-</v>
          </cell>
          <cell r="CR277" t="str">
            <v>-</v>
          </cell>
          <cell r="CS277" t="str">
            <v>-</v>
          </cell>
          <cell r="CT277" t="str">
            <v>-</v>
          </cell>
          <cell r="CU277" t="str">
            <v>SAN JUAN QUIAHIJE</v>
          </cell>
          <cell r="CV277" t="str">
            <v>-</v>
          </cell>
          <cell r="CW277" t="str">
            <v>-</v>
          </cell>
          <cell r="CX277" t="str">
            <v>-</v>
          </cell>
          <cell r="CY277" t="str">
            <v>-</v>
          </cell>
          <cell r="CZ277" t="str">
            <v>-</v>
          </cell>
          <cell r="DB277" t="str">
            <v>-</v>
          </cell>
          <cell r="DC277" t="str">
            <v>-</v>
          </cell>
          <cell r="DD277" t="str">
            <v>-</v>
          </cell>
          <cell r="DE277" t="str">
            <v>-</v>
          </cell>
          <cell r="DF277" t="str">
            <v>-</v>
          </cell>
          <cell r="DG277" t="str">
            <v>-</v>
          </cell>
        </row>
        <row r="278">
          <cell r="AT278" t="str">
            <v>-</v>
          </cell>
          <cell r="AU278" t="str">
            <v>-</v>
          </cell>
          <cell r="AV278" t="str">
            <v>-</v>
          </cell>
          <cell r="AW278" t="str">
            <v>-</v>
          </cell>
          <cell r="AX278" t="str">
            <v>-</v>
          </cell>
          <cell r="AY278" t="str">
            <v>-</v>
          </cell>
          <cell r="AZ278" t="str">
            <v>-</v>
          </cell>
          <cell r="BA278" t="str">
            <v>-</v>
          </cell>
          <cell r="BB278" t="str">
            <v>-</v>
          </cell>
          <cell r="BC278" t="str">
            <v>-</v>
          </cell>
          <cell r="BD278" t="str">
            <v>-</v>
          </cell>
          <cell r="BE278" t="str">
            <v>-</v>
          </cell>
          <cell r="BF278" t="str">
            <v>-</v>
          </cell>
          <cell r="BG278" t="str">
            <v>-</v>
          </cell>
          <cell r="BH278" t="str">
            <v>-</v>
          </cell>
          <cell r="BI278" t="str">
            <v>-</v>
          </cell>
          <cell r="BJ278" t="str">
            <v>-</v>
          </cell>
          <cell r="BK278" t="str">
            <v>-</v>
          </cell>
          <cell r="BL278" t="str">
            <v>-</v>
          </cell>
          <cell r="BM278" t="str">
            <v>20214</v>
          </cell>
          <cell r="BN278" t="str">
            <v>-</v>
          </cell>
          <cell r="BO278" t="str">
            <v>-</v>
          </cell>
          <cell r="BP278" t="str">
            <v>-</v>
          </cell>
          <cell r="BQ278" t="str">
            <v>-</v>
          </cell>
          <cell r="BR278" t="str">
            <v>-</v>
          </cell>
          <cell r="BS278" t="str">
            <v>-</v>
          </cell>
          <cell r="BT278" t="str">
            <v>-</v>
          </cell>
          <cell r="BU278" t="str">
            <v>-</v>
          </cell>
          <cell r="BV278" t="str">
            <v>-</v>
          </cell>
          <cell r="BW278" t="str">
            <v>-</v>
          </cell>
          <cell r="BX278" t="str">
            <v>-</v>
          </cell>
          <cell r="BY278" t="str">
            <v>-</v>
          </cell>
          <cell r="CB278" t="str">
            <v>-</v>
          </cell>
          <cell r="CC278" t="str">
            <v>-</v>
          </cell>
          <cell r="CD278" t="str">
            <v>-</v>
          </cell>
          <cell r="CE278" t="str">
            <v>-</v>
          </cell>
          <cell r="CF278" t="str">
            <v>-</v>
          </cell>
          <cell r="CG278" t="str">
            <v>-</v>
          </cell>
          <cell r="CH278" t="str">
            <v>-</v>
          </cell>
          <cell r="CI278" t="str">
            <v>-</v>
          </cell>
          <cell r="CJ278" t="str">
            <v>-</v>
          </cell>
          <cell r="CK278" t="str">
            <v>-</v>
          </cell>
          <cell r="CL278" t="str">
            <v>-</v>
          </cell>
          <cell r="CM278" t="str">
            <v>-</v>
          </cell>
          <cell r="CN278" t="str">
            <v>-</v>
          </cell>
          <cell r="CO278" t="str">
            <v>-</v>
          </cell>
          <cell r="CP278" t="str">
            <v>-</v>
          </cell>
          <cell r="CQ278" t="str">
            <v>-</v>
          </cell>
          <cell r="CR278" t="str">
            <v>-</v>
          </cell>
          <cell r="CS278" t="str">
            <v>-</v>
          </cell>
          <cell r="CT278" t="str">
            <v>-</v>
          </cell>
          <cell r="CU278" t="str">
            <v>SAN JUAN QUIOTEPEC</v>
          </cell>
          <cell r="CV278" t="str">
            <v>-</v>
          </cell>
          <cell r="CW278" t="str">
            <v>-</v>
          </cell>
          <cell r="CX278" t="str">
            <v>-</v>
          </cell>
          <cell r="CY278" t="str">
            <v>-</v>
          </cell>
          <cell r="CZ278" t="str">
            <v>-</v>
          </cell>
          <cell r="DB278" t="str">
            <v>-</v>
          </cell>
          <cell r="DC278" t="str">
            <v>-</v>
          </cell>
          <cell r="DD278" t="str">
            <v>-</v>
          </cell>
          <cell r="DE278" t="str">
            <v>-</v>
          </cell>
          <cell r="DF278" t="str">
            <v>-</v>
          </cell>
          <cell r="DG278" t="str">
            <v>-</v>
          </cell>
        </row>
        <row r="279">
          <cell r="AT279" t="str">
            <v>-</v>
          </cell>
          <cell r="AU279" t="str">
            <v>-</v>
          </cell>
          <cell r="AV279" t="str">
            <v>-</v>
          </cell>
          <cell r="AW279" t="str">
            <v>-</v>
          </cell>
          <cell r="AX279" t="str">
            <v>-</v>
          </cell>
          <cell r="AY279" t="str">
            <v>-</v>
          </cell>
          <cell r="AZ279" t="str">
            <v>-</v>
          </cell>
          <cell r="BA279" t="str">
            <v>-</v>
          </cell>
          <cell r="BB279" t="str">
            <v>-</v>
          </cell>
          <cell r="BC279" t="str">
            <v>-</v>
          </cell>
          <cell r="BD279" t="str">
            <v>-</v>
          </cell>
          <cell r="BE279" t="str">
            <v>-</v>
          </cell>
          <cell r="BF279" t="str">
            <v>-</v>
          </cell>
          <cell r="BG279" t="str">
            <v>-</v>
          </cell>
          <cell r="BH279" t="str">
            <v>-</v>
          </cell>
          <cell r="BI279" t="str">
            <v>-</v>
          </cell>
          <cell r="BJ279" t="str">
            <v>-</v>
          </cell>
          <cell r="BK279" t="str">
            <v>-</v>
          </cell>
          <cell r="BL279" t="str">
            <v>-</v>
          </cell>
          <cell r="BM279" t="str">
            <v>20215</v>
          </cell>
          <cell r="BN279" t="str">
            <v>-</v>
          </cell>
          <cell r="BO279" t="str">
            <v>-</v>
          </cell>
          <cell r="BP279" t="str">
            <v>-</v>
          </cell>
          <cell r="BQ279" t="str">
            <v>-</v>
          </cell>
          <cell r="BR279" t="str">
            <v>-</v>
          </cell>
          <cell r="BS279" t="str">
            <v>-</v>
          </cell>
          <cell r="BT279" t="str">
            <v>-</v>
          </cell>
          <cell r="BU279" t="str">
            <v>-</v>
          </cell>
          <cell r="BV279" t="str">
            <v>-</v>
          </cell>
          <cell r="BW279" t="str">
            <v>-</v>
          </cell>
          <cell r="BX279" t="str">
            <v>-</v>
          </cell>
          <cell r="BY279" t="str">
            <v>-</v>
          </cell>
          <cell r="CB279" t="str">
            <v>-</v>
          </cell>
          <cell r="CC279" t="str">
            <v>-</v>
          </cell>
          <cell r="CD279" t="str">
            <v>-</v>
          </cell>
          <cell r="CE279" t="str">
            <v>-</v>
          </cell>
          <cell r="CF279" t="str">
            <v>-</v>
          </cell>
          <cell r="CG279" t="str">
            <v>-</v>
          </cell>
          <cell r="CH279" t="str">
            <v>-</v>
          </cell>
          <cell r="CI279" t="str">
            <v>-</v>
          </cell>
          <cell r="CJ279" t="str">
            <v>-</v>
          </cell>
          <cell r="CK279" t="str">
            <v>-</v>
          </cell>
          <cell r="CL279" t="str">
            <v>-</v>
          </cell>
          <cell r="CM279" t="str">
            <v>-</v>
          </cell>
          <cell r="CN279" t="str">
            <v>-</v>
          </cell>
          <cell r="CO279" t="str">
            <v>-</v>
          </cell>
          <cell r="CP279" t="str">
            <v>-</v>
          </cell>
          <cell r="CQ279" t="str">
            <v>-</v>
          </cell>
          <cell r="CR279" t="str">
            <v>-</v>
          </cell>
          <cell r="CS279" t="str">
            <v>-</v>
          </cell>
          <cell r="CT279" t="str">
            <v>-</v>
          </cell>
          <cell r="CU279" t="str">
            <v>SAN JUAN SAYULTEPEC</v>
          </cell>
          <cell r="CV279" t="str">
            <v>-</v>
          </cell>
          <cell r="CW279" t="str">
            <v>-</v>
          </cell>
          <cell r="CX279" t="str">
            <v>-</v>
          </cell>
          <cell r="CY279" t="str">
            <v>-</v>
          </cell>
          <cell r="CZ279" t="str">
            <v>-</v>
          </cell>
          <cell r="DB279" t="str">
            <v>-</v>
          </cell>
          <cell r="DC279" t="str">
            <v>-</v>
          </cell>
          <cell r="DD279" t="str">
            <v>-</v>
          </cell>
          <cell r="DE279" t="str">
            <v>-</v>
          </cell>
          <cell r="DF279" t="str">
            <v>-</v>
          </cell>
          <cell r="DG279" t="str">
            <v>-</v>
          </cell>
        </row>
        <row r="280">
          <cell r="AT280" t="str">
            <v>-</v>
          </cell>
          <cell r="AU280" t="str">
            <v>-</v>
          </cell>
          <cell r="AV280" t="str">
            <v>-</v>
          </cell>
          <cell r="AW280" t="str">
            <v>-</v>
          </cell>
          <cell r="AX280" t="str">
            <v>-</v>
          </cell>
          <cell r="AY280" t="str">
            <v>-</v>
          </cell>
          <cell r="AZ280" t="str">
            <v>-</v>
          </cell>
          <cell r="BA280" t="str">
            <v>-</v>
          </cell>
          <cell r="BB280" t="str">
            <v>-</v>
          </cell>
          <cell r="BC280" t="str">
            <v>-</v>
          </cell>
          <cell r="BD280" t="str">
            <v>-</v>
          </cell>
          <cell r="BE280" t="str">
            <v>-</v>
          </cell>
          <cell r="BF280" t="str">
            <v>-</v>
          </cell>
          <cell r="BG280" t="str">
            <v>-</v>
          </cell>
          <cell r="BH280" t="str">
            <v>-</v>
          </cell>
          <cell r="BI280" t="str">
            <v>-</v>
          </cell>
          <cell r="BJ280" t="str">
            <v>-</v>
          </cell>
          <cell r="BK280" t="str">
            <v>-</v>
          </cell>
          <cell r="BL280" t="str">
            <v>-</v>
          </cell>
          <cell r="BM280" t="str">
            <v>20216</v>
          </cell>
          <cell r="BN280" t="str">
            <v>-</v>
          </cell>
          <cell r="BO280" t="str">
            <v>-</v>
          </cell>
          <cell r="BP280" t="str">
            <v>-</v>
          </cell>
          <cell r="BQ280" t="str">
            <v>-</v>
          </cell>
          <cell r="BR280" t="str">
            <v>-</v>
          </cell>
          <cell r="BS280" t="str">
            <v>-</v>
          </cell>
          <cell r="BT280" t="str">
            <v>-</v>
          </cell>
          <cell r="BU280" t="str">
            <v>-</v>
          </cell>
          <cell r="BV280" t="str">
            <v>-</v>
          </cell>
          <cell r="BW280" t="str">
            <v>-</v>
          </cell>
          <cell r="BX280" t="str">
            <v>-</v>
          </cell>
          <cell r="BY280" t="str">
            <v>-</v>
          </cell>
          <cell r="CB280" t="str">
            <v>-</v>
          </cell>
          <cell r="CC280" t="str">
            <v>-</v>
          </cell>
          <cell r="CD280" t="str">
            <v>-</v>
          </cell>
          <cell r="CE280" t="str">
            <v>-</v>
          </cell>
          <cell r="CF280" t="str">
            <v>-</v>
          </cell>
          <cell r="CG280" t="str">
            <v>-</v>
          </cell>
          <cell r="CH280" t="str">
            <v>-</v>
          </cell>
          <cell r="CI280" t="str">
            <v>-</v>
          </cell>
          <cell r="CJ280" t="str">
            <v>-</v>
          </cell>
          <cell r="CK280" t="str">
            <v>-</v>
          </cell>
          <cell r="CL280" t="str">
            <v>-</v>
          </cell>
          <cell r="CM280" t="str">
            <v>-</v>
          </cell>
          <cell r="CN280" t="str">
            <v>-</v>
          </cell>
          <cell r="CO280" t="str">
            <v>-</v>
          </cell>
          <cell r="CP280" t="str">
            <v>-</v>
          </cell>
          <cell r="CQ280" t="str">
            <v>-</v>
          </cell>
          <cell r="CR280" t="str">
            <v>-</v>
          </cell>
          <cell r="CS280" t="str">
            <v>-</v>
          </cell>
          <cell r="CT280" t="str">
            <v>-</v>
          </cell>
          <cell r="CU280" t="str">
            <v>SAN JUAN TABAÁ</v>
          </cell>
          <cell r="CV280" t="str">
            <v>-</v>
          </cell>
          <cell r="CW280" t="str">
            <v>-</v>
          </cell>
          <cell r="CX280" t="str">
            <v>-</v>
          </cell>
          <cell r="CY280" t="str">
            <v>-</v>
          </cell>
          <cell r="CZ280" t="str">
            <v>-</v>
          </cell>
          <cell r="DB280" t="str">
            <v>-</v>
          </cell>
          <cell r="DC280" t="str">
            <v>-</v>
          </cell>
          <cell r="DD280" t="str">
            <v>-</v>
          </cell>
          <cell r="DE280" t="str">
            <v>-</v>
          </cell>
          <cell r="DF280" t="str">
            <v>-</v>
          </cell>
          <cell r="DG280" t="str">
            <v>-</v>
          </cell>
        </row>
        <row r="281">
          <cell r="AT281" t="str">
            <v>-</v>
          </cell>
          <cell r="AU281" t="str">
            <v>-</v>
          </cell>
          <cell r="AV281" t="str">
            <v>-</v>
          </cell>
          <cell r="AW281" t="str">
            <v>-</v>
          </cell>
          <cell r="AX281" t="str">
            <v>-</v>
          </cell>
          <cell r="AY281" t="str">
            <v>-</v>
          </cell>
          <cell r="AZ281" t="str">
            <v>-</v>
          </cell>
          <cell r="BA281" t="str">
            <v>-</v>
          </cell>
          <cell r="BB281" t="str">
            <v>-</v>
          </cell>
          <cell r="BC281" t="str">
            <v>-</v>
          </cell>
          <cell r="BD281" t="str">
            <v>-</v>
          </cell>
          <cell r="BE281" t="str">
            <v>-</v>
          </cell>
          <cell r="BF281" t="str">
            <v>-</v>
          </cell>
          <cell r="BG281" t="str">
            <v>-</v>
          </cell>
          <cell r="BH281" t="str">
            <v>-</v>
          </cell>
          <cell r="BI281" t="str">
            <v>-</v>
          </cell>
          <cell r="BJ281" t="str">
            <v>-</v>
          </cell>
          <cell r="BK281" t="str">
            <v>-</v>
          </cell>
          <cell r="BL281" t="str">
            <v>-</v>
          </cell>
          <cell r="BM281" t="str">
            <v>20217</v>
          </cell>
          <cell r="BN281" t="str">
            <v>-</v>
          </cell>
          <cell r="BO281" t="str">
            <v>-</v>
          </cell>
          <cell r="BP281" t="str">
            <v>-</v>
          </cell>
          <cell r="BQ281" t="str">
            <v>-</v>
          </cell>
          <cell r="BR281" t="str">
            <v>-</v>
          </cell>
          <cell r="BS281" t="str">
            <v>-</v>
          </cell>
          <cell r="BT281" t="str">
            <v>-</v>
          </cell>
          <cell r="BU281" t="str">
            <v>-</v>
          </cell>
          <cell r="BV281" t="str">
            <v>-</v>
          </cell>
          <cell r="BW281" t="str">
            <v>-</v>
          </cell>
          <cell r="BX281" t="str">
            <v>-</v>
          </cell>
          <cell r="BY281" t="str">
            <v>-</v>
          </cell>
          <cell r="CB281" t="str">
            <v>-</v>
          </cell>
          <cell r="CC281" t="str">
            <v>-</v>
          </cell>
          <cell r="CD281" t="str">
            <v>-</v>
          </cell>
          <cell r="CE281" t="str">
            <v>-</v>
          </cell>
          <cell r="CF281" t="str">
            <v>-</v>
          </cell>
          <cell r="CG281" t="str">
            <v>-</v>
          </cell>
          <cell r="CH281" t="str">
            <v>-</v>
          </cell>
          <cell r="CI281" t="str">
            <v>-</v>
          </cell>
          <cell r="CJ281" t="str">
            <v>-</v>
          </cell>
          <cell r="CK281" t="str">
            <v>-</v>
          </cell>
          <cell r="CL281" t="str">
            <v>-</v>
          </cell>
          <cell r="CM281" t="str">
            <v>-</v>
          </cell>
          <cell r="CN281" t="str">
            <v>-</v>
          </cell>
          <cell r="CO281" t="str">
            <v>-</v>
          </cell>
          <cell r="CP281" t="str">
            <v>-</v>
          </cell>
          <cell r="CQ281" t="str">
            <v>-</v>
          </cell>
          <cell r="CR281" t="str">
            <v>-</v>
          </cell>
          <cell r="CS281" t="str">
            <v>-</v>
          </cell>
          <cell r="CT281" t="str">
            <v>-</v>
          </cell>
          <cell r="CU281" t="str">
            <v>SAN JUAN TAMAZOLA</v>
          </cell>
          <cell r="CV281" t="str">
            <v>-</v>
          </cell>
          <cell r="CW281" t="str">
            <v>-</v>
          </cell>
          <cell r="CX281" t="str">
            <v>-</v>
          </cell>
          <cell r="CY281" t="str">
            <v>-</v>
          </cell>
          <cell r="CZ281" t="str">
            <v>-</v>
          </cell>
          <cell r="DB281" t="str">
            <v>-</v>
          </cell>
          <cell r="DC281" t="str">
            <v>-</v>
          </cell>
          <cell r="DD281" t="str">
            <v>-</v>
          </cell>
          <cell r="DE281" t="str">
            <v>-</v>
          </cell>
          <cell r="DF281" t="str">
            <v>-</v>
          </cell>
          <cell r="DG281" t="str">
            <v>-</v>
          </cell>
        </row>
        <row r="282">
          <cell r="AT282" t="str">
            <v>-</v>
          </cell>
          <cell r="AU282" t="str">
            <v>-</v>
          </cell>
          <cell r="AV282" t="str">
            <v>-</v>
          </cell>
          <cell r="AW282" t="str">
            <v>-</v>
          </cell>
          <cell r="AX282" t="str">
            <v>-</v>
          </cell>
          <cell r="AY282" t="str">
            <v>-</v>
          </cell>
          <cell r="AZ282" t="str">
            <v>-</v>
          </cell>
          <cell r="BA282" t="str">
            <v>-</v>
          </cell>
          <cell r="BB282" t="str">
            <v>-</v>
          </cell>
          <cell r="BC282" t="str">
            <v>-</v>
          </cell>
          <cell r="BD282" t="str">
            <v>-</v>
          </cell>
          <cell r="BE282" t="str">
            <v>-</v>
          </cell>
          <cell r="BF282" t="str">
            <v>-</v>
          </cell>
          <cell r="BG282" t="str">
            <v>-</v>
          </cell>
          <cell r="BH282" t="str">
            <v>-</v>
          </cell>
          <cell r="BI282" t="str">
            <v>-</v>
          </cell>
          <cell r="BJ282" t="str">
            <v>-</v>
          </cell>
          <cell r="BK282" t="str">
            <v>-</v>
          </cell>
          <cell r="BL282" t="str">
            <v>-</v>
          </cell>
          <cell r="BM282" t="str">
            <v>20218</v>
          </cell>
          <cell r="BN282" t="str">
            <v>-</v>
          </cell>
          <cell r="BO282" t="str">
            <v>-</v>
          </cell>
          <cell r="BP282" t="str">
            <v>-</v>
          </cell>
          <cell r="BQ282" t="str">
            <v>-</v>
          </cell>
          <cell r="BR282" t="str">
            <v>-</v>
          </cell>
          <cell r="BS282" t="str">
            <v>-</v>
          </cell>
          <cell r="BT282" t="str">
            <v>-</v>
          </cell>
          <cell r="BU282" t="str">
            <v>-</v>
          </cell>
          <cell r="BV282" t="str">
            <v>-</v>
          </cell>
          <cell r="BW282" t="str">
            <v>-</v>
          </cell>
          <cell r="BX282" t="str">
            <v>-</v>
          </cell>
          <cell r="BY282" t="str">
            <v>-</v>
          </cell>
          <cell r="CB282" t="str">
            <v>-</v>
          </cell>
          <cell r="CC282" t="str">
            <v>-</v>
          </cell>
          <cell r="CD282" t="str">
            <v>-</v>
          </cell>
          <cell r="CE282" t="str">
            <v>-</v>
          </cell>
          <cell r="CF282" t="str">
            <v>-</v>
          </cell>
          <cell r="CG282" t="str">
            <v>-</v>
          </cell>
          <cell r="CH282" t="str">
            <v>-</v>
          </cell>
          <cell r="CI282" t="str">
            <v>-</v>
          </cell>
          <cell r="CJ282" t="str">
            <v>-</v>
          </cell>
          <cell r="CK282" t="str">
            <v>-</v>
          </cell>
          <cell r="CL282" t="str">
            <v>-</v>
          </cell>
          <cell r="CM282" t="str">
            <v>-</v>
          </cell>
          <cell r="CN282" t="str">
            <v>-</v>
          </cell>
          <cell r="CO282" t="str">
            <v>-</v>
          </cell>
          <cell r="CP282" t="str">
            <v>-</v>
          </cell>
          <cell r="CQ282" t="str">
            <v>-</v>
          </cell>
          <cell r="CR282" t="str">
            <v>-</v>
          </cell>
          <cell r="CS282" t="str">
            <v>-</v>
          </cell>
          <cell r="CT282" t="str">
            <v>-</v>
          </cell>
          <cell r="CU282" t="str">
            <v>SAN JUAN TEITA</v>
          </cell>
          <cell r="CV282" t="str">
            <v>-</v>
          </cell>
          <cell r="CW282" t="str">
            <v>-</v>
          </cell>
          <cell r="CX282" t="str">
            <v>-</v>
          </cell>
          <cell r="CY282" t="str">
            <v>-</v>
          </cell>
          <cell r="CZ282" t="str">
            <v>-</v>
          </cell>
          <cell r="DB282" t="str">
            <v>-</v>
          </cell>
          <cell r="DC282" t="str">
            <v>-</v>
          </cell>
          <cell r="DD282" t="str">
            <v>-</v>
          </cell>
          <cell r="DE282" t="str">
            <v>-</v>
          </cell>
          <cell r="DF282" t="str">
            <v>-</v>
          </cell>
          <cell r="DG282" t="str">
            <v>-</v>
          </cell>
        </row>
        <row r="283">
          <cell r="AT283" t="str">
            <v>-</v>
          </cell>
          <cell r="AU283" t="str">
            <v>-</v>
          </cell>
          <cell r="AV283" t="str">
            <v>-</v>
          </cell>
          <cell r="AW283" t="str">
            <v>-</v>
          </cell>
          <cell r="AX283" t="str">
            <v>-</v>
          </cell>
          <cell r="AY283" t="str">
            <v>-</v>
          </cell>
          <cell r="AZ283" t="str">
            <v>-</v>
          </cell>
          <cell r="BA283" t="str">
            <v>-</v>
          </cell>
          <cell r="BB283" t="str">
            <v>-</v>
          </cell>
          <cell r="BC283" t="str">
            <v>-</v>
          </cell>
          <cell r="BD283" t="str">
            <v>-</v>
          </cell>
          <cell r="BE283" t="str">
            <v>-</v>
          </cell>
          <cell r="BF283" t="str">
            <v>-</v>
          </cell>
          <cell r="BG283" t="str">
            <v>-</v>
          </cell>
          <cell r="BH283" t="str">
            <v>-</v>
          </cell>
          <cell r="BI283" t="str">
            <v>-</v>
          </cell>
          <cell r="BJ283" t="str">
            <v>-</v>
          </cell>
          <cell r="BK283" t="str">
            <v>-</v>
          </cell>
          <cell r="BL283" t="str">
            <v>-</v>
          </cell>
          <cell r="BM283" t="str">
            <v>20219</v>
          </cell>
          <cell r="BN283" t="str">
            <v>-</v>
          </cell>
          <cell r="BO283" t="str">
            <v>-</v>
          </cell>
          <cell r="BP283" t="str">
            <v>-</v>
          </cell>
          <cell r="BQ283" t="str">
            <v>-</v>
          </cell>
          <cell r="BR283" t="str">
            <v>-</v>
          </cell>
          <cell r="BS283" t="str">
            <v>-</v>
          </cell>
          <cell r="BT283" t="str">
            <v>-</v>
          </cell>
          <cell r="BU283" t="str">
            <v>-</v>
          </cell>
          <cell r="BV283" t="str">
            <v>-</v>
          </cell>
          <cell r="BW283" t="str">
            <v>-</v>
          </cell>
          <cell r="BX283" t="str">
            <v>-</v>
          </cell>
          <cell r="BY283" t="str">
            <v>-</v>
          </cell>
          <cell r="CB283" t="str">
            <v>-</v>
          </cell>
          <cell r="CC283" t="str">
            <v>-</v>
          </cell>
          <cell r="CD283" t="str">
            <v>-</v>
          </cell>
          <cell r="CE283" t="str">
            <v>-</v>
          </cell>
          <cell r="CF283" t="str">
            <v>-</v>
          </cell>
          <cell r="CG283" t="str">
            <v>-</v>
          </cell>
          <cell r="CH283" t="str">
            <v>-</v>
          </cell>
          <cell r="CI283" t="str">
            <v>-</v>
          </cell>
          <cell r="CJ283" t="str">
            <v>-</v>
          </cell>
          <cell r="CK283" t="str">
            <v>-</v>
          </cell>
          <cell r="CL283" t="str">
            <v>-</v>
          </cell>
          <cell r="CM283" t="str">
            <v>-</v>
          </cell>
          <cell r="CN283" t="str">
            <v>-</v>
          </cell>
          <cell r="CO283" t="str">
            <v>-</v>
          </cell>
          <cell r="CP283" t="str">
            <v>-</v>
          </cell>
          <cell r="CQ283" t="str">
            <v>-</v>
          </cell>
          <cell r="CR283" t="str">
            <v>-</v>
          </cell>
          <cell r="CS283" t="str">
            <v>-</v>
          </cell>
          <cell r="CT283" t="str">
            <v>-</v>
          </cell>
          <cell r="CU283" t="str">
            <v>SAN JUAN TEITIPAC</v>
          </cell>
          <cell r="CV283" t="str">
            <v>-</v>
          </cell>
          <cell r="CW283" t="str">
            <v>-</v>
          </cell>
          <cell r="CX283" t="str">
            <v>-</v>
          </cell>
          <cell r="CY283" t="str">
            <v>-</v>
          </cell>
          <cell r="CZ283" t="str">
            <v>-</v>
          </cell>
          <cell r="DB283" t="str">
            <v>-</v>
          </cell>
          <cell r="DC283" t="str">
            <v>-</v>
          </cell>
          <cell r="DD283" t="str">
            <v>-</v>
          </cell>
          <cell r="DE283" t="str">
            <v>-</v>
          </cell>
          <cell r="DF283" t="str">
            <v>-</v>
          </cell>
          <cell r="DG283" t="str">
            <v>-</v>
          </cell>
        </row>
        <row r="284">
          <cell r="AT284" t="str">
            <v>-</v>
          </cell>
          <cell r="AU284" t="str">
            <v>-</v>
          </cell>
          <cell r="AV284" t="str">
            <v>-</v>
          </cell>
          <cell r="AW284" t="str">
            <v>-</v>
          </cell>
          <cell r="AX284" t="str">
            <v>-</v>
          </cell>
          <cell r="AY284" t="str">
            <v>-</v>
          </cell>
          <cell r="AZ284" t="str">
            <v>-</v>
          </cell>
          <cell r="BA284" t="str">
            <v>-</v>
          </cell>
          <cell r="BB284" t="str">
            <v>-</v>
          </cell>
          <cell r="BC284" t="str">
            <v>-</v>
          </cell>
          <cell r="BD284" t="str">
            <v>-</v>
          </cell>
          <cell r="BE284" t="str">
            <v>-</v>
          </cell>
          <cell r="BF284" t="str">
            <v>-</v>
          </cell>
          <cell r="BG284" t="str">
            <v>-</v>
          </cell>
          <cell r="BH284" t="str">
            <v>-</v>
          </cell>
          <cell r="BI284" t="str">
            <v>-</v>
          </cell>
          <cell r="BJ284" t="str">
            <v>-</v>
          </cell>
          <cell r="BK284" t="str">
            <v>-</v>
          </cell>
          <cell r="BL284" t="str">
            <v>-</v>
          </cell>
          <cell r="BM284" t="str">
            <v>20220</v>
          </cell>
          <cell r="BN284" t="str">
            <v>-</v>
          </cell>
          <cell r="BO284" t="str">
            <v>-</v>
          </cell>
          <cell r="BP284" t="str">
            <v>-</v>
          </cell>
          <cell r="BQ284" t="str">
            <v>-</v>
          </cell>
          <cell r="BR284" t="str">
            <v>-</v>
          </cell>
          <cell r="BS284" t="str">
            <v>-</v>
          </cell>
          <cell r="BT284" t="str">
            <v>-</v>
          </cell>
          <cell r="BU284" t="str">
            <v>-</v>
          </cell>
          <cell r="BV284" t="str">
            <v>-</v>
          </cell>
          <cell r="BW284" t="str">
            <v>-</v>
          </cell>
          <cell r="BX284" t="str">
            <v>-</v>
          </cell>
          <cell r="BY284" t="str">
            <v>-</v>
          </cell>
          <cell r="CB284" t="str">
            <v>-</v>
          </cell>
          <cell r="CC284" t="str">
            <v>-</v>
          </cell>
          <cell r="CD284" t="str">
            <v>-</v>
          </cell>
          <cell r="CE284" t="str">
            <v>-</v>
          </cell>
          <cell r="CF284" t="str">
            <v>-</v>
          </cell>
          <cell r="CG284" t="str">
            <v>-</v>
          </cell>
          <cell r="CH284" t="str">
            <v>-</v>
          </cell>
          <cell r="CI284" t="str">
            <v>-</v>
          </cell>
          <cell r="CJ284" t="str">
            <v>-</v>
          </cell>
          <cell r="CK284" t="str">
            <v>-</v>
          </cell>
          <cell r="CL284" t="str">
            <v>-</v>
          </cell>
          <cell r="CM284" t="str">
            <v>-</v>
          </cell>
          <cell r="CN284" t="str">
            <v>-</v>
          </cell>
          <cell r="CO284" t="str">
            <v>-</v>
          </cell>
          <cell r="CP284" t="str">
            <v>-</v>
          </cell>
          <cell r="CQ284" t="str">
            <v>-</v>
          </cell>
          <cell r="CR284" t="str">
            <v>-</v>
          </cell>
          <cell r="CS284" t="str">
            <v>-</v>
          </cell>
          <cell r="CT284" t="str">
            <v>-</v>
          </cell>
          <cell r="CU284" t="str">
            <v>SAN JUAN TEPEUXILA</v>
          </cell>
          <cell r="CV284" t="str">
            <v>-</v>
          </cell>
          <cell r="CW284" t="str">
            <v>-</v>
          </cell>
          <cell r="CX284" t="str">
            <v>-</v>
          </cell>
          <cell r="CY284" t="str">
            <v>-</v>
          </cell>
          <cell r="CZ284" t="str">
            <v>-</v>
          </cell>
          <cell r="DB284" t="str">
            <v>-</v>
          </cell>
          <cell r="DC284" t="str">
            <v>-</v>
          </cell>
          <cell r="DD284" t="str">
            <v>-</v>
          </cell>
          <cell r="DE284" t="str">
            <v>-</v>
          </cell>
          <cell r="DF284" t="str">
            <v>-</v>
          </cell>
          <cell r="DG284" t="str">
            <v>-</v>
          </cell>
        </row>
        <row r="285">
          <cell r="AT285" t="str">
            <v>-</v>
          </cell>
          <cell r="AU285" t="str">
            <v>-</v>
          </cell>
          <cell r="AV285" t="str">
            <v>-</v>
          </cell>
          <cell r="AW285" t="str">
            <v>-</v>
          </cell>
          <cell r="AX285" t="str">
            <v>-</v>
          </cell>
          <cell r="AY285" t="str">
            <v>-</v>
          </cell>
          <cell r="AZ285" t="str">
            <v>-</v>
          </cell>
          <cell r="BA285" t="str">
            <v>-</v>
          </cell>
          <cell r="BB285" t="str">
            <v>-</v>
          </cell>
          <cell r="BC285" t="str">
            <v>-</v>
          </cell>
          <cell r="BD285" t="str">
            <v>-</v>
          </cell>
          <cell r="BE285" t="str">
            <v>-</v>
          </cell>
          <cell r="BF285" t="str">
            <v>-</v>
          </cell>
          <cell r="BG285" t="str">
            <v>-</v>
          </cell>
          <cell r="BH285" t="str">
            <v>-</v>
          </cell>
          <cell r="BI285" t="str">
            <v>-</v>
          </cell>
          <cell r="BJ285" t="str">
            <v>-</v>
          </cell>
          <cell r="BK285" t="str">
            <v>-</v>
          </cell>
          <cell r="BL285" t="str">
            <v>-</v>
          </cell>
          <cell r="BM285" t="str">
            <v>20221</v>
          </cell>
          <cell r="BN285" t="str">
            <v>-</v>
          </cell>
          <cell r="BO285" t="str">
            <v>-</v>
          </cell>
          <cell r="BP285" t="str">
            <v>-</v>
          </cell>
          <cell r="BQ285" t="str">
            <v>-</v>
          </cell>
          <cell r="BR285" t="str">
            <v>-</v>
          </cell>
          <cell r="BS285" t="str">
            <v>-</v>
          </cell>
          <cell r="BT285" t="str">
            <v>-</v>
          </cell>
          <cell r="BU285" t="str">
            <v>-</v>
          </cell>
          <cell r="BV285" t="str">
            <v>-</v>
          </cell>
          <cell r="BW285" t="str">
            <v>-</v>
          </cell>
          <cell r="BX285" t="str">
            <v>-</v>
          </cell>
          <cell r="BY285" t="str">
            <v>-</v>
          </cell>
          <cell r="CB285" t="str">
            <v>-</v>
          </cell>
          <cell r="CC285" t="str">
            <v>-</v>
          </cell>
          <cell r="CD285" t="str">
            <v>-</v>
          </cell>
          <cell r="CE285" t="str">
            <v>-</v>
          </cell>
          <cell r="CF285" t="str">
            <v>-</v>
          </cell>
          <cell r="CG285" t="str">
            <v>-</v>
          </cell>
          <cell r="CH285" t="str">
            <v>-</v>
          </cell>
          <cell r="CI285" t="str">
            <v>-</v>
          </cell>
          <cell r="CJ285" t="str">
            <v>-</v>
          </cell>
          <cell r="CK285" t="str">
            <v>-</v>
          </cell>
          <cell r="CL285" t="str">
            <v>-</v>
          </cell>
          <cell r="CM285" t="str">
            <v>-</v>
          </cell>
          <cell r="CN285" t="str">
            <v>-</v>
          </cell>
          <cell r="CO285" t="str">
            <v>-</v>
          </cell>
          <cell r="CP285" t="str">
            <v>-</v>
          </cell>
          <cell r="CQ285" t="str">
            <v>-</v>
          </cell>
          <cell r="CR285" t="str">
            <v>-</v>
          </cell>
          <cell r="CS285" t="str">
            <v>-</v>
          </cell>
          <cell r="CT285" t="str">
            <v>-</v>
          </cell>
          <cell r="CU285" t="str">
            <v>SAN JUAN TEPOSCOLULA</v>
          </cell>
          <cell r="CV285" t="str">
            <v>-</v>
          </cell>
          <cell r="CW285" t="str">
            <v>-</v>
          </cell>
          <cell r="CX285" t="str">
            <v>-</v>
          </cell>
          <cell r="CY285" t="str">
            <v>-</v>
          </cell>
          <cell r="CZ285" t="str">
            <v>-</v>
          </cell>
          <cell r="DB285" t="str">
            <v>-</v>
          </cell>
          <cell r="DC285" t="str">
            <v>-</v>
          </cell>
          <cell r="DD285" t="str">
            <v>-</v>
          </cell>
          <cell r="DE285" t="str">
            <v>-</v>
          </cell>
          <cell r="DF285" t="str">
            <v>-</v>
          </cell>
          <cell r="DG285" t="str">
            <v>-</v>
          </cell>
        </row>
        <row r="286">
          <cell r="AT286" t="str">
            <v>-</v>
          </cell>
          <cell r="AU286" t="str">
            <v>-</v>
          </cell>
          <cell r="AV286" t="str">
            <v>-</v>
          </cell>
          <cell r="AW286" t="str">
            <v>-</v>
          </cell>
          <cell r="AX286" t="str">
            <v>-</v>
          </cell>
          <cell r="AY286" t="str">
            <v>-</v>
          </cell>
          <cell r="AZ286" t="str">
            <v>-</v>
          </cell>
          <cell r="BA286" t="str">
            <v>-</v>
          </cell>
          <cell r="BB286" t="str">
            <v>-</v>
          </cell>
          <cell r="BC286" t="str">
            <v>-</v>
          </cell>
          <cell r="BD286" t="str">
            <v>-</v>
          </cell>
          <cell r="BE286" t="str">
            <v>-</v>
          </cell>
          <cell r="BF286" t="str">
            <v>-</v>
          </cell>
          <cell r="BG286" t="str">
            <v>-</v>
          </cell>
          <cell r="BH286" t="str">
            <v>-</v>
          </cell>
          <cell r="BI286" t="str">
            <v>-</v>
          </cell>
          <cell r="BJ286" t="str">
            <v>-</v>
          </cell>
          <cell r="BK286" t="str">
            <v>-</v>
          </cell>
          <cell r="BL286" t="str">
            <v>-</v>
          </cell>
          <cell r="BM286" t="str">
            <v>20222</v>
          </cell>
          <cell r="BN286" t="str">
            <v>-</v>
          </cell>
          <cell r="BO286" t="str">
            <v>-</v>
          </cell>
          <cell r="BP286" t="str">
            <v>-</v>
          </cell>
          <cell r="BQ286" t="str">
            <v>-</v>
          </cell>
          <cell r="BR286" t="str">
            <v>-</v>
          </cell>
          <cell r="BS286" t="str">
            <v>-</v>
          </cell>
          <cell r="BT286" t="str">
            <v>-</v>
          </cell>
          <cell r="BU286" t="str">
            <v>-</v>
          </cell>
          <cell r="BV286" t="str">
            <v>-</v>
          </cell>
          <cell r="BW286" t="str">
            <v>-</v>
          </cell>
          <cell r="BX286" t="str">
            <v>-</v>
          </cell>
          <cell r="BY286" t="str">
            <v>-</v>
          </cell>
          <cell r="CB286" t="str">
            <v>-</v>
          </cell>
          <cell r="CC286" t="str">
            <v>-</v>
          </cell>
          <cell r="CD286" t="str">
            <v>-</v>
          </cell>
          <cell r="CE286" t="str">
            <v>-</v>
          </cell>
          <cell r="CF286" t="str">
            <v>-</v>
          </cell>
          <cell r="CG286" t="str">
            <v>-</v>
          </cell>
          <cell r="CH286" t="str">
            <v>-</v>
          </cell>
          <cell r="CI286" t="str">
            <v>-</v>
          </cell>
          <cell r="CJ286" t="str">
            <v>-</v>
          </cell>
          <cell r="CK286" t="str">
            <v>-</v>
          </cell>
          <cell r="CL286" t="str">
            <v>-</v>
          </cell>
          <cell r="CM286" t="str">
            <v>-</v>
          </cell>
          <cell r="CN286" t="str">
            <v>-</v>
          </cell>
          <cell r="CO286" t="str">
            <v>-</v>
          </cell>
          <cell r="CP286" t="str">
            <v>-</v>
          </cell>
          <cell r="CQ286" t="str">
            <v>-</v>
          </cell>
          <cell r="CR286" t="str">
            <v>-</v>
          </cell>
          <cell r="CS286" t="str">
            <v>-</v>
          </cell>
          <cell r="CT286" t="str">
            <v>-</v>
          </cell>
          <cell r="CU286" t="str">
            <v>SAN JUAN YAEÉ</v>
          </cell>
          <cell r="CV286" t="str">
            <v>-</v>
          </cell>
          <cell r="CW286" t="str">
            <v>-</v>
          </cell>
          <cell r="CX286" t="str">
            <v>-</v>
          </cell>
          <cell r="CY286" t="str">
            <v>-</v>
          </cell>
          <cell r="CZ286" t="str">
            <v>-</v>
          </cell>
          <cell r="DB286" t="str">
            <v>-</v>
          </cell>
          <cell r="DC286" t="str">
            <v>-</v>
          </cell>
          <cell r="DD286" t="str">
            <v>-</v>
          </cell>
          <cell r="DE286" t="str">
            <v>-</v>
          </cell>
          <cell r="DF286" t="str">
            <v>-</v>
          </cell>
          <cell r="DG286" t="str">
            <v>-</v>
          </cell>
        </row>
        <row r="287">
          <cell r="AT287" t="str">
            <v>-</v>
          </cell>
          <cell r="AU287" t="str">
            <v>-</v>
          </cell>
          <cell r="AV287" t="str">
            <v>-</v>
          </cell>
          <cell r="AW287" t="str">
            <v>-</v>
          </cell>
          <cell r="AX287" t="str">
            <v>-</v>
          </cell>
          <cell r="AY287" t="str">
            <v>-</v>
          </cell>
          <cell r="AZ287" t="str">
            <v>-</v>
          </cell>
          <cell r="BA287" t="str">
            <v>-</v>
          </cell>
          <cell r="BB287" t="str">
            <v>-</v>
          </cell>
          <cell r="BC287" t="str">
            <v>-</v>
          </cell>
          <cell r="BD287" t="str">
            <v>-</v>
          </cell>
          <cell r="BE287" t="str">
            <v>-</v>
          </cell>
          <cell r="BF287" t="str">
            <v>-</v>
          </cell>
          <cell r="BG287" t="str">
            <v>-</v>
          </cell>
          <cell r="BH287" t="str">
            <v>-</v>
          </cell>
          <cell r="BI287" t="str">
            <v>-</v>
          </cell>
          <cell r="BJ287" t="str">
            <v>-</v>
          </cell>
          <cell r="BK287" t="str">
            <v>-</v>
          </cell>
          <cell r="BL287" t="str">
            <v>-</v>
          </cell>
          <cell r="BM287" t="str">
            <v>20223</v>
          </cell>
          <cell r="BN287" t="str">
            <v>-</v>
          </cell>
          <cell r="BO287" t="str">
            <v>-</v>
          </cell>
          <cell r="BP287" t="str">
            <v>-</v>
          </cell>
          <cell r="BQ287" t="str">
            <v>-</v>
          </cell>
          <cell r="BR287" t="str">
            <v>-</v>
          </cell>
          <cell r="BS287" t="str">
            <v>-</v>
          </cell>
          <cell r="BT287" t="str">
            <v>-</v>
          </cell>
          <cell r="BU287" t="str">
            <v>-</v>
          </cell>
          <cell r="BV287" t="str">
            <v>-</v>
          </cell>
          <cell r="BW287" t="str">
            <v>-</v>
          </cell>
          <cell r="BX287" t="str">
            <v>-</v>
          </cell>
          <cell r="BY287" t="str">
            <v>-</v>
          </cell>
          <cell r="CB287" t="str">
            <v>-</v>
          </cell>
          <cell r="CC287" t="str">
            <v>-</v>
          </cell>
          <cell r="CD287" t="str">
            <v>-</v>
          </cell>
          <cell r="CE287" t="str">
            <v>-</v>
          </cell>
          <cell r="CF287" t="str">
            <v>-</v>
          </cell>
          <cell r="CG287" t="str">
            <v>-</v>
          </cell>
          <cell r="CH287" t="str">
            <v>-</v>
          </cell>
          <cell r="CI287" t="str">
            <v>-</v>
          </cell>
          <cell r="CJ287" t="str">
            <v>-</v>
          </cell>
          <cell r="CK287" t="str">
            <v>-</v>
          </cell>
          <cell r="CL287" t="str">
            <v>-</v>
          </cell>
          <cell r="CM287" t="str">
            <v>-</v>
          </cell>
          <cell r="CN287" t="str">
            <v>-</v>
          </cell>
          <cell r="CO287" t="str">
            <v>-</v>
          </cell>
          <cell r="CP287" t="str">
            <v>-</v>
          </cell>
          <cell r="CQ287" t="str">
            <v>-</v>
          </cell>
          <cell r="CR287" t="str">
            <v>-</v>
          </cell>
          <cell r="CS287" t="str">
            <v>-</v>
          </cell>
          <cell r="CT287" t="str">
            <v>-</v>
          </cell>
          <cell r="CU287" t="str">
            <v>SAN JUAN YATZONA</v>
          </cell>
          <cell r="CV287" t="str">
            <v>-</v>
          </cell>
          <cell r="CW287" t="str">
            <v>-</v>
          </cell>
          <cell r="CX287" t="str">
            <v>-</v>
          </cell>
          <cell r="CY287" t="str">
            <v>-</v>
          </cell>
          <cell r="CZ287" t="str">
            <v>-</v>
          </cell>
          <cell r="DB287" t="str">
            <v>-</v>
          </cell>
          <cell r="DC287" t="str">
            <v>-</v>
          </cell>
          <cell r="DD287" t="str">
            <v>-</v>
          </cell>
          <cell r="DE287" t="str">
            <v>-</v>
          </cell>
          <cell r="DF287" t="str">
            <v>-</v>
          </cell>
          <cell r="DG287" t="str">
            <v>-</v>
          </cell>
        </row>
        <row r="288">
          <cell r="AT288" t="str">
            <v>-</v>
          </cell>
          <cell r="AU288" t="str">
            <v>-</v>
          </cell>
          <cell r="AV288" t="str">
            <v>-</v>
          </cell>
          <cell r="AW288" t="str">
            <v>-</v>
          </cell>
          <cell r="AX288" t="str">
            <v>-</v>
          </cell>
          <cell r="AY288" t="str">
            <v>-</v>
          </cell>
          <cell r="AZ288" t="str">
            <v>-</v>
          </cell>
          <cell r="BA288" t="str">
            <v>-</v>
          </cell>
          <cell r="BB288" t="str">
            <v>-</v>
          </cell>
          <cell r="BC288" t="str">
            <v>-</v>
          </cell>
          <cell r="BD288" t="str">
            <v>-</v>
          </cell>
          <cell r="BE288" t="str">
            <v>-</v>
          </cell>
          <cell r="BF288" t="str">
            <v>-</v>
          </cell>
          <cell r="BG288" t="str">
            <v>-</v>
          </cell>
          <cell r="BH288" t="str">
            <v>-</v>
          </cell>
          <cell r="BI288" t="str">
            <v>-</v>
          </cell>
          <cell r="BJ288" t="str">
            <v>-</v>
          </cell>
          <cell r="BK288" t="str">
            <v>-</v>
          </cell>
          <cell r="BL288" t="str">
            <v>-</v>
          </cell>
          <cell r="BM288" t="str">
            <v>20224</v>
          </cell>
          <cell r="BN288" t="str">
            <v>-</v>
          </cell>
          <cell r="BO288" t="str">
            <v>-</v>
          </cell>
          <cell r="BP288" t="str">
            <v>-</v>
          </cell>
          <cell r="BQ288" t="str">
            <v>-</v>
          </cell>
          <cell r="BR288" t="str">
            <v>-</v>
          </cell>
          <cell r="BS288" t="str">
            <v>-</v>
          </cell>
          <cell r="BT288" t="str">
            <v>-</v>
          </cell>
          <cell r="BU288" t="str">
            <v>-</v>
          </cell>
          <cell r="BV288" t="str">
            <v>-</v>
          </cell>
          <cell r="BW288" t="str">
            <v>-</v>
          </cell>
          <cell r="BX288" t="str">
            <v>-</v>
          </cell>
          <cell r="BY288" t="str">
            <v>-</v>
          </cell>
          <cell r="CB288" t="str">
            <v>-</v>
          </cell>
          <cell r="CC288" t="str">
            <v>-</v>
          </cell>
          <cell r="CD288" t="str">
            <v>-</v>
          </cell>
          <cell r="CE288" t="str">
            <v>-</v>
          </cell>
          <cell r="CF288" t="str">
            <v>-</v>
          </cell>
          <cell r="CG288" t="str">
            <v>-</v>
          </cell>
          <cell r="CH288" t="str">
            <v>-</v>
          </cell>
          <cell r="CI288" t="str">
            <v>-</v>
          </cell>
          <cell r="CJ288" t="str">
            <v>-</v>
          </cell>
          <cell r="CK288" t="str">
            <v>-</v>
          </cell>
          <cell r="CL288" t="str">
            <v>-</v>
          </cell>
          <cell r="CM288" t="str">
            <v>-</v>
          </cell>
          <cell r="CN288" t="str">
            <v>-</v>
          </cell>
          <cell r="CO288" t="str">
            <v>-</v>
          </cell>
          <cell r="CP288" t="str">
            <v>-</v>
          </cell>
          <cell r="CQ288" t="str">
            <v>-</v>
          </cell>
          <cell r="CR288" t="str">
            <v>-</v>
          </cell>
          <cell r="CS288" t="str">
            <v>-</v>
          </cell>
          <cell r="CT288" t="str">
            <v>-</v>
          </cell>
          <cell r="CU288" t="str">
            <v>SAN JUAN YUCUITA</v>
          </cell>
          <cell r="CV288" t="str">
            <v>-</v>
          </cell>
          <cell r="CW288" t="str">
            <v>-</v>
          </cell>
          <cell r="CX288" t="str">
            <v>-</v>
          </cell>
          <cell r="CY288" t="str">
            <v>-</v>
          </cell>
          <cell r="CZ288" t="str">
            <v>-</v>
          </cell>
          <cell r="DB288" t="str">
            <v>-</v>
          </cell>
          <cell r="DC288" t="str">
            <v>-</v>
          </cell>
          <cell r="DD288" t="str">
            <v>-</v>
          </cell>
          <cell r="DE288" t="str">
            <v>-</v>
          </cell>
          <cell r="DF288" t="str">
            <v>-</v>
          </cell>
          <cell r="DG288" t="str">
            <v>-</v>
          </cell>
        </row>
        <row r="289">
          <cell r="AT289" t="str">
            <v>-</v>
          </cell>
          <cell r="AU289" t="str">
            <v>-</v>
          </cell>
          <cell r="AV289" t="str">
            <v>-</v>
          </cell>
          <cell r="AW289" t="str">
            <v>-</v>
          </cell>
          <cell r="AX289" t="str">
            <v>-</v>
          </cell>
          <cell r="AY289" t="str">
            <v>-</v>
          </cell>
          <cell r="AZ289" t="str">
            <v>-</v>
          </cell>
          <cell r="BA289" t="str">
            <v>-</v>
          </cell>
          <cell r="BB289" t="str">
            <v>-</v>
          </cell>
          <cell r="BC289" t="str">
            <v>-</v>
          </cell>
          <cell r="BD289" t="str">
            <v>-</v>
          </cell>
          <cell r="BE289" t="str">
            <v>-</v>
          </cell>
          <cell r="BF289" t="str">
            <v>-</v>
          </cell>
          <cell r="BG289" t="str">
            <v>-</v>
          </cell>
          <cell r="BH289" t="str">
            <v>-</v>
          </cell>
          <cell r="BI289" t="str">
            <v>-</v>
          </cell>
          <cell r="BJ289" t="str">
            <v>-</v>
          </cell>
          <cell r="BK289" t="str">
            <v>-</v>
          </cell>
          <cell r="BL289" t="str">
            <v>-</v>
          </cell>
          <cell r="BM289" t="str">
            <v>20225</v>
          </cell>
          <cell r="BN289" t="str">
            <v>-</v>
          </cell>
          <cell r="BO289" t="str">
            <v>-</v>
          </cell>
          <cell r="BP289" t="str">
            <v>-</v>
          </cell>
          <cell r="BQ289" t="str">
            <v>-</v>
          </cell>
          <cell r="BR289" t="str">
            <v>-</v>
          </cell>
          <cell r="BS289" t="str">
            <v>-</v>
          </cell>
          <cell r="BT289" t="str">
            <v>-</v>
          </cell>
          <cell r="BU289" t="str">
            <v>-</v>
          </cell>
          <cell r="BV289" t="str">
            <v>-</v>
          </cell>
          <cell r="BW289" t="str">
            <v>-</v>
          </cell>
          <cell r="BX289" t="str">
            <v>-</v>
          </cell>
          <cell r="BY289" t="str">
            <v>-</v>
          </cell>
          <cell r="CB289" t="str">
            <v>-</v>
          </cell>
          <cell r="CC289" t="str">
            <v>-</v>
          </cell>
          <cell r="CD289" t="str">
            <v>-</v>
          </cell>
          <cell r="CE289" t="str">
            <v>-</v>
          </cell>
          <cell r="CF289" t="str">
            <v>-</v>
          </cell>
          <cell r="CG289" t="str">
            <v>-</v>
          </cell>
          <cell r="CH289" t="str">
            <v>-</v>
          </cell>
          <cell r="CI289" t="str">
            <v>-</v>
          </cell>
          <cell r="CJ289" t="str">
            <v>-</v>
          </cell>
          <cell r="CK289" t="str">
            <v>-</v>
          </cell>
          <cell r="CL289" t="str">
            <v>-</v>
          </cell>
          <cell r="CM289" t="str">
            <v>-</v>
          </cell>
          <cell r="CN289" t="str">
            <v>-</v>
          </cell>
          <cell r="CO289" t="str">
            <v>-</v>
          </cell>
          <cell r="CP289" t="str">
            <v>-</v>
          </cell>
          <cell r="CQ289" t="str">
            <v>-</v>
          </cell>
          <cell r="CR289" t="str">
            <v>-</v>
          </cell>
          <cell r="CS289" t="str">
            <v>-</v>
          </cell>
          <cell r="CT289" t="str">
            <v>-</v>
          </cell>
          <cell r="CU289" t="str">
            <v>SAN LORENZO</v>
          </cell>
          <cell r="CV289" t="str">
            <v>-</v>
          </cell>
          <cell r="CW289" t="str">
            <v>-</v>
          </cell>
          <cell r="CX289" t="str">
            <v>-</v>
          </cell>
          <cell r="CY289" t="str">
            <v>-</v>
          </cell>
          <cell r="CZ289" t="str">
            <v>-</v>
          </cell>
          <cell r="DB289" t="str">
            <v>-</v>
          </cell>
          <cell r="DC289" t="str">
            <v>-</v>
          </cell>
          <cell r="DD289" t="str">
            <v>-</v>
          </cell>
          <cell r="DE289" t="str">
            <v>-</v>
          </cell>
          <cell r="DF289" t="str">
            <v>-</v>
          </cell>
          <cell r="DG289" t="str">
            <v>-</v>
          </cell>
        </row>
        <row r="290">
          <cell r="AT290" t="str">
            <v>-</v>
          </cell>
          <cell r="AU290" t="str">
            <v>-</v>
          </cell>
          <cell r="AV290" t="str">
            <v>-</v>
          </cell>
          <cell r="AW290" t="str">
            <v>-</v>
          </cell>
          <cell r="AX290" t="str">
            <v>-</v>
          </cell>
          <cell r="AY290" t="str">
            <v>-</v>
          </cell>
          <cell r="AZ290" t="str">
            <v>-</v>
          </cell>
          <cell r="BA290" t="str">
            <v>-</v>
          </cell>
          <cell r="BB290" t="str">
            <v>-</v>
          </cell>
          <cell r="BC290" t="str">
            <v>-</v>
          </cell>
          <cell r="BD290" t="str">
            <v>-</v>
          </cell>
          <cell r="BE290" t="str">
            <v>-</v>
          </cell>
          <cell r="BF290" t="str">
            <v>-</v>
          </cell>
          <cell r="BG290" t="str">
            <v>-</v>
          </cell>
          <cell r="BH290" t="str">
            <v>-</v>
          </cell>
          <cell r="BI290" t="str">
            <v>-</v>
          </cell>
          <cell r="BJ290" t="str">
            <v>-</v>
          </cell>
          <cell r="BK290" t="str">
            <v>-</v>
          </cell>
          <cell r="BL290" t="str">
            <v>-</v>
          </cell>
          <cell r="BM290" t="str">
            <v>20226</v>
          </cell>
          <cell r="BN290" t="str">
            <v>-</v>
          </cell>
          <cell r="BO290" t="str">
            <v>-</v>
          </cell>
          <cell r="BP290" t="str">
            <v>-</v>
          </cell>
          <cell r="BQ290" t="str">
            <v>-</v>
          </cell>
          <cell r="BR290" t="str">
            <v>-</v>
          </cell>
          <cell r="BS290" t="str">
            <v>-</v>
          </cell>
          <cell r="BT290" t="str">
            <v>-</v>
          </cell>
          <cell r="BU290" t="str">
            <v>-</v>
          </cell>
          <cell r="BV290" t="str">
            <v>-</v>
          </cell>
          <cell r="BW290" t="str">
            <v>-</v>
          </cell>
          <cell r="BX290" t="str">
            <v>-</v>
          </cell>
          <cell r="BY290" t="str">
            <v>-</v>
          </cell>
          <cell r="CB290" t="str">
            <v>-</v>
          </cell>
          <cell r="CC290" t="str">
            <v>-</v>
          </cell>
          <cell r="CD290" t="str">
            <v>-</v>
          </cell>
          <cell r="CE290" t="str">
            <v>-</v>
          </cell>
          <cell r="CF290" t="str">
            <v>-</v>
          </cell>
          <cell r="CG290" t="str">
            <v>-</v>
          </cell>
          <cell r="CH290" t="str">
            <v>-</v>
          </cell>
          <cell r="CI290" t="str">
            <v>-</v>
          </cell>
          <cell r="CJ290" t="str">
            <v>-</v>
          </cell>
          <cell r="CK290" t="str">
            <v>-</v>
          </cell>
          <cell r="CL290" t="str">
            <v>-</v>
          </cell>
          <cell r="CM290" t="str">
            <v>-</v>
          </cell>
          <cell r="CN290" t="str">
            <v>-</v>
          </cell>
          <cell r="CO290" t="str">
            <v>-</v>
          </cell>
          <cell r="CP290" t="str">
            <v>-</v>
          </cell>
          <cell r="CQ290" t="str">
            <v>-</v>
          </cell>
          <cell r="CR290" t="str">
            <v>-</v>
          </cell>
          <cell r="CS290" t="str">
            <v>-</v>
          </cell>
          <cell r="CT290" t="str">
            <v>-</v>
          </cell>
          <cell r="CU290" t="str">
            <v>SAN LORENZO ALBARRADAS</v>
          </cell>
          <cell r="CV290" t="str">
            <v>-</v>
          </cell>
          <cell r="CW290" t="str">
            <v>-</v>
          </cell>
          <cell r="CX290" t="str">
            <v>-</v>
          </cell>
          <cell r="CY290" t="str">
            <v>-</v>
          </cell>
          <cell r="CZ290" t="str">
            <v>-</v>
          </cell>
          <cell r="DB290" t="str">
            <v>-</v>
          </cell>
          <cell r="DC290" t="str">
            <v>-</v>
          </cell>
          <cell r="DD290" t="str">
            <v>-</v>
          </cell>
          <cell r="DE290" t="str">
            <v>-</v>
          </cell>
          <cell r="DF290" t="str">
            <v>-</v>
          </cell>
          <cell r="DG290" t="str">
            <v>-</v>
          </cell>
        </row>
        <row r="291">
          <cell r="AT291" t="str">
            <v>-</v>
          </cell>
          <cell r="AU291" t="str">
            <v>-</v>
          </cell>
          <cell r="AV291" t="str">
            <v>-</v>
          </cell>
          <cell r="AW291" t="str">
            <v>-</v>
          </cell>
          <cell r="AX291" t="str">
            <v>-</v>
          </cell>
          <cell r="AY291" t="str">
            <v>-</v>
          </cell>
          <cell r="AZ291" t="str">
            <v>-</v>
          </cell>
          <cell r="BA291" t="str">
            <v>-</v>
          </cell>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20227</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CB291" t="str">
            <v>-</v>
          </cell>
          <cell r="CC291" t="str">
            <v>-</v>
          </cell>
          <cell r="CD291" t="str">
            <v>-</v>
          </cell>
          <cell r="CE291" t="str">
            <v>-</v>
          </cell>
          <cell r="CF291" t="str">
            <v>-</v>
          </cell>
          <cell r="CG291" t="str">
            <v>-</v>
          </cell>
          <cell r="CH291" t="str">
            <v>-</v>
          </cell>
          <cell r="CI291" t="str">
            <v>-</v>
          </cell>
          <cell r="CJ291" t="str">
            <v>-</v>
          </cell>
          <cell r="CK291" t="str">
            <v>-</v>
          </cell>
          <cell r="CL291" t="str">
            <v>-</v>
          </cell>
          <cell r="CM291" t="str">
            <v>-</v>
          </cell>
          <cell r="CN291" t="str">
            <v>-</v>
          </cell>
          <cell r="CO291" t="str">
            <v>-</v>
          </cell>
          <cell r="CP291" t="str">
            <v>-</v>
          </cell>
          <cell r="CQ291" t="str">
            <v>-</v>
          </cell>
          <cell r="CR291" t="str">
            <v>-</v>
          </cell>
          <cell r="CS291" t="str">
            <v>-</v>
          </cell>
          <cell r="CT291" t="str">
            <v>-</v>
          </cell>
          <cell r="CU291" t="str">
            <v>SAN LORENZO CACAOTEPEC</v>
          </cell>
          <cell r="CV291" t="str">
            <v>-</v>
          </cell>
          <cell r="CW291" t="str">
            <v>-</v>
          </cell>
          <cell r="CX291" t="str">
            <v>-</v>
          </cell>
          <cell r="CY291" t="str">
            <v>-</v>
          </cell>
          <cell r="CZ291" t="str">
            <v>-</v>
          </cell>
          <cell r="DB291" t="str">
            <v>-</v>
          </cell>
          <cell r="DC291" t="str">
            <v>-</v>
          </cell>
          <cell r="DD291" t="str">
            <v>-</v>
          </cell>
          <cell r="DE291" t="str">
            <v>-</v>
          </cell>
          <cell r="DF291" t="str">
            <v>-</v>
          </cell>
          <cell r="DG291" t="str">
            <v>-</v>
          </cell>
        </row>
        <row r="292">
          <cell r="AT292" t="str">
            <v>-</v>
          </cell>
          <cell r="AU292" t="str">
            <v>-</v>
          </cell>
          <cell r="AV292" t="str">
            <v>-</v>
          </cell>
          <cell r="AW292" t="str">
            <v>-</v>
          </cell>
          <cell r="AX292" t="str">
            <v>-</v>
          </cell>
          <cell r="AY292" t="str">
            <v>-</v>
          </cell>
          <cell r="AZ292" t="str">
            <v>-</v>
          </cell>
          <cell r="BA292" t="str">
            <v>-</v>
          </cell>
          <cell r="BB292" t="str">
            <v>-</v>
          </cell>
          <cell r="BC292" t="str">
            <v>-</v>
          </cell>
          <cell r="BD292" t="str">
            <v>-</v>
          </cell>
          <cell r="BE292" t="str">
            <v>-</v>
          </cell>
          <cell r="BF292" t="str">
            <v>-</v>
          </cell>
          <cell r="BG292" t="str">
            <v>-</v>
          </cell>
          <cell r="BH292" t="str">
            <v>-</v>
          </cell>
          <cell r="BI292" t="str">
            <v>-</v>
          </cell>
          <cell r="BJ292" t="str">
            <v>-</v>
          </cell>
          <cell r="BK292" t="str">
            <v>-</v>
          </cell>
          <cell r="BL292" t="str">
            <v>-</v>
          </cell>
          <cell r="BM292" t="str">
            <v>20228</v>
          </cell>
          <cell r="BN292" t="str">
            <v>-</v>
          </cell>
          <cell r="BO292" t="str">
            <v>-</v>
          </cell>
          <cell r="BP292" t="str">
            <v>-</v>
          </cell>
          <cell r="BQ292" t="str">
            <v>-</v>
          </cell>
          <cell r="BR292" t="str">
            <v>-</v>
          </cell>
          <cell r="BS292" t="str">
            <v>-</v>
          </cell>
          <cell r="BT292" t="str">
            <v>-</v>
          </cell>
          <cell r="BU292" t="str">
            <v>-</v>
          </cell>
          <cell r="BV292" t="str">
            <v>-</v>
          </cell>
          <cell r="BW292" t="str">
            <v>-</v>
          </cell>
          <cell r="BX292" t="str">
            <v>-</v>
          </cell>
          <cell r="BY292" t="str">
            <v>-</v>
          </cell>
          <cell r="CB292" t="str">
            <v>-</v>
          </cell>
          <cell r="CC292" t="str">
            <v>-</v>
          </cell>
          <cell r="CD292" t="str">
            <v>-</v>
          </cell>
          <cell r="CE292" t="str">
            <v>-</v>
          </cell>
          <cell r="CF292" t="str">
            <v>-</v>
          </cell>
          <cell r="CG292" t="str">
            <v>-</v>
          </cell>
          <cell r="CH292" t="str">
            <v>-</v>
          </cell>
          <cell r="CI292" t="str">
            <v>-</v>
          </cell>
          <cell r="CJ292" t="str">
            <v>-</v>
          </cell>
          <cell r="CK292" t="str">
            <v>-</v>
          </cell>
          <cell r="CL292" t="str">
            <v>-</v>
          </cell>
          <cell r="CM292" t="str">
            <v>-</v>
          </cell>
          <cell r="CN292" t="str">
            <v>-</v>
          </cell>
          <cell r="CO292" t="str">
            <v>-</v>
          </cell>
          <cell r="CP292" t="str">
            <v>-</v>
          </cell>
          <cell r="CQ292" t="str">
            <v>-</v>
          </cell>
          <cell r="CR292" t="str">
            <v>-</v>
          </cell>
          <cell r="CS292" t="str">
            <v>-</v>
          </cell>
          <cell r="CT292" t="str">
            <v>-</v>
          </cell>
          <cell r="CU292" t="str">
            <v>SAN LORENZO CUAUNECUILTITLA</v>
          </cell>
          <cell r="CV292" t="str">
            <v>-</v>
          </cell>
          <cell r="CW292" t="str">
            <v>-</v>
          </cell>
          <cell r="CX292" t="str">
            <v>-</v>
          </cell>
          <cell r="CY292" t="str">
            <v>-</v>
          </cell>
          <cell r="CZ292" t="str">
            <v>-</v>
          </cell>
          <cell r="DB292" t="str">
            <v>-</v>
          </cell>
          <cell r="DC292" t="str">
            <v>-</v>
          </cell>
          <cell r="DD292" t="str">
            <v>-</v>
          </cell>
          <cell r="DE292" t="str">
            <v>-</v>
          </cell>
          <cell r="DF292" t="str">
            <v>-</v>
          </cell>
          <cell r="DG292" t="str">
            <v>-</v>
          </cell>
        </row>
        <row r="293">
          <cell r="AT293" t="str">
            <v>-</v>
          </cell>
          <cell r="AU293" t="str">
            <v>-</v>
          </cell>
          <cell r="AV293" t="str">
            <v>-</v>
          </cell>
          <cell r="AW293" t="str">
            <v>-</v>
          </cell>
          <cell r="AX293" t="str">
            <v>-</v>
          </cell>
          <cell r="AY293" t="str">
            <v>-</v>
          </cell>
          <cell r="AZ293" t="str">
            <v>-</v>
          </cell>
          <cell r="BA293" t="str">
            <v>-</v>
          </cell>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20229</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CB293" t="str">
            <v>-</v>
          </cell>
          <cell r="CC293" t="str">
            <v>-</v>
          </cell>
          <cell r="CD293" t="str">
            <v>-</v>
          </cell>
          <cell r="CE293" t="str">
            <v>-</v>
          </cell>
          <cell r="CF293" t="str">
            <v>-</v>
          </cell>
          <cell r="CG293" t="str">
            <v>-</v>
          </cell>
          <cell r="CH293" t="str">
            <v>-</v>
          </cell>
          <cell r="CI293" t="str">
            <v>-</v>
          </cell>
          <cell r="CJ293" t="str">
            <v>-</v>
          </cell>
          <cell r="CK293" t="str">
            <v>-</v>
          </cell>
          <cell r="CL293" t="str">
            <v>-</v>
          </cell>
          <cell r="CM293" t="str">
            <v>-</v>
          </cell>
          <cell r="CN293" t="str">
            <v>-</v>
          </cell>
          <cell r="CO293" t="str">
            <v>-</v>
          </cell>
          <cell r="CP293" t="str">
            <v>-</v>
          </cell>
          <cell r="CQ293" t="str">
            <v>-</v>
          </cell>
          <cell r="CR293" t="str">
            <v>-</v>
          </cell>
          <cell r="CS293" t="str">
            <v>-</v>
          </cell>
          <cell r="CT293" t="str">
            <v>-</v>
          </cell>
          <cell r="CU293" t="str">
            <v>SAN LORENZO TEXMELÚCAN</v>
          </cell>
          <cell r="CV293" t="str">
            <v>-</v>
          </cell>
          <cell r="CW293" t="str">
            <v>-</v>
          </cell>
          <cell r="CX293" t="str">
            <v>-</v>
          </cell>
          <cell r="CY293" t="str">
            <v>-</v>
          </cell>
          <cell r="CZ293" t="str">
            <v>-</v>
          </cell>
          <cell r="DB293" t="str">
            <v>-</v>
          </cell>
          <cell r="DC293" t="str">
            <v>-</v>
          </cell>
          <cell r="DD293" t="str">
            <v>-</v>
          </cell>
          <cell r="DE293" t="str">
            <v>-</v>
          </cell>
          <cell r="DF293" t="str">
            <v>-</v>
          </cell>
          <cell r="DG293" t="str">
            <v>-</v>
          </cell>
        </row>
        <row r="294">
          <cell r="AT294" t="str">
            <v>-</v>
          </cell>
          <cell r="AU294" t="str">
            <v>-</v>
          </cell>
          <cell r="AV294" t="str">
            <v>-</v>
          </cell>
          <cell r="AW294" t="str">
            <v>-</v>
          </cell>
          <cell r="AX294" t="str">
            <v>-</v>
          </cell>
          <cell r="AY294" t="str">
            <v>-</v>
          </cell>
          <cell r="AZ294" t="str">
            <v>-</v>
          </cell>
          <cell r="BA294" t="str">
            <v>-</v>
          </cell>
          <cell r="BB294" t="str">
            <v>-</v>
          </cell>
          <cell r="BC294" t="str">
            <v>-</v>
          </cell>
          <cell r="BD294" t="str">
            <v>-</v>
          </cell>
          <cell r="BE294" t="str">
            <v>-</v>
          </cell>
          <cell r="BF294" t="str">
            <v>-</v>
          </cell>
          <cell r="BG294" t="str">
            <v>-</v>
          </cell>
          <cell r="BH294" t="str">
            <v>-</v>
          </cell>
          <cell r="BI294" t="str">
            <v>-</v>
          </cell>
          <cell r="BJ294" t="str">
            <v>-</v>
          </cell>
          <cell r="BK294" t="str">
            <v>-</v>
          </cell>
          <cell r="BL294" t="str">
            <v>-</v>
          </cell>
          <cell r="BM294" t="str">
            <v>20230</v>
          </cell>
          <cell r="BN294" t="str">
            <v>-</v>
          </cell>
          <cell r="BO294" t="str">
            <v>-</v>
          </cell>
          <cell r="BP294" t="str">
            <v>-</v>
          </cell>
          <cell r="BQ294" t="str">
            <v>-</v>
          </cell>
          <cell r="BR294" t="str">
            <v>-</v>
          </cell>
          <cell r="BS294" t="str">
            <v>-</v>
          </cell>
          <cell r="BT294" t="str">
            <v>-</v>
          </cell>
          <cell r="BU294" t="str">
            <v>-</v>
          </cell>
          <cell r="BV294" t="str">
            <v>-</v>
          </cell>
          <cell r="BW294" t="str">
            <v>-</v>
          </cell>
          <cell r="BX294" t="str">
            <v>-</v>
          </cell>
          <cell r="BY294" t="str">
            <v>-</v>
          </cell>
          <cell r="CB294" t="str">
            <v>-</v>
          </cell>
          <cell r="CC294" t="str">
            <v>-</v>
          </cell>
          <cell r="CD294" t="str">
            <v>-</v>
          </cell>
          <cell r="CE294" t="str">
            <v>-</v>
          </cell>
          <cell r="CF294" t="str">
            <v>-</v>
          </cell>
          <cell r="CG294" t="str">
            <v>-</v>
          </cell>
          <cell r="CH294" t="str">
            <v>-</v>
          </cell>
          <cell r="CI294" t="str">
            <v>-</v>
          </cell>
          <cell r="CJ294" t="str">
            <v>-</v>
          </cell>
          <cell r="CK294" t="str">
            <v>-</v>
          </cell>
          <cell r="CL294" t="str">
            <v>-</v>
          </cell>
          <cell r="CM294" t="str">
            <v>-</v>
          </cell>
          <cell r="CN294" t="str">
            <v>-</v>
          </cell>
          <cell r="CO294" t="str">
            <v>-</v>
          </cell>
          <cell r="CP294" t="str">
            <v>-</v>
          </cell>
          <cell r="CQ294" t="str">
            <v>-</v>
          </cell>
          <cell r="CR294" t="str">
            <v>-</v>
          </cell>
          <cell r="CS294" t="str">
            <v>-</v>
          </cell>
          <cell r="CT294" t="str">
            <v>-</v>
          </cell>
          <cell r="CU294" t="str">
            <v>SAN LORENZO VICTORIA</v>
          </cell>
          <cell r="CV294" t="str">
            <v>-</v>
          </cell>
          <cell r="CW294" t="str">
            <v>-</v>
          </cell>
          <cell r="CX294" t="str">
            <v>-</v>
          </cell>
          <cell r="CY294" t="str">
            <v>-</v>
          </cell>
          <cell r="CZ294" t="str">
            <v>-</v>
          </cell>
          <cell r="DB294" t="str">
            <v>-</v>
          </cell>
          <cell r="DC294" t="str">
            <v>-</v>
          </cell>
          <cell r="DD294" t="str">
            <v>-</v>
          </cell>
          <cell r="DE294" t="str">
            <v>-</v>
          </cell>
          <cell r="DF294" t="str">
            <v>-</v>
          </cell>
          <cell r="DG294" t="str">
            <v>-</v>
          </cell>
        </row>
        <row r="295">
          <cell r="AT295" t="str">
            <v>-</v>
          </cell>
          <cell r="AU295" t="str">
            <v>-</v>
          </cell>
          <cell r="AV295" t="str">
            <v>-</v>
          </cell>
          <cell r="AW295" t="str">
            <v>-</v>
          </cell>
          <cell r="AX295" t="str">
            <v>-</v>
          </cell>
          <cell r="AY295" t="str">
            <v>-</v>
          </cell>
          <cell r="AZ295" t="str">
            <v>-</v>
          </cell>
          <cell r="BA295" t="str">
            <v>-</v>
          </cell>
          <cell r="BB295" t="str">
            <v>-</v>
          </cell>
          <cell r="BC295" t="str">
            <v>-</v>
          </cell>
          <cell r="BD295" t="str">
            <v>-</v>
          </cell>
          <cell r="BE295" t="str">
            <v>-</v>
          </cell>
          <cell r="BF295" t="str">
            <v>-</v>
          </cell>
          <cell r="BG295" t="str">
            <v>-</v>
          </cell>
          <cell r="BH295" t="str">
            <v>-</v>
          </cell>
          <cell r="BI295" t="str">
            <v>-</v>
          </cell>
          <cell r="BJ295" t="str">
            <v>-</v>
          </cell>
          <cell r="BK295" t="str">
            <v>-</v>
          </cell>
          <cell r="BL295" t="str">
            <v>-</v>
          </cell>
          <cell r="BM295" t="str">
            <v>20231</v>
          </cell>
          <cell r="BN295" t="str">
            <v>-</v>
          </cell>
          <cell r="BO295" t="str">
            <v>-</v>
          </cell>
          <cell r="BP295" t="str">
            <v>-</v>
          </cell>
          <cell r="BQ295" t="str">
            <v>-</v>
          </cell>
          <cell r="BR295" t="str">
            <v>-</v>
          </cell>
          <cell r="BS295" t="str">
            <v>-</v>
          </cell>
          <cell r="BT295" t="str">
            <v>-</v>
          </cell>
          <cell r="BU295" t="str">
            <v>-</v>
          </cell>
          <cell r="BV295" t="str">
            <v>-</v>
          </cell>
          <cell r="BW295" t="str">
            <v>-</v>
          </cell>
          <cell r="BX295" t="str">
            <v>-</v>
          </cell>
          <cell r="BY295" t="str">
            <v>-</v>
          </cell>
          <cell r="CB295" t="str">
            <v>-</v>
          </cell>
          <cell r="CC295" t="str">
            <v>-</v>
          </cell>
          <cell r="CD295" t="str">
            <v>-</v>
          </cell>
          <cell r="CE295" t="str">
            <v>-</v>
          </cell>
          <cell r="CF295" t="str">
            <v>-</v>
          </cell>
          <cell r="CG295" t="str">
            <v>-</v>
          </cell>
          <cell r="CH295" t="str">
            <v>-</v>
          </cell>
          <cell r="CI295" t="str">
            <v>-</v>
          </cell>
          <cell r="CJ295" t="str">
            <v>-</v>
          </cell>
          <cell r="CK295" t="str">
            <v>-</v>
          </cell>
          <cell r="CL295" t="str">
            <v>-</v>
          </cell>
          <cell r="CM295" t="str">
            <v>-</v>
          </cell>
          <cell r="CN295" t="str">
            <v>-</v>
          </cell>
          <cell r="CO295" t="str">
            <v>-</v>
          </cell>
          <cell r="CP295" t="str">
            <v>-</v>
          </cell>
          <cell r="CQ295" t="str">
            <v>-</v>
          </cell>
          <cell r="CR295" t="str">
            <v>-</v>
          </cell>
          <cell r="CS295" t="str">
            <v>-</v>
          </cell>
          <cell r="CT295" t="str">
            <v>-</v>
          </cell>
          <cell r="CU295" t="str">
            <v>SAN LUCAS CAMOTLÁN</v>
          </cell>
          <cell r="CV295" t="str">
            <v>-</v>
          </cell>
          <cell r="CW295" t="str">
            <v>-</v>
          </cell>
          <cell r="CX295" t="str">
            <v>-</v>
          </cell>
          <cell r="CY295" t="str">
            <v>-</v>
          </cell>
          <cell r="CZ295" t="str">
            <v>-</v>
          </cell>
          <cell r="DB295" t="str">
            <v>-</v>
          </cell>
          <cell r="DC295" t="str">
            <v>-</v>
          </cell>
          <cell r="DD295" t="str">
            <v>-</v>
          </cell>
          <cell r="DE295" t="str">
            <v>-</v>
          </cell>
          <cell r="DF295" t="str">
            <v>-</v>
          </cell>
          <cell r="DG295" t="str">
            <v>-</v>
          </cell>
        </row>
        <row r="296">
          <cell r="AT296" t="str">
            <v>-</v>
          </cell>
          <cell r="AU296" t="str">
            <v>-</v>
          </cell>
          <cell r="AV296" t="str">
            <v>-</v>
          </cell>
          <cell r="AW296" t="str">
            <v>-</v>
          </cell>
          <cell r="AX296" t="str">
            <v>-</v>
          </cell>
          <cell r="AY296" t="str">
            <v>-</v>
          </cell>
          <cell r="AZ296" t="str">
            <v>-</v>
          </cell>
          <cell r="BA296" t="str">
            <v>-</v>
          </cell>
          <cell r="BB296" t="str">
            <v>-</v>
          </cell>
          <cell r="BC296" t="str">
            <v>-</v>
          </cell>
          <cell r="BD296" t="str">
            <v>-</v>
          </cell>
          <cell r="BE296" t="str">
            <v>-</v>
          </cell>
          <cell r="BF296" t="str">
            <v>-</v>
          </cell>
          <cell r="BG296" t="str">
            <v>-</v>
          </cell>
          <cell r="BH296" t="str">
            <v>-</v>
          </cell>
          <cell r="BI296" t="str">
            <v>-</v>
          </cell>
          <cell r="BJ296" t="str">
            <v>-</v>
          </cell>
          <cell r="BK296" t="str">
            <v>-</v>
          </cell>
          <cell r="BL296" t="str">
            <v>-</v>
          </cell>
          <cell r="BM296" t="str">
            <v>20232</v>
          </cell>
          <cell r="BN296" t="str">
            <v>-</v>
          </cell>
          <cell r="BO296" t="str">
            <v>-</v>
          </cell>
          <cell r="BP296" t="str">
            <v>-</v>
          </cell>
          <cell r="BQ296" t="str">
            <v>-</v>
          </cell>
          <cell r="BR296" t="str">
            <v>-</v>
          </cell>
          <cell r="BS296" t="str">
            <v>-</v>
          </cell>
          <cell r="BT296" t="str">
            <v>-</v>
          </cell>
          <cell r="BU296" t="str">
            <v>-</v>
          </cell>
          <cell r="BV296" t="str">
            <v>-</v>
          </cell>
          <cell r="BW296" t="str">
            <v>-</v>
          </cell>
          <cell r="BX296" t="str">
            <v>-</v>
          </cell>
          <cell r="BY296" t="str">
            <v>-</v>
          </cell>
          <cell r="CB296" t="str">
            <v>-</v>
          </cell>
          <cell r="CC296" t="str">
            <v>-</v>
          </cell>
          <cell r="CD296" t="str">
            <v>-</v>
          </cell>
          <cell r="CE296" t="str">
            <v>-</v>
          </cell>
          <cell r="CF296" t="str">
            <v>-</v>
          </cell>
          <cell r="CG296" t="str">
            <v>-</v>
          </cell>
          <cell r="CH296" t="str">
            <v>-</v>
          </cell>
          <cell r="CI296" t="str">
            <v>-</v>
          </cell>
          <cell r="CJ296" t="str">
            <v>-</v>
          </cell>
          <cell r="CK296" t="str">
            <v>-</v>
          </cell>
          <cell r="CL296" t="str">
            <v>-</v>
          </cell>
          <cell r="CM296" t="str">
            <v>-</v>
          </cell>
          <cell r="CN296" t="str">
            <v>-</v>
          </cell>
          <cell r="CO296" t="str">
            <v>-</v>
          </cell>
          <cell r="CP296" t="str">
            <v>-</v>
          </cell>
          <cell r="CQ296" t="str">
            <v>-</v>
          </cell>
          <cell r="CR296" t="str">
            <v>-</v>
          </cell>
          <cell r="CS296" t="str">
            <v>-</v>
          </cell>
          <cell r="CT296" t="str">
            <v>-</v>
          </cell>
          <cell r="CU296" t="str">
            <v>SAN LUCAS OJITLÁN</v>
          </cell>
          <cell r="CV296" t="str">
            <v>-</v>
          </cell>
          <cell r="CW296" t="str">
            <v>-</v>
          </cell>
          <cell r="CX296" t="str">
            <v>-</v>
          </cell>
          <cell r="CY296" t="str">
            <v>-</v>
          </cell>
          <cell r="CZ296" t="str">
            <v>-</v>
          </cell>
          <cell r="DB296" t="str">
            <v>-</v>
          </cell>
          <cell r="DC296" t="str">
            <v>-</v>
          </cell>
          <cell r="DD296" t="str">
            <v>-</v>
          </cell>
          <cell r="DE296" t="str">
            <v>-</v>
          </cell>
          <cell r="DF296" t="str">
            <v>-</v>
          </cell>
          <cell r="DG296" t="str">
            <v>-</v>
          </cell>
        </row>
        <row r="297">
          <cell r="AT297" t="str">
            <v>-</v>
          </cell>
          <cell r="AU297" t="str">
            <v>-</v>
          </cell>
          <cell r="AV297" t="str">
            <v>-</v>
          </cell>
          <cell r="AW297" t="str">
            <v>-</v>
          </cell>
          <cell r="AX297" t="str">
            <v>-</v>
          </cell>
          <cell r="AY297" t="str">
            <v>-</v>
          </cell>
          <cell r="AZ297" t="str">
            <v>-</v>
          </cell>
          <cell r="BA297" t="str">
            <v>-</v>
          </cell>
          <cell r="BB297" t="str">
            <v>-</v>
          </cell>
          <cell r="BC297" t="str">
            <v>-</v>
          </cell>
          <cell r="BD297" t="str">
            <v>-</v>
          </cell>
          <cell r="BE297" t="str">
            <v>-</v>
          </cell>
          <cell r="BF297" t="str">
            <v>-</v>
          </cell>
          <cell r="BG297" t="str">
            <v>-</v>
          </cell>
          <cell r="BH297" t="str">
            <v>-</v>
          </cell>
          <cell r="BI297" t="str">
            <v>-</v>
          </cell>
          <cell r="BJ297" t="str">
            <v>-</v>
          </cell>
          <cell r="BK297" t="str">
            <v>-</v>
          </cell>
          <cell r="BL297" t="str">
            <v>-</v>
          </cell>
          <cell r="BM297" t="str">
            <v>20233</v>
          </cell>
          <cell r="BN297" t="str">
            <v>-</v>
          </cell>
          <cell r="BO297" t="str">
            <v>-</v>
          </cell>
          <cell r="BP297" t="str">
            <v>-</v>
          </cell>
          <cell r="BQ297" t="str">
            <v>-</v>
          </cell>
          <cell r="BR297" t="str">
            <v>-</v>
          </cell>
          <cell r="BS297" t="str">
            <v>-</v>
          </cell>
          <cell r="BT297" t="str">
            <v>-</v>
          </cell>
          <cell r="BU297" t="str">
            <v>-</v>
          </cell>
          <cell r="BV297" t="str">
            <v>-</v>
          </cell>
          <cell r="BW297" t="str">
            <v>-</v>
          </cell>
          <cell r="BX297" t="str">
            <v>-</v>
          </cell>
          <cell r="BY297" t="str">
            <v>-</v>
          </cell>
          <cell r="CB297" t="str">
            <v>-</v>
          </cell>
          <cell r="CC297" t="str">
            <v>-</v>
          </cell>
          <cell r="CD297" t="str">
            <v>-</v>
          </cell>
          <cell r="CE297" t="str">
            <v>-</v>
          </cell>
          <cell r="CF297" t="str">
            <v>-</v>
          </cell>
          <cell r="CG297" t="str">
            <v>-</v>
          </cell>
          <cell r="CH297" t="str">
            <v>-</v>
          </cell>
          <cell r="CI297" t="str">
            <v>-</v>
          </cell>
          <cell r="CJ297" t="str">
            <v>-</v>
          </cell>
          <cell r="CK297" t="str">
            <v>-</v>
          </cell>
          <cell r="CL297" t="str">
            <v>-</v>
          </cell>
          <cell r="CM297" t="str">
            <v>-</v>
          </cell>
          <cell r="CN297" t="str">
            <v>-</v>
          </cell>
          <cell r="CO297" t="str">
            <v>-</v>
          </cell>
          <cell r="CP297" t="str">
            <v>-</v>
          </cell>
          <cell r="CQ297" t="str">
            <v>-</v>
          </cell>
          <cell r="CR297" t="str">
            <v>-</v>
          </cell>
          <cell r="CS297" t="str">
            <v>-</v>
          </cell>
          <cell r="CT297" t="str">
            <v>-</v>
          </cell>
          <cell r="CU297" t="str">
            <v>SAN LUCAS QUIAVINÍ</v>
          </cell>
          <cell r="CV297" t="str">
            <v>-</v>
          </cell>
          <cell r="CW297" t="str">
            <v>-</v>
          </cell>
          <cell r="CX297" t="str">
            <v>-</v>
          </cell>
          <cell r="CY297" t="str">
            <v>-</v>
          </cell>
          <cell r="CZ297" t="str">
            <v>-</v>
          </cell>
          <cell r="DB297" t="str">
            <v>-</v>
          </cell>
          <cell r="DC297" t="str">
            <v>-</v>
          </cell>
          <cell r="DD297" t="str">
            <v>-</v>
          </cell>
          <cell r="DE297" t="str">
            <v>-</v>
          </cell>
          <cell r="DF297" t="str">
            <v>-</v>
          </cell>
          <cell r="DG297" t="str">
            <v>-</v>
          </cell>
        </row>
        <row r="298">
          <cell r="AT298" t="str">
            <v>-</v>
          </cell>
          <cell r="AU298" t="str">
            <v>-</v>
          </cell>
          <cell r="AV298" t="str">
            <v>-</v>
          </cell>
          <cell r="AW298" t="str">
            <v>-</v>
          </cell>
          <cell r="AX298" t="str">
            <v>-</v>
          </cell>
          <cell r="AY298" t="str">
            <v>-</v>
          </cell>
          <cell r="AZ298" t="str">
            <v>-</v>
          </cell>
          <cell r="BA298" t="str">
            <v>-</v>
          </cell>
          <cell r="BB298" t="str">
            <v>-</v>
          </cell>
          <cell r="BC298" t="str">
            <v>-</v>
          </cell>
          <cell r="BD298" t="str">
            <v>-</v>
          </cell>
          <cell r="BE298" t="str">
            <v>-</v>
          </cell>
          <cell r="BF298" t="str">
            <v>-</v>
          </cell>
          <cell r="BG298" t="str">
            <v>-</v>
          </cell>
          <cell r="BH298" t="str">
            <v>-</v>
          </cell>
          <cell r="BI298" t="str">
            <v>-</v>
          </cell>
          <cell r="BJ298" t="str">
            <v>-</v>
          </cell>
          <cell r="BK298" t="str">
            <v>-</v>
          </cell>
          <cell r="BL298" t="str">
            <v>-</v>
          </cell>
          <cell r="BM298" t="str">
            <v>20234</v>
          </cell>
          <cell r="BN298" t="str">
            <v>-</v>
          </cell>
          <cell r="BO298" t="str">
            <v>-</v>
          </cell>
          <cell r="BP298" t="str">
            <v>-</v>
          </cell>
          <cell r="BQ298" t="str">
            <v>-</v>
          </cell>
          <cell r="BR298" t="str">
            <v>-</v>
          </cell>
          <cell r="BS298" t="str">
            <v>-</v>
          </cell>
          <cell r="BT298" t="str">
            <v>-</v>
          </cell>
          <cell r="BU298" t="str">
            <v>-</v>
          </cell>
          <cell r="BV298" t="str">
            <v>-</v>
          </cell>
          <cell r="BW298" t="str">
            <v>-</v>
          </cell>
          <cell r="BX298" t="str">
            <v>-</v>
          </cell>
          <cell r="BY298" t="str">
            <v>-</v>
          </cell>
          <cell r="CB298" t="str">
            <v>-</v>
          </cell>
          <cell r="CC298" t="str">
            <v>-</v>
          </cell>
          <cell r="CD298" t="str">
            <v>-</v>
          </cell>
          <cell r="CE298" t="str">
            <v>-</v>
          </cell>
          <cell r="CF298" t="str">
            <v>-</v>
          </cell>
          <cell r="CG298" t="str">
            <v>-</v>
          </cell>
          <cell r="CH298" t="str">
            <v>-</v>
          </cell>
          <cell r="CI298" t="str">
            <v>-</v>
          </cell>
          <cell r="CJ298" t="str">
            <v>-</v>
          </cell>
          <cell r="CK298" t="str">
            <v>-</v>
          </cell>
          <cell r="CL298" t="str">
            <v>-</v>
          </cell>
          <cell r="CM298" t="str">
            <v>-</v>
          </cell>
          <cell r="CN298" t="str">
            <v>-</v>
          </cell>
          <cell r="CO298" t="str">
            <v>-</v>
          </cell>
          <cell r="CP298" t="str">
            <v>-</v>
          </cell>
          <cell r="CQ298" t="str">
            <v>-</v>
          </cell>
          <cell r="CR298" t="str">
            <v>-</v>
          </cell>
          <cell r="CS298" t="str">
            <v>-</v>
          </cell>
          <cell r="CT298" t="str">
            <v>-</v>
          </cell>
          <cell r="CU298" t="str">
            <v>SAN LUCAS ZOQUIÁPAM</v>
          </cell>
          <cell r="CV298" t="str">
            <v>-</v>
          </cell>
          <cell r="CW298" t="str">
            <v>-</v>
          </cell>
          <cell r="CX298" t="str">
            <v>-</v>
          </cell>
          <cell r="CY298" t="str">
            <v>-</v>
          </cell>
          <cell r="CZ298" t="str">
            <v>-</v>
          </cell>
          <cell r="DB298" t="str">
            <v>-</v>
          </cell>
          <cell r="DC298" t="str">
            <v>-</v>
          </cell>
          <cell r="DD298" t="str">
            <v>-</v>
          </cell>
          <cell r="DE298" t="str">
            <v>-</v>
          </cell>
          <cell r="DF298" t="str">
            <v>-</v>
          </cell>
          <cell r="DG298" t="str">
            <v>-</v>
          </cell>
        </row>
        <row r="299">
          <cell r="AT299" t="str">
            <v>-</v>
          </cell>
          <cell r="AU299" t="str">
            <v>-</v>
          </cell>
          <cell r="AV299" t="str">
            <v>-</v>
          </cell>
          <cell r="AW299" t="str">
            <v>-</v>
          </cell>
          <cell r="AX299" t="str">
            <v>-</v>
          </cell>
          <cell r="AY299" t="str">
            <v>-</v>
          </cell>
          <cell r="AZ299" t="str">
            <v>-</v>
          </cell>
          <cell r="BA299" t="str">
            <v>-</v>
          </cell>
          <cell r="BB299" t="str">
            <v>-</v>
          </cell>
          <cell r="BC299" t="str">
            <v>-</v>
          </cell>
          <cell r="BD299" t="str">
            <v>-</v>
          </cell>
          <cell r="BE299" t="str">
            <v>-</v>
          </cell>
          <cell r="BF299" t="str">
            <v>-</v>
          </cell>
          <cell r="BG299" t="str">
            <v>-</v>
          </cell>
          <cell r="BH299" t="str">
            <v>-</v>
          </cell>
          <cell r="BI299" t="str">
            <v>-</v>
          </cell>
          <cell r="BJ299" t="str">
            <v>-</v>
          </cell>
          <cell r="BK299" t="str">
            <v>-</v>
          </cell>
          <cell r="BL299" t="str">
            <v>-</v>
          </cell>
          <cell r="BM299" t="str">
            <v>20235</v>
          </cell>
          <cell r="BN299" t="str">
            <v>-</v>
          </cell>
          <cell r="BO299" t="str">
            <v>-</v>
          </cell>
          <cell r="BP299" t="str">
            <v>-</v>
          </cell>
          <cell r="BQ299" t="str">
            <v>-</v>
          </cell>
          <cell r="BR299" t="str">
            <v>-</v>
          </cell>
          <cell r="BS299" t="str">
            <v>-</v>
          </cell>
          <cell r="BT299" t="str">
            <v>-</v>
          </cell>
          <cell r="BU299" t="str">
            <v>-</v>
          </cell>
          <cell r="BV299" t="str">
            <v>-</v>
          </cell>
          <cell r="BW299" t="str">
            <v>-</v>
          </cell>
          <cell r="BX299" t="str">
            <v>-</v>
          </cell>
          <cell r="BY299" t="str">
            <v>-</v>
          </cell>
          <cell r="CB299" t="str">
            <v>-</v>
          </cell>
          <cell r="CC299" t="str">
            <v>-</v>
          </cell>
          <cell r="CD299" t="str">
            <v>-</v>
          </cell>
          <cell r="CE299" t="str">
            <v>-</v>
          </cell>
          <cell r="CF299" t="str">
            <v>-</v>
          </cell>
          <cell r="CG299" t="str">
            <v>-</v>
          </cell>
          <cell r="CH299" t="str">
            <v>-</v>
          </cell>
          <cell r="CI299" t="str">
            <v>-</v>
          </cell>
          <cell r="CJ299" t="str">
            <v>-</v>
          </cell>
          <cell r="CK299" t="str">
            <v>-</v>
          </cell>
          <cell r="CL299" t="str">
            <v>-</v>
          </cell>
          <cell r="CM299" t="str">
            <v>-</v>
          </cell>
          <cell r="CN299" t="str">
            <v>-</v>
          </cell>
          <cell r="CO299" t="str">
            <v>-</v>
          </cell>
          <cell r="CP299" t="str">
            <v>-</v>
          </cell>
          <cell r="CQ299" t="str">
            <v>-</v>
          </cell>
          <cell r="CR299" t="str">
            <v>-</v>
          </cell>
          <cell r="CS299" t="str">
            <v>-</v>
          </cell>
          <cell r="CT299" t="str">
            <v>-</v>
          </cell>
          <cell r="CU299" t="str">
            <v>SAN LUIS AMATLÁN</v>
          </cell>
          <cell r="CV299" t="str">
            <v>-</v>
          </cell>
          <cell r="CW299" t="str">
            <v>-</v>
          </cell>
          <cell r="CX299" t="str">
            <v>-</v>
          </cell>
          <cell r="CY299" t="str">
            <v>-</v>
          </cell>
          <cell r="CZ299" t="str">
            <v>-</v>
          </cell>
          <cell r="DB299" t="str">
            <v>-</v>
          </cell>
          <cell r="DC299" t="str">
            <v>-</v>
          </cell>
          <cell r="DD299" t="str">
            <v>-</v>
          </cell>
          <cell r="DE299" t="str">
            <v>-</v>
          </cell>
          <cell r="DF299" t="str">
            <v>-</v>
          </cell>
          <cell r="DG299" t="str">
            <v>-</v>
          </cell>
        </row>
        <row r="300">
          <cell r="AT300" t="str">
            <v>-</v>
          </cell>
          <cell r="AU300" t="str">
            <v>-</v>
          </cell>
          <cell r="AV300" t="str">
            <v>-</v>
          </cell>
          <cell r="AW300" t="str">
            <v>-</v>
          </cell>
          <cell r="AX300" t="str">
            <v>-</v>
          </cell>
          <cell r="AY300" t="str">
            <v>-</v>
          </cell>
          <cell r="AZ300" t="str">
            <v>-</v>
          </cell>
          <cell r="BA300" t="str">
            <v>-</v>
          </cell>
          <cell r="BB300" t="str">
            <v>-</v>
          </cell>
          <cell r="BC300" t="str">
            <v>-</v>
          </cell>
          <cell r="BD300" t="str">
            <v>-</v>
          </cell>
          <cell r="BE300" t="str">
            <v>-</v>
          </cell>
          <cell r="BF300" t="str">
            <v>-</v>
          </cell>
          <cell r="BG300" t="str">
            <v>-</v>
          </cell>
          <cell r="BH300" t="str">
            <v>-</v>
          </cell>
          <cell r="BI300" t="str">
            <v>-</v>
          </cell>
          <cell r="BJ300" t="str">
            <v>-</v>
          </cell>
          <cell r="BK300" t="str">
            <v>-</v>
          </cell>
          <cell r="BL300" t="str">
            <v>-</v>
          </cell>
          <cell r="BM300" t="str">
            <v>20236</v>
          </cell>
          <cell r="BN300" t="str">
            <v>-</v>
          </cell>
          <cell r="BO300" t="str">
            <v>-</v>
          </cell>
          <cell r="BP300" t="str">
            <v>-</v>
          </cell>
          <cell r="BQ300" t="str">
            <v>-</v>
          </cell>
          <cell r="BR300" t="str">
            <v>-</v>
          </cell>
          <cell r="BS300" t="str">
            <v>-</v>
          </cell>
          <cell r="BT300" t="str">
            <v>-</v>
          </cell>
          <cell r="BU300" t="str">
            <v>-</v>
          </cell>
          <cell r="BV300" t="str">
            <v>-</v>
          </cell>
          <cell r="BW300" t="str">
            <v>-</v>
          </cell>
          <cell r="BX300" t="str">
            <v>-</v>
          </cell>
          <cell r="BY300" t="str">
            <v>-</v>
          </cell>
          <cell r="CB300" t="str">
            <v>-</v>
          </cell>
          <cell r="CC300" t="str">
            <v>-</v>
          </cell>
          <cell r="CD300" t="str">
            <v>-</v>
          </cell>
          <cell r="CE300" t="str">
            <v>-</v>
          </cell>
          <cell r="CF300" t="str">
            <v>-</v>
          </cell>
          <cell r="CG300" t="str">
            <v>-</v>
          </cell>
          <cell r="CH300" t="str">
            <v>-</v>
          </cell>
          <cell r="CI300" t="str">
            <v>-</v>
          </cell>
          <cell r="CJ300" t="str">
            <v>-</v>
          </cell>
          <cell r="CK300" t="str">
            <v>-</v>
          </cell>
          <cell r="CL300" t="str">
            <v>-</v>
          </cell>
          <cell r="CM300" t="str">
            <v>-</v>
          </cell>
          <cell r="CN300" t="str">
            <v>-</v>
          </cell>
          <cell r="CO300" t="str">
            <v>-</v>
          </cell>
          <cell r="CP300" t="str">
            <v>-</v>
          </cell>
          <cell r="CQ300" t="str">
            <v>-</v>
          </cell>
          <cell r="CR300" t="str">
            <v>-</v>
          </cell>
          <cell r="CS300" t="str">
            <v>-</v>
          </cell>
          <cell r="CT300" t="str">
            <v>-</v>
          </cell>
          <cell r="CU300" t="str">
            <v>SAN MARCIAL OZOLOTEPEC</v>
          </cell>
          <cell r="CV300" t="str">
            <v>-</v>
          </cell>
          <cell r="CW300" t="str">
            <v>-</v>
          </cell>
          <cell r="CX300" t="str">
            <v>-</v>
          </cell>
          <cell r="CY300" t="str">
            <v>-</v>
          </cell>
          <cell r="CZ300" t="str">
            <v>-</v>
          </cell>
          <cell r="DB300" t="str">
            <v>-</v>
          </cell>
          <cell r="DC300" t="str">
            <v>-</v>
          </cell>
          <cell r="DD300" t="str">
            <v>-</v>
          </cell>
          <cell r="DE300" t="str">
            <v>-</v>
          </cell>
          <cell r="DF300" t="str">
            <v>-</v>
          </cell>
          <cell r="DG300" t="str">
            <v>-</v>
          </cell>
        </row>
        <row r="301">
          <cell r="AT301" t="str">
            <v>-</v>
          </cell>
          <cell r="AU301" t="str">
            <v>-</v>
          </cell>
          <cell r="AV301" t="str">
            <v>-</v>
          </cell>
          <cell r="AW301" t="str">
            <v>-</v>
          </cell>
          <cell r="AX301" t="str">
            <v>-</v>
          </cell>
          <cell r="AY301" t="str">
            <v>-</v>
          </cell>
          <cell r="AZ301" t="str">
            <v>-</v>
          </cell>
          <cell r="BA301" t="str">
            <v>-</v>
          </cell>
          <cell r="BB301" t="str">
            <v>-</v>
          </cell>
          <cell r="BC301" t="str">
            <v>-</v>
          </cell>
          <cell r="BD301" t="str">
            <v>-</v>
          </cell>
          <cell r="BE301" t="str">
            <v>-</v>
          </cell>
          <cell r="BF301" t="str">
            <v>-</v>
          </cell>
          <cell r="BG301" t="str">
            <v>-</v>
          </cell>
          <cell r="BH301" t="str">
            <v>-</v>
          </cell>
          <cell r="BI301" t="str">
            <v>-</v>
          </cell>
          <cell r="BJ301" t="str">
            <v>-</v>
          </cell>
          <cell r="BK301" t="str">
            <v>-</v>
          </cell>
          <cell r="BL301" t="str">
            <v>-</v>
          </cell>
          <cell r="BM301" t="str">
            <v>20237</v>
          </cell>
          <cell r="BN301" t="str">
            <v>-</v>
          </cell>
          <cell r="BO301" t="str">
            <v>-</v>
          </cell>
          <cell r="BP301" t="str">
            <v>-</v>
          </cell>
          <cell r="BQ301" t="str">
            <v>-</v>
          </cell>
          <cell r="BR301" t="str">
            <v>-</v>
          </cell>
          <cell r="BS301" t="str">
            <v>-</v>
          </cell>
          <cell r="BT301" t="str">
            <v>-</v>
          </cell>
          <cell r="BU301" t="str">
            <v>-</v>
          </cell>
          <cell r="BV301" t="str">
            <v>-</v>
          </cell>
          <cell r="BW301" t="str">
            <v>-</v>
          </cell>
          <cell r="BX301" t="str">
            <v>-</v>
          </cell>
          <cell r="BY301" t="str">
            <v>-</v>
          </cell>
          <cell r="CB301" t="str">
            <v>-</v>
          </cell>
          <cell r="CC301" t="str">
            <v>-</v>
          </cell>
          <cell r="CD301" t="str">
            <v>-</v>
          </cell>
          <cell r="CE301" t="str">
            <v>-</v>
          </cell>
          <cell r="CF301" t="str">
            <v>-</v>
          </cell>
          <cell r="CG301" t="str">
            <v>-</v>
          </cell>
          <cell r="CH301" t="str">
            <v>-</v>
          </cell>
          <cell r="CI301" t="str">
            <v>-</v>
          </cell>
          <cell r="CJ301" t="str">
            <v>-</v>
          </cell>
          <cell r="CK301" t="str">
            <v>-</v>
          </cell>
          <cell r="CL301" t="str">
            <v>-</v>
          </cell>
          <cell r="CM301" t="str">
            <v>-</v>
          </cell>
          <cell r="CN301" t="str">
            <v>-</v>
          </cell>
          <cell r="CO301" t="str">
            <v>-</v>
          </cell>
          <cell r="CP301" t="str">
            <v>-</v>
          </cell>
          <cell r="CQ301" t="str">
            <v>-</v>
          </cell>
          <cell r="CR301" t="str">
            <v>-</v>
          </cell>
          <cell r="CS301" t="str">
            <v>-</v>
          </cell>
          <cell r="CT301" t="str">
            <v>-</v>
          </cell>
          <cell r="CU301" t="str">
            <v>SAN MARCOS ARTEAGA</v>
          </cell>
          <cell r="CV301" t="str">
            <v>-</v>
          </cell>
          <cell r="CW301" t="str">
            <v>-</v>
          </cell>
          <cell r="CX301" t="str">
            <v>-</v>
          </cell>
          <cell r="CY301" t="str">
            <v>-</v>
          </cell>
          <cell r="CZ301" t="str">
            <v>-</v>
          </cell>
          <cell r="DB301" t="str">
            <v>-</v>
          </cell>
          <cell r="DC301" t="str">
            <v>-</v>
          </cell>
          <cell r="DD301" t="str">
            <v>-</v>
          </cell>
          <cell r="DE301" t="str">
            <v>-</v>
          </cell>
          <cell r="DF301" t="str">
            <v>-</v>
          </cell>
          <cell r="DG301" t="str">
            <v>-</v>
          </cell>
        </row>
        <row r="302">
          <cell r="AT302" t="str">
            <v>-</v>
          </cell>
          <cell r="AU302" t="str">
            <v>-</v>
          </cell>
          <cell r="AV302" t="str">
            <v>-</v>
          </cell>
          <cell r="AW302" t="str">
            <v>-</v>
          </cell>
          <cell r="AX302" t="str">
            <v>-</v>
          </cell>
          <cell r="AY302" t="str">
            <v>-</v>
          </cell>
          <cell r="AZ302" t="str">
            <v>-</v>
          </cell>
          <cell r="BA302" t="str">
            <v>-</v>
          </cell>
          <cell r="BB302" t="str">
            <v>-</v>
          </cell>
          <cell r="BC302" t="str">
            <v>-</v>
          </cell>
          <cell r="BD302" t="str">
            <v>-</v>
          </cell>
          <cell r="BE302" t="str">
            <v>-</v>
          </cell>
          <cell r="BF302" t="str">
            <v>-</v>
          </cell>
          <cell r="BG302" t="str">
            <v>-</v>
          </cell>
          <cell r="BH302" t="str">
            <v>-</v>
          </cell>
          <cell r="BI302" t="str">
            <v>-</v>
          </cell>
          <cell r="BJ302" t="str">
            <v>-</v>
          </cell>
          <cell r="BK302" t="str">
            <v>-</v>
          </cell>
          <cell r="BL302" t="str">
            <v>-</v>
          </cell>
          <cell r="BM302" t="str">
            <v>20238</v>
          </cell>
          <cell r="BN302" t="str">
            <v>-</v>
          </cell>
          <cell r="BO302" t="str">
            <v>-</v>
          </cell>
          <cell r="BP302" t="str">
            <v>-</v>
          </cell>
          <cell r="BQ302" t="str">
            <v>-</v>
          </cell>
          <cell r="BR302" t="str">
            <v>-</v>
          </cell>
          <cell r="BS302" t="str">
            <v>-</v>
          </cell>
          <cell r="BT302" t="str">
            <v>-</v>
          </cell>
          <cell r="BU302" t="str">
            <v>-</v>
          </cell>
          <cell r="BV302" t="str">
            <v>-</v>
          </cell>
          <cell r="BW302" t="str">
            <v>-</v>
          </cell>
          <cell r="BX302" t="str">
            <v>-</v>
          </cell>
          <cell r="BY302" t="str">
            <v>-</v>
          </cell>
          <cell r="CB302" t="str">
            <v>-</v>
          </cell>
          <cell r="CC302" t="str">
            <v>-</v>
          </cell>
          <cell r="CD302" t="str">
            <v>-</v>
          </cell>
          <cell r="CE302" t="str">
            <v>-</v>
          </cell>
          <cell r="CF302" t="str">
            <v>-</v>
          </cell>
          <cell r="CG302" t="str">
            <v>-</v>
          </cell>
          <cell r="CH302" t="str">
            <v>-</v>
          </cell>
          <cell r="CI302" t="str">
            <v>-</v>
          </cell>
          <cell r="CJ302" t="str">
            <v>-</v>
          </cell>
          <cell r="CK302" t="str">
            <v>-</v>
          </cell>
          <cell r="CL302" t="str">
            <v>-</v>
          </cell>
          <cell r="CM302" t="str">
            <v>-</v>
          </cell>
          <cell r="CN302" t="str">
            <v>-</v>
          </cell>
          <cell r="CO302" t="str">
            <v>-</v>
          </cell>
          <cell r="CP302" t="str">
            <v>-</v>
          </cell>
          <cell r="CQ302" t="str">
            <v>-</v>
          </cell>
          <cell r="CR302" t="str">
            <v>-</v>
          </cell>
          <cell r="CS302" t="str">
            <v>-</v>
          </cell>
          <cell r="CT302" t="str">
            <v>-</v>
          </cell>
          <cell r="CU302" t="str">
            <v>SAN MARTÍN DE LOS CANSECOS</v>
          </cell>
          <cell r="CV302" t="str">
            <v>-</v>
          </cell>
          <cell r="CW302" t="str">
            <v>-</v>
          </cell>
          <cell r="CX302" t="str">
            <v>-</v>
          </cell>
          <cell r="CY302" t="str">
            <v>-</v>
          </cell>
          <cell r="CZ302" t="str">
            <v>-</v>
          </cell>
          <cell r="DB302" t="str">
            <v>-</v>
          </cell>
          <cell r="DC302" t="str">
            <v>-</v>
          </cell>
          <cell r="DD302" t="str">
            <v>-</v>
          </cell>
          <cell r="DE302" t="str">
            <v>-</v>
          </cell>
          <cell r="DF302" t="str">
            <v>-</v>
          </cell>
          <cell r="DG302" t="str">
            <v>-</v>
          </cell>
        </row>
        <row r="303">
          <cell r="AT303" t="str">
            <v>-</v>
          </cell>
          <cell r="AU303" t="str">
            <v>-</v>
          </cell>
          <cell r="AV303" t="str">
            <v>-</v>
          </cell>
          <cell r="AW303" t="str">
            <v>-</v>
          </cell>
          <cell r="AX303" t="str">
            <v>-</v>
          </cell>
          <cell r="AY303" t="str">
            <v>-</v>
          </cell>
          <cell r="AZ303" t="str">
            <v>-</v>
          </cell>
          <cell r="BA303" t="str">
            <v>-</v>
          </cell>
          <cell r="BB303" t="str">
            <v>-</v>
          </cell>
          <cell r="BC303" t="str">
            <v>-</v>
          </cell>
          <cell r="BD303" t="str">
            <v>-</v>
          </cell>
          <cell r="BE303" t="str">
            <v>-</v>
          </cell>
          <cell r="BF303" t="str">
            <v>-</v>
          </cell>
          <cell r="BG303" t="str">
            <v>-</v>
          </cell>
          <cell r="BH303" t="str">
            <v>-</v>
          </cell>
          <cell r="BI303" t="str">
            <v>-</v>
          </cell>
          <cell r="BJ303" t="str">
            <v>-</v>
          </cell>
          <cell r="BK303" t="str">
            <v>-</v>
          </cell>
          <cell r="BL303" t="str">
            <v>-</v>
          </cell>
          <cell r="BM303" t="str">
            <v>20239</v>
          </cell>
          <cell r="BN303" t="str">
            <v>-</v>
          </cell>
          <cell r="BO303" t="str">
            <v>-</v>
          </cell>
          <cell r="BP303" t="str">
            <v>-</v>
          </cell>
          <cell r="BQ303" t="str">
            <v>-</v>
          </cell>
          <cell r="BR303" t="str">
            <v>-</v>
          </cell>
          <cell r="BS303" t="str">
            <v>-</v>
          </cell>
          <cell r="BT303" t="str">
            <v>-</v>
          </cell>
          <cell r="BU303" t="str">
            <v>-</v>
          </cell>
          <cell r="BV303" t="str">
            <v>-</v>
          </cell>
          <cell r="BW303" t="str">
            <v>-</v>
          </cell>
          <cell r="BX303" t="str">
            <v>-</v>
          </cell>
          <cell r="BY303" t="str">
            <v>-</v>
          </cell>
          <cell r="CB303" t="str">
            <v>-</v>
          </cell>
          <cell r="CC303" t="str">
            <v>-</v>
          </cell>
          <cell r="CD303" t="str">
            <v>-</v>
          </cell>
          <cell r="CE303" t="str">
            <v>-</v>
          </cell>
          <cell r="CF303" t="str">
            <v>-</v>
          </cell>
          <cell r="CG303" t="str">
            <v>-</v>
          </cell>
          <cell r="CH303" t="str">
            <v>-</v>
          </cell>
          <cell r="CI303" t="str">
            <v>-</v>
          </cell>
          <cell r="CJ303" t="str">
            <v>-</v>
          </cell>
          <cell r="CK303" t="str">
            <v>-</v>
          </cell>
          <cell r="CL303" t="str">
            <v>-</v>
          </cell>
          <cell r="CM303" t="str">
            <v>-</v>
          </cell>
          <cell r="CN303" t="str">
            <v>-</v>
          </cell>
          <cell r="CO303" t="str">
            <v>-</v>
          </cell>
          <cell r="CP303" t="str">
            <v>-</v>
          </cell>
          <cell r="CQ303" t="str">
            <v>-</v>
          </cell>
          <cell r="CR303" t="str">
            <v>-</v>
          </cell>
          <cell r="CS303" t="str">
            <v>-</v>
          </cell>
          <cell r="CT303" t="str">
            <v>-</v>
          </cell>
          <cell r="CU303" t="str">
            <v>SAN MARTÍN HUAMELÚLPAM</v>
          </cell>
          <cell r="CV303" t="str">
            <v>-</v>
          </cell>
          <cell r="CW303" t="str">
            <v>-</v>
          </cell>
          <cell r="CX303" t="str">
            <v>-</v>
          </cell>
          <cell r="CY303" t="str">
            <v>-</v>
          </cell>
          <cell r="CZ303" t="str">
            <v>-</v>
          </cell>
          <cell r="DB303" t="str">
            <v>-</v>
          </cell>
          <cell r="DC303" t="str">
            <v>-</v>
          </cell>
          <cell r="DD303" t="str">
            <v>-</v>
          </cell>
          <cell r="DE303" t="str">
            <v>-</v>
          </cell>
          <cell r="DF303" t="str">
            <v>-</v>
          </cell>
          <cell r="DG303" t="str">
            <v>-</v>
          </cell>
        </row>
        <row r="304">
          <cell r="AT304" t="str">
            <v>-</v>
          </cell>
          <cell r="AU304" t="str">
            <v>-</v>
          </cell>
          <cell r="AV304" t="str">
            <v>-</v>
          </cell>
          <cell r="AW304" t="str">
            <v>-</v>
          </cell>
          <cell r="AX304" t="str">
            <v>-</v>
          </cell>
          <cell r="AY304" t="str">
            <v>-</v>
          </cell>
          <cell r="AZ304" t="str">
            <v>-</v>
          </cell>
          <cell r="BA304" t="str">
            <v>-</v>
          </cell>
          <cell r="BB304" t="str">
            <v>-</v>
          </cell>
          <cell r="BC304" t="str">
            <v>-</v>
          </cell>
          <cell r="BD304" t="str">
            <v>-</v>
          </cell>
          <cell r="BE304" t="str">
            <v>-</v>
          </cell>
          <cell r="BF304" t="str">
            <v>-</v>
          </cell>
          <cell r="BG304" t="str">
            <v>-</v>
          </cell>
          <cell r="BH304" t="str">
            <v>-</v>
          </cell>
          <cell r="BI304" t="str">
            <v>-</v>
          </cell>
          <cell r="BJ304" t="str">
            <v>-</v>
          </cell>
          <cell r="BK304" t="str">
            <v>-</v>
          </cell>
          <cell r="BL304" t="str">
            <v>-</v>
          </cell>
          <cell r="BM304" t="str">
            <v>20240</v>
          </cell>
          <cell r="BN304" t="str">
            <v>-</v>
          </cell>
          <cell r="BO304" t="str">
            <v>-</v>
          </cell>
          <cell r="BP304" t="str">
            <v>-</v>
          </cell>
          <cell r="BQ304" t="str">
            <v>-</v>
          </cell>
          <cell r="BR304" t="str">
            <v>-</v>
          </cell>
          <cell r="BS304" t="str">
            <v>-</v>
          </cell>
          <cell r="BT304" t="str">
            <v>-</v>
          </cell>
          <cell r="BU304" t="str">
            <v>-</v>
          </cell>
          <cell r="BV304" t="str">
            <v>-</v>
          </cell>
          <cell r="BW304" t="str">
            <v>-</v>
          </cell>
          <cell r="BX304" t="str">
            <v>-</v>
          </cell>
          <cell r="BY304" t="str">
            <v>-</v>
          </cell>
          <cell r="CB304" t="str">
            <v>-</v>
          </cell>
          <cell r="CC304" t="str">
            <v>-</v>
          </cell>
          <cell r="CD304" t="str">
            <v>-</v>
          </cell>
          <cell r="CE304" t="str">
            <v>-</v>
          </cell>
          <cell r="CF304" t="str">
            <v>-</v>
          </cell>
          <cell r="CG304" t="str">
            <v>-</v>
          </cell>
          <cell r="CH304" t="str">
            <v>-</v>
          </cell>
          <cell r="CI304" t="str">
            <v>-</v>
          </cell>
          <cell r="CJ304" t="str">
            <v>-</v>
          </cell>
          <cell r="CK304" t="str">
            <v>-</v>
          </cell>
          <cell r="CL304" t="str">
            <v>-</v>
          </cell>
          <cell r="CM304" t="str">
            <v>-</v>
          </cell>
          <cell r="CN304" t="str">
            <v>-</v>
          </cell>
          <cell r="CO304" t="str">
            <v>-</v>
          </cell>
          <cell r="CP304" t="str">
            <v>-</v>
          </cell>
          <cell r="CQ304" t="str">
            <v>-</v>
          </cell>
          <cell r="CR304" t="str">
            <v>-</v>
          </cell>
          <cell r="CS304" t="str">
            <v>-</v>
          </cell>
          <cell r="CT304" t="str">
            <v>-</v>
          </cell>
          <cell r="CU304" t="str">
            <v>SAN MARTÍN ITUNYOSO</v>
          </cell>
          <cell r="CV304" t="str">
            <v>-</v>
          </cell>
          <cell r="CW304" t="str">
            <v>-</v>
          </cell>
          <cell r="CX304" t="str">
            <v>-</v>
          </cell>
          <cell r="CY304" t="str">
            <v>-</v>
          </cell>
          <cell r="CZ304" t="str">
            <v>-</v>
          </cell>
          <cell r="DB304" t="str">
            <v>-</v>
          </cell>
          <cell r="DC304" t="str">
            <v>-</v>
          </cell>
          <cell r="DD304" t="str">
            <v>-</v>
          </cell>
          <cell r="DE304" t="str">
            <v>-</v>
          </cell>
          <cell r="DF304" t="str">
            <v>-</v>
          </cell>
          <cell r="DG304" t="str">
            <v>-</v>
          </cell>
        </row>
        <row r="305">
          <cell r="AT305" t="str">
            <v>-</v>
          </cell>
          <cell r="AU305" t="str">
            <v>-</v>
          </cell>
          <cell r="AV305" t="str">
            <v>-</v>
          </cell>
          <cell r="AW305" t="str">
            <v>-</v>
          </cell>
          <cell r="AX305" t="str">
            <v>-</v>
          </cell>
          <cell r="AY305" t="str">
            <v>-</v>
          </cell>
          <cell r="AZ305" t="str">
            <v>-</v>
          </cell>
          <cell r="BA305" t="str">
            <v>-</v>
          </cell>
          <cell r="BB305" t="str">
            <v>-</v>
          </cell>
          <cell r="BC305" t="str">
            <v>-</v>
          </cell>
          <cell r="BD305" t="str">
            <v>-</v>
          </cell>
          <cell r="BE305" t="str">
            <v>-</v>
          </cell>
          <cell r="BF305" t="str">
            <v>-</v>
          </cell>
          <cell r="BG305" t="str">
            <v>-</v>
          </cell>
          <cell r="BH305" t="str">
            <v>-</v>
          </cell>
          <cell r="BI305" t="str">
            <v>-</v>
          </cell>
          <cell r="BJ305" t="str">
            <v>-</v>
          </cell>
          <cell r="BK305" t="str">
            <v>-</v>
          </cell>
          <cell r="BL305" t="str">
            <v>-</v>
          </cell>
          <cell r="BM305" t="str">
            <v>20241</v>
          </cell>
          <cell r="BN305" t="str">
            <v>-</v>
          </cell>
          <cell r="BO305" t="str">
            <v>-</v>
          </cell>
          <cell r="BP305" t="str">
            <v>-</v>
          </cell>
          <cell r="BQ305" t="str">
            <v>-</v>
          </cell>
          <cell r="BR305" t="str">
            <v>-</v>
          </cell>
          <cell r="BS305" t="str">
            <v>-</v>
          </cell>
          <cell r="BT305" t="str">
            <v>-</v>
          </cell>
          <cell r="BU305" t="str">
            <v>-</v>
          </cell>
          <cell r="BV305" t="str">
            <v>-</v>
          </cell>
          <cell r="BW305" t="str">
            <v>-</v>
          </cell>
          <cell r="BX305" t="str">
            <v>-</v>
          </cell>
          <cell r="BY305" t="str">
            <v>-</v>
          </cell>
          <cell r="CB305" t="str">
            <v>-</v>
          </cell>
          <cell r="CC305" t="str">
            <v>-</v>
          </cell>
          <cell r="CD305" t="str">
            <v>-</v>
          </cell>
          <cell r="CE305" t="str">
            <v>-</v>
          </cell>
          <cell r="CF305" t="str">
            <v>-</v>
          </cell>
          <cell r="CG305" t="str">
            <v>-</v>
          </cell>
          <cell r="CH305" t="str">
            <v>-</v>
          </cell>
          <cell r="CI305" t="str">
            <v>-</v>
          </cell>
          <cell r="CJ305" t="str">
            <v>-</v>
          </cell>
          <cell r="CK305" t="str">
            <v>-</v>
          </cell>
          <cell r="CL305" t="str">
            <v>-</v>
          </cell>
          <cell r="CM305" t="str">
            <v>-</v>
          </cell>
          <cell r="CN305" t="str">
            <v>-</v>
          </cell>
          <cell r="CO305" t="str">
            <v>-</v>
          </cell>
          <cell r="CP305" t="str">
            <v>-</v>
          </cell>
          <cell r="CQ305" t="str">
            <v>-</v>
          </cell>
          <cell r="CR305" t="str">
            <v>-</v>
          </cell>
          <cell r="CS305" t="str">
            <v>-</v>
          </cell>
          <cell r="CT305" t="str">
            <v>-</v>
          </cell>
          <cell r="CU305" t="str">
            <v>SAN MARTÍN LACHILÁ</v>
          </cell>
          <cell r="CV305" t="str">
            <v>-</v>
          </cell>
          <cell r="CW305" t="str">
            <v>-</v>
          </cell>
          <cell r="CX305" t="str">
            <v>-</v>
          </cell>
          <cell r="CY305" t="str">
            <v>-</v>
          </cell>
          <cell r="CZ305" t="str">
            <v>-</v>
          </cell>
          <cell r="DB305" t="str">
            <v>-</v>
          </cell>
          <cell r="DC305" t="str">
            <v>-</v>
          </cell>
          <cell r="DD305" t="str">
            <v>-</v>
          </cell>
          <cell r="DE305" t="str">
            <v>-</v>
          </cell>
          <cell r="DF305" t="str">
            <v>-</v>
          </cell>
          <cell r="DG305" t="str">
            <v>-</v>
          </cell>
        </row>
        <row r="306">
          <cell r="AT306" t="str">
            <v>-</v>
          </cell>
          <cell r="AU306" t="str">
            <v>-</v>
          </cell>
          <cell r="AV306" t="str">
            <v>-</v>
          </cell>
          <cell r="AW306" t="str">
            <v>-</v>
          </cell>
          <cell r="AX306" t="str">
            <v>-</v>
          </cell>
          <cell r="AY306" t="str">
            <v>-</v>
          </cell>
          <cell r="AZ306" t="str">
            <v>-</v>
          </cell>
          <cell r="BA306" t="str">
            <v>-</v>
          </cell>
          <cell r="BB306" t="str">
            <v>-</v>
          </cell>
          <cell r="BC306" t="str">
            <v>-</v>
          </cell>
          <cell r="BD306" t="str">
            <v>-</v>
          </cell>
          <cell r="BE306" t="str">
            <v>-</v>
          </cell>
          <cell r="BF306" t="str">
            <v>-</v>
          </cell>
          <cell r="BG306" t="str">
            <v>-</v>
          </cell>
          <cell r="BH306" t="str">
            <v>-</v>
          </cell>
          <cell r="BI306" t="str">
            <v>-</v>
          </cell>
          <cell r="BJ306" t="str">
            <v>-</v>
          </cell>
          <cell r="BK306" t="str">
            <v>-</v>
          </cell>
          <cell r="BL306" t="str">
            <v>-</v>
          </cell>
          <cell r="BM306" t="str">
            <v>20242</v>
          </cell>
          <cell r="BN306" t="str">
            <v>-</v>
          </cell>
          <cell r="BO306" t="str">
            <v>-</v>
          </cell>
          <cell r="BP306" t="str">
            <v>-</v>
          </cell>
          <cell r="BQ306" t="str">
            <v>-</v>
          </cell>
          <cell r="BR306" t="str">
            <v>-</v>
          </cell>
          <cell r="BS306" t="str">
            <v>-</v>
          </cell>
          <cell r="BT306" t="str">
            <v>-</v>
          </cell>
          <cell r="BU306" t="str">
            <v>-</v>
          </cell>
          <cell r="BV306" t="str">
            <v>-</v>
          </cell>
          <cell r="BW306" t="str">
            <v>-</v>
          </cell>
          <cell r="BX306" t="str">
            <v>-</v>
          </cell>
          <cell r="BY306" t="str">
            <v>-</v>
          </cell>
          <cell r="CB306" t="str">
            <v>-</v>
          </cell>
          <cell r="CC306" t="str">
            <v>-</v>
          </cell>
          <cell r="CD306" t="str">
            <v>-</v>
          </cell>
          <cell r="CE306" t="str">
            <v>-</v>
          </cell>
          <cell r="CF306" t="str">
            <v>-</v>
          </cell>
          <cell r="CG306" t="str">
            <v>-</v>
          </cell>
          <cell r="CH306" t="str">
            <v>-</v>
          </cell>
          <cell r="CI306" t="str">
            <v>-</v>
          </cell>
          <cell r="CJ306" t="str">
            <v>-</v>
          </cell>
          <cell r="CK306" t="str">
            <v>-</v>
          </cell>
          <cell r="CL306" t="str">
            <v>-</v>
          </cell>
          <cell r="CM306" t="str">
            <v>-</v>
          </cell>
          <cell r="CN306" t="str">
            <v>-</v>
          </cell>
          <cell r="CO306" t="str">
            <v>-</v>
          </cell>
          <cell r="CP306" t="str">
            <v>-</v>
          </cell>
          <cell r="CQ306" t="str">
            <v>-</v>
          </cell>
          <cell r="CR306" t="str">
            <v>-</v>
          </cell>
          <cell r="CS306" t="str">
            <v>-</v>
          </cell>
          <cell r="CT306" t="str">
            <v>-</v>
          </cell>
          <cell r="CU306" t="str">
            <v>SAN MARTÍN PERAS</v>
          </cell>
          <cell r="CV306" t="str">
            <v>-</v>
          </cell>
          <cell r="CW306" t="str">
            <v>-</v>
          </cell>
          <cell r="CX306" t="str">
            <v>-</v>
          </cell>
          <cell r="CY306" t="str">
            <v>-</v>
          </cell>
          <cell r="CZ306" t="str">
            <v>-</v>
          </cell>
          <cell r="DB306" t="str">
            <v>-</v>
          </cell>
          <cell r="DC306" t="str">
            <v>-</v>
          </cell>
          <cell r="DD306" t="str">
            <v>-</v>
          </cell>
          <cell r="DE306" t="str">
            <v>-</v>
          </cell>
          <cell r="DF306" t="str">
            <v>-</v>
          </cell>
          <cell r="DG306" t="str">
            <v>-</v>
          </cell>
        </row>
        <row r="307">
          <cell r="AT307" t="str">
            <v>-</v>
          </cell>
          <cell r="AU307" t="str">
            <v>-</v>
          </cell>
          <cell r="AV307" t="str">
            <v>-</v>
          </cell>
          <cell r="AW307" t="str">
            <v>-</v>
          </cell>
          <cell r="AX307" t="str">
            <v>-</v>
          </cell>
          <cell r="AY307" t="str">
            <v>-</v>
          </cell>
          <cell r="AZ307" t="str">
            <v>-</v>
          </cell>
          <cell r="BA307" t="str">
            <v>-</v>
          </cell>
          <cell r="BB307" t="str">
            <v>-</v>
          </cell>
          <cell r="BC307" t="str">
            <v>-</v>
          </cell>
          <cell r="BD307" t="str">
            <v>-</v>
          </cell>
          <cell r="BE307" t="str">
            <v>-</v>
          </cell>
          <cell r="BF307" t="str">
            <v>-</v>
          </cell>
          <cell r="BG307" t="str">
            <v>-</v>
          </cell>
          <cell r="BH307" t="str">
            <v>-</v>
          </cell>
          <cell r="BI307" t="str">
            <v>-</v>
          </cell>
          <cell r="BJ307" t="str">
            <v>-</v>
          </cell>
          <cell r="BK307" t="str">
            <v>-</v>
          </cell>
          <cell r="BL307" t="str">
            <v>-</v>
          </cell>
          <cell r="BM307" t="str">
            <v>20243</v>
          </cell>
          <cell r="BN307" t="str">
            <v>-</v>
          </cell>
          <cell r="BO307" t="str">
            <v>-</v>
          </cell>
          <cell r="BP307" t="str">
            <v>-</v>
          </cell>
          <cell r="BQ307" t="str">
            <v>-</v>
          </cell>
          <cell r="BR307" t="str">
            <v>-</v>
          </cell>
          <cell r="BS307" t="str">
            <v>-</v>
          </cell>
          <cell r="BT307" t="str">
            <v>-</v>
          </cell>
          <cell r="BU307" t="str">
            <v>-</v>
          </cell>
          <cell r="BV307" t="str">
            <v>-</v>
          </cell>
          <cell r="BW307" t="str">
            <v>-</v>
          </cell>
          <cell r="BX307" t="str">
            <v>-</v>
          </cell>
          <cell r="BY307" t="str">
            <v>-</v>
          </cell>
          <cell r="CB307" t="str">
            <v>-</v>
          </cell>
          <cell r="CC307" t="str">
            <v>-</v>
          </cell>
          <cell r="CD307" t="str">
            <v>-</v>
          </cell>
          <cell r="CE307" t="str">
            <v>-</v>
          </cell>
          <cell r="CF307" t="str">
            <v>-</v>
          </cell>
          <cell r="CG307" t="str">
            <v>-</v>
          </cell>
          <cell r="CH307" t="str">
            <v>-</v>
          </cell>
          <cell r="CI307" t="str">
            <v>-</v>
          </cell>
          <cell r="CJ307" t="str">
            <v>-</v>
          </cell>
          <cell r="CK307" t="str">
            <v>-</v>
          </cell>
          <cell r="CL307" t="str">
            <v>-</v>
          </cell>
          <cell r="CM307" t="str">
            <v>-</v>
          </cell>
          <cell r="CN307" t="str">
            <v>-</v>
          </cell>
          <cell r="CO307" t="str">
            <v>-</v>
          </cell>
          <cell r="CP307" t="str">
            <v>-</v>
          </cell>
          <cell r="CQ307" t="str">
            <v>-</v>
          </cell>
          <cell r="CR307" t="str">
            <v>-</v>
          </cell>
          <cell r="CS307" t="str">
            <v>-</v>
          </cell>
          <cell r="CT307" t="str">
            <v>-</v>
          </cell>
          <cell r="CU307" t="str">
            <v>SAN MARTÍN TILCAJETE</v>
          </cell>
          <cell r="CV307" t="str">
            <v>-</v>
          </cell>
          <cell r="CW307" t="str">
            <v>-</v>
          </cell>
          <cell r="CX307" t="str">
            <v>-</v>
          </cell>
          <cell r="CY307" t="str">
            <v>-</v>
          </cell>
          <cell r="CZ307" t="str">
            <v>-</v>
          </cell>
          <cell r="DB307" t="str">
            <v>-</v>
          </cell>
          <cell r="DC307" t="str">
            <v>-</v>
          </cell>
          <cell r="DD307" t="str">
            <v>-</v>
          </cell>
          <cell r="DE307" t="str">
            <v>-</v>
          </cell>
          <cell r="DF307" t="str">
            <v>-</v>
          </cell>
          <cell r="DG307" t="str">
            <v>-</v>
          </cell>
        </row>
        <row r="308">
          <cell r="AT308" t="str">
            <v>-</v>
          </cell>
          <cell r="AU308" t="str">
            <v>-</v>
          </cell>
          <cell r="AV308" t="str">
            <v>-</v>
          </cell>
          <cell r="AW308" t="str">
            <v>-</v>
          </cell>
          <cell r="AX308" t="str">
            <v>-</v>
          </cell>
          <cell r="AY308" t="str">
            <v>-</v>
          </cell>
          <cell r="AZ308" t="str">
            <v>-</v>
          </cell>
          <cell r="BA308" t="str">
            <v>-</v>
          </cell>
          <cell r="BB308" t="str">
            <v>-</v>
          </cell>
          <cell r="BC308" t="str">
            <v>-</v>
          </cell>
          <cell r="BD308" t="str">
            <v>-</v>
          </cell>
          <cell r="BE308" t="str">
            <v>-</v>
          </cell>
          <cell r="BF308" t="str">
            <v>-</v>
          </cell>
          <cell r="BG308" t="str">
            <v>-</v>
          </cell>
          <cell r="BH308" t="str">
            <v>-</v>
          </cell>
          <cell r="BI308" t="str">
            <v>-</v>
          </cell>
          <cell r="BJ308" t="str">
            <v>-</v>
          </cell>
          <cell r="BK308" t="str">
            <v>-</v>
          </cell>
          <cell r="BL308" t="str">
            <v>-</v>
          </cell>
          <cell r="BM308" t="str">
            <v>20244</v>
          </cell>
          <cell r="BN308" t="str">
            <v>-</v>
          </cell>
          <cell r="BO308" t="str">
            <v>-</v>
          </cell>
          <cell r="BP308" t="str">
            <v>-</v>
          </cell>
          <cell r="BQ308" t="str">
            <v>-</v>
          </cell>
          <cell r="BR308" t="str">
            <v>-</v>
          </cell>
          <cell r="BS308" t="str">
            <v>-</v>
          </cell>
          <cell r="BT308" t="str">
            <v>-</v>
          </cell>
          <cell r="BU308" t="str">
            <v>-</v>
          </cell>
          <cell r="BV308" t="str">
            <v>-</v>
          </cell>
          <cell r="BW308" t="str">
            <v>-</v>
          </cell>
          <cell r="BX308" t="str">
            <v>-</v>
          </cell>
          <cell r="BY308" t="str">
            <v>-</v>
          </cell>
          <cell r="CB308" t="str">
            <v>-</v>
          </cell>
          <cell r="CC308" t="str">
            <v>-</v>
          </cell>
          <cell r="CD308" t="str">
            <v>-</v>
          </cell>
          <cell r="CE308" t="str">
            <v>-</v>
          </cell>
          <cell r="CF308" t="str">
            <v>-</v>
          </cell>
          <cell r="CG308" t="str">
            <v>-</v>
          </cell>
          <cell r="CH308" t="str">
            <v>-</v>
          </cell>
          <cell r="CI308" t="str">
            <v>-</v>
          </cell>
          <cell r="CJ308" t="str">
            <v>-</v>
          </cell>
          <cell r="CK308" t="str">
            <v>-</v>
          </cell>
          <cell r="CL308" t="str">
            <v>-</v>
          </cell>
          <cell r="CM308" t="str">
            <v>-</v>
          </cell>
          <cell r="CN308" t="str">
            <v>-</v>
          </cell>
          <cell r="CO308" t="str">
            <v>-</v>
          </cell>
          <cell r="CP308" t="str">
            <v>-</v>
          </cell>
          <cell r="CQ308" t="str">
            <v>-</v>
          </cell>
          <cell r="CR308" t="str">
            <v>-</v>
          </cell>
          <cell r="CS308" t="str">
            <v>-</v>
          </cell>
          <cell r="CT308" t="str">
            <v>-</v>
          </cell>
          <cell r="CU308" t="str">
            <v>SAN MARTÍN TOXPALAN</v>
          </cell>
          <cell r="CV308" t="str">
            <v>-</v>
          </cell>
          <cell r="CW308" t="str">
            <v>-</v>
          </cell>
          <cell r="CX308" t="str">
            <v>-</v>
          </cell>
          <cell r="CY308" t="str">
            <v>-</v>
          </cell>
          <cell r="CZ308" t="str">
            <v>-</v>
          </cell>
          <cell r="DB308" t="str">
            <v>-</v>
          </cell>
          <cell r="DC308" t="str">
            <v>-</v>
          </cell>
          <cell r="DD308" t="str">
            <v>-</v>
          </cell>
          <cell r="DE308" t="str">
            <v>-</v>
          </cell>
          <cell r="DF308" t="str">
            <v>-</v>
          </cell>
          <cell r="DG308" t="str">
            <v>-</v>
          </cell>
        </row>
        <row r="309">
          <cell r="AT309" t="str">
            <v>-</v>
          </cell>
          <cell r="AU309" t="str">
            <v>-</v>
          </cell>
          <cell r="AV309" t="str">
            <v>-</v>
          </cell>
          <cell r="AW309" t="str">
            <v>-</v>
          </cell>
          <cell r="AX309" t="str">
            <v>-</v>
          </cell>
          <cell r="AY309" t="str">
            <v>-</v>
          </cell>
          <cell r="AZ309" t="str">
            <v>-</v>
          </cell>
          <cell r="BA309" t="str">
            <v>-</v>
          </cell>
          <cell r="BB309" t="str">
            <v>-</v>
          </cell>
          <cell r="BC309" t="str">
            <v>-</v>
          </cell>
          <cell r="BD309" t="str">
            <v>-</v>
          </cell>
          <cell r="BE309" t="str">
            <v>-</v>
          </cell>
          <cell r="BF309" t="str">
            <v>-</v>
          </cell>
          <cell r="BG309" t="str">
            <v>-</v>
          </cell>
          <cell r="BH309" t="str">
            <v>-</v>
          </cell>
          <cell r="BI309" t="str">
            <v>-</v>
          </cell>
          <cell r="BJ309" t="str">
            <v>-</v>
          </cell>
          <cell r="BK309" t="str">
            <v>-</v>
          </cell>
          <cell r="BL309" t="str">
            <v>-</v>
          </cell>
          <cell r="BM309" t="str">
            <v>20245</v>
          </cell>
          <cell r="BN309" t="str">
            <v>-</v>
          </cell>
          <cell r="BO309" t="str">
            <v>-</v>
          </cell>
          <cell r="BP309" t="str">
            <v>-</v>
          </cell>
          <cell r="BQ309" t="str">
            <v>-</v>
          </cell>
          <cell r="BR309" t="str">
            <v>-</v>
          </cell>
          <cell r="BS309" t="str">
            <v>-</v>
          </cell>
          <cell r="BT309" t="str">
            <v>-</v>
          </cell>
          <cell r="BU309" t="str">
            <v>-</v>
          </cell>
          <cell r="BV309" t="str">
            <v>-</v>
          </cell>
          <cell r="BW309" t="str">
            <v>-</v>
          </cell>
          <cell r="BX309" t="str">
            <v>-</v>
          </cell>
          <cell r="BY309" t="str">
            <v>-</v>
          </cell>
          <cell r="CB309" t="str">
            <v>-</v>
          </cell>
          <cell r="CC309" t="str">
            <v>-</v>
          </cell>
          <cell r="CD309" t="str">
            <v>-</v>
          </cell>
          <cell r="CE309" t="str">
            <v>-</v>
          </cell>
          <cell r="CF309" t="str">
            <v>-</v>
          </cell>
          <cell r="CG309" t="str">
            <v>-</v>
          </cell>
          <cell r="CH309" t="str">
            <v>-</v>
          </cell>
          <cell r="CI309" t="str">
            <v>-</v>
          </cell>
          <cell r="CJ309" t="str">
            <v>-</v>
          </cell>
          <cell r="CK309" t="str">
            <v>-</v>
          </cell>
          <cell r="CL309" t="str">
            <v>-</v>
          </cell>
          <cell r="CM309" t="str">
            <v>-</v>
          </cell>
          <cell r="CN309" t="str">
            <v>-</v>
          </cell>
          <cell r="CO309" t="str">
            <v>-</v>
          </cell>
          <cell r="CP309" t="str">
            <v>-</v>
          </cell>
          <cell r="CQ309" t="str">
            <v>-</v>
          </cell>
          <cell r="CR309" t="str">
            <v>-</v>
          </cell>
          <cell r="CS309" t="str">
            <v>-</v>
          </cell>
          <cell r="CT309" t="str">
            <v>-</v>
          </cell>
          <cell r="CU309" t="str">
            <v>SAN MARTÍN ZACATEPEC</v>
          </cell>
          <cell r="CV309" t="str">
            <v>-</v>
          </cell>
          <cell r="CW309" t="str">
            <v>-</v>
          </cell>
          <cell r="CX309" t="str">
            <v>-</v>
          </cell>
          <cell r="CY309" t="str">
            <v>-</v>
          </cell>
          <cell r="CZ309" t="str">
            <v>-</v>
          </cell>
          <cell r="DB309" t="str">
            <v>-</v>
          </cell>
          <cell r="DC309" t="str">
            <v>-</v>
          </cell>
          <cell r="DD309" t="str">
            <v>-</v>
          </cell>
          <cell r="DE309" t="str">
            <v>-</v>
          </cell>
          <cell r="DF309" t="str">
            <v>-</v>
          </cell>
          <cell r="DG309" t="str">
            <v>-</v>
          </cell>
        </row>
        <row r="310">
          <cell r="AT310" t="str">
            <v>-</v>
          </cell>
          <cell r="AU310" t="str">
            <v>-</v>
          </cell>
          <cell r="AV310" t="str">
            <v>-</v>
          </cell>
          <cell r="AW310" t="str">
            <v>-</v>
          </cell>
          <cell r="AX310" t="str">
            <v>-</v>
          </cell>
          <cell r="AY310" t="str">
            <v>-</v>
          </cell>
          <cell r="AZ310" t="str">
            <v>-</v>
          </cell>
          <cell r="BA310" t="str">
            <v>-</v>
          </cell>
          <cell r="BB310" t="str">
            <v>-</v>
          </cell>
          <cell r="BC310" t="str">
            <v>-</v>
          </cell>
          <cell r="BD310" t="str">
            <v>-</v>
          </cell>
          <cell r="BE310" t="str">
            <v>-</v>
          </cell>
          <cell r="BF310" t="str">
            <v>-</v>
          </cell>
          <cell r="BG310" t="str">
            <v>-</v>
          </cell>
          <cell r="BH310" t="str">
            <v>-</v>
          </cell>
          <cell r="BI310" t="str">
            <v>-</v>
          </cell>
          <cell r="BJ310" t="str">
            <v>-</v>
          </cell>
          <cell r="BK310" t="str">
            <v>-</v>
          </cell>
          <cell r="BL310" t="str">
            <v>-</v>
          </cell>
          <cell r="BM310" t="str">
            <v>20246</v>
          </cell>
          <cell r="BN310" t="str">
            <v>-</v>
          </cell>
          <cell r="BO310" t="str">
            <v>-</v>
          </cell>
          <cell r="BP310" t="str">
            <v>-</v>
          </cell>
          <cell r="BQ310" t="str">
            <v>-</v>
          </cell>
          <cell r="BR310" t="str">
            <v>-</v>
          </cell>
          <cell r="BS310" t="str">
            <v>-</v>
          </cell>
          <cell r="BT310" t="str">
            <v>-</v>
          </cell>
          <cell r="BU310" t="str">
            <v>-</v>
          </cell>
          <cell r="BV310" t="str">
            <v>-</v>
          </cell>
          <cell r="BW310" t="str">
            <v>-</v>
          </cell>
          <cell r="BX310" t="str">
            <v>-</v>
          </cell>
          <cell r="BY310" t="str">
            <v>-</v>
          </cell>
          <cell r="CB310" t="str">
            <v>-</v>
          </cell>
          <cell r="CC310" t="str">
            <v>-</v>
          </cell>
          <cell r="CD310" t="str">
            <v>-</v>
          </cell>
          <cell r="CE310" t="str">
            <v>-</v>
          </cell>
          <cell r="CF310" t="str">
            <v>-</v>
          </cell>
          <cell r="CG310" t="str">
            <v>-</v>
          </cell>
          <cell r="CH310" t="str">
            <v>-</v>
          </cell>
          <cell r="CI310" t="str">
            <v>-</v>
          </cell>
          <cell r="CJ310" t="str">
            <v>-</v>
          </cell>
          <cell r="CK310" t="str">
            <v>-</v>
          </cell>
          <cell r="CL310" t="str">
            <v>-</v>
          </cell>
          <cell r="CM310" t="str">
            <v>-</v>
          </cell>
          <cell r="CN310" t="str">
            <v>-</v>
          </cell>
          <cell r="CO310" t="str">
            <v>-</v>
          </cell>
          <cell r="CP310" t="str">
            <v>-</v>
          </cell>
          <cell r="CQ310" t="str">
            <v>-</v>
          </cell>
          <cell r="CR310" t="str">
            <v>-</v>
          </cell>
          <cell r="CS310" t="str">
            <v>-</v>
          </cell>
          <cell r="CT310" t="str">
            <v>-</v>
          </cell>
          <cell r="CU310" t="str">
            <v>SAN MATEO CAJONOS</v>
          </cell>
          <cell r="CV310" t="str">
            <v>-</v>
          </cell>
          <cell r="CW310" t="str">
            <v>-</v>
          </cell>
          <cell r="CX310" t="str">
            <v>-</v>
          </cell>
          <cell r="CY310" t="str">
            <v>-</v>
          </cell>
          <cell r="CZ310" t="str">
            <v>-</v>
          </cell>
          <cell r="DB310" t="str">
            <v>-</v>
          </cell>
          <cell r="DC310" t="str">
            <v>-</v>
          </cell>
          <cell r="DD310" t="str">
            <v>-</v>
          </cell>
          <cell r="DE310" t="str">
            <v>-</v>
          </cell>
          <cell r="DF310" t="str">
            <v>-</v>
          </cell>
          <cell r="DG310" t="str">
            <v>-</v>
          </cell>
        </row>
        <row r="311">
          <cell r="AT311" t="str">
            <v>-</v>
          </cell>
          <cell r="AU311" t="str">
            <v>-</v>
          </cell>
          <cell r="AV311" t="str">
            <v>-</v>
          </cell>
          <cell r="AW311" t="str">
            <v>-</v>
          </cell>
          <cell r="AX311" t="str">
            <v>-</v>
          </cell>
          <cell r="AY311" t="str">
            <v>-</v>
          </cell>
          <cell r="AZ311" t="str">
            <v>-</v>
          </cell>
          <cell r="BA311" t="str">
            <v>-</v>
          </cell>
          <cell r="BB311" t="str">
            <v>-</v>
          </cell>
          <cell r="BC311" t="str">
            <v>-</v>
          </cell>
          <cell r="BD311" t="str">
            <v>-</v>
          </cell>
          <cell r="BE311" t="str">
            <v>-</v>
          </cell>
          <cell r="BF311" t="str">
            <v>-</v>
          </cell>
          <cell r="BG311" t="str">
            <v>-</v>
          </cell>
          <cell r="BH311" t="str">
            <v>-</v>
          </cell>
          <cell r="BI311" t="str">
            <v>-</v>
          </cell>
          <cell r="BJ311" t="str">
            <v>-</v>
          </cell>
          <cell r="BK311" t="str">
            <v>-</v>
          </cell>
          <cell r="BL311" t="str">
            <v>-</v>
          </cell>
          <cell r="BM311" t="str">
            <v>20247</v>
          </cell>
          <cell r="BN311" t="str">
            <v>-</v>
          </cell>
          <cell r="BO311" t="str">
            <v>-</v>
          </cell>
          <cell r="BP311" t="str">
            <v>-</v>
          </cell>
          <cell r="BQ311" t="str">
            <v>-</v>
          </cell>
          <cell r="BR311" t="str">
            <v>-</v>
          </cell>
          <cell r="BS311" t="str">
            <v>-</v>
          </cell>
          <cell r="BT311" t="str">
            <v>-</v>
          </cell>
          <cell r="BU311" t="str">
            <v>-</v>
          </cell>
          <cell r="BV311" t="str">
            <v>-</v>
          </cell>
          <cell r="BW311" t="str">
            <v>-</v>
          </cell>
          <cell r="BX311" t="str">
            <v>-</v>
          </cell>
          <cell r="BY311" t="str">
            <v>-</v>
          </cell>
          <cell r="CB311" t="str">
            <v>-</v>
          </cell>
          <cell r="CC311" t="str">
            <v>-</v>
          </cell>
          <cell r="CD311" t="str">
            <v>-</v>
          </cell>
          <cell r="CE311" t="str">
            <v>-</v>
          </cell>
          <cell r="CF311" t="str">
            <v>-</v>
          </cell>
          <cell r="CG311" t="str">
            <v>-</v>
          </cell>
          <cell r="CH311" t="str">
            <v>-</v>
          </cell>
          <cell r="CI311" t="str">
            <v>-</v>
          </cell>
          <cell r="CJ311" t="str">
            <v>-</v>
          </cell>
          <cell r="CK311" t="str">
            <v>-</v>
          </cell>
          <cell r="CL311" t="str">
            <v>-</v>
          </cell>
          <cell r="CM311" t="str">
            <v>-</v>
          </cell>
          <cell r="CN311" t="str">
            <v>-</v>
          </cell>
          <cell r="CO311" t="str">
            <v>-</v>
          </cell>
          <cell r="CP311" t="str">
            <v>-</v>
          </cell>
          <cell r="CQ311" t="str">
            <v>-</v>
          </cell>
          <cell r="CR311" t="str">
            <v>-</v>
          </cell>
          <cell r="CS311" t="str">
            <v>-</v>
          </cell>
          <cell r="CT311" t="str">
            <v>-</v>
          </cell>
          <cell r="CU311" t="str">
            <v>CAPULÁLPAM DE MÉNDEZ</v>
          </cell>
          <cell r="CV311" t="str">
            <v>-</v>
          </cell>
          <cell r="CW311" t="str">
            <v>-</v>
          </cell>
          <cell r="CX311" t="str">
            <v>-</v>
          </cell>
          <cell r="CY311" t="str">
            <v>-</v>
          </cell>
          <cell r="CZ311" t="str">
            <v>-</v>
          </cell>
          <cell r="DB311" t="str">
            <v>-</v>
          </cell>
          <cell r="DC311" t="str">
            <v>-</v>
          </cell>
          <cell r="DD311" t="str">
            <v>-</v>
          </cell>
          <cell r="DE311" t="str">
            <v>-</v>
          </cell>
          <cell r="DF311" t="str">
            <v>-</v>
          </cell>
          <cell r="DG311" t="str">
            <v>-</v>
          </cell>
        </row>
        <row r="312">
          <cell r="AT312" t="str">
            <v>-</v>
          </cell>
          <cell r="AU312" t="str">
            <v>-</v>
          </cell>
          <cell r="AV312" t="str">
            <v>-</v>
          </cell>
          <cell r="AW312" t="str">
            <v>-</v>
          </cell>
          <cell r="AX312" t="str">
            <v>-</v>
          </cell>
          <cell r="AY312" t="str">
            <v>-</v>
          </cell>
          <cell r="AZ312" t="str">
            <v>-</v>
          </cell>
          <cell r="BA312" t="str">
            <v>-</v>
          </cell>
          <cell r="BB312" t="str">
            <v>-</v>
          </cell>
          <cell r="BC312" t="str">
            <v>-</v>
          </cell>
          <cell r="BD312" t="str">
            <v>-</v>
          </cell>
          <cell r="BE312" t="str">
            <v>-</v>
          </cell>
          <cell r="BF312" t="str">
            <v>-</v>
          </cell>
          <cell r="BG312" t="str">
            <v>-</v>
          </cell>
          <cell r="BH312" t="str">
            <v>-</v>
          </cell>
          <cell r="BI312" t="str">
            <v>-</v>
          </cell>
          <cell r="BJ312" t="str">
            <v>-</v>
          </cell>
          <cell r="BK312" t="str">
            <v>-</v>
          </cell>
          <cell r="BL312" t="str">
            <v>-</v>
          </cell>
          <cell r="BM312" t="str">
            <v>20248</v>
          </cell>
          <cell r="BN312" t="str">
            <v>-</v>
          </cell>
          <cell r="BO312" t="str">
            <v>-</v>
          </cell>
          <cell r="BP312" t="str">
            <v>-</v>
          </cell>
          <cell r="BQ312" t="str">
            <v>-</v>
          </cell>
          <cell r="BR312" t="str">
            <v>-</v>
          </cell>
          <cell r="BS312" t="str">
            <v>-</v>
          </cell>
          <cell r="BT312" t="str">
            <v>-</v>
          </cell>
          <cell r="BU312" t="str">
            <v>-</v>
          </cell>
          <cell r="BV312" t="str">
            <v>-</v>
          </cell>
          <cell r="BW312" t="str">
            <v>-</v>
          </cell>
          <cell r="BX312" t="str">
            <v>-</v>
          </cell>
          <cell r="BY312" t="str">
            <v>-</v>
          </cell>
          <cell r="CB312" t="str">
            <v>-</v>
          </cell>
          <cell r="CC312" t="str">
            <v>-</v>
          </cell>
          <cell r="CD312" t="str">
            <v>-</v>
          </cell>
          <cell r="CE312" t="str">
            <v>-</v>
          </cell>
          <cell r="CF312" t="str">
            <v>-</v>
          </cell>
          <cell r="CG312" t="str">
            <v>-</v>
          </cell>
          <cell r="CH312" t="str">
            <v>-</v>
          </cell>
          <cell r="CI312" t="str">
            <v>-</v>
          </cell>
          <cell r="CJ312" t="str">
            <v>-</v>
          </cell>
          <cell r="CK312" t="str">
            <v>-</v>
          </cell>
          <cell r="CL312" t="str">
            <v>-</v>
          </cell>
          <cell r="CM312" t="str">
            <v>-</v>
          </cell>
          <cell r="CN312" t="str">
            <v>-</v>
          </cell>
          <cell r="CO312" t="str">
            <v>-</v>
          </cell>
          <cell r="CP312" t="str">
            <v>-</v>
          </cell>
          <cell r="CQ312" t="str">
            <v>-</v>
          </cell>
          <cell r="CR312" t="str">
            <v>-</v>
          </cell>
          <cell r="CS312" t="str">
            <v>-</v>
          </cell>
          <cell r="CT312" t="str">
            <v>-</v>
          </cell>
          <cell r="CU312" t="str">
            <v>SAN MATEO DEL MAR</v>
          </cell>
          <cell r="CV312" t="str">
            <v>-</v>
          </cell>
          <cell r="CW312" t="str">
            <v>-</v>
          </cell>
          <cell r="CX312" t="str">
            <v>-</v>
          </cell>
          <cell r="CY312" t="str">
            <v>-</v>
          </cell>
          <cell r="CZ312" t="str">
            <v>-</v>
          </cell>
          <cell r="DB312" t="str">
            <v>-</v>
          </cell>
          <cell r="DC312" t="str">
            <v>-</v>
          </cell>
          <cell r="DD312" t="str">
            <v>-</v>
          </cell>
          <cell r="DE312" t="str">
            <v>-</v>
          </cell>
          <cell r="DF312" t="str">
            <v>-</v>
          </cell>
          <cell r="DG312" t="str">
            <v>-</v>
          </cell>
        </row>
        <row r="313">
          <cell r="AT313" t="str">
            <v>-</v>
          </cell>
          <cell r="AU313" t="str">
            <v>-</v>
          </cell>
          <cell r="AV313" t="str">
            <v>-</v>
          </cell>
          <cell r="AW313" t="str">
            <v>-</v>
          </cell>
          <cell r="AX313" t="str">
            <v>-</v>
          </cell>
          <cell r="AY313" t="str">
            <v>-</v>
          </cell>
          <cell r="AZ313" t="str">
            <v>-</v>
          </cell>
          <cell r="BA313" t="str">
            <v>-</v>
          </cell>
          <cell r="BB313" t="str">
            <v>-</v>
          </cell>
          <cell r="BC313" t="str">
            <v>-</v>
          </cell>
          <cell r="BD313" t="str">
            <v>-</v>
          </cell>
          <cell r="BE313" t="str">
            <v>-</v>
          </cell>
          <cell r="BF313" t="str">
            <v>-</v>
          </cell>
          <cell r="BG313" t="str">
            <v>-</v>
          </cell>
          <cell r="BH313" t="str">
            <v>-</v>
          </cell>
          <cell r="BI313" t="str">
            <v>-</v>
          </cell>
          <cell r="BJ313" t="str">
            <v>-</v>
          </cell>
          <cell r="BK313" t="str">
            <v>-</v>
          </cell>
          <cell r="BL313" t="str">
            <v>-</v>
          </cell>
          <cell r="BM313" t="str">
            <v>20249</v>
          </cell>
          <cell r="BN313" t="str">
            <v>-</v>
          </cell>
          <cell r="BO313" t="str">
            <v>-</v>
          </cell>
          <cell r="BP313" t="str">
            <v>-</v>
          </cell>
          <cell r="BQ313" t="str">
            <v>-</v>
          </cell>
          <cell r="BR313" t="str">
            <v>-</v>
          </cell>
          <cell r="BS313" t="str">
            <v>-</v>
          </cell>
          <cell r="BT313" t="str">
            <v>-</v>
          </cell>
          <cell r="BU313" t="str">
            <v>-</v>
          </cell>
          <cell r="BV313" t="str">
            <v>-</v>
          </cell>
          <cell r="BW313" t="str">
            <v>-</v>
          </cell>
          <cell r="BX313" t="str">
            <v>-</v>
          </cell>
          <cell r="BY313" t="str">
            <v>-</v>
          </cell>
          <cell r="CB313" t="str">
            <v>-</v>
          </cell>
          <cell r="CC313" t="str">
            <v>-</v>
          </cell>
          <cell r="CD313" t="str">
            <v>-</v>
          </cell>
          <cell r="CE313" t="str">
            <v>-</v>
          </cell>
          <cell r="CF313" t="str">
            <v>-</v>
          </cell>
          <cell r="CG313" t="str">
            <v>-</v>
          </cell>
          <cell r="CH313" t="str">
            <v>-</v>
          </cell>
          <cell r="CI313" t="str">
            <v>-</v>
          </cell>
          <cell r="CJ313" t="str">
            <v>-</v>
          </cell>
          <cell r="CK313" t="str">
            <v>-</v>
          </cell>
          <cell r="CL313" t="str">
            <v>-</v>
          </cell>
          <cell r="CM313" t="str">
            <v>-</v>
          </cell>
          <cell r="CN313" t="str">
            <v>-</v>
          </cell>
          <cell r="CO313" t="str">
            <v>-</v>
          </cell>
          <cell r="CP313" t="str">
            <v>-</v>
          </cell>
          <cell r="CQ313" t="str">
            <v>-</v>
          </cell>
          <cell r="CR313" t="str">
            <v>-</v>
          </cell>
          <cell r="CS313" t="str">
            <v>-</v>
          </cell>
          <cell r="CT313" t="str">
            <v>-</v>
          </cell>
          <cell r="CU313" t="str">
            <v>SAN MATEO YOLOXOCHITLÁN</v>
          </cell>
          <cell r="CV313" t="str">
            <v>-</v>
          </cell>
          <cell r="CW313" t="str">
            <v>-</v>
          </cell>
          <cell r="CX313" t="str">
            <v>-</v>
          </cell>
          <cell r="CY313" t="str">
            <v>-</v>
          </cell>
          <cell r="CZ313" t="str">
            <v>-</v>
          </cell>
          <cell r="DB313" t="str">
            <v>-</v>
          </cell>
          <cell r="DC313" t="str">
            <v>-</v>
          </cell>
          <cell r="DD313" t="str">
            <v>-</v>
          </cell>
          <cell r="DE313" t="str">
            <v>-</v>
          </cell>
          <cell r="DF313" t="str">
            <v>-</v>
          </cell>
          <cell r="DG313" t="str">
            <v>-</v>
          </cell>
        </row>
        <row r="314">
          <cell r="AT314" t="str">
            <v>-</v>
          </cell>
          <cell r="AU314" t="str">
            <v>-</v>
          </cell>
          <cell r="AV314" t="str">
            <v>-</v>
          </cell>
          <cell r="AW314" t="str">
            <v>-</v>
          </cell>
          <cell r="AX314" t="str">
            <v>-</v>
          </cell>
          <cell r="AY314" t="str">
            <v>-</v>
          </cell>
          <cell r="AZ314" t="str">
            <v>-</v>
          </cell>
          <cell r="BA314" t="str">
            <v>-</v>
          </cell>
          <cell r="BB314" t="str">
            <v>-</v>
          </cell>
          <cell r="BC314" t="str">
            <v>-</v>
          </cell>
          <cell r="BD314" t="str">
            <v>-</v>
          </cell>
          <cell r="BE314" t="str">
            <v>-</v>
          </cell>
          <cell r="BF314" t="str">
            <v>-</v>
          </cell>
          <cell r="BG314" t="str">
            <v>-</v>
          </cell>
          <cell r="BH314" t="str">
            <v>-</v>
          </cell>
          <cell r="BI314" t="str">
            <v>-</v>
          </cell>
          <cell r="BJ314" t="str">
            <v>-</v>
          </cell>
          <cell r="BK314" t="str">
            <v>-</v>
          </cell>
          <cell r="BL314" t="str">
            <v>-</v>
          </cell>
          <cell r="BM314" t="str">
            <v>20250</v>
          </cell>
          <cell r="BN314" t="str">
            <v>-</v>
          </cell>
          <cell r="BO314" t="str">
            <v>-</v>
          </cell>
          <cell r="BP314" t="str">
            <v>-</v>
          </cell>
          <cell r="BQ314" t="str">
            <v>-</v>
          </cell>
          <cell r="BR314" t="str">
            <v>-</v>
          </cell>
          <cell r="BS314" t="str">
            <v>-</v>
          </cell>
          <cell r="BT314" t="str">
            <v>-</v>
          </cell>
          <cell r="BU314" t="str">
            <v>-</v>
          </cell>
          <cell r="BV314" t="str">
            <v>-</v>
          </cell>
          <cell r="BW314" t="str">
            <v>-</v>
          </cell>
          <cell r="BX314" t="str">
            <v>-</v>
          </cell>
          <cell r="BY314" t="str">
            <v>-</v>
          </cell>
          <cell r="CB314" t="str">
            <v>-</v>
          </cell>
          <cell r="CC314" t="str">
            <v>-</v>
          </cell>
          <cell r="CD314" t="str">
            <v>-</v>
          </cell>
          <cell r="CE314" t="str">
            <v>-</v>
          </cell>
          <cell r="CF314" t="str">
            <v>-</v>
          </cell>
          <cell r="CG314" t="str">
            <v>-</v>
          </cell>
          <cell r="CH314" t="str">
            <v>-</v>
          </cell>
          <cell r="CI314" t="str">
            <v>-</v>
          </cell>
          <cell r="CJ314" t="str">
            <v>-</v>
          </cell>
          <cell r="CK314" t="str">
            <v>-</v>
          </cell>
          <cell r="CL314" t="str">
            <v>-</v>
          </cell>
          <cell r="CM314" t="str">
            <v>-</v>
          </cell>
          <cell r="CN314" t="str">
            <v>-</v>
          </cell>
          <cell r="CO314" t="str">
            <v>-</v>
          </cell>
          <cell r="CP314" t="str">
            <v>-</v>
          </cell>
          <cell r="CQ314" t="str">
            <v>-</v>
          </cell>
          <cell r="CR314" t="str">
            <v>-</v>
          </cell>
          <cell r="CS314" t="str">
            <v>-</v>
          </cell>
          <cell r="CT314" t="str">
            <v>-</v>
          </cell>
          <cell r="CU314" t="str">
            <v>SAN MATEO ETLATONGO</v>
          </cell>
          <cell r="CV314" t="str">
            <v>-</v>
          </cell>
          <cell r="CW314" t="str">
            <v>-</v>
          </cell>
          <cell r="CX314" t="str">
            <v>-</v>
          </cell>
          <cell r="CY314" t="str">
            <v>-</v>
          </cell>
          <cell r="CZ314" t="str">
            <v>-</v>
          </cell>
          <cell r="DB314" t="str">
            <v>-</v>
          </cell>
          <cell r="DC314" t="str">
            <v>-</v>
          </cell>
          <cell r="DD314" t="str">
            <v>-</v>
          </cell>
          <cell r="DE314" t="str">
            <v>-</v>
          </cell>
          <cell r="DF314" t="str">
            <v>-</v>
          </cell>
          <cell r="DG314" t="str">
            <v>-</v>
          </cell>
        </row>
        <row r="315">
          <cell r="AT315" t="str">
            <v>-</v>
          </cell>
          <cell r="AU315" t="str">
            <v>-</v>
          </cell>
          <cell r="AV315" t="str">
            <v>-</v>
          </cell>
          <cell r="AW315" t="str">
            <v>-</v>
          </cell>
          <cell r="AX315" t="str">
            <v>-</v>
          </cell>
          <cell r="AY315" t="str">
            <v>-</v>
          </cell>
          <cell r="AZ315" t="str">
            <v>-</v>
          </cell>
          <cell r="BA315" t="str">
            <v>-</v>
          </cell>
          <cell r="BB315" t="str">
            <v>-</v>
          </cell>
          <cell r="BC315" t="str">
            <v>-</v>
          </cell>
          <cell r="BD315" t="str">
            <v>-</v>
          </cell>
          <cell r="BE315" t="str">
            <v>-</v>
          </cell>
          <cell r="BF315" t="str">
            <v>-</v>
          </cell>
          <cell r="BG315" t="str">
            <v>-</v>
          </cell>
          <cell r="BH315" t="str">
            <v>-</v>
          </cell>
          <cell r="BI315" t="str">
            <v>-</v>
          </cell>
          <cell r="BJ315" t="str">
            <v>-</v>
          </cell>
          <cell r="BK315" t="str">
            <v>-</v>
          </cell>
          <cell r="BL315" t="str">
            <v>-</v>
          </cell>
          <cell r="BM315" t="str">
            <v>20251</v>
          </cell>
          <cell r="BN315" t="str">
            <v>-</v>
          </cell>
          <cell r="BO315" t="str">
            <v>-</v>
          </cell>
          <cell r="BP315" t="str">
            <v>-</v>
          </cell>
          <cell r="BQ315" t="str">
            <v>-</v>
          </cell>
          <cell r="BR315" t="str">
            <v>-</v>
          </cell>
          <cell r="BS315" t="str">
            <v>-</v>
          </cell>
          <cell r="BT315" t="str">
            <v>-</v>
          </cell>
          <cell r="BU315" t="str">
            <v>-</v>
          </cell>
          <cell r="BV315" t="str">
            <v>-</v>
          </cell>
          <cell r="BW315" t="str">
            <v>-</v>
          </cell>
          <cell r="BX315" t="str">
            <v>-</v>
          </cell>
          <cell r="BY315" t="str">
            <v>-</v>
          </cell>
          <cell r="CB315" t="str">
            <v>-</v>
          </cell>
          <cell r="CC315" t="str">
            <v>-</v>
          </cell>
          <cell r="CD315" t="str">
            <v>-</v>
          </cell>
          <cell r="CE315" t="str">
            <v>-</v>
          </cell>
          <cell r="CF315" t="str">
            <v>-</v>
          </cell>
          <cell r="CG315" t="str">
            <v>-</v>
          </cell>
          <cell r="CH315" t="str">
            <v>-</v>
          </cell>
          <cell r="CI315" t="str">
            <v>-</v>
          </cell>
          <cell r="CJ315" t="str">
            <v>-</v>
          </cell>
          <cell r="CK315" t="str">
            <v>-</v>
          </cell>
          <cell r="CL315" t="str">
            <v>-</v>
          </cell>
          <cell r="CM315" t="str">
            <v>-</v>
          </cell>
          <cell r="CN315" t="str">
            <v>-</v>
          </cell>
          <cell r="CO315" t="str">
            <v>-</v>
          </cell>
          <cell r="CP315" t="str">
            <v>-</v>
          </cell>
          <cell r="CQ315" t="str">
            <v>-</v>
          </cell>
          <cell r="CR315" t="str">
            <v>-</v>
          </cell>
          <cell r="CS315" t="str">
            <v>-</v>
          </cell>
          <cell r="CT315" t="str">
            <v>-</v>
          </cell>
          <cell r="CU315" t="str">
            <v>SAN MATEO NEJÁPAM</v>
          </cell>
          <cell r="CV315" t="str">
            <v>-</v>
          </cell>
          <cell r="CW315" t="str">
            <v>-</v>
          </cell>
          <cell r="CX315" t="str">
            <v>-</v>
          </cell>
          <cell r="CY315" t="str">
            <v>-</v>
          </cell>
          <cell r="CZ315" t="str">
            <v>-</v>
          </cell>
          <cell r="DB315" t="str">
            <v>-</v>
          </cell>
          <cell r="DC315" t="str">
            <v>-</v>
          </cell>
          <cell r="DD315" t="str">
            <v>-</v>
          </cell>
          <cell r="DE315" t="str">
            <v>-</v>
          </cell>
          <cell r="DF315" t="str">
            <v>-</v>
          </cell>
          <cell r="DG315" t="str">
            <v>-</v>
          </cell>
        </row>
        <row r="316">
          <cell r="AT316" t="str">
            <v>-</v>
          </cell>
          <cell r="AU316" t="str">
            <v>-</v>
          </cell>
          <cell r="AV316" t="str">
            <v>-</v>
          </cell>
          <cell r="AW316" t="str">
            <v>-</v>
          </cell>
          <cell r="AX316" t="str">
            <v>-</v>
          </cell>
          <cell r="AY316" t="str">
            <v>-</v>
          </cell>
          <cell r="AZ316" t="str">
            <v>-</v>
          </cell>
          <cell r="BA316" t="str">
            <v>-</v>
          </cell>
          <cell r="BB316" t="str">
            <v>-</v>
          </cell>
          <cell r="BC316" t="str">
            <v>-</v>
          </cell>
          <cell r="BD316" t="str">
            <v>-</v>
          </cell>
          <cell r="BE316" t="str">
            <v>-</v>
          </cell>
          <cell r="BF316" t="str">
            <v>-</v>
          </cell>
          <cell r="BG316" t="str">
            <v>-</v>
          </cell>
          <cell r="BH316" t="str">
            <v>-</v>
          </cell>
          <cell r="BI316" t="str">
            <v>-</v>
          </cell>
          <cell r="BJ316" t="str">
            <v>-</v>
          </cell>
          <cell r="BK316" t="str">
            <v>-</v>
          </cell>
          <cell r="BL316" t="str">
            <v>-</v>
          </cell>
          <cell r="BM316" t="str">
            <v>20252</v>
          </cell>
          <cell r="BN316" t="str">
            <v>-</v>
          </cell>
          <cell r="BO316" t="str">
            <v>-</v>
          </cell>
          <cell r="BP316" t="str">
            <v>-</v>
          </cell>
          <cell r="BQ316" t="str">
            <v>-</v>
          </cell>
          <cell r="BR316" t="str">
            <v>-</v>
          </cell>
          <cell r="BS316" t="str">
            <v>-</v>
          </cell>
          <cell r="BT316" t="str">
            <v>-</v>
          </cell>
          <cell r="BU316" t="str">
            <v>-</v>
          </cell>
          <cell r="BV316" t="str">
            <v>-</v>
          </cell>
          <cell r="BW316" t="str">
            <v>-</v>
          </cell>
          <cell r="BX316" t="str">
            <v>-</v>
          </cell>
          <cell r="BY316" t="str">
            <v>-</v>
          </cell>
          <cell r="CB316" t="str">
            <v>-</v>
          </cell>
          <cell r="CC316" t="str">
            <v>-</v>
          </cell>
          <cell r="CD316" t="str">
            <v>-</v>
          </cell>
          <cell r="CE316" t="str">
            <v>-</v>
          </cell>
          <cell r="CF316" t="str">
            <v>-</v>
          </cell>
          <cell r="CG316" t="str">
            <v>-</v>
          </cell>
          <cell r="CH316" t="str">
            <v>-</v>
          </cell>
          <cell r="CI316" t="str">
            <v>-</v>
          </cell>
          <cell r="CJ316" t="str">
            <v>-</v>
          </cell>
          <cell r="CK316" t="str">
            <v>-</v>
          </cell>
          <cell r="CL316" t="str">
            <v>-</v>
          </cell>
          <cell r="CM316" t="str">
            <v>-</v>
          </cell>
          <cell r="CN316" t="str">
            <v>-</v>
          </cell>
          <cell r="CO316" t="str">
            <v>-</v>
          </cell>
          <cell r="CP316" t="str">
            <v>-</v>
          </cell>
          <cell r="CQ316" t="str">
            <v>-</v>
          </cell>
          <cell r="CR316" t="str">
            <v>-</v>
          </cell>
          <cell r="CS316" t="str">
            <v>-</v>
          </cell>
          <cell r="CT316" t="str">
            <v>-</v>
          </cell>
          <cell r="CU316" t="str">
            <v>SAN MATEO PEÑASCO</v>
          </cell>
          <cell r="CV316" t="str">
            <v>-</v>
          </cell>
          <cell r="CW316" t="str">
            <v>-</v>
          </cell>
          <cell r="CX316" t="str">
            <v>-</v>
          </cell>
          <cell r="CY316" t="str">
            <v>-</v>
          </cell>
          <cell r="CZ316" t="str">
            <v>-</v>
          </cell>
          <cell r="DB316" t="str">
            <v>-</v>
          </cell>
          <cell r="DC316" t="str">
            <v>-</v>
          </cell>
          <cell r="DD316" t="str">
            <v>-</v>
          </cell>
          <cell r="DE316" t="str">
            <v>-</v>
          </cell>
          <cell r="DF316" t="str">
            <v>-</v>
          </cell>
          <cell r="DG316" t="str">
            <v>-</v>
          </cell>
        </row>
        <row r="317">
          <cell r="AT317" t="str">
            <v>-</v>
          </cell>
          <cell r="AU317" t="str">
            <v>-</v>
          </cell>
          <cell r="AV317" t="str">
            <v>-</v>
          </cell>
          <cell r="AW317" t="str">
            <v>-</v>
          </cell>
          <cell r="AX317" t="str">
            <v>-</v>
          </cell>
          <cell r="AY317" t="str">
            <v>-</v>
          </cell>
          <cell r="AZ317" t="str">
            <v>-</v>
          </cell>
          <cell r="BA317" t="str">
            <v>-</v>
          </cell>
          <cell r="BB317" t="str">
            <v>-</v>
          </cell>
          <cell r="BC317" t="str">
            <v>-</v>
          </cell>
          <cell r="BD317" t="str">
            <v>-</v>
          </cell>
          <cell r="BE317" t="str">
            <v>-</v>
          </cell>
          <cell r="BF317" t="str">
            <v>-</v>
          </cell>
          <cell r="BG317" t="str">
            <v>-</v>
          </cell>
          <cell r="BH317" t="str">
            <v>-</v>
          </cell>
          <cell r="BI317" t="str">
            <v>-</v>
          </cell>
          <cell r="BJ317" t="str">
            <v>-</v>
          </cell>
          <cell r="BK317" t="str">
            <v>-</v>
          </cell>
          <cell r="BL317" t="str">
            <v>-</v>
          </cell>
          <cell r="BM317" t="str">
            <v>20253</v>
          </cell>
          <cell r="BN317" t="str">
            <v>-</v>
          </cell>
          <cell r="BO317" t="str">
            <v>-</v>
          </cell>
          <cell r="BP317" t="str">
            <v>-</v>
          </cell>
          <cell r="BQ317" t="str">
            <v>-</v>
          </cell>
          <cell r="BR317" t="str">
            <v>-</v>
          </cell>
          <cell r="BS317" t="str">
            <v>-</v>
          </cell>
          <cell r="BT317" t="str">
            <v>-</v>
          </cell>
          <cell r="BU317" t="str">
            <v>-</v>
          </cell>
          <cell r="BV317" t="str">
            <v>-</v>
          </cell>
          <cell r="BW317" t="str">
            <v>-</v>
          </cell>
          <cell r="BX317" t="str">
            <v>-</v>
          </cell>
          <cell r="BY317" t="str">
            <v>-</v>
          </cell>
          <cell r="CB317" t="str">
            <v>-</v>
          </cell>
          <cell r="CC317" t="str">
            <v>-</v>
          </cell>
          <cell r="CD317" t="str">
            <v>-</v>
          </cell>
          <cell r="CE317" t="str">
            <v>-</v>
          </cell>
          <cell r="CF317" t="str">
            <v>-</v>
          </cell>
          <cell r="CG317" t="str">
            <v>-</v>
          </cell>
          <cell r="CH317" t="str">
            <v>-</v>
          </cell>
          <cell r="CI317" t="str">
            <v>-</v>
          </cell>
          <cell r="CJ317" t="str">
            <v>-</v>
          </cell>
          <cell r="CK317" t="str">
            <v>-</v>
          </cell>
          <cell r="CL317" t="str">
            <v>-</v>
          </cell>
          <cell r="CM317" t="str">
            <v>-</v>
          </cell>
          <cell r="CN317" t="str">
            <v>-</v>
          </cell>
          <cell r="CO317" t="str">
            <v>-</v>
          </cell>
          <cell r="CP317" t="str">
            <v>-</v>
          </cell>
          <cell r="CQ317" t="str">
            <v>-</v>
          </cell>
          <cell r="CR317" t="str">
            <v>-</v>
          </cell>
          <cell r="CS317" t="str">
            <v>-</v>
          </cell>
          <cell r="CT317" t="str">
            <v>-</v>
          </cell>
          <cell r="CU317" t="str">
            <v>SAN MATEO PIÑAS</v>
          </cell>
          <cell r="CV317" t="str">
            <v>-</v>
          </cell>
          <cell r="CW317" t="str">
            <v>-</v>
          </cell>
          <cell r="CX317" t="str">
            <v>-</v>
          </cell>
          <cell r="CY317" t="str">
            <v>-</v>
          </cell>
          <cell r="CZ317" t="str">
            <v>-</v>
          </cell>
          <cell r="DB317" t="str">
            <v>-</v>
          </cell>
          <cell r="DC317" t="str">
            <v>-</v>
          </cell>
          <cell r="DD317" t="str">
            <v>-</v>
          </cell>
          <cell r="DE317" t="str">
            <v>-</v>
          </cell>
          <cell r="DF317" t="str">
            <v>-</v>
          </cell>
          <cell r="DG317" t="str">
            <v>-</v>
          </cell>
        </row>
        <row r="318">
          <cell r="AT318" t="str">
            <v>-</v>
          </cell>
          <cell r="AU318" t="str">
            <v>-</v>
          </cell>
          <cell r="AV318" t="str">
            <v>-</v>
          </cell>
          <cell r="AW318" t="str">
            <v>-</v>
          </cell>
          <cell r="AX318" t="str">
            <v>-</v>
          </cell>
          <cell r="AY318" t="str">
            <v>-</v>
          </cell>
          <cell r="AZ318" t="str">
            <v>-</v>
          </cell>
          <cell r="BA318" t="str">
            <v>-</v>
          </cell>
          <cell r="BB318" t="str">
            <v>-</v>
          </cell>
          <cell r="BC318" t="str">
            <v>-</v>
          </cell>
          <cell r="BD318" t="str">
            <v>-</v>
          </cell>
          <cell r="BE318" t="str">
            <v>-</v>
          </cell>
          <cell r="BF318" t="str">
            <v>-</v>
          </cell>
          <cell r="BG318" t="str">
            <v>-</v>
          </cell>
          <cell r="BH318" t="str">
            <v>-</v>
          </cell>
          <cell r="BI318" t="str">
            <v>-</v>
          </cell>
          <cell r="BJ318" t="str">
            <v>-</v>
          </cell>
          <cell r="BK318" t="str">
            <v>-</v>
          </cell>
          <cell r="BL318" t="str">
            <v>-</v>
          </cell>
          <cell r="BM318" t="str">
            <v>20254</v>
          </cell>
          <cell r="BN318" t="str">
            <v>-</v>
          </cell>
          <cell r="BO318" t="str">
            <v>-</v>
          </cell>
          <cell r="BP318" t="str">
            <v>-</v>
          </cell>
          <cell r="BQ318" t="str">
            <v>-</v>
          </cell>
          <cell r="BR318" t="str">
            <v>-</v>
          </cell>
          <cell r="BS318" t="str">
            <v>-</v>
          </cell>
          <cell r="BT318" t="str">
            <v>-</v>
          </cell>
          <cell r="BU318" t="str">
            <v>-</v>
          </cell>
          <cell r="BV318" t="str">
            <v>-</v>
          </cell>
          <cell r="BW318" t="str">
            <v>-</v>
          </cell>
          <cell r="BX318" t="str">
            <v>-</v>
          </cell>
          <cell r="BY318" t="str">
            <v>-</v>
          </cell>
          <cell r="CB318" t="str">
            <v>-</v>
          </cell>
          <cell r="CC318" t="str">
            <v>-</v>
          </cell>
          <cell r="CD318" t="str">
            <v>-</v>
          </cell>
          <cell r="CE318" t="str">
            <v>-</v>
          </cell>
          <cell r="CF318" t="str">
            <v>-</v>
          </cell>
          <cell r="CG318" t="str">
            <v>-</v>
          </cell>
          <cell r="CH318" t="str">
            <v>-</v>
          </cell>
          <cell r="CI318" t="str">
            <v>-</v>
          </cell>
          <cell r="CJ318" t="str">
            <v>-</v>
          </cell>
          <cell r="CK318" t="str">
            <v>-</v>
          </cell>
          <cell r="CL318" t="str">
            <v>-</v>
          </cell>
          <cell r="CM318" t="str">
            <v>-</v>
          </cell>
          <cell r="CN318" t="str">
            <v>-</v>
          </cell>
          <cell r="CO318" t="str">
            <v>-</v>
          </cell>
          <cell r="CP318" t="str">
            <v>-</v>
          </cell>
          <cell r="CQ318" t="str">
            <v>-</v>
          </cell>
          <cell r="CR318" t="str">
            <v>-</v>
          </cell>
          <cell r="CS318" t="str">
            <v>-</v>
          </cell>
          <cell r="CT318" t="str">
            <v>-</v>
          </cell>
          <cell r="CU318" t="str">
            <v>SAN MATEO RÍO HONDO</v>
          </cell>
          <cell r="CV318" t="str">
            <v>-</v>
          </cell>
          <cell r="CW318" t="str">
            <v>-</v>
          </cell>
          <cell r="CX318" t="str">
            <v>-</v>
          </cell>
          <cell r="CY318" t="str">
            <v>-</v>
          </cell>
          <cell r="CZ318" t="str">
            <v>-</v>
          </cell>
          <cell r="DB318" t="str">
            <v>-</v>
          </cell>
          <cell r="DC318" t="str">
            <v>-</v>
          </cell>
          <cell r="DD318" t="str">
            <v>-</v>
          </cell>
          <cell r="DE318" t="str">
            <v>-</v>
          </cell>
          <cell r="DF318" t="str">
            <v>-</v>
          </cell>
          <cell r="DG318" t="str">
            <v>-</v>
          </cell>
        </row>
        <row r="319">
          <cell r="AT319" t="str">
            <v>-</v>
          </cell>
          <cell r="AU319" t="str">
            <v>-</v>
          </cell>
          <cell r="AV319" t="str">
            <v>-</v>
          </cell>
          <cell r="AW319" t="str">
            <v>-</v>
          </cell>
          <cell r="AX319" t="str">
            <v>-</v>
          </cell>
          <cell r="AY319" t="str">
            <v>-</v>
          </cell>
          <cell r="AZ319" t="str">
            <v>-</v>
          </cell>
          <cell r="BA319" t="str">
            <v>-</v>
          </cell>
          <cell r="BB319" t="str">
            <v>-</v>
          </cell>
          <cell r="BC319" t="str">
            <v>-</v>
          </cell>
          <cell r="BD319" t="str">
            <v>-</v>
          </cell>
          <cell r="BE319" t="str">
            <v>-</v>
          </cell>
          <cell r="BF319" t="str">
            <v>-</v>
          </cell>
          <cell r="BG319" t="str">
            <v>-</v>
          </cell>
          <cell r="BH319" t="str">
            <v>-</v>
          </cell>
          <cell r="BI319" t="str">
            <v>-</v>
          </cell>
          <cell r="BJ319" t="str">
            <v>-</v>
          </cell>
          <cell r="BK319" t="str">
            <v>-</v>
          </cell>
          <cell r="BL319" t="str">
            <v>-</v>
          </cell>
          <cell r="BM319" t="str">
            <v>20255</v>
          </cell>
          <cell r="BN319" t="str">
            <v>-</v>
          </cell>
          <cell r="BO319" t="str">
            <v>-</v>
          </cell>
          <cell r="BP319" t="str">
            <v>-</v>
          </cell>
          <cell r="BQ319" t="str">
            <v>-</v>
          </cell>
          <cell r="BR319" t="str">
            <v>-</v>
          </cell>
          <cell r="BS319" t="str">
            <v>-</v>
          </cell>
          <cell r="BT319" t="str">
            <v>-</v>
          </cell>
          <cell r="BU319" t="str">
            <v>-</v>
          </cell>
          <cell r="BV319" t="str">
            <v>-</v>
          </cell>
          <cell r="BW319" t="str">
            <v>-</v>
          </cell>
          <cell r="BX319" t="str">
            <v>-</v>
          </cell>
          <cell r="BY319" t="str">
            <v>-</v>
          </cell>
          <cell r="CB319" t="str">
            <v>-</v>
          </cell>
          <cell r="CC319" t="str">
            <v>-</v>
          </cell>
          <cell r="CD319" t="str">
            <v>-</v>
          </cell>
          <cell r="CE319" t="str">
            <v>-</v>
          </cell>
          <cell r="CF319" t="str">
            <v>-</v>
          </cell>
          <cell r="CG319" t="str">
            <v>-</v>
          </cell>
          <cell r="CH319" t="str">
            <v>-</v>
          </cell>
          <cell r="CI319" t="str">
            <v>-</v>
          </cell>
          <cell r="CJ319" t="str">
            <v>-</v>
          </cell>
          <cell r="CK319" t="str">
            <v>-</v>
          </cell>
          <cell r="CL319" t="str">
            <v>-</v>
          </cell>
          <cell r="CM319" t="str">
            <v>-</v>
          </cell>
          <cell r="CN319" t="str">
            <v>-</v>
          </cell>
          <cell r="CO319" t="str">
            <v>-</v>
          </cell>
          <cell r="CP319" t="str">
            <v>-</v>
          </cell>
          <cell r="CQ319" t="str">
            <v>-</v>
          </cell>
          <cell r="CR319" t="str">
            <v>-</v>
          </cell>
          <cell r="CS319" t="str">
            <v>-</v>
          </cell>
          <cell r="CT319" t="str">
            <v>-</v>
          </cell>
          <cell r="CU319" t="str">
            <v>SAN MATEO SINDIHUI</v>
          </cell>
          <cell r="CV319" t="str">
            <v>-</v>
          </cell>
          <cell r="CW319" t="str">
            <v>-</v>
          </cell>
          <cell r="CX319" t="str">
            <v>-</v>
          </cell>
          <cell r="CY319" t="str">
            <v>-</v>
          </cell>
          <cell r="CZ319" t="str">
            <v>-</v>
          </cell>
          <cell r="DB319" t="str">
            <v>-</v>
          </cell>
          <cell r="DC319" t="str">
            <v>-</v>
          </cell>
          <cell r="DD319" t="str">
            <v>-</v>
          </cell>
          <cell r="DE319" t="str">
            <v>-</v>
          </cell>
          <cell r="DF319" t="str">
            <v>-</v>
          </cell>
          <cell r="DG319" t="str">
            <v>-</v>
          </cell>
        </row>
        <row r="320">
          <cell r="AT320" t="str">
            <v>-</v>
          </cell>
          <cell r="AU320" t="str">
            <v>-</v>
          </cell>
          <cell r="AV320" t="str">
            <v>-</v>
          </cell>
          <cell r="AW320" t="str">
            <v>-</v>
          </cell>
          <cell r="AX320" t="str">
            <v>-</v>
          </cell>
          <cell r="AY320" t="str">
            <v>-</v>
          </cell>
          <cell r="AZ320" t="str">
            <v>-</v>
          </cell>
          <cell r="BA320" t="str">
            <v>-</v>
          </cell>
          <cell r="BB320" t="str">
            <v>-</v>
          </cell>
          <cell r="BC320" t="str">
            <v>-</v>
          </cell>
          <cell r="BD320" t="str">
            <v>-</v>
          </cell>
          <cell r="BE320" t="str">
            <v>-</v>
          </cell>
          <cell r="BF320" t="str">
            <v>-</v>
          </cell>
          <cell r="BG320" t="str">
            <v>-</v>
          </cell>
          <cell r="BH320" t="str">
            <v>-</v>
          </cell>
          <cell r="BI320" t="str">
            <v>-</v>
          </cell>
          <cell r="BJ320" t="str">
            <v>-</v>
          </cell>
          <cell r="BK320" t="str">
            <v>-</v>
          </cell>
          <cell r="BL320" t="str">
            <v>-</v>
          </cell>
          <cell r="BM320" t="str">
            <v>20256</v>
          </cell>
          <cell r="BN320" t="str">
            <v>-</v>
          </cell>
          <cell r="BO320" t="str">
            <v>-</v>
          </cell>
          <cell r="BP320" t="str">
            <v>-</v>
          </cell>
          <cell r="BQ320" t="str">
            <v>-</v>
          </cell>
          <cell r="BR320" t="str">
            <v>-</v>
          </cell>
          <cell r="BS320" t="str">
            <v>-</v>
          </cell>
          <cell r="BT320" t="str">
            <v>-</v>
          </cell>
          <cell r="BU320" t="str">
            <v>-</v>
          </cell>
          <cell r="BV320" t="str">
            <v>-</v>
          </cell>
          <cell r="BW320" t="str">
            <v>-</v>
          </cell>
          <cell r="BX320" t="str">
            <v>-</v>
          </cell>
          <cell r="BY320" t="str">
            <v>-</v>
          </cell>
          <cell r="CB320" t="str">
            <v>-</v>
          </cell>
          <cell r="CC320" t="str">
            <v>-</v>
          </cell>
          <cell r="CD320" t="str">
            <v>-</v>
          </cell>
          <cell r="CE320" t="str">
            <v>-</v>
          </cell>
          <cell r="CF320" t="str">
            <v>-</v>
          </cell>
          <cell r="CG320" t="str">
            <v>-</v>
          </cell>
          <cell r="CH320" t="str">
            <v>-</v>
          </cell>
          <cell r="CI320" t="str">
            <v>-</v>
          </cell>
          <cell r="CJ320" t="str">
            <v>-</v>
          </cell>
          <cell r="CK320" t="str">
            <v>-</v>
          </cell>
          <cell r="CL320" t="str">
            <v>-</v>
          </cell>
          <cell r="CM320" t="str">
            <v>-</v>
          </cell>
          <cell r="CN320" t="str">
            <v>-</v>
          </cell>
          <cell r="CO320" t="str">
            <v>-</v>
          </cell>
          <cell r="CP320" t="str">
            <v>-</v>
          </cell>
          <cell r="CQ320" t="str">
            <v>-</v>
          </cell>
          <cell r="CR320" t="str">
            <v>-</v>
          </cell>
          <cell r="CS320" t="str">
            <v>-</v>
          </cell>
          <cell r="CT320" t="str">
            <v>-</v>
          </cell>
          <cell r="CU320" t="str">
            <v>SAN MATEO TLAPILTEPEC</v>
          </cell>
          <cell r="CV320" t="str">
            <v>-</v>
          </cell>
          <cell r="CW320" t="str">
            <v>-</v>
          </cell>
          <cell r="CX320" t="str">
            <v>-</v>
          </cell>
          <cell r="CY320" t="str">
            <v>-</v>
          </cell>
          <cell r="CZ320" t="str">
            <v>-</v>
          </cell>
          <cell r="DB320" t="str">
            <v>-</v>
          </cell>
          <cell r="DC320" t="str">
            <v>-</v>
          </cell>
          <cell r="DD320" t="str">
            <v>-</v>
          </cell>
          <cell r="DE320" t="str">
            <v>-</v>
          </cell>
          <cell r="DF320" t="str">
            <v>-</v>
          </cell>
          <cell r="DG320" t="str">
            <v>-</v>
          </cell>
        </row>
        <row r="321">
          <cell r="AT321" t="str">
            <v>-</v>
          </cell>
          <cell r="AU321" t="str">
            <v>-</v>
          </cell>
          <cell r="AV321" t="str">
            <v>-</v>
          </cell>
          <cell r="AW321" t="str">
            <v>-</v>
          </cell>
          <cell r="AX321" t="str">
            <v>-</v>
          </cell>
          <cell r="AY321" t="str">
            <v>-</v>
          </cell>
          <cell r="AZ321" t="str">
            <v>-</v>
          </cell>
          <cell r="BA321" t="str">
            <v>-</v>
          </cell>
          <cell r="BB321" t="str">
            <v>-</v>
          </cell>
          <cell r="BC321" t="str">
            <v>-</v>
          </cell>
          <cell r="BD321" t="str">
            <v>-</v>
          </cell>
          <cell r="BE321" t="str">
            <v>-</v>
          </cell>
          <cell r="BF321" t="str">
            <v>-</v>
          </cell>
          <cell r="BG321" t="str">
            <v>-</v>
          </cell>
          <cell r="BH321" t="str">
            <v>-</v>
          </cell>
          <cell r="BI321" t="str">
            <v>-</v>
          </cell>
          <cell r="BJ321" t="str">
            <v>-</v>
          </cell>
          <cell r="BK321" t="str">
            <v>-</v>
          </cell>
          <cell r="BL321" t="str">
            <v>-</v>
          </cell>
          <cell r="BM321" t="str">
            <v>20257</v>
          </cell>
          <cell r="BN321" t="str">
            <v>-</v>
          </cell>
          <cell r="BO321" t="str">
            <v>-</v>
          </cell>
          <cell r="BP321" t="str">
            <v>-</v>
          </cell>
          <cell r="BQ321" t="str">
            <v>-</v>
          </cell>
          <cell r="BR321" t="str">
            <v>-</v>
          </cell>
          <cell r="BS321" t="str">
            <v>-</v>
          </cell>
          <cell r="BT321" t="str">
            <v>-</v>
          </cell>
          <cell r="BU321" t="str">
            <v>-</v>
          </cell>
          <cell r="BV321" t="str">
            <v>-</v>
          </cell>
          <cell r="BW321" t="str">
            <v>-</v>
          </cell>
          <cell r="BX321" t="str">
            <v>-</v>
          </cell>
          <cell r="BY321" t="str">
            <v>-</v>
          </cell>
          <cell r="CB321" t="str">
            <v>-</v>
          </cell>
          <cell r="CC321" t="str">
            <v>-</v>
          </cell>
          <cell r="CD321" t="str">
            <v>-</v>
          </cell>
          <cell r="CE321" t="str">
            <v>-</v>
          </cell>
          <cell r="CF321" t="str">
            <v>-</v>
          </cell>
          <cell r="CG321" t="str">
            <v>-</v>
          </cell>
          <cell r="CH321" t="str">
            <v>-</v>
          </cell>
          <cell r="CI321" t="str">
            <v>-</v>
          </cell>
          <cell r="CJ321" t="str">
            <v>-</v>
          </cell>
          <cell r="CK321" t="str">
            <v>-</v>
          </cell>
          <cell r="CL321" t="str">
            <v>-</v>
          </cell>
          <cell r="CM321" t="str">
            <v>-</v>
          </cell>
          <cell r="CN321" t="str">
            <v>-</v>
          </cell>
          <cell r="CO321" t="str">
            <v>-</v>
          </cell>
          <cell r="CP321" t="str">
            <v>-</v>
          </cell>
          <cell r="CQ321" t="str">
            <v>-</v>
          </cell>
          <cell r="CR321" t="str">
            <v>-</v>
          </cell>
          <cell r="CS321" t="str">
            <v>-</v>
          </cell>
          <cell r="CT321" t="str">
            <v>-</v>
          </cell>
          <cell r="CU321" t="str">
            <v>SAN MELCHOR BETAZA</v>
          </cell>
          <cell r="CV321" t="str">
            <v>-</v>
          </cell>
          <cell r="CW321" t="str">
            <v>-</v>
          </cell>
          <cell r="CX321" t="str">
            <v>-</v>
          </cell>
          <cell r="CY321" t="str">
            <v>-</v>
          </cell>
          <cell r="CZ321" t="str">
            <v>-</v>
          </cell>
          <cell r="DB321" t="str">
            <v>-</v>
          </cell>
          <cell r="DC321" t="str">
            <v>-</v>
          </cell>
          <cell r="DD321" t="str">
            <v>-</v>
          </cell>
          <cell r="DE321" t="str">
            <v>-</v>
          </cell>
          <cell r="DF321" t="str">
            <v>-</v>
          </cell>
          <cell r="DG321" t="str">
            <v>-</v>
          </cell>
        </row>
        <row r="322">
          <cell r="AT322" t="str">
            <v>-</v>
          </cell>
          <cell r="AU322" t="str">
            <v>-</v>
          </cell>
          <cell r="AV322" t="str">
            <v>-</v>
          </cell>
          <cell r="AW322" t="str">
            <v>-</v>
          </cell>
          <cell r="AX322" t="str">
            <v>-</v>
          </cell>
          <cell r="AY322" t="str">
            <v>-</v>
          </cell>
          <cell r="AZ322" t="str">
            <v>-</v>
          </cell>
          <cell r="BA322" t="str">
            <v>-</v>
          </cell>
          <cell r="BB322" t="str">
            <v>-</v>
          </cell>
          <cell r="BC322" t="str">
            <v>-</v>
          </cell>
          <cell r="BD322" t="str">
            <v>-</v>
          </cell>
          <cell r="BE322" t="str">
            <v>-</v>
          </cell>
          <cell r="BF322" t="str">
            <v>-</v>
          </cell>
          <cell r="BG322" t="str">
            <v>-</v>
          </cell>
          <cell r="BH322" t="str">
            <v>-</v>
          </cell>
          <cell r="BI322" t="str">
            <v>-</v>
          </cell>
          <cell r="BJ322" t="str">
            <v>-</v>
          </cell>
          <cell r="BK322" t="str">
            <v>-</v>
          </cell>
          <cell r="BL322" t="str">
            <v>-</v>
          </cell>
          <cell r="BM322" t="str">
            <v>20258</v>
          </cell>
          <cell r="BN322" t="str">
            <v>-</v>
          </cell>
          <cell r="BO322" t="str">
            <v>-</v>
          </cell>
          <cell r="BP322" t="str">
            <v>-</v>
          </cell>
          <cell r="BQ322" t="str">
            <v>-</v>
          </cell>
          <cell r="BR322" t="str">
            <v>-</v>
          </cell>
          <cell r="BS322" t="str">
            <v>-</v>
          </cell>
          <cell r="BT322" t="str">
            <v>-</v>
          </cell>
          <cell r="BU322" t="str">
            <v>-</v>
          </cell>
          <cell r="BV322" t="str">
            <v>-</v>
          </cell>
          <cell r="BW322" t="str">
            <v>-</v>
          </cell>
          <cell r="BX322" t="str">
            <v>-</v>
          </cell>
          <cell r="BY322" t="str">
            <v>-</v>
          </cell>
          <cell r="CB322" t="str">
            <v>-</v>
          </cell>
          <cell r="CC322" t="str">
            <v>-</v>
          </cell>
          <cell r="CD322" t="str">
            <v>-</v>
          </cell>
          <cell r="CE322" t="str">
            <v>-</v>
          </cell>
          <cell r="CF322" t="str">
            <v>-</v>
          </cell>
          <cell r="CG322" t="str">
            <v>-</v>
          </cell>
          <cell r="CH322" t="str">
            <v>-</v>
          </cell>
          <cell r="CI322" t="str">
            <v>-</v>
          </cell>
          <cell r="CJ322" t="str">
            <v>-</v>
          </cell>
          <cell r="CK322" t="str">
            <v>-</v>
          </cell>
          <cell r="CL322" t="str">
            <v>-</v>
          </cell>
          <cell r="CM322" t="str">
            <v>-</v>
          </cell>
          <cell r="CN322" t="str">
            <v>-</v>
          </cell>
          <cell r="CO322" t="str">
            <v>-</v>
          </cell>
          <cell r="CP322" t="str">
            <v>-</v>
          </cell>
          <cell r="CQ322" t="str">
            <v>-</v>
          </cell>
          <cell r="CR322" t="str">
            <v>-</v>
          </cell>
          <cell r="CS322" t="str">
            <v>-</v>
          </cell>
          <cell r="CT322" t="str">
            <v>-</v>
          </cell>
          <cell r="CU322" t="str">
            <v>SAN MIGUEL ACHIUTLA</v>
          </cell>
          <cell r="CV322" t="str">
            <v>-</v>
          </cell>
          <cell r="CW322" t="str">
            <v>-</v>
          </cell>
          <cell r="CX322" t="str">
            <v>-</v>
          </cell>
          <cell r="CY322" t="str">
            <v>-</v>
          </cell>
          <cell r="CZ322" t="str">
            <v>-</v>
          </cell>
          <cell r="DB322" t="str">
            <v>-</v>
          </cell>
          <cell r="DC322" t="str">
            <v>-</v>
          </cell>
          <cell r="DD322" t="str">
            <v>-</v>
          </cell>
          <cell r="DE322" t="str">
            <v>-</v>
          </cell>
          <cell r="DF322" t="str">
            <v>-</v>
          </cell>
          <cell r="DG322" t="str">
            <v>-</v>
          </cell>
        </row>
        <row r="323">
          <cell r="AT323" t="str">
            <v>-</v>
          </cell>
          <cell r="AU323" t="str">
            <v>-</v>
          </cell>
          <cell r="AV323" t="str">
            <v>-</v>
          </cell>
          <cell r="AW323" t="str">
            <v>-</v>
          </cell>
          <cell r="AX323" t="str">
            <v>-</v>
          </cell>
          <cell r="AY323" t="str">
            <v>-</v>
          </cell>
          <cell r="AZ323" t="str">
            <v>-</v>
          </cell>
          <cell r="BA323" t="str">
            <v>-</v>
          </cell>
          <cell r="BB323" t="str">
            <v>-</v>
          </cell>
          <cell r="BC323" t="str">
            <v>-</v>
          </cell>
          <cell r="BD323" t="str">
            <v>-</v>
          </cell>
          <cell r="BE323" t="str">
            <v>-</v>
          </cell>
          <cell r="BF323" t="str">
            <v>-</v>
          </cell>
          <cell r="BG323" t="str">
            <v>-</v>
          </cell>
          <cell r="BH323" t="str">
            <v>-</v>
          </cell>
          <cell r="BI323" t="str">
            <v>-</v>
          </cell>
          <cell r="BJ323" t="str">
            <v>-</v>
          </cell>
          <cell r="BK323" t="str">
            <v>-</v>
          </cell>
          <cell r="BL323" t="str">
            <v>-</v>
          </cell>
          <cell r="BM323" t="str">
            <v>20259</v>
          </cell>
          <cell r="BN323" t="str">
            <v>-</v>
          </cell>
          <cell r="BO323" t="str">
            <v>-</v>
          </cell>
          <cell r="BP323" t="str">
            <v>-</v>
          </cell>
          <cell r="BQ323" t="str">
            <v>-</v>
          </cell>
          <cell r="BR323" t="str">
            <v>-</v>
          </cell>
          <cell r="BS323" t="str">
            <v>-</v>
          </cell>
          <cell r="BT323" t="str">
            <v>-</v>
          </cell>
          <cell r="BU323" t="str">
            <v>-</v>
          </cell>
          <cell r="BV323" t="str">
            <v>-</v>
          </cell>
          <cell r="BW323" t="str">
            <v>-</v>
          </cell>
          <cell r="BX323" t="str">
            <v>-</v>
          </cell>
          <cell r="BY323" t="str">
            <v>-</v>
          </cell>
          <cell r="CB323" t="str">
            <v>-</v>
          </cell>
          <cell r="CC323" t="str">
            <v>-</v>
          </cell>
          <cell r="CD323" t="str">
            <v>-</v>
          </cell>
          <cell r="CE323" t="str">
            <v>-</v>
          </cell>
          <cell r="CF323" t="str">
            <v>-</v>
          </cell>
          <cell r="CG323" t="str">
            <v>-</v>
          </cell>
          <cell r="CH323" t="str">
            <v>-</v>
          </cell>
          <cell r="CI323" t="str">
            <v>-</v>
          </cell>
          <cell r="CJ323" t="str">
            <v>-</v>
          </cell>
          <cell r="CK323" t="str">
            <v>-</v>
          </cell>
          <cell r="CL323" t="str">
            <v>-</v>
          </cell>
          <cell r="CM323" t="str">
            <v>-</v>
          </cell>
          <cell r="CN323" t="str">
            <v>-</v>
          </cell>
          <cell r="CO323" t="str">
            <v>-</v>
          </cell>
          <cell r="CP323" t="str">
            <v>-</v>
          </cell>
          <cell r="CQ323" t="str">
            <v>-</v>
          </cell>
          <cell r="CR323" t="str">
            <v>-</v>
          </cell>
          <cell r="CS323" t="str">
            <v>-</v>
          </cell>
          <cell r="CT323" t="str">
            <v>-</v>
          </cell>
          <cell r="CU323" t="str">
            <v>SAN MIGUEL AHUEHUETITLÁN</v>
          </cell>
          <cell r="CV323" t="str">
            <v>-</v>
          </cell>
          <cell r="CW323" t="str">
            <v>-</v>
          </cell>
          <cell r="CX323" t="str">
            <v>-</v>
          </cell>
          <cell r="CY323" t="str">
            <v>-</v>
          </cell>
          <cell r="CZ323" t="str">
            <v>-</v>
          </cell>
          <cell r="DB323" t="str">
            <v>-</v>
          </cell>
          <cell r="DC323" t="str">
            <v>-</v>
          </cell>
          <cell r="DD323" t="str">
            <v>-</v>
          </cell>
          <cell r="DE323" t="str">
            <v>-</v>
          </cell>
          <cell r="DF323" t="str">
            <v>-</v>
          </cell>
          <cell r="DG323" t="str">
            <v>-</v>
          </cell>
        </row>
        <row r="324">
          <cell r="AT324" t="str">
            <v>-</v>
          </cell>
          <cell r="AU324" t="str">
            <v>-</v>
          </cell>
          <cell r="AV324" t="str">
            <v>-</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t="str">
            <v>-</v>
          </cell>
          <cell r="BJ324" t="str">
            <v>-</v>
          </cell>
          <cell r="BK324" t="str">
            <v>-</v>
          </cell>
          <cell r="BL324" t="str">
            <v>-</v>
          </cell>
          <cell r="BM324" t="str">
            <v>20260</v>
          </cell>
          <cell r="BN324" t="str">
            <v>-</v>
          </cell>
          <cell r="BO324" t="str">
            <v>-</v>
          </cell>
          <cell r="BP324" t="str">
            <v>-</v>
          </cell>
          <cell r="BQ324" t="str">
            <v>-</v>
          </cell>
          <cell r="BR324" t="str">
            <v>-</v>
          </cell>
          <cell r="BS324" t="str">
            <v>-</v>
          </cell>
          <cell r="BT324" t="str">
            <v>-</v>
          </cell>
          <cell r="BU324" t="str">
            <v>-</v>
          </cell>
          <cell r="BV324" t="str">
            <v>-</v>
          </cell>
          <cell r="BW324" t="str">
            <v>-</v>
          </cell>
          <cell r="BX324" t="str">
            <v>-</v>
          </cell>
          <cell r="BY324" t="str">
            <v>-</v>
          </cell>
          <cell r="CB324" t="str">
            <v>-</v>
          </cell>
          <cell r="CC324" t="str">
            <v>-</v>
          </cell>
          <cell r="CD324" t="str">
            <v>-</v>
          </cell>
          <cell r="CE324" t="str">
            <v>-</v>
          </cell>
          <cell r="CF324" t="str">
            <v>-</v>
          </cell>
          <cell r="CG324" t="str">
            <v>-</v>
          </cell>
          <cell r="CH324" t="str">
            <v>-</v>
          </cell>
          <cell r="CI324" t="str">
            <v>-</v>
          </cell>
          <cell r="CJ324" t="str">
            <v>-</v>
          </cell>
          <cell r="CK324" t="str">
            <v>-</v>
          </cell>
          <cell r="CL324" t="str">
            <v>-</v>
          </cell>
          <cell r="CM324" t="str">
            <v>-</v>
          </cell>
          <cell r="CN324" t="str">
            <v>-</v>
          </cell>
          <cell r="CO324" t="str">
            <v>-</v>
          </cell>
          <cell r="CP324" t="str">
            <v>-</v>
          </cell>
          <cell r="CQ324" t="str">
            <v>-</v>
          </cell>
          <cell r="CR324" t="str">
            <v>-</v>
          </cell>
          <cell r="CS324" t="str">
            <v>-</v>
          </cell>
          <cell r="CT324" t="str">
            <v>-</v>
          </cell>
          <cell r="CU324" t="str">
            <v>SAN MIGUEL ALOÁPAM</v>
          </cell>
          <cell r="CV324" t="str">
            <v>-</v>
          </cell>
          <cell r="CW324" t="str">
            <v>-</v>
          </cell>
          <cell r="CX324" t="str">
            <v>-</v>
          </cell>
          <cell r="CY324" t="str">
            <v>-</v>
          </cell>
          <cell r="CZ324" t="str">
            <v>-</v>
          </cell>
          <cell r="DB324" t="str">
            <v>-</v>
          </cell>
          <cell r="DC324" t="str">
            <v>-</v>
          </cell>
          <cell r="DD324" t="str">
            <v>-</v>
          </cell>
          <cell r="DE324" t="str">
            <v>-</v>
          </cell>
          <cell r="DF324" t="str">
            <v>-</v>
          </cell>
          <cell r="DG324" t="str">
            <v>-</v>
          </cell>
        </row>
        <row r="325">
          <cell r="AT325" t="str">
            <v>-</v>
          </cell>
          <cell r="AU325" t="str">
            <v>-</v>
          </cell>
          <cell r="AV325" t="str">
            <v>-</v>
          </cell>
          <cell r="AW325" t="str">
            <v>-</v>
          </cell>
          <cell r="AX325" t="str">
            <v>-</v>
          </cell>
          <cell r="AY325" t="str">
            <v>-</v>
          </cell>
          <cell r="AZ325" t="str">
            <v>-</v>
          </cell>
          <cell r="BA325" t="str">
            <v>-</v>
          </cell>
          <cell r="BB325" t="str">
            <v>-</v>
          </cell>
          <cell r="BC325" t="str">
            <v>-</v>
          </cell>
          <cell r="BD325" t="str">
            <v>-</v>
          </cell>
          <cell r="BE325" t="str">
            <v>-</v>
          </cell>
          <cell r="BF325" t="str">
            <v>-</v>
          </cell>
          <cell r="BG325" t="str">
            <v>-</v>
          </cell>
          <cell r="BH325" t="str">
            <v>-</v>
          </cell>
          <cell r="BI325" t="str">
            <v>-</v>
          </cell>
          <cell r="BJ325" t="str">
            <v>-</v>
          </cell>
          <cell r="BK325" t="str">
            <v>-</v>
          </cell>
          <cell r="BL325" t="str">
            <v>-</v>
          </cell>
          <cell r="BM325" t="str">
            <v>20261</v>
          </cell>
          <cell r="BN325" t="str">
            <v>-</v>
          </cell>
          <cell r="BO325" t="str">
            <v>-</v>
          </cell>
          <cell r="BP325" t="str">
            <v>-</v>
          </cell>
          <cell r="BQ325" t="str">
            <v>-</v>
          </cell>
          <cell r="BR325" t="str">
            <v>-</v>
          </cell>
          <cell r="BS325" t="str">
            <v>-</v>
          </cell>
          <cell r="BT325" t="str">
            <v>-</v>
          </cell>
          <cell r="BU325" t="str">
            <v>-</v>
          </cell>
          <cell r="BV325" t="str">
            <v>-</v>
          </cell>
          <cell r="BW325" t="str">
            <v>-</v>
          </cell>
          <cell r="BX325" t="str">
            <v>-</v>
          </cell>
          <cell r="BY325" t="str">
            <v>-</v>
          </cell>
          <cell r="CB325" t="str">
            <v>-</v>
          </cell>
          <cell r="CC325" t="str">
            <v>-</v>
          </cell>
          <cell r="CD325" t="str">
            <v>-</v>
          </cell>
          <cell r="CE325" t="str">
            <v>-</v>
          </cell>
          <cell r="CF325" t="str">
            <v>-</v>
          </cell>
          <cell r="CG325" t="str">
            <v>-</v>
          </cell>
          <cell r="CH325" t="str">
            <v>-</v>
          </cell>
          <cell r="CI325" t="str">
            <v>-</v>
          </cell>
          <cell r="CJ325" t="str">
            <v>-</v>
          </cell>
          <cell r="CK325" t="str">
            <v>-</v>
          </cell>
          <cell r="CL325" t="str">
            <v>-</v>
          </cell>
          <cell r="CM325" t="str">
            <v>-</v>
          </cell>
          <cell r="CN325" t="str">
            <v>-</v>
          </cell>
          <cell r="CO325" t="str">
            <v>-</v>
          </cell>
          <cell r="CP325" t="str">
            <v>-</v>
          </cell>
          <cell r="CQ325" t="str">
            <v>-</v>
          </cell>
          <cell r="CR325" t="str">
            <v>-</v>
          </cell>
          <cell r="CS325" t="str">
            <v>-</v>
          </cell>
          <cell r="CT325" t="str">
            <v>-</v>
          </cell>
          <cell r="CU325" t="str">
            <v>SAN MIGUEL AMATITLÁN</v>
          </cell>
          <cell r="CV325" t="str">
            <v>-</v>
          </cell>
          <cell r="CW325" t="str">
            <v>-</v>
          </cell>
          <cell r="CX325" t="str">
            <v>-</v>
          </cell>
          <cell r="CY325" t="str">
            <v>-</v>
          </cell>
          <cell r="CZ325" t="str">
            <v>-</v>
          </cell>
          <cell r="DB325" t="str">
            <v>-</v>
          </cell>
          <cell r="DC325" t="str">
            <v>-</v>
          </cell>
          <cell r="DD325" t="str">
            <v>-</v>
          </cell>
          <cell r="DE325" t="str">
            <v>-</v>
          </cell>
          <cell r="DF325" t="str">
            <v>-</v>
          </cell>
          <cell r="DG325" t="str">
            <v>-</v>
          </cell>
        </row>
        <row r="326">
          <cell r="AT326" t="str">
            <v>-</v>
          </cell>
          <cell r="AU326" t="str">
            <v>-</v>
          </cell>
          <cell r="AV326" t="str">
            <v>-</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t="str">
            <v>-</v>
          </cell>
          <cell r="BJ326" t="str">
            <v>-</v>
          </cell>
          <cell r="BK326" t="str">
            <v>-</v>
          </cell>
          <cell r="BL326" t="str">
            <v>-</v>
          </cell>
          <cell r="BM326" t="str">
            <v>20262</v>
          </cell>
          <cell r="BN326" t="str">
            <v>-</v>
          </cell>
          <cell r="BO326" t="str">
            <v>-</v>
          </cell>
          <cell r="BP326" t="str">
            <v>-</v>
          </cell>
          <cell r="BQ326" t="str">
            <v>-</v>
          </cell>
          <cell r="BR326" t="str">
            <v>-</v>
          </cell>
          <cell r="BS326" t="str">
            <v>-</v>
          </cell>
          <cell r="BT326" t="str">
            <v>-</v>
          </cell>
          <cell r="BU326" t="str">
            <v>-</v>
          </cell>
          <cell r="BV326" t="str">
            <v>-</v>
          </cell>
          <cell r="BW326" t="str">
            <v>-</v>
          </cell>
          <cell r="BX326" t="str">
            <v>-</v>
          </cell>
          <cell r="BY326" t="str">
            <v>-</v>
          </cell>
          <cell r="CB326" t="str">
            <v>-</v>
          </cell>
          <cell r="CC326" t="str">
            <v>-</v>
          </cell>
          <cell r="CD326" t="str">
            <v>-</v>
          </cell>
          <cell r="CE326" t="str">
            <v>-</v>
          </cell>
          <cell r="CF326" t="str">
            <v>-</v>
          </cell>
          <cell r="CG326" t="str">
            <v>-</v>
          </cell>
          <cell r="CH326" t="str">
            <v>-</v>
          </cell>
          <cell r="CI326" t="str">
            <v>-</v>
          </cell>
          <cell r="CJ326" t="str">
            <v>-</v>
          </cell>
          <cell r="CK326" t="str">
            <v>-</v>
          </cell>
          <cell r="CL326" t="str">
            <v>-</v>
          </cell>
          <cell r="CM326" t="str">
            <v>-</v>
          </cell>
          <cell r="CN326" t="str">
            <v>-</v>
          </cell>
          <cell r="CO326" t="str">
            <v>-</v>
          </cell>
          <cell r="CP326" t="str">
            <v>-</v>
          </cell>
          <cell r="CQ326" t="str">
            <v>-</v>
          </cell>
          <cell r="CR326" t="str">
            <v>-</v>
          </cell>
          <cell r="CS326" t="str">
            <v>-</v>
          </cell>
          <cell r="CT326" t="str">
            <v>-</v>
          </cell>
          <cell r="CU326" t="str">
            <v>SAN MIGUEL AMATLÁN</v>
          </cell>
          <cell r="CV326" t="str">
            <v>-</v>
          </cell>
          <cell r="CW326" t="str">
            <v>-</v>
          </cell>
          <cell r="CX326" t="str">
            <v>-</v>
          </cell>
          <cell r="CY326" t="str">
            <v>-</v>
          </cell>
          <cell r="CZ326" t="str">
            <v>-</v>
          </cell>
          <cell r="DB326" t="str">
            <v>-</v>
          </cell>
          <cell r="DC326" t="str">
            <v>-</v>
          </cell>
          <cell r="DD326" t="str">
            <v>-</v>
          </cell>
          <cell r="DE326" t="str">
            <v>-</v>
          </cell>
          <cell r="DF326" t="str">
            <v>-</v>
          </cell>
          <cell r="DG326" t="str">
            <v>-</v>
          </cell>
        </row>
        <row r="327">
          <cell r="AT327" t="str">
            <v>-</v>
          </cell>
          <cell r="AU327" t="str">
            <v>-</v>
          </cell>
          <cell r="AV327" t="str">
            <v>-</v>
          </cell>
          <cell r="AW327" t="str">
            <v>-</v>
          </cell>
          <cell r="AX327" t="str">
            <v>-</v>
          </cell>
          <cell r="AY327" t="str">
            <v>-</v>
          </cell>
          <cell r="AZ327" t="str">
            <v>-</v>
          </cell>
          <cell r="BA327" t="str">
            <v>-</v>
          </cell>
          <cell r="BB327" t="str">
            <v>-</v>
          </cell>
          <cell r="BC327" t="str">
            <v>-</v>
          </cell>
          <cell r="BD327" t="str">
            <v>-</v>
          </cell>
          <cell r="BE327" t="str">
            <v>-</v>
          </cell>
          <cell r="BF327" t="str">
            <v>-</v>
          </cell>
          <cell r="BG327" t="str">
            <v>-</v>
          </cell>
          <cell r="BH327" t="str">
            <v>-</v>
          </cell>
          <cell r="BI327" t="str">
            <v>-</v>
          </cell>
          <cell r="BJ327" t="str">
            <v>-</v>
          </cell>
          <cell r="BK327" t="str">
            <v>-</v>
          </cell>
          <cell r="BL327" t="str">
            <v>-</v>
          </cell>
          <cell r="BM327" t="str">
            <v>20263</v>
          </cell>
          <cell r="BN327" t="str">
            <v>-</v>
          </cell>
          <cell r="BO327" t="str">
            <v>-</v>
          </cell>
          <cell r="BP327" t="str">
            <v>-</v>
          </cell>
          <cell r="BQ327" t="str">
            <v>-</v>
          </cell>
          <cell r="BR327" t="str">
            <v>-</v>
          </cell>
          <cell r="BS327" t="str">
            <v>-</v>
          </cell>
          <cell r="BT327" t="str">
            <v>-</v>
          </cell>
          <cell r="BU327" t="str">
            <v>-</v>
          </cell>
          <cell r="BV327" t="str">
            <v>-</v>
          </cell>
          <cell r="BW327" t="str">
            <v>-</v>
          </cell>
          <cell r="BX327" t="str">
            <v>-</v>
          </cell>
          <cell r="BY327" t="str">
            <v>-</v>
          </cell>
          <cell r="CB327" t="str">
            <v>-</v>
          </cell>
          <cell r="CC327" t="str">
            <v>-</v>
          </cell>
          <cell r="CD327" t="str">
            <v>-</v>
          </cell>
          <cell r="CE327" t="str">
            <v>-</v>
          </cell>
          <cell r="CF327" t="str">
            <v>-</v>
          </cell>
          <cell r="CG327" t="str">
            <v>-</v>
          </cell>
          <cell r="CH327" t="str">
            <v>-</v>
          </cell>
          <cell r="CI327" t="str">
            <v>-</v>
          </cell>
          <cell r="CJ327" t="str">
            <v>-</v>
          </cell>
          <cell r="CK327" t="str">
            <v>-</v>
          </cell>
          <cell r="CL327" t="str">
            <v>-</v>
          </cell>
          <cell r="CM327" t="str">
            <v>-</v>
          </cell>
          <cell r="CN327" t="str">
            <v>-</v>
          </cell>
          <cell r="CO327" t="str">
            <v>-</v>
          </cell>
          <cell r="CP327" t="str">
            <v>-</v>
          </cell>
          <cell r="CQ327" t="str">
            <v>-</v>
          </cell>
          <cell r="CR327" t="str">
            <v>-</v>
          </cell>
          <cell r="CS327" t="str">
            <v>-</v>
          </cell>
          <cell r="CT327" t="str">
            <v>-</v>
          </cell>
          <cell r="CU327" t="str">
            <v>SAN MIGUEL COATLÁN</v>
          </cell>
          <cell r="CV327" t="str">
            <v>-</v>
          </cell>
          <cell r="CW327" t="str">
            <v>-</v>
          </cell>
          <cell r="CX327" t="str">
            <v>-</v>
          </cell>
          <cell r="CY327" t="str">
            <v>-</v>
          </cell>
          <cell r="CZ327" t="str">
            <v>-</v>
          </cell>
          <cell r="DB327" t="str">
            <v>-</v>
          </cell>
          <cell r="DC327" t="str">
            <v>-</v>
          </cell>
          <cell r="DD327" t="str">
            <v>-</v>
          </cell>
          <cell r="DE327" t="str">
            <v>-</v>
          </cell>
          <cell r="DF327" t="str">
            <v>-</v>
          </cell>
          <cell r="DG327" t="str">
            <v>-</v>
          </cell>
        </row>
        <row r="328">
          <cell r="AT328" t="str">
            <v>-</v>
          </cell>
          <cell r="AU328" t="str">
            <v>-</v>
          </cell>
          <cell r="AV328" t="str">
            <v>-</v>
          </cell>
          <cell r="AW328" t="str">
            <v>-</v>
          </cell>
          <cell r="AX328" t="str">
            <v>-</v>
          </cell>
          <cell r="AY328" t="str">
            <v>-</v>
          </cell>
          <cell r="AZ328" t="str">
            <v>-</v>
          </cell>
          <cell r="BA328" t="str">
            <v>-</v>
          </cell>
          <cell r="BB328" t="str">
            <v>-</v>
          </cell>
          <cell r="BC328" t="str">
            <v>-</v>
          </cell>
          <cell r="BD328" t="str">
            <v>-</v>
          </cell>
          <cell r="BE328" t="str">
            <v>-</v>
          </cell>
          <cell r="BF328" t="str">
            <v>-</v>
          </cell>
          <cell r="BG328" t="str">
            <v>-</v>
          </cell>
          <cell r="BH328" t="str">
            <v>-</v>
          </cell>
          <cell r="BI328" t="str">
            <v>-</v>
          </cell>
          <cell r="BJ328" t="str">
            <v>-</v>
          </cell>
          <cell r="BK328" t="str">
            <v>-</v>
          </cell>
          <cell r="BL328" t="str">
            <v>-</v>
          </cell>
          <cell r="BM328" t="str">
            <v>20264</v>
          </cell>
          <cell r="BN328" t="str">
            <v>-</v>
          </cell>
          <cell r="BO328" t="str">
            <v>-</v>
          </cell>
          <cell r="BP328" t="str">
            <v>-</v>
          </cell>
          <cell r="BQ328" t="str">
            <v>-</v>
          </cell>
          <cell r="BR328" t="str">
            <v>-</v>
          </cell>
          <cell r="BS328" t="str">
            <v>-</v>
          </cell>
          <cell r="BT328" t="str">
            <v>-</v>
          </cell>
          <cell r="BU328" t="str">
            <v>-</v>
          </cell>
          <cell r="BV328" t="str">
            <v>-</v>
          </cell>
          <cell r="BW328" t="str">
            <v>-</v>
          </cell>
          <cell r="BX328" t="str">
            <v>-</v>
          </cell>
          <cell r="BY328" t="str">
            <v>-</v>
          </cell>
          <cell r="CB328" t="str">
            <v>-</v>
          </cell>
          <cell r="CC328" t="str">
            <v>-</v>
          </cell>
          <cell r="CD328" t="str">
            <v>-</v>
          </cell>
          <cell r="CE328" t="str">
            <v>-</v>
          </cell>
          <cell r="CF328" t="str">
            <v>-</v>
          </cell>
          <cell r="CG328" t="str">
            <v>-</v>
          </cell>
          <cell r="CH328" t="str">
            <v>-</v>
          </cell>
          <cell r="CI328" t="str">
            <v>-</v>
          </cell>
          <cell r="CJ328" t="str">
            <v>-</v>
          </cell>
          <cell r="CK328" t="str">
            <v>-</v>
          </cell>
          <cell r="CL328" t="str">
            <v>-</v>
          </cell>
          <cell r="CM328" t="str">
            <v>-</v>
          </cell>
          <cell r="CN328" t="str">
            <v>-</v>
          </cell>
          <cell r="CO328" t="str">
            <v>-</v>
          </cell>
          <cell r="CP328" t="str">
            <v>-</v>
          </cell>
          <cell r="CQ328" t="str">
            <v>-</v>
          </cell>
          <cell r="CR328" t="str">
            <v>-</v>
          </cell>
          <cell r="CS328" t="str">
            <v>-</v>
          </cell>
          <cell r="CT328" t="str">
            <v>-</v>
          </cell>
          <cell r="CU328" t="str">
            <v>SAN MIGUEL CHICAHUA</v>
          </cell>
          <cell r="CV328" t="str">
            <v>-</v>
          </cell>
          <cell r="CW328" t="str">
            <v>-</v>
          </cell>
          <cell r="CX328" t="str">
            <v>-</v>
          </cell>
          <cell r="CY328" t="str">
            <v>-</v>
          </cell>
          <cell r="CZ328" t="str">
            <v>-</v>
          </cell>
          <cell r="DB328" t="str">
            <v>-</v>
          </cell>
          <cell r="DC328" t="str">
            <v>-</v>
          </cell>
          <cell r="DD328" t="str">
            <v>-</v>
          </cell>
          <cell r="DE328" t="str">
            <v>-</v>
          </cell>
          <cell r="DF328" t="str">
            <v>-</v>
          </cell>
          <cell r="DG328" t="str">
            <v>-</v>
          </cell>
        </row>
        <row r="329">
          <cell r="AT329" t="str">
            <v>-</v>
          </cell>
          <cell r="AU329" t="str">
            <v>-</v>
          </cell>
          <cell r="AV329" t="str">
            <v>-</v>
          </cell>
          <cell r="AW329" t="str">
            <v>-</v>
          </cell>
          <cell r="AX329" t="str">
            <v>-</v>
          </cell>
          <cell r="AY329" t="str">
            <v>-</v>
          </cell>
          <cell r="AZ329" t="str">
            <v>-</v>
          </cell>
          <cell r="BA329" t="str">
            <v>-</v>
          </cell>
          <cell r="BB329" t="str">
            <v>-</v>
          </cell>
          <cell r="BC329" t="str">
            <v>-</v>
          </cell>
          <cell r="BD329" t="str">
            <v>-</v>
          </cell>
          <cell r="BE329" t="str">
            <v>-</v>
          </cell>
          <cell r="BF329" t="str">
            <v>-</v>
          </cell>
          <cell r="BG329" t="str">
            <v>-</v>
          </cell>
          <cell r="BH329" t="str">
            <v>-</v>
          </cell>
          <cell r="BI329" t="str">
            <v>-</v>
          </cell>
          <cell r="BJ329" t="str">
            <v>-</v>
          </cell>
          <cell r="BK329" t="str">
            <v>-</v>
          </cell>
          <cell r="BL329" t="str">
            <v>-</v>
          </cell>
          <cell r="BM329" t="str">
            <v>20265</v>
          </cell>
          <cell r="BN329" t="str">
            <v>-</v>
          </cell>
          <cell r="BO329" t="str">
            <v>-</v>
          </cell>
          <cell r="BP329" t="str">
            <v>-</v>
          </cell>
          <cell r="BQ329" t="str">
            <v>-</v>
          </cell>
          <cell r="BR329" t="str">
            <v>-</v>
          </cell>
          <cell r="BS329" t="str">
            <v>-</v>
          </cell>
          <cell r="BT329" t="str">
            <v>-</v>
          </cell>
          <cell r="BU329" t="str">
            <v>-</v>
          </cell>
          <cell r="BV329" t="str">
            <v>-</v>
          </cell>
          <cell r="BW329" t="str">
            <v>-</v>
          </cell>
          <cell r="BX329" t="str">
            <v>-</v>
          </cell>
          <cell r="BY329" t="str">
            <v>-</v>
          </cell>
          <cell r="CB329" t="str">
            <v>-</v>
          </cell>
          <cell r="CC329" t="str">
            <v>-</v>
          </cell>
          <cell r="CD329" t="str">
            <v>-</v>
          </cell>
          <cell r="CE329" t="str">
            <v>-</v>
          </cell>
          <cell r="CF329" t="str">
            <v>-</v>
          </cell>
          <cell r="CG329" t="str">
            <v>-</v>
          </cell>
          <cell r="CH329" t="str">
            <v>-</v>
          </cell>
          <cell r="CI329" t="str">
            <v>-</v>
          </cell>
          <cell r="CJ329" t="str">
            <v>-</v>
          </cell>
          <cell r="CK329" t="str">
            <v>-</v>
          </cell>
          <cell r="CL329" t="str">
            <v>-</v>
          </cell>
          <cell r="CM329" t="str">
            <v>-</v>
          </cell>
          <cell r="CN329" t="str">
            <v>-</v>
          </cell>
          <cell r="CO329" t="str">
            <v>-</v>
          </cell>
          <cell r="CP329" t="str">
            <v>-</v>
          </cell>
          <cell r="CQ329" t="str">
            <v>-</v>
          </cell>
          <cell r="CR329" t="str">
            <v>-</v>
          </cell>
          <cell r="CS329" t="str">
            <v>-</v>
          </cell>
          <cell r="CT329" t="str">
            <v>-</v>
          </cell>
          <cell r="CU329" t="str">
            <v>SAN MIGUEL CHIMALAPA</v>
          </cell>
          <cell r="CV329" t="str">
            <v>-</v>
          </cell>
          <cell r="CW329" t="str">
            <v>-</v>
          </cell>
          <cell r="CX329" t="str">
            <v>-</v>
          </cell>
          <cell r="CY329" t="str">
            <v>-</v>
          </cell>
          <cell r="CZ329" t="str">
            <v>-</v>
          </cell>
          <cell r="DB329" t="str">
            <v>-</v>
          </cell>
          <cell r="DC329" t="str">
            <v>-</v>
          </cell>
          <cell r="DD329" t="str">
            <v>-</v>
          </cell>
          <cell r="DE329" t="str">
            <v>-</v>
          </cell>
          <cell r="DF329" t="str">
            <v>-</v>
          </cell>
          <cell r="DG329" t="str">
            <v>-</v>
          </cell>
        </row>
        <row r="330">
          <cell r="AT330" t="str">
            <v>-</v>
          </cell>
          <cell r="AU330" t="str">
            <v>-</v>
          </cell>
          <cell r="AV330" t="str">
            <v>-</v>
          </cell>
          <cell r="AW330" t="str">
            <v>-</v>
          </cell>
          <cell r="AX330" t="str">
            <v>-</v>
          </cell>
          <cell r="AY330" t="str">
            <v>-</v>
          </cell>
          <cell r="AZ330" t="str">
            <v>-</v>
          </cell>
          <cell r="BA330" t="str">
            <v>-</v>
          </cell>
          <cell r="BB330" t="str">
            <v>-</v>
          </cell>
          <cell r="BC330" t="str">
            <v>-</v>
          </cell>
          <cell r="BD330" t="str">
            <v>-</v>
          </cell>
          <cell r="BE330" t="str">
            <v>-</v>
          </cell>
          <cell r="BF330" t="str">
            <v>-</v>
          </cell>
          <cell r="BG330" t="str">
            <v>-</v>
          </cell>
          <cell r="BH330" t="str">
            <v>-</v>
          </cell>
          <cell r="BI330" t="str">
            <v>-</v>
          </cell>
          <cell r="BJ330" t="str">
            <v>-</v>
          </cell>
          <cell r="BK330" t="str">
            <v>-</v>
          </cell>
          <cell r="BL330" t="str">
            <v>-</v>
          </cell>
          <cell r="BM330" t="str">
            <v>20266</v>
          </cell>
          <cell r="BN330" t="str">
            <v>-</v>
          </cell>
          <cell r="BO330" t="str">
            <v>-</v>
          </cell>
          <cell r="BP330" t="str">
            <v>-</v>
          </cell>
          <cell r="BQ330" t="str">
            <v>-</v>
          </cell>
          <cell r="BR330" t="str">
            <v>-</v>
          </cell>
          <cell r="BS330" t="str">
            <v>-</v>
          </cell>
          <cell r="BT330" t="str">
            <v>-</v>
          </cell>
          <cell r="BU330" t="str">
            <v>-</v>
          </cell>
          <cell r="BV330" t="str">
            <v>-</v>
          </cell>
          <cell r="BW330" t="str">
            <v>-</v>
          </cell>
          <cell r="BX330" t="str">
            <v>-</v>
          </cell>
          <cell r="BY330" t="str">
            <v>-</v>
          </cell>
          <cell r="CB330" t="str">
            <v>-</v>
          </cell>
          <cell r="CC330" t="str">
            <v>-</v>
          </cell>
          <cell r="CD330" t="str">
            <v>-</v>
          </cell>
          <cell r="CE330" t="str">
            <v>-</v>
          </cell>
          <cell r="CF330" t="str">
            <v>-</v>
          </cell>
          <cell r="CG330" t="str">
            <v>-</v>
          </cell>
          <cell r="CH330" t="str">
            <v>-</v>
          </cell>
          <cell r="CI330" t="str">
            <v>-</v>
          </cell>
          <cell r="CJ330" t="str">
            <v>-</v>
          </cell>
          <cell r="CK330" t="str">
            <v>-</v>
          </cell>
          <cell r="CL330" t="str">
            <v>-</v>
          </cell>
          <cell r="CM330" t="str">
            <v>-</v>
          </cell>
          <cell r="CN330" t="str">
            <v>-</v>
          </cell>
          <cell r="CO330" t="str">
            <v>-</v>
          </cell>
          <cell r="CP330" t="str">
            <v>-</v>
          </cell>
          <cell r="CQ330" t="str">
            <v>-</v>
          </cell>
          <cell r="CR330" t="str">
            <v>-</v>
          </cell>
          <cell r="CS330" t="str">
            <v>-</v>
          </cell>
          <cell r="CT330" t="str">
            <v>-</v>
          </cell>
          <cell r="CU330" t="str">
            <v>SAN MIGUEL DEL PUERTO</v>
          </cell>
          <cell r="CV330" t="str">
            <v>-</v>
          </cell>
          <cell r="CW330" t="str">
            <v>-</v>
          </cell>
          <cell r="CX330" t="str">
            <v>-</v>
          </cell>
          <cell r="CY330" t="str">
            <v>-</v>
          </cell>
          <cell r="CZ330" t="str">
            <v>-</v>
          </cell>
          <cell r="DB330" t="str">
            <v>-</v>
          </cell>
          <cell r="DC330" t="str">
            <v>-</v>
          </cell>
          <cell r="DD330" t="str">
            <v>-</v>
          </cell>
          <cell r="DE330" t="str">
            <v>-</v>
          </cell>
          <cell r="DF330" t="str">
            <v>-</v>
          </cell>
          <cell r="DG330" t="str">
            <v>-</v>
          </cell>
        </row>
        <row r="331">
          <cell r="AT331" t="str">
            <v>-</v>
          </cell>
          <cell r="AU331" t="str">
            <v>-</v>
          </cell>
          <cell r="AV331" t="str">
            <v>-</v>
          </cell>
          <cell r="AW331" t="str">
            <v>-</v>
          </cell>
          <cell r="AX331" t="str">
            <v>-</v>
          </cell>
          <cell r="AY331" t="str">
            <v>-</v>
          </cell>
          <cell r="AZ331" t="str">
            <v>-</v>
          </cell>
          <cell r="BA331" t="str">
            <v>-</v>
          </cell>
          <cell r="BB331" t="str">
            <v>-</v>
          </cell>
          <cell r="BC331" t="str">
            <v>-</v>
          </cell>
          <cell r="BD331" t="str">
            <v>-</v>
          </cell>
          <cell r="BE331" t="str">
            <v>-</v>
          </cell>
          <cell r="BF331" t="str">
            <v>-</v>
          </cell>
          <cell r="BG331" t="str">
            <v>-</v>
          </cell>
          <cell r="BH331" t="str">
            <v>-</v>
          </cell>
          <cell r="BI331" t="str">
            <v>-</v>
          </cell>
          <cell r="BJ331" t="str">
            <v>-</v>
          </cell>
          <cell r="BK331" t="str">
            <v>-</v>
          </cell>
          <cell r="BL331" t="str">
            <v>-</v>
          </cell>
          <cell r="BM331" t="str">
            <v>20267</v>
          </cell>
          <cell r="BN331" t="str">
            <v>-</v>
          </cell>
          <cell r="BO331" t="str">
            <v>-</v>
          </cell>
          <cell r="BP331" t="str">
            <v>-</v>
          </cell>
          <cell r="BQ331" t="str">
            <v>-</v>
          </cell>
          <cell r="BR331" t="str">
            <v>-</v>
          </cell>
          <cell r="BS331" t="str">
            <v>-</v>
          </cell>
          <cell r="BT331" t="str">
            <v>-</v>
          </cell>
          <cell r="BU331" t="str">
            <v>-</v>
          </cell>
          <cell r="BV331" t="str">
            <v>-</v>
          </cell>
          <cell r="BW331" t="str">
            <v>-</v>
          </cell>
          <cell r="BX331" t="str">
            <v>-</v>
          </cell>
          <cell r="BY331" t="str">
            <v>-</v>
          </cell>
          <cell r="CB331" t="str">
            <v>-</v>
          </cell>
          <cell r="CC331" t="str">
            <v>-</v>
          </cell>
          <cell r="CD331" t="str">
            <v>-</v>
          </cell>
          <cell r="CE331" t="str">
            <v>-</v>
          </cell>
          <cell r="CF331" t="str">
            <v>-</v>
          </cell>
          <cell r="CG331" t="str">
            <v>-</v>
          </cell>
          <cell r="CH331" t="str">
            <v>-</v>
          </cell>
          <cell r="CI331" t="str">
            <v>-</v>
          </cell>
          <cell r="CJ331" t="str">
            <v>-</v>
          </cell>
          <cell r="CK331" t="str">
            <v>-</v>
          </cell>
          <cell r="CL331" t="str">
            <v>-</v>
          </cell>
          <cell r="CM331" t="str">
            <v>-</v>
          </cell>
          <cell r="CN331" t="str">
            <v>-</v>
          </cell>
          <cell r="CO331" t="str">
            <v>-</v>
          </cell>
          <cell r="CP331" t="str">
            <v>-</v>
          </cell>
          <cell r="CQ331" t="str">
            <v>-</v>
          </cell>
          <cell r="CR331" t="str">
            <v>-</v>
          </cell>
          <cell r="CS331" t="str">
            <v>-</v>
          </cell>
          <cell r="CT331" t="str">
            <v>-</v>
          </cell>
          <cell r="CU331" t="str">
            <v>SAN MIGUEL DEL RÍO</v>
          </cell>
          <cell r="CV331" t="str">
            <v>-</v>
          </cell>
          <cell r="CW331" t="str">
            <v>-</v>
          </cell>
          <cell r="CX331" t="str">
            <v>-</v>
          </cell>
          <cell r="CY331" t="str">
            <v>-</v>
          </cell>
          <cell r="CZ331" t="str">
            <v>-</v>
          </cell>
          <cell r="DB331" t="str">
            <v>-</v>
          </cell>
          <cell r="DC331" t="str">
            <v>-</v>
          </cell>
          <cell r="DD331" t="str">
            <v>-</v>
          </cell>
          <cell r="DE331" t="str">
            <v>-</v>
          </cell>
          <cell r="DF331" t="str">
            <v>-</v>
          </cell>
          <cell r="DG331" t="str">
            <v>-</v>
          </cell>
        </row>
        <row r="332">
          <cell r="AT332" t="str">
            <v>-</v>
          </cell>
          <cell r="AU332" t="str">
            <v>-</v>
          </cell>
          <cell r="AV332" t="str">
            <v>-</v>
          </cell>
          <cell r="AW332" t="str">
            <v>-</v>
          </cell>
          <cell r="AX332" t="str">
            <v>-</v>
          </cell>
          <cell r="AY332" t="str">
            <v>-</v>
          </cell>
          <cell r="AZ332" t="str">
            <v>-</v>
          </cell>
          <cell r="BA332" t="str">
            <v>-</v>
          </cell>
          <cell r="BB332" t="str">
            <v>-</v>
          </cell>
          <cell r="BC332" t="str">
            <v>-</v>
          </cell>
          <cell r="BD332" t="str">
            <v>-</v>
          </cell>
          <cell r="BE332" t="str">
            <v>-</v>
          </cell>
          <cell r="BF332" t="str">
            <v>-</v>
          </cell>
          <cell r="BG332" t="str">
            <v>-</v>
          </cell>
          <cell r="BH332" t="str">
            <v>-</v>
          </cell>
          <cell r="BI332" t="str">
            <v>-</v>
          </cell>
          <cell r="BJ332" t="str">
            <v>-</v>
          </cell>
          <cell r="BK332" t="str">
            <v>-</v>
          </cell>
          <cell r="BL332" t="str">
            <v>-</v>
          </cell>
          <cell r="BM332" t="str">
            <v>20268</v>
          </cell>
          <cell r="BN332" t="str">
            <v>-</v>
          </cell>
          <cell r="BO332" t="str">
            <v>-</v>
          </cell>
          <cell r="BP332" t="str">
            <v>-</v>
          </cell>
          <cell r="BQ332" t="str">
            <v>-</v>
          </cell>
          <cell r="BR332" t="str">
            <v>-</v>
          </cell>
          <cell r="BS332" t="str">
            <v>-</v>
          </cell>
          <cell r="BT332" t="str">
            <v>-</v>
          </cell>
          <cell r="BU332" t="str">
            <v>-</v>
          </cell>
          <cell r="BV332" t="str">
            <v>-</v>
          </cell>
          <cell r="BW332" t="str">
            <v>-</v>
          </cell>
          <cell r="BX332" t="str">
            <v>-</v>
          </cell>
          <cell r="BY332" t="str">
            <v>-</v>
          </cell>
          <cell r="CB332" t="str">
            <v>-</v>
          </cell>
          <cell r="CC332" t="str">
            <v>-</v>
          </cell>
          <cell r="CD332" t="str">
            <v>-</v>
          </cell>
          <cell r="CE332" t="str">
            <v>-</v>
          </cell>
          <cell r="CF332" t="str">
            <v>-</v>
          </cell>
          <cell r="CG332" t="str">
            <v>-</v>
          </cell>
          <cell r="CH332" t="str">
            <v>-</v>
          </cell>
          <cell r="CI332" t="str">
            <v>-</v>
          </cell>
          <cell r="CJ332" t="str">
            <v>-</v>
          </cell>
          <cell r="CK332" t="str">
            <v>-</v>
          </cell>
          <cell r="CL332" t="str">
            <v>-</v>
          </cell>
          <cell r="CM332" t="str">
            <v>-</v>
          </cell>
          <cell r="CN332" t="str">
            <v>-</v>
          </cell>
          <cell r="CO332" t="str">
            <v>-</v>
          </cell>
          <cell r="CP332" t="str">
            <v>-</v>
          </cell>
          <cell r="CQ332" t="str">
            <v>-</v>
          </cell>
          <cell r="CR332" t="str">
            <v>-</v>
          </cell>
          <cell r="CS332" t="str">
            <v>-</v>
          </cell>
          <cell r="CT332" t="str">
            <v>-</v>
          </cell>
          <cell r="CU332" t="str">
            <v>SAN MIGUEL EJUTLA</v>
          </cell>
          <cell r="CV332" t="str">
            <v>-</v>
          </cell>
          <cell r="CW332" t="str">
            <v>-</v>
          </cell>
          <cell r="CX332" t="str">
            <v>-</v>
          </cell>
          <cell r="CY332" t="str">
            <v>-</v>
          </cell>
          <cell r="CZ332" t="str">
            <v>-</v>
          </cell>
          <cell r="DB332" t="str">
            <v>-</v>
          </cell>
          <cell r="DC332" t="str">
            <v>-</v>
          </cell>
          <cell r="DD332" t="str">
            <v>-</v>
          </cell>
          <cell r="DE332" t="str">
            <v>-</v>
          </cell>
          <cell r="DF332" t="str">
            <v>-</v>
          </cell>
          <cell r="DG332" t="str">
            <v>-</v>
          </cell>
        </row>
        <row r="333">
          <cell r="AT333" t="str">
            <v>-</v>
          </cell>
          <cell r="AU333" t="str">
            <v>-</v>
          </cell>
          <cell r="AV333" t="str">
            <v>-</v>
          </cell>
          <cell r="AW333" t="str">
            <v>-</v>
          </cell>
          <cell r="AX333" t="str">
            <v>-</v>
          </cell>
          <cell r="AY333" t="str">
            <v>-</v>
          </cell>
          <cell r="AZ333" t="str">
            <v>-</v>
          </cell>
          <cell r="BA333" t="str">
            <v>-</v>
          </cell>
          <cell r="BB333" t="str">
            <v>-</v>
          </cell>
          <cell r="BC333" t="str">
            <v>-</v>
          </cell>
          <cell r="BD333" t="str">
            <v>-</v>
          </cell>
          <cell r="BE333" t="str">
            <v>-</v>
          </cell>
          <cell r="BF333" t="str">
            <v>-</v>
          </cell>
          <cell r="BG333" t="str">
            <v>-</v>
          </cell>
          <cell r="BH333" t="str">
            <v>-</v>
          </cell>
          <cell r="BI333" t="str">
            <v>-</v>
          </cell>
          <cell r="BJ333" t="str">
            <v>-</v>
          </cell>
          <cell r="BK333" t="str">
            <v>-</v>
          </cell>
          <cell r="BL333" t="str">
            <v>-</v>
          </cell>
          <cell r="BM333" t="str">
            <v>20269</v>
          </cell>
          <cell r="BN333" t="str">
            <v>-</v>
          </cell>
          <cell r="BO333" t="str">
            <v>-</v>
          </cell>
          <cell r="BP333" t="str">
            <v>-</v>
          </cell>
          <cell r="BQ333" t="str">
            <v>-</v>
          </cell>
          <cell r="BR333" t="str">
            <v>-</v>
          </cell>
          <cell r="BS333" t="str">
            <v>-</v>
          </cell>
          <cell r="BT333" t="str">
            <v>-</v>
          </cell>
          <cell r="BU333" t="str">
            <v>-</v>
          </cell>
          <cell r="BV333" t="str">
            <v>-</v>
          </cell>
          <cell r="BW333" t="str">
            <v>-</v>
          </cell>
          <cell r="BX333" t="str">
            <v>-</v>
          </cell>
          <cell r="BY333" t="str">
            <v>-</v>
          </cell>
          <cell r="CB333" t="str">
            <v>-</v>
          </cell>
          <cell r="CC333" t="str">
            <v>-</v>
          </cell>
          <cell r="CD333" t="str">
            <v>-</v>
          </cell>
          <cell r="CE333" t="str">
            <v>-</v>
          </cell>
          <cell r="CF333" t="str">
            <v>-</v>
          </cell>
          <cell r="CG333" t="str">
            <v>-</v>
          </cell>
          <cell r="CH333" t="str">
            <v>-</v>
          </cell>
          <cell r="CI333" t="str">
            <v>-</v>
          </cell>
          <cell r="CJ333" t="str">
            <v>-</v>
          </cell>
          <cell r="CK333" t="str">
            <v>-</v>
          </cell>
          <cell r="CL333" t="str">
            <v>-</v>
          </cell>
          <cell r="CM333" t="str">
            <v>-</v>
          </cell>
          <cell r="CN333" t="str">
            <v>-</v>
          </cell>
          <cell r="CO333" t="str">
            <v>-</v>
          </cell>
          <cell r="CP333" t="str">
            <v>-</v>
          </cell>
          <cell r="CQ333" t="str">
            <v>-</v>
          </cell>
          <cell r="CR333" t="str">
            <v>-</v>
          </cell>
          <cell r="CS333" t="str">
            <v>-</v>
          </cell>
          <cell r="CT333" t="str">
            <v>-</v>
          </cell>
          <cell r="CU333" t="str">
            <v>SAN MIGUEL EL GRANDE</v>
          </cell>
          <cell r="CV333" t="str">
            <v>-</v>
          </cell>
          <cell r="CW333" t="str">
            <v>-</v>
          </cell>
          <cell r="CX333" t="str">
            <v>-</v>
          </cell>
          <cell r="CY333" t="str">
            <v>-</v>
          </cell>
          <cell r="CZ333" t="str">
            <v>-</v>
          </cell>
          <cell r="DB333" t="str">
            <v>-</v>
          </cell>
          <cell r="DC333" t="str">
            <v>-</v>
          </cell>
          <cell r="DD333" t="str">
            <v>-</v>
          </cell>
          <cell r="DE333" t="str">
            <v>-</v>
          </cell>
          <cell r="DF333" t="str">
            <v>-</v>
          </cell>
          <cell r="DG333" t="str">
            <v>-</v>
          </cell>
        </row>
        <row r="334">
          <cell r="AT334" t="str">
            <v>-</v>
          </cell>
          <cell r="AU334" t="str">
            <v>-</v>
          </cell>
          <cell r="AV334" t="str">
            <v>-</v>
          </cell>
          <cell r="AW334" t="str">
            <v>-</v>
          </cell>
          <cell r="AX334" t="str">
            <v>-</v>
          </cell>
          <cell r="AY334" t="str">
            <v>-</v>
          </cell>
          <cell r="AZ334" t="str">
            <v>-</v>
          </cell>
          <cell r="BA334" t="str">
            <v>-</v>
          </cell>
          <cell r="BB334" t="str">
            <v>-</v>
          </cell>
          <cell r="BC334" t="str">
            <v>-</v>
          </cell>
          <cell r="BD334" t="str">
            <v>-</v>
          </cell>
          <cell r="BE334" t="str">
            <v>-</v>
          </cell>
          <cell r="BF334" t="str">
            <v>-</v>
          </cell>
          <cell r="BG334" t="str">
            <v>-</v>
          </cell>
          <cell r="BH334" t="str">
            <v>-</v>
          </cell>
          <cell r="BI334" t="str">
            <v>-</v>
          </cell>
          <cell r="BJ334" t="str">
            <v>-</v>
          </cell>
          <cell r="BK334" t="str">
            <v>-</v>
          </cell>
          <cell r="BL334" t="str">
            <v>-</v>
          </cell>
          <cell r="BM334" t="str">
            <v>20270</v>
          </cell>
          <cell r="BN334" t="str">
            <v>-</v>
          </cell>
          <cell r="BO334" t="str">
            <v>-</v>
          </cell>
          <cell r="BP334" t="str">
            <v>-</v>
          </cell>
          <cell r="BQ334" t="str">
            <v>-</v>
          </cell>
          <cell r="BR334" t="str">
            <v>-</v>
          </cell>
          <cell r="BS334" t="str">
            <v>-</v>
          </cell>
          <cell r="BT334" t="str">
            <v>-</v>
          </cell>
          <cell r="BU334" t="str">
            <v>-</v>
          </cell>
          <cell r="BV334" t="str">
            <v>-</v>
          </cell>
          <cell r="BW334" t="str">
            <v>-</v>
          </cell>
          <cell r="BX334" t="str">
            <v>-</v>
          </cell>
          <cell r="BY334" t="str">
            <v>-</v>
          </cell>
          <cell r="CB334" t="str">
            <v>-</v>
          </cell>
          <cell r="CC334" t="str">
            <v>-</v>
          </cell>
          <cell r="CD334" t="str">
            <v>-</v>
          </cell>
          <cell r="CE334" t="str">
            <v>-</v>
          </cell>
          <cell r="CF334" t="str">
            <v>-</v>
          </cell>
          <cell r="CG334" t="str">
            <v>-</v>
          </cell>
          <cell r="CH334" t="str">
            <v>-</v>
          </cell>
          <cell r="CI334" t="str">
            <v>-</v>
          </cell>
          <cell r="CJ334" t="str">
            <v>-</v>
          </cell>
          <cell r="CK334" t="str">
            <v>-</v>
          </cell>
          <cell r="CL334" t="str">
            <v>-</v>
          </cell>
          <cell r="CM334" t="str">
            <v>-</v>
          </cell>
          <cell r="CN334" t="str">
            <v>-</v>
          </cell>
          <cell r="CO334" t="str">
            <v>-</v>
          </cell>
          <cell r="CP334" t="str">
            <v>-</v>
          </cell>
          <cell r="CQ334" t="str">
            <v>-</v>
          </cell>
          <cell r="CR334" t="str">
            <v>-</v>
          </cell>
          <cell r="CS334" t="str">
            <v>-</v>
          </cell>
          <cell r="CT334" t="str">
            <v>-</v>
          </cell>
          <cell r="CU334" t="str">
            <v>SAN MIGUEL HUAUTLA</v>
          </cell>
          <cell r="CV334" t="str">
            <v>-</v>
          </cell>
          <cell r="CW334" t="str">
            <v>-</v>
          </cell>
          <cell r="CX334" t="str">
            <v>-</v>
          </cell>
          <cell r="CY334" t="str">
            <v>-</v>
          </cell>
          <cell r="CZ334" t="str">
            <v>-</v>
          </cell>
          <cell r="DB334" t="str">
            <v>-</v>
          </cell>
          <cell r="DC334" t="str">
            <v>-</v>
          </cell>
          <cell r="DD334" t="str">
            <v>-</v>
          </cell>
          <cell r="DE334" t="str">
            <v>-</v>
          </cell>
          <cell r="DF334" t="str">
            <v>-</v>
          </cell>
          <cell r="DG334" t="str">
            <v>-</v>
          </cell>
        </row>
        <row r="335">
          <cell r="AT335" t="str">
            <v>-</v>
          </cell>
          <cell r="AU335" t="str">
            <v>-</v>
          </cell>
          <cell r="AV335" t="str">
            <v>-</v>
          </cell>
          <cell r="AW335" t="str">
            <v>-</v>
          </cell>
          <cell r="AX335" t="str">
            <v>-</v>
          </cell>
          <cell r="AY335" t="str">
            <v>-</v>
          </cell>
          <cell r="AZ335" t="str">
            <v>-</v>
          </cell>
          <cell r="BA335" t="str">
            <v>-</v>
          </cell>
          <cell r="BB335" t="str">
            <v>-</v>
          </cell>
          <cell r="BC335" t="str">
            <v>-</v>
          </cell>
          <cell r="BD335" t="str">
            <v>-</v>
          </cell>
          <cell r="BE335" t="str">
            <v>-</v>
          </cell>
          <cell r="BF335" t="str">
            <v>-</v>
          </cell>
          <cell r="BG335" t="str">
            <v>-</v>
          </cell>
          <cell r="BH335" t="str">
            <v>-</v>
          </cell>
          <cell r="BI335" t="str">
            <v>-</v>
          </cell>
          <cell r="BJ335" t="str">
            <v>-</v>
          </cell>
          <cell r="BK335" t="str">
            <v>-</v>
          </cell>
          <cell r="BL335" t="str">
            <v>-</v>
          </cell>
          <cell r="BM335" t="str">
            <v>20271</v>
          </cell>
          <cell r="BN335" t="str">
            <v>-</v>
          </cell>
          <cell r="BO335" t="str">
            <v>-</v>
          </cell>
          <cell r="BP335" t="str">
            <v>-</v>
          </cell>
          <cell r="BQ335" t="str">
            <v>-</v>
          </cell>
          <cell r="BR335" t="str">
            <v>-</v>
          </cell>
          <cell r="BS335" t="str">
            <v>-</v>
          </cell>
          <cell r="BT335" t="str">
            <v>-</v>
          </cell>
          <cell r="BU335" t="str">
            <v>-</v>
          </cell>
          <cell r="BV335" t="str">
            <v>-</v>
          </cell>
          <cell r="BW335" t="str">
            <v>-</v>
          </cell>
          <cell r="BX335" t="str">
            <v>-</v>
          </cell>
          <cell r="BY335" t="str">
            <v>-</v>
          </cell>
          <cell r="CB335" t="str">
            <v>-</v>
          </cell>
          <cell r="CC335" t="str">
            <v>-</v>
          </cell>
          <cell r="CD335" t="str">
            <v>-</v>
          </cell>
          <cell r="CE335" t="str">
            <v>-</v>
          </cell>
          <cell r="CF335" t="str">
            <v>-</v>
          </cell>
          <cell r="CG335" t="str">
            <v>-</v>
          </cell>
          <cell r="CH335" t="str">
            <v>-</v>
          </cell>
          <cell r="CI335" t="str">
            <v>-</v>
          </cell>
          <cell r="CJ335" t="str">
            <v>-</v>
          </cell>
          <cell r="CK335" t="str">
            <v>-</v>
          </cell>
          <cell r="CL335" t="str">
            <v>-</v>
          </cell>
          <cell r="CM335" t="str">
            <v>-</v>
          </cell>
          <cell r="CN335" t="str">
            <v>-</v>
          </cell>
          <cell r="CO335" t="str">
            <v>-</v>
          </cell>
          <cell r="CP335" t="str">
            <v>-</v>
          </cell>
          <cell r="CQ335" t="str">
            <v>-</v>
          </cell>
          <cell r="CR335" t="str">
            <v>-</v>
          </cell>
          <cell r="CS335" t="str">
            <v>-</v>
          </cell>
          <cell r="CT335" t="str">
            <v>-</v>
          </cell>
          <cell r="CU335" t="str">
            <v>SAN MIGUEL MIXTEPEC</v>
          </cell>
          <cell r="CV335" t="str">
            <v>-</v>
          </cell>
          <cell r="CW335" t="str">
            <v>-</v>
          </cell>
          <cell r="CX335" t="str">
            <v>-</v>
          </cell>
          <cell r="CY335" t="str">
            <v>-</v>
          </cell>
          <cell r="CZ335" t="str">
            <v>-</v>
          </cell>
          <cell r="DB335" t="str">
            <v>-</v>
          </cell>
          <cell r="DC335" t="str">
            <v>-</v>
          </cell>
          <cell r="DD335" t="str">
            <v>-</v>
          </cell>
          <cell r="DE335" t="str">
            <v>-</v>
          </cell>
          <cell r="DF335" t="str">
            <v>-</v>
          </cell>
          <cell r="DG335" t="str">
            <v>-</v>
          </cell>
        </row>
        <row r="336">
          <cell r="AT336" t="str">
            <v>-</v>
          </cell>
          <cell r="AU336" t="str">
            <v>-</v>
          </cell>
          <cell r="AV336" t="str">
            <v>-</v>
          </cell>
          <cell r="AW336" t="str">
            <v>-</v>
          </cell>
          <cell r="AX336" t="str">
            <v>-</v>
          </cell>
          <cell r="AY336" t="str">
            <v>-</v>
          </cell>
          <cell r="AZ336" t="str">
            <v>-</v>
          </cell>
          <cell r="BA336" t="str">
            <v>-</v>
          </cell>
          <cell r="BB336" t="str">
            <v>-</v>
          </cell>
          <cell r="BC336" t="str">
            <v>-</v>
          </cell>
          <cell r="BD336" t="str">
            <v>-</v>
          </cell>
          <cell r="BE336" t="str">
            <v>-</v>
          </cell>
          <cell r="BF336" t="str">
            <v>-</v>
          </cell>
          <cell r="BG336" t="str">
            <v>-</v>
          </cell>
          <cell r="BH336" t="str">
            <v>-</v>
          </cell>
          <cell r="BI336" t="str">
            <v>-</v>
          </cell>
          <cell r="BJ336" t="str">
            <v>-</v>
          </cell>
          <cell r="BK336" t="str">
            <v>-</v>
          </cell>
          <cell r="BL336" t="str">
            <v>-</v>
          </cell>
          <cell r="BM336" t="str">
            <v>20272</v>
          </cell>
          <cell r="BN336" t="str">
            <v>-</v>
          </cell>
          <cell r="BO336" t="str">
            <v>-</v>
          </cell>
          <cell r="BP336" t="str">
            <v>-</v>
          </cell>
          <cell r="BQ336" t="str">
            <v>-</v>
          </cell>
          <cell r="BR336" t="str">
            <v>-</v>
          </cell>
          <cell r="BS336" t="str">
            <v>-</v>
          </cell>
          <cell r="BT336" t="str">
            <v>-</v>
          </cell>
          <cell r="BU336" t="str">
            <v>-</v>
          </cell>
          <cell r="BV336" t="str">
            <v>-</v>
          </cell>
          <cell r="BW336" t="str">
            <v>-</v>
          </cell>
          <cell r="BX336" t="str">
            <v>-</v>
          </cell>
          <cell r="BY336" t="str">
            <v>-</v>
          </cell>
          <cell r="CB336" t="str">
            <v>-</v>
          </cell>
          <cell r="CC336" t="str">
            <v>-</v>
          </cell>
          <cell r="CD336" t="str">
            <v>-</v>
          </cell>
          <cell r="CE336" t="str">
            <v>-</v>
          </cell>
          <cell r="CF336" t="str">
            <v>-</v>
          </cell>
          <cell r="CG336" t="str">
            <v>-</v>
          </cell>
          <cell r="CH336" t="str">
            <v>-</v>
          </cell>
          <cell r="CI336" t="str">
            <v>-</v>
          </cell>
          <cell r="CJ336" t="str">
            <v>-</v>
          </cell>
          <cell r="CK336" t="str">
            <v>-</v>
          </cell>
          <cell r="CL336" t="str">
            <v>-</v>
          </cell>
          <cell r="CM336" t="str">
            <v>-</v>
          </cell>
          <cell r="CN336" t="str">
            <v>-</v>
          </cell>
          <cell r="CO336" t="str">
            <v>-</v>
          </cell>
          <cell r="CP336" t="str">
            <v>-</v>
          </cell>
          <cell r="CQ336" t="str">
            <v>-</v>
          </cell>
          <cell r="CR336" t="str">
            <v>-</v>
          </cell>
          <cell r="CS336" t="str">
            <v>-</v>
          </cell>
          <cell r="CT336" t="str">
            <v>-</v>
          </cell>
          <cell r="CU336" t="str">
            <v>SAN MIGUEL PANIXTLAHUACA</v>
          </cell>
          <cell r="CV336" t="str">
            <v>-</v>
          </cell>
          <cell r="CW336" t="str">
            <v>-</v>
          </cell>
          <cell r="CX336" t="str">
            <v>-</v>
          </cell>
          <cell r="CY336" t="str">
            <v>-</v>
          </cell>
          <cell r="CZ336" t="str">
            <v>-</v>
          </cell>
          <cell r="DB336" t="str">
            <v>-</v>
          </cell>
          <cell r="DC336" t="str">
            <v>-</v>
          </cell>
          <cell r="DD336" t="str">
            <v>-</v>
          </cell>
          <cell r="DE336" t="str">
            <v>-</v>
          </cell>
          <cell r="DF336" t="str">
            <v>-</v>
          </cell>
          <cell r="DG336" t="str">
            <v>-</v>
          </cell>
        </row>
        <row r="337">
          <cell r="AT337" t="str">
            <v>-</v>
          </cell>
          <cell r="AU337" t="str">
            <v>-</v>
          </cell>
          <cell r="AV337" t="str">
            <v>-</v>
          </cell>
          <cell r="AW337" t="str">
            <v>-</v>
          </cell>
          <cell r="AX337" t="str">
            <v>-</v>
          </cell>
          <cell r="AY337" t="str">
            <v>-</v>
          </cell>
          <cell r="AZ337" t="str">
            <v>-</v>
          </cell>
          <cell r="BA337" t="str">
            <v>-</v>
          </cell>
          <cell r="BB337" t="str">
            <v>-</v>
          </cell>
          <cell r="BC337" t="str">
            <v>-</v>
          </cell>
          <cell r="BD337" t="str">
            <v>-</v>
          </cell>
          <cell r="BE337" t="str">
            <v>-</v>
          </cell>
          <cell r="BF337" t="str">
            <v>-</v>
          </cell>
          <cell r="BG337" t="str">
            <v>-</v>
          </cell>
          <cell r="BH337" t="str">
            <v>-</v>
          </cell>
          <cell r="BI337" t="str">
            <v>-</v>
          </cell>
          <cell r="BJ337" t="str">
            <v>-</v>
          </cell>
          <cell r="BK337" t="str">
            <v>-</v>
          </cell>
          <cell r="BL337" t="str">
            <v>-</v>
          </cell>
          <cell r="BM337" t="str">
            <v>20273</v>
          </cell>
          <cell r="BN337" t="str">
            <v>-</v>
          </cell>
          <cell r="BO337" t="str">
            <v>-</v>
          </cell>
          <cell r="BP337" t="str">
            <v>-</v>
          </cell>
          <cell r="BQ337" t="str">
            <v>-</v>
          </cell>
          <cell r="BR337" t="str">
            <v>-</v>
          </cell>
          <cell r="BS337" t="str">
            <v>-</v>
          </cell>
          <cell r="BT337" t="str">
            <v>-</v>
          </cell>
          <cell r="BU337" t="str">
            <v>-</v>
          </cell>
          <cell r="BV337" t="str">
            <v>-</v>
          </cell>
          <cell r="BW337" t="str">
            <v>-</v>
          </cell>
          <cell r="BX337" t="str">
            <v>-</v>
          </cell>
          <cell r="BY337" t="str">
            <v>-</v>
          </cell>
          <cell r="CB337" t="str">
            <v>-</v>
          </cell>
          <cell r="CC337" t="str">
            <v>-</v>
          </cell>
          <cell r="CD337" t="str">
            <v>-</v>
          </cell>
          <cell r="CE337" t="str">
            <v>-</v>
          </cell>
          <cell r="CF337" t="str">
            <v>-</v>
          </cell>
          <cell r="CG337" t="str">
            <v>-</v>
          </cell>
          <cell r="CH337" t="str">
            <v>-</v>
          </cell>
          <cell r="CI337" t="str">
            <v>-</v>
          </cell>
          <cell r="CJ337" t="str">
            <v>-</v>
          </cell>
          <cell r="CK337" t="str">
            <v>-</v>
          </cell>
          <cell r="CL337" t="str">
            <v>-</v>
          </cell>
          <cell r="CM337" t="str">
            <v>-</v>
          </cell>
          <cell r="CN337" t="str">
            <v>-</v>
          </cell>
          <cell r="CO337" t="str">
            <v>-</v>
          </cell>
          <cell r="CP337" t="str">
            <v>-</v>
          </cell>
          <cell r="CQ337" t="str">
            <v>-</v>
          </cell>
          <cell r="CR337" t="str">
            <v>-</v>
          </cell>
          <cell r="CS337" t="str">
            <v>-</v>
          </cell>
          <cell r="CT337" t="str">
            <v>-</v>
          </cell>
          <cell r="CU337" t="str">
            <v>SAN MIGUEL PERAS</v>
          </cell>
          <cell r="CV337" t="str">
            <v>-</v>
          </cell>
          <cell r="CW337" t="str">
            <v>-</v>
          </cell>
          <cell r="CX337" t="str">
            <v>-</v>
          </cell>
          <cell r="CY337" t="str">
            <v>-</v>
          </cell>
          <cell r="CZ337" t="str">
            <v>-</v>
          </cell>
          <cell r="DB337" t="str">
            <v>-</v>
          </cell>
          <cell r="DC337" t="str">
            <v>-</v>
          </cell>
          <cell r="DD337" t="str">
            <v>-</v>
          </cell>
          <cell r="DE337" t="str">
            <v>-</v>
          </cell>
          <cell r="DF337" t="str">
            <v>-</v>
          </cell>
          <cell r="DG337" t="str">
            <v>-</v>
          </cell>
        </row>
        <row r="338">
          <cell r="AT338" t="str">
            <v>-</v>
          </cell>
          <cell r="AU338" t="str">
            <v>-</v>
          </cell>
          <cell r="AV338" t="str">
            <v>-</v>
          </cell>
          <cell r="AW338" t="str">
            <v>-</v>
          </cell>
          <cell r="AX338" t="str">
            <v>-</v>
          </cell>
          <cell r="AY338" t="str">
            <v>-</v>
          </cell>
          <cell r="AZ338" t="str">
            <v>-</v>
          </cell>
          <cell r="BA338" t="str">
            <v>-</v>
          </cell>
          <cell r="BB338" t="str">
            <v>-</v>
          </cell>
          <cell r="BC338" t="str">
            <v>-</v>
          </cell>
          <cell r="BD338" t="str">
            <v>-</v>
          </cell>
          <cell r="BE338" t="str">
            <v>-</v>
          </cell>
          <cell r="BF338" t="str">
            <v>-</v>
          </cell>
          <cell r="BG338" t="str">
            <v>-</v>
          </cell>
          <cell r="BH338" t="str">
            <v>-</v>
          </cell>
          <cell r="BI338" t="str">
            <v>-</v>
          </cell>
          <cell r="BJ338" t="str">
            <v>-</v>
          </cell>
          <cell r="BK338" t="str">
            <v>-</v>
          </cell>
          <cell r="BL338" t="str">
            <v>-</v>
          </cell>
          <cell r="BM338" t="str">
            <v>20274</v>
          </cell>
          <cell r="BN338" t="str">
            <v>-</v>
          </cell>
          <cell r="BO338" t="str">
            <v>-</v>
          </cell>
          <cell r="BP338" t="str">
            <v>-</v>
          </cell>
          <cell r="BQ338" t="str">
            <v>-</v>
          </cell>
          <cell r="BR338" t="str">
            <v>-</v>
          </cell>
          <cell r="BS338" t="str">
            <v>-</v>
          </cell>
          <cell r="BT338" t="str">
            <v>-</v>
          </cell>
          <cell r="BU338" t="str">
            <v>-</v>
          </cell>
          <cell r="BV338" t="str">
            <v>-</v>
          </cell>
          <cell r="BW338" t="str">
            <v>-</v>
          </cell>
          <cell r="BX338" t="str">
            <v>-</v>
          </cell>
          <cell r="BY338" t="str">
            <v>-</v>
          </cell>
          <cell r="CB338" t="str">
            <v>-</v>
          </cell>
          <cell r="CC338" t="str">
            <v>-</v>
          </cell>
          <cell r="CD338" t="str">
            <v>-</v>
          </cell>
          <cell r="CE338" t="str">
            <v>-</v>
          </cell>
          <cell r="CF338" t="str">
            <v>-</v>
          </cell>
          <cell r="CG338" t="str">
            <v>-</v>
          </cell>
          <cell r="CH338" t="str">
            <v>-</v>
          </cell>
          <cell r="CI338" t="str">
            <v>-</v>
          </cell>
          <cell r="CJ338" t="str">
            <v>-</v>
          </cell>
          <cell r="CK338" t="str">
            <v>-</v>
          </cell>
          <cell r="CL338" t="str">
            <v>-</v>
          </cell>
          <cell r="CM338" t="str">
            <v>-</v>
          </cell>
          <cell r="CN338" t="str">
            <v>-</v>
          </cell>
          <cell r="CO338" t="str">
            <v>-</v>
          </cell>
          <cell r="CP338" t="str">
            <v>-</v>
          </cell>
          <cell r="CQ338" t="str">
            <v>-</v>
          </cell>
          <cell r="CR338" t="str">
            <v>-</v>
          </cell>
          <cell r="CS338" t="str">
            <v>-</v>
          </cell>
          <cell r="CT338" t="str">
            <v>-</v>
          </cell>
          <cell r="CU338" t="str">
            <v>SAN MIGUEL PIEDRAS</v>
          </cell>
          <cell r="CV338" t="str">
            <v>-</v>
          </cell>
          <cell r="CW338" t="str">
            <v>-</v>
          </cell>
          <cell r="CX338" t="str">
            <v>-</v>
          </cell>
          <cell r="CY338" t="str">
            <v>-</v>
          </cell>
          <cell r="CZ338" t="str">
            <v>-</v>
          </cell>
          <cell r="DB338" t="str">
            <v>-</v>
          </cell>
          <cell r="DC338" t="str">
            <v>-</v>
          </cell>
          <cell r="DD338" t="str">
            <v>-</v>
          </cell>
          <cell r="DE338" t="str">
            <v>-</v>
          </cell>
          <cell r="DF338" t="str">
            <v>-</v>
          </cell>
          <cell r="DG338" t="str">
            <v>-</v>
          </cell>
        </row>
        <row r="339">
          <cell r="AT339" t="str">
            <v>-</v>
          </cell>
          <cell r="AU339" t="str">
            <v>-</v>
          </cell>
          <cell r="AV339" t="str">
            <v>-</v>
          </cell>
          <cell r="AW339" t="str">
            <v>-</v>
          </cell>
          <cell r="AX339" t="str">
            <v>-</v>
          </cell>
          <cell r="AY339" t="str">
            <v>-</v>
          </cell>
          <cell r="AZ339" t="str">
            <v>-</v>
          </cell>
          <cell r="BA339" t="str">
            <v>-</v>
          </cell>
          <cell r="BB339" t="str">
            <v>-</v>
          </cell>
          <cell r="BC339" t="str">
            <v>-</v>
          </cell>
          <cell r="BD339" t="str">
            <v>-</v>
          </cell>
          <cell r="BE339" t="str">
            <v>-</v>
          </cell>
          <cell r="BF339" t="str">
            <v>-</v>
          </cell>
          <cell r="BG339" t="str">
            <v>-</v>
          </cell>
          <cell r="BH339" t="str">
            <v>-</v>
          </cell>
          <cell r="BI339" t="str">
            <v>-</v>
          </cell>
          <cell r="BJ339" t="str">
            <v>-</v>
          </cell>
          <cell r="BK339" t="str">
            <v>-</v>
          </cell>
          <cell r="BL339" t="str">
            <v>-</v>
          </cell>
          <cell r="BM339" t="str">
            <v>20275</v>
          </cell>
          <cell r="BN339" t="str">
            <v>-</v>
          </cell>
          <cell r="BO339" t="str">
            <v>-</v>
          </cell>
          <cell r="BP339" t="str">
            <v>-</v>
          </cell>
          <cell r="BQ339" t="str">
            <v>-</v>
          </cell>
          <cell r="BR339" t="str">
            <v>-</v>
          </cell>
          <cell r="BS339" t="str">
            <v>-</v>
          </cell>
          <cell r="BT339" t="str">
            <v>-</v>
          </cell>
          <cell r="BU339" t="str">
            <v>-</v>
          </cell>
          <cell r="BV339" t="str">
            <v>-</v>
          </cell>
          <cell r="BW339" t="str">
            <v>-</v>
          </cell>
          <cell r="BX339" t="str">
            <v>-</v>
          </cell>
          <cell r="BY339" t="str">
            <v>-</v>
          </cell>
          <cell r="CB339" t="str">
            <v>-</v>
          </cell>
          <cell r="CC339" t="str">
            <v>-</v>
          </cell>
          <cell r="CD339" t="str">
            <v>-</v>
          </cell>
          <cell r="CE339" t="str">
            <v>-</v>
          </cell>
          <cell r="CF339" t="str">
            <v>-</v>
          </cell>
          <cell r="CG339" t="str">
            <v>-</v>
          </cell>
          <cell r="CH339" t="str">
            <v>-</v>
          </cell>
          <cell r="CI339" t="str">
            <v>-</v>
          </cell>
          <cell r="CJ339" t="str">
            <v>-</v>
          </cell>
          <cell r="CK339" t="str">
            <v>-</v>
          </cell>
          <cell r="CL339" t="str">
            <v>-</v>
          </cell>
          <cell r="CM339" t="str">
            <v>-</v>
          </cell>
          <cell r="CN339" t="str">
            <v>-</v>
          </cell>
          <cell r="CO339" t="str">
            <v>-</v>
          </cell>
          <cell r="CP339" t="str">
            <v>-</v>
          </cell>
          <cell r="CQ339" t="str">
            <v>-</v>
          </cell>
          <cell r="CR339" t="str">
            <v>-</v>
          </cell>
          <cell r="CS339" t="str">
            <v>-</v>
          </cell>
          <cell r="CT339" t="str">
            <v>-</v>
          </cell>
          <cell r="CU339" t="str">
            <v>SAN MIGUEL QUETZALTEPEC</v>
          </cell>
          <cell r="CV339" t="str">
            <v>-</v>
          </cell>
          <cell r="CW339" t="str">
            <v>-</v>
          </cell>
          <cell r="CX339" t="str">
            <v>-</v>
          </cell>
          <cell r="CY339" t="str">
            <v>-</v>
          </cell>
          <cell r="CZ339" t="str">
            <v>-</v>
          </cell>
          <cell r="DB339" t="str">
            <v>-</v>
          </cell>
          <cell r="DC339" t="str">
            <v>-</v>
          </cell>
          <cell r="DD339" t="str">
            <v>-</v>
          </cell>
          <cell r="DE339" t="str">
            <v>-</v>
          </cell>
          <cell r="DF339" t="str">
            <v>-</v>
          </cell>
          <cell r="DG339" t="str">
            <v>-</v>
          </cell>
        </row>
        <row r="340">
          <cell r="AT340" t="str">
            <v>-</v>
          </cell>
          <cell r="AU340" t="str">
            <v>-</v>
          </cell>
          <cell r="AV340" t="str">
            <v>-</v>
          </cell>
          <cell r="AW340" t="str">
            <v>-</v>
          </cell>
          <cell r="AX340" t="str">
            <v>-</v>
          </cell>
          <cell r="AY340" t="str">
            <v>-</v>
          </cell>
          <cell r="AZ340" t="str">
            <v>-</v>
          </cell>
          <cell r="BA340" t="str">
            <v>-</v>
          </cell>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20276</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CB340" t="str">
            <v>-</v>
          </cell>
          <cell r="CC340" t="str">
            <v>-</v>
          </cell>
          <cell r="CD340" t="str">
            <v>-</v>
          </cell>
          <cell r="CE340" t="str">
            <v>-</v>
          </cell>
          <cell r="CF340" t="str">
            <v>-</v>
          </cell>
          <cell r="CG340" t="str">
            <v>-</v>
          </cell>
          <cell r="CH340" t="str">
            <v>-</v>
          </cell>
          <cell r="CI340" t="str">
            <v>-</v>
          </cell>
          <cell r="CJ340" t="str">
            <v>-</v>
          </cell>
          <cell r="CK340" t="str">
            <v>-</v>
          </cell>
          <cell r="CL340" t="str">
            <v>-</v>
          </cell>
          <cell r="CM340" t="str">
            <v>-</v>
          </cell>
          <cell r="CN340" t="str">
            <v>-</v>
          </cell>
          <cell r="CO340" t="str">
            <v>-</v>
          </cell>
          <cell r="CP340" t="str">
            <v>-</v>
          </cell>
          <cell r="CQ340" t="str">
            <v>-</v>
          </cell>
          <cell r="CR340" t="str">
            <v>-</v>
          </cell>
          <cell r="CS340" t="str">
            <v>-</v>
          </cell>
          <cell r="CT340" t="str">
            <v>-</v>
          </cell>
          <cell r="CU340" t="str">
            <v>SAN MIGUEL SANTA FLOR</v>
          </cell>
          <cell r="CV340" t="str">
            <v>-</v>
          </cell>
          <cell r="CW340" t="str">
            <v>-</v>
          </cell>
          <cell r="CX340" t="str">
            <v>-</v>
          </cell>
          <cell r="CY340" t="str">
            <v>-</v>
          </cell>
          <cell r="CZ340" t="str">
            <v>-</v>
          </cell>
          <cell r="DB340" t="str">
            <v>-</v>
          </cell>
          <cell r="DC340" t="str">
            <v>-</v>
          </cell>
          <cell r="DD340" t="str">
            <v>-</v>
          </cell>
          <cell r="DE340" t="str">
            <v>-</v>
          </cell>
          <cell r="DF340" t="str">
            <v>-</v>
          </cell>
          <cell r="DG340" t="str">
            <v>-</v>
          </cell>
        </row>
        <row r="341">
          <cell r="AT341" t="str">
            <v>-</v>
          </cell>
          <cell r="AU341" t="str">
            <v>-</v>
          </cell>
          <cell r="AV341" t="str">
            <v>-</v>
          </cell>
          <cell r="AW341" t="str">
            <v>-</v>
          </cell>
          <cell r="AX341" t="str">
            <v>-</v>
          </cell>
          <cell r="AY341" t="str">
            <v>-</v>
          </cell>
          <cell r="AZ341" t="str">
            <v>-</v>
          </cell>
          <cell r="BA341" t="str">
            <v>-</v>
          </cell>
          <cell r="BB341" t="str">
            <v>-</v>
          </cell>
          <cell r="BC341" t="str">
            <v>-</v>
          </cell>
          <cell r="BD341" t="str">
            <v>-</v>
          </cell>
          <cell r="BE341" t="str">
            <v>-</v>
          </cell>
          <cell r="BF341" t="str">
            <v>-</v>
          </cell>
          <cell r="BG341" t="str">
            <v>-</v>
          </cell>
          <cell r="BH341" t="str">
            <v>-</v>
          </cell>
          <cell r="BI341" t="str">
            <v>-</v>
          </cell>
          <cell r="BJ341" t="str">
            <v>-</v>
          </cell>
          <cell r="BK341" t="str">
            <v>-</v>
          </cell>
          <cell r="BL341" t="str">
            <v>-</v>
          </cell>
          <cell r="BM341" t="str">
            <v>20277</v>
          </cell>
          <cell r="BN341" t="str">
            <v>-</v>
          </cell>
          <cell r="BO341" t="str">
            <v>-</v>
          </cell>
          <cell r="BP341" t="str">
            <v>-</v>
          </cell>
          <cell r="BQ341" t="str">
            <v>-</v>
          </cell>
          <cell r="BR341" t="str">
            <v>-</v>
          </cell>
          <cell r="BS341" t="str">
            <v>-</v>
          </cell>
          <cell r="BT341" t="str">
            <v>-</v>
          </cell>
          <cell r="BU341" t="str">
            <v>-</v>
          </cell>
          <cell r="BV341" t="str">
            <v>-</v>
          </cell>
          <cell r="BW341" t="str">
            <v>-</v>
          </cell>
          <cell r="BX341" t="str">
            <v>-</v>
          </cell>
          <cell r="BY341" t="str">
            <v>-</v>
          </cell>
          <cell r="CB341" t="str">
            <v>-</v>
          </cell>
          <cell r="CC341" t="str">
            <v>-</v>
          </cell>
          <cell r="CD341" t="str">
            <v>-</v>
          </cell>
          <cell r="CE341" t="str">
            <v>-</v>
          </cell>
          <cell r="CF341" t="str">
            <v>-</v>
          </cell>
          <cell r="CG341" t="str">
            <v>-</v>
          </cell>
          <cell r="CH341" t="str">
            <v>-</v>
          </cell>
          <cell r="CI341" t="str">
            <v>-</v>
          </cell>
          <cell r="CJ341" t="str">
            <v>-</v>
          </cell>
          <cell r="CK341" t="str">
            <v>-</v>
          </cell>
          <cell r="CL341" t="str">
            <v>-</v>
          </cell>
          <cell r="CM341" t="str">
            <v>-</v>
          </cell>
          <cell r="CN341" t="str">
            <v>-</v>
          </cell>
          <cell r="CO341" t="str">
            <v>-</v>
          </cell>
          <cell r="CP341" t="str">
            <v>-</v>
          </cell>
          <cell r="CQ341" t="str">
            <v>-</v>
          </cell>
          <cell r="CR341" t="str">
            <v>-</v>
          </cell>
          <cell r="CS341" t="str">
            <v>-</v>
          </cell>
          <cell r="CT341" t="str">
            <v>-</v>
          </cell>
          <cell r="CU341" t="str">
            <v>VILLA SOLA DE VEGA</v>
          </cell>
          <cell r="CV341" t="str">
            <v>-</v>
          </cell>
          <cell r="CW341" t="str">
            <v>-</v>
          </cell>
          <cell r="CX341" t="str">
            <v>-</v>
          </cell>
          <cell r="CY341" t="str">
            <v>-</v>
          </cell>
          <cell r="CZ341" t="str">
            <v>-</v>
          </cell>
          <cell r="DB341" t="str">
            <v>-</v>
          </cell>
          <cell r="DC341" t="str">
            <v>-</v>
          </cell>
          <cell r="DD341" t="str">
            <v>-</v>
          </cell>
          <cell r="DE341" t="str">
            <v>-</v>
          </cell>
          <cell r="DF341" t="str">
            <v>-</v>
          </cell>
          <cell r="DG341" t="str">
            <v>-</v>
          </cell>
        </row>
        <row r="342">
          <cell r="AT342" t="str">
            <v>-</v>
          </cell>
          <cell r="AU342" t="str">
            <v>-</v>
          </cell>
          <cell r="AV342" t="str">
            <v>-</v>
          </cell>
          <cell r="AW342" t="str">
            <v>-</v>
          </cell>
          <cell r="AX342" t="str">
            <v>-</v>
          </cell>
          <cell r="AY342" t="str">
            <v>-</v>
          </cell>
          <cell r="AZ342" t="str">
            <v>-</v>
          </cell>
          <cell r="BA342" t="str">
            <v>-</v>
          </cell>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20279</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CB342" t="str">
            <v>-</v>
          </cell>
          <cell r="CC342" t="str">
            <v>-</v>
          </cell>
          <cell r="CD342" t="str">
            <v>-</v>
          </cell>
          <cell r="CE342" t="str">
            <v>-</v>
          </cell>
          <cell r="CF342" t="str">
            <v>-</v>
          </cell>
          <cell r="CG342" t="str">
            <v>-</v>
          </cell>
          <cell r="CH342" t="str">
            <v>-</v>
          </cell>
          <cell r="CI342" t="str">
            <v>-</v>
          </cell>
          <cell r="CJ342" t="str">
            <v>-</v>
          </cell>
          <cell r="CK342" t="str">
            <v>-</v>
          </cell>
          <cell r="CL342" t="str">
            <v>-</v>
          </cell>
          <cell r="CM342" t="str">
            <v>-</v>
          </cell>
          <cell r="CN342" t="str">
            <v>-</v>
          </cell>
          <cell r="CO342" t="str">
            <v>-</v>
          </cell>
          <cell r="CP342" t="str">
            <v>-</v>
          </cell>
          <cell r="CQ342" t="str">
            <v>-</v>
          </cell>
          <cell r="CR342" t="str">
            <v>-</v>
          </cell>
          <cell r="CS342" t="str">
            <v>-</v>
          </cell>
          <cell r="CT342" t="str">
            <v>-</v>
          </cell>
          <cell r="CU342" t="str">
            <v>SAN MIGUEL SUCHIXTEPEC</v>
          </cell>
          <cell r="CV342" t="str">
            <v>-</v>
          </cell>
          <cell r="CW342" t="str">
            <v>-</v>
          </cell>
          <cell r="CX342" t="str">
            <v>-</v>
          </cell>
          <cell r="CY342" t="str">
            <v>-</v>
          </cell>
          <cell r="CZ342" t="str">
            <v>-</v>
          </cell>
          <cell r="DB342" t="str">
            <v>-</v>
          </cell>
          <cell r="DC342" t="str">
            <v>-</v>
          </cell>
          <cell r="DD342" t="str">
            <v>-</v>
          </cell>
          <cell r="DE342" t="str">
            <v>-</v>
          </cell>
          <cell r="DF342" t="str">
            <v>-</v>
          </cell>
          <cell r="DG342" t="str">
            <v>-</v>
          </cell>
        </row>
        <row r="343">
          <cell r="AT343" t="str">
            <v>-</v>
          </cell>
          <cell r="AU343" t="str">
            <v>-</v>
          </cell>
          <cell r="AV343" t="str">
            <v>-</v>
          </cell>
          <cell r="AW343" t="str">
            <v>-</v>
          </cell>
          <cell r="AX343" t="str">
            <v>-</v>
          </cell>
          <cell r="AY343" t="str">
            <v>-</v>
          </cell>
          <cell r="AZ343" t="str">
            <v>-</v>
          </cell>
          <cell r="BA343" t="str">
            <v>-</v>
          </cell>
          <cell r="BB343" t="str">
            <v>-</v>
          </cell>
          <cell r="BC343" t="str">
            <v>-</v>
          </cell>
          <cell r="BD343" t="str">
            <v>-</v>
          </cell>
          <cell r="BE343" t="str">
            <v>-</v>
          </cell>
          <cell r="BF343" t="str">
            <v>-</v>
          </cell>
          <cell r="BG343" t="str">
            <v>-</v>
          </cell>
          <cell r="BH343" t="str">
            <v>-</v>
          </cell>
          <cell r="BI343" t="str">
            <v>-</v>
          </cell>
          <cell r="BJ343" t="str">
            <v>-</v>
          </cell>
          <cell r="BK343" t="str">
            <v>-</v>
          </cell>
          <cell r="BL343" t="str">
            <v>-</v>
          </cell>
          <cell r="BM343" t="str">
            <v>20280</v>
          </cell>
          <cell r="BN343" t="str">
            <v>-</v>
          </cell>
          <cell r="BO343" t="str">
            <v>-</v>
          </cell>
          <cell r="BP343" t="str">
            <v>-</v>
          </cell>
          <cell r="BQ343" t="str">
            <v>-</v>
          </cell>
          <cell r="BR343" t="str">
            <v>-</v>
          </cell>
          <cell r="BS343" t="str">
            <v>-</v>
          </cell>
          <cell r="BT343" t="str">
            <v>-</v>
          </cell>
          <cell r="BU343" t="str">
            <v>-</v>
          </cell>
          <cell r="BV343" t="str">
            <v>-</v>
          </cell>
          <cell r="BW343" t="str">
            <v>-</v>
          </cell>
          <cell r="BX343" t="str">
            <v>-</v>
          </cell>
          <cell r="BY343" t="str">
            <v>-</v>
          </cell>
          <cell r="CB343" t="str">
            <v>-</v>
          </cell>
          <cell r="CC343" t="str">
            <v>-</v>
          </cell>
          <cell r="CD343" t="str">
            <v>-</v>
          </cell>
          <cell r="CE343" t="str">
            <v>-</v>
          </cell>
          <cell r="CF343" t="str">
            <v>-</v>
          </cell>
          <cell r="CG343" t="str">
            <v>-</v>
          </cell>
          <cell r="CH343" t="str">
            <v>-</v>
          </cell>
          <cell r="CI343" t="str">
            <v>-</v>
          </cell>
          <cell r="CJ343" t="str">
            <v>-</v>
          </cell>
          <cell r="CK343" t="str">
            <v>-</v>
          </cell>
          <cell r="CL343" t="str">
            <v>-</v>
          </cell>
          <cell r="CM343" t="str">
            <v>-</v>
          </cell>
          <cell r="CN343" t="str">
            <v>-</v>
          </cell>
          <cell r="CO343" t="str">
            <v>-</v>
          </cell>
          <cell r="CP343" t="str">
            <v>-</v>
          </cell>
          <cell r="CQ343" t="str">
            <v>-</v>
          </cell>
          <cell r="CR343" t="str">
            <v>-</v>
          </cell>
          <cell r="CS343" t="str">
            <v>-</v>
          </cell>
          <cell r="CT343" t="str">
            <v>-</v>
          </cell>
          <cell r="CU343" t="str">
            <v>VILLA TALEA DE CASTRO</v>
          </cell>
          <cell r="CV343" t="str">
            <v>-</v>
          </cell>
          <cell r="CW343" t="str">
            <v>-</v>
          </cell>
          <cell r="CX343" t="str">
            <v>-</v>
          </cell>
          <cell r="CY343" t="str">
            <v>-</v>
          </cell>
          <cell r="CZ343" t="str">
            <v>-</v>
          </cell>
          <cell r="DB343" t="str">
            <v>-</v>
          </cell>
          <cell r="DC343" t="str">
            <v>-</v>
          </cell>
          <cell r="DD343" t="str">
            <v>-</v>
          </cell>
          <cell r="DE343" t="str">
            <v>-</v>
          </cell>
          <cell r="DF343" t="str">
            <v>-</v>
          </cell>
          <cell r="DG343" t="str">
            <v>-</v>
          </cell>
        </row>
        <row r="344">
          <cell r="AT344" t="str">
            <v>-</v>
          </cell>
          <cell r="AU344" t="str">
            <v>-</v>
          </cell>
          <cell r="AV344" t="str">
            <v>-</v>
          </cell>
          <cell r="AW344" t="str">
            <v>-</v>
          </cell>
          <cell r="AX344" t="str">
            <v>-</v>
          </cell>
          <cell r="AY344" t="str">
            <v>-</v>
          </cell>
          <cell r="AZ344" t="str">
            <v>-</v>
          </cell>
          <cell r="BA344" t="str">
            <v>-</v>
          </cell>
          <cell r="BB344" t="str">
            <v>-</v>
          </cell>
          <cell r="BC344" t="str">
            <v>-</v>
          </cell>
          <cell r="BD344" t="str">
            <v>-</v>
          </cell>
          <cell r="BE344" t="str">
            <v>-</v>
          </cell>
          <cell r="BF344" t="str">
            <v>-</v>
          </cell>
          <cell r="BG344" t="str">
            <v>-</v>
          </cell>
          <cell r="BH344" t="str">
            <v>-</v>
          </cell>
          <cell r="BI344" t="str">
            <v>-</v>
          </cell>
          <cell r="BJ344" t="str">
            <v>-</v>
          </cell>
          <cell r="BK344" t="str">
            <v>-</v>
          </cell>
          <cell r="BL344" t="str">
            <v>-</v>
          </cell>
          <cell r="BM344" t="str">
            <v>20281</v>
          </cell>
          <cell r="BN344" t="str">
            <v>-</v>
          </cell>
          <cell r="BO344" t="str">
            <v>-</v>
          </cell>
          <cell r="BP344" t="str">
            <v>-</v>
          </cell>
          <cell r="BQ344" t="str">
            <v>-</v>
          </cell>
          <cell r="BR344" t="str">
            <v>-</v>
          </cell>
          <cell r="BS344" t="str">
            <v>-</v>
          </cell>
          <cell r="BT344" t="str">
            <v>-</v>
          </cell>
          <cell r="BU344" t="str">
            <v>-</v>
          </cell>
          <cell r="BV344" t="str">
            <v>-</v>
          </cell>
          <cell r="BW344" t="str">
            <v>-</v>
          </cell>
          <cell r="BX344" t="str">
            <v>-</v>
          </cell>
          <cell r="BY344" t="str">
            <v>-</v>
          </cell>
          <cell r="CB344" t="str">
            <v>-</v>
          </cell>
          <cell r="CC344" t="str">
            <v>-</v>
          </cell>
          <cell r="CD344" t="str">
            <v>-</v>
          </cell>
          <cell r="CE344" t="str">
            <v>-</v>
          </cell>
          <cell r="CF344" t="str">
            <v>-</v>
          </cell>
          <cell r="CG344" t="str">
            <v>-</v>
          </cell>
          <cell r="CH344" t="str">
            <v>-</v>
          </cell>
          <cell r="CI344" t="str">
            <v>-</v>
          </cell>
          <cell r="CJ344" t="str">
            <v>-</v>
          </cell>
          <cell r="CK344" t="str">
            <v>-</v>
          </cell>
          <cell r="CL344" t="str">
            <v>-</v>
          </cell>
          <cell r="CM344" t="str">
            <v>-</v>
          </cell>
          <cell r="CN344" t="str">
            <v>-</v>
          </cell>
          <cell r="CO344" t="str">
            <v>-</v>
          </cell>
          <cell r="CP344" t="str">
            <v>-</v>
          </cell>
          <cell r="CQ344" t="str">
            <v>-</v>
          </cell>
          <cell r="CR344" t="str">
            <v>-</v>
          </cell>
          <cell r="CS344" t="str">
            <v>-</v>
          </cell>
          <cell r="CT344" t="str">
            <v>-</v>
          </cell>
          <cell r="CU344" t="str">
            <v>SAN MIGUEL TECOMATLÁN</v>
          </cell>
          <cell r="CV344" t="str">
            <v>-</v>
          </cell>
          <cell r="CW344" t="str">
            <v>-</v>
          </cell>
          <cell r="CX344" t="str">
            <v>-</v>
          </cell>
          <cell r="CY344" t="str">
            <v>-</v>
          </cell>
          <cell r="CZ344" t="str">
            <v>-</v>
          </cell>
          <cell r="DB344" t="str">
            <v>-</v>
          </cell>
          <cell r="DC344" t="str">
            <v>-</v>
          </cell>
          <cell r="DD344" t="str">
            <v>-</v>
          </cell>
          <cell r="DE344" t="str">
            <v>-</v>
          </cell>
          <cell r="DF344" t="str">
            <v>-</v>
          </cell>
          <cell r="DG344" t="str">
            <v>-</v>
          </cell>
        </row>
        <row r="345">
          <cell r="AT345" t="str">
            <v>-</v>
          </cell>
          <cell r="AU345" t="str">
            <v>-</v>
          </cell>
          <cell r="AV345" t="str">
            <v>-</v>
          </cell>
          <cell r="AW345" t="str">
            <v>-</v>
          </cell>
          <cell r="AX345" t="str">
            <v>-</v>
          </cell>
          <cell r="AY345" t="str">
            <v>-</v>
          </cell>
          <cell r="AZ345" t="str">
            <v>-</v>
          </cell>
          <cell r="BA345" t="str">
            <v>-</v>
          </cell>
          <cell r="BB345" t="str">
            <v>-</v>
          </cell>
          <cell r="BC345" t="str">
            <v>-</v>
          </cell>
          <cell r="BD345" t="str">
            <v>-</v>
          </cell>
          <cell r="BE345" t="str">
            <v>-</v>
          </cell>
          <cell r="BF345" t="str">
            <v>-</v>
          </cell>
          <cell r="BG345" t="str">
            <v>-</v>
          </cell>
          <cell r="BH345" t="str">
            <v>-</v>
          </cell>
          <cell r="BI345" t="str">
            <v>-</v>
          </cell>
          <cell r="BJ345" t="str">
            <v>-</v>
          </cell>
          <cell r="BK345" t="str">
            <v>-</v>
          </cell>
          <cell r="BL345" t="str">
            <v>-</v>
          </cell>
          <cell r="BM345" t="str">
            <v>20282</v>
          </cell>
          <cell r="BN345" t="str">
            <v>-</v>
          </cell>
          <cell r="BO345" t="str">
            <v>-</v>
          </cell>
          <cell r="BP345" t="str">
            <v>-</v>
          </cell>
          <cell r="BQ345" t="str">
            <v>-</v>
          </cell>
          <cell r="BR345" t="str">
            <v>-</v>
          </cell>
          <cell r="BS345" t="str">
            <v>-</v>
          </cell>
          <cell r="BT345" t="str">
            <v>-</v>
          </cell>
          <cell r="BU345" t="str">
            <v>-</v>
          </cell>
          <cell r="BV345" t="str">
            <v>-</v>
          </cell>
          <cell r="BW345" t="str">
            <v>-</v>
          </cell>
          <cell r="BX345" t="str">
            <v>-</v>
          </cell>
          <cell r="BY345" t="str">
            <v>-</v>
          </cell>
          <cell r="CB345" t="str">
            <v>-</v>
          </cell>
          <cell r="CC345" t="str">
            <v>-</v>
          </cell>
          <cell r="CD345" t="str">
            <v>-</v>
          </cell>
          <cell r="CE345" t="str">
            <v>-</v>
          </cell>
          <cell r="CF345" t="str">
            <v>-</v>
          </cell>
          <cell r="CG345" t="str">
            <v>-</v>
          </cell>
          <cell r="CH345" t="str">
            <v>-</v>
          </cell>
          <cell r="CI345" t="str">
            <v>-</v>
          </cell>
          <cell r="CJ345" t="str">
            <v>-</v>
          </cell>
          <cell r="CK345" t="str">
            <v>-</v>
          </cell>
          <cell r="CL345" t="str">
            <v>-</v>
          </cell>
          <cell r="CM345" t="str">
            <v>-</v>
          </cell>
          <cell r="CN345" t="str">
            <v>-</v>
          </cell>
          <cell r="CO345" t="str">
            <v>-</v>
          </cell>
          <cell r="CP345" t="str">
            <v>-</v>
          </cell>
          <cell r="CQ345" t="str">
            <v>-</v>
          </cell>
          <cell r="CR345" t="str">
            <v>-</v>
          </cell>
          <cell r="CS345" t="str">
            <v>-</v>
          </cell>
          <cell r="CT345" t="str">
            <v>-</v>
          </cell>
          <cell r="CU345" t="str">
            <v>SAN MIGUEL TENANGO</v>
          </cell>
          <cell r="CV345" t="str">
            <v>-</v>
          </cell>
          <cell r="CW345" t="str">
            <v>-</v>
          </cell>
          <cell r="CX345" t="str">
            <v>-</v>
          </cell>
          <cell r="CY345" t="str">
            <v>-</v>
          </cell>
          <cell r="CZ345" t="str">
            <v>-</v>
          </cell>
          <cell r="DB345" t="str">
            <v>-</v>
          </cell>
          <cell r="DC345" t="str">
            <v>-</v>
          </cell>
          <cell r="DD345" t="str">
            <v>-</v>
          </cell>
          <cell r="DE345" t="str">
            <v>-</v>
          </cell>
          <cell r="DF345" t="str">
            <v>-</v>
          </cell>
          <cell r="DG345" t="str">
            <v>-</v>
          </cell>
        </row>
        <row r="346">
          <cell r="AT346" t="str">
            <v>-</v>
          </cell>
          <cell r="AU346" t="str">
            <v>-</v>
          </cell>
          <cell r="AV346" t="str">
            <v>-</v>
          </cell>
          <cell r="AW346" t="str">
            <v>-</v>
          </cell>
          <cell r="AX346" t="str">
            <v>-</v>
          </cell>
          <cell r="AY346" t="str">
            <v>-</v>
          </cell>
          <cell r="AZ346" t="str">
            <v>-</v>
          </cell>
          <cell r="BA346" t="str">
            <v>-</v>
          </cell>
          <cell r="BB346" t="str">
            <v>-</v>
          </cell>
          <cell r="BC346" t="str">
            <v>-</v>
          </cell>
          <cell r="BD346" t="str">
            <v>-</v>
          </cell>
          <cell r="BE346" t="str">
            <v>-</v>
          </cell>
          <cell r="BF346" t="str">
            <v>-</v>
          </cell>
          <cell r="BG346" t="str">
            <v>-</v>
          </cell>
          <cell r="BH346" t="str">
            <v>-</v>
          </cell>
          <cell r="BI346" t="str">
            <v>-</v>
          </cell>
          <cell r="BJ346" t="str">
            <v>-</v>
          </cell>
          <cell r="BK346" t="str">
            <v>-</v>
          </cell>
          <cell r="BL346" t="str">
            <v>-</v>
          </cell>
          <cell r="BM346" t="str">
            <v>20283</v>
          </cell>
          <cell r="BN346" t="str">
            <v>-</v>
          </cell>
          <cell r="BO346" t="str">
            <v>-</v>
          </cell>
          <cell r="BP346" t="str">
            <v>-</v>
          </cell>
          <cell r="BQ346" t="str">
            <v>-</v>
          </cell>
          <cell r="BR346" t="str">
            <v>-</v>
          </cell>
          <cell r="BS346" t="str">
            <v>-</v>
          </cell>
          <cell r="BT346" t="str">
            <v>-</v>
          </cell>
          <cell r="BU346" t="str">
            <v>-</v>
          </cell>
          <cell r="BV346" t="str">
            <v>-</v>
          </cell>
          <cell r="BW346" t="str">
            <v>-</v>
          </cell>
          <cell r="BX346" t="str">
            <v>-</v>
          </cell>
          <cell r="BY346" t="str">
            <v>-</v>
          </cell>
          <cell r="CB346" t="str">
            <v>-</v>
          </cell>
          <cell r="CC346" t="str">
            <v>-</v>
          </cell>
          <cell r="CD346" t="str">
            <v>-</v>
          </cell>
          <cell r="CE346" t="str">
            <v>-</v>
          </cell>
          <cell r="CF346" t="str">
            <v>-</v>
          </cell>
          <cell r="CG346" t="str">
            <v>-</v>
          </cell>
          <cell r="CH346" t="str">
            <v>-</v>
          </cell>
          <cell r="CI346" t="str">
            <v>-</v>
          </cell>
          <cell r="CJ346" t="str">
            <v>-</v>
          </cell>
          <cell r="CK346" t="str">
            <v>-</v>
          </cell>
          <cell r="CL346" t="str">
            <v>-</v>
          </cell>
          <cell r="CM346" t="str">
            <v>-</v>
          </cell>
          <cell r="CN346" t="str">
            <v>-</v>
          </cell>
          <cell r="CO346" t="str">
            <v>-</v>
          </cell>
          <cell r="CP346" t="str">
            <v>-</v>
          </cell>
          <cell r="CQ346" t="str">
            <v>-</v>
          </cell>
          <cell r="CR346" t="str">
            <v>-</v>
          </cell>
          <cell r="CS346" t="str">
            <v>-</v>
          </cell>
          <cell r="CT346" t="str">
            <v>-</v>
          </cell>
          <cell r="CU346" t="str">
            <v>SAN MIGUEL TEQUIXTEPEC</v>
          </cell>
          <cell r="CV346" t="str">
            <v>-</v>
          </cell>
          <cell r="CW346" t="str">
            <v>-</v>
          </cell>
          <cell r="CX346" t="str">
            <v>-</v>
          </cell>
          <cell r="CY346" t="str">
            <v>-</v>
          </cell>
          <cell r="CZ346" t="str">
            <v>-</v>
          </cell>
          <cell r="DB346" t="str">
            <v>-</v>
          </cell>
          <cell r="DC346" t="str">
            <v>-</v>
          </cell>
          <cell r="DD346" t="str">
            <v>-</v>
          </cell>
          <cell r="DE346" t="str">
            <v>-</v>
          </cell>
          <cell r="DF346" t="str">
            <v>-</v>
          </cell>
          <cell r="DG346" t="str">
            <v>-</v>
          </cell>
        </row>
        <row r="347">
          <cell r="AT347" t="str">
            <v>-</v>
          </cell>
          <cell r="AU347" t="str">
            <v>-</v>
          </cell>
          <cell r="AV347" t="str">
            <v>-</v>
          </cell>
          <cell r="AW347" t="str">
            <v>-</v>
          </cell>
          <cell r="AX347" t="str">
            <v>-</v>
          </cell>
          <cell r="AY347" t="str">
            <v>-</v>
          </cell>
          <cell r="AZ347" t="str">
            <v>-</v>
          </cell>
          <cell r="BA347" t="str">
            <v>-</v>
          </cell>
          <cell r="BB347" t="str">
            <v>-</v>
          </cell>
          <cell r="BC347" t="str">
            <v>-</v>
          </cell>
          <cell r="BD347" t="str">
            <v>-</v>
          </cell>
          <cell r="BE347" t="str">
            <v>-</v>
          </cell>
          <cell r="BF347" t="str">
            <v>-</v>
          </cell>
          <cell r="BG347" t="str">
            <v>-</v>
          </cell>
          <cell r="BH347" t="str">
            <v>-</v>
          </cell>
          <cell r="BI347" t="str">
            <v>-</v>
          </cell>
          <cell r="BJ347" t="str">
            <v>-</v>
          </cell>
          <cell r="BK347" t="str">
            <v>-</v>
          </cell>
          <cell r="BL347" t="str">
            <v>-</v>
          </cell>
          <cell r="BM347" t="str">
            <v>20284</v>
          </cell>
          <cell r="BN347" t="str">
            <v>-</v>
          </cell>
          <cell r="BO347" t="str">
            <v>-</v>
          </cell>
          <cell r="BP347" t="str">
            <v>-</v>
          </cell>
          <cell r="BQ347" t="str">
            <v>-</v>
          </cell>
          <cell r="BR347" t="str">
            <v>-</v>
          </cell>
          <cell r="BS347" t="str">
            <v>-</v>
          </cell>
          <cell r="BT347" t="str">
            <v>-</v>
          </cell>
          <cell r="BU347" t="str">
            <v>-</v>
          </cell>
          <cell r="BV347" t="str">
            <v>-</v>
          </cell>
          <cell r="BW347" t="str">
            <v>-</v>
          </cell>
          <cell r="BX347" t="str">
            <v>-</v>
          </cell>
          <cell r="BY347" t="str">
            <v>-</v>
          </cell>
          <cell r="CB347" t="str">
            <v>-</v>
          </cell>
          <cell r="CC347" t="str">
            <v>-</v>
          </cell>
          <cell r="CD347" t="str">
            <v>-</v>
          </cell>
          <cell r="CE347" t="str">
            <v>-</v>
          </cell>
          <cell r="CF347" t="str">
            <v>-</v>
          </cell>
          <cell r="CG347" t="str">
            <v>-</v>
          </cell>
          <cell r="CH347" t="str">
            <v>-</v>
          </cell>
          <cell r="CI347" t="str">
            <v>-</v>
          </cell>
          <cell r="CJ347" t="str">
            <v>-</v>
          </cell>
          <cell r="CK347" t="str">
            <v>-</v>
          </cell>
          <cell r="CL347" t="str">
            <v>-</v>
          </cell>
          <cell r="CM347" t="str">
            <v>-</v>
          </cell>
          <cell r="CN347" t="str">
            <v>-</v>
          </cell>
          <cell r="CO347" t="str">
            <v>-</v>
          </cell>
          <cell r="CP347" t="str">
            <v>-</v>
          </cell>
          <cell r="CQ347" t="str">
            <v>-</v>
          </cell>
          <cell r="CR347" t="str">
            <v>-</v>
          </cell>
          <cell r="CS347" t="str">
            <v>-</v>
          </cell>
          <cell r="CT347" t="str">
            <v>-</v>
          </cell>
          <cell r="CU347" t="str">
            <v>SAN MIGUEL TILQUIÁPAM</v>
          </cell>
          <cell r="CV347" t="str">
            <v>-</v>
          </cell>
          <cell r="CW347" t="str">
            <v>-</v>
          </cell>
          <cell r="CX347" t="str">
            <v>-</v>
          </cell>
          <cell r="CY347" t="str">
            <v>-</v>
          </cell>
          <cell r="CZ347" t="str">
            <v>-</v>
          </cell>
          <cell r="DB347" t="str">
            <v>-</v>
          </cell>
          <cell r="DC347" t="str">
            <v>-</v>
          </cell>
          <cell r="DD347" t="str">
            <v>-</v>
          </cell>
          <cell r="DE347" t="str">
            <v>-</v>
          </cell>
          <cell r="DF347" t="str">
            <v>-</v>
          </cell>
          <cell r="DG347" t="str">
            <v>-</v>
          </cell>
        </row>
        <row r="348">
          <cell r="AT348" t="str">
            <v>-</v>
          </cell>
          <cell r="AU348" t="str">
            <v>-</v>
          </cell>
          <cell r="AV348" t="str">
            <v>-</v>
          </cell>
          <cell r="AW348" t="str">
            <v>-</v>
          </cell>
          <cell r="AX348" t="str">
            <v>-</v>
          </cell>
          <cell r="AY348" t="str">
            <v>-</v>
          </cell>
          <cell r="AZ348" t="str">
            <v>-</v>
          </cell>
          <cell r="BA348" t="str">
            <v>-</v>
          </cell>
          <cell r="BB348" t="str">
            <v>-</v>
          </cell>
          <cell r="BC348" t="str">
            <v>-</v>
          </cell>
          <cell r="BD348" t="str">
            <v>-</v>
          </cell>
          <cell r="BE348" t="str">
            <v>-</v>
          </cell>
          <cell r="BF348" t="str">
            <v>-</v>
          </cell>
          <cell r="BG348" t="str">
            <v>-</v>
          </cell>
          <cell r="BH348" t="str">
            <v>-</v>
          </cell>
          <cell r="BI348" t="str">
            <v>-</v>
          </cell>
          <cell r="BJ348" t="str">
            <v>-</v>
          </cell>
          <cell r="BK348" t="str">
            <v>-</v>
          </cell>
          <cell r="BL348" t="str">
            <v>-</v>
          </cell>
          <cell r="BM348" t="str">
            <v>20285</v>
          </cell>
          <cell r="BN348" t="str">
            <v>-</v>
          </cell>
          <cell r="BO348" t="str">
            <v>-</v>
          </cell>
          <cell r="BP348" t="str">
            <v>-</v>
          </cell>
          <cell r="BQ348" t="str">
            <v>-</v>
          </cell>
          <cell r="BR348" t="str">
            <v>-</v>
          </cell>
          <cell r="BS348" t="str">
            <v>-</v>
          </cell>
          <cell r="BT348" t="str">
            <v>-</v>
          </cell>
          <cell r="BU348" t="str">
            <v>-</v>
          </cell>
          <cell r="BV348" t="str">
            <v>-</v>
          </cell>
          <cell r="BW348" t="str">
            <v>-</v>
          </cell>
          <cell r="BX348" t="str">
            <v>-</v>
          </cell>
          <cell r="BY348" t="str">
            <v>-</v>
          </cell>
          <cell r="CB348" t="str">
            <v>-</v>
          </cell>
          <cell r="CC348" t="str">
            <v>-</v>
          </cell>
          <cell r="CD348" t="str">
            <v>-</v>
          </cell>
          <cell r="CE348" t="str">
            <v>-</v>
          </cell>
          <cell r="CF348" t="str">
            <v>-</v>
          </cell>
          <cell r="CG348" t="str">
            <v>-</v>
          </cell>
          <cell r="CH348" t="str">
            <v>-</v>
          </cell>
          <cell r="CI348" t="str">
            <v>-</v>
          </cell>
          <cell r="CJ348" t="str">
            <v>-</v>
          </cell>
          <cell r="CK348" t="str">
            <v>-</v>
          </cell>
          <cell r="CL348" t="str">
            <v>-</v>
          </cell>
          <cell r="CM348" t="str">
            <v>-</v>
          </cell>
          <cell r="CN348" t="str">
            <v>-</v>
          </cell>
          <cell r="CO348" t="str">
            <v>-</v>
          </cell>
          <cell r="CP348" t="str">
            <v>-</v>
          </cell>
          <cell r="CQ348" t="str">
            <v>-</v>
          </cell>
          <cell r="CR348" t="str">
            <v>-</v>
          </cell>
          <cell r="CS348" t="str">
            <v>-</v>
          </cell>
          <cell r="CT348" t="str">
            <v>-</v>
          </cell>
          <cell r="CU348" t="str">
            <v>SAN MIGUEL TLACAMAMA</v>
          </cell>
          <cell r="CV348" t="str">
            <v>-</v>
          </cell>
          <cell r="CW348" t="str">
            <v>-</v>
          </cell>
          <cell r="CX348" t="str">
            <v>-</v>
          </cell>
          <cell r="CY348" t="str">
            <v>-</v>
          </cell>
          <cell r="CZ348" t="str">
            <v>-</v>
          </cell>
          <cell r="DB348" t="str">
            <v>-</v>
          </cell>
          <cell r="DC348" t="str">
            <v>-</v>
          </cell>
          <cell r="DD348" t="str">
            <v>-</v>
          </cell>
          <cell r="DE348" t="str">
            <v>-</v>
          </cell>
          <cell r="DF348" t="str">
            <v>-</v>
          </cell>
          <cell r="DG348" t="str">
            <v>-</v>
          </cell>
        </row>
        <row r="349">
          <cell r="AT349" t="str">
            <v>-</v>
          </cell>
          <cell r="AU349" t="str">
            <v>-</v>
          </cell>
          <cell r="AV349" t="str">
            <v>-</v>
          </cell>
          <cell r="AW349" t="str">
            <v>-</v>
          </cell>
          <cell r="AX349" t="str">
            <v>-</v>
          </cell>
          <cell r="AY349" t="str">
            <v>-</v>
          </cell>
          <cell r="AZ349" t="str">
            <v>-</v>
          </cell>
          <cell r="BA349" t="str">
            <v>-</v>
          </cell>
          <cell r="BB349" t="str">
            <v>-</v>
          </cell>
          <cell r="BC349" t="str">
            <v>-</v>
          </cell>
          <cell r="BD349" t="str">
            <v>-</v>
          </cell>
          <cell r="BE349" t="str">
            <v>-</v>
          </cell>
          <cell r="BF349" t="str">
            <v>-</v>
          </cell>
          <cell r="BG349" t="str">
            <v>-</v>
          </cell>
          <cell r="BH349" t="str">
            <v>-</v>
          </cell>
          <cell r="BI349" t="str">
            <v>-</v>
          </cell>
          <cell r="BJ349" t="str">
            <v>-</v>
          </cell>
          <cell r="BK349" t="str">
            <v>-</v>
          </cell>
          <cell r="BL349" t="str">
            <v>-</v>
          </cell>
          <cell r="BM349" t="str">
            <v>20286</v>
          </cell>
          <cell r="BN349" t="str">
            <v>-</v>
          </cell>
          <cell r="BO349" t="str">
            <v>-</v>
          </cell>
          <cell r="BP349" t="str">
            <v>-</v>
          </cell>
          <cell r="BQ349" t="str">
            <v>-</v>
          </cell>
          <cell r="BR349" t="str">
            <v>-</v>
          </cell>
          <cell r="BS349" t="str">
            <v>-</v>
          </cell>
          <cell r="BT349" t="str">
            <v>-</v>
          </cell>
          <cell r="BU349" t="str">
            <v>-</v>
          </cell>
          <cell r="BV349" t="str">
            <v>-</v>
          </cell>
          <cell r="BW349" t="str">
            <v>-</v>
          </cell>
          <cell r="BX349" t="str">
            <v>-</v>
          </cell>
          <cell r="BY349" t="str">
            <v>-</v>
          </cell>
          <cell r="CB349" t="str">
            <v>-</v>
          </cell>
          <cell r="CC349" t="str">
            <v>-</v>
          </cell>
          <cell r="CD349" t="str">
            <v>-</v>
          </cell>
          <cell r="CE349" t="str">
            <v>-</v>
          </cell>
          <cell r="CF349" t="str">
            <v>-</v>
          </cell>
          <cell r="CG349" t="str">
            <v>-</v>
          </cell>
          <cell r="CH349" t="str">
            <v>-</v>
          </cell>
          <cell r="CI349" t="str">
            <v>-</v>
          </cell>
          <cell r="CJ349" t="str">
            <v>-</v>
          </cell>
          <cell r="CK349" t="str">
            <v>-</v>
          </cell>
          <cell r="CL349" t="str">
            <v>-</v>
          </cell>
          <cell r="CM349" t="str">
            <v>-</v>
          </cell>
          <cell r="CN349" t="str">
            <v>-</v>
          </cell>
          <cell r="CO349" t="str">
            <v>-</v>
          </cell>
          <cell r="CP349" t="str">
            <v>-</v>
          </cell>
          <cell r="CQ349" t="str">
            <v>-</v>
          </cell>
          <cell r="CR349" t="str">
            <v>-</v>
          </cell>
          <cell r="CS349" t="str">
            <v>-</v>
          </cell>
          <cell r="CT349" t="str">
            <v>-</v>
          </cell>
          <cell r="CU349" t="str">
            <v>SAN MIGUEL TLACOTEPEC</v>
          </cell>
          <cell r="CV349" t="str">
            <v>-</v>
          </cell>
          <cell r="CW349" t="str">
            <v>-</v>
          </cell>
          <cell r="CX349" t="str">
            <v>-</v>
          </cell>
          <cell r="CY349" t="str">
            <v>-</v>
          </cell>
          <cell r="CZ349" t="str">
            <v>-</v>
          </cell>
          <cell r="DB349" t="str">
            <v>-</v>
          </cell>
          <cell r="DC349" t="str">
            <v>-</v>
          </cell>
          <cell r="DD349" t="str">
            <v>-</v>
          </cell>
          <cell r="DE349" t="str">
            <v>-</v>
          </cell>
          <cell r="DF349" t="str">
            <v>-</v>
          </cell>
          <cell r="DG349" t="str">
            <v>-</v>
          </cell>
        </row>
        <row r="350">
          <cell r="AT350" t="str">
            <v>-</v>
          </cell>
          <cell r="AU350" t="str">
            <v>-</v>
          </cell>
          <cell r="AV350" t="str">
            <v>-</v>
          </cell>
          <cell r="AW350" t="str">
            <v>-</v>
          </cell>
          <cell r="AX350" t="str">
            <v>-</v>
          </cell>
          <cell r="AY350" t="str">
            <v>-</v>
          </cell>
          <cell r="AZ350" t="str">
            <v>-</v>
          </cell>
          <cell r="BA350" t="str">
            <v>-</v>
          </cell>
          <cell r="BB350" t="str">
            <v>-</v>
          </cell>
          <cell r="BC350" t="str">
            <v>-</v>
          </cell>
          <cell r="BD350" t="str">
            <v>-</v>
          </cell>
          <cell r="BE350" t="str">
            <v>-</v>
          </cell>
          <cell r="BF350" t="str">
            <v>-</v>
          </cell>
          <cell r="BG350" t="str">
            <v>-</v>
          </cell>
          <cell r="BH350" t="str">
            <v>-</v>
          </cell>
          <cell r="BI350" t="str">
            <v>-</v>
          </cell>
          <cell r="BJ350" t="str">
            <v>-</v>
          </cell>
          <cell r="BK350" t="str">
            <v>-</v>
          </cell>
          <cell r="BL350" t="str">
            <v>-</v>
          </cell>
          <cell r="BM350" t="str">
            <v>20287</v>
          </cell>
          <cell r="BN350" t="str">
            <v>-</v>
          </cell>
          <cell r="BO350" t="str">
            <v>-</v>
          </cell>
          <cell r="BP350" t="str">
            <v>-</v>
          </cell>
          <cell r="BQ350" t="str">
            <v>-</v>
          </cell>
          <cell r="BR350" t="str">
            <v>-</v>
          </cell>
          <cell r="BS350" t="str">
            <v>-</v>
          </cell>
          <cell r="BT350" t="str">
            <v>-</v>
          </cell>
          <cell r="BU350" t="str">
            <v>-</v>
          </cell>
          <cell r="BV350" t="str">
            <v>-</v>
          </cell>
          <cell r="BW350" t="str">
            <v>-</v>
          </cell>
          <cell r="BX350" t="str">
            <v>-</v>
          </cell>
          <cell r="BY350" t="str">
            <v>-</v>
          </cell>
          <cell r="CB350" t="str">
            <v>-</v>
          </cell>
          <cell r="CC350" t="str">
            <v>-</v>
          </cell>
          <cell r="CD350" t="str">
            <v>-</v>
          </cell>
          <cell r="CE350" t="str">
            <v>-</v>
          </cell>
          <cell r="CF350" t="str">
            <v>-</v>
          </cell>
          <cell r="CG350" t="str">
            <v>-</v>
          </cell>
          <cell r="CH350" t="str">
            <v>-</v>
          </cell>
          <cell r="CI350" t="str">
            <v>-</v>
          </cell>
          <cell r="CJ350" t="str">
            <v>-</v>
          </cell>
          <cell r="CK350" t="str">
            <v>-</v>
          </cell>
          <cell r="CL350" t="str">
            <v>-</v>
          </cell>
          <cell r="CM350" t="str">
            <v>-</v>
          </cell>
          <cell r="CN350" t="str">
            <v>-</v>
          </cell>
          <cell r="CO350" t="str">
            <v>-</v>
          </cell>
          <cell r="CP350" t="str">
            <v>-</v>
          </cell>
          <cell r="CQ350" t="str">
            <v>-</v>
          </cell>
          <cell r="CR350" t="str">
            <v>-</v>
          </cell>
          <cell r="CS350" t="str">
            <v>-</v>
          </cell>
          <cell r="CT350" t="str">
            <v>-</v>
          </cell>
          <cell r="CU350" t="str">
            <v>SAN MIGUEL TULANCINGO</v>
          </cell>
          <cell r="CV350" t="str">
            <v>-</v>
          </cell>
          <cell r="CW350" t="str">
            <v>-</v>
          </cell>
          <cell r="CX350" t="str">
            <v>-</v>
          </cell>
          <cell r="CY350" t="str">
            <v>-</v>
          </cell>
          <cell r="CZ350" t="str">
            <v>-</v>
          </cell>
          <cell r="DB350" t="str">
            <v>-</v>
          </cell>
          <cell r="DC350" t="str">
            <v>-</v>
          </cell>
          <cell r="DD350" t="str">
            <v>-</v>
          </cell>
          <cell r="DE350" t="str">
            <v>-</v>
          </cell>
          <cell r="DF350" t="str">
            <v>-</v>
          </cell>
          <cell r="DG350" t="str">
            <v>-</v>
          </cell>
        </row>
        <row r="351">
          <cell r="AT351" t="str">
            <v>-</v>
          </cell>
          <cell r="AU351" t="str">
            <v>-</v>
          </cell>
          <cell r="AV351" t="str">
            <v>-</v>
          </cell>
          <cell r="AW351" t="str">
            <v>-</v>
          </cell>
          <cell r="AX351" t="str">
            <v>-</v>
          </cell>
          <cell r="AY351" t="str">
            <v>-</v>
          </cell>
          <cell r="AZ351" t="str">
            <v>-</v>
          </cell>
          <cell r="BA351" t="str">
            <v>-</v>
          </cell>
          <cell r="BB351" t="str">
            <v>-</v>
          </cell>
          <cell r="BC351" t="str">
            <v>-</v>
          </cell>
          <cell r="BD351" t="str">
            <v>-</v>
          </cell>
          <cell r="BE351" t="str">
            <v>-</v>
          </cell>
          <cell r="BF351" t="str">
            <v>-</v>
          </cell>
          <cell r="BG351" t="str">
            <v>-</v>
          </cell>
          <cell r="BH351" t="str">
            <v>-</v>
          </cell>
          <cell r="BI351" t="str">
            <v>-</v>
          </cell>
          <cell r="BJ351" t="str">
            <v>-</v>
          </cell>
          <cell r="BK351" t="str">
            <v>-</v>
          </cell>
          <cell r="BL351" t="str">
            <v>-</v>
          </cell>
          <cell r="BM351" t="str">
            <v>20288</v>
          </cell>
          <cell r="BN351" t="str">
            <v>-</v>
          </cell>
          <cell r="BO351" t="str">
            <v>-</v>
          </cell>
          <cell r="BP351" t="str">
            <v>-</v>
          </cell>
          <cell r="BQ351" t="str">
            <v>-</v>
          </cell>
          <cell r="BR351" t="str">
            <v>-</v>
          </cell>
          <cell r="BS351" t="str">
            <v>-</v>
          </cell>
          <cell r="BT351" t="str">
            <v>-</v>
          </cell>
          <cell r="BU351" t="str">
            <v>-</v>
          </cell>
          <cell r="BV351" t="str">
            <v>-</v>
          </cell>
          <cell r="BW351" t="str">
            <v>-</v>
          </cell>
          <cell r="BX351" t="str">
            <v>-</v>
          </cell>
          <cell r="BY351" t="str">
            <v>-</v>
          </cell>
          <cell r="CB351" t="str">
            <v>-</v>
          </cell>
          <cell r="CC351" t="str">
            <v>-</v>
          </cell>
          <cell r="CD351" t="str">
            <v>-</v>
          </cell>
          <cell r="CE351" t="str">
            <v>-</v>
          </cell>
          <cell r="CF351" t="str">
            <v>-</v>
          </cell>
          <cell r="CG351" t="str">
            <v>-</v>
          </cell>
          <cell r="CH351" t="str">
            <v>-</v>
          </cell>
          <cell r="CI351" t="str">
            <v>-</v>
          </cell>
          <cell r="CJ351" t="str">
            <v>-</v>
          </cell>
          <cell r="CK351" t="str">
            <v>-</v>
          </cell>
          <cell r="CL351" t="str">
            <v>-</v>
          </cell>
          <cell r="CM351" t="str">
            <v>-</v>
          </cell>
          <cell r="CN351" t="str">
            <v>-</v>
          </cell>
          <cell r="CO351" t="str">
            <v>-</v>
          </cell>
          <cell r="CP351" t="str">
            <v>-</v>
          </cell>
          <cell r="CQ351" t="str">
            <v>-</v>
          </cell>
          <cell r="CR351" t="str">
            <v>-</v>
          </cell>
          <cell r="CS351" t="str">
            <v>-</v>
          </cell>
          <cell r="CT351" t="str">
            <v>-</v>
          </cell>
          <cell r="CU351" t="str">
            <v>SAN MIGUEL YOTAO</v>
          </cell>
          <cell r="CV351" t="str">
            <v>-</v>
          </cell>
          <cell r="CW351" t="str">
            <v>-</v>
          </cell>
          <cell r="CX351" t="str">
            <v>-</v>
          </cell>
          <cell r="CY351" t="str">
            <v>-</v>
          </cell>
          <cell r="CZ351" t="str">
            <v>-</v>
          </cell>
          <cell r="DB351" t="str">
            <v>-</v>
          </cell>
          <cell r="DC351" t="str">
            <v>-</v>
          </cell>
          <cell r="DD351" t="str">
            <v>-</v>
          </cell>
          <cell r="DE351" t="str">
            <v>-</v>
          </cell>
          <cell r="DF351" t="str">
            <v>-</v>
          </cell>
          <cell r="DG351" t="str">
            <v>-</v>
          </cell>
        </row>
        <row r="352">
          <cell r="AT352" t="str">
            <v>-</v>
          </cell>
          <cell r="AU352" t="str">
            <v>-</v>
          </cell>
          <cell r="AV352" t="str">
            <v>-</v>
          </cell>
          <cell r="AW352" t="str">
            <v>-</v>
          </cell>
          <cell r="AX352" t="str">
            <v>-</v>
          </cell>
          <cell r="AY352" t="str">
            <v>-</v>
          </cell>
          <cell r="AZ352" t="str">
            <v>-</v>
          </cell>
          <cell r="BA352" t="str">
            <v>-</v>
          </cell>
          <cell r="BB352" t="str">
            <v>-</v>
          </cell>
          <cell r="BC352" t="str">
            <v>-</v>
          </cell>
          <cell r="BD352" t="str">
            <v>-</v>
          </cell>
          <cell r="BE352" t="str">
            <v>-</v>
          </cell>
          <cell r="BF352" t="str">
            <v>-</v>
          </cell>
          <cell r="BG352" t="str">
            <v>-</v>
          </cell>
          <cell r="BH352" t="str">
            <v>-</v>
          </cell>
          <cell r="BI352" t="str">
            <v>-</v>
          </cell>
          <cell r="BJ352" t="str">
            <v>-</v>
          </cell>
          <cell r="BK352" t="str">
            <v>-</v>
          </cell>
          <cell r="BL352" t="str">
            <v>-</v>
          </cell>
          <cell r="BM352" t="str">
            <v>20289</v>
          </cell>
          <cell r="BN352" t="str">
            <v>-</v>
          </cell>
          <cell r="BO352" t="str">
            <v>-</v>
          </cell>
          <cell r="BP352" t="str">
            <v>-</v>
          </cell>
          <cell r="BQ352" t="str">
            <v>-</v>
          </cell>
          <cell r="BR352" t="str">
            <v>-</v>
          </cell>
          <cell r="BS352" t="str">
            <v>-</v>
          </cell>
          <cell r="BT352" t="str">
            <v>-</v>
          </cell>
          <cell r="BU352" t="str">
            <v>-</v>
          </cell>
          <cell r="BV352" t="str">
            <v>-</v>
          </cell>
          <cell r="BW352" t="str">
            <v>-</v>
          </cell>
          <cell r="BX352" t="str">
            <v>-</v>
          </cell>
          <cell r="BY352" t="str">
            <v>-</v>
          </cell>
          <cell r="CB352" t="str">
            <v>-</v>
          </cell>
          <cell r="CC352" t="str">
            <v>-</v>
          </cell>
          <cell r="CD352" t="str">
            <v>-</v>
          </cell>
          <cell r="CE352" t="str">
            <v>-</v>
          </cell>
          <cell r="CF352" t="str">
            <v>-</v>
          </cell>
          <cell r="CG352" t="str">
            <v>-</v>
          </cell>
          <cell r="CH352" t="str">
            <v>-</v>
          </cell>
          <cell r="CI352" t="str">
            <v>-</v>
          </cell>
          <cell r="CJ352" t="str">
            <v>-</v>
          </cell>
          <cell r="CK352" t="str">
            <v>-</v>
          </cell>
          <cell r="CL352" t="str">
            <v>-</v>
          </cell>
          <cell r="CM352" t="str">
            <v>-</v>
          </cell>
          <cell r="CN352" t="str">
            <v>-</v>
          </cell>
          <cell r="CO352" t="str">
            <v>-</v>
          </cell>
          <cell r="CP352" t="str">
            <v>-</v>
          </cell>
          <cell r="CQ352" t="str">
            <v>-</v>
          </cell>
          <cell r="CR352" t="str">
            <v>-</v>
          </cell>
          <cell r="CS352" t="str">
            <v>-</v>
          </cell>
          <cell r="CT352" t="str">
            <v>-</v>
          </cell>
          <cell r="CU352" t="str">
            <v>SAN NICOLÁS</v>
          </cell>
          <cell r="CV352" t="str">
            <v>-</v>
          </cell>
          <cell r="CW352" t="str">
            <v>-</v>
          </cell>
          <cell r="CX352" t="str">
            <v>-</v>
          </cell>
          <cell r="CY352" t="str">
            <v>-</v>
          </cell>
          <cell r="CZ352" t="str">
            <v>-</v>
          </cell>
          <cell r="DB352" t="str">
            <v>-</v>
          </cell>
          <cell r="DC352" t="str">
            <v>-</v>
          </cell>
          <cell r="DD352" t="str">
            <v>-</v>
          </cell>
          <cell r="DE352" t="str">
            <v>-</v>
          </cell>
          <cell r="DF352" t="str">
            <v>-</v>
          </cell>
          <cell r="DG352" t="str">
            <v>-</v>
          </cell>
        </row>
        <row r="353">
          <cell r="AT353" t="str">
            <v>-</v>
          </cell>
          <cell r="AU353" t="str">
            <v>-</v>
          </cell>
          <cell r="AV353" t="str">
            <v>-</v>
          </cell>
          <cell r="AW353" t="str">
            <v>-</v>
          </cell>
          <cell r="AX353" t="str">
            <v>-</v>
          </cell>
          <cell r="AY353" t="str">
            <v>-</v>
          </cell>
          <cell r="AZ353" t="str">
            <v>-</v>
          </cell>
          <cell r="BA353" t="str">
            <v>-</v>
          </cell>
          <cell r="BB353" t="str">
            <v>-</v>
          </cell>
          <cell r="BC353" t="str">
            <v>-</v>
          </cell>
          <cell r="BD353" t="str">
            <v>-</v>
          </cell>
          <cell r="BE353" t="str">
            <v>-</v>
          </cell>
          <cell r="BF353" t="str">
            <v>-</v>
          </cell>
          <cell r="BG353" t="str">
            <v>-</v>
          </cell>
          <cell r="BH353" t="str">
            <v>-</v>
          </cell>
          <cell r="BI353" t="str">
            <v>-</v>
          </cell>
          <cell r="BJ353" t="str">
            <v>-</v>
          </cell>
          <cell r="BK353" t="str">
            <v>-</v>
          </cell>
          <cell r="BL353" t="str">
            <v>-</v>
          </cell>
          <cell r="BM353" t="str">
            <v>20290</v>
          </cell>
          <cell r="BN353" t="str">
            <v>-</v>
          </cell>
          <cell r="BO353" t="str">
            <v>-</v>
          </cell>
          <cell r="BP353" t="str">
            <v>-</v>
          </cell>
          <cell r="BQ353" t="str">
            <v>-</v>
          </cell>
          <cell r="BR353" t="str">
            <v>-</v>
          </cell>
          <cell r="BS353" t="str">
            <v>-</v>
          </cell>
          <cell r="BT353" t="str">
            <v>-</v>
          </cell>
          <cell r="BU353" t="str">
            <v>-</v>
          </cell>
          <cell r="BV353" t="str">
            <v>-</v>
          </cell>
          <cell r="BW353" t="str">
            <v>-</v>
          </cell>
          <cell r="BX353" t="str">
            <v>-</v>
          </cell>
          <cell r="BY353" t="str">
            <v>-</v>
          </cell>
          <cell r="CB353" t="str">
            <v>-</v>
          </cell>
          <cell r="CC353" t="str">
            <v>-</v>
          </cell>
          <cell r="CD353" t="str">
            <v>-</v>
          </cell>
          <cell r="CE353" t="str">
            <v>-</v>
          </cell>
          <cell r="CF353" t="str">
            <v>-</v>
          </cell>
          <cell r="CG353" t="str">
            <v>-</v>
          </cell>
          <cell r="CH353" t="str">
            <v>-</v>
          </cell>
          <cell r="CI353" t="str">
            <v>-</v>
          </cell>
          <cell r="CJ353" t="str">
            <v>-</v>
          </cell>
          <cell r="CK353" t="str">
            <v>-</v>
          </cell>
          <cell r="CL353" t="str">
            <v>-</v>
          </cell>
          <cell r="CM353" t="str">
            <v>-</v>
          </cell>
          <cell r="CN353" t="str">
            <v>-</v>
          </cell>
          <cell r="CO353" t="str">
            <v>-</v>
          </cell>
          <cell r="CP353" t="str">
            <v>-</v>
          </cell>
          <cell r="CQ353" t="str">
            <v>-</v>
          </cell>
          <cell r="CR353" t="str">
            <v>-</v>
          </cell>
          <cell r="CS353" t="str">
            <v>-</v>
          </cell>
          <cell r="CT353" t="str">
            <v>-</v>
          </cell>
          <cell r="CU353" t="str">
            <v>SAN NICOLÁS HIDALGO</v>
          </cell>
          <cell r="CV353" t="str">
            <v>-</v>
          </cell>
          <cell r="CW353" t="str">
            <v>-</v>
          </cell>
          <cell r="CX353" t="str">
            <v>-</v>
          </cell>
          <cell r="CY353" t="str">
            <v>-</v>
          </cell>
          <cell r="CZ353" t="str">
            <v>-</v>
          </cell>
          <cell r="DB353" t="str">
            <v>-</v>
          </cell>
          <cell r="DC353" t="str">
            <v>-</v>
          </cell>
          <cell r="DD353" t="str">
            <v>-</v>
          </cell>
          <cell r="DE353" t="str">
            <v>-</v>
          </cell>
          <cell r="DF353" t="str">
            <v>-</v>
          </cell>
          <cell r="DG353" t="str">
            <v>-</v>
          </cell>
        </row>
        <row r="354">
          <cell r="AT354" t="str">
            <v>-</v>
          </cell>
          <cell r="AU354" t="str">
            <v>-</v>
          </cell>
          <cell r="AV354" t="str">
            <v>-</v>
          </cell>
          <cell r="AW354" t="str">
            <v>-</v>
          </cell>
          <cell r="AX354" t="str">
            <v>-</v>
          </cell>
          <cell r="AY354" t="str">
            <v>-</v>
          </cell>
          <cell r="AZ354" t="str">
            <v>-</v>
          </cell>
          <cell r="BA354" t="str">
            <v>-</v>
          </cell>
          <cell r="BB354" t="str">
            <v>-</v>
          </cell>
          <cell r="BC354" t="str">
            <v>-</v>
          </cell>
          <cell r="BD354" t="str">
            <v>-</v>
          </cell>
          <cell r="BE354" t="str">
            <v>-</v>
          </cell>
          <cell r="BF354" t="str">
            <v>-</v>
          </cell>
          <cell r="BG354" t="str">
            <v>-</v>
          </cell>
          <cell r="BH354" t="str">
            <v>-</v>
          </cell>
          <cell r="BI354" t="str">
            <v>-</v>
          </cell>
          <cell r="BJ354" t="str">
            <v>-</v>
          </cell>
          <cell r="BK354" t="str">
            <v>-</v>
          </cell>
          <cell r="BL354" t="str">
            <v>-</v>
          </cell>
          <cell r="BM354" t="str">
            <v>20291</v>
          </cell>
          <cell r="BN354" t="str">
            <v>-</v>
          </cell>
          <cell r="BO354" t="str">
            <v>-</v>
          </cell>
          <cell r="BP354" t="str">
            <v>-</v>
          </cell>
          <cell r="BQ354" t="str">
            <v>-</v>
          </cell>
          <cell r="BR354" t="str">
            <v>-</v>
          </cell>
          <cell r="BS354" t="str">
            <v>-</v>
          </cell>
          <cell r="BT354" t="str">
            <v>-</v>
          </cell>
          <cell r="BU354" t="str">
            <v>-</v>
          </cell>
          <cell r="BV354" t="str">
            <v>-</v>
          </cell>
          <cell r="BW354" t="str">
            <v>-</v>
          </cell>
          <cell r="BX354" t="str">
            <v>-</v>
          </cell>
          <cell r="BY354" t="str">
            <v>-</v>
          </cell>
          <cell r="CB354" t="str">
            <v>-</v>
          </cell>
          <cell r="CC354" t="str">
            <v>-</v>
          </cell>
          <cell r="CD354" t="str">
            <v>-</v>
          </cell>
          <cell r="CE354" t="str">
            <v>-</v>
          </cell>
          <cell r="CF354" t="str">
            <v>-</v>
          </cell>
          <cell r="CG354" t="str">
            <v>-</v>
          </cell>
          <cell r="CH354" t="str">
            <v>-</v>
          </cell>
          <cell r="CI354" t="str">
            <v>-</v>
          </cell>
          <cell r="CJ354" t="str">
            <v>-</v>
          </cell>
          <cell r="CK354" t="str">
            <v>-</v>
          </cell>
          <cell r="CL354" t="str">
            <v>-</v>
          </cell>
          <cell r="CM354" t="str">
            <v>-</v>
          </cell>
          <cell r="CN354" t="str">
            <v>-</v>
          </cell>
          <cell r="CO354" t="str">
            <v>-</v>
          </cell>
          <cell r="CP354" t="str">
            <v>-</v>
          </cell>
          <cell r="CQ354" t="str">
            <v>-</v>
          </cell>
          <cell r="CR354" t="str">
            <v>-</v>
          </cell>
          <cell r="CS354" t="str">
            <v>-</v>
          </cell>
          <cell r="CT354" t="str">
            <v>-</v>
          </cell>
          <cell r="CU354" t="str">
            <v>SAN PABLO COATLÁN</v>
          </cell>
          <cell r="CV354" t="str">
            <v>-</v>
          </cell>
          <cell r="CW354" t="str">
            <v>-</v>
          </cell>
          <cell r="CX354" t="str">
            <v>-</v>
          </cell>
          <cell r="CY354" t="str">
            <v>-</v>
          </cell>
          <cell r="CZ354" t="str">
            <v>-</v>
          </cell>
          <cell r="DB354" t="str">
            <v>-</v>
          </cell>
          <cell r="DC354" t="str">
            <v>-</v>
          </cell>
          <cell r="DD354" t="str">
            <v>-</v>
          </cell>
          <cell r="DE354" t="str">
            <v>-</v>
          </cell>
          <cell r="DF354" t="str">
            <v>-</v>
          </cell>
          <cell r="DG354" t="str">
            <v>-</v>
          </cell>
        </row>
        <row r="355">
          <cell r="AT355" t="str">
            <v>-</v>
          </cell>
          <cell r="AU355" t="str">
            <v>-</v>
          </cell>
          <cell r="AV355" t="str">
            <v>-</v>
          </cell>
          <cell r="AW355" t="str">
            <v>-</v>
          </cell>
          <cell r="AX355" t="str">
            <v>-</v>
          </cell>
          <cell r="AY355" t="str">
            <v>-</v>
          </cell>
          <cell r="AZ355" t="str">
            <v>-</v>
          </cell>
          <cell r="BA355" t="str">
            <v>-</v>
          </cell>
          <cell r="BB355" t="str">
            <v>-</v>
          </cell>
          <cell r="BC355" t="str">
            <v>-</v>
          </cell>
          <cell r="BD355" t="str">
            <v>-</v>
          </cell>
          <cell r="BE355" t="str">
            <v>-</v>
          </cell>
          <cell r="BF355" t="str">
            <v>-</v>
          </cell>
          <cell r="BG355" t="str">
            <v>-</v>
          </cell>
          <cell r="BH355" t="str">
            <v>-</v>
          </cell>
          <cell r="BI355" t="str">
            <v>-</v>
          </cell>
          <cell r="BJ355" t="str">
            <v>-</v>
          </cell>
          <cell r="BK355" t="str">
            <v>-</v>
          </cell>
          <cell r="BL355" t="str">
            <v>-</v>
          </cell>
          <cell r="BM355" t="str">
            <v>20292</v>
          </cell>
          <cell r="BN355" t="str">
            <v>-</v>
          </cell>
          <cell r="BO355" t="str">
            <v>-</v>
          </cell>
          <cell r="BP355" t="str">
            <v>-</v>
          </cell>
          <cell r="BQ355" t="str">
            <v>-</v>
          </cell>
          <cell r="BR355" t="str">
            <v>-</v>
          </cell>
          <cell r="BS355" t="str">
            <v>-</v>
          </cell>
          <cell r="BT355" t="str">
            <v>-</v>
          </cell>
          <cell r="BU355" t="str">
            <v>-</v>
          </cell>
          <cell r="BV355" t="str">
            <v>-</v>
          </cell>
          <cell r="BW355" t="str">
            <v>-</v>
          </cell>
          <cell r="BX355" t="str">
            <v>-</v>
          </cell>
          <cell r="BY355" t="str">
            <v>-</v>
          </cell>
          <cell r="CB355" t="str">
            <v>-</v>
          </cell>
          <cell r="CC355" t="str">
            <v>-</v>
          </cell>
          <cell r="CD355" t="str">
            <v>-</v>
          </cell>
          <cell r="CE355" t="str">
            <v>-</v>
          </cell>
          <cell r="CF355" t="str">
            <v>-</v>
          </cell>
          <cell r="CG355" t="str">
            <v>-</v>
          </cell>
          <cell r="CH355" t="str">
            <v>-</v>
          </cell>
          <cell r="CI355" t="str">
            <v>-</v>
          </cell>
          <cell r="CJ355" t="str">
            <v>-</v>
          </cell>
          <cell r="CK355" t="str">
            <v>-</v>
          </cell>
          <cell r="CL355" t="str">
            <v>-</v>
          </cell>
          <cell r="CM355" t="str">
            <v>-</v>
          </cell>
          <cell r="CN355" t="str">
            <v>-</v>
          </cell>
          <cell r="CO355" t="str">
            <v>-</v>
          </cell>
          <cell r="CP355" t="str">
            <v>-</v>
          </cell>
          <cell r="CQ355" t="str">
            <v>-</v>
          </cell>
          <cell r="CR355" t="str">
            <v>-</v>
          </cell>
          <cell r="CS355" t="str">
            <v>-</v>
          </cell>
          <cell r="CT355" t="str">
            <v>-</v>
          </cell>
          <cell r="CU355" t="str">
            <v>SAN PABLO CUATRO VENADOS</v>
          </cell>
          <cell r="CV355" t="str">
            <v>-</v>
          </cell>
          <cell r="CW355" t="str">
            <v>-</v>
          </cell>
          <cell r="CX355" t="str">
            <v>-</v>
          </cell>
          <cell r="CY355" t="str">
            <v>-</v>
          </cell>
          <cell r="CZ355" t="str">
            <v>-</v>
          </cell>
          <cell r="DB355" t="str">
            <v>-</v>
          </cell>
          <cell r="DC355" t="str">
            <v>-</v>
          </cell>
          <cell r="DD355" t="str">
            <v>-</v>
          </cell>
          <cell r="DE355" t="str">
            <v>-</v>
          </cell>
          <cell r="DF355" t="str">
            <v>-</v>
          </cell>
          <cell r="DG355" t="str">
            <v>-</v>
          </cell>
        </row>
        <row r="356">
          <cell r="AT356" t="str">
            <v>-</v>
          </cell>
          <cell r="AU356" t="str">
            <v>-</v>
          </cell>
          <cell r="AV356" t="str">
            <v>-</v>
          </cell>
          <cell r="AW356" t="str">
            <v>-</v>
          </cell>
          <cell r="AX356" t="str">
            <v>-</v>
          </cell>
          <cell r="AY356" t="str">
            <v>-</v>
          </cell>
          <cell r="AZ356" t="str">
            <v>-</v>
          </cell>
          <cell r="BA356" t="str">
            <v>-</v>
          </cell>
          <cell r="BB356" t="str">
            <v>-</v>
          </cell>
          <cell r="BC356" t="str">
            <v>-</v>
          </cell>
          <cell r="BD356" t="str">
            <v>-</v>
          </cell>
          <cell r="BE356" t="str">
            <v>-</v>
          </cell>
          <cell r="BF356" t="str">
            <v>-</v>
          </cell>
          <cell r="BG356" t="str">
            <v>-</v>
          </cell>
          <cell r="BH356" t="str">
            <v>-</v>
          </cell>
          <cell r="BI356" t="str">
            <v>-</v>
          </cell>
          <cell r="BJ356" t="str">
            <v>-</v>
          </cell>
          <cell r="BK356" t="str">
            <v>-</v>
          </cell>
          <cell r="BL356" t="str">
            <v>-</v>
          </cell>
          <cell r="BM356" t="str">
            <v>20293</v>
          </cell>
          <cell r="BN356" t="str">
            <v>-</v>
          </cell>
          <cell r="BO356" t="str">
            <v>-</v>
          </cell>
          <cell r="BP356" t="str">
            <v>-</v>
          </cell>
          <cell r="BQ356" t="str">
            <v>-</v>
          </cell>
          <cell r="BR356" t="str">
            <v>-</v>
          </cell>
          <cell r="BS356" t="str">
            <v>-</v>
          </cell>
          <cell r="BT356" t="str">
            <v>-</v>
          </cell>
          <cell r="BU356" t="str">
            <v>-</v>
          </cell>
          <cell r="BV356" t="str">
            <v>-</v>
          </cell>
          <cell r="BW356" t="str">
            <v>-</v>
          </cell>
          <cell r="BX356" t="str">
            <v>-</v>
          </cell>
          <cell r="BY356" t="str">
            <v>-</v>
          </cell>
          <cell r="CB356" t="str">
            <v>-</v>
          </cell>
          <cell r="CC356" t="str">
            <v>-</v>
          </cell>
          <cell r="CD356" t="str">
            <v>-</v>
          </cell>
          <cell r="CE356" t="str">
            <v>-</v>
          </cell>
          <cell r="CF356" t="str">
            <v>-</v>
          </cell>
          <cell r="CG356" t="str">
            <v>-</v>
          </cell>
          <cell r="CH356" t="str">
            <v>-</v>
          </cell>
          <cell r="CI356" t="str">
            <v>-</v>
          </cell>
          <cell r="CJ356" t="str">
            <v>-</v>
          </cell>
          <cell r="CK356" t="str">
            <v>-</v>
          </cell>
          <cell r="CL356" t="str">
            <v>-</v>
          </cell>
          <cell r="CM356" t="str">
            <v>-</v>
          </cell>
          <cell r="CN356" t="str">
            <v>-</v>
          </cell>
          <cell r="CO356" t="str">
            <v>-</v>
          </cell>
          <cell r="CP356" t="str">
            <v>-</v>
          </cell>
          <cell r="CQ356" t="str">
            <v>-</v>
          </cell>
          <cell r="CR356" t="str">
            <v>-</v>
          </cell>
          <cell r="CS356" t="str">
            <v>-</v>
          </cell>
          <cell r="CT356" t="str">
            <v>-</v>
          </cell>
          <cell r="CU356" t="str">
            <v>SAN PABLO ETLA</v>
          </cell>
          <cell r="CV356" t="str">
            <v>-</v>
          </cell>
          <cell r="CW356" t="str">
            <v>-</v>
          </cell>
          <cell r="CX356" t="str">
            <v>-</v>
          </cell>
          <cell r="CY356" t="str">
            <v>-</v>
          </cell>
          <cell r="CZ356" t="str">
            <v>-</v>
          </cell>
          <cell r="DB356" t="str">
            <v>-</v>
          </cell>
          <cell r="DC356" t="str">
            <v>-</v>
          </cell>
          <cell r="DD356" t="str">
            <v>-</v>
          </cell>
          <cell r="DE356" t="str">
            <v>-</v>
          </cell>
          <cell r="DF356" t="str">
            <v>-</v>
          </cell>
          <cell r="DG356" t="str">
            <v>-</v>
          </cell>
        </row>
        <row r="357">
          <cell r="AT357" t="str">
            <v>-</v>
          </cell>
          <cell r="AU357" t="str">
            <v>-</v>
          </cell>
          <cell r="AV357" t="str">
            <v>-</v>
          </cell>
          <cell r="AW357" t="str">
            <v>-</v>
          </cell>
          <cell r="AX357" t="str">
            <v>-</v>
          </cell>
          <cell r="AY357" t="str">
            <v>-</v>
          </cell>
          <cell r="AZ357" t="str">
            <v>-</v>
          </cell>
          <cell r="BA357" t="str">
            <v>-</v>
          </cell>
          <cell r="BB357" t="str">
            <v>-</v>
          </cell>
          <cell r="BC357" t="str">
            <v>-</v>
          </cell>
          <cell r="BD357" t="str">
            <v>-</v>
          </cell>
          <cell r="BE357" t="str">
            <v>-</v>
          </cell>
          <cell r="BF357" t="str">
            <v>-</v>
          </cell>
          <cell r="BG357" t="str">
            <v>-</v>
          </cell>
          <cell r="BH357" t="str">
            <v>-</v>
          </cell>
          <cell r="BI357" t="str">
            <v>-</v>
          </cell>
          <cell r="BJ357" t="str">
            <v>-</v>
          </cell>
          <cell r="BK357" t="str">
            <v>-</v>
          </cell>
          <cell r="BL357" t="str">
            <v>-</v>
          </cell>
          <cell r="BM357" t="str">
            <v>20294</v>
          </cell>
          <cell r="BN357" t="str">
            <v>-</v>
          </cell>
          <cell r="BO357" t="str">
            <v>-</v>
          </cell>
          <cell r="BP357" t="str">
            <v>-</v>
          </cell>
          <cell r="BQ357" t="str">
            <v>-</v>
          </cell>
          <cell r="BR357" t="str">
            <v>-</v>
          </cell>
          <cell r="BS357" t="str">
            <v>-</v>
          </cell>
          <cell r="BT357" t="str">
            <v>-</v>
          </cell>
          <cell r="BU357" t="str">
            <v>-</v>
          </cell>
          <cell r="BV357" t="str">
            <v>-</v>
          </cell>
          <cell r="BW357" t="str">
            <v>-</v>
          </cell>
          <cell r="BX357" t="str">
            <v>-</v>
          </cell>
          <cell r="BY357" t="str">
            <v>-</v>
          </cell>
          <cell r="CB357" t="str">
            <v>-</v>
          </cell>
          <cell r="CC357" t="str">
            <v>-</v>
          </cell>
          <cell r="CD357" t="str">
            <v>-</v>
          </cell>
          <cell r="CE357" t="str">
            <v>-</v>
          </cell>
          <cell r="CF357" t="str">
            <v>-</v>
          </cell>
          <cell r="CG357" t="str">
            <v>-</v>
          </cell>
          <cell r="CH357" t="str">
            <v>-</v>
          </cell>
          <cell r="CI357" t="str">
            <v>-</v>
          </cell>
          <cell r="CJ357" t="str">
            <v>-</v>
          </cell>
          <cell r="CK357" t="str">
            <v>-</v>
          </cell>
          <cell r="CL357" t="str">
            <v>-</v>
          </cell>
          <cell r="CM357" t="str">
            <v>-</v>
          </cell>
          <cell r="CN357" t="str">
            <v>-</v>
          </cell>
          <cell r="CO357" t="str">
            <v>-</v>
          </cell>
          <cell r="CP357" t="str">
            <v>-</v>
          </cell>
          <cell r="CQ357" t="str">
            <v>-</v>
          </cell>
          <cell r="CR357" t="str">
            <v>-</v>
          </cell>
          <cell r="CS357" t="str">
            <v>-</v>
          </cell>
          <cell r="CT357" t="str">
            <v>-</v>
          </cell>
          <cell r="CU357" t="str">
            <v>SAN PABLO HUITZO</v>
          </cell>
          <cell r="CV357" t="str">
            <v>-</v>
          </cell>
          <cell r="CW357" t="str">
            <v>-</v>
          </cell>
          <cell r="CX357" t="str">
            <v>-</v>
          </cell>
          <cell r="CY357" t="str">
            <v>-</v>
          </cell>
          <cell r="CZ357" t="str">
            <v>-</v>
          </cell>
          <cell r="DB357" t="str">
            <v>-</v>
          </cell>
          <cell r="DC357" t="str">
            <v>-</v>
          </cell>
          <cell r="DD357" t="str">
            <v>-</v>
          </cell>
          <cell r="DE357" t="str">
            <v>-</v>
          </cell>
          <cell r="DF357" t="str">
            <v>-</v>
          </cell>
          <cell r="DG357" t="str">
            <v>-</v>
          </cell>
        </row>
        <row r="358">
          <cell r="AT358" t="str">
            <v>-</v>
          </cell>
          <cell r="AU358" t="str">
            <v>-</v>
          </cell>
          <cell r="AV358" t="str">
            <v>-</v>
          </cell>
          <cell r="AW358" t="str">
            <v>-</v>
          </cell>
          <cell r="AX358" t="str">
            <v>-</v>
          </cell>
          <cell r="AY358" t="str">
            <v>-</v>
          </cell>
          <cell r="AZ358" t="str">
            <v>-</v>
          </cell>
          <cell r="BA358" t="str">
            <v>-</v>
          </cell>
          <cell r="BB358" t="str">
            <v>-</v>
          </cell>
          <cell r="BC358" t="str">
            <v>-</v>
          </cell>
          <cell r="BD358" t="str">
            <v>-</v>
          </cell>
          <cell r="BE358" t="str">
            <v>-</v>
          </cell>
          <cell r="BF358" t="str">
            <v>-</v>
          </cell>
          <cell r="BG358" t="str">
            <v>-</v>
          </cell>
          <cell r="BH358" t="str">
            <v>-</v>
          </cell>
          <cell r="BI358" t="str">
            <v>-</v>
          </cell>
          <cell r="BJ358" t="str">
            <v>-</v>
          </cell>
          <cell r="BK358" t="str">
            <v>-</v>
          </cell>
          <cell r="BL358" t="str">
            <v>-</v>
          </cell>
          <cell r="BM358" t="str">
            <v>20295</v>
          </cell>
          <cell r="BN358" t="str">
            <v>-</v>
          </cell>
          <cell r="BO358" t="str">
            <v>-</v>
          </cell>
          <cell r="BP358" t="str">
            <v>-</v>
          </cell>
          <cell r="BQ358" t="str">
            <v>-</v>
          </cell>
          <cell r="BR358" t="str">
            <v>-</v>
          </cell>
          <cell r="BS358" t="str">
            <v>-</v>
          </cell>
          <cell r="BT358" t="str">
            <v>-</v>
          </cell>
          <cell r="BU358" t="str">
            <v>-</v>
          </cell>
          <cell r="BV358" t="str">
            <v>-</v>
          </cell>
          <cell r="BW358" t="str">
            <v>-</v>
          </cell>
          <cell r="BX358" t="str">
            <v>-</v>
          </cell>
          <cell r="BY358" t="str">
            <v>-</v>
          </cell>
          <cell r="CB358" t="str">
            <v>-</v>
          </cell>
          <cell r="CC358" t="str">
            <v>-</v>
          </cell>
          <cell r="CD358" t="str">
            <v>-</v>
          </cell>
          <cell r="CE358" t="str">
            <v>-</v>
          </cell>
          <cell r="CF358" t="str">
            <v>-</v>
          </cell>
          <cell r="CG358" t="str">
            <v>-</v>
          </cell>
          <cell r="CH358" t="str">
            <v>-</v>
          </cell>
          <cell r="CI358" t="str">
            <v>-</v>
          </cell>
          <cell r="CJ358" t="str">
            <v>-</v>
          </cell>
          <cell r="CK358" t="str">
            <v>-</v>
          </cell>
          <cell r="CL358" t="str">
            <v>-</v>
          </cell>
          <cell r="CM358" t="str">
            <v>-</v>
          </cell>
          <cell r="CN358" t="str">
            <v>-</v>
          </cell>
          <cell r="CO358" t="str">
            <v>-</v>
          </cell>
          <cell r="CP358" t="str">
            <v>-</v>
          </cell>
          <cell r="CQ358" t="str">
            <v>-</v>
          </cell>
          <cell r="CR358" t="str">
            <v>-</v>
          </cell>
          <cell r="CS358" t="str">
            <v>-</v>
          </cell>
          <cell r="CT358" t="str">
            <v>-</v>
          </cell>
          <cell r="CU358" t="str">
            <v>SAN PABLO HUIXTEPEC</v>
          </cell>
          <cell r="CV358" t="str">
            <v>-</v>
          </cell>
          <cell r="CW358" t="str">
            <v>-</v>
          </cell>
          <cell r="CX358" t="str">
            <v>-</v>
          </cell>
          <cell r="CY358" t="str">
            <v>-</v>
          </cell>
          <cell r="CZ358" t="str">
            <v>-</v>
          </cell>
          <cell r="DB358" t="str">
            <v>-</v>
          </cell>
          <cell r="DC358" t="str">
            <v>-</v>
          </cell>
          <cell r="DD358" t="str">
            <v>-</v>
          </cell>
          <cell r="DE358" t="str">
            <v>-</v>
          </cell>
          <cell r="DF358" t="str">
            <v>-</v>
          </cell>
          <cell r="DG358" t="str">
            <v>-</v>
          </cell>
        </row>
        <row r="359">
          <cell r="AT359" t="str">
            <v>-</v>
          </cell>
          <cell r="AU359" t="str">
            <v>-</v>
          </cell>
          <cell r="AV359" t="str">
            <v>-</v>
          </cell>
          <cell r="AW359" t="str">
            <v>-</v>
          </cell>
          <cell r="AX359" t="str">
            <v>-</v>
          </cell>
          <cell r="AY359" t="str">
            <v>-</v>
          </cell>
          <cell r="AZ359" t="str">
            <v>-</v>
          </cell>
          <cell r="BA359" t="str">
            <v>-</v>
          </cell>
          <cell r="BB359" t="str">
            <v>-</v>
          </cell>
          <cell r="BC359" t="str">
            <v>-</v>
          </cell>
          <cell r="BD359" t="str">
            <v>-</v>
          </cell>
          <cell r="BE359" t="str">
            <v>-</v>
          </cell>
          <cell r="BF359" t="str">
            <v>-</v>
          </cell>
          <cell r="BG359" t="str">
            <v>-</v>
          </cell>
          <cell r="BH359" t="str">
            <v>-</v>
          </cell>
          <cell r="BI359" t="str">
            <v>-</v>
          </cell>
          <cell r="BJ359" t="str">
            <v>-</v>
          </cell>
          <cell r="BK359" t="str">
            <v>-</v>
          </cell>
          <cell r="BL359" t="str">
            <v>-</v>
          </cell>
          <cell r="BM359" t="str">
            <v>20296</v>
          </cell>
          <cell r="BN359" t="str">
            <v>-</v>
          </cell>
          <cell r="BO359" t="str">
            <v>-</v>
          </cell>
          <cell r="BP359" t="str">
            <v>-</v>
          </cell>
          <cell r="BQ359" t="str">
            <v>-</v>
          </cell>
          <cell r="BR359" t="str">
            <v>-</v>
          </cell>
          <cell r="BS359" t="str">
            <v>-</v>
          </cell>
          <cell r="BT359" t="str">
            <v>-</v>
          </cell>
          <cell r="BU359" t="str">
            <v>-</v>
          </cell>
          <cell r="BV359" t="str">
            <v>-</v>
          </cell>
          <cell r="BW359" t="str">
            <v>-</v>
          </cell>
          <cell r="BX359" t="str">
            <v>-</v>
          </cell>
          <cell r="BY359" t="str">
            <v>-</v>
          </cell>
          <cell r="CB359" t="str">
            <v>-</v>
          </cell>
          <cell r="CC359" t="str">
            <v>-</v>
          </cell>
          <cell r="CD359" t="str">
            <v>-</v>
          </cell>
          <cell r="CE359" t="str">
            <v>-</v>
          </cell>
          <cell r="CF359" t="str">
            <v>-</v>
          </cell>
          <cell r="CG359" t="str">
            <v>-</v>
          </cell>
          <cell r="CH359" t="str">
            <v>-</v>
          </cell>
          <cell r="CI359" t="str">
            <v>-</v>
          </cell>
          <cell r="CJ359" t="str">
            <v>-</v>
          </cell>
          <cell r="CK359" t="str">
            <v>-</v>
          </cell>
          <cell r="CL359" t="str">
            <v>-</v>
          </cell>
          <cell r="CM359" t="str">
            <v>-</v>
          </cell>
          <cell r="CN359" t="str">
            <v>-</v>
          </cell>
          <cell r="CO359" t="str">
            <v>-</v>
          </cell>
          <cell r="CP359" t="str">
            <v>-</v>
          </cell>
          <cell r="CQ359" t="str">
            <v>-</v>
          </cell>
          <cell r="CR359" t="str">
            <v>-</v>
          </cell>
          <cell r="CS359" t="str">
            <v>-</v>
          </cell>
          <cell r="CT359" t="str">
            <v>-</v>
          </cell>
          <cell r="CU359" t="str">
            <v>SAN PABLO MACUILTIANGUIS</v>
          </cell>
          <cell r="CV359" t="str">
            <v>-</v>
          </cell>
          <cell r="CW359" t="str">
            <v>-</v>
          </cell>
          <cell r="CX359" t="str">
            <v>-</v>
          </cell>
          <cell r="CY359" t="str">
            <v>-</v>
          </cell>
          <cell r="CZ359" t="str">
            <v>-</v>
          </cell>
          <cell r="DB359" t="str">
            <v>-</v>
          </cell>
          <cell r="DC359" t="str">
            <v>-</v>
          </cell>
          <cell r="DD359" t="str">
            <v>-</v>
          </cell>
          <cell r="DE359" t="str">
            <v>-</v>
          </cell>
          <cell r="DF359" t="str">
            <v>-</v>
          </cell>
          <cell r="DG359" t="str">
            <v>-</v>
          </cell>
        </row>
        <row r="360">
          <cell r="AT360" t="str">
            <v>-</v>
          </cell>
          <cell r="AU360" t="str">
            <v>-</v>
          </cell>
          <cell r="AV360" t="str">
            <v>-</v>
          </cell>
          <cell r="AW360" t="str">
            <v>-</v>
          </cell>
          <cell r="AX360" t="str">
            <v>-</v>
          </cell>
          <cell r="AY360" t="str">
            <v>-</v>
          </cell>
          <cell r="AZ360" t="str">
            <v>-</v>
          </cell>
          <cell r="BA360" t="str">
            <v>-</v>
          </cell>
          <cell r="BB360" t="str">
            <v>-</v>
          </cell>
          <cell r="BC360" t="str">
            <v>-</v>
          </cell>
          <cell r="BD360" t="str">
            <v>-</v>
          </cell>
          <cell r="BE360" t="str">
            <v>-</v>
          </cell>
          <cell r="BF360" t="str">
            <v>-</v>
          </cell>
          <cell r="BG360" t="str">
            <v>-</v>
          </cell>
          <cell r="BH360" t="str">
            <v>-</v>
          </cell>
          <cell r="BI360" t="str">
            <v>-</v>
          </cell>
          <cell r="BJ360" t="str">
            <v>-</v>
          </cell>
          <cell r="BK360" t="str">
            <v>-</v>
          </cell>
          <cell r="BL360" t="str">
            <v>-</v>
          </cell>
          <cell r="BM360" t="str">
            <v>20297</v>
          </cell>
          <cell r="BN360" t="str">
            <v>-</v>
          </cell>
          <cell r="BO360" t="str">
            <v>-</v>
          </cell>
          <cell r="BP360" t="str">
            <v>-</v>
          </cell>
          <cell r="BQ360" t="str">
            <v>-</v>
          </cell>
          <cell r="BR360" t="str">
            <v>-</v>
          </cell>
          <cell r="BS360" t="str">
            <v>-</v>
          </cell>
          <cell r="BT360" t="str">
            <v>-</v>
          </cell>
          <cell r="BU360" t="str">
            <v>-</v>
          </cell>
          <cell r="BV360" t="str">
            <v>-</v>
          </cell>
          <cell r="BW360" t="str">
            <v>-</v>
          </cell>
          <cell r="BX360" t="str">
            <v>-</v>
          </cell>
          <cell r="BY360" t="str">
            <v>-</v>
          </cell>
          <cell r="CB360" t="str">
            <v>-</v>
          </cell>
          <cell r="CC360" t="str">
            <v>-</v>
          </cell>
          <cell r="CD360" t="str">
            <v>-</v>
          </cell>
          <cell r="CE360" t="str">
            <v>-</v>
          </cell>
          <cell r="CF360" t="str">
            <v>-</v>
          </cell>
          <cell r="CG360" t="str">
            <v>-</v>
          </cell>
          <cell r="CH360" t="str">
            <v>-</v>
          </cell>
          <cell r="CI360" t="str">
            <v>-</v>
          </cell>
          <cell r="CJ360" t="str">
            <v>-</v>
          </cell>
          <cell r="CK360" t="str">
            <v>-</v>
          </cell>
          <cell r="CL360" t="str">
            <v>-</v>
          </cell>
          <cell r="CM360" t="str">
            <v>-</v>
          </cell>
          <cell r="CN360" t="str">
            <v>-</v>
          </cell>
          <cell r="CO360" t="str">
            <v>-</v>
          </cell>
          <cell r="CP360" t="str">
            <v>-</v>
          </cell>
          <cell r="CQ360" t="str">
            <v>-</v>
          </cell>
          <cell r="CR360" t="str">
            <v>-</v>
          </cell>
          <cell r="CS360" t="str">
            <v>-</v>
          </cell>
          <cell r="CT360" t="str">
            <v>-</v>
          </cell>
          <cell r="CU360" t="str">
            <v>SAN PABLO TIJALTEPEC</v>
          </cell>
          <cell r="CV360" t="str">
            <v>-</v>
          </cell>
          <cell r="CW360" t="str">
            <v>-</v>
          </cell>
          <cell r="CX360" t="str">
            <v>-</v>
          </cell>
          <cell r="CY360" t="str">
            <v>-</v>
          </cell>
          <cell r="CZ360" t="str">
            <v>-</v>
          </cell>
          <cell r="DB360" t="str">
            <v>-</v>
          </cell>
          <cell r="DC360" t="str">
            <v>-</v>
          </cell>
          <cell r="DD360" t="str">
            <v>-</v>
          </cell>
          <cell r="DE360" t="str">
            <v>-</v>
          </cell>
          <cell r="DF360" t="str">
            <v>-</v>
          </cell>
          <cell r="DG360" t="str">
            <v>-</v>
          </cell>
        </row>
        <row r="361">
          <cell r="AT361" t="str">
            <v>-</v>
          </cell>
          <cell r="AU361" t="str">
            <v>-</v>
          </cell>
          <cell r="AV361" t="str">
            <v>-</v>
          </cell>
          <cell r="AW361" t="str">
            <v>-</v>
          </cell>
          <cell r="AX361" t="str">
            <v>-</v>
          </cell>
          <cell r="AY361" t="str">
            <v>-</v>
          </cell>
          <cell r="AZ361" t="str">
            <v>-</v>
          </cell>
          <cell r="BA361" t="str">
            <v>-</v>
          </cell>
          <cell r="BB361" t="str">
            <v>-</v>
          </cell>
          <cell r="BC361" t="str">
            <v>-</v>
          </cell>
          <cell r="BD361" t="str">
            <v>-</v>
          </cell>
          <cell r="BE361" t="str">
            <v>-</v>
          </cell>
          <cell r="BF361" t="str">
            <v>-</v>
          </cell>
          <cell r="BG361" t="str">
            <v>-</v>
          </cell>
          <cell r="BH361" t="str">
            <v>-</v>
          </cell>
          <cell r="BI361" t="str">
            <v>-</v>
          </cell>
          <cell r="BJ361" t="str">
            <v>-</v>
          </cell>
          <cell r="BK361" t="str">
            <v>-</v>
          </cell>
          <cell r="BL361" t="str">
            <v>-</v>
          </cell>
          <cell r="BM361" t="str">
            <v>20298</v>
          </cell>
          <cell r="BN361" t="str">
            <v>-</v>
          </cell>
          <cell r="BO361" t="str">
            <v>-</v>
          </cell>
          <cell r="BP361" t="str">
            <v>-</v>
          </cell>
          <cell r="BQ361" t="str">
            <v>-</v>
          </cell>
          <cell r="BR361" t="str">
            <v>-</v>
          </cell>
          <cell r="BS361" t="str">
            <v>-</v>
          </cell>
          <cell r="BT361" t="str">
            <v>-</v>
          </cell>
          <cell r="BU361" t="str">
            <v>-</v>
          </cell>
          <cell r="BV361" t="str">
            <v>-</v>
          </cell>
          <cell r="BW361" t="str">
            <v>-</v>
          </cell>
          <cell r="BX361" t="str">
            <v>-</v>
          </cell>
          <cell r="BY361" t="str">
            <v>-</v>
          </cell>
          <cell r="CB361" t="str">
            <v>-</v>
          </cell>
          <cell r="CC361" t="str">
            <v>-</v>
          </cell>
          <cell r="CD361" t="str">
            <v>-</v>
          </cell>
          <cell r="CE361" t="str">
            <v>-</v>
          </cell>
          <cell r="CF361" t="str">
            <v>-</v>
          </cell>
          <cell r="CG361" t="str">
            <v>-</v>
          </cell>
          <cell r="CH361" t="str">
            <v>-</v>
          </cell>
          <cell r="CI361" t="str">
            <v>-</v>
          </cell>
          <cell r="CJ361" t="str">
            <v>-</v>
          </cell>
          <cell r="CK361" t="str">
            <v>-</v>
          </cell>
          <cell r="CL361" t="str">
            <v>-</v>
          </cell>
          <cell r="CM361" t="str">
            <v>-</v>
          </cell>
          <cell r="CN361" t="str">
            <v>-</v>
          </cell>
          <cell r="CO361" t="str">
            <v>-</v>
          </cell>
          <cell r="CP361" t="str">
            <v>-</v>
          </cell>
          <cell r="CQ361" t="str">
            <v>-</v>
          </cell>
          <cell r="CR361" t="str">
            <v>-</v>
          </cell>
          <cell r="CS361" t="str">
            <v>-</v>
          </cell>
          <cell r="CT361" t="str">
            <v>-</v>
          </cell>
          <cell r="CU361" t="str">
            <v>SAN PABLO VILLA DE MITLA</v>
          </cell>
          <cell r="CV361" t="str">
            <v>-</v>
          </cell>
          <cell r="CW361" t="str">
            <v>-</v>
          </cell>
          <cell r="CX361" t="str">
            <v>-</v>
          </cell>
          <cell r="CY361" t="str">
            <v>-</v>
          </cell>
          <cell r="CZ361" t="str">
            <v>-</v>
          </cell>
          <cell r="DB361" t="str">
            <v>-</v>
          </cell>
          <cell r="DC361" t="str">
            <v>-</v>
          </cell>
          <cell r="DD361" t="str">
            <v>-</v>
          </cell>
          <cell r="DE361" t="str">
            <v>-</v>
          </cell>
          <cell r="DF361" t="str">
            <v>-</v>
          </cell>
          <cell r="DG361" t="str">
            <v>-</v>
          </cell>
        </row>
        <row r="362">
          <cell r="AT362" t="str">
            <v>-</v>
          </cell>
          <cell r="AU362" t="str">
            <v>-</v>
          </cell>
          <cell r="AV362" t="str">
            <v>-</v>
          </cell>
          <cell r="AW362" t="str">
            <v>-</v>
          </cell>
          <cell r="AX362" t="str">
            <v>-</v>
          </cell>
          <cell r="AY362" t="str">
            <v>-</v>
          </cell>
          <cell r="AZ362" t="str">
            <v>-</v>
          </cell>
          <cell r="BA362" t="str">
            <v>-</v>
          </cell>
          <cell r="BB362" t="str">
            <v>-</v>
          </cell>
          <cell r="BC362" t="str">
            <v>-</v>
          </cell>
          <cell r="BD362" t="str">
            <v>-</v>
          </cell>
          <cell r="BE362" t="str">
            <v>-</v>
          </cell>
          <cell r="BF362" t="str">
            <v>-</v>
          </cell>
          <cell r="BG362" t="str">
            <v>-</v>
          </cell>
          <cell r="BH362" t="str">
            <v>-</v>
          </cell>
          <cell r="BI362" t="str">
            <v>-</v>
          </cell>
          <cell r="BJ362" t="str">
            <v>-</v>
          </cell>
          <cell r="BK362" t="str">
            <v>-</v>
          </cell>
          <cell r="BL362" t="str">
            <v>-</v>
          </cell>
          <cell r="BM362" t="str">
            <v>20299</v>
          </cell>
          <cell r="BN362" t="str">
            <v>-</v>
          </cell>
          <cell r="BO362" t="str">
            <v>-</v>
          </cell>
          <cell r="BP362" t="str">
            <v>-</v>
          </cell>
          <cell r="BQ362" t="str">
            <v>-</v>
          </cell>
          <cell r="BR362" t="str">
            <v>-</v>
          </cell>
          <cell r="BS362" t="str">
            <v>-</v>
          </cell>
          <cell r="BT362" t="str">
            <v>-</v>
          </cell>
          <cell r="BU362" t="str">
            <v>-</v>
          </cell>
          <cell r="BV362" t="str">
            <v>-</v>
          </cell>
          <cell r="BW362" t="str">
            <v>-</v>
          </cell>
          <cell r="BX362" t="str">
            <v>-</v>
          </cell>
          <cell r="BY362" t="str">
            <v>-</v>
          </cell>
          <cell r="CB362" t="str">
            <v>-</v>
          </cell>
          <cell r="CC362" t="str">
            <v>-</v>
          </cell>
          <cell r="CD362" t="str">
            <v>-</v>
          </cell>
          <cell r="CE362" t="str">
            <v>-</v>
          </cell>
          <cell r="CF362" t="str">
            <v>-</v>
          </cell>
          <cell r="CG362" t="str">
            <v>-</v>
          </cell>
          <cell r="CH362" t="str">
            <v>-</v>
          </cell>
          <cell r="CI362" t="str">
            <v>-</v>
          </cell>
          <cell r="CJ362" t="str">
            <v>-</v>
          </cell>
          <cell r="CK362" t="str">
            <v>-</v>
          </cell>
          <cell r="CL362" t="str">
            <v>-</v>
          </cell>
          <cell r="CM362" t="str">
            <v>-</v>
          </cell>
          <cell r="CN362" t="str">
            <v>-</v>
          </cell>
          <cell r="CO362" t="str">
            <v>-</v>
          </cell>
          <cell r="CP362" t="str">
            <v>-</v>
          </cell>
          <cell r="CQ362" t="str">
            <v>-</v>
          </cell>
          <cell r="CR362" t="str">
            <v>-</v>
          </cell>
          <cell r="CS362" t="str">
            <v>-</v>
          </cell>
          <cell r="CT362" t="str">
            <v>-</v>
          </cell>
          <cell r="CU362" t="str">
            <v>SAN PABLO YAGANIZA</v>
          </cell>
          <cell r="CV362" t="str">
            <v>-</v>
          </cell>
          <cell r="CW362" t="str">
            <v>-</v>
          </cell>
          <cell r="CX362" t="str">
            <v>-</v>
          </cell>
          <cell r="CY362" t="str">
            <v>-</v>
          </cell>
          <cell r="CZ362" t="str">
            <v>-</v>
          </cell>
          <cell r="DB362" t="str">
            <v>-</v>
          </cell>
          <cell r="DC362" t="str">
            <v>-</v>
          </cell>
          <cell r="DD362" t="str">
            <v>-</v>
          </cell>
          <cell r="DE362" t="str">
            <v>-</v>
          </cell>
          <cell r="DF362" t="str">
            <v>-</v>
          </cell>
          <cell r="DG362" t="str">
            <v>-</v>
          </cell>
        </row>
        <row r="363">
          <cell r="AT363" t="str">
            <v>-</v>
          </cell>
          <cell r="AU363" t="str">
            <v>-</v>
          </cell>
          <cell r="AV363" t="str">
            <v>-</v>
          </cell>
          <cell r="AW363" t="str">
            <v>-</v>
          </cell>
          <cell r="AX363" t="str">
            <v>-</v>
          </cell>
          <cell r="AY363" t="str">
            <v>-</v>
          </cell>
          <cell r="AZ363" t="str">
            <v>-</v>
          </cell>
          <cell r="BA363" t="str">
            <v>-</v>
          </cell>
          <cell r="BB363" t="str">
            <v>-</v>
          </cell>
          <cell r="BC363" t="str">
            <v>-</v>
          </cell>
          <cell r="BD363" t="str">
            <v>-</v>
          </cell>
          <cell r="BE363" t="str">
            <v>-</v>
          </cell>
          <cell r="BF363" t="str">
            <v>-</v>
          </cell>
          <cell r="BG363" t="str">
            <v>-</v>
          </cell>
          <cell r="BH363" t="str">
            <v>-</v>
          </cell>
          <cell r="BI363" t="str">
            <v>-</v>
          </cell>
          <cell r="BJ363" t="str">
            <v>-</v>
          </cell>
          <cell r="BK363" t="str">
            <v>-</v>
          </cell>
          <cell r="BL363" t="str">
            <v>-</v>
          </cell>
          <cell r="BM363" t="str">
            <v>20300</v>
          </cell>
          <cell r="BN363" t="str">
            <v>-</v>
          </cell>
          <cell r="BO363" t="str">
            <v>-</v>
          </cell>
          <cell r="BP363" t="str">
            <v>-</v>
          </cell>
          <cell r="BQ363" t="str">
            <v>-</v>
          </cell>
          <cell r="BR363" t="str">
            <v>-</v>
          </cell>
          <cell r="BS363" t="str">
            <v>-</v>
          </cell>
          <cell r="BT363" t="str">
            <v>-</v>
          </cell>
          <cell r="BU363" t="str">
            <v>-</v>
          </cell>
          <cell r="BV363" t="str">
            <v>-</v>
          </cell>
          <cell r="BW363" t="str">
            <v>-</v>
          </cell>
          <cell r="BX363" t="str">
            <v>-</v>
          </cell>
          <cell r="BY363" t="str">
            <v>-</v>
          </cell>
          <cell r="CB363" t="str">
            <v>-</v>
          </cell>
          <cell r="CC363" t="str">
            <v>-</v>
          </cell>
          <cell r="CD363" t="str">
            <v>-</v>
          </cell>
          <cell r="CE363" t="str">
            <v>-</v>
          </cell>
          <cell r="CF363" t="str">
            <v>-</v>
          </cell>
          <cell r="CG363" t="str">
            <v>-</v>
          </cell>
          <cell r="CH363" t="str">
            <v>-</v>
          </cell>
          <cell r="CI363" t="str">
            <v>-</v>
          </cell>
          <cell r="CJ363" t="str">
            <v>-</v>
          </cell>
          <cell r="CK363" t="str">
            <v>-</v>
          </cell>
          <cell r="CL363" t="str">
            <v>-</v>
          </cell>
          <cell r="CM363" t="str">
            <v>-</v>
          </cell>
          <cell r="CN363" t="str">
            <v>-</v>
          </cell>
          <cell r="CO363" t="str">
            <v>-</v>
          </cell>
          <cell r="CP363" t="str">
            <v>-</v>
          </cell>
          <cell r="CQ363" t="str">
            <v>-</v>
          </cell>
          <cell r="CR363" t="str">
            <v>-</v>
          </cell>
          <cell r="CS363" t="str">
            <v>-</v>
          </cell>
          <cell r="CT363" t="str">
            <v>-</v>
          </cell>
          <cell r="CU363" t="str">
            <v>SAN PEDRO AMUZGOS</v>
          </cell>
          <cell r="CV363" t="str">
            <v>-</v>
          </cell>
          <cell r="CW363" t="str">
            <v>-</v>
          </cell>
          <cell r="CX363" t="str">
            <v>-</v>
          </cell>
          <cell r="CY363" t="str">
            <v>-</v>
          </cell>
          <cell r="CZ363" t="str">
            <v>-</v>
          </cell>
          <cell r="DB363" t="str">
            <v>-</v>
          </cell>
          <cell r="DC363" t="str">
            <v>-</v>
          </cell>
          <cell r="DD363" t="str">
            <v>-</v>
          </cell>
          <cell r="DE363" t="str">
            <v>-</v>
          </cell>
          <cell r="DF363" t="str">
            <v>-</v>
          </cell>
          <cell r="DG363" t="str">
            <v>-</v>
          </cell>
        </row>
        <row r="364">
          <cell r="AT364" t="str">
            <v>-</v>
          </cell>
          <cell r="AU364" t="str">
            <v>-</v>
          </cell>
          <cell r="AV364" t="str">
            <v>-</v>
          </cell>
          <cell r="AW364" t="str">
            <v>-</v>
          </cell>
          <cell r="AX364" t="str">
            <v>-</v>
          </cell>
          <cell r="AY364" t="str">
            <v>-</v>
          </cell>
          <cell r="AZ364" t="str">
            <v>-</v>
          </cell>
          <cell r="BA364" t="str">
            <v>-</v>
          </cell>
          <cell r="BB364" t="str">
            <v>-</v>
          </cell>
          <cell r="BC364" t="str">
            <v>-</v>
          </cell>
          <cell r="BD364" t="str">
            <v>-</v>
          </cell>
          <cell r="BE364" t="str">
            <v>-</v>
          </cell>
          <cell r="BF364" t="str">
            <v>-</v>
          </cell>
          <cell r="BG364" t="str">
            <v>-</v>
          </cell>
          <cell r="BH364" t="str">
            <v>-</v>
          </cell>
          <cell r="BI364" t="str">
            <v>-</v>
          </cell>
          <cell r="BJ364" t="str">
            <v>-</v>
          </cell>
          <cell r="BK364" t="str">
            <v>-</v>
          </cell>
          <cell r="BL364" t="str">
            <v>-</v>
          </cell>
          <cell r="BM364" t="str">
            <v>20301</v>
          </cell>
          <cell r="BN364" t="str">
            <v>-</v>
          </cell>
          <cell r="BO364" t="str">
            <v>-</v>
          </cell>
          <cell r="BP364" t="str">
            <v>-</v>
          </cell>
          <cell r="BQ364" t="str">
            <v>-</v>
          </cell>
          <cell r="BR364" t="str">
            <v>-</v>
          </cell>
          <cell r="BS364" t="str">
            <v>-</v>
          </cell>
          <cell r="BT364" t="str">
            <v>-</v>
          </cell>
          <cell r="BU364" t="str">
            <v>-</v>
          </cell>
          <cell r="BV364" t="str">
            <v>-</v>
          </cell>
          <cell r="BW364" t="str">
            <v>-</v>
          </cell>
          <cell r="BX364" t="str">
            <v>-</v>
          </cell>
          <cell r="BY364" t="str">
            <v>-</v>
          </cell>
          <cell r="CB364" t="str">
            <v>-</v>
          </cell>
          <cell r="CC364" t="str">
            <v>-</v>
          </cell>
          <cell r="CD364" t="str">
            <v>-</v>
          </cell>
          <cell r="CE364" t="str">
            <v>-</v>
          </cell>
          <cell r="CF364" t="str">
            <v>-</v>
          </cell>
          <cell r="CG364" t="str">
            <v>-</v>
          </cell>
          <cell r="CH364" t="str">
            <v>-</v>
          </cell>
          <cell r="CI364" t="str">
            <v>-</v>
          </cell>
          <cell r="CJ364" t="str">
            <v>-</v>
          </cell>
          <cell r="CK364" t="str">
            <v>-</v>
          </cell>
          <cell r="CL364" t="str">
            <v>-</v>
          </cell>
          <cell r="CM364" t="str">
            <v>-</v>
          </cell>
          <cell r="CN364" t="str">
            <v>-</v>
          </cell>
          <cell r="CO364" t="str">
            <v>-</v>
          </cell>
          <cell r="CP364" t="str">
            <v>-</v>
          </cell>
          <cell r="CQ364" t="str">
            <v>-</v>
          </cell>
          <cell r="CR364" t="str">
            <v>-</v>
          </cell>
          <cell r="CS364" t="str">
            <v>-</v>
          </cell>
          <cell r="CT364" t="str">
            <v>-</v>
          </cell>
          <cell r="CU364" t="str">
            <v>SAN PEDRO APÓSTOL</v>
          </cell>
          <cell r="CV364" t="str">
            <v>-</v>
          </cell>
          <cell r="CW364" t="str">
            <v>-</v>
          </cell>
          <cell r="CX364" t="str">
            <v>-</v>
          </cell>
          <cell r="CY364" t="str">
            <v>-</v>
          </cell>
          <cell r="CZ364" t="str">
            <v>-</v>
          </cell>
          <cell r="DB364" t="str">
            <v>-</v>
          </cell>
          <cell r="DC364" t="str">
            <v>-</v>
          </cell>
          <cell r="DD364" t="str">
            <v>-</v>
          </cell>
          <cell r="DE364" t="str">
            <v>-</v>
          </cell>
          <cell r="DF364" t="str">
            <v>-</v>
          </cell>
          <cell r="DG364" t="str">
            <v>-</v>
          </cell>
        </row>
        <row r="365">
          <cell r="AT365" t="str">
            <v>-</v>
          </cell>
          <cell r="AU365" t="str">
            <v>-</v>
          </cell>
          <cell r="AV365" t="str">
            <v>-</v>
          </cell>
          <cell r="AW365" t="str">
            <v>-</v>
          </cell>
          <cell r="AX365" t="str">
            <v>-</v>
          </cell>
          <cell r="AY365" t="str">
            <v>-</v>
          </cell>
          <cell r="AZ365" t="str">
            <v>-</v>
          </cell>
          <cell r="BA365" t="str">
            <v>-</v>
          </cell>
          <cell r="BB365" t="str">
            <v>-</v>
          </cell>
          <cell r="BC365" t="str">
            <v>-</v>
          </cell>
          <cell r="BD365" t="str">
            <v>-</v>
          </cell>
          <cell r="BE365" t="str">
            <v>-</v>
          </cell>
          <cell r="BF365" t="str">
            <v>-</v>
          </cell>
          <cell r="BG365" t="str">
            <v>-</v>
          </cell>
          <cell r="BH365" t="str">
            <v>-</v>
          </cell>
          <cell r="BI365" t="str">
            <v>-</v>
          </cell>
          <cell r="BJ365" t="str">
            <v>-</v>
          </cell>
          <cell r="BK365" t="str">
            <v>-</v>
          </cell>
          <cell r="BL365" t="str">
            <v>-</v>
          </cell>
          <cell r="BM365" t="str">
            <v>20302</v>
          </cell>
          <cell r="BN365" t="str">
            <v>-</v>
          </cell>
          <cell r="BO365" t="str">
            <v>-</v>
          </cell>
          <cell r="BP365" t="str">
            <v>-</v>
          </cell>
          <cell r="BQ365" t="str">
            <v>-</v>
          </cell>
          <cell r="BR365" t="str">
            <v>-</v>
          </cell>
          <cell r="BS365" t="str">
            <v>-</v>
          </cell>
          <cell r="BT365" t="str">
            <v>-</v>
          </cell>
          <cell r="BU365" t="str">
            <v>-</v>
          </cell>
          <cell r="BV365" t="str">
            <v>-</v>
          </cell>
          <cell r="BW365" t="str">
            <v>-</v>
          </cell>
          <cell r="BX365" t="str">
            <v>-</v>
          </cell>
          <cell r="BY365" t="str">
            <v>-</v>
          </cell>
          <cell r="CB365" t="str">
            <v>-</v>
          </cell>
          <cell r="CC365" t="str">
            <v>-</v>
          </cell>
          <cell r="CD365" t="str">
            <v>-</v>
          </cell>
          <cell r="CE365" t="str">
            <v>-</v>
          </cell>
          <cell r="CF365" t="str">
            <v>-</v>
          </cell>
          <cell r="CG365" t="str">
            <v>-</v>
          </cell>
          <cell r="CH365" t="str">
            <v>-</v>
          </cell>
          <cell r="CI365" t="str">
            <v>-</v>
          </cell>
          <cell r="CJ365" t="str">
            <v>-</v>
          </cell>
          <cell r="CK365" t="str">
            <v>-</v>
          </cell>
          <cell r="CL365" t="str">
            <v>-</v>
          </cell>
          <cell r="CM365" t="str">
            <v>-</v>
          </cell>
          <cell r="CN365" t="str">
            <v>-</v>
          </cell>
          <cell r="CO365" t="str">
            <v>-</v>
          </cell>
          <cell r="CP365" t="str">
            <v>-</v>
          </cell>
          <cell r="CQ365" t="str">
            <v>-</v>
          </cell>
          <cell r="CR365" t="str">
            <v>-</v>
          </cell>
          <cell r="CS365" t="str">
            <v>-</v>
          </cell>
          <cell r="CT365" t="str">
            <v>-</v>
          </cell>
          <cell r="CU365" t="str">
            <v>SAN PEDRO ATOYAC</v>
          </cell>
          <cell r="CV365" t="str">
            <v>-</v>
          </cell>
          <cell r="CW365" t="str">
            <v>-</v>
          </cell>
          <cell r="CX365" t="str">
            <v>-</v>
          </cell>
          <cell r="CY365" t="str">
            <v>-</v>
          </cell>
          <cell r="CZ365" t="str">
            <v>-</v>
          </cell>
          <cell r="DB365" t="str">
            <v>-</v>
          </cell>
          <cell r="DC365" t="str">
            <v>-</v>
          </cell>
          <cell r="DD365" t="str">
            <v>-</v>
          </cell>
          <cell r="DE365" t="str">
            <v>-</v>
          </cell>
          <cell r="DF365" t="str">
            <v>-</v>
          </cell>
          <cell r="DG365" t="str">
            <v>-</v>
          </cell>
        </row>
        <row r="366">
          <cell r="AT366" t="str">
            <v>-</v>
          </cell>
          <cell r="AU366" t="str">
            <v>-</v>
          </cell>
          <cell r="AV366" t="str">
            <v>-</v>
          </cell>
          <cell r="AW366" t="str">
            <v>-</v>
          </cell>
          <cell r="AX366" t="str">
            <v>-</v>
          </cell>
          <cell r="AY366" t="str">
            <v>-</v>
          </cell>
          <cell r="AZ366" t="str">
            <v>-</v>
          </cell>
          <cell r="BA366" t="str">
            <v>-</v>
          </cell>
          <cell r="BB366" t="str">
            <v>-</v>
          </cell>
          <cell r="BC366" t="str">
            <v>-</v>
          </cell>
          <cell r="BD366" t="str">
            <v>-</v>
          </cell>
          <cell r="BE366" t="str">
            <v>-</v>
          </cell>
          <cell r="BF366" t="str">
            <v>-</v>
          </cell>
          <cell r="BG366" t="str">
            <v>-</v>
          </cell>
          <cell r="BH366" t="str">
            <v>-</v>
          </cell>
          <cell r="BI366" t="str">
            <v>-</v>
          </cell>
          <cell r="BJ366" t="str">
            <v>-</v>
          </cell>
          <cell r="BK366" t="str">
            <v>-</v>
          </cell>
          <cell r="BL366" t="str">
            <v>-</v>
          </cell>
          <cell r="BM366" t="str">
            <v>20303</v>
          </cell>
          <cell r="BN366" t="str">
            <v>-</v>
          </cell>
          <cell r="BO366" t="str">
            <v>-</v>
          </cell>
          <cell r="BP366" t="str">
            <v>-</v>
          </cell>
          <cell r="BQ366" t="str">
            <v>-</v>
          </cell>
          <cell r="BR366" t="str">
            <v>-</v>
          </cell>
          <cell r="BS366" t="str">
            <v>-</v>
          </cell>
          <cell r="BT366" t="str">
            <v>-</v>
          </cell>
          <cell r="BU366" t="str">
            <v>-</v>
          </cell>
          <cell r="BV366" t="str">
            <v>-</v>
          </cell>
          <cell r="BW366" t="str">
            <v>-</v>
          </cell>
          <cell r="BX366" t="str">
            <v>-</v>
          </cell>
          <cell r="BY366" t="str">
            <v>-</v>
          </cell>
          <cell r="CB366" t="str">
            <v>-</v>
          </cell>
          <cell r="CC366" t="str">
            <v>-</v>
          </cell>
          <cell r="CD366" t="str">
            <v>-</v>
          </cell>
          <cell r="CE366" t="str">
            <v>-</v>
          </cell>
          <cell r="CF366" t="str">
            <v>-</v>
          </cell>
          <cell r="CG366" t="str">
            <v>-</v>
          </cell>
          <cell r="CH366" t="str">
            <v>-</v>
          </cell>
          <cell r="CI366" t="str">
            <v>-</v>
          </cell>
          <cell r="CJ366" t="str">
            <v>-</v>
          </cell>
          <cell r="CK366" t="str">
            <v>-</v>
          </cell>
          <cell r="CL366" t="str">
            <v>-</v>
          </cell>
          <cell r="CM366" t="str">
            <v>-</v>
          </cell>
          <cell r="CN366" t="str">
            <v>-</v>
          </cell>
          <cell r="CO366" t="str">
            <v>-</v>
          </cell>
          <cell r="CP366" t="str">
            <v>-</v>
          </cell>
          <cell r="CQ366" t="str">
            <v>-</v>
          </cell>
          <cell r="CR366" t="str">
            <v>-</v>
          </cell>
          <cell r="CS366" t="str">
            <v>-</v>
          </cell>
          <cell r="CT366" t="str">
            <v>-</v>
          </cell>
          <cell r="CU366" t="str">
            <v>SAN PEDRO CAJONOS</v>
          </cell>
          <cell r="CV366" t="str">
            <v>-</v>
          </cell>
          <cell r="CW366" t="str">
            <v>-</v>
          </cell>
          <cell r="CX366" t="str">
            <v>-</v>
          </cell>
          <cell r="CY366" t="str">
            <v>-</v>
          </cell>
          <cell r="CZ366" t="str">
            <v>-</v>
          </cell>
          <cell r="DB366" t="str">
            <v>-</v>
          </cell>
          <cell r="DC366" t="str">
            <v>-</v>
          </cell>
          <cell r="DD366" t="str">
            <v>-</v>
          </cell>
          <cell r="DE366" t="str">
            <v>-</v>
          </cell>
          <cell r="DF366" t="str">
            <v>-</v>
          </cell>
          <cell r="DG366" t="str">
            <v>-</v>
          </cell>
        </row>
        <row r="367">
          <cell r="AT367" t="str">
            <v>-</v>
          </cell>
          <cell r="AU367" t="str">
            <v>-</v>
          </cell>
          <cell r="AV367" t="str">
            <v>-</v>
          </cell>
          <cell r="AW367" t="str">
            <v>-</v>
          </cell>
          <cell r="AX367" t="str">
            <v>-</v>
          </cell>
          <cell r="AY367" t="str">
            <v>-</v>
          </cell>
          <cell r="AZ367" t="str">
            <v>-</v>
          </cell>
          <cell r="BA367" t="str">
            <v>-</v>
          </cell>
          <cell r="BB367" t="str">
            <v>-</v>
          </cell>
          <cell r="BC367" t="str">
            <v>-</v>
          </cell>
          <cell r="BD367" t="str">
            <v>-</v>
          </cell>
          <cell r="BE367" t="str">
            <v>-</v>
          </cell>
          <cell r="BF367" t="str">
            <v>-</v>
          </cell>
          <cell r="BG367" t="str">
            <v>-</v>
          </cell>
          <cell r="BH367" t="str">
            <v>-</v>
          </cell>
          <cell r="BI367" t="str">
            <v>-</v>
          </cell>
          <cell r="BJ367" t="str">
            <v>-</v>
          </cell>
          <cell r="BK367" t="str">
            <v>-</v>
          </cell>
          <cell r="BL367" t="str">
            <v>-</v>
          </cell>
          <cell r="BM367" t="str">
            <v>20304</v>
          </cell>
          <cell r="BN367" t="str">
            <v>-</v>
          </cell>
          <cell r="BO367" t="str">
            <v>-</v>
          </cell>
          <cell r="BP367" t="str">
            <v>-</v>
          </cell>
          <cell r="BQ367" t="str">
            <v>-</v>
          </cell>
          <cell r="BR367" t="str">
            <v>-</v>
          </cell>
          <cell r="BS367" t="str">
            <v>-</v>
          </cell>
          <cell r="BT367" t="str">
            <v>-</v>
          </cell>
          <cell r="BU367" t="str">
            <v>-</v>
          </cell>
          <cell r="BV367" t="str">
            <v>-</v>
          </cell>
          <cell r="BW367" t="str">
            <v>-</v>
          </cell>
          <cell r="BX367" t="str">
            <v>-</v>
          </cell>
          <cell r="BY367" t="str">
            <v>-</v>
          </cell>
          <cell r="CB367" t="str">
            <v>-</v>
          </cell>
          <cell r="CC367" t="str">
            <v>-</v>
          </cell>
          <cell r="CD367" t="str">
            <v>-</v>
          </cell>
          <cell r="CE367" t="str">
            <v>-</v>
          </cell>
          <cell r="CF367" t="str">
            <v>-</v>
          </cell>
          <cell r="CG367" t="str">
            <v>-</v>
          </cell>
          <cell r="CH367" t="str">
            <v>-</v>
          </cell>
          <cell r="CI367" t="str">
            <v>-</v>
          </cell>
          <cell r="CJ367" t="str">
            <v>-</v>
          </cell>
          <cell r="CK367" t="str">
            <v>-</v>
          </cell>
          <cell r="CL367" t="str">
            <v>-</v>
          </cell>
          <cell r="CM367" t="str">
            <v>-</v>
          </cell>
          <cell r="CN367" t="str">
            <v>-</v>
          </cell>
          <cell r="CO367" t="str">
            <v>-</v>
          </cell>
          <cell r="CP367" t="str">
            <v>-</v>
          </cell>
          <cell r="CQ367" t="str">
            <v>-</v>
          </cell>
          <cell r="CR367" t="str">
            <v>-</v>
          </cell>
          <cell r="CS367" t="str">
            <v>-</v>
          </cell>
          <cell r="CT367" t="str">
            <v>-</v>
          </cell>
          <cell r="CU367" t="str">
            <v>SAN PEDRO COXCALTEPEC CÁNTAROS</v>
          </cell>
          <cell r="CV367" t="str">
            <v>-</v>
          </cell>
          <cell r="CW367" t="str">
            <v>-</v>
          </cell>
          <cell r="CX367" t="str">
            <v>-</v>
          </cell>
          <cell r="CY367" t="str">
            <v>-</v>
          </cell>
          <cell r="CZ367" t="str">
            <v>-</v>
          </cell>
          <cell r="DB367" t="str">
            <v>-</v>
          </cell>
          <cell r="DC367" t="str">
            <v>-</v>
          </cell>
          <cell r="DD367" t="str">
            <v>-</v>
          </cell>
          <cell r="DE367" t="str">
            <v>-</v>
          </cell>
          <cell r="DF367" t="str">
            <v>-</v>
          </cell>
          <cell r="DG367" t="str">
            <v>-</v>
          </cell>
        </row>
        <row r="368">
          <cell r="AT368" t="str">
            <v>-</v>
          </cell>
          <cell r="AU368" t="str">
            <v>-</v>
          </cell>
          <cell r="AV368" t="str">
            <v>-</v>
          </cell>
          <cell r="AW368" t="str">
            <v>-</v>
          </cell>
          <cell r="AX368" t="str">
            <v>-</v>
          </cell>
          <cell r="AY368" t="str">
            <v>-</v>
          </cell>
          <cell r="AZ368" t="str">
            <v>-</v>
          </cell>
          <cell r="BA368" t="str">
            <v>-</v>
          </cell>
          <cell r="BB368" t="str">
            <v>-</v>
          </cell>
          <cell r="BC368" t="str">
            <v>-</v>
          </cell>
          <cell r="BD368" t="str">
            <v>-</v>
          </cell>
          <cell r="BE368" t="str">
            <v>-</v>
          </cell>
          <cell r="BF368" t="str">
            <v>-</v>
          </cell>
          <cell r="BG368" t="str">
            <v>-</v>
          </cell>
          <cell r="BH368" t="str">
            <v>-</v>
          </cell>
          <cell r="BI368" t="str">
            <v>-</v>
          </cell>
          <cell r="BJ368" t="str">
            <v>-</v>
          </cell>
          <cell r="BK368" t="str">
            <v>-</v>
          </cell>
          <cell r="BL368" t="str">
            <v>-</v>
          </cell>
          <cell r="BM368" t="str">
            <v>20305</v>
          </cell>
          <cell r="BN368" t="str">
            <v>-</v>
          </cell>
          <cell r="BO368" t="str">
            <v>-</v>
          </cell>
          <cell r="BP368" t="str">
            <v>-</v>
          </cell>
          <cell r="BQ368" t="str">
            <v>-</v>
          </cell>
          <cell r="BR368" t="str">
            <v>-</v>
          </cell>
          <cell r="BS368" t="str">
            <v>-</v>
          </cell>
          <cell r="BT368" t="str">
            <v>-</v>
          </cell>
          <cell r="BU368" t="str">
            <v>-</v>
          </cell>
          <cell r="BV368" t="str">
            <v>-</v>
          </cell>
          <cell r="BW368" t="str">
            <v>-</v>
          </cell>
          <cell r="BX368" t="str">
            <v>-</v>
          </cell>
          <cell r="BY368" t="str">
            <v>-</v>
          </cell>
          <cell r="CB368" t="str">
            <v>-</v>
          </cell>
          <cell r="CC368" t="str">
            <v>-</v>
          </cell>
          <cell r="CD368" t="str">
            <v>-</v>
          </cell>
          <cell r="CE368" t="str">
            <v>-</v>
          </cell>
          <cell r="CF368" t="str">
            <v>-</v>
          </cell>
          <cell r="CG368" t="str">
            <v>-</v>
          </cell>
          <cell r="CH368" t="str">
            <v>-</v>
          </cell>
          <cell r="CI368" t="str">
            <v>-</v>
          </cell>
          <cell r="CJ368" t="str">
            <v>-</v>
          </cell>
          <cell r="CK368" t="str">
            <v>-</v>
          </cell>
          <cell r="CL368" t="str">
            <v>-</v>
          </cell>
          <cell r="CM368" t="str">
            <v>-</v>
          </cell>
          <cell r="CN368" t="str">
            <v>-</v>
          </cell>
          <cell r="CO368" t="str">
            <v>-</v>
          </cell>
          <cell r="CP368" t="str">
            <v>-</v>
          </cell>
          <cell r="CQ368" t="str">
            <v>-</v>
          </cell>
          <cell r="CR368" t="str">
            <v>-</v>
          </cell>
          <cell r="CS368" t="str">
            <v>-</v>
          </cell>
          <cell r="CT368" t="str">
            <v>-</v>
          </cell>
          <cell r="CU368" t="str">
            <v>SAN PEDRO COMITANCILLO</v>
          </cell>
          <cell r="CV368" t="str">
            <v>-</v>
          </cell>
          <cell r="CW368" t="str">
            <v>-</v>
          </cell>
          <cell r="CX368" t="str">
            <v>-</v>
          </cell>
          <cell r="CY368" t="str">
            <v>-</v>
          </cell>
          <cell r="CZ368" t="str">
            <v>-</v>
          </cell>
          <cell r="DB368" t="str">
            <v>-</v>
          </cell>
          <cell r="DC368" t="str">
            <v>-</v>
          </cell>
          <cell r="DD368" t="str">
            <v>-</v>
          </cell>
          <cell r="DE368" t="str">
            <v>-</v>
          </cell>
          <cell r="DF368" t="str">
            <v>-</v>
          </cell>
          <cell r="DG368" t="str">
            <v>-</v>
          </cell>
        </row>
        <row r="369">
          <cell r="AT369" t="str">
            <v>-</v>
          </cell>
          <cell r="AU369" t="str">
            <v>-</v>
          </cell>
          <cell r="AV369" t="str">
            <v>-</v>
          </cell>
          <cell r="AW369" t="str">
            <v>-</v>
          </cell>
          <cell r="AX369" t="str">
            <v>-</v>
          </cell>
          <cell r="AY369" t="str">
            <v>-</v>
          </cell>
          <cell r="AZ369" t="str">
            <v>-</v>
          </cell>
          <cell r="BA369" t="str">
            <v>-</v>
          </cell>
          <cell r="BB369" t="str">
            <v>-</v>
          </cell>
          <cell r="BC369" t="str">
            <v>-</v>
          </cell>
          <cell r="BD369" t="str">
            <v>-</v>
          </cell>
          <cell r="BE369" t="str">
            <v>-</v>
          </cell>
          <cell r="BF369" t="str">
            <v>-</v>
          </cell>
          <cell r="BG369" t="str">
            <v>-</v>
          </cell>
          <cell r="BH369" t="str">
            <v>-</v>
          </cell>
          <cell r="BI369" t="str">
            <v>-</v>
          </cell>
          <cell r="BJ369" t="str">
            <v>-</v>
          </cell>
          <cell r="BK369" t="str">
            <v>-</v>
          </cell>
          <cell r="BL369" t="str">
            <v>-</v>
          </cell>
          <cell r="BM369" t="str">
            <v>20306</v>
          </cell>
          <cell r="BN369" t="str">
            <v>-</v>
          </cell>
          <cell r="BO369" t="str">
            <v>-</v>
          </cell>
          <cell r="BP369" t="str">
            <v>-</v>
          </cell>
          <cell r="BQ369" t="str">
            <v>-</v>
          </cell>
          <cell r="BR369" t="str">
            <v>-</v>
          </cell>
          <cell r="BS369" t="str">
            <v>-</v>
          </cell>
          <cell r="BT369" t="str">
            <v>-</v>
          </cell>
          <cell r="BU369" t="str">
            <v>-</v>
          </cell>
          <cell r="BV369" t="str">
            <v>-</v>
          </cell>
          <cell r="BW369" t="str">
            <v>-</v>
          </cell>
          <cell r="BX369" t="str">
            <v>-</v>
          </cell>
          <cell r="BY369" t="str">
            <v>-</v>
          </cell>
          <cell r="CB369" t="str">
            <v>-</v>
          </cell>
          <cell r="CC369" t="str">
            <v>-</v>
          </cell>
          <cell r="CD369" t="str">
            <v>-</v>
          </cell>
          <cell r="CE369" t="str">
            <v>-</v>
          </cell>
          <cell r="CF369" t="str">
            <v>-</v>
          </cell>
          <cell r="CG369" t="str">
            <v>-</v>
          </cell>
          <cell r="CH369" t="str">
            <v>-</v>
          </cell>
          <cell r="CI369" t="str">
            <v>-</v>
          </cell>
          <cell r="CJ369" t="str">
            <v>-</v>
          </cell>
          <cell r="CK369" t="str">
            <v>-</v>
          </cell>
          <cell r="CL369" t="str">
            <v>-</v>
          </cell>
          <cell r="CM369" t="str">
            <v>-</v>
          </cell>
          <cell r="CN369" t="str">
            <v>-</v>
          </cell>
          <cell r="CO369" t="str">
            <v>-</v>
          </cell>
          <cell r="CP369" t="str">
            <v>-</v>
          </cell>
          <cell r="CQ369" t="str">
            <v>-</v>
          </cell>
          <cell r="CR369" t="str">
            <v>-</v>
          </cell>
          <cell r="CS369" t="str">
            <v>-</v>
          </cell>
          <cell r="CT369" t="str">
            <v>-</v>
          </cell>
          <cell r="CU369" t="str">
            <v>SAN PEDRO EL ALTO</v>
          </cell>
          <cell r="CV369" t="str">
            <v>-</v>
          </cell>
          <cell r="CW369" t="str">
            <v>-</v>
          </cell>
          <cell r="CX369" t="str">
            <v>-</v>
          </cell>
          <cell r="CY369" t="str">
            <v>-</v>
          </cell>
          <cell r="CZ369" t="str">
            <v>-</v>
          </cell>
          <cell r="DB369" t="str">
            <v>-</v>
          </cell>
          <cell r="DC369" t="str">
            <v>-</v>
          </cell>
          <cell r="DD369" t="str">
            <v>-</v>
          </cell>
          <cell r="DE369" t="str">
            <v>-</v>
          </cell>
          <cell r="DF369" t="str">
            <v>-</v>
          </cell>
          <cell r="DG369" t="str">
            <v>-</v>
          </cell>
        </row>
        <row r="370">
          <cell r="AT370" t="str">
            <v>-</v>
          </cell>
          <cell r="AU370" t="str">
            <v>-</v>
          </cell>
          <cell r="AV370" t="str">
            <v>-</v>
          </cell>
          <cell r="AW370" t="str">
            <v>-</v>
          </cell>
          <cell r="AX370" t="str">
            <v>-</v>
          </cell>
          <cell r="AY370" t="str">
            <v>-</v>
          </cell>
          <cell r="AZ370" t="str">
            <v>-</v>
          </cell>
          <cell r="BA370" t="str">
            <v>-</v>
          </cell>
          <cell r="BB370" t="str">
            <v>-</v>
          </cell>
          <cell r="BC370" t="str">
            <v>-</v>
          </cell>
          <cell r="BD370" t="str">
            <v>-</v>
          </cell>
          <cell r="BE370" t="str">
            <v>-</v>
          </cell>
          <cell r="BF370" t="str">
            <v>-</v>
          </cell>
          <cell r="BG370" t="str">
            <v>-</v>
          </cell>
          <cell r="BH370" t="str">
            <v>-</v>
          </cell>
          <cell r="BI370" t="str">
            <v>-</v>
          </cell>
          <cell r="BJ370" t="str">
            <v>-</v>
          </cell>
          <cell r="BK370" t="str">
            <v>-</v>
          </cell>
          <cell r="BL370" t="str">
            <v>-</v>
          </cell>
          <cell r="BM370" t="str">
            <v>20307</v>
          </cell>
          <cell r="BN370" t="str">
            <v>-</v>
          </cell>
          <cell r="BO370" t="str">
            <v>-</v>
          </cell>
          <cell r="BP370" t="str">
            <v>-</v>
          </cell>
          <cell r="BQ370" t="str">
            <v>-</v>
          </cell>
          <cell r="BR370" t="str">
            <v>-</v>
          </cell>
          <cell r="BS370" t="str">
            <v>-</v>
          </cell>
          <cell r="BT370" t="str">
            <v>-</v>
          </cell>
          <cell r="BU370" t="str">
            <v>-</v>
          </cell>
          <cell r="BV370" t="str">
            <v>-</v>
          </cell>
          <cell r="BW370" t="str">
            <v>-</v>
          </cell>
          <cell r="BX370" t="str">
            <v>-</v>
          </cell>
          <cell r="BY370" t="str">
            <v>-</v>
          </cell>
          <cell r="CB370" t="str">
            <v>-</v>
          </cell>
          <cell r="CC370" t="str">
            <v>-</v>
          </cell>
          <cell r="CD370" t="str">
            <v>-</v>
          </cell>
          <cell r="CE370" t="str">
            <v>-</v>
          </cell>
          <cell r="CF370" t="str">
            <v>-</v>
          </cell>
          <cell r="CG370" t="str">
            <v>-</v>
          </cell>
          <cell r="CH370" t="str">
            <v>-</v>
          </cell>
          <cell r="CI370" t="str">
            <v>-</v>
          </cell>
          <cell r="CJ370" t="str">
            <v>-</v>
          </cell>
          <cell r="CK370" t="str">
            <v>-</v>
          </cell>
          <cell r="CL370" t="str">
            <v>-</v>
          </cell>
          <cell r="CM370" t="str">
            <v>-</v>
          </cell>
          <cell r="CN370" t="str">
            <v>-</v>
          </cell>
          <cell r="CO370" t="str">
            <v>-</v>
          </cell>
          <cell r="CP370" t="str">
            <v>-</v>
          </cell>
          <cell r="CQ370" t="str">
            <v>-</v>
          </cell>
          <cell r="CR370" t="str">
            <v>-</v>
          </cell>
          <cell r="CS370" t="str">
            <v>-</v>
          </cell>
          <cell r="CT370" t="str">
            <v>-</v>
          </cell>
          <cell r="CU370" t="str">
            <v>SAN PEDRO HUAMELULA</v>
          </cell>
          <cell r="CV370" t="str">
            <v>-</v>
          </cell>
          <cell r="CW370" t="str">
            <v>-</v>
          </cell>
          <cell r="CX370" t="str">
            <v>-</v>
          </cell>
          <cell r="CY370" t="str">
            <v>-</v>
          </cell>
          <cell r="CZ370" t="str">
            <v>-</v>
          </cell>
          <cell r="DB370" t="str">
            <v>-</v>
          </cell>
          <cell r="DC370" t="str">
            <v>-</v>
          </cell>
          <cell r="DD370" t="str">
            <v>-</v>
          </cell>
          <cell r="DE370" t="str">
            <v>-</v>
          </cell>
          <cell r="DF370" t="str">
            <v>-</v>
          </cell>
          <cell r="DG370" t="str">
            <v>-</v>
          </cell>
        </row>
        <row r="371">
          <cell r="AT371" t="str">
            <v>-</v>
          </cell>
          <cell r="AU371" t="str">
            <v>-</v>
          </cell>
          <cell r="AV371" t="str">
            <v>-</v>
          </cell>
          <cell r="AW371" t="str">
            <v>-</v>
          </cell>
          <cell r="AX371" t="str">
            <v>-</v>
          </cell>
          <cell r="AY371" t="str">
            <v>-</v>
          </cell>
          <cell r="AZ371" t="str">
            <v>-</v>
          </cell>
          <cell r="BA371" t="str">
            <v>-</v>
          </cell>
          <cell r="BB371" t="str">
            <v>-</v>
          </cell>
          <cell r="BC371" t="str">
            <v>-</v>
          </cell>
          <cell r="BD371" t="str">
            <v>-</v>
          </cell>
          <cell r="BE371" t="str">
            <v>-</v>
          </cell>
          <cell r="BF371" t="str">
            <v>-</v>
          </cell>
          <cell r="BG371" t="str">
            <v>-</v>
          </cell>
          <cell r="BH371" t="str">
            <v>-</v>
          </cell>
          <cell r="BI371" t="str">
            <v>-</v>
          </cell>
          <cell r="BJ371" t="str">
            <v>-</v>
          </cell>
          <cell r="BK371" t="str">
            <v>-</v>
          </cell>
          <cell r="BL371" t="str">
            <v>-</v>
          </cell>
          <cell r="BM371" t="str">
            <v>20308</v>
          </cell>
          <cell r="BN371" t="str">
            <v>-</v>
          </cell>
          <cell r="BO371" t="str">
            <v>-</v>
          </cell>
          <cell r="BP371" t="str">
            <v>-</v>
          </cell>
          <cell r="BQ371" t="str">
            <v>-</v>
          </cell>
          <cell r="BR371" t="str">
            <v>-</v>
          </cell>
          <cell r="BS371" t="str">
            <v>-</v>
          </cell>
          <cell r="BT371" t="str">
            <v>-</v>
          </cell>
          <cell r="BU371" t="str">
            <v>-</v>
          </cell>
          <cell r="BV371" t="str">
            <v>-</v>
          </cell>
          <cell r="BW371" t="str">
            <v>-</v>
          </cell>
          <cell r="BX371" t="str">
            <v>-</v>
          </cell>
          <cell r="BY371" t="str">
            <v>-</v>
          </cell>
          <cell r="CB371" t="str">
            <v>-</v>
          </cell>
          <cell r="CC371" t="str">
            <v>-</v>
          </cell>
          <cell r="CD371" t="str">
            <v>-</v>
          </cell>
          <cell r="CE371" t="str">
            <v>-</v>
          </cell>
          <cell r="CF371" t="str">
            <v>-</v>
          </cell>
          <cell r="CG371" t="str">
            <v>-</v>
          </cell>
          <cell r="CH371" t="str">
            <v>-</v>
          </cell>
          <cell r="CI371" t="str">
            <v>-</v>
          </cell>
          <cell r="CJ371" t="str">
            <v>-</v>
          </cell>
          <cell r="CK371" t="str">
            <v>-</v>
          </cell>
          <cell r="CL371" t="str">
            <v>-</v>
          </cell>
          <cell r="CM371" t="str">
            <v>-</v>
          </cell>
          <cell r="CN371" t="str">
            <v>-</v>
          </cell>
          <cell r="CO371" t="str">
            <v>-</v>
          </cell>
          <cell r="CP371" t="str">
            <v>-</v>
          </cell>
          <cell r="CQ371" t="str">
            <v>-</v>
          </cell>
          <cell r="CR371" t="str">
            <v>-</v>
          </cell>
          <cell r="CS371" t="str">
            <v>-</v>
          </cell>
          <cell r="CT371" t="str">
            <v>-</v>
          </cell>
          <cell r="CU371" t="str">
            <v>SAN PEDRO HUILOTEPEC</v>
          </cell>
          <cell r="CV371" t="str">
            <v>-</v>
          </cell>
          <cell r="CW371" t="str">
            <v>-</v>
          </cell>
          <cell r="CX371" t="str">
            <v>-</v>
          </cell>
          <cell r="CY371" t="str">
            <v>-</v>
          </cell>
          <cell r="CZ371" t="str">
            <v>-</v>
          </cell>
          <cell r="DB371" t="str">
            <v>-</v>
          </cell>
          <cell r="DC371" t="str">
            <v>-</v>
          </cell>
          <cell r="DD371" t="str">
            <v>-</v>
          </cell>
          <cell r="DE371" t="str">
            <v>-</v>
          </cell>
          <cell r="DF371" t="str">
            <v>-</v>
          </cell>
          <cell r="DG371" t="str">
            <v>-</v>
          </cell>
        </row>
        <row r="372">
          <cell r="AT372" t="str">
            <v>-</v>
          </cell>
          <cell r="AU372" t="str">
            <v>-</v>
          </cell>
          <cell r="AV372" t="str">
            <v>-</v>
          </cell>
          <cell r="AW372" t="str">
            <v>-</v>
          </cell>
          <cell r="AX372" t="str">
            <v>-</v>
          </cell>
          <cell r="AY372" t="str">
            <v>-</v>
          </cell>
          <cell r="AZ372" t="str">
            <v>-</v>
          </cell>
          <cell r="BA372" t="str">
            <v>-</v>
          </cell>
          <cell r="BB372" t="str">
            <v>-</v>
          </cell>
          <cell r="BC372" t="str">
            <v>-</v>
          </cell>
          <cell r="BD372" t="str">
            <v>-</v>
          </cell>
          <cell r="BE372" t="str">
            <v>-</v>
          </cell>
          <cell r="BF372" t="str">
            <v>-</v>
          </cell>
          <cell r="BG372" t="str">
            <v>-</v>
          </cell>
          <cell r="BH372" t="str">
            <v>-</v>
          </cell>
          <cell r="BI372" t="str">
            <v>-</v>
          </cell>
          <cell r="BJ372" t="str">
            <v>-</v>
          </cell>
          <cell r="BK372" t="str">
            <v>-</v>
          </cell>
          <cell r="BL372" t="str">
            <v>-</v>
          </cell>
          <cell r="BM372" t="str">
            <v>20309</v>
          </cell>
          <cell r="BN372" t="str">
            <v>-</v>
          </cell>
          <cell r="BO372" t="str">
            <v>-</v>
          </cell>
          <cell r="BP372" t="str">
            <v>-</v>
          </cell>
          <cell r="BQ372" t="str">
            <v>-</v>
          </cell>
          <cell r="BR372" t="str">
            <v>-</v>
          </cell>
          <cell r="BS372" t="str">
            <v>-</v>
          </cell>
          <cell r="BT372" t="str">
            <v>-</v>
          </cell>
          <cell r="BU372" t="str">
            <v>-</v>
          </cell>
          <cell r="BV372" t="str">
            <v>-</v>
          </cell>
          <cell r="BW372" t="str">
            <v>-</v>
          </cell>
          <cell r="BX372" t="str">
            <v>-</v>
          </cell>
          <cell r="BY372" t="str">
            <v>-</v>
          </cell>
          <cell r="CB372" t="str">
            <v>-</v>
          </cell>
          <cell r="CC372" t="str">
            <v>-</v>
          </cell>
          <cell r="CD372" t="str">
            <v>-</v>
          </cell>
          <cell r="CE372" t="str">
            <v>-</v>
          </cell>
          <cell r="CF372" t="str">
            <v>-</v>
          </cell>
          <cell r="CG372" t="str">
            <v>-</v>
          </cell>
          <cell r="CH372" t="str">
            <v>-</v>
          </cell>
          <cell r="CI372" t="str">
            <v>-</v>
          </cell>
          <cell r="CJ372" t="str">
            <v>-</v>
          </cell>
          <cell r="CK372" t="str">
            <v>-</v>
          </cell>
          <cell r="CL372" t="str">
            <v>-</v>
          </cell>
          <cell r="CM372" t="str">
            <v>-</v>
          </cell>
          <cell r="CN372" t="str">
            <v>-</v>
          </cell>
          <cell r="CO372" t="str">
            <v>-</v>
          </cell>
          <cell r="CP372" t="str">
            <v>-</v>
          </cell>
          <cell r="CQ372" t="str">
            <v>-</v>
          </cell>
          <cell r="CR372" t="str">
            <v>-</v>
          </cell>
          <cell r="CS372" t="str">
            <v>-</v>
          </cell>
          <cell r="CT372" t="str">
            <v>-</v>
          </cell>
          <cell r="CU372" t="str">
            <v>SAN PEDRO IXCATLÁN</v>
          </cell>
          <cell r="CV372" t="str">
            <v>-</v>
          </cell>
          <cell r="CW372" t="str">
            <v>-</v>
          </cell>
          <cell r="CX372" t="str">
            <v>-</v>
          </cell>
          <cell r="CY372" t="str">
            <v>-</v>
          </cell>
          <cell r="CZ372" t="str">
            <v>-</v>
          </cell>
          <cell r="DB372" t="str">
            <v>-</v>
          </cell>
          <cell r="DC372" t="str">
            <v>-</v>
          </cell>
          <cell r="DD372" t="str">
            <v>-</v>
          </cell>
          <cell r="DE372" t="str">
            <v>-</v>
          </cell>
          <cell r="DF372" t="str">
            <v>-</v>
          </cell>
          <cell r="DG372" t="str">
            <v>-</v>
          </cell>
        </row>
        <row r="373">
          <cell r="AT373" t="str">
            <v>-</v>
          </cell>
          <cell r="AU373" t="str">
            <v>-</v>
          </cell>
          <cell r="AV373" t="str">
            <v>-</v>
          </cell>
          <cell r="AW373" t="str">
            <v>-</v>
          </cell>
          <cell r="AX373" t="str">
            <v>-</v>
          </cell>
          <cell r="AY373" t="str">
            <v>-</v>
          </cell>
          <cell r="AZ373" t="str">
            <v>-</v>
          </cell>
          <cell r="BA373" t="str">
            <v>-</v>
          </cell>
          <cell r="BB373" t="str">
            <v>-</v>
          </cell>
          <cell r="BC373" t="str">
            <v>-</v>
          </cell>
          <cell r="BD373" t="str">
            <v>-</v>
          </cell>
          <cell r="BE373" t="str">
            <v>-</v>
          </cell>
          <cell r="BF373" t="str">
            <v>-</v>
          </cell>
          <cell r="BG373" t="str">
            <v>-</v>
          </cell>
          <cell r="BH373" t="str">
            <v>-</v>
          </cell>
          <cell r="BI373" t="str">
            <v>-</v>
          </cell>
          <cell r="BJ373" t="str">
            <v>-</v>
          </cell>
          <cell r="BK373" t="str">
            <v>-</v>
          </cell>
          <cell r="BL373" t="str">
            <v>-</v>
          </cell>
          <cell r="BM373" t="str">
            <v>20310</v>
          </cell>
          <cell r="BN373" t="str">
            <v>-</v>
          </cell>
          <cell r="BO373" t="str">
            <v>-</v>
          </cell>
          <cell r="BP373" t="str">
            <v>-</v>
          </cell>
          <cell r="BQ373" t="str">
            <v>-</v>
          </cell>
          <cell r="BR373" t="str">
            <v>-</v>
          </cell>
          <cell r="BS373" t="str">
            <v>-</v>
          </cell>
          <cell r="BT373" t="str">
            <v>-</v>
          </cell>
          <cell r="BU373" t="str">
            <v>-</v>
          </cell>
          <cell r="BV373" t="str">
            <v>-</v>
          </cell>
          <cell r="BW373" t="str">
            <v>-</v>
          </cell>
          <cell r="BX373" t="str">
            <v>-</v>
          </cell>
          <cell r="BY373" t="str">
            <v>-</v>
          </cell>
          <cell r="CB373" t="str">
            <v>-</v>
          </cell>
          <cell r="CC373" t="str">
            <v>-</v>
          </cell>
          <cell r="CD373" t="str">
            <v>-</v>
          </cell>
          <cell r="CE373" t="str">
            <v>-</v>
          </cell>
          <cell r="CF373" t="str">
            <v>-</v>
          </cell>
          <cell r="CG373" t="str">
            <v>-</v>
          </cell>
          <cell r="CH373" t="str">
            <v>-</v>
          </cell>
          <cell r="CI373" t="str">
            <v>-</v>
          </cell>
          <cell r="CJ373" t="str">
            <v>-</v>
          </cell>
          <cell r="CK373" t="str">
            <v>-</v>
          </cell>
          <cell r="CL373" t="str">
            <v>-</v>
          </cell>
          <cell r="CM373" t="str">
            <v>-</v>
          </cell>
          <cell r="CN373" t="str">
            <v>-</v>
          </cell>
          <cell r="CO373" t="str">
            <v>-</v>
          </cell>
          <cell r="CP373" t="str">
            <v>-</v>
          </cell>
          <cell r="CQ373" t="str">
            <v>-</v>
          </cell>
          <cell r="CR373" t="str">
            <v>-</v>
          </cell>
          <cell r="CS373" t="str">
            <v>-</v>
          </cell>
          <cell r="CT373" t="str">
            <v>-</v>
          </cell>
          <cell r="CU373" t="str">
            <v>SAN PEDRO IXTLAHUACA</v>
          </cell>
          <cell r="CV373" t="str">
            <v>-</v>
          </cell>
          <cell r="CW373" t="str">
            <v>-</v>
          </cell>
          <cell r="CX373" t="str">
            <v>-</v>
          </cell>
          <cell r="CY373" t="str">
            <v>-</v>
          </cell>
          <cell r="CZ373" t="str">
            <v>-</v>
          </cell>
          <cell r="DB373" t="str">
            <v>-</v>
          </cell>
          <cell r="DC373" t="str">
            <v>-</v>
          </cell>
          <cell r="DD373" t="str">
            <v>-</v>
          </cell>
          <cell r="DE373" t="str">
            <v>-</v>
          </cell>
          <cell r="DF373" t="str">
            <v>-</v>
          </cell>
          <cell r="DG373" t="str">
            <v>-</v>
          </cell>
        </row>
        <row r="374">
          <cell r="AT374" t="str">
            <v>-</v>
          </cell>
          <cell r="AU374" t="str">
            <v>-</v>
          </cell>
          <cell r="AV374" t="str">
            <v>-</v>
          </cell>
          <cell r="AW374" t="str">
            <v>-</v>
          </cell>
          <cell r="AX374" t="str">
            <v>-</v>
          </cell>
          <cell r="AY374" t="str">
            <v>-</v>
          </cell>
          <cell r="AZ374" t="str">
            <v>-</v>
          </cell>
          <cell r="BA374" t="str">
            <v>-</v>
          </cell>
          <cell r="BB374" t="str">
            <v>-</v>
          </cell>
          <cell r="BC374" t="str">
            <v>-</v>
          </cell>
          <cell r="BD374" t="str">
            <v>-</v>
          </cell>
          <cell r="BE374" t="str">
            <v>-</v>
          </cell>
          <cell r="BF374" t="str">
            <v>-</v>
          </cell>
          <cell r="BG374" t="str">
            <v>-</v>
          </cell>
          <cell r="BH374" t="str">
            <v>-</v>
          </cell>
          <cell r="BI374" t="str">
            <v>-</v>
          </cell>
          <cell r="BJ374" t="str">
            <v>-</v>
          </cell>
          <cell r="BK374" t="str">
            <v>-</v>
          </cell>
          <cell r="BL374" t="str">
            <v>-</v>
          </cell>
          <cell r="BM374" t="str">
            <v>20311</v>
          </cell>
          <cell r="BN374" t="str">
            <v>-</v>
          </cell>
          <cell r="BO374" t="str">
            <v>-</v>
          </cell>
          <cell r="BP374" t="str">
            <v>-</v>
          </cell>
          <cell r="BQ374" t="str">
            <v>-</v>
          </cell>
          <cell r="BR374" t="str">
            <v>-</v>
          </cell>
          <cell r="BS374" t="str">
            <v>-</v>
          </cell>
          <cell r="BT374" t="str">
            <v>-</v>
          </cell>
          <cell r="BU374" t="str">
            <v>-</v>
          </cell>
          <cell r="BV374" t="str">
            <v>-</v>
          </cell>
          <cell r="BW374" t="str">
            <v>-</v>
          </cell>
          <cell r="BX374" t="str">
            <v>-</v>
          </cell>
          <cell r="BY374" t="str">
            <v>-</v>
          </cell>
          <cell r="CB374" t="str">
            <v>-</v>
          </cell>
          <cell r="CC374" t="str">
            <v>-</v>
          </cell>
          <cell r="CD374" t="str">
            <v>-</v>
          </cell>
          <cell r="CE374" t="str">
            <v>-</v>
          </cell>
          <cell r="CF374" t="str">
            <v>-</v>
          </cell>
          <cell r="CG374" t="str">
            <v>-</v>
          </cell>
          <cell r="CH374" t="str">
            <v>-</v>
          </cell>
          <cell r="CI374" t="str">
            <v>-</v>
          </cell>
          <cell r="CJ374" t="str">
            <v>-</v>
          </cell>
          <cell r="CK374" t="str">
            <v>-</v>
          </cell>
          <cell r="CL374" t="str">
            <v>-</v>
          </cell>
          <cell r="CM374" t="str">
            <v>-</v>
          </cell>
          <cell r="CN374" t="str">
            <v>-</v>
          </cell>
          <cell r="CO374" t="str">
            <v>-</v>
          </cell>
          <cell r="CP374" t="str">
            <v>-</v>
          </cell>
          <cell r="CQ374" t="str">
            <v>-</v>
          </cell>
          <cell r="CR374" t="str">
            <v>-</v>
          </cell>
          <cell r="CS374" t="str">
            <v>-</v>
          </cell>
          <cell r="CT374" t="str">
            <v>-</v>
          </cell>
          <cell r="CU374" t="str">
            <v>SAN PEDRO JALTEPETONGO</v>
          </cell>
          <cell r="CV374" t="str">
            <v>-</v>
          </cell>
          <cell r="CW374" t="str">
            <v>-</v>
          </cell>
          <cell r="CX374" t="str">
            <v>-</v>
          </cell>
          <cell r="CY374" t="str">
            <v>-</v>
          </cell>
          <cell r="CZ374" t="str">
            <v>-</v>
          </cell>
          <cell r="DB374" t="str">
            <v>-</v>
          </cell>
          <cell r="DC374" t="str">
            <v>-</v>
          </cell>
          <cell r="DD374" t="str">
            <v>-</v>
          </cell>
          <cell r="DE374" t="str">
            <v>-</v>
          </cell>
          <cell r="DF374" t="str">
            <v>-</v>
          </cell>
          <cell r="DG374" t="str">
            <v>-</v>
          </cell>
        </row>
        <row r="375">
          <cell r="AT375" t="str">
            <v>-</v>
          </cell>
          <cell r="AU375" t="str">
            <v>-</v>
          </cell>
          <cell r="AV375" t="str">
            <v>-</v>
          </cell>
          <cell r="AW375" t="str">
            <v>-</v>
          </cell>
          <cell r="AX375" t="str">
            <v>-</v>
          </cell>
          <cell r="AY375" t="str">
            <v>-</v>
          </cell>
          <cell r="AZ375" t="str">
            <v>-</v>
          </cell>
          <cell r="BA375" t="str">
            <v>-</v>
          </cell>
          <cell r="BB375" t="str">
            <v>-</v>
          </cell>
          <cell r="BC375" t="str">
            <v>-</v>
          </cell>
          <cell r="BD375" t="str">
            <v>-</v>
          </cell>
          <cell r="BE375" t="str">
            <v>-</v>
          </cell>
          <cell r="BF375" t="str">
            <v>-</v>
          </cell>
          <cell r="BG375" t="str">
            <v>-</v>
          </cell>
          <cell r="BH375" t="str">
            <v>-</v>
          </cell>
          <cell r="BI375" t="str">
            <v>-</v>
          </cell>
          <cell r="BJ375" t="str">
            <v>-</v>
          </cell>
          <cell r="BK375" t="str">
            <v>-</v>
          </cell>
          <cell r="BL375" t="str">
            <v>-</v>
          </cell>
          <cell r="BM375" t="str">
            <v>20312</v>
          </cell>
          <cell r="BN375" t="str">
            <v>-</v>
          </cell>
          <cell r="BO375" t="str">
            <v>-</v>
          </cell>
          <cell r="BP375" t="str">
            <v>-</v>
          </cell>
          <cell r="BQ375" t="str">
            <v>-</v>
          </cell>
          <cell r="BR375" t="str">
            <v>-</v>
          </cell>
          <cell r="BS375" t="str">
            <v>-</v>
          </cell>
          <cell r="BT375" t="str">
            <v>-</v>
          </cell>
          <cell r="BU375" t="str">
            <v>-</v>
          </cell>
          <cell r="BV375" t="str">
            <v>-</v>
          </cell>
          <cell r="BW375" t="str">
            <v>-</v>
          </cell>
          <cell r="BX375" t="str">
            <v>-</v>
          </cell>
          <cell r="BY375" t="str">
            <v>-</v>
          </cell>
          <cell r="CB375" t="str">
            <v>-</v>
          </cell>
          <cell r="CC375" t="str">
            <v>-</v>
          </cell>
          <cell r="CD375" t="str">
            <v>-</v>
          </cell>
          <cell r="CE375" t="str">
            <v>-</v>
          </cell>
          <cell r="CF375" t="str">
            <v>-</v>
          </cell>
          <cell r="CG375" t="str">
            <v>-</v>
          </cell>
          <cell r="CH375" t="str">
            <v>-</v>
          </cell>
          <cell r="CI375" t="str">
            <v>-</v>
          </cell>
          <cell r="CJ375" t="str">
            <v>-</v>
          </cell>
          <cell r="CK375" t="str">
            <v>-</v>
          </cell>
          <cell r="CL375" t="str">
            <v>-</v>
          </cell>
          <cell r="CM375" t="str">
            <v>-</v>
          </cell>
          <cell r="CN375" t="str">
            <v>-</v>
          </cell>
          <cell r="CO375" t="str">
            <v>-</v>
          </cell>
          <cell r="CP375" t="str">
            <v>-</v>
          </cell>
          <cell r="CQ375" t="str">
            <v>-</v>
          </cell>
          <cell r="CR375" t="str">
            <v>-</v>
          </cell>
          <cell r="CS375" t="str">
            <v>-</v>
          </cell>
          <cell r="CT375" t="str">
            <v>-</v>
          </cell>
          <cell r="CU375" t="str">
            <v>SAN PEDRO JICAYÁN</v>
          </cell>
          <cell r="CV375" t="str">
            <v>-</v>
          </cell>
          <cell r="CW375" t="str">
            <v>-</v>
          </cell>
          <cell r="CX375" t="str">
            <v>-</v>
          </cell>
          <cell r="CY375" t="str">
            <v>-</v>
          </cell>
          <cell r="CZ375" t="str">
            <v>-</v>
          </cell>
          <cell r="DB375" t="str">
            <v>-</v>
          </cell>
          <cell r="DC375" t="str">
            <v>-</v>
          </cell>
          <cell r="DD375" t="str">
            <v>-</v>
          </cell>
          <cell r="DE375" t="str">
            <v>-</v>
          </cell>
          <cell r="DF375" t="str">
            <v>-</v>
          </cell>
          <cell r="DG375" t="str">
            <v>-</v>
          </cell>
        </row>
        <row r="376">
          <cell r="AT376" t="str">
            <v>-</v>
          </cell>
          <cell r="AU376" t="str">
            <v>-</v>
          </cell>
          <cell r="AV376" t="str">
            <v>-</v>
          </cell>
          <cell r="AW376" t="str">
            <v>-</v>
          </cell>
          <cell r="AX376" t="str">
            <v>-</v>
          </cell>
          <cell r="AY376" t="str">
            <v>-</v>
          </cell>
          <cell r="AZ376" t="str">
            <v>-</v>
          </cell>
          <cell r="BA376" t="str">
            <v>-</v>
          </cell>
          <cell r="BB376" t="str">
            <v>-</v>
          </cell>
          <cell r="BC376" t="str">
            <v>-</v>
          </cell>
          <cell r="BD376" t="str">
            <v>-</v>
          </cell>
          <cell r="BE376" t="str">
            <v>-</v>
          </cell>
          <cell r="BF376" t="str">
            <v>-</v>
          </cell>
          <cell r="BG376" t="str">
            <v>-</v>
          </cell>
          <cell r="BH376" t="str">
            <v>-</v>
          </cell>
          <cell r="BI376" t="str">
            <v>-</v>
          </cell>
          <cell r="BJ376" t="str">
            <v>-</v>
          </cell>
          <cell r="BK376" t="str">
            <v>-</v>
          </cell>
          <cell r="BL376" t="str">
            <v>-</v>
          </cell>
          <cell r="BM376" t="str">
            <v>20313</v>
          </cell>
          <cell r="BN376" t="str">
            <v>-</v>
          </cell>
          <cell r="BO376" t="str">
            <v>-</v>
          </cell>
          <cell r="BP376" t="str">
            <v>-</v>
          </cell>
          <cell r="BQ376" t="str">
            <v>-</v>
          </cell>
          <cell r="BR376" t="str">
            <v>-</v>
          </cell>
          <cell r="BS376" t="str">
            <v>-</v>
          </cell>
          <cell r="BT376" t="str">
            <v>-</v>
          </cell>
          <cell r="BU376" t="str">
            <v>-</v>
          </cell>
          <cell r="BV376" t="str">
            <v>-</v>
          </cell>
          <cell r="BW376" t="str">
            <v>-</v>
          </cell>
          <cell r="BX376" t="str">
            <v>-</v>
          </cell>
          <cell r="BY376" t="str">
            <v>-</v>
          </cell>
          <cell r="CB376" t="str">
            <v>-</v>
          </cell>
          <cell r="CC376" t="str">
            <v>-</v>
          </cell>
          <cell r="CD376" t="str">
            <v>-</v>
          </cell>
          <cell r="CE376" t="str">
            <v>-</v>
          </cell>
          <cell r="CF376" t="str">
            <v>-</v>
          </cell>
          <cell r="CG376" t="str">
            <v>-</v>
          </cell>
          <cell r="CH376" t="str">
            <v>-</v>
          </cell>
          <cell r="CI376" t="str">
            <v>-</v>
          </cell>
          <cell r="CJ376" t="str">
            <v>-</v>
          </cell>
          <cell r="CK376" t="str">
            <v>-</v>
          </cell>
          <cell r="CL376" t="str">
            <v>-</v>
          </cell>
          <cell r="CM376" t="str">
            <v>-</v>
          </cell>
          <cell r="CN376" t="str">
            <v>-</v>
          </cell>
          <cell r="CO376" t="str">
            <v>-</v>
          </cell>
          <cell r="CP376" t="str">
            <v>-</v>
          </cell>
          <cell r="CQ376" t="str">
            <v>-</v>
          </cell>
          <cell r="CR376" t="str">
            <v>-</v>
          </cell>
          <cell r="CS376" t="str">
            <v>-</v>
          </cell>
          <cell r="CT376" t="str">
            <v>-</v>
          </cell>
          <cell r="CU376" t="str">
            <v>SAN PEDRO JOCOTIPAC</v>
          </cell>
          <cell r="CV376" t="str">
            <v>-</v>
          </cell>
          <cell r="CW376" t="str">
            <v>-</v>
          </cell>
          <cell r="CX376" t="str">
            <v>-</v>
          </cell>
          <cell r="CY376" t="str">
            <v>-</v>
          </cell>
          <cell r="CZ376" t="str">
            <v>-</v>
          </cell>
          <cell r="DB376" t="str">
            <v>-</v>
          </cell>
          <cell r="DC376" t="str">
            <v>-</v>
          </cell>
          <cell r="DD376" t="str">
            <v>-</v>
          </cell>
          <cell r="DE376" t="str">
            <v>-</v>
          </cell>
          <cell r="DF376" t="str">
            <v>-</v>
          </cell>
          <cell r="DG376" t="str">
            <v>-</v>
          </cell>
        </row>
        <row r="377">
          <cell r="AT377" t="str">
            <v>-</v>
          </cell>
          <cell r="AU377" t="str">
            <v>-</v>
          </cell>
          <cell r="AV377" t="str">
            <v>-</v>
          </cell>
          <cell r="AW377" t="str">
            <v>-</v>
          </cell>
          <cell r="AX377" t="str">
            <v>-</v>
          </cell>
          <cell r="AY377" t="str">
            <v>-</v>
          </cell>
          <cell r="AZ377" t="str">
            <v>-</v>
          </cell>
          <cell r="BA377" t="str">
            <v>-</v>
          </cell>
          <cell r="BB377" t="str">
            <v>-</v>
          </cell>
          <cell r="BC377" t="str">
            <v>-</v>
          </cell>
          <cell r="BD377" t="str">
            <v>-</v>
          </cell>
          <cell r="BE377" t="str">
            <v>-</v>
          </cell>
          <cell r="BF377" t="str">
            <v>-</v>
          </cell>
          <cell r="BG377" t="str">
            <v>-</v>
          </cell>
          <cell r="BH377" t="str">
            <v>-</v>
          </cell>
          <cell r="BI377" t="str">
            <v>-</v>
          </cell>
          <cell r="BJ377" t="str">
            <v>-</v>
          </cell>
          <cell r="BK377" t="str">
            <v>-</v>
          </cell>
          <cell r="BL377" t="str">
            <v>-</v>
          </cell>
          <cell r="BM377" t="str">
            <v>20314</v>
          </cell>
          <cell r="BN377" t="str">
            <v>-</v>
          </cell>
          <cell r="BO377" t="str">
            <v>-</v>
          </cell>
          <cell r="BP377" t="str">
            <v>-</v>
          </cell>
          <cell r="BQ377" t="str">
            <v>-</v>
          </cell>
          <cell r="BR377" t="str">
            <v>-</v>
          </cell>
          <cell r="BS377" t="str">
            <v>-</v>
          </cell>
          <cell r="BT377" t="str">
            <v>-</v>
          </cell>
          <cell r="BU377" t="str">
            <v>-</v>
          </cell>
          <cell r="BV377" t="str">
            <v>-</v>
          </cell>
          <cell r="BW377" t="str">
            <v>-</v>
          </cell>
          <cell r="BX377" t="str">
            <v>-</v>
          </cell>
          <cell r="BY377" t="str">
            <v>-</v>
          </cell>
          <cell r="CB377" t="str">
            <v>-</v>
          </cell>
          <cell r="CC377" t="str">
            <v>-</v>
          </cell>
          <cell r="CD377" t="str">
            <v>-</v>
          </cell>
          <cell r="CE377" t="str">
            <v>-</v>
          </cell>
          <cell r="CF377" t="str">
            <v>-</v>
          </cell>
          <cell r="CG377" t="str">
            <v>-</v>
          </cell>
          <cell r="CH377" t="str">
            <v>-</v>
          </cell>
          <cell r="CI377" t="str">
            <v>-</v>
          </cell>
          <cell r="CJ377" t="str">
            <v>-</v>
          </cell>
          <cell r="CK377" t="str">
            <v>-</v>
          </cell>
          <cell r="CL377" t="str">
            <v>-</v>
          </cell>
          <cell r="CM377" t="str">
            <v>-</v>
          </cell>
          <cell r="CN377" t="str">
            <v>-</v>
          </cell>
          <cell r="CO377" t="str">
            <v>-</v>
          </cell>
          <cell r="CP377" t="str">
            <v>-</v>
          </cell>
          <cell r="CQ377" t="str">
            <v>-</v>
          </cell>
          <cell r="CR377" t="str">
            <v>-</v>
          </cell>
          <cell r="CS377" t="str">
            <v>-</v>
          </cell>
          <cell r="CT377" t="str">
            <v>-</v>
          </cell>
          <cell r="CU377" t="str">
            <v>SAN PEDRO JUCHATENGO</v>
          </cell>
          <cell r="CV377" t="str">
            <v>-</v>
          </cell>
          <cell r="CW377" t="str">
            <v>-</v>
          </cell>
          <cell r="CX377" t="str">
            <v>-</v>
          </cell>
          <cell r="CY377" t="str">
            <v>-</v>
          </cell>
          <cell r="CZ377" t="str">
            <v>-</v>
          </cell>
          <cell r="DB377" t="str">
            <v>-</v>
          </cell>
          <cell r="DC377" t="str">
            <v>-</v>
          </cell>
          <cell r="DD377" t="str">
            <v>-</v>
          </cell>
          <cell r="DE377" t="str">
            <v>-</v>
          </cell>
          <cell r="DF377" t="str">
            <v>-</v>
          </cell>
          <cell r="DG377" t="str">
            <v>-</v>
          </cell>
        </row>
        <row r="378">
          <cell r="AT378" t="str">
            <v>-</v>
          </cell>
          <cell r="AU378" t="str">
            <v>-</v>
          </cell>
          <cell r="AV378" t="str">
            <v>-</v>
          </cell>
          <cell r="AW378" t="str">
            <v>-</v>
          </cell>
          <cell r="AX378" t="str">
            <v>-</v>
          </cell>
          <cell r="AY378" t="str">
            <v>-</v>
          </cell>
          <cell r="AZ378" t="str">
            <v>-</v>
          </cell>
          <cell r="BA378" t="str">
            <v>-</v>
          </cell>
          <cell r="BB378" t="str">
            <v>-</v>
          </cell>
          <cell r="BC378" t="str">
            <v>-</v>
          </cell>
          <cell r="BD378" t="str">
            <v>-</v>
          </cell>
          <cell r="BE378" t="str">
            <v>-</v>
          </cell>
          <cell r="BF378" t="str">
            <v>-</v>
          </cell>
          <cell r="BG378" t="str">
            <v>-</v>
          </cell>
          <cell r="BH378" t="str">
            <v>-</v>
          </cell>
          <cell r="BI378" t="str">
            <v>-</v>
          </cell>
          <cell r="BJ378" t="str">
            <v>-</v>
          </cell>
          <cell r="BK378" t="str">
            <v>-</v>
          </cell>
          <cell r="BL378" t="str">
            <v>-</v>
          </cell>
          <cell r="BM378" t="str">
            <v>20315</v>
          </cell>
          <cell r="BN378" t="str">
            <v>-</v>
          </cell>
          <cell r="BO378" t="str">
            <v>-</v>
          </cell>
          <cell r="BP378" t="str">
            <v>-</v>
          </cell>
          <cell r="BQ378" t="str">
            <v>-</v>
          </cell>
          <cell r="BR378" t="str">
            <v>-</v>
          </cell>
          <cell r="BS378" t="str">
            <v>-</v>
          </cell>
          <cell r="BT378" t="str">
            <v>-</v>
          </cell>
          <cell r="BU378" t="str">
            <v>-</v>
          </cell>
          <cell r="BV378" t="str">
            <v>-</v>
          </cell>
          <cell r="BW378" t="str">
            <v>-</v>
          </cell>
          <cell r="BX378" t="str">
            <v>-</v>
          </cell>
          <cell r="BY378" t="str">
            <v>-</v>
          </cell>
          <cell r="CB378" t="str">
            <v>-</v>
          </cell>
          <cell r="CC378" t="str">
            <v>-</v>
          </cell>
          <cell r="CD378" t="str">
            <v>-</v>
          </cell>
          <cell r="CE378" t="str">
            <v>-</v>
          </cell>
          <cell r="CF378" t="str">
            <v>-</v>
          </cell>
          <cell r="CG378" t="str">
            <v>-</v>
          </cell>
          <cell r="CH378" t="str">
            <v>-</v>
          </cell>
          <cell r="CI378" t="str">
            <v>-</v>
          </cell>
          <cell r="CJ378" t="str">
            <v>-</v>
          </cell>
          <cell r="CK378" t="str">
            <v>-</v>
          </cell>
          <cell r="CL378" t="str">
            <v>-</v>
          </cell>
          <cell r="CM378" t="str">
            <v>-</v>
          </cell>
          <cell r="CN378" t="str">
            <v>-</v>
          </cell>
          <cell r="CO378" t="str">
            <v>-</v>
          </cell>
          <cell r="CP378" t="str">
            <v>-</v>
          </cell>
          <cell r="CQ378" t="str">
            <v>-</v>
          </cell>
          <cell r="CR378" t="str">
            <v>-</v>
          </cell>
          <cell r="CS378" t="str">
            <v>-</v>
          </cell>
          <cell r="CT378" t="str">
            <v>-</v>
          </cell>
          <cell r="CU378" t="str">
            <v>SAN PEDRO MÁRTIR</v>
          </cell>
          <cell r="CV378" t="str">
            <v>-</v>
          </cell>
          <cell r="CW378" t="str">
            <v>-</v>
          </cell>
          <cell r="CX378" t="str">
            <v>-</v>
          </cell>
          <cell r="CY378" t="str">
            <v>-</v>
          </cell>
          <cell r="CZ378" t="str">
            <v>-</v>
          </cell>
          <cell r="DB378" t="str">
            <v>-</v>
          </cell>
          <cell r="DC378" t="str">
            <v>-</v>
          </cell>
          <cell r="DD378" t="str">
            <v>-</v>
          </cell>
          <cell r="DE378" t="str">
            <v>-</v>
          </cell>
          <cell r="DF378" t="str">
            <v>-</v>
          </cell>
          <cell r="DG378" t="str">
            <v>-</v>
          </cell>
        </row>
        <row r="379">
          <cell r="AT379" t="str">
            <v>-</v>
          </cell>
          <cell r="AU379" t="str">
            <v>-</v>
          </cell>
          <cell r="AV379" t="str">
            <v>-</v>
          </cell>
          <cell r="AW379" t="str">
            <v>-</v>
          </cell>
          <cell r="AX379" t="str">
            <v>-</v>
          </cell>
          <cell r="AY379" t="str">
            <v>-</v>
          </cell>
          <cell r="AZ379" t="str">
            <v>-</v>
          </cell>
          <cell r="BA379" t="str">
            <v>-</v>
          </cell>
          <cell r="BB379" t="str">
            <v>-</v>
          </cell>
          <cell r="BC379" t="str">
            <v>-</v>
          </cell>
          <cell r="BD379" t="str">
            <v>-</v>
          </cell>
          <cell r="BE379" t="str">
            <v>-</v>
          </cell>
          <cell r="BF379" t="str">
            <v>-</v>
          </cell>
          <cell r="BG379" t="str">
            <v>-</v>
          </cell>
          <cell r="BH379" t="str">
            <v>-</v>
          </cell>
          <cell r="BI379" t="str">
            <v>-</v>
          </cell>
          <cell r="BJ379" t="str">
            <v>-</v>
          </cell>
          <cell r="BK379" t="str">
            <v>-</v>
          </cell>
          <cell r="BL379" t="str">
            <v>-</v>
          </cell>
          <cell r="BM379" t="str">
            <v>20316</v>
          </cell>
          <cell r="BN379" t="str">
            <v>-</v>
          </cell>
          <cell r="BO379" t="str">
            <v>-</v>
          </cell>
          <cell r="BP379" t="str">
            <v>-</v>
          </cell>
          <cell r="BQ379" t="str">
            <v>-</v>
          </cell>
          <cell r="BR379" t="str">
            <v>-</v>
          </cell>
          <cell r="BS379" t="str">
            <v>-</v>
          </cell>
          <cell r="BT379" t="str">
            <v>-</v>
          </cell>
          <cell r="BU379" t="str">
            <v>-</v>
          </cell>
          <cell r="BV379" t="str">
            <v>-</v>
          </cell>
          <cell r="BW379" t="str">
            <v>-</v>
          </cell>
          <cell r="BX379" t="str">
            <v>-</v>
          </cell>
          <cell r="BY379" t="str">
            <v>-</v>
          </cell>
          <cell r="CB379" t="str">
            <v>-</v>
          </cell>
          <cell r="CC379" t="str">
            <v>-</v>
          </cell>
          <cell r="CD379" t="str">
            <v>-</v>
          </cell>
          <cell r="CE379" t="str">
            <v>-</v>
          </cell>
          <cell r="CF379" t="str">
            <v>-</v>
          </cell>
          <cell r="CG379" t="str">
            <v>-</v>
          </cell>
          <cell r="CH379" t="str">
            <v>-</v>
          </cell>
          <cell r="CI379" t="str">
            <v>-</v>
          </cell>
          <cell r="CJ379" t="str">
            <v>-</v>
          </cell>
          <cell r="CK379" t="str">
            <v>-</v>
          </cell>
          <cell r="CL379" t="str">
            <v>-</v>
          </cell>
          <cell r="CM379" t="str">
            <v>-</v>
          </cell>
          <cell r="CN379" t="str">
            <v>-</v>
          </cell>
          <cell r="CO379" t="str">
            <v>-</v>
          </cell>
          <cell r="CP379" t="str">
            <v>-</v>
          </cell>
          <cell r="CQ379" t="str">
            <v>-</v>
          </cell>
          <cell r="CR379" t="str">
            <v>-</v>
          </cell>
          <cell r="CS379" t="str">
            <v>-</v>
          </cell>
          <cell r="CT379" t="str">
            <v>-</v>
          </cell>
          <cell r="CU379" t="str">
            <v>SAN PEDRO MÁRTIR QUIECHAPA</v>
          </cell>
          <cell r="CV379" t="str">
            <v>-</v>
          </cell>
          <cell r="CW379" t="str">
            <v>-</v>
          </cell>
          <cell r="CX379" t="str">
            <v>-</v>
          </cell>
          <cell r="CY379" t="str">
            <v>-</v>
          </cell>
          <cell r="CZ379" t="str">
            <v>-</v>
          </cell>
          <cell r="DB379" t="str">
            <v>-</v>
          </cell>
          <cell r="DC379" t="str">
            <v>-</v>
          </cell>
          <cell r="DD379" t="str">
            <v>-</v>
          </cell>
          <cell r="DE379" t="str">
            <v>-</v>
          </cell>
          <cell r="DF379" t="str">
            <v>-</v>
          </cell>
          <cell r="DG379" t="str">
            <v>-</v>
          </cell>
        </row>
        <row r="380">
          <cell r="AT380" t="str">
            <v>-</v>
          </cell>
          <cell r="AU380" t="str">
            <v>-</v>
          </cell>
          <cell r="AV380" t="str">
            <v>-</v>
          </cell>
          <cell r="AW380" t="str">
            <v>-</v>
          </cell>
          <cell r="AX380" t="str">
            <v>-</v>
          </cell>
          <cell r="AY380" t="str">
            <v>-</v>
          </cell>
          <cell r="AZ380" t="str">
            <v>-</v>
          </cell>
          <cell r="BA380" t="str">
            <v>-</v>
          </cell>
          <cell r="BB380" t="str">
            <v>-</v>
          </cell>
          <cell r="BC380" t="str">
            <v>-</v>
          </cell>
          <cell r="BD380" t="str">
            <v>-</v>
          </cell>
          <cell r="BE380" t="str">
            <v>-</v>
          </cell>
          <cell r="BF380" t="str">
            <v>-</v>
          </cell>
          <cell r="BG380" t="str">
            <v>-</v>
          </cell>
          <cell r="BH380" t="str">
            <v>-</v>
          </cell>
          <cell r="BI380" t="str">
            <v>-</v>
          </cell>
          <cell r="BJ380" t="str">
            <v>-</v>
          </cell>
          <cell r="BK380" t="str">
            <v>-</v>
          </cell>
          <cell r="BL380" t="str">
            <v>-</v>
          </cell>
          <cell r="BM380" t="str">
            <v>20317</v>
          </cell>
          <cell r="BN380" t="str">
            <v>-</v>
          </cell>
          <cell r="BO380" t="str">
            <v>-</v>
          </cell>
          <cell r="BP380" t="str">
            <v>-</v>
          </cell>
          <cell r="BQ380" t="str">
            <v>-</v>
          </cell>
          <cell r="BR380" t="str">
            <v>-</v>
          </cell>
          <cell r="BS380" t="str">
            <v>-</v>
          </cell>
          <cell r="BT380" t="str">
            <v>-</v>
          </cell>
          <cell r="BU380" t="str">
            <v>-</v>
          </cell>
          <cell r="BV380" t="str">
            <v>-</v>
          </cell>
          <cell r="BW380" t="str">
            <v>-</v>
          </cell>
          <cell r="BX380" t="str">
            <v>-</v>
          </cell>
          <cell r="BY380" t="str">
            <v>-</v>
          </cell>
          <cell r="CB380" t="str">
            <v>-</v>
          </cell>
          <cell r="CC380" t="str">
            <v>-</v>
          </cell>
          <cell r="CD380" t="str">
            <v>-</v>
          </cell>
          <cell r="CE380" t="str">
            <v>-</v>
          </cell>
          <cell r="CF380" t="str">
            <v>-</v>
          </cell>
          <cell r="CG380" t="str">
            <v>-</v>
          </cell>
          <cell r="CH380" t="str">
            <v>-</v>
          </cell>
          <cell r="CI380" t="str">
            <v>-</v>
          </cell>
          <cell r="CJ380" t="str">
            <v>-</v>
          </cell>
          <cell r="CK380" t="str">
            <v>-</v>
          </cell>
          <cell r="CL380" t="str">
            <v>-</v>
          </cell>
          <cell r="CM380" t="str">
            <v>-</v>
          </cell>
          <cell r="CN380" t="str">
            <v>-</v>
          </cell>
          <cell r="CO380" t="str">
            <v>-</v>
          </cell>
          <cell r="CP380" t="str">
            <v>-</v>
          </cell>
          <cell r="CQ380" t="str">
            <v>-</v>
          </cell>
          <cell r="CR380" t="str">
            <v>-</v>
          </cell>
          <cell r="CS380" t="str">
            <v>-</v>
          </cell>
          <cell r="CT380" t="str">
            <v>-</v>
          </cell>
          <cell r="CU380" t="str">
            <v>SAN PEDRO MÁRTIR YUCUXACO</v>
          </cell>
          <cell r="CV380" t="str">
            <v>-</v>
          </cell>
          <cell r="CW380" t="str">
            <v>-</v>
          </cell>
          <cell r="CX380" t="str">
            <v>-</v>
          </cell>
          <cell r="CY380" t="str">
            <v>-</v>
          </cell>
          <cell r="CZ380" t="str">
            <v>-</v>
          </cell>
          <cell r="DB380" t="str">
            <v>-</v>
          </cell>
          <cell r="DC380" t="str">
            <v>-</v>
          </cell>
          <cell r="DD380" t="str">
            <v>-</v>
          </cell>
          <cell r="DE380" t="str">
            <v>-</v>
          </cell>
          <cell r="DF380" t="str">
            <v>-</v>
          </cell>
          <cell r="DG380" t="str">
            <v>-</v>
          </cell>
        </row>
        <row r="381">
          <cell r="AT381" t="str">
            <v>-</v>
          </cell>
          <cell r="AU381" t="str">
            <v>-</v>
          </cell>
          <cell r="AV381" t="str">
            <v>-</v>
          </cell>
          <cell r="AW381" t="str">
            <v>-</v>
          </cell>
          <cell r="AX381" t="str">
            <v>-</v>
          </cell>
          <cell r="AY381" t="str">
            <v>-</v>
          </cell>
          <cell r="AZ381" t="str">
            <v>-</v>
          </cell>
          <cell r="BA381" t="str">
            <v>-</v>
          </cell>
          <cell r="BB381" t="str">
            <v>-</v>
          </cell>
          <cell r="BC381" t="str">
            <v>-</v>
          </cell>
          <cell r="BD381" t="str">
            <v>-</v>
          </cell>
          <cell r="BE381" t="str">
            <v>-</v>
          </cell>
          <cell r="BF381" t="str">
            <v>-</v>
          </cell>
          <cell r="BG381" t="str">
            <v>-</v>
          </cell>
          <cell r="BH381" t="str">
            <v>-</v>
          </cell>
          <cell r="BI381" t="str">
            <v>-</v>
          </cell>
          <cell r="BJ381" t="str">
            <v>-</v>
          </cell>
          <cell r="BK381" t="str">
            <v>-</v>
          </cell>
          <cell r="BL381" t="str">
            <v>-</v>
          </cell>
          <cell r="BM381" t="str">
            <v>20319</v>
          </cell>
          <cell r="BN381" t="str">
            <v>-</v>
          </cell>
          <cell r="BO381" t="str">
            <v>-</v>
          </cell>
          <cell r="BP381" t="str">
            <v>-</v>
          </cell>
          <cell r="BQ381" t="str">
            <v>-</v>
          </cell>
          <cell r="BR381" t="str">
            <v>-</v>
          </cell>
          <cell r="BS381" t="str">
            <v>-</v>
          </cell>
          <cell r="BT381" t="str">
            <v>-</v>
          </cell>
          <cell r="BU381" t="str">
            <v>-</v>
          </cell>
          <cell r="BV381" t="str">
            <v>-</v>
          </cell>
          <cell r="BW381" t="str">
            <v>-</v>
          </cell>
          <cell r="BX381" t="str">
            <v>-</v>
          </cell>
          <cell r="BY381" t="str">
            <v>-</v>
          </cell>
          <cell r="CB381" t="str">
            <v>-</v>
          </cell>
          <cell r="CC381" t="str">
            <v>-</v>
          </cell>
          <cell r="CD381" t="str">
            <v>-</v>
          </cell>
          <cell r="CE381" t="str">
            <v>-</v>
          </cell>
          <cell r="CF381" t="str">
            <v>-</v>
          </cell>
          <cell r="CG381" t="str">
            <v>-</v>
          </cell>
          <cell r="CH381" t="str">
            <v>-</v>
          </cell>
          <cell r="CI381" t="str">
            <v>-</v>
          </cell>
          <cell r="CJ381" t="str">
            <v>-</v>
          </cell>
          <cell r="CK381" t="str">
            <v>-</v>
          </cell>
          <cell r="CL381" t="str">
            <v>-</v>
          </cell>
          <cell r="CM381" t="str">
            <v>-</v>
          </cell>
          <cell r="CN381" t="str">
            <v>-</v>
          </cell>
          <cell r="CO381" t="str">
            <v>-</v>
          </cell>
          <cell r="CP381" t="str">
            <v>-</v>
          </cell>
          <cell r="CQ381" t="str">
            <v>-</v>
          </cell>
          <cell r="CR381" t="str">
            <v>-</v>
          </cell>
          <cell r="CS381" t="str">
            <v>-</v>
          </cell>
          <cell r="CT381" t="str">
            <v>-</v>
          </cell>
          <cell r="CU381" t="str">
            <v>SAN PEDRO MIXTEPEC -DTO. 26 -</v>
          </cell>
          <cell r="CV381" t="str">
            <v>-</v>
          </cell>
          <cell r="CW381" t="str">
            <v>-</v>
          </cell>
          <cell r="CX381" t="str">
            <v>-</v>
          </cell>
          <cell r="CY381" t="str">
            <v>-</v>
          </cell>
          <cell r="CZ381" t="str">
            <v>-</v>
          </cell>
          <cell r="DB381" t="str">
            <v>-</v>
          </cell>
          <cell r="DC381" t="str">
            <v>-</v>
          </cell>
          <cell r="DD381" t="str">
            <v>-</v>
          </cell>
          <cell r="DE381" t="str">
            <v>-</v>
          </cell>
          <cell r="DF381" t="str">
            <v>-</v>
          </cell>
          <cell r="DG381" t="str">
            <v>-</v>
          </cell>
        </row>
        <row r="382">
          <cell r="AT382" t="str">
            <v>-</v>
          </cell>
          <cell r="AU382" t="str">
            <v>-</v>
          </cell>
          <cell r="AV382" t="str">
            <v>-</v>
          </cell>
          <cell r="AW382" t="str">
            <v>-</v>
          </cell>
          <cell r="AX382" t="str">
            <v>-</v>
          </cell>
          <cell r="AY382" t="str">
            <v>-</v>
          </cell>
          <cell r="AZ382" t="str">
            <v>-</v>
          </cell>
          <cell r="BA382" t="str">
            <v>-</v>
          </cell>
          <cell r="BB382" t="str">
            <v>-</v>
          </cell>
          <cell r="BC382" t="str">
            <v>-</v>
          </cell>
          <cell r="BD382" t="str">
            <v>-</v>
          </cell>
          <cell r="BE382" t="str">
            <v>-</v>
          </cell>
          <cell r="BF382" t="str">
            <v>-</v>
          </cell>
          <cell r="BG382" t="str">
            <v>-</v>
          </cell>
          <cell r="BH382" t="str">
            <v>-</v>
          </cell>
          <cell r="BI382" t="str">
            <v>-</v>
          </cell>
          <cell r="BJ382" t="str">
            <v>-</v>
          </cell>
          <cell r="BK382" t="str">
            <v>-</v>
          </cell>
          <cell r="BL382" t="str">
            <v>-</v>
          </cell>
          <cell r="BM382" t="str">
            <v>20320</v>
          </cell>
          <cell r="BN382" t="str">
            <v>-</v>
          </cell>
          <cell r="BO382" t="str">
            <v>-</v>
          </cell>
          <cell r="BP382" t="str">
            <v>-</v>
          </cell>
          <cell r="BQ382" t="str">
            <v>-</v>
          </cell>
          <cell r="BR382" t="str">
            <v>-</v>
          </cell>
          <cell r="BS382" t="str">
            <v>-</v>
          </cell>
          <cell r="BT382" t="str">
            <v>-</v>
          </cell>
          <cell r="BU382" t="str">
            <v>-</v>
          </cell>
          <cell r="BV382" t="str">
            <v>-</v>
          </cell>
          <cell r="BW382" t="str">
            <v>-</v>
          </cell>
          <cell r="BX382" t="str">
            <v>-</v>
          </cell>
          <cell r="BY382" t="str">
            <v>-</v>
          </cell>
          <cell r="CB382" t="str">
            <v>-</v>
          </cell>
          <cell r="CC382" t="str">
            <v>-</v>
          </cell>
          <cell r="CD382" t="str">
            <v>-</v>
          </cell>
          <cell r="CE382" t="str">
            <v>-</v>
          </cell>
          <cell r="CF382" t="str">
            <v>-</v>
          </cell>
          <cell r="CG382" t="str">
            <v>-</v>
          </cell>
          <cell r="CH382" t="str">
            <v>-</v>
          </cell>
          <cell r="CI382" t="str">
            <v>-</v>
          </cell>
          <cell r="CJ382" t="str">
            <v>-</v>
          </cell>
          <cell r="CK382" t="str">
            <v>-</v>
          </cell>
          <cell r="CL382" t="str">
            <v>-</v>
          </cell>
          <cell r="CM382" t="str">
            <v>-</v>
          </cell>
          <cell r="CN382" t="str">
            <v>-</v>
          </cell>
          <cell r="CO382" t="str">
            <v>-</v>
          </cell>
          <cell r="CP382" t="str">
            <v>-</v>
          </cell>
          <cell r="CQ382" t="str">
            <v>-</v>
          </cell>
          <cell r="CR382" t="str">
            <v>-</v>
          </cell>
          <cell r="CS382" t="str">
            <v>-</v>
          </cell>
          <cell r="CT382" t="str">
            <v>-</v>
          </cell>
          <cell r="CU382" t="str">
            <v>SAN PEDRO MOLINOS</v>
          </cell>
          <cell r="CV382" t="str">
            <v>-</v>
          </cell>
          <cell r="CW382" t="str">
            <v>-</v>
          </cell>
          <cell r="CX382" t="str">
            <v>-</v>
          </cell>
          <cell r="CY382" t="str">
            <v>-</v>
          </cell>
          <cell r="CZ382" t="str">
            <v>-</v>
          </cell>
          <cell r="DB382" t="str">
            <v>-</v>
          </cell>
          <cell r="DC382" t="str">
            <v>-</v>
          </cell>
          <cell r="DD382" t="str">
            <v>-</v>
          </cell>
          <cell r="DE382" t="str">
            <v>-</v>
          </cell>
          <cell r="DF382" t="str">
            <v>-</v>
          </cell>
          <cell r="DG382" t="str">
            <v>-</v>
          </cell>
        </row>
        <row r="383">
          <cell r="AT383" t="str">
            <v>-</v>
          </cell>
          <cell r="AU383" t="str">
            <v>-</v>
          </cell>
          <cell r="AV383" t="str">
            <v>-</v>
          </cell>
          <cell r="AW383" t="str">
            <v>-</v>
          </cell>
          <cell r="AX383" t="str">
            <v>-</v>
          </cell>
          <cell r="AY383" t="str">
            <v>-</v>
          </cell>
          <cell r="AZ383" t="str">
            <v>-</v>
          </cell>
          <cell r="BA383" t="str">
            <v>-</v>
          </cell>
          <cell r="BB383" t="str">
            <v>-</v>
          </cell>
          <cell r="BC383" t="str">
            <v>-</v>
          </cell>
          <cell r="BD383" t="str">
            <v>-</v>
          </cell>
          <cell r="BE383" t="str">
            <v>-</v>
          </cell>
          <cell r="BF383" t="str">
            <v>-</v>
          </cell>
          <cell r="BG383" t="str">
            <v>-</v>
          </cell>
          <cell r="BH383" t="str">
            <v>-</v>
          </cell>
          <cell r="BI383" t="str">
            <v>-</v>
          </cell>
          <cell r="BJ383" t="str">
            <v>-</v>
          </cell>
          <cell r="BK383" t="str">
            <v>-</v>
          </cell>
          <cell r="BL383" t="str">
            <v>-</v>
          </cell>
          <cell r="BM383" t="str">
            <v>20321</v>
          </cell>
          <cell r="BN383" t="str">
            <v>-</v>
          </cell>
          <cell r="BO383" t="str">
            <v>-</v>
          </cell>
          <cell r="BP383" t="str">
            <v>-</v>
          </cell>
          <cell r="BQ383" t="str">
            <v>-</v>
          </cell>
          <cell r="BR383" t="str">
            <v>-</v>
          </cell>
          <cell r="BS383" t="str">
            <v>-</v>
          </cell>
          <cell r="BT383" t="str">
            <v>-</v>
          </cell>
          <cell r="BU383" t="str">
            <v>-</v>
          </cell>
          <cell r="BV383" t="str">
            <v>-</v>
          </cell>
          <cell r="BW383" t="str">
            <v>-</v>
          </cell>
          <cell r="BX383" t="str">
            <v>-</v>
          </cell>
          <cell r="BY383" t="str">
            <v>-</v>
          </cell>
          <cell r="CB383" t="str">
            <v>-</v>
          </cell>
          <cell r="CC383" t="str">
            <v>-</v>
          </cell>
          <cell r="CD383" t="str">
            <v>-</v>
          </cell>
          <cell r="CE383" t="str">
            <v>-</v>
          </cell>
          <cell r="CF383" t="str">
            <v>-</v>
          </cell>
          <cell r="CG383" t="str">
            <v>-</v>
          </cell>
          <cell r="CH383" t="str">
            <v>-</v>
          </cell>
          <cell r="CI383" t="str">
            <v>-</v>
          </cell>
          <cell r="CJ383" t="str">
            <v>-</v>
          </cell>
          <cell r="CK383" t="str">
            <v>-</v>
          </cell>
          <cell r="CL383" t="str">
            <v>-</v>
          </cell>
          <cell r="CM383" t="str">
            <v>-</v>
          </cell>
          <cell r="CN383" t="str">
            <v>-</v>
          </cell>
          <cell r="CO383" t="str">
            <v>-</v>
          </cell>
          <cell r="CP383" t="str">
            <v>-</v>
          </cell>
          <cell r="CQ383" t="str">
            <v>-</v>
          </cell>
          <cell r="CR383" t="str">
            <v>-</v>
          </cell>
          <cell r="CS383" t="str">
            <v>-</v>
          </cell>
          <cell r="CT383" t="str">
            <v>-</v>
          </cell>
          <cell r="CU383" t="str">
            <v>SAN PEDRO NOPALA</v>
          </cell>
          <cell r="CV383" t="str">
            <v>-</v>
          </cell>
          <cell r="CW383" t="str">
            <v>-</v>
          </cell>
          <cell r="CX383" t="str">
            <v>-</v>
          </cell>
          <cell r="CY383" t="str">
            <v>-</v>
          </cell>
          <cell r="CZ383" t="str">
            <v>-</v>
          </cell>
          <cell r="DB383" t="str">
            <v>-</v>
          </cell>
          <cell r="DC383" t="str">
            <v>-</v>
          </cell>
          <cell r="DD383" t="str">
            <v>-</v>
          </cell>
          <cell r="DE383" t="str">
            <v>-</v>
          </cell>
          <cell r="DF383" t="str">
            <v>-</v>
          </cell>
          <cell r="DG383" t="str">
            <v>-</v>
          </cell>
        </row>
        <row r="384">
          <cell r="AT384" t="str">
            <v>-</v>
          </cell>
          <cell r="AU384" t="str">
            <v>-</v>
          </cell>
          <cell r="AV384" t="str">
            <v>-</v>
          </cell>
          <cell r="AW384" t="str">
            <v>-</v>
          </cell>
          <cell r="AX384" t="str">
            <v>-</v>
          </cell>
          <cell r="AY384" t="str">
            <v>-</v>
          </cell>
          <cell r="AZ384" t="str">
            <v>-</v>
          </cell>
          <cell r="BA384" t="str">
            <v>-</v>
          </cell>
          <cell r="BB384" t="str">
            <v>-</v>
          </cell>
          <cell r="BC384" t="str">
            <v>-</v>
          </cell>
          <cell r="BD384" t="str">
            <v>-</v>
          </cell>
          <cell r="BE384" t="str">
            <v>-</v>
          </cell>
          <cell r="BF384" t="str">
            <v>-</v>
          </cell>
          <cell r="BG384" t="str">
            <v>-</v>
          </cell>
          <cell r="BH384" t="str">
            <v>-</v>
          </cell>
          <cell r="BI384" t="str">
            <v>-</v>
          </cell>
          <cell r="BJ384" t="str">
            <v>-</v>
          </cell>
          <cell r="BK384" t="str">
            <v>-</v>
          </cell>
          <cell r="BL384" t="str">
            <v>-</v>
          </cell>
          <cell r="BM384" t="str">
            <v>20322</v>
          </cell>
          <cell r="BN384" t="str">
            <v>-</v>
          </cell>
          <cell r="BO384" t="str">
            <v>-</v>
          </cell>
          <cell r="BP384" t="str">
            <v>-</v>
          </cell>
          <cell r="BQ384" t="str">
            <v>-</v>
          </cell>
          <cell r="BR384" t="str">
            <v>-</v>
          </cell>
          <cell r="BS384" t="str">
            <v>-</v>
          </cell>
          <cell r="BT384" t="str">
            <v>-</v>
          </cell>
          <cell r="BU384" t="str">
            <v>-</v>
          </cell>
          <cell r="BV384" t="str">
            <v>-</v>
          </cell>
          <cell r="BW384" t="str">
            <v>-</v>
          </cell>
          <cell r="BX384" t="str">
            <v>-</v>
          </cell>
          <cell r="BY384" t="str">
            <v>-</v>
          </cell>
          <cell r="CB384" t="str">
            <v>-</v>
          </cell>
          <cell r="CC384" t="str">
            <v>-</v>
          </cell>
          <cell r="CD384" t="str">
            <v>-</v>
          </cell>
          <cell r="CE384" t="str">
            <v>-</v>
          </cell>
          <cell r="CF384" t="str">
            <v>-</v>
          </cell>
          <cell r="CG384" t="str">
            <v>-</v>
          </cell>
          <cell r="CH384" t="str">
            <v>-</v>
          </cell>
          <cell r="CI384" t="str">
            <v>-</v>
          </cell>
          <cell r="CJ384" t="str">
            <v>-</v>
          </cell>
          <cell r="CK384" t="str">
            <v>-</v>
          </cell>
          <cell r="CL384" t="str">
            <v>-</v>
          </cell>
          <cell r="CM384" t="str">
            <v>-</v>
          </cell>
          <cell r="CN384" t="str">
            <v>-</v>
          </cell>
          <cell r="CO384" t="str">
            <v>-</v>
          </cell>
          <cell r="CP384" t="str">
            <v>-</v>
          </cell>
          <cell r="CQ384" t="str">
            <v>-</v>
          </cell>
          <cell r="CR384" t="str">
            <v>-</v>
          </cell>
          <cell r="CS384" t="str">
            <v>-</v>
          </cell>
          <cell r="CT384" t="str">
            <v>-</v>
          </cell>
          <cell r="CU384" t="str">
            <v>SAN PEDRO OCOPETATILLO</v>
          </cell>
          <cell r="CV384" t="str">
            <v>-</v>
          </cell>
          <cell r="CW384" t="str">
            <v>-</v>
          </cell>
          <cell r="CX384" t="str">
            <v>-</v>
          </cell>
          <cell r="CY384" t="str">
            <v>-</v>
          </cell>
          <cell r="CZ384" t="str">
            <v>-</v>
          </cell>
          <cell r="DB384" t="str">
            <v>-</v>
          </cell>
          <cell r="DC384" t="str">
            <v>-</v>
          </cell>
          <cell r="DD384" t="str">
            <v>-</v>
          </cell>
          <cell r="DE384" t="str">
            <v>-</v>
          </cell>
          <cell r="DF384" t="str">
            <v>-</v>
          </cell>
          <cell r="DG384" t="str">
            <v>-</v>
          </cell>
        </row>
        <row r="385">
          <cell r="AT385" t="str">
            <v>-</v>
          </cell>
          <cell r="AU385" t="str">
            <v>-</v>
          </cell>
          <cell r="AV385" t="str">
            <v>-</v>
          </cell>
          <cell r="AW385" t="str">
            <v>-</v>
          </cell>
          <cell r="AX385" t="str">
            <v>-</v>
          </cell>
          <cell r="AY385" t="str">
            <v>-</v>
          </cell>
          <cell r="AZ385" t="str">
            <v>-</v>
          </cell>
          <cell r="BA385" t="str">
            <v>-</v>
          </cell>
          <cell r="BB385" t="str">
            <v>-</v>
          </cell>
          <cell r="BC385" t="str">
            <v>-</v>
          </cell>
          <cell r="BD385" t="str">
            <v>-</v>
          </cell>
          <cell r="BE385" t="str">
            <v>-</v>
          </cell>
          <cell r="BF385" t="str">
            <v>-</v>
          </cell>
          <cell r="BG385" t="str">
            <v>-</v>
          </cell>
          <cell r="BH385" t="str">
            <v>-</v>
          </cell>
          <cell r="BI385" t="str">
            <v>-</v>
          </cell>
          <cell r="BJ385" t="str">
            <v>-</v>
          </cell>
          <cell r="BK385" t="str">
            <v>-</v>
          </cell>
          <cell r="BL385" t="str">
            <v>-</v>
          </cell>
          <cell r="BM385" t="str">
            <v>20323</v>
          </cell>
          <cell r="BN385" t="str">
            <v>-</v>
          </cell>
          <cell r="BO385" t="str">
            <v>-</v>
          </cell>
          <cell r="BP385" t="str">
            <v>-</v>
          </cell>
          <cell r="BQ385" t="str">
            <v>-</v>
          </cell>
          <cell r="BR385" t="str">
            <v>-</v>
          </cell>
          <cell r="BS385" t="str">
            <v>-</v>
          </cell>
          <cell r="BT385" t="str">
            <v>-</v>
          </cell>
          <cell r="BU385" t="str">
            <v>-</v>
          </cell>
          <cell r="BV385" t="str">
            <v>-</v>
          </cell>
          <cell r="BW385" t="str">
            <v>-</v>
          </cell>
          <cell r="BX385" t="str">
            <v>-</v>
          </cell>
          <cell r="BY385" t="str">
            <v>-</v>
          </cell>
          <cell r="CB385" t="str">
            <v>-</v>
          </cell>
          <cell r="CC385" t="str">
            <v>-</v>
          </cell>
          <cell r="CD385" t="str">
            <v>-</v>
          </cell>
          <cell r="CE385" t="str">
            <v>-</v>
          </cell>
          <cell r="CF385" t="str">
            <v>-</v>
          </cell>
          <cell r="CG385" t="str">
            <v>-</v>
          </cell>
          <cell r="CH385" t="str">
            <v>-</v>
          </cell>
          <cell r="CI385" t="str">
            <v>-</v>
          </cell>
          <cell r="CJ385" t="str">
            <v>-</v>
          </cell>
          <cell r="CK385" t="str">
            <v>-</v>
          </cell>
          <cell r="CL385" t="str">
            <v>-</v>
          </cell>
          <cell r="CM385" t="str">
            <v>-</v>
          </cell>
          <cell r="CN385" t="str">
            <v>-</v>
          </cell>
          <cell r="CO385" t="str">
            <v>-</v>
          </cell>
          <cell r="CP385" t="str">
            <v>-</v>
          </cell>
          <cell r="CQ385" t="str">
            <v>-</v>
          </cell>
          <cell r="CR385" t="str">
            <v>-</v>
          </cell>
          <cell r="CS385" t="str">
            <v>-</v>
          </cell>
          <cell r="CT385" t="str">
            <v>-</v>
          </cell>
          <cell r="CU385" t="str">
            <v>SAN PEDRO OCOTEPEC</v>
          </cell>
          <cell r="CV385" t="str">
            <v>-</v>
          </cell>
          <cell r="CW385" t="str">
            <v>-</v>
          </cell>
          <cell r="CX385" t="str">
            <v>-</v>
          </cell>
          <cell r="CY385" t="str">
            <v>-</v>
          </cell>
          <cell r="CZ385" t="str">
            <v>-</v>
          </cell>
          <cell r="DB385" t="str">
            <v>-</v>
          </cell>
          <cell r="DC385" t="str">
            <v>-</v>
          </cell>
          <cell r="DD385" t="str">
            <v>-</v>
          </cell>
          <cell r="DE385" t="str">
            <v>-</v>
          </cell>
          <cell r="DF385" t="str">
            <v>-</v>
          </cell>
          <cell r="DG385" t="str">
            <v>-</v>
          </cell>
        </row>
        <row r="386">
          <cell r="AT386" t="str">
            <v>-</v>
          </cell>
          <cell r="AU386" t="str">
            <v>-</v>
          </cell>
          <cell r="AV386" t="str">
            <v>-</v>
          </cell>
          <cell r="AW386" t="str">
            <v>-</v>
          </cell>
          <cell r="AX386" t="str">
            <v>-</v>
          </cell>
          <cell r="AY386" t="str">
            <v>-</v>
          </cell>
          <cell r="AZ386" t="str">
            <v>-</v>
          </cell>
          <cell r="BA386" t="str">
            <v>-</v>
          </cell>
          <cell r="BB386" t="str">
            <v>-</v>
          </cell>
          <cell r="BC386" t="str">
            <v>-</v>
          </cell>
          <cell r="BD386" t="str">
            <v>-</v>
          </cell>
          <cell r="BE386" t="str">
            <v>-</v>
          </cell>
          <cell r="BF386" t="str">
            <v>-</v>
          </cell>
          <cell r="BG386" t="str">
            <v>-</v>
          </cell>
          <cell r="BH386" t="str">
            <v>-</v>
          </cell>
          <cell r="BI386" t="str">
            <v>-</v>
          </cell>
          <cell r="BJ386" t="str">
            <v>-</v>
          </cell>
          <cell r="BK386" t="str">
            <v>-</v>
          </cell>
          <cell r="BL386" t="str">
            <v>-</v>
          </cell>
          <cell r="BM386" t="str">
            <v>20325</v>
          </cell>
          <cell r="BN386" t="str">
            <v>-</v>
          </cell>
          <cell r="BO386" t="str">
            <v>-</v>
          </cell>
          <cell r="BP386" t="str">
            <v>-</v>
          </cell>
          <cell r="BQ386" t="str">
            <v>-</v>
          </cell>
          <cell r="BR386" t="str">
            <v>-</v>
          </cell>
          <cell r="BS386" t="str">
            <v>-</v>
          </cell>
          <cell r="BT386" t="str">
            <v>-</v>
          </cell>
          <cell r="BU386" t="str">
            <v>-</v>
          </cell>
          <cell r="BV386" t="str">
            <v>-</v>
          </cell>
          <cell r="BW386" t="str">
            <v>-</v>
          </cell>
          <cell r="BX386" t="str">
            <v>-</v>
          </cell>
          <cell r="BY386" t="str">
            <v>-</v>
          </cell>
          <cell r="CB386" t="str">
            <v>-</v>
          </cell>
          <cell r="CC386" t="str">
            <v>-</v>
          </cell>
          <cell r="CD386" t="str">
            <v>-</v>
          </cell>
          <cell r="CE386" t="str">
            <v>-</v>
          </cell>
          <cell r="CF386" t="str">
            <v>-</v>
          </cell>
          <cell r="CG386" t="str">
            <v>-</v>
          </cell>
          <cell r="CH386" t="str">
            <v>-</v>
          </cell>
          <cell r="CI386" t="str">
            <v>-</v>
          </cell>
          <cell r="CJ386" t="str">
            <v>-</v>
          </cell>
          <cell r="CK386" t="str">
            <v>-</v>
          </cell>
          <cell r="CL386" t="str">
            <v>-</v>
          </cell>
          <cell r="CM386" t="str">
            <v>-</v>
          </cell>
          <cell r="CN386" t="str">
            <v>-</v>
          </cell>
          <cell r="CO386" t="str">
            <v>-</v>
          </cell>
          <cell r="CP386" t="str">
            <v>-</v>
          </cell>
          <cell r="CQ386" t="str">
            <v>-</v>
          </cell>
          <cell r="CR386" t="str">
            <v>-</v>
          </cell>
          <cell r="CS386" t="str">
            <v>-</v>
          </cell>
          <cell r="CT386" t="str">
            <v>-</v>
          </cell>
          <cell r="CU386" t="str">
            <v>SAN PEDRO QUIATONI</v>
          </cell>
          <cell r="CV386" t="str">
            <v>-</v>
          </cell>
          <cell r="CW386" t="str">
            <v>-</v>
          </cell>
          <cell r="CX386" t="str">
            <v>-</v>
          </cell>
          <cell r="CY386" t="str">
            <v>-</v>
          </cell>
          <cell r="CZ386" t="str">
            <v>-</v>
          </cell>
          <cell r="DB386" t="str">
            <v>-</v>
          </cell>
          <cell r="DC386" t="str">
            <v>-</v>
          </cell>
          <cell r="DD386" t="str">
            <v>-</v>
          </cell>
          <cell r="DE386" t="str">
            <v>-</v>
          </cell>
          <cell r="DF386" t="str">
            <v>-</v>
          </cell>
          <cell r="DG386" t="str">
            <v>-</v>
          </cell>
        </row>
        <row r="387">
          <cell r="AT387" t="str">
            <v>-</v>
          </cell>
          <cell r="AU387" t="str">
            <v>-</v>
          </cell>
          <cell r="AV387" t="str">
            <v>-</v>
          </cell>
          <cell r="AW387" t="str">
            <v>-</v>
          </cell>
          <cell r="AX387" t="str">
            <v>-</v>
          </cell>
          <cell r="AY387" t="str">
            <v>-</v>
          </cell>
          <cell r="AZ387" t="str">
            <v>-</v>
          </cell>
          <cell r="BA387" t="str">
            <v>-</v>
          </cell>
          <cell r="BB387" t="str">
            <v>-</v>
          </cell>
          <cell r="BC387" t="str">
            <v>-</v>
          </cell>
          <cell r="BD387" t="str">
            <v>-</v>
          </cell>
          <cell r="BE387" t="str">
            <v>-</v>
          </cell>
          <cell r="BF387" t="str">
            <v>-</v>
          </cell>
          <cell r="BG387" t="str">
            <v>-</v>
          </cell>
          <cell r="BH387" t="str">
            <v>-</v>
          </cell>
          <cell r="BI387" t="str">
            <v>-</v>
          </cell>
          <cell r="BJ387" t="str">
            <v>-</v>
          </cell>
          <cell r="BK387" t="str">
            <v>-</v>
          </cell>
          <cell r="BL387" t="str">
            <v>-</v>
          </cell>
          <cell r="BM387" t="str">
            <v>20326</v>
          </cell>
          <cell r="BN387" t="str">
            <v>-</v>
          </cell>
          <cell r="BO387" t="str">
            <v>-</v>
          </cell>
          <cell r="BP387" t="str">
            <v>-</v>
          </cell>
          <cell r="BQ387" t="str">
            <v>-</v>
          </cell>
          <cell r="BR387" t="str">
            <v>-</v>
          </cell>
          <cell r="BS387" t="str">
            <v>-</v>
          </cell>
          <cell r="BT387" t="str">
            <v>-</v>
          </cell>
          <cell r="BU387" t="str">
            <v>-</v>
          </cell>
          <cell r="BV387" t="str">
            <v>-</v>
          </cell>
          <cell r="BW387" t="str">
            <v>-</v>
          </cell>
          <cell r="BX387" t="str">
            <v>-</v>
          </cell>
          <cell r="BY387" t="str">
            <v>-</v>
          </cell>
          <cell r="CB387" t="str">
            <v>-</v>
          </cell>
          <cell r="CC387" t="str">
            <v>-</v>
          </cell>
          <cell r="CD387" t="str">
            <v>-</v>
          </cell>
          <cell r="CE387" t="str">
            <v>-</v>
          </cell>
          <cell r="CF387" t="str">
            <v>-</v>
          </cell>
          <cell r="CG387" t="str">
            <v>-</v>
          </cell>
          <cell r="CH387" t="str">
            <v>-</v>
          </cell>
          <cell r="CI387" t="str">
            <v>-</v>
          </cell>
          <cell r="CJ387" t="str">
            <v>-</v>
          </cell>
          <cell r="CK387" t="str">
            <v>-</v>
          </cell>
          <cell r="CL387" t="str">
            <v>-</v>
          </cell>
          <cell r="CM387" t="str">
            <v>-</v>
          </cell>
          <cell r="CN387" t="str">
            <v>-</v>
          </cell>
          <cell r="CO387" t="str">
            <v>-</v>
          </cell>
          <cell r="CP387" t="str">
            <v>-</v>
          </cell>
          <cell r="CQ387" t="str">
            <v>-</v>
          </cell>
          <cell r="CR387" t="str">
            <v>-</v>
          </cell>
          <cell r="CS387" t="str">
            <v>-</v>
          </cell>
          <cell r="CT387" t="str">
            <v>-</v>
          </cell>
          <cell r="CU387" t="str">
            <v>SAN PEDRO SOCHIÁPAM</v>
          </cell>
          <cell r="CV387" t="str">
            <v>-</v>
          </cell>
          <cell r="CW387" t="str">
            <v>-</v>
          </cell>
          <cell r="CX387" t="str">
            <v>-</v>
          </cell>
          <cell r="CY387" t="str">
            <v>-</v>
          </cell>
          <cell r="CZ387" t="str">
            <v>-</v>
          </cell>
          <cell r="DB387" t="str">
            <v>-</v>
          </cell>
          <cell r="DC387" t="str">
            <v>-</v>
          </cell>
          <cell r="DD387" t="str">
            <v>-</v>
          </cell>
          <cell r="DE387" t="str">
            <v>-</v>
          </cell>
          <cell r="DF387" t="str">
            <v>-</v>
          </cell>
          <cell r="DG387" t="str">
            <v>-</v>
          </cell>
        </row>
        <row r="388">
          <cell r="AT388" t="str">
            <v>-</v>
          </cell>
          <cell r="AU388" t="str">
            <v>-</v>
          </cell>
          <cell r="AV388" t="str">
            <v>-</v>
          </cell>
          <cell r="AW388" t="str">
            <v>-</v>
          </cell>
          <cell r="AX388" t="str">
            <v>-</v>
          </cell>
          <cell r="AY388" t="str">
            <v>-</v>
          </cell>
          <cell r="AZ388" t="str">
            <v>-</v>
          </cell>
          <cell r="BA388" t="str">
            <v>-</v>
          </cell>
          <cell r="BB388" t="str">
            <v>-</v>
          </cell>
          <cell r="BC388" t="str">
            <v>-</v>
          </cell>
          <cell r="BD388" t="str">
            <v>-</v>
          </cell>
          <cell r="BE388" t="str">
            <v>-</v>
          </cell>
          <cell r="BF388" t="str">
            <v>-</v>
          </cell>
          <cell r="BG388" t="str">
            <v>-</v>
          </cell>
          <cell r="BH388" t="str">
            <v>-</v>
          </cell>
          <cell r="BI388" t="str">
            <v>-</v>
          </cell>
          <cell r="BJ388" t="str">
            <v>-</v>
          </cell>
          <cell r="BK388" t="str">
            <v>-</v>
          </cell>
          <cell r="BL388" t="str">
            <v>-</v>
          </cell>
          <cell r="BM388" t="str">
            <v>20327</v>
          </cell>
          <cell r="BN388" t="str">
            <v>-</v>
          </cell>
          <cell r="BO388" t="str">
            <v>-</v>
          </cell>
          <cell r="BP388" t="str">
            <v>-</v>
          </cell>
          <cell r="BQ388" t="str">
            <v>-</v>
          </cell>
          <cell r="BR388" t="str">
            <v>-</v>
          </cell>
          <cell r="BS388" t="str">
            <v>-</v>
          </cell>
          <cell r="BT388" t="str">
            <v>-</v>
          </cell>
          <cell r="BU388" t="str">
            <v>-</v>
          </cell>
          <cell r="BV388" t="str">
            <v>-</v>
          </cell>
          <cell r="BW388" t="str">
            <v>-</v>
          </cell>
          <cell r="BX388" t="str">
            <v>-</v>
          </cell>
          <cell r="BY388" t="str">
            <v>-</v>
          </cell>
          <cell r="CB388" t="str">
            <v>-</v>
          </cell>
          <cell r="CC388" t="str">
            <v>-</v>
          </cell>
          <cell r="CD388" t="str">
            <v>-</v>
          </cell>
          <cell r="CE388" t="str">
            <v>-</v>
          </cell>
          <cell r="CF388" t="str">
            <v>-</v>
          </cell>
          <cell r="CG388" t="str">
            <v>-</v>
          </cell>
          <cell r="CH388" t="str">
            <v>-</v>
          </cell>
          <cell r="CI388" t="str">
            <v>-</v>
          </cell>
          <cell r="CJ388" t="str">
            <v>-</v>
          </cell>
          <cell r="CK388" t="str">
            <v>-</v>
          </cell>
          <cell r="CL388" t="str">
            <v>-</v>
          </cell>
          <cell r="CM388" t="str">
            <v>-</v>
          </cell>
          <cell r="CN388" t="str">
            <v>-</v>
          </cell>
          <cell r="CO388" t="str">
            <v>-</v>
          </cell>
          <cell r="CP388" t="str">
            <v>-</v>
          </cell>
          <cell r="CQ388" t="str">
            <v>-</v>
          </cell>
          <cell r="CR388" t="str">
            <v>-</v>
          </cell>
          <cell r="CS388" t="str">
            <v>-</v>
          </cell>
          <cell r="CT388" t="str">
            <v>-</v>
          </cell>
          <cell r="CU388" t="str">
            <v>SAN PEDRO TAPANATEPEC</v>
          </cell>
          <cell r="CV388" t="str">
            <v>-</v>
          </cell>
          <cell r="CW388" t="str">
            <v>-</v>
          </cell>
          <cell r="CX388" t="str">
            <v>-</v>
          </cell>
          <cell r="CY388" t="str">
            <v>-</v>
          </cell>
          <cell r="CZ388" t="str">
            <v>-</v>
          </cell>
          <cell r="DB388" t="str">
            <v>-</v>
          </cell>
          <cell r="DC388" t="str">
            <v>-</v>
          </cell>
          <cell r="DD388" t="str">
            <v>-</v>
          </cell>
          <cell r="DE388" t="str">
            <v>-</v>
          </cell>
          <cell r="DF388" t="str">
            <v>-</v>
          </cell>
          <cell r="DG388" t="str">
            <v>-</v>
          </cell>
        </row>
        <row r="389">
          <cell r="AT389" t="str">
            <v>-</v>
          </cell>
          <cell r="AU389" t="str">
            <v>-</v>
          </cell>
          <cell r="AV389" t="str">
            <v>-</v>
          </cell>
          <cell r="AW389" t="str">
            <v>-</v>
          </cell>
          <cell r="AX389" t="str">
            <v>-</v>
          </cell>
          <cell r="AY389" t="str">
            <v>-</v>
          </cell>
          <cell r="AZ389" t="str">
            <v>-</v>
          </cell>
          <cell r="BA389" t="str">
            <v>-</v>
          </cell>
          <cell r="BB389" t="str">
            <v>-</v>
          </cell>
          <cell r="BC389" t="str">
            <v>-</v>
          </cell>
          <cell r="BD389" t="str">
            <v>-</v>
          </cell>
          <cell r="BE389" t="str">
            <v>-</v>
          </cell>
          <cell r="BF389" t="str">
            <v>-</v>
          </cell>
          <cell r="BG389" t="str">
            <v>-</v>
          </cell>
          <cell r="BH389" t="str">
            <v>-</v>
          </cell>
          <cell r="BI389" t="str">
            <v>-</v>
          </cell>
          <cell r="BJ389" t="str">
            <v>-</v>
          </cell>
          <cell r="BK389" t="str">
            <v>-</v>
          </cell>
          <cell r="BL389" t="str">
            <v>-</v>
          </cell>
          <cell r="BM389" t="str">
            <v>20328</v>
          </cell>
          <cell r="BN389" t="str">
            <v>-</v>
          </cell>
          <cell r="BO389" t="str">
            <v>-</v>
          </cell>
          <cell r="BP389" t="str">
            <v>-</v>
          </cell>
          <cell r="BQ389" t="str">
            <v>-</v>
          </cell>
          <cell r="BR389" t="str">
            <v>-</v>
          </cell>
          <cell r="BS389" t="str">
            <v>-</v>
          </cell>
          <cell r="BT389" t="str">
            <v>-</v>
          </cell>
          <cell r="BU389" t="str">
            <v>-</v>
          </cell>
          <cell r="BV389" t="str">
            <v>-</v>
          </cell>
          <cell r="BW389" t="str">
            <v>-</v>
          </cell>
          <cell r="BX389" t="str">
            <v>-</v>
          </cell>
          <cell r="BY389" t="str">
            <v>-</v>
          </cell>
          <cell r="CB389" t="str">
            <v>-</v>
          </cell>
          <cell r="CC389" t="str">
            <v>-</v>
          </cell>
          <cell r="CD389" t="str">
            <v>-</v>
          </cell>
          <cell r="CE389" t="str">
            <v>-</v>
          </cell>
          <cell r="CF389" t="str">
            <v>-</v>
          </cell>
          <cell r="CG389" t="str">
            <v>-</v>
          </cell>
          <cell r="CH389" t="str">
            <v>-</v>
          </cell>
          <cell r="CI389" t="str">
            <v>-</v>
          </cell>
          <cell r="CJ389" t="str">
            <v>-</v>
          </cell>
          <cell r="CK389" t="str">
            <v>-</v>
          </cell>
          <cell r="CL389" t="str">
            <v>-</v>
          </cell>
          <cell r="CM389" t="str">
            <v>-</v>
          </cell>
          <cell r="CN389" t="str">
            <v>-</v>
          </cell>
          <cell r="CO389" t="str">
            <v>-</v>
          </cell>
          <cell r="CP389" t="str">
            <v>-</v>
          </cell>
          <cell r="CQ389" t="str">
            <v>-</v>
          </cell>
          <cell r="CR389" t="str">
            <v>-</v>
          </cell>
          <cell r="CS389" t="str">
            <v>-</v>
          </cell>
          <cell r="CT389" t="str">
            <v>-</v>
          </cell>
          <cell r="CU389" t="str">
            <v>SAN PEDRO TAVICHE</v>
          </cell>
          <cell r="CV389" t="str">
            <v>-</v>
          </cell>
          <cell r="CW389" t="str">
            <v>-</v>
          </cell>
          <cell r="CX389" t="str">
            <v>-</v>
          </cell>
          <cell r="CY389" t="str">
            <v>-</v>
          </cell>
          <cell r="CZ389" t="str">
            <v>-</v>
          </cell>
          <cell r="DB389" t="str">
            <v>-</v>
          </cell>
          <cell r="DC389" t="str">
            <v>-</v>
          </cell>
          <cell r="DD389" t="str">
            <v>-</v>
          </cell>
          <cell r="DE389" t="str">
            <v>-</v>
          </cell>
          <cell r="DF389" t="str">
            <v>-</v>
          </cell>
          <cell r="DG389" t="str">
            <v>-</v>
          </cell>
        </row>
        <row r="390">
          <cell r="AT390" t="str">
            <v>-</v>
          </cell>
          <cell r="AU390" t="str">
            <v>-</v>
          </cell>
          <cell r="AV390" t="str">
            <v>-</v>
          </cell>
          <cell r="AW390" t="str">
            <v>-</v>
          </cell>
          <cell r="AX390" t="str">
            <v>-</v>
          </cell>
          <cell r="AY390" t="str">
            <v>-</v>
          </cell>
          <cell r="AZ390" t="str">
            <v>-</v>
          </cell>
          <cell r="BA390" t="str">
            <v>-</v>
          </cell>
          <cell r="BB390" t="str">
            <v>-</v>
          </cell>
          <cell r="BC390" t="str">
            <v>-</v>
          </cell>
          <cell r="BD390" t="str">
            <v>-</v>
          </cell>
          <cell r="BE390" t="str">
            <v>-</v>
          </cell>
          <cell r="BF390" t="str">
            <v>-</v>
          </cell>
          <cell r="BG390" t="str">
            <v>-</v>
          </cell>
          <cell r="BH390" t="str">
            <v>-</v>
          </cell>
          <cell r="BI390" t="str">
            <v>-</v>
          </cell>
          <cell r="BJ390" t="str">
            <v>-</v>
          </cell>
          <cell r="BK390" t="str">
            <v>-</v>
          </cell>
          <cell r="BL390" t="str">
            <v>-</v>
          </cell>
          <cell r="BM390" t="str">
            <v>20329</v>
          </cell>
          <cell r="BN390" t="str">
            <v>-</v>
          </cell>
          <cell r="BO390" t="str">
            <v>-</v>
          </cell>
          <cell r="BP390" t="str">
            <v>-</v>
          </cell>
          <cell r="BQ390" t="str">
            <v>-</v>
          </cell>
          <cell r="BR390" t="str">
            <v>-</v>
          </cell>
          <cell r="BS390" t="str">
            <v>-</v>
          </cell>
          <cell r="BT390" t="str">
            <v>-</v>
          </cell>
          <cell r="BU390" t="str">
            <v>-</v>
          </cell>
          <cell r="BV390" t="str">
            <v>-</v>
          </cell>
          <cell r="BW390" t="str">
            <v>-</v>
          </cell>
          <cell r="BX390" t="str">
            <v>-</v>
          </cell>
          <cell r="BY390" t="str">
            <v>-</v>
          </cell>
          <cell r="CB390" t="str">
            <v>-</v>
          </cell>
          <cell r="CC390" t="str">
            <v>-</v>
          </cell>
          <cell r="CD390" t="str">
            <v>-</v>
          </cell>
          <cell r="CE390" t="str">
            <v>-</v>
          </cell>
          <cell r="CF390" t="str">
            <v>-</v>
          </cell>
          <cell r="CG390" t="str">
            <v>-</v>
          </cell>
          <cell r="CH390" t="str">
            <v>-</v>
          </cell>
          <cell r="CI390" t="str">
            <v>-</v>
          </cell>
          <cell r="CJ390" t="str">
            <v>-</v>
          </cell>
          <cell r="CK390" t="str">
            <v>-</v>
          </cell>
          <cell r="CL390" t="str">
            <v>-</v>
          </cell>
          <cell r="CM390" t="str">
            <v>-</v>
          </cell>
          <cell r="CN390" t="str">
            <v>-</v>
          </cell>
          <cell r="CO390" t="str">
            <v>-</v>
          </cell>
          <cell r="CP390" t="str">
            <v>-</v>
          </cell>
          <cell r="CQ390" t="str">
            <v>-</v>
          </cell>
          <cell r="CR390" t="str">
            <v>-</v>
          </cell>
          <cell r="CS390" t="str">
            <v>-</v>
          </cell>
          <cell r="CT390" t="str">
            <v>-</v>
          </cell>
          <cell r="CU390" t="str">
            <v>SAN PEDRO TEOZACOALCO</v>
          </cell>
          <cell r="CV390" t="str">
            <v>-</v>
          </cell>
          <cell r="CW390" t="str">
            <v>-</v>
          </cell>
          <cell r="CX390" t="str">
            <v>-</v>
          </cell>
          <cell r="CY390" t="str">
            <v>-</v>
          </cell>
          <cell r="CZ390" t="str">
            <v>-</v>
          </cell>
          <cell r="DB390" t="str">
            <v>-</v>
          </cell>
          <cell r="DC390" t="str">
            <v>-</v>
          </cell>
          <cell r="DD390" t="str">
            <v>-</v>
          </cell>
          <cell r="DE390" t="str">
            <v>-</v>
          </cell>
          <cell r="DF390" t="str">
            <v>-</v>
          </cell>
          <cell r="DG390" t="str">
            <v>-</v>
          </cell>
        </row>
        <row r="391">
          <cell r="AT391" t="str">
            <v>-</v>
          </cell>
          <cell r="AU391" t="str">
            <v>-</v>
          </cell>
          <cell r="AV391" t="str">
            <v>-</v>
          </cell>
          <cell r="AW391" t="str">
            <v>-</v>
          </cell>
          <cell r="AX391" t="str">
            <v>-</v>
          </cell>
          <cell r="AY391" t="str">
            <v>-</v>
          </cell>
          <cell r="AZ391" t="str">
            <v>-</v>
          </cell>
          <cell r="BA391" t="str">
            <v>-</v>
          </cell>
          <cell r="BB391" t="str">
            <v>-</v>
          </cell>
          <cell r="BC391" t="str">
            <v>-</v>
          </cell>
          <cell r="BD391" t="str">
            <v>-</v>
          </cell>
          <cell r="BE391" t="str">
            <v>-</v>
          </cell>
          <cell r="BF391" t="str">
            <v>-</v>
          </cell>
          <cell r="BG391" t="str">
            <v>-</v>
          </cell>
          <cell r="BH391" t="str">
            <v>-</v>
          </cell>
          <cell r="BI391" t="str">
            <v>-</v>
          </cell>
          <cell r="BJ391" t="str">
            <v>-</v>
          </cell>
          <cell r="BK391" t="str">
            <v>-</v>
          </cell>
          <cell r="BL391" t="str">
            <v>-</v>
          </cell>
          <cell r="BM391" t="str">
            <v>20330</v>
          </cell>
          <cell r="BN391" t="str">
            <v>-</v>
          </cell>
          <cell r="BO391" t="str">
            <v>-</v>
          </cell>
          <cell r="BP391" t="str">
            <v>-</v>
          </cell>
          <cell r="BQ391" t="str">
            <v>-</v>
          </cell>
          <cell r="BR391" t="str">
            <v>-</v>
          </cell>
          <cell r="BS391" t="str">
            <v>-</v>
          </cell>
          <cell r="BT391" t="str">
            <v>-</v>
          </cell>
          <cell r="BU391" t="str">
            <v>-</v>
          </cell>
          <cell r="BV391" t="str">
            <v>-</v>
          </cell>
          <cell r="BW391" t="str">
            <v>-</v>
          </cell>
          <cell r="BX391" t="str">
            <v>-</v>
          </cell>
          <cell r="BY391" t="str">
            <v>-</v>
          </cell>
          <cell r="CB391" t="str">
            <v>-</v>
          </cell>
          <cell r="CC391" t="str">
            <v>-</v>
          </cell>
          <cell r="CD391" t="str">
            <v>-</v>
          </cell>
          <cell r="CE391" t="str">
            <v>-</v>
          </cell>
          <cell r="CF391" t="str">
            <v>-</v>
          </cell>
          <cell r="CG391" t="str">
            <v>-</v>
          </cell>
          <cell r="CH391" t="str">
            <v>-</v>
          </cell>
          <cell r="CI391" t="str">
            <v>-</v>
          </cell>
          <cell r="CJ391" t="str">
            <v>-</v>
          </cell>
          <cell r="CK391" t="str">
            <v>-</v>
          </cell>
          <cell r="CL391" t="str">
            <v>-</v>
          </cell>
          <cell r="CM391" t="str">
            <v>-</v>
          </cell>
          <cell r="CN391" t="str">
            <v>-</v>
          </cell>
          <cell r="CO391" t="str">
            <v>-</v>
          </cell>
          <cell r="CP391" t="str">
            <v>-</v>
          </cell>
          <cell r="CQ391" t="str">
            <v>-</v>
          </cell>
          <cell r="CR391" t="str">
            <v>-</v>
          </cell>
          <cell r="CS391" t="str">
            <v>-</v>
          </cell>
          <cell r="CT391" t="str">
            <v>-</v>
          </cell>
          <cell r="CU391" t="str">
            <v>SAN PEDRO TEUTILA</v>
          </cell>
          <cell r="CV391" t="str">
            <v>-</v>
          </cell>
          <cell r="CW391" t="str">
            <v>-</v>
          </cell>
          <cell r="CX391" t="str">
            <v>-</v>
          </cell>
          <cell r="CY391" t="str">
            <v>-</v>
          </cell>
          <cell r="CZ391" t="str">
            <v>-</v>
          </cell>
          <cell r="DB391" t="str">
            <v>-</v>
          </cell>
          <cell r="DC391" t="str">
            <v>-</v>
          </cell>
          <cell r="DD391" t="str">
            <v>-</v>
          </cell>
          <cell r="DE391" t="str">
            <v>-</v>
          </cell>
          <cell r="DF391" t="str">
            <v>-</v>
          </cell>
          <cell r="DG391" t="str">
            <v>-</v>
          </cell>
        </row>
        <row r="392">
          <cell r="AT392" t="str">
            <v>-</v>
          </cell>
          <cell r="AU392" t="str">
            <v>-</v>
          </cell>
          <cell r="AV392" t="str">
            <v>-</v>
          </cell>
          <cell r="AW392" t="str">
            <v>-</v>
          </cell>
          <cell r="AX392" t="str">
            <v>-</v>
          </cell>
          <cell r="AY392" t="str">
            <v>-</v>
          </cell>
          <cell r="AZ392" t="str">
            <v>-</v>
          </cell>
          <cell r="BA392" t="str">
            <v>-</v>
          </cell>
          <cell r="BB392" t="str">
            <v>-</v>
          </cell>
          <cell r="BC392" t="str">
            <v>-</v>
          </cell>
          <cell r="BD392" t="str">
            <v>-</v>
          </cell>
          <cell r="BE392" t="str">
            <v>-</v>
          </cell>
          <cell r="BF392" t="str">
            <v>-</v>
          </cell>
          <cell r="BG392" t="str">
            <v>-</v>
          </cell>
          <cell r="BH392" t="str">
            <v>-</v>
          </cell>
          <cell r="BI392" t="str">
            <v>-</v>
          </cell>
          <cell r="BJ392" t="str">
            <v>-</v>
          </cell>
          <cell r="BK392" t="str">
            <v>-</v>
          </cell>
          <cell r="BL392" t="str">
            <v>-</v>
          </cell>
          <cell r="BM392" t="str">
            <v>20331</v>
          </cell>
          <cell r="BN392" t="str">
            <v>-</v>
          </cell>
          <cell r="BO392" t="str">
            <v>-</v>
          </cell>
          <cell r="BP392" t="str">
            <v>-</v>
          </cell>
          <cell r="BQ392" t="str">
            <v>-</v>
          </cell>
          <cell r="BR392" t="str">
            <v>-</v>
          </cell>
          <cell r="BS392" t="str">
            <v>-</v>
          </cell>
          <cell r="BT392" t="str">
            <v>-</v>
          </cell>
          <cell r="BU392" t="str">
            <v>-</v>
          </cell>
          <cell r="BV392" t="str">
            <v>-</v>
          </cell>
          <cell r="BW392" t="str">
            <v>-</v>
          </cell>
          <cell r="BX392" t="str">
            <v>-</v>
          </cell>
          <cell r="BY392" t="str">
            <v>-</v>
          </cell>
          <cell r="CB392" t="str">
            <v>-</v>
          </cell>
          <cell r="CC392" t="str">
            <v>-</v>
          </cell>
          <cell r="CD392" t="str">
            <v>-</v>
          </cell>
          <cell r="CE392" t="str">
            <v>-</v>
          </cell>
          <cell r="CF392" t="str">
            <v>-</v>
          </cell>
          <cell r="CG392" t="str">
            <v>-</v>
          </cell>
          <cell r="CH392" t="str">
            <v>-</v>
          </cell>
          <cell r="CI392" t="str">
            <v>-</v>
          </cell>
          <cell r="CJ392" t="str">
            <v>-</v>
          </cell>
          <cell r="CK392" t="str">
            <v>-</v>
          </cell>
          <cell r="CL392" t="str">
            <v>-</v>
          </cell>
          <cell r="CM392" t="str">
            <v>-</v>
          </cell>
          <cell r="CN392" t="str">
            <v>-</v>
          </cell>
          <cell r="CO392" t="str">
            <v>-</v>
          </cell>
          <cell r="CP392" t="str">
            <v>-</v>
          </cell>
          <cell r="CQ392" t="str">
            <v>-</v>
          </cell>
          <cell r="CR392" t="str">
            <v>-</v>
          </cell>
          <cell r="CS392" t="str">
            <v>-</v>
          </cell>
          <cell r="CT392" t="str">
            <v>-</v>
          </cell>
          <cell r="CU392" t="str">
            <v>SAN PEDRO TIDAÁ</v>
          </cell>
          <cell r="CV392" t="str">
            <v>-</v>
          </cell>
          <cell r="CW392" t="str">
            <v>-</v>
          </cell>
          <cell r="CX392" t="str">
            <v>-</v>
          </cell>
          <cell r="CY392" t="str">
            <v>-</v>
          </cell>
          <cell r="CZ392" t="str">
            <v>-</v>
          </cell>
          <cell r="DB392" t="str">
            <v>-</v>
          </cell>
          <cell r="DC392" t="str">
            <v>-</v>
          </cell>
          <cell r="DD392" t="str">
            <v>-</v>
          </cell>
          <cell r="DE392" t="str">
            <v>-</v>
          </cell>
          <cell r="DF392" t="str">
            <v>-</v>
          </cell>
          <cell r="DG392" t="str">
            <v>-</v>
          </cell>
        </row>
        <row r="393">
          <cell r="AT393" t="str">
            <v>-</v>
          </cell>
          <cell r="AU393" t="str">
            <v>-</v>
          </cell>
          <cell r="AV393" t="str">
            <v>-</v>
          </cell>
          <cell r="AW393" t="str">
            <v>-</v>
          </cell>
          <cell r="AX393" t="str">
            <v>-</v>
          </cell>
          <cell r="AY393" t="str">
            <v>-</v>
          </cell>
          <cell r="AZ393" t="str">
            <v>-</v>
          </cell>
          <cell r="BA393" t="str">
            <v>-</v>
          </cell>
          <cell r="BB393" t="str">
            <v>-</v>
          </cell>
          <cell r="BC393" t="str">
            <v>-</v>
          </cell>
          <cell r="BD393" t="str">
            <v>-</v>
          </cell>
          <cell r="BE393" t="str">
            <v>-</v>
          </cell>
          <cell r="BF393" t="str">
            <v>-</v>
          </cell>
          <cell r="BG393" t="str">
            <v>-</v>
          </cell>
          <cell r="BH393" t="str">
            <v>-</v>
          </cell>
          <cell r="BI393" t="str">
            <v>-</v>
          </cell>
          <cell r="BJ393" t="str">
            <v>-</v>
          </cell>
          <cell r="BK393" t="str">
            <v>-</v>
          </cell>
          <cell r="BL393" t="str">
            <v>-</v>
          </cell>
          <cell r="BM393" t="str">
            <v>20332</v>
          </cell>
          <cell r="BN393" t="str">
            <v>-</v>
          </cell>
          <cell r="BO393" t="str">
            <v>-</v>
          </cell>
          <cell r="BP393" t="str">
            <v>-</v>
          </cell>
          <cell r="BQ393" t="str">
            <v>-</v>
          </cell>
          <cell r="BR393" t="str">
            <v>-</v>
          </cell>
          <cell r="BS393" t="str">
            <v>-</v>
          </cell>
          <cell r="BT393" t="str">
            <v>-</v>
          </cell>
          <cell r="BU393" t="str">
            <v>-</v>
          </cell>
          <cell r="BV393" t="str">
            <v>-</v>
          </cell>
          <cell r="BW393" t="str">
            <v>-</v>
          </cell>
          <cell r="BX393" t="str">
            <v>-</v>
          </cell>
          <cell r="BY393" t="str">
            <v>-</v>
          </cell>
          <cell r="CB393" t="str">
            <v>-</v>
          </cell>
          <cell r="CC393" t="str">
            <v>-</v>
          </cell>
          <cell r="CD393" t="str">
            <v>-</v>
          </cell>
          <cell r="CE393" t="str">
            <v>-</v>
          </cell>
          <cell r="CF393" t="str">
            <v>-</v>
          </cell>
          <cell r="CG393" t="str">
            <v>-</v>
          </cell>
          <cell r="CH393" t="str">
            <v>-</v>
          </cell>
          <cell r="CI393" t="str">
            <v>-</v>
          </cell>
          <cell r="CJ393" t="str">
            <v>-</v>
          </cell>
          <cell r="CK393" t="str">
            <v>-</v>
          </cell>
          <cell r="CL393" t="str">
            <v>-</v>
          </cell>
          <cell r="CM393" t="str">
            <v>-</v>
          </cell>
          <cell r="CN393" t="str">
            <v>-</v>
          </cell>
          <cell r="CO393" t="str">
            <v>-</v>
          </cell>
          <cell r="CP393" t="str">
            <v>-</v>
          </cell>
          <cell r="CQ393" t="str">
            <v>-</v>
          </cell>
          <cell r="CR393" t="str">
            <v>-</v>
          </cell>
          <cell r="CS393" t="str">
            <v>-</v>
          </cell>
          <cell r="CT393" t="str">
            <v>-</v>
          </cell>
          <cell r="CU393" t="str">
            <v>SAN PEDRO TOPILTEPEC</v>
          </cell>
          <cell r="CV393" t="str">
            <v>-</v>
          </cell>
          <cell r="CW393" t="str">
            <v>-</v>
          </cell>
          <cell r="CX393" t="str">
            <v>-</v>
          </cell>
          <cell r="CY393" t="str">
            <v>-</v>
          </cell>
          <cell r="CZ393" t="str">
            <v>-</v>
          </cell>
          <cell r="DB393" t="str">
            <v>-</v>
          </cell>
          <cell r="DC393" t="str">
            <v>-</v>
          </cell>
          <cell r="DD393" t="str">
            <v>-</v>
          </cell>
          <cell r="DE393" t="str">
            <v>-</v>
          </cell>
          <cell r="DF393" t="str">
            <v>-</v>
          </cell>
          <cell r="DG393" t="str">
            <v>-</v>
          </cell>
        </row>
        <row r="394">
          <cell r="AT394" t="str">
            <v>-</v>
          </cell>
          <cell r="AU394" t="str">
            <v>-</v>
          </cell>
          <cell r="AV394" t="str">
            <v>-</v>
          </cell>
          <cell r="AW394" t="str">
            <v>-</v>
          </cell>
          <cell r="AX394" t="str">
            <v>-</v>
          </cell>
          <cell r="AY394" t="str">
            <v>-</v>
          </cell>
          <cell r="AZ394" t="str">
            <v>-</v>
          </cell>
          <cell r="BA394" t="str">
            <v>-</v>
          </cell>
          <cell r="BB394" t="str">
            <v>-</v>
          </cell>
          <cell r="BC394" t="str">
            <v>-</v>
          </cell>
          <cell r="BD394" t="str">
            <v>-</v>
          </cell>
          <cell r="BE394" t="str">
            <v>-</v>
          </cell>
          <cell r="BF394" t="str">
            <v>-</v>
          </cell>
          <cell r="BG394" t="str">
            <v>-</v>
          </cell>
          <cell r="BH394" t="str">
            <v>-</v>
          </cell>
          <cell r="BI394" t="str">
            <v>-</v>
          </cell>
          <cell r="BJ394" t="str">
            <v>-</v>
          </cell>
          <cell r="BK394" t="str">
            <v>-</v>
          </cell>
          <cell r="BL394" t="str">
            <v>-</v>
          </cell>
          <cell r="BM394" t="str">
            <v>20333</v>
          </cell>
          <cell r="BN394" t="str">
            <v>-</v>
          </cell>
          <cell r="BO394" t="str">
            <v>-</v>
          </cell>
          <cell r="BP394" t="str">
            <v>-</v>
          </cell>
          <cell r="BQ394" t="str">
            <v>-</v>
          </cell>
          <cell r="BR394" t="str">
            <v>-</v>
          </cell>
          <cell r="BS394" t="str">
            <v>-</v>
          </cell>
          <cell r="BT394" t="str">
            <v>-</v>
          </cell>
          <cell r="BU394" t="str">
            <v>-</v>
          </cell>
          <cell r="BV394" t="str">
            <v>-</v>
          </cell>
          <cell r="BW394" t="str">
            <v>-</v>
          </cell>
          <cell r="BX394" t="str">
            <v>-</v>
          </cell>
          <cell r="BY394" t="str">
            <v>-</v>
          </cell>
          <cell r="CB394" t="str">
            <v>-</v>
          </cell>
          <cell r="CC394" t="str">
            <v>-</v>
          </cell>
          <cell r="CD394" t="str">
            <v>-</v>
          </cell>
          <cell r="CE394" t="str">
            <v>-</v>
          </cell>
          <cell r="CF394" t="str">
            <v>-</v>
          </cell>
          <cell r="CG394" t="str">
            <v>-</v>
          </cell>
          <cell r="CH394" t="str">
            <v>-</v>
          </cell>
          <cell r="CI394" t="str">
            <v>-</v>
          </cell>
          <cell r="CJ394" t="str">
            <v>-</v>
          </cell>
          <cell r="CK394" t="str">
            <v>-</v>
          </cell>
          <cell r="CL394" t="str">
            <v>-</v>
          </cell>
          <cell r="CM394" t="str">
            <v>-</v>
          </cell>
          <cell r="CN394" t="str">
            <v>-</v>
          </cell>
          <cell r="CO394" t="str">
            <v>-</v>
          </cell>
          <cell r="CP394" t="str">
            <v>-</v>
          </cell>
          <cell r="CQ394" t="str">
            <v>-</v>
          </cell>
          <cell r="CR394" t="str">
            <v>-</v>
          </cell>
          <cell r="CS394" t="str">
            <v>-</v>
          </cell>
          <cell r="CT394" t="str">
            <v>-</v>
          </cell>
          <cell r="CU394" t="str">
            <v>SAN PEDRO TOTOLAPA</v>
          </cell>
          <cell r="CV394" t="str">
            <v>-</v>
          </cell>
          <cell r="CW394" t="str">
            <v>-</v>
          </cell>
          <cell r="CX394" t="str">
            <v>-</v>
          </cell>
          <cell r="CY394" t="str">
            <v>-</v>
          </cell>
          <cell r="CZ394" t="str">
            <v>-</v>
          </cell>
          <cell r="DB394" t="str">
            <v>-</v>
          </cell>
          <cell r="DC394" t="str">
            <v>-</v>
          </cell>
          <cell r="DD394" t="str">
            <v>-</v>
          </cell>
          <cell r="DE394" t="str">
            <v>-</v>
          </cell>
          <cell r="DF394" t="str">
            <v>-</v>
          </cell>
          <cell r="DG394" t="str">
            <v>-</v>
          </cell>
        </row>
        <row r="395">
          <cell r="AT395" t="str">
            <v>-</v>
          </cell>
          <cell r="AU395" t="str">
            <v>-</v>
          </cell>
          <cell r="AV395" t="str">
            <v>-</v>
          </cell>
          <cell r="AW395" t="str">
            <v>-</v>
          </cell>
          <cell r="AX395" t="str">
            <v>-</v>
          </cell>
          <cell r="AY395" t="str">
            <v>-</v>
          </cell>
          <cell r="AZ395" t="str">
            <v>-</v>
          </cell>
          <cell r="BA395" t="str">
            <v>-</v>
          </cell>
          <cell r="BB395" t="str">
            <v>-</v>
          </cell>
          <cell r="BC395" t="str">
            <v>-</v>
          </cell>
          <cell r="BD395" t="str">
            <v>-</v>
          </cell>
          <cell r="BE395" t="str">
            <v>-</v>
          </cell>
          <cell r="BF395" t="str">
            <v>-</v>
          </cell>
          <cell r="BG395" t="str">
            <v>-</v>
          </cell>
          <cell r="BH395" t="str">
            <v>-</v>
          </cell>
          <cell r="BI395" t="str">
            <v>-</v>
          </cell>
          <cell r="BJ395" t="str">
            <v>-</v>
          </cell>
          <cell r="BK395" t="str">
            <v>-</v>
          </cell>
          <cell r="BL395" t="str">
            <v>-</v>
          </cell>
          <cell r="BM395" t="str">
            <v>20335</v>
          </cell>
          <cell r="BN395" t="str">
            <v>-</v>
          </cell>
          <cell r="BO395" t="str">
            <v>-</v>
          </cell>
          <cell r="BP395" t="str">
            <v>-</v>
          </cell>
          <cell r="BQ395" t="str">
            <v>-</v>
          </cell>
          <cell r="BR395" t="str">
            <v>-</v>
          </cell>
          <cell r="BS395" t="str">
            <v>-</v>
          </cell>
          <cell r="BT395" t="str">
            <v>-</v>
          </cell>
          <cell r="BU395" t="str">
            <v>-</v>
          </cell>
          <cell r="BV395" t="str">
            <v>-</v>
          </cell>
          <cell r="BW395" t="str">
            <v>-</v>
          </cell>
          <cell r="BX395" t="str">
            <v>-</v>
          </cell>
          <cell r="BY395" t="str">
            <v>-</v>
          </cell>
          <cell r="CB395" t="str">
            <v>-</v>
          </cell>
          <cell r="CC395" t="str">
            <v>-</v>
          </cell>
          <cell r="CD395" t="str">
            <v>-</v>
          </cell>
          <cell r="CE395" t="str">
            <v>-</v>
          </cell>
          <cell r="CF395" t="str">
            <v>-</v>
          </cell>
          <cell r="CG395" t="str">
            <v>-</v>
          </cell>
          <cell r="CH395" t="str">
            <v>-</v>
          </cell>
          <cell r="CI395" t="str">
            <v>-</v>
          </cell>
          <cell r="CJ395" t="str">
            <v>-</v>
          </cell>
          <cell r="CK395" t="str">
            <v>-</v>
          </cell>
          <cell r="CL395" t="str">
            <v>-</v>
          </cell>
          <cell r="CM395" t="str">
            <v>-</v>
          </cell>
          <cell r="CN395" t="str">
            <v>-</v>
          </cell>
          <cell r="CO395" t="str">
            <v>-</v>
          </cell>
          <cell r="CP395" t="str">
            <v>-</v>
          </cell>
          <cell r="CQ395" t="str">
            <v>-</v>
          </cell>
          <cell r="CR395" t="str">
            <v>-</v>
          </cell>
          <cell r="CS395" t="str">
            <v>-</v>
          </cell>
          <cell r="CT395" t="str">
            <v>-</v>
          </cell>
          <cell r="CU395" t="str">
            <v>SAN PEDRO YANERI</v>
          </cell>
          <cell r="CV395" t="str">
            <v>-</v>
          </cell>
          <cell r="CW395" t="str">
            <v>-</v>
          </cell>
          <cell r="CX395" t="str">
            <v>-</v>
          </cell>
          <cell r="CY395" t="str">
            <v>-</v>
          </cell>
          <cell r="CZ395" t="str">
            <v>-</v>
          </cell>
          <cell r="DB395" t="str">
            <v>-</v>
          </cell>
          <cell r="DC395" t="str">
            <v>-</v>
          </cell>
          <cell r="DD395" t="str">
            <v>-</v>
          </cell>
          <cell r="DE395" t="str">
            <v>-</v>
          </cell>
          <cell r="DF395" t="str">
            <v>-</v>
          </cell>
          <cell r="DG395" t="str">
            <v>-</v>
          </cell>
        </row>
        <row r="396">
          <cell r="AT396" t="str">
            <v>-</v>
          </cell>
          <cell r="AU396" t="str">
            <v>-</v>
          </cell>
          <cell r="AV396" t="str">
            <v>-</v>
          </cell>
          <cell r="AW396" t="str">
            <v>-</v>
          </cell>
          <cell r="AX396" t="str">
            <v>-</v>
          </cell>
          <cell r="AY396" t="str">
            <v>-</v>
          </cell>
          <cell r="AZ396" t="str">
            <v>-</v>
          </cell>
          <cell r="BA396" t="str">
            <v>-</v>
          </cell>
          <cell r="BB396" t="str">
            <v>-</v>
          </cell>
          <cell r="BC396" t="str">
            <v>-</v>
          </cell>
          <cell r="BD396" t="str">
            <v>-</v>
          </cell>
          <cell r="BE396" t="str">
            <v>-</v>
          </cell>
          <cell r="BF396" t="str">
            <v>-</v>
          </cell>
          <cell r="BG396" t="str">
            <v>-</v>
          </cell>
          <cell r="BH396" t="str">
            <v>-</v>
          </cell>
          <cell r="BI396" t="str">
            <v>-</v>
          </cell>
          <cell r="BJ396" t="str">
            <v>-</v>
          </cell>
          <cell r="BK396" t="str">
            <v>-</v>
          </cell>
          <cell r="BL396" t="str">
            <v>-</v>
          </cell>
          <cell r="BM396" t="str">
            <v>20336</v>
          </cell>
          <cell r="BN396" t="str">
            <v>-</v>
          </cell>
          <cell r="BO396" t="str">
            <v>-</v>
          </cell>
          <cell r="BP396" t="str">
            <v>-</v>
          </cell>
          <cell r="BQ396" t="str">
            <v>-</v>
          </cell>
          <cell r="BR396" t="str">
            <v>-</v>
          </cell>
          <cell r="BS396" t="str">
            <v>-</v>
          </cell>
          <cell r="BT396" t="str">
            <v>-</v>
          </cell>
          <cell r="BU396" t="str">
            <v>-</v>
          </cell>
          <cell r="BV396" t="str">
            <v>-</v>
          </cell>
          <cell r="BW396" t="str">
            <v>-</v>
          </cell>
          <cell r="BX396" t="str">
            <v>-</v>
          </cell>
          <cell r="BY396" t="str">
            <v>-</v>
          </cell>
          <cell r="CB396" t="str">
            <v>-</v>
          </cell>
          <cell r="CC396" t="str">
            <v>-</v>
          </cell>
          <cell r="CD396" t="str">
            <v>-</v>
          </cell>
          <cell r="CE396" t="str">
            <v>-</v>
          </cell>
          <cell r="CF396" t="str">
            <v>-</v>
          </cell>
          <cell r="CG396" t="str">
            <v>-</v>
          </cell>
          <cell r="CH396" t="str">
            <v>-</v>
          </cell>
          <cell r="CI396" t="str">
            <v>-</v>
          </cell>
          <cell r="CJ396" t="str">
            <v>-</v>
          </cell>
          <cell r="CK396" t="str">
            <v>-</v>
          </cell>
          <cell r="CL396" t="str">
            <v>-</v>
          </cell>
          <cell r="CM396" t="str">
            <v>-</v>
          </cell>
          <cell r="CN396" t="str">
            <v>-</v>
          </cell>
          <cell r="CO396" t="str">
            <v>-</v>
          </cell>
          <cell r="CP396" t="str">
            <v>-</v>
          </cell>
          <cell r="CQ396" t="str">
            <v>-</v>
          </cell>
          <cell r="CR396" t="str">
            <v>-</v>
          </cell>
          <cell r="CS396" t="str">
            <v>-</v>
          </cell>
          <cell r="CT396" t="str">
            <v>-</v>
          </cell>
          <cell r="CU396" t="str">
            <v>SAN PEDRO YÓLOX</v>
          </cell>
          <cell r="CV396" t="str">
            <v>-</v>
          </cell>
          <cell r="CW396" t="str">
            <v>-</v>
          </cell>
          <cell r="CX396" t="str">
            <v>-</v>
          </cell>
          <cell r="CY396" t="str">
            <v>-</v>
          </cell>
          <cell r="CZ396" t="str">
            <v>-</v>
          </cell>
          <cell r="DB396" t="str">
            <v>-</v>
          </cell>
          <cell r="DC396" t="str">
            <v>-</v>
          </cell>
          <cell r="DD396" t="str">
            <v>-</v>
          </cell>
          <cell r="DE396" t="str">
            <v>-</v>
          </cell>
          <cell r="DF396" t="str">
            <v>-</v>
          </cell>
          <cell r="DG396" t="str">
            <v>-</v>
          </cell>
        </row>
        <row r="397">
          <cell r="AT397" t="str">
            <v>-</v>
          </cell>
          <cell r="AU397" t="str">
            <v>-</v>
          </cell>
          <cell r="AV397" t="str">
            <v>-</v>
          </cell>
          <cell r="AW397" t="str">
            <v>-</v>
          </cell>
          <cell r="AX397" t="str">
            <v>-</v>
          </cell>
          <cell r="AY397" t="str">
            <v>-</v>
          </cell>
          <cell r="AZ397" t="str">
            <v>-</v>
          </cell>
          <cell r="BA397" t="str">
            <v>-</v>
          </cell>
          <cell r="BB397" t="str">
            <v>-</v>
          </cell>
          <cell r="BC397" t="str">
            <v>-</v>
          </cell>
          <cell r="BD397" t="str">
            <v>-</v>
          </cell>
          <cell r="BE397" t="str">
            <v>-</v>
          </cell>
          <cell r="BF397" t="str">
            <v>-</v>
          </cell>
          <cell r="BG397" t="str">
            <v>-</v>
          </cell>
          <cell r="BH397" t="str">
            <v>-</v>
          </cell>
          <cell r="BI397" t="str">
            <v>-</v>
          </cell>
          <cell r="BJ397" t="str">
            <v>-</v>
          </cell>
          <cell r="BK397" t="str">
            <v>-</v>
          </cell>
          <cell r="BL397" t="str">
            <v>-</v>
          </cell>
          <cell r="BM397" t="str">
            <v>20337</v>
          </cell>
          <cell r="BN397" t="str">
            <v>-</v>
          </cell>
          <cell r="BO397" t="str">
            <v>-</v>
          </cell>
          <cell r="BP397" t="str">
            <v>-</v>
          </cell>
          <cell r="BQ397" t="str">
            <v>-</v>
          </cell>
          <cell r="BR397" t="str">
            <v>-</v>
          </cell>
          <cell r="BS397" t="str">
            <v>-</v>
          </cell>
          <cell r="BT397" t="str">
            <v>-</v>
          </cell>
          <cell r="BU397" t="str">
            <v>-</v>
          </cell>
          <cell r="BV397" t="str">
            <v>-</v>
          </cell>
          <cell r="BW397" t="str">
            <v>-</v>
          </cell>
          <cell r="BX397" t="str">
            <v>-</v>
          </cell>
          <cell r="BY397" t="str">
            <v>-</v>
          </cell>
          <cell r="CB397" t="str">
            <v>-</v>
          </cell>
          <cell r="CC397" t="str">
            <v>-</v>
          </cell>
          <cell r="CD397" t="str">
            <v>-</v>
          </cell>
          <cell r="CE397" t="str">
            <v>-</v>
          </cell>
          <cell r="CF397" t="str">
            <v>-</v>
          </cell>
          <cell r="CG397" t="str">
            <v>-</v>
          </cell>
          <cell r="CH397" t="str">
            <v>-</v>
          </cell>
          <cell r="CI397" t="str">
            <v>-</v>
          </cell>
          <cell r="CJ397" t="str">
            <v>-</v>
          </cell>
          <cell r="CK397" t="str">
            <v>-</v>
          </cell>
          <cell r="CL397" t="str">
            <v>-</v>
          </cell>
          <cell r="CM397" t="str">
            <v>-</v>
          </cell>
          <cell r="CN397" t="str">
            <v>-</v>
          </cell>
          <cell r="CO397" t="str">
            <v>-</v>
          </cell>
          <cell r="CP397" t="str">
            <v>-</v>
          </cell>
          <cell r="CQ397" t="str">
            <v>-</v>
          </cell>
          <cell r="CR397" t="str">
            <v>-</v>
          </cell>
          <cell r="CS397" t="str">
            <v>-</v>
          </cell>
          <cell r="CT397" t="str">
            <v>-</v>
          </cell>
          <cell r="CU397" t="str">
            <v>SAN PEDRO Y SAN PABLO AYUTLA</v>
          </cell>
          <cell r="CV397" t="str">
            <v>-</v>
          </cell>
          <cell r="CW397" t="str">
            <v>-</v>
          </cell>
          <cell r="CX397" t="str">
            <v>-</v>
          </cell>
          <cell r="CY397" t="str">
            <v>-</v>
          </cell>
          <cell r="CZ397" t="str">
            <v>-</v>
          </cell>
          <cell r="DB397" t="str">
            <v>-</v>
          </cell>
          <cell r="DC397" t="str">
            <v>-</v>
          </cell>
          <cell r="DD397" t="str">
            <v>-</v>
          </cell>
          <cell r="DE397" t="str">
            <v>-</v>
          </cell>
          <cell r="DF397" t="str">
            <v>-</v>
          </cell>
          <cell r="DG397" t="str">
            <v>-</v>
          </cell>
        </row>
        <row r="398">
          <cell r="AT398" t="str">
            <v>-</v>
          </cell>
          <cell r="AU398" t="str">
            <v>-</v>
          </cell>
          <cell r="AV398" t="str">
            <v>-</v>
          </cell>
          <cell r="AW398" t="str">
            <v>-</v>
          </cell>
          <cell r="AX398" t="str">
            <v>-</v>
          </cell>
          <cell r="AY398" t="str">
            <v>-</v>
          </cell>
          <cell r="AZ398" t="str">
            <v>-</v>
          </cell>
          <cell r="BA398" t="str">
            <v>-</v>
          </cell>
          <cell r="BB398" t="str">
            <v>-</v>
          </cell>
          <cell r="BC398" t="str">
            <v>-</v>
          </cell>
          <cell r="BD398" t="str">
            <v>-</v>
          </cell>
          <cell r="BE398" t="str">
            <v>-</v>
          </cell>
          <cell r="BF398" t="str">
            <v>-</v>
          </cell>
          <cell r="BG398" t="str">
            <v>-</v>
          </cell>
          <cell r="BH398" t="str">
            <v>-</v>
          </cell>
          <cell r="BI398" t="str">
            <v>-</v>
          </cell>
          <cell r="BJ398" t="str">
            <v>-</v>
          </cell>
          <cell r="BK398" t="str">
            <v>-</v>
          </cell>
          <cell r="BL398" t="str">
            <v>-</v>
          </cell>
          <cell r="BM398" t="str">
            <v>20338</v>
          </cell>
          <cell r="BN398" t="str">
            <v>-</v>
          </cell>
          <cell r="BO398" t="str">
            <v>-</v>
          </cell>
          <cell r="BP398" t="str">
            <v>-</v>
          </cell>
          <cell r="BQ398" t="str">
            <v>-</v>
          </cell>
          <cell r="BR398" t="str">
            <v>-</v>
          </cell>
          <cell r="BS398" t="str">
            <v>-</v>
          </cell>
          <cell r="BT398" t="str">
            <v>-</v>
          </cell>
          <cell r="BU398" t="str">
            <v>-</v>
          </cell>
          <cell r="BV398" t="str">
            <v>-</v>
          </cell>
          <cell r="BW398" t="str">
            <v>-</v>
          </cell>
          <cell r="BX398" t="str">
            <v>-</v>
          </cell>
          <cell r="BY398" t="str">
            <v>-</v>
          </cell>
          <cell r="CB398" t="str">
            <v>-</v>
          </cell>
          <cell r="CC398" t="str">
            <v>-</v>
          </cell>
          <cell r="CD398" t="str">
            <v>-</v>
          </cell>
          <cell r="CE398" t="str">
            <v>-</v>
          </cell>
          <cell r="CF398" t="str">
            <v>-</v>
          </cell>
          <cell r="CG398" t="str">
            <v>-</v>
          </cell>
          <cell r="CH398" t="str">
            <v>-</v>
          </cell>
          <cell r="CI398" t="str">
            <v>-</v>
          </cell>
          <cell r="CJ398" t="str">
            <v>-</v>
          </cell>
          <cell r="CK398" t="str">
            <v>-</v>
          </cell>
          <cell r="CL398" t="str">
            <v>-</v>
          </cell>
          <cell r="CM398" t="str">
            <v>-</v>
          </cell>
          <cell r="CN398" t="str">
            <v>-</v>
          </cell>
          <cell r="CO398" t="str">
            <v>-</v>
          </cell>
          <cell r="CP398" t="str">
            <v>-</v>
          </cell>
          <cell r="CQ398" t="str">
            <v>-</v>
          </cell>
          <cell r="CR398" t="str">
            <v>-</v>
          </cell>
          <cell r="CS398" t="str">
            <v>-</v>
          </cell>
          <cell r="CT398" t="str">
            <v>-</v>
          </cell>
          <cell r="CU398" t="str">
            <v>VILLA DE ETLA</v>
          </cell>
          <cell r="CV398" t="str">
            <v>-</v>
          </cell>
          <cell r="CW398" t="str">
            <v>-</v>
          </cell>
          <cell r="CX398" t="str">
            <v>-</v>
          </cell>
          <cell r="CY398" t="str">
            <v>-</v>
          </cell>
          <cell r="CZ398" t="str">
            <v>-</v>
          </cell>
          <cell r="DB398" t="str">
            <v>-</v>
          </cell>
          <cell r="DC398" t="str">
            <v>-</v>
          </cell>
          <cell r="DD398" t="str">
            <v>-</v>
          </cell>
          <cell r="DE398" t="str">
            <v>-</v>
          </cell>
          <cell r="DF398" t="str">
            <v>-</v>
          </cell>
          <cell r="DG398" t="str">
            <v>-</v>
          </cell>
        </row>
        <row r="399">
          <cell r="AT399" t="str">
            <v>-</v>
          </cell>
          <cell r="AU399" t="str">
            <v>-</v>
          </cell>
          <cell r="AV399" t="str">
            <v>-</v>
          </cell>
          <cell r="AW399" t="str">
            <v>-</v>
          </cell>
          <cell r="AX399" t="str">
            <v>-</v>
          </cell>
          <cell r="AY399" t="str">
            <v>-</v>
          </cell>
          <cell r="AZ399" t="str">
            <v>-</v>
          </cell>
          <cell r="BA399" t="str">
            <v>-</v>
          </cell>
          <cell r="BB399" t="str">
            <v>-</v>
          </cell>
          <cell r="BC399" t="str">
            <v>-</v>
          </cell>
          <cell r="BD399" t="str">
            <v>-</v>
          </cell>
          <cell r="BE399" t="str">
            <v>-</v>
          </cell>
          <cell r="BF399" t="str">
            <v>-</v>
          </cell>
          <cell r="BG399" t="str">
            <v>-</v>
          </cell>
          <cell r="BH399" t="str">
            <v>-</v>
          </cell>
          <cell r="BI399" t="str">
            <v>-</v>
          </cell>
          <cell r="BJ399" t="str">
            <v>-</v>
          </cell>
          <cell r="BK399" t="str">
            <v>-</v>
          </cell>
          <cell r="BL399" t="str">
            <v>-</v>
          </cell>
          <cell r="BM399" t="str">
            <v>20339</v>
          </cell>
          <cell r="BN399" t="str">
            <v>-</v>
          </cell>
          <cell r="BO399" t="str">
            <v>-</v>
          </cell>
          <cell r="BP399" t="str">
            <v>-</v>
          </cell>
          <cell r="BQ399" t="str">
            <v>-</v>
          </cell>
          <cell r="BR399" t="str">
            <v>-</v>
          </cell>
          <cell r="BS399" t="str">
            <v>-</v>
          </cell>
          <cell r="BT399" t="str">
            <v>-</v>
          </cell>
          <cell r="BU399" t="str">
            <v>-</v>
          </cell>
          <cell r="BV399" t="str">
            <v>-</v>
          </cell>
          <cell r="BW399" t="str">
            <v>-</v>
          </cell>
          <cell r="BX399" t="str">
            <v>-</v>
          </cell>
          <cell r="BY399" t="str">
            <v>-</v>
          </cell>
          <cell r="CB399" t="str">
            <v>-</v>
          </cell>
          <cell r="CC399" t="str">
            <v>-</v>
          </cell>
          <cell r="CD399" t="str">
            <v>-</v>
          </cell>
          <cell r="CE399" t="str">
            <v>-</v>
          </cell>
          <cell r="CF399" t="str">
            <v>-</v>
          </cell>
          <cell r="CG399" t="str">
            <v>-</v>
          </cell>
          <cell r="CH399" t="str">
            <v>-</v>
          </cell>
          <cell r="CI399" t="str">
            <v>-</v>
          </cell>
          <cell r="CJ399" t="str">
            <v>-</v>
          </cell>
          <cell r="CK399" t="str">
            <v>-</v>
          </cell>
          <cell r="CL399" t="str">
            <v>-</v>
          </cell>
          <cell r="CM399" t="str">
            <v>-</v>
          </cell>
          <cell r="CN399" t="str">
            <v>-</v>
          </cell>
          <cell r="CO399" t="str">
            <v>-</v>
          </cell>
          <cell r="CP399" t="str">
            <v>-</v>
          </cell>
          <cell r="CQ399" t="str">
            <v>-</v>
          </cell>
          <cell r="CR399" t="str">
            <v>-</v>
          </cell>
          <cell r="CS399" t="str">
            <v>-</v>
          </cell>
          <cell r="CT399" t="str">
            <v>-</v>
          </cell>
          <cell r="CU399" t="str">
            <v>SAN PEDRO Y SAN PABLO TEPOSCOLULA</v>
          </cell>
          <cell r="CV399" t="str">
            <v>-</v>
          </cell>
          <cell r="CW399" t="str">
            <v>-</v>
          </cell>
          <cell r="CX399" t="str">
            <v>-</v>
          </cell>
          <cell r="CY399" t="str">
            <v>-</v>
          </cell>
          <cell r="CZ399" t="str">
            <v>-</v>
          </cell>
          <cell r="DB399" t="str">
            <v>-</v>
          </cell>
          <cell r="DC399" t="str">
            <v>-</v>
          </cell>
          <cell r="DD399" t="str">
            <v>-</v>
          </cell>
          <cell r="DE399" t="str">
            <v>-</v>
          </cell>
          <cell r="DF399" t="str">
            <v>-</v>
          </cell>
          <cell r="DG399" t="str">
            <v>-</v>
          </cell>
        </row>
        <row r="400">
          <cell r="AT400" t="str">
            <v>-</v>
          </cell>
          <cell r="AU400" t="str">
            <v>-</v>
          </cell>
          <cell r="AV400" t="str">
            <v>-</v>
          </cell>
          <cell r="AW400" t="str">
            <v>-</v>
          </cell>
          <cell r="AX400" t="str">
            <v>-</v>
          </cell>
          <cell r="AY400" t="str">
            <v>-</v>
          </cell>
          <cell r="AZ400" t="str">
            <v>-</v>
          </cell>
          <cell r="BA400" t="str">
            <v>-</v>
          </cell>
          <cell r="BB400" t="str">
            <v>-</v>
          </cell>
          <cell r="BC400" t="str">
            <v>-</v>
          </cell>
          <cell r="BD400" t="str">
            <v>-</v>
          </cell>
          <cell r="BE400" t="str">
            <v>-</v>
          </cell>
          <cell r="BF400" t="str">
            <v>-</v>
          </cell>
          <cell r="BG400" t="str">
            <v>-</v>
          </cell>
          <cell r="BH400" t="str">
            <v>-</v>
          </cell>
          <cell r="BI400" t="str">
            <v>-</v>
          </cell>
          <cell r="BJ400" t="str">
            <v>-</v>
          </cell>
          <cell r="BK400" t="str">
            <v>-</v>
          </cell>
          <cell r="BL400" t="str">
            <v>-</v>
          </cell>
          <cell r="BM400" t="str">
            <v>20340</v>
          </cell>
          <cell r="BN400" t="str">
            <v>-</v>
          </cell>
          <cell r="BO400" t="str">
            <v>-</v>
          </cell>
          <cell r="BP400" t="str">
            <v>-</v>
          </cell>
          <cell r="BQ400" t="str">
            <v>-</v>
          </cell>
          <cell r="BR400" t="str">
            <v>-</v>
          </cell>
          <cell r="BS400" t="str">
            <v>-</v>
          </cell>
          <cell r="BT400" t="str">
            <v>-</v>
          </cell>
          <cell r="BU400" t="str">
            <v>-</v>
          </cell>
          <cell r="BV400" t="str">
            <v>-</v>
          </cell>
          <cell r="BW400" t="str">
            <v>-</v>
          </cell>
          <cell r="BX400" t="str">
            <v>-</v>
          </cell>
          <cell r="BY400" t="str">
            <v>-</v>
          </cell>
          <cell r="CB400" t="str">
            <v>-</v>
          </cell>
          <cell r="CC400" t="str">
            <v>-</v>
          </cell>
          <cell r="CD400" t="str">
            <v>-</v>
          </cell>
          <cell r="CE400" t="str">
            <v>-</v>
          </cell>
          <cell r="CF400" t="str">
            <v>-</v>
          </cell>
          <cell r="CG400" t="str">
            <v>-</v>
          </cell>
          <cell r="CH400" t="str">
            <v>-</v>
          </cell>
          <cell r="CI400" t="str">
            <v>-</v>
          </cell>
          <cell r="CJ400" t="str">
            <v>-</v>
          </cell>
          <cell r="CK400" t="str">
            <v>-</v>
          </cell>
          <cell r="CL400" t="str">
            <v>-</v>
          </cell>
          <cell r="CM400" t="str">
            <v>-</v>
          </cell>
          <cell r="CN400" t="str">
            <v>-</v>
          </cell>
          <cell r="CO400" t="str">
            <v>-</v>
          </cell>
          <cell r="CP400" t="str">
            <v>-</v>
          </cell>
          <cell r="CQ400" t="str">
            <v>-</v>
          </cell>
          <cell r="CR400" t="str">
            <v>-</v>
          </cell>
          <cell r="CS400" t="str">
            <v>-</v>
          </cell>
          <cell r="CT400" t="str">
            <v>-</v>
          </cell>
          <cell r="CU400" t="str">
            <v>SAN PEDRO Y SAN PABLO TEQUIXTEPEC</v>
          </cell>
          <cell r="CV400" t="str">
            <v>-</v>
          </cell>
          <cell r="CW400" t="str">
            <v>-</v>
          </cell>
          <cell r="CX400" t="str">
            <v>-</v>
          </cell>
          <cell r="CY400" t="str">
            <v>-</v>
          </cell>
          <cell r="CZ400" t="str">
            <v>-</v>
          </cell>
          <cell r="DB400" t="str">
            <v>-</v>
          </cell>
          <cell r="DC400" t="str">
            <v>-</v>
          </cell>
          <cell r="DD400" t="str">
            <v>-</v>
          </cell>
          <cell r="DE400" t="str">
            <v>-</v>
          </cell>
          <cell r="DF400" t="str">
            <v>-</v>
          </cell>
          <cell r="DG400" t="str">
            <v>-</v>
          </cell>
        </row>
        <row r="401">
          <cell r="AT401" t="str">
            <v>-</v>
          </cell>
          <cell r="AU401" t="str">
            <v>-</v>
          </cell>
          <cell r="AV401" t="str">
            <v>-</v>
          </cell>
          <cell r="AW401" t="str">
            <v>-</v>
          </cell>
          <cell r="AX401" t="str">
            <v>-</v>
          </cell>
          <cell r="AY401" t="str">
            <v>-</v>
          </cell>
          <cell r="AZ401" t="str">
            <v>-</v>
          </cell>
          <cell r="BA401" t="str">
            <v>-</v>
          </cell>
          <cell r="BB401" t="str">
            <v>-</v>
          </cell>
          <cell r="BC401" t="str">
            <v>-</v>
          </cell>
          <cell r="BD401" t="str">
            <v>-</v>
          </cell>
          <cell r="BE401" t="str">
            <v>-</v>
          </cell>
          <cell r="BF401" t="str">
            <v>-</v>
          </cell>
          <cell r="BG401" t="str">
            <v>-</v>
          </cell>
          <cell r="BH401" t="str">
            <v>-</v>
          </cell>
          <cell r="BI401" t="str">
            <v>-</v>
          </cell>
          <cell r="BJ401" t="str">
            <v>-</v>
          </cell>
          <cell r="BK401" t="str">
            <v>-</v>
          </cell>
          <cell r="BL401" t="str">
            <v>-</v>
          </cell>
          <cell r="BM401" t="str">
            <v>20341</v>
          </cell>
          <cell r="BN401" t="str">
            <v>-</v>
          </cell>
          <cell r="BO401" t="str">
            <v>-</v>
          </cell>
          <cell r="BP401" t="str">
            <v>-</v>
          </cell>
          <cell r="BQ401" t="str">
            <v>-</v>
          </cell>
          <cell r="BR401" t="str">
            <v>-</v>
          </cell>
          <cell r="BS401" t="str">
            <v>-</v>
          </cell>
          <cell r="BT401" t="str">
            <v>-</v>
          </cell>
          <cell r="BU401" t="str">
            <v>-</v>
          </cell>
          <cell r="BV401" t="str">
            <v>-</v>
          </cell>
          <cell r="BW401" t="str">
            <v>-</v>
          </cell>
          <cell r="BX401" t="str">
            <v>-</v>
          </cell>
          <cell r="BY401" t="str">
            <v>-</v>
          </cell>
          <cell r="CB401" t="str">
            <v>-</v>
          </cell>
          <cell r="CC401" t="str">
            <v>-</v>
          </cell>
          <cell r="CD401" t="str">
            <v>-</v>
          </cell>
          <cell r="CE401" t="str">
            <v>-</v>
          </cell>
          <cell r="CF401" t="str">
            <v>-</v>
          </cell>
          <cell r="CG401" t="str">
            <v>-</v>
          </cell>
          <cell r="CH401" t="str">
            <v>-</v>
          </cell>
          <cell r="CI401" t="str">
            <v>-</v>
          </cell>
          <cell r="CJ401" t="str">
            <v>-</v>
          </cell>
          <cell r="CK401" t="str">
            <v>-</v>
          </cell>
          <cell r="CL401" t="str">
            <v>-</v>
          </cell>
          <cell r="CM401" t="str">
            <v>-</v>
          </cell>
          <cell r="CN401" t="str">
            <v>-</v>
          </cell>
          <cell r="CO401" t="str">
            <v>-</v>
          </cell>
          <cell r="CP401" t="str">
            <v>-</v>
          </cell>
          <cell r="CQ401" t="str">
            <v>-</v>
          </cell>
          <cell r="CR401" t="str">
            <v>-</v>
          </cell>
          <cell r="CS401" t="str">
            <v>-</v>
          </cell>
          <cell r="CT401" t="str">
            <v>-</v>
          </cell>
          <cell r="CU401" t="str">
            <v>SAN PEDRO YUCUNAMA</v>
          </cell>
          <cell r="CV401" t="str">
            <v>-</v>
          </cell>
          <cell r="CW401" t="str">
            <v>-</v>
          </cell>
          <cell r="CX401" t="str">
            <v>-</v>
          </cell>
          <cell r="CY401" t="str">
            <v>-</v>
          </cell>
          <cell r="CZ401" t="str">
            <v>-</v>
          </cell>
          <cell r="DB401" t="str">
            <v>-</v>
          </cell>
          <cell r="DC401" t="str">
            <v>-</v>
          </cell>
          <cell r="DD401" t="str">
            <v>-</v>
          </cell>
          <cell r="DE401" t="str">
            <v>-</v>
          </cell>
          <cell r="DF401" t="str">
            <v>-</v>
          </cell>
          <cell r="DG401" t="str">
            <v>-</v>
          </cell>
        </row>
        <row r="402">
          <cell r="AT402" t="str">
            <v>-</v>
          </cell>
          <cell r="AU402" t="str">
            <v>-</v>
          </cell>
          <cell r="AV402" t="str">
            <v>-</v>
          </cell>
          <cell r="AW402" t="str">
            <v>-</v>
          </cell>
          <cell r="AX402" t="str">
            <v>-</v>
          </cell>
          <cell r="AY402" t="str">
            <v>-</v>
          </cell>
          <cell r="AZ402" t="str">
            <v>-</v>
          </cell>
          <cell r="BA402" t="str">
            <v>-</v>
          </cell>
          <cell r="BB402" t="str">
            <v>-</v>
          </cell>
          <cell r="BC402" t="str">
            <v>-</v>
          </cell>
          <cell r="BD402" t="str">
            <v>-</v>
          </cell>
          <cell r="BE402" t="str">
            <v>-</v>
          </cell>
          <cell r="BF402" t="str">
            <v>-</v>
          </cell>
          <cell r="BG402" t="str">
            <v>-</v>
          </cell>
          <cell r="BH402" t="str">
            <v>-</v>
          </cell>
          <cell r="BI402" t="str">
            <v>-</v>
          </cell>
          <cell r="BJ402" t="str">
            <v>-</v>
          </cell>
          <cell r="BK402" t="str">
            <v>-</v>
          </cell>
          <cell r="BL402" t="str">
            <v>-</v>
          </cell>
          <cell r="BM402" t="str">
            <v>20342</v>
          </cell>
          <cell r="BN402" t="str">
            <v>-</v>
          </cell>
          <cell r="BO402" t="str">
            <v>-</v>
          </cell>
          <cell r="BP402" t="str">
            <v>-</v>
          </cell>
          <cell r="BQ402" t="str">
            <v>-</v>
          </cell>
          <cell r="BR402" t="str">
            <v>-</v>
          </cell>
          <cell r="BS402" t="str">
            <v>-</v>
          </cell>
          <cell r="BT402" t="str">
            <v>-</v>
          </cell>
          <cell r="BU402" t="str">
            <v>-</v>
          </cell>
          <cell r="BV402" t="str">
            <v>-</v>
          </cell>
          <cell r="BW402" t="str">
            <v>-</v>
          </cell>
          <cell r="BX402" t="str">
            <v>-</v>
          </cell>
          <cell r="BY402" t="str">
            <v>-</v>
          </cell>
          <cell r="CB402" t="str">
            <v>-</v>
          </cell>
          <cell r="CC402" t="str">
            <v>-</v>
          </cell>
          <cell r="CD402" t="str">
            <v>-</v>
          </cell>
          <cell r="CE402" t="str">
            <v>-</v>
          </cell>
          <cell r="CF402" t="str">
            <v>-</v>
          </cell>
          <cell r="CG402" t="str">
            <v>-</v>
          </cell>
          <cell r="CH402" t="str">
            <v>-</v>
          </cell>
          <cell r="CI402" t="str">
            <v>-</v>
          </cell>
          <cell r="CJ402" t="str">
            <v>-</v>
          </cell>
          <cell r="CK402" t="str">
            <v>-</v>
          </cell>
          <cell r="CL402" t="str">
            <v>-</v>
          </cell>
          <cell r="CM402" t="str">
            <v>-</v>
          </cell>
          <cell r="CN402" t="str">
            <v>-</v>
          </cell>
          <cell r="CO402" t="str">
            <v>-</v>
          </cell>
          <cell r="CP402" t="str">
            <v>-</v>
          </cell>
          <cell r="CQ402" t="str">
            <v>-</v>
          </cell>
          <cell r="CR402" t="str">
            <v>-</v>
          </cell>
          <cell r="CS402" t="str">
            <v>-</v>
          </cell>
          <cell r="CT402" t="str">
            <v>-</v>
          </cell>
          <cell r="CU402" t="str">
            <v>SAN RAYMUNDO JALPAN</v>
          </cell>
          <cell r="CV402" t="str">
            <v>-</v>
          </cell>
          <cell r="CW402" t="str">
            <v>-</v>
          </cell>
          <cell r="CX402" t="str">
            <v>-</v>
          </cell>
          <cell r="CY402" t="str">
            <v>-</v>
          </cell>
          <cell r="CZ402" t="str">
            <v>-</v>
          </cell>
          <cell r="DB402" t="str">
            <v>-</v>
          </cell>
          <cell r="DC402" t="str">
            <v>-</v>
          </cell>
          <cell r="DD402" t="str">
            <v>-</v>
          </cell>
          <cell r="DE402" t="str">
            <v>-</v>
          </cell>
          <cell r="DF402" t="str">
            <v>-</v>
          </cell>
          <cell r="DG402" t="str">
            <v>-</v>
          </cell>
        </row>
        <row r="403">
          <cell r="AT403" t="str">
            <v>-</v>
          </cell>
          <cell r="AU403" t="str">
            <v>-</v>
          </cell>
          <cell r="AV403" t="str">
            <v>-</v>
          </cell>
          <cell r="AW403" t="str">
            <v>-</v>
          </cell>
          <cell r="AX403" t="str">
            <v>-</v>
          </cell>
          <cell r="AY403" t="str">
            <v>-</v>
          </cell>
          <cell r="AZ403" t="str">
            <v>-</v>
          </cell>
          <cell r="BA403" t="str">
            <v>-</v>
          </cell>
          <cell r="BB403" t="str">
            <v>-</v>
          </cell>
          <cell r="BC403" t="str">
            <v>-</v>
          </cell>
          <cell r="BD403" t="str">
            <v>-</v>
          </cell>
          <cell r="BE403" t="str">
            <v>-</v>
          </cell>
          <cell r="BF403" t="str">
            <v>-</v>
          </cell>
          <cell r="BG403" t="str">
            <v>-</v>
          </cell>
          <cell r="BH403" t="str">
            <v>-</v>
          </cell>
          <cell r="BI403" t="str">
            <v>-</v>
          </cell>
          <cell r="BJ403" t="str">
            <v>-</v>
          </cell>
          <cell r="BK403" t="str">
            <v>-</v>
          </cell>
          <cell r="BL403" t="str">
            <v>-</v>
          </cell>
          <cell r="BM403" t="str">
            <v>20343</v>
          </cell>
          <cell r="BN403" t="str">
            <v>-</v>
          </cell>
          <cell r="BO403" t="str">
            <v>-</v>
          </cell>
          <cell r="BP403" t="str">
            <v>-</v>
          </cell>
          <cell r="BQ403" t="str">
            <v>-</v>
          </cell>
          <cell r="BR403" t="str">
            <v>-</v>
          </cell>
          <cell r="BS403" t="str">
            <v>-</v>
          </cell>
          <cell r="BT403" t="str">
            <v>-</v>
          </cell>
          <cell r="BU403" t="str">
            <v>-</v>
          </cell>
          <cell r="BV403" t="str">
            <v>-</v>
          </cell>
          <cell r="BW403" t="str">
            <v>-</v>
          </cell>
          <cell r="BX403" t="str">
            <v>-</v>
          </cell>
          <cell r="BY403" t="str">
            <v>-</v>
          </cell>
          <cell r="CB403" t="str">
            <v>-</v>
          </cell>
          <cell r="CC403" t="str">
            <v>-</v>
          </cell>
          <cell r="CD403" t="str">
            <v>-</v>
          </cell>
          <cell r="CE403" t="str">
            <v>-</v>
          </cell>
          <cell r="CF403" t="str">
            <v>-</v>
          </cell>
          <cell r="CG403" t="str">
            <v>-</v>
          </cell>
          <cell r="CH403" t="str">
            <v>-</v>
          </cell>
          <cell r="CI403" t="str">
            <v>-</v>
          </cell>
          <cell r="CJ403" t="str">
            <v>-</v>
          </cell>
          <cell r="CK403" t="str">
            <v>-</v>
          </cell>
          <cell r="CL403" t="str">
            <v>-</v>
          </cell>
          <cell r="CM403" t="str">
            <v>-</v>
          </cell>
          <cell r="CN403" t="str">
            <v>-</v>
          </cell>
          <cell r="CO403" t="str">
            <v>-</v>
          </cell>
          <cell r="CP403" t="str">
            <v>-</v>
          </cell>
          <cell r="CQ403" t="str">
            <v>-</v>
          </cell>
          <cell r="CR403" t="str">
            <v>-</v>
          </cell>
          <cell r="CS403" t="str">
            <v>-</v>
          </cell>
          <cell r="CT403" t="str">
            <v>-</v>
          </cell>
          <cell r="CU403" t="str">
            <v>SAN SEBASTIÁN ABASOLO</v>
          </cell>
          <cell r="CV403" t="str">
            <v>-</v>
          </cell>
          <cell r="CW403" t="str">
            <v>-</v>
          </cell>
          <cell r="CX403" t="str">
            <v>-</v>
          </cell>
          <cell r="CY403" t="str">
            <v>-</v>
          </cell>
          <cell r="CZ403" t="str">
            <v>-</v>
          </cell>
          <cell r="DB403" t="str">
            <v>-</v>
          </cell>
          <cell r="DC403" t="str">
            <v>-</v>
          </cell>
          <cell r="DD403" t="str">
            <v>-</v>
          </cell>
          <cell r="DE403" t="str">
            <v>-</v>
          </cell>
          <cell r="DF403" t="str">
            <v>-</v>
          </cell>
          <cell r="DG403" t="str">
            <v>-</v>
          </cell>
        </row>
        <row r="404">
          <cell r="AT404" t="str">
            <v>-</v>
          </cell>
          <cell r="AU404" t="str">
            <v>-</v>
          </cell>
          <cell r="AV404" t="str">
            <v>-</v>
          </cell>
          <cell r="AW404" t="str">
            <v>-</v>
          </cell>
          <cell r="AX404" t="str">
            <v>-</v>
          </cell>
          <cell r="AY404" t="str">
            <v>-</v>
          </cell>
          <cell r="AZ404" t="str">
            <v>-</v>
          </cell>
          <cell r="BA404" t="str">
            <v>-</v>
          </cell>
          <cell r="BB404" t="str">
            <v>-</v>
          </cell>
          <cell r="BC404" t="str">
            <v>-</v>
          </cell>
          <cell r="BD404" t="str">
            <v>-</v>
          </cell>
          <cell r="BE404" t="str">
            <v>-</v>
          </cell>
          <cell r="BF404" t="str">
            <v>-</v>
          </cell>
          <cell r="BG404" t="str">
            <v>-</v>
          </cell>
          <cell r="BH404" t="str">
            <v>-</v>
          </cell>
          <cell r="BI404" t="str">
            <v>-</v>
          </cell>
          <cell r="BJ404" t="str">
            <v>-</v>
          </cell>
          <cell r="BK404" t="str">
            <v>-</v>
          </cell>
          <cell r="BL404" t="str">
            <v>-</v>
          </cell>
          <cell r="BM404" t="str">
            <v>20344</v>
          </cell>
          <cell r="BN404" t="str">
            <v>-</v>
          </cell>
          <cell r="BO404" t="str">
            <v>-</v>
          </cell>
          <cell r="BP404" t="str">
            <v>-</v>
          </cell>
          <cell r="BQ404" t="str">
            <v>-</v>
          </cell>
          <cell r="BR404" t="str">
            <v>-</v>
          </cell>
          <cell r="BS404" t="str">
            <v>-</v>
          </cell>
          <cell r="BT404" t="str">
            <v>-</v>
          </cell>
          <cell r="BU404" t="str">
            <v>-</v>
          </cell>
          <cell r="BV404" t="str">
            <v>-</v>
          </cell>
          <cell r="BW404" t="str">
            <v>-</v>
          </cell>
          <cell r="BX404" t="str">
            <v>-</v>
          </cell>
          <cell r="BY404" t="str">
            <v>-</v>
          </cell>
          <cell r="CB404" t="str">
            <v>-</v>
          </cell>
          <cell r="CC404" t="str">
            <v>-</v>
          </cell>
          <cell r="CD404" t="str">
            <v>-</v>
          </cell>
          <cell r="CE404" t="str">
            <v>-</v>
          </cell>
          <cell r="CF404" t="str">
            <v>-</v>
          </cell>
          <cell r="CG404" t="str">
            <v>-</v>
          </cell>
          <cell r="CH404" t="str">
            <v>-</v>
          </cell>
          <cell r="CI404" t="str">
            <v>-</v>
          </cell>
          <cell r="CJ404" t="str">
            <v>-</v>
          </cell>
          <cell r="CK404" t="str">
            <v>-</v>
          </cell>
          <cell r="CL404" t="str">
            <v>-</v>
          </cell>
          <cell r="CM404" t="str">
            <v>-</v>
          </cell>
          <cell r="CN404" t="str">
            <v>-</v>
          </cell>
          <cell r="CO404" t="str">
            <v>-</v>
          </cell>
          <cell r="CP404" t="str">
            <v>-</v>
          </cell>
          <cell r="CQ404" t="str">
            <v>-</v>
          </cell>
          <cell r="CR404" t="str">
            <v>-</v>
          </cell>
          <cell r="CS404" t="str">
            <v>-</v>
          </cell>
          <cell r="CT404" t="str">
            <v>-</v>
          </cell>
          <cell r="CU404" t="str">
            <v>SAN SEBASTIÁN COATLÁN</v>
          </cell>
          <cell r="CV404" t="str">
            <v>-</v>
          </cell>
          <cell r="CW404" t="str">
            <v>-</v>
          </cell>
          <cell r="CX404" t="str">
            <v>-</v>
          </cell>
          <cell r="CY404" t="str">
            <v>-</v>
          </cell>
          <cell r="CZ404" t="str">
            <v>-</v>
          </cell>
          <cell r="DB404" t="str">
            <v>-</v>
          </cell>
          <cell r="DC404" t="str">
            <v>-</v>
          </cell>
          <cell r="DD404" t="str">
            <v>-</v>
          </cell>
          <cell r="DE404" t="str">
            <v>-</v>
          </cell>
          <cell r="DF404" t="str">
            <v>-</v>
          </cell>
          <cell r="DG404" t="str">
            <v>-</v>
          </cell>
        </row>
        <row r="405">
          <cell r="AT405" t="str">
            <v>-</v>
          </cell>
          <cell r="AU405" t="str">
            <v>-</v>
          </cell>
          <cell r="AV405" t="str">
            <v>-</v>
          </cell>
          <cell r="AW405" t="str">
            <v>-</v>
          </cell>
          <cell r="AX405" t="str">
            <v>-</v>
          </cell>
          <cell r="AY405" t="str">
            <v>-</v>
          </cell>
          <cell r="AZ405" t="str">
            <v>-</v>
          </cell>
          <cell r="BA405" t="str">
            <v>-</v>
          </cell>
          <cell r="BB405" t="str">
            <v>-</v>
          </cell>
          <cell r="BC405" t="str">
            <v>-</v>
          </cell>
          <cell r="BD405" t="str">
            <v>-</v>
          </cell>
          <cell r="BE405" t="str">
            <v>-</v>
          </cell>
          <cell r="BF405" t="str">
            <v>-</v>
          </cell>
          <cell r="BG405" t="str">
            <v>-</v>
          </cell>
          <cell r="BH405" t="str">
            <v>-</v>
          </cell>
          <cell r="BI405" t="str">
            <v>-</v>
          </cell>
          <cell r="BJ405" t="str">
            <v>-</v>
          </cell>
          <cell r="BK405" t="str">
            <v>-</v>
          </cell>
          <cell r="BL405" t="str">
            <v>-</v>
          </cell>
          <cell r="BM405" t="str">
            <v>20345</v>
          </cell>
          <cell r="BN405" t="str">
            <v>-</v>
          </cell>
          <cell r="BO405" t="str">
            <v>-</v>
          </cell>
          <cell r="BP405" t="str">
            <v>-</v>
          </cell>
          <cell r="BQ405" t="str">
            <v>-</v>
          </cell>
          <cell r="BR405" t="str">
            <v>-</v>
          </cell>
          <cell r="BS405" t="str">
            <v>-</v>
          </cell>
          <cell r="BT405" t="str">
            <v>-</v>
          </cell>
          <cell r="BU405" t="str">
            <v>-</v>
          </cell>
          <cell r="BV405" t="str">
            <v>-</v>
          </cell>
          <cell r="BW405" t="str">
            <v>-</v>
          </cell>
          <cell r="BX405" t="str">
            <v>-</v>
          </cell>
          <cell r="BY405" t="str">
            <v>-</v>
          </cell>
          <cell r="CB405" t="str">
            <v>-</v>
          </cell>
          <cell r="CC405" t="str">
            <v>-</v>
          </cell>
          <cell r="CD405" t="str">
            <v>-</v>
          </cell>
          <cell r="CE405" t="str">
            <v>-</v>
          </cell>
          <cell r="CF405" t="str">
            <v>-</v>
          </cell>
          <cell r="CG405" t="str">
            <v>-</v>
          </cell>
          <cell r="CH405" t="str">
            <v>-</v>
          </cell>
          <cell r="CI405" t="str">
            <v>-</v>
          </cell>
          <cell r="CJ405" t="str">
            <v>-</v>
          </cell>
          <cell r="CK405" t="str">
            <v>-</v>
          </cell>
          <cell r="CL405" t="str">
            <v>-</v>
          </cell>
          <cell r="CM405" t="str">
            <v>-</v>
          </cell>
          <cell r="CN405" t="str">
            <v>-</v>
          </cell>
          <cell r="CO405" t="str">
            <v>-</v>
          </cell>
          <cell r="CP405" t="str">
            <v>-</v>
          </cell>
          <cell r="CQ405" t="str">
            <v>-</v>
          </cell>
          <cell r="CR405" t="str">
            <v>-</v>
          </cell>
          <cell r="CS405" t="str">
            <v>-</v>
          </cell>
          <cell r="CT405" t="str">
            <v>-</v>
          </cell>
          <cell r="CU405" t="str">
            <v>SAN SEBASTIÁN IXCAPA</v>
          </cell>
          <cell r="CV405" t="str">
            <v>-</v>
          </cell>
          <cell r="CW405" t="str">
            <v>-</v>
          </cell>
          <cell r="CX405" t="str">
            <v>-</v>
          </cell>
          <cell r="CY405" t="str">
            <v>-</v>
          </cell>
          <cell r="CZ405" t="str">
            <v>-</v>
          </cell>
          <cell r="DB405" t="str">
            <v>-</v>
          </cell>
          <cell r="DC405" t="str">
            <v>-</v>
          </cell>
          <cell r="DD405" t="str">
            <v>-</v>
          </cell>
          <cell r="DE405" t="str">
            <v>-</v>
          </cell>
          <cell r="DF405" t="str">
            <v>-</v>
          </cell>
          <cell r="DG405" t="str">
            <v>-</v>
          </cell>
        </row>
        <row r="406">
          <cell r="AT406" t="str">
            <v>-</v>
          </cell>
          <cell r="AU406" t="str">
            <v>-</v>
          </cell>
          <cell r="AV406" t="str">
            <v>-</v>
          </cell>
          <cell r="AW406" t="str">
            <v>-</v>
          </cell>
          <cell r="AX406" t="str">
            <v>-</v>
          </cell>
          <cell r="AY406" t="str">
            <v>-</v>
          </cell>
          <cell r="AZ406" t="str">
            <v>-</v>
          </cell>
          <cell r="BA406" t="str">
            <v>-</v>
          </cell>
          <cell r="BB406" t="str">
            <v>-</v>
          </cell>
          <cell r="BC406" t="str">
            <v>-</v>
          </cell>
          <cell r="BD406" t="str">
            <v>-</v>
          </cell>
          <cell r="BE406" t="str">
            <v>-</v>
          </cell>
          <cell r="BF406" t="str">
            <v>-</v>
          </cell>
          <cell r="BG406" t="str">
            <v>-</v>
          </cell>
          <cell r="BH406" t="str">
            <v>-</v>
          </cell>
          <cell r="BI406" t="str">
            <v>-</v>
          </cell>
          <cell r="BJ406" t="str">
            <v>-</v>
          </cell>
          <cell r="BK406" t="str">
            <v>-</v>
          </cell>
          <cell r="BL406" t="str">
            <v>-</v>
          </cell>
          <cell r="BM406" t="str">
            <v>20346</v>
          </cell>
          <cell r="BN406" t="str">
            <v>-</v>
          </cell>
          <cell r="BO406" t="str">
            <v>-</v>
          </cell>
          <cell r="BP406" t="str">
            <v>-</v>
          </cell>
          <cell r="BQ406" t="str">
            <v>-</v>
          </cell>
          <cell r="BR406" t="str">
            <v>-</v>
          </cell>
          <cell r="BS406" t="str">
            <v>-</v>
          </cell>
          <cell r="BT406" t="str">
            <v>-</v>
          </cell>
          <cell r="BU406" t="str">
            <v>-</v>
          </cell>
          <cell r="BV406" t="str">
            <v>-</v>
          </cell>
          <cell r="BW406" t="str">
            <v>-</v>
          </cell>
          <cell r="BX406" t="str">
            <v>-</v>
          </cell>
          <cell r="BY406" t="str">
            <v>-</v>
          </cell>
          <cell r="CB406" t="str">
            <v>-</v>
          </cell>
          <cell r="CC406" t="str">
            <v>-</v>
          </cell>
          <cell r="CD406" t="str">
            <v>-</v>
          </cell>
          <cell r="CE406" t="str">
            <v>-</v>
          </cell>
          <cell r="CF406" t="str">
            <v>-</v>
          </cell>
          <cell r="CG406" t="str">
            <v>-</v>
          </cell>
          <cell r="CH406" t="str">
            <v>-</v>
          </cell>
          <cell r="CI406" t="str">
            <v>-</v>
          </cell>
          <cell r="CJ406" t="str">
            <v>-</v>
          </cell>
          <cell r="CK406" t="str">
            <v>-</v>
          </cell>
          <cell r="CL406" t="str">
            <v>-</v>
          </cell>
          <cell r="CM406" t="str">
            <v>-</v>
          </cell>
          <cell r="CN406" t="str">
            <v>-</v>
          </cell>
          <cell r="CO406" t="str">
            <v>-</v>
          </cell>
          <cell r="CP406" t="str">
            <v>-</v>
          </cell>
          <cell r="CQ406" t="str">
            <v>-</v>
          </cell>
          <cell r="CR406" t="str">
            <v>-</v>
          </cell>
          <cell r="CS406" t="str">
            <v>-</v>
          </cell>
          <cell r="CT406" t="str">
            <v>-</v>
          </cell>
          <cell r="CU406" t="str">
            <v>SAN SEBASTIÁN NICANANDUTA</v>
          </cell>
          <cell r="CV406" t="str">
            <v>-</v>
          </cell>
          <cell r="CW406" t="str">
            <v>-</v>
          </cell>
          <cell r="CX406" t="str">
            <v>-</v>
          </cell>
          <cell r="CY406" t="str">
            <v>-</v>
          </cell>
          <cell r="CZ406" t="str">
            <v>-</v>
          </cell>
          <cell r="DB406" t="str">
            <v>-</v>
          </cell>
          <cell r="DC406" t="str">
            <v>-</v>
          </cell>
          <cell r="DD406" t="str">
            <v>-</v>
          </cell>
          <cell r="DE406" t="str">
            <v>-</v>
          </cell>
          <cell r="DF406" t="str">
            <v>-</v>
          </cell>
          <cell r="DG406" t="str">
            <v>-</v>
          </cell>
        </row>
        <row r="407">
          <cell r="AT407" t="str">
            <v>-</v>
          </cell>
          <cell r="AU407" t="str">
            <v>-</v>
          </cell>
          <cell r="AV407" t="str">
            <v>-</v>
          </cell>
          <cell r="AW407" t="str">
            <v>-</v>
          </cell>
          <cell r="AX407" t="str">
            <v>-</v>
          </cell>
          <cell r="AY407" t="str">
            <v>-</v>
          </cell>
          <cell r="AZ407" t="str">
            <v>-</v>
          </cell>
          <cell r="BA407" t="str">
            <v>-</v>
          </cell>
          <cell r="BB407" t="str">
            <v>-</v>
          </cell>
          <cell r="BC407" t="str">
            <v>-</v>
          </cell>
          <cell r="BD407" t="str">
            <v>-</v>
          </cell>
          <cell r="BE407" t="str">
            <v>-</v>
          </cell>
          <cell r="BF407" t="str">
            <v>-</v>
          </cell>
          <cell r="BG407" t="str">
            <v>-</v>
          </cell>
          <cell r="BH407" t="str">
            <v>-</v>
          </cell>
          <cell r="BI407" t="str">
            <v>-</v>
          </cell>
          <cell r="BJ407" t="str">
            <v>-</v>
          </cell>
          <cell r="BK407" t="str">
            <v>-</v>
          </cell>
          <cell r="BL407" t="str">
            <v>-</v>
          </cell>
          <cell r="BM407" t="str">
            <v>20347</v>
          </cell>
          <cell r="BN407" t="str">
            <v>-</v>
          </cell>
          <cell r="BO407" t="str">
            <v>-</v>
          </cell>
          <cell r="BP407" t="str">
            <v>-</v>
          </cell>
          <cell r="BQ407" t="str">
            <v>-</v>
          </cell>
          <cell r="BR407" t="str">
            <v>-</v>
          </cell>
          <cell r="BS407" t="str">
            <v>-</v>
          </cell>
          <cell r="BT407" t="str">
            <v>-</v>
          </cell>
          <cell r="BU407" t="str">
            <v>-</v>
          </cell>
          <cell r="BV407" t="str">
            <v>-</v>
          </cell>
          <cell r="BW407" t="str">
            <v>-</v>
          </cell>
          <cell r="BX407" t="str">
            <v>-</v>
          </cell>
          <cell r="BY407" t="str">
            <v>-</v>
          </cell>
          <cell r="CB407" t="str">
            <v>-</v>
          </cell>
          <cell r="CC407" t="str">
            <v>-</v>
          </cell>
          <cell r="CD407" t="str">
            <v>-</v>
          </cell>
          <cell r="CE407" t="str">
            <v>-</v>
          </cell>
          <cell r="CF407" t="str">
            <v>-</v>
          </cell>
          <cell r="CG407" t="str">
            <v>-</v>
          </cell>
          <cell r="CH407" t="str">
            <v>-</v>
          </cell>
          <cell r="CI407" t="str">
            <v>-</v>
          </cell>
          <cell r="CJ407" t="str">
            <v>-</v>
          </cell>
          <cell r="CK407" t="str">
            <v>-</v>
          </cell>
          <cell r="CL407" t="str">
            <v>-</v>
          </cell>
          <cell r="CM407" t="str">
            <v>-</v>
          </cell>
          <cell r="CN407" t="str">
            <v>-</v>
          </cell>
          <cell r="CO407" t="str">
            <v>-</v>
          </cell>
          <cell r="CP407" t="str">
            <v>-</v>
          </cell>
          <cell r="CQ407" t="str">
            <v>-</v>
          </cell>
          <cell r="CR407" t="str">
            <v>-</v>
          </cell>
          <cell r="CS407" t="str">
            <v>-</v>
          </cell>
          <cell r="CT407" t="str">
            <v>-</v>
          </cell>
          <cell r="CU407" t="str">
            <v>SAN SEBASTIÁN RÍO HONDO</v>
          </cell>
          <cell r="CV407" t="str">
            <v>-</v>
          </cell>
          <cell r="CW407" t="str">
            <v>-</v>
          </cell>
          <cell r="CX407" t="str">
            <v>-</v>
          </cell>
          <cell r="CY407" t="str">
            <v>-</v>
          </cell>
          <cell r="CZ407" t="str">
            <v>-</v>
          </cell>
          <cell r="DB407" t="str">
            <v>-</v>
          </cell>
          <cell r="DC407" t="str">
            <v>-</v>
          </cell>
          <cell r="DD407" t="str">
            <v>-</v>
          </cell>
          <cell r="DE407" t="str">
            <v>-</v>
          </cell>
          <cell r="DF407" t="str">
            <v>-</v>
          </cell>
          <cell r="DG407" t="str">
            <v>-</v>
          </cell>
        </row>
        <row r="408">
          <cell r="AT408" t="str">
            <v>-</v>
          </cell>
          <cell r="AU408" t="str">
            <v>-</v>
          </cell>
          <cell r="AV408" t="str">
            <v>-</v>
          </cell>
          <cell r="AW408" t="str">
            <v>-</v>
          </cell>
          <cell r="AX408" t="str">
            <v>-</v>
          </cell>
          <cell r="AY408" t="str">
            <v>-</v>
          </cell>
          <cell r="AZ408" t="str">
            <v>-</v>
          </cell>
          <cell r="BA408" t="str">
            <v>-</v>
          </cell>
          <cell r="BB408" t="str">
            <v>-</v>
          </cell>
          <cell r="BC408" t="str">
            <v>-</v>
          </cell>
          <cell r="BD408" t="str">
            <v>-</v>
          </cell>
          <cell r="BE408" t="str">
            <v>-</v>
          </cell>
          <cell r="BF408" t="str">
            <v>-</v>
          </cell>
          <cell r="BG408" t="str">
            <v>-</v>
          </cell>
          <cell r="BH408" t="str">
            <v>-</v>
          </cell>
          <cell r="BI408" t="str">
            <v>-</v>
          </cell>
          <cell r="BJ408" t="str">
            <v>-</v>
          </cell>
          <cell r="BK408" t="str">
            <v>-</v>
          </cell>
          <cell r="BL408" t="str">
            <v>-</v>
          </cell>
          <cell r="BM408" t="str">
            <v>20348</v>
          </cell>
          <cell r="BN408" t="str">
            <v>-</v>
          </cell>
          <cell r="BO408" t="str">
            <v>-</v>
          </cell>
          <cell r="BP408" t="str">
            <v>-</v>
          </cell>
          <cell r="BQ408" t="str">
            <v>-</v>
          </cell>
          <cell r="BR408" t="str">
            <v>-</v>
          </cell>
          <cell r="BS408" t="str">
            <v>-</v>
          </cell>
          <cell r="BT408" t="str">
            <v>-</v>
          </cell>
          <cell r="BU408" t="str">
            <v>-</v>
          </cell>
          <cell r="BV408" t="str">
            <v>-</v>
          </cell>
          <cell r="BW408" t="str">
            <v>-</v>
          </cell>
          <cell r="BX408" t="str">
            <v>-</v>
          </cell>
          <cell r="BY408" t="str">
            <v>-</v>
          </cell>
          <cell r="CB408" t="str">
            <v>-</v>
          </cell>
          <cell r="CC408" t="str">
            <v>-</v>
          </cell>
          <cell r="CD408" t="str">
            <v>-</v>
          </cell>
          <cell r="CE408" t="str">
            <v>-</v>
          </cell>
          <cell r="CF408" t="str">
            <v>-</v>
          </cell>
          <cell r="CG408" t="str">
            <v>-</v>
          </cell>
          <cell r="CH408" t="str">
            <v>-</v>
          </cell>
          <cell r="CI408" t="str">
            <v>-</v>
          </cell>
          <cell r="CJ408" t="str">
            <v>-</v>
          </cell>
          <cell r="CK408" t="str">
            <v>-</v>
          </cell>
          <cell r="CL408" t="str">
            <v>-</v>
          </cell>
          <cell r="CM408" t="str">
            <v>-</v>
          </cell>
          <cell r="CN408" t="str">
            <v>-</v>
          </cell>
          <cell r="CO408" t="str">
            <v>-</v>
          </cell>
          <cell r="CP408" t="str">
            <v>-</v>
          </cell>
          <cell r="CQ408" t="str">
            <v>-</v>
          </cell>
          <cell r="CR408" t="str">
            <v>-</v>
          </cell>
          <cell r="CS408" t="str">
            <v>-</v>
          </cell>
          <cell r="CT408" t="str">
            <v>-</v>
          </cell>
          <cell r="CU408" t="str">
            <v>SAN SEBASTIÁN TECOMAXTLAHUACA</v>
          </cell>
          <cell r="CV408" t="str">
            <v>-</v>
          </cell>
          <cell r="CW408" t="str">
            <v>-</v>
          </cell>
          <cell r="CX408" t="str">
            <v>-</v>
          </cell>
          <cell r="CY408" t="str">
            <v>-</v>
          </cell>
          <cell r="CZ408" t="str">
            <v>-</v>
          </cell>
          <cell r="DB408" t="str">
            <v>-</v>
          </cell>
          <cell r="DC408" t="str">
            <v>-</v>
          </cell>
          <cell r="DD408" t="str">
            <v>-</v>
          </cell>
          <cell r="DE408" t="str">
            <v>-</v>
          </cell>
          <cell r="DF408" t="str">
            <v>-</v>
          </cell>
          <cell r="DG408" t="str">
            <v>-</v>
          </cell>
        </row>
        <row r="409">
          <cell r="AT409" t="str">
            <v>-</v>
          </cell>
          <cell r="AU409" t="str">
            <v>-</v>
          </cell>
          <cell r="AV409" t="str">
            <v>-</v>
          </cell>
          <cell r="AW409" t="str">
            <v>-</v>
          </cell>
          <cell r="AX409" t="str">
            <v>-</v>
          </cell>
          <cell r="AY409" t="str">
            <v>-</v>
          </cell>
          <cell r="AZ409" t="str">
            <v>-</v>
          </cell>
          <cell r="BA409" t="str">
            <v>-</v>
          </cell>
          <cell r="BB409" t="str">
            <v>-</v>
          </cell>
          <cell r="BC409" t="str">
            <v>-</v>
          </cell>
          <cell r="BD409" t="str">
            <v>-</v>
          </cell>
          <cell r="BE409" t="str">
            <v>-</v>
          </cell>
          <cell r="BF409" t="str">
            <v>-</v>
          </cell>
          <cell r="BG409" t="str">
            <v>-</v>
          </cell>
          <cell r="BH409" t="str">
            <v>-</v>
          </cell>
          <cell r="BI409" t="str">
            <v>-</v>
          </cell>
          <cell r="BJ409" t="str">
            <v>-</v>
          </cell>
          <cell r="BK409" t="str">
            <v>-</v>
          </cell>
          <cell r="BL409" t="str">
            <v>-</v>
          </cell>
          <cell r="BM409" t="str">
            <v>20349</v>
          </cell>
          <cell r="BN409" t="str">
            <v>-</v>
          </cell>
          <cell r="BO409" t="str">
            <v>-</v>
          </cell>
          <cell r="BP409" t="str">
            <v>-</v>
          </cell>
          <cell r="BQ409" t="str">
            <v>-</v>
          </cell>
          <cell r="BR409" t="str">
            <v>-</v>
          </cell>
          <cell r="BS409" t="str">
            <v>-</v>
          </cell>
          <cell r="BT409" t="str">
            <v>-</v>
          </cell>
          <cell r="BU409" t="str">
            <v>-</v>
          </cell>
          <cell r="BV409" t="str">
            <v>-</v>
          </cell>
          <cell r="BW409" t="str">
            <v>-</v>
          </cell>
          <cell r="BX409" t="str">
            <v>-</v>
          </cell>
          <cell r="BY409" t="str">
            <v>-</v>
          </cell>
          <cell r="CB409" t="str">
            <v>-</v>
          </cell>
          <cell r="CC409" t="str">
            <v>-</v>
          </cell>
          <cell r="CD409" t="str">
            <v>-</v>
          </cell>
          <cell r="CE409" t="str">
            <v>-</v>
          </cell>
          <cell r="CF409" t="str">
            <v>-</v>
          </cell>
          <cell r="CG409" t="str">
            <v>-</v>
          </cell>
          <cell r="CH409" t="str">
            <v>-</v>
          </cell>
          <cell r="CI409" t="str">
            <v>-</v>
          </cell>
          <cell r="CJ409" t="str">
            <v>-</v>
          </cell>
          <cell r="CK409" t="str">
            <v>-</v>
          </cell>
          <cell r="CL409" t="str">
            <v>-</v>
          </cell>
          <cell r="CM409" t="str">
            <v>-</v>
          </cell>
          <cell r="CN409" t="str">
            <v>-</v>
          </cell>
          <cell r="CO409" t="str">
            <v>-</v>
          </cell>
          <cell r="CP409" t="str">
            <v>-</v>
          </cell>
          <cell r="CQ409" t="str">
            <v>-</v>
          </cell>
          <cell r="CR409" t="str">
            <v>-</v>
          </cell>
          <cell r="CS409" t="str">
            <v>-</v>
          </cell>
          <cell r="CT409" t="str">
            <v>-</v>
          </cell>
          <cell r="CU409" t="str">
            <v>SAN SEBASTIÁN TEITIPAC</v>
          </cell>
          <cell r="CV409" t="str">
            <v>-</v>
          </cell>
          <cell r="CW409" t="str">
            <v>-</v>
          </cell>
          <cell r="CX409" t="str">
            <v>-</v>
          </cell>
          <cell r="CY409" t="str">
            <v>-</v>
          </cell>
          <cell r="CZ409" t="str">
            <v>-</v>
          </cell>
          <cell r="DB409" t="str">
            <v>-</v>
          </cell>
          <cell r="DC409" t="str">
            <v>-</v>
          </cell>
          <cell r="DD409" t="str">
            <v>-</v>
          </cell>
          <cell r="DE409" t="str">
            <v>-</v>
          </cell>
          <cell r="DF409" t="str">
            <v>-</v>
          </cell>
          <cell r="DG409" t="str">
            <v>-</v>
          </cell>
        </row>
        <row r="410">
          <cell r="AT410" t="str">
            <v>-</v>
          </cell>
          <cell r="AU410" t="str">
            <v>-</v>
          </cell>
          <cell r="AV410" t="str">
            <v>-</v>
          </cell>
          <cell r="AW410" t="str">
            <v>-</v>
          </cell>
          <cell r="AX410" t="str">
            <v>-</v>
          </cell>
          <cell r="AY410" t="str">
            <v>-</v>
          </cell>
          <cell r="AZ410" t="str">
            <v>-</v>
          </cell>
          <cell r="BA410" t="str">
            <v>-</v>
          </cell>
          <cell r="BB410" t="str">
            <v>-</v>
          </cell>
          <cell r="BC410" t="str">
            <v>-</v>
          </cell>
          <cell r="BD410" t="str">
            <v>-</v>
          </cell>
          <cell r="BE410" t="str">
            <v>-</v>
          </cell>
          <cell r="BF410" t="str">
            <v>-</v>
          </cell>
          <cell r="BG410" t="str">
            <v>-</v>
          </cell>
          <cell r="BH410" t="str">
            <v>-</v>
          </cell>
          <cell r="BI410" t="str">
            <v>-</v>
          </cell>
          <cell r="BJ410" t="str">
            <v>-</v>
          </cell>
          <cell r="BK410" t="str">
            <v>-</v>
          </cell>
          <cell r="BL410" t="str">
            <v>-</v>
          </cell>
          <cell r="BM410" t="str">
            <v>20350</v>
          </cell>
          <cell r="BN410" t="str">
            <v>-</v>
          </cell>
          <cell r="BO410" t="str">
            <v>-</v>
          </cell>
          <cell r="BP410" t="str">
            <v>-</v>
          </cell>
          <cell r="BQ410" t="str">
            <v>-</v>
          </cell>
          <cell r="BR410" t="str">
            <v>-</v>
          </cell>
          <cell r="BS410" t="str">
            <v>-</v>
          </cell>
          <cell r="BT410" t="str">
            <v>-</v>
          </cell>
          <cell r="BU410" t="str">
            <v>-</v>
          </cell>
          <cell r="BV410" t="str">
            <v>-</v>
          </cell>
          <cell r="BW410" t="str">
            <v>-</v>
          </cell>
          <cell r="BX410" t="str">
            <v>-</v>
          </cell>
          <cell r="BY410" t="str">
            <v>-</v>
          </cell>
          <cell r="CB410" t="str">
            <v>-</v>
          </cell>
          <cell r="CC410" t="str">
            <v>-</v>
          </cell>
          <cell r="CD410" t="str">
            <v>-</v>
          </cell>
          <cell r="CE410" t="str">
            <v>-</v>
          </cell>
          <cell r="CF410" t="str">
            <v>-</v>
          </cell>
          <cell r="CG410" t="str">
            <v>-</v>
          </cell>
          <cell r="CH410" t="str">
            <v>-</v>
          </cell>
          <cell r="CI410" t="str">
            <v>-</v>
          </cell>
          <cell r="CJ410" t="str">
            <v>-</v>
          </cell>
          <cell r="CK410" t="str">
            <v>-</v>
          </cell>
          <cell r="CL410" t="str">
            <v>-</v>
          </cell>
          <cell r="CM410" t="str">
            <v>-</v>
          </cell>
          <cell r="CN410" t="str">
            <v>-</v>
          </cell>
          <cell r="CO410" t="str">
            <v>-</v>
          </cell>
          <cell r="CP410" t="str">
            <v>-</v>
          </cell>
          <cell r="CQ410" t="str">
            <v>-</v>
          </cell>
          <cell r="CR410" t="str">
            <v>-</v>
          </cell>
          <cell r="CS410" t="str">
            <v>-</v>
          </cell>
          <cell r="CT410" t="str">
            <v>-</v>
          </cell>
          <cell r="CU410" t="str">
            <v>SAN SEBASTIÁN TUTLA</v>
          </cell>
          <cell r="CV410" t="str">
            <v>-</v>
          </cell>
          <cell r="CW410" t="str">
            <v>-</v>
          </cell>
          <cell r="CX410" t="str">
            <v>-</v>
          </cell>
          <cell r="CY410" t="str">
            <v>-</v>
          </cell>
          <cell r="CZ410" t="str">
            <v>-</v>
          </cell>
          <cell r="DB410" t="str">
            <v>-</v>
          </cell>
          <cell r="DC410" t="str">
            <v>-</v>
          </cell>
          <cell r="DD410" t="str">
            <v>-</v>
          </cell>
          <cell r="DE410" t="str">
            <v>-</v>
          </cell>
          <cell r="DF410" t="str">
            <v>-</v>
          </cell>
          <cell r="DG410" t="str">
            <v>-</v>
          </cell>
        </row>
        <row r="411">
          <cell r="AT411" t="str">
            <v>-</v>
          </cell>
          <cell r="AU411" t="str">
            <v>-</v>
          </cell>
          <cell r="AV411" t="str">
            <v>-</v>
          </cell>
          <cell r="AW411" t="str">
            <v>-</v>
          </cell>
          <cell r="AX411" t="str">
            <v>-</v>
          </cell>
          <cell r="AY411" t="str">
            <v>-</v>
          </cell>
          <cell r="AZ411" t="str">
            <v>-</v>
          </cell>
          <cell r="BA411" t="str">
            <v>-</v>
          </cell>
          <cell r="BB411" t="str">
            <v>-</v>
          </cell>
          <cell r="BC411" t="str">
            <v>-</v>
          </cell>
          <cell r="BD411" t="str">
            <v>-</v>
          </cell>
          <cell r="BE411" t="str">
            <v>-</v>
          </cell>
          <cell r="BF411" t="str">
            <v>-</v>
          </cell>
          <cell r="BG411" t="str">
            <v>-</v>
          </cell>
          <cell r="BH411" t="str">
            <v>-</v>
          </cell>
          <cell r="BI411" t="str">
            <v>-</v>
          </cell>
          <cell r="BJ411" t="str">
            <v>-</v>
          </cell>
          <cell r="BK411" t="str">
            <v>-</v>
          </cell>
          <cell r="BL411" t="str">
            <v>-</v>
          </cell>
          <cell r="BM411" t="str">
            <v>20351</v>
          </cell>
          <cell r="BN411" t="str">
            <v>-</v>
          </cell>
          <cell r="BO411" t="str">
            <v>-</v>
          </cell>
          <cell r="BP411" t="str">
            <v>-</v>
          </cell>
          <cell r="BQ411" t="str">
            <v>-</v>
          </cell>
          <cell r="BR411" t="str">
            <v>-</v>
          </cell>
          <cell r="BS411" t="str">
            <v>-</v>
          </cell>
          <cell r="BT411" t="str">
            <v>-</v>
          </cell>
          <cell r="BU411" t="str">
            <v>-</v>
          </cell>
          <cell r="BV411" t="str">
            <v>-</v>
          </cell>
          <cell r="BW411" t="str">
            <v>-</v>
          </cell>
          <cell r="BX411" t="str">
            <v>-</v>
          </cell>
          <cell r="BY411" t="str">
            <v>-</v>
          </cell>
          <cell r="CB411" t="str">
            <v>-</v>
          </cell>
          <cell r="CC411" t="str">
            <v>-</v>
          </cell>
          <cell r="CD411" t="str">
            <v>-</v>
          </cell>
          <cell r="CE411" t="str">
            <v>-</v>
          </cell>
          <cell r="CF411" t="str">
            <v>-</v>
          </cell>
          <cell r="CG411" t="str">
            <v>-</v>
          </cell>
          <cell r="CH411" t="str">
            <v>-</v>
          </cell>
          <cell r="CI411" t="str">
            <v>-</v>
          </cell>
          <cell r="CJ411" t="str">
            <v>-</v>
          </cell>
          <cell r="CK411" t="str">
            <v>-</v>
          </cell>
          <cell r="CL411" t="str">
            <v>-</v>
          </cell>
          <cell r="CM411" t="str">
            <v>-</v>
          </cell>
          <cell r="CN411" t="str">
            <v>-</v>
          </cell>
          <cell r="CO411" t="str">
            <v>-</v>
          </cell>
          <cell r="CP411" t="str">
            <v>-</v>
          </cell>
          <cell r="CQ411" t="str">
            <v>-</v>
          </cell>
          <cell r="CR411" t="str">
            <v>-</v>
          </cell>
          <cell r="CS411" t="str">
            <v>-</v>
          </cell>
          <cell r="CT411" t="str">
            <v>-</v>
          </cell>
          <cell r="CU411" t="str">
            <v>SAN SIMÓN ALMOLONGAS</v>
          </cell>
          <cell r="CV411" t="str">
            <v>-</v>
          </cell>
          <cell r="CW411" t="str">
            <v>-</v>
          </cell>
          <cell r="CX411" t="str">
            <v>-</v>
          </cell>
          <cell r="CY411" t="str">
            <v>-</v>
          </cell>
          <cell r="CZ411" t="str">
            <v>-</v>
          </cell>
          <cell r="DB411" t="str">
            <v>-</v>
          </cell>
          <cell r="DC411" t="str">
            <v>-</v>
          </cell>
          <cell r="DD411" t="str">
            <v>-</v>
          </cell>
          <cell r="DE411" t="str">
            <v>-</v>
          </cell>
          <cell r="DF411" t="str">
            <v>-</v>
          </cell>
          <cell r="DG411" t="str">
            <v>-</v>
          </cell>
        </row>
        <row r="412">
          <cell r="AT412" t="str">
            <v>-</v>
          </cell>
          <cell r="AU412" t="str">
            <v>-</v>
          </cell>
          <cell r="AV412" t="str">
            <v>-</v>
          </cell>
          <cell r="AW412" t="str">
            <v>-</v>
          </cell>
          <cell r="AX412" t="str">
            <v>-</v>
          </cell>
          <cell r="AY412" t="str">
            <v>-</v>
          </cell>
          <cell r="AZ412" t="str">
            <v>-</v>
          </cell>
          <cell r="BA412" t="str">
            <v>-</v>
          </cell>
          <cell r="BB412" t="str">
            <v>-</v>
          </cell>
          <cell r="BC412" t="str">
            <v>-</v>
          </cell>
          <cell r="BD412" t="str">
            <v>-</v>
          </cell>
          <cell r="BE412" t="str">
            <v>-</v>
          </cell>
          <cell r="BF412" t="str">
            <v>-</v>
          </cell>
          <cell r="BG412" t="str">
            <v>-</v>
          </cell>
          <cell r="BH412" t="str">
            <v>-</v>
          </cell>
          <cell r="BI412" t="str">
            <v>-</v>
          </cell>
          <cell r="BJ412" t="str">
            <v>-</v>
          </cell>
          <cell r="BK412" t="str">
            <v>-</v>
          </cell>
          <cell r="BL412" t="str">
            <v>-</v>
          </cell>
          <cell r="BM412" t="str">
            <v>20352</v>
          </cell>
          <cell r="BN412" t="str">
            <v>-</v>
          </cell>
          <cell r="BO412" t="str">
            <v>-</v>
          </cell>
          <cell r="BP412" t="str">
            <v>-</v>
          </cell>
          <cell r="BQ412" t="str">
            <v>-</v>
          </cell>
          <cell r="BR412" t="str">
            <v>-</v>
          </cell>
          <cell r="BS412" t="str">
            <v>-</v>
          </cell>
          <cell r="BT412" t="str">
            <v>-</v>
          </cell>
          <cell r="BU412" t="str">
            <v>-</v>
          </cell>
          <cell r="BV412" t="str">
            <v>-</v>
          </cell>
          <cell r="BW412" t="str">
            <v>-</v>
          </cell>
          <cell r="BX412" t="str">
            <v>-</v>
          </cell>
          <cell r="BY412" t="str">
            <v>-</v>
          </cell>
          <cell r="CB412" t="str">
            <v>-</v>
          </cell>
          <cell r="CC412" t="str">
            <v>-</v>
          </cell>
          <cell r="CD412" t="str">
            <v>-</v>
          </cell>
          <cell r="CE412" t="str">
            <v>-</v>
          </cell>
          <cell r="CF412" t="str">
            <v>-</v>
          </cell>
          <cell r="CG412" t="str">
            <v>-</v>
          </cell>
          <cell r="CH412" t="str">
            <v>-</v>
          </cell>
          <cell r="CI412" t="str">
            <v>-</v>
          </cell>
          <cell r="CJ412" t="str">
            <v>-</v>
          </cell>
          <cell r="CK412" t="str">
            <v>-</v>
          </cell>
          <cell r="CL412" t="str">
            <v>-</v>
          </cell>
          <cell r="CM412" t="str">
            <v>-</v>
          </cell>
          <cell r="CN412" t="str">
            <v>-</v>
          </cell>
          <cell r="CO412" t="str">
            <v>-</v>
          </cell>
          <cell r="CP412" t="str">
            <v>-</v>
          </cell>
          <cell r="CQ412" t="str">
            <v>-</v>
          </cell>
          <cell r="CR412" t="str">
            <v>-</v>
          </cell>
          <cell r="CS412" t="str">
            <v>-</v>
          </cell>
          <cell r="CT412" t="str">
            <v>-</v>
          </cell>
          <cell r="CU412" t="str">
            <v>SAN SIMÓN ZAHUATLÁN</v>
          </cell>
          <cell r="CV412" t="str">
            <v>-</v>
          </cell>
          <cell r="CW412" t="str">
            <v>-</v>
          </cell>
          <cell r="CX412" t="str">
            <v>-</v>
          </cell>
          <cell r="CY412" t="str">
            <v>-</v>
          </cell>
          <cell r="CZ412" t="str">
            <v>-</v>
          </cell>
          <cell r="DB412" t="str">
            <v>-</v>
          </cell>
          <cell r="DC412" t="str">
            <v>-</v>
          </cell>
          <cell r="DD412" t="str">
            <v>-</v>
          </cell>
          <cell r="DE412" t="str">
            <v>-</v>
          </cell>
          <cell r="DF412" t="str">
            <v>-</v>
          </cell>
          <cell r="DG412" t="str">
            <v>-</v>
          </cell>
        </row>
        <row r="413">
          <cell r="AT413" t="str">
            <v>-</v>
          </cell>
          <cell r="AU413" t="str">
            <v>-</v>
          </cell>
          <cell r="AV413" t="str">
            <v>-</v>
          </cell>
          <cell r="AW413" t="str">
            <v>-</v>
          </cell>
          <cell r="AX413" t="str">
            <v>-</v>
          </cell>
          <cell r="AY413" t="str">
            <v>-</v>
          </cell>
          <cell r="AZ413" t="str">
            <v>-</v>
          </cell>
          <cell r="BA413" t="str">
            <v>-</v>
          </cell>
          <cell r="BB413" t="str">
            <v>-</v>
          </cell>
          <cell r="BC413" t="str">
            <v>-</v>
          </cell>
          <cell r="BD413" t="str">
            <v>-</v>
          </cell>
          <cell r="BE413" t="str">
            <v>-</v>
          </cell>
          <cell r="BF413" t="str">
            <v>-</v>
          </cell>
          <cell r="BG413" t="str">
            <v>-</v>
          </cell>
          <cell r="BH413" t="str">
            <v>-</v>
          </cell>
          <cell r="BI413" t="str">
            <v>-</v>
          </cell>
          <cell r="BJ413" t="str">
            <v>-</v>
          </cell>
          <cell r="BK413" t="str">
            <v>-</v>
          </cell>
          <cell r="BL413" t="str">
            <v>-</v>
          </cell>
          <cell r="BM413" t="str">
            <v>20353</v>
          </cell>
          <cell r="BN413" t="str">
            <v>-</v>
          </cell>
          <cell r="BO413" t="str">
            <v>-</v>
          </cell>
          <cell r="BP413" t="str">
            <v>-</v>
          </cell>
          <cell r="BQ413" t="str">
            <v>-</v>
          </cell>
          <cell r="BR413" t="str">
            <v>-</v>
          </cell>
          <cell r="BS413" t="str">
            <v>-</v>
          </cell>
          <cell r="BT413" t="str">
            <v>-</v>
          </cell>
          <cell r="BU413" t="str">
            <v>-</v>
          </cell>
          <cell r="BV413" t="str">
            <v>-</v>
          </cell>
          <cell r="BW413" t="str">
            <v>-</v>
          </cell>
          <cell r="BX413" t="str">
            <v>-</v>
          </cell>
          <cell r="BY413" t="str">
            <v>-</v>
          </cell>
          <cell r="CB413" t="str">
            <v>-</v>
          </cell>
          <cell r="CC413" t="str">
            <v>-</v>
          </cell>
          <cell r="CD413" t="str">
            <v>-</v>
          </cell>
          <cell r="CE413" t="str">
            <v>-</v>
          </cell>
          <cell r="CF413" t="str">
            <v>-</v>
          </cell>
          <cell r="CG413" t="str">
            <v>-</v>
          </cell>
          <cell r="CH413" t="str">
            <v>-</v>
          </cell>
          <cell r="CI413" t="str">
            <v>-</v>
          </cell>
          <cell r="CJ413" t="str">
            <v>-</v>
          </cell>
          <cell r="CK413" t="str">
            <v>-</v>
          </cell>
          <cell r="CL413" t="str">
            <v>-</v>
          </cell>
          <cell r="CM413" t="str">
            <v>-</v>
          </cell>
          <cell r="CN413" t="str">
            <v>-</v>
          </cell>
          <cell r="CO413" t="str">
            <v>-</v>
          </cell>
          <cell r="CP413" t="str">
            <v>-</v>
          </cell>
          <cell r="CQ413" t="str">
            <v>-</v>
          </cell>
          <cell r="CR413" t="str">
            <v>-</v>
          </cell>
          <cell r="CS413" t="str">
            <v>-</v>
          </cell>
          <cell r="CT413" t="str">
            <v>-</v>
          </cell>
          <cell r="CU413" t="str">
            <v>SANTA ANA</v>
          </cell>
          <cell r="CV413" t="str">
            <v>-</v>
          </cell>
          <cell r="CW413" t="str">
            <v>-</v>
          </cell>
          <cell r="CX413" t="str">
            <v>-</v>
          </cell>
          <cell r="CY413" t="str">
            <v>-</v>
          </cell>
          <cell r="CZ413" t="str">
            <v>-</v>
          </cell>
          <cell r="DB413" t="str">
            <v>-</v>
          </cell>
          <cell r="DC413" t="str">
            <v>-</v>
          </cell>
          <cell r="DD413" t="str">
            <v>-</v>
          </cell>
          <cell r="DE413" t="str">
            <v>-</v>
          </cell>
          <cell r="DF413" t="str">
            <v>-</v>
          </cell>
          <cell r="DG413" t="str">
            <v>-</v>
          </cell>
        </row>
        <row r="414">
          <cell r="AT414" t="str">
            <v>-</v>
          </cell>
          <cell r="AU414" t="str">
            <v>-</v>
          </cell>
          <cell r="AV414" t="str">
            <v>-</v>
          </cell>
          <cell r="AW414" t="str">
            <v>-</v>
          </cell>
          <cell r="AX414" t="str">
            <v>-</v>
          </cell>
          <cell r="AY414" t="str">
            <v>-</v>
          </cell>
          <cell r="AZ414" t="str">
            <v>-</v>
          </cell>
          <cell r="BA414" t="str">
            <v>-</v>
          </cell>
          <cell r="BB414" t="str">
            <v>-</v>
          </cell>
          <cell r="BC414" t="str">
            <v>-</v>
          </cell>
          <cell r="BD414" t="str">
            <v>-</v>
          </cell>
          <cell r="BE414" t="str">
            <v>-</v>
          </cell>
          <cell r="BF414" t="str">
            <v>-</v>
          </cell>
          <cell r="BG414" t="str">
            <v>-</v>
          </cell>
          <cell r="BH414" t="str">
            <v>-</v>
          </cell>
          <cell r="BI414" t="str">
            <v>-</v>
          </cell>
          <cell r="BJ414" t="str">
            <v>-</v>
          </cell>
          <cell r="BK414" t="str">
            <v>-</v>
          </cell>
          <cell r="BL414" t="str">
            <v>-</v>
          </cell>
          <cell r="BM414" t="str">
            <v>20354</v>
          </cell>
          <cell r="BN414" t="str">
            <v>-</v>
          </cell>
          <cell r="BO414" t="str">
            <v>-</v>
          </cell>
          <cell r="BP414" t="str">
            <v>-</v>
          </cell>
          <cell r="BQ414" t="str">
            <v>-</v>
          </cell>
          <cell r="BR414" t="str">
            <v>-</v>
          </cell>
          <cell r="BS414" t="str">
            <v>-</v>
          </cell>
          <cell r="BT414" t="str">
            <v>-</v>
          </cell>
          <cell r="BU414" t="str">
            <v>-</v>
          </cell>
          <cell r="BV414" t="str">
            <v>-</v>
          </cell>
          <cell r="BW414" t="str">
            <v>-</v>
          </cell>
          <cell r="BX414" t="str">
            <v>-</v>
          </cell>
          <cell r="BY414" t="str">
            <v>-</v>
          </cell>
          <cell r="CB414" t="str">
            <v>-</v>
          </cell>
          <cell r="CC414" t="str">
            <v>-</v>
          </cell>
          <cell r="CD414" t="str">
            <v>-</v>
          </cell>
          <cell r="CE414" t="str">
            <v>-</v>
          </cell>
          <cell r="CF414" t="str">
            <v>-</v>
          </cell>
          <cell r="CG414" t="str">
            <v>-</v>
          </cell>
          <cell r="CH414" t="str">
            <v>-</v>
          </cell>
          <cell r="CI414" t="str">
            <v>-</v>
          </cell>
          <cell r="CJ414" t="str">
            <v>-</v>
          </cell>
          <cell r="CK414" t="str">
            <v>-</v>
          </cell>
          <cell r="CL414" t="str">
            <v>-</v>
          </cell>
          <cell r="CM414" t="str">
            <v>-</v>
          </cell>
          <cell r="CN414" t="str">
            <v>-</v>
          </cell>
          <cell r="CO414" t="str">
            <v>-</v>
          </cell>
          <cell r="CP414" t="str">
            <v>-</v>
          </cell>
          <cell r="CQ414" t="str">
            <v>-</v>
          </cell>
          <cell r="CR414" t="str">
            <v>-</v>
          </cell>
          <cell r="CS414" t="str">
            <v>-</v>
          </cell>
          <cell r="CT414" t="str">
            <v>-</v>
          </cell>
          <cell r="CU414" t="str">
            <v>SANTA ANA ATEIXTLAHUACA</v>
          </cell>
          <cell r="CV414" t="str">
            <v>-</v>
          </cell>
          <cell r="CW414" t="str">
            <v>-</v>
          </cell>
          <cell r="CX414" t="str">
            <v>-</v>
          </cell>
          <cell r="CY414" t="str">
            <v>-</v>
          </cell>
          <cell r="CZ414" t="str">
            <v>-</v>
          </cell>
          <cell r="DB414" t="str">
            <v>-</v>
          </cell>
          <cell r="DC414" t="str">
            <v>-</v>
          </cell>
          <cell r="DD414" t="str">
            <v>-</v>
          </cell>
          <cell r="DE414" t="str">
            <v>-</v>
          </cell>
          <cell r="DF414" t="str">
            <v>-</v>
          </cell>
          <cell r="DG414" t="str">
            <v>-</v>
          </cell>
        </row>
        <row r="415">
          <cell r="AT415" t="str">
            <v>-</v>
          </cell>
          <cell r="AU415" t="str">
            <v>-</v>
          </cell>
          <cell r="AV415" t="str">
            <v>-</v>
          </cell>
          <cell r="AW415" t="str">
            <v>-</v>
          </cell>
          <cell r="AX415" t="str">
            <v>-</v>
          </cell>
          <cell r="AY415" t="str">
            <v>-</v>
          </cell>
          <cell r="AZ415" t="str">
            <v>-</v>
          </cell>
          <cell r="BA415" t="str">
            <v>-</v>
          </cell>
          <cell r="BB415" t="str">
            <v>-</v>
          </cell>
          <cell r="BC415" t="str">
            <v>-</v>
          </cell>
          <cell r="BD415" t="str">
            <v>-</v>
          </cell>
          <cell r="BE415" t="str">
            <v>-</v>
          </cell>
          <cell r="BF415" t="str">
            <v>-</v>
          </cell>
          <cell r="BG415" t="str">
            <v>-</v>
          </cell>
          <cell r="BH415" t="str">
            <v>-</v>
          </cell>
          <cell r="BI415" t="str">
            <v>-</v>
          </cell>
          <cell r="BJ415" t="str">
            <v>-</v>
          </cell>
          <cell r="BK415" t="str">
            <v>-</v>
          </cell>
          <cell r="BL415" t="str">
            <v>-</v>
          </cell>
          <cell r="BM415" t="str">
            <v>20355</v>
          </cell>
          <cell r="BN415" t="str">
            <v>-</v>
          </cell>
          <cell r="BO415" t="str">
            <v>-</v>
          </cell>
          <cell r="BP415" t="str">
            <v>-</v>
          </cell>
          <cell r="BQ415" t="str">
            <v>-</v>
          </cell>
          <cell r="BR415" t="str">
            <v>-</v>
          </cell>
          <cell r="BS415" t="str">
            <v>-</v>
          </cell>
          <cell r="BT415" t="str">
            <v>-</v>
          </cell>
          <cell r="BU415" t="str">
            <v>-</v>
          </cell>
          <cell r="BV415" t="str">
            <v>-</v>
          </cell>
          <cell r="BW415" t="str">
            <v>-</v>
          </cell>
          <cell r="BX415" t="str">
            <v>-</v>
          </cell>
          <cell r="BY415" t="str">
            <v>-</v>
          </cell>
          <cell r="CB415" t="str">
            <v>-</v>
          </cell>
          <cell r="CC415" t="str">
            <v>-</v>
          </cell>
          <cell r="CD415" t="str">
            <v>-</v>
          </cell>
          <cell r="CE415" t="str">
            <v>-</v>
          </cell>
          <cell r="CF415" t="str">
            <v>-</v>
          </cell>
          <cell r="CG415" t="str">
            <v>-</v>
          </cell>
          <cell r="CH415" t="str">
            <v>-</v>
          </cell>
          <cell r="CI415" t="str">
            <v>-</v>
          </cell>
          <cell r="CJ415" t="str">
            <v>-</v>
          </cell>
          <cell r="CK415" t="str">
            <v>-</v>
          </cell>
          <cell r="CL415" t="str">
            <v>-</v>
          </cell>
          <cell r="CM415" t="str">
            <v>-</v>
          </cell>
          <cell r="CN415" t="str">
            <v>-</v>
          </cell>
          <cell r="CO415" t="str">
            <v>-</v>
          </cell>
          <cell r="CP415" t="str">
            <v>-</v>
          </cell>
          <cell r="CQ415" t="str">
            <v>-</v>
          </cell>
          <cell r="CR415" t="str">
            <v>-</v>
          </cell>
          <cell r="CS415" t="str">
            <v>-</v>
          </cell>
          <cell r="CT415" t="str">
            <v>-</v>
          </cell>
          <cell r="CU415" t="str">
            <v>SANTA ANA CUAUHTÉMOC</v>
          </cell>
          <cell r="CV415" t="str">
            <v>-</v>
          </cell>
          <cell r="CW415" t="str">
            <v>-</v>
          </cell>
          <cell r="CX415" t="str">
            <v>-</v>
          </cell>
          <cell r="CY415" t="str">
            <v>-</v>
          </cell>
          <cell r="CZ415" t="str">
            <v>-</v>
          </cell>
          <cell r="DB415" t="str">
            <v>-</v>
          </cell>
          <cell r="DC415" t="str">
            <v>-</v>
          </cell>
          <cell r="DD415" t="str">
            <v>-</v>
          </cell>
          <cell r="DE415" t="str">
            <v>-</v>
          </cell>
          <cell r="DF415" t="str">
            <v>-</v>
          </cell>
          <cell r="DG415" t="str">
            <v>-</v>
          </cell>
        </row>
        <row r="416">
          <cell r="AT416" t="str">
            <v>-</v>
          </cell>
          <cell r="AU416" t="str">
            <v>-</v>
          </cell>
          <cell r="AV416" t="str">
            <v>-</v>
          </cell>
          <cell r="AW416" t="str">
            <v>-</v>
          </cell>
          <cell r="AX416" t="str">
            <v>-</v>
          </cell>
          <cell r="AY416" t="str">
            <v>-</v>
          </cell>
          <cell r="AZ416" t="str">
            <v>-</v>
          </cell>
          <cell r="BA416" t="str">
            <v>-</v>
          </cell>
          <cell r="BB416" t="str">
            <v>-</v>
          </cell>
          <cell r="BC416" t="str">
            <v>-</v>
          </cell>
          <cell r="BD416" t="str">
            <v>-</v>
          </cell>
          <cell r="BE416" t="str">
            <v>-</v>
          </cell>
          <cell r="BF416" t="str">
            <v>-</v>
          </cell>
          <cell r="BG416" t="str">
            <v>-</v>
          </cell>
          <cell r="BH416" t="str">
            <v>-</v>
          </cell>
          <cell r="BI416" t="str">
            <v>-</v>
          </cell>
          <cell r="BJ416" t="str">
            <v>-</v>
          </cell>
          <cell r="BK416" t="str">
            <v>-</v>
          </cell>
          <cell r="BL416" t="str">
            <v>-</v>
          </cell>
          <cell r="BM416" t="str">
            <v>20356</v>
          </cell>
          <cell r="BN416" t="str">
            <v>-</v>
          </cell>
          <cell r="BO416" t="str">
            <v>-</v>
          </cell>
          <cell r="BP416" t="str">
            <v>-</v>
          </cell>
          <cell r="BQ416" t="str">
            <v>-</v>
          </cell>
          <cell r="BR416" t="str">
            <v>-</v>
          </cell>
          <cell r="BS416" t="str">
            <v>-</v>
          </cell>
          <cell r="BT416" t="str">
            <v>-</v>
          </cell>
          <cell r="BU416" t="str">
            <v>-</v>
          </cell>
          <cell r="BV416" t="str">
            <v>-</v>
          </cell>
          <cell r="BW416" t="str">
            <v>-</v>
          </cell>
          <cell r="BX416" t="str">
            <v>-</v>
          </cell>
          <cell r="BY416" t="str">
            <v>-</v>
          </cell>
          <cell r="CB416" t="str">
            <v>-</v>
          </cell>
          <cell r="CC416" t="str">
            <v>-</v>
          </cell>
          <cell r="CD416" t="str">
            <v>-</v>
          </cell>
          <cell r="CE416" t="str">
            <v>-</v>
          </cell>
          <cell r="CF416" t="str">
            <v>-</v>
          </cell>
          <cell r="CG416" t="str">
            <v>-</v>
          </cell>
          <cell r="CH416" t="str">
            <v>-</v>
          </cell>
          <cell r="CI416" t="str">
            <v>-</v>
          </cell>
          <cell r="CJ416" t="str">
            <v>-</v>
          </cell>
          <cell r="CK416" t="str">
            <v>-</v>
          </cell>
          <cell r="CL416" t="str">
            <v>-</v>
          </cell>
          <cell r="CM416" t="str">
            <v>-</v>
          </cell>
          <cell r="CN416" t="str">
            <v>-</v>
          </cell>
          <cell r="CO416" t="str">
            <v>-</v>
          </cell>
          <cell r="CP416" t="str">
            <v>-</v>
          </cell>
          <cell r="CQ416" t="str">
            <v>-</v>
          </cell>
          <cell r="CR416" t="str">
            <v>-</v>
          </cell>
          <cell r="CS416" t="str">
            <v>-</v>
          </cell>
          <cell r="CT416" t="str">
            <v>-</v>
          </cell>
          <cell r="CU416" t="str">
            <v>SANTA ANA DEL VALLE</v>
          </cell>
          <cell r="CV416" t="str">
            <v>-</v>
          </cell>
          <cell r="CW416" t="str">
            <v>-</v>
          </cell>
          <cell r="CX416" t="str">
            <v>-</v>
          </cell>
          <cell r="CY416" t="str">
            <v>-</v>
          </cell>
          <cell r="CZ416" t="str">
            <v>-</v>
          </cell>
          <cell r="DB416" t="str">
            <v>-</v>
          </cell>
          <cell r="DC416" t="str">
            <v>-</v>
          </cell>
          <cell r="DD416" t="str">
            <v>-</v>
          </cell>
          <cell r="DE416" t="str">
            <v>-</v>
          </cell>
          <cell r="DF416" t="str">
            <v>-</v>
          </cell>
          <cell r="DG416" t="str">
            <v>-</v>
          </cell>
        </row>
        <row r="417">
          <cell r="AT417" t="str">
            <v>-</v>
          </cell>
          <cell r="AU417" t="str">
            <v>-</v>
          </cell>
          <cell r="AV417" t="str">
            <v>-</v>
          </cell>
          <cell r="AW417" t="str">
            <v>-</v>
          </cell>
          <cell r="AX417" t="str">
            <v>-</v>
          </cell>
          <cell r="AY417" t="str">
            <v>-</v>
          </cell>
          <cell r="AZ417" t="str">
            <v>-</v>
          </cell>
          <cell r="BA417" t="str">
            <v>-</v>
          </cell>
          <cell r="BB417" t="str">
            <v>-</v>
          </cell>
          <cell r="BC417" t="str">
            <v>-</v>
          </cell>
          <cell r="BD417" t="str">
            <v>-</v>
          </cell>
          <cell r="BE417" t="str">
            <v>-</v>
          </cell>
          <cell r="BF417" t="str">
            <v>-</v>
          </cell>
          <cell r="BG417" t="str">
            <v>-</v>
          </cell>
          <cell r="BH417" t="str">
            <v>-</v>
          </cell>
          <cell r="BI417" t="str">
            <v>-</v>
          </cell>
          <cell r="BJ417" t="str">
            <v>-</v>
          </cell>
          <cell r="BK417" t="str">
            <v>-</v>
          </cell>
          <cell r="BL417" t="str">
            <v>-</v>
          </cell>
          <cell r="BM417" t="str">
            <v>20357</v>
          </cell>
          <cell r="BN417" t="str">
            <v>-</v>
          </cell>
          <cell r="BO417" t="str">
            <v>-</v>
          </cell>
          <cell r="BP417" t="str">
            <v>-</v>
          </cell>
          <cell r="BQ417" t="str">
            <v>-</v>
          </cell>
          <cell r="BR417" t="str">
            <v>-</v>
          </cell>
          <cell r="BS417" t="str">
            <v>-</v>
          </cell>
          <cell r="BT417" t="str">
            <v>-</v>
          </cell>
          <cell r="BU417" t="str">
            <v>-</v>
          </cell>
          <cell r="BV417" t="str">
            <v>-</v>
          </cell>
          <cell r="BW417" t="str">
            <v>-</v>
          </cell>
          <cell r="BX417" t="str">
            <v>-</v>
          </cell>
          <cell r="BY417" t="str">
            <v>-</v>
          </cell>
          <cell r="CB417" t="str">
            <v>-</v>
          </cell>
          <cell r="CC417" t="str">
            <v>-</v>
          </cell>
          <cell r="CD417" t="str">
            <v>-</v>
          </cell>
          <cell r="CE417" t="str">
            <v>-</v>
          </cell>
          <cell r="CF417" t="str">
            <v>-</v>
          </cell>
          <cell r="CG417" t="str">
            <v>-</v>
          </cell>
          <cell r="CH417" t="str">
            <v>-</v>
          </cell>
          <cell r="CI417" t="str">
            <v>-</v>
          </cell>
          <cell r="CJ417" t="str">
            <v>-</v>
          </cell>
          <cell r="CK417" t="str">
            <v>-</v>
          </cell>
          <cell r="CL417" t="str">
            <v>-</v>
          </cell>
          <cell r="CM417" t="str">
            <v>-</v>
          </cell>
          <cell r="CN417" t="str">
            <v>-</v>
          </cell>
          <cell r="CO417" t="str">
            <v>-</v>
          </cell>
          <cell r="CP417" t="str">
            <v>-</v>
          </cell>
          <cell r="CQ417" t="str">
            <v>-</v>
          </cell>
          <cell r="CR417" t="str">
            <v>-</v>
          </cell>
          <cell r="CS417" t="str">
            <v>-</v>
          </cell>
          <cell r="CT417" t="str">
            <v>-</v>
          </cell>
          <cell r="CU417" t="str">
            <v>SANTA ANA TAVELA</v>
          </cell>
          <cell r="CV417" t="str">
            <v>-</v>
          </cell>
          <cell r="CW417" t="str">
            <v>-</v>
          </cell>
          <cell r="CX417" t="str">
            <v>-</v>
          </cell>
          <cell r="CY417" t="str">
            <v>-</v>
          </cell>
          <cell r="CZ417" t="str">
            <v>-</v>
          </cell>
          <cell r="DB417" t="str">
            <v>-</v>
          </cell>
          <cell r="DC417" t="str">
            <v>-</v>
          </cell>
          <cell r="DD417" t="str">
            <v>-</v>
          </cell>
          <cell r="DE417" t="str">
            <v>-</v>
          </cell>
          <cell r="DF417" t="str">
            <v>-</v>
          </cell>
          <cell r="DG417" t="str">
            <v>-</v>
          </cell>
        </row>
        <row r="418">
          <cell r="AT418" t="str">
            <v>-</v>
          </cell>
          <cell r="AU418" t="str">
            <v>-</v>
          </cell>
          <cell r="AV418" t="str">
            <v>-</v>
          </cell>
          <cell r="AW418" t="str">
            <v>-</v>
          </cell>
          <cell r="AX418" t="str">
            <v>-</v>
          </cell>
          <cell r="AY418" t="str">
            <v>-</v>
          </cell>
          <cell r="AZ418" t="str">
            <v>-</v>
          </cell>
          <cell r="BA418" t="str">
            <v>-</v>
          </cell>
          <cell r="BB418" t="str">
            <v>-</v>
          </cell>
          <cell r="BC418" t="str">
            <v>-</v>
          </cell>
          <cell r="BD418" t="str">
            <v>-</v>
          </cell>
          <cell r="BE418" t="str">
            <v>-</v>
          </cell>
          <cell r="BF418" t="str">
            <v>-</v>
          </cell>
          <cell r="BG418" t="str">
            <v>-</v>
          </cell>
          <cell r="BH418" t="str">
            <v>-</v>
          </cell>
          <cell r="BI418" t="str">
            <v>-</v>
          </cell>
          <cell r="BJ418" t="str">
            <v>-</v>
          </cell>
          <cell r="BK418" t="str">
            <v>-</v>
          </cell>
          <cell r="BL418" t="str">
            <v>-</v>
          </cell>
          <cell r="BM418" t="str">
            <v>20358</v>
          </cell>
          <cell r="BN418" t="str">
            <v>-</v>
          </cell>
          <cell r="BO418" t="str">
            <v>-</v>
          </cell>
          <cell r="BP418" t="str">
            <v>-</v>
          </cell>
          <cell r="BQ418" t="str">
            <v>-</v>
          </cell>
          <cell r="BR418" t="str">
            <v>-</v>
          </cell>
          <cell r="BS418" t="str">
            <v>-</v>
          </cell>
          <cell r="BT418" t="str">
            <v>-</v>
          </cell>
          <cell r="BU418" t="str">
            <v>-</v>
          </cell>
          <cell r="BV418" t="str">
            <v>-</v>
          </cell>
          <cell r="BW418" t="str">
            <v>-</v>
          </cell>
          <cell r="BX418" t="str">
            <v>-</v>
          </cell>
          <cell r="BY418" t="str">
            <v>-</v>
          </cell>
          <cell r="CB418" t="str">
            <v>-</v>
          </cell>
          <cell r="CC418" t="str">
            <v>-</v>
          </cell>
          <cell r="CD418" t="str">
            <v>-</v>
          </cell>
          <cell r="CE418" t="str">
            <v>-</v>
          </cell>
          <cell r="CF418" t="str">
            <v>-</v>
          </cell>
          <cell r="CG418" t="str">
            <v>-</v>
          </cell>
          <cell r="CH418" t="str">
            <v>-</v>
          </cell>
          <cell r="CI418" t="str">
            <v>-</v>
          </cell>
          <cell r="CJ418" t="str">
            <v>-</v>
          </cell>
          <cell r="CK418" t="str">
            <v>-</v>
          </cell>
          <cell r="CL418" t="str">
            <v>-</v>
          </cell>
          <cell r="CM418" t="str">
            <v>-</v>
          </cell>
          <cell r="CN418" t="str">
            <v>-</v>
          </cell>
          <cell r="CO418" t="str">
            <v>-</v>
          </cell>
          <cell r="CP418" t="str">
            <v>-</v>
          </cell>
          <cell r="CQ418" t="str">
            <v>-</v>
          </cell>
          <cell r="CR418" t="str">
            <v>-</v>
          </cell>
          <cell r="CS418" t="str">
            <v>-</v>
          </cell>
          <cell r="CT418" t="str">
            <v>-</v>
          </cell>
          <cell r="CU418" t="str">
            <v>SANTA ANA TLAPACOYAN</v>
          </cell>
          <cell r="CV418" t="str">
            <v>-</v>
          </cell>
          <cell r="CW418" t="str">
            <v>-</v>
          </cell>
          <cell r="CX418" t="str">
            <v>-</v>
          </cell>
          <cell r="CY418" t="str">
            <v>-</v>
          </cell>
          <cell r="CZ418" t="str">
            <v>-</v>
          </cell>
          <cell r="DB418" t="str">
            <v>-</v>
          </cell>
          <cell r="DC418" t="str">
            <v>-</v>
          </cell>
          <cell r="DD418" t="str">
            <v>-</v>
          </cell>
          <cell r="DE418" t="str">
            <v>-</v>
          </cell>
          <cell r="DF418" t="str">
            <v>-</v>
          </cell>
          <cell r="DG418" t="str">
            <v>-</v>
          </cell>
        </row>
        <row r="419">
          <cell r="AT419" t="str">
            <v>-</v>
          </cell>
          <cell r="AU419" t="str">
            <v>-</v>
          </cell>
          <cell r="AV419" t="str">
            <v>-</v>
          </cell>
          <cell r="AW419" t="str">
            <v>-</v>
          </cell>
          <cell r="AX419" t="str">
            <v>-</v>
          </cell>
          <cell r="AY419" t="str">
            <v>-</v>
          </cell>
          <cell r="AZ419" t="str">
            <v>-</v>
          </cell>
          <cell r="BA419" t="str">
            <v>-</v>
          </cell>
          <cell r="BB419" t="str">
            <v>-</v>
          </cell>
          <cell r="BC419" t="str">
            <v>-</v>
          </cell>
          <cell r="BD419" t="str">
            <v>-</v>
          </cell>
          <cell r="BE419" t="str">
            <v>-</v>
          </cell>
          <cell r="BF419" t="str">
            <v>-</v>
          </cell>
          <cell r="BG419" t="str">
            <v>-</v>
          </cell>
          <cell r="BH419" t="str">
            <v>-</v>
          </cell>
          <cell r="BI419" t="str">
            <v>-</v>
          </cell>
          <cell r="BJ419" t="str">
            <v>-</v>
          </cell>
          <cell r="BK419" t="str">
            <v>-</v>
          </cell>
          <cell r="BL419" t="str">
            <v>-</v>
          </cell>
          <cell r="BM419" t="str">
            <v>20359</v>
          </cell>
          <cell r="BN419" t="str">
            <v>-</v>
          </cell>
          <cell r="BO419" t="str">
            <v>-</v>
          </cell>
          <cell r="BP419" t="str">
            <v>-</v>
          </cell>
          <cell r="BQ419" t="str">
            <v>-</v>
          </cell>
          <cell r="BR419" t="str">
            <v>-</v>
          </cell>
          <cell r="BS419" t="str">
            <v>-</v>
          </cell>
          <cell r="BT419" t="str">
            <v>-</v>
          </cell>
          <cell r="BU419" t="str">
            <v>-</v>
          </cell>
          <cell r="BV419" t="str">
            <v>-</v>
          </cell>
          <cell r="BW419" t="str">
            <v>-</v>
          </cell>
          <cell r="BX419" t="str">
            <v>-</v>
          </cell>
          <cell r="BY419" t="str">
            <v>-</v>
          </cell>
          <cell r="CB419" t="str">
            <v>-</v>
          </cell>
          <cell r="CC419" t="str">
            <v>-</v>
          </cell>
          <cell r="CD419" t="str">
            <v>-</v>
          </cell>
          <cell r="CE419" t="str">
            <v>-</v>
          </cell>
          <cell r="CF419" t="str">
            <v>-</v>
          </cell>
          <cell r="CG419" t="str">
            <v>-</v>
          </cell>
          <cell r="CH419" t="str">
            <v>-</v>
          </cell>
          <cell r="CI419" t="str">
            <v>-</v>
          </cell>
          <cell r="CJ419" t="str">
            <v>-</v>
          </cell>
          <cell r="CK419" t="str">
            <v>-</v>
          </cell>
          <cell r="CL419" t="str">
            <v>-</v>
          </cell>
          <cell r="CM419" t="str">
            <v>-</v>
          </cell>
          <cell r="CN419" t="str">
            <v>-</v>
          </cell>
          <cell r="CO419" t="str">
            <v>-</v>
          </cell>
          <cell r="CP419" t="str">
            <v>-</v>
          </cell>
          <cell r="CQ419" t="str">
            <v>-</v>
          </cell>
          <cell r="CR419" t="str">
            <v>-</v>
          </cell>
          <cell r="CS419" t="str">
            <v>-</v>
          </cell>
          <cell r="CT419" t="str">
            <v>-</v>
          </cell>
          <cell r="CU419" t="str">
            <v>SANTA ANA YARENI</v>
          </cell>
          <cell r="CV419" t="str">
            <v>-</v>
          </cell>
          <cell r="CW419" t="str">
            <v>-</v>
          </cell>
          <cell r="CX419" t="str">
            <v>-</v>
          </cell>
          <cell r="CY419" t="str">
            <v>-</v>
          </cell>
          <cell r="CZ419" t="str">
            <v>-</v>
          </cell>
          <cell r="DB419" t="str">
            <v>-</v>
          </cell>
          <cell r="DC419" t="str">
            <v>-</v>
          </cell>
          <cell r="DD419" t="str">
            <v>-</v>
          </cell>
          <cell r="DE419" t="str">
            <v>-</v>
          </cell>
          <cell r="DF419" t="str">
            <v>-</v>
          </cell>
          <cell r="DG419" t="str">
            <v>-</v>
          </cell>
        </row>
        <row r="420">
          <cell r="AT420" t="str">
            <v>-</v>
          </cell>
          <cell r="AU420" t="str">
            <v>-</v>
          </cell>
          <cell r="AV420" t="str">
            <v>-</v>
          </cell>
          <cell r="AW420" t="str">
            <v>-</v>
          </cell>
          <cell r="AX420" t="str">
            <v>-</v>
          </cell>
          <cell r="AY420" t="str">
            <v>-</v>
          </cell>
          <cell r="AZ420" t="str">
            <v>-</v>
          </cell>
          <cell r="BA420" t="str">
            <v>-</v>
          </cell>
          <cell r="BB420" t="str">
            <v>-</v>
          </cell>
          <cell r="BC420" t="str">
            <v>-</v>
          </cell>
          <cell r="BD420" t="str">
            <v>-</v>
          </cell>
          <cell r="BE420" t="str">
            <v>-</v>
          </cell>
          <cell r="BF420" t="str">
            <v>-</v>
          </cell>
          <cell r="BG420" t="str">
            <v>-</v>
          </cell>
          <cell r="BH420" t="str">
            <v>-</v>
          </cell>
          <cell r="BI420" t="str">
            <v>-</v>
          </cell>
          <cell r="BJ420" t="str">
            <v>-</v>
          </cell>
          <cell r="BK420" t="str">
            <v>-</v>
          </cell>
          <cell r="BL420" t="str">
            <v>-</v>
          </cell>
          <cell r="BM420" t="str">
            <v>20360</v>
          </cell>
          <cell r="BN420" t="str">
            <v>-</v>
          </cell>
          <cell r="BO420" t="str">
            <v>-</v>
          </cell>
          <cell r="BP420" t="str">
            <v>-</v>
          </cell>
          <cell r="BQ420" t="str">
            <v>-</v>
          </cell>
          <cell r="BR420" t="str">
            <v>-</v>
          </cell>
          <cell r="BS420" t="str">
            <v>-</v>
          </cell>
          <cell r="BT420" t="str">
            <v>-</v>
          </cell>
          <cell r="BU420" t="str">
            <v>-</v>
          </cell>
          <cell r="BV420" t="str">
            <v>-</v>
          </cell>
          <cell r="BW420" t="str">
            <v>-</v>
          </cell>
          <cell r="BX420" t="str">
            <v>-</v>
          </cell>
          <cell r="BY420" t="str">
            <v>-</v>
          </cell>
          <cell r="CB420" t="str">
            <v>-</v>
          </cell>
          <cell r="CC420" t="str">
            <v>-</v>
          </cell>
          <cell r="CD420" t="str">
            <v>-</v>
          </cell>
          <cell r="CE420" t="str">
            <v>-</v>
          </cell>
          <cell r="CF420" t="str">
            <v>-</v>
          </cell>
          <cell r="CG420" t="str">
            <v>-</v>
          </cell>
          <cell r="CH420" t="str">
            <v>-</v>
          </cell>
          <cell r="CI420" t="str">
            <v>-</v>
          </cell>
          <cell r="CJ420" t="str">
            <v>-</v>
          </cell>
          <cell r="CK420" t="str">
            <v>-</v>
          </cell>
          <cell r="CL420" t="str">
            <v>-</v>
          </cell>
          <cell r="CM420" t="str">
            <v>-</v>
          </cell>
          <cell r="CN420" t="str">
            <v>-</v>
          </cell>
          <cell r="CO420" t="str">
            <v>-</v>
          </cell>
          <cell r="CP420" t="str">
            <v>-</v>
          </cell>
          <cell r="CQ420" t="str">
            <v>-</v>
          </cell>
          <cell r="CR420" t="str">
            <v>-</v>
          </cell>
          <cell r="CS420" t="str">
            <v>-</v>
          </cell>
          <cell r="CT420" t="str">
            <v>-</v>
          </cell>
          <cell r="CU420" t="str">
            <v>SANTA ANA ZEGACHE</v>
          </cell>
          <cell r="CV420" t="str">
            <v>-</v>
          </cell>
          <cell r="CW420" t="str">
            <v>-</v>
          </cell>
          <cell r="CX420" t="str">
            <v>-</v>
          </cell>
          <cell r="CY420" t="str">
            <v>-</v>
          </cell>
          <cell r="CZ420" t="str">
            <v>-</v>
          </cell>
          <cell r="DB420" t="str">
            <v>-</v>
          </cell>
          <cell r="DC420" t="str">
            <v>-</v>
          </cell>
          <cell r="DD420" t="str">
            <v>-</v>
          </cell>
          <cell r="DE420" t="str">
            <v>-</v>
          </cell>
          <cell r="DF420" t="str">
            <v>-</v>
          </cell>
          <cell r="DG420" t="str">
            <v>-</v>
          </cell>
        </row>
        <row r="421">
          <cell r="AT421" t="str">
            <v>-</v>
          </cell>
          <cell r="AU421" t="str">
            <v>-</v>
          </cell>
          <cell r="AV421" t="str">
            <v>-</v>
          </cell>
          <cell r="AW421" t="str">
            <v>-</v>
          </cell>
          <cell r="AX421" t="str">
            <v>-</v>
          </cell>
          <cell r="AY421" t="str">
            <v>-</v>
          </cell>
          <cell r="AZ421" t="str">
            <v>-</v>
          </cell>
          <cell r="BA421" t="str">
            <v>-</v>
          </cell>
          <cell r="BB421" t="str">
            <v>-</v>
          </cell>
          <cell r="BC421" t="str">
            <v>-</v>
          </cell>
          <cell r="BD421" t="str">
            <v>-</v>
          </cell>
          <cell r="BE421" t="str">
            <v>-</v>
          </cell>
          <cell r="BF421" t="str">
            <v>-</v>
          </cell>
          <cell r="BG421" t="str">
            <v>-</v>
          </cell>
          <cell r="BH421" t="str">
            <v>-</v>
          </cell>
          <cell r="BI421" t="str">
            <v>-</v>
          </cell>
          <cell r="BJ421" t="str">
            <v>-</v>
          </cell>
          <cell r="BK421" t="str">
            <v>-</v>
          </cell>
          <cell r="BL421" t="str">
            <v>-</v>
          </cell>
          <cell r="BM421" t="str">
            <v>20361</v>
          </cell>
          <cell r="BN421" t="str">
            <v>-</v>
          </cell>
          <cell r="BO421" t="str">
            <v>-</v>
          </cell>
          <cell r="BP421" t="str">
            <v>-</v>
          </cell>
          <cell r="BQ421" t="str">
            <v>-</v>
          </cell>
          <cell r="BR421" t="str">
            <v>-</v>
          </cell>
          <cell r="BS421" t="str">
            <v>-</v>
          </cell>
          <cell r="BT421" t="str">
            <v>-</v>
          </cell>
          <cell r="BU421" t="str">
            <v>-</v>
          </cell>
          <cell r="BV421" t="str">
            <v>-</v>
          </cell>
          <cell r="BW421" t="str">
            <v>-</v>
          </cell>
          <cell r="BX421" t="str">
            <v>-</v>
          </cell>
          <cell r="BY421" t="str">
            <v>-</v>
          </cell>
          <cell r="CB421" t="str">
            <v>-</v>
          </cell>
          <cell r="CC421" t="str">
            <v>-</v>
          </cell>
          <cell r="CD421" t="str">
            <v>-</v>
          </cell>
          <cell r="CE421" t="str">
            <v>-</v>
          </cell>
          <cell r="CF421" t="str">
            <v>-</v>
          </cell>
          <cell r="CG421" t="str">
            <v>-</v>
          </cell>
          <cell r="CH421" t="str">
            <v>-</v>
          </cell>
          <cell r="CI421" t="str">
            <v>-</v>
          </cell>
          <cell r="CJ421" t="str">
            <v>-</v>
          </cell>
          <cell r="CK421" t="str">
            <v>-</v>
          </cell>
          <cell r="CL421" t="str">
            <v>-</v>
          </cell>
          <cell r="CM421" t="str">
            <v>-</v>
          </cell>
          <cell r="CN421" t="str">
            <v>-</v>
          </cell>
          <cell r="CO421" t="str">
            <v>-</v>
          </cell>
          <cell r="CP421" t="str">
            <v>-</v>
          </cell>
          <cell r="CQ421" t="str">
            <v>-</v>
          </cell>
          <cell r="CR421" t="str">
            <v>-</v>
          </cell>
          <cell r="CS421" t="str">
            <v>-</v>
          </cell>
          <cell r="CT421" t="str">
            <v>-</v>
          </cell>
          <cell r="CU421" t="str">
            <v>SANTA CATALINA QUIERÍ</v>
          </cell>
          <cell r="CV421" t="str">
            <v>-</v>
          </cell>
          <cell r="CW421" t="str">
            <v>-</v>
          </cell>
          <cell r="CX421" t="str">
            <v>-</v>
          </cell>
          <cell r="CY421" t="str">
            <v>-</v>
          </cell>
          <cell r="CZ421" t="str">
            <v>-</v>
          </cell>
          <cell r="DB421" t="str">
            <v>-</v>
          </cell>
          <cell r="DC421" t="str">
            <v>-</v>
          </cell>
          <cell r="DD421" t="str">
            <v>-</v>
          </cell>
          <cell r="DE421" t="str">
            <v>-</v>
          </cell>
          <cell r="DF421" t="str">
            <v>-</v>
          </cell>
          <cell r="DG421" t="str">
            <v>-</v>
          </cell>
        </row>
        <row r="422">
          <cell r="AT422" t="str">
            <v>-</v>
          </cell>
          <cell r="AU422" t="str">
            <v>-</v>
          </cell>
          <cell r="AV422" t="str">
            <v>-</v>
          </cell>
          <cell r="AW422" t="str">
            <v>-</v>
          </cell>
          <cell r="AX422" t="str">
            <v>-</v>
          </cell>
          <cell r="AY422" t="str">
            <v>-</v>
          </cell>
          <cell r="AZ422" t="str">
            <v>-</v>
          </cell>
          <cell r="BA422" t="str">
            <v>-</v>
          </cell>
          <cell r="BB422" t="str">
            <v>-</v>
          </cell>
          <cell r="BC422" t="str">
            <v>-</v>
          </cell>
          <cell r="BD422" t="str">
            <v>-</v>
          </cell>
          <cell r="BE422" t="str">
            <v>-</v>
          </cell>
          <cell r="BF422" t="str">
            <v>-</v>
          </cell>
          <cell r="BG422" t="str">
            <v>-</v>
          </cell>
          <cell r="BH422" t="str">
            <v>-</v>
          </cell>
          <cell r="BI422" t="str">
            <v>-</v>
          </cell>
          <cell r="BJ422" t="str">
            <v>-</v>
          </cell>
          <cell r="BK422" t="str">
            <v>-</v>
          </cell>
          <cell r="BL422" t="str">
            <v>-</v>
          </cell>
          <cell r="BM422" t="str">
            <v>20362</v>
          </cell>
          <cell r="BN422" t="str">
            <v>-</v>
          </cell>
          <cell r="BO422" t="str">
            <v>-</v>
          </cell>
          <cell r="BP422" t="str">
            <v>-</v>
          </cell>
          <cell r="BQ422" t="str">
            <v>-</v>
          </cell>
          <cell r="BR422" t="str">
            <v>-</v>
          </cell>
          <cell r="BS422" t="str">
            <v>-</v>
          </cell>
          <cell r="BT422" t="str">
            <v>-</v>
          </cell>
          <cell r="BU422" t="str">
            <v>-</v>
          </cell>
          <cell r="BV422" t="str">
            <v>-</v>
          </cell>
          <cell r="BW422" t="str">
            <v>-</v>
          </cell>
          <cell r="BX422" t="str">
            <v>-</v>
          </cell>
          <cell r="BY422" t="str">
            <v>-</v>
          </cell>
          <cell r="CB422" t="str">
            <v>-</v>
          </cell>
          <cell r="CC422" t="str">
            <v>-</v>
          </cell>
          <cell r="CD422" t="str">
            <v>-</v>
          </cell>
          <cell r="CE422" t="str">
            <v>-</v>
          </cell>
          <cell r="CF422" t="str">
            <v>-</v>
          </cell>
          <cell r="CG422" t="str">
            <v>-</v>
          </cell>
          <cell r="CH422" t="str">
            <v>-</v>
          </cell>
          <cell r="CI422" t="str">
            <v>-</v>
          </cell>
          <cell r="CJ422" t="str">
            <v>-</v>
          </cell>
          <cell r="CK422" t="str">
            <v>-</v>
          </cell>
          <cell r="CL422" t="str">
            <v>-</v>
          </cell>
          <cell r="CM422" t="str">
            <v>-</v>
          </cell>
          <cell r="CN422" t="str">
            <v>-</v>
          </cell>
          <cell r="CO422" t="str">
            <v>-</v>
          </cell>
          <cell r="CP422" t="str">
            <v>-</v>
          </cell>
          <cell r="CQ422" t="str">
            <v>-</v>
          </cell>
          <cell r="CR422" t="str">
            <v>-</v>
          </cell>
          <cell r="CS422" t="str">
            <v>-</v>
          </cell>
          <cell r="CT422" t="str">
            <v>-</v>
          </cell>
          <cell r="CU422" t="str">
            <v>SANTA CATARINA CUIXTLA</v>
          </cell>
          <cell r="CV422" t="str">
            <v>-</v>
          </cell>
          <cell r="CW422" t="str">
            <v>-</v>
          </cell>
          <cell r="CX422" t="str">
            <v>-</v>
          </cell>
          <cell r="CY422" t="str">
            <v>-</v>
          </cell>
          <cell r="CZ422" t="str">
            <v>-</v>
          </cell>
          <cell r="DB422" t="str">
            <v>-</v>
          </cell>
          <cell r="DC422" t="str">
            <v>-</v>
          </cell>
          <cell r="DD422" t="str">
            <v>-</v>
          </cell>
          <cell r="DE422" t="str">
            <v>-</v>
          </cell>
          <cell r="DF422" t="str">
            <v>-</v>
          </cell>
          <cell r="DG422" t="str">
            <v>-</v>
          </cell>
        </row>
        <row r="423">
          <cell r="AT423" t="str">
            <v>-</v>
          </cell>
          <cell r="AU423" t="str">
            <v>-</v>
          </cell>
          <cell r="AV423" t="str">
            <v>-</v>
          </cell>
          <cell r="AW423" t="str">
            <v>-</v>
          </cell>
          <cell r="AX423" t="str">
            <v>-</v>
          </cell>
          <cell r="AY423" t="str">
            <v>-</v>
          </cell>
          <cell r="AZ423" t="str">
            <v>-</v>
          </cell>
          <cell r="BA423" t="str">
            <v>-</v>
          </cell>
          <cell r="BB423" t="str">
            <v>-</v>
          </cell>
          <cell r="BC423" t="str">
            <v>-</v>
          </cell>
          <cell r="BD423" t="str">
            <v>-</v>
          </cell>
          <cell r="BE423" t="str">
            <v>-</v>
          </cell>
          <cell r="BF423" t="str">
            <v>-</v>
          </cell>
          <cell r="BG423" t="str">
            <v>-</v>
          </cell>
          <cell r="BH423" t="str">
            <v>-</v>
          </cell>
          <cell r="BI423" t="str">
            <v>-</v>
          </cell>
          <cell r="BJ423" t="str">
            <v>-</v>
          </cell>
          <cell r="BK423" t="str">
            <v>-</v>
          </cell>
          <cell r="BL423" t="str">
            <v>-</v>
          </cell>
          <cell r="BM423" t="str">
            <v>20363</v>
          </cell>
          <cell r="BN423" t="str">
            <v>-</v>
          </cell>
          <cell r="BO423" t="str">
            <v>-</v>
          </cell>
          <cell r="BP423" t="str">
            <v>-</v>
          </cell>
          <cell r="BQ423" t="str">
            <v>-</v>
          </cell>
          <cell r="BR423" t="str">
            <v>-</v>
          </cell>
          <cell r="BS423" t="str">
            <v>-</v>
          </cell>
          <cell r="BT423" t="str">
            <v>-</v>
          </cell>
          <cell r="BU423" t="str">
            <v>-</v>
          </cell>
          <cell r="BV423" t="str">
            <v>-</v>
          </cell>
          <cell r="BW423" t="str">
            <v>-</v>
          </cell>
          <cell r="BX423" t="str">
            <v>-</v>
          </cell>
          <cell r="BY423" t="str">
            <v>-</v>
          </cell>
          <cell r="CB423" t="str">
            <v>-</v>
          </cell>
          <cell r="CC423" t="str">
            <v>-</v>
          </cell>
          <cell r="CD423" t="str">
            <v>-</v>
          </cell>
          <cell r="CE423" t="str">
            <v>-</v>
          </cell>
          <cell r="CF423" t="str">
            <v>-</v>
          </cell>
          <cell r="CG423" t="str">
            <v>-</v>
          </cell>
          <cell r="CH423" t="str">
            <v>-</v>
          </cell>
          <cell r="CI423" t="str">
            <v>-</v>
          </cell>
          <cell r="CJ423" t="str">
            <v>-</v>
          </cell>
          <cell r="CK423" t="str">
            <v>-</v>
          </cell>
          <cell r="CL423" t="str">
            <v>-</v>
          </cell>
          <cell r="CM423" t="str">
            <v>-</v>
          </cell>
          <cell r="CN423" t="str">
            <v>-</v>
          </cell>
          <cell r="CO423" t="str">
            <v>-</v>
          </cell>
          <cell r="CP423" t="str">
            <v>-</v>
          </cell>
          <cell r="CQ423" t="str">
            <v>-</v>
          </cell>
          <cell r="CR423" t="str">
            <v>-</v>
          </cell>
          <cell r="CS423" t="str">
            <v>-</v>
          </cell>
          <cell r="CT423" t="str">
            <v>-</v>
          </cell>
          <cell r="CU423" t="str">
            <v>SANTA CATARINA IXTEPEJI</v>
          </cell>
          <cell r="CV423" t="str">
            <v>-</v>
          </cell>
          <cell r="CW423" t="str">
            <v>-</v>
          </cell>
          <cell r="CX423" t="str">
            <v>-</v>
          </cell>
          <cell r="CY423" t="str">
            <v>-</v>
          </cell>
          <cell r="CZ423" t="str">
            <v>-</v>
          </cell>
          <cell r="DB423" t="str">
            <v>-</v>
          </cell>
          <cell r="DC423" t="str">
            <v>-</v>
          </cell>
          <cell r="DD423" t="str">
            <v>-</v>
          </cell>
          <cell r="DE423" t="str">
            <v>-</v>
          </cell>
          <cell r="DF423" t="str">
            <v>-</v>
          </cell>
          <cell r="DG423" t="str">
            <v>-</v>
          </cell>
        </row>
        <row r="424">
          <cell r="AT424" t="str">
            <v>-</v>
          </cell>
          <cell r="AU424" t="str">
            <v>-</v>
          </cell>
          <cell r="AV424" t="str">
            <v>-</v>
          </cell>
          <cell r="AW424" t="str">
            <v>-</v>
          </cell>
          <cell r="AX424" t="str">
            <v>-</v>
          </cell>
          <cell r="AY424" t="str">
            <v>-</v>
          </cell>
          <cell r="AZ424" t="str">
            <v>-</v>
          </cell>
          <cell r="BA424" t="str">
            <v>-</v>
          </cell>
          <cell r="BB424" t="str">
            <v>-</v>
          </cell>
          <cell r="BC424" t="str">
            <v>-</v>
          </cell>
          <cell r="BD424" t="str">
            <v>-</v>
          </cell>
          <cell r="BE424" t="str">
            <v>-</v>
          </cell>
          <cell r="BF424" t="str">
            <v>-</v>
          </cell>
          <cell r="BG424" t="str">
            <v>-</v>
          </cell>
          <cell r="BH424" t="str">
            <v>-</v>
          </cell>
          <cell r="BI424" t="str">
            <v>-</v>
          </cell>
          <cell r="BJ424" t="str">
            <v>-</v>
          </cell>
          <cell r="BK424" t="str">
            <v>-</v>
          </cell>
          <cell r="BL424" t="str">
            <v>-</v>
          </cell>
          <cell r="BM424" t="str">
            <v>20364</v>
          </cell>
          <cell r="BN424" t="str">
            <v>-</v>
          </cell>
          <cell r="BO424" t="str">
            <v>-</v>
          </cell>
          <cell r="BP424" t="str">
            <v>-</v>
          </cell>
          <cell r="BQ424" t="str">
            <v>-</v>
          </cell>
          <cell r="BR424" t="str">
            <v>-</v>
          </cell>
          <cell r="BS424" t="str">
            <v>-</v>
          </cell>
          <cell r="BT424" t="str">
            <v>-</v>
          </cell>
          <cell r="BU424" t="str">
            <v>-</v>
          </cell>
          <cell r="BV424" t="str">
            <v>-</v>
          </cell>
          <cell r="BW424" t="str">
            <v>-</v>
          </cell>
          <cell r="BX424" t="str">
            <v>-</v>
          </cell>
          <cell r="BY424" t="str">
            <v>-</v>
          </cell>
          <cell r="CB424" t="str">
            <v>-</v>
          </cell>
          <cell r="CC424" t="str">
            <v>-</v>
          </cell>
          <cell r="CD424" t="str">
            <v>-</v>
          </cell>
          <cell r="CE424" t="str">
            <v>-</v>
          </cell>
          <cell r="CF424" t="str">
            <v>-</v>
          </cell>
          <cell r="CG424" t="str">
            <v>-</v>
          </cell>
          <cell r="CH424" t="str">
            <v>-</v>
          </cell>
          <cell r="CI424" t="str">
            <v>-</v>
          </cell>
          <cell r="CJ424" t="str">
            <v>-</v>
          </cell>
          <cell r="CK424" t="str">
            <v>-</v>
          </cell>
          <cell r="CL424" t="str">
            <v>-</v>
          </cell>
          <cell r="CM424" t="str">
            <v>-</v>
          </cell>
          <cell r="CN424" t="str">
            <v>-</v>
          </cell>
          <cell r="CO424" t="str">
            <v>-</v>
          </cell>
          <cell r="CP424" t="str">
            <v>-</v>
          </cell>
          <cell r="CQ424" t="str">
            <v>-</v>
          </cell>
          <cell r="CR424" t="str">
            <v>-</v>
          </cell>
          <cell r="CS424" t="str">
            <v>-</v>
          </cell>
          <cell r="CT424" t="str">
            <v>-</v>
          </cell>
          <cell r="CU424" t="str">
            <v>SANTA CATARINA JUQUILA</v>
          </cell>
          <cell r="CV424" t="str">
            <v>-</v>
          </cell>
          <cell r="CW424" t="str">
            <v>-</v>
          </cell>
          <cell r="CX424" t="str">
            <v>-</v>
          </cell>
          <cell r="CY424" t="str">
            <v>-</v>
          </cell>
          <cell r="CZ424" t="str">
            <v>-</v>
          </cell>
          <cell r="DB424" t="str">
            <v>-</v>
          </cell>
          <cell r="DC424" t="str">
            <v>-</v>
          </cell>
          <cell r="DD424" t="str">
            <v>-</v>
          </cell>
          <cell r="DE424" t="str">
            <v>-</v>
          </cell>
          <cell r="DF424" t="str">
            <v>-</v>
          </cell>
          <cell r="DG424" t="str">
            <v>-</v>
          </cell>
        </row>
        <row r="425">
          <cell r="AT425" t="str">
            <v>-</v>
          </cell>
          <cell r="AU425" t="str">
            <v>-</v>
          </cell>
          <cell r="AV425" t="str">
            <v>-</v>
          </cell>
          <cell r="AW425" t="str">
            <v>-</v>
          </cell>
          <cell r="AX425" t="str">
            <v>-</v>
          </cell>
          <cell r="AY425" t="str">
            <v>-</v>
          </cell>
          <cell r="AZ425" t="str">
            <v>-</v>
          </cell>
          <cell r="BA425" t="str">
            <v>-</v>
          </cell>
          <cell r="BB425" t="str">
            <v>-</v>
          </cell>
          <cell r="BC425" t="str">
            <v>-</v>
          </cell>
          <cell r="BD425" t="str">
            <v>-</v>
          </cell>
          <cell r="BE425" t="str">
            <v>-</v>
          </cell>
          <cell r="BF425" t="str">
            <v>-</v>
          </cell>
          <cell r="BG425" t="str">
            <v>-</v>
          </cell>
          <cell r="BH425" t="str">
            <v>-</v>
          </cell>
          <cell r="BI425" t="str">
            <v>-</v>
          </cell>
          <cell r="BJ425" t="str">
            <v>-</v>
          </cell>
          <cell r="BK425" t="str">
            <v>-</v>
          </cell>
          <cell r="BL425" t="str">
            <v>-</v>
          </cell>
          <cell r="BM425" t="str">
            <v>20365</v>
          </cell>
          <cell r="BN425" t="str">
            <v>-</v>
          </cell>
          <cell r="BO425" t="str">
            <v>-</v>
          </cell>
          <cell r="BP425" t="str">
            <v>-</v>
          </cell>
          <cell r="BQ425" t="str">
            <v>-</v>
          </cell>
          <cell r="BR425" t="str">
            <v>-</v>
          </cell>
          <cell r="BS425" t="str">
            <v>-</v>
          </cell>
          <cell r="BT425" t="str">
            <v>-</v>
          </cell>
          <cell r="BU425" t="str">
            <v>-</v>
          </cell>
          <cell r="BV425" t="str">
            <v>-</v>
          </cell>
          <cell r="BW425" t="str">
            <v>-</v>
          </cell>
          <cell r="BX425" t="str">
            <v>-</v>
          </cell>
          <cell r="BY425" t="str">
            <v>-</v>
          </cell>
          <cell r="CB425" t="str">
            <v>-</v>
          </cell>
          <cell r="CC425" t="str">
            <v>-</v>
          </cell>
          <cell r="CD425" t="str">
            <v>-</v>
          </cell>
          <cell r="CE425" t="str">
            <v>-</v>
          </cell>
          <cell r="CF425" t="str">
            <v>-</v>
          </cell>
          <cell r="CG425" t="str">
            <v>-</v>
          </cell>
          <cell r="CH425" t="str">
            <v>-</v>
          </cell>
          <cell r="CI425" t="str">
            <v>-</v>
          </cell>
          <cell r="CJ425" t="str">
            <v>-</v>
          </cell>
          <cell r="CK425" t="str">
            <v>-</v>
          </cell>
          <cell r="CL425" t="str">
            <v>-</v>
          </cell>
          <cell r="CM425" t="str">
            <v>-</v>
          </cell>
          <cell r="CN425" t="str">
            <v>-</v>
          </cell>
          <cell r="CO425" t="str">
            <v>-</v>
          </cell>
          <cell r="CP425" t="str">
            <v>-</v>
          </cell>
          <cell r="CQ425" t="str">
            <v>-</v>
          </cell>
          <cell r="CR425" t="str">
            <v>-</v>
          </cell>
          <cell r="CS425" t="str">
            <v>-</v>
          </cell>
          <cell r="CT425" t="str">
            <v>-</v>
          </cell>
          <cell r="CU425" t="str">
            <v>SANTA CATARINA LACHATAO</v>
          </cell>
          <cell r="CV425" t="str">
            <v>-</v>
          </cell>
          <cell r="CW425" t="str">
            <v>-</v>
          </cell>
          <cell r="CX425" t="str">
            <v>-</v>
          </cell>
          <cell r="CY425" t="str">
            <v>-</v>
          </cell>
          <cell r="CZ425" t="str">
            <v>-</v>
          </cell>
          <cell r="DB425" t="str">
            <v>-</v>
          </cell>
          <cell r="DC425" t="str">
            <v>-</v>
          </cell>
          <cell r="DD425" t="str">
            <v>-</v>
          </cell>
          <cell r="DE425" t="str">
            <v>-</v>
          </cell>
          <cell r="DF425" t="str">
            <v>-</v>
          </cell>
          <cell r="DG425" t="str">
            <v>-</v>
          </cell>
        </row>
        <row r="426">
          <cell r="AT426" t="str">
            <v>-</v>
          </cell>
          <cell r="AU426" t="str">
            <v>-</v>
          </cell>
          <cell r="AV426" t="str">
            <v>-</v>
          </cell>
          <cell r="AW426" t="str">
            <v>-</v>
          </cell>
          <cell r="AX426" t="str">
            <v>-</v>
          </cell>
          <cell r="AY426" t="str">
            <v>-</v>
          </cell>
          <cell r="AZ426" t="str">
            <v>-</v>
          </cell>
          <cell r="BA426" t="str">
            <v>-</v>
          </cell>
          <cell r="BB426" t="str">
            <v>-</v>
          </cell>
          <cell r="BC426" t="str">
            <v>-</v>
          </cell>
          <cell r="BD426" t="str">
            <v>-</v>
          </cell>
          <cell r="BE426" t="str">
            <v>-</v>
          </cell>
          <cell r="BF426" t="str">
            <v>-</v>
          </cell>
          <cell r="BG426" t="str">
            <v>-</v>
          </cell>
          <cell r="BH426" t="str">
            <v>-</v>
          </cell>
          <cell r="BI426" t="str">
            <v>-</v>
          </cell>
          <cell r="BJ426" t="str">
            <v>-</v>
          </cell>
          <cell r="BK426" t="str">
            <v>-</v>
          </cell>
          <cell r="BL426" t="str">
            <v>-</v>
          </cell>
          <cell r="BM426" t="str">
            <v>20366</v>
          </cell>
          <cell r="BN426" t="str">
            <v>-</v>
          </cell>
          <cell r="BO426" t="str">
            <v>-</v>
          </cell>
          <cell r="BP426" t="str">
            <v>-</v>
          </cell>
          <cell r="BQ426" t="str">
            <v>-</v>
          </cell>
          <cell r="BR426" t="str">
            <v>-</v>
          </cell>
          <cell r="BS426" t="str">
            <v>-</v>
          </cell>
          <cell r="BT426" t="str">
            <v>-</v>
          </cell>
          <cell r="BU426" t="str">
            <v>-</v>
          </cell>
          <cell r="BV426" t="str">
            <v>-</v>
          </cell>
          <cell r="BW426" t="str">
            <v>-</v>
          </cell>
          <cell r="BX426" t="str">
            <v>-</v>
          </cell>
          <cell r="BY426" t="str">
            <v>-</v>
          </cell>
          <cell r="CB426" t="str">
            <v>-</v>
          </cell>
          <cell r="CC426" t="str">
            <v>-</v>
          </cell>
          <cell r="CD426" t="str">
            <v>-</v>
          </cell>
          <cell r="CE426" t="str">
            <v>-</v>
          </cell>
          <cell r="CF426" t="str">
            <v>-</v>
          </cell>
          <cell r="CG426" t="str">
            <v>-</v>
          </cell>
          <cell r="CH426" t="str">
            <v>-</v>
          </cell>
          <cell r="CI426" t="str">
            <v>-</v>
          </cell>
          <cell r="CJ426" t="str">
            <v>-</v>
          </cell>
          <cell r="CK426" t="str">
            <v>-</v>
          </cell>
          <cell r="CL426" t="str">
            <v>-</v>
          </cell>
          <cell r="CM426" t="str">
            <v>-</v>
          </cell>
          <cell r="CN426" t="str">
            <v>-</v>
          </cell>
          <cell r="CO426" t="str">
            <v>-</v>
          </cell>
          <cell r="CP426" t="str">
            <v>-</v>
          </cell>
          <cell r="CQ426" t="str">
            <v>-</v>
          </cell>
          <cell r="CR426" t="str">
            <v>-</v>
          </cell>
          <cell r="CS426" t="str">
            <v>-</v>
          </cell>
          <cell r="CT426" t="str">
            <v>-</v>
          </cell>
          <cell r="CU426" t="str">
            <v>SANTA CATARINA LOXICHA</v>
          </cell>
          <cell r="CV426" t="str">
            <v>-</v>
          </cell>
          <cell r="CW426" t="str">
            <v>-</v>
          </cell>
          <cell r="CX426" t="str">
            <v>-</v>
          </cell>
          <cell r="CY426" t="str">
            <v>-</v>
          </cell>
          <cell r="CZ426" t="str">
            <v>-</v>
          </cell>
          <cell r="DB426" t="str">
            <v>-</v>
          </cell>
          <cell r="DC426" t="str">
            <v>-</v>
          </cell>
          <cell r="DD426" t="str">
            <v>-</v>
          </cell>
          <cell r="DE426" t="str">
            <v>-</v>
          </cell>
          <cell r="DF426" t="str">
            <v>-</v>
          </cell>
          <cell r="DG426" t="str">
            <v>-</v>
          </cell>
        </row>
        <row r="427">
          <cell r="AT427" t="str">
            <v>-</v>
          </cell>
          <cell r="AU427" t="str">
            <v>-</v>
          </cell>
          <cell r="AV427" t="str">
            <v>-</v>
          </cell>
          <cell r="AW427" t="str">
            <v>-</v>
          </cell>
          <cell r="AX427" t="str">
            <v>-</v>
          </cell>
          <cell r="AY427" t="str">
            <v>-</v>
          </cell>
          <cell r="AZ427" t="str">
            <v>-</v>
          </cell>
          <cell r="BA427" t="str">
            <v>-</v>
          </cell>
          <cell r="BB427" t="str">
            <v>-</v>
          </cell>
          <cell r="BC427" t="str">
            <v>-</v>
          </cell>
          <cell r="BD427" t="str">
            <v>-</v>
          </cell>
          <cell r="BE427" t="str">
            <v>-</v>
          </cell>
          <cell r="BF427" t="str">
            <v>-</v>
          </cell>
          <cell r="BG427" t="str">
            <v>-</v>
          </cell>
          <cell r="BH427" t="str">
            <v>-</v>
          </cell>
          <cell r="BI427" t="str">
            <v>-</v>
          </cell>
          <cell r="BJ427" t="str">
            <v>-</v>
          </cell>
          <cell r="BK427" t="str">
            <v>-</v>
          </cell>
          <cell r="BL427" t="str">
            <v>-</v>
          </cell>
          <cell r="BM427" t="str">
            <v>20367</v>
          </cell>
          <cell r="BN427" t="str">
            <v>-</v>
          </cell>
          <cell r="BO427" t="str">
            <v>-</v>
          </cell>
          <cell r="BP427" t="str">
            <v>-</v>
          </cell>
          <cell r="BQ427" t="str">
            <v>-</v>
          </cell>
          <cell r="BR427" t="str">
            <v>-</v>
          </cell>
          <cell r="BS427" t="str">
            <v>-</v>
          </cell>
          <cell r="BT427" t="str">
            <v>-</v>
          </cell>
          <cell r="BU427" t="str">
            <v>-</v>
          </cell>
          <cell r="BV427" t="str">
            <v>-</v>
          </cell>
          <cell r="BW427" t="str">
            <v>-</v>
          </cell>
          <cell r="BX427" t="str">
            <v>-</v>
          </cell>
          <cell r="BY427" t="str">
            <v>-</v>
          </cell>
          <cell r="CB427" t="str">
            <v>-</v>
          </cell>
          <cell r="CC427" t="str">
            <v>-</v>
          </cell>
          <cell r="CD427" t="str">
            <v>-</v>
          </cell>
          <cell r="CE427" t="str">
            <v>-</v>
          </cell>
          <cell r="CF427" t="str">
            <v>-</v>
          </cell>
          <cell r="CG427" t="str">
            <v>-</v>
          </cell>
          <cell r="CH427" t="str">
            <v>-</v>
          </cell>
          <cell r="CI427" t="str">
            <v>-</v>
          </cell>
          <cell r="CJ427" t="str">
            <v>-</v>
          </cell>
          <cell r="CK427" t="str">
            <v>-</v>
          </cell>
          <cell r="CL427" t="str">
            <v>-</v>
          </cell>
          <cell r="CM427" t="str">
            <v>-</v>
          </cell>
          <cell r="CN427" t="str">
            <v>-</v>
          </cell>
          <cell r="CO427" t="str">
            <v>-</v>
          </cell>
          <cell r="CP427" t="str">
            <v>-</v>
          </cell>
          <cell r="CQ427" t="str">
            <v>-</v>
          </cell>
          <cell r="CR427" t="str">
            <v>-</v>
          </cell>
          <cell r="CS427" t="str">
            <v>-</v>
          </cell>
          <cell r="CT427" t="str">
            <v>-</v>
          </cell>
          <cell r="CU427" t="str">
            <v>SANTA CATARINA MECHOACÁN</v>
          </cell>
          <cell r="CV427" t="str">
            <v>-</v>
          </cell>
          <cell r="CW427" t="str">
            <v>-</v>
          </cell>
          <cell r="CX427" t="str">
            <v>-</v>
          </cell>
          <cell r="CY427" t="str">
            <v>-</v>
          </cell>
          <cell r="CZ427" t="str">
            <v>-</v>
          </cell>
          <cell r="DB427" t="str">
            <v>-</v>
          </cell>
          <cell r="DC427" t="str">
            <v>-</v>
          </cell>
          <cell r="DD427" t="str">
            <v>-</v>
          </cell>
          <cell r="DE427" t="str">
            <v>-</v>
          </cell>
          <cell r="DF427" t="str">
            <v>-</v>
          </cell>
          <cell r="DG427" t="str">
            <v>-</v>
          </cell>
        </row>
        <row r="428">
          <cell r="AT428" t="str">
            <v>-</v>
          </cell>
          <cell r="AU428" t="str">
            <v>-</v>
          </cell>
          <cell r="AV428" t="str">
            <v>-</v>
          </cell>
          <cell r="AW428" t="str">
            <v>-</v>
          </cell>
          <cell r="AX428" t="str">
            <v>-</v>
          </cell>
          <cell r="AY428" t="str">
            <v>-</v>
          </cell>
          <cell r="AZ428" t="str">
            <v>-</v>
          </cell>
          <cell r="BA428" t="str">
            <v>-</v>
          </cell>
          <cell r="BB428" t="str">
            <v>-</v>
          </cell>
          <cell r="BC428" t="str">
            <v>-</v>
          </cell>
          <cell r="BD428" t="str">
            <v>-</v>
          </cell>
          <cell r="BE428" t="str">
            <v>-</v>
          </cell>
          <cell r="BF428" t="str">
            <v>-</v>
          </cell>
          <cell r="BG428" t="str">
            <v>-</v>
          </cell>
          <cell r="BH428" t="str">
            <v>-</v>
          </cell>
          <cell r="BI428" t="str">
            <v>-</v>
          </cell>
          <cell r="BJ428" t="str">
            <v>-</v>
          </cell>
          <cell r="BK428" t="str">
            <v>-</v>
          </cell>
          <cell r="BL428" t="str">
            <v>-</v>
          </cell>
          <cell r="BM428" t="str">
            <v>20368</v>
          </cell>
          <cell r="BN428" t="str">
            <v>-</v>
          </cell>
          <cell r="BO428" t="str">
            <v>-</v>
          </cell>
          <cell r="BP428" t="str">
            <v>-</v>
          </cell>
          <cell r="BQ428" t="str">
            <v>-</v>
          </cell>
          <cell r="BR428" t="str">
            <v>-</v>
          </cell>
          <cell r="BS428" t="str">
            <v>-</v>
          </cell>
          <cell r="BT428" t="str">
            <v>-</v>
          </cell>
          <cell r="BU428" t="str">
            <v>-</v>
          </cell>
          <cell r="BV428" t="str">
            <v>-</v>
          </cell>
          <cell r="BW428" t="str">
            <v>-</v>
          </cell>
          <cell r="BX428" t="str">
            <v>-</v>
          </cell>
          <cell r="BY428" t="str">
            <v>-</v>
          </cell>
          <cell r="CB428" t="str">
            <v>-</v>
          </cell>
          <cell r="CC428" t="str">
            <v>-</v>
          </cell>
          <cell r="CD428" t="str">
            <v>-</v>
          </cell>
          <cell r="CE428" t="str">
            <v>-</v>
          </cell>
          <cell r="CF428" t="str">
            <v>-</v>
          </cell>
          <cell r="CG428" t="str">
            <v>-</v>
          </cell>
          <cell r="CH428" t="str">
            <v>-</v>
          </cell>
          <cell r="CI428" t="str">
            <v>-</v>
          </cell>
          <cell r="CJ428" t="str">
            <v>-</v>
          </cell>
          <cell r="CK428" t="str">
            <v>-</v>
          </cell>
          <cell r="CL428" t="str">
            <v>-</v>
          </cell>
          <cell r="CM428" t="str">
            <v>-</v>
          </cell>
          <cell r="CN428" t="str">
            <v>-</v>
          </cell>
          <cell r="CO428" t="str">
            <v>-</v>
          </cell>
          <cell r="CP428" t="str">
            <v>-</v>
          </cell>
          <cell r="CQ428" t="str">
            <v>-</v>
          </cell>
          <cell r="CR428" t="str">
            <v>-</v>
          </cell>
          <cell r="CS428" t="str">
            <v>-</v>
          </cell>
          <cell r="CT428" t="str">
            <v>-</v>
          </cell>
          <cell r="CU428" t="str">
            <v>SANTA CATARINA MINAS</v>
          </cell>
          <cell r="CV428" t="str">
            <v>-</v>
          </cell>
          <cell r="CW428" t="str">
            <v>-</v>
          </cell>
          <cell r="CX428" t="str">
            <v>-</v>
          </cell>
          <cell r="CY428" t="str">
            <v>-</v>
          </cell>
          <cell r="CZ428" t="str">
            <v>-</v>
          </cell>
          <cell r="DB428" t="str">
            <v>-</v>
          </cell>
          <cell r="DC428" t="str">
            <v>-</v>
          </cell>
          <cell r="DD428" t="str">
            <v>-</v>
          </cell>
          <cell r="DE428" t="str">
            <v>-</v>
          </cell>
          <cell r="DF428" t="str">
            <v>-</v>
          </cell>
          <cell r="DG428" t="str">
            <v>-</v>
          </cell>
        </row>
        <row r="429">
          <cell r="AT429" t="str">
            <v>-</v>
          </cell>
          <cell r="AU429" t="str">
            <v>-</v>
          </cell>
          <cell r="AV429" t="str">
            <v>-</v>
          </cell>
          <cell r="AW429" t="str">
            <v>-</v>
          </cell>
          <cell r="AX429" t="str">
            <v>-</v>
          </cell>
          <cell r="AY429" t="str">
            <v>-</v>
          </cell>
          <cell r="AZ429" t="str">
            <v>-</v>
          </cell>
          <cell r="BA429" t="str">
            <v>-</v>
          </cell>
          <cell r="BB429" t="str">
            <v>-</v>
          </cell>
          <cell r="BC429" t="str">
            <v>-</v>
          </cell>
          <cell r="BD429" t="str">
            <v>-</v>
          </cell>
          <cell r="BE429" t="str">
            <v>-</v>
          </cell>
          <cell r="BF429" t="str">
            <v>-</v>
          </cell>
          <cell r="BG429" t="str">
            <v>-</v>
          </cell>
          <cell r="BH429" t="str">
            <v>-</v>
          </cell>
          <cell r="BI429" t="str">
            <v>-</v>
          </cell>
          <cell r="BJ429" t="str">
            <v>-</v>
          </cell>
          <cell r="BK429" t="str">
            <v>-</v>
          </cell>
          <cell r="BL429" t="str">
            <v>-</v>
          </cell>
          <cell r="BM429" t="str">
            <v>20369</v>
          </cell>
          <cell r="BN429" t="str">
            <v>-</v>
          </cell>
          <cell r="BO429" t="str">
            <v>-</v>
          </cell>
          <cell r="BP429" t="str">
            <v>-</v>
          </cell>
          <cell r="BQ429" t="str">
            <v>-</v>
          </cell>
          <cell r="BR429" t="str">
            <v>-</v>
          </cell>
          <cell r="BS429" t="str">
            <v>-</v>
          </cell>
          <cell r="BT429" t="str">
            <v>-</v>
          </cell>
          <cell r="BU429" t="str">
            <v>-</v>
          </cell>
          <cell r="BV429" t="str">
            <v>-</v>
          </cell>
          <cell r="BW429" t="str">
            <v>-</v>
          </cell>
          <cell r="BX429" t="str">
            <v>-</v>
          </cell>
          <cell r="BY429" t="str">
            <v>-</v>
          </cell>
          <cell r="CB429" t="str">
            <v>-</v>
          </cell>
          <cell r="CC429" t="str">
            <v>-</v>
          </cell>
          <cell r="CD429" t="str">
            <v>-</v>
          </cell>
          <cell r="CE429" t="str">
            <v>-</v>
          </cell>
          <cell r="CF429" t="str">
            <v>-</v>
          </cell>
          <cell r="CG429" t="str">
            <v>-</v>
          </cell>
          <cell r="CH429" t="str">
            <v>-</v>
          </cell>
          <cell r="CI429" t="str">
            <v>-</v>
          </cell>
          <cell r="CJ429" t="str">
            <v>-</v>
          </cell>
          <cell r="CK429" t="str">
            <v>-</v>
          </cell>
          <cell r="CL429" t="str">
            <v>-</v>
          </cell>
          <cell r="CM429" t="str">
            <v>-</v>
          </cell>
          <cell r="CN429" t="str">
            <v>-</v>
          </cell>
          <cell r="CO429" t="str">
            <v>-</v>
          </cell>
          <cell r="CP429" t="str">
            <v>-</v>
          </cell>
          <cell r="CQ429" t="str">
            <v>-</v>
          </cell>
          <cell r="CR429" t="str">
            <v>-</v>
          </cell>
          <cell r="CS429" t="str">
            <v>-</v>
          </cell>
          <cell r="CT429" t="str">
            <v>-</v>
          </cell>
          <cell r="CU429" t="str">
            <v>SANTA CATARINA QUIANÉ</v>
          </cell>
          <cell r="CV429" t="str">
            <v>-</v>
          </cell>
          <cell r="CW429" t="str">
            <v>-</v>
          </cell>
          <cell r="CX429" t="str">
            <v>-</v>
          </cell>
          <cell r="CY429" t="str">
            <v>-</v>
          </cell>
          <cell r="CZ429" t="str">
            <v>-</v>
          </cell>
          <cell r="DB429" t="str">
            <v>-</v>
          </cell>
          <cell r="DC429" t="str">
            <v>-</v>
          </cell>
          <cell r="DD429" t="str">
            <v>-</v>
          </cell>
          <cell r="DE429" t="str">
            <v>-</v>
          </cell>
          <cell r="DF429" t="str">
            <v>-</v>
          </cell>
          <cell r="DG429" t="str">
            <v>-</v>
          </cell>
        </row>
        <row r="430">
          <cell r="AT430" t="str">
            <v>-</v>
          </cell>
          <cell r="AU430" t="str">
            <v>-</v>
          </cell>
          <cell r="AV430" t="str">
            <v>-</v>
          </cell>
          <cell r="AW430" t="str">
            <v>-</v>
          </cell>
          <cell r="AX430" t="str">
            <v>-</v>
          </cell>
          <cell r="AY430" t="str">
            <v>-</v>
          </cell>
          <cell r="AZ430" t="str">
            <v>-</v>
          </cell>
          <cell r="BA430" t="str">
            <v>-</v>
          </cell>
          <cell r="BB430" t="str">
            <v>-</v>
          </cell>
          <cell r="BC430" t="str">
            <v>-</v>
          </cell>
          <cell r="BD430" t="str">
            <v>-</v>
          </cell>
          <cell r="BE430" t="str">
            <v>-</v>
          </cell>
          <cell r="BF430" t="str">
            <v>-</v>
          </cell>
          <cell r="BG430" t="str">
            <v>-</v>
          </cell>
          <cell r="BH430" t="str">
            <v>-</v>
          </cell>
          <cell r="BI430" t="str">
            <v>-</v>
          </cell>
          <cell r="BJ430" t="str">
            <v>-</v>
          </cell>
          <cell r="BK430" t="str">
            <v>-</v>
          </cell>
          <cell r="BL430" t="str">
            <v>-</v>
          </cell>
          <cell r="BM430" t="str">
            <v>20370</v>
          </cell>
          <cell r="BN430" t="str">
            <v>-</v>
          </cell>
          <cell r="BO430" t="str">
            <v>-</v>
          </cell>
          <cell r="BP430" t="str">
            <v>-</v>
          </cell>
          <cell r="BQ430" t="str">
            <v>-</v>
          </cell>
          <cell r="BR430" t="str">
            <v>-</v>
          </cell>
          <cell r="BS430" t="str">
            <v>-</v>
          </cell>
          <cell r="BT430" t="str">
            <v>-</v>
          </cell>
          <cell r="BU430" t="str">
            <v>-</v>
          </cell>
          <cell r="BV430" t="str">
            <v>-</v>
          </cell>
          <cell r="BW430" t="str">
            <v>-</v>
          </cell>
          <cell r="BX430" t="str">
            <v>-</v>
          </cell>
          <cell r="BY430" t="str">
            <v>-</v>
          </cell>
          <cell r="CB430" t="str">
            <v>-</v>
          </cell>
          <cell r="CC430" t="str">
            <v>-</v>
          </cell>
          <cell r="CD430" t="str">
            <v>-</v>
          </cell>
          <cell r="CE430" t="str">
            <v>-</v>
          </cell>
          <cell r="CF430" t="str">
            <v>-</v>
          </cell>
          <cell r="CG430" t="str">
            <v>-</v>
          </cell>
          <cell r="CH430" t="str">
            <v>-</v>
          </cell>
          <cell r="CI430" t="str">
            <v>-</v>
          </cell>
          <cell r="CJ430" t="str">
            <v>-</v>
          </cell>
          <cell r="CK430" t="str">
            <v>-</v>
          </cell>
          <cell r="CL430" t="str">
            <v>-</v>
          </cell>
          <cell r="CM430" t="str">
            <v>-</v>
          </cell>
          <cell r="CN430" t="str">
            <v>-</v>
          </cell>
          <cell r="CO430" t="str">
            <v>-</v>
          </cell>
          <cell r="CP430" t="str">
            <v>-</v>
          </cell>
          <cell r="CQ430" t="str">
            <v>-</v>
          </cell>
          <cell r="CR430" t="str">
            <v>-</v>
          </cell>
          <cell r="CS430" t="str">
            <v>-</v>
          </cell>
          <cell r="CT430" t="str">
            <v>-</v>
          </cell>
          <cell r="CU430" t="str">
            <v>SANTA CATARINA TAYATA</v>
          </cell>
          <cell r="CV430" t="str">
            <v>-</v>
          </cell>
          <cell r="CW430" t="str">
            <v>-</v>
          </cell>
          <cell r="CX430" t="str">
            <v>-</v>
          </cell>
          <cell r="CY430" t="str">
            <v>-</v>
          </cell>
          <cell r="CZ430" t="str">
            <v>-</v>
          </cell>
          <cell r="DB430" t="str">
            <v>-</v>
          </cell>
          <cell r="DC430" t="str">
            <v>-</v>
          </cell>
          <cell r="DD430" t="str">
            <v>-</v>
          </cell>
          <cell r="DE430" t="str">
            <v>-</v>
          </cell>
          <cell r="DF430" t="str">
            <v>-</v>
          </cell>
          <cell r="DG430" t="str">
            <v>-</v>
          </cell>
        </row>
        <row r="431">
          <cell r="AT431" t="str">
            <v>-</v>
          </cell>
          <cell r="AU431" t="str">
            <v>-</v>
          </cell>
          <cell r="AV431" t="str">
            <v>-</v>
          </cell>
          <cell r="AW431" t="str">
            <v>-</v>
          </cell>
          <cell r="AX431" t="str">
            <v>-</v>
          </cell>
          <cell r="AY431" t="str">
            <v>-</v>
          </cell>
          <cell r="AZ431" t="str">
            <v>-</v>
          </cell>
          <cell r="BA431" t="str">
            <v>-</v>
          </cell>
          <cell r="BB431" t="str">
            <v>-</v>
          </cell>
          <cell r="BC431" t="str">
            <v>-</v>
          </cell>
          <cell r="BD431" t="str">
            <v>-</v>
          </cell>
          <cell r="BE431" t="str">
            <v>-</v>
          </cell>
          <cell r="BF431" t="str">
            <v>-</v>
          </cell>
          <cell r="BG431" t="str">
            <v>-</v>
          </cell>
          <cell r="BH431" t="str">
            <v>-</v>
          </cell>
          <cell r="BI431" t="str">
            <v>-</v>
          </cell>
          <cell r="BJ431" t="str">
            <v>-</v>
          </cell>
          <cell r="BK431" t="str">
            <v>-</v>
          </cell>
          <cell r="BL431" t="str">
            <v>-</v>
          </cell>
          <cell r="BM431" t="str">
            <v>20371</v>
          </cell>
          <cell r="BN431" t="str">
            <v>-</v>
          </cell>
          <cell r="BO431" t="str">
            <v>-</v>
          </cell>
          <cell r="BP431" t="str">
            <v>-</v>
          </cell>
          <cell r="BQ431" t="str">
            <v>-</v>
          </cell>
          <cell r="BR431" t="str">
            <v>-</v>
          </cell>
          <cell r="BS431" t="str">
            <v>-</v>
          </cell>
          <cell r="BT431" t="str">
            <v>-</v>
          </cell>
          <cell r="BU431" t="str">
            <v>-</v>
          </cell>
          <cell r="BV431" t="str">
            <v>-</v>
          </cell>
          <cell r="BW431" t="str">
            <v>-</v>
          </cell>
          <cell r="BX431" t="str">
            <v>-</v>
          </cell>
          <cell r="BY431" t="str">
            <v>-</v>
          </cell>
          <cell r="CB431" t="str">
            <v>-</v>
          </cell>
          <cell r="CC431" t="str">
            <v>-</v>
          </cell>
          <cell r="CD431" t="str">
            <v>-</v>
          </cell>
          <cell r="CE431" t="str">
            <v>-</v>
          </cell>
          <cell r="CF431" t="str">
            <v>-</v>
          </cell>
          <cell r="CG431" t="str">
            <v>-</v>
          </cell>
          <cell r="CH431" t="str">
            <v>-</v>
          </cell>
          <cell r="CI431" t="str">
            <v>-</v>
          </cell>
          <cell r="CJ431" t="str">
            <v>-</v>
          </cell>
          <cell r="CK431" t="str">
            <v>-</v>
          </cell>
          <cell r="CL431" t="str">
            <v>-</v>
          </cell>
          <cell r="CM431" t="str">
            <v>-</v>
          </cell>
          <cell r="CN431" t="str">
            <v>-</v>
          </cell>
          <cell r="CO431" t="str">
            <v>-</v>
          </cell>
          <cell r="CP431" t="str">
            <v>-</v>
          </cell>
          <cell r="CQ431" t="str">
            <v>-</v>
          </cell>
          <cell r="CR431" t="str">
            <v>-</v>
          </cell>
          <cell r="CS431" t="str">
            <v>-</v>
          </cell>
          <cell r="CT431" t="str">
            <v>-</v>
          </cell>
          <cell r="CU431" t="str">
            <v>SANTA CATARINA TICUÁ</v>
          </cell>
          <cell r="CV431" t="str">
            <v>-</v>
          </cell>
          <cell r="CW431" t="str">
            <v>-</v>
          </cell>
          <cell r="CX431" t="str">
            <v>-</v>
          </cell>
          <cell r="CY431" t="str">
            <v>-</v>
          </cell>
          <cell r="CZ431" t="str">
            <v>-</v>
          </cell>
          <cell r="DB431" t="str">
            <v>-</v>
          </cell>
          <cell r="DC431" t="str">
            <v>-</v>
          </cell>
          <cell r="DD431" t="str">
            <v>-</v>
          </cell>
          <cell r="DE431" t="str">
            <v>-</v>
          </cell>
          <cell r="DF431" t="str">
            <v>-</v>
          </cell>
          <cell r="DG431" t="str">
            <v>-</v>
          </cell>
        </row>
        <row r="432">
          <cell r="AT432" t="str">
            <v>-</v>
          </cell>
          <cell r="AU432" t="str">
            <v>-</v>
          </cell>
          <cell r="AV432" t="str">
            <v>-</v>
          </cell>
          <cell r="AW432" t="str">
            <v>-</v>
          </cell>
          <cell r="AX432" t="str">
            <v>-</v>
          </cell>
          <cell r="AY432" t="str">
            <v>-</v>
          </cell>
          <cell r="AZ432" t="str">
            <v>-</v>
          </cell>
          <cell r="BA432" t="str">
            <v>-</v>
          </cell>
          <cell r="BB432" t="str">
            <v>-</v>
          </cell>
          <cell r="BC432" t="str">
            <v>-</v>
          </cell>
          <cell r="BD432" t="str">
            <v>-</v>
          </cell>
          <cell r="BE432" t="str">
            <v>-</v>
          </cell>
          <cell r="BF432" t="str">
            <v>-</v>
          </cell>
          <cell r="BG432" t="str">
            <v>-</v>
          </cell>
          <cell r="BH432" t="str">
            <v>-</v>
          </cell>
          <cell r="BI432" t="str">
            <v>-</v>
          </cell>
          <cell r="BJ432" t="str">
            <v>-</v>
          </cell>
          <cell r="BK432" t="str">
            <v>-</v>
          </cell>
          <cell r="BL432" t="str">
            <v>-</v>
          </cell>
          <cell r="BM432" t="str">
            <v>20372</v>
          </cell>
          <cell r="BN432" t="str">
            <v>-</v>
          </cell>
          <cell r="BO432" t="str">
            <v>-</v>
          </cell>
          <cell r="BP432" t="str">
            <v>-</v>
          </cell>
          <cell r="BQ432" t="str">
            <v>-</v>
          </cell>
          <cell r="BR432" t="str">
            <v>-</v>
          </cell>
          <cell r="BS432" t="str">
            <v>-</v>
          </cell>
          <cell r="BT432" t="str">
            <v>-</v>
          </cell>
          <cell r="BU432" t="str">
            <v>-</v>
          </cell>
          <cell r="BV432" t="str">
            <v>-</v>
          </cell>
          <cell r="BW432" t="str">
            <v>-</v>
          </cell>
          <cell r="BX432" t="str">
            <v>-</v>
          </cell>
          <cell r="BY432" t="str">
            <v>-</v>
          </cell>
          <cell r="CB432" t="str">
            <v>-</v>
          </cell>
          <cell r="CC432" t="str">
            <v>-</v>
          </cell>
          <cell r="CD432" t="str">
            <v>-</v>
          </cell>
          <cell r="CE432" t="str">
            <v>-</v>
          </cell>
          <cell r="CF432" t="str">
            <v>-</v>
          </cell>
          <cell r="CG432" t="str">
            <v>-</v>
          </cell>
          <cell r="CH432" t="str">
            <v>-</v>
          </cell>
          <cell r="CI432" t="str">
            <v>-</v>
          </cell>
          <cell r="CJ432" t="str">
            <v>-</v>
          </cell>
          <cell r="CK432" t="str">
            <v>-</v>
          </cell>
          <cell r="CL432" t="str">
            <v>-</v>
          </cell>
          <cell r="CM432" t="str">
            <v>-</v>
          </cell>
          <cell r="CN432" t="str">
            <v>-</v>
          </cell>
          <cell r="CO432" t="str">
            <v>-</v>
          </cell>
          <cell r="CP432" t="str">
            <v>-</v>
          </cell>
          <cell r="CQ432" t="str">
            <v>-</v>
          </cell>
          <cell r="CR432" t="str">
            <v>-</v>
          </cell>
          <cell r="CS432" t="str">
            <v>-</v>
          </cell>
          <cell r="CT432" t="str">
            <v>-</v>
          </cell>
          <cell r="CU432" t="str">
            <v>SANTA CATARINA YOSONOTÚ</v>
          </cell>
          <cell r="CV432" t="str">
            <v>-</v>
          </cell>
          <cell r="CW432" t="str">
            <v>-</v>
          </cell>
          <cell r="CX432" t="str">
            <v>-</v>
          </cell>
          <cell r="CY432" t="str">
            <v>-</v>
          </cell>
          <cell r="CZ432" t="str">
            <v>-</v>
          </cell>
          <cell r="DB432" t="str">
            <v>-</v>
          </cell>
          <cell r="DC432" t="str">
            <v>-</v>
          </cell>
          <cell r="DD432" t="str">
            <v>-</v>
          </cell>
          <cell r="DE432" t="str">
            <v>-</v>
          </cell>
          <cell r="DF432" t="str">
            <v>-</v>
          </cell>
          <cell r="DG432" t="str">
            <v>-</v>
          </cell>
        </row>
        <row r="433">
          <cell r="AT433" t="str">
            <v>-</v>
          </cell>
          <cell r="AU433" t="str">
            <v>-</v>
          </cell>
          <cell r="AV433" t="str">
            <v>-</v>
          </cell>
          <cell r="AW433" t="str">
            <v>-</v>
          </cell>
          <cell r="AX433" t="str">
            <v>-</v>
          </cell>
          <cell r="AY433" t="str">
            <v>-</v>
          </cell>
          <cell r="AZ433" t="str">
            <v>-</v>
          </cell>
          <cell r="BA433" t="str">
            <v>-</v>
          </cell>
          <cell r="BB433" t="str">
            <v>-</v>
          </cell>
          <cell r="BC433" t="str">
            <v>-</v>
          </cell>
          <cell r="BD433" t="str">
            <v>-</v>
          </cell>
          <cell r="BE433" t="str">
            <v>-</v>
          </cell>
          <cell r="BF433" t="str">
            <v>-</v>
          </cell>
          <cell r="BG433" t="str">
            <v>-</v>
          </cell>
          <cell r="BH433" t="str">
            <v>-</v>
          </cell>
          <cell r="BI433" t="str">
            <v>-</v>
          </cell>
          <cell r="BJ433" t="str">
            <v>-</v>
          </cell>
          <cell r="BK433" t="str">
            <v>-</v>
          </cell>
          <cell r="BL433" t="str">
            <v>-</v>
          </cell>
          <cell r="BM433" t="str">
            <v>20373</v>
          </cell>
          <cell r="BN433" t="str">
            <v>-</v>
          </cell>
          <cell r="BO433" t="str">
            <v>-</v>
          </cell>
          <cell r="BP433" t="str">
            <v>-</v>
          </cell>
          <cell r="BQ433" t="str">
            <v>-</v>
          </cell>
          <cell r="BR433" t="str">
            <v>-</v>
          </cell>
          <cell r="BS433" t="str">
            <v>-</v>
          </cell>
          <cell r="BT433" t="str">
            <v>-</v>
          </cell>
          <cell r="BU433" t="str">
            <v>-</v>
          </cell>
          <cell r="BV433" t="str">
            <v>-</v>
          </cell>
          <cell r="BW433" t="str">
            <v>-</v>
          </cell>
          <cell r="BX433" t="str">
            <v>-</v>
          </cell>
          <cell r="BY433" t="str">
            <v>-</v>
          </cell>
          <cell r="CB433" t="str">
            <v>-</v>
          </cell>
          <cell r="CC433" t="str">
            <v>-</v>
          </cell>
          <cell r="CD433" t="str">
            <v>-</v>
          </cell>
          <cell r="CE433" t="str">
            <v>-</v>
          </cell>
          <cell r="CF433" t="str">
            <v>-</v>
          </cell>
          <cell r="CG433" t="str">
            <v>-</v>
          </cell>
          <cell r="CH433" t="str">
            <v>-</v>
          </cell>
          <cell r="CI433" t="str">
            <v>-</v>
          </cell>
          <cell r="CJ433" t="str">
            <v>-</v>
          </cell>
          <cell r="CK433" t="str">
            <v>-</v>
          </cell>
          <cell r="CL433" t="str">
            <v>-</v>
          </cell>
          <cell r="CM433" t="str">
            <v>-</v>
          </cell>
          <cell r="CN433" t="str">
            <v>-</v>
          </cell>
          <cell r="CO433" t="str">
            <v>-</v>
          </cell>
          <cell r="CP433" t="str">
            <v>-</v>
          </cell>
          <cell r="CQ433" t="str">
            <v>-</v>
          </cell>
          <cell r="CR433" t="str">
            <v>-</v>
          </cell>
          <cell r="CS433" t="str">
            <v>-</v>
          </cell>
          <cell r="CT433" t="str">
            <v>-</v>
          </cell>
          <cell r="CU433" t="str">
            <v>SANTA CATARINA ZAPOQUILA</v>
          </cell>
          <cell r="CV433" t="str">
            <v>-</v>
          </cell>
          <cell r="CW433" t="str">
            <v>-</v>
          </cell>
          <cell r="CX433" t="str">
            <v>-</v>
          </cell>
          <cell r="CY433" t="str">
            <v>-</v>
          </cell>
          <cell r="CZ433" t="str">
            <v>-</v>
          </cell>
          <cell r="DB433" t="str">
            <v>-</v>
          </cell>
          <cell r="DC433" t="str">
            <v>-</v>
          </cell>
          <cell r="DD433" t="str">
            <v>-</v>
          </cell>
          <cell r="DE433" t="str">
            <v>-</v>
          </cell>
          <cell r="DF433" t="str">
            <v>-</v>
          </cell>
          <cell r="DG433" t="str">
            <v>-</v>
          </cell>
        </row>
        <row r="434">
          <cell r="AT434" t="str">
            <v>-</v>
          </cell>
          <cell r="AU434" t="str">
            <v>-</v>
          </cell>
          <cell r="AV434" t="str">
            <v>-</v>
          </cell>
          <cell r="AW434" t="str">
            <v>-</v>
          </cell>
          <cell r="AX434" t="str">
            <v>-</v>
          </cell>
          <cell r="AY434" t="str">
            <v>-</v>
          </cell>
          <cell r="AZ434" t="str">
            <v>-</v>
          </cell>
          <cell r="BA434" t="str">
            <v>-</v>
          </cell>
          <cell r="BB434" t="str">
            <v>-</v>
          </cell>
          <cell r="BC434" t="str">
            <v>-</v>
          </cell>
          <cell r="BD434" t="str">
            <v>-</v>
          </cell>
          <cell r="BE434" t="str">
            <v>-</v>
          </cell>
          <cell r="BF434" t="str">
            <v>-</v>
          </cell>
          <cell r="BG434" t="str">
            <v>-</v>
          </cell>
          <cell r="BH434" t="str">
            <v>-</v>
          </cell>
          <cell r="BI434" t="str">
            <v>-</v>
          </cell>
          <cell r="BJ434" t="str">
            <v>-</v>
          </cell>
          <cell r="BK434" t="str">
            <v>-</v>
          </cell>
          <cell r="BL434" t="str">
            <v>-</v>
          </cell>
          <cell r="BM434" t="str">
            <v>20374</v>
          </cell>
          <cell r="BN434" t="str">
            <v>-</v>
          </cell>
          <cell r="BO434" t="str">
            <v>-</v>
          </cell>
          <cell r="BP434" t="str">
            <v>-</v>
          </cell>
          <cell r="BQ434" t="str">
            <v>-</v>
          </cell>
          <cell r="BR434" t="str">
            <v>-</v>
          </cell>
          <cell r="BS434" t="str">
            <v>-</v>
          </cell>
          <cell r="BT434" t="str">
            <v>-</v>
          </cell>
          <cell r="BU434" t="str">
            <v>-</v>
          </cell>
          <cell r="BV434" t="str">
            <v>-</v>
          </cell>
          <cell r="BW434" t="str">
            <v>-</v>
          </cell>
          <cell r="BX434" t="str">
            <v>-</v>
          </cell>
          <cell r="BY434" t="str">
            <v>-</v>
          </cell>
          <cell r="CB434" t="str">
            <v>-</v>
          </cell>
          <cell r="CC434" t="str">
            <v>-</v>
          </cell>
          <cell r="CD434" t="str">
            <v>-</v>
          </cell>
          <cell r="CE434" t="str">
            <v>-</v>
          </cell>
          <cell r="CF434" t="str">
            <v>-</v>
          </cell>
          <cell r="CG434" t="str">
            <v>-</v>
          </cell>
          <cell r="CH434" t="str">
            <v>-</v>
          </cell>
          <cell r="CI434" t="str">
            <v>-</v>
          </cell>
          <cell r="CJ434" t="str">
            <v>-</v>
          </cell>
          <cell r="CK434" t="str">
            <v>-</v>
          </cell>
          <cell r="CL434" t="str">
            <v>-</v>
          </cell>
          <cell r="CM434" t="str">
            <v>-</v>
          </cell>
          <cell r="CN434" t="str">
            <v>-</v>
          </cell>
          <cell r="CO434" t="str">
            <v>-</v>
          </cell>
          <cell r="CP434" t="str">
            <v>-</v>
          </cell>
          <cell r="CQ434" t="str">
            <v>-</v>
          </cell>
          <cell r="CR434" t="str">
            <v>-</v>
          </cell>
          <cell r="CS434" t="str">
            <v>-</v>
          </cell>
          <cell r="CT434" t="str">
            <v>-</v>
          </cell>
          <cell r="CU434" t="str">
            <v>SANTA CRUZ ACATEPEC</v>
          </cell>
          <cell r="CV434" t="str">
            <v>-</v>
          </cell>
          <cell r="CW434" t="str">
            <v>-</v>
          </cell>
          <cell r="CX434" t="str">
            <v>-</v>
          </cell>
          <cell r="CY434" t="str">
            <v>-</v>
          </cell>
          <cell r="CZ434" t="str">
            <v>-</v>
          </cell>
          <cell r="DB434" t="str">
            <v>-</v>
          </cell>
          <cell r="DC434" t="str">
            <v>-</v>
          </cell>
          <cell r="DD434" t="str">
            <v>-</v>
          </cell>
          <cell r="DE434" t="str">
            <v>-</v>
          </cell>
          <cell r="DF434" t="str">
            <v>-</v>
          </cell>
          <cell r="DG434" t="str">
            <v>-</v>
          </cell>
        </row>
        <row r="435">
          <cell r="AT435" t="str">
            <v>-</v>
          </cell>
          <cell r="AU435" t="str">
            <v>-</v>
          </cell>
          <cell r="AV435" t="str">
            <v>-</v>
          </cell>
          <cell r="AW435" t="str">
            <v>-</v>
          </cell>
          <cell r="AX435" t="str">
            <v>-</v>
          </cell>
          <cell r="AY435" t="str">
            <v>-</v>
          </cell>
          <cell r="AZ435" t="str">
            <v>-</v>
          </cell>
          <cell r="BA435" t="str">
            <v>-</v>
          </cell>
          <cell r="BB435" t="str">
            <v>-</v>
          </cell>
          <cell r="BC435" t="str">
            <v>-</v>
          </cell>
          <cell r="BD435" t="str">
            <v>-</v>
          </cell>
          <cell r="BE435" t="str">
            <v>-</v>
          </cell>
          <cell r="BF435" t="str">
            <v>-</v>
          </cell>
          <cell r="BG435" t="str">
            <v>-</v>
          </cell>
          <cell r="BH435" t="str">
            <v>-</v>
          </cell>
          <cell r="BI435" t="str">
            <v>-</v>
          </cell>
          <cell r="BJ435" t="str">
            <v>-</v>
          </cell>
          <cell r="BK435" t="str">
            <v>-</v>
          </cell>
          <cell r="BL435" t="str">
            <v>-</v>
          </cell>
          <cell r="BM435" t="str">
            <v>20375</v>
          </cell>
          <cell r="BN435" t="str">
            <v>-</v>
          </cell>
          <cell r="BO435" t="str">
            <v>-</v>
          </cell>
          <cell r="BP435" t="str">
            <v>-</v>
          </cell>
          <cell r="BQ435" t="str">
            <v>-</v>
          </cell>
          <cell r="BR435" t="str">
            <v>-</v>
          </cell>
          <cell r="BS435" t="str">
            <v>-</v>
          </cell>
          <cell r="BT435" t="str">
            <v>-</v>
          </cell>
          <cell r="BU435" t="str">
            <v>-</v>
          </cell>
          <cell r="BV435" t="str">
            <v>-</v>
          </cell>
          <cell r="BW435" t="str">
            <v>-</v>
          </cell>
          <cell r="BX435" t="str">
            <v>-</v>
          </cell>
          <cell r="BY435" t="str">
            <v>-</v>
          </cell>
          <cell r="CB435" t="str">
            <v>-</v>
          </cell>
          <cell r="CC435" t="str">
            <v>-</v>
          </cell>
          <cell r="CD435" t="str">
            <v>-</v>
          </cell>
          <cell r="CE435" t="str">
            <v>-</v>
          </cell>
          <cell r="CF435" t="str">
            <v>-</v>
          </cell>
          <cell r="CG435" t="str">
            <v>-</v>
          </cell>
          <cell r="CH435" t="str">
            <v>-</v>
          </cell>
          <cell r="CI435" t="str">
            <v>-</v>
          </cell>
          <cell r="CJ435" t="str">
            <v>-</v>
          </cell>
          <cell r="CK435" t="str">
            <v>-</v>
          </cell>
          <cell r="CL435" t="str">
            <v>-</v>
          </cell>
          <cell r="CM435" t="str">
            <v>-</v>
          </cell>
          <cell r="CN435" t="str">
            <v>-</v>
          </cell>
          <cell r="CO435" t="str">
            <v>-</v>
          </cell>
          <cell r="CP435" t="str">
            <v>-</v>
          </cell>
          <cell r="CQ435" t="str">
            <v>-</v>
          </cell>
          <cell r="CR435" t="str">
            <v>-</v>
          </cell>
          <cell r="CS435" t="str">
            <v>-</v>
          </cell>
          <cell r="CT435" t="str">
            <v>-</v>
          </cell>
          <cell r="CU435" t="str">
            <v>SANTA CRUZ AMILPAS</v>
          </cell>
          <cell r="CV435" t="str">
            <v>-</v>
          </cell>
          <cell r="CW435" t="str">
            <v>-</v>
          </cell>
          <cell r="CX435" t="str">
            <v>-</v>
          </cell>
          <cell r="CY435" t="str">
            <v>-</v>
          </cell>
          <cell r="CZ435" t="str">
            <v>-</v>
          </cell>
          <cell r="DB435" t="str">
            <v>-</v>
          </cell>
          <cell r="DC435" t="str">
            <v>-</v>
          </cell>
          <cell r="DD435" t="str">
            <v>-</v>
          </cell>
          <cell r="DE435" t="str">
            <v>-</v>
          </cell>
          <cell r="DF435" t="str">
            <v>-</v>
          </cell>
          <cell r="DG435" t="str">
            <v>-</v>
          </cell>
        </row>
        <row r="436">
          <cell r="AT436" t="str">
            <v>-</v>
          </cell>
          <cell r="AU436" t="str">
            <v>-</v>
          </cell>
          <cell r="AV436" t="str">
            <v>-</v>
          </cell>
          <cell r="AW436" t="str">
            <v>-</v>
          </cell>
          <cell r="AX436" t="str">
            <v>-</v>
          </cell>
          <cell r="AY436" t="str">
            <v>-</v>
          </cell>
          <cell r="AZ436" t="str">
            <v>-</v>
          </cell>
          <cell r="BA436" t="str">
            <v>-</v>
          </cell>
          <cell r="BB436" t="str">
            <v>-</v>
          </cell>
          <cell r="BC436" t="str">
            <v>-</v>
          </cell>
          <cell r="BD436" t="str">
            <v>-</v>
          </cell>
          <cell r="BE436" t="str">
            <v>-</v>
          </cell>
          <cell r="BF436" t="str">
            <v>-</v>
          </cell>
          <cell r="BG436" t="str">
            <v>-</v>
          </cell>
          <cell r="BH436" t="str">
            <v>-</v>
          </cell>
          <cell r="BI436" t="str">
            <v>-</v>
          </cell>
          <cell r="BJ436" t="str">
            <v>-</v>
          </cell>
          <cell r="BK436" t="str">
            <v>-</v>
          </cell>
          <cell r="BL436" t="str">
            <v>-</v>
          </cell>
          <cell r="BM436" t="str">
            <v>20376</v>
          </cell>
          <cell r="BN436" t="str">
            <v>-</v>
          </cell>
          <cell r="BO436" t="str">
            <v>-</v>
          </cell>
          <cell r="BP436" t="str">
            <v>-</v>
          </cell>
          <cell r="BQ436" t="str">
            <v>-</v>
          </cell>
          <cell r="BR436" t="str">
            <v>-</v>
          </cell>
          <cell r="BS436" t="str">
            <v>-</v>
          </cell>
          <cell r="BT436" t="str">
            <v>-</v>
          </cell>
          <cell r="BU436" t="str">
            <v>-</v>
          </cell>
          <cell r="BV436" t="str">
            <v>-</v>
          </cell>
          <cell r="BW436" t="str">
            <v>-</v>
          </cell>
          <cell r="BX436" t="str">
            <v>-</v>
          </cell>
          <cell r="BY436" t="str">
            <v>-</v>
          </cell>
          <cell r="CB436" t="str">
            <v>-</v>
          </cell>
          <cell r="CC436" t="str">
            <v>-</v>
          </cell>
          <cell r="CD436" t="str">
            <v>-</v>
          </cell>
          <cell r="CE436" t="str">
            <v>-</v>
          </cell>
          <cell r="CF436" t="str">
            <v>-</v>
          </cell>
          <cell r="CG436" t="str">
            <v>-</v>
          </cell>
          <cell r="CH436" t="str">
            <v>-</v>
          </cell>
          <cell r="CI436" t="str">
            <v>-</v>
          </cell>
          <cell r="CJ436" t="str">
            <v>-</v>
          </cell>
          <cell r="CK436" t="str">
            <v>-</v>
          </cell>
          <cell r="CL436" t="str">
            <v>-</v>
          </cell>
          <cell r="CM436" t="str">
            <v>-</v>
          </cell>
          <cell r="CN436" t="str">
            <v>-</v>
          </cell>
          <cell r="CO436" t="str">
            <v>-</v>
          </cell>
          <cell r="CP436" t="str">
            <v>-</v>
          </cell>
          <cell r="CQ436" t="str">
            <v>-</v>
          </cell>
          <cell r="CR436" t="str">
            <v>-</v>
          </cell>
          <cell r="CS436" t="str">
            <v>-</v>
          </cell>
          <cell r="CT436" t="str">
            <v>-</v>
          </cell>
          <cell r="CU436" t="str">
            <v>SANTA CRUZ DE BRAVO</v>
          </cell>
          <cell r="CV436" t="str">
            <v>-</v>
          </cell>
          <cell r="CW436" t="str">
            <v>-</v>
          </cell>
          <cell r="CX436" t="str">
            <v>-</v>
          </cell>
          <cell r="CY436" t="str">
            <v>-</v>
          </cell>
          <cell r="CZ436" t="str">
            <v>-</v>
          </cell>
          <cell r="DB436" t="str">
            <v>-</v>
          </cell>
          <cell r="DC436" t="str">
            <v>-</v>
          </cell>
          <cell r="DD436" t="str">
            <v>-</v>
          </cell>
          <cell r="DE436" t="str">
            <v>-</v>
          </cell>
          <cell r="DF436" t="str">
            <v>-</v>
          </cell>
          <cell r="DG436" t="str">
            <v>-</v>
          </cell>
        </row>
        <row r="437">
          <cell r="AT437" t="str">
            <v>-</v>
          </cell>
          <cell r="AU437" t="str">
            <v>-</v>
          </cell>
          <cell r="AV437" t="str">
            <v>-</v>
          </cell>
          <cell r="AW437" t="str">
            <v>-</v>
          </cell>
          <cell r="AX437" t="str">
            <v>-</v>
          </cell>
          <cell r="AY437" t="str">
            <v>-</v>
          </cell>
          <cell r="AZ437" t="str">
            <v>-</v>
          </cell>
          <cell r="BA437" t="str">
            <v>-</v>
          </cell>
          <cell r="BB437" t="str">
            <v>-</v>
          </cell>
          <cell r="BC437" t="str">
            <v>-</v>
          </cell>
          <cell r="BD437" t="str">
            <v>-</v>
          </cell>
          <cell r="BE437" t="str">
            <v>-</v>
          </cell>
          <cell r="BF437" t="str">
            <v>-</v>
          </cell>
          <cell r="BG437" t="str">
            <v>-</v>
          </cell>
          <cell r="BH437" t="str">
            <v>-</v>
          </cell>
          <cell r="BI437" t="str">
            <v>-</v>
          </cell>
          <cell r="BJ437" t="str">
            <v>-</v>
          </cell>
          <cell r="BK437" t="str">
            <v>-</v>
          </cell>
          <cell r="BL437" t="str">
            <v>-</v>
          </cell>
          <cell r="BM437" t="str">
            <v>20377</v>
          </cell>
          <cell r="BN437" t="str">
            <v>-</v>
          </cell>
          <cell r="BO437" t="str">
            <v>-</v>
          </cell>
          <cell r="BP437" t="str">
            <v>-</v>
          </cell>
          <cell r="BQ437" t="str">
            <v>-</v>
          </cell>
          <cell r="BR437" t="str">
            <v>-</v>
          </cell>
          <cell r="BS437" t="str">
            <v>-</v>
          </cell>
          <cell r="BT437" t="str">
            <v>-</v>
          </cell>
          <cell r="BU437" t="str">
            <v>-</v>
          </cell>
          <cell r="BV437" t="str">
            <v>-</v>
          </cell>
          <cell r="BW437" t="str">
            <v>-</v>
          </cell>
          <cell r="BX437" t="str">
            <v>-</v>
          </cell>
          <cell r="BY437" t="str">
            <v>-</v>
          </cell>
          <cell r="CB437" t="str">
            <v>-</v>
          </cell>
          <cell r="CC437" t="str">
            <v>-</v>
          </cell>
          <cell r="CD437" t="str">
            <v>-</v>
          </cell>
          <cell r="CE437" t="str">
            <v>-</v>
          </cell>
          <cell r="CF437" t="str">
            <v>-</v>
          </cell>
          <cell r="CG437" t="str">
            <v>-</v>
          </cell>
          <cell r="CH437" t="str">
            <v>-</v>
          </cell>
          <cell r="CI437" t="str">
            <v>-</v>
          </cell>
          <cell r="CJ437" t="str">
            <v>-</v>
          </cell>
          <cell r="CK437" t="str">
            <v>-</v>
          </cell>
          <cell r="CL437" t="str">
            <v>-</v>
          </cell>
          <cell r="CM437" t="str">
            <v>-</v>
          </cell>
          <cell r="CN437" t="str">
            <v>-</v>
          </cell>
          <cell r="CO437" t="str">
            <v>-</v>
          </cell>
          <cell r="CP437" t="str">
            <v>-</v>
          </cell>
          <cell r="CQ437" t="str">
            <v>-</v>
          </cell>
          <cell r="CR437" t="str">
            <v>-</v>
          </cell>
          <cell r="CS437" t="str">
            <v>-</v>
          </cell>
          <cell r="CT437" t="str">
            <v>-</v>
          </cell>
          <cell r="CU437" t="str">
            <v>SANTA CRUZ ITUNDUJIA</v>
          </cell>
          <cell r="CV437" t="str">
            <v>-</v>
          </cell>
          <cell r="CW437" t="str">
            <v>-</v>
          </cell>
          <cell r="CX437" t="str">
            <v>-</v>
          </cell>
          <cell r="CY437" t="str">
            <v>-</v>
          </cell>
          <cell r="CZ437" t="str">
            <v>-</v>
          </cell>
          <cell r="DB437" t="str">
            <v>-</v>
          </cell>
          <cell r="DC437" t="str">
            <v>-</v>
          </cell>
          <cell r="DD437" t="str">
            <v>-</v>
          </cell>
          <cell r="DE437" t="str">
            <v>-</v>
          </cell>
          <cell r="DF437" t="str">
            <v>-</v>
          </cell>
          <cell r="DG437" t="str">
            <v>-</v>
          </cell>
        </row>
        <row r="438">
          <cell r="AT438" t="str">
            <v>-</v>
          </cell>
          <cell r="AU438" t="str">
            <v>-</v>
          </cell>
          <cell r="AV438" t="str">
            <v>-</v>
          </cell>
          <cell r="AW438" t="str">
            <v>-</v>
          </cell>
          <cell r="AX438" t="str">
            <v>-</v>
          </cell>
          <cell r="AY438" t="str">
            <v>-</v>
          </cell>
          <cell r="AZ438" t="str">
            <v>-</v>
          </cell>
          <cell r="BA438" t="str">
            <v>-</v>
          </cell>
          <cell r="BB438" t="str">
            <v>-</v>
          </cell>
          <cell r="BC438" t="str">
            <v>-</v>
          </cell>
          <cell r="BD438" t="str">
            <v>-</v>
          </cell>
          <cell r="BE438" t="str">
            <v>-</v>
          </cell>
          <cell r="BF438" t="str">
            <v>-</v>
          </cell>
          <cell r="BG438" t="str">
            <v>-</v>
          </cell>
          <cell r="BH438" t="str">
            <v>-</v>
          </cell>
          <cell r="BI438" t="str">
            <v>-</v>
          </cell>
          <cell r="BJ438" t="str">
            <v>-</v>
          </cell>
          <cell r="BK438" t="str">
            <v>-</v>
          </cell>
          <cell r="BL438" t="str">
            <v>-</v>
          </cell>
          <cell r="BM438" t="str">
            <v>20378</v>
          </cell>
          <cell r="BN438" t="str">
            <v>-</v>
          </cell>
          <cell r="BO438" t="str">
            <v>-</v>
          </cell>
          <cell r="BP438" t="str">
            <v>-</v>
          </cell>
          <cell r="BQ438" t="str">
            <v>-</v>
          </cell>
          <cell r="BR438" t="str">
            <v>-</v>
          </cell>
          <cell r="BS438" t="str">
            <v>-</v>
          </cell>
          <cell r="BT438" t="str">
            <v>-</v>
          </cell>
          <cell r="BU438" t="str">
            <v>-</v>
          </cell>
          <cell r="BV438" t="str">
            <v>-</v>
          </cell>
          <cell r="BW438" t="str">
            <v>-</v>
          </cell>
          <cell r="BX438" t="str">
            <v>-</v>
          </cell>
          <cell r="BY438" t="str">
            <v>-</v>
          </cell>
          <cell r="CB438" t="str">
            <v>-</v>
          </cell>
          <cell r="CC438" t="str">
            <v>-</v>
          </cell>
          <cell r="CD438" t="str">
            <v>-</v>
          </cell>
          <cell r="CE438" t="str">
            <v>-</v>
          </cell>
          <cell r="CF438" t="str">
            <v>-</v>
          </cell>
          <cell r="CG438" t="str">
            <v>-</v>
          </cell>
          <cell r="CH438" t="str">
            <v>-</v>
          </cell>
          <cell r="CI438" t="str">
            <v>-</v>
          </cell>
          <cell r="CJ438" t="str">
            <v>-</v>
          </cell>
          <cell r="CK438" t="str">
            <v>-</v>
          </cell>
          <cell r="CL438" t="str">
            <v>-</v>
          </cell>
          <cell r="CM438" t="str">
            <v>-</v>
          </cell>
          <cell r="CN438" t="str">
            <v>-</v>
          </cell>
          <cell r="CO438" t="str">
            <v>-</v>
          </cell>
          <cell r="CP438" t="str">
            <v>-</v>
          </cell>
          <cell r="CQ438" t="str">
            <v>-</v>
          </cell>
          <cell r="CR438" t="str">
            <v>-</v>
          </cell>
          <cell r="CS438" t="str">
            <v>-</v>
          </cell>
          <cell r="CT438" t="str">
            <v>-</v>
          </cell>
          <cell r="CU438" t="str">
            <v>SANTA CRUZ MIXTEPEC</v>
          </cell>
          <cell r="CV438" t="str">
            <v>-</v>
          </cell>
          <cell r="CW438" t="str">
            <v>-</v>
          </cell>
          <cell r="CX438" t="str">
            <v>-</v>
          </cell>
          <cell r="CY438" t="str">
            <v>-</v>
          </cell>
          <cell r="CZ438" t="str">
            <v>-</v>
          </cell>
          <cell r="DB438" t="str">
            <v>-</v>
          </cell>
          <cell r="DC438" t="str">
            <v>-</v>
          </cell>
          <cell r="DD438" t="str">
            <v>-</v>
          </cell>
          <cell r="DE438" t="str">
            <v>-</v>
          </cell>
          <cell r="DF438" t="str">
            <v>-</v>
          </cell>
          <cell r="DG438" t="str">
            <v>-</v>
          </cell>
        </row>
        <row r="439">
          <cell r="AT439" t="str">
            <v>-</v>
          </cell>
          <cell r="AU439" t="str">
            <v>-</v>
          </cell>
          <cell r="AV439" t="str">
            <v>-</v>
          </cell>
          <cell r="AW439" t="str">
            <v>-</v>
          </cell>
          <cell r="AX439" t="str">
            <v>-</v>
          </cell>
          <cell r="AY439" t="str">
            <v>-</v>
          </cell>
          <cell r="AZ439" t="str">
            <v>-</v>
          </cell>
          <cell r="BA439" t="str">
            <v>-</v>
          </cell>
          <cell r="BB439" t="str">
            <v>-</v>
          </cell>
          <cell r="BC439" t="str">
            <v>-</v>
          </cell>
          <cell r="BD439" t="str">
            <v>-</v>
          </cell>
          <cell r="BE439" t="str">
            <v>-</v>
          </cell>
          <cell r="BF439" t="str">
            <v>-</v>
          </cell>
          <cell r="BG439" t="str">
            <v>-</v>
          </cell>
          <cell r="BH439" t="str">
            <v>-</v>
          </cell>
          <cell r="BI439" t="str">
            <v>-</v>
          </cell>
          <cell r="BJ439" t="str">
            <v>-</v>
          </cell>
          <cell r="BK439" t="str">
            <v>-</v>
          </cell>
          <cell r="BL439" t="str">
            <v>-</v>
          </cell>
          <cell r="BM439" t="str">
            <v>20379</v>
          </cell>
          <cell r="BN439" t="str">
            <v>-</v>
          </cell>
          <cell r="BO439" t="str">
            <v>-</v>
          </cell>
          <cell r="BP439" t="str">
            <v>-</v>
          </cell>
          <cell r="BQ439" t="str">
            <v>-</v>
          </cell>
          <cell r="BR439" t="str">
            <v>-</v>
          </cell>
          <cell r="BS439" t="str">
            <v>-</v>
          </cell>
          <cell r="BT439" t="str">
            <v>-</v>
          </cell>
          <cell r="BU439" t="str">
            <v>-</v>
          </cell>
          <cell r="BV439" t="str">
            <v>-</v>
          </cell>
          <cell r="BW439" t="str">
            <v>-</v>
          </cell>
          <cell r="BX439" t="str">
            <v>-</v>
          </cell>
          <cell r="BY439" t="str">
            <v>-</v>
          </cell>
          <cell r="CB439" t="str">
            <v>-</v>
          </cell>
          <cell r="CC439" t="str">
            <v>-</v>
          </cell>
          <cell r="CD439" t="str">
            <v>-</v>
          </cell>
          <cell r="CE439" t="str">
            <v>-</v>
          </cell>
          <cell r="CF439" t="str">
            <v>-</v>
          </cell>
          <cell r="CG439" t="str">
            <v>-</v>
          </cell>
          <cell r="CH439" t="str">
            <v>-</v>
          </cell>
          <cell r="CI439" t="str">
            <v>-</v>
          </cell>
          <cell r="CJ439" t="str">
            <v>-</v>
          </cell>
          <cell r="CK439" t="str">
            <v>-</v>
          </cell>
          <cell r="CL439" t="str">
            <v>-</v>
          </cell>
          <cell r="CM439" t="str">
            <v>-</v>
          </cell>
          <cell r="CN439" t="str">
            <v>-</v>
          </cell>
          <cell r="CO439" t="str">
            <v>-</v>
          </cell>
          <cell r="CP439" t="str">
            <v>-</v>
          </cell>
          <cell r="CQ439" t="str">
            <v>-</v>
          </cell>
          <cell r="CR439" t="str">
            <v>-</v>
          </cell>
          <cell r="CS439" t="str">
            <v>-</v>
          </cell>
          <cell r="CT439" t="str">
            <v>-</v>
          </cell>
          <cell r="CU439" t="str">
            <v>SANTA CRUZ NUNDACO</v>
          </cell>
          <cell r="CV439" t="str">
            <v>-</v>
          </cell>
          <cell r="CW439" t="str">
            <v>-</v>
          </cell>
          <cell r="CX439" t="str">
            <v>-</v>
          </cell>
          <cell r="CY439" t="str">
            <v>-</v>
          </cell>
          <cell r="CZ439" t="str">
            <v>-</v>
          </cell>
          <cell r="DB439" t="str">
            <v>-</v>
          </cell>
          <cell r="DC439" t="str">
            <v>-</v>
          </cell>
          <cell r="DD439" t="str">
            <v>-</v>
          </cell>
          <cell r="DE439" t="str">
            <v>-</v>
          </cell>
          <cell r="DF439" t="str">
            <v>-</v>
          </cell>
          <cell r="DG439" t="str">
            <v>-</v>
          </cell>
        </row>
        <row r="440">
          <cell r="AT440" t="str">
            <v>-</v>
          </cell>
          <cell r="AU440" t="str">
            <v>-</v>
          </cell>
          <cell r="AV440" t="str">
            <v>-</v>
          </cell>
          <cell r="AW440" t="str">
            <v>-</v>
          </cell>
          <cell r="AX440" t="str">
            <v>-</v>
          </cell>
          <cell r="AY440" t="str">
            <v>-</v>
          </cell>
          <cell r="AZ440" t="str">
            <v>-</v>
          </cell>
          <cell r="BA440" t="str">
            <v>-</v>
          </cell>
          <cell r="BB440" t="str">
            <v>-</v>
          </cell>
          <cell r="BC440" t="str">
            <v>-</v>
          </cell>
          <cell r="BD440" t="str">
            <v>-</v>
          </cell>
          <cell r="BE440" t="str">
            <v>-</v>
          </cell>
          <cell r="BF440" t="str">
            <v>-</v>
          </cell>
          <cell r="BG440" t="str">
            <v>-</v>
          </cell>
          <cell r="BH440" t="str">
            <v>-</v>
          </cell>
          <cell r="BI440" t="str">
            <v>-</v>
          </cell>
          <cell r="BJ440" t="str">
            <v>-</v>
          </cell>
          <cell r="BK440" t="str">
            <v>-</v>
          </cell>
          <cell r="BL440" t="str">
            <v>-</v>
          </cell>
          <cell r="BM440" t="str">
            <v>20380</v>
          </cell>
          <cell r="BN440" t="str">
            <v>-</v>
          </cell>
          <cell r="BO440" t="str">
            <v>-</v>
          </cell>
          <cell r="BP440" t="str">
            <v>-</v>
          </cell>
          <cell r="BQ440" t="str">
            <v>-</v>
          </cell>
          <cell r="BR440" t="str">
            <v>-</v>
          </cell>
          <cell r="BS440" t="str">
            <v>-</v>
          </cell>
          <cell r="BT440" t="str">
            <v>-</v>
          </cell>
          <cell r="BU440" t="str">
            <v>-</v>
          </cell>
          <cell r="BV440" t="str">
            <v>-</v>
          </cell>
          <cell r="BW440" t="str">
            <v>-</v>
          </cell>
          <cell r="BX440" t="str">
            <v>-</v>
          </cell>
          <cell r="BY440" t="str">
            <v>-</v>
          </cell>
          <cell r="CB440" t="str">
            <v>-</v>
          </cell>
          <cell r="CC440" t="str">
            <v>-</v>
          </cell>
          <cell r="CD440" t="str">
            <v>-</v>
          </cell>
          <cell r="CE440" t="str">
            <v>-</v>
          </cell>
          <cell r="CF440" t="str">
            <v>-</v>
          </cell>
          <cell r="CG440" t="str">
            <v>-</v>
          </cell>
          <cell r="CH440" t="str">
            <v>-</v>
          </cell>
          <cell r="CI440" t="str">
            <v>-</v>
          </cell>
          <cell r="CJ440" t="str">
            <v>-</v>
          </cell>
          <cell r="CK440" t="str">
            <v>-</v>
          </cell>
          <cell r="CL440" t="str">
            <v>-</v>
          </cell>
          <cell r="CM440" t="str">
            <v>-</v>
          </cell>
          <cell r="CN440" t="str">
            <v>-</v>
          </cell>
          <cell r="CO440" t="str">
            <v>-</v>
          </cell>
          <cell r="CP440" t="str">
            <v>-</v>
          </cell>
          <cell r="CQ440" t="str">
            <v>-</v>
          </cell>
          <cell r="CR440" t="str">
            <v>-</v>
          </cell>
          <cell r="CS440" t="str">
            <v>-</v>
          </cell>
          <cell r="CT440" t="str">
            <v>-</v>
          </cell>
          <cell r="CU440" t="str">
            <v>SANTA CRUZ PAPALUTLA</v>
          </cell>
          <cell r="CV440" t="str">
            <v>-</v>
          </cell>
          <cell r="CW440" t="str">
            <v>-</v>
          </cell>
          <cell r="CX440" t="str">
            <v>-</v>
          </cell>
          <cell r="CY440" t="str">
            <v>-</v>
          </cell>
          <cell r="CZ440" t="str">
            <v>-</v>
          </cell>
          <cell r="DB440" t="str">
            <v>-</v>
          </cell>
          <cell r="DC440" t="str">
            <v>-</v>
          </cell>
          <cell r="DD440" t="str">
            <v>-</v>
          </cell>
          <cell r="DE440" t="str">
            <v>-</v>
          </cell>
          <cell r="DF440" t="str">
            <v>-</v>
          </cell>
          <cell r="DG440" t="str">
            <v>-</v>
          </cell>
        </row>
        <row r="441">
          <cell r="AT441" t="str">
            <v>-</v>
          </cell>
          <cell r="AU441" t="str">
            <v>-</v>
          </cell>
          <cell r="AV441" t="str">
            <v>-</v>
          </cell>
          <cell r="AW441" t="str">
            <v>-</v>
          </cell>
          <cell r="AX441" t="str">
            <v>-</v>
          </cell>
          <cell r="AY441" t="str">
            <v>-</v>
          </cell>
          <cell r="AZ441" t="str">
            <v>-</v>
          </cell>
          <cell r="BA441" t="str">
            <v>-</v>
          </cell>
          <cell r="BB441" t="str">
            <v>-</v>
          </cell>
          <cell r="BC441" t="str">
            <v>-</v>
          </cell>
          <cell r="BD441" t="str">
            <v>-</v>
          </cell>
          <cell r="BE441" t="str">
            <v>-</v>
          </cell>
          <cell r="BF441" t="str">
            <v>-</v>
          </cell>
          <cell r="BG441" t="str">
            <v>-</v>
          </cell>
          <cell r="BH441" t="str">
            <v>-</v>
          </cell>
          <cell r="BI441" t="str">
            <v>-</v>
          </cell>
          <cell r="BJ441" t="str">
            <v>-</v>
          </cell>
          <cell r="BK441" t="str">
            <v>-</v>
          </cell>
          <cell r="BL441" t="str">
            <v>-</v>
          </cell>
          <cell r="BM441" t="str">
            <v>20381</v>
          </cell>
          <cell r="BN441" t="str">
            <v>-</v>
          </cell>
          <cell r="BO441" t="str">
            <v>-</v>
          </cell>
          <cell r="BP441" t="str">
            <v>-</v>
          </cell>
          <cell r="BQ441" t="str">
            <v>-</v>
          </cell>
          <cell r="BR441" t="str">
            <v>-</v>
          </cell>
          <cell r="BS441" t="str">
            <v>-</v>
          </cell>
          <cell r="BT441" t="str">
            <v>-</v>
          </cell>
          <cell r="BU441" t="str">
            <v>-</v>
          </cell>
          <cell r="BV441" t="str">
            <v>-</v>
          </cell>
          <cell r="BW441" t="str">
            <v>-</v>
          </cell>
          <cell r="BX441" t="str">
            <v>-</v>
          </cell>
          <cell r="BY441" t="str">
            <v>-</v>
          </cell>
          <cell r="CB441" t="str">
            <v>-</v>
          </cell>
          <cell r="CC441" t="str">
            <v>-</v>
          </cell>
          <cell r="CD441" t="str">
            <v>-</v>
          </cell>
          <cell r="CE441" t="str">
            <v>-</v>
          </cell>
          <cell r="CF441" t="str">
            <v>-</v>
          </cell>
          <cell r="CG441" t="str">
            <v>-</v>
          </cell>
          <cell r="CH441" t="str">
            <v>-</v>
          </cell>
          <cell r="CI441" t="str">
            <v>-</v>
          </cell>
          <cell r="CJ441" t="str">
            <v>-</v>
          </cell>
          <cell r="CK441" t="str">
            <v>-</v>
          </cell>
          <cell r="CL441" t="str">
            <v>-</v>
          </cell>
          <cell r="CM441" t="str">
            <v>-</v>
          </cell>
          <cell r="CN441" t="str">
            <v>-</v>
          </cell>
          <cell r="CO441" t="str">
            <v>-</v>
          </cell>
          <cell r="CP441" t="str">
            <v>-</v>
          </cell>
          <cell r="CQ441" t="str">
            <v>-</v>
          </cell>
          <cell r="CR441" t="str">
            <v>-</v>
          </cell>
          <cell r="CS441" t="str">
            <v>-</v>
          </cell>
          <cell r="CT441" t="str">
            <v>-</v>
          </cell>
          <cell r="CU441" t="str">
            <v>SANTA CRUZ TACACHE DE MINA</v>
          </cell>
          <cell r="CV441" t="str">
            <v>-</v>
          </cell>
          <cell r="CW441" t="str">
            <v>-</v>
          </cell>
          <cell r="CX441" t="str">
            <v>-</v>
          </cell>
          <cell r="CY441" t="str">
            <v>-</v>
          </cell>
          <cell r="CZ441" t="str">
            <v>-</v>
          </cell>
          <cell r="DB441" t="str">
            <v>-</v>
          </cell>
          <cell r="DC441" t="str">
            <v>-</v>
          </cell>
          <cell r="DD441" t="str">
            <v>-</v>
          </cell>
          <cell r="DE441" t="str">
            <v>-</v>
          </cell>
          <cell r="DF441" t="str">
            <v>-</v>
          </cell>
          <cell r="DG441" t="str">
            <v>-</v>
          </cell>
        </row>
        <row r="442">
          <cell r="AT442" t="str">
            <v>-</v>
          </cell>
          <cell r="AU442" t="str">
            <v>-</v>
          </cell>
          <cell r="AV442" t="str">
            <v>-</v>
          </cell>
          <cell r="AW442" t="str">
            <v>-</v>
          </cell>
          <cell r="AX442" t="str">
            <v>-</v>
          </cell>
          <cell r="AY442" t="str">
            <v>-</v>
          </cell>
          <cell r="AZ442" t="str">
            <v>-</v>
          </cell>
          <cell r="BA442" t="str">
            <v>-</v>
          </cell>
          <cell r="BB442" t="str">
            <v>-</v>
          </cell>
          <cell r="BC442" t="str">
            <v>-</v>
          </cell>
          <cell r="BD442" t="str">
            <v>-</v>
          </cell>
          <cell r="BE442" t="str">
            <v>-</v>
          </cell>
          <cell r="BF442" t="str">
            <v>-</v>
          </cell>
          <cell r="BG442" t="str">
            <v>-</v>
          </cell>
          <cell r="BH442" t="str">
            <v>-</v>
          </cell>
          <cell r="BI442" t="str">
            <v>-</v>
          </cell>
          <cell r="BJ442" t="str">
            <v>-</v>
          </cell>
          <cell r="BK442" t="str">
            <v>-</v>
          </cell>
          <cell r="BL442" t="str">
            <v>-</v>
          </cell>
          <cell r="BM442" t="str">
            <v>20382</v>
          </cell>
          <cell r="BN442" t="str">
            <v>-</v>
          </cell>
          <cell r="BO442" t="str">
            <v>-</v>
          </cell>
          <cell r="BP442" t="str">
            <v>-</v>
          </cell>
          <cell r="BQ442" t="str">
            <v>-</v>
          </cell>
          <cell r="BR442" t="str">
            <v>-</v>
          </cell>
          <cell r="BS442" t="str">
            <v>-</v>
          </cell>
          <cell r="BT442" t="str">
            <v>-</v>
          </cell>
          <cell r="BU442" t="str">
            <v>-</v>
          </cell>
          <cell r="BV442" t="str">
            <v>-</v>
          </cell>
          <cell r="BW442" t="str">
            <v>-</v>
          </cell>
          <cell r="BX442" t="str">
            <v>-</v>
          </cell>
          <cell r="BY442" t="str">
            <v>-</v>
          </cell>
          <cell r="CB442" t="str">
            <v>-</v>
          </cell>
          <cell r="CC442" t="str">
            <v>-</v>
          </cell>
          <cell r="CD442" t="str">
            <v>-</v>
          </cell>
          <cell r="CE442" t="str">
            <v>-</v>
          </cell>
          <cell r="CF442" t="str">
            <v>-</v>
          </cell>
          <cell r="CG442" t="str">
            <v>-</v>
          </cell>
          <cell r="CH442" t="str">
            <v>-</v>
          </cell>
          <cell r="CI442" t="str">
            <v>-</v>
          </cell>
          <cell r="CJ442" t="str">
            <v>-</v>
          </cell>
          <cell r="CK442" t="str">
            <v>-</v>
          </cell>
          <cell r="CL442" t="str">
            <v>-</v>
          </cell>
          <cell r="CM442" t="str">
            <v>-</v>
          </cell>
          <cell r="CN442" t="str">
            <v>-</v>
          </cell>
          <cell r="CO442" t="str">
            <v>-</v>
          </cell>
          <cell r="CP442" t="str">
            <v>-</v>
          </cell>
          <cell r="CQ442" t="str">
            <v>-</v>
          </cell>
          <cell r="CR442" t="str">
            <v>-</v>
          </cell>
          <cell r="CS442" t="str">
            <v>-</v>
          </cell>
          <cell r="CT442" t="str">
            <v>-</v>
          </cell>
          <cell r="CU442" t="str">
            <v>SANTA CRUZ TACAHUA</v>
          </cell>
          <cell r="CV442" t="str">
            <v>-</v>
          </cell>
          <cell r="CW442" t="str">
            <v>-</v>
          </cell>
          <cell r="CX442" t="str">
            <v>-</v>
          </cell>
          <cell r="CY442" t="str">
            <v>-</v>
          </cell>
          <cell r="CZ442" t="str">
            <v>-</v>
          </cell>
          <cell r="DB442" t="str">
            <v>-</v>
          </cell>
          <cell r="DC442" t="str">
            <v>-</v>
          </cell>
          <cell r="DD442" t="str">
            <v>-</v>
          </cell>
          <cell r="DE442" t="str">
            <v>-</v>
          </cell>
          <cell r="DF442" t="str">
            <v>-</v>
          </cell>
          <cell r="DG442" t="str">
            <v>-</v>
          </cell>
        </row>
        <row r="443">
          <cell r="AT443" t="str">
            <v>-</v>
          </cell>
          <cell r="AU443" t="str">
            <v>-</v>
          </cell>
          <cell r="AV443" t="str">
            <v>-</v>
          </cell>
          <cell r="AW443" t="str">
            <v>-</v>
          </cell>
          <cell r="AX443" t="str">
            <v>-</v>
          </cell>
          <cell r="AY443" t="str">
            <v>-</v>
          </cell>
          <cell r="AZ443" t="str">
            <v>-</v>
          </cell>
          <cell r="BA443" t="str">
            <v>-</v>
          </cell>
          <cell r="BB443" t="str">
            <v>-</v>
          </cell>
          <cell r="BC443" t="str">
            <v>-</v>
          </cell>
          <cell r="BD443" t="str">
            <v>-</v>
          </cell>
          <cell r="BE443" t="str">
            <v>-</v>
          </cell>
          <cell r="BF443" t="str">
            <v>-</v>
          </cell>
          <cell r="BG443" t="str">
            <v>-</v>
          </cell>
          <cell r="BH443" t="str">
            <v>-</v>
          </cell>
          <cell r="BI443" t="str">
            <v>-</v>
          </cell>
          <cell r="BJ443" t="str">
            <v>-</v>
          </cell>
          <cell r="BK443" t="str">
            <v>-</v>
          </cell>
          <cell r="BL443" t="str">
            <v>-</v>
          </cell>
          <cell r="BM443" t="str">
            <v>20383</v>
          </cell>
          <cell r="BN443" t="str">
            <v>-</v>
          </cell>
          <cell r="BO443" t="str">
            <v>-</v>
          </cell>
          <cell r="BP443" t="str">
            <v>-</v>
          </cell>
          <cell r="BQ443" t="str">
            <v>-</v>
          </cell>
          <cell r="BR443" t="str">
            <v>-</v>
          </cell>
          <cell r="BS443" t="str">
            <v>-</v>
          </cell>
          <cell r="BT443" t="str">
            <v>-</v>
          </cell>
          <cell r="BU443" t="str">
            <v>-</v>
          </cell>
          <cell r="BV443" t="str">
            <v>-</v>
          </cell>
          <cell r="BW443" t="str">
            <v>-</v>
          </cell>
          <cell r="BX443" t="str">
            <v>-</v>
          </cell>
          <cell r="BY443" t="str">
            <v>-</v>
          </cell>
          <cell r="CB443" t="str">
            <v>-</v>
          </cell>
          <cell r="CC443" t="str">
            <v>-</v>
          </cell>
          <cell r="CD443" t="str">
            <v>-</v>
          </cell>
          <cell r="CE443" t="str">
            <v>-</v>
          </cell>
          <cell r="CF443" t="str">
            <v>-</v>
          </cell>
          <cell r="CG443" t="str">
            <v>-</v>
          </cell>
          <cell r="CH443" t="str">
            <v>-</v>
          </cell>
          <cell r="CI443" t="str">
            <v>-</v>
          </cell>
          <cell r="CJ443" t="str">
            <v>-</v>
          </cell>
          <cell r="CK443" t="str">
            <v>-</v>
          </cell>
          <cell r="CL443" t="str">
            <v>-</v>
          </cell>
          <cell r="CM443" t="str">
            <v>-</v>
          </cell>
          <cell r="CN443" t="str">
            <v>-</v>
          </cell>
          <cell r="CO443" t="str">
            <v>-</v>
          </cell>
          <cell r="CP443" t="str">
            <v>-</v>
          </cell>
          <cell r="CQ443" t="str">
            <v>-</v>
          </cell>
          <cell r="CR443" t="str">
            <v>-</v>
          </cell>
          <cell r="CS443" t="str">
            <v>-</v>
          </cell>
          <cell r="CT443" t="str">
            <v>-</v>
          </cell>
          <cell r="CU443" t="str">
            <v>SANTA CRUZ TAYATA</v>
          </cell>
          <cell r="CV443" t="str">
            <v>-</v>
          </cell>
          <cell r="CW443" t="str">
            <v>-</v>
          </cell>
          <cell r="CX443" t="str">
            <v>-</v>
          </cell>
          <cell r="CY443" t="str">
            <v>-</v>
          </cell>
          <cell r="CZ443" t="str">
            <v>-</v>
          </cell>
          <cell r="DB443" t="str">
            <v>-</v>
          </cell>
          <cell r="DC443" t="str">
            <v>-</v>
          </cell>
          <cell r="DD443" t="str">
            <v>-</v>
          </cell>
          <cell r="DE443" t="str">
            <v>-</v>
          </cell>
          <cell r="DF443" t="str">
            <v>-</v>
          </cell>
          <cell r="DG443" t="str">
            <v>-</v>
          </cell>
        </row>
        <row r="444">
          <cell r="AT444" t="str">
            <v>-</v>
          </cell>
          <cell r="AU444" t="str">
            <v>-</v>
          </cell>
          <cell r="AV444" t="str">
            <v>-</v>
          </cell>
          <cell r="AW444" t="str">
            <v>-</v>
          </cell>
          <cell r="AX444" t="str">
            <v>-</v>
          </cell>
          <cell r="AY444" t="str">
            <v>-</v>
          </cell>
          <cell r="AZ444" t="str">
            <v>-</v>
          </cell>
          <cell r="BA444" t="str">
            <v>-</v>
          </cell>
          <cell r="BB444" t="str">
            <v>-</v>
          </cell>
          <cell r="BC444" t="str">
            <v>-</v>
          </cell>
          <cell r="BD444" t="str">
            <v>-</v>
          </cell>
          <cell r="BE444" t="str">
            <v>-</v>
          </cell>
          <cell r="BF444" t="str">
            <v>-</v>
          </cell>
          <cell r="BG444" t="str">
            <v>-</v>
          </cell>
          <cell r="BH444" t="str">
            <v>-</v>
          </cell>
          <cell r="BI444" t="str">
            <v>-</v>
          </cell>
          <cell r="BJ444" t="str">
            <v>-</v>
          </cell>
          <cell r="BK444" t="str">
            <v>-</v>
          </cell>
          <cell r="BL444" t="str">
            <v>-</v>
          </cell>
          <cell r="BM444" t="str">
            <v>20384</v>
          </cell>
          <cell r="BN444" t="str">
            <v>-</v>
          </cell>
          <cell r="BO444" t="str">
            <v>-</v>
          </cell>
          <cell r="BP444" t="str">
            <v>-</v>
          </cell>
          <cell r="BQ444" t="str">
            <v>-</v>
          </cell>
          <cell r="BR444" t="str">
            <v>-</v>
          </cell>
          <cell r="BS444" t="str">
            <v>-</v>
          </cell>
          <cell r="BT444" t="str">
            <v>-</v>
          </cell>
          <cell r="BU444" t="str">
            <v>-</v>
          </cell>
          <cell r="BV444" t="str">
            <v>-</v>
          </cell>
          <cell r="BW444" t="str">
            <v>-</v>
          </cell>
          <cell r="BX444" t="str">
            <v>-</v>
          </cell>
          <cell r="BY444" t="str">
            <v>-</v>
          </cell>
          <cell r="CB444" t="str">
            <v>-</v>
          </cell>
          <cell r="CC444" t="str">
            <v>-</v>
          </cell>
          <cell r="CD444" t="str">
            <v>-</v>
          </cell>
          <cell r="CE444" t="str">
            <v>-</v>
          </cell>
          <cell r="CF444" t="str">
            <v>-</v>
          </cell>
          <cell r="CG444" t="str">
            <v>-</v>
          </cell>
          <cell r="CH444" t="str">
            <v>-</v>
          </cell>
          <cell r="CI444" t="str">
            <v>-</v>
          </cell>
          <cell r="CJ444" t="str">
            <v>-</v>
          </cell>
          <cell r="CK444" t="str">
            <v>-</v>
          </cell>
          <cell r="CL444" t="str">
            <v>-</v>
          </cell>
          <cell r="CM444" t="str">
            <v>-</v>
          </cell>
          <cell r="CN444" t="str">
            <v>-</v>
          </cell>
          <cell r="CO444" t="str">
            <v>-</v>
          </cell>
          <cell r="CP444" t="str">
            <v>-</v>
          </cell>
          <cell r="CQ444" t="str">
            <v>-</v>
          </cell>
          <cell r="CR444" t="str">
            <v>-</v>
          </cell>
          <cell r="CS444" t="str">
            <v>-</v>
          </cell>
          <cell r="CT444" t="str">
            <v>-</v>
          </cell>
          <cell r="CU444" t="str">
            <v>SANTA CRUZ XITLA</v>
          </cell>
          <cell r="CV444" t="str">
            <v>-</v>
          </cell>
          <cell r="CW444" t="str">
            <v>-</v>
          </cell>
          <cell r="CX444" t="str">
            <v>-</v>
          </cell>
          <cell r="CY444" t="str">
            <v>-</v>
          </cell>
          <cell r="CZ444" t="str">
            <v>-</v>
          </cell>
          <cell r="DB444" t="str">
            <v>-</v>
          </cell>
          <cell r="DC444" t="str">
            <v>-</v>
          </cell>
          <cell r="DD444" t="str">
            <v>-</v>
          </cell>
          <cell r="DE444" t="str">
            <v>-</v>
          </cell>
          <cell r="DF444" t="str">
            <v>-</v>
          </cell>
          <cell r="DG444" t="str">
            <v>-</v>
          </cell>
        </row>
        <row r="445">
          <cell r="AT445" t="str">
            <v>-</v>
          </cell>
          <cell r="AU445" t="str">
            <v>-</v>
          </cell>
          <cell r="AV445" t="str">
            <v>-</v>
          </cell>
          <cell r="AW445" t="str">
            <v>-</v>
          </cell>
          <cell r="AX445" t="str">
            <v>-</v>
          </cell>
          <cell r="AY445" t="str">
            <v>-</v>
          </cell>
          <cell r="AZ445" t="str">
            <v>-</v>
          </cell>
          <cell r="BA445" t="str">
            <v>-</v>
          </cell>
          <cell r="BB445" t="str">
            <v>-</v>
          </cell>
          <cell r="BC445" t="str">
            <v>-</v>
          </cell>
          <cell r="BD445" t="str">
            <v>-</v>
          </cell>
          <cell r="BE445" t="str">
            <v>-</v>
          </cell>
          <cell r="BF445" t="str">
            <v>-</v>
          </cell>
          <cell r="BG445" t="str">
            <v>-</v>
          </cell>
          <cell r="BH445" t="str">
            <v>-</v>
          </cell>
          <cell r="BI445" t="str">
            <v>-</v>
          </cell>
          <cell r="BJ445" t="str">
            <v>-</v>
          </cell>
          <cell r="BK445" t="str">
            <v>-</v>
          </cell>
          <cell r="BL445" t="str">
            <v>-</v>
          </cell>
          <cell r="BM445" t="str">
            <v>20386</v>
          </cell>
          <cell r="BN445" t="str">
            <v>-</v>
          </cell>
          <cell r="BO445" t="str">
            <v>-</v>
          </cell>
          <cell r="BP445" t="str">
            <v>-</v>
          </cell>
          <cell r="BQ445" t="str">
            <v>-</v>
          </cell>
          <cell r="BR445" t="str">
            <v>-</v>
          </cell>
          <cell r="BS445" t="str">
            <v>-</v>
          </cell>
          <cell r="BT445" t="str">
            <v>-</v>
          </cell>
          <cell r="BU445" t="str">
            <v>-</v>
          </cell>
          <cell r="BV445" t="str">
            <v>-</v>
          </cell>
          <cell r="BW445" t="str">
            <v>-</v>
          </cell>
          <cell r="BX445" t="str">
            <v>-</v>
          </cell>
          <cell r="BY445" t="str">
            <v>-</v>
          </cell>
          <cell r="CB445" t="str">
            <v>-</v>
          </cell>
          <cell r="CC445" t="str">
            <v>-</v>
          </cell>
          <cell r="CD445" t="str">
            <v>-</v>
          </cell>
          <cell r="CE445" t="str">
            <v>-</v>
          </cell>
          <cell r="CF445" t="str">
            <v>-</v>
          </cell>
          <cell r="CG445" t="str">
            <v>-</v>
          </cell>
          <cell r="CH445" t="str">
            <v>-</v>
          </cell>
          <cell r="CI445" t="str">
            <v>-</v>
          </cell>
          <cell r="CJ445" t="str">
            <v>-</v>
          </cell>
          <cell r="CK445" t="str">
            <v>-</v>
          </cell>
          <cell r="CL445" t="str">
            <v>-</v>
          </cell>
          <cell r="CM445" t="str">
            <v>-</v>
          </cell>
          <cell r="CN445" t="str">
            <v>-</v>
          </cell>
          <cell r="CO445" t="str">
            <v>-</v>
          </cell>
          <cell r="CP445" t="str">
            <v>-</v>
          </cell>
          <cell r="CQ445" t="str">
            <v>-</v>
          </cell>
          <cell r="CR445" t="str">
            <v>-</v>
          </cell>
          <cell r="CS445" t="str">
            <v>-</v>
          </cell>
          <cell r="CT445" t="str">
            <v>-</v>
          </cell>
          <cell r="CU445" t="str">
            <v>SANTA CRUZ ZENZONTEPEC</v>
          </cell>
          <cell r="CV445" t="str">
            <v>-</v>
          </cell>
          <cell r="CW445" t="str">
            <v>-</v>
          </cell>
          <cell r="CX445" t="str">
            <v>-</v>
          </cell>
          <cell r="CY445" t="str">
            <v>-</v>
          </cell>
          <cell r="CZ445" t="str">
            <v>-</v>
          </cell>
          <cell r="DB445" t="str">
            <v>-</v>
          </cell>
          <cell r="DC445" t="str">
            <v>-</v>
          </cell>
          <cell r="DD445" t="str">
            <v>-</v>
          </cell>
          <cell r="DE445" t="str">
            <v>-</v>
          </cell>
          <cell r="DF445" t="str">
            <v>-</v>
          </cell>
          <cell r="DG445" t="str">
            <v>-</v>
          </cell>
        </row>
        <row r="446">
          <cell r="AT446" t="str">
            <v>-</v>
          </cell>
          <cell r="AU446" t="str">
            <v>-</v>
          </cell>
          <cell r="AV446" t="str">
            <v>-</v>
          </cell>
          <cell r="AW446" t="str">
            <v>-</v>
          </cell>
          <cell r="AX446" t="str">
            <v>-</v>
          </cell>
          <cell r="AY446" t="str">
            <v>-</v>
          </cell>
          <cell r="AZ446" t="str">
            <v>-</v>
          </cell>
          <cell r="BA446" t="str">
            <v>-</v>
          </cell>
          <cell r="BB446" t="str">
            <v>-</v>
          </cell>
          <cell r="BC446" t="str">
            <v>-</v>
          </cell>
          <cell r="BD446" t="str">
            <v>-</v>
          </cell>
          <cell r="BE446" t="str">
            <v>-</v>
          </cell>
          <cell r="BF446" t="str">
            <v>-</v>
          </cell>
          <cell r="BG446" t="str">
            <v>-</v>
          </cell>
          <cell r="BH446" t="str">
            <v>-</v>
          </cell>
          <cell r="BI446" t="str">
            <v>-</v>
          </cell>
          <cell r="BJ446" t="str">
            <v>-</v>
          </cell>
          <cell r="BK446" t="str">
            <v>-</v>
          </cell>
          <cell r="BL446" t="str">
            <v>-</v>
          </cell>
          <cell r="BM446" t="str">
            <v>20387</v>
          </cell>
          <cell r="BN446" t="str">
            <v>-</v>
          </cell>
          <cell r="BO446" t="str">
            <v>-</v>
          </cell>
          <cell r="BP446" t="str">
            <v>-</v>
          </cell>
          <cell r="BQ446" t="str">
            <v>-</v>
          </cell>
          <cell r="BR446" t="str">
            <v>-</v>
          </cell>
          <cell r="BS446" t="str">
            <v>-</v>
          </cell>
          <cell r="BT446" t="str">
            <v>-</v>
          </cell>
          <cell r="BU446" t="str">
            <v>-</v>
          </cell>
          <cell r="BV446" t="str">
            <v>-</v>
          </cell>
          <cell r="BW446" t="str">
            <v>-</v>
          </cell>
          <cell r="BX446" t="str">
            <v>-</v>
          </cell>
          <cell r="BY446" t="str">
            <v>-</v>
          </cell>
          <cell r="CB446" t="str">
            <v>-</v>
          </cell>
          <cell r="CC446" t="str">
            <v>-</v>
          </cell>
          <cell r="CD446" t="str">
            <v>-</v>
          </cell>
          <cell r="CE446" t="str">
            <v>-</v>
          </cell>
          <cell r="CF446" t="str">
            <v>-</v>
          </cell>
          <cell r="CG446" t="str">
            <v>-</v>
          </cell>
          <cell r="CH446" t="str">
            <v>-</v>
          </cell>
          <cell r="CI446" t="str">
            <v>-</v>
          </cell>
          <cell r="CJ446" t="str">
            <v>-</v>
          </cell>
          <cell r="CK446" t="str">
            <v>-</v>
          </cell>
          <cell r="CL446" t="str">
            <v>-</v>
          </cell>
          <cell r="CM446" t="str">
            <v>-</v>
          </cell>
          <cell r="CN446" t="str">
            <v>-</v>
          </cell>
          <cell r="CO446" t="str">
            <v>-</v>
          </cell>
          <cell r="CP446" t="str">
            <v>-</v>
          </cell>
          <cell r="CQ446" t="str">
            <v>-</v>
          </cell>
          <cell r="CR446" t="str">
            <v>-</v>
          </cell>
          <cell r="CS446" t="str">
            <v>-</v>
          </cell>
          <cell r="CT446" t="str">
            <v>-</v>
          </cell>
          <cell r="CU446" t="str">
            <v>SANTA GERTRUDIS</v>
          </cell>
          <cell r="CV446" t="str">
            <v>-</v>
          </cell>
          <cell r="CW446" t="str">
            <v>-</v>
          </cell>
          <cell r="CX446" t="str">
            <v>-</v>
          </cell>
          <cell r="CY446" t="str">
            <v>-</v>
          </cell>
          <cell r="CZ446" t="str">
            <v>-</v>
          </cell>
          <cell r="DB446" t="str">
            <v>-</v>
          </cell>
          <cell r="DC446" t="str">
            <v>-</v>
          </cell>
          <cell r="DD446" t="str">
            <v>-</v>
          </cell>
          <cell r="DE446" t="str">
            <v>-</v>
          </cell>
          <cell r="DF446" t="str">
            <v>-</v>
          </cell>
          <cell r="DG446" t="str">
            <v>-</v>
          </cell>
        </row>
        <row r="447">
          <cell r="AT447" t="str">
            <v>-</v>
          </cell>
          <cell r="AU447" t="str">
            <v>-</v>
          </cell>
          <cell r="AV447" t="str">
            <v>-</v>
          </cell>
          <cell r="AW447" t="str">
            <v>-</v>
          </cell>
          <cell r="AX447" t="str">
            <v>-</v>
          </cell>
          <cell r="AY447" t="str">
            <v>-</v>
          </cell>
          <cell r="AZ447" t="str">
            <v>-</v>
          </cell>
          <cell r="BA447" t="str">
            <v>-</v>
          </cell>
          <cell r="BB447" t="str">
            <v>-</v>
          </cell>
          <cell r="BC447" t="str">
            <v>-</v>
          </cell>
          <cell r="BD447" t="str">
            <v>-</v>
          </cell>
          <cell r="BE447" t="str">
            <v>-</v>
          </cell>
          <cell r="BF447" t="str">
            <v>-</v>
          </cell>
          <cell r="BG447" t="str">
            <v>-</v>
          </cell>
          <cell r="BH447" t="str">
            <v>-</v>
          </cell>
          <cell r="BI447" t="str">
            <v>-</v>
          </cell>
          <cell r="BJ447" t="str">
            <v>-</v>
          </cell>
          <cell r="BK447" t="str">
            <v>-</v>
          </cell>
          <cell r="BL447" t="str">
            <v>-</v>
          </cell>
          <cell r="BM447" t="str">
            <v>20388</v>
          </cell>
          <cell r="BN447" t="str">
            <v>-</v>
          </cell>
          <cell r="BO447" t="str">
            <v>-</v>
          </cell>
          <cell r="BP447" t="str">
            <v>-</v>
          </cell>
          <cell r="BQ447" t="str">
            <v>-</v>
          </cell>
          <cell r="BR447" t="str">
            <v>-</v>
          </cell>
          <cell r="BS447" t="str">
            <v>-</v>
          </cell>
          <cell r="BT447" t="str">
            <v>-</v>
          </cell>
          <cell r="BU447" t="str">
            <v>-</v>
          </cell>
          <cell r="BV447" t="str">
            <v>-</v>
          </cell>
          <cell r="BW447" t="str">
            <v>-</v>
          </cell>
          <cell r="BX447" t="str">
            <v>-</v>
          </cell>
          <cell r="BY447" t="str">
            <v>-</v>
          </cell>
          <cell r="CB447" t="str">
            <v>-</v>
          </cell>
          <cell r="CC447" t="str">
            <v>-</v>
          </cell>
          <cell r="CD447" t="str">
            <v>-</v>
          </cell>
          <cell r="CE447" t="str">
            <v>-</v>
          </cell>
          <cell r="CF447" t="str">
            <v>-</v>
          </cell>
          <cell r="CG447" t="str">
            <v>-</v>
          </cell>
          <cell r="CH447" t="str">
            <v>-</v>
          </cell>
          <cell r="CI447" t="str">
            <v>-</v>
          </cell>
          <cell r="CJ447" t="str">
            <v>-</v>
          </cell>
          <cell r="CK447" t="str">
            <v>-</v>
          </cell>
          <cell r="CL447" t="str">
            <v>-</v>
          </cell>
          <cell r="CM447" t="str">
            <v>-</v>
          </cell>
          <cell r="CN447" t="str">
            <v>-</v>
          </cell>
          <cell r="CO447" t="str">
            <v>-</v>
          </cell>
          <cell r="CP447" t="str">
            <v>-</v>
          </cell>
          <cell r="CQ447" t="str">
            <v>-</v>
          </cell>
          <cell r="CR447" t="str">
            <v>-</v>
          </cell>
          <cell r="CS447" t="str">
            <v>-</v>
          </cell>
          <cell r="CT447" t="str">
            <v>-</v>
          </cell>
          <cell r="CU447" t="str">
            <v>SANTA INÉS DEL MONTE</v>
          </cell>
          <cell r="CV447" t="str">
            <v>-</v>
          </cell>
          <cell r="CW447" t="str">
            <v>-</v>
          </cell>
          <cell r="CX447" t="str">
            <v>-</v>
          </cell>
          <cell r="CY447" t="str">
            <v>-</v>
          </cell>
          <cell r="CZ447" t="str">
            <v>-</v>
          </cell>
          <cell r="DB447" t="str">
            <v>-</v>
          </cell>
          <cell r="DC447" t="str">
            <v>-</v>
          </cell>
          <cell r="DD447" t="str">
            <v>-</v>
          </cell>
          <cell r="DE447" t="str">
            <v>-</v>
          </cell>
          <cell r="DF447" t="str">
            <v>-</v>
          </cell>
          <cell r="DG447" t="str">
            <v>-</v>
          </cell>
        </row>
        <row r="448">
          <cell r="AT448" t="str">
            <v>-</v>
          </cell>
          <cell r="AU448" t="str">
            <v>-</v>
          </cell>
          <cell r="AV448" t="str">
            <v>-</v>
          </cell>
          <cell r="AW448" t="str">
            <v>-</v>
          </cell>
          <cell r="AX448" t="str">
            <v>-</v>
          </cell>
          <cell r="AY448" t="str">
            <v>-</v>
          </cell>
          <cell r="AZ448" t="str">
            <v>-</v>
          </cell>
          <cell r="BA448" t="str">
            <v>-</v>
          </cell>
          <cell r="BB448" t="str">
            <v>-</v>
          </cell>
          <cell r="BC448" t="str">
            <v>-</v>
          </cell>
          <cell r="BD448" t="str">
            <v>-</v>
          </cell>
          <cell r="BE448" t="str">
            <v>-</v>
          </cell>
          <cell r="BF448" t="str">
            <v>-</v>
          </cell>
          <cell r="BG448" t="str">
            <v>-</v>
          </cell>
          <cell r="BH448" t="str">
            <v>-</v>
          </cell>
          <cell r="BI448" t="str">
            <v>-</v>
          </cell>
          <cell r="BJ448" t="str">
            <v>-</v>
          </cell>
          <cell r="BK448" t="str">
            <v>-</v>
          </cell>
          <cell r="BL448" t="str">
            <v>-</v>
          </cell>
          <cell r="BM448" t="str">
            <v>20389</v>
          </cell>
          <cell r="BN448" t="str">
            <v>-</v>
          </cell>
          <cell r="BO448" t="str">
            <v>-</v>
          </cell>
          <cell r="BP448" t="str">
            <v>-</v>
          </cell>
          <cell r="BQ448" t="str">
            <v>-</v>
          </cell>
          <cell r="BR448" t="str">
            <v>-</v>
          </cell>
          <cell r="BS448" t="str">
            <v>-</v>
          </cell>
          <cell r="BT448" t="str">
            <v>-</v>
          </cell>
          <cell r="BU448" t="str">
            <v>-</v>
          </cell>
          <cell r="BV448" t="str">
            <v>-</v>
          </cell>
          <cell r="BW448" t="str">
            <v>-</v>
          </cell>
          <cell r="BX448" t="str">
            <v>-</v>
          </cell>
          <cell r="BY448" t="str">
            <v>-</v>
          </cell>
          <cell r="CB448" t="str">
            <v>-</v>
          </cell>
          <cell r="CC448" t="str">
            <v>-</v>
          </cell>
          <cell r="CD448" t="str">
            <v>-</v>
          </cell>
          <cell r="CE448" t="str">
            <v>-</v>
          </cell>
          <cell r="CF448" t="str">
            <v>-</v>
          </cell>
          <cell r="CG448" t="str">
            <v>-</v>
          </cell>
          <cell r="CH448" t="str">
            <v>-</v>
          </cell>
          <cell r="CI448" t="str">
            <v>-</v>
          </cell>
          <cell r="CJ448" t="str">
            <v>-</v>
          </cell>
          <cell r="CK448" t="str">
            <v>-</v>
          </cell>
          <cell r="CL448" t="str">
            <v>-</v>
          </cell>
          <cell r="CM448" t="str">
            <v>-</v>
          </cell>
          <cell r="CN448" t="str">
            <v>-</v>
          </cell>
          <cell r="CO448" t="str">
            <v>-</v>
          </cell>
          <cell r="CP448" t="str">
            <v>-</v>
          </cell>
          <cell r="CQ448" t="str">
            <v>-</v>
          </cell>
          <cell r="CR448" t="str">
            <v>-</v>
          </cell>
          <cell r="CS448" t="str">
            <v>-</v>
          </cell>
          <cell r="CT448" t="str">
            <v>-</v>
          </cell>
          <cell r="CU448" t="str">
            <v>SANTA INÉS YATZECHE</v>
          </cell>
          <cell r="CV448" t="str">
            <v>-</v>
          </cell>
          <cell r="CW448" t="str">
            <v>-</v>
          </cell>
          <cell r="CX448" t="str">
            <v>-</v>
          </cell>
          <cell r="CY448" t="str">
            <v>-</v>
          </cell>
          <cell r="CZ448" t="str">
            <v>-</v>
          </cell>
          <cell r="DB448" t="str">
            <v>-</v>
          </cell>
          <cell r="DC448" t="str">
            <v>-</v>
          </cell>
          <cell r="DD448" t="str">
            <v>-</v>
          </cell>
          <cell r="DE448" t="str">
            <v>-</v>
          </cell>
          <cell r="DF448" t="str">
            <v>-</v>
          </cell>
          <cell r="DG448" t="str">
            <v>-</v>
          </cell>
        </row>
        <row r="449">
          <cell r="AT449" t="str">
            <v>-</v>
          </cell>
          <cell r="AU449" t="str">
            <v>-</v>
          </cell>
          <cell r="AV449" t="str">
            <v>-</v>
          </cell>
          <cell r="AW449" t="str">
            <v>-</v>
          </cell>
          <cell r="AX449" t="str">
            <v>-</v>
          </cell>
          <cell r="AY449" t="str">
            <v>-</v>
          </cell>
          <cell r="AZ449" t="str">
            <v>-</v>
          </cell>
          <cell r="BA449" t="str">
            <v>-</v>
          </cell>
          <cell r="BB449" t="str">
            <v>-</v>
          </cell>
          <cell r="BC449" t="str">
            <v>-</v>
          </cell>
          <cell r="BD449" t="str">
            <v>-</v>
          </cell>
          <cell r="BE449" t="str">
            <v>-</v>
          </cell>
          <cell r="BF449" t="str">
            <v>-</v>
          </cell>
          <cell r="BG449" t="str">
            <v>-</v>
          </cell>
          <cell r="BH449" t="str">
            <v>-</v>
          </cell>
          <cell r="BI449" t="str">
            <v>-</v>
          </cell>
          <cell r="BJ449" t="str">
            <v>-</v>
          </cell>
          <cell r="BK449" t="str">
            <v>-</v>
          </cell>
          <cell r="BL449" t="str">
            <v>-</v>
          </cell>
          <cell r="BM449" t="str">
            <v>20391</v>
          </cell>
          <cell r="BN449" t="str">
            <v>-</v>
          </cell>
          <cell r="BO449" t="str">
            <v>-</v>
          </cell>
          <cell r="BP449" t="str">
            <v>-</v>
          </cell>
          <cell r="BQ449" t="str">
            <v>-</v>
          </cell>
          <cell r="BR449" t="str">
            <v>-</v>
          </cell>
          <cell r="BS449" t="str">
            <v>-</v>
          </cell>
          <cell r="BT449" t="str">
            <v>-</v>
          </cell>
          <cell r="BU449" t="str">
            <v>-</v>
          </cell>
          <cell r="BV449" t="str">
            <v>-</v>
          </cell>
          <cell r="BW449" t="str">
            <v>-</v>
          </cell>
          <cell r="BX449" t="str">
            <v>-</v>
          </cell>
          <cell r="BY449" t="str">
            <v>-</v>
          </cell>
          <cell r="CB449" t="str">
            <v>-</v>
          </cell>
          <cell r="CC449" t="str">
            <v>-</v>
          </cell>
          <cell r="CD449" t="str">
            <v>-</v>
          </cell>
          <cell r="CE449" t="str">
            <v>-</v>
          </cell>
          <cell r="CF449" t="str">
            <v>-</v>
          </cell>
          <cell r="CG449" t="str">
            <v>-</v>
          </cell>
          <cell r="CH449" t="str">
            <v>-</v>
          </cell>
          <cell r="CI449" t="str">
            <v>-</v>
          </cell>
          <cell r="CJ449" t="str">
            <v>-</v>
          </cell>
          <cell r="CK449" t="str">
            <v>-</v>
          </cell>
          <cell r="CL449" t="str">
            <v>-</v>
          </cell>
          <cell r="CM449" t="str">
            <v>-</v>
          </cell>
          <cell r="CN449" t="str">
            <v>-</v>
          </cell>
          <cell r="CO449" t="str">
            <v>-</v>
          </cell>
          <cell r="CP449" t="str">
            <v>-</v>
          </cell>
          <cell r="CQ449" t="str">
            <v>-</v>
          </cell>
          <cell r="CR449" t="str">
            <v>-</v>
          </cell>
          <cell r="CS449" t="str">
            <v>-</v>
          </cell>
          <cell r="CT449" t="str">
            <v>-</v>
          </cell>
          <cell r="CU449" t="str">
            <v>SANTA LUCÍA MIAHUATLÁN</v>
          </cell>
          <cell r="CV449" t="str">
            <v>-</v>
          </cell>
          <cell r="CW449" t="str">
            <v>-</v>
          </cell>
          <cell r="CX449" t="str">
            <v>-</v>
          </cell>
          <cell r="CY449" t="str">
            <v>-</v>
          </cell>
          <cell r="CZ449" t="str">
            <v>-</v>
          </cell>
          <cell r="DB449" t="str">
            <v>-</v>
          </cell>
          <cell r="DC449" t="str">
            <v>-</v>
          </cell>
          <cell r="DD449" t="str">
            <v>-</v>
          </cell>
          <cell r="DE449" t="str">
            <v>-</v>
          </cell>
          <cell r="DF449" t="str">
            <v>-</v>
          </cell>
          <cell r="DG449" t="str">
            <v>-</v>
          </cell>
        </row>
        <row r="450">
          <cell r="AT450" t="str">
            <v>-</v>
          </cell>
          <cell r="AU450" t="str">
            <v>-</v>
          </cell>
          <cell r="AV450" t="str">
            <v>-</v>
          </cell>
          <cell r="AW450" t="str">
            <v>-</v>
          </cell>
          <cell r="AX450" t="str">
            <v>-</v>
          </cell>
          <cell r="AY450" t="str">
            <v>-</v>
          </cell>
          <cell r="AZ450" t="str">
            <v>-</v>
          </cell>
          <cell r="BA450" t="str">
            <v>-</v>
          </cell>
          <cell r="BB450" t="str">
            <v>-</v>
          </cell>
          <cell r="BC450" t="str">
            <v>-</v>
          </cell>
          <cell r="BD450" t="str">
            <v>-</v>
          </cell>
          <cell r="BE450" t="str">
            <v>-</v>
          </cell>
          <cell r="BF450" t="str">
            <v>-</v>
          </cell>
          <cell r="BG450" t="str">
            <v>-</v>
          </cell>
          <cell r="BH450" t="str">
            <v>-</v>
          </cell>
          <cell r="BI450" t="str">
            <v>-</v>
          </cell>
          <cell r="BJ450" t="str">
            <v>-</v>
          </cell>
          <cell r="BK450" t="str">
            <v>-</v>
          </cell>
          <cell r="BL450" t="str">
            <v>-</v>
          </cell>
          <cell r="BM450" t="str">
            <v>20392</v>
          </cell>
          <cell r="BN450" t="str">
            <v>-</v>
          </cell>
          <cell r="BO450" t="str">
            <v>-</v>
          </cell>
          <cell r="BP450" t="str">
            <v>-</v>
          </cell>
          <cell r="BQ450" t="str">
            <v>-</v>
          </cell>
          <cell r="BR450" t="str">
            <v>-</v>
          </cell>
          <cell r="BS450" t="str">
            <v>-</v>
          </cell>
          <cell r="BT450" t="str">
            <v>-</v>
          </cell>
          <cell r="BU450" t="str">
            <v>-</v>
          </cell>
          <cell r="BV450" t="str">
            <v>-</v>
          </cell>
          <cell r="BW450" t="str">
            <v>-</v>
          </cell>
          <cell r="BX450" t="str">
            <v>-</v>
          </cell>
          <cell r="BY450" t="str">
            <v>-</v>
          </cell>
          <cell r="CB450" t="str">
            <v>-</v>
          </cell>
          <cell r="CC450" t="str">
            <v>-</v>
          </cell>
          <cell r="CD450" t="str">
            <v>-</v>
          </cell>
          <cell r="CE450" t="str">
            <v>-</v>
          </cell>
          <cell r="CF450" t="str">
            <v>-</v>
          </cell>
          <cell r="CG450" t="str">
            <v>-</v>
          </cell>
          <cell r="CH450" t="str">
            <v>-</v>
          </cell>
          <cell r="CI450" t="str">
            <v>-</v>
          </cell>
          <cell r="CJ450" t="str">
            <v>-</v>
          </cell>
          <cell r="CK450" t="str">
            <v>-</v>
          </cell>
          <cell r="CL450" t="str">
            <v>-</v>
          </cell>
          <cell r="CM450" t="str">
            <v>-</v>
          </cell>
          <cell r="CN450" t="str">
            <v>-</v>
          </cell>
          <cell r="CO450" t="str">
            <v>-</v>
          </cell>
          <cell r="CP450" t="str">
            <v>-</v>
          </cell>
          <cell r="CQ450" t="str">
            <v>-</v>
          </cell>
          <cell r="CR450" t="str">
            <v>-</v>
          </cell>
          <cell r="CS450" t="str">
            <v>-</v>
          </cell>
          <cell r="CT450" t="str">
            <v>-</v>
          </cell>
          <cell r="CU450" t="str">
            <v>SANTA LUCÍA MONTEVERDE</v>
          </cell>
          <cell r="CV450" t="str">
            <v>-</v>
          </cell>
          <cell r="CW450" t="str">
            <v>-</v>
          </cell>
          <cell r="CX450" t="str">
            <v>-</v>
          </cell>
          <cell r="CY450" t="str">
            <v>-</v>
          </cell>
          <cell r="CZ450" t="str">
            <v>-</v>
          </cell>
          <cell r="DB450" t="str">
            <v>-</v>
          </cell>
          <cell r="DC450" t="str">
            <v>-</v>
          </cell>
          <cell r="DD450" t="str">
            <v>-</v>
          </cell>
          <cell r="DE450" t="str">
            <v>-</v>
          </cell>
          <cell r="DF450" t="str">
            <v>-</v>
          </cell>
          <cell r="DG450" t="str">
            <v>-</v>
          </cell>
        </row>
        <row r="451">
          <cell r="AT451" t="str">
            <v>-</v>
          </cell>
          <cell r="AU451" t="str">
            <v>-</v>
          </cell>
          <cell r="AV451" t="str">
            <v>-</v>
          </cell>
          <cell r="AW451" t="str">
            <v>-</v>
          </cell>
          <cell r="AX451" t="str">
            <v>-</v>
          </cell>
          <cell r="AY451" t="str">
            <v>-</v>
          </cell>
          <cell r="AZ451" t="str">
            <v>-</v>
          </cell>
          <cell r="BA451" t="str">
            <v>-</v>
          </cell>
          <cell r="BB451" t="str">
            <v>-</v>
          </cell>
          <cell r="BC451" t="str">
            <v>-</v>
          </cell>
          <cell r="BD451" t="str">
            <v>-</v>
          </cell>
          <cell r="BE451" t="str">
            <v>-</v>
          </cell>
          <cell r="BF451" t="str">
            <v>-</v>
          </cell>
          <cell r="BG451" t="str">
            <v>-</v>
          </cell>
          <cell r="BH451" t="str">
            <v>-</v>
          </cell>
          <cell r="BI451" t="str">
            <v>-</v>
          </cell>
          <cell r="BJ451" t="str">
            <v>-</v>
          </cell>
          <cell r="BK451" t="str">
            <v>-</v>
          </cell>
          <cell r="BL451" t="str">
            <v>-</v>
          </cell>
          <cell r="BM451" t="str">
            <v>20393</v>
          </cell>
          <cell r="BN451" t="str">
            <v>-</v>
          </cell>
          <cell r="BO451" t="str">
            <v>-</v>
          </cell>
          <cell r="BP451" t="str">
            <v>-</v>
          </cell>
          <cell r="BQ451" t="str">
            <v>-</v>
          </cell>
          <cell r="BR451" t="str">
            <v>-</v>
          </cell>
          <cell r="BS451" t="str">
            <v>-</v>
          </cell>
          <cell r="BT451" t="str">
            <v>-</v>
          </cell>
          <cell r="BU451" t="str">
            <v>-</v>
          </cell>
          <cell r="BV451" t="str">
            <v>-</v>
          </cell>
          <cell r="BW451" t="str">
            <v>-</v>
          </cell>
          <cell r="BX451" t="str">
            <v>-</v>
          </cell>
          <cell r="BY451" t="str">
            <v>-</v>
          </cell>
          <cell r="CB451" t="str">
            <v>-</v>
          </cell>
          <cell r="CC451" t="str">
            <v>-</v>
          </cell>
          <cell r="CD451" t="str">
            <v>-</v>
          </cell>
          <cell r="CE451" t="str">
            <v>-</v>
          </cell>
          <cell r="CF451" t="str">
            <v>-</v>
          </cell>
          <cell r="CG451" t="str">
            <v>-</v>
          </cell>
          <cell r="CH451" t="str">
            <v>-</v>
          </cell>
          <cell r="CI451" t="str">
            <v>-</v>
          </cell>
          <cell r="CJ451" t="str">
            <v>-</v>
          </cell>
          <cell r="CK451" t="str">
            <v>-</v>
          </cell>
          <cell r="CL451" t="str">
            <v>-</v>
          </cell>
          <cell r="CM451" t="str">
            <v>-</v>
          </cell>
          <cell r="CN451" t="str">
            <v>-</v>
          </cell>
          <cell r="CO451" t="str">
            <v>-</v>
          </cell>
          <cell r="CP451" t="str">
            <v>-</v>
          </cell>
          <cell r="CQ451" t="str">
            <v>-</v>
          </cell>
          <cell r="CR451" t="str">
            <v>-</v>
          </cell>
          <cell r="CS451" t="str">
            <v>-</v>
          </cell>
          <cell r="CT451" t="str">
            <v>-</v>
          </cell>
          <cell r="CU451" t="str">
            <v>SANTA LUCÍA OCOTLÁN</v>
          </cell>
          <cell r="CV451" t="str">
            <v>-</v>
          </cell>
          <cell r="CW451" t="str">
            <v>-</v>
          </cell>
          <cell r="CX451" t="str">
            <v>-</v>
          </cell>
          <cell r="CY451" t="str">
            <v>-</v>
          </cell>
          <cell r="CZ451" t="str">
            <v>-</v>
          </cell>
          <cell r="DB451" t="str">
            <v>-</v>
          </cell>
          <cell r="DC451" t="str">
            <v>-</v>
          </cell>
          <cell r="DD451" t="str">
            <v>-</v>
          </cell>
          <cell r="DE451" t="str">
            <v>-</v>
          </cell>
          <cell r="DF451" t="str">
            <v>-</v>
          </cell>
          <cell r="DG451" t="str">
            <v>-</v>
          </cell>
        </row>
        <row r="452">
          <cell r="AT452" t="str">
            <v>-</v>
          </cell>
          <cell r="AU452" t="str">
            <v>-</v>
          </cell>
          <cell r="AV452" t="str">
            <v>-</v>
          </cell>
          <cell r="AW452" t="str">
            <v>-</v>
          </cell>
          <cell r="AX452" t="str">
            <v>-</v>
          </cell>
          <cell r="AY452" t="str">
            <v>-</v>
          </cell>
          <cell r="AZ452" t="str">
            <v>-</v>
          </cell>
          <cell r="BA452" t="str">
            <v>-</v>
          </cell>
          <cell r="BB452" t="str">
            <v>-</v>
          </cell>
          <cell r="BC452" t="str">
            <v>-</v>
          </cell>
          <cell r="BD452" t="str">
            <v>-</v>
          </cell>
          <cell r="BE452" t="str">
            <v>-</v>
          </cell>
          <cell r="BF452" t="str">
            <v>-</v>
          </cell>
          <cell r="BG452" t="str">
            <v>-</v>
          </cell>
          <cell r="BH452" t="str">
            <v>-</v>
          </cell>
          <cell r="BI452" t="str">
            <v>-</v>
          </cell>
          <cell r="BJ452" t="str">
            <v>-</v>
          </cell>
          <cell r="BK452" t="str">
            <v>-</v>
          </cell>
          <cell r="BL452" t="str">
            <v>-</v>
          </cell>
          <cell r="BM452" t="str">
            <v>20394</v>
          </cell>
          <cell r="BN452" t="str">
            <v>-</v>
          </cell>
          <cell r="BO452" t="str">
            <v>-</v>
          </cell>
          <cell r="BP452" t="str">
            <v>-</v>
          </cell>
          <cell r="BQ452" t="str">
            <v>-</v>
          </cell>
          <cell r="BR452" t="str">
            <v>-</v>
          </cell>
          <cell r="BS452" t="str">
            <v>-</v>
          </cell>
          <cell r="BT452" t="str">
            <v>-</v>
          </cell>
          <cell r="BU452" t="str">
            <v>-</v>
          </cell>
          <cell r="BV452" t="str">
            <v>-</v>
          </cell>
          <cell r="BW452" t="str">
            <v>-</v>
          </cell>
          <cell r="BX452" t="str">
            <v>-</v>
          </cell>
          <cell r="BY452" t="str">
            <v>-</v>
          </cell>
          <cell r="CB452" t="str">
            <v>-</v>
          </cell>
          <cell r="CC452" t="str">
            <v>-</v>
          </cell>
          <cell r="CD452" t="str">
            <v>-</v>
          </cell>
          <cell r="CE452" t="str">
            <v>-</v>
          </cell>
          <cell r="CF452" t="str">
            <v>-</v>
          </cell>
          <cell r="CG452" t="str">
            <v>-</v>
          </cell>
          <cell r="CH452" t="str">
            <v>-</v>
          </cell>
          <cell r="CI452" t="str">
            <v>-</v>
          </cell>
          <cell r="CJ452" t="str">
            <v>-</v>
          </cell>
          <cell r="CK452" t="str">
            <v>-</v>
          </cell>
          <cell r="CL452" t="str">
            <v>-</v>
          </cell>
          <cell r="CM452" t="str">
            <v>-</v>
          </cell>
          <cell r="CN452" t="str">
            <v>-</v>
          </cell>
          <cell r="CO452" t="str">
            <v>-</v>
          </cell>
          <cell r="CP452" t="str">
            <v>-</v>
          </cell>
          <cell r="CQ452" t="str">
            <v>-</v>
          </cell>
          <cell r="CR452" t="str">
            <v>-</v>
          </cell>
          <cell r="CS452" t="str">
            <v>-</v>
          </cell>
          <cell r="CT452" t="str">
            <v>-</v>
          </cell>
          <cell r="CU452" t="str">
            <v>SANTA MARÍA ALOTEPEC</v>
          </cell>
          <cell r="CV452" t="str">
            <v>-</v>
          </cell>
          <cell r="CW452" t="str">
            <v>-</v>
          </cell>
          <cell r="CX452" t="str">
            <v>-</v>
          </cell>
          <cell r="CY452" t="str">
            <v>-</v>
          </cell>
          <cell r="CZ452" t="str">
            <v>-</v>
          </cell>
          <cell r="DB452" t="str">
            <v>-</v>
          </cell>
          <cell r="DC452" t="str">
            <v>-</v>
          </cell>
          <cell r="DD452" t="str">
            <v>-</v>
          </cell>
          <cell r="DE452" t="str">
            <v>-</v>
          </cell>
          <cell r="DF452" t="str">
            <v>-</v>
          </cell>
          <cell r="DG452" t="str">
            <v>-</v>
          </cell>
        </row>
        <row r="453">
          <cell r="AT453" t="str">
            <v>-</v>
          </cell>
          <cell r="AU453" t="str">
            <v>-</v>
          </cell>
          <cell r="AV453" t="str">
            <v>-</v>
          </cell>
          <cell r="AW453" t="str">
            <v>-</v>
          </cell>
          <cell r="AX453" t="str">
            <v>-</v>
          </cell>
          <cell r="AY453" t="str">
            <v>-</v>
          </cell>
          <cell r="AZ453" t="str">
            <v>-</v>
          </cell>
          <cell r="BA453" t="str">
            <v>-</v>
          </cell>
          <cell r="BB453" t="str">
            <v>-</v>
          </cell>
          <cell r="BC453" t="str">
            <v>-</v>
          </cell>
          <cell r="BD453" t="str">
            <v>-</v>
          </cell>
          <cell r="BE453" t="str">
            <v>-</v>
          </cell>
          <cell r="BF453" t="str">
            <v>-</v>
          </cell>
          <cell r="BG453" t="str">
            <v>-</v>
          </cell>
          <cell r="BH453" t="str">
            <v>-</v>
          </cell>
          <cell r="BI453" t="str">
            <v>-</v>
          </cell>
          <cell r="BJ453" t="str">
            <v>-</v>
          </cell>
          <cell r="BK453" t="str">
            <v>-</v>
          </cell>
          <cell r="BL453" t="str">
            <v>-</v>
          </cell>
          <cell r="BM453" t="str">
            <v>20395</v>
          </cell>
          <cell r="BN453" t="str">
            <v>-</v>
          </cell>
          <cell r="BO453" t="str">
            <v>-</v>
          </cell>
          <cell r="BP453" t="str">
            <v>-</v>
          </cell>
          <cell r="BQ453" t="str">
            <v>-</v>
          </cell>
          <cell r="BR453" t="str">
            <v>-</v>
          </cell>
          <cell r="BS453" t="str">
            <v>-</v>
          </cell>
          <cell r="BT453" t="str">
            <v>-</v>
          </cell>
          <cell r="BU453" t="str">
            <v>-</v>
          </cell>
          <cell r="BV453" t="str">
            <v>-</v>
          </cell>
          <cell r="BW453" t="str">
            <v>-</v>
          </cell>
          <cell r="BX453" t="str">
            <v>-</v>
          </cell>
          <cell r="BY453" t="str">
            <v>-</v>
          </cell>
          <cell r="CB453" t="str">
            <v>-</v>
          </cell>
          <cell r="CC453" t="str">
            <v>-</v>
          </cell>
          <cell r="CD453" t="str">
            <v>-</v>
          </cell>
          <cell r="CE453" t="str">
            <v>-</v>
          </cell>
          <cell r="CF453" t="str">
            <v>-</v>
          </cell>
          <cell r="CG453" t="str">
            <v>-</v>
          </cell>
          <cell r="CH453" t="str">
            <v>-</v>
          </cell>
          <cell r="CI453" t="str">
            <v>-</v>
          </cell>
          <cell r="CJ453" t="str">
            <v>-</v>
          </cell>
          <cell r="CK453" t="str">
            <v>-</v>
          </cell>
          <cell r="CL453" t="str">
            <v>-</v>
          </cell>
          <cell r="CM453" t="str">
            <v>-</v>
          </cell>
          <cell r="CN453" t="str">
            <v>-</v>
          </cell>
          <cell r="CO453" t="str">
            <v>-</v>
          </cell>
          <cell r="CP453" t="str">
            <v>-</v>
          </cell>
          <cell r="CQ453" t="str">
            <v>-</v>
          </cell>
          <cell r="CR453" t="str">
            <v>-</v>
          </cell>
          <cell r="CS453" t="str">
            <v>-</v>
          </cell>
          <cell r="CT453" t="str">
            <v>-</v>
          </cell>
          <cell r="CU453" t="str">
            <v>SANTA MARÍA APAZCO</v>
          </cell>
          <cell r="CV453" t="str">
            <v>-</v>
          </cell>
          <cell r="CW453" t="str">
            <v>-</v>
          </cell>
          <cell r="CX453" t="str">
            <v>-</v>
          </cell>
          <cell r="CY453" t="str">
            <v>-</v>
          </cell>
          <cell r="CZ453" t="str">
            <v>-</v>
          </cell>
          <cell r="DB453" t="str">
            <v>-</v>
          </cell>
          <cell r="DC453" t="str">
            <v>-</v>
          </cell>
          <cell r="DD453" t="str">
            <v>-</v>
          </cell>
          <cell r="DE453" t="str">
            <v>-</v>
          </cell>
          <cell r="DF453" t="str">
            <v>-</v>
          </cell>
          <cell r="DG453" t="str">
            <v>-</v>
          </cell>
        </row>
        <row r="454">
          <cell r="AT454" t="str">
            <v>-</v>
          </cell>
          <cell r="AU454" t="str">
            <v>-</v>
          </cell>
          <cell r="AV454" t="str">
            <v>-</v>
          </cell>
          <cell r="AW454" t="str">
            <v>-</v>
          </cell>
          <cell r="AX454" t="str">
            <v>-</v>
          </cell>
          <cell r="AY454" t="str">
            <v>-</v>
          </cell>
          <cell r="AZ454" t="str">
            <v>-</v>
          </cell>
          <cell r="BA454" t="str">
            <v>-</v>
          </cell>
          <cell r="BB454" t="str">
            <v>-</v>
          </cell>
          <cell r="BC454" t="str">
            <v>-</v>
          </cell>
          <cell r="BD454" t="str">
            <v>-</v>
          </cell>
          <cell r="BE454" t="str">
            <v>-</v>
          </cell>
          <cell r="BF454" t="str">
            <v>-</v>
          </cell>
          <cell r="BG454" t="str">
            <v>-</v>
          </cell>
          <cell r="BH454" t="str">
            <v>-</v>
          </cell>
          <cell r="BI454" t="str">
            <v>-</v>
          </cell>
          <cell r="BJ454" t="str">
            <v>-</v>
          </cell>
          <cell r="BK454" t="str">
            <v>-</v>
          </cell>
          <cell r="BL454" t="str">
            <v>-</v>
          </cell>
          <cell r="BM454" t="str">
            <v>20396</v>
          </cell>
          <cell r="BN454" t="str">
            <v>-</v>
          </cell>
          <cell r="BO454" t="str">
            <v>-</v>
          </cell>
          <cell r="BP454" t="str">
            <v>-</v>
          </cell>
          <cell r="BQ454" t="str">
            <v>-</v>
          </cell>
          <cell r="BR454" t="str">
            <v>-</v>
          </cell>
          <cell r="BS454" t="str">
            <v>-</v>
          </cell>
          <cell r="BT454" t="str">
            <v>-</v>
          </cell>
          <cell r="BU454" t="str">
            <v>-</v>
          </cell>
          <cell r="BV454" t="str">
            <v>-</v>
          </cell>
          <cell r="BW454" t="str">
            <v>-</v>
          </cell>
          <cell r="BX454" t="str">
            <v>-</v>
          </cell>
          <cell r="BY454" t="str">
            <v>-</v>
          </cell>
          <cell r="CB454" t="str">
            <v>-</v>
          </cell>
          <cell r="CC454" t="str">
            <v>-</v>
          </cell>
          <cell r="CD454" t="str">
            <v>-</v>
          </cell>
          <cell r="CE454" t="str">
            <v>-</v>
          </cell>
          <cell r="CF454" t="str">
            <v>-</v>
          </cell>
          <cell r="CG454" t="str">
            <v>-</v>
          </cell>
          <cell r="CH454" t="str">
            <v>-</v>
          </cell>
          <cell r="CI454" t="str">
            <v>-</v>
          </cell>
          <cell r="CJ454" t="str">
            <v>-</v>
          </cell>
          <cell r="CK454" t="str">
            <v>-</v>
          </cell>
          <cell r="CL454" t="str">
            <v>-</v>
          </cell>
          <cell r="CM454" t="str">
            <v>-</v>
          </cell>
          <cell r="CN454" t="str">
            <v>-</v>
          </cell>
          <cell r="CO454" t="str">
            <v>-</v>
          </cell>
          <cell r="CP454" t="str">
            <v>-</v>
          </cell>
          <cell r="CQ454" t="str">
            <v>-</v>
          </cell>
          <cell r="CR454" t="str">
            <v>-</v>
          </cell>
          <cell r="CS454" t="str">
            <v>-</v>
          </cell>
          <cell r="CT454" t="str">
            <v>-</v>
          </cell>
          <cell r="CU454" t="str">
            <v>SANTA MARÍA LA ASUNCIÓN</v>
          </cell>
          <cell r="CV454" t="str">
            <v>-</v>
          </cell>
          <cell r="CW454" t="str">
            <v>-</v>
          </cell>
          <cell r="CX454" t="str">
            <v>-</v>
          </cell>
          <cell r="CY454" t="str">
            <v>-</v>
          </cell>
          <cell r="CZ454" t="str">
            <v>-</v>
          </cell>
          <cell r="DB454" t="str">
            <v>-</v>
          </cell>
          <cell r="DC454" t="str">
            <v>-</v>
          </cell>
          <cell r="DD454" t="str">
            <v>-</v>
          </cell>
          <cell r="DE454" t="str">
            <v>-</v>
          </cell>
          <cell r="DF454" t="str">
            <v>-</v>
          </cell>
          <cell r="DG454" t="str">
            <v>-</v>
          </cell>
        </row>
        <row r="455">
          <cell r="AT455" t="str">
            <v>-</v>
          </cell>
          <cell r="AU455" t="str">
            <v>-</v>
          </cell>
          <cell r="AV455" t="str">
            <v>-</v>
          </cell>
          <cell r="AW455" t="str">
            <v>-</v>
          </cell>
          <cell r="AX455" t="str">
            <v>-</v>
          </cell>
          <cell r="AY455" t="str">
            <v>-</v>
          </cell>
          <cell r="AZ455" t="str">
            <v>-</v>
          </cell>
          <cell r="BA455" t="str">
            <v>-</v>
          </cell>
          <cell r="BB455" t="str">
            <v>-</v>
          </cell>
          <cell r="BC455" t="str">
            <v>-</v>
          </cell>
          <cell r="BD455" t="str">
            <v>-</v>
          </cell>
          <cell r="BE455" t="str">
            <v>-</v>
          </cell>
          <cell r="BF455" t="str">
            <v>-</v>
          </cell>
          <cell r="BG455" t="str">
            <v>-</v>
          </cell>
          <cell r="BH455" t="str">
            <v>-</v>
          </cell>
          <cell r="BI455" t="str">
            <v>-</v>
          </cell>
          <cell r="BJ455" t="str">
            <v>-</v>
          </cell>
          <cell r="BK455" t="str">
            <v>-</v>
          </cell>
          <cell r="BL455" t="str">
            <v>-</v>
          </cell>
          <cell r="BM455" t="str">
            <v>20398</v>
          </cell>
          <cell r="BN455" t="str">
            <v>-</v>
          </cell>
          <cell r="BO455" t="str">
            <v>-</v>
          </cell>
          <cell r="BP455" t="str">
            <v>-</v>
          </cell>
          <cell r="BQ455" t="str">
            <v>-</v>
          </cell>
          <cell r="BR455" t="str">
            <v>-</v>
          </cell>
          <cell r="BS455" t="str">
            <v>-</v>
          </cell>
          <cell r="BT455" t="str">
            <v>-</v>
          </cell>
          <cell r="BU455" t="str">
            <v>-</v>
          </cell>
          <cell r="BV455" t="str">
            <v>-</v>
          </cell>
          <cell r="BW455" t="str">
            <v>-</v>
          </cell>
          <cell r="BX455" t="str">
            <v>-</v>
          </cell>
          <cell r="BY455" t="str">
            <v>-</v>
          </cell>
          <cell r="CB455" t="str">
            <v>-</v>
          </cell>
          <cell r="CC455" t="str">
            <v>-</v>
          </cell>
          <cell r="CD455" t="str">
            <v>-</v>
          </cell>
          <cell r="CE455" t="str">
            <v>-</v>
          </cell>
          <cell r="CF455" t="str">
            <v>-</v>
          </cell>
          <cell r="CG455" t="str">
            <v>-</v>
          </cell>
          <cell r="CH455" t="str">
            <v>-</v>
          </cell>
          <cell r="CI455" t="str">
            <v>-</v>
          </cell>
          <cell r="CJ455" t="str">
            <v>-</v>
          </cell>
          <cell r="CK455" t="str">
            <v>-</v>
          </cell>
          <cell r="CL455" t="str">
            <v>-</v>
          </cell>
          <cell r="CM455" t="str">
            <v>-</v>
          </cell>
          <cell r="CN455" t="str">
            <v>-</v>
          </cell>
          <cell r="CO455" t="str">
            <v>-</v>
          </cell>
          <cell r="CP455" t="str">
            <v>-</v>
          </cell>
          <cell r="CQ455" t="str">
            <v>-</v>
          </cell>
          <cell r="CR455" t="str">
            <v>-</v>
          </cell>
          <cell r="CS455" t="str">
            <v>-</v>
          </cell>
          <cell r="CT455" t="str">
            <v>-</v>
          </cell>
          <cell r="CU455" t="str">
            <v>AYOQUEZCO DE ALDAMA</v>
          </cell>
          <cell r="CV455" t="str">
            <v>-</v>
          </cell>
          <cell r="CW455" t="str">
            <v>-</v>
          </cell>
          <cell r="CX455" t="str">
            <v>-</v>
          </cell>
          <cell r="CY455" t="str">
            <v>-</v>
          </cell>
          <cell r="CZ455" t="str">
            <v>-</v>
          </cell>
          <cell r="DB455" t="str">
            <v>-</v>
          </cell>
          <cell r="DC455" t="str">
            <v>-</v>
          </cell>
          <cell r="DD455" t="str">
            <v>-</v>
          </cell>
          <cell r="DE455" t="str">
            <v>-</v>
          </cell>
          <cell r="DF455" t="str">
            <v>-</v>
          </cell>
          <cell r="DG455" t="str">
            <v>-</v>
          </cell>
        </row>
        <row r="456">
          <cell r="AT456" t="str">
            <v>-</v>
          </cell>
          <cell r="AU456" t="str">
            <v>-</v>
          </cell>
          <cell r="AV456" t="str">
            <v>-</v>
          </cell>
          <cell r="AW456" t="str">
            <v>-</v>
          </cell>
          <cell r="AX456" t="str">
            <v>-</v>
          </cell>
          <cell r="AY456" t="str">
            <v>-</v>
          </cell>
          <cell r="AZ456" t="str">
            <v>-</v>
          </cell>
          <cell r="BA456" t="str">
            <v>-</v>
          </cell>
          <cell r="BB456" t="str">
            <v>-</v>
          </cell>
          <cell r="BC456" t="str">
            <v>-</v>
          </cell>
          <cell r="BD456" t="str">
            <v>-</v>
          </cell>
          <cell r="BE456" t="str">
            <v>-</v>
          </cell>
          <cell r="BF456" t="str">
            <v>-</v>
          </cell>
          <cell r="BG456" t="str">
            <v>-</v>
          </cell>
          <cell r="BH456" t="str">
            <v>-</v>
          </cell>
          <cell r="BI456" t="str">
            <v>-</v>
          </cell>
          <cell r="BJ456" t="str">
            <v>-</v>
          </cell>
          <cell r="BK456" t="str">
            <v>-</v>
          </cell>
          <cell r="BL456" t="str">
            <v>-</v>
          </cell>
          <cell r="BM456" t="str">
            <v>20400</v>
          </cell>
          <cell r="BN456" t="str">
            <v>-</v>
          </cell>
          <cell r="BO456" t="str">
            <v>-</v>
          </cell>
          <cell r="BP456" t="str">
            <v>-</v>
          </cell>
          <cell r="BQ456" t="str">
            <v>-</v>
          </cell>
          <cell r="BR456" t="str">
            <v>-</v>
          </cell>
          <cell r="BS456" t="str">
            <v>-</v>
          </cell>
          <cell r="BT456" t="str">
            <v>-</v>
          </cell>
          <cell r="BU456" t="str">
            <v>-</v>
          </cell>
          <cell r="BV456" t="str">
            <v>-</v>
          </cell>
          <cell r="BW456" t="str">
            <v>-</v>
          </cell>
          <cell r="BX456" t="str">
            <v>-</v>
          </cell>
          <cell r="BY456" t="str">
            <v>-</v>
          </cell>
          <cell r="CB456" t="str">
            <v>-</v>
          </cell>
          <cell r="CC456" t="str">
            <v>-</v>
          </cell>
          <cell r="CD456" t="str">
            <v>-</v>
          </cell>
          <cell r="CE456" t="str">
            <v>-</v>
          </cell>
          <cell r="CF456" t="str">
            <v>-</v>
          </cell>
          <cell r="CG456" t="str">
            <v>-</v>
          </cell>
          <cell r="CH456" t="str">
            <v>-</v>
          </cell>
          <cell r="CI456" t="str">
            <v>-</v>
          </cell>
          <cell r="CJ456" t="str">
            <v>-</v>
          </cell>
          <cell r="CK456" t="str">
            <v>-</v>
          </cell>
          <cell r="CL456" t="str">
            <v>-</v>
          </cell>
          <cell r="CM456" t="str">
            <v>-</v>
          </cell>
          <cell r="CN456" t="str">
            <v>-</v>
          </cell>
          <cell r="CO456" t="str">
            <v>-</v>
          </cell>
          <cell r="CP456" t="str">
            <v>-</v>
          </cell>
          <cell r="CQ456" t="str">
            <v>-</v>
          </cell>
          <cell r="CR456" t="str">
            <v>-</v>
          </cell>
          <cell r="CS456" t="str">
            <v>-</v>
          </cell>
          <cell r="CT456" t="str">
            <v>-</v>
          </cell>
          <cell r="CU456" t="str">
            <v>SANTA MARÍA CAMOTLÁN</v>
          </cell>
          <cell r="CV456" t="str">
            <v>-</v>
          </cell>
          <cell r="CW456" t="str">
            <v>-</v>
          </cell>
          <cell r="CX456" t="str">
            <v>-</v>
          </cell>
          <cell r="CY456" t="str">
            <v>-</v>
          </cell>
          <cell r="CZ456" t="str">
            <v>-</v>
          </cell>
          <cell r="DB456" t="str">
            <v>-</v>
          </cell>
          <cell r="DC456" t="str">
            <v>-</v>
          </cell>
          <cell r="DD456" t="str">
            <v>-</v>
          </cell>
          <cell r="DE456" t="str">
            <v>-</v>
          </cell>
          <cell r="DF456" t="str">
            <v>-</v>
          </cell>
          <cell r="DG456" t="str">
            <v>-</v>
          </cell>
        </row>
        <row r="457">
          <cell r="AT457" t="str">
            <v>-</v>
          </cell>
          <cell r="AU457" t="str">
            <v>-</v>
          </cell>
          <cell r="AV457" t="str">
            <v>-</v>
          </cell>
          <cell r="AW457" t="str">
            <v>-</v>
          </cell>
          <cell r="AX457" t="str">
            <v>-</v>
          </cell>
          <cell r="AY457" t="str">
            <v>-</v>
          </cell>
          <cell r="AZ457" t="str">
            <v>-</v>
          </cell>
          <cell r="BA457" t="str">
            <v>-</v>
          </cell>
          <cell r="BB457" t="str">
            <v>-</v>
          </cell>
          <cell r="BC457" t="str">
            <v>-</v>
          </cell>
          <cell r="BD457" t="str">
            <v>-</v>
          </cell>
          <cell r="BE457" t="str">
            <v>-</v>
          </cell>
          <cell r="BF457" t="str">
            <v>-</v>
          </cell>
          <cell r="BG457" t="str">
            <v>-</v>
          </cell>
          <cell r="BH457" t="str">
            <v>-</v>
          </cell>
          <cell r="BI457" t="str">
            <v>-</v>
          </cell>
          <cell r="BJ457" t="str">
            <v>-</v>
          </cell>
          <cell r="BK457" t="str">
            <v>-</v>
          </cell>
          <cell r="BL457" t="str">
            <v>-</v>
          </cell>
          <cell r="BM457" t="str">
            <v>20401</v>
          </cell>
          <cell r="BN457" t="str">
            <v>-</v>
          </cell>
          <cell r="BO457" t="str">
            <v>-</v>
          </cell>
          <cell r="BP457" t="str">
            <v>-</v>
          </cell>
          <cell r="BQ457" t="str">
            <v>-</v>
          </cell>
          <cell r="BR457" t="str">
            <v>-</v>
          </cell>
          <cell r="BS457" t="str">
            <v>-</v>
          </cell>
          <cell r="BT457" t="str">
            <v>-</v>
          </cell>
          <cell r="BU457" t="str">
            <v>-</v>
          </cell>
          <cell r="BV457" t="str">
            <v>-</v>
          </cell>
          <cell r="BW457" t="str">
            <v>-</v>
          </cell>
          <cell r="BX457" t="str">
            <v>-</v>
          </cell>
          <cell r="BY457" t="str">
            <v>-</v>
          </cell>
          <cell r="CB457" t="str">
            <v>-</v>
          </cell>
          <cell r="CC457" t="str">
            <v>-</v>
          </cell>
          <cell r="CD457" t="str">
            <v>-</v>
          </cell>
          <cell r="CE457" t="str">
            <v>-</v>
          </cell>
          <cell r="CF457" t="str">
            <v>-</v>
          </cell>
          <cell r="CG457" t="str">
            <v>-</v>
          </cell>
          <cell r="CH457" t="str">
            <v>-</v>
          </cell>
          <cell r="CI457" t="str">
            <v>-</v>
          </cell>
          <cell r="CJ457" t="str">
            <v>-</v>
          </cell>
          <cell r="CK457" t="str">
            <v>-</v>
          </cell>
          <cell r="CL457" t="str">
            <v>-</v>
          </cell>
          <cell r="CM457" t="str">
            <v>-</v>
          </cell>
          <cell r="CN457" t="str">
            <v>-</v>
          </cell>
          <cell r="CO457" t="str">
            <v>-</v>
          </cell>
          <cell r="CP457" t="str">
            <v>-</v>
          </cell>
          <cell r="CQ457" t="str">
            <v>-</v>
          </cell>
          <cell r="CR457" t="str">
            <v>-</v>
          </cell>
          <cell r="CS457" t="str">
            <v>-</v>
          </cell>
          <cell r="CT457" t="str">
            <v>-</v>
          </cell>
          <cell r="CU457" t="str">
            <v>SANTA MARÍA COLOTEPEC</v>
          </cell>
          <cell r="CV457" t="str">
            <v>-</v>
          </cell>
          <cell r="CW457" t="str">
            <v>-</v>
          </cell>
          <cell r="CX457" t="str">
            <v>-</v>
          </cell>
          <cell r="CY457" t="str">
            <v>-</v>
          </cell>
          <cell r="CZ457" t="str">
            <v>-</v>
          </cell>
          <cell r="DB457" t="str">
            <v>-</v>
          </cell>
          <cell r="DC457" t="str">
            <v>-</v>
          </cell>
          <cell r="DD457" t="str">
            <v>-</v>
          </cell>
          <cell r="DE457" t="str">
            <v>-</v>
          </cell>
          <cell r="DF457" t="str">
            <v>-</v>
          </cell>
          <cell r="DG457" t="str">
            <v>-</v>
          </cell>
        </row>
        <row r="458">
          <cell r="AT458" t="str">
            <v>-</v>
          </cell>
          <cell r="AU458" t="str">
            <v>-</v>
          </cell>
          <cell r="AV458" t="str">
            <v>-</v>
          </cell>
          <cell r="AW458" t="str">
            <v>-</v>
          </cell>
          <cell r="AX458" t="str">
            <v>-</v>
          </cell>
          <cell r="AY458" t="str">
            <v>-</v>
          </cell>
          <cell r="AZ458" t="str">
            <v>-</v>
          </cell>
          <cell r="BA458" t="str">
            <v>-</v>
          </cell>
          <cell r="BB458" t="str">
            <v>-</v>
          </cell>
          <cell r="BC458" t="str">
            <v>-</v>
          </cell>
          <cell r="BD458" t="str">
            <v>-</v>
          </cell>
          <cell r="BE458" t="str">
            <v>-</v>
          </cell>
          <cell r="BF458" t="str">
            <v>-</v>
          </cell>
          <cell r="BG458" t="str">
            <v>-</v>
          </cell>
          <cell r="BH458" t="str">
            <v>-</v>
          </cell>
          <cell r="BI458" t="str">
            <v>-</v>
          </cell>
          <cell r="BJ458" t="str">
            <v>-</v>
          </cell>
          <cell r="BK458" t="str">
            <v>-</v>
          </cell>
          <cell r="BL458" t="str">
            <v>-</v>
          </cell>
          <cell r="BM458" t="str">
            <v>20402</v>
          </cell>
          <cell r="BN458" t="str">
            <v>-</v>
          </cell>
          <cell r="BO458" t="str">
            <v>-</v>
          </cell>
          <cell r="BP458" t="str">
            <v>-</v>
          </cell>
          <cell r="BQ458" t="str">
            <v>-</v>
          </cell>
          <cell r="BR458" t="str">
            <v>-</v>
          </cell>
          <cell r="BS458" t="str">
            <v>-</v>
          </cell>
          <cell r="BT458" t="str">
            <v>-</v>
          </cell>
          <cell r="BU458" t="str">
            <v>-</v>
          </cell>
          <cell r="BV458" t="str">
            <v>-</v>
          </cell>
          <cell r="BW458" t="str">
            <v>-</v>
          </cell>
          <cell r="BX458" t="str">
            <v>-</v>
          </cell>
          <cell r="BY458" t="str">
            <v>-</v>
          </cell>
          <cell r="CB458" t="str">
            <v>-</v>
          </cell>
          <cell r="CC458" t="str">
            <v>-</v>
          </cell>
          <cell r="CD458" t="str">
            <v>-</v>
          </cell>
          <cell r="CE458" t="str">
            <v>-</v>
          </cell>
          <cell r="CF458" t="str">
            <v>-</v>
          </cell>
          <cell r="CG458" t="str">
            <v>-</v>
          </cell>
          <cell r="CH458" t="str">
            <v>-</v>
          </cell>
          <cell r="CI458" t="str">
            <v>-</v>
          </cell>
          <cell r="CJ458" t="str">
            <v>-</v>
          </cell>
          <cell r="CK458" t="str">
            <v>-</v>
          </cell>
          <cell r="CL458" t="str">
            <v>-</v>
          </cell>
          <cell r="CM458" t="str">
            <v>-</v>
          </cell>
          <cell r="CN458" t="str">
            <v>-</v>
          </cell>
          <cell r="CO458" t="str">
            <v>-</v>
          </cell>
          <cell r="CP458" t="str">
            <v>-</v>
          </cell>
          <cell r="CQ458" t="str">
            <v>-</v>
          </cell>
          <cell r="CR458" t="str">
            <v>-</v>
          </cell>
          <cell r="CS458" t="str">
            <v>-</v>
          </cell>
          <cell r="CT458" t="str">
            <v>-</v>
          </cell>
          <cell r="CU458" t="str">
            <v>SANTA MARÍA CORTIJO</v>
          </cell>
          <cell r="CV458" t="str">
            <v>-</v>
          </cell>
          <cell r="CW458" t="str">
            <v>-</v>
          </cell>
          <cell r="CX458" t="str">
            <v>-</v>
          </cell>
          <cell r="CY458" t="str">
            <v>-</v>
          </cell>
          <cell r="CZ458" t="str">
            <v>-</v>
          </cell>
          <cell r="DB458" t="str">
            <v>-</v>
          </cell>
          <cell r="DC458" t="str">
            <v>-</v>
          </cell>
          <cell r="DD458" t="str">
            <v>-</v>
          </cell>
          <cell r="DE458" t="str">
            <v>-</v>
          </cell>
          <cell r="DF458" t="str">
            <v>-</v>
          </cell>
          <cell r="DG458" t="str">
            <v>-</v>
          </cell>
        </row>
        <row r="459">
          <cell r="AT459" t="str">
            <v>-</v>
          </cell>
          <cell r="AU459" t="str">
            <v>-</v>
          </cell>
          <cell r="AV459" t="str">
            <v>-</v>
          </cell>
          <cell r="AW459" t="str">
            <v>-</v>
          </cell>
          <cell r="AX459" t="str">
            <v>-</v>
          </cell>
          <cell r="AY459" t="str">
            <v>-</v>
          </cell>
          <cell r="AZ459" t="str">
            <v>-</v>
          </cell>
          <cell r="BA459" t="str">
            <v>-</v>
          </cell>
          <cell r="BB459" t="str">
            <v>-</v>
          </cell>
          <cell r="BC459" t="str">
            <v>-</v>
          </cell>
          <cell r="BD459" t="str">
            <v>-</v>
          </cell>
          <cell r="BE459" t="str">
            <v>-</v>
          </cell>
          <cell r="BF459" t="str">
            <v>-</v>
          </cell>
          <cell r="BG459" t="str">
            <v>-</v>
          </cell>
          <cell r="BH459" t="str">
            <v>-</v>
          </cell>
          <cell r="BI459" t="str">
            <v>-</v>
          </cell>
          <cell r="BJ459" t="str">
            <v>-</v>
          </cell>
          <cell r="BK459" t="str">
            <v>-</v>
          </cell>
          <cell r="BL459" t="str">
            <v>-</v>
          </cell>
          <cell r="BM459" t="str">
            <v>20403</v>
          </cell>
          <cell r="BN459" t="str">
            <v>-</v>
          </cell>
          <cell r="BO459" t="str">
            <v>-</v>
          </cell>
          <cell r="BP459" t="str">
            <v>-</v>
          </cell>
          <cell r="BQ459" t="str">
            <v>-</v>
          </cell>
          <cell r="BR459" t="str">
            <v>-</v>
          </cell>
          <cell r="BS459" t="str">
            <v>-</v>
          </cell>
          <cell r="BT459" t="str">
            <v>-</v>
          </cell>
          <cell r="BU459" t="str">
            <v>-</v>
          </cell>
          <cell r="BV459" t="str">
            <v>-</v>
          </cell>
          <cell r="BW459" t="str">
            <v>-</v>
          </cell>
          <cell r="BX459" t="str">
            <v>-</v>
          </cell>
          <cell r="BY459" t="str">
            <v>-</v>
          </cell>
          <cell r="CB459" t="str">
            <v>-</v>
          </cell>
          <cell r="CC459" t="str">
            <v>-</v>
          </cell>
          <cell r="CD459" t="str">
            <v>-</v>
          </cell>
          <cell r="CE459" t="str">
            <v>-</v>
          </cell>
          <cell r="CF459" t="str">
            <v>-</v>
          </cell>
          <cell r="CG459" t="str">
            <v>-</v>
          </cell>
          <cell r="CH459" t="str">
            <v>-</v>
          </cell>
          <cell r="CI459" t="str">
            <v>-</v>
          </cell>
          <cell r="CJ459" t="str">
            <v>-</v>
          </cell>
          <cell r="CK459" t="str">
            <v>-</v>
          </cell>
          <cell r="CL459" t="str">
            <v>-</v>
          </cell>
          <cell r="CM459" t="str">
            <v>-</v>
          </cell>
          <cell r="CN459" t="str">
            <v>-</v>
          </cell>
          <cell r="CO459" t="str">
            <v>-</v>
          </cell>
          <cell r="CP459" t="str">
            <v>-</v>
          </cell>
          <cell r="CQ459" t="str">
            <v>-</v>
          </cell>
          <cell r="CR459" t="str">
            <v>-</v>
          </cell>
          <cell r="CS459" t="str">
            <v>-</v>
          </cell>
          <cell r="CT459" t="str">
            <v>-</v>
          </cell>
          <cell r="CU459" t="str">
            <v>SANTA MARÍA COYOTEPEC</v>
          </cell>
          <cell r="CV459" t="str">
            <v>-</v>
          </cell>
          <cell r="CW459" t="str">
            <v>-</v>
          </cell>
          <cell r="CX459" t="str">
            <v>-</v>
          </cell>
          <cell r="CY459" t="str">
            <v>-</v>
          </cell>
          <cell r="CZ459" t="str">
            <v>-</v>
          </cell>
          <cell r="DB459" t="str">
            <v>-</v>
          </cell>
          <cell r="DC459" t="str">
            <v>-</v>
          </cell>
          <cell r="DD459" t="str">
            <v>-</v>
          </cell>
          <cell r="DE459" t="str">
            <v>-</v>
          </cell>
          <cell r="DF459" t="str">
            <v>-</v>
          </cell>
          <cell r="DG459" t="str">
            <v>-</v>
          </cell>
        </row>
        <row r="460">
          <cell r="AT460" t="str">
            <v>-</v>
          </cell>
          <cell r="AU460" t="str">
            <v>-</v>
          </cell>
          <cell r="AV460" t="str">
            <v>-</v>
          </cell>
          <cell r="AW460" t="str">
            <v>-</v>
          </cell>
          <cell r="AX460" t="str">
            <v>-</v>
          </cell>
          <cell r="AY460" t="str">
            <v>-</v>
          </cell>
          <cell r="AZ460" t="str">
            <v>-</v>
          </cell>
          <cell r="BA460" t="str">
            <v>-</v>
          </cell>
          <cell r="BB460" t="str">
            <v>-</v>
          </cell>
          <cell r="BC460" t="str">
            <v>-</v>
          </cell>
          <cell r="BD460" t="str">
            <v>-</v>
          </cell>
          <cell r="BE460" t="str">
            <v>-</v>
          </cell>
          <cell r="BF460" t="str">
            <v>-</v>
          </cell>
          <cell r="BG460" t="str">
            <v>-</v>
          </cell>
          <cell r="BH460" t="str">
            <v>-</v>
          </cell>
          <cell r="BI460" t="str">
            <v>-</v>
          </cell>
          <cell r="BJ460" t="str">
            <v>-</v>
          </cell>
          <cell r="BK460" t="str">
            <v>-</v>
          </cell>
          <cell r="BL460" t="str">
            <v>-</v>
          </cell>
          <cell r="BM460" t="str">
            <v>20404</v>
          </cell>
          <cell r="BN460" t="str">
            <v>-</v>
          </cell>
          <cell r="BO460" t="str">
            <v>-</v>
          </cell>
          <cell r="BP460" t="str">
            <v>-</v>
          </cell>
          <cell r="BQ460" t="str">
            <v>-</v>
          </cell>
          <cell r="BR460" t="str">
            <v>-</v>
          </cell>
          <cell r="BS460" t="str">
            <v>-</v>
          </cell>
          <cell r="BT460" t="str">
            <v>-</v>
          </cell>
          <cell r="BU460" t="str">
            <v>-</v>
          </cell>
          <cell r="BV460" t="str">
            <v>-</v>
          </cell>
          <cell r="BW460" t="str">
            <v>-</v>
          </cell>
          <cell r="BX460" t="str">
            <v>-</v>
          </cell>
          <cell r="BY460" t="str">
            <v>-</v>
          </cell>
          <cell r="CB460" t="str">
            <v>-</v>
          </cell>
          <cell r="CC460" t="str">
            <v>-</v>
          </cell>
          <cell r="CD460" t="str">
            <v>-</v>
          </cell>
          <cell r="CE460" t="str">
            <v>-</v>
          </cell>
          <cell r="CF460" t="str">
            <v>-</v>
          </cell>
          <cell r="CG460" t="str">
            <v>-</v>
          </cell>
          <cell r="CH460" t="str">
            <v>-</v>
          </cell>
          <cell r="CI460" t="str">
            <v>-</v>
          </cell>
          <cell r="CJ460" t="str">
            <v>-</v>
          </cell>
          <cell r="CK460" t="str">
            <v>-</v>
          </cell>
          <cell r="CL460" t="str">
            <v>-</v>
          </cell>
          <cell r="CM460" t="str">
            <v>-</v>
          </cell>
          <cell r="CN460" t="str">
            <v>-</v>
          </cell>
          <cell r="CO460" t="str">
            <v>-</v>
          </cell>
          <cell r="CP460" t="str">
            <v>-</v>
          </cell>
          <cell r="CQ460" t="str">
            <v>-</v>
          </cell>
          <cell r="CR460" t="str">
            <v>-</v>
          </cell>
          <cell r="CS460" t="str">
            <v>-</v>
          </cell>
          <cell r="CT460" t="str">
            <v>-</v>
          </cell>
          <cell r="CU460" t="str">
            <v>SANTA MARÍA CHACHOÁPAM</v>
          </cell>
          <cell r="CV460" t="str">
            <v>-</v>
          </cell>
          <cell r="CW460" t="str">
            <v>-</v>
          </cell>
          <cell r="CX460" t="str">
            <v>-</v>
          </cell>
          <cell r="CY460" t="str">
            <v>-</v>
          </cell>
          <cell r="CZ460" t="str">
            <v>-</v>
          </cell>
          <cell r="DB460" t="str">
            <v>-</v>
          </cell>
          <cell r="DC460" t="str">
            <v>-</v>
          </cell>
          <cell r="DD460" t="str">
            <v>-</v>
          </cell>
          <cell r="DE460" t="str">
            <v>-</v>
          </cell>
          <cell r="DF460" t="str">
            <v>-</v>
          </cell>
          <cell r="DG460" t="str">
            <v>-</v>
          </cell>
        </row>
        <row r="461">
          <cell r="AT461" t="str">
            <v>-</v>
          </cell>
          <cell r="AU461" t="str">
            <v>-</v>
          </cell>
          <cell r="AV461" t="str">
            <v>-</v>
          </cell>
          <cell r="AW461" t="str">
            <v>-</v>
          </cell>
          <cell r="AX461" t="str">
            <v>-</v>
          </cell>
          <cell r="AY461" t="str">
            <v>-</v>
          </cell>
          <cell r="AZ461" t="str">
            <v>-</v>
          </cell>
          <cell r="BA461" t="str">
            <v>-</v>
          </cell>
          <cell r="BB461" t="str">
            <v>-</v>
          </cell>
          <cell r="BC461" t="str">
            <v>-</v>
          </cell>
          <cell r="BD461" t="str">
            <v>-</v>
          </cell>
          <cell r="BE461" t="str">
            <v>-</v>
          </cell>
          <cell r="BF461" t="str">
            <v>-</v>
          </cell>
          <cell r="BG461" t="str">
            <v>-</v>
          </cell>
          <cell r="BH461" t="str">
            <v>-</v>
          </cell>
          <cell r="BI461" t="str">
            <v>-</v>
          </cell>
          <cell r="BJ461" t="str">
            <v>-</v>
          </cell>
          <cell r="BK461" t="str">
            <v>-</v>
          </cell>
          <cell r="BL461" t="str">
            <v>-</v>
          </cell>
          <cell r="BM461" t="str">
            <v>20405</v>
          </cell>
          <cell r="BN461" t="str">
            <v>-</v>
          </cell>
          <cell r="BO461" t="str">
            <v>-</v>
          </cell>
          <cell r="BP461" t="str">
            <v>-</v>
          </cell>
          <cell r="BQ461" t="str">
            <v>-</v>
          </cell>
          <cell r="BR461" t="str">
            <v>-</v>
          </cell>
          <cell r="BS461" t="str">
            <v>-</v>
          </cell>
          <cell r="BT461" t="str">
            <v>-</v>
          </cell>
          <cell r="BU461" t="str">
            <v>-</v>
          </cell>
          <cell r="BV461" t="str">
            <v>-</v>
          </cell>
          <cell r="BW461" t="str">
            <v>-</v>
          </cell>
          <cell r="BX461" t="str">
            <v>-</v>
          </cell>
          <cell r="BY461" t="str">
            <v>-</v>
          </cell>
          <cell r="CB461" t="str">
            <v>-</v>
          </cell>
          <cell r="CC461" t="str">
            <v>-</v>
          </cell>
          <cell r="CD461" t="str">
            <v>-</v>
          </cell>
          <cell r="CE461" t="str">
            <v>-</v>
          </cell>
          <cell r="CF461" t="str">
            <v>-</v>
          </cell>
          <cell r="CG461" t="str">
            <v>-</v>
          </cell>
          <cell r="CH461" t="str">
            <v>-</v>
          </cell>
          <cell r="CI461" t="str">
            <v>-</v>
          </cell>
          <cell r="CJ461" t="str">
            <v>-</v>
          </cell>
          <cell r="CK461" t="str">
            <v>-</v>
          </cell>
          <cell r="CL461" t="str">
            <v>-</v>
          </cell>
          <cell r="CM461" t="str">
            <v>-</v>
          </cell>
          <cell r="CN461" t="str">
            <v>-</v>
          </cell>
          <cell r="CO461" t="str">
            <v>-</v>
          </cell>
          <cell r="CP461" t="str">
            <v>-</v>
          </cell>
          <cell r="CQ461" t="str">
            <v>-</v>
          </cell>
          <cell r="CR461" t="str">
            <v>-</v>
          </cell>
          <cell r="CS461" t="str">
            <v>-</v>
          </cell>
          <cell r="CT461" t="str">
            <v>-</v>
          </cell>
          <cell r="CU461" t="str">
            <v>VILLA DE CHILAPA DE DÍAZ</v>
          </cell>
          <cell r="CV461" t="str">
            <v>-</v>
          </cell>
          <cell r="CW461" t="str">
            <v>-</v>
          </cell>
          <cell r="CX461" t="str">
            <v>-</v>
          </cell>
          <cell r="CY461" t="str">
            <v>-</v>
          </cell>
          <cell r="CZ461" t="str">
            <v>-</v>
          </cell>
          <cell r="DB461" t="str">
            <v>-</v>
          </cell>
          <cell r="DC461" t="str">
            <v>-</v>
          </cell>
          <cell r="DD461" t="str">
            <v>-</v>
          </cell>
          <cell r="DE461" t="str">
            <v>-</v>
          </cell>
          <cell r="DF461" t="str">
            <v>-</v>
          </cell>
          <cell r="DG461" t="str">
            <v>-</v>
          </cell>
        </row>
        <row r="462">
          <cell r="AT462" t="str">
            <v>-</v>
          </cell>
          <cell r="AU462" t="str">
            <v>-</v>
          </cell>
          <cell r="AV462" t="str">
            <v>-</v>
          </cell>
          <cell r="AW462" t="str">
            <v>-</v>
          </cell>
          <cell r="AX462" t="str">
            <v>-</v>
          </cell>
          <cell r="AY462" t="str">
            <v>-</v>
          </cell>
          <cell r="AZ462" t="str">
            <v>-</v>
          </cell>
          <cell r="BA462" t="str">
            <v>-</v>
          </cell>
          <cell r="BB462" t="str">
            <v>-</v>
          </cell>
          <cell r="BC462" t="str">
            <v>-</v>
          </cell>
          <cell r="BD462" t="str">
            <v>-</v>
          </cell>
          <cell r="BE462" t="str">
            <v>-</v>
          </cell>
          <cell r="BF462" t="str">
            <v>-</v>
          </cell>
          <cell r="BG462" t="str">
            <v>-</v>
          </cell>
          <cell r="BH462" t="str">
            <v>-</v>
          </cell>
          <cell r="BI462" t="str">
            <v>-</v>
          </cell>
          <cell r="BJ462" t="str">
            <v>-</v>
          </cell>
          <cell r="BK462" t="str">
            <v>-</v>
          </cell>
          <cell r="BL462" t="str">
            <v>-</v>
          </cell>
          <cell r="BM462" t="str">
            <v>20406</v>
          </cell>
          <cell r="BN462" t="str">
            <v>-</v>
          </cell>
          <cell r="BO462" t="str">
            <v>-</v>
          </cell>
          <cell r="BP462" t="str">
            <v>-</v>
          </cell>
          <cell r="BQ462" t="str">
            <v>-</v>
          </cell>
          <cell r="BR462" t="str">
            <v>-</v>
          </cell>
          <cell r="BS462" t="str">
            <v>-</v>
          </cell>
          <cell r="BT462" t="str">
            <v>-</v>
          </cell>
          <cell r="BU462" t="str">
            <v>-</v>
          </cell>
          <cell r="BV462" t="str">
            <v>-</v>
          </cell>
          <cell r="BW462" t="str">
            <v>-</v>
          </cell>
          <cell r="BX462" t="str">
            <v>-</v>
          </cell>
          <cell r="BY462" t="str">
            <v>-</v>
          </cell>
          <cell r="CB462" t="str">
            <v>-</v>
          </cell>
          <cell r="CC462" t="str">
            <v>-</v>
          </cell>
          <cell r="CD462" t="str">
            <v>-</v>
          </cell>
          <cell r="CE462" t="str">
            <v>-</v>
          </cell>
          <cell r="CF462" t="str">
            <v>-</v>
          </cell>
          <cell r="CG462" t="str">
            <v>-</v>
          </cell>
          <cell r="CH462" t="str">
            <v>-</v>
          </cell>
          <cell r="CI462" t="str">
            <v>-</v>
          </cell>
          <cell r="CJ462" t="str">
            <v>-</v>
          </cell>
          <cell r="CK462" t="str">
            <v>-</v>
          </cell>
          <cell r="CL462" t="str">
            <v>-</v>
          </cell>
          <cell r="CM462" t="str">
            <v>-</v>
          </cell>
          <cell r="CN462" t="str">
            <v>-</v>
          </cell>
          <cell r="CO462" t="str">
            <v>-</v>
          </cell>
          <cell r="CP462" t="str">
            <v>-</v>
          </cell>
          <cell r="CQ462" t="str">
            <v>-</v>
          </cell>
          <cell r="CR462" t="str">
            <v>-</v>
          </cell>
          <cell r="CS462" t="str">
            <v>-</v>
          </cell>
          <cell r="CT462" t="str">
            <v>-</v>
          </cell>
          <cell r="CU462" t="str">
            <v>SANTA MARÍA CHILCHOTLA</v>
          </cell>
          <cell r="CV462" t="str">
            <v>-</v>
          </cell>
          <cell r="CW462" t="str">
            <v>-</v>
          </cell>
          <cell r="CX462" t="str">
            <v>-</v>
          </cell>
          <cell r="CY462" t="str">
            <v>-</v>
          </cell>
          <cell r="CZ462" t="str">
            <v>-</v>
          </cell>
          <cell r="DB462" t="str">
            <v>-</v>
          </cell>
          <cell r="DC462" t="str">
            <v>-</v>
          </cell>
          <cell r="DD462" t="str">
            <v>-</v>
          </cell>
          <cell r="DE462" t="str">
            <v>-</v>
          </cell>
          <cell r="DF462" t="str">
            <v>-</v>
          </cell>
          <cell r="DG462" t="str">
            <v>-</v>
          </cell>
        </row>
        <row r="463">
          <cell r="AT463" t="str">
            <v>-</v>
          </cell>
          <cell r="AU463" t="str">
            <v>-</v>
          </cell>
          <cell r="AV463" t="str">
            <v>-</v>
          </cell>
          <cell r="AW463" t="str">
            <v>-</v>
          </cell>
          <cell r="AX463" t="str">
            <v>-</v>
          </cell>
          <cell r="AY463" t="str">
            <v>-</v>
          </cell>
          <cell r="AZ463" t="str">
            <v>-</v>
          </cell>
          <cell r="BA463" t="str">
            <v>-</v>
          </cell>
          <cell r="BB463" t="str">
            <v>-</v>
          </cell>
          <cell r="BC463" t="str">
            <v>-</v>
          </cell>
          <cell r="BD463" t="str">
            <v>-</v>
          </cell>
          <cell r="BE463" t="str">
            <v>-</v>
          </cell>
          <cell r="BF463" t="str">
            <v>-</v>
          </cell>
          <cell r="BG463" t="str">
            <v>-</v>
          </cell>
          <cell r="BH463" t="str">
            <v>-</v>
          </cell>
          <cell r="BI463" t="str">
            <v>-</v>
          </cell>
          <cell r="BJ463" t="str">
            <v>-</v>
          </cell>
          <cell r="BK463" t="str">
            <v>-</v>
          </cell>
          <cell r="BL463" t="str">
            <v>-</v>
          </cell>
          <cell r="BM463" t="str">
            <v>20407</v>
          </cell>
          <cell r="BN463" t="str">
            <v>-</v>
          </cell>
          <cell r="BO463" t="str">
            <v>-</v>
          </cell>
          <cell r="BP463" t="str">
            <v>-</v>
          </cell>
          <cell r="BQ463" t="str">
            <v>-</v>
          </cell>
          <cell r="BR463" t="str">
            <v>-</v>
          </cell>
          <cell r="BS463" t="str">
            <v>-</v>
          </cell>
          <cell r="BT463" t="str">
            <v>-</v>
          </cell>
          <cell r="BU463" t="str">
            <v>-</v>
          </cell>
          <cell r="BV463" t="str">
            <v>-</v>
          </cell>
          <cell r="BW463" t="str">
            <v>-</v>
          </cell>
          <cell r="BX463" t="str">
            <v>-</v>
          </cell>
          <cell r="BY463" t="str">
            <v>-</v>
          </cell>
          <cell r="CB463" t="str">
            <v>-</v>
          </cell>
          <cell r="CC463" t="str">
            <v>-</v>
          </cell>
          <cell r="CD463" t="str">
            <v>-</v>
          </cell>
          <cell r="CE463" t="str">
            <v>-</v>
          </cell>
          <cell r="CF463" t="str">
            <v>-</v>
          </cell>
          <cell r="CG463" t="str">
            <v>-</v>
          </cell>
          <cell r="CH463" t="str">
            <v>-</v>
          </cell>
          <cell r="CI463" t="str">
            <v>-</v>
          </cell>
          <cell r="CJ463" t="str">
            <v>-</v>
          </cell>
          <cell r="CK463" t="str">
            <v>-</v>
          </cell>
          <cell r="CL463" t="str">
            <v>-</v>
          </cell>
          <cell r="CM463" t="str">
            <v>-</v>
          </cell>
          <cell r="CN463" t="str">
            <v>-</v>
          </cell>
          <cell r="CO463" t="str">
            <v>-</v>
          </cell>
          <cell r="CP463" t="str">
            <v>-</v>
          </cell>
          <cell r="CQ463" t="str">
            <v>-</v>
          </cell>
          <cell r="CR463" t="str">
            <v>-</v>
          </cell>
          <cell r="CS463" t="str">
            <v>-</v>
          </cell>
          <cell r="CT463" t="str">
            <v>-</v>
          </cell>
          <cell r="CU463" t="str">
            <v>SANTA MARÍA CHIMALAPA</v>
          </cell>
          <cell r="CV463" t="str">
            <v>-</v>
          </cell>
          <cell r="CW463" t="str">
            <v>-</v>
          </cell>
          <cell r="CX463" t="str">
            <v>-</v>
          </cell>
          <cell r="CY463" t="str">
            <v>-</v>
          </cell>
          <cell r="CZ463" t="str">
            <v>-</v>
          </cell>
          <cell r="DB463" t="str">
            <v>-</v>
          </cell>
          <cell r="DC463" t="str">
            <v>-</v>
          </cell>
          <cell r="DD463" t="str">
            <v>-</v>
          </cell>
          <cell r="DE463" t="str">
            <v>-</v>
          </cell>
          <cell r="DF463" t="str">
            <v>-</v>
          </cell>
          <cell r="DG463" t="str">
            <v>-</v>
          </cell>
        </row>
        <row r="464">
          <cell r="AT464" t="str">
            <v>-</v>
          </cell>
          <cell r="AU464" t="str">
            <v>-</v>
          </cell>
          <cell r="AV464" t="str">
            <v>-</v>
          </cell>
          <cell r="AW464" t="str">
            <v>-</v>
          </cell>
          <cell r="AX464" t="str">
            <v>-</v>
          </cell>
          <cell r="AY464" t="str">
            <v>-</v>
          </cell>
          <cell r="AZ464" t="str">
            <v>-</v>
          </cell>
          <cell r="BA464" t="str">
            <v>-</v>
          </cell>
          <cell r="BB464" t="str">
            <v>-</v>
          </cell>
          <cell r="BC464" t="str">
            <v>-</v>
          </cell>
          <cell r="BD464" t="str">
            <v>-</v>
          </cell>
          <cell r="BE464" t="str">
            <v>-</v>
          </cell>
          <cell r="BF464" t="str">
            <v>-</v>
          </cell>
          <cell r="BG464" t="str">
            <v>-</v>
          </cell>
          <cell r="BH464" t="str">
            <v>-</v>
          </cell>
          <cell r="BI464" t="str">
            <v>-</v>
          </cell>
          <cell r="BJ464" t="str">
            <v>-</v>
          </cell>
          <cell r="BK464" t="str">
            <v>-</v>
          </cell>
          <cell r="BL464" t="str">
            <v>-</v>
          </cell>
          <cell r="BM464" t="str">
            <v>20408</v>
          </cell>
          <cell r="BN464" t="str">
            <v>-</v>
          </cell>
          <cell r="BO464" t="str">
            <v>-</v>
          </cell>
          <cell r="BP464" t="str">
            <v>-</v>
          </cell>
          <cell r="BQ464" t="str">
            <v>-</v>
          </cell>
          <cell r="BR464" t="str">
            <v>-</v>
          </cell>
          <cell r="BS464" t="str">
            <v>-</v>
          </cell>
          <cell r="BT464" t="str">
            <v>-</v>
          </cell>
          <cell r="BU464" t="str">
            <v>-</v>
          </cell>
          <cell r="BV464" t="str">
            <v>-</v>
          </cell>
          <cell r="BW464" t="str">
            <v>-</v>
          </cell>
          <cell r="BX464" t="str">
            <v>-</v>
          </cell>
          <cell r="BY464" t="str">
            <v>-</v>
          </cell>
          <cell r="CB464" t="str">
            <v>-</v>
          </cell>
          <cell r="CC464" t="str">
            <v>-</v>
          </cell>
          <cell r="CD464" t="str">
            <v>-</v>
          </cell>
          <cell r="CE464" t="str">
            <v>-</v>
          </cell>
          <cell r="CF464" t="str">
            <v>-</v>
          </cell>
          <cell r="CG464" t="str">
            <v>-</v>
          </cell>
          <cell r="CH464" t="str">
            <v>-</v>
          </cell>
          <cell r="CI464" t="str">
            <v>-</v>
          </cell>
          <cell r="CJ464" t="str">
            <v>-</v>
          </cell>
          <cell r="CK464" t="str">
            <v>-</v>
          </cell>
          <cell r="CL464" t="str">
            <v>-</v>
          </cell>
          <cell r="CM464" t="str">
            <v>-</v>
          </cell>
          <cell r="CN464" t="str">
            <v>-</v>
          </cell>
          <cell r="CO464" t="str">
            <v>-</v>
          </cell>
          <cell r="CP464" t="str">
            <v>-</v>
          </cell>
          <cell r="CQ464" t="str">
            <v>-</v>
          </cell>
          <cell r="CR464" t="str">
            <v>-</v>
          </cell>
          <cell r="CS464" t="str">
            <v>-</v>
          </cell>
          <cell r="CT464" t="str">
            <v>-</v>
          </cell>
          <cell r="CU464" t="str">
            <v>SANTA MARÍA DEL ROSARIO</v>
          </cell>
          <cell r="CV464" t="str">
            <v>-</v>
          </cell>
          <cell r="CW464" t="str">
            <v>-</v>
          </cell>
          <cell r="CX464" t="str">
            <v>-</v>
          </cell>
          <cell r="CY464" t="str">
            <v>-</v>
          </cell>
          <cell r="CZ464" t="str">
            <v>-</v>
          </cell>
          <cell r="DB464" t="str">
            <v>-</v>
          </cell>
          <cell r="DC464" t="str">
            <v>-</v>
          </cell>
          <cell r="DD464" t="str">
            <v>-</v>
          </cell>
          <cell r="DE464" t="str">
            <v>-</v>
          </cell>
          <cell r="DF464" t="str">
            <v>-</v>
          </cell>
          <cell r="DG464" t="str">
            <v>-</v>
          </cell>
        </row>
        <row r="465">
          <cell r="AT465" t="str">
            <v>-</v>
          </cell>
          <cell r="AU465" t="str">
            <v>-</v>
          </cell>
          <cell r="AV465" t="str">
            <v>-</v>
          </cell>
          <cell r="AW465" t="str">
            <v>-</v>
          </cell>
          <cell r="AX465" t="str">
            <v>-</v>
          </cell>
          <cell r="AY465" t="str">
            <v>-</v>
          </cell>
          <cell r="AZ465" t="str">
            <v>-</v>
          </cell>
          <cell r="BA465" t="str">
            <v>-</v>
          </cell>
          <cell r="BB465" t="str">
            <v>-</v>
          </cell>
          <cell r="BC465" t="str">
            <v>-</v>
          </cell>
          <cell r="BD465" t="str">
            <v>-</v>
          </cell>
          <cell r="BE465" t="str">
            <v>-</v>
          </cell>
          <cell r="BF465" t="str">
            <v>-</v>
          </cell>
          <cell r="BG465" t="str">
            <v>-</v>
          </cell>
          <cell r="BH465" t="str">
            <v>-</v>
          </cell>
          <cell r="BI465" t="str">
            <v>-</v>
          </cell>
          <cell r="BJ465" t="str">
            <v>-</v>
          </cell>
          <cell r="BK465" t="str">
            <v>-</v>
          </cell>
          <cell r="BL465" t="str">
            <v>-</v>
          </cell>
          <cell r="BM465" t="str">
            <v>20409</v>
          </cell>
          <cell r="BN465" t="str">
            <v>-</v>
          </cell>
          <cell r="BO465" t="str">
            <v>-</v>
          </cell>
          <cell r="BP465" t="str">
            <v>-</v>
          </cell>
          <cell r="BQ465" t="str">
            <v>-</v>
          </cell>
          <cell r="BR465" t="str">
            <v>-</v>
          </cell>
          <cell r="BS465" t="str">
            <v>-</v>
          </cell>
          <cell r="BT465" t="str">
            <v>-</v>
          </cell>
          <cell r="BU465" t="str">
            <v>-</v>
          </cell>
          <cell r="BV465" t="str">
            <v>-</v>
          </cell>
          <cell r="BW465" t="str">
            <v>-</v>
          </cell>
          <cell r="BX465" t="str">
            <v>-</v>
          </cell>
          <cell r="BY465" t="str">
            <v>-</v>
          </cell>
          <cell r="CB465" t="str">
            <v>-</v>
          </cell>
          <cell r="CC465" t="str">
            <v>-</v>
          </cell>
          <cell r="CD465" t="str">
            <v>-</v>
          </cell>
          <cell r="CE465" t="str">
            <v>-</v>
          </cell>
          <cell r="CF465" t="str">
            <v>-</v>
          </cell>
          <cell r="CG465" t="str">
            <v>-</v>
          </cell>
          <cell r="CH465" t="str">
            <v>-</v>
          </cell>
          <cell r="CI465" t="str">
            <v>-</v>
          </cell>
          <cell r="CJ465" t="str">
            <v>-</v>
          </cell>
          <cell r="CK465" t="str">
            <v>-</v>
          </cell>
          <cell r="CL465" t="str">
            <v>-</v>
          </cell>
          <cell r="CM465" t="str">
            <v>-</v>
          </cell>
          <cell r="CN465" t="str">
            <v>-</v>
          </cell>
          <cell r="CO465" t="str">
            <v>-</v>
          </cell>
          <cell r="CP465" t="str">
            <v>-</v>
          </cell>
          <cell r="CQ465" t="str">
            <v>-</v>
          </cell>
          <cell r="CR465" t="str">
            <v>-</v>
          </cell>
          <cell r="CS465" t="str">
            <v>-</v>
          </cell>
          <cell r="CT465" t="str">
            <v>-</v>
          </cell>
          <cell r="CU465" t="str">
            <v>SANTA MARÍA DEL TULE</v>
          </cell>
          <cell r="CV465" t="str">
            <v>-</v>
          </cell>
          <cell r="CW465" t="str">
            <v>-</v>
          </cell>
          <cell r="CX465" t="str">
            <v>-</v>
          </cell>
          <cell r="CY465" t="str">
            <v>-</v>
          </cell>
          <cell r="CZ465" t="str">
            <v>-</v>
          </cell>
          <cell r="DB465" t="str">
            <v>-</v>
          </cell>
          <cell r="DC465" t="str">
            <v>-</v>
          </cell>
          <cell r="DD465" t="str">
            <v>-</v>
          </cell>
          <cell r="DE465" t="str">
            <v>-</v>
          </cell>
          <cell r="DF465" t="str">
            <v>-</v>
          </cell>
          <cell r="DG465" t="str">
            <v>-</v>
          </cell>
        </row>
        <row r="466">
          <cell r="AT466" t="str">
            <v>-</v>
          </cell>
          <cell r="AU466" t="str">
            <v>-</v>
          </cell>
          <cell r="AV466" t="str">
            <v>-</v>
          </cell>
          <cell r="AW466" t="str">
            <v>-</v>
          </cell>
          <cell r="AX466" t="str">
            <v>-</v>
          </cell>
          <cell r="AY466" t="str">
            <v>-</v>
          </cell>
          <cell r="AZ466" t="str">
            <v>-</v>
          </cell>
          <cell r="BA466" t="str">
            <v>-</v>
          </cell>
          <cell r="BB466" t="str">
            <v>-</v>
          </cell>
          <cell r="BC466" t="str">
            <v>-</v>
          </cell>
          <cell r="BD466" t="str">
            <v>-</v>
          </cell>
          <cell r="BE466" t="str">
            <v>-</v>
          </cell>
          <cell r="BF466" t="str">
            <v>-</v>
          </cell>
          <cell r="BG466" t="str">
            <v>-</v>
          </cell>
          <cell r="BH466" t="str">
            <v>-</v>
          </cell>
          <cell r="BI466" t="str">
            <v>-</v>
          </cell>
          <cell r="BJ466" t="str">
            <v>-</v>
          </cell>
          <cell r="BK466" t="str">
            <v>-</v>
          </cell>
          <cell r="BL466" t="str">
            <v>-</v>
          </cell>
          <cell r="BM466" t="str">
            <v>20410</v>
          </cell>
          <cell r="BN466" t="str">
            <v>-</v>
          </cell>
          <cell r="BO466" t="str">
            <v>-</v>
          </cell>
          <cell r="BP466" t="str">
            <v>-</v>
          </cell>
          <cell r="BQ466" t="str">
            <v>-</v>
          </cell>
          <cell r="BR466" t="str">
            <v>-</v>
          </cell>
          <cell r="BS466" t="str">
            <v>-</v>
          </cell>
          <cell r="BT466" t="str">
            <v>-</v>
          </cell>
          <cell r="BU466" t="str">
            <v>-</v>
          </cell>
          <cell r="BV466" t="str">
            <v>-</v>
          </cell>
          <cell r="BW466" t="str">
            <v>-</v>
          </cell>
          <cell r="BX466" t="str">
            <v>-</v>
          </cell>
          <cell r="BY466" t="str">
            <v>-</v>
          </cell>
          <cell r="CB466" t="str">
            <v>-</v>
          </cell>
          <cell r="CC466" t="str">
            <v>-</v>
          </cell>
          <cell r="CD466" t="str">
            <v>-</v>
          </cell>
          <cell r="CE466" t="str">
            <v>-</v>
          </cell>
          <cell r="CF466" t="str">
            <v>-</v>
          </cell>
          <cell r="CG466" t="str">
            <v>-</v>
          </cell>
          <cell r="CH466" t="str">
            <v>-</v>
          </cell>
          <cell r="CI466" t="str">
            <v>-</v>
          </cell>
          <cell r="CJ466" t="str">
            <v>-</v>
          </cell>
          <cell r="CK466" t="str">
            <v>-</v>
          </cell>
          <cell r="CL466" t="str">
            <v>-</v>
          </cell>
          <cell r="CM466" t="str">
            <v>-</v>
          </cell>
          <cell r="CN466" t="str">
            <v>-</v>
          </cell>
          <cell r="CO466" t="str">
            <v>-</v>
          </cell>
          <cell r="CP466" t="str">
            <v>-</v>
          </cell>
          <cell r="CQ466" t="str">
            <v>-</v>
          </cell>
          <cell r="CR466" t="str">
            <v>-</v>
          </cell>
          <cell r="CS466" t="str">
            <v>-</v>
          </cell>
          <cell r="CT466" t="str">
            <v>-</v>
          </cell>
          <cell r="CU466" t="str">
            <v>SANTA MARÍA ECATEPEC</v>
          </cell>
          <cell r="CV466" t="str">
            <v>-</v>
          </cell>
          <cell r="CW466" t="str">
            <v>-</v>
          </cell>
          <cell r="CX466" t="str">
            <v>-</v>
          </cell>
          <cell r="CY466" t="str">
            <v>-</v>
          </cell>
          <cell r="CZ466" t="str">
            <v>-</v>
          </cell>
          <cell r="DB466" t="str">
            <v>-</v>
          </cell>
          <cell r="DC466" t="str">
            <v>-</v>
          </cell>
          <cell r="DD466" t="str">
            <v>-</v>
          </cell>
          <cell r="DE466" t="str">
            <v>-</v>
          </cell>
          <cell r="DF466" t="str">
            <v>-</v>
          </cell>
          <cell r="DG466" t="str">
            <v>-</v>
          </cell>
        </row>
        <row r="467">
          <cell r="AT467" t="str">
            <v>-</v>
          </cell>
          <cell r="AU467" t="str">
            <v>-</v>
          </cell>
          <cell r="AV467" t="str">
            <v>-</v>
          </cell>
          <cell r="AW467" t="str">
            <v>-</v>
          </cell>
          <cell r="AX467" t="str">
            <v>-</v>
          </cell>
          <cell r="AY467" t="str">
            <v>-</v>
          </cell>
          <cell r="AZ467" t="str">
            <v>-</v>
          </cell>
          <cell r="BA467" t="str">
            <v>-</v>
          </cell>
          <cell r="BB467" t="str">
            <v>-</v>
          </cell>
          <cell r="BC467" t="str">
            <v>-</v>
          </cell>
          <cell r="BD467" t="str">
            <v>-</v>
          </cell>
          <cell r="BE467" t="str">
            <v>-</v>
          </cell>
          <cell r="BF467" t="str">
            <v>-</v>
          </cell>
          <cell r="BG467" t="str">
            <v>-</v>
          </cell>
          <cell r="BH467" t="str">
            <v>-</v>
          </cell>
          <cell r="BI467" t="str">
            <v>-</v>
          </cell>
          <cell r="BJ467" t="str">
            <v>-</v>
          </cell>
          <cell r="BK467" t="str">
            <v>-</v>
          </cell>
          <cell r="BL467" t="str">
            <v>-</v>
          </cell>
          <cell r="BM467" t="str">
            <v>20411</v>
          </cell>
          <cell r="BN467" t="str">
            <v>-</v>
          </cell>
          <cell r="BO467" t="str">
            <v>-</v>
          </cell>
          <cell r="BP467" t="str">
            <v>-</v>
          </cell>
          <cell r="BQ467" t="str">
            <v>-</v>
          </cell>
          <cell r="BR467" t="str">
            <v>-</v>
          </cell>
          <cell r="BS467" t="str">
            <v>-</v>
          </cell>
          <cell r="BT467" t="str">
            <v>-</v>
          </cell>
          <cell r="BU467" t="str">
            <v>-</v>
          </cell>
          <cell r="BV467" t="str">
            <v>-</v>
          </cell>
          <cell r="BW467" t="str">
            <v>-</v>
          </cell>
          <cell r="BX467" t="str">
            <v>-</v>
          </cell>
          <cell r="BY467" t="str">
            <v>-</v>
          </cell>
          <cell r="CB467" t="str">
            <v>-</v>
          </cell>
          <cell r="CC467" t="str">
            <v>-</v>
          </cell>
          <cell r="CD467" t="str">
            <v>-</v>
          </cell>
          <cell r="CE467" t="str">
            <v>-</v>
          </cell>
          <cell r="CF467" t="str">
            <v>-</v>
          </cell>
          <cell r="CG467" t="str">
            <v>-</v>
          </cell>
          <cell r="CH467" t="str">
            <v>-</v>
          </cell>
          <cell r="CI467" t="str">
            <v>-</v>
          </cell>
          <cell r="CJ467" t="str">
            <v>-</v>
          </cell>
          <cell r="CK467" t="str">
            <v>-</v>
          </cell>
          <cell r="CL467" t="str">
            <v>-</v>
          </cell>
          <cell r="CM467" t="str">
            <v>-</v>
          </cell>
          <cell r="CN467" t="str">
            <v>-</v>
          </cell>
          <cell r="CO467" t="str">
            <v>-</v>
          </cell>
          <cell r="CP467" t="str">
            <v>-</v>
          </cell>
          <cell r="CQ467" t="str">
            <v>-</v>
          </cell>
          <cell r="CR467" t="str">
            <v>-</v>
          </cell>
          <cell r="CS467" t="str">
            <v>-</v>
          </cell>
          <cell r="CT467" t="str">
            <v>-</v>
          </cell>
          <cell r="CU467" t="str">
            <v>SANTA MARÍA GUELACÉ</v>
          </cell>
          <cell r="CV467" t="str">
            <v>-</v>
          </cell>
          <cell r="CW467" t="str">
            <v>-</v>
          </cell>
          <cell r="CX467" t="str">
            <v>-</v>
          </cell>
          <cell r="CY467" t="str">
            <v>-</v>
          </cell>
          <cell r="CZ467" t="str">
            <v>-</v>
          </cell>
          <cell r="DB467" t="str">
            <v>-</v>
          </cell>
          <cell r="DC467" t="str">
            <v>-</v>
          </cell>
          <cell r="DD467" t="str">
            <v>-</v>
          </cell>
          <cell r="DE467" t="str">
            <v>-</v>
          </cell>
          <cell r="DF467" t="str">
            <v>-</v>
          </cell>
          <cell r="DG467" t="str">
            <v>-</v>
          </cell>
        </row>
        <row r="468">
          <cell r="AT468" t="str">
            <v>-</v>
          </cell>
          <cell r="AU468" t="str">
            <v>-</v>
          </cell>
          <cell r="AV468" t="str">
            <v>-</v>
          </cell>
          <cell r="AW468" t="str">
            <v>-</v>
          </cell>
          <cell r="AX468" t="str">
            <v>-</v>
          </cell>
          <cell r="AY468" t="str">
            <v>-</v>
          </cell>
          <cell r="AZ468" t="str">
            <v>-</v>
          </cell>
          <cell r="BA468" t="str">
            <v>-</v>
          </cell>
          <cell r="BB468" t="str">
            <v>-</v>
          </cell>
          <cell r="BC468" t="str">
            <v>-</v>
          </cell>
          <cell r="BD468" t="str">
            <v>-</v>
          </cell>
          <cell r="BE468" t="str">
            <v>-</v>
          </cell>
          <cell r="BF468" t="str">
            <v>-</v>
          </cell>
          <cell r="BG468" t="str">
            <v>-</v>
          </cell>
          <cell r="BH468" t="str">
            <v>-</v>
          </cell>
          <cell r="BI468" t="str">
            <v>-</v>
          </cell>
          <cell r="BJ468" t="str">
            <v>-</v>
          </cell>
          <cell r="BK468" t="str">
            <v>-</v>
          </cell>
          <cell r="BL468" t="str">
            <v>-</v>
          </cell>
          <cell r="BM468" t="str">
            <v>20412</v>
          </cell>
          <cell r="BN468" t="str">
            <v>-</v>
          </cell>
          <cell r="BO468" t="str">
            <v>-</v>
          </cell>
          <cell r="BP468" t="str">
            <v>-</v>
          </cell>
          <cell r="BQ468" t="str">
            <v>-</v>
          </cell>
          <cell r="BR468" t="str">
            <v>-</v>
          </cell>
          <cell r="BS468" t="str">
            <v>-</v>
          </cell>
          <cell r="BT468" t="str">
            <v>-</v>
          </cell>
          <cell r="BU468" t="str">
            <v>-</v>
          </cell>
          <cell r="BV468" t="str">
            <v>-</v>
          </cell>
          <cell r="BW468" t="str">
            <v>-</v>
          </cell>
          <cell r="BX468" t="str">
            <v>-</v>
          </cell>
          <cell r="BY468" t="str">
            <v>-</v>
          </cell>
          <cell r="CB468" t="str">
            <v>-</v>
          </cell>
          <cell r="CC468" t="str">
            <v>-</v>
          </cell>
          <cell r="CD468" t="str">
            <v>-</v>
          </cell>
          <cell r="CE468" t="str">
            <v>-</v>
          </cell>
          <cell r="CF468" t="str">
            <v>-</v>
          </cell>
          <cell r="CG468" t="str">
            <v>-</v>
          </cell>
          <cell r="CH468" t="str">
            <v>-</v>
          </cell>
          <cell r="CI468" t="str">
            <v>-</v>
          </cell>
          <cell r="CJ468" t="str">
            <v>-</v>
          </cell>
          <cell r="CK468" t="str">
            <v>-</v>
          </cell>
          <cell r="CL468" t="str">
            <v>-</v>
          </cell>
          <cell r="CM468" t="str">
            <v>-</v>
          </cell>
          <cell r="CN468" t="str">
            <v>-</v>
          </cell>
          <cell r="CO468" t="str">
            <v>-</v>
          </cell>
          <cell r="CP468" t="str">
            <v>-</v>
          </cell>
          <cell r="CQ468" t="str">
            <v>-</v>
          </cell>
          <cell r="CR468" t="str">
            <v>-</v>
          </cell>
          <cell r="CS468" t="str">
            <v>-</v>
          </cell>
          <cell r="CT468" t="str">
            <v>-</v>
          </cell>
          <cell r="CU468" t="str">
            <v>SANTA MARÍA GUIENAGATI</v>
          </cell>
          <cell r="CV468" t="str">
            <v>-</v>
          </cell>
          <cell r="CW468" t="str">
            <v>-</v>
          </cell>
          <cell r="CX468" t="str">
            <v>-</v>
          </cell>
          <cell r="CY468" t="str">
            <v>-</v>
          </cell>
          <cell r="CZ468" t="str">
            <v>-</v>
          </cell>
          <cell r="DB468" t="str">
            <v>-</v>
          </cell>
          <cell r="DC468" t="str">
            <v>-</v>
          </cell>
          <cell r="DD468" t="str">
            <v>-</v>
          </cell>
          <cell r="DE468" t="str">
            <v>-</v>
          </cell>
          <cell r="DF468" t="str">
            <v>-</v>
          </cell>
          <cell r="DG468" t="str">
            <v>-</v>
          </cell>
        </row>
        <row r="469">
          <cell r="AT469" t="str">
            <v>-</v>
          </cell>
          <cell r="AU469" t="str">
            <v>-</v>
          </cell>
          <cell r="AV469" t="str">
            <v>-</v>
          </cell>
          <cell r="AW469" t="str">
            <v>-</v>
          </cell>
          <cell r="AX469" t="str">
            <v>-</v>
          </cell>
          <cell r="AY469" t="str">
            <v>-</v>
          </cell>
          <cell r="AZ469" t="str">
            <v>-</v>
          </cell>
          <cell r="BA469" t="str">
            <v>-</v>
          </cell>
          <cell r="BB469" t="str">
            <v>-</v>
          </cell>
          <cell r="BC469" t="str">
            <v>-</v>
          </cell>
          <cell r="BD469" t="str">
            <v>-</v>
          </cell>
          <cell r="BE469" t="str">
            <v>-</v>
          </cell>
          <cell r="BF469" t="str">
            <v>-</v>
          </cell>
          <cell r="BG469" t="str">
            <v>-</v>
          </cell>
          <cell r="BH469" t="str">
            <v>-</v>
          </cell>
          <cell r="BI469" t="str">
            <v>-</v>
          </cell>
          <cell r="BJ469" t="str">
            <v>-</v>
          </cell>
          <cell r="BK469" t="str">
            <v>-</v>
          </cell>
          <cell r="BL469" t="str">
            <v>-</v>
          </cell>
          <cell r="BM469" t="str">
            <v>20414</v>
          </cell>
          <cell r="BN469" t="str">
            <v>-</v>
          </cell>
          <cell r="BO469" t="str">
            <v>-</v>
          </cell>
          <cell r="BP469" t="str">
            <v>-</v>
          </cell>
          <cell r="BQ469" t="str">
            <v>-</v>
          </cell>
          <cell r="BR469" t="str">
            <v>-</v>
          </cell>
          <cell r="BS469" t="str">
            <v>-</v>
          </cell>
          <cell r="BT469" t="str">
            <v>-</v>
          </cell>
          <cell r="BU469" t="str">
            <v>-</v>
          </cell>
          <cell r="BV469" t="str">
            <v>-</v>
          </cell>
          <cell r="BW469" t="str">
            <v>-</v>
          </cell>
          <cell r="BX469" t="str">
            <v>-</v>
          </cell>
          <cell r="BY469" t="str">
            <v>-</v>
          </cell>
          <cell r="CB469" t="str">
            <v>-</v>
          </cell>
          <cell r="CC469" t="str">
            <v>-</v>
          </cell>
          <cell r="CD469" t="str">
            <v>-</v>
          </cell>
          <cell r="CE469" t="str">
            <v>-</v>
          </cell>
          <cell r="CF469" t="str">
            <v>-</v>
          </cell>
          <cell r="CG469" t="str">
            <v>-</v>
          </cell>
          <cell r="CH469" t="str">
            <v>-</v>
          </cell>
          <cell r="CI469" t="str">
            <v>-</v>
          </cell>
          <cell r="CJ469" t="str">
            <v>-</v>
          </cell>
          <cell r="CK469" t="str">
            <v>-</v>
          </cell>
          <cell r="CL469" t="str">
            <v>-</v>
          </cell>
          <cell r="CM469" t="str">
            <v>-</v>
          </cell>
          <cell r="CN469" t="str">
            <v>-</v>
          </cell>
          <cell r="CO469" t="str">
            <v>-</v>
          </cell>
          <cell r="CP469" t="str">
            <v>-</v>
          </cell>
          <cell r="CQ469" t="str">
            <v>-</v>
          </cell>
          <cell r="CR469" t="str">
            <v>-</v>
          </cell>
          <cell r="CS469" t="str">
            <v>-</v>
          </cell>
          <cell r="CT469" t="str">
            <v>-</v>
          </cell>
          <cell r="CU469" t="str">
            <v>SANTA MARÍA HUAZOLOTITLÁN</v>
          </cell>
          <cell r="CV469" t="str">
            <v>-</v>
          </cell>
          <cell r="CW469" t="str">
            <v>-</v>
          </cell>
          <cell r="CX469" t="str">
            <v>-</v>
          </cell>
          <cell r="CY469" t="str">
            <v>-</v>
          </cell>
          <cell r="CZ469" t="str">
            <v>-</v>
          </cell>
          <cell r="DB469" t="str">
            <v>-</v>
          </cell>
          <cell r="DC469" t="str">
            <v>-</v>
          </cell>
          <cell r="DD469" t="str">
            <v>-</v>
          </cell>
          <cell r="DE469" t="str">
            <v>-</v>
          </cell>
          <cell r="DF469" t="str">
            <v>-</v>
          </cell>
          <cell r="DG469" t="str">
            <v>-</v>
          </cell>
        </row>
        <row r="470">
          <cell r="AT470" t="str">
            <v>-</v>
          </cell>
          <cell r="AU470" t="str">
            <v>-</v>
          </cell>
          <cell r="AV470" t="str">
            <v>-</v>
          </cell>
          <cell r="AW470" t="str">
            <v>-</v>
          </cell>
          <cell r="AX470" t="str">
            <v>-</v>
          </cell>
          <cell r="AY470" t="str">
            <v>-</v>
          </cell>
          <cell r="AZ470" t="str">
            <v>-</v>
          </cell>
          <cell r="BA470" t="str">
            <v>-</v>
          </cell>
          <cell r="BB470" t="str">
            <v>-</v>
          </cell>
          <cell r="BC470" t="str">
            <v>-</v>
          </cell>
          <cell r="BD470" t="str">
            <v>-</v>
          </cell>
          <cell r="BE470" t="str">
            <v>-</v>
          </cell>
          <cell r="BF470" t="str">
            <v>-</v>
          </cell>
          <cell r="BG470" t="str">
            <v>-</v>
          </cell>
          <cell r="BH470" t="str">
            <v>-</v>
          </cell>
          <cell r="BI470" t="str">
            <v>-</v>
          </cell>
          <cell r="BJ470" t="str">
            <v>-</v>
          </cell>
          <cell r="BK470" t="str">
            <v>-</v>
          </cell>
          <cell r="BL470" t="str">
            <v>-</v>
          </cell>
          <cell r="BM470" t="str">
            <v>20415</v>
          </cell>
          <cell r="BN470" t="str">
            <v>-</v>
          </cell>
          <cell r="BO470" t="str">
            <v>-</v>
          </cell>
          <cell r="BP470" t="str">
            <v>-</v>
          </cell>
          <cell r="BQ470" t="str">
            <v>-</v>
          </cell>
          <cell r="BR470" t="str">
            <v>-</v>
          </cell>
          <cell r="BS470" t="str">
            <v>-</v>
          </cell>
          <cell r="BT470" t="str">
            <v>-</v>
          </cell>
          <cell r="BU470" t="str">
            <v>-</v>
          </cell>
          <cell r="BV470" t="str">
            <v>-</v>
          </cell>
          <cell r="BW470" t="str">
            <v>-</v>
          </cell>
          <cell r="BX470" t="str">
            <v>-</v>
          </cell>
          <cell r="BY470" t="str">
            <v>-</v>
          </cell>
          <cell r="CB470" t="str">
            <v>-</v>
          </cell>
          <cell r="CC470" t="str">
            <v>-</v>
          </cell>
          <cell r="CD470" t="str">
            <v>-</v>
          </cell>
          <cell r="CE470" t="str">
            <v>-</v>
          </cell>
          <cell r="CF470" t="str">
            <v>-</v>
          </cell>
          <cell r="CG470" t="str">
            <v>-</v>
          </cell>
          <cell r="CH470" t="str">
            <v>-</v>
          </cell>
          <cell r="CI470" t="str">
            <v>-</v>
          </cell>
          <cell r="CJ470" t="str">
            <v>-</v>
          </cell>
          <cell r="CK470" t="str">
            <v>-</v>
          </cell>
          <cell r="CL470" t="str">
            <v>-</v>
          </cell>
          <cell r="CM470" t="str">
            <v>-</v>
          </cell>
          <cell r="CN470" t="str">
            <v>-</v>
          </cell>
          <cell r="CO470" t="str">
            <v>-</v>
          </cell>
          <cell r="CP470" t="str">
            <v>-</v>
          </cell>
          <cell r="CQ470" t="str">
            <v>-</v>
          </cell>
          <cell r="CR470" t="str">
            <v>-</v>
          </cell>
          <cell r="CS470" t="str">
            <v>-</v>
          </cell>
          <cell r="CT470" t="str">
            <v>-</v>
          </cell>
          <cell r="CU470" t="str">
            <v>SANTA MARÍA IPALAPA</v>
          </cell>
          <cell r="CV470" t="str">
            <v>-</v>
          </cell>
          <cell r="CW470" t="str">
            <v>-</v>
          </cell>
          <cell r="CX470" t="str">
            <v>-</v>
          </cell>
          <cell r="CY470" t="str">
            <v>-</v>
          </cell>
          <cell r="CZ470" t="str">
            <v>-</v>
          </cell>
          <cell r="DB470" t="str">
            <v>-</v>
          </cell>
          <cell r="DC470" t="str">
            <v>-</v>
          </cell>
          <cell r="DD470" t="str">
            <v>-</v>
          </cell>
          <cell r="DE470" t="str">
            <v>-</v>
          </cell>
          <cell r="DF470" t="str">
            <v>-</v>
          </cell>
          <cell r="DG470" t="str">
            <v>-</v>
          </cell>
        </row>
        <row r="471">
          <cell r="AT471" t="str">
            <v>-</v>
          </cell>
          <cell r="AU471" t="str">
            <v>-</v>
          </cell>
          <cell r="AV471" t="str">
            <v>-</v>
          </cell>
          <cell r="AW471" t="str">
            <v>-</v>
          </cell>
          <cell r="AX471" t="str">
            <v>-</v>
          </cell>
          <cell r="AY471" t="str">
            <v>-</v>
          </cell>
          <cell r="AZ471" t="str">
            <v>-</v>
          </cell>
          <cell r="BA471" t="str">
            <v>-</v>
          </cell>
          <cell r="BB471" t="str">
            <v>-</v>
          </cell>
          <cell r="BC471" t="str">
            <v>-</v>
          </cell>
          <cell r="BD471" t="str">
            <v>-</v>
          </cell>
          <cell r="BE471" t="str">
            <v>-</v>
          </cell>
          <cell r="BF471" t="str">
            <v>-</v>
          </cell>
          <cell r="BG471" t="str">
            <v>-</v>
          </cell>
          <cell r="BH471" t="str">
            <v>-</v>
          </cell>
          <cell r="BI471" t="str">
            <v>-</v>
          </cell>
          <cell r="BJ471" t="str">
            <v>-</v>
          </cell>
          <cell r="BK471" t="str">
            <v>-</v>
          </cell>
          <cell r="BL471" t="str">
            <v>-</v>
          </cell>
          <cell r="BM471" t="str">
            <v>20416</v>
          </cell>
          <cell r="BN471" t="str">
            <v>-</v>
          </cell>
          <cell r="BO471" t="str">
            <v>-</v>
          </cell>
          <cell r="BP471" t="str">
            <v>-</v>
          </cell>
          <cell r="BQ471" t="str">
            <v>-</v>
          </cell>
          <cell r="BR471" t="str">
            <v>-</v>
          </cell>
          <cell r="BS471" t="str">
            <v>-</v>
          </cell>
          <cell r="BT471" t="str">
            <v>-</v>
          </cell>
          <cell r="BU471" t="str">
            <v>-</v>
          </cell>
          <cell r="BV471" t="str">
            <v>-</v>
          </cell>
          <cell r="BW471" t="str">
            <v>-</v>
          </cell>
          <cell r="BX471" t="str">
            <v>-</v>
          </cell>
          <cell r="BY471" t="str">
            <v>-</v>
          </cell>
          <cell r="CB471" t="str">
            <v>-</v>
          </cell>
          <cell r="CC471" t="str">
            <v>-</v>
          </cell>
          <cell r="CD471" t="str">
            <v>-</v>
          </cell>
          <cell r="CE471" t="str">
            <v>-</v>
          </cell>
          <cell r="CF471" t="str">
            <v>-</v>
          </cell>
          <cell r="CG471" t="str">
            <v>-</v>
          </cell>
          <cell r="CH471" t="str">
            <v>-</v>
          </cell>
          <cell r="CI471" t="str">
            <v>-</v>
          </cell>
          <cell r="CJ471" t="str">
            <v>-</v>
          </cell>
          <cell r="CK471" t="str">
            <v>-</v>
          </cell>
          <cell r="CL471" t="str">
            <v>-</v>
          </cell>
          <cell r="CM471" t="str">
            <v>-</v>
          </cell>
          <cell r="CN471" t="str">
            <v>-</v>
          </cell>
          <cell r="CO471" t="str">
            <v>-</v>
          </cell>
          <cell r="CP471" t="str">
            <v>-</v>
          </cell>
          <cell r="CQ471" t="str">
            <v>-</v>
          </cell>
          <cell r="CR471" t="str">
            <v>-</v>
          </cell>
          <cell r="CS471" t="str">
            <v>-</v>
          </cell>
          <cell r="CT471" t="str">
            <v>-</v>
          </cell>
          <cell r="CU471" t="str">
            <v>SANTA MARÍA IXCATLÁN</v>
          </cell>
          <cell r="CV471" t="str">
            <v>-</v>
          </cell>
          <cell r="CW471" t="str">
            <v>-</v>
          </cell>
          <cell r="CX471" t="str">
            <v>-</v>
          </cell>
          <cell r="CY471" t="str">
            <v>-</v>
          </cell>
          <cell r="CZ471" t="str">
            <v>-</v>
          </cell>
          <cell r="DB471" t="str">
            <v>-</v>
          </cell>
          <cell r="DC471" t="str">
            <v>-</v>
          </cell>
          <cell r="DD471" t="str">
            <v>-</v>
          </cell>
          <cell r="DE471" t="str">
            <v>-</v>
          </cell>
          <cell r="DF471" t="str">
            <v>-</v>
          </cell>
          <cell r="DG471" t="str">
            <v>-</v>
          </cell>
        </row>
        <row r="472">
          <cell r="AT472" t="str">
            <v>-</v>
          </cell>
          <cell r="AU472" t="str">
            <v>-</v>
          </cell>
          <cell r="AV472" t="str">
            <v>-</v>
          </cell>
          <cell r="AW472" t="str">
            <v>-</v>
          </cell>
          <cell r="AX472" t="str">
            <v>-</v>
          </cell>
          <cell r="AY472" t="str">
            <v>-</v>
          </cell>
          <cell r="AZ472" t="str">
            <v>-</v>
          </cell>
          <cell r="BA472" t="str">
            <v>-</v>
          </cell>
          <cell r="BB472" t="str">
            <v>-</v>
          </cell>
          <cell r="BC472" t="str">
            <v>-</v>
          </cell>
          <cell r="BD472" t="str">
            <v>-</v>
          </cell>
          <cell r="BE472" t="str">
            <v>-</v>
          </cell>
          <cell r="BF472" t="str">
            <v>-</v>
          </cell>
          <cell r="BG472" t="str">
            <v>-</v>
          </cell>
          <cell r="BH472" t="str">
            <v>-</v>
          </cell>
          <cell r="BI472" t="str">
            <v>-</v>
          </cell>
          <cell r="BJ472" t="str">
            <v>-</v>
          </cell>
          <cell r="BK472" t="str">
            <v>-</v>
          </cell>
          <cell r="BL472" t="str">
            <v>-</v>
          </cell>
          <cell r="BM472" t="str">
            <v>20417</v>
          </cell>
          <cell r="BN472" t="str">
            <v>-</v>
          </cell>
          <cell r="BO472" t="str">
            <v>-</v>
          </cell>
          <cell r="BP472" t="str">
            <v>-</v>
          </cell>
          <cell r="BQ472" t="str">
            <v>-</v>
          </cell>
          <cell r="BR472" t="str">
            <v>-</v>
          </cell>
          <cell r="BS472" t="str">
            <v>-</v>
          </cell>
          <cell r="BT472" t="str">
            <v>-</v>
          </cell>
          <cell r="BU472" t="str">
            <v>-</v>
          </cell>
          <cell r="BV472" t="str">
            <v>-</v>
          </cell>
          <cell r="BW472" t="str">
            <v>-</v>
          </cell>
          <cell r="BX472" t="str">
            <v>-</v>
          </cell>
          <cell r="BY472" t="str">
            <v>-</v>
          </cell>
          <cell r="CB472" t="str">
            <v>-</v>
          </cell>
          <cell r="CC472" t="str">
            <v>-</v>
          </cell>
          <cell r="CD472" t="str">
            <v>-</v>
          </cell>
          <cell r="CE472" t="str">
            <v>-</v>
          </cell>
          <cell r="CF472" t="str">
            <v>-</v>
          </cell>
          <cell r="CG472" t="str">
            <v>-</v>
          </cell>
          <cell r="CH472" t="str">
            <v>-</v>
          </cell>
          <cell r="CI472" t="str">
            <v>-</v>
          </cell>
          <cell r="CJ472" t="str">
            <v>-</v>
          </cell>
          <cell r="CK472" t="str">
            <v>-</v>
          </cell>
          <cell r="CL472" t="str">
            <v>-</v>
          </cell>
          <cell r="CM472" t="str">
            <v>-</v>
          </cell>
          <cell r="CN472" t="str">
            <v>-</v>
          </cell>
          <cell r="CO472" t="str">
            <v>-</v>
          </cell>
          <cell r="CP472" t="str">
            <v>-</v>
          </cell>
          <cell r="CQ472" t="str">
            <v>-</v>
          </cell>
          <cell r="CR472" t="str">
            <v>-</v>
          </cell>
          <cell r="CS472" t="str">
            <v>-</v>
          </cell>
          <cell r="CT472" t="str">
            <v>-</v>
          </cell>
          <cell r="CU472" t="str">
            <v>SANTA MARÍA JACATEPEC</v>
          </cell>
          <cell r="CV472" t="str">
            <v>-</v>
          </cell>
          <cell r="CW472" t="str">
            <v>-</v>
          </cell>
          <cell r="CX472" t="str">
            <v>-</v>
          </cell>
          <cell r="CY472" t="str">
            <v>-</v>
          </cell>
          <cell r="CZ472" t="str">
            <v>-</v>
          </cell>
          <cell r="DB472" t="str">
            <v>-</v>
          </cell>
          <cell r="DC472" t="str">
            <v>-</v>
          </cell>
          <cell r="DD472" t="str">
            <v>-</v>
          </cell>
          <cell r="DE472" t="str">
            <v>-</v>
          </cell>
          <cell r="DF472" t="str">
            <v>-</v>
          </cell>
          <cell r="DG472" t="str">
            <v>-</v>
          </cell>
        </row>
        <row r="473">
          <cell r="AT473" t="str">
            <v>-</v>
          </cell>
          <cell r="AU473" t="str">
            <v>-</v>
          </cell>
          <cell r="AV473" t="str">
            <v>-</v>
          </cell>
          <cell r="AW473" t="str">
            <v>-</v>
          </cell>
          <cell r="AX473" t="str">
            <v>-</v>
          </cell>
          <cell r="AY473" t="str">
            <v>-</v>
          </cell>
          <cell r="AZ473" t="str">
            <v>-</v>
          </cell>
          <cell r="BA473" t="str">
            <v>-</v>
          </cell>
          <cell r="BB473" t="str">
            <v>-</v>
          </cell>
          <cell r="BC473" t="str">
            <v>-</v>
          </cell>
          <cell r="BD473" t="str">
            <v>-</v>
          </cell>
          <cell r="BE473" t="str">
            <v>-</v>
          </cell>
          <cell r="BF473" t="str">
            <v>-</v>
          </cell>
          <cell r="BG473" t="str">
            <v>-</v>
          </cell>
          <cell r="BH473" t="str">
            <v>-</v>
          </cell>
          <cell r="BI473" t="str">
            <v>-</v>
          </cell>
          <cell r="BJ473" t="str">
            <v>-</v>
          </cell>
          <cell r="BK473" t="str">
            <v>-</v>
          </cell>
          <cell r="BL473" t="str">
            <v>-</v>
          </cell>
          <cell r="BM473" t="str">
            <v>20418</v>
          </cell>
          <cell r="BN473" t="str">
            <v>-</v>
          </cell>
          <cell r="BO473" t="str">
            <v>-</v>
          </cell>
          <cell r="BP473" t="str">
            <v>-</v>
          </cell>
          <cell r="BQ473" t="str">
            <v>-</v>
          </cell>
          <cell r="BR473" t="str">
            <v>-</v>
          </cell>
          <cell r="BS473" t="str">
            <v>-</v>
          </cell>
          <cell r="BT473" t="str">
            <v>-</v>
          </cell>
          <cell r="BU473" t="str">
            <v>-</v>
          </cell>
          <cell r="BV473" t="str">
            <v>-</v>
          </cell>
          <cell r="BW473" t="str">
            <v>-</v>
          </cell>
          <cell r="BX473" t="str">
            <v>-</v>
          </cell>
          <cell r="BY473" t="str">
            <v>-</v>
          </cell>
          <cell r="CB473" t="str">
            <v>-</v>
          </cell>
          <cell r="CC473" t="str">
            <v>-</v>
          </cell>
          <cell r="CD473" t="str">
            <v>-</v>
          </cell>
          <cell r="CE473" t="str">
            <v>-</v>
          </cell>
          <cell r="CF473" t="str">
            <v>-</v>
          </cell>
          <cell r="CG473" t="str">
            <v>-</v>
          </cell>
          <cell r="CH473" t="str">
            <v>-</v>
          </cell>
          <cell r="CI473" t="str">
            <v>-</v>
          </cell>
          <cell r="CJ473" t="str">
            <v>-</v>
          </cell>
          <cell r="CK473" t="str">
            <v>-</v>
          </cell>
          <cell r="CL473" t="str">
            <v>-</v>
          </cell>
          <cell r="CM473" t="str">
            <v>-</v>
          </cell>
          <cell r="CN473" t="str">
            <v>-</v>
          </cell>
          <cell r="CO473" t="str">
            <v>-</v>
          </cell>
          <cell r="CP473" t="str">
            <v>-</v>
          </cell>
          <cell r="CQ473" t="str">
            <v>-</v>
          </cell>
          <cell r="CR473" t="str">
            <v>-</v>
          </cell>
          <cell r="CS473" t="str">
            <v>-</v>
          </cell>
          <cell r="CT473" t="str">
            <v>-</v>
          </cell>
          <cell r="CU473" t="str">
            <v>SANTA MARÍA JALAPA DEL MARQUÉS</v>
          </cell>
          <cell r="CV473" t="str">
            <v>-</v>
          </cell>
          <cell r="CW473" t="str">
            <v>-</v>
          </cell>
          <cell r="CX473" t="str">
            <v>-</v>
          </cell>
          <cell r="CY473" t="str">
            <v>-</v>
          </cell>
          <cell r="CZ473" t="str">
            <v>-</v>
          </cell>
          <cell r="DB473" t="str">
            <v>-</v>
          </cell>
          <cell r="DC473" t="str">
            <v>-</v>
          </cell>
          <cell r="DD473" t="str">
            <v>-</v>
          </cell>
          <cell r="DE473" t="str">
            <v>-</v>
          </cell>
          <cell r="DF473" t="str">
            <v>-</v>
          </cell>
          <cell r="DG473" t="str">
            <v>-</v>
          </cell>
        </row>
        <row r="474">
          <cell r="AT474" t="str">
            <v>-</v>
          </cell>
          <cell r="AU474" t="str">
            <v>-</v>
          </cell>
          <cell r="AV474" t="str">
            <v>-</v>
          </cell>
          <cell r="AW474" t="str">
            <v>-</v>
          </cell>
          <cell r="AX474" t="str">
            <v>-</v>
          </cell>
          <cell r="AY474" t="str">
            <v>-</v>
          </cell>
          <cell r="AZ474" t="str">
            <v>-</v>
          </cell>
          <cell r="BA474" t="str">
            <v>-</v>
          </cell>
          <cell r="BB474" t="str">
            <v>-</v>
          </cell>
          <cell r="BC474" t="str">
            <v>-</v>
          </cell>
          <cell r="BD474" t="str">
            <v>-</v>
          </cell>
          <cell r="BE474" t="str">
            <v>-</v>
          </cell>
          <cell r="BF474" t="str">
            <v>-</v>
          </cell>
          <cell r="BG474" t="str">
            <v>-</v>
          </cell>
          <cell r="BH474" t="str">
            <v>-</v>
          </cell>
          <cell r="BI474" t="str">
            <v>-</v>
          </cell>
          <cell r="BJ474" t="str">
            <v>-</v>
          </cell>
          <cell r="BK474" t="str">
            <v>-</v>
          </cell>
          <cell r="BL474" t="str">
            <v>-</v>
          </cell>
          <cell r="BM474" t="str">
            <v>20419</v>
          </cell>
          <cell r="BN474" t="str">
            <v>-</v>
          </cell>
          <cell r="BO474" t="str">
            <v>-</v>
          </cell>
          <cell r="BP474" t="str">
            <v>-</v>
          </cell>
          <cell r="BQ474" t="str">
            <v>-</v>
          </cell>
          <cell r="BR474" t="str">
            <v>-</v>
          </cell>
          <cell r="BS474" t="str">
            <v>-</v>
          </cell>
          <cell r="BT474" t="str">
            <v>-</v>
          </cell>
          <cell r="BU474" t="str">
            <v>-</v>
          </cell>
          <cell r="BV474" t="str">
            <v>-</v>
          </cell>
          <cell r="BW474" t="str">
            <v>-</v>
          </cell>
          <cell r="BX474" t="str">
            <v>-</v>
          </cell>
          <cell r="BY474" t="str">
            <v>-</v>
          </cell>
          <cell r="CB474" t="str">
            <v>-</v>
          </cell>
          <cell r="CC474" t="str">
            <v>-</v>
          </cell>
          <cell r="CD474" t="str">
            <v>-</v>
          </cell>
          <cell r="CE474" t="str">
            <v>-</v>
          </cell>
          <cell r="CF474" t="str">
            <v>-</v>
          </cell>
          <cell r="CG474" t="str">
            <v>-</v>
          </cell>
          <cell r="CH474" t="str">
            <v>-</v>
          </cell>
          <cell r="CI474" t="str">
            <v>-</v>
          </cell>
          <cell r="CJ474" t="str">
            <v>-</v>
          </cell>
          <cell r="CK474" t="str">
            <v>-</v>
          </cell>
          <cell r="CL474" t="str">
            <v>-</v>
          </cell>
          <cell r="CM474" t="str">
            <v>-</v>
          </cell>
          <cell r="CN474" t="str">
            <v>-</v>
          </cell>
          <cell r="CO474" t="str">
            <v>-</v>
          </cell>
          <cell r="CP474" t="str">
            <v>-</v>
          </cell>
          <cell r="CQ474" t="str">
            <v>-</v>
          </cell>
          <cell r="CR474" t="str">
            <v>-</v>
          </cell>
          <cell r="CS474" t="str">
            <v>-</v>
          </cell>
          <cell r="CT474" t="str">
            <v>-</v>
          </cell>
          <cell r="CU474" t="str">
            <v>SANTA MARÍA JALTIANGUIS</v>
          </cell>
          <cell r="CV474" t="str">
            <v>-</v>
          </cell>
          <cell r="CW474" t="str">
            <v>-</v>
          </cell>
          <cell r="CX474" t="str">
            <v>-</v>
          </cell>
          <cell r="CY474" t="str">
            <v>-</v>
          </cell>
          <cell r="CZ474" t="str">
            <v>-</v>
          </cell>
          <cell r="DB474" t="str">
            <v>-</v>
          </cell>
          <cell r="DC474" t="str">
            <v>-</v>
          </cell>
          <cell r="DD474" t="str">
            <v>-</v>
          </cell>
          <cell r="DE474" t="str">
            <v>-</v>
          </cell>
          <cell r="DF474" t="str">
            <v>-</v>
          </cell>
          <cell r="DG474" t="str">
            <v>-</v>
          </cell>
        </row>
        <row r="475">
          <cell r="AT475" t="str">
            <v>-</v>
          </cell>
          <cell r="AU475" t="str">
            <v>-</v>
          </cell>
          <cell r="AV475" t="str">
            <v>-</v>
          </cell>
          <cell r="AW475" t="str">
            <v>-</v>
          </cell>
          <cell r="AX475" t="str">
            <v>-</v>
          </cell>
          <cell r="AY475" t="str">
            <v>-</v>
          </cell>
          <cell r="AZ475" t="str">
            <v>-</v>
          </cell>
          <cell r="BA475" t="str">
            <v>-</v>
          </cell>
          <cell r="BB475" t="str">
            <v>-</v>
          </cell>
          <cell r="BC475" t="str">
            <v>-</v>
          </cell>
          <cell r="BD475" t="str">
            <v>-</v>
          </cell>
          <cell r="BE475" t="str">
            <v>-</v>
          </cell>
          <cell r="BF475" t="str">
            <v>-</v>
          </cell>
          <cell r="BG475" t="str">
            <v>-</v>
          </cell>
          <cell r="BH475" t="str">
            <v>-</v>
          </cell>
          <cell r="BI475" t="str">
            <v>-</v>
          </cell>
          <cell r="BJ475" t="str">
            <v>-</v>
          </cell>
          <cell r="BK475" t="str">
            <v>-</v>
          </cell>
          <cell r="BL475" t="str">
            <v>-</v>
          </cell>
          <cell r="BM475" t="str">
            <v>20420</v>
          </cell>
          <cell r="BN475" t="str">
            <v>-</v>
          </cell>
          <cell r="BO475" t="str">
            <v>-</v>
          </cell>
          <cell r="BP475" t="str">
            <v>-</v>
          </cell>
          <cell r="BQ475" t="str">
            <v>-</v>
          </cell>
          <cell r="BR475" t="str">
            <v>-</v>
          </cell>
          <cell r="BS475" t="str">
            <v>-</v>
          </cell>
          <cell r="BT475" t="str">
            <v>-</v>
          </cell>
          <cell r="BU475" t="str">
            <v>-</v>
          </cell>
          <cell r="BV475" t="str">
            <v>-</v>
          </cell>
          <cell r="BW475" t="str">
            <v>-</v>
          </cell>
          <cell r="BX475" t="str">
            <v>-</v>
          </cell>
          <cell r="BY475" t="str">
            <v>-</v>
          </cell>
          <cell r="CB475" t="str">
            <v>-</v>
          </cell>
          <cell r="CC475" t="str">
            <v>-</v>
          </cell>
          <cell r="CD475" t="str">
            <v>-</v>
          </cell>
          <cell r="CE475" t="str">
            <v>-</v>
          </cell>
          <cell r="CF475" t="str">
            <v>-</v>
          </cell>
          <cell r="CG475" t="str">
            <v>-</v>
          </cell>
          <cell r="CH475" t="str">
            <v>-</v>
          </cell>
          <cell r="CI475" t="str">
            <v>-</v>
          </cell>
          <cell r="CJ475" t="str">
            <v>-</v>
          </cell>
          <cell r="CK475" t="str">
            <v>-</v>
          </cell>
          <cell r="CL475" t="str">
            <v>-</v>
          </cell>
          <cell r="CM475" t="str">
            <v>-</v>
          </cell>
          <cell r="CN475" t="str">
            <v>-</v>
          </cell>
          <cell r="CO475" t="str">
            <v>-</v>
          </cell>
          <cell r="CP475" t="str">
            <v>-</v>
          </cell>
          <cell r="CQ475" t="str">
            <v>-</v>
          </cell>
          <cell r="CR475" t="str">
            <v>-</v>
          </cell>
          <cell r="CS475" t="str">
            <v>-</v>
          </cell>
          <cell r="CT475" t="str">
            <v>-</v>
          </cell>
          <cell r="CU475" t="str">
            <v>SANTA MARÍA LACHIXÍO</v>
          </cell>
          <cell r="CV475" t="str">
            <v>-</v>
          </cell>
          <cell r="CW475" t="str">
            <v>-</v>
          </cell>
          <cell r="CX475" t="str">
            <v>-</v>
          </cell>
          <cell r="CY475" t="str">
            <v>-</v>
          </cell>
          <cell r="CZ475" t="str">
            <v>-</v>
          </cell>
          <cell r="DB475" t="str">
            <v>-</v>
          </cell>
          <cell r="DC475" t="str">
            <v>-</v>
          </cell>
          <cell r="DD475" t="str">
            <v>-</v>
          </cell>
          <cell r="DE475" t="str">
            <v>-</v>
          </cell>
          <cell r="DF475" t="str">
            <v>-</v>
          </cell>
          <cell r="DG475" t="str">
            <v>-</v>
          </cell>
        </row>
        <row r="476">
          <cell r="AT476" t="str">
            <v>-</v>
          </cell>
          <cell r="AU476" t="str">
            <v>-</v>
          </cell>
          <cell r="AV476" t="str">
            <v>-</v>
          </cell>
          <cell r="AW476" t="str">
            <v>-</v>
          </cell>
          <cell r="AX476" t="str">
            <v>-</v>
          </cell>
          <cell r="AY476" t="str">
            <v>-</v>
          </cell>
          <cell r="AZ476" t="str">
            <v>-</v>
          </cell>
          <cell r="BA476" t="str">
            <v>-</v>
          </cell>
          <cell r="BB476" t="str">
            <v>-</v>
          </cell>
          <cell r="BC476" t="str">
            <v>-</v>
          </cell>
          <cell r="BD476" t="str">
            <v>-</v>
          </cell>
          <cell r="BE476" t="str">
            <v>-</v>
          </cell>
          <cell r="BF476" t="str">
            <v>-</v>
          </cell>
          <cell r="BG476" t="str">
            <v>-</v>
          </cell>
          <cell r="BH476" t="str">
            <v>-</v>
          </cell>
          <cell r="BI476" t="str">
            <v>-</v>
          </cell>
          <cell r="BJ476" t="str">
            <v>-</v>
          </cell>
          <cell r="BK476" t="str">
            <v>-</v>
          </cell>
          <cell r="BL476" t="str">
            <v>-</v>
          </cell>
          <cell r="BM476" t="str">
            <v>20421</v>
          </cell>
          <cell r="BN476" t="str">
            <v>-</v>
          </cell>
          <cell r="BO476" t="str">
            <v>-</v>
          </cell>
          <cell r="BP476" t="str">
            <v>-</v>
          </cell>
          <cell r="BQ476" t="str">
            <v>-</v>
          </cell>
          <cell r="BR476" t="str">
            <v>-</v>
          </cell>
          <cell r="BS476" t="str">
            <v>-</v>
          </cell>
          <cell r="BT476" t="str">
            <v>-</v>
          </cell>
          <cell r="BU476" t="str">
            <v>-</v>
          </cell>
          <cell r="BV476" t="str">
            <v>-</v>
          </cell>
          <cell r="BW476" t="str">
            <v>-</v>
          </cell>
          <cell r="BX476" t="str">
            <v>-</v>
          </cell>
          <cell r="BY476" t="str">
            <v>-</v>
          </cell>
          <cell r="CB476" t="str">
            <v>-</v>
          </cell>
          <cell r="CC476" t="str">
            <v>-</v>
          </cell>
          <cell r="CD476" t="str">
            <v>-</v>
          </cell>
          <cell r="CE476" t="str">
            <v>-</v>
          </cell>
          <cell r="CF476" t="str">
            <v>-</v>
          </cell>
          <cell r="CG476" t="str">
            <v>-</v>
          </cell>
          <cell r="CH476" t="str">
            <v>-</v>
          </cell>
          <cell r="CI476" t="str">
            <v>-</v>
          </cell>
          <cell r="CJ476" t="str">
            <v>-</v>
          </cell>
          <cell r="CK476" t="str">
            <v>-</v>
          </cell>
          <cell r="CL476" t="str">
            <v>-</v>
          </cell>
          <cell r="CM476" t="str">
            <v>-</v>
          </cell>
          <cell r="CN476" t="str">
            <v>-</v>
          </cell>
          <cell r="CO476" t="str">
            <v>-</v>
          </cell>
          <cell r="CP476" t="str">
            <v>-</v>
          </cell>
          <cell r="CQ476" t="str">
            <v>-</v>
          </cell>
          <cell r="CR476" t="str">
            <v>-</v>
          </cell>
          <cell r="CS476" t="str">
            <v>-</v>
          </cell>
          <cell r="CT476" t="str">
            <v>-</v>
          </cell>
          <cell r="CU476" t="str">
            <v>SANTA MARÍA MIXTEQUILLA</v>
          </cell>
          <cell r="CV476" t="str">
            <v>-</v>
          </cell>
          <cell r="CW476" t="str">
            <v>-</v>
          </cell>
          <cell r="CX476" t="str">
            <v>-</v>
          </cell>
          <cell r="CY476" t="str">
            <v>-</v>
          </cell>
          <cell r="CZ476" t="str">
            <v>-</v>
          </cell>
          <cell r="DB476" t="str">
            <v>-</v>
          </cell>
          <cell r="DC476" t="str">
            <v>-</v>
          </cell>
          <cell r="DD476" t="str">
            <v>-</v>
          </cell>
          <cell r="DE476" t="str">
            <v>-</v>
          </cell>
          <cell r="DF476" t="str">
            <v>-</v>
          </cell>
          <cell r="DG476" t="str">
            <v>-</v>
          </cell>
        </row>
        <row r="477">
          <cell r="AT477" t="str">
            <v>-</v>
          </cell>
          <cell r="AU477" t="str">
            <v>-</v>
          </cell>
          <cell r="AV477" t="str">
            <v>-</v>
          </cell>
          <cell r="AW477" t="str">
            <v>-</v>
          </cell>
          <cell r="AX477" t="str">
            <v>-</v>
          </cell>
          <cell r="AY477" t="str">
            <v>-</v>
          </cell>
          <cell r="AZ477" t="str">
            <v>-</v>
          </cell>
          <cell r="BA477" t="str">
            <v>-</v>
          </cell>
          <cell r="BB477" t="str">
            <v>-</v>
          </cell>
          <cell r="BC477" t="str">
            <v>-</v>
          </cell>
          <cell r="BD477" t="str">
            <v>-</v>
          </cell>
          <cell r="BE477" t="str">
            <v>-</v>
          </cell>
          <cell r="BF477" t="str">
            <v>-</v>
          </cell>
          <cell r="BG477" t="str">
            <v>-</v>
          </cell>
          <cell r="BH477" t="str">
            <v>-</v>
          </cell>
          <cell r="BI477" t="str">
            <v>-</v>
          </cell>
          <cell r="BJ477" t="str">
            <v>-</v>
          </cell>
          <cell r="BK477" t="str">
            <v>-</v>
          </cell>
          <cell r="BL477" t="str">
            <v>-</v>
          </cell>
          <cell r="BM477" t="str">
            <v>20422</v>
          </cell>
          <cell r="BN477" t="str">
            <v>-</v>
          </cell>
          <cell r="BO477" t="str">
            <v>-</v>
          </cell>
          <cell r="BP477" t="str">
            <v>-</v>
          </cell>
          <cell r="BQ477" t="str">
            <v>-</v>
          </cell>
          <cell r="BR477" t="str">
            <v>-</v>
          </cell>
          <cell r="BS477" t="str">
            <v>-</v>
          </cell>
          <cell r="BT477" t="str">
            <v>-</v>
          </cell>
          <cell r="BU477" t="str">
            <v>-</v>
          </cell>
          <cell r="BV477" t="str">
            <v>-</v>
          </cell>
          <cell r="BW477" t="str">
            <v>-</v>
          </cell>
          <cell r="BX477" t="str">
            <v>-</v>
          </cell>
          <cell r="BY477" t="str">
            <v>-</v>
          </cell>
          <cell r="CB477" t="str">
            <v>-</v>
          </cell>
          <cell r="CC477" t="str">
            <v>-</v>
          </cell>
          <cell r="CD477" t="str">
            <v>-</v>
          </cell>
          <cell r="CE477" t="str">
            <v>-</v>
          </cell>
          <cell r="CF477" t="str">
            <v>-</v>
          </cell>
          <cell r="CG477" t="str">
            <v>-</v>
          </cell>
          <cell r="CH477" t="str">
            <v>-</v>
          </cell>
          <cell r="CI477" t="str">
            <v>-</v>
          </cell>
          <cell r="CJ477" t="str">
            <v>-</v>
          </cell>
          <cell r="CK477" t="str">
            <v>-</v>
          </cell>
          <cell r="CL477" t="str">
            <v>-</v>
          </cell>
          <cell r="CM477" t="str">
            <v>-</v>
          </cell>
          <cell r="CN477" t="str">
            <v>-</v>
          </cell>
          <cell r="CO477" t="str">
            <v>-</v>
          </cell>
          <cell r="CP477" t="str">
            <v>-</v>
          </cell>
          <cell r="CQ477" t="str">
            <v>-</v>
          </cell>
          <cell r="CR477" t="str">
            <v>-</v>
          </cell>
          <cell r="CS477" t="str">
            <v>-</v>
          </cell>
          <cell r="CT477" t="str">
            <v>-</v>
          </cell>
          <cell r="CU477" t="str">
            <v>SANTA MARÍA NATIVITAS</v>
          </cell>
          <cell r="CV477" t="str">
            <v>-</v>
          </cell>
          <cell r="CW477" t="str">
            <v>-</v>
          </cell>
          <cell r="CX477" t="str">
            <v>-</v>
          </cell>
          <cell r="CY477" t="str">
            <v>-</v>
          </cell>
          <cell r="CZ477" t="str">
            <v>-</v>
          </cell>
          <cell r="DB477" t="str">
            <v>-</v>
          </cell>
          <cell r="DC477" t="str">
            <v>-</v>
          </cell>
          <cell r="DD477" t="str">
            <v>-</v>
          </cell>
          <cell r="DE477" t="str">
            <v>-</v>
          </cell>
          <cell r="DF477" t="str">
            <v>-</v>
          </cell>
          <cell r="DG477" t="str">
            <v>-</v>
          </cell>
        </row>
        <row r="478">
          <cell r="AT478" t="str">
            <v>-</v>
          </cell>
          <cell r="AU478" t="str">
            <v>-</v>
          </cell>
          <cell r="AV478" t="str">
            <v>-</v>
          </cell>
          <cell r="AW478" t="str">
            <v>-</v>
          </cell>
          <cell r="AX478" t="str">
            <v>-</v>
          </cell>
          <cell r="AY478" t="str">
            <v>-</v>
          </cell>
          <cell r="AZ478" t="str">
            <v>-</v>
          </cell>
          <cell r="BA478" t="str">
            <v>-</v>
          </cell>
          <cell r="BB478" t="str">
            <v>-</v>
          </cell>
          <cell r="BC478" t="str">
            <v>-</v>
          </cell>
          <cell r="BD478" t="str">
            <v>-</v>
          </cell>
          <cell r="BE478" t="str">
            <v>-</v>
          </cell>
          <cell r="BF478" t="str">
            <v>-</v>
          </cell>
          <cell r="BG478" t="str">
            <v>-</v>
          </cell>
          <cell r="BH478" t="str">
            <v>-</v>
          </cell>
          <cell r="BI478" t="str">
            <v>-</v>
          </cell>
          <cell r="BJ478" t="str">
            <v>-</v>
          </cell>
          <cell r="BK478" t="str">
            <v>-</v>
          </cell>
          <cell r="BL478" t="str">
            <v>-</v>
          </cell>
          <cell r="BM478" t="str">
            <v>20423</v>
          </cell>
          <cell r="BN478" t="str">
            <v>-</v>
          </cell>
          <cell r="BO478" t="str">
            <v>-</v>
          </cell>
          <cell r="BP478" t="str">
            <v>-</v>
          </cell>
          <cell r="BQ478" t="str">
            <v>-</v>
          </cell>
          <cell r="BR478" t="str">
            <v>-</v>
          </cell>
          <cell r="BS478" t="str">
            <v>-</v>
          </cell>
          <cell r="BT478" t="str">
            <v>-</v>
          </cell>
          <cell r="BU478" t="str">
            <v>-</v>
          </cell>
          <cell r="BV478" t="str">
            <v>-</v>
          </cell>
          <cell r="BW478" t="str">
            <v>-</v>
          </cell>
          <cell r="BX478" t="str">
            <v>-</v>
          </cell>
          <cell r="BY478" t="str">
            <v>-</v>
          </cell>
          <cell r="CB478" t="str">
            <v>-</v>
          </cell>
          <cell r="CC478" t="str">
            <v>-</v>
          </cell>
          <cell r="CD478" t="str">
            <v>-</v>
          </cell>
          <cell r="CE478" t="str">
            <v>-</v>
          </cell>
          <cell r="CF478" t="str">
            <v>-</v>
          </cell>
          <cell r="CG478" t="str">
            <v>-</v>
          </cell>
          <cell r="CH478" t="str">
            <v>-</v>
          </cell>
          <cell r="CI478" t="str">
            <v>-</v>
          </cell>
          <cell r="CJ478" t="str">
            <v>-</v>
          </cell>
          <cell r="CK478" t="str">
            <v>-</v>
          </cell>
          <cell r="CL478" t="str">
            <v>-</v>
          </cell>
          <cell r="CM478" t="str">
            <v>-</v>
          </cell>
          <cell r="CN478" t="str">
            <v>-</v>
          </cell>
          <cell r="CO478" t="str">
            <v>-</v>
          </cell>
          <cell r="CP478" t="str">
            <v>-</v>
          </cell>
          <cell r="CQ478" t="str">
            <v>-</v>
          </cell>
          <cell r="CR478" t="str">
            <v>-</v>
          </cell>
          <cell r="CS478" t="str">
            <v>-</v>
          </cell>
          <cell r="CT478" t="str">
            <v>-</v>
          </cell>
          <cell r="CU478" t="str">
            <v>SANTA MARÍA NDUAYACO</v>
          </cell>
          <cell r="CV478" t="str">
            <v>-</v>
          </cell>
          <cell r="CW478" t="str">
            <v>-</v>
          </cell>
          <cell r="CX478" t="str">
            <v>-</v>
          </cell>
          <cell r="CY478" t="str">
            <v>-</v>
          </cell>
          <cell r="CZ478" t="str">
            <v>-</v>
          </cell>
          <cell r="DB478" t="str">
            <v>-</v>
          </cell>
          <cell r="DC478" t="str">
            <v>-</v>
          </cell>
          <cell r="DD478" t="str">
            <v>-</v>
          </cell>
          <cell r="DE478" t="str">
            <v>-</v>
          </cell>
          <cell r="DF478" t="str">
            <v>-</v>
          </cell>
          <cell r="DG478" t="str">
            <v>-</v>
          </cell>
        </row>
        <row r="479">
          <cell r="AT479" t="str">
            <v>-</v>
          </cell>
          <cell r="AU479" t="str">
            <v>-</v>
          </cell>
          <cell r="AV479" t="str">
            <v>-</v>
          </cell>
          <cell r="AW479" t="str">
            <v>-</v>
          </cell>
          <cell r="AX479" t="str">
            <v>-</v>
          </cell>
          <cell r="AY479" t="str">
            <v>-</v>
          </cell>
          <cell r="AZ479" t="str">
            <v>-</v>
          </cell>
          <cell r="BA479" t="str">
            <v>-</v>
          </cell>
          <cell r="BB479" t="str">
            <v>-</v>
          </cell>
          <cell r="BC479" t="str">
            <v>-</v>
          </cell>
          <cell r="BD479" t="str">
            <v>-</v>
          </cell>
          <cell r="BE479" t="str">
            <v>-</v>
          </cell>
          <cell r="BF479" t="str">
            <v>-</v>
          </cell>
          <cell r="BG479" t="str">
            <v>-</v>
          </cell>
          <cell r="BH479" t="str">
            <v>-</v>
          </cell>
          <cell r="BI479" t="str">
            <v>-</v>
          </cell>
          <cell r="BJ479" t="str">
            <v>-</v>
          </cell>
          <cell r="BK479" t="str">
            <v>-</v>
          </cell>
          <cell r="BL479" t="str">
            <v>-</v>
          </cell>
          <cell r="BM479" t="str">
            <v>20424</v>
          </cell>
          <cell r="BN479" t="str">
            <v>-</v>
          </cell>
          <cell r="BO479" t="str">
            <v>-</v>
          </cell>
          <cell r="BP479" t="str">
            <v>-</v>
          </cell>
          <cell r="BQ479" t="str">
            <v>-</v>
          </cell>
          <cell r="BR479" t="str">
            <v>-</v>
          </cell>
          <cell r="BS479" t="str">
            <v>-</v>
          </cell>
          <cell r="BT479" t="str">
            <v>-</v>
          </cell>
          <cell r="BU479" t="str">
            <v>-</v>
          </cell>
          <cell r="BV479" t="str">
            <v>-</v>
          </cell>
          <cell r="BW479" t="str">
            <v>-</v>
          </cell>
          <cell r="BX479" t="str">
            <v>-</v>
          </cell>
          <cell r="BY479" t="str">
            <v>-</v>
          </cell>
          <cell r="CB479" t="str">
            <v>-</v>
          </cell>
          <cell r="CC479" t="str">
            <v>-</v>
          </cell>
          <cell r="CD479" t="str">
            <v>-</v>
          </cell>
          <cell r="CE479" t="str">
            <v>-</v>
          </cell>
          <cell r="CF479" t="str">
            <v>-</v>
          </cell>
          <cell r="CG479" t="str">
            <v>-</v>
          </cell>
          <cell r="CH479" t="str">
            <v>-</v>
          </cell>
          <cell r="CI479" t="str">
            <v>-</v>
          </cell>
          <cell r="CJ479" t="str">
            <v>-</v>
          </cell>
          <cell r="CK479" t="str">
            <v>-</v>
          </cell>
          <cell r="CL479" t="str">
            <v>-</v>
          </cell>
          <cell r="CM479" t="str">
            <v>-</v>
          </cell>
          <cell r="CN479" t="str">
            <v>-</v>
          </cell>
          <cell r="CO479" t="str">
            <v>-</v>
          </cell>
          <cell r="CP479" t="str">
            <v>-</v>
          </cell>
          <cell r="CQ479" t="str">
            <v>-</v>
          </cell>
          <cell r="CR479" t="str">
            <v>-</v>
          </cell>
          <cell r="CS479" t="str">
            <v>-</v>
          </cell>
          <cell r="CT479" t="str">
            <v>-</v>
          </cell>
          <cell r="CU479" t="str">
            <v>SANTA MARÍA OZOLOTEPEC</v>
          </cell>
          <cell r="CV479" t="str">
            <v>-</v>
          </cell>
          <cell r="CW479" t="str">
            <v>-</v>
          </cell>
          <cell r="CX479" t="str">
            <v>-</v>
          </cell>
          <cell r="CY479" t="str">
            <v>-</v>
          </cell>
          <cell r="CZ479" t="str">
            <v>-</v>
          </cell>
          <cell r="DB479" t="str">
            <v>-</v>
          </cell>
          <cell r="DC479" t="str">
            <v>-</v>
          </cell>
          <cell r="DD479" t="str">
            <v>-</v>
          </cell>
          <cell r="DE479" t="str">
            <v>-</v>
          </cell>
          <cell r="DF479" t="str">
            <v>-</v>
          </cell>
          <cell r="DG479" t="str">
            <v>-</v>
          </cell>
        </row>
        <row r="480">
          <cell r="AT480" t="str">
            <v>-</v>
          </cell>
          <cell r="AU480" t="str">
            <v>-</v>
          </cell>
          <cell r="AV480" t="str">
            <v>-</v>
          </cell>
          <cell r="AW480" t="str">
            <v>-</v>
          </cell>
          <cell r="AX480" t="str">
            <v>-</v>
          </cell>
          <cell r="AY480" t="str">
            <v>-</v>
          </cell>
          <cell r="AZ480" t="str">
            <v>-</v>
          </cell>
          <cell r="BA480" t="str">
            <v>-</v>
          </cell>
          <cell r="BB480" t="str">
            <v>-</v>
          </cell>
          <cell r="BC480" t="str">
            <v>-</v>
          </cell>
          <cell r="BD480" t="str">
            <v>-</v>
          </cell>
          <cell r="BE480" t="str">
            <v>-</v>
          </cell>
          <cell r="BF480" t="str">
            <v>-</v>
          </cell>
          <cell r="BG480" t="str">
            <v>-</v>
          </cell>
          <cell r="BH480" t="str">
            <v>-</v>
          </cell>
          <cell r="BI480" t="str">
            <v>-</v>
          </cell>
          <cell r="BJ480" t="str">
            <v>-</v>
          </cell>
          <cell r="BK480" t="str">
            <v>-</v>
          </cell>
          <cell r="BL480" t="str">
            <v>-</v>
          </cell>
          <cell r="BM480" t="str">
            <v>20425</v>
          </cell>
          <cell r="BN480" t="str">
            <v>-</v>
          </cell>
          <cell r="BO480" t="str">
            <v>-</v>
          </cell>
          <cell r="BP480" t="str">
            <v>-</v>
          </cell>
          <cell r="BQ480" t="str">
            <v>-</v>
          </cell>
          <cell r="BR480" t="str">
            <v>-</v>
          </cell>
          <cell r="BS480" t="str">
            <v>-</v>
          </cell>
          <cell r="BT480" t="str">
            <v>-</v>
          </cell>
          <cell r="BU480" t="str">
            <v>-</v>
          </cell>
          <cell r="BV480" t="str">
            <v>-</v>
          </cell>
          <cell r="BW480" t="str">
            <v>-</v>
          </cell>
          <cell r="BX480" t="str">
            <v>-</v>
          </cell>
          <cell r="BY480" t="str">
            <v>-</v>
          </cell>
          <cell r="CB480" t="str">
            <v>-</v>
          </cell>
          <cell r="CC480" t="str">
            <v>-</v>
          </cell>
          <cell r="CD480" t="str">
            <v>-</v>
          </cell>
          <cell r="CE480" t="str">
            <v>-</v>
          </cell>
          <cell r="CF480" t="str">
            <v>-</v>
          </cell>
          <cell r="CG480" t="str">
            <v>-</v>
          </cell>
          <cell r="CH480" t="str">
            <v>-</v>
          </cell>
          <cell r="CI480" t="str">
            <v>-</v>
          </cell>
          <cell r="CJ480" t="str">
            <v>-</v>
          </cell>
          <cell r="CK480" t="str">
            <v>-</v>
          </cell>
          <cell r="CL480" t="str">
            <v>-</v>
          </cell>
          <cell r="CM480" t="str">
            <v>-</v>
          </cell>
          <cell r="CN480" t="str">
            <v>-</v>
          </cell>
          <cell r="CO480" t="str">
            <v>-</v>
          </cell>
          <cell r="CP480" t="str">
            <v>-</v>
          </cell>
          <cell r="CQ480" t="str">
            <v>-</v>
          </cell>
          <cell r="CR480" t="str">
            <v>-</v>
          </cell>
          <cell r="CS480" t="str">
            <v>-</v>
          </cell>
          <cell r="CT480" t="str">
            <v>-</v>
          </cell>
          <cell r="CU480" t="str">
            <v>SANTA MARÍA PÁPALO</v>
          </cell>
          <cell r="CV480" t="str">
            <v>-</v>
          </cell>
          <cell r="CW480" t="str">
            <v>-</v>
          </cell>
          <cell r="CX480" t="str">
            <v>-</v>
          </cell>
          <cell r="CY480" t="str">
            <v>-</v>
          </cell>
          <cell r="CZ480" t="str">
            <v>-</v>
          </cell>
          <cell r="DB480" t="str">
            <v>-</v>
          </cell>
          <cell r="DC480" t="str">
            <v>-</v>
          </cell>
          <cell r="DD480" t="str">
            <v>-</v>
          </cell>
          <cell r="DE480" t="str">
            <v>-</v>
          </cell>
          <cell r="DF480" t="str">
            <v>-</v>
          </cell>
          <cell r="DG480" t="str">
            <v>-</v>
          </cell>
        </row>
        <row r="481">
          <cell r="AT481" t="str">
            <v>-</v>
          </cell>
          <cell r="AU481" t="str">
            <v>-</v>
          </cell>
          <cell r="AV481" t="str">
            <v>-</v>
          </cell>
          <cell r="AW481" t="str">
            <v>-</v>
          </cell>
          <cell r="AX481" t="str">
            <v>-</v>
          </cell>
          <cell r="AY481" t="str">
            <v>-</v>
          </cell>
          <cell r="AZ481" t="str">
            <v>-</v>
          </cell>
          <cell r="BA481" t="str">
            <v>-</v>
          </cell>
          <cell r="BB481" t="str">
            <v>-</v>
          </cell>
          <cell r="BC481" t="str">
            <v>-</v>
          </cell>
          <cell r="BD481" t="str">
            <v>-</v>
          </cell>
          <cell r="BE481" t="str">
            <v>-</v>
          </cell>
          <cell r="BF481" t="str">
            <v>-</v>
          </cell>
          <cell r="BG481" t="str">
            <v>-</v>
          </cell>
          <cell r="BH481" t="str">
            <v>-</v>
          </cell>
          <cell r="BI481" t="str">
            <v>-</v>
          </cell>
          <cell r="BJ481" t="str">
            <v>-</v>
          </cell>
          <cell r="BK481" t="str">
            <v>-</v>
          </cell>
          <cell r="BL481" t="str">
            <v>-</v>
          </cell>
          <cell r="BM481" t="str">
            <v>20426</v>
          </cell>
          <cell r="BN481" t="str">
            <v>-</v>
          </cell>
          <cell r="BO481" t="str">
            <v>-</v>
          </cell>
          <cell r="BP481" t="str">
            <v>-</v>
          </cell>
          <cell r="BQ481" t="str">
            <v>-</v>
          </cell>
          <cell r="BR481" t="str">
            <v>-</v>
          </cell>
          <cell r="BS481" t="str">
            <v>-</v>
          </cell>
          <cell r="BT481" t="str">
            <v>-</v>
          </cell>
          <cell r="BU481" t="str">
            <v>-</v>
          </cell>
          <cell r="BV481" t="str">
            <v>-</v>
          </cell>
          <cell r="BW481" t="str">
            <v>-</v>
          </cell>
          <cell r="BX481" t="str">
            <v>-</v>
          </cell>
          <cell r="BY481" t="str">
            <v>-</v>
          </cell>
          <cell r="CB481" t="str">
            <v>-</v>
          </cell>
          <cell r="CC481" t="str">
            <v>-</v>
          </cell>
          <cell r="CD481" t="str">
            <v>-</v>
          </cell>
          <cell r="CE481" t="str">
            <v>-</v>
          </cell>
          <cell r="CF481" t="str">
            <v>-</v>
          </cell>
          <cell r="CG481" t="str">
            <v>-</v>
          </cell>
          <cell r="CH481" t="str">
            <v>-</v>
          </cell>
          <cell r="CI481" t="str">
            <v>-</v>
          </cell>
          <cell r="CJ481" t="str">
            <v>-</v>
          </cell>
          <cell r="CK481" t="str">
            <v>-</v>
          </cell>
          <cell r="CL481" t="str">
            <v>-</v>
          </cell>
          <cell r="CM481" t="str">
            <v>-</v>
          </cell>
          <cell r="CN481" t="str">
            <v>-</v>
          </cell>
          <cell r="CO481" t="str">
            <v>-</v>
          </cell>
          <cell r="CP481" t="str">
            <v>-</v>
          </cell>
          <cell r="CQ481" t="str">
            <v>-</v>
          </cell>
          <cell r="CR481" t="str">
            <v>-</v>
          </cell>
          <cell r="CS481" t="str">
            <v>-</v>
          </cell>
          <cell r="CT481" t="str">
            <v>-</v>
          </cell>
          <cell r="CU481" t="str">
            <v>SANTA MARÍA PEÑOLES</v>
          </cell>
          <cell r="CV481" t="str">
            <v>-</v>
          </cell>
          <cell r="CW481" t="str">
            <v>-</v>
          </cell>
          <cell r="CX481" t="str">
            <v>-</v>
          </cell>
          <cell r="CY481" t="str">
            <v>-</v>
          </cell>
          <cell r="CZ481" t="str">
            <v>-</v>
          </cell>
          <cell r="DB481" t="str">
            <v>-</v>
          </cell>
          <cell r="DC481" t="str">
            <v>-</v>
          </cell>
          <cell r="DD481" t="str">
            <v>-</v>
          </cell>
          <cell r="DE481" t="str">
            <v>-</v>
          </cell>
          <cell r="DF481" t="str">
            <v>-</v>
          </cell>
          <cell r="DG481" t="str">
            <v>-</v>
          </cell>
        </row>
        <row r="482">
          <cell r="AT482" t="str">
            <v>-</v>
          </cell>
          <cell r="AU482" t="str">
            <v>-</v>
          </cell>
          <cell r="AV482" t="str">
            <v>-</v>
          </cell>
          <cell r="AW482" t="str">
            <v>-</v>
          </cell>
          <cell r="AX482" t="str">
            <v>-</v>
          </cell>
          <cell r="AY482" t="str">
            <v>-</v>
          </cell>
          <cell r="AZ482" t="str">
            <v>-</v>
          </cell>
          <cell r="BA482" t="str">
            <v>-</v>
          </cell>
          <cell r="BB482" t="str">
            <v>-</v>
          </cell>
          <cell r="BC482" t="str">
            <v>-</v>
          </cell>
          <cell r="BD482" t="str">
            <v>-</v>
          </cell>
          <cell r="BE482" t="str">
            <v>-</v>
          </cell>
          <cell r="BF482" t="str">
            <v>-</v>
          </cell>
          <cell r="BG482" t="str">
            <v>-</v>
          </cell>
          <cell r="BH482" t="str">
            <v>-</v>
          </cell>
          <cell r="BI482" t="str">
            <v>-</v>
          </cell>
          <cell r="BJ482" t="str">
            <v>-</v>
          </cell>
          <cell r="BK482" t="str">
            <v>-</v>
          </cell>
          <cell r="BL482" t="str">
            <v>-</v>
          </cell>
          <cell r="BM482" t="str">
            <v>20427</v>
          </cell>
          <cell r="BN482" t="str">
            <v>-</v>
          </cell>
          <cell r="BO482" t="str">
            <v>-</v>
          </cell>
          <cell r="BP482" t="str">
            <v>-</v>
          </cell>
          <cell r="BQ482" t="str">
            <v>-</v>
          </cell>
          <cell r="BR482" t="str">
            <v>-</v>
          </cell>
          <cell r="BS482" t="str">
            <v>-</v>
          </cell>
          <cell r="BT482" t="str">
            <v>-</v>
          </cell>
          <cell r="BU482" t="str">
            <v>-</v>
          </cell>
          <cell r="BV482" t="str">
            <v>-</v>
          </cell>
          <cell r="BW482" t="str">
            <v>-</v>
          </cell>
          <cell r="BX482" t="str">
            <v>-</v>
          </cell>
          <cell r="BY482" t="str">
            <v>-</v>
          </cell>
          <cell r="CB482" t="str">
            <v>-</v>
          </cell>
          <cell r="CC482" t="str">
            <v>-</v>
          </cell>
          <cell r="CD482" t="str">
            <v>-</v>
          </cell>
          <cell r="CE482" t="str">
            <v>-</v>
          </cell>
          <cell r="CF482" t="str">
            <v>-</v>
          </cell>
          <cell r="CG482" t="str">
            <v>-</v>
          </cell>
          <cell r="CH482" t="str">
            <v>-</v>
          </cell>
          <cell r="CI482" t="str">
            <v>-</v>
          </cell>
          <cell r="CJ482" t="str">
            <v>-</v>
          </cell>
          <cell r="CK482" t="str">
            <v>-</v>
          </cell>
          <cell r="CL482" t="str">
            <v>-</v>
          </cell>
          <cell r="CM482" t="str">
            <v>-</v>
          </cell>
          <cell r="CN482" t="str">
            <v>-</v>
          </cell>
          <cell r="CO482" t="str">
            <v>-</v>
          </cell>
          <cell r="CP482" t="str">
            <v>-</v>
          </cell>
          <cell r="CQ482" t="str">
            <v>-</v>
          </cell>
          <cell r="CR482" t="str">
            <v>-</v>
          </cell>
          <cell r="CS482" t="str">
            <v>-</v>
          </cell>
          <cell r="CT482" t="str">
            <v>-</v>
          </cell>
          <cell r="CU482" t="str">
            <v>SANTA MARÍA PETAPA</v>
          </cell>
          <cell r="CV482" t="str">
            <v>-</v>
          </cell>
          <cell r="CW482" t="str">
            <v>-</v>
          </cell>
          <cell r="CX482" t="str">
            <v>-</v>
          </cell>
          <cell r="CY482" t="str">
            <v>-</v>
          </cell>
          <cell r="CZ482" t="str">
            <v>-</v>
          </cell>
          <cell r="DB482" t="str">
            <v>-</v>
          </cell>
          <cell r="DC482" t="str">
            <v>-</v>
          </cell>
          <cell r="DD482" t="str">
            <v>-</v>
          </cell>
          <cell r="DE482" t="str">
            <v>-</v>
          </cell>
          <cell r="DF482" t="str">
            <v>-</v>
          </cell>
          <cell r="DG482" t="str">
            <v>-</v>
          </cell>
        </row>
        <row r="483">
          <cell r="AT483" t="str">
            <v>-</v>
          </cell>
          <cell r="AU483" t="str">
            <v>-</v>
          </cell>
          <cell r="AV483" t="str">
            <v>-</v>
          </cell>
          <cell r="AW483" t="str">
            <v>-</v>
          </cell>
          <cell r="AX483" t="str">
            <v>-</v>
          </cell>
          <cell r="AY483" t="str">
            <v>-</v>
          </cell>
          <cell r="AZ483" t="str">
            <v>-</v>
          </cell>
          <cell r="BA483" t="str">
            <v>-</v>
          </cell>
          <cell r="BB483" t="str">
            <v>-</v>
          </cell>
          <cell r="BC483" t="str">
            <v>-</v>
          </cell>
          <cell r="BD483" t="str">
            <v>-</v>
          </cell>
          <cell r="BE483" t="str">
            <v>-</v>
          </cell>
          <cell r="BF483" t="str">
            <v>-</v>
          </cell>
          <cell r="BG483" t="str">
            <v>-</v>
          </cell>
          <cell r="BH483" t="str">
            <v>-</v>
          </cell>
          <cell r="BI483" t="str">
            <v>-</v>
          </cell>
          <cell r="BJ483" t="str">
            <v>-</v>
          </cell>
          <cell r="BK483" t="str">
            <v>-</v>
          </cell>
          <cell r="BL483" t="str">
            <v>-</v>
          </cell>
          <cell r="BM483" t="str">
            <v>20428</v>
          </cell>
          <cell r="BN483" t="str">
            <v>-</v>
          </cell>
          <cell r="BO483" t="str">
            <v>-</v>
          </cell>
          <cell r="BP483" t="str">
            <v>-</v>
          </cell>
          <cell r="BQ483" t="str">
            <v>-</v>
          </cell>
          <cell r="BR483" t="str">
            <v>-</v>
          </cell>
          <cell r="BS483" t="str">
            <v>-</v>
          </cell>
          <cell r="BT483" t="str">
            <v>-</v>
          </cell>
          <cell r="BU483" t="str">
            <v>-</v>
          </cell>
          <cell r="BV483" t="str">
            <v>-</v>
          </cell>
          <cell r="BW483" t="str">
            <v>-</v>
          </cell>
          <cell r="BX483" t="str">
            <v>-</v>
          </cell>
          <cell r="BY483" t="str">
            <v>-</v>
          </cell>
          <cell r="CB483" t="str">
            <v>-</v>
          </cell>
          <cell r="CC483" t="str">
            <v>-</v>
          </cell>
          <cell r="CD483" t="str">
            <v>-</v>
          </cell>
          <cell r="CE483" t="str">
            <v>-</v>
          </cell>
          <cell r="CF483" t="str">
            <v>-</v>
          </cell>
          <cell r="CG483" t="str">
            <v>-</v>
          </cell>
          <cell r="CH483" t="str">
            <v>-</v>
          </cell>
          <cell r="CI483" t="str">
            <v>-</v>
          </cell>
          <cell r="CJ483" t="str">
            <v>-</v>
          </cell>
          <cell r="CK483" t="str">
            <v>-</v>
          </cell>
          <cell r="CL483" t="str">
            <v>-</v>
          </cell>
          <cell r="CM483" t="str">
            <v>-</v>
          </cell>
          <cell r="CN483" t="str">
            <v>-</v>
          </cell>
          <cell r="CO483" t="str">
            <v>-</v>
          </cell>
          <cell r="CP483" t="str">
            <v>-</v>
          </cell>
          <cell r="CQ483" t="str">
            <v>-</v>
          </cell>
          <cell r="CR483" t="str">
            <v>-</v>
          </cell>
          <cell r="CS483" t="str">
            <v>-</v>
          </cell>
          <cell r="CT483" t="str">
            <v>-</v>
          </cell>
          <cell r="CU483" t="str">
            <v>SANTA MARÍA QUIEGOLANI</v>
          </cell>
          <cell r="CV483" t="str">
            <v>-</v>
          </cell>
          <cell r="CW483" t="str">
            <v>-</v>
          </cell>
          <cell r="CX483" t="str">
            <v>-</v>
          </cell>
          <cell r="CY483" t="str">
            <v>-</v>
          </cell>
          <cell r="CZ483" t="str">
            <v>-</v>
          </cell>
          <cell r="DB483" t="str">
            <v>-</v>
          </cell>
          <cell r="DC483" t="str">
            <v>-</v>
          </cell>
          <cell r="DD483" t="str">
            <v>-</v>
          </cell>
          <cell r="DE483" t="str">
            <v>-</v>
          </cell>
          <cell r="DF483" t="str">
            <v>-</v>
          </cell>
          <cell r="DG483" t="str">
            <v>-</v>
          </cell>
        </row>
        <row r="484">
          <cell r="AT484" t="str">
            <v>-</v>
          </cell>
          <cell r="AU484" t="str">
            <v>-</v>
          </cell>
          <cell r="AV484" t="str">
            <v>-</v>
          </cell>
          <cell r="AW484" t="str">
            <v>-</v>
          </cell>
          <cell r="AX484" t="str">
            <v>-</v>
          </cell>
          <cell r="AY484" t="str">
            <v>-</v>
          </cell>
          <cell r="AZ484" t="str">
            <v>-</v>
          </cell>
          <cell r="BA484" t="str">
            <v>-</v>
          </cell>
          <cell r="BB484" t="str">
            <v>-</v>
          </cell>
          <cell r="BC484" t="str">
            <v>-</v>
          </cell>
          <cell r="BD484" t="str">
            <v>-</v>
          </cell>
          <cell r="BE484" t="str">
            <v>-</v>
          </cell>
          <cell r="BF484" t="str">
            <v>-</v>
          </cell>
          <cell r="BG484" t="str">
            <v>-</v>
          </cell>
          <cell r="BH484" t="str">
            <v>-</v>
          </cell>
          <cell r="BI484" t="str">
            <v>-</v>
          </cell>
          <cell r="BJ484" t="str">
            <v>-</v>
          </cell>
          <cell r="BK484" t="str">
            <v>-</v>
          </cell>
          <cell r="BL484" t="str">
            <v>-</v>
          </cell>
          <cell r="BM484" t="str">
            <v>20429</v>
          </cell>
          <cell r="BN484" t="str">
            <v>-</v>
          </cell>
          <cell r="BO484" t="str">
            <v>-</v>
          </cell>
          <cell r="BP484" t="str">
            <v>-</v>
          </cell>
          <cell r="BQ484" t="str">
            <v>-</v>
          </cell>
          <cell r="BR484" t="str">
            <v>-</v>
          </cell>
          <cell r="BS484" t="str">
            <v>-</v>
          </cell>
          <cell r="BT484" t="str">
            <v>-</v>
          </cell>
          <cell r="BU484" t="str">
            <v>-</v>
          </cell>
          <cell r="BV484" t="str">
            <v>-</v>
          </cell>
          <cell r="BW484" t="str">
            <v>-</v>
          </cell>
          <cell r="BX484" t="str">
            <v>-</v>
          </cell>
          <cell r="BY484" t="str">
            <v>-</v>
          </cell>
          <cell r="CB484" t="str">
            <v>-</v>
          </cell>
          <cell r="CC484" t="str">
            <v>-</v>
          </cell>
          <cell r="CD484" t="str">
            <v>-</v>
          </cell>
          <cell r="CE484" t="str">
            <v>-</v>
          </cell>
          <cell r="CF484" t="str">
            <v>-</v>
          </cell>
          <cell r="CG484" t="str">
            <v>-</v>
          </cell>
          <cell r="CH484" t="str">
            <v>-</v>
          </cell>
          <cell r="CI484" t="str">
            <v>-</v>
          </cell>
          <cell r="CJ484" t="str">
            <v>-</v>
          </cell>
          <cell r="CK484" t="str">
            <v>-</v>
          </cell>
          <cell r="CL484" t="str">
            <v>-</v>
          </cell>
          <cell r="CM484" t="str">
            <v>-</v>
          </cell>
          <cell r="CN484" t="str">
            <v>-</v>
          </cell>
          <cell r="CO484" t="str">
            <v>-</v>
          </cell>
          <cell r="CP484" t="str">
            <v>-</v>
          </cell>
          <cell r="CQ484" t="str">
            <v>-</v>
          </cell>
          <cell r="CR484" t="str">
            <v>-</v>
          </cell>
          <cell r="CS484" t="str">
            <v>-</v>
          </cell>
          <cell r="CT484" t="str">
            <v>-</v>
          </cell>
          <cell r="CU484" t="str">
            <v>SANTA MARÍA SOLA</v>
          </cell>
          <cell r="CV484" t="str">
            <v>-</v>
          </cell>
          <cell r="CW484" t="str">
            <v>-</v>
          </cell>
          <cell r="CX484" t="str">
            <v>-</v>
          </cell>
          <cell r="CY484" t="str">
            <v>-</v>
          </cell>
          <cell r="CZ484" t="str">
            <v>-</v>
          </cell>
          <cell r="DB484" t="str">
            <v>-</v>
          </cell>
          <cell r="DC484" t="str">
            <v>-</v>
          </cell>
          <cell r="DD484" t="str">
            <v>-</v>
          </cell>
          <cell r="DE484" t="str">
            <v>-</v>
          </cell>
          <cell r="DF484" t="str">
            <v>-</v>
          </cell>
          <cell r="DG484" t="str">
            <v>-</v>
          </cell>
        </row>
        <row r="485">
          <cell r="AT485" t="str">
            <v>-</v>
          </cell>
          <cell r="AU485" t="str">
            <v>-</v>
          </cell>
          <cell r="AV485" t="str">
            <v>-</v>
          </cell>
          <cell r="AW485" t="str">
            <v>-</v>
          </cell>
          <cell r="AX485" t="str">
            <v>-</v>
          </cell>
          <cell r="AY485" t="str">
            <v>-</v>
          </cell>
          <cell r="AZ485" t="str">
            <v>-</v>
          </cell>
          <cell r="BA485" t="str">
            <v>-</v>
          </cell>
          <cell r="BB485" t="str">
            <v>-</v>
          </cell>
          <cell r="BC485" t="str">
            <v>-</v>
          </cell>
          <cell r="BD485" t="str">
            <v>-</v>
          </cell>
          <cell r="BE485" t="str">
            <v>-</v>
          </cell>
          <cell r="BF485" t="str">
            <v>-</v>
          </cell>
          <cell r="BG485" t="str">
            <v>-</v>
          </cell>
          <cell r="BH485" t="str">
            <v>-</v>
          </cell>
          <cell r="BI485" t="str">
            <v>-</v>
          </cell>
          <cell r="BJ485" t="str">
            <v>-</v>
          </cell>
          <cell r="BK485" t="str">
            <v>-</v>
          </cell>
          <cell r="BL485" t="str">
            <v>-</v>
          </cell>
          <cell r="BM485" t="str">
            <v>20430</v>
          </cell>
          <cell r="BN485" t="str">
            <v>-</v>
          </cell>
          <cell r="BO485" t="str">
            <v>-</v>
          </cell>
          <cell r="BP485" t="str">
            <v>-</v>
          </cell>
          <cell r="BQ485" t="str">
            <v>-</v>
          </cell>
          <cell r="BR485" t="str">
            <v>-</v>
          </cell>
          <cell r="BS485" t="str">
            <v>-</v>
          </cell>
          <cell r="BT485" t="str">
            <v>-</v>
          </cell>
          <cell r="BU485" t="str">
            <v>-</v>
          </cell>
          <cell r="BV485" t="str">
            <v>-</v>
          </cell>
          <cell r="BW485" t="str">
            <v>-</v>
          </cell>
          <cell r="BX485" t="str">
            <v>-</v>
          </cell>
          <cell r="BY485" t="str">
            <v>-</v>
          </cell>
          <cell r="CB485" t="str">
            <v>-</v>
          </cell>
          <cell r="CC485" t="str">
            <v>-</v>
          </cell>
          <cell r="CD485" t="str">
            <v>-</v>
          </cell>
          <cell r="CE485" t="str">
            <v>-</v>
          </cell>
          <cell r="CF485" t="str">
            <v>-</v>
          </cell>
          <cell r="CG485" t="str">
            <v>-</v>
          </cell>
          <cell r="CH485" t="str">
            <v>-</v>
          </cell>
          <cell r="CI485" t="str">
            <v>-</v>
          </cell>
          <cell r="CJ485" t="str">
            <v>-</v>
          </cell>
          <cell r="CK485" t="str">
            <v>-</v>
          </cell>
          <cell r="CL485" t="str">
            <v>-</v>
          </cell>
          <cell r="CM485" t="str">
            <v>-</v>
          </cell>
          <cell r="CN485" t="str">
            <v>-</v>
          </cell>
          <cell r="CO485" t="str">
            <v>-</v>
          </cell>
          <cell r="CP485" t="str">
            <v>-</v>
          </cell>
          <cell r="CQ485" t="str">
            <v>-</v>
          </cell>
          <cell r="CR485" t="str">
            <v>-</v>
          </cell>
          <cell r="CS485" t="str">
            <v>-</v>
          </cell>
          <cell r="CT485" t="str">
            <v>-</v>
          </cell>
          <cell r="CU485" t="str">
            <v>SANTA MARÍA TATALTEPEC</v>
          </cell>
          <cell r="CV485" t="str">
            <v>-</v>
          </cell>
          <cell r="CW485" t="str">
            <v>-</v>
          </cell>
          <cell r="CX485" t="str">
            <v>-</v>
          </cell>
          <cell r="CY485" t="str">
            <v>-</v>
          </cell>
          <cell r="CZ485" t="str">
            <v>-</v>
          </cell>
          <cell r="DB485" t="str">
            <v>-</v>
          </cell>
          <cell r="DC485" t="str">
            <v>-</v>
          </cell>
          <cell r="DD485" t="str">
            <v>-</v>
          </cell>
          <cell r="DE485" t="str">
            <v>-</v>
          </cell>
          <cell r="DF485" t="str">
            <v>-</v>
          </cell>
          <cell r="DG485" t="str">
            <v>-</v>
          </cell>
        </row>
        <row r="486">
          <cell r="AT486" t="str">
            <v>-</v>
          </cell>
          <cell r="AU486" t="str">
            <v>-</v>
          </cell>
          <cell r="AV486" t="str">
            <v>-</v>
          </cell>
          <cell r="AW486" t="str">
            <v>-</v>
          </cell>
          <cell r="AX486" t="str">
            <v>-</v>
          </cell>
          <cell r="AY486" t="str">
            <v>-</v>
          </cell>
          <cell r="AZ486" t="str">
            <v>-</v>
          </cell>
          <cell r="BA486" t="str">
            <v>-</v>
          </cell>
          <cell r="BB486" t="str">
            <v>-</v>
          </cell>
          <cell r="BC486" t="str">
            <v>-</v>
          </cell>
          <cell r="BD486" t="str">
            <v>-</v>
          </cell>
          <cell r="BE486" t="str">
            <v>-</v>
          </cell>
          <cell r="BF486" t="str">
            <v>-</v>
          </cell>
          <cell r="BG486" t="str">
            <v>-</v>
          </cell>
          <cell r="BH486" t="str">
            <v>-</v>
          </cell>
          <cell r="BI486" t="str">
            <v>-</v>
          </cell>
          <cell r="BJ486" t="str">
            <v>-</v>
          </cell>
          <cell r="BK486" t="str">
            <v>-</v>
          </cell>
          <cell r="BL486" t="str">
            <v>-</v>
          </cell>
          <cell r="BM486" t="str">
            <v>20431</v>
          </cell>
          <cell r="BN486" t="str">
            <v>-</v>
          </cell>
          <cell r="BO486" t="str">
            <v>-</v>
          </cell>
          <cell r="BP486" t="str">
            <v>-</v>
          </cell>
          <cell r="BQ486" t="str">
            <v>-</v>
          </cell>
          <cell r="BR486" t="str">
            <v>-</v>
          </cell>
          <cell r="BS486" t="str">
            <v>-</v>
          </cell>
          <cell r="BT486" t="str">
            <v>-</v>
          </cell>
          <cell r="BU486" t="str">
            <v>-</v>
          </cell>
          <cell r="BV486" t="str">
            <v>-</v>
          </cell>
          <cell r="BW486" t="str">
            <v>-</v>
          </cell>
          <cell r="BX486" t="str">
            <v>-</v>
          </cell>
          <cell r="BY486" t="str">
            <v>-</v>
          </cell>
          <cell r="CB486" t="str">
            <v>-</v>
          </cell>
          <cell r="CC486" t="str">
            <v>-</v>
          </cell>
          <cell r="CD486" t="str">
            <v>-</v>
          </cell>
          <cell r="CE486" t="str">
            <v>-</v>
          </cell>
          <cell r="CF486" t="str">
            <v>-</v>
          </cell>
          <cell r="CG486" t="str">
            <v>-</v>
          </cell>
          <cell r="CH486" t="str">
            <v>-</v>
          </cell>
          <cell r="CI486" t="str">
            <v>-</v>
          </cell>
          <cell r="CJ486" t="str">
            <v>-</v>
          </cell>
          <cell r="CK486" t="str">
            <v>-</v>
          </cell>
          <cell r="CL486" t="str">
            <v>-</v>
          </cell>
          <cell r="CM486" t="str">
            <v>-</v>
          </cell>
          <cell r="CN486" t="str">
            <v>-</v>
          </cell>
          <cell r="CO486" t="str">
            <v>-</v>
          </cell>
          <cell r="CP486" t="str">
            <v>-</v>
          </cell>
          <cell r="CQ486" t="str">
            <v>-</v>
          </cell>
          <cell r="CR486" t="str">
            <v>-</v>
          </cell>
          <cell r="CS486" t="str">
            <v>-</v>
          </cell>
          <cell r="CT486" t="str">
            <v>-</v>
          </cell>
          <cell r="CU486" t="str">
            <v>SANTA MARÍA TECOMAVACA</v>
          </cell>
          <cell r="CV486" t="str">
            <v>-</v>
          </cell>
          <cell r="CW486" t="str">
            <v>-</v>
          </cell>
          <cell r="CX486" t="str">
            <v>-</v>
          </cell>
          <cell r="CY486" t="str">
            <v>-</v>
          </cell>
          <cell r="CZ486" t="str">
            <v>-</v>
          </cell>
          <cell r="DB486" t="str">
            <v>-</v>
          </cell>
          <cell r="DC486" t="str">
            <v>-</v>
          </cell>
          <cell r="DD486" t="str">
            <v>-</v>
          </cell>
          <cell r="DE486" t="str">
            <v>-</v>
          </cell>
          <cell r="DF486" t="str">
            <v>-</v>
          </cell>
          <cell r="DG486" t="str">
            <v>-</v>
          </cell>
        </row>
        <row r="487">
          <cell r="AT487" t="str">
            <v>-</v>
          </cell>
          <cell r="AU487" t="str">
            <v>-</v>
          </cell>
          <cell r="AV487" t="str">
            <v>-</v>
          </cell>
          <cell r="AW487" t="str">
            <v>-</v>
          </cell>
          <cell r="AX487" t="str">
            <v>-</v>
          </cell>
          <cell r="AY487" t="str">
            <v>-</v>
          </cell>
          <cell r="AZ487" t="str">
            <v>-</v>
          </cell>
          <cell r="BA487" t="str">
            <v>-</v>
          </cell>
          <cell r="BB487" t="str">
            <v>-</v>
          </cell>
          <cell r="BC487" t="str">
            <v>-</v>
          </cell>
          <cell r="BD487" t="str">
            <v>-</v>
          </cell>
          <cell r="BE487" t="str">
            <v>-</v>
          </cell>
          <cell r="BF487" t="str">
            <v>-</v>
          </cell>
          <cell r="BG487" t="str">
            <v>-</v>
          </cell>
          <cell r="BH487" t="str">
            <v>-</v>
          </cell>
          <cell r="BI487" t="str">
            <v>-</v>
          </cell>
          <cell r="BJ487" t="str">
            <v>-</v>
          </cell>
          <cell r="BK487" t="str">
            <v>-</v>
          </cell>
          <cell r="BL487" t="str">
            <v>-</v>
          </cell>
          <cell r="BM487" t="str">
            <v>20432</v>
          </cell>
          <cell r="BN487" t="str">
            <v>-</v>
          </cell>
          <cell r="BO487" t="str">
            <v>-</v>
          </cell>
          <cell r="BP487" t="str">
            <v>-</v>
          </cell>
          <cell r="BQ487" t="str">
            <v>-</v>
          </cell>
          <cell r="BR487" t="str">
            <v>-</v>
          </cell>
          <cell r="BS487" t="str">
            <v>-</v>
          </cell>
          <cell r="BT487" t="str">
            <v>-</v>
          </cell>
          <cell r="BU487" t="str">
            <v>-</v>
          </cell>
          <cell r="BV487" t="str">
            <v>-</v>
          </cell>
          <cell r="BW487" t="str">
            <v>-</v>
          </cell>
          <cell r="BX487" t="str">
            <v>-</v>
          </cell>
          <cell r="BY487" t="str">
            <v>-</v>
          </cell>
          <cell r="CB487" t="str">
            <v>-</v>
          </cell>
          <cell r="CC487" t="str">
            <v>-</v>
          </cell>
          <cell r="CD487" t="str">
            <v>-</v>
          </cell>
          <cell r="CE487" t="str">
            <v>-</v>
          </cell>
          <cell r="CF487" t="str">
            <v>-</v>
          </cell>
          <cell r="CG487" t="str">
            <v>-</v>
          </cell>
          <cell r="CH487" t="str">
            <v>-</v>
          </cell>
          <cell r="CI487" t="str">
            <v>-</v>
          </cell>
          <cell r="CJ487" t="str">
            <v>-</v>
          </cell>
          <cell r="CK487" t="str">
            <v>-</v>
          </cell>
          <cell r="CL487" t="str">
            <v>-</v>
          </cell>
          <cell r="CM487" t="str">
            <v>-</v>
          </cell>
          <cell r="CN487" t="str">
            <v>-</v>
          </cell>
          <cell r="CO487" t="str">
            <v>-</v>
          </cell>
          <cell r="CP487" t="str">
            <v>-</v>
          </cell>
          <cell r="CQ487" t="str">
            <v>-</v>
          </cell>
          <cell r="CR487" t="str">
            <v>-</v>
          </cell>
          <cell r="CS487" t="str">
            <v>-</v>
          </cell>
          <cell r="CT487" t="str">
            <v>-</v>
          </cell>
          <cell r="CU487" t="str">
            <v>SANTA MARÍA TEMAXCALAPA</v>
          </cell>
          <cell r="CV487" t="str">
            <v>-</v>
          </cell>
          <cell r="CW487" t="str">
            <v>-</v>
          </cell>
          <cell r="CX487" t="str">
            <v>-</v>
          </cell>
          <cell r="CY487" t="str">
            <v>-</v>
          </cell>
          <cell r="CZ487" t="str">
            <v>-</v>
          </cell>
          <cell r="DB487" t="str">
            <v>-</v>
          </cell>
          <cell r="DC487" t="str">
            <v>-</v>
          </cell>
          <cell r="DD487" t="str">
            <v>-</v>
          </cell>
          <cell r="DE487" t="str">
            <v>-</v>
          </cell>
          <cell r="DF487" t="str">
            <v>-</v>
          </cell>
          <cell r="DG487" t="str">
            <v>-</v>
          </cell>
        </row>
        <row r="488">
          <cell r="AT488" t="str">
            <v>-</v>
          </cell>
          <cell r="AU488" t="str">
            <v>-</v>
          </cell>
          <cell r="AV488" t="str">
            <v>-</v>
          </cell>
          <cell r="AW488" t="str">
            <v>-</v>
          </cell>
          <cell r="AX488" t="str">
            <v>-</v>
          </cell>
          <cell r="AY488" t="str">
            <v>-</v>
          </cell>
          <cell r="AZ488" t="str">
            <v>-</v>
          </cell>
          <cell r="BA488" t="str">
            <v>-</v>
          </cell>
          <cell r="BB488" t="str">
            <v>-</v>
          </cell>
          <cell r="BC488" t="str">
            <v>-</v>
          </cell>
          <cell r="BD488" t="str">
            <v>-</v>
          </cell>
          <cell r="BE488" t="str">
            <v>-</v>
          </cell>
          <cell r="BF488" t="str">
            <v>-</v>
          </cell>
          <cell r="BG488" t="str">
            <v>-</v>
          </cell>
          <cell r="BH488" t="str">
            <v>-</v>
          </cell>
          <cell r="BI488" t="str">
            <v>-</v>
          </cell>
          <cell r="BJ488" t="str">
            <v>-</v>
          </cell>
          <cell r="BK488" t="str">
            <v>-</v>
          </cell>
          <cell r="BL488" t="str">
            <v>-</v>
          </cell>
          <cell r="BM488" t="str">
            <v>20433</v>
          </cell>
          <cell r="BN488" t="str">
            <v>-</v>
          </cell>
          <cell r="BO488" t="str">
            <v>-</v>
          </cell>
          <cell r="BP488" t="str">
            <v>-</v>
          </cell>
          <cell r="BQ488" t="str">
            <v>-</v>
          </cell>
          <cell r="BR488" t="str">
            <v>-</v>
          </cell>
          <cell r="BS488" t="str">
            <v>-</v>
          </cell>
          <cell r="BT488" t="str">
            <v>-</v>
          </cell>
          <cell r="BU488" t="str">
            <v>-</v>
          </cell>
          <cell r="BV488" t="str">
            <v>-</v>
          </cell>
          <cell r="BW488" t="str">
            <v>-</v>
          </cell>
          <cell r="BX488" t="str">
            <v>-</v>
          </cell>
          <cell r="BY488" t="str">
            <v>-</v>
          </cell>
          <cell r="CB488" t="str">
            <v>-</v>
          </cell>
          <cell r="CC488" t="str">
            <v>-</v>
          </cell>
          <cell r="CD488" t="str">
            <v>-</v>
          </cell>
          <cell r="CE488" t="str">
            <v>-</v>
          </cell>
          <cell r="CF488" t="str">
            <v>-</v>
          </cell>
          <cell r="CG488" t="str">
            <v>-</v>
          </cell>
          <cell r="CH488" t="str">
            <v>-</v>
          </cell>
          <cell r="CI488" t="str">
            <v>-</v>
          </cell>
          <cell r="CJ488" t="str">
            <v>-</v>
          </cell>
          <cell r="CK488" t="str">
            <v>-</v>
          </cell>
          <cell r="CL488" t="str">
            <v>-</v>
          </cell>
          <cell r="CM488" t="str">
            <v>-</v>
          </cell>
          <cell r="CN488" t="str">
            <v>-</v>
          </cell>
          <cell r="CO488" t="str">
            <v>-</v>
          </cell>
          <cell r="CP488" t="str">
            <v>-</v>
          </cell>
          <cell r="CQ488" t="str">
            <v>-</v>
          </cell>
          <cell r="CR488" t="str">
            <v>-</v>
          </cell>
          <cell r="CS488" t="str">
            <v>-</v>
          </cell>
          <cell r="CT488" t="str">
            <v>-</v>
          </cell>
          <cell r="CU488" t="str">
            <v>SANTA MARÍA TEMAXCALTEPEC</v>
          </cell>
          <cell r="CV488" t="str">
            <v>-</v>
          </cell>
          <cell r="CW488" t="str">
            <v>-</v>
          </cell>
          <cell r="CX488" t="str">
            <v>-</v>
          </cell>
          <cell r="CY488" t="str">
            <v>-</v>
          </cell>
          <cell r="CZ488" t="str">
            <v>-</v>
          </cell>
          <cell r="DB488" t="str">
            <v>-</v>
          </cell>
          <cell r="DC488" t="str">
            <v>-</v>
          </cell>
          <cell r="DD488" t="str">
            <v>-</v>
          </cell>
          <cell r="DE488" t="str">
            <v>-</v>
          </cell>
          <cell r="DF488" t="str">
            <v>-</v>
          </cell>
          <cell r="DG488" t="str">
            <v>-</v>
          </cell>
        </row>
        <row r="489">
          <cell r="AT489" t="str">
            <v>-</v>
          </cell>
          <cell r="AU489" t="str">
            <v>-</v>
          </cell>
          <cell r="AV489" t="str">
            <v>-</v>
          </cell>
          <cell r="AW489" t="str">
            <v>-</v>
          </cell>
          <cell r="AX489" t="str">
            <v>-</v>
          </cell>
          <cell r="AY489" t="str">
            <v>-</v>
          </cell>
          <cell r="AZ489" t="str">
            <v>-</v>
          </cell>
          <cell r="BA489" t="str">
            <v>-</v>
          </cell>
          <cell r="BB489" t="str">
            <v>-</v>
          </cell>
          <cell r="BC489" t="str">
            <v>-</v>
          </cell>
          <cell r="BD489" t="str">
            <v>-</v>
          </cell>
          <cell r="BE489" t="str">
            <v>-</v>
          </cell>
          <cell r="BF489" t="str">
            <v>-</v>
          </cell>
          <cell r="BG489" t="str">
            <v>-</v>
          </cell>
          <cell r="BH489" t="str">
            <v>-</v>
          </cell>
          <cell r="BI489" t="str">
            <v>-</v>
          </cell>
          <cell r="BJ489" t="str">
            <v>-</v>
          </cell>
          <cell r="BK489" t="str">
            <v>-</v>
          </cell>
          <cell r="BL489" t="str">
            <v>-</v>
          </cell>
          <cell r="BM489" t="str">
            <v>20434</v>
          </cell>
          <cell r="BN489" t="str">
            <v>-</v>
          </cell>
          <cell r="BO489" t="str">
            <v>-</v>
          </cell>
          <cell r="BP489" t="str">
            <v>-</v>
          </cell>
          <cell r="BQ489" t="str">
            <v>-</v>
          </cell>
          <cell r="BR489" t="str">
            <v>-</v>
          </cell>
          <cell r="BS489" t="str">
            <v>-</v>
          </cell>
          <cell r="BT489" t="str">
            <v>-</v>
          </cell>
          <cell r="BU489" t="str">
            <v>-</v>
          </cell>
          <cell r="BV489" t="str">
            <v>-</v>
          </cell>
          <cell r="BW489" t="str">
            <v>-</v>
          </cell>
          <cell r="BX489" t="str">
            <v>-</v>
          </cell>
          <cell r="BY489" t="str">
            <v>-</v>
          </cell>
          <cell r="CB489" t="str">
            <v>-</v>
          </cell>
          <cell r="CC489" t="str">
            <v>-</v>
          </cell>
          <cell r="CD489" t="str">
            <v>-</v>
          </cell>
          <cell r="CE489" t="str">
            <v>-</v>
          </cell>
          <cell r="CF489" t="str">
            <v>-</v>
          </cell>
          <cell r="CG489" t="str">
            <v>-</v>
          </cell>
          <cell r="CH489" t="str">
            <v>-</v>
          </cell>
          <cell r="CI489" t="str">
            <v>-</v>
          </cell>
          <cell r="CJ489" t="str">
            <v>-</v>
          </cell>
          <cell r="CK489" t="str">
            <v>-</v>
          </cell>
          <cell r="CL489" t="str">
            <v>-</v>
          </cell>
          <cell r="CM489" t="str">
            <v>-</v>
          </cell>
          <cell r="CN489" t="str">
            <v>-</v>
          </cell>
          <cell r="CO489" t="str">
            <v>-</v>
          </cell>
          <cell r="CP489" t="str">
            <v>-</v>
          </cell>
          <cell r="CQ489" t="str">
            <v>-</v>
          </cell>
          <cell r="CR489" t="str">
            <v>-</v>
          </cell>
          <cell r="CS489" t="str">
            <v>-</v>
          </cell>
          <cell r="CT489" t="str">
            <v>-</v>
          </cell>
          <cell r="CU489" t="str">
            <v>SANTA MARÍA TEOPOXCO</v>
          </cell>
          <cell r="CV489" t="str">
            <v>-</v>
          </cell>
          <cell r="CW489" t="str">
            <v>-</v>
          </cell>
          <cell r="CX489" t="str">
            <v>-</v>
          </cell>
          <cell r="CY489" t="str">
            <v>-</v>
          </cell>
          <cell r="CZ489" t="str">
            <v>-</v>
          </cell>
          <cell r="DB489" t="str">
            <v>-</v>
          </cell>
          <cell r="DC489" t="str">
            <v>-</v>
          </cell>
          <cell r="DD489" t="str">
            <v>-</v>
          </cell>
          <cell r="DE489" t="str">
            <v>-</v>
          </cell>
          <cell r="DF489" t="str">
            <v>-</v>
          </cell>
          <cell r="DG489" t="str">
            <v>-</v>
          </cell>
        </row>
        <row r="490">
          <cell r="AT490" t="str">
            <v>-</v>
          </cell>
          <cell r="AU490" t="str">
            <v>-</v>
          </cell>
          <cell r="AV490" t="str">
            <v>-</v>
          </cell>
          <cell r="AW490" t="str">
            <v>-</v>
          </cell>
          <cell r="AX490" t="str">
            <v>-</v>
          </cell>
          <cell r="AY490" t="str">
            <v>-</v>
          </cell>
          <cell r="AZ490" t="str">
            <v>-</v>
          </cell>
          <cell r="BA490" t="str">
            <v>-</v>
          </cell>
          <cell r="BB490" t="str">
            <v>-</v>
          </cell>
          <cell r="BC490" t="str">
            <v>-</v>
          </cell>
          <cell r="BD490" t="str">
            <v>-</v>
          </cell>
          <cell r="BE490" t="str">
            <v>-</v>
          </cell>
          <cell r="BF490" t="str">
            <v>-</v>
          </cell>
          <cell r="BG490" t="str">
            <v>-</v>
          </cell>
          <cell r="BH490" t="str">
            <v>-</v>
          </cell>
          <cell r="BI490" t="str">
            <v>-</v>
          </cell>
          <cell r="BJ490" t="str">
            <v>-</v>
          </cell>
          <cell r="BK490" t="str">
            <v>-</v>
          </cell>
          <cell r="BL490" t="str">
            <v>-</v>
          </cell>
          <cell r="BM490" t="str">
            <v>20435</v>
          </cell>
          <cell r="BN490" t="str">
            <v>-</v>
          </cell>
          <cell r="BO490" t="str">
            <v>-</v>
          </cell>
          <cell r="BP490" t="str">
            <v>-</v>
          </cell>
          <cell r="BQ490" t="str">
            <v>-</v>
          </cell>
          <cell r="BR490" t="str">
            <v>-</v>
          </cell>
          <cell r="BS490" t="str">
            <v>-</v>
          </cell>
          <cell r="BT490" t="str">
            <v>-</v>
          </cell>
          <cell r="BU490" t="str">
            <v>-</v>
          </cell>
          <cell r="BV490" t="str">
            <v>-</v>
          </cell>
          <cell r="BW490" t="str">
            <v>-</v>
          </cell>
          <cell r="BX490" t="str">
            <v>-</v>
          </cell>
          <cell r="BY490" t="str">
            <v>-</v>
          </cell>
          <cell r="CB490" t="str">
            <v>-</v>
          </cell>
          <cell r="CC490" t="str">
            <v>-</v>
          </cell>
          <cell r="CD490" t="str">
            <v>-</v>
          </cell>
          <cell r="CE490" t="str">
            <v>-</v>
          </cell>
          <cell r="CF490" t="str">
            <v>-</v>
          </cell>
          <cell r="CG490" t="str">
            <v>-</v>
          </cell>
          <cell r="CH490" t="str">
            <v>-</v>
          </cell>
          <cell r="CI490" t="str">
            <v>-</v>
          </cell>
          <cell r="CJ490" t="str">
            <v>-</v>
          </cell>
          <cell r="CK490" t="str">
            <v>-</v>
          </cell>
          <cell r="CL490" t="str">
            <v>-</v>
          </cell>
          <cell r="CM490" t="str">
            <v>-</v>
          </cell>
          <cell r="CN490" t="str">
            <v>-</v>
          </cell>
          <cell r="CO490" t="str">
            <v>-</v>
          </cell>
          <cell r="CP490" t="str">
            <v>-</v>
          </cell>
          <cell r="CQ490" t="str">
            <v>-</v>
          </cell>
          <cell r="CR490" t="str">
            <v>-</v>
          </cell>
          <cell r="CS490" t="str">
            <v>-</v>
          </cell>
          <cell r="CT490" t="str">
            <v>-</v>
          </cell>
          <cell r="CU490" t="str">
            <v>SANTA MARÍA TEPANTLALI</v>
          </cell>
          <cell r="CV490" t="str">
            <v>-</v>
          </cell>
          <cell r="CW490" t="str">
            <v>-</v>
          </cell>
          <cell r="CX490" t="str">
            <v>-</v>
          </cell>
          <cell r="CY490" t="str">
            <v>-</v>
          </cell>
          <cell r="CZ490" t="str">
            <v>-</v>
          </cell>
          <cell r="DB490" t="str">
            <v>-</v>
          </cell>
          <cell r="DC490" t="str">
            <v>-</v>
          </cell>
          <cell r="DD490" t="str">
            <v>-</v>
          </cell>
          <cell r="DE490" t="str">
            <v>-</v>
          </cell>
          <cell r="DF490" t="str">
            <v>-</v>
          </cell>
          <cell r="DG490" t="str">
            <v>-</v>
          </cell>
        </row>
        <row r="491">
          <cell r="AT491" t="str">
            <v>-</v>
          </cell>
          <cell r="AU491" t="str">
            <v>-</v>
          </cell>
          <cell r="AV491" t="str">
            <v>-</v>
          </cell>
          <cell r="AW491" t="str">
            <v>-</v>
          </cell>
          <cell r="AX491" t="str">
            <v>-</v>
          </cell>
          <cell r="AY491" t="str">
            <v>-</v>
          </cell>
          <cell r="AZ491" t="str">
            <v>-</v>
          </cell>
          <cell r="BA491" t="str">
            <v>-</v>
          </cell>
          <cell r="BB491" t="str">
            <v>-</v>
          </cell>
          <cell r="BC491" t="str">
            <v>-</v>
          </cell>
          <cell r="BD491" t="str">
            <v>-</v>
          </cell>
          <cell r="BE491" t="str">
            <v>-</v>
          </cell>
          <cell r="BF491" t="str">
            <v>-</v>
          </cell>
          <cell r="BG491" t="str">
            <v>-</v>
          </cell>
          <cell r="BH491" t="str">
            <v>-</v>
          </cell>
          <cell r="BI491" t="str">
            <v>-</v>
          </cell>
          <cell r="BJ491" t="str">
            <v>-</v>
          </cell>
          <cell r="BK491" t="str">
            <v>-</v>
          </cell>
          <cell r="BL491" t="str">
            <v>-</v>
          </cell>
          <cell r="BM491" t="str">
            <v>20436</v>
          </cell>
          <cell r="BN491" t="str">
            <v>-</v>
          </cell>
          <cell r="BO491" t="str">
            <v>-</v>
          </cell>
          <cell r="BP491" t="str">
            <v>-</v>
          </cell>
          <cell r="BQ491" t="str">
            <v>-</v>
          </cell>
          <cell r="BR491" t="str">
            <v>-</v>
          </cell>
          <cell r="BS491" t="str">
            <v>-</v>
          </cell>
          <cell r="BT491" t="str">
            <v>-</v>
          </cell>
          <cell r="BU491" t="str">
            <v>-</v>
          </cell>
          <cell r="BV491" t="str">
            <v>-</v>
          </cell>
          <cell r="BW491" t="str">
            <v>-</v>
          </cell>
          <cell r="BX491" t="str">
            <v>-</v>
          </cell>
          <cell r="BY491" t="str">
            <v>-</v>
          </cell>
          <cell r="CB491" t="str">
            <v>-</v>
          </cell>
          <cell r="CC491" t="str">
            <v>-</v>
          </cell>
          <cell r="CD491" t="str">
            <v>-</v>
          </cell>
          <cell r="CE491" t="str">
            <v>-</v>
          </cell>
          <cell r="CF491" t="str">
            <v>-</v>
          </cell>
          <cell r="CG491" t="str">
            <v>-</v>
          </cell>
          <cell r="CH491" t="str">
            <v>-</v>
          </cell>
          <cell r="CI491" t="str">
            <v>-</v>
          </cell>
          <cell r="CJ491" t="str">
            <v>-</v>
          </cell>
          <cell r="CK491" t="str">
            <v>-</v>
          </cell>
          <cell r="CL491" t="str">
            <v>-</v>
          </cell>
          <cell r="CM491" t="str">
            <v>-</v>
          </cell>
          <cell r="CN491" t="str">
            <v>-</v>
          </cell>
          <cell r="CO491" t="str">
            <v>-</v>
          </cell>
          <cell r="CP491" t="str">
            <v>-</v>
          </cell>
          <cell r="CQ491" t="str">
            <v>-</v>
          </cell>
          <cell r="CR491" t="str">
            <v>-</v>
          </cell>
          <cell r="CS491" t="str">
            <v>-</v>
          </cell>
          <cell r="CT491" t="str">
            <v>-</v>
          </cell>
          <cell r="CU491" t="str">
            <v>SANTA MARÍA TEXCATITLÁN</v>
          </cell>
          <cell r="CV491" t="str">
            <v>-</v>
          </cell>
          <cell r="CW491" t="str">
            <v>-</v>
          </cell>
          <cell r="CX491" t="str">
            <v>-</v>
          </cell>
          <cell r="CY491" t="str">
            <v>-</v>
          </cell>
          <cell r="CZ491" t="str">
            <v>-</v>
          </cell>
          <cell r="DB491" t="str">
            <v>-</v>
          </cell>
          <cell r="DC491" t="str">
            <v>-</v>
          </cell>
          <cell r="DD491" t="str">
            <v>-</v>
          </cell>
          <cell r="DE491" t="str">
            <v>-</v>
          </cell>
          <cell r="DF491" t="str">
            <v>-</v>
          </cell>
          <cell r="DG491" t="str">
            <v>-</v>
          </cell>
        </row>
        <row r="492">
          <cell r="AT492" t="str">
            <v>-</v>
          </cell>
          <cell r="AU492" t="str">
            <v>-</v>
          </cell>
          <cell r="AV492" t="str">
            <v>-</v>
          </cell>
          <cell r="AW492" t="str">
            <v>-</v>
          </cell>
          <cell r="AX492" t="str">
            <v>-</v>
          </cell>
          <cell r="AY492" t="str">
            <v>-</v>
          </cell>
          <cell r="AZ492" t="str">
            <v>-</v>
          </cell>
          <cell r="BA492" t="str">
            <v>-</v>
          </cell>
          <cell r="BB492" t="str">
            <v>-</v>
          </cell>
          <cell r="BC492" t="str">
            <v>-</v>
          </cell>
          <cell r="BD492" t="str">
            <v>-</v>
          </cell>
          <cell r="BE492" t="str">
            <v>-</v>
          </cell>
          <cell r="BF492" t="str">
            <v>-</v>
          </cell>
          <cell r="BG492" t="str">
            <v>-</v>
          </cell>
          <cell r="BH492" t="str">
            <v>-</v>
          </cell>
          <cell r="BI492" t="str">
            <v>-</v>
          </cell>
          <cell r="BJ492" t="str">
            <v>-</v>
          </cell>
          <cell r="BK492" t="str">
            <v>-</v>
          </cell>
          <cell r="BL492" t="str">
            <v>-</v>
          </cell>
          <cell r="BM492" t="str">
            <v>20437</v>
          </cell>
          <cell r="BN492" t="str">
            <v>-</v>
          </cell>
          <cell r="BO492" t="str">
            <v>-</v>
          </cell>
          <cell r="BP492" t="str">
            <v>-</v>
          </cell>
          <cell r="BQ492" t="str">
            <v>-</v>
          </cell>
          <cell r="BR492" t="str">
            <v>-</v>
          </cell>
          <cell r="BS492" t="str">
            <v>-</v>
          </cell>
          <cell r="BT492" t="str">
            <v>-</v>
          </cell>
          <cell r="BU492" t="str">
            <v>-</v>
          </cell>
          <cell r="BV492" t="str">
            <v>-</v>
          </cell>
          <cell r="BW492" t="str">
            <v>-</v>
          </cell>
          <cell r="BX492" t="str">
            <v>-</v>
          </cell>
          <cell r="BY492" t="str">
            <v>-</v>
          </cell>
          <cell r="CB492" t="str">
            <v>-</v>
          </cell>
          <cell r="CC492" t="str">
            <v>-</v>
          </cell>
          <cell r="CD492" t="str">
            <v>-</v>
          </cell>
          <cell r="CE492" t="str">
            <v>-</v>
          </cell>
          <cell r="CF492" t="str">
            <v>-</v>
          </cell>
          <cell r="CG492" t="str">
            <v>-</v>
          </cell>
          <cell r="CH492" t="str">
            <v>-</v>
          </cell>
          <cell r="CI492" t="str">
            <v>-</v>
          </cell>
          <cell r="CJ492" t="str">
            <v>-</v>
          </cell>
          <cell r="CK492" t="str">
            <v>-</v>
          </cell>
          <cell r="CL492" t="str">
            <v>-</v>
          </cell>
          <cell r="CM492" t="str">
            <v>-</v>
          </cell>
          <cell r="CN492" t="str">
            <v>-</v>
          </cell>
          <cell r="CO492" t="str">
            <v>-</v>
          </cell>
          <cell r="CP492" t="str">
            <v>-</v>
          </cell>
          <cell r="CQ492" t="str">
            <v>-</v>
          </cell>
          <cell r="CR492" t="str">
            <v>-</v>
          </cell>
          <cell r="CS492" t="str">
            <v>-</v>
          </cell>
          <cell r="CT492" t="str">
            <v>-</v>
          </cell>
          <cell r="CU492" t="str">
            <v>SANTA MARÍA TLAHUITOLTEPEC</v>
          </cell>
          <cell r="CV492" t="str">
            <v>-</v>
          </cell>
          <cell r="CW492" t="str">
            <v>-</v>
          </cell>
          <cell r="CX492" t="str">
            <v>-</v>
          </cell>
          <cell r="CY492" t="str">
            <v>-</v>
          </cell>
          <cell r="CZ492" t="str">
            <v>-</v>
          </cell>
          <cell r="DB492" t="str">
            <v>-</v>
          </cell>
          <cell r="DC492" t="str">
            <v>-</v>
          </cell>
          <cell r="DD492" t="str">
            <v>-</v>
          </cell>
          <cell r="DE492" t="str">
            <v>-</v>
          </cell>
          <cell r="DF492" t="str">
            <v>-</v>
          </cell>
          <cell r="DG492" t="str">
            <v>-</v>
          </cell>
        </row>
        <row r="493">
          <cell r="AT493" t="str">
            <v>-</v>
          </cell>
          <cell r="AU493" t="str">
            <v>-</v>
          </cell>
          <cell r="AV493" t="str">
            <v>-</v>
          </cell>
          <cell r="AW493" t="str">
            <v>-</v>
          </cell>
          <cell r="AX493" t="str">
            <v>-</v>
          </cell>
          <cell r="AY493" t="str">
            <v>-</v>
          </cell>
          <cell r="AZ493" t="str">
            <v>-</v>
          </cell>
          <cell r="BA493" t="str">
            <v>-</v>
          </cell>
          <cell r="BB493" t="str">
            <v>-</v>
          </cell>
          <cell r="BC493" t="str">
            <v>-</v>
          </cell>
          <cell r="BD493" t="str">
            <v>-</v>
          </cell>
          <cell r="BE493" t="str">
            <v>-</v>
          </cell>
          <cell r="BF493" t="str">
            <v>-</v>
          </cell>
          <cell r="BG493" t="str">
            <v>-</v>
          </cell>
          <cell r="BH493" t="str">
            <v>-</v>
          </cell>
          <cell r="BI493" t="str">
            <v>-</v>
          </cell>
          <cell r="BJ493" t="str">
            <v>-</v>
          </cell>
          <cell r="BK493" t="str">
            <v>-</v>
          </cell>
          <cell r="BL493" t="str">
            <v>-</v>
          </cell>
          <cell r="BM493" t="str">
            <v>20438</v>
          </cell>
          <cell r="BN493" t="str">
            <v>-</v>
          </cell>
          <cell r="BO493" t="str">
            <v>-</v>
          </cell>
          <cell r="BP493" t="str">
            <v>-</v>
          </cell>
          <cell r="BQ493" t="str">
            <v>-</v>
          </cell>
          <cell r="BR493" t="str">
            <v>-</v>
          </cell>
          <cell r="BS493" t="str">
            <v>-</v>
          </cell>
          <cell r="BT493" t="str">
            <v>-</v>
          </cell>
          <cell r="BU493" t="str">
            <v>-</v>
          </cell>
          <cell r="BV493" t="str">
            <v>-</v>
          </cell>
          <cell r="BW493" t="str">
            <v>-</v>
          </cell>
          <cell r="BX493" t="str">
            <v>-</v>
          </cell>
          <cell r="BY493" t="str">
            <v>-</v>
          </cell>
          <cell r="CB493" t="str">
            <v>-</v>
          </cell>
          <cell r="CC493" t="str">
            <v>-</v>
          </cell>
          <cell r="CD493" t="str">
            <v>-</v>
          </cell>
          <cell r="CE493" t="str">
            <v>-</v>
          </cell>
          <cell r="CF493" t="str">
            <v>-</v>
          </cell>
          <cell r="CG493" t="str">
            <v>-</v>
          </cell>
          <cell r="CH493" t="str">
            <v>-</v>
          </cell>
          <cell r="CI493" t="str">
            <v>-</v>
          </cell>
          <cell r="CJ493" t="str">
            <v>-</v>
          </cell>
          <cell r="CK493" t="str">
            <v>-</v>
          </cell>
          <cell r="CL493" t="str">
            <v>-</v>
          </cell>
          <cell r="CM493" t="str">
            <v>-</v>
          </cell>
          <cell r="CN493" t="str">
            <v>-</v>
          </cell>
          <cell r="CO493" t="str">
            <v>-</v>
          </cell>
          <cell r="CP493" t="str">
            <v>-</v>
          </cell>
          <cell r="CQ493" t="str">
            <v>-</v>
          </cell>
          <cell r="CR493" t="str">
            <v>-</v>
          </cell>
          <cell r="CS493" t="str">
            <v>-</v>
          </cell>
          <cell r="CT493" t="str">
            <v>-</v>
          </cell>
          <cell r="CU493" t="str">
            <v>SANTA MARÍA TLALIXTAC</v>
          </cell>
          <cell r="CV493" t="str">
            <v>-</v>
          </cell>
          <cell r="CW493" t="str">
            <v>-</v>
          </cell>
          <cell r="CX493" t="str">
            <v>-</v>
          </cell>
          <cell r="CY493" t="str">
            <v>-</v>
          </cell>
          <cell r="CZ493" t="str">
            <v>-</v>
          </cell>
          <cell r="DB493" t="str">
            <v>-</v>
          </cell>
          <cell r="DC493" t="str">
            <v>-</v>
          </cell>
          <cell r="DD493" t="str">
            <v>-</v>
          </cell>
          <cell r="DE493" t="str">
            <v>-</v>
          </cell>
          <cell r="DF493" t="str">
            <v>-</v>
          </cell>
          <cell r="DG493" t="str">
            <v>-</v>
          </cell>
        </row>
        <row r="494">
          <cell r="AT494" t="str">
            <v>-</v>
          </cell>
          <cell r="AU494" t="str">
            <v>-</v>
          </cell>
          <cell r="AV494" t="str">
            <v>-</v>
          </cell>
          <cell r="AW494" t="str">
            <v>-</v>
          </cell>
          <cell r="AX494" t="str">
            <v>-</v>
          </cell>
          <cell r="AY494" t="str">
            <v>-</v>
          </cell>
          <cell r="AZ494" t="str">
            <v>-</v>
          </cell>
          <cell r="BA494" t="str">
            <v>-</v>
          </cell>
          <cell r="BB494" t="str">
            <v>-</v>
          </cell>
          <cell r="BC494" t="str">
            <v>-</v>
          </cell>
          <cell r="BD494" t="str">
            <v>-</v>
          </cell>
          <cell r="BE494" t="str">
            <v>-</v>
          </cell>
          <cell r="BF494" t="str">
            <v>-</v>
          </cell>
          <cell r="BG494" t="str">
            <v>-</v>
          </cell>
          <cell r="BH494" t="str">
            <v>-</v>
          </cell>
          <cell r="BI494" t="str">
            <v>-</v>
          </cell>
          <cell r="BJ494" t="str">
            <v>-</v>
          </cell>
          <cell r="BK494" t="str">
            <v>-</v>
          </cell>
          <cell r="BL494" t="str">
            <v>-</v>
          </cell>
          <cell r="BM494" t="str">
            <v>20439</v>
          </cell>
          <cell r="BN494" t="str">
            <v>-</v>
          </cell>
          <cell r="BO494" t="str">
            <v>-</v>
          </cell>
          <cell r="BP494" t="str">
            <v>-</v>
          </cell>
          <cell r="BQ494" t="str">
            <v>-</v>
          </cell>
          <cell r="BR494" t="str">
            <v>-</v>
          </cell>
          <cell r="BS494" t="str">
            <v>-</v>
          </cell>
          <cell r="BT494" t="str">
            <v>-</v>
          </cell>
          <cell r="BU494" t="str">
            <v>-</v>
          </cell>
          <cell r="BV494" t="str">
            <v>-</v>
          </cell>
          <cell r="BW494" t="str">
            <v>-</v>
          </cell>
          <cell r="BX494" t="str">
            <v>-</v>
          </cell>
          <cell r="BY494" t="str">
            <v>-</v>
          </cell>
          <cell r="CB494" t="str">
            <v>-</v>
          </cell>
          <cell r="CC494" t="str">
            <v>-</v>
          </cell>
          <cell r="CD494" t="str">
            <v>-</v>
          </cell>
          <cell r="CE494" t="str">
            <v>-</v>
          </cell>
          <cell r="CF494" t="str">
            <v>-</v>
          </cell>
          <cell r="CG494" t="str">
            <v>-</v>
          </cell>
          <cell r="CH494" t="str">
            <v>-</v>
          </cell>
          <cell r="CI494" t="str">
            <v>-</v>
          </cell>
          <cell r="CJ494" t="str">
            <v>-</v>
          </cell>
          <cell r="CK494" t="str">
            <v>-</v>
          </cell>
          <cell r="CL494" t="str">
            <v>-</v>
          </cell>
          <cell r="CM494" t="str">
            <v>-</v>
          </cell>
          <cell r="CN494" t="str">
            <v>-</v>
          </cell>
          <cell r="CO494" t="str">
            <v>-</v>
          </cell>
          <cell r="CP494" t="str">
            <v>-</v>
          </cell>
          <cell r="CQ494" t="str">
            <v>-</v>
          </cell>
          <cell r="CR494" t="str">
            <v>-</v>
          </cell>
          <cell r="CS494" t="str">
            <v>-</v>
          </cell>
          <cell r="CT494" t="str">
            <v>-</v>
          </cell>
          <cell r="CU494" t="str">
            <v>SANTA MARÍA TONAMECA</v>
          </cell>
          <cell r="CV494" t="str">
            <v>-</v>
          </cell>
          <cell r="CW494" t="str">
            <v>-</v>
          </cell>
          <cell r="CX494" t="str">
            <v>-</v>
          </cell>
          <cell r="CY494" t="str">
            <v>-</v>
          </cell>
          <cell r="CZ494" t="str">
            <v>-</v>
          </cell>
          <cell r="DB494" t="str">
            <v>-</v>
          </cell>
          <cell r="DC494" t="str">
            <v>-</v>
          </cell>
          <cell r="DD494" t="str">
            <v>-</v>
          </cell>
          <cell r="DE494" t="str">
            <v>-</v>
          </cell>
          <cell r="DF494" t="str">
            <v>-</v>
          </cell>
          <cell r="DG494" t="str">
            <v>-</v>
          </cell>
        </row>
        <row r="495">
          <cell r="AT495" t="str">
            <v>-</v>
          </cell>
          <cell r="AU495" t="str">
            <v>-</v>
          </cell>
          <cell r="AV495" t="str">
            <v>-</v>
          </cell>
          <cell r="AW495" t="str">
            <v>-</v>
          </cell>
          <cell r="AX495" t="str">
            <v>-</v>
          </cell>
          <cell r="AY495" t="str">
            <v>-</v>
          </cell>
          <cell r="AZ495" t="str">
            <v>-</v>
          </cell>
          <cell r="BA495" t="str">
            <v>-</v>
          </cell>
          <cell r="BB495" t="str">
            <v>-</v>
          </cell>
          <cell r="BC495" t="str">
            <v>-</v>
          </cell>
          <cell r="BD495" t="str">
            <v>-</v>
          </cell>
          <cell r="BE495" t="str">
            <v>-</v>
          </cell>
          <cell r="BF495" t="str">
            <v>-</v>
          </cell>
          <cell r="BG495" t="str">
            <v>-</v>
          </cell>
          <cell r="BH495" t="str">
            <v>-</v>
          </cell>
          <cell r="BI495" t="str">
            <v>-</v>
          </cell>
          <cell r="BJ495" t="str">
            <v>-</v>
          </cell>
          <cell r="BK495" t="str">
            <v>-</v>
          </cell>
          <cell r="BL495" t="str">
            <v>-</v>
          </cell>
          <cell r="BM495" t="str">
            <v>20440</v>
          </cell>
          <cell r="BN495" t="str">
            <v>-</v>
          </cell>
          <cell r="BO495" t="str">
            <v>-</v>
          </cell>
          <cell r="BP495" t="str">
            <v>-</v>
          </cell>
          <cell r="BQ495" t="str">
            <v>-</v>
          </cell>
          <cell r="BR495" t="str">
            <v>-</v>
          </cell>
          <cell r="BS495" t="str">
            <v>-</v>
          </cell>
          <cell r="BT495" t="str">
            <v>-</v>
          </cell>
          <cell r="BU495" t="str">
            <v>-</v>
          </cell>
          <cell r="BV495" t="str">
            <v>-</v>
          </cell>
          <cell r="BW495" t="str">
            <v>-</v>
          </cell>
          <cell r="BX495" t="str">
            <v>-</v>
          </cell>
          <cell r="BY495" t="str">
            <v>-</v>
          </cell>
          <cell r="CB495" t="str">
            <v>-</v>
          </cell>
          <cell r="CC495" t="str">
            <v>-</v>
          </cell>
          <cell r="CD495" t="str">
            <v>-</v>
          </cell>
          <cell r="CE495" t="str">
            <v>-</v>
          </cell>
          <cell r="CF495" t="str">
            <v>-</v>
          </cell>
          <cell r="CG495" t="str">
            <v>-</v>
          </cell>
          <cell r="CH495" t="str">
            <v>-</v>
          </cell>
          <cell r="CI495" t="str">
            <v>-</v>
          </cell>
          <cell r="CJ495" t="str">
            <v>-</v>
          </cell>
          <cell r="CK495" t="str">
            <v>-</v>
          </cell>
          <cell r="CL495" t="str">
            <v>-</v>
          </cell>
          <cell r="CM495" t="str">
            <v>-</v>
          </cell>
          <cell r="CN495" t="str">
            <v>-</v>
          </cell>
          <cell r="CO495" t="str">
            <v>-</v>
          </cell>
          <cell r="CP495" t="str">
            <v>-</v>
          </cell>
          <cell r="CQ495" t="str">
            <v>-</v>
          </cell>
          <cell r="CR495" t="str">
            <v>-</v>
          </cell>
          <cell r="CS495" t="str">
            <v>-</v>
          </cell>
          <cell r="CT495" t="str">
            <v>-</v>
          </cell>
          <cell r="CU495" t="str">
            <v>SANTA MARÍA TOTOLAPILLA</v>
          </cell>
          <cell r="CV495" t="str">
            <v>-</v>
          </cell>
          <cell r="CW495" t="str">
            <v>-</v>
          </cell>
          <cell r="CX495" t="str">
            <v>-</v>
          </cell>
          <cell r="CY495" t="str">
            <v>-</v>
          </cell>
          <cell r="CZ495" t="str">
            <v>-</v>
          </cell>
          <cell r="DB495" t="str">
            <v>-</v>
          </cell>
          <cell r="DC495" t="str">
            <v>-</v>
          </cell>
          <cell r="DD495" t="str">
            <v>-</v>
          </cell>
          <cell r="DE495" t="str">
            <v>-</v>
          </cell>
          <cell r="DF495" t="str">
            <v>-</v>
          </cell>
          <cell r="DG495" t="str">
            <v>-</v>
          </cell>
        </row>
        <row r="496">
          <cell r="AT496" t="str">
            <v>-</v>
          </cell>
          <cell r="AU496" t="str">
            <v>-</v>
          </cell>
          <cell r="AV496" t="str">
            <v>-</v>
          </cell>
          <cell r="AW496" t="str">
            <v>-</v>
          </cell>
          <cell r="AX496" t="str">
            <v>-</v>
          </cell>
          <cell r="AY496" t="str">
            <v>-</v>
          </cell>
          <cell r="AZ496" t="str">
            <v>-</v>
          </cell>
          <cell r="BA496" t="str">
            <v>-</v>
          </cell>
          <cell r="BB496" t="str">
            <v>-</v>
          </cell>
          <cell r="BC496" t="str">
            <v>-</v>
          </cell>
          <cell r="BD496" t="str">
            <v>-</v>
          </cell>
          <cell r="BE496" t="str">
            <v>-</v>
          </cell>
          <cell r="BF496" t="str">
            <v>-</v>
          </cell>
          <cell r="BG496" t="str">
            <v>-</v>
          </cell>
          <cell r="BH496" t="str">
            <v>-</v>
          </cell>
          <cell r="BI496" t="str">
            <v>-</v>
          </cell>
          <cell r="BJ496" t="str">
            <v>-</v>
          </cell>
          <cell r="BK496" t="str">
            <v>-</v>
          </cell>
          <cell r="BL496" t="str">
            <v>-</v>
          </cell>
          <cell r="BM496" t="str">
            <v>20441</v>
          </cell>
          <cell r="BN496" t="str">
            <v>-</v>
          </cell>
          <cell r="BO496" t="str">
            <v>-</v>
          </cell>
          <cell r="BP496" t="str">
            <v>-</v>
          </cell>
          <cell r="BQ496" t="str">
            <v>-</v>
          </cell>
          <cell r="BR496" t="str">
            <v>-</v>
          </cell>
          <cell r="BS496" t="str">
            <v>-</v>
          </cell>
          <cell r="BT496" t="str">
            <v>-</v>
          </cell>
          <cell r="BU496" t="str">
            <v>-</v>
          </cell>
          <cell r="BV496" t="str">
            <v>-</v>
          </cell>
          <cell r="BW496" t="str">
            <v>-</v>
          </cell>
          <cell r="BX496" t="str">
            <v>-</v>
          </cell>
          <cell r="BY496" t="str">
            <v>-</v>
          </cell>
          <cell r="CB496" t="str">
            <v>-</v>
          </cell>
          <cell r="CC496" t="str">
            <v>-</v>
          </cell>
          <cell r="CD496" t="str">
            <v>-</v>
          </cell>
          <cell r="CE496" t="str">
            <v>-</v>
          </cell>
          <cell r="CF496" t="str">
            <v>-</v>
          </cell>
          <cell r="CG496" t="str">
            <v>-</v>
          </cell>
          <cell r="CH496" t="str">
            <v>-</v>
          </cell>
          <cell r="CI496" t="str">
            <v>-</v>
          </cell>
          <cell r="CJ496" t="str">
            <v>-</v>
          </cell>
          <cell r="CK496" t="str">
            <v>-</v>
          </cell>
          <cell r="CL496" t="str">
            <v>-</v>
          </cell>
          <cell r="CM496" t="str">
            <v>-</v>
          </cell>
          <cell r="CN496" t="str">
            <v>-</v>
          </cell>
          <cell r="CO496" t="str">
            <v>-</v>
          </cell>
          <cell r="CP496" t="str">
            <v>-</v>
          </cell>
          <cell r="CQ496" t="str">
            <v>-</v>
          </cell>
          <cell r="CR496" t="str">
            <v>-</v>
          </cell>
          <cell r="CS496" t="str">
            <v>-</v>
          </cell>
          <cell r="CT496" t="str">
            <v>-</v>
          </cell>
          <cell r="CU496" t="str">
            <v>SANTA MARÍA XADANI</v>
          </cell>
          <cell r="CV496" t="str">
            <v>-</v>
          </cell>
          <cell r="CW496" t="str">
            <v>-</v>
          </cell>
          <cell r="CX496" t="str">
            <v>-</v>
          </cell>
          <cell r="CY496" t="str">
            <v>-</v>
          </cell>
          <cell r="CZ496" t="str">
            <v>-</v>
          </cell>
          <cell r="DB496" t="str">
            <v>-</v>
          </cell>
          <cell r="DC496" t="str">
            <v>-</v>
          </cell>
          <cell r="DD496" t="str">
            <v>-</v>
          </cell>
          <cell r="DE496" t="str">
            <v>-</v>
          </cell>
          <cell r="DF496" t="str">
            <v>-</v>
          </cell>
          <cell r="DG496" t="str">
            <v>-</v>
          </cell>
        </row>
        <row r="497">
          <cell r="AT497" t="str">
            <v>-</v>
          </cell>
          <cell r="AU497" t="str">
            <v>-</v>
          </cell>
          <cell r="AV497" t="str">
            <v>-</v>
          </cell>
          <cell r="AW497" t="str">
            <v>-</v>
          </cell>
          <cell r="AX497" t="str">
            <v>-</v>
          </cell>
          <cell r="AY497" t="str">
            <v>-</v>
          </cell>
          <cell r="AZ497" t="str">
            <v>-</v>
          </cell>
          <cell r="BA497" t="str">
            <v>-</v>
          </cell>
          <cell r="BB497" t="str">
            <v>-</v>
          </cell>
          <cell r="BC497" t="str">
            <v>-</v>
          </cell>
          <cell r="BD497" t="str">
            <v>-</v>
          </cell>
          <cell r="BE497" t="str">
            <v>-</v>
          </cell>
          <cell r="BF497" t="str">
            <v>-</v>
          </cell>
          <cell r="BG497" t="str">
            <v>-</v>
          </cell>
          <cell r="BH497" t="str">
            <v>-</v>
          </cell>
          <cell r="BI497" t="str">
            <v>-</v>
          </cell>
          <cell r="BJ497" t="str">
            <v>-</v>
          </cell>
          <cell r="BK497" t="str">
            <v>-</v>
          </cell>
          <cell r="BL497" t="str">
            <v>-</v>
          </cell>
          <cell r="BM497" t="str">
            <v>20442</v>
          </cell>
          <cell r="BN497" t="str">
            <v>-</v>
          </cell>
          <cell r="BO497" t="str">
            <v>-</v>
          </cell>
          <cell r="BP497" t="str">
            <v>-</v>
          </cell>
          <cell r="BQ497" t="str">
            <v>-</v>
          </cell>
          <cell r="BR497" t="str">
            <v>-</v>
          </cell>
          <cell r="BS497" t="str">
            <v>-</v>
          </cell>
          <cell r="BT497" t="str">
            <v>-</v>
          </cell>
          <cell r="BU497" t="str">
            <v>-</v>
          </cell>
          <cell r="BV497" t="str">
            <v>-</v>
          </cell>
          <cell r="BW497" t="str">
            <v>-</v>
          </cell>
          <cell r="BX497" t="str">
            <v>-</v>
          </cell>
          <cell r="BY497" t="str">
            <v>-</v>
          </cell>
          <cell r="CB497" t="str">
            <v>-</v>
          </cell>
          <cell r="CC497" t="str">
            <v>-</v>
          </cell>
          <cell r="CD497" t="str">
            <v>-</v>
          </cell>
          <cell r="CE497" t="str">
            <v>-</v>
          </cell>
          <cell r="CF497" t="str">
            <v>-</v>
          </cell>
          <cell r="CG497" t="str">
            <v>-</v>
          </cell>
          <cell r="CH497" t="str">
            <v>-</v>
          </cell>
          <cell r="CI497" t="str">
            <v>-</v>
          </cell>
          <cell r="CJ497" t="str">
            <v>-</v>
          </cell>
          <cell r="CK497" t="str">
            <v>-</v>
          </cell>
          <cell r="CL497" t="str">
            <v>-</v>
          </cell>
          <cell r="CM497" t="str">
            <v>-</v>
          </cell>
          <cell r="CN497" t="str">
            <v>-</v>
          </cell>
          <cell r="CO497" t="str">
            <v>-</v>
          </cell>
          <cell r="CP497" t="str">
            <v>-</v>
          </cell>
          <cell r="CQ497" t="str">
            <v>-</v>
          </cell>
          <cell r="CR497" t="str">
            <v>-</v>
          </cell>
          <cell r="CS497" t="str">
            <v>-</v>
          </cell>
          <cell r="CT497" t="str">
            <v>-</v>
          </cell>
          <cell r="CU497" t="str">
            <v>SANTA MARÍA YALINA</v>
          </cell>
          <cell r="CV497" t="str">
            <v>-</v>
          </cell>
          <cell r="CW497" t="str">
            <v>-</v>
          </cell>
          <cell r="CX497" t="str">
            <v>-</v>
          </cell>
          <cell r="CY497" t="str">
            <v>-</v>
          </cell>
          <cell r="CZ497" t="str">
            <v>-</v>
          </cell>
          <cell r="DB497" t="str">
            <v>-</v>
          </cell>
          <cell r="DC497" t="str">
            <v>-</v>
          </cell>
          <cell r="DD497" t="str">
            <v>-</v>
          </cell>
          <cell r="DE497" t="str">
            <v>-</v>
          </cell>
          <cell r="DF497" t="str">
            <v>-</v>
          </cell>
          <cell r="DG497" t="str">
            <v>-</v>
          </cell>
        </row>
        <row r="498">
          <cell r="AT498" t="str">
            <v>-</v>
          </cell>
          <cell r="AU498" t="str">
            <v>-</v>
          </cell>
          <cell r="AV498" t="str">
            <v>-</v>
          </cell>
          <cell r="AW498" t="str">
            <v>-</v>
          </cell>
          <cell r="AX498" t="str">
            <v>-</v>
          </cell>
          <cell r="AY498" t="str">
            <v>-</v>
          </cell>
          <cell r="AZ498" t="str">
            <v>-</v>
          </cell>
          <cell r="BA498" t="str">
            <v>-</v>
          </cell>
          <cell r="BB498" t="str">
            <v>-</v>
          </cell>
          <cell r="BC498" t="str">
            <v>-</v>
          </cell>
          <cell r="BD498" t="str">
            <v>-</v>
          </cell>
          <cell r="BE498" t="str">
            <v>-</v>
          </cell>
          <cell r="BF498" t="str">
            <v>-</v>
          </cell>
          <cell r="BG498" t="str">
            <v>-</v>
          </cell>
          <cell r="BH498" t="str">
            <v>-</v>
          </cell>
          <cell r="BI498" t="str">
            <v>-</v>
          </cell>
          <cell r="BJ498" t="str">
            <v>-</v>
          </cell>
          <cell r="BK498" t="str">
            <v>-</v>
          </cell>
          <cell r="BL498" t="str">
            <v>-</v>
          </cell>
          <cell r="BM498" t="str">
            <v>20443</v>
          </cell>
          <cell r="BN498" t="str">
            <v>-</v>
          </cell>
          <cell r="BO498" t="str">
            <v>-</v>
          </cell>
          <cell r="BP498" t="str">
            <v>-</v>
          </cell>
          <cell r="BQ498" t="str">
            <v>-</v>
          </cell>
          <cell r="BR498" t="str">
            <v>-</v>
          </cell>
          <cell r="BS498" t="str">
            <v>-</v>
          </cell>
          <cell r="BT498" t="str">
            <v>-</v>
          </cell>
          <cell r="BU498" t="str">
            <v>-</v>
          </cell>
          <cell r="BV498" t="str">
            <v>-</v>
          </cell>
          <cell r="BW498" t="str">
            <v>-</v>
          </cell>
          <cell r="BX498" t="str">
            <v>-</v>
          </cell>
          <cell r="BY498" t="str">
            <v>-</v>
          </cell>
          <cell r="CB498" t="str">
            <v>-</v>
          </cell>
          <cell r="CC498" t="str">
            <v>-</v>
          </cell>
          <cell r="CD498" t="str">
            <v>-</v>
          </cell>
          <cell r="CE498" t="str">
            <v>-</v>
          </cell>
          <cell r="CF498" t="str">
            <v>-</v>
          </cell>
          <cell r="CG498" t="str">
            <v>-</v>
          </cell>
          <cell r="CH498" t="str">
            <v>-</v>
          </cell>
          <cell r="CI498" t="str">
            <v>-</v>
          </cell>
          <cell r="CJ498" t="str">
            <v>-</v>
          </cell>
          <cell r="CK498" t="str">
            <v>-</v>
          </cell>
          <cell r="CL498" t="str">
            <v>-</v>
          </cell>
          <cell r="CM498" t="str">
            <v>-</v>
          </cell>
          <cell r="CN498" t="str">
            <v>-</v>
          </cell>
          <cell r="CO498" t="str">
            <v>-</v>
          </cell>
          <cell r="CP498" t="str">
            <v>-</v>
          </cell>
          <cell r="CQ498" t="str">
            <v>-</v>
          </cell>
          <cell r="CR498" t="str">
            <v>-</v>
          </cell>
          <cell r="CS498" t="str">
            <v>-</v>
          </cell>
          <cell r="CT498" t="str">
            <v>-</v>
          </cell>
          <cell r="CU498" t="str">
            <v>SANTA MARÍA YAVESÍA</v>
          </cell>
          <cell r="CV498" t="str">
            <v>-</v>
          </cell>
          <cell r="CW498" t="str">
            <v>-</v>
          </cell>
          <cell r="CX498" t="str">
            <v>-</v>
          </cell>
          <cell r="CY498" t="str">
            <v>-</v>
          </cell>
          <cell r="CZ498" t="str">
            <v>-</v>
          </cell>
          <cell r="DB498" t="str">
            <v>-</v>
          </cell>
          <cell r="DC498" t="str">
            <v>-</v>
          </cell>
          <cell r="DD498" t="str">
            <v>-</v>
          </cell>
          <cell r="DE498" t="str">
            <v>-</v>
          </cell>
          <cell r="DF498" t="str">
            <v>-</v>
          </cell>
          <cell r="DG498" t="str">
            <v>-</v>
          </cell>
        </row>
        <row r="499">
          <cell r="AT499" t="str">
            <v>-</v>
          </cell>
          <cell r="AU499" t="str">
            <v>-</v>
          </cell>
          <cell r="AV499" t="str">
            <v>-</v>
          </cell>
          <cell r="AW499" t="str">
            <v>-</v>
          </cell>
          <cell r="AX499" t="str">
            <v>-</v>
          </cell>
          <cell r="AY499" t="str">
            <v>-</v>
          </cell>
          <cell r="AZ499" t="str">
            <v>-</v>
          </cell>
          <cell r="BA499" t="str">
            <v>-</v>
          </cell>
          <cell r="BB499" t="str">
            <v>-</v>
          </cell>
          <cell r="BC499" t="str">
            <v>-</v>
          </cell>
          <cell r="BD499" t="str">
            <v>-</v>
          </cell>
          <cell r="BE499" t="str">
            <v>-</v>
          </cell>
          <cell r="BF499" t="str">
            <v>-</v>
          </cell>
          <cell r="BG499" t="str">
            <v>-</v>
          </cell>
          <cell r="BH499" t="str">
            <v>-</v>
          </cell>
          <cell r="BI499" t="str">
            <v>-</v>
          </cell>
          <cell r="BJ499" t="str">
            <v>-</v>
          </cell>
          <cell r="BK499" t="str">
            <v>-</v>
          </cell>
          <cell r="BL499" t="str">
            <v>-</v>
          </cell>
          <cell r="BM499" t="str">
            <v>20444</v>
          </cell>
          <cell r="BN499" t="str">
            <v>-</v>
          </cell>
          <cell r="BO499" t="str">
            <v>-</v>
          </cell>
          <cell r="BP499" t="str">
            <v>-</v>
          </cell>
          <cell r="BQ499" t="str">
            <v>-</v>
          </cell>
          <cell r="BR499" t="str">
            <v>-</v>
          </cell>
          <cell r="BS499" t="str">
            <v>-</v>
          </cell>
          <cell r="BT499" t="str">
            <v>-</v>
          </cell>
          <cell r="BU499" t="str">
            <v>-</v>
          </cell>
          <cell r="BV499" t="str">
            <v>-</v>
          </cell>
          <cell r="BW499" t="str">
            <v>-</v>
          </cell>
          <cell r="BX499" t="str">
            <v>-</v>
          </cell>
          <cell r="BY499" t="str">
            <v>-</v>
          </cell>
          <cell r="CB499" t="str">
            <v>-</v>
          </cell>
          <cell r="CC499" t="str">
            <v>-</v>
          </cell>
          <cell r="CD499" t="str">
            <v>-</v>
          </cell>
          <cell r="CE499" t="str">
            <v>-</v>
          </cell>
          <cell r="CF499" t="str">
            <v>-</v>
          </cell>
          <cell r="CG499" t="str">
            <v>-</v>
          </cell>
          <cell r="CH499" t="str">
            <v>-</v>
          </cell>
          <cell r="CI499" t="str">
            <v>-</v>
          </cell>
          <cell r="CJ499" t="str">
            <v>-</v>
          </cell>
          <cell r="CK499" t="str">
            <v>-</v>
          </cell>
          <cell r="CL499" t="str">
            <v>-</v>
          </cell>
          <cell r="CM499" t="str">
            <v>-</v>
          </cell>
          <cell r="CN499" t="str">
            <v>-</v>
          </cell>
          <cell r="CO499" t="str">
            <v>-</v>
          </cell>
          <cell r="CP499" t="str">
            <v>-</v>
          </cell>
          <cell r="CQ499" t="str">
            <v>-</v>
          </cell>
          <cell r="CR499" t="str">
            <v>-</v>
          </cell>
          <cell r="CS499" t="str">
            <v>-</v>
          </cell>
          <cell r="CT499" t="str">
            <v>-</v>
          </cell>
          <cell r="CU499" t="str">
            <v>SANTA MARÍA YOLOTEPEC</v>
          </cell>
          <cell r="CV499" t="str">
            <v>-</v>
          </cell>
          <cell r="CW499" t="str">
            <v>-</v>
          </cell>
          <cell r="CX499" t="str">
            <v>-</v>
          </cell>
          <cell r="CY499" t="str">
            <v>-</v>
          </cell>
          <cell r="CZ499" t="str">
            <v>-</v>
          </cell>
          <cell r="DB499" t="str">
            <v>-</v>
          </cell>
          <cell r="DC499" t="str">
            <v>-</v>
          </cell>
          <cell r="DD499" t="str">
            <v>-</v>
          </cell>
          <cell r="DE499" t="str">
            <v>-</v>
          </cell>
          <cell r="DF499" t="str">
            <v>-</v>
          </cell>
          <cell r="DG499" t="str">
            <v>-</v>
          </cell>
        </row>
        <row r="500">
          <cell r="AT500" t="str">
            <v>-</v>
          </cell>
          <cell r="AU500" t="str">
            <v>-</v>
          </cell>
          <cell r="AV500" t="str">
            <v>-</v>
          </cell>
          <cell r="AW500" t="str">
            <v>-</v>
          </cell>
          <cell r="AX500" t="str">
            <v>-</v>
          </cell>
          <cell r="AY500" t="str">
            <v>-</v>
          </cell>
          <cell r="AZ500" t="str">
            <v>-</v>
          </cell>
          <cell r="BA500" t="str">
            <v>-</v>
          </cell>
          <cell r="BB500" t="str">
            <v>-</v>
          </cell>
          <cell r="BC500" t="str">
            <v>-</v>
          </cell>
          <cell r="BD500" t="str">
            <v>-</v>
          </cell>
          <cell r="BE500" t="str">
            <v>-</v>
          </cell>
          <cell r="BF500" t="str">
            <v>-</v>
          </cell>
          <cell r="BG500" t="str">
            <v>-</v>
          </cell>
          <cell r="BH500" t="str">
            <v>-</v>
          </cell>
          <cell r="BI500" t="str">
            <v>-</v>
          </cell>
          <cell r="BJ500" t="str">
            <v>-</v>
          </cell>
          <cell r="BK500" t="str">
            <v>-</v>
          </cell>
          <cell r="BL500" t="str">
            <v>-</v>
          </cell>
          <cell r="BM500" t="str">
            <v>20445</v>
          </cell>
          <cell r="BN500" t="str">
            <v>-</v>
          </cell>
          <cell r="BO500" t="str">
            <v>-</v>
          </cell>
          <cell r="BP500" t="str">
            <v>-</v>
          </cell>
          <cell r="BQ500" t="str">
            <v>-</v>
          </cell>
          <cell r="BR500" t="str">
            <v>-</v>
          </cell>
          <cell r="BS500" t="str">
            <v>-</v>
          </cell>
          <cell r="BT500" t="str">
            <v>-</v>
          </cell>
          <cell r="BU500" t="str">
            <v>-</v>
          </cell>
          <cell r="BV500" t="str">
            <v>-</v>
          </cell>
          <cell r="BW500" t="str">
            <v>-</v>
          </cell>
          <cell r="BX500" t="str">
            <v>-</v>
          </cell>
          <cell r="BY500" t="str">
            <v>-</v>
          </cell>
          <cell r="CB500" t="str">
            <v>-</v>
          </cell>
          <cell r="CC500" t="str">
            <v>-</v>
          </cell>
          <cell r="CD500" t="str">
            <v>-</v>
          </cell>
          <cell r="CE500" t="str">
            <v>-</v>
          </cell>
          <cell r="CF500" t="str">
            <v>-</v>
          </cell>
          <cell r="CG500" t="str">
            <v>-</v>
          </cell>
          <cell r="CH500" t="str">
            <v>-</v>
          </cell>
          <cell r="CI500" t="str">
            <v>-</v>
          </cell>
          <cell r="CJ500" t="str">
            <v>-</v>
          </cell>
          <cell r="CK500" t="str">
            <v>-</v>
          </cell>
          <cell r="CL500" t="str">
            <v>-</v>
          </cell>
          <cell r="CM500" t="str">
            <v>-</v>
          </cell>
          <cell r="CN500" t="str">
            <v>-</v>
          </cell>
          <cell r="CO500" t="str">
            <v>-</v>
          </cell>
          <cell r="CP500" t="str">
            <v>-</v>
          </cell>
          <cell r="CQ500" t="str">
            <v>-</v>
          </cell>
          <cell r="CR500" t="str">
            <v>-</v>
          </cell>
          <cell r="CS500" t="str">
            <v>-</v>
          </cell>
          <cell r="CT500" t="str">
            <v>-</v>
          </cell>
          <cell r="CU500" t="str">
            <v>SANTA MARÍA YOSOYÚA</v>
          </cell>
          <cell r="CV500" t="str">
            <v>-</v>
          </cell>
          <cell r="CW500" t="str">
            <v>-</v>
          </cell>
          <cell r="CX500" t="str">
            <v>-</v>
          </cell>
          <cell r="CY500" t="str">
            <v>-</v>
          </cell>
          <cell r="CZ500" t="str">
            <v>-</v>
          </cell>
          <cell r="DB500" t="str">
            <v>-</v>
          </cell>
          <cell r="DC500" t="str">
            <v>-</v>
          </cell>
          <cell r="DD500" t="str">
            <v>-</v>
          </cell>
          <cell r="DE500" t="str">
            <v>-</v>
          </cell>
          <cell r="DF500" t="str">
            <v>-</v>
          </cell>
          <cell r="DG500" t="str">
            <v>-</v>
          </cell>
        </row>
        <row r="501">
          <cell r="AT501" t="str">
            <v>-</v>
          </cell>
          <cell r="AU501" t="str">
            <v>-</v>
          </cell>
          <cell r="AV501" t="str">
            <v>-</v>
          </cell>
          <cell r="AW501" t="str">
            <v>-</v>
          </cell>
          <cell r="AX501" t="str">
            <v>-</v>
          </cell>
          <cell r="AY501" t="str">
            <v>-</v>
          </cell>
          <cell r="AZ501" t="str">
            <v>-</v>
          </cell>
          <cell r="BA501" t="str">
            <v>-</v>
          </cell>
          <cell r="BB501" t="str">
            <v>-</v>
          </cell>
          <cell r="BC501" t="str">
            <v>-</v>
          </cell>
          <cell r="BD501" t="str">
            <v>-</v>
          </cell>
          <cell r="BE501" t="str">
            <v>-</v>
          </cell>
          <cell r="BF501" t="str">
            <v>-</v>
          </cell>
          <cell r="BG501" t="str">
            <v>-</v>
          </cell>
          <cell r="BH501" t="str">
            <v>-</v>
          </cell>
          <cell r="BI501" t="str">
            <v>-</v>
          </cell>
          <cell r="BJ501" t="str">
            <v>-</v>
          </cell>
          <cell r="BK501" t="str">
            <v>-</v>
          </cell>
          <cell r="BL501" t="str">
            <v>-</v>
          </cell>
          <cell r="BM501" t="str">
            <v>20446</v>
          </cell>
          <cell r="BN501" t="str">
            <v>-</v>
          </cell>
          <cell r="BO501" t="str">
            <v>-</v>
          </cell>
          <cell r="BP501" t="str">
            <v>-</v>
          </cell>
          <cell r="BQ501" t="str">
            <v>-</v>
          </cell>
          <cell r="BR501" t="str">
            <v>-</v>
          </cell>
          <cell r="BS501" t="str">
            <v>-</v>
          </cell>
          <cell r="BT501" t="str">
            <v>-</v>
          </cell>
          <cell r="BU501" t="str">
            <v>-</v>
          </cell>
          <cell r="BV501" t="str">
            <v>-</v>
          </cell>
          <cell r="BW501" t="str">
            <v>-</v>
          </cell>
          <cell r="BX501" t="str">
            <v>-</v>
          </cell>
          <cell r="BY501" t="str">
            <v>-</v>
          </cell>
          <cell r="CB501" t="str">
            <v>-</v>
          </cell>
          <cell r="CC501" t="str">
            <v>-</v>
          </cell>
          <cell r="CD501" t="str">
            <v>-</v>
          </cell>
          <cell r="CE501" t="str">
            <v>-</v>
          </cell>
          <cell r="CF501" t="str">
            <v>-</v>
          </cell>
          <cell r="CG501" t="str">
            <v>-</v>
          </cell>
          <cell r="CH501" t="str">
            <v>-</v>
          </cell>
          <cell r="CI501" t="str">
            <v>-</v>
          </cell>
          <cell r="CJ501" t="str">
            <v>-</v>
          </cell>
          <cell r="CK501" t="str">
            <v>-</v>
          </cell>
          <cell r="CL501" t="str">
            <v>-</v>
          </cell>
          <cell r="CM501" t="str">
            <v>-</v>
          </cell>
          <cell r="CN501" t="str">
            <v>-</v>
          </cell>
          <cell r="CO501" t="str">
            <v>-</v>
          </cell>
          <cell r="CP501" t="str">
            <v>-</v>
          </cell>
          <cell r="CQ501" t="str">
            <v>-</v>
          </cell>
          <cell r="CR501" t="str">
            <v>-</v>
          </cell>
          <cell r="CS501" t="str">
            <v>-</v>
          </cell>
          <cell r="CT501" t="str">
            <v>-</v>
          </cell>
          <cell r="CU501" t="str">
            <v>SANTA MARÍA YUCUHITI</v>
          </cell>
          <cell r="CV501" t="str">
            <v>-</v>
          </cell>
          <cell r="CW501" t="str">
            <v>-</v>
          </cell>
          <cell r="CX501" t="str">
            <v>-</v>
          </cell>
          <cell r="CY501" t="str">
            <v>-</v>
          </cell>
          <cell r="CZ501" t="str">
            <v>-</v>
          </cell>
          <cell r="DB501" t="str">
            <v>-</v>
          </cell>
          <cell r="DC501" t="str">
            <v>-</v>
          </cell>
          <cell r="DD501" t="str">
            <v>-</v>
          </cell>
          <cell r="DE501" t="str">
            <v>-</v>
          </cell>
          <cell r="DF501" t="str">
            <v>-</v>
          </cell>
          <cell r="DG501" t="str">
            <v>-</v>
          </cell>
        </row>
        <row r="502">
          <cell r="AT502" t="str">
            <v>-</v>
          </cell>
          <cell r="AU502" t="str">
            <v>-</v>
          </cell>
          <cell r="AV502" t="str">
            <v>-</v>
          </cell>
          <cell r="AW502" t="str">
            <v>-</v>
          </cell>
          <cell r="AX502" t="str">
            <v>-</v>
          </cell>
          <cell r="AY502" t="str">
            <v>-</v>
          </cell>
          <cell r="AZ502" t="str">
            <v>-</v>
          </cell>
          <cell r="BA502" t="str">
            <v>-</v>
          </cell>
          <cell r="BB502" t="str">
            <v>-</v>
          </cell>
          <cell r="BC502" t="str">
            <v>-</v>
          </cell>
          <cell r="BD502" t="str">
            <v>-</v>
          </cell>
          <cell r="BE502" t="str">
            <v>-</v>
          </cell>
          <cell r="BF502" t="str">
            <v>-</v>
          </cell>
          <cell r="BG502" t="str">
            <v>-</v>
          </cell>
          <cell r="BH502" t="str">
            <v>-</v>
          </cell>
          <cell r="BI502" t="str">
            <v>-</v>
          </cell>
          <cell r="BJ502" t="str">
            <v>-</v>
          </cell>
          <cell r="BK502" t="str">
            <v>-</v>
          </cell>
          <cell r="BL502" t="str">
            <v>-</v>
          </cell>
          <cell r="BM502" t="str">
            <v>20447</v>
          </cell>
          <cell r="BN502" t="str">
            <v>-</v>
          </cell>
          <cell r="BO502" t="str">
            <v>-</v>
          </cell>
          <cell r="BP502" t="str">
            <v>-</v>
          </cell>
          <cell r="BQ502" t="str">
            <v>-</v>
          </cell>
          <cell r="BR502" t="str">
            <v>-</v>
          </cell>
          <cell r="BS502" t="str">
            <v>-</v>
          </cell>
          <cell r="BT502" t="str">
            <v>-</v>
          </cell>
          <cell r="BU502" t="str">
            <v>-</v>
          </cell>
          <cell r="BV502" t="str">
            <v>-</v>
          </cell>
          <cell r="BW502" t="str">
            <v>-</v>
          </cell>
          <cell r="BX502" t="str">
            <v>-</v>
          </cell>
          <cell r="BY502" t="str">
            <v>-</v>
          </cell>
          <cell r="CB502" t="str">
            <v>-</v>
          </cell>
          <cell r="CC502" t="str">
            <v>-</v>
          </cell>
          <cell r="CD502" t="str">
            <v>-</v>
          </cell>
          <cell r="CE502" t="str">
            <v>-</v>
          </cell>
          <cell r="CF502" t="str">
            <v>-</v>
          </cell>
          <cell r="CG502" t="str">
            <v>-</v>
          </cell>
          <cell r="CH502" t="str">
            <v>-</v>
          </cell>
          <cell r="CI502" t="str">
            <v>-</v>
          </cell>
          <cell r="CJ502" t="str">
            <v>-</v>
          </cell>
          <cell r="CK502" t="str">
            <v>-</v>
          </cell>
          <cell r="CL502" t="str">
            <v>-</v>
          </cell>
          <cell r="CM502" t="str">
            <v>-</v>
          </cell>
          <cell r="CN502" t="str">
            <v>-</v>
          </cell>
          <cell r="CO502" t="str">
            <v>-</v>
          </cell>
          <cell r="CP502" t="str">
            <v>-</v>
          </cell>
          <cell r="CQ502" t="str">
            <v>-</v>
          </cell>
          <cell r="CR502" t="str">
            <v>-</v>
          </cell>
          <cell r="CS502" t="str">
            <v>-</v>
          </cell>
          <cell r="CT502" t="str">
            <v>-</v>
          </cell>
          <cell r="CU502" t="str">
            <v>SANTA MARÍA ZACATEPEC</v>
          </cell>
          <cell r="CV502" t="str">
            <v>-</v>
          </cell>
          <cell r="CW502" t="str">
            <v>-</v>
          </cell>
          <cell r="CX502" t="str">
            <v>-</v>
          </cell>
          <cell r="CY502" t="str">
            <v>-</v>
          </cell>
          <cell r="CZ502" t="str">
            <v>-</v>
          </cell>
          <cell r="DB502" t="str">
            <v>-</v>
          </cell>
          <cell r="DC502" t="str">
            <v>-</v>
          </cell>
          <cell r="DD502" t="str">
            <v>-</v>
          </cell>
          <cell r="DE502" t="str">
            <v>-</v>
          </cell>
          <cell r="DF502" t="str">
            <v>-</v>
          </cell>
          <cell r="DG502" t="str">
            <v>-</v>
          </cell>
        </row>
        <row r="503">
          <cell r="AT503" t="str">
            <v>-</v>
          </cell>
          <cell r="AU503" t="str">
            <v>-</v>
          </cell>
          <cell r="AV503" t="str">
            <v>-</v>
          </cell>
          <cell r="AW503" t="str">
            <v>-</v>
          </cell>
          <cell r="AX503" t="str">
            <v>-</v>
          </cell>
          <cell r="AY503" t="str">
            <v>-</v>
          </cell>
          <cell r="AZ503" t="str">
            <v>-</v>
          </cell>
          <cell r="BA503" t="str">
            <v>-</v>
          </cell>
          <cell r="BB503" t="str">
            <v>-</v>
          </cell>
          <cell r="BC503" t="str">
            <v>-</v>
          </cell>
          <cell r="BD503" t="str">
            <v>-</v>
          </cell>
          <cell r="BE503" t="str">
            <v>-</v>
          </cell>
          <cell r="BF503" t="str">
            <v>-</v>
          </cell>
          <cell r="BG503" t="str">
            <v>-</v>
          </cell>
          <cell r="BH503" t="str">
            <v>-</v>
          </cell>
          <cell r="BI503" t="str">
            <v>-</v>
          </cell>
          <cell r="BJ503" t="str">
            <v>-</v>
          </cell>
          <cell r="BK503" t="str">
            <v>-</v>
          </cell>
          <cell r="BL503" t="str">
            <v>-</v>
          </cell>
          <cell r="BM503" t="str">
            <v>20448</v>
          </cell>
          <cell r="BN503" t="str">
            <v>-</v>
          </cell>
          <cell r="BO503" t="str">
            <v>-</v>
          </cell>
          <cell r="BP503" t="str">
            <v>-</v>
          </cell>
          <cell r="BQ503" t="str">
            <v>-</v>
          </cell>
          <cell r="BR503" t="str">
            <v>-</v>
          </cell>
          <cell r="BS503" t="str">
            <v>-</v>
          </cell>
          <cell r="BT503" t="str">
            <v>-</v>
          </cell>
          <cell r="BU503" t="str">
            <v>-</v>
          </cell>
          <cell r="BV503" t="str">
            <v>-</v>
          </cell>
          <cell r="BW503" t="str">
            <v>-</v>
          </cell>
          <cell r="BX503" t="str">
            <v>-</v>
          </cell>
          <cell r="BY503" t="str">
            <v>-</v>
          </cell>
          <cell r="CB503" t="str">
            <v>-</v>
          </cell>
          <cell r="CC503" t="str">
            <v>-</v>
          </cell>
          <cell r="CD503" t="str">
            <v>-</v>
          </cell>
          <cell r="CE503" t="str">
            <v>-</v>
          </cell>
          <cell r="CF503" t="str">
            <v>-</v>
          </cell>
          <cell r="CG503" t="str">
            <v>-</v>
          </cell>
          <cell r="CH503" t="str">
            <v>-</v>
          </cell>
          <cell r="CI503" t="str">
            <v>-</v>
          </cell>
          <cell r="CJ503" t="str">
            <v>-</v>
          </cell>
          <cell r="CK503" t="str">
            <v>-</v>
          </cell>
          <cell r="CL503" t="str">
            <v>-</v>
          </cell>
          <cell r="CM503" t="str">
            <v>-</v>
          </cell>
          <cell r="CN503" t="str">
            <v>-</v>
          </cell>
          <cell r="CO503" t="str">
            <v>-</v>
          </cell>
          <cell r="CP503" t="str">
            <v>-</v>
          </cell>
          <cell r="CQ503" t="str">
            <v>-</v>
          </cell>
          <cell r="CR503" t="str">
            <v>-</v>
          </cell>
          <cell r="CS503" t="str">
            <v>-</v>
          </cell>
          <cell r="CT503" t="str">
            <v>-</v>
          </cell>
          <cell r="CU503" t="str">
            <v>SANTA MARÍA ZANIZA</v>
          </cell>
          <cell r="CV503" t="str">
            <v>-</v>
          </cell>
          <cell r="CW503" t="str">
            <v>-</v>
          </cell>
          <cell r="CX503" t="str">
            <v>-</v>
          </cell>
          <cell r="CY503" t="str">
            <v>-</v>
          </cell>
          <cell r="CZ503" t="str">
            <v>-</v>
          </cell>
          <cell r="DB503" t="str">
            <v>-</v>
          </cell>
          <cell r="DC503" t="str">
            <v>-</v>
          </cell>
          <cell r="DD503" t="str">
            <v>-</v>
          </cell>
          <cell r="DE503" t="str">
            <v>-</v>
          </cell>
          <cell r="DF503" t="str">
            <v>-</v>
          </cell>
          <cell r="DG503" t="str">
            <v>-</v>
          </cell>
        </row>
        <row r="504">
          <cell r="AT504" t="str">
            <v>-</v>
          </cell>
          <cell r="AU504" t="str">
            <v>-</v>
          </cell>
          <cell r="AV504" t="str">
            <v>-</v>
          </cell>
          <cell r="AW504" t="str">
            <v>-</v>
          </cell>
          <cell r="AX504" t="str">
            <v>-</v>
          </cell>
          <cell r="AY504" t="str">
            <v>-</v>
          </cell>
          <cell r="AZ504" t="str">
            <v>-</v>
          </cell>
          <cell r="BA504" t="str">
            <v>-</v>
          </cell>
          <cell r="BB504" t="str">
            <v>-</v>
          </cell>
          <cell r="BC504" t="str">
            <v>-</v>
          </cell>
          <cell r="BD504" t="str">
            <v>-</v>
          </cell>
          <cell r="BE504" t="str">
            <v>-</v>
          </cell>
          <cell r="BF504" t="str">
            <v>-</v>
          </cell>
          <cell r="BG504" t="str">
            <v>-</v>
          </cell>
          <cell r="BH504" t="str">
            <v>-</v>
          </cell>
          <cell r="BI504" t="str">
            <v>-</v>
          </cell>
          <cell r="BJ504" t="str">
            <v>-</v>
          </cell>
          <cell r="BK504" t="str">
            <v>-</v>
          </cell>
          <cell r="BL504" t="str">
            <v>-</v>
          </cell>
          <cell r="BM504" t="str">
            <v>20449</v>
          </cell>
          <cell r="BN504" t="str">
            <v>-</v>
          </cell>
          <cell r="BO504" t="str">
            <v>-</v>
          </cell>
          <cell r="BP504" t="str">
            <v>-</v>
          </cell>
          <cell r="BQ504" t="str">
            <v>-</v>
          </cell>
          <cell r="BR504" t="str">
            <v>-</v>
          </cell>
          <cell r="BS504" t="str">
            <v>-</v>
          </cell>
          <cell r="BT504" t="str">
            <v>-</v>
          </cell>
          <cell r="BU504" t="str">
            <v>-</v>
          </cell>
          <cell r="BV504" t="str">
            <v>-</v>
          </cell>
          <cell r="BW504" t="str">
            <v>-</v>
          </cell>
          <cell r="BX504" t="str">
            <v>-</v>
          </cell>
          <cell r="BY504" t="str">
            <v>-</v>
          </cell>
          <cell r="CB504" t="str">
            <v>-</v>
          </cell>
          <cell r="CC504" t="str">
            <v>-</v>
          </cell>
          <cell r="CD504" t="str">
            <v>-</v>
          </cell>
          <cell r="CE504" t="str">
            <v>-</v>
          </cell>
          <cell r="CF504" t="str">
            <v>-</v>
          </cell>
          <cell r="CG504" t="str">
            <v>-</v>
          </cell>
          <cell r="CH504" t="str">
            <v>-</v>
          </cell>
          <cell r="CI504" t="str">
            <v>-</v>
          </cell>
          <cell r="CJ504" t="str">
            <v>-</v>
          </cell>
          <cell r="CK504" t="str">
            <v>-</v>
          </cell>
          <cell r="CL504" t="str">
            <v>-</v>
          </cell>
          <cell r="CM504" t="str">
            <v>-</v>
          </cell>
          <cell r="CN504" t="str">
            <v>-</v>
          </cell>
          <cell r="CO504" t="str">
            <v>-</v>
          </cell>
          <cell r="CP504" t="str">
            <v>-</v>
          </cell>
          <cell r="CQ504" t="str">
            <v>-</v>
          </cell>
          <cell r="CR504" t="str">
            <v>-</v>
          </cell>
          <cell r="CS504" t="str">
            <v>-</v>
          </cell>
          <cell r="CT504" t="str">
            <v>-</v>
          </cell>
          <cell r="CU504" t="str">
            <v>SANTA MARÍA ZOQUITLÁN</v>
          </cell>
          <cell r="CV504" t="str">
            <v>-</v>
          </cell>
          <cell r="CW504" t="str">
            <v>-</v>
          </cell>
          <cell r="CX504" t="str">
            <v>-</v>
          </cell>
          <cell r="CY504" t="str">
            <v>-</v>
          </cell>
          <cell r="CZ504" t="str">
            <v>-</v>
          </cell>
          <cell r="DB504" t="str">
            <v>-</v>
          </cell>
          <cell r="DC504" t="str">
            <v>-</v>
          </cell>
          <cell r="DD504" t="str">
            <v>-</v>
          </cell>
          <cell r="DE504" t="str">
            <v>-</v>
          </cell>
          <cell r="DF504" t="str">
            <v>-</v>
          </cell>
          <cell r="DG504" t="str">
            <v>-</v>
          </cell>
        </row>
        <row r="505">
          <cell r="AT505" t="str">
            <v>-</v>
          </cell>
          <cell r="AU505" t="str">
            <v>-</v>
          </cell>
          <cell r="AV505" t="str">
            <v>-</v>
          </cell>
          <cell r="AW505" t="str">
            <v>-</v>
          </cell>
          <cell r="AX505" t="str">
            <v>-</v>
          </cell>
          <cell r="AY505" t="str">
            <v>-</v>
          </cell>
          <cell r="AZ505" t="str">
            <v>-</v>
          </cell>
          <cell r="BA505" t="str">
            <v>-</v>
          </cell>
          <cell r="BB505" t="str">
            <v>-</v>
          </cell>
          <cell r="BC505" t="str">
            <v>-</v>
          </cell>
          <cell r="BD505" t="str">
            <v>-</v>
          </cell>
          <cell r="BE505" t="str">
            <v>-</v>
          </cell>
          <cell r="BF505" t="str">
            <v>-</v>
          </cell>
          <cell r="BG505" t="str">
            <v>-</v>
          </cell>
          <cell r="BH505" t="str">
            <v>-</v>
          </cell>
          <cell r="BI505" t="str">
            <v>-</v>
          </cell>
          <cell r="BJ505" t="str">
            <v>-</v>
          </cell>
          <cell r="BK505" t="str">
            <v>-</v>
          </cell>
          <cell r="BL505" t="str">
            <v>-</v>
          </cell>
          <cell r="BM505" t="str">
            <v>20450</v>
          </cell>
          <cell r="BN505" t="str">
            <v>-</v>
          </cell>
          <cell r="BO505" t="str">
            <v>-</v>
          </cell>
          <cell r="BP505" t="str">
            <v>-</v>
          </cell>
          <cell r="BQ505" t="str">
            <v>-</v>
          </cell>
          <cell r="BR505" t="str">
            <v>-</v>
          </cell>
          <cell r="BS505" t="str">
            <v>-</v>
          </cell>
          <cell r="BT505" t="str">
            <v>-</v>
          </cell>
          <cell r="BU505" t="str">
            <v>-</v>
          </cell>
          <cell r="BV505" t="str">
            <v>-</v>
          </cell>
          <cell r="BW505" t="str">
            <v>-</v>
          </cell>
          <cell r="BX505" t="str">
            <v>-</v>
          </cell>
          <cell r="BY505" t="str">
            <v>-</v>
          </cell>
          <cell r="CB505" t="str">
            <v>-</v>
          </cell>
          <cell r="CC505" t="str">
            <v>-</v>
          </cell>
          <cell r="CD505" t="str">
            <v>-</v>
          </cell>
          <cell r="CE505" t="str">
            <v>-</v>
          </cell>
          <cell r="CF505" t="str">
            <v>-</v>
          </cell>
          <cell r="CG505" t="str">
            <v>-</v>
          </cell>
          <cell r="CH505" t="str">
            <v>-</v>
          </cell>
          <cell r="CI505" t="str">
            <v>-</v>
          </cell>
          <cell r="CJ505" t="str">
            <v>-</v>
          </cell>
          <cell r="CK505" t="str">
            <v>-</v>
          </cell>
          <cell r="CL505" t="str">
            <v>-</v>
          </cell>
          <cell r="CM505" t="str">
            <v>-</v>
          </cell>
          <cell r="CN505" t="str">
            <v>-</v>
          </cell>
          <cell r="CO505" t="str">
            <v>-</v>
          </cell>
          <cell r="CP505" t="str">
            <v>-</v>
          </cell>
          <cell r="CQ505" t="str">
            <v>-</v>
          </cell>
          <cell r="CR505" t="str">
            <v>-</v>
          </cell>
          <cell r="CS505" t="str">
            <v>-</v>
          </cell>
          <cell r="CT505" t="str">
            <v>-</v>
          </cell>
          <cell r="CU505" t="str">
            <v>SANTIAGO AMOLTEPEC</v>
          </cell>
          <cell r="CV505" t="str">
            <v>-</v>
          </cell>
          <cell r="CW505" t="str">
            <v>-</v>
          </cell>
          <cell r="CX505" t="str">
            <v>-</v>
          </cell>
          <cell r="CY505" t="str">
            <v>-</v>
          </cell>
          <cell r="CZ505" t="str">
            <v>-</v>
          </cell>
          <cell r="DB505" t="str">
            <v>-</v>
          </cell>
          <cell r="DC505" t="str">
            <v>-</v>
          </cell>
          <cell r="DD505" t="str">
            <v>-</v>
          </cell>
          <cell r="DE505" t="str">
            <v>-</v>
          </cell>
          <cell r="DF505" t="str">
            <v>-</v>
          </cell>
          <cell r="DG505" t="str">
            <v>-</v>
          </cell>
        </row>
        <row r="506">
          <cell r="AT506" t="str">
            <v>-</v>
          </cell>
          <cell r="AU506" t="str">
            <v>-</v>
          </cell>
          <cell r="AV506" t="str">
            <v>-</v>
          </cell>
          <cell r="AW506" t="str">
            <v>-</v>
          </cell>
          <cell r="AX506" t="str">
            <v>-</v>
          </cell>
          <cell r="AY506" t="str">
            <v>-</v>
          </cell>
          <cell r="AZ506" t="str">
            <v>-</v>
          </cell>
          <cell r="BA506" t="str">
            <v>-</v>
          </cell>
          <cell r="BB506" t="str">
            <v>-</v>
          </cell>
          <cell r="BC506" t="str">
            <v>-</v>
          </cell>
          <cell r="BD506" t="str">
            <v>-</v>
          </cell>
          <cell r="BE506" t="str">
            <v>-</v>
          </cell>
          <cell r="BF506" t="str">
            <v>-</v>
          </cell>
          <cell r="BG506" t="str">
            <v>-</v>
          </cell>
          <cell r="BH506" t="str">
            <v>-</v>
          </cell>
          <cell r="BI506" t="str">
            <v>-</v>
          </cell>
          <cell r="BJ506" t="str">
            <v>-</v>
          </cell>
          <cell r="BK506" t="str">
            <v>-</v>
          </cell>
          <cell r="BL506" t="str">
            <v>-</v>
          </cell>
          <cell r="BM506" t="str">
            <v>20451</v>
          </cell>
          <cell r="BN506" t="str">
            <v>-</v>
          </cell>
          <cell r="BO506" t="str">
            <v>-</v>
          </cell>
          <cell r="BP506" t="str">
            <v>-</v>
          </cell>
          <cell r="BQ506" t="str">
            <v>-</v>
          </cell>
          <cell r="BR506" t="str">
            <v>-</v>
          </cell>
          <cell r="BS506" t="str">
            <v>-</v>
          </cell>
          <cell r="BT506" t="str">
            <v>-</v>
          </cell>
          <cell r="BU506" t="str">
            <v>-</v>
          </cell>
          <cell r="BV506" t="str">
            <v>-</v>
          </cell>
          <cell r="BW506" t="str">
            <v>-</v>
          </cell>
          <cell r="BX506" t="str">
            <v>-</v>
          </cell>
          <cell r="BY506" t="str">
            <v>-</v>
          </cell>
          <cell r="CB506" t="str">
            <v>-</v>
          </cell>
          <cell r="CC506" t="str">
            <v>-</v>
          </cell>
          <cell r="CD506" t="str">
            <v>-</v>
          </cell>
          <cell r="CE506" t="str">
            <v>-</v>
          </cell>
          <cell r="CF506" t="str">
            <v>-</v>
          </cell>
          <cell r="CG506" t="str">
            <v>-</v>
          </cell>
          <cell r="CH506" t="str">
            <v>-</v>
          </cell>
          <cell r="CI506" t="str">
            <v>-</v>
          </cell>
          <cell r="CJ506" t="str">
            <v>-</v>
          </cell>
          <cell r="CK506" t="str">
            <v>-</v>
          </cell>
          <cell r="CL506" t="str">
            <v>-</v>
          </cell>
          <cell r="CM506" t="str">
            <v>-</v>
          </cell>
          <cell r="CN506" t="str">
            <v>-</v>
          </cell>
          <cell r="CO506" t="str">
            <v>-</v>
          </cell>
          <cell r="CP506" t="str">
            <v>-</v>
          </cell>
          <cell r="CQ506" t="str">
            <v>-</v>
          </cell>
          <cell r="CR506" t="str">
            <v>-</v>
          </cell>
          <cell r="CS506" t="str">
            <v>-</v>
          </cell>
          <cell r="CT506" t="str">
            <v>-</v>
          </cell>
          <cell r="CU506" t="str">
            <v>SANTIAGO APOALA</v>
          </cell>
          <cell r="CV506" t="str">
            <v>-</v>
          </cell>
          <cell r="CW506" t="str">
            <v>-</v>
          </cell>
          <cell r="CX506" t="str">
            <v>-</v>
          </cell>
          <cell r="CY506" t="str">
            <v>-</v>
          </cell>
          <cell r="CZ506" t="str">
            <v>-</v>
          </cell>
          <cell r="DB506" t="str">
            <v>-</v>
          </cell>
          <cell r="DC506" t="str">
            <v>-</v>
          </cell>
          <cell r="DD506" t="str">
            <v>-</v>
          </cell>
          <cell r="DE506" t="str">
            <v>-</v>
          </cell>
          <cell r="DF506" t="str">
            <v>-</v>
          </cell>
          <cell r="DG506" t="str">
            <v>-</v>
          </cell>
        </row>
        <row r="507">
          <cell r="AT507" t="str">
            <v>-</v>
          </cell>
          <cell r="AU507" t="str">
            <v>-</v>
          </cell>
          <cell r="AV507" t="str">
            <v>-</v>
          </cell>
          <cell r="AW507" t="str">
            <v>-</v>
          </cell>
          <cell r="AX507" t="str">
            <v>-</v>
          </cell>
          <cell r="AY507" t="str">
            <v>-</v>
          </cell>
          <cell r="AZ507" t="str">
            <v>-</v>
          </cell>
          <cell r="BA507" t="str">
            <v>-</v>
          </cell>
          <cell r="BB507" t="str">
            <v>-</v>
          </cell>
          <cell r="BC507" t="str">
            <v>-</v>
          </cell>
          <cell r="BD507" t="str">
            <v>-</v>
          </cell>
          <cell r="BE507" t="str">
            <v>-</v>
          </cell>
          <cell r="BF507" t="str">
            <v>-</v>
          </cell>
          <cell r="BG507" t="str">
            <v>-</v>
          </cell>
          <cell r="BH507" t="str">
            <v>-</v>
          </cell>
          <cell r="BI507" t="str">
            <v>-</v>
          </cell>
          <cell r="BJ507" t="str">
            <v>-</v>
          </cell>
          <cell r="BK507" t="str">
            <v>-</v>
          </cell>
          <cell r="BL507" t="str">
            <v>-</v>
          </cell>
          <cell r="BM507" t="str">
            <v>20452</v>
          </cell>
          <cell r="BN507" t="str">
            <v>-</v>
          </cell>
          <cell r="BO507" t="str">
            <v>-</v>
          </cell>
          <cell r="BP507" t="str">
            <v>-</v>
          </cell>
          <cell r="BQ507" t="str">
            <v>-</v>
          </cell>
          <cell r="BR507" t="str">
            <v>-</v>
          </cell>
          <cell r="BS507" t="str">
            <v>-</v>
          </cell>
          <cell r="BT507" t="str">
            <v>-</v>
          </cell>
          <cell r="BU507" t="str">
            <v>-</v>
          </cell>
          <cell r="BV507" t="str">
            <v>-</v>
          </cell>
          <cell r="BW507" t="str">
            <v>-</v>
          </cell>
          <cell r="BX507" t="str">
            <v>-</v>
          </cell>
          <cell r="BY507" t="str">
            <v>-</v>
          </cell>
          <cell r="CB507" t="str">
            <v>-</v>
          </cell>
          <cell r="CC507" t="str">
            <v>-</v>
          </cell>
          <cell r="CD507" t="str">
            <v>-</v>
          </cell>
          <cell r="CE507" t="str">
            <v>-</v>
          </cell>
          <cell r="CF507" t="str">
            <v>-</v>
          </cell>
          <cell r="CG507" t="str">
            <v>-</v>
          </cell>
          <cell r="CH507" t="str">
            <v>-</v>
          </cell>
          <cell r="CI507" t="str">
            <v>-</v>
          </cell>
          <cell r="CJ507" t="str">
            <v>-</v>
          </cell>
          <cell r="CK507" t="str">
            <v>-</v>
          </cell>
          <cell r="CL507" t="str">
            <v>-</v>
          </cell>
          <cell r="CM507" t="str">
            <v>-</v>
          </cell>
          <cell r="CN507" t="str">
            <v>-</v>
          </cell>
          <cell r="CO507" t="str">
            <v>-</v>
          </cell>
          <cell r="CP507" t="str">
            <v>-</v>
          </cell>
          <cell r="CQ507" t="str">
            <v>-</v>
          </cell>
          <cell r="CR507" t="str">
            <v>-</v>
          </cell>
          <cell r="CS507" t="str">
            <v>-</v>
          </cell>
          <cell r="CT507" t="str">
            <v>-</v>
          </cell>
          <cell r="CU507" t="str">
            <v>SANTIAGO APÓSTOL</v>
          </cell>
          <cell r="CV507" t="str">
            <v>-</v>
          </cell>
          <cell r="CW507" t="str">
            <v>-</v>
          </cell>
          <cell r="CX507" t="str">
            <v>-</v>
          </cell>
          <cell r="CY507" t="str">
            <v>-</v>
          </cell>
          <cell r="CZ507" t="str">
            <v>-</v>
          </cell>
          <cell r="DB507" t="str">
            <v>-</v>
          </cell>
          <cell r="DC507" t="str">
            <v>-</v>
          </cell>
          <cell r="DD507" t="str">
            <v>-</v>
          </cell>
          <cell r="DE507" t="str">
            <v>-</v>
          </cell>
          <cell r="DF507" t="str">
            <v>-</v>
          </cell>
          <cell r="DG507" t="str">
            <v>-</v>
          </cell>
        </row>
        <row r="508">
          <cell r="AT508" t="str">
            <v>-</v>
          </cell>
          <cell r="AU508" t="str">
            <v>-</v>
          </cell>
          <cell r="AV508" t="str">
            <v>-</v>
          </cell>
          <cell r="AW508" t="str">
            <v>-</v>
          </cell>
          <cell r="AX508" t="str">
            <v>-</v>
          </cell>
          <cell r="AY508" t="str">
            <v>-</v>
          </cell>
          <cell r="AZ508" t="str">
            <v>-</v>
          </cell>
          <cell r="BA508" t="str">
            <v>-</v>
          </cell>
          <cell r="BB508" t="str">
            <v>-</v>
          </cell>
          <cell r="BC508" t="str">
            <v>-</v>
          </cell>
          <cell r="BD508" t="str">
            <v>-</v>
          </cell>
          <cell r="BE508" t="str">
            <v>-</v>
          </cell>
          <cell r="BF508" t="str">
            <v>-</v>
          </cell>
          <cell r="BG508" t="str">
            <v>-</v>
          </cell>
          <cell r="BH508" t="str">
            <v>-</v>
          </cell>
          <cell r="BI508" t="str">
            <v>-</v>
          </cell>
          <cell r="BJ508" t="str">
            <v>-</v>
          </cell>
          <cell r="BK508" t="str">
            <v>-</v>
          </cell>
          <cell r="BL508" t="str">
            <v>-</v>
          </cell>
          <cell r="BM508" t="str">
            <v>20453</v>
          </cell>
          <cell r="BN508" t="str">
            <v>-</v>
          </cell>
          <cell r="BO508" t="str">
            <v>-</v>
          </cell>
          <cell r="BP508" t="str">
            <v>-</v>
          </cell>
          <cell r="BQ508" t="str">
            <v>-</v>
          </cell>
          <cell r="BR508" t="str">
            <v>-</v>
          </cell>
          <cell r="BS508" t="str">
            <v>-</v>
          </cell>
          <cell r="BT508" t="str">
            <v>-</v>
          </cell>
          <cell r="BU508" t="str">
            <v>-</v>
          </cell>
          <cell r="BV508" t="str">
            <v>-</v>
          </cell>
          <cell r="BW508" t="str">
            <v>-</v>
          </cell>
          <cell r="BX508" t="str">
            <v>-</v>
          </cell>
          <cell r="BY508" t="str">
            <v>-</v>
          </cell>
          <cell r="CB508" t="str">
            <v>-</v>
          </cell>
          <cell r="CC508" t="str">
            <v>-</v>
          </cell>
          <cell r="CD508" t="str">
            <v>-</v>
          </cell>
          <cell r="CE508" t="str">
            <v>-</v>
          </cell>
          <cell r="CF508" t="str">
            <v>-</v>
          </cell>
          <cell r="CG508" t="str">
            <v>-</v>
          </cell>
          <cell r="CH508" t="str">
            <v>-</v>
          </cell>
          <cell r="CI508" t="str">
            <v>-</v>
          </cell>
          <cell r="CJ508" t="str">
            <v>-</v>
          </cell>
          <cell r="CK508" t="str">
            <v>-</v>
          </cell>
          <cell r="CL508" t="str">
            <v>-</v>
          </cell>
          <cell r="CM508" t="str">
            <v>-</v>
          </cell>
          <cell r="CN508" t="str">
            <v>-</v>
          </cell>
          <cell r="CO508" t="str">
            <v>-</v>
          </cell>
          <cell r="CP508" t="str">
            <v>-</v>
          </cell>
          <cell r="CQ508" t="str">
            <v>-</v>
          </cell>
          <cell r="CR508" t="str">
            <v>-</v>
          </cell>
          <cell r="CS508" t="str">
            <v>-</v>
          </cell>
          <cell r="CT508" t="str">
            <v>-</v>
          </cell>
          <cell r="CU508" t="str">
            <v>SANTIAGO ASTATA</v>
          </cell>
          <cell r="CV508" t="str">
            <v>-</v>
          </cell>
          <cell r="CW508" t="str">
            <v>-</v>
          </cell>
          <cell r="CX508" t="str">
            <v>-</v>
          </cell>
          <cell r="CY508" t="str">
            <v>-</v>
          </cell>
          <cell r="CZ508" t="str">
            <v>-</v>
          </cell>
          <cell r="DB508" t="str">
            <v>-</v>
          </cell>
          <cell r="DC508" t="str">
            <v>-</v>
          </cell>
          <cell r="DD508" t="str">
            <v>-</v>
          </cell>
          <cell r="DE508" t="str">
            <v>-</v>
          </cell>
          <cell r="DF508" t="str">
            <v>-</v>
          </cell>
          <cell r="DG508" t="str">
            <v>-</v>
          </cell>
        </row>
        <row r="509">
          <cell r="AT509" t="str">
            <v>-</v>
          </cell>
          <cell r="AU509" t="str">
            <v>-</v>
          </cell>
          <cell r="AV509" t="str">
            <v>-</v>
          </cell>
          <cell r="AW509" t="str">
            <v>-</v>
          </cell>
          <cell r="AX509" t="str">
            <v>-</v>
          </cell>
          <cell r="AY509" t="str">
            <v>-</v>
          </cell>
          <cell r="AZ509" t="str">
            <v>-</v>
          </cell>
          <cell r="BA509" t="str">
            <v>-</v>
          </cell>
          <cell r="BB509" t="str">
            <v>-</v>
          </cell>
          <cell r="BC509" t="str">
            <v>-</v>
          </cell>
          <cell r="BD509" t="str">
            <v>-</v>
          </cell>
          <cell r="BE509" t="str">
            <v>-</v>
          </cell>
          <cell r="BF509" t="str">
            <v>-</v>
          </cell>
          <cell r="BG509" t="str">
            <v>-</v>
          </cell>
          <cell r="BH509" t="str">
            <v>-</v>
          </cell>
          <cell r="BI509" t="str">
            <v>-</v>
          </cell>
          <cell r="BJ509" t="str">
            <v>-</v>
          </cell>
          <cell r="BK509" t="str">
            <v>-</v>
          </cell>
          <cell r="BL509" t="str">
            <v>-</v>
          </cell>
          <cell r="BM509" t="str">
            <v>20454</v>
          </cell>
          <cell r="BN509" t="str">
            <v>-</v>
          </cell>
          <cell r="BO509" t="str">
            <v>-</v>
          </cell>
          <cell r="BP509" t="str">
            <v>-</v>
          </cell>
          <cell r="BQ509" t="str">
            <v>-</v>
          </cell>
          <cell r="BR509" t="str">
            <v>-</v>
          </cell>
          <cell r="BS509" t="str">
            <v>-</v>
          </cell>
          <cell r="BT509" t="str">
            <v>-</v>
          </cell>
          <cell r="BU509" t="str">
            <v>-</v>
          </cell>
          <cell r="BV509" t="str">
            <v>-</v>
          </cell>
          <cell r="BW509" t="str">
            <v>-</v>
          </cell>
          <cell r="BX509" t="str">
            <v>-</v>
          </cell>
          <cell r="BY509" t="str">
            <v>-</v>
          </cell>
          <cell r="CB509" t="str">
            <v>-</v>
          </cell>
          <cell r="CC509" t="str">
            <v>-</v>
          </cell>
          <cell r="CD509" t="str">
            <v>-</v>
          </cell>
          <cell r="CE509" t="str">
            <v>-</v>
          </cell>
          <cell r="CF509" t="str">
            <v>-</v>
          </cell>
          <cell r="CG509" t="str">
            <v>-</v>
          </cell>
          <cell r="CH509" t="str">
            <v>-</v>
          </cell>
          <cell r="CI509" t="str">
            <v>-</v>
          </cell>
          <cell r="CJ509" t="str">
            <v>-</v>
          </cell>
          <cell r="CK509" t="str">
            <v>-</v>
          </cell>
          <cell r="CL509" t="str">
            <v>-</v>
          </cell>
          <cell r="CM509" t="str">
            <v>-</v>
          </cell>
          <cell r="CN509" t="str">
            <v>-</v>
          </cell>
          <cell r="CO509" t="str">
            <v>-</v>
          </cell>
          <cell r="CP509" t="str">
            <v>-</v>
          </cell>
          <cell r="CQ509" t="str">
            <v>-</v>
          </cell>
          <cell r="CR509" t="str">
            <v>-</v>
          </cell>
          <cell r="CS509" t="str">
            <v>-</v>
          </cell>
          <cell r="CT509" t="str">
            <v>-</v>
          </cell>
          <cell r="CU509" t="str">
            <v>SANTIAGO ATITLÁN</v>
          </cell>
          <cell r="CV509" t="str">
            <v>-</v>
          </cell>
          <cell r="CW509" t="str">
            <v>-</v>
          </cell>
          <cell r="CX509" t="str">
            <v>-</v>
          </cell>
          <cell r="CY509" t="str">
            <v>-</v>
          </cell>
          <cell r="CZ509" t="str">
            <v>-</v>
          </cell>
          <cell r="DB509" t="str">
            <v>-</v>
          </cell>
          <cell r="DC509" t="str">
            <v>-</v>
          </cell>
          <cell r="DD509" t="str">
            <v>-</v>
          </cell>
          <cell r="DE509" t="str">
            <v>-</v>
          </cell>
          <cell r="DF509" t="str">
            <v>-</v>
          </cell>
          <cell r="DG509" t="str">
            <v>-</v>
          </cell>
        </row>
        <row r="510">
          <cell r="AT510" t="str">
            <v>-</v>
          </cell>
          <cell r="AU510" t="str">
            <v>-</v>
          </cell>
          <cell r="AV510" t="str">
            <v>-</v>
          </cell>
          <cell r="AW510" t="str">
            <v>-</v>
          </cell>
          <cell r="AX510" t="str">
            <v>-</v>
          </cell>
          <cell r="AY510" t="str">
            <v>-</v>
          </cell>
          <cell r="AZ510" t="str">
            <v>-</v>
          </cell>
          <cell r="BA510" t="str">
            <v>-</v>
          </cell>
          <cell r="BB510" t="str">
            <v>-</v>
          </cell>
          <cell r="BC510" t="str">
            <v>-</v>
          </cell>
          <cell r="BD510" t="str">
            <v>-</v>
          </cell>
          <cell r="BE510" t="str">
            <v>-</v>
          </cell>
          <cell r="BF510" t="str">
            <v>-</v>
          </cell>
          <cell r="BG510" t="str">
            <v>-</v>
          </cell>
          <cell r="BH510" t="str">
            <v>-</v>
          </cell>
          <cell r="BI510" t="str">
            <v>-</v>
          </cell>
          <cell r="BJ510" t="str">
            <v>-</v>
          </cell>
          <cell r="BK510" t="str">
            <v>-</v>
          </cell>
          <cell r="BL510" t="str">
            <v>-</v>
          </cell>
          <cell r="BM510" t="str">
            <v>20455</v>
          </cell>
          <cell r="BN510" t="str">
            <v>-</v>
          </cell>
          <cell r="BO510" t="str">
            <v>-</v>
          </cell>
          <cell r="BP510" t="str">
            <v>-</v>
          </cell>
          <cell r="BQ510" t="str">
            <v>-</v>
          </cell>
          <cell r="BR510" t="str">
            <v>-</v>
          </cell>
          <cell r="BS510" t="str">
            <v>-</v>
          </cell>
          <cell r="BT510" t="str">
            <v>-</v>
          </cell>
          <cell r="BU510" t="str">
            <v>-</v>
          </cell>
          <cell r="BV510" t="str">
            <v>-</v>
          </cell>
          <cell r="BW510" t="str">
            <v>-</v>
          </cell>
          <cell r="BX510" t="str">
            <v>-</v>
          </cell>
          <cell r="BY510" t="str">
            <v>-</v>
          </cell>
          <cell r="CB510" t="str">
            <v>-</v>
          </cell>
          <cell r="CC510" t="str">
            <v>-</v>
          </cell>
          <cell r="CD510" t="str">
            <v>-</v>
          </cell>
          <cell r="CE510" t="str">
            <v>-</v>
          </cell>
          <cell r="CF510" t="str">
            <v>-</v>
          </cell>
          <cell r="CG510" t="str">
            <v>-</v>
          </cell>
          <cell r="CH510" t="str">
            <v>-</v>
          </cell>
          <cell r="CI510" t="str">
            <v>-</v>
          </cell>
          <cell r="CJ510" t="str">
            <v>-</v>
          </cell>
          <cell r="CK510" t="str">
            <v>-</v>
          </cell>
          <cell r="CL510" t="str">
            <v>-</v>
          </cell>
          <cell r="CM510" t="str">
            <v>-</v>
          </cell>
          <cell r="CN510" t="str">
            <v>-</v>
          </cell>
          <cell r="CO510" t="str">
            <v>-</v>
          </cell>
          <cell r="CP510" t="str">
            <v>-</v>
          </cell>
          <cell r="CQ510" t="str">
            <v>-</v>
          </cell>
          <cell r="CR510" t="str">
            <v>-</v>
          </cell>
          <cell r="CS510" t="str">
            <v>-</v>
          </cell>
          <cell r="CT510" t="str">
            <v>-</v>
          </cell>
          <cell r="CU510" t="str">
            <v>SANTIAGO AYUQUILILLA</v>
          </cell>
          <cell r="CV510" t="str">
            <v>-</v>
          </cell>
          <cell r="CW510" t="str">
            <v>-</v>
          </cell>
          <cell r="CX510" t="str">
            <v>-</v>
          </cell>
          <cell r="CY510" t="str">
            <v>-</v>
          </cell>
          <cell r="CZ510" t="str">
            <v>-</v>
          </cell>
          <cell r="DB510" t="str">
            <v>-</v>
          </cell>
          <cell r="DC510" t="str">
            <v>-</v>
          </cell>
          <cell r="DD510" t="str">
            <v>-</v>
          </cell>
          <cell r="DE510" t="str">
            <v>-</v>
          </cell>
          <cell r="DF510" t="str">
            <v>-</v>
          </cell>
          <cell r="DG510" t="str">
            <v>-</v>
          </cell>
        </row>
        <row r="511">
          <cell r="AT511" t="str">
            <v>-</v>
          </cell>
          <cell r="AU511" t="str">
            <v>-</v>
          </cell>
          <cell r="AV511" t="str">
            <v>-</v>
          </cell>
          <cell r="AW511" t="str">
            <v>-</v>
          </cell>
          <cell r="AX511" t="str">
            <v>-</v>
          </cell>
          <cell r="AY511" t="str">
            <v>-</v>
          </cell>
          <cell r="AZ511" t="str">
            <v>-</v>
          </cell>
          <cell r="BA511" t="str">
            <v>-</v>
          </cell>
          <cell r="BB511" t="str">
            <v>-</v>
          </cell>
          <cell r="BC511" t="str">
            <v>-</v>
          </cell>
          <cell r="BD511" t="str">
            <v>-</v>
          </cell>
          <cell r="BE511" t="str">
            <v>-</v>
          </cell>
          <cell r="BF511" t="str">
            <v>-</v>
          </cell>
          <cell r="BG511" t="str">
            <v>-</v>
          </cell>
          <cell r="BH511" t="str">
            <v>-</v>
          </cell>
          <cell r="BI511" t="str">
            <v>-</v>
          </cell>
          <cell r="BJ511" t="str">
            <v>-</v>
          </cell>
          <cell r="BK511" t="str">
            <v>-</v>
          </cell>
          <cell r="BL511" t="str">
            <v>-</v>
          </cell>
          <cell r="BM511" t="str">
            <v>20456</v>
          </cell>
          <cell r="BN511" t="str">
            <v>-</v>
          </cell>
          <cell r="BO511" t="str">
            <v>-</v>
          </cell>
          <cell r="BP511" t="str">
            <v>-</v>
          </cell>
          <cell r="BQ511" t="str">
            <v>-</v>
          </cell>
          <cell r="BR511" t="str">
            <v>-</v>
          </cell>
          <cell r="BS511" t="str">
            <v>-</v>
          </cell>
          <cell r="BT511" t="str">
            <v>-</v>
          </cell>
          <cell r="BU511" t="str">
            <v>-</v>
          </cell>
          <cell r="BV511" t="str">
            <v>-</v>
          </cell>
          <cell r="BW511" t="str">
            <v>-</v>
          </cell>
          <cell r="BX511" t="str">
            <v>-</v>
          </cell>
          <cell r="BY511" t="str">
            <v>-</v>
          </cell>
          <cell r="CB511" t="str">
            <v>-</v>
          </cell>
          <cell r="CC511" t="str">
            <v>-</v>
          </cell>
          <cell r="CD511" t="str">
            <v>-</v>
          </cell>
          <cell r="CE511" t="str">
            <v>-</v>
          </cell>
          <cell r="CF511" t="str">
            <v>-</v>
          </cell>
          <cell r="CG511" t="str">
            <v>-</v>
          </cell>
          <cell r="CH511" t="str">
            <v>-</v>
          </cell>
          <cell r="CI511" t="str">
            <v>-</v>
          </cell>
          <cell r="CJ511" t="str">
            <v>-</v>
          </cell>
          <cell r="CK511" t="str">
            <v>-</v>
          </cell>
          <cell r="CL511" t="str">
            <v>-</v>
          </cell>
          <cell r="CM511" t="str">
            <v>-</v>
          </cell>
          <cell r="CN511" t="str">
            <v>-</v>
          </cell>
          <cell r="CO511" t="str">
            <v>-</v>
          </cell>
          <cell r="CP511" t="str">
            <v>-</v>
          </cell>
          <cell r="CQ511" t="str">
            <v>-</v>
          </cell>
          <cell r="CR511" t="str">
            <v>-</v>
          </cell>
          <cell r="CS511" t="str">
            <v>-</v>
          </cell>
          <cell r="CT511" t="str">
            <v>-</v>
          </cell>
          <cell r="CU511" t="str">
            <v>SANTIAGO CACALOXTEPEC</v>
          </cell>
          <cell r="CV511" t="str">
            <v>-</v>
          </cell>
          <cell r="CW511" t="str">
            <v>-</v>
          </cell>
          <cell r="CX511" t="str">
            <v>-</v>
          </cell>
          <cell r="CY511" t="str">
            <v>-</v>
          </cell>
          <cell r="CZ511" t="str">
            <v>-</v>
          </cell>
          <cell r="DB511" t="str">
            <v>-</v>
          </cell>
          <cell r="DC511" t="str">
            <v>-</v>
          </cell>
          <cell r="DD511" t="str">
            <v>-</v>
          </cell>
          <cell r="DE511" t="str">
            <v>-</v>
          </cell>
          <cell r="DF511" t="str">
            <v>-</v>
          </cell>
          <cell r="DG511" t="str">
            <v>-</v>
          </cell>
        </row>
        <row r="512">
          <cell r="AT512" t="str">
            <v>-</v>
          </cell>
          <cell r="AU512" t="str">
            <v>-</v>
          </cell>
          <cell r="AV512" t="str">
            <v>-</v>
          </cell>
          <cell r="AW512" t="str">
            <v>-</v>
          </cell>
          <cell r="AX512" t="str">
            <v>-</v>
          </cell>
          <cell r="AY512" t="str">
            <v>-</v>
          </cell>
          <cell r="AZ512" t="str">
            <v>-</v>
          </cell>
          <cell r="BA512" t="str">
            <v>-</v>
          </cell>
          <cell r="BB512" t="str">
            <v>-</v>
          </cell>
          <cell r="BC512" t="str">
            <v>-</v>
          </cell>
          <cell r="BD512" t="str">
            <v>-</v>
          </cell>
          <cell r="BE512" t="str">
            <v>-</v>
          </cell>
          <cell r="BF512" t="str">
            <v>-</v>
          </cell>
          <cell r="BG512" t="str">
            <v>-</v>
          </cell>
          <cell r="BH512" t="str">
            <v>-</v>
          </cell>
          <cell r="BI512" t="str">
            <v>-</v>
          </cell>
          <cell r="BJ512" t="str">
            <v>-</v>
          </cell>
          <cell r="BK512" t="str">
            <v>-</v>
          </cell>
          <cell r="BL512" t="str">
            <v>-</v>
          </cell>
          <cell r="BM512" t="str">
            <v>20457</v>
          </cell>
          <cell r="BN512" t="str">
            <v>-</v>
          </cell>
          <cell r="BO512" t="str">
            <v>-</v>
          </cell>
          <cell r="BP512" t="str">
            <v>-</v>
          </cell>
          <cell r="BQ512" t="str">
            <v>-</v>
          </cell>
          <cell r="BR512" t="str">
            <v>-</v>
          </cell>
          <cell r="BS512" t="str">
            <v>-</v>
          </cell>
          <cell r="BT512" t="str">
            <v>-</v>
          </cell>
          <cell r="BU512" t="str">
            <v>-</v>
          </cell>
          <cell r="BV512" t="str">
            <v>-</v>
          </cell>
          <cell r="BW512" t="str">
            <v>-</v>
          </cell>
          <cell r="BX512" t="str">
            <v>-</v>
          </cell>
          <cell r="BY512" t="str">
            <v>-</v>
          </cell>
          <cell r="CB512" t="str">
            <v>-</v>
          </cell>
          <cell r="CC512" t="str">
            <v>-</v>
          </cell>
          <cell r="CD512" t="str">
            <v>-</v>
          </cell>
          <cell r="CE512" t="str">
            <v>-</v>
          </cell>
          <cell r="CF512" t="str">
            <v>-</v>
          </cell>
          <cell r="CG512" t="str">
            <v>-</v>
          </cell>
          <cell r="CH512" t="str">
            <v>-</v>
          </cell>
          <cell r="CI512" t="str">
            <v>-</v>
          </cell>
          <cell r="CJ512" t="str">
            <v>-</v>
          </cell>
          <cell r="CK512" t="str">
            <v>-</v>
          </cell>
          <cell r="CL512" t="str">
            <v>-</v>
          </cell>
          <cell r="CM512" t="str">
            <v>-</v>
          </cell>
          <cell r="CN512" t="str">
            <v>-</v>
          </cell>
          <cell r="CO512" t="str">
            <v>-</v>
          </cell>
          <cell r="CP512" t="str">
            <v>-</v>
          </cell>
          <cell r="CQ512" t="str">
            <v>-</v>
          </cell>
          <cell r="CR512" t="str">
            <v>-</v>
          </cell>
          <cell r="CS512" t="str">
            <v>-</v>
          </cell>
          <cell r="CT512" t="str">
            <v>-</v>
          </cell>
          <cell r="CU512" t="str">
            <v>SANTIAGO CAMOTLÁN</v>
          </cell>
          <cell r="CV512" t="str">
            <v>-</v>
          </cell>
          <cell r="CW512" t="str">
            <v>-</v>
          </cell>
          <cell r="CX512" t="str">
            <v>-</v>
          </cell>
          <cell r="CY512" t="str">
            <v>-</v>
          </cell>
          <cell r="CZ512" t="str">
            <v>-</v>
          </cell>
          <cell r="DB512" t="str">
            <v>-</v>
          </cell>
          <cell r="DC512" t="str">
            <v>-</v>
          </cell>
          <cell r="DD512" t="str">
            <v>-</v>
          </cell>
          <cell r="DE512" t="str">
            <v>-</v>
          </cell>
          <cell r="DF512" t="str">
            <v>-</v>
          </cell>
          <cell r="DG512" t="str">
            <v>-</v>
          </cell>
        </row>
        <row r="513">
          <cell r="AT513" t="str">
            <v>-</v>
          </cell>
          <cell r="AU513" t="str">
            <v>-</v>
          </cell>
          <cell r="AV513" t="str">
            <v>-</v>
          </cell>
          <cell r="AW513" t="str">
            <v>-</v>
          </cell>
          <cell r="AX513" t="str">
            <v>-</v>
          </cell>
          <cell r="AY513" t="str">
            <v>-</v>
          </cell>
          <cell r="AZ513" t="str">
            <v>-</v>
          </cell>
          <cell r="BA513" t="str">
            <v>-</v>
          </cell>
          <cell r="BB513" t="str">
            <v>-</v>
          </cell>
          <cell r="BC513" t="str">
            <v>-</v>
          </cell>
          <cell r="BD513" t="str">
            <v>-</v>
          </cell>
          <cell r="BE513" t="str">
            <v>-</v>
          </cell>
          <cell r="BF513" t="str">
            <v>-</v>
          </cell>
          <cell r="BG513" t="str">
            <v>-</v>
          </cell>
          <cell r="BH513" t="str">
            <v>-</v>
          </cell>
          <cell r="BI513" t="str">
            <v>-</v>
          </cell>
          <cell r="BJ513" t="str">
            <v>-</v>
          </cell>
          <cell r="BK513" t="str">
            <v>-</v>
          </cell>
          <cell r="BL513" t="str">
            <v>-</v>
          </cell>
          <cell r="BM513" t="str">
            <v>20458</v>
          </cell>
          <cell r="BN513" t="str">
            <v>-</v>
          </cell>
          <cell r="BO513" t="str">
            <v>-</v>
          </cell>
          <cell r="BP513" t="str">
            <v>-</v>
          </cell>
          <cell r="BQ513" t="str">
            <v>-</v>
          </cell>
          <cell r="BR513" t="str">
            <v>-</v>
          </cell>
          <cell r="BS513" t="str">
            <v>-</v>
          </cell>
          <cell r="BT513" t="str">
            <v>-</v>
          </cell>
          <cell r="BU513" t="str">
            <v>-</v>
          </cell>
          <cell r="BV513" t="str">
            <v>-</v>
          </cell>
          <cell r="BW513" t="str">
            <v>-</v>
          </cell>
          <cell r="BX513" t="str">
            <v>-</v>
          </cell>
          <cell r="BY513" t="str">
            <v>-</v>
          </cell>
          <cell r="CB513" t="str">
            <v>-</v>
          </cell>
          <cell r="CC513" t="str">
            <v>-</v>
          </cell>
          <cell r="CD513" t="str">
            <v>-</v>
          </cell>
          <cell r="CE513" t="str">
            <v>-</v>
          </cell>
          <cell r="CF513" t="str">
            <v>-</v>
          </cell>
          <cell r="CG513" t="str">
            <v>-</v>
          </cell>
          <cell r="CH513" t="str">
            <v>-</v>
          </cell>
          <cell r="CI513" t="str">
            <v>-</v>
          </cell>
          <cell r="CJ513" t="str">
            <v>-</v>
          </cell>
          <cell r="CK513" t="str">
            <v>-</v>
          </cell>
          <cell r="CL513" t="str">
            <v>-</v>
          </cell>
          <cell r="CM513" t="str">
            <v>-</v>
          </cell>
          <cell r="CN513" t="str">
            <v>-</v>
          </cell>
          <cell r="CO513" t="str">
            <v>-</v>
          </cell>
          <cell r="CP513" t="str">
            <v>-</v>
          </cell>
          <cell r="CQ513" t="str">
            <v>-</v>
          </cell>
          <cell r="CR513" t="str">
            <v>-</v>
          </cell>
          <cell r="CS513" t="str">
            <v>-</v>
          </cell>
          <cell r="CT513" t="str">
            <v>-</v>
          </cell>
          <cell r="CU513" t="str">
            <v>SANTIAGO COMALTEPEC</v>
          </cell>
          <cell r="CV513" t="str">
            <v>-</v>
          </cell>
          <cell r="CW513" t="str">
            <v>-</v>
          </cell>
          <cell r="CX513" t="str">
            <v>-</v>
          </cell>
          <cell r="CY513" t="str">
            <v>-</v>
          </cell>
          <cell r="CZ513" t="str">
            <v>-</v>
          </cell>
          <cell r="DB513" t="str">
            <v>-</v>
          </cell>
          <cell r="DC513" t="str">
            <v>-</v>
          </cell>
          <cell r="DD513" t="str">
            <v>-</v>
          </cell>
          <cell r="DE513" t="str">
            <v>-</v>
          </cell>
          <cell r="DF513" t="str">
            <v>-</v>
          </cell>
          <cell r="DG513" t="str">
            <v>-</v>
          </cell>
        </row>
        <row r="514">
          <cell r="AT514" t="str">
            <v>-</v>
          </cell>
          <cell r="AU514" t="str">
            <v>-</v>
          </cell>
          <cell r="AV514" t="str">
            <v>-</v>
          </cell>
          <cell r="AW514" t="str">
            <v>-</v>
          </cell>
          <cell r="AX514" t="str">
            <v>-</v>
          </cell>
          <cell r="AY514" t="str">
            <v>-</v>
          </cell>
          <cell r="AZ514" t="str">
            <v>-</v>
          </cell>
          <cell r="BA514" t="str">
            <v>-</v>
          </cell>
          <cell r="BB514" t="str">
            <v>-</v>
          </cell>
          <cell r="BC514" t="str">
            <v>-</v>
          </cell>
          <cell r="BD514" t="str">
            <v>-</v>
          </cell>
          <cell r="BE514" t="str">
            <v>-</v>
          </cell>
          <cell r="BF514" t="str">
            <v>-</v>
          </cell>
          <cell r="BG514" t="str">
            <v>-</v>
          </cell>
          <cell r="BH514" t="str">
            <v>-</v>
          </cell>
          <cell r="BI514" t="str">
            <v>-</v>
          </cell>
          <cell r="BJ514" t="str">
            <v>-</v>
          </cell>
          <cell r="BK514" t="str">
            <v>-</v>
          </cell>
          <cell r="BL514" t="str">
            <v>-</v>
          </cell>
          <cell r="BM514" t="str">
            <v>20459</v>
          </cell>
          <cell r="BN514" t="str">
            <v>-</v>
          </cell>
          <cell r="BO514" t="str">
            <v>-</v>
          </cell>
          <cell r="BP514" t="str">
            <v>-</v>
          </cell>
          <cell r="BQ514" t="str">
            <v>-</v>
          </cell>
          <cell r="BR514" t="str">
            <v>-</v>
          </cell>
          <cell r="BS514" t="str">
            <v>-</v>
          </cell>
          <cell r="BT514" t="str">
            <v>-</v>
          </cell>
          <cell r="BU514" t="str">
            <v>-</v>
          </cell>
          <cell r="BV514" t="str">
            <v>-</v>
          </cell>
          <cell r="BW514" t="str">
            <v>-</v>
          </cell>
          <cell r="BX514" t="str">
            <v>-</v>
          </cell>
          <cell r="BY514" t="str">
            <v>-</v>
          </cell>
          <cell r="CB514" t="str">
            <v>-</v>
          </cell>
          <cell r="CC514" t="str">
            <v>-</v>
          </cell>
          <cell r="CD514" t="str">
            <v>-</v>
          </cell>
          <cell r="CE514" t="str">
            <v>-</v>
          </cell>
          <cell r="CF514" t="str">
            <v>-</v>
          </cell>
          <cell r="CG514" t="str">
            <v>-</v>
          </cell>
          <cell r="CH514" t="str">
            <v>-</v>
          </cell>
          <cell r="CI514" t="str">
            <v>-</v>
          </cell>
          <cell r="CJ514" t="str">
            <v>-</v>
          </cell>
          <cell r="CK514" t="str">
            <v>-</v>
          </cell>
          <cell r="CL514" t="str">
            <v>-</v>
          </cell>
          <cell r="CM514" t="str">
            <v>-</v>
          </cell>
          <cell r="CN514" t="str">
            <v>-</v>
          </cell>
          <cell r="CO514" t="str">
            <v>-</v>
          </cell>
          <cell r="CP514" t="str">
            <v>-</v>
          </cell>
          <cell r="CQ514" t="str">
            <v>-</v>
          </cell>
          <cell r="CR514" t="str">
            <v>-</v>
          </cell>
          <cell r="CS514" t="str">
            <v>-</v>
          </cell>
          <cell r="CT514" t="str">
            <v>-</v>
          </cell>
          <cell r="CU514" t="str">
            <v>SANTIAGO CHAZUMBA</v>
          </cell>
          <cell r="CV514" t="str">
            <v>-</v>
          </cell>
          <cell r="CW514" t="str">
            <v>-</v>
          </cell>
          <cell r="CX514" t="str">
            <v>-</v>
          </cell>
          <cell r="CY514" t="str">
            <v>-</v>
          </cell>
          <cell r="CZ514" t="str">
            <v>-</v>
          </cell>
          <cell r="DB514" t="str">
            <v>-</v>
          </cell>
          <cell r="DC514" t="str">
            <v>-</v>
          </cell>
          <cell r="DD514" t="str">
            <v>-</v>
          </cell>
          <cell r="DE514" t="str">
            <v>-</v>
          </cell>
          <cell r="DF514" t="str">
            <v>-</v>
          </cell>
          <cell r="DG514" t="str">
            <v>-</v>
          </cell>
        </row>
        <row r="515">
          <cell r="AT515" t="str">
            <v>-</v>
          </cell>
          <cell r="AU515" t="str">
            <v>-</v>
          </cell>
          <cell r="AV515" t="str">
            <v>-</v>
          </cell>
          <cell r="AW515" t="str">
            <v>-</v>
          </cell>
          <cell r="AX515" t="str">
            <v>-</v>
          </cell>
          <cell r="AY515" t="str">
            <v>-</v>
          </cell>
          <cell r="AZ515" t="str">
            <v>-</v>
          </cell>
          <cell r="BA515" t="str">
            <v>-</v>
          </cell>
          <cell r="BB515" t="str">
            <v>-</v>
          </cell>
          <cell r="BC515" t="str">
            <v>-</v>
          </cell>
          <cell r="BD515" t="str">
            <v>-</v>
          </cell>
          <cell r="BE515" t="str">
            <v>-</v>
          </cell>
          <cell r="BF515" t="str">
            <v>-</v>
          </cell>
          <cell r="BG515" t="str">
            <v>-</v>
          </cell>
          <cell r="BH515" t="str">
            <v>-</v>
          </cell>
          <cell r="BI515" t="str">
            <v>-</v>
          </cell>
          <cell r="BJ515" t="str">
            <v>-</v>
          </cell>
          <cell r="BK515" t="str">
            <v>-</v>
          </cell>
          <cell r="BL515" t="str">
            <v>-</v>
          </cell>
          <cell r="BM515" t="str">
            <v>20460</v>
          </cell>
          <cell r="BN515" t="str">
            <v>-</v>
          </cell>
          <cell r="BO515" t="str">
            <v>-</v>
          </cell>
          <cell r="BP515" t="str">
            <v>-</v>
          </cell>
          <cell r="BQ515" t="str">
            <v>-</v>
          </cell>
          <cell r="BR515" t="str">
            <v>-</v>
          </cell>
          <cell r="BS515" t="str">
            <v>-</v>
          </cell>
          <cell r="BT515" t="str">
            <v>-</v>
          </cell>
          <cell r="BU515" t="str">
            <v>-</v>
          </cell>
          <cell r="BV515" t="str">
            <v>-</v>
          </cell>
          <cell r="BW515" t="str">
            <v>-</v>
          </cell>
          <cell r="BX515" t="str">
            <v>-</v>
          </cell>
          <cell r="BY515" t="str">
            <v>-</v>
          </cell>
          <cell r="CB515" t="str">
            <v>-</v>
          </cell>
          <cell r="CC515" t="str">
            <v>-</v>
          </cell>
          <cell r="CD515" t="str">
            <v>-</v>
          </cell>
          <cell r="CE515" t="str">
            <v>-</v>
          </cell>
          <cell r="CF515" t="str">
            <v>-</v>
          </cell>
          <cell r="CG515" t="str">
            <v>-</v>
          </cell>
          <cell r="CH515" t="str">
            <v>-</v>
          </cell>
          <cell r="CI515" t="str">
            <v>-</v>
          </cell>
          <cell r="CJ515" t="str">
            <v>-</v>
          </cell>
          <cell r="CK515" t="str">
            <v>-</v>
          </cell>
          <cell r="CL515" t="str">
            <v>-</v>
          </cell>
          <cell r="CM515" t="str">
            <v>-</v>
          </cell>
          <cell r="CN515" t="str">
            <v>-</v>
          </cell>
          <cell r="CO515" t="str">
            <v>-</v>
          </cell>
          <cell r="CP515" t="str">
            <v>-</v>
          </cell>
          <cell r="CQ515" t="str">
            <v>-</v>
          </cell>
          <cell r="CR515" t="str">
            <v>-</v>
          </cell>
          <cell r="CS515" t="str">
            <v>-</v>
          </cell>
          <cell r="CT515" t="str">
            <v>-</v>
          </cell>
          <cell r="CU515" t="str">
            <v>SANTIAGO CHOÁPAM</v>
          </cell>
          <cell r="CV515" t="str">
            <v>-</v>
          </cell>
          <cell r="CW515" t="str">
            <v>-</v>
          </cell>
          <cell r="CX515" t="str">
            <v>-</v>
          </cell>
          <cell r="CY515" t="str">
            <v>-</v>
          </cell>
          <cell r="CZ515" t="str">
            <v>-</v>
          </cell>
          <cell r="DB515" t="str">
            <v>-</v>
          </cell>
          <cell r="DC515" t="str">
            <v>-</v>
          </cell>
          <cell r="DD515" t="str">
            <v>-</v>
          </cell>
          <cell r="DE515" t="str">
            <v>-</v>
          </cell>
          <cell r="DF515" t="str">
            <v>-</v>
          </cell>
          <cell r="DG515" t="str">
            <v>-</v>
          </cell>
        </row>
        <row r="516">
          <cell r="AT516" t="str">
            <v>-</v>
          </cell>
          <cell r="AU516" t="str">
            <v>-</v>
          </cell>
          <cell r="AV516" t="str">
            <v>-</v>
          </cell>
          <cell r="AW516" t="str">
            <v>-</v>
          </cell>
          <cell r="AX516" t="str">
            <v>-</v>
          </cell>
          <cell r="AY516" t="str">
            <v>-</v>
          </cell>
          <cell r="AZ516" t="str">
            <v>-</v>
          </cell>
          <cell r="BA516" t="str">
            <v>-</v>
          </cell>
          <cell r="BB516" t="str">
            <v>-</v>
          </cell>
          <cell r="BC516" t="str">
            <v>-</v>
          </cell>
          <cell r="BD516" t="str">
            <v>-</v>
          </cell>
          <cell r="BE516" t="str">
            <v>-</v>
          </cell>
          <cell r="BF516" t="str">
            <v>-</v>
          </cell>
          <cell r="BG516" t="str">
            <v>-</v>
          </cell>
          <cell r="BH516" t="str">
            <v>-</v>
          </cell>
          <cell r="BI516" t="str">
            <v>-</v>
          </cell>
          <cell r="BJ516" t="str">
            <v>-</v>
          </cell>
          <cell r="BK516" t="str">
            <v>-</v>
          </cell>
          <cell r="BL516" t="str">
            <v>-</v>
          </cell>
          <cell r="BM516" t="str">
            <v>20461</v>
          </cell>
          <cell r="BN516" t="str">
            <v>-</v>
          </cell>
          <cell r="BO516" t="str">
            <v>-</v>
          </cell>
          <cell r="BP516" t="str">
            <v>-</v>
          </cell>
          <cell r="BQ516" t="str">
            <v>-</v>
          </cell>
          <cell r="BR516" t="str">
            <v>-</v>
          </cell>
          <cell r="BS516" t="str">
            <v>-</v>
          </cell>
          <cell r="BT516" t="str">
            <v>-</v>
          </cell>
          <cell r="BU516" t="str">
            <v>-</v>
          </cell>
          <cell r="BV516" t="str">
            <v>-</v>
          </cell>
          <cell r="BW516" t="str">
            <v>-</v>
          </cell>
          <cell r="BX516" t="str">
            <v>-</v>
          </cell>
          <cell r="BY516" t="str">
            <v>-</v>
          </cell>
          <cell r="CB516" t="str">
            <v>-</v>
          </cell>
          <cell r="CC516" t="str">
            <v>-</v>
          </cell>
          <cell r="CD516" t="str">
            <v>-</v>
          </cell>
          <cell r="CE516" t="str">
            <v>-</v>
          </cell>
          <cell r="CF516" t="str">
            <v>-</v>
          </cell>
          <cell r="CG516" t="str">
            <v>-</v>
          </cell>
          <cell r="CH516" t="str">
            <v>-</v>
          </cell>
          <cell r="CI516" t="str">
            <v>-</v>
          </cell>
          <cell r="CJ516" t="str">
            <v>-</v>
          </cell>
          <cell r="CK516" t="str">
            <v>-</v>
          </cell>
          <cell r="CL516" t="str">
            <v>-</v>
          </cell>
          <cell r="CM516" t="str">
            <v>-</v>
          </cell>
          <cell r="CN516" t="str">
            <v>-</v>
          </cell>
          <cell r="CO516" t="str">
            <v>-</v>
          </cell>
          <cell r="CP516" t="str">
            <v>-</v>
          </cell>
          <cell r="CQ516" t="str">
            <v>-</v>
          </cell>
          <cell r="CR516" t="str">
            <v>-</v>
          </cell>
          <cell r="CS516" t="str">
            <v>-</v>
          </cell>
          <cell r="CT516" t="str">
            <v>-</v>
          </cell>
          <cell r="CU516" t="str">
            <v>SANTIAGO DEL RÍO</v>
          </cell>
          <cell r="CV516" t="str">
            <v>-</v>
          </cell>
          <cell r="CW516" t="str">
            <v>-</v>
          </cell>
          <cell r="CX516" t="str">
            <v>-</v>
          </cell>
          <cell r="CY516" t="str">
            <v>-</v>
          </cell>
          <cell r="CZ516" t="str">
            <v>-</v>
          </cell>
          <cell r="DB516" t="str">
            <v>-</v>
          </cell>
          <cell r="DC516" t="str">
            <v>-</v>
          </cell>
          <cell r="DD516" t="str">
            <v>-</v>
          </cell>
          <cell r="DE516" t="str">
            <v>-</v>
          </cell>
          <cell r="DF516" t="str">
            <v>-</v>
          </cell>
          <cell r="DG516" t="str">
            <v>-</v>
          </cell>
        </row>
        <row r="517">
          <cell r="AT517" t="str">
            <v>-</v>
          </cell>
          <cell r="AU517" t="str">
            <v>-</v>
          </cell>
          <cell r="AV517" t="str">
            <v>-</v>
          </cell>
          <cell r="AW517" t="str">
            <v>-</v>
          </cell>
          <cell r="AX517" t="str">
            <v>-</v>
          </cell>
          <cell r="AY517" t="str">
            <v>-</v>
          </cell>
          <cell r="AZ517" t="str">
            <v>-</v>
          </cell>
          <cell r="BA517" t="str">
            <v>-</v>
          </cell>
          <cell r="BB517" t="str">
            <v>-</v>
          </cell>
          <cell r="BC517" t="str">
            <v>-</v>
          </cell>
          <cell r="BD517" t="str">
            <v>-</v>
          </cell>
          <cell r="BE517" t="str">
            <v>-</v>
          </cell>
          <cell r="BF517" t="str">
            <v>-</v>
          </cell>
          <cell r="BG517" t="str">
            <v>-</v>
          </cell>
          <cell r="BH517" t="str">
            <v>-</v>
          </cell>
          <cell r="BI517" t="str">
            <v>-</v>
          </cell>
          <cell r="BJ517" t="str">
            <v>-</v>
          </cell>
          <cell r="BK517" t="str">
            <v>-</v>
          </cell>
          <cell r="BL517" t="str">
            <v>-</v>
          </cell>
          <cell r="BM517" t="str">
            <v>20462</v>
          </cell>
          <cell r="BN517" t="str">
            <v>-</v>
          </cell>
          <cell r="BO517" t="str">
            <v>-</v>
          </cell>
          <cell r="BP517" t="str">
            <v>-</v>
          </cell>
          <cell r="BQ517" t="str">
            <v>-</v>
          </cell>
          <cell r="BR517" t="str">
            <v>-</v>
          </cell>
          <cell r="BS517" t="str">
            <v>-</v>
          </cell>
          <cell r="BT517" t="str">
            <v>-</v>
          </cell>
          <cell r="BU517" t="str">
            <v>-</v>
          </cell>
          <cell r="BV517" t="str">
            <v>-</v>
          </cell>
          <cell r="BW517" t="str">
            <v>-</v>
          </cell>
          <cell r="BX517" t="str">
            <v>-</v>
          </cell>
          <cell r="BY517" t="str">
            <v>-</v>
          </cell>
          <cell r="CB517" t="str">
            <v>-</v>
          </cell>
          <cell r="CC517" t="str">
            <v>-</v>
          </cell>
          <cell r="CD517" t="str">
            <v>-</v>
          </cell>
          <cell r="CE517" t="str">
            <v>-</v>
          </cell>
          <cell r="CF517" t="str">
            <v>-</v>
          </cell>
          <cell r="CG517" t="str">
            <v>-</v>
          </cell>
          <cell r="CH517" t="str">
            <v>-</v>
          </cell>
          <cell r="CI517" t="str">
            <v>-</v>
          </cell>
          <cell r="CJ517" t="str">
            <v>-</v>
          </cell>
          <cell r="CK517" t="str">
            <v>-</v>
          </cell>
          <cell r="CL517" t="str">
            <v>-</v>
          </cell>
          <cell r="CM517" t="str">
            <v>-</v>
          </cell>
          <cell r="CN517" t="str">
            <v>-</v>
          </cell>
          <cell r="CO517" t="str">
            <v>-</v>
          </cell>
          <cell r="CP517" t="str">
            <v>-</v>
          </cell>
          <cell r="CQ517" t="str">
            <v>-</v>
          </cell>
          <cell r="CR517" t="str">
            <v>-</v>
          </cell>
          <cell r="CS517" t="str">
            <v>-</v>
          </cell>
          <cell r="CT517" t="str">
            <v>-</v>
          </cell>
          <cell r="CU517" t="str">
            <v>SANTIAGO HUAJOLOTITLÁN</v>
          </cell>
          <cell r="CV517" t="str">
            <v>-</v>
          </cell>
          <cell r="CW517" t="str">
            <v>-</v>
          </cell>
          <cell r="CX517" t="str">
            <v>-</v>
          </cell>
          <cell r="CY517" t="str">
            <v>-</v>
          </cell>
          <cell r="CZ517" t="str">
            <v>-</v>
          </cell>
          <cell r="DB517" t="str">
            <v>-</v>
          </cell>
          <cell r="DC517" t="str">
            <v>-</v>
          </cell>
          <cell r="DD517" t="str">
            <v>-</v>
          </cell>
          <cell r="DE517" t="str">
            <v>-</v>
          </cell>
          <cell r="DF517" t="str">
            <v>-</v>
          </cell>
          <cell r="DG517" t="str">
            <v>-</v>
          </cell>
        </row>
        <row r="518">
          <cell r="AT518" t="str">
            <v>-</v>
          </cell>
          <cell r="AU518" t="str">
            <v>-</v>
          </cell>
          <cell r="AV518" t="str">
            <v>-</v>
          </cell>
          <cell r="AW518" t="str">
            <v>-</v>
          </cell>
          <cell r="AX518" t="str">
            <v>-</v>
          </cell>
          <cell r="AY518" t="str">
            <v>-</v>
          </cell>
          <cell r="AZ518" t="str">
            <v>-</v>
          </cell>
          <cell r="BA518" t="str">
            <v>-</v>
          </cell>
          <cell r="BB518" t="str">
            <v>-</v>
          </cell>
          <cell r="BC518" t="str">
            <v>-</v>
          </cell>
          <cell r="BD518" t="str">
            <v>-</v>
          </cell>
          <cell r="BE518" t="str">
            <v>-</v>
          </cell>
          <cell r="BF518" t="str">
            <v>-</v>
          </cell>
          <cell r="BG518" t="str">
            <v>-</v>
          </cell>
          <cell r="BH518" t="str">
            <v>-</v>
          </cell>
          <cell r="BI518" t="str">
            <v>-</v>
          </cell>
          <cell r="BJ518" t="str">
            <v>-</v>
          </cell>
          <cell r="BK518" t="str">
            <v>-</v>
          </cell>
          <cell r="BL518" t="str">
            <v>-</v>
          </cell>
          <cell r="BM518" t="str">
            <v>20463</v>
          </cell>
          <cell r="BN518" t="str">
            <v>-</v>
          </cell>
          <cell r="BO518" t="str">
            <v>-</v>
          </cell>
          <cell r="BP518" t="str">
            <v>-</v>
          </cell>
          <cell r="BQ518" t="str">
            <v>-</v>
          </cell>
          <cell r="BR518" t="str">
            <v>-</v>
          </cell>
          <cell r="BS518" t="str">
            <v>-</v>
          </cell>
          <cell r="BT518" t="str">
            <v>-</v>
          </cell>
          <cell r="BU518" t="str">
            <v>-</v>
          </cell>
          <cell r="BV518" t="str">
            <v>-</v>
          </cell>
          <cell r="BW518" t="str">
            <v>-</v>
          </cell>
          <cell r="BX518" t="str">
            <v>-</v>
          </cell>
          <cell r="BY518" t="str">
            <v>-</v>
          </cell>
          <cell r="CB518" t="str">
            <v>-</v>
          </cell>
          <cell r="CC518" t="str">
            <v>-</v>
          </cell>
          <cell r="CD518" t="str">
            <v>-</v>
          </cell>
          <cell r="CE518" t="str">
            <v>-</v>
          </cell>
          <cell r="CF518" t="str">
            <v>-</v>
          </cell>
          <cell r="CG518" t="str">
            <v>-</v>
          </cell>
          <cell r="CH518" t="str">
            <v>-</v>
          </cell>
          <cell r="CI518" t="str">
            <v>-</v>
          </cell>
          <cell r="CJ518" t="str">
            <v>-</v>
          </cell>
          <cell r="CK518" t="str">
            <v>-</v>
          </cell>
          <cell r="CL518" t="str">
            <v>-</v>
          </cell>
          <cell r="CM518" t="str">
            <v>-</v>
          </cell>
          <cell r="CN518" t="str">
            <v>-</v>
          </cell>
          <cell r="CO518" t="str">
            <v>-</v>
          </cell>
          <cell r="CP518" t="str">
            <v>-</v>
          </cell>
          <cell r="CQ518" t="str">
            <v>-</v>
          </cell>
          <cell r="CR518" t="str">
            <v>-</v>
          </cell>
          <cell r="CS518" t="str">
            <v>-</v>
          </cell>
          <cell r="CT518" t="str">
            <v>-</v>
          </cell>
          <cell r="CU518" t="str">
            <v>SANTIAGO HUAUCLILLA</v>
          </cell>
          <cell r="CV518" t="str">
            <v>-</v>
          </cell>
          <cell r="CW518" t="str">
            <v>-</v>
          </cell>
          <cell r="CX518" t="str">
            <v>-</v>
          </cell>
          <cell r="CY518" t="str">
            <v>-</v>
          </cell>
          <cell r="CZ518" t="str">
            <v>-</v>
          </cell>
          <cell r="DB518" t="str">
            <v>-</v>
          </cell>
          <cell r="DC518" t="str">
            <v>-</v>
          </cell>
          <cell r="DD518" t="str">
            <v>-</v>
          </cell>
          <cell r="DE518" t="str">
            <v>-</v>
          </cell>
          <cell r="DF518" t="str">
            <v>-</v>
          </cell>
          <cell r="DG518" t="str">
            <v>-</v>
          </cell>
        </row>
        <row r="519">
          <cell r="AT519" t="str">
            <v>-</v>
          </cell>
          <cell r="AU519" t="str">
            <v>-</v>
          </cell>
          <cell r="AV519" t="str">
            <v>-</v>
          </cell>
          <cell r="AW519" t="str">
            <v>-</v>
          </cell>
          <cell r="AX519" t="str">
            <v>-</v>
          </cell>
          <cell r="AY519" t="str">
            <v>-</v>
          </cell>
          <cell r="AZ519" t="str">
            <v>-</v>
          </cell>
          <cell r="BA519" t="str">
            <v>-</v>
          </cell>
          <cell r="BB519" t="str">
            <v>-</v>
          </cell>
          <cell r="BC519" t="str">
            <v>-</v>
          </cell>
          <cell r="BD519" t="str">
            <v>-</v>
          </cell>
          <cell r="BE519" t="str">
            <v>-</v>
          </cell>
          <cell r="BF519" t="str">
            <v>-</v>
          </cell>
          <cell r="BG519" t="str">
            <v>-</v>
          </cell>
          <cell r="BH519" t="str">
            <v>-</v>
          </cell>
          <cell r="BI519" t="str">
            <v>-</v>
          </cell>
          <cell r="BJ519" t="str">
            <v>-</v>
          </cell>
          <cell r="BK519" t="str">
            <v>-</v>
          </cell>
          <cell r="BL519" t="str">
            <v>-</v>
          </cell>
          <cell r="BM519" t="str">
            <v>20464</v>
          </cell>
          <cell r="BN519" t="str">
            <v>-</v>
          </cell>
          <cell r="BO519" t="str">
            <v>-</v>
          </cell>
          <cell r="BP519" t="str">
            <v>-</v>
          </cell>
          <cell r="BQ519" t="str">
            <v>-</v>
          </cell>
          <cell r="BR519" t="str">
            <v>-</v>
          </cell>
          <cell r="BS519" t="str">
            <v>-</v>
          </cell>
          <cell r="BT519" t="str">
            <v>-</v>
          </cell>
          <cell r="BU519" t="str">
            <v>-</v>
          </cell>
          <cell r="BV519" t="str">
            <v>-</v>
          </cell>
          <cell r="BW519" t="str">
            <v>-</v>
          </cell>
          <cell r="BX519" t="str">
            <v>-</v>
          </cell>
          <cell r="BY519" t="str">
            <v>-</v>
          </cell>
          <cell r="CB519" t="str">
            <v>-</v>
          </cell>
          <cell r="CC519" t="str">
            <v>-</v>
          </cell>
          <cell r="CD519" t="str">
            <v>-</v>
          </cell>
          <cell r="CE519" t="str">
            <v>-</v>
          </cell>
          <cell r="CF519" t="str">
            <v>-</v>
          </cell>
          <cell r="CG519" t="str">
            <v>-</v>
          </cell>
          <cell r="CH519" t="str">
            <v>-</v>
          </cell>
          <cell r="CI519" t="str">
            <v>-</v>
          </cell>
          <cell r="CJ519" t="str">
            <v>-</v>
          </cell>
          <cell r="CK519" t="str">
            <v>-</v>
          </cell>
          <cell r="CL519" t="str">
            <v>-</v>
          </cell>
          <cell r="CM519" t="str">
            <v>-</v>
          </cell>
          <cell r="CN519" t="str">
            <v>-</v>
          </cell>
          <cell r="CO519" t="str">
            <v>-</v>
          </cell>
          <cell r="CP519" t="str">
            <v>-</v>
          </cell>
          <cell r="CQ519" t="str">
            <v>-</v>
          </cell>
          <cell r="CR519" t="str">
            <v>-</v>
          </cell>
          <cell r="CS519" t="str">
            <v>-</v>
          </cell>
          <cell r="CT519" t="str">
            <v>-</v>
          </cell>
          <cell r="CU519" t="str">
            <v>SANTIAGO IHUITLÁN PLUMAS</v>
          </cell>
          <cell r="CV519" t="str">
            <v>-</v>
          </cell>
          <cell r="CW519" t="str">
            <v>-</v>
          </cell>
          <cell r="CX519" t="str">
            <v>-</v>
          </cell>
          <cell r="CY519" t="str">
            <v>-</v>
          </cell>
          <cell r="CZ519" t="str">
            <v>-</v>
          </cell>
          <cell r="DB519" t="str">
            <v>-</v>
          </cell>
          <cell r="DC519" t="str">
            <v>-</v>
          </cell>
          <cell r="DD519" t="str">
            <v>-</v>
          </cell>
          <cell r="DE519" t="str">
            <v>-</v>
          </cell>
          <cell r="DF519" t="str">
            <v>-</v>
          </cell>
          <cell r="DG519" t="str">
            <v>-</v>
          </cell>
        </row>
        <row r="520">
          <cell r="AT520" t="str">
            <v>-</v>
          </cell>
          <cell r="AU520" t="str">
            <v>-</v>
          </cell>
          <cell r="AV520" t="str">
            <v>-</v>
          </cell>
          <cell r="AW520" t="str">
            <v>-</v>
          </cell>
          <cell r="AX520" t="str">
            <v>-</v>
          </cell>
          <cell r="AY520" t="str">
            <v>-</v>
          </cell>
          <cell r="AZ520" t="str">
            <v>-</v>
          </cell>
          <cell r="BA520" t="str">
            <v>-</v>
          </cell>
          <cell r="BB520" t="str">
            <v>-</v>
          </cell>
          <cell r="BC520" t="str">
            <v>-</v>
          </cell>
          <cell r="BD520" t="str">
            <v>-</v>
          </cell>
          <cell r="BE520" t="str">
            <v>-</v>
          </cell>
          <cell r="BF520" t="str">
            <v>-</v>
          </cell>
          <cell r="BG520" t="str">
            <v>-</v>
          </cell>
          <cell r="BH520" t="str">
            <v>-</v>
          </cell>
          <cell r="BI520" t="str">
            <v>-</v>
          </cell>
          <cell r="BJ520" t="str">
            <v>-</v>
          </cell>
          <cell r="BK520" t="str">
            <v>-</v>
          </cell>
          <cell r="BL520" t="str">
            <v>-</v>
          </cell>
          <cell r="BM520" t="str">
            <v>20465</v>
          </cell>
          <cell r="BN520" t="str">
            <v>-</v>
          </cell>
          <cell r="BO520" t="str">
            <v>-</v>
          </cell>
          <cell r="BP520" t="str">
            <v>-</v>
          </cell>
          <cell r="BQ520" t="str">
            <v>-</v>
          </cell>
          <cell r="BR520" t="str">
            <v>-</v>
          </cell>
          <cell r="BS520" t="str">
            <v>-</v>
          </cell>
          <cell r="BT520" t="str">
            <v>-</v>
          </cell>
          <cell r="BU520" t="str">
            <v>-</v>
          </cell>
          <cell r="BV520" t="str">
            <v>-</v>
          </cell>
          <cell r="BW520" t="str">
            <v>-</v>
          </cell>
          <cell r="BX520" t="str">
            <v>-</v>
          </cell>
          <cell r="BY520" t="str">
            <v>-</v>
          </cell>
          <cell r="CB520" t="str">
            <v>-</v>
          </cell>
          <cell r="CC520" t="str">
            <v>-</v>
          </cell>
          <cell r="CD520" t="str">
            <v>-</v>
          </cell>
          <cell r="CE520" t="str">
            <v>-</v>
          </cell>
          <cell r="CF520" t="str">
            <v>-</v>
          </cell>
          <cell r="CG520" t="str">
            <v>-</v>
          </cell>
          <cell r="CH520" t="str">
            <v>-</v>
          </cell>
          <cell r="CI520" t="str">
            <v>-</v>
          </cell>
          <cell r="CJ520" t="str">
            <v>-</v>
          </cell>
          <cell r="CK520" t="str">
            <v>-</v>
          </cell>
          <cell r="CL520" t="str">
            <v>-</v>
          </cell>
          <cell r="CM520" t="str">
            <v>-</v>
          </cell>
          <cell r="CN520" t="str">
            <v>-</v>
          </cell>
          <cell r="CO520" t="str">
            <v>-</v>
          </cell>
          <cell r="CP520" t="str">
            <v>-</v>
          </cell>
          <cell r="CQ520" t="str">
            <v>-</v>
          </cell>
          <cell r="CR520" t="str">
            <v>-</v>
          </cell>
          <cell r="CS520" t="str">
            <v>-</v>
          </cell>
          <cell r="CT520" t="str">
            <v>-</v>
          </cell>
          <cell r="CU520" t="str">
            <v>SANTIAGO IXCUINTEPEC</v>
          </cell>
          <cell r="CV520" t="str">
            <v>-</v>
          </cell>
          <cell r="CW520" t="str">
            <v>-</v>
          </cell>
          <cell r="CX520" t="str">
            <v>-</v>
          </cell>
          <cell r="CY520" t="str">
            <v>-</v>
          </cell>
          <cell r="CZ520" t="str">
            <v>-</v>
          </cell>
          <cell r="DB520" t="str">
            <v>-</v>
          </cell>
          <cell r="DC520" t="str">
            <v>-</v>
          </cell>
          <cell r="DD520" t="str">
            <v>-</v>
          </cell>
          <cell r="DE520" t="str">
            <v>-</v>
          </cell>
          <cell r="DF520" t="str">
            <v>-</v>
          </cell>
          <cell r="DG520" t="str">
            <v>-</v>
          </cell>
        </row>
        <row r="521">
          <cell r="AT521" t="str">
            <v>-</v>
          </cell>
          <cell r="AU521" t="str">
            <v>-</v>
          </cell>
          <cell r="AV521" t="str">
            <v>-</v>
          </cell>
          <cell r="AW521" t="str">
            <v>-</v>
          </cell>
          <cell r="AX521" t="str">
            <v>-</v>
          </cell>
          <cell r="AY521" t="str">
            <v>-</v>
          </cell>
          <cell r="AZ521" t="str">
            <v>-</v>
          </cell>
          <cell r="BA521" t="str">
            <v>-</v>
          </cell>
          <cell r="BB521" t="str">
            <v>-</v>
          </cell>
          <cell r="BC521" t="str">
            <v>-</v>
          </cell>
          <cell r="BD521" t="str">
            <v>-</v>
          </cell>
          <cell r="BE521" t="str">
            <v>-</v>
          </cell>
          <cell r="BF521" t="str">
            <v>-</v>
          </cell>
          <cell r="BG521" t="str">
            <v>-</v>
          </cell>
          <cell r="BH521" t="str">
            <v>-</v>
          </cell>
          <cell r="BI521" t="str">
            <v>-</v>
          </cell>
          <cell r="BJ521" t="str">
            <v>-</v>
          </cell>
          <cell r="BK521" t="str">
            <v>-</v>
          </cell>
          <cell r="BL521" t="str">
            <v>-</v>
          </cell>
          <cell r="BM521" t="str">
            <v>20466</v>
          </cell>
          <cell r="BN521" t="str">
            <v>-</v>
          </cell>
          <cell r="BO521" t="str">
            <v>-</v>
          </cell>
          <cell r="BP521" t="str">
            <v>-</v>
          </cell>
          <cell r="BQ521" t="str">
            <v>-</v>
          </cell>
          <cell r="BR521" t="str">
            <v>-</v>
          </cell>
          <cell r="BS521" t="str">
            <v>-</v>
          </cell>
          <cell r="BT521" t="str">
            <v>-</v>
          </cell>
          <cell r="BU521" t="str">
            <v>-</v>
          </cell>
          <cell r="BV521" t="str">
            <v>-</v>
          </cell>
          <cell r="BW521" t="str">
            <v>-</v>
          </cell>
          <cell r="BX521" t="str">
            <v>-</v>
          </cell>
          <cell r="BY521" t="str">
            <v>-</v>
          </cell>
          <cell r="CB521" t="str">
            <v>-</v>
          </cell>
          <cell r="CC521" t="str">
            <v>-</v>
          </cell>
          <cell r="CD521" t="str">
            <v>-</v>
          </cell>
          <cell r="CE521" t="str">
            <v>-</v>
          </cell>
          <cell r="CF521" t="str">
            <v>-</v>
          </cell>
          <cell r="CG521" t="str">
            <v>-</v>
          </cell>
          <cell r="CH521" t="str">
            <v>-</v>
          </cell>
          <cell r="CI521" t="str">
            <v>-</v>
          </cell>
          <cell r="CJ521" t="str">
            <v>-</v>
          </cell>
          <cell r="CK521" t="str">
            <v>-</v>
          </cell>
          <cell r="CL521" t="str">
            <v>-</v>
          </cell>
          <cell r="CM521" t="str">
            <v>-</v>
          </cell>
          <cell r="CN521" t="str">
            <v>-</v>
          </cell>
          <cell r="CO521" t="str">
            <v>-</v>
          </cell>
          <cell r="CP521" t="str">
            <v>-</v>
          </cell>
          <cell r="CQ521" t="str">
            <v>-</v>
          </cell>
          <cell r="CR521" t="str">
            <v>-</v>
          </cell>
          <cell r="CS521" t="str">
            <v>-</v>
          </cell>
          <cell r="CT521" t="str">
            <v>-</v>
          </cell>
          <cell r="CU521" t="str">
            <v>SANTIAGO IXTAYUTLA</v>
          </cell>
          <cell r="CV521" t="str">
            <v>-</v>
          </cell>
          <cell r="CW521" t="str">
            <v>-</v>
          </cell>
          <cell r="CX521" t="str">
            <v>-</v>
          </cell>
          <cell r="CY521" t="str">
            <v>-</v>
          </cell>
          <cell r="CZ521" t="str">
            <v>-</v>
          </cell>
          <cell r="DB521" t="str">
            <v>-</v>
          </cell>
          <cell r="DC521" t="str">
            <v>-</v>
          </cell>
          <cell r="DD521" t="str">
            <v>-</v>
          </cell>
          <cell r="DE521" t="str">
            <v>-</v>
          </cell>
          <cell r="DF521" t="str">
            <v>-</v>
          </cell>
          <cell r="DG521" t="str">
            <v>-</v>
          </cell>
        </row>
        <row r="522">
          <cell r="AT522" t="str">
            <v>-</v>
          </cell>
          <cell r="AU522" t="str">
            <v>-</v>
          </cell>
          <cell r="AV522" t="str">
            <v>-</v>
          </cell>
          <cell r="AW522" t="str">
            <v>-</v>
          </cell>
          <cell r="AX522" t="str">
            <v>-</v>
          </cell>
          <cell r="AY522" t="str">
            <v>-</v>
          </cell>
          <cell r="AZ522" t="str">
            <v>-</v>
          </cell>
          <cell r="BA522" t="str">
            <v>-</v>
          </cell>
          <cell r="BB522" t="str">
            <v>-</v>
          </cell>
          <cell r="BC522" t="str">
            <v>-</v>
          </cell>
          <cell r="BD522" t="str">
            <v>-</v>
          </cell>
          <cell r="BE522" t="str">
            <v>-</v>
          </cell>
          <cell r="BF522" t="str">
            <v>-</v>
          </cell>
          <cell r="BG522" t="str">
            <v>-</v>
          </cell>
          <cell r="BH522" t="str">
            <v>-</v>
          </cell>
          <cell r="BI522" t="str">
            <v>-</v>
          </cell>
          <cell r="BJ522" t="str">
            <v>-</v>
          </cell>
          <cell r="BK522" t="str">
            <v>-</v>
          </cell>
          <cell r="BL522" t="str">
            <v>-</v>
          </cell>
          <cell r="BM522" t="str">
            <v>20467</v>
          </cell>
          <cell r="BN522" t="str">
            <v>-</v>
          </cell>
          <cell r="BO522" t="str">
            <v>-</v>
          </cell>
          <cell r="BP522" t="str">
            <v>-</v>
          </cell>
          <cell r="BQ522" t="str">
            <v>-</v>
          </cell>
          <cell r="BR522" t="str">
            <v>-</v>
          </cell>
          <cell r="BS522" t="str">
            <v>-</v>
          </cell>
          <cell r="BT522" t="str">
            <v>-</v>
          </cell>
          <cell r="BU522" t="str">
            <v>-</v>
          </cell>
          <cell r="BV522" t="str">
            <v>-</v>
          </cell>
          <cell r="BW522" t="str">
            <v>-</v>
          </cell>
          <cell r="BX522" t="str">
            <v>-</v>
          </cell>
          <cell r="BY522" t="str">
            <v>-</v>
          </cell>
          <cell r="CB522" t="str">
            <v>-</v>
          </cell>
          <cell r="CC522" t="str">
            <v>-</v>
          </cell>
          <cell r="CD522" t="str">
            <v>-</v>
          </cell>
          <cell r="CE522" t="str">
            <v>-</v>
          </cell>
          <cell r="CF522" t="str">
            <v>-</v>
          </cell>
          <cell r="CG522" t="str">
            <v>-</v>
          </cell>
          <cell r="CH522" t="str">
            <v>-</v>
          </cell>
          <cell r="CI522" t="str">
            <v>-</v>
          </cell>
          <cell r="CJ522" t="str">
            <v>-</v>
          </cell>
          <cell r="CK522" t="str">
            <v>-</v>
          </cell>
          <cell r="CL522" t="str">
            <v>-</v>
          </cell>
          <cell r="CM522" t="str">
            <v>-</v>
          </cell>
          <cell r="CN522" t="str">
            <v>-</v>
          </cell>
          <cell r="CO522" t="str">
            <v>-</v>
          </cell>
          <cell r="CP522" t="str">
            <v>-</v>
          </cell>
          <cell r="CQ522" t="str">
            <v>-</v>
          </cell>
          <cell r="CR522" t="str">
            <v>-</v>
          </cell>
          <cell r="CS522" t="str">
            <v>-</v>
          </cell>
          <cell r="CT522" t="str">
            <v>-</v>
          </cell>
          <cell r="CU522" t="str">
            <v>SANTIAGO JAMILTEPEC</v>
          </cell>
          <cell r="CV522" t="str">
            <v>-</v>
          </cell>
          <cell r="CW522" t="str">
            <v>-</v>
          </cell>
          <cell r="CX522" t="str">
            <v>-</v>
          </cell>
          <cell r="CY522" t="str">
            <v>-</v>
          </cell>
          <cell r="CZ522" t="str">
            <v>-</v>
          </cell>
          <cell r="DB522" t="str">
            <v>-</v>
          </cell>
          <cell r="DC522" t="str">
            <v>-</v>
          </cell>
          <cell r="DD522" t="str">
            <v>-</v>
          </cell>
          <cell r="DE522" t="str">
            <v>-</v>
          </cell>
          <cell r="DF522" t="str">
            <v>-</v>
          </cell>
          <cell r="DG522" t="str">
            <v>-</v>
          </cell>
        </row>
        <row r="523">
          <cell r="AT523" t="str">
            <v>-</v>
          </cell>
          <cell r="AU523" t="str">
            <v>-</v>
          </cell>
          <cell r="AV523" t="str">
            <v>-</v>
          </cell>
          <cell r="AW523" t="str">
            <v>-</v>
          </cell>
          <cell r="AX523" t="str">
            <v>-</v>
          </cell>
          <cell r="AY523" t="str">
            <v>-</v>
          </cell>
          <cell r="AZ523" t="str">
            <v>-</v>
          </cell>
          <cell r="BA523" t="str">
            <v>-</v>
          </cell>
          <cell r="BB523" t="str">
            <v>-</v>
          </cell>
          <cell r="BC523" t="str">
            <v>-</v>
          </cell>
          <cell r="BD523" t="str">
            <v>-</v>
          </cell>
          <cell r="BE523" t="str">
            <v>-</v>
          </cell>
          <cell r="BF523" t="str">
            <v>-</v>
          </cell>
          <cell r="BG523" t="str">
            <v>-</v>
          </cell>
          <cell r="BH523" t="str">
            <v>-</v>
          </cell>
          <cell r="BI523" t="str">
            <v>-</v>
          </cell>
          <cell r="BJ523" t="str">
            <v>-</v>
          </cell>
          <cell r="BK523" t="str">
            <v>-</v>
          </cell>
          <cell r="BL523" t="str">
            <v>-</v>
          </cell>
          <cell r="BM523" t="str">
            <v>20468</v>
          </cell>
          <cell r="BN523" t="str">
            <v>-</v>
          </cell>
          <cell r="BO523" t="str">
            <v>-</v>
          </cell>
          <cell r="BP523" t="str">
            <v>-</v>
          </cell>
          <cell r="BQ523" t="str">
            <v>-</v>
          </cell>
          <cell r="BR523" t="str">
            <v>-</v>
          </cell>
          <cell r="BS523" t="str">
            <v>-</v>
          </cell>
          <cell r="BT523" t="str">
            <v>-</v>
          </cell>
          <cell r="BU523" t="str">
            <v>-</v>
          </cell>
          <cell r="BV523" t="str">
            <v>-</v>
          </cell>
          <cell r="BW523" t="str">
            <v>-</v>
          </cell>
          <cell r="BX523" t="str">
            <v>-</v>
          </cell>
          <cell r="BY523" t="str">
            <v>-</v>
          </cell>
          <cell r="CB523" t="str">
            <v>-</v>
          </cell>
          <cell r="CC523" t="str">
            <v>-</v>
          </cell>
          <cell r="CD523" t="str">
            <v>-</v>
          </cell>
          <cell r="CE523" t="str">
            <v>-</v>
          </cell>
          <cell r="CF523" t="str">
            <v>-</v>
          </cell>
          <cell r="CG523" t="str">
            <v>-</v>
          </cell>
          <cell r="CH523" t="str">
            <v>-</v>
          </cell>
          <cell r="CI523" t="str">
            <v>-</v>
          </cell>
          <cell r="CJ523" t="str">
            <v>-</v>
          </cell>
          <cell r="CK523" t="str">
            <v>-</v>
          </cell>
          <cell r="CL523" t="str">
            <v>-</v>
          </cell>
          <cell r="CM523" t="str">
            <v>-</v>
          </cell>
          <cell r="CN523" t="str">
            <v>-</v>
          </cell>
          <cell r="CO523" t="str">
            <v>-</v>
          </cell>
          <cell r="CP523" t="str">
            <v>-</v>
          </cell>
          <cell r="CQ523" t="str">
            <v>-</v>
          </cell>
          <cell r="CR523" t="str">
            <v>-</v>
          </cell>
          <cell r="CS523" t="str">
            <v>-</v>
          </cell>
          <cell r="CT523" t="str">
            <v>-</v>
          </cell>
          <cell r="CU523" t="str">
            <v>SANTIAGO JOCOTEPEC</v>
          </cell>
          <cell r="CV523" t="str">
            <v>-</v>
          </cell>
          <cell r="CW523" t="str">
            <v>-</v>
          </cell>
          <cell r="CX523" t="str">
            <v>-</v>
          </cell>
          <cell r="CY523" t="str">
            <v>-</v>
          </cell>
          <cell r="CZ523" t="str">
            <v>-</v>
          </cell>
          <cell r="DB523" t="str">
            <v>-</v>
          </cell>
          <cell r="DC523" t="str">
            <v>-</v>
          </cell>
          <cell r="DD523" t="str">
            <v>-</v>
          </cell>
          <cell r="DE523" t="str">
            <v>-</v>
          </cell>
          <cell r="DF523" t="str">
            <v>-</v>
          </cell>
          <cell r="DG523" t="str">
            <v>-</v>
          </cell>
        </row>
        <row r="524">
          <cell r="AT524" t="str">
            <v>-</v>
          </cell>
          <cell r="AU524" t="str">
            <v>-</v>
          </cell>
          <cell r="AV524" t="str">
            <v>-</v>
          </cell>
          <cell r="AW524" t="str">
            <v>-</v>
          </cell>
          <cell r="AX524" t="str">
            <v>-</v>
          </cell>
          <cell r="AY524" t="str">
            <v>-</v>
          </cell>
          <cell r="AZ524" t="str">
            <v>-</v>
          </cell>
          <cell r="BA524" t="str">
            <v>-</v>
          </cell>
          <cell r="BB524" t="str">
            <v>-</v>
          </cell>
          <cell r="BC524" t="str">
            <v>-</v>
          </cell>
          <cell r="BD524" t="str">
            <v>-</v>
          </cell>
          <cell r="BE524" t="str">
            <v>-</v>
          </cell>
          <cell r="BF524" t="str">
            <v>-</v>
          </cell>
          <cell r="BG524" t="str">
            <v>-</v>
          </cell>
          <cell r="BH524" t="str">
            <v>-</v>
          </cell>
          <cell r="BI524" t="str">
            <v>-</v>
          </cell>
          <cell r="BJ524" t="str">
            <v>-</v>
          </cell>
          <cell r="BK524" t="str">
            <v>-</v>
          </cell>
          <cell r="BL524" t="str">
            <v>-</v>
          </cell>
          <cell r="BM524" t="str">
            <v>20470</v>
          </cell>
          <cell r="BN524" t="str">
            <v>-</v>
          </cell>
          <cell r="BO524" t="str">
            <v>-</v>
          </cell>
          <cell r="BP524" t="str">
            <v>-</v>
          </cell>
          <cell r="BQ524" t="str">
            <v>-</v>
          </cell>
          <cell r="BR524" t="str">
            <v>-</v>
          </cell>
          <cell r="BS524" t="str">
            <v>-</v>
          </cell>
          <cell r="BT524" t="str">
            <v>-</v>
          </cell>
          <cell r="BU524" t="str">
            <v>-</v>
          </cell>
          <cell r="BV524" t="str">
            <v>-</v>
          </cell>
          <cell r="BW524" t="str">
            <v>-</v>
          </cell>
          <cell r="BX524" t="str">
            <v>-</v>
          </cell>
          <cell r="BY524" t="str">
            <v>-</v>
          </cell>
          <cell r="CB524" t="str">
            <v>-</v>
          </cell>
          <cell r="CC524" t="str">
            <v>-</v>
          </cell>
          <cell r="CD524" t="str">
            <v>-</v>
          </cell>
          <cell r="CE524" t="str">
            <v>-</v>
          </cell>
          <cell r="CF524" t="str">
            <v>-</v>
          </cell>
          <cell r="CG524" t="str">
            <v>-</v>
          </cell>
          <cell r="CH524" t="str">
            <v>-</v>
          </cell>
          <cell r="CI524" t="str">
            <v>-</v>
          </cell>
          <cell r="CJ524" t="str">
            <v>-</v>
          </cell>
          <cell r="CK524" t="str">
            <v>-</v>
          </cell>
          <cell r="CL524" t="str">
            <v>-</v>
          </cell>
          <cell r="CM524" t="str">
            <v>-</v>
          </cell>
          <cell r="CN524" t="str">
            <v>-</v>
          </cell>
          <cell r="CO524" t="str">
            <v>-</v>
          </cell>
          <cell r="CP524" t="str">
            <v>-</v>
          </cell>
          <cell r="CQ524" t="str">
            <v>-</v>
          </cell>
          <cell r="CR524" t="str">
            <v>-</v>
          </cell>
          <cell r="CS524" t="str">
            <v>-</v>
          </cell>
          <cell r="CT524" t="str">
            <v>-</v>
          </cell>
          <cell r="CU524" t="str">
            <v>SANTIAGO LACHIGUIRI</v>
          </cell>
          <cell r="CV524" t="str">
            <v>-</v>
          </cell>
          <cell r="CW524" t="str">
            <v>-</v>
          </cell>
          <cell r="CX524" t="str">
            <v>-</v>
          </cell>
          <cell r="CY524" t="str">
            <v>-</v>
          </cell>
          <cell r="CZ524" t="str">
            <v>-</v>
          </cell>
          <cell r="DB524" t="str">
            <v>-</v>
          </cell>
          <cell r="DC524" t="str">
            <v>-</v>
          </cell>
          <cell r="DD524" t="str">
            <v>-</v>
          </cell>
          <cell r="DE524" t="str">
            <v>-</v>
          </cell>
          <cell r="DF524" t="str">
            <v>-</v>
          </cell>
          <cell r="DG524" t="str">
            <v>-</v>
          </cell>
        </row>
        <row r="525">
          <cell r="AT525" t="str">
            <v>-</v>
          </cell>
          <cell r="AU525" t="str">
            <v>-</v>
          </cell>
          <cell r="AV525" t="str">
            <v>-</v>
          </cell>
          <cell r="AW525" t="str">
            <v>-</v>
          </cell>
          <cell r="AX525" t="str">
            <v>-</v>
          </cell>
          <cell r="AY525" t="str">
            <v>-</v>
          </cell>
          <cell r="AZ525" t="str">
            <v>-</v>
          </cell>
          <cell r="BA525" t="str">
            <v>-</v>
          </cell>
          <cell r="BB525" t="str">
            <v>-</v>
          </cell>
          <cell r="BC525" t="str">
            <v>-</v>
          </cell>
          <cell r="BD525" t="str">
            <v>-</v>
          </cell>
          <cell r="BE525" t="str">
            <v>-</v>
          </cell>
          <cell r="BF525" t="str">
            <v>-</v>
          </cell>
          <cell r="BG525" t="str">
            <v>-</v>
          </cell>
          <cell r="BH525" t="str">
            <v>-</v>
          </cell>
          <cell r="BI525" t="str">
            <v>-</v>
          </cell>
          <cell r="BJ525" t="str">
            <v>-</v>
          </cell>
          <cell r="BK525" t="str">
            <v>-</v>
          </cell>
          <cell r="BL525" t="str">
            <v>-</v>
          </cell>
          <cell r="BM525" t="str">
            <v>20471</v>
          </cell>
          <cell r="BN525" t="str">
            <v>-</v>
          </cell>
          <cell r="BO525" t="str">
            <v>-</v>
          </cell>
          <cell r="BP525" t="str">
            <v>-</v>
          </cell>
          <cell r="BQ525" t="str">
            <v>-</v>
          </cell>
          <cell r="BR525" t="str">
            <v>-</v>
          </cell>
          <cell r="BS525" t="str">
            <v>-</v>
          </cell>
          <cell r="BT525" t="str">
            <v>-</v>
          </cell>
          <cell r="BU525" t="str">
            <v>-</v>
          </cell>
          <cell r="BV525" t="str">
            <v>-</v>
          </cell>
          <cell r="BW525" t="str">
            <v>-</v>
          </cell>
          <cell r="BX525" t="str">
            <v>-</v>
          </cell>
          <cell r="BY525" t="str">
            <v>-</v>
          </cell>
          <cell r="CB525" t="str">
            <v>-</v>
          </cell>
          <cell r="CC525" t="str">
            <v>-</v>
          </cell>
          <cell r="CD525" t="str">
            <v>-</v>
          </cell>
          <cell r="CE525" t="str">
            <v>-</v>
          </cell>
          <cell r="CF525" t="str">
            <v>-</v>
          </cell>
          <cell r="CG525" t="str">
            <v>-</v>
          </cell>
          <cell r="CH525" t="str">
            <v>-</v>
          </cell>
          <cell r="CI525" t="str">
            <v>-</v>
          </cell>
          <cell r="CJ525" t="str">
            <v>-</v>
          </cell>
          <cell r="CK525" t="str">
            <v>-</v>
          </cell>
          <cell r="CL525" t="str">
            <v>-</v>
          </cell>
          <cell r="CM525" t="str">
            <v>-</v>
          </cell>
          <cell r="CN525" t="str">
            <v>-</v>
          </cell>
          <cell r="CO525" t="str">
            <v>-</v>
          </cell>
          <cell r="CP525" t="str">
            <v>-</v>
          </cell>
          <cell r="CQ525" t="str">
            <v>-</v>
          </cell>
          <cell r="CR525" t="str">
            <v>-</v>
          </cell>
          <cell r="CS525" t="str">
            <v>-</v>
          </cell>
          <cell r="CT525" t="str">
            <v>-</v>
          </cell>
          <cell r="CU525" t="str">
            <v>SANTIAGO LALOPA</v>
          </cell>
          <cell r="CV525" t="str">
            <v>-</v>
          </cell>
          <cell r="CW525" t="str">
            <v>-</v>
          </cell>
          <cell r="CX525" t="str">
            <v>-</v>
          </cell>
          <cell r="CY525" t="str">
            <v>-</v>
          </cell>
          <cell r="CZ525" t="str">
            <v>-</v>
          </cell>
          <cell r="DB525" t="str">
            <v>-</v>
          </cell>
          <cell r="DC525" t="str">
            <v>-</v>
          </cell>
          <cell r="DD525" t="str">
            <v>-</v>
          </cell>
          <cell r="DE525" t="str">
            <v>-</v>
          </cell>
          <cell r="DF525" t="str">
            <v>-</v>
          </cell>
          <cell r="DG525" t="str">
            <v>-</v>
          </cell>
        </row>
        <row r="526">
          <cell r="AT526" t="str">
            <v>-</v>
          </cell>
          <cell r="AU526" t="str">
            <v>-</v>
          </cell>
          <cell r="AV526" t="str">
            <v>-</v>
          </cell>
          <cell r="AW526" t="str">
            <v>-</v>
          </cell>
          <cell r="AX526" t="str">
            <v>-</v>
          </cell>
          <cell r="AY526" t="str">
            <v>-</v>
          </cell>
          <cell r="AZ526" t="str">
            <v>-</v>
          </cell>
          <cell r="BA526" t="str">
            <v>-</v>
          </cell>
          <cell r="BB526" t="str">
            <v>-</v>
          </cell>
          <cell r="BC526" t="str">
            <v>-</v>
          </cell>
          <cell r="BD526" t="str">
            <v>-</v>
          </cell>
          <cell r="BE526" t="str">
            <v>-</v>
          </cell>
          <cell r="BF526" t="str">
            <v>-</v>
          </cell>
          <cell r="BG526" t="str">
            <v>-</v>
          </cell>
          <cell r="BH526" t="str">
            <v>-</v>
          </cell>
          <cell r="BI526" t="str">
            <v>-</v>
          </cell>
          <cell r="BJ526" t="str">
            <v>-</v>
          </cell>
          <cell r="BK526" t="str">
            <v>-</v>
          </cell>
          <cell r="BL526" t="str">
            <v>-</v>
          </cell>
          <cell r="BM526" t="str">
            <v>20472</v>
          </cell>
          <cell r="BN526" t="str">
            <v>-</v>
          </cell>
          <cell r="BO526" t="str">
            <v>-</v>
          </cell>
          <cell r="BP526" t="str">
            <v>-</v>
          </cell>
          <cell r="BQ526" t="str">
            <v>-</v>
          </cell>
          <cell r="BR526" t="str">
            <v>-</v>
          </cell>
          <cell r="BS526" t="str">
            <v>-</v>
          </cell>
          <cell r="BT526" t="str">
            <v>-</v>
          </cell>
          <cell r="BU526" t="str">
            <v>-</v>
          </cell>
          <cell r="BV526" t="str">
            <v>-</v>
          </cell>
          <cell r="BW526" t="str">
            <v>-</v>
          </cell>
          <cell r="BX526" t="str">
            <v>-</v>
          </cell>
          <cell r="BY526" t="str">
            <v>-</v>
          </cell>
          <cell r="CB526" t="str">
            <v>-</v>
          </cell>
          <cell r="CC526" t="str">
            <v>-</v>
          </cell>
          <cell r="CD526" t="str">
            <v>-</v>
          </cell>
          <cell r="CE526" t="str">
            <v>-</v>
          </cell>
          <cell r="CF526" t="str">
            <v>-</v>
          </cell>
          <cell r="CG526" t="str">
            <v>-</v>
          </cell>
          <cell r="CH526" t="str">
            <v>-</v>
          </cell>
          <cell r="CI526" t="str">
            <v>-</v>
          </cell>
          <cell r="CJ526" t="str">
            <v>-</v>
          </cell>
          <cell r="CK526" t="str">
            <v>-</v>
          </cell>
          <cell r="CL526" t="str">
            <v>-</v>
          </cell>
          <cell r="CM526" t="str">
            <v>-</v>
          </cell>
          <cell r="CN526" t="str">
            <v>-</v>
          </cell>
          <cell r="CO526" t="str">
            <v>-</v>
          </cell>
          <cell r="CP526" t="str">
            <v>-</v>
          </cell>
          <cell r="CQ526" t="str">
            <v>-</v>
          </cell>
          <cell r="CR526" t="str">
            <v>-</v>
          </cell>
          <cell r="CS526" t="str">
            <v>-</v>
          </cell>
          <cell r="CT526" t="str">
            <v>-</v>
          </cell>
          <cell r="CU526" t="str">
            <v>SANTIAGO LAOLLAGA</v>
          </cell>
          <cell r="CV526" t="str">
            <v>-</v>
          </cell>
          <cell r="CW526" t="str">
            <v>-</v>
          </cell>
          <cell r="CX526" t="str">
            <v>-</v>
          </cell>
          <cell r="CY526" t="str">
            <v>-</v>
          </cell>
          <cell r="CZ526" t="str">
            <v>-</v>
          </cell>
          <cell r="DB526" t="str">
            <v>-</v>
          </cell>
          <cell r="DC526" t="str">
            <v>-</v>
          </cell>
          <cell r="DD526" t="str">
            <v>-</v>
          </cell>
          <cell r="DE526" t="str">
            <v>-</v>
          </cell>
          <cell r="DF526" t="str">
            <v>-</v>
          </cell>
          <cell r="DG526" t="str">
            <v>-</v>
          </cell>
        </row>
        <row r="527">
          <cell r="AT527" t="str">
            <v>-</v>
          </cell>
          <cell r="AU527" t="str">
            <v>-</v>
          </cell>
          <cell r="AV527" t="str">
            <v>-</v>
          </cell>
          <cell r="AW527" t="str">
            <v>-</v>
          </cell>
          <cell r="AX527" t="str">
            <v>-</v>
          </cell>
          <cell r="AY527" t="str">
            <v>-</v>
          </cell>
          <cell r="AZ527" t="str">
            <v>-</v>
          </cell>
          <cell r="BA527" t="str">
            <v>-</v>
          </cell>
          <cell r="BB527" t="str">
            <v>-</v>
          </cell>
          <cell r="BC527" t="str">
            <v>-</v>
          </cell>
          <cell r="BD527" t="str">
            <v>-</v>
          </cell>
          <cell r="BE527" t="str">
            <v>-</v>
          </cell>
          <cell r="BF527" t="str">
            <v>-</v>
          </cell>
          <cell r="BG527" t="str">
            <v>-</v>
          </cell>
          <cell r="BH527" t="str">
            <v>-</v>
          </cell>
          <cell r="BI527" t="str">
            <v>-</v>
          </cell>
          <cell r="BJ527" t="str">
            <v>-</v>
          </cell>
          <cell r="BK527" t="str">
            <v>-</v>
          </cell>
          <cell r="BL527" t="str">
            <v>-</v>
          </cell>
          <cell r="BM527" t="str">
            <v>20473</v>
          </cell>
          <cell r="BN527" t="str">
            <v>-</v>
          </cell>
          <cell r="BO527" t="str">
            <v>-</v>
          </cell>
          <cell r="BP527" t="str">
            <v>-</v>
          </cell>
          <cell r="BQ527" t="str">
            <v>-</v>
          </cell>
          <cell r="BR527" t="str">
            <v>-</v>
          </cell>
          <cell r="BS527" t="str">
            <v>-</v>
          </cell>
          <cell r="BT527" t="str">
            <v>-</v>
          </cell>
          <cell r="BU527" t="str">
            <v>-</v>
          </cell>
          <cell r="BV527" t="str">
            <v>-</v>
          </cell>
          <cell r="BW527" t="str">
            <v>-</v>
          </cell>
          <cell r="BX527" t="str">
            <v>-</v>
          </cell>
          <cell r="BY527" t="str">
            <v>-</v>
          </cell>
          <cell r="CB527" t="str">
            <v>-</v>
          </cell>
          <cell r="CC527" t="str">
            <v>-</v>
          </cell>
          <cell r="CD527" t="str">
            <v>-</v>
          </cell>
          <cell r="CE527" t="str">
            <v>-</v>
          </cell>
          <cell r="CF527" t="str">
            <v>-</v>
          </cell>
          <cell r="CG527" t="str">
            <v>-</v>
          </cell>
          <cell r="CH527" t="str">
            <v>-</v>
          </cell>
          <cell r="CI527" t="str">
            <v>-</v>
          </cell>
          <cell r="CJ527" t="str">
            <v>-</v>
          </cell>
          <cell r="CK527" t="str">
            <v>-</v>
          </cell>
          <cell r="CL527" t="str">
            <v>-</v>
          </cell>
          <cell r="CM527" t="str">
            <v>-</v>
          </cell>
          <cell r="CN527" t="str">
            <v>-</v>
          </cell>
          <cell r="CO527" t="str">
            <v>-</v>
          </cell>
          <cell r="CP527" t="str">
            <v>-</v>
          </cell>
          <cell r="CQ527" t="str">
            <v>-</v>
          </cell>
          <cell r="CR527" t="str">
            <v>-</v>
          </cell>
          <cell r="CS527" t="str">
            <v>-</v>
          </cell>
          <cell r="CT527" t="str">
            <v>-</v>
          </cell>
          <cell r="CU527" t="str">
            <v>SANTIAGO LAXOPA</v>
          </cell>
          <cell r="CV527" t="str">
            <v>-</v>
          </cell>
          <cell r="CW527" t="str">
            <v>-</v>
          </cell>
          <cell r="CX527" t="str">
            <v>-</v>
          </cell>
          <cell r="CY527" t="str">
            <v>-</v>
          </cell>
          <cell r="CZ527" t="str">
            <v>-</v>
          </cell>
          <cell r="DB527" t="str">
            <v>-</v>
          </cell>
          <cell r="DC527" t="str">
            <v>-</v>
          </cell>
          <cell r="DD527" t="str">
            <v>-</v>
          </cell>
          <cell r="DE527" t="str">
            <v>-</v>
          </cell>
          <cell r="DF527" t="str">
            <v>-</v>
          </cell>
          <cell r="DG527" t="str">
            <v>-</v>
          </cell>
        </row>
        <row r="528">
          <cell r="AT528" t="str">
            <v>-</v>
          </cell>
          <cell r="AU528" t="str">
            <v>-</v>
          </cell>
          <cell r="AV528" t="str">
            <v>-</v>
          </cell>
          <cell r="AW528" t="str">
            <v>-</v>
          </cell>
          <cell r="AX528" t="str">
            <v>-</v>
          </cell>
          <cell r="AY528" t="str">
            <v>-</v>
          </cell>
          <cell r="AZ528" t="str">
            <v>-</v>
          </cell>
          <cell r="BA528" t="str">
            <v>-</v>
          </cell>
          <cell r="BB528" t="str">
            <v>-</v>
          </cell>
          <cell r="BC528" t="str">
            <v>-</v>
          </cell>
          <cell r="BD528" t="str">
            <v>-</v>
          </cell>
          <cell r="BE528" t="str">
            <v>-</v>
          </cell>
          <cell r="BF528" t="str">
            <v>-</v>
          </cell>
          <cell r="BG528" t="str">
            <v>-</v>
          </cell>
          <cell r="BH528" t="str">
            <v>-</v>
          </cell>
          <cell r="BI528" t="str">
            <v>-</v>
          </cell>
          <cell r="BJ528" t="str">
            <v>-</v>
          </cell>
          <cell r="BK528" t="str">
            <v>-</v>
          </cell>
          <cell r="BL528" t="str">
            <v>-</v>
          </cell>
          <cell r="BM528" t="str">
            <v>20474</v>
          </cell>
          <cell r="BN528" t="str">
            <v>-</v>
          </cell>
          <cell r="BO528" t="str">
            <v>-</v>
          </cell>
          <cell r="BP528" t="str">
            <v>-</v>
          </cell>
          <cell r="BQ528" t="str">
            <v>-</v>
          </cell>
          <cell r="BR528" t="str">
            <v>-</v>
          </cell>
          <cell r="BS528" t="str">
            <v>-</v>
          </cell>
          <cell r="BT528" t="str">
            <v>-</v>
          </cell>
          <cell r="BU528" t="str">
            <v>-</v>
          </cell>
          <cell r="BV528" t="str">
            <v>-</v>
          </cell>
          <cell r="BW528" t="str">
            <v>-</v>
          </cell>
          <cell r="BX528" t="str">
            <v>-</v>
          </cell>
          <cell r="BY528" t="str">
            <v>-</v>
          </cell>
          <cell r="CB528" t="str">
            <v>-</v>
          </cell>
          <cell r="CC528" t="str">
            <v>-</v>
          </cell>
          <cell r="CD528" t="str">
            <v>-</v>
          </cell>
          <cell r="CE528" t="str">
            <v>-</v>
          </cell>
          <cell r="CF528" t="str">
            <v>-</v>
          </cell>
          <cell r="CG528" t="str">
            <v>-</v>
          </cell>
          <cell r="CH528" t="str">
            <v>-</v>
          </cell>
          <cell r="CI528" t="str">
            <v>-</v>
          </cell>
          <cell r="CJ528" t="str">
            <v>-</v>
          </cell>
          <cell r="CK528" t="str">
            <v>-</v>
          </cell>
          <cell r="CL528" t="str">
            <v>-</v>
          </cell>
          <cell r="CM528" t="str">
            <v>-</v>
          </cell>
          <cell r="CN528" t="str">
            <v>-</v>
          </cell>
          <cell r="CO528" t="str">
            <v>-</v>
          </cell>
          <cell r="CP528" t="str">
            <v>-</v>
          </cell>
          <cell r="CQ528" t="str">
            <v>-</v>
          </cell>
          <cell r="CR528" t="str">
            <v>-</v>
          </cell>
          <cell r="CS528" t="str">
            <v>-</v>
          </cell>
          <cell r="CT528" t="str">
            <v>-</v>
          </cell>
          <cell r="CU528" t="str">
            <v>SANTIAGO LLANO GRANDE</v>
          </cell>
          <cell r="CV528" t="str">
            <v>-</v>
          </cell>
          <cell r="CW528" t="str">
            <v>-</v>
          </cell>
          <cell r="CX528" t="str">
            <v>-</v>
          </cell>
          <cell r="CY528" t="str">
            <v>-</v>
          </cell>
          <cell r="CZ528" t="str">
            <v>-</v>
          </cell>
          <cell r="DB528" t="str">
            <v>-</v>
          </cell>
          <cell r="DC528" t="str">
            <v>-</v>
          </cell>
          <cell r="DD528" t="str">
            <v>-</v>
          </cell>
          <cell r="DE528" t="str">
            <v>-</v>
          </cell>
          <cell r="DF528" t="str">
            <v>-</v>
          </cell>
          <cell r="DG528" t="str">
            <v>-</v>
          </cell>
        </row>
        <row r="529">
          <cell r="AT529" t="str">
            <v>-</v>
          </cell>
          <cell r="AU529" t="str">
            <v>-</v>
          </cell>
          <cell r="AV529" t="str">
            <v>-</v>
          </cell>
          <cell r="AW529" t="str">
            <v>-</v>
          </cell>
          <cell r="AX529" t="str">
            <v>-</v>
          </cell>
          <cell r="AY529" t="str">
            <v>-</v>
          </cell>
          <cell r="AZ529" t="str">
            <v>-</v>
          </cell>
          <cell r="BA529" t="str">
            <v>-</v>
          </cell>
          <cell r="BB529" t="str">
            <v>-</v>
          </cell>
          <cell r="BC529" t="str">
            <v>-</v>
          </cell>
          <cell r="BD529" t="str">
            <v>-</v>
          </cell>
          <cell r="BE529" t="str">
            <v>-</v>
          </cell>
          <cell r="BF529" t="str">
            <v>-</v>
          </cell>
          <cell r="BG529" t="str">
            <v>-</v>
          </cell>
          <cell r="BH529" t="str">
            <v>-</v>
          </cell>
          <cell r="BI529" t="str">
            <v>-</v>
          </cell>
          <cell r="BJ529" t="str">
            <v>-</v>
          </cell>
          <cell r="BK529" t="str">
            <v>-</v>
          </cell>
          <cell r="BL529" t="str">
            <v>-</v>
          </cell>
          <cell r="BM529" t="str">
            <v>20475</v>
          </cell>
          <cell r="BN529" t="str">
            <v>-</v>
          </cell>
          <cell r="BO529" t="str">
            <v>-</v>
          </cell>
          <cell r="BP529" t="str">
            <v>-</v>
          </cell>
          <cell r="BQ529" t="str">
            <v>-</v>
          </cell>
          <cell r="BR529" t="str">
            <v>-</v>
          </cell>
          <cell r="BS529" t="str">
            <v>-</v>
          </cell>
          <cell r="BT529" t="str">
            <v>-</v>
          </cell>
          <cell r="BU529" t="str">
            <v>-</v>
          </cell>
          <cell r="BV529" t="str">
            <v>-</v>
          </cell>
          <cell r="BW529" t="str">
            <v>-</v>
          </cell>
          <cell r="BX529" t="str">
            <v>-</v>
          </cell>
          <cell r="BY529" t="str">
            <v>-</v>
          </cell>
          <cell r="CB529" t="str">
            <v>-</v>
          </cell>
          <cell r="CC529" t="str">
            <v>-</v>
          </cell>
          <cell r="CD529" t="str">
            <v>-</v>
          </cell>
          <cell r="CE529" t="str">
            <v>-</v>
          </cell>
          <cell r="CF529" t="str">
            <v>-</v>
          </cell>
          <cell r="CG529" t="str">
            <v>-</v>
          </cell>
          <cell r="CH529" t="str">
            <v>-</v>
          </cell>
          <cell r="CI529" t="str">
            <v>-</v>
          </cell>
          <cell r="CJ529" t="str">
            <v>-</v>
          </cell>
          <cell r="CK529" t="str">
            <v>-</v>
          </cell>
          <cell r="CL529" t="str">
            <v>-</v>
          </cell>
          <cell r="CM529" t="str">
            <v>-</v>
          </cell>
          <cell r="CN529" t="str">
            <v>-</v>
          </cell>
          <cell r="CO529" t="str">
            <v>-</v>
          </cell>
          <cell r="CP529" t="str">
            <v>-</v>
          </cell>
          <cell r="CQ529" t="str">
            <v>-</v>
          </cell>
          <cell r="CR529" t="str">
            <v>-</v>
          </cell>
          <cell r="CS529" t="str">
            <v>-</v>
          </cell>
          <cell r="CT529" t="str">
            <v>-</v>
          </cell>
          <cell r="CU529" t="str">
            <v>SANTIAGO MATATLÁN</v>
          </cell>
          <cell r="CV529" t="str">
            <v>-</v>
          </cell>
          <cell r="CW529" t="str">
            <v>-</v>
          </cell>
          <cell r="CX529" t="str">
            <v>-</v>
          </cell>
          <cell r="CY529" t="str">
            <v>-</v>
          </cell>
          <cell r="CZ529" t="str">
            <v>-</v>
          </cell>
          <cell r="DB529" t="str">
            <v>-</v>
          </cell>
          <cell r="DC529" t="str">
            <v>-</v>
          </cell>
          <cell r="DD529" t="str">
            <v>-</v>
          </cell>
          <cell r="DE529" t="str">
            <v>-</v>
          </cell>
          <cell r="DF529" t="str">
            <v>-</v>
          </cell>
          <cell r="DG529" t="str">
            <v>-</v>
          </cell>
        </row>
        <row r="530">
          <cell r="AT530" t="str">
            <v>-</v>
          </cell>
          <cell r="AU530" t="str">
            <v>-</v>
          </cell>
          <cell r="AV530" t="str">
            <v>-</v>
          </cell>
          <cell r="AW530" t="str">
            <v>-</v>
          </cell>
          <cell r="AX530" t="str">
            <v>-</v>
          </cell>
          <cell r="AY530" t="str">
            <v>-</v>
          </cell>
          <cell r="AZ530" t="str">
            <v>-</v>
          </cell>
          <cell r="BA530" t="str">
            <v>-</v>
          </cell>
          <cell r="BB530" t="str">
            <v>-</v>
          </cell>
          <cell r="BC530" t="str">
            <v>-</v>
          </cell>
          <cell r="BD530" t="str">
            <v>-</v>
          </cell>
          <cell r="BE530" t="str">
            <v>-</v>
          </cell>
          <cell r="BF530" t="str">
            <v>-</v>
          </cell>
          <cell r="BG530" t="str">
            <v>-</v>
          </cell>
          <cell r="BH530" t="str">
            <v>-</v>
          </cell>
          <cell r="BI530" t="str">
            <v>-</v>
          </cell>
          <cell r="BJ530" t="str">
            <v>-</v>
          </cell>
          <cell r="BK530" t="str">
            <v>-</v>
          </cell>
          <cell r="BL530" t="str">
            <v>-</v>
          </cell>
          <cell r="BM530" t="str">
            <v>20476</v>
          </cell>
          <cell r="BN530" t="str">
            <v>-</v>
          </cell>
          <cell r="BO530" t="str">
            <v>-</v>
          </cell>
          <cell r="BP530" t="str">
            <v>-</v>
          </cell>
          <cell r="BQ530" t="str">
            <v>-</v>
          </cell>
          <cell r="BR530" t="str">
            <v>-</v>
          </cell>
          <cell r="BS530" t="str">
            <v>-</v>
          </cell>
          <cell r="BT530" t="str">
            <v>-</v>
          </cell>
          <cell r="BU530" t="str">
            <v>-</v>
          </cell>
          <cell r="BV530" t="str">
            <v>-</v>
          </cell>
          <cell r="BW530" t="str">
            <v>-</v>
          </cell>
          <cell r="BX530" t="str">
            <v>-</v>
          </cell>
          <cell r="BY530" t="str">
            <v>-</v>
          </cell>
          <cell r="CB530" t="str">
            <v>-</v>
          </cell>
          <cell r="CC530" t="str">
            <v>-</v>
          </cell>
          <cell r="CD530" t="str">
            <v>-</v>
          </cell>
          <cell r="CE530" t="str">
            <v>-</v>
          </cell>
          <cell r="CF530" t="str">
            <v>-</v>
          </cell>
          <cell r="CG530" t="str">
            <v>-</v>
          </cell>
          <cell r="CH530" t="str">
            <v>-</v>
          </cell>
          <cell r="CI530" t="str">
            <v>-</v>
          </cell>
          <cell r="CJ530" t="str">
            <v>-</v>
          </cell>
          <cell r="CK530" t="str">
            <v>-</v>
          </cell>
          <cell r="CL530" t="str">
            <v>-</v>
          </cell>
          <cell r="CM530" t="str">
            <v>-</v>
          </cell>
          <cell r="CN530" t="str">
            <v>-</v>
          </cell>
          <cell r="CO530" t="str">
            <v>-</v>
          </cell>
          <cell r="CP530" t="str">
            <v>-</v>
          </cell>
          <cell r="CQ530" t="str">
            <v>-</v>
          </cell>
          <cell r="CR530" t="str">
            <v>-</v>
          </cell>
          <cell r="CS530" t="str">
            <v>-</v>
          </cell>
          <cell r="CT530" t="str">
            <v>-</v>
          </cell>
          <cell r="CU530" t="str">
            <v>SANTIAGO MILTEPEC</v>
          </cell>
          <cell r="CV530" t="str">
            <v>-</v>
          </cell>
          <cell r="CW530" t="str">
            <v>-</v>
          </cell>
          <cell r="CX530" t="str">
            <v>-</v>
          </cell>
          <cell r="CY530" t="str">
            <v>-</v>
          </cell>
          <cell r="CZ530" t="str">
            <v>-</v>
          </cell>
          <cell r="DB530" t="str">
            <v>-</v>
          </cell>
          <cell r="DC530" t="str">
            <v>-</v>
          </cell>
          <cell r="DD530" t="str">
            <v>-</v>
          </cell>
          <cell r="DE530" t="str">
            <v>-</v>
          </cell>
          <cell r="DF530" t="str">
            <v>-</v>
          </cell>
          <cell r="DG530" t="str">
            <v>-</v>
          </cell>
        </row>
        <row r="531">
          <cell r="AT531" t="str">
            <v>-</v>
          </cell>
          <cell r="AU531" t="str">
            <v>-</v>
          </cell>
          <cell r="AV531" t="str">
            <v>-</v>
          </cell>
          <cell r="AW531" t="str">
            <v>-</v>
          </cell>
          <cell r="AX531" t="str">
            <v>-</v>
          </cell>
          <cell r="AY531" t="str">
            <v>-</v>
          </cell>
          <cell r="AZ531" t="str">
            <v>-</v>
          </cell>
          <cell r="BA531" t="str">
            <v>-</v>
          </cell>
          <cell r="BB531" t="str">
            <v>-</v>
          </cell>
          <cell r="BC531" t="str">
            <v>-</v>
          </cell>
          <cell r="BD531" t="str">
            <v>-</v>
          </cell>
          <cell r="BE531" t="str">
            <v>-</v>
          </cell>
          <cell r="BF531" t="str">
            <v>-</v>
          </cell>
          <cell r="BG531" t="str">
            <v>-</v>
          </cell>
          <cell r="BH531" t="str">
            <v>-</v>
          </cell>
          <cell r="BI531" t="str">
            <v>-</v>
          </cell>
          <cell r="BJ531" t="str">
            <v>-</v>
          </cell>
          <cell r="BK531" t="str">
            <v>-</v>
          </cell>
          <cell r="BL531" t="str">
            <v>-</v>
          </cell>
          <cell r="BM531" t="str">
            <v>20477</v>
          </cell>
          <cell r="BN531" t="str">
            <v>-</v>
          </cell>
          <cell r="BO531" t="str">
            <v>-</v>
          </cell>
          <cell r="BP531" t="str">
            <v>-</v>
          </cell>
          <cell r="BQ531" t="str">
            <v>-</v>
          </cell>
          <cell r="BR531" t="str">
            <v>-</v>
          </cell>
          <cell r="BS531" t="str">
            <v>-</v>
          </cell>
          <cell r="BT531" t="str">
            <v>-</v>
          </cell>
          <cell r="BU531" t="str">
            <v>-</v>
          </cell>
          <cell r="BV531" t="str">
            <v>-</v>
          </cell>
          <cell r="BW531" t="str">
            <v>-</v>
          </cell>
          <cell r="BX531" t="str">
            <v>-</v>
          </cell>
          <cell r="BY531" t="str">
            <v>-</v>
          </cell>
          <cell r="CB531" t="str">
            <v>-</v>
          </cell>
          <cell r="CC531" t="str">
            <v>-</v>
          </cell>
          <cell r="CD531" t="str">
            <v>-</v>
          </cell>
          <cell r="CE531" t="str">
            <v>-</v>
          </cell>
          <cell r="CF531" t="str">
            <v>-</v>
          </cell>
          <cell r="CG531" t="str">
            <v>-</v>
          </cell>
          <cell r="CH531" t="str">
            <v>-</v>
          </cell>
          <cell r="CI531" t="str">
            <v>-</v>
          </cell>
          <cell r="CJ531" t="str">
            <v>-</v>
          </cell>
          <cell r="CK531" t="str">
            <v>-</v>
          </cell>
          <cell r="CL531" t="str">
            <v>-</v>
          </cell>
          <cell r="CM531" t="str">
            <v>-</v>
          </cell>
          <cell r="CN531" t="str">
            <v>-</v>
          </cell>
          <cell r="CO531" t="str">
            <v>-</v>
          </cell>
          <cell r="CP531" t="str">
            <v>-</v>
          </cell>
          <cell r="CQ531" t="str">
            <v>-</v>
          </cell>
          <cell r="CR531" t="str">
            <v>-</v>
          </cell>
          <cell r="CS531" t="str">
            <v>-</v>
          </cell>
          <cell r="CT531" t="str">
            <v>-</v>
          </cell>
          <cell r="CU531" t="str">
            <v>SANTIAGO MINAS</v>
          </cell>
          <cell r="CV531" t="str">
            <v>-</v>
          </cell>
          <cell r="CW531" t="str">
            <v>-</v>
          </cell>
          <cell r="CX531" t="str">
            <v>-</v>
          </cell>
          <cell r="CY531" t="str">
            <v>-</v>
          </cell>
          <cell r="CZ531" t="str">
            <v>-</v>
          </cell>
          <cell r="DB531" t="str">
            <v>-</v>
          </cell>
          <cell r="DC531" t="str">
            <v>-</v>
          </cell>
          <cell r="DD531" t="str">
            <v>-</v>
          </cell>
          <cell r="DE531" t="str">
            <v>-</v>
          </cell>
          <cell r="DF531" t="str">
            <v>-</v>
          </cell>
          <cell r="DG531" t="str">
            <v>-</v>
          </cell>
        </row>
        <row r="532">
          <cell r="AT532" t="str">
            <v>-</v>
          </cell>
          <cell r="AU532" t="str">
            <v>-</v>
          </cell>
          <cell r="AV532" t="str">
            <v>-</v>
          </cell>
          <cell r="AW532" t="str">
            <v>-</v>
          </cell>
          <cell r="AX532" t="str">
            <v>-</v>
          </cell>
          <cell r="AY532" t="str">
            <v>-</v>
          </cell>
          <cell r="AZ532" t="str">
            <v>-</v>
          </cell>
          <cell r="BA532" t="str">
            <v>-</v>
          </cell>
          <cell r="BB532" t="str">
            <v>-</v>
          </cell>
          <cell r="BC532" t="str">
            <v>-</v>
          </cell>
          <cell r="BD532" t="str">
            <v>-</v>
          </cell>
          <cell r="BE532" t="str">
            <v>-</v>
          </cell>
          <cell r="BF532" t="str">
            <v>-</v>
          </cell>
          <cell r="BG532" t="str">
            <v>-</v>
          </cell>
          <cell r="BH532" t="str">
            <v>-</v>
          </cell>
          <cell r="BI532" t="str">
            <v>-</v>
          </cell>
          <cell r="BJ532" t="str">
            <v>-</v>
          </cell>
          <cell r="BK532" t="str">
            <v>-</v>
          </cell>
          <cell r="BL532" t="str">
            <v>-</v>
          </cell>
          <cell r="BM532" t="str">
            <v>20478</v>
          </cell>
          <cell r="BN532" t="str">
            <v>-</v>
          </cell>
          <cell r="BO532" t="str">
            <v>-</v>
          </cell>
          <cell r="BP532" t="str">
            <v>-</v>
          </cell>
          <cell r="BQ532" t="str">
            <v>-</v>
          </cell>
          <cell r="BR532" t="str">
            <v>-</v>
          </cell>
          <cell r="BS532" t="str">
            <v>-</v>
          </cell>
          <cell r="BT532" t="str">
            <v>-</v>
          </cell>
          <cell r="BU532" t="str">
            <v>-</v>
          </cell>
          <cell r="BV532" t="str">
            <v>-</v>
          </cell>
          <cell r="BW532" t="str">
            <v>-</v>
          </cell>
          <cell r="BX532" t="str">
            <v>-</v>
          </cell>
          <cell r="BY532" t="str">
            <v>-</v>
          </cell>
          <cell r="CB532" t="str">
            <v>-</v>
          </cell>
          <cell r="CC532" t="str">
            <v>-</v>
          </cell>
          <cell r="CD532" t="str">
            <v>-</v>
          </cell>
          <cell r="CE532" t="str">
            <v>-</v>
          </cell>
          <cell r="CF532" t="str">
            <v>-</v>
          </cell>
          <cell r="CG532" t="str">
            <v>-</v>
          </cell>
          <cell r="CH532" t="str">
            <v>-</v>
          </cell>
          <cell r="CI532" t="str">
            <v>-</v>
          </cell>
          <cell r="CJ532" t="str">
            <v>-</v>
          </cell>
          <cell r="CK532" t="str">
            <v>-</v>
          </cell>
          <cell r="CL532" t="str">
            <v>-</v>
          </cell>
          <cell r="CM532" t="str">
            <v>-</v>
          </cell>
          <cell r="CN532" t="str">
            <v>-</v>
          </cell>
          <cell r="CO532" t="str">
            <v>-</v>
          </cell>
          <cell r="CP532" t="str">
            <v>-</v>
          </cell>
          <cell r="CQ532" t="str">
            <v>-</v>
          </cell>
          <cell r="CR532" t="str">
            <v>-</v>
          </cell>
          <cell r="CS532" t="str">
            <v>-</v>
          </cell>
          <cell r="CT532" t="str">
            <v>-</v>
          </cell>
          <cell r="CU532" t="str">
            <v>SANTIAGO NACALTEPEC</v>
          </cell>
          <cell r="CV532" t="str">
            <v>-</v>
          </cell>
          <cell r="CW532" t="str">
            <v>-</v>
          </cell>
          <cell r="CX532" t="str">
            <v>-</v>
          </cell>
          <cell r="CY532" t="str">
            <v>-</v>
          </cell>
          <cell r="CZ532" t="str">
            <v>-</v>
          </cell>
          <cell r="DB532" t="str">
            <v>-</v>
          </cell>
          <cell r="DC532" t="str">
            <v>-</v>
          </cell>
          <cell r="DD532" t="str">
            <v>-</v>
          </cell>
          <cell r="DE532" t="str">
            <v>-</v>
          </cell>
          <cell r="DF532" t="str">
            <v>-</v>
          </cell>
          <cell r="DG532" t="str">
            <v>-</v>
          </cell>
        </row>
        <row r="533">
          <cell r="AT533" t="str">
            <v>-</v>
          </cell>
          <cell r="AU533" t="str">
            <v>-</v>
          </cell>
          <cell r="AV533" t="str">
            <v>-</v>
          </cell>
          <cell r="AW533" t="str">
            <v>-</v>
          </cell>
          <cell r="AX533" t="str">
            <v>-</v>
          </cell>
          <cell r="AY533" t="str">
            <v>-</v>
          </cell>
          <cell r="AZ533" t="str">
            <v>-</v>
          </cell>
          <cell r="BA533" t="str">
            <v>-</v>
          </cell>
          <cell r="BB533" t="str">
            <v>-</v>
          </cell>
          <cell r="BC533" t="str">
            <v>-</v>
          </cell>
          <cell r="BD533" t="str">
            <v>-</v>
          </cell>
          <cell r="BE533" t="str">
            <v>-</v>
          </cell>
          <cell r="BF533" t="str">
            <v>-</v>
          </cell>
          <cell r="BG533" t="str">
            <v>-</v>
          </cell>
          <cell r="BH533" t="str">
            <v>-</v>
          </cell>
          <cell r="BI533" t="str">
            <v>-</v>
          </cell>
          <cell r="BJ533" t="str">
            <v>-</v>
          </cell>
          <cell r="BK533" t="str">
            <v>-</v>
          </cell>
          <cell r="BL533" t="str">
            <v>-</v>
          </cell>
          <cell r="BM533" t="str">
            <v>20479</v>
          </cell>
          <cell r="BN533" t="str">
            <v>-</v>
          </cell>
          <cell r="BO533" t="str">
            <v>-</v>
          </cell>
          <cell r="BP533" t="str">
            <v>-</v>
          </cell>
          <cell r="BQ533" t="str">
            <v>-</v>
          </cell>
          <cell r="BR533" t="str">
            <v>-</v>
          </cell>
          <cell r="BS533" t="str">
            <v>-</v>
          </cell>
          <cell r="BT533" t="str">
            <v>-</v>
          </cell>
          <cell r="BU533" t="str">
            <v>-</v>
          </cell>
          <cell r="BV533" t="str">
            <v>-</v>
          </cell>
          <cell r="BW533" t="str">
            <v>-</v>
          </cell>
          <cell r="BX533" t="str">
            <v>-</v>
          </cell>
          <cell r="BY533" t="str">
            <v>-</v>
          </cell>
          <cell r="CB533" t="str">
            <v>-</v>
          </cell>
          <cell r="CC533" t="str">
            <v>-</v>
          </cell>
          <cell r="CD533" t="str">
            <v>-</v>
          </cell>
          <cell r="CE533" t="str">
            <v>-</v>
          </cell>
          <cell r="CF533" t="str">
            <v>-</v>
          </cell>
          <cell r="CG533" t="str">
            <v>-</v>
          </cell>
          <cell r="CH533" t="str">
            <v>-</v>
          </cell>
          <cell r="CI533" t="str">
            <v>-</v>
          </cell>
          <cell r="CJ533" t="str">
            <v>-</v>
          </cell>
          <cell r="CK533" t="str">
            <v>-</v>
          </cell>
          <cell r="CL533" t="str">
            <v>-</v>
          </cell>
          <cell r="CM533" t="str">
            <v>-</v>
          </cell>
          <cell r="CN533" t="str">
            <v>-</v>
          </cell>
          <cell r="CO533" t="str">
            <v>-</v>
          </cell>
          <cell r="CP533" t="str">
            <v>-</v>
          </cell>
          <cell r="CQ533" t="str">
            <v>-</v>
          </cell>
          <cell r="CR533" t="str">
            <v>-</v>
          </cell>
          <cell r="CS533" t="str">
            <v>-</v>
          </cell>
          <cell r="CT533" t="str">
            <v>-</v>
          </cell>
          <cell r="CU533" t="str">
            <v>SANTIAGO NEJAPILLA</v>
          </cell>
          <cell r="CV533" t="str">
            <v>-</v>
          </cell>
          <cell r="CW533" t="str">
            <v>-</v>
          </cell>
          <cell r="CX533" t="str">
            <v>-</v>
          </cell>
          <cell r="CY533" t="str">
            <v>-</v>
          </cell>
          <cell r="CZ533" t="str">
            <v>-</v>
          </cell>
          <cell r="DB533" t="str">
            <v>-</v>
          </cell>
          <cell r="DC533" t="str">
            <v>-</v>
          </cell>
          <cell r="DD533" t="str">
            <v>-</v>
          </cell>
          <cell r="DE533" t="str">
            <v>-</v>
          </cell>
          <cell r="DF533" t="str">
            <v>-</v>
          </cell>
          <cell r="DG533" t="str">
            <v>-</v>
          </cell>
        </row>
        <row r="534">
          <cell r="AT534" t="str">
            <v>-</v>
          </cell>
          <cell r="AU534" t="str">
            <v>-</v>
          </cell>
          <cell r="AV534" t="str">
            <v>-</v>
          </cell>
          <cell r="AW534" t="str">
            <v>-</v>
          </cell>
          <cell r="AX534" t="str">
            <v>-</v>
          </cell>
          <cell r="AY534" t="str">
            <v>-</v>
          </cell>
          <cell r="AZ534" t="str">
            <v>-</v>
          </cell>
          <cell r="BA534" t="str">
            <v>-</v>
          </cell>
          <cell r="BB534" t="str">
            <v>-</v>
          </cell>
          <cell r="BC534" t="str">
            <v>-</v>
          </cell>
          <cell r="BD534" t="str">
            <v>-</v>
          </cell>
          <cell r="BE534" t="str">
            <v>-</v>
          </cell>
          <cell r="BF534" t="str">
            <v>-</v>
          </cell>
          <cell r="BG534" t="str">
            <v>-</v>
          </cell>
          <cell r="BH534" t="str">
            <v>-</v>
          </cell>
          <cell r="BI534" t="str">
            <v>-</v>
          </cell>
          <cell r="BJ534" t="str">
            <v>-</v>
          </cell>
          <cell r="BK534" t="str">
            <v>-</v>
          </cell>
          <cell r="BL534" t="str">
            <v>-</v>
          </cell>
          <cell r="BM534" t="str">
            <v>20480</v>
          </cell>
          <cell r="BN534" t="str">
            <v>-</v>
          </cell>
          <cell r="BO534" t="str">
            <v>-</v>
          </cell>
          <cell r="BP534" t="str">
            <v>-</v>
          </cell>
          <cell r="BQ534" t="str">
            <v>-</v>
          </cell>
          <cell r="BR534" t="str">
            <v>-</v>
          </cell>
          <cell r="BS534" t="str">
            <v>-</v>
          </cell>
          <cell r="BT534" t="str">
            <v>-</v>
          </cell>
          <cell r="BU534" t="str">
            <v>-</v>
          </cell>
          <cell r="BV534" t="str">
            <v>-</v>
          </cell>
          <cell r="BW534" t="str">
            <v>-</v>
          </cell>
          <cell r="BX534" t="str">
            <v>-</v>
          </cell>
          <cell r="BY534" t="str">
            <v>-</v>
          </cell>
          <cell r="CB534" t="str">
            <v>-</v>
          </cell>
          <cell r="CC534" t="str">
            <v>-</v>
          </cell>
          <cell r="CD534" t="str">
            <v>-</v>
          </cell>
          <cell r="CE534" t="str">
            <v>-</v>
          </cell>
          <cell r="CF534" t="str">
            <v>-</v>
          </cell>
          <cell r="CG534" t="str">
            <v>-</v>
          </cell>
          <cell r="CH534" t="str">
            <v>-</v>
          </cell>
          <cell r="CI534" t="str">
            <v>-</v>
          </cell>
          <cell r="CJ534" t="str">
            <v>-</v>
          </cell>
          <cell r="CK534" t="str">
            <v>-</v>
          </cell>
          <cell r="CL534" t="str">
            <v>-</v>
          </cell>
          <cell r="CM534" t="str">
            <v>-</v>
          </cell>
          <cell r="CN534" t="str">
            <v>-</v>
          </cell>
          <cell r="CO534" t="str">
            <v>-</v>
          </cell>
          <cell r="CP534" t="str">
            <v>-</v>
          </cell>
          <cell r="CQ534" t="str">
            <v>-</v>
          </cell>
          <cell r="CR534" t="str">
            <v>-</v>
          </cell>
          <cell r="CS534" t="str">
            <v>-</v>
          </cell>
          <cell r="CT534" t="str">
            <v>-</v>
          </cell>
          <cell r="CU534" t="str">
            <v>SANTIAGO NUNDICHE</v>
          </cell>
          <cell r="CV534" t="str">
            <v>-</v>
          </cell>
          <cell r="CW534" t="str">
            <v>-</v>
          </cell>
          <cell r="CX534" t="str">
            <v>-</v>
          </cell>
          <cell r="CY534" t="str">
            <v>-</v>
          </cell>
          <cell r="CZ534" t="str">
            <v>-</v>
          </cell>
          <cell r="DB534" t="str">
            <v>-</v>
          </cell>
          <cell r="DC534" t="str">
            <v>-</v>
          </cell>
          <cell r="DD534" t="str">
            <v>-</v>
          </cell>
          <cell r="DE534" t="str">
            <v>-</v>
          </cell>
          <cell r="DF534" t="str">
            <v>-</v>
          </cell>
          <cell r="DG534" t="str">
            <v>-</v>
          </cell>
        </row>
        <row r="535">
          <cell r="AT535" t="str">
            <v>-</v>
          </cell>
          <cell r="AU535" t="str">
            <v>-</v>
          </cell>
          <cell r="AV535" t="str">
            <v>-</v>
          </cell>
          <cell r="AW535" t="str">
            <v>-</v>
          </cell>
          <cell r="AX535" t="str">
            <v>-</v>
          </cell>
          <cell r="AY535" t="str">
            <v>-</v>
          </cell>
          <cell r="AZ535" t="str">
            <v>-</v>
          </cell>
          <cell r="BA535" t="str">
            <v>-</v>
          </cell>
          <cell r="BB535" t="str">
            <v>-</v>
          </cell>
          <cell r="BC535" t="str">
            <v>-</v>
          </cell>
          <cell r="BD535" t="str">
            <v>-</v>
          </cell>
          <cell r="BE535" t="str">
            <v>-</v>
          </cell>
          <cell r="BF535" t="str">
            <v>-</v>
          </cell>
          <cell r="BG535" t="str">
            <v>-</v>
          </cell>
          <cell r="BH535" t="str">
            <v>-</v>
          </cell>
          <cell r="BI535" t="str">
            <v>-</v>
          </cell>
          <cell r="BJ535" t="str">
            <v>-</v>
          </cell>
          <cell r="BK535" t="str">
            <v>-</v>
          </cell>
          <cell r="BL535" t="str">
            <v>-</v>
          </cell>
          <cell r="BM535" t="str">
            <v>20481</v>
          </cell>
          <cell r="BN535" t="str">
            <v>-</v>
          </cell>
          <cell r="BO535" t="str">
            <v>-</v>
          </cell>
          <cell r="BP535" t="str">
            <v>-</v>
          </cell>
          <cell r="BQ535" t="str">
            <v>-</v>
          </cell>
          <cell r="BR535" t="str">
            <v>-</v>
          </cell>
          <cell r="BS535" t="str">
            <v>-</v>
          </cell>
          <cell r="BT535" t="str">
            <v>-</v>
          </cell>
          <cell r="BU535" t="str">
            <v>-</v>
          </cell>
          <cell r="BV535" t="str">
            <v>-</v>
          </cell>
          <cell r="BW535" t="str">
            <v>-</v>
          </cell>
          <cell r="BX535" t="str">
            <v>-</v>
          </cell>
          <cell r="BY535" t="str">
            <v>-</v>
          </cell>
          <cell r="CB535" t="str">
            <v>-</v>
          </cell>
          <cell r="CC535" t="str">
            <v>-</v>
          </cell>
          <cell r="CD535" t="str">
            <v>-</v>
          </cell>
          <cell r="CE535" t="str">
            <v>-</v>
          </cell>
          <cell r="CF535" t="str">
            <v>-</v>
          </cell>
          <cell r="CG535" t="str">
            <v>-</v>
          </cell>
          <cell r="CH535" t="str">
            <v>-</v>
          </cell>
          <cell r="CI535" t="str">
            <v>-</v>
          </cell>
          <cell r="CJ535" t="str">
            <v>-</v>
          </cell>
          <cell r="CK535" t="str">
            <v>-</v>
          </cell>
          <cell r="CL535" t="str">
            <v>-</v>
          </cell>
          <cell r="CM535" t="str">
            <v>-</v>
          </cell>
          <cell r="CN535" t="str">
            <v>-</v>
          </cell>
          <cell r="CO535" t="str">
            <v>-</v>
          </cell>
          <cell r="CP535" t="str">
            <v>-</v>
          </cell>
          <cell r="CQ535" t="str">
            <v>-</v>
          </cell>
          <cell r="CR535" t="str">
            <v>-</v>
          </cell>
          <cell r="CS535" t="str">
            <v>-</v>
          </cell>
          <cell r="CT535" t="str">
            <v>-</v>
          </cell>
          <cell r="CU535" t="str">
            <v>SANTIAGO NUYOÓ</v>
          </cell>
          <cell r="CV535" t="str">
            <v>-</v>
          </cell>
          <cell r="CW535" t="str">
            <v>-</v>
          </cell>
          <cell r="CX535" t="str">
            <v>-</v>
          </cell>
          <cell r="CY535" t="str">
            <v>-</v>
          </cell>
          <cell r="CZ535" t="str">
            <v>-</v>
          </cell>
          <cell r="DB535" t="str">
            <v>-</v>
          </cell>
          <cell r="DC535" t="str">
            <v>-</v>
          </cell>
          <cell r="DD535" t="str">
            <v>-</v>
          </cell>
          <cell r="DE535" t="str">
            <v>-</v>
          </cell>
          <cell r="DF535" t="str">
            <v>-</v>
          </cell>
          <cell r="DG535" t="str">
            <v>-</v>
          </cell>
        </row>
        <row r="536">
          <cell r="AT536" t="str">
            <v>-</v>
          </cell>
          <cell r="AU536" t="str">
            <v>-</v>
          </cell>
          <cell r="AV536" t="str">
            <v>-</v>
          </cell>
          <cell r="AW536" t="str">
            <v>-</v>
          </cell>
          <cell r="AX536" t="str">
            <v>-</v>
          </cell>
          <cell r="AY536" t="str">
            <v>-</v>
          </cell>
          <cell r="AZ536" t="str">
            <v>-</v>
          </cell>
          <cell r="BA536" t="str">
            <v>-</v>
          </cell>
          <cell r="BB536" t="str">
            <v>-</v>
          </cell>
          <cell r="BC536" t="str">
            <v>-</v>
          </cell>
          <cell r="BD536" t="str">
            <v>-</v>
          </cell>
          <cell r="BE536" t="str">
            <v>-</v>
          </cell>
          <cell r="BF536" t="str">
            <v>-</v>
          </cell>
          <cell r="BG536" t="str">
            <v>-</v>
          </cell>
          <cell r="BH536" t="str">
            <v>-</v>
          </cell>
          <cell r="BI536" t="str">
            <v>-</v>
          </cell>
          <cell r="BJ536" t="str">
            <v>-</v>
          </cell>
          <cell r="BK536" t="str">
            <v>-</v>
          </cell>
          <cell r="BL536" t="str">
            <v>-</v>
          </cell>
          <cell r="BM536" t="str">
            <v>20483</v>
          </cell>
          <cell r="BN536" t="str">
            <v>-</v>
          </cell>
          <cell r="BO536" t="str">
            <v>-</v>
          </cell>
          <cell r="BP536" t="str">
            <v>-</v>
          </cell>
          <cell r="BQ536" t="str">
            <v>-</v>
          </cell>
          <cell r="BR536" t="str">
            <v>-</v>
          </cell>
          <cell r="BS536" t="str">
            <v>-</v>
          </cell>
          <cell r="BT536" t="str">
            <v>-</v>
          </cell>
          <cell r="BU536" t="str">
            <v>-</v>
          </cell>
          <cell r="BV536" t="str">
            <v>-</v>
          </cell>
          <cell r="BW536" t="str">
            <v>-</v>
          </cell>
          <cell r="BX536" t="str">
            <v>-</v>
          </cell>
          <cell r="BY536" t="str">
            <v>-</v>
          </cell>
          <cell r="CB536" t="str">
            <v>-</v>
          </cell>
          <cell r="CC536" t="str">
            <v>-</v>
          </cell>
          <cell r="CD536" t="str">
            <v>-</v>
          </cell>
          <cell r="CE536" t="str">
            <v>-</v>
          </cell>
          <cell r="CF536" t="str">
            <v>-</v>
          </cell>
          <cell r="CG536" t="str">
            <v>-</v>
          </cell>
          <cell r="CH536" t="str">
            <v>-</v>
          </cell>
          <cell r="CI536" t="str">
            <v>-</v>
          </cell>
          <cell r="CJ536" t="str">
            <v>-</v>
          </cell>
          <cell r="CK536" t="str">
            <v>-</v>
          </cell>
          <cell r="CL536" t="str">
            <v>-</v>
          </cell>
          <cell r="CM536" t="str">
            <v>-</v>
          </cell>
          <cell r="CN536" t="str">
            <v>-</v>
          </cell>
          <cell r="CO536" t="str">
            <v>-</v>
          </cell>
          <cell r="CP536" t="str">
            <v>-</v>
          </cell>
          <cell r="CQ536" t="str">
            <v>-</v>
          </cell>
          <cell r="CR536" t="str">
            <v>-</v>
          </cell>
          <cell r="CS536" t="str">
            <v>-</v>
          </cell>
          <cell r="CT536" t="str">
            <v>-</v>
          </cell>
          <cell r="CU536" t="str">
            <v>SANTIAGO SUCHILQUITONGO</v>
          </cell>
          <cell r="CV536" t="str">
            <v>-</v>
          </cell>
          <cell r="CW536" t="str">
            <v>-</v>
          </cell>
          <cell r="CX536" t="str">
            <v>-</v>
          </cell>
          <cell r="CY536" t="str">
            <v>-</v>
          </cell>
          <cell r="CZ536" t="str">
            <v>-</v>
          </cell>
          <cell r="DB536" t="str">
            <v>-</v>
          </cell>
          <cell r="DC536" t="str">
            <v>-</v>
          </cell>
          <cell r="DD536" t="str">
            <v>-</v>
          </cell>
          <cell r="DE536" t="str">
            <v>-</v>
          </cell>
          <cell r="DF536" t="str">
            <v>-</v>
          </cell>
          <cell r="DG536" t="str">
            <v>-</v>
          </cell>
        </row>
        <row r="537">
          <cell r="AT537" t="str">
            <v>-</v>
          </cell>
          <cell r="AU537" t="str">
            <v>-</v>
          </cell>
          <cell r="AV537" t="str">
            <v>-</v>
          </cell>
          <cell r="AW537" t="str">
            <v>-</v>
          </cell>
          <cell r="AX537" t="str">
            <v>-</v>
          </cell>
          <cell r="AY537" t="str">
            <v>-</v>
          </cell>
          <cell r="AZ537" t="str">
            <v>-</v>
          </cell>
          <cell r="BA537" t="str">
            <v>-</v>
          </cell>
          <cell r="BB537" t="str">
            <v>-</v>
          </cell>
          <cell r="BC537" t="str">
            <v>-</v>
          </cell>
          <cell r="BD537" t="str">
            <v>-</v>
          </cell>
          <cell r="BE537" t="str">
            <v>-</v>
          </cell>
          <cell r="BF537" t="str">
            <v>-</v>
          </cell>
          <cell r="BG537" t="str">
            <v>-</v>
          </cell>
          <cell r="BH537" t="str">
            <v>-</v>
          </cell>
          <cell r="BI537" t="str">
            <v>-</v>
          </cell>
          <cell r="BJ537" t="str">
            <v>-</v>
          </cell>
          <cell r="BK537" t="str">
            <v>-</v>
          </cell>
          <cell r="BL537" t="str">
            <v>-</v>
          </cell>
          <cell r="BM537" t="str">
            <v>20484</v>
          </cell>
          <cell r="BN537" t="str">
            <v>-</v>
          </cell>
          <cell r="BO537" t="str">
            <v>-</v>
          </cell>
          <cell r="BP537" t="str">
            <v>-</v>
          </cell>
          <cell r="BQ537" t="str">
            <v>-</v>
          </cell>
          <cell r="BR537" t="str">
            <v>-</v>
          </cell>
          <cell r="BS537" t="str">
            <v>-</v>
          </cell>
          <cell r="BT537" t="str">
            <v>-</v>
          </cell>
          <cell r="BU537" t="str">
            <v>-</v>
          </cell>
          <cell r="BV537" t="str">
            <v>-</v>
          </cell>
          <cell r="BW537" t="str">
            <v>-</v>
          </cell>
          <cell r="BX537" t="str">
            <v>-</v>
          </cell>
          <cell r="BY537" t="str">
            <v>-</v>
          </cell>
          <cell r="CB537" t="str">
            <v>-</v>
          </cell>
          <cell r="CC537" t="str">
            <v>-</v>
          </cell>
          <cell r="CD537" t="str">
            <v>-</v>
          </cell>
          <cell r="CE537" t="str">
            <v>-</v>
          </cell>
          <cell r="CF537" t="str">
            <v>-</v>
          </cell>
          <cell r="CG537" t="str">
            <v>-</v>
          </cell>
          <cell r="CH537" t="str">
            <v>-</v>
          </cell>
          <cell r="CI537" t="str">
            <v>-</v>
          </cell>
          <cell r="CJ537" t="str">
            <v>-</v>
          </cell>
          <cell r="CK537" t="str">
            <v>-</v>
          </cell>
          <cell r="CL537" t="str">
            <v>-</v>
          </cell>
          <cell r="CM537" t="str">
            <v>-</v>
          </cell>
          <cell r="CN537" t="str">
            <v>-</v>
          </cell>
          <cell r="CO537" t="str">
            <v>-</v>
          </cell>
          <cell r="CP537" t="str">
            <v>-</v>
          </cell>
          <cell r="CQ537" t="str">
            <v>-</v>
          </cell>
          <cell r="CR537" t="str">
            <v>-</v>
          </cell>
          <cell r="CS537" t="str">
            <v>-</v>
          </cell>
          <cell r="CT537" t="str">
            <v>-</v>
          </cell>
          <cell r="CU537" t="str">
            <v>SANTIAGO TAMAZOLA</v>
          </cell>
          <cell r="CV537" t="str">
            <v>-</v>
          </cell>
          <cell r="CW537" t="str">
            <v>-</v>
          </cell>
          <cell r="CX537" t="str">
            <v>-</v>
          </cell>
          <cell r="CY537" t="str">
            <v>-</v>
          </cell>
          <cell r="CZ537" t="str">
            <v>-</v>
          </cell>
          <cell r="DB537" t="str">
            <v>-</v>
          </cell>
          <cell r="DC537" t="str">
            <v>-</v>
          </cell>
          <cell r="DD537" t="str">
            <v>-</v>
          </cell>
          <cell r="DE537" t="str">
            <v>-</v>
          </cell>
          <cell r="DF537" t="str">
            <v>-</v>
          </cell>
          <cell r="DG537" t="str">
            <v>-</v>
          </cell>
        </row>
        <row r="538">
          <cell r="AT538" t="str">
            <v>-</v>
          </cell>
          <cell r="AU538" t="str">
            <v>-</v>
          </cell>
          <cell r="AV538" t="str">
            <v>-</v>
          </cell>
          <cell r="AW538" t="str">
            <v>-</v>
          </cell>
          <cell r="AX538" t="str">
            <v>-</v>
          </cell>
          <cell r="AY538" t="str">
            <v>-</v>
          </cell>
          <cell r="AZ538" t="str">
            <v>-</v>
          </cell>
          <cell r="BA538" t="str">
            <v>-</v>
          </cell>
          <cell r="BB538" t="str">
            <v>-</v>
          </cell>
          <cell r="BC538" t="str">
            <v>-</v>
          </cell>
          <cell r="BD538" t="str">
            <v>-</v>
          </cell>
          <cell r="BE538" t="str">
            <v>-</v>
          </cell>
          <cell r="BF538" t="str">
            <v>-</v>
          </cell>
          <cell r="BG538" t="str">
            <v>-</v>
          </cell>
          <cell r="BH538" t="str">
            <v>-</v>
          </cell>
          <cell r="BI538" t="str">
            <v>-</v>
          </cell>
          <cell r="BJ538" t="str">
            <v>-</v>
          </cell>
          <cell r="BK538" t="str">
            <v>-</v>
          </cell>
          <cell r="BL538" t="str">
            <v>-</v>
          </cell>
          <cell r="BM538" t="str">
            <v>20485</v>
          </cell>
          <cell r="BN538" t="str">
            <v>-</v>
          </cell>
          <cell r="BO538" t="str">
            <v>-</v>
          </cell>
          <cell r="BP538" t="str">
            <v>-</v>
          </cell>
          <cell r="BQ538" t="str">
            <v>-</v>
          </cell>
          <cell r="BR538" t="str">
            <v>-</v>
          </cell>
          <cell r="BS538" t="str">
            <v>-</v>
          </cell>
          <cell r="BT538" t="str">
            <v>-</v>
          </cell>
          <cell r="BU538" t="str">
            <v>-</v>
          </cell>
          <cell r="BV538" t="str">
            <v>-</v>
          </cell>
          <cell r="BW538" t="str">
            <v>-</v>
          </cell>
          <cell r="BX538" t="str">
            <v>-</v>
          </cell>
          <cell r="BY538" t="str">
            <v>-</v>
          </cell>
          <cell r="CB538" t="str">
            <v>-</v>
          </cell>
          <cell r="CC538" t="str">
            <v>-</v>
          </cell>
          <cell r="CD538" t="str">
            <v>-</v>
          </cell>
          <cell r="CE538" t="str">
            <v>-</v>
          </cell>
          <cell r="CF538" t="str">
            <v>-</v>
          </cell>
          <cell r="CG538" t="str">
            <v>-</v>
          </cell>
          <cell r="CH538" t="str">
            <v>-</v>
          </cell>
          <cell r="CI538" t="str">
            <v>-</v>
          </cell>
          <cell r="CJ538" t="str">
            <v>-</v>
          </cell>
          <cell r="CK538" t="str">
            <v>-</v>
          </cell>
          <cell r="CL538" t="str">
            <v>-</v>
          </cell>
          <cell r="CM538" t="str">
            <v>-</v>
          </cell>
          <cell r="CN538" t="str">
            <v>-</v>
          </cell>
          <cell r="CO538" t="str">
            <v>-</v>
          </cell>
          <cell r="CP538" t="str">
            <v>-</v>
          </cell>
          <cell r="CQ538" t="str">
            <v>-</v>
          </cell>
          <cell r="CR538" t="str">
            <v>-</v>
          </cell>
          <cell r="CS538" t="str">
            <v>-</v>
          </cell>
          <cell r="CT538" t="str">
            <v>-</v>
          </cell>
          <cell r="CU538" t="str">
            <v>SANTIAGO TAPEXTLA</v>
          </cell>
          <cell r="CV538" t="str">
            <v>-</v>
          </cell>
          <cell r="CW538" t="str">
            <v>-</v>
          </cell>
          <cell r="CX538" t="str">
            <v>-</v>
          </cell>
          <cell r="CY538" t="str">
            <v>-</v>
          </cell>
          <cell r="CZ538" t="str">
            <v>-</v>
          </cell>
          <cell r="DB538" t="str">
            <v>-</v>
          </cell>
          <cell r="DC538" t="str">
            <v>-</v>
          </cell>
          <cell r="DD538" t="str">
            <v>-</v>
          </cell>
          <cell r="DE538" t="str">
            <v>-</v>
          </cell>
          <cell r="DF538" t="str">
            <v>-</v>
          </cell>
          <cell r="DG538" t="str">
            <v>-</v>
          </cell>
        </row>
        <row r="539">
          <cell r="AT539" t="str">
            <v>-</v>
          </cell>
          <cell r="AU539" t="str">
            <v>-</v>
          </cell>
          <cell r="AV539" t="str">
            <v>-</v>
          </cell>
          <cell r="AW539" t="str">
            <v>-</v>
          </cell>
          <cell r="AX539" t="str">
            <v>-</v>
          </cell>
          <cell r="AY539" t="str">
            <v>-</v>
          </cell>
          <cell r="AZ539" t="str">
            <v>-</v>
          </cell>
          <cell r="BA539" t="str">
            <v>-</v>
          </cell>
          <cell r="BB539" t="str">
            <v>-</v>
          </cell>
          <cell r="BC539" t="str">
            <v>-</v>
          </cell>
          <cell r="BD539" t="str">
            <v>-</v>
          </cell>
          <cell r="BE539" t="str">
            <v>-</v>
          </cell>
          <cell r="BF539" t="str">
            <v>-</v>
          </cell>
          <cell r="BG539" t="str">
            <v>-</v>
          </cell>
          <cell r="BH539" t="str">
            <v>-</v>
          </cell>
          <cell r="BI539" t="str">
            <v>-</v>
          </cell>
          <cell r="BJ539" t="str">
            <v>-</v>
          </cell>
          <cell r="BK539" t="str">
            <v>-</v>
          </cell>
          <cell r="BL539" t="str">
            <v>-</v>
          </cell>
          <cell r="BM539" t="str">
            <v>20486</v>
          </cell>
          <cell r="BN539" t="str">
            <v>-</v>
          </cell>
          <cell r="BO539" t="str">
            <v>-</v>
          </cell>
          <cell r="BP539" t="str">
            <v>-</v>
          </cell>
          <cell r="BQ539" t="str">
            <v>-</v>
          </cell>
          <cell r="BR539" t="str">
            <v>-</v>
          </cell>
          <cell r="BS539" t="str">
            <v>-</v>
          </cell>
          <cell r="BT539" t="str">
            <v>-</v>
          </cell>
          <cell r="BU539" t="str">
            <v>-</v>
          </cell>
          <cell r="BV539" t="str">
            <v>-</v>
          </cell>
          <cell r="BW539" t="str">
            <v>-</v>
          </cell>
          <cell r="BX539" t="str">
            <v>-</v>
          </cell>
          <cell r="BY539" t="str">
            <v>-</v>
          </cell>
          <cell r="CB539" t="str">
            <v>-</v>
          </cell>
          <cell r="CC539" t="str">
            <v>-</v>
          </cell>
          <cell r="CD539" t="str">
            <v>-</v>
          </cell>
          <cell r="CE539" t="str">
            <v>-</v>
          </cell>
          <cell r="CF539" t="str">
            <v>-</v>
          </cell>
          <cell r="CG539" t="str">
            <v>-</v>
          </cell>
          <cell r="CH539" t="str">
            <v>-</v>
          </cell>
          <cell r="CI539" t="str">
            <v>-</v>
          </cell>
          <cell r="CJ539" t="str">
            <v>-</v>
          </cell>
          <cell r="CK539" t="str">
            <v>-</v>
          </cell>
          <cell r="CL539" t="str">
            <v>-</v>
          </cell>
          <cell r="CM539" t="str">
            <v>-</v>
          </cell>
          <cell r="CN539" t="str">
            <v>-</v>
          </cell>
          <cell r="CO539" t="str">
            <v>-</v>
          </cell>
          <cell r="CP539" t="str">
            <v>-</v>
          </cell>
          <cell r="CQ539" t="str">
            <v>-</v>
          </cell>
          <cell r="CR539" t="str">
            <v>-</v>
          </cell>
          <cell r="CS539" t="str">
            <v>-</v>
          </cell>
          <cell r="CT539" t="str">
            <v>-</v>
          </cell>
          <cell r="CU539" t="str">
            <v>VILLA TEJÚPAM DE LA UNIÓN</v>
          </cell>
          <cell r="CV539" t="str">
            <v>-</v>
          </cell>
          <cell r="CW539" t="str">
            <v>-</v>
          </cell>
          <cell r="CX539" t="str">
            <v>-</v>
          </cell>
          <cell r="CY539" t="str">
            <v>-</v>
          </cell>
          <cell r="CZ539" t="str">
            <v>-</v>
          </cell>
          <cell r="DB539" t="str">
            <v>-</v>
          </cell>
          <cell r="DC539" t="str">
            <v>-</v>
          </cell>
          <cell r="DD539" t="str">
            <v>-</v>
          </cell>
          <cell r="DE539" t="str">
            <v>-</v>
          </cell>
          <cell r="DF539" t="str">
            <v>-</v>
          </cell>
          <cell r="DG539" t="str">
            <v>-</v>
          </cell>
        </row>
        <row r="540">
          <cell r="AT540" t="str">
            <v>-</v>
          </cell>
          <cell r="AU540" t="str">
            <v>-</v>
          </cell>
          <cell r="AV540" t="str">
            <v>-</v>
          </cell>
          <cell r="AW540" t="str">
            <v>-</v>
          </cell>
          <cell r="AX540" t="str">
            <v>-</v>
          </cell>
          <cell r="AY540" t="str">
            <v>-</v>
          </cell>
          <cell r="AZ540" t="str">
            <v>-</v>
          </cell>
          <cell r="BA540" t="str">
            <v>-</v>
          </cell>
          <cell r="BB540" t="str">
            <v>-</v>
          </cell>
          <cell r="BC540" t="str">
            <v>-</v>
          </cell>
          <cell r="BD540" t="str">
            <v>-</v>
          </cell>
          <cell r="BE540" t="str">
            <v>-</v>
          </cell>
          <cell r="BF540" t="str">
            <v>-</v>
          </cell>
          <cell r="BG540" t="str">
            <v>-</v>
          </cell>
          <cell r="BH540" t="str">
            <v>-</v>
          </cell>
          <cell r="BI540" t="str">
            <v>-</v>
          </cell>
          <cell r="BJ540" t="str">
            <v>-</v>
          </cell>
          <cell r="BK540" t="str">
            <v>-</v>
          </cell>
          <cell r="BL540" t="str">
            <v>-</v>
          </cell>
          <cell r="BM540" t="str">
            <v>20487</v>
          </cell>
          <cell r="BN540" t="str">
            <v>-</v>
          </cell>
          <cell r="BO540" t="str">
            <v>-</v>
          </cell>
          <cell r="BP540" t="str">
            <v>-</v>
          </cell>
          <cell r="BQ540" t="str">
            <v>-</v>
          </cell>
          <cell r="BR540" t="str">
            <v>-</v>
          </cell>
          <cell r="BS540" t="str">
            <v>-</v>
          </cell>
          <cell r="BT540" t="str">
            <v>-</v>
          </cell>
          <cell r="BU540" t="str">
            <v>-</v>
          </cell>
          <cell r="BV540" t="str">
            <v>-</v>
          </cell>
          <cell r="BW540" t="str">
            <v>-</v>
          </cell>
          <cell r="BX540" t="str">
            <v>-</v>
          </cell>
          <cell r="BY540" t="str">
            <v>-</v>
          </cell>
          <cell r="CB540" t="str">
            <v>-</v>
          </cell>
          <cell r="CC540" t="str">
            <v>-</v>
          </cell>
          <cell r="CD540" t="str">
            <v>-</v>
          </cell>
          <cell r="CE540" t="str">
            <v>-</v>
          </cell>
          <cell r="CF540" t="str">
            <v>-</v>
          </cell>
          <cell r="CG540" t="str">
            <v>-</v>
          </cell>
          <cell r="CH540" t="str">
            <v>-</v>
          </cell>
          <cell r="CI540" t="str">
            <v>-</v>
          </cell>
          <cell r="CJ540" t="str">
            <v>-</v>
          </cell>
          <cell r="CK540" t="str">
            <v>-</v>
          </cell>
          <cell r="CL540" t="str">
            <v>-</v>
          </cell>
          <cell r="CM540" t="str">
            <v>-</v>
          </cell>
          <cell r="CN540" t="str">
            <v>-</v>
          </cell>
          <cell r="CO540" t="str">
            <v>-</v>
          </cell>
          <cell r="CP540" t="str">
            <v>-</v>
          </cell>
          <cell r="CQ540" t="str">
            <v>-</v>
          </cell>
          <cell r="CR540" t="str">
            <v>-</v>
          </cell>
          <cell r="CS540" t="str">
            <v>-</v>
          </cell>
          <cell r="CT540" t="str">
            <v>-</v>
          </cell>
          <cell r="CU540" t="str">
            <v>SANTIAGO TENANGO</v>
          </cell>
          <cell r="CV540" t="str">
            <v>-</v>
          </cell>
          <cell r="CW540" t="str">
            <v>-</v>
          </cell>
          <cell r="CX540" t="str">
            <v>-</v>
          </cell>
          <cell r="CY540" t="str">
            <v>-</v>
          </cell>
          <cell r="CZ540" t="str">
            <v>-</v>
          </cell>
          <cell r="DB540" t="str">
            <v>-</v>
          </cell>
          <cell r="DC540" t="str">
            <v>-</v>
          </cell>
          <cell r="DD540" t="str">
            <v>-</v>
          </cell>
          <cell r="DE540" t="str">
            <v>-</v>
          </cell>
          <cell r="DF540" t="str">
            <v>-</v>
          </cell>
          <cell r="DG540" t="str">
            <v>-</v>
          </cell>
        </row>
        <row r="541">
          <cell r="AT541" t="str">
            <v>-</v>
          </cell>
          <cell r="AU541" t="str">
            <v>-</v>
          </cell>
          <cell r="AV541" t="str">
            <v>-</v>
          </cell>
          <cell r="AW541" t="str">
            <v>-</v>
          </cell>
          <cell r="AX541" t="str">
            <v>-</v>
          </cell>
          <cell r="AY541" t="str">
            <v>-</v>
          </cell>
          <cell r="AZ541" t="str">
            <v>-</v>
          </cell>
          <cell r="BA541" t="str">
            <v>-</v>
          </cell>
          <cell r="BB541" t="str">
            <v>-</v>
          </cell>
          <cell r="BC541" t="str">
            <v>-</v>
          </cell>
          <cell r="BD541" t="str">
            <v>-</v>
          </cell>
          <cell r="BE541" t="str">
            <v>-</v>
          </cell>
          <cell r="BF541" t="str">
            <v>-</v>
          </cell>
          <cell r="BG541" t="str">
            <v>-</v>
          </cell>
          <cell r="BH541" t="str">
            <v>-</v>
          </cell>
          <cell r="BI541" t="str">
            <v>-</v>
          </cell>
          <cell r="BJ541" t="str">
            <v>-</v>
          </cell>
          <cell r="BK541" t="str">
            <v>-</v>
          </cell>
          <cell r="BL541" t="str">
            <v>-</v>
          </cell>
          <cell r="BM541" t="str">
            <v>20488</v>
          </cell>
          <cell r="BN541" t="str">
            <v>-</v>
          </cell>
          <cell r="BO541" t="str">
            <v>-</v>
          </cell>
          <cell r="BP541" t="str">
            <v>-</v>
          </cell>
          <cell r="BQ541" t="str">
            <v>-</v>
          </cell>
          <cell r="BR541" t="str">
            <v>-</v>
          </cell>
          <cell r="BS541" t="str">
            <v>-</v>
          </cell>
          <cell r="BT541" t="str">
            <v>-</v>
          </cell>
          <cell r="BU541" t="str">
            <v>-</v>
          </cell>
          <cell r="BV541" t="str">
            <v>-</v>
          </cell>
          <cell r="BW541" t="str">
            <v>-</v>
          </cell>
          <cell r="BX541" t="str">
            <v>-</v>
          </cell>
          <cell r="BY541" t="str">
            <v>-</v>
          </cell>
          <cell r="CB541" t="str">
            <v>-</v>
          </cell>
          <cell r="CC541" t="str">
            <v>-</v>
          </cell>
          <cell r="CD541" t="str">
            <v>-</v>
          </cell>
          <cell r="CE541" t="str">
            <v>-</v>
          </cell>
          <cell r="CF541" t="str">
            <v>-</v>
          </cell>
          <cell r="CG541" t="str">
            <v>-</v>
          </cell>
          <cell r="CH541" t="str">
            <v>-</v>
          </cell>
          <cell r="CI541" t="str">
            <v>-</v>
          </cell>
          <cell r="CJ541" t="str">
            <v>-</v>
          </cell>
          <cell r="CK541" t="str">
            <v>-</v>
          </cell>
          <cell r="CL541" t="str">
            <v>-</v>
          </cell>
          <cell r="CM541" t="str">
            <v>-</v>
          </cell>
          <cell r="CN541" t="str">
            <v>-</v>
          </cell>
          <cell r="CO541" t="str">
            <v>-</v>
          </cell>
          <cell r="CP541" t="str">
            <v>-</v>
          </cell>
          <cell r="CQ541" t="str">
            <v>-</v>
          </cell>
          <cell r="CR541" t="str">
            <v>-</v>
          </cell>
          <cell r="CS541" t="str">
            <v>-</v>
          </cell>
          <cell r="CT541" t="str">
            <v>-</v>
          </cell>
          <cell r="CU541" t="str">
            <v>SANTIAGO TEPETLAPA</v>
          </cell>
          <cell r="CV541" t="str">
            <v>-</v>
          </cell>
          <cell r="CW541" t="str">
            <v>-</v>
          </cell>
          <cell r="CX541" t="str">
            <v>-</v>
          </cell>
          <cell r="CY541" t="str">
            <v>-</v>
          </cell>
          <cell r="CZ541" t="str">
            <v>-</v>
          </cell>
          <cell r="DB541" t="str">
            <v>-</v>
          </cell>
          <cell r="DC541" t="str">
            <v>-</v>
          </cell>
          <cell r="DD541" t="str">
            <v>-</v>
          </cell>
          <cell r="DE541" t="str">
            <v>-</v>
          </cell>
          <cell r="DF541" t="str">
            <v>-</v>
          </cell>
          <cell r="DG541" t="str">
            <v>-</v>
          </cell>
        </row>
        <row r="542">
          <cell r="AT542" t="str">
            <v>-</v>
          </cell>
          <cell r="AU542" t="str">
            <v>-</v>
          </cell>
          <cell r="AV542" t="str">
            <v>-</v>
          </cell>
          <cell r="AW542" t="str">
            <v>-</v>
          </cell>
          <cell r="AX542" t="str">
            <v>-</v>
          </cell>
          <cell r="AY542" t="str">
            <v>-</v>
          </cell>
          <cell r="AZ542" t="str">
            <v>-</v>
          </cell>
          <cell r="BA542" t="str">
            <v>-</v>
          </cell>
          <cell r="BB542" t="str">
            <v>-</v>
          </cell>
          <cell r="BC542" t="str">
            <v>-</v>
          </cell>
          <cell r="BD542" t="str">
            <v>-</v>
          </cell>
          <cell r="BE542" t="str">
            <v>-</v>
          </cell>
          <cell r="BF542" t="str">
            <v>-</v>
          </cell>
          <cell r="BG542" t="str">
            <v>-</v>
          </cell>
          <cell r="BH542" t="str">
            <v>-</v>
          </cell>
          <cell r="BI542" t="str">
            <v>-</v>
          </cell>
          <cell r="BJ542" t="str">
            <v>-</v>
          </cell>
          <cell r="BK542" t="str">
            <v>-</v>
          </cell>
          <cell r="BL542" t="str">
            <v>-</v>
          </cell>
          <cell r="BM542" t="str">
            <v>20489</v>
          </cell>
          <cell r="BN542" t="str">
            <v>-</v>
          </cell>
          <cell r="BO542" t="str">
            <v>-</v>
          </cell>
          <cell r="BP542" t="str">
            <v>-</v>
          </cell>
          <cell r="BQ542" t="str">
            <v>-</v>
          </cell>
          <cell r="BR542" t="str">
            <v>-</v>
          </cell>
          <cell r="BS542" t="str">
            <v>-</v>
          </cell>
          <cell r="BT542" t="str">
            <v>-</v>
          </cell>
          <cell r="BU542" t="str">
            <v>-</v>
          </cell>
          <cell r="BV542" t="str">
            <v>-</v>
          </cell>
          <cell r="BW542" t="str">
            <v>-</v>
          </cell>
          <cell r="BX542" t="str">
            <v>-</v>
          </cell>
          <cell r="BY542" t="str">
            <v>-</v>
          </cell>
          <cell r="CB542" t="str">
            <v>-</v>
          </cell>
          <cell r="CC542" t="str">
            <v>-</v>
          </cell>
          <cell r="CD542" t="str">
            <v>-</v>
          </cell>
          <cell r="CE542" t="str">
            <v>-</v>
          </cell>
          <cell r="CF542" t="str">
            <v>-</v>
          </cell>
          <cell r="CG542" t="str">
            <v>-</v>
          </cell>
          <cell r="CH542" t="str">
            <v>-</v>
          </cell>
          <cell r="CI542" t="str">
            <v>-</v>
          </cell>
          <cell r="CJ542" t="str">
            <v>-</v>
          </cell>
          <cell r="CK542" t="str">
            <v>-</v>
          </cell>
          <cell r="CL542" t="str">
            <v>-</v>
          </cell>
          <cell r="CM542" t="str">
            <v>-</v>
          </cell>
          <cell r="CN542" t="str">
            <v>-</v>
          </cell>
          <cell r="CO542" t="str">
            <v>-</v>
          </cell>
          <cell r="CP542" t="str">
            <v>-</v>
          </cell>
          <cell r="CQ542" t="str">
            <v>-</v>
          </cell>
          <cell r="CR542" t="str">
            <v>-</v>
          </cell>
          <cell r="CS542" t="str">
            <v>-</v>
          </cell>
          <cell r="CT542" t="str">
            <v>-</v>
          </cell>
          <cell r="CU542" t="str">
            <v>SANTIAGO TETEPEC</v>
          </cell>
          <cell r="CV542" t="str">
            <v>-</v>
          </cell>
          <cell r="CW542" t="str">
            <v>-</v>
          </cell>
          <cell r="CX542" t="str">
            <v>-</v>
          </cell>
          <cell r="CY542" t="str">
            <v>-</v>
          </cell>
          <cell r="CZ542" t="str">
            <v>-</v>
          </cell>
          <cell r="DB542" t="str">
            <v>-</v>
          </cell>
          <cell r="DC542" t="str">
            <v>-</v>
          </cell>
          <cell r="DD542" t="str">
            <v>-</v>
          </cell>
          <cell r="DE542" t="str">
            <v>-</v>
          </cell>
          <cell r="DF542" t="str">
            <v>-</v>
          </cell>
          <cell r="DG542" t="str">
            <v>-</v>
          </cell>
        </row>
        <row r="543">
          <cell r="AT543" t="str">
            <v>-</v>
          </cell>
          <cell r="AU543" t="str">
            <v>-</v>
          </cell>
          <cell r="AV543" t="str">
            <v>-</v>
          </cell>
          <cell r="AW543" t="str">
            <v>-</v>
          </cell>
          <cell r="AX543" t="str">
            <v>-</v>
          </cell>
          <cell r="AY543" t="str">
            <v>-</v>
          </cell>
          <cell r="AZ543" t="str">
            <v>-</v>
          </cell>
          <cell r="BA543" t="str">
            <v>-</v>
          </cell>
          <cell r="BB543" t="str">
            <v>-</v>
          </cell>
          <cell r="BC543" t="str">
            <v>-</v>
          </cell>
          <cell r="BD543" t="str">
            <v>-</v>
          </cell>
          <cell r="BE543" t="str">
            <v>-</v>
          </cell>
          <cell r="BF543" t="str">
            <v>-</v>
          </cell>
          <cell r="BG543" t="str">
            <v>-</v>
          </cell>
          <cell r="BH543" t="str">
            <v>-</v>
          </cell>
          <cell r="BI543" t="str">
            <v>-</v>
          </cell>
          <cell r="BJ543" t="str">
            <v>-</v>
          </cell>
          <cell r="BK543" t="str">
            <v>-</v>
          </cell>
          <cell r="BL543" t="str">
            <v>-</v>
          </cell>
          <cell r="BM543" t="str">
            <v>20490</v>
          </cell>
          <cell r="BN543" t="str">
            <v>-</v>
          </cell>
          <cell r="BO543" t="str">
            <v>-</v>
          </cell>
          <cell r="BP543" t="str">
            <v>-</v>
          </cell>
          <cell r="BQ543" t="str">
            <v>-</v>
          </cell>
          <cell r="BR543" t="str">
            <v>-</v>
          </cell>
          <cell r="BS543" t="str">
            <v>-</v>
          </cell>
          <cell r="BT543" t="str">
            <v>-</v>
          </cell>
          <cell r="BU543" t="str">
            <v>-</v>
          </cell>
          <cell r="BV543" t="str">
            <v>-</v>
          </cell>
          <cell r="BW543" t="str">
            <v>-</v>
          </cell>
          <cell r="BX543" t="str">
            <v>-</v>
          </cell>
          <cell r="BY543" t="str">
            <v>-</v>
          </cell>
          <cell r="CB543" t="str">
            <v>-</v>
          </cell>
          <cell r="CC543" t="str">
            <v>-</v>
          </cell>
          <cell r="CD543" t="str">
            <v>-</v>
          </cell>
          <cell r="CE543" t="str">
            <v>-</v>
          </cell>
          <cell r="CF543" t="str">
            <v>-</v>
          </cell>
          <cell r="CG543" t="str">
            <v>-</v>
          </cell>
          <cell r="CH543" t="str">
            <v>-</v>
          </cell>
          <cell r="CI543" t="str">
            <v>-</v>
          </cell>
          <cell r="CJ543" t="str">
            <v>-</v>
          </cell>
          <cell r="CK543" t="str">
            <v>-</v>
          </cell>
          <cell r="CL543" t="str">
            <v>-</v>
          </cell>
          <cell r="CM543" t="str">
            <v>-</v>
          </cell>
          <cell r="CN543" t="str">
            <v>-</v>
          </cell>
          <cell r="CO543" t="str">
            <v>-</v>
          </cell>
          <cell r="CP543" t="str">
            <v>-</v>
          </cell>
          <cell r="CQ543" t="str">
            <v>-</v>
          </cell>
          <cell r="CR543" t="str">
            <v>-</v>
          </cell>
          <cell r="CS543" t="str">
            <v>-</v>
          </cell>
          <cell r="CT543" t="str">
            <v>-</v>
          </cell>
          <cell r="CU543" t="str">
            <v>SANTIAGO TEXCALCINGO</v>
          </cell>
          <cell r="CV543" t="str">
            <v>-</v>
          </cell>
          <cell r="CW543" t="str">
            <v>-</v>
          </cell>
          <cell r="CX543" t="str">
            <v>-</v>
          </cell>
          <cell r="CY543" t="str">
            <v>-</v>
          </cell>
          <cell r="CZ543" t="str">
            <v>-</v>
          </cell>
          <cell r="DB543" t="str">
            <v>-</v>
          </cell>
          <cell r="DC543" t="str">
            <v>-</v>
          </cell>
          <cell r="DD543" t="str">
            <v>-</v>
          </cell>
          <cell r="DE543" t="str">
            <v>-</v>
          </cell>
          <cell r="DF543" t="str">
            <v>-</v>
          </cell>
          <cell r="DG543" t="str">
            <v>-</v>
          </cell>
        </row>
        <row r="544">
          <cell r="AT544" t="str">
            <v>-</v>
          </cell>
          <cell r="AU544" t="str">
            <v>-</v>
          </cell>
          <cell r="AV544" t="str">
            <v>-</v>
          </cell>
          <cell r="AW544" t="str">
            <v>-</v>
          </cell>
          <cell r="AX544" t="str">
            <v>-</v>
          </cell>
          <cell r="AY544" t="str">
            <v>-</v>
          </cell>
          <cell r="AZ544" t="str">
            <v>-</v>
          </cell>
          <cell r="BA544" t="str">
            <v>-</v>
          </cell>
          <cell r="BB544" t="str">
            <v>-</v>
          </cell>
          <cell r="BC544" t="str">
            <v>-</v>
          </cell>
          <cell r="BD544" t="str">
            <v>-</v>
          </cell>
          <cell r="BE544" t="str">
            <v>-</v>
          </cell>
          <cell r="BF544" t="str">
            <v>-</v>
          </cell>
          <cell r="BG544" t="str">
            <v>-</v>
          </cell>
          <cell r="BH544" t="str">
            <v>-</v>
          </cell>
          <cell r="BI544" t="str">
            <v>-</v>
          </cell>
          <cell r="BJ544" t="str">
            <v>-</v>
          </cell>
          <cell r="BK544" t="str">
            <v>-</v>
          </cell>
          <cell r="BL544" t="str">
            <v>-</v>
          </cell>
          <cell r="BM544" t="str">
            <v>20491</v>
          </cell>
          <cell r="BN544" t="str">
            <v>-</v>
          </cell>
          <cell r="BO544" t="str">
            <v>-</v>
          </cell>
          <cell r="BP544" t="str">
            <v>-</v>
          </cell>
          <cell r="BQ544" t="str">
            <v>-</v>
          </cell>
          <cell r="BR544" t="str">
            <v>-</v>
          </cell>
          <cell r="BS544" t="str">
            <v>-</v>
          </cell>
          <cell r="BT544" t="str">
            <v>-</v>
          </cell>
          <cell r="BU544" t="str">
            <v>-</v>
          </cell>
          <cell r="BV544" t="str">
            <v>-</v>
          </cell>
          <cell r="BW544" t="str">
            <v>-</v>
          </cell>
          <cell r="BX544" t="str">
            <v>-</v>
          </cell>
          <cell r="BY544" t="str">
            <v>-</v>
          </cell>
          <cell r="CB544" t="str">
            <v>-</v>
          </cell>
          <cell r="CC544" t="str">
            <v>-</v>
          </cell>
          <cell r="CD544" t="str">
            <v>-</v>
          </cell>
          <cell r="CE544" t="str">
            <v>-</v>
          </cell>
          <cell r="CF544" t="str">
            <v>-</v>
          </cell>
          <cell r="CG544" t="str">
            <v>-</v>
          </cell>
          <cell r="CH544" t="str">
            <v>-</v>
          </cell>
          <cell r="CI544" t="str">
            <v>-</v>
          </cell>
          <cell r="CJ544" t="str">
            <v>-</v>
          </cell>
          <cell r="CK544" t="str">
            <v>-</v>
          </cell>
          <cell r="CL544" t="str">
            <v>-</v>
          </cell>
          <cell r="CM544" t="str">
            <v>-</v>
          </cell>
          <cell r="CN544" t="str">
            <v>-</v>
          </cell>
          <cell r="CO544" t="str">
            <v>-</v>
          </cell>
          <cell r="CP544" t="str">
            <v>-</v>
          </cell>
          <cell r="CQ544" t="str">
            <v>-</v>
          </cell>
          <cell r="CR544" t="str">
            <v>-</v>
          </cell>
          <cell r="CS544" t="str">
            <v>-</v>
          </cell>
          <cell r="CT544" t="str">
            <v>-</v>
          </cell>
          <cell r="CU544" t="str">
            <v>SANTIAGO TEXTITLÁN</v>
          </cell>
          <cell r="CV544" t="str">
            <v>-</v>
          </cell>
          <cell r="CW544" t="str">
            <v>-</v>
          </cell>
          <cell r="CX544" t="str">
            <v>-</v>
          </cell>
          <cell r="CY544" t="str">
            <v>-</v>
          </cell>
          <cell r="CZ544" t="str">
            <v>-</v>
          </cell>
          <cell r="DB544" t="str">
            <v>-</v>
          </cell>
          <cell r="DC544" t="str">
            <v>-</v>
          </cell>
          <cell r="DD544" t="str">
            <v>-</v>
          </cell>
          <cell r="DE544" t="str">
            <v>-</v>
          </cell>
          <cell r="DF544" t="str">
            <v>-</v>
          </cell>
          <cell r="DG544" t="str">
            <v>-</v>
          </cell>
        </row>
        <row r="545">
          <cell r="AT545" t="str">
            <v>-</v>
          </cell>
          <cell r="AU545" t="str">
            <v>-</v>
          </cell>
          <cell r="AV545" t="str">
            <v>-</v>
          </cell>
          <cell r="AW545" t="str">
            <v>-</v>
          </cell>
          <cell r="AX545" t="str">
            <v>-</v>
          </cell>
          <cell r="AY545" t="str">
            <v>-</v>
          </cell>
          <cell r="AZ545" t="str">
            <v>-</v>
          </cell>
          <cell r="BA545" t="str">
            <v>-</v>
          </cell>
          <cell r="BB545" t="str">
            <v>-</v>
          </cell>
          <cell r="BC545" t="str">
            <v>-</v>
          </cell>
          <cell r="BD545" t="str">
            <v>-</v>
          </cell>
          <cell r="BE545" t="str">
            <v>-</v>
          </cell>
          <cell r="BF545" t="str">
            <v>-</v>
          </cell>
          <cell r="BG545" t="str">
            <v>-</v>
          </cell>
          <cell r="BH545" t="str">
            <v>-</v>
          </cell>
          <cell r="BI545" t="str">
            <v>-</v>
          </cell>
          <cell r="BJ545" t="str">
            <v>-</v>
          </cell>
          <cell r="BK545" t="str">
            <v>-</v>
          </cell>
          <cell r="BL545" t="str">
            <v>-</v>
          </cell>
          <cell r="BM545" t="str">
            <v>20492</v>
          </cell>
          <cell r="BN545" t="str">
            <v>-</v>
          </cell>
          <cell r="BO545" t="str">
            <v>-</v>
          </cell>
          <cell r="BP545" t="str">
            <v>-</v>
          </cell>
          <cell r="BQ545" t="str">
            <v>-</v>
          </cell>
          <cell r="BR545" t="str">
            <v>-</v>
          </cell>
          <cell r="BS545" t="str">
            <v>-</v>
          </cell>
          <cell r="BT545" t="str">
            <v>-</v>
          </cell>
          <cell r="BU545" t="str">
            <v>-</v>
          </cell>
          <cell r="BV545" t="str">
            <v>-</v>
          </cell>
          <cell r="BW545" t="str">
            <v>-</v>
          </cell>
          <cell r="BX545" t="str">
            <v>-</v>
          </cell>
          <cell r="BY545" t="str">
            <v>-</v>
          </cell>
          <cell r="CB545" t="str">
            <v>-</v>
          </cell>
          <cell r="CC545" t="str">
            <v>-</v>
          </cell>
          <cell r="CD545" t="str">
            <v>-</v>
          </cell>
          <cell r="CE545" t="str">
            <v>-</v>
          </cell>
          <cell r="CF545" t="str">
            <v>-</v>
          </cell>
          <cell r="CG545" t="str">
            <v>-</v>
          </cell>
          <cell r="CH545" t="str">
            <v>-</v>
          </cell>
          <cell r="CI545" t="str">
            <v>-</v>
          </cell>
          <cell r="CJ545" t="str">
            <v>-</v>
          </cell>
          <cell r="CK545" t="str">
            <v>-</v>
          </cell>
          <cell r="CL545" t="str">
            <v>-</v>
          </cell>
          <cell r="CM545" t="str">
            <v>-</v>
          </cell>
          <cell r="CN545" t="str">
            <v>-</v>
          </cell>
          <cell r="CO545" t="str">
            <v>-</v>
          </cell>
          <cell r="CP545" t="str">
            <v>-</v>
          </cell>
          <cell r="CQ545" t="str">
            <v>-</v>
          </cell>
          <cell r="CR545" t="str">
            <v>-</v>
          </cell>
          <cell r="CS545" t="str">
            <v>-</v>
          </cell>
          <cell r="CT545" t="str">
            <v>-</v>
          </cell>
          <cell r="CU545" t="str">
            <v>SANTIAGO TILANTONGO</v>
          </cell>
          <cell r="CV545" t="str">
            <v>-</v>
          </cell>
          <cell r="CW545" t="str">
            <v>-</v>
          </cell>
          <cell r="CX545" t="str">
            <v>-</v>
          </cell>
          <cell r="CY545" t="str">
            <v>-</v>
          </cell>
          <cell r="CZ545" t="str">
            <v>-</v>
          </cell>
          <cell r="DB545" t="str">
            <v>-</v>
          </cell>
          <cell r="DC545" t="str">
            <v>-</v>
          </cell>
          <cell r="DD545" t="str">
            <v>-</v>
          </cell>
          <cell r="DE545" t="str">
            <v>-</v>
          </cell>
          <cell r="DF545" t="str">
            <v>-</v>
          </cell>
          <cell r="DG545" t="str">
            <v>-</v>
          </cell>
        </row>
        <row r="546">
          <cell r="AT546" t="str">
            <v>-</v>
          </cell>
          <cell r="AU546" t="str">
            <v>-</v>
          </cell>
          <cell r="AV546" t="str">
            <v>-</v>
          </cell>
          <cell r="AW546" t="str">
            <v>-</v>
          </cell>
          <cell r="AX546" t="str">
            <v>-</v>
          </cell>
          <cell r="AY546" t="str">
            <v>-</v>
          </cell>
          <cell r="AZ546" t="str">
            <v>-</v>
          </cell>
          <cell r="BA546" t="str">
            <v>-</v>
          </cell>
          <cell r="BB546" t="str">
            <v>-</v>
          </cell>
          <cell r="BC546" t="str">
            <v>-</v>
          </cell>
          <cell r="BD546" t="str">
            <v>-</v>
          </cell>
          <cell r="BE546" t="str">
            <v>-</v>
          </cell>
          <cell r="BF546" t="str">
            <v>-</v>
          </cell>
          <cell r="BG546" t="str">
            <v>-</v>
          </cell>
          <cell r="BH546" t="str">
            <v>-</v>
          </cell>
          <cell r="BI546" t="str">
            <v>-</v>
          </cell>
          <cell r="BJ546" t="str">
            <v>-</v>
          </cell>
          <cell r="BK546" t="str">
            <v>-</v>
          </cell>
          <cell r="BL546" t="str">
            <v>-</v>
          </cell>
          <cell r="BM546" t="str">
            <v>20493</v>
          </cell>
          <cell r="BN546" t="str">
            <v>-</v>
          </cell>
          <cell r="BO546" t="str">
            <v>-</v>
          </cell>
          <cell r="BP546" t="str">
            <v>-</v>
          </cell>
          <cell r="BQ546" t="str">
            <v>-</v>
          </cell>
          <cell r="BR546" t="str">
            <v>-</v>
          </cell>
          <cell r="BS546" t="str">
            <v>-</v>
          </cell>
          <cell r="BT546" t="str">
            <v>-</v>
          </cell>
          <cell r="BU546" t="str">
            <v>-</v>
          </cell>
          <cell r="BV546" t="str">
            <v>-</v>
          </cell>
          <cell r="BW546" t="str">
            <v>-</v>
          </cell>
          <cell r="BX546" t="str">
            <v>-</v>
          </cell>
          <cell r="BY546" t="str">
            <v>-</v>
          </cell>
          <cell r="CB546" t="str">
            <v>-</v>
          </cell>
          <cell r="CC546" t="str">
            <v>-</v>
          </cell>
          <cell r="CD546" t="str">
            <v>-</v>
          </cell>
          <cell r="CE546" t="str">
            <v>-</v>
          </cell>
          <cell r="CF546" t="str">
            <v>-</v>
          </cell>
          <cell r="CG546" t="str">
            <v>-</v>
          </cell>
          <cell r="CH546" t="str">
            <v>-</v>
          </cell>
          <cell r="CI546" t="str">
            <v>-</v>
          </cell>
          <cell r="CJ546" t="str">
            <v>-</v>
          </cell>
          <cell r="CK546" t="str">
            <v>-</v>
          </cell>
          <cell r="CL546" t="str">
            <v>-</v>
          </cell>
          <cell r="CM546" t="str">
            <v>-</v>
          </cell>
          <cell r="CN546" t="str">
            <v>-</v>
          </cell>
          <cell r="CO546" t="str">
            <v>-</v>
          </cell>
          <cell r="CP546" t="str">
            <v>-</v>
          </cell>
          <cell r="CQ546" t="str">
            <v>-</v>
          </cell>
          <cell r="CR546" t="str">
            <v>-</v>
          </cell>
          <cell r="CS546" t="str">
            <v>-</v>
          </cell>
          <cell r="CT546" t="str">
            <v>-</v>
          </cell>
          <cell r="CU546" t="str">
            <v>SANTIAGO TILLO</v>
          </cell>
          <cell r="CV546" t="str">
            <v>-</v>
          </cell>
          <cell r="CW546" t="str">
            <v>-</v>
          </cell>
          <cell r="CX546" t="str">
            <v>-</v>
          </cell>
          <cell r="CY546" t="str">
            <v>-</v>
          </cell>
          <cell r="CZ546" t="str">
            <v>-</v>
          </cell>
          <cell r="DB546" t="str">
            <v>-</v>
          </cell>
          <cell r="DC546" t="str">
            <v>-</v>
          </cell>
          <cell r="DD546" t="str">
            <v>-</v>
          </cell>
          <cell r="DE546" t="str">
            <v>-</v>
          </cell>
          <cell r="DF546" t="str">
            <v>-</v>
          </cell>
          <cell r="DG546" t="str">
            <v>-</v>
          </cell>
        </row>
        <row r="547">
          <cell r="AT547" t="str">
            <v>-</v>
          </cell>
          <cell r="AU547" t="str">
            <v>-</v>
          </cell>
          <cell r="AV547" t="str">
            <v>-</v>
          </cell>
          <cell r="AW547" t="str">
            <v>-</v>
          </cell>
          <cell r="AX547" t="str">
            <v>-</v>
          </cell>
          <cell r="AY547" t="str">
            <v>-</v>
          </cell>
          <cell r="AZ547" t="str">
            <v>-</v>
          </cell>
          <cell r="BA547" t="str">
            <v>-</v>
          </cell>
          <cell r="BB547" t="str">
            <v>-</v>
          </cell>
          <cell r="BC547" t="str">
            <v>-</v>
          </cell>
          <cell r="BD547" t="str">
            <v>-</v>
          </cell>
          <cell r="BE547" t="str">
            <v>-</v>
          </cell>
          <cell r="BF547" t="str">
            <v>-</v>
          </cell>
          <cell r="BG547" t="str">
            <v>-</v>
          </cell>
          <cell r="BH547" t="str">
            <v>-</v>
          </cell>
          <cell r="BI547" t="str">
            <v>-</v>
          </cell>
          <cell r="BJ547" t="str">
            <v>-</v>
          </cell>
          <cell r="BK547" t="str">
            <v>-</v>
          </cell>
          <cell r="BL547" t="str">
            <v>-</v>
          </cell>
          <cell r="BM547" t="str">
            <v>20494</v>
          </cell>
          <cell r="BN547" t="str">
            <v>-</v>
          </cell>
          <cell r="BO547" t="str">
            <v>-</v>
          </cell>
          <cell r="BP547" t="str">
            <v>-</v>
          </cell>
          <cell r="BQ547" t="str">
            <v>-</v>
          </cell>
          <cell r="BR547" t="str">
            <v>-</v>
          </cell>
          <cell r="BS547" t="str">
            <v>-</v>
          </cell>
          <cell r="BT547" t="str">
            <v>-</v>
          </cell>
          <cell r="BU547" t="str">
            <v>-</v>
          </cell>
          <cell r="BV547" t="str">
            <v>-</v>
          </cell>
          <cell r="BW547" t="str">
            <v>-</v>
          </cell>
          <cell r="BX547" t="str">
            <v>-</v>
          </cell>
          <cell r="BY547" t="str">
            <v>-</v>
          </cell>
          <cell r="CB547" t="str">
            <v>-</v>
          </cell>
          <cell r="CC547" t="str">
            <v>-</v>
          </cell>
          <cell r="CD547" t="str">
            <v>-</v>
          </cell>
          <cell r="CE547" t="str">
            <v>-</v>
          </cell>
          <cell r="CF547" t="str">
            <v>-</v>
          </cell>
          <cell r="CG547" t="str">
            <v>-</v>
          </cell>
          <cell r="CH547" t="str">
            <v>-</v>
          </cell>
          <cell r="CI547" t="str">
            <v>-</v>
          </cell>
          <cell r="CJ547" t="str">
            <v>-</v>
          </cell>
          <cell r="CK547" t="str">
            <v>-</v>
          </cell>
          <cell r="CL547" t="str">
            <v>-</v>
          </cell>
          <cell r="CM547" t="str">
            <v>-</v>
          </cell>
          <cell r="CN547" t="str">
            <v>-</v>
          </cell>
          <cell r="CO547" t="str">
            <v>-</v>
          </cell>
          <cell r="CP547" t="str">
            <v>-</v>
          </cell>
          <cell r="CQ547" t="str">
            <v>-</v>
          </cell>
          <cell r="CR547" t="str">
            <v>-</v>
          </cell>
          <cell r="CS547" t="str">
            <v>-</v>
          </cell>
          <cell r="CT547" t="str">
            <v>-</v>
          </cell>
          <cell r="CU547" t="str">
            <v>SANTIAGO TLAZOYALTEPEC</v>
          </cell>
          <cell r="CV547" t="str">
            <v>-</v>
          </cell>
          <cell r="CW547" t="str">
            <v>-</v>
          </cell>
          <cell r="CX547" t="str">
            <v>-</v>
          </cell>
          <cell r="CY547" t="str">
            <v>-</v>
          </cell>
          <cell r="CZ547" t="str">
            <v>-</v>
          </cell>
          <cell r="DB547" t="str">
            <v>-</v>
          </cell>
          <cell r="DC547" t="str">
            <v>-</v>
          </cell>
          <cell r="DD547" t="str">
            <v>-</v>
          </cell>
          <cell r="DE547" t="str">
            <v>-</v>
          </cell>
          <cell r="DF547" t="str">
            <v>-</v>
          </cell>
          <cell r="DG547" t="str">
            <v>-</v>
          </cell>
        </row>
        <row r="548">
          <cell r="AT548" t="str">
            <v>-</v>
          </cell>
          <cell r="AU548" t="str">
            <v>-</v>
          </cell>
          <cell r="AV548" t="str">
            <v>-</v>
          </cell>
          <cell r="AW548" t="str">
            <v>-</v>
          </cell>
          <cell r="AX548" t="str">
            <v>-</v>
          </cell>
          <cell r="AY548" t="str">
            <v>-</v>
          </cell>
          <cell r="AZ548" t="str">
            <v>-</v>
          </cell>
          <cell r="BA548" t="str">
            <v>-</v>
          </cell>
          <cell r="BB548" t="str">
            <v>-</v>
          </cell>
          <cell r="BC548" t="str">
            <v>-</v>
          </cell>
          <cell r="BD548" t="str">
            <v>-</v>
          </cell>
          <cell r="BE548" t="str">
            <v>-</v>
          </cell>
          <cell r="BF548" t="str">
            <v>-</v>
          </cell>
          <cell r="BG548" t="str">
            <v>-</v>
          </cell>
          <cell r="BH548" t="str">
            <v>-</v>
          </cell>
          <cell r="BI548" t="str">
            <v>-</v>
          </cell>
          <cell r="BJ548" t="str">
            <v>-</v>
          </cell>
          <cell r="BK548" t="str">
            <v>-</v>
          </cell>
          <cell r="BL548" t="str">
            <v>-</v>
          </cell>
          <cell r="BM548" t="str">
            <v>20495</v>
          </cell>
          <cell r="BN548" t="str">
            <v>-</v>
          </cell>
          <cell r="BO548" t="str">
            <v>-</v>
          </cell>
          <cell r="BP548" t="str">
            <v>-</v>
          </cell>
          <cell r="BQ548" t="str">
            <v>-</v>
          </cell>
          <cell r="BR548" t="str">
            <v>-</v>
          </cell>
          <cell r="BS548" t="str">
            <v>-</v>
          </cell>
          <cell r="BT548" t="str">
            <v>-</v>
          </cell>
          <cell r="BU548" t="str">
            <v>-</v>
          </cell>
          <cell r="BV548" t="str">
            <v>-</v>
          </cell>
          <cell r="BW548" t="str">
            <v>-</v>
          </cell>
          <cell r="BX548" t="str">
            <v>-</v>
          </cell>
          <cell r="BY548" t="str">
            <v>-</v>
          </cell>
          <cell r="CB548" t="str">
            <v>-</v>
          </cell>
          <cell r="CC548" t="str">
            <v>-</v>
          </cell>
          <cell r="CD548" t="str">
            <v>-</v>
          </cell>
          <cell r="CE548" t="str">
            <v>-</v>
          </cell>
          <cell r="CF548" t="str">
            <v>-</v>
          </cell>
          <cell r="CG548" t="str">
            <v>-</v>
          </cell>
          <cell r="CH548" t="str">
            <v>-</v>
          </cell>
          <cell r="CI548" t="str">
            <v>-</v>
          </cell>
          <cell r="CJ548" t="str">
            <v>-</v>
          </cell>
          <cell r="CK548" t="str">
            <v>-</v>
          </cell>
          <cell r="CL548" t="str">
            <v>-</v>
          </cell>
          <cell r="CM548" t="str">
            <v>-</v>
          </cell>
          <cell r="CN548" t="str">
            <v>-</v>
          </cell>
          <cell r="CO548" t="str">
            <v>-</v>
          </cell>
          <cell r="CP548" t="str">
            <v>-</v>
          </cell>
          <cell r="CQ548" t="str">
            <v>-</v>
          </cell>
          <cell r="CR548" t="str">
            <v>-</v>
          </cell>
          <cell r="CS548" t="str">
            <v>-</v>
          </cell>
          <cell r="CT548" t="str">
            <v>-</v>
          </cell>
          <cell r="CU548" t="str">
            <v>SANTIAGO XANICA</v>
          </cell>
          <cell r="CV548" t="str">
            <v>-</v>
          </cell>
          <cell r="CW548" t="str">
            <v>-</v>
          </cell>
          <cell r="CX548" t="str">
            <v>-</v>
          </cell>
          <cell r="CY548" t="str">
            <v>-</v>
          </cell>
          <cell r="CZ548" t="str">
            <v>-</v>
          </cell>
          <cell r="DB548" t="str">
            <v>-</v>
          </cell>
          <cell r="DC548" t="str">
            <v>-</v>
          </cell>
          <cell r="DD548" t="str">
            <v>-</v>
          </cell>
          <cell r="DE548" t="str">
            <v>-</v>
          </cell>
          <cell r="DF548" t="str">
            <v>-</v>
          </cell>
          <cell r="DG548" t="str">
            <v>-</v>
          </cell>
        </row>
        <row r="549">
          <cell r="AT549" t="str">
            <v>-</v>
          </cell>
          <cell r="AU549" t="str">
            <v>-</v>
          </cell>
          <cell r="AV549" t="str">
            <v>-</v>
          </cell>
          <cell r="AW549" t="str">
            <v>-</v>
          </cell>
          <cell r="AX549" t="str">
            <v>-</v>
          </cell>
          <cell r="AY549" t="str">
            <v>-</v>
          </cell>
          <cell r="AZ549" t="str">
            <v>-</v>
          </cell>
          <cell r="BA549" t="str">
            <v>-</v>
          </cell>
          <cell r="BB549" t="str">
            <v>-</v>
          </cell>
          <cell r="BC549" t="str">
            <v>-</v>
          </cell>
          <cell r="BD549" t="str">
            <v>-</v>
          </cell>
          <cell r="BE549" t="str">
            <v>-</v>
          </cell>
          <cell r="BF549" t="str">
            <v>-</v>
          </cell>
          <cell r="BG549" t="str">
            <v>-</v>
          </cell>
          <cell r="BH549" t="str">
            <v>-</v>
          </cell>
          <cell r="BI549" t="str">
            <v>-</v>
          </cell>
          <cell r="BJ549" t="str">
            <v>-</v>
          </cell>
          <cell r="BK549" t="str">
            <v>-</v>
          </cell>
          <cell r="BL549" t="str">
            <v>-</v>
          </cell>
          <cell r="BM549" t="str">
            <v>20496</v>
          </cell>
          <cell r="BN549" t="str">
            <v>-</v>
          </cell>
          <cell r="BO549" t="str">
            <v>-</v>
          </cell>
          <cell r="BP549" t="str">
            <v>-</v>
          </cell>
          <cell r="BQ549" t="str">
            <v>-</v>
          </cell>
          <cell r="BR549" t="str">
            <v>-</v>
          </cell>
          <cell r="BS549" t="str">
            <v>-</v>
          </cell>
          <cell r="BT549" t="str">
            <v>-</v>
          </cell>
          <cell r="BU549" t="str">
            <v>-</v>
          </cell>
          <cell r="BV549" t="str">
            <v>-</v>
          </cell>
          <cell r="BW549" t="str">
            <v>-</v>
          </cell>
          <cell r="BX549" t="str">
            <v>-</v>
          </cell>
          <cell r="BY549" t="str">
            <v>-</v>
          </cell>
          <cell r="CB549" t="str">
            <v>-</v>
          </cell>
          <cell r="CC549" t="str">
            <v>-</v>
          </cell>
          <cell r="CD549" t="str">
            <v>-</v>
          </cell>
          <cell r="CE549" t="str">
            <v>-</v>
          </cell>
          <cell r="CF549" t="str">
            <v>-</v>
          </cell>
          <cell r="CG549" t="str">
            <v>-</v>
          </cell>
          <cell r="CH549" t="str">
            <v>-</v>
          </cell>
          <cell r="CI549" t="str">
            <v>-</v>
          </cell>
          <cell r="CJ549" t="str">
            <v>-</v>
          </cell>
          <cell r="CK549" t="str">
            <v>-</v>
          </cell>
          <cell r="CL549" t="str">
            <v>-</v>
          </cell>
          <cell r="CM549" t="str">
            <v>-</v>
          </cell>
          <cell r="CN549" t="str">
            <v>-</v>
          </cell>
          <cell r="CO549" t="str">
            <v>-</v>
          </cell>
          <cell r="CP549" t="str">
            <v>-</v>
          </cell>
          <cell r="CQ549" t="str">
            <v>-</v>
          </cell>
          <cell r="CR549" t="str">
            <v>-</v>
          </cell>
          <cell r="CS549" t="str">
            <v>-</v>
          </cell>
          <cell r="CT549" t="str">
            <v>-</v>
          </cell>
          <cell r="CU549" t="str">
            <v>SANTIAGO XIACUÍ</v>
          </cell>
          <cell r="CV549" t="str">
            <v>-</v>
          </cell>
          <cell r="CW549" t="str">
            <v>-</v>
          </cell>
          <cell r="CX549" t="str">
            <v>-</v>
          </cell>
          <cell r="CY549" t="str">
            <v>-</v>
          </cell>
          <cell r="CZ549" t="str">
            <v>-</v>
          </cell>
          <cell r="DB549" t="str">
            <v>-</v>
          </cell>
          <cell r="DC549" t="str">
            <v>-</v>
          </cell>
          <cell r="DD549" t="str">
            <v>-</v>
          </cell>
          <cell r="DE549" t="str">
            <v>-</v>
          </cell>
          <cell r="DF549" t="str">
            <v>-</v>
          </cell>
          <cell r="DG549" t="str">
            <v>-</v>
          </cell>
        </row>
        <row r="550">
          <cell r="AT550" t="str">
            <v>-</v>
          </cell>
          <cell r="AU550" t="str">
            <v>-</v>
          </cell>
          <cell r="AV550" t="str">
            <v>-</v>
          </cell>
          <cell r="AW550" t="str">
            <v>-</v>
          </cell>
          <cell r="AX550" t="str">
            <v>-</v>
          </cell>
          <cell r="AY550" t="str">
            <v>-</v>
          </cell>
          <cell r="AZ550" t="str">
            <v>-</v>
          </cell>
          <cell r="BA550" t="str">
            <v>-</v>
          </cell>
          <cell r="BB550" t="str">
            <v>-</v>
          </cell>
          <cell r="BC550" t="str">
            <v>-</v>
          </cell>
          <cell r="BD550" t="str">
            <v>-</v>
          </cell>
          <cell r="BE550" t="str">
            <v>-</v>
          </cell>
          <cell r="BF550" t="str">
            <v>-</v>
          </cell>
          <cell r="BG550" t="str">
            <v>-</v>
          </cell>
          <cell r="BH550" t="str">
            <v>-</v>
          </cell>
          <cell r="BI550" t="str">
            <v>-</v>
          </cell>
          <cell r="BJ550" t="str">
            <v>-</v>
          </cell>
          <cell r="BK550" t="str">
            <v>-</v>
          </cell>
          <cell r="BL550" t="str">
            <v>-</v>
          </cell>
          <cell r="BM550" t="str">
            <v>20497</v>
          </cell>
          <cell r="BN550" t="str">
            <v>-</v>
          </cell>
          <cell r="BO550" t="str">
            <v>-</v>
          </cell>
          <cell r="BP550" t="str">
            <v>-</v>
          </cell>
          <cell r="BQ550" t="str">
            <v>-</v>
          </cell>
          <cell r="BR550" t="str">
            <v>-</v>
          </cell>
          <cell r="BS550" t="str">
            <v>-</v>
          </cell>
          <cell r="BT550" t="str">
            <v>-</v>
          </cell>
          <cell r="BU550" t="str">
            <v>-</v>
          </cell>
          <cell r="BV550" t="str">
            <v>-</v>
          </cell>
          <cell r="BW550" t="str">
            <v>-</v>
          </cell>
          <cell r="BX550" t="str">
            <v>-</v>
          </cell>
          <cell r="BY550" t="str">
            <v>-</v>
          </cell>
          <cell r="CB550" t="str">
            <v>-</v>
          </cell>
          <cell r="CC550" t="str">
            <v>-</v>
          </cell>
          <cell r="CD550" t="str">
            <v>-</v>
          </cell>
          <cell r="CE550" t="str">
            <v>-</v>
          </cell>
          <cell r="CF550" t="str">
            <v>-</v>
          </cell>
          <cell r="CG550" t="str">
            <v>-</v>
          </cell>
          <cell r="CH550" t="str">
            <v>-</v>
          </cell>
          <cell r="CI550" t="str">
            <v>-</v>
          </cell>
          <cell r="CJ550" t="str">
            <v>-</v>
          </cell>
          <cell r="CK550" t="str">
            <v>-</v>
          </cell>
          <cell r="CL550" t="str">
            <v>-</v>
          </cell>
          <cell r="CM550" t="str">
            <v>-</v>
          </cell>
          <cell r="CN550" t="str">
            <v>-</v>
          </cell>
          <cell r="CO550" t="str">
            <v>-</v>
          </cell>
          <cell r="CP550" t="str">
            <v>-</v>
          </cell>
          <cell r="CQ550" t="str">
            <v>-</v>
          </cell>
          <cell r="CR550" t="str">
            <v>-</v>
          </cell>
          <cell r="CS550" t="str">
            <v>-</v>
          </cell>
          <cell r="CT550" t="str">
            <v>-</v>
          </cell>
          <cell r="CU550" t="str">
            <v>SANTIAGO YAITEPEC</v>
          </cell>
          <cell r="CV550" t="str">
            <v>-</v>
          </cell>
          <cell r="CW550" t="str">
            <v>-</v>
          </cell>
          <cell r="CX550" t="str">
            <v>-</v>
          </cell>
          <cell r="CY550" t="str">
            <v>-</v>
          </cell>
          <cell r="CZ550" t="str">
            <v>-</v>
          </cell>
          <cell r="DB550" t="str">
            <v>-</v>
          </cell>
          <cell r="DC550" t="str">
            <v>-</v>
          </cell>
          <cell r="DD550" t="str">
            <v>-</v>
          </cell>
          <cell r="DE550" t="str">
            <v>-</v>
          </cell>
          <cell r="DF550" t="str">
            <v>-</v>
          </cell>
          <cell r="DG550" t="str">
            <v>-</v>
          </cell>
        </row>
        <row r="551">
          <cell r="AT551" t="str">
            <v>-</v>
          </cell>
          <cell r="AU551" t="str">
            <v>-</v>
          </cell>
          <cell r="AV551" t="str">
            <v>-</v>
          </cell>
          <cell r="AW551" t="str">
            <v>-</v>
          </cell>
          <cell r="AX551" t="str">
            <v>-</v>
          </cell>
          <cell r="AY551" t="str">
            <v>-</v>
          </cell>
          <cell r="AZ551" t="str">
            <v>-</v>
          </cell>
          <cell r="BA551" t="str">
            <v>-</v>
          </cell>
          <cell r="BB551" t="str">
            <v>-</v>
          </cell>
          <cell r="BC551" t="str">
            <v>-</v>
          </cell>
          <cell r="BD551" t="str">
            <v>-</v>
          </cell>
          <cell r="BE551" t="str">
            <v>-</v>
          </cell>
          <cell r="BF551" t="str">
            <v>-</v>
          </cell>
          <cell r="BG551" t="str">
            <v>-</v>
          </cell>
          <cell r="BH551" t="str">
            <v>-</v>
          </cell>
          <cell r="BI551" t="str">
            <v>-</v>
          </cell>
          <cell r="BJ551" t="str">
            <v>-</v>
          </cell>
          <cell r="BK551" t="str">
            <v>-</v>
          </cell>
          <cell r="BL551" t="str">
            <v>-</v>
          </cell>
          <cell r="BM551" t="str">
            <v>20498</v>
          </cell>
          <cell r="BN551" t="str">
            <v>-</v>
          </cell>
          <cell r="BO551" t="str">
            <v>-</v>
          </cell>
          <cell r="BP551" t="str">
            <v>-</v>
          </cell>
          <cell r="BQ551" t="str">
            <v>-</v>
          </cell>
          <cell r="BR551" t="str">
            <v>-</v>
          </cell>
          <cell r="BS551" t="str">
            <v>-</v>
          </cell>
          <cell r="BT551" t="str">
            <v>-</v>
          </cell>
          <cell r="BU551" t="str">
            <v>-</v>
          </cell>
          <cell r="BV551" t="str">
            <v>-</v>
          </cell>
          <cell r="BW551" t="str">
            <v>-</v>
          </cell>
          <cell r="BX551" t="str">
            <v>-</v>
          </cell>
          <cell r="BY551" t="str">
            <v>-</v>
          </cell>
          <cell r="CB551" t="str">
            <v>-</v>
          </cell>
          <cell r="CC551" t="str">
            <v>-</v>
          </cell>
          <cell r="CD551" t="str">
            <v>-</v>
          </cell>
          <cell r="CE551" t="str">
            <v>-</v>
          </cell>
          <cell r="CF551" t="str">
            <v>-</v>
          </cell>
          <cell r="CG551" t="str">
            <v>-</v>
          </cell>
          <cell r="CH551" t="str">
            <v>-</v>
          </cell>
          <cell r="CI551" t="str">
            <v>-</v>
          </cell>
          <cell r="CJ551" t="str">
            <v>-</v>
          </cell>
          <cell r="CK551" t="str">
            <v>-</v>
          </cell>
          <cell r="CL551" t="str">
            <v>-</v>
          </cell>
          <cell r="CM551" t="str">
            <v>-</v>
          </cell>
          <cell r="CN551" t="str">
            <v>-</v>
          </cell>
          <cell r="CO551" t="str">
            <v>-</v>
          </cell>
          <cell r="CP551" t="str">
            <v>-</v>
          </cell>
          <cell r="CQ551" t="str">
            <v>-</v>
          </cell>
          <cell r="CR551" t="str">
            <v>-</v>
          </cell>
          <cell r="CS551" t="str">
            <v>-</v>
          </cell>
          <cell r="CT551" t="str">
            <v>-</v>
          </cell>
          <cell r="CU551" t="str">
            <v>SANTIAGO YAVEO</v>
          </cell>
          <cell r="CV551" t="str">
            <v>-</v>
          </cell>
          <cell r="CW551" t="str">
            <v>-</v>
          </cell>
          <cell r="CX551" t="str">
            <v>-</v>
          </cell>
          <cell r="CY551" t="str">
            <v>-</v>
          </cell>
          <cell r="CZ551" t="str">
            <v>-</v>
          </cell>
          <cell r="DB551" t="str">
            <v>-</v>
          </cell>
          <cell r="DC551" t="str">
            <v>-</v>
          </cell>
          <cell r="DD551" t="str">
            <v>-</v>
          </cell>
          <cell r="DE551" t="str">
            <v>-</v>
          </cell>
          <cell r="DF551" t="str">
            <v>-</v>
          </cell>
          <cell r="DG551" t="str">
            <v>-</v>
          </cell>
        </row>
        <row r="552">
          <cell r="AT552" t="str">
            <v>-</v>
          </cell>
          <cell r="AU552" t="str">
            <v>-</v>
          </cell>
          <cell r="AV552" t="str">
            <v>-</v>
          </cell>
          <cell r="AW552" t="str">
            <v>-</v>
          </cell>
          <cell r="AX552" t="str">
            <v>-</v>
          </cell>
          <cell r="AY552" t="str">
            <v>-</v>
          </cell>
          <cell r="AZ552" t="str">
            <v>-</v>
          </cell>
          <cell r="BA552" t="str">
            <v>-</v>
          </cell>
          <cell r="BB552" t="str">
            <v>-</v>
          </cell>
          <cell r="BC552" t="str">
            <v>-</v>
          </cell>
          <cell r="BD552" t="str">
            <v>-</v>
          </cell>
          <cell r="BE552" t="str">
            <v>-</v>
          </cell>
          <cell r="BF552" t="str">
            <v>-</v>
          </cell>
          <cell r="BG552" t="str">
            <v>-</v>
          </cell>
          <cell r="BH552" t="str">
            <v>-</v>
          </cell>
          <cell r="BI552" t="str">
            <v>-</v>
          </cell>
          <cell r="BJ552" t="str">
            <v>-</v>
          </cell>
          <cell r="BK552" t="str">
            <v>-</v>
          </cell>
          <cell r="BL552" t="str">
            <v>-</v>
          </cell>
          <cell r="BM552" t="str">
            <v>20499</v>
          </cell>
          <cell r="BN552" t="str">
            <v>-</v>
          </cell>
          <cell r="BO552" t="str">
            <v>-</v>
          </cell>
          <cell r="BP552" t="str">
            <v>-</v>
          </cell>
          <cell r="BQ552" t="str">
            <v>-</v>
          </cell>
          <cell r="BR552" t="str">
            <v>-</v>
          </cell>
          <cell r="BS552" t="str">
            <v>-</v>
          </cell>
          <cell r="BT552" t="str">
            <v>-</v>
          </cell>
          <cell r="BU552" t="str">
            <v>-</v>
          </cell>
          <cell r="BV552" t="str">
            <v>-</v>
          </cell>
          <cell r="BW552" t="str">
            <v>-</v>
          </cell>
          <cell r="BX552" t="str">
            <v>-</v>
          </cell>
          <cell r="BY552" t="str">
            <v>-</v>
          </cell>
          <cell r="CB552" t="str">
            <v>-</v>
          </cell>
          <cell r="CC552" t="str">
            <v>-</v>
          </cell>
          <cell r="CD552" t="str">
            <v>-</v>
          </cell>
          <cell r="CE552" t="str">
            <v>-</v>
          </cell>
          <cell r="CF552" t="str">
            <v>-</v>
          </cell>
          <cell r="CG552" t="str">
            <v>-</v>
          </cell>
          <cell r="CH552" t="str">
            <v>-</v>
          </cell>
          <cell r="CI552" t="str">
            <v>-</v>
          </cell>
          <cell r="CJ552" t="str">
            <v>-</v>
          </cell>
          <cell r="CK552" t="str">
            <v>-</v>
          </cell>
          <cell r="CL552" t="str">
            <v>-</v>
          </cell>
          <cell r="CM552" t="str">
            <v>-</v>
          </cell>
          <cell r="CN552" t="str">
            <v>-</v>
          </cell>
          <cell r="CO552" t="str">
            <v>-</v>
          </cell>
          <cell r="CP552" t="str">
            <v>-</v>
          </cell>
          <cell r="CQ552" t="str">
            <v>-</v>
          </cell>
          <cell r="CR552" t="str">
            <v>-</v>
          </cell>
          <cell r="CS552" t="str">
            <v>-</v>
          </cell>
          <cell r="CT552" t="str">
            <v>-</v>
          </cell>
          <cell r="CU552" t="str">
            <v>SANTIAGO YOLOMÉCATL</v>
          </cell>
          <cell r="CV552" t="str">
            <v>-</v>
          </cell>
          <cell r="CW552" t="str">
            <v>-</v>
          </cell>
          <cell r="CX552" t="str">
            <v>-</v>
          </cell>
          <cell r="CY552" t="str">
            <v>-</v>
          </cell>
          <cell r="CZ552" t="str">
            <v>-</v>
          </cell>
          <cell r="DB552" t="str">
            <v>-</v>
          </cell>
          <cell r="DC552" t="str">
            <v>-</v>
          </cell>
          <cell r="DD552" t="str">
            <v>-</v>
          </cell>
          <cell r="DE552" t="str">
            <v>-</v>
          </cell>
          <cell r="DF552" t="str">
            <v>-</v>
          </cell>
          <cell r="DG552" t="str">
            <v>-</v>
          </cell>
        </row>
        <row r="553">
          <cell r="AT553" t="str">
            <v>-</v>
          </cell>
          <cell r="AU553" t="str">
            <v>-</v>
          </cell>
          <cell r="AV553" t="str">
            <v>-</v>
          </cell>
          <cell r="AW553" t="str">
            <v>-</v>
          </cell>
          <cell r="AX553" t="str">
            <v>-</v>
          </cell>
          <cell r="AY553" t="str">
            <v>-</v>
          </cell>
          <cell r="AZ553" t="str">
            <v>-</v>
          </cell>
          <cell r="BA553" t="str">
            <v>-</v>
          </cell>
          <cell r="BB553" t="str">
            <v>-</v>
          </cell>
          <cell r="BC553" t="str">
            <v>-</v>
          </cell>
          <cell r="BD553" t="str">
            <v>-</v>
          </cell>
          <cell r="BE553" t="str">
            <v>-</v>
          </cell>
          <cell r="BF553" t="str">
            <v>-</v>
          </cell>
          <cell r="BG553" t="str">
            <v>-</v>
          </cell>
          <cell r="BH553" t="str">
            <v>-</v>
          </cell>
          <cell r="BI553" t="str">
            <v>-</v>
          </cell>
          <cell r="BJ553" t="str">
            <v>-</v>
          </cell>
          <cell r="BK553" t="str">
            <v>-</v>
          </cell>
          <cell r="BL553" t="str">
            <v>-</v>
          </cell>
          <cell r="BM553" t="str">
            <v>20500</v>
          </cell>
          <cell r="BN553" t="str">
            <v>-</v>
          </cell>
          <cell r="BO553" t="str">
            <v>-</v>
          </cell>
          <cell r="BP553" t="str">
            <v>-</v>
          </cell>
          <cell r="BQ553" t="str">
            <v>-</v>
          </cell>
          <cell r="BR553" t="str">
            <v>-</v>
          </cell>
          <cell r="BS553" t="str">
            <v>-</v>
          </cell>
          <cell r="BT553" t="str">
            <v>-</v>
          </cell>
          <cell r="BU553" t="str">
            <v>-</v>
          </cell>
          <cell r="BV553" t="str">
            <v>-</v>
          </cell>
          <cell r="BW553" t="str">
            <v>-</v>
          </cell>
          <cell r="BX553" t="str">
            <v>-</v>
          </cell>
          <cell r="BY553" t="str">
            <v>-</v>
          </cell>
          <cell r="CB553" t="str">
            <v>-</v>
          </cell>
          <cell r="CC553" t="str">
            <v>-</v>
          </cell>
          <cell r="CD553" t="str">
            <v>-</v>
          </cell>
          <cell r="CE553" t="str">
            <v>-</v>
          </cell>
          <cell r="CF553" t="str">
            <v>-</v>
          </cell>
          <cell r="CG553" t="str">
            <v>-</v>
          </cell>
          <cell r="CH553" t="str">
            <v>-</v>
          </cell>
          <cell r="CI553" t="str">
            <v>-</v>
          </cell>
          <cell r="CJ553" t="str">
            <v>-</v>
          </cell>
          <cell r="CK553" t="str">
            <v>-</v>
          </cell>
          <cell r="CL553" t="str">
            <v>-</v>
          </cell>
          <cell r="CM553" t="str">
            <v>-</v>
          </cell>
          <cell r="CN553" t="str">
            <v>-</v>
          </cell>
          <cell r="CO553" t="str">
            <v>-</v>
          </cell>
          <cell r="CP553" t="str">
            <v>-</v>
          </cell>
          <cell r="CQ553" t="str">
            <v>-</v>
          </cell>
          <cell r="CR553" t="str">
            <v>-</v>
          </cell>
          <cell r="CS553" t="str">
            <v>-</v>
          </cell>
          <cell r="CT553" t="str">
            <v>-</v>
          </cell>
          <cell r="CU553" t="str">
            <v>SANTIAGO YOSONDÚA</v>
          </cell>
          <cell r="CV553" t="str">
            <v>-</v>
          </cell>
          <cell r="CW553" t="str">
            <v>-</v>
          </cell>
          <cell r="CX553" t="str">
            <v>-</v>
          </cell>
          <cell r="CY553" t="str">
            <v>-</v>
          </cell>
          <cell r="CZ553" t="str">
            <v>-</v>
          </cell>
          <cell r="DB553" t="str">
            <v>-</v>
          </cell>
          <cell r="DC553" t="str">
            <v>-</v>
          </cell>
          <cell r="DD553" t="str">
            <v>-</v>
          </cell>
          <cell r="DE553" t="str">
            <v>-</v>
          </cell>
          <cell r="DF553" t="str">
            <v>-</v>
          </cell>
          <cell r="DG553" t="str">
            <v>-</v>
          </cell>
        </row>
        <row r="554">
          <cell r="AT554" t="str">
            <v>-</v>
          </cell>
          <cell r="AU554" t="str">
            <v>-</v>
          </cell>
          <cell r="AV554" t="str">
            <v>-</v>
          </cell>
          <cell r="AW554" t="str">
            <v>-</v>
          </cell>
          <cell r="AX554" t="str">
            <v>-</v>
          </cell>
          <cell r="AY554" t="str">
            <v>-</v>
          </cell>
          <cell r="AZ554" t="str">
            <v>-</v>
          </cell>
          <cell r="BA554" t="str">
            <v>-</v>
          </cell>
          <cell r="BB554" t="str">
            <v>-</v>
          </cell>
          <cell r="BC554" t="str">
            <v>-</v>
          </cell>
          <cell r="BD554" t="str">
            <v>-</v>
          </cell>
          <cell r="BE554" t="str">
            <v>-</v>
          </cell>
          <cell r="BF554" t="str">
            <v>-</v>
          </cell>
          <cell r="BG554" t="str">
            <v>-</v>
          </cell>
          <cell r="BH554" t="str">
            <v>-</v>
          </cell>
          <cell r="BI554" t="str">
            <v>-</v>
          </cell>
          <cell r="BJ554" t="str">
            <v>-</v>
          </cell>
          <cell r="BK554" t="str">
            <v>-</v>
          </cell>
          <cell r="BL554" t="str">
            <v>-</v>
          </cell>
          <cell r="BM554" t="str">
            <v>20501</v>
          </cell>
          <cell r="BN554" t="str">
            <v>-</v>
          </cell>
          <cell r="BO554" t="str">
            <v>-</v>
          </cell>
          <cell r="BP554" t="str">
            <v>-</v>
          </cell>
          <cell r="BQ554" t="str">
            <v>-</v>
          </cell>
          <cell r="BR554" t="str">
            <v>-</v>
          </cell>
          <cell r="BS554" t="str">
            <v>-</v>
          </cell>
          <cell r="BT554" t="str">
            <v>-</v>
          </cell>
          <cell r="BU554" t="str">
            <v>-</v>
          </cell>
          <cell r="BV554" t="str">
            <v>-</v>
          </cell>
          <cell r="BW554" t="str">
            <v>-</v>
          </cell>
          <cell r="BX554" t="str">
            <v>-</v>
          </cell>
          <cell r="BY554" t="str">
            <v>-</v>
          </cell>
          <cell r="CB554" t="str">
            <v>-</v>
          </cell>
          <cell r="CC554" t="str">
            <v>-</v>
          </cell>
          <cell r="CD554" t="str">
            <v>-</v>
          </cell>
          <cell r="CE554" t="str">
            <v>-</v>
          </cell>
          <cell r="CF554" t="str">
            <v>-</v>
          </cell>
          <cell r="CG554" t="str">
            <v>-</v>
          </cell>
          <cell r="CH554" t="str">
            <v>-</v>
          </cell>
          <cell r="CI554" t="str">
            <v>-</v>
          </cell>
          <cell r="CJ554" t="str">
            <v>-</v>
          </cell>
          <cell r="CK554" t="str">
            <v>-</v>
          </cell>
          <cell r="CL554" t="str">
            <v>-</v>
          </cell>
          <cell r="CM554" t="str">
            <v>-</v>
          </cell>
          <cell r="CN554" t="str">
            <v>-</v>
          </cell>
          <cell r="CO554" t="str">
            <v>-</v>
          </cell>
          <cell r="CP554" t="str">
            <v>-</v>
          </cell>
          <cell r="CQ554" t="str">
            <v>-</v>
          </cell>
          <cell r="CR554" t="str">
            <v>-</v>
          </cell>
          <cell r="CS554" t="str">
            <v>-</v>
          </cell>
          <cell r="CT554" t="str">
            <v>-</v>
          </cell>
          <cell r="CU554" t="str">
            <v>SANTIAGO YUCUYACHI</v>
          </cell>
          <cell r="CV554" t="str">
            <v>-</v>
          </cell>
          <cell r="CW554" t="str">
            <v>-</v>
          </cell>
          <cell r="CX554" t="str">
            <v>-</v>
          </cell>
          <cell r="CY554" t="str">
            <v>-</v>
          </cell>
          <cell r="CZ554" t="str">
            <v>-</v>
          </cell>
          <cell r="DB554" t="str">
            <v>-</v>
          </cell>
          <cell r="DC554" t="str">
            <v>-</v>
          </cell>
          <cell r="DD554" t="str">
            <v>-</v>
          </cell>
          <cell r="DE554" t="str">
            <v>-</v>
          </cell>
          <cell r="DF554" t="str">
            <v>-</v>
          </cell>
          <cell r="DG554" t="str">
            <v>-</v>
          </cell>
        </row>
        <row r="555">
          <cell r="AT555" t="str">
            <v>-</v>
          </cell>
          <cell r="AU555" t="str">
            <v>-</v>
          </cell>
          <cell r="AV555" t="str">
            <v>-</v>
          </cell>
          <cell r="AW555" t="str">
            <v>-</v>
          </cell>
          <cell r="AX555" t="str">
            <v>-</v>
          </cell>
          <cell r="AY555" t="str">
            <v>-</v>
          </cell>
          <cell r="AZ555" t="str">
            <v>-</v>
          </cell>
          <cell r="BA555" t="str">
            <v>-</v>
          </cell>
          <cell r="BB555" t="str">
            <v>-</v>
          </cell>
          <cell r="BC555" t="str">
            <v>-</v>
          </cell>
          <cell r="BD555" t="str">
            <v>-</v>
          </cell>
          <cell r="BE555" t="str">
            <v>-</v>
          </cell>
          <cell r="BF555" t="str">
            <v>-</v>
          </cell>
          <cell r="BG555" t="str">
            <v>-</v>
          </cell>
          <cell r="BH555" t="str">
            <v>-</v>
          </cell>
          <cell r="BI555" t="str">
            <v>-</v>
          </cell>
          <cell r="BJ555" t="str">
            <v>-</v>
          </cell>
          <cell r="BK555" t="str">
            <v>-</v>
          </cell>
          <cell r="BL555" t="str">
            <v>-</v>
          </cell>
          <cell r="BM555" t="str">
            <v>20502</v>
          </cell>
          <cell r="BN555" t="str">
            <v>-</v>
          </cell>
          <cell r="BO555" t="str">
            <v>-</v>
          </cell>
          <cell r="BP555" t="str">
            <v>-</v>
          </cell>
          <cell r="BQ555" t="str">
            <v>-</v>
          </cell>
          <cell r="BR555" t="str">
            <v>-</v>
          </cell>
          <cell r="BS555" t="str">
            <v>-</v>
          </cell>
          <cell r="BT555" t="str">
            <v>-</v>
          </cell>
          <cell r="BU555" t="str">
            <v>-</v>
          </cell>
          <cell r="BV555" t="str">
            <v>-</v>
          </cell>
          <cell r="BW555" t="str">
            <v>-</v>
          </cell>
          <cell r="BX555" t="str">
            <v>-</v>
          </cell>
          <cell r="BY555" t="str">
            <v>-</v>
          </cell>
          <cell r="CB555" t="str">
            <v>-</v>
          </cell>
          <cell r="CC555" t="str">
            <v>-</v>
          </cell>
          <cell r="CD555" t="str">
            <v>-</v>
          </cell>
          <cell r="CE555" t="str">
            <v>-</v>
          </cell>
          <cell r="CF555" t="str">
            <v>-</v>
          </cell>
          <cell r="CG555" t="str">
            <v>-</v>
          </cell>
          <cell r="CH555" t="str">
            <v>-</v>
          </cell>
          <cell r="CI555" t="str">
            <v>-</v>
          </cell>
          <cell r="CJ555" t="str">
            <v>-</v>
          </cell>
          <cell r="CK555" t="str">
            <v>-</v>
          </cell>
          <cell r="CL555" t="str">
            <v>-</v>
          </cell>
          <cell r="CM555" t="str">
            <v>-</v>
          </cell>
          <cell r="CN555" t="str">
            <v>-</v>
          </cell>
          <cell r="CO555" t="str">
            <v>-</v>
          </cell>
          <cell r="CP555" t="str">
            <v>-</v>
          </cell>
          <cell r="CQ555" t="str">
            <v>-</v>
          </cell>
          <cell r="CR555" t="str">
            <v>-</v>
          </cell>
          <cell r="CS555" t="str">
            <v>-</v>
          </cell>
          <cell r="CT555" t="str">
            <v>-</v>
          </cell>
          <cell r="CU555" t="str">
            <v>SANTIAGO ZACATEPEC</v>
          </cell>
          <cell r="CV555" t="str">
            <v>-</v>
          </cell>
          <cell r="CW555" t="str">
            <v>-</v>
          </cell>
          <cell r="CX555" t="str">
            <v>-</v>
          </cell>
          <cell r="CY555" t="str">
            <v>-</v>
          </cell>
          <cell r="CZ555" t="str">
            <v>-</v>
          </cell>
          <cell r="DB555" t="str">
            <v>-</v>
          </cell>
          <cell r="DC555" t="str">
            <v>-</v>
          </cell>
          <cell r="DD555" t="str">
            <v>-</v>
          </cell>
          <cell r="DE555" t="str">
            <v>-</v>
          </cell>
          <cell r="DF555" t="str">
            <v>-</v>
          </cell>
          <cell r="DG555" t="str">
            <v>-</v>
          </cell>
        </row>
        <row r="556">
          <cell r="AT556" t="str">
            <v>-</v>
          </cell>
          <cell r="AU556" t="str">
            <v>-</v>
          </cell>
          <cell r="AV556" t="str">
            <v>-</v>
          </cell>
          <cell r="AW556" t="str">
            <v>-</v>
          </cell>
          <cell r="AX556" t="str">
            <v>-</v>
          </cell>
          <cell r="AY556" t="str">
            <v>-</v>
          </cell>
          <cell r="AZ556" t="str">
            <v>-</v>
          </cell>
          <cell r="BA556" t="str">
            <v>-</v>
          </cell>
          <cell r="BB556" t="str">
            <v>-</v>
          </cell>
          <cell r="BC556" t="str">
            <v>-</v>
          </cell>
          <cell r="BD556" t="str">
            <v>-</v>
          </cell>
          <cell r="BE556" t="str">
            <v>-</v>
          </cell>
          <cell r="BF556" t="str">
            <v>-</v>
          </cell>
          <cell r="BG556" t="str">
            <v>-</v>
          </cell>
          <cell r="BH556" t="str">
            <v>-</v>
          </cell>
          <cell r="BI556" t="str">
            <v>-</v>
          </cell>
          <cell r="BJ556" t="str">
            <v>-</v>
          </cell>
          <cell r="BK556" t="str">
            <v>-</v>
          </cell>
          <cell r="BL556" t="str">
            <v>-</v>
          </cell>
          <cell r="BM556" t="str">
            <v>20503</v>
          </cell>
          <cell r="BN556" t="str">
            <v>-</v>
          </cell>
          <cell r="BO556" t="str">
            <v>-</v>
          </cell>
          <cell r="BP556" t="str">
            <v>-</v>
          </cell>
          <cell r="BQ556" t="str">
            <v>-</v>
          </cell>
          <cell r="BR556" t="str">
            <v>-</v>
          </cell>
          <cell r="BS556" t="str">
            <v>-</v>
          </cell>
          <cell r="BT556" t="str">
            <v>-</v>
          </cell>
          <cell r="BU556" t="str">
            <v>-</v>
          </cell>
          <cell r="BV556" t="str">
            <v>-</v>
          </cell>
          <cell r="BW556" t="str">
            <v>-</v>
          </cell>
          <cell r="BX556" t="str">
            <v>-</v>
          </cell>
          <cell r="BY556" t="str">
            <v>-</v>
          </cell>
          <cell r="CB556" t="str">
            <v>-</v>
          </cell>
          <cell r="CC556" t="str">
            <v>-</v>
          </cell>
          <cell r="CD556" t="str">
            <v>-</v>
          </cell>
          <cell r="CE556" t="str">
            <v>-</v>
          </cell>
          <cell r="CF556" t="str">
            <v>-</v>
          </cell>
          <cell r="CG556" t="str">
            <v>-</v>
          </cell>
          <cell r="CH556" t="str">
            <v>-</v>
          </cell>
          <cell r="CI556" t="str">
            <v>-</v>
          </cell>
          <cell r="CJ556" t="str">
            <v>-</v>
          </cell>
          <cell r="CK556" t="str">
            <v>-</v>
          </cell>
          <cell r="CL556" t="str">
            <v>-</v>
          </cell>
          <cell r="CM556" t="str">
            <v>-</v>
          </cell>
          <cell r="CN556" t="str">
            <v>-</v>
          </cell>
          <cell r="CO556" t="str">
            <v>-</v>
          </cell>
          <cell r="CP556" t="str">
            <v>-</v>
          </cell>
          <cell r="CQ556" t="str">
            <v>-</v>
          </cell>
          <cell r="CR556" t="str">
            <v>-</v>
          </cell>
          <cell r="CS556" t="str">
            <v>-</v>
          </cell>
          <cell r="CT556" t="str">
            <v>-</v>
          </cell>
          <cell r="CU556" t="str">
            <v>SANTIAGO ZOOCHILA</v>
          </cell>
          <cell r="CV556" t="str">
            <v>-</v>
          </cell>
          <cell r="CW556" t="str">
            <v>-</v>
          </cell>
          <cell r="CX556" t="str">
            <v>-</v>
          </cell>
          <cell r="CY556" t="str">
            <v>-</v>
          </cell>
          <cell r="CZ556" t="str">
            <v>-</v>
          </cell>
          <cell r="DB556" t="str">
            <v>-</v>
          </cell>
          <cell r="DC556" t="str">
            <v>-</v>
          </cell>
          <cell r="DD556" t="str">
            <v>-</v>
          </cell>
          <cell r="DE556" t="str">
            <v>-</v>
          </cell>
          <cell r="DF556" t="str">
            <v>-</v>
          </cell>
          <cell r="DG556" t="str">
            <v>-</v>
          </cell>
        </row>
        <row r="557">
          <cell r="AT557" t="str">
            <v>-</v>
          </cell>
          <cell r="AU557" t="str">
            <v>-</v>
          </cell>
          <cell r="AV557" t="str">
            <v>-</v>
          </cell>
          <cell r="AW557" t="str">
            <v>-</v>
          </cell>
          <cell r="AX557" t="str">
            <v>-</v>
          </cell>
          <cell r="AY557" t="str">
            <v>-</v>
          </cell>
          <cell r="AZ557" t="str">
            <v>-</v>
          </cell>
          <cell r="BA557" t="str">
            <v>-</v>
          </cell>
          <cell r="BB557" t="str">
            <v>-</v>
          </cell>
          <cell r="BC557" t="str">
            <v>-</v>
          </cell>
          <cell r="BD557" t="str">
            <v>-</v>
          </cell>
          <cell r="BE557" t="str">
            <v>-</v>
          </cell>
          <cell r="BF557" t="str">
            <v>-</v>
          </cell>
          <cell r="BG557" t="str">
            <v>-</v>
          </cell>
          <cell r="BH557" t="str">
            <v>-</v>
          </cell>
          <cell r="BI557" t="str">
            <v>-</v>
          </cell>
          <cell r="BJ557" t="str">
            <v>-</v>
          </cell>
          <cell r="BK557" t="str">
            <v>-</v>
          </cell>
          <cell r="BL557" t="str">
            <v>-</v>
          </cell>
          <cell r="BM557" t="str">
            <v>20504</v>
          </cell>
          <cell r="BN557" t="str">
            <v>-</v>
          </cell>
          <cell r="BO557" t="str">
            <v>-</v>
          </cell>
          <cell r="BP557" t="str">
            <v>-</v>
          </cell>
          <cell r="BQ557" t="str">
            <v>-</v>
          </cell>
          <cell r="BR557" t="str">
            <v>-</v>
          </cell>
          <cell r="BS557" t="str">
            <v>-</v>
          </cell>
          <cell r="BT557" t="str">
            <v>-</v>
          </cell>
          <cell r="BU557" t="str">
            <v>-</v>
          </cell>
          <cell r="BV557" t="str">
            <v>-</v>
          </cell>
          <cell r="BW557" t="str">
            <v>-</v>
          </cell>
          <cell r="BX557" t="str">
            <v>-</v>
          </cell>
          <cell r="BY557" t="str">
            <v>-</v>
          </cell>
          <cell r="CB557" t="str">
            <v>-</v>
          </cell>
          <cell r="CC557" t="str">
            <v>-</v>
          </cell>
          <cell r="CD557" t="str">
            <v>-</v>
          </cell>
          <cell r="CE557" t="str">
            <v>-</v>
          </cell>
          <cell r="CF557" t="str">
            <v>-</v>
          </cell>
          <cell r="CG557" t="str">
            <v>-</v>
          </cell>
          <cell r="CH557" t="str">
            <v>-</v>
          </cell>
          <cell r="CI557" t="str">
            <v>-</v>
          </cell>
          <cell r="CJ557" t="str">
            <v>-</v>
          </cell>
          <cell r="CK557" t="str">
            <v>-</v>
          </cell>
          <cell r="CL557" t="str">
            <v>-</v>
          </cell>
          <cell r="CM557" t="str">
            <v>-</v>
          </cell>
          <cell r="CN557" t="str">
            <v>-</v>
          </cell>
          <cell r="CO557" t="str">
            <v>-</v>
          </cell>
          <cell r="CP557" t="str">
            <v>-</v>
          </cell>
          <cell r="CQ557" t="str">
            <v>-</v>
          </cell>
          <cell r="CR557" t="str">
            <v>-</v>
          </cell>
          <cell r="CS557" t="str">
            <v>-</v>
          </cell>
          <cell r="CT557" t="str">
            <v>-</v>
          </cell>
          <cell r="CU557" t="str">
            <v>NUEVO ZOQUIÁPAM</v>
          </cell>
          <cell r="CV557" t="str">
            <v>-</v>
          </cell>
          <cell r="CW557" t="str">
            <v>-</v>
          </cell>
          <cell r="CX557" t="str">
            <v>-</v>
          </cell>
          <cell r="CY557" t="str">
            <v>-</v>
          </cell>
          <cell r="CZ557" t="str">
            <v>-</v>
          </cell>
          <cell r="DB557" t="str">
            <v>-</v>
          </cell>
          <cell r="DC557" t="str">
            <v>-</v>
          </cell>
          <cell r="DD557" t="str">
            <v>-</v>
          </cell>
          <cell r="DE557" t="str">
            <v>-</v>
          </cell>
          <cell r="DF557" t="str">
            <v>-</v>
          </cell>
          <cell r="DG557" t="str">
            <v>-</v>
          </cell>
        </row>
        <row r="558">
          <cell r="AT558" t="str">
            <v>-</v>
          </cell>
          <cell r="AU558" t="str">
            <v>-</v>
          </cell>
          <cell r="AV558" t="str">
            <v>-</v>
          </cell>
          <cell r="AW558" t="str">
            <v>-</v>
          </cell>
          <cell r="AX558" t="str">
            <v>-</v>
          </cell>
          <cell r="AY558" t="str">
            <v>-</v>
          </cell>
          <cell r="AZ558" t="str">
            <v>-</v>
          </cell>
          <cell r="BA558" t="str">
            <v>-</v>
          </cell>
          <cell r="BB558" t="str">
            <v>-</v>
          </cell>
          <cell r="BC558" t="str">
            <v>-</v>
          </cell>
          <cell r="BD558" t="str">
            <v>-</v>
          </cell>
          <cell r="BE558" t="str">
            <v>-</v>
          </cell>
          <cell r="BF558" t="str">
            <v>-</v>
          </cell>
          <cell r="BG558" t="str">
            <v>-</v>
          </cell>
          <cell r="BH558" t="str">
            <v>-</v>
          </cell>
          <cell r="BI558" t="str">
            <v>-</v>
          </cell>
          <cell r="BJ558" t="str">
            <v>-</v>
          </cell>
          <cell r="BK558" t="str">
            <v>-</v>
          </cell>
          <cell r="BL558" t="str">
            <v>-</v>
          </cell>
          <cell r="BM558" t="str">
            <v>20505</v>
          </cell>
          <cell r="BN558" t="str">
            <v>-</v>
          </cell>
          <cell r="BO558" t="str">
            <v>-</v>
          </cell>
          <cell r="BP558" t="str">
            <v>-</v>
          </cell>
          <cell r="BQ558" t="str">
            <v>-</v>
          </cell>
          <cell r="BR558" t="str">
            <v>-</v>
          </cell>
          <cell r="BS558" t="str">
            <v>-</v>
          </cell>
          <cell r="BT558" t="str">
            <v>-</v>
          </cell>
          <cell r="BU558" t="str">
            <v>-</v>
          </cell>
          <cell r="BV558" t="str">
            <v>-</v>
          </cell>
          <cell r="BW558" t="str">
            <v>-</v>
          </cell>
          <cell r="BX558" t="str">
            <v>-</v>
          </cell>
          <cell r="BY558" t="str">
            <v>-</v>
          </cell>
          <cell r="CB558" t="str">
            <v>-</v>
          </cell>
          <cell r="CC558" t="str">
            <v>-</v>
          </cell>
          <cell r="CD558" t="str">
            <v>-</v>
          </cell>
          <cell r="CE558" t="str">
            <v>-</v>
          </cell>
          <cell r="CF558" t="str">
            <v>-</v>
          </cell>
          <cell r="CG558" t="str">
            <v>-</v>
          </cell>
          <cell r="CH558" t="str">
            <v>-</v>
          </cell>
          <cell r="CI558" t="str">
            <v>-</v>
          </cell>
          <cell r="CJ558" t="str">
            <v>-</v>
          </cell>
          <cell r="CK558" t="str">
            <v>-</v>
          </cell>
          <cell r="CL558" t="str">
            <v>-</v>
          </cell>
          <cell r="CM558" t="str">
            <v>-</v>
          </cell>
          <cell r="CN558" t="str">
            <v>-</v>
          </cell>
          <cell r="CO558" t="str">
            <v>-</v>
          </cell>
          <cell r="CP558" t="str">
            <v>-</v>
          </cell>
          <cell r="CQ558" t="str">
            <v>-</v>
          </cell>
          <cell r="CR558" t="str">
            <v>-</v>
          </cell>
          <cell r="CS558" t="str">
            <v>-</v>
          </cell>
          <cell r="CT558" t="str">
            <v>-</v>
          </cell>
          <cell r="CU558" t="str">
            <v>SANTO DOMINGO INGENIO</v>
          </cell>
          <cell r="CV558" t="str">
            <v>-</v>
          </cell>
          <cell r="CW558" t="str">
            <v>-</v>
          </cell>
          <cell r="CX558" t="str">
            <v>-</v>
          </cell>
          <cell r="CY558" t="str">
            <v>-</v>
          </cell>
          <cell r="CZ558" t="str">
            <v>-</v>
          </cell>
          <cell r="DB558" t="str">
            <v>-</v>
          </cell>
          <cell r="DC558" t="str">
            <v>-</v>
          </cell>
          <cell r="DD558" t="str">
            <v>-</v>
          </cell>
          <cell r="DE558" t="str">
            <v>-</v>
          </cell>
          <cell r="DF558" t="str">
            <v>-</v>
          </cell>
          <cell r="DG558" t="str">
            <v>-</v>
          </cell>
        </row>
        <row r="559">
          <cell r="AT559" t="str">
            <v>-</v>
          </cell>
          <cell r="AU559" t="str">
            <v>-</v>
          </cell>
          <cell r="AV559" t="str">
            <v>-</v>
          </cell>
          <cell r="AW559" t="str">
            <v>-</v>
          </cell>
          <cell r="AX559" t="str">
            <v>-</v>
          </cell>
          <cell r="AY559" t="str">
            <v>-</v>
          </cell>
          <cell r="AZ559" t="str">
            <v>-</v>
          </cell>
          <cell r="BA559" t="str">
            <v>-</v>
          </cell>
          <cell r="BB559" t="str">
            <v>-</v>
          </cell>
          <cell r="BC559" t="str">
            <v>-</v>
          </cell>
          <cell r="BD559" t="str">
            <v>-</v>
          </cell>
          <cell r="BE559" t="str">
            <v>-</v>
          </cell>
          <cell r="BF559" t="str">
            <v>-</v>
          </cell>
          <cell r="BG559" t="str">
            <v>-</v>
          </cell>
          <cell r="BH559" t="str">
            <v>-</v>
          </cell>
          <cell r="BI559" t="str">
            <v>-</v>
          </cell>
          <cell r="BJ559" t="str">
            <v>-</v>
          </cell>
          <cell r="BK559" t="str">
            <v>-</v>
          </cell>
          <cell r="BL559" t="str">
            <v>-</v>
          </cell>
          <cell r="BM559" t="str">
            <v>20506</v>
          </cell>
          <cell r="BN559" t="str">
            <v>-</v>
          </cell>
          <cell r="BO559" t="str">
            <v>-</v>
          </cell>
          <cell r="BP559" t="str">
            <v>-</v>
          </cell>
          <cell r="BQ559" t="str">
            <v>-</v>
          </cell>
          <cell r="BR559" t="str">
            <v>-</v>
          </cell>
          <cell r="BS559" t="str">
            <v>-</v>
          </cell>
          <cell r="BT559" t="str">
            <v>-</v>
          </cell>
          <cell r="BU559" t="str">
            <v>-</v>
          </cell>
          <cell r="BV559" t="str">
            <v>-</v>
          </cell>
          <cell r="BW559" t="str">
            <v>-</v>
          </cell>
          <cell r="BX559" t="str">
            <v>-</v>
          </cell>
          <cell r="BY559" t="str">
            <v>-</v>
          </cell>
          <cell r="CB559" t="str">
            <v>-</v>
          </cell>
          <cell r="CC559" t="str">
            <v>-</v>
          </cell>
          <cell r="CD559" t="str">
            <v>-</v>
          </cell>
          <cell r="CE559" t="str">
            <v>-</v>
          </cell>
          <cell r="CF559" t="str">
            <v>-</v>
          </cell>
          <cell r="CG559" t="str">
            <v>-</v>
          </cell>
          <cell r="CH559" t="str">
            <v>-</v>
          </cell>
          <cell r="CI559" t="str">
            <v>-</v>
          </cell>
          <cell r="CJ559" t="str">
            <v>-</v>
          </cell>
          <cell r="CK559" t="str">
            <v>-</v>
          </cell>
          <cell r="CL559" t="str">
            <v>-</v>
          </cell>
          <cell r="CM559" t="str">
            <v>-</v>
          </cell>
          <cell r="CN559" t="str">
            <v>-</v>
          </cell>
          <cell r="CO559" t="str">
            <v>-</v>
          </cell>
          <cell r="CP559" t="str">
            <v>-</v>
          </cell>
          <cell r="CQ559" t="str">
            <v>-</v>
          </cell>
          <cell r="CR559" t="str">
            <v>-</v>
          </cell>
          <cell r="CS559" t="str">
            <v>-</v>
          </cell>
          <cell r="CT559" t="str">
            <v>-</v>
          </cell>
          <cell r="CU559" t="str">
            <v>SANTO DOMINGO ALBARRADAS</v>
          </cell>
          <cell r="CV559" t="str">
            <v>-</v>
          </cell>
          <cell r="CW559" t="str">
            <v>-</v>
          </cell>
          <cell r="CX559" t="str">
            <v>-</v>
          </cell>
          <cell r="CY559" t="str">
            <v>-</v>
          </cell>
          <cell r="CZ559" t="str">
            <v>-</v>
          </cell>
          <cell r="DB559" t="str">
            <v>-</v>
          </cell>
          <cell r="DC559" t="str">
            <v>-</v>
          </cell>
          <cell r="DD559" t="str">
            <v>-</v>
          </cell>
          <cell r="DE559" t="str">
            <v>-</v>
          </cell>
          <cell r="DF559" t="str">
            <v>-</v>
          </cell>
          <cell r="DG559" t="str">
            <v>-</v>
          </cell>
        </row>
        <row r="560">
          <cell r="AT560" t="str">
            <v>-</v>
          </cell>
          <cell r="AU560" t="str">
            <v>-</v>
          </cell>
          <cell r="AV560" t="str">
            <v>-</v>
          </cell>
          <cell r="AW560" t="str">
            <v>-</v>
          </cell>
          <cell r="AX560" t="str">
            <v>-</v>
          </cell>
          <cell r="AY560" t="str">
            <v>-</v>
          </cell>
          <cell r="AZ560" t="str">
            <v>-</v>
          </cell>
          <cell r="BA560" t="str">
            <v>-</v>
          </cell>
          <cell r="BB560" t="str">
            <v>-</v>
          </cell>
          <cell r="BC560" t="str">
            <v>-</v>
          </cell>
          <cell r="BD560" t="str">
            <v>-</v>
          </cell>
          <cell r="BE560" t="str">
            <v>-</v>
          </cell>
          <cell r="BF560" t="str">
            <v>-</v>
          </cell>
          <cell r="BG560" t="str">
            <v>-</v>
          </cell>
          <cell r="BH560" t="str">
            <v>-</v>
          </cell>
          <cell r="BI560" t="str">
            <v>-</v>
          </cell>
          <cell r="BJ560" t="str">
            <v>-</v>
          </cell>
          <cell r="BK560" t="str">
            <v>-</v>
          </cell>
          <cell r="BL560" t="str">
            <v>-</v>
          </cell>
          <cell r="BM560" t="str">
            <v>20507</v>
          </cell>
          <cell r="BN560" t="str">
            <v>-</v>
          </cell>
          <cell r="BO560" t="str">
            <v>-</v>
          </cell>
          <cell r="BP560" t="str">
            <v>-</v>
          </cell>
          <cell r="BQ560" t="str">
            <v>-</v>
          </cell>
          <cell r="BR560" t="str">
            <v>-</v>
          </cell>
          <cell r="BS560" t="str">
            <v>-</v>
          </cell>
          <cell r="BT560" t="str">
            <v>-</v>
          </cell>
          <cell r="BU560" t="str">
            <v>-</v>
          </cell>
          <cell r="BV560" t="str">
            <v>-</v>
          </cell>
          <cell r="BW560" t="str">
            <v>-</v>
          </cell>
          <cell r="BX560" t="str">
            <v>-</v>
          </cell>
          <cell r="BY560" t="str">
            <v>-</v>
          </cell>
          <cell r="CB560" t="str">
            <v>-</v>
          </cell>
          <cell r="CC560" t="str">
            <v>-</v>
          </cell>
          <cell r="CD560" t="str">
            <v>-</v>
          </cell>
          <cell r="CE560" t="str">
            <v>-</v>
          </cell>
          <cell r="CF560" t="str">
            <v>-</v>
          </cell>
          <cell r="CG560" t="str">
            <v>-</v>
          </cell>
          <cell r="CH560" t="str">
            <v>-</v>
          </cell>
          <cell r="CI560" t="str">
            <v>-</v>
          </cell>
          <cell r="CJ560" t="str">
            <v>-</v>
          </cell>
          <cell r="CK560" t="str">
            <v>-</v>
          </cell>
          <cell r="CL560" t="str">
            <v>-</v>
          </cell>
          <cell r="CM560" t="str">
            <v>-</v>
          </cell>
          <cell r="CN560" t="str">
            <v>-</v>
          </cell>
          <cell r="CO560" t="str">
            <v>-</v>
          </cell>
          <cell r="CP560" t="str">
            <v>-</v>
          </cell>
          <cell r="CQ560" t="str">
            <v>-</v>
          </cell>
          <cell r="CR560" t="str">
            <v>-</v>
          </cell>
          <cell r="CS560" t="str">
            <v>-</v>
          </cell>
          <cell r="CT560" t="str">
            <v>-</v>
          </cell>
          <cell r="CU560" t="str">
            <v>SANTO DOMINGO ARMENTA</v>
          </cell>
          <cell r="CV560" t="str">
            <v>-</v>
          </cell>
          <cell r="CW560" t="str">
            <v>-</v>
          </cell>
          <cell r="CX560" t="str">
            <v>-</v>
          </cell>
          <cell r="CY560" t="str">
            <v>-</v>
          </cell>
          <cell r="CZ560" t="str">
            <v>-</v>
          </cell>
          <cell r="DB560" t="str">
            <v>-</v>
          </cell>
          <cell r="DC560" t="str">
            <v>-</v>
          </cell>
          <cell r="DD560" t="str">
            <v>-</v>
          </cell>
          <cell r="DE560" t="str">
            <v>-</v>
          </cell>
          <cell r="DF560" t="str">
            <v>-</v>
          </cell>
          <cell r="DG560" t="str">
            <v>-</v>
          </cell>
        </row>
        <row r="561">
          <cell r="AT561" t="str">
            <v>-</v>
          </cell>
          <cell r="AU561" t="str">
            <v>-</v>
          </cell>
          <cell r="AV561" t="str">
            <v>-</v>
          </cell>
          <cell r="AW561" t="str">
            <v>-</v>
          </cell>
          <cell r="AX561" t="str">
            <v>-</v>
          </cell>
          <cell r="AY561" t="str">
            <v>-</v>
          </cell>
          <cell r="AZ561" t="str">
            <v>-</v>
          </cell>
          <cell r="BA561" t="str">
            <v>-</v>
          </cell>
          <cell r="BB561" t="str">
            <v>-</v>
          </cell>
          <cell r="BC561" t="str">
            <v>-</v>
          </cell>
          <cell r="BD561" t="str">
            <v>-</v>
          </cell>
          <cell r="BE561" t="str">
            <v>-</v>
          </cell>
          <cell r="BF561" t="str">
            <v>-</v>
          </cell>
          <cell r="BG561" t="str">
            <v>-</v>
          </cell>
          <cell r="BH561" t="str">
            <v>-</v>
          </cell>
          <cell r="BI561" t="str">
            <v>-</v>
          </cell>
          <cell r="BJ561" t="str">
            <v>-</v>
          </cell>
          <cell r="BK561" t="str">
            <v>-</v>
          </cell>
          <cell r="BL561" t="str">
            <v>-</v>
          </cell>
          <cell r="BM561" t="str">
            <v>20508</v>
          </cell>
          <cell r="BN561" t="str">
            <v>-</v>
          </cell>
          <cell r="BO561" t="str">
            <v>-</v>
          </cell>
          <cell r="BP561" t="str">
            <v>-</v>
          </cell>
          <cell r="BQ561" t="str">
            <v>-</v>
          </cell>
          <cell r="BR561" t="str">
            <v>-</v>
          </cell>
          <cell r="BS561" t="str">
            <v>-</v>
          </cell>
          <cell r="BT561" t="str">
            <v>-</v>
          </cell>
          <cell r="BU561" t="str">
            <v>-</v>
          </cell>
          <cell r="BV561" t="str">
            <v>-</v>
          </cell>
          <cell r="BW561" t="str">
            <v>-</v>
          </cell>
          <cell r="BX561" t="str">
            <v>-</v>
          </cell>
          <cell r="BY561" t="str">
            <v>-</v>
          </cell>
          <cell r="CB561" t="str">
            <v>-</v>
          </cell>
          <cell r="CC561" t="str">
            <v>-</v>
          </cell>
          <cell r="CD561" t="str">
            <v>-</v>
          </cell>
          <cell r="CE561" t="str">
            <v>-</v>
          </cell>
          <cell r="CF561" t="str">
            <v>-</v>
          </cell>
          <cell r="CG561" t="str">
            <v>-</v>
          </cell>
          <cell r="CH561" t="str">
            <v>-</v>
          </cell>
          <cell r="CI561" t="str">
            <v>-</v>
          </cell>
          <cell r="CJ561" t="str">
            <v>-</v>
          </cell>
          <cell r="CK561" t="str">
            <v>-</v>
          </cell>
          <cell r="CL561" t="str">
            <v>-</v>
          </cell>
          <cell r="CM561" t="str">
            <v>-</v>
          </cell>
          <cell r="CN561" t="str">
            <v>-</v>
          </cell>
          <cell r="CO561" t="str">
            <v>-</v>
          </cell>
          <cell r="CP561" t="str">
            <v>-</v>
          </cell>
          <cell r="CQ561" t="str">
            <v>-</v>
          </cell>
          <cell r="CR561" t="str">
            <v>-</v>
          </cell>
          <cell r="CS561" t="str">
            <v>-</v>
          </cell>
          <cell r="CT561" t="str">
            <v>-</v>
          </cell>
          <cell r="CU561" t="str">
            <v>SANTO DOMINGO CHIHUITÁN</v>
          </cell>
          <cell r="CV561" t="str">
            <v>-</v>
          </cell>
          <cell r="CW561" t="str">
            <v>-</v>
          </cell>
          <cell r="CX561" t="str">
            <v>-</v>
          </cell>
          <cell r="CY561" t="str">
            <v>-</v>
          </cell>
          <cell r="CZ561" t="str">
            <v>-</v>
          </cell>
          <cell r="DB561" t="str">
            <v>-</v>
          </cell>
          <cell r="DC561" t="str">
            <v>-</v>
          </cell>
          <cell r="DD561" t="str">
            <v>-</v>
          </cell>
          <cell r="DE561" t="str">
            <v>-</v>
          </cell>
          <cell r="DF561" t="str">
            <v>-</v>
          </cell>
          <cell r="DG561" t="str">
            <v>-</v>
          </cell>
        </row>
        <row r="562">
          <cell r="AT562" t="str">
            <v>-</v>
          </cell>
          <cell r="AU562" t="str">
            <v>-</v>
          </cell>
          <cell r="AV562" t="str">
            <v>-</v>
          </cell>
          <cell r="AW562" t="str">
            <v>-</v>
          </cell>
          <cell r="AX562" t="str">
            <v>-</v>
          </cell>
          <cell r="AY562" t="str">
            <v>-</v>
          </cell>
          <cell r="AZ562" t="str">
            <v>-</v>
          </cell>
          <cell r="BA562" t="str">
            <v>-</v>
          </cell>
          <cell r="BB562" t="str">
            <v>-</v>
          </cell>
          <cell r="BC562" t="str">
            <v>-</v>
          </cell>
          <cell r="BD562" t="str">
            <v>-</v>
          </cell>
          <cell r="BE562" t="str">
            <v>-</v>
          </cell>
          <cell r="BF562" t="str">
            <v>-</v>
          </cell>
          <cell r="BG562" t="str">
            <v>-</v>
          </cell>
          <cell r="BH562" t="str">
            <v>-</v>
          </cell>
          <cell r="BI562" t="str">
            <v>-</v>
          </cell>
          <cell r="BJ562" t="str">
            <v>-</v>
          </cell>
          <cell r="BK562" t="str">
            <v>-</v>
          </cell>
          <cell r="BL562" t="str">
            <v>-</v>
          </cell>
          <cell r="BM562" t="str">
            <v>20509</v>
          </cell>
          <cell r="BN562" t="str">
            <v>-</v>
          </cell>
          <cell r="BO562" t="str">
            <v>-</v>
          </cell>
          <cell r="BP562" t="str">
            <v>-</v>
          </cell>
          <cell r="BQ562" t="str">
            <v>-</v>
          </cell>
          <cell r="BR562" t="str">
            <v>-</v>
          </cell>
          <cell r="BS562" t="str">
            <v>-</v>
          </cell>
          <cell r="BT562" t="str">
            <v>-</v>
          </cell>
          <cell r="BU562" t="str">
            <v>-</v>
          </cell>
          <cell r="BV562" t="str">
            <v>-</v>
          </cell>
          <cell r="BW562" t="str">
            <v>-</v>
          </cell>
          <cell r="BX562" t="str">
            <v>-</v>
          </cell>
          <cell r="BY562" t="str">
            <v>-</v>
          </cell>
          <cell r="CB562" t="str">
            <v>-</v>
          </cell>
          <cell r="CC562" t="str">
            <v>-</v>
          </cell>
          <cell r="CD562" t="str">
            <v>-</v>
          </cell>
          <cell r="CE562" t="str">
            <v>-</v>
          </cell>
          <cell r="CF562" t="str">
            <v>-</v>
          </cell>
          <cell r="CG562" t="str">
            <v>-</v>
          </cell>
          <cell r="CH562" t="str">
            <v>-</v>
          </cell>
          <cell r="CI562" t="str">
            <v>-</v>
          </cell>
          <cell r="CJ562" t="str">
            <v>-</v>
          </cell>
          <cell r="CK562" t="str">
            <v>-</v>
          </cell>
          <cell r="CL562" t="str">
            <v>-</v>
          </cell>
          <cell r="CM562" t="str">
            <v>-</v>
          </cell>
          <cell r="CN562" t="str">
            <v>-</v>
          </cell>
          <cell r="CO562" t="str">
            <v>-</v>
          </cell>
          <cell r="CP562" t="str">
            <v>-</v>
          </cell>
          <cell r="CQ562" t="str">
            <v>-</v>
          </cell>
          <cell r="CR562" t="str">
            <v>-</v>
          </cell>
          <cell r="CS562" t="str">
            <v>-</v>
          </cell>
          <cell r="CT562" t="str">
            <v>-</v>
          </cell>
          <cell r="CU562" t="str">
            <v>SANTO DOMINGO DE MORELOS</v>
          </cell>
          <cell r="CV562" t="str">
            <v>-</v>
          </cell>
          <cell r="CW562" t="str">
            <v>-</v>
          </cell>
          <cell r="CX562" t="str">
            <v>-</v>
          </cell>
          <cell r="CY562" t="str">
            <v>-</v>
          </cell>
          <cell r="CZ562" t="str">
            <v>-</v>
          </cell>
          <cell r="DB562" t="str">
            <v>-</v>
          </cell>
          <cell r="DC562" t="str">
            <v>-</v>
          </cell>
          <cell r="DD562" t="str">
            <v>-</v>
          </cell>
          <cell r="DE562" t="str">
            <v>-</v>
          </cell>
          <cell r="DF562" t="str">
            <v>-</v>
          </cell>
          <cell r="DG562" t="str">
            <v>-</v>
          </cell>
        </row>
        <row r="563">
          <cell r="AT563" t="str">
            <v>-</v>
          </cell>
          <cell r="AU563" t="str">
            <v>-</v>
          </cell>
          <cell r="AV563" t="str">
            <v>-</v>
          </cell>
          <cell r="AW563" t="str">
            <v>-</v>
          </cell>
          <cell r="AX563" t="str">
            <v>-</v>
          </cell>
          <cell r="AY563" t="str">
            <v>-</v>
          </cell>
          <cell r="AZ563" t="str">
            <v>-</v>
          </cell>
          <cell r="BA563" t="str">
            <v>-</v>
          </cell>
          <cell r="BB563" t="str">
            <v>-</v>
          </cell>
          <cell r="BC563" t="str">
            <v>-</v>
          </cell>
          <cell r="BD563" t="str">
            <v>-</v>
          </cell>
          <cell r="BE563" t="str">
            <v>-</v>
          </cell>
          <cell r="BF563" t="str">
            <v>-</v>
          </cell>
          <cell r="BG563" t="str">
            <v>-</v>
          </cell>
          <cell r="BH563" t="str">
            <v>-</v>
          </cell>
          <cell r="BI563" t="str">
            <v>-</v>
          </cell>
          <cell r="BJ563" t="str">
            <v>-</v>
          </cell>
          <cell r="BK563" t="str">
            <v>-</v>
          </cell>
          <cell r="BL563" t="str">
            <v>-</v>
          </cell>
          <cell r="BM563" t="str">
            <v>20510</v>
          </cell>
          <cell r="BN563" t="str">
            <v>-</v>
          </cell>
          <cell r="BO563" t="str">
            <v>-</v>
          </cell>
          <cell r="BP563" t="str">
            <v>-</v>
          </cell>
          <cell r="BQ563" t="str">
            <v>-</v>
          </cell>
          <cell r="BR563" t="str">
            <v>-</v>
          </cell>
          <cell r="BS563" t="str">
            <v>-</v>
          </cell>
          <cell r="BT563" t="str">
            <v>-</v>
          </cell>
          <cell r="BU563" t="str">
            <v>-</v>
          </cell>
          <cell r="BV563" t="str">
            <v>-</v>
          </cell>
          <cell r="BW563" t="str">
            <v>-</v>
          </cell>
          <cell r="BX563" t="str">
            <v>-</v>
          </cell>
          <cell r="BY563" t="str">
            <v>-</v>
          </cell>
          <cell r="CB563" t="str">
            <v>-</v>
          </cell>
          <cell r="CC563" t="str">
            <v>-</v>
          </cell>
          <cell r="CD563" t="str">
            <v>-</v>
          </cell>
          <cell r="CE563" t="str">
            <v>-</v>
          </cell>
          <cell r="CF563" t="str">
            <v>-</v>
          </cell>
          <cell r="CG563" t="str">
            <v>-</v>
          </cell>
          <cell r="CH563" t="str">
            <v>-</v>
          </cell>
          <cell r="CI563" t="str">
            <v>-</v>
          </cell>
          <cell r="CJ563" t="str">
            <v>-</v>
          </cell>
          <cell r="CK563" t="str">
            <v>-</v>
          </cell>
          <cell r="CL563" t="str">
            <v>-</v>
          </cell>
          <cell r="CM563" t="str">
            <v>-</v>
          </cell>
          <cell r="CN563" t="str">
            <v>-</v>
          </cell>
          <cell r="CO563" t="str">
            <v>-</v>
          </cell>
          <cell r="CP563" t="str">
            <v>-</v>
          </cell>
          <cell r="CQ563" t="str">
            <v>-</v>
          </cell>
          <cell r="CR563" t="str">
            <v>-</v>
          </cell>
          <cell r="CS563" t="str">
            <v>-</v>
          </cell>
          <cell r="CT563" t="str">
            <v>-</v>
          </cell>
          <cell r="CU563" t="str">
            <v>SANTO DOMINGO IXCATLÁN</v>
          </cell>
          <cell r="CV563" t="str">
            <v>-</v>
          </cell>
          <cell r="CW563" t="str">
            <v>-</v>
          </cell>
          <cell r="CX563" t="str">
            <v>-</v>
          </cell>
          <cell r="CY563" t="str">
            <v>-</v>
          </cell>
          <cell r="CZ563" t="str">
            <v>-</v>
          </cell>
          <cell r="DB563" t="str">
            <v>-</v>
          </cell>
          <cell r="DC563" t="str">
            <v>-</v>
          </cell>
          <cell r="DD563" t="str">
            <v>-</v>
          </cell>
          <cell r="DE563" t="str">
            <v>-</v>
          </cell>
          <cell r="DF563" t="str">
            <v>-</v>
          </cell>
          <cell r="DG563" t="str">
            <v>-</v>
          </cell>
        </row>
        <row r="564">
          <cell r="AT564" t="str">
            <v>-</v>
          </cell>
          <cell r="AU564" t="str">
            <v>-</v>
          </cell>
          <cell r="AV564" t="str">
            <v>-</v>
          </cell>
          <cell r="AW564" t="str">
            <v>-</v>
          </cell>
          <cell r="AX564" t="str">
            <v>-</v>
          </cell>
          <cell r="AY564" t="str">
            <v>-</v>
          </cell>
          <cell r="AZ564" t="str">
            <v>-</v>
          </cell>
          <cell r="BA564" t="str">
            <v>-</v>
          </cell>
          <cell r="BB564" t="str">
            <v>-</v>
          </cell>
          <cell r="BC564" t="str">
            <v>-</v>
          </cell>
          <cell r="BD564" t="str">
            <v>-</v>
          </cell>
          <cell r="BE564" t="str">
            <v>-</v>
          </cell>
          <cell r="BF564" t="str">
            <v>-</v>
          </cell>
          <cell r="BG564" t="str">
            <v>-</v>
          </cell>
          <cell r="BH564" t="str">
            <v>-</v>
          </cell>
          <cell r="BI564" t="str">
            <v>-</v>
          </cell>
          <cell r="BJ564" t="str">
            <v>-</v>
          </cell>
          <cell r="BK564" t="str">
            <v>-</v>
          </cell>
          <cell r="BL564" t="str">
            <v>-</v>
          </cell>
          <cell r="BM564" t="str">
            <v>20511</v>
          </cell>
          <cell r="BN564" t="str">
            <v>-</v>
          </cell>
          <cell r="BO564" t="str">
            <v>-</v>
          </cell>
          <cell r="BP564" t="str">
            <v>-</v>
          </cell>
          <cell r="BQ564" t="str">
            <v>-</v>
          </cell>
          <cell r="BR564" t="str">
            <v>-</v>
          </cell>
          <cell r="BS564" t="str">
            <v>-</v>
          </cell>
          <cell r="BT564" t="str">
            <v>-</v>
          </cell>
          <cell r="BU564" t="str">
            <v>-</v>
          </cell>
          <cell r="BV564" t="str">
            <v>-</v>
          </cell>
          <cell r="BW564" t="str">
            <v>-</v>
          </cell>
          <cell r="BX564" t="str">
            <v>-</v>
          </cell>
          <cell r="BY564" t="str">
            <v>-</v>
          </cell>
          <cell r="CB564" t="str">
            <v>-</v>
          </cell>
          <cell r="CC564" t="str">
            <v>-</v>
          </cell>
          <cell r="CD564" t="str">
            <v>-</v>
          </cell>
          <cell r="CE564" t="str">
            <v>-</v>
          </cell>
          <cell r="CF564" t="str">
            <v>-</v>
          </cell>
          <cell r="CG564" t="str">
            <v>-</v>
          </cell>
          <cell r="CH564" t="str">
            <v>-</v>
          </cell>
          <cell r="CI564" t="str">
            <v>-</v>
          </cell>
          <cell r="CJ564" t="str">
            <v>-</v>
          </cell>
          <cell r="CK564" t="str">
            <v>-</v>
          </cell>
          <cell r="CL564" t="str">
            <v>-</v>
          </cell>
          <cell r="CM564" t="str">
            <v>-</v>
          </cell>
          <cell r="CN564" t="str">
            <v>-</v>
          </cell>
          <cell r="CO564" t="str">
            <v>-</v>
          </cell>
          <cell r="CP564" t="str">
            <v>-</v>
          </cell>
          <cell r="CQ564" t="str">
            <v>-</v>
          </cell>
          <cell r="CR564" t="str">
            <v>-</v>
          </cell>
          <cell r="CS564" t="str">
            <v>-</v>
          </cell>
          <cell r="CT564" t="str">
            <v>-</v>
          </cell>
          <cell r="CU564" t="str">
            <v>SANTO DOMINGO NUXAÁ</v>
          </cell>
          <cell r="CV564" t="str">
            <v>-</v>
          </cell>
          <cell r="CW564" t="str">
            <v>-</v>
          </cell>
          <cell r="CX564" t="str">
            <v>-</v>
          </cell>
          <cell r="CY564" t="str">
            <v>-</v>
          </cell>
          <cell r="CZ564" t="str">
            <v>-</v>
          </cell>
          <cell r="DB564" t="str">
            <v>-</v>
          </cell>
          <cell r="DC564" t="str">
            <v>-</v>
          </cell>
          <cell r="DD564" t="str">
            <v>-</v>
          </cell>
          <cell r="DE564" t="str">
            <v>-</v>
          </cell>
          <cell r="DF564" t="str">
            <v>-</v>
          </cell>
          <cell r="DG564" t="str">
            <v>-</v>
          </cell>
        </row>
        <row r="565">
          <cell r="AT565" t="str">
            <v>-</v>
          </cell>
          <cell r="AU565" t="str">
            <v>-</v>
          </cell>
          <cell r="AV565" t="str">
            <v>-</v>
          </cell>
          <cell r="AW565" t="str">
            <v>-</v>
          </cell>
          <cell r="AX565" t="str">
            <v>-</v>
          </cell>
          <cell r="AY565" t="str">
            <v>-</v>
          </cell>
          <cell r="AZ565" t="str">
            <v>-</v>
          </cell>
          <cell r="BA565" t="str">
            <v>-</v>
          </cell>
          <cell r="BB565" t="str">
            <v>-</v>
          </cell>
          <cell r="BC565" t="str">
            <v>-</v>
          </cell>
          <cell r="BD565" t="str">
            <v>-</v>
          </cell>
          <cell r="BE565" t="str">
            <v>-</v>
          </cell>
          <cell r="BF565" t="str">
            <v>-</v>
          </cell>
          <cell r="BG565" t="str">
            <v>-</v>
          </cell>
          <cell r="BH565" t="str">
            <v>-</v>
          </cell>
          <cell r="BI565" t="str">
            <v>-</v>
          </cell>
          <cell r="BJ565" t="str">
            <v>-</v>
          </cell>
          <cell r="BK565" t="str">
            <v>-</v>
          </cell>
          <cell r="BL565" t="str">
            <v>-</v>
          </cell>
          <cell r="BM565" t="str">
            <v>20512</v>
          </cell>
          <cell r="BN565" t="str">
            <v>-</v>
          </cell>
          <cell r="BO565" t="str">
            <v>-</v>
          </cell>
          <cell r="BP565" t="str">
            <v>-</v>
          </cell>
          <cell r="BQ565" t="str">
            <v>-</v>
          </cell>
          <cell r="BR565" t="str">
            <v>-</v>
          </cell>
          <cell r="BS565" t="str">
            <v>-</v>
          </cell>
          <cell r="BT565" t="str">
            <v>-</v>
          </cell>
          <cell r="BU565" t="str">
            <v>-</v>
          </cell>
          <cell r="BV565" t="str">
            <v>-</v>
          </cell>
          <cell r="BW565" t="str">
            <v>-</v>
          </cell>
          <cell r="BX565" t="str">
            <v>-</v>
          </cell>
          <cell r="BY565" t="str">
            <v>-</v>
          </cell>
          <cell r="CB565" t="str">
            <v>-</v>
          </cell>
          <cell r="CC565" t="str">
            <v>-</v>
          </cell>
          <cell r="CD565" t="str">
            <v>-</v>
          </cell>
          <cell r="CE565" t="str">
            <v>-</v>
          </cell>
          <cell r="CF565" t="str">
            <v>-</v>
          </cell>
          <cell r="CG565" t="str">
            <v>-</v>
          </cell>
          <cell r="CH565" t="str">
            <v>-</v>
          </cell>
          <cell r="CI565" t="str">
            <v>-</v>
          </cell>
          <cell r="CJ565" t="str">
            <v>-</v>
          </cell>
          <cell r="CK565" t="str">
            <v>-</v>
          </cell>
          <cell r="CL565" t="str">
            <v>-</v>
          </cell>
          <cell r="CM565" t="str">
            <v>-</v>
          </cell>
          <cell r="CN565" t="str">
            <v>-</v>
          </cell>
          <cell r="CO565" t="str">
            <v>-</v>
          </cell>
          <cell r="CP565" t="str">
            <v>-</v>
          </cell>
          <cell r="CQ565" t="str">
            <v>-</v>
          </cell>
          <cell r="CR565" t="str">
            <v>-</v>
          </cell>
          <cell r="CS565" t="str">
            <v>-</v>
          </cell>
          <cell r="CT565" t="str">
            <v>-</v>
          </cell>
          <cell r="CU565" t="str">
            <v>SANTO DOMINGO OZOLOTEPEC</v>
          </cell>
          <cell r="CV565" t="str">
            <v>-</v>
          </cell>
          <cell r="CW565" t="str">
            <v>-</v>
          </cell>
          <cell r="CX565" t="str">
            <v>-</v>
          </cell>
          <cell r="CY565" t="str">
            <v>-</v>
          </cell>
          <cell r="CZ565" t="str">
            <v>-</v>
          </cell>
          <cell r="DB565" t="str">
            <v>-</v>
          </cell>
          <cell r="DC565" t="str">
            <v>-</v>
          </cell>
          <cell r="DD565" t="str">
            <v>-</v>
          </cell>
          <cell r="DE565" t="str">
            <v>-</v>
          </cell>
          <cell r="DF565" t="str">
            <v>-</v>
          </cell>
          <cell r="DG565" t="str">
            <v>-</v>
          </cell>
        </row>
        <row r="566">
          <cell r="AT566" t="str">
            <v>-</v>
          </cell>
          <cell r="AU566" t="str">
            <v>-</v>
          </cell>
          <cell r="AV566" t="str">
            <v>-</v>
          </cell>
          <cell r="AW566" t="str">
            <v>-</v>
          </cell>
          <cell r="AX566" t="str">
            <v>-</v>
          </cell>
          <cell r="AY566" t="str">
            <v>-</v>
          </cell>
          <cell r="AZ566" t="str">
            <v>-</v>
          </cell>
          <cell r="BA566" t="str">
            <v>-</v>
          </cell>
          <cell r="BB566" t="str">
            <v>-</v>
          </cell>
          <cell r="BC566" t="str">
            <v>-</v>
          </cell>
          <cell r="BD566" t="str">
            <v>-</v>
          </cell>
          <cell r="BE566" t="str">
            <v>-</v>
          </cell>
          <cell r="BF566" t="str">
            <v>-</v>
          </cell>
          <cell r="BG566" t="str">
            <v>-</v>
          </cell>
          <cell r="BH566" t="str">
            <v>-</v>
          </cell>
          <cell r="BI566" t="str">
            <v>-</v>
          </cell>
          <cell r="BJ566" t="str">
            <v>-</v>
          </cell>
          <cell r="BK566" t="str">
            <v>-</v>
          </cell>
          <cell r="BL566" t="str">
            <v>-</v>
          </cell>
          <cell r="BM566" t="str">
            <v>20513</v>
          </cell>
          <cell r="BN566" t="str">
            <v>-</v>
          </cell>
          <cell r="BO566" t="str">
            <v>-</v>
          </cell>
          <cell r="BP566" t="str">
            <v>-</v>
          </cell>
          <cell r="BQ566" t="str">
            <v>-</v>
          </cell>
          <cell r="BR566" t="str">
            <v>-</v>
          </cell>
          <cell r="BS566" t="str">
            <v>-</v>
          </cell>
          <cell r="BT566" t="str">
            <v>-</v>
          </cell>
          <cell r="BU566" t="str">
            <v>-</v>
          </cell>
          <cell r="BV566" t="str">
            <v>-</v>
          </cell>
          <cell r="BW566" t="str">
            <v>-</v>
          </cell>
          <cell r="BX566" t="str">
            <v>-</v>
          </cell>
          <cell r="BY566" t="str">
            <v>-</v>
          </cell>
          <cell r="CB566" t="str">
            <v>-</v>
          </cell>
          <cell r="CC566" t="str">
            <v>-</v>
          </cell>
          <cell r="CD566" t="str">
            <v>-</v>
          </cell>
          <cell r="CE566" t="str">
            <v>-</v>
          </cell>
          <cell r="CF566" t="str">
            <v>-</v>
          </cell>
          <cell r="CG566" t="str">
            <v>-</v>
          </cell>
          <cell r="CH566" t="str">
            <v>-</v>
          </cell>
          <cell r="CI566" t="str">
            <v>-</v>
          </cell>
          <cell r="CJ566" t="str">
            <v>-</v>
          </cell>
          <cell r="CK566" t="str">
            <v>-</v>
          </cell>
          <cell r="CL566" t="str">
            <v>-</v>
          </cell>
          <cell r="CM566" t="str">
            <v>-</v>
          </cell>
          <cell r="CN566" t="str">
            <v>-</v>
          </cell>
          <cell r="CO566" t="str">
            <v>-</v>
          </cell>
          <cell r="CP566" t="str">
            <v>-</v>
          </cell>
          <cell r="CQ566" t="str">
            <v>-</v>
          </cell>
          <cell r="CR566" t="str">
            <v>-</v>
          </cell>
          <cell r="CS566" t="str">
            <v>-</v>
          </cell>
          <cell r="CT566" t="str">
            <v>-</v>
          </cell>
          <cell r="CU566" t="str">
            <v>SANTO DOMINGO PETAPA</v>
          </cell>
          <cell r="CV566" t="str">
            <v>-</v>
          </cell>
          <cell r="CW566" t="str">
            <v>-</v>
          </cell>
          <cell r="CX566" t="str">
            <v>-</v>
          </cell>
          <cell r="CY566" t="str">
            <v>-</v>
          </cell>
          <cell r="CZ566" t="str">
            <v>-</v>
          </cell>
          <cell r="DB566" t="str">
            <v>-</v>
          </cell>
          <cell r="DC566" t="str">
            <v>-</v>
          </cell>
          <cell r="DD566" t="str">
            <v>-</v>
          </cell>
          <cell r="DE566" t="str">
            <v>-</v>
          </cell>
          <cell r="DF566" t="str">
            <v>-</v>
          </cell>
          <cell r="DG566" t="str">
            <v>-</v>
          </cell>
        </row>
        <row r="567">
          <cell r="AT567" t="str">
            <v>-</v>
          </cell>
          <cell r="AU567" t="str">
            <v>-</v>
          </cell>
          <cell r="AV567" t="str">
            <v>-</v>
          </cell>
          <cell r="AW567" t="str">
            <v>-</v>
          </cell>
          <cell r="AX567" t="str">
            <v>-</v>
          </cell>
          <cell r="AY567" t="str">
            <v>-</v>
          </cell>
          <cell r="AZ567" t="str">
            <v>-</v>
          </cell>
          <cell r="BA567" t="str">
            <v>-</v>
          </cell>
          <cell r="BB567" t="str">
            <v>-</v>
          </cell>
          <cell r="BC567" t="str">
            <v>-</v>
          </cell>
          <cell r="BD567" t="str">
            <v>-</v>
          </cell>
          <cell r="BE567" t="str">
            <v>-</v>
          </cell>
          <cell r="BF567" t="str">
            <v>-</v>
          </cell>
          <cell r="BG567" t="str">
            <v>-</v>
          </cell>
          <cell r="BH567" t="str">
            <v>-</v>
          </cell>
          <cell r="BI567" t="str">
            <v>-</v>
          </cell>
          <cell r="BJ567" t="str">
            <v>-</v>
          </cell>
          <cell r="BK567" t="str">
            <v>-</v>
          </cell>
          <cell r="BL567" t="str">
            <v>-</v>
          </cell>
          <cell r="BM567" t="str">
            <v>20514</v>
          </cell>
          <cell r="BN567" t="str">
            <v>-</v>
          </cell>
          <cell r="BO567" t="str">
            <v>-</v>
          </cell>
          <cell r="BP567" t="str">
            <v>-</v>
          </cell>
          <cell r="BQ567" t="str">
            <v>-</v>
          </cell>
          <cell r="BR567" t="str">
            <v>-</v>
          </cell>
          <cell r="BS567" t="str">
            <v>-</v>
          </cell>
          <cell r="BT567" t="str">
            <v>-</v>
          </cell>
          <cell r="BU567" t="str">
            <v>-</v>
          </cell>
          <cell r="BV567" t="str">
            <v>-</v>
          </cell>
          <cell r="BW567" t="str">
            <v>-</v>
          </cell>
          <cell r="BX567" t="str">
            <v>-</v>
          </cell>
          <cell r="BY567" t="str">
            <v>-</v>
          </cell>
          <cell r="CB567" t="str">
            <v>-</v>
          </cell>
          <cell r="CC567" t="str">
            <v>-</v>
          </cell>
          <cell r="CD567" t="str">
            <v>-</v>
          </cell>
          <cell r="CE567" t="str">
            <v>-</v>
          </cell>
          <cell r="CF567" t="str">
            <v>-</v>
          </cell>
          <cell r="CG567" t="str">
            <v>-</v>
          </cell>
          <cell r="CH567" t="str">
            <v>-</v>
          </cell>
          <cell r="CI567" t="str">
            <v>-</v>
          </cell>
          <cell r="CJ567" t="str">
            <v>-</v>
          </cell>
          <cell r="CK567" t="str">
            <v>-</v>
          </cell>
          <cell r="CL567" t="str">
            <v>-</v>
          </cell>
          <cell r="CM567" t="str">
            <v>-</v>
          </cell>
          <cell r="CN567" t="str">
            <v>-</v>
          </cell>
          <cell r="CO567" t="str">
            <v>-</v>
          </cell>
          <cell r="CP567" t="str">
            <v>-</v>
          </cell>
          <cell r="CQ567" t="str">
            <v>-</v>
          </cell>
          <cell r="CR567" t="str">
            <v>-</v>
          </cell>
          <cell r="CS567" t="str">
            <v>-</v>
          </cell>
          <cell r="CT567" t="str">
            <v>-</v>
          </cell>
          <cell r="CU567" t="str">
            <v>SANTO DOMINGO ROAYAGA</v>
          </cell>
          <cell r="CV567" t="str">
            <v>-</v>
          </cell>
          <cell r="CW567" t="str">
            <v>-</v>
          </cell>
          <cell r="CX567" t="str">
            <v>-</v>
          </cell>
          <cell r="CY567" t="str">
            <v>-</v>
          </cell>
          <cell r="CZ567" t="str">
            <v>-</v>
          </cell>
          <cell r="DB567" t="str">
            <v>-</v>
          </cell>
          <cell r="DC567" t="str">
            <v>-</v>
          </cell>
          <cell r="DD567" t="str">
            <v>-</v>
          </cell>
          <cell r="DE567" t="str">
            <v>-</v>
          </cell>
          <cell r="DF567" t="str">
            <v>-</v>
          </cell>
          <cell r="DG567" t="str">
            <v>-</v>
          </cell>
        </row>
        <row r="568">
          <cell r="AT568" t="str">
            <v>-</v>
          </cell>
          <cell r="AU568" t="str">
            <v>-</v>
          </cell>
          <cell r="AV568" t="str">
            <v>-</v>
          </cell>
          <cell r="AW568" t="str">
            <v>-</v>
          </cell>
          <cell r="AX568" t="str">
            <v>-</v>
          </cell>
          <cell r="AY568" t="str">
            <v>-</v>
          </cell>
          <cell r="AZ568" t="str">
            <v>-</v>
          </cell>
          <cell r="BA568" t="str">
            <v>-</v>
          </cell>
          <cell r="BB568" t="str">
            <v>-</v>
          </cell>
          <cell r="BC568" t="str">
            <v>-</v>
          </cell>
          <cell r="BD568" t="str">
            <v>-</v>
          </cell>
          <cell r="BE568" t="str">
            <v>-</v>
          </cell>
          <cell r="BF568" t="str">
            <v>-</v>
          </cell>
          <cell r="BG568" t="str">
            <v>-</v>
          </cell>
          <cell r="BH568" t="str">
            <v>-</v>
          </cell>
          <cell r="BI568" t="str">
            <v>-</v>
          </cell>
          <cell r="BJ568" t="str">
            <v>-</v>
          </cell>
          <cell r="BK568" t="str">
            <v>-</v>
          </cell>
          <cell r="BL568" t="str">
            <v>-</v>
          </cell>
          <cell r="BM568" t="str">
            <v>20516</v>
          </cell>
          <cell r="BN568" t="str">
            <v>-</v>
          </cell>
          <cell r="BO568" t="str">
            <v>-</v>
          </cell>
          <cell r="BP568" t="str">
            <v>-</v>
          </cell>
          <cell r="BQ568" t="str">
            <v>-</v>
          </cell>
          <cell r="BR568" t="str">
            <v>-</v>
          </cell>
          <cell r="BS568" t="str">
            <v>-</v>
          </cell>
          <cell r="BT568" t="str">
            <v>-</v>
          </cell>
          <cell r="BU568" t="str">
            <v>-</v>
          </cell>
          <cell r="BV568" t="str">
            <v>-</v>
          </cell>
          <cell r="BW568" t="str">
            <v>-</v>
          </cell>
          <cell r="BX568" t="str">
            <v>-</v>
          </cell>
          <cell r="BY568" t="str">
            <v>-</v>
          </cell>
          <cell r="CB568" t="str">
            <v>-</v>
          </cell>
          <cell r="CC568" t="str">
            <v>-</v>
          </cell>
          <cell r="CD568" t="str">
            <v>-</v>
          </cell>
          <cell r="CE568" t="str">
            <v>-</v>
          </cell>
          <cell r="CF568" t="str">
            <v>-</v>
          </cell>
          <cell r="CG568" t="str">
            <v>-</v>
          </cell>
          <cell r="CH568" t="str">
            <v>-</v>
          </cell>
          <cell r="CI568" t="str">
            <v>-</v>
          </cell>
          <cell r="CJ568" t="str">
            <v>-</v>
          </cell>
          <cell r="CK568" t="str">
            <v>-</v>
          </cell>
          <cell r="CL568" t="str">
            <v>-</v>
          </cell>
          <cell r="CM568" t="str">
            <v>-</v>
          </cell>
          <cell r="CN568" t="str">
            <v>-</v>
          </cell>
          <cell r="CO568" t="str">
            <v>-</v>
          </cell>
          <cell r="CP568" t="str">
            <v>-</v>
          </cell>
          <cell r="CQ568" t="str">
            <v>-</v>
          </cell>
          <cell r="CR568" t="str">
            <v>-</v>
          </cell>
          <cell r="CS568" t="str">
            <v>-</v>
          </cell>
          <cell r="CT568" t="str">
            <v>-</v>
          </cell>
          <cell r="CU568" t="str">
            <v>SANTO DOMINGO TEOJOMULCO</v>
          </cell>
          <cell r="CV568" t="str">
            <v>-</v>
          </cell>
          <cell r="CW568" t="str">
            <v>-</v>
          </cell>
          <cell r="CX568" t="str">
            <v>-</v>
          </cell>
          <cell r="CY568" t="str">
            <v>-</v>
          </cell>
          <cell r="CZ568" t="str">
            <v>-</v>
          </cell>
          <cell r="DB568" t="str">
            <v>-</v>
          </cell>
          <cell r="DC568" t="str">
            <v>-</v>
          </cell>
          <cell r="DD568" t="str">
            <v>-</v>
          </cell>
          <cell r="DE568" t="str">
            <v>-</v>
          </cell>
          <cell r="DF568" t="str">
            <v>-</v>
          </cell>
          <cell r="DG568" t="str">
            <v>-</v>
          </cell>
        </row>
        <row r="569">
          <cell r="AT569" t="str">
            <v>-</v>
          </cell>
          <cell r="AU569" t="str">
            <v>-</v>
          </cell>
          <cell r="AV569" t="str">
            <v>-</v>
          </cell>
          <cell r="AW569" t="str">
            <v>-</v>
          </cell>
          <cell r="AX569" t="str">
            <v>-</v>
          </cell>
          <cell r="AY569" t="str">
            <v>-</v>
          </cell>
          <cell r="AZ569" t="str">
            <v>-</v>
          </cell>
          <cell r="BA569" t="str">
            <v>-</v>
          </cell>
          <cell r="BB569" t="str">
            <v>-</v>
          </cell>
          <cell r="BC569" t="str">
            <v>-</v>
          </cell>
          <cell r="BD569" t="str">
            <v>-</v>
          </cell>
          <cell r="BE569" t="str">
            <v>-</v>
          </cell>
          <cell r="BF569" t="str">
            <v>-</v>
          </cell>
          <cell r="BG569" t="str">
            <v>-</v>
          </cell>
          <cell r="BH569" t="str">
            <v>-</v>
          </cell>
          <cell r="BI569" t="str">
            <v>-</v>
          </cell>
          <cell r="BJ569" t="str">
            <v>-</v>
          </cell>
          <cell r="BK569" t="str">
            <v>-</v>
          </cell>
          <cell r="BL569" t="str">
            <v>-</v>
          </cell>
          <cell r="BM569" t="str">
            <v>20517</v>
          </cell>
          <cell r="BN569" t="str">
            <v>-</v>
          </cell>
          <cell r="BO569" t="str">
            <v>-</v>
          </cell>
          <cell r="BP569" t="str">
            <v>-</v>
          </cell>
          <cell r="BQ569" t="str">
            <v>-</v>
          </cell>
          <cell r="BR569" t="str">
            <v>-</v>
          </cell>
          <cell r="BS569" t="str">
            <v>-</v>
          </cell>
          <cell r="BT569" t="str">
            <v>-</v>
          </cell>
          <cell r="BU569" t="str">
            <v>-</v>
          </cell>
          <cell r="BV569" t="str">
            <v>-</v>
          </cell>
          <cell r="BW569" t="str">
            <v>-</v>
          </cell>
          <cell r="BX569" t="str">
            <v>-</v>
          </cell>
          <cell r="BY569" t="str">
            <v>-</v>
          </cell>
          <cell r="CB569" t="str">
            <v>-</v>
          </cell>
          <cell r="CC569" t="str">
            <v>-</v>
          </cell>
          <cell r="CD569" t="str">
            <v>-</v>
          </cell>
          <cell r="CE569" t="str">
            <v>-</v>
          </cell>
          <cell r="CF569" t="str">
            <v>-</v>
          </cell>
          <cell r="CG569" t="str">
            <v>-</v>
          </cell>
          <cell r="CH569" t="str">
            <v>-</v>
          </cell>
          <cell r="CI569" t="str">
            <v>-</v>
          </cell>
          <cell r="CJ569" t="str">
            <v>-</v>
          </cell>
          <cell r="CK569" t="str">
            <v>-</v>
          </cell>
          <cell r="CL569" t="str">
            <v>-</v>
          </cell>
          <cell r="CM569" t="str">
            <v>-</v>
          </cell>
          <cell r="CN569" t="str">
            <v>-</v>
          </cell>
          <cell r="CO569" t="str">
            <v>-</v>
          </cell>
          <cell r="CP569" t="str">
            <v>-</v>
          </cell>
          <cell r="CQ569" t="str">
            <v>-</v>
          </cell>
          <cell r="CR569" t="str">
            <v>-</v>
          </cell>
          <cell r="CS569" t="str">
            <v>-</v>
          </cell>
          <cell r="CT569" t="str">
            <v>-</v>
          </cell>
          <cell r="CU569" t="str">
            <v>SANTO DOMINGO TEPUXTEPEC</v>
          </cell>
          <cell r="CV569" t="str">
            <v>-</v>
          </cell>
          <cell r="CW569" t="str">
            <v>-</v>
          </cell>
          <cell r="CX569" t="str">
            <v>-</v>
          </cell>
          <cell r="CY569" t="str">
            <v>-</v>
          </cell>
          <cell r="CZ569" t="str">
            <v>-</v>
          </cell>
          <cell r="DB569" t="str">
            <v>-</v>
          </cell>
          <cell r="DC569" t="str">
            <v>-</v>
          </cell>
          <cell r="DD569" t="str">
            <v>-</v>
          </cell>
          <cell r="DE569" t="str">
            <v>-</v>
          </cell>
          <cell r="DF569" t="str">
            <v>-</v>
          </cell>
          <cell r="DG569" t="str">
            <v>-</v>
          </cell>
        </row>
        <row r="570">
          <cell r="AT570" t="str">
            <v>-</v>
          </cell>
          <cell r="AU570" t="str">
            <v>-</v>
          </cell>
          <cell r="AV570" t="str">
            <v>-</v>
          </cell>
          <cell r="AW570" t="str">
            <v>-</v>
          </cell>
          <cell r="AX570" t="str">
            <v>-</v>
          </cell>
          <cell r="AY570" t="str">
            <v>-</v>
          </cell>
          <cell r="AZ570" t="str">
            <v>-</v>
          </cell>
          <cell r="BA570" t="str">
            <v>-</v>
          </cell>
          <cell r="BB570" t="str">
            <v>-</v>
          </cell>
          <cell r="BC570" t="str">
            <v>-</v>
          </cell>
          <cell r="BD570" t="str">
            <v>-</v>
          </cell>
          <cell r="BE570" t="str">
            <v>-</v>
          </cell>
          <cell r="BF570" t="str">
            <v>-</v>
          </cell>
          <cell r="BG570" t="str">
            <v>-</v>
          </cell>
          <cell r="BH570" t="str">
            <v>-</v>
          </cell>
          <cell r="BI570" t="str">
            <v>-</v>
          </cell>
          <cell r="BJ570" t="str">
            <v>-</v>
          </cell>
          <cell r="BK570" t="str">
            <v>-</v>
          </cell>
          <cell r="BL570" t="str">
            <v>-</v>
          </cell>
          <cell r="BM570" t="str">
            <v>20518</v>
          </cell>
          <cell r="BN570" t="str">
            <v>-</v>
          </cell>
          <cell r="BO570" t="str">
            <v>-</v>
          </cell>
          <cell r="BP570" t="str">
            <v>-</v>
          </cell>
          <cell r="BQ570" t="str">
            <v>-</v>
          </cell>
          <cell r="BR570" t="str">
            <v>-</v>
          </cell>
          <cell r="BS570" t="str">
            <v>-</v>
          </cell>
          <cell r="BT570" t="str">
            <v>-</v>
          </cell>
          <cell r="BU570" t="str">
            <v>-</v>
          </cell>
          <cell r="BV570" t="str">
            <v>-</v>
          </cell>
          <cell r="BW570" t="str">
            <v>-</v>
          </cell>
          <cell r="BX570" t="str">
            <v>-</v>
          </cell>
          <cell r="BY570" t="str">
            <v>-</v>
          </cell>
          <cell r="CB570" t="str">
            <v>-</v>
          </cell>
          <cell r="CC570" t="str">
            <v>-</v>
          </cell>
          <cell r="CD570" t="str">
            <v>-</v>
          </cell>
          <cell r="CE570" t="str">
            <v>-</v>
          </cell>
          <cell r="CF570" t="str">
            <v>-</v>
          </cell>
          <cell r="CG570" t="str">
            <v>-</v>
          </cell>
          <cell r="CH570" t="str">
            <v>-</v>
          </cell>
          <cell r="CI570" t="str">
            <v>-</v>
          </cell>
          <cell r="CJ570" t="str">
            <v>-</v>
          </cell>
          <cell r="CK570" t="str">
            <v>-</v>
          </cell>
          <cell r="CL570" t="str">
            <v>-</v>
          </cell>
          <cell r="CM570" t="str">
            <v>-</v>
          </cell>
          <cell r="CN570" t="str">
            <v>-</v>
          </cell>
          <cell r="CO570" t="str">
            <v>-</v>
          </cell>
          <cell r="CP570" t="str">
            <v>-</v>
          </cell>
          <cell r="CQ570" t="str">
            <v>-</v>
          </cell>
          <cell r="CR570" t="str">
            <v>-</v>
          </cell>
          <cell r="CS570" t="str">
            <v>-</v>
          </cell>
          <cell r="CT570" t="str">
            <v>-</v>
          </cell>
          <cell r="CU570" t="str">
            <v>SANTO DOMINGO TLATAYÁPAM</v>
          </cell>
          <cell r="CV570" t="str">
            <v>-</v>
          </cell>
          <cell r="CW570" t="str">
            <v>-</v>
          </cell>
          <cell r="CX570" t="str">
            <v>-</v>
          </cell>
          <cell r="CY570" t="str">
            <v>-</v>
          </cell>
          <cell r="CZ570" t="str">
            <v>-</v>
          </cell>
          <cell r="DB570" t="str">
            <v>-</v>
          </cell>
          <cell r="DC570" t="str">
            <v>-</v>
          </cell>
          <cell r="DD570" t="str">
            <v>-</v>
          </cell>
          <cell r="DE570" t="str">
            <v>-</v>
          </cell>
          <cell r="DF570" t="str">
            <v>-</v>
          </cell>
          <cell r="DG570" t="str">
            <v>-</v>
          </cell>
        </row>
        <row r="571">
          <cell r="AT571" t="str">
            <v>-</v>
          </cell>
          <cell r="AU571" t="str">
            <v>-</v>
          </cell>
          <cell r="AV571" t="str">
            <v>-</v>
          </cell>
          <cell r="AW571" t="str">
            <v>-</v>
          </cell>
          <cell r="AX571" t="str">
            <v>-</v>
          </cell>
          <cell r="AY571" t="str">
            <v>-</v>
          </cell>
          <cell r="AZ571" t="str">
            <v>-</v>
          </cell>
          <cell r="BA571" t="str">
            <v>-</v>
          </cell>
          <cell r="BB571" t="str">
            <v>-</v>
          </cell>
          <cell r="BC571" t="str">
            <v>-</v>
          </cell>
          <cell r="BD571" t="str">
            <v>-</v>
          </cell>
          <cell r="BE571" t="str">
            <v>-</v>
          </cell>
          <cell r="BF571" t="str">
            <v>-</v>
          </cell>
          <cell r="BG571" t="str">
            <v>-</v>
          </cell>
          <cell r="BH571" t="str">
            <v>-</v>
          </cell>
          <cell r="BI571" t="str">
            <v>-</v>
          </cell>
          <cell r="BJ571" t="str">
            <v>-</v>
          </cell>
          <cell r="BK571" t="str">
            <v>-</v>
          </cell>
          <cell r="BL571" t="str">
            <v>-</v>
          </cell>
          <cell r="BM571" t="str">
            <v>20519</v>
          </cell>
          <cell r="BN571" t="str">
            <v>-</v>
          </cell>
          <cell r="BO571" t="str">
            <v>-</v>
          </cell>
          <cell r="BP571" t="str">
            <v>-</v>
          </cell>
          <cell r="BQ571" t="str">
            <v>-</v>
          </cell>
          <cell r="BR571" t="str">
            <v>-</v>
          </cell>
          <cell r="BS571" t="str">
            <v>-</v>
          </cell>
          <cell r="BT571" t="str">
            <v>-</v>
          </cell>
          <cell r="BU571" t="str">
            <v>-</v>
          </cell>
          <cell r="BV571" t="str">
            <v>-</v>
          </cell>
          <cell r="BW571" t="str">
            <v>-</v>
          </cell>
          <cell r="BX571" t="str">
            <v>-</v>
          </cell>
          <cell r="BY571" t="str">
            <v>-</v>
          </cell>
          <cell r="CB571" t="str">
            <v>-</v>
          </cell>
          <cell r="CC571" t="str">
            <v>-</v>
          </cell>
          <cell r="CD571" t="str">
            <v>-</v>
          </cell>
          <cell r="CE571" t="str">
            <v>-</v>
          </cell>
          <cell r="CF571" t="str">
            <v>-</v>
          </cell>
          <cell r="CG571" t="str">
            <v>-</v>
          </cell>
          <cell r="CH571" t="str">
            <v>-</v>
          </cell>
          <cell r="CI571" t="str">
            <v>-</v>
          </cell>
          <cell r="CJ571" t="str">
            <v>-</v>
          </cell>
          <cell r="CK571" t="str">
            <v>-</v>
          </cell>
          <cell r="CL571" t="str">
            <v>-</v>
          </cell>
          <cell r="CM571" t="str">
            <v>-</v>
          </cell>
          <cell r="CN571" t="str">
            <v>-</v>
          </cell>
          <cell r="CO571" t="str">
            <v>-</v>
          </cell>
          <cell r="CP571" t="str">
            <v>-</v>
          </cell>
          <cell r="CQ571" t="str">
            <v>-</v>
          </cell>
          <cell r="CR571" t="str">
            <v>-</v>
          </cell>
          <cell r="CS571" t="str">
            <v>-</v>
          </cell>
          <cell r="CT571" t="str">
            <v>-</v>
          </cell>
          <cell r="CU571" t="str">
            <v>SANTO DOMINGO TOMALTEPEC</v>
          </cell>
          <cell r="CV571" t="str">
            <v>-</v>
          </cell>
          <cell r="CW571" t="str">
            <v>-</v>
          </cell>
          <cell r="CX571" t="str">
            <v>-</v>
          </cell>
          <cell r="CY571" t="str">
            <v>-</v>
          </cell>
          <cell r="CZ571" t="str">
            <v>-</v>
          </cell>
          <cell r="DB571" t="str">
            <v>-</v>
          </cell>
          <cell r="DC571" t="str">
            <v>-</v>
          </cell>
          <cell r="DD571" t="str">
            <v>-</v>
          </cell>
          <cell r="DE571" t="str">
            <v>-</v>
          </cell>
          <cell r="DF571" t="str">
            <v>-</v>
          </cell>
          <cell r="DG571" t="str">
            <v>-</v>
          </cell>
        </row>
        <row r="572">
          <cell r="AT572" t="str">
            <v>-</v>
          </cell>
          <cell r="AU572" t="str">
            <v>-</v>
          </cell>
          <cell r="AV572" t="str">
            <v>-</v>
          </cell>
          <cell r="AW572" t="str">
            <v>-</v>
          </cell>
          <cell r="AX572" t="str">
            <v>-</v>
          </cell>
          <cell r="AY572" t="str">
            <v>-</v>
          </cell>
          <cell r="AZ572" t="str">
            <v>-</v>
          </cell>
          <cell r="BA572" t="str">
            <v>-</v>
          </cell>
          <cell r="BB572" t="str">
            <v>-</v>
          </cell>
          <cell r="BC572" t="str">
            <v>-</v>
          </cell>
          <cell r="BD572" t="str">
            <v>-</v>
          </cell>
          <cell r="BE572" t="str">
            <v>-</v>
          </cell>
          <cell r="BF572" t="str">
            <v>-</v>
          </cell>
          <cell r="BG572" t="str">
            <v>-</v>
          </cell>
          <cell r="BH572" t="str">
            <v>-</v>
          </cell>
          <cell r="BI572" t="str">
            <v>-</v>
          </cell>
          <cell r="BJ572" t="str">
            <v>-</v>
          </cell>
          <cell r="BK572" t="str">
            <v>-</v>
          </cell>
          <cell r="BL572" t="str">
            <v>-</v>
          </cell>
          <cell r="BM572" t="str">
            <v>20520</v>
          </cell>
          <cell r="BN572" t="str">
            <v>-</v>
          </cell>
          <cell r="BO572" t="str">
            <v>-</v>
          </cell>
          <cell r="BP572" t="str">
            <v>-</v>
          </cell>
          <cell r="BQ572" t="str">
            <v>-</v>
          </cell>
          <cell r="BR572" t="str">
            <v>-</v>
          </cell>
          <cell r="BS572" t="str">
            <v>-</v>
          </cell>
          <cell r="BT572" t="str">
            <v>-</v>
          </cell>
          <cell r="BU572" t="str">
            <v>-</v>
          </cell>
          <cell r="BV572" t="str">
            <v>-</v>
          </cell>
          <cell r="BW572" t="str">
            <v>-</v>
          </cell>
          <cell r="BX572" t="str">
            <v>-</v>
          </cell>
          <cell r="BY572" t="str">
            <v>-</v>
          </cell>
          <cell r="CB572" t="str">
            <v>-</v>
          </cell>
          <cell r="CC572" t="str">
            <v>-</v>
          </cell>
          <cell r="CD572" t="str">
            <v>-</v>
          </cell>
          <cell r="CE572" t="str">
            <v>-</v>
          </cell>
          <cell r="CF572" t="str">
            <v>-</v>
          </cell>
          <cell r="CG572" t="str">
            <v>-</v>
          </cell>
          <cell r="CH572" t="str">
            <v>-</v>
          </cell>
          <cell r="CI572" t="str">
            <v>-</v>
          </cell>
          <cell r="CJ572" t="str">
            <v>-</v>
          </cell>
          <cell r="CK572" t="str">
            <v>-</v>
          </cell>
          <cell r="CL572" t="str">
            <v>-</v>
          </cell>
          <cell r="CM572" t="str">
            <v>-</v>
          </cell>
          <cell r="CN572" t="str">
            <v>-</v>
          </cell>
          <cell r="CO572" t="str">
            <v>-</v>
          </cell>
          <cell r="CP572" t="str">
            <v>-</v>
          </cell>
          <cell r="CQ572" t="str">
            <v>-</v>
          </cell>
          <cell r="CR572" t="str">
            <v>-</v>
          </cell>
          <cell r="CS572" t="str">
            <v>-</v>
          </cell>
          <cell r="CT572" t="str">
            <v>-</v>
          </cell>
          <cell r="CU572" t="str">
            <v>SANTO DOMINGO TONALÁ</v>
          </cell>
          <cell r="CV572" t="str">
            <v>-</v>
          </cell>
          <cell r="CW572" t="str">
            <v>-</v>
          </cell>
          <cell r="CX572" t="str">
            <v>-</v>
          </cell>
          <cell r="CY572" t="str">
            <v>-</v>
          </cell>
          <cell r="CZ572" t="str">
            <v>-</v>
          </cell>
          <cell r="DB572" t="str">
            <v>-</v>
          </cell>
          <cell r="DC572" t="str">
            <v>-</v>
          </cell>
          <cell r="DD572" t="str">
            <v>-</v>
          </cell>
          <cell r="DE572" t="str">
            <v>-</v>
          </cell>
          <cell r="DF572" t="str">
            <v>-</v>
          </cell>
          <cell r="DG572" t="str">
            <v>-</v>
          </cell>
        </row>
        <row r="573">
          <cell r="AT573" t="str">
            <v>-</v>
          </cell>
          <cell r="AU573" t="str">
            <v>-</v>
          </cell>
          <cell r="AV573" t="str">
            <v>-</v>
          </cell>
          <cell r="AW573" t="str">
            <v>-</v>
          </cell>
          <cell r="AX573" t="str">
            <v>-</v>
          </cell>
          <cell r="AY573" t="str">
            <v>-</v>
          </cell>
          <cell r="AZ573" t="str">
            <v>-</v>
          </cell>
          <cell r="BA573" t="str">
            <v>-</v>
          </cell>
          <cell r="BB573" t="str">
            <v>-</v>
          </cell>
          <cell r="BC573" t="str">
            <v>-</v>
          </cell>
          <cell r="BD573" t="str">
            <v>-</v>
          </cell>
          <cell r="BE573" t="str">
            <v>-</v>
          </cell>
          <cell r="BF573" t="str">
            <v>-</v>
          </cell>
          <cell r="BG573" t="str">
            <v>-</v>
          </cell>
          <cell r="BH573" t="str">
            <v>-</v>
          </cell>
          <cell r="BI573" t="str">
            <v>-</v>
          </cell>
          <cell r="BJ573" t="str">
            <v>-</v>
          </cell>
          <cell r="BK573" t="str">
            <v>-</v>
          </cell>
          <cell r="BL573" t="str">
            <v>-</v>
          </cell>
          <cell r="BM573" t="str">
            <v>20521</v>
          </cell>
          <cell r="BN573" t="str">
            <v>-</v>
          </cell>
          <cell r="BO573" t="str">
            <v>-</v>
          </cell>
          <cell r="BP573" t="str">
            <v>-</v>
          </cell>
          <cell r="BQ573" t="str">
            <v>-</v>
          </cell>
          <cell r="BR573" t="str">
            <v>-</v>
          </cell>
          <cell r="BS573" t="str">
            <v>-</v>
          </cell>
          <cell r="BT573" t="str">
            <v>-</v>
          </cell>
          <cell r="BU573" t="str">
            <v>-</v>
          </cell>
          <cell r="BV573" t="str">
            <v>-</v>
          </cell>
          <cell r="BW573" t="str">
            <v>-</v>
          </cell>
          <cell r="BX573" t="str">
            <v>-</v>
          </cell>
          <cell r="BY573" t="str">
            <v>-</v>
          </cell>
          <cell r="CB573" t="str">
            <v>-</v>
          </cell>
          <cell r="CC573" t="str">
            <v>-</v>
          </cell>
          <cell r="CD573" t="str">
            <v>-</v>
          </cell>
          <cell r="CE573" t="str">
            <v>-</v>
          </cell>
          <cell r="CF573" t="str">
            <v>-</v>
          </cell>
          <cell r="CG573" t="str">
            <v>-</v>
          </cell>
          <cell r="CH573" t="str">
            <v>-</v>
          </cell>
          <cell r="CI573" t="str">
            <v>-</v>
          </cell>
          <cell r="CJ573" t="str">
            <v>-</v>
          </cell>
          <cell r="CK573" t="str">
            <v>-</v>
          </cell>
          <cell r="CL573" t="str">
            <v>-</v>
          </cell>
          <cell r="CM573" t="str">
            <v>-</v>
          </cell>
          <cell r="CN573" t="str">
            <v>-</v>
          </cell>
          <cell r="CO573" t="str">
            <v>-</v>
          </cell>
          <cell r="CP573" t="str">
            <v>-</v>
          </cell>
          <cell r="CQ573" t="str">
            <v>-</v>
          </cell>
          <cell r="CR573" t="str">
            <v>-</v>
          </cell>
          <cell r="CS573" t="str">
            <v>-</v>
          </cell>
          <cell r="CT573" t="str">
            <v>-</v>
          </cell>
          <cell r="CU573" t="str">
            <v>SANTO DOMINGO TONALTEPEC</v>
          </cell>
          <cell r="CV573" t="str">
            <v>-</v>
          </cell>
          <cell r="CW573" t="str">
            <v>-</v>
          </cell>
          <cell r="CX573" t="str">
            <v>-</v>
          </cell>
          <cell r="CY573" t="str">
            <v>-</v>
          </cell>
          <cell r="CZ573" t="str">
            <v>-</v>
          </cell>
          <cell r="DB573" t="str">
            <v>-</v>
          </cell>
          <cell r="DC573" t="str">
            <v>-</v>
          </cell>
          <cell r="DD573" t="str">
            <v>-</v>
          </cell>
          <cell r="DE573" t="str">
            <v>-</v>
          </cell>
          <cell r="DF573" t="str">
            <v>-</v>
          </cell>
          <cell r="DG573" t="str">
            <v>-</v>
          </cell>
        </row>
        <row r="574">
          <cell r="AT574" t="str">
            <v>-</v>
          </cell>
          <cell r="AU574" t="str">
            <v>-</v>
          </cell>
          <cell r="AV574" t="str">
            <v>-</v>
          </cell>
          <cell r="AW574" t="str">
            <v>-</v>
          </cell>
          <cell r="AX574" t="str">
            <v>-</v>
          </cell>
          <cell r="AY574" t="str">
            <v>-</v>
          </cell>
          <cell r="AZ574" t="str">
            <v>-</v>
          </cell>
          <cell r="BA574" t="str">
            <v>-</v>
          </cell>
          <cell r="BB574" t="str">
            <v>-</v>
          </cell>
          <cell r="BC574" t="str">
            <v>-</v>
          </cell>
          <cell r="BD574" t="str">
            <v>-</v>
          </cell>
          <cell r="BE574" t="str">
            <v>-</v>
          </cell>
          <cell r="BF574" t="str">
            <v>-</v>
          </cell>
          <cell r="BG574" t="str">
            <v>-</v>
          </cell>
          <cell r="BH574" t="str">
            <v>-</v>
          </cell>
          <cell r="BI574" t="str">
            <v>-</v>
          </cell>
          <cell r="BJ574" t="str">
            <v>-</v>
          </cell>
          <cell r="BK574" t="str">
            <v>-</v>
          </cell>
          <cell r="BL574" t="str">
            <v>-</v>
          </cell>
          <cell r="BM574" t="str">
            <v>20522</v>
          </cell>
          <cell r="BN574" t="str">
            <v>-</v>
          </cell>
          <cell r="BO574" t="str">
            <v>-</v>
          </cell>
          <cell r="BP574" t="str">
            <v>-</v>
          </cell>
          <cell r="BQ574" t="str">
            <v>-</v>
          </cell>
          <cell r="BR574" t="str">
            <v>-</v>
          </cell>
          <cell r="BS574" t="str">
            <v>-</v>
          </cell>
          <cell r="BT574" t="str">
            <v>-</v>
          </cell>
          <cell r="BU574" t="str">
            <v>-</v>
          </cell>
          <cell r="BV574" t="str">
            <v>-</v>
          </cell>
          <cell r="BW574" t="str">
            <v>-</v>
          </cell>
          <cell r="BX574" t="str">
            <v>-</v>
          </cell>
          <cell r="BY574" t="str">
            <v>-</v>
          </cell>
          <cell r="CB574" t="str">
            <v>-</v>
          </cell>
          <cell r="CC574" t="str">
            <v>-</v>
          </cell>
          <cell r="CD574" t="str">
            <v>-</v>
          </cell>
          <cell r="CE574" t="str">
            <v>-</v>
          </cell>
          <cell r="CF574" t="str">
            <v>-</v>
          </cell>
          <cell r="CG574" t="str">
            <v>-</v>
          </cell>
          <cell r="CH574" t="str">
            <v>-</v>
          </cell>
          <cell r="CI574" t="str">
            <v>-</v>
          </cell>
          <cell r="CJ574" t="str">
            <v>-</v>
          </cell>
          <cell r="CK574" t="str">
            <v>-</v>
          </cell>
          <cell r="CL574" t="str">
            <v>-</v>
          </cell>
          <cell r="CM574" t="str">
            <v>-</v>
          </cell>
          <cell r="CN574" t="str">
            <v>-</v>
          </cell>
          <cell r="CO574" t="str">
            <v>-</v>
          </cell>
          <cell r="CP574" t="str">
            <v>-</v>
          </cell>
          <cell r="CQ574" t="str">
            <v>-</v>
          </cell>
          <cell r="CR574" t="str">
            <v>-</v>
          </cell>
          <cell r="CS574" t="str">
            <v>-</v>
          </cell>
          <cell r="CT574" t="str">
            <v>-</v>
          </cell>
          <cell r="CU574" t="str">
            <v>SANTO DOMINGO XAGACÍA</v>
          </cell>
          <cell r="CV574" t="str">
            <v>-</v>
          </cell>
          <cell r="CW574" t="str">
            <v>-</v>
          </cell>
          <cell r="CX574" t="str">
            <v>-</v>
          </cell>
          <cell r="CY574" t="str">
            <v>-</v>
          </cell>
          <cell r="CZ574" t="str">
            <v>-</v>
          </cell>
          <cell r="DB574" t="str">
            <v>-</v>
          </cell>
          <cell r="DC574" t="str">
            <v>-</v>
          </cell>
          <cell r="DD574" t="str">
            <v>-</v>
          </cell>
          <cell r="DE574" t="str">
            <v>-</v>
          </cell>
          <cell r="DF574" t="str">
            <v>-</v>
          </cell>
          <cell r="DG574" t="str">
            <v>-</v>
          </cell>
        </row>
        <row r="575">
          <cell r="AT575" t="str">
            <v>-</v>
          </cell>
          <cell r="AU575" t="str">
            <v>-</v>
          </cell>
          <cell r="AV575" t="str">
            <v>-</v>
          </cell>
          <cell r="AW575" t="str">
            <v>-</v>
          </cell>
          <cell r="AX575" t="str">
            <v>-</v>
          </cell>
          <cell r="AY575" t="str">
            <v>-</v>
          </cell>
          <cell r="AZ575" t="str">
            <v>-</v>
          </cell>
          <cell r="BA575" t="str">
            <v>-</v>
          </cell>
          <cell r="BB575" t="str">
            <v>-</v>
          </cell>
          <cell r="BC575" t="str">
            <v>-</v>
          </cell>
          <cell r="BD575" t="str">
            <v>-</v>
          </cell>
          <cell r="BE575" t="str">
            <v>-</v>
          </cell>
          <cell r="BF575" t="str">
            <v>-</v>
          </cell>
          <cell r="BG575" t="str">
            <v>-</v>
          </cell>
          <cell r="BH575" t="str">
            <v>-</v>
          </cell>
          <cell r="BI575" t="str">
            <v>-</v>
          </cell>
          <cell r="BJ575" t="str">
            <v>-</v>
          </cell>
          <cell r="BK575" t="str">
            <v>-</v>
          </cell>
          <cell r="BL575" t="str">
            <v>-</v>
          </cell>
          <cell r="BM575" t="str">
            <v>20523</v>
          </cell>
          <cell r="BN575" t="str">
            <v>-</v>
          </cell>
          <cell r="BO575" t="str">
            <v>-</v>
          </cell>
          <cell r="BP575" t="str">
            <v>-</v>
          </cell>
          <cell r="BQ575" t="str">
            <v>-</v>
          </cell>
          <cell r="BR575" t="str">
            <v>-</v>
          </cell>
          <cell r="BS575" t="str">
            <v>-</v>
          </cell>
          <cell r="BT575" t="str">
            <v>-</v>
          </cell>
          <cell r="BU575" t="str">
            <v>-</v>
          </cell>
          <cell r="BV575" t="str">
            <v>-</v>
          </cell>
          <cell r="BW575" t="str">
            <v>-</v>
          </cell>
          <cell r="BX575" t="str">
            <v>-</v>
          </cell>
          <cell r="BY575" t="str">
            <v>-</v>
          </cell>
          <cell r="CB575" t="str">
            <v>-</v>
          </cell>
          <cell r="CC575" t="str">
            <v>-</v>
          </cell>
          <cell r="CD575" t="str">
            <v>-</v>
          </cell>
          <cell r="CE575" t="str">
            <v>-</v>
          </cell>
          <cell r="CF575" t="str">
            <v>-</v>
          </cell>
          <cell r="CG575" t="str">
            <v>-</v>
          </cell>
          <cell r="CH575" t="str">
            <v>-</v>
          </cell>
          <cell r="CI575" t="str">
            <v>-</v>
          </cell>
          <cell r="CJ575" t="str">
            <v>-</v>
          </cell>
          <cell r="CK575" t="str">
            <v>-</v>
          </cell>
          <cell r="CL575" t="str">
            <v>-</v>
          </cell>
          <cell r="CM575" t="str">
            <v>-</v>
          </cell>
          <cell r="CN575" t="str">
            <v>-</v>
          </cell>
          <cell r="CO575" t="str">
            <v>-</v>
          </cell>
          <cell r="CP575" t="str">
            <v>-</v>
          </cell>
          <cell r="CQ575" t="str">
            <v>-</v>
          </cell>
          <cell r="CR575" t="str">
            <v>-</v>
          </cell>
          <cell r="CS575" t="str">
            <v>-</v>
          </cell>
          <cell r="CT575" t="str">
            <v>-</v>
          </cell>
          <cell r="CU575" t="str">
            <v>SANTO DOMINGO YANHUITLÁN</v>
          </cell>
          <cell r="CV575" t="str">
            <v>-</v>
          </cell>
          <cell r="CW575" t="str">
            <v>-</v>
          </cell>
          <cell r="CX575" t="str">
            <v>-</v>
          </cell>
          <cell r="CY575" t="str">
            <v>-</v>
          </cell>
          <cell r="CZ575" t="str">
            <v>-</v>
          </cell>
          <cell r="DB575" t="str">
            <v>-</v>
          </cell>
          <cell r="DC575" t="str">
            <v>-</v>
          </cell>
          <cell r="DD575" t="str">
            <v>-</v>
          </cell>
          <cell r="DE575" t="str">
            <v>-</v>
          </cell>
          <cell r="DF575" t="str">
            <v>-</v>
          </cell>
          <cell r="DG575" t="str">
            <v>-</v>
          </cell>
        </row>
        <row r="576">
          <cell r="AT576" t="str">
            <v>-</v>
          </cell>
          <cell r="AU576" t="str">
            <v>-</v>
          </cell>
          <cell r="AV576" t="str">
            <v>-</v>
          </cell>
          <cell r="AW576" t="str">
            <v>-</v>
          </cell>
          <cell r="AX576" t="str">
            <v>-</v>
          </cell>
          <cell r="AY576" t="str">
            <v>-</v>
          </cell>
          <cell r="AZ576" t="str">
            <v>-</v>
          </cell>
          <cell r="BA576" t="str">
            <v>-</v>
          </cell>
          <cell r="BB576" t="str">
            <v>-</v>
          </cell>
          <cell r="BC576" t="str">
            <v>-</v>
          </cell>
          <cell r="BD576" t="str">
            <v>-</v>
          </cell>
          <cell r="BE576" t="str">
            <v>-</v>
          </cell>
          <cell r="BF576" t="str">
            <v>-</v>
          </cell>
          <cell r="BG576" t="str">
            <v>-</v>
          </cell>
          <cell r="BH576" t="str">
            <v>-</v>
          </cell>
          <cell r="BI576" t="str">
            <v>-</v>
          </cell>
          <cell r="BJ576" t="str">
            <v>-</v>
          </cell>
          <cell r="BK576" t="str">
            <v>-</v>
          </cell>
          <cell r="BL576" t="str">
            <v>-</v>
          </cell>
          <cell r="BM576" t="str">
            <v>20524</v>
          </cell>
          <cell r="BN576" t="str">
            <v>-</v>
          </cell>
          <cell r="BO576" t="str">
            <v>-</v>
          </cell>
          <cell r="BP576" t="str">
            <v>-</v>
          </cell>
          <cell r="BQ576" t="str">
            <v>-</v>
          </cell>
          <cell r="BR576" t="str">
            <v>-</v>
          </cell>
          <cell r="BS576" t="str">
            <v>-</v>
          </cell>
          <cell r="BT576" t="str">
            <v>-</v>
          </cell>
          <cell r="BU576" t="str">
            <v>-</v>
          </cell>
          <cell r="BV576" t="str">
            <v>-</v>
          </cell>
          <cell r="BW576" t="str">
            <v>-</v>
          </cell>
          <cell r="BX576" t="str">
            <v>-</v>
          </cell>
          <cell r="BY576" t="str">
            <v>-</v>
          </cell>
          <cell r="CB576" t="str">
            <v>-</v>
          </cell>
          <cell r="CC576" t="str">
            <v>-</v>
          </cell>
          <cell r="CD576" t="str">
            <v>-</v>
          </cell>
          <cell r="CE576" t="str">
            <v>-</v>
          </cell>
          <cell r="CF576" t="str">
            <v>-</v>
          </cell>
          <cell r="CG576" t="str">
            <v>-</v>
          </cell>
          <cell r="CH576" t="str">
            <v>-</v>
          </cell>
          <cell r="CI576" t="str">
            <v>-</v>
          </cell>
          <cell r="CJ576" t="str">
            <v>-</v>
          </cell>
          <cell r="CK576" t="str">
            <v>-</v>
          </cell>
          <cell r="CL576" t="str">
            <v>-</v>
          </cell>
          <cell r="CM576" t="str">
            <v>-</v>
          </cell>
          <cell r="CN576" t="str">
            <v>-</v>
          </cell>
          <cell r="CO576" t="str">
            <v>-</v>
          </cell>
          <cell r="CP576" t="str">
            <v>-</v>
          </cell>
          <cell r="CQ576" t="str">
            <v>-</v>
          </cell>
          <cell r="CR576" t="str">
            <v>-</v>
          </cell>
          <cell r="CS576" t="str">
            <v>-</v>
          </cell>
          <cell r="CT576" t="str">
            <v>-</v>
          </cell>
          <cell r="CU576" t="str">
            <v>SANTO DOMINGO YODOHINO</v>
          </cell>
          <cell r="CV576" t="str">
            <v>-</v>
          </cell>
          <cell r="CW576" t="str">
            <v>-</v>
          </cell>
          <cell r="CX576" t="str">
            <v>-</v>
          </cell>
          <cell r="CY576" t="str">
            <v>-</v>
          </cell>
          <cell r="CZ576" t="str">
            <v>-</v>
          </cell>
          <cell r="DB576" t="str">
            <v>-</v>
          </cell>
          <cell r="DC576" t="str">
            <v>-</v>
          </cell>
          <cell r="DD576" t="str">
            <v>-</v>
          </cell>
          <cell r="DE576" t="str">
            <v>-</v>
          </cell>
          <cell r="DF576" t="str">
            <v>-</v>
          </cell>
          <cell r="DG576" t="str">
            <v>-</v>
          </cell>
        </row>
        <row r="577">
          <cell r="AT577" t="str">
            <v>-</v>
          </cell>
          <cell r="AU577" t="str">
            <v>-</v>
          </cell>
          <cell r="AV577" t="str">
            <v>-</v>
          </cell>
          <cell r="AW577" t="str">
            <v>-</v>
          </cell>
          <cell r="AX577" t="str">
            <v>-</v>
          </cell>
          <cell r="AY577" t="str">
            <v>-</v>
          </cell>
          <cell r="AZ577" t="str">
            <v>-</v>
          </cell>
          <cell r="BA577" t="str">
            <v>-</v>
          </cell>
          <cell r="BB577" t="str">
            <v>-</v>
          </cell>
          <cell r="BC577" t="str">
            <v>-</v>
          </cell>
          <cell r="BD577" t="str">
            <v>-</v>
          </cell>
          <cell r="BE577" t="str">
            <v>-</v>
          </cell>
          <cell r="BF577" t="str">
            <v>-</v>
          </cell>
          <cell r="BG577" t="str">
            <v>-</v>
          </cell>
          <cell r="BH577" t="str">
            <v>-</v>
          </cell>
          <cell r="BI577" t="str">
            <v>-</v>
          </cell>
          <cell r="BJ577" t="str">
            <v>-</v>
          </cell>
          <cell r="BK577" t="str">
            <v>-</v>
          </cell>
          <cell r="BL577" t="str">
            <v>-</v>
          </cell>
          <cell r="BM577" t="str">
            <v>20525</v>
          </cell>
          <cell r="BN577" t="str">
            <v>-</v>
          </cell>
          <cell r="BO577" t="str">
            <v>-</v>
          </cell>
          <cell r="BP577" t="str">
            <v>-</v>
          </cell>
          <cell r="BQ577" t="str">
            <v>-</v>
          </cell>
          <cell r="BR577" t="str">
            <v>-</v>
          </cell>
          <cell r="BS577" t="str">
            <v>-</v>
          </cell>
          <cell r="BT577" t="str">
            <v>-</v>
          </cell>
          <cell r="BU577" t="str">
            <v>-</v>
          </cell>
          <cell r="BV577" t="str">
            <v>-</v>
          </cell>
          <cell r="BW577" t="str">
            <v>-</v>
          </cell>
          <cell r="BX577" t="str">
            <v>-</v>
          </cell>
          <cell r="BY577" t="str">
            <v>-</v>
          </cell>
          <cell r="CB577" t="str">
            <v>-</v>
          </cell>
          <cell r="CC577" t="str">
            <v>-</v>
          </cell>
          <cell r="CD577" t="str">
            <v>-</v>
          </cell>
          <cell r="CE577" t="str">
            <v>-</v>
          </cell>
          <cell r="CF577" t="str">
            <v>-</v>
          </cell>
          <cell r="CG577" t="str">
            <v>-</v>
          </cell>
          <cell r="CH577" t="str">
            <v>-</v>
          </cell>
          <cell r="CI577" t="str">
            <v>-</v>
          </cell>
          <cell r="CJ577" t="str">
            <v>-</v>
          </cell>
          <cell r="CK577" t="str">
            <v>-</v>
          </cell>
          <cell r="CL577" t="str">
            <v>-</v>
          </cell>
          <cell r="CM577" t="str">
            <v>-</v>
          </cell>
          <cell r="CN577" t="str">
            <v>-</v>
          </cell>
          <cell r="CO577" t="str">
            <v>-</v>
          </cell>
          <cell r="CP577" t="str">
            <v>-</v>
          </cell>
          <cell r="CQ577" t="str">
            <v>-</v>
          </cell>
          <cell r="CR577" t="str">
            <v>-</v>
          </cell>
          <cell r="CS577" t="str">
            <v>-</v>
          </cell>
          <cell r="CT577" t="str">
            <v>-</v>
          </cell>
          <cell r="CU577" t="str">
            <v>SANTO DOMINGO ZANATEPEC</v>
          </cell>
          <cell r="CV577" t="str">
            <v>-</v>
          </cell>
          <cell r="CW577" t="str">
            <v>-</v>
          </cell>
          <cell r="CX577" t="str">
            <v>-</v>
          </cell>
          <cell r="CY577" t="str">
            <v>-</v>
          </cell>
          <cell r="CZ577" t="str">
            <v>-</v>
          </cell>
          <cell r="DB577" t="str">
            <v>-</v>
          </cell>
          <cell r="DC577" t="str">
            <v>-</v>
          </cell>
          <cell r="DD577" t="str">
            <v>-</v>
          </cell>
          <cell r="DE577" t="str">
            <v>-</v>
          </cell>
          <cell r="DF577" t="str">
            <v>-</v>
          </cell>
          <cell r="DG577" t="str">
            <v>-</v>
          </cell>
        </row>
        <row r="578">
          <cell r="AT578" t="str">
            <v>-</v>
          </cell>
          <cell r="AU578" t="str">
            <v>-</v>
          </cell>
          <cell r="AV578" t="str">
            <v>-</v>
          </cell>
          <cell r="AW578" t="str">
            <v>-</v>
          </cell>
          <cell r="AX578" t="str">
            <v>-</v>
          </cell>
          <cell r="AY578" t="str">
            <v>-</v>
          </cell>
          <cell r="AZ578" t="str">
            <v>-</v>
          </cell>
          <cell r="BA578" t="str">
            <v>-</v>
          </cell>
          <cell r="BB578" t="str">
            <v>-</v>
          </cell>
          <cell r="BC578" t="str">
            <v>-</v>
          </cell>
          <cell r="BD578" t="str">
            <v>-</v>
          </cell>
          <cell r="BE578" t="str">
            <v>-</v>
          </cell>
          <cell r="BF578" t="str">
            <v>-</v>
          </cell>
          <cell r="BG578" t="str">
            <v>-</v>
          </cell>
          <cell r="BH578" t="str">
            <v>-</v>
          </cell>
          <cell r="BI578" t="str">
            <v>-</v>
          </cell>
          <cell r="BJ578" t="str">
            <v>-</v>
          </cell>
          <cell r="BK578" t="str">
            <v>-</v>
          </cell>
          <cell r="BL578" t="str">
            <v>-</v>
          </cell>
          <cell r="BM578" t="str">
            <v>20526</v>
          </cell>
          <cell r="BN578" t="str">
            <v>-</v>
          </cell>
          <cell r="BO578" t="str">
            <v>-</v>
          </cell>
          <cell r="BP578" t="str">
            <v>-</v>
          </cell>
          <cell r="BQ578" t="str">
            <v>-</v>
          </cell>
          <cell r="BR578" t="str">
            <v>-</v>
          </cell>
          <cell r="BS578" t="str">
            <v>-</v>
          </cell>
          <cell r="BT578" t="str">
            <v>-</v>
          </cell>
          <cell r="BU578" t="str">
            <v>-</v>
          </cell>
          <cell r="BV578" t="str">
            <v>-</v>
          </cell>
          <cell r="BW578" t="str">
            <v>-</v>
          </cell>
          <cell r="BX578" t="str">
            <v>-</v>
          </cell>
          <cell r="BY578" t="str">
            <v>-</v>
          </cell>
          <cell r="CB578" t="str">
            <v>-</v>
          </cell>
          <cell r="CC578" t="str">
            <v>-</v>
          </cell>
          <cell r="CD578" t="str">
            <v>-</v>
          </cell>
          <cell r="CE578" t="str">
            <v>-</v>
          </cell>
          <cell r="CF578" t="str">
            <v>-</v>
          </cell>
          <cell r="CG578" t="str">
            <v>-</v>
          </cell>
          <cell r="CH578" t="str">
            <v>-</v>
          </cell>
          <cell r="CI578" t="str">
            <v>-</v>
          </cell>
          <cell r="CJ578" t="str">
            <v>-</v>
          </cell>
          <cell r="CK578" t="str">
            <v>-</v>
          </cell>
          <cell r="CL578" t="str">
            <v>-</v>
          </cell>
          <cell r="CM578" t="str">
            <v>-</v>
          </cell>
          <cell r="CN578" t="str">
            <v>-</v>
          </cell>
          <cell r="CO578" t="str">
            <v>-</v>
          </cell>
          <cell r="CP578" t="str">
            <v>-</v>
          </cell>
          <cell r="CQ578" t="str">
            <v>-</v>
          </cell>
          <cell r="CR578" t="str">
            <v>-</v>
          </cell>
          <cell r="CS578" t="str">
            <v>-</v>
          </cell>
          <cell r="CT578" t="str">
            <v>-</v>
          </cell>
          <cell r="CU578" t="str">
            <v>SANTOS REYES NOPALA</v>
          </cell>
          <cell r="CV578" t="str">
            <v>-</v>
          </cell>
          <cell r="CW578" t="str">
            <v>-</v>
          </cell>
          <cell r="CX578" t="str">
            <v>-</v>
          </cell>
          <cell r="CY578" t="str">
            <v>-</v>
          </cell>
          <cell r="CZ578" t="str">
            <v>-</v>
          </cell>
          <cell r="DB578" t="str">
            <v>-</v>
          </cell>
          <cell r="DC578" t="str">
            <v>-</v>
          </cell>
          <cell r="DD578" t="str">
            <v>-</v>
          </cell>
          <cell r="DE578" t="str">
            <v>-</v>
          </cell>
          <cell r="DF578" t="str">
            <v>-</v>
          </cell>
          <cell r="DG578" t="str">
            <v>-</v>
          </cell>
        </row>
        <row r="579">
          <cell r="AT579" t="str">
            <v>-</v>
          </cell>
          <cell r="AU579" t="str">
            <v>-</v>
          </cell>
          <cell r="AV579" t="str">
            <v>-</v>
          </cell>
          <cell r="AW579" t="str">
            <v>-</v>
          </cell>
          <cell r="AX579" t="str">
            <v>-</v>
          </cell>
          <cell r="AY579" t="str">
            <v>-</v>
          </cell>
          <cell r="AZ579" t="str">
            <v>-</v>
          </cell>
          <cell r="BA579" t="str">
            <v>-</v>
          </cell>
          <cell r="BB579" t="str">
            <v>-</v>
          </cell>
          <cell r="BC579" t="str">
            <v>-</v>
          </cell>
          <cell r="BD579" t="str">
            <v>-</v>
          </cell>
          <cell r="BE579" t="str">
            <v>-</v>
          </cell>
          <cell r="BF579" t="str">
            <v>-</v>
          </cell>
          <cell r="BG579" t="str">
            <v>-</v>
          </cell>
          <cell r="BH579" t="str">
            <v>-</v>
          </cell>
          <cell r="BI579" t="str">
            <v>-</v>
          </cell>
          <cell r="BJ579" t="str">
            <v>-</v>
          </cell>
          <cell r="BK579" t="str">
            <v>-</v>
          </cell>
          <cell r="BL579" t="str">
            <v>-</v>
          </cell>
          <cell r="BM579" t="str">
            <v>20527</v>
          </cell>
          <cell r="BN579" t="str">
            <v>-</v>
          </cell>
          <cell r="BO579" t="str">
            <v>-</v>
          </cell>
          <cell r="BP579" t="str">
            <v>-</v>
          </cell>
          <cell r="BQ579" t="str">
            <v>-</v>
          </cell>
          <cell r="BR579" t="str">
            <v>-</v>
          </cell>
          <cell r="BS579" t="str">
            <v>-</v>
          </cell>
          <cell r="BT579" t="str">
            <v>-</v>
          </cell>
          <cell r="BU579" t="str">
            <v>-</v>
          </cell>
          <cell r="BV579" t="str">
            <v>-</v>
          </cell>
          <cell r="BW579" t="str">
            <v>-</v>
          </cell>
          <cell r="BX579" t="str">
            <v>-</v>
          </cell>
          <cell r="BY579" t="str">
            <v>-</v>
          </cell>
          <cell r="CB579" t="str">
            <v>-</v>
          </cell>
          <cell r="CC579" t="str">
            <v>-</v>
          </cell>
          <cell r="CD579" t="str">
            <v>-</v>
          </cell>
          <cell r="CE579" t="str">
            <v>-</v>
          </cell>
          <cell r="CF579" t="str">
            <v>-</v>
          </cell>
          <cell r="CG579" t="str">
            <v>-</v>
          </cell>
          <cell r="CH579" t="str">
            <v>-</v>
          </cell>
          <cell r="CI579" t="str">
            <v>-</v>
          </cell>
          <cell r="CJ579" t="str">
            <v>-</v>
          </cell>
          <cell r="CK579" t="str">
            <v>-</v>
          </cell>
          <cell r="CL579" t="str">
            <v>-</v>
          </cell>
          <cell r="CM579" t="str">
            <v>-</v>
          </cell>
          <cell r="CN579" t="str">
            <v>-</v>
          </cell>
          <cell r="CO579" t="str">
            <v>-</v>
          </cell>
          <cell r="CP579" t="str">
            <v>-</v>
          </cell>
          <cell r="CQ579" t="str">
            <v>-</v>
          </cell>
          <cell r="CR579" t="str">
            <v>-</v>
          </cell>
          <cell r="CS579" t="str">
            <v>-</v>
          </cell>
          <cell r="CT579" t="str">
            <v>-</v>
          </cell>
          <cell r="CU579" t="str">
            <v>SANTOS REYES PÁPALO</v>
          </cell>
          <cell r="CV579" t="str">
            <v>-</v>
          </cell>
          <cell r="CW579" t="str">
            <v>-</v>
          </cell>
          <cell r="CX579" t="str">
            <v>-</v>
          </cell>
          <cell r="CY579" t="str">
            <v>-</v>
          </cell>
          <cell r="CZ579" t="str">
            <v>-</v>
          </cell>
          <cell r="DB579" t="str">
            <v>-</v>
          </cell>
          <cell r="DC579" t="str">
            <v>-</v>
          </cell>
          <cell r="DD579" t="str">
            <v>-</v>
          </cell>
          <cell r="DE579" t="str">
            <v>-</v>
          </cell>
          <cell r="DF579" t="str">
            <v>-</v>
          </cell>
          <cell r="DG579" t="str">
            <v>-</v>
          </cell>
        </row>
        <row r="580">
          <cell r="AT580" t="str">
            <v>-</v>
          </cell>
          <cell r="AU580" t="str">
            <v>-</v>
          </cell>
          <cell r="AV580" t="str">
            <v>-</v>
          </cell>
          <cell r="AW580" t="str">
            <v>-</v>
          </cell>
          <cell r="AX580" t="str">
            <v>-</v>
          </cell>
          <cell r="AY580" t="str">
            <v>-</v>
          </cell>
          <cell r="AZ580" t="str">
            <v>-</v>
          </cell>
          <cell r="BA580" t="str">
            <v>-</v>
          </cell>
          <cell r="BB580" t="str">
            <v>-</v>
          </cell>
          <cell r="BC580" t="str">
            <v>-</v>
          </cell>
          <cell r="BD580" t="str">
            <v>-</v>
          </cell>
          <cell r="BE580" t="str">
            <v>-</v>
          </cell>
          <cell r="BF580" t="str">
            <v>-</v>
          </cell>
          <cell r="BG580" t="str">
            <v>-</v>
          </cell>
          <cell r="BH580" t="str">
            <v>-</v>
          </cell>
          <cell r="BI580" t="str">
            <v>-</v>
          </cell>
          <cell r="BJ580" t="str">
            <v>-</v>
          </cell>
          <cell r="BK580" t="str">
            <v>-</v>
          </cell>
          <cell r="BL580" t="str">
            <v>-</v>
          </cell>
          <cell r="BM580" t="str">
            <v>20528</v>
          </cell>
          <cell r="BN580" t="str">
            <v>-</v>
          </cell>
          <cell r="BO580" t="str">
            <v>-</v>
          </cell>
          <cell r="BP580" t="str">
            <v>-</v>
          </cell>
          <cell r="BQ580" t="str">
            <v>-</v>
          </cell>
          <cell r="BR580" t="str">
            <v>-</v>
          </cell>
          <cell r="BS580" t="str">
            <v>-</v>
          </cell>
          <cell r="BT580" t="str">
            <v>-</v>
          </cell>
          <cell r="BU580" t="str">
            <v>-</v>
          </cell>
          <cell r="BV580" t="str">
            <v>-</v>
          </cell>
          <cell r="BW580" t="str">
            <v>-</v>
          </cell>
          <cell r="BX580" t="str">
            <v>-</v>
          </cell>
          <cell r="BY580" t="str">
            <v>-</v>
          </cell>
          <cell r="CB580" t="str">
            <v>-</v>
          </cell>
          <cell r="CC580" t="str">
            <v>-</v>
          </cell>
          <cell r="CD580" t="str">
            <v>-</v>
          </cell>
          <cell r="CE580" t="str">
            <v>-</v>
          </cell>
          <cell r="CF580" t="str">
            <v>-</v>
          </cell>
          <cell r="CG580" t="str">
            <v>-</v>
          </cell>
          <cell r="CH580" t="str">
            <v>-</v>
          </cell>
          <cell r="CI580" t="str">
            <v>-</v>
          </cell>
          <cell r="CJ580" t="str">
            <v>-</v>
          </cell>
          <cell r="CK580" t="str">
            <v>-</v>
          </cell>
          <cell r="CL580" t="str">
            <v>-</v>
          </cell>
          <cell r="CM580" t="str">
            <v>-</v>
          </cell>
          <cell r="CN580" t="str">
            <v>-</v>
          </cell>
          <cell r="CO580" t="str">
            <v>-</v>
          </cell>
          <cell r="CP580" t="str">
            <v>-</v>
          </cell>
          <cell r="CQ580" t="str">
            <v>-</v>
          </cell>
          <cell r="CR580" t="str">
            <v>-</v>
          </cell>
          <cell r="CS580" t="str">
            <v>-</v>
          </cell>
          <cell r="CT580" t="str">
            <v>-</v>
          </cell>
          <cell r="CU580" t="str">
            <v>SANTOS REYES TEPEJILLO</v>
          </cell>
          <cell r="CV580" t="str">
            <v>-</v>
          </cell>
          <cell r="CW580" t="str">
            <v>-</v>
          </cell>
          <cell r="CX580" t="str">
            <v>-</v>
          </cell>
          <cell r="CY580" t="str">
            <v>-</v>
          </cell>
          <cell r="CZ580" t="str">
            <v>-</v>
          </cell>
          <cell r="DB580" t="str">
            <v>-</v>
          </cell>
          <cell r="DC580" t="str">
            <v>-</v>
          </cell>
          <cell r="DD580" t="str">
            <v>-</v>
          </cell>
          <cell r="DE580" t="str">
            <v>-</v>
          </cell>
          <cell r="DF580" t="str">
            <v>-</v>
          </cell>
          <cell r="DG580" t="str">
            <v>-</v>
          </cell>
        </row>
        <row r="581">
          <cell r="AT581" t="str">
            <v>-</v>
          </cell>
          <cell r="AU581" t="str">
            <v>-</v>
          </cell>
          <cell r="AV581" t="str">
            <v>-</v>
          </cell>
          <cell r="AW581" t="str">
            <v>-</v>
          </cell>
          <cell r="AX581" t="str">
            <v>-</v>
          </cell>
          <cell r="AY581" t="str">
            <v>-</v>
          </cell>
          <cell r="AZ581" t="str">
            <v>-</v>
          </cell>
          <cell r="BA581" t="str">
            <v>-</v>
          </cell>
          <cell r="BB581" t="str">
            <v>-</v>
          </cell>
          <cell r="BC581" t="str">
            <v>-</v>
          </cell>
          <cell r="BD581" t="str">
            <v>-</v>
          </cell>
          <cell r="BE581" t="str">
            <v>-</v>
          </cell>
          <cell r="BF581" t="str">
            <v>-</v>
          </cell>
          <cell r="BG581" t="str">
            <v>-</v>
          </cell>
          <cell r="BH581" t="str">
            <v>-</v>
          </cell>
          <cell r="BI581" t="str">
            <v>-</v>
          </cell>
          <cell r="BJ581" t="str">
            <v>-</v>
          </cell>
          <cell r="BK581" t="str">
            <v>-</v>
          </cell>
          <cell r="BL581" t="str">
            <v>-</v>
          </cell>
          <cell r="BM581" t="str">
            <v>20529</v>
          </cell>
          <cell r="BN581" t="str">
            <v>-</v>
          </cell>
          <cell r="BO581" t="str">
            <v>-</v>
          </cell>
          <cell r="BP581" t="str">
            <v>-</v>
          </cell>
          <cell r="BQ581" t="str">
            <v>-</v>
          </cell>
          <cell r="BR581" t="str">
            <v>-</v>
          </cell>
          <cell r="BS581" t="str">
            <v>-</v>
          </cell>
          <cell r="BT581" t="str">
            <v>-</v>
          </cell>
          <cell r="BU581" t="str">
            <v>-</v>
          </cell>
          <cell r="BV581" t="str">
            <v>-</v>
          </cell>
          <cell r="BW581" t="str">
            <v>-</v>
          </cell>
          <cell r="BX581" t="str">
            <v>-</v>
          </cell>
          <cell r="BY581" t="str">
            <v>-</v>
          </cell>
          <cell r="CB581" t="str">
            <v>-</v>
          </cell>
          <cell r="CC581" t="str">
            <v>-</v>
          </cell>
          <cell r="CD581" t="str">
            <v>-</v>
          </cell>
          <cell r="CE581" t="str">
            <v>-</v>
          </cell>
          <cell r="CF581" t="str">
            <v>-</v>
          </cell>
          <cell r="CG581" t="str">
            <v>-</v>
          </cell>
          <cell r="CH581" t="str">
            <v>-</v>
          </cell>
          <cell r="CI581" t="str">
            <v>-</v>
          </cell>
          <cell r="CJ581" t="str">
            <v>-</v>
          </cell>
          <cell r="CK581" t="str">
            <v>-</v>
          </cell>
          <cell r="CL581" t="str">
            <v>-</v>
          </cell>
          <cell r="CM581" t="str">
            <v>-</v>
          </cell>
          <cell r="CN581" t="str">
            <v>-</v>
          </cell>
          <cell r="CO581" t="str">
            <v>-</v>
          </cell>
          <cell r="CP581" t="str">
            <v>-</v>
          </cell>
          <cell r="CQ581" t="str">
            <v>-</v>
          </cell>
          <cell r="CR581" t="str">
            <v>-</v>
          </cell>
          <cell r="CS581" t="str">
            <v>-</v>
          </cell>
          <cell r="CT581" t="str">
            <v>-</v>
          </cell>
          <cell r="CU581" t="str">
            <v>SANTOS REYES YUCUNÁ</v>
          </cell>
          <cell r="CV581" t="str">
            <v>-</v>
          </cell>
          <cell r="CW581" t="str">
            <v>-</v>
          </cell>
          <cell r="CX581" t="str">
            <v>-</v>
          </cell>
          <cell r="CY581" t="str">
            <v>-</v>
          </cell>
          <cell r="CZ581" t="str">
            <v>-</v>
          </cell>
          <cell r="DB581" t="str">
            <v>-</v>
          </cell>
          <cell r="DC581" t="str">
            <v>-</v>
          </cell>
          <cell r="DD581" t="str">
            <v>-</v>
          </cell>
          <cell r="DE581" t="str">
            <v>-</v>
          </cell>
          <cell r="DF581" t="str">
            <v>-</v>
          </cell>
          <cell r="DG581" t="str">
            <v>-</v>
          </cell>
        </row>
        <row r="582">
          <cell r="AT582" t="str">
            <v>-</v>
          </cell>
          <cell r="AU582" t="str">
            <v>-</v>
          </cell>
          <cell r="AV582" t="str">
            <v>-</v>
          </cell>
          <cell r="AW582" t="str">
            <v>-</v>
          </cell>
          <cell r="AX582" t="str">
            <v>-</v>
          </cell>
          <cell r="AY582" t="str">
            <v>-</v>
          </cell>
          <cell r="AZ582" t="str">
            <v>-</v>
          </cell>
          <cell r="BA582" t="str">
            <v>-</v>
          </cell>
          <cell r="BB582" t="str">
            <v>-</v>
          </cell>
          <cell r="BC582" t="str">
            <v>-</v>
          </cell>
          <cell r="BD582" t="str">
            <v>-</v>
          </cell>
          <cell r="BE582" t="str">
            <v>-</v>
          </cell>
          <cell r="BF582" t="str">
            <v>-</v>
          </cell>
          <cell r="BG582" t="str">
            <v>-</v>
          </cell>
          <cell r="BH582" t="str">
            <v>-</v>
          </cell>
          <cell r="BI582" t="str">
            <v>-</v>
          </cell>
          <cell r="BJ582" t="str">
            <v>-</v>
          </cell>
          <cell r="BK582" t="str">
            <v>-</v>
          </cell>
          <cell r="BL582" t="str">
            <v>-</v>
          </cell>
          <cell r="BM582" t="str">
            <v>20530</v>
          </cell>
          <cell r="BN582" t="str">
            <v>-</v>
          </cell>
          <cell r="BO582" t="str">
            <v>-</v>
          </cell>
          <cell r="BP582" t="str">
            <v>-</v>
          </cell>
          <cell r="BQ582" t="str">
            <v>-</v>
          </cell>
          <cell r="BR582" t="str">
            <v>-</v>
          </cell>
          <cell r="BS582" t="str">
            <v>-</v>
          </cell>
          <cell r="BT582" t="str">
            <v>-</v>
          </cell>
          <cell r="BU582" t="str">
            <v>-</v>
          </cell>
          <cell r="BV582" t="str">
            <v>-</v>
          </cell>
          <cell r="BW582" t="str">
            <v>-</v>
          </cell>
          <cell r="BX582" t="str">
            <v>-</v>
          </cell>
          <cell r="BY582" t="str">
            <v>-</v>
          </cell>
          <cell r="CB582" t="str">
            <v>-</v>
          </cell>
          <cell r="CC582" t="str">
            <v>-</v>
          </cell>
          <cell r="CD582" t="str">
            <v>-</v>
          </cell>
          <cell r="CE582" t="str">
            <v>-</v>
          </cell>
          <cell r="CF582" t="str">
            <v>-</v>
          </cell>
          <cell r="CG582" t="str">
            <v>-</v>
          </cell>
          <cell r="CH582" t="str">
            <v>-</v>
          </cell>
          <cell r="CI582" t="str">
            <v>-</v>
          </cell>
          <cell r="CJ582" t="str">
            <v>-</v>
          </cell>
          <cell r="CK582" t="str">
            <v>-</v>
          </cell>
          <cell r="CL582" t="str">
            <v>-</v>
          </cell>
          <cell r="CM582" t="str">
            <v>-</v>
          </cell>
          <cell r="CN582" t="str">
            <v>-</v>
          </cell>
          <cell r="CO582" t="str">
            <v>-</v>
          </cell>
          <cell r="CP582" t="str">
            <v>-</v>
          </cell>
          <cell r="CQ582" t="str">
            <v>-</v>
          </cell>
          <cell r="CR582" t="str">
            <v>-</v>
          </cell>
          <cell r="CS582" t="str">
            <v>-</v>
          </cell>
          <cell r="CT582" t="str">
            <v>-</v>
          </cell>
          <cell r="CU582" t="str">
            <v>SANTO TOMÁS JALIEZA</v>
          </cell>
          <cell r="CV582" t="str">
            <v>-</v>
          </cell>
          <cell r="CW582" t="str">
            <v>-</v>
          </cell>
          <cell r="CX582" t="str">
            <v>-</v>
          </cell>
          <cell r="CY582" t="str">
            <v>-</v>
          </cell>
          <cell r="CZ582" t="str">
            <v>-</v>
          </cell>
          <cell r="DB582" t="str">
            <v>-</v>
          </cell>
          <cell r="DC582" t="str">
            <v>-</v>
          </cell>
          <cell r="DD582" t="str">
            <v>-</v>
          </cell>
          <cell r="DE582" t="str">
            <v>-</v>
          </cell>
          <cell r="DF582" t="str">
            <v>-</v>
          </cell>
          <cell r="DG582" t="str">
            <v>-</v>
          </cell>
        </row>
        <row r="583">
          <cell r="AT583" t="str">
            <v>-</v>
          </cell>
          <cell r="AU583" t="str">
            <v>-</v>
          </cell>
          <cell r="AV583" t="str">
            <v>-</v>
          </cell>
          <cell r="AW583" t="str">
            <v>-</v>
          </cell>
          <cell r="AX583" t="str">
            <v>-</v>
          </cell>
          <cell r="AY583" t="str">
            <v>-</v>
          </cell>
          <cell r="AZ583" t="str">
            <v>-</v>
          </cell>
          <cell r="BA583" t="str">
            <v>-</v>
          </cell>
          <cell r="BB583" t="str">
            <v>-</v>
          </cell>
          <cell r="BC583" t="str">
            <v>-</v>
          </cell>
          <cell r="BD583" t="str">
            <v>-</v>
          </cell>
          <cell r="BE583" t="str">
            <v>-</v>
          </cell>
          <cell r="BF583" t="str">
            <v>-</v>
          </cell>
          <cell r="BG583" t="str">
            <v>-</v>
          </cell>
          <cell r="BH583" t="str">
            <v>-</v>
          </cell>
          <cell r="BI583" t="str">
            <v>-</v>
          </cell>
          <cell r="BJ583" t="str">
            <v>-</v>
          </cell>
          <cell r="BK583" t="str">
            <v>-</v>
          </cell>
          <cell r="BL583" t="str">
            <v>-</v>
          </cell>
          <cell r="BM583" t="str">
            <v>20531</v>
          </cell>
          <cell r="BN583" t="str">
            <v>-</v>
          </cell>
          <cell r="BO583" t="str">
            <v>-</v>
          </cell>
          <cell r="BP583" t="str">
            <v>-</v>
          </cell>
          <cell r="BQ583" t="str">
            <v>-</v>
          </cell>
          <cell r="BR583" t="str">
            <v>-</v>
          </cell>
          <cell r="BS583" t="str">
            <v>-</v>
          </cell>
          <cell r="BT583" t="str">
            <v>-</v>
          </cell>
          <cell r="BU583" t="str">
            <v>-</v>
          </cell>
          <cell r="BV583" t="str">
            <v>-</v>
          </cell>
          <cell r="BW583" t="str">
            <v>-</v>
          </cell>
          <cell r="BX583" t="str">
            <v>-</v>
          </cell>
          <cell r="BY583" t="str">
            <v>-</v>
          </cell>
          <cell r="CB583" t="str">
            <v>-</v>
          </cell>
          <cell r="CC583" t="str">
            <v>-</v>
          </cell>
          <cell r="CD583" t="str">
            <v>-</v>
          </cell>
          <cell r="CE583" t="str">
            <v>-</v>
          </cell>
          <cell r="CF583" t="str">
            <v>-</v>
          </cell>
          <cell r="CG583" t="str">
            <v>-</v>
          </cell>
          <cell r="CH583" t="str">
            <v>-</v>
          </cell>
          <cell r="CI583" t="str">
            <v>-</v>
          </cell>
          <cell r="CJ583" t="str">
            <v>-</v>
          </cell>
          <cell r="CK583" t="str">
            <v>-</v>
          </cell>
          <cell r="CL583" t="str">
            <v>-</v>
          </cell>
          <cell r="CM583" t="str">
            <v>-</v>
          </cell>
          <cell r="CN583" t="str">
            <v>-</v>
          </cell>
          <cell r="CO583" t="str">
            <v>-</v>
          </cell>
          <cell r="CP583" t="str">
            <v>-</v>
          </cell>
          <cell r="CQ583" t="str">
            <v>-</v>
          </cell>
          <cell r="CR583" t="str">
            <v>-</v>
          </cell>
          <cell r="CS583" t="str">
            <v>-</v>
          </cell>
          <cell r="CT583" t="str">
            <v>-</v>
          </cell>
          <cell r="CU583" t="str">
            <v>SANTO TOMÁS MAZALTEPEC</v>
          </cell>
          <cell r="CV583" t="str">
            <v>-</v>
          </cell>
          <cell r="CW583" t="str">
            <v>-</v>
          </cell>
          <cell r="CX583" t="str">
            <v>-</v>
          </cell>
          <cell r="CY583" t="str">
            <v>-</v>
          </cell>
          <cell r="CZ583" t="str">
            <v>-</v>
          </cell>
          <cell r="DB583" t="str">
            <v>-</v>
          </cell>
          <cell r="DC583" t="str">
            <v>-</v>
          </cell>
          <cell r="DD583" t="str">
            <v>-</v>
          </cell>
          <cell r="DE583" t="str">
            <v>-</v>
          </cell>
          <cell r="DF583" t="str">
            <v>-</v>
          </cell>
          <cell r="DG583" t="str">
            <v>-</v>
          </cell>
        </row>
        <row r="584">
          <cell r="AT584" t="str">
            <v>-</v>
          </cell>
          <cell r="AU584" t="str">
            <v>-</v>
          </cell>
          <cell r="AV584" t="str">
            <v>-</v>
          </cell>
          <cell r="AW584" t="str">
            <v>-</v>
          </cell>
          <cell r="AX584" t="str">
            <v>-</v>
          </cell>
          <cell r="AY584" t="str">
            <v>-</v>
          </cell>
          <cell r="AZ584" t="str">
            <v>-</v>
          </cell>
          <cell r="BA584" t="str">
            <v>-</v>
          </cell>
          <cell r="BB584" t="str">
            <v>-</v>
          </cell>
          <cell r="BC584" t="str">
            <v>-</v>
          </cell>
          <cell r="BD584" t="str">
            <v>-</v>
          </cell>
          <cell r="BE584" t="str">
            <v>-</v>
          </cell>
          <cell r="BF584" t="str">
            <v>-</v>
          </cell>
          <cell r="BG584" t="str">
            <v>-</v>
          </cell>
          <cell r="BH584" t="str">
            <v>-</v>
          </cell>
          <cell r="BI584" t="str">
            <v>-</v>
          </cell>
          <cell r="BJ584" t="str">
            <v>-</v>
          </cell>
          <cell r="BK584" t="str">
            <v>-</v>
          </cell>
          <cell r="BL584" t="str">
            <v>-</v>
          </cell>
          <cell r="BM584" t="str">
            <v>20532</v>
          </cell>
          <cell r="BN584" t="str">
            <v>-</v>
          </cell>
          <cell r="BO584" t="str">
            <v>-</v>
          </cell>
          <cell r="BP584" t="str">
            <v>-</v>
          </cell>
          <cell r="BQ584" t="str">
            <v>-</v>
          </cell>
          <cell r="BR584" t="str">
            <v>-</v>
          </cell>
          <cell r="BS584" t="str">
            <v>-</v>
          </cell>
          <cell r="BT584" t="str">
            <v>-</v>
          </cell>
          <cell r="BU584" t="str">
            <v>-</v>
          </cell>
          <cell r="BV584" t="str">
            <v>-</v>
          </cell>
          <cell r="BW584" t="str">
            <v>-</v>
          </cell>
          <cell r="BX584" t="str">
            <v>-</v>
          </cell>
          <cell r="BY584" t="str">
            <v>-</v>
          </cell>
          <cell r="CB584" t="str">
            <v>-</v>
          </cell>
          <cell r="CC584" t="str">
            <v>-</v>
          </cell>
          <cell r="CD584" t="str">
            <v>-</v>
          </cell>
          <cell r="CE584" t="str">
            <v>-</v>
          </cell>
          <cell r="CF584" t="str">
            <v>-</v>
          </cell>
          <cell r="CG584" t="str">
            <v>-</v>
          </cell>
          <cell r="CH584" t="str">
            <v>-</v>
          </cell>
          <cell r="CI584" t="str">
            <v>-</v>
          </cell>
          <cell r="CJ584" t="str">
            <v>-</v>
          </cell>
          <cell r="CK584" t="str">
            <v>-</v>
          </cell>
          <cell r="CL584" t="str">
            <v>-</v>
          </cell>
          <cell r="CM584" t="str">
            <v>-</v>
          </cell>
          <cell r="CN584" t="str">
            <v>-</v>
          </cell>
          <cell r="CO584" t="str">
            <v>-</v>
          </cell>
          <cell r="CP584" t="str">
            <v>-</v>
          </cell>
          <cell r="CQ584" t="str">
            <v>-</v>
          </cell>
          <cell r="CR584" t="str">
            <v>-</v>
          </cell>
          <cell r="CS584" t="str">
            <v>-</v>
          </cell>
          <cell r="CT584" t="str">
            <v>-</v>
          </cell>
          <cell r="CU584" t="str">
            <v>SANTO TOMÁS OCOTEPEC</v>
          </cell>
          <cell r="CV584" t="str">
            <v>-</v>
          </cell>
          <cell r="CW584" t="str">
            <v>-</v>
          </cell>
          <cell r="CX584" t="str">
            <v>-</v>
          </cell>
          <cell r="CY584" t="str">
            <v>-</v>
          </cell>
          <cell r="CZ584" t="str">
            <v>-</v>
          </cell>
          <cell r="DB584" t="str">
            <v>-</v>
          </cell>
          <cell r="DC584" t="str">
            <v>-</v>
          </cell>
          <cell r="DD584" t="str">
            <v>-</v>
          </cell>
          <cell r="DE584" t="str">
            <v>-</v>
          </cell>
          <cell r="DF584" t="str">
            <v>-</v>
          </cell>
          <cell r="DG584" t="str">
            <v>-</v>
          </cell>
        </row>
        <row r="585">
          <cell r="AT585" t="str">
            <v>-</v>
          </cell>
          <cell r="AU585" t="str">
            <v>-</v>
          </cell>
          <cell r="AV585" t="str">
            <v>-</v>
          </cell>
          <cell r="AW585" t="str">
            <v>-</v>
          </cell>
          <cell r="AX585" t="str">
            <v>-</v>
          </cell>
          <cell r="AY585" t="str">
            <v>-</v>
          </cell>
          <cell r="AZ585" t="str">
            <v>-</v>
          </cell>
          <cell r="BA585" t="str">
            <v>-</v>
          </cell>
          <cell r="BB585" t="str">
            <v>-</v>
          </cell>
          <cell r="BC585" t="str">
            <v>-</v>
          </cell>
          <cell r="BD585" t="str">
            <v>-</v>
          </cell>
          <cell r="BE585" t="str">
            <v>-</v>
          </cell>
          <cell r="BF585" t="str">
            <v>-</v>
          </cell>
          <cell r="BG585" t="str">
            <v>-</v>
          </cell>
          <cell r="BH585" t="str">
            <v>-</v>
          </cell>
          <cell r="BI585" t="str">
            <v>-</v>
          </cell>
          <cell r="BJ585" t="str">
            <v>-</v>
          </cell>
          <cell r="BK585" t="str">
            <v>-</v>
          </cell>
          <cell r="BL585" t="str">
            <v>-</v>
          </cell>
          <cell r="BM585" t="str">
            <v>20533</v>
          </cell>
          <cell r="BN585" t="str">
            <v>-</v>
          </cell>
          <cell r="BO585" t="str">
            <v>-</v>
          </cell>
          <cell r="BP585" t="str">
            <v>-</v>
          </cell>
          <cell r="BQ585" t="str">
            <v>-</v>
          </cell>
          <cell r="BR585" t="str">
            <v>-</v>
          </cell>
          <cell r="BS585" t="str">
            <v>-</v>
          </cell>
          <cell r="BT585" t="str">
            <v>-</v>
          </cell>
          <cell r="BU585" t="str">
            <v>-</v>
          </cell>
          <cell r="BV585" t="str">
            <v>-</v>
          </cell>
          <cell r="BW585" t="str">
            <v>-</v>
          </cell>
          <cell r="BX585" t="str">
            <v>-</v>
          </cell>
          <cell r="BY585" t="str">
            <v>-</v>
          </cell>
          <cell r="CB585" t="str">
            <v>-</v>
          </cell>
          <cell r="CC585" t="str">
            <v>-</v>
          </cell>
          <cell r="CD585" t="str">
            <v>-</v>
          </cell>
          <cell r="CE585" t="str">
            <v>-</v>
          </cell>
          <cell r="CF585" t="str">
            <v>-</v>
          </cell>
          <cell r="CG585" t="str">
            <v>-</v>
          </cell>
          <cell r="CH585" t="str">
            <v>-</v>
          </cell>
          <cell r="CI585" t="str">
            <v>-</v>
          </cell>
          <cell r="CJ585" t="str">
            <v>-</v>
          </cell>
          <cell r="CK585" t="str">
            <v>-</v>
          </cell>
          <cell r="CL585" t="str">
            <v>-</v>
          </cell>
          <cell r="CM585" t="str">
            <v>-</v>
          </cell>
          <cell r="CN585" t="str">
            <v>-</v>
          </cell>
          <cell r="CO585" t="str">
            <v>-</v>
          </cell>
          <cell r="CP585" t="str">
            <v>-</v>
          </cell>
          <cell r="CQ585" t="str">
            <v>-</v>
          </cell>
          <cell r="CR585" t="str">
            <v>-</v>
          </cell>
          <cell r="CS585" t="str">
            <v>-</v>
          </cell>
          <cell r="CT585" t="str">
            <v>-</v>
          </cell>
          <cell r="CU585" t="str">
            <v>SANTO TOMÁS TAMAZULAPAN</v>
          </cell>
          <cell r="CV585" t="str">
            <v>-</v>
          </cell>
          <cell r="CW585" t="str">
            <v>-</v>
          </cell>
          <cell r="CX585" t="str">
            <v>-</v>
          </cell>
          <cell r="CY585" t="str">
            <v>-</v>
          </cell>
          <cell r="CZ585" t="str">
            <v>-</v>
          </cell>
          <cell r="DB585" t="str">
            <v>-</v>
          </cell>
          <cell r="DC585" t="str">
            <v>-</v>
          </cell>
          <cell r="DD585" t="str">
            <v>-</v>
          </cell>
          <cell r="DE585" t="str">
            <v>-</v>
          </cell>
          <cell r="DF585" t="str">
            <v>-</v>
          </cell>
          <cell r="DG585" t="str">
            <v>-</v>
          </cell>
        </row>
        <row r="586">
          <cell r="AT586" t="str">
            <v>-</v>
          </cell>
          <cell r="AU586" t="str">
            <v>-</v>
          </cell>
          <cell r="AV586" t="str">
            <v>-</v>
          </cell>
          <cell r="AW586" t="str">
            <v>-</v>
          </cell>
          <cell r="AX586" t="str">
            <v>-</v>
          </cell>
          <cell r="AY586" t="str">
            <v>-</v>
          </cell>
          <cell r="AZ586" t="str">
            <v>-</v>
          </cell>
          <cell r="BA586" t="str">
            <v>-</v>
          </cell>
          <cell r="BB586" t="str">
            <v>-</v>
          </cell>
          <cell r="BC586" t="str">
            <v>-</v>
          </cell>
          <cell r="BD586" t="str">
            <v>-</v>
          </cell>
          <cell r="BE586" t="str">
            <v>-</v>
          </cell>
          <cell r="BF586" t="str">
            <v>-</v>
          </cell>
          <cell r="BG586" t="str">
            <v>-</v>
          </cell>
          <cell r="BH586" t="str">
            <v>-</v>
          </cell>
          <cell r="BI586" t="str">
            <v>-</v>
          </cell>
          <cell r="BJ586" t="str">
            <v>-</v>
          </cell>
          <cell r="BK586" t="str">
            <v>-</v>
          </cell>
          <cell r="BL586" t="str">
            <v>-</v>
          </cell>
          <cell r="BM586" t="str">
            <v>20534</v>
          </cell>
          <cell r="BN586" t="str">
            <v>-</v>
          </cell>
          <cell r="BO586" t="str">
            <v>-</v>
          </cell>
          <cell r="BP586" t="str">
            <v>-</v>
          </cell>
          <cell r="BQ586" t="str">
            <v>-</v>
          </cell>
          <cell r="BR586" t="str">
            <v>-</v>
          </cell>
          <cell r="BS586" t="str">
            <v>-</v>
          </cell>
          <cell r="BT586" t="str">
            <v>-</v>
          </cell>
          <cell r="BU586" t="str">
            <v>-</v>
          </cell>
          <cell r="BV586" t="str">
            <v>-</v>
          </cell>
          <cell r="BW586" t="str">
            <v>-</v>
          </cell>
          <cell r="BX586" t="str">
            <v>-</v>
          </cell>
          <cell r="BY586" t="str">
            <v>-</v>
          </cell>
          <cell r="CB586" t="str">
            <v>-</v>
          </cell>
          <cell r="CC586" t="str">
            <v>-</v>
          </cell>
          <cell r="CD586" t="str">
            <v>-</v>
          </cell>
          <cell r="CE586" t="str">
            <v>-</v>
          </cell>
          <cell r="CF586" t="str">
            <v>-</v>
          </cell>
          <cell r="CG586" t="str">
            <v>-</v>
          </cell>
          <cell r="CH586" t="str">
            <v>-</v>
          </cell>
          <cell r="CI586" t="str">
            <v>-</v>
          </cell>
          <cell r="CJ586" t="str">
            <v>-</v>
          </cell>
          <cell r="CK586" t="str">
            <v>-</v>
          </cell>
          <cell r="CL586" t="str">
            <v>-</v>
          </cell>
          <cell r="CM586" t="str">
            <v>-</v>
          </cell>
          <cell r="CN586" t="str">
            <v>-</v>
          </cell>
          <cell r="CO586" t="str">
            <v>-</v>
          </cell>
          <cell r="CP586" t="str">
            <v>-</v>
          </cell>
          <cell r="CQ586" t="str">
            <v>-</v>
          </cell>
          <cell r="CR586" t="str">
            <v>-</v>
          </cell>
          <cell r="CS586" t="str">
            <v>-</v>
          </cell>
          <cell r="CT586" t="str">
            <v>-</v>
          </cell>
          <cell r="CU586" t="str">
            <v>SAN VICENTE COATLÁN</v>
          </cell>
          <cell r="CV586" t="str">
            <v>-</v>
          </cell>
          <cell r="CW586" t="str">
            <v>-</v>
          </cell>
          <cell r="CX586" t="str">
            <v>-</v>
          </cell>
          <cell r="CY586" t="str">
            <v>-</v>
          </cell>
          <cell r="CZ586" t="str">
            <v>-</v>
          </cell>
          <cell r="DB586" t="str">
            <v>-</v>
          </cell>
          <cell r="DC586" t="str">
            <v>-</v>
          </cell>
          <cell r="DD586" t="str">
            <v>-</v>
          </cell>
          <cell r="DE586" t="str">
            <v>-</v>
          </cell>
          <cell r="DF586" t="str">
            <v>-</v>
          </cell>
          <cell r="DG586" t="str">
            <v>-</v>
          </cell>
        </row>
        <row r="587">
          <cell r="AT587" t="str">
            <v>-</v>
          </cell>
          <cell r="AU587" t="str">
            <v>-</v>
          </cell>
          <cell r="AV587" t="str">
            <v>-</v>
          </cell>
          <cell r="AW587" t="str">
            <v>-</v>
          </cell>
          <cell r="AX587" t="str">
            <v>-</v>
          </cell>
          <cell r="AY587" t="str">
            <v>-</v>
          </cell>
          <cell r="AZ587" t="str">
            <v>-</v>
          </cell>
          <cell r="BA587" t="str">
            <v>-</v>
          </cell>
          <cell r="BB587" t="str">
            <v>-</v>
          </cell>
          <cell r="BC587" t="str">
            <v>-</v>
          </cell>
          <cell r="BD587" t="str">
            <v>-</v>
          </cell>
          <cell r="BE587" t="str">
            <v>-</v>
          </cell>
          <cell r="BF587" t="str">
            <v>-</v>
          </cell>
          <cell r="BG587" t="str">
            <v>-</v>
          </cell>
          <cell r="BH587" t="str">
            <v>-</v>
          </cell>
          <cell r="BI587" t="str">
            <v>-</v>
          </cell>
          <cell r="BJ587" t="str">
            <v>-</v>
          </cell>
          <cell r="BK587" t="str">
            <v>-</v>
          </cell>
          <cell r="BL587" t="str">
            <v>-</v>
          </cell>
          <cell r="BM587" t="str">
            <v>20535</v>
          </cell>
          <cell r="BN587" t="str">
            <v>-</v>
          </cell>
          <cell r="BO587" t="str">
            <v>-</v>
          </cell>
          <cell r="BP587" t="str">
            <v>-</v>
          </cell>
          <cell r="BQ587" t="str">
            <v>-</v>
          </cell>
          <cell r="BR587" t="str">
            <v>-</v>
          </cell>
          <cell r="BS587" t="str">
            <v>-</v>
          </cell>
          <cell r="BT587" t="str">
            <v>-</v>
          </cell>
          <cell r="BU587" t="str">
            <v>-</v>
          </cell>
          <cell r="BV587" t="str">
            <v>-</v>
          </cell>
          <cell r="BW587" t="str">
            <v>-</v>
          </cell>
          <cell r="BX587" t="str">
            <v>-</v>
          </cell>
          <cell r="BY587" t="str">
            <v>-</v>
          </cell>
          <cell r="CB587" t="str">
            <v>-</v>
          </cell>
          <cell r="CC587" t="str">
            <v>-</v>
          </cell>
          <cell r="CD587" t="str">
            <v>-</v>
          </cell>
          <cell r="CE587" t="str">
            <v>-</v>
          </cell>
          <cell r="CF587" t="str">
            <v>-</v>
          </cell>
          <cell r="CG587" t="str">
            <v>-</v>
          </cell>
          <cell r="CH587" t="str">
            <v>-</v>
          </cell>
          <cell r="CI587" t="str">
            <v>-</v>
          </cell>
          <cell r="CJ587" t="str">
            <v>-</v>
          </cell>
          <cell r="CK587" t="str">
            <v>-</v>
          </cell>
          <cell r="CL587" t="str">
            <v>-</v>
          </cell>
          <cell r="CM587" t="str">
            <v>-</v>
          </cell>
          <cell r="CN587" t="str">
            <v>-</v>
          </cell>
          <cell r="CO587" t="str">
            <v>-</v>
          </cell>
          <cell r="CP587" t="str">
            <v>-</v>
          </cell>
          <cell r="CQ587" t="str">
            <v>-</v>
          </cell>
          <cell r="CR587" t="str">
            <v>-</v>
          </cell>
          <cell r="CS587" t="str">
            <v>-</v>
          </cell>
          <cell r="CT587" t="str">
            <v>-</v>
          </cell>
          <cell r="CU587" t="str">
            <v>SAN VICENTE LACHIXÍO</v>
          </cell>
          <cell r="CV587" t="str">
            <v>-</v>
          </cell>
          <cell r="CW587" t="str">
            <v>-</v>
          </cell>
          <cell r="CX587" t="str">
            <v>-</v>
          </cell>
          <cell r="CY587" t="str">
            <v>-</v>
          </cell>
          <cell r="CZ587" t="str">
            <v>-</v>
          </cell>
          <cell r="DB587" t="str">
            <v>-</v>
          </cell>
          <cell r="DC587" t="str">
            <v>-</v>
          </cell>
          <cell r="DD587" t="str">
            <v>-</v>
          </cell>
          <cell r="DE587" t="str">
            <v>-</v>
          </cell>
          <cell r="DF587" t="str">
            <v>-</v>
          </cell>
          <cell r="DG587" t="str">
            <v>-</v>
          </cell>
        </row>
        <row r="588">
          <cell r="AT588" t="str">
            <v>-</v>
          </cell>
          <cell r="AU588" t="str">
            <v>-</v>
          </cell>
          <cell r="AV588" t="str">
            <v>-</v>
          </cell>
          <cell r="AW588" t="str">
            <v>-</v>
          </cell>
          <cell r="AX588" t="str">
            <v>-</v>
          </cell>
          <cell r="AY588" t="str">
            <v>-</v>
          </cell>
          <cell r="AZ588" t="str">
            <v>-</v>
          </cell>
          <cell r="BA588" t="str">
            <v>-</v>
          </cell>
          <cell r="BB588" t="str">
            <v>-</v>
          </cell>
          <cell r="BC588" t="str">
            <v>-</v>
          </cell>
          <cell r="BD588" t="str">
            <v>-</v>
          </cell>
          <cell r="BE588" t="str">
            <v>-</v>
          </cell>
          <cell r="BF588" t="str">
            <v>-</v>
          </cell>
          <cell r="BG588" t="str">
            <v>-</v>
          </cell>
          <cell r="BH588" t="str">
            <v>-</v>
          </cell>
          <cell r="BI588" t="str">
            <v>-</v>
          </cell>
          <cell r="BJ588" t="str">
            <v>-</v>
          </cell>
          <cell r="BK588" t="str">
            <v>-</v>
          </cell>
          <cell r="BL588" t="str">
            <v>-</v>
          </cell>
          <cell r="BM588" t="str">
            <v>20536</v>
          </cell>
          <cell r="BN588" t="str">
            <v>-</v>
          </cell>
          <cell r="BO588" t="str">
            <v>-</v>
          </cell>
          <cell r="BP588" t="str">
            <v>-</v>
          </cell>
          <cell r="BQ588" t="str">
            <v>-</v>
          </cell>
          <cell r="BR588" t="str">
            <v>-</v>
          </cell>
          <cell r="BS588" t="str">
            <v>-</v>
          </cell>
          <cell r="BT588" t="str">
            <v>-</v>
          </cell>
          <cell r="BU588" t="str">
            <v>-</v>
          </cell>
          <cell r="BV588" t="str">
            <v>-</v>
          </cell>
          <cell r="BW588" t="str">
            <v>-</v>
          </cell>
          <cell r="BX588" t="str">
            <v>-</v>
          </cell>
          <cell r="BY588" t="str">
            <v>-</v>
          </cell>
          <cell r="CB588" t="str">
            <v>-</v>
          </cell>
          <cell r="CC588" t="str">
            <v>-</v>
          </cell>
          <cell r="CD588" t="str">
            <v>-</v>
          </cell>
          <cell r="CE588" t="str">
            <v>-</v>
          </cell>
          <cell r="CF588" t="str">
            <v>-</v>
          </cell>
          <cell r="CG588" t="str">
            <v>-</v>
          </cell>
          <cell r="CH588" t="str">
            <v>-</v>
          </cell>
          <cell r="CI588" t="str">
            <v>-</v>
          </cell>
          <cell r="CJ588" t="str">
            <v>-</v>
          </cell>
          <cell r="CK588" t="str">
            <v>-</v>
          </cell>
          <cell r="CL588" t="str">
            <v>-</v>
          </cell>
          <cell r="CM588" t="str">
            <v>-</v>
          </cell>
          <cell r="CN588" t="str">
            <v>-</v>
          </cell>
          <cell r="CO588" t="str">
            <v>-</v>
          </cell>
          <cell r="CP588" t="str">
            <v>-</v>
          </cell>
          <cell r="CQ588" t="str">
            <v>-</v>
          </cell>
          <cell r="CR588" t="str">
            <v>-</v>
          </cell>
          <cell r="CS588" t="str">
            <v>-</v>
          </cell>
          <cell r="CT588" t="str">
            <v>-</v>
          </cell>
          <cell r="CU588" t="str">
            <v>SAN VICENTE NUÑÚ</v>
          </cell>
          <cell r="CV588" t="str">
            <v>-</v>
          </cell>
          <cell r="CW588" t="str">
            <v>-</v>
          </cell>
          <cell r="CX588" t="str">
            <v>-</v>
          </cell>
          <cell r="CY588" t="str">
            <v>-</v>
          </cell>
          <cell r="CZ588" t="str">
            <v>-</v>
          </cell>
          <cell r="DB588" t="str">
            <v>-</v>
          </cell>
          <cell r="DC588" t="str">
            <v>-</v>
          </cell>
          <cell r="DD588" t="str">
            <v>-</v>
          </cell>
          <cell r="DE588" t="str">
            <v>-</v>
          </cell>
          <cell r="DF588" t="str">
            <v>-</v>
          </cell>
          <cell r="DG588" t="str">
            <v>-</v>
          </cell>
        </row>
        <row r="589">
          <cell r="AT589" t="str">
            <v>-</v>
          </cell>
          <cell r="AU589" t="str">
            <v>-</v>
          </cell>
          <cell r="AV589" t="str">
            <v>-</v>
          </cell>
          <cell r="AW589" t="str">
            <v>-</v>
          </cell>
          <cell r="AX589" t="str">
            <v>-</v>
          </cell>
          <cell r="AY589" t="str">
            <v>-</v>
          </cell>
          <cell r="AZ589" t="str">
            <v>-</v>
          </cell>
          <cell r="BA589" t="str">
            <v>-</v>
          </cell>
          <cell r="BB589" t="str">
            <v>-</v>
          </cell>
          <cell r="BC589" t="str">
            <v>-</v>
          </cell>
          <cell r="BD589" t="str">
            <v>-</v>
          </cell>
          <cell r="BE589" t="str">
            <v>-</v>
          </cell>
          <cell r="BF589" t="str">
            <v>-</v>
          </cell>
          <cell r="BG589" t="str">
            <v>-</v>
          </cell>
          <cell r="BH589" t="str">
            <v>-</v>
          </cell>
          <cell r="BI589" t="str">
            <v>-</v>
          </cell>
          <cell r="BJ589" t="str">
            <v>-</v>
          </cell>
          <cell r="BK589" t="str">
            <v>-</v>
          </cell>
          <cell r="BL589" t="str">
            <v>-</v>
          </cell>
          <cell r="BM589" t="str">
            <v>20537</v>
          </cell>
          <cell r="BN589" t="str">
            <v>-</v>
          </cell>
          <cell r="BO589" t="str">
            <v>-</v>
          </cell>
          <cell r="BP589" t="str">
            <v>-</v>
          </cell>
          <cell r="BQ589" t="str">
            <v>-</v>
          </cell>
          <cell r="BR589" t="str">
            <v>-</v>
          </cell>
          <cell r="BS589" t="str">
            <v>-</v>
          </cell>
          <cell r="BT589" t="str">
            <v>-</v>
          </cell>
          <cell r="BU589" t="str">
            <v>-</v>
          </cell>
          <cell r="BV589" t="str">
            <v>-</v>
          </cell>
          <cell r="BW589" t="str">
            <v>-</v>
          </cell>
          <cell r="BX589" t="str">
            <v>-</v>
          </cell>
          <cell r="BY589" t="str">
            <v>-</v>
          </cell>
          <cell r="CB589" t="str">
            <v>-</v>
          </cell>
          <cell r="CC589" t="str">
            <v>-</v>
          </cell>
          <cell r="CD589" t="str">
            <v>-</v>
          </cell>
          <cell r="CE589" t="str">
            <v>-</v>
          </cell>
          <cell r="CF589" t="str">
            <v>-</v>
          </cell>
          <cell r="CG589" t="str">
            <v>-</v>
          </cell>
          <cell r="CH589" t="str">
            <v>-</v>
          </cell>
          <cell r="CI589" t="str">
            <v>-</v>
          </cell>
          <cell r="CJ589" t="str">
            <v>-</v>
          </cell>
          <cell r="CK589" t="str">
            <v>-</v>
          </cell>
          <cell r="CL589" t="str">
            <v>-</v>
          </cell>
          <cell r="CM589" t="str">
            <v>-</v>
          </cell>
          <cell r="CN589" t="str">
            <v>-</v>
          </cell>
          <cell r="CO589" t="str">
            <v>-</v>
          </cell>
          <cell r="CP589" t="str">
            <v>-</v>
          </cell>
          <cell r="CQ589" t="str">
            <v>-</v>
          </cell>
          <cell r="CR589" t="str">
            <v>-</v>
          </cell>
          <cell r="CS589" t="str">
            <v>-</v>
          </cell>
          <cell r="CT589" t="str">
            <v>-</v>
          </cell>
          <cell r="CU589" t="str">
            <v>SILACAYOÁPAM</v>
          </cell>
          <cell r="CV589" t="str">
            <v>-</v>
          </cell>
          <cell r="CW589" t="str">
            <v>-</v>
          </cell>
          <cell r="CX589" t="str">
            <v>-</v>
          </cell>
          <cell r="CY589" t="str">
            <v>-</v>
          </cell>
          <cell r="CZ589" t="str">
            <v>-</v>
          </cell>
          <cell r="DB589" t="str">
            <v>-</v>
          </cell>
          <cell r="DC589" t="str">
            <v>-</v>
          </cell>
          <cell r="DD589" t="str">
            <v>-</v>
          </cell>
          <cell r="DE589" t="str">
            <v>-</v>
          </cell>
          <cell r="DF589" t="str">
            <v>-</v>
          </cell>
          <cell r="DG589" t="str">
            <v>-</v>
          </cell>
        </row>
        <row r="590">
          <cell r="AT590" t="str">
            <v>-</v>
          </cell>
          <cell r="AU590" t="str">
            <v>-</v>
          </cell>
          <cell r="AV590" t="str">
            <v>-</v>
          </cell>
          <cell r="AW590" t="str">
            <v>-</v>
          </cell>
          <cell r="AX590" t="str">
            <v>-</v>
          </cell>
          <cell r="AY590" t="str">
            <v>-</v>
          </cell>
          <cell r="AZ590" t="str">
            <v>-</v>
          </cell>
          <cell r="BA590" t="str">
            <v>-</v>
          </cell>
          <cell r="BB590" t="str">
            <v>-</v>
          </cell>
          <cell r="BC590" t="str">
            <v>-</v>
          </cell>
          <cell r="BD590" t="str">
            <v>-</v>
          </cell>
          <cell r="BE590" t="str">
            <v>-</v>
          </cell>
          <cell r="BF590" t="str">
            <v>-</v>
          </cell>
          <cell r="BG590" t="str">
            <v>-</v>
          </cell>
          <cell r="BH590" t="str">
            <v>-</v>
          </cell>
          <cell r="BI590" t="str">
            <v>-</v>
          </cell>
          <cell r="BJ590" t="str">
            <v>-</v>
          </cell>
          <cell r="BK590" t="str">
            <v>-</v>
          </cell>
          <cell r="BL590" t="str">
            <v>-</v>
          </cell>
          <cell r="BM590" t="str">
            <v>20538</v>
          </cell>
          <cell r="BN590" t="str">
            <v>-</v>
          </cell>
          <cell r="BO590" t="str">
            <v>-</v>
          </cell>
          <cell r="BP590" t="str">
            <v>-</v>
          </cell>
          <cell r="BQ590" t="str">
            <v>-</v>
          </cell>
          <cell r="BR590" t="str">
            <v>-</v>
          </cell>
          <cell r="BS590" t="str">
            <v>-</v>
          </cell>
          <cell r="BT590" t="str">
            <v>-</v>
          </cell>
          <cell r="BU590" t="str">
            <v>-</v>
          </cell>
          <cell r="BV590" t="str">
            <v>-</v>
          </cell>
          <cell r="BW590" t="str">
            <v>-</v>
          </cell>
          <cell r="BX590" t="str">
            <v>-</v>
          </cell>
          <cell r="BY590" t="str">
            <v>-</v>
          </cell>
          <cell r="CB590" t="str">
            <v>-</v>
          </cell>
          <cell r="CC590" t="str">
            <v>-</v>
          </cell>
          <cell r="CD590" t="str">
            <v>-</v>
          </cell>
          <cell r="CE590" t="str">
            <v>-</v>
          </cell>
          <cell r="CF590" t="str">
            <v>-</v>
          </cell>
          <cell r="CG590" t="str">
            <v>-</v>
          </cell>
          <cell r="CH590" t="str">
            <v>-</v>
          </cell>
          <cell r="CI590" t="str">
            <v>-</v>
          </cell>
          <cell r="CJ590" t="str">
            <v>-</v>
          </cell>
          <cell r="CK590" t="str">
            <v>-</v>
          </cell>
          <cell r="CL590" t="str">
            <v>-</v>
          </cell>
          <cell r="CM590" t="str">
            <v>-</v>
          </cell>
          <cell r="CN590" t="str">
            <v>-</v>
          </cell>
          <cell r="CO590" t="str">
            <v>-</v>
          </cell>
          <cell r="CP590" t="str">
            <v>-</v>
          </cell>
          <cell r="CQ590" t="str">
            <v>-</v>
          </cell>
          <cell r="CR590" t="str">
            <v>-</v>
          </cell>
          <cell r="CS590" t="str">
            <v>-</v>
          </cell>
          <cell r="CT590" t="str">
            <v>-</v>
          </cell>
          <cell r="CU590" t="str">
            <v>SITIO DE XITLAPEHUA</v>
          </cell>
          <cell r="CV590" t="str">
            <v>-</v>
          </cell>
          <cell r="CW590" t="str">
            <v>-</v>
          </cell>
          <cell r="CX590" t="str">
            <v>-</v>
          </cell>
          <cell r="CY590" t="str">
            <v>-</v>
          </cell>
          <cell r="CZ590" t="str">
            <v>-</v>
          </cell>
          <cell r="DB590" t="str">
            <v>-</v>
          </cell>
          <cell r="DC590" t="str">
            <v>-</v>
          </cell>
          <cell r="DD590" t="str">
            <v>-</v>
          </cell>
          <cell r="DE590" t="str">
            <v>-</v>
          </cell>
          <cell r="DF590" t="str">
            <v>-</v>
          </cell>
          <cell r="DG590" t="str">
            <v>-</v>
          </cell>
        </row>
        <row r="591">
          <cell r="AT591" t="str">
            <v>-</v>
          </cell>
          <cell r="AU591" t="str">
            <v>-</v>
          </cell>
          <cell r="AV591" t="str">
            <v>-</v>
          </cell>
          <cell r="AW591" t="str">
            <v>-</v>
          </cell>
          <cell r="AX591" t="str">
            <v>-</v>
          </cell>
          <cell r="AY591" t="str">
            <v>-</v>
          </cell>
          <cell r="AZ591" t="str">
            <v>-</v>
          </cell>
          <cell r="BA591" t="str">
            <v>-</v>
          </cell>
          <cell r="BB591" t="str">
            <v>-</v>
          </cell>
          <cell r="BC591" t="str">
            <v>-</v>
          </cell>
          <cell r="BD591" t="str">
            <v>-</v>
          </cell>
          <cell r="BE591" t="str">
            <v>-</v>
          </cell>
          <cell r="BF591" t="str">
            <v>-</v>
          </cell>
          <cell r="BG591" t="str">
            <v>-</v>
          </cell>
          <cell r="BH591" t="str">
            <v>-</v>
          </cell>
          <cell r="BI591" t="str">
            <v>-</v>
          </cell>
          <cell r="BJ591" t="str">
            <v>-</v>
          </cell>
          <cell r="BK591" t="str">
            <v>-</v>
          </cell>
          <cell r="BL591" t="str">
            <v>-</v>
          </cell>
          <cell r="BM591" t="str">
            <v>20539</v>
          </cell>
          <cell r="BN591" t="str">
            <v>-</v>
          </cell>
          <cell r="BO591" t="str">
            <v>-</v>
          </cell>
          <cell r="BP591" t="str">
            <v>-</v>
          </cell>
          <cell r="BQ591" t="str">
            <v>-</v>
          </cell>
          <cell r="BR591" t="str">
            <v>-</v>
          </cell>
          <cell r="BS591" t="str">
            <v>-</v>
          </cell>
          <cell r="BT591" t="str">
            <v>-</v>
          </cell>
          <cell r="BU591" t="str">
            <v>-</v>
          </cell>
          <cell r="BV591" t="str">
            <v>-</v>
          </cell>
          <cell r="BW591" t="str">
            <v>-</v>
          </cell>
          <cell r="BX591" t="str">
            <v>-</v>
          </cell>
          <cell r="BY591" t="str">
            <v>-</v>
          </cell>
          <cell r="CB591" t="str">
            <v>-</v>
          </cell>
          <cell r="CC591" t="str">
            <v>-</v>
          </cell>
          <cell r="CD591" t="str">
            <v>-</v>
          </cell>
          <cell r="CE591" t="str">
            <v>-</v>
          </cell>
          <cell r="CF591" t="str">
            <v>-</v>
          </cell>
          <cell r="CG591" t="str">
            <v>-</v>
          </cell>
          <cell r="CH591" t="str">
            <v>-</v>
          </cell>
          <cell r="CI591" t="str">
            <v>-</v>
          </cell>
          <cell r="CJ591" t="str">
            <v>-</v>
          </cell>
          <cell r="CK591" t="str">
            <v>-</v>
          </cell>
          <cell r="CL591" t="str">
            <v>-</v>
          </cell>
          <cell r="CM591" t="str">
            <v>-</v>
          </cell>
          <cell r="CN591" t="str">
            <v>-</v>
          </cell>
          <cell r="CO591" t="str">
            <v>-</v>
          </cell>
          <cell r="CP591" t="str">
            <v>-</v>
          </cell>
          <cell r="CQ591" t="str">
            <v>-</v>
          </cell>
          <cell r="CR591" t="str">
            <v>-</v>
          </cell>
          <cell r="CS591" t="str">
            <v>-</v>
          </cell>
          <cell r="CT591" t="str">
            <v>-</v>
          </cell>
          <cell r="CU591" t="str">
            <v>SOLEDAD ETLA</v>
          </cell>
          <cell r="CV591" t="str">
            <v>-</v>
          </cell>
          <cell r="CW591" t="str">
            <v>-</v>
          </cell>
          <cell r="CX591" t="str">
            <v>-</v>
          </cell>
          <cell r="CY591" t="str">
            <v>-</v>
          </cell>
          <cell r="CZ591" t="str">
            <v>-</v>
          </cell>
          <cell r="DB591" t="str">
            <v>-</v>
          </cell>
          <cell r="DC591" t="str">
            <v>-</v>
          </cell>
          <cell r="DD591" t="str">
            <v>-</v>
          </cell>
          <cell r="DE591" t="str">
            <v>-</v>
          </cell>
          <cell r="DF591" t="str">
            <v>-</v>
          </cell>
          <cell r="DG591" t="str">
            <v>-</v>
          </cell>
        </row>
        <row r="592">
          <cell r="AT592" t="str">
            <v>-</v>
          </cell>
          <cell r="AU592" t="str">
            <v>-</v>
          </cell>
          <cell r="AV592" t="str">
            <v>-</v>
          </cell>
          <cell r="AW592" t="str">
            <v>-</v>
          </cell>
          <cell r="AX592" t="str">
            <v>-</v>
          </cell>
          <cell r="AY592" t="str">
            <v>-</v>
          </cell>
          <cell r="AZ592" t="str">
            <v>-</v>
          </cell>
          <cell r="BA592" t="str">
            <v>-</v>
          </cell>
          <cell r="BB592" t="str">
            <v>-</v>
          </cell>
          <cell r="BC592" t="str">
            <v>-</v>
          </cell>
          <cell r="BD592" t="str">
            <v>-</v>
          </cell>
          <cell r="BE592" t="str">
            <v>-</v>
          </cell>
          <cell r="BF592" t="str">
            <v>-</v>
          </cell>
          <cell r="BG592" t="str">
            <v>-</v>
          </cell>
          <cell r="BH592" t="str">
            <v>-</v>
          </cell>
          <cell r="BI592" t="str">
            <v>-</v>
          </cell>
          <cell r="BJ592" t="str">
            <v>-</v>
          </cell>
          <cell r="BK592" t="str">
            <v>-</v>
          </cell>
          <cell r="BL592" t="str">
            <v>-</v>
          </cell>
          <cell r="BM592" t="str">
            <v>20540</v>
          </cell>
          <cell r="BN592" t="str">
            <v>-</v>
          </cell>
          <cell r="BO592" t="str">
            <v>-</v>
          </cell>
          <cell r="BP592" t="str">
            <v>-</v>
          </cell>
          <cell r="BQ592" t="str">
            <v>-</v>
          </cell>
          <cell r="BR592" t="str">
            <v>-</v>
          </cell>
          <cell r="BS592" t="str">
            <v>-</v>
          </cell>
          <cell r="BT592" t="str">
            <v>-</v>
          </cell>
          <cell r="BU592" t="str">
            <v>-</v>
          </cell>
          <cell r="BV592" t="str">
            <v>-</v>
          </cell>
          <cell r="BW592" t="str">
            <v>-</v>
          </cell>
          <cell r="BX592" t="str">
            <v>-</v>
          </cell>
          <cell r="BY592" t="str">
            <v>-</v>
          </cell>
          <cell r="CB592" t="str">
            <v>-</v>
          </cell>
          <cell r="CC592" t="str">
            <v>-</v>
          </cell>
          <cell r="CD592" t="str">
            <v>-</v>
          </cell>
          <cell r="CE592" t="str">
            <v>-</v>
          </cell>
          <cell r="CF592" t="str">
            <v>-</v>
          </cell>
          <cell r="CG592" t="str">
            <v>-</v>
          </cell>
          <cell r="CH592" t="str">
            <v>-</v>
          </cell>
          <cell r="CI592" t="str">
            <v>-</v>
          </cell>
          <cell r="CJ592" t="str">
            <v>-</v>
          </cell>
          <cell r="CK592" t="str">
            <v>-</v>
          </cell>
          <cell r="CL592" t="str">
            <v>-</v>
          </cell>
          <cell r="CM592" t="str">
            <v>-</v>
          </cell>
          <cell r="CN592" t="str">
            <v>-</v>
          </cell>
          <cell r="CO592" t="str">
            <v>-</v>
          </cell>
          <cell r="CP592" t="str">
            <v>-</v>
          </cell>
          <cell r="CQ592" t="str">
            <v>-</v>
          </cell>
          <cell r="CR592" t="str">
            <v>-</v>
          </cell>
          <cell r="CS592" t="str">
            <v>-</v>
          </cell>
          <cell r="CT592" t="str">
            <v>-</v>
          </cell>
          <cell r="CU592" t="str">
            <v>VILLA DE TAMAZULÁPAM DEL PROGRESO</v>
          </cell>
          <cell r="CV592" t="str">
            <v>-</v>
          </cell>
          <cell r="CW592" t="str">
            <v>-</v>
          </cell>
          <cell r="CX592" t="str">
            <v>-</v>
          </cell>
          <cell r="CY592" t="str">
            <v>-</v>
          </cell>
          <cell r="CZ592" t="str">
            <v>-</v>
          </cell>
          <cell r="DB592" t="str">
            <v>-</v>
          </cell>
          <cell r="DC592" t="str">
            <v>-</v>
          </cell>
          <cell r="DD592" t="str">
            <v>-</v>
          </cell>
          <cell r="DE592" t="str">
            <v>-</v>
          </cell>
          <cell r="DF592" t="str">
            <v>-</v>
          </cell>
          <cell r="DG592" t="str">
            <v>-</v>
          </cell>
        </row>
        <row r="593">
          <cell r="AT593" t="str">
            <v>-</v>
          </cell>
          <cell r="AU593" t="str">
            <v>-</v>
          </cell>
          <cell r="AV593" t="str">
            <v>-</v>
          </cell>
          <cell r="AW593" t="str">
            <v>-</v>
          </cell>
          <cell r="AX593" t="str">
            <v>-</v>
          </cell>
          <cell r="AY593" t="str">
            <v>-</v>
          </cell>
          <cell r="AZ593" t="str">
            <v>-</v>
          </cell>
          <cell r="BA593" t="str">
            <v>-</v>
          </cell>
          <cell r="BB593" t="str">
            <v>-</v>
          </cell>
          <cell r="BC593" t="str">
            <v>-</v>
          </cell>
          <cell r="BD593" t="str">
            <v>-</v>
          </cell>
          <cell r="BE593" t="str">
            <v>-</v>
          </cell>
          <cell r="BF593" t="str">
            <v>-</v>
          </cell>
          <cell r="BG593" t="str">
            <v>-</v>
          </cell>
          <cell r="BH593" t="str">
            <v>-</v>
          </cell>
          <cell r="BI593" t="str">
            <v>-</v>
          </cell>
          <cell r="BJ593" t="str">
            <v>-</v>
          </cell>
          <cell r="BK593" t="str">
            <v>-</v>
          </cell>
          <cell r="BL593" t="str">
            <v>-</v>
          </cell>
          <cell r="BM593" t="str">
            <v>20541</v>
          </cell>
          <cell r="BN593" t="str">
            <v>-</v>
          </cell>
          <cell r="BO593" t="str">
            <v>-</v>
          </cell>
          <cell r="BP593" t="str">
            <v>-</v>
          </cell>
          <cell r="BQ593" t="str">
            <v>-</v>
          </cell>
          <cell r="BR593" t="str">
            <v>-</v>
          </cell>
          <cell r="BS593" t="str">
            <v>-</v>
          </cell>
          <cell r="BT593" t="str">
            <v>-</v>
          </cell>
          <cell r="BU593" t="str">
            <v>-</v>
          </cell>
          <cell r="BV593" t="str">
            <v>-</v>
          </cell>
          <cell r="BW593" t="str">
            <v>-</v>
          </cell>
          <cell r="BX593" t="str">
            <v>-</v>
          </cell>
          <cell r="BY593" t="str">
            <v>-</v>
          </cell>
          <cell r="CB593" t="str">
            <v>-</v>
          </cell>
          <cell r="CC593" t="str">
            <v>-</v>
          </cell>
          <cell r="CD593" t="str">
            <v>-</v>
          </cell>
          <cell r="CE593" t="str">
            <v>-</v>
          </cell>
          <cell r="CF593" t="str">
            <v>-</v>
          </cell>
          <cell r="CG593" t="str">
            <v>-</v>
          </cell>
          <cell r="CH593" t="str">
            <v>-</v>
          </cell>
          <cell r="CI593" t="str">
            <v>-</v>
          </cell>
          <cell r="CJ593" t="str">
            <v>-</v>
          </cell>
          <cell r="CK593" t="str">
            <v>-</v>
          </cell>
          <cell r="CL593" t="str">
            <v>-</v>
          </cell>
          <cell r="CM593" t="str">
            <v>-</v>
          </cell>
          <cell r="CN593" t="str">
            <v>-</v>
          </cell>
          <cell r="CO593" t="str">
            <v>-</v>
          </cell>
          <cell r="CP593" t="str">
            <v>-</v>
          </cell>
          <cell r="CQ593" t="str">
            <v>-</v>
          </cell>
          <cell r="CR593" t="str">
            <v>-</v>
          </cell>
          <cell r="CS593" t="str">
            <v>-</v>
          </cell>
          <cell r="CT593" t="str">
            <v>-</v>
          </cell>
          <cell r="CU593" t="str">
            <v>TANETZE DE ZARAGOZA</v>
          </cell>
          <cell r="CV593" t="str">
            <v>-</v>
          </cell>
          <cell r="CW593" t="str">
            <v>-</v>
          </cell>
          <cell r="CX593" t="str">
            <v>-</v>
          </cell>
          <cell r="CY593" t="str">
            <v>-</v>
          </cell>
          <cell r="CZ593" t="str">
            <v>-</v>
          </cell>
          <cell r="DB593" t="str">
            <v>-</v>
          </cell>
          <cell r="DC593" t="str">
            <v>-</v>
          </cell>
          <cell r="DD593" t="str">
            <v>-</v>
          </cell>
          <cell r="DE593" t="str">
            <v>-</v>
          </cell>
          <cell r="DF593" t="str">
            <v>-</v>
          </cell>
          <cell r="DG593" t="str">
            <v>-</v>
          </cell>
        </row>
        <row r="594">
          <cell r="AT594" t="str">
            <v>-</v>
          </cell>
          <cell r="AU594" t="str">
            <v>-</v>
          </cell>
          <cell r="AV594" t="str">
            <v>-</v>
          </cell>
          <cell r="AW594" t="str">
            <v>-</v>
          </cell>
          <cell r="AX594" t="str">
            <v>-</v>
          </cell>
          <cell r="AY594" t="str">
            <v>-</v>
          </cell>
          <cell r="AZ594" t="str">
            <v>-</v>
          </cell>
          <cell r="BA594" t="str">
            <v>-</v>
          </cell>
          <cell r="BB594" t="str">
            <v>-</v>
          </cell>
          <cell r="BC594" t="str">
            <v>-</v>
          </cell>
          <cell r="BD594" t="str">
            <v>-</v>
          </cell>
          <cell r="BE594" t="str">
            <v>-</v>
          </cell>
          <cell r="BF594" t="str">
            <v>-</v>
          </cell>
          <cell r="BG594" t="str">
            <v>-</v>
          </cell>
          <cell r="BH594" t="str">
            <v>-</v>
          </cell>
          <cell r="BI594" t="str">
            <v>-</v>
          </cell>
          <cell r="BJ594" t="str">
            <v>-</v>
          </cell>
          <cell r="BK594" t="str">
            <v>-</v>
          </cell>
          <cell r="BL594" t="str">
            <v>-</v>
          </cell>
          <cell r="BM594" t="str">
            <v>20542</v>
          </cell>
          <cell r="BN594" t="str">
            <v>-</v>
          </cell>
          <cell r="BO594" t="str">
            <v>-</v>
          </cell>
          <cell r="BP594" t="str">
            <v>-</v>
          </cell>
          <cell r="BQ594" t="str">
            <v>-</v>
          </cell>
          <cell r="BR594" t="str">
            <v>-</v>
          </cell>
          <cell r="BS594" t="str">
            <v>-</v>
          </cell>
          <cell r="BT594" t="str">
            <v>-</v>
          </cell>
          <cell r="BU594" t="str">
            <v>-</v>
          </cell>
          <cell r="BV594" t="str">
            <v>-</v>
          </cell>
          <cell r="BW594" t="str">
            <v>-</v>
          </cell>
          <cell r="BX594" t="str">
            <v>-</v>
          </cell>
          <cell r="BY594" t="str">
            <v>-</v>
          </cell>
          <cell r="CB594" t="str">
            <v>-</v>
          </cell>
          <cell r="CC594" t="str">
            <v>-</v>
          </cell>
          <cell r="CD594" t="str">
            <v>-</v>
          </cell>
          <cell r="CE594" t="str">
            <v>-</v>
          </cell>
          <cell r="CF594" t="str">
            <v>-</v>
          </cell>
          <cell r="CG594" t="str">
            <v>-</v>
          </cell>
          <cell r="CH594" t="str">
            <v>-</v>
          </cell>
          <cell r="CI594" t="str">
            <v>-</v>
          </cell>
          <cell r="CJ594" t="str">
            <v>-</v>
          </cell>
          <cell r="CK594" t="str">
            <v>-</v>
          </cell>
          <cell r="CL594" t="str">
            <v>-</v>
          </cell>
          <cell r="CM594" t="str">
            <v>-</v>
          </cell>
          <cell r="CN594" t="str">
            <v>-</v>
          </cell>
          <cell r="CO594" t="str">
            <v>-</v>
          </cell>
          <cell r="CP594" t="str">
            <v>-</v>
          </cell>
          <cell r="CQ594" t="str">
            <v>-</v>
          </cell>
          <cell r="CR594" t="str">
            <v>-</v>
          </cell>
          <cell r="CS594" t="str">
            <v>-</v>
          </cell>
          <cell r="CT594" t="str">
            <v>-</v>
          </cell>
          <cell r="CU594" t="str">
            <v>TANICHE</v>
          </cell>
          <cell r="CV594" t="str">
            <v>-</v>
          </cell>
          <cell r="CW594" t="str">
            <v>-</v>
          </cell>
          <cell r="CX594" t="str">
            <v>-</v>
          </cell>
          <cell r="CY594" t="str">
            <v>-</v>
          </cell>
          <cell r="CZ594" t="str">
            <v>-</v>
          </cell>
          <cell r="DB594" t="str">
            <v>-</v>
          </cell>
          <cell r="DC594" t="str">
            <v>-</v>
          </cell>
          <cell r="DD594" t="str">
            <v>-</v>
          </cell>
          <cell r="DE594" t="str">
            <v>-</v>
          </cell>
          <cell r="DF594" t="str">
            <v>-</v>
          </cell>
          <cell r="DG594" t="str">
            <v>-</v>
          </cell>
        </row>
        <row r="595">
          <cell r="AT595" t="str">
            <v>-</v>
          </cell>
          <cell r="AU595" t="str">
            <v>-</v>
          </cell>
          <cell r="AV595" t="str">
            <v>-</v>
          </cell>
          <cell r="AW595" t="str">
            <v>-</v>
          </cell>
          <cell r="AX595" t="str">
            <v>-</v>
          </cell>
          <cell r="AY595" t="str">
            <v>-</v>
          </cell>
          <cell r="AZ595" t="str">
            <v>-</v>
          </cell>
          <cell r="BA595" t="str">
            <v>-</v>
          </cell>
          <cell r="BB595" t="str">
            <v>-</v>
          </cell>
          <cell r="BC595" t="str">
            <v>-</v>
          </cell>
          <cell r="BD595" t="str">
            <v>-</v>
          </cell>
          <cell r="BE595" t="str">
            <v>-</v>
          </cell>
          <cell r="BF595" t="str">
            <v>-</v>
          </cell>
          <cell r="BG595" t="str">
            <v>-</v>
          </cell>
          <cell r="BH595" t="str">
            <v>-</v>
          </cell>
          <cell r="BI595" t="str">
            <v>-</v>
          </cell>
          <cell r="BJ595" t="str">
            <v>-</v>
          </cell>
          <cell r="BK595" t="str">
            <v>-</v>
          </cell>
          <cell r="BL595" t="str">
            <v>-</v>
          </cell>
          <cell r="BM595" t="str">
            <v>20543</v>
          </cell>
          <cell r="BN595" t="str">
            <v>-</v>
          </cell>
          <cell r="BO595" t="str">
            <v>-</v>
          </cell>
          <cell r="BP595" t="str">
            <v>-</v>
          </cell>
          <cell r="BQ595" t="str">
            <v>-</v>
          </cell>
          <cell r="BR595" t="str">
            <v>-</v>
          </cell>
          <cell r="BS595" t="str">
            <v>-</v>
          </cell>
          <cell r="BT595" t="str">
            <v>-</v>
          </cell>
          <cell r="BU595" t="str">
            <v>-</v>
          </cell>
          <cell r="BV595" t="str">
            <v>-</v>
          </cell>
          <cell r="BW595" t="str">
            <v>-</v>
          </cell>
          <cell r="BX595" t="str">
            <v>-</v>
          </cell>
          <cell r="BY595" t="str">
            <v>-</v>
          </cell>
          <cell r="CB595" t="str">
            <v>-</v>
          </cell>
          <cell r="CC595" t="str">
            <v>-</v>
          </cell>
          <cell r="CD595" t="str">
            <v>-</v>
          </cell>
          <cell r="CE595" t="str">
            <v>-</v>
          </cell>
          <cell r="CF595" t="str">
            <v>-</v>
          </cell>
          <cell r="CG595" t="str">
            <v>-</v>
          </cell>
          <cell r="CH595" t="str">
            <v>-</v>
          </cell>
          <cell r="CI595" t="str">
            <v>-</v>
          </cell>
          <cell r="CJ595" t="str">
            <v>-</v>
          </cell>
          <cell r="CK595" t="str">
            <v>-</v>
          </cell>
          <cell r="CL595" t="str">
            <v>-</v>
          </cell>
          <cell r="CM595" t="str">
            <v>-</v>
          </cell>
          <cell r="CN595" t="str">
            <v>-</v>
          </cell>
          <cell r="CO595" t="str">
            <v>-</v>
          </cell>
          <cell r="CP595" t="str">
            <v>-</v>
          </cell>
          <cell r="CQ595" t="str">
            <v>-</v>
          </cell>
          <cell r="CR595" t="str">
            <v>-</v>
          </cell>
          <cell r="CS595" t="str">
            <v>-</v>
          </cell>
          <cell r="CT595" t="str">
            <v>-</v>
          </cell>
          <cell r="CU595" t="str">
            <v>TATALTEPEC DE VALDÉS</v>
          </cell>
          <cell r="CV595" t="str">
            <v>-</v>
          </cell>
          <cell r="CW595" t="str">
            <v>-</v>
          </cell>
          <cell r="CX595" t="str">
            <v>-</v>
          </cell>
          <cell r="CY595" t="str">
            <v>-</v>
          </cell>
          <cell r="CZ595" t="str">
            <v>-</v>
          </cell>
          <cell r="DB595" t="str">
            <v>-</v>
          </cell>
          <cell r="DC595" t="str">
            <v>-</v>
          </cell>
          <cell r="DD595" t="str">
            <v>-</v>
          </cell>
          <cell r="DE595" t="str">
            <v>-</v>
          </cell>
          <cell r="DF595" t="str">
            <v>-</v>
          </cell>
          <cell r="DG595" t="str">
            <v>-</v>
          </cell>
        </row>
        <row r="596">
          <cell r="AT596" t="str">
            <v>-</v>
          </cell>
          <cell r="AU596" t="str">
            <v>-</v>
          </cell>
          <cell r="AV596" t="str">
            <v>-</v>
          </cell>
          <cell r="AW596" t="str">
            <v>-</v>
          </cell>
          <cell r="AX596" t="str">
            <v>-</v>
          </cell>
          <cell r="AY596" t="str">
            <v>-</v>
          </cell>
          <cell r="AZ596" t="str">
            <v>-</v>
          </cell>
          <cell r="BA596" t="str">
            <v>-</v>
          </cell>
          <cell r="BB596" t="str">
            <v>-</v>
          </cell>
          <cell r="BC596" t="str">
            <v>-</v>
          </cell>
          <cell r="BD596" t="str">
            <v>-</v>
          </cell>
          <cell r="BE596" t="str">
            <v>-</v>
          </cell>
          <cell r="BF596" t="str">
            <v>-</v>
          </cell>
          <cell r="BG596" t="str">
            <v>-</v>
          </cell>
          <cell r="BH596" t="str">
            <v>-</v>
          </cell>
          <cell r="BI596" t="str">
            <v>-</v>
          </cell>
          <cell r="BJ596" t="str">
            <v>-</v>
          </cell>
          <cell r="BK596" t="str">
            <v>-</v>
          </cell>
          <cell r="BL596" t="str">
            <v>-</v>
          </cell>
          <cell r="BM596" t="str">
            <v>20544</v>
          </cell>
          <cell r="BN596" t="str">
            <v>-</v>
          </cell>
          <cell r="BO596" t="str">
            <v>-</v>
          </cell>
          <cell r="BP596" t="str">
            <v>-</v>
          </cell>
          <cell r="BQ596" t="str">
            <v>-</v>
          </cell>
          <cell r="BR596" t="str">
            <v>-</v>
          </cell>
          <cell r="BS596" t="str">
            <v>-</v>
          </cell>
          <cell r="BT596" t="str">
            <v>-</v>
          </cell>
          <cell r="BU596" t="str">
            <v>-</v>
          </cell>
          <cell r="BV596" t="str">
            <v>-</v>
          </cell>
          <cell r="BW596" t="str">
            <v>-</v>
          </cell>
          <cell r="BX596" t="str">
            <v>-</v>
          </cell>
          <cell r="BY596" t="str">
            <v>-</v>
          </cell>
          <cell r="CB596" t="str">
            <v>-</v>
          </cell>
          <cell r="CC596" t="str">
            <v>-</v>
          </cell>
          <cell r="CD596" t="str">
            <v>-</v>
          </cell>
          <cell r="CE596" t="str">
            <v>-</v>
          </cell>
          <cell r="CF596" t="str">
            <v>-</v>
          </cell>
          <cell r="CG596" t="str">
            <v>-</v>
          </cell>
          <cell r="CH596" t="str">
            <v>-</v>
          </cell>
          <cell r="CI596" t="str">
            <v>-</v>
          </cell>
          <cell r="CJ596" t="str">
            <v>-</v>
          </cell>
          <cell r="CK596" t="str">
            <v>-</v>
          </cell>
          <cell r="CL596" t="str">
            <v>-</v>
          </cell>
          <cell r="CM596" t="str">
            <v>-</v>
          </cell>
          <cell r="CN596" t="str">
            <v>-</v>
          </cell>
          <cell r="CO596" t="str">
            <v>-</v>
          </cell>
          <cell r="CP596" t="str">
            <v>-</v>
          </cell>
          <cell r="CQ596" t="str">
            <v>-</v>
          </cell>
          <cell r="CR596" t="str">
            <v>-</v>
          </cell>
          <cell r="CS596" t="str">
            <v>-</v>
          </cell>
          <cell r="CT596" t="str">
            <v>-</v>
          </cell>
          <cell r="CU596" t="str">
            <v>TEOCOCUILCO DE MARCOS PÉREZ</v>
          </cell>
          <cell r="CV596" t="str">
            <v>-</v>
          </cell>
          <cell r="CW596" t="str">
            <v>-</v>
          </cell>
          <cell r="CX596" t="str">
            <v>-</v>
          </cell>
          <cell r="CY596" t="str">
            <v>-</v>
          </cell>
          <cell r="CZ596" t="str">
            <v>-</v>
          </cell>
          <cell r="DB596" t="str">
            <v>-</v>
          </cell>
          <cell r="DC596" t="str">
            <v>-</v>
          </cell>
          <cell r="DD596" t="str">
            <v>-</v>
          </cell>
          <cell r="DE596" t="str">
            <v>-</v>
          </cell>
          <cell r="DF596" t="str">
            <v>-</v>
          </cell>
          <cell r="DG596" t="str">
            <v>-</v>
          </cell>
        </row>
        <row r="597">
          <cell r="AT597" t="str">
            <v>-</v>
          </cell>
          <cell r="AU597" t="str">
            <v>-</v>
          </cell>
          <cell r="AV597" t="str">
            <v>-</v>
          </cell>
          <cell r="AW597" t="str">
            <v>-</v>
          </cell>
          <cell r="AX597" t="str">
            <v>-</v>
          </cell>
          <cell r="AY597" t="str">
            <v>-</v>
          </cell>
          <cell r="AZ597" t="str">
            <v>-</v>
          </cell>
          <cell r="BA597" t="str">
            <v>-</v>
          </cell>
          <cell r="BB597" t="str">
            <v>-</v>
          </cell>
          <cell r="BC597" t="str">
            <v>-</v>
          </cell>
          <cell r="BD597" t="str">
            <v>-</v>
          </cell>
          <cell r="BE597" t="str">
            <v>-</v>
          </cell>
          <cell r="BF597" t="str">
            <v>-</v>
          </cell>
          <cell r="BG597" t="str">
            <v>-</v>
          </cell>
          <cell r="BH597" t="str">
            <v>-</v>
          </cell>
          <cell r="BI597" t="str">
            <v>-</v>
          </cell>
          <cell r="BJ597" t="str">
            <v>-</v>
          </cell>
          <cell r="BK597" t="str">
            <v>-</v>
          </cell>
          <cell r="BL597" t="str">
            <v>-</v>
          </cell>
          <cell r="BM597" t="str">
            <v>20545</v>
          </cell>
          <cell r="BN597" t="str">
            <v>-</v>
          </cell>
          <cell r="BO597" t="str">
            <v>-</v>
          </cell>
          <cell r="BP597" t="str">
            <v>-</v>
          </cell>
          <cell r="BQ597" t="str">
            <v>-</v>
          </cell>
          <cell r="BR597" t="str">
            <v>-</v>
          </cell>
          <cell r="BS597" t="str">
            <v>-</v>
          </cell>
          <cell r="BT597" t="str">
            <v>-</v>
          </cell>
          <cell r="BU597" t="str">
            <v>-</v>
          </cell>
          <cell r="BV597" t="str">
            <v>-</v>
          </cell>
          <cell r="BW597" t="str">
            <v>-</v>
          </cell>
          <cell r="BX597" t="str">
            <v>-</v>
          </cell>
          <cell r="BY597" t="str">
            <v>-</v>
          </cell>
          <cell r="CB597" t="str">
            <v>-</v>
          </cell>
          <cell r="CC597" t="str">
            <v>-</v>
          </cell>
          <cell r="CD597" t="str">
            <v>-</v>
          </cell>
          <cell r="CE597" t="str">
            <v>-</v>
          </cell>
          <cell r="CF597" t="str">
            <v>-</v>
          </cell>
          <cell r="CG597" t="str">
            <v>-</v>
          </cell>
          <cell r="CH597" t="str">
            <v>-</v>
          </cell>
          <cell r="CI597" t="str">
            <v>-</v>
          </cell>
          <cell r="CJ597" t="str">
            <v>-</v>
          </cell>
          <cell r="CK597" t="str">
            <v>-</v>
          </cell>
          <cell r="CL597" t="str">
            <v>-</v>
          </cell>
          <cell r="CM597" t="str">
            <v>-</v>
          </cell>
          <cell r="CN597" t="str">
            <v>-</v>
          </cell>
          <cell r="CO597" t="str">
            <v>-</v>
          </cell>
          <cell r="CP597" t="str">
            <v>-</v>
          </cell>
          <cell r="CQ597" t="str">
            <v>-</v>
          </cell>
          <cell r="CR597" t="str">
            <v>-</v>
          </cell>
          <cell r="CS597" t="str">
            <v>-</v>
          </cell>
          <cell r="CT597" t="str">
            <v>-</v>
          </cell>
          <cell r="CU597" t="str">
            <v>TEOTITLÁN DE FLORES MAGÓN</v>
          </cell>
          <cell r="CV597" t="str">
            <v>-</v>
          </cell>
          <cell r="CW597" t="str">
            <v>-</v>
          </cell>
          <cell r="CX597" t="str">
            <v>-</v>
          </cell>
          <cell r="CY597" t="str">
            <v>-</v>
          </cell>
          <cell r="CZ597" t="str">
            <v>-</v>
          </cell>
          <cell r="DB597" t="str">
            <v>-</v>
          </cell>
          <cell r="DC597" t="str">
            <v>-</v>
          </cell>
          <cell r="DD597" t="str">
            <v>-</v>
          </cell>
          <cell r="DE597" t="str">
            <v>-</v>
          </cell>
          <cell r="DF597" t="str">
            <v>-</v>
          </cell>
          <cell r="DG597" t="str">
            <v>-</v>
          </cell>
        </row>
        <row r="598">
          <cell r="AT598" t="str">
            <v>-</v>
          </cell>
          <cell r="AU598" t="str">
            <v>-</v>
          </cell>
          <cell r="AV598" t="str">
            <v>-</v>
          </cell>
          <cell r="AW598" t="str">
            <v>-</v>
          </cell>
          <cell r="AX598" t="str">
            <v>-</v>
          </cell>
          <cell r="AY598" t="str">
            <v>-</v>
          </cell>
          <cell r="AZ598" t="str">
            <v>-</v>
          </cell>
          <cell r="BA598" t="str">
            <v>-</v>
          </cell>
          <cell r="BB598" t="str">
            <v>-</v>
          </cell>
          <cell r="BC598" t="str">
            <v>-</v>
          </cell>
          <cell r="BD598" t="str">
            <v>-</v>
          </cell>
          <cell r="BE598" t="str">
            <v>-</v>
          </cell>
          <cell r="BF598" t="str">
            <v>-</v>
          </cell>
          <cell r="BG598" t="str">
            <v>-</v>
          </cell>
          <cell r="BH598" t="str">
            <v>-</v>
          </cell>
          <cell r="BI598" t="str">
            <v>-</v>
          </cell>
          <cell r="BJ598" t="str">
            <v>-</v>
          </cell>
          <cell r="BK598" t="str">
            <v>-</v>
          </cell>
          <cell r="BL598" t="str">
            <v>-</v>
          </cell>
          <cell r="BM598" t="str">
            <v>20546</v>
          </cell>
          <cell r="BN598" t="str">
            <v>-</v>
          </cell>
          <cell r="BO598" t="str">
            <v>-</v>
          </cell>
          <cell r="BP598" t="str">
            <v>-</v>
          </cell>
          <cell r="BQ598" t="str">
            <v>-</v>
          </cell>
          <cell r="BR598" t="str">
            <v>-</v>
          </cell>
          <cell r="BS598" t="str">
            <v>-</v>
          </cell>
          <cell r="BT598" t="str">
            <v>-</v>
          </cell>
          <cell r="BU598" t="str">
            <v>-</v>
          </cell>
          <cell r="BV598" t="str">
            <v>-</v>
          </cell>
          <cell r="BW598" t="str">
            <v>-</v>
          </cell>
          <cell r="BX598" t="str">
            <v>-</v>
          </cell>
          <cell r="BY598" t="str">
            <v>-</v>
          </cell>
          <cell r="CB598" t="str">
            <v>-</v>
          </cell>
          <cell r="CC598" t="str">
            <v>-</v>
          </cell>
          <cell r="CD598" t="str">
            <v>-</v>
          </cell>
          <cell r="CE598" t="str">
            <v>-</v>
          </cell>
          <cell r="CF598" t="str">
            <v>-</v>
          </cell>
          <cell r="CG598" t="str">
            <v>-</v>
          </cell>
          <cell r="CH598" t="str">
            <v>-</v>
          </cell>
          <cell r="CI598" t="str">
            <v>-</v>
          </cell>
          <cell r="CJ598" t="str">
            <v>-</v>
          </cell>
          <cell r="CK598" t="str">
            <v>-</v>
          </cell>
          <cell r="CL598" t="str">
            <v>-</v>
          </cell>
          <cell r="CM598" t="str">
            <v>-</v>
          </cell>
          <cell r="CN598" t="str">
            <v>-</v>
          </cell>
          <cell r="CO598" t="str">
            <v>-</v>
          </cell>
          <cell r="CP598" t="str">
            <v>-</v>
          </cell>
          <cell r="CQ598" t="str">
            <v>-</v>
          </cell>
          <cell r="CR598" t="str">
            <v>-</v>
          </cell>
          <cell r="CS598" t="str">
            <v>-</v>
          </cell>
          <cell r="CT598" t="str">
            <v>-</v>
          </cell>
          <cell r="CU598" t="str">
            <v>TEOTITLÁN DEL VALLE</v>
          </cell>
          <cell r="CV598" t="str">
            <v>-</v>
          </cell>
          <cell r="CW598" t="str">
            <v>-</v>
          </cell>
          <cell r="CX598" t="str">
            <v>-</v>
          </cell>
          <cell r="CY598" t="str">
            <v>-</v>
          </cell>
          <cell r="CZ598" t="str">
            <v>-</v>
          </cell>
          <cell r="DB598" t="str">
            <v>-</v>
          </cell>
          <cell r="DC598" t="str">
            <v>-</v>
          </cell>
          <cell r="DD598" t="str">
            <v>-</v>
          </cell>
          <cell r="DE598" t="str">
            <v>-</v>
          </cell>
          <cell r="DF598" t="str">
            <v>-</v>
          </cell>
          <cell r="DG598" t="str">
            <v>-</v>
          </cell>
        </row>
        <row r="599">
          <cell r="AT599" t="str">
            <v>-</v>
          </cell>
          <cell r="AU599" t="str">
            <v>-</v>
          </cell>
          <cell r="AV599" t="str">
            <v>-</v>
          </cell>
          <cell r="AW599" t="str">
            <v>-</v>
          </cell>
          <cell r="AX599" t="str">
            <v>-</v>
          </cell>
          <cell r="AY599" t="str">
            <v>-</v>
          </cell>
          <cell r="AZ599" t="str">
            <v>-</v>
          </cell>
          <cell r="BA599" t="str">
            <v>-</v>
          </cell>
          <cell r="BB599" t="str">
            <v>-</v>
          </cell>
          <cell r="BC599" t="str">
            <v>-</v>
          </cell>
          <cell r="BD599" t="str">
            <v>-</v>
          </cell>
          <cell r="BE599" t="str">
            <v>-</v>
          </cell>
          <cell r="BF599" t="str">
            <v>-</v>
          </cell>
          <cell r="BG599" t="str">
            <v>-</v>
          </cell>
          <cell r="BH599" t="str">
            <v>-</v>
          </cell>
          <cell r="BI599" t="str">
            <v>-</v>
          </cell>
          <cell r="BJ599" t="str">
            <v>-</v>
          </cell>
          <cell r="BK599" t="str">
            <v>-</v>
          </cell>
          <cell r="BL599" t="str">
            <v>-</v>
          </cell>
          <cell r="BM599" t="str">
            <v>20547</v>
          </cell>
          <cell r="BN599" t="str">
            <v>-</v>
          </cell>
          <cell r="BO599" t="str">
            <v>-</v>
          </cell>
          <cell r="BP599" t="str">
            <v>-</v>
          </cell>
          <cell r="BQ599" t="str">
            <v>-</v>
          </cell>
          <cell r="BR599" t="str">
            <v>-</v>
          </cell>
          <cell r="BS599" t="str">
            <v>-</v>
          </cell>
          <cell r="BT599" t="str">
            <v>-</v>
          </cell>
          <cell r="BU599" t="str">
            <v>-</v>
          </cell>
          <cell r="BV599" t="str">
            <v>-</v>
          </cell>
          <cell r="BW599" t="str">
            <v>-</v>
          </cell>
          <cell r="BX599" t="str">
            <v>-</v>
          </cell>
          <cell r="BY599" t="str">
            <v>-</v>
          </cell>
          <cell r="CB599" t="str">
            <v>-</v>
          </cell>
          <cell r="CC599" t="str">
            <v>-</v>
          </cell>
          <cell r="CD599" t="str">
            <v>-</v>
          </cell>
          <cell r="CE599" t="str">
            <v>-</v>
          </cell>
          <cell r="CF599" t="str">
            <v>-</v>
          </cell>
          <cell r="CG599" t="str">
            <v>-</v>
          </cell>
          <cell r="CH599" t="str">
            <v>-</v>
          </cell>
          <cell r="CI599" t="str">
            <v>-</v>
          </cell>
          <cell r="CJ599" t="str">
            <v>-</v>
          </cell>
          <cell r="CK599" t="str">
            <v>-</v>
          </cell>
          <cell r="CL599" t="str">
            <v>-</v>
          </cell>
          <cell r="CM599" t="str">
            <v>-</v>
          </cell>
          <cell r="CN599" t="str">
            <v>-</v>
          </cell>
          <cell r="CO599" t="str">
            <v>-</v>
          </cell>
          <cell r="CP599" t="str">
            <v>-</v>
          </cell>
          <cell r="CQ599" t="str">
            <v>-</v>
          </cell>
          <cell r="CR599" t="str">
            <v>-</v>
          </cell>
          <cell r="CS599" t="str">
            <v>-</v>
          </cell>
          <cell r="CT599" t="str">
            <v>-</v>
          </cell>
          <cell r="CU599" t="str">
            <v>TEOTONGO</v>
          </cell>
          <cell r="CV599" t="str">
            <v>-</v>
          </cell>
          <cell r="CW599" t="str">
            <v>-</v>
          </cell>
          <cell r="CX599" t="str">
            <v>-</v>
          </cell>
          <cell r="CY599" t="str">
            <v>-</v>
          </cell>
          <cell r="CZ599" t="str">
            <v>-</v>
          </cell>
          <cell r="DB599" t="str">
            <v>-</v>
          </cell>
          <cell r="DC599" t="str">
            <v>-</v>
          </cell>
          <cell r="DD599" t="str">
            <v>-</v>
          </cell>
          <cell r="DE599" t="str">
            <v>-</v>
          </cell>
          <cell r="DF599" t="str">
            <v>-</v>
          </cell>
          <cell r="DG599" t="str">
            <v>-</v>
          </cell>
        </row>
        <row r="600">
          <cell r="AT600" t="str">
            <v>-</v>
          </cell>
          <cell r="AU600" t="str">
            <v>-</v>
          </cell>
          <cell r="AV600" t="str">
            <v>-</v>
          </cell>
          <cell r="AW600" t="str">
            <v>-</v>
          </cell>
          <cell r="AX600" t="str">
            <v>-</v>
          </cell>
          <cell r="AY600" t="str">
            <v>-</v>
          </cell>
          <cell r="AZ600" t="str">
            <v>-</v>
          </cell>
          <cell r="BA600" t="str">
            <v>-</v>
          </cell>
          <cell r="BB600" t="str">
            <v>-</v>
          </cell>
          <cell r="BC600" t="str">
            <v>-</v>
          </cell>
          <cell r="BD600" t="str">
            <v>-</v>
          </cell>
          <cell r="BE600" t="str">
            <v>-</v>
          </cell>
          <cell r="BF600" t="str">
            <v>-</v>
          </cell>
          <cell r="BG600" t="str">
            <v>-</v>
          </cell>
          <cell r="BH600" t="str">
            <v>-</v>
          </cell>
          <cell r="BI600" t="str">
            <v>-</v>
          </cell>
          <cell r="BJ600" t="str">
            <v>-</v>
          </cell>
          <cell r="BK600" t="str">
            <v>-</v>
          </cell>
          <cell r="BL600" t="str">
            <v>-</v>
          </cell>
          <cell r="BM600" t="str">
            <v>20548</v>
          </cell>
          <cell r="BN600" t="str">
            <v>-</v>
          </cell>
          <cell r="BO600" t="str">
            <v>-</v>
          </cell>
          <cell r="BP600" t="str">
            <v>-</v>
          </cell>
          <cell r="BQ600" t="str">
            <v>-</v>
          </cell>
          <cell r="BR600" t="str">
            <v>-</v>
          </cell>
          <cell r="BS600" t="str">
            <v>-</v>
          </cell>
          <cell r="BT600" t="str">
            <v>-</v>
          </cell>
          <cell r="BU600" t="str">
            <v>-</v>
          </cell>
          <cell r="BV600" t="str">
            <v>-</v>
          </cell>
          <cell r="BW600" t="str">
            <v>-</v>
          </cell>
          <cell r="BX600" t="str">
            <v>-</v>
          </cell>
          <cell r="BY600" t="str">
            <v>-</v>
          </cell>
          <cell r="CB600" t="str">
            <v>-</v>
          </cell>
          <cell r="CC600" t="str">
            <v>-</v>
          </cell>
          <cell r="CD600" t="str">
            <v>-</v>
          </cell>
          <cell r="CE600" t="str">
            <v>-</v>
          </cell>
          <cell r="CF600" t="str">
            <v>-</v>
          </cell>
          <cell r="CG600" t="str">
            <v>-</v>
          </cell>
          <cell r="CH600" t="str">
            <v>-</v>
          </cell>
          <cell r="CI600" t="str">
            <v>-</v>
          </cell>
          <cell r="CJ600" t="str">
            <v>-</v>
          </cell>
          <cell r="CK600" t="str">
            <v>-</v>
          </cell>
          <cell r="CL600" t="str">
            <v>-</v>
          </cell>
          <cell r="CM600" t="str">
            <v>-</v>
          </cell>
          <cell r="CN600" t="str">
            <v>-</v>
          </cell>
          <cell r="CO600" t="str">
            <v>-</v>
          </cell>
          <cell r="CP600" t="str">
            <v>-</v>
          </cell>
          <cell r="CQ600" t="str">
            <v>-</v>
          </cell>
          <cell r="CR600" t="str">
            <v>-</v>
          </cell>
          <cell r="CS600" t="str">
            <v>-</v>
          </cell>
          <cell r="CT600" t="str">
            <v>-</v>
          </cell>
          <cell r="CU600" t="str">
            <v>TEPELMEME VILLA DE MORELOS</v>
          </cell>
          <cell r="CV600" t="str">
            <v>-</v>
          </cell>
          <cell r="CW600" t="str">
            <v>-</v>
          </cell>
          <cell r="CX600" t="str">
            <v>-</v>
          </cell>
          <cell r="CY600" t="str">
            <v>-</v>
          </cell>
          <cell r="CZ600" t="str">
            <v>-</v>
          </cell>
          <cell r="DB600" t="str">
            <v>-</v>
          </cell>
          <cell r="DC600" t="str">
            <v>-</v>
          </cell>
          <cell r="DD600" t="str">
            <v>-</v>
          </cell>
          <cell r="DE600" t="str">
            <v>-</v>
          </cell>
          <cell r="DF600" t="str">
            <v>-</v>
          </cell>
          <cell r="DG600" t="str">
            <v>-</v>
          </cell>
        </row>
        <row r="601">
          <cell r="AT601" t="str">
            <v>-</v>
          </cell>
          <cell r="AU601" t="str">
            <v>-</v>
          </cell>
          <cell r="AV601" t="str">
            <v>-</v>
          </cell>
          <cell r="AW601" t="str">
            <v>-</v>
          </cell>
          <cell r="AX601" t="str">
            <v>-</v>
          </cell>
          <cell r="AY601" t="str">
            <v>-</v>
          </cell>
          <cell r="AZ601" t="str">
            <v>-</v>
          </cell>
          <cell r="BA601" t="str">
            <v>-</v>
          </cell>
          <cell r="BB601" t="str">
            <v>-</v>
          </cell>
          <cell r="BC601" t="str">
            <v>-</v>
          </cell>
          <cell r="BD601" t="str">
            <v>-</v>
          </cell>
          <cell r="BE601" t="str">
            <v>-</v>
          </cell>
          <cell r="BF601" t="str">
            <v>-</v>
          </cell>
          <cell r="BG601" t="str">
            <v>-</v>
          </cell>
          <cell r="BH601" t="str">
            <v>-</v>
          </cell>
          <cell r="BI601" t="str">
            <v>-</v>
          </cell>
          <cell r="BJ601" t="str">
            <v>-</v>
          </cell>
          <cell r="BK601" t="str">
            <v>-</v>
          </cell>
          <cell r="BL601" t="str">
            <v>-</v>
          </cell>
          <cell r="BM601" t="str">
            <v>20549</v>
          </cell>
          <cell r="BN601" t="str">
            <v>-</v>
          </cell>
          <cell r="BO601" t="str">
            <v>-</v>
          </cell>
          <cell r="BP601" t="str">
            <v>-</v>
          </cell>
          <cell r="BQ601" t="str">
            <v>-</v>
          </cell>
          <cell r="BR601" t="str">
            <v>-</v>
          </cell>
          <cell r="BS601" t="str">
            <v>-</v>
          </cell>
          <cell r="BT601" t="str">
            <v>-</v>
          </cell>
          <cell r="BU601" t="str">
            <v>-</v>
          </cell>
          <cell r="BV601" t="str">
            <v>-</v>
          </cell>
          <cell r="BW601" t="str">
            <v>-</v>
          </cell>
          <cell r="BX601" t="str">
            <v>-</v>
          </cell>
          <cell r="BY601" t="str">
            <v>-</v>
          </cell>
          <cell r="CB601" t="str">
            <v>-</v>
          </cell>
          <cell r="CC601" t="str">
            <v>-</v>
          </cell>
          <cell r="CD601" t="str">
            <v>-</v>
          </cell>
          <cell r="CE601" t="str">
            <v>-</v>
          </cell>
          <cell r="CF601" t="str">
            <v>-</v>
          </cell>
          <cell r="CG601" t="str">
            <v>-</v>
          </cell>
          <cell r="CH601" t="str">
            <v>-</v>
          </cell>
          <cell r="CI601" t="str">
            <v>-</v>
          </cell>
          <cell r="CJ601" t="str">
            <v>-</v>
          </cell>
          <cell r="CK601" t="str">
            <v>-</v>
          </cell>
          <cell r="CL601" t="str">
            <v>-</v>
          </cell>
          <cell r="CM601" t="str">
            <v>-</v>
          </cell>
          <cell r="CN601" t="str">
            <v>-</v>
          </cell>
          <cell r="CO601" t="str">
            <v>-</v>
          </cell>
          <cell r="CP601" t="str">
            <v>-</v>
          </cell>
          <cell r="CQ601" t="str">
            <v>-</v>
          </cell>
          <cell r="CR601" t="str">
            <v>-</v>
          </cell>
          <cell r="CS601" t="str">
            <v>-</v>
          </cell>
          <cell r="CT601" t="str">
            <v>-</v>
          </cell>
          <cell r="CU601" t="str">
            <v>TEZOATLÁN DE SEGURA Y LUNA</v>
          </cell>
          <cell r="CV601" t="str">
            <v>-</v>
          </cell>
          <cell r="CW601" t="str">
            <v>-</v>
          </cell>
          <cell r="CX601" t="str">
            <v>-</v>
          </cell>
          <cell r="CY601" t="str">
            <v>-</v>
          </cell>
          <cell r="CZ601" t="str">
            <v>-</v>
          </cell>
          <cell r="DB601" t="str">
            <v>-</v>
          </cell>
          <cell r="DC601" t="str">
            <v>-</v>
          </cell>
          <cell r="DD601" t="str">
            <v>-</v>
          </cell>
          <cell r="DE601" t="str">
            <v>-</v>
          </cell>
          <cell r="DF601" t="str">
            <v>-</v>
          </cell>
          <cell r="DG601" t="str">
            <v>-</v>
          </cell>
        </row>
        <row r="602">
          <cell r="AT602" t="str">
            <v>-</v>
          </cell>
          <cell r="AU602" t="str">
            <v>-</v>
          </cell>
          <cell r="AV602" t="str">
            <v>-</v>
          </cell>
          <cell r="AW602" t="str">
            <v>-</v>
          </cell>
          <cell r="AX602" t="str">
            <v>-</v>
          </cell>
          <cell r="AY602" t="str">
            <v>-</v>
          </cell>
          <cell r="AZ602" t="str">
            <v>-</v>
          </cell>
          <cell r="BA602" t="str">
            <v>-</v>
          </cell>
          <cell r="BB602" t="str">
            <v>-</v>
          </cell>
          <cell r="BC602" t="str">
            <v>-</v>
          </cell>
          <cell r="BD602" t="str">
            <v>-</v>
          </cell>
          <cell r="BE602" t="str">
            <v>-</v>
          </cell>
          <cell r="BF602" t="str">
            <v>-</v>
          </cell>
          <cell r="BG602" t="str">
            <v>-</v>
          </cell>
          <cell r="BH602" t="str">
            <v>-</v>
          </cell>
          <cell r="BI602" t="str">
            <v>-</v>
          </cell>
          <cell r="BJ602" t="str">
            <v>-</v>
          </cell>
          <cell r="BK602" t="str">
            <v>-</v>
          </cell>
          <cell r="BL602" t="str">
            <v>-</v>
          </cell>
          <cell r="BM602" t="str">
            <v>20550</v>
          </cell>
          <cell r="BN602" t="str">
            <v>-</v>
          </cell>
          <cell r="BO602" t="str">
            <v>-</v>
          </cell>
          <cell r="BP602" t="str">
            <v>-</v>
          </cell>
          <cell r="BQ602" t="str">
            <v>-</v>
          </cell>
          <cell r="BR602" t="str">
            <v>-</v>
          </cell>
          <cell r="BS602" t="str">
            <v>-</v>
          </cell>
          <cell r="BT602" t="str">
            <v>-</v>
          </cell>
          <cell r="BU602" t="str">
            <v>-</v>
          </cell>
          <cell r="BV602" t="str">
            <v>-</v>
          </cell>
          <cell r="BW602" t="str">
            <v>-</v>
          </cell>
          <cell r="BX602" t="str">
            <v>-</v>
          </cell>
          <cell r="BY602" t="str">
            <v>-</v>
          </cell>
          <cell r="CB602" t="str">
            <v>-</v>
          </cell>
          <cell r="CC602" t="str">
            <v>-</v>
          </cell>
          <cell r="CD602" t="str">
            <v>-</v>
          </cell>
          <cell r="CE602" t="str">
            <v>-</v>
          </cell>
          <cell r="CF602" t="str">
            <v>-</v>
          </cell>
          <cell r="CG602" t="str">
            <v>-</v>
          </cell>
          <cell r="CH602" t="str">
            <v>-</v>
          </cell>
          <cell r="CI602" t="str">
            <v>-</v>
          </cell>
          <cell r="CJ602" t="str">
            <v>-</v>
          </cell>
          <cell r="CK602" t="str">
            <v>-</v>
          </cell>
          <cell r="CL602" t="str">
            <v>-</v>
          </cell>
          <cell r="CM602" t="str">
            <v>-</v>
          </cell>
          <cell r="CN602" t="str">
            <v>-</v>
          </cell>
          <cell r="CO602" t="str">
            <v>-</v>
          </cell>
          <cell r="CP602" t="str">
            <v>-</v>
          </cell>
          <cell r="CQ602" t="str">
            <v>-</v>
          </cell>
          <cell r="CR602" t="str">
            <v>-</v>
          </cell>
          <cell r="CS602" t="str">
            <v>-</v>
          </cell>
          <cell r="CT602" t="str">
            <v>-</v>
          </cell>
          <cell r="CU602" t="str">
            <v>SAN JERÓNIMO TLACOCHAHUAYA</v>
          </cell>
          <cell r="CV602" t="str">
            <v>-</v>
          </cell>
          <cell r="CW602" t="str">
            <v>-</v>
          </cell>
          <cell r="CX602" t="str">
            <v>-</v>
          </cell>
          <cell r="CY602" t="str">
            <v>-</v>
          </cell>
          <cell r="CZ602" t="str">
            <v>-</v>
          </cell>
          <cell r="DB602" t="str">
            <v>-</v>
          </cell>
          <cell r="DC602" t="str">
            <v>-</v>
          </cell>
          <cell r="DD602" t="str">
            <v>-</v>
          </cell>
          <cell r="DE602" t="str">
            <v>-</v>
          </cell>
          <cell r="DF602" t="str">
            <v>-</v>
          </cell>
          <cell r="DG602" t="str">
            <v>-</v>
          </cell>
        </row>
        <row r="603">
          <cell r="AT603" t="str">
            <v>-</v>
          </cell>
          <cell r="AU603" t="str">
            <v>-</v>
          </cell>
          <cell r="AV603" t="str">
            <v>-</v>
          </cell>
          <cell r="AW603" t="str">
            <v>-</v>
          </cell>
          <cell r="AX603" t="str">
            <v>-</v>
          </cell>
          <cell r="AY603" t="str">
            <v>-</v>
          </cell>
          <cell r="AZ603" t="str">
            <v>-</v>
          </cell>
          <cell r="BA603" t="str">
            <v>-</v>
          </cell>
          <cell r="BB603" t="str">
            <v>-</v>
          </cell>
          <cell r="BC603" t="str">
            <v>-</v>
          </cell>
          <cell r="BD603" t="str">
            <v>-</v>
          </cell>
          <cell r="BE603" t="str">
            <v>-</v>
          </cell>
          <cell r="BF603" t="str">
            <v>-</v>
          </cell>
          <cell r="BG603" t="str">
            <v>-</v>
          </cell>
          <cell r="BH603" t="str">
            <v>-</v>
          </cell>
          <cell r="BI603" t="str">
            <v>-</v>
          </cell>
          <cell r="BJ603" t="str">
            <v>-</v>
          </cell>
          <cell r="BK603" t="str">
            <v>-</v>
          </cell>
          <cell r="BL603" t="str">
            <v>-</v>
          </cell>
          <cell r="BM603" t="str">
            <v>20551</v>
          </cell>
          <cell r="BN603" t="str">
            <v>-</v>
          </cell>
          <cell r="BO603" t="str">
            <v>-</v>
          </cell>
          <cell r="BP603" t="str">
            <v>-</v>
          </cell>
          <cell r="BQ603" t="str">
            <v>-</v>
          </cell>
          <cell r="BR603" t="str">
            <v>-</v>
          </cell>
          <cell r="BS603" t="str">
            <v>-</v>
          </cell>
          <cell r="BT603" t="str">
            <v>-</v>
          </cell>
          <cell r="BU603" t="str">
            <v>-</v>
          </cell>
          <cell r="BV603" t="str">
            <v>-</v>
          </cell>
          <cell r="BW603" t="str">
            <v>-</v>
          </cell>
          <cell r="BX603" t="str">
            <v>-</v>
          </cell>
          <cell r="BY603" t="str">
            <v>-</v>
          </cell>
          <cell r="CB603" t="str">
            <v>-</v>
          </cell>
          <cell r="CC603" t="str">
            <v>-</v>
          </cell>
          <cell r="CD603" t="str">
            <v>-</v>
          </cell>
          <cell r="CE603" t="str">
            <v>-</v>
          </cell>
          <cell r="CF603" t="str">
            <v>-</v>
          </cell>
          <cell r="CG603" t="str">
            <v>-</v>
          </cell>
          <cell r="CH603" t="str">
            <v>-</v>
          </cell>
          <cell r="CI603" t="str">
            <v>-</v>
          </cell>
          <cell r="CJ603" t="str">
            <v>-</v>
          </cell>
          <cell r="CK603" t="str">
            <v>-</v>
          </cell>
          <cell r="CL603" t="str">
            <v>-</v>
          </cell>
          <cell r="CM603" t="str">
            <v>-</v>
          </cell>
          <cell r="CN603" t="str">
            <v>-</v>
          </cell>
          <cell r="CO603" t="str">
            <v>-</v>
          </cell>
          <cell r="CP603" t="str">
            <v>-</v>
          </cell>
          <cell r="CQ603" t="str">
            <v>-</v>
          </cell>
          <cell r="CR603" t="str">
            <v>-</v>
          </cell>
          <cell r="CS603" t="str">
            <v>-</v>
          </cell>
          <cell r="CT603" t="str">
            <v>-</v>
          </cell>
          <cell r="CU603" t="str">
            <v>TLACOLULA DE MATAMOROS</v>
          </cell>
          <cell r="CV603" t="str">
            <v>-</v>
          </cell>
          <cell r="CW603" t="str">
            <v>-</v>
          </cell>
          <cell r="CX603" t="str">
            <v>-</v>
          </cell>
          <cell r="CY603" t="str">
            <v>-</v>
          </cell>
          <cell r="CZ603" t="str">
            <v>-</v>
          </cell>
          <cell r="DB603" t="str">
            <v>-</v>
          </cell>
          <cell r="DC603" t="str">
            <v>-</v>
          </cell>
          <cell r="DD603" t="str">
            <v>-</v>
          </cell>
          <cell r="DE603" t="str">
            <v>-</v>
          </cell>
          <cell r="DF603" t="str">
            <v>-</v>
          </cell>
          <cell r="DG603" t="str">
            <v>-</v>
          </cell>
        </row>
        <row r="604">
          <cell r="AT604" t="str">
            <v>-</v>
          </cell>
          <cell r="AU604" t="str">
            <v>-</v>
          </cell>
          <cell r="AV604" t="str">
            <v>-</v>
          </cell>
          <cell r="AW604" t="str">
            <v>-</v>
          </cell>
          <cell r="AX604" t="str">
            <v>-</v>
          </cell>
          <cell r="AY604" t="str">
            <v>-</v>
          </cell>
          <cell r="AZ604" t="str">
            <v>-</v>
          </cell>
          <cell r="BA604" t="str">
            <v>-</v>
          </cell>
          <cell r="BB604" t="str">
            <v>-</v>
          </cell>
          <cell r="BC604" t="str">
            <v>-</v>
          </cell>
          <cell r="BD604" t="str">
            <v>-</v>
          </cell>
          <cell r="BE604" t="str">
            <v>-</v>
          </cell>
          <cell r="BF604" t="str">
            <v>-</v>
          </cell>
          <cell r="BG604" t="str">
            <v>-</v>
          </cell>
          <cell r="BH604" t="str">
            <v>-</v>
          </cell>
          <cell r="BI604" t="str">
            <v>-</v>
          </cell>
          <cell r="BJ604" t="str">
            <v>-</v>
          </cell>
          <cell r="BK604" t="str">
            <v>-</v>
          </cell>
          <cell r="BL604" t="str">
            <v>-</v>
          </cell>
          <cell r="BM604" t="str">
            <v>20552</v>
          </cell>
          <cell r="BN604" t="str">
            <v>-</v>
          </cell>
          <cell r="BO604" t="str">
            <v>-</v>
          </cell>
          <cell r="BP604" t="str">
            <v>-</v>
          </cell>
          <cell r="BQ604" t="str">
            <v>-</v>
          </cell>
          <cell r="BR604" t="str">
            <v>-</v>
          </cell>
          <cell r="BS604" t="str">
            <v>-</v>
          </cell>
          <cell r="BT604" t="str">
            <v>-</v>
          </cell>
          <cell r="BU604" t="str">
            <v>-</v>
          </cell>
          <cell r="BV604" t="str">
            <v>-</v>
          </cell>
          <cell r="BW604" t="str">
            <v>-</v>
          </cell>
          <cell r="BX604" t="str">
            <v>-</v>
          </cell>
          <cell r="BY604" t="str">
            <v>-</v>
          </cell>
          <cell r="CB604" t="str">
            <v>-</v>
          </cell>
          <cell r="CC604" t="str">
            <v>-</v>
          </cell>
          <cell r="CD604" t="str">
            <v>-</v>
          </cell>
          <cell r="CE604" t="str">
            <v>-</v>
          </cell>
          <cell r="CF604" t="str">
            <v>-</v>
          </cell>
          <cell r="CG604" t="str">
            <v>-</v>
          </cell>
          <cell r="CH604" t="str">
            <v>-</v>
          </cell>
          <cell r="CI604" t="str">
            <v>-</v>
          </cell>
          <cell r="CJ604" t="str">
            <v>-</v>
          </cell>
          <cell r="CK604" t="str">
            <v>-</v>
          </cell>
          <cell r="CL604" t="str">
            <v>-</v>
          </cell>
          <cell r="CM604" t="str">
            <v>-</v>
          </cell>
          <cell r="CN604" t="str">
            <v>-</v>
          </cell>
          <cell r="CO604" t="str">
            <v>-</v>
          </cell>
          <cell r="CP604" t="str">
            <v>-</v>
          </cell>
          <cell r="CQ604" t="str">
            <v>-</v>
          </cell>
          <cell r="CR604" t="str">
            <v>-</v>
          </cell>
          <cell r="CS604" t="str">
            <v>-</v>
          </cell>
          <cell r="CT604" t="str">
            <v>-</v>
          </cell>
          <cell r="CU604" t="str">
            <v>TLACOTEPEC PLUMAS</v>
          </cell>
          <cell r="CV604" t="str">
            <v>-</v>
          </cell>
          <cell r="CW604" t="str">
            <v>-</v>
          </cell>
          <cell r="CX604" t="str">
            <v>-</v>
          </cell>
          <cell r="CY604" t="str">
            <v>-</v>
          </cell>
          <cell r="CZ604" t="str">
            <v>-</v>
          </cell>
          <cell r="DB604" t="str">
            <v>-</v>
          </cell>
          <cell r="DC604" t="str">
            <v>-</v>
          </cell>
          <cell r="DD604" t="str">
            <v>-</v>
          </cell>
          <cell r="DE604" t="str">
            <v>-</v>
          </cell>
          <cell r="DF604" t="str">
            <v>-</v>
          </cell>
          <cell r="DG604" t="str">
            <v>-</v>
          </cell>
        </row>
        <row r="605">
          <cell r="AT605" t="str">
            <v>-</v>
          </cell>
          <cell r="AU605" t="str">
            <v>-</v>
          </cell>
          <cell r="AV605" t="str">
            <v>-</v>
          </cell>
          <cell r="AW605" t="str">
            <v>-</v>
          </cell>
          <cell r="AX605" t="str">
            <v>-</v>
          </cell>
          <cell r="AY605" t="str">
            <v>-</v>
          </cell>
          <cell r="AZ605" t="str">
            <v>-</v>
          </cell>
          <cell r="BA605" t="str">
            <v>-</v>
          </cell>
          <cell r="BB605" t="str">
            <v>-</v>
          </cell>
          <cell r="BC605" t="str">
            <v>-</v>
          </cell>
          <cell r="BD605" t="str">
            <v>-</v>
          </cell>
          <cell r="BE605" t="str">
            <v>-</v>
          </cell>
          <cell r="BF605" t="str">
            <v>-</v>
          </cell>
          <cell r="BG605" t="str">
            <v>-</v>
          </cell>
          <cell r="BH605" t="str">
            <v>-</v>
          </cell>
          <cell r="BI605" t="str">
            <v>-</v>
          </cell>
          <cell r="BJ605" t="str">
            <v>-</v>
          </cell>
          <cell r="BK605" t="str">
            <v>-</v>
          </cell>
          <cell r="BL605" t="str">
            <v>-</v>
          </cell>
          <cell r="BM605" t="str">
            <v>20553</v>
          </cell>
          <cell r="BN605" t="str">
            <v>-</v>
          </cell>
          <cell r="BO605" t="str">
            <v>-</v>
          </cell>
          <cell r="BP605" t="str">
            <v>-</v>
          </cell>
          <cell r="BQ605" t="str">
            <v>-</v>
          </cell>
          <cell r="BR605" t="str">
            <v>-</v>
          </cell>
          <cell r="BS605" t="str">
            <v>-</v>
          </cell>
          <cell r="BT605" t="str">
            <v>-</v>
          </cell>
          <cell r="BU605" t="str">
            <v>-</v>
          </cell>
          <cell r="BV605" t="str">
            <v>-</v>
          </cell>
          <cell r="BW605" t="str">
            <v>-</v>
          </cell>
          <cell r="BX605" t="str">
            <v>-</v>
          </cell>
          <cell r="BY605" t="str">
            <v>-</v>
          </cell>
          <cell r="CB605" t="str">
            <v>-</v>
          </cell>
          <cell r="CC605" t="str">
            <v>-</v>
          </cell>
          <cell r="CD605" t="str">
            <v>-</v>
          </cell>
          <cell r="CE605" t="str">
            <v>-</v>
          </cell>
          <cell r="CF605" t="str">
            <v>-</v>
          </cell>
          <cell r="CG605" t="str">
            <v>-</v>
          </cell>
          <cell r="CH605" t="str">
            <v>-</v>
          </cell>
          <cell r="CI605" t="str">
            <v>-</v>
          </cell>
          <cell r="CJ605" t="str">
            <v>-</v>
          </cell>
          <cell r="CK605" t="str">
            <v>-</v>
          </cell>
          <cell r="CL605" t="str">
            <v>-</v>
          </cell>
          <cell r="CM605" t="str">
            <v>-</v>
          </cell>
          <cell r="CN605" t="str">
            <v>-</v>
          </cell>
          <cell r="CO605" t="str">
            <v>-</v>
          </cell>
          <cell r="CP605" t="str">
            <v>-</v>
          </cell>
          <cell r="CQ605" t="str">
            <v>-</v>
          </cell>
          <cell r="CR605" t="str">
            <v>-</v>
          </cell>
          <cell r="CS605" t="str">
            <v>-</v>
          </cell>
          <cell r="CT605" t="str">
            <v>-</v>
          </cell>
          <cell r="CU605" t="str">
            <v>TLALIXTAC DE CABRERA</v>
          </cell>
          <cell r="CV605" t="str">
            <v>-</v>
          </cell>
          <cell r="CW605" t="str">
            <v>-</v>
          </cell>
          <cell r="CX605" t="str">
            <v>-</v>
          </cell>
          <cell r="CY605" t="str">
            <v>-</v>
          </cell>
          <cell r="CZ605" t="str">
            <v>-</v>
          </cell>
          <cell r="DB605" t="str">
            <v>-</v>
          </cell>
          <cell r="DC605" t="str">
            <v>-</v>
          </cell>
          <cell r="DD605" t="str">
            <v>-</v>
          </cell>
          <cell r="DE605" t="str">
            <v>-</v>
          </cell>
          <cell r="DF605" t="str">
            <v>-</v>
          </cell>
          <cell r="DG605" t="str">
            <v>-</v>
          </cell>
        </row>
        <row r="606">
          <cell r="AT606" t="str">
            <v>-</v>
          </cell>
          <cell r="AU606" t="str">
            <v>-</v>
          </cell>
          <cell r="AV606" t="str">
            <v>-</v>
          </cell>
          <cell r="AW606" t="str">
            <v>-</v>
          </cell>
          <cell r="AX606" t="str">
            <v>-</v>
          </cell>
          <cell r="AY606" t="str">
            <v>-</v>
          </cell>
          <cell r="AZ606" t="str">
            <v>-</v>
          </cell>
          <cell r="BA606" t="str">
            <v>-</v>
          </cell>
          <cell r="BB606" t="str">
            <v>-</v>
          </cell>
          <cell r="BC606" t="str">
            <v>-</v>
          </cell>
          <cell r="BD606" t="str">
            <v>-</v>
          </cell>
          <cell r="BE606" t="str">
            <v>-</v>
          </cell>
          <cell r="BF606" t="str">
            <v>-</v>
          </cell>
          <cell r="BG606" t="str">
            <v>-</v>
          </cell>
          <cell r="BH606" t="str">
            <v>-</v>
          </cell>
          <cell r="BI606" t="str">
            <v>-</v>
          </cell>
          <cell r="BJ606" t="str">
            <v>-</v>
          </cell>
          <cell r="BK606" t="str">
            <v>-</v>
          </cell>
          <cell r="BL606" t="str">
            <v>-</v>
          </cell>
          <cell r="BM606" t="str">
            <v>20554</v>
          </cell>
          <cell r="BN606" t="str">
            <v>-</v>
          </cell>
          <cell r="BO606" t="str">
            <v>-</v>
          </cell>
          <cell r="BP606" t="str">
            <v>-</v>
          </cell>
          <cell r="BQ606" t="str">
            <v>-</v>
          </cell>
          <cell r="BR606" t="str">
            <v>-</v>
          </cell>
          <cell r="BS606" t="str">
            <v>-</v>
          </cell>
          <cell r="BT606" t="str">
            <v>-</v>
          </cell>
          <cell r="BU606" t="str">
            <v>-</v>
          </cell>
          <cell r="BV606" t="str">
            <v>-</v>
          </cell>
          <cell r="BW606" t="str">
            <v>-</v>
          </cell>
          <cell r="BX606" t="str">
            <v>-</v>
          </cell>
          <cell r="BY606" t="str">
            <v>-</v>
          </cell>
          <cell r="CB606" t="str">
            <v>-</v>
          </cell>
          <cell r="CC606" t="str">
            <v>-</v>
          </cell>
          <cell r="CD606" t="str">
            <v>-</v>
          </cell>
          <cell r="CE606" t="str">
            <v>-</v>
          </cell>
          <cell r="CF606" t="str">
            <v>-</v>
          </cell>
          <cell r="CG606" t="str">
            <v>-</v>
          </cell>
          <cell r="CH606" t="str">
            <v>-</v>
          </cell>
          <cell r="CI606" t="str">
            <v>-</v>
          </cell>
          <cell r="CJ606" t="str">
            <v>-</v>
          </cell>
          <cell r="CK606" t="str">
            <v>-</v>
          </cell>
          <cell r="CL606" t="str">
            <v>-</v>
          </cell>
          <cell r="CM606" t="str">
            <v>-</v>
          </cell>
          <cell r="CN606" t="str">
            <v>-</v>
          </cell>
          <cell r="CO606" t="str">
            <v>-</v>
          </cell>
          <cell r="CP606" t="str">
            <v>-</v>
          </cell>
          <cell r="CQ606" t="str">
            <v>-</v>
          </cell>
          <cell r="CR606" t="str">
            <v>-</v>
          </cell>
          <cell r="CS606" t="str">
            <v>-</v>
          </cell>
          <cell r="CT606" t="str">
            <v>-</v>
          </cell>
          <cell r="CU606" t="str">
            <v>TOTONTEPEC VILLA DE MORELOS</v>
          </cell>
          <cell r="CV606" t="str">
            <v>-</v>
          </cell>
          <cell r="CW606" t="str">
            <v>-</v>
          </cell>
          <cell r="CX606" t="str">
            <v>-</v>
          </cell>
          <cell r="CY606" t="str">
            <v>-</v>
          </cell>
          <cell r="CZ606" t="str">
            <v>-</v>
          </cell>
          <cell r="DB606" t="str">
            <v>-</v>
          </cell>
          <cell r="DC606" t="str">
            <v>-</v>
          </cell>
          <cell r="DD606" t="str">
            <v>-</v>
          </cell>
          <cell r="DE606" t="str">
            <v>-</v>
          </cell>
          <cell r="DF606" t="str">
            <v>-</v>
          </cell>
          <cell r="DG606" t="str">
            <v>-</v>
          </cell>
        </row>
        <row r="607">
          <cell r="AT607" t="str">
            <v>-</v>
          </cell>
          <cell r="AU607" t="str">
            <v>-</v>
          </cell>
          <cell r="AV607" t="str">
            <v>-</v>
          </cell>
          <cell r="AW607" t="str">
            <v>-</v>
          </cell>
          <cell r="AX607" t="str">
            <v>-</v>
          </cell>
          <cell r="AY607" t="str">
            <v>-</v>
          </cell>
          <cell r="AZ607" t="str">
            <v>-</v>
          </cell>
          <cell r="BA607" t="str">
            <v>-</v>
          </cell>
          <cell r="BB607" t="str">
            <v>-</v>
          </cell>
          <cell r="BC607" t="str">
            <v>-</v>
          </cell>
          <cell r="BD607" t="str">
            <v>-</v>
          </cell>
          <cell r="BE607" t="str">
            <v>-</v>
          </cell>
          <cell r="BF607" t="str">
            <v>-</v>
          </cell>
          <cell r="BG607" t="str">
            <v>-</v>
          </cell>
          <cell r="BH607" t="str">
            <v>-</v>
          </cell>
          <cell r="BI607" t="str">
            <v>-</v>
          </cell>
          <cell r="BJ607" t="str">
            <v>-</v>
          </cell>
          <cell r="BK607" t="str">
            <v>-</v>
          </cell>
          <cell r="BL607" t="str">
            <v>-</v>
          </cell>
          <cell r="BM607" t="str">
            <v>20555</v>
          </cell>
          <cell r="BN607" t="str">
            <v>-</v>
          </cell>
          <cell r="BO607" t="str">
            <v>-</v>
          </cell>
          <cell r="BP607" t="str">
            <v>-</v>
          </cell>
          <cell r="BQ607" t="str">
            <v>-</v>
          </cell>
          <cell r="BR607" t="str">
            <v>-</v>
          </cell>
          <cell r="BS607" t="str">
            <v>-</v>
          </cell>
          <cell r="BT607" t="str">
            <v>-</v>
          </cell>
          <cell r="BU607" t="str">
            <v>-</v>
          </cell>
          <cell r="BV607" t="str">
            <v>-</v>
          </cell>
          <cell r="BW607" t="str">
            <v>-</v>
          </cell>
          <cell r="BX607" t="str">
            <v>-</v>
          </cell>
          <cell r="BY607" t="str">
            <v>-</v>
          </cell>
          <cell r="CB607" t="str">
            <v>-</v>
          </cell>
          <cell r="CC607" t="str">
            <v>-</v>
          </cell>
          <cell r="CD607" t="str">
            <v>-</v>
          </cell>
          <cell r="CE607" t="str">
            <v>-</v>
          </cell>
          <cell r="CF607" t="str">
            <v>-</v>
          </cell>
          <cell r="CG607" t="str">
            <v>-</v>
          </cell>
          <cell r="CH607" t="str">
            <v>-</v>
          </cell>
          <cell r="CI607" t="str">
            <v>-</v>
          </cell>
          <cell r="CJ607" t="str">
            <v>-</v>
          </cell>
          <cell r="CK607" t="str">
            <v>-</v>
          </cell>
          <cell r="CL607" t="str">
            <v>-</v>
          </cell>
          <cell r="CM607" t="str">
            <v>-</v>
          </cell>
          <cell r="CN607" t="str">
            <v>-</v>
          </cell>
          <cell r="CO607" t="str">
            <v>-</v>
          </cell>
          <cell r="CP607" t="str">
            <v>-</v>
          </cell>
          <cell r="CQ607" t="str">
            <v>-</v>
          </cell>
          <cell r="CR607" t="str">
            <v>-</v>
          </cell>
          <cell r="CS607" t="str">
            <v>-</v>
          </cell>
          <cell r="CT607" t="str">
            <v>-</v>
          </cell>
          <cell r="CU607" t="str">
            <v>TRINIDAD ZAACHILA</v>
          </cell>
          <cell r="CV607" t="str">
            <v>-</v>
          </cell>
          <cell r="CW607" t="str">
            <v>-</v>
          </cell>
          <cell r="CX607" t="str">
            <v>-</v>
          </cell>
          <cell r="CY607" t="str">
            <v>-</v>
          </cell>
          <cell r="CZ607" t="str">
            <v>-</v>
          </cell>
          <cell r="DB607" t="str">
            <v>-</v>
          </cell>
          <cell r="DC607" t="str">
            <v>-</v>
          </cell>
          <cell r="DD607" t="str">
            <v>-</v>
          </cell>
          <cell r="DE607" t="str">
            <v>-</v>
          </cell>
          <cell r="DF607" t="str">
            <v>-</v>
          </cell>
          <cell r="DG607" t="str">
            <v>-</v>
          </cell>
        </row>
        <row r="608">
          <cell r="AT608" t="str">
            <v>-</v>
          </cell>
          <cell r="AU608" t="str">
            <v>-</v>
          </cell>
          <cell r="AV608" t="str">
            <v>-</v>
          </cell>
          <cell r="AW608" t="str">
            <v>-</v>
          </cell>
          <cell r="AX608" t="str">
            <v>-</v>
          </cell>
          <cell r="AY608" t="str">
            <v>-</v>
          </cell>
          <cell r="AZ608" t="str">
            <v>-</v>
          </cell>
          <cell r="BA608" t="str">
            <v>-</v>
          </cell>
          <cell r="BB608" t="str">
            <v>-</v>
          </cell>
          <cell r="BC608" t="str">
            <v>-</v>
          </cell>
          <cell r="BD608" t="str">
            <v>-</v>
          </cell>
          <cell r="BE608" t="str">
            <v>-</v>
          </cell>
          <cell r="BF608" t="str">
            <v>-</v>
          </cell>
          <cell r="BG608" t="str">
            <v>-</v>
          </cell>
          <cell r="BH608" t="str">
            <v>-</v>
          </cell>
          <cell r="BI608" t="str">
            <v>-</v>
          </cell>
          <cell r="BJ608" t="str">
            <v>-</v>
          </cell>
          <cell r="BK608" t="str">
            <v>-</v>
          </cell>
          <cell r="BL608" t="str">
            <v>-</v>
          </cell>
          <cell r="BM608" t="str">
            <v>20556</v>
          </cell>
          <cell r="BN608" t="str">
            <v>-</v>
          </cell>
          <cell r="BO608" t="str">
            <v>-</v>
          </cell>
          <cell r="BP608" t="str">
            <v>-</v>
          </cell>
          <cell r="BQ608" t="str">
            <v>-</v>
          </cell>
          <cell r="BR608" t="str">
            <v>-</v>
          </cell>
          <cell r="BS608" t="str">
            <v>-</v>
          </cell>
          <cell r="BT608" t="str">
            <v>-</v>
          </cell>
          <cell r="BU608" t="str">
            <v>-</v>
          </cell>
          <cell r="BV608" t="str">
            <v>-</v>
          </cell>
          <cell r="BW608" t="str">
            <v>-</v>
          </cell>
          <cell r="BX608" t="str">
            <v>-</v>
          </cell>
          <cell r="BY608" t="str">
            <v>-</v>
          </cell>
          <cell r="CB608" t="str">
            <v>-</v>
          </cell>
          <cell r="CC608" t="str">
            <v>-</v>
          </cell>
          <cell r="CD608" t="str">
            <v>-</v>
          </cell>
          <cell r="CE608" t="str">
            <v>-</v>
          </cell>
          <cell r="CF608" t="str">
            <v>-</v>
          </cell>
          <cell r="CG608" t="str">
            <v>-</v>
          </cell>
          <cell r="CH608" t="str">
            <v>-</v>
          </cell>
          <cell r="CI608" t="str">
            <v>-</v>
          </cell>
          <cell r="CJ608" t="str">
            <v>-</v>
          </cell>
          <cell r="CK608" t="str">
            <v>-</v>
          </cell>
          <cell r="CL608" t="str">
            <v>-</v>
          </cell>
          <cell r="CM608" t="str">
            <v>-</v>
          </cell>
          <cell r="CN608" t="str">
            <v>-</v>
          </cell>
          <cell r="CO608" t="str">
            <v>-</v>
          </cell>
          <cell r="CP608" t="str">
            <v>-</v>
          </cell>
          <cell r="CQ608" t="str">
            <v>-</v>
          </cell>
          <cell r="CR608" t="str">
            <v>-</v>
          </cell>
          <cell r="CS608" t="str">
            <v>-</v>
          </cell>
          <cell r="CT608" t="str">
            <v>-</v>
          </cell>
          <cell r="CU608" t="str">
            <v>LA TRINIDAD VISTA HERMOSA</v>
          </cell>
          <cell r="CV608" t="str">
            <v>-</v>
          </cell>
          <cell r="CW608" t="str">
            <v>-</v>
          </cell>
          <cell r="CX608" t="str">
            <v>-</v>
          </cell>
          <cell r="CY608" t="str">
            <v>-</v>
          </cell>
          <cell r="CZ608" t="str">
            <v>-</v>
          </cell>
          <cell r="DB608" t="str">
            <v>-</v>
          </cell>
          <cell r="DC608" t="str">
            <v>-</v>
          </cell>
          <cell r="DD608" t="str">
            <v>-</v>
          </cell>
          <cell r="DE608" t="str">
            <v>-</v>
          </cell>
          <cell r="DF608" t="str">
            <v>-</v>
          </cell>
          <cell r="DG608" t="str">
            <v>-</v>
          </cell>
        </row>
        <row r="609">
          <cell r="AT609" t="str">
            <v>-</v>
          </cell>
          <cell r="AU609" t="str">
            <v>-</v>
          </cell>
          <cell r="AV609" t="str">
            <v>-</v>
          </cell>
          <cell r="AW609" t="str">
            <v>-</v>
          </cell>
          <cell r="AX609" t="str">
            <v>-</v>
          </cell>
          <cell r="AY609" t="str">
            <v>-</v>
          </cell>
          <cell r="AZ609" t="str">
            <v>-</v>
          </cell>
          <cell r="BA609" t="str">
            <v>-</v>
          </cell>
          <cell r="BB609" t="str">
            <v>-</v>
          </cell>
          <cell r="BC609" t="str">
            <v>-</v>
          </cell>
          <cell r="BD609" t="str">
            <v>-</v>
          </cell>
          <cell r="BE609" t="str">
            <v>-</v>
          </cell>
          <cell r="BF609" t="str">
            <v>-</v>
          </cell>
          <cell r="BG609" t="str">
            <v>-</v>
          </cell>
          <cell r="BH609" t="str">
            <v>-</v>
          </cell>
          <cell r="BI609" t="str">
            <v>-</v>
          </cell>
          <cell r="BJ609" t="str">
            <v>-</v>
          </cell>
          <cell r="BK609" t="str">
            <v>-</v>
          </cell>
          <cell r="BL609" t="str">
            <v>-</v>
          </cell>
          <cell r="BM609" t="str">
            <v>20557</v>
          </cell>
          <cell r="BN609" t="str">
            <v>-</v>
          </cell>
          <cell r="BO609" t="str">
            <v>-</v>
          </cell>
          <cell r="BP609" t="str">
            <v>-</v>
          </cell>
          <cell r="BQ609" t="str">
            <v>-</v>
          </cell>
          <cell r="BR609" t="str">
            <v>-</v>
          </cell>
          <cell r="BS609" t="str">
            <v>-</v>
          </cell>
          <cell r="BT609" t="str">
            <v>-</v>
          </cell>
          <cell r="BU609" t="str">
            <v>-</v>
          </cell>
          <cell r="BV609" t="str">
            <v>-</v>
          </cell>
          <cell r="BW609" t="str">
            <v>-</v>
          </cell>
          <cell r="BX609" t="str">
            <v>-</v>
          </cell>
          <cell r="BY609" t="str">
            <v>-</v>
          </cell>
          <cell r="CB609" t="str">
            <v>-</v>
          </cell>
          <cell r="CC609" t="str">
            <v>-</v>
          </cell>
          <cell r="CD609" t="str">
            <v>-</v>
          </cell>
          <cell r="CE609" t="str">
            <v>-</v>
          </cell>
          <cell r="CF609" t="str">
            <v>-</v>
          </cell>
          <cell r="CG609" t="str">
            <v>-</v>
          </cell>
          <cell r="CH609" t="str">
            <v>-</v>
          </cell>
          <cell r="CI609" t="str">
            <v>-</v>
          </cell>
          <cell r="CJ609" t="str">
            <v>-</v>
          </cell>
          <cell r="CK609" t="str">
            <v>-</v>
          </cell>
          <cell r="CL609" t="str">
            <v>-</v>
          </cell>
          <cell r="CM609" t="str">
            <v>-</v>
          </cell>
          <cell r="CN609" t="str">
            <v>-</v>
          </cell>
          <cell r="CO609" t="str">
            <v>-</v>
          </cell>
          <cell r="CP609" t="str">
            <v>-</v>
          </cell>
          <cell r="CQ609" t="str">
            <v>-</v>
          </cell>
          <cell r="CR609" t="str">
            <v>-</v>
          </cell>
          <cell r="CS609" t="str">
            <v>-</v>
          </cell>
          <cell r="CT609" t="str">
            <v>-</v>
          </cell>
          <cell r="CU609" t="str">
            <v>UNIÓN HIDALGO</v>
          </cell>
          <cell r="CV609" t="str">
            <v>-</v>
          </cell>
          <cell r="CW609" t="str">
            <v>-</v>
          </cell>
          <cell r="CX609" t="str">
            <v>-</v>
          </cell>
          <cell r="CY609" t="str">
            <v>-</v>
          </cell>
          <cell r="CZ609" t="str">
            <v>-</v>
          </cell>
          <cell r="DB609" t="str">
            <v>-</v>
          </cell>
          <cell r="DC609" t="str">
            <v>-</v>
          </cell>
          <cell r="DD609" t="str">
            <v>-</v>
          </cell>
          <cell r="DE609" t="str">
            <v>-</v>
          </cell>
          <cell r="DF609" t="str">
            <v>-</v>
          </cell>
          <cell r="DG609" t="str">
            <v>-</v>
          </cell>
        </row>
        <row r="610">
          <cell r="AT610" t="str">
            <v>-</v>
          </cell>
          <cell r="AU610" t="str">
            <v>-</v>
          </cell>
          <cell r="AV610" t="str">
            <v>-</v>
          </cell>
          <cell r="AW610" t="str">
            <v>-</v>
          </cell>
          <cell r="AX610" t="str">
            <v>-</v>
          </cell>
          <cell r="AY610" t="str">
            <v>-</v>
          </cell>
          <cell r="AZ610" t="str">
            <v>-</v>
          </cell>
          <cell r="BA610" t="str">
            <v>-</v>
          </cell>
          <cell r="BB610" t="str">
            <v>-</v>
          </cell>
          <cell r="BC610" t="str">
            <v>-</v>
          </cell>
          <cell r="BD610" t="str">
            <v>-</v>
          </cell>
          <cell r="BE610" t="str">
            <v>-</v>
          </cell>
          <cell r="BF610" t="str">
            <v>-</v>
          </cell>
          <cell r="BG610" t="str">
            <v>-</v>
          </cell>
          <cell r="BH610" t="str">
            <v>-</v>
          </cell>
          <cell r="BI610" t="str">
            <v>-</v>
          </cell>
          <cell r="BJ610" t="str">
            <v>-</v>
          </cell>
          <cell r="BK610" t="str">
            <v>-</v>
          </cell>
          <cell r="BL610" t="str">
            <v>-</v>
          </cell>
          <cell r="BM610" t="str">
            <v>20558</v>
          </cell>
          <cell r="BN610" t="str">
            <v>-</v>
          </cell>
          <cell r="BO610" t="str">
            <v>-</v>
          </cell>
          <cell r="BP610" t="str">
            <v>-</v>
          </cell>
          <cell r="BQ610" t="str">
            <v>-</v>
          </cell>
          <cell r="BR610" t="str">
            <v>-</v>
          </cell>
          <cell r="BS610" t="str">
            <v>-</v>
          </cell>
          <cell r="BT610" t="str">
            <v>-</v>
          </cell>
          <cell r="BU610" t="str">
            <v>-</v>
          </cell>
          <cell r="BV610" t="str">
            <v>-</v>
          </cell>
          <cell r="BW610" t="str">
            <v>-</v>
          </cell>
          <cell r="BX610" t="str">
            <v>-</v>
          </cell>
          <cell r="BY610" t="str">
            <v>-</v>
          </cell>
          <cell r="CB610" t="str">
            <v>-</v>
          </cell>
          <cell r="CC610" t="str">
            <v>-</v>
          </cell>
          <cell r="CD610" t="str">
            <v>-</v>
          </cell>
          <cell r="CE610" t="str">
            <v>-</v>
          </cell>
          <cell r="CF610" t="str">
            <v>-</v>
          </cell>
          <cell r="CG610" t="str">
            <v>-</v>
          </cell>
          <cell r="CH610" t="str">
            <v>-</v>
          </cell>
          <cell r="CI610" t="str">
            <v>-</v>
          </cell>
          <cell r="CJ610" t="str">
            <v>-</v>
          </cell>
          <cell r="CK610" t="str">
            <v>-</v>
          </cell>
          <cell r="CL610" t="str">
            <v>-</v>
          </cell>
          <cell r="CM610" t="str">
            <v>-</v>
          </cell>
          <cell r="CN610" t="str">
            <v>-</v>
          </cell>
          <cell r="CO610" t="str">
            <v>-</v>
          </cell>
          <cell r="CP610" t="str">
            <v>-</v>
          </cell>
          <cell r="CQ610" t="str">
            <v>-</v>
          </cell>
          <cell r="CR610" t="str">
            <v>-</v>
          </cell>
          <cell r="CS610" t="str">
            <v>-</v>
          </cell>
          <cell r="CT610" t="str">
            <v>-</v>
          </cell>
          <cell r="CU610" t="str">
            <v>VALERIO TRUJANO</v>
          </cell>
          <cell r="CV610" t="str">
            <v>-</v>
          </cell>
          <cell r="CW610" t="str">
            <v>-</v>
          </cell>
          <cell r="CX610" t="str">
            <v>-</v>
          </cell>
          <cell r="CY610" t="str">
            <v>-</v>
          </cell>
          <cell r="CZ610" t="str">
            <v>-</v>
          </cell>
          <cell r="DB610" t="str">
            <v>-</v>
          </cell>
          <cell r="DC610" t="str">
            <v>-</v>
          </cell>
          <cell r="DD610" t="str">
            <v>-</v>
          </cell>
          <cell r="DE610" t="str">
            <v>-</v>
          </cell>
          <cell r="DF610" t="str">
            <v>-</v>
          </cell>
          <cell r="DG610" t="str">
            <v>-</v>
          </cell>
        </row>
        <row r="611">
          <cell r="AT611" t="str">
            <v>-</v>
          </cell>
          <cell r="AU611" t="str">
            <v>-</v>
          </cell>
          <cell r="AV611" t="str">
            <v>-</v>
          </cell>
          <cell r="AW611" t="str">
            <v>-</v>
          </cell>
          <cell r="AX611" t="str">
            <v>-</v>
          </cell>
          <cell r="AY611" t="str">
            <v>-</v>
          </cell>
          <cell r="AZ611" t="str">
            <v>-</v>
          </cell>
          <cell r="BA611" t="str">
            <v>-</v>
          </cell>
          <cell r="BB611" t="str">
            <v>-</v>
          </cell>
          <cell r="BC611" t="str">
            <v>-</v>
          </cell>
          <cell r="BD611" t="str">
            <v>-</v>
          </cell>
          <cell r="BE611" t="str">
            <v>-</v>
          </cell>
          <cell r="BF611" t="str">
            <v>-</v>
          </cell>
          <cell r="BG611" t="str">
            <v>-</v>
          </cell>
          <cell r="BH611" t="str">
            <v>-</v>
          </cell>
          <cell r="BI611" t="str">
            <v>-</v>
          </cell>
          <cell r="BJ611" t="str">
            <v>-</v>
          </cell>
          <cell r="BK611" t="str">
            <v>-</v>
          </cell>
          <cell r="BL611" t="str">
            <v>-</v>
          </cell>
          <cell r="BM611" t="str">
            <v>20559</v>
          </cell>
          <cell r="BN611" t="str">
            <v>-</v>
          </cell>
          <cell r="BO611" t="str">
            <v>-</v>
          </cell>
          <cell r="BP611" t="str">
            <v>-</v>
          </cell>
          <cell r="BQ611" t="str">
            <v>-</v>
          </cell>
          <cell r="BR611" t="str">
            <v>-</v>
          </cell>
          <cell r="BS611" t="str">
            <v>-</v>
          </cell>
          <cell r="BT611" t="str">
            <v>-</v>
          </cell>
          <cell r="BU611" t="str">
            <v>-</v>
          </cell>
          <cell r="BV611" t="str">
            <v>-</v>
          </cell>
          <cell r="BW611" t="str">
            <v>-</v>
          </cell>
          <cell r="BX611" t="str">
            <v>-</v>
          </cell>
          <cell r="BY611" t="str">
            <v>-</v>
          </cell>
          <cell r="CB611" t="str">
            <v>-</v>
          </cell>
          <cell r="CC611" t="str">
            <v>-</v>
          </cell>
          <cell r="CD611" t="str">
            <v>-</v>
          </cell>
          <cell r="CE611" t="str">
            <v>-</v>
          </cell>
          <cell r="CF611" t="str">
            <v>-</v>
          </cell>
          <cell r="CG611" t="str">
            <v>-</v>
          </cell>
          <cell r="CH611" t="str">
            <v>-</v>
          </cell>
          <cell r="CI611" t="str">
            <v>-</v>
          </cell>
          <cell r="CJ611" t="str">
            <v>-</v>
          </cell>
          <cell r="CK611" t="str">
            <v>-</v>
          </cell>
          <cell r="CL611" t="str">
            <v>-</v>
          </cell>
          <cell r="CM611" t="str">
            <v>-</v>
          </cell>
          <cell r="CN611" t="str">
            <v>-</v>
          </cell>
          <cell r="CO611" t="str">
            <v>-</v>
          </cell>
          <cell r="CP611" t="str">
            <v>-</v>
          </cell>
          <cell r="CQ611" t="str">
            <v>-</v>
          </cell>
          <cell r="CR611" t="str">
            <v>-</v>
          </cell>
          <cell r="CS611" t="str">
            <v>-</v>
          </cell>
          <cell r="CT611" t="str">
            <v>-</v>
          </cell>
          <cell r="CU611" t="str">
            <v>SAN JUAN BAUTISTA VALLE NACIONAL</v>
          </cell>
          <cell r="CV611" t="str">
            <v>-</v>
          </cell>
          <cell r="CW611" t="str">
            <v>-</v>
          </cell>
          <cell r="CX611" t="str">
            <v>-</v>
          </cell>
          <cell r="CY611" t="str">
            <v>-</v>
          </cell>
          <cell r="CZ611" t="str">
            <v>-</v>
          </cell>
          <cell r="DB611" t="str">
            <v>-</v>
          </cell>
          <cell r="DC611" t="str">
            <v>-</v>
          </cell>
          <cell r="DD611" t="str">
            <v>-</v>
          </cell>
          <cell r="DE611" t="str">
            <v>-</v>
          </cell>
          <cell r="DF611" t="str">
            <v>-</v>
          </cell>
          <cell r="DG611" t="str">
            <v>-</v>
          </cell>
        </row>
        <row r="612">
          <cell r="AT612" t="str">
            <v>-</v>
          </cell>
          <cell r="AU612" t="str">
            <v>-</v>
          </cell>
          <cell r="AV612" t="str">
            <v>-</v>
          </cell>
          <cell r="AW612" t="str">
            <v>-</v>
          </cell>
          <cell r="AX612" t="str">
            <v>-</v>
          </cell>
          <cell r="AY612" t="str">
            <v>-</v>
          </cell>
          <cell r="AZ612" t="str">
            <v>-</v>
          </cell>
          <cell r="BA612" t="str">
            <v>-</v>
          </cell>
          <cell r="BB612" t="str">
            <v>-</v>
          </cell>
          <cell r="BC612" t="str">
            <v>-</v>
          </cell>
          <cell r="BD612" t="str">
            <v>-</v>
          </cell>
          <cell r="BE612" t="str">
            <v>-</v>
          </cell>
          <cell r="BF612" t="str">
            <v>-</v>
          </cell>
          <cell r="BG612" t="str">
            <v>-</v>
          </cell>
          <cell r="BH612" t="str">
            <v>-</v>
          </cell>
          <cell r="BI612" t="str">
            <v>-</v>
          </cell>
          <cell r="BJ612" t="str">
            <v>-</v>
          </cell>
          <cell r="BK612" t="str">
            <v>-</v>
          </cell>
          <cell r="BL612" t="str">
            <v>-</v>
          </cell>
          <cell r="BM612" t="str">
            <v>20560</v>
          </cell>
          <cell r="BN612" t="str">
            <v>-</v>
          </cell>
          <cell r="BO612" t="str">
            <v>-</v>
          </cell>
          <cell r="BP612" t="str">
            <v>-</v>
          </cell>
          <cell r="BQ612" t="str">
            <v>-</v>
          </cell>
          <cell r="BR612" t="str">
            <v>-</v>
          </cell>
          <cell r="BS612" t="str">
            <v>-</v>
          </cell>
          <cell r="BT612" t="str">
            <v>-</v>
          </cell>
          <cell r="BU612" t="str">
            <v>-</v>
          </cell>
          <cell r="BV612" t="str">
            <v>-</v>
          </cell>
          <cell r="BW612" t="str">
            <v>-</v>
          </cell>
          <cell r="BX612" t="str">
            <v>-</v>
          </cell>
          <cell r="BY612" t="str">
            <v>-</v>
          </cell>
          <cell r="CB612" t="str">
            <v>-</v>
          </cell>
          <cell r="CC612" t="str">
            <v>-</v>
          </cell>
          <cell r="CD612" t="str">
            <v>-</v>
          </cell>
          <cell r="CE612" t="str">
            <v>-</v>
          </cell>
          <cell r="CF612" t="str">
            <v>-</v>
          </cell>
          <cell r="CG612" t="str">
            <v>-</v>
          </cell>
          <cell r="CH612" t="str">
            <v>-</v>
          </cell>
          <cell r="CI612" t="str">
            <v>-</v>
          </cell>
          <cell r="CJ612" t="str">
            <v>-</v>
          </cell>
          <cell r="CK612" t="str">
            <v>-</v>
          </cell>
          <cell r="CL612" t="str">
            <v>-</v>
          </cell>
          <cell r="CM612" t="str">
            <v>-</v>
          </cell>
          <cell r="CN612" t="str">
            <v>-</v>
          </cell>
          <cell r="CO612" t="str">
            <v>-</v>
          </cell>
          <cell r="CP612" t="str">
            <v>-</v>
          </cell>
          <cell r="CQ612" t="str">
            <v>-</v>
          </cell>
          <cell r="CR612" t="str">
            <v>-</v>
          </cell>
          <cell r="CS612" t="str">
            <v>-</v>
          </cell>
          <cell r="CT612" t="str">
            <v>-</v>
          </cell>
          <cell r="CU612" t="str">
            <v>VILLA DÍAZ ORDAZ</v>
          </cell>
          <cell r="CV612" t="str">
            <v>-</v>
          </cell>
          <cell r="CW612" t="str">
            <v>-</v>
          </cell>
          <cell r="CX612" t="str">
            <v>-</v>
          </cell>
          <cell r="CY612" t="str">
            <v>-</v>
          </cell>
          <cell r="CZ612" t="str">
            <v>-</v>
          </cell>
          <cell r="DB612" t="str">
            <v>-</v>
          </cell>
          <cell r="DC612" t="str">
            <v>-</v>
          </cell>
          <cell r="DD612" t="str">
            <v>-</v>
          </cell>
          <cell r="DE612" t="str">
            <v>-</v>
          </cell>
          <cell r="DF612" t="str">
            <v>-</v>
          </cell>
          <cell r="DG612" t="str">
            <v>-</v>
          </cell>
        </row>
        <row r="613">
          <cell r="AT613" t="str">
            <v>-</v>
          </cell>
          <cell r="AU613" t="str">
            <v>-</v>
          </cell>
          <cell r="AV613" t="str">
            <v>-</v>
          </cell>
          <cell r="AW613" t="str">
            <v>-</v>
          </cell>
          <cell r="AX613" t="str">
            <v>-</v>
          </cell>
          <cell r="AY613" t="str">
            <v>-</v>
          </cell>
          <cell r="AZ613" t="str">
            <v>-</v>
          </cell>
          <cell r="BA613" t="str">
            <v>-</v>
          </cell>
          <cell r="BB613" t="str">
            <v>-</v>
          </cell>
          <cell r="BC613" t="str">
            <v>-</v>
          </cell>
          <cell r="BD613" t="str">
            <v>-</v>
          </cell>
          <cell r="BE613" t="str">
            <v>-</v>
          </cell>
          <cell r="BF613" t="str">
            <v>-</v>
          </cell>
          <cell r="BG613" t="str">
            <v>-</v>
          </cell>
          <cell r="BH613" t="str">
            <v>-</v>
          </cell>
          <cell r="BI613" t="str">
            <v>-</v>
          </cell>
          <cell r="BJ613" t="str">
            <v>-</v>
          </cell>
          <cell r="BK613" t="str">
            <v>-</v>
          </cell>
          <cell r="BL613" t="str">
            <v>-</v>
          </cell>
          <cell r="BM613" t="str">
            <v>20561</v>
          </cell>
          <cell r="BN613" t="str">
            <v>-</v>
          </cell>
          <cell r="BO613" t="str">
            <v>-</v>
          </cell>
          <cell r="BP613" t="str">
            <v>-</v>
          </cell>
          <cell r="BQ613" t="str">
            <v>-</v>
          </cell>
          <cell r="BR613" t="str">
            <v>-</v>
          </cell>
          <cell r="BS613" t="str">
            <v>-</v>
          </cell>
          <cell r="BT613" t="str">
            <v>-</v>
          </cell>
          <cell r="BU613" t="str">
            <v>-</v>
          </cell>
          <cell r="BV613" t="str">
            <v>-</v>
          </cell>
          <cell r="BW613" t="str">
            <v>-</v>
          </cell>
          <cell r="BX613" t="str">
            <v>-</v>
          </cell>
          <cell r="BY613" t="str">
            <v>-</v>
          </cell>
          <cell r="CB613" t="str">
            <v>-</v>
          </cell>
          <cell r="CC613" t="str">
            <v>-</v>
          </cell>
          <cell r="CD613" t="str">
            <v>-</v>
          </cell>
          <cell r="CE613" t="str">
            <v>-</v>
          </cell>
          <cell r="CF613" t="str">
            <v>-</v>
          </cell>
          <cell r="CG613" t="str">
            <v>-</v>
          </cell>
          <cell r="CH613" t="str">
            <v>-</v>
          </cell>
          <cell r="CI613" t="str">
            <v>-</v>
          </cell>
          <cell r="CJ613" t="str">
            <v>-</v>
          </cell>
          <cell r="CK613" t="str">
            <v>-</v>
          </cell>
          <cell r="CL613" t="str">
            <v>-</v>
          </cell>
          <cell r="CM613" t="str">
            <v>-</v>
          </cell>
          <cell r="CN613" t="str">
            <v>-</v>
          </cell>
          <cell r="CO613" t="str">
            <v>-</v>
          </cell>
          <cell r="CP613" t="str">
            <v>-</v>
          </cell>
          <cell r="CQ613" t="str">
            <v>-</v>
          </cell>
          <cell r="CR613" t="str">
            <v>-</v>
          </cell>
          <cell r="CS613" t="str">
            <v>-</v>
          </cell>
          <cell r="CT613" t="str">
            <v>-</v>
          </cell>
          <cell r="CU613" t="str">
            <v>YAXE</v>
          </cell>
          <cell r="CV613" t="str">
            <v>-</v>
          </cell>
          <cell r="CW613" t="str">
            <v>-</v>
          </cell>
          <cell r="CX613" t="str">
            <v>-</v>
          </cell>
          <cell r="CY613" t="str">
            <v>-</v>
          </cell>
          <cell r="CZ613" t="str">
            <v>-</v>
          </cell>
          <cell r="DB613" t="str">
            <v>-</v>
          </cell>
          <cell r="DC613" t="str">
            <v>-</v>
          </cell>
          <cell r="DD613" t="str">
            <v>-</v>
          </cell>
          <cell r="DE613" t="str">
            <v>-</v>
          </cell>
          <cell r="DF613" t="str">
            <v>-</v>
          </cell>
          <cell r="DG613" t="str">
            <v>-</v>
          </cell>
        </row>
        <row r="614">
          <cell r="AT614" t="str">
            <v>-</v>
          </cell>
          <cell r="AU614" t="str">
            <v>-</v>
          </cell>
          <cell r="AV614" t="str">
            <v>-</v>
          </cell>
          <cell r="AW614" t="str">
            <v>-</v>
          </cell>
          <cell r="AX614" t="str">
            <v>-</v>
          </cell>
          <cell r="AY614" t="str">
            <v>-</v>
          </cell>
          <cell r="AZ614" t="str">
            <v>-</v>
          </cell>
          <cell r="BA614" t="str">
            <v>-</v>
          </cell>
          <cell r="BB614" t="str">
            <v>-</v>
          </cell>
          <cell r="BC614" t="str">
            <v>-</v>
          </cell>
          <cell r="BD614" t="str">
            <v>-</v>
          </cell>
          <cell r="BE614" t="str">
            <v>-</v>
          </cell>
          <cell r="BF614" t="str">
            <v>-</v>
          </cell>
          <cell r="BG614" t="str">
            <v>-</v>
          </cell>
          <cell r="BH614" t="str">
            <v>-</v>
          </cell>
          <cell r="BI614" t="str">
            <v>-</v>
          </cell>
          <cell r="BJ614" t="str">
            <v>-</v>
          </cell>
          <cell r="BK614" t="str">
            <v>-</v>
          </cell>
          <cell r="BL614" t="str">
            <v>-</v>
          </cell>
          <cell r="BM614" t="str">
            <v>20562</v>
          </cell>
          <cell r="BN614" t="str">
            <v>-</v>
          </cell>
          <cell r="BO614" t="str">
            <v>-</v>
          </cell>
          <cell r="BP614" t="str">
            <v>-</v>
          </cell>
          <cell r="BQ614" t="str">
            <v>-</v>
          </cell>
          <cell r="BR614" t="str">
            <v>-</v>
          </cell>
          <cell r="BS614" t="str">
            <v>-</v>
          </cell>
          <cell r="BT614" t="str">
            <v>-</v>
          </cell>
          <cell r="BU614" t="str">
            <v>-</v>
          </cell>
          <cell r="BV614" t="str">
            <v>-</v>
          </cell>
          <cell r="BW614" t="str">
            <v>-</v>
          </cell>
          <cell r="BX614" t="str">
            <v>-</v>
          </cell>
          <cell r="BY614" t="str">
            <v>-</v>
          </cell>
          <cell r="CB614" t="str">
            <v>-</v>
          </cell>
          <cell r="CC614" t="str">
            <v>-</v>
          </cell>
          <cell r="CD614" t="str">
            <v>-</v>
          </cell>
          <cell r="CE614" t="str">
            <v>-</v>
          </cell>
          <cell r="CF614" t="str">
            <v>-</v>
          </cell>
          <cell r="CG614" t="str">
            <v>-</v>
          </cell>
          <cell r="CH614" t="str">
            <v>-</v>
          </cell>
          <cell r="CI614" t="str">
            <v>-</v>
          </cell>
          <cell r="CJ614" t="str">
            <v>-</v>
          </cell>
          <cell r="CK614" t="str">
            <v>-</v>
          </cell>
          <cell r="CL614" t="str">
            <v>-</v>
          </cell>
          <cell r="CM614" t="str">
            <v>-</v>
          </cell>
          <cell r="CN614" t="str">
            <v>-</v>
          </cell>
          <cell r="CO614" t="str">
            <v>-</v>
          </cell>
          <cell r="CP614" t="str">
            <v>-</v>
          </cell>
          <cell r="CQ614" t="str">
            <v>-</v>
          </cell>
          <cell r="CR614" t="str">
            <v>-</v>
          </cell>
          <cell r="CS614" t="str">
            <v>-</v>
          </cell>
          <cell r="CT614" t="str">
            <v>-</v>
          </cell>
          <cell r="CU614" t="str">
            <v>MAGDALENA YODOCONO DE PORFIRIO DÍAZ</v>
          </cell>
          <cell r="CV614" t="str">
            <v>-</v>
          </cell>
          <cell r="CW614" t="str">
            <v>-</v>
          </cell>
          <cell r="CX614" t="str">
            <v>-</v>
          </cell>
          <cell r="CY614" t="str">
            <v>-</v>
          </cell>
          <cell r="CZ614" t="str">
            <v>-</v>
          </cell>
          <cell r="DB614" t="str">
            <v>-</v>
          </cell>
          <cell r="DC614" t="str">
            <v>-</v>
          </cell>
          <cell r="DD614" t="str">
            <v>-</v>
          </cell>
          <cell r="DE614" t="str">
            <v>-</v>
          </cell>
          <cell r="DF614" t="str">
            <v>-</v>
          </cell>
          <cell r="DG614" t="str">
            <v>-</v>
          </cell>
        </row>
        <row r="615">
          <cell r="AT615" t="str">
            <v>-</v>
          </cell>
          <cell r="AU615" t="str">
            <v>-</v>
          </cell>
          <cell r="AV615" t="str">
            <v>-</v>
          </cell>
          <cell r="AW615" t="str">
            <v>-</v>
          </cell>
          <cell r="AX615" t="str">
            <v>-</v>
          </cell>
          <cell r="AY615" t="str">
            <v>-</v>
          </cell>
          <cell r="AZ615" t="str">
            <v>-</v>
          </cell>
          <cell r="BA615" t="str">
            <v>-</v>
          </cell>
          <cell r="BB615" t="str">
            <v>-</v>
          </cell>
          <cell r="BC615" t="str">
            <v>-</v>
          </cell>
          <cell r="BD615" t="str">
            <v>-</v>
          </cell>
          <cell r="BE615" t="str">
            <v>-</v>
          </cell>
          <cell r="BF615" t="str">
            <v>-</v>
          </cell>
          <cell r="BG615" t="str">
            <v>-</v>
          </cell>
          <cell r="BH615" t="str">
            <v>-</v>
          </cell>
          <cell r="BI615" t="str">
            <v>-</v>
          </cell>
          <cell r="BJ615" t="str">
            <v>-</v>
          </cell>
          <cell r="BK615" t="str">
            <v>-</v>
          </cell>
          <cell r="BL615" t="str">
            <v>-</v>
          </cell>
          <cell r="BM615" t="str">
            <v>20563</v>
          </cell>
          <cell r="BN615" t="str">
            <v>-</v>
          </cell>
          <cell r="BO615" t="str">
            <v>-</v>
          </cell>
          <cell r="BP615" t="str">
            <v>-</v>
          </cell>
          <cell r="BQ615" t="str">
            <v>-</v>
          </cell>
          <cell r="BR615" t="str">
            <v>-</v>
          </cell>
          <cell r="BS615" t="str">
            <v>-</v>
          </cell>
          <cell r="BT615" t="str">
            <v>-</v>
          </cell>
          <cell r="BU615" t="str">
            <v>-</v>
          </cell>
          <cell r="BV615" t="str">
            <v>-</v>
          </cell>
          <cell r="BW615" t="str">
            <v>-</v>
          </cell>
          <cell r="BX615" t="str">
            <v>-</v>
          </cell>
          <cell r="BY615" t="str">
            <v>-</v>
          </cell>
          <cell r="CB615" t="str">
            <v>-</v>
          </cell>
          <cell r="CC615" t="str">
            <v>-</v>
          </cell>
          <cell r="CD615" t="str">
            <v>-</v>
          </cell>
          <cell r="CE615" t="str">
            <v>-</v>
          </cell>
          <cell r="CF615" t="str">
            <v>-</v>
          </cell>
          <cell r="CG615" t="str">
            <v>-</v>
          </cell>
          <cell r="CH615" t="str">
            <v>-</v>
          </cell>
          <cell r="CI615" t="str">
            <v>-</v>
          </cell>
          <cell r="CJ615" t="str">
            <v>-</v>
          </cell>
          <cell r="CK615" t="str">
            <v>-</v>
          </cell>
          <cell r="CL615" t="str">
            <v>-</v>
          </cell>
          <cell r="CM615" t="str">
            <v>-</v>
          </cell>
          <cell r="CN615" t="str">
            <v>-</v>
          </cell>
          <cell r="CO615" t="str">
            <v>-</v>
          </cell>
          <cell r="CP615" t="str">
            <v>-</v>
          </cell>
          <cell r="CQ615" t="str">
            <v>-</v>
          </cell>
          <cell r="CR615" t="str">
            <v>-</v>
          </cell>
          <cell r="CS615" t="str">
            <v>-</v>
          </cell>
          <cell r="CT615" t="str">
            <v>-</v>
          </cell>
          <cell r="CU615" t="str">
            <v>YOGANA</v>
          </cell>
          <cell r="CV615" t="str">
            <v>-</v>
          </cell>
          <cell r="CW615" t="str">
            <v>-</v>
          </cell>
          <cell r="CX615" t="str">
            <v>-</v>
          </cell>
          <cell r="CY615" t="str">
            <v>-</v>
          </cell>
          <cell r="CZ615" t="str">
            <v>-</v>
          </cell>
          <cell r="DB615" t="str">
            <v>-</v>
          </cell>
          <cell r="DC615" t="str">
            <v>-</v>
          </cell>
          <cell r="DD615" t="str">
            <v>-</v>
          </cell>
          <cell r="DE615" t="str">
            <v>-</v>
          </cell>
          <cell r="DF615" t="str">
            <v>-</v>
          </cell>
          <cell r="DG615" t="str">
            <v>-</v>
          </cell>
        </row>
        <row r="616">
          <cell r="AT616" t="str">
            <v>-</v>
          </cell>
          <cell r="AU616" t="str">
            <v>-</v>
          </cell>
          <cell r="AV616" t="str">
            <v>-</v>
          </cell>
          <cell r="AW616" t="str">
            <v>-</v>
          </cell>
          <cell r="AX616" t="str">
            <v>-</v>
          </cell>
          <cell r="AY616" t="str">
            <v>-</v>
          </cell>
          <cell r="AZ616" t="str">
            <v>-</v>
          </cell>
          <cell r="BA616" t="str">
            <v>-</v>
          </cell>
          <cell r="BB616" t="str">
            <v>-</v>
          </cell>
          <cell r="BC616" t="str">
            <v>-</v>
          </cell>
          <cell r="BD616" t="str">
            <v>-</v>
          </cell>
          <cell r="BE616" t="str">
            <v>-</v>
          </cell>
          <cell r="BF616" t="str">
            <v>-</v>
          </cell>
          <cell r="BG616" t="str">
            <v>-</v>
          </cell>
          <cell r="BH616" t="str">
            <v>-</v>
          </cell>
          <cell r="BI616" t="str">
            <v>-</v>
          </cell>
          <cell r="BJ616" t="str">
            <v>-</v>
          </cell>
          <cell r="BK616" t="str">
            <v>-</v>
          </cell>
          <cell r="BL616" t="str">
            <v>-</v>
          </cell>
          <cell r="BM616" t="str">
            <v>20564</v>
          </cell>
          <cell r="BN616" t="str">
            <v>-</v>
          </cell>
          <cell r="BO616" t="str">
            <v>-</v>
          </cell>
          <cell r="BP616" t="str">
            <v>-</v>
          </cell>
          <cell r="BQ616" t="str">
            <v>-</v>
          </cell>
          <cell r="BR616" t="str">
            <v>-</v>
          </cell>
          <cell r="BS616" t="str">
            <v>-</v>
          </cell>
          <cell r="BT616" t="str">
            <v>-</v>
          </cell>
          <cell r="BU616" t="str">
            <v>-</v>
          </cell>
          <cell r="BV616" t="str">
            <v>-</v>
          </cell>
          <cell r="BW616" t="str">
            <v>-</v>
          </cell>
          <cell r="BX616" t="str">
            <v>-</v>
          </cell>
          <cell r="BY616" t="str">
            <v>-</v>
          </cell>
          <cell r="CB616" t="str">
            <v>-</v>
          </cell>
          <cell r="CC616" t="str">
            <v>-</v>
          </cell>
          <cell r="CD616" t="str">
            <v>-</v>
          </cell>
          <cell r="CE616" t="str">
            <v>-</v>
          </cell>
          <cell r="CF616" t="str">
            <v>-</v>
          </cell>
          <cell r="CG616" t="str">
            <v>-</v>
          </cell>
          <cell r="CH616" t="str">
            <v>-</v>
          </cell>
          <cell r="CI616" t="str">
            <v>-</v>
          </cell>
          <cell r="CJ616" t="str">
            <v>-</v>
          </cell>
          <cell r="CK616" t="str">
            <v>-</v>
          </cell>
          <cell r="CL616" t="str">
            <v>-</v>
          </cell>
          <cell r="CM616" t="str">
            <v>-</v>
          </cell>
          <cell r="CN616" t="str">
            <v>-</v>
          </cell>
          <cell r="CO616" t="str">
            <v>-</v>
          </cell>
          <cell r="CP616" t="str">
            <v>-</v>
          </cell>
          <cell r="CQ616" t="str">
            <v>-</v>
          </cell>
          <cell r="CR616" t="str">
            <v>-</v>
          </cell>
          <cell r="CS616" t="str">
            <v>-</v>
          </cell>
          <cell r="CT616" t="str">
            <v>-</v>
          </cell>
          <cell r="CU616" t="str">
            <v>YUTANDUCHI DE GUERRERO</v>
          </cell>
          <cell r="CV616" t="str">
            <v>-</v>
          </cell>
          <cell r="CW616" t="str">
            <v>-</v>
          </cell>
          <cell r="CX616" t="str">
            <v>-</v>
          </cell>
          <cell r="CY616" t="str">
            <v>-</v>
          </cell>
          <cell r="CZ616" t="str">
            <v>-</v>
          </cell>
          <cell r="DB616" t="str">
            <v>-</v>
          </cell>
          <cell r="DC616" t="str">
            <v>-</v>
          </cell>
          <cell r="DD616" t="str">
            <v>-</v>
          </cell>
          <cell r="DE616" t="str">
            <v>-</v>
          </cell>
          <cell r="DF616" t="str">
            <v>-</v>
          </cell>
          <cell r="DG616" t="str">
            <v>-</v>
          </cell>
        </row>
        <row r="617">
          <cell r="AT617" t="str">
            <v>-</v>
          </cell>
          <cell r="AU617" t="str">
            <v>-</v>
          </cell>
          <cell r="AV617" t="str">
            <v>-</v>
          </cell>
          <cell r="AW617" t="str">
            <v>-</v>
          </cell>
          <cell r="AX617" t="str">
            <v>-</v>
          </cell>
          <cell r="AY617" t="str">
            <v>-</v>
          </cell>
          <cell r="AZ617" t="str">
            <v>-</v>
          </cell>
          <cell r="BA617" t="str">
            <v>-</v>
          </cell>
          <cell r="BB617" t="str">
            <v>-</v>
          </cell>
          <cell r="BC617" t="str">
            <v>-</v>
          </cell>
          <cell r="BD617" t="str">
            <v>-</v>
          </cell>
          <cell r="BE617" t="str">
            <v>-</v>
          </cell>
          <cell r="BF617" t="str">
            <v>-</v>
          </cell>
          <cell r="BG617" t="str">
            <v>-</v>
          </cell>
          <cell r="BH617" t="str">
            <v>-</v>
          </cell>
          <cell r="BI617" t="str">
            <v>-</v>
          </cell>
          <cell r="BJ617" t="str">
            <v>-</v>
          </cell>
          <cell r="BK617" t="str">
            <v>-</v>
          </cell>
          <cell r="BL617" t="str">
            <v>-</v>
          </cell>
          <cell r="BM617" t="str">
            <v>20566</v>
          </cell>
          <cell r="BN617" t="str">
            <v>-</v>
          </cell>
          <cell r="BO617" t="str">
            <v>-</v>
          </cell>
          <cell r="BP617" t="str">
            <v>-</v>
          </cell>
          <cell r="BQ617" t="str">
            <v>-</v>
          </cell>
          <cell r="BR617" t="str">
            <v>-</v>
          </cell>
          <cell r="BS617" t="str">
            <v>-</v>
          </cell>
          <cell r="BT617" t="str">
            <v>-</v>
          </cell>
          <cell r="BU617" t="str">
            <v>-</v>
          </cell>
          <cell r="BV617" t="str">
            <v>-</v>
          </cell>
          <cell r="BW617" t="str">
            <v>-</v>
          </cell>
          <cell r="BX617" t="str">
            <v>-</v>
          </cell>
          <cell r="BY617" t="str">
            <v>-</v>
          </cell>
          <cell r="CB617" t="str">
            <v>-</v>
          </cell>
          <cell r="CC617" t="str">
            <v>-</v>
          </cell>
          <cell r="CD617" t="str">
            <v>-</v>
          </cell>
          <cell r="CE617" t="str">
            <v>-</v>
          </cell>
          <cell r="CF617" t="str">
            <v>-</v>
          </cell>
          <cell r="CG617" t="str">
            <v>-</v>
          </cell>
          <cell r="CH617" t="str">
            <v>-</v>
          </cell>
          <cell r="CI617" t="str">
            <v>-</v>
          </cell>
          <cell r="CJ617" t="str">
            <v>-</v>
          </cell>
          <cell r="CK617" t="str">
            <v>-</v>
          </cell>
          <cell r="CL617" t="str">
            <v>-</v>
          </cell>
          <cell r="CM617" t="str">
            <v>-</v>
          </cell>
          <cell r="CN617" t="str">
            <v>-</v>
          </cell>
          <cell r="CO617" t="str">
            <v>-</v>
          </cell>
          <cell r="CP617" t="str">
            <v>-</v>
          </cell>
          <cell r="CQ617" t="str">
            <v>-</v>
          </cell>
          <cell r="CR617" t="str">
            <v>-</v>
          </cell>
          <cell r="CS617" t="str">
            <v>-</v>
          </cell>
          <cell r="CT617" t="str">
            <v>-</v>
          </cell>
          <cell r="CU617" t="str">
            <v>ZAPOTITLÁN DEL RÍO</v>
          </cell>
          <cell r="CV617" t="str">
            <v>-</v>
          </cell>
          <cell r="CW617" t="str">
            <v>-</v>
          </cell>
          <cell r="CX617" t="str">
            <v>-</v>
          </cell>
          <cell r="CY617" t="str">
            <v>-</v>
          </cell>
          <cell r="CZ617" t="str">
            <v>-</v>
          </cell>
          <cell r="DB617" t="str">
            <v>-</v>
          </cell>
          <cell r="DC617" t="str">
            <v>-</v>
          </cell>
          <cell r="DD617" t="str">
            <v>-</v>
          </cell>
          <cell r="DE617" t="str">
            <v>-</v>
          </cell>
          <cell r="DF617" t="str">
            <v>-</v>
          </cell>
          <cell r="DG617" t="str">
            <v>-</v>
          </cell>
        </row>
        <row r="618">
          <cell r="AT618" t="str">
            <v>-</v>
          </cell>
          <cell r="AU618" t="str">
            <v>-</v>
          </cell>
          <cell r="AV618" t="str">
            <v>-</v>
          </cell>
          <cell r="AW618" t="str">
            <v>-</v>
          </cell>
          <cell r="AX618" t="str">
            <v>-</v>
          </cell>
          <cell r="AY618" t="str">
            <v>-</v>
          </cell>
          <cell r="AZ618" t="str">
            <v>-</v>
          </cell>
          <cell r="BA618" t="str">
            <v>-</v>
          </cell>
          <cell r="BB618" t="str">
            <v>-</v>
          </cell>
          <cell r="BC618" t="str">
            <v>-</v>
          </cell>
          <cell r="BD618" t="str">
            <v>-</v>
          </cell>
          <cell r="BE618" t="str">
            <v>-</v>
          </cell>
          <cell r="BF618" t="str">
            <v>-</v>
          </cell>
          <cell r="BG618" t="str">
            <v>-</v>
          </cell>
          <cell r="BH618" t="str">
            <v>-</v>
          </cell>
          <cell r="BI618" t="str">
            <v>-</v>
          </cell>
          <cell r="BJ618" t="str">
            <v>-</v>
          </cell>
          <cell r="BK618" t="str">
            <v>-</v>
          </cell>
          <cell r="BL618" t="str">
            <v>-</v>
          </cell>
          <cell r="BM618" t="str">
            <v>20567</v>
          </cell>
          <cell r="BN618" t="str">
            <v>-</v>
          </cell>
          <cell r="BO618" t="str">
            <v>-</v>
          </cell>
          <cell r="BP618" t="str">
            <v>-</v>
          </cell>
          <cell r="BQ618" t="str">
            <v>-</v>
          </cell>
          <cell r="BR618" t="str">
            <v>-</v>
          </cell>
          <cell r="BS618" t="str">
            <v>-</v>
          </cell>
          <cell r="BT618" t="str">
            <v>-</v>
          </cell>
          <cell r="BU618" t="str">
            <v>-</v>
          </cell>
          <cell r="BV618" t="str">
            <v>-</v>
          </cell>
          <cell r="BW618" t="str">
            <v>-</v>
          </cell>
          <cell r="BX618" t="str">
            <v>-</v>
          </cell>
          <cell r="BY618" t="str">
            <v>-</v>
          </cell>
          <cell r="CB618" t="str">
            <v>-</v>
          </cell>
          <cell r="CC618" t="str">
            <v>-</v>
          </cell>
          <cell r="CD618" t="str">
            <v>-</v>
          </cell>
          <cell r="CE618" t="str">
            <v>-</v>
          </cell>
          <cell r="CF618" t="str">
            <v>-</v>
          </cell>
          <cell r="CG618" t="str">
            <v>-</v>
          </cell>
          <cell r="CH618" t="str">
            <v>-</v>
          </cell>
          <cell r="CI618" t="str">
            <v>-</v>
          </cell>
          <cell r="CJ618" t="str">
            <v>-</v>
          </cell>
          <cell r="CK618" t="str">
            <v>-</v>
          </cell>
          <cell r="CL618" t="str">
            <v>-</v>
          </cell>
          <cell r="CM618" t="str">
            <v>-</v>
          </cell>
          <cell r="CN618" t="str">
            <v>-</v>
          </cell>
          <cell r="CO618" t="str">
            <v>-</v>
          </cell>
          <cell r="CP618" t="str">
            <v>-</v>
          </cell>
          <cell r="CQ618" t="str">
            <v>-</v>
          </cell>
          <cell r="CR618" t="str">
            <v>-</v>
          </cell>
          <cell r="CS618" t="str">
            <v>-</v>
          </cell>
          <cell r="CT618" t="str">
            <v>-</v>
          </cell>
          <cell r="CU618" t="str">
            <v>ZAPOTITLÁN LAGUNAS</v>
          </cell>
          <cell r="CV618" t="str">
            <v>-</v>
          </cell>
          <cell r="CW618" t="str">
            <v>-</v>
          </cell>
          <cell r="CX618" t="str">
            <v>-</v>
          </cell>
          <cell r="CY618" t="str">
            <v>-</v>
          </cell>
          <cell r="CZ618" t="str">
            <v>-</v>
          </cell>
          <cell r="DB618" t="str">
            <v>-</v>
          </cell>
          <cell r="DC618" t="str">
            <v>-</v>
          </cell>
          <cell r="DD618" t="str">
            <v>-</v>
          </cell>
          <cell r="DE618" t="str">
            <v>-</v>
          </cell>
          <cell r="DF618" t="str">
            <v>-</v>
          </cell>
          <cell r="DG618" t="str">
            <v>-</v>
          </cell>
        </row>
        <row r="619">
          <cell r="AT619" t="str">
            <v>-</v>
          </cell>
          <cell r="AU619" t="str">
            <v>-</v>
          </cell>
          <cell r="AV619" t="str">
            <v>-</v>
          </cell>
          <cell r="AW619" t="str">
            <v>-</v>
          </cell>
          <cell r="AX619" t="str">
            <v>-</v>
          </cell>
          <cell r="AY619" t="str">
            <v>-</v>
          </cell>
          <cell r="AZ619" t="str">
            <v>-</v>
          </cell>
          <cell r="BA619" t="str">
            <v>-</v>
          </cell>
          <cell r="BB619" t="str">
            <v>-</v>
          </cell>
          <cell r="BC619" t="str">
            <v>-</v>
          </cell>
          <cell r="BD619" t="str">
            <v>-</v>
          </cell>
          <cell r="BE619" t="str">
            <v>-</v>
          </cell>
          <cell r="BF619" t="str">
            <v>-</v>
          </cell>
          <cell r="BG619" t="str">
            <v>-</v>
          </cell>
          <cell r="BH619" t="str">
            <v>-</v>
          </cell>
          <cell r="BI619" t="str">
            <v>-</v>
          </cell>
          <cell r="BJ619" t="str">
            <v>-</v>
          </cell>
          <cell r="BK619" t="str">
            <v>-</v>
          </cell>
          <cell r="BL619" t="str">
            <v>-</v>
          </cell>
          <cell r="BM619" t="str">
            <v>20568</v>
          </cell>
          <cell r="BN619" t="str">
            <v>-</v>
          </cell>
          <cell r="BO619" t="str">
            <v>-</v>
          </cell>
          <cell r="BP619" t="str">
            <v>-</v>
          </cell>
          <cell r="BQ619" t="str">
            <v>-</v>
          </cell>
          <cell r="BR619" t="str">
            <v>-</v>
          </cell>
          <cell r="BS619" t="str">
            <v>-</v>
          </cell>
          <cell r="BT619" t="str">
            <v>-</v>
          </cell>
          <cell r="BU619" t="str">
            <v>-</v>
          </cell>
          <cell r="BV619" t="str">
            <v>-</v>
          </cell>
          <cell r="BW619" t="str">
            <v>-</v>
          </cell>
          <cell r="BX619" t="str">
            <v>-</v>
          </cell>
          <cell r="BY619" t="str">
            <v>-</v>
          </cell>
          <cell r="CB619" t="str">
            <v>-</v>
          </cell>
          <cell r="CC619" t="str">
            <v>-</v>
          </cell>
          <cell r="CD619" t="str">
            <v>-</v>
          </cell>
          <cell r="CE619" t="str">
            <v>-</v>
          </cell>
          <cell r="CF619" t="str">
            <v>-</v>
          </cell>
          <cell r="CG619" t="str">
            <v>-</v>
          </cell>
          <cell r="CH619" t="str">
            <v>-</v>
          </cell>
          <cell r="CI619" t="str">
            <v>-</v>
          </cell>
          <cell r="CJ619" t="str">
            <v>-</v>
          </cell>
          <cell r="CK619" t="str">
            <v>-</v>
          </cell>
          <cell r="CL619" t="str">
            <v>-</v>
          </cell>
          <cell r="CM619" t="str">
            <v>-</v>
          </cell>
          <cell r="CN619" t="str">
            <v>-</v>
          </cell>
          <cell r="CO619" t="str">
            <v>-</v>
          </cell>
          <cell r="CP619" t="str">
            <v>-</v>
          </cell>
          <cell r="CQ619" t="str">
            <v>-</v>
          </cell>
          <cell r="CR619" t="str">
            <v>-</v>
          </cell>
          <cell r="CS619" t="str">
            <v>-</v>
          </cell>
          <cell r="CT619" t="str">
            <v>-</v>
          </cell>
          <cell r="CU619" t="str">
            <v>ZAPOTITLÁN PALMAS</v>
          </cell>
          <cell r="CV619" t="str">
            <v>-</v>
          </cell>
          <cell r="CW619" t="str">
            <v>-</v>
          </cell>
          <cell r="CX619" t="str">
            <v>-</v>
          </cell>
          <cell r="CY619" t="str">
            <v>-</v>
          </cell>
          <cell r="CZ619" t="str">
            <v>-</v>
          </cell>
          <cell r="DB619" t="str">
            <v>-</v>
          </cell>
          <cell r="DC619" t="str">
            <v>-</v>
          </cell>
          <cell r="DD619" t="str">
            <v>-</v>
          </cell>
          <cell r="DE619" t="str">
            <v>-</v>
          </cell>
          <cell r="DF619" t="str">
            <v>-</v>
          </cell>
          <cell r="DG619" t="str">
            <v>-</v>
          </cell>
        </row>
        <row r="620">
          <cell r="AT620" t="str">
            <v>-</v>
          </cell>
          <cell r="AU620" t="str">
            <v>-</v>
          </cell>
          <cell r="AV620" t="str">
            <v>-</v>
          </cell>
          <cell r="AW620" t="str">
            <v>-</v>
          </cell>
          <cell r="AX620" t="str">
            <v>-</v>
          </cell>
          <cell r="AY620" t="str">
            <v>-</v>
          </cell>
          <cell r="AZ620" t="str">
            <v>-</v>
          </cell>
          <cell r="BA620" t="str">
            <v>-</v>
          </cell>
          <cell r="BB620" t="str">
            <v>-</v>
          </cell>
          <cell r="BC620" t="str">
            <v>-</v>
          </cell>
          <cell r="BD620" t="str">
            <v>-</v>
          </cell>
          <cell r="BE620" t="str">
            <v>-</v>
          </cell>
          <cell r="BF620" t="str">
            <v>-</v>
          </cell>
          <cell r="BG620" t="str">
            <v>-</v>
          </cell>
          <cell r="BH620" t="str">
            <v>-</v>
          </cell>
          <cell r="BI620" t="str">
            <v>-</v>
          </cell>
          <cell r="BJ620" t="str">
            <v>-</v>
          </cell>
          <cell r="BK620" t="str">
            <v>-</v>
          </cell>
          <cell r="BL620" t="str">
            <v>-</v>
          </cell>
          <cell r="BM620" t="str">
            <v>20569</v>
          </cell>
          <cell r="BN620" t="str">
            <v>-</v>
          </cell>
          <cell r="BO620" t="str">
            <v>-</v>
          </cell>
          <cell r="BP620" t="str">
            <v>-</v>
          </cell>
          <cell r="BQ620" t="str">
            <v>-</v>
          </cell>
          <cell r="BR620" t="str">
            <v>-</v>
          </cell>
          <cell r="BS620" t="str">
            <v>-</v>
          </cell>
          <cell r="BT620" t="str">
            <v>-</v>
          </cell>
          <cell r="BU620" t="str">
            <v>-</v>
          </cell>
          <cell r="BV620" t="str">
            <v>-</v>
          </cell>
          <cell r="BW620" t="str">
            <v>-</v>
          </cell>
          <cell r="BX620" t="str">
            <v>-</v>
          </cell>
          <cell r="BY620" t="str">
            <v>-</v>
          </cell>
          <cell r="CB620" t="str">
            <v>-</v>
          </cell>
          <cell r="CC620" t="str">
            <v>-</v>
          </cell>
          <cell r="CD620" t="str">
            <v>-</v>
          </cell>
          <cell r="CE620" t="str">
            <v>-</v>
          </cell>
          <cell r="CF620" t="str">
            <v>-</v>
          </cell>
          <cell r="CG620" t="str">
            <v>-</v>
          </cell>
          <cell r="CH620" t="str">
            <v>-</v>
          </cell>
          <cell r="CI620" t="str">
            <v>-</v>
          </cell>
          <cell r="CJ620" t="str">
            <v>-</v>
          </cell>
          <cell r="CK620" t="str">
            <v>-</v>
          </cell>
          <cell r="CL620" t="str">
            <v>-</v>
          </cell>
          <cell r="CM620" t="str">
            <v>-</v>
          </cell>
          <cell r="CN620" t="str">
            <v>-</v>
          </cell>
          <cell r="CO620" t="str">
            <v>-</v>
          </cell>
          <cell r="CP620" t="str">
            <v>-</v>
          </cell>
          <cell r="CQ620" t="str">
            <v>-</v>
          </cell>
          <cell r="CR620" t="str">
            <v>-</v>
          </cell>
          <cell r="CS620" t="str">
            <v>-</v>
          </cell>
          <cell r="CT620" t="str">
            <v>-</v>
          </cell>
          <cell r="CU620" t="str">
            <v>SANTA INÉS DE ZARAGOZA</v>
          </cell>
          <cell r="CV620" t="str">
            <v>-</v>
          </cell>
          <cell r="CW620" t="str">
            <v>-</v>
          </cell>
          <cell r="CX620" t="str">
            <v>-</v>
          </cell>
          <cell r="CY620" t="str">
            <v>-</v>
          </cell>
          <cell r="CZ620" t="str">
            <v>-</v>
          </cell>
          <cell r="DB620" t="str">
            <v>-</v>
          </cell>
          <cell r="DC620" t="str">
            <v>-</v>
          </cell>
          <cell r="DD620" t="str">
            <v>-</v>
          </cell>
          <cell r="DE620" t="str">
            <v>-</v>
          </cell>
          <cell r="DF620" t="str">
            <v>-</v>
          </cell>
          <cell r="DG620" t="str">
            <v>-</v>
          </cell>
        </row>
        <row r="621">
          <cell r="AT621" t="str">
            <v>-</v>
          </cell>
          <cell r="AU621" t="str">
            <v>-</v>
          </cell>
          <cell r="AV621" t="str">
            <v>-</v>
          </cell>
          <cell r="AW621" t="str">
            <v>-</v>
          </cell>
          <cell r="AX621" t="str">
            <v>-</v>
          </cell>
          <cell r="AY621" t="str">
            <v>-</v>
          </cell>
          <cell r="AZ621" t="str">
            <v>-</v>
          </cell>
          <cell r="BA621" t="str">
            <v>-</v>
          </cell>
          <cell r="BB621" t="str">
            <v>-</v>
          </cell>
          <cell r="BC621" t="str">
            <v>-</v>
          </cell>
          <cell r="BD621" t="str">
            <v>-</v>
          </cell>
          <cell r="BE621" t="str">
            <v>-</v>
          </cell>
          <cell r="BF621" t="str">
            <v>-</v>
          </cell>
          <cell r="BG621" t="str">
            <v>-</v>
          </cell>
          <cell r="BH621" t="str">
            <v>-</v>
          </cell>
          <cell r="BI621" t="str">
            <v>-</v>
          </cell>
          <cell r="BJ621" t="str">
            <v>-</v>
          </cell>
          <cell r="BK621" t="str">
            <v>-</v>
          </cell>
          <cell r="BL621" t="str">
            <v>-</v>
          </cell>
          <cell r="BM621" t="str">
            <v>20570</v>
          </cell>
          <cell r="BN621" t="str">
            <v>-</v>
          </cell>
          <cell r="BO621" t="str">
            <v>-</v>
          </cell>
          <cell r="BP621" t="str">
            <v>-</v>
          </cell>
          <cell r="BQ621" t="str">
            <v>-</v>
          </cell>
          <cell r="BR621" t="str">
            <v>-</v>
          </cell>
          <cell r="BS621" t="str">
            <v>-</v>
          </cell>
          <cell r="BT621" t="str">
            <v>-</v>
          </cell>
          <cell r="BU621" t="str">
            <v>-</v>
          </cell>
          <cell r="BV621" t="str">
            <v>-</v>
          </cell>
          <cell r="BW621" t="str">
            <v>-</v>
          </cell>
          <cell r="BX621" t="str">
            <v>-</v>
          </cell>
          <cell r="BY621" t="str">
            <v>-</v>
          </cell>
          <cell r="CB621" t="str">
            <v>-</v>
          </cell>
          <cell r="CC621" t="str">
            <v>-</v>
          </cell>
          <cell r="CD621" t="str">
            <v>-</v>
          </cell>
          <cell r="CE621" t="str">
            <v>-</v>
          </cell>
          <cell r="CF621" t="str">
            <v>-</v>
          </cell>
          <cell r="CG621" t="str">
            <v>-</v>
          </cell>
          <cell r="CH621" t="str">
            <v>-</v>
          </cell>
          <cell r="CI621" t="str">
            <v>-</v>
          </cell>
          <cell r="CJ621" t="str">
            <v>-</v>
          </cell>
          <cell r="CK621" t="str">
            <v>-</v>
          </cell>
          <cell r="CL621" t="str">
            <v>-</v>
          </cell>
          <cell r="CM621" t="str">
            <v>-</v>
          </cell>
          <cell r="CN621" t="str">
            <v>-</v>
          </cell>
          <cell r="CO621" t="str">
            <v>-</v>
          </cell>
          <cell r="CP621" t="str">
            <v>-</v>
          </cell>
          <cell r="CQ621" t="str">
            <v>-</v>
          </cell>
          <cell r="CR621" t="str">
            <v>-</v>
          </cell>
          <cell r="CS621" t="str">
            <v>-</v>
          </cell>
          <cell r="CT621" t="str">
            <v>-</v>
          </cell>
          <cell r="CU621" t="str">
            <v>ZIMATLÁN DE ÁLVAREZ</v>
          </cell>
          <cell r="CV621" t="str">
            <v>-</v>
          </cell>
          <cell r="CW621" t="str">
            <v>-</v>
          </cell>
          <cell r="CX621" t="str">
            <v>-</v>
          </cell>
          <cell r="CY621" t="str">
            <v>-</v>
          </cell>
          <cell r="CZ621" t="str">
            <v>-</v>
          </cell>
          <cell r="DB621" t="str">
            <v>-</v>
          </cell>
          <cell r="DC621" t="str">
            <v>-</v>
          </cell>
          <cell r="DD621" t="str">
            <v>-</v>
          </cell>
          <cell r="DE621" t="str">
            <v>-</v>
          </cell>
          <cell r="DF621" t="str">
            <v>-</v>
          </cell>
          <cell r="DG621" t="str">
            <v>-</v>
          </cell>
        </row>
        <row r="622">
          <cell r="AT622" t="str">
            <v>-</v>
          </cell>
          <cell r="AU622" t="str">
            <v>-</v>
          </cell>
          <cell r="AV622" t="str">
            <v>-</v>
          </cell>
          <cell r="AW622" t="str">
            <v>-</v>
          </cell>
          <cell r="AX622" t="str">
            <v>-</v>
          </cell>
          <cell r="AY622" t="str">
            <v>-</v>
          </cell>
          <cell r="AZ622" t="str">
            <v>-</v>
          </cell>
          <cell r="BA622" t="str">
            <v>-</v>
          </cell>
          <cell r="BB622" t="str">
            <v>-</v>
          </cell>
          <cell r="BC622" t="str">
            <v>-</v>
          </cell>
          <cell r="BD622" t="str">
            <v>-</v>
          </cell>
          <cell r="BE622" t="str">
            <v>-</v>
          </cell>
          <cell r="BF622" t="str">
            <v>-</v>
          </cell>
          <cell r="BG622" t="str">
            <v>-</v>
          </cell>
          <cell r="BH622" t="str">
            <v>-</v>
          </cell>
          <cell r="BI622" t="str">
            <v>-</v>
          </cell>
          <cell r="BJ622" t="str">
            <v>-</v>
          </cell>
          <cell r="BK622" t="str">
            <v>-</v>
          </cell>
          <cell r="BL622" t="str">
            <v>-</v>
          </cell>
          <cell r="BM622">
            <v>20999</v>
          </cell>
          <cell r="BN622" t="str">
            <v>-</v>
          </cell>
          <cell r="BO622" t="str">
            <v>-</v>
          </cell>
          <cell r="BP622" t="str">
            <v>-</v>
          </cell>
          <cell r="BQ622" t="str">
            <v>-</v>
          </cell>
          <cell r="BR622" t="str">
            <v>-</v>
          </cell>
          <cell r="BS622" t="str">
            <v>-</v>
          </cell>
          <cell r="BT622" t="str">
            <v>-</v>
          </cell>
          <cell r="BU622" t="str">
            <v>-</v>
          </cell>
          <cell r="BV622" t="str">
            <v>-</v>
          </cell>
          <cell r="BW622" t="str">
            <v>-</v>
          </cell>
          <cell r="BX622" t="str">
            <v>-</v>
          </cell>
          <cell r="BY622" t="str">
            <v>-</v>
          </cell>
          <cell r="CB622" t="str">
            <v>-</v>
          </cell>
          <cell r="CC622" t="str">
            <v>-</v>
          </cell>
          <cell r="CD622" t="str">
            <v>-</v>
          </cell>
          <cell r="CE622" t="str">
            <v>-</v>
          </cell>
          <cell r="CF622" t="str">
            <v>-</v>
          </cell>
          <cell r="CG622" t="str">
            <v>-</v>
          </cell>
          <cell r="CH622" t="str">
            <v>-</v>
          </cell>
          <cell r="CI622" t="str">
            <v>-</v>
          </cell>
          <cell r="CJ622" t="str">
            <v>-</v>
          </cell>
          <cell r="CK622" t="str">
            <v>-</v>
          </cell>
          <cell r="CL622" t="str">
            <v>-</v>
          </cell>
          <cell r="CM622" t="str">
            <v>-</v>
          </cell>
          <cell r="CN622" t="str">
            <v>-</v>
          </cell>
          <cell r="CO622" t="str">
            <v>-</v>
          </cell>
          <cell r="CP622" t="str">
            <v>-</v>
          </cell>
          <cell r="CQ622" t="str">
            <v>-</v>
          </cell>
          <cell r="CR622" t="str">
            <v>-</v>
          </cell>
          <cell r="CS622" t="str">
            <v>-</v>
          </cell>
          <cell r="CT622" t="str">
            <v>-</v>
          </cell>
          <cell r="CU622" t="str">
            <v>NO IDENTIFICADO</v>
          </cell>
          <cell r="CV622" t="str">
            <v>-</v>
          </cell>
          <cell r="CW622" t="str">
            <v>-</v>
          </cell>
          <cell r="CX622" t="str">
            <v>-</v>
          </cell>
          <cell r="CY622" t="str">
            <v>-</v>
          </cell>
          <cell r="CZ622" t="str">
            <v>-</v>
          </cell>
          <cell r="DB622" t="str">
            <v>-</v>
          </cell>
          <cell r="DC622" t="str">
            <v>-</v>
          </cell>
          <cell r="DD622" t="str">
            <v>-</v>
          </cell>
          <cell r="DE622" t="str">
            <v>-</v>
          </cell>
          <cell r="DF622" t="str">
            <v>-</v>
          </cell>
          <cell r="DG622" t="str">
            <v>-</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J49"/>
  <sheetViews>
    <sheetView showGridLines="0" tabSelected="1" view="pageBreakPreview" zoomScale="120" zoomScaleNormal="100" zoomScaleSheetLayoutView="120" workbookViewId="0"/>
  </sheetViews>
  <sheetFormatPr baseColWidth="10" defaultColWidth="0" defaultRowHeight="15" customHeight="1" zeroHeight="1"/>
  <cols>
    <col min="1" max="1" width="5.625" style="1" customWidth="1"/>
    <col min="2" max="30" width="3.625" style="1" customWidth="1"/>
    <col min="31" max="31" width="5.625" style="1" customWidth="1"/>
    <col min="32" max="33" width="3.625" style="1" hidden="1" customWidth="1"/>
    <col min="34" max="35" width="14" style="1" hidden="1" customWidth="1"/>
    <col min="36" max="36" width="47" style="1" hidden="1" customWidth="1"/>
    <col min="37" max="16384" width="3.625" style="1" hidden="1"/>
  </cols>
  <sheetData>
    <row r="1" spans="1:36" ht="173.25" customHeight="1">
      <c r="A1" s="604"/>
      <c r="B1" s="619" t="s">
        <v>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row>
    <row r="2" spans="1:36" ht="15" customHeight="1"/>
    <row r="3" spans="1:36" ht="45" customHeight="1">
      <c r="B3" s="622" t="s">
        <v>1</v>
      </c>
      <c r="C3" s="621"/>
      <c r="D3" s="621"/>
      <c r="E3" s="621"/>
      <c r="F3" s="621"/>
      <c r="G3" s="621"/>
      <c r="H3" s="621"/>
      <c r="I3" s="621"/>
      <c r="J3" s="621"/>
      <c r="K3" s="621"/>
      <c r="L3" s="621"/>
      <c r="M3" s="621"/>
      <c r="N3" s="621"/>
      <c r="O3" s="621"/>
      <c r="P3" s="621"/>
      <c r="Q3" s="621"/>
      <c r="R3" s="621"/>
      <c r="S3" s="621"/>
      <c r="T3" s="621"/>
      <c r="U3" s="621"/>
      <c r="V3" s="621"/>
      <c r="W3" s="621"/>
      <c r="X3" s="621"/>
      <c r="Y3" s="621"/>
      <c r="Z3" s="621"/>
      <c r="AA3" s="621"/>
      <c r="AB3" s="621"/>
      <c r="AC3" s="621"/>
      <c r="AD3" s="621"/>
    </row>
    <row r="4" spans="1:36" ht="15" customHeight="1"/>
    <row r="5" spans="1:36" ht="60" customHeight="1">
      <c r="B5" s="622" t="s">
        <v>2</v>
      </c>
      <c r="C5" s="621"/>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row>
    <row r="6" spans="1:36" ht="15" customHeight="1" thickBot="1">
      <c r="B6" s="3" t="s">
        <v>3</v>
      </c>
      <c r="N6" s="3" t="s">
        <v>4</v>
      </c>
      <c r="O6" s="29"/>
    </row>
    <row r="7" spans="1:36" ht="15" customHeight="1" thickBot="1">
      <c r="B7" s="623" t="str">
        <f>IF(Presentación!B8="","",Presentación!B8)</f>
        <v>Veracruz de Ignacio de la Llave</v>
      </c>
      <c r="C7" s="625"/>
      <c r="D7" s="625"/>
      <c r="E7" s="625"/>
      <c r="F7" s="625"/>
      <c r="G7" s="625"/>
      <c r="H7" s="625"/>
      <c r="I7" s="625"/>
      <c r="J7" s="625"/>
      <c r="K7" s="625"/>
      <c r="L7" s="624"/>
      <c r="M7" s="30"/>
      <c r="N7" s="623" t="str">
        <f>IF(Presentación!N8="","",Presentación!N8)</f>
        <v>230</v>
      </c>
      <c r="O7" s="624"/>
      <c r="AH7" s="611" t="s">
        <v>5</v>
      </c>
      <c r="AI7" s="612" t="s">
        <v>6</v>
      </c>
      <c r="AJ7" s="611" t="s">
        <v>7</v>
      </c>
    </row>
    <row r="8" spans="1:36" ht="15" customHeight="1">
      <c r="AH8" s="618" t="s">
        <v>8</v>
      </c>
      <c r="AI8" s="614">
        <v>46159</v>
      </c>
      <c r="AJ8" s="615" t="s">
        <v>9</v>
      </c>
    </row>
    <row r="9" spans="1:36" ht="15" customHeight="1">
      <c r="A9" s="15"/>
      <c r="B9" s="620" t="s">
        <v>10</v>
      </c>
      <c r="C9" s="621"/>
      <c r="D9" s="621"/>
      <c r="E9" s="621"/>
      <c r="F9" s="621"/>
      <c r="G9" s="621"/>
      <c r="H9" s="621"/>
      <c r="I9" s="621"/>
      <c r="J9" s="621"/>
      <c r="K9" s="621"/>
      <c r="L9" s="621"/>
      <c r="M9" s="621"/>
      <c r="N9" s="621"/>
      <c r="O9" s="621"/>
      <c r="P9" s="621"/>
      <c r="Q9" s="621"/>
      <c r="R9" s="621"/>
      <c r="S9" s="621"/>
      <c r="T9" s="621"/>
      <c r="U9" s="621"/>
      <c r="V9" s="113"/>
      <c r="W9" s="113"/>
      <c r="X9" s="113"/>
      <c r="Y9" s="113"/>
      <c r="Z9" s="113"/>
      <c r="AA9" s="113"/>
      <c r="AB9" s="113"/>
      <c r="AC9" s="113"/>
      <c r="AD9" s="113"/>
      <c r="AH9" s="618" t="s">
        <v>7837</v>
      </c>
      <c r="AI9" s="614">
        <v>46171</v>
      </c>
      <c r="AJ9" s="615" t="s">
        <v>7838</v>
      </c>
    </row>
    <row r="10" spans="1:36" ht="15" customHeight="1">
      <c r="A10" s="15"/>
      <c r="B10" s="114"/>
      <c r="C10" s="114"/>
      <c r="D10" s="114"/>
      <c r="E10" s="114"/>
      <c r="F10" s="114"/>
      <c r="G10" s="114"/>
      <c r="H10" s="114"/>
      <c r="I10" s="114"/>
      <c r="J10" s="114"/>
      <c r="K10" s="114"/>
      <c r="L10" s="114"/>
      <c r="M10" s="114"/>
      <c r="N10" s="114"/>
      <c r="O10" s="114"/>
      <c r="P10" s="114"/>
      <c r="Q10" s="114"/>
      <c r="R10" s="114"/>
      <c r="S10" s="114"/>
      <c r="T10" s="114"/>
      <c r="U10" s="114"/>
      <c r="V10" s="113"/>
      <c r="W10" s="113"/>
      <c r="X10" s="113"/>
      <c r="Y10" s="113"/>
      <c r="Z10" s="113"/>
      <c r="AA10" s="113"/>
      <c r="AB10" s="113"/>
      <c r="AC10" s="113"/>
      <c r="AD10" s="113"/>
      <c r="AH10" s="613" t="s">
        <v>7839</v>
      </c>
      <c r="AI10" s="614">
        <v>46171</v>
      </c>
      <c r="AJ10" s="615" t="s">
        <v>7840</v>
      </c>
    </row>
    <row r="11" spans="1:36" ht="15" customHeight="1">
      <c r="A11" s="15"/>
      <c r="B11" s="620" t="s">
        <v>11</v>
      </c>
      <c r="C11" s="621"/>
      <c r="D11" s="621"/>
      <c r="E11" s="621"/>
      <c r="F11" s="621"/>
      <c r="G11" s="621"/>
      <c r="H11" s="621"/>
      <c r="I11" s="621"/>
      <c r="J11" s="621"/>
      <c r="K11" s="621"/>
      <c r="L11" s="621"/>
      <c r="M11" s="621"/>
      <c r="N11" s="621"/>
      <c r="O11" s="621"/>
      <c r="P11" s="621"/>
      <c r="Q11" s="621"/>
      <c r="R11" s="621"/>
      <c r="S11" s="621"/>
      <c r="T11" s="621"/>
      <c r="U11" s="621"/>
      <c r="V11" s="113"/>
      <c r="W11" s="113"/>
      <c r="X11" s="113"/>
      <c r="Y11" s="113"/>
      <c r="Z11" s="113"/>
      <c r="AA11" s="113"/>
      <c r="AB11" s="113"/>
      <c r="AC11" s="113"/>
      <c r="AD11" s="113"/>
    </row>
    <row r="12" spans="1:36" ht="15" customHeight="1">
      <c r="A12" s="15"/>
      <c r="B12" s="116"/>
      <c r="C12" s="116"/>
      <c r="D12" s="116"/>
      <c r="E12" s="116"/>
      <c r="F12" s="116"/>
      <c r="G12" s="116"/>
      <c r="H12" s="116"/>
      <c r="I12" s="116"/>
      <c r="J12" s="116"/>
      <c r="K12" s="116"/>
      <c r="L12" s="116"/>
      <c r="M12" s="116"/>
      <c r="N12" s="116"/>
      <c r="O12" s="116"/>
      <c r="P12" s="116"/>
      <c r="Q12" s="116"/>
      <c r="R12" s="116"/>
      <c r="S12" s="116"/>
      <c r="T12" s="116"/>
      <c r="U12" s="116"/>
      <c r="V12" s="113"/>
      <c r="W12" s="113"/>
      <c r="X12" s="113"/>
      <c r="Y12" s="113"/>
      <c r="Z12" s="113"/>
      <c r="AA12" s="113"/>
      <c r="AB12" s="113"/>
      <c r="AC12" s="113"/>
      <c r="AD12" s="113"/>
    </row>
    <row r="13" spans="1:36" ht="15" customHeight="1">
      <c r="A13" s="15"/>
      <c r="B13" s="620" t="s">
        <v>12</v>
      </c>
      <c r="C13" s="621"/>
      <c r="D13" s="621"/>
      <c r="E13" s="621"/>
      <c r="F13" s="621"/>
      <c r="G13" s="621"/>
      <c r="H13" s="621"/>
      <c r="I13" s="621"/>
      <c r="J13" s="621"/>
      <c r="K13" s="621"/>
      <c r="L13" s="621"/>
      <c r="M13" s="621"/>
      <c r="N13" s="621"/>
      <c r="O13" s="621"/>
      <c r="P13" s="621"/>
      <c r="Q13" s="621"/>
      <c r="R13" s="621"/>
      <c r="S13" s="621"/>
      <c r="T13" s="621"/>
      <c r="U13" s="621"/>
      <c r="V13" s="113"/>
      <c r="W13" s="113"/>
      <c r="X13" s="113"/>
      <c r="Y13" s="113"/>
      <c r="Z13" s="113"/>
      <c r="AA13" s="113"/>
      <c r="AB13" s="113"/>
      <c r="AC13" s="113"/>
      <c r="AD13" s="113"/>
    </row>
    <row r="14" spans="1:36" ht="15" customHeight="1">
      <c r="A14" s="15"/>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row>
    <row r="15" spans="1:36" ht="15" customHeight="1">
      <c r="A15" s="115"/>
      <c r="B15" s="620" t="s">
        <v>13</v>
      </c>
      <c r="C15" s="621"/>
      <c r="D15" s="621"/>
      <c r="E15" s="621"/>
      <c r="F15" s="621"/>
      <c r="G15" s="621"/>
      <c r="H15" s="621"/>
      <c r="I15" s="621"/>
      <c r="J15" s="621"/>
      <c r="K15" s="621"/>
      <c r="L15" s="621"/>
      <c r="M15" s="621"/>
      <c r="N15" s="621"/>
      <c r="O15" s="621"/>
      <c r="P15" s="621"/>
      <c r="Q15" s="621"/>
      <c r="R15" s="621"/>
      <c r="S15" s="621"/>
      <c r="T15" s="621"/>
      <c r="U15" s="621"/>
      <c r="V15" s="117"/>
      <c r="W15" s="117"/>
      <c r="X15" s="620" t="s">
        <v>14</v>
      </c>
      <c r="Y15" s="621"/>
      <c r="Z15" s="621"/>
      <c r="AA15" s="621"/>
      <c r="AB15" s="621"/>
      <c r="AC15" s="621"/>
      <c r="AD15" s="621"/>
    </row>
    <row r="16" spans="1:36" ht="15" customHeight="1">
      <c r="A16" s="115"/>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row>
    <row r="17" spans="1:30" ht="15" customHeight="1">
      <c r="A17" s="115"/>
      <c r="B17" s="620" t="s">
        <v>15</v>
      </c>
      <c r="C17" s="621"/>
      <c r="D17" s="621"/>
      <c r="E17" s="621"/>
      <c r="F17" s="621"/>
      <c r="G17" s="621"/>
      <c r="H17" s="621"/>
      <c r="I17" s="621"/>
      <c r="J17" s="621"/>
      <c r="K17" s="621"/>
      <c r="L17" s="621"/>
      <c r="M17" s="621"/>
      <c r="N17" s="621"/>
      <c r="O17" s="621"/>
      <c r="P17" s="621"/>
      <c r="Q17" s="621"/>
      <c r="R17" s="621"/>
      <c r="S17" s="621"/>
      <c r="T17" s="621"/>
      <c r="U17" s="621"/>
      <c r="V17" s="117"/>
      <c r="W17" s="117"/>
      <c r="X17" s="620" t="s">
        <v>16</v>
      </c>
      <c r="Y17" s="621"/>
      <c r="Z17" s="621"/>
      <c r="AA17" s="621"/>
      <c r="AB17" s="621"/>
      <c r="AC17" s="621"/>
      <c r="AD17" s="621"/>
    </row>
    <row r="18" spans="1:30" ht="15" customHeight="1">
      <c r="A18" s="115"/>
      <c r="B18" s="117"/>
      <c r="C18" s="120"/>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c r="AC18" s="117"/>
      <c r="AD18" s="117"/>
    </row>
    <row r="19" spans="1:30" ht="15" customHeight="1">
      <c r="A19" s="115"/>
      <c r="B19" s="620" t="s">
        <v>17</v>
      </c>
      <c r="C19" s="621"/>
      <c r="D19" s="621"/>
      <c r="E19" s="621"/>
      <c r="F19" s="621"/>
      <c r="G19" s="621"/>
      <c r="H19" s="621"/>
      <c r="I19" s="621"/>
      <c r="J19" s="621"/>
      <c r="K19" s="621"/>
      <c r="L19" s="621"/>
      <c r="M19" s="621"/>
      <c r="N19" s="621"/>
      <c r="O19" s="621"/>
      <c r="P19" s="621"/>
      <c r="Q19" s="621"/>
      <c r="R19" s="621"/>
      <c r="S19" s="621"/>
      <c r="T19" s="621"/>
      <c r="U19" s="621"/>
      <c r="V19" s="117"/>
      <c r="W19" s="117"/>
      <c r="X19" s="620" t="s">
        <v>18</v>
      </c>
      <c r="Y19" s="621"/>
      <c r="Z19" s="621"/>
      <c r="AA19" s="621"/>
      <c r="AB19" s="621"/>
      <c r="AC19" s="621"/>
      <c r="AD19" s="621"/>
    </row>
    <row r="20" spans="1:30" ht="15" customHeight="1">
      <c r="A20" s="115"/>
      <c r="B20" s="117"/>
      <c r="C20" s="120"/>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row>
    <row r="21" spans="1:30" ht="15" customHeight="1">
      <c r="A21" s="115"/>
      <c r="B21" s="620" t="s">
        <v>19</v>
      </c>
      <c r="C21" s="621"/>
      <c r="D21" s="621"/>
      <c r="E21" s="621"/>
      <c r="F21" s="621"/>
      <c r="G21" s="621"/>
      <c r="H21" s="621"/>
      <c r="I21" s="621"/>
      <c r="J21" s="621"/>
      <c r="K21" s="621"/>
      <c r="L21" s="621"/>
      <c r="M21" s="621"/>
      <c r="N21" s="621"/>
      <c r="O21" s="621"/>
      <c r="P21" s="621"/>
      <c r="Q21" s="621"/>
      <c r="R21" s="621"/>
      <c r="S21" s="621"/>
      <c r="T21" s="621"/>
      <c r="U21" s="621"/>
      <c r="V21" s="117"/>
      <c r="W21" s="117"/>
      <c r="X21" s="620" t="s">
        <v>20</v>
      </c>
      <c r="Y21" s="621"/>
      <c r="Z21" s="621"/>
      <c r="AA21" s="621"/>
      <c r="AB21" s="621"/>
      <c r="AC21" s="621"/>
      <c r="AD21" s="621"/>
    </row>
    <row r="22" spans="1:30" ht="15" customHeight="1">
      <c r="A22" s="115"/>
      <c r="B22" s="117"/>
      <c r="C22" s="120"/>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row>
    <row r="23" spans="1:30" ht="15" customHeight="1">
      <c r="A23" s="115"/>
      <c r="B23" s="620" t="s">
        <v>21</v>
      </c>
      <c r="C23" s="621"/>
      <c r="D23" s="621"/>
      <c r="E23" s="621"/>
      <c r="F23" s="621"/>
      <c r="G23" s="621"/>
      <c r="H23" s="621"/>
      <c r="I23" s="621"/>
      <c r="J23" s="621"/>
      <c r="K23" s="621"/>
      <c r="L23" s="621"/>
      <c r="M23" s="621"/>
      <c r="N23" s="621"/>
      <c r="O23" s="621"/>
      <c r="P23" s="621"/>
      <c r="Q23" s="621"/>
      <c r="R23" s="621"/>
      <c r="S23" s="621"/>
      <c r="T23" s="621"/>
      <c r="U23" s="621"/>
      <c r="V23" s="117"/>
      <c r="W23" s="117"/>
      <c r="X23" s="620" t="s">
        <v>22</v>
      </c>
      <c r="Y23" s="621"/>
      <c r="Z23" s="621"/>
      <c r="AA23" s="621"/>
      <c r="AB23" s="621"/>
      <c r="AC23" s="621"/>
      <c r="AD23" s="621"/>
    </row>
    <row r="24" spans="1:30" ht="15" customHeight="1">
      <c r="A24" s="115"/>
      <c r="B24" s="117"/>
      <c r="C24" s="120"/>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row>
    <row r="25" spans="1:30" ht="15" customHeight="1">
      <c r="A25" s="115"/>
      <c r="B25" s="620" t="s">
        <v>23</v>
      </c>
      <c r="C25" s="621"/>
      <c r="D25" s="621"/>
      <c r="E25" s="621"/>
      <c r="F25" s="621"/>
      <c r="G25" s="621"/>
      <c r="H25" s="621"/>
      <c r="I25" s="621"/>
      <c r="J25" s="621"/>
      <c r="K25" s="621"/>
      <c r="L25" s="621"/>
      <c r="M25" s="621"/>
      <c r="N25" s="621"/>
      <c r="O25" s="621"/>
      <c r="P25" s="621"/>
      <c r="Q25" s="621"/>
      <c r="R25" s="621"/>
      <c r="S25" s="621"/>
      <c r="T25" s="621"/>
      <c r="U25" s="621"/>
      <c r="V25" s="117"/>
      <c r="W25" s="117"/>
      <c r="X25" s="620" t="s">
        <v>24</v>
      </c>
      <c r="Y25" s="621"/>
      <c r="Z25" s="621"/>
      <c r="AA25" s="621"/>
      <c r="AB25" s="621"/>
      <c r="AC25" s="621"/>
      <c r="AD25" s="621"/>
    </row>
    <row r="26" spans="1:30" ht="15" customHeight="1">
      <c r="A26" s="115"/>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row>
    <row r="27" spans="1:30" ht="15" customHeight="1">
      <c r="A27" s="115"/>
      <c r="B27" s="620" t="s">
        <v>25</v>
      </c>
      <c r="C27" s="621"/>
      <c r="D27" s="621"/>
      <c r="E27" s="621"/>
      <c r="F27" s="621"/>
      <c r="G27" s="621"/>
      <c r="H27" s="621"/>
      <c r="I27" s="621"/>
      <c r="J27" s="621"/>
      <c r="K27" s="621"/>
      <c r="L27" s="621"/>
      <c r="M27" s="621"/>
      <c r="N27" s="621"/>
      <c r="O27" s="621"/>
      <c r="P27" s="621"/>
      <c r="Q27" s="621"/>
      <c r="R27" s="621"/>
      <c r="S27" s="621"/>
      <c r="T27" s="621"/>
      <c r="U27" s="621"/>
      <c r="V27" s="117"/>
      <c r="W27" s="117"/>
      <c r="X27" s="620" t="s">
        <v>26</v>
      </c>
      <c r="Y27" s="621"/>
      <c r="Z27" s="621"/>
      <c r="AA27" s="621"/>
      <c r="AB27" s="621"/>
      <c r="AC27" s="621"/>
      <c r="AD27" s="621"/>
    </row>
    <row r="28" spans="1:30" ht="15" customHeight="1">
      <c r="A28" s="115"/>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row>
    <row r="29" spans="1:30" ht="15" customHeight="1">
      <c r="A29" s="115"/>
      <c r="B29" s="620" t="s">
        <v>27</v>
      </c>
      <c r="C29" s="621"/>
      <c r="D29" s="621"/>
      <c r="E29" s="621"/>
      <c r="F29" s="621"/>
      <c r="G29" s="621"/>
      <c r="H29" s="621"/>
      <c r="I29" s="621"/>
      <c r="J29" s="621"/>
      <c r="K29" s="621"/>
      <c r="L29" s="621"/>
      <c r="M29" s="621"/>
      <c r="N29" s="621"/>
      <c r="O29" s="621"/>
      <c r="P29" s="621"/>
      <c r="Q29" s="621"/>
      <c r="R29" s="621"/>
      <c r="S29" s="621"/>
      <c r="T29" s="621"/>
      <c r="U29" s="621"/>
      <c r="V29" s="117"/>
      <c r="W29" s="117"/>
      <c r="X29" s="620" t="s">
        <v>28</v>
      </c>
      <c r="Y29" s="621"/>
      <c r="Z29" s="621"/>
      <c r="AA29" s="621"/>
      <c r="AB29" s="621"/>
      <c r="AC29" s="621"/>
      <c r="AD29" s="621"/>
    </row>
    <row r="30" spans="1:30" ht="15" customHeight="1">
      <c r="A30" s="115"/>
      <c r="B30" s="117"/>
      <c r="C30" s="120"/>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row>
    <row r="31" spans="1:30" ht="15" customHeight="1">
      <c r="A31" s="115"/>
      <c r="B31" s="620" t="s">
        <v>29</v>
      </c>
      <c r="C31" s="621"/>
      <c r="D31" s="621"/>
      <c r="E31" s="621"/>
      <c r="F31" s="621"/>
      <c r="G31" s="621"/>
      <c r="H31" s="621"/>
      <c r="I31" s="621"/>
      <c r="J31" s="621"/>
      <c r="K31" s="621"/>
      <c r="L31" s="621"/>
      <c r="M31" s="621"/>
      <c r="N31" s="621"/>
      <c r="O31" s="621"/>
      <c r="P31" s="621"/>
      <c r="Q31" s="621"/>
      <c r="R31" s="621"/>
      <c r="S31" s="621"/>
      <c r="T31" s="621"/>
      <c r="U31" s="621"/>
      <c r="V31" s="117"/>
      <c r="W31" s="117"/>
      <c r="X31" s="620" t="s">
        <v>30</v>
      </c>
      <c r="Y31" s="621"/>
      <c r="Z31" s="621"/>
      <c r="AA31" s="621"/>
      <c r="AB31" s="621"/>
      <c r="AC31" s="621"/>
      <c r="AD31" s="621"/>
    </row>
    <row r="32" spans="1:30" ht="15" customHeight="1">
      <c r="A32" s="115"/>
      <c r="B32" s="117"/>
      <c r="C32" s="120"/>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row>
    <row r="33" spans="1:30" ht="15" customHeight="1">
      <c r="A33" s="115"/>
      <c r="B33" s="620" t="s">
        <v>31</v>
      </c>
      <c r="C33" s="621"/>
      <c r="D33" s="621"/>
      <c r="E33" s="621"/>
      <c r="F33" s="621"/>
      <c r="G33" s="621"/>
      <c r="H33" s="621"/>
      <c r="I33" s="621"/>
      <c r="J33" s="621"/>
      <c r="K33" s="621"/>
      <c r="L33" s="621"/>
      <c r="M33" s="621"/>
      <c r="N33" s="621"/>
      <c r="O33" s="621"/>
      <c r="P33" s="621"/>
      <c r="Q33" s="621"/>
      <c r="R33" s="621"/>
      <c r="S33" s="621"/>
      <c r="T33" s="621"/>
      <c r="U33" s="621"/>
      <c r="V33" s="117"/>
      <c r="W33" s="117"/>
      <c r="X33" s="620" t="s">
        <v>32</v>
      </c>
      <c r="Y33" s="621"/>
      <c r="Z33" s="621"/>
      <c r="AA33" s="621"/>
      <c r="AB33" s="621"/>
      <c r="AC33" s="621"/>
      <c r="AD33" s="621"/>
    </row>
    <row r="34" spans="1:30" ht="15" customHeight="1">
      <c r="A34" s="115"/>
      <c r="B34" s="117"/>
      <c r="C34" s="117"/>
      <c r="D34" s="117"/>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row>
    <row r="35" spans="1:30" ht="15" customHeight="1">
      <c r="A35" s="115"/>
      <c r="B35" s="620" t="s">
        <v>33</v>
      </c>
      <c r="C35" s="621"/>
      <c r="D35" s="621"/>
      <c r="E35" s="621"/>
      <c r="F35" s="621"/>
      <c r="G35" s="621"/>
      <c r="H35" s="621"/>
      <c r="I35" s="621"/>
      <c r="J35" s="621"/>
      <c r="K35" s="621"/>
      <c r="L35" s="621"/>
      <c r="M35" s="621"/>
      <c r="N35" s="621"/>
      <c r="O35" s="621"/>
      <c r="P35" s="621"/>
      <c r="Q35" s="621"/>
      <c r="R35" s="621"/>
      <c r="S35" s="621"/>
      <c r="T35" s="621"/>
      <c r="U35" s="621"/>
      <c r="V35" s="117"/>
      <c r="W35" s="117"/>
      <c r="X35" s="620" t="s">
        <v>34</v>
      </c>
      <c r="Y35" s="621"/>
      <c r="Z35" s="621"/>
      <c r="AA35" s="621"/>
      <c r="AB35" s="621"/>
      <c r="AC35" s="621"/>
      <c r="AD35" s="621"/>
    </row>
    <row r="36" spans="1:30" ht="15" customHeight="1">
      <c r="A36" s="115"/>
      <c r="B36" s="117"/>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row>
    <row r="37" spans="1:30" ht="15" customHeight="1">
      <c r="A37" s="115"/>
      <c r="B37" s="620" t="s">
        <v>35</v>
      </c>
      <c r="C37" s="621"/>
      <c r="D37" s="621"/>
      <c r="E37" s="621"/>
      <c r="F37" s="621"/>
      <c r="G37" s="621"/>
      <c r="H37" s="621"/>
      <c r="I37" s="621"/>
      <c r="J37" s="621"/>
      <c r="K37" s="621"/>
      <c r="L37" s="621"/>
      <c r="M37" s="621"/>
      <c r="N37" s="621"/>
      <c r="O37" s="621"/>
      <c r="P37" s="621"/>
      <c r="Q37" s="621"/>
      <c r="R37" s="621"/>
      <c r="S37" s="621"/>
      <c r="T37" s="621"/>
      <c r="U37" s="621"/>
      <c r="V37" s="117"/>
      <c r="W37" s="117"/>
      <c r="X37" s="620" t="s">
        <v>36</v>
      </c>
      <c r="Y37" s="621"/>
      <c r="Z37" s="621"/>
      <c r="AA37" s="621"/>
      <c r="AB37" s="621"/>
      <c r="AC37" s="621"/>
      <c r="AD37" s="621"/>
    </row>
    <row r="38" spans="1:30" ht="15" customHeight="1">
      <c r="A38" s="115"/>
      <c r="B38" s="117"/>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row>
    <row r="39" spans="1:30" ht="15" customHeight="1">
      <c r="A39" s="115"/>
      <c r="B39" s="620" t="s">
        <v>37</v>
      </c>
      <c r="C39" s="621"/>
      <c r="D39" s="621"/>
      <c r="E39" s="621"/>
      <c r="F39" s="621"/>
      <c r="G39" s="621"/>
      <c r="H39" s="621"/>
      <c r="I39" s="621"/>
      <c r="J39" s="621"/>
      <c r="K39" s="621"/>
      <c r="L39" s="621"/>
      <c r="M39" s="621"/>
      <c r="N39" s="621"/>
      <c r="O39" s="621"/>
      <c r="P39" s="621"/>
      <c r="Q39" s="621"/>
      <c r="R39" s="621"/>
      <c r="S39" s="621"/>
      <c r="T39" s="621"/>
      <c r="U39" s="621"/>
      <c r="V39" s="31"/>
      <c r="W39" s="31"/>
      <c r="X39" s="620" t="s">
        <v>38</v>
      </c>
      <c r="Y39" s="621"/>
      <c r="Z39" s="621"/>
      <c r="AA39" s="621"/>
      <c r="AB39" s="621"/>
      <c r="AC39" s="621"/>
      <c r="AD39" s="621"/>
    </row>
    <row r="40" spans="1:30">
      <c r="A40" s="15"/>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ht="45" customHeight="1">
      <c r="A41" s="15"/>
      <c r="B41" s="620" t="s">
        <v>39</v>
      </c>
      <c r="C41" s="621"/>
      <c r="D41" s="621"/>
      <c r="E41" s="621"/>
      <c r="F41" s="621"/>
      <c r="G41" s="621"/>
      <c r="H41" s="621"/>
      <c r="I41" s="621"/>
      <c r="J41" s="621"/>
      <c r="K41" s="621"/>
      <c r="L41" s="621"/>
      <c r="M41" s="621"/>
      <c r="N41" s="621"/>
      <c r="O41" s="621"/>
      <c r="P41" s="621"/>
      <c r="Q41" s="621"/>
      <c r="R41" s="621"/>
      <c r="S41" s="621"/>
      <c r="T41" s="621"/>
      <c r="U41" s="621"/>
      <c r="V41" s="118"/>
      <c r="W41" s="118"/>
      <c r="X41" s="118"/>
      <c r="Y41" s="118"/>
      <c r="Z41" s="118"/>
      <c r="AA41" s="118"/>
      <c r="AB41" s="118"/>
      <c r="AC41" s="118"/>
      <c r="AD41" s="118"/>
    </row>
    <row r="42" spans="1:30" ht="15" customHeight="1">
      <c r="A42" s="15"/>
      <c r="B42" s="118"/>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row>
    <row r="43" spans="1:30" ht="15" customHeight="1">
      <c r="A43" s="15"/>
      <c r="B43" s="620" t="s">
        <v>40</v>
      </c>
      <c r="C43" s="621"/>
      <c r="D43" s="621"/>
      <c r="E43" s="621"/>
      <c r="F43" s="621"/>
      <c r="G43" s="621"/>
      <c r="H43" s="621"/>
      <c r="I43" s="621"/>
      <c r="J43" s="621"/>
      <c r="K43" s="621"/>
      <c r="L43" s="621"/>
      <c r="M43" s="621"/>
      <c r="N43" s="621"/>
      <c r="O43" s="621"/>
      <c r="P43" s="621"/>
      <c r="Q43" s="621"/>
      <c r="R43" s="621"/>
      <c r="S43" s="621"/>
      <c r="T43" s="621"/>
      <c r="U43" s="621"/>
      <c r="V43" s="113"/>
      <c r="W43" s="113"/>
      <c r="X43" s="113"/>
      <c r="Y43" s="113"/>
      <c r="Z43" s="113"/>
      <c r="AA43" s="113"/>
      <c r="AB43" s="113"/>
      <c r="AC43" s="113"/>
      <c r="AD43" s="113"/>
    </row>
    <row r="44" spans="1:30" ht="1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row>
    <row r="45" spans="1:30" ht="1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row>
    <row r="46" spans="1:30" ht="1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row>
    <row r="47" spans="1:30" ht="15" customHeight="1"/>
    <row r="48" spans="1:30" ht="15" customHeight="1"/>
    <row r="49" ht="15" customHeight="1"/>
  </sheetData>
  <sheetProtection algorithmName="SHA-512" hashValue="D71IC9UMn/vytHbDaZGNEVUWSHM8kynIJPyUwf8mZw22STmok8BIoWVxJL9M2ApshmR9SueghKaw5ocu+IVlRg==" saltValue="w2DNiFfVjTobQdPWbuRZOA==" spinCount="100000" sheet="1" objects="1" scenarios="1"/>
  <mergeCells count="36">
    <mergeCell ref="B5:AD5"/>
    <mergeCell ref="B35:U35"/>
    <mergeCell ref="N7:O7"/>
    <mergeCell ref="B7:L7"/>
    <mergeCell ref="X35:AD35"/>
    <mergeCell ref="B25:U25"/>
    <mergeCell ref="X25:AD25"/>
    <mergeCell ref="X33:AD33"/>
    <mergeCell ref="X23:AD23"/>
    <mergeCell ref="B27:U27"/>
    <mergeCell ref="X27:AD27"/>
    <mergeCell ref="B37:U37"/>
    <mergeCell ref="X37:AD37"/>
    <mergeCell ref="B33:U33"/>
    <mergeCell ref="B43:U43"/>
    <mergeCell ref="B31:U31"/>
    <mergeCell ref="X31:AD31"/>
    <mergeCell ref="B41:U41"/>
    <mergeCell ref="B39:U39"/>
    <mergeCell ref="X39:AD39"/>
    <mergeCell ref="B1:AD1"/>
    <mergeCell ref="B17:U17"/>
    <mergeCell ref="B13:U13"/>
    <mergeCell ref="X17:AD17"/>
    <mergeCell ref="B29:U29"/>
    <mergeCell ref="B19:U19"/>
    <mergeCell ref="X19:AD19"/>
    <mergeCell ref="B9:U9"/>
    <mergeCell ref="B15:U15"/>
    <mergeCell ref="X15:AD15"/>
    <mergeCell ref="X29:AD29"/>
    <mergeCell ref="B3:AD3"/>
    <mergeCell ref="B21:U21"/>
    <mergeCell ref="X21:AD21"/>
    <mergeCell ref="B11:U11"/>
    <mergeCell ref="B23:U23"/>
  </mergeCells>
  <conditionalFormatting sqref="A1:XFD7">
    <cfRule type="expression" dxfId="2243" priority="111" stopIfTrue="1">
      <formula>AND($A$1&lt;&gt;"",SUM(A1)&gt;0)</formula>
    </cfRule>
    <cfRule type="expression" dxfId="2242" priority="110" stopIfTrue="1">
      <formula>AND($A$1&lt;&gt;"",SEARCH("no puede registrar",A1)&gt;0)</formula>
    </cfRule>
    <cfRule type="expression" dxfId="2241" priority="109" stopIfTrue="1">
      <formula>AND($A$1&lt;&gt;"",SEARCH("en blanco",A1)&gt;0)</formula>
    </cfRule>
    <cfRule type="expression" dxfId="2240" priority="108" stopIfTrue="1">
      <formula>AND($A$1&lt;&gt;"",SEARCH("pase a la pregunta",A1)&gt;0)</formula>
    </cfRule>
    <cfRule type="expression" dxfId="2239" priority="107" stopIfTrue="1">
      <formula>AND($A$1&lt;&gt;"",SEARCH("igual o menor",A1)&gt;0)</formula>
    </cfRule>
    <cfRule type="expression" dxfId="2238" priority="106" stopIfTrue="1">
      <formula>AND($A$1&lt;&gt;"",SEARCH("igual o mayor",A1)&gt;0)</formula>
    </cfRule>
    <cfRule type="expression" dxfId="2237" priority="112" stopIfTrue="1">
      <formula>AND($A$1&lt;&gt;"",SEARCH("la pregunta",A1)&gt;0)</formula>
    </cfRule>
  </conditionalFormatting>
  <conditionalFormatting sqref="A8:XFD1048576">
    <cfRule type="expression" dxfId="2236" priority="29" stopIfTrue="1">
      <formula>AND($A$1&lt;&gt;"",SEARCH("igual o mayor",A8)&gt;0)</formula>
    </cfRule>
    <cfRule type="expression" dxfId="2235" priority="30" stopIfTrue="1">
      <formula>AND($A$1&lt;&gt;"",SEARCH("igual o menor",A8)&gt;0)</formula>
    </cfRule>
    <cfRule type="expression" dxfId="2234" priority="31" stopIfTrue="1">
      <formula>AND($A$1&lt;&gt;"",SEARCH("pase a la pregunta",A8)&gt;0)</formula>
    </cfRule>
    <cfRule type="expression" dxfId="2233" priority="32" stopIfTrue="1">
      <formula>AND($A$1&lt;&gt;"",SEARCH("en blanco",A8)&gt;0)</formula>
    </cfRule>
    <cfRule type="expression" dxfId="2232" priority="33" stopIfTrue="1">
      <formula>AND($A$1&lt;&gt;"",SEARCH("no puede registrar",A8)&gt;0)</formula>
    </cfRule>
    <cfRule type="expression" dxfId="2231" priority="34" stopIfTrue="1">
      <formula>AND($A$1&lt;&gt;"",SUM(A8)&gt;0)</formula>
    </cfRule>
    <cfRule type="expression" dxfId="2230" priority="35" stopIfTrue="1">
      <formula>AND($A$1&lt;&gt;"",SEARCH("la pregunta",A8)&gt;0)</formula>
    </cfRule>
  </conditionalFormatting>
  <conditionalFormatting sqref="AH8">
    <cfRule type="expression" dxfId="2229" priority="1" stopIfTrue="1">
      <formula>AND($A$1&lt;&gt;"",SEARCH("igual o mayor",AH8)&gt;0)</formula>
    </cfRule>
    <cfRule type="expression" dxfId="2228" priority="2" stopIfTrue="1">
      <formula>AND($A$1&lt;&gt;"",SEARCH("igual o menor",AH8)&gt;0)</formula>
    </cfRule>
    <cfRule type="expression" dxfId="2227" priority="3" stopIfTrue="1">
      <formula>AND($A$1&lt;&gt;"",SEARCH("pase a la pregunta",AH8)&gt;0)</formula>
    </cfRule>
    <cfRule type="expression" dxfId="2226" priority="4" stopIfTrue="1">
      <formula>AND($A$1&lt;&gt;"",SEARCH("en blanco",AH8)&gt;0)</formula>
    </cfRule>
    <cfRule type="expression" dxfId="2225" priority="5" stopIfTrue="1">
      <formula>AND($A$1&lt;&gt;"",SEARCH("no puede registrar",AH8)&gt;0)</formula>
    </cfRule>
    <cfRule type="expression" dxfId="2224" priority="6" stopIfTrue="1">
      <formula>AND($A$1&lt;&gt;"",SUM(AH8)&gt;0)</formula>
    </cfRule>
    <cfRule type="expression" dxfId="2223" priority="7" stopIfTrue="1">
      <formula>AND($A$1&lt;&gt;"",SEARCH("la pregunta",AH8)&gt;0)</formula>
    </cfRule>
    <cfRule type="expression" dxfId="2222" priority="8" stopIfTrue="1">
      <formula>AND($A$1&lt;&gt;"",SEARCH("igual o mayor",AH8)&gt;0)</formula>
    </cfRule>
    <cfRule type="expression" dxfId="2221" priority="9" stopIfTrue="1">
      <formula>AND($A$1&lt;&gt;"",SEARCH("igual o menor",AH8)&gt;0)</formula>
    </cfRule>
    <cfRule type="expression" dxfId="2220" priority="10" stopIfTrue="1">
      <formula>AND($A$1&lt;&gt;"",SEARCH("pase a la pregunta",AH8)&gt;0)</formula>
    </cfRule>
    <cfRule type="expression" dxfId="2219" priority="11" stopIfTrue="1">
      <formula>AND($A$1&lt;&gt;"",SEARCH("en blanco",AH8)&gt;0)</formula>
    </cfRule>
    <cfRule type="expression" dxfId="2218" priority="12" stopIfTrue="1">
      <formula>AND($A$1&lt;&gt;"",SEARCH("no puede registrar",AH8)&gt;0)</formula>
    </cfRule>
    <cfRule type="expression" dxfId="2217" priority="13" stopIfTrue="1">
      <formula>AND($A$1&lt;&gt;"",SUM(AH8)&gt;0)</formula>
    </cfRule>
    <cfRule type="expression" dxfId="2216" priority="14" stopIfTrue="1">
      <formula>AND($A$1&lt;&gt;"",SEARCH("la pregunta",AH8)&gt;0)</formula>
    </cfRule>
  </conditionalFormatting>
  <conditionalFormatting sqref="AH9 AJ9">
    <cfRule type="expression" dxfId="2215" priority="57" stopIfTrue="1">
      <formula>AND($A$1&lt;&gt;"",SEARCH("igual o mayor",AH9)&gt;0)</formula>
    </cfRule>
    <cfRule type="expression" dxfId="2214" priority="58" stopIfTrue="1">
      <formula>AND($A$1&lt;&gt;"",SEARCH("igual o menor",AH9)&gt;0)</formula>
    </cfRule>
    <cfRule type="expression" dxfId="2213" priority="59" stopIfTrue="1">
      <formula>AND($A$1&lt;&gt;"",SEARCH("pase a la pregunta",AH9)&gt;0)</formula>
    </cfRule>
    <cfRule type="expression" dxfId="2212" priority="60" stopIfTrue="1">
      <formula>AND($A$1&lt;&gt;"",SEARCH("en blanco",AH9)&gt;0)</formula>
    </cfRule>
    <cfRule type="expression" dxfId="2211" priority="61" stopIfTrue="1">
      <formula>AND($A$1&lt;&gt;"",SEARCH("no puede registrar",AH9)&gt;0)</formula>
    </cfRule>
    <cfRule type="expression" dxfId="2210" priority="62" stopIfTrue="1">
      <formula>AND($A$1&lt;&gt;"",SUM(AH9)&gt;0)</formula>
    </cfRule>
    <cfRule type="expression" dxfId="2209" priority="63" stopIfTrue="1">
      <formula>AND($A$1&lt;&gt;"",SEARCH("la pregunta",AH9)&gt;0)</formula>
    </cfRule>
    <cfRule type="expression" dxfId="2208" priority="50" stopIfTrue="1">
      <formula>AND($A$1&lt;&gt;"",SEARCH("igual o mayor",AH9)&gt;0)</formula>
    </cfRule>
    <cfRule type="expression" dxfId="2207" priority="51" stopIfTrue="1">
      <formula>AND($A$1&lt;&gt;"",SEARCH("igual o menor",AH9)&gt;0)</formula>
    </cfRule>
    <cfRule type="expression" dxfId="2206" priority="52" stopIfTrue="1">
      <formula>AND($A$1&lt;&gt;"",SEARCH("pase a la pregunta",AH9)&gt;0)</formula>
    </cfRule>
    <cfRule type="expression" dxfId="2205" priority="53" stopIfTrue="1">
      <formula>AND($A$1&lt;&gt;"",SEARCH("en blanco",AH9)&gt;0)</formula>
    </cfRule>
    <cfRule type="expression" dxfId="2204" priority="54" stopIfTrue="1">
      <formula>AND($A$1&lt;&gt;"",SEARCH("no puede registrar",AH9)&gt;0)</formula>
    </cfRule>
    <cfRule type="expression" dxfId="2203" priority="55" stopIfTrue="1">
      <formula>AND($A$1&lt;&gt;"",SUM(AH9)&gt;0)</formula>
    </cfRule>
    <cfRule type="expression" dxfId="2202" priority="56" stopIfTrue="1">
      <formula>AND($A$1&lt;&gt;"",SEARCH("la pregunta",AH9)&gt;0)</formula>
    </cfRule>
  </conditionalFormatting>
  <conditionalFormatting sqref="AH7:AJ7">
    <cfRule type="expression" dxfId="2201" priority="98" stopIfTrue="1">
      <formula>AND($A$1&lt;&gt;"",SEARCH("la pregunta",AH7)&gt;0)</formula>
    </cfRule>
    <cfRule type="expression" dxfId="2200" priority="97" stopIfTrue="1">
      <formula>AND($A$1&lt;&gt;"",SUM(AH7)&gt;0)</formula>
    </cfRule>
    <cfRule type="expression" dxfId="2199" priority="96" stopIfTrue="1">
      <formula>AND($A$1&lt;&gt;"",SEARCH("no puede registrar",AH7)&gt;0)</formula>
    </cfRule>
    <cfRule type="expression" dxfId="2198" priority="95" stopIfTrue="1">
      <formula>AND($A$1&lt;&gt;"",SEARCH("en blanco",AH7)&gt;0)</formula>
    </cfRule>
    <cfRule type="expression" dxfId="2197" priority="94" stopIfTrue="1">
      <formula>AND($A$1&lt;&gt;"",SEARCH("pase a la pregunta",AH7)&gt;0)</formula>
    </cfRule>
    <cfRule type="expression" dxfId="2196" priority="93" stopIfTrue="1">
      <formula>AND($A$1&lt;&gt;"",SEARCH("igual o menor",AH7)&gt;0)</formula>
    </cfRule>
    <cfRule type="expression" dxfId="2195" priority="92" stopIfTrue="1">
      <formula>AND($A$1&lt;&gt;"",SEARCH("igual o mayor",AH7)&gt;0)</formula>
    </cfRule>
    <cfRule type="expression" dxfId="2194" priority="105" stopIfTrue="1">
      <formula>AND($A$1&lt;&gt;"",SEARCH("la pregunta",AH7)&gt;0)</formula>
    </cfRule>
    <cfRule type="expression" dxfId="2193" priority="104" stopIfTrue="1">
      <formula>AND($A$1&lt;&gt;"",SUM(AH7)&gt;0)</formula>
    </cfRule>
    <cfRule type="expression" dxfId="2192" priority="103" stopIfTrue="1">
      <formula>AND($A$1&lt;&gt;"",SEARCH("no puede registrar",AH7)&gt;0)</formula>
    </cfRule>
    <cfRule type="expression" dxfId="2191" priority="102" stopIfTrue="1">
      <formula>AND($A$1&lt;&gt;"",SEARCH("en blanco",AH7)&gt;0)</formula>
    </cfRule>
    <cfRule type="expression" dxfId="2190" priority="101" stopIfTrue="1">
      <formula>AND($A$1&lt;&gt;"",SEARCH("pase a la pregunta",AH7)&gt;0)</formula>
    </cfRule>
    <cfRule type="expression" dxfId="2189" priority="100" stopIfTrue="1">
      <formula>AND($A$1&lt;&gt;"",SEARCH("igual o menor",AH7)&gt;0)</formula>
    </cfRule>
    <cfRule type="expression" dxfId="2188" priority="99" stopIfTrue="1">
      <formula>AND($A$1&lt;&gt;"",SEARCH("igual o mayor",AH7)&gt;0)</formula>
    </cfRule>
  </conditionalFormatting>
  <conditionalFormatting sqref="AH7:AJ8">
    <cfRule type="expression" dxfId="2187" priority="78" stopIfTrue="1">
      <formula>AND($A$1&lt;&gt;"",SEARCH("igual o mayor",AH7)&gt;0)</formula>
    </cfRule>
    <cfRule type="expression" dxfId="2186" priority="79" stopIfTrue="1">
      <formula>AND($A$1&lt;&gt;"",SEARCH("igual o menor",AH7)&gt;0)</formula>
    </cfRule>
    <cfRule type="expression" dxfId="2185" priority="80" stopIfTrue="1">
      <formula>AND($A$1&lt;&gt;"",SEARCH("pase a la pregunta",AH7)&gt;0)</formula>
    </cfRule>
    <cfRule type="expression" dxfId="2184" priority="83" stopIfTrue="1">
      <formula>AND($A$1&lt;&gt;"",SUM(AH7)&gt;0)</formula>
    </cfRule>
    <cfRule type="expression" dxfId="2183" priority="82" stopIfTrue="1">
      <formula>AND($A$1&lt;&gt;"",SEARCH("no puede registrar",AH7)&gt;0)</formula>
    </cfRule>
    <cfRule type="expression" dxfId="2182" priority="84" stopIfTrue="1">
      <formula>AND($A$1&lt;&gt;"",SEARCH("la pregunta",AH7)&gt;0)</formula>
    </cfRule>
    <cfRule type="expression" dxfId="2181" priority="81" stopIfTrue="1">
      <formula>AND($A$1&lt;&gt;"",SEARCH("en blanco",AH7)&gt;0)</formula>
    </cfRule>
  </conditionalFormatting>
  <conditionalFormatting sqref="AH8:AJ8">
    <cfRule type="expression" dxfId="2180" priority="69" stopIfTrue="1">
      <formula>AND($A$1&lt;&gt;"",SUM(AH8)&gt;0)</formula>
    </cfRule>
    <cfRule type="expression" dxfId="2179" priority="77" stopIfTrue="1">
      <formula>AND($A$1&lt;&gt;"",SEARCH("la pregunta",AH8)&gt;0)</formula>
    </cfRule>
    <cfRule type="expression" dxfId="2178" priority="76" stopIfTrue="1">
      <formula>AND($A$1&lt;&gt;"",SUM(AH8)&gt;0)</formula>
    </cfRule>
    <cfRule type="expression" dxfId="2177" priority="75" stopIfTrue="1">
      <formula>AND($A$1&lt;&gt;"",SEARCH("no puede registrar",AH8)&gt;0)</formula>
    </cfRule>
    <cfRule type="expression" dxfId="2176" priority="74" stopIfTrue="1">
      <formula>AND($A$1&lt;&gt;"",SEARCH("en blanco",AH8)&gt;0)</formula>
    </cfRule>
    <cfRule type="expression" dxfId="2175" priority="73" stopIfTrue="1">
      <formula>AND($A$1&lt;&gt;"",SEARCH("pase a la pregunta",AH8)&gt;0)</formula>
    </cfRule>
    <cfRule type="expression" dxfId="2174" priority="72" stopIfTrue="1">
      <formula>AND($A$1&lt;&gt;"",SEARCH("igual o menor",AH8)&gt;0)</formula>
    </cfRule>
    <cfRule type="expression" dxfId="2173" priority="71" stopIfTrue="1">
      <formula>AND($A$1&lt;&gt;"",SEARCH("igual o mayor",AH8)&gt;0)</formula>
    </cfRule>
    <cfRule type="expression" dxfId="2172" priority="70" stopIfTrue="1">
      <formula>AND($A$1&lt;&gt;"",SEARCH("la pregunta",AH8)&gt;0)</formula>
    </cfRule>
    <cfRule type="expression" dxfId="2171" priority="68" stopIfTrue="1">
      <formula>AND($A$1&lt;&gt;"",SEARCH("no puede registrar",AH8)&gt;0)</formula>
    </cfRule>
    <cfRule type="expression" dxfId="2170" priority="67" stopIfTrue="1">
      <formula>AND($A$1&lt;&gt;"",SEARCH("en blanco",AH8)&gt;0)</formula>
    </cfRule>
    <cfRule type="expression" dxfId="2169" priority="66" stopIfTrue="1">
      <formula>AND($A$1&lt;&gt;"",SEARCH("pase a la pregunta",AH8)&gt;0)</formula>
    </cfRule>
    <cfRule type="expression" dxfId="2168" priority="65" stopIfTrue="1">
      <formula>AND($A$1&lt;&gt;"",SEARCH("igual o menor",AH8)&gt;0)</formula>
    </cfRule>
    <cfRule type="expression" dxfId="2167" priority="64" stopIfTrue="1">
      <formula>AND($A$1&lt;&gt;"",SEARCH("igual o mayor",AH8)&gt;0)</formula>
    </cfRule>
  </conditionalFormatting>
  <conditionalFormatting sqref="AI9:AI10">
    <cfRule type="expression" dxfId="2166" priority="16" stopIfTrue="1">
      <formula>AND($A$1&lt;&gt;"",SEARCH("igual o menor",AI9)&gt;0)</formula>
    </cfRule>
    <cfRule type="expression" dxfId="2165" priority="17" stopIfTrue="1">
      <formula>AND($A$1&lt;&gt;"",SEARCH("pase a la pregunta",AI9)&gt;0)</formula>
    </cfRule>
    <cfRule type="expression" dxfId="2164" priority="18" stopIfTrue="1">
      <formula>AND($A$1&lt;&gt;"",SEARCH("en blanco",AI9)&gt;0)</formula>
    </cfRule>
    <cfRule type="expression" dxfId="2163" priority="19" stopIfTrue="1">
      <formula>AND($A$1&lt;&gt;"",SEARCH("no puede registrar",AI9)&gt;0)</formula>
    </cfRule>
    <cfRule type="expression" dxfId="2162" priority="20" stopIfTrue="1">
      <formula>AND($A$1&lt;&gt;"",SUM(AI9)&gt;0)</formula>
    </cfRule>
    <cfRule type="expression" dxfId="2161" priority="28" stopIfTrue="1">
      <formula>AND($A$1&lt;&gt;"",SEARCH("la pregunta",AI9)&gt;0)</formula>
    </cfRule>
    <cfRule type="expression" dxfId="2160" priority="21" stopIfTrue="1">
      <formula>AND($A$1&lt;&gt;"",SEARCH("la pregunta",AI9)&gt;0)</formula>
    </cfRule>
    <cfRule type="expression" dxfId="2159" priority="15" stopIfTrue="1">
      <formula>AND($A$1&lt;&gt;"",SEARCH("igual o mayor",AI9)&gt;0)</formula>
    </cfRule>
    <cfRule type="expression" dxfId="2158" priority="26" stopIfTrue="1">
      <formula>AND($A$1&lt;&gt;"",SEARCH("no puede registrar",AI9)&gt;0)</formula>
    </cfRule>
    <cfRule type="expression" dxfId="2157" priority="25" stopIfTrue="1">
      <formula>AND($A$1&lt;&gt;"",SEARCH("en blanco",AI9)&gt;0)</formula>
    </cfRule>
    <cfRule type="expression" dxfId="2156" priority="24" stopIfTrue="1">
      <formula>AND($A$1&lt;&gt;"",SEARCH("pase a la pregunta",AI9)&gt;0)</formula>
    </cfRule>
    <cfRule type="expression" dxfId="2155" priority="23" stopIfTrue="1">
      <formula>AND($A$1&lt;&gt;"",SEARCH("igual o menor",AI9)&gt;0)</formula>
    </cfRule>
    <cfRule type="expression" dxfId="2154" priority="22" stopIfTrue="1">
      <formula>AND($A$1&lt;&gt;"",SEARCH("igual o mayor",AI9)&gt;0)</formula>
    </cfRule>
    <cfRule type="expression" dxfId="2153" priority="27" stopIfTrue="1">
      <formula>AND($A$1&lt;&gt;"",SUM(AI9)&gt;0)</formula>
    </cfRule>
  </conditionalFormatting>
  <hyperlinks>
    <hyperlink ref="B9" location="Presentación!AA7" display="Presentación"/>
    <hyperlink ref="B11" location="Informantes!AA7" display="Informantes"/>
    <hyperlink ref="B13" location="Participantes!BF7" display="Participantes"/>
    <hyperlink ref="B15" location="CNGE_2025_M2_Secc1!AA7" display="Sección I. Marco normativo y programático"/>
    <hyperlink ref="X15" location="CNGE_2025_M2_Secc1!AA7" display="Preguntas 1.1 a 1.10"/>
    <hyperlink ref="B17" location="CNGE_2025_M2_Secc2!AA7" display="Sección II. Capacidades institucionales"/>
    <hyperlink ref="X17" location="CNGE_2025_M2_Secc2!AA7" display="Preguntas 2.1 a 2.9"/>
    <hyperlink ref="B19" location="CNGE_2025_M2_Secc3!AA7" display="Sección III. Fondos y seguros"/>
    <hyperlink ref="X19" location="CNGE_2025_M2_Secc3!AA7" display="Preguntas 3.1 a 3.4"/>
    <hyperlink ref="B21" location="CNGE_2025_M2_Secc4!AA7" display="Sección IV. Consejo o Comité de Protección Civil u homólogo"/>
    <hyperlink ref="X21" location="CNGE_2025_M2_Secc4!AA7" display="Preguntas 4.1 y 4.2"/>
    <hyperlink ref="B23" location="CNGE_2025_M2_Secc5!AA7" display="Sección V. Atlas de Riesgos"/>
    <hyperlink ref="X23" location="CNGE_2025_M2_Secc5!AA7" display="Preguntas 5.1 a 5.5"/>
    <hyperlink ref="B25" location="CNGE_2025_M2_Secc6!AA7" display="Sección VI. Registros administrativos"/>
    <hyperlink ref="X25" location="CNGE_2025_M2_Secc6!AA7" display="Preguntas 6.1 y 6.2"/>
    <hyperlink ref="B27" location="CNGE_2025_M2_Secc7!AA7" display="Sección VII. Fomento de la autoprotección civil"/>
    <hyperlink ref="X27" location="CNGE_2025_M2_Secc7!AA7" display="Preguntas 7.1 y 7.2"/>
    <hyperlink ref="B29" location="CNGE_2025_M2_Secc8!AA7" display="Sección VIII. Estructura organizacional y capacidad operativa"/>
    <hyperlink ref="X29" location="CNGE_2025_M2_Secc8!AA7" display="Preguntas 8.1 y 8.2"/>
    <hyperlink ref="B31" location="CNGE_2025_M2_Secc9!AA7" display="Sección IX. Recursos humanos"/>
    <hyperlink ref="X31" location="CNGE_2025_M2_Secc9!AA7" display="Preguntas 9.1 a 9.32"/>
    <hyperlink ref="B33" location="CNGE_2025_M2_Secc10!AA7" display="Sección X. Recursos presupuestales"/>
    <hyperlink ref="X33" location="CNGE_2025_M2_Secc10!AA7" display="Preguntas 10.1 a 10.5"/>
    <hyperlink ref="B35" location="CNGE_2025_M2_Secc11!AA7" display="Sección XI. Capacitación y difusión"/>
    <hyperlink ref="X35" location="CNGE_2025_M2_Secc11!AA7" display="Preguntas 11.1 a 11.5"/>
    <hyperlink ref="B37" location="CNGE_2025_M2_Secc12!AA7" display="Sección XII. Informe de actividades o labores"/>
    <hyperlink ref="X37" location="CNGE_2025_M2_Secc12!AA7" display="Pregunta 12.1"/>
    <hyperlink ref="B39" location="CNGE_2025_M2_Secc13!AA7" display="Sección XIII. Eventos atendidos"/>
    <hyperlink ref="X39" location="CNGE_2025_M2_Secc13!AA7" display="Preguntas 13.1 a 13.12"/>
    <hyperlink ref="B41" location="'Complemento 2'!AI7" display="Complemento 2. Tipo de posesión, ubicación geográfica, horario de atención y datos de contacto de las instalaciones de la Unidad Municipal de Protección Civil u homóloga"/>
    <hyperlink ref="B43" location="Glosario!AA7" display="Glosario"/>
    <hyperlink ref="B15:U15" location="CNGE_2026_M2_Secc1!AA7" display="Sección I. Marco normativo y programático"/>
    <hyperlink ref="X15:AD15" location="CNGE_2026_M2_Secc1!AA7" display="Preguntas 1.1 a 1.10"/>
    <hyperlink ref="B17:U17" location="CNGE_2026_M2_Secc2!AA7" display="Sección II. Capacidades institucionales"/>
    <hyperlink ref="X17:AD17" location="CNGE_2026_M2_Secc2!AA7" display="Preguntas 2.1 a 2.3"/>
    <hyperlink ref="B19:U19" location="CNGE_2026_M2_Secc3!AA7" display="Sección III. Fondos y seguros"/>
    <hyperlink ref="X19:AD19" location="CNGE_2026_M2_Secc3!AA7" display="Preguntas 3.1 a 3.4"/>
    <hyperlink ref="B21:U21" location="CNGE_2026_M2_Secc4!AA7" display="Sección IV. Consejo o Comité de Protección Civil u homólogo"/>
    <hyperlink ref="X21:AD21" location="CNGE_2026_M2_Secc4!AA7" display="Preguntas 4.1 y 4.2"/>
    <hyperlink ref="B23:U23" location="CNGE_2026_M2_Secc5!AA7" display="Sección V. Atlas de Riesgos"/>
    <hyperlink ref="X23:AD23" location="CNGE_2026_M2_Secc5!AA7" display="Preguntas 5.1 a 5.5"/>
    <hyperlink ref="B25:U25" location="CNGE_2026_M2_Secc6!AA7" display="Sección VI. Registros administrativos"/>
    <hyperlink ref="X25:AD25" location="CNGE_2026_M2_Secc6!AA7" display="Preguntas 6.1 y 6.2"/>
    <hyperlink ref="B27:U27" location="CNGE_2026_M2_Secc7!AA7" display="Sección VII. Fomento de la autoprotección civil"/>
    <hyperlink ref="X27:AD27" location="CNGE_2026_M2_Secc7!AA7" display="Preguntas 7.1 y 7.2"/>
    <hyperlink ref="B29:U29" location="CNGE_2026_M2_Secc8!AA7" display="Sección VIII. Estructura organizacional y capacidad operativa"/>
    <hyperlink ref="X29:AD29" location="CNGE_2026_M2_Secc8!AA7" display="Preguntas 8.1 y 8.2"/>
    <hyperlink ref="B31:U31" location="CNGE_2026_M2_Secc9!AA7" display="Sección IX. Recursos humanos"/>
    <hyperlink ref="X31:AD31" location="CNGE_2026_M2_Secc9!AA7" display="Preguntas 9.1 a 9.33"/>
    <hyperlink ref="B33:U33" location="CNGE_2026_M2_Secc10!AA7" display="Sección X. Recursos presupuestales"/>
    <hyperlink ref="X33:AD33" location="CNGE_2026_M2_Secc10!AA7" display="Preguntas 10.1 a 10.5"/>
    <hyperlink ref="B35:U35" location="CNGE_2026_M2_Secc11!AA7" display="Sección XI. Capacitación y difusión"/>
    <hyperlink ref="X35:AD35" location="CNGE_2026_M2_Secc11!AA7" display="Preguntas 11.1 a 11.5"/>
    <hyperlink ref="B37:U37" location="CNGE_2026_M2_Secc12!AA7" display="Sección XII. Informe de actividades o labores"/>
    <hyperlink ref="X37:AD37" location="CNGE_2026_M2_Secc12!AA7" display="Pregunta 12.1"/>
    <hyperlink ref="B39:U39" location="CNGE_2026_M2_Secc13!AA7" display="Sección XIII. Eventos atendidos"/>
    <hyperlink ref="X39:AD39" location="CNGE_2026_M2_Secc13!AA7" display="Preguntas 13.1 a 13.11"/>
    <hyperlink ref="B41:U41" location="Complemento!AI7" display="Complemento. Tipo de posesión, ubicación geográfica, horario de atención y datos de contacto de las instalaciones de la Unidad Estatal de Protección Civil u homóloga"/>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2 
Índice</oddHeader>
    <oddFooter>&amp;LCenso Nacional de Gobiernos Estatales 2026&amp;R&amp;P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F85"/>
  <sheetViews>
    <sheetView showGridLines="0" view="pageBreakPreview" zoomScale="120" zoomScaleNormal="100" zoomScaleSheetLayoutView="120" workbookViewId="0"/>
  </sheetViews>
  <sheetFormatPr baseColWidth="10" defaultColWidth="0" defaultRowHeight="15" customHeight="1" zeroHeight="1"/>
  <cols>
    <col min="1" max="1" width="5.625" style="4" customWidth="1"/>
    <col min="2" max="30" width="3.625" style="4" customWidth="1"/>
    <col min="31" max="31" width="5.625" style="4" customWidth="1"/>
    <col min="32" max="32" width="3.625" style="4" hidden="1" customWidth="1"/>
    <col min="33" max="46" width="13.625" style="4" hidden="1" customWidth="1"/>
    <col min="47" max="47" width="16" style="4" hidden="1" customWidth="1"/>
    <col min="48" max="110" width="13.625" style="4" hidden="1" customWidth="1"/>
    <col min="111" max="16384" width="3.625" style="4" hidden="1"/>
  </cols>
  <sheetData>
    <row r="1" spans="1:31" ht="173.25" customHeight="1">
      <c r="A1" s="609"/>
      <c r="B1" s="619" t="s">
        <v>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14"/>
    </row>
    <row r="2" spans="1:31" ht="15" customHeight="1">
      <c r="A2" s="61"/>
      <c r="AE2" s="14"/>
    </row>
    <row r="3" spans="1:31" ht="45" customHeight="1">
      <c r="A3" s="61"/>
      <c r="B3" s="622" t="s">
        <v>1</v>
      </c>
      <c r="C3" s="736"/>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c r="AE3" s="14"/>
    </row>
    <row r="4" spans="1:31" ht="15" customHeight="1">
      <c r="A4" s="61"/>
      <c r="B4" s="6"/>
      <c r="C4" s="6"/>
      <c r="D4" s="6"/>
      <c r="E4" s="6"/>
      <c r="F4" s="6"/>
      <c r="G4" s="6"/>
      <c r="H4" s="6"/>
      <c r="I4" s="6"/>
      <c r="J4" s="6"/>
      <c r="K4" s="6"/>
      <c r="L4" s="6"/>
      <c r="M4" s="6"/>
      <c r="N4" s="6"/>
      <c r="O4" s="6"/>
      <c r="P4" s="6"/>
      <c r="Q4" s="6"/>
      <c r="R4" s="6"/>
      <c r="S4" s="6"/>
      <c r="T4" s="6"/>
      <c r="U4" s="6"/>
      <c r="V4" s="6"/>
      <c r="W4" s="6"/>
      <c r="X4" s="6"/>
      <c r="Y4" s="6"/>
      <c r="Z4" s="6"/>
      <c r="AA4" s="6"/>
      <c r="AB4" s="6"/>
      <c r="AC4" s="6"/>
      <c r="AD4" s="6"/>
      <c r="AE4" s="14"/>
    </row>
    <row r="5" spans="1:31" ht="45" customHeight="1">
      <c r="A5" s="61"/>
      <c r="B5" s="913" t="s">
        <v>23</v>
      </c>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14"/>
    </row>
    <row r="6" spans="1:31" ht="15" customHeight="1">
      <c r="A6" s="61"/>
      <c r="B6" s="6"/>
      <c r="C6" s="6"/>
      <c r="D6" s="6"/>
      <c r="E6" s="6"/>
      <c r="F6" s="6"/>
      <c r="G6" s="6"/>
      <c r="H6" s="6"/>
      <c r="I6" s="6"/>
      <c r="J6" s="6"/>
      <c r="K6" s="6"/>
      <c r="L6" s="6"/>
      <c r="M6" s="6"/>
      <c r="N6" s="6"/>
      <c r="O6" s="6"/>
      <c r="P6" s="6"/>
      <c r="Q6" s="6"/>
      <c r="R6" s="6"/>
      <c r="S6" s="6"/>
      <c r="T6" s="6"/>
      <c r="U6" s="6"/>
      <c r="V6" s="6"/>
      <c r="W6" s="6"/>
      <c r="X6" s="6"/>
      <c r="Y6" s="6"/>
      <c r="Z6" s="6"/>
      <c r="AA6" s="6"/>
      <c r="AB6" s="6"/>
      <c r="AC6" s="6"/>
      <c r="AD6" s="6"/>
      <c r="AE6" s="14"/>
    </row>
    <row r="7" spans="1:31" ht="15" customHeight="1" thickBot="1">
      <c r="A7" s="61"/>
      <c r="B7" s="3" t="s">
        <v>3</v>
      </c>
      <c r="C7" s="53"/>
      <c r="D7" s="53"/>
      <c r="E7" s="53"/>
      <c r="F7" s="53"/>
      <c r="G7" s="53"/>
      <c r="H7" s="53"/>
      <c r="I7" s="53"/>
      <c r="J7" s="53"/>
      <c r="K7" s="53"/>
      <c r="L7" s="53"/>
      <c r="M7" s="8"/>
      <c r="N7" s="3" t="s">
        <v>4</v>
      </c>
      <c r="O7" s="8"/>
      <c r="AA7" s="684" t="s">
        <v>2</v>
      </c>
      <c r="AB7" s="736"/>
      <c r="AC7" s="736"/>
      <c r="AD7" s="736"/>
      <c r="AE7" s="14"/>
    </row>
    <row r="8" spans="1:31" ht="15" customHeight="1" thickBot="1">
      <c r="A8" s="61"/>
      <c r="B8" s="623" t="str">
        <f>IF(Presentación!B8="","",Presentación!B8)</f>
        <v>Veracruz de Ignacio de la Llave</v>
      </c>
      <c r="C8" s="625"/>
      <c r="D8" s="625"/>
      <c r="E8" s="625"/>
      <c r="F8" s="625"/>
      <c r="G8" s="625"/>
      <c r="H8" s="625"/>
      <c r="I8" s="625"/>
      <c r="J8" s="625"/>
      <c r="K8" s="625"/>
      <c r="L8" s="624"/>
      <c r="M8" s="55"/>
      <c r="N8" s="623" t="str">
        <f>IF(Presentación!N8="","",Presentación!N8)</f>
        <v>230</v>
      </c>
      <c r="O8" s="624"/>
      <c r="P8" s="34"/>
      <c r="Q8" s="119"/>
      <c r="R8" s="119"/>
      <c r="S8" s="119"/>
      <c r="T8" s="119"/>
      <c r="U8" s="119"/>
      <c r="V8" s="119"/>
      <c r="W8" s="119"/>
      <c r="X8" s="119"/>
      <c r="Y8" s="119"/>
      <c r="Z8" s="119"/>
      <c r="AA8" s="119"/>
      <c r="AB8" s="34"/>
      <c r="AC8" s="119"/>
      <c r="AD8" s="54"/>
      <c r="AE8" s="14"/>
    </row>
    <row r="9" spans="1:31" ht="15" customHeight="1" thickBot="1">
      <c r="A9" s="61"/>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row>
    <row r="10" spans="1:31" ht="15" customHeight="1" thickBot="1">
      <c r="A10" s="58"/>
      <c r="B10" s="878" t="s">
        <v>5695</v>
      </c>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6"/>
      <c r="AE10" s="14"/>
    </row>
    <row r="11" spans="1:31" ht="15" customHeight="1">
      <c r="A11" s="61"/>
      <c r="B11" s="778" t="s">
        <v>5084</v>
      </c>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c r="AB11" s="773"/>
      <c r="AC11" s="773"/>
      <c r="AD11" s="779"/>
      <c r="AE11" s="5"/>
    </row>
    <row r="12" spans="1:31" ht="24" customHeight="1">
      <c r="A12" s="61"/>
      <c r="B12" s="103"/>
      <c r="C12" s="872" t="s">
        <v>5696</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784"/>
      <c r="AE12" s="5"/>
    </row>
    <row r="13" spans="1:31" ht="24" customHeight="1">
      <c r="A13" s="61"/>
      <c r="B13" s="103"/>
      <c r="C13" s="783" t="s">
        <v>5087</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784"/>
      <c r="AE13" s="5"/>
    </row>
    <row r="14" spans="1:31" ht="36" customHeight="1">
      <c r="A14" s="7"/>
      <c r="B14" s="104"/>
      <c r="C14" s="917" t="s">
        <v>5697</v>
      </c>
      <c r="D14" s="736"/>
      <c r="E14" s="736"/>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c r="AD14" s="784"/>
      <c r="AE14" s="10"/>
    </row>
    <row r="15" spans="1:31" ht="36" customHeight="1">
      <c r="A15" s="61"/>
      <c r="B15" s="105"/>
      <c r="C15" s="715" t="s">
        <v>5698</v>
      </c>
      <c r="D15" s="736"/>
      <c r="E15" s="736"/>
      <c r="F15" s="736"/>
      <c r="G15" s="736"/>
      <c r="H15" s="736"/>
      <c r="I15" s="736"/>
      <c r="J15" s="736"/>
      <c r="K15" s="736"/>
      <c r="L15" s="736"/>
      <c r="M15" s="736"/>
      <c r="N15" s="736"/>
      <c r="O15" s="736"/>
      <c r="P15" s="736"/>
      <c r="Q15" s="736"/>
      <c r="R15" s="736"/>
      <c r="S15" s="736"/>
      <c r="T15" s="736"/>
      <c r="U15" s="736"/>
      <c r="V15" s="736"/>
      <c r="W15" s="736"/>
      <c r="X15" s="736"/>
      <c r="Y15" s="736"/>
      <c r="Z15" s="736"/>
      <c r="AA15" s="736"/>
      <c r="AB15" s="736"/>
      <c r="AC15" s="736"/>
      <c r="AD15" s="689"/>
      <c r="AE15" s="52"/>
    </row>
    <row r="16" spans="1:31" ht="48" customHeight="1">
      <c r="A16" s="61"/>
      <c r="B16" s="64"/>
      <c r="C16" s="715" t="s">
        <v>5699</v>
      </c>
      <c r="D16" s="736"/>
      <c r="E16" s="736"/>
      <c r="F16" s="736"/>
      <c r="G16" s="736"/>
      <c r="H16" s="736"/>
      <c r="I16" s="736"/>
      <c r="J16" s="736"/>
      <c r="K16" s="736"/>
      <c r="L16" s="736"/>
      <c r="M16" s="736"/>
      <c r="N16" s="736"/>
      <c r="O16" s="736"/>
      <c r="P16" s="736"/>
      <c r="Q16" s="736"/>
      <c r="R16" s="736"/>
      <c r="S16" s="736"/>
      <c r="T16" s="736"/>
      <c r="U16" s="736"/>
      <c r="V16" s="736"/>
      <c r="W16" s="736"/>
      <c r="X16" s="736"/>
      <c r="Y16" s="736"/>
      <c r="Z16" s="736"/>
      <c r="AA16" s="736"/>
      <c r="AB16" s="736"/>
      <c r="AC16" s="736"/>
      <c r="AD16" s="689"/>
      <c r="AE16" s="5"/>
    </row>
    <row r="17" spans="1:34" ht="15" customHeight="1">
      <c r="A17" s="61"/>
      <c r="B17" s="65"/>
      <c r="C17" s="918" t="s">
        <v>5700</v>
      </c>
      <c r="D17" s="912"/>
      <c r="E17" s="912"/>
      <c r="F17" s="912"/>
      <c r="G17" s="912"/>
      <c r="H17" s="912"/>
      <c r="I17" s="912"/>
      <c r="J17" s="912"/>
      <c r="K17" s="912"/>
      <c r="L17" s="912"/>
      <c r="M17" s="912"/>
      <c r="N17" s="912"/>
      <c r="O17" s="912"/>
      <c r="P17" s="912"/>
      <c r="Q17" s="912"/>
      <c r="R17" s="912"/>
      <c r="S17" s="912"/>
      <c r="T17" s="912"/>
      <c r="U17" s="912"/>
      <c r="V17" s="912"/>
      <c r="W17" s="912"/>
      <c r="X17" s="912"/>
      <c r="Y17" s="912"/>
      <c r="Z17" s="912"/>
      <c r="AA17" s="912"/>
      <c r="AB17" s="912"/>
      <c r="AC17" s="912"/>
      <c r="AD17" s="919"/>
      <c r="AE17" s="5"/>
    </row>
    <row r="18" spans="1:34" ht="15" customHeight="1">
      <c r="A18" s="7"/>
      <c r="B18" s="877" t="s">
        <v>5548</v>
      </c>
      <c r="C18" s="736"/>
      <c r="D18" s="736"/>
      <c r="E18" s="736"/>
      <c r="F18" s="736"/>
      <c r="G18" s="736"/>
      <c r="H18" s="736"/>
      <c r="I18" s="736"/>
      <c r="J18" s="736"/>
      <c r="K18" s="736"/>
      <c r="L18" s="736"/>
      <c r="M18" s="736"/>
      <c r="N18" s="736"/>
      <c r="O18" s="736"/>
      <c r="P18" s="736"/>
      <c r="Q18" s="736"/>
      <c r="R18" s="736"/>
      <c r="S18" s="736"/>
      <c r="T18" s="736"/>
      <c r="U18" s="736"/>
      <c r="V18" s="736"/>
      <c r="W18" s="736"/>
      <c r="X18" s="736"/>
      <c r="Y18" s="736"/>
      <c r="Z18" s="736"/>
      <c r="AA18" s="736"/>
      <c r="AB18" s="736"/>
      <c r="AC18" s="736"/>
      <c r="AD18" s="689"/>
      <c r="AE18" s="10"/>
    </row>
    <row r="19" spans="1:34" ht="48" customHeight="1">
      <c r="A19" s="7"/>
      <c r="B19" s="543"/>
      <c r="C19" s="731" t="s">
        <v>5701</v>
      </c>
      <c r="D19" s="732"/>
      <c r="E19" s="732"/>
      <c r="F19" s="732"/>
      <c r="G19" s="732"/>
      <c r="H19" s="732"/>
      <c r="I19" s="732"/>
      <c r="J19" s="732"/>
      <c r="K19" s="732"/>
      <c r="L19" s="732"/>
      <c r="M19" s="732"/>
      <c r="N19" s="732"/>
      <c r="O19" s="732"/>
      <c r="P19" s="732"/>
      <c r="Q19" s="732"/>
      <c r="R19" s="732"/>
      <c r="S19" s="732"/>
      <c r="T19" s="732"/>
      <c r="U19" s="732"/>
      <c r="V19" s="732"/>
      <c r="W19" s="732"/>
      <c r="X19" s="732"/>
      <c r="Y19" s="732"/>
      <c r="Z19" s="732"/>
      <c r="AA19" s="732"/>
      <c r="AB19" s="732"/>
      <c r="AC19" s="732"/>
      <c r="AD19" s="733"/>
      <c r="AE19" s="10"/>
    </row>
    <row r="20" spans="1:34" ht="15" customHeight="1">
      <c r="A20" s="7"/>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4" ht="15" customHeight="1">
      <c r="A21" s="61" t="s">
        <v>5702</v>
      </c>
      <c r="B21" s="755" t="s">
        <v>5703</v>
      </c>
      <c r="C21" s="736"/>
      <c r="D21" s="736"/>
      <c r="E21" s="736"/>
      <c r="F21" s="736"/>
      <c r="G21" s="736"/>
      <c r="H21" s="736"/>
      <c r="I21" s="736"/>
      <c r="J21" s="736"/>
      <c r="K21" s="736"/>
      <c r="L21" s="736"/>
      <c r="M21" s="736"/>
      <c r="N21" s="736"/>
      <c r="O21" s="736"/>
      <c r="P21" s="736"/>
      <c r="Q21" s="736"/>
      <c r="R21" s="736"/>
      <c r="S21" s="736"/>
      <c r="T21" s="736"/>
      <c r="U21" s="736"/>
      <c r="V21" s="736"/>
      <c r="W21" s="736"/>
      <c r="X21" s="736"/>
      <c r="Y21" s="736"/>
      <c r="Z21" s="736"/>
      <c r="AA21" s="736"/>
      <c r="AB21" s="736"/>
      <c r="AC21" s="736"/>
      <c r="AD21" s="736"/>
      <c r="AG21"/>
      <c r="AH21" s="333"/>
    </row>
    <row r="22" spans="1:34" ht="15" customHeight="1">
      <c r="A22" s="14"/>
      <c r="B22" s="8"/>
      <c r="C22" s="735" t="s">
        <v>5460</v>
      </c>
      <c r="D22" s="736"/>
      <c r="E22" s="736"/>
      <c r="F22" s="736"/>
      <c r="G22" s="736"/>
      <c r="H22" s="736"/>
      <c r="I22" s="736"/>
      <c r="J22" s="736"/>
      <c r="K22" s="736"/>
      <c r="L22" s="736"/>
      <c r="M22" s="736"/>
      <c r="N22" s="736"/>
      <c r="O22" s="736"/>
      <c r="P22" s="736"/>
      <c r="Q22" s="736"/>
      <c r="R22" s="736"/>
      <c r="S22" s="736"/>
      <c r="T22" s="736"/>
      <c r="U22" s="736"/>
      <c r="V22" s="736"/>
      <c r="W22" s="736"/>
      <c r="X22" s="736"/>
      <c r="Y22" s="736"/>
      <c r="Z22" s="736"/>
      <c r="AA22" s="736"/>
      <c r="AB22" s="736"/>
      <c r="AC22" s="736"/>
      <c r="AD22" s="736"/>
      <c r="AG22" s="332" t="s">
        <v>5461</v>
      </c>
      <c r="AH22" s="333"/>
    </row>
    <row r="23" spans="1:34" ht="15" customHeight="1" thickBot="1">
      <c r="A23" s="14"/>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G23" s="331">
        <f>IF(COUNTA(C24,I24,T24)=0,0,IF(COUNTA(C24,I24,T24)=1,0,1))</f>
        <v>0</v>
      </c>
      <c r="AH23" s="333"/>
    </row>
    <row r="24" spans="1:34" ht="15" customHeight="1" thickBot="1">
      <c r="A24" s="14"/>
      <c r="B24" s="8"/>
      <c r="C24" s="68"/>
      <c r="D24" s="4" t="s">
        <v>5462</v>
      </c>
      <c r="E24" s="8"/>
      <c r="F24" s="8"/>
      <c r="G24" s="8"/>
      <c r="H24" s="8"/>
      <c r="I24" s="68"/>
      <c r="J24" s="4" t="s">
        <v>5704</v>
      </c>
      <c r="K24" s="8"/>
      <c r="L24" s="8"/>
      <c r="M24" s="8"/>
      <c r="N24" s="8"/>
      <c r="O24" s="8"/>
      <c r="P24" s="8"/>
      <c r="Q24" s="8"/>
      <c r="R24" s="8"/>
      <c r="S24" s="8"/>
      <c r="T24" s="68"/>
      <c r="U24" s="4" t="s">
        <v>5705</v>
      </c>
      <c r="V24" s="8"/>
      <c r="W24" s="8"/>
      <c r="X24" s="8"/>
      <c r="Y24" s="8"/>
      <c r="Z24" s="8"/>
      <c r="AA24" s="8"/>
      <c r="AB24" s="8"/>
      <c r="AC24" s="8"/>
      <c r="AD24" s="8"/>
    </row>
    <row r="25" spans="1:34" ht="15" customHeight="1">
      <c r="A25" s="14"/>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row>
    <row r="26" spans="1:34" ht="24" customHeight="1">
      <c r="A26" s="14"/>
      <c r="B26" s="8"/>
      <c r="C26" s="911" t="s">
        <v>5120</v>
      </c>
      <c r="D26" s="912"/>
      <c r="E26" s="912"/>
      <c r="F26" s="912"/>
      <c r="G26" s="912"/>
      <c r="H26" s="912"/>
      <c r="I26" s="912"/>
      <c r="J26" s="912"/>
      <c r="K26" s="912"/>
      <c r="L26" s="912"/>
      <c r="M26" s="912"/>
      <c r="N26" s="912"/>
      <c r="O26" s="912"/>
      <c r="P26" s="912"/>
      <c r="Q26" s="912"/>
      <c r="R26" s="912"/>
      <c r="S26" s="912"/>
      <c r="T26" s="912"/>
      <c r="U26" s="912"/>
      <c r="V26" s="912"/>
      <c r="W26" s="912"/>
      <c r="X26" s="912"/>
      <c r="Y26" s="912"/>
      <c r="Z26" s="912"/>
      <c r="AA26" s="912"/>
      <c r="AB26" s="912"/>
      <c r="AC26" s="912"/>
      <c r="AD26" s="912"/>
    </row>
    <row r="27" spans="1:34" ht="60" customHeight="1">
      <c r="A27" s="14"/>
      <c r="B27" s="8"/>
      <c r="C27" s="914"/>
      <c r="D27" s="915"/>
      <c r="E27" s="915"/>
      <c r="F27" s="915"/>
      <c r="G27" s="915"/>
      <c r="H27" s="915"/>
      <c r="I27" s="915"/>
      <c r="J27" s="915"/>
      <c r="K27" s="915"/>
      <c r="L27" s="915"/>
      <c r="M27" s="915"/>
      <c r="N27" s="915"/>
      <c r="O27" s="915"/>
      <c r="P27" s="915"/>
      <c r="Q27" s="915"/>
      <c r="R27" s="915"/>
      <c r="S27" s="915"/>
      <c r="T27" s="915"/>
      <c r="U27" s="915"/>
      <c r="V27" s="915"/>
      <c r="W27" s="915"/>
      <c r="X27" s="915"/>
      <c r="Y27" s="915"/>
      <c r="Z27" s="915"/>
      <c r="AA27" s="915"/>
      <c r="AB27" s="915"/>
      <c r="AC27" s="915"/>
      <c r="AD27" s="916"/>
    </row>
    <row r="28" spans="1:34" ht="15" customHeight="1">
      <c r="B28" s="753" t="str">
        <f>IF(AG23&gt;0,"Favor de seleccionar solo un código","")</f>
        <v/>
      </c>
      <c r="C28" s="753"/>
      <c r="D28" s="753"/>
      <c r="E28" s="753"/>
      <c r="F28" s="753"/>
      <c r="G28" s="753"/>
      <c r="H28" s="753"/>
      <c r="I28" s="753"/>
      <c r="J28" s="753"/>
      <c r="K28" s="753"/>
      <c r="L28" s="753"/>
      <c r="M28" s="753"/>
      <c r="N28" s="753"/>
      <c r="O28" s="753"/>
      <c r="P28" s="753"/>
      <c r="Q28" s="753"/>
      <c r="R28" s="753"/>
      <c r="S28" s="753"/>
      <c r="T28" s="753"/>
      <c r="U28" s="753"/>
      <c r="V28" s="753"/>
      <c r="W28" s="753"/>
      <c r="X28" s="753"/>
      <c r="Y28" s="753"/>
      <c r="Z28" s="753"/>
      <c r="AA28" s="753"/>
      <c r="AB28" s="753"/>
      <c r="AC28" s="753"/>
      <c r="AD28" s="753"/>
    </row>
    <row r="29" spans="1:34" ht="15" customHeight="1"/>
    <row r="30" spans="1:34" ht="15" customHeight="1"/>
    <row r="31" spans="1:34" ht="15" customHeight="1"/>
    <row r="32" spans="1:34" ht="15" customHeight="1"/>
    <row r="33" spans="1:47" ht="15" customHeight="1"/>
    <row r="34" spans="1:47" ht="48" customHeight="1">
      <c r="A34" s="61" t="s">
        <v>5706</v>
      </c>
      <c r="B34" s="910" t="s">
        <v>5707</v>
      </c>
      <c r="C34" s="736"/>
      <c r="D34" s="736"/>
      <c r="E34" s="736"/>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c r="AE34" s="76"/>
    </row>
    <row r="35" spans="1:47" ht="24" customHeight="1">
      <c r="A35" s="61"/>
      <c r="B35" s="69"/>
      <c r="C35" s="758" t="s">
        <v>5708</v>
      </c>
      <c r="D35" s="736"/>
      <c r="E35" s="736"/>
      <c r="F35" s="736"/>
      <c r="G35" s="736"/>
      <c r="H35" s="736"/>
      <c r="I35" s="736"/>
      <c r="J35" s="736"/>
      <c r="K35" s="736"/>
      <c r="L35" s="736"/>
      <c r="M35" s="736"/>
      <c r="N35" s="736"/>
      <c r="O35" s="736"/>
      <c r="P35" s="736"/>
      <c r="Q35" s="736"/>
      <c r="R35" s="736"/>
      <c r="S35" s="736"/>
      <c r="T35" s="736"/>
      <c r="U35" s="736"/>
      <c r="V35" s="736"/>
      <c r="W35" s="736"/>
      <c r="X35" s="736"/>
      <c r="Y35" s="736"/>
      <c r="Z35" s="736"/>
      <c r="AA35" s="736"/>
      <c r="AB35" s="736"/>
      <c r="AC35" s="736"/>
      <c r="AD35" s="736"/>
      <c r="AE35" s="76"/>
    </row>
    <row r="36" spans="1:47" ht="48" customHeight="1">
      <c r="A36" s="61"/>
      <c r="B36" s="78"/>
      <c r="C36" s="756" t="s">
        <v>5709</v>
      </c>
      <c r="D36" s="736"/>
      <c r="E36" s="736"/>
      <c r="F36" s="736"/>
      <c r="G36" s="736"/>
      <c r="H36" s="736"/>
      <c r="I36" s="736"/>
      <c r="J36" s="736"/>
      <c r="K36" s="736"/>
      <c r="L36" s="736"/>
      <c r="M36" s="736"/>
      <c r="N36" s="736"/>
      <c r="O36" s="736"/>
      <c r="P36" s="736"/>
      <c r="Q36" s="736"/>
      <c r="R36" s="736"/>
      <c r="S36" s="736"/>
      <c r="T36" s="736"/>
      <c r="U36" s="736"/>
      <c r="V36" s="736"/>
      <c r="W36" s="736"/>
      <c r="X36" s="736"/>
      <c r="Y36" s="736"/>
      <c r="Z36" s="736"/>
      <c r="AA36" s="736"/>
      <c r="AB36" s="736"/>
      <c r="AC36" s="736"/>
      <c r="AD36" s="736"/>
      <c r="AE36" s="8"/>
    </row>
    <row r="37" spans="1:47" ht="24" customHeight="1">
      <c r="A37" s="61"/>
      <c r="B37" s="69"/>
      <c r="C37" s="758" t="s">
        <v>5710</v>
      </c>
      <c r="D37" s="736"/>
      <c r="E37" s="736"/>
      <c r="F37" s="736"/>
      <c r="G37" s="736"/>
      <c r="H37" s="736"/>
      <c r="I37" s="736"/>
      <c r="J37" s="736"/>
      <c r="K37" s="736"/>
      <c r="L37" s="736"/>
      <c r="M37" s="736"/>
      <c r="N37" s="736"/>
      <c r="O37" s="736"/>
      <c r="P37" s="736"/>
      <c r="Q37" s="736"/>
      <c r="R37" s="736"/>
      <c r="S37" s="736"/>
      <c r="T37" s="736"/>
      <c r="U37" s="736"/>
      <c r="V37" s="736"/>
      <c r="W37" s="736"/>
      <c r="X37" s="736"/>
      <c r="Y37" s="736"/>
      <c r="Z37" s="736"/>
      <c r="AA37" s="736"/>
      <c r="AB37" s="736"/>
      <c r="AC37" s="736"/>
      <c r="AD37" s="736"/>
      <c r="AE37" s="76"/>
    </row>
    <row r="38" spans="1:47" ht="24" customHeight="1">
      <c r="A38" s="61"/>
      <c r="B38" s="69"/>
      <c r="C38" s="758" t="s">
        <v>5711</v>
      </c>
      <c r="D38" s="736"/>
      <c r="E38" s="736"/>
      <c r="F38" s="736"/>
      <c r="G38" s="736"/>
      <c r="H38" s="736"/>
      <c r="I38" s="736"/>
      <c r="J38" s="736"/>
      <c r="K38" s="736"/>
      <c r="L38" s="736"/>
      <c r="M38" s="736"/>
      <c r="N38" s="736"/>
      <c r="O38" s="736"/>
      <c r="P38" s="736"/>
      <c r="Q38" s="736"/>
      <c r="R38" s="736"/>
      <c r="S38" s="736"/>
      <c r="T38" s="736"/>
      <c r="U38" s="736"/>
      <c r="V38" s="736"/>
      <c r="W38" s="736"/>
      <c r="X38" s="736"/>
      <c r="Y38" s="736"/>
      <c r="Z38" s="736"/>
      <c r="AA38" s="736"/>
      <c r="AB38" s="736"/>
      <c r="AC38" s="736"/>
      <c r="AD38" s="736"/>
      <c r="AE38" s="76"/>
    </row>
    <row r="39" spans="1:47" ht="24" customHeight="1">
      <c r="A39" s="61"/>
      <c r="B39" s="69"/>
      <c r="C39" s="758" t="s">
        <v>5712</v>
      </c>
      <c r="D39" s="635"/>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76"/>
    </row>
    <row r="40" spans="1:47" ht="14.25" customHeight="1">
      <c r="A40" s="21"/>
      <c r="B40" s="14"/>
      <c r="C40" s="14"/>
      <c r="D40" s="14"/>
      <c r="E40" s="14"/>
      <c r="F40" s="14"/>
      <c r="G40" s="14"/>
      <c r="H40" s="14"/>
      <c r="I40" s="14"/>
      <c r="J40" s="14"/>
      <c r="Q40" s="14"/>
      <c r="R40" s="14"/>
      <c r="S40" s="14"/>
      <c r="T40" s="14"/>
      <c r="U40" s="14"/>
      <c r="V40" s="14"/>
      <c r="W40" s="14"/>
      <c r="X40" s="14"/>
      <c r="Y40" s="14"/>
      <c r="Z40" s="14"/>
      <c r="AA40" s="14"/>
      <c r="AB40" s="14"/>
      <c r="AC40" s="14"/>
      <c r="AD40" s="14"/>
      <c r="AE40" s="76"/>
      <c r="AO40" s="4" t="s">
        <v>5086</v>
      </c>
    </row>
    <row r="41" spans="1:47" ht="48" customHeight="1">
      <c r="A41" s="21"/>
      <c r="B41" s="376"/>
      <c r="C41" s="643" t="s">
        <v>5713</v>
      </c>
      <c r="D41" s="773"/>
      <c r="E41" s="773"/>
      <c r="F41" s="773"/>
      <c r="G41" s="769"/>
      <c r="H41" s="771" t="s">
        <v>5714</v>
      </c>
      <c r="I41" s="773"/>
      <c r="J41" s="773"/>
      <c r="K41" s="769"/>
      <c r="L41" s="668" t="s">
        <v>5715</v>
      </c>
      <c r="M41" s="773"/>
      <c r="N41" s="773"/>
      <c r="O41" s="769"/>
      <c r="P41" s="668" t="s">
        <v>5716</v>
      </c>
      <c r="Q41" s="773"/>
      <c r="R41" s="773"/>
      <c r="S41" s="769"/>
      <c r="T41" s="668" t="s">
        <v>5717</v>
      </c>
      <c r="U41" s="773"/>
      <c r="V41" s="773"/>
      <c r="W41" s="769"/>
      <c r="X41" s="643" t="s">
        <v>5718</v>
      </c>
      <c r="Y41" s="669"/>
      <c r="Z41" s="669"/>
      <c r="AA41" s="669"/>
      <c r="AB41" s="669"/>
      <c r="AC41" s="669"/>
      <c r="AD41" s="670"/>
      <c r="AL41" s="572" t="s">
        <v>5100</v>
      </c>
      <c r="AM41" s="788" t="s">
        <v>5114</v>
      </c>
      <c r="AN41" s="337" t="s">
        <v>5342</v>
      </c>
      <c r="AO41" s="338" t="s">
        <v>5719</v>
      </c>
      <c r="AP41" s="339" t="s">
        <v>5103</v>
      </c>
      <c r="AR41" s="804" t="s">
        <v>5343</v>
      </c>
      <c r="AS41" s="669"/>
      <c r="AT41" s="669"/>
    </row>
    <row r="42" spans="1:47" ht="15" customHeight="1">
      <c r="A42" s="21"/>
      <c r="B42" s="377"/>
      <c r="C42" s="770"/>
      <c r="D42" s="732"/>
      <c r="E42" s="732"/>
      <c r="F42" s="732"/>
      <c r="G42" s="733"/>
      <c r="H42" s="770"/>
      <c r="I42" s="732"/>
      <c r="J42" s="732"/>
      <c r="K42" s="733"/>
      <c r="L42" s="770"/>
      <c r="M42" s="732"/>
      <c r="N42" s="732"/>
      <c r="O42" s="733"/>
      <c r="P42" s="770"/>
      <c r="Q42" s="732"/>
      <c r="R42" s="732"/>
      <c r="S42" s="733"/>
      <c r="T42" s="770"/>
      <c r="U42" s="732"/>
      <c r="V42" s="732"/>
      <c r="W42" s="733"/>
      <c r="X42" s="74" t="s">
        <v>5040</v>
      </c>
      <c r="Y42" s="74" t="s">
        <v>5042</v>
      </c>
      <c r="Z42" s="74" t="s">
        <v>5044</v>
      </c>
      <c r="AA42" s="74" t="s">
        <v>5046</v>
      </c>
      <c r="AB42" s="74" t="s">
        <v>5048</v>
      </c>
      <c r="AC42" s="74" t="s">
        <v>5050</v>
      </c>
      <c r="AD42" s="74" t="s">
        <v>5056</v>
      </c>
      <c r="AG42" s="2"/>
      <c r="AH42" s="2"/>
      <c r="AI42" s="2"/>
      <c r="AJ42" s="2"/>
      <c r="AK42" s="2"/>
      <c r="AL42" s="573" t="s">
        <v>5720</v>
      </c>
      <c r="AM42" s="788"/>
      <c r="AN42" s="337" t="s">
        <v>5721</v>
      </c>
      <c r="AO42" s="335" t="s">
        <v>5719</v>
      </c>
      <c r="AP42" s="336" t="s">
        <v>5722</v>
      </c>
      <c r="AQ42" s="240" t="s">
        <v>5110</v>
      </c>
      <c r="AR42" s="222" t="s">
        <v>5354</v>
      </c>
      <c r="AS42" s="229" t="s">
        <v>5355</v>
      </c>
      <c r="AT42" s="230" t="s">
        <v>5349</v>
      </c>
      <c r="AU42" s="566" t="s">
        <v>5313</v>
      </c>
    </row>
    <row r="43" spans="1:47" ht="15" customHeight="1">
      <c r="A43" s="21"/>
      <c r="B43" s="377"/>
      <c r="C43" s="74" t="s">
        <v>5040</v>
      </c>
      <c r="D43" s="747"/>
      <c r="E43" s="653"/>
      <c r="F43" s="653"/>
      <c r="G43" s="748"/>
      <c r="H43" s="801"/>
      <c r="I43" s="653"/>
      <c r="J43" s="653"/>
      <c r="K43" s="748"/>
      <c r="L43" s="740"/>
      <c r="M43" s="909"/>
      <c r="N43" s="909"/>
      <c r="O43" s="741"/>
      <c r="P43" s="754"/>
      <c r="Q43" s="653"/>
      <c r="R43" s="653"/>
      <c r="S43" s="748"/>
      <c r="T43" s="754"/>
      <c r="U43" s="653"/>
      <c r="V43" s="653"/>
      <c r="W43" s="748"/>
      <c r="X43" s="188"/>
      <c r="Y43" s="188"/>
      <c r="Z43" s="188"/>
      <c r="AA43" s="188"/>
      <c r="AB43" s="188"/>
      <c r="AC43" s="188"/>
      <c r="AD43" s="188"/>
      <c r="AG43" s="2"/>
      <c r="AH43" s="2"/>
      <c r="AI43" s="2"/>
      <c r="AJ43" s="2"/>
      <c r="AK43" s="2"/>
      <c r="AL43" s="266">
        <f t="shared" ref="AL43:AL57" si="0">IF(COUNTIF(H43,"VARIAS")&gt;0,1,0)</f>
        <v>0</v>
      </c>
      <c r="AM43" s="551">
        <f>IF(OR(L43="",L43="NS",AND(LEN(L43)=4,IFERROR(VALUE(L43),0)&gt;=1821,IFERROR(VALUE(L43),0)&lt;=2025)),0,1)</f>
        <v>0</v>
      </c>
      <c r="AN43" s="340">
        <f>IF(COUNTIF(AC43:AC57,"X")&gt;0,1,0)</f>
        <v>0</v>
      </c>
      <c r="AO43" s="341">
        <f>IF(AND(OR($I$24="X",$T$24="X"),COUNTA(D43:AD57)&gt;0),1,0)</f>
        <v>0</v>
      </c>
      <c r="AP43" s="342">
        <f t="shared" ref="AP43:AP57" si="1">IF(AND($AD43="X",COUNTA(X43:AC43)&gt;0),1,0)</f>
        <v>0</v>
      </c>
      <c r="AQ43" s="246">
        <f t="shared" ref="AQ43:AQ57" si="2">IF(AND(OR($I$24="X",$T$24="X"),COUNTA(D43:AD43)=0),0,IF(AND(COUNTBLANK(D43)=0,COUNTA(H43:W43)=4,COUNTA(X43:AC43)&gt;0,AD43=""),0,IF(AND(COUNTBLANK(D43)=0,COUNTA(H43:W43)=4,COUNTA(X43:AC43)=0,AD43="X"),0,IF(AND(COUNTBLANK(D43)=1,COUNTA(H43:AD43)=0),0,1))))</f>
        <v>0</v>
      </c>
      <c r="AR43" s="247">
        <f t="shared" ref="AR43:AR57" si="3">IF(AQ43=0,0,1)</f>
        <v>0</v>
      </c>
      <c r="AS43" s="233" t="str">
        <f>IF(AR43=0,"",
IF(SUM($AR$43:AR43)=1,AT43,
IF($AR$58&gt;SUM($AR$43:AR43),_xlfn.CONCAT(", ",AT43),
IF($AR$58=SUM($AR$43:AR43),_xlfn.CONCAT(" y ",AT43)))))</f>
        <v/>
      </c>
      <c r="AT43" s="248" t="s">
        <v>5358</v>
      </c>
      <c r="AU43" s="4">
        <f ca="1">IF(OR(D43=" ",AND(EXACT(UPPER(TRIM(SUBSTITUTE(D43,CHAR(160)," "))),TRIM(SUBSTITUTE(D43,CHAR(160)," "))),SUMPRODUCT(--ISNUMBER(MATCH(MID(TRIM(SUBSTITUTE(D43,CHAR(160)," ")),ROW(INDIRECT("1:"&amp;LEN(TRIM(SUBSTITUTE(D43,CHAR(160)," "))))),1),{"A","B","C","D","E","F","G","H","I","J","K","L","M","N","O","P","Q","R","S","T","U","V","W","X","Y","Z","Ñ","0","1","2","3","4","5","6","7","8","9"," "},0)))=LEN(TRIM(SUBSTITUTE(D43,CHAR(160)," "))))),0,1)</f>
        <v>0</v>
      </c>
    </row>
    <row r="44" spans="1:47" ht="15" customHeight="1">
      <c r="A44" s="21"/>
      <c r="B44" s="377"/>
      <c r="C44" s="74" t="s">
        <v>5042</v>
      </c>
      <c r="D44" s="747"/>
      <c r="E44" s="653"/>
      <c r="F44" s="653"/>
      <c r="G44" s="748"/>
      <c r="H44" s="801"/>
      <c r="I44" s="653"/>
      <c r="J44" s="653"/>
      <c r="K44" s="748"/>
      <c r="L44" s="740"/>
      <c r="M44" s="909"/>
      <c r="N44" s="909"/>
      <c r="O44" s="741"/>
      <c r="P44" s="754"/>
      <c r="Q44" s="653"/>
      <c r="R44" s="653"/>
      <c r="S44" s="748"/>
      <c r="T44" s="754"/>
      <c r="U44" s="653"/>
      <c r="V44" s="653"/>
      <c r="W44" s="748"/>
      <c r="X44" s="188"/>
      <c r="Y44" s="188"/>
      <c r="Z44" s="188"/>
      <c r="AA44" s="188"/>
      <c r="AB44" s="188"/>
      <c r="AC44" s="188"/>
      <c r="AD44" s="188"/>
      <c r="AG44" s="2"/>
      <c r="AH44" s="2"/>
      <c r="AI44" s="2"/>
      <c r="AJ44" s="2"/>
      <c r="AK44" s="2"/>
      <c r="AL44" s="266">
        <f t="shared" si="0"/>
        <v>0</v>
      </c>
      <c r="AM44" s="551">
        <f t="shared" ref="AM44:AM57" si="4">IF(OR(L44="",L44="NS",AND(LEN(L44)=4,IFERROR(VALUE(L44),0)&gt;=1821,IFERROR(VALUE(L44),0)&lt;=2025)),0,1)</f>
        <v>0</v>
      </c>
      <c r="AN44" s="2"/>
      <c r="AP44" s="342">
        <f t="shared" si="1"/>
        <v>0</v>
      </c>
      <c r="AQ44" s="246">
        <f t="shared" si="2"/>
        <v>0</v>
      </c>
      <c r="AR44" s="247">
        <f t="shared" si="3"/>
        <v>0</v>
      </c>
      <c r="AS44" s="233" t="str">
        <f>IF(AR44=0,"",
IF(SUM($AR$43:AR44)=1,AT44,
IF($AR$58&gt;SUM($AR$43:AR44),_xlfn.CONCAT(", ",AT44),
IF($AR$58=SUM($AR$43:AR44),_xlfn.CONCAT(" y ",AT44)))))</f>
        <v/>
      </c>
      <c r="AT44" s="248" t="s">
        <v>5359</v>
      </c>
      <c r="AU44" s="4">
        <f ca="1">IF(OR(D44=" ",AND(EXACT(UPPER(TRIM(SUBSTITUTE(D44,CHAR(160)," "))),TRIM(SUBSTITUTE(D44,CHAR(160)," "))),SUMPRODUCT(--ISNUMBER(MATCH(MID(TRIM(SUBSTITUTE(D44,CHAR(160)," ")),ROW(INDIRECT("1:"&amp;LEN(TRIM(SUBSTITUTE(D44,CHAR(160)," "))))),1),{"A","B","C","D","E","F","G","H","I","J","K","L","M","N","O","P","Q","R","S","T","U","V","W","X","Y","Z","Ñ","0","1","2","3","4","5","6","7","8","9"," "},0)))=LEN(TRIM(SUBSTITUTE(D44,CHAR(160)," "))))),0,1)</f>
        <v>0</v>
      </c>
    </row>
    <row r="45" spans="1:47" ht="15" customHeight="1">
      <c r="A45" s="21"/>
      <c r="B45" s="377"/>
      <c r="C45" s="74" t="s">
        <v>5044</v>
      </c>
      <c r="D45" s="747"/>
      <c r="E45" s="653"/>
      <c r="F45" s="653"/>
      <c r="G45" s="748"/>
      <c r="H45" s="801"/>
      <c r="I45" s="653"/>
      <c r="J45" s="653"/>
      <c r="K45" s="748"/>
      <c r="L45" s="740"/>
      <c r="M45" s="909"/>
      <c r="N45" s="909"/>
      <c r="O45" s="741"/>
      <c r="P45" s="754"/>
      <c r="Q45" s="653"/>
      <c r="R45" s="653"/>
      <c r="S45" s="748"/>
      <c r="T45" s="754"/>
      <c r="U45" s="653"/>
      <c r="V45" s="653"/>
      <c r="W45" s="748"/>
      <c r="X45" s="188"/>
      <c r="Y45" s="188"/>
      <c r="Z45" s="188"/>
      <c r="AA45" s="188"/>
      <c r="AB45" s="188"/>
      <c r="AC45" s="188"/>
      <c r="AD45" s="188"/>
      <c r="AG45" s="2"/>
      <c r="AH45" s="2"/>
      <c r="AI45" s="2"/>
      <c r="AJ45" s="2"/>
      <c r="AK45" s="2"/>
      <c r="AL45" s="266">
        <f t="shared" si="0"/>
        <v>0</v>
      </c>
      <c r="AM45" s="551">
        <f t="shared" si="4"/>
        <v>0</v>
      </c>
      <c r="AN45" s="2"/>
      <c r="AP45" s="342">
        <f t="shared" si="1"/>
        <v>0</v>
      </c>
      <c r="AQ45" s="246">
        <f t="shared" si="2"/>
        <v>0</v>
      </c>
      <c r="AR45" s="247">
        <f t="shared" si="3"/>
        <v>0</v>
      </c>
      <c r="AS45" s="233" t="str">
        <f>IF(AR45=0,"",
IF(SUM($AR$43:AR45)=1,AT45,
IF($AR$58&gt;SUM($AR$43:AR45),_xlfn.CONCAT(", ",AT45),
IF($AR$58=SUM($AR$43:AR45),_xlfn.CONCAT(" y ",AT45)))))</f>
        <v/>
      </c>
      <c r="AT45" s="248" t="s">
        <v>5360</v>
      </c>
      <c r="AU45" s="4">
        <f ca="1">IF(OR(D45=" ",AND(EXACT(UPPER(TRIM(SUBSTITUTE(D45,CHAR(160)," "))),TRIM(SUBSTITUTE(D45,CHAR(160)," "))),SUMPRODUCT(--ISNUMBER(MATCH(MID(TRIM(SUBSTITUTE(D45,CHAR(160)," ")),ROW(INDIRECT("1:"&amp;LEN(TRIM(SUBSTITUTE(D45,CHAR(160)," "))))),1),{"A","B","C","D","E","F","G","H","I","J","K","L","M","N","O","P","Q","R","S","T","U","V","W","X","Y","Z","Ñ","0","1","2","3","4","5","6","7","8","9"," "},0)))=LEN(TRIM(SUBSTITUTE(D45,CHAR(160)," "))))),0,1)</f>
        <v>0</v>
      </c>
    </row>
    <row r="46" spans="1:47" ht="15" customHeight="1">
      <c r="A46" s="21"/>
      <c r="B46" s="377"/>
      <c r="C46" s="74" t="s">
        <v>5046</v>
      </c>
      <c r="D46" s="747"/>
      <c r="E46" s="653"/>
      <c r="F46" s="653"/>
      <c r="G46" s="748"/>
      <c r="H46" s="801"/>
      <c r="I46" s="653"/>
      <c r="J46" s="653"/>
      <c r="K46" s="748"/>
      <c r="L46" s="740"/>
      <c r="M46" s="909"/>
      <c r="N46" s="909"/>
      <c r="O46" s="741"/>
      <c r="P46" s="754"/>
      <c r="Q46" s="653"/>
      <c r="R46" s="653"/>
      <c r="S46" s="748"/>
      <c r="T46" s="754"/>
      <c r="U46" s="653"/>
      <c r="V46" s="653"/>
      <c r="W46" s="748"/>
      <c r="X46" s="188"/>
      <c r="Y46" s="188"/>
      <c r="Z46" s="188"/>
      <c r="AA46" s="188"/>
      <c r="AB46" s="188"/>
      <c r="AC46" s="188"/>
      <c r="AD46" s="188"/>
      <c r="AG46" s="2"/>
      <c r="AH46" s="2"/>
      <c r="AI46" s="2"/>
      <c r="AJ46" s="2"/>
      <c r="AK46" s="2"/>
      <c r="AL46" s="266">
        <f t="shared" si="0"/>
        <v>0</v>
      </c>
      <c r="AM46" s="551">
        <f t="shared" si="4"/>
        <v>0</v>
      </c>
      <c r="AN46" s="2"/>
      <c r="AP46" s="342">
        <f t="shared" si="1"/>
        <v>0</v>
      </c>
      <c r="AQ46" s="246">
        <f t="shared" si="2"/>
        <v>0</v>
      </c>
      <c r="AR46" s="247">
        <f t="shared" si="3"/>
        <v>0</v>
      </c>
      <c r="AS46" s="233" t="str">
        <f>IF(AR46=0,"",
IF(SUM($AR$43:AR46)=1,AT46,
IF($AR$58&gt;SUM($AR$43:AR46),_xlfn.CONCAT(", ",AT46),
IF($AR$58=SUM($AR$43:AR46),_xlfn.CONCAT(" y ",AT46)))))</f>
        <v/>
      </c>
      <c r="AT46" s="248" t="s">
        <v>5361</v>
      </c>
      <c r="AU46" s="4">
        <f ca="1">IF(OR(D46=" ",AND(EXACT(UPPER(TRIM(SUBSTITUTE(D46,CHAR(160)," "))),TRIM(SUBSTITUTE(D46,CHAR(160)," "))),SUMPRODUCT(--ISNUMBER(MATCH(MID(TRIM(SUBSTITUTE(D46,CHAR(160)," ")),ROW(INDIRECT("1:"&amp;LEN(TRIM(SUBSTITUTE(D46,CHAR(160)," "))))),1),{"A","B","C","D","E","F","G","H","I","J","K","L","M","N","O","P","Q","R","S","T","U","V","W","X","Y","Z","Ñ","0","1","2","3","4","5","6","7","8","9"," "},0)))=LEN(TRIM(SUBSTITUTE(D46,CHAR(160)," "))))),0,1)</f>
        <v>0</v>
      </c>
    </row>
    <row r="47" spans="1:47" ht="15" customHeight="1">
      <c r="A47" s="21"/>
      <c r="B47" s="377"/>
      <c r="C47" s="74" t="s">
        <v>5048</v>
      </c>
      <c r="D47" s="747"/>
      <c r="E47" s="653"/>
      <c r="F47" s="653"/>
      <c r="G47" s="748"/>
      <c r="H47" s="801"/>
      <c r="I47" s="653"/>
      <c r="J47" s="653"/>
      <c r="K47" s="748"/>
      <c r="L47" s="740"/>
      <c r="M47" s="909"/>
      <c r="N47" s="909"/>
      <c r="O47" s="741"/>
      <c r="P47" s="754"/>
      <c r="Q47" s="653"/>
      <c r="R47" s="653"/>
      <c r="S47" s="748"/>
      <c r="T47" s="754"/>
      <c r="U47" s="653"/>
      <c r="V47" s="653"/>
      <c r="W47" s="748"/>
      <c r="X47" s="188"/>
      <c r="Y47" s="188"/>
      <c r="Z47" s="188"/>
      <c r="AA47" s="188"/>
      <c r="AB47" s="188"/>
      <c r="AC47" s="188"/>
      <c r="AD47" s="188"/>
      <c r="AG47" s="2"/>
      <c r="AH47" s="2"/>
      <c r="AI47" s="2"/>
      <c r="AJ47" s="2"/>
      <c r="AK47" s="2"/>
      <c r="AL47" s="266">
        <f t="shared" si="0"/>
        <v>0</v>
      </c>
      <c r="AM47" s="551">
        <f t="shared" si="4"/>
        <v>0</v>
      </c>
      <c r="AN47" s="2"/>
      <c r="AP47" s="342">
        <f t="shared" si="1"/>
        <v>0</v>
      </c>
      <c r="AQ47" s="246">
        <f t="shared" si="2"/>
        <v>0</v>
      </c>
      <c r="AR47" s="247">
        <f t="shared" si="3"/>
        <v>0</v>
      </c>
      <c r="AS47" s="233" t="str">
        <f>IF(AR47=0,"",
IF(SUM($AR$43:AR47)=1,AT47,
IF($AR$58&gt;SUM($AR$43:AR47),_xlfn.CONCAT(", ",AT47),
IF($AR$58=SUM($AR$43:AR47),_xlfn.CONCAT(" y ",AT47)))))</f>
        <v/>
      </c>
      <c r="AT47" s="248" t="s">
        <v>5362</v>
      </c>
      <c r="AU47" s="4">
        <f ca="1">IF(OR(D47=" ",AND(EXACT(UPPER(TRIM(SUBSTITUTE(D47,CHAR(160)," "))),TRIM(SUBSTITUTE(D47,CHAR(160)," "))),SUMPRODUCT(--ISNUMBER(MATCH(MID(TRIM(SUBSTITUTE(D47,CHAR(160)," ")),ROW(INDIRECT("1:"&amp;LEN(TRIM(SUBSTITUTE(D47,CHAR(160)," "))))),1),{"A","B","C","D","E","F","G","H","I","J","K","L","M","N","O","P","Q","R","S","T","U","V","W","X","Y","Z","Ñ","0","1","2","3","4","5","6","7","8","9"," "},0)))=LEN(TRIM(SUBSTITUTE(D47,CHAR(160)," "))))),0,1)</f>
        <v>0</v>
      </c>
    </row>
    <row r="48" spans="1:47" ht="15" customHeight="1">
      <c r="A48" s="21"/>
      <c r="B48" s="377"/>
      <c r="C48" s="74" t="s">
        <v>5050</v>
      </c>
      <c r="D48" s="747"/>
      <c r="E48" s="653"/>
      <c r="F48" s="653"/>
      <c r="G48" s="748"/>
      <c r="H48" s="801"/>
      <c r="I48" s="653"/>
      <c r="J48" s="653"/>
      <c r="K48" s="748"/>
      <c r="L48" s="740"/>
      <c r="M48" s="909"/>
      <c r="N48" s="909"/>
      <c r="O48" s="741"/>
      <c r="P48" s="754"/>
      <c r="Q48" s="653"/>
      <c r="R48" s="653"/>
      <c r="S48" s="748"/>
      <c r="T48" s="754"/>
      <c r="U48" s="653"/>
      <c r="V48" s="653"/>
      <c r="W48" s="748"/>
      <c r="X48" s="188"/>
      <c r="Y48" s="188"/>
      <c r="Z48" s="188"/>
      <c r="AA48" s="188"/>
      <c r="AB48" s="188"/>
      <c r="AC48" s="188"/>
      <c r="AD48" s="188"/>
      <c r="AG48" s="2"/>
      <c r="AH48" s="2"/>
      <c r="AI48" s="2"/>
      <c r="AJ48" s="2"/>
      <c r="AK48" s="2"/>
      <c r="AL48" s="266">
        <f t="shared" si="0"/>
        <v>0</v>
      </c>
      <c r="AM48" s="551">
        <f t="shared" si="4"/>
        <v>0</v>
      </c>
      <c r="AN48" s="2"/>
      <c r="AP48" s="342">
        <f t="shared" si="1"/>
        <v>0</v>
      </c>
      <c r="AQ48" s="246">
        <f t="shared" si="2"/>
        <v>0</v>
      </c>
      <c r="AR48" s="247">
        <f t="shared" si="3"/>
        <v>0</v>
      </c>
      <c r="AS48" s="233" t="str">
        <f>IF(AR48=0,"",
IF(SUM($AR$43:AR48)=1,AT48,
IF($AR$58&gt;SUM($AR$43:AR48),_xlfn.CONCAT(", ",AT48),
IF($AR$58=SUM($AR$43:AR48),_xlfn.CONCAT(" y ",AT48)))))</f>
        <v/>
      </c>
      <c r="AT48" s="248" t="s">
        <v>5363</v>
      </c>
      <c r="AU48" s="4">
        <f ca="1">IF(OR(D48=" ",AND(EXACT(UPPER(TRIM(SUBSTITUTE(D48,CHAR(160)," "))),TRIM(SUBSTITUTE(D48,CHAR(160)," "))),SUMPRODUCT(--ISNUMBER(MATCH(MID(TRIM(SUBSTITUTE(D48,CHAR(160)," ")),ROW(INDIRECT("1:"&amp;LEN(TRIM(SUBSTITUTE(D48,CHAR(160)," "))))),1),{"A","B","C","D","E","F","G","H","I","J","K","L","M","N","O","P","Q","R","S","T","U","V","W","X","Y","Z","Ñ","0","1","2","3","4","5","6","7","8","9"," "},0)))=LEN(TRIM(SUBSTITUTE(D48,CHAR(160)," "))))),0,1)</f>
        <v>0</v>
      </c>
    </row>
    <row r="49" spans="1:47" ht="15" customHeight="1">
      <c r="A49" s="21"/>
      <c r="B49" s="377"/>
      <c r="C49" s="74" t="s">
        <v>5052</v>
      </c>
      <c r="D49" s="747"/>
      <c r="E49" s="653"/>
      <c r="F49" s="653"/>
      <c r="G49" s="748"/>
      <c r="H49" s="801"/>
      <c r="I49" s="653"/>
      <c r="J49" s="653"/>
      <c r="K49" s="748"/>
      <c r="L49" s="740"/>
      <c r="M49" s="909"/>
      <c r="N49" s="909"/>
      <c r="O49" s="741"/>
      <c r="P49" s="754"/>
      <c r="Q49" s="653"/>
      <c r="R49" s="653"/>
      <c r="S49" s="748"/>
      <c r="T49" s="754"/>
      <c r="U49" s="653"/>
      <c r="V49" s="653"/>
      <c r="W49" s="748"/>
      <c r="X49" s="188"/>
      <c r="Y49" s="188"/>
      <c r="Z49" s="188"/>
      <c r="AA49" s="188"/>
      <c r="AB49" s="188"/>
      <c r="AC49" s="188"/>
      <c r="AD49" s="188"/>
      <c r="AG49" s="2"/>
      <c r="AH49" s="2"/>
      <c r="AI49" s="2"/>
      <c r="AJ49" s="2"/>
      <c r="AK49" s="2"/>
      <c r="AL49" s="266">
        <f t="shared" si="0"/>
        <v>0</v>
      </c>
      <c r="AM49" s="551">
        <f t="shared" si="4"/>
        <v>0</v>
      </c>
      <c r="AN49" s="2"/>
      <c r="AP49" s="342">
        <f t="shared" si="1"/>
        <v>0</v>
      </c>
      <c r="AQ49" s="246">
        <f t="shared" si="2"/>
        <v>0</v>
      </c>
      <c r="AR49" s="247">
        <f t="shared" si="3"/>
        <v>0</v>
      </c>
      <c r="AS49" s="233" t="str">
        <f>IF(AR49=0,"",
IF(SUM($AR$43:AR49)=1,AT49,
IF($AR$58&gt;SUM($AR$43:AR49),_xlfn.CONCAT(", ",AT49),
IF($AR$58=SUM($AR$43:AR49),_xlfn.CONCAT(" y ",AT49)))))</f>
        <v/>
      </c>
      <c r="AT49" s="248" t="s">
        <v>5364</v>
      </c>
      <c r="AU49" s="4">
        <f ca="1">IF(OR(D49=" ",AND(EXACT(UPPER(TRIM(SUBSTITUTE(D49,CHAR(160)," "))),TRIM(SUBSTITUTE(D49,CHAR(160)," "))),SUMPRODUCT(--ISNUMBER(MATCH(MID(TRIM(SUBSTITUTE(D49,CHAR(160)," ")),ROW(INDIRECT("1:"&amp;LEN(TRIM(SUBSTITUTE(D49,CHAR(160)," "))))),1),{"A","B","C","D","E","F","G","H","I","J","K","L","M","N","O","P","Q","R","S","T","U","V","W","X","Y","Z","Ñ","0","1","2","3","4","5","6","7","8","9"," "},0)))=LEN(TRIM(SUBSTITUTE(D49,CHAR(160)," "))))),0,1)</f>
        <v>0</v>
      </c>
    </row>
    <row r="50" spans="1:47" ht="15" customHeight="1">
      <c r="A50" s="21"/>
      <c r="B50" s="377"/>
      <c r="C50" s="74" t="s">
        <v>5054</v>
      </c>
      <c r="D50" s="747"/>
      <c r="E50" s="653"/>
      <c r="F50" s="653"/>
      <c r="G50" s="748"/>
      <c r="H50" s="801"/>
      <c r="I50" s="653"/>
      <c r="J50" s="653"/>
      <c r="K50" s="748"/>
      <c r="L50" s="740"/>
      <c r="M50" s="909"/>
      <c r="N50" s="909"/>
      <c r="O50" s="741"/>
      <c r="P50" s="754"/>
      <c r="Q50" s="653"/>
      <c r="R50" s="653"/>
      <c r="S50" s="748"/>
      <c r="T50" s="754"/>
      <c r="U50" s="653"/>
      <c r="V50" s="653"/>
      <c r="W50" s="748"/>
      <c r="X50" s="188"/>
      <c r="Y50" s="188"/>
      <c r="Z50" s="188"/>
      <c r="AA50" s="188"/>
      <c r="AB50" s="188"/>
      <c r="AC50" s="188"/>
      <c r="AD50" s="188"/>
      <c r="AG50" s="2"/>
      <c r="AH50" s="2"/>
      <c r="AI50" s="2"/>
      <c r="AJ50" s="2"/>
      <c r="AK50" s="2"/>
      <c r="AL50" s="266">
        <f t="shared" si="0"/>
        <v>0</v>
      </c>
      <c r="AM50" s="551">
        <f t="shared" si="4"/>
        <v>0</v>
      </c>
      <c r="AN50" s="2"/>
      <c r="AP50" s="342">
        <f t="shared" si="1"/>
        <v>0</v>
      </c>
      <c r="AQ50" s="246">
        <f t="shared" si="2"/>
        <v>0</v>
      </c>
      <c r="AR50" s="247">
        <f t="shared" si="3"/>
        <v>0</v>
      </c>
      <c r="AS50" s="233" t="str">
        <f>IF(AR50=0,"",
IF(SUM($AR$43:AR50)=1,AT50,
IF($AR$58&gt;SUM($AR$43:AR50),_xlfn.CONCAT(", ",AT50),
IF($AR$58=SUM($AR$43:AR50),_xlfn.CONCAT(" y ",AT50)))))</f>
        <v/>
      </c>
      <c r="AT50" s="248" t="s">
        <v>5365</v>
      </c>
      <c r="AU50" s="4">
        <f ca="1">IF(OR(D50=" ",AND(EXACT(UPPER(TRIM(SUBSTITUTE(D50,CHAR(160)," "))),TRIM(SUBSTITUTE(D50,CHAR(160)," "))),SUMPRODUCT(--ISNUMBER(MATCH(MID(TRIM(SUBSTITUTE(D50,CHAR(160)," ")),ROW(INDIRECT("1:"&amp;LEN(TRIM(SUBSTITUTE(D50,CHAR(160)," "))))),1),{"A","B","C","D","E","F","G","H","I","J","K","L","M","N","O","P","Q","R","S","T","U","V","W","X","Y","Z","Ñ","0","1","2","3","4","5","6","7","8","9"," "},0)))=LEN(TRIM(SUBSTITUTE(D50,CHAR(160)," "))))),0,1)</f>
        <v>0</v>
      </c>
    </row>
    <row r="51" spans="1:47" ht="15" customHeight="1">
      <c r="A51" s="21"/>
      <c r="B51" s="377"/>
      <c r="C51" s="74" t="s">
        <v>5056</v>
      </c>
      <c r="D51" s="747"/>
      <c r="E51" s="653"/>
      <c r="F51" s="653"/>
      <c r="G51" s="748"/>
      <c r="H51" s="801"/>
      <c r="I51" s="653"/>
      <c r="J51" s="653"/>
      <c r="K51" s="748"/>
      <c r="L51" s="740"/>
      <c r="M51" s="909"/>
      <c r="N51" s="909"/>
      <c r="O51" s="741"/>
      <c r="P51" s="754"/>
      <c r="Q51" s="653"/>
      <c r="R51" s="653"/>
      <c r="S51" s="748"/>
      <c r="T51" s="754"/>
      <c r="U51" s="653"/>
      <c r="V51" s="653"/>
      <c r="W51" s="748"/>
      <c r="X51" s="188"/>
      <c r="Y51" s="188"/>
      <c r="Z51" s="188"/>
      <c r="AA51" s="188"/>
      <c r="AB51" s="188"/>
      <c r="AC51" s="188"/>
      <c r="AD51" s="188"/>
      <c r="AG51" s="2"/>
      <c r="AH51" s="2"/>
      <c r="AI51" s="2"/>
      <c r="AJ51" s="2"/>
      <c r="AK51" s="2"/>
      <c r="AL51" s="266">
        <f t="shared" si="0"/>
        <v>0</v>
      </c>
      <c r="AM51" s="551">
        <f t="shared" si="4"/>
        <v>0</v>
      </c>
      <c r="AN51" s="2"/>
      <c r="AP51" s="342">
        <f t="shared" si="1"/>
        <v>0</v>
      </c>
      <c r="AQ51" s="246">
        <f t="shared" si="2"/>
        <v>0</v>
      </c>
      <c r="AR51" s="247">
        <f t="shared" si="3"/>
        <v>0</v>
      </c>
      <c r="AS51" s="233" t="str">
        <f>IF(AR51=0,"",
IF(SUM($AR$43:AR51)=1,AT51,
IF($AR$58&gt;SUM($AR$43:AR51),_xlfn.CONCAT(", ",AT51),
IF($AR$58=SUM($AR$43:AR51),_xlfn.CONCAT(" y ",AT51)))))</f>
        <v/>
      </c>
      <c r="AT51" s="248" t="s">
        <v>5366</v>
      </c>
      <c r="AU51" s="4">
        <f ca="1">IF(OR(D51=" ",AND(EXACT(UPPER(TRIM(SUBSTITUTE(D51,CHAR(160)," "))),TRIM(SUBSTITUTE(D51,CHAR(160)," "))),SUMPRODUCT(--ISNUMBER(MATCH(MID(TRIM(SUBSTITUTE(D51,CHAR(160)," ")),ROW(INDIRECT("1:"&amp;LEN(TRIM(SUBSTITUTE(D51,CHAR(160)," "))))),1),{"A","B","C","D","E","F","G","H","I","J","K","L","M","N","O","P","Q","R","S","T","U","V","W","X","Y","Z","Ñ","0","1","2","3","4","5","6","7","8","9"," "},0)))=LEN(TRIM(SUBSTITUTE(D51,CHAR(160)," "))))),0,1)</f>
        <v>0</v>
      </c>
    </row>
    <row r="52" spans="1:47" ht="15" customHeight="1">
      <c r="A52" s="21"/>
      <c r="B52" s="377"/>
      <c r="C52" s="74" t="s">
        <v>5057</v>
      </c>
      <c r="D52" s="747"/>
      <c r="E52" s="653"/>
      <c r="F52" s="653"/>
      <c r="G52" s="748"/>
      <c r="H52" s="801"/>
      <c r="I52" s="653"/>
      <c r="J52" s="653"/>
      <c r="K52" s="748"/>
      <c r="L52" s="740"/>
      <c r="M52" s="909"/>
      <c r="N52" s="909"/>
      <c r="O52" s="741"/>
      <c r="P52" s="754"/>
      <c r="Q52" s="653"/>
      <c r="R52" s="653"/>
      <c r="S52" s="748"/>
      <c r="T52" s="754"/>
      <c r="U52" s="653"/>
      <c r="V52" s="653"/>
      <c r="W52" s="748"/>
      <c r="X52" s="188"/>
      <c r="Y52" s="188"/>
      <c r="Z52" s="188"/>
      <c r="AA52" s="188"/>
      <c r="AB52" s="188"/>
      <c r="AC52" s="188"/>
      <c r="AD52" s="188"/>
      <c r="AG52" s="2"/>
      <c r="AH52" s="2"/>
      <c r="AI52" s="2"/>
      <c r="AJ52" s="2"/>
      <c r="AK52" s="2"/>
      <c r="AL52" s="266">
        <f t="shared" si="0"/>
        <v>0</v>
      </c>
      <c r="AM52" s="551">
        <f t="shared" si="4"/>
        <v>0</v>
      </c>
      <c r="AN52" s="2"/>
      <c r="AP52" s="342">
        <f t="shared" si="1"/>
        <v>0</v>
      </c>
      <c r="AQ52" s="246">
        <f t="shared" si="2"/>
        <v>0</v>
      </c>
      <c r="AR52" s="247">
        <f t="shared" si="3"/>
        <v>0</v>
      </c>
      <c r="AS52" s="233" t="str">
        <f>IF(AR52=0,"",
IF(SUM($AR$43:AR52)=1,AT52,
IF($AR$58&gt;SUM($AR$43:AR52),_xlfn.CONCAT(", ",AT52),
IF($AR$58=SUM($AR$43:AR52),_xlfn.CONCAT(" y ",AT52)))))</f>
        <v/>
      </c>
      <c r="AT52" s="248" t="s">
        <v>5367</v>
      </c>
      <c r="AU52" s="4">
        <f ca="1">IF(OR(D52=" ",AND(EXACT(UPPER(TRIM(SUBSTITUTE(D52,CHAR(160)," "))),TRIM(SUBSTITUTE(D52,CHAR(160)," "))),SUMPRODUCT(--ISNUMBER(MATCH(MID(TRIM(SUBSTITUTE(D52,CHAR(160)," ")),ROW(INDIRECT("1:"&amp;LEN(TRIM(SUBSTITUTE(D52,CHAR(160)," "))))),1),{"A","B","C","D","E","F","G","H","I","J","K","L","M","N","O","P","Q","R","S","T","U","V","W","X","Y","Z","Ñ","0","1","2","3","4","5","6","7","8","9"," "},0)))=LEN(TRIM(SUBSTITUTE(D52,CHAR(160)," "))))),0,1)</f>
        <v>0</v>
      </c>
    </row>
    <row r="53" spans="1:47" ht="15" customHeight="1">
      <c r="A53" s="21"/>
      <c r="B53" s="377"/>
      <c r="C53" s="74" t="s">
        <v>5059</v>
      </c>
      <c r="D53" s="747"/>
      <c r="E53" s="653"/>
      <c r="F53" s="653"/>
      <c r="G53" s="748"/>
      <c r="H53" s="801"/>
      <c r="I53" s="653"/>
      <c r="J53" s="653"/>
      <c r="K53" s="748"/>
      <c r="L53" s="740"/>
      <c r="M53" s="909"/>
      <c r="N53" s="909"/>
      <c r="O53" s="741"/>
      <c r="P53" s="754"/>
      <c r="Q53" s="653"/>
      <c r="R53" s="653"/>
      <c r="S53" s="748"/>
      <c r="T53" s="754"/>
      <c r="U53" s="653"/>
      <c r="V53" s="653"/>
      <c r="W53" s="748"/>
      <c r="X53" s="188"/>
      <c r="Y53" s="188"/>
      <c r="Z53" s="188"/>
      <c r="AA53" s="188"/>
      <c r="AB53" s="188"/>
      <c r="AC53" s="188"/>
      <c r="AD53" s="188"/>
      <c r="AG53" s="2"/>
      <c r="AH53" s="2"/>
      <c r="AI53" s="2"/>
      <c r="AJ53" s="2"/>
      <c r="AK53" s="2"/>
      <c r="AL53" s="266">
        <f t="shared" si="0"/>
        <v>0</v>
      </c>
      <c r="AM53" s="551">
        <f t="shared" si="4"/>
        <v>0</v>
      </c>
      <c r="AN53" s="2"/>
      <c r="AP53" s="342">
        <f t="shared" si="1"/>
        <v>0</v>
      </c>
      <c r="AQ53" s="246">
        <f t="shared" si="2"/>
        <v>0</v>
      </c>
      <c r="AR53" s="247">
        <f t="shared" si="3"/>
        <v>0</v>
      </c>
      <c r="AS53" s="233" t="str">
        <f>IF(AR53=0,"",
IF(SUM($AR$43:AR53)=1,AT53,
IF($AR$58&gt;SUM($AR$43:AR53),_xlfn.CONCAT(", ",AT53),
IF($AR$58=SUM($AR$43:AR53),_xlfn.CONCAT(" y ",AT53)))))</f>
        <v/>
      </c>
      <c r="AT53" s="248" t="s">
        <v>5368</v>
      </c>
      <c r="AU53" s="4">
        <f ca="1">IF(OR(D53=" ",AND(EXACT(UPPER(TRIM(SUBSTITUTE(D53,CHAR(160)," "))),TRIM(SUBSTITUTE(D53,CHAR(160)," "))),SUMPRODUCT(--ISNUMBER(MATCH(MID(TRIM(SUBSTITUTE(D53,CHAR(160)," ")),ROW(INDIRECT("1:"&amp;LEN(TRIM(SUBSTITUTE(D53,CHAR(160)," "))))),1),{"A","B","C","D","E","F","G","H","I","J","K","L","M","N","O","P","Q","R","S","T","U","V","W","X","Y","Z","Ñ","0","1","2","3","4","5","6","7","8","9"," "},0)))=LEN(TRIM(SUBSTITUTE(D53,CHAR(160)," "))))),0,1)</f>
        <v>0</v>
      </c>
    </row>
    <row r="54" spans="1:47" ht="15" customHeight="1">
      <c r="A54" s="21"/>
      <c r="B54" s="377"/>
      <c r="C54" s="74" t="s">
        <v>5060</v>
      </c>
      <c r="D54" s="747"/>
      <c r="E54" s="653"/>
      <c r="F54" s="653"/>
      <c r="G54" s="748"/>
      <c r="H54" s="801"/>
      <c r="I54" s="653"/>
      <c r="J54" s="653"/>
      <c r="K54" s="748"/>
      <c r="L54" s="740"/>
      <c r="M54" s="909"/>
      <c r="N54" s="909"/>
      <c r="O54" s="741"/>
      <c r="P54" s="754"/>
      <c r="Q54" s="653"/>
      <c r="R54" s="653"/>
      <c r="S54" s="748"/>
      <c r="T54" s="754"/>
      <c r="U54" s="653"/>
      <c r="V54" s="653"/>
      <c r="W54" s="748"/>
      <c r="X54" s="188"/>
      <c r="Y54" s="188"/>
      <c r="Z54" s="188"/>
      <c r="AA54" s="188"/>
      <c r="AB54" s="188"/>
      <c r="AC54" s="188"/>
      <c r="AD54" s="188"/>
      <c r="AG54" s="2"/>
      <c r="AH54" s="2"/>
      <c r="AI54" s="2"/>
      <c r="AJ54" s="2"/>
      <c r="AK54" s="2"/>
      <c r="AL54" s="266">
        <f t="shared" si="0"/>
        <v>0</v>
      </c>
      <c r="AM54" s="551">
        <f t="shared" si="4"/>
        <v>0</v>
      </c>
      <c r="AN54" s="2"/>
      <c r="AP54" s="342">
        <f t="shared" si="1"/>
        <v>0</v>
      </c>
      <c r="AQ54" s="246">
        <f t="shared" si="2"/>
        <v>0</v>
      </c>
      <c r="AR54" s="247">
        <f t="shared" si="3"/>
        <v>0</v>
      </c>
      <c r="AS54" s="233" t="str">
        <f>IF(AR54=0,"",
IF(SUM($AR$43:AR54)=1,AT54,
IF($AR$58&gt;SUM($AR$43:AR54),_xlfn.CONCAT(", ",AT54),
IF($AR$58=SUM($AR$43:AR54),_xlfn.CONCAT(" y ",AT54)))))</f>
        <v/>
      </c>
      <c r="AT54" s="248" t="s">
        <v>5369</v>
      </c>
      <c r="AU54" s="4">
        <f ca="1">IF(OR(D54=" ",AND(EXACT(UPPER(TRIM(SUBSTITUTE(D54,CHAR(160)," "))),TRIM(SUBSTITUTE(D54,CHAR(160)," "))),SUMPRODUCT(--ISNUMBER(MATCH(MID(TRIM(SUBSTITUTE(D54,CHAR(160)," ")),ROW(INDIRECT("1:"&amp;LEN(TRIM(SUBSTITUTE(D54,CHAR(160)," "))))),1),{"A","B","C","D","E","F","G","H","I","J","K","L","M","N","O","P","Q","R","S","T","U","V","W","X","Y","Z","Ñ","0","1","2","3","4","5","6","7","8","9"," "},0)))=LEN(TRIM(SUBSTITUTE(D54,CHAR(160)," "))))),0,1)</f>
        <v>0</v>
      </c>
    </row>
    <row r="55" spans="1:47" ht="15" customHeight="1">
      <c r="A55" s="21"/>
      <c r="B55" s="377"/>
      <c r="C55" s="74" t="s">
        <v>5061</v>
      </c>
      <c r="D55" s="747"/>
      <c r="E55" s="653"/>
      <c r="F55" s="653"/>
      <c r="G55" s="748"/>
      <c r="H55" s="801"/>
      <c r="I55" s="653"/>
      <c r="J55" s="653"/>
      <c r="K55" s="748"/>
      <c r="L55" s="740"/>
      <c r="M55" s="909"/>
      <c r="N55" s="909"/>
      <c r="O55" s="741"/>
      <c r="P55" s="754"/>
      <c r="Q55" s="653"/>
      <c r="R55" s="653"/>
      <c r="S55" s="748"/>
      <c r="T55" s="754"/>
      <c r="U55" s="653"/>
      <c r="V55" s="653"/>
      <c r="W55" s="748"/>
      <c r="X55" s="188"/>
      <c r="Y55" s="188"/>
      <c r="Z55" s="188"/>
      <c r="AA55" s="188"/>
      <c r="AB55" s="188"/>
      <c r="AC55" s="188"/>
      <c r="AD55" s="188"/>
      <c r="AG55" s="2"/>
      <c r="AH55" s="2"/>
      <c r="AI55" s="2"/>
      <c r="AJ55" s="2"/>
      <c r="AK55" s="2"/>
      <c r="AL55" s="266">
        <f t="shared" si="0"/>
        <v>0</v>
      </c>
      <c r="AM55" s="551">
        <f t="shared" si="4"/>
        <v>0</v>
      </c>
      <c r="AN55" s="2"/>
      <c r="AP55" s="342">
        <f t="shared" si="1"/>
        <v>0</v>
      </c>
      <c r="AQ55" s="246">
        <f t="shared" si="2"/>
        <v>0</v>
      </c>
      <c r="AR55" s="247">
        <f t="shared" si="3"/>
        <v>0</v>
      </c>
      <c r="AS55" s="233" t="str">
        <f>IF(AR55=0,"",
IF(SUM($AR$43:AR55)=1,AT55,
IF($AR$58&gt;SUM($AR$43:AR55),_xlfn.CONCAT(", ",AT55),
IF($AR$58=SUM($AR$43:AR55),_xlfn.CONCAT(" y ",AT55)))))</f>
        <v/>
      </c>
      <c r="AT55" s="248" t="s">
        <v>5370</v>
      </c>
      <c r="AU55" s="4">
        <f ca="1">IF(OR(D55=" ",AND(EXACT(UPPER(TRIM(SUBSTITUTE(D55,CHAR(160)," "))),TRIM(SUBSTITUTE(D55,CHAR(160)," "))),SUMPRODUCT(--ISNUMBER(MATCH(MID(TRIM(SUBSTITUTE(D55,CHAR(160)," ")),ROW(INDIRECT("1:"&amp;LEN(TRIM(SUBSTITUTE(D55,CHAR(160)," "))))),1),{"A","B","C","D","E","F","G","H","I","J","K","L","M","N","O","P","Q","R","S","T","U","V","W","X","Y","Z","Ñ","0","1","2","3","4","5","6","7","8","9"," "},0)))=LEN(TRIM(SUBSTITUTE(D55,CHAR(160)," "))))),0,1)</f>
        <v>0</v>
      </c>
    </row>
    <row r="56" spans="1:47" ht="15" customHeight="1">
      <c r="A56" s="21"/>
      <c r="B56" s="377"/>
      <c r="C56" s="74" t="s">
        <v>5062</v>
      </c>
      <c r="D56" s="747"/>
      <c r="E56" s="653"/>
      <c r="F56" s="653"/>
      <c r="G56" s="748"/>
      <c r="H56" s="801"/>
      <c r="I56" s="653"/>
      <c r="J56" s="653"/>
      <c r="K56" s="748"/>
      <c r="L56" s="740"/>
      <c r="M56" s="909"/>
      <c r="N56" s="909"/>
      <c r="O56" s="741"/>
      <c r="P56" s="754"/>
      <c r="Q56" s="653"/>
      <c r="R56" s="653"/>
      <c r="S56" s="748"/>
      <c r="T56" s="754"/>
      <c r="U56" s="653"/>
      <c r="V56" s="653"/>
      <c r="W56" s="748"/>
      <c r="X56" s="188"/>
      <c r="Y56" s="188"/>
      <c r="Z56" s="188"/>
      <c r="AA56" s="188"/>
      <c r="AB56" s="188"/>
      <c r="AC56" s="188"/>
      <c r="AD56" s="188"/>
      <c r="AG56" s="2"/>
      <c r="AH56" s="2"/>
      <c r="AI56" s="2"/>
      <c r="AJ56" s="2"/>
      <c r="AK56" s="2"/>
      <c r="AL56" s="266">
        <f t="shared" si="0"/>
        <v>0</v>
      </c>
      <c r="AM56" s="551">
        <f t="shared" si="4"/>
        <v>0</v>
      </c>
      <c r="AN56" s="2"/>
      <c r="AP56" s="342">
        <f t="shared" si="1"/>
        <v>0</v>
      </c>
      <c r="AQ56" s="246">
        <f t="shared" si="2"/>
        <v>0</v>
      </c>
      <c r="AR56" s="247">
        <f t="shared" si="3"/>
        <v>0</v>
      </c>
      <c r="AS56" s="233" t="str">
        <f>IF(AR56=0,"",
IF(SUM($AR$43:AR56)=1,AT56,
IF($AR$58&gt;SUM($AR$43:AR56),_xlfn.CONCAT(", ",AT56),
IF($AR$58=SUM($AR$43:AR56),_xlfn.CONCAT(" y ",AT56)))))</f>
        <v/>
      </c>
      <c r="AT56" s="248" t="s">
        <v>5371</v>
      </c>
      <c r="AU56" s="4">
        <f ca="1">IF(OR(D56=" ",AND(EXACT(UPPER(TRIM(SUBSTITUTE(D56,CHAR(160)," "))),TRIM(SUBSTITUTE(D56,CHAR(160)," "))),SUMPRODUCT(--ISNUMBER(MATCH(MID(TRIM(SUBSTITUTE(D56,CHAR(160)," ")),ROW(INDIRECT("1:"&amp;LEN(TRIM(SUBSTITUTE(D56,CHAR(160)," "))))),1),{"A","B","C","D","E","F","G","H","I","J","K","L","M","N","O","P","Q","R","S","T","U","V","W","X","Y","Z","Ñ","0","1","2","3","4","5","6","7","8","9"," "},0)))=LEN(TRIM(SUBSTITUTE(D56,CHAR(160)," "))))),0,1)</f>
        <v>0</v>
      </c>
    </row>
    <row r="57" spans="1:47" ht="15" customHeight="1">
      <c r="A57" s="21"/>
      <c r="B57" s="377"/>
      <c r="C57" s="74" t="s">
        <v>5063</v>
      </c>
      <c r="D57" s="747"/>
      <c r="E57" s="653"/>
      <c r="F57" s="653"/>
      <c r="G57" s="748"/>
      <c r="H57" s="801"/>
      <c r="I57" s="653"/>
      <c r="J57" s="653"/>
      <c r="K57" s="748"/>
      <c r="L57" s="740"/>
      <c r="M57" s="909"/>
      <c r="N57" s="909"/>
      <c r="O57" s="741"/>
      <c r="P57" s="754"/>
      <c r="Q57" s="653"/>
      <c r="R57" s="653"/>
      <c r="S57" s="748"/>
      <c r="T57" s="754"/>
      <c r="U57" s="653"/>
      <c r="V57" s="653"/>
      <c r="W57" s="748"/>
      <c r="X57" s="188"/>
      <c r="Y57" s="188"/>
      <c r="Z57" s="188"/>
      <c r="AA57" s="188"/>
      <c r="AB57" s="188"/>
      <c r="AC57" s="188"/>
      <c r="AD57" s="188"/>
      <c r="AG57" s="2"/>
      <c r="AH57" s="2"/>
      <c r="AI57" s="2"/>
      <c r="AJ57" s="2"/>
      <c r="AK57" s="2"/>
      <c r="AL57" s="266">
        <f t="shared" si="0"/>
        <v>0</v>
      </c>
      <c r="AM57" s="551">
        <f t="shared" si="4"/>
        <v>0</v>
      </c>
      <c r="AN57" s="2"/>
      <c r="AP57" s="342">
        <f t="shared" si="1"/>
        <v>0</v>
      </c>
      <c r="AQ57" s="246">
        <f t="shared" si="2"/>
        <v>0</v>
      </c>
      <c r="AR57" s="247">
        <f t="shared" si="3"/>
        <v>0</v>
      </c>
      <c r="AS57" s="233" t="str">
        <f>IF(AR57=0,"",
IF(SUM($AR$43:AR57)=1,AT57,
IF($AR$58&gt;SUM($AR$43:AR57),_xlfn.CONCAT(", ",AT57),
IF($AR$58=SUM($AR$43:AR57),_xlfn.CONCAT(" y ",AT57)))))</f>
        <v/>
      </c>
      <c r="AT57" s="248" t="s">
        <v>5372</v>
      </c>
      <c r="AU57" s="4">
        <f ca="1">IF(OR(D57=" ",AND(EXACT(UPPER(TRIM(SUBSTITUTE(D57,CHAR(160)," "))),TRIM(SUBSTITUTE(D57,CHAR(160)," "))),SUMPRODUCT(--ISNUMBER(MATCH(MID(TRIM(SUBSTITUTE(D57,CHAR(160)," ")),ROW(INDIRECT("1:"&amp;LEN(TRIM(SUBSTITUTE(D57,CHAR(160)," "))))),1),{"A","B","C","D","E","F","G","H","I","J","K","L","M","N","O","P","Q","R","S","T","U","V","W","X","Y","Z","Ñ","0","1","2","3","4","5","6","7","8","9"," "},0)))=LEN(TRIM(SUBSTITUTE(D57,CHAR(160)," "))))),0,1)</f>
        <v>0</v>
      </c>
    </row>
    <row r="58" spans="1:47" ht="15" customHeight="1">
      <c r="A58" s="61"/>
      <c r="B58" s="785" t="str">
        <f>AK63</f>
        <v/>
      </c>
      <c r="C58" s="785"/>
      <c r="D58" s="785"/>
      <c r="E58" s="785"/>
      <c r="F58" s="785"/>
      <c r="G58" s="785"/>
      <c r="H58" s="785"/>
      <c r="I58" s="785"/>
      <c r="J58" s="785"/>
      <c r="K58" s="785"/>
      <c r="L58" s="785"/>
      <c r="M58" s="785"/>
      <c r="N58" s="785"/>
      <c r="O58" s="785"/>
      <c r="P58" s="785"/>
      <c r="Q58" s="785"/>
      <c r="R58" s="785"/>
      <c r="S58" s="785"/>
      <c r="T58" s="785"/>
      <c r="U58" s="785"/>
      <c r="V58" s="785"/>
      <c r="W58" s="785"/>
      <c r="X58" s="785"/>
      <c r="Y58" s="785"/>
      <c r="Z58" s="785"/>
      <c r="AA58" s="785"/>
      <c r="AB58" s="785"/>
      <c r="AC58" s="785"/>
      <c r="AD58" s="785"/>
      <c r="AE58" s="76"/>
      <c r="AG58" s="1"/>
      <c r="AH58" s="1"/>
      <c r="AI58" s="1"/>
      <c r="AJ58" s="1"/>
      <c r="AK58" s="1"/>
      <c r="AL58" s="572">
        <f>SUM(AL43:AL57)</f>
        <v>0</v>
      </c>
      <c r="AM58" s="218">
        <f>SUM(AM43:AM57)</f>
        <v>0</v>
      </c>
      <c r="AN58" s="2"/>
      <c r="AP58" s="339">
        <f>SUM(AO43,AP43:AP57)</f>
        <v>0</v>
      </c>
      <c r="AR58" s="256">
        <f>SUM(AR43:AR57)</f>
        <v>0</v>
      </c>
      <c r="AS58" s="256" t="str">
        <f>IF(AR58=0,"",_xlfn.CONCAT(AS43:AS57))</f>
        <v/>
      </c>
      <c r="AT58" s="258" t="str">
        <f>IF(AR58=0,"",
IF(AR58&gt;10,"Favor de ingresar toda la información requerida en la pregunta",
IF(AR58=1,_xlfn.CONCAT("Favor de revisar la información capturada en el numeral: ",AS58),_xlfn.CONCAT("Favor de revisar la información capturada en los numerales: ",AS58))))</f>
        <v/>
      </c>
    </row>
    <row r="59" spans="1:47" ht="45" customHeight="1">
      <c r="A59" s="378"/>
      <c r="B59" s="86"/>
      <c r="C59" s="895" t="s">
        <v>5723</v>
      </c>
      <c r="D59" s="736"/>
      <c r="E59" s="736"/>
      <c r="F59" s="671"/>
      <c r="G59" s="653"/>
      <c r="H59" s="653"/>
      <c r="I59" s="653"/>
      <c r="J59" s="653"/>
      <c r="K59" s="653"/>
      <c r="L59" s="653"/>
      <c r="M59" s="653"/>
      <c r="N59" s="653"/>
      <c r="O59" s="653"/>
      <c r="P59" s="653"/>
      <c r="Q59" s="653"/>
      <c r="R59" s="653"/>
      <c r="S59" s="653"/>
      <c r="T59" s="653"/>
      <c r="U59" s="653"/>
      <c r="V59" s="653"/>
      <c r="W59" s="653"/>
      <c r="X59" s="653"/>
      <c r="Y59" s="653"/>
      <c r="Z59" s="653"/>
      <c r="AA59" s="653"/>
      <c r="AB59" s="653"/>
      <c r="AC59" s="653"/>
      <c r="AD59" s="748"/>
      <c r="AG59" s="559" t="str">
        <f>SUBSTITUTE( SUBSTITUTE( SUBSTITUTE( SUBSTITUTE( SUBSTITUTE( SUBSTITUTE( SUBSTITUTE( SUBSTITUTE( SUBSTITUTE( SUBSTITUTE(F59, "á", "a"), "é", "e"), "í", "i"), "ó", "o"), "ú", "u"), "Á", "A"), "É", "E"), "Í", "I"), "Ó", "O"), "Ú", "U")</f>
        <v/>
      </c>
      <c r="AH59"/>
      <c r="AI59"/>
      <c r="AJ59"/>
      <c r="AK59" s="1"/>
    </row>
    <row r="60" spans="1:47" ht="15" customHeight="1">
      <c r="A60" s="61"/>
      <c r="B60" s="753" t="str">
        <f>IF(AND(AN43&gt;0,F59=""),"Debido a que seleccionó el código 6 en el apartado Tipo de información debe anotar el nombre de dicho(s) tipo(s) de información ","")</f>
        <v/>
      </c>
      <c r="C60" s="753"/>
      <c r="D60" s="753"/>
      <c r="E60" s="753"/>
      <c r="F60" s="753"/>
      <c r="G60" s="753"/>
      <c r="H60" s="753"/>
      <c r="I60" s="753"/>
      <c r="J60" s="753"/>
      <c r="K60" s="753"/>
      <c r="L60" s="753"/>
      <c r="M60" s="753"/>
      <c r="N60" s="753"/>
      <c r="O60" s="753"/>
      <c r="P60" s="753"/>
      <c r="Q60" s="753"/>
      <c r="R60" s="753"/>
      <c r="S60" s="753"/>
      <c r="T60" s="753"/>
      <c r="U60" s="753"/>
      <c r="V60" s="753"/>
      <c r="W60" s="753"/>
      <c r="X60" s="753"/>
      <c r="Y60" s="753"/>
      <c r="Z60" s="753"/>
      <c r="AA60" s="753"/>
      <c r="AB60" s="753"/>
      <c r="AC60" s="753"/>
      <c r="AD60" s="753"/>
      <c r="AE60" s="545"/>
    </row>
    <row r="61" spans="1:47" ht="15" customHeight="1">
      <c r="A61" s="26"/>
      <c r="B61" s="92"/>
      <c r="C61" s="643" t="s">
        <v>5724</v>
      </c>
      <c r="D61" s="669"/>
      <c r="E61" s="669"/>
      <c r="F61" s="669"/>
      <c r="G61" s="669"/>
      <c r="H61" s="669"/>
      <c r="I61" s="669"/>
      <c r="J61" s="669"/>
      <c r="K61" s="669"/>
      <c r="L61" s="669"/>
      <c r="M61" s="669"/>
      <c r="N61" s="669"/>
      <c r="O61" s="669"/>
      <c r="P61" s="670"/>
      <c r="Q61" s="190"/>
      <c r="R61" s="643" t="s">
        <v>5725</v>
      </c>
      <c r="S61" s="669"/>
      <c r="T61" s="669"/>
      <c r="U61" s="669"/>
      <c r="V61" s="669"/>
      <c r="W61" s="669"/>
      <c r="X61" s="669"/>
      <c r="Y61" s="669"/>
      <c r="Z61" s="669"/>
      <c r="AA61" s="669"/>
      <c r="AB61" s="669"/>
      <c r="AC61" s="669"/>
      <c r="AD61" s="670"/>
      <c r="AE61" s="106"/>
      <c r="AH61" s="796" t="s">
        <v>5726</v>
      </c>
      <c r="AI61" s="797"/>
      <c r="AJ61" s="797"/>
      <c r="AK61" s="797"/>
    </row>
    <row r="62" spans="1:47" ht="48" customHeight="1">
      <c r="A62" s="26"/>
      <c r="B62" s="92"/>
      <c r="C62" s="74" t="s">
        <v>5040</v>
      </c>
      <c r="D62" s="763" t="s">
        <v>5727</v>
      </c>
      <c r="E62" s="669"/>
      <c r="F62" s="669"/>
      <c r="G62" s="669"/>
      <c r="H62" s="669"/>
      <c r="I62" s="669"/>
      <c r="J62" s="669"/>
      <c r="K62" s="669"/>
      <c r="L62" s="669"/>
      <c r="M62" s="669"/>
      <c r="N62" s="669"/>
      <c r="O62" s="669"/>
      <c r="P62" s="670"/>
      <c r="Q62" s="190"/>
      <c r="R62" s="74" t="s">
        <v>5040</v>
      </c>
      <c r="S62" s="763" t="s">
        <v>5728</v>
      </c>
      <c r="T62" s="669"/>
      <c r="U62" s="669"/>
      <c r="V62" s="669"/>
      <c r="W62" s="669"/>
      <c r="X62" s="669"/>
      <c r="Y62" s="669"/>
      <c r="Z62" s="669"/>
      <c r="AA62" s="669"/>
      <c r="AB62" s="669"/>
      <c r="AC62" s="669"/>
      <c r="AD62" s="670"/>
      <c r="AH62" s="556" t="s">
        <v>5152</v>
      </c>
      <c r="AI62" s="557" t="s">
        <v>5153</v>
      </c>
      <c r="AJ62" s="557" t="s">
        <v>5154</v>
      </c>
      <c r="AK62" s="557" t="s">
        <v>5155</v>
      </c>
    </row>
    <row r="63" spans="1:47" ht="48" customHeight="1">
      <c r="A63" s="26"/>
      <c r="B63" s="92"/>
      <c r="C63" s="74" t="s">
        <v>5042</v>
      </c>
      <c r="D63" s="763" t="s">
        <v>5729</v>
      </c>
      <c r="E63" s="669"/>
      <c r="F63" s="669"/>
      <c r="G63" s="669"/>
      <c r="H63" s="669"/>
      <c r="I63" s="669"/>
      <c r="J63" s="669"/>
      <c r="K63" s="669"/>
      <c r="L63" s="669"/>
      <c r="M63" s="669"/>
      <c r="N63" s="669"/>
      <c r="O63" s="669"/>
      <c r="P63" s="670"/>
      <c r="Q63" s="190"/>
      <c r="R63" s="74" t="s">
        <v>5042</v>
      </c>
      <c r="S63" s="763" t="s">
        <v>5730</v>
      </c>
      <c r="T63" s="669"/>
      <c r="U63" s="669"/>
      <c r="V63" s="669"/>
      <c r="W63" s="669"/>
      <c r="X63" s="669"/>
      <c r="Y63" s="669"/>
      <c r="Z63" s="669"/>
      <c r="AA63" s="669"/>
      <c r="AB63" s="669"/>
      <c r="AC63" s="669"/>
      <c r="AD63" s="670"/>
      <c r="AH63" s="14" t="s">
        <v>5731</v>
      </c>
      <c r="AI63" s="10" t="s">
        <v>5732</v>
      </c>
      <c r="AJ63" s="565" t="str" cm="1">
        <f t="array" ref="AJ63">IF(AG59&lt;&gt;"",_xlfn.TEXTJOIN(" / ", TRUE, _xlfn.UNIQUE(IF($AH$63:$AH$67&lt;&gt;"",IF(ISNUMBER(SEARCH(AG59, $AH$63:$AH$67)) + (_xlfn.MAP($AH$63:$AH$67, _xlfn.LAMBDA(_xlpm.r, SUM(--ISNUMBER(SEARCH(_xlfn.TEXTSPLIT(_xlpm.r, ","), AG59))))))&gt;0,$AI$63:$AI$67, ""), ""))), "")</f>
        <v/>
      </c>
      <c r="AK63" s="52" t="str">
        <f>IF(AJ63 = "", "", "Alerta: Revise el texto ingresado en el Especifique ya que podria existir en las opciones resaltadas en amarillo")</f>
        <v/>
      </c>
      <c r="AL63" s="52"/>
      <c r="AM63" s="52"/>
      <c r="AN63" s="52"/>
      <c r="AO63" s="52"/>
      <c r="AP63" s="52"/>
      <c r="AQ63" s="52"/>
      <c r="AR63" s="52"/>
      <c r="AS63" s="52"/>
      <c r="AT63" s="52"/>
    </row>
    <row r="64" spans="1:47" ht="72" customHeight="1">
      <c r="A64" s="26"/>
      <c r="B64" s="92"/>
      <c r="C64" s="74" t="s">
        <v>5044</v>
      </c>
      <c r="D64" s="763" t="s">
        <v>5733</v>
      </c>
      <c r="E64" s="669"/>
      <c r="F64" s="669"/>
      <c r="G64" s="669"/>
      <c r="H64" s="669"/>
      <c r="I64" s="669"/>
      <c r="J64" s="669"/>
      <c r="K64" s="669"/>
      <c r="L64" s="669"/>
      <c r="M64" s="669"/>
      <c r="N64" s="669"/>
      <c r="O64" s="669"/>
      <c r="P64" s="670"/>
      <c r="Q64" s="190"/>
      <c r="R64" s="74" t="s">
        <v>5044</v>
      </c>
      <c r="S64" s="763" t="s">
        <v>5734</v>
      </c>
      <c r="T64" s="669"/>
      <c r="U64" s="669"/>
      <c r="V64" s="669"/>
      <c r="W64" s="669"/>
      <c r="X64" s="669"/>
      <c r="Y64" s="669"/>
      <c r="Z64" s="669"/>
      <c r="AA64" s="669"/>
      <c r="AB64" s="669"/>
      <c r="AC64" s="669"/>
      <c r="AD64" s="670"/>
      <c r="AH64" s="14" t="s">
        <v>5735</v>
      </c>
      <c r="AI64" s="10" t="s">
        <v>5736</v>
      </c>
      <c r="AJ64" s="52"/>
      <c r="AK64" s="52"/>
      <c r="AL64" s="52"/>
      <c r="AM64" s="52"/>
      <c r="AN64" s="52"/>
      <c r="AO64" s="52"/>
      <c r="AP64" s="52"/>
      <c r="AQ64" s="52"/>
      <c r="AR64" s="52"/>
      <c r="AS64" s="52"/>
      <c r="AT64" s="52"/>
    </row>
    <row r="65" spans="1:46" ht="96" customHeight="1">
      <c r="A65" s="26"/>
      <c r="B65" s="92"/>
      <c r="C65" s="74" t="s">
        <v>5046</v>
      </c>
      <c r="D65" s="763" t="s">
        <v>5737</v>
      </c>
      <c r="E65" s="669"/>
      <c r="F65" s="669"/>
      <c r="G65" s="669"/>
      <c r="H65" s="669"/>
      <c r="I65" s="669"/>
      <c r="J65" s="669"/>
      <c r="K65" s="669"/>
      <c r="L65" s="669"/>
      <c r="M65" s="669"/>
      <c r="N65" s="669"/>
      <c r="O65" s="669"/>
      <c r="P65" s="670"/>
      <c r="Q65" s="190"/>
      <c r="R65" s="74" t="s">
        <v>5046</v>
      </c>
      <c r="S65" s="763" t="s">
        <v>5738</v>
      </c>
      <c r="T65" s="669"/>
      <c r="U65" s="669"/>
      <c r="V65" s="669"/>
      <c r="W65" s="669"/>
      <c r="X65" s="669"/>
      <c r="Y65" s="669"/>
      <c r="Z65" s="669"/>
      <c r="AA65" s="669"/>
      <c r="AB65" s="669"/>
      <c r="AC65" s="669"/>
      <c r="AD65" s="670"/>
      <c r="AH65" s="14" t="s">
        <v>5739</v>
      </c>
      <c r="AI65" s="10" t="s">
        <v>5740</v>
      </c>
      <c r="AJ65" s="52"/>
      <c r="AK65" s="52"/>
      <c r="AL65" s="52"/>
      <c r="AM65" s="52"/>
      <c r="AN65" s="52"/>
      <c r="AO65" s="52"/>
      <c r="AP65" s="52"/>
      <c r="AQ65" s="52"/>
      <c r="AR65" s="52"/>
      <c r="AS65" s="52"/>
      <c r="AT65" s="52"/>
    </row>
    <row r="66" spans="1:46" ht="48" customHeight="1">
      <c r="A66" s="26"/>
      <c r="B66" s="92"/>
      <c r="C66" s="74" t="s">
        <v>5048</v>
      </c>
      <c r="D66" s="763" t="s">
        <v>5741</v>
      </c>
      <c r="E66" s="669"/>
      <c r="F66" s="669"/>
      <c r="G66" s="669"/>
      <c r="H66" s="669"/>
      <c r="I66" s="669"/>
      <c r="J66" s="669"/>
      <c r="K66" s="669"/>
      <c r="L66" s="669"/>
      <c r="M66" s="669"/>
      <c r="N66" s="669"/>
      <c r="O66" s="669"/>
      <c r="P66" s="670"/>
      <c r="Q66" s="190"/>
      <c r="R66" s="74" t="s">
        <v>5048</v>
      </c>
      <c r="S66" s="763" t="s">
        <v>5742</v>
      </c>
      <c r="T66" s="669"/>
      <c r="U66" s="669"/>
      <c r="V66" s="669"/>
      <c r="W66" s="669"/>
      <c r="X66" s="669"/>
      <c r="Y66" s="669"/>
      <c r="Z66" s="669"/>
      <c r="AA66" s="669"/>
      <c r="AB66" s="669"/>
      <c r="AC66" s="669"/>
      <c r="AD66" s="670"/>
      <c r="AH66" s="14" t="s">
        <v>5743</v>
      </c>
      <c r="AI66" s="10" t="s">
        <v>5744</v>
      </c>
      <c r="AJ66" s="52"/>
      <c r="AK66" s="52"/>
      <c r="AL66" s="52"/>
      <c r="AM66" s="52"/>
      <c r="AN66" s="52"/>
      <c r="AO66" s="52"/>
      <c r="AP66" s="52"/>
      <c r="AQ66" s="52"/>
      <c r="AR66" s="52"/>
      <c r="AS66" s="52"/>
      <c r="AT66" s="52"/>
    </row>
    <row r="67" spans="1:46" ht="15" customHeight="1">
      <c r="A67" s="26"/>
      <c r="B67" s="92"/>
      <c r="C67" s="74" t="s">
        <v>5050</v>
      </c>
      <c r="D67" s="763" t="s">
        <v>5745</v>
      </c>
      <c r="E67" s="669"/>
      <c r="F67" s="669"/>
      <c r="G67" s="669"/>
      <c r="H67" s="669"/>
      <c r="I67" s="669"/>
      <c r="J67" s="669"/>
      <c r="K67" s="669"/>
      <c r="L67" s="669"/>
      <c r="M67" s="669"/>
      <c r="N67" s="669"/>
      <c r="O67" s="669"/>
      <c r="P67" s="670"/>
      <c r="Q67" s="190"/>
      <c r="R67" s="74" t="s">
        <v>5056</v>
      </c>
      <c r="S67" s="763" t="s">
        <v>422</v>
      </c>
      <c r="T67" s="669"/>
      <c r="U67" s="669"/>
      <c r="V67" s="669"/>
      <c r="W67" s="669"/>
      <c r="X67" s="669"/>
      <c r="Y67" s="669"/>
      <c r="Z67" s="669"/>
      <c r="AA67" s="669"/>
      <c r="AB67" s="669"/>
      <c r="AC67" s="669"/>
      <c r="AD67" s="670"/>
      <c r="AH67" s="14" t="s">
        <v>5746</v>
      </c>
      <c r="AI67" s="10" t="s">
        <v>5747</v>
      </c>
      <c r="AJ67" s="52"/>
      <c r="AK67" s="52"/>
      <c r="AL67" s="52"/>
      <c r="AM67" s="52"/>
      <c r="AN67" s="52"/>
      <c r="AO67" s="52"/>
      <c r="AP67" s="52"/>
      <c r="AQ67" s="52"/>
      <c r="AR67" s="52"/>
      <c r="AS67" s="52"/>
      <c r="AT67" s="52"/>
    </row>
    <row r="68" spans="1:46" ht="15" customHeight="1">
      <c r="A68" s="26"/>
      <c r="B68" s="92"/>
      <c r="C68" s="74" t="s">
        <v>5052</v>
      </c>
      <c r="D68" s="763" t="s">
        <v>5748</v>
      </c>
      <c r="E68" s="669"/>
      <c r="F68" s="669"/>
      <c r="G68" s="669"/>
      <c r="H68" s="669"/>
      <c r="I68" s="669"/>
      <c r="J68" s="669"/>
      <c r="K68" s="669"/>
      <c r="L68" s="669"/>
      <c r="M68" s="669"/>
      <c r="N68" s="669"/>
      <c r="O68" s="669"/>
      <c r="P68" s="670"/>
      <c r="Q68" s="190"/>
      <c r="R68" s="83"/>
      <c r="S68" s="10"/>
      <c r="T68" s="10"/>
      <c r="U68" s="10"/>
      <c r="V68" s="10"/>
      <c r="W68" s="10"/>
      <c r="X68" s="10"/>
      <c r="Y68" s="10"/>
      <c r="Z68" s="10"/>
      <c r="AA68" s="10"/>
      <c r="AB68" s="10"/>
      <c r="AC68" s="10"/>
      <c r="AD68" s="10"/>
      <c r="AH68" s="14"/>
      <c r="AI68" s="14"/>
    </row>
    <row r="69" spans="1:46" ht="15" customHeight="1">
      <c r="A69" s="26"/>
      <c r="B69" s="92"/>
      <c r="C69" s="74" t="s">
        <v>5054</v>
      </c>
      <c r="D69" s="763" t="s">
        <v>5749</v>
      </c>
      <c r="E69" s="669"/>
      <c r="F69" s="669"/>
      <c r="G69" s="669"/>
      <c r="H69" s="669"/>
      <c r="I69" s="669"/>
      <c r="J69" s="669"/>
      <c r="K69" s="669"/>
      <c r="L69" s="669"/>
      <c r="M69" s="669"/>
      <c r="N69" s="669"/>
      <c r="O69" s="669"/>
      <c r="P69" s="670"/>
      <c r="Q69" s="190"/>
      <c r="R69" s="643" t="s">
        <v>5750</v>
      </c>
      <c r="S69" s="669"/>
      <c r="T69" s="669"/>
      <c r="U69" s="669"/>
      <c r="V69" s="669"/>
      <c r="W69" s="669"/>
      <c r="X69" s="669"/>
      <c r="Y69" s="669"/>
      <c r="Z69" s="669"/>
      <c r="AA69" s="669"/>
      <c r="AB69" s="669"/>
      <c r="AC69" s="669"/>
      <c r="AD69" s="670"/>
      <c r="AH69" s="14"/>
      <c r="AI69" s="14"/>
    </row>
    <row r="70" spans="1:46" ht="15" customHeight="1">
      <c r="A70" s="26"/>
      <c r="B70" s="92"/>
      <c r="C70" s="74" t="s">
        <v>5056</v>
      </c>
      <c r="D70" s="763" t="s">
        <v>5751</v>
      </c>
      <c r="E70" s="669"/>
      <c r="F70" s="669"/>
      <c r="G70" s="669"/>
      <c r="H70" s="669"/>
      <c r="I70" s="669"/>
      <c r="J70" s="669"/>
      <c r="K70" s="669"/>
      <c r="L70" s="669"/>
      <c r="M70" s="669"/>
      <c r="N70" s="669"/>
      <c r="O70" s="669"/>
      <c r="P70" s="670"/>
      <c r="Q70" s="190"/>
      <c r="R70" s="74" t="s">
        <v>5040</v>
      </c>
      <c r="S70" s="763" t="s">
        <v>5732</v>
      </c>
      <c r="T70" s="669"/>
      <c r="U70" s="669"/>
      <c r="V70" s="669"/>
      <c r="W70" s="669"/>
      <c r="X70" s="669"/>
      <c r="Y70" s="669"/>
      <c r="Z70" s="669"/>
      <c r="AA70" s="669"/>
      <c r="AB70" s="669"/>
      <c r="AC70" s="669"/>
      <c r="AD70" s="670"/>
      <c r="AE70" s="106"/>
      <c r="AH70" s="14"/>
      <c r="AI70" s="14"/>
    </row>
    <row r="71" spans="1:46" ht="15" customHeight="1">
      <c r="A71" s="26"/>
      <c r="B71" s="92"/>
      <c r="C71" s="74" t="s">
        <v>5057</v>
      </c>
      <c r="D71" s="763" t="s">
        <v>5752</v>
      </c>
      <c r="E71" s="669"/>
      <c r="F71" s="669"/>
      <c r="G71" s="669"/>
      <c r="H71" s="669"/>
      <c r="I71" s="669"/>
      <c r="J71" s="669"/>
      <c r="K71" s="669"/>
      <c r="L71" s="669"/>
      <c r="M71" s="669"/>
      <c r="N71" s="669"/>
      <c r="O71" s="669"/>
      <c r="P71" s="670"/>
      <c r="Q71" s="190"/>
      <c r="R71" s="74" t="s">
        <v>5042</v>
      </c>
      <c r="S71" s="763" t="s">
        <v>5736</v>
      </c>
      <c r="T71" s="669"/>
      <c r="U71" s="669"/>
      <c r="V71" s="669"/>
      <c r="W71" s="669"/>
      <c r="X71" s="669"/>
      <c r="Y71" s="669"/>
      <c r="Z71" s="669"/>
      <c r="AA71" s="669"/>
      <c r="AB71" s="669"/>
      <c r="AC71" s="669"/>
      <c r="AD71" s="670"/>
      <c r="AH71" s="14"/>
      <c r="AI71" s="14"/>
    </row>
    <row r="72" spans="1:46" ht="15" customHeight="1">
      <c r="A72" s="26"/>
      <c r="B72" s="92"/>
      <c r="C72" s="74" t="s">
        <v>5059</v>
      </c>
      <c r="D72" s="763" t="s">
        <v>5753</v>
      </c>
      <c r="E72" s="669"/>
      <c r="F72" s="669"/>
      <c r="G72" s="669"/>
      <c r="H72" s="669"/>
      <c r="I72" s="669"/>
      <c r="J72" s="669"/>
      <c r="K72" s="669"/>
      <c r="L72" s="669"/>
      <c r="M72" s="669"/>
      <c r="N72" s="669"/>
      <c r="O72" s="669"/>
      <c r="P72" s="670"/>
      <c r="Q72" s="190"/>
      <c r="R72" s="74" t="s">
        <v>5044</v>
      </c>
      <c r="S72" s="763" t="s">
        <v>5740</v>
      </c>
      <c r="T72" s="669"/>
      <c r="U72" s="669"/>
      <c r="V72" s="669"/>
      <c r="W72" s="669"/>
      <c r="X72" s="669"/>
      <c r="Y72" s="669"/>
      <c r="Z72" s="669"/>
      <c r="AA72" s="669"/>
      <c r="AB72" s="669"/>
      <c r="AC72" s="669"/>
      <c r="AD72" s="670"/>
      <c r="AH72" s="14"/>
      <c r="AI72" s="14"/>
    </row>
    <row r="73" spans="1:46" ht="36" customHeight="1">
      <c r="A73" s="26"/>
      <c r="B73" s="92"/>
      <c r="C73" s="74" t="s">
        <v>5060</v>
      </c>
      <c r="D73" s="763" t="s">
        <v>5754</v>
      </c>
      <c r="E73" s="669"/>
      <c r="F73" s="669"/>
      <c r="G73" s="669"/>
      <c r="H73" s="669"/>
      <c r="I73" s="669"/>
      <c r="J73" s="669"/>
      <c r="K73" s="669"/>
      <c r="L73" s="669"/>
      <c r="M73" s="669"/>
      <c r="N73" s="669"/>
      <c r="O73" s="669"/>
      <c r="P73" s="670"/>
      <c r="Q73" s="190"/>
      <c r="R73" s="74" t="s">
        <v>5046</v>
      </c>
      <c r="S73" s="763" t="s">
        <v>5744</v>
      </c>
      <c r="T73" s="669"/>
      <c r="U73" s="669"/>
      <c r="V73" s="669"/>
      <c r="W73" s="669"/>
      <c r="X73" s="669"/>
      <c r="Y73" s="669"/>
      <c r="Z73" s="669"/>
      <c r="AA73" s="669"/>
      <c r="AB73" s="669"/>
      <c r="AC73" s="669"/>
      <c r="AD73" s="670"/>
      <c r="AH73" s="14"/>
      <c r="AI73" s="14"/>
    </row>
    <row r="74" spans="1:46" ht="15" customHeight="1">
      <c r="A74" s="26"/>
      <c r="B74" s="92"/>
      <c r="C74" s="74" t="s">
        <v>5424</v>
      </c>
      <c r="D74" s="763" t="s">
        <v>422</v>
      </c>
      <c r="E74" s="669"/>
      <c r="F74" s="669"/>
      <c r="G74" s="669"/>
      <c r="H74" s="669"/>
      <c r="I74" s="669"/>
      <c r="J74" s="669"/>
      <c r="K74" s="669"/>
      <c r="L74" s="669"/>
      <c r="M74" s="669"/>
      <c r="N74" s="669"/>
      <c r="O74" s="669"/>
      <c r="P74" s="670"/>
      <c r="Q74" s="190"/>
      <c r="R74" s="74" t="s">
        <v>5048</v>
      </c>
      <c r="S74" s="763" t="s">
        <v>5747</v>
      </c>
      <c r="T74" s="669"/>
      <c r="U74" s="669"/>
      <c r="V74" s="669"/>
      <c r="W74" s="669"/>
      <c r="X74" s="669"/>
      <c r="Y74" s="669"/>
      <c r="Z74" s="669"/>
      <c r="AA74" s="669"/>
      <c r="AB74" s="669"/>
      <c r="AC74" s="669"/>
      <c r="AD74" s="670"/>
      <c r="AH74" s="14"/>
      <c r="AI74" s="14"/>
    </row>
    <row r="75" spans="1:46" ht="15" customHeight="1">
      <c r="A75" s="26"/>
      <c r="B75" s="92"/>
      <c r="Q75" s="190"/>
      <c r="R75" s="191" t="s">
        <v>5050</v>
      </c>
      <c r="S75" s="908" t="s">
        <v>5755</v>
      </c>
      <c r="T75" s="773"/>
      <c r="U75" s="773"/>
      <c r="V75" s="773"/>
      <c r="W75" s="773"/>
      <c r="X75" s="773"/>
      <c r="Y75" s="773"/>
      <c r="Z75" s="773"/>
      <c r="AA75" s="773"/>
      <c r="AB75" s="773"/>
      <c r="AC75" s="773"/>
      <c r="AD75" s="769"/>
      <c r="AH75" s="14"/>
      <c r="AI75" s="14"/>
    </row>
    <row r="76" spans="1:46" ht="15" customHeight="1">
      <c r="A76" s="26"/>
      <c r="B76" s="92"/>
      <c r="C76" s="10"/>
      <c r="D76" s="10"/>
      <c r="E76" s="10"/>
      <c r="F76" s="10"/>
      <c r="G76" s="10"/>
      <c r="H76" s="10"/>
      <c r="I76" s="10"/>
      <c r="J76" s="10"/>
      <c r="K76" s="10"/>
      <c r="L76" s="10"/>
      <c r="M76" s="10"/>
      <c r="N76" s="10"/>
      <c r="O76" s="10"/>
      <c r="P76" s="10"/>
      <c r="Q76" s="190"/>
      <c r="R76" s="74" t="s">
        <v>5056</v>
      </c>
      <c r="S76" s="763" t="s">
        <v>422</v>
      </c>
      <c r="T76" s="669"/>
      <c r="U76" s="669"/>
      <c r="V76" s="669"/>
      <c r="W76" s="669"/>
      <c r="X76" s="669"/>
      <c r="Y76" s="669"/>
      <c r="Z76" s="669"/>
      <c r="AA76" s="669"/>
      <c r="AB76" s="669"/>
      <c r="AC76" s="669"/>
      <c r="AD76" s="670"/>
      <c r="AH76" s="14"/>
      <c r="AI76" s="14"/>
    </row>
    <row r="77" spans="1:46" ht="15" customHeight="1">
      <c r="A77" s="61"/>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76"/>
      <c r="AH77" s="14"/>
      <c r="AI77" s="14"/>
    </row>
    <row r="78" spans="1:46" ht="24" customHeight="1">
      <c r="A78" s="7"/>
      <c r="B78" s="86"/>
      <c r="C78" s="777" t="s">
        <v>5120</v>
      </c>
      <c r="D78" s="732"/>
      <c r="E78" s="732"/>
      <c r="F78" s="732"/>
      <c r="G78" s="732"/>
      <c r="H78" s="732"/>
      <c r="I78" s="732"/>
      <c r="J78" s="732"/>
      <c r="K78" s="732"/>
      <c r="L78" s="732"/>
      <c r="M78" s="732"/>
      <c r="N78" s="732"/>
      <c r="O78" s="732"/>
      <c r="P78" s="732"/>
      <c r="Q78" s="732"/>
      <c r="R78" s="732"/>
      <c r="S78" s="732"/>
      <c r="T78" s="732"/>
      <c r="U78" s="732"/>
      <c r="V78" s="732"/>
      <c r="W78" s="732"/>
      <c r="X78" s="732"/>
      <c r="Y78" s="732"/>
      <c r="Z78" s="732"/>
      <c r="AA78" s="732"/>
      <c r="AB78" s="732"/>
      <c r="AC78" s="732"/>
      <c r="AD78" s="732"/>
      <c r="AE78" s="76"/>
      <c r="AH78" s="14"/>
      <c r="AI78" s="14"/>
    </row>
    <row r="79" spans="1:46" ht="60" customHeight="1">
      <c r="A79" s="7"/>
      <c r="B79" s="86"/>
      <c r="C79" s="747"/>
      <c r="D79" s="653"/>
      <c r="E79" s="653"/>
      <c r="F79" s="653"/>
      <c r="G79" s="653"/>
      <c r="H79" s="653"/>
      <c r="I79" s="653"/>
      <c r="J79" s="653"/>
      <c r="K79" s="653"/>
      <c r="L79" s="653"/>
      <c r="M79" s="653"/>
      <c r="N79" s="653"/>
      <c r="O79" s="653"/>
      <c r="P79" s="653"/>
      <c r="Q79" s="653"/>
      <c r="R79" s="653"/>
      <c r="S79" s="653"/>
      <c r="T79" s="653"/>
      <c r="U79" s="653"/>
      <c r="V79" s="653"/>
      <c r="W79" s="653"/>
      <c r="X79" s="653"/>
      <c r="Y79" s="653"/>
      <c r="Z79" s="653"/>
      <c r="AA79" s="653"/>
      <c r="AB79" s="653"/>
      <c r="AC79" s="653"/>
      <c r="AD79" s="748"/>
      <c r="AE79" s="76"/>
      <c r="AH79" s="14"/>
      <c r="AI79" s="14"/>
    </row>
    <row r="80" spans="1:46" ht="15" customHeight="1">
      <c r="B80" s="766" t="str">
        <f>AT58</f>
        <v/>
      </c>
      <c r="C80" s="635"/>
      <c r="D80" s="635"/>
      <c r="E80" s="635"/>
      <c r="F80" s="635"/>
      <c r="G80" s="635"/>
      <c r="H80" s="635"/>
      <c r="I80" s="635"/>
      <c r="J80" s="635"/>
      <c r="K80" s="635"/>
      <c r="L80" s="635"/>
      <c r="M80" s="635"/>
      <c r="N80" s="635"/>
      <c r="O80" s="635"/>
      <c r="P80" s="635"/>
      <c r="Q80" s="635"/>
      <c r="R80" s="635"/>
      <c r="S80" s="635"/>
      <c r="T80" s="635"/>
      <c r="U80" s="635"/>
      <c r="V80" s="635"/>
      <c r="W80" s="635"/>
      <c r="X80" s="635"/>
      <c r="Y80" s="635"/>
      <c r="Z80" s="635"/>
      <c r="AA80" s="635"/>
      <c r="AB80" s="635"/>
      <c r="AC80" s="635"/>
      <c r="AD80" s="635"/>
    </row>
    <row r="81" spans="2:30" ht="15" customHeight="1">
      <c r="B81" s="782" t="str">
        <f>IF(SUM(COUNTIF(H43:AD57,"NS"))&lt;&gt;0,"Alerta: debido a que cuenta con registros NS, debe proporcionar una justificación en el area de comentarios al final de la pregunta","")</f>
        <v/>
      </c>
      <c r="C81" s="782"/>
      <c r="D81" s="782"/>
      <c r="E81" s="782"/>
      <c r="F81" s="782"/>
      <c r="G81" s="782"/>
      <c r="H81" s="782"/>
      <c r="I81" s="782"/>
      <c r="J81" s="782"/>
      <c r="K81" s="782"/>
      <c r="L81" s="782"/>
      <c r="M81" s="782"/>
      <c r="N81" s="782"/>
      <c r="O81" s="782"/>
      <c r="P81" s="782"/>
      <c r="Q81" s="782"/>
      <c r="R81" s="782"/>
      <c r="S81" s="782"/>
      <c r="T81" s="782"/>
      <c r="U81" s="782"/>
      <c r="V81" s="782"/>
      <c r="W81" s="782"/>
      <c r="X81" s="782"/>
      <c r="Y81" s="782"/>
      <c r="Z81" s="782"/>
      <c r="AA81" s="782"/>
      <c r="AB81" s="782"/>
      <c r="AC81" s="782"/>
      <c r="AD81" s="782"/>
    </row>
    <row r="82" spans="2:30" ht="15" customHeight="1">
      <c r="B82" s="753" t="str">
        <f>IF(AK59=0,"","El nombre debe registrarse en mayúsculas, sin comillas ni signos de acentuación, puntuación, paréntesis y abreviaturas")</f>
        <v/>
      </c>
      <c r="C82" s="753"/>
      <c r="D82" s="753"/>
      <c r="E82" s="753"/>
      <c r="F82" s="753"/>
      <c r="G82" s="753"/>
      <c r="H82" s="753"/>
      <c r="I82" s="753"/>
      <c r="J82" s="753"/>
      <c r="K82" s="753"/>
      <c r="L82" s="753"/>
      <c r="M82" s="753"/>
      <c r="N82" s="753"/>
      <c r="O82" s="753"/>
      <c r="P82" s="753"/>
      <c r="Q82" s="753"/>
      <c r="R82" s="753"/>
      <c r="S82" s="753"/>
      <c r="T82" s="753"/>
      <c r="U82" s="753"/>
      <c r="V82" s="753"/>
      <c r="W82" s="753"/>
      <c r="X82" s="753"/>
      <c r="Y82" s="753"/>
      <c r="Z82" s="753"/>
      <c r="AA82" s="753"/>
      <c r="AB82" s="753"/>
      <c r="AC82" s="753"/>
      <c r="AD82" s="753"/>
    </row>
    <row r="83" spans="2:30" ht="15" customHeight="1">
      <c r="B83" s="749" t="str">
        <f>IF(AL58&gt;0,"Alerta: favor de revisar la instrucción 2 y verifique si se cumplen los criterios establecidos","")</f>
        <v/>
      </c>
      <c r="C83" s="749"/>
      <c r="D83" s="749"/>
      <c r="E83" s="749"/>
      <c r="F83" s="749"/>
      <c r="G83" s="749"/>
      <c r="H83" s="749"/>
      <c r="I83" s="749"/>
      <c r="J83" s="749"/>
      <c r="K83" s="749"/>
      <c r="L83" s="749"/>
      <c r="M83" s="749"/>
      <c r="N83" s="749"/>
      <c r="O83" s="749"/>
      <c r="P83" s="749"/>
      <c r="Q83" s="749"/>
      <c r="R83" s="749"/>
      <c r="S83" s="749"/>
      <c r="T83" s="749"/>
      <c r="U83" s="749"/>
      <c r="V83" s="749"/>
      <c r="W83" s="749"/>
      <c r="X83" s="749"/>
      <c r="Y83" s="749"/>
      <c r="Z83" s="749"/>
      <c r="AA83" s="749"/>
      <c r="AB83" s="749"/>
      <c r="AC83" s="749"/>
      <c r="AD83" s="749"/>
    </row>
    <row r="84" spans="2:30" ht="15" customHeight="1">
      <c r="B84" s="753" t="str">
        <f>IF(AM58&gt;0,"Favor de ingresar una fecha válida y/o verifique que el formato solicitado esté correcto","")</f>
        <v/>
      </c>
      <c r="C84" s="753"/>
      <c r="D84" s="753"/>
      <c r="E84" s="753"/>
      <c r="F84" s="753"/>
      <c r="G84" s="753"/>
      <c r="H84" s="753"/>
      <c r="I84" s="753"/>
      <c r="J84" s="753"/>
      <c r="K84" s="753"/>
      <c r="L84" s="753"/>
      <c r="M84" s="753"/>
      <c r="N84" s="753"/>
      <c r="O84" s="753"/>
      <c r="P84" s="753"/>
      <c r="Q84" s="753"/>
      <c r="R84" s="753"/>
      <c r="S84" s="753"/>
      <c r="T84" s="753"/>
      <c r="U84" s="753"/>
      <c r="V84" s="753"/>
      <c r="W84" s="753"/>
      <c r="X84" s="753"/>
      <c r="Y84" s="753"/>
      <c r="Z84" s="753"/>
      <c r="AA84" s="753"/>
      <c r="AB84" s="753"/>
      <c r="AC84" s="753"/>
      <c r="AD84" s="753"/>
    </row>
    <row r="85" spans="2:30" ht="15" customHeight="1">
      <c r="B85" s="750" t="str">
        <f>IF(AP58&gt;0,"Favor de verificar que no tenga información en celdas sombreadas","")</f>
        <v/>
      </c>
      <c r="C85" s="751"/>
      <c r="D85" s="751"/>
      <c r="E85" s="751"/>
      <c r="F85" s="751"/>
      <c r="G85" s="751"/>
      <c r="H85" s="751"/>
      <c r="I85" s="751"/>
      <c r="J85" s="751"/>
      <c r="K85" s="751"/>
      <c r="L85" s="751"/>
      <c r="M85" s="751"/>
      <c r="N85" s="751"/>
      <c r="O85" s="751"/>
      <c r="P85" s="751"/>
      <c r="Q85" s="751"/>
      <c r="R85" s="751"/>
      <c r="S85" s="751"/>
      <c r="T85" s="751"/>
      <c r="U85" s="751"/>
      <c r="V85" s="751"/>
      <c r="W85" s="751"/>
      <c r="X85" s="751"/>
      <c r="Y85" s="751"/>
      <c r="Z85" s="751"/>
      <c r="AA85" s="751"/>
      <c r="AB85" s="751"/>
      <c r="AC85" s="751"/>
      <c r="AD85" s="751"/>
    </row>
  </sheetData>
  <sheetProtection algorithmName="SHA-512" hashValue="95kRhTLMg2Q3LrSIVMrjDodXBOhCuT0Gl6gSjKRJ3SrMhQumpJjMirv3qAFCdowrY4lukQ0ksx3rZ4bu1eCv6w==" saltValue="BVgVcpixBQuUdlV9AoUg2w==" spinCount="100000" sheet="1" objects="1" scenarios="1"/>
  <mergeCells count="152">
    <mergeCell ref="B1:AD1"/>
    <mergeCell ref="D45:G45"/>
    <mergeCell ref="C22:AD22"/>
    <mergeCell ref="L41:O42"/>
    <mergeCell ref="C26:AD26"/>
    <mergeCell ref="C35:AD35"/>
    <mergeCell ref="B5:AD5"/>
    <mergeCell ref="B3:AD3"/>
    <mergeCell ref="C37:AD37"/>
    <mergeCell ref="B18:AD18"/>
    <mergeCell ref="C13:AD13"/>
    <mergeCell ref="AA7:AD7"/>
    <mergeCell ref="N8:O8"/>
    <mergeCell ref="B11:AD11"/>
    <mergeCell ref="B8:L8"/>
    <mergeCell ref="C12:AD12"/>
    <mergeCell ref="C15:AD15"/>
    <mergeCell ref="C27:AD27"/>
    <mergeCell ref="P41:S42"/>
    <mergeCell ref="C14:AD14"/>
    <mergeCell ref="C16:AD16"/>
    <mergeCell ref="B21:AD21"/>
    <mergeCell ref="C17:AD17"/>
    <mergeCell ref="T45:W45"/>
    <mergeCell ref="C19:AD19"/>
    <mergeCell ref="X41:AD41"/>
    <mergeCell ref="L44:O44"/>
    <mergeCell ref="C41:G42"/>
    <mergeCell ref="D46:G46"/>
    <mergeCell ref="S63:AD63"/>
    <mergeCell ref="H49:K49"/>
    <mergeCell ref="H47:K47"/>
    <mergeCell ref="C38:AD38"/>
    <mergeCell ref="D44:G44"/>
    <mergeCell ref="B28:AD28"/>
    <mergeCell ref="B34:AD34"/>
    <mergeCell ref="C39:AD39"/>
    <mergeCell ref="H45:K45"/>
    <mergeCell ref="H44:K44"/>
    <mergeCell ref="T41:W42"/>
    <mergeCell ref="L56:O56"/>
    <mergeCell ref="T52:W52"/>
    <mergeCell ref="L52:O52"/>
    <mergeCell ref="D55:G55"/>
    <mergeCell ref="L49:O49"/>
    <mergeCell ref="C36:AD36"/>
    <mergeCell ref="D53:G53"/>
    <mergeCell ref="P48:S48"/>
    <mergeCell ref="H41:K42"/>
    <mergeCell ref="P45:S45"/>
    <mergeCell ref="P52:S52"/>
    <mergeCell ref="S67:AD67"/>
    <mergeCell ref="T56:W56"/>
    <mergeCell ref="H52:K52"/>
    <mergeCell ref="L50:O50"/>
    <mergeCell ref="P43:S43"/>
    <mergeCell ref="T43:W43"/>
    <mergeCell ref="AH61:AK61"/>
    <mergeCell ref="T46:W46"/>
    <mergeCell ref="D54:G54"/>
    <mergeCell ref="D49:G49"/>
    <mergeCell ref="D57:G57"/>
    <mergeCell ref="T54:W54"/>
    <mergeCell ref="B58:AD58"/>
    <mergeCell ref="D64:P64"/>
    <mergeCell ref="D50:G50"/>
    <mergeCell ref="H54:K54"/>
    <mergeCell ref="H48:K48"/>
    <mergeCell ref="L46:O46"/>
    <mergeCell ref="D56:G56"/>
    <mergeCell ref="H46:K46"/>
    <mergeCell ref="H51:K51"/>
    <mergeCell ref="L57:O57"/>
    <mergeCell ref="H50:K50"/>
    <mergeCell ref="S64:AD64"/>
    <mergeCell ref="T53:W53"/>
    <mergeCell ref="H56:K56"/>
    <mergeCell ref="P56:S56"/>
    <mergeCell ref="L55:O55"/>
    <mergeCell ref="P50:S50"/>
    <mergeCell ref="B10:AD10"/>
    <mergeCell ref="F59:AD59"/>
    <mergeCell ref="L51:O51"/>
    <mergeCell ref="D43:G43"/>
    <mergeCell ref="L54:O54"/>
    <mergeCell ref="D47:G47"/>
    <mergeCell ref="D69:P69"/>
    <mergeCell ref="T49:W49"/>
    <mergeCell ref="S65:AD65"/>
    <mergeCell ref="H55:K55"/>
    <mergeCell ref="L53:O53"/>
    <mergeCell ref="P44:S44"/>
    <mergeCell ref="H53:K53"/>
    <mergeCell ref="R61:AD61"/>
    <mergeCell ref="T48:W48"/>
    <mergeCell ref="T57:W57"/>
    <mergeCell ref="P55:S55"/>
    <mergeCell ref="L48:O48"/>
    <mergeCell ref="P51:S51"/>
    <mergeCell ref="T51:W51"/>
    <mergeCell ref="T55:W55"/>
    <mergeCell ref="P54:S54"/>
    <mergeCell ref="C59:E59"/>
    <mergeCell ref="D51:G51"/>
    <mergeCell ref="S75:AD75"/>
    <mergeCell ref="D73:P73"/>
    <mergeCell ref="S72:AD72"/>
    <mergeCell ref="L47:O47"/>
    <mergeCell ref="D65:P65"/>
    <mergeCell ref="L43:O43"/>
    <mergeCell ref="D52:G52"/>
    <mergeCell ref="C78:AD78"/>
    <mergeCell ref="H43:K43"/>
    <mergeCell ref="D63:P63"/>
    <mergeCell ref="S73:AD73"/>
    <mergeCell ref="S66:AD66"/>
    <mergeCell ref="D72:P72"/>
    <mergeCell ref="P47:S47"/>
    <mergeCell ref="D71:P71"/>
    <mergeCell ref="D62:P62"/>
    <mergeCell ref="D70:P70"/>
    <mergeCell ref="R69:AD69"/>
    <mergeCell ref="P46:S46"/>
    <mergeCell ref="T50:W50"/>
    <mergeCell ref="T44:W44"/>
    <mergeCell ref="L45:O45"/>
    <mergeCell ref="D48:G48"/>
    <mergeCell ref="S71:AD71"/>
    <mergeCell ref="B83:AD83"/>
    <mergeCell ref="B84:AD84"/>
    <mergeCell ref="B85:AD85"/>
    <mergeCell ref="C79:AD79"/>
    <mergeCell ref="S74:AD74"/>
    <mergeCell ref="B81:AD81"/>
    <mergeCell ref="AR41:AT41"/>
    <mergeCell ref="B80:AD80"/>
    <mergeCell ref="S76:AD76"/>
    <mergeCell ref="D66:P66"/>
    <mergeCell ref="S62:AD62"/>
    <mergeCell ref="S70:AD70"/>
    <mergeCell ref="H57:K57"/>
    <mergeCell ref="P53:S53"/>
    <mergeCell ref="AM41:AM42"/>
    <mergeCell ref="D74:P74"/>
    <mergeCell ref="D68:P68"/>
    <mergeCell ref="D67:P67"/>
    <mergeCell ref="T47:W47"/>
    <mergeCell ref="B60:AD60"/>
    <mergeCell ref="C61:P61"/>
    <mergeCell ref="P57:S57"/>
    <mergeCell ref="P49:S49"/>
    <mergeCell ref="B82:AD82"/>
  </mergeCells>
  <conditionalFormatting sqref="A1:XFD1048576">
    <cfRule type="expression" dxfId="1339" priority="278" stopIfTrue="1">
      <formula>AND($A$1&lt;&gt;"",SUM(A1)&gt;0)</formula>
    </cfRule>
    <cfRule type="expression" dxfId="1338" priority="277" stopIfTrue="1">
      <formula>AND($A$1&lt;&gt;"",SEARCH("no puede registrar",A1)&gt;0)</formula>
    </cfRule>
    <cfRule type="expression" dxfId="1337" priority="276" stopIfTrue="1">
      <formula>AND($A$1&lt;&gt;"",SEARCH("en blanco",A1)&gt;0)</formula>
    </cfRule>
    <cfRule type="expression" dxfId="1336" priority="275" stopIfTrue="1">
      <formula>AND($A$1&lt;&gt;"",SEARCH("pase a la pregunta",A1)&gt;0)</formula>
    </cfRule>
    <cfRule type="expression" dxfId="1335" priority="274" stopIfTrue="1">
      <formula>AND($A$1&lt;&gt;"",SEARCH("igual o menor",A1)&gt;0)</formula>
    </cfRule>
    <cfRule type="expression" dxfId="1334" priority="273" stopIfTrue="1">
      <formula>AND($A$1&lt;&gt;"",SEARCH("igual o mayor",A1)&gt;0)</formula>
    </cfRule>
    <cfRule type="expression" dxfId="1333" priority="279" stopIfTrue="1">
      <formula>AND($A$1&lt;&gt;"",SEARCH("la pregunta",A1)&gt;0)</formula>
    </cfRule>
  </conditionalFormatting>
  <conditionalFormatting sqref="B58:AD58">
    <cfRule type="expression" dxfId="1332" priority="9" stopIfTrue="1">
      <formula>AND($A$1&lt;&gt;"",SEARCH("igual o mayor",B58)&gt;0)</formula>
    </cfRule>
    <cfRule type="expression" dxfId="1331" priority="10" stopIfTrue="1">
      <formula>AND($A$1&lt;&gt;"",SEARCH("igual o menor",B58)&gt;0)</formula>
    </cfRule>
    <cfRule type="expression" dxfId="1330" priority="11" stopIfTrue="1">
      <formula>AND($A$1&lt;&gt;"",SEARCH("pase a la pregunta",B58)&gt;0)</formula>
    </cfRule>
    <cfRule type="expression" dxfId="1329" priority="12" stopIfTrue="1">
      <formula>AND($A$1&lt;&gt;"",SEARCH("en blanco",B58)&gt;0)</formula>
    </cfRule>
    <cfRule type="expression" dxfId="1328" priority="13" stopIfTrue="1">
      <formula>AND($A$1&lt;&gt;"",SEARCH("no puede registrar",B58)&gt;0)</formula>
    </cfRule>
    <cfRule type="expression" dxfId="1327" priority="14" stopIfTrue="1">
      <formula>AND($A$1&lt;&gt;"",SUM(B58)&gt;0)</formula>
    </cfRule>
    <cfRule type="expression" dxfId="1326" priority="15" stopIfTrue="1">
      <formula>AND($A$1&lt;&gt;"",SEARCH("la pregunta",B58)&gt;0)</formula>
    </cfRule>
    <cfRule type="expression" dxfId="1325" priority="16" stopIfTrue="1">
      <formula>AND($A$1&lt;&gt;"",SEARCH("igual o mayor",B58)&gt;0)</formula>
    </cfRule>
    <cfRule type="expression" dxfId="1324" priority="17" stopIfTrue="1">
      <formula>AND($A$1&lt;&gt;"",SEARCH("igual o menor",B58)&gt;0)</formula>
    </cfRule>
    <cfRule type="expression" dxfId="1323" priority="18" stopIfTrue="1">
      <formula>AND($A$1&lt;&gt;"",SEARCH("pase a la pregunta",B58)&gt;0)</formula>
    </cfRule>
    <cfRule type="expression" dxfId="1322" priority="19" stopIfTrue="1">
      <formula>AND($A$1&lt;&gt;"",SEARCH("en blanco",B58)&gt;0)</formula>
    </cfRule>
    <cfRule type="expression" dxfId="1321" priority="20" stopIfTrue="1">
      <formula>AND($A$1&lt;&gt;"",SEARCH("no puede registrar",B58)&gt;0)</formula>
    </cfRule>
    <cfRule type="expression" dxfId="1320" priority="21" stopIfTrue="1">
      <formula>AND($A$1&lt;&gt;"",SUM(B58)&gt;0)</formula>
    </cfRule>
    <cfRule type="expression" dxfId="1319" priority="22" stopIfTrue="1">
      <formula>AND($A$1&lt;&gt;"",SEARCH("la pregunta",B58)&gt;0)</formula>
    </cfRule>
    <cfRule type="expression" dxfId="1318" priority="2" stopIfTrue="1">
      <formula>AND($A$1&lt;&gt;"",SEARCH("igual o mayor",B58)&gt;0)</formula>
    </cfRule>
    <cfRule type="expression" dxfId="1317" priority="3" stopIfTrue="1">
      <formula>AND($A$1&lt;&gt;"",SEARCH("igual o menor",B58)&gt;0)</formula>
    </cfRule>
    <cfRule type="expression" dxfId="1316" priority="4" stopIfTrue="1">
      <formula>AND($A$1&lt;&gt;"",SEARCH("pase a la pregunta",B58)&gt;0)</formula>
    </cfRule>
    <cfRule type="expression" dxfId="1315" priority="5" stopIfTrue="1">
      <formula>AND($A$1&lt;&gt;"",SEARCH("en blanco",B58)&gt;0)</formula>
    </cfRule>
    <cfRule type="expression" dxfId="1314" priority="6" stopIfTrue="1">
      <formula>AND($A$1&lt;&gt;"",SEARCH("no puede registrar",B58)&gt;0)</formula>
    </cfRule>
    <cfRule type="expression" dxfId="1313" priority="7" stopIfTrue="1">
      <formula>AND($A$1&lt;&gt;"",SUM(B58)&gt;0)</formula>
    </cfRule>
    <cfRule type="expression" dxfId="1312" priority="8" stopIfTrue="1">
      <formula>AND($A$1&lt;&gt;"",SEARCH("la pregunta",B58)&gt;0)</formula>
    </cfRule>
  </conditionalFormatting>
  <conditionalFormatting sqref="C24 I24">
    <cfRule type="expression" dxfId="1311" priority="68">
      <formula>$T$24="X"</formula>
    </cfRule>
  </conditionalFormatting>
  <conditionalFormatting sqref="C24 T24">
    <cfRule type="expression" dxfId="1310" priority="69">
      <formula>$I$24="X"</formula>
    </cfRule>
  </conditionalFormatting>
  <conditionalFormatting sqref="C39:I39">
    <cfRule type="expression" dxfId="1309" priority="257">
      <formula>AND(AN43&gt;0,F59="")</formula>
    </cfRule>
  </conditionalFormatting>
  <conditionalFormatting sqref="C22:AD22">
    <cfRule type="expression" dxfId="1308" priority="65">
      <formula>$AG$23&gt;0</formula>
    </cfRule>
  </conditionalFormatting>
  <conditionalFormatting sqref="C35:AD35">
    <cfRule type="expression" dxfId="1307" priority="61">
      <formula>$AK$59&gt;0</formula>
    </cfRule>
  </conditionalFormatting>
  <conditionalFormatting sqref="C36:AD36">
    <cfRule type="expression" dxfId="1306" priority="60">
      <formula>AND($AL$58&gt;0,$C$79="")</formula>
    </cfRule>
  </conditionalFormatting>
  <conditionalFormatting sqref="D43:AD57">
    <cfRule type="expression" dxfId="1305" priority="67">
      <formula>OR($I$24="X",$T$24="X")</formula>
    </cfRule>
  </conditionalFormatting>
  <conditionalFormatting sqref="F59:L59">
    <cfRule type="expression" dxfId="1304" priority="261">
      <formula>AND(AN43&gt;0,F59="")</formula>
    </cfRule>
    <cfRule type="expression" dxfId="1303" priority="260">
      <formula>AND(AN43=0,F59="")</formula>
    </cfRule>
  </conditionalFormatting>
  <conditionalFormatting sqref="I24 T24">
    <cfRule type="expression" dxfId="1302" priority="70">
      <formula>$C$24="X"</formula>
    </cfRule>
  </conditionalFormatting>
  <conditionalFormatting sqref="J39 N39:AD39">
    <cfRule type="expression" dxfId="1301" priority="63">
      <formula>AND(AV43&gt;0,M59="")</formula>
    </cfRule>
  </conditionalFormatting>
  <conditionalFormatting sqref="K39:M39">
    <cfRule type="expression" dxfId="1300" priority="264">
      <formula>AND(#REF!&gt;0,N59="")</formula>
    </cfRule>
  </conditionalFormatting>
  <conditionalFormatting sqref="M59 Q59:AD59">
    <cfRule type="expression" dxfId="1299" priority="64">
      <formula>AND(AV43&gt;0,M59="")</formula>
    </cfRule>
    <cfRule type="expression" dxfId="1298" priority="62">
      <formula>AND(AV43=0,M59="")</formula>
    </cfRule>
  </conditionalFormatting>
  <conditionalFormatting sqref="N59:P59">
    <cfRule type="expression" dxfId="1297" priority="271">
      <formula>AND(#REF!&gt;0,N59="")</formula>
    </cfRule>
    <cfRule type="expression" dxfId="1296" priority="270">
      <formula>AND(#REF!=0,N59="")</formula>
    </cfRule>
  </conditionalFormatting>
  <conditionalFormatting sqref="S70:AD74">
    <cfRule type="expression" dxfId="1295" priority="272" stopIfTrue="1">
      <formula>ISNUMBER(SEARCH(" " &amp; S70 &amp; " ", " " &amp; SUBSTITUTE($AJ$63, " / ", " ") &amp; " "))</formula>
    </cfRule>
  </conditionalFormatting>
  <conditionalFormatting sqref="X43:AC57">
    <cfRule type="expression" dxfId="1294" priority="66">
      <formula>$AD43="X"</formula>
    </cfRule>
  </conditionalFormatting>
  <conditionalFormatting sqref="AG59">
    <cfRule type="expression" dxfId="1293" priority="43" stopIfTrue="1">
      <formula>AND($A$1&lt;&gt;"",SEARCH("la pregunta",AG59)&gt;0)</formula>
    </cfRule>
    <cfRule type="expression" dxfId="1292" priority="31" stopIfTrue="1">
      <formula>AND($A$1&lt;&gt;"",SEARCH("igual o menor",AG59)&gt;0)</formula>
    </cfRule>
    <cfRule type="expression" dxfId="1291" priority="30" stopIfTrue="1">
      <formula>AND($A$1&lt;&gt;"",SEARCH("igual o mayor",AG59)&gt;0)</formula>
    </cfRule>
    <cfRule type="expression" dxfId="1290" priority="42" stopIfTrue="1">
      <formula>AND($A$1&lt;&gt;"",SUM(AG59)&gt;0)</formula>
    </cfRule>
    <cfRule type="expression" dxfId="1289" priority="29" stopIfTrue="1">
      <formula>AND($A$1&lt;&gt;"",SEARCH("la pregunta",AG59)&gt;0)</formula>
    </cfRule>
    <cfRule type="expression" dxfId="1288" priority="28" stopIfTrue="1">
      <formula>AND($A$1&lt;&gt;"",SUM(AG59)&gt;0)</formula>
    </cfRule>
    <cfRule type="expression" dxfId="1287" priority="27" stopIfTrue="1">
      <formula>AND($A$1&lt;&gt;"",SEARCH("no puede registrar",AG59)&gt;0)</formula>
    </cfRule>
    <cfRule type="expression" dxfId="1286" priority="26" stopIfTrue="1">
      <formula>AND($A$1&lt;&gt;"",SEARCH("en blanco",AG59)&gt;0)</formula>
    </cfRule>
    <cfRule type="expression" dxfId="1285" priority="25" stopIfTrue="1">
      <formula>AND($A$1&lt;&gt;"",SEARCH("pase a la pregunta",AG59)&gt;0)</formula>
    </cfRule>
    <cfRule type="expression" dxfId="1284" priority="24" stopIfTrue="1">
      <formula>AND($A$1&lt;&gt;"",SEARCH("igual o menor",AG59)&gt;0)</formula>
    </cfRule>
    <cfRule type="expression" dxfId="1283" priority="38" stopIfTrue="1">
      <formula>AND($A$1&lt;&gt;"",SEARCH("igual o menor",AG59)&gt;0)</formula>
    </cfRule>
    <cfRule type="expression" dxfId="1282" priority="41" stopIfTrue="1">
      <formula>AND($A$1&lt;&gt;"",SEARCH("no puede registrar",AG59)&gt;0)</formula>
    </cfRule>
    <cfRule type="expression" dxfId="1281" priority="40" stopIfTrue="1">
      <formula>AND($A$1&lt;&gt;"",SEARCH("en blanco",AG59)&gt;0)</formula>
    </cfRule>
    <cfRule type="expression" dxfId="1280" priority="39" stopIfTrue="1">
      <formula>AND($A$1&lt;&gt;"",SEARCH("pase a la pregunta",AG59)&gt;0)</formula>
    </cfRule>
    <cfRule type="expression" dxfId="1279" priority="23" stopIfTrue="1">
      <formula>AND($A$1&lt;&gt;"",SEARCH("igual o mayor",AG59)&gt;0)</formula>
    </cfRule>
    <cfRule type="expression" dxfId="1278" priority="37" stopIfTrue="1">
      <formula>AND($A$1&lt;&gt;"",SEARCH("igual o mayor",AG59)&gt;0)</formula>
    </cfRule>
    <cfRule type="expression" dxfId="1277" priority="36" stopIfTrue="1">
      <formula>AND($A$1&lt;&gt;"",SEARCH("la pregunta",AG59)&gt;0)</formula>
    </cfRule>
    <cfRule type="expression" dxfId="1276" priority="35" stopIfTrue="1">
      <formula>AND($A$1&lt;&gt;"",SUM(AG59)&gt;0)</formula>
    </cfRule>
    <cfRule type="expression" dxfId="1275" priority="34" stopIfTrue="1">
      <formula>AND($A$1&lt;&gt;"",SEARCH("no puede registrar",AG59)&gt;0)</formula>
    </cfRule>
    <cfRule type="expression" dxfId="1274" priority="33" stopIfTrue="1">
      <formula>AND($A$1&lt;&gt;"",SEARCH("en blanco",AG59)&gt;0)</formula>
    </cfRule>
    <cfRule type="expression" dxfId="1273" priority="32" stopIfTrue="1">
      <formula>AND($A$1&lt;&gt;"",SEARCH("pase a la pregunta",AG59)&gt;0)</formula>
    </cfRule>
  </conditionalFormatting>
  <conditionalFormatting sqref="AH61:AK62">
    <cfRule type="expression" dxfId="1272" priority="44" stopIfTrue="1">
      <formula>AND($A$1&lt;&gt;"",SEARCH("igual o mayor",AH61)&gt;0)</formula>
    </cfRule>
    <cfRule type="expression" dxfId="1271" priority="45" stopIfTrue="1">
      <formula>AND($A$1&lt;&gt;"",SEARCH("igual o menor",AH61)&gt;0)</formula>
    </cfRule>
    <cfRule type="expression" dxfId="1270" priority="46" stopIfTrue="1">
      <formula>AND($A$1&lt;&gt;"",SEARCH("pase a la pregunta",AH61)&gt;0)</formula>
    </cfRule>
    <cfRule type="expression" dxfId="1269" priority="47" stopIfTrue="1">
      <formula>AND($A$1&lt;&gt;"",SEARCH("en blanco",AH61)&gt;0)</formula>
    </cfRule>
    <cfRule type="expression" dxfId="1268" priority="48" stopIfTrue="1">
      <formula>AND($A$1&lt;&gt;"",SEARCH("no puede registrar",AH61)&gt;0)</formula>
    </cfRule>
    <cfRule type="expression" dxfId="1267" priority="49" stopIfTrue="1">
      <formula>AND($A$1&lt;&gt;"",SUM(AH61)&gt;0)</formula>
    </cfRule>
    <cfRule type="expression" dxfId="1266" priority="50" stopIfTrue="1">
      <formula>AND($A$1&lt;&gt;"",SEARCH("la pregunta",AH61)&gt;0)</formula>
    </cfRule>
  </conditionalFormatting>
  <conditionalFormatting sqref="AM41:AM58">
    <cfRule type="expression" dxfId="1265" priority="51" stopIfTrue="1">
      <formula>AND($A$1&lt;&gt;"",SEARCH("igual o mayor",AM41)&gt;0)</formula>
    </cfRule>
    <cfRule type="expression" dxfId="1264" priority="52" stopIfTrue="1">
      <formula>AND($A$1&lt;&gt;"",SEARCH("igual o menor",AM41)&gt;0)</formula>
    </cfRule>
    <cfRule type="expression" dxfId="1263" priority="53" stopIfTrue="1">
      <formula>AND($A$1&lt;&gt;"",SEARCH("pase a la pregunta",AM41)&gt;0)</formula>
    </cfRule>
    <cfRule type="expression" dxfId="1262" priority="54" stopIfTrue="1">
      <formula>AND($A$1&lt;&gt;"",SEARCH("en blanco",AM41)&gt;0)</formula>
    </cfRule>
    <cfRule type="expression" dxfId="1261" priority="57" stopIfTrue="1">
      <formula>AND($A$1&lt;&gt;"",SEARCH("la pregunta",AM41)&gt;0)</formula>
    </cfRule>
    <cfRule type="expression" dxfId="1260" priority="56" stopIfTrue="1">
      <formula>AND($A$1&lt;&gt;"",SUM(AM41)&gt;0)</formula>
    </cfRule>
    <cfRule type="expression" dxfId="1259" priority="55" stopIfTrue="1">
      <formula>AND($A$1&lt;&gt;"",SEARCH("no puede registrar",AM41)&gt;0)</formula>
    </cfRule>
  </conditionalFormatting>
  <dataValidations count="19">
    <dataValidation type="list" allowBlank="1" showErrorMessage="1" errorTitle="Datos incorrectos" error="Los datos ingresados no son correctos, revise las opciones disponibles" sqref="P43:S57">
      <formula1>"1, 2, 3, 4, 5, 6, 7, 8, 9, 10, 11, 12, 99"</formula1>
    </dataValidation>
    <dataValidation type="list" allowBlank="1" showErrorMessage="1" errorTitle="Datos incorrectos" error="Los datos ingresados no son correctos, revise las opciones disponibles" sqref="T43:W57">
      <formula1>"1, 2, 3, 4, 5, 9"</formula1>
    </dataValidation>
    <dataValidation type="list" allowBlank="1" showErrorMessage="1" errorTitle="Datos incorrectos" error="Los datos ingresados no son correctos, revise las opciones disponibles" sqref="X43:AD57">
      <formula1>"X"</formula1>
    </dataValidation>
    <dataValidation type="list" allowBlank="1" showInputMessage="1" showErrorMessage="1" sqref="C24 I24 T24">
      <formula1>"X"</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43">
      <formula1>$AU$43=0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44">
      <formula1>$AU$44=0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45">
      <formula1>$AU$45=0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46">
      <formula1>$AU$46=0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47">
      <formula1>$AU$47=0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48">
      <formula1>$AU$48=0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49">
      <formula1>$AU$49=0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0">
      <formula1>$AU$50=0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1">
      <formula1>$AU$51=0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2">
      <formula1>$AU$52=0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3">
      <formula1>$AU$53=0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4">
      <formula1>$AU$54=0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5">
      <formula1>$AU$55=0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6">
      <formula1>$AU$56=0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7">
      <formula1>$AU$57=0</formula1>
    </dataValidation>
  </dataValidations>
  <hyperlinks>
    <hyperlink ref="AA7" location="Índice!B25"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2 Sección VI
Cuestionario</oddHeader>
    <oddFooter>&amp;LCenso Nacional de Gobiernos Estatales 2026&amp;R&amp;P de &amp;N</oddFooter>
  </headerFooter>
  <rowBreaks count="1" manualBreakCount="1">
    <brk id="34" max="3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CQ55"/>
  <sheetViews>
    <sheetView showGridLines="0" view="pageBreakPreview" zoomScale="120" zoomScaleNormal="100" zoomScaleSheetLayoutView="120" workbookViewId="0"/>
  </sheetViews>
  <sheetFormatPr baseColWidth="10" defaultColWidth="0" defaultRowHeight="15" customHeight="1" zeroHeight="1"/>
  <cols>
    <col min="1" max="1" width="5.625" style="4" customWidth="1"/>
    <col min="2" max="30" width="3.625" style="4" customWidth="1"/>
    <col min="31" max="31" width="5.625" style="4" customWidth="1"/>
    <col min="32" max="32" width="3.625" style="4" hidden="1" customWidth="1"/>
    <col min="33" max="95" width="13.625" style="4" hidden="1" customWidth="1"/>
    <col min="96" max="16384" width="3.625" style="4" hidden="1"/>
  </cols>
  <sheetData>
    <row r="1" spans="1:30" ht="173.25" customHeight="1">
      <c r="A1" s="608"/>
      <c r="B1" s="619" t="s">
        <v>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row>
    <row r="2" spans="1:30" ht="15" customHeight="1">
      <c r="A2" s="5"/>
    </row>
    <row r="3" spans="1:30" ht="45" customHeight="1">
      <c r="A3" s="5"/>
      <c r="B3" s="622" t="s">
        <v>1</v>
      </c>
      <c r="C3" s="736"/>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row>
    <row r="4" spans="1:30" ht="15" customHeight="1">
      <c r="A4" s="5"/>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c r="A5" s="5"/>
      <c r="B5" s="913" t="s">
        <v>25</v>
      </c>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row>
    <row r="6" spans="1:30" ht="15" customHeight="1">
      <c r="A6" s="5"/>
      <c r="B6" s="6"/>
      <c r="C6" s="6"/>
      <c r="D6" s="6"/>
      <c r="E6" s="6"/>
      <c r="F6" s="6"/>
      <c r="G6" s="6"/>
      <c r="H6" s="6"/>
      <c r="I6" s="6"/>
      <c r="J6" s="6"/>
      <c r="K6" s="6"/>
      <c r="L6" s="6"/>
      <c r="M6" s="6"/>
      <c r="N6" s="6"/>
      <c r="O6" s="6"/>
      <c r="P6" s="6"/>
      <c r="Q6" s="6"/>
      <c r="R6" s="6"/>
      <c r="S6" s="6"/>
      <c r="T6" s="6"/>
      <c r="U6" s="6"/>
      <c r="V6" s="6"/>
      <c r="W6" s="6"/>
      <c r="X6" s="6"/>
      <c r="Y6" s="6"/>
      <c r="Z6" s="6"/>
      <c r="AA6" s="6"/>
      <c r="AB6" s="6"/>
      <c r="AC6" s="6"/>
      <c r="AD6" s="6"/>
    </row>
    <row r="7" spans="1:30" ht="15" customHeight="1" thickBot="1">
      <c r="A7" s="52"/>
      <c r="B7" s="3" t="s">
        <v>3</v>
      </c>
      <c r="C7" s="53"/>
      <c r="D7" s="53"/>
      <c r="E7" s="53"/>
      <c r="F7" s="53"/>
      <c r="G7" s="53"/>
      <c r="H7" s="53"/>
      <c r="I7" s="53"/>
      <c r="J7" s="53"/>
      <c r="K7" s="53"/>
      <c r="L7" s="53"/>
      <c r="M7" s="8"/>
      <c r="N7" s="3" t="s">
        <v>4</v>
      </c>
      <c r="O7" s="8"/>
      <c r="AA7" s="684" t="s">
        <v>2</v>
      </c>
      <c r="AB7" s="736"/>
      <c r="AC7" s="736"/>
      <c r="AD7" s="736"/>
    </row>
    <row r="8" spans="1:30" ht="15" customHeight="1" thickBot="1">
      <c r="A8" s="52"/>
      <c r="B8" s="623" t="str">
        <f>IF(Presentación!B8="","",Presentación!B8)</f>
        <v>Veracruz de Ignacio de la Llave</v>
      </c>
      <c r="C8" s="625"/>
      <c r="D8" s="625"/>
      <c r="E8" s="625"/>
      <c r="F8" s="625"/>
      <c r="G8" s="625"/>
      <c r="H8" s="625"/>
      <c r="I8" s="625"/>
      <c r="J8" s="625"/>
      <c r="K8" s="625"/>
      <c r="L8" s="624"/>
      <c r="M8" s="55"/>
      <c r="N8" s="623" t="str">
        <f>IF(Presentación!N8="","",Presentación!N8)</f>
        <v>230</v>
      </c>
      <c r="O8" s="624"/>
      <c r="P8" s="34"/>
      <c r="Q8" s="119"/>
      <c r="R8" s="119"/>
      <c r="S8" s="119"/>
      <c r="T8" s="119"/>
      <c r="U8" s="119"/>
      <c r="V8" s="119"/>
      <c r="W8" s="119"/>
      <c r="X8" s="119"/>
      <c r="Y8" s="119"/>
      <c r="Z8" s="119"/>
      <c r="AA8" s="119"/>
      <c r="AB8" s="34"/>
      <c r="AC8" s="119"/>
      <c r="AD8" s="54"/>
    </row>
    <row r="9" spans="1:30" ht="15" customHeight="1" thickBot="1">
      <c r="A9" s="5"/>
      <c r="B9" s="6"/>
      <c r="C9" s="6"/>
      <c r="D9" s="6"/>
      <c r="E9" s="6"/>
      <c r="F9" s="6"/>
      <c r="G9" s="6"/>
      <c r="H9" s="6"/>
      <c r="I9" s="6"/>
      <c r="J9" s="6"/>
      <c r="K9" s="6"/>
      <c r="L9" s="6"/>
      <c r="M9" s="6"/>
      <c r="N9" s="6"/>
      <c r="O9" s="6"/>
      <c r="P9" s="6"/>
      <c r="Q9" s="6"/>
      <c r="R9" s="6"/>
      <c r="S9" s="6"/>
      <c r="T9" s="6"/>
      <c r="U9" s="6"/>
      <c r="V9" s="6"/>
      <c r="W9" s="6"/>
      <c r="X9" s="6"/>
      <c r="Y9" s="6"/>
      <c r="Z9" s="6"/>
      <c r="AA9" s="6"/>
      <c r="AB9" s="6"/>
      <c r="AC9" s="6"/>
      <c r="AD9" s="6"/>
    </row>
    <row r="10" spans="1:30" ht="15" customHeight="1" thickBot="1">
      <c r="A10" s="58"/>
      <c r="B10" s="878" t="s">
        <v>5756</v>
      </c>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6"/>
    </row>
    <row r="11" spans="1:30" ht="15" customHeight="1">
      <c r="A11" s="5"/>
      <c r="B11" s="778" t="s">
        <v>5084</v>
      </c>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c r="AB11" s="773"/>
      <c r="AC11" s="773"/>
      <c r="AD11" s="779"/>
    </row>
    <row r="12" spans="1:30" ht="24" customHeight="1">
      <c r="A12" s="5"/>
      <c r="B12" s="56"/>
      <c r="C12" s="781" t="s">
        <v>5472</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689"/>
    </row>
    <row r="13" spans="1:30" ht="24" customHeight="1">
      <c r="A13" s="5"/>
      <c r="B13" s="56"/>
      <c r="C13" s="781" t="s">
        <v>5087</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689"/>
    </row>
    <row r="14" spans="1:30" ht="24" customHeight="1">
      <c r="A14" s="5"/>
      <c r="B14" s="56"/>
      <c r="C14" s="873" t="s">
        <v>5757</v>
      </c>
      <c r="D14" s="736"/>
      <c r="E14" s="736"/>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c r="AD14" s="689"/>
    </row>
    <row r="15" spans="1:30" ht="36" customHeight="1">
      <c r="A15" s="5"/>
      <c r="B15" s="56"/>
      <c r="C15" s="715" t="s">
        <v>5698</v>
      </c>
      <c r="D15" s="736"/>
      <c r="E15" s="736"/>
      <c r="F15" s="736"/>
      <c r="G15" s="736"/>
      <c r="H15" s="736"/>
      <c r="I15" s="736"/>
      <c r="J15" s="736"/>
      <c r="K15" s="736"/>
      <c r="L15" s="736"/>
      <c r="M15" s="736"/>
      <c r="N15" s="736"/>
      <c r="O15" s="736"/>
      <c r="P15" s="736"/>
      <c r="Q15" s="736"/>
      <c r="R15" s="736"/>
      <c r="S15" s="736"/>
      <c r="T15" s="736"/>
      <c r="U15" s="736"/>
      <c r="V15" s="736"/>
      <c r="W15" s="736"/>
      <c r="X15" s="736"/>
      <c r="Y15" s="736"/>
      <c r="Z15" s="736"/>
      <c r="AA15" s="736"/>
      <c r="AB15" s="736"/>
      <c r="AC15" s="736"/>
      <c r="AD15" s="689"/>
    </row>
    <row r="16" spans="1:30" ht="48" customHeight="1">
      <c r="A16" s="5"/>
      <c r="B16" s="56"/>
      <c r="C16" s="715" t="s">
        <v>5699</v>
      </c>
      <c r="D16" s="736"/>
      <c r="E16" s="736"/>
      <c r="F16" s="736"/>
      <c r="G16" s="736"/>
      <c r="H16" s="736"/>
      <c r="I16" s="736"/>
      <c r="J16" s="736"/>
      <c r="K16" s="736"/>
      <c r="L16" s="736"/>
      <c r="M16" s="736"/>
      <c r="N16" s="736"/>
      <c r="O16" s="736"/>
      <c r="P16" s="736"/>
      <c r="Q16" s="736"/>
      <c r="R16" s="736"/>
      <c r="S16" s="736"/>
      <c r="T16" s="736"/>
      <c r="U16" s="736"/>
      <c r="V16" s="736"/>
      <c r="W16" s="736"/>
      <c r="X16" s="736"/>
      <c r="Y16" s="736"/>
      <c r="Z16" s="736"/>
      <c r="AA16" s="736"/>
      <c r="AB16" s="736"/>
      <c r="AC16" s="736"/>
      <c r="AD16" s="689"/>
    </row>
    <row r="17" spans="1:38" ht="15" customHeight="1">
      <c r="A17" s="5"/>
      <c r="B17" s="94"/>
      <c r="C17" s="731" t="s">
        <v>5758</v>
      </c>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3"/>
    </row>
    <row r="18" spans="1:38" ht="15" customHeight="1">
      <c r="A18" s="5"/>
      <c r="B18" s="877" t="s">
        <v>5548</v>
      </c>
      <c r="C18" s="736"/>
      <c r="D18" s="736"/>
      <c r="E18" s="736"/>
      <c r="F18" s="736"/>
      <c r="G18" s="736"/>
      <c r="H18" s="736"/>
      <c r="I18" s="736"/>
      <c r="J18" s="736"/>
      <c r="K18" s="736"/>
      <c r="L18" s="736"/>
      <c r="M18" s="736"/>
      <c r="N18" s="736"/>
      <c r="O18" s="736"/>
      <c r="P18" s="736"/>
      <c r="Q18" s="736"/>
      <c r="R18" s="736"/>
      <c r="S18" s="736"/>
      <c r="T18" s="736"/>
      <c r="U18" s="736"/>
      <c r="V18" s="736"/>
      <c r="W18" s="736"/>
      <c r="X18" s="736"/>
      <c r="Y18" s="736"/>
      <c r="Z18" s="736"/>
      <c r="AA18" s="736"/>
      <c r="AB18" s="736"/>
      <c r="AC18" s="736"/>
      <c r="AD18" s="689"/>
    </row>
    <row r="19" spans="1:38" ht="24" customHeight="1">
      <c r="A19" s="5"/>
      <c r="B19" s="97"/>
      <c r="C19" s="780" t="s">
        <v>5759</v>
      </c>
      <c r="D19" s="732"/>
      <c r="E19" s="732"/>
      <c r="F19" s="732"/>
      <c r="G19" s="732"/>
      <c r="H19" s="732"/>
      <c r="I19" s="732"/>
      <c r="J19" s="732"/>
      <c r="K19" s="732"/>
      <c r="L19" s="732"/>
      <c r="M19" s="732"/>
      <c r="N19" s="732"/>
      <c r="O19" s="732"/>
      <c r="P19" s="732"/>
      <c r="Q19" s="732"/>
      <c r="R19" s="732"/>
      <c r="S19" s="732"/>
      <c r="T19" s="732"/>
      <c r="U19" s="732"/>
      <c r="V19" s="732"/>
      <c r="W19" s="732"/>
      <c r="X19" s="732"/>
      <c r="Y19" s="732"/>
      <c r="Z19" s="732"/>
      <c r="AA19" s="732"/>
      <c r="AB19" s="732"/>
      <c r="AC19" s="732"/>
      <c r="AD19" s="733"/>
    </row>
    <row r="20" spans="1:38" ht="15" customHeight="1">
      <c r="A20" s="5"/>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row>
    <row r="21" spans="1:38" ht="24" customHeight="1">
      <c r="A21" s="61" t="s">
        <v>5760</v>
      </c>
      <c r="B21" s="755" t="s">
        <v>5761</v>
      </c>
      <c r="C21" s="736"/>
      <c r="D21" s="736"/>
      <c r="E21" s="736"/>
      <c r="F21" s="736"/>
      <c r="G21" s="736"/>
      <c r="H21" s="736"/>
      <c r="I21" s="736"/>
      <c r="J21" s="736"/>
      <c r="K21" s="736"/>
      <c r="L21" s="736"/>
      <c r="M21" s="736"/>
      <c r="N21" s="736"/>
      <c r="O21" s="736"/>
      <c r="P21" s="736"/>
      <c r="Q21" s="736"/>
      <c r="R21" s="736"/>
      <c r="S21" s="736"/>
      <c r="T21" s="736"/>
      <c r="U21" s="736"/>
      <c r="V21" s="736"/>
      <c r="W21" s="736"/>
      <c r="X21" s="736"/>
      <c r="Y21" s="736"/>
      <c r="Z21" s="736"/>
      <c r="AA21" s="736"/>
      <c r="AB21" s="736"/>
      <c r="AC21" s="736"/>
      <c r="AD21" s="736"/>
    </row>
    <row r="22" spans="1:38" ht="15" customHeight="1">
      <c r="A22" s="62"/>
      <c r="B22" s="8"/>
      <c r="C22" s="756" t="s">
        <v>5146</v>
      </c>
      <c r="D22" s="736"/>
      <c r="E22" s="736"/>
      <c r="F22" s="736"/>
      <c r="G22" s="736"/>
      <c r="H22" s="736"/>
      <c r="I22" s="736"/>
      <c r="J22" s="736"/>
      <c r="K22" s="736"/>
      <c r="L22" s="736"/>
      <c r="M22" s="736"/>
      <c r="N22" s="736"/>
      <c r="O22" s="736"/>
      <c r="P22" s="736"/>
      <c r="Q22" s="736"/>
      <c r="R22" s="736"/>
      <c r="S22" s="736"/>
      <c r="T22" s="736"/>
      <c r="U22" s="736"/>
      <c r="V22" s="736"/>
      <c r="W22" s="736"/>
      <c r="X22" s="736"/>
      <c r="Y22" s="736"/>
      <c r="Z22" s="736"/>
      <c r="AA22" s="736"/>
      <c r="AB22" s="736"/>
      <c r="AC22" s="736"/>
      <c r="AD22" s="736"/>
    </row>
    <row r="23" spans="1:38" ht="15" customHeight="1">
      <c r="A23" s="62"/>
      <c r="B23" s="8"/>
      <c r="C23" s="756" t="s">
        <v>5762</v>
      </c>
      <c r="D23" s="736"/>
      <c r="E23" s="736"/>
      <c r="F23" s="736"/>
      <c r="G23" s="736"/>
      <c r="H23" s="736"/>
      <c r="I23" s="736"/>
      <c r="J23" s="736"/>
      <c r="K23" s="736"/>
      <c r="L23" s="736"/>
      <c r="M23" s="736"/>
      <c r="N23" s="736"/>
      <c r="O23" s="736"/>
      <c r="P23" s="736"/>
      <c r="Q23" s="736"/>
      <c r="R23" s="736"/>
      <c r="S23" s="736"/>
      <c r="T23" s="736"/>
      <c r="U23" s="736"/>
      <c r="V23" s="736"/>
      <c r="W23" s="736"/>
      <c r="X23" s="736"/>
      <c r="Y23" s="736"/>
      <c r="Z23" s="736"/>
      <c r="AA23" s="736"/>
      <c r="AB23" s="736"/>
      <c r="AC23" s="736"/>
      <c r="AD23" s="736"/>
      <c r="AG23" s="920" t="s">
        <v>5100</v>
      </c>
      <c r="AH23" s="921"/>
      <c r="AI23" s="796" t="s">
        <v>5763</v>
      </c>
      <c r="AJ23" s="797"/>
      <c r="AK23" s="797"/>
      <c r="AL23" s="797"/>
    </row>
    <row r="24" spans="1:38" ht="15" customHeight="1" thickBot="1">
      <c r="A24" s="62"/>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G24" s="791" t="s">
        <v>5764</v>
      </c>
      <c r="AH24" s="794" t="s">
        <v>5257</v>
      </c>
      <c r="AI24" s="556" t="s">
        <v>5152</v>
      </c>
      <c r="AJ24" s="557" t="s">
        <v>5153</v>
      </c>
      <c r="AK24" s="557" t="s">
        <v>5154</v>
      </c>
      <c r="AL24" s="557" t="s">
        <v>5155</v>
      </c>
    </row>
    <row r="25" spans="1:38" ht="15" customHeight="1" thickBot="1">
      <c r="A25" s="62"/>
      <c r="B25" s="8"/>
      <c r="C25" s="68"/>
      <c r="D25" s="738" t="s">
        <v>5765</v>
      </c>
      <c r="E25" s="739"/>
      <c r="F25" s="739"/>
      <c r="G25" s="739"/>
      <c r="H25" s="739"/>
      <c r="I25" s="739"/>
      <c r="J25" s="739"/>
      <c r="K25" s="739"/>
      <c r="L25" s="739"/>
      <c r="M25" s="739"/>
      <c r="N25" s="739"/>
      <c r="O25" s="739"/>
      <c r="P25" s="739"/>
      <c r="Q25" s="739"/>
      <c r="R25" s="739"/>
      <c r="S25" s="739"/>
      <c r="T25" s="739"/>
      <c r="U25" s="739"/>
      <c r="V25" s="739"/>
      <c r="W25" s="739"/>
      <c r="X25" s="739"/>
      <c r="Y25" s="739"/>
      <c r="Z25" s="739"/>
      <c r="AA25" s="739"/>
      <c r="AB25" s="739"/>
      <c r="AC25" s="739"/>
      <c r="AD25" s="739"/>
      <c r="AG25" s="792"/>
      <c r="AH25" s="795"/>
      <c r="AI25" s="14" t="s">
        <v>5766</v>
      </c>
      <c r="AJ25" s="14" t="s">
        <v>5765</v>
      </c>
      <c r="AK25" s="565" t="str" cm="1">
        <f t="array" ref="AK25">IF(AG31&lt;&gt;"",_xlfn.TEXTJOIN(" / ", TRUE, _xlfn.UNIQUE(IF($AI$25:$AI$30&lt;&gt;"",IF(ISNUMBER(SEARCH(AG31, $AI$25:$AI$30)) + (_xlfn.MAP($AI$25:$AI$30, _xlfn.LAMBDA(_xlpm.r, SUM(--ISNUMBER(SEARCH(_xlfn.TEXTSPLIT(_xlpm.r, ","), AG31))))))&gt;0,$AJ$25:$AJ$30, ""), ""))), "")</f>
        <v/>
      </c>
      <c r="AL25" s="52" t="str">
        <f>IF(AK25 = "", "", "Alerta: Revise el texto ingresado en el Especifique ya que podria existir en las opciones resaltadas en amarillo")</f>
        <v/>
      </c>
    </row>
    <row r="26" spans="1:38" ht="15" customHeight="1" thickBot="1">
      <c r="A26" s="62"/>
      <c r="B26" s="8"/>
      <c r="C26" s="68"/>
      <c r="D26" s="738" t="s">
        <v>5767</v>
      </c>
      <c r="E26" s="739"/>
      <c r="F26" s="739"/>
      <c r="G26" s="739"/>
      <c r="H26" s="739"/>
      <c r="I26" s="739"/>
      <c r="J26" s="739"/>
      <c r="K26" s="739"/>
      <c r="L26" s="739"/>
      <c r="M26" s="739"/>
      <c r="N26" s="739"/>
      <c r="O26" s="739"/>
      <c r="P26" s="739"/>
      <c r="Q26" s="739"/>
      <c r="R26" s="739"/>
      <c r="S26" s="739"/>
      <c r="T26" s="739"/>
      <c r="U26" s="739"/>
      <c r="V26" s="739"/>
      <c r="W26" s="739"/>
      <c r="X26" s="739"/>
      <c r="Y26" s="739"/>
      <c r="Z26" s="739"/>
      <c r="AA26" s="739"/>
      <c r="AB26" s="739"/>
      <c r="AC26" s="739"/>
      <c r="AD26" s="739"/>
      <c r="AG26" s="216">
        <f>IF(AND($C$32="X",COUNTA(C25:C31,C33)&gt;0),1,0)</f>
        <v>0</v>
      </c>
      <c r="AH26" s="221">
        <f>IF(AND($C$33="X",COUNTA(C25:C32)&gt;0),1,0)</f>
        <v>0</v>
      </c>
      <c r="AI26" s="14" t="s">
        <v>5768</v>
      </c>
      <c r="AJ26" s="616" t="s">
        <v>5767</v>
      </c>
    </row>
    <row r="27" spans="1:38" ht="15" customHeight="1" thickBot="1">
      <c r="A27" s="62"/>
      <c r="B27" s="8"/>
      <c r="C27" s="68"/>
      <c r="D27" s="738" t="s">
        <v>5769</v>
      </c>
      <c r="E27" s="739"/>
      <c r="F27" s="739"/>
      <c r="G27" s="739"/>
      <c r="H27" s="739"/>
      <c r="I27" s="739"/>
      <c r="J27" s="739"/>
      <c r="K27" s="739"/>
      <c r="L27" s="739"/>
      <c r="M27" s="739"/>
      <c r="N27" s="739"/>
      <c r="O27" s="739"/>
      <c r="P27" s="739"/>
      <c r="Q27" s="739"/>
      <c r="R27" s="739"/>
      <c r="S27" s="739"/>
      <c r="T27" s="739"/>
      <c r="U27" s="739"/>
      <c r="V27" s="739"/>
      <c r="W27" s="739"/>
      <c r="X27" s="739"/>
      <c r="Y27" s="739"/>
      <c r="Z27" s="739"/>
      <c r="AA27" s="739"/>
      <c r="AB27" s="739"/>
      <c r="AC27" s="739"/>
      <c r="AD27" s="739"/>
      <c r="AH27" s="220">
        <f>SUM(AG26:AH26)</f>
        <v>0</v>
      </c>
      <c r="AI27" s="14" t="s">
        <v>5770</v>
      </c>
      <c r="AJ27" s="14" t="s">
        <v>5769</v>
      </c>
    </row>
    <row r="28" spans="1:38" ht="15" customHeight="1" thickBot="1">
      <c r="A28" s="62"/>
      <c r="B28" s="8"/>
      <c r="C28" s="68"/>
      <c r="D28" s="738" t="s">
        <v>5771</v>
      </c>
      <c r="E28" s="739"/>
      <c r="F28" s="739"/>
      <c r="G28" s="739"/>
      <c r="H28" s="739"/>
      <c r="I28" s="739"/>
      <c r="J28" s="739"/>
      <c r="K28" s="739"/>
      <c r="L28" s="739"/>
      <c r="M28" s="739"/>
      <c r="N28" s="739"/>
      <c r="O28" s="739"/>
      <c r="P28" s="739"/>
      <c r="Q28" s="739"/>
      <c r="R28" s="739"/>
      <c r="S28" s="739"/>
      <c r="T28" s="739"/>
      <c r="U28" s="739"/>
      <c r="V28" s="739"/>
      <c r="W28" s="739"/>
      <c r="X28" s="739"/>
      <c r="Y28" s="739"/>
      <c r="Z28" s="739"/>
      <c r="AA28" s="739"/>
      <c r="AB28" s="739"/>
      <c r="AC28" s="739"/>
      <c r="AD28" s="739"/>
      <c r="AI28" s="14" t="s">
        <v>5772</v>
      </c>
      <c r="AJ28" s="14" t="s">
        <v>5771</v>
      </c>
    </row>
    <row r="29" spans="1:38" ht="15" customHeight="1" thickBot="1">
      <c r="A29" s="62"/>
      <c r="B29" s="8"/>
      <c r="C29" s="68"/>
      <c r="D29" s="738" t="s">
        <v>5773</v>
      </c>
      <c r="E29" s="739"/>
      <c r="F29" s="739"/>
      <c r="G29" s="739"/>
      <c r="H29" s="739"/>
      <c r="I29" s="739"/>
      <c r="J29" s="739"/>
      <c r="K29" s="739"/>
      <c r="L29" s="739"/>
      <c r="M29" s="739"/>
      <c r="N29" s="739"/>
      <c r="O29" s="739"/>
      <c r="P29" s="739"/>
      <c r="Q29" s="739"/>
      <c r="R29" s="739"/>
      <c r="S29" s="739"/>
      <c r="T29" s="739"/>
      <c r="U29" s="739"/>
      <c r="V29" s="739"/>
      <c r="W29" s="739"/>
      <c r="X29" s="739"/>
      <c r="Y29" s="739"/>
      <c r="Z29" s="739"/>
      <c r="AA29" s="739"/>
      <c r="AB29" s="739"/>
      <c r="AC29" s="739"/>
      <c r="AD29" s="739"/>
      <c r="AI29" s="14" t="s">
        <v>5774</v>
      </c>
      <c r="AJ29" s="14" t="s">
        <v>5773</v>
      </c>
    </row>
    <row r="30" spans="1:38" ht="15" customHeight="1" thickBot="1">
      <c r="A30" s="62"/>
      <c r="B30" s="8"/>
      <c r="C30" s="68"/>
      <c r="D30" s="738" t="s">
        <v>5775</v>
      </c>
      <c r="E30" s="739"/>
      <c r="F30" s="739"/>
      <c r="G30" s="739"/>
      <c r="H30" s="739"/>
      <c r="I30" s="739"/>
      <c r="J30" s="739"/>
      <c r="K30" s="739"/>
      <c r="L30" s="739"/>
      <c r="M30" s="739"/>
      <c r="N30" s="739"/>
      <c r="O30" s="739"/>
      <c r="P30" s="739"/>
      <c r="Q30" s="739"/>
      <c r="R30" s="739"/>
      <c r="S30" s="739"/>
      <c r="T30" s="739"/>
      <c r="U30" s="739"/>
      <c r="V30" s="739"/>
      <c r="W30" s="739"/>
      <c r="X30" s="739"/>
      <c r="Y30" s="739"/>
      <c r="Z30" s="739"/>
      <c r="AA30" s="739"/>
      <c r="AB30" s="739"/>
      <c r="AC30" s="739"/>
      <c r="AD30" s="739"/>
      <c r="AI30" s="14" t="s">
        <v>5776</v>
      </c>
      <c r="AJ30" s="14" t="s">
        <v>5775</v>
      </c>
    </row>
    <row r="31" spans="1:38" ht="15" customHeight="1" thickBot="1">
      <c r="A31" s="62"/>
      <c r="B31" s="8"/>
      <c r="C31" s="68"/>
      <c r="D31" s="4" t="s">
        <v>5777</v>
      </c>
      <c r="E31" s="8"/>
      <c r="F31" s="8"/>
      <c r="G31" s="8"/>
      <c r="H31" s="8"/>
      <c r="I31" s="14"/>
      <c r="J31" s="14"/>
      <c r="K31" s="757"/>
      <c r="L31" s="658"/>
      <c r="M31" s="658"/>
      <c r="N31" s="658"/>
      <c r="O31" s="658"/>
      <c r="P31" s="658"/>
      <c r="Q31" s="658"/>
      <c r="R31" s="658"/>
      <c r="S31" s="658"/>
      <c r="T31" s="658"/>
      <c r="U31" s="658"/>
      <c r="V31" s="658"/>
      <c r="W31" s="658"/>
      <c r="X31" s="658"/>
      <c r="Y31" s="658"/>
      <c r="Z31" s="658"/>
      <c r="AA31" s="658"/>
      <c r="AB31" s="658"/>
      <c r="AC31" s="658"/>
      <c r="AD31" s="658"/>
      <c r="AG31" s="559" t="str">
        <f>SUBSTITUTE( SUBSTITUTE( SUBSTITUTE( SUBSTITUTE( SUBSTITUTE( SUBSTITUTE( SUBSTITUTE( SUBSTITUTE( SUBSTITUTE( SUBSTITUTE(K31, "á", "a"), "é", "e"), "í", "i"), "ó", "o"), "ú", "u"), "Á", "A"), "É", "E"), "Í", "I"), "Ó", "O"), "Ú", "U")</f>
        <v/>
      </c>
      <c r="AI31" s="14"/>
      <c r="AJ31" s="10"/>
    </row>
    <row r="32" spans="1:38" ht="15" customHeight="1" thickBot="1">
      <c r="A32" s="62"/>
      <c r="B32" s="8"/>
      <c r="C32" s="68"/>
      <c r="D32" s="4" t="s">
        <v>5778</v>
      </c>
      <c r="E32" s="8"/>
      <c r="F32" s="8"/>
      <c r="G32" s="8"/>
      <c r="H32" s="8"/>
      <c r="I32" s="8"/>
      <c r="J32" s="8"/>
      <c r="K32" s="8"/>
      <c r="L32" s="8"/>
      <c r="M32" s="8"/>
      <c r="N32" s="8"/>
      <c r="O32" s="8"/>
      <c r="P32" s="8"/>
      <c r="Q32" s="8"/>
      <c r="R32" s="8"/>
      <c r="S32" s="8"/>
      <c r="T32" s="8"/>
      <c r="U32" s="8"/>
      <c r="V32" s="8"/>
      <c r="W32" s="8"/>
      <c r="X32" s="8"/>
      <c r="Y32" s="8"/>
      <c r="Z32" s="8"/>
      <c r="AA32" s="8"/>
      <c r="AB32" s="8"/>
      <c r="AC32" s="8"/>
      <c r="AD32" s="8"/>
      <c r="AI32" s="14"/>
      <c r="AJ32" s="10"/>
    </row>
    <row r="33" spans="1:36" ht="15" customHeight="1" thickBot="1">
      <c r="A33" s="62"/>
      <c r="B33" s="8"/>
      <c r="C33" s="68"/>
      <c r="D33" s="4" t="s">
        <v>5620</v>
      </c>
      <c r="E33" s="8"/>
      <c r="F33" s="8"/>
      <c r="G33" s="8"/>
      <c r="H33" s="8"/>
      <c r="I33" s="8"/>
      <c r="J33" s="8"/>
      <c r="K33" s="8"/>
      <c r="L33" s="8"/>
      <c r="M33" s="8"/>
      <c r="N33" s="8"/>
      <c r="O33" s="8"/>
      <c r="P33" s="8"/>
      <c r="Q33" s="8"/>
      <c r="R33" s="8"/>
      <c r="S33" s="8"/>
      <c r="T33" s="8"/>
      <c r="U33" s="8"/>
      <c r="V33" s="8"/>
      <c r="W33" s="8"/>
      <c r="X33" s="8"/>
      <c r="Y33" s="8"/>
      <c r="Z33" s="8"/>
      <c r="AA33" s="8"/>
      <c r="AB33" s="8"/>
      <c r="AC33" s="8"/>
      <c r="AD33" s="8"/>
      <c r="AI33" s="14"/>
      <c r="AJ33" s="10"/>
    </row>
    <row r="34" spans="1:36" ht="15" customHeight="1">
      <c r="A34" s="62"/>
      <c r="B34" s="8"/>
      <c r="C34" s="753" t="str">
        <f>IF(AND(C31="X",K31=""),"Ha seleccionado el código 7, debe anotar el nombre de otras acciones ","")</f>
        <v/>
      </c>
      <c r="D34" s="753"/>
      <c r="E34" s="753"/>
      <c r="F34" s="753"/>
      <c r="G34" s="753"/>
      <c r="H34" s="753"/>
      <c r="I34" s="753"/>
      <c r="J34" s="753"/>
      <c r="K34" s="753"/>
      <c r="L34" s="753"/>
      <c r="M34" s="753"/>
      <c r="N34" s="753"/>
      <c r="O34" s="753"/>
      <c r="P34" s="753"/>
      <c r="Q34" s="753"/>
      <c r="R34" s="753"/>
      <c r="S34" s="753"/>
      <c r="T34" s="753"/>
      <c r="U34" s="753"/>
      <c r="V34" s="753"/>
      <c r="W34" s="753"/>
      <c r="X34" s="753"/>
      <c r="Y34" s="753"/>
      <c r="Z34" s="753"/>
      <c r="AA34" s="753"/>
      <c r="AB34" s="753"/>
      <c r="AC34" s="753"/>
      <c r="AD34" s="753"/>
      <c r="AI34" s="14"/>
      <c r="AJ34" s="10"/>
    </row>
    <row r="35" spans="1:36" ht="24" customHeight="1">
      <c r="A35" s="5"/>
      <c r="B35" s="8"/>
      <c r="C35" s="758" t="s">
        <v>5120</v>
      </c>
      <c r="D35" s="736"/>
      <c r="E35" s="736"/>
      <c r="F35" s="736"/>
      <c r="G35" s="736"/>
      <c r="H35" s="736"/>
      <c r="I35" s="736"/>
      <c r="J35" s="736"/>
      <c r="K35" s="736"/>
      <c r="L35" s="736"/>
      <c r="M35" s="736"/>
      <c r="N35" s="736"/>
      <c r="O35" s="736"/>
      <c r="P35" s="736"/>
      <c r="Q35" s="736"/>
      <c r="R35" s="736"/>
      <c r="S35" s="736"/>
      <c r="T35" s="736"/>
      <c r="U35" s="736"/>
      <c r="V35" s="736"/>
      <c r="W35" s="736"/>
      <c r="X35" s="736"/>
      <c r="Y35" s="736"/>
      <c r="Z35" s="736"/>
      <c r="AA35" s="736"/>
      <c r="AB35" s="736"/>
      <c r="AC35" s="736"/>
      <c r="AD35" s="736"/>
    </row>
    <row r="36" spans="1:36" ht="60" customHeight="1">
      <c r="A36" s="5"/>
      <c r="B36" s="8"/>
      <c r="C36" s="801"/>
      <c r="D36" s="653"/>
      <c r="E36" s="653"/>
      <c r="F36" s="653"/>
      <c r="G36" s="653"/>
      <c r="H36" s="653"/>
      <c r="I36" s="653"/>
      <c r="J36" s="653"/>
      <c r="K36" s="653"/>
      <c r="L36" s="653"/>
      <c r="M36" s="653"/>
      <c r="N36" s="653"/>
      <c r="O36" s="653"/>
      <c r="P36" s="653"/>
      <c r="Q36" s="653"/>
      <c r="R36" s="653"/>
      <c r="S36" s="653"/>
      <c r="T36" s="653"/>
      <c r="U36" s="653"/>
      <c r="V36" s="653"/>
      <c r="W36" s="653"/>
      <c r="X36" s="653"/>
      <c r="Y36" s="653"/>
      <c r="Z36" s="653"/>
      <c r="AA36" s="653"/>
      <c r="AB36" s="653"/>
      <c r="AC36" s="653"/>
      <c r="AD36" s="748"/>
    </row>
    <row r="37" spans="1:36" ht="15" customHeight="1">
      <c r="A37" s="5"/>
      <c r="B37" s="750" t="str">
        <f>IF(AH27&gt;0,"Favor de verificar que no tenga información en celdas sombreadas","")</f>
        <v/>
      </c>
      <c r="C37" s="751"/>
      <c r="D37" s="751"/>
      <c r="E37" s="751"/>
      <c r="F37" s="751"/>
      <c r="G37" s="751"/>
      <c r="H37" s="751"/>
      <c r="I37" s="751"/>
      <c r="J37" s="751"/>
      <c r="K37" s="751"/>
      <c r="L37" s="751"/>
      <c r="M37" s="751"/>
      <c r="N37" s="751"/>
      <c r="O37" s="751"/>
      <c r="P37" s="751"/>
      <c r="Q37" s="751"/>
      <c r="R37" s="751"/>
      <c r="S37" s="751"/>
      <c r="T37" s="751"/>
      <c r="U37" s="751"/>
      <c r="V37" s="751"/>
      <c r="W37" s="751"/>
      <c r="X37" s="751"/>
      <c r="Y37" s="751"/>
      <c r="Z37" s="751"/>
      <c r="AA37" s="751"/>
      <c r="AB37" s="751"/>
      <c r="AC37" s="751"/>
      <c r="AD37" s="751"/>
    </row>
    <row r="38" spans="1:36" ht="15" customHeight="1">
      <c r="A38" s="5"/>
      <c r="B38" s="785" t="str">
        <f>AL25</f>
        <v/>
      </c>
      <c r="C38" s="785"/>
      <c r="D38" s="785"/>
      <c r="E38" s="785"/>
      <c r="F38" s="785"/>
      <c r="G38" s="785"/>
      <c r="H38" s="785"/>
      <c r="I38" s="785"/>
      <c r="J38" s="785"/>
      <c r="K38" s="785"/>
      <c r="L38" s="785"/>
      <c r="M38" s="785"/>
      <c r="N38" s="785"/>
      <c r="O38" s="785"/>
      <c r="P38" s="785"/>
      <c r="Q38" s="785"/>
      <c r="R38" s="785"/>
      <c r="S38" s="785"/>
      <c r="T38" s="785"/>
      <c r="U38" s="785"/>
      <c r="V38" s="785"/>
      <c r="W38" s="785"/>
      <c r="X38" s="785"/>
      <c r="Y38" s="785"/>
      <c r="Z38" s="785"/>
      <c r="AA38" s="785"/>
      <c r="AB38" s="785"/>
      <c r="AC38" s="785"/>
      <c r="AD38" s="785"/>
    </row>
    <row r="39" spans="1:36" ht="15" customHeight="1">
      <c r="A39" s="5"/>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row>
    <row r="40" spans="1:36" ht="15" customHeight="1">
      <c r="A40" s="5"/>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row>
    <row r="41" spans="1:36" ht="15" customHeight="1">
      <c r="A41" s="5"/>
      <c r="B41" s="6"/>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row>
    <row r="42" spans="1:36" ht="15" customHeight="1">
      <c r="A42" s="5"/>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G42" s="219" t="s">
        <v>5099</v>
      </c>
    </row>
    <row r="43" spans="1:36" ht="15" customHeight="1">
      <c r="A43" s="61" t="s">
        <v>5779</v>
      </c>
      <c r="B43" s="755" t="s">
        <v>5780</v>
      </c>
      <c r="C43" s="736"/>
      <c r="D43" s="736"/>
      <c r="E43" s="736"/>
      <c r="F43" s="736"/>
      <c r="G43" s="736"/>
      <c r="H43" s="736"/>
      <c r="I43" s="736"/>
      <c r="J43" s="736"/>
      <c r="K43" s="736"/>
      <c r="L43" s="736"/>
      <c r="M43" s="736"/>
      <c r="N43" s="736"/>
      <c r="O43" s="736"/>
      <c r="P43" s="736"/>
      <c r="Q43" s="736"/>
      <c r="R43" s="736"/>
      <c r="S43" s="736"/>
      <c r="T43" s="736"/>
      <c r="U43" s="736"/>
      <c r="V43" s="736"/>
      <c r="W43" s="736"/>
      <c r="X43" s="736"/>
      <c r="Y43" s="736"/>
      <c r="Z43" s="736"/>
      <c r="AA43" s="736"/>
      <c r="AB43" s="736"/>
      <c r="AC43" s="736"/>
      <c r="AD43" s="736"/>
      <c r="AG43" s="791" t="s">
        <v>5781</v>
      </c>
    </row>
    <row r="44" spans="1:36" ht="15" customHeight="1">
      <c r="A44" s="62"/>
      <c r="B44" s="8"/>
      <c r="C44" s="742" t="s">
        <v>5782</v>
      </c>
      <c r="D44" s="736"/>
      <c r="E44" s="736"/>
      <c r="F44" s="736"/>
      <c r="G44" s="736"/>
      <c r="H44" s="736"/>
      <c r="I44" s="736"/>
      <c r="J44" s="736"/>
      <c r="K44" s="736"/>
      <c r="L44" s="736"/>
      <c r="M44" s="736"/>
      <c r="N44" s="736"/>
      <c r="O44" s="736"/>
      <c r="P44" s="736"/>
      <c r="Q44" s="736"/>
      <c r="R44" s="736"/>
      <c r="S44" s="736"/>
      <c r="T44" s="736"/>
      <c r="U44" s="736"/>
      <c r="V44" s="736"/>
      <c r="W44" s="736"/>
      <c r="X44" s="736"/>
      <c r="Y44" s="736"/>
      <c r="Z44" s="736"/>
      <c r="AA44" s="736"/>
      <c r="AB44" s="736"/>
      <c r="AC44" s="736"/>
      <c r="AD44" s="736"/>
      <c r="AG44" s="792"/>
    </row>
    <row r="45" spans="1:36" ht="15" customHeight="1" thickBot="1">
      <c r="A45" s="62"/>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G45" s="216">
        <f>IF(AND($C$25="",COUNTA(C46)&gt;0),1,0)</f>
        <v>0</v>
      </c>
    </row>
    <row r="46" spans="1:36" ht="15" customHeight="1" thickBot="1">
      <c r="A46" s="62"/>
      <c r="B46" s="8"/>
      <c r="C46" s="922"/>
      <c r="D46" s="923"/>
      <c r="E46" s="923"/>
      <c r="F46" s="924"/>
      <c r="G46" s="25" t="s">
        <v>5783</v>
      </c>
      <c r="H46" s="8"/>
      <c r="I46" s="8"/>
      <c r="J46" s="8"/>
      <c r="K46" s="8"/>
      <c r="L46" s="8"/>
      <c r="M46" s="8"/>
      <c r="N46" s="8"/>
      <c r="O46" s="8"/>
      <c r="P46" s="8"/>
      <c r="Q46" s="8"/>
      <c r="R46" s="8"/>
      <c r="S46" s="8"/>
      <c r="T46" s="8"/>
      <c r="U46" s="8"/>
      <c r="V46" s="8"/>
      <c r="W46" s="8"/>
      <c r="X46" s="8"/>
      <c r="Y46" s="8"/>
      <c r="Z46" s="8"/>
      <c r="AA46" s="8"/>
      <c r="AB46" s="8"/>
      <c r="AC46" s="8"/>
      <c r="AD46" s="8"/>
    </row>
    <row r="47" spans="1:36" ht="15" customHeight="1">
      <c r="A47" s="5"/>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row>
    <row r="48" spans="1:36" ht="24" customHeight="1">
      <c r="A48" s="5"/>
      <c r="B48" s="8"/>
      <c r="C48" s="758" t="s">
        <v>5120</v>
      </c>
      <c r="D48" s="736"/>
      <c r="E48" s="736"/>
      <c r="F48" s="736"/>
      <c r="G48" s="736"/>
      <c r="H48" s="736"/>
      <c r="I48" s="736"/>
      <c r="J48" s="736"/>
      <c r="K48" s="736"/>
      <c r="L48" s="736"/>
      <c r="M48" s="736"/>
      <c r="N48" s="736"/>
      <c r="O48" s="736"/>
      <c r="P48" s="736"/>
      <c r="Q48" s="736"/>
      <c r="R48" s="736"/>
      <c r="S48" s="736"/>
      <c r="T48" s="736"/>
      <c r="U48" s="736"/>
      <c r="V48" s="736"/>
      <c r="W48" s="736"/>
      <c r="X48" s="736"/>
      <c r="Y48" s="736"/>
      <c r="Z48" s="736"/>
      <c r="AA48" s="736"/>
      <c r="AB48" s="736"/>
      <c r="AC48" s="736"/>
      <c r="AD48" s="736"/>
    </row>
    <row r="49" spans="2:30" ht="60" customHeight="1">
      <c r="C49" s="801"/>
      <c r="D49" s="653"/>
      <c r="E49" s="653"/>
      <c r="F49" s="653"/>
      <c r="G49" s="653"/>
      <c r="H49" s="653"/>
      <c r="I49" s="653"/>
      <c r="J49" s="653"/>
      <c r="K49" s="653"/>
      <c r="L49" s="653"/>
      <c r="M49" s="653"/>
      <c r="N49" s="653"/>
      <c r="O49" s="653"/>
      <c r="P49" s="653"/>
      <c r="Q49" s="653"/>
      <c r="R49" s="653"/>
      <c r="S49" s="653"/>
      <c r="T49" s="653"/>
      <c r="U49" s="653"/>
      <c r="V49" s="653"/>
      <c r="W49" s="653"/>
      <c r="X49" s="653"/>
      <c r="Y49" s="653"/>
      <c r="Z49" s="653"/>
      <c r="AA49" s="653"/>
      <c r="AB49" s="653"/>
      <c r="AC49" s="653"/>
      <c r="AD49" s="748"/>
    </row>
    <row r="50" spans="2:30" ht="15" customHeight="1">
      <c r="B50" s="750" t="str">
        <f>IF(AG45&gt;0,"Favor de verificar que no tenga información en celdas sombreadas","")</f>
        <v/>
      </c>
      <c r="C50" s="751"/>
      <c r="D50" s="751"/>
      <c r="E50" s="751"/>
      <c r="F50" s="751"/>
      <c r="G50" s="751"/>
      <c r="H50" s="751"/>
      <c r="I50" s="751"/>
      <c r="J50" s="751"/>
      <c r="K50" s="751"/>
      <c r="L50" s="751"/>
      <c r="M50" s="751"/>
      <c r="N50" s="751"/>
      <c r="O50" s="751"/>
      <c r="P50" s="751"/>
      <c r="Q50" s="751"/>
      <c r="R50" s="751"/>
      <c r="S50" s="751"/>
      <c r="T50" s="751"/>
      <c r="U50" s="751"/>
      <c r="V50" s="751"/>
      <c r="W50" s="751"/>
      <c r="X50" s="751"/>
      <c r="Y50" s="751"/>
      <c r="Z50" s="751"/>
      <c r="AA50" s="751"/>
      <c r="AB50" s="751"/>
      <c r="AC50" s="751"/>
      <c r="AD50" s="751"/>
    </row>
    <row r="51" spans="2:30" ht="15" customHeight="1">
      <c r="B51" s="782" t="str">
        <f>IF(SUM(COUNTIF(C46:F46,"NS"))&lt;&gt;0,"Alerta: debido a que cuenta con registros NS, debe proporcionar una justificación en el area de comentarios al final de la pregunta","")</f>
        <v/>
      </c>
      <c r="C51" s="782"/>
      <c r="D51" s="782"/>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2"/>
      <c r="AC51" s="782"/>
      <c r="AD51" s="782"/>
    </row>
    <row r="52" spans="2:30" ht="15" customHeight="1"/>
    <row r="53" spans="2:30" ht="15" customHeight="1"/>
    <row r="54" spans="2:30" ht="15" customHeight="1"/>
    <row r="55" spans="2:30" ht="15" customHeight="1"/>
  </sheetData>
  <sheetProtection algorithmName="SHA-512" hashValue="omkWo19ozDmnhrD9aKBin/bXXRsMctpCuUpFqAk0PFGmdknUPUYGtWQUlpHc6tqShug1mEkPIB5v4Rz7vagIAQ==" saltValue="IuLD4dkOQd0+t81HOtszMQ==" spinCount="100000" sheet="1" objects="1" scenarios="1"/>
  <mergeCells count="43">
    <mergeCell ref="AI23:AL23"/>
    <mergeCell ref="B51:AD51"/>
    <mergeCell ref="B3:AD3"/>
    <mergeCell ref="C19:AD19"/>
    <mergeCell ref="B18:AD18"/>
    <mergeCell ref="B21:AD21"/>
    <mergeCell ref="C13:AD13"/>
    <mergeCell ref="B5:AD5"/>
    <mergeCell ref="C17:AD17"/>
    <mergeCell ref="C46:F46"/>
    <mergeCell ref="C44:AD44"/>
    <mergeCell ref="C49:AD49"/>
    <mergeCell ref="B50:AD50"/>
    <mergeCell ref="C48:AD48"/>
    <mergeCell ref="AG24:AG25"/>
    <mergeCell ref="AH24:AH25"/>
    <mergeCell ref="B1:AD1"/>
    <mergeCell ref="C14:AD14"/>
    <mergeCell ref="C35:AD35"/>
    <mergeCell ref="B10:AD10"/>
    <mergeCell ref="C16:AD16"/>
    <mergeCell ref="C22:AD22"/>
    <mergeCell ref="AA7:AD7"/>
    <mergeCell ref="C12:AD12"/>
    <mergeCell ref="N8:O8"/>
    <mergeCell ref="B11:AD11"/>
    <mergeCell ref="B8:L8"/>
    <mergeCell ref="C15:AD15"/>
    <mergeCell ref="D25:AD25"/>
    <mergeCell ref="D26:AD26"/>
    <mergeCell ref="D27:AD27"/>
    <mergeCell ref="D28:AD28"/>
    <mergeCell ref="AG23:AH23"/>
    <mergeCell ref="B37:AD37"/>
    <mergeCell ref="AG43:AG44"/>
    <mergeCell ref="C36:AD36"/>
    <mergeCell ref="C23:AD23"/>
    <mergeCell ref="B43:AD43"/>
    <mergeCell ref="K31:AD31"/>
    <mergeCell ref="C34:AD34"/>
    <mergeCell ref="D29:AD29"/>
    <mergeCell ref="D30:AD30"/>
    <mergeCell ref="B38:AD38"/>
  </mergeCells>
  <conditionalFormatting sqref="A1:XFD1048576">
    <cfRule type="expression" dxfId="1258" priority="63" stopIfTrue="1">
      <formula>AND($A$1&lt;&gt;"",SUM(A1)&gt;0)</formula>
    </cfRule>
    <cfRule type="expression" dxfId="1257" priority="62" stopIfTrue="1">
      <formula>AND($A$1&lt;&gt;"",SEARCH("no puede registrar",A1)&gt;0)</formula>
    </cfRule>
    <cfRule type="expression" dxfId="1256" priority="61" stopIfTrue="1">
      <formula>AND($A$1&lt;&gt;"",SEARCH("en blanco",A1)&gt;0)</formula>
    </cfRule>
    <cfRule type="expression" dxfId="1255" priority="60" stopIfTrue="1">
      <formula>AND($A$1&lt;&gt;"",SEARCH("pase a la pregunta",A1)&gt;0)</formula>
    </cfRule>
    <cfRule type="expression" dxfId="1254" priority="59" stopIfTrue="1">
      <formula>AND($A$1&lt;&gt;"",SEARCH("igual o menor",A1)&gt;0)</formula>
    </cfRule>
    <cfRule type="expression" dxfId="1253" priority="58" stopIfTrue="1">
      <formula>AND($A$1&lt;&gt;"",SEARCH("igual o mayor",A1)&gt;0)</formula>
    </cfRule>
    <cfRule type="expression" dxfId="1252" priority="64" stopIfTrue="1">
      <formula>AND($A$1&lt;&gt;"",SEARCH("la pregunta",A1)&gt;0)</formula>
    </cfRule>
  </conditionalFormatting>
  <conditionalFormatting sqref="B38:AD38">
    <cfRule type="expression" dxfId="1251" priority="2" stopIfTrue="1">
      <formula>AND($A$1&lt;&gt;"",SEARCH("igual o mayor",B38)&gt;0)</formula>
    </cfRule>
    <cfRule type="expression" dxfId="1250" priority="3" stopIfTrue="1">
      <formula>AND($A$1&lt;&gt;"",SEARCH("igual o menor",B38)&gt;0)</formula>
    </cfRule>
    <cfRule type="expression" dxfId="1249" priority="4" stopIfTrue="1">
      <formula>AND($A$1&lt;&gt;"",SEARCH("pase a la pregunta",B38)&gt;0)</formula>
    </cfRule>
    <cfRule type="expression" dxfId="1248" priority="5" stopIfTrue="1">
      <formula>AND($A$1&lt;&gt;"",SEARCH("en blanco",B38)&gt;0)</formula>
    </cfRule>
    <cfRule type="expression" dxfId="1247" priority="6" stopIfTrue="1">
      <formula>AND($A$1&lt;&gt;"",SEARCH("no puede registrar",B38)&gt;0)</formula>
    </cfRule>
    <cfRule type="expression" dxfId="1246" priority="7" stopIfTrue="1">
      <formula>AND($A$1&lt;&gt;"",SUM(B38)&gt;0)</formula>
    </cfRule>
    <cfRule type="expression" dxfId="1245" priority="8" stopIfTrue="1">
      <formula>AND($A$1&lt;&gt;"",SEARCH("la pregunta",B38)&gt;0)</formula>
    </cfRule>
    <cfRule type="expression" dxfId="1244" priority="9" stopIfTrue="1">
      <formula>AND($A$1&lt;&gt;"",SEARCH("igual o mayor",B38)&gt;0)</formula>
    </cfRule>
    <cfRule type="expression" dxfId="1243" priority="10" stopIfTrue="1">
      <formula>AND($A$1&lt;&gt;"",SEARCH("igual o menor",B38)&gt;0)</formula>
    </cfRule>
    <cfRule type="expression" dxfId="1242" priority="11" stopIfTrue="1">
      <formula>AND($A$1&lt;&gt;"",SEARCH("pase a la pregunta",B38)&gt;0)</formula>
    </cfRule>
    <cfRule type="expression" dxfId="1241" priority="12" stopIfTrue="1">
      <formula>AND($A$1&lt;&gt;"",SEARCH("en blanco",B38)&gt;0)</formula>
    </cfRule>
    <cfRule type="expression" dxfId="1240" priority="13" stopIfTrue="1">
      <formula>AND($A$1&lt;&gt;"",SEARCH("no puede registrar",B38)&gt;0)</formula>
    </cfRule>
    <cfRule type="expression" dxfId="1239" priority="14" stopIfTrue="1">
      <formula>AND($A$1&lt;&gt;"",SUM(B38)&gt;0)</formula>
    </cfRule>
    <cfRule type="expression" dxfId="1238" priority="15" stopIfTrue="1">
      <formula>AND($A$1&lt;&gt;"",SEARCH("la pregunta",B38)&gt;0)</formula>
    </cfRule>
    <cfRule type="expression" dxfId="1237" priority="16" stopIfTrue="1">
      <formula>AND($A$1&lt;&gt;"",SEARCH("igual o mayor",B38)&gt;0)</formula>
    </cfRule>
    <cfRule type="expression" dxfId="1236" priority="17" stopIfTrue="1">
      <formula>AND($A$1&lt;&gt;"",SEARCH("igual o menor",B38)&gt;0)</formula>
    </cfRule>
    <cfRule type="expression" dxfId="1235" priority="18" stopIfTrue="1">
      <formula>AND($A$1&lt;&gt;"",SEARCH("pase a la pregunta",B38)&gt;0)</formula>
    </cfRule>
    <cfRule type="expression" dxfId="1234" priority="19" stopIfTrue="1">
      <formula>AND($A$1&lt;&gt;"",SEARCH("en blanco",B38)&gt;0)</formula>
    </cfRule>
    <cfRule type="expression" dxfId="1233" priority="20" stopIfTrue="1">
      <formula>AND($A$1&lt;&gt;"",SEARCH("no puede registrar",B38)&gt;0)</formula>
    </cfRule>
    <cfRule type="expression" dxfId="1232" priority="21" stopIfTrue="1">
      <formula>AND($A$1&lt;&gt;"",SUM(B38)&gt;0)</formula>
    </cfRule>
    <cfRule type="expression" dxfId="1231" priority="22" stopIfTrue="1">
      <formula>AND($A$1&lt;&gt;"",SEARCH("la pregunta",B38)&gt;0)</formula>
    </cfRule>
  </conditionalFormatting>
  <conditionalFormatting sqref="C25:C31 C33">
    <cfRule type="expression" dxfId="1230" priority="54">
      <formula>$C$32="X"</formula>
    </cfRule>
  </conditionalFormatting>
  <conditionalFormatting sqref="C25:C32">
    <cfRule type="expression" dxfId="1229" priority="53">
      <formula>$C$33="X"</formula>
    </cfRule>
  </conditionalFormatting>
  <conditionalFormatting sqref="C46:F46">
    <cfRule type="expression" dxfId="1228" priority="52">
      <formula>$C$25=""</formula>
    </cfRule>
  </conditionalFormatting>
  <conditionalFormatting sqref="D25:D30">
    <cfRule type="expression" dxfId="1227" priority="57" stopIfTrue="1">
      <formula>ISNUMBER(SEARCH(" " &amp; D25 &amp; " ", " " &amp; SUBSTITUTE($AK$25, " / ", " ") &amp; " "))</formula>
    </cfRule>
  </conditionalFormatting>
  <conditionalFormatting sqref="K31:AD31">
    <cfRule type="expression" dxfId="1226" priority="55">
      <formula>AND(C31="",K31="")</formula>
    </cfRule>
    <cfRule type="expression" dxfId="1225" priority="56">
      <formula>AND(C31="X",K31="")</formula>
    </cfRule>
  </conditionalFormatting>
  <conditionalFormatting sqref="AG31">
    <cfRule type="expression" dxfId="1224" priority="34" stopIfTrue="1">
      <formula>AND($A$1&lt;&gt;"",SEARCH("no puede registrar",AG31)&gt;0)</formula>
    </cfRule>
    <cfRule type="expression" dxfId="1223" priority="35" stopIfTrue="1">
      <formula>AND($A$1&lt;&gt;"",SUM(AG31)&gt;0)</formula>
    </cfRule>
    <cfRule type="expression" dxfId="1222" priority="36" stopIfTrue="1">
      <formula>AND($A$1&lt;&gt;"",SEARCH("la pregunta",AG31)&gt;0)</formula>
    </cfRule>
    <cfRule type="expression" dxfId="1221" priority="37" stopIfTrue="1">
      <formula>AND($A$1&lt;&gt;"",SEARCH("igual o mayor",AG31)&gt;0)</formula>
    </cfRule>
    <cfRule type="expression" dxfId="1220" priority="38" stopIfTrue="1">
      <formula>AND($A$1&lt;&gt;"",SEARCH("igual o menor",AG31)&gt;0)</formula>
    </cfRule>
    <cfRule type="expression" dxfId="1219" priority="39" stopIfTrue="1">
      <formula>AND($A$1&lt;&gt;"",SEARCH("pase a la pregunta",AG31)&gt;0)</formula>
    </cfRule>
    <cfRule type="expression" dxfId="1218" priority="40" stopIfTrue="1">
      <formula>AND($A$1&lt;&gt;"",SEARCH("en blanco",AG31)&gt;0)</formula>
    </cfRule>
    <cfRule type="expression" dxfId="1217" priority="41" stopIfTrue="1">
      <formula>AND($A$1&lt;&gt;"",SEARCH("no puede registrar",AG31)&gt;0)</formula>
    </cfRule>
    <cfRule type="expression" dxfId="1216" priority="42" stopIfTrue="1">
      <formula>AND($A$1&lt;&gt;"",SUM(AG31)&gt;0)</formula>
    </cfRule>
    <cfRule type="expression" dxfId="1215" priority="43" stopIfTrue="1">
      <formula>AND($A$1&lt;&gt;"",SEARCH("la pregunta",AG31)&gt;0)</formula>
    </cfRule>
    <cfRule type="expression" dxfId="1214" priority="32" stopIfTrue="1">
      <formula>AND($A$1&lt;&gt;"",SEARCH("pase a la pregunta",AG31)&gt;0)</formula>
    </cfRule>
    <cfRule type="expression" dxfId="1213" priority="31" stopIfTrue="1">
      <formula>AND($A$1&lt;&gt;"",SEARCH("igual o menor",AG31)&gt;0)</formula>
    </cfRule>
    <cfRule type="expression" dxfId="1212" priority="30" stopIfTrue="1">
      <formula>AND($A$1&lt;&gt;"",SEARCH("igual o mayor",AG31)&gt;0)</formula>
    </cfRule>
    <cfRule type="expression" dxfId="1211" priority="29" stopIfTrue="1">
      <formula>AND($A$1&lt;&gt;"",SEARCH("la pregunta",AG31)&gt;0)</formula>
    </cfRule>
    <cfRule type="expression" dxfId="1210" priority="33" stopIfTrue="1">
      <formula>AND($A$1&lt;&gt;"",SEARCH("en blanco",AG31)&gt;0)</formula>
    </cfRule>
    <cfRule type="expression" dxfId="1209" priority="28" stopIfTrue="1">
      <formula>AND($A$1&lt;&gt;"",SUM(AG31)&gt;0)</formula>
    </cfRule>
    <cfRule type="expression" dxfId="1208" priority="27" stopIfTrue="1">
      <formula>AND($A$1&lt;&gt;"",SEARCH("no puede registrar",AG31)&gt;0)</formula>
    </cfRule>
    <cfRule type="expression" dxfId="1207" priority="26" stopIfTrue="1">
      <formula>AND($A$1&lt;&gt;"",SEARCH("en blanco",AG31)&gt;0)</formula>
    </cfRule>
    <cfRule type="expression" dxfId="1206" priority="25" stopIfTrue="1">
      <formula>AND($A$1&lt;&gt;"",SEARCH("pase a la pregunta",AG31)&gt;0)</formula>
    </cfRule>
    <cfRule type="expression" dxfId="1205" priority="24" stopIfTrue="1">
      <formula>AND($A$1&lt;&gt;"",SEARCH("igual o menor",AG31)&gt;0)</formula>
    </cfRule>
    <cfRule type="expression" dxfId="1204" priority="23" stopIfTrue="1">
      <formula>AND($A$1&lt;&gt;"",SEARCH("igual o mayor",AG31)&gt;0)</formula>
    </cfRule>
  </conditionalFormatting>
  <conditionalFormatting sqref="AI23:AL24">
    <cfRule type="expression" dxfId="1203" priority="44" stopIfTrue="1">
      <formula>AND($A$1&lt;&gt;"",SEARCH("igual o mayor",AI23)&gt;0)</formula>
    </cfRule>
    <cfRule type="expression" dxfId="1202" priority="45" stopIfTrue="1">
      <formula>AND($A$1&lt;&gt;"",SEARCH("igual o menor",AI23)&gt;0)</formula>
    </cfRule>
    <cfRule type="expression" dxfId="1201" priority="46" stopIfTrue="1">
      <formula>AND($A$1&lt;&gt;"",SEARCH("pase a la pregunta",AI23)&gt;0)</formula>
    </cfRule>
    <cfRule type="expression" dxfId="1200" priority="47" stopIfTrue="1">
      <formula>AND($A$1&lt;&gt;"",SEARCH("en blanco",AI23)&gt;0)</formula>
    </cfRule>
    <cfRule type="expression" dxfId="1199" priority="48" stopIfTrue="1">
      <formula>AND($A$1&lt;&gt;"",SEARCH("no puede registrar",AI23)&gt;0)</formula>
    </cfRule>
    <cfRule type="expression" dxfId="1198" priority="50" stopIfTrue="1">
      <formula>AND($A$1&lt;&gt;"",SEARCH("la pregunta",AI23)&gt;0)</formula>
    </cfRule>
    <cfRule type="expression" dxfId="1197" priority="49" stopIfTrue="1">
      <formula>AND($A$1&lt;&gt;"",SUM(AI23)&gt;0)</formula>
    </cfRule>
  </conditionalFormatting>
  <dataValidations count="1">
    <dataValidation type="list" allowBlank="1" showInputMessage="1" showErrorMessage="1" sqref="C25:C33">
      <formula1>"X"</formula1>
    </dataValidation>
  </dataValidations>
  <hyperlinks>
    <hyperlink ref="AA7" location="Índice!B27"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2 Sección VII
Cuestionario</oddHeader>
    <oddFooter>&amp;LCenso Nacional de Gobiernos Estatales 2026&amp;R&amp;P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HQ154"/>
  <sheetViews>
    <sheetView showGridLines="0" view="pageBreakPreview" zoomScale="120" zoomScaleNormal="100" zoomScaleSheetLayoutView="120" workbookViewId="0"/>
  </sheetViews>
  <sheetFormatPr baseColWidth="10" defaultColWidth="0" defaultRowHeight="15" customHeight="1" zeroHeight="1"/>
  <cols>
    <col min="1" max="1" width="5.625" style="4" customWidth="1"/>
    <col min="2" max="30" width="3.625" style="4" customWidth="1"/>
    <col min="31" max="31" width="5.625" style="4" customWidth="1"/>
    <col min="32" max="32" width="3.625" style="4" hidden="1" customWidth="1"/>
    <col min="33" max="80" width="13.625" style="4" hidden="1" customWidth="1"/>
    <col min="81" max="81" width="16" style="4" hidden="1" customWidth="1"/>
    <col min="82" max="225" width="13.625" style="4" hidden="1" customWidth="1"/>
    <col min="226" max="16384" width="3.625" style="4" hidden="1"/>
  </cols>
  <sheetData>
    <row r="1" spans="1:31" ht="173.25" customHeight="1">
      <c r="A1" s="608"/>
      <c r="B1" s="619" t="s">
        <v>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row>
    <row r="2" spans="1:31" ht="15" customHeight="1">
      <c r="A2" s="5"/>
    </row>
    <row r="3" spans="1:31" ht="45" customHeight="1">
      <c r="A3" s="5"/>
      <c r="B3" s="622" t="s">
        <v>1</v>
      </c>
      <c r="C3" s="736"/>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row>
    <row r="4" spans="1:31" ht="15" customHeight="1">
      <c r="A4" s="5"/>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1" ht="45" customHeight="1">
      <c r="A5" s="5"/>
      <c r="B5" s="913" t="s">
        <v>27</v>
      </c>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row>
    <row r="6" spans="1:31" ht="15" customHeight="1">
      <c r="A6" s="5"/>
      <c r="B6" s="6"/>
      <c r="C6" s="6"/>
      <c r="D6" s="6"/>
      <c r="E6" s="6"/>
      <c r="F6" s="6"/>
      <c r="G6" s="6"/>
      <c r="H6" s="6"/>
      <c r="I6" s="6"/>
      <c r="J6" s="6"/>
      <c r="K6" s="6"/>
      <c r="L6" s="6"/>
      <c r="M6" s="6"/>
      <c r="N6" s="6"/>
      <c r="O6" s="6"/>
      <c r="P6" s="6"/>
      <c r="Q6" s="6"/>
      <c r="R6" s="6"/>
      <c r="S6" s="6"/>
      <c r="T6" s="6"/>
      <c r="U6" s="6"/>
      <c r="V6" s="6"/>
      <c r="W6" s="6"/>
      <c r="X6" s="6"/>
      <c r="Y6" s="6"/>
      <c r="Z6" s="6"/>
      <c r="AA6" s="6"/>
      <c r="AB6" s="6"/>
      <c r="AC6" s="6"/>
      <c r="AD6" s="6"/>
    </row>
    <row r="7" spans="1:31" ht="15" customHeight="1" thickBot="1">
      <c r="A7" s="52"/>
      <c r="B7" s="3" t="s">
        <v>3</v>
      </c>
      <c r="C7" s="53"/>
      <c r="D7" s="53"/>
      <c r="E7" s="53"/>
      <c r="F7" s="53"/>
      <c r="G7" s="53"/>
      <c r="H7" s="53"/>
      <c r="I7" s="53"/>
      <c r="J7" s="53"/>
      <c r="K7" s="53"/>
      <c r="L7" s="53"/>
      <c r="M7" s="8"/>
      <c r="N7" s="3" t="s">
        <v>4</v>
      </c>
      <c r="O7" s="8"/>
      <c r="AA7" s="684" t="s">
        <v>2</v>
      </c>
      <c r="AB7" s="736"/>
      <c r="AC7" s="736"/>
      <c r="AD7" s="736"/>
    </row>
    <row r="8" spans="1:31" ht="15" customHeight="1" thickBot="1">
      <c r="A8" s="52"/>
      <c r="B8" s="623" t="str">
        <f>IF(Presentación!B8="","",Presentación!B8)</f>
        <v>Veracruz de Ignacio de la Llave</v>
      </c>
      <c r="C8" s="625"/>
      <c r="D8" s="625"/>
      <c r="E8" s="625"/>
      <c r="F8" s="625"/>
      <c r="G8" s="625"/>
      <c r="H8" s="625"/>
      <c r="I8" s="625"/>
      <c r="J8" s="625"/>
      <c r="K8" s="625"/>
      <c r="L8" s="624"/>
      <c r="M8" s="55"/>
      <c r="N8" s="623" t="str">
        <f>IF(Presentación!N8="","",Presentación!N8)</f>
        <v>230</v>
      </c>
      <c r="O8" s="624"/>
      <c r="P8" s="34"/>
      <c r="Q8" s="119"/>
      <c r="R8" s="119"/>
      <c r="S8" s="119"/>
      <c r="T8" s="119"/>
      <c r="U8" s="119"/>
      <c r="V8" s="119"/>
      <c r="W8" s="119"/>
      <c r="X8" s="119"/>
      <c r="Y8" s="119"/>
      <c r="Z8" s="119"/>
      <c r="AA8" s="119"/>
      <c r="AB8" s="34"/>
      <c r="AC8" s="119"/>
      <c r="AD8" s="54"/>
    </row>
    <row r="9" spans="1:31" ht="15" customHeight="1" thickBot="1">
      <c r="A9" s="5"/>
      <c r="B9" s="6"/>
      <c r="C9" s="6"/>
      <c r="D9" s="6"/>
      <c r="E9" s="6"/>
      <c r="F9" s="6"/>
      <c r="G9" s="6"/>
      <c r="H9" s="6"/>
      <c r="I9" s="6"/>
      <c r="J9" s="6"/>
      <c r="K9" s="6"/>
      <c r="L9" s="6"/>
      <c r="M9" s="6"/>
      <c r="N9" s="6"/>
      <c r="O9" s="6"/>
      <c r="P9" s="6"/>
      <c r="Q9" s="6"/>
      <c r="R9" s="6"/>
      <c r="S9" s="6"/>
      <c r="T9" s="6"/>
      <c r="U9" s="6"/>
      <c r="V9" s="6"/>
      <c r="W9" s="6"/>
      <c r="X9" s="6"/>
      <c r="Y9" s="6"/>
      <c r="Z9" s="6"/>
      <c r="AA9" s="6"/>
      <c r="AB9" s="6"/>
      <c r="AC9" s="6"/>
      <c r="AD9" s="6"/>
    </row>
    <row r="10" spans="1:31" ht="15" customHeight="1" thickBot="1">
      <c r="A10" s="58"/>
      <c r="B10" s="878" t="s">
        <v>5784</v>
      </c>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6"/>
      <c r="AE10" s="1"/>
    </row>
    <row r="11" spans="1:31" ht="15" customHeight="1">
      <c r="A11" s="5"/>
      <c r="B11" s="778" t="s">
        <v>5084</v>
      </c>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c r="AB11" s="773"/>
      <c r="AC11" s="773"/>
      <c r="AD11" s="779"/>
    </row>
    <row r="12" spans="1:31" ht="24" customHeight="1">
      <c r="A12" s="5"/>
      <c r="B12" s="56"/>
      <c r="C12" s="781" t="s">
        <v>5785</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689"/>
    </row>
    <row r="13" spans="1:31" ht="24" customHeight="1">
      <c r="A13" s="5"/>
      <c r="B13" s="56"/>
      <c r="C13" s="783" t="s">
        <v>5087</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784"/>
    </row>
    <row r="14" spans="1:31" ht="36" customHeight="1">
      <c r="A14" s="5"/>
      <c r="B14" s="56"/>
      <c r="C14" s="715" t="s">
        <v>5088</v>
      </c>
      <c r="D14" s="736"/>
      <c r="E14" s="736"/>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c r="AD14" s="689"/>
    </row>
    <row r="15" spans="1:31" ht="48" customHeight="1">
      <c r="A15" s="5"/>
      <c r="B15" s="56"/>
      <c r="C15" s="715" t="s">
        <v>5089</v>
      </c>
      <c r="D15" s="736"/>
      <c r="E15" s="736"/>
      <c r="F15" s="736"/>
      <c r="G15" s="736"/>
      <c r="H15" s="736"/>
      <c r="I15" s="736"/>
      <c r="J15" s="736"/>
      <c r="K15" s="736"/>
      <c r="L15" s="736"/>
      <c r="M15" s="736"/>
      <c r="N15" s="736"/>
      <c r="O15" s="736"/>
      <c r="P15" s="736"/>
      <c r="Q15" s="736"/>
      <c r="R15" s="736"/>
      <c r="S15" s="736"/>
      <c r="T15" s="736"/>
      <c r="U15" s="736"/>
      <c r="V15" s="736"/>
      <c r="W15" s="736"/>
      <c r="X15" s="736"/>
      <c r="Y15" s="736"/>
      <c r="Z15" s="736"/>
      <c r="AA15" s="736"/>
      <c r="AB15" s="736"/>
      <c r="AC15" s="736"/>
      <c r="AD15" s="689"/>
    </row>
    <row r="16" spans="1:31" ht="15" customHeight="1">
      <c r="A16" s="5"/>
      <c r="B16" s="57"/>
      <c r="C16" s="731" t="s">
        <v>5090</v>
      </c>
      <c r="D16" s="732"/>
      <c r="E16" s="732"/>
      <c r="F16" s="732"/>
      <c r="G16" s="732"/>
      <c r="H16" s="732"/>
      <c r="I16" s="732"/>
      <c r="J16" s="732"/>
      <c r="K16" s="732"/>
      <c r="L16" s="732"/>
      <c r="M16" s="732"/>
      <c r="N16" s="732"/>
      <c r="O16" s="732"/>
      <c r="P16" s="732"/>
      <c r="Q16" s="732"/>
      <c r="R16" s="732"/>
      <c r="S16" s="732"/>
      <c r="T16" s="732"/>
      <c r="U16" s="732"/>
      <c r="V16" s="732"/>
      <c r="W16" s="732"/>
      <c r="X16" s="732"/>
      <c r="Y16" s="732"/>
      <c r="Z16" s="732"/>
      <c r="AA16" s="732"/>
      <c r="AB16" s="732"/>
      <c r="AC16" s="732"/>
      <c r="AD16" s="733"/>
    </row>
    <row r="17" spans="1:54" ht="15" customHeight="1">
      <c r="A17" s="5"/>
      <c r="B17" s="877" t="s">
        <v>5548</v>
      </c>
      <c r="C17" s="736"/>
      <c r="D17" s="736"/>
      <c r="E17" s="736"/>
      <c r="F17" s="736"/>
      <c r="G17" s="736"/>
      <c r="H17" s="736"/>
      <c r="I17" s="736"/>
      <c r="J17" s="736"/>
      <c r="K17" s="736"/>
      <c r="L17" s="736"/>
      <c r="M17" s="736"/>
      <c r="N17" s="736"/>
      <c r="O17" s="736"/>
      <c r="P17" s="736"/>
      <c r="Q17" s="736"/>
      <c r="R17" s="736"/>
      <c r="S17" s="736"/>
      <c r="T17" s="736"/>
      <c r="U17" s="736"/>
      <c r="V17" s="736"/>
      <c r="W17" s="736"/>
      <c r="X17" s="736"/>
      <c r="Y17" s="736"/>
      <c r="Z17" s="736"/>
      <c r="AA17" s="736"/>
      <c r="AB17" s="736"/>
      <c r="AC17" s="736"/>
      <c r="AD17" s="689"/>
    </row>
    <row r="18" spans="1:54" ht="24" customHeight="1">
      <c r="A18" s="5"/>
      <c r="B18" s="72"/>
      <c r="C18" s="780" t="s">
        <v>5786</v>
      </c>
      <c r="D18" s="732"/>
      <c r="E18" s="732"/>
      <c r="F18" s="732"/>
      <c r="G18" s="732"/>
      <c r="H18" s="732"/>
      <c r="I18" s="732"/>
      <c r="J18" s="732"/>
      <c r="K18" s="732"/>
      <c r="L18" s="732"/>
      <c r="M18" s="732"/>
      <c r="N18" s="732"/>
      <c r="O18" s="732"/>
      <c r="P18" s="732"/>
      <c r="Q18" s="732"/>
      <c r="R18" s="732"/>
      <c r="S18" s="732"/>
      <c r="T18" s="732"/>
      <c r="U18" s="732"/>
      <c r="V18" s="732"/>
      <c r="W18" s="732"/>
      <c r="X18" s="732"/>
      <c r="Y18" s="732"/>
      <c r="Z18" s="732"/>
      <c r="AA18" s="732"/>
      <c r="AB18" s="732"/>
      <c r="AC18" s="732"/>
      <c r="AD18" s="733"/>
    </row>
    <row r="19" spans="1:54" ht="15" customHeight="1">
      <c r="A19" s="5"/>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row>
    <row r="20" spans="1:54" ht="24" customHeight="1">
      <c r="A20" s="61" t="s">
        <v>5787</v>
      </c>
      <c r="B20" s="755" t="s">
        <v>5788</v>
      </c>
      <c r="C20" s="736"/>
      <c r="D20" s="736"/>
      <c r="E20" s="736"/>
      <c r="F20" s="736"/>
      <c r="G20" s="736"/>
      <c r="H20" s="736"/>
      <c r="I20" s="736"/>
      <c r="J20" s="736"/>
      <c r="K20" s="736"/>
      <c r="L20" s="736"/>
      <c r="M20" s="736"/>
      <c r="N20" s="736"/>
      <c r="O20" s="736"/>
      <c r="P20" s="736"/>
      <c r="Q20" s="736"/>
      <c r="R20" s="736"/>
      <c r="S20" s="736"/>
      <c r="T20" s="736"/>
      <c r="U20" s="736"/>
      <c r="V20" s="736"/>
      <c r="W20" s="736"/>
      <c r="X20" s="736"/>
      <c r="Y20" s="736"/>
      <c r="Z20" s="736"/>
      <c r="AA20" s="736"/>
      <c r="AB20" s="736"/>
      <c r="AC20" s="736"/>
      <c r="AD20" s="736"/>
    </row>
    <row r="21" spans="1:54" ht="24" customHeight="1">
      <c r="A21" s="62"/>
      <c r="B21" s="8"/>
      <c r="C21" s="756" t="s">
        <v>5789</v>
      </c>
      <c r="D21" s="736"/>
      <c r="E21" s="736"/>
      <c r="F21" s="736"/>
      <c r="G21" s="736"/>
      <c r="H21" s="736"/>
      <c r="I21" s="736"/>
      <c r="J21" s="736"/>
      <c r="K21" s="736"/>
      <c r="L21" s="736"/>
      <c r="M21" s="736"/>
      <c r="N21" s="736"/>
      <c r="O21" s="736"/>
      <c r="P21" s="736"/>
      <c r="Q21" s="736"/>
      <c r="R21" s="736"/>
      <c r="S21" s="736"/>
      <c r="T21" s="736"/>
      <c r="U21" s="736"/>
      <c r="V21" s="736"/>
      <c r="W21" s="736"/>
      <c r="X21" s="736"/>
      <c r="Y21" s="736"/>
      <c r="Z21" s="736"/>
      <c r="AA21" s="736"/>
      <c r="AB21" s="736"/>
      <c r="AC21" s="736"/>
      <c r="AD21" s="736"/>
    </row>
    <row r="22" spans="1:54" ht="24" customHeight="1">
      <c r="A22" s="14"/>
      <c r="B22" s="8"/>
      <c r="C22" s="756" t="s">
        <v>5790</v>
      </c>
      <c r="D22" s="736"/>
      <c r="E22" s="736"/>
      <c r="F22" s="736"/>
      <c r="G22" s="736"/>
      <c r="H22" s="736"/>
      <c r="I22" s="736"/>
      <c r="J22" s="736"/>
      <c r="K22" s="736"/>
      <c r="L22" s="736"/>
      <c r="M22" s="736"/>
      <c r="N22" s="736"/>
      <c r="O22" s="736"/>
      <c r="P22" s="736"/>
      <c r="Q22" s="736"/>
      <c r="R22" s="736"/>
      <c r="S22" s="736"/>
      <c r="T22" s="736"/>
      <c r="U22" s="736"/>
      <c r="V22" s="736"/>
      <c r="W22" s="736"/>
      <c r="X22" s="736"/>
      <c r="Y22" s="736"/>
      <c r="Z22" s="736"/>
      <c r="AA22" s="736"/>
      <c r="AB22" s="736"/>
      <c r="AC22" s="736"/>
      <c r="AD22" s="736"/>
    </row>
    <row r="23" spans="1:54" ht="15" customHeight="1">
      <c r="A23" s="5"/>
      <c r="B23" s="8"/>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row>
    <row r="24" spans="1:54" ht="24" customHeight="1">
      <c r="A24" s="5"/>
      <c r="B24" s="8"/>
      <c r="C24" s="771" t="s">
        <v>5791</v>
      </c>
      <c r="D24" s="773"/>
      <c r="E24" s="773"/>
      <c r="F24" s="773"/>
      <c r="G24" s="773"/>
      <c r="H24" s="773"/>
      <c r="I24" s="773"/>
      <c r="J24" s="773"/>
      <c r="K24" s="773"/>
      <c r="L24" s="769"/>
      <c r="M24" s="926" t="s">
        <v>5792</v>
      </c>
      <c r="N24" s="773"/>
      <c r="O24" s="773"/>
      <c r="P24" s="773"/>
      <c r="Q24" s="773"/>
      <c r="R24" s="769"/>
      <c r="S24" s="643" t="s">
        <v>5793</v>
      </c>
      <c r="T24" s="669"/>
      <c r="U24" s="669"/>
      <c r="V24" s="669"/>
      <c r="W24" s="669"/>
      <c r="X24" s="669"/>
      <c r="Y24" s="669"/>
      <c r="Z24" s="669"/>
      <c r="AA24" s="669"/>
      <c r="AB24" s="669"/>
      <c r="AC24" s="669"/>
      <c r="AD24" s="670"/>
      <c r="AM24" s="235" t="s">
        <v>5099</v>
      </c>
      <c r="AN24"/>
      <c r="AO24" s="804" t="s">
        <v>5343</v>
      </c>
      <c r="AP24" s="669"/>
      <c r="AQ24" s="669"/>
      <c r="AR24" s="344" t="s">
        <v>5100</v>
      </c>
    </row>
    <row r="25" spans="1:54" ht="24" customHeight="1">
      <c r="A25" s="5"/>
      <c r="B25" s="8"/>
      <c r="C25" s="770"/>
      <c r="D25" s="732"/>
      <c r="E25" s="732"/>
      <c r="F25" s="732"/>
      <c r="G25" s="732"/>
      <c r="H25" s="732"/>
      <c r="I25" s="732"/>
      <c r="J25" s="732"/>
      <c r="K25" s="732"/>
      <c r="L25" s="733"/>
      <c r="M25" s="770"/>
      <c r="N25" s="732"/>
      <c r="O25" s="732"/>
      <c r="P25" s="732"/>
      <c r="Q25" s="732"/>
      <c r="R25" s="733"/>
      <c r="S25" s="643" t="s">
        <v>5560</v>
      </c>
      <c r="T25" s="669"/>
      <c r="U25" s="669"/>
      <c r="V25" s="670"/>
      <c r="W25" s="668" t="s">
        <v>5794</v>
      </c>
      <c r="X25" s="669"/>
      <c r="Y25" s="669"/>
      <c r="Z25" s="670"/>
      <c r="AA25" s="668" t="s">
        <v>5795</v>
      </c>
      <c r="AB25" s="669"/>
      <c r="AC25" s="669"/>
      <c r="AD25" s="670"/>
      <c r="AI25" t="s">
        <v>5572</v>
      </c>
      <c r="AJ25" t="s">
        <v>5573</v>
      </c>
      <c r="AK25" t="s">
        <v>5574</v>
      </c>
      <c r="AL25" t="s">
        <v>5575</v>
      </c>
      <c r="AM25" s="334" t="s">
        <v>5310</v>
      </c>
      <c r="AN25" s="240" t="s">
        <v>5110</v>
      </c>
      <c r="AO25" s="222" t="s">
        <v>5354</v>
      </c>
      <c r="AP25" s="229" t="s">
        <v>5355</v>
      </c>
      <c r="AQ25" s="230" t="s">
        <v>5349</v>
      </c>
      <c r="AR25" s="343" t="s">
        <v>5796</v>
      </c>
      <c r="AS25" s="796" t="s">
        <v>5797</v>
      </c>
      <c r="AT25" s="797"/>
      <c r="AU25" s="797"/>
      <c r="AV25" s="797"/>
    </row>
    <row r="26" spans="1:54" ht="15" customHeight="1">
      <c r="A26" s="106"/>
      <c r="B26" s="8"/>
      <c r="C26" s="74" t="s">
        <v>5040</v>
      </c>
      <c r="D26" s="763" t="s">
        <v>5798</v>
      </c>
      <c r="E26" s="669"/>
      <c r="F26" s="669"/>
      <c r="G26" s="669"/>
      <c r="H26" s="669"/>
      <c r="I26" s="669"/>
      <c r="J26" s="669"/>
      <c r="K26" s="669"/>
      <c r="L26" s="670"/>
      <c r="M26" s="671"/>
      <c r="N26" s="653"/>
      <c r="O26" s="653"/>
      <c r="P26" s="653"/>
      <c r="Q26" s="653"/>
      <c r="R26" s="748"/>
      <c r="S26" s="866"/>
      <c r="T26" s="745"/>
      <c r="U26" s="745"/>
      <c r="V26" s="746"/>
      <c r="W26" s="866"/>
      <c r="X26" s="745"/>
      <c r="Y26" s="745"/>
      <c r="Z26" s="746"/>
      <c r="AA26" s="866"/>
      <c r="AB26" s="745"/>
      <c r="AC26" s="745"/>
      <c r="AD26" s="746"/>
      <c r="AI26">
        <f t="shared" ref="AI26:AI46" si="0">S26</f>
        <v>0</v>
      </c>
      <c r="AJ26">
        <f t="shared" ref="AJ26:AJ46" si="1">COUNTIF(W26:AD26,"NS")</f>
        <v>0</v>
      </c>
      <c r="AK26">
        <f t="shared" ref="AK26:AK46" si="2">SUM(W26:AD26)</f>
        <v>0</v>
      </c>
      <c r="AL26">
        <f t="shared" ref="AL26:AL46" si="3">IF(COUNTIF(S26:AD26,"NA")=3,0,IF(OR(AND(AI26=0,AJ26&gt;0),AND(AI26="NS",AK26&gt;0), AND(AI26="NS", AJ26=0,AK26=0)), 1, IF(OR(AND(AI26&gt;0,AJ26&gt;1,AI26&gt;AK26), AND(AI26="NS",AJ26=2), AND(AI26="NS",AK26=0,AJ26&gt;0),AI26=AK26), 0, 1)))</f>
        <v>0</v>
      </c>
      <c r="AM26" s="244">
        <f t="shared" ref="AM26:AM46" si="4">IF(AND($M26&lt;&gt;"",$M26&lt;&gt;1,COUNTA(S26:AD26)&gt;0),1,0)</f>
        <v>0</v>
      </c>
      <c r="AN26" s="246">
        <f t="shared" ref="AN26:AN46" si="5">IF(AND($M26&lt;&gt;"",$M26&lt;&gt;1,COUNTA(S26:AD26)=0),0,IF(AND($M26&lt;&gt;"",$M26=1,COUNTA(S26:AD26)=3),0,IF(COUNTA(M26:AD26)=0,0,1)))</f>
        <v>0</v>
      </c>
      <c r="AO26" s="247">
        <f t="shared" ref="AO26:AO46" si="6">IF(AN26=0,0,1)</f>
        <v>0</v>
      </c>
      <c r="AP26" s="233" t="str">
        <f>IF(AO26=0,"",
IF(SUM($AO$26:AO26)=1,AQ26,
IF($AO$47&gt;SUM($AO$26:AO26),_xlfn.CONCAT(", ",AQ26),
IF($AO$47=SUM($AO$26:AO26),_xlfn.CONCAT(" y ",AQ26)))))</f>
        <v/>
      </c>
      <c r="AQ26" s="248" t="s">
        <v>5358</v>
      </c>
      <c r="AR26" s="345">
        <f>IF($M$46=1,1,0)</f>
        <v>0</v>
      </c>
      <c r="AS26" s="556" t="s">
        <v>5152</v>
      </c>
      <c r="AT26" s="557" t="s">
        <v>5153</v>
      </c>
      <c r="AU26" s="557" t="s">
        <v>5154</v>
      </c>
      <c r="AV26" s="557" t="s">
        <v>5155</v>
      </c>
    </row>
    <row r="27" spans="1:54" ht="24" customHeight="1">
      <c r="A27" s="5"/>
      <c r="B27" s="8"/>
      <c r="C27" s="74" t="s">
        <v>5042</v>
      </c>
      <c r="D27" s="763" t="s">
        <v>5799</v>
      </c>
      <c r="E27" s="669"/>
      <c r="F27" s="669"/>
      <c r="G27" s="669"/>
      <c r="H27" s="669"/>
      <c r="I27" s="669"/>
      <c r="J27" s="669"/>
      <c r="K27" s="669"/>
      <c r="L27" s="670"/>
      <c r="M27" s="671"/>
      <c r="N27" s="653"/>
      <c r="O27" s="653"/>
      <c r="P27" s="653"/>
      <c r="Q27" s="653"/>
      <c r="R27" s="748"/>
      <c r="S27" s="866"/>
      <c r="T27" s="745"/>
      <c r="U27" s="745"/>
      <c r="V27" s="746"/>
      <c r="W27" s="866"/>
      <c r="X27" s="745"/>
      <c r="Y27" s="745"/>
      <c r="Z27" s="746"/>
      <c r="AA27" s="866"/>
      <c r="AB27" s="745"/>
      <c r="AC27" s="745"/>
      <c r="AD27" s="746"/>
      <c r="AI27">
        <f t="shared" si="0"/>
        <v>0</v>
      </c>
      <c r="AJ27">
        <f t="shared" si="1"/>
        <v>0</v>
      </c>
      <c r="AK27">
        <f t="shared" si="2"/>
        <v>0</v>
      </c>
      <c r="AL27">
        <f t="shared" si="3"/>
        <v>0</v>
      </c>
      <c r="AM27" s="244">
        <f t="shared" si="4"/>
        <v>0</v>
      </c>
      <c r="AN27" s="246">
        <f t="shared" si="5"/>
        <v>0</v>
      </c>
      <c r="AO27" s="247">
        <f t="shared" si="6"/>
        <v>0</v>
      </c>
      <c r="AP27" s="233" t="str">
        <f>IF(AO27=0,"",
IF(SUM($AO$26:AO27)=1,AQ27,
IF($AO$47&gt;SUM($AO$26:AO27),_xlfn.CONCAT(", ",AQ27),
IF($AO$47=SUM($AO$26:AO27),_xlfn.CONCAT(" y ",AQ27)))))</f>
        <v/>
      </c>
      <c r="AQ27" s="248" t="s">
        <v>5359</v>
      </c>
      <c r="AR27" s="319"/>
      <c r="AS27" s="14" t="s">
        <v>5800</v>
      </c>
      <c r="AT27" s="10" t="s">
        <v>5798</v>
      </c>
      <c r="AU27" s="565" t="str" cm="1">
        <f t="array" ref="AU27">IF(AG49&lt;&gt;"",_xlfn.TEXTJOIN(" / ", TRUE, _xlfn.UNIQUE(IF($AS$27:$AS$46&lt;&gt;"",IF(ISNUMBER(SEARCH(AG49, $AS$27:$AS$46)) + (_xlfn.MAP($AS$27:$AS$46, _xlfn.LAMBDA(_xlpm.r, SUM(--ISNUMBER(SEARCH(_xlfn.TEXTSPLIT(_xlpm.r, ","), AG49))))))&gt;0,$AT$27:$AT$46, ""), ""))), "")</f>
        <v/>
      </c>
      <c r="AV27" s="52" t="str">
        <f>IF(AU27 = "", "", "Alerta: Revise el texto ingresado en el Especifique ya que podria existir en las opciones resaltadas en amarillo")</f>
        <v/>
      </c>
      <c r="AW27" s="52"/>
      <c r="AX27" s="52"/>
      <c r="AY27" s="52"/>
      <c r="AZ27" s="52"/>
      <c r="BA27" s="52"/>
      <c r="BB27" s="52"/>
    </row>
    <row r="28" spans="1:54" ht="15" customHeight="1">
      <c r="A28" s="5"/>
      <c r="B28" s="8"/>
      <c r="C28" s="74" t="s">
        <v>5044</v>
      </c>
      <c r="D28" s="763" t="s">
        <v>5801</v>
      </c>
      <c r="E28" s="669"/>
      <c r="F28" s="669"/>
      <c r="G28" s="669"/>
      <c r="H28" s="669"/>
      <c r="I28" s="669"/>
      <c r="J28" s="669"/>
      <c r="K28" s="669"/>
      <c r="L28" s="670"/>
      <c r="M28" s="671"/>
      <c r="N28" s="653"/>
      <c r="O28" s="653"/>
      <c r="P28" s="653"/>
      <c r="Q28" s="653"/>
      <c r="R28" s="748"/>
      <c r="S28" s="866"/>
      <c r="T28" s="745"/>
      <c r="U28" s="745"/>
      <c r="V28" s="746"/>
      <c r="W28" s="866"/>
      <c r="X28" s="745"/>
      <c r="Y28" s="745"/>
      <c r="Z28" s="746"/>
      <c r="AA28" s="866"/>
      <c r="AB28" s="745"/>
      <c r="AC28" s="745"/>
      <c r="AD28" s="746"/>
      <c r="AI28">
        <f t="shared" si="0"/>
        <v>0</v>
      </c>
      <c r="AJ28">
        <f t="shared" si="1"/>
        <v>0</v>
      </c>
      <c r="AK28">
        <f t="shared" si="2"/>
        <v>0</v>
      </c>
      <c r="AL28">
        <f t="shared" si="3"/>
        <v>0</v>
      </c>
      <c r="AM28" s="244">
        <f t="shared" si="4"/>
        <v>0</v>
      </c>
      <c r="AN28" s="246">
        <f t="shared" si="5"/>
        <v>0</v>
      </c>
      <c r="AO28" s="247">
        <f t="shared" si="6"/>
        <v>0</v>
      </c>
      <c r="AP28" s="233" t="str">
        <f>IF(AO28=0,"",
IF(SUM($AO$26:AO28)=1,AQ28,
IF($AO$47&gt;SUM($AO$26:AO28),_xlfn.CONCAT(", ",AQ28),
IF($AO$47=SUM($AO$26:AO28),_xlfn.CONCAT(" y ",AQ28)))))</f>
        <v/>
      </c>
      <c r="AQ28" s="248" t="s">
        <v>5360</v>
      </c>
      <c r="AS28" s="14" t="s">
        <v>5802</v>
      </c>
      <c r="AT28" s="10" t="s">
        <v>5799</v>
      </c>
      <c r="AU28" s="52"/>
      <c r="AV28" s="52"/>
      <c r="AW28" s="52"/>
      <c r="AX28" s="52"/>
      <c r="AY28" s="52"/>
      <c r="AZ28" s="52"/>
      <c r="BA28" s="52"/>
      <c r="BB28" s="52"/>
    </row>
    <row r="29" spans="1:54" ht="15" customHeight="1">
      <c r="A29" s="5"/>
      <c r="B29" s="8"/>
      <c r="C29" s="74" t="s">
        <v>5046</v>
      </c>
      <c r="D29" s="763" t="s">
        <v>5803</v>
      </c>
      <c r="E29" s="669"/>
      <c r="F29" s="669"/>
      <c r="G29" s="669"/>
      <c r="H29" s="669"/>
      <c r="I29" s="669"/>
      <c r="J29" s="669"/>
      <c r="K29" s="669"/>
      <c r="L29" s="670"/>
      <c r="M29" s="671"/>
      <c r="N29" s="653"/>
      <c r="O29" s="653"/>
      <c r="P29" s="653"/>
      <c r="Q29" s="653"/>
      <c r="R29" s="748"/>
      <c r="S29" s="866"/>
      <c r="T29" s="745"/>
      <c r="U29" s="745"/>
      <c r="V29" s="746"/>
      <c r="W29" s="866"/>
      <c r="X29" s="745"/>
      <c r="Y29" s="745"/>
      <c r="Z29" s="746"/>
      <c r="AA29" s="866"/>
      <c r="AB29" s="745"/>
      <c r="AC29" s="745"/>
      <c r="AD29" s="746"/>
      <c r="AI29">
        <f t="shared" si="0"/>
        <v>0</v>
      </c>
      <c r="AJ29">
        <f t="shared" si="1"/>
        <v>0</v>
      </c>
      <c r="AK29">
        <f t="shared" si="2"/>
        <v>0</v>
      </c>
      <c r="AL29">
        <f t="shared" si="3"/>
        <v>0</v>
      </c>
      <c r="AM29" s="244">
        <f t="shared" si="4"/>
        <v>0</v>
      </c>
      <c r="AN29" s="246">
        <f t="shared" si="5"/>
        <v>0</v>
      </c>
      <c r="AO29" s="247">
        <f t="shared" si="6"/>
        <v>0</v>
      </c>
      <c r="AP29" s="233" t="str">
        <f>IF(AO29=0,"",
IF(SUM($AO$26:AO29)=1,AQ29,
IF($AO$47&gt;SUM($AO$26:AO29),_xlfn.CONCAT(", ",AQ29),
IF($AO$47=SUM($AO$26:AO29),_xlfn.CONCAT(" y ",AQ29)))))</f>
        <v/>
      </c>
      <c r="AQ29" s="248" t="s">
        <v>5361</v>
      </c>
      <c r="AS29" s="14" t="s">
        <v>5804</v>
      </c>
      <c r="AT29" s="10" t="s">
        <v>5801</v>
      </c>
      <c r="AU29" s="52"/>
      <c r="AV29" s="52"/>
      <c r="AW29" s="52"/>
      <c r="AX29" s="52"/>
      <c r="AY29" s="52"/>
      <c r="AZ29" s="52"/>
      <c r="BA29" s="52"/>
      <c r="BB29" s="52"/>
    </row>
    <row r="30" spans="1:54" ht="15" customHeight="1">
      <c r="A30" s="5"/>
      <c r="B30" s="8"/>
      <c r="C30" s="74" t="s">
        <v>5048</v>
      </c>
      <c r="D30" s="763" t="s">
        <v>5805</v>
      </c>
      <c r="E30" s="669"/>
      <c r="F30" s="669"/>
      <c r="G30" s="669"/>
      <c r="H30" s="669"/>
      <c r="I30" s="669"/>
      <c r="J30" s="669"/>
      <c r="K30" s="669"/>
      <c r="L30" s="670"/>
      <c r="M30" s="671"/>
      <c r="N30" s="653"/>
      <c r="O30" s="653"/>
      <c r="P30" s="653"/>
      <c r="Q30" s="653"/>
      <c r="R30" s="748"/>
      <c r="S30" s="866"/>
      <c r="T30" s="745"/>
      <c r="U30" s="745"/>
      <c r="V30" s="746"/>
      <c r="W30" s="866"/>
      <c r="X30" s="745"/>
      <c r="Y30" s="745"/>
      <c r="Z30" s="746"/>
      <c r="AA30" s="866"/>
      <c r="AB30" s="745"/>
      <c r="AC30" s="745"/>
      <c r="AD30" s="746"/>
      <c r="AI30">
        <f t="shared" si="0"/>
        <v>0</v>
      </c>
      <c r="AJ30">
        <f t="shared" si="1"/>
        <v>0</v>
      </c>
      <c r="AK30">
        <f t="shared" si="2"/>
        <v>0</v>
      </c>
      <c r="AL30">
        <f t="shared" si="3"/>
        <v>0</v>
      </c>
      <c r="AM30" s="244">
        <f t="shared" si="4"/>
        <v>0</v>
      </c>
      <c r="AN30" s="246">
        <f t="shared" si="5"/>
        <v>0</v>
      </c>
      <c r="AO30" s="247">
        <f t="shared" si="6"/>
        <v>0</v>
      </c>
      <c r="AP30" s="233" t="str">
        <f>IF(AO30=0,"",
IF(SUM($AO$26:AO30)=1,AQ30,
IF($AO$47&gt;SUM($AO$26:AO30),_xlfn.CONCAT(", ",AQ30),
IF($AO$47=SUM($AO$26:AO30),_xlfn.CONCAT(" y ",AQ30)))))</f>
        <v/>
      </c>
      <c r="AQ30" s="248" t="s">
        <v>5362</v>
      </c>
      <c r="AS30" s="14" t="s">
        <v>5806</v>
      </c>
      <c r="AT30" s="10" t="s">
        <v>5803</v>
      </c>
      <c r="AU30" s="52"/>
      <c r="AV30" s="52"/>
      <c r="AW30" s="52"/>
      <c r="AX30" s="52"/>
      <c r="AY30" s="52"/>
      <c r="AZ30" s="52"/>
      <c r="BA30" s="52"/>
      <c r="BB30" s="52"/>
    </row>
    <row r="31" spans="1:54" ht="24" customHeight="1">
      <c r="A31" s="5"/>
      <c r="B31" s="8"/>
      <c r="C31" s="74" t="s">
        <v>5050</v>
      </c>
      <c r="D31" s="763" t="s">
        <v>5807</v>
      </c>
      <c r="E31" s="669"/>
      <c r="F31" s="669"/>
      <c r="G31" s="669"/>
      <c r="H31" s="669"/>
      <c r="I31" s="669"/>
      <c r="J31" s="669"/>
      <c r="K31" s="669"/>
      <c r="L31" s="670"/>
      <c r="M31" s="671"/>
      <c r="N31" s="653"/>
      <c r="O31" s="653"/>
      <c r="P31" s="653"/>
      <c r="Q31" s="653"/>
      <c r="R31" s="748"/>
      <c r="S31" s="866"/>
      <c r="T31" s="745"/>
      <c r="U31" s="745"/>
      <c r="V31" s="746"/>
      <c r="W31" s="866"/>
      <c r="X31" s="745"/>
      <c r="Y31" s="745"/>
      <c r="Z31" s="746"/>
      <c r="AA31" s="866"/>
      <c r="AB31" s="745"/>
      <c r="AC31" s="745"/>
      <c r="AD31" s="746"/>
      <c r="AI31">
        <f t="shared" si="0"/>
        <v>0</v>
      </c>
      <c r="AJ31">
        <f t="shared" si="1"/>
        <v>0</v>
      </c>
      <c r="AK31">
        <f t="shared" si="2"/>
        <v>0</v>
      </c>
      <c r="AL31">
        <f t="shared" si="3"/>
        <v>0</v>
      </c>
      <c r="AM31" s="244">
        <f t="shared" si="4"/>
        <v>0</v>
      </c>
      <c r="AN31" s="246">
        <f t="shared" si="5"/>
        <v>0</v>
      </c>
      <c r="AO31" s="247">
        <f t="shared" si="6"/>
        <v>0</v>
      </c>
      <c r="AP31" s="233" t="str">
        <f>IF(AO31=0,"",
IF(SUM($AO$26:AO31)=1,AQ31,
IF($AO$47&gt;SUM($AO$26:AO31),_xlfn.CONCAT(", ",AQ31),
IF($AO$47=SUM($AO$26:AO31),_xlfn.CONCAT(" y ",AQ31)))))</f>
        <v/>
      </c>
      <c r="AQ31" s="248" t="s">
        <v>5363</v>
      </c>
      <c r="AS31" s="14" t="s">
        <v>5808</v>
      </c>
      <c r="AT31" s="10" t="s">
        <v>5805</v>
      </c>
      <c r="AU31" s="52"/>
      <c r="AV31" s="52"/>
      <c r="AW31" s="52"/>
      <c r="AX31" s="52"/>
      <c r="AY31" s="52"/>
      <c r="AZ31" s="52"/>
      <c r="BA31" s="52"/>
      <c r="BB31" s="52"/>
    </row>
    <row r="32" spans="1:54" ht="15" customHeight="1">
      <c r="A32" s="5"/>
      <c r="B32" s="8"/>
      <c r="C32" s="74" t="s">
        <v>5052</v>
      </c>
      <c r="D32" s="763" t="s">
        <v>5809</v>
      </c>
      <c r="E32" s="669"/>
      <c r="F32" s="669"/>
      <c r="G32" s="669"/>
      <c r="H32" s="669"/>
      <c r="I32" s="669"/>
      <c r="J32" s="669"/>
      <c r="K32" s="669"/>
      <c r="L32" s="670"/>
      <c r="M32" s="671"/>
      <c r="N32" s="653"/>
      <c r="O32" s="653"/>
      <c r="P32" s="653"/>
      <c r="Q32" s="653"/>
      <c r="R32" s="748"/>
      <c r="S32" s="866"/>
      <c r="T32" s="745"/>
      <c r="U32" s="745"/>
      <c r="V32" s="746"/>
      <c r="W32" s="866"/>
      <c r="X32" s="745"/>
      <c r="Y32" s="745"/>
      <c r="Z32" s="746"/>
      <c r="AA32" s="866"/>
      <c r="AB32" s="745"/>
      <c r="AC32" s="745"/>
      <c r="AD32" s="746"/>
      <c r="AI32">
        <f t="shared" si="0"/>
        <v>0</v>
      </c>
      <c r="AJ32">
        <f t="shared" si="1"/>
        <v>0</v>
      </c>
      <c r="AK32">
        <f t="shared" si="2"/>
        <v>0</v>
      </c>
      <c r="AL32">
        <f t="shared" si="3"/>
        <v>0</v>
      </c>
      <c r="AM32" s="244">
        <f t="shared" si="4"/>
        <v>0</v>
      </c>
      <c r="AN32" s="246">
        <f t="shared" si="5"/>
        <v>0</v>
      </c>
      <c r="AO32" s="247">
        <f t="shared" si="6"/>
        <v>0</v>
      </c>
      <c r="AP32" s="233" t="str">
        <f>IF(AO32=0,"",
IF(SUM($AO$26:AO32)=1,AQ32,
IF($AO$47&gt;SUM($AO$26:AO32),_xlfn.CONCAT(", ",AQ32),
IF($AO$47=SUM($AO$26:AO32),_xlfn.CONCAT(" y ",AQ32)))))</f>
        <v/>
      </c>
      <c r="AQ32" s="248" t="s">
        <v>5364</v>
      </c>
      <c r="AS32" s="14" t="s">
        <v>5810</v>
      </c>
      <c r="AT32" s="10" t="s">
        <v>5807</v>
      </c>
      <c r="AU32" s="52"/>
      <c r="AV32" s="52"/>
      <c r="AW32" s="52"/>
      <c r="AX32" s="52"/>
      <c r="AY32" s="52"/>
      <c r="AZ32" s="52"/>
      <c r="BA32" s="52"/>
      <c r="BB32" s="52"/>
    </row>
    <row r="33" spans="1:54" ht="24" customHeight="1">
      <c r="A33" s="5"/>
      <c r="B33" s="8"/>
      <c r="C33" s="74" t="s">
        <v>5054</v>
      </c>
      <c r="D33" s="763" t="s">
        <v>5811</v>
      </c>
      <c r="E33" s="669"/>
      <c r="F33" s="669"/>
      <c r="G33" s="669"/>
      <c r="H33" s="669"/>
      <c r="I33" s="669"/>
      <c r="J33" s="669"/>
      <c r="K33" s="669"/>
      <c r="L33" s="670"/>
      <c r="M33" s="671"/>
      <c r="N33" s="653"/>
      <c r="O33" s="653"/>
      <c r="P33" s="653"/>
      <c r="Q33" s="653"/>
      <c r="R33" s="748"/>
      <c r="S33" s="866"/>
      <c r="T33" s="745"/>
      <c r="U33" s="745"/>
      <c r="V33" s="746"/>
      <c r="W33" s="866"/>
      <c r="X33" s="745"/>
      <c r="Y33" s="745"/>
      <c r="Z33" s="746"/>
      <c r="AA33" s="866"/>
      <c r="AB33" s="745"/>
      <c r="AC33" s="745"/>
      <c r="AD33" s="746"/>
      <c r="AI33">
        <f t="shared" si="0"/>
        <v>0</v>
      </c>
      <c r="AJ33">
        <f t="shared" si="1"/>
        <v>0</v>
      </c>
      <c r="AK33">
        <f t="shared" si="2"/>
        <v>0</v>
      </c>
      <c r="AL33">
        <f t="shared" si="3"/>
        <v>0</v>
      </c>
      <c r="AM33" s="244">
        <f t="shared" si="4"/>
        <v>0</v>
      </c>
      <c r="AN33" s="246">
        <f t="shared" si="5"/>
        <v>0</v>
      </c>
      <c r="AO33" s="247">
        <f t="shared" si="6"/>
        <v>0</v>
      </c>
      <c r="AP33" s="233" t="str">
        <f>IF(AO33=0,"",
IF(SUM($AO$26:AO33)=1,AQ33,
IF($AO$47&gt;SUM($AO$26:AO33),_xlfn.CONCAT(", ",AQ33),
IF($AO$47=SUM($AO$26:AO33),_xlfn.CONCAT(" y ",AQ33)))))</f>
        <v/>
      </c>
      <c r="AQ33" s="248" t="s">
        <v>5365</v>
      </c>
      <c r="AS33" s="14" t="s">
        <v>5812</v>
      </c>
      <c r="AT33" s="10" t="s">
        <v>5809</v>
      </c>
      <c r="AU33" s="52"/>
      <c r="AV33" s="52"/>
      <c r="AW33" s="52"/>
      <c r="AX33" s="52"/>
      <c r="AY33" s="52"/>
      <c r="AZ33" s="52"/>
      <c r="BA33" s="52"/>
      <c r="BB33" s="52"/>
    </row>
    <row r="34" spans="1:54" ht="15" customHeight="1">
      <c r="A34" s="5"/>
      <c r="B34" s="8"/>
      <c r="C34" s="74" t="s">
        <v>5056</v>
      </c>
      <c r="D34" s="763" t="s">
        <v>5813</v>
      </c>
      <c r="E34" s="669"/>
      <c r="F34" s="669"/>
      <c r="G34" s="669"/>
      <c r="H34" s="669"/>
      <c r="I34" s="669"/>
      <c r="J34" s="669"/>
      <c r="K34" s="669"/>
      <c r="L34" s="670"/>
      <c r="M34" s="671"/>
      <c r="N34" s="653"/>
      <c r="O34" s="653"/>
      <c r="P34" s="653"/>
      <c r="Q34" s="653"/>
      <c r="R34" s="748"/>
      <c r="S34" s="866"/>
      <c r="T34" s="745"/>
      <c r="U34" s="745"/>
      <c r="V34" s="746"/>
      <c r="W34" s="866"/>
      <c r="X34" s="745"/>
      <c r="Y34" s="745"/>
      <c r="Z34" s="746"/>
      <c r="AA34" s="866"/>
      <c r="AB34" s="745"/>
      <c r="AC34" s="745"/>
      <c r="AD34" s="746"/>
      <c r="AI34">
        <f t="shared" si="0"/>
        <v>0</v>
      </c>
      <c r="AJ34">
        <f t="shared" si="1"/>
        <v>0</v>
      </c>
      <c r="AK34">
        <f t="shared" si="2"/>
        <v>0</v>
      </c>
      <c r="AL34">
        <f t="shared" si="3"/>
        <v>0</v>
      </c>
      <c r="AM34" s="244">
        <f t="shared" si="4"/>
        <v>0</v>
      </c>
      <c r="AN34" s="246">
        <f t="shared" si="5"/>
        <v>0</v>
      </c>
      <c r="AO34" s="247">
        <f t="shared" si="6"/>
        <v>0</v>
      </c>
      <c r="AP34" s="233" t="str">
        <f>IF(AO34=0,"",
IF(SUM($AO$26:AO34)=1,AQ34,
IF($AO$47&gt;SUM($AO$26:AO34),_xlfn.CONCAT(", ",AQ34),
IF($AO$47=SUM($AO$26:AO34),_xlfn.CONCAT(" y ",AQ34)))))</f>
        <v/>
      </c>
      <c r="AQ34" s="248" t="s">
        <v>5366</v>
      </c>
      <c r="AS34" s="14" t="s">
        <v>5814</v>
      </c>
      <c r="AT34" s="10" t="s">
        <v>5811</v>
      </c>
      <c r="AU34" s="52"/>
      <c r="AV34" s="52"/>
      <c r="AW34" s="52"/>
      <c r="AX34" s="52"/>
      <c r="AY34" s="52"/>
      <c r="AZ34" s="52"/>
      <c r="BA34" s="52"/>
      <c r="BB34" s="52"/>
    </row>
    <row r="35" spans="1:54" ht="15" customHeight="1">
      <c r="A35" s="5"/>
      <c r="B35" s="8"/>
      <c r="C35" s="74" t="s">
        <v>5057</v>
      </c>
      <c r="D35" s="763" t="s">
        <v>5815</v>
      </c>
      <c r="E35" s="669"/>
      <c r="F35" s="669"/>
      <c r="G35" s="669"/>
      <c r="H35" s="669"/>
      <c r="I35" s="669"/>
      <c r="J35" s="669"/>
      <c r="K35" s="669"/>
      <c r="L35" s="670"/>
      <c r="M35" s="671"/>
      <c r="N35" s="653"/>
      <c r="O35" s="653"/>
      <c r="P35" s="653"/>
      <c r="Q35" s="653"/>
      <c r="R35" s="748"/>
      <c r="S35" s="866"/>
      <c r="T35" s="745"/>
      <c r="U35" s="745"/>
      <c r="V35" s="746"/>
      <c r="W35" s="866"/>
      <c r="X35" s="745"/>
      <c r="Y35" s="745"/>
      <c r="Z35" s="746"/>
      <c r="AA35" s="866"/>
      <c r="AB35" s="745"/>
      <c r="AC35" s="745"/>
      <c r="AD35" s="746"/>
      <c r="AI35">
        <f t="shared" si="0"/>
        <v>0</v>
      </c>
      <c r="AJ35">
        <f t="shared" si="1"/>
        <v>0</v>
      </c>
      <c r="AK35">
        <f t="shared" si="2"/>
        <v>0</v>
      </c>
      <c r="AL35">
        <f t="shared" si="3"/>
        <v>0</v>
      </c>
      <c r="AM35" s="244">
        <f t="shared" si="4"/>
        <v>0</v>
      </c>
      <c r="AN35" s="246">
        <f t="shared" si="5"/>
        <v>0</v>
      </c>
      <c r="AO35" s="247">
        <f t="shared" si="6"/>
        <v>0</v>
      </c>
      <c r="AP35" s="233" t="str">
        <f>IF(AO35=0,"",
IF(SUM($AO$26:AO35)=1,AQ35,
IF($AO$47&gt;SUM($AO$26:AO35),_xlfn.CONCAT(", ",AQ35),
IF($AO$47=SUM($AO$26:AO35),_xlfn.CONCAT(" y ",AQ35)))))</f>
        <v/>
      </c>
      <c r="AQ35" s="248" t="s">
        <v>5367</v>
      </c>
      <c r="AS35" s="14" t="s">
        <v>5816</v>
      </c>
      <c r="AT35" s="10" t="s">
        <v>5813</v>
      </c>
      <c r="AU35" s="52"/>
      <c r="AV35" s="52"/>
      <c r="AW35" s="52"/>
      <c r="AX35" s="52"/>
      <c r="AY35" s="52"/>
      <c r="AZ35" s="52"/>
      <c r="BA35" s="52"/>
      <c r="BB35" s="52"/>
    </row>
    <row r="36" spans="1:54" ht="15" customHeight="1">
      <c r="A36" s="5"/>
      <c r="B36" s="8"/>
      <c r="C36" s="74" t="s">
        <v>5059</v>
      </c>
      <c r="D36" s="763" t="s">
        <v>5817</v>
      </c>
      <c r="E36" s="669"/>
      <c r="F36" s="669"/>
      <c r="G36" s="669"/>
      <c r="H36" s="669"/>
      <c r="I36" s="669"/>
      <c r="J36" s="669"/>
      <c r="K36" s="669"/>
      <c r="L36" s="670"/>
      <c r="M36" s="671"/>
      <c r="N36" s="653"/>
      <c r="O36" s="653"/>
      <c r="P36" s="653"/>
      <c r="Q36" s="653"/>
      <c r="R36" s="748"/>
      <c r="S36" s="866"/>
      <c r="T36" s="745"/>
      <c r="U36" s="745"/>
      <c r="V36" s="746"/>
      <c r="W36" s="866"/>
      <c r="X36" s="745"/>
      <c r="Y36" s="745"/>
      <c r="Z36" s="746"/>
      <c r="AA36" s="866"/>
      <c r="AB36" s="745"/>
      <c r="AC36" s="745"/>
      <c r="AD36" s="746"/>
      <c r="AI36">
        <f t="shared" si="0"/>
        <v>0</v>
      </c>
      <c r="AJ36">
        <f t="shared" si="1"/>
        <v>0</v>
      </c>
      <c r="AK36">
        <f t="shared" si="2"/>
        <v>0</v>
      </c>
      <c r="AL36">
        <f t="shared" si="3"/>
        <v>0</v>
      </c>
      <c r="AM36" s="244">
        <f t="shared" si="4"/>
        <v>0</v>
      </c>
      <c r="AN36" s="246">
        <f t="shared" si="5"/>
        <v>0</v>
      </c>
      <c r="AO36" s="247">
        <f t="shared" si="6"/>
        <v>0</v>
      </c>
      <c r="AP36" s="233" t="str">
        <f>IF(AO36=0,"",
IF(SUM($AO$26:AO36)=1,AQ36,
IF($AO$47&gt;SUM($AO$26:AO36),_xlfn.CONCAT(", ",AQ36),
IF($AO$47=SUM($AO$26:AO36),_xlfn.CONCAT(" y ",AQ36)))))</f>
        <v/>
      </c>
      <c r="AQ36" s="248" t="s">
        <v>5368</v>
      </c>
      <c r="AS36" s="14" t="s">
        <v>5818</v>
      </c>
      <c r="AT36" s="10" t="s">
        <v>5815</v>
      </c>
      <c r="AU36" s="52"/>
      <c r="AV36" s="52"/>
      <c r="AW36" s="52"/>
      <c r="AX36" s="52"/>
      <c r="AY36" s="52"/>
      <c r="AZ36" s="52"/>
      <c r="BA36" s="52"/>
      <c r="BB36" s="52"/>
    </row>
    <row r="37" spans="1:54" ht="15" customHeight="1">
      <c r="A37" s="5"/>
      <c r="B37" s="8"/>
      <c r="C37" s="74" t="s">
        <v>5060</v>
      </c>
      <c r="D37" s="763" t="s">
        <v>5819</v>
      </c>
      <c r="E37" s="669"/>
      <c r="F37" s="669"/>
      <c r="G37" s="669"/>
      <c r="H37" s="669"/>
      <c r="I37" s="669"/>
      <c r="J37" s="669"/>
      <c r="K37" s="669"/>
      <c r="L37" s="670"/>
      <c r="M37" s="671"/>
      <c r="N37" s="653"/>
      <c r="O37" s="653"/>
      <c r="P37" s="653"/>
      <c r="Q37" s="653"/>
      <c r="R37" s="748"/>
      <c r="S37" s="866"/>
      <c r="T37" s="745"/>
      <c r="U37" s="745"/>
      <c r="V37" s="746"/>
      <c r="W37" s="866"/>
      <c r="X37" s="745"/>
      <c r="Y37" s="745"/>
      <c r="Z37" s="746"/>
      <c r="AA37" s="866"/>
      <c r="AB37" s="745"/>
      <c r="AC37" s="745"/>
      <c r="AD37" s="746"/>
      <c r="AI37">
        <f t="shared" si="0"/>
        <v>0</v>
      </c>
      <c r="AJ37">
        <f t="shared" si="1"/>
        <v>0</v>
      </c>
      <c r="AK37">
        <f t="shared" si="2"/>
        <v>0</v>
      </c>
      <c r="AL37">
        <f t="shared" si="3"/>
        <v>0</v>
      </c>
      <c r="AM37" s="244">
        <f t="shared" si="4"/>
        <v>0</v>
      </c>
      <c r="AN37" s="246">
        <f t="shared" si="5"/>
        <v>0</v>
      </c>
      <c r="AO37" s="247">
        <f t="shared" si="6"/>
        <v>0</v>
      </c>
      <c r="AP37" s="233" t="str">
        <f>IF(AO37=0,"",
IF(SUM($AO$26:AO37)=1,AQ37,
IF($AO$47&gt;SUM($AO$26:AO37),_xlfn.CONCAT(", ",AQ37),
IF($AO$47=SUM($AO$26:AO37),_xlfn.CONCAT(" y ",AQ37)))))</f>
        <v/>
      </c>
      <c r="AQ37" s="248" t="s">
        <v>5369</v>
      </c>
      <c r="AS37" s="14" t="s">
        <v>5820</v>
      </c>
      <c r="AT37" s="10" t="s">
        <v>5817</v>
      </c>
      <c r="AU37" s="52"/>
      <c r="AV37" s="52"/>
      <c r="AW37" s="52"/>
      <c r="AX37" s="52"/>
      <c r="AY37" s="52"/>
      <c r="AZ37" s="52"/>
      <c r="BA37" s="52"/>
      <c r="BB37" s="52"/>
    </row>
    <row r="38" spans="1:54" ht="24" customHeight="1">
      <c r="A38" s="5"/>
      <c r="B38" s="8"/>
      <c r="C38" s="74" t="s">
        <v>5061</v>
      </c>
      <c r="D38" s="763" t="s">
        <v>5821</v>
      </c>
      <c r="E38" s="669"/>
      <c r="F38" s="669"/>
      <c r="G38" s="669"/>
      <c r="H38" s="669"/>
      <c r="I38" s="669"/>
      <c r="J38" s="669"/>
      <c r="K38" s="669"/>
      <c r="L38" s="670"/>
      <c r="M38" s="671"/>
      <c r="N38" s="653"/>
      <c r="O38" s="653"/>
      <c r="P38" s="653"/>
      <c r="Q38" s="653"/>
      <c r="R38" s="748"/>
      <c r="S38" s="866"/>
      <c r="T38" s="745"/>
      <c r="U38" s="745"/>
      <c r="V38" s="746"/>
      <c r="W38" s="866"/>
      <c r="X38" s="745"/>
      <c r="Y38" s="745"/>
      <c r="Z38" s="746"/>
      <c r="AA38" s="866"/>
      <c r="AB38" s="745"/>
      <c r="AC38" s="745"/>
      <c r="AD38" s="746"/>
      <c r="AI38">
        <f t="shared" si="0"/>
        <v>0</v>
      </c>
      <c r="AJ38">
        <f t="shared" si="1"/>
        <v>0</v>
      </c>
      <c r="AK38">
        <f t="shared" si="2"/>
        <v>0</v>
      </c>
      <c r="AL38">
        <f t="shared" si="3"/>
        <v>0</v>
      </c>
      <c r="AM38" s="244">
        <f t="shared" si="4"/>
        <v>0</v>
      </c>
      <c r="AN38" s="246">
        <f t="shared" si="5"/>
        <v>0</v>
      </c>
      <c r="AO38" s="247">
        <f t="shared" si="6"/>
        <v>0</v>
      </c>
      <c r="AP38" s="233" t="str">
        <f>IF(AO38=0,"",
IF(SUM($AO$26:AO38)=1,AQ38,
IF($AO$47&gt;SUM($AO$26:AO38),_xlfn.CONCAT(", ",AQ38),
IF($AO$47=SUM($AO$26:AO38),_xlfn.CONCAT(" y ",AQ38)))))</f>
        <v/>
      </c>
      <c r="AQ38" s="248" t="s">
        <v>5370</v>
      </c>
      <c r="AS38" s="14" t="s">
        <v>5822</v>
      </c>
      <c r="AT38" s="10" t="s">
        <v>5819</v>
      </c>
      <c r="AU38" s="52"/>
      <c r="AV38" s="52"/>
      <c r="AW38" s="52"/>
      <c r="AX38" s="52"/>
      <c r="AY38" s="52"/>
      <c r="AZ38" s="52"/>
      <c r="BA38" s="52"/>
      <c r="BB38" s="52"/>
    </row>
    <row r="39" spans="1:54" ht="15" customHeight="1">
      <c r="A39" s="5"/>
      <c r="B39" s="8"/>
      <c r="C39" s="74" t="s">
        <v>5062</v>
      </c>
      <c r="D39" s="763" t="s">
        <v>5823</v>
      </c>
      <c r="E39" s="669"/>
      <c r="F39" s="669"/>
      <c r="G39" s="669"/>
      <c r="H39" s="669"/>
      <c r="I39" s="669"/>
      <c r="J39" s="669"/>
      <c r="K39" s="669"/>
      <c r="L39" s="670"/>
      <c r="M39" s="671"/>
      <c r="N39" s="653"/>
      <c r="O39" s="653"/>
      <c r="P39" s="653"/>
      <c r="Q39" s="653"/>
      <c r="R39" s="748"/>
      <c r="S39" s="866"/>
      <c r="T39" s="745"/>
      <c r="U39" s="745"/>
      <c r="V39" s="746"/>
      <c r="W39" s="866"/>
      <c r="X39" s="745"/>
      <c r="Y39" s="745"/>
      <c r="Z39" s="746"/>
      <c r="AA39" s="866"/>
      <c r="AB39" s="745"/>
      <c r="AC39" s="745"/>
      <c r="AD39" s="746"/>
      <c r="AI39">
        <f t="shared" si="0"/>
        <v>0</v>
      </c>
      <c r="AJ39">
        <f t="shared" si="1"/>
        <v>0</v>
      </c>
      <c r="AK39">
        <f t="shared" si="2"/>
        <v>0</v>
      </c>
      <c r="AL39">
        <f t="shared" si="3"/>
        <v>0</v>
      </c>
      <c r="AM39" s="244">
        <f t="shared" si="4"/>
        <v>0</v>
      </c>
      <c r="AN39" s="246">
        <f t="shared" si="5"/>
        <v>0</v>
      </c>
      <c r="AO39" s="247">
        <f t="shared" si="6"/>
        <v>0</v>
      </c>
      <c r="AP39" s="233" t="str">
        <f>IF(AO39=0,"",
IF(SUM($AO$26:AO39)=1,AQ39,
IF($AO$47&gt;SUM($AO$26:AO39),_xlfn.CONCAT(", ",AQ39),
IF($AO$47=SUM($AO$26:AO39),_xlfn.CONCAT(" y ",AQ39)))))</f>
        <v/>
      </c>
      <c r="AQ39" s="248" t="s">
        <v>5371</v>
      </c>
      <c r="AS39" s="14" t="s">
        <v>5824</v>
      </c>
      <c r="AT39" s="10" t="s">
        <v>5821</v>
      </c>
      <c r="AU39" s="52"/>
      <c r="AV39" s="52"/>
      <c r="AW39" s="52"/>
      <c r="AX39" s="52"/>
      <c r="AY39" s="52"/>
      <c r="AZ39" s="52"/>
      <c r="BA39" s="52"/>
      <c r="BB39" s="52"/>
    </row>
    <row r="40" spans="1:54" ht="15" customHeight="1">
      <c r="A40" s="5"/>
      <c r="B40" s="8"/>
      <c r="C40" s="74" t="s">
        <v>5063</v>
      </c>
      <c r="D40" s="763" t="s">
        <v>5825</v>
      </c>
      <c r="E40" s="669"/>
      <c r="F40" s="669"/>
      <c r="G40" s="669"/>
      <c r="H40" s="669"/>
      <c r="I40" s="669"/>
      <c r="J40" s="669"/>
      <c r="K40" s="669"/>
      <c r="L40" s="670"/>
      <c r="M40" s="671"/>
      <c r="N40" s="653"/>
      <c r="O40" s="653"/>
      <c r="P40" s="653"/>
      <c r="Q40" s="653"/>
      <c r="R40" s="748"/>
      <c r="S40" s="866"/>
      <c r="T40" s="745"/>
      <c r="U40" s="745"/>
      <c r="V40" s="746"/>
      <c r="W40" s="866"/>
      <c r="X40" s="745"/>
      <c r="Y40" s="745"/>
      <c r="Z40" s="746"/>
      <c r="AA40" s="866"/>
      <c r="AB40" s="745"/>
      <c r="AC40" s="745"/>
      <c r="AD40" s="746"/>
      <c r="AI40">
        <f t="shared" si="0"/>
        <v>0</v>
      </c>
      <c r="AJ40">
        <f t="shared" si="1"/>
        <v>0</v>
      </c>
      <c r="AK40">
        <f t="shared" si="2"/>
        <v>0</v>
      </c>
      <c r="AL40">
        <f t="shared" si="3"/>
        <v>0</v>
      </c>
      <c r="AM40" s="244">
        <f t="shared" si="4"/>
        <v>0</v>
      </c>
      <c r="AN40" s="246">
        <f t="shared" si="5"/>
        <v>0</v>
      </c>
      <c r="AO40" s="247">
        <f t="shared" si="6"/>
        <v>0</v>
      </c>
      <c r="AP40" s="233" t="str">
        <f>IF(AO40=0,"",
IF(SUM($AO$26:AO40)=1,AQ40,
IF($AO$47&gt;SUM($AO$26:AO40),_xlfn.CONCAT(", ",AQ40),
IF($AO$47=SUM($AO$26:AO40),_xlfn.CONCAT(" y ",AQ40)))))</f>
        <v/>
      </c>
      <c r="AQ40" s="248" t="s">
        <v>5372</v>
      </c>
      <c r="AS40" s="14" t="s">
        <v>5826</v>
      </c>
      <c r="AT40" s="10" t="s">
        <v>5823</v>
      </c>
      <c r="AU40" s="52"/>
      <c r="AV40" s="52"/>
      <c r="AW40" s="52"/>
      <c r="AX40" s="52"/>
      <c r="AY40" s="52"/>
      <c r="AZ40" s="52"/>
      <c r="BA40" s="52"/>
      <c r="BB40" s="52"/>
    </row>
    <row r="41" spans="1:54" ht="24" customHeight="1">
      <c r="A41" s="5"/>
      <c r="B41" s="8"/>
      <c r="C41" s="74" t="s">
        <v>5064</v>
      </c>
      <c r="D41" s="763" t="s">
        <v>5827</v>
      </c>
      <c r="E41" s="669"/>
      <c r="F41" s="669"/>
      <c r="G41" s="669"/>
      <c r="H41" s="669"/>
      <c r="I41" s="669"/>
      <c r="J41" s="669"/>
      <c r="K41" s="669"/>
      <c r="L41" s="670"/>
      <c r="M41" s="671"/>
      <c r="N41" s="653"/>
      <c r="O41" s="653"/>
      <c r="P41" s="653"/>
      <c r="Q41" s="653"/>
      <c r="R41" s="748"/>
      <c r="S41" s="866"/>
      <c r="T41" s="745"/>
      <c r="U41" s="745"/>
      <c r="V41" s="746"/>
      <c r="W41" s="866"/>
      <c r="X41" s="745"/>
      <c r="Y41" s="745"/>
      <c r="Z41" s="746"/>
      <c r="AA41" s="866"/>
      <c r="AB41" s="745"/>
      <c r="AC41" s="745"/>
      <c r="AD41" s="746"/>
      <c r="AI41">
        <f t="shared" si="0"/>
        <v>0</v>
      </c>
      <c r="AJ41">
        <f t="shared" si="1"/>
        <v>0</v>
      </c>
      <c r="AK41">
        <f t="shared" si="2"/>
        <v>0</v>
      </c>
      <c r="AL41">
        <f t="shared" si="3"/>
        <v>0</v>
      </c>
      <c r="AM41" s="244">
        <f t="shared" si="4"/>
        <v>0</v>
      </c>
      <c r="AN41" s="246">
        <f t="shared" si="5"/>
        <v>0</v>
      </c>
      <c r="AO41" s="247">
        <f t="shared" si="6"/>
        <v>0</v>
      </c>
      <c r="AP41" s="233" t="str">
        <f>IF(AO41=0,"",
IF(SUM($AO$26:AO41)=1,AQ41,
IF($AO$47&gt;SUM($AO$26:AO41),_xlfn.CONCAT(", ",AQ41),
IF($AO$47=SUM($AO$26:AO41),_xlfn.CONCAT(" y ",AQ41)))))</f>
        <v/>
      </c>
      <c r="AQ41" s="248" t="s">
        <v>5373</v>
      </c>
      <c r="AS41" s="14" t="s">
        <v>5828</v>
      </c>
      <c r="AT41" s="10" t="s">
        <v>5825</v>
      </c>
      <c r="AU41" s="52"/>
      <c r="AV41" s="52"/>
      <c r="AW41" s="52"/>
      <c r="AX41" s="52"/>
      <c r="AY41" s="52"/>
      <c r="AZ41" s="52"/>
      <c r="BA41" s="52"/>
      <c r="BB41" s="52"/>
    </row>
    <row r="42" spans="1:54" ht="15" customHeight="1">
      <c r="A42" s="5"/>
      <c r="B42" s="8"/>
      <c r="C42" s="74" t="s">
        <v>5065</v>
      </c>
      <c r="D42" s="763" t="s">
        <v>5829</v>
      </c>
      <c r="E42" s="669"/>
      <c r="F42" s="669"/>
      <c r="G42" s="669"/>
      <c r="H42" s="669"/>
      <c r="I42" s="669"/>
      <c r="J42" s="669"/>
      <c r="K42" s="669"/>
      <c r="L42" s="670"/>
      <c r="M42" s="671"/>
      <c r="N42" s="653"/>
      <c r="O42" s="653"/>
      <c r="P42" s="653"/>
      <c r="Q42" s="653"/>
      <c r="R42" s="748"/>
      <c r="S42" s="866"/>
      <c r="T42" s="745"/>
      <c r="U42" s="745"/>
      <c r="V42" s="746"/>
      <c r="W42" s="866"/>
      <c r="X42" s="745"/>
      <c r="Y42" s="745"/>
      <c r="Z42" s="746"/>
      <c r="AA42" s="866"/>
      <c r="AB42" s="745"/>
      <c r="AC42" s="745"/>
      <c r="AD42" s="746"/>
      <c r="AI42">
        <f t="shared" si="0"/>
        <v>0</v>
      </c>
      <c r="AJ42">
        <f t="shared" si="1"/>
        <v>0</v>
      </c>
      <c r="AK42">
        <f t="shared" si="2"/>
        <v>0</v>
      </c>
      <c r="AL42">
        <f t="shared" si="3"/>
        <v>0</v>
      </c>
      <c r="AM42" s="244">
        <f t="shared" si="4"/>
        <v>0</v>
      </c>
      <c r="AN42" s="246">
        <f t="shared" si="5"/>
        <v>0</v>
      </c>
      <c r="AO42" s="247">
        <f t="shared" si="6"/>
        <v>0</v>
      </c>
      <c r="AP42" s="233" t="str">
        <f>IF(AO42=0,"",
IF(SUM($AO$26:AO42)=1,AQ42,
IF($AO$47&gt;SUM($AO$26:AO42),_xlfn.CONCAT(", ",AQ42),
IF($AO$47=SUM($AO$26:AO42),_xlfn.CONCAT(" y ",AQ42)))))</f>
        <v/>
      </c>
      <c r="AQ42" s="248" t="s">
        <v>5374</v>
      </c>
      <c r="AS42" s="14" t="s">
        <v>5830</v>
      </c>
      <c r="AT42" s="10" t="s">
        <v>5827</v>
      </c>
      <c r="AU42" s="52"/>
      <c r="AV42" s="52"/>
      <c r="AW42" s="52"/>
      <c r="AX42" s="52"/>
      <c r="AY42" s="52"/>
      <c r="AZ42" s="52"/>
      <c r="BA42" s="52"/>
      <c r="BB42" s="52"/>
    </row>
    <row r="43" spans="1:54" ht="15" customHeight="1">
      <c r="A43" s="5"/>
      <c r="B43" s="8"/>
      <c r="C43" s="74" t="s">
        <v>5066</v>
      </c>
      <c r="D43" s="763" t="s">
        <v>5831</v>
      </c>
      <c r="E43" s="669"/>
      <c r="F43" s="669"/>
      <c r="G43" s="669"/>
      <c r="H43" s="669"/>
      <c r="I43" s="669"/>
      <c r="J43" s="669"/>
      <c r="K43" s="669"/>
      <c r="L43" s="670"/>
      <c r="M43" s="671"/>
      <c r="N43" s="653"/>
      <c r="O43" s="653"/>
      <c r="P43" s="653"/>
      <c r="Q43" s="653"/>
      <c r="R43" s="748"/>
      <c r="S43" s="866"/>
      <c r="T43" s="745"/>
      <c r="U43" s="745"/>
      <c r="V43" s="746"/>
      <c r="W43" s="866"/>
      <c r="X43" s="745"/>
      <c r="Y43" s="745"/>
      <c r="Z43" s="746"/>
      <c r="AA43" s="866"/>
      <c r="AB43" s="745"/>
      <c r="AC43" s="745"/>
      <c r="AD43" s="746"/>
      <c r="AI43">
        <f t="shared" si="0"/>
        <v>0</v>
      </c>
      <c r="AJ43">
        <f t="shared" si="1"/>
        <v>0</v>
      </c>
      <c r="AK43">
        <f t="shared" si="2"/>
        <v>0</v>
      </c>
      <c r="AL43">
        <f t="shared" si="3"/>
        <v>0</v>
      </c>
      <c r="AM43" s="244">
        <f t="shared" si="4"/>
        <v>0</v>
      </c>
      <c r="AN43" s="246">
        <f t="shared" si="5"/>
        <v>0</v>
      </c>
      <c r="AO43" s="247">
        <f t="shared" si="6"/>
        <v>0</v>
      </c>
      <c r="AP43" s="233" t="str">
        <f>IF(AO43=0,"",
IF(SUM($AO$26:AO43)=1,AQ43,
IF($AO$47&gt;SUM($AO$26:AO43),_xlfn.CONCAT(", ",AQ43),
IF($AO$47=SUM($AO$26:AO43),_xlfn.CONCAT(" y ",AQ43)))))</f>
        <v/>
      </c>
      <c r="AQ43" s="248" t="s">
        <v>5375</v>
      </c>
      <c r="AS43" s="14" t="s">
        <v>5832</v>
      </c>
      <c r="AT43" s="10" t="s">
        <v>5829</v>
      </c>
      <c r="AU43" s="52"/>
      <c r="AV43" s="52"/>
      <c r="AW43" s="52"/>
      <c r="AX43" s="52"/>
      <c r="AY43" s="52"/>
      <c r="AZ43" s="52"/>
      <c r="BA43" s="52"/>
      <c r="BB43" s="52"/>
    </row>
    <row r="44" spans="1:54" ht="15" customHeight="1">
      <c r="A44" s="5"/>
      <c r="B44" s="8"/>
      <c r="C44" s="74" t="s">
        <v>5067</v>
      </c>
      <c r="D44" s="763" t="s">
        <v>5833</v>
      </c>
      <c r="E44" s="669"/>
      <c r="F44" s="669"/>
      <c r="G44" s="669"/>
      <c r="H44" s="669"/>
      <c r="I44" s="669"/>
      <c r="J44" s="669"/>
      <c r="K44" s="669"/>
      <c r="L44" s="670"/>
      <c r="M44" s="671"/>
      <c r="N44" s="653"/>
      <c r="O44" s="653"/>
      <c r="P44" s="653"/>
      <c r="Q44" s="653"/>
      <c r="R44" s="748"/>
      <c r="S44" s="866"/>
      <c r="T44" s="745"/>
      <c r="U44" s="745"/>
      <c r="V44" s="746"/>
      <c r="W44" s="866"/>
      <c r="X44" s="745"/>
      <c r="Y44" s="745"/>
      <c r="Z44" s="746"/>
      <c r="AA44" s="866"/>
      <c r="AB44" s="745"/>
      <c r="AC44" s="745"/>
      <c r="AD44" s="746"/>
      <c r="AI44">
        <f t="shared" si="0"/>
        <v>0</v>
      </c>
      <c r="AJ44">
        <f t="shared" si="1"/>
        <v>0</v>
      </c>
      <c r="AK44">
        <f t="shared" si="2"/>
        <v>0</v>
      </c>
      <c r="AL44">
        <f t="shared" si="3"/>
        <v>0</v>
      </c>
      <c r="AM44" s="244">
        <f t="shared" si="4"/>
        <v>0</v>
      </c>
      <c r="AN44" s="246">
        <f t="shared" si="5"/>
        <v>0</v>
      </c>
      <c r="AO44" s="247">
        <f t="shared" si="6"/>
        <v>0</v>
      </c>
      <c r="AP44" s="233" t="str">
        <f>IF(AO44=0,"",
IF(SUM($AO$26:AO44)=1,AQ44,
IF($AO$47&gt;SUM($AO$26:AO44),_xlfn.CONCAT(", ",AQ44),
IF($AO$47=SUM($AO$26:AO44),_xlfn.CONCAT(" y ",AQ44)))))</f>
        <v/>
      </c>
      <c r="AQ44" s="248" t="s">
        <v>5376</v>
      </c>
      <c r="AS44" s="14" t="s">
        <v>5834</v>
      </c>
      <c r="AT44" s="10" t="s">
        <v>5831</v>
      </c>
      <c r="AU44" s="52"/>
      <c r="AV44" s="52"/>
      <c r="AW44" s="52"/>
      <c r="AX44" s="52"/>
      <c r="AY44" s="52"/>
      <c r="AZ44" s="52"/>
      <c r="BA44" s="52"/>
      <c r="BB44" s="52"/>
    </row>
    <row r="45" spans="1:54" ht="15" customHeight="1">
      <c r="A45" s="5"/>
      <c r="B45" s="8"/>
      <c r="C45" s="74" t="s">
        <v>5068</v>
      </c>
      <c r="D45" s="763" t="s">
        <v>5835</v>
      </c>
      <c r="E45" s="669"/>
      <c r="F45" s="669"/>
      <c r="G45" s="669"/>
      <c r="H45" s="669"/>
      <c r="I45" s="669"/>
      <c r="J45" s="669"/>
      <c r="K45" s="669"/>
      <c r="L45" s="670"/>
      <c r="M45" s="671"/>
      <c r="N45" s="653"/>
      <c r="O45" s="653"/>
      <c r="P45" s="653"/>
      <c r="Q45" s="653"/>
      <c r="R45" s="748"/>
      <c r="S45" s="866"/>
      <c r="T45" s="745"/>
      <c r="U45" s="745"/>
      <c r="V45" s="746"/>
      <c r="W45" s="866"/>
      <c r="X45" s="745"/>
      <c r="Y45" s="745"/>
      <c r="Z45" s="746"/>
      <c r="AA45" s="866"/>
      <c r="AB45" s="745"/>
      <c r="AC45" s="745"/>
      <c r="AD45" s="746"/>
      <c r="AI45">
        <f t="shared" si="0"/>
        <v>0</v>
      </c>
      <c r="AJ45">
        <f t="shared" si="1"/>
        <v>0</v>
      </c>
      <c r="AK45">
        <f t="shared" si="2"/>
        <v>0</v>
      </c>
      <c r="AL45">
        <f t="shared" si="3"/>
        <v>0</v>
      </c>
      <c r="AM45" s="244">
        <f t="shared" si="4"/>
        <v>0</v>
      </c>
      <c r="AN45" s="246">
        <f t="shared" si="5"/>
        <v>0</v>
      </c>
      <c r="AO45" s="247">
        <f t="shared" si="6"/>
        <v>0</v>
      </c>
      <c r="AP45" s="233" t="str">
        <f>IF(AO45=0,"",
IF(SUM($AO$26:AO45)=1,AQ45,
IF($AO$47&gt;SUM($AO$26:AO45),_xlfn.CONCAT(", ",AQ45),
IF($AO$47=SUM($AO$26:AO45),_xlfn.CONCAT(" y ",AQ45)))))</f>
        <v/>
      </c>
      <c r="AQ45" s="248" t="s">
        <v>5377</v>
      </c>
      <c r="AS45" s="14" t="s">
        <v>5836</v>
      </c>
      <c r="AT45" s="10" t="s">
        <v>5833</v>
      </c>
      <c r="AU45" s="52"/>
      <c r="AV45" s="52"/>
      <c r="AW45" s="52"/>
      <c r="AX45" s="52"/>
      <c r="AY45" s="52"/>
      <c r="AZ45" s="52"/>
      <c r="BA45" s="52"/>
      <c r="BB45" s="52"/>
    </row>
    <row r="46" spans="1:54" ht="15" customHeight="1">
      <c r="A46" s="5"/>
      <c r="B46" s="8"/>
      <c r="C46" s="74" t="s">
        <v>5069</v>
      </c>
      <c r="D46" s="763" t="s">
        <v>5755</v>
      </c>
      <c r="E46" s="669"/>
      <c r="F46" s="669"/>
      <c r="G46" s="669"/>
      <c r="H46" s="669"/>
      <c r="I46" s="669"/>
      <c r="J46" s="669"/>
      <c r="K46" s="669"/>
      <c r="L46" s="670"/>
      <c r="M46" s="671"/>
      <c r="N46" s="653"/>
      <c r="O46" s="653"/>
      <c r="P46" s="653"/>
      <c r="Q46" s="653"/>
      <c r="R46" s="748"/>
      <c r="S46" s="866"/>
      <c r="T46" s="745"/>
      <c r="U46" s="745"/>
      <c r="V46" s="746"/>
      <c r="W46" s="866"/>
      <c r="X46" s="745"/>
      <c r="Y46" s="745"/>
      <c r="Z46" s="746"/>
      <c r="AA46" s="866"/>
      <c r="AB46" s="745"/>
      <c r="AC46" s="745"/>
      <c r="AD46" s="746"/>
      <c r="AI46">
        <f t="shared" si="0"/>
        <v>0</v>
      </c>
      <c r="AJ46">
        <f t="shared" si="1"/>
        <v>0</v>
      </c>
      <c r="AK46">
        <f t="shared" si="2"/>
        <v>0</v>
      </c>
      <c r="AL46">
        <f t="shared" si="3"/>
        <v>0</v>
      </c>
      <c r="AM46" s="244">
        <f t="shared" si="4"/>
        <v>0</v>
      </c>
      <c r="AN46" s="246">
        <f t="shared" si="5"/>
        <v>0</v>
      </c>
      <c r="AO46" s="247">
        <f t="shared" si="6"/>
        <v>0</v>
      </c>
      <c r="AP46" s="233" t="str">
        <f>IF(AO46=0,"",
IF(SUM($AO$26:AO46)=1,AQ46,
IF($AO$47&gt;SUM($AO$26:AO46),_xlfn.CONCAT(", ",AQ46),
IF($AO$47=SUM($AO$26:AO46),_xlfn.CONCAT(" y ",AQ46)))))</f>
        <v/>
      </c>
      <c r="AQ46" s="248" t="s">
        <v>5837</v>
      </c>
      <c r="AS46" s="14" t="s">
        <v>5838</v>
      </c>
      <c r="AT46" s="10" t="s">
        <v>5835</v>
      </c>
      <c r="AU46" s="52"/>
      <c r="AV46" s="52"/>
      <c r="AW46" s="52"/>
      <c r="AX46" s="52"/>
      <c r="AY46" s="52"/>
      <c r="AZ46" s="52"/>
      <c r="BA46" s="52"/>
      <c r="BB46" s="52"/>
    </row>
    <row r="47" spans="1:54" ht="15" customHeight="1">
      <c r="A47" s="5"/>
      <c r="B47" s="8"/>
      <c r="C47" s="49"/>
      <c r="D47" s="49"/>
      <c r="E47" s="49"/>
      <c r="F47" s="49"/>
      <c r="G47" s="49"/>
      <c r="H47" s="49"/>
      <c r="I47" s="49"/>
      <c r="J47" s="49"/>
      <c r="K47" s="49"/>
      <c r="L47" s="49"/>
      <c r="M47" s="49"/>
      <c r="N47" s="49"/>
      <c r="O47" s="49"/>
      <c r="P47" s="49"/>
      <c r="Q47" s="49"/>
      <c r="R47" s="107" t="s">
        <v>5512</v>
      </c>
      <c r="S47" s="668">
        <f>IF(AND(SUM(S26:S46)=0,COUNTIF(S26:S46,"NS")&gt;0),"NS",IF(AND(SUM(S26:S46)=0,COUNTIF(S26:S46,0)&gt;0),0,IF(AND(SUM(S26:S46)=0,COUNTIF(S26:S46,"NA")&gt;0),"NA",SUM(S26:S46))))</f>
        <v>0</v>
      </c>
      <c r="T47" s="669"/>
      <c r="U47" s="669"/>
      <c r="V47" s="670"/>
      <c r="W47" s="668">
        <f>IF(AND(SUM(W26:W46)=0,COUNTIF(W26:W46,"NS")&gt;0),"NS",IF(AND(SUM(W26:W46)=0,COUNTIF(W26:W46,0)&gt;0),0,IF(AND(SUM(W26:W46)=0,COUNTIF(W26:W46,"NA")&gt;0),"NA",SUM(W26:W46))))</f>
        <v>0</v>
      </c>
      <c r="X47" s="669"/>
      <c r="Y47" s="669"/>
      <c r="Z47" s="670"/>
      <c r="AA47" s="668">
        <f>IF(AND(SUM(AA26:AA46)=0,COUNTIF(AA26:AA46,"NS")&gt;0),"NS",IF(AND(SUM(AA26:AA46)=0,COUNTIF(AA26:AA46,0)&gt;0),0,IF(AND(SUM(AA26:AA46)=0,COUNTIF(AA26:AA46,"NA")&gt;0),"NA",SUM(AA26:AA46))))</f>
        <v>0</v>
      </c>
      <c r="AB47" s="669"/>
      <c r="AC47" s="669"/>
      <c r="AD47" s="670"/>
      <c r="AL47" s="192">
        <f>SUM(AL26:AL46)</f>
        <v>0</v>
      </c>
      <c r="AM47" s="235">
        <f>SUM(AM26:AM46)</f>
        <v>0</v>
      </c>
      <c r="AO47" s="256">
        <f>SUM(AO26:AO46)</f>
        <v>0</v>
      </c>
      <c r="AP47" s="256" t="str">
        <f>IF(AO47=0,"",_xlfn.CONCAT(AP26:AP46))</f>
        <v/>
      </c>
      <c r="AQ47" s="258" t="str">
        <f>IF(AO47=0,"",
IF(AO47&gt;10,"Favor de ingresar toda la información requerida en la pregunta",
IF(AO47=1,_xlfn.CONCAT("Favor de revisar la información capturada en el numeral: ",AP47),_xlfn.CONCAT("Favor de revisar la información capturada en los numerales: ",AP47))))</f>
        <v/>
      </c>
      <c r="AS47" s="14"/>
      <c r="AT47" s="14"/>
    </row>
    <row r="48" spans="1:54" ht="15" customHeight="1">
      <c r="A48" s="5"/>
      <c r="B48" s="785" t="str">
        <f>AV27</f>
        <v/>
      </c>
      <c r="C48" s="785"/>
      <c r="D48" s="785"/>
      <c r="E48" s="785"/>
      <c r="F48" s="785"/>
      <c r="G48" s="785"/>
      <c r="H48" s="785"/>
      <c r="I48" s="785"/>
      <c r="J48" s="785"/>
      <c r="K48" s="785"/>
      <c r="L48" s="785"/>
      <c r="M48" s="785"/>
      <c r="N48" s="785"/>
      <c r="O48" s="785"/>
      <c r="P48" s="785"/>
      <c r="Q48" s="785"/>
      <c r="R48" s="785"/>
      <c r="S48" s="785"/>
      <c r="T48" s="785"/>
      <c r="U48" s="785"/>
      <c r="V48" s="785"/>
      <c r="W48" s="785"/>
      <c r="X48" s="785"/>
      <c r="Y48" s="785"/>
      <c r="Z48" s="785"/>
      <c r="AA48" s="785"/>
      <c r="AB48" s="785"/>
      <c r="AC48" s="785"/>
      <c r="AD48" s="785"/>
      <c r="AI48" t="s">
        <v>5595</v>
      </c>
      <c r="AJ48" s="193">
        <f>SUM(AL47)</f>
        <v>0</v>
      </c>
      <c r="AS48" s="14"/>
      <c r="AT48" s="14"/>
    </row>
    <row r="49" spans="1:46" ht="45" customHeight="1">
      <c r="A49" s="5"/>
      <c r="B49" s="8"/>
      <c r="C49" s="927" t="s">
        <v>5839</v>
      </c>
      <c r="D49" s="736"/>
      <c r="E49" s="736"/>
      <c r="F49" s="671"/>
      <c r="G49" s="653"/>
      <c r="H49" s="653"/>
      <c r="I49" s="653"/>
      <c r="J49" s="653"/>
      <c r="K49" s="653"/>
      <c r="L49" s="653"/>
      <c r="M49" s="653"/>
      <c r="N49" s="653"/>
      <c r="O49" s="653"/>
      <c r="P49" s="653"/>
      <c r="Q49" s="653"/>
      <c r="R49" s="653"/>
      <c r="S49" s="653"/>
      <c r="T49" s="653"/>
      <c r="U49" s="653"/>
      <c r="V49" s="653"/>
      <c r="W49" s="653"/>
      <c r="X49" s="653"/>
      <c r="Y49" s="653"/>
      <c r="Z49" s="653"/>
      <c r="AA49" s="653"/>
      <c r="AB49" s="653"/>
      <c r="AC49" s="653"/>
      <c r="AD49" s="748"/>
      <c r="AG49" s="559" t="str">
        <f>SUBSTITUTE( SUBSTITUTE( SUBSTITUTE( SUBSTITUTE( SUBSTITUTE( SUBSTITUTE( SUBSTITUTE( SUBSTITUTE( SUBSTITUTE( SUBSTITUTE(F49, "á", "a"), "é", "e"), "í", "i"), "ó", "o"), "ú", "u"), "Á", "A"), "É", "E"), "Í", "I"), "Ó", "O"), "Ú", "U")</f>
        <v/>
      </c>
      <c r="AS49" s="14"/>
      <c r="AT49" s="14"/>
    </row>
    <row r="50" spans="1:46" ht="15" customHeight="1">
      <c r="A50" s="5"/>
      <c r="B50" s="753" t="str">
        <f>IF(AND(AR26&gt;0,F49=""),"Debido a que seleccionó el código 1 en el numeral 21, debe anotar el nombre de dicho(s) tipo(s) de equipo operativo ","")</f>
        <v/>
      </c>
      <c r="C50" s="753"/>
      <c r="D50" s="753"/>
      <c r="E50" s="753"/>
      <c r="F50" s="753"/>
      <c r="G50" s="753"/>
      <c r="H50" s="753"/>
      <c r="I50" s="753"/>
      <c r="J50" s="753"/>
      <c r="K50" s="753"/>
      <c r="L50" s="753"/>
      <c r="M50" s="753"/>
      <c r="N50" s="753"/>
      <c r="O50" s="753"/>
      <c r="P50" s="753"/>
      <c r="Q50" s="753"/>
      <c r="R50" s="753"/>
      <c r="S50" s="753"/>
      <c r="T50" s="753"/>
      <c r="U50" s="753"/>
      <c r="V50" s="753"/>
      <c r="W50" s="753"/>
      <c r="X50" s="753"/>
      <c r="Y50" s="753"/>
      <c r="Z50" s="753"/>
      <c r="AA50" s="753"/>
      <c r="AB50" s="753"/>
      <c r="AC50" s="753"/>
      <c r="AD50" s="753"/>
      <c r="AE50" s="545"/>
      <c r="AS50" s="14"/>
      <c r="AT50" s="14"/>
    </row>
    <row r="51" spans="1:46" ht="24" customHeight="1">
      <c r="A51" s="5"/>
      <c r="B51" s="8"/>
      <c r="C51" s="777" t="s">
        <v>5120</v>
      </c>
      <c r="D51" s="732"/>
      <c r="E51" s="732"/>
      <c r="F51" s="732"/>
      <c r="G51" s="732"/>
      <c r="H51" s="732"/>
      <c r="I51" s="732"/>
      <c r="J51" s="732"/>
      <c r="K51" s="732"/>
      <c r="L51" s="732"/>
      <c r="M51" s="732"/>
      <c r="N51" s="732"/>
      <c r="O51" s="732"/>
      <c r="P51" s="732"/>
      <c r="Q51" s="732"/>
      <c r="R51" s="732"/>
      <c r="S51" s="732"/>
      <c r="T51" s="732"/>
      <c r="U51" s="732"/>
      <c r="V51" s="732"/>
      <c r="W51" s="732"/>
      <c r="X51" s="732"/>
      <c r="Y51" s="732"/>
      <c r="Z51" s="732"/>
      <c r="AA51" s="732"/>
      <c r="AB51" s="732"/>
      <c r="AC51" s="732"/>
      <c r="AD51" s="732"/>
      <c r="AS51" s="14"/>
      <c r="AT51" s="14"/>
    </row>
    <row r="52" spans="1:46" ht="60" customHeight="1">
      <c r="A52" s="5"/>
      <c r="B52" s="8"/>
      <c r="C52" s="747"/>
      <c r="D52" s="653"/>
      <c r="E52" s="653"/>
      <c r="F52" s="653"/>
      <c r="G52" s="653"/>
      <c r="H52" s="653"/>
      <c r="I52" s="653"/>
      <c r="J52" s="653"/>
      <c r="K52" s="653"/>
      <c r="L52" s="653"/>
      <c r="M52" s="653"/>
      <c r="N52" s="653"/>
      <c r="O52" s="653"/>
      <c r="P52" s="653"/>
      <c r="Q52" s="653"/>
      <c r="R52" s="653"/>
      <c r="S52" s="653"/>
      <c r="T52" s="653"/>
      <c r="U52" s="653"/>
      <c r="V52" s="653"/>
      <c r="W52" s="653"/>
      <c r="X52" s="653"/>
      <c r="Y52" s="653"/>
      <c r="Z52" s="653"/>
      <c r="AA52" s="653"/>
      <c r="AB52" s="653"/>
      <c r="AC52" s="653"/>
      <c r="AD52" s="748"/>
      <c r="AS52" s="14"/>
      <c r="AT52" s="14"/>
    </row>
    <row r="53" spans="1:46" ht="15" customHeight="1">
      <c r="A53" s="5"/>
      <c r="B53" s="766" t="str">
        <f>AQ47</f>
        <v/>
      </c>
      <c r="C53" s="635"/>
      <c r="D53" s="635"/>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row>
    <row r="54" spans="1:46" ht="15" customHeight="1">
      <c r="A54" s="5"/>
      <c r="B54" s="782" t="str">
        <f>IF(SUM(COUNTIF(S26:AD46,"NS"))&lt;&gt;0,"Alerta: debido a que cuenta con registros NS, debe proporcionar una justificación en el area de comentarios al final de la pregunta","")</f>
        <v/>
      </c>
      <c r="C54" s="782"/>
      <c r="D54" s="782"/>
      <c r="E54" s="782"/>
      <c r="F54" s="782"/>
      <c r="G54" s="782"/>
      <c r="H54" s="782"/>
      <c r="I54" s="782"/>
      <c r="J54" s="782"/>
      <c r="K54" s="782"/>
      <c r="L54" s="782"/>
      <c r="M54" s="782"/>
      <c r="N54" s="782"/>
      <c r="O54" s="782"/>
      <c r="P54" s="782"/>
      <c r="Q54" s="782"/>
      <c r="R54" s="782"/>
      <c r="S54" s="782"/>
      <c r="T54" s="782"/>
      <c r="U54" s="782"/>
      <c r="V54" s="782"/>
      <c r="W54" s="782"/>
      <c r="X54" s="782"/>
      <c r="Y54" s="782"/>
      <c r="Z54" s="782"/>
      <c r="AA54" s="782"/>
      <c r="AB54" s="782"/>
      <c r="AC54" s="782"/>
      <c r="AD54" s="782"/>
    </row>
    <row r="55" spans="1:46" ht="15" customHeight="1">
      <c r="A55" s="5"/>
      <c r="B55" s="753" t="str">
        <f>IF(AJ48&gt;0,"Favor de revisar la suma y consistencia de totales y/o subtotales por filas (numéricos y NS)","")</f>
        <v/>
      </c>
      <c r="C55" s="753"/>
      <c r="D55" s="753"/>
      <c r="E55" s="753"/>
      <c r="F55" s="753"/>
      <c r="G55" s="753"/>
      <c r="H55" s="753"/>
      <c r="I55" s="753"/>
      <c r="J55" s="753"/>
      <c r="K55" s="753"/>
      <c r="L55" s="753"/>
      <c r="M55" s="753"/>
      <c r="N55" s="753"/>
      <c r="O55" s="753"/>
      <c r="P55" s="753"/>
      <c r="Q55" s="753"/>
      <c r="R55" s="753"/>
      <c r="S55" s="753"/>
      <c r="T55" s="753"/>
      <c r="U55" s="753"/>
      <c r="V55" s="753"/>
      <c r="W55" s="753"/>
      <c r="X55" s="753"/>
      <c r="Y55" s="753"/>
      <c r="Z55" s="753"/>
      <c r="AA55" s="753"/>
      <c r="AB55" s="753"/>
      <c r="AC55" s="753"/>
      <c r="AD55" s="753"/>
    </row>
    <row r="56" spans="1:46" ht="15" customHeight="1">
      <c r="A56" s="5"/>
      <c r="B56" s="750" t="str">
        <f>IF(AM47&gt;0,"Favor de verificar que no tenga información en celdas sombreadas","")</f>
        <v/>
      </c>
      <c r="C56" s="751"/>
      <c r="D56" s="751"/>
      <c r="E56" s="751"/>
      <c r="F56" s="751"/>
      <c r="G56" s="751"/>
      <c r="H56" s="751"/>
      <c r="I56" s="751"/>
      <c r="J56" s="751"/>
      <c r="K56" s="751"/>
      <c r="L56" s="751"/>
      <c r="M56" s="751"/>
      <c r="N56" s="751"/>
      <c r="O56" s="751"/>
      <c r="P56" s="751"/>
      <c r="Q56" s="751"/>
      <c r="R56" s="751"/>
      <c r="S56" s="751"/>
      <c r="T56" s="751"/>
      <c r="U56" s="751"/>
      <c r="V56" s="751"/>
      <c r="W56" s="751"/>
      <c r="X56" s="751"/>
      <c r="Y56" s="751"/>
      <c r="Z56" s="751"/>
      <c r="AA56" s="751"/>
      <c r="AB56" s="751"/>
      <c r="AC56" s="751"/>
      <c r="AD56" s="751"/>
    </row>
    <row r="57" spans="1:46" ht="15" customHeight="1">
      <c r="A57" s="5"/>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row>
    <row r="58" spans="1:46" ht="15" customHeight="1">
      <c r="A58" s="5"/>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row>
    <row r="59" spans="1:46" ht="48" customHeight="1">
      <c r="A59" s="61" t="s">
        <v>5840</v>
      </c>
      <c r="B59" s="755" t="s">
        <v>5841</v>
      </c>
      <c r="C59" s="736"/>
      <c r="D59" s="736"/>
      <c r="E59" s="736"/>
      <c r="F59" s="736"/>
      <c r="G59" s="736"/>
      <c r="H59" s="736"/>
      <c r="I59" s="736"/>
      <c r="J59" s="736"/>
      <c r="K59" s="736"/>
      <c r="L59" s="736"/>
      <c r="M59" s="736"/>
      <c r="N59" s="736"/>
      <c r="O59" s="736"/>
      <c r="P59" s="736"/>
      <c r="Q59" s="736"/>
      <c r="R59" s="736"/>
      <c r="S59" s="736"/>
      <c r="T59" s="736"/>
      <c r="U59" s="736"/>
      <c r="V59" s="736"/>
      <c r="W59" s="736"/>
      <c r="X59" s="736"/>
      <c r="Y59" s="736"/>
      <c r="Z59" s="736"/>
      <c r="AA59" s="736"/>
      <c r="AB59" s="736"/>
      <c r="AC59" s="736"/>
      <c r="AD59" s="736"/>
    </row>
    <row r="60" spans="1:46" ht="24" customHeight="1">
      <c r="A60" s="61"/>
      <c r="B60" s="59"/>
      <c r="C60" s="758" t="s">
        <v>5842</v>
      </c>
      <c r="D60" s="635"/>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row>
    <row r="61" spans="1:46" ht="15" customHeight="1">
      <c r="A61" s="61"/>
      <c r="B61" s="59"/>
      <c r="C61" s="735" t="s">
        <v>5843</v>
      </c>
      <c r="D61" s="736"/>
      <c r="E61" s="736"/>
      <c r="F61" s="736"/>
      <c r="G61" s="736"/>
      <c r="H61" s="736"/>
      <c r="I61" s="736"/>
      <c r="J61" s="736"/>
      <c r="K61" s="736"/>
      <c r="L61" s="736"/>
      <c r="M61" s="736"/>
      <c r="N61" s="736"/>
      <c r="O61" s="736"/>
      <c r="P61" s="736"/>
      <c r="Q61" s="736"/>
      <c r="R61" s="736"/>
      <c r="S61" s="736"/>
      <c r="T61" s="736"/>
      <c r="U61" s="736"/>
      <c r="V61" s="736"/>
      <c r="W61" s="736"/>
      <c r="X61" s="736"/>
      <c r="Y61" s="736"/>
      <c r="Z61" s="736"/>
      <c r="AA61" s="736"/>
      <c r="AB61" s="736"/>
      <c r="AC61" s="736"/>
      <c r="AD61" s="736"/>
    </row>
    <row r="62" spans="1:46" ht="24" customHeight="1">
      <c r="A62" s="61"/>
      <c r="B62" s="59"/>
      <c r="C62" s="756" t="s">
        <v>5844</v>
      </c>
      <c r="D62" s="736"/>
      <c r="E62" s="736"/>
      <c r="F62" s="736"/>
      <c r="G62" s="736"/>
      <c r="H62" s="736"/>
      <c r="I62" s="736"/>
      <c r="J62" s="736"/>
      <c r="K62" s="736"/>
      <c r="L62" s="736"/>
      <c r="M62" s="736"/>
      <c r="N62" s="736"/>
      <c r="O62" s="736"/>
      <c r="P62" s="736"/>
      <c r="Q62" s="736"/>
      <c r="R62" s="736"/>
      <c r="S62" s="736"/>
      <c r="T62" s="736"/>
      <c r="U62" s="736"/>
      <c r="V62" s="736"/>
      <c r="W62" s="736"/>
      <c r="X62" s="736"/>
      <c r="Y62" s="736"/>
      <c r="Z62" s="736"/>
      <c r="AA62" s="736"/>
      <c r="AB62" s="736"/>
      <c r="AC62" s="736"/>
      <c r="AD62" s="736"/>
    </row>
    <row r="63" spans="1:46" ht="24" customHeight="1">
      <c r="A63" s="61"/>
      <c r="B63" s="59"/>
      <c r="C63" s="742" t="s">
        <v>5845</v>
      </c>
      <c r="D63" s="736"/>
      <c r="E63" s="736"/>
      <c r="F63" s="736"/>
      <c r="G63" s="736"/>
      <c r="H63" s="736"/>
      <c r="I63" s="736"/>
      <c r="J63" s="736"/>
      <c r="K63" s="736"/>
      <c r="L63" s="736"/>
      <c r="M63" s="736"/>
      <c r="N63" s="736"/>
      <c r="O63" s="736"/>
      <c r="P63" s="736"/>
      <c r="Q63" s="736"/>
      <c r="R63" s="736"/>
      <c r="S63" s="736"/>
      <c r="T63" s="736"/>
      <c r="U63" s="736"/>
      <c r="V63" s="736"/>
      <c r="W63" s="736"/>
      <c r="X63" s="736"/>
      <c r="Y63" s="736"/>
      <c r="Z63" s="736"/>
      <c r="AA63" s="736"/>
      <c r="AB63" s="736"/>
      <c r="AC63" s="736"/>
      <c r="AD63" s="736"/>
    </row>
    <row r="64" spans="1:46" ht="15" customHeight="1">
      <c r="A64" s="61"/>
      <c r="B64" s="59"/>
      <c r="C64" s="735" t="s">
        <v>5846</v>
      </c>
      <c r="D64" s="736"/>
      <c r="E64" s="736"/>
      <c r="F64" s="736"/>
      <c r="G64" s="736"/>
      <c r="H64" s="736"/>
      <c r="I64" s="736"/>
      <c r="J64" s="736"/>
      <c r="K64" s="736"/>
      <c r="L64" s="736"/>
      <c r="M64" s="736"/>
      <c r="N64" s="736"/>
      <c r="O64" s="736"/>
      <c r="P64" s="736"/>
      <c r="Q64" s="736"/>
      <c r="R64" s="736"/>
      <c r="S64" s="736"/>
      <c r="T64" s="736"/>
      <c r="U64" s="736"/>
      <c r="V64" s="736"/>
      <c r="W64" s="736"/>
      <c r="X64" s="736"/>
      <c r="Y64" s="736"/>
      <c r="Z64" s="736"/>
      <c r="AA64" s="736"/>
      <c r="AB64" s="736"/>
      <c r="AC64" s="736"/>
      <c r="AD64" s="736"/>
    </row>
    <row r="65" spans="1:81" ht="36" customHeight="1">
      <c r="A65" s="61"/>
      <c r="B65" s="59"/>
      <c r="C65" s="758" t="s">
        <v>5847</v>
      </c>
      <c r="D65" s="736"/>
      <c r="E65" s="736"/>
      <c r="F65" s="736"/>
      <c r="G65" s="736"/>
      <c r="H65" s="736"/>
      <c r="I65" s="736"/>
      <c r="J65" s="736"/>
      <c r="K65" s="736"/>
      <c r="L65" s="736"/>
      <c r="M65" s="736"/>
      <c r="N65" s="736"/>
      <c r="O65" s="736"/>
      <c r="P65" s="736"/>
      <c r="Q65" s="736"/>
      <c r="R65" s="736"/>
      <c r="S65" s="736"/>
      <c r="T65" s="736"/>
      <c r="U65" s="736"/>
      <c r="V65" s="736"/>
      <c r="W65" s="736"/>
      <c r="X65" s="736"/>
      <c r="Y65" s="736"/>
      <c r="Z65" s="736"/>
      <c r="AA65" s="736"/>
      <c r="AB65" s="736"/>
      <c r="AC65" s="736"/>
      <c r="AD65" s="736"/>
    </row>
    <row r="66" spans="1:81" ht="36" customHeight="1">
      <c r="A66" s="61"/>
      <c r="B66" s="59"/>
      <c r="C66" s="758" t="s">
        <v>5848</v>
      </c>
      <c r="D66" s="736"/>
      <c r="E66" s="736"/>
      <c r="F66" s="736"/>
      <c r="G66" s="736"/>
      <c r="H66" s="736"/>
      <c r="I66" s="736"/>
      <c r="J66" s="736"/>
      <c r="K66" s="736"/>
      <c r="L66" s="736"/>
      <c r="M66" s="736"/>
      <c r="N66" s="736"/>
      <c r="O66" s="736"/>
      <c r="P66" s="736"/>
      <c r="Q66" s="736"/>
      <c r="R66" s="736"/>
      <c r="S66" s="736"/>
      <c r="T66" s="736"/>
      <c r="U66" s="736"/>
      <c r="V66" s="736"/>
      <c r="W66" s="736"/>
      <c r="X66" s="736"/>
      <c r="Y66" s="736"/>
      <c r="Z66" s="736"/>
      <c r="AA66" s="736"/>
      <c r="AB66" s="736"/>
      <c r="AC66" s="736"/>
      <c r="AD66" s="736"/>
    </row>
    <row r="67" spans="1:81" ht="24" customHeight="1">
      <c r="A67" s="7"/>
      <c r="B67" s="379"/>
      <c r="C67" s="742" t="s">
        <v>5849</v>
      </c>
      <c r="D67" s="736"/>
      <c r="E67" s="736"/>
      <c r="F67" s="736"/>
      <c r="G67" s="736"/>
      <c r="H67" s="736"/>
      <c r="I67" s="736"/>
      <c r="J67" s="736"/>
      <c r="K67" s="736"/>
      <c r="L67" s="736"/>
      <c r="M67" s="736"/>
      <c r="N67" s="736"/>
      <c r="O67" s="736"/>
      <c r="P67" s="736"/>
      <c r="Q67" s="736"/>
      <c r="R67" s="736"/>
      <c r="S67" s="736"/>
      <c r="T67" s="736"/>
      <c r="U67" s="736"/>
      <c r="V67" s="736"/>
      <c r="W67" s="736"/>
      <c r="X67" s="736"/>
      <c r="Y67" s="736"/>
      <c r="Z67" s="736"/>
      <c r="AA67" s="736"/>
      <c r="AB67" s="736"/>
      <c r="AC67" s="736"/>
      <c r="AD67" s="736"/>
    </row>
    <row r="68" spans="1:81" ht="15" customHeight="1">
      <c r="A68" s="7"/>
      <c r="B68" s="379"/>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row>
    <row r="69" spans="1:81" ht="15" customHeight="1">
      <c r="A69" s="7"/>
      <c r="B69" s="379"/>
      <c r="C69" s="48"/>
      <c r="D69" s="48"/>
      <c r="E69" s="48"/>
      <c r="F69" s="48"/>
      <c r="G69" s="48"/>
      <c r="H69" s="48"/>
      <c r="I69" s="48"/>
      <c r="J69" s="48"/>
      <c r="K69" s="48"/>
      <c r="L69" s="48"/>
      <c r="M69" s="48"/>
      <c r="N69" s="48"/>
      <c r="O69" s="48"/>
      <c r="P69" s="48"/>
      <c r="Q69" s="48"/>
      <c r="R69" s="48"/>
      <c r="S69" s="48"/>
      <c r="T69" s="48"/>
      <c r="U69" s="48"/>
      <c r="V69" s="48"/>
      <c r="W69" s="48"/>
      <c r="X69" s="48"/>
      <c r="Y69" s="48"/>
      <c r="Z69" s="380"/>
      <c r="AA69" s="925" t="s">
        <v>5850</v>
      </c>
      <c r="AB69" s="635"/>
      <c r="AC69" s="635"/>
      <c r="AD69" s="635"/>
    </row>
    <row r="70" spans="1:81" ht="15" customHeight="1">
      <c r="A70" s="7"/>
      <c r="B70" s="379"/>
      <c r="C70" s="48"/>
      <c r="D70" s="48"/>
      <c r="E70" s="48"/>
      <c r="F70" s="48"/>
      <c r="G70" s="48"/>
      <c r="H70" s="48"/>
      <c r="J70" s="48"/>
      <c r="K70" s="48"/>
      <c r="L70" s="48"/>
      <c r="M70" s="48"/>
      <c r="N70" s="48"/>
      <c r="O70" s="48"/>
      <c r="P70" s="48"/>
      <c r="Q70" s="48"/>
      <c r="R70" s="48"/>
      <c r="S70" s="48"/>
      <c r="T70" s="48"/>
      <c r="U70" s="48"/>
      <c r="V70" s="48"/>
      <c r="W70" s="48"/>
      <c r="X70" s="48"/>
      <c r="Y70" s="380"/>
      <c r="Z70" s="380"/>
      <c r="AA70" s="108"/>
      <c r="AB70" s="108"/>
      <c r="AC70" s="108"/>
      <c r="AD70" s="108"/>
    </row>
    <row r="71" spans="1:81" ht="15" customHeight="1">
      <c r="A71" s="7"/>
      <c r="B71" s="379"/>
      <c r="C71" s="48"/>
      <c r="D71" s="48"/>
      <c r="E71" s="48"/>
      <c r="F71" s="48"/>
      <c r="G71" s="48"/>
      <c r="H71" s="48"/>
      <c r="J71" s="48"/>
      <c r="K71" s="48"/>
      <c r="L71" s="48"/>
      <c r="M71" s="48"/>
      <c r="N71" s="48"/>
      <c r="O71" s="48"/>
      <c r="P71" s="48"/>
      <c r="Q71" s="48"/>
      <c r="R71" s="48"/>
      <c r="S71" s="48"/>
      <c r="T71" s="48"/>
      <c r="U71" s="48"/>
      <c r="V71" s="48"/>
      <c r="W71" s="48"/>
      <c r="X71" s="48"/>
      <c r="Y71" s="380"/>
      <c r="Z71" s="380"/>
      <c r="AA71" s="928" t="s">
        <v>5851</v>
      </c>
      <c r="AB71" s="732"/>
      <c r="AC71" s="732"/>
      <c r="AD71" s="732"/>
    </row>
    <row r="72" spans="1:81" ht="120" customHeight="1">
      <c r="A72" s="14"/>
      <c r="B72" s="84"/>
      <c r="C72" s="768" t="s">
        <v>5852</v>
      </c>
      <c r="D72" s="773"/>
      <c r="E72" s="769"/>
      <c r="F72" s="768" t="s">
        <v>5853</v>
      </c>
      <c r="G72" s="769"/>
      <c r="H72" s="768" t="s">
        <v>5854</v>
      </c>
      <c r="I72" s="769"/>
      <c r="J72" s="643" t="s">
        <v>5855</v>
      </c>
      <c r="K72" s="669"/>
      <c r="L72" s="669"/>
      <c r="M72" s="669"/>
      <c r="N72" s="669"/>
      <c r="O72" s="669"/>
      <c r="P72" s="669"/>
      <c r="Q72" s="669"/>
      <c r="R72" s="669"/>
      <c r="S72" s="669"/>
      <c r="T72" s="669"/>
      <c r="U72" s="669"/>
      <c r="V72" s="669"/>
      <c r="W72" s="669"/>
      <c r="X72" s="669"/>
      <c r="Y72" s="669"/>
      <c r="Z72" s="669"/>
      <c r="AA72" s="669"/>
      <c r="AB72" s="669"/>
      <c r="AC72" s="669"/>
      <c r="AD72" s="670"/>
      <c r="AL72" s="574" t="s">
        <v>5192</v>
      </c>
      <c r="AM72" s="930" t="s">
        <v>5338</v>
      </c>
      <c r="AN72" s="930"/>
      <c r="AO72" s="931"/>
      <c r="AP72" s="931"/>
      <c r="AQ72" s="931"/>
      <c r="AR72" s="931"/>
      <c r="AS72" s="931"/>
      <c r="AT72" s="931"/>
      <c r="AU72" s="931"/>
      <c r="AV72" s="931"/>
      <c r="AW72" s="931"/>
      <c r="AX72" s="931"/>
      <c r="AY72" s="931"/>
      <c r="AZ72" s="931"/>
      <c r="BA72" s="931"/>
      <c r="BB72" s="931"/>
      <c r="BC72" s="931"/>
      <c r="BD72" s="931"/>
      <c r="BE72" s="931"/>
      <c r="BF72" s="931"/>
      <c r="BG72" s="931"/>
      <c r="BH72" s="929" t="s">
        <v>5338</v>
      </c>
      <c r="BI72" s="929"/>
      <c r="BJ72" s="929"/>
      <c r="BK72" s="929"/>
      <c r="BL72" s="929"/>
      <c r="BM72" s="929"/>
      <c r="BN72" s="929"/>
      <c r="BO72" s="929"/>
      <c r="BP72" s="929"/>
      <c r="BQ72" s="929"/>
      <c r="BR72" s="929"/>
      <c r="BS72" s="929"/>
      <c r="BT72" s="929"/>
      <c r="BU72" s="929"/>
      <c r="BV72" s="929"/>
      <c r="BW72" s="929"/>
      <c r="BX72" s="929"/>
      <c r="BY72" s="929"/>
      <c r="BZ72" s="929"/>
      <c r="CA72" s="929"/>
      <c r="CB72" s="929"/>
    </row>
    <row r="73" spans="1:81" ht="15" customHeight="1">
      <c r="A73" s="14"/>
      <c r="B73" s="109"/>
      <c r="C73" s="770"/>
      <c r="D73" s="732"/>
      <c r="E73" s="733"/>
      <c r="F73" s="770"/>
      <c r="G73" s="733"/>
      <c r="H73" s="770"/>
      <c r="I73" s="733"/>
      <c r="J73" s="74" t="s">
        <v>5040</v>
      </c>
      <c r="K73" s="74" t="s">
        <v>5042</v>
      </c>
      <c r="L73" s="74" t="s">
        <v>5044</v>
      </c>
      <c r="M73" s="74" t="s">
        <v>5046</v>
      </c>
      <c r="N73" s="74" t="s">
        <v>5048</v>
      </c>
      <c r="O73" s="74" t="s">
        <v>5050</v>
      </c>
      <c r="P73" s="74" t="s">
        <v>5052</v>
      </c>
      <c r="Q73" s="74" t="s">
        <v>5054</v>
      </c>
      <c r="R73" s="74" t="s">
        <v>5056</v>
      </c>
      <c r="S73" s="74" t="s">
        <v>5057</v>
      </c>
      <c r="T73" s="74" t="s">
        <v>5059</v>
      </c>
      <c r="U73" s="74" t="s">
        <v>5060</v>
      </c>
      <c r="V73" s="74" t="s">
        <v>5061</v>
      </c>
      <c r="W73" s="74" t="s">
        <v>5062</v>
      </c>
      <c r="X73" s="74" t="s">
        <v>5063</v>
      </c>
      <c r="Y73" s="74" t="s">
        <v>5064</v>
      </c>
      <c r="Z73" s="74" t="s">
        <v>5065</v>
      </c>
      <c r="AA73" s="74" t="s">
        <v>5066</v>
      </c>
      <c r="AB73" s="74" t="s">
        <v>5067</v>
      </c>
      <c r="AC73" s="74" t="s">
        <v>5068</v>
      </c>
      <c r="AD73" s="74" t="s">
        <v>5069</v>
      </c>
      <c r="AG73" s="2"/>
      <c r="AH73" s="2"/>
      <c r="AI73" s="2"/>
      <c r="AJ73" s="2"/>
      <c r="AK73" s="2"/>
      <c r="AL73" s="575" t="s">
        <v>5310</v>
      </c>
      <c r="AM73" s="353">
        <v>1</v>
      </c>
      <c r="AN73" s="355">
        <v>2</v>
      </c>
      <c r="AO73" s="353">
        <v>3</v>
      </c>
      <c r="AP73" s="355">
        <v>4</v>
      </c>
      <c r="AQ73" s="353">
        <v>5</v>
      </c>
      <c r="AR73" s="355">
        <v>6</v>
      </c>
      <c r="AS73" s="353">
        <v>7</v>
      </c>
      <c r="AT73" s="355">
        <v>8</v>
      </c>
      <c r="AU73" s="353">
        <v>9</v>
      </c>
      <c r="AV73" s="355">
        <v>10</v>
      </c>
      <c r="AW73" s="353">
        <v>11</v>
      </c>
      <c r="AX73" s="355">
        <v>12</v>
      </c>
      <c r="AY73" s="353">
        <v>13</v>
      </c>
      <c r="AZ73" s="355">
        <v>14</v>
      </c>
      <c r="BA73" s="353">
        <v>15</v>
      </c>
      <c r="BB73" s="355">
        <v>16</v>
      </c>
      <c r="BC73" s="353">
        <v>17</v>
      </c>
      <c r="BD73" s="355">
        <v>18</v>
      </c>
      <c r="BE73" s="353">
        <v>19</v>
      </c>
      <c r="BF73" s="355">
        <v>20</v>
      </c>
      <c r="BG73" s="353">
        <v>21</v>
      </c>
      <c r="BH73" s="352">
        <v>1</v>
      </c>
      <c r="BI73" s="347">
        <v>2</v>
      </c>
      <c r="BJ73" s="346">
        <v>3</v>
      </c>
      <c r="BK73" s="347">
        <v>4</v>
      </c>
      <c r="BL73" s="346">
        <v>5</v>
      </c>
      <c r="BM73" s="347">
        <v>6</v>
      </c>
      <c r="BN73" s="346">
        <v>7</v>
      </c>
      <c r="BO73" s="347">
        <v>8</v>
      </c>
      <c r="BP73" s="346">
        <v>9</v>
      </c>
      <c r="BQ73" s="347">
        <v>10</v>
      </c>
      <c r="BR73" s="346">
        <v>11</v>
      </c>
      <c r="BS73" s="347">
        <v>12</v>
      </c>
      <c r="BT73" s="346">
        <v>13</v>
      </c>
      <c r="BU73" s="347">
        <v>14</v>
      </c>
      <c r="BV73" s="346">
        <v>15</v>
      </c>
      <c r="BW73" s="347">
        <v>16</v>
      </c>
      <c r="BX73" s="346">
        <v>17</v>
      </c>
      <c r="BY73" s="347">
        <v>18</v>
      </c>
      <c r="BZ73" s="346">
        <v>19</v>
      </c>
      <c r="CA73" s="347">
        <v>20</v>
      </c>
      <c r="CB73" s="346">
        <v>21</v>
      </c>
      <c r="CC73" s="566" t="s">
        <v>5313</v>
      </c>
    </row>
    <row r="74" spans="1:81" ht="15" customHeight="1">
      <c r="A74" s="61"/>
      <c r="B74" s="78"/>
      <c r="C74" s="74" t="s">
        <v>5040</v>
      </c>
      <c r="D74" s="747"/>
      <c r="E74" s="748"/>
      <c r="F74" s="671"/>
      <c r="G74" s="748"/>
      <c r="H74" s="671"/>
      <c r="I74" s="748"/>
      <c r="J74" s="188"/>
      <c r="K74" s="188"/>
      <c r="L74" s="188"/>
      <c r="M74" s="188"/>
      <c r="N74" s="188"/>
      <c r="O74" s="188"/>
      <c r="P74" s="188"/>
      <c r="Q74" s="188"/>
      <c r="R74" s="188"/>
      <c r="S74" s="188"/>
      <c r="T74" s="188"/>
      <c r="U74" s="188"/>
      <c r="V74" s="188"/>
      <c r="W74" s="188"/>
      <c r="X74" s="188"/>
      <c r="Y74" s="188"/>
      <c r="Z74" s="188"/>
      <c r="AA74" s="188"/>
      <c r="AB74" s="188"/>
      <c r="AC74" s="188"/>
      <c r="AD74" s="188"/>
      <c r="AG74" s="2"/>
      <c r="AH74" s="2"/>
      <c r="AI74" s="2"/>
      <c r="AJ74" s="2"/>
      <c r="AK74" s="2"/>
      <c r="AL74" s="244">
        <f t="shared" ref="AL74:AL93" si="7">IF(AND($H74&lt;&gt;"",$H74&lt;&gt;1,COUNTA(J74:AD74,J99:AD99)&gt;0),1,0)</f>
        <v>0</v>
      </c>
      <c r="AM74" s="354">
        <f t="shared" ref="AM74:AM93" si="8">IF(AND(SUM($W$26)=0,COUNTA(J74,J99)&gt;0),1,0)</f>
        <v>0</v>
      </c>
      <c r="AN74" s="356">
        <f t="shared" ref="AN74:AN93" si="9">IF(AND(SUM($W$27)=0,COUNTA(K74,K99)&gt;0),1,0)</f>
        <v>0</v>
      </c>
      <c r="AO74" s="354">
        <f t="shared" ref="AO74:AO93" si="10">IF(AND(SUM($W$28)=0,COUNTA(L74,L99)&gt;0),1,0)</f>
        <v>0</v>
      </c>
      <c r="AP74" s="356">
        <f t="shared" ref="AP74:AP93" si="11">IF(AND(SUM($W$29)=0,COUNTA(M74,M99)&gt;0),1,0)</f>
        <v>0</v>
      </c>
      <c r="AQ74" s="354">
        <f t="shared" ref="AQ74:AQ93" si="12">IF(AND(SUM($W$30)=0,COUNTA(N74,N99)&gt;0),1,0)</f>
        <v>0</v>
      </c>
      <c r="AR74" s="356">
        <f t="shared" ref="AR74:AR93" si="13">IF(AND(SUM($W$31)=0,COUNTA(O74,O99)&gt;0),1,0)</f>
        <v>0</v>
      </c>
      <c r="AS74" s="354">
        <f t="shared" ref="AS74:AS93" si="14">IF(AND(SUM($W$32)=0,COUNTA(P74,P99)&gt;0),1,0)</f>
        <v>0</v>
      </c>
      <c r="AT74" s="356">
        <f t="shared" ref="AT74:AT93" si="15">IF(AND(SUM($W$33)=0,COUNTA(Q74,Q99)&gt;0),1,0)</f>
        <v>0</v>
      </c>
      <c r="AU74" s="354">
        <f t="shared" ref="AU74:AU93" si="16">IF(AND(SUM($W$34)=0,COUNTA(R74,R99)&gt;0),1,0)</f>
        <v>0</v>
      </c>
      <c r="AV74" s="356">
        <f t="shared" ref="AV74:AV93" si="17">IF(AND(SUM($W$35)=0,COUNTA(S74,S99)&gt;0),1,0)</f>
        <v>0</v>
      </c>
      <c r="AW74" s="354">
        <f t="shared" ref="AW74:AW93" si="18">IF(AND(SUM($W$36)=0,COUNTA(T74,T99)&gt;0),1,0)</f>
        <v>0</v>
      </c>
      <c r="AX74" s="356">
        <f t="shared" ref="AX74:AX93" si="19">IF(AND(SUM($W$37)=0,COUNTA(U74,U99)&gt;0),1,0)</f>
        <v>0</v>
      </c>
      <c r="AY74" s="354">
        <f t="shared" ref="AY74:AY93" si="20">IF(AND(SUM($W$38)=0,COUNTA(V74,V99)&gt;0),1,0)</f>
        <v>0</v>
      </c>
      <c r="AZ74" s="356">
        <f t="shared" ref="AZ74:AZ93" si="21">IF(AND(SUM($W$39)=0,COUNTA(W74,W99)&gt;0),1,0)</f>
        <v>0</v>
      </c>
      <c r="BA74" s="354">
        <f t="shared" ref="BA74:BA93" si="22">IF(AND(SUM($W$40)=0,COUNTA(X74,X99)&gt;0),1,0)</f>
        <v>0</v>
      </c>
      <c r="BB74" s="356">
        <f t="shared" ref="BB74:BB93" si="23">IF(AND(SUM($W$41)=0,COUNTA(Y74,Y99)&gt;0),1,0)</f>
        <v>0</v>
      </c>
      <c r="BC74" s="354">
        <f t="shared" ref="BC74:BC93" si="24">IF(AND(SUM($W$42)=0,COUNTA(Z74,Z99)&gt;0),1,0)</f>
        <v>0</v>
      </c>
      <c r="BD74" s="356">
        <f t="shared" ref="BD74:BD93" si="25">IF(AND(SUM($W$43)=0,COUNTA(AA74,AA99)&gt;0),1,0)</f>
        <v>0</v>
      </c>
      <c r="BE74" s="354">
        <f t="shared" ref="BE74:BE93" si="26">IF(AND(SUM($W$44)=0,COUNTA(AB74,AB99)&gt;0),1,0)</f>
        <v>0</v>
      </c>
      <c r="BF74" s="356">
        <f t="shared" ref="BF74:BF93" si="27">IF(AND(SUM($W$45)=0,COUNTA(AC74,AC99)&gt;0),1,0)</f>
        <v>0</v>
      </c>
      <c r="BG74" s="354">
        <f t="shared" ref="BG74:BG93" si="28">IF(AND(SUM($W$46)=0,COUNTA(AD74,AD99)&gt;0),1,0)</f>
        <v>0</v>
      </c>
      <c r="BH74" s="348">
        <f t="shared" ref="BH74:BH93" si="29">IF(AND(J74="",J99&lt;&gt;""),1,0)</f>
        <v>0</v>
      </c>
      <c r="BI74" s="349">
        <f>IF(AND($K74="",K99&lt;&gt;""),1,0)</f>
        <v>0</v>
      </c>
      <c r="BJ74" s="348">
        <f>IF(AND($L74="",L99&lt;&gt;""),1,0)</f>
        <v>0</v>
      </c>
      <c r="BK74" s="349">
        <f>IF(AND($M74="",M99&lt;&gt;""),1,0)</f>
        <v>0</v>
      </c>
      <c r="BL74" s="348">
        <f>IF(AND($N74="",N99&lt;&gt;""),1,0)</f>
        <v>0</v>
      </c>
      <c r="BM74" s="349">
        <f>IF(AND($O74="",O99&lt;&gt;""),1,0)</f>
        <v>0</v>
      </c>
      <c r="BN74" s="348">
        <f>IF(AND($P74="",P99&lt;&gt;""),1,0)</f>
        <v>0</v>
      </c>
      <c r="BO74" s="349">
        <f>IF(AND($Q74="",Q99&lt;&gt;""),1,0)</f>
        <v>0</v>
      </c>
      <c r="BP74" s="348">
        <f>IF(AND($R74="",R99&lt;&gt;""),1,0)</f>
        <v>0</v>
      </c>
      <c r="BQ74" s="349">
        <f>IF(AND($S74="",S99&lt;&gt;""),1,0)</f>
        <v>0</v>
      </c>
      <c r="BR74" s="348">
        <f>IF(AND($T74="",T99&lt;&gt;""),1,0)</f>
        <v>0</v>
      </c>
      <c r="BS74" s="349">
        <f>IF(AND($U74="",U99&lt;&gt;""),1,0)</f>
        <v>0</v>
      </c>
      <c r="BT74" s="348">
        <f>IF(AND($V74="",V99&lt;&gt;""),1,0)</f>
        <v>0</v>
      </c>
      <c r="BU74" s="349">
        <f>IF(AND($W74="",W99&lt;&gt;""),1,0)</f>
        <v>0</v>
      </c>
      <c r="BV74" s="348">
        <f>IF(AND($X74="",X99&lt;&gt;""),1,0)</f>
        <v>0</v>
      </c>
      <c r="BW74" s="349">
        <f>IF(AND($Y74="",Y99&lt;&gt;""),1,0)</f>
        <v>0</v>
      </c>
      <c r="BX74" s="348">
        <f>IF(AND($Z74="",Z99&lt;&gt;""),1,0)</f>
        <v>0</v>
      </c>
      <c r="BY74" s="349">
        <f>IF(AND($AA74="",AA99&lt;&gt;""),1,0)</f>
        <v>0</v>
      </c>
      <c r="BZ74" s="348">
        <f>IF(AND($AB74="",AB99&lt;&gt;""),1,0)</f>
        <v>0</v>
      </c>
      <c r="CA74" s="349">
        <f>IF(AND($AC74="",AC99&lt;&gt;""),1,0)</f>
        <v>0</v>
      </c>
      <c r="CB74" s="348">
        <f>IF(AND($AD74="",AD99&lt;&gt;""),1,0)</f>
        <v>0</v>
      </c>
      <c r="CC74" s="4">
        <f ca="1">IF(OR(D74=" ",AND(EXACT(UPPER(TRIM(SUBSTITUTE(D74,CHAR(160)," "))),TRIM(SUBSTITUTE(D74,CHAR(160)," "))),SUMPRODUCT(--ISNUMBER(MATCH(MID(TRIM(SUBSTITUTE(D74,CHAR(160)," ")),ROW(INDIRECT("1:"&amp;LEN(TRIM(SUBSTITUTE(D74,CHAR(160)," "))))),1),{"A","B","C","D","E","F","G","H","I","J","K","L","M","N","O","P","Q","R","S","T","U","V","W","X","Y","Z","Ñ","0","1","2","3","4","5","6","7","8","9"," "},0)))=LEN(TRIM(SUBSTITUTE(D74,CHAR(160)," "))))),0,1)</f>
        <v>0</v>
      </c>
    </row>
    <row r="75" spans="1:81" ht="15" customHeight="1">
      <c r="A75" s="61"/>
      <c r="B75" s="78"/>
      <c r="C75" s="74" t="s">
        <v>5042</v>
      </c>
      <c r="D75" s="747"/>
      <c r="E75" s="748"/>
      <c r="F75" s="671"/>
      <c r="G75" s="748"/>
      <c r="H75" s="671"/>
      <c r="I75" s="748"/>
      <c r="J75" s="188"/>
      <c r="K75" s="188"/>
      <c r="L75" s="188"/>
      <c r="M75" s="188"/>
      <c r="N75" s="188"/>
      <c r="O75" s="188"/>
      <c r="P75" s="188"/>
      <c r="Q75" s="188"/>
      <c r="R75" s="188"/>
      <c r="S75" s="188"/>
      <c r="T75" s="188"/>
      <c r="U75" s="188"/>
      <c r="V75" s="188"/>
      <c r="W75" s="188"/>
      <c r="X75" s="188"/>
      <c r="Y75" s="188"/>
      <c r="Z75" s="188"/>
      <c r="AA75" s="188"/>
      <c r="AB75" s="188"/>
      <c r="AC75" s="188"/>
      <c r="AD75" s="188"/>
      <c r="AG75" s="2"/>
      <c r="AH75" s="2"/>
      <c r="AI75" s="2"/>
      <c r="AJ75" s="2"/>
      <c r="AK75" s="2"/>
      <c r="AL75" s="244">
        <f t="shared" si="7"/>
        <v>0</v>
      </c>
      <c r="AM75" s="354">
        <f t="shared" si="8"/>
        <v>0</v>
      </c>
      <c r="AN75" s="356">
        <f t="shared" si="9"/>
        <v>0</v>
      </c>
      <c r="AO75" s="354">
        <f t="shared" si="10"/>
        <v>0</v>
      </c>
      <c r="AP75" s="356">
        <f t="shared" si="11"/>
        <v>0</v>
      </c>
      <c r="AQ75" s="354">
        <f t="shared" si="12"/>
        <v>0</v>
      </c>
      <c r="AR75" s="356">
        <f t="shared" si="13"/>
        <v>0</v>
      </c>
      <c r="AS75" s="354">
        <f t="shared" si="14"/>
        <v>0</v>
      </c>
      <c r="AT75" s="356">
        <f t="shared" si="15"/>
        <v>0</v>
      </c>
      <c r="AU75" s="354">
        <f t="shared" si="16"/>
        <v>0</v>
      </c>
      <c r="AV75" s="356">
        <f t="shared" si="17"/>
        <v>0</v>
      </c>
      <c r="AW75" s="354">
        <f t="shared" si="18"/>
        <v>0</v>
      </c>
      <c r="AX75" s="356">
        <f t="shared" si="19"/>
        <v>0</v>
      </c>
      <c r="AY75" s="354">
        <f t="shared" si="20"/>
        <v>0</v>
      </c>
      <c r="AZ75" s="356">
        <f t="shared" si="21"/>
        <v>0</v>
      </c>
      <c r="BA75" s="354">
        <f t="shared" si="22"/>
        <v>0</v>
      </c>
      <c r="BB75" s="356">
        <f t="shared" si="23"/>
        <v>0</v>
      </c>
      <c r="BC75" s="354">
        <f t="shared" si="24"/>
        <v>0</v>
      </c>
      <c r="BD75" s="356">
        <f t="shared" si="25"/>
        <v>0</v>
      </c>
      <c r="BE75" s="354">
        <f t="shared" si="26"/>
        <v>0</v>
      </c>
      <c r="BF75" s="356">
        <f t="shared" si="27"/>
        <v>0</v>
      </c>
      <c r="BG75" s="354">
        <f t="shared" si="28"/>
        <v>0</v>
      </c>
      <c r="BH75" s="348">
        <f t="shared" si="29"/>
        <v>0</v>
      </c>
      <c r="BI75" s="349">
        <f t="shared" ref="BI75:BI93" si="30">IF(AND(K75="",K100&lt;&gt;""),1,0)</f>
        <v>0</v>
      </c>
      <c r="BJ75" s="348">
        <f t="shared" ref="BJ75:BJ93" si="31">IF(AND(L75="",L100&lt;&gt;""),1,0)</f>
        <v>0</v>
      </c>
      <c r="BK75" s="349">
        <f t="shared" ref="BK75:BK93" si="32">IF(AND(M75="",M100&lt;&gt;""),1,0)</f>
        <v>0</v>
      </c>
      <c r="BL75" s="348">
        <f t="shared" ref="BL75:BL93" si="33">IF(AND(N75="",N100&lt;&gt;""),1,0)</f>
        <v>0</v>
      </c>
      <c r="BM75" s="349">
        <f t="shared" ref="BM75:BM93" si="34">IF(AND(O75="",O100&lt;&gt;""),1,0)</f>
        <v>0</v>
      </c>
      <c r="BN75" s="348">
        <f t="shared" ref="BN75:BN93" si="35">IF(AND(P75="",P100&lt;&gt;""),1,0)</f>
        <v>0</v>
      </c>
      <c r="BO75" s="349">
        <f t="shared" ref="BO75:BO93" si="36">IF(AND(Q75="",Q100&lt;&gt;""),1,0)</f>
        <v>0</v>
      </c>
      <c r="BP75" s="348">
        <f t="shared" ref="BP75:BP93" si="37">IF(AND(R75="",R100&lt;&gt;""),1,0)</f>
        <v>0</v>
      </c>
      <c r="BQ75" s="349">
        <f t="shared" ref="BQ75:BQ93" si="38">IF(AND(S75="",S100&lt;&gt;""),1,0)</f>
        <v>0</v>
      </c>
      <c r="BR75" s="348">
        <f t="shared" ref="BR75:BR93" si="39">IF(AND(T75="",T100&lt;&gt;""),1,0)</f>
        <v>0</v>
      </c>
      <c r="BS75" s="349">
        <f t="shared" ref="BS75:BS93" si="40">IF(AND(U75="",U100&lt;&gt;""),1,0)</f>
        <v>0</v>
      </c>
      <c r="BT75" s="348">
        <f t="shared" ref="BT75:BT93" si="41">IF(AND(V75="",V100&lt;&gt;""),1,0)</f>
        <v>0</v>
      </c>
      <c r="BU75" s="349">
        <f t="shared" ref="BU75:BU93" si="42">IF(AND(W75="",W100&lt;&gt;""),1,0)</f>
        <v>0</v>
      </c>
      <c r="BV75" s="348">
        <f t="shared" ref="BV75:BV93" si="43">IF(AND(X75="",X100&lt;&gt;""),1,0)</f>
        <v>0</v>
      </c>
      <c r="BW75" s="349">
        <f t="shared" ref="BW75:BW93" si="44">IF(AND(Y75="",Y100&lt;&gt;""),1,0)</f>
        <v>0</v>
      </c>
      <c r="BX75" s="348">
        <f t="shared" ref="BX75:BX93" si="45">IF(AND(Z75="",Z100&lt;&gt;""),1,0)</f>
        <v>0</v>
      </c>
      <c r="BY75" s="349">
        <f t="shared" ref="BY75:BY93" si="46">IF(AND(AA75="",AA100&lt;&gt;""),1,0)</f>
        <v>0</v>
      </c>
      <c r="BZ75" s="348">
        <f t="shared" ref="BZ75:BZ93" si="47">IF(AND(AB75="",AB100&lt;&gt;""),1,0)</f>
        <v>0</v>
      </c>
      <c r="CA75" s="349">
        <f t="shared" ref="CA75:CA93" si="48">IF(AND(AC75="",AC100&lt;&gt;""),1,0)</f>
        <v>0</v>
      </c>
      <c r="CB75" s="348">
        <f t="shared" ref="CB75:CB93" si="49">IF(AND(AD75="",AD100&lt;&gt;""),1,0)</f>
        <v>0</v>
      </c>
      <c r="CC75" s="4">
        <f ca="1">IF(OR(D75=" ",AND(EXACT(UPPER(TRIM(SUBSTITUTE(D75,CHAR(160)," "))),TRIM(SUBSTITUTE(D75,CHAR(160)," "))),SUMPRODUCT(--ISNUMBER(MATCH(MID(TRIM(SUBSTITUTE(D75,CHAR(160)," ")),ROW(INDIRECT("1:"&amp;LEN(TRIM(SUBSTITUTE(D75,CHAR(160)," "))))),1),{"A","B","C","D","E","F","G","H","I","J","K","L","M","N","O","P","Q","R","S","T","U","V","W","X","Y","Z","Ñ","0","1","2","3","4","5","6","7","8","9"," "},0)))=LEN(TRIM(SUBSTITUTE(D75,CHAR(160)," "))))),0,1)</f>
        <v>0</v>
      </c>
    </row>
    <row r="76" spans="1:81" ht="15" customHeight="1">
      <c r="A76" s="61"/>
      <c r="B76" s="78"/>
      <c r="C76" s="74" t="s">
        <v>5044</v>
      </c>
      <c r="D76" s="747"/>
      <c r="E76" s="748"/>
      <c r="F76" s="671"/>
      <c r="G76" s="748"/>
      <c r="H76" s="671"/>
      <c r="I76" s="748"/>
      <c r="J76" s="188"/>
      <c r="K76" s="188"/>
      <c r="L76" s="188"/>
      <c r="M76" s="188"/>
      <c r="N76" s="188"/>
      <c r="O76" s="188"/>
      <c r="P76" s="188"/>
      <c r="Q76" s="188"/>
      <c r="R76" s="188"/>
      <c r="S76" s="188"/>
      <c r="T76" s="188"/>
      <c r="U76" s="188"/>
      <c r="V76" s="188"/>
      <c r="W76" s="188"/>
      <c r="X76" s="188"/>
      <c r="Y76" s="188"/>
      <c r="Z76" s="188"/>
      <c r="AA76" s="188"/>
      <c r="AB76" s="188"/>
      <c r="AC76" s="188"/>
      <c r="AD76" s="188"/>
      <c r="AG76" s="2"/>
      <c r="AH76" s="2"/>
      <c r="AI76" s="2"/>
      <c r="AJ76" s="2"/>
      <c r="AK76" s="2"/>
      <c r="AL76" s="244">
        <f t="shared" si="7"/>
        <v>0</v>
      </c>
      <c r="AM76" s="354">
        <f t="shared" si="8"/>
        <v>0</v>
      </c>
      <c r="AN76" s="356">
        <f t="shared" si="9"/>
        <v>0</v>
      </c>
      <c r="AO76" s="354">
        <f t="shared" si="10"/>
        <v>0</v>
      </c>
      <c r="AP76" s="356">
        <f t="shared" si="11"/>
        <v>0</v>
      </c>
      <c r="AQ76" s="354">
        <f t="shared" si="12"/>
        <v>0</v>
      </c>
      <c r="AR76" s="356">
        <f t="shared" si="13"/>
        <v>0</v>
      </c>
      <c r="AS76" s="354">
        <f t="shared" si="14"/>
        <v>0</v>
      </c>
      <c r="AT76" s="356">
        <f t="shared" si="15"/>
        <v>0</v>
      </c>
      <c r="AU76" s="354">
        <f t="shared" si="16"/>
        <v>0</v>
      </c>
      <c r="AV76" s="356">
        <f t="shared" si="17"/>
        <v>0</v>
      </c>
      <c r="AW76" s="354">
        <f t="shared" si="18"/>
        <v>0</v>
      </c>
      <c r="AX76" s="356">
        <f t="shared" si="19"/>
        <v>0</v>
      </c>
      <c r="AY76" s="354">
        <f t="shared" si="20"/>
        <v>0</v>
      </c>
      <c r="AZ76" s="356">
        <f t="shared" si="21"/>
        <v>0</v>
      </c>
      <c r="BA76" s="354">
        <f t="shared" si="22"/>
        <v>0</v>
      </c>
      <c r="BB76" s="356">
        <f t="shared" si="23"/>
        <v>0</v>
      </c>
      <c r="BC76" s="354">
        <f t="shared" si="24"/>
        <v>0</v>
      </c>
      <c r="BD76" s="356">
        <f t="shared" si="25"/>
        <v>0</v>
      </c>
      <c r="BE76" s="354">
        <f t="shared" si="26"/>
        <v>0</v>
      </c>
      <c r="BF76" s="356">
        <f t="shared" si="27"/>
        <v>0</v>
      </c>
      <c r="BG76" s="354">
        <f t="shared" si="28"/>
        <v>0</v>
      </c>
      <c r="BH76" s="348">
        <f t="shared" si="29"/>
        <v>0</v>
      </c>
      <c r="BI76" s="349">
        <f t="shared" si="30"/>
        <v>0</v>
      </c>
      <c r="BJ76" s="348">
        <f t="shared" si="31"/>
        <v>0</v>
      </c>
      <c r="BK76" s="349">
        <f t="shared" si="32"/>
        <v>0</v>
      </c>
      <c r="BL76" s="348">
        <f t="shared" si="33"/>
        <v>0</v>
      </c>
      <c r="BM76" s="349">
        <f t="shared" si="34"/>
        <v>0</v>
      </c>
      <c r="BN76" s="348">
        <f t="shared" si="35"/>
        <v>0</v>
      </c>
      <c r="BO76" s="349">
        <f t="shared" si="36"/>
        <v>0</v>
      </c>
      <c r="BP76" s="348">
        <f t="shared" si="37"/>
        <v>0</v>
      </c>
      <c r="BQ76" s="349">
        <f t="shared" si="38"/>
        <v>0</v>
      </c>
      <c r="BR76" s="348">
        <f t="shared" si="39"/>
        <v>0</v>
      </c>
      <c r="BS76" s="349">
        <f t="shared" si="40"/>
        <v>0</v>
      </c>
      <c r="BT76" s="348">
        <f t="shared" si="41"/>
        <v>0</v>
      </c>
      <c r="BU76" s="349">
        <f t="shared" si="42"/>
        <v>0</v>
      </c>
      <c r="BV76" s="348">
        <f t="shared" si="43"/>
        <v>0</v>
      </c>
      <c r="BW76" s="349">
        <f t="shared" si="44"/>
        <v>0</v>
      </c>
      <c r="BX76" s="348">
        <f t="shared" si="45"/>
        <v>0</v>
      </c>
      <c r="BY76" s="349">
        <f t="shared" si="46"/>
        <v>0</v>
      </c>
      <c r="BZ76" s="348">
        <f t="shared" si="47"/>
        <v>0</v>
      </c>
      <c r="CA76" s="349">
        <f t="shared" si="48"/>
        <v>0</v>
      </c>
      <c r="CB76" s="348">
        <f t="shared" si="49"/>
        <v>0</v>
      </c>
      <c r="CC76" s="4">
        <f ca="1">IF(OR(D76=" ",AND(EXACT(UPPER(TRIM(SUBSTITUTE(D76,CHAR(160)," "))),TRIM(SUBSTITUTE(D76,CHAR(160)," "))),SUMPRODUCT(--ISNUMBER(MATCH(MID(TRIM(SUBSTITUTE(D76,CHAR(160)," ")),ROW(INDIRECT("1:"&amp;LEN(TRIM(SUBSTITUTE(D76,CHAR(160)," "))))),1),{"A","B","C","D","E","F","G","H","I","J","K","L","M","N","O","P","Q","R","S","T","U","V","W","X","Y","Z","Ñ","0","1","2","3","4","5","6","7","8","9"," "},0)))=LEN(TRIM(SUBSTITUTE(D76,CHAR(160)," "))))),0,1)</f>
        <v>0</v>
      </c>
    </row>
    <row r="77" spans="1:81" ht="15" customHeight="1">
      <c r="A77" s="61"/>
      <c r="B77" s="78"/>
      <c r="C77" s="74" t="s">
        <v>5046</v>
      </c>
      <c r="D77" s="747"/>
      <c r="E77" s="748"/>
      <c r="F77" s="671"/>
      <c r="G77" s="748"/>
      <c r="H77" s="671"/>
      <c r="I77" s="748"/>
      <c r="J77" s="188"/>
      <c r="K77" s="188"/>
      <c r="L77" s="188"/>
      <c r="M77" s="188"/>
      <c r="N77" s="188"/>
      <c r="O77" s="188"/>
      <c r="P77" s="188"/>
      <c r="Q77" s="188"/>
      <c r="R77" s="188"/>
      <c r="S77" s="188"/>
      <c r="T77" s="188"/>
      <c r="U77" s="188"/>
      <c r="V77" s="188"/>
      <c r="W77" s="188"/>
      <c r="X77" s="188"/>
      <c r="Y77" s="188"/>
      <c r="Z77" s="188"/>
      <c r="AA77" s="188"/>
      <c r="AB77" s="188"/>
      <c r="AC77" s="188"/>
      <c r="AD77" s="188"/>
      <c r="AG77" s="2"/>
      <c r="AH77" s="2"/>
      <c r="AI77" s="2"/>
      <c r="AJ77" s="2"/>
      <c r="AK77" s="2"/>
      <c r="AL77" s="244">
        <f t="shared" si="7"/>
        <v>0</v>
      </c>
      <c r="AM77" s="354">
        <f t="shared" si="8"/>
        <v>0</v>
      </c>
      <c r="AN77" s="356">
        <f t="shared" si="9"/>
        <v>0</v>
      </c>
      <c r="AO77" s="354">
        <f t="shared" si="10"/>
        <v>0</v>
      </c>
      <c r="AP77" s="356">
        <f t="shared" si="11"/>
        <v>0</v>
      </c>
      <c r="AQ77" s="354">
        <f t="shared" si="12"/>
        <v>0</v>
      </c>
      <c r="AR77" s="356">
        <f t="shared" si="13"/>
        <v>0</v>
      </c>
      <c r="AS77" s="354">
        <f t="shared" si="14"/>
        <v>0</v>
      </c>
      <c r="AT77" s="356">
        <f t="shared" si="15"/>
        <v>0</v>
      </c>
      <c r="AU77" s="354">
        <f t="shared" si="16"/>
        <v>0</v>
      </c>
      <c r="AV77" s="356">
        <f t="shared" si="17"/>
        <v>0</v>
      </c>
      <c r="AW77" s="354">
        <f t="shared" si="18"/>
        <v>0</v>
      </c>
      <c r="AX77" s="356">
        <f t="shared" si="19"/>
        <v>0</v>
      </c>
      <c r="AY77" s="354">
        <f t="shared" si="20"/>
        <v>0</v>
      </c>
      <c r="AZ77" s="356">
        <f t="shared" si="21"/>
        <v>0</v>
      </c>
      <c r="BA77" s="354">
        <f t="shared" si="22"/>
        <v>0</v>
      </c>
      <c r="BB77" s="356">
        <f t="shared" si="23"/>
        <v>0</v>
      </c>
      <c r="BC77" s="354">
        <f t="shared" si="24"/>
        <v>0</v>
      </c>
      <c r="BD77" s="356">
        <f t="shared" si="25"/>
        <v>0</v>
      </c>
      <c r="BE77" s="354">
        <f t="shared" si="26"/>
        <v>0</v>
      </c>
      <c r="BF77" s="356">
        <f t="shared" si="27"/>
        <v>0</v>
      </c>
      <c r="BG77" s="354">
        <f t="shared" si="28"/>
        <v>0</v>
      </c>
      <c r="BH77" s="348">
        <f t="shared" si="29"/>
        <v>0</v>
      </c>
      <c r="BI77" s="349">
        <f t="shared" si="30"/>
        <v>0</v>
      </c>
      <c r="BJ77" s="348">
        <f t="shared" si="31"/>
        <v>0</v>
      </c>
      <c r="BK77" s="349">
        <f t="shared" si="32"/>
        <v>0</v>
      </c>
      <c r="BL77" s="348">
        <f t="shared" si="33"/>
        <v>0</v>
      </c>
      <c r="BM77" s="349">
        <f t="shared" si="34"/>
        <v>0</v>
      </c>
      <c r="BN77" s="348">
        <f t="shared" si="35"/>
        <v>0</v>
      </c>
      <c r="BO77" s="349">
        <f t="shared" si="36"/>
        <v>0</v>
      </c>
      <c r="BP77" s="348">
        <f t="shared" si="37"/>
        <v>0</v>
      </c>
      <c r="BQ77" s="349">
        <f t="shared" si="38"/>
        <v>0</v>
      </c>
      <c r="BR77" s="348">
        <f t="shared" si="39"/>
        <v>0</v>
      </c>
      <c r="BS77" s="349">
        <f t="shared" si="40"/>
        <v>0</v>
      </c>
      <c r="BT77" s="348">
        <f t="shared" si="41"/>
        <v>0</v>
      </c>
      <c r="BU77" s="349">
        <f t="shared" si="42"/>
        <v>0</v>
      </c>
      <c r="BV77" s="348">
        <f t="shared" si="43"/>
        <v>0</v>
      </c>
      <c r="BW77" s="349">
        <f t="shared" si="44"/>
        <v>0</v>
      </c>
      <c r="BX77" s="348">
        <f t="shared" si="45"/>
        <v>0</v>
      </c>
      <c r="BY77" s="349">
        <f t="shared" si="46"/>
        <v>0</v>
      </c>
      <c r="BZ77" s="348">
        <f t="shared" si="47"/>
        <v>0</v>
      </c>
      <c r="CA77" s="349">
        <f t="shared" si="48"/>
        <v>0</v>
      </c>
      <c r="CB77" s="348">
        <f t="shared" si="49"/>
        <v>0</v>
      </c>
      <c r="CC77" s="4">
        <f ca="1">IF(OR(D77=" ",AND(EXACT(UPPER(TRIM(SUBSTITUTE(D77,CHAR(160)," "))),TRIM(SUBSTITUTE(D77,CHAR(160)," "))),SUMPRODUCT(--ISNUMBER(MATCH(MID(TRIM(SUBSTITUTE(D77,CHAR(160)," ")),ROW(INDIRECT("1:"&amp;LEN(TRIM(SUBSTITUTE(D77,CHAR(160)," "))))),1),{"A","B","C","D","E","F","G","H","I","J","K","L","M","N","O","P","Q","R","S","T","U","V","W","X","Y","Z","Ñ","0","1","2","3","4","5","6","7","8","9"," "},0)))=LEN(TRIM(SUBSTITUTE(D77,CHAR(160)," "))))),0,1)</f>
        <v>0</v>
      </c>
    </row>
    <row r="78" spans="1:81" ht="15" customHeight="1">
      <c r="A78" s="61"/>
      <c r="B78" s="78"/>
      <c r="C78" s="74" t="s">
        <v>5048</v>
      </c>
      <c r="D78" s="747"/>
      <c r="E78" s="748"/>
      <c r="F78" s="671"/>
      <c r="G78" s="748"/>
      <c r="H78" s="671"/>
      <c r="I78" s="748"/>
      <c r="J78" s="188"/>
      <c r="K78" s="188"/>
      <c r="L78" s="188"/>
      <c r="M78" s="188"/>
      <c r="N78" s="188"/>
      <c r="O78" s="188"/>
      <c r="P78" s="188"/>
      <c r="Q78" s="188"/>
      <c r="R78" s="188"/>
      <c r="S78" s="188"/>
      <c r="T78" s="188"/>
      <c r="U78" s="188"/>
      <c r="V78" s="188"/>
      <c r="W78" s="188"/>
      <c r="X78" s="188"/>
      <c r="Y78" s="188"/>
      <c r="Z78" s="188"/>
      <c r="AA78" s="188"/>
      <c r="AB78" s="188"/>
      <c r="AC78" s="188"/>
      <c r="AD78" s="188"/>
      <c r="AG78" s="2"/>
      <c r="AH78" s="2"/>
      <c r="AI78" s="2"/>
      <c r="AJ78" s="2"/>
      <c r="AK78" s="2"/>
      <c r="AL78" s="244">
        <f t="shared" si="7"/>
        <v>0</v>
      </c>
      <c r="AM78" s="354">
        <f t="shared" si="8"/>
        <v>0</v>
      </c>
      <c r="AN78" s="356">
        <f t="shared" si="9"/>
        <v>0</v>
      </c>
      <c r="AO78" s="354">
        <f t="shared" si="10"/>
        <v>0</v>
      </c>
      <c r="AP78" s="356">
        <f t="shared" si="11"/>
        <v>0</v>
      </c>
      <c r="AQ78" s="354">
        <f t="shared" si="12"/>
        <v>0</v>
      </c>
      <c r="AR78" s="356">
        <f t="shared" si="13"/>
        <v>0</v>
      </c>
      <c r="AS78" s="354">
        <f t="shared" si="14"/>
        <v>0</v>
      </c>
      <c r="AT78" s="356">
        <f t="shared" si="15"/>
        <v>0</v>
      </c>
      <c r="AU78" s="354">
        <f t="shared" si="16"/>
        <v>0</v>
      </c>
      <c r="AV78" s="356">
        <f t="shared" si="17"/>
        <v>0</v>
      </c>
      <c r="AW78" s="354">
        <f t="shared" si="18"/>
        <v>0</v>
      </c>
      <c r="AX78" s="356">
        <f t="shared" si="19"/>
        <v>0</v>
      </c>
      <c r="AY78" s="354">
        <f t="shared" si="20"/>
        <v>0</v>
      </c>
      <c r="AZ78" s="356">
        <f t="shared" si="21"/>
        <v>0</v>
      </c>
      <c r="BA78" s="354">
        <f t="shared" si="22"/>
        <v>0</v>
      </c>
      <c r="BB78" s="356">
        <f t="shared" si="23"/>
        <v>0</v>
      </c>
      <c r="BC78" s="354">
        <f t="shared" si="24"/>
        <v>0</v>
      </c>
      <c r="BD78" s="356">
        <f t="shared" si="25"/>
        <v>0</v>
      </c>
      <c r="BE78" s="354">
        <f t="shared" si="26"/>
        <v>0</v>
      </c>
      <c r="BF78" s="356">
        <f t="shared" si="27"/>
        <v>0</v>
      </c>
      <c r="BG78" s="354">
        <f t="shared" si="28"/>
        <v>0</v>
      </c>
      <c r="BH78" s="348">
        <f t="shared" si="29"/>
        <v>0</v>
      </c>
      <c r="BI78" s="349">
        <f t="shared" si="30"/>
        <v>0</v>
      </c>
      <c r="BJ78" s="348">
        <f t="shared" si="31"/>
        <v>0</v>
      </c>
      <c r="BK78" s="349">
        <f t="shared" si="32"/>
        <v>0</v>
      </c>
      <c r="BL78" s="348">
        <f t="shared" si="33"/>
        <v>0</v>
      </c>
      <c r="BM78" s="349">
        <f t="shared" si="34"/>
        <v>0</v>
      </c>
      <c r="BN78" s="348">
        <f t="shared" si="35"/>
        <v>0</v>
      </c>
      <c r="BO78" s="349">
        <f t="shared" si="36"/>
        <v>0</v>
      </c>
      <c r="BP78" s="348">
        <f t="shared" si="37"/>
        <v>0</v>
      </c>
      <c r="BQ78" s="349">
        <f t="shared" si="38"/>
        <v>0</v>
      </c>
      <c r="BR78" s="348">
        <f t="shared" si="39"/>
        <v>0</v>
      </c>
      <c r="BS78" s="349">
        <f t="shared" si="40"/>
        <v>0</v>
      </c>
      <c r="BT78" s="348">
        <f t="shared" si="41"/>
        <v>0</v>
      </c>
      <c r="BU78" s="349">
        <f t="shared" si="42"/>
        <v>0</v>
      </c>
      <c r="BV78" s="348">
        <f t="shared" si="43"/>
        <v>0</v>
      </c>
      <c r="BW78" s="349">
        <f t="shared" si="44"/>
        <v>0</v>
      </c>
      <c r="BX78" s="348">
        <f t="shared" si="45"/>
        <v>0</v>
      </c>
      <c r="BY78" s="349">
        <f t="shared" si="46"/>
        <v>0</v>
      </c>
      <c r="BZ78" s="348">
        <f t="shared" si="47"/>
        <v>0</v>
      </c>
      <c r="CA78" s="349">
        <f t="shared" si="48"/>
        <v>0</v>
      </c>
      <c r="CB78" s="348">
        <f t="shared" si="49"/>
        <v>0</v>
      </c>
      <c r="CC78" s="4">
        <f ca="1">IF(OR(D78=" ",AND(EXACT(UPPER(TRIM(SUBSTITUTE(D78,CHAR(160)," "))),TRIM(SUBSTITUTE(D78,CHAR(160)," "))),SUMPRODUCT(--ISNUMBER(MATCH(MID(TRIM(SUBSTITUTE(D78,CHAR(160)," ")),ROW(INDIRECT("1:"&amp;LEN(TRIM(SUBSTITUTE(D78,CHAR(160)," "))))),1),{"A","B","C","D","E","F","G","H","I","J","K","L","M","N","O","P","Q","R","S","T","U","V","W","X","Y","Z","Ñ","0","1","2","3","4","5","6","7","8","9"," "},0)))=LEN(TRIM(SUBSTITUTE(D78,CHAR(160)," "))))),0,1)</f>
        <v>0</v>
      </c>
    </row>
    <row r="79" spans="1:81" ht="15" customHeight="1">
      <c r="A79" s="61"/>
      <c r="B79" s="78"/>
      <c r="C79" s="74" t="s">
        <v>5050</v>
      </c>
      <c r="D79" s="747"/>
      <c r="E79" s="748"/>
      <c r="F79" s="671"/>
      <c r="G79" s="748"/>
      <c r="H79" s="671"/>
      <c r="I79" s="748"/>
      <c r="J79" s="188"/>
      <c r="K79" s="188"/>
      <c r="L79" s="188"/>
      <c r="M79" s="188"/>
      <c r="N79" s="188"/>
      <c r="O79" s="188"/>
      <c r="P79" s="188"/>
      <c r="Q79" s="188"/>
      <c r="R79" s="188"/>
      <c r="S79" s="188"/>
      <c r="T79" s="188"/>
      <c r="U79" s="188"/>
      <c r="V79" s="188"/>
      <c r="W79" s="188"/>
      <c r="X79" s="188"/>
      <c r="Y79" s="188"/>
      <c r="Z79" s="188"/>
      <c r="AA79" s="188"/>
      <c r="AB79" s="188"/>
      <c r="AC79" s="188"/>
      <c r="AD79" s="188"/>
      <c r="AG79" s="2"/>
      <c r="AH79" s="2"/>
      <c r="AI79" s="2"/>
      <c r="AJ79" s="2"/>
      <c r="AK79" s="2"/>
      <c r="AL79" s="244">
        <f t="shared" si="7"/>
        <v>0</v>
      </c>
      <c r="AM79" s="354">
        <f t="shared" si="8"/>
        <v>0</v>
      </c>
      <c r="AN79" s="356">
        <f t="shared" si="9"/>
        <v>0</v>
      </c>
      <c r="AO79" s="354">
        <f t="shared" si="10"/>
        <v>0</v>
      </c>
      <c r="AP79" s="356">
        <f t="shared" si="11"/>
        <v>0</v>
      </c>
      <c r="AQ79" s="354">
        <f t="shared" si="12"/>
        <v>0</v>
      </c>
      <c r="AR79" s="356">
        <f t="shared" si="13"/>
        <v>0</v>
      </c>
      <c r="AS79" s="354">
        <f t="shared" si="14"/>
        <v>0</v>
      </c>
      <c r="AT79" s="356">
        <f t="shared" si="15"/>
        <v>0</v>
      </c>
      <c r="AU79" s="354">
        <f t="shared" si="16"/>
        <v>0</v>
      </c>
      <c r="AV79" s="356">
        <f t="shared" si="17"/>
        <v>0</v>
      </c>
      <c r="AW79" s="354">
        <f t="shared" si="18"/>
        <v>0</v>
      </c>
      <c r="AX79" s="356">
        <f t="shared" si="19"/>
        <v>0</v>
      </c>
      <c r="AY79" s="354">
        <f t="shared" si="20"/>
        <v>0</v>
      </c>
      <c r="AZ79" s="356">
        <f t="shared" si="21"/>
        <v>0</v>
      </c>
      <c r="BA79" s="354">
        <f t="shared" si="22"/>
        <v>0</v>
      </c>
      <c r="BB79" s="356">
        <f t="shared" si="23"/>
        <v>0</v>
      </c>
      <c r="BC79" s="354">
        <f t="shared" si="24"/>
        <v>0</v>
      </c>
      <c r="BD79" s="356">
        <f t="shared" si="25"/>
        <v>0</v>
      </c>
      <c r="BE79" s="354">
        <f t="shared" si="26"/>
        <v>0</v>
      </c>
      <c r="BF79" s="356">
        <f t="shared" si="27"/>
        <v>0</v>
      </c>
      <c r="BG79" s="354">
        <f t="shared" si="28"/>
        <v>0</v>
      </c>
      <c r="BH79" s="348">
        <f t="shared" si="29"/>
        <v>0</v>
      </c>
      <c r="BI79" s="349">
        <f t="shared" si="30"/>
        <v>0</v>
      </c>
      <c r="BJ79" s="348">
        <f t="shared" si="31"/>
        <v>0</v>
      </c>
      <c r="BK79" s="349">
        <f t="shared" si="32"/>
        <v>0</v>
      </c>
      <c r="BL79" s="348">
        <f t="shared" si="33"/>
        <v>0</v>
      </c>
      <c r="BM79" s="349">
        <f t="shared" si="34"/>
        <v>0</v>
      </c>
      <c r="BN79" s="348">
        <f t="shared" si="35"/>
        <v>0</v>
      </c>
      <c r="BO79" s="349">
        <f t="shared" si="36"/>
        <v>0</v>
      </c>
      <c r="BP79" s="348">
        <f t="shared" si="37"/>
        <v>0</v>
      </c>
      <c r="BQ79" s="349">
        <f t="shared" si="38"/>
        <v>0</v>
      </c>
      <c r="BR79" s="348">
        <f t="shared" si="39"/>
        <v>0</v>
      </c>
      <c r="BS79" s="349">
        <f t="shared" si="40"/>
        <v>0</v>
      </c>
      <c r="BT79" s="348">
        <f t="shared" si="41"/>
        <v>0</v>
      </c>
      <c r="BU79" s="349">
        <f t="shared" si="42"/>
        <v>0</v>
      </c>
      <c r="BV79" s="348">
        <f t="shared" si="43"/>
        <v>0</v>
      </c>
      <c r="BW79" s="349">
        <f t="shared" si="44"/>
        <v>0</v>
      </c>
      <c r="BX79" s="348">
        <f t="shared" si="45"/>
        <v>0</v>
      </c>
      <c r="BY79" s="349">
        <f t="shared" si="46"/>
        <v>0</v>
      </c>
      <c r="BZ79" s="348">
        <f t="shared" si="47"/>
        <v>0</v>
      </c>
      <c r="CA79" s="349">
        <f t="shared" si="48"/>
        <v>0</v>
      </c>
      <c r="CB79" s="348">
        <f t="shared" si="49"/>
        <v>0</v>
      </c>
      <c r="CC79" s="4">
        <f ca="1">IF(OR(D79=" ",AND(EXACT(UPPER(TRIM(SUBSTITUTE(D79,CHAR(160)," "))),TRIM(SUBSTITUTE(D79,CHAR(160)," "))),SUMPRODUCT(--ISNUMBER(MATCH(MID(TRIM(SUBSTITUTE(D79,CHAR(160)," ")),ROW(INDIRECT("1:"&amp;LEN(TRIM(SUBSTITUTE(D79,CHAR(160)," "))))),1),{"A","B","C","D","E","F","G","H","I","J","K","L","M","N","O","P","Q","R","S","T","U","V","W","X","Y","Z","Ñ","0","1","2","3","4","5","6","7","8","9"," "},0)))=LEN(TRIM(SUBSTITUTE(D79,CHAR(160)," "))))),0,1)</f>
        <v>0</v>
      </c>
    </row>
    <row r="80" spans="1:81" ht="15" customHeight="1">
      <c r="A80" s="61"/>
      <c r="B80" s="78"/>
      <c r="C80" s="74" t="s">
        <v>5052</v>
      </c>
      <c r="D80" s="747"/>
      <c r="E80" s="748"/>
      <c r="F80" s="671"/>
      <c r="G80" s="748"/>
      <c r="H80" s="671"/>
      <c r="I80" s="748"/>
      <c r="J80" s="188"/>
      <c r="K80" s="188"/>
      <c r="L80" s="188"/>
      <c r="M80" s="188"/>
      <c r="N80" s="188"/>
      <c r="O80" s="188"/>
      <c r="P80" s="188"/>
      <c r="Q80" s="188"/>
      <c r="R80" s="188"/>
      <c r="S80" s="188"/>
      <c r="T80" s="188"/>
      <c r="U80" s="188"/>
      <c r="V80" s="188"/>
      <c r="W80" s="188"/>
      <c r="X80" s="188"/>
      <c r="Y80" s="188"/>
      <c r="Z80" s="188"/>
      <c r="AA80" s="188"/>
      <c r="AB80" s="188"/>
      <c r="AC80" s="188"/>
      <c r="AD80" s="188"/>
      <c r="AG80" s="2"/>
      <c r="AH80" s="2"/>
      <c r="AI80" s="2"/>
      <c r="AJ80" s="2"/>
      <c r="AK80" s="2"/>
      <c r="AL80" s="244">
        <f t="shared" si="7"/>
        <v>0</v>
      </c>
      <c r="AM80" s="354">
        <f t="shared" si="8"/>
        <v>0</v>
      </c>
      <c r="AN80" s="356">
        <f t="shared" si="9"/>
        <v>0</v>
      </c>
      <c r="AO80" s="354">
        <f t="shared" si="10"/>
        <v>0</v>
      </c>
      <c r="AP80" s="356">
        <f t="shared" si="11"/>
        <v>0</v>
      </c>
      <c r="AQ80" s="354">
        <f t="shared" si="12"/>
        <v>0</v>
      </c>
      <c r="AR80" s="356">
        <f t="shared" si="13"/>
        <v>0</v>
      </c>
      <c r="AS80" s="354">
        <f t="shared" si="14"/>
        <v>0</v>
      </c>
      <c r="AT80" s="356">
        <f t="shared" si="15"/>
        <v>0</v>
      </c>
      <c r="AU80" s="354">
        <f t="shared" si="16"/>
        <v>0</v>
      </c>
      <c r="AV80" s="356">
        <f t="shared" si="17"/>
        <v>0</v>
      </c>
      <c r="AW80" s="354">
        <f t="shared" si="18"/>
        <v>0</v>
      </c>
      <c r="AX80" s="356">
        <f t="shared" si="19"/>
        <v>0</v>
      </c>
      <c r="AY80" s="354">
        <f t="shared" si="20"/>
        <v>0</v>
      </c>
      <c r="AZ80" s="356">
        <f t="shared" si="21"/>
        <v>0</v>
      </c>
      <c r="BA80" s="354">
        <f t="shared" si="22"/>
        <v>0</v>
      </c>
      <c r="BB80" s="356">
        <f t="shared" si="23"/>
        <v>0</v>
      </c>
      <c r="BC80" s="354">
        <f t="shared" si="24"/>
        <v>0</v>
      </c>
      <c r="BD80" s="356">
        <f t="shared" si="25"/>
        <v>0</v>
      </c>
      <c r="BE80" s="354">
        <f t="shared" si="26"/>
        <v>0</v>
      </c>
      <c r="BF80" s="356">
        <f t="shared" si="27"/>
        <v>0</v>
      </c>
      <c r="BG80" s="354">
        <f t="shared" si="28"/>
        <v>0</v>
      </c>
      <c r="BH80" s="348">
        <f t="shared" si="29"/>
        <v>0</v>
      </c>
      <c r="BI80" s="349">
        <f t="shared" si="30"/>
        <v>0</v>
      </c>
      <c r="BJ80" s="348">
        <f t="shared" si="31"/>
        <v>0</v>
      </c>
      <c r="BK80" s="349">
        <f t="shared" si="32"/>
        <v>0</v>
      </c>
      <c r="BL80" s="348">
        <f t="shared" si="33"/>
        <v>0</v>
      </c>
      <c r="BM80" s="349">
        <f t="shared" si="34"/>
        <v>0</v>
      </c>
      <c r="BN80" s="348">
        <f t="shared" si="35"/>
        <v>0</v>
      </c>
      <c r="BO80" s="349">
        <f t="shared" si="36"/>
        <v>0</v>
      </c>
      <c r="BP80" s="348">
        <f t="shared" si="37"/>
        <v>0</v>
      </c>
      <c r="BQ80" s="349">
        <f t="shared" si="38"/>
        <v>0</v>
      </c>
      <c r="BR80" s="348">
        <f t="shared" si="39"/>
        <v>0</v>
      </c>
      <c r="BS80" s="349">
        <f t="shared" si="40"/>
        <v>0</v>
      </c>
      <c r="BT80" s="348">
        <f t="shared" si="41"/>
        <v>0</v>
      </c>
      <c r="BU80" s="349">
        <f t="shared" si="42"/>
        <v>0</v>
      </c>
      <c r="BV80" s="348">
        <f t="shared" si="43"/>
        <v>0</v>
      </c>
      <c r="BW80" s="349">
        <f t="shared" si="44"/>
        <v>0</v>
      </c>
      <c r="BX80" s="348">
        <f t="shared" si="45"/>
        <v>0</v>
      </c>
      <c r="BY80" s="349">
        <f t="shared" si="46"/>
        <v>0</v>
      </c>
      <c r="BZ80" s="348">
        <f t="shared" si="47"/>
        <v>0</v>
      </c>
      <c r="CA80" s="349">
        <f t="shared" si="48"/>
        <v>0</v>
      </c>
      <c r="CB80" s="348">
        <f t="shared" si="49"/>
        <v>0</v>
      </c>
      <c r="CC80" s="4">
        <f ca="1">IF(OR(D80=" ",AND(EXACT(UPPER(TRIM(SUBSTITUTE(D80,CHAR(160)," "))),TRIM(SUBSTITUTE(D80,CHAR(160)," "))),SUMPRODUCT(--ISNUMBER(MATCH(MID(TRIM(SUBSTITUTE(D80,CHAR(160)," ")),ROW(INDIRECT("1:"&amp;LEN(TRIM(SUBSTITUTE(D80,CHAR(160)," "))))),1),{"A","B","C","D","E","F","G","H","I","J","K","L","M","N","O","P","Q","R","S","T","U","V","W","X","Y","Z","Ñ","0","1","2","3","4","5","6","7","8","9"," "},0)))=LEN(TRIM(SUBSTITUTE(D80,CHAR(160)," "))))),0,1)</f>
        <v>0</v>
      </c>
    </row>
    <row r="81" spans="1:81" ht="15" customHeight="1">
      <c r="A81" s="61"/>
      <c r="B81" s="78"/>
      <c r="C81" s="74" t="s">
        <v>5054</v>
      </c>
      <c r="D81" s="747"/>
      <c r="E81" s="748"/>
      <c r="F81" s="671"/>
      <c r="G81" s="748"/>
      <c r="H81" s="671"/>
      <c r="I81" s="748"/>
      <c r="J81" s="188"/>
      <c r="K81" s="188"/>
      <c r="L81" s="188"/>
      <c r="M81" s="188"/>
      <c r="N81" s="188"/>
      <c r="O81" s="188"/>
      <c r="P81" s="188"/>
      <c r="Q81" s="188"/>
      <c r="R81" s="188"/>
      <c r="S81" s="188"/>
      <c r="T81" s="188"/>
      <c r="U81" s="188"/>
      <c r="V81" s="188"/>
      <c r="W81" s="188"/>
      <c r="X81" s="188"/>
      <c r="Y81" s="188"/>
      <c r="Z81" s="188"/>
      <c r="AA81" s="188"/>
      <c r="AB81" s="188"/>
      <c r="AC81" s="188"/>
      <c r="AD81" s="188"/>
      <c r="AG81" s="2"/>
      <c r="AH81" s="2"/>
      <c r="AI81" s="2"/>
      <c r="AJ81" s="2"/>
      <c r="AK81" s="2"/>
      <c r="AL81" s="244">
        <f t="shared" si="7"/>
        <v>0</v>
      </c>
      <c r="AM81" s="354">
        <f t="shared" si="8"/>
        <v>0</v>
      </c>
      <c r="AN81" s="356">
        <f t="shared" si="9"/>
        <v>0</v>
      </c>
      <c r="AO81" s="354">
        <f t="shared" si="10"/>
        <v>0</v>
      </c>
      <c r="AP81" s="356">
        <f t="shared" si="11"/>
        <v>0</v>
      </c>
      <c r="AQ81" s="354">
        <f t="shared" si="12"/>
        <v>0</v>
      </c>
      <c r="AR81" s="356">
        <f t="shared" si="13"/>
        <v>0</v>
      </c>
      <c r="AS81" s="354">
        <f t="shared" si="14"/>
        <v>0</v>
      </c>
      <c r="AT81" s="356">
        <f t="shared" si="15"/>
        <v>0</v>
      </c>
      <c r="AU81" s="354">
        <f t="shared" si="16"/>
        <v>0</v>
      </c>
      <c r="AV81" s="356">
        <f t="shared" si="17"/>
        <v>0</v>
      </c>
      <c r="AW81" s="354">
        <f t="shared" si="18"/>
        <v>0</v>
      </c>
      <c r="AX81" s="356">
        <f t="shared" si="19"/>
        <v>0</v>
      </c>
      <c r="AY81" s="354">
        <f t="shared" si="20"/>
        <v>0</v>
      </c>
      <c r="AZ81" s="356">
        <f t="shared" si="21"/>
        <v>0</v>
      </c>
      <c r="BA81" s="354">
        <f t="shared" si="22"/>
        <v>0</v>
      </c>
      <c r="BB81" s="356">
        <f t="shared" si="23"/>
        <v>0</v>
      </c>
      <c r="BC81" s="354">
        <f t="shared" si="24"/>
        <v>0</v>
      </c>
      <c r="BD81" s="356">
        <f t="shared" si="25"/>
        <v>0</v>
      </c>
      <c r="BE81" s="354">
        <f t="shared" si="26"/>
        <v>0</v>
      </c>
      <c r="BF81" s="356">
        <f t="shared" si="27"/>
        <v>0</v>
      </c>
      <c r="BG81" s="354">
        <f t="shared" si="28"/>
        <v>0</v>
      </c>
      <c r="BH81" s="348">
        <f t="shared" si="29"/>
        <v>0</v>
      </c>
      <c r="BI81" s="349">
        <f t="shared" si="30"/>
        <v>0</v>
      </c>
      <c r="BJ81" s="348">
        <f t="shared" si="31"/>
        <v>0</v>
      </c>
      <c r="BK81" s="349">
        <f t="shared" si="32"/>
        <v>0</v>
      </c>
      <c r="BL81" s="348">
        <f t="shared" si="33"/>
        <v>0</v>
      </c>
      <c r="BM81" s="349">
        <f t="shared" si="34"/>
        <v>0</v>
      </c>
      <c r="BN81" s="348">
        <f t="shared" si="35"/>
        <v>0</v>
      </c>
      <c r="BO81" s="349">
        <f t="shared" si="36"/>
        <v>0</v>
      </c>
      <c r="BP81" s="348">
        <f t="shared" si="37"/>
        <v>0</v>
      </c>
      <c r="BQ81" s="349">
        <f t="shared" si="38"/>
        <v>0</v>
      </c>
      <c r="BR81" s="348">
        <f t="shared" si="39"/>
        <v>0</v>
      </c>
      <c r="BS81" s="349">
        <f t="shared" si="40"/>
        <v>0</v>
      </c>
      <c r="BT81" s="348">
        <f t="shared" si="41"/>
        <v>0</v>
      </c>
      <c r="BU81" s="349">
        <f t="shared" si="42"/>
        <v>0</v>
      </c>
      <c r="BV81" s="348">
        <f t="shared" si="43"/>
        <v>0</v>
      </c>
      <c r="BW81" s="349">
        <f t="shared" si="44"/>
        <v>0</v>
      </c>
      <c r="BX81" s="348">
        <f t="shared" si="45"/>
        <v>0</v>
      </c>
      <c r="BY81" s="349">
        <f t="shared" si="46"/>
        <v>0</v>
      </c>
      <c r="BZ81" s="348">
        <f t="shared" si="47"/>
        <v>0</v>
      </c>
      <c r="CA81" s="349">
        <f t="shared" si="48"/>
        <v>0</v>
      </c>
      <c r="CB81" s="348">
        <f t="shared" si="49"/>
        <v>0</v>
      </c>
      <c r="CC81" s="4">
        <f ca="1">IF(OR(D81=" ",AND(EXACT(UPPER(TRIM(SUBSTITUTE(D81,CHAR(160)," "))),TRIM(SUBSTITUTE(D81,CHAR(160)," "))),SUMPRODUCT(--ISNUMBER(MATCH(MID(TRIM(SUBSTITUTE(D81,CHAR(160)," ")),ROW(INDIRECT("1:"&amp;LEN(TRIM(SUBSTITUTE(D81,CHAR(160)," "))))),1),{"A","B","C","D","E","F","G","H","I","J","K","L","M","N","O","P","Q","R","S","T","U","V","W","X","Y","Z","Ñ","0","1","2","3","4","5","6","7","8","9"," "},0)))=LEN(TRIM(SUBSTITUTE(D81,CHAR(160)," "))))),0,1)</f>
        <v>0</v>
      </c>
    </row>
    <row r="82" spans="1:81" ht="15" customHeight="1">
      <c r="A82" s="61"/>
      <c r="B82" s="78"/>
      <c r="C82" s="74" t="s">
        <v>5056</v>
      </c>
      <c r="D82" s="747"/>
      <c r="E82" s="748"/>
      <c r="F82" s="671"/>
      <c r="G82" s="748"/>
      <c r="H82" s="671"/>
      <c r="I82" s="748"/>
      <c r="J82" s="188"/>
      <c r="K82" s="188"/>
      <c r="L82" s="188"/>
      <c r="M82" s="188"/>
      <c r="N82" s="188"/>
      <c r="O82" s="188"/>
      <c r="P82" s="188"/>
      <c r="Q82" s="188"/>
      <c r="R82" s="188"/>
      <c r="S82" s="188"/>
      <c r="T82" s="188"/>
      <c r="U82" s="188"/>
      <c r="V82" s="188"/>
      <c r="W82" s="188"/>
      <c r="X82" s="188"/>
      <c r="Y82" s="188"/>
      <c r="Z82" s="188"/>
      <c r="AA82" s="188"/>
      <c r="AB82" s="188"/>
      <c r="AC82" s="188"/>
      <c r="AD82" s="188"/>
      <c r="AG82" s="2"/>
      <c r="AH82" s="2"/>
      <c r="AI82" s="2"/>
      <c r="AJ82" s="2"/>
      <c r="AK82" s="2"/>
      <c r="AL82" s="244">
        <f t="shared" si="7"/>
        <v>0</v>
      </c>
      <c r="AM82" s="354">
        <f t="shared" si="8"/>
        <v>0</v>
      </c>
      <c r="AN82" s="356">
        <f t="shared" si="9"/>
        <v>0</v>
      </c>
      <c r="AO82" s="354">
        <f t="shared" si="10"/>
        <v>0</v>
      </c>
      <c r="AP82" s="356">
        <f t="shared" si="11"/>
        <v>0</v>
      </c>
      <c r="AQ82" s="354">
        <f t="shared" si="12"/>
        <v>0</v>
      </c>
      <c r="AR82" s="356">
        <f t="shared" si="13"/>
        <v>0</v>
      </c>
      <c r="AS82" s="354">
        <f t="shared" si="14"/>
        <v>0</v>
      </c>
      <c r="AT82" s="356">
        <f t="shared" si="15"/>
        <v>0</v>
      </c>
      <c r="AU82" s="354">
        <f t="shared" si="16"/>
        <v>0</v>
      </c>
      <c r="AV82" s="356">
        <f t="shared" si="17"/>
        <v>0</v>
      </c>
      <c r="AW82" s="354">
        <f t="shared" si="18"/>
        <v>0</v>
      </c>
      <c r="AX82" s="356">
        <f t="shared" si="19"/>
        <v>0</v>
      </c>
      <c r="AY82" s="354">
        <f t="shared" si="20"/>
        <v>0</v>
      </c>
      <c r="AZ82" s="356">
        <f t="shared" si="21"/>
        <v>0</v>
      </c>
      <c r="BA82" s="354">
        <f t="shared" si="22"/>
        <v>0</v>
      </c>
      <c r="BB82" s="356">
        <f t="shared" si="23"/>
        <v>0</v>
      </c>
      <c r="BC82" s="354">
        <f t="shared" si="24"/>
        <v>0</v>
      </c>
      <c r="BD82" s="356">
        <f t="shared" si="25"/>
        <v>0</v>
      </c>
      <c r="BE82" s="354">
        <f t="shared" si="26"/>
        <v>0</v>
      </c>
      <c r="BF82" s="356">
        <f t="shared" si="27"/>
        <v>0</v>
      </c>
      <c r="BG82" s="354">
        <f t="shared" si="28"/>
        <v>0</v>
      </c>
      <c r="BH82" s="348">
        <f t="shared" si="29"/>
        <v>0</v>
      </c>
      <c r="BI82" s="349">
        <f t="shared" si="30"/>
        <v>0</v>
      </c>
      <c r="BJ82" s="348">
        <f t="shared" si="31"/>
        <v>0</v>
      </c>
      <c r="BK82" s="349">
        <f t="shared" si="32"/>
        <v>0</v>
      </c>
      <c r="BL82" s="348">
        <f t="shared" si="33"/>
        <v>0</v>
      </c>
      <c r="BM82" s="349">
        <f t="shared" si="34"/>
        <v>0</v>
      </c>
      <c r="BN82" s="348">
        <f t="shared" si="35"/>
        <v>0</v>
      </c>
      <c r="BO82" s="349">
        <f t="shared" si="36"/>
        <v>0</v>
      </c>
      <c r="BP82" s="348">
        <f t="shared" si="37"/>
        <v>0</v>
      </c>
      <c r="BQ82" s="349">
        <f t="shared" si="38"/>
        <v>0</v>
      </c>
      <c r="BR82" s="348">
        <f t="shared" si="39"/>
        <v>0</v>
      </c>
      <c r="BS82" s="349">
        <f t="shared" si="40"/>
        <v>0</v>
      </c>
      <c r="BT82" s="348">
        <f t="shared" si="41"/>
        <v>0</v>
      </c>
      <c r="BU82" s="349">
        <f t="shared" si="42"/>
        <v>0</v>
      </c>
      <c r="BV82" s="348">
        <f t="shared" si="43"/>
        <v>0</v>
      </c>
      <c r="BW82" s="349">
        <f t="shared" si="44"/>
        <v>0</v>
      </c>
      <c r="BX82" s="348">
        <f t="shared" si="45"/>
        <v>0</v>
      </c>
      <c r="BY82" s="349">
        <f t="shared" si="46"/>
        <v>0</v>
      </c>
      <c r="BZ82" s="348">
        <f t="shared" si="47"/>
        <v>0</v>
      </c>
      <c r="CA82" s="349">
        <f t="shared" si="48"/>
        <v>0</v>
      </c>
      <c r="CB82" s="348">
        <f t="shared" si="49"/>
        <v>0</v>
      </c>
      <c r="CC82" s="4">
        <f ca="1">IF(OR(D82=" ",AND(EXACT(UPPER(TRIM(SUBSTITUTE(D82,CHAR(160)," "))),TRIM(SUBSTITUTE(D82,CHAR(160)," "))),SUMPRODUCT(--ISNUMBER(MATCH(MID(TRIM(SUBSTITUTE(D82,CHAR(160)," ")),ROW(INDIRECT("1:"&amp;LEN(TRIM(SUBSTITUTE(D82,CHAR(160)," "))))),1),{"A","B","C","D","E","F","G","H","I","J","K","L","M","N","O","P","Q","R","S","T","U","V","W","X","Y","Z","Ñ","0","1","2","3","4","5","6","7","8","9"," "},0)))=LEN(TRIM(SUBSTITUTE(D82,CHAR(160)," "))))),0,1)</f>
        <v>0</v>
      </c>
    </row>
    <row r="83" spans="1:81" ht="15" customHeight="1">
      <c r="A83" s="61"/>
      <c r="B83" s="78"/>
      <c r="C83" s="74" t="s">
        <v>5057</v>
      </c>
      <c r="D83" s="747"/>
      <c r="E83" s="748"/>
      <c r="F83" s="671"/>
      <c r="G83" s="748"/>
      <c r="H83" s="671"/>
      <c r="I83" s="748"/>
      <c r="J83" s="188"/>
      <c r="K83" s="188"/>
      <c r="L83" s="188"/>
      <c r="M83" s="188"/>
      <c r="N83" s="188"/>
      <c r="O83" s="188"/>
      <c r="P83" s="188"/>
      <c r="Q83" s="188"/>
      <c r="R83" s="188"/>
      <c r="S83" s="188"/>
      <c r="T83" s="188"/>
      <c r="U83" s="188"/>
      <c r="V83" s="188"/>
      <c r="W83" s="188"/>
      <c r="X83" s="188"/>
      <c r="Y83" s="188"/>
      <c r="Z83" s="188"/>
      <c r="AA83" s="188"/>
      <c r="AB83" s="188"/>
      <c r="AC83" s="188"/>
      <c r="AD83" s="188"/>
      <c r="AG83" s="2"/>
      <c r="AH83" s="2"/>
      <c r="AI83" s="2"/>
      <c r="AJ83" s="2"/>
      <c r="AK83" s="2"/>
      <c r="AL83" s="244">
        <f t="shared" si="7"/>
        <v>0</v>
      </c>
      <c r="AM83" s="354">
        <f t="shared" si="8"/>
        <v>0</v>
      </c>
      <c r="AN83" s="356">
        <f t="shared" si="9"/>
        <v>0</v>
      </c>
      <c r="AO83" s="354">
        <f t="shared" si="10"/>
        <v>0</v>
      </c>
      <c r="AP83" s="356">
        <f t="shared" si="11"/>
        <v>0</v>
      </c>
      <c r="AQ83" s="354">
        <f t="shared" si="12"/>
        <v>0</v>
      </c>
      <c r="AR83" s="356">
        <f t="shared" si="13"/>
        <v>0</v>
      </c>
      <c r="AS83" s="354">
        <f t="shared" si="14"/>
        <v>0</v>
      </c>
      <c r="AT83" s="356">
        <f t="shared" si="15"/>
        <v>0</v>
      </c>
      <c r="AU83" s="354">
        <f t="shared" si="16"/>
        <v>0</v>
      </c>
      <c r="AV83" s="356">
        <f t="shared" si="17"/>
        <v>0</v>
      </c>
      <c r="AW83" s="354">
        <f t="shared" si="18"/>
        <v>0</v>
      </c>
      <c r="AX83" s="356">
        <f t="shared" si="19"/>
        <v>0</v>
      </c>
      <c r="AY83" s="354">
        <f t="shared" si="20"/>
        <v>0</v>
      </c>
      <c r="AZ83" s="356">
        <f t="shared" si="21"/>
        <v>0</v>
      </c>
      <c r="BA83" s="354">
        <f t="shared" si="22"/>
        <v>0</v>
      </c>
      <c r="BB83" s="356">
        <f t="shared" si="23"/>
        <v>0</v>
      </c>
      <c r="BC83" s="354">
        <f t="shared" si="24"/>
        <v>0</v>
      </c>
      <c r="BD83" s="356">
        <f t="shared" si="25"/>
        <v>0</v>
      </c>
      <c r="BE83" s="354">
        <f t="shared" si="26"/>
        <v>0</v>
      </c>
      <c r="BF83" s="356">
        <f t="shared" si="27"/>
        <v>0</v>
      </c>
      <c r="BG83" s="354">
        <f t="shared" si="28"/>
        <v>0</v>
      </c>
      <c r="BH83" s="348">
        <f t="shared" si="29"/>
        <v>0</v>
      </c>
      <c r="BI83" s="349">
        <f t="shared" si="30"/>
        <v>0</v>
      </c>
      <c r="BJ83" s="348">
        <f t="shared" si="31"/>
        <v>0</v>
      </c>
      <c r="BK83" s="349">
        <f t="shared" si="32"/>
        <v>0</v>
      </c>
      <c r="BL83" s="348">
        <f t="shared" si="33"/>
        <v>0</v>
      </c>
      <c r="BM83" s="349">
        <f t="shared" si="34"/>
        <v>0</v>
      </c>
      <c r="BN83" s="348">
        <f t="shared" si="35"/>
        <v>0</v>
      </c>
      <c r="BO83" s="349">
        <f t="shared" si="36"/>
        <v>0</v>
      </c>
      <c r="BP83" s="348">
        <f t="shared" si="37"/>
        <v>0</v>
      </c>
      <c r="BQ83" s="349">
        <f t="shared" si="38"/>
        <v>0</v>
      </c>
      <c r="BR83" s="348">
        <f t="shared" si="39"/>
        <v>0</v>
      </c>
      <c r="BS83" s="349">
        <f t="shared" si="40"/>
        <v>0</v>
      </c>
      <c r="BT83" s="348">
        <f t="shared" si="41"/>
        <v>0</v>
      </c>
      <c r="BU83" s="349">
        <f t="shared" si="42"/>
        <v>0</v>
      </c>
      <c r="BV83" s="348">
        <f t="shared" si="43"/>
        <v>0</v>
      </c>
      <c r="BW83" s="349">
        <f t="shared" si="44"/>
        <v>0</v>
      </c>
      <c r="BX83" s="348">
        <f t="shared" si="45"/>
        <v>0</v>
      </c>
      <c r="BY83" s="349">
        <f t="shared" si="46"/>
        <v>0</v>
      </c>
      <c r="BZ83" s="348">
        <f t="shared" si="47"/>
        <v>0</v>
      </c>
      <c r="CA83" s="349">
        <f t="shared" si="48"/>
        <v>0</v>
      </c>
      <c r="CB83" s="348">
        <f t="shared" si="49"/>
        <v>0</v>
      </c>
      <c r="CC83" s="4">
        <f ca="1">IF(OR(D83=" ",AND(EXACT(UPPER(TRIM(SUBSTITUTE(D83,CHAR(160)," "))),TRIM(SUBSTITUTE(D83,CHAR(160)," "))),SUMPRODUCT(--ISNUMBER(MATCH(MID(TRIM(SUBSTITUTE(D83,CHAR(160)," ")),ROW(INDIRECT("1:"&amp;LEN(TRIM(SUBSTITUTE(D83,CHAR(160)," "))))),1),{"A","B","C","D","E","F","G","H","I","J","K","L","M","N","O","P","Q","R","S","T","U","V","W","X","Y","Z","Ñ","0","1","2","3","4","5","6","7","8","9"," "},0)))=LEN(TRIM(SUBSTITUTE(D83,CHAR(160)," "))))),0,1)</f>
        <v>0</v>
      </c>
    </row>
    <row r="84" spans="1:81" ht="15" customHeight="1">
      <c r="A84" s="61"/>
      <c r="B84" s="78"/>
      <c r="C84" s="74" t="s">
        <v>5059</v>
      </c>
      <c r="D84" s="747"/>
      <c r="E84" s="748"/>
      <c r="F84" s="671"/>
      <c r="G84" s="748"/>
      <c r="H84" s="671"/>
      <c r="I84" s="748"/>
      <c r="J84" s="188"/>
      <c r="K84" s="188"/>
      <c r="L84" s="188"/>
      <c r="M84" s="188"/>
      <c r="N84" s="188"/>
      <c r="O84" s="188"/>
      <c r="P84" s="188"/>
      <c r="Q84" s="188"/>
      <c r="R84" s="188"/>
      <c r="S84" s="188"/>
      <c r="T84" s="188"/>
      <c r="U84" s="188"/>
      <c r="V84" s="188"/>
      <c r="W84" s="188"/>
      <c r="X84" s="188"/>
      <c r="Y84" s="188"/>
      <c r="Z84" s="188"/>
      <c r="AA84" s="188"/>
      <c r="AB84" s="188"/>
      <c r="AC84" s="188"/>
      <c r="AD84" s="188"/>
      <c r="AG84" s="2"/>
      <c r="AH84" s="2"/>
      <c r="AI84" s="2"/>
      <c r="AJ84" s="2"/>
      <c r="AK84" s="2"/>
      <c r="AL84" s="244">
        <f t="shared" si="7"/>
        <v>0</v>
      </c>
      <c r="AM84" s="354">
        <f t="shared" si="8"/>
        <v>0</v>
      </c>
      <c r="AN84" s="356">
        <f t="shared" si="9"/>
        <v>0</v>
      </c>
      <c r="AO84" s="354">
        <f t="shared" si="10"/>
        <v>0</v>
      </c>
      <c r="AP84" s="356">
        <f t="shared" si="11"/>
        <v>0</v>
      </c>
      <c r="AQ84" s="354">
        <f t="shared" si="12"/>
        <v>0</v>
      </c>
      <c r="AR84" s="356">
        <f t="shared" si="13"/>
        <v>0</v>
      </c>
      <c r="AS84" s="354">
        <f t="shared" si="14"/>
        <v>0</v>
      </c>
      <c r="AT84" s="356">
        <f t="shared" si="15"/>
        <v>0</v>
      </c>
      <c r="AU84" s="354">
        <f t="shared" si="16"/>
        <v>0</v>
      </c>
      <c r="AV84" s="356">
        <f t="shared" si="17"/>
        <v>0</v>
      </c>
      <c r="AW84" s="354">
        <f t="shared" si="18"/>
        <v>0</v>
      </c>
      <c r="AX84" s="356">
        <f t="shared" si="19"/>
        <v>0</v>
      </c>
      <c r="AY84" s="354">
        <f t="shared" si="20"/>
        <v>0</v>
      </c>
      <c r="AZ84" s="356">
        <f t="shared" si="21"/>
        <v>0</v>
      </c>
      <c r="BA84" s="354">
        <f t="shared" si="22"/>
        <v>0</v>
      </c>
      <c r="BB84" s="356">
        <f t="shared" si="23"/>
        <v>0</v>
      </c>
      <c r="BC84" s="354">
        <f t="shared" si="24"/>
        <v>0</v>
      </c>
      <c r="BD84" s="356">
        <f t="shared" si="25"/>
        <v>0</v>
      </c>
      <c r="BE84" s="354">
        <f t="shared" si="26"/>
        <v>0</v>
      </c>
      <c r="BF84" s="356">
        <f t="shared" si="27"/>
        <v>0</v>
      </c>
      <c r="BG84" s="354">
        <f t="shared" si="28"/>
        <v>0</v>
      </c>
      <c r="BH84" s="348">
        <f t="shared" si="29"/>
        <v>0</v>
      </c>
      <c r="BI84" s="349">
        <f t="shared" si="30"/>
        <v>0</v>
      </c>
      <c r="BJ84" s="348">
        <f t="shared" si="31"/>
        <v>0</v>
      </c>
      <c r="BK84" s="349">
        <f t="shared" si="32"/>
        <v>0</v>
      </c>
      <c r="BL84" s="348">
        <f t="shared" si="33"/>
        <v>0</v>
      </c>
      <c r="BM84" s="349">
        <f t="shared" si="34"/>
        <v>0</v>
      </c>
      <c r="BN84" s="348">
        <f t="shared" si="35"/>
        <v>0</v>
      </c>
      <c r="BO84" s="349">
        <f t="shared" si="36"/>
        <v>0</v>
      </c>
      <c r="BP84" s="348">
        <f t="shared" si="37"/>
        <v>0</v>
      </c>
      <c r="BQ84" s="349">
        <f t="shared" si="38"/>
        <v>0</v>
      </c>
      <c r="BR84" s="348">
        <f t="shared" si="39"/>
        <v>0</v>
      </c>
      <c r="BS84" s="349">
        <f t="shared" si="40"/>
        <v>0</v>
      </c>
      <c r="BT84" s="348">
        <f t="shared" si="41"/>
        <v>0</v>
      </c>
      <c r="BU84" s="349">
        <f t="shared" si="42"/>
        <v>0</v>
      </c>
      <c r="BV84" s="348">
        <f t="shared" si="43"/>
        <v>0</v>
      </c>
      <c r="BW84" s="349">
        <f t="shared" si="44"/>
        <v>0</v>
      </c>
      <c r="BX84" s="348">
        <f t="shared" si="45"/>
        <v>0</v>
      </c>
      <c r="BY84" s="349">
        <f t="shared" si="46"/>
        <v>0</v>
      </c>
      <c r="BZ84" s="348">
        <f t="shared" si="47"/>
        <v>0</v>
      </c>
      <c r="CA84" s="349">
        <f t="shared" si="48"/>
        <v>0</v>
      </c>
      <c r="CB84" s="348">
        <f t="shared" si="49"/>
        <v>0</v>
      </c>
      <c r="CC84" s="4">
        <f ca="1">IF(OR(D84=" ",AND(EXACT(UPPER(TRIM(SUBSTITUTE(D84,CHAR(160)," "))),TRIM(SUBSTITUTE(D84,CHAR(160)," "))),SUMPRODUCT(--ISNUMBER(MATCH(MID(TRIM(SUBSTITUTE(D84,CHAR(160)," ")),ROW(INDIRECT("1:"&amp;LEN(TRIM(SUBSTITUTE(D84,CHAR(160)," "))))),1),{"A","B","C","D","E","F","G","H","I","J","K","L","M","N","O","P","Q","R","S","T","U","V","W","X","Y","Z","Ñ","0","1","2","3","4","5","6","7","8","9"," "},0)))=LEN(TRIM(SUBSTITUTE(D84,CHAR(160)," "))))),0,1)</f>
        <v>0</v>
      </c>
    </row>
    <row r="85" spans="1:81" ht="15" customHeight="1">
      <c r="A85" s="61"/>
      <c r="B85" s="78"/>
      <c r="C85" s="74" t="s">
        <v>5060</v>
      </c>
      <c r="D85" s="747"/>
      <c r="E85" s="748"/>
      <c r="F85" s="671"/>
      <c r="G85" s="748"/>
      <c r="H85" s="671"/>
      <c r="I85" s="748"/>
      <c r="J85" s="188"/>
      <c r="K85" s="188"/>
      <c r="L85" s="188"/>
      <c r="M85" s="188"/>
      <c r="N85" s="188"/>
      <c r="O85" s="188"/>
      <c r="P85" s="188"/>
      <c r="Q85" s="188"/>
      <c r="R85" s="188"/>
      <c r="S85" s="188"/>
      <c r="T85" s="188"/>
      <c r="U85" s="188"/>
      <c r="V85" s="188"/>
      <c r="W85" s="188"/>
      <c r="X85" s="188"/>
      <c r="Y85" s="188"/>
      <c r="Z85" s="188"/>
      <c r="AA85" s="188"/>
      <c r="AB85" s="188"/>
      <c r="AC85" s="188"/>
      <c r="AD85" s="188"/>
      <c r="AG85" s="2"/>
      <c r="AH85" s="2"/>
      <c r="AI85" s="2"/>
      <c r="AJ85" s="2"/>
      <c r="AK85" s="2"/>
      <c r="AL85" s="244">
        <f t="shared" si="7"/>
        <v>0</v>
      </c>
      <c r="AM85" s="354">
        <f t="shared" si="8"/>
        <v>0</v>
      </c>
      <c r="AN85" s="356">
        <f t="shared" si="9"/>
        <v>0</v>
      </c>
      <c r="AO85" s="354">
        <f t="shared" si="10"/>
        <v>0</v>
      </c>
      <c r="AP85" s="356">
        <f t="shared" si="11"/>
        <v>0</v>
      </c>
      <c r="AQ85" s="354">
        <f t="shared" si="12"/>
        <v>0</v>
      </c>
      <c r="AR85" s="356">
        <f t="shared" si="13"/>
        <v>0</v>
      </c>
      <c r="AS85" s="354">
        <f t="shared" si="14"/>
        <v>0</v>
      </c>
      <c r="AT85" s="356">
        <f t="shared" si="15"/>
        <v>0</v>
      </c>
      <c r="AU85" s="354">
        <f t="shared" si="16"/>
        <v>0</v>
      </c>
      <c r="AV85" s="356">
        <f t="shared" si="17"/>
        <v>0</v>
      </c>
      <c r="AW85" s="354">
        <f t="shared" si="18"/>
        <v>0</v>
      </c>
      <c r="AX85" s="356">
        <f t="shared" si="19"/>
        <v>0</v>
      </c>
      <c r="AY85" s="354">
        <f t="shared" si="20"/>
        <v>0</v>
      </c>
      <c r="AZ85" s="356">
        <f t="shared" si="21"/>
        <v>0</v>
      </c>
      <c r="BA85" s="354">
        <f t="shared" si="22"/>
        <v>0</v>
      </c>
      <c r="BB85" s="356">
        <f t="shared" si="23"/>
        <v>0</v>
      </c>
      <c r="BC85" s="354">
        <f t="shared" si="24"/>
        <v>0</v>
      </c>
      <c r="BD85" s="356">
        <f t="shared" si="25"/>
        <v>0</v>
      </c>
      <c r="BE85" s="354">
        <f t="shared" si="26"/>
        <v>0</v>
      </c>
      <c r="BF85" s="356">
        <f t="shared" si="27"/>
        <v>0</v>
      </c>
      <c r="BG85" s="354">
        <f t="shared" si="28"/>
        <v>0</v>
      </c>
      <c r="BH85" s="348">
        <f t="shared" si="29"/>
        <v>0</v>
      </c>
      <c r="BI85" s="349">
        <f t="shared" si="30"/>
        <v>0</v>
      </c>
      <c r="BJ85" s="348">
        <f t="shared" si="31"/>
        <v>0</v>
      </c>
      <c r="BK85" s="349">
        <f t="shared" si="32"/>
        <v>0</v>
      </c>
      <c r="BL85" s="348">
        <f t="shared" si="33"/>
        <v>0</v>
      </c>
      <c r="BM85" s="349">
        <f t="shared" si="34"/>
        <v>0</v>
      </c>
      <c r="BN85" s="348">
        <f t="shared" si="35"/>
        <v>0</v>
      </c>
      <c r="BO85" s="349">
        <f t="shared" si="36"/>
        <v>0</v>
      </c>
      <c r="BP85" s="348">
        <f t="shared" si="37"/>
        <v>0</v>
      </c>
      <c r="BQ85" s="349">
        <f t="shared" si="38"/>
        <v>0</v>
      </c>
      <c r="BR85" s="348">
        <f t="shared" si="39"/>
        <v>0</v>
      </c>
      <c r="BS85" s="349">
        <f t="shared" si="40"/>
        <v>0</v>
      </c>
      <c r="BT85" s="348">
        <f t="shared" si="41"/>
        <v>0</v>
      </c>
      <c r="BU85" s="349">
        <f t="shared" si="42"/>
        <v>0</v>
      </c>
      <c r="BV85" s="348">
        <f t="shared" si="43"/>
        <v>0</v>
      </c>
      <c r="BW85" s="349">
        <f t="shared" si="44"/>
        <v>0</v>
      </c>
      <c r="BX85" s="348">
        <f t="shared" si="45"/>
        <v>0</v>
      </c>
      <c r="BY85" s="349">
        <f t="shared" si="46"/>
        <v>0</v>
      </c>
      <c r="BZ85" s="348">
        <f t="shared" si="47"/>
        <v>0</v>
      </c>
      <c r="CA85" s="349">
        <f t="shared" si="48"/>
        <v>0</v>
      </c>
      <c r="CB85" s="348">
        <f t="shared" si="49"/>
        <v>0</v>
      </c>
      <c r="CC85" s="4">
        <f ca="1">IF(OR(D85=" ",AND(EXACT(UPPER(TRIM(SUBSTITUTE(D85,CHAR(160)," "))),TRIM(SUBSTITUTE(D85,CHAR(160)," "))),SUMPRODUCT(--ISNUMBER(MATCH(MID(TRIM(SUBSTITUTE(D85,CHAR(160)," ")),ROW(INDIRECT("1:"&amp;LEN(TRIM(SUBSTITUTE(D85,CHAR(160)," "))))),1),{"A","B","C","D","E","F","G","H","I","J","K","L","M","N","O","P","Q","R","S","T","U","V","W","X","Y","Z","Ñ","0","1","2","3","4","5","6","7","8","9"," "},0)))=LEN(TRIM(SUBSTITUTE(D85,CHAR(160)," "))))),0,1)</f>
        <v>0</v>
      </c>
    </row>
    <row r="86" spans="1:81" ht="15" customHeight="1">
      <c r="A86" s="61"/>
      <c r="B86" s="78"/>
      <c r="C86" s="74" t="s">
        <v>5061</v>
      </c>
      <c r="D86" s="747"/>
      <c r="E86" s="748"/>
      <c r="F86" s="671"/>
      <c r="G86" s="748"/>
      <c r="H86" s="671"/>
      <c r="I86" s="748"/>
      <c r="J86" s="188"/>
      <c r="K86" s="188"/>
      <c r="L86" s="188"/>
      <c r="M86" s="188"/>
      <c r="N86" s="188"/>
      <c r="O86" s="188"/>
      <c r="P86" s="188"/>
      <c r="Q86" s="188"/>
      <c r="R86" s="188"/>
      <c r="S86" s="188"/>
      <c r="T86" s="188"/>
      <c r="U86" s="188"/>
      <c r="V86" s="188"/>
      <c r="W86" s="188"/>
      <c r="X86" s="188"/>
      <c r="Y86" s="188"/>
      <c r="Z86" s="188"/>
      <c r="AA86" s="188"/>
      <c r="AB86" s="188"/>
      <c r="AC86" s="188"/>
      <c r="AD86" s="188"/>
      <c r="AG86" s="2"/>
      <c r="AH86" s="2"/>
      <c r="AI86" s="2"/>
      <c r="AJ86" s="2"/>
      <c r="AK86" s="2"/>
      <c r="AL86" s="244">
        <f t="shared" si="7"/>
        <v>0</v>
      </c>
      <c r="AM86" s="354">
        <f t="shared" si="8"/>
        <v>0</v>
      </c>
      <c r="AN86" s="356">
        <f t="shared" si="9"/>
        <v>0</v>
      </c>
      <c r="AO86" s="354">
        <f t="shared" si="10"/>
        <v>0</v>
      </c>
      <c r="AP86" s="356">
        <f t="shared" si="11"/>
        <v>0</v>
      </c>
      <c r="AQ86" s="354">
        <f t="shared" si="12"/>
        <v>0</v>
      </c>
      <c r="AR86" s="356">
        <f t="shared" si="13"/>
        <v>0</v>
      </c>
      <c r="AS86" s="354">
        <f t="shared" si="14"/>
        <v>0</v>
      </c>
      <c r="AT86" s="356">
        <f t="shared" si="15"/>
        <v>0</v>
      </c>
      <c r="AU86" s="354">
        <f t="shared" si="16"/>
        <v>0</v>
      </c>
      <c r="AV86" s="356">
        <f t="shared" si="17"/>
        <v>0</v>
      </c>
      <c r="AW86" s="354">
        <f t="shared" si="18"/>
        <v>0</v>
      </c>
      <c r="AX86" s="356">
        <f t="shared" si="19"/>
        <v>0</v>
      </c>
      <c r="AY86" s="354">
        <f t="shared" si="20"/>
        <v>0</v>
      </c>
      <c r="AZ86" s="356">
        <f t="shared" si="21"/>
        <v>0</v>
      </c>
      <c r="BA86" s="354">
        <f t="shared" si="22"/>
        <v>0</v>
      </c>
      <c r="BB86" s="356">
        <f t="shared" si="23"/>
        <v>0</v>
      </c>
      <c r="BC86" s="354">
        <f t="shared" si="24"/>
        <v>0</v>
      </c>
      <c r="BD86" s="356">
        <f t="shared" si="25"/>
        <v>0</v>
      </c>
      <c r="BE86" s="354">
        <f t="shared" si="26"/>
        <v>0</v>
      </c>
      <c r="BF86" s="356">
        <f t="shared" si="27"/>
        <v>0</v>
      </c>
      <c r="BG86" s="354">
        <f t="shared" si="28"/>
        <v>0</v>
      </c>
      <c r="BH86" s="348">
        <f t="shared" si="29"/>
        <v>0</v>
      </c>
      <c r="BI86" s="349">
        <f t="shared" si="30"/>
        <v>0</v>
      </c>
      <c r="BJ86" s="348">
        <f t="shared" si="31"/>
        <v>0</v>
      </c>
      <c r="BK86" s="349">
        <f t="shared" si="32"/>
        <v>0</v>
      </c>
      <c r="BL86" s="348">
        <f t="shared" si="33"/>
        <v>0</v>
      </c>
      <c r="BM86" s="349">
        <f t="shared" si="34"/>
        <v>0</v>
      </c>
      <c r="BN86" s="348">
        <f t="shared" si="35"/>
        <v>0</v>
      </c>
      <c r="BO86" s="349">
        <f t="shared" si="36"/>
        <v>0</v>
      </c>
      <c r="BP86" s="348">
        <f t="shared" si="37"/>
        <v>0</v>
      </c>
      <c r="BQ86" s="349">
        <f t="shared" si="38"/>
        <v>0</v>
      </c>
      <c r="BR86" s="348">
        <f t="shared" si="39"/>
        <v>0</v>
      </c>
      <c r="BS86" s="349">
        <f t="shared" si="40"/>
        <v>0</v>
      </c>
      <c r="BT86" s="348">
        <f t="shared" si="41"/>
        <v>0</v>
      </c>
      <c r="BU86" s="349">
        <f t="shared" si="42"/>
        <v>0</v>
      </c>
      <c r="BV86" s="348">
        <f t="shared" si="43"/>
        <v>0</v>
      </c>
      <c r="BW86" s="349">
        <f t="shared" si="44"/>
        <v>0</v>
      </c>
      <c r="BX86" s="348">
        <f t="shared" si="45"/>
        <v>0</v>
      </c>
      <c r="BY86" s="349">
        <f t="shared" si="46"/>
        <v>0</v>
      </c>
      <c r="BZ86" s="348">
        <f t="shared" si="47"/>
        <v>0</v>
      </c>
      <c r="CA86" s="349">
        <f t="shared" si="48"/>
        <v>0</v>
      </c>
      <c r="CB86" s="348">
        <f t="shared" si="49"/>
        <v>0</v>
      </c>
      <c r="CC86" s="4">
        <f ca="1">IF(OR(D86=" ",AND(EXACT(UPPER(TRIM(SUBSTITUTE(D86,CHAR(160)," "))),TRIM(SUBSTITUTE(D86,CHAR(160)," "))),SUMPRODUCT(--ISNUMBER(MATCH(MID(TRIM(SUBSTITUTE(D86,CHAR(160)," ")),ROW(INDIRECT("1:"&amp;LEN(TRIM(SUBSTITUTE(D86,CHAR(160)," "))))),1),{"A","B","C","D","E","F","G","H","I","J","K","L","M","N","O","P","Q","R","S","T","U","V","W","X","Y","Z","Ñ","0","1","2","3","4","5","6","7","8","9"," "},0)))=LEN(TRIM(SUBSTITUTE(D86,CHAR(160)," "))))),0,1)</f>
        <v>0</v>
      </c>
    </row>
    <row r="87" spans="1:81" ht="15" customHeight="1">
      <c r="A87" s="61"/>
      <c r="B87" s="78"/>
      <c r="C87" s="74" t="s">
        <v>5062</v>
      </c>
      <c r="D87" s="747"/>
      <c r="E87" s="748"/>
      <c r="F87" s="671"/>
      <c r="G87" s="748"/>
      <c r="H87" s="671"/>
      <c r="I87" s="748"/>
      <c r="J87" s="188"/>
      <c r="K87" s="188"/>
      <c r="L87" s="188"/>
      <c r="M87" s="188"/>
      <c r="N87" s="188"/>
      <c r="O87" s="188"/>
      <c r="P87" s="188"/>
      <c r="Q87" s="188"/>
      <c r="R87" s="188"/>
      <c r="S87" s="188"/>
      <c r="T87" s="188"/>
      <c r="U87" s="188"/>
      <c r="V87" s="188"/>
      <c r="W87" s="188"/>
      <c r="X87" s="188"/>
      <c r="Y87" s="188"/>
      <c r="Z87" s="188"/>
      <c r="AA87" s="188"/>
      <c r="AB87" s="188"/>
      <c r="AC87" s="188"/>
      <c r="AD87" s="188"/>
      <c r="AG87" s="2"/>
      <c r="AH87" s="2"/>
      <c r="AI87" s="2"/>
      <c r="AJ87" s="2"/>
      <c r="AK87" s="2"/>
      <c r="AL87" s="244">
        <f t="shared" si="7"/>
        <v>0</v>
      </c>
      <c r="AM87" s="354">
        <f t="shared" si="8"/>
        <v>0</v>
      </c>
      <c r="AN87" s="356">
        <f t="shared" si="9"/>
        <v>0</v>
      </c>
      <c r="AO87" s="354">
        <f t="shared" si="10"/>
        <v>0</v>
      </c>
      <c r="AP87" s="356">
        <f t="shared" si="11"/>
        <v>0</v>
      </c>
      <c r="AQ87" s="354">
        <f t="shared" si="12"/>
        <v>0</v>
      </c>
      <c r="AR87" s="356">
        <f t="shared" si="13"/>
        <v>0</v>
      </c>
      <c r="AS87" s="354">
        <f t="shared" si="14"/>
        <v>0</v>
      </c>
      <c r="AT87" s="356">
        <f t="shared" si="15"/>
        <v>0</v>
      </c>
      <c r="AU87" s="354">
        <f t="shared" si="16"/>
        <v>0</v>
      </c>
      <c r="AV87" s="356">
        <f t="shared" si="17"/>
        <v>0</v>
      </c>
      <c r="AW87" s="354">
        <f t="shared" si="18"/>
        <v>0</v>
      </c>
      <c r="AX87" s="356">
        <f t="shared" si="19"/>
        <v>0</v>
      </c>
      <c r="AY87" s="354">
        <f t="shared" si="20"/>
        <v>0</v>
      </c>
      <c r="AZ87" s="356">
        <f t="shared" si="21"/>
        <v>0</v>
      </c>
      <c r="BA87" s="354">
        <f t="shared" si="22"/>
        <v>0</v>
      </c>
      <c r="BB87" s="356">
        <f t="shared" si="23"/>
        <v>0</v>
      </c>
      <c r="BC87" s="354">
        <f t="shared" si="24"/>
        <v>0</v>
      </c>
      <c r="BD87" s="356">
        <f t="shared" si="25"/>
        <v>0</v>
      </c>
      <c r="BE87" s="354">
        <f t="shared" si="26"/>
        <v>0</v>
      </c>
      <c r="BF87" s="356">
        <f t="shared" si="27"/>
        <v>0</v>
      </c>
      <c r="BG87" s="354">
        <f t="shared" si="28"/>
        <v>0</v>
      </c>
      <c r="BH87" s="348">
        <f t="shared" si="29"/>
        <v>0</v>
      </c>
      <c r="BI87" s="349">
        <f t="shared" si="30"/>
        <v>0</v>
      </c>
      <c r="BJ87" s="348">
        <f t="shared" si="31"/>
        <v>0</v>
      </c>
      <c r="BK87" s="349">
        <f t="shared" si="32"/>
        <v>0</v>
      </c>
      <c r="BL87" s="348">
        <f t="shared" si="33"/>
        <v>0</v>
      </c>
      <c r="BM87" s="349">
        <f t="shared" si="34"/>
        <v>0</v>
      </c>
      <c r="BN87" s="348">
        <f t="shared" si="35"/>
        <v>0</v>
      </c>
      <c r="BO87" s="349">
        <f t="shared" si="36"/>
        <v>0</v>
      </c>
      <c r="BP87" s="348">
        <f t="shared" si="37"/>
        <v>0</v>
      </c>
      <c r="BQ87" s="349">
        <f t="shared" si="38"/>
        <v>0</v>
      </c>
      <c r="BR87" s="348">
        <f t="shared" si="39"/>
        <v>0</v>
      </c>
      <c r="BS87" s="349">
        <f t="shared" si="40"/>
        <v>0</v>
      </c>
      <c r="BT87" s="348">
        <f t="shared" si="41"/>
        <v>0</v>
      </c>
      <c r="BU87" s="349">
        <f t="shared" si="42"/>
        <v>0</v>
      </c>
      <c r="BV87" s="348">
        <f t="shared" si="43"/>
        <v>0</v>
      </c>
      <c r="BW87" s="349">
        <f t="shared" si="44"/>
        <v>0</v>
      </c>
      <c r="BX87" s="348">
        <f t="shared" si="45"/>
        <v>0</v>
      </c>
      <c r="BY87" s="349">
        <f t="shared" si="46"/>
        <v>0</v>
      </c>
      <c r="BZ87" s="348">
        <f t="shared" si="47"/>
        <v>0</v>
      </c>
      <c r="CA87" s="349">
        <f t="shared" si="48"/>
        <v>0</v>
      </c>
      <c r="CB87" s="348">
        <f t="shared" si="49"/>
        <v>0</v>
      </c>
      <c r="CC87" s="4">
        <f ca="1">IF(OR(D87=" ",AND(EXACT(UPPER(TRIM(SUBSTITUTE(D87,CHAR(160)," "))),TRIM(SUBSTITUTE(D87,CHAR(160)," "))),SUMPRODUCT(--ISNUMBER(MATCH(MID(TRIM(SUBSTITUTE(D87,CHAR(160)," ")),ROW(INDIRECT("1:"&amp;LEN(TRIM(SUBSTITUTE(D87,CHAR(160)," "))))),1),{"A","B","C","D","E","F","G","H","I","J","K","L","M","N","O","P","Q","R","S","T","U","V","W","X","Y","Z","Ñ","0","1","2","3","4","5","6","7","8","9"," "},0)))=LEN(TRIM(SUBSTITUTE(D87,CHAR(160)," "))))),0,1)</f>
        <v>0</v>
      </c>
    </row>
    <row r="88" spans="1:81" ht="15" customHeight="1">
      <c r="A88" s="61"/>
      <c r="B88" s="78"/>
      <c r="C88" s="74" t="s">
        <v>5063</v>
      </c>
      <c r="D88" s="747"/>
      <c r="E88" s="748"/>
      <c r="F88" s="671"/>
      <c r="G88" s="748"/>
      <c r="H88" s="671"/>
      <c r="I88" s="748"/>
      <c r="J88" s="188"/>
      <c r="K88" s="188"/>
      <c r="L88" s="188"/>
      <c r="M88" s="188"/>
      <c r="N88" s="188"/>
      <c r="O88" s="188"/>
      <c r="P88" s="188"/>
      <c r="Q88" s="188"/>
      <c r="R88" s="188"/>
      <c r="S88" s="188"/>
      <c r="T88" s="188"/>
      <c r="U88" s="188"/>
      <c r="V88" s="188"/>
      <c r="W88" s="188"/>
      <c r="X88" s="188"/>
      <c r="Y88" s="188"/>
      <c r="Z88" s="188"/>
      <c r="AA88" s="188"/>
      <c r="AB88" s="188"/>
      <c r="AC88" s="188"/>
      <c r="AD88" s="188"/>
      <c r="AG88" s="2"/>
      <c r="AH88" s="2"/>
      <c r="AI88" s="2"/>
      <c r="AJ88" s="2"/>
      <c r="AK88" s="2"/>
      <c r="AL88" s="244">
        <f t="shared" si="7"/>
        <v>0</v>
      </c>
      <c r="AM88" s="354">
        <f t="shared" si="8"/>
        <v>0</v>
      </c>
      <c r="AN88" s="356">
        <f t="shared" si="9"/>
        <v>0</v>
      </c>
      <c r="AO88" s="354">
        <f t="shared" si="10"/>
        <v>0</v>
      </c>
      <c r="AP88" s="356">
        <f t="shared" si="11"/>
        <v>0</v>
      </c>
      <c r="AQ88" s="354">
        <f t="shared" si="12"/>
        <v>0</v>
      </c>
      <c r="AR88" s="356">
        <f t="shared" si="13"/>
        <v>0</v>
      </c>
      <c r="AS88" s="354">
        <f t="shared" si="14"/>
        <v>0</v>
      </c>
      <c r="AT88" s="356">
        <f t="shared" si="15"/>
        <v>0</v>
      </c>
      <c r="AU88" s="354">
        <f t="shared" si="16"/>
        <v>0</v>
      </c>
      <c r="AV88" s="356">
        <f t="shared" si="17"/>
        <v>0</v>
      </c>
      <c r="AW88" s="354">
        <f t="shared" si="18"/>
        <v>0</v>
      </c>
      <c r="AX88" s="356">
        <f t="shared" si="19"/>
        <v>0</v>
      </c>
      <c r="AY88" s="354">
        <f t="shared" si="20"/>
        <v>0</v>
      </c>
      <c r="AZ88" s="356">
        <f t="shared" si="21"/>
        <v>0</v>
      </c>
      <c r="BA88" s="354">
        <f t="shared" si="22"/>
        <v>0</v>
      </c>
      <c r="BB88" s="356">
        <f t="shared" si="23"/>
        <v>0</v>
      </c>
      <c r="BC88" s="354">
        <f t="shared" si="24"/>
        <v>0</v>
      </c>
      <c r="BD88" s="356">
        <f t="shared" si="25"/>
        <v>0</v>
      </c>
      <c r="BE88" s="354">
        <f t="shared" si="26"/>
        <v>0</v>
      </c>
      <c r="BF88" s="356">
        <f t="shared" si="27"/>
        <v>0</v>
      </c>
      <c r="BG88" s="354">
        <f t="shared" si="28"/>
        <v>0</v>
      </c>
      <c r="BH88" s="348">
        <f t="shared" si="29"/>
        <v>0</v>
      </c>
      <c r="BI88" s="349">
        <f t="shared" si="30"/>
        <v>0</v>
      </c>
      <c r="BJ88" s="348">
        <f t="shared" si="31"/>
        <v>0</v>
      </c>
      <c r="BK88" s="349">
        <f t="shared" si="32"/>
        <v>0</v>
      </c>
      <c r="BL88" s="348">
        <f t="shared" si="33"/>
        <v>0</v>
      </c>
      <c r="BM88" s="349">
        <f t="shared" si="34"/>
        <v>0</v>
      </c>
      <c r="BN88" s="348">
        <f t="shared" si="35"/>
        <v>0</v>
      </c>
      <c r="BO88" s="349">
        <f t="shared" si="36"/>
        <v>0</v>
      </c>
      <c r="BP88" s="348">
        <f t="shared" si="37"/>
        <v>0</v>
      </c>
      <c r="BQ88" s="349">
        <f t="shared" si="38"/>
        <v>0</v>
      </c>
      <c r="BR88" s="348">
        <f t="shared" si="39"/>
        <v>0</v>
      </c>
      <c r="BS88" s="349">
        <f t="shared" si="40"/>
        <v>0</v>
      </c>
      <c r="BT88" s="348">
        <f t="shared" si="41"/>
        <v>0</v>
      </c>
      <c r="BU88" s="349">
        <f t="shared" si="42"/>
        <v>0</v>
      </c>
      <c r="BV88" s="348">
        <f t="shared" si="43"/>
        <v>0</v>
      </c>
      <c r="BW88" s="349">
        <f t="shared" si="44"/>
        <v>0</v>
      </c>
      <c r="BX88" s="348">
        <f t="shared" si="45"/>
        <v>0</v>
      </c>
      <c r="BY88" s="349">
        <f t="shared" si="46"/>
        <v>0</v>
      </c>
      <c r="BZ88" s="348">
        <f t="shared" si="47"/>
        <v>0</v>
      </c>
      <c r="CA88" s="349">
        <f t="shared" si="48"/>
        <v>0</v>
      </c>
      <c r="CB88" s="348">
        <f t="shared" si="49"/>
        <v>0</v>
      </c>
      <c r="CC88" s="4">
        <f ca="1">IF(OR(D88=" ",AND(EXACT(UPPER(TRIM(SUBSTITUTE(D88,CHAR(160)," "))),TRIM(SUBSTITUTE(D88,CHAR(160)," "))),SUMPRODUCT(--ISNUMBER(MATCH(MID(TRIM(SUBSTITUTE(D88,CHAR(160)," ")),ROW(INDIRECT("1:"&amp;LEN(TRIM(SUBSTITUTE(D88,CHAR(160)," "))))),1),{"A","B","C","D","E","F","G","H","I","J","K","L","M","N","O","P","Q","R","S","T","U","V","W","X","Y","Z","Ñ","0","1","2","3","4","5","6","7","8","9"," "},0)))=LEN(TRIM(SUBSTITUTE(D88,CHAR(160)," "))))),0,1)</f>
        <v>0</v>
      </c>
    </row>
    <row r="89" spans="1:81" ht="15" customHeight="1">
      <c r="A89" s="61"/>
      <c r="B89" s="78"/>
      <c r="C89" s="74" t="s">
        <v>5064</v>
      </c>
      <c r="D89" s="747"/>
      <c r="E89" s="748"/>
      <c r="F89" s="671"/>
      <c r="G89" s="748"/>
      <c r="H89" s="671"/>
      <c r="I89" s="748"/>
      <c r="J89" s="188"/>
      <c r="K89" s="188"/>
      <c r="L89" s="188"/>
      <c r="M89" s="188"/>
      <c r="N89" s="188"/>
      <c r="O89" s="188"/>
      <c r="P89" s="188"/>
      <c r="Q89" s="188"/>
      <c r="R89" s="188"/>
      <c r="S89" s="188"/>
      <c r="T89" s="188"/>
      <c r="U89" s="188"/>
      <c r="V89" s="188"/>
      <c r="W89" s="188"/>
      <c r="X89" s="188"/>
      <c r="Y89" s="188"/>
      <c r="Z89" s="188"/>
      <c r="AA89" s="188"/>
      <c r="AB89" s="188"/>
      <c r="AC89" s="188"/>
      <c r="AD89" s="188"/>
      <c r="AG89" s="2"/>
      <c r="AH89" s="2"/>
      <c r="AI89" s="2"/>
      <c r="AJ89" s="2"/>
      <c r="AK89" s="2"/>
      <c r="AL89" s="244">
        <f t="shared" si="7"/>
        <v>0</v>
      </c>
      <c r="AM89" s="354">
        <f t="shared" si="8"/>
        <v>0</v>
      </c>
      <c r="AN89" s="356">
        <f t="shared" si="9"/>
        <v>0</v>
      </c>
      <c r="AO89" s="354">
        <f t="shared" si="10"/>
        <v>0</v>
      </c>
      <c r="AP89" s="356">
        <f t="shared" si="11"/>
        <v>0</v>
      </c>
      <c r="AQ89" s="354">
        <f t="shared" si="12"/>
        <v>0</v>
      </c>
      <c r="AR89" s="356">
        <f t="shared" si="13"/>
        <v>0</v>
      </c>
      <c r="AS89" s="354">
        <f t="shared" si="14"/>
        <v>0</v>
      </c>
      <c r="AT89" s="356">
        <f t="shared" si="15"/>
        <v>0</v>
      </c>
      <c r="AU89" s="354">
        <f t="shared" si="16"/>
        <v>0</v>
      </c>
      <c r="AV89" s="356">
        <f t="shared" si="17"/>
        <v>0</v>
      </c>
      <c r="AW89" s="354">
        <f t="shared" si="18"/>
        <v>0</v>
      </c>
      <c r="AX89" s="356">
        <f t="shared" si="19"/>
        <v>0</v>
      </c>
      <c r="AY89" s="354">
        <f t="shared" si="20"/>
        <v>0</v>
      </c>
      <c r="AZ89" s="356">
        <f t="shared" si="21"/>
        <v>0</v>
      </c>
      <c r="BA89" s="354">
        <f t="shared" si="22"/>
        <v>0</v>
      </c>
      <c r="BB89" s="356">
        <f t="shared" si="23"/>
        <v>0</v>
      </c>
      <c r="BC89" s="354">
        <f t="shared" si="24"/>
        <v>0</v>
      </c>
      <c r="BD89" s="356">
        <f t="shared" si="25"/>
        <v>0</v>
      </c>
      <c r="BE89" s="354">
        <f t="shared" si="26"/>
        <v>0</v>
      </c>
      <c r="BF89" s="356">
        <f t="shared" si="27"/>
        <v>0</v>
      </c>
      <c r="BG89" s="354">
        <f t="shared" si="28"/>
        <v>0</v>
      </c>
      <c r="BH89" s="348">
        <f t="shared" si="29"/>
        <v>0</v>
      </c>
      <c r="BI89" s="349">
        <f t="shared" si="30"/>
        <v>0</v>
      </c>
      <c r="BJ89" s="348">
        <f t="shared" si="31"/>
        <v>0</v>
      </c>
      <c r="BK89" s="349">
        <f t="shared" si="32"/>
        <v>0</v>
      </c>
      <c r="BL89" s="348">
        <f t="shared" si="33"/>
        <v>0</v>
      </c>
      <c r="BM89" s="349">
        <f t="shared" si="34"/>
        <v>0</v>
      </c>
      <c r="BN89" s="348">
        <f t="shared" si="35"/>
        <v>0</v>
      </c>
      <c r="BO89" s="349">
        <f t="shared" si="36"/>
        <v>0</v>
      </c>
      <c r="BP89" s="348">
        <f t="shared" si="37"/>
        <v>0</v>
      </c>
      <c r="BQ89" s="349">
        <f t="shared" si="38"/>
        <v>0</v>
      </c>
      <c r="BR89" s="348">
        <f t="shared" si="39"/>
        <v>0</v>
      </c>
      <c r="BS89" s="349">
        <f t="shared" si="40"/>
        <v>0</v>
      </c>
      <c r="BT89" s="348">
        <f t="shared" si="41"/>
        <v>0</v>
      </c>
      <c r="BU89" s="349">
        <f t="shared" si="42"/>
        <v>0</v>
      </c>
      <c r="BV89" s="348">
        <f t="shared" si="43"/>
        <v>0</v>
      </c>
      <c r="BW89" s="349">
        <f t="shared" si="44"/>
        <v>0</v>
      </c>
      <c r="BX89" s="348">
        <f t="shared" si="45"/>
        <v>0</v>
      </c>
      <c r="BY89" s="349">
        <f t="shared" si="46"/>
        <v>0</v>
      </c>
      <c r="BZ89" s="348">
        <f t="shared" si="47"/>
        <v>0</v>
      </c>
      <c r="CA89" s="349">
        <f t="shared" si="48"/>
        <v>0</v>
      </c>
      <c r="CB89" s="348">
        <f t="shared" si="49"/>
        <v>0</v>
      </c>
      <c r="CC89" s="4">
        <f ca="1">IF(OR(D89=" ",AND(EXACT(UPPER(TRIM(SUBSTITUTE(D89,CHAR(160)," "))),TRIM(SUBSTITUTE(D89,CHAR(160)," "))),SUMPRODUCT(--ISNUMBER(MATCH(MID(TRIM(SUBSTITUTE(D89,CHAR(160)," ")),ROW(INDIRECT("1:"&amp;LEN(TRIM(SUBSTITUTE(D89,CHAR(160)," "))))),1),{"A","B","C","D","E","F","G","H","I","J","K","L","M","N","O","P","Q","R","S","T","U","V","W","X","Y","Z","Ñ","0","1","2","3","4","5","6","7","8","9"," "},0)))=LEN(TRIM(SUBSTITUTE(D89,CHAR(160)," "))))),0,1)</f>
        <v>0</v>
      </c>
    </row>
    <row r="90" spans="1:81" ht="15" customHeight="1">
      <c r="A90" s="61"/>
      <c r="B90" s="78"/>
      <c r="C90" s="74" t="s">
        <v>5065</v>
      </c>
      <c r="D90" s="747"/>
      <c r="E90" s="748"/>
      <c r="F90" s="671"/>
      <c r="G90" s="748"/>
      <c r="H90" s="671"/>
      <c r="I90" s="748"/>
      <c r="J90" s="188"/>
      <c r="K90" s="188"/>
      <c r="L90" s="188"/>
      <c r="M90" s="188"/>
      <c r="N90" s="188"/>
      <c r="O90" s="188"/>
      <c r="P90" s="188"/>
      <c r="Q90" s="188"/>
      <c r="R90" s="188"/>
      <c r="S90" s="188"/>
      <c r="T90" s="188"/>
      <c r="U90" s="188"/>
      <c r="V90" s="188"/>
      <c r="W90" s="188"/>
      <c r="X90" s="188"/>
      <c r="Y90" s="188"/>
      <c r="Z90" s="188"/>
      <c r="AA90" s="188"/>
      <c r="AB90" s="188"/>
      <c r="AC90" s="188"/>
      <c r="AD90" s="188"/>
      <c r="AG90" s="2"/>
      <c r="AH90" s="2"/>
      <c r="AI90" s="2"/>
      <c r="AJ90" s="2"/>
      <c r="AK90" s="2"/>
      <c r="AL90" s="244">
        <f t="shared" si="7"/>
        <v>0</v>
      </c>
      <c r="AM90" s="354">
        <f t="shared" si="8"/>
        <v>0</v>
      </c>
      <c r="AN90" s="356">
        <f t="shared" si="9"/>
        <v>0</v>
      </c>
      <c r="AO90" s="354">
        <f t="shared" si="10"/>
        <v>0</v>
      </c>
      <c r="AP90" s="356">
        <f t="shared" si="11"/>
        <v>0</v>
      </c>
      <c r="AQ90" s="354">
        <f t="shared" si="12"/>
        <v>0</v>
      </c>
      <c r="AR90" s="356">
        <f t="shared" si="13"/>
        <v>0</v>
      </c>
      <c r="AS90" s="354">
        <f t="shared" si="14"/>
        <v>0</v>
      </c>
      <c r="AT90" s="356">
        <f t="shared" si="15"/>
        <v>0</v>
      </c>
      <c r="AU90" s="354">
        <f t="shared" si="16"/>
        <v>0</v>
      </c>
      <c r="AV90" s="356">
        <f t="shared" si="17"/>
        <v>0</v>
      </c>
      <c r="AW90" s="354">
        <f t="shared" si="18"/>
        <v>0</v>
      </c>
      <c r="AX90" s="356">
        <f t="shared" si="19"/>
        <v>0</v>
      </c>
      <c r="AY90" s="354">
        <f t="shared" si="20"/>
        <v>0</v>
      </c>
      <c r="AZ90" s="356">
        <f t="shared" si="21"/>
        <v>0</v>
      </c>
      <c r="BA90" s="354">
        <f t="shared" si="22"/>
        <v>0</v>
      </c>
      <c r="BB90" s="356">
        <f t="shared" si="23"/>
        <v>0</v>
      </c>
      <c r="BC90" s="354">
        <f t="shared" si="24"/>
        <v>0</v>
      </c>
      <c r="BD90" s="356">
        <f t="shared" si="25"/>
        <v>0</v>
      </c>
      <c r="BE90" s="354">
        <f t="shared" si="26"/>
        <v>0</v>
      </c>
      <c r="BF90" s="356">
        <f t="shared" si="27"/>
        <v>0</v>
      </c>
      <c r="BG90" s="354">
        <f t="shared" si="28"/>
        <v>0</v>
      </c>
      <c r="BH90" s="348">
        <f t="shared" si="29"/>
        <v>0</v>
      </c>
      <c r="BI90" s="349">
        <f t="shared" si="30"/>
        <v>0</v>
      </c>
      <c r="BJ90" s="348">
        <f t="shared" si="31"/>
        <v>0</v>
      </c>
      <c r="BK90" s="349">
        <f t="shared" si="32"/>
        <v>0</v>
      </c>
      <c r="BL90" s="348">
        <f t="shared" si="33"/>
        <v>0</v>
      </c>
      <c r="BM90" s="349">
        <f t="shared" si="34"/>
        <v>0</v>
      </c>
      <c r="BN90" s="348">
        <f t="shared" si="35"/>
        <v>0</v>
      </c>
      <c r="BO90" s="349">
        <f t="shared" si="36"/>
        <v>0</v>
      </c>
      <c r="BP90" s="348">
        <f t="shared" si="37"/>
        <v>0</v>
      </c>
      <c r="BQ90" s="349">
        <f t="shared" si="38"/>
        <v>0</v>
      </c>
      <c r="BR90" s="348">
        <f t="shared" si="39"/>
        <v>0</v>
      </c>
      <c r="BS90" s="349">
        <f t="shared" si="40"/>
        <v>0</v>
      </c>
      <c r="BT90" s="348">
        <f t="shared" si="41"/>
        <v>0</v>
      </c>
      <c r="BU90" s="349">
        <f t="shared" si="42"/>
        <v>0</v>
      </c>
      <c r="BV90" s="348">
        <f t="shared" si="43"/>
        <v>0</v>
      </c>
      <c r="BW90" s="349">
        <f t="shared" si="44"/>
        <v>0</v>
      </c>
      <c r="BX90" s="348">
        <f t="shared" si="45"/>
        <v>0</v>
      </c>
      <c r="BY90" s="349">
        <f t="shared" si="46"/>
        <v>0</v>
      </c>
      <c r="BZ90" s="348">
        <f t="shared" si="47"/>
        <v>0</v>
      </c>
      <c r="CA90" s="349">
        <f t="shared" si="48"/>
        <v>0</v>
      </c>
      <c r="CB90" s="348">
        <f t="shared" si="49"/>
        <v>0</v>
      </c>
      <c r="CC90" s="4">
        <f ca="1">IF(OR(D90=" ",AND(EXACT(UPPER(TRIM(SUBSTITUTE(D90,CHAR(160)," "))),TRIM(SUBSTITUTE(D90,CHAR(160)," "))),SUMPRODUCT(--ISNUMBER(MATCH(MID(TRIM(SUBSTITUTE(D90,CHAR(160)," ")),ROW(INDIRECT("1:"&amp;LEN(TRIM(SUBSTITUTE(D90,CHAR(160)," "))))),1),{"A","B","C","D","E","F","G","H","I","J","K","L","M","N","O","P","Q","R","S","T","U","V","W","X","Y","Z","Ñ","0","1","2","3","4","5","6","7","8","9"," "},0)))=LEN(TRIM(SUBSTITUTE(D90,CHAR(160)," "))))),0,1)</f>
        <v>0</v>
      </c>
    </row>
    <row r="91" spans="1:81" ht="15" customHeight="1">
      <c r="A91" s="61"/>
      <c r="B91" s="78"/>
      <c r="C91" s="74" t="s">
        <v>5066</v>
      </c>
      <c r="D91" s="747"/>
      <c r="E91" s="748"/>
      <c r="F91" s="671"/>
      <c r="G91" s="748"/>
      <c r="H91" s="671"/>
      <c r="I91" s="748"/>
      <c r="J91" s="188"/>
      <c r="K91" s="188"/>
      <c r="L91" s="188"/>
      <c r="M91" s="188"/>
      <c r="N91" s="188"/>
      <c r="O91" s="188"/>
      <c r="P91" s="188"/>
      <c r="Q91" s="188"/>
      <c r="R91" s="188"/>
      <c r="S91" s="188"/>
      <c r="T91" s="188"/>
      <c r="U91" s="188"/>
      <c r="V91" s="188"/>
      <c r="W91" s="188"/>
      <c r="X91" s="188"/>
      <c r="Y91" s="188"/>
      <c r="Z91" s="188"/>
      <c r="AA91" s="188"/>
      <c r="AB91" s="188"/>
      <c r="AC91" s="188"/>
      <c r="AD91" s="188"/>
      <c r="AG91" s="2"/>
      <c r="AH91" s="2"/>
      <c r="AI91" s="2"/>
      <c r="AJ91" s="2"/>
      <c r="AK91" s="2"/>
      <c r="AL91" s="244">
        <f t="shared" si="7"/>
        <v>0</v>
      </c>
      <c r="AM91" s="354">
        <f t="shared" si="8"/>
        <v>0</v>
      </c>
      <c r="AN91" s="356">
        <f t="shared" si="9"/>
        <v>0</v>
      </c>
      <c r="AO91" s="354">
        <f t="shared" si="10"/>
        <v>0</v>
      </c>
      <c r="AP91" s="356">
        <f t="shared" si="11"/>
        <v>0</v>
      </c>
      <c r="AQ91" s="354">
        <f t="shared" si="12"/>
        <v>0</v>
      </c>
      <c r="AR91" s="356">
        <f t="shared" si="13"/>
        <v>0</v>
      </c>
      <c r="AS91" s="354">
        <f t="shared" si="14"/>
        <v>0</v>
      </c>
      <c r="AT91" s="356">
        <f t="shared" si="15"/>
        <v>0</v>
      </c>
      <c r="AU91" s="354">
        <f t="shared" si="16"/>
        <v>0</v>
      </c>
      <c r="AV91" s="356">
        <f t="shared" si="17"/>
        <v>0</v>
      </c>
      <c r="AW91" s="354">
        <f t="shared" si="18"/>
        <v>0</v>
      </c>
      <c r="AX91" s="356">
        <f t="shared" si="19"/>
        <v>0</v>
      </c>
      <c r="AY91" s="354">
        <f t="shared" si="20"/>
        <v>0</v>
      </c>
      <c r="AZ91" s="356">
        <f t="shared" si="21"/>
        <v>0</v>
      </c>
      <c r="BA91" s="354">
        <f t="shared" si="22"/>
        <v>0</v>
      </c>
      <c r="BB91" s="356">
        <f t="shared" si="23"/>
        <v>0</v>
      </c>
      <c r="BC91" s="354">
        <f t="shared" si="24"/>
        <v>0</v>
      </c>
      <c r="BD91" s="356">
        <f t="shared" si="25"/>
        <v>0</v>
      </c>
      <c r="BE91" s="354">
        <f t="shared" si="26"/>
        <v>0</v>
      </c>
      <c r="BF91" s="356">
        <f t="shared" si="27"/>
        <v>0</v>
      </c>
      <c r="BG91" s="354">
        <f t="shared" si="28"/>
        <v>0</v>
      </c>
      <c r="BH91" s="348">
        <f t="shared" si="29"/>
        <v>0</v>
      </c>
      <c r="BI91" s="349">
        <f t="shared" si="30"/>
        <v>0</v>
      </c>
      <c r="BJ91" s="348">
        <f t="shared" si="31"/>
        <v>0</v>
      </c>
      <c r="BK91" s="349">
        <f t="shared" si="32"/>
        <v>0</v>
      </c>
      <c r="BL91" s="348">
        <f t="shared" si="33"/>
        <v>0</v>
      </c>
      <c r="BM91" s="349">
        <f t="shared" si="34"/>
        <v>0</v>
      </c>
      <c r="BN91" s="348">
        <f t="shared" si="35"/>
        <v>0</v>
      </c>
      <c r="BO91" s="349">
        <f t="shared" si="36"/>
        <v>0</v>
      </c>
      <c r="BP91" s="348">
        <f t="shared" si="37"/>
        <v>0</v>
      </c>
      <c r="BQ91" s="349">
        <f t="shared" si="38"/>
        <v>0</v>
      </c>
      <c r="BR91" s="348">
        <f t="shared" si="39"/>
        <v>0</v>
      </c>
      <c r="BS91" s="349">
        <f t="shared" si="40"/>
        <v>0</v>
      </c>
      <c r="BT91" s="348">
        <f t="shared" si="41"/>
        <v>0</v>
      </c>
      <c r="BU91" s="349">
        <f t="shared" si="42"/>
        <v>0</v>
      </c>
      <c r="BV91" s="348">
        <f t="shared" si="43"/>
        <v>0</v>
      </c>
      <c r="BW91" s="349">
        <f t="shared" si="44"/>
        <v>0</v>
      </c>
      <c r="BX91" s="348">
        <f t="shared" si="45"/>
        <v>0</v>
      </c>
      <c r="BY91" s="349">
        <f t="shared" si="46"/>
        <v>0</v>
      </c>
      <c r="BZ91" s="348">
        <f t="shared" si="47"/>
        <v>0</v>
      </c>
      <c r="CA91" s="349">
        <f t="shared" si="48"/>
        <v>0</v>
      </c>
      <c r="CB91" s="348">
        <f t="shared" si="49"/>
        <v>0</v>
      </c>
      <c r="CC91" s="4">
        <f ca="1">IF(OR(D91=" ",AND(EXACT(UPPER(TRIM(SUBSTITUTE(D91,CHAR(160)," "))),TRIM(SUBSTITUTE(D91,CHAR(160)," "))),SUMPRODUCT(--ISNUMBER(MATCH(MID(TRIM(SUBSTITUTE(D91,CHAR(160)," ")),ROW(INDIRECT("1:"&amp;LEN(TRIM(SUBSTITUTE(D91,CHAR(160)," "))))),1),{"A","B","C","D","E","F","G","H","I","J","K","L","M","N","O","P","Q","R","S","T","U","V","W","X","Y","Z","Ñ","0","1","2","3","4","5","6","7","8","9"," "},0)))=LEN(TRIM(SUBSTITUTE(D91,CHAR(160)," "))))),0,1)</f>
        <v>0</v>
      </c>
    </row>
    <row r="92" spans="1:81" ht="15" customHeight="1">
      <c r="A92" s="61"/>
      <c r="B92" s="78"/>
      <c r="C92" s="74" t="s">
        <v>5067</v>
      </c>
      <c r="D92" s="747"/>
      <c r="E92" s="748"/>
      <c r="F92" s="671"/>
      <c r="G92" s="748"/>
      <c r="H92" s="671"/>
      <c r="I92" s="748"/>
      <c r="J92" s="188"/>
      <c r="K92" s="188"/>
      <c r="L92" s="188"/>
      <c r="M92" s="188"/>
      <c r="N92" s="188"/>
      <c r="O92" s="188"/>
      <c r="P92" s="188"/>
      <c r="Q92" s="188"/>
      <c r="R92" s="188"/>
      <c r="S92" s="188"/>
      <c r="T92" s="188"/>
      <c r="U92" s="188"/>
      <c r="V92" s="188"/>
      <c r="W92" s="188"/>
      <c r="X92" s="188"/>
      <c r="Y92" s="188"/>
      <c r="Z92" s="188"/>
      <c r="AA92" s="188"/>
      <c r="AB92" s="188"/>
      <c r="AC92" s="188"/>
      <c r="AD92" s="188"/>
      <c r="AG92" s="2"/>
      <c r="AH92" s="2"/>
      <c r="AI92" s="2"/>
      <c r="AJ92" s="2"/>
      <c r="AK92" s="2"/>
      <c r="AL92" s="244">
        <f t="shared" si="7"/>
        <v>0</v>
      </c>
      <c r="AM92" s="354">
        <f t="shared" si="8"/>
        <v>0</v>
      </c>
      <c r="AN92" s="356">
        <f t="shared" si="9"/>
        <v>0</v>
      </c>
      <c r="AO92" s="354">
        <f t="shared" si="10"/>
        <v>0</v>
      </c>
      <c r="AP92" s="356">
        <f t="shared" si="11"/>
        <v>0</v>
      </c>
      <c r="AQ92" s="354">
        <f t="shared" si="12"/>
        <v>0</v>
      </c>
      <c r="AR92" s="356">
        <f t="shared" si="13"/>
        <v>0</v>
      </c>
      <c r="AS92" s="354">
        <f t="shared" si="14"/>
        <v>0</v>
      </c>
      <c r="AT92" s="356">
        <f t="shared" si="15"/>
        <v>0</v>
      </c>
      <c r="AU92" s="354">
        <f t="shared" si="16"/>
        <v>0</v>
      </c>
      <c r="AV92" s="356">
        <f t="shared" si="17"/>
        <v>0</v>
      </c>
      <c r="AW92" s="354">
        <f t="shared" si="18"/>
        <v>0</v>
      </c>
      <c r="AX92" s="356">
        <f t="shared" si="19"/>
        <v>0</v>
      </c>
      <c r="AY92" s="354">
        <f t="shared" si="20"/>
        <v>0</v>
      </c>
      <c r="AZ92" s="356">
        <f t="shared" si="21"/>
        <v>0</v>
      </c>
      <c r="BA92" s="354">
        <f t="shared" si="22"/>
        <v>0</v>
      </c>
      <c r="BB92" s="356">
        <f t="shared" si="23"/>
        <v>0</v>
      </c>
      <c r="BC92" s="354">
        <f t="shared" si="24"/>
        <v>0</v>
      </c>
      <c r="BD92" s="356">
        <f t="shared" si="25"/>
        <v>0</v>
      </c>
      <c r="BE92" s="354">
        <f t="shared" si="26"/>
        <v>0</v>
      </c>
      <c r="BF92" s="356">
        <f t="shared" si="27"/>
        <v>0</v>
      </c>
      <c r="BG92" s="354">
        <f t="shared" si="28"/>
        <v>0</v>
      </c>
      <c r="BH92" s="348">
        <f t="shared" si="29"/>
        <v>0</v>
      </c>
      <c r="BI92" s="349">
        <f t="shared" si="30"/>
        <v>0</v>
      </c>
      <c r="BJ92" s="348">
        <f t="shared" si="31"/>
        <v>0</v>
      </c>
      <c r="BK92" s="349">
        <f t="shared" si="32"/>
        <v>0</v>
      </c>
      <c r="BL92" s="348">
        <f t="shared" si="33"/>
        <v>0</v>
      </c>
      <c r="BM92" s="349">
        <f t="shared" si="34"/>
        <v>0</v>
      </c>
      <c r="BN92" s="348">
        <f t="shared" si="35"/>
        <v>0</v>
      </c>
      <c r="BO92" s="349">
        <f t="shared" si="36"/>
        <v>0</v>
      </c>
      <c r="BP92" s="348">
        <f t="shared" si="37"/>
        <v>0</v>
      </c>
      <c r="BQ92" s="349">
        <f t="shared" si="38"/>
        <v>0</v>
      </c>
      <c r="BR92" s="348">
        <f t="shared" si="39"/>
        <v>0</v>
      </c>
      <c r="BS92" s="349">
        <f t="shared" si="40"/>
        <v>0</v>
      </c>
      <c r="BT92" s="348">
        <f t="shared" si="41"/>
        <v>0</v>
      </c>
      <c r="BU92" s="349">
        <f t="shared" si="42"/>
        <v>0</v>
      </c>
      <c r="BV92" s="348">
        <f t="shared" si="43"/>
        <v>0</v>
      </c>
      <c r="BW92" s="349">
        <f t="shared" si="44"/>
        <v>0</v>
      </c>
      <c r="BX92" s="348">
        <f t="shared" si="45"/>
        <v>0</v>
      </c>
      <c r="BY92" s="349">
        <f t="shared" si="46"/>
        <v>0</v>
      </c>
      <c r="BZ92" s="348">
        <f t="shared" si="47"/>
        <v>0</v>
      </c>
      <c r="CA92" s="349">
        <f t="shared" si="48"/>
        <v>0</v>
      </c>
      <c r="CB92" s="348">
        <f t="shared" si="49"/>
        <v>0</v>
      </c>
      <c r="CC92" s="4">
        <f ca="1">IF(OR(D92=" ",AND(EXACT(UPPER(TRIM(SUBSTITUTE(D92,CHAR(160)," "))),TRIM(SUBSTITUTE(D92,CHAR(160)," "))),SUMPRODUCT(--ISNUMBER(MATCH(MID(TRIM(SUBSTITUTE(D92,CHAR(160)," ")),ROW(INDIRECT("1:"&amp;LEN(TRIM(SUBSTITUTE(D92,CHAR(160)," "))))),1),{"A","B","C","D","E","F","G","H","I","J","K","L","M","N","O","P","Q","R","S","T","U","V","W","X","Y","Z","Ñ","0","1","2","3","4","5","6","7","8","9"," "},0)))=LEN(TRIM(SUBSTITUTE(D92,CHAR(160)," "))))),0,1)</f>
        <v>0</v>
      </c>
    </row>
    <row r="93" spans="1:81" ht="15" customHeight="1">
      <c r="A93" s="61"/>
      <c r="B93" s="78"/>
      <c r="C93" s="74" t="s">
        <v>5068</v>
      </c>
      <c r="D93" s="747"/>
      <c r="E93" s="748"/>
      <c r="F93" s="671"/>
      <c r="G93" s="748"/>
      <c r="H93" s="671"/>
      <c r="I93" s="748"/>
      <c r="J93" s="188"/>
      <c r="K93" s="188"/>
      <c r="L93" s="188"/>
      <c r="M93" s="188"/>
      <c r="N93" s="188"/>
      <c r="O93" s="188"/>
      <c r="P93" s="188"/>
      <c r="Q93" s="188"/>
      <c r="R93" s="188"/>
      <c r="S93" s="188"/>
      <c r="T93" s="188"/>
      <c r="U93" s="188"/>
      <c r="V93" s="188"/>
      <c r="W93" s="188"/>
      <c r="X93" s="188"/>
      <c r="Y93" s="188"/>
      <c r="Z93" s="188"/>
      <c r="AA93" s="188"/>
      <c r="AB93" s="188"/>
      <c r="AC93" s="188"/>
      <c r="AD93" s="188"/>
      <c r="AG93" s="2"/>
      <c r="AH93" s="2"/>
      <c r="AI93" s="2"/>
      <c r="AJ93" s="2"/>
      <c r="AK93" s="2"/>
      <c r="AL93" s="244">
        <f t="shared" si="7"/>
        <v>0</v>
      </c>
      <c r="AM93" s="354">
        <f t="shared" si="8"/>
        <v>0</v>
      </c>
      <c r="AN93" s="356">
        <f t="shared" si="9"/>
        <v>0</v>
      </c>
      <c r="AO93" s="354">
        <f t="shared" si="10"/>
        <v>0</v>
      </c>
      <c r="AP93" s="356">
        <f t="shared" si="11"/>
        <v>0</v>
      </c>
      <c r="AQ93" s="354">
        <f t="shared" si="12"/>
        <v>0</v>
      </c>
      <c r="AR93" s="356">
        <f t="shared" si="13"/>
        <v>0</v>
      </c>
      <c r="AS93" s="354">
        <f t="shared" si="14"/>
        <v>0</v>
      </c>
      <c r="AT93" s="356">
        <f t="shared" si="15"/>
        <v>0</v>
      </c>
      <c r="AU93" s="354">
        <f t="shared" si="16"/>
        <v>0</v>
      </c>
      <c r="AV93" s="356">
        <f t="shared" si="17"/>
        <v>0</v>
      </c>
      <c r="AW93" s="354">
        <f t="shared" si="18"/>
        <v>0</v>
      </c>
      <c r="AX93" s="356">
        <f t="shared" si="19"/>
        <v>0</v>
      </c>
      <c r="AY93" s="354">
        <f t="shared" si="20"/>
        <v>0</v>
      </c>
      <c r="AZ93" s="356">
        <f t="shared" si="21"/>
        <v>0</v>
      </c>
      <c r="BA93" s="354">
        <f t="shared" si="22"/>
        <v>0</v>
      </c>
      <c r="BB93" s="356">
        <f t="shared" si="23"/>
        <v>0</v>
      </c>
      <c r="BC93" s="354">
        <f t="shared" si="24"/>
        <v>0</v>
      </c>
      <c r="BD93" s="356">
        <f t="shared" si="25"/>
        <v>0</v>
      </c>
      <c r="BE93" s="354">
        <f t="shared" si="26"/>
        <v>0</v>
      </c>
      <c r="BF93" s="356">
        <f t="shared" si="27"/>
        <v>0</v>
      </c>
      <c r="BG93" s="354">
        <f t="shared" si="28"/>
        <v>0</v>
      </c>
      <c r="BH93" s="348">
        <f t="shared" si="29"/>
        <v>0</v>
      </c>
      <c r="BI93" s="349">
        <f t="shared" si="30"/>
        <v>0</v>
      </c>
      <c r="BJ93" s="348">
        <f t="shared" si="31"/>
        <v>0</v>
      </c>
      <c r="BK93" s="349">
        <f t="shared" si="32"/>
        <v>0</v>
      </c>
      <c r="BL93" s="348">
        <f t="shared" si="33"/>
        <v>0</v>
      </c>
      <c r="BM93" s="349">
        <f t="shared" si="34"/>
        <v>0</v>
      </c>
      <c r="BN93" s="348">
        <f t="shared" si="35"/>
        <v>0</v>
      </c>
      <c r="BO93" s="349">
        <f t="shared" si="36"/>
        <v>0</v>
      </c>
      <c r="BP93" s="348">
        <f t="shared" si="37"/>
        <v>0</v>
      </c>
      <c r="BQ93" s="349">
        <f t="shared" si="38"/>
        <v>0</v>
      </c>
      <c r="BR93" s="348">
        <f t="shared" si="39"/>
        <v>0</v>
      </c>
      <c r="BS93" s="349">
        <f t="shared" si="40"/>
        <v>0</v>
      </c>
      <c r="BT93" s="348">
        <f t="shared" si="41"/>
        <v>0</v>
      </c>
      <c r="BU93" s="349">
        <f t="shared" si="42"/>
        <v>0</v>
      </c>
      <c r="BV93" s="348">
        <f t="shared" si="43"/>
        <v>0</v>
      </c>
      <c r="BW93" s="349">
        <f t="shared" si="44"/>
        <v>0</v>
      </c>
      <c r="BX93" s="348">
        <f t="shared" si="45"/>
        <v>0</v>
      </c>
      <c r="BY93" s="349">
        <f t="shared" si="46"/>
        <v>0</v>
      </c>
      <c r="BZ93" s="348">
        <f t="shared" si="47"/>
        <v>0</v>
      </c>
      <c r="CA93" s="349">
        <f t="shared" si="48"/>
        <v>0</v>
      </c>
      <c r="CB93" s="348">
        <f t="shared" si="49"/>
        <v>0</v>
      </c>
      <c r="CC93" s="4">
        <f ca="1">IF(OR(D93=" ",AND(EXACT(UPPER(TRIM(SUBSTITUTE(D93,CHAR(160)," "))),TRIM(SUBSTITUTE(D93,CHAR(160)," "))),SUMPRODUCT(--ISNUMBER(MATCH(MID(TRIM(SUBSTITUTE(D93,CHAR(160)," ")),ROW(INDIRECT("1:"&amp;LEN(TRIM(SUBSTITUTE(D93,CHAR(160)," "))))),1),{"A","B","C","D","E","F","G","H","I","J","K","L","M","N","O","P","Q","R","S","T","U","V","W","X","Y","Z","Ñ","0","1","2","3","4","5","6","7","8","9"," "},0)))=LEN(TRIM(SUBSTITUTE(D93,CHAR(160)," "))))),0,1)</f>
        <v>0</v>
      </c>
    </row>
    <row r="94" spans="1:81" ht="15" customHeight="1">
      <c r="A94" s="61"/>
      <c r="B94" s="78"/>
      <c r="C94" s="11"/>
      <c r="D94" s="18"/>
      <c r="E94" s="18"/>
      <c r="F94" s="18"/>
      <c r="G94" s="18"/>
      <c r="H94" s="18"/>
      <c r="I94" s="107"/>
      <c r="J94" s="110"/>
      <c r="K94" s="110"/>
      <c r="L94" s="110"/>
      <c r="M94" s="110"/>
      <c r="N94" s="110"/>
      <c r="O94" s="110"/>
      <c r="P94" s="110"/>
      <c r="Q94" s="110"/>
      <c r="R94" s="110"/>
      <c r="S94" s="110"/>
      <c r="T94" s="110"/>
      <c r="U94" s="110"/>
      <c r="V94" s="110"/>
      <c r="W94" s="110"/>
      <c r="X94" s="110"/>
      <c r="Y94" s="110"/>
      <c r="Z94" s="110"/>
      <c r="AA94" s="110"/>
      <c r="AB94" s="110"/>
      <c r="AC94" s="110"/>
      <c r="AD94" s="110"/>
      <c r="AG94" s="1"/>
      <c r="AH94" s="1"/>
      <c r="AI94" s="1"/>
      <c r="AJ94" s="1"/>
      <c r="AK94" s="1"/>
      <c r="CB94" s="351">
        <f>SUM(AL74:CB93)</f>
        <v>0</v>
      </c>
    </row>
    <row r="95" spans="1:81" ht="15" customHeight="1">
      <c r="A95" s="5"/>
      <c r="B95" s="8"/>
      <c r="C95" s="8"/>
      <c r="D95" s="8"/>
      <c r="E95" s="8"/>
      <c r="F95" s="8"/>
      <c r="G95" s="8"/>
      <c r="H95" s="8"/>
      <c r="I95" s="8"/>
      <c r="J95" s="8"/>
      <c r="K95" s="11"/>
      <c r="L95" s="11"/>
      <c r="M95" s="11"/>
      <c r="N95" s="11"/>
      <c r="O95" s="11"/>
      <c r="P95" s="11"/>
      <c r="Q95" s="11"/>
      <c r="R95" s="11"/>
      <c r="S95" s="11"/>
      <c r="T95" s="11"/>
      <c r="U95" s="11"/>
      <c r="V95" s="11"/>
      <c r="W95" s="11"/>
      <c r="X95" s="11"/>
      <c r="Y95" s="11"/>
      <c r="Z95" s="11"/>
      <c r="AA95" s="11"/>
      <c r="AB95" s="11"/>
      <c r="AC95" s="11"/>
      <c r="AD95" s="11"/>
      <c r="AG95"/>
      <c r="AH95"/>
      <c r="AI95"/>
      <c r="AJ95"/>
      <c r="AK95" s="1"/>
    </row>
    <row r="96" spans="1:81" ht="15" customHeight="1">
      <c r="A96" s="5"/>
      <c r="B96" s="8"/>
      <c r="C96" s="8"/>
      <c r="D96" s="8"/>
      <c r="E96" s="8"/>
      <c r="F96" s="8"/>
      <c r="G96" s="8"/>
      <c r="H96" s="8"/>
      <c r="I96" s="8"/>
      <c r="J96" s="8"/>
      <c r="K96" s="11"/>
      <c r="L96" s="11"/>
      <c r="M96" s="11"/>
      <c r="N96" s="11"/>
      <c r="O96" s="11"/>
      <c r="P96" s="11"/>
      <c r="Q96" s="11"/>
      <c r="R96" s="11"/>
      <c r="S96" s="11"/>
      <c r="T96" s="11"/>
      <c r="U96" s="11"/>
      <c r="V96" s="11"/>
      <c r="W96" s="11"/>
      <c r="X96" s="11"/>
      <c r="Y96" s="11"/>
      <c r="Z96" s="11"/>
      <c r="AA96" s="928" t="s">
        <v>5856</v>
      </c>
      <c r="AB96" s="732"/>
      <c r="AC96" s="732"/>
      <c r="AD96" s="732"/>
      <c r="AE96" s="1"/>
    </row>
    <row r="97" spans="1:113" ht="120" customHeight="1">
      <c r="A97" s="14"/>
      <c r="B97" s="84"/>
      <c r="C97" s="771" t="s">
        <v>5852</v>
      </c>
      <c r="D97" s="773"/>
      <c r="E97" s="773"/>
      <c r="F97" s="773"/>
      <c r="G97" s="773"/>
      <c r="H97" s="773"/>
      <c r="I97" s="769"/>
      <c r="J97" s="771" t="s">
        <v>5857</v>
      </c>
      <c r="K97" s="669"/>
      <c r="L97" s="669"/>
      <c r="M97" s="669"/>
      <c r="N97" s="669"/>
      <c r="O97" s="669"/>
      <c r="P97" s="669"/>
      <c r="Q97" s="669"/>
      <c r="R97" s="669"/>
      <c r="S97" s="669"/>
      <c r="T97" s="669"/>
      <c r="U97" s="669"/>
      <c r="V97" s="669"/>
      <c r="W97" s="669"/>
      <c r="X97" s="669"/>
      <c r="Y97" s="669"/>
      <c r="Z97" s="669"/>
      <c r="AA97" s="669"/>
      <c r="AB97" s="669"/>
      <c r="AC97" s="669"/>
      <c r="AD97" s="670"/>
      <c r="AE97" s="1"/>
      <c r="AG97" s="932" t="s">
        <v>5858</v>
      </c>
      <c r="AH97" s="933"/>
      <c r="AI97" s="933"/>
      <c r="AJ97" s="933"/>
      <c r="AK97" s="933"/>
      <c r="AL97" s="933"/>
      <c r="AM97" s="933"/>
      <c r="AN97" s="933"/>
      <c r="AO97" s="933"/>
      <c r="AP97" s="933"/>
      <c r="AQ97" s="933"/>
      <c r="AR97" s="933"/>
      <c r="AS97" s="933"/>
      <c r="AT97" s="933"/>
      <c r="AU97" s="933"/>
      <c r="AV97" s="933"/>
      <c r="AW97" s="933"/>
      <c r="AX97" s="933"/>
      <c r="AY97" s="933"/>
      <c r="AZ97" s="933"/>
      <c r="BA97" s="933"/>
      <c r="BB97" s="934" t="s">
        <v>5859</v>
      </c>
      <c r="BC97" s="934"/>
      <c r="BD97" s="934"/>
      <c r="BE97" s="934"/>
      <c r="BF97" s="934"/>
      <c r="BG97" s="934"/>
      <c r="BH97" s="934"/>
      <c r="BI97" s="934"/>
      <c r="BJ97" s="934"/>
      <c r="BK97" s="934"/>
      <c r="BL97" s="934"/>
      <c r="BM97" s="934"/>
      <c r="BN97" s="934"/>
      <c r="BO97" s="934"/>
      <c r="BP97" s="934"/>
      <c r="BQ97" s="934"/>
      <c r="BR97" s="934"/>
      <c r="BS97" s="934"/>
      <c r="BT97" s="934"/>
      <c r="BU97" s="934"/>
      <c r="BV97" s="934"/>
      <c r="BW97" s="935" t="s">
        <v>5110</v>
      </c>
      <c r="BX97" s="804" t="s">
        <v>5343</v>
      </c>
      <c r="BY97" s="936"/>
      <c r="BZ97" s="936"/>
      <c r="CA97" s="937" t="s">
        <v>5860</v>
      </c>
      <c r="CB97" s="938"/>
      <c r="CC97" s="938"/>
      <c r="CD97" s="938"/>
      <c r="CE97" s="938"/>
      <c r="CF97" s="938"/>
      <c r="CG97" s="938"/>
      <c r="CH97" s="938"/>
      <c r="CI97" s="938"/>
      <c r="CJ97" s="938"/>
      <c r="CK97" s="938"/>
      <c r="CL97" s="938"/>
      <c r="CM97" s="938"/>
      <c r="CN97" s="938"/>
      <c r="CO97" s="938"/>
      <c r="CP97" s="938"/>
      <c r="CQ97" s="938"/>
      <c r="CR97" s="938"/>
      <c r="CS97" s="938"/>
      <c r="CT97" s="938"/>
      <c r="CU97" s="938"/>
    </row>
    <row r="98" spans="1:113" ht="15" customHeight="1">
      <c r="A98" s="14"/>
      <c r="B98" s="109"/>
      <c r="C98" s="770"/>
      <c r="D98" s="732"/>
      <c r="E98" s="732"/>
      <c r="F98" s="732"/>
      <c r="G98" s="732"/>
      <c r="H98" s="732"/>
      <c r="I98" s="733"/>
      <c r="J98" s="9" t="s">
        <v>5040</v>
      </c>
      <c r="K98" s="9" t="s">
        <v>5042</v>
      </c>
      <c r="L98" s="9" t="s">
        <v>5044</v>
      </c>
      <c r="M98" s="9" t="s">
        <v>5046</v>
      </c>
      <c r="N98" s="9" t="s">
        <v>5048</v>
      </c>
      <c r="O98" s="9" t="s">
        <v>5050</v>
      </c>
      <c r="P98" s="9" t="s">
        <v>5052</v>
      </c>
      <c r="Q98" s="9" t="s">
        <v>5054</v>
      </c>
      <c r="R98" s="9" t="s">
        <v>5056</v>
      </c>
      <c r="S98" s="9" t="s">
        <v>5057</v>
      </c>
      <c r="T98" s="9" t="s">
        <v>5059</v>
      </c>
      <c r="U98" s="9" t="s">
        <v>5060</v>
      </c>
      <c r="V98" s="9" t="s">
        <v>5061</v>
      </c>
      <c r="W98" s="9" t="s">
        <v>5062</v>
      </c>
      <c r="X98" s="9" t="s">
        <v>5063</v>
      </c>
      <c r="Y98" s="9" t="s">
        <v>5064</v>
      </c>
      <c r="Z98" s="9" t="s">
        <v>5065</v>
      </c>
      <c r="AA98" s="9" t="s">
        <v>5066</v>
      </c>
      <c r="AB98" s="9" t="s">
        <v>5067</v>
      </c>
      <c r="AC98" s="9" t="s">
        <v>5068</v>
      </c>
      <c r="AD98" s="74" t="s">
        <v>5069</v>
      </c>
      <c r="AE98" s="1"/>
      <c r="AG98" s="357">
        <v>1</v>
      </c>
      <c r="AH98" s="359">
        <v>2</v>
      </c>
      <c r="AI98" s="357">
        <v>3</v>
      </c>
      <c r="AJ98" s="359">
        <v>4</v>
      </c>
      <c r="AK98" s="357">
        <v>5</v>
      </c>
      <c r="AL98" s="359">
        <v>6</v>
      </c>
      <c r="AM98" s="357">
        <v>7</v>
      </c>
      <c r="AN98" s="359">
        <v>8</v>
      </c>
      <c r="AO98" s="357">
        <v>9</v>
      </c>
      <c r="AP98" s="359">
        <v>10</v>
      </c>
      <c r="AQ98" s="357">
        <v>11</v>
      </c>
      <c r="AR98" s="359">
        <v>12</v>
      </c>
      <c r="AS98" s="357">
        <v>13</v>
      </c>
      <c r="AT98" s="359">
        <v>14</v>
      </c>
      <c r="AU98" s="357">
        <v>15</v>
      </c>
      <c r="AV98" s="359">
        <v>16</v>
      </c>
      <c r="AW98" s="357">
        <v>17</v>
      </c>
      <c r="AX98" s="359">
        <v>18</v>
      </c>
      <c r="AY98" s="357">
        <v>19</v>
      </c>
      <c r="AZ98" s="359">
        <v>20</v>
      </c>
      <c r="BA98" s="357">
        <v>21</v>
      </c>
      <c r="BB98" s="362">
        <v>1</v>
      </c>
      <c r="BC98" s="364">
        <v>2</v>
      </c>
      <c r="BD98" s="362">
        <v>3</v>
      </c>
      <c r="BE98" s="364">
        <v>4</v>
      </c>
      <c r="BF98" s="362">
        <v>5</v>
      </c>
      <c r="BG98" s="364">
        <v>6</v>
      </c>
      <c r="BH98" s="362">
        <v>7</v>
      </c>
      <c r="BI98" s="364">
        <v>8</v>
      </c>
      <c r="BJ98" s="362">
        <v>9</v>
      </c>
      <c r="BK98" s="364">
        <v>10</v>
      </c>
      <c r="BL98" s="362">
        <v>11</v>
      </c>
      <c r="BM98" s="364">
        <v>12</v>
      </c>
      <c r="BN98" s="362">
        <v>13</v>
      </c>
      <c r="BO98" s="364">
        <v>14</v>
      </c>
      <c r="BP98" s="362">
        <v>15</v>
      </c>
      <c r="BQ98" s="364">
        <v>16</v>
      </c>
      <c r="BR98" s="362">
        <v>17</v>
      </c>
      <c r="BS98" s="364">
        <v>18</v>
      </c>
      <c r="BT98" s="362">
        <v>19</v>
      </c>
      <c r="BU98" s="364">
        <v>20</v>
      </c>
      <c r="BV98" s="362">
        <v>21</v>
      </c>
      <c r="BW98" s="935"/>
      <c r="BX98" s="222" t="s">
        <v>5354</v>
      </c>
      <c r="BY98" s="229" t="s">
        <v>5355</v>
      </c>
      <c r="BZ98" s="366" t="s">
        <v>5349</v>
      </c>
      <c r="CA98" s="367">
        <v>1</v>
      </c>
      <c r="CB98" s="369">
        <v>2</v>
      </c>
      <c r="CC98" s="367">
        <v>3</v>
      </c>
      <c r="CD98" s="369">
        <v>4</v>
      </c>
      <c r="CE98" s="367">
        <v>5</v>
      </c>
      <c r="CF98" s="369">
        <v>6</v>
      </c>
      <c r="CG98" s="367">
        <v>7</v>
      </c>
      <c r="CH98" s="369">
        <v>8</v>
      </c>
      <c r="CI98" s="367">
        <v>9</v>
      </c>
      <c r="CJ98" s="369">
        <v>10</v>
      </c>
      <c r="CK98" s="367">
        <v>11</v>
      </c>
      <c r="CL98" s="369">
        <v>12</v>
      </c>
      <c r="CM98" s="367">
        <v>13</v>
      </c>
      <c r="CN98" s="369">
        <v>14</v>
      </c>
      <c r="CO98" s="367">
        <v>15</v>
      </c>
      <c r="CP98" s="369">
        <v>16</v>
      </c>
      <c r="CQ98" s="367">
        <v>17</v>
      </c>
      <c r="CR98" s="369">
        <v>18</v>
      </c>
      <c r="CS98" s="367">
        <v>19</v>
      </c>
      <c r="CT98" s="369">
        <v>20</v>
      </c>
      <c r="CU98" s="367">
        <v>21</v>
      </c>
      <c r="CV98" s="2"/>
      <c r="CW98" s="2"/>
      <c r="CX98" s="2"/>
      <c r="CY98" s="2"/>
      <c r="CZ98" s="2"/>
      <c r="DA98" s="2"/>
      <c r="DB98" s="2"/>
      <c r="DC98" s="2"/>
      <c r="DD98" s="2"/>
      <c r="DE98" s="2"/>
      <c r="DF98" s="2"/>
      <c r="DG98" s="2"/>
      <c r="DH98" s="2"/>
      <c r="DI98" s="2"/>
    </row>
    <row r="99" spans="1:113" ht="15" customHeight="1">
      <c r="A99" s="61"/>
      <c r="B99" s="78"/>
      <c r="C99" s="9" t="s">
        <v>5040</v>
      </c>
      <c r="D99" s="763" t="str">
        <f t="shared" ref="D99:D118" si="50">IF(D74="","",D74)</f>
        <v/>
      </c>
      <c r="E99" s="669"/>
      <c r="F99" s="669"/>
      <c r="G99" s="669"/>
      <c r="H99" s="669"/>
      <c r="I99" s="670"/>
      <c r="J99" s="112"/>
      <c r="K99" s="112"/>
      <c r="L99" s="112"/>
      <c r="M99" s="112"/>
      <c r="N99" s="112"/>
      <c r="O99" s="112"/>
      <c r="P99" s="112"/>
      <c r="Q99" s="112"/>
      <c r="R99" s="112"/>
      <c r="S99" s="112"/>
      <c r="T99" s="112"/>
      <c r="U99" s="112"/>
      <c r="V99" s="112"/>
      <c r="W99" s="112"/>
      <c r="X99" s="112"/>
      <c r="Y99" s="112"/>
      <c r="Z99" s="112"/>
      <c r="AA99" s="112"/>
      <c r="AB99" s="112"/>
      <c r="AC99" s="112"/>
      <c r="AD99" s="112"/>
      <c r="AE99" s="1"/>
      <c r="AG99" s="358">
        <f>IF(COUNTA(J99)=0,0,IF(AND(SUM($W$26)=0,COUNTA(J74,J99)=0),0,IF(AND(SUM($W$26)&gt;0,COUNTA(J74,J99)&gt;0),0,1)))</f>
        <v>0</v>
      </c>
      <c r="AH99" s="360">
        <f>IF(COUNTA(K99)=0,0,IF(AND(SUM($W$27)=0,COUNTA(K74,K99)=0),0,IF(AND(SUM($W$27)&gt;0,COUNTA(K74,K99)&gt;0),0,1)))</f>
        <v>0</v>
      </c>
      <c r="AI99" s="358">
        <f>IF(COUNTA(L99)=0,0,IF(AND(SUM($W$28)=0,COUNTA(L74,L99)=0),0,IF(AND(SUM($W$28)&gt;0,COUNTA(L74,L99)&gt;0),0,1)))</f>
        <v>0</v>
      </c>
      <c r="AJ99" s="360">
        <f>IF(COUNTA(M99)=0,0,IF(AND(SUM($W$29)=0,COUNTA(M74,M99)=0),0,IF(AND(SUM($W$29)&gt;0,COUNTA(M74,M99)&gt;0),0,1)))</f>
        <v>0</v>
      </c>
      <c r="AK99" s="358">
        <f>IF(COUNTA(N99)=0,0,IF(AND(SUM($W$30)=0,COUNTA(N74,N99)=0),0,IF(AND(SUM($W$30)&gt;0,COUNTA(N74,N99)&gt;0),0,1)))</f>
        <v>0</v>
      </c>
      <c r="AL99" s="360">
        <f>IF(COUNTA(O99)=0,0,IF(AND(SUM($W$31)=0,COUNTA(O74,O99)=0),0,IF(AND(SUM($W$31)&gt;0,COUNTA(O74,O99)&gt;0),0,1)))</f>
        <v>0</v>
      </c>
      <c r="AM99" s="358">
        <f>IF(COUNTA(P99)=0,0,IF(AND(SUM($W$32)=0,COUNTA(P74,P99)=0),0,IF(AND(SUM($W$32)&gt;0,COUNTA(P74,P99)&gt;0),0,1)))</f>
        <v>0</v>
      </c>
      <c r="AN99" s="360">
        <f>IF(COUNTA(Q99)=0,0,IF(AND(SUM($W$33)=0,COUNTA(Q74,Q99)=0),0,IF(AND(SUM($W$33)&gt;0,COUNTA(Q74,Q99)&gt;0),0,1)))</f>
        <v>0</v>
      </c>
      <c r="AO99" s="358">
        <f>IF(COUNTA(R99)=0,0,IF(AND(SUM($W$34)=0,COUNTA(R74,R99)=0),0,IF(AND(SUM($W$34)&gt;0,COUNTA(R74,R99)&gt;0),0,1)))</f>
        <v>0</v>
      </c>
      <c r="AP99" s="360">
        <f>IF(COUNTA(S99)=0,0,IF(AND(SUM($W$35)=0,COUNTA(S74,S99)=0),0,IF(AND(SUM($W$35)&gt;0,COUNTA(S74,S99)&gt;0),0,1)))</f>
        <v>0</v>
      </c>
      <c r="AQ99" s="358">
        <f>IF(COUNTA(T99)=0,0,IF(AND(SUM($W$36)=0,COUNTA(T74,T99)=0),0,IF(AND(SUM($W$36)&gt;0,COUNTA(T74,T99)&gt;0),0,1)))</f>
        <v>0</v>
      </c>
      <c r="AR99" s="360">
        <f>IF(COUNTA(U99)=0,0,IF(AND(SUM($W$37)=0,COUNTA(U74,U99)=0),0,IF(AND(SUM($W$37)&gt;0,COUNTA(U74,U99)&gt;0),0,1)))</f>
        <v>0</v>
      </c>
      <c r="AS99" s="358">
        <f>IF(COUNTA(V99)=0,0,IF(AND(SUM($W$38)=0,COUNTA(V74,V99)=0),0,IF(AND(SUM($W$38)&gt;0,COUNTA(V74,V99)&gt;0),0,1)))</f>
        <v>0</v>
      </c>
      <c r="AT99" s="360">
        <f>IF(COUNTA(W99)=0,0,IF(AND(SUM($W$39)=0,COUNTA(W74,W99)=0),0,IF(AND(SUM($W$39)&gt;0,COUNTA(W74,W99)&gt;0),0,1)))</f>
        <v>0</v>
      </c>
      <c r="AU99" s="358">
        <f>IF(COUNTA(X99)=0,0,IF(AND(SUM($W$40)=0,COUNTA(X74,X99)=0),0,IF(AND(SUM($W$40)&gt;0,COUNTA(X74,X99)&gt;0),0,1)))</f>
        <v>0</v>
      </c>
      <c r="AV99" s="360">
        <f>IF(COUNTA(Y99)=0,0,IF(AND(SUM($W$41)=0,COUNTA(Y74,Y99)=0),0,IF(AND(SUM($W$41)&gt;0,COUNTA(Y74,Y99)&gt;0),0,1)))</f>
        <v>0</v>
      </c>
      <c r="AW99" s="358">
        <f>IF(COUNTA(Z99)=0,0,IF(AND(SUM($W$42)=0,COUNTA(Z74,Z99)=0),0,IF(AND(SUM($W$42)&gt;0,COUNTA(Z74,Z99)&gt;0),0,1)))</f>
        <v>0</v>
      </c>
      <c r="AX99" s="360">
        <f>IF(COUNTA(AA99)=0,0,IF(AND(SUM($W$43)=0,COUNTA(AA74,AA99)=0),0,IF(AND(SUM($W$43)&gt;0,COUNTA(AA74,AA99)&gt;0),0,1)))</f>
        <v>0</v>
      </c>
      <c r="AY99" s="358">
        <f>IF(COUNTA(AB99)=0,0,IF(AND(SUM($W$44)=0,COUNTA(AB74,AB99)=0),0,IF(AND(SUM($W$44)&gt;0,COUNTA(AB74,AB99)&gt;0),0,1)))</f>
        <v>0</v>
      </c>
      <c r="AZ99" s="360">
        <f>IF(COUNTA(AC99)=0,0,IF(AND(SUM($W$45)=0,COUNTA(AC74,AC99)=0),0,IF(AND(SUM($W$45)&gt;0,COUNTA(AC74,AC99)&gt;0),0,1)))</f>
        <v>0</v>
      </c>
      <c r="BA99" s="358">
        <f>IF(COUNTA(AD99)=0,0,IF(AND(SUM($W$46)=0,COUNTA(AD74,AD99)=0),0,IF(AND(SUM($W$46)&gt;0,COUNTA(AD74,AD99)&gt;0),0,1)))</f>
        <v>0</v>
      </c>
      <c r="BB99" s="363">
        <f t="shared" ref="BB99:BB118" si="51">IF(AND(J74="",J99=""),0,IF(AND(J74&lt;&gt;"",J99&lt;&gt;""),0,1))</f>
        <v>0</v>
      </c>
      <c r="BC99" s="365">
        <f t="shared" ref="BC99:BC118" si="52">IF(AND(K74="",K99=""),0,IF(AND(K74&lt;&gt;"",K99&lt;&gt;""),0,1))</f>
        <v>0</v>
      </c>
      <c r="BD99" s="363">
        <f t="shared" ref="BD99:BD118" si="53">IF(AND(L74="",L99=""),0,IF(AND(L74&lt;&gt;"",L99&lt;&gt;""),0,1))</f>
        <v>0</v>
      </c>
      <c r="BE99" s="365">
        <f t="shared" ref="BE99:BE118" si="54">IF(AND(M74="",M99=""),0,IF(AND(M74&lt;&gt;"",M99&lt;&gt;""),0,1))</f>
        <v>0</v>
      </c>
      <c r="BF99" s="363">
        <f t="shared" ref="BF99:BF118" si="55">IF(AND(N74="",N99=""),0,IF(AND(N74&lt;&gt;"",N99&lt;&gt;""),0,1))</f>
        <v>0</v>
      </c>
      <c r="BG99" s="365">
        <f t="shared" ref="BG99:BG118" si="56">IF(AND(O74="",O99=""),0,IF(AND(O74&lt;&gt;"",O99&lt;&gt;""),0,1))</f>
        <v>0</v>
      </c>
      <c r="BH99" s="363">
        <f t="shared" ref="BH99:BH118" si="57">IF(AND(P74="",P99=""),0,IF(AND(P74&lt;&gt;"",P99&lt;&gt;""),0,1))</f>
        <v>0</v>
      </c>
      <c r="BI99" s="365">
        <f t="shared" ref="BI99:BI118" si="58">IF(AND(Q74="",Q99=""),0,IF(AND(Q74&lt;&gt;"",Q99&lt;&gt;""),0,1))</f>
        <v>0</v>
      </c>
      <c r="BJ99" s="363">
        <f t="shared" ref="BJ99:BJ118" si="59">IF(AND(R74="",R99=""),0,IF(AND(R74&lt;&gt;"",R99&lt;&gt;""),0,1))</f>
        <v>0</v>
      </c>
      <c r="BK99" s="365">
        <f t="shared" ref="BK99:BK118" si="60">IF(AND(S74="",S99=""),0,IF(AND(S74&lt;&gt;"",S99&lt;&gt;""),0,1))</f>
        <v>0</v>
      </c>
      <c r="BL99" s="363">
        <f t="shared" ref="BL99:BL118" si="61">IF(AND(T74="",T99=""),0,IF(AND(T74&lt;&gt;"",T99&lt;&gt;""),0,1))</f>
        <v>0</v>
      </c>
      <c r="BM99" s="365">
        <f t="shared" ref="BM99:BM118" si="62">IF(AND(U74="",U99=""),0,IF(AND(U74&lt;&gt;"",U99&lt;&gt;""),0,1))</f>
        <v>0</v>
      </c>
      <c r="BN99" s="363">
        <f t="shared" ref="BN99:BN118" si="63">IF(AND(V74="",V99=""),0,IF(AND(V74&lt;&gt;"",V99&lt;&gt;""),0,1))</f>
        <v>0</v>
      </c>
      <c r="BO99" s="365">
        <f t="shared" ref="BO99:BO118" si="64">IF(AND(W74="",W99=""),0,IF(AND(W74&lt;&gt;"",W99&lt;&gt;""),0,1))</f>
        <v>0</v>
      </c>
      <c r="BP99" s="363">
        <f t="shared" ref="BP99:BP118" si="65">IF(AND(X74="",X99=""),0,IF(AND(X74&lt;&gt;"",X99&lt;&gt;""),0,1))</f>
        <v>0</v>
      </c>
      <c r="BQ99" s="365">
        <f t="shared" ref="BQ99:BQ118" si="66">IF(AND(Y74="",Y99=""),0,IF(AND(Y74&lt;&gt;"",Y99&lt;&gt;""),0,1))</f>
        <v>0</v>
      </c>
      <c r="BR99" s="363">
        <f t="shared" ref="BR99:BR118" si="67">IF(AND(Z74="",Z99=""),0,IF(AND(Z74&lt;&gt;"",Z99&lt;&gt;""),0,1))</f>
        <v>0</v>
      </c>
      <c r="BS99" s="365">
        <f t="shared" ref="BS99:BS118" si="68">IF(AND(AA74="",AA99=""),0,IF(AND(AA74&lt;&gt;"",AA99&lt;&gt;""),0,1))</f>
        <v>0</v>
      </c>
      <c r="BT99" s="363">
        <f t="shared" ref="BT99:BT118" si="69">IF(AND(AB74="",AB99=""),0,IF(AND(AB74&lt;&gt;"",AB99&lt;&gt;""),0,1))</f>
        <v>0</v>
      </c>
      <c r="BU99" s="365">
        <f t="shared" ref="BU99:BU118" si="70">IF(AND(AC74="",AC99=""),0,IF(AND(AC74&lt;&gt;"",AC99&lt;&gt;""),0,1))</f>
        <v>0</v>
      </c>
      <c r="BV99" s="363">
        <f t="shared" ref="BV99:BV118" si="71">IF(AND(AD74="",AD99=""),0,IF(AND(AD74&lt;&gt;"",AD99&lt;&gt;""),0,1))</f>
        <v>0</v>
      </c>
      <c r="BW99" s="361">
        <f t="shared" ref="BW99:BW118" si="72">IF(AND(COUNTBLANK(D74)=0,COUNTA(F74:I74)=2,H74&lt;&gt;"",H74&lt;&gt;1,COUNTA(J74:AD74,J99:AD99)=0),0,IF(AND(COUNTBLANK(D74)=0,COUNTA(F74:I74)=2,H74&lt;&gt;"",H74=1,SUM(AG99:BA99)=0,SUM(BB99:BV99)=0),0,IF(AND(COUNTBLANK(D74)=1,COUNTA(F74:AD74,J99:AD99)=0),0,1)))</f>
        <v>0</v>
      </c>
      <c r="BX99" s="247">
        <f t="shared" ref="BX99:BX118" si="73">IF(BW99=0,0,1)</f>
        <v>0</v>
      </c>
      <c r="BY99" s="233" t="str">
        <f>IF(BX99=0,"",
IF(SUM($BX$99:BX99)=1,BZ99,
IF($BX$119&gt;SUM($BX$99:BX99),_xlfn.CONCAT(", ",BZ99),
IF($BX$119=SUM($BX$99:BX99),_xlfn.CONCAT(" y ",BZ99)))))</f>
        <v/>
      </c>
      <c r="BZ99" s="271" t="s">
        <v>5358</v>
      </c>
      <c r="CA99" s="368">
        <f>IF(AND(J119="NS",$W$26="NS"),0,IF(AND(J119="NA",$W$26="NA"),0,IF(J119=$W$26,0,1)))</f>
        <v>0</v>
      </c>
      <c r="CB99" s="370">
        <f>IF(AND(K119="NS",$W$27="NS"),0,IF(AND(K119="NA",$W$27="NA"),0,IF(K119=$W$27,0,1)))</f>
        <v>0</v>
      </c>
      <c r="CC99" s="368">
        <f>IF(AND(L119="NS",$W$28="NS"),0,IF(AND(L119="NA",$W$28="NA"),0,IF(L119=$W$28,0,1)))</f>
        <v>0</v>
      </c>
      <c r="CD99" s="370">
        <f>IF(AND(M119="NS",$W$29="NS"),0,IF(AND(M119="NA",$W$29="NA"),0,IF(M119=$W$29,0,1)))</f>
        <v>0</v>
      </c>
      <c r="CE99" s="368">
        <f>IF(AND(N119="NS",$W$30="NS"),0,IF(AND(N119="NA",$W$30="NA"),0,IF(N119=$W$30,0,1)))</f>
        <v>0</v>
      </c>
      <c r="CF99" s="370">
        <f>IF(AND(O119="NS",$W$31="NS"),0,IF(AND(O119="NA",$W$31="NA"),0,IF(O119=$W$31,0,1)))</f>
        <v>0</v>
      </c>
      <c r="CG99" s="368">
        <f>IF(AND(P119="NS",$W$32="NS"),0,IF(AND(P119="NA",$W$32="NA"),0,IF(P119=$W$32,0,1)))</f>
        <v>0</v>
      </c>
      <c r="CH99" s="370">
        <f>IF(AND(Q119="NS",$W$33="NS"),0,IF(AND(Q119="NA",$W$33="NA"),0,IF(Q119=$W$33,0,1)))</f>
        <v>0</v>
      </c>
      <c r="CI99" s="368">
        <f>IF(AND(R119="NS",$W$34="NS"),0,IF(AND(R119="NA",$W$34="NA"),0,IF(R119=$W$34,0,1)))</f>
        <v>0</v>
      </c>
      <c r="CJ99" s="370">
        <f>IF(AND(S119="NS",$W$35="NS"),0,IF(AND(S119="NA",$W$35="NA"),0,IF(S119=$W$35,0,1)))</f>
        <v>0</v>
      </c>
      <c r="CK99" s="368">
        <f>IF(AND(T119="NS",$W$36="NS"),0,IF(AND(T119="NA",$W$36="NA"),0,IF(T119=$W$36,0,1)))</f>
        <v>0</v>
      </c>
      <c r="CL99" s="370">
        <f>IF(AND(U119="NS",$W$37="NS"),0,IF(AND(U119="NA",$W$37="NA"),0,IF(U119=$W$37,0,1)))</f>
        <v>0</v>
      </c>
      <c r="CM99" s="368">
        <f>IF(AND(V119="NS",$W$38="NS"),0,IF(AND(V119="NA",$W$38="NA"),0,IF(V119=$W$38,0,1)))</f>
        <v>0</v>
      </c>
      <c r="CN99" s="370">
        <f>IF(AND(W119="NS",$W$39="NS"),0,IF(AND(W119="NA",$W$39="NA"),0,IF(W119=$W$39,0,1)))</f>
        <v>0</v>
      </c>
      <c r="CO99" s="368">
        <f>IF(AND(X119="NS",$W$40="NS"),0,IF(AND(X119="NA",$W$40="NA"),0,IF(X119=$W$40,0,1)))</f>
        <v>0</v>
      </c>
      <c r="CP99" s="370">
        <f>IF(AND(Y119="NS",$W$41="NS"),0,IF(AND(Y119="NA",$W$41="NA"),0,IF(Y119=$W$41,0,1)))</f>
        <v>0</v>
      </c>
      <c r="CQ99" s="368">
        <f>IF(AND(Z119="NS",$W$42="NS"),0,IF(AND(Z119="NA",$W$42="NA"),0,IF(Z119=$W$42,0,1)))</f>
        <v>0</v>
      </c>
      <c r="CR99" s="370">
        <f>IF(AND(AA119="NS",$W$43="NS"),0,IF(AND(AA119="NA",$W$43="NA"),0,IF(AA119=$W$43,0,1)))</f>
        <v>0</v>
      </c>
      <c r="CS99" s="368">
        <f>IF(AND(AB119="NS",$W$44="NS"),0,IF(AND(AB119="NA",$W$44="NA"),0,IF(AB119=$W$44,0,1)))</f>
        <v>0</v>
      </c>
      <c r="CT99" s="370">
        <f>IF(AND(AC119="NS",$W$45="NS"),0,IF(AND(AC119="NA",$W$45="NA"),0,IF(AC119=$W$45,0,1)))</f>
        <v>0</v>
      </c>
      <c r="CU99" s="368">
        <f t="shared" ref="CU99:CU117" si="74">IF(AND(AD119="NS",$W$46="NS"),0,IF(AND(AD119="NA",$W$46="NA"),0,IF(AD119=$W$46,0,1)))</f>
        <v>0</v>
      </c>
      <c r="CV99" s="350"/>
      <c r="CW99" s="350"/>
      <c r="CX99" s="350"/>
      <c r="CY99" s="350"/>
      <c r="CZ99" s="350"/>
      <c r="DA99" s="350"/>
      <c r="DB99" s="350"/>
      <c r="DC99" s="350"/>
      <c r="DD99" s="350"/>
      <c r="DE99" s="350"/>
      <c r="DF99" s="350"/>
      <c r="DG99" s="350"/>
      <c r="DH99" s="350"/>
      <c r="DI99" s="350"/>
    </row>
    <row r="100" spans="1:113" ht="15" customHeight="1">
      <c r="A100" s="61"/>
      <c r="B100" s="78"/>
      <c r="C100" s="9" t="s">
        <v>5042</v>
      </c>
      <c r="D100" s="763" t="str">
        <f t="shared" si="50"/>
        <v/>
      </c>
      <c r="E100" s="669"/>
      <c r="F100" s="669"/>
      <c r="G100" s="669"/>
      <c r="H100" s="669"/>
      <c r="I100" s="670"/>
      <c r="J100" s="112"/>
      <c r="K100" s="112"/>
      <c r="L100" s="112"/>
      <c r="M100" s="112"/>
      <c r="N100" s="112"/>
      <c r="O100" s="112"/>
      <c r="P100" s="112"/>
      <c r="Q100" s="112"/>
      <c r="R100" s="112"/>
      <c r="S100" s="112"/>
      <c r="T100" s="112"/>
      <c r="U100" s="112"/>
      <c r="V100" s="112"/>
      <c r="W100" s="112"/>
      <c r="X100" s="112"/>
      <c r="Y100" s="112"/>
      <c r="Z100" s="112"/>
      <c r="AA100" s="112"/>
      <c r="AB100" s="112"/>
      <c r="AC100" s="112"/>
      <c r="AD100" s="112"/>
      <c r="AE100" s="1"/>
      <c r="AG100" s="358">
        <f t="shared" ref="AG100:AG118" si="75">IF(COUNTA(J100)=0,0,IF(AND(SUM($W$26)=0,COUNTA(J75,J100)=0),0,IF(AND(SUM($W$26)&gt;0,COUNTA(J75,J100)&gt;0),0,1)))</f>
        <v>0</v>
      </c>
      <c r="AH100" s="360">
        <f t="shared" ref="AH100:AH118" si="76">IF(COUNTA(K100)=0,0,IF(AND(SUM($W$27)=0,COUNTA(K75,K100)=0),0,IF(AND(SUM($W$27)&gt;0,COUNTA(K75,K100)&gt;0),0,1)))</f>
        <v>0</v>
      </c>
      <c r="AI100" s="358">
        <f t="shared" ref="AI100:AI118" si="77">IF(COUNTA(L100)=0,0,IF(AND(SUM($W$28)=0,COUNTA(L75,L100)=0),0,IF(AND(SUM($W$28)&gt;0,COUNTA(L75,L100)&gt;0),0,1)))</f>
        <v>0</v>
      </c>
      <c r="AJ100" s="360">
        <f t="shared" ref="AJ100:AJ118" si="78">IF(COUNTA(M100)=0,0,IF(AND(SUM($W$29)=0,COUNTA(M75,M100)=0),0,IF(AND(SUM($W$29)&gt;0,COUNTA(M75,M100)&gt;0),0,1)))</f>
        <v>0</v>
      </c>
      <c r="AK100" s="358">
        <f t="shared" ref="AK100:AK118" si="79">IF(COUNTA(N100)=0,0,IF(AND(SUM($W$30)=0,COUNTA(N75,N100)=0),0,IF(AND(SUM($W$30)&gt;0,COUNTA(N75,N100)&gt;0),0,1)))</f>
        <v>0</v>
      </c>
      <c r="AL100" s="360">
        <f t="shared" ref="AL100:AL118" si="80">IF(COUNTA(O100)=0,0,IF(AND(SUM($W$31)=0,COUNTA(O75,O100)=0),0,IF(AND(SUM($W$31)&gt;0,COUNTA(O75,O100)&gt;0),0,1)))</f>
        <v>0</v>
      </c>
      <c r="AM100" s="358">
        <f t="shared" ref="AM100:AM118" si="81">IF(COUNTA(P100)=0,0,IF(AND(SUM($W$32)=0,COUNTA(P75,P100)=0),0,IF(AND(SUM($W$32)&gt;0,COUNTA(P75,P100)&gt;0),0,1)))</f>
        <v>0</v>
      </c>
      <c r="AN100" s="360">
        <f t="shared" ref="AN100:AN118" si="82">IF(COUNTA(Q100)=0,0,IF(AND(SUM($W$33)=0,COUNTA(Q75,Q100)=0),0,IF(AND(SUM($W$33)&gt;0,COUNTA(Q75,Q100)&gt;0),0,1)))</f>
        <v>0</v>
      </c>
      <c r="AO100" s="358">
        <f t="shared" ref="AO100:AO118" si="83">IF(COUNTA(R100)=0,0,IF(AND(SUM($W$34)=0,COUNTA(R75,R100)=0),0,IF(AND(SUM($W$34)&gt;0,COUNTA(R75,R100)&gt;0),0,1)))</f>
        <v>0</v>
      </c>
      <c r="AP100" s="360">
        <f t="shared" ref="AP100:AP118" si="84">IF(COUNTA(S100)=0,0,IF(AND(SUM($W$35)=0,COUNTA(S75,S100)=0),0,IF(AND(SUM($W$35)&gt;0,COUNTA(S75,S100)&gt;0),0,1)))</f>
        <v>0</v>
      </c>
      <c r="AQ100" s="358">
        <f t="shared" ref="AQ100:AQ118" si="85">IF(COUNTA(T100)=0,0,IF(AND(SUM($W$36)=0,COUNTA(T75,T100)=0),0,IF(AND(SUM($W$36)&gt;0,COUNTA(T75,T100)&gt;0),0,1)))</f>
        <v>0</v>
      </c>
      <c r="AR100" s="360">
        <f t="shared" ref="AR100:AR118" si="86">IF(COUNTA(U100)=0,0,IF(AND(SUM($W$37)=0,COUNTA(U75,U100)=0),0,IF(AND(SUM($W$37)&gt;0,COUNTA(U75,U100)&gt;0),0,1)))</f>
        <v>0</v>
      </c>
      <c r="AS100" s="358">
        <f t="shared" ref="AS100:AS118" si="87">IF(COUNTA(V100)=0,0,IF(AND(SUM($W$38)=0,COUNTA(V75,V100)=0),0,IF(AND(SUM($W$38)&gt;0,COUNTA(V75,V100)&gt;0),0,1)))</f>
        <v>0</v>
      </c>
      <c r="AT100" s="360">
        <f t="shared" ref="AT100:AT118" si="88">IF(COUNTA(W100)=0,0,IF(AND(SUM($W$39)=0,COUNTA(W75,W100)=0),0,IF(AND(SUM($W$39)&gt;0,COUNTA(W75,W100)&gt;0),0,1)))</f>
        <v>0</v>
      </c>
      <c r="AU100" s="358">
        <f t="shared" ref="AU100:AU118" si="89">IF(COUNTA(X100)=0,0,IF(AND(SUM($W$40)=0,COUNTA(X75,X100)=0),0,IF(AND(SUM($W$40)&gt;0,COUNTA(X75,X100)&gt;0),0,1)))</f>
        <v>0</v>
      </c>
      <c r="AV100" s="360">
        <f t="shared" ref="AV100:AV118" si="90">IF(COUNTA(Y100)=0,0,IF(AND(SUM($W$41)=0,COUNTA(Y75,Y100)=0),0,IF(AND(SUM($W$41)&gt;0,COUNTA(Y75,Y100)&gt;0),0,1)))</f>
        <v>0</v>
      </c>
      <c r="AW100" s="358">
        <f t="shared" ref="AW100:AW118" si="91">IF(COUNTA(Z100)=0,0,IF(AND(SUM($W$42)=0,COUNTA(Z75,Z100)=0),0,IF(AND(SUM($W$42)&gt;0,COUNTA(Z75,Z100)&gt;0),0,1)))</f>
        <v>0</v>
      </c>
      <c r="AX100" s="360">
        <f t="shared" ref="AX100:AX118" si="92">IF(COUNTA(AA100)=0,0,IF(AND(SUM($W$43)=0,COUNTA(AA75,AA100)=0),0,IF(AND(SUM($W$43)&gt;0,COUNTA(AA75,AA100)&gt;0),0,1)))</f>
        <v>0</v>
      </c>
      <c r="AY100" s="358">
        <f t="shared" ref="AY100:AY118" si="93">IF(COUNTA(AB100)=0,0,IF(AND(SUM($W$44)=0,COUNTA(AB75,AB100)=0),0,IF(AND(SUM($W$44)&gt;0,COUNTA(AB75,AB100)&gt;0),0,1)))</f>
        <v>0</v>
      </c>
      <c r="AZ100" s="360">
        <f t="shared" ref="AZ100:AZ118" si="94">IF(COUNTA(AC100)=0,0,IF(AND(SUM($W$45)=0,COUNTA(AC75,AC100)=0),0,IF(AND(SUM($W$45)&gt;0,COUNTA(AC75,AC100)&gt;0),0,1)))</f>
        <v>0</v>
      </c>
      <c r="BA100" s="358">
        <f t="shared" ref="BA100:BA117" si="95">IF(COUNTA(AD100)=0,0,IF(AND(SUM($W$46)=0,COUNTA(AD75,AD100)=0),0,IF(AND(SUM($W$46)&gt;0,COUNTA(AD75,AD100)&gt;0),0,1)))</f>
        <v>0</v>
      </c>
      <c r="BB100" s="363">
        <f t="shared" si="51"/>
        <v>0</v>
      </c>
      <c r="BC100" s="365">
        <f t="shared" si="52"/>
        <v>0</v>
      </c>
      <c r="BD100" s="363">
        <f t="shared" si="53"/>
        <v>0</v>
      </c>
      <c r="BE100" s="365">
        <f t="shared" si="54"/>
        <v>0</v>
      </c>
      <c r="BF100" s="363">
        <f t="shared" si="55"/>
        <v>0</v>
      </c>
      <c r="BG100" s="365">
        <f t="shared" si="56"/>
        <v>0</v>
      </c>
      <c r="BH100" s="363">
        <f t="shared" si="57"/>
        <v>0</v>
      </c>
      <c r="BI100" s="365">
        <f t="shared" si="58"/>
        <v>0</v>
      </c>
      <c r="BJ100" s="363">
        <f t="shared" si="59"/>
        <v>0</v>
      </c>
      <c r="BK100" s="365">
        <f t="shared" si="60"/>
        <v>0</v>
      </c>
      <c r="BL100" s="363">
        <f t="shared" si="61"/>
        <v>0</v>
      </c>
      <c r="BM100" s="365">
        <f t="shared" si="62"/>
        <v>0</v>
      </c>
      <c r="BN100" s="363">
        <f t="shared" si="63"/>
        <v>0</v>
      </c>
      <c r="BO100" s="365">
        <f t="shared" si="64"/>
        <v>0</v>
      </c>
      <c r="BP100" s="363">
        <f t="shared" si="65"/>
        <v>0</v>
      </c>
      <c r="BQ100" s="365">
        <f t="shared" si="66"/>
        <v>0</v>
      </c>
      <c r="BR100" s="363">
        <f t="shared" si="67"/>
        <v>0</v>
      </c>
      <c r="BS100" s="365">
        <f t="shared" si="68"/>
        <v>0</v>
      </c>
      <c r="BT100" s="363">
        <f t="shared" si="69"/>
        <v>0</v>
      </c>
      <c r="BU100" s="365">
        <f t="shared" si="70"/>
        <v>0</v>
      </c>
      <c r="BV100" s="363">
        <f t="shared" si="71"/>
        <v>0</v>
      </c>
      <c r="BW100" s="361">
        <f t="shared" si="72"/>
        <v>0</v>
      </c>
      <c r="BX100" s="247">
        <f t="shared" si="73"/>
        <v>0</v>
      </c>
      <c r="BY100" s="233" t="str">
        <f>IF(BX100=0,"",
IF(SUM($BX$99:BX100)=1,BZ100,
IF($BX$119&gt;SUM($BX$99:BX100),_xlfn.CONCAT(", ",BZ100),
IF($BX$119=SUM($BX$99:BX100),_xlfn.CONCAT(" y ",BZ100)))))</f>
        <v/>
      </c>
      <c r="BZ100" s="271" t="s">
        <v>5359</v>
      </c>
      <c r="CU100" s="368">
        <f t="shared" si="74"/>
        <v>0</v>
      </c>
    </row>
    <row r="101" spans="1:113" ht="15" customHeight="1">
      <c r="A101" s="61"/>
      <c r="B101" s="78"/>
      <c r="C101" s="9" t="s">
        <v>5044</v>
      </c>
      <c r="D101" s="763" t="str">
        <f t="shared" si="50"/>
        <v/>
      </c>
      <c r="E101" s="669"/>
      <c r="F101" s="669"/>
      <c r="G101" s="669"/>
      <c r="H101" s="669"/>
      <c r="I101" s="670"/>
      <c r="J101" s="112"/>
      <c r="K101" s="112"/>
      <c r="L101" s="112"/>
      <c r="M101" s="112"/>
      <c r="N101" s="112"/>
      <c r="O101" s="112"/>
      <c r="P101" s="112"/>
      <c r="Q101" s="112"/>
      <c r="R101" s="112"/>
      <c r="S101" s="112"/>
      <c r="T101" s="112"/>
      <c r="U101" s="112"/>
      <c r="V101" s="112"/>
      <c r="W101" s="112"/>
      <c r="X101" s="112"/>
      <c r="Y101" s="112"/>
      <c r="Z101" s="112"/>
      <c r="AA101" s="112"/>
      <c r="AB101" s="112"/>
      <c r="AC101" s="112"/>
      <c r="AD101" s="112"/>
      <c r="AE101" s="1"/>
      <c r="AG101" s="358">
        <f t="shared" si="75"/>
        <v>0</v>
      </c>
      <c r="AH101" s="360">
        <f t="shared" si="76"/>
        <v>0</v>
      </c>
      <c r="AI101" s="358">
        <f t="shared" si="77"/>
        <v>0</v>
      </c>
      <c r="AJ101" s="360">
        <f t="shared" si="78"/>
        <v>0</v>
      </c>
      <c r="AK101" s="358">
        <f t="shared" si="79"/>
        <v>0</v>
      </c>
      <c r="AL101" s="360">
        <f t="shared" si="80"/>
        <v>0</v>
      </c>
      <c r="AM101" s="358">
        <f t="shared" si="81"/>
        <v>0</v>
      </c>
      <c r="AN101" s="360">
        <f t="shared" si="82"/>
        <v>0</v>
      </c>
      <c r="AO101" s="358">
        <f t="shared" si="83"/>
        <v>0</v>
      </c>
      <c r="AP101" s="360">
        <f t="shared" si="84"/>
        <v>0</v>
      </c>
      <c r="AQ101" s="358">
        <f t="shared" si="85"/>
        <v>0</v>
      </c>
      <c r="AR101" s="360">
        <f t="shared" si="86"/>
        <v>0</v>
      </c>
      <c r="AS101" s="358">
        <f t="shared" si="87"/>
        <v>0</v>
      </c>
      <c r="AT101" s="360">
        <f t="shared" si="88"/>
        <v>0</v>
      </c>
      <c r="AU101" s="358">
        <f t="shared" si="89"/>
        <v>0</v>
      </c>
      <c r="AV101" s="360">
        <f t="shared" si="90"/>
        <v>0</v>
      </c>
      <c r="AW101" s="358">
        <f t="shared" si="91"/>
        <v>0</v>
      </c>
      <c r="AX101" s="360">
        <f t="shared" si="92"/>
        <v>0</v>
      </c>
      <c r="AY101" s="358">
        <f t="shared" si="93"/>
        <v>0</v>
      </c>
      <c r="AZ101" s="360">
        <f t="shared" si="94"/>
        <v>0</v>
      </c>
      <c r="BA101" s="358">
        <f t="shared" si="95"/>
        <v>0</v>
      </c>
      <c r="BB101" s="363">
        <f t="shared" si="51"/>
        <v>0</v>
      </c>
      <c r="BC101" s="365">
        <f t="shared" si="52"/>
        <v>0</v>
      </c>
      <c r="BD101" s="363">
        <f t="shared" si="53"/>
        <v>0</v>
      </c>
      <c r="BE101" s="365">
        <f t="shared" si="54"/>
        <v>0</v>
      </c>
      <c r="BF101" s="363">
        <f t="shared" si="55"/>
        <v>0</v>
      </c>
      <c r="BG101" s="365">
        <f t="shared" si="56"/>
        <v>0</v>
      </c>
      <c r="BH101" s="363">
        <f t="shared" si="57"/>
        <v>0</v>
      </c>
      <c r="BI101" s="365">
        <f t="shared" si="58"/>
        <v>0</v>
      </c>
      <c r="BJ101" s="363">
        <f t="shared" si="59"/>
        <v>0</v>
      </c>
      <c r="BK101" s="365">
        <f t="shared" si="60"/>
        <v>0</v>
      </c>
      <c r="BL101" s="363">
        <f t="shared" si="61"/>
        <v>0</v>
      </c>
      <c r="BM101" s="365">
        <f t="shared" si="62"/>
        <v>0</v>
      </c>
      <c r="BN101" s="363">
        <f t="shared" si="63"/>
        <v>0</v>
      </c>
      <c r="BO101" s="365">
        <f t="shared" si="64"/>
        <v>0</v>
      </c>
      <c r="BP101" s="363">
        <f t="shared" si="65"/>
        <v>0</v>
      </c>
      <c r="BQ101" s="365">
        <f t="shared" si="66"/>
        <v>0</v>
      </c>
      <c r="BR101" s="363">
        <f t="shared" si="67"/>
        <v>0</v>
      </c>
      <c r="BS101" s="365">
        <f t="shared" si="68"/>
        <v>0</v>
      </c>
      <c r="BT101" s="363">
        <f t="shared" si="69"/>
        <v>0</v>
      </c>
      <c r="BU101" s="365">
        <f t="shared" si="70"/>
        <v>0</v>
      </c>
      <c r="BV101" s="363">
        <f t="shared" si="71"/>
        <v>0</v>
      </c>
      <c r="BW101" s="361">
        <f t="shared" si="72"/>
        <v>0</v>
      </c>
      <c r="BX101" s="247">
        <f t="shared" si="73"/>
        <v>0</v>
      </c>
      <c r="BY101" s="233" t="str">
        <f>IF(BX101=0,"",
IF(SUM($BX$99:BX101)=1,BZ101,
IF($BX$119&gt;SUM($BX$99:BX101),_xlfn.CONCAT(", ",BZ101),
IF($BX$119=SUM($BX$99:BX101),_xlfn.CONCAT(" y ",BZ101)))))</f>
        <v/>
      </c>
      <c r="BZ101" s="271" t="s">
        <v>5360</v>
      </c>
      <c r="CU101" s="368">
        <f t="shared" si="74"/>
        <v>0</v>
      </c>
    </row>
    <row r="102" spans="1:113" ht="15" customHeight="1">
      <c r="A102" s="61"/>
      <c r="B102" s="78"/>
      <c r="C102" s="9" t="s">
        <v>5046</v>
      </c>
      <c r="D102" s="763" t="str">
        <f t="shared" si="50"/>
        <v/>
      </c>
      <c r="E102" s="669"/>
      <c r="F102" s="669"/>
      <c r="G102" s="669"/>
      <c r="H102" s="669"/>
      <c r="I102" s="670"/>
      <c r="J102" s="112"/>
      <c r="K102" s="112"/>
      <c r="L102" s="112"/>
      <c r="M102" s="112"/>
      <c r="N102" s="112"/>
      <c r="O102" s="112"/>
      <c r="P102" s="112"/>
      <c r="Q102" s="112"/>
      <c r="R102" s="112"/>
      <c r="S102" s="112"/>
      <c r="T102" s="112"/>
      <c r="U102" s="112"/>
      <c r="V102" s="112"/>
      <c r="W102" s="112"/>
      <c r="X102" s="112"/>
      <c r="Y102" s="112"/>
      <c r="Z102" s="112"/>
      <c r="AA102" s="112"/>
      <c r="AB102" s="112"/>
      <c r="AC102" s="112"/>
      <c r="AD102" s="112"/>
      <c r="AE102" s="1"/>
      <c r="AG102" s="358">
        <f t="shared" si="75"/>
        <v>0</v>
      </c>
      <c r="AH102" s="360">
        <f t="shared" si="76"/>
        <v>0</v>
      </c>
      <c r="AI102" s="358">
        <f t="shared" si="77"/>
        <v>0</v>
      </c>
      <c r="AJ102" s="360">
        <f t="shared" si="78"/>
        <v>0</v>
      </c>
      <c r="AK102" s="358">
        <f t="shared" si="79"/>
        <v>0</v>
      </c>
      <c r="AL102" s="360">
        <f t="shared" si="80"/>
        <v>0</v>
      </c>
      <c r="AM102" s="358">
        <f t="shared" si="81"/>
        <v>0</v>
      </c>
      <c r="AN102" s="360">
        <f t="shared" si="82"/>
        <v>0</v>
      </c>
      <c r="AO102" s="358">
        <f t="shared" si="83"/>
        <v>0</v>
      </c>
      <c r="AP102" s="360">
        <f t="shared" si="84"/>
        <v>0</v>
      </c>
      <c r="AQ102" s="358">
        <f t="shared" si="85"/>
        <v>0</v>
      </c>
      <c r="AR102" s="360">
        <f t="shared" si="86"/>
        <v>0</v>
      </c>
      <c r="AS102" s="358">
        <f t="shared" si="87"/>
        <v>0</v>
      </c>
      <c r="AT102" s="360">
        <f t="shared" si="88"/>
        <v>0</v>
      </c>
      <c r="AU102" s="358">
        <f t="shared" si="89"/>
        <v>0</v>
      </c>
      <c r="AV102" s="360">
        <f t="shared" si="90"/>
        <v>0</v>
      </c>
      <c r="AW102" s="358">
        <f t="shared" si="91"/>
        <v>0</v>
      </c>
      <c r="AX102" s="360">
        <f t="shared" si="92"/>
        <v>0</v>
      </c>
      <c r="AY102" s="358">
        <f t="shared" si="93"/>
        <v>0</v>
      </c>
      <c r="AZ102" s="360">
        <f t="shared" si="94"/>
        <v>0</v>
      </c>
      <c r="BA102" s="358">
        <f t="shared" si="95"/>
        <v>0</v>
      </c>
      <c r="BB102" s="363">
        <f t="shared" si="51"/>
        <v>0</v>
      </c>
      <c r="BC102" s="365">
        <f t="shared" si="52"/>
        <v>0</v>
      </c>
      <c r="BD102" s="363">
        <f t="shared" si="53"/>
        <v>0</v>
      </c>
      <c r="BE102" s="365">
        <f t="shared" si="54"/>
        <v>0</v>
      </c>
      <c r="BF102" s="363">
        <f t="shared" si="55"/>
        <v>0</v>
      </c>
      <c r="BG102" s="365">
        <f t="shared" si="56"/>
        <v>0</v>
      </c>
      <c r="BH102" s="363">
        <f t="shared" si="57"/>
        <v>0</v>
      </c>
      <c r="BI102" s="365">
        <f t="shared" si="58"/>
        <v>0</v>
      </c>
      <c r="BJ102" s="363">
        <f t="shared" si="59"/>
        <v>0</v>
      </c>
      <c r="BK102" s="365">
        <f t="shared" si="60"/>
        <v>0</v>
      </c>
      <c r="BL102" s="363">
        <f t="shared" si="61"/>
        <v>0</v>
      </c>
      <c r="BM102" s="365">
        <f t="shared" si="62"/>
        <v>0</v>
      </c>
      <c r="BN102" s="363">
        <f t="shared" si="63"/>
        <v>0</v>
      </c>
      <c r="BO102" s="365">
        <f t="shared" si="64"/>
        <v>0</v>
      </c>
      <c r="BP102" s="363">
        <f t="shared" si="65"/>
        <v>0</v>
      </c>
      <c r="BQ102" s="365">
        <f t="shared" si="66"/>
        <v>0</v>
      </c>
      <c r="BR102" s="363">
        <f t="shared" si="67"/>
        <v>0</v>
      </c>
      <c r="BS102" s="365">
        <f t="shared" si="68"/>
        <v>0</v>
      </c>
      <c r="BT102" s="363">
        <f t="shared" si="69"/>
        <v>0</v>
      </c>
      <c r="BU102" s="365">
        <f t="shared" si="70"/>
        <v>0</v>
      </c>
      <c r="BV102" s="363">
        <f t="shared" si="71"/>
        <v>0</v>
      </c>
      <c r="BW102" s="361">
        <f t="shared" si="72"/>
        <v>0</v>
      </c>
      <c r="BX102" s="247">
        <f t="shared" si="73"/>
        <v>0</v>
      </c>
      <c r="BY102" s="233" t="str">
        <f>IF(BX102=0,"",
IF(SUM($BX$99:BX102)=1,BZ102,
IF($BX$119&gt;SUM($BX$99:BX102),_xlfn.CONCAT(", ",BZ102),
IF($BX$119=SUM($BX$99:BX102),_xlfn.CONCAT(" y ",BZ102)))))</f>
        <v/>
      </c>
      <c r="BZ102" s="271" t="s">
        <v>5361</v>
      </c>
      <c r="CU102" s="368">
        <f t="shared" si="74"/>
        <v>0</v>
      </c>
    </row>
    <row r="103" spans="1:113" ht="15" customHeight="1">
      <c r="A103" s="61"/>
      <c r="B103" s="78"/>
      <c r="C103" s="9" t="s">
        <v>5048</v>
      </c>
      <c r="D103" s="763" t="str">
        <f t="shared" si="50"/>
        <v/>
      </c>
      <c r="E103" s="669"/>
      <c r="F103" s="669"/>
      <c r="G103" s="669"/>
      <c r="H103" s="669"/>
      <c r="I103" s="670"/>
      <c r="J103" s="112"/>
      <c r="K103" s="112"/>
      <c r="L103" s="112"/>
      <c r="M103" s="112"/>
      <c r="N103" s="112"/>
      <c r="O103" s="112"/>
      <c r="P103" s="112"/>
      <c r="Q103" s="112"/>
      <c r="R103" s="112"/>
      <c r="S103" s="112"/>
      <c r="T103" s="112"/>
      <c r="U103" s="112"/>
      <c r="V103" s="112"/>
      <c r="W103" s="112"/>
      <c r="X103" s="112"/>
      <c r="Y103" s="112"/>
      <c r="Z103" s="112"/>
      <c r="AA103" s="112"/>
      <c r="AB103" s="112"/>
      <c r="AC103" s="112"/>
      <c r="AD103" s="112"/>
      <c r="AE103" s="1"/>
      <c r="AG103" s="358">
        <f t="shared" si="75"/>
        <v>0</v>
      </c>
      <c r="AH103" s="360">
        <f t="shared" si="76"/>
        <v>0</v>
      </c>
      <c r="AI103" s="358">
        <f t="shared" si="77"/>
        <v>0</v>
      </c>
      <c r="AJ103" s="360">
        <f t="shared" si="78"/>
        <v>0</v>
      </c>
      <c r="AK103" s="358">
        <f t="shared" si="79"/>
        <v>0</v>
      </c>
      <c r="AL103" s="360">
        <f t="shared" si="80"/>
        <v>0</v>
      </c>
      <c r="AM103" s="358">
        <f t="shared" si="81"/>
        <v>0</v>
      </c>
      <c r="AN103" s="360">
        <f t="shared" si="82"/>
        <v>0</v>
      </c>
      <c r="AO103" s="358">
        <f t="shared" si="83"/>
        <v>0</v>
      </c>
      <c r="AP103" s="360">
        <f t="shared" si="84"/>
        <v>0</v>
      </c>
      <c r="AQ103" s="358">
        <f t="shared" si="85"/>
        <v>0</v>
      </c>
      <c r="AR103" s="360">
        <f t="shared" si="86"/>
        <v>0</v>
      </c>
      <c r="AS103" s="358">
        <f t="shared" si="87"/>
        <v>0</v>
      </c>
      <c r="AT103" s="360">
        <f t="shared" si="88"/>
        <v>0</v>
      </c>
      <c r="AU103" s="358">
        <f t="shared" si="89"/>
        <v>0</v>
      </c>
      <c r="AV103" s="360">
        <f t="shared" si="90"/>
        <v>0</v>
      </c>
      <c r="AW103" s="358">
        <f t="shared" si="91"/>
        <v>0</v>
      </c>
      <c r="AX103" s="360">
        <f t="shared" si="92"/>
        <v>0</v>
      </c>
      <c r="AY103" s="358">
        <f t="shared" si="93"/>
        <v>0</v>
      </c>
      <c r="AZ103" s="360">
        <f t="shared" si="94"/>
        <v>0</v>
      </c>
      <c r="BA103" s="358">
        <f t="shared" si="95"/>
        <v>0</v>
      </c>
      <c r="BB103" s="363">
        <f t="shared" si="51"/>
        <v>0</v>
      </c>
      <c r="BC103" s="365">
        <f t="shared" si="52"/>
        <v>0</v>
      </c>
      <c r="BD103" s="363">
        <f t="shared" si="53"/>
        <v>0</v>
      </c>
      <c r="BE103" s="365">
        <f t="shared" si="54"/>
        <v>0</v>
      </c>
      <c r="BF103" s="363">
        <f t="shared" si="55"/>
        <v>0</v>
      </c>
      <c r="BG103" s="365">
        <f t="shared" si="56"/>
        <v>0</v>
      </c>
      <c r="BH103" s="363">
        <f t="shared" si="57"/>
        <v>0</v>
      </c>
      <c r="BI103" s="365">
        <f t="shared" si="58"/>
        <v>0</v>
      </c>
      <c r="BJ103" s="363">
        <f t="shared" si="59"/>
        <v>0</v>
      </c>
      <c r="BK103" s="365">
        <f t="shared" si="60"/>
        <v>0</v>
      </c>
      <c r="BL103" s="363">
        <f t="shared" si="61"/>
        <v>0</v>
      </c>
      <c r="BM103" s="365">
        <f t="shared" si="62"/>
        <v>0</v>
      </c>
      <c r="BN103" s="363">
        <f t="shared" si="63"/>
        <v>0</v>
      </c>
      <c r="BO103" s="365">
        <f t="shared" si="64"/>
        <v>0</v>
      </c>
      <c r="BP103" s="363">
        <f t="shared" si="65"/>
        <v>0</v>
      </c>
      <c r="BQ103" s="365">
        <f t="shared" si="66"/>
        <v>0</v>
      </c>
      <c r="BR103" s="363">
        <f t="shared" si="67"/>
        <v>0</v>
      </c>
      <c r="BS103" s="365">
        <f t="shared" si="68"/>
        <v>0</v>
      </c>
      <c r="BT103" s="363">
        <f t="shared" si="69"/>
        <v>0</v>
      </c>
      <c r="BU103" s="365">
        <f t="shared" si="70"/>
        <v>0</v>
      </c>
      <c r="BV103" s="363">
        <f t="shared" si="71"/>
        <v>0</v>
      </c>
      <c r="BW103" s="361">
        <f t="shared" si="72"/>
        <v>0</v>
      </c>
      <c r="BX103" s="247">
        <f t="shared" si="73"/>
        <v>0</v>
      </c>
      <c r="BY103" s="233" t="str">
        <f>IF(BX103=0,"",
IF(SUM($BX$99:BX103)=1,BZ103,
IF($BX$119&gt;SUM($BX$99:BX103),_xlfn.CONCAT(", ",BZ103),
IF($BX$119=SUM($BX$99:BX103),_xlfn.CONCAT(" y ",BZ103)))))</f>
        <v/>
      </c>
      <c r="BZ103" s="271" t="s">
        <v>5362</v>
      </c>
      <c r="CU103" s="368">
        <f t="shared" si="74"/>
        <v>0</v>
      </c>
    </row>
    <row r="104" spans="1:113" ht="15" customHeight="1">
      <c r="A104" s="61"/>
      <c r="B104" s="78"/>
      <c r="C104" s="9" t="s">
        <v>5050</v>
      </c>
      <c r="D104" s="763" t="str">
        <f t="shared" si="50"/>
        <v/>
      </c>
      <c r="E104" s="669"/>
      <c r="F104" s="669"/>
      <c r="G104" s="669"/>
      <c r="H104" s="669"/>
      <c r="I104" s="670"/>
      <c r="J104" s="112"/>
      <c r="K104" s="112"/>
      <c r="L104" s="112"/>
      <c r="M104" s="112"/>
      <c r="N104" s="112"/>
      <c r="O104" s="112"/>
      <c r="P104" s="112"/>
      <c r="Q104" s="112"/>
      <c r="R104" s="112"/>
      <c r="S104" s="112"/>
      <c r="T104" s="112"/>
      <c r="U104" s="112"/>
      <c r="V104" s="112"/>
      <c r="W104" s="112"/>
      <c r="X104" s="112"/>
      <c r="Y104" s="112"/>
      <c r="Z104" s="112"/>
      <c r="AA104" s="112"/>
      <c r="AB104" s="112"/>
      <c r="AC104" s="112"/>
      <c r="AD104" s="112"/>
      <c r="AE104" s="1"/>
      <c r="AG104" s="358">
        <f t="shared" si="75"/>
        <v>0</v>
      </c>
      <c r="AH104" s="360">
        <f t="shared" si="76"/>
        <v>0</v>
      </c>
      <c r="AI104" s="358">
        <f t="shared" si="77"/>
        <v>0</v>
      </c>
      <c r="AJ104" s="360">
        <f t="shared" si="78"/>
        <v>0</v>
      </c>
      <c r="AK104" s="358">
        <f t="shared" si="79"/>
        <v>0</v>
      </c>
      <c r="AL104" s="360">
        <f t="shared" si="80"/>
        <v>0</v>
      </c>
      <c r="AM104" s="358">
        <f t="shared" si="81"/>
        <v>0</v>
      </c>
      <c r="AN104" s="360">
        <f t="shared" si="82"/>
        <v>0</v>
      </c>
      <c r="AO104" s="358">
        <f t="shared" si="83"/>
        <v>0</v>
      </c>
      <c r="AP104" s="360">
        <f t="shared" si="84"/>
        <v>0</v>
      </c>
      <c r="AQ104" s="358">
        <f t="shared" si="85"/>
        <v>0</v>
      </c>
      <c r="AR104" s="360">
        <f t="shared" si="86"/>
        <v>0</v>
      </c>
      <c r="AS104" s="358">
        <f t="shared" si="87"/>
        <v>0</v>
      </c>
      <c r="AT104" s="360">
        <f t="shared" si="88"/>
        <v>0</v>
      </c>
      <c r="AU104" s="358">
        <f t="shared" si="89"/>
        <v>0</v>
      </c>
      <c r="AV104" s="360">
        <f t="shared" si="90"/>
        <v>0</v>
      </c>
      <c r="AW104" s="358">
        <f t="shared" si="91"/>
        <v>0</v>
      </c>
      <c r="AX104" s="360">
        <f t="shared" si="92"/>
        <v>0</v>
      </c>
      <c r="AY104" s="358">
        <f t="shared" si="93"/>
        <v>0</v>
      </c>
      <c r="AZ104" s="360">
        <f t="shared" si="94"/>
        <v>0</v>
      </c>
      <c r="BA104" s="358">
        <f t="shared" si="95"/>
        <v>0</v>
      </c>
      <c r="BB104" s="363">
        <f t="shared" si="51"/>
        <v>0</v>
      </c>
      <c r="BC104" s="365">
        <f t="shared" si="52"/>
        <v>0</v>
      </c>
      <c r="BD104" s="363">
        <f t="shared" si="53"/>
        <v>0</v>
      </c>
      <c r="BE104" s="365">
        <f t="shared" si="54"/>
        <v>0</v>
      </c>
      <c r="BF104" s="363">
        <f t="shared" si="55"/>
        <v>0</v>
      </c>
      <c r="BG104" s="365">
        <f t="shared" si="56"/>
        <v>0</v>
      </c>
      <c r="BH104" s="363">
        <f t="shared" si="57"/>
        <v>0</v>
      </c>
      <c r="BI104" s="365">
        <f t="shared" si="58"/>
        <v>0</v>
      </c>
      <c r="BJ104" s="363">
        <f t="shared" si="59"/>
        <v>0</v>
      </c>
      <c r="BK104" s="365">
        <f t="shared" si="60"/>
        <v>0</v>
      </c>
      <c r="BL104" s="363">
        <f t="shared" si="61"/>
        <v>0</v>
      </c>
      <c r="BM104" s="365">
        <f t="shared" si="62"/>
        <v>0</v>
      </c>
      <c r="BN104" s="363">
        <f t="shared" si="63"/>
        <v>0</v>
      </c>
      <c r="BO104" s="365">
        <f t="shared" si="64"/>
        <v>0</v>
      </c>
      <c r="BP104" s="363">
        <f t="shared" si="65"/>
        <v>0</v>
      </c>
      <c r="BQ104" s="365">
        <f t="shared" si="66"/>
        <v>0</v>
      </c>
      <c r="BR104" s="363">
        <f t="shared" si="67"/>
        <v>0</v>
      </c>
      <c r="BS104" s="365">
        <f t="shared" si="68"/>
        <v>0</v>
      </c>
      <c r="BT104" s="363">
        <f t="shared" si="69"/>
        <v>0</v>
      </c>
      <c r="BU104" s="365">
        <f t="shared" si="70"/>
        <v>0</v>
      </c>
      <c r="BV104" s="363">
        <f t="shared" si="71"/>
        <v>0</v>
      </c>
      <c r="BW104" s="361">
        <f t="shared" si="72"/>
        <v>0</v>
      </c>
      <c r="BX104" s="247">
        <f t="shared" si="73"/>
        <v>0</v>
      </c>
      <c r="BY104" s="233" t="str">
        <f>IF(BX104=0,"",
IF(SUM($BX$99:BX104)=1,BZ104,
IF($BX$119&gt;SUM($BX$99:BX104),_xlfn.CONCAT(", ",BZ104),
IF($BX$119=SUM($BX$99:BX104),_xlfn.CONCAT(" y ",BZ104)))))</f>
        <v/>
      </c>
      <c r="BZ104" s="271" t="s">
        <v>5363</v>
      </c>
      <c r="CU104" s="368">
        <f t="shared" si="74"/>
        <v>0</v>
      </c>
    </row>
    <row r="105" spans="1:113" ht="15" customHeight="1">
      <c r="A105" s="61"/>
      <c r="B105" s="78"/>
      <c r="C105" s="9" t="s">
        <v>5052</v>
      </c>
      <c r="D105" s="763" t="str">
        <f t="shared" si="50"/>
        <v/>
      </c>
      <c r="E105" s="669"/>
      <c r="F105" s="669"/>
      <c r="G105" s="669"/>
      <c r="H105" s="669"/>
      <c r="I105" s="670"/>
      <c r="J105" s="112"/>
      <c r="K105" s="112"/>
      <c r="L105" s="112"/>
      <c r="M105" s="112"/>
      <c r="N105" s="112"/>
      <c r="O105" s="112"/>
      <c r="P105" s="112"/>
      <c r="Q105" s="112"/>
      <c r="R105" s="112"/>
      <c r="S105" s="112"/>
      <c r="T105" s="112"/>
      <c r="U105" s="112"/>
      <c r="V105" s="112"/>
      <c r="W105" s="112"/>
      <c r="X105" s="112"/>
      <c r="Y105" s="112"/>
      <c r="Z105" s="112"/>
      <c r="AA105" s="112"/>
      <c r="AB105" s="112"/>
      <c r="AC105" s="112"/>
      <c r="AD105" s="112"/>
      <c r="AE105" s="1"/>
      <c r="AG105" s="358">
        <f t="shared" si="75"/>
        <v>0</v>
      </c>
      <c r="AH105" s="360">
        <f t="shared" si="76"/>
        <v>0</v>
      </c>
      <c r="AI105" s="358">
        <f t="shared" si="77"/>
        <v>0</v>
      </c>
      <c r="AJ105" s="360">
        <f t="shared" si="78"/>
        <v>0</v>
      </c>
      <c r="AK105" s="358">
        <f t="shared" si="79"/>
        <v>0</v>
      </c>
      <c r="AL105" s="360">
        <f t="shared" si="80"/>
        <v>0</v>
      </c>
      <c r="AM105" s="358">
        <f t="shared" si="81"/>
        <v>0</v>
      </c>
      <c r="AN105" s="360">
        <f t="shared" si="82"/>
        <v>0</v>
      </c>
      <c r="AO105" s="358">
        <f t="shared" si="83"/>
        <v>0</v>
      </c>
      <c r="AP105" s="360">
        <f t="shared" si="84"/>
        <v>0</v>
      </c>
      <c r="AQ105" s="358">
        <f t="shared" si="85"/>
        <v>0</v>
      </c>
      <c r="AR105" s="360">
        <f t="shared" si="86"/>
        <v>0</v>
      </c>
      <c r="AS105" s="358">
        <f t="shared" si="87"/>
        <v>0</v>
      </c>
      <c r="AT105" s="360">
        <f t="shared" si="88"/>
        <v>0</v>
      </c>
      <c r="AU105" s="358">
        <f t="shared" si="89"/>
        <v>0</v>
      </c>
      <c r="AV105" s="360">
        <f t="shared" si="90"/>
        <v>0</v>
      </c>
      <c r="AW105" s="358">
        <f t="shared" si="91"/>
        <v>0</v>
      </c>
      <c r="AX105" s="360">
        <f t="shared" si="92"/>
        <v>0</v>
      </c>
      <c r="AY105" s="358">
        <f t="shared" si="93"/>
        <v>0</v>
      </c>
      <c r="AZ105" s="360">
        <f t="shared" si="94"/>
        <v>0</v>
      </c>
      <c r="BA105" s="358">
        <f t="shared" si="95"/>
        <v>0</v>
      </c>
      <c r="BB105" s="363">
        <f t="shared" si="51"/>
        <v>0</v>
      </c>
      <c r="BC105" s="365">
        <f t="shared" si="52"/>
        <v>0</v>
      </c>
      <c r="BD105" s="363">
        <f t="shared" si="53"/>
        <v>0</v>
      </c>
      <c r="BE105" s="365">
        <f t="shared" si="54"/>
        <v>0</v>
      </c>
      <c r="BF105" s="363">
        <f t="shared" si="55"/>
        <v>0</v>
      </c>
      <c r="BG105" s="365">
        <f t="shared" si="56"/>
        <v>0</v>
      </c>
      <c r="BH105" s="363">
        <f t="shared" si="57"/>
        <v>0</v>
      </c>
      <c r="BI105" s="365">
        <f t="shared" si="58"/>
        <v>0</v>
      </c>
      <c r="BJ105" s="363">
        <f t="shared" si="59"/>
        <v>0</v>
      </c>
      <c r="BK105" s="365">
        <f t="shared" si="60"/>
        <v>0</v>
      </c>
      <c r="BL105" s="363">
        <f t="shared" si="61"/>
        <v>0</v>
      </c>
      <c r="BM105" s="365">
        <f t="shared" si="62"/>
        <v>0</v>
      </c>
      <c r="BN105" s="363">
        <f t="shared" si="63"/>
        <v>0</v>
      </c>
      <c r="BO105" s="365">
        <f t="shared" si="64"/>
        <v>0</v>
      </c>
      <c r="BP105" s="363">
        <f t="shared" si="65"/>
        <v>0</v>
      </c>
      <c r="BQ105" s="365">
        <f t="shared" si="66"/>
        <v>0</v>
      </c>
      <c r="BR105" s="363">
        <f t="shared" si="67"/>
        <v>0</v>
      </c>
      <c r="BS105" s="365">
        <f t="shared" si="68"/>
        <v>0</v>
      </c>
      <c r="BT105" s="363">
        <f t="shared" si="69"/>
        <v>0</v>
      </c>
      <c r="BU105" s="365">
        <f t="shared" si="70"/>
        <v>0</v>
      </c>
      <c r="BV105" s="363">
        <f t="shared" si="71"/>
        <v>0</v>
      </c>
      <c r="BW105" s="361">
        <f t="shared" si="72"/>
        <v>0</v>
      </c>
      <c r="BX105" s="247">
        <f t="shared" si="73"/>
        <v>0</v>
      </c>
      <c r="BY105" s="233" t="str">
        <f>IF(BX105=0,"",
IF(SUM($BX$99:BX105)=1,BZ105,
IF($BX$119&gt;SUM($BX$99:BX105),_xlfn.CONCAT(", ",BZ105),
IF($BX$119=SUM($BX$99:BX105),_xlfn.CONCAT(" y ",BZ105)))))</f>
        <v/>
      </c>
      <c r="BZ105" s="271" t="s">
        <v>5364</v>
      </c>
      <c r="CU105" s="368">
        <f t="shared" si="74"/>
        <v>0</v>
      </c>
    </row>
    <row r="106" spans="1:113" ht="15" customHeight="1">
      <c r="A106" s="61"/>
      <c r="B106" s="78"/>
      <c r="C106" s="9" t="s">
        <v>5054</v>
      </c>
      <c r="D106" s="763" t="str">
        <f t="shared" si="50"/>
        <v/>
      </c>
      <c r="E106" s="669"/>
      <c r="F106" s="669"/>
      <c r="G106" s="669"/>
      <c r="H106" s="669"/>
      <c r="I106" s="670"/>
      <c r="J106" s="112"/>
      <c r="K106" s="112"/>
      <c r="L106" s="112"/>
      <c r="M106" s="112"/>
      <c r="N106" s="112"/>
      <c r="O106" s="112"/>
      <c r="P106" s="112"/>
      <c r="Q106" s="112"/>
      <c r="R106" s="112"/>
      <c r="S106" s="112"/>
      <c r="T106" s="112"/>
      <c r="U106" s="112"/>
      <c r="V106" s="112"/>
      <c r="W106" s="112"/>
      <c r="X106" s="112"/>
      <c r="Y106" s="112"/>
      <c r="Z106" s="112"/>
      <c r="AA106" s="112"/>
      <c r="AB106" s="112"/>
      <c r="AC106" s="112"/>
      <c r="AD106" s="112"/>
      <c r="AE106" s="1"/>
      <c r="AG106" s="358">
        <f t="shared" si="75"/>
        <v>0</v>
      </c>
      <c r="AH106" s="360">
        <f t="shared" si="76"/>
        <v>0</v>
      </c>
      <c r="AI106" s="358">
        <f t="shared" si="77"/>
        <v>0</v>
      </c>
      <c r="AJ106" s="360">
        <f t="shared" si="78"/>
        <v>0</v>
      </c>
      <c r="AK106" s="358">
        <f t="shared" si="79"/>
        <v>0</v>
      </c>
      <c r="AL106" s="360">
        <f t="shared" si="80"/>
        <v>0</v>
      </c>
      <c r="AM106" s="358">
        <f t="shared" si="81"/>
        <v>0</v>
      </c>
      <c r="AN106" s="360">
        <f t="shared" si="82"/>
        <v>0</v>
      </c>
      <c r="AO106" s="358">
        <f t="shared" si="83"/>
        <v>0</v>
      </c>
      <c r="AP106" s="360">
        <f t="shared" si="84"/>
        <v>0</v>
      </c>
      <c r="AQ106" s="358">
        <f t="shared" si="85"/>
        <v>0</v>
      </c>
      <c r="AR106" s="360">
        <f t="shared" si="86"/>
        <v>0</v>
      </c>
      <c r="AS106" s="358">
        <f t="shared" si="87"/>
        <v>0</v>
      </c>
      <c r="AT106" s="360">
        <f t="shared" si="88"/>
        <v>0</v>
      </c>
      <c r="AU106" s="358">
        <f t="shared" si="89"/>
        <v>0</v>
      </c>
      <c r="AV106" s="360">
        <f t="shared" si="90"/>
        <v>0</v>
      </c>
      <c r="AW106" s="358">
        <f t="shared" si="91"/>
        <v>0</v>
      </c>
      <c r="AX106" s="360">
        <f t="shared" si="92"/>
        <v>0</v>
      </c>
      <c r="AY106" s="358">
        <f t="shared" si="93"/>
        <v>0</v>
      </c>
      <c r="AZ106" s="360">
        <f t="shared" si="94"/>
        <v>0</v>
      </c>
      <c r="BA106" s="358">
        <f t="shared" si="95"/>
        <v>0</v>
      </c>
      <c r="BB106" s="363">
        <f t="shared" si="51"/>
        <v>0</v>
      </c>
      <c r="BC106" s="365">
        <f t="shared" si="52"/>
        <v>0</v>
      </c>
      <c r="BD106" s="363">
        <f t="shared" si="53"/>
        <v>0</v>
      </c>
      <c r="BE106" s="365">
        <f t="shared" si="54"/>
        <v>0</v>
      </c>
      <c r="BF106" s="363">
        <f t="shared" si="55"/>
        <v>0</v>
      </c>
      <c r="BG106" s="365">
        <f t="shared" si="56"/>
        <v>0</v>
      </c>
      <c r="BH106" s="363">
        <f t="shared" si="57"/>
        <v>0</v>
      </c>
      <c r="BI106" s="365">
        <f t="shared" si="58"/>
        <v>0</v>
      </c>
      <c r="BJ106" s="363">
        <f t="shared" si="59"/>
        <v>0</v>
      </c>
      <c r="BK106" s="365">
        <f t="shared" si="60"/>
        <v>0</v>
      </c>
      <c r="BL106" s="363">
        <f t="shared" si="61"/>
        <v>0</v>
      </c>
      <c r="BM106" s="365">
        <f t="shared" si="62"/>
        <v>0</v>
      </c>
      <c r="BN106" s="363">
        <f t="shared" si="63"/>
        <v>0</v>
      </c>
      <c r="BO106" s="365">
        <f t="shared" si="64"/>
        <v>0</v>
      </c>
      <c r="BP106" s="363">
        <f t="shared" si="65"/>
        <v>0</v>
      </c>
      <c r="BQ106" s="365">
        <f t="shared" si="66"/>
        <v>0</v>
      </c>
      <c r="BR106" s="363">
        <f t="shared" si="67"/>
        <v>0</v>
      </c>
      <c r="BS106" s="365">
        <f t="shared" si="68"/>
        <v>0</v>
      </c>
      <c r="BT106" s="363">
        <f t="shared" si="69"/>
        <v>0</v>
      </c>
      <c r="BU106" s="365">
        <f t="shared" si="70"/>
        <v>0</v>
      </c>
      <c r="BV106" s="363">
        <f t="shared" si="71"/>
        <v>0</v>
      </c>
      <c r="BW106" s="361">
        <f t="shared" si="72"/>
        <v>0</v>
      </c>
      <c r="BX106" s="247">
        <f t="shared" si="73"/>
        <v>0</v>
      </c>
      <c r="BY106" s="233" t="str">
        <f>IF(BX106=0,"",
IF(SUM($BX$99:BX106)=1,BZ106,
IF($BX$119&gt;SUM($BX$99:BX106),_xlfn.CONCAT(", ",BZ106),
IF($BX$119=SUM($BX$99:BX106),_xlfn.CONCAT(" y ",BZ106)))))</f>
        <v/>
      </c>
      <c r="BZ106" s="271" t="s">
        <v>5365</v>
      </c>
      <c r="CU106" s="368">
        <f t="shared" si="74"/>
        <v>0</v>
      </c>
    </row>
    <row r="107" spans="1:113" ht="15" customHeight="1">
      <c r="A107" s="61"/>
      <c r="B107" s="78"/>
      <c r="C107" s="9" t="s">
        <v>5056</v>
      </c>
      <c r="D107" s="763" t="str">
        <f t="shared" si="50"/>
        <v/>
      </c>
      <c r="E107" s="669"/>
      <c r="F107" s="669"/>
      <c r="G107" s="669"/>
      <c r="H107" s="669"/>
      <c r="I107" s="670"/>
      <c r="J107" s="112"/>
      <c r="K107" s="112"/>
      <c r="L107" s="112"/>
      <c r="M107" s="112"/>
      <c r="N107" s="112"/>
      <c r="O107" s="112"/>
      <c r="P107" s="112"/>
      <c r="Q107" s="112"/>
      <c r="R107" s="112"/>
      <c r="S107" s="112"/>
      <c r="T107" s="112"/>
      <c r="U107" s="112"/>
      <c r="V107" s="112"/>
      <c r="W107" s="112"/>
      <c r="X107" s="112"/>
      <c r="Y107" s="112"/>
      <c r="Z107" s="112"/>
      <c r="AA107" s="112"/>
      <c r="AB107" s="112"/>
      <c r="AC107" s="112"/>
      <c r="AD107" s="112"/>
      <c r="AE107" s="1"/>
      <c r="AG107" s="358">
        <f t="shared" si="75"/>
        <v>0</v>
      </c>
      <c r="AH107" s="360">
        <f t="shared" si="76"/>
        <v>0</v>
      </c>
      <c r="AI107" s="358">
        <f t="shared" si="77"/>
        <v>0</v>
      </c>
      <c r="AJ107" s="360">
        <f t="shared" si="78"/>
        <v>0</v>
      </c>
      <c r="AK107" s="358">
        <f t="shared" si="79"/>
        <v>0</v>
      </c>
      <c r="AL107" s="360">
        <f t="shared" si="80"/>
        <v>0</v>
      </c>
      <c r="AM107" s="358">
        <f t="shared" si="81"/>
        <v>0</v>
      </c>
      <c r="AN107" s="360">
        <f t="shared" si="82"/>
        <v>0</v>
      </c>
      <c r="AO107" s="358">
        <f t="shared" si="83"/>
        <v>0</v>
      </c>
      <c r="AP107" s="360">
        <f t="shared" si="84"/>
        <v>0</v>
      </c>
      <c r="AQ107" s="358">
        <f t="shared" si="85"/>
        <v>0</v>
      </c>
      <c r="AR107" s="360">
        <f t="shared" si="86"/>
        <v>0</v>
      </c>
      <c r="AS107" s="358">
        <f t="shared" si="87"/>
        <v>0</v>
      </c>
      <c r="AT107" s="360">
        <f t="shared" si="88"/>
        <v>0</v>
      </c>
      <c r="AU107" s="358">
        <f t="shared" si="89"/>
        <v>0</v>
      </c>
      <c r="AV107" s="360">
        <f t="shared" si="90"/>
        <v>0</v>
      </c>
      <c r="AW107" s="358">
        <f t="shared" si="91"/>
        <v>0</v>
      </c>
      <c r="AX107" s="360">
        <f t="shared" si="92"/>
        <v>0</v>
      </c>
      <c r="AY107" s="358">
        <f t="shared" si="93"/>
        <v>0</v>
      </c>
      <c r="AZ107" s="360">
        <f t="shared" si="94"/>
        <v>0</v>
      </c>
      <c r="BA107" s="358">
        <f t="shared" si="95"/>
        <v>0</v>
      </c>
      <c r="BB107" s="363">
        <f t="shared" si="51"/>
        <v>0</v>
      </c>
      <c r="BC107" s="365">
        <f t="shared" si="52"/>
        <v>0</v>
      </c>
      <c r="BD107" s="363">
        <f t="shared" si="53"/>
        <v>0</v>
      </c>
      <c r="BE107" s="365">
        <f t="shared" si="54"/>
        <v>0</v>
      </c>
      <c r="BF107" s="363">
        <f t="shared" si="55"/>
        <v>0</v>
      </c>
      <c r="BG107" s="365">
        <f t="shared" si="56"/>
        <v>0</v>
      </c>
      <c r="BH107" s="363">
        <f t="shared" si="57"/>
        <v>0</v>
      </c>
      <c r="BI107" s="365">
        <f t="shared" si="58"/>
        <v>0</v>
      </c>
      <c r="BJ107" s="363">
        <f t="shared" si="59"/>
        <v>0</v>
      </c>
      <c r="BK107" s="365">
        <f t="shared" si="60"/>
        <v>0</v>
      </c>
      <c r="BL107" s="363">
        <f t="shared" si="61"/>
        <v>0</v>
      </c>
      <c r="BM107" s="365">
        <f t="shared" si="62"/>
        <v>0</v>
      </c>
      <c r="BN107" s="363">
        <f t="shared" si="63"/>
        <v>0</v>
      </c>
      <c r="BO107" s="365">
        <f t="shared" si="64"/>
        <v>0</v>
      </c>
      <c r="BP107" s="363">
        <f t="shared" si="65"/>
        <v>0</v>
      </c>
      <c r="BQ107" s="365">
        <f t="shared" si="66"/>
        <v>0</v>
      </c>
      <c r="BR107" s="363">
        <f t="shared" si="67"/>
        <v>0</v>
      </c>
      <c r="BS107" s="365">
        <f t="shared" si="68"/>
        <v>0</v>
      </c>
      <c r="BT107" s="363">
        <f t="shared" si="69"/>
        <v>0</v>
      </c>
      <c r="BU107" s="365">
        <f t="shared" si="70"/>
        <v>0</v>
      </c>
      <c r="BV107" s="363">
        <f t="shared" si="71"/>
        <v>0</v>
      </c>
      <c r="BW107" s="361">
        <f t="shared" si="72"/>
        <v>0</v>
      </c>
      <c r="BX107" s="247">
        <f t="shared" si="73"/>
        <v>0</v>
      </c>
      <c r="BY107" s="233" t="str">
        <f>IF(BX107=0,"",
IF(SUM($BX$99:BX107)=1,BZ107,
IF($BX$119&gt;SUM($BX$99:BX107),_xlfn.CONCAT(", ",BZ107),
IF($BX$119=SUM($BX$99:BX107),_xlfn.CONCAT(" y ",BZ107)))))</f>
        <v/>
      </c>
      <c r="BZ107" s="271" t="s">
        <v>5366</v>
      </c>
      <c r="CU107" s="368">
        <f t="shared" si="74"/>
        <v>0</v>
      </c>
    </row>
    <row r="108" spans="1:113" ht="15" customHeight="1">
      <c r="A108" s="61"/>
      <c r="B108" s="78"/>
      <c r="C108" s="9" t="s">
        <v>5057</v>
      </c>
      <c r="D108" s="763" t="str">
        <f t="shared" si="50"/>
        <v/>
      </c>
      <c r="E108" s="669"/>
      <c r="F108" s="669"/>
      <c r="G108" s="669"/>
      <c r="H108" s="669"/>
      <c r="I108" s="670"/>
      <c r="J108" s="112"/>
      <c r="K108" s="112"/>
      <c r="L108" s="112"/>
      <c r="M108" s="112"/>
      <c r="N108" s="112"/>
      <c r="O108" s="112"/>
      <c r="P108" s="112"/>
      <c r="Q108" s="112"/>
      <c r="R108" s="112"/>
      <c r="S108" s="112"/>
      <c r="T108" s="112"/>
      <c r="U108" s="112"/>
      <c r="V108" s="112"/>
      <c r="W108" s="112"/>
      <c r="X108" s="112"/>
      <c r="Y108" s="112"/>
      <c r="Z108" s="112"/>
      <c r="AA108" s="112"/>
      <c r="AB108" s="112"/>
      <c r="AC108" s="112"/>
      <c r="AD108" s="112"/>
      <c r="AE108" s="1"/>
      <c r="AG108" s="358">
        <f t="shared" si="75"/>
        <v>0</v>
      </c>
      <c r="AH108" s="360">
        <f t="shared" si="76"/>
        <v>0</v>
      </c>
      <c r="AI108" s="358">
        <f t="shared" si="77"/>
        <v>0</v>
      </c>
      <c r="AJ108" s="360">
        <f t="shared" si="78"/>
        <v>0</v>
      </c>
      <c r="AK108" s="358">
        <f t="shared" si="79"/>
        <v>0</v>
      </c>
      <c r="AL108" s="360">
        <f t="shared" si="80"/>
        <v>0</v>
      </c>
      <c r="AM108" s="358">
        <f t="shared" si="81"/>
        <v>0</v>
      </c>
      <c r="AN108" s="360">
        <f t="shared" si="82"/>
        <v>0</v>
      </c>
      <c r="AO108" s="358">
        <f t="shared" si="83"/>
        <v>0</v>
      </c>
      <c r="AP108" s="360">
        <f t="shared" si="84"/>
        <v>0</v>
      </c>
      <c r="AQ108" s="358">
        <f t="shared" si="85"/>
        <v>0</v>
      </c>
      <c r="AR108" s="360">
        <f t="shared" si="86"/>
        <v>0</v>
      </c>
      <c r="AS108" s="358">
        <f t="shared" si="87"/>
        <v>0</v>
      </c>
      <c r="AT108" s="360">
        <f t="shared" si="88"/>
        <v>0</v>
      </c>
      <c r="AU108" s="358">
        <f t="shared" si="89"/>
        <v>0</v>
      </c>
      <c r="AV108" s="360">
        <f t="shared" si="90"/>
        <v>0</v>
      </c>
      <c r="AW108" s="358">
        <f t="shared" si="91"/>
        <v>0</v>
      </c>
      <c r="AX108" s="360">
        <f t="shared" si="92"/>
        <v>0</v>
      </c>
      <c r="AY108" s="358">
        <f t="shared" si="93"/>
        <v>0</v>
      </c>
      <c r="AZ108" s="360">
        <f t="shared" si="94"/>
        <v>0</v>
      </c>
      <c r="BA108" s="358">
        <f t="shared" si="95"/>
        <v>0</v>
      </c>
      <c r="BB108" s="363">
        <f t="shared" si="51"/>
        <v>0</v>
      </c>
      <c r="BC108" s="365">
        <f t="shared" si="52"/>
        <v>0</v>
      </c>
      <c r="BD108" s="363">
        <f t="shared" si="53"/>
        <v>0</v>
      </c>
      <c r="BE108" s="365">
        <f t="shared" si="54"/>
        <v>0</v>
      </c>
      <c r="BF108" s="363">
        <f t="shared" si="55"/>
        <v>0</v>
      </c>
      <c r="BG108" s="365">
        <f t="shared" si="56"/>
        <v>0</v>
      </c>
      <c r="BH108" s="363">
        <f t="shared" si="57"/>
        <v>0</v>
      </c>
      <c r="BI108" s="365">
        <f t="shared" si="58"/>
        <v>0</v>
      </c>
      <c r="BJ108" s="363">
        <f t="shared" si="59"/>
        <v>0</v>
      </c>
      <c r="BK108" s="365">
        <f t="shared" si="60"/>
        <v>0</v>
      </c>
      <c r="BL108" s="363">
        <f t="shared" si="61"/>
        <v>0</v>
      </c>
      <c r="BM108" s="365">
        <f t="shared" si="62"/>
        <v>0</v>
      </c>
      <c r="BN108" s="363">
        <f t="shared" si="63"/>
        <v>0</v>
      </c>
      <c r="BO108" s="365">
        <f t="shared" si="64"/>
        <v>0</v>
      </c>
      <c r="BP108" s="363">
        <f t="shared" si="65"/>
        <v>0</v>
      </c>
      <c r="BQ108" s="365">
        <f t="shared" si="66"/>
        <v>0</v>
      </c>
      <c r="BR108" s="363">
        <f t="shared" si="67"/>
        <v>0</v>
      </c>
      <c r="BS108" s="365">
        <f t="shared" si="68"/>
        <v>0</v>
      </c>
      <c r="BT108" s="363">
        <f t="shared" si="69"/>
        <v>0</v>
      </c>
      <c r="BU108" s="365">
        <f t="shared" si="70"/>
        <v>0</v>
      </c>
      <c r="BV108" s="363">
        <f t="shared" si="71"/>
        <v>0</v>
      </c>
      <c r="BW108" s="361">
        <f t="shared" si="72"/>
        <v>0</v>
      </c>
      <c r="BX108" s="247">
        <f t="shared" si="73"/>
        <v>0</v>
      </c>
      <c r="BY108" s="233" t="str">
        <f>IF(BX108=0,"",
IF(SUM($BX$99:BX108)=1,BZ108,
IF($BX$119&gt;SUM($BX$99:BX108),_xlfn.CONCAT(", ",BZ108),
IF($BX$119=SUM($BX$99:BX108),_xlfn.CONCAT(" y ",BZ108)))))</f>
        <v/>
      </c>
      <c r="BZ108" s="271" t="s">
        <v>5367</v>
      </c>
      <c r="CU108" s="368">
        <f t="shared" si="74"/>
        <v>0</v>
      </c>
    </row>
    <row r="109" spans="1:113" ht="15" customHeight="1">
      <c r="A109" s="61"/>
      <c r="B109" s="78"/>
      <c r="C109" s="9" t="s">
        <v>5059</v>
      </c>
      <c r="D109" s="763" t="str">
        <f t="shared" si="50"/>
        <v/>
      </c>
      <c r="E109" s="669"/>
      <c r="F109" s="669"/>
      <c r="G109" s="669"/>
      <c r="H109" s="669"/>
      <c r="I109" s="670"/>
      <c r="J109" s="112"/>
      <c r="K109" s="112"/>
      <c r="L109" s="112"/>
      <c r="M109" s="112"/>
      <c r="N109" s="112"/>
      <c r="O109" s="112"/>
      <c r="P109" s="112"/>
      <c r="Q109" s="112"/>
      <c r="R109" s="112"/>
      <c r="S109" s="112"/>
      <c r="T109" s="112"/>
      <c r="U109" s="112"/>
      <c r="V109" s="112"/>
      <c r="W109" s="112"/>
      <c r="X109" s="112"/>
      <c r="Y109" s="112"/>
      <c r="Z109" s="112"/>
      <c r="AA109" s="112"/>
      <c r="AB109" s="112"/>
      <c r="AC109" s="112"/>
      <c r="AD109" s="112"/>
      <c r="AE109" s="1"/>
      <c r="AG109" s="358">
        <f t="shared" si="75"/>
        <v>0</v>
      </c>
      <c r="AH109" s="360">
        <f t="shared" si="76"/>
        <v>0</v>
      </c>
      <c r="AI109" s="358">
        <f t="shared" si="77"/>
        <v>0</v>
      </c>
      <c r="AJ109" s="360">
        <f t="shared" si="78"/>
        <v>0</v>
      </c>
      <c r="AK109" s="358">
        <f t="shared" si="79"/>
        <v>0</v>
      </c>
      <c r="AL109" s="360">
        <f t="shared" si="80"/>
        <v>0</v>
      </c>
      <c r="AM109" s="358">
        <f t="shared" si="81"/>
        <v>0</v>
      </c>
      <c r="AN109" s="360">
        <f t="shared" si="82"/>
        <v>0</v>
      </c>
      <c r="AO109" s="358">
        <f t="shared" si="83"/>
        <v>0</v>
      </c>
      <c r="AP109" s="360">
        <f t="shared" si="84"/>
        <v>0</v>
      </c>
      <c r="AQ109" s="358">
        <f t="shared" si="85"/>
        <v>0</v>
      </c>
      <c r="AR109" s="360">
        <f t="shared" si="86"/>
        <v>0</v>
      </c>
      <c r="AS109" s="358">
        <f t="shared" si="87"/>
        <v>0</v>
      </c>
      <c r="AT109" s="360">
        <f t="shared" si="88"/>
        <v>0</v>
      </c>
      <c r="AU109" s="358">
        <f t="shared" si="89"/>
        <v>0</v>
      </c>
      <c r="AV109" s="360">
        <f t="shared" si="90"/>
        <v>0</v>
      </c>
      <c r="AW109" s="358">
        <f t="shared" si="91"/>
        <v>0</v>
      </c>
      <c r="AX109" s="360">
        <f t="shared" si="92"/>
        <v>0</v>
      </c>
      <c r="AY109" s="358">
        <f t="shared" si="93"/>
        <v>0</v>
      </c>
      <c r="AZ109" s="360">
        <f t="shared" si="94"/>
        <v>0</v>
      </c>
      <c r="BA109" s="358">
        <f t="shared" si="95"/>
        <v>0</v>
      </c>
      <c r="BB109" s="363">
        <f t="shared" si="51"/>
        <v>0</v>
      </c>
      <c r="BC109" s="365">
        <f t="shared" si="52"/>
        <v>0</v>
      </c>
      <c r="BD109" s="363">
        <f t="shared" si="53"/>
        <v>0</v>
      </c>
      <c r="BE109" s="365">
        <f t="shared" si="54"/>
        <v>0</v>
      </c>
      <c r="BF109" s="363">
        <f t="shared" si="55"/>
        <v>0</v>
      </c>
      <c r="BG109" s="365">
        <f t="shared" si="56"/>
        <v>0</v>
      </c>
      <c r="BH109" s="363">
        <f t="shared" si="57"/>
        <v>0</v>
      </c>
      <c r="BI109" s="365">
        <f t="shared" si="58"/>
        <v>0</v>
      </c>
      <c r="BJ109" s="363">
        <f t="shared" si="59"/>
        <v>0</v>
      </c>
      <c r="BK109" s="365">
        <f t="shared" si="60"/>
        <v>0</v>
      </c>
      <c r="BL109" s="363">
        <f t="shared" si="61"/>
        <v>0</v>
      </c>
      <c r="BM109" s="365">
        <f t="shared" si="62"/>
        <v>0</v>
      </c>
      <c r="BN109" s="363">
        <f t="shared" si="63"/>
        <v>0</v>
      </c>
      <c r="BO109" s="365">
        <f t="shared" si="64"/>
        <v>0</v>
      </c>
      <c r="BP109" s="363">
        <f t="shared" si="65"/>
        <v>0</v>
      </c>
      <c r="BQ109" s="365">
        <f t="shared" si="66"/>
        <v>0</v>
      </c>
      <c r="BR109" s="363">
        <f t="shared" si="67"/>
        <v>0</v>
      </c>
      <c r="BS109" s="365">
        <f t="shared" si="68"/>
        <v>0</v>
      </c>
      <c r="BT109" s="363">
        <f t="shared" si="69"/>
        <v>0</v>
      </c>
      <c r="BU109" s="365">
        <f t="shared" si="70"/>
        <v>0</v>
      </c>
      <c r="BV109" s="363">
        <f t="shared" si="71"/>
        <v>0</v>
      </c>
      <c r="BW109" s="361">
        <f t="shared" si="72"/>
        <v>0</v>
      </c>
      <c r="BX109" s="247">
        <f t="shared" si="73"/>
        <v>0</v>
      </c>
      <c r="BY109" s="233" t="str">
        <f>IF(BX109=0,"",
IF(SUM($BX$99:BX109)=1,BZ109,
IF($BX$119&gt;SUM($BX$99:BX109),_xlfn.CONCAT(", ",BZ109),
IF($BX$119=SUM($BX$99:BX109),_xlfn.CONCAT(" y ",BZ109)))))</f>
        <v/>
      </c>
      <c r="BZ109" s="271" t="s">
        <v>5368</v>
      </c>
      <c r="CU109" s="368">
        <f t="shared" si="74"/>
        <v>0</v>
      </c>
    </row>
    <row r="110" spans="1:113" ht="15" customHeight="1">
      <c r="A110" s="61"/>
      <c r="B110" s="78"/>
      <c r="C110" s="9" t="s">
        <v>5060</v>
      </c>
      <c r="D110" s="763" t="str">
        <f t="shared" si="50"/>
        <v/>
      </c>
      <c r="E110" s="669"/>
      <c r="F110" s="669"/>
      <c r="G110" s="669"/>
      <c r="H110" s="669"/>
      <c r="I110" s="670"/>
      <c r="J110" s="112"/>
      <c r="K110" s="112"/>
      <c r="L110" s="112"/>
      <c r="M110" s="112"/>
      <c r="N110" s="112"/>
      <c r="O110" s="112"/>
      <c r="P110" s="112"/>
      <c r="Q110" s="112"/>
      <c r="R110" s="112"/>
      <c r="S110" s="112"/>
      <c r="T110" s="112"/>
      <c r="U110" s="112"/>
      <c r="V110" s="112"/>
      <c r="W110" s="112"/>
      <c r="X110" s="112"/>
      <c r="Y110" s="112"/>
      <c r="Z110" s="112"/>
      <c r="AA110" s="112"/>
      <c r="AB110" s="112"/>
      <c r="AC110" s="112"/>
      <c r="AD110" s="112"/>
      <c r="AE110" s="1"/>
      <c r="AG110" s="358">
        <f t="shared" si="75"/>
        <v>0</v>
      </c>
      <c r="AH110" s="360">
        <f t="shared" si="76"/>
        <v>0</v>
      </c>
      <c r="AI110" s="358">
        <f t="shared" si="77"/>
        <v>0</v>
      </c>
      <c r="AJ110" s="360">
        <f t="shared" si="78"/>
        <v>0</v>
      </c>
      <c r="AK110" s="358">
        <f t="shared" si="79"/>
        <v>0</v>
      </c>
      <c r="AL110" s="360">
        <f t="shared" si="80"/>
        <v>0</v>
      </c>
      <c r="AM110" s="358">
        <f t="shared" si="81"/>
        <v>0</v>
      </c>
      <c r="AN110" s="360">
        <f t="shared" si="82"/>
        <v>0</v>
      </c>
      <c r="AO110" s="358">
        <f t="shared" si="83"/>
        <v>0</v>
      </c>
      <c r="AP110" s="360">
        <f t="shared" si="84"/>
        <v>0</v>
      </c>
      <c r="AQ110" s="358">
        <f t="shared" si="85"/>
        <v>0</v>
      </c>
      <c r="AR110" s="360">
        <f t="shared" si="86"/>
        <v>0</v>
      </c>
      <c r="AS110" s="358">
        <f t="shared" si="87"/>
        <v>0</v>
      </c>
      <c r="AT110" s="360">
        <f t="shared" si="88"/>
        <v>0</v>
      </c>
      <c r="AU110" s="358">
        <f t="shared" si="89"/>
        <v>0</v>
      </c>
      <c r="AV110" s="360">
        <f t="shared" si="90"/>
        <v>0</v>
      </c>
      <c r="AW110" s="358">
        <f t="shared" si="91"/>
        <v>0</v>
      </c>
      <c r="AX110" s="360">
        <f t="shared" si="92"/>
        <v>0</v>
      </c>
      <c r="AY110" s="358">
        <f t="shared" si="93"/>
        <v>0</v>
      </c>
      <c r="AZ110" s="360">
        <f t="shared" si="94"/>
        <v>0</v>
      </c>
      <c r="BA110" s="358">
        <f t="shared" si="95"/>
        <v>0</v>
      </c>
      <c r="BB110" s="363">
        <f t="shared" si="51"/>
        <v>0</v>
      </c>
      <c r="BC110" s="365">
        <f t="shared" si="52"/>
        <v>0</v>
      </c>
      <c r="BD110" s="363">
        <f t="shared" si="53"/>
        <v>0</v>
      </c>
      <c r="BE110" s="365">
        <f t="shared" si="54"/>
        <v>0</v>
      </c>
      <c r="BF110" s="363">
        <f t="shared" si="55"/>
        <v>0</v>
      </c>
      <c r="BG110" s="365">
        <f t="shared" si="56"/>
        <v>0</v>
      </c>
      <c r="BH110" s="363">
        <f t="shared" si="57"/>
        <v>0</v>
      </c>
      <c r="BI110" s="365">
        <f t="shared" si="58"/>
        <v>0</v>
      </c>
      <c r="BJ110" s="363">
        <f t="shared" si="59"/>
        <v>0</v>
      </c>
      <c r="BK110" s="365">
        <f t="shared" si="60"/>
        <v>0</v>
      </c>
      <c r="BL110" s="363">
        <f t="shared" si="61"/>
        <v>0</v>
      </c>
      <c r="BM110" s="365">
        <f t="shared" si="62"/>
        <v>0</v>
      </c>
      <c r="BN110" s="363">
        <f t="shared" si="63"/>
        <v>0</v>
      </c>
      <c r="BO110" s="365">
        <f t="shared" si="64"/>
        <v>0</v>
      </c>
      <c r="BP110" s="363">
        <f t="shared" si="65"/>
        <v>0</v>
      </c>
      <c r="BQ110" s="365">
        <f t="shared" si="66"/>
        <v>0</v>
      </c>
      <c r="BR110" s="363">
        <f t="shared" si="67"/>
        <v>0</v>
      </c>
      <c r="BS110" s="365">
        <f t="shared" si="68"/>
        <v>0</v>
      </c>
      <c r="BT110" s="363">
        <f t="shared" si="69"/>
        <v>0</v>
      </c>
      <c r="BU110" s="365">
        <f t="shared" si="70"/>
        <v>0</v>
      </c>
      <c r="BV110" s="363">
        <f t="shared" si="71"/>
        <v>0</v>
      </c>
      <c r="BW110" s="361">
        <f t="shared" si="72"/>
        <v>0</v>
      </c>
      <c r="BX110" s="247">
        <f t="shared" si="73"/>
        <v>0</v>
      </c>
      <c r="BY110" s="233" t="str">
        <f>IF(BX110=0,"",
IF(SUM($BX$99:BX110)=1,BZ110,
IF($BX$119&gt;SUM($BX$99:BX110),_xlfn.CONCAT(", ",BZ110),
IF($BX$119=SUM($BX$99:BX110),_xlfn.CONCAT(" y ",BZ110)))))</f>
        <v/>
      </c>
      <c r="BZ110" s="271" t="s">
        <v>5369</v>
      </c>
      <c r="CU110" s="368">
        <f t="shared" si="74"/>
        <v>0</v>
      </c>
    </row>
    <row r="111" spans="1:113" ht="15" customHeight="1">
      <c r="A111" s="61"/>
      <c r="B111" s="78"/>
      <c r="C111" s="9" t="s">
        <v>5061</v>
      </c>
      <c r="D111" s="763" t="str">
        <f t="shared" si="50"/>
        <v/>
      </c>
      <c r="E111" s="669"/>
      <c r="F111" s="669"/>
      <c r="G111" s="669"/>
      <c r="H111" s="669"/>
      <c r="I111" s="670"/>
      <c r="J111" s="112"/>
      <c r="K111" s="112"/>
      <c r="L111" s="112"/>
      <c r="M111" s="112"/>
      <c r="N111" s="112"/>
      <c r="O111" s="112"/>
      <c r="P111" s="112"/>
      <c r="Q111" s="112"/>
      <c r="R111" s="112"/>
      <c r="S111" s="112"/>
      <c r="T111" s="112"/>
      <c r="U111" s="112"/>
      <c r="V111" s="112"/>
      <c r="W111" s="112"/>
      <c r="X111" s="112"/>
      <c r="Y111" s="112"/>
      <c r="Z111" s="112"/>
      <c r="AA111" s="112"/>
      <c r="AB111" s="112"/>
      <c r="AC111" s="112"/>
      <c r="AD111" s="112"/>
      <c r="AE111" s="1"/>
      <c r="AG111" s="358">
        <f t="shared" si="75"/>
        <v>0</v>
      </c>
      <c r="AH111" s="360">
        <f t="shared" si="76"/>
        <v>0</v>
      </c>
      <c r="AI111" s="358">
        <f t="shared" si="77"/>
        <v>0</v>
      </c>
      <c r="AJ111" s="360">
        <f t="shared" si="78"/>
        <v>0</v>
      </c>
      <c r="AK111" s="358">
        <f t="shared" si="79"/>
        <v>0</v>
      </c>
      <c r="AL111" s="360">
        <f t="shared" si="80"/>
        <v>0</v>
      </c>
      <c r="AM111" s="358">
        <f t="shared" si="81"/>
        <v>0</v>
      </c>
      <c r="AN111" s="360">
        <f t="shared" si="82"/>
        <v>0</v>
      </c>
      <c r="AO111" s="358">
        <f t="shared" si="83"/>
        <v>0</v>
      </c>
      <c r="AP111" s="360">
        <f t="shared" si="84"/>
        <v>0</v>
      </c>
      <c r="AQ111" s="358">
        <f t="shared" si="85"/>
        <v>0</v>
      </c>
      <c r="AR111" s="360">
        <f t="shared" si="86"/>
        <v>0</v>
      </c>
      <c r="AS111" s="358">
        <f t="shared" si="87"/>
        <v>0</v>
      </c>
      <c r="AT111" s="360">
        <f t="shared" si="88"/>
        <v>0</v>
      </c>
      <c r="AU111" s="358">
        <f t="shared" si="89"/>
        <v>0</v>
      </c>
      <c r="AV111" s="360">
        <f t="shared" si="90"/>
        <v>0</v>
      </c>
      <c r="AW111" s="358">
        <f t="shared" si="91"/>
        <v>0</v>
      </c>
      <c r="AX111" s="360">
        <f t="shared" si="92"/>
        <v>0</v>
      </c>
      <c r="AY111" s="358">
        <f t="shared" si="93"/>
        <v>0</v>
      </c>
      <c r="AZ111" s="360">
        <f t="shared" si="94"/>
        <v>0</v>
      </c>
      <c r="BA111" s="358">
        <f t="shared" si="95"/>
        <v>0</v>
      </c>
      <c r="BB111" s="363">
        <f t="shared" si="51"/>
        <v>0</v>
      </c>
      <c r="BC111" s="365">
        <f t="shared" si="52"/>
        <v>0</v>
      </c>
      <c r="BD111" s="363">
        <f t="shared" si="53"/>
        <v>0</v>
      </c>
      <c r="BE111" s="365">
        <f t="shared" si="54"/>
        <v>0</v>
      </c>
      <c r="BF111" s="363">
        <f t="shared" si="55"/>
        <v>0</v>
      </c>
      <c r="BG111" s="365">
        <f t="shared" si="56"/>
        <v>0</v>
      </c>
      <c r="BH111" s="363">
        <f t="shared" si="57"/>
        <v>0</v>
      </c>
      <c r="BI111" s="365">
        <f t="shared" si="58"/>
        <v>0</v>
      </c>
      <c r="BJ111" s="363">
        <f t="shared" si="59"/>
        <v>0</v>
      </c>
      <c r="BK111" s="365">
        <f t="shared" si="60"/>
        <v>0</v>
      </c>
      <c r="BL111" s="363">
        <f t="shared" si="61"/>
        <v>0</v>
      </c>
      <c r="BM111" s="365">
        <f t="shared" si="62"/>
        <v>0</v>
      </c>
      <c r="BN111" s="363">
        <f t="shared" si="63"/>
        <v>0</v>
      </c>
      <c r="BO111" s="365">
        <f t="shared" si="64"/>
        <v>0</v>
      </c>
      <c r="BP111" s="363">
        <f t="shared" si="65"/>
        <v>0</v>
      </c>
      <c r="BQ111" s="365">
        <f t="shared" si="66"/>
        <v>0</v>
      </c>
      <c r="BR111" s="363">
        <f t="shared" si="67"/>
        <v>0</v>
      </c>
      <c r="BS111" s="365">
        <f t="shared" si="68"/>
        <v>0</v>
      </c>
      <c r="BT111" s="363">
        <f t="shared" si="69"/>
        <v>0</v>
      </c>
      <c r="BU111" s="365">
        <f t="shared" si="70"/>
        <v>0</v>
      </c>
      <c r="BV111" s="363">
        <f t="shared" si="71"/>
        <v>0</v>
      </c>
      <c r="BW111" s="361">
        <f t="shared" si="72"/>
        <v>0</v>
      </c>
      <c r="BX111" s="247">
        <f t="shared" si="73"/>
        <v>0</v>
      </c>
      <c r="BY111" s="233" t="str">
        <f>IF(BX111=0,"",
IF(SUM($BX$99:BX111)=1,BZ111,
IF($BX$119&gt;SUM($BX$99:BX111),_xlfn.CONCAT(", ",BZ111),
IF($BX$119=SUM($BX$99:BX111),_xlfn.CONCAT(" y ",BZ111)))))</f>
        <v/>
      </c>
      <c r="BZ111" s="271" t="s">
        <v>5370</v>
      </c>
      <c r="CU111" s="368">
        <f t="shared" si="74"/>
        <v>0</v>
      </c>
    </row>
    <row r="112" spans="1:113" ht="15" customHeight="1">
      <c r="A112" s="61"/>
      <c r="B112" s="78"/>
      <c r="C112" s="9" t="s">
        <v>5062</v>
      </c>
      <c r="D112" s="763" t="str">
        <f t="shared" si="50"/>
        <v/>
      </c>
      <c r="E112" s="669"/>
      <c r="F112" s="669"/>
      <c r="G112" s="669"/>
      <c r="H112" s="669"/>
      <c r="I112" s="670"/>
      <c r="J112" s="112"/>
      <c r="K112" s="112"/>
      <c r="L112" s="112"/>
      <c r="M112" s="112"/>
      <c r="N112" s="112"/>
      <c r="O112" s="112"/>
      <c r="P112" s="112"/>
      <c r="Q112" s="112"/>
      <c r="R112" s="112"/>
      <c r="S112" s="112"/>
      <c r="T112" s="112"/>
      <c r="U112" s="112"/>
      <c r="V112" s="112"/>
      <c r="W112" s="112"/>
      <c r="X112" s="112"/>
      <c r="Y112" s="112"/>
      <c r="Z112" s="112"/>
      <c r="AA112" s="112"/>
      <c r="AB112" s="112"/>
      <c r="AC112" s="112"/>
      <c r="AD112" s="112"/>
      <c r="AE112" s="1"/>
      <c r="AG112" s="358">
        <f t="shared" si="75"/>
        <v>0</v>
      </c>
      <c r="AH112" s="360">
        <f t="shared" si="76"/>
        <v>0</v>
      </c>
      <c r="AI112" s="358">
        <f t="shared" si="77"/>
        <v>0</v>
      </c>
      <c r="AJ112" s="360">
        <f t="shared" si="78"/>
        <v>0</v>
      </c>
      <c r="AK112" s="358">
        <f t="shared" si="79"/>
        <v>0</v>
      </c>
      <c r="AL112" s="360">
        <f t="shared" si="80"/>
        <v>0</v>
      </c>
      <c r="AM112" s="358">
        <f t="shared" si="81"/>
        <v>0</v>
      </c>
      <c r="AN112" s="360">
        <f t="shared" si="82"/>
        <v>0</v>
      </c>
      <c r="AO112" s="358">
        <f t="shared" si="83"/>
        <v>0</v>
      </c>
      <c r="AP112" s="360">
        <f t="shared" si="84"/>
        <v>0</v>
      </c>
      <c r="AQ112" s="358">
        <f t="shared" si="85"/>
        <v>0</v>
      </c>
      <c r="AR112" s="360">
        <f t="shared" si="86"/>
        <v>0</v>
      </c>
      <c r="AS112" s="358">
        <f t="shared" si="87"/>
        <v>0</v>
      </c>
      <c r="AT112" s="360">
        <f t="shared" si="88"/>
        <v>0</v>
      </c>
      <c r="AU112" s="358">
        <f t="shared" si="89"/>
        <v>0</v>
      </c>
      <c r="AV112" s="360">
        <f t="shared" si="90"/>
        <v>0</v>
      </c>
      <c r="AW112" s="358">
        <f t="shared" si="91"/>
        <v>0</v>
      </c>
      <c r="AX112" s="360">
        <f t="shared" si="92"/>
        <v>0</v>
      </c>
      <c r="AY112" s="358">
        <f t="shared" si="93"/>
        <v>0</v>
      </c>
      <c r="AZ112" s="360">
        <f t="shared" si="94"/>
        <v>0</v>
      </c>
      <c r="BA112" s="358">
        <f t="shared" si="95"/>
        <v>0</v>
      </c>
      <c r="BB112" s="363">
        <f t="shared" si="51"/>
        <v>0</v>
      </c>
      <c r="BC112" s="365">
        <f t="shared" si="52"/>
        <v>0</v>
      </c>
      <c r="BD112" s="363">
        <f t="shared" si="53"/>
        <v>0</v>
      </c>
      <c r="BE112" s="365">
        <f t="shared" si="54"/>
        <v>0</v>
      </c>
      <c r="BF112" s="363">
        <f t="shared" si="55"/>
        <v>0</v>
      </c>
      <c r="BG112" s="365">
        <f t="shared" si="56"/>
        <v>0</v>
      </c>
      <c r="BH112" s="363">
        <f t="shared" si="57"/>
        <v>0</v>
      </c>
      <c r="BI112" s="365">
        <f t="shared" si="58"/>
        <v>0</v>
      </c>
      <c r="BJ112" s="363">
        <f t="shared" si="59"/>
        <v>0</v>
      </c>
      <c r="BK112" s="365">
        <f t="shared" si="60"/>
        <v>0</v>
      </c>
      <c r="BL112" s="363">
        <f t="shared" si="61"/>
        <v>0</v>
      </c>
      <c r="BM112" s="365">
        <f t="shared" si="62"/>
        <v>0</v>
      </c>
      <c r="BN112" s="363">
        <f t="shared" si="63"/>
        <v>0</v>
      </c>
      <c r="BO112" s="365">
        <f t="shared" si="64"/>
        <v>0</v>
      </c>
      <c r="BP112" s="363">
        <f t="shared" si="65"/>
        <v>0</v>
      </c>
      <c r="BQ112" s="365">
        <f t="shared" si="66"/>
        <v>0</v>
      </c>
      <c r="BR112" s="363">
        <f t="shared" si="67"/>
        <v>0</v>
      </c>
      <c r="BS112" s="365">
        <f t="shared" si="68"/>
        <v>0</v>
      </c>
      <c r="BT112" s="363">
        <f t="shared" si="69"/>
        <v>0</v>
      </c>
      <c r="BU112" s="365">
        <f t="shared" si="70"/>
        <v>0</v>
      </c>
      <c r="BV112" s="363">
        <f t="shared" si="71"/>
        <v>0</v>
      </c>
      <c r="BW112" s="361">
        <f t="shared" si="72"/>
        <v>0</v>
      </c>
      <c r="BX112" s="247">
        <f t="shared" si="73"/>
        <v>0</v>
      </c>
      <c r="BY112" s="233" t="str">
        <f>IF(BX112=0,"",
IF(SUM($BX$99:BX112)=1,BZ112,
IF($BX$119&gt;SUM($BX$99:BX112),_xlfn.CONCAT(", ",BZ112),
IF($BX$119=SUM($BX$99:BX112),_xlfn.CONCAT(" y ",BZ112)))))</f>
        <v/>
      </c>
      <c r="BZ112" s="271" t="s">
        <v>5371</v>
      </c>
      <c r="CU112" s="368">
        <f t="shared" si="74"/>
        <v>0</v>
      </c>
    </row>
    <row r="113" spans="1:99" ht="15" customHeight="1">
      <c r="A113" s="61"/>
      <c r="B113" s="78"/>
      <c r="C113" s="9" t="s">
        <v>5063</v>
      </c>
      <c r="D113" s="763" t="str">
        <f t="shared" si="50"/>
        <v/>
      </c>
      <c r="E113" s="669"/>
      <c r="F113" s="669"/>
      <c r="G113" s="669"/>
      <c r="H113" s="669"/>
      <c r="I113" s="670"/>
      <c r="J113" s="112"/>
      <c r="K113" s="112"/>
      <c r="L113" s="112"/>
      <c r="M113" s="112"/>
      <c r="N113" s="112"/>
      <c r="O113" s="112"/>
      <c r="P113" s="112"/>
      <c r="Q113" s="112"/>
      <c r="R113" s="112"/>
      <c r="S113" s="112"/>
      <c r="T113" s="112"/>
      <c r="U113" s="112"/>
      <c r="V113" s="112"/>
      <c r="W113" s="112"/>
      <c r="X113" s="112"/>
      <c r="Y113" s="112"/>
      <c r="Z113" s="112"/>
      <c r="AA113" s="112"/>
      <c r="AB113" s="112"/>
      <c r="AC113" s="112"/>
      <c r="AD113" s="112"/>
      <c r="AE113" s="1"/>
      <c r="AG113" s="358">
        <f t="shared" si="75"/>
        <v>0</v>
      </c>
      <c r="AH113" s="360">
        <f t="shared" si="76"/>
        <v>0</v>
      </c>
      <c r="AI113" s="358">
        <f t="shared" si="77"/>
        <v>0</v>
      </c>
      <c r="AJ113" s="360">
        <f t="shared" si="78"/>
        <v>0</v>
      </c>
      <c r="AK113" s="358">
        <f t="shared" si="79"/>
        <v>0</v>
      </c>
      <c r="AL113" s="360">
        <f t="shared" si="80"/>
        <v>0</v>
      </c>
      <c r="AM113" s="358">
        <f t="shared" si="81"/>
        <v>0</v>
      </c>
      <c r="AN113" s="360">
        <f t="shared" si="82"/>
        <v>0</v>
      </c>
      <c r="AO113" s="358">
        <f t="shared" si="83"/>
        <v>0</v>
      </c>
      <c r="AP113" s="360">
        <f t="shared" si="84"/>
        <v>0</v>
      </c>
      <c r="AQ113" s="358">
        <f t="shared" si="85"/>
        <v>0</v>
      </c>
      <c r="AR113" s="360">
        <f t="shared" si="86"/>
        <v>0</v>
      </c>
      <c r="AS113" s="358">
        <f t="shared" si="87"/>
        <v>0</v>
      </c>
      <c r="AT113" s="360">
        <f t="shared" si="88"/>
        <v>0</v>
      </c>
      <c r="AU113" s="358">
        <f t="shared" si="89"/>
        <v>0</v>
      </c>
      <c r="AV113" s="360">
        <f t="shared" si="90"/>
        <v>0</v>
      </c>
      <c r="AW113" s="358">
        <f t="shared" si="91"/>
        <v>0</v>
      </c>
      <c r="AX113" s="360">
        <f t="shared" si="92"/>
        <v>0</v>
      </c>
      <c r="AY113" s="358">
        <f t="shared" si="93"/>
        <v>0</v>
      </c>
      <c r="AZ113" s="360">
        <f t="shared" si="94"/>
        <v>0</v>
      </c>
      <c r="BA113" s="358">
        <f t="shared" si="95"/>
        <v>0</v>
      </c>
      <c r="BB113" s="363">
        <f t="shared" si="51"/>
        <v>0</v>
      </c>
      <c r="BC113" s="365">
        <f t="shared" si="52"/>
        <v>0</v>
      </c>
      <c r="BD113" s="363">
        <f t="shared" si="53"/>
        <v>0</v>
      </c>
      <c r="BE113" s="365">
        <f t="shared" si="54"/>
        <v>0</v>
      </c>
      <c r="BF113" s="363">
        <f t="shared" si="55"/>
        <v>0</v>
      </c>
      <c r="BG113" s="365">
        <f t="shared" si="56"/>
        <v>0</v>
      </c>
      <c r="BH113" s="363">
        <f t="shared" si="57"/>
        <v>0</v>
      </c>
      <c r="BI113" s="365">
        <f t="shared" si="58"/>
        <v>0</v>
      </c>
      <c r="BJ113" s="363">
        <f t="shared" si="59"/>
        <v>0</v>
      </c>
      <c r="BK113" s="365">
        <f t="shared" si="60"/>
        <v>0</v>
      </c>
      <c r="BL113" s="363">
        <f t="shared" si="61"/>
        <v>0</v>
      </c>
      <c r="BM113" s="365">
        <f t="shared" si="62"/>
        <v>0</v>
      </c>
      <c r="BN113" s="363">
        <f t="shared" si="63"/>
        <v>0</v>
      </c>
      <c r="BO113" s="365">
        <f t="shared" si="64"/>
        <v>0</v>
      </c>
      <c r="BP113" s="363">
        <f t="shared" si="65"/>
        <v>0</v>
      </c>
      <c r="BQ113" s="365">
        <f t="shared" si="66"/>
        <v>0</v>
      </c>
      <c r="BR113" s="363">
        <f t="shared" si="67"/>
        <v>0</v>
      </c>
      <c r="BS113" s="365">
        <f t="shared" si="68"/>
        <v>0</v>
      </c>
      <c r="BT113" s="363">
        <f t="shared" si="69"/>
        <v>0</v>
      </c>
      <c r="BU113" s="365">
        <f t="shared" si="70"/>
        <v>0</v>
      </c>
      <c r="BV113" s="363">
        <f t="shared" si="71"/>
        <v>0</v>
      </c>
      <c r="BW113" s="361">
        <f t="shared" si="72"/>
        <v>0</v>
      </c>
      <c r="BX113" s="247">
        <f t="shared" si="73"/>
        <v>0</v>
      </c>
      <c r="BY113" s="233" t="str">
        <f>IF(BX113=0,"",
IF(SUM($BX$99:BX113)=1,BZ113,
IF($BX$119&gt;SUM($BX$99:BX113),_xlfn.CONCAT(", ",BZ113),
IF($BX$119=SUM($BX$99:BX113),_xlfn.CONCAT(" y ",BZ113)))))</f>
        <v/>
      </c>
      <c r="BZ113" s="271" t="s">
        <v>5372</v>
      </c>
      <c r="CU113" s="368">
        <f t="shared" si="74"/>
        <v>0</v>
      </c>
    </row>
    <row r="114" spans="1:99" ht="15" customHeight="1">
      <c r="A114" s="61"/>
      <c r="B114" s="78"/>
      <c r="C114" s="9" t="s">
        <v>5064</v>
      </c>
      <c r="D114" s="763" t="str">
        <f t="shared" si="50"/>
        <v/>
      </c>
      <c r="E114" s="669"/>
      <c r="F114" s="669"/>
      <c r="G114" s="669"/>
      <c r="H114" s="669"/>
      <c r="I114" s="670"/>
      <c r="J114" s="112"/>
      <c r="K114" s="112"/>
      <c r="L114" s="112"/>
      <c r="M114" s="112"/>
      <c r="N114" s="112"/>
      <c r="O114" s="112"/>
      <c r="P114" s="112"/>
      <c r="Q114" s="112"/>
      <c r="R114" s="112"/>
      <c r="S114" s="112"/>
      <c r="T114" s="112"/>
      <c r="U114" s="112"/>
      <c r="V114" s="112"/>
      <c r="W114" s="112"/>
      <c r="X114" s="112"/>
      <c r="Y114" s="112"/>
      <c r="Z114" s="112"/>
      <c r="AA114" s="112"/>
      <c r="AB114" s="112"/>
      <c r="AC114" s="112"/>
      <c r="AD114" s="112"/>
      <c r="AE114" s="1"/>
      <c r="AG114" s="358">
        <f t="shared" si="75"/>
        <v>0</v>
      </c>
      <c r="AH114" s="360">
        <f t="shared" si="76"/>
        <v>0</v>
      </c>
      <c r="AI114" s="358">
        <f t="shared" si="77"/>
        <v>0</v>
      </c>
      <c r="AJ114" s="360">
        <f t="shared" si="78"/>
        <v>0</v>
      </c>
      <c r="AK114" s="358">
        <f t="shared" si="79"/>
        <v>0</v>
      </c>
      <c r="AL114" s="360">
        <f t="shared" si="80"/>
        <v>0</v>
      </c>
      <c r="AM114" s="358">
        <f t="shared" si="81"/>
        <v>0</v>
      </c>
      <c r="AN114" s="360">
        <f t="shared" si="82"/>
        <v>0</v>
      </c>
      <c r="AO114" s="358">
        <f t="shared" si="83"/>
        <v>0</v>
      </c>
      <c r="AP114" s="360">
        <f t="shared" si="84"/>
        <v>0</v>
      </c>
      <c r="AQ114" s="358">
        <f t="shared" si="85"/>
        <v>0</v>
      </c>
      <c r="AR114" s="360">
        <f t="shared" si="86"/>
        <v>0</v>
      </c>
      <c r="AS114" s="358">
        <f t="shared" si="87"/>
        <v>0</v>
      </c>
      <c r="AT114" s="360">
        <f t="shared" si="88"/>
        <v>0</v>
      </c>
      <c r="AU114" s="358">
        <f t="shared" si="89"/>
        <v>0</v>
      </c>
      <c r="AV114" s="360">
        <f t="shared" si="90"/>
        <v>0</v>
      </c>
      <c r="AW114" s="358">
        <f t="shared" si="91"/>
        <v>0</v>
      </c>
      <c r="AX114" s="360">
        <f t="shared" si="92"/>
        <v>0</v>
      </c>
      <c r="AY114" s="358">
        <f t="shared" si="93"/>
        <v>0</v>
      </c>
      <c r="AZ114" s="360">
        <f t="shared" si="94"/>
        <v>0</v>
      </c>
      <c r="BA114" s="358">
        <f t="shared" si="95"/>
        <v>0</v>
      </c>
      <c r="BB114" s="363">
        <f t="shared" si="51"/>
        <v>0</v>
      </c>
      <c r="BC114" s="365">
        <f t="shared" si="52"/>
        <v>0</v>
      </c>
      <c r="BD114" s="363">
        <f t="shared" si="53"/>
        <v>0</v>
      </c>
      <c r="BE114" s="365">
        <f t="shared" si="54"/>
        <v>0</v>
      </c>
      <c r="BF114" s="363">
        <f t="shared" si="55"/>
        <v>0</v>
      </c>
      <c r="BG114" s="365">
        <f t="shared" si="56"/>
        <v>0</v>
      </c>
      <c r="BH114" s="363">
        <f t="shared" si="57"/>
        <v>0</v>
      </c>
      <c r="BI114" s="365">
        <f t="shared" si="58"/>
        <v>0</v>
      </c>
      <c r="BJ114" s="363">
        <f t="shared" si="59"/>
        <v>0</v>
      </c>
      <c r="BK114" s="365">
        <f t="shared" si="60"/>
        <v>0</v>
      </c>
      <c r="BL114" s="363">
        <f t="shared" si="61"/>
        <v>0</v>
      </c>
      <c r="BM114" s="365">
        <f t="shared" si="62"/>
        <v>0</v>
      </c>
      <c r="BN114" s="363">
        <f t="shared" si="63"/>
        <v>0</v>
      </c>
      <c r="BO114" s="365">
        <f t="shared" si="64"/>
        <v>0</v>
      </c>
      <c r="BP114" s="363">
        <f t="shared" si="65"/>
        <v>0</v>
      </c>
      <c r="BQ114" s="365">
        <f t="shared" si="66"/>
        <v>0</v>
      </c>
      <c r="BR114" s="363">
        <f t="shared" si="67"/>
        <v>0</v>
      </c>
      <c r="BS114" s="365">
        <f t="shared" si="68"/>
        <v>0</v>
      </c>
      <c r="BT114" s="363">
        <f t="shared" si="69"/>
        <v>0</v>
      </c>
      <c r="BU114" s="365">
        <f t="shared" si="70"/>
        <v>0</v>
      </c>
      <c r="BV114" s="363">
        <f t="shared" si="71"/>
        <v>0</v>
      </c>
      <c r="BW114" s="361">
        <f t="shared" si="72"/>
        <v>0</v>
      </c>
      <c r="BX114" s="247">
        <f t="shared" si="73"/>
        <v>0</v>
      </c>
      <c r="BY114" s="233" t="str">
        <f>IF(BX114=0,"",
IF(SUM($BX$99:BX114)=1,BZ114,
IF($BX$119&gt;SUM($BX$99:BX114),_xlfn.CONCAT(", ",BZ114),
IF($BX$119=SUM($BX$99:BX114),_xlfn.CONCAT(" y ",BZ114)))))</f>
        <v/>
      </c>
      <c r="BZ114" s="271" t="s">
        <v>5373</v>
      </c>
      <c r="CU114" s="368">
        <f t="shared" si="74"/>
        <v>0</v>
      </c>
    </row>
    <row r="115" spans="1:99" ht="15" customHeight="1">
      <c r="A115" s="61"/>
      <c r="B115" s="78"/>
      <c r="C115" s="9" t="s">
        <v>5065</v>
      </c>
      <c r="D115" s="763" t="str">
        <f t="shared" si="50"/>
        <v/>
      </c>
      <c r="E115" s="669"/>
      <c r="F115" s="669"/>
      <c r="G115" s="669"/>
      <c r="H115" s="669"/>
      <c r="I115" s="670"/>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
      <c r="AG115" s="358">
        <f t="shared" si="75"/>
        <v>0</v>
      </c>
      <c r="AH115" s="360">
        <f t="shared" si="76"/>
        <v>0</v>
      </c>
      <c r="AI115" s="358">
        <f t="shared" si="77"/>
        <v>0</v>
      </c>
      <c r="AJ115" s="360">
        <f t="shared" si="78"/>
        <v>0</v>
      </c>
      <c r="AK115" s="358">
        <f t="shared" si="79"/>
        <v>0</v>
      </c>
      <c r="AL115" s="360">
        <f t="shared" si="80"/>
        <v>0</v>
      </c>
      <c r="AM115" s="358">
        <f t="shared" si="81"/>
        <v>0</v>
      </c>
      <c r="AN115" s="360">
        <f t="shared" si="82"/>
        <v>0</v>
      </c>
      <c r="AO115" s="358">
        <f t="shared" si="83"/>
        <v>0</v>
      </c>
      <c r="AP115" s="360">
        <f t="shared" si="84"/>
        <v>0</v>
      </c>
      <c r="AQ115" s="358">
        <f t="shared" si="85"/>
        <v>0</v>
      </c>
      <c r="AR115" s="360">
        <f t="shared" si="86"/>
        <v>0</v>
      </c>
      <c r="AS115" s="358">
        <f t="shared" si="87"/>
        <v>0</v>
      </c>
      <c r="AT115" s="360">
        <f t="shared" si="88"/>
        <v>0</v>
      </c>
      <c r="AU115" s="358">
        <f t="shared" si="89"/>
        <v>0</v>
      </c>
      <c r="AV115" s="360">
        <f t="shared" si="90"/>
        <v>0</v>
      </c>
      <c r="AW115" s="358">
        <f t="shared" si="91"/>
        <v>0</v>
      </c>
      <c r="AX115" s="360">
        <f t="shared" si="92"/>
        <v>0</v>
      </c>
      <c r="AY115" s="358">
        <f t="shared" si="93"/>
        <v>0</v>
      </c>
      <c r="AZ115" s="360">
        <f t="shared" si="94"/>
        <v>0</v>
      </c>
      <c r="BA115" s="358">
        <f t="shared" si="95"/>
        <v>0</v>
      </c>
      <c r="BB115" s="363">
        <f t="shared" si="51"/>
        <v>0</v>
      </c>
      <c r="BC115" s="365">
        <f t="shared" si="52"/>
        <v>0</v>
      </c>
      <c r="BD115" s="363">
        <f t="shared" si="53"/>
        <v>0</v>
      </c>
      <c r="BE115" s="365">
        <f t="shared" si="54"/>
        <v>0</v>
      </c>
      <c r="BF115" s="363">
        <f t="shared" si="55"/>
        <v>0</v>
      </c>
      <c r="BG115" s="365">
        <f t="shared" si="56"/>
        <v>0</v>
      </c>
      <c r="BH115" s="363">
        <f t="shared" si="57"/>
        <v>0</v>
      </c>
      <c r="BI115" s="365">
        <f t="shared" si="58"/>
        <v>0</v>
      </c>
      <c r="BJ115" s="363">
        <f t="shared" si="59"/>
        <v>0</v>
      </c>
      <c r="BK115" s="365">
        <f t="shared" si="60"/>
        <v>0</v>
      </c>
      <c r="BL115" s="363">
        <f t="shared" si="61"/>
        <v>0</v>
      </c>
      <c r="BM115" s="365">
        <f t="shared" si="62"/>
        <v>0</v>
      </c>
      <c r="BN115" s="363">
        <f t="shared" si="63"/>
        <v>0</v>
      </c>
      <c r="BO115" s="365">
        <f t="shared" si="64"/>
        <v>0</v>
      </c>
      <c r="BP115" s="363">
        <f t="shared" si="65"/>
        <v>0</v>
      </c>
      <c r="BQ115" s="365">
        <f t="shared" si="66"/>
        <v>0</v>
      </c>
      <c r="BR115" s="363">
        <f t="shared" si="67"/>
        <v>0</v>
      </c>
      <c r="BS115" s="365">
        <f t="shared" si="68"/>
        <v>0</v>
      </c>
      <c r="BT115" s="363">
        <f t="shared" si="69"/>
        <v>0</v>
      </c>
      <c r="BU115" s="365">
        <f t="shared" si="70"/>
        <v>0</v>
      </c>
      <c r="BV115" s="363">
        <f t="shared" si="71"/>
        <v>0</v>
      </c>
      <c r="BW115" s="361">
        <f t="shared" si="72"/>
        <v>0</v>
      </c>
      <c r="BX115" s="247">
        <f t="shared" si="73"/>
        <v>0</v>
      </c>
      <c r="BY115" s="233" t="str">
        <f>IF(BX115=0,"",
IF(SUM($BX$99:BX115)=1,BZ115,
IF($BX$119&gt;SUM($BX$99:BX115),_xlfn.CONCAT(", ",BZ115),
IF($BX$119=SUM($BX$99:BX115),_xlfn.CONCAT(" y ",BZ115)))))</f>
        <v/>
      </c>
      <c r="BZ115" s="271" t="s">
        <v>5374</v>
      </c>
      <c r="CU115" s="368">
        <f t="shared" si="74"/>
        <v>0</v>
      </c>
    </row>
    <row r="116" spans="1:99" ht="15" customHeight="1">
      <c r="A116" s="61"/>
      <c r="B116" s="78"/>
      <c r="C116" s="9" t="s">
        <v>5066</v>
      </c>
      <c r="D116" s="763" t="str">
        <f t="shared" si="50"/>
        <v/>
      </c>
      <c r="E116" s="669"/>
      <c r="F116" s="669"/>
      <c r="G116" s="669"/>
      <c r="H116" s="669"/>
      <c r="I116" s="670"/>
      <c r="J116" s="112"/>
      <c r="K116" s="112"/>
      <c r="L116" s="112"/>
      <c r="M116" s="112"/>
      <c r="N116" s="112"/>
      <c r="O116" s="112"/>
      <c r="P116" s="112"/>
      <c r="Q116" s="112"/>
      <c r="R116" s="112"/>
      <c r="S116" s="112"/>
      <c r="T116" s="112"/>
      <c r="U116" s="112"/>
      <c r="V116" s="112"/>
      <c r="W116" s="112"/>
      <c r="X116" s="112"/>
      <c r="Y116" s="112"/>
      <c r="Z116" s="112"/>
      <c r="AA116" s="112"/>
      <c r="AB116" s="112"/>
      <c r="AC116" s="112"/>
      <c r="AD116" s="112"/>
      <c r="AE116" s="1"/>
      <c r="AG116" s="358">
        <f t="shared" si="75"/>
        <v>0</v>
      </c>
      <c r="AH116" s="360">
        <f t="shared" si="76"/>
        <v>0</v>
      </c>
      <c r="AI116" s="358">
        <f t="shared" si="77"/>
        <v>0</v>
      </c>
      <c r="AJ116" s="360">
        <f t="shared" si="78"/>
        <v>0</v>
      </c>
      <c r="AK116" s="358">
        <f t="shared" si="79"/>
        <v>0</v>
      </c>
      <c r="AL116" s="360">
        <f t="shared" si="80"/>
        <v>0</v>
      </c>
      <c r="AM116" s="358">
        <f t="shared" si="81"/>
        <v>0</v>
      </c>
      <c r="AN116" s="360">
        <f t="shared" si="82"/>
        <v>0</v>
      </c>
      <c r="AO116" s="358">
        <f t="shared" si="83"/>
        <v>0</v>
      </c>
      <c r="AP116" s="360">
        <f t="shared" si="84"/>
        <v>0</v>
      </c>
      <c r="AQ116" s="358">
        <f t="shared" si="85"/>
        <v>0</v>
      </c>
      <c r="AR116" s="360">
        <f t="shared" si="86"/>
        <v>0</v>
      </c>
      <c r="AS116" s="358">
        <f t="shared" si="87"/>
        <v>0</v>
      </c>
      <c r="AT116" s="360">
        <f t="shared" si="88"/>
        <v>0</v>
      </c>
      <c r="AU116" s="358">
        <f t="shared" si="89"/>
        <v>0</v>
      </c>
      <c r="AV116" s="360">
        <f t="shared" si="90"/>
        <v>0</v>
      </c>
      <c r="AW116" s="358">
        <f t="shared" si="91"/>
        <v>0</v>
      </c>
      <c r="AX116" s="360">
        <f t="shared" si="92"/>
        <v>0</v>
      </c>
      <c r="AY116" s="358">
        <f t="shared" si="93"/>
        <v>0</v>
      </c>
      <c r="AZ116" s="360">
        <f t="shared" si="94"/>
        <v>0</v>
      </c>
      <c r="BA116" s="358">
        <f t="shared" si="95"/>
        <v>0</v>
      </c>
      <c r="BB116" s="363">
        <f t="shared" si="51"/>
        <v>0</v>
      </c>
      <c r="BC116" s="365">
        <f t="shared" si="52"/>
        <v>0</v>
      </c>
      <c r="BD116" s="363">
        <f t="shared" si="53"/>
        <v>0</v>
      </c>
      <c r="BE116" s="365">
        <f t="shared" si="54"/>
        <v>0</v>
      </c>
      <c r="BF116" s="363">
        <f t="shared" si="55"/>
        <v>0</v>
      </c>
      <c r="BG116" s="365">
        <f t="shared" si="56"/>
        <v>0</v>
      </c>
      <c r="BH116" s="363">
        <f t="shared" si="57"/>
        <v>0</v>
      </c>
      <c r="BI116" s="365">
        <f t="shared" si="58"/>
        <v>0</v>
      </c>
      <c r="BJ116" s="363">
        <f t="shared" si="59"/>
        <v>0</v>
      </c>
      <c r="BK116" s="365">
        <f t="shared" si="60"/>
        <v>0</v>
      </c>
      <c r="BL116" s="363">
        <f t="shared" si="61"/>
        <v>0</v>
      </c>
      <c r="BM116" s="365">
        <f t="shared" si="62"/>
        <v>0</v>
      </c>
      <c r="BN116" s="363">
        <f t="shared" si="63"/>
        <v>0</v>
      </c>
      <c r="BO116" s="365">
        <f t="shared" si="64"/>
        <v>0</v>
      </c>
      <c r="BP116" s="363">
        <f t="shared" si="65"/>
        <v>0</v>
      </c>
      <c r="BQ116" s="365">
        <f t="shared" si="66"/>
        <v>0</v>
      </c>
      <c r="BR116" s="363">
        <f t="shared" si="67"/>
        <v>0</v>
      </c>
      <c r="BS116" s="365">
        <f t="shared" si="68"/>
        <v>0</v>
      </c>
      <c r="BT116" s="363">
        <f t="shared" si="69"/>
        <v>0</v>
      </c>
      <c r="BU116" s="365">
        <f t="shared" si="70"/>
        <v>0</v>
      </c>
      <c r="BV116" s="363">
        <f t="shared" si="71"/>
        <v>0</v>
      </c>
      <c r="BW116" s="361">
        <f t="shared" si="72"/>
        <v>0</v>
      </c>
      <c r="BX116" s="247">
        <f t="shared" si="73"/>
        <v>0</v>
      </c>
      <c r="BY116" s="233" t="str">
        <f>IF(BX116=0,"",
IF(SUM($BX$99:BX116)=1,BZ116,
IF($BX$119&gt;SUM($BX$99:BX116),_xlfn.CONCAT(", ",BZ116),
IF($BX$119=SUM($BX$99:BX116),_xlfn.CONCAT(" y ",BZ116)))))</f>
        <v/>
      </c>
      <c r="BZ116" s="271" t="s">
        <v>5375</v>
      </c>
      <c r="CU116" s="368">
        <f t="shared" si="74"/>
        <v>0</v>
      </c>
    </row>
    <row r="117" spans="1:99" ht="15" customHeight="1">
      <c r="A117" s="61"/>
      <c r="B117" s="78"/>
      <c r="C117" s="9" t="s">
        <v>5067</v>
      </c>
      <c r="D117" s="763" t="str">
        <f t="shared" si="50"/>
        <v/>
      </c>
      <c r="E117" s="669"/>
      <c r="F117" s="669"/>
      <c r="G117" s="669"/>
      <c r="H117" s="669"/>
      <c r="I117" s="670"/>
      <c r="J117" s="112"/>
      <c r="K117" s="112"/>
      <c r="L117" s="112"/>
      <c r="M117" s="112"/>
      <c r="N117" s="112"/>
      <c r="O117" s="112"/>
      <c r="P117" s="112"/>
      <c r="Q117" s="112"/>
      <c r="R117" s="112"/>
      <c r="S117" s="112"/>
      <c r="T117" s="112"/>
      <c r="U117" s="112"/>
      <c r="V117" s="112"/>
      <c r="W117" s="112"/>
      <c r="X117" s="112"/>
      <c r="Y117" s="112"/>
      <c r="Z117" s="112"/>
      <c r="AA117" s="112"/>
      <c r="AB117" s="112"/>
      <c r="AC117" s="112"/>
      <c r="AD117" s="112"/>
      <c r="AE117" s="1"/>
      <c r="AG117" s="358">
        <f t="shared" si="75"/>
        <v>0</v>
      </c>
      <c r="AH117" s="360">
        <f t="shared" si="76"/>
        <v>0</v>
      </c>
      <c r="AI117" s="358">
        <f t="shared" si="77"/>
        <v>0</v>
      </c>
      <c r="AJ117" s="360">
        <f t="shared" si="78"/>
        <v>0</v>
      </c>
      <c r="AK117" s="358">
        <f t="shared" si="79"/>
        <v>0</v>
      </c>
      <c r="AL117" s="360">
        <f t="shared" si="80"/>
        <v>0</v>
      </c>
      <c r="AM117" s="358">
        <f t="shared" si="81"/>
        <v>0</v>
      </c>
      <c r="AN117" s="360">
        <f t="shared" si="82"/>
        <v>0</v>
      </c>
      <c r="AO117" s="358">
        <f t="shared" si="83"/>
        <v>0</v>
      </c>
      <c r="AP117" s="360">
        <f t="shared" si="84"/>
        <v>0</v>
      </c>
      <c r="AQ117" s="358">
        <f t="shared" si="85"/>
        <v>0</v>
      </c>
      <c r="AR117" s="360">
        <f t="shared" si="86"/>
        <v>0</v>
      </c>
      <c r="AS117" s="358">
        <f t="shared" si="87"/>
        <v>0</v>
      </c>
      <c r="AT117" s="360">
        <f t="shared" si="88"/>
        <v>0</v>
      </c>
      <c r="AU117" s="358">
        <f t="shared" si="89"/>
        <v>0</v>
      </c>
      <c r="AV117" s="360">
        <f t="shared" si="90"/>
        <v>0</v>
      </c>
      <c r="AW117" s="358">
        <f t="shared" si="91"/>
        <v>0</v>
      </c>
      <c r="AX117" s="360">
        <f t="shared" si="92"/>
        <v>0</v>
      </c>
      <c r="AY117" s="358">
        <f t="shared" si="93"/>
        <v>0</v>
      </c>
      <c r="AZ117" s="360">
        <f t="shared" si="94"/>
        <v>0</v>
      </c>
      <c r="BA117" s="358">
        <f t="shared" si="95"/>
        <v>0</v>
      </c>
      <c r="BB117" s="363">
        <f t="shared" si="51"/>
        <v>0</v>
      </c>
      <c r="BC117" s="365">
        <f t="shared" si="52"/>
        <v>0</v>
      </c>
      <c r="BD117" s="363">
        <f t="shared" si="53"/>
        <v>0</v>
      </c>
      <c r="BE117" s="365">
        <f t="shared" si="54"/>
        <v>0</v>
      </c>
      <c r="BF117" s="363">
        <f t="shared" si="55"/>
        <v>0</v>
      </c>
      <c r="BG117" s="365">
        <f t="shared" si="56"/>
        <v>0</v>
      </c>
      <c r="BH117" s="363">
        <f t="shared" si="57"/>
        <v>0</v>
      </c>
      <c r="BI117" s="365">
        <f t="shared" si="58"/>
        <v>0</v>
      </c>
      <c r="BJ117" s="363">
        <f t="shared" si="59"/>
        <v>0</v>
      </c>
      <c r="BK117" s="365">
        <f t="shared" si="60"/>
        <v>0</v>
      </c>
      <c r="BL117" s="363">
        <f t="shared" si="61"/>
        <v>0</v>
      </c>
      <c r="BM117" s="365">
        <f t="shared" si="62"/>
        <v>0</v>
      </c>
      <c r="BN117" s="363">
        <f t="shared" si="63"/>
        <v>0</v>
      </c>
      <c r="BO117" s="365">
        <f t="shared" si="64"/>
        <v>0</v>
      </c>
      <c r="BP117" s="363">
        <f t="shared" si="65"/>
        <v>0</v>
      </c>
      <c r="BQ117" s="365">
        <f t="shared" si="66"/>
        <v>0</v>
      </c>
      <c r="BR117" s="363">
        <f t="shared" si="67"/>
        <v>0</v>
      </c>
      <c r="BS117" s="365">
        <f t="shared" si="68"/>
        <v>0</v>
      </c>
      <c r="BT117" s="363">
        <f t="shared" si="69"/>
        <v>0</v>
      </c>
      <c r="BU117" s="365">
        <f t="shared" si="70"/>
        <v>0</v>
      </c>
      <c r="BV117" s="363">
        <f t="shared" si="71"/>
        <v>0</v>
      </c>
      <c r="BW117" s="361">
        <f t="shared" si="72"/>
        <v>0</v>
      </c>
      <c r="BX117" s="247">
        <f t="shared" si="73"/>
        <v>0</v>
      </c>
      <c r="BY117" s="233" t="str">
        <f>IF(BX117=0,"",
IF(SUM($BX$99:BX117)=1,BZ117,
IF($BX$119&gt;SUM($BX$99:BX117),_xlfn.CONCAT(", ",BZ117),
IF($BX$119=SUM($BX$99:BX117),_xlfn.CONCAT(" y ",BZ117)))))</f>
        <v/>
      </c>
      <c r="BZ117" s="271" t="s">
        <v>5376</v>
      </c>
      <c r="CU117" s="368">
        <f t="shared" si="74"/>
        <v>0</v>
      </c>
    </row>
    <row r="118" spans="1:99" ht="15" customHeight="1">
      <c r="A118" s="61"/>
      <c r="B118" s="78"/>
      <c r="C118" s="9" t="s">
        <v>5068</v>
      </c>
      <c r="D118" s="763" t="str">
        <f t="shared" si="50"/>
        <v/>
      </c>
      <c r="E118" s="669"/>
      <c r="F118" s="669"/>
      <c r="G118" s="669"/>
      <c r="H118" s="669"/>
      <c r="I118" s="670"/>
      <c r="J118" s="112"/>
      <c r="K118" s="112"/>
      <c r="L118" s="112"/>
      <c r="M118" s="112"/>
      <c r="N118" s="112"/>
      <c r="O118" s="112"/>
      <c r="P118" s="112"/>
      <c r="Q118" s="112"/>
      <c r="R118" s="112"/>
      <c r="S118" s="112"/>
      <c r="T118" s="112"/>
      <c r="U118" s="112"/>
      <c r="V118" s="112"/>
      <c r="W118" s="112"/>
      <c r="X118" s="112"/>
      <c r="Y118" s="112"/>
      <c r="Z118" s="112"/>
      <c r="AA118" s="112"/>
      <c r="AB118" s="112"/>
      <c r="AC118" s="112"/>
      <c r="AD118" s="112"/>
      <c r="AE118" s="1"/>
      <c r="AG118" s="358">
        <f t="shared" si="75"/>
        <v>0</v>
      </c>
      <c r="AH118" s="360">
        <f t="shared" si="76"/>
        <v>0</v>
      </c>
      <c r="AI118" s="358">
        <f t="shared" si="77"/>
        <v>0</v>
      </c>
      <c r="AJ118" s="360">
        <f t="shared" si="78"/>
        <v>0</v>
      </c>
      <c r="AK118" s="358">
        <f t="shared" si="79"/>
        <v>0</v>
      </c>
      <c r="AL118" s="360">
        <f t="shared" si="80"/>
        <v>0</v>
      </c>
      <c r="AM118" s="358">
        <f t="shared" si="81"/>
        <v>0</v>
      </c>
      <c r="AN118" s="360">
        <f t="shared" si="82"/>
        <v>0</v>
      </c>
      <c r="AO118" s="358">
        <f t="shared" si="83"/>
        <v>0</v>
      </c>
      <c r="AP118" s="360">
        <f t="shared" si="84"/>
        <v>0</v>
      </c>
      <c r="AQ118" s="358">
        <f t="shared" si="85"/>
        <v>0</v>
      </c>
      <c r="AR118" s="360">
        <f t="shared" si="86"/>
        <v>0</v>
      </c>
      <c r="AS118" s="358">
        <f t="shared" si="87"/>
        <v>0</v>
      </c>
      <c r="AT118" s="360">
        <f t="shared" si="88"/>
        <v>0</v>
      </c>
      <c r="AU118" s="358">
        <f t="shared" si="89"/>
        <v>0</v>
      </c>
      <c r="AV118" s="360">
        <f t="shared" si="90"/>
        <v>0</v>
      </c>
      <c r="AW118" s="358">
        <f t="shared" si="91"/>
        <v>0</v>
      </c>
      <c r="AX118" s="360">
        <f t="shared" si="92"/>
        <v>0</v>
      </c>
      <c r="AY118" s="358">
        <f t="shared" si="93"/>
        <v>0</v>
      </c>
      <c r="AZ118" s="360">
        <f t="shared" si="94"/>
        <v>0</v>
      </c>
      <c r="BA118" s="358">
        <f>IF(COUNTA(AD118)=0,0,IF(AND(SUM($W$46)=0,COUNTA(AD93,AD118)=0),0,IF(AND(SUM($W$46)&gt;0,COUNTA(AD93,AD118)&gt;0),0,1)))</f>
        <v>0</v>
      </c>
      <c r="BB118" s="363">
        <f t="shared" si="51"/>
        <v>0</v>
      </c>
      <c r="BC118" s="365">
        <f t="shared" si="52"/>
        <v>0</v>
      </c>
      <c r="BD118" s="363">
        <f t="shared" si="53"/>
        <v>0</v>
      </c>
      <c r="BE118" s="365">
        <f t="shared" si="54"/>
        <v>0</v>
      </c>
      <c r="BF118" s="363">
        <f t="shared" si="55"/>
        <v>0</v>
      </c>
      <c r="BG118" s="365">
        <f t="shared" si="56"/>
        <v>0</v>
      </c>
      <c r="BH118" s="363">
        <f t="shared" si="57"/>
        <v>0</v>
      </c>
      <c r="BI118" s="365">
        <f t="shared" si="58"/>
        <v>0</v>
      </c>
      <c r="BJ118" s="363">
        <f t="shared" si="59"/>
        <v>0</v>
      </c>
      <c r="BK118" s="365">
        <f t="shared" si="60"/>
        <v>0</v>
      </c>
      <c r="BL118" s="363">
        <f t="shared" si="61"/>
        <v>0</v>
      </c>
      <c r="BM118" s="365">
        <f t="shared" si="62"/>
        <v>0</v>
      </c>
      <c r="BN118" s="363">
        <f t="shared" si="63"/>
        <v>0</v>
      </c>
      <c r="BO118" s="365">
        <f t="shared" si="64"/>
        <v>0</v>
      </c>
      <c r="BP118" s="363">
        <f t="shared" si="65"/>
        <v>0</v>
      </c>
      <c r="BQ118" s="365">
        <f t="shared" si="66"/>
        <v>0</v>
      </c>
      <c r="BR118" s="363">
        <f t="shared" si="67"/>
        <v>0</v>
      </c>
      <c r="BS118" s="365">
        <f t="shared" si="68"/>
        <v>0</v>
      </c>
      <c r="BT118" s="363">
        <f t="shared" si="69"/>
        <v>0</v>
      </c>
      <c r="BU118" s="365">
        <f t="shared" si="70"/>
        <v>0</v>
      </c>
      <c r="BV118" s="363">
        <f t="shared" si="71"/>
        <v>0</v>
      </c>
      <c r="BW118" s="361">
        <f t="shared" si="72"/>
        <v>0</v>
      </c>
      <c r="BX118" s="247">
        <f t="shared" si="73"/>
        <v>0</v>
      </c>
      <c r="BY118" s="233" t="str">
        <f>IF(BX118=0,"",
IF(SUM($BX$99:BX118)=1,BZ118,
IF($BX$119&gt;SUM($BX$99:BX118),_xlfn.CONCAT(", ",BZ118),
IF($BX$119=SUM($BX$99:BX118),_xlfn.CONCAT(" y ",BZ118)))))</f>
        <v/>
      </c>
      <c r="BZ118" s="271" t="s">
        <v>5377</v>
      </c>
      <c r="CU118" s="371">
        <f>SUM(CA99:CU99)</f>
        <v>0</v>
      </c>
    </row>
    <row r="119" spans="1:99" ht="15" customHeight="1">
      <c r="A119" s="61"/>
      <c r="B119" s="78"/>
      <c r="C119" s="11"/>
      <c r="D119" s="18"/>
      <c r="E119" s="18"/>
      <c r="F119" s="18"/>
      <c r="G119" s="18"/>
      <c r="H119" s="18"/>
      <c r="I119" s="107" t="s">
        <v>5512</v>
      </c>
      <c r="J119" s="80">
        <f t="shared" ref="J119:AD119" si="96">IF(AND(SUM(J99:J118)=0,COUNTIF(J99:J118,"NS")&gt;0),"NS",IF(AND(SUM(J99:J118)=0,COUNTIF(J99:J118,0)&gt;0),0,IF(AND(SUM(J99:J118)=0,COUNTIF(J99:J118,"NA")&gt;0),"NA",SUM(J99:J118))))</f>
        <v>0</v>
      </c>
      <c r="K119" s="80">
        <f t="shared" si="96"/>
        <v>0</v>
      </c>
      <c r="L119" s="80">
        <f t="shared" si="96"/>
        <v>0</v>
      </c>
      <c r="M119" s="80">
        <f t="shared" si="96"/>
        <v>0</v>
      </c>
      <c r="N119" s="80">
        <f t="shared" si="96"/>
        <v>0</v>
      </c>
      <c r="O119" s="80">
        <f t="shared" si="96"/>
        <v>0</v>
      </c>
      <c r="P119" s="80">
        <f t="shared" si="96"/>
        <v>0</v>
      </c>
      <c r="Q119" s="80">
        <f t="shared" si="96"/>
        <v>0</v>
      </c>
      <c r="R119" s="80">
        <f t="shared" si="96"/>
        <v>0</v>
      </c>
      <c r="S119" s="80">
        <f t="shared" si="96"/>
        <v>0</v>
      </c>
      <c r="T119" s="80">
        <f t="shared" si="96"/>
        <v>0</v>
      </c>
      <c r="U119" s="80">
        <f t="shared" si="96"/>
        <v>0</v>
      </c>
      <c r="V119" s="80">
        <f t="shared" si="96"/>
        <v>0</v>
      </c>
      <c r="W119" s="80">
        <f t="shared" si="96"/>
        <v>0</v>
      </c>
      <c r="X119" s="80">
        <f t="shared" si="96"/>
        <v>0</v>
      </c>
      <c r="Y119" s="80">
        <f t="shared" si="96"/>
        <v>0</v>
      </c>
      <c r="Z119" s="80">
        <f t="shared" si="96"/>
        <v>0</v>
      </c>
      <c r="AA119" s="80">
        <f t="shared" si="96"/>
        <v>0</v>
      </c>
      <c r="AB119" s="80">
        <f t="shared" si="96"/>
        <v>0</v>
      </c>
      <c r="AC119" s="80">
        <f t="shared" si="96"/>
        <v>0</v>
      </c>
      <c r="AD119" s="80">
        <f t="shared" si="96"/>
        <v>0</v>
      </c>
      <c r="AE119" s="1"/>
      <c r="BX119" s="256">
        <f>SUM(BX99:BX118)</f>
        <v>0</v>
      </c>
      <c r="BY119" s="256" t="str">
        <f>IF(BX119=0,"",_xlfn.CONCAT(BY99:BY118))</f>
        <v/>
      </c>
      <c r="BZ119" s="258" t="str">
        <f>IF(BX119=0,"",
IF(BX119&gt;10,"Favor de ingresar toda la información requerida en la pregunta",
IF(BX119=1,_xlfn.CONCAT("Favor de revisar la información capturada en el numeral: ",BY119),_xlfn.CONCAT("Favor de revisar la información capturada en los numerales: ",BY119))))</f>
        <v/>
      </c>
    </row>
    <row r="120" spans="1:99" ht="15" customHeight="1" thickBot="1">
      <c r="A120" s="5"/>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1"/>
    </row>
    <row r="121" spans="1:99" ht="15" customHeight="1" thickBot="1">
      <c r="A121" s="5"/>
      <c r="B121" s="8"/>
      <c r="C121" s="940">
        <f>COUNTA(D74:E93)</f>
        <v>0</v>
      </c>
      <c r="D121" s="941"/>
      <c r="E121" s="941"/>
      <c r="F121" s="942"/>
      <c r="G121" s="25" t="s">
        <v>5861</v>
      </c>
      <c r="H121" s="8"/>
      <c r="I121" s="8"/>
      <c r="J121" s="8"/>
      <c r="K121" s="8"/>
      <c r="L121" s="8"/>
      <c r="M121" s="8"/>
      <c r="N121" s="8"/>
      <c r="O121" s="8"/>
      <c r="P121" s="8"/>
      <c r="Q121" s="8"/>
      <c r="R121" s="8"/>
      <c r="S121" s="8"/>
      <c r="T121" s="8"/>
      <c r="U121" s="8"/>
      <c r="V121" s="8"/>
      <c r="W121" s="8"/>
      <c r="X121" s="8"/>
      <c r="Y121" s="8"/>
      <c r="Z121" s="8"/>
      <c r="AA121" s="8"/>
      <c r="AB121" s="8"/>
      <c r="AC121" s="8"/>
      <c r="AD121" s="8"/>
    </row>
    <row r="122" spans="1:99" ht="15" customHeight="1">
      <c r="A122" s="5"/>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row>
    <row r="123" spans="1:99" ht="15" customHeight="1">
      <c r="A123" s="5"/>
      <c r="B123" s="8"/>
      <c r="C123" s="771" t="s">
        <v>5862</v>
      </c>
      <c r="D123" s="669"/>
      <c r="E123" s="669"/>
      <c r="F123" s="669"/>
      <c r="G123" s="669"/>
      <c r="H123" s="669"/>
      <c r="I123" s="669"/>
      <c r="J123" s="669"/>
      <c r="K123" s="669"/>
      <c r="L123" s="669"/>
      <c r="M123" s="669"/>
      <c r="N123" s="669"/>
      <c r="O123" s="669"/>
      <c r="P123" s="669"/>
      <c r="Q123" s="669"/>
      <c r="R123" s="669"/>
      <c r="S123" s="669"/>
      <c r="T123" s="669"/>
      <c r="U123" s="669"/>
      <c r="V123" s="669"/>
      <c r="W123" s="669"/>
      <c r="X123" s="669"/>
      <c r="Y123" s="669"/>
      <c r="Z123" s="669"/>
      <c r="AA123" s="669"/>
      <c r="AB123" s="669"/>
      <c r="AC123" s="669"/>
      <c r="AD123" s="670"/>
    </row>
    <row r="124" spans="1:99" ht="15" customHeight="1">
      <c r="A124" s="186"/>
      <c r="B124" s="186"/>
      <c r="C124" s="111" t="s">
        <v>5040</v>
      </c>
      <c r="D124" s="763" t="s">
        <v>5798</v>
      </c>
      <c r="E124" s="669"/>
      <c r="F124" s="669"/>
      <c r="G124" s="669"/>
      <c r="H124" s="669"/>
      <c r="I124" s="669"/>
      <c r="J124" s="669"/>
      <c r="K124" s="669"/>
      <c r="L124" s="669"/>
      <c r="M124" s="669"/>
      <c r="N124" s="669"/>
      <c r="O124" s="669"/>
      <c r="P124" s="670"/>
      <c r="Q124" s="19" t="s">
        <v>5060</v>
      </c>
      <c r="R124" s="763" t="s">
        <v>5819</v>
      </c>
      <c r="S124" s="669"/>
      <c r="T124" s="669"/>
      <c r="U124" s="669"/>
      <c r="V124" s="669"/>
      <c r="W124" s="669"/>
      <c r="X124" s="669"/>
      <c r="Y124" s="669"/>
      <c r="Z124" s="669"/>
      <c r="AA124" s="669"/>
      <c r="AB124" s="669"/>
      <c r="AC124" s="669"/>
      <c r="AD124" s="670"/>
    </row>
    <row r="125" spans="1:99" ht="15" customHeight="1">
      <c r="A125" s="186"/>
      <c r="B125" s="186"/>
      <c r="C125" s="19" t="s">
        <v>5042</v>
      </c>
      <c r="D125" s="763" t="s">
        <v>5799</v>
      </c>
      <c r="E125" s="669"/>
      <c r="F125" s="669"/>
      <c r="G125" s="669"/>
      <c r="H125" s="669"/>
      <c r="I125" s="669"/>
      <c r="J125" s="669"/>
      <c r="K125" s="669"/>
      <c r="L125" s="669"/>
      <c r="M125" s="669"/>
      <c r="N125" s="669"/>
      <c r="O125" s="669"/>
      <c r="P125" s="670"/>
      <c r="Q125" s="19" t="s">
        <v>5061</v>
      </c>
      <c r="R125" s="763" t="s">
        <v>5821</v>
      </c>
      <c r="S125" s="669"/>
      <c r="T125" s="669"/>
      <c r="U125" s="669"/>
      <c r="V125" s="669"/>
      <c r="W125" s="669"/>
      <c r="X125" s="669"/>
      <c r="Y125" s="669"/>
      <c r="Z125" s="669"/>
      <c r="AA125" s="669"/>
      <c r="AB125" s="669"/>
      <c r="AC125" s="669"/>
      <c r="AD125" s="670"/>
    </row>
    <row r="126" spans="1:99" ht="15" customHeight="1">
      <c r="A126" s="186"/>
      <c r="B126" s="186"/>
      <c r="C126" s="19" t="s">
        <v>5044</v>
      </c>
      <c r="D126" s="763" t="s">
        <v>5801</v>
      </c>
      <c r="E126" s="669"/>
      <c r="F126" s="669"/>
      <c r="G126" s="669"/>
      <c r="H126" s="669"/>
      <c r="I126" s="669"/>
      <c r="J126" s="669"/>
      <c r="K126" s="669"/>
      <c r="L126" s="669"/>
      <c r="M126" s="669"/>
      <c r="N126" s="669"/>
      <c r="O126" s="669"/>
      <c r="P126" s="670"/>
      <c r="Q126" s="19" t="s">
        <v>5062</v>
      </c>
      <c r="R126" s="763" t="s">
        <v>5823</v>
      </c>
      <c r="S126" s="669"/>
      <c r="T126" s="669"/>
      <c r="U126" s="669"/>
      <c r="V126" s="669"/>
      <c r="W126" s="669"/>
      <c r="X126" s="669"/>
      <c r="Y126" s="669"/>
      <c r="Z126" s="669"/>
      <c r="AA126" s="669"/>
      <c r="AB126" s="669"/>
      <c r="AC126" s="669"/>
      <c r="AD126" s="670"/>
    </row>
    <row r="127" spans="1:99" ht="15" customHeight="1">
      <c r="A127" s="186"/>
      <c r="B127" s="186"/>
      <c r="C127" s="19" t="s">
        <v>5046</v>
      </c>
      <c r="D127" s="763" t="s">
        <v>5803</v>
      </c>
      <c r="E127" s="669"/>
      <c r="F127" s="669"/>
      <c r="G127" s="669"/>
      <c r="H127" s="669"/>
      <c r="I127" s="669"/>
      <c r="J127" s="669"/>
      <c r="K127" s="669"/>
      <c r="L127" s="669"/>
      <c r="M127" s="669"/>
      <c r="N127" s="669"/>
      <c r="O127" s="669"/>
      <c r="P127" s="670"/>
      <c r="Q127" s="19" t="s">
        <v>5063</v>
      </c>
      <c r="R127" s="763" t="s">
        <v>5825</v>
      </c>
      <c r="S127" s="669"/>
      <c r="T127" s="669"/>
      <c r="U127" s="669"/>
      <c r="V127" s="669"/>
      <c r="W127" s="669"/>
      <c r="X127" s="669"/>
      <c r="Y127" s="669"/>
      <c r="Z127" s="669"/>
      <c r="AA127" s="669"/>
      <c r="AB127" s="669"/>
      <c r="AC127" s="669"/>
      <c r="AD127" s="670"/>
    </row>
    <row r="128" spans="1:99" ht="15" customHeight="1">
      <c r="A128" s="186"/>
      <c r="B128" s="186"/>
      <c r="C128" s="19" t="s">
        <v>5048</v>
      </c>
      <c r="D128" s="763" t="s">
        <v>5805</v>
      </c>
      <c r="E128" s="669"/>
      <c r="F128" s="669"/>
      <c r="G128" s="669"/>
      <c r="H128" s="669"/>
      <c r="I128" s="669"/>
      <c r="J128" s="669"/>
      <c r="K128" s="669"/>
      <c r="L128" s="669"/>
      <c r="M128" s="669"/>
      <c r="N128" s="669"/>
      <c r="O128" s="669"/>
      <c r="P128" s="670"/>
      <c r="Q128" s="19" t="s">
        <v>5064</v>
      </c>
      <c r="R128" s="763" t="s">
        <v>5827</v>
      </c>
      <c r="S128" s="669"/>
      <c r="T128" s="669"/>
      <c r="U128" s="669"/>
      <c r="V128" s="669"/>
      <c r="W128" s="669"/>
      <c r="X128" s="669"/>
      <c r="Y128" s="669"/>
      <c r="Z128" s="669"/>
      <c r="AA128" s="669"/>
      <c r="AB128" s="669"/>
      <c r="AC128" s="669"/>
      <c r="AD128" s="670"/>
    </row>
    <row r="129" spans="1:30" ht="24" customHeight="1">
      <c r="A129" s="186"/>
      <c r="B129" s="186"/>
      <c r="C129" s="19" t="s">
        <v>5050</v>
      </c>
      <c r="D129" s="763" t="s">
        <v>5807</v>
      </c>
      <c r="E129" s="669"/>
      <c r="F129" s="669"/>
      <c r="G129" s="669"/>
      <c r="H129" s="669"/>
      <c r="I129" s="669"/>
      <c r="J129" s="669"/>
      <c r="K129" s="669"/>
      <c r="L129" s="669"/>
      <c r="M129" s="669"/>
      <c r="N129" s="669"/>
      <c r="O129" s="669"/>
      <c r="P129" s="670"/>
      <c r="Q129" s="19" t="s">
        <v>5065</v>
      </c>
      <c r="R129" s="763" t="s">
        <v>5829</v>
      </c>
      <c r="S129" s="669"/>
      <c r="T129" s="669"/>
      <c r="U129" s="669"/>
      <c r="V129" s="669"/>
      <c r="W129" s="669"/>
      <c r="X129" s="669"/>
      <c r="Y129" s="669"/>
      <c r="Z129" s="669"/>
      <c r="AA129" s="669"/>
      <c r="AB129" s="669"/>
      <c r="AC129" s="669"/>
      <c r="AD129" s="670"/>
    </row>
    <row r="130" spans="1:30" ht="15" customHeight="1">
      <c r="A130" s="186"/>
      <c r="B130" s="186"/>
      <c r="C130" s="19" t="s">
        <v>5052</v>
      </c>
      <c r="D130" s="763" t="s">
        <v>5809</v>
      </c>
      <c r="E130" s="669"/>
      <c r="F130" s="669"/>
      <c r="G130" s="669"/>
      <c r="H130" s="669"/>
      <c r="I130" s="669"/>
      <c r="J130" s="669"/>
      <c r="K130" s="669"/>
      <c r="L130" s="669"/>
      <c r="M130" s="669"/>
      <c r="N130" s="669"/>
      <c r="O130" s="669"/>
      <c r="P130" s="670"/>
      <c r="Q130" s="19" t="s">
        <v>5066</v>
      </c>
      <c r="R130" s="763" t="s">
        <v>5831</v>
      </c>
      <c r="S130" s="669"/>
      <c r="T130" s="669"/>
      <c r="U130" s="669"/>
      <c r="V130" s="669"/>
      <c r="W130" s="669"/>
      <c r="X130" s="669"/>
      <c r="Y130" s="669"/>
      <c r="Z130" s="669"/>
      <c r="AA130" s="669"/>
      <c r="AB130" s="669"/>
      <c r="AC130" s="669"/>
      <c r="AD130" s="670"/>
    </row>
    <row r="131" spans="1:30" ht="24" customHeight="1">
      <c r="A131" s="186"/>
      <c r="B131" s="8"/>
      <c r="C131" s="19" t="s">
        <v>5054</v>
      </c>
      <c r="D131" s="763" t="s">
        <v>5811</v>
      </c>
      <c r="E131" s="669"/>
      <c r="F131" s="669"/>
      <c r="G131" s="669"/>
      <c r="H131" s="669"/>
      <c r="I131" s="669"/>
      <c r="J131" s="669"/>
      <c r="K131" s="669"/>
      <c r="L131" s="669"/>
      <c r="M131" s="669"/>
      <c r="N131" s="669"/>
      <c r="O131" s="669"/>
      <c r="P131" s="670"/>
      <c r="Q131" s="19" t="s">
        <v>5067</v>
      </c>
      <c r="R131" s="763" t="s">
        <v>5833</v>
      </c>
      <c r="S131" s="669"/>
      <c r="T131" s="669"/>
      <c r="U131" s="669"/>
      <c r="V131" s="669"/>
      <c r="W131" s="669"/>
      <c r="X131" s="669"/>
      <c r="Y131" s="669"/>
      <c r="Z131" s="669"/>
      <c r="AA131" s="669"/>
      <c r="AB131" s="669"/>
      <c r="AC131" s="669"/>
      <c r="AD131" s="670"/>
    </row>
    <row r="132" spans="1:30" ht="15" customHeight="1">
      <c r="A132" s="186"/>
      <c r="B132" s="8"/>
      <c r="C132" s="19" t="s">
        <v>5056</v>
      </c>
      <c r="D132" s="763" t="s">
        <v>5813</v>
      </c>
      <c r="E132" s="669"/>
      <c r="F132" s="669"/>
      <c r="G132" s="669"/>
      <c r="H132" s="669"/>
      <c r="I132" s="669"/>
      <c r="J132" s="669"/>
      <c r="K132" s="669"/>
      <c r="L132" s="669"/>
      <c r="M132" s="669"/>
      <c r="N132" s="669"/>
      <c r="O132" s="669"/>
      <c r="P132" s="670"/>
      <c r="Q132" s="19" t="s">
        <v>5068</v>
      </c>
      <c r="R132" s="763" t="s">
        <v>5835</v>
      </c>
      <c r="S132" s="669"/>
      <c r="T132" s="669"/>
      <c r="U132" s="669"/>
      <c r="V132" s="669"/>
      <c r="W132" s="669"/>
      <c r="X132" s="669"/>
      <c r="Y132" s="669"/>
      <c r="Z132" s="669"/>
      <c r="AA132" s="669"/>
      <c r="AB132" s="669"/>
      <c r="AC132" s="669"/>
      <c r="AD132" s="670"/>
    </row>
    <row r="133" spans="1:30" ht="15" customHeight="1">
      <c r="A133" s="186"/>
      <c r="B133" s="8"/>
      <c r="C133" s="19" t="s">
        <v>5057</v>
      </c>
      <c r="D133" s="763" t="s">
        <v>5815</v>
      </c>
      <c r="E133" s="669"/>
      <c r="F133" s="669"/>
      <c r="G133" s="669"/>
      <c r="H133" s="669"/>
      <c r="I133" s="669"/>
      <c r="J133" s="669"/>
      <c r="K133" s="669"/>
      <c r="L133" s="669"/>
      <c r="M133" s="669"/>
      <c r="N133" s="669"/>
      <c r="O133" s="669"/>
      <c r="P133" s="670"/>
      <c r="Q133" s="19" t="s">
        <v>5069</v>
      </c>
      <c r="R133" s="763" t="s">
        <v>5863</v>
      </c>
      <c r="S133" s="669"/>
      <c r="T133" s="669"/>
      <c r="U133" s="669"/>
      <c r="V133" s="669"/>
      <c r="W133" s="669"/>
      <c r="X133" s="669"/>
      <c r="Y133" s="669"/>
      <c r="Z133" s="669"/>
      <c r="AA133" s="669"/>
      <c r="AB133" s="669"/>
      <c r="AC133" s="669"/>
      <c r="AD133" s="670"/>
    </row>
    <row r="134" spans="1:30" ht="15" customHeight="1">
      <c r="A134" s="186"/>
      <c r="B134" s="8"/>
      <c r="C134" s="19" t="s">
        <v>5059</v>
      </c>
      <c r="D134" s="763" t="s">
        <v>5817</v>
      </c>
      <c r="E134" s="669"/>
      <c r="F134" s="669"/>
      <c r="G134" s="669"/>
      <c r="H134" s="669"/>
      <c r="I134" s="669"/>
      <c r="J134" s="669"/>
      <c r="K134" s="669"/>
      <c r="L134" s="669"/>
      <c r="M134" s="669"/>
      <c r="N134" s="669"/>
      <c r="O134" s="669"/>
      <c r="P134" s="670"/>
      <c r="Q134" s="939"/>
      <c r="R134" s="669"/>
      <c r="S134" s="669"/>
      <c r="T134" s="669"/>
      <c r="U134" s="669"/>
      <c r="V134" s="669"/>
      <c r="W134" s="669"/>
      <c r="X134" s="669"/>
      <c r="Y134" s="669"/>
      <c r="Z134" s="669"/>
      <c r="AA134" s="669"/>
      <c r="AB134" s="669"/>
      <c r="AC134" s="669"/>
      <c r="AD134" s="670"/>
    </row>
    <row r="135" spans="1:30" ht="15" customHeight="1">
      <c r="B135" s="8"/>
      <c r="C135" s="22"/>
      <c r="D135" s="11"/>
      <c r="E135" s="11"/>
      <c r="F135" s="11"/>
      <c r="G135" s="11"/>
      <c r="H135" s="11"/>
      <c r="I135" s="11"/>
      <c r="J135" s="11"/>
      <c r="K135" s="11"/>
      <c r="L135" s="11"/>
      <c r="M135" s="11"/>
      <c r="N135" s="11"/>
      <c r="O135" s="11"/>
      <c r="P135" s="11"/>
      <c r="Q135" s="49"/>
      <c r="R135" s="49"/>
      <c r="S135" s="49"/>
      <c r="T135" s="49"/>
      <c r="U135" s="49"/>
      <c r="V135" s="49"/>
      <c r="W135" s="49"/>
      <c r="X135" s="49"/>
      <c r="Y135" s="49"/>
      <c r="Z135" s="49"/>
      <c r="AA135" s="49"/>
      <c r="AB135" s="49"/>
      <c r="AC135" s="49"/>
      <c r="AD135" s="49"/>
    </row>
    <row r="136" spans="1:30" ht="24" customHeight="1">
      <c r="B136" s="8"/>
      <c r="C136" s="777" t="s">
        <v>5120</v>
      </c>
      <c r="D136" s="732"/>
      <c r="E136" s="732"/>
      <c r="F136" s="732"/>
      <c r="G136" s="732"/>
      <c r="H136" s="732"/>
      <c r="I136" s="732"/>
      <c r="J136" s="732"/>
      <c r="K136" s="732"/>
      <c r="L136" s="732"/>
      <c r="M136" s="732"/>
      <c r="N136" s="732"/>
      <c r="O136" s="732"/>
      <c r="P136" s="732"/>
      <c r="Q136" s="732"/>
      <c r="R136" s="732"/>
      <c r="S136" s="732"/>
      <c r="T136" s="732"/>
      <c r="U136" s="732"/>
      <c r="V136" s="732"/>
      <c r="W136" s="732"/>
      <c r="X136" s="732"/>
      <c r="Y136" s="732"/>
      <c r="Z136" s="732"/>
      <c r="AA136" s="732"/>
      <c r="AB136" s="732"/>
      <c r="AC136" s="732"/>
      <c r="AD136" s="732"/>
    </row>
    <row r="137" spans="1:30" ht="60" customHeight="1">
      <c r="B137" s="8"/>
      <c r="C137" s="747"/>
      <c r="D137" s="653"/>
      <c r="E137" s="653"/>
      <c r="F137" s="653"/>
      <c r="G137" s="653"/>
      <c r="H137" s="653"/>
      <c r="I137" s="653"/>
      <c r="J137" s="653"/>
      <c r="K137" s="653"/>
      <c r="L137" s="653"/>
      <c r="M137" s="653"/>
      <c r="N137" s="653"/>
      <c r="O137" s="653"/>
      <c r="P137" s="653"/>
      <c r="Q137" s="653"/>
      <c r="R137" s="653"/>
      <c r="S137" s="653"/>
      <c r="T137" s="653"/>
      <c r="U137" s="653"/>
      <c r="V137" s="653"/>
      <c r="W137" s="653"/>
      <c r="X137" s="653"/>
      <c r="Y137" s="653"/>
      <c r="Z137" s="653"/>
      <c r="AA137" s="653"/>
      <c r="AB137" s="653"/>
      <c r="AC137" s="653"/>
      <c r="AD137" s="748"/>
    </row>
    <row r="138" spans="1:30" ht="15" customHeight="1">
      <c r="B138" s="766" t="str">
        <f>BZ119</f>
        <v/>
      </c>
      <c r="C138" s="635"/>
      <c r="D138" s="635"/>
      <c r="E138" s="635"/>
      <c r="F138" s="635"/>
      <c r="G138" s="635"/>
      <c r="H138" s="635"/>
      <c r="I138" s="635"/>
      <c r="J138" s="635"/>
      <c r="K138" s="635"/>
      <c r="L138" s="635"/>
      <c r="M138" s="635"/>
      <c r="N138" s="635"/>
      <c r="O138" s="635"/>
      <c r="P138" s="635"/>
      <c r="Q138" s="635"/>
      <c r="R138" s="635"/>
      <c r="S138" s="635"/>
      <c r="T138" s="635"/>
      <c r="U138" s="635"/>
      <c r="V138" s="635"/>
      <c r="W138" s="635"/>
      <c r="X138" s="635"/>
      <c r="Y138" s="635"/>
      <c r="Z138" s="635"/>
      <c r="AA138" s="635"/>
      <c r="AB138" s="635"/>
      <c r="AC138" s="635"/>
      <c r="AD138" s="635"/>
    </row>
    <row r="139" spans="1:30" ht="15" customHeight="1">
      <c r="B139" s="782" t="str">
        <f>IF(SUM(COUNTIF(F74:G93,"NS"),COUNTIF(J74:AD93,"NS"),COUNTIF(D99:AD118,"NS"))&lt;&gt;0,"Alerta: debido a que cuenta con registros NS, debe proporcionar una justificación en el area de comentarios al final de la pregunta","")</f>
        <v/>
      </c>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82"/>
      <c r="Z139" s="782"/>
      <c r="AA139" s="782"/>
      <c r="AB139" s="782"/>
      <c r="AC139" s="782"/>
      <c r="AD139" s="782"/>
    </row>
    <row r="140" spans="1:30" ht="15" customHeight="1">
      <c r="B140" s="753" t="str">
        <f>IF(AK95=0,"","El nombre debe registrarse en mayúsculas, sin comillas ni signos de acentuación, puntuación, paréntesis y abreviaturas")</f>
        <v/>
      </c>
      <c r="C140" s="753"/>
      <c r="D140" s="753"/>
      <c r="E140" s="753"/>
      <c r="F140" s="753"/>
      <c r="G140" s="753"/>
      <c r="H140" s="753"/>
      <c r="I140" s="753"/>
      <c r="J140" s="753"/>
      <c r="K140" s="753"/>
      <c r="L140" s="753"/>
      <c r="M140" s="753"/>
      <c r="N140" s="753"/>
      <c r="O140" s="753"/>
      <c r="P140" s="753"/>
      <c r="Q140" s="753"/>
      <c r="R140" s="753"/>
      <c r="S140" s="753"/>
      <c r="T140" s="753"/>
      <c r="U140" s="753"/>
      <c r="V140" s="753"/>
      <c r="W140" s="753"/>
      <c r="X140" s="753"/>
      <c r="Y140" s="753"/>
      <c r="Z140" s="753"/>
      <c r="AA140" s="753"/>
      <c r="AB140" s="753"/>
      <c r="AC140" s="753"/>
      <c r="AD140" s="753"/>
    </row>
    <row r="141" spans="1:30" ht="15" customHeight="1">
      <c r="B141" s="753" t="str">
        <f>IF(CU118&gt;0,"Favor de revisar la instrucción 4, ya que no se cumplen los criterios establecidos","")</f>
        <v/>
      </c>
      <c r="C141" s="753"/>
      <c r="D141" s="753"/>
      <c r="E141" s="753"/>
      <c r="F141" s="753"/>
      <c r="G141" s="753"/>
      <c r="H141" s="753"/>
      <c r="I141" s="753"/>
      <c r="J141" s="753"/>
      <c r="K141" s="753"/>
      <c r="L141" s="753"/>
      <c r="M141" s="753"/>
      <c r="N141" s="753"/>
      <c r="O141" s="753"/>
      <c r="P141" s="753"/>
      <c r="Q141" s="753"/>
      <c r="R141" s="753"/>
      <c r="S141" s="753"/>
      <c r="T141" s="753"/>
      <c r="U141" s="753"/>
      <c r="V141" s="753"/>
      <c r="W141" s="753"/>
      <c r="X141" s="753"/>
      <c r="Y141" s="753"/>
      <c r="Z141" s="753"/>
      <c r="AA141" s="753"/>
      <c r="AB141" s="753"/>
      <c r="AC141" s="753"/>
      <c r="AD141" s="753"/>
    </row>
    <row r="142" spans="1:30" ht="15" customHeight="1">
      <c r="B142" s="750" t="str">
        <f>IF(CB94&gt;0,"Favor de verificar que no tenga información en celdas sombreadas","")</f>
        <v/>
      </c>
      <c r="C142" s="751"/>
      <c r="D142" s="751"/>
      <c r="E142" s="751"/>
      <c r="F142" s="751"/>
      <c r="G142" s="751"/>
      <c r="H142" s="751"/>
      <c r="I142" s="751"/>
      <c r="J142" s="751"/>
      <c r="K142" s="751"/>
      <c r="L142" s="751"/>
      <c r="M142" s="751"/>
      <c r="N142" s="751"/>
      <c r="O142" s="751"/>
      <c r="P142" s="751"/>
      <c r="Q142" s="751"/>
      <c r="R142" s="751"/>
      <c r="S142" s="751"/>
      <c r="T142" s="751"/>
      <c r="U142" s="751"/>
      <c r="V142" s="751"/>
      <c r="W142" s="751"/>
      <c r="X142" s="751"/>
      <c r="Y142" s="751"/>
      <c r="Z142" s="751"/>
      <c r="AA142" s="751"/>
      <c r="AB142" s="751"/>
      <c r="AC142" s="751"/>
      <c r="AD142" s="751"/>
    </row>
    <row r="143" spans="1:30" ht="15" customHeight="1"/>
    <row r="144" spans="1:30" ht="15" hidden="1" customHeight="1">
      <c r="A144" s="186" t="s">
        <v>5833</v>
      </c>
    </row>
    <row r="145" spans="1:1" ht="15" hidden="1" customHeight="1">
      <c r="A145" s="186" t="s">
        <v>5864</v>
      </c>
    </row>
    <row r="146" spans="1:1" ht="15" hidden="1" customHeight="1">
      <c r="A146" s="186" t="s">
        <v>5865</v>
      </c>
    </row>
    <row r="149" spans="1:1" ht="12" hidden="1"/>
    <row r="150" spans="1:1" ht="12" hidden="1"/>
    <row r="151" spans="1:1" ht="12" hidden="1"/>
    <row r="152" spans="1:1" ht="12" hidden="1"/>
    <row r="153" spans="1:1" ht="12" hidden="1"/>
    <row r="154" spans="1:1" ht="12" hidden="1"/>
  </sheetData>
  <sheetProtection algorithmName="SHA-512" hashValue="iNQrSvsRTdyV41P9DWBz+fNslolmrwZayPBJnk06HY9vfyzzpxruW/zmuVUMP0HsowDcjEKGShIHFV7f3whYig==" saltValue="X5cb/phOvZK/d+bAN85shg==" spinCount="100000" sheet="1" objects="1" scenarios="1"/>
  <mergeCells count="280">
    <mergeCell ref="AS25:AV25"/>
    <mergeCell ref="D132:P132"/>
    <mergeCell ref="D129:P129"/>
    <mergeCell ref="D134:P134"/>
    <mergeCell ref="D127:P127"/>
    <mergeCell ref="Q134:AD134"/>
    <mergeCell ref="R124:AD124"/>
    <mergeCell ref="M44:R44"/>
    <mergeCell ref="W40:Z40"/>
    <mergeCell ref="J72:AD72"/>
    <mergeCell ref="C121:F121"/>
    <mergeCell ref="R131:AD131"/>
    <mergeCell ref="D84:E84"/>
    <mergeCell ref="D130:P130"/>
    <mergeCell ref="H82:I82"/>
    <mergeCell ref="W44:Z44"/>
    <mergeCell ref="F49:AD49"/>
    <mergeCell ref="AA71:AD71"/>
    <mergeCell ref="D114:I114"/>
    <mergeCell ref="D113:I113"/>
    <mergeCell ref="D111:I111"/>
    <mergeCell ref="D112:I112"/>
    <mergeCell ref="S45:V45"/>
    <mergeCell ref="H75:I75"/>
    <mergeCell ref="B139:AD139"/>
    <mergeCell ref="B141:AD141"/>
    <mergeCell ref="B142:AD142"/>
    <mergeCell ref="BH72:CB72"/>
    <mergeCell ref="AM72:BG72"/>
    <mergeCell ref="AG97:BA97"/>
    <mergeCell ref="BB97:BV97"/>
    <mergeCell ref="BW97:BW98"/>
    <mergeCell ref="BX97:BZ97"/>
    <mergeCell ref="CA97:CU97"/>
    <mergeCell ref="B138:AD138"/>
    <mergeCell ref="B140:AD140"/>
    <mergeCell ref="D131:P131"/>
    <mergeCell ref="D126:P126"/>
    <mergeCell ref="R126:AD126"/>
    <mergeCell ref="R132:AD132"/>
    <mergeCell ref="D125:P125"/>
    <mergeCell ref="D128:P128"/>
    <mergeCell ref="R133:AD133"/>
    <mergeCell ref="F86:G86"/>
    <mergeCell ref="F79:G79"/>
    <mergeCell ref="H79:I79"/>
    <mergeCell ref="F78:G78"/>
    <mergeCell ref="D116:I116"/>
    <mergeCell ref="R130:AD130"/>
    <mergeCell ref="B59:AD59"/>
    <mergeCell ref="M46:R46"/>
    <mergeCell ref="D77:E77"/>
    <mergeCell ref="S44:V44"/>
    <mergeCell ref="AA32:AD32"/>
    <mergeCell ref="D86:E86"/>
    <mergeCell ref="AA40:AD40"/>
    <mergeCell ref="D124:P124"/>
    <mergeCell ref="D115:I115"/>
    <mergeCell ref="H80:I80"/>
    <mergeCell ref="D118:I118"/>
    <mergeCell ref="C123:AD123"/>
    <mergeCell ref="D117:I117"/>
    <mergeCell ref="M32:R32"/>
    <mergeCell ref="W33:Z33"/>
    <mergeCell ref="D33:L33"/>
    <mergeCell ref="D78:E78"/>
    <mergeCell ref="D110:I110"/>
    <mergeCell ref="B48:AD48"/>
    <mergeCell ref="D109:I109"/>
    <mergeCell ref="J97:AD97"/>
    <mergeCell ref="H87:I87"/>
    <mergeCell ref="M43:R43"/>
    <mergeCell ref="D108:I108"/>
    <mergeCell ref="F89:G89"/>
    <mergeCell ref="C60:AD60"/>
    <mergeCell ref="H81:I81"/>
    <mergeCell ref="F85:G85"/>
    <mergeCell ref="F84:G84"/>
    <mergeCell ref="D101:I101"/>
    <mergeCell ref="D106:I106"/>
    <mergeCell ref="F88:G88"/>
    <mergeCell ref="F90:G90"/>
    <mergeCell ref="D99:I99"/>
    <mergeCell ref="D90:E90"/>
    <mergeCell ref="H93:I93"/>
    <mergeCell ref="D100:I100"/>
    <mergeCell ref="AA96:AD96"/>
    <mergeCell ref="H89:I89"/>
    <mergeCell ref="D103:I103"/>
    <mergeCell ref="M37:R37"/>
    <mergeCell ref="AA38:AD38"/>
    <mergeCell ref="W39:Z39"/>
    <mergeCell ref="M35:R35"/>
    <mergeCell ref="W35:Z35"/>
    <mergeCell ref="S39:V39"/>
    <mergeCell ref="F72:G73"/>
    <mergeCell ref="H88:I88"/>
    <mergeCell ref="D87:E87"/>
    <mergeCell ref="AA36:AD36"/>
    <mergeCell ref="AA41:AD41"/>
    <mergeCell ref="D42:L42"/>
    <mergeCell ref="W41:Z41"/>
    <mergeCell ref="AA39:AD39"/>
    <mergeCell ref="S40:V40"/>
    <mergeCell ref="W38:Z38"/>
    <mergeCell ref="S35:V35"/>
    <mergeCell ref="AA43:AD43"/>
    <mergeCell ref="B55:AD55"/>
    <mergeCell ref="B54:AD54"/>
    <mergeCell ref="M41:R41"/>
    <mergeCell ref="S43:V43"/>
    <mergeCell ref="B50:AD50"/>
    <mergeCell ref="B1:AD1"/>
    <mergeCell ref="F81:G81"/>
    <mergeCell ref="AA37:AD37"/>
    <mergeCell ref="C16:AD16"/>
    <mergeCell ref="B3:AD3"/>
    <mergeCell ref="B5:AD5"/>
    <mergeCell ref="C18:AD18"/>
    <mergeCell ref="S24:AD24"/>
    <mergeCell ref="W37:Z37"/>
    <mergeCell ref="D37:L37"/>
    <mergeCell ref="M45:R45"/>
    <mergeCell ref="D76:E76"/>
    <mergeCell ref="S47:V47"/>
    <mergeCell ref="F76:G76"/>
    <mergeCell ref="M42:R42"/>
    <mergeCell ref="F80:G80"/>
    <mergeCell ref="B17:AD17"/>
    <mergeCell ref="C14:AD14"/>
    <mergeCell ref="B10:AD10"/>
    <mergeCell ref="C49:E49"/>
    <mergeCell ref="AA33:AD33"/>
    <mergeCell ref="AA34:AD34"/>
    <mergeCell ref="S29:V29"/>
    <mergeCell ref="M31:R31"/>
    <mergeCell ref="AA26:AD26"/>
    <mergeCell ref="AA25:AD25"/>
    <mergeCell ref="R125:AD125"/>
    <mergeCell ref="H91:I91"/>
    <mergeCell ref="W42:Z42"/>
    <mergeCell ref="C72:E73"/>
    <mergeCell ref="D104:I104"/>
    <mergeCell ref="C97:I98"/>
    <mergeCell ref="M36:R36"/>
    <mergeCell ref="H72:I73"/>
    <mergeCell ref="D41:L41"/>
    <mergeCell ref="M40:R40"/>
    <mergeCell ref="D80:E80"/>
    <mergeCell ref="D82:E82"/>
    <mergeCell ref="F82:G82"/>
    <mergeCell ref="F75:G75"/>
    <mergeCell ref="D32:L32"/>
    <mergeCell ref="D40:L40"/>
    <mergeCell ref="D34:L34"/>
    <mergeCell ref="C65:AD65"/>
    <mergeCell ref="AA44:AD44"/>
    <mergeCell ref="M34:R34"/>
    <mergeCell ref="S37:V37"/>
    <mergeCell ref="W43:Z43"/>
    <mergeCell ref="D29:L29"/>
    <mergeCell ref="D38:L38"/>
    <mergeCell ref="M28:R28"/>
    <mergeCell ref="D85:E85"/>
    <mergeCell ref="D89:E89"/>
    <mergeCell ref="D28:L28"/>
    <mergeCell ref="M24:R25"/>
    <mergeCell ref="W26:Z26"/>
    <mergeCell ref="D26:L26"/>
    <mergeCell ref="D35:L35"/>
    <mergeCell ref="W34:Z34"/>
    <mergeCell ref="W29:Z29"/>
    <mergeCell ref="C51:AD51"/>
    <mergeCell ref="S36:V36"/>
    <mergeCell ref="S30:V30"/>
    <mergeCell ref="C61:AD61"/>
    <mergeCell ref="AA42:AD42"/>
    <mergeCell ref="F74:G74"/>
    <mergeCell ref="H74:I74"/>
    <mergeCell ref="F83:G83"/>
    <mergeCell ref="AA47:AD47"/>
    <mergeCell ref="M30:R30"/>
    <mergeCell ref="H83:I83"/>
    <mergeCell ref="C52:AD52"/>
    <mergeCell ref="S34:V34"/>
    <mergeCell ref="D88:E88"/>
    <mergeCell ref="D36:L36"/>
    <mergeCell ref="AA7:AD7"/>
    <mergeCell ref="S33:V33"/>
    <mergeCell ref="F87:G87"/>
    <mergeCell ref="W27:Z27"/>
    <mergeCell ref="D27:L27"/>
    <mergeCell ref="D81:E81"/>
    <mergeCell ref="H78:I78"/>
    <mergeCell ref="H85:I85"/>
    <mergeCell ref="D39:L39"/>
    <mergeCell ref="S46:V46"/>
    <mergeCell ref="D75:E75"/>
    <mergeCell ref="M29:R29"/>
    <mergeCell ref="D79:E79"/>
    <mergeCell ref="C66:AD66"/>
    <mergeCell ref="M38:R38"/>
    <mergeCell ref="W30:Z30"/>
    <mergeCell ref="D44:L44"/>
    <mergeCell ref="D74:E74"/>
    <mergeCell ref="M33:R33"/>
    <mergeCell ref="S31:V31"/>
    <mergeCell ref="C22:AD22"/>
    <mergeCell ref="S27:V27"/>
    <mergeCell ref="C21:AD21"/>
    <mergeCell ref="S38:V38"/>
    <mergeCell ref="W32:Z32"/>
    <mergeCell ref="AA29:AD29"/>
    <mergeCell ref="N8:O8"/>
    <mergeCell ref="B11:AD11"/>
    <mergeCell ref="D91:E91"/>
    <mergeCell ref="D30:L30"/>
    <mergeCell ref="S42:V42"/>
    <mergeCell ref="F91:G91"/>
    <mergeCell ref="C62:AD62"/>
    <mergeCell ref="AA28:AD28"/>
    <mergeCell ref="W36:Z36"/>
    <mergeCell ref="C15:AD15"/>
    <mergeCell ref="W45:Z45"/>
    <mergeCell ref="S28:V28"/>
    <mergeCell ref="W31:Z31"/>
    <mergeCell ref="B20:AD20"/>
    <mergeCell ref="AA31:AD31"/>
    <mergeCell ref="M26:R26"/>
    <mergeCell ref="C13:AD13"/>
    <mergeCell ref="S25:V25"/>
    <mergeCell ref="B8:L8"/>
    <mergeCell ref="C12:AD12"/>
    <mergeCell ref="AO24:AQ24"/>
    <mergeCell ref="B53:AD53"/>
    <mergeCell ref="B56:AD56"/>
    <mergeCell ref="AA27:AD27"/>
    <mergeCell ref="D93:E93"/>
    <mergeCell ref="H84:I84"/>
    <mergeCell ref="F93:G93"/>
    <mergeCell ref="C64:AD64"/>
    <mergeCell ref="W47:Z47"/>
    <mergeCell ref="D83:E83"/>
    <mergeCell ref="AA45:AD45"/>
    <mergeCell ref="F77:G77"/>
    <mergeCell ref="D92:E92"/>
    <mergeCell ref="H77:I77"/>
    <mergeCell ref="F92:G92"/>
    <mergeCell ref="C63:AD63"/>
    <mergeCell ref="H86:I86"/>
    <mergeCell ref="D46:L46"/>
    <mergeCell ref="M27:R27"/>
    <mergeCell ref="W28:Z28"/>
    <mergeCell ref="W25:Z25"/>
    <mergeCell ref="H90:I90"/>
    <mergeCell ref="AA30:AD30"/>
    <mergeCell ref="C137:AD137"/>
    <mergeCell ref="H76:I76"/>
    <mergeCell ref="AA69:AD69"/>
    <mergeCell ref="D31:L31"/>
    <mergeCell ref="M39:R39"/>
    <mergeCell ref="D45:L45"/>
    <mergeCell ref="R129:AD129"/>
    <mergeCell ref="C24:L25"/>
    <mergeCell ref="W46:Z46"/>
    <mergeCell ref="AA35:AD35"/>
    <mergeCell ref="D133:P133"/>
    <mergeCell ref="S32:V32"/>
    <mergeCell ref="S26:V26"/>
    <mergeCell ref="S41:V41"/>
    <mergeCell ref="D43:L43"/>
    <mergeCell ref="C67:AD67"/>
    <mergeCell ref="D102:I102"/>
    <mergeCell ref="R127:AD127"/>
    <mergeCell ref="D105:I105"/>
    <mergeCell ref="H92:I92"/>
    <mergeCell ref="AA46:AD46"/>
    <mergeCell ref="C136:AD136"/>
    <mergeCell ref="R128:AD128"/>
    <mergeCell ref="D107:I107"/>
  </mergeCells>
  <conditionalFormatting sqref="A1:XFD1048576">
    <cfRule type="expression" dxfId="1196" priority="92" stopIfTrue="1">
      <formula>AND($A$1&lt;&gt;"",SUM(A1)&gt;0)</formula>
    </cfRule>
    <cfRule type="expression" dxfId="1195" priority="91" stopIfTrue="1">
      <formula>AND($A$1&lt;&gt;"",SEARCH("no puede registrar",A1)&gt;0)</formula>
    </cfRule>
    <cfRule type="expression" dxfId="1194" priority="90" stopIfTrue="1">
      <formula>AND($A$1&lt;&gt;"",SEARCH("en blanco",A1)&gt;0)</formula>
    </cfRule>
    <cfRule type="expression" dxfId="1193" priority="89" stopIfTrue="1">
      <formula>AND($A$1&lt;&gt;"",SEARCH("pase a la pregunta",A1)&gt;0)</formula>
    </cfRule>
    <cfRule type="expression" dxfId="1192" priority="88" stopIfTrue="1">
      <formula>AND($A$1&lt;&gt;"",SEARCH("igual o menor",A1)&gt;0)</formula>
    </cfRule>
    <cfRule type="expression" dxfId="1191" priority="87" stopIfTrue="1">
      <formula>AND($A$1&lt;&gt;"",SEARCH("igual o mayor",A1)&gt;0)</formula>
    </cfRule>
    <cfRule type="expression" dxfId="1190" priority="93" stopIfTrue="1">
      <formula>AND($A$1&lt;&gt;"",SEARCH("la pregunta",A1)&gt;0)</formula>
    </cfRule>
  </conditionalFormatting>
  <conditionalFormatting sqref="B48:AD48">
    <cfRule type="expression" dxfId="1189" priority="2" stopIfTrue="1">
      <formula>AND($A$1&lt;&gt;"",SEARCH("igual o mayor",B48)&gt;0)</formula>
    </cfRule>
    <cfRule type="expression" dxfId="1188" priority="3" stopIfTrue="1">
      <formula>AND($A$1&lt;&gt;"",SEARCH("igual o menor",B48)&gt;0)</formula>
    </cfRule>
    <cfRule type="expression" dxfId="1187" priority="4" stopIfTrue="1">
      <formula>AND($A$1&lt;&gt;"",SEARCH("pase a la pregunta",B48)&gt;0)</formula>
    </cfRule>
    <cfRule type="expression" dxfId="1186" priority="5" stopIfTrue="1">
      <formula>AND($A$1&lt;&gt;"",SEARCH("en blanco",B48)&gt;0)</formula>
    </cfRule>
    <cfRule type="expression" dxfId="1185" priority="6" stopIfTrue="1">
      <formula>AND($A$1&lt;&gt;"",SEARCH("no puede registrar",B48)&gt;0)</formula>
    </cfRule>
    <cfRule type="expression" dxfId="1184" priority="7" stopIfTrue="1">
      <formula>AND($A$1&lt;&gt;"",SUM(B48)&gt;0)</formula>
    </cfRule>
    <cfRule type="expression" dxfId="1183" priority="8" stopIfTrue="1">
      <formula>AND($A$1&lt;&gt;"",SEARCH("la pregunta",B48)&gt;0)</formula>
    </cfRule>
    <cfRule type="expression" dxfId="1182" priority="9" stopIfTrue="1">
      <formula>AND($A$1&lt;&gt;"",SEARCH("igual o mayor",B48)&gt;0)</formula>
    </cfRule>
    <cfRule type="expression" dxfId="1181" priority="10" stopIfTrue="1">
      <formula>AND($A$1&lt;&gt;"",SEARCH("igual o menor",B48)&gt;0)</formula>
    </cfRule>
    <cfRule type="expression" dxfId="1180" priority="11" stopIfTrue="1">
      <formula>AND($A$1&lt;&gt;"",SEARCH("pase a la pregunta",B48)&gt;0)</formula>
    </cfRule>
    <cfRule type="expression" dxfId="1179" priority="12" stopIfTrue="1">
      <formula>AND($A$1&lt;&gt;"",SEARCH("en blanco",B48)&gt;0)</formula>
    </cfRule>
    <cfRule type="expression" dxfId="1178" priority="13" stopIfTrue="1">
      <formula>AND($A$1&lt;&gt;"",SEARCH("no puede registrar",B48)&gt;0)</formula>
    </cfRule>
    <cfRule type="expression" dxfId="1177" priority="14" stopIfTrue="1">
      <formula>AND($A$1&lt;&gt;"",SUM(B48)&gt;0)</formula>
    </cfRule>
    <cfRule type="expression" dxfId="1176" priority="15" stopIfTrue="1">
      <formula>AND($A$1&lt;&gt;"",SEARCH("la pregunta",B48)&gt;0)</formula>
    </cfRule>
    <cfRule type="expression" dxfId="1175" priority="16" stopIfTrue="1">
      <formula>AND($A$1&lt;&gt;"",SEARCH("igual o mayor",B48)&gt;0)</formula>
    </cfRule>
    <cfRule type="expression" dxfId="1174" priority="17" stopIfTrue="1">
      <formula>AND($A$1&lt;&gt;"",SEARCH("igual o menor",B48)&gt;0)</formula>
    </cfRule>
    <cfRule type="expression" dxfId="1173" priority="18" stopIfTrue="1">
      <formula>AND($A$1&lt;&gt;"",SEARCH("pase a la pregunta",B48)&gt;0)</formula>
    </cfRule>
    <cfRule type="expression" dxfId="1172" priority="19" stopIfTrue="1">
      <formula>AND($A$1&lt;&gt;"",SEARCH("en blanco",B48)&gt;0)</formula>
    </cfRule>
    <cfRule type="expression" dxfId="1171" priority="20" stopIfTrue="1">
      <formula>AND($A$1&lt;&gt;"",SEARCH("no puede registrar",B48)&gt;0)</formula>
    </cfRule>
    <cfRule type="expression" dxfId="1170" priority="21" stopIfTrue="1">
      <formula>AND($A$1&lt;&gt;"",SUM(B48)&gt;0)</formula>
    </cfRule>
    <cfRule type="expression" dxfId="1169" priority="22" stopIfTrue="1">
      <formula>AND($A$1&lt;&gt;"",SEARCH("la pregunta",B48)&gt;0)</formula>
    </cfRule>
  </conditionalFormatting>
  <conditionalFormatting sqref="C22:AD22">
    <cfRule type="expression" dxfId="1168" priority="83">
      <formula>AND(AR26&gt;0,F49="")</formula>
    </cfRule>
  </conditionalFormatting>
  <conditionalFormatting sqref="C61:AD61">
    <cfRule type="expression" dxfId="1167" priority="54">
      <formula>$AK$95&gt;0</formula>
    </cfRule>
  </conditionalFormatting>
  <conditionalFormatting sqref="C66:AD66">
    <cfRule type="expression" dxfId="1166" priority="53">
      <formula>$CU$118&gt;0</formula>
    </cfRule>
  </conditionalFormatting>
  <conditionalFormatting sqref="D26:L45">
    <cfRule type="expression" dxfId="1165" priority="86" stopIfTrue="1">
      <formula>ISNUMBER(SEARCH(" " &amp; D26 &amp; " ", " " &amp; SUBSTITUTE($AU$27, " / ", " ") &amp; " "))</formula>
    </cfRule>
  </conditionalFormatting>
  <conditionalFormatting sqref="F49:AD49">
    <cfRule type="expression" dxfId="1164" priority="82">
      <formula>AND(AR26=0,F49="")</formula>
    </cfRule>
    <cfRule type="expression" dxfId="1163" priority="84">
      <formula>AND(AR26&gt;0,F49="")</formula>
    </cfRule>
  </conditionalFormatting>
  <conditionalFormatting sqref="J74:J93 J99:J118">
    <cfRule type="expression" dxfId="1162" priority="76">
      <formula>SUM($W$26)=0</formula>
    </cfRule>
  </conditionalFormatting>
  <conditionalFormatting sqref="J74:AD93">
    <cfRule type="expression" dxfId="1161" priority="81">
      <formula>AND($H74&lt;&gt;"",$H74&lt;&gt;1)</formula>
    </cfRule>
  </conditionalFormatting>
  <conditionalFormatting sqref="J99:AD118">
    <cfRule type="expression" dxfId="1160" priority="80">
      <formula>AND($H74&lt;&gt;"",$H74&lt;&gt;1)</formula>
    </cfRule>
    <cfRule type="expression" dxfId="1159" priority="79">
      <formula>J74=""</formula>
    </cfRule>
    <cfRule type="expression" dxfId="1158" priority="77">
      <formula>AND(J74="X",J99="")</formula>
    </cfRule>
  </conditionalFormatting>
  <conditionalFormatting sqref="K74:K93 K99:K118">
    <cfRule type="expression" dxfId="1157" priority="75">
      <formula>SUM($W$27)=0</formula>
    </cfRule>
  </conditionalFormatting>
  <conditionalFormatting sqref="L74:L93 L99:L118">
    <cfRule type="expression" dxfId="1156" priority="74">
      <formula>SUM($W$28)=0</formula>
    </cfRule>
  </conditionalFormatting>
  <conditionalFormatting sqref="M74:M93 M99:M118">
    <cfRule type="expression" dxfId="1155" priority="73">
      <formula>SUM($W$29)=0</formula>
    </cfRule>
  </conditionalFormatting>
  <conditionalFormatting sqref="N74:N93 N99:N118">
    <cfRule type="expression" dxfId="1154" priority="72">
      <formula>SUM($W$30)=0</formula>
    </cfRule>
  </conditionalFormatting>
  <conditionalFormatting sqref="O74:O93 O99:O118">
    <cfRule type="expression" dxfId="1153" priority="71">
      <formula>SUM($W$31)=0</formula>
    </cfRule>
  </conditionalFormatting>
  <conditionalFormatting sqref="P74:P93 P99:P118">
    <cfRule type="expression" dxfId="1152" priority="70">
      <formula>SUM($W$32)=0</formula>
    </cfRule>
  </conditionalFormatting>
  <conditionalFormatting sqref="Q74:Q93 Q99:Q118">
    <cfRule type="expression" dxfId="1151" priority="69">
      <formula>SUM($W$33)=0</formula>
    </cfRule>
  </conditionalFormatting>
  <conditionalFormatting sqref="R74:R93 R99:R118">
    <cfRule type="expression" dxfId="1150" priority="68">
      <formula>SUM($W$34)=0</formula>
    </cfRule>
  </conditionalFormatting>
  <conditionalFormatting sqref="S74:S93 S99:S118">
    <cfRule type="expression" dxfId="1149" priority="67">
      <formula>SUM($W$35)=0</formula>
    </cfRule>
  </conditionalFormatting>
  <conditionalFormatting sqref="S26:AD46">
    <cfRule type="expression" dxfId="1148" priority="85">
      <formula>AND($M26&lt;&gt;"",$M26&lt;&gt;1)</formula>
    </cfRule>
  </conditionalFormatting>
  <conditionalFormatting sqref="T74:T93 T99:T118">
    <cfRule type="expression" dxfId="1147" priority="65">
      <formula>SUM($W$36)=0</formula>
    </cfRule>
  </conditionalFormatting>
  <conditionalFormatting sqref="U74:U93 U99:U118">
    <cfRule type="expression" dxfId="1146" priority="64">
      <formula>SUM($W$37)=0</formula>
    </cfRule>
  </conditionalFormatting>
  <conditionalFormatting sqref="V74:V93 V99:V118">
    <cfRule type="expression" dxfId="1145" priority="63">
      <formula>SUM($W$38)=0</formula>
    </cfRule>
  </conditionalFormatting>
  <conditionalFormatting sqref="W74:W93 W99:W118">
    <cfRule type="expression" dxfId="1144" priority="62">
      <formula>SUM($W$39)=0</formula>
    </cfRule>
  </conditionalFormatting>
  <conditionalFormatting sqref="X74:X93 X99:X118">
    <cfRule type="expression" dxfId="1143" priority="61">
      <formula>SUM($W$40)=0</formula>
    </cfRule>
  </conditionalFormatting>
  <conditionalFormatting sqref="Y74:Y93 Y99:Y118">
    <cfRule type="expression" dxfId="1142" priority="60">
      <formula>SUM($W$41)=0</formula>
    </cfRule>
  </conditionalFormatting>
  <conditionalFormatting sqref="Z74:Z93 Z99:Z118">
    <cfRule type="expression" dxfId="1141" priority="59">
      <formula>SUM($W$42)=0</formula>
    </cfRule>
  </conditionalFormatting>
  <conditionalFormatting sqref="AA74:AA93 AA99:AA118">
    <cfRule type="expression" dxfId="1140" priority="58">
      <formula>SUM($W$43)=0</formula>
    </cfRule>
  </conditionalFormatting>
  <conditionalFormatting sqref="AB74:AB93 AB99:AB118">
    <cfRule type="expression" dxfId="1139" priority="57">
      <formula>SUM($W$44)=0</formula>
    </cfRule>
  </conditionalFormatting>
  <conditionalFormatting sqref="AC74:AC93 AC99:AC118">
    <cfRule type="expression" dxfId="1138" priority="56">
      <formula>SUM($W$45)=0</formula>
    </cfRule>
  </conditionalFormatting>
  <conditionalFormatting sqref="AD74:AD93 AD99:AD118">
    <cfRule type="expression" dxfId="1137" priority="55">
      <formula>SUM($W$46)=0</formula>
    </cfRule>
  </conditionalFormatting>
  <conditionalFormatting sqref="AG49">
    <cfRule type="expression" dxfId="1136" priority="26" stopIfTrue="1">
      <formula>AND($A$1&lt;&gt;"",SEARCH("en blanco",AG49)&gt;0)</formula>
    </cfRule>
    <cfRule type="expression" dxfId="1135" priority="27" stopIfTrue="1">
      <formula>AND($A$1&lt;&gt;"",SEARCH("no puede registrar",AG49)&gt;0)</formula>
    </cfRule>
    <cfRule type="expression" dxfId="1134" priority="28" stopIfTrue="1">
      <formula>AND($A$1&lt;&gt;"",SUM(AG49)&gt;0)</formula>
    </cfRule>
    <cfRule type="expression" dxfId="1133" priority="30" stopIfTrue="1">
      <formula>AND($A$1&lt;&gt;"",SEARCH("igual o mayor",AG49)&gt;0)</formula>
    </cfRule>
    <cfRule type="expression" dxfId="1132" priority="31" stopIfTrue="1">
      <formula>AND($A$1&lt;&gt;"",SEARCH("igual o menor",AG49)&gt;0)</formula>
    </cfRule>
    <cfRule type="expression" dxfId="1131" priority="32" stopIfTrue="1">
      <formula>AND($A$1&lt;&gt;"",SEARCH("pase a la pregunta",AG49)&gt;0)</formula>
    </cfRule>
    <cfRule type="expression" dxfId="1130" priority="33" stopIfTrue="1">
      <formula>AND($A$1&lt;&gt;"",SEARCH("en blanco",AG49)&gt;0)</formula>
    </cfRule>
    <cfRule type="expression" dxfId="1129" priority="34" stopIfTrue="1">
      <formula>AND($A$1&lt;&gt;"",SEARCH("no puede registrar",AG49)&gt;0)</formula>
    </cfRule>
    <cfRule type="expression" dxfId="1128" priority="43" stopIfTrue="1">
      <formula>AND($A$1&lt;&gt;"",SEARCH("la pregunta",AG49)&gt;0)</formula>
    </cfRule>
    <cfRule type="expression" dxfId="1127" priority="23" stopIfTrue="1">
      <formula>AND($A$1&lt;&gt;"",SEARCH("igual o mayor",AG49)&gt;0)</formula>
    </cfRule>
    <cfRule type="expression" dxfId="1126" priority="24" stopIfTrue="1">
      <formula>AND($A$1&lt;&gt;"",SEARCH("igual o menor",AG49)&gt;0)</formula>
    </cfRule>
    <cfRule type="expression" dxfId="1125" priority="35" stopIfTrue="1">
      <formula>AND($A$1&lt;&gt;"",SUM(AG49)&gt;0)</formula>
    </cfRule>
    <cfRule type="expression" dxfId="1124" priority="42" stopIfTrue="1">
      <formula>AND($A$1&lt;&gt;"",SUM(AG49)&gt;0)</formula>
    </cfRule>
    <cfRule type="expression" dxfId="1123" priority="41" stopIfTrue="1">
      <formula>AND($A$1&lt;&gt;"",SEARCH("no puede registrar",AG49)&gt;0)</formula>
    </cfRule>
    <cfRule type="expression" dxfId="1122" priority="29" stopIfTrue="1">
      <formula>AND($A$1&lt;&gt;"",SEARCH("la pregunta",AG49)&gt;0)</formula>
    </cfRule>
    <cfRule type="expression" dxfId="1121" priority="39" stopIfTrue="1">
      <formula>AND($A$1&lt;&gt;"",SEARCH("pase a la pregunta",AG49)&gt;0)</formula>
    </cfRule>
    <cfRule type="expression" dxfId="1120" priority="38" stopIfTrue="1">
      <formula>AND($A$1&lt;&gt;"",SEARCH("igual o menor",AG49)&gt;0)</formula>
    </cfRule>
    <cfRule type="expression" dxfId="1119" priority="37" stopIfTrue="1">
      <formula>AND($A$1&lt;&gt;"",SEARCH("igual o mayor",AG49)&gt;0)</formula>
    </cfRule>
    <cfRule type="expression" dxfId="1118" priority="36" stopIfTrue="1">
      <formula>AND($A$1&lt;&gt;"",SEARCH("la pregunta",AG49)&gt;0)</formula>
    </cfRule>
    <cfRule type="expression" dxfId="1117" priority="25" stopIfTrue="1">
      <formula>AND($A$1&lt;&gt;"",SEARCH("pase a la pregunta",AG49)&gt;0)</formula>
    </cfRule>
    <cfRule type="expression" dxfId="1116" priority="40" stopIfTrue="1">
      <formula>AND($A$1&lt;&gt;"",SEARCH("en blanco",AG49)&gt;0)</formula>
    </cfRule>
  </conditionalFormatting>
  <conditionalFormatting sqref="AS25:AV26">
    <cfRule type="expression" dxfId="1115" priority="45" stopIfTrue="1">
      <formula>AND($A$1&lt;&gt;"",SEARCH("igual o menor",AS25)&gt;0)</formula>
    </cfRule>
    <cfRule type="expression" dxfId="1114" priority="50" stopIfTrue="1">
      <formula>AND($A$1&lt;&gt;"",SEARCH("la pregunta",AS25)&gt;0)</formula>
    </cfRule>
    <cfRule type="expression" dxfId="1113" priority="48" stopIfTrue="1">
      <formula>AND($A$1&lt;&gt;"",SEARCH("no puede registrar",AS25)&gt;0)</formula>
    </cfRule>
    <cfRule type="expression" dxfId="1112" priority="46" stopIfTrue="1">
      <formula>AND($A$1&lt;&gt;"",SEARCH("pase a la pregunta",AS25)&gt;0)</formula>
    </cfRule>
    <cfRule type="expression" dxfId="1111" priority="47" stopIfTrue="1">
      <formula>AND($A$1&lt;&gt;"",SEARCH("en blanco",AS25)&gt;0)</formula>
    </cfRule>
    <cfRule type="expression" dxfId="1110" priority="49" stopIfTrue="1">
      <formula>AND($A$1&lt;&gt;"",SUM(AS25)&gt;0)</formula>
    </cfRule>
    <cfRule type="expression" dxfId="1109" priority="44" stopIfTrue="1">
      <formula>AND($A$1&lt;&gt;"",SEARCH("igual o mayor",AS25)&gt;0)</formula>
    </cfRule>
  </conditionalFormatting>
  <dataValidations count="22">
    <dataValidation type="list" allowBlank="1" showErrorMessage="1" errorTitle="Datos incorrectos" error="Los datos ingresados no son correctos, revise las opciones disponibles" sqref="M26:M46 H74:H93">
      <formula1>"1,2,9"</formula1>
    </dataValidation>
    <dataValidation type="list" allowBlank="1" showErrorMessage="1" errorTitle="Datos incorrectos" error="Los datos ingresados no son correctos, revise las opciones disponibles" sqref="J74:AD93">
      <formula1>"X"</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4">
      <formula1>$CC$74=0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5">
      <formula1>$CC$75=0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6">
      <formula1>$CC$76=0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7">
      <formula1>$CC$77=0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8">
      <formula1>$CC$78=0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79">
      <formula1>$CC$79=0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0">
      <formula1>$CC$80=0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1">
      <formula1>$CC$81=0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2">
      <formula1>$CC$82=0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3">
      <formula1>$CC$83=0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4">
      <formula1>$CC$84=0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5">
      <formula1>$CC$85=0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6">
      <formula1>$CC$86=0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7">
      <formula1>$CC$87=0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8">
      <formula1>$CC$88=0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9">
      <formula1>$CC$89=0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0">
      <formula1>$CC$90=0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1">
      <formula1>$CC$91=0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2">
      <formula1>$CC$92=0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3">
      <formula1>$CC$93=0</formula1>
    </dataValidation>
  </dataValidations>
  <hyperlinks>
    <hyperlink ref="AA7" location="Índice!B29" display="Índice"/>
    <hyperlink ref="AA69" location="'Complemento 2'!AI10" display="Complemento 2"/>
    <hyperlink ref="AA69:AD69" location="Complemento!AI10" display="Complemento"/>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2 Sección VIII
Cuestionario</oddHeader>
    <oddFooter>&amp;LCenso Nacional de Gobiernos Estatales 2026&amp;R&amp;P de &amp;N</oddFooter>
  </headerFooter>
  <rowBreaks count="1" manualBreakCount="1">
    <brk id="40" max="30"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EC2855"/>
  <sheetViews>
    <sheetView showGridLines="0" view="pageBreakPreview" zoomScale="120" zoomScaleNormal="100" zoomScaleSheetLayoutView="120" workbookViewId="0"/>
  </sheetViews>
  <sheetFormatPr baseColWidth="10" defaultColWidth="0" defaultRowHeight="15" customHeight="1" zeroHeight="1"/>
  <cols>
    <col min="1" max="1" width="5.625" style="4" customWidth="1"/>
    <col min="2" max="30" width="3.625" style="4" customWidth="1"/>
    <col min="31" max="31" width="5.625" style="4" customWidth="1"/>
    <col min="32" max="55" width="13.625" style="4" hidden="1" customWidth="1"/>
    <col min="56" max="56" width="17.5" style="4" hidden="1" customWidth="1"/>
    <col min="57" max="16384" width="13.625" style="4" hidden="1"/>
  </cols>
  <sheetData>
    <row r="1" spans="1:30" ht="173.25" customHeight="1">
      <c r="A1" s="608"/>
      <c r="B1" s="619" t="s">
        <v>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row>
    <row r="2" spans="1:30" s="547" customFormat="1" ht="15" customHeight="1">
      <c r="A2" s="5"/>
      <c r="B2" s="4"/>
      <c r="C2" s="4"/>
      <c r="D2" s="4"/>
      <c r="E2" s="4"/>
      <c r="F2" s="4"/>
      <c r="G2" s="4"/>
      <c r="H2" s="4"/>
      <c r="I2" s="4"/>
      <c r="J2" s="4"/>
      <c r="K2" s="4"/>
      <c r="L2" s="4"/>
      <c r="M2" s="4"/>
      <c r="N2" s="4"/>
      <c r="O2" s="4"/>
      <c r="P2" s="4"/>
      <c r="Q2" s="4"/>
      <c r="R2" s="4"/>
      <c r="S2" s="4"/>
      <c r="T2" s="4"/>
      <c r="U2" s="4"/>
      <c r="V2" s="4"/>
      <c r="W2" s="4"/>
      <c r="X2" s="4"/>
      <c r="Y2" s="4"/>
      <c r="Z2" s="4"/>
      <c r="AA2" s="4"/>
      <c r="AB2" s="4"/>
      <c r="AC2" s="4"/>
      <c r="AD2" s="4"/>
    </row>
    <row r="3" spans="1:30" ht="45" customHeight="1">
      <c r="A3" s="5"/>
      <c r="B3" s="622" t="s">
        <v>1</v>
      </c>
      <c r="C3" s="736"/>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row>
    <row r="4" spans="1:30" ht="15" customHeight="1">
      <c r="A4" s="5"/>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c r="A5" s="5"/>
      <c r="B5" s="622" t="s">
        <v>29</v>
      </c>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row>
    <row r="6" spans="1:30" ht="15" customHeight="1">
      <c r="A6" s="5"/>
      <c r="B6" s="6"/>
      <c r="C6" s="6"/>
      <c r="D6" s="6"/>
      <c r="E6" s="6"/>
      <c r="F6" s="6"/>
      <c r="G6" s="6"/>
      <c r="H6" s="6"/>
      <c r="I6" s="6"/>
      <c r="J6" s="6"/>
      <c r="K6" s="6"/>
      <c r="L6" s="6"/>
      <c r="M6" s="6"/>
      <c r="N6" s="6"/>
      <c r="O6" s="6"/>
      <c r="P6" s="6"/>
      <c r="Q6" s="6"/>
      <c r="R6" s="6"/>
      <c r="S6" s="6"/>
      <c r="T6" s="6"/>
      <c r="U6" s="6"/>
      <c r="V6" s="6"/>
      <c r="W6" s="6"/>
      <c r="X6" s="6"/>
      <c r="Y6" s="6"/>
      <c r="Z6" s="6"/>
      <c r="AA6" s="6"/>
      <c r="AB6" s="6"/>
      <c r="AC6" s="6"/>
      <c r="AD6" s="6"/>
    </row>
    <row r="7" spans="1:30" ht="15" customHeight="1" thickBot="1">
      <c r="A7" s="52"/>
      <c r="B7" s="3" t="s">
        <v>3</v>
      </c>
      <c r="C7" s="53"/>
      <c r="D7" s="53"/>
      <c r="E7" s="53"/>
      <c r="F7" s="53"/>
      <c r="G7" s="53"/>
      <c r="H7" s="53"/>
      <c r="I7" s="53"/>
      <c r="J7" s="53"/>
      <c r="K7" s="53"/>
      <c r="L7" s="53"/>
      <c r="M7" s="8"/>
      <c r="N7" s="3" t="s">
        <v>4</v>
      </c>
      <c r="O7" s="8"/>
      <c r="AA7" s="684" t="s">
        <v>2</v>
      </c>
      <c r="AB7" s="736"/>
      <c r="AC7" s="736"/>
      <c r="AD7" s="736"/>
    </row>
    <row r="8" spans="1:30" ht="15" customHeight="1" thickBot="1">
      <c r="A8" s="52"/>
      <c r="B8" s="623" t="str">
        <f>IF(Presentación!B8="","",Presentación!B8)</f>
        <v>Veracruz de Ignacio de la Llave</v>
      </c>
      <c r="C8" s="625"/>
      <c r="D8" s="625"/>
      <c r="E8" s="625"/>
      <c r="F8" s="625"/>
      <c r="G8" s="625"/>
      <c r="H8" s="625"/>
      <c r="I8" s="625"/>
      <c r="J8" s="625"/>
      <c r="K8" s="625"/>
      <c r="L8" s="624"/>
      <c r="M8" s="55"/>
      <c r="N8" s="623" t="str">
        <f>IF(Presentación!N8="","",Presentación!N8)</f>
        <v>230</v>
      </c>
      <c r="O8" s="624"/>
      <c r="P8" s="34"/>
      <c r="Q8" s="119"/>
      <c r="R8" s="119"/>
      <c r="S8" s="119"/>
      <c r="T8" s="119"/>
      <c r="U8" s="119"/>
      <c r="V8" s="119"/>
      <c r="W8" s="119"/>
      <c r="X8" s="119"/>
      <c r="Y8" s="119"/>
      <c r="Z8" s="119"/>
      <c r="AA8" s="119"/>
      <c r="AB8" s="34"/>
      <c r="AC8" s="119"/>
      <c r="AD8" s="54"/>
    </row>
    <row r="9" spans="1:30" ht="15" customHeight="1">
      <c r="A9" s="5"/>
      <c r="B9" s="6"/>
      <c r="C9" s="6"/>
      <c r="D9" s="6"/>
      <c r="E9" s="6"/>
      <c r="F9" s="6"/>
      <c r="G9" s="6"/>
      <c r="H9" s="6"/>
      <c r="I9" s="6"/>
      <c r="J9" s="6"/>
      <c r="K9" s="6"/>
      <c r="L9" s="6"/>
      <c r="M9" s="6"/>
      <c r="N9" s="6"/>
      <c r="O9" s="6"/>
      <c r="P9" s="6"/>
      <c r="Q9" s="6"/>
      <c r="R9" s="6"/>
      <c r="S9" s="6"/>
      <c r="T9" s="6"/>
      <c r="U9" s="6"/>
      <c r="V9" s="6"/>
      <c r="W9" s="6"/>
      <c r="X9" s="6"/>
      <c r="Y9" s="6"/>
      <c r="Z9" s="6"/>
      <c r="AA9" s="6"/>
      <c r="AB9" s="6"/>
      <c r="AC9" s="6"/>
      <c r="AD9" s="6"/>
    </row>
    <row r="10" spans="1:30" ht="15" customHeight="1">
      <c r="A10" s="5"/>
      <c r="B10" s="778" t="s">
        <v>5084</v>
      </c>
      <c r="C10" s="773"/>
      <c r="D10" s="773"/>
      <c r="E10" s="773"/>
      <c r="F10" s="773"/>
      <c r="G10" s="773"/>
      <c r="H10" s="773"/>
      <c r="I10" s="773"/>
      <c r="J10" s="773"/>
      <c r="K10" s="773"/>
      <c r="L10" s="773"/>
      <c r="M10" s="773"/>
      <c r="N10" s="773"/>
      <c r="O10" s="773"/>
      <c r="P10" s="773"/>
      <c r="Q10" s="773"/>
      <c r="R10" s="773"/>
      <c r="S10" s="773"/>
      <c r="T10" s="773"/>
      <c r="U10" s="773"/>
      <c r="V10" s="773"/>
      <c r="W10" s="773"/>
      <c r="X10" s="773"/>
      <c r="Y10" s="773"/>
      <c r="Z10" s="773"/>
      <c r="AA10" s="773"/>
      <c r="AB10" s="773"/>
      <c r="AC10" s="773"/>
      <c r="AD10" s="779"/>
    </row>
    <row r="11" spans="1:30" ht="36" customHeight="1">
      <c r="A11" s="5"/>
      <c r="B11" s="56"/>
      <c r="C11" s="781" t="s">
        <v>5547</v>
      </c>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6"/>
      <c r="AD11" s="689"/>
    </row>
    <row r="12" spans="1:30" ht="24" customHeight="1">
      <c r="A12" s="5"/>
      <c r="B12" s="56"/>
      <c r="C12" s="783" t="s">
        <v>5087</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784"/>
    </row>
    <row r="13" spans="1:30" ht="36" customHeight="1">
      <c r="A13" s="5"/>
      <c r="B13" s="56"/>
      <c r="C13" s="715" t="s">
        <v>5088</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689"/>
    </row>
    <row r="14" spans="1:30" ht="48" customHeight="1">
      <c r="A14" s="5"/>
      <c r="B14" s="56"/>
      <c r="C14" s="715" t="s">
        <v>5089</v>
      </c>
      <c r="D14" s="736"/>
      <c r="E14" s="736"/>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c r="AD14" s="689"/>
    </row>
    <row r="15" spans="1:30" ht="15" customHeight="1">
      <c r="A15" s="5"/>
      <c r="B15" s="57"/>
      <c r="C15" s="731" t="s">
        <v>5090</v>
      </c>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732"/>
      <c r="AC15" s="732"/>
      <c r="AD15" s="733"/>
    </row>
    <row r="16" spans="1:30" ht="15" customHeight="1" thickBot="1">
      <c r="A16" s="5"/>
      <c r="B16" s="8"/>
      <c r="C16" s="38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row>
    <row r="17" spans="1:33" ht="15" customHeight="1" thickBot="1">
      <c r="A17" s="58"/>
      <c r="B17" s="654" t="s">
        <v>5866</v>
      </c>
      <c r="C17" s="655"/>
      <c r="D17" s="655"/>
      <c r="E17" s="655"/>
      <c r="F17" s="655"/>
      <c r="G17" s="655"/>
      <c r="H17" s="655"/>
      <c r="I17" s="655"/>
      <c r="J17" s="655"/>
      <c r="K17" s="655"/>
      <c r="L17" s="655"/>
      <c r="M17" s="655"/>
      <c r="N17" s="655"/>
      <c r="O17" s="655"/>
      <c r="P17" s="655"/>
      <c r="Q17" s="655"/>
      <c r="R17" s="655"/>
      <c r="S17" s="655"/>
      <c r="T17" s="655"/>
      <c r="U17" s="655"/>
      <c r="V17" s="655"/>
      <c r="W17" s="655"/>
      <c r="X17" s="655"/>
      <c r="Y17" s="655"/>
      <c r="Z17" s="655"/>
      <c r="AA17" s="655"/>
      <c r="AB17" s="655"/>
      <c r="AC17" s="655"/>
      <c r="AD17" s="656"/>
    </row>
    <row r="18" spans="1:33" ht="15" customHeight="1">
      <c r="A18" s="58"/>
      <c r="B18" s="994" t="s">
        <v>5124</v>
      </c>
      <c r="C18" s="666"/>
      <c r="D18" s="666"/>
      <c r="E18" s="666"/>
      <c r="F18" s="666"/>
      <c r="G18" s="666"/>
      <c r="H18" s="666"/>
      <c r="I18" s="666"/>
      <c r="J18" s="666"/>
      <c r="K18" s="666"/>
      <c r="L18" s="666"/>
      <c r="M18" s="666"/>
      <c r="N18" s="666"/>
      <c r="O18" s="666"/>
      <c r="P18" s="666"/>
      <c r="Q18" s="666"/>
      <c r="R18" s="666"/>
      <c r="S18" s="666"/>
      <c r="T18" s="666"/>
      <c r="U18" s="666"/>
      <c r="V18" s="666"/>
      <c r="W18" s="666"/>
      <c r="X18" s="666"/>
      <c r="Y18" s="666"/>
      <c r="Z18" s="666"/>
      <c r="AA18" s="666"/>
      <c r="AB18" s="666"/>
      <c r="AC18" s="666"/>
      <c r="AD18" s="762"/>
    </row>
    <row r="19" spans="1:33" ht="24" customHeight="1">
      <c r="A19" s="58"/>
      <c r="B19" s="392"/>
      <c r="C19" s="781" t="s">
        <v>5867</v>
      </c>
      <c r="D19" s="736"/>
      <c r="E19" s="736"/>
      <c r="F19" s="736"/>
      <c r="G19" s="736"/>
      <c r="H19" s="736"/>
      <c r="I19" s="736"/>
      <c r="J19" s="736"/>
      <c r="K19" s="736"/>
      <c r="L19" s="736"/>
      <c r="M19" s="736"/>
      <c r="N19" s="736"/>
      <c r="O19" s="736"/>
      <c r="P19" s="736"/>
      <c r="Q19" s="736"/>
      <c r="R19" s="736"/>
      <c r="S19" s="736"/>
      <c r="T19" s="736"/>
      <c r="U19" s="736"/>
      <c r="V19" s="736"/>
      <c r="W19" s="736"/>
      <c r="X19" s="736"/>
      <c r="Y19" s="736"/>
      <c r="Z19" s="736"/>
      <c r="AA19" s="736"/>
      <c r="AB19" s="736"/>
      <c r="AC19" s="736"/>
      <c r="AD19" s="689"/>
    </row>
    <row r="20" spans="1:33" ht="24" customHeight="1">
      <c r="A20" s="58"/>
      <c r="B20" s="393"/>
      <c r="C20" s="715" t="s">
        <v>5868</v>
      </c>
      <c r="D20" s="736"/>
      <c r="E20" s="736"/>
      <c r="F20" s="736"/>
      <c r="G20" s="736"/>
      <c r="H20" s="736"/>
      <c r="I20" s="736"/>
      <c r="J20" s="736"/>
      <c r="K20" s="736"/>
      <c r="L20" s="736"/>
      <c r="M20" s="736"/>
      <c r="N20" s="736"/>
      <c r="O20" s="736"/>
      <c r="P20" s="736"/>
      <c r="Q20" s="736"/>
      <c r="R20" s="736"/>
      <c r="S20" s="736"/>
      <c r="T20" s="736"/>
      <c r="U20" s="736"/>
      <c r="V20" s="736"/>
      <c r="W20" s="736"/>
      <c r="X20" s="736"/>
      <c r="Y20" s="736"/>
      <c r="Z20" s="736"/>
      <c r="AA20" s="736"/>
      <c r="AB20" s="736"/>
      <c r="AC20" s="736"/>
      <c r="AD20" s="689"/>
    </row>
    <row r="21" spans="1:33" ht="48" customHeight="1">
      <c r="A21" s="58"/>
      <c r="B21" s="394"/>
      <c r="C21" s="731" t="s">
        <v>5869</v>
      </c>
      <c r="D21" s="732"/>
      <c r="E21" s="732"/>
      <c r="F21" s="732"/>
      <c r="G21" s="732"/>
      <c r="H21" s="732"/>
      <c r="I21" s="732"/>
      <c r="J21" s="732"/>
      <c r="K21" s="732"/>
      <c r="L21" s="732"/>
      <c r="M21" s="732"/>
      <c r="N21" s="732"/>
      <c r="O21" s="732"/>
      <c r="P21" s="732"/>
      <c r="Q21" s="732"/>
      <c r="R21" s="732"/>
      <c r="S21" s="732"/>
      <c r="T21" s="732"/>
      <c r="U21" s="732"/>
      <c r="V21" s="732"/>
      <c r="W21" s="732"/>
      <c r="X21" s="732"/>
      <c r="Y21" s="732"/>
      <c r="Z21" s="732"/>
      <c r="AA21" s="732"/>
      <c r="AB21" s="732"/>
      <c r="AC21" s="732"/>
      <c r="AD21" s="733"/>
    </row>
    <row r="22" spans="1:33" ht="15" customHeight="1">
      <c r="A22" s="5"/>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row>
    <row r="23" spans="1:33" ht="24" customHeight="1">
      <c r="A23" s="7" t="s">
        <v>5870</v>
      </c>
      <c r="B23" s="786" t="s">
        <v>5871</v>
      </c>
      <c r="C23" s="736"/>
      <c r="D23" s="736"/>
      <c r="E23" s="736"/>
      <c r="F23" s="736"/>
      <c r="G23" s="736"/>
      <c r="H23" s="736"/>
      <c r="I23" s="736"/>
      <c r="J23" s="736"/>
      <c r="K23" s="736"/>
      <c r="L23" s="736"/>
      <c r="M23" s="736"/>
      <c r="N23" s="736"/>
      <c r="O23" s="736"/>
      <c r="P23" s="736"/>
      <c r="Q23" s="736"/>
      <c r="R23" s="736"/>
      <c r="S23" s="736"/>
      <c r="T23" s="736"/>
      <c r="U23" s="736"/>
      <c r="V23" s="736"/>
      <c r="W23" s="736"/>
      <c r="X23" s="736"/>
      <c r="Y23" s="736"/>
      <c r="Z23" s="736"/>
      <c r="AA23" s="736"/>
      <c r="AB23" s="736"/>
      <c r="AC23" s="736"/>
      <c r="AD23" s="736"/>
      <c r="AG23" s="4" t="s">
        <v>5872</v>
      </c>
    </row>
    <row r="24" spans="1:33" ht="24" customHeight="1">
      <c r="A24" s="7"/>
      <c r="B24" s="60"/>
      <c r="C24" s="758" t="s">
        <v>5873</v>
      </c>
      <c r="D24" s="736"/>
      <c r="E24" s="736"/>
      <c r="F24" s="736"/>
      <c r="G24" s="736"/>
      <c r="H24" s="736"/>
      <c r="I24" s="736"/>
      <c r="J24" s="736"/>
      <c r="K24" s="736"/>
      <c r="L24" s="736"/>
      <c r="M24" s="736"/>
      <c r="N24" s="736"/>
      <c r="O24" s="736"/>
      <c r="P24" s="736"/>
      <c r="Q24" s="736"/>
      <c r="R24" s="736"/>
      <c r="S24" s="736"/>
      <c r="T24" s="736"/>
      <c r="U24" s="736"/>
      <c r="V24" s="736"/>
      <c r="W24" s="736"/>
      <c r="X24" s="736"/>
      <c r="Y24" s="736"/>
      <c r="Z24" s="736"/>
      <c r="AA24" s="736"/>
      <c r="AB24" s="736"/>
      <c r="AC24" s="736"/>
      <c r="AD24" s="736"/>
    </row>
    <row r="25" spans="1:33" ht="24" customHeight="1">
      <c r="A25" s="7"/>
      <c r="B25" s="60"/>
      <c r="C25" s="758" t="s">
        <v>5874</v>
      </c>
      <c r="D25" s="736"/>
      <c r="E25" s="736"/>
      <c r="F25" s="736"/>
      <c r="G25" s="736"/>
      <c r="H25" s="736"/>
      <c r="I25" s="736"/>
      <c r="J25" s="736"/>
      <c r="K25" s="736"/>
      <c r="L25" s="736"/>
      <c r="M25" s="736"/>
      <c r="N25" s="736"/>
      <c r="O25" s="736"/>
      <c r="P25" s="736"/>
      <c r="Q25" s="736"/>
      <c r="R25" s="736"/>
      <c r="S25" s="736"/>
      <c r="T25" s="736"/>
      <c r="U25" s="736"/>
      <c r="V25" s="736"/>
      <c r="W25" s="736"/>
      <c r="X25" s="736"/>
      <c r="Y25" s="736"/>
      <c r="Z25" s="736"/>
      <c r="AA25" s="736"/>
      <c r="AB25" s="736"/>
      <c r="AC25" s="736"/>
      <c r="AD25" s="736"/>
    </row>
    <row r="26" spans="1:33" ht="15" customHeight="1">
      <c r="A26" s="5"/>
      <c r="B26" s="8"/>
      <c r="C26" s="756" t="s">
        <v>5875</v>
      </c>
      <c r="D26" s="736"/>
      <c r="E26" s="736"/>
      <c r="F26" s="736"/>
      <c r="G26" s="736"/>
      <c r="H26" s="736"/>
      <c r="I26" s="736"/>
      <c r="J26" s="736"/>
      <c r="K26" s="736"/>
      <c r="L26" s="736"/>
      <c r="M26" s="736"/>
      <c r="N26" s="736"/>
      <c r="O26" s="736"/>
      <c r="P26" s="736"/>
      <c r="Q26" s="736"/>
      <c r="R26" s="736"/>
      <c r="S26" s="736"/>
      <c r="T26" s="736"/>
      <c r="U26" s="736"/>
      <c r="V26" s="736"/>
      <c r="W26" s="736"/>
      <c r="X26" s="736"/>
      <c r="Y26" s="736"/>
      <c r="Z26" s="736"/>
      <c r="AA26" s="736"/>
      <c r="AB26" s="736"/>
      <c r="AC26" s="736"/>
      <c r="AD26" s="736"/>
    </row>
    <row r="27" spans="1:33" ht="36" customHeight="1">
      <c r="A27" s="5"/>
      <c r="B27" s="8"/>
      <c r="C27" s="756" t="s">
        <v>5876</v>
      </c>
      <c r="D27" s="736"/>
      <c r="E27" s="736"/>
      <c r="F27" s="736"/>
      <c r="G27" s="736"/>
      <c r="H27" s="736"/>
      <c r="I27" s="736"/>
      <c r="J27" s="736"/>
      <c r="K27" s="736"/>
      <c r="L27" s="736"/>
      <c r="M27" s="736"/>
      <c r="N27" s="736"/>
      <c r="O27" s="736"/>
      <c r="P27" s="736"/>
      <c r="Q27" s="736"/>
      <c r="R27" s="736"/>
      <c r="S27" s="736"/>
      <c r="T27" s="736"/>
      <c r="U27" s="736"/>
      <c r="V27" s="736"/>
      <c r="W27" s="736"/>
      <c r="X27" s="736"/>
      <c r="Y27" s="736"/>
      <c r="Z27" s="736"/>
      <c r="AA27" s="736"/>
      <c r="AB27" s="736"/>
      <c r="AC27" s="736"/>
      <c r="AD27" s="736"/>
    </row>
    <row r="28" spans="1:33" ht="36" customHeight="1">
      <c r="A28" s="5"/>
      <c r="B28" s="8"/>
      <c r="C28" s="756" t="s">
        <v>5877</v>
      </c>
      <c r="D28" s="736"/>
      <c r="E28" s="736"/>
      <c r="F28" s="736"/>
      <c r="G28" s="736"/>
      <c r="H28" s="736"/>
      <c r="I28" s="736"/>
      <c r="J28" s="736"/>
      <c r="K28" s="736"/>
      <c r="L28" s="736"/>
      <c r="M28" s="736"/>
      <c r="N28" s="736"/>
      <c r="O28" s="736"/>
      <c r="P28" s="736"/>
      <c r="Q28" s="736"/>
      <c r="R28" s="736"/>
      <c r="S28" s="736"/>
      <c r="T28" s="736"/>
      <c r="U28" s="736"/>
      <c r="V28" s="736"/>
      <c r="W28" s="736"/>
      <c r="X28" s="736"/>
      <c r="Y28" s="736"/>
      <c r="Z28" s="736"/>
      <c r="AA28" s="736"/>
      <c r="AB28" s="736"/>
      <c r="AC28" s="736"/>
      <c r="AD28" s="736"/>
    </row>
    <row r="29" spans="1:33" ht="36" customHeight="1">
      <c r="A29" s="5"/>
      <c r="B29" s="8"/>
      <c r="C29" s="735" t="s">
        <v>5878</v>
      </c>
      <c r="D29" s="736"/>
      <c r="E29" s="736"/>
      <c r="F29" s="736"/>
      <c r="G29" s="736"/>
      <c r="H29" s="736"/>
      <c r="I29" s="736"/>
      <c r="J29" s="736"/>
      <c r="K29" s="736"/>
      <c r="L29" s="736"/>
      <c r="M29" s="736"/>
      <c r="N29" s="736"/>
      <c r="O29" s="736"/>
      <c r="P29" s="736"/>
      <c r="Q29" s="736"/>
      <c r="R29" s="736"/>
      <c r="S29" s="736"/>
      <c r="T29" s="736"/>
      <c r="U29" s="736"/>
      <c r="V29" s="736"/>
      <c r="W29" s="736"/>
      <c r="X29" s="736"/>
      <c r="Y29" s="736"/>
      <c r="Z29" s="736"/>
      <c r="AA29" s="736"/>
      <c r="AB29" s="736"/>
      <c r="AC29" s="736"/>
      <c r="AD29" s="736"/>
    </row>
    <row r="30" spans="1:33" ht="24" customHeight="1">
      <c r="A30" s="5"/>
      <c r="B30" s="8"/>
      <c r="C30" s="735" t="s">
        <v>5879</v>
      </c>
      <c r="D30" s="736"/>
      <c r="E30" s="736"/>
      <c r="F30" s="736"/>
      <c r="G30" s="736"/>
      <c r="H30" s="736"/>
      <c r="I30" s="736"/>
      <c r="J30" s="736"/>
      <c r="K30" s="736"/>
      <c r="L30" s="736"/>
      <c r="M30" s="736"/>
      <c r="N30" s="736"/>
      <c r="O30" s="736"/>
      <c r="P30" s="736"/>
      <c r="Q30" s="736"/>
      <c r="R30" s="736"/>
      <c r="S30" s="736"/>
      <c r="T30" s="736"/>
      <c r="U30" s="736"/>
      <c r="V30" s="736"/>
      <c r="W30" s="736"/>
      <c r="X30" s="736"/>
      <c r="Y30" s="736"/>
      <c r="Z30" s="736"/>
      <c r="AA30" s="736"/>
      <c r="AB30" s="736"/>
      <c r="AC30" s="736"/>
      <c r="AD30" s="736"/>
    </row>
    <row r="31" spans="1:33" ht="24" customHeight="1">
      <c r="A31" s="5"/>
      <c r="B31" s="8"/>
      <c r="C31" s="735" t="s">
        <v>5880</v>
      </c>
      <c r="D31" s="736"/>
      <c r="E31" s="736"/>
      <c r="F31" s="736"/>
      <c r="G31" s="736"/>
      <c r="H31" s="736"/>
      <c r="I31" s="736"/>
      <c r="J31" s="736"/>
      <c r="K31" s="736"/>
      <c r="L31" s="736"/>
      <c r="M31" s="736"/>
      <c r="N31" s="736"/>
      <c r="O31" s="736"/>
      <c r="P31" s="736"/>
      <c r="Q31" s="736"/>
      <c r="R31" s="736"/>
      <c r="S31" s="736"/>
      <c r="T31" s="736"/>
      <c r="U31" s="736"/>
      <c r="V31" s="736"/>
      <c r="W31" s="736"/>
      <c r="X31" s="736"/>
      <c r="Y31" s="736"/>
      <c r="Z31" s="736"/>
      <c r="AA31" s="736"/>
      <c r="AB31" s="736"/>
      <c r="AC31" s="736"/>
      <c r="AD31" s="736"/>
    </row>
    <row r="32" spans="1:33" ht="24" customHeight="1">
      <c r="A32" s="5"/>
      <c r="B32" s="8"/>
      <c r="C32" s="735" t="s">
        <v>5881</v>
      </c>
      <c r="D32" s="736"/>
      <c r="E32" s="736"/>
      <c r="F32" s="736"/>
      <c r="G32" s="736"/>
      <c r="H32" s="736"/>
      <c r="I32" s="736"/>
      <c r="J32" s="736"/>
      <c r="K32" s="736"/>
      <c r="L32" s="736"/>
      <c r="M32" s="736"/>
      <c r="N32" s="736"/>
      <c r="O32" s="736"/>
      <c r="P32" s="736"/>
      <c r="Q32" s="736"/>
      <c r="R32" s="736"/>
      <c r="S32" s="736"/>
      <c r="T32" s="736"/>
      <c r="U32" s="736"/>
      <c r="V32" s="736"/>
      <c r="W32" s="736"/>
      <c r="X32" s="736"/>
      <c r="Y32" s="736"/>
      <c r="Z32" s="736"/>
      <c r="AA32" s="736"/>
      <c r="AB32" s="736"/>
      <c r="AC32" s="736"/>
      <c r="AD32" s="736"/>
    </row>
    <row r="33" spans="1:57" ht="24" customHeight="1">
      <c r="A33" s="8"/>
      <c r="B33" s="395"/>
      <c r="C33" s="758" t="s">
        <v>5882</v>
      </c>
      <c r="D33" s="736"/>
      <c r="E33" s="736"/>
      <c r="F33" s="736"/>
      <c r="G33" s="736"/>
      <c r="H33" s="736"/>
      <c r="I33" s="736"/>
      <c r="J33" s="736"/>
      <c r="K33" s="736"/>
      <c r="L33" s="736"/>
      <c r="M33" s="736"/>
      <c r="N33" s="736"/>
      <c r="O33" s="736"/>
      <c r="P33" s="736"/>
      <c r="Q33" s="736"/>
      <c r="R33" s="736"/>
      <c r="S33" s="736"/>
      <c r="T33" s="736"/>
      <c r="U33" s="736"/>
      <c r="V33" s="736"/>
      <c r="W33" s="736"/>
      <c r="X33" s="736"/>
      <c r="Y33" s="736"/>
      <c r="Z33" s="736"/>
      <c r="AA33" s="736"/>
      <c r="AB33" s="736"/>
      <c r="AC33" s="736"/>
      <c r="AD33" s="736"/>
    </row>
    <row r="34" spans="1:57" ht="24" customHeight="1">
      <c r="A34" s="5"/>
      <c r="B34" s="395"/>
      <c r="C34" s="735" t="s">
        <v>5883</v>
      </c>
      <c r="D34" s="736"/>
      <c r="E34" s="736"/>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row>
    <row r="35" spans="1:57" ht="36" customHeight="1">
      <c r="A35" s="8"/>
      <c r="B35" s="8"/>
      <c r="C35" s="735" t="s">
        <v>5884</v>
      </c>
      <c r="D35" s="736"/>
      <c r="E35" s="736"/>
      <c r="F35" s="736"/>
      <c r="G35" s="736"/>
      <c r="H35" s="736"/>
      <c r="I35" s="736"/>
      <c r="J35" s="736"/>
      <c r="K35" s="736"/>
      <c r="L35" s="736"/>
      <c r="M35" s="736"/>
      <c r="N35" s="736"/>
      <c r="O35" s="736"/>
      <c r="P35" s="736"/>
      <c r="Q35" s="736"/>
      <c r="R35" s="736"/>
      <c r="S35" s="736"/>
      <c r="T35" s="736"/>
      <c r="U35" s="736"/>
      <c r="V35" s="736"/>
      <c r="W35" s="736"/>
      <c r="X35" s="736"/>
      <c r="Y35" s="736"/>
      <c r="Z35" s="736"/>
      <c r="AA35" s="736"/>
      <c r="AB35" s="736"/>
      <c r="AC35" s="736"/>
      <c r="AD35" s="736"/>
    </row>
    <row r="36" spans="1:57" ht="36" customHeight="1">
      <c r="A36" s="5"/>
      <c r="B36" s="8"/>
      <c r="C36" s="735" t="s">
        <v>5885</v>
      </c>
      <c r="D36" s="736"/>
      <c r="E36" s="736"/>
      <c r="F36" s="736"/>
      <c r="G36" s="736"/>
      <c r="H36" s="736"/>
      <c r="I36" s="736"/>
      <c r="J36" s="736"/>
      <c r="K36" s="736"/>
      <c r="L36" s="736"/>
      <c r="M36" s="736"/>
      <c r="N36" s="736"/>
      <c r="O36" s="736"/>
      <c r="P36" s="736"/>
      <c r="Q36" s="736"/>
      <c r="R36" s="736"/>
      <c r="S36" s="736"/>
      <c r="T36" s="736"/>
      <c r="U36" s="736"/>
      <c r="V36" s="736"/>
      <c r="W36" s="736"/>
      <c r="X36" s="736"/>
      <c r="Y36" s="736"/>
      <c r="Z36" s="736"/>
      <c r="AA36" s="736"/>
      <c r="AB36" s="736"/>
      <c r="AC36" s="736"/>
      <c r="AD36" s="736"/>
    </row>
    <row r="37" spans="1:57" ht="24" customHeight="1">
      <c r="A37" s="5"/>
      <c r="B37" s="8"/>
      <c r="C37" s="735" t="s">
        <v>5886</v>
      </c>
      <c r="D37" s="736"/>
      <c r="E37" s="736"/>
      <c r="F37" s="736"/>
      <c r="G37" s="736"/>
      <c r="H37" s="736"/>
      <c r="I37" s="736"/>
      <c r="J37" s="736"/>
      <c r="K37" s="736"/>
      <c r="L37" s="736"/>
      <c r="M37" s="736"/>
      <c r="N37" s="736"/>
      <c r="O37" s="736"/>
      <c r="P37" s="736"/>
      <c r="Q37" s="736"/>
      <c r="R37" s="736"/>
      <c r="S37" s="736"/>
      <c r="T37" s="736"/>
      <c r="U37" s="736"/>
      <c r="V37" s="736"/>
      <c r="W37" s="736"/>
      <c r="X37" s="736"/>
      <c r="Y37" s="736"/>
      <c r="Z37" s="736"/>
      <c r="AA37" s="736"/>
      <c r="AB37" s="736"/>
      <c r="AC37" s="736"/>
      <c r="AD37" s="736"/>
    </row>
    <row r="38" spans="1:57" ht="24" customHeight="1">
      <c r="A38" s="52"/>
      <c r="C38" s="735" t="s">
        <v>5887</v>
      </c>
      <c r="D38" s="736"/>
      <c r="E38" s="736"/>
      <c r="F38" s="736"/>
      <c r="G38" s="736"/>
      <c r="H38" s="736"/>
      <c r="I38" s="736"/>
      <c r="J38" s="736"/>
      <c r="K38" s="736"/>
      <c r="L38" s="736"/>
      <c r="M38" s="736"/>
      <c r="N38" s="736"/>
      <c r="O38" s="736"/>
      <c r="P38" s="736"/>
      <c r="Q38" s="736"/>
      <c r="R38" s="736"/>
      <c r="S38" s="736"/>
      <c r="T38" s="736"/>
      <c r="U38" s="736"/>
      <c r="V38" s="736"/>
      <c r="W38" s="736"/>
      <c r="X38" s="736"/>
      <c r="Y38" s="736"/>
      <c r="Z38" s="736"/>
      <c r="AA38" s="736"/>
      <c r="AB38" s="736"/>
      <c r="AC38" s="736"/>
      <c r="AD38" s="736"/>
    </row>
    <row r="39" spans="1:57" ht="24" customHeight="1">
      <c r="A39" s="52"/>
      <c r="C39" s="735" t="s">
        <v>5888</v>
      </c>
      <c r="D39" s="736"/>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row>
    <row r="40" spans="1:57" ht="15" customHeight="1">
      <c r="A40" s="5"/>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row>
    <row r="41" spans="1:57" ht="24" customHeight="1">
      <c r="A41" s="5"/>
      <c r="B41" s="8"/>
      <c r="C41" s="771" t="s">
        <v>5889</v>
      </c>
      <c r="D41" s="771"/>
      <c r="E41" s="771"/>
      <c r="F41" s="771"/>
      <c r="G41" s="771"/>
      <c r="H41" s="771"/>
      <c r="I41" s="771"/>
      <c r="J41" s="771"/>
      <c r="K41" s="771"/>
      <c r="L41" s="771"/>
      <c r="M41" s="771"/>
      <c r="N41" s="771"/>
      <c r="O41" s="771"/>
      <c r="P41" s="771"/>
      <c r="Q41" s="771"/>
      <c r="R41" s="643" t="s">
        <v>5890</v>
      </c>
      <c r="S41" s="643"/>
      <c r="T41" s="643"/>
      <c r="U41" s="643"/>
      <c r="V41" s="643"/>
      <c r="W41" s="643"/>
      <c r="X41" s="643"/>
      <c r="Y41" s="643"/>
      <c r="Z41" s="643"/>
      <c r="AA41" s="643"/>
      <c r="AB41" s="643"/>
      <c r="AC41" s="643"/>
      <c r="AD41" s="643"/>
    </row>
    <row r="42" spans="1:57" ht="84" customHeight="1">
      <c r="A42" s="5"/>
      <c r="B42" s="8"/>
      <c r="C42" s="771"/>
      <c r="D42" s="771"/>
      <c r="E42" s="771"/>
      <c r="F42" s="771"/>
      <c r="G42" s="771"/>
      <c r="H42" s="771"/>
      <c r="I42" s="771"/>
      <c r="J42" s="771"/>
      <c r="K42" s="771"/>
      <c r="L42" s="771"/>
      <c r="M42" s="771"/>
      <c r="N42" s="771"/>
      <c r="O42" s="771"/>
      <c r="P42" s="771"/>
      <c r="Q42" s="771"/>
      <c r="R42" s="759" t="s">
        <v>5891</v>
      </c>
      <c r="S42" s="759" t="s">
        <v>5892</v>
      </c>
      <c r="T42" s="861" t="s">
        <v>5893</v>
      </c>
      <c r="U42" s="759" t="s">
        <v>5894</v>
      </c>
      <c r="V42" s="936"/>
      <c r="W42" s="759" t="s">
        <v>5895</v>
      </c>
      <c r="X42" s="759" t="s">
        <v>5896</v>
      </c>
      <c r="Y42" s="759" t="s">
        <v>5897</v>
      </c>
      <c r="Z42" s="759" t="s">
        <v>5898</v>
      </c>
      <c r="AA42" s="759" t="s">
        <v>5899</v>
      </c>
      <c r="AB42" s="759" t="s">
        <v>5900</v>
      </c>
      <c r="AC42" s="759" t="s">
        <v>5901</v>
      </c>
      <c r="AD42" s="861" t="s">
        <v>5902</v>
      </c>
    </row>
    <row r="43" spans="1:57" s="93" customFormat="1" ht="344.1" customHeight="1">
      <c r="A43" s="5"/>
      <c r="B43" s="8"/>
      <c r="C43" s="771"/>
      <c r="D43" s="771"/>
      <c r="E43" s="771"/>
      <c r="F43" s="771"/>
      <c r="G43" s="771"/>
      <c r="H43" s="771"/>
      <c r="I43" s="771"/>
      <c r="J43" s="771"/>
      <c r="K43" s="771"/>
      <c r="L43" s="771"/>
      <c r="M43" s="771"/>
      <c r="N43" s="771"/>
      <c r="O43" s="771"/>
      <c r="P43" s="771"/>
      <c r="Q43" s="771"/>
      <c r="R43" s="936"/>
      <c r="S43" s="936"/>
      <c r="T43" s="936"/>
      <c r="U43" s="81" t="s">
        <v>5903</v>
      </c>
      <c r="V43" s="81" t="s">
        <v>5904</v>
      </c>
      <c r="W43" s="936"/>
      <c r="X43" s="936"/>
      <c r="Y43" s="936"/>
      <c r="Z43" s="759"/>
      <c r="AA43" s="936"/>
      <c r="AB43" s="936"/>
      <c r="AC43" s="936"/>
      <c r="AD43" s="936"/>
      <c r="AE43" s="4"/>
      <c r="AG43" t="s">
        <v>5110</v>
      </c>
      <c r="AH43" t="s">
        <v>5905</v>
      </c>
      <c r="AI43" t="s">
        <v>5906</v>
      </c>
      <c r="AJ43" t="s">
        <v>5907</v>
      </c>
      <c r="AQ43" t="s">
        <v>5908</v>
      </c>
      <c r="AR43" t="s">
        <v>5909</v>
      </c>
      <c r="AS43" t="s">
        <v>5910</v>
      </c>
      <c r="AT43" s="52" t="s">
        <v>5911</v>
      </c>
      <c r="AU43" s="52" t="s">
        <v>5912</v>
      </c>
      <c r="AV43" t="s">
        <v>5913</v>
      </c>
      <c r="AW43" t="s">
        <v>5914</v>
      </c>
      <c r="AX43" t="s">
        <v>5915</v>
      </c>
      <c r="AY43"/>
      <c r="BA43"/>
      <c r="BC43"/>
      <c r="BD43" s="567" t="s">
        <v>5313</v>
      </c>
      <c r="BE43" t="s">
        <v>5916</v>
      </c>
    </row>
    <row r="44" spans="1:57" s="93" customFormat="1" ht="14.25">
      <c r="A44" s="5"/>
      <c r="B44" s="8"/>
      <c r="C44" s="73" t="s">
        <v>5040</v>
      </c>
      <c r="D44" s="747"/>
      <c r="E44" s="747"/>
      <c r="F44" s="747"/>
      <c r="G44" s="747"/>
      <c r="H44" s="747"/>
      <c r="I44" s="747"/>
      <c r="J44" s="747"/>
      <c r="K44" s="747"/>
      <c r="L44" s="747"/>
      <c r="M44" s="747"/>
      <c r="N44" s="747"/>
      <c r="O44" s="747"/>
      <c r="P44" s="747"/>
      <c r="Q44" s="747"/>
      <c r="R44" s="330"/>
      <c r="S44" s="330"/>
      <c r="T44" s="330"/>
      <c r="U44" s="330"/>
      <c r="V44" s="330"/>
      <c r="W44" s="330"/>
      <c r="X44" s="330"/>
      <c r="Y44" s="330"/>
      <c r="Z44" s="330"/>
      <c r="AA44" s="330"/>
      <c r="AB44" s="330"/>
      <c r="AC44" s="330"/>
      <c r="AD44" s="330"/>
      <c r="AE44" s="4"/>
      <c r="AG44" s="396">
        <f>IF(COUNTA(D44:AD44)=0,0,IF(AND(COUNTBLANK(D44)=0,R44&lt;&gt;8,AC44=7),IF(COUNTBLANK(R44:AD44)=0,0,1),IF(AND(COUNTBLANK(D44)=0,R44&lt;&gt;8,AC44&lt;&gt;7),IF(COUNTA(R44:AC44)=12,0,1),IF(AND(COUNTBLANK(D44)=0,R44=8),0,1))))</f>
        <v>0</v>
      </c>
      <c r="AH44" s="396">
        <f>IF(AND(R44=8,COUNTA(S44:AD44)&gt;0),1,IF(AC44&lt;&gt;7,IF(COUNTA(AD44)=0,0,1),0))</f>
        <v>0</v>
      </c>
      <c r="AI44">
        <f>IF(U44=1,0,IF(OR(U44=2,U44=3,U44=4),1,IF(U44=9,2,3)))</f>
        <v>3</v>
      </c>
      <c r="AJ44">
        <f>IF(U44=1,1,IF(OR(U44=2,U44=3,U44=4),5,IF(U44=9,1,6)))</f>
        <v>6</v>
      </c>
      <c r="AK44">
        <v>8</v>
      </c>
      <c r="AL44" s="600" t="s">
        <v>5917</v>
      </c>
      <c r="AM44" s="600" t="s">
        <v>5917</v>
      </c>
      <c r="AN44" s="600" t="s">
        <v>5917</v>
      </c>
      <c r="AO44" s="600" t="s">
        <v>5917</v>
      </c>
      <c r="AP44" s="600" t="s">
        <v>5917</v>
      </c>
      <c r="AQ44">
        <f>IF(U44=1,IF(AND(V44&lt;&gt;8,V44&lt;&gt;""),1,0),0)</f>
        <v>0</v>
      </c>
      <c r="AR44">
        <f>IF(OR(U44=2,U44=3,U44=4),IF(V44=4,1,0),0)</f>
        <v>0</v>
      </c>
      <c r="AS44">
        <f>IF(U44=9,IF(AND(V44&lt;&gt;9,V44&lt;&gt;""),1,0),0)</f>
        <v>0</v>
      </c>
      <c r="AT44" s="396">
        <f>IF(OR(W44&lt;&gt;7,W44&lt;&gt;8,W44&lt;&gt;9,W44&lt;&gt;99),IF(AND(X44=0,X44&lt;&gt;""),1,0),0)</f>
        <v>0</v>
      </c>
      <c r="AU44" s="396">
        <f>IF(Y44&gt;X44,1,0)</f>
        <v>0</v>
      </c>
      <c r="AV44" s="396">
        <f>IF(OR(ISNUMBER(T44),T44="",T44="NA",T44="NS"),0,1)</f>
        <v>0</v>
      </c>
      <c r="AW44">
        <f>IF(OR(T44="NS",T44="NA"),0,LEN(T44)-LEN(INT(T44))-1)</f>
        <v>-2</v>
      </c>
      <c r="AX44" s="396">
        <f>IFERROR(IF(AW44&lt;1,0,1),0)</f>
        <v>0</v>
      </c>
      <c r="AY44"/>
      <c r="AZ44"/>
      <c r="BA44"/>
      <c r="BB44"/>
      <c r="BC44"/>
      <c r="BD44" s="93">
        <f ca="1">IF(OR(D44=" ",AND(EXACT(UPPER(TRIM(SUBSTITUTE(D44,CHAR(160)," "))),TRIM(SUBSTITUTE(D44,CHAR(160)," "))),SUMPRODUCT(--ISNUMBER(MATCH(MID(TRIM(SUBSTITUTE(D44,CHAR(160)," ")),ROW(INDIRECT("1:"&amp;LEN(TRIM(SUBSTITUTE(D44,CHAR(160)," "))))),1),{"A","B","C","D","E","F","G","H","I","J","K","L","M","N","O","P","Q","R","S","T","U","V","W","X","Y","Z","Ñ","0","1","2","3","4","5","6","7","8","9"," "},0)))=LEN(TRIM(SUBSTITUTE(D44,CHAR(160)," "))))),0,1)</f>
        <v>0</v>
      </c>
      <c r="BE44" s="396">
        <f>IF(COUNT(S44,Y44)&lt;2, 0, IF((S44-Y44)&lt;17, 1, 0))</f>
        <v>0</v>
      </c>
    </row>
    <row r="45" spans="1:57" s="93" customFormat="1" ht="14.25">
      <c r="A45" s="52"/>
      <c r="B45" s="785" t="str">
        <f>AP51</f>
        <v/>
      </c>
      <c r="C45" s="785"/>
      <c r="D45" s="785"/>
      <c r="E45" s="785"/>
      <c r="F45" s="785"/>
      <c r="G45" s="785"/>
      <c r="H45" s="785"/>
      <c r="I45" s="785"/>
      <c r="J45" s="785"/>
      <c r="K45" s="785"/>
      <c r="L45" s="785"/>
      <c r="M45" s="785"/>
      <c r="N45" s="785"/>
      <c r="O45" s="785"/>
      <c r="P45" s="785"/>
      <c r="Q45" s="785"/>
      <c r="R45" s="785"/>
      <c r="S45" s="785"/>
      <c r="T45" s="785"/>
      <c r="U45" s="785"/>
      <c r="V45" s="785"/>
      <c r="W45" s="785"/>
      <c r="X45" s="785"/>
      <c r="Y45" s="785"/>
      <c r="Z45" s="785"/>
      <c r="AA45" s="785"/>
      <c r="AB45" s="785"/>
      <c r="AC45" s="785"/>
      <c r="AD45" s="785"/>
      <c r="AK45">
        <v>1</v>
      </c>
      <c r="AL45">
        <v>2</v>
      </c>
      <c r="AM45">
        <v>3</v>
      </c>
      <c r="AN45">
        <v>8</v>
      </c>
      <c r="AO45">
        <v>9</v>
      </c>
      <c r="AY45"/>
      <c r="BA45"/>
      <c r="BC45"/>
      <c r="BD45"/>
    </row>
    <row r="46" spans="1:57" s="93" customFormat="1" ht="45" customHeight="1">
      <c r="A46" s="52"/>
      <c r="B46" s="4"/>
      <c r="C46" s="621" t="s">
        <v>5918</v>
      </c>
      <c r="D46" s="635"/>
      <c r="E46" s="635"/>
      <c r="F46" s="754"/>
      <c r="G46" s="653"/>
      <c r="H46" s="653"/>
      <c r="I46" s="653"/>
      <c r="J46" s="653"/>
      <c r="K46" s="653"/>
      <c r="L46" s="653"/>
      <c r="M46" s="653"/>
      <c r="N46" s="653"/>
      <c r="O46" s="653"/>
      <c r="P46" s="653"/>
      <c r="Q46" s="653"/>
      <c r="R46" s="653"/>
      <c r="S46" s="653"/>
      <c r="T46" s="653"/>
      <c r="U46" s="653"/>
      <c r="V46" s="653"/>
      <c r="W46" s="653"/>
      <c r="X46" s="653"/>
      <c r="Y46" s="653"/>
      <c r="Z46" s="653"/>
      <c r="AA46" s="653"/>
      <c r="AB46" s="653"/>
      <c r="AC46" s="653"/>
      <c r="AD46" s="748"/>
      <c r="AE46" s="4"/>
      <c r="AF46" s="559" t="str">
        <f>SUBSTITUTE( SUBSTITUTE( SUBSTITUTE( SUBSTITUTE( SUBSTITUTE( SUBSTITUTE( SUBSTITUTE( SUBSTITUTE( SUBSTITUTE( SUBSTITUTE(F46, "á", "a"), "é", "e"), "í", "i"), "ó", "o"), "ú", "u"), "Á", "A"), "É", "E"), "Í", "I"), "Ó", "O"), "Ú", "U")</f>
        <v/>
      </c>
      <c r="AK46">
        <v>9</v>
      </c>
    </row>
    <row r="47" spans="1:57" s="93" customFormat="1" ht="14.25">
      <c r="A47" s="5"/>
      <c r="B47" s="880" t="str">
        <f>IF(AND(COUNTIF(AC44,"8")&gt;0,F46=""),"Debido a que seleccionó el código 8 en la columna Forma de designación especifíquelo en el recuadro correspondiente","")</f>
        <v/>
      </c>
      <c r="C47" s="751"/>
      <c r="D47" s="751"/>
      <c r="E47" s="751"/>
      <c r="F47" s="751"/>
      <c r="G47" s="751"/>
      <c r="H47" s="751"/>
      <c r="I47" s="751"/>
      <c r="J47" s="751"/>
      <c r="K47" s="751"/>
      <c r="L47" s="751"/>
      <c r="M47" s="751"/>
      <c r="N47" s="751"/>
      <c r="O47" s="751"/>
      <c r="P47" s="751"/>
      <c r="Q47" s="751"/>
      <c r="R47" s="751"/>
      <c r="S47" s="751"/>
      <c r="T47" s="751"/>
      <c r="U47" s="751"/>
      <c r="V47" s="751"/>
      <c r="W47" s="751"/>
      <c r="X47" s="751"/>
      <c r="Y47" s="751"/>
      <c r="Z47" s="751"/>
      <c r="AA47" s="751"/>
      <c r="AB47" s="751"/>
      <c r="AC47" s="751"/>
      <c r="AD47" s="751"/>
      <c r="AE47" s="751"/>
      <c r="AF47" s="1"/>
      <c r="AK47">
        <v>1</v>
      </c>
      <c r="AL47">
        <v>2</v>
      </c>
      <c r="AM47">
        <v>3</v>
      </c>
      <c r="AN47">
        <v>4</v>
      </c>
      <c r="AO47">
        <v>8</v>
      </c>
      <c r="AP47">
        <v>9</v>
      </c>
    </row>
    <row r="48" spans="1:57" s="93" customFormat="1" ht="45" customHeight="1">
      <c r="A48" s="52"/>
      <c r="B48" s="4"/>
      <c r="C48" s="621" t="s">
        <v>5919</v>
      </c>
      <c r="D48" s="635"/>
      <c r="E48" s="635"/>
      <c r="F48" s="754"/>
      <c r="G48" s="653"/>
      <c r="H48" s="653"/>
      <c r="I48" s="653"/>
      <c r="J48" s="653"/>
      <c r="K48" s="653"/>
      <c r="L48" s="653"/>
      <c r="M48" s="653"/>
      <c r="N48" s="653"/>
      <c r="O48" s="653"/>
      <c r="P48" s="653"/>
      <c r="Q48" s="653"/>
      <c r="R48" s="653"/>
      <c r="S48" s="653"/>
      <c r="T48" s="653"/>
      <c r="U48" s="653"/>
      <c r="V48" s="653"/>
      <c r="W48" s="653"/>
      <c r="X48" s="653"/>
      <c r="Y48" s="653"/>
      <c r="Z48" s="653"/>
      <c r="AA48" s="653"/>
      <c r="AB48" s="653"/>
      <c r="AC48" s="653"/>
      <c r="AD48" s="748"/>
      <c r="AE48" s="4"/>
      <c r="AF48" s="559" t="str">
        <f>SUBSTITUTE( SUBSTITUTE( SUBSTITUTE( SUBSTITUTE( SUBSTITUTE( SUBSTITUTE( SUBSTITUTE( SUBSTITUTE( SUBSTITUTE( SUBSTITUTE(F48, "á", "a"), "é", "e"), "í", "i"), "ó", "o"), "ú", "u"), "Á", "A"), "É", "E"), "Í", "I"), "Ó", "O"), "Ú", "U")</f>
        <v/>
      </c>
    </row>
    <row r="49" spans="1:42" s="93" customFormat="1" ht="14.45" customHeight="1">
      <c r="A49" s="5"/>
      <c r="B49" s="880" t="str">
        <f>IF(AND(COUNTIF(AD44,"4")&gt;0,F48=""),"Debido a que seleccionó el código 4 en la columna Modalidad de ingreso al Servicio Profesional de Carrera u homólogo especifíquelo","")</f>
        <v/>
      </c>
      <c r="C49" s="751"/>
      <c r="D49" s="751"/>
      <c r="E49" s="751"/>
      <c r="F49" s="751"/>
      <c r="G49" s="751"/>
      <c r="H49" s="751"/>
      <c r="I49" s="751"/>
      <c r="J49" s="751"/>
      <c r="K49" s="751"/>
      <c r="L49" s="751"/>
      <c r="M49" s="751"/>
      <c r="N49" s="751"/>
      <c r="O49" s="751"/>
      <c r="P49" s="751"/>
      <c r="Q49" s="751"/>
      <c r="R49" s="751"/>
      <c r="S49" s="751"/>
      <c r="T49" s="751"/>
      <c r="U49" s="751"/>
      <c r="V49" s="751"/>
      <c r="W49" s="751"/>
      <c r="X49" s="751"/>
      <c r="Y49" s="751"/>
      <c r="Z49" s="751"/>
      <c r="AA49" s="751"/>
      <c r="AB49" s="751"/>
      <c r="AC49" s="751"/>
      <c r="AD49" s="751"/>
      <c r="AE49" s="751"/>
      <c r="AH49" s="1005" t="s">
        <v>5920</v>
      </c>
      <c r="AI49" s="1006"/>
      <c r="AJ49" s="1006"/>
      <c r="AK49" s="1006"/>
      <c r="AM49" s="1005" t="s">
        <v>5921</v>
      </c>
      <c r="AN49" s="1006"/>
      <c r="AO49" s="1006"/>
      <c r="AP49" s="1006"/>
    </row>
    <row r="50" spans="1:42" s="93" customFormat="1" ht="24" customHeight="1">
      <c r="A50" s="5"/>
      <c r="B50" s="8"/>
      <c r="C50" s="643" t="s">
        <v>5922</v>
      </c>
      <c r="D50" s="669"/>
      <c r="E50" s="669"/>
      <c r="F50" s="669"/>
      <c r="G50" s="669"/>
      <c r="H50" s="669"/>
      <c r="I50" s="669"/>
      <c r="J50" s="670"/>
      <c r="K50" s="8"/>
      <c r="L50" s="643" t="s">
        <v>5923</v>
      </c>
      <c r="M50" s="669"/>
      <c r="N50" s="669"/>
      <c r="O50" s="669"/>
      <c r="P50" s="669"/>
      <c r="Q50" s="669"/>
      <c r="R50" s="669"/>
      <c r="S50" s="670"/>
      <c r="T50" s="84"/>
      <c r="U50" s="771" t="s">
        <v>5924</v>
      </c>
      <c r="V50" s="669"/>
      <c r="W50" s="669"/>
      <c r="X50" s="669"/>
      <c r="Y50" s="669"/>
      <c r="Z50" s="669"/>
      <c r="AA50" s="669"/>
      <c r="AB50" s="669"/>
      <c r="AC50" s="669"/>
      <c r="AD50" s="670"/>
      <c r="AE50" s="4"/>
      <c r="AH50" s="560" t="s">
        <v>5152</v>
      </c>
      <c r="AI50" s="560" t="s">
        <v>5153</v>
      </c>
      <c r="AJ50" s="560" t="s">
        <v>5154</v>
      </c>
      <c r="AK50" s="560" t="s">
        <v>5155</v>
      </c>
      <c r="AM50" s="560" t="s">
        <v>5152</v>
      </c>
      <c r="AN50" s="560" t="s">
        <v>5153</v>
      </c>
      <c r="AO50" s="560" t="s">
        <v>5154</v>
      </c>
      <c r="AP50" s="560" t="s">
        <v>5155</v>
      </c>
    </row>
    <row r="51" spans="1:42" s="93" customFormat="1" ht="24" customHeight="1">
      <c r="A51" s="5"/>
      <c r="B51" s="8"/>
      <c r="C51" s="74" t="s">
        <v>5040</v>
      </c>
      <c r="D51" s="975" t="s">
        <v>5925</v>
      </c>
      <c r="E51" s="669"/>
      <c r="F51" s="669"/>
      <c r="G51" s="669"/>
      <c r="H51" s="669"/>
      <c r="I51" s="669"/>
      <c r="J51" s="670"/>
      <c r="K51" s="8"/>
      <c r="L51" s="73" t="s">
        <v>5040</v>
      </c>
      <c r="M51" s="975" t="s">
        <v>5926</v>
      </c>
      <c r="N51" s="669"/>
      <c r="O51" s="669"/>
      <c r="P51" s="669"/>
      <c r="Q51" s="669"/>
      <c r="R51" s="669"/>
      <c r="S51" s="670"/>
      <c r="T51" s="16"/>
      <c r="U51" s="73" t="s">
        <v>5040</v>
      </c>
      <c r="V51" s="977" t="s">
        <v>5927</v>
      </c>
      <c r="W51" s="978"/>
      <c r="X51" s="978"/>
      <c r="Y51" s="978"/>
      <c r="Z51" s="978"/>
      <c r="AA51" s="978"/>
      <c r="AB51" s="978"/>
      <c r="AC51" s="978"/>
      <c r="AD51" s="979"/>
      <c r="AE51" s="4"/>
      <c r="AH51" s="561" t="s">
        <v>5928</v>
      </c>
      <c r="AI51" s="562" t="s">
        <v>5040</v>
      </c>
      <c r="AJ51" s="601" t="str" cm="1">
        <f t="array" ref="AJ51">IF(AF46&lt;&gt;"",_xlfn.TEXTJOIN(" / ", TRUE, _xlfn.UNIQUE(IF($AH$51:$AH$57&lt;&gt;"",IF(ISNUMBER(SEARCH(AF46, $AH$51:$AH$57)) + (_xlfn.MAP($AH$51:$AH$57, _xlfn.LAMBDA(_xlpm.r, SUM(--ISNUMBER(SEARCH(_xlfn.TEXTSPLIT(_xlpm.r, ","), AF46))))))&gt;0,$AI$51:$AI$57, ""), ""))), "")</f>
        <v/>
      </c>
      <c r="AK51" s="93" t="str">
        <f>IF(AJ51 = "", "", "Alerta: Revise el texto ingresado en el Especifique ya que podria existir en las opciones resaltadas en amarillo")</f>
        <v/>
      </c>
      <c r="AM51" s="561" t="s">
        <v>5929</v>
      </c>
      <c r="AN51" s="562" t="s">
        <v>5040</v>
      </c>
      <c r="AO51" s="601" t="str" cm="1">
        <f t="array" ref="AO51">IF(AF48&lt;&gt;"",_xlfn.TEXTJOIN(" / ", TRUE, _xlfn.UNIQUE(IF($AM$51:$AM$53&lt;&gt;"",IF(ISNUMBER(SEARCH(AF48, $AM$51:$AM$53)) + (_xlfn.MAP($AM$51:$AM$53, _xlfn.LAMBDA(_xlpm.r, SUM(--ISNUMBER(SEARCH(_xlfn.TEXTSPLIT(_xlpm.r, ","), AF48))))))&gt;0,$AN$51:$AN$53, ""), ""))), "")</f>
        <v/>
      </c>
      <c r="AP51" s="93" t="str">
        <f>IF(AND(AO51 = "",AJ51=""), "", "Alerta: Revise el texto ingresado en el Especifique ya que podria existir en las opciones resaltadas en amarillo")</f>
        <v/>
      </c>
    </row>
    <row r="52" spans="1:42" s="93" customFormat="1" ht="24" customHeight="1">
      <c r="A52" s="5"/>
      <c r="B52" s="8"/>
      <c r="C52" s="74" t="s">
        <v>5042</v>
      </c>
      <c r="D52" s="975" t="s">
        <v>5930</v>
      </c>
      <c r="E52" s="669"/>
      <c r="F52" s="669"/>
      <c r="G52" s="669"/>
      <c r="H52" s="669"/>
      <c r="I52" s="669"/>
      <c r="J52" s="670"/>
      <c r="K52" s="8"/>
      <c r="L52" s="74" t="s">
        <v>5042</v>
      </c>
      <c r="M52" s="975" t="s">
        <v>5931</v>
      </c>
      <c r="N52" s="669"/>
      <c r="O52" s="669"/>
      <c r="P52" s="669"/>
      <c r="Q52" s="669"/>
      <c r="R52" s="669"/>
      <c r="S52" s="670"/>
      <c r="T52" s="16"/>
      <c r="U52" s="74" t="s">
        <v>5042</v>
      </c>
      <c r="V52" s="977" t="s">
        <v>5932</v>
      </c>
      <c r="W52" s="978"/>
      <c r="X52" s="978"/>
      <c r="Y52" s="978"/>
      <c r="Z52" s="978"/>
      <c r="AA52" s="978"/>
      <c r="AB52" s="978"/>
      <c r="AC52" s="978"/>
      <c r="AD52" s="979"/>
      <c r="AE52" s="4"/>
      <c r="AH52" s="561" t="s">
        <v>5933</v>
      </c>
      <c r="AI52" s="562" t="s">
        <v>5042</v>
      </c>
      <c r="AM52" s="561" t="s">
        <v>5934</v>
      </c>
      <c r="AN52" s="562" t="s">
        <v>5042</v>
      </c>
    </row>
    <row r="53" spans="1:42" s="93" customFormat="1" ht="24" customHeight="1">
      <c r="A53" s="5"/>
      <c r="B53" s="8"/>
      <c r="C53" s="74" t="s">
        <v>5054</v>
      </c>
      <c r="D53" s="975" t="s">
        <v>5935</v>
      </c>
      <c r="E53" s="669"/>
      <c r="F53" s="669"/>
      <c r="G53" s="669"/>
      <c r="H53" s="669"/>
      <c r="I53" s="669"/>
      <c r="J53" s="670"/>
      <c r="K53" s="8"/>
      <c r="L53" s="74" t="s">
        <v>5044</v>
      </c>
      <c r="M53" s="975" t="s">
        <v>5936</v>
      </c>
      <c r="N53" s="669"/>
      <c r="O53" s="669"/>
      <c r="P53" s="669"/>
      <c r="Q53" s="669"/>
      <c r="R53" s="669"/>
      <c r="S53" s="670"/>
      <c r="T53" s="16"/>
      <c r="U53" s="74" t="s">
        <v>5044</v>
      </c>
      <c r="V53" s="977" t="s">
        <v>5937</v>
      </c>
      <c r="W53" s="978"/>
      <c r="X53" s="978"/>
      <c r="Y53" s="978"/>
      <c r="Z53" s="978"/>
      <c r="AA53" s="978"/>
      <c r="AB53" s="978"/>
      <c r="AC53" s="978"/>
      <c r="AD53" s="979"/>
      <c r="AE53" s="4"/>
      <c r="AH53" s="561" t="s">
        <v>5938</v>
      </c>
      <c r="AI53" s="562" t="s">
        <v>5044</v>
      </c>
      <c r="AM53" s="561" t="s">
        <v>5939</v>
      </c>
      <c r="AN53" s="562" t="s">
        <v>5044</v>
      </c>
    </row>
    <row r="54" spans="1:42" s="93" customFormat="1" ht="24" customHeight="1">
      <c r="A54" s="5"/>
      <c r="B54" s="8"/>
      <c r="C54" s="74" t="s">
        <v>5056</v>
      </c>
      <c r="D54" s="975" t="s">
        <v>422</v>
      </c>
      <c r="E54" s="669"/>
      <c r="F54" s="669"/>
      <c r="G54" s="669"/>
      <c r="H54" s="669"/>
      <c r="I54" s="669"/>
      <c r="J54" s="670"/>
      <c r="K54" s="8"/>
      <c r="L54" s="74" t="s">
        <v>5046</v>
      </c>
      <c r="M54" s="975" t="s">
        <v>5940</v>
      </c>
      <c r="N54" s="669"/>
      <c r="O54" s="669"/>
      <c r="P54" s="669"/>
      <c r="Q54" s="669"/>
      <c r="R54" s="669"/>
      <c r="S54" s="670"/>
      <c r="T54" s="8"/>
      <c r="U54" s="74" t="s">
        <v>5046</v>
      </c>
      <c r="V54" s="977" t="s">
        <v>5941</v>
      </c>
      <c r="W54" s="978"/>
      <c r="X54" s="978"/>
      <c r="Y54" s="978"/>
      <c r="Z54" s="978"/>
      <c r="AA54" s="978"/>
      <c r="AB54" s="978"/>
      <c r="AC54" s="978"/>
      <c r="AD54" s="979"/>
      <c r="AE54" s="4"/>
      <c r="AH54" s="561" t="s">
        <v>5942</v>
      </c>
      <c r="AI54" s="562" t="s">
        <v>5046</v>
      </c>
    </row>
    <row r="55" spans="1:42" s="93" customFormat="1" ht="24" customHeight="1">
      <c r="A55" s="5"/>
      <c r="B55" s="8"/>
      <c r="C55" s="8"/>
      <c r="D55" s="8"/>
      <c r="E55" s="8"/>
      <c r="F55" s="8"/>
      <c r="G55" s="8"/>
      <c r="H55" s="11"/>
      <c r="I55" s="10"/>
      <c r="J55" s="10"/>
      <c r="K55" s="8"/>
      <c r="L55" s="74" t="s">
        <v>5048</v>
      </c>
      <c r="M55" s="975" t="s">
        <v>5943</v>
      </c>
      <c r="N55" s="669"/>
      <c r="O55" s="669"/>
      <c r="P55" s="669"/>
      <c r="Q55" s="669"/>
      <c r="R55" s="669"/>
      <c r="S55" s="670"/>
      <c r="T55" s="8"/>
      <c r="U55" s="74" t="s">
        <v>5048</v>
      </c>
      <c r="V55" s="977" t="s">
        <v>5944</v>
      </c>
      <c r="W55" s="978"/>
      <c r="X55" s="978"/>
      <c r="Y55" s="978"/>
      <c r="Z55" s="978"/>
      <c r="AA55" s="978"/>
      <c r="AB55" s="978"/>
      <c r="AC55" s="978"/>
      <c r="AD55" s="979"/>
      <c r="AE55" s="4"/>
      <c r="AH55" s="561" t="s">
        <v>5945</v>
      </c>
      <c r="AI55" s="562" t="s">
        <v>5048</v>
      </c>
    </row>
    <row r="56" spans="1:42" s="93" customFormat="1" ht="36" customHeight="1">
      <c r="A56" s="5"/>
      <c r="B56" s="8"/>
      <c r="C56" s="643" t="s">
        <v>5946</v>
      </c>
      <c r="D56" s="669"/>
      <c r="E56" s="669"/>
      <c r="F56" s="669"/>
      <c r="G56" s="669"/>
      <c r="H56" s="669"/>
      <c r="I56" s="669"/>
      <c r="J56" s="670"/>
      <c r="K56" s="8"/>
      <c r="L56" s="74" t="s">
        <v>5050</v>
      </c>
      <c r="M56" s="975" t="s">
        <v>5947</v>
      </c>
      <c r="N56" s="669"/>
      <c r="O56" s="669"/>
      <c r="P56" s="669"/>
      <c r="Q56" s="669"/>
      <c r="R56" s="669"/>
      <c r="S56" s="670"/>
      <c r="T56" s="8"/>
      <c r="U56" s="74" t="s">
        <v>5050</v>
      </c>
      <c r="V56" s="977" t="s">
        <v>5948</v>
      </c>
      <c r="W56" s="978"/>
      <c r="X56" s="978"/>
      <c r="Y56" s="978"/>
      <c r="Z56" s="978"/>
      <c r="AA56" s="978"/>
      <c r="AB56" s="978"/>
      <c r="AC56" s="978"/>
      <c r="AD56" s="979"/>
      <c r="AE56" s="4"/>
      <c r="AH56" s="561" t="s">
        <v>5949</v>
      </c>
      <c r="AI56" s="562" t="s">
        <v>5050</v>
      </c>
    </row>
    <row r="57" spans="1:42" s="93" customFormat="1" ht="24" customHeight="1">
      <c r="A57" s="5"/>
      <c r="B57" s="8"/>
      <c r="C57" s="74" t="s">
        <v>5040</v>
      </c>
      <c r="D57" s="975" t="s">
        <v>5511</v>
      </c>
      <c r="E57" s="669"/>
      <c r="F57" s="669"/>
      <c r="G57" s="669"/>
      <c r="H57" s="669"/>
      <c r="I57" s="669"/>
      <c r="J57" s="670"/>
      <c r="K57" s="8"/>
      <c r="L57" s="74" t="s">
        <v>5052</v>
      </c>
      <c r="M57" s="975" t="s">
        <v>5950</v>
      </c>
      <c r="N57" s="669"/>
      <c r="O57" s="669"/>
      <c r="P57" s="669"/>
      <c r="Q57" s="669"/>
      <c r="R57" s="669"/>
      <c r="S57" s="670"/>
      <c r="T57" s="8"/>
      <c r="U57" s="74" t="s">
        <v>5052</v>
      </c>
      <c r="V57" s="977" t="s">
        <v>5951</v>
      </c>
      <c r="W57" s="978"/>
      <c r="X57" s="978"/>
      <c r="Y57" s="978"/>
      <c r="Z57" s="978"/>
      <c r="AA57" s="978"/>
      <c r="AB57" s="978"/>
      <c r="AC57" s="978"/>
      <c r="AD57" s="979"/>
      <c r="AE57" s="4"/>
      <c r="AH57" s="561" t="s">
        <v>5952</v>
      </c>
      <c r="AI57" s="562" t="s">
        <v>5052</v>
      </c>
    </row>
    <row r="58" spans="1:42" s="93" customFormat="1" ht="60" customHeight="1">
      <c r="A58" s="5"/>
      <c r="B58" s="8"/>
      <c r="C58" s="74" t="s">
        <v>5042</v>
      </c>
      <c r="D58" s="763" t="s">
        <v>5953</v>
      </c>
      <c r="E58" s="669"/>
      <c r="F58" s="669"/>
      <c r="G58" s="669"/>
      <c r="H58" s="669"/>
      <c r="I58" s="669"/>
      <c r="J58" s="670"/>
      <c r="K58" s="8"/>
      <c r="L58" s="74" t="s">
        <v>5054</v>
      </c>
      <c r="M58" s="975" t="s">
        <v>5954</v>
      </c>
      <c r="N58" s="669"/>
      <c r="O58" s="669"/>
      <c r="P58" s="669"/>
      <c r="Q58" s="669"/>
      <c r="R58" s="669"/>
      <c r="S58" s="670"/>
      <c r="T58" s="8"/>
      <c r="U58" s="74" t="s">
        <v>5054</v>
      </c>
      <c r="V58" s="977" t="s">
        <v>5955</v>
      </c>
      <c r="W58" s="978"/>
      <c r="X58" s="978"/>
      <c r="Y58" s="978"/>
      <c r="Z58" s="978"/>
      <c r="AA58" s="978"/>
      <c r="AB58" s="978"/>
      <c r="AC58" s="978"/>
      <c r="AD58" s="979"/>
      <c r="AE58" s="4"/>
    </row>
    <row r="59" spans="1:42" s="93" customFormat="1" ht="15" customHeight="1">
      <c r="A59" s="5"/>
      <c r="B59" s="8"/>
      <c r="C59" s="74" t="s">
        <v>5044</v>
      </c>
      <c r="D59" s="975" t="s">
        <v>5956</v>
      </c>
      <c r="E59" s="669"/>
      <c r="F59" s="669"/>
      <c r="G59" s="669"/>
      <c r="H59" s="669"/>
      <c r="I59" s="669"/>
      <c r="J59" s="670"/>
      <c r="K59" s="8"/>
      <c r="L59" s="74" t="s">
        <v>5056</v>
      </c>
      <c r="M59" s="975" t="s">
        <v>5957</v>
      </c>
      <c r="N59" s="669"/>
      <c r="O59" s="669"/>
      <c r="P59" s="669"/>
      <c r="Q59" s="669"/>
      <c r="R59" s="669"/>
      <c r="S59" s="670"/>
      <c r="T59" s="8"/>
      <c r="U59" s="74" t="s">
        <v>5056</v>
      </c>
      <c r="V59" s="977" t="s">
        <v>5863</v>
      </c>
      <c r="W59" s="978"/>
      <c r="X59" s="978"/>
      <c r="Y59" s="978"/>
      <c r="Z59" s="978"/>
      <c r="AA59" s="978"/>
      <c r="AB59" s="978"/>
      <c r="AC59" s="978"/>
      <c r="AD59" s="979"/>
      <c r="AE59" s="4"/>
    </row>
    <row r="60" spans="1:42" s="93" customFormat="1" ht="15" customHeight="1">
      <c r="A60" s="5"/>
      <c r="B60" s="8"/>
      <c r="C60" s="74" t="s">
        <v>5046</v>
      </c>
      <c r="D60" s="975" t="s">
        <v>5958</v>
      </c>
      <c r="E60" s="669"/>
      <c r="F60" s="669"/>
      <c r="G60" s="669"/>
      <c r="H60" s="669"/>
      <c r="I60" s="669"/>
      <c r="J60" s="670"/>
      <c r="K60" s="8"/>
      <c r="L60" s="74" t="s">
        <v>5057</v>
      </c>
      <c r="M60" s="975" t="s">
        <v>5959</v>
      </c>
      <c r="N60" s="669"/>
      <c r="O60" s="669"/>
      <c r="P60" s="669"/>
      <c r="Q60" s="669"/>
      <c r="R60" s="669"/>
      <c r="S60" s="670"/>
      <c r="T60" s="8"/>
      <c r="U60" s="74" t="s">
        <v>5057</v>
      </c>
      <c r="V60" s="977" t="s">
        <v>5960</v>
      </c>
      <c r="W60" s="978"/>
      <c r="X60" s="978"/>
      <c r="Y60" s="978"/>
      <c r="Z60" s="978"/>
      <c r="AA60" s="978"/>
      <c r="AB60" s="978"/>
      <c r="AC60" s="978"/>
      <c r="AD60" s="979"/>
      <c r="AE60" s="4"/>
    </row>
    <row r="61" spans="1:42" s="93" customFormat="1" ht="24" customHeight="1">
      <c r="A61" s="5"/>
      <c r="B61" s="8"/>
      <c r="C61" s="74" t="s">
        <v>5048</v>
      </c>
      <c r="D61" s="763" t="s">
        <v>5961</v>
      </c>
      <c r="E61" s="669"/>
      <c r="F61" s="669"/>
      <c r="G61" s="669"/>
      <c r="H61" s="669"/>
      <c r="I61" s="669"/>
      <c r="J61" s="670"/>
      <c r="K61" s="8"/>
      <c r="L61" s="74" t="s">
        <v>5059</v>
      </c>
      <c r="M61" s="975" t="s">
        <v>5962</v>
      </c>
      <c r="N61" s="669"/>
      <c r="O61" s="669"/>
      <c r="P61" s="669"/>
      <c r="Q61" s="669"/>
      <c r="R61" s="669"/>
      <c r="S61" s="670"/>
      <c r="T61" s="8"/>
      <c r="U61" s="74" t="s">
        <v>5059</v>
      </c>
      <c r="V61" s="977" t="s">
        <v>5963</v>
      </c>
      <c r="W61" s="978"/>
      <c r="X61" s="978"/>
      <c r="Y61" s="978"/>
      <c r="Z61" s="978"/>
      <c r="AA61" s="978"/>
      <c r="AB61" s="978"/>
      <c r="AC61" s="978"/>
      <c r="AD61" s="979"/>
      <c r="AE61" s="4"/>
    </row>
    <row r="62" spans="1:42" s="93" customFormat="1" ht="15" customHeight="1">
      <c r="A62" s="5"/>
      <c r="B62" s="8"/>
      <c r="C62" s="74" t="s">
        <v>5050</v>
      </c>
      <c r="D62" s="975" t="s">
        <v>5964</v>
      </c>
      <c r="E62" s="669"/>
      <c r="F62" s="669"/>
      <c r="G62" s="669"/>
      <c r="H62" s="669"/>
      <c r="I62" s="669"/>
      <c r="J62" s="670"/>
      <c r="K62" s="8"/>
      <c r="L62" s="74" t="s">
        <v>5060</v>
      </c>
      <c r="M62" s="975" t="s">
        <v>5965</v>
      </c>
      <c r="N62" s="669"/>
      <c r="O62" s="669"/>
      <c r="P62" s="669"/>
      <c r="Q62" s="669"/>
      <c r="R62" s="669"/>
      <c r="S62" s="670"/>
      <c r="T62" s="8"/>
      <c r="U62" s="74" t="s">
        <v>5060</v>
      </c>
      <c r="V62" s="977" t="s">
        <v>5966</v>
      </c>
      <c r="W62" s="978"/>
      <c r="X62" s="978"/>
      <c r="Y62" s="978"/>
      <c r="Z62" s="978"/>
      <c r="AA62" s="978"/>
      <c r="AB62" s="978"/>
      <c r="AC62" s="978"/>
      <c r="AD62" s="979"/>
      <c r="AE62" s="4"/>
    </row>
    <row r="63" spans="1:42" s="93" customFormat="1" ht="15" customHeight="1">
      <c r="A63" s="5"/>
      <c r="B63" s="8"/>
      <c r="C63" s="74" t="s">
        <v>5052</v>
      </c>
      <c r="D63" s="975" t="s">
        <v>5967</v>
      </c>
      <c r="E63" s="669"/>
      <c r="F63" s="669"/>
      <c r="G63" s="669"/>
      <c r="H63" s="669"/>
      <c r="I63" s="669"/>
      <c r="J63" s="670"/>
      <c r="K63" s="8"/>
      <c r="L63" s="74" t="s">
        <v>5061</v>
      </c>
      <c r="M63" s="975" t="s">
        <v>5968</v>
      </c>
      <c r="N63" s="669"/>
      <c r="O63" s="669"/>
      <c r="P63" s="669"/>
      <c r="Q63" s="669"/>
      <c r="R63" s="669"/>
      <c r="S63" s="670"/>
      <c r="T63" s="8"/>
      <c r="U63" s="74" t="s">
        <v>5424</v>
      </c>
      <c r="V63" s="977" t="s">
        <v>422</v>
      </c>
      <c r="W63" s="978"/>
      <c r="X63" s="978"/>
      <c r="Y63" s="978"/>
      <c r="Z63" s="978"/>
      <c r="AA63" s="978"/>
      <c r="AB63" s="978"/>
      <c r="AC63" s="978"/>
      <c r="AD63" s="979"/>
      <c r="AE63" s="4"/>
    </row>
    <row r="64" spans="1:42" s="93" customFormat="1" ht="14.25">
      <c r="A64" s="5"/>
      <c r="B64" s="8"/>
      <c r="C64" s="74" t="s">
        <v>5054</v>
      </c>
      <c r="D64" s="763" t="s">
        <v>5969</v>
      </c>
      <c r="E64" s="669"/>
      <c r="F64" s="669"/>
      <c r="G64" s="669"/>
      <c r="H64" s="669"/>
      <c r="I64" s="669"/>
      <c r="J64" s="670"/>
      <c r="K64" s="8"/>
      <c r="L64" s="74" t="s">
        <v>5062</v>
      </c>
      <c r="M64" s="975" t="s">
        <v>5970</v>
      </c>
      <c r="N64" s="669"/>
      <c r="O64" s="669"/>
      <c r="P64" s="669"/>
      <c r="Q64" s="669"/>
      <c r="R64" s="669"/>
      <c r="S64" s="670"/>
      <c r="T64" s="8"/>
      <c r="U64" s="106"/>
      <c r="V64" s="106"/>
      <c r="W64" s="106"/>
      <c r="X64" s="106"/>
      <c r="Y64" s="106"/>
      <c r="Z64" s="106"/>
      <c r="AA64" s="106"/>
      <c r="AB64" s="106"/>
      <c r="AC64" s="106"/>
      <c r="AD64" s="106"/>
      <c r="AE64" s="4"/>
    </row>
    <row r="65" spans="1:31" s="93" customFormat="1" ht="14.25">
      <c r="A65" s="5"/>
      <c r="B65" s="8"/>
      <c r="C65" s="74" t="s">
        <v>5056</v>
      </c>
      <c r="D65" s="763" t="s">
        <v>422</v>
      </c>
      <c r="E65" s="669"/>
      <c r="F65" s="669"/>
      <c r="G65" s="669"/>
      <c r="H65" s="669"/>
      <c r="I65" s="669"/>
      <c r="J65" s="670"/>
      <c r="K65" s="8"/>
      <c r="L65" s="74" t="s">
        <v>5063</v>
      </c>
      <c r="M65" s="975" t="s">
        <v>5971</v>
      </c>
      <c r="N65" s="669"/>
      <c r="O65" s="669"/>
      <c r="P65" s="669"/>
      <c r="Q65" s="669"/>
      <c r="R65" s="669"/>
      <c r="S65" s="670"/>
      <c r="T65" s="84"/>
      <c r="U65" s="771" t="s">
        <v>5972</v>
      </c>
      <c r="V65" s="669"/>
      <c r="W65" s="669"/>
      <c r="X65" s="669"/>
      <c r="Y65" s="669"/>
      <c r="Z65" s="669"/>
      <c r="AA65" s="669"/>
      <c r="AB65" s="669"/>
      <c r="AC65" s="669"/>
      <c r="AD65" s="670"/>
      <c r="AE65" s="4"/>
    </row>
    <row r="66" spans="1:31" s="93" customFormat="1" ht="24" customHeight="1">
      <c r="A66" s="5"/>
      <c r="B66" s="8"/>
      <c r="C66" s="10"/>
      <c r="D66" s="10"/>
      <c r="E66" s="10"/>
      <c r="F66" s="10"/>
      <c r="G66" s="10"/>
      <c r="H66" s="10"/>
      <c r="I66" s="10"/>
      <c r="J66" s="10"/>
      <c r="K66" s="8"/>
      <c r="L66" s="74" t="s">
        <v>5064</v>
      </c>
      <c r="M66" s="975" t="s">
        <v>5973</v>
      </c>
      <c r="N66" s="669"/>
      <c r="O66" s="669"/>
      <c r="P66" s="669"/>
      <c r="Q66" s="669"/>
      <c r="R66" s="669"/>
      <c r="S66" s="670"/>
      <c r="T66" s="10"/>
      <c r="U66" s="9" t="s">
        <v>5040</v>
      </c>
      <c r="V66" s="763" t="s">
        <v>5974</v>
      </c>
      <c r="W66" s="669"/>
      <c r="X66" s="669"/>
      <c r="Y66" s="669"/>
      <c r="Z66" s="669"/>
      <c r="AA66" s="669"/>
      <c r="AB66" s="669"/>
      <c r="AC66" s="669"/>
      <c r="AD66" s="670"/>
      <c r="AE66" s="4"/>
    </row>
    <row r="67" spans="1:31" s="93" customFormat="1" ht="24" customHeight="1">
      <c r="A67" s="5"/>
      <c r="B67" s="8"/>
      <c r="C67" s="643" t="s">
        <v>5975</v>
      </c>
      <c r="D67" s="669"/>
      <c r="E67" s="669"/>
      <c r="F67" s="669"/>
      <c r="G67" s="669"/>
      <c r="H67" s="669"/>
      <c r="I67" s="669"/>
      <c r="J67" s="670"/>
      <c r="K67" s="8"/>
      <c r="L67" s="74" t="s">
        <v>5065</v>
      </c>
      <c r="M67" s="975" t="s">
        <v>5976</v>
      </c>
      <c r="N67" s="669"/>
      <c r="O67" s="669"/>
      <c r="P67" s="669"/>
      <c r="Q67" s="669"/>
      <c r="R67" s="669"/>
      <c r="S67" s="670"/>
      <c r="T67" s="10"/>
      <c r="U67" s="9" t="s">
        <v>5042</v>
      </c>
      <c r="V67" s="763" t="s">
        <v>5977</v>
      </c>
      <c r="W67" s="669"/>
      <c r="X67" s="669"/>
      <c r="Y67" s="669"/>
      <c r="Z67" s="669"/>
      <c r="AA67" s="669"/>
      <c r="AB67" s="669"/>
      <c r="AC67" s="669"/>
      <c r="AD67" s="670"/>
      <c r="AE67" s="4"/>
    </row>
    <row r="68" spans="1:31" s="93" customFormat="1" ht="24" customHeight="1">
      <c r="A68" s="5"/>
      <c r="B68" s="8"/>
      <c r="C68" s="74" t="s">
        <v>5040</v>
      </c>
      <c r="D68" s="975" t="s">
        <v>5978</v>
      </c>
      <c r="E68" s="669"/>
      <c r="F68" s="669"/>
      <c r="G68" s="669"/>
      <c r="H68" s="669"/>
      <c r="I68" s="669"/>
      <c r="J68" s="670"/>
      <c r="K68" s="8"/>
      <c r="L68" s="74" t="s">
        <v>5066</v>
      </c>
      <c r="M68" s="975" t="s">
        <v>5979</v>
      </c>
      <c r="N68" s="669"/>
      <c r="O68" s="669"/>
      <c r="P68" s="669"/>
      <c r="Q68" s="669"/>
      <c r="R68" s="669"/>
      <c r="S68" s="670"/>
      <c r="T68" s="10"/>
      <c r="U68" s="9" t="s">
        <v>5044</v>
      </c>
      <c r="V68" s="763" t="s">
        <v>5980</v>
      </c>
      <c r="W68" s="669"/>
      <c r="X68" s="669"/>
      <c r="Y68" s="669"/>
      <c r="Z68" s="669"/>
      <c r="AA68" s="669"/>
      <c r="AB68" s="669"/>
      <c r="AC68" s="669"/>
      <c r="AD68" s="670"/>
      <c r="AE68" s="4"/>
    </row>
    <row r="69" spans="1:31" s="93" customFormat="1" ht="48" customHeight="1">
      <c r="A69" s="5"/>
      <c r="B69" s="8"/>
      <c r="C69" s="74" t="s">
        <v>5042</v>
      </c>
      <c r="D69" s="975" t="s">
        <v>5981</v>
      </c>
      <c r="E69" s="669"/>
      <c r="F69" s="669"/>
      <c r="G69" s="669"/>
      <c r="H69" s="669"/>
      <c r="I69" s="669"/>
      <c r="J69" s="670"/>
      <c r="K69" s="8"/>
      <c r="L69" s="74" t="s">
        <v>5067</v>
      </c>
      <c r="M69" s="975" t="s">
        <v>5982</v>
      </c>
      <c r="N69" s="669"/>
      <c r="O69" s="669"/>
      <c r="P69" s="669"/>
      <c r="Q69" s="669"/>
      <c r="R69" s="669"/>
      <c r="S69" s="670"/>
      <c r="T69" s="10"/>
      <c r="U69" s="9" t="s">
        <v>5046</v>
      </c>
      <c r="V69" s="763" t="s">
        <v>5983</v>
      </c>
      <c r="W69" s="669"/>
      <c r="X69" s="669"/>
      <c r="Y69" s="669"/>
      <c r="Z69" s="669"/>
      <c r="AA69" s="669"/>
      <c r="AB69" s="669"/>
      <c r="AC69" s="669"/>
      <c r="AD69" s="670"/>
      <c r="AE69" s="4"/>
    </row>
    <row r="70" spans="1:31" s="93" customFormat="1" ht="48" customHeight="1">
      <c r="A70" s="5"/>
      <c r="B70" s="8"/>
      <c r="C70" s="74" t="s">
        <v>5044</v>
      </c>
      <c r="D70" s="975" t="s">
        <v>5984</v>
      </c>
      <c r="E70" s="669"/>
      <c r="F70" s="669"/>
      <c r="G70" s="669"/>
      <c r="H70" s="669"/>
      <c r="I70" s="669"/>
      <c r="J70" s="670"/>
      <c r="K70" s="8"/>
      <c r="L70" s="74" t="s">
        <v>5068</v>
      </c>
      <c r="M70" s="975" t="s">
        <v>5985</v>
      </c>
      <c r="N70" s="669"/>
      <c r="O70" s="669"/>
      <c r="P70" s="669"/>
      <c r="Q70" s="669"/>
      <c r="R70" s="669"/>
      <c r="S70" s="670"/>
      <c r="T70" s="10"/>
      <c r="U70" s="9" t="s">
        <v>5048</v>
      </c>
      <c r="V70" s="763" t="s">
        <v>5986</v>
      </c>
      <c r="W70" s="669"/>
      <c r="X70" s="669"/>
      <c r="Y70" s="669"/>
      <c r="Z70" s="669"/>
      <c r="AA70" s="669"/>
      <c r="AB70" s="669"/>
      <c r="AC70" s="669"/>
      <c r="AD70" s="670"/>
      <c r="AE70" s="4"/>
    </row>
    <row r="71" spans="1:31" s="93" customFormat="1" ht="14.25">
      <c r="A71" s="5"/>
      <c r="B71" s="8"/>
      <c r="C71" s="74" t="s">
        <v>5046</v>
      </c>
      <c r="D71" s="975" t="s">
        <v>5987</v>
      </c>
      <c r="E71" s="669"/>
      <c r="F71" s="669"/>
      <c r="G71" s="669"/>
      <c r="H71" s="669"/>
      <c r="I71" s="669"/>
      <c r="J71" s="670"/>
      <c r="K71" s="8"/>
      <c r="L71" s="74" t="s">
        <v>5069</v>
      </c>
      <c r="M71" s="975" t="s">
        <v>5988</v>
      </c>
      <c r="N71" s="669"/>
      <c r="O71" s="669"/>
      <c r="P71" s="669"/>
      <c r="Q71" s="669"/>
      <c r="R71" s="669"/>
      <c r="S71" s="670"/>
      <c r="T71" s="10"/>
      <c r="U71" s="9" t="s">
        <v>5050</v>
      </c>
      <c r="V71" s="763" t="s">
        <v>5989</v>
      </c>
      <c r="W71" s="669"/>
      <c r="X71" s="669"/>
      <c r="Y71" s="669"/>
      <c r="Z71" s="669"/>
      <c r="AA71" s="669"/>
      <c r="AB71" s="669"/>
      <c r="AC71" s="669"/>
      <c r="AD71" s="670"/>
      <c r="AE71" s="4"/>
    </row>
    <row r="72" spans="1:31" s="93" customFormat="1" ht="14.25">
      <c r="A72" s="5"/>
      <c r="B72" s="8"/>
      <c r="C72" s="74" t="s">
        <v>5054</v>
      </c>
      <c r="D72" s="975" t="s">
        <v>5990</v>
      </c>
      <c r="E72" s="669"/>
      <c r="F72" s="669"/>
      <c r="G72" s="669"/>
      <c r="H72" s="669"/>
      <c r="I72" s="669"/>
      <c r="J72" s="670"/>
      <c r="K72" s="8"/>
      <c r="L72" s="74" t="s">
        <v>5070</v>
      </c>
      <c r="M72" s="975" t="s">
        <v>5991</v>
      </c>
      <c r="N72" s="669"/>
      <c r="O72" s="669"/>
      <c r="P72" s="669"/>
      <c r="Q72" s="669"/>
      <c r="R72" s="669"/>
      <c r="S72" s="670"/>
      <c r="T72" s="10"/>
      <c r="U72" s="9" t="s">
        <v>5052</v>
      </c>
      <c r="V72" s="763" t="s">
        <v>5992</v>
      </c>
      <c r="W72" s="669"/>
      <c r="X72" s="669"/>
      <c r="Y72" s="669"/>
      <c r="Z72" s="669"/>
      <c r="AA72" s="669"/>
      <c r="AB72" s="669"/>
      <c r="AC72" s="669"/>
      <c r="AD72" s="670"/>
      <c r="AE72" s="4"/>
    </row>
    <row r="73" spans="1:31" s="93" customFormat="1" ht="14.25">
      <c r="A73" s="5"/>
      <c r="B73" s="8"/>
      <c r="C73" s="74" t="s">
        <v>5056</v>
      </c>
      <c r="D73" s="975" t="s">
        <v>422</v>
      </c>
      <c r="E73" s="669"/>
      <c r="F73" s="669"/>
      <c r="G73" s="669"/>
      <c r="H73" s="669"/>
      <c r="I73" s="669"/>
      <c r="J73" s="670"/>
      <c r="K73" s="8"/>
      <c r="L73" s="74" t="s">
        <v>5071</v>
      </c>
      <c r="M73" s="975" t="s">
        <v>5993</v>
      </c>
      <c r="N73" s="669"/>
      <c r="O73" s="669"/>
      <c r="P73" s="669"/>
      <c r="Q73" s="669"/>
      <c r="R73" s="669"/>
      <c r="S73" s="670"/>
      <c r="T73" s="10"/>
      <c r="U73" s="9" t="s">
        <v>5054</v>
      </c>
      <c r="V73" s="763" t="s">
        <v>5994</v>
      </c>
      <c r="W73" s="669"/>
      <c r="X73" s="669"/>
      <c r="Y73" s="669"/>
      <c r="Z73" s="669"/>
      <c r="AA73" s="669"/>
      <c r="AB73" s="669"/>
      <c r="AC73" s="669"/>
      <c r="AD73" s="670"/>
      <c r="AE73" s="4"/>
    </row>
    <row r="74" spans="1:31" s="93" customFormat="1" ht="14.25">
      <c r="A74" s="5"/>
      <c r="B74" s="8"/>
      <c r="C74" s="8"/>
      <c r="D74" s="8"/>
      <c r="E74" s="8"/>
      <c r="F74" s="8"/>
      <c r="G74" s="8"/>
      <c r="H74" s="8"/>
      <c r="I74" s="8"/>
      <c r="J74" s="8"/>
      <c r="K74" s="8"/>
      <c r="L74" s="74" t="s">
        <v>5072</v>
      </c>
      <c r="M74" s="975" t="s">
        <v>5995</v>
      </c>
      <c r="N74" s="669"/>
      <c r="O74" s="669"/>
      <c r="P74" s="669"/>
      <c r="Q74" s="669"/>
      <c r="R74" s="669"/>
      <c r="S74" s="670"/>
      <c r="T74" s="10"/>
      <c r="U74" s="9" t="s">
        <v>5056</v>
      </c>
      <c r="V74" s="763" t="s">
        <v>5996</v>
      </c>
      <c r="W74" s="669"/>
      <c r="X74" s="669"/>
      <c r="Y74" s="669"/>
      <c r="Z74" s="669"/>
      <c r="AA74" s="669"/>
      <c r="AB74" s="669"/>
      <c r="AC74" s="669"/>
      <c r="AD74" s="670"/>
      <c r="AE74" s="4"/>
    </row>
    <row r="75" spans="1:31" s="93" customFormat="1" ht="14.25">
      <c r="A75" s="5"/>
      <c r="B75" s="8"/>
      <c r="C75" s="643" t="s">
        <v>5997</v>
      </c>
      <c r="D75" s="669"/>
      <c r="E75" s="669"/>
      <c r="F75" s="669"/>
      <c r="G75" s="669"/>
      <c r="H75" s="669"/>
      <c r="I75" s="669"/>
      <c r="J75" s="670"/>
      <c r="K75" s="8"/>
      <c r="L75" s="74" t="s">
        <v>5073</v>
      </c>
      <c r="M75" s="975" t="s">
        <v>5998</v>
      </c>
      <c r="N75" s="669"/>
      <c r="O75" s="669"/>
      <c r="P75" s="669"/>
      <c r="Q75" s="669"/>
      <c r="R75" s="669"/>
      <c r="S75" s="670"/>
      <c r="T75" s="10"/>
      <c r="U75" s="9" t="s">
        <v>5424</v>
      </c>
      <c r="V75" s="763" t="s">
        <v>422</v>
      </c>
      <c r="W75" s="669"/>
      <c r="X75" s="669"/>
      <c r="Y75" s="669"/>
      <c r="Z75" s="669"/>
      <c r="AA75" s="669"/>
      <c r="AB75" s="669"/>
      <c r="AC75" s="669"/>
      <c r="AD75" s="670"/>
      <c r="AE75" s="4"/>
    </row>
    <row r="76" spans="1:31" s="93" customFormat="1" ht="24" customHeight="1">
      <c r="A76" s="5"/>
      <c r="B76" s="8"/>
      <c r="C76" s="74" t="s">
        <v>5040</v>
      </c>
      <c r="D76" s="975" t="s">
        <v>5999</v>
      </c>
      <c r="E76" s="669"/>
      <c r="F76" s="669"/>
      <c r="G76" s="669"/>
      <c r="H76" s="669"/>
      <c r="I76" s="669"/>
      <c r="J76" s="670"/>
      <c r="K76" s="8"/>
      <c r="L76" s="74" t="s">
        <v>5074</v>
      </c>
      <c r="M76" s="975" t="s">
        <v>5511</v>
      </c>
      <c r="N76" s="669"/>
      <c r="O76" s="669"/>
      <c r="P76" s="669"/>
      <c r="Q76" s="669"/>
      <c r="R76" s="669"/>
      <c r="S76" s="670"/>
      <c r="T76" s="16"/>
      <c r="U76" s="83"/>
      <c r="V76" s="10"/>
      <c r="W76" s="10"/>
      <c r="X76" s="10"/>
      <c r="Y76" s="10"/>
      <c r="Z76" s="10"/>
      <c r="AA76" s="10"/>
      <c r="AB76" s="10"/>
      <c r="AC76" s="10"/>
      <c r="AD76" s="10"/>
      <c r="AE76" s="4"/>
    </row>
    <row r="77" spans="1:31" s="93" customFormat="1" ht="36" customHeight="1">
      <c r="A77" s="5"/>
      <c r="B77" s="8"/>
      <c r="C77" s="74" t="s">
        <v>5042</v>
      </c>
      <c r="D77" s="975" t="s">
        <v>6000</v>
      </c>
      <c r="E77" s="669"/>
      <c r="F77" s="669"/>
      <c r="G77" s="669"/>
      <c r="H77" s="669"/>
      <c r="I77" s="669"/>
      <c r="J77" s="670"/>
      <c r="K77" s="8"/>
      <c r="L77" s="74" t="s">
        <v>5424</v>
      </c>
      <c r="M77" s="975" t="s">
        <v>422</v>
      </c>
      <c r="N77" s="669"/>
      <c r="O77" s="669"/>
      <c r="P77" s="669"/>
      <c r="Q77" s="669"/>
      <c r="R77" s="669"/>
      <c r="S77" s="670"/>
      <c r="T77" s="8"/>
      <c r="U77" s="643" t="s">
        <v>6001</v>
      </c>
      <c r="V77" s="669"/>
      <c r="W77" s="669"/>
      <c r="X77" s="669"/>
      <c r="Y77" s="669"/>
      <c r="Z77" s="669"/>
      <c r="AA77" s="669"/>
      <c r="AB77" s="669"/>
      <c r="AC77" s="669"/>
      <c r="AD77" s="670"/>
      <c r="AE77" s="4"/>
    </row>
    <row r="78" spans="1:31" s="93" customFormat="1" ht="48" customHeight="1">
      <c r="A78" s="5"/>
      <c r="B78" s="8"/>
      <c r="C78" s="74" t="s">
        <v>5044</v>
      </c>
      <c r="D78" s="763" t="s">
        <v>6002</v>
      </c>
      <c r="E78" s="669"/>
      <c r="F78" s="669"/>
      <c r="G78" s="669"/>
      <c r="H78" s="669"/>
      <c r="I78" s="669"/>
      <c r="J78" s="670"/>
      <c r="K78" s="8"/>
      <c r="L78" s="8"/>
      <c r="M78" s="8"/>
      <c r="N78" s="8"/>
      <c r="O78" s="8"/>
      <c r="P78" s="8"/>
      <c r="Q78" s="8"/>
      <c r="R78" s="8"/>
      <c r="S78" s="8"/>
      <c r="T78" s="8"/>
      <c r="U78" s="74" t="s">
        <v>5040</v>
      </c>
      <c r="V78" s="975" t="s">
        <v>6003</v>
      </c>
      <c r="W78" s="669"/>
      <c r="X78" s="669"/>
      <c r="Y78" s="669"/>
      <c r="Z78" s="669"/>
      <c r="AA78" s="669"/>
      <c r="AB78" s="669"/>
      <c r="AC78" s="669"/>
      <c r="AD78" s="670"/>
    </row>
    <row r="79" spans="1:31" s="93" customFormat="1" ht="48" customHeight="1">
      <c r="A79" s="5"/>
      <c r="B79" s="8"/>
      <c r="C79" s="74" t="s">
        <v>5046</v>
      </c>
      <c r="D79" s="763" t="s">
        <v>6004</v>
      </c>
      <c r="E79" s="669"/>
      <c r="F79" s="669"/>
      <c r="G79" s="669"/>
      <c r="H79" s="669"/>
      <c r="I79" s="669"/>
      <c r="J79" s="670"/>
      <c r="K79" s="8"/>
      <c r="L79" s="4"/>
      <c r="M79" s="4"/>
      <c r="N79" s="4"/>
      <c r="O79" s="4"/>
      <c r="P79" s="4"/>
      <c r="Q79" s="4"/>
      <c r="R79" s="4"/>
      <c r="S79" s="4"/>
      <c r="T79" s="8"/>
      <c r="U79" s="74" t="s">
        <v>5042</v>
      </c>
      <c r="V79" s="975" t="s">
        <v>6005</v>
      </c>
      <c r="W79" s="669"/>
      <c r="X79" s="669"/>
      <c r="Y79" s="669"/>
      <c r="Z79" s="669"/>
      <c r="AA79" s="669"/>
      <c r="AB79" s="669"/>
      <c r="AC79" s="669"/>
      <c r="AD79" s="670"/>
    </row>
    <row r="80" spans="1:31" s="93" customFormat="1" ht="14.25">
      <c r="A80" s="5"/>
      <c r="B80" s="8"/>
      <c r="C80" s="74" t="s">
        <v>5048</v>
      </c>
      <c r="D80" s="975" t="s">
        <v>6006</v>
      </c>
      <c r="E80" s="669"/>
      <c r="F80" s="669"/>
      <c r="G80" s="669"/>
      <c r="H80" s="669"/>
      <c r="I80" s="669"/>
      <c r="J80" s="670"/>
      <c r="K80" s="8"/>
      <c r="L80" s="4"/>
      <c r="M80" s="4"/>
      <c r="N80" s="4"/>
      <c r="O80" s="4"/>
      <c r="P80" s="4"/>
      <c r="Q80" s="4"/>
      <c r="R80" s="4"/>
      <c r="S80" s="4"/>
      <c r="T80" s="8"/>
      <c r="U80" s="74" t="s">
        <v>5044</v>
      </c>
      <c r="V80" s="975" t="s">
        <v>6007</v>
      </c>
      <c r="W80" s="669"/>
      <c r="X80" s="669"/>
      <c r="Y80" s="669"/>
      <c r="Z80" s="669"/>
      <c r="AA80" s="669"/>
      <c r="AB80" s="669"/>
      <c r="AC80" s="669"/>
      <c r="AD80" s="670"/>
    </row>
    <row r="81" spans="1:37" s="93" customFormat="1" ht="36" customHeight="1">
      <c r="A81" s="5"/>
      <c r="B81" s="8"/>
      <c r="C81" s="74" t="s">
        <v>5050</v>
      </c>
      <c r="D81" s="975" t="s">
        <v>6008</v>
      </c>
      <c r="E81" s="669"/>
      <c r="F81" s="669"/>
      <c r="G81" s="669"/>
      <c r="H81" s="669"/>
      <c r="I81" s="669"/>
      <c r="J81" s="670"/>
      <c r="K81" s="8"/>
      <c r="L81" s="4"/>
      <c r="M81" s="4"/>
      <c r="N81" s="4"/>
      <c r="O81" s="4"/>
      <c r="P81" s="4"/>
      <c r="Q81" s="4"/>
      <c r="R81" s="4"/>
      <c r="S81" s="4"/>
      <c r="T81" s="8"/>
      <c r="U81" s="74" t="s">
        <v>5046</v>
      </c>
      <c r="V81" s="956" t="s">
        <v>6009</v>
      </c>
      <c r="W81" s="669"/>
      <c r="X81" s="669"/>
      <c r="Y81" s="669"/>
      <c r="Z81" s="669"/>
      <c r="AA81" s="669"/>
      <c r="AB81" s="669"/>
      <c r="AC81" s="669"/>
      <c r="AD81" s="670"/>
    </row>
    <row r="82" spans="1:37" s="93" customFormat="1" ht="24" customHeight="1">
      <c r="A82" s="5"/>
      <c r="B82" s="8"/>
      <c r="C82" s="74" t="s">
        <v>5052</v>
      </c>
      <c r="D82" s="763" t="s">
        <v>6010</v>
      </c>
      <c r="E82" s="669"/>
      <c r="F82" s="669"/>
      <c r="G82" s="669"/>
      <c r="H82" s="669"/>
      <c r="I82" s="669"/>
      <c r="J82" s="670"/>
      <c r="K82" s="8"/>
      <c r="L82" s="4"/>
      <c r="M82" s="4"/>
      <c r="N82" s="4"/>
      <c r="O82" s="4"/>
      <c r="P82" s="4"/>
      <c r="Q82" s="4"/>
      <c r="R82" s="4"/>
      <c r="S82" s="4"/>
      <c r="T82" s="8"/>
      <c r="U82" s="74" t="s">
        <v>5056</v>
      </c>
      <c r="V82" s="975" t="s">
        <v>422</v>
      </c>
      <c r="W82" s="669"/>
      <c r="X82" s="669"/>
      <c r="Y82" s="669"/>
      <c r="Z82" s="669"/>
      <c r="AA82" s="669"/>
      <c r="AB82" s="669"/>
      <c r="AC82" s="669"/>
      <c r="AD82" s="670"/>
    </row>
    <row r="83" spans="1:37" s="93" customFormat="1" ht="24" customHeight="1">
      <c r="A83" s="5"/>
      <c r="B83" s="8"/>
      <c r="C83" s="74" t="s">
        <v>5054</v>
      </c>
      <c r="D83" s="975" t="s">
        <v>6011</v>
      </c>
      <c r="E83" s="669"/>
      <c r="F83" s="669"/>
      <c r="G83" s="669"/>
      <c r="H83" s="669"/>
      <c r="I83" s="669"/>
      <c r="J83" s="670"/>
      <c r="K83" s="8"/>
      <c r="L83" s="4"/>
      <c r="M83" s="4"/>
      <c r="N83" s="4"/>
      <c r="O83" s="4"/>
      <c r="P83" s="4"/>
      <c r="Q83" s="4"/>
      <c r="R83" s="4"/>
      <c r="S83" s="4"/>
      <c r="T83" s="8"/>
    </row>
    <row r="84" spans="1:37" s="93" customFormat="1" ht="14.25">
      <c r="A84" s="5"/>
      <c r="B84" s="8"/>
      <c r="C84" s="74" t="s">
        <v>5056</v>
      </c>
      <c r="D84" s="975" t="s">
        <v>422</v>
      </c>
      <c r="E84" s="669"/>
      <c r="F84" s="669"/>
      <c r="G84" s="669"/>
      <c r="H84" s="669"/>
      <c r="I84" s="669"/>
      <c r="J84" s="670"/>
      <c r="K84" s="8"/>
      <c r="L84" s="4"/>
      <c r="M84" s="4"/>
      <c r="N84" s="4"/>
      <c r="O84" s="4"/>
      <c r="P84" s="4"/>
      <c r="Q84" s="4"/>
      <c r="R84" s="4"/>
      <c r="S84" s="4"/>
      <c r="T84" s="8"/>
      <c r="U84" s="4"/>
      <c r="V84" s="10"/>
      <c r="W84" s="10"/>
      <c r="X84" s="10"/>
      <c r="Y84" s="10"/>
      <c r="Z84" s="10"/>
      <c r="AA84" s="10"/>
      <c r="AB84" s="10"/>
      <c r="AC84" s="10"/>
      <c r="AD84" s="10"/>
      <c r="AE84" s="4"/>
    </row>
    <row r="85" spans="1:37" s="93" customFormat="1" ht="14.25">
      <c r="A85" s="5"/>
      <c r="B85" s="880" t="str">
        <f>IF(BE44=0,"","Error: verificar la diferencia entre la Edad y los años de Antigüedad")</f>
        <v/>
      </c>
      <c r="C85" s="751"/>
      <c r="D85" s="751"/>
      <c r="E85" s="751"/>
      <c r="F85" s="751"/>
      <c r="G85" s="751"/>
      <c r="H85" s="751"/>
      <c r="I85" s="751"/>
      <c r="J85" s="751"/>
      <c r="K85" s="751"/>
      <c r="L85" s="751"/>
      <c r="M85" s="751"/>
      <c r="N85" s="751"/>
      <c r="O85" s="751"/>
      <c r="P85" s="751"/>
      <c r="Q85" s="751"/>
      <c r="R85" s="751"/>
      <c r="S85" s="751"/>
      <c r="T85" s="751"/>
      <c r="U85" s="751"/>
      <c r="V85" s="751"/>
      <c r="W85" s="751"/>
      <c r="X85" s="751"/>
      <c r="Y85" s="751"/>
      <c r="Z85" s="751"/>
      <c r="AA85" s="751"/>
      <c r="AB85" s="751"/>
      <c r="AC85" s="751"/>
      <c r="AD85" s="751"/>
      <c r="AE85" s="751"/>
    </row>
    <row r="86" spans="1:37" s="93" customFormat="1" ht="24" customHeight="1">
      <c r="A86" s="5"/>
      <c r="B86" s="8"/>
      <c r="C86" s="777" t="s">
        <v>5120</v>
      </c>
      <c r="D86" s="732"/>
      <c r="E86" s="732"/>
      <c r="F86" s="732"/>
      <c r="G86" s="732"/>
      <c r="H86" s="732"/>
      <c r="I86" s="732"/>
      <c r="J86" s="732"/>
      <c r="K86" s="732"/>
      <c r="L86" s="732"/>
      <c r="M86" s="732"/>
      <c r="N86" s="732"/>
      <c r="O86" s="732"/>
      <c r="P86" s="732"/>
      <c r="Q86" s="732"/>
      <c r="R86" s="732"/>
      <c r="S86" s="732"/>
      <c r="T86" s="732"/>
      <c r="U86" s="732"/>
      <c r="V86" s="732"/>
      <c r="W86" s="732"/>
      <c r="X86" s="732"/>
      <c r="Y86" s="732"/>
      <c r="Z86" s="732"/>
      <c r="AA86" s="732"/>
      <c r="AB86" s="732"/>
      <c r="AC86" s="732"/>
      <c r="AD86" s="732"/>
      <c r="AE86" s="4"/>
    </row>
    <row r="87" spans="1:37" s="93" customFormat="1" ht="60" customHeight="1">
      <c r="A87" s="5"/>
      <c r="B87" s="8"/>
      <c r="C87" s="747"/>
      <c r="D87" s="653"/>
      <c r="E87" s="653"/>
      <c r="F87" s="653"/>
      <c r="G87" s="653"/>
      <c r="H87" s="653"/>
      <c r="I87" s="653"/>
      <c r="J87" s="653"/>
      <c r="K87" s="653"/>
      <c r="L87" s="653"/>
      <c r="M87" s="653"/>
      <c r="N87" s="653"/>
      <c r="O87" s="653"/>
      <c r="P87" s="653"/>
      <c r="Q87" s="653"/>
      <c r="R87" s="653"/>
      <c r="S87" s="653"/>
      <c r="T87" s="653"/>
      <c r="U87" s="653"/>
      <c r="V87" s="653"/>
      <c r="W87" s="653"/>
      <c r="X87" s="653"/>
      <c r="Y87" s="653"/>
      <c r="Z87" s="653"/>
      <c r="AA87" s="653"/>
      <c r="AB87" s="653"/>
      <c r="AC87" s="653"/>
      <c r="AD87" s="748"/>
      <c r="AE87" s="4"/>
    </row>
    <row r="88" spans="1:37" s="93" customFormat="1" ht="14.25">
      <c r="A88" s="5"/>
      <c r="B88" s="943" t="str">
        <f>IF(AG44=0,"","Favor de ingresar toda la información requerida en la pregunta")</f>
        <v/>
      </c>
      <c r="C88" s="751"/>
      <c r="D88" s="751"/>
      <c r="E88" s="751"/>
      <c r="F88" s="751"/>
      <c r="G88" s="751"/>
      <c r="H88" s="751"/>
      <c r="I88" s="751"/>
      <c r="J88" s="751"/>
      <c r="K88" s="751"/>
      <c r="L88" s="751"/>
      <c r="M88" s="751"/>
      <c r="N88" s="751"/>
      <c r="O88" s="751"/>
      <c r="P88" s="751"/>
      <c r="Q88" s="751"/>
      <c r="R88" s="751"/>
      <c r="S88" s="751"/>
      <c r="T88" s="751"/>
      <c r="U88" s="751"/>
      <c r="V88" s="751"/>
      <c r="W88" s="751"/>
      <c r="X88" s="751"/>
      <c r="Y88" s="751"/>
      <c r="Z88" s="751"/>
      <c r="AA88" s="751"/>
      <c r="AB88" s="751"/>
      <c r="AC88" s="751"/>
      <c r="AD88" s="751"/>
      <c r="AE88" s="751"/>
    </row>
    <row r="89" spans="1:37" s="93" customFormat="1" ht="14.25">
      <c r="A89" s="5"/>
      <c r="B89" s="880" t="str">
        <f>IF(AH44&gt;0,"Revise la información capturada, ya que tiene datos ingresados en celdas que estan sombreadas","")</f>
        <v/>
      </c>
      <c r="C89" s="751"/>
      <c r="D89" s="751"/>
      <c r="E89" s="751"/>
      <c r="F89" s="751"/>
      <c r="G89" s="751"/>
      <c r="H89" s="751"/>
      <c r="I89" s="751"/>
      <c r="J89" s="751"/>
      <c r="K89" s="751"/>
      <c r="L89" s="751"/>
      <c r="M89" s="751"/>
      <c r="N89" s="751"/>
      <c r="O89" s="751"/>
      <c r="P89" s="751"/>
      <c r="Q89" s="751"/>
      <c r="R89" s="751"/>
      <c r="S89" s="751"/>
      <c r="T89" s="751"/>
      <c r="U89" s="751"/>
      <c r="V89" s="751"/>
      <c r="W89" s="751"/>
      <c r="X89" s="751"/>
      <c r="Y89" s="751"/>
      <c r="Z89" s="751"/>
      <c r="AA89" s="751"/>
      <c r="AB89" s="751"/>
      <c r="AC89" s="751"/>
      <c r="AD89" s="751"/>
      <c r="AE89" s="751"/>
    </row>
    <row r="90" spans="1:37" s="93" customFormat="1" ht="14.25">
      <c r="A90" s="5"/>
      <c r="B90" s="767" t="str">
        <f>IF(COUNTIF(T44,"NA"),"Alerta: debido a que ingreso NA en ingresos brutos mensuales, favor de justificarlo en el recuadro de comentarios","")</f>
        <v/>
      </c>
      <c r="C90" s="751"/>
      <c r="D90" s="751"/>
      <c r="E90" s="751"/>
      <c r="F90" s="751"/>
      <c r="G90" s="751"/>
      <c r="H90" s="751"/>
      <c r="I90" s="751"/>
      <c r="J90" s="751"/>
      <c r="K90" s="751"/>
      <c r="L90" s="751"/>
      <c r="M90" s="751"/>
      <c r="N90" s="751"/>
      <c r="O90" s="751"/>
      <c r="P90" s="751"/>
      <c r="Q90" s="751"/>
      <c r="R90" s="751"/>
      <c r="S90" s="751"/>
      <c r="T90" s="751"/>
      <c r="U90" s="751"/>
      <c r="V90" s="751"/>
      <c r="W90" s="751"/>
      <c r="X90" s="751"/>
      <c r="Y90" s="751"/>
      <c r="Z90" s="751"/>
      <c r="AA90" s="751"/>
      <c r="AB90" s="751"/>
      <c r="AC90" s="751"/>
      <c r="AD90" s="751"/>
      <c r="AE90" s="751"/>
    </row>
    <row r="91" spans="1:37" s="93" customFormat="1" ht="14.25">
      <c r="A91" s="5"/>
      <c r="B91" s="767" t="str">
        <f>IF(AT44&gt;0,"Alerta: debe de proporcionar una justificación de acuerdo a lo establecido en la instrucción 12","")</f>
        <v/>
      </c>
      <c r="C91" s="751"/>
      <c r="D91" s="751"/>
      <c r="E91" s="751"/>
      <c r="F91" s="751"/>
      <c r="G91" s="751"/>
      <c r="H91" s="751"/>
      <c r="I91" s="751"/>
      <c r="J91" s="751"/>
      <c r="K91" s="751"/>
      <c r="L91" s="751"/>
      <c r="M91" s="751"/>
      <c r="N91" s="751"/>
      <c r="O91" s="751"/>
      <c r="P91" s="751"/>
      <c r="Q91" s="751"/>
      <c r="R91" s="751"/>
      <c r="S91" s="751"/>
      <c r="T91" s="751"/>
      <c r="U91" s="751"/>
      <c r="V91" s="751"/>
      <c r="W91" s="751"/>
      <c r="X91" s="751"/>
      <c r="Y91" s="751"/>
      <c r="Z91" s="751"/>
      <c r="AA91" s="751"/>
      <c r="AB91" s="751"/>
      <c r="AC91" s="751"/>
      <c r="AD91" s="751"/>
      <c r="AE91" s="751"/>
    </row>
    <row r="92" spans="1:37" s="93" customFormat="1" ht="14.25">
      <c r="A92" s="5"/>
      <c r="B92" s="880" t="str">
        <f>IF(AU44&gt;0,"La antigüedad en el cargo no puede ser mayor a lo registrado en la antigüedad en el servicio público","")</f>
        <v/>
      </c>
      <c r="C92" s="751"/>
      <c r="D92" s="751"/>
      <c r="E92" s="751"/>
      <c r="F92" s="751"/>
      <c r="G92" s="751"/>
      <c r="H92" s="751"/>
      <c r="I92" s="751"/>
      <c r="J92" s="751"/>
      <c r="K92" s="751"/>
      <c r="L92" s="751"/>
      <c r="M92" s="751"/>
      <c r="N92" s="751"/>
      <c r="O92" s="751"/>
      <c r="P92" s="751"/>
      <c r="Q92" s="751"/>
      <c r="R92" s="751"/>
      <c r="S92" s="751"/>
      <c r="T92" s="751"/>
      <c r="U92" s="751"/>
      <c r="V92" s="751"/>
      <c r="W92" s="751"/>
      <c r="X92" s="751"/>
      <c r="Y92" s="751"/>
      <c r="Z92" s="751"/>
      <c r="AA92" s="751"/>
      <c r="AB92" s="751"/>
      <c r="AC92" s="751"/>
      <c r="AD92" s="751"/>
      <c r="AE92" s="751"/>
    </row>
    <row r="93" spans="1:37" s="93" customFormat="1" ht="15" customHeight="1" thickBot="1">
      <c r="A93" s="5"/>
      <c r="B93" s="767" t="str">
        <f>IF(COUNTIF(R44:AD44,"NS")&lt;&gt;0,"Alerta: debido a que cuenta con registros NS, debe proporcionar una justificación en el area de comentarios al final de la pregunta","")</f>
        <v/>
      </c>
      <c r="C93" s="751"/>
      <c r="D93" s="751"/>
      <c r="E93" s="751"/>
      <c r="F93" s="751"/>
      <c r="G93" s="751"/>
      <c r="H93" s="751"/>
      <c r="I93" s="751"/>
      <c r="J93" s="751"/>
      <c r="K93" s="751"/>
      <c r="L93" s="751"/>
      <c r="M93" s="751"/>
      <c r="N93" s="751"/>
      <c r="O93" s="751"/>
      <c r="P93" s="751"/>
      <c r="Q93" s="751"/>
      <c r="R93" s="751"/>
      <c r="S93" s="751"/>
      <c r="T93" s="751"/>
      <c r="U93" s="751"/>
      <c r="V93" s="751"/>
      <c r="W93" s="751"/>
      <c r="X93" s="751"/>
      <c r="Y93" s="751"/>
      <c r="Z93" s="751"/>
      <c r="AA93" s="751"/>
      <c r="AB93" s="751"/>
      <c r="AC93" s="751"/>
      <c r="AD93" s="751"/>
      <c r="AE93" s="751"/>
    </row>
    <row r="94" spans="1:37" s="93" customFormat="1" ht="15" customHeight="1" thickBot="1">
      <c r="A94" s="58"/>
      <c r="B94" s="654" t="s">
        <v>6012</v>
      </c>
      <c r="C94" s="655"/>
      <c r="D94" s="655"/>
      <c r="E94" s="655"/>
      <c r="F94" s="655"/>
      <c r="G94" s="655"/>
      <c r="H94" s="655"/>
      <c r="I94" s="655"/>
      <c r="J94" s="655"/>
      <c r="K94" s="655"/>
      <c r="L94" s="655"/>
      <c r="M94" s="655"/>
      <c r="N94" s="655"/>
      <c r="O94" s="655"/>
      <c r="P94" s="655"/>
      <c r="Q94" s="655"/>
      <c r="R94" s="655"/>
      <c r="S94" s="655"/>
      <c r="T94" s="655"/>
      <c r="U94" s="655"/>
      <c r="V94" s="655"/>
      <c r="W94" s="655"/>
      <c r="X94" s="655"/>
      <c r="Y94" s="655"/>
      <c r="Z94" s="655"/>
      <c r="AA94" s="655"/>
      <c r="AB94" s="655"/>
      <c r="AC94" s="655"/>
      <c r="AD94" s="656"/>
      <c r="AE94" s="4"/>
    </row>
    <row r="95" spans="1:37" s="93" customFormat="1" ht="14.25">
      <c r="A95" s="5"/>
      <c r="B95" s="761" t="s">
        <v>5479</v>
      </c>
      <c r="C95" s="666"/>
      <c r="D95" s="666"/>
      <c r="E95" s="666"/>
      <c r="F95" s="666"/>
      <c r="G95" s="666"/>
      <c r="H95" s="666"/>
      <c r="I95" s="666"/>
      <c r="J95" s="666"/>
      <c r="K95" s="666"/>
      <c r="L95" s="666"/>
      <c r="M95" s="666"/>
      <c r="N95" s="666"/>
      <c r="O95" s="666"/>
      <c r="P95" s="666"/>
      <c r="Q95" s="666"/>
      <c r="R95" s="666"/>
      <c r="S95" s="666"/>
      <c r="T95" s="666"/>
      <c r="U95" s="666"/>
      <c r="V95" s="666"/>
      <c r="W95" s="666"/>
      <c r="X95" s="666"/>
      <c r="Y95" s="666"/>
      <c r="Z95" s="666"/>
      <c r="AA95" s="666"/>
      <c r="AB95" s="666"/>
      <c r="AC95" s="666"/>
      <c r="AD95" s="762"/>
      <c r="AE95" s="4"/>
    </row>
    <row r="96" spans="1:37" s="93" customFormat="1" ht="36" customHeight="1">
      <c r="A96" s="5"/>
      <c r="B96" s="87"/>
      <c r="C96" s="781" t="s">
        <v>6013</v>
      </c>
      <c r="D96" s="736"/>
      <c r="E96" s="736"/>
      <c r="F96" s="736"/>
      <c r="G96" s="736"/>
      <c r="H96" s="736"/>
      <c r="I96" s="736"/>
      <c r="J96" s="736"/>
      <c r="K96" s="736"/>
      <c r="L96" s="736"/>
      <c r="M96" s="736"/>
      <c r="N96" s="736"/>
      <c r="O96" s="736"/>
      <c r="P96" s="736"/>
      <c r="Q96" s="736"/>
      <c r="R96" s="736"/>
      <c r="S96" s="736"/>
      <c r="T96" s="736"/>
      <c r="U96" s="736"/>
      <c r="V96" s="736"/>
      <c r="W96" s="736"/>
      <c r="X96" s="736"/>
      <c r="Y96" s="736"/>
      <c r="Z96" s="736"/>
      <c r="AA96" s="736"/>
      <c r="AB96" s="736"/>
      <c r="AC96" s="736"/>
      <c r="AD96" s="689"/>
      <c r="AE96" s="4"/>
      <c r="AG96" s="398" t="s">
        <v>6014</v>
      </c>
      <c r="AH96" s="399" t="s">
        <v>6015</v>
      </c>
      <c r="AI96" s="400" t="s">
        <v>6016</v>
      </c>
      <c r="AJ96" s="29" t="s">
        <v>5110</v>
      </c>
      <c r="AK96"/>
    </row>
    <row r="97" spans="1:39" s="93" customFormat="1" ht="36" customHeight="1">
      <c r="A97" s="5"/>
      <c r="B97"/>
      <c r="C97" s="780" t="s">
        <v>6017</v>
      </c>
      <c r="D97" s="732"/>
      <c r="E97" s="732"/>
      <c r="F97" s="732"/>
      <c r="G97" s="732"/>
      <c r="H97" s="732"/>
      <c r="I97" s="732"/>
      <c r="J97" s="732"/>
      <c r="K97" s="732"/>
      <c r="L97" s="732"/>
      <c r="M97" s="732"/>
      <c r="N97" s="732"/>
      <c r="O97" s="732"/>
      <c r="P97" s="732"/>
      <c r="Q97" s="732"/>
      <c r="R97" s="732"/>
      <c r="S97" s="732"/>
      <c r="T97" s="732"/>
      <c r="U97" s="732"/>
      <c r="V97" s="732"/>
      <c r="W97" s="732"/>
      <c r="X97" s="732"/>
      <c r="Y97" s="732"/>
      <c r="Z97" s="732"/>
      <c r="AA97" s="732"/>
      <c r="AB97" s="732"/>
      <c r="AC97" s="732"/>
      <c r="AD97" s="733"/>
      <c r="AE97" s="4"/>
      <c r="AG97">
        <f>COUNTBLANK(C101:H105)</f>
        <v>29</v>
      </c>
      <c r="AH97">
        <v>29</v>
      </c>
      <c r="AI97">
        <v>26</v>
      </c>
      <c r="AJ97" s="401">
        <f>IF(OR(AG97=AI97,AG97=AH97), 0, 1)</f>
        <v>0</v>
      </c>
      <c r="AK97"/>
    </row>
    <row r="98" spans="1:39" s="93" customFormat="1" ht="14.25">
      <c r="A98" s="5"/>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4"/>
    </row>
    <row r="99" spans="1:39" s="93" customFormat="1" ht="24" customHeight="1">
      <c r="A99" s="61" t="s">
        <v>6018</v>
      </c>
      <c r="B99" s="755" t="s">
        <v>6019</v>
      </c>
      <c r="C99" s="736"/>
      <c r="D99" s="736"/>
      <c r="E99" s="736"/>
      <c r="F99" s="736"/>
      <c r="G99" s="736"/>
      <c r="H99" s="736"/>
      <c r="I99" s="736"/>
      <c r="J99" s="736"/>
      <c r="K99" s="736"/>
      <c r="L99" s="736"/>
      <c r="M99" s="736"/>
      <c r="N99" s="736"/>
      <c r="O99" s="736"/>
      <c r="P99" s="736"/>
      <c r="Q99" s="736"/>
      <c r="R99" s="736"/>
      <c r="S99" s="736"/>
      <c r="T99" s="736"/>
      <c r="U99" s="736"/>
      <c r="V99" s="736"/>
      <c r="W99" s="736"/>
      <c r="X99" s="736"/>
      <c r="Y99" s="736"/>
      <c r="Z99" s="736"/>
      <c r="AA99" s="736"/>
      <c r="AB99" s="736"/>
      <c r="AC99" s="736"/>
      <c r="AD99" s="736"/>
      <c r="AE99" s="4"/>
      <c r="AG99" s="29"/>
      <c r="AH99" s="29"/>
      <c r="AI99" s="29"/>
      <c r="AJ99" s="29"/>
    </row>
    <row r="100" spans="1:39" s="93" customFormat="1" ht="15" customHeight="1" thickBot="1">
      <c r="A100" s="62"/>
      <c r="B100" s="6"/>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
      <c r="AG100" s="29"/>
      <c r="AH100" s="29"/>
      <c r="AI100" s="29" t="s">
        <v>5566</v>
      </c>
      <c r="AJ100" s="29" t="s">
        <v>5592</v>
      </c>
      <c r="AK100" s="29" t="s">
        <v>5593</v>
      </c>
      <c r="AL100" s="29" t="s">
        <v>5594</v>
      </c>
    </row>
    <row r="101" spans="1:39" s="93" customFormat="1" ht="24" customHeight="1" thickBot="1">
      <c r="A101" s="62"/>
      <c r="B101" s="6"/>
      <c r="C101" s="922"/>
      <c r="D101" s="923"/>
      <c r="E101" s="923"/>
      <c r="F101" s="924"/>
      <c r="G101" s="976" t="s">
        <v>6020</v>
      </c>
      <c r="H101" s="736"/>
      <c r="I101" s="736"/>
      <c r="J101" s="736"/>
      <c r="K101" s="736"/>
      <c r="L101" s="736"/>
      <c r="M101" s="736"/>
      <c r="N101" s="736"/>
      <c r="O101" s="736"/>
      <c r="P101" s="736"/>
      <c r="Q101" s="736"/>
      <c r="R101" s="736"/>
      <c r="S101" s="736"/>
      <c r="T101" s="736"/>
      <c r="U101" s="736"/>
      <c r="V101" s="736"/>
      <c r="W101" s="736"/>
      <c r="X101" s="736"/>
      <c r="Y101" s="736"/>
      <c r="Z101" s="736"/>
      <c r="AA101" s="736"/>
      <c r="AB101" s="736"/>
      <c r="AC101" s="736"/>
      <c r="AD101" s="736"/>
      <c r="AE101" s="4"/>
      <c r="AI101" s="548">
        <f>C101</f>
        <v>0</v>
      </c>
      <c r="AJ101" s="29">
        <f>COUNTIF(E103:H105,"NS")</f>
        <v>0</v>
      </c>
      <c r="AK101" s="548">
        <f>SUM(E103:H105)</f>
        <v>0</v>
      </c>
      <c r="AL101" s="303">
        <f>IF(OR(AG97=AH97,COUNTIF(C101:H105,"NA")=3),0,IF(OR(AND(AI101=0, AJ101&gt;0),AND(AI101="NS", AK101&gt;0), AND(AI101="NS", AJ101=0, AK101=0)), 1, IF(OR(AND(AI101&gt;0, AJ101&gt;1,AI101&gt;AK101), AND(AI101="NS", AJ101=2), AND(AI101="NS", AK101=0, AJ101&gt;0), AI101=AK101), 0, 1)))</f>
        <v>0</v>
      </c>
      <c r="AM101" s="29"/>
    </row>
    <row r="102" spans="1:39" s="93" customFormat="1" ht="14.25">
      <c r="A102" s="62"/>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4"/>
    </row>
    <row r="103" spans="1:39" s="93" customFormat="1" ht="14.25">
      <c r="A103" s="62"/>
      <c r="B103" s="6"/>
      <c r="C103" s="6"/>
      <c r="D103" s="6"/>
      <c r="E103" s="866"/>
      <c r="F103" s="745"/>
      <c r="G103" s="745"/>
      <c r="H103" s="746"/>
      <c r="I103" s="16" t="s">
        <v>6021</v>
      </c>
      <c r="J103" s="6"/>
      <c r="K103" s="6"/>
      <c r="L103" s="6"/>
      <c r="M103" s="6"/>
      <c r="N103" s="6"/>
      <c r="O103" s="6"/>
      <c r="P103" s="6"/>
      <c r="Q103" s="6"/>
      <c r="R103" s="6"/>
      <c r="S103" s="6"/>
      <c r="T103" s="6"/>
      <c r="U103" s="6"/>
      <c r="V103" s="6"/>
      <c r="W103" s="6"/>
      <c r="X103" s="6"/>
      <c r="Y103" s="6"/>
      <c r="Z103" s="6"/>
      <c r="AA103" s="6"/>
      <c r="AB103" s="6"/>
      <c r="AC103" s="6"/>
      <c r="AD103" s="6"/>
      <c r="AE103" s="4"/>
    </row>
    <row r="104" spans="1:39" s="93" customFormat="1" ht="14.25">
      <c r="A104" s="62"/>
      <c r="B104" s="6"/>
      <c r="C104" s="6"/>
      <c r="D104" s="6"/>
      <c r="E104" s="8"/>
      <c r="F104" s="8"/>
      <c r="G104" s="8"/>
      <c r="H104" s="8"/>
      <c r="I104" s="106"/>
      <c r="J104" s="6"/>
      <c r="K104" s="6"/>
      <c r="L104" s="6"/>
      <c r="M104" s="6"/>
      <c r="N104" s="6"/>
      <c r="O104" s="6"/>
      <c r="P104" s="6"/>
      <c r="Q104" s="6"/>
      <c r="R104" s="6"/>
      <c r="S104" s="6"/>
      <c r="T104" s="6"/>
      <c r="U104" s="6"/>
      <c r="V104" s="6"/>
      <c r="W104" s="6"/>
      <c r="X104" s="6"/>
      <c r="Y104" s="6"/>
      <c r="Z104" s="6"/>
      <c r="AA104" s="6"/>
      <c r="AB104" s="6"/>
      <c r="AC104" s="6"/>
      <c r="AD104" s="6"/>
      <c r="AE104" s="4"/>
    </row>
    <row r="105" spans="1:39" s="93" customFormat="1" ht="14.25">
      <c r="A105" s="62"/>
      <c r="B105" s="6"/>
      <c r="C105" s="6"/>
      <c r="D105" s="6"/>
      <c r="E105" s="866"/>
      <c r="F105" s="745"/>
      <c r="G105" s="745"/>
      <c r="H105" s="746"/>
      <c r="I105" s="16" t="s">
        <v>6022</v>
      </c>
      <c r="J105" s="6"/>
      <c r="K105" s="6"/>
      <c r="L105" s="6"/>
      <c r="M105" s="6"/>
      <c r="N105" s="6"/>
      <c r="O105" s="6"/>
      <c r="P105" s="6"/>
      <c r="Q105" s="6"/>
      <c r="R105" s="6"/>
      <c r="S105" s="6"/>
      <c r="T105" s="6"/>
      <c r="U105" s="6"/>
      <c r="V105" s="6"/>
      <c r="W105" s="6"/>
      <c r="X105" s="6"/>
      <c r="Y105" s="6"/>
      <c r="Z105" s="6"/>
      <c r="AA105" s="6"/>
      <c r="AB105" s="6"/>
      <c r="AC105" s="6"/>
      <c r="AD105" s="6"/>
      <c r="AE105" s="4"/>
    </row>
    <row r="106" spans="1:39" s="93" customFormat="1" ht="14.25">
      <c r="A106" s="62"/>
      <c r="B106" s="6"/>
      <c r="C106" s="6"/>
      <c r="D106" s="6"/>
      <c r="E106" s="8"/>
      <c r="F106" s="8"/>
      <c r="G106" s="8"/>
      <c r="H106" s="8"/>
      <c r="I106" s="402"/>
      <c r="J106" s="6"/>
      <c r="K106" s="6"/>
      <c r="L106" s="6"/>
      <c r="M106" s="6"/>
      <c r="N106" s="6"/>
      <c r="O106" s="6"/>
      <c r="P106" s="6"/>
      <c r="Q106" s="6"/>
      <c r="R106" s="6"/>
      <c r="S106" s="6"/>
      <c r="T106" s="6"/>
      <c r="U106" s="6"/>
      <c r="V106" s="6"/>
      <c r="W106" s="6"/>
      <c r="X106" s="6"/>
      <c r="Y106" s="6"/>
      <c r="Z106" s="6"/>
      <c r="AA106" s="6"/>
      <c r="AB106" s="6"/>
      <c r="AC106" s="6"/>
      <c r="AD106" s="6"/>
      <c r="AE106" s="4"/>
    </row>
    <row r="107" spans="1:39" s="93" customFormat="1" ht="24" customHeight="1">
      <c r="A107" s="5"/>
      <c r="B107" s="8"/>
      <c r="C107" s="777" t="s">
        <v>5120</v>
      </c>
      <c r="D107" s="732"/>
      <c r="E107" s="732"/>
      <c r="F107" s="732"/>
      <c r="G107" s="732"/>
      <c r="H107" s="732"/>
      <c r="I107" s="732"/>
      <c r="J107" s="732"/>
      <c r="K107" s="732"/>
      <c r="L107" s="732"/>
      <c r="M107" s="732"/>
      <c r="N107" s="732"/>
      <c r="O107" s="732"/>
      <c r="P107" s="732"/>
      <c r="Q107" s="732"/>
      <c r="R107" s="732"/>
      <c r="S107" s="732"/>
      <c r="T107" s="732"/>
      <c r="U107" s="732"/>
      <c r="V107" s="732"/>
      <c r="W107" s="732"/>
      <c r="X107" s="732"/>
      <c r="Y107" s="732"/>
      <c r="Z107" s="732"/>
      <c r="AA107" s="732"/>
      <c r="AB107" s="732"/>
      <c r="AC107" s="732"/>
      <c r="AD107" s="732"/>
      <c r="AE107" s="4"/>
    </row>
    <row r="108" spans="1:39" s="93" customFormat="1" ht="60" customHeight="1">
      <c r="A108" s="62"/>
      <c r="B108" s="6"/>
      <c r="C108" s="747"/>
      <c r="D108" s="653"/>
      <c r="E108" s="653"/>
      <c r="F108" s="653"/>
      <c r="G108" s="653"/>
      <c r="H108" s="653"/>
      <c r="I108" s="653"/>
      <c r="J108" s="653"/>
      <c r="K108" s="653"/>
      <c r="L108" s="653"/>
      <c r="M108" s="653"/>
      <c r="N108" s="653"/>
      <c r="O108" s="653"/>
      <c r="P108" s="653"/>
      <c r="Q108" s="653"/>
      <c r="R108" s="653"/>
      <c r="S108" s="653"/>
      <c r="T108" s="653"/>
      <c r="U108" s="653"/>
      <c r="V108" s="653"/>
      <c r="W108" s="653"/>
      <c r="X108" s="653"/>
      <c r="Y108" s="653"/>
      <c r="Z108" s="653"/>
      <c r="AA108" s="653"/>
      <c r="AB108" s="653"/>
      <c r="AC108" s="653"/>
      <c r="AD108" s="748"/>
      <c r="AE108" s="4"/>
    </row>
    <row r="109" spans="1:39" s="93" customFormat="1" ht="14.25">
      <c r="A109" s="5"/>
      <c r="B109" s="943" t="str">
        <f>IF(AJ97=0,"","Favor de ingresar toda la información requerida en la pregunta")</f>
        <v/>
      </c>
      <c r="C109" s="751"/>
      <c r="D109" s="751"/>
      <c r="E109" s="751"/>
      <c r="F109" s="751"/>
      <c r="G109" s="751"/>
      <c r="H109" s="751"/>
      <c r="I109" s="751"/>
      <c r="J109" s="751"/>
      <c r="K109" s="751"/>
      <c r="L109" s="751"/>
      <c r="M109" s="751"/>
      <c r="N109" s="751"/>
      <c r="O109" s="751"/>
      <c r="P109" s="751"/>
      <c r="Q109" s="751"/>
      <c r="R109" s="751"/>
      <c r="S109" s="751"/>
      <c r="T109" s="751"/>
      <c r="U109" s="751"/>
      <c r="V109" s="751"/>
      <c r="W109" s="751"/>
      <c r="X109" s="751"/>
      <c r="Y109" s="751"/>
      <c r="Z109" s="751"/>
      <c r="AA109" s="751"/>
      <c r="AB109" s="751"/>
      <c r="AC109" s="751"/>
      <c r="AD109" s="751"/>
      <c r="AE109" s="751"/>
    </row>
    <row r="110" spans="1:39" s="93" customFormat="1" ht="14.25">
      <c r="A110" s="5"/>
      <c r="B110" s="767" t="str">
        <f>IF(SUM(COUNTIF(C101:H105,"NS"))&lt;&gt;0,"Alerta: debido a que cuenta con registros NS, debe proporcionar una justificación en el area de comentarios al final de la pregunta","")</f>
        <v/>
      </c>
      <c r="C110" s="751"/>
      <c r="D110" s="751"/>
      <c r="E110" s="751"/>
      <c r="F110" s="751"/>
      <c r="G110" s="751"/>
      <c r="H110" s="751"/>
      <c r="I110" s="751"/>
      <c r="J110" s="751"/>
      <c r="K110" s="751"/>
      <c r="L110" s="751"/>
      <c r="M110" s="751"/>
      <c r="N110" s="751"/>
      <c r="O110" s="751"/>
      <c r="P110" s="751"/>
      <c r="Q110" s="751"/>
      <c r="R110" s="751"/>
      <c r="S110" s="751"/>
      <c r="T110" s="751"/>
      <c r="U110" s="751"/>
      <c r="V110" s="751"/>
      <c r="W110" s="751"/>
      <c r="X110" s="751"/>
      <c r="Y110" s="751"/>
      <c r="Z110" s="751"/>
      <c r="AA110" s="751"/>
      <c r="AB110" s="751"/>
      <c r="AC110" s="751"/>
      <c r="AD110" s="751"/>
      <c r="AE110" s="751"/>
    </row>
    <row r="111" spans="1:39" s="93" customFormat="1" ht="14.25">
      <c r="A111" s="5"/>
      <c r="B111" s="880" t="str">
        <f>IF(AL101&gt;0,"Favor de revisar la suma y consistencia de totales y/o subtotales por filas (numéricos y NS)","")</f>
        <v/>
      </c>
      <c r="C111" s="751"/>
      <c r="D111" s="751"/>
      <c r="E111" s="751"/>
      <c r="F111" s="751"/>
      <c r="G111" s="751"/>
      <c r="H111" s="751"/>
      <c r="I111" s="751"/>
      <c r="J111" s="751"/>
      <c r="K111" s="751"/>
      <c r="L111" s="751"/>
      <c r="M111" s="751"/>
      <c r="N111" s="751"/>
      <c r="O111" s="751"/>
      <c r="P111" s="751"/>
      <c r="Q111" s="751"/>
      <c r="R111" s="751"/>
      <c r="S111" s="751"/>
      <c r="T111" s="751"/>
      <c r="U111" s="751"/>
      <c r="V111" s="751"/>
      <c r="W111" s="751"/>
      <c r="X111" s="751"/>
      <c r="Y111" s="751"/>
      <c r="Z111" s="751"/>
      <c r="AA111" s="751"/>
      <c r="AB111" s="751"/>
      <c r="AC111" s="751"/>
      <c r="AD111" s="751"/>
      <c r="AE111" s="751"/>
    </row>
    <row r="112" spans="1:39" s="93" customFormat="1" ht="14.25">
      <c r="A112" s="5"/>
      <c r="B112" s="544"/>
    </row>
    <row r="113" spans="1:38" s="93" customFormat="1" ht="14.25">
      <c r="A113" s="5"/>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4"/>
    </row>
    <row r="114" spans="1:38" s="93" customFormat="1" ht="14.25">
      <c r="A114" s="5"/>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4"/>
    </row>
    <row r="115" spans="1:38" s="93" customFormat="1" ht="24" customHeight="1">
      <c r="A115" s="7" t="s">
        <v>6023</v>
      </c>
      <c r="B115" s="786" t="s">
        <v>6024</v>
      </c>
      <c r="C115" s="736"/>
      <c r="D115" s="736"/>
      <c r="E115" s="736"/>
      <c r="F115" s="736"/>
      <c r="G115" s="736"/>
      <c r="H115" s="736"/>
      <c r="I115" s="736"/>
      <c r="J115" s="736"/>
      <c r="K115" s="736"/>
      <c r="L115" s="736"/>
      <c r="M115" s="736"/>
      <c r="N115" s="736"/>
      <c r="O115" s="736"/>
      <c r="P115" s="736"/>
      <c r="Q115" s="736"/>
      <c r="R115" s="736"/>
      <c r="S115" s="736"/>
      <c r="T115" s="736"/>
      <c r="U115" s="736"/>
      <c r="V115" s="736"/>
      <c r="W115" s="736"/>
      <c r="X115" s="736"/>
      <c r="Y115" s="736"/>
      <c r="Z115" s="736"/>
      <c r="AA115" s="736"/>
      <c r="AB115" s="736"/>
      <c r="AC115" s="736"/>
      <c r="AD115" s="736"/>
      <c r="AE115" s="4"/>
      <c r="AF115" t="s">
        <v>6025</v>
      </c>
    </row>
    <row r="116" spans="1:38" s="93" customFormat="1" ht="24" customHeight="1">
      <c r="A116" s="61"/>
      <c r="B116" s="4"/>
      <c r="C116" s="758" t="s">
        <v>6026</v>
      </c>
      <c r="D116" s="736"/>
      <c r="E116" s="736"/>
      <c r="F116" s="736"/>
      <c r="G116" s="736"/>
      <c r="H116" s="736"/>
      <c r="I116" s="736"/>
      <c r="J116" s="736"/>
      <c r="K116" s="736"/>
      <c r="L116" s="736"/>
      <c r="M116" s="736"/>
      <c r="N116" s="736"/>
      <c r="O116" s="736"/>
      <c r="P116" s="736"/>
      <c r="Q116" s="736"/>
      <c r="R116" s="736"/>
      <c r="S116" s="736"/>
      <c r="T116" s="736"/>
      <c r="U116" s="736"/>
      <c r="V116" s="736"/>
      <c r="W116" s="736"/>
      <c r="X116" s="736"/>
      <c r="Y116" s="736"/>
      <c r="Z116" s="736"/>
      <c r="AA116" s="736"/>
      <c r="AB116" s="736"/>
      <c r="AC116" s="736"/>
      <c r="AD116" s="736"/>
      <c r="AE116" s="4"/>
    </row>
    <row r="117" spans="1:38" s="93" customFormat="1" ht="14.25">
      <c r="A117" s="106"/>
      <c r="B117" s="403"/>
      <c r="C117" s="403"/>
      <c r="D117" s="403"/>
      <c r="E117" s="403"/>
      <c r="F117" s="403"/>
      <c r="G117" s="403"/>
      <c r="H117" s="403"/>
      <c r="I117" s="403"/>
      <c r="J117" s="403"/>
      <c r="K117" s="403"/>
      <c r="L117" s="403"/>
      <c r="M117" s="403"/>
      <c r="N117" s="403"/>
      <c r="O117" s="403"/>
      <c r="P117" s="403"/>
      <c r="Q117" s="403"/>
      <c r="R117" s="403"/>
      <c r="S117" s="10"/>
      <c r="T117" s="403"/>
      <c r="U117" s="403"/>
      <c r="V117" s="403"/>
      <c r="W117" s="403"/>
      <c r="X117" s="403"/>
      <c r="Y117" s="403"/>
      <c r="Z117" s="403"/>
      <c r="AA117" s="403"/>
      <c r="AB117" s="403"/>
      <c r="AC117" s="403"/>
      <c r="AD117" s="403"/>
      <c r="AE117" s="4"/>
    </row>
    <row r="118" spans="1:38" s="93" customFormat="1" ht="24" customHeight="1">
      <c r="A118" s="7"/>
      <c r="B118" s="404"/>
      <c r="C118" s="771" t="s">
        <v>6027</v>
      </c>
      <c r="D118" s="773"/>
      <c r="E118" s="773"/>
      <c r="F118" s="773"/>
      <c r="G118" s="773"/>
      <c r="H118" s="773"/>
      <c r="I118" s="773"/>
      <c r="J118" s="773"/>
      <c r="K118" s="773"/>
      <c r="L118" s="769"/>
      <c r="M118" s="643" t="s">
        <v>6028</v>
      </c>
      <c r="N118" s="669"/>
      <c r="O118" s="669"/>
      <c r="P118" s="669"/>
      <c r="Q118" s="669"/>
      <c r="R118" s="669"/>
      <c r="S118" s="669"/>
      <c r="T118" s="669"/>
      <c r="U118" s="669"/>
      <c r="V118" s="669"/>
      <c r="W118" s="669"/>
      <c r="X118" s="669"/>
      <c r="Y118" s="669"/>
      <c r="Z118" s="669"/>
      <c r="AA118" s="669"/>
      <c r="AB118" s="669"/>
      <c r="AC118" s="669"/>
      <c r="AD118" s="670"/>
      <c r="AE118" s="4"/>
    </row>
    <row r="119" spans="1:38" s="93" customFormat="1" ht="14.25">
      <c r="A119" s="7"/>
      <c r="B119" s="403"/>
      <c r="C119" s="770"/>
      <c r="D119" s="732"/>
      <c r="E119" s="732"/>
      <c r="F119" s="732"/>
      <c r="G119" s="732"/>
      <c r="H119" s="732"/>
      <c r="I119" s="732"/>
      <c r="J119" s="732"/>
      <c r="K119" s="732"/>
      <c r="L119" s="733"/>
      <c r="M119" s="771" t="s">
        <v>5560</v>
      </c>
      <c r="N119" s="669"/>
      <c r="O119" s="669"/>
      <c r="P119" s="669"/>
      <c r="Q119" s="669"/>
      <c r="R119" s="670"/>
      <c r="S119" s="634" t="s">
        <v>6029</v>
      </c>
      <c r="T119" s="669"/>
      <c r="U119" s="669"/>
      <c r="V119" s="669"/>
      <c r="W119" s="669"/>
      <c r="X119" s="670"/>
      <c r="Y119" s="634" t="s">
        <v>6030</v>
      </c>
      <c r="Z119" s="669"/>
      <c r="AA119" s="669"/>
      <c r="AB119" s="669"/>
      <c r="AC119" s="669"/>
      <c r="AD119" s="670"/>
      <c r="AE119" s="4"/>
      <c r="AF119" s="391" t="s">
        <v>6031</v>
      </c>
      <c r="AG119" s="391" t="s">
        <v>6032</v>
      </c>
      <c r="AI119" t="s">
        <v>5572</v>
      </c>
      <c r="AJ119" t="s">
        <v>5573</v>
      </c>
      <c r="AK119" t="s">
        <v>5574</v>
      </c>
      <c r="AL119" t="s">
        <v>5575</v>
      </c>
    </row>
    <row r="120" spans="1:38" s="93" customFormat="1" ht="14.25">
      <c r="A120" s="7"/>
      <c r="B120" s="8"/>
      <c r="C120" s="74" t="s">
        <v>5040</v>
      </c>
      <c r="D120" s="977" t="s">
        <v>6033</v>
      </c>
      <c r="E120" s="669"/>
      <c r="F120" s="669"/>
      <c r="G120" s="669"/>
      <c r="H120" s="669"/>
      <c r="I120" s="669"/>
      <c r="J120" s="669"/>
      <c r="K120" s="669"/>
      <c r="L120" s="669"/>
      <c r="M120" s="866"/>
      <c r="N120" s="745"/>
      <c r="O120" s="745"/>
      <c r="P120" s="745"/>
      <c r="Q120" s="745"/>
      <c r="R120" s="746"/>
      <c r="S120" s="866"/>
      <c r="T120" s="745"/>
      <c r="U120" s="745"/>
      <c r="V120" s="745"/>
      <c r="W120" s="745"/>
      <c r="X120" s="746"/>
      <c r="Y120" s="866"/>
      <c r="Z120" s="745"/>
      <c r="AA120" s="745"/>
      <c r="AB120" s="745"/>
      <c r="AC120" s="745"/>
      <c r="AD120" s="746"/>
      <c r="AE120" s="4"/>
      <c r="AF120" s="396">
        <f>IF(COUNTBLANK($C$101:$H$105)=29,0,IF(COUNTA(M120:AD125)=18,0,1))</f>
        <v>0</v>
      </c>
      <c r="AG120" s="396">
        <f>IF(COUNTBLANK($C$101:$H$105)=29,IF(AND(COUNTA(M120:AD125)=0,C131=""),0,1),0)</f>
        <v>0</v>
      </c>
      <c r="AI120" s="422">
        <f>M120</f>
        <v>0</v>
      </c>
      <c r="AJ120">
        <f>COUNTIF(S120:AD120,"NS")</f>
        <v>0</v>
      </c>
      <c r="AK120" s="422">
        <f>SUM(S120:AD120)</f>
        <v>0</v>
      </c>
      <c r="AL120">
        <f>IF(COUNTIF(M120:AD120,"NA")=3,0,IF(OR(AND(AI120=0,AJ120&gt;0),AND(AI120="NS",AK120&gt;0), AND(AI120="NS", AJ120=0,AK120=0)), 1, IF(OR(AND(AI120&gt;0,AJ120&gt;1,AI120&gt;AK120), AND(AI120="NS",AJ120=2), AND(AI120="NS",AK120=0,AJ120&gt;0),AI120=AK120), 0, 1)))</f>
        <v>0</v>
      </c>
    </row>
    <row r="121" spans="1:38" s="93" customFormat="1" ht="14.25">
      <c r="A121" s="7"/>
      <c r="B121" s="8"/>
      <c r="C121" s="74" t="s">
        <v>5042</v>
      </c>
      <c r="D121" s="763" t="s">
        <v>6034</v>
      </c>
      <c r="E121" s="669"/>
      <c r="F121" s="669"/>
      <c r="G121" s="669"/>
      <c r="H121" s="669"/>
      <c r="I121" s="669"/>
      <c r="J121" s="669"/>
      <c r="K121" s="669"/>
      <c r="L121" s="670"/>
      <c r="M121" s="866"/>
      <c r="N121" s="745"/>
      <c r="O121" s="745"/>
      <c r="P121" s="745"/>
      <c r="Q121" s="745"/>
      <c r="R121" s="746"/>
      <c r="S121" s="866"/>
      <c r="T121" s="745"/>
      <c r="U121" s="745"/>
      <c r="V121" s="745"/>
      <c r="W121" s="745"/>
      <c r="X121" s="746"/>
      <c r="Y121" s="866"/>
      <c r="Z121" s="745"/>
      <c r="AA121" s="745"/>
      <c r="AB121" s="745"/>
      <c r="AC121" s="745"/>
      <c r="AD121" s="746"/>
      <c r="AE121" s="4"/>
      <c r="AI121">
        <f t="shared" ref="AI121:AI124" si="0">M121</f>
        <v>0</v>
      </c>
      <c r="AJ121">
        <f t="shared" ref="AJ121:AJ124" si="1">COUNTIF(S121:AD121,"NS")</f>
        <v>0</v>
      </c>
      <c r="AK121">
        <f t="shared" ref="AK121:AK124" si="2">SUM(S121:AD121)</f>
        <v>0</v>
      </c>
      <c r="AL121">
        <f t="shared" ref="AL121:AL124" si="3">IF(COUNTIF(M121:AD121,"NA")=3,0,IF(OR(AND(AI121=0,AJ121&gt;0),AND(AI121="NS",AK121&gt;0), AND(AI121="NS", AJ121=0,AK121=0)), 1, IF(OR(AND(AI121&gt;0,AJ121&gt;1,AI121&gt;AK121), AND(AI121="NS",AJ121=2), AND(AI121="NS",AK121=0,AJ121&gt;0),AI121=AK121), 0, 1)))</f>
        <v>0</v>
      </c>
    </row>
    <row r="122" spans="1:38" s="93" customFormat="1" ht="14.25">
      <c r="A122" s="7"/>
      <c r="B122" s="8"/>
      <c r="C122" s="74" t="s">
        <v>5044</v>
      </c>
      <c r="D122" s="763" t="s">
        <v>6035</v>
      </c>
      <c r="E122" s="669"/>
      <c r="F122" s="669"/>
      <c r="G122" s="669"/>
      <c r="H122" s="669"/>
      <c r="I122" s="669"/>
      <c r="J122" s="669"/>
      <c r="K122" s="669"/>
      <c r="L122" s="670"/>
      <c r="M122" s="866"/>
      <c r="N122" s="745"/>
      <c r="O122" s="745"/>
      <c r="P122" s="745"/>
      <c r="Q122" s="745"/>
      <c r="R122" s="746"/>
      <c r="S122" s="866"/>
      <c r="T122" s="745"/>
      <c r="U122" s="745"/>
      <c r="V122" s="745"/>
      <c r="W122" s="745"/>
      <c r="X122" s="746"/>
      <c r="Y122" s="866"/>
      <c r="Z122" s="745"/>
      <c r="AA122" s="745"/>
      <c r="AB122" s="745"/>
      <c r="AC122" s="745"/>
      <c r="AD122" s="746"/>
      <c r="AE122" s="4"/>
      <c r="AI122">
        <f t="shared" si="0"/>
        <v>0</v>
      </c>
      <c r="AJ122">
        <f t="shared" si="1"/>
        <v>0</v>
      </c>
      <c r="AK122">
        <f t="shared" si="2"/>
        <v>0</v>
      </c>
      <c r="AL122">
        <f t="shared" si="3"/>
        <v>0</v>
      </c>
    </row>
    <row r="123" spans="1:38" s="93" customFormat="1" ht="14.25">
      <c r="A123" s="7"/>
      <c r="B123" s="8"/>
      <c r="C123" s="74" t="s">
        <v>5046</v>
      </c>
      <c r="D123" s="763" t="s">
        <v>6036</v>
      </c>
      <c r="E123" s="669"/>
      <c r="F123" s="669"/>
      <c r="G123" s="669"/>
      <c r="H123" s="669"/>
      <c r="I123" s="669"/>
      <c r="J123" s="669"/>
      <c r="K123" s="669"/>
      <c r="L123" s="670"/>
      <c r="M123" s="866"/>
      <c r="N123" s="745"/>
      <c r="O123" s="745"/>
      <c r="P123" s="745"/>
      <c r="Q123" s="745"/>
      <c r="R123" s="746"/>
      <c r="S123" s="866"/>
      <c r="T123" s="745"/>
      <c r="U123" s="745"/>
      <c r="V123" s="745"/>
      <c r="W123" s="745"/>
      <c r="X123" s="746"/>
      <c r="Y123" s="866"/>
      <c r="Z123" s="745"/>
      <c r="AA123" s="745"/>
      <c r="AB123" s="745"/>
      <c r="AC123" s="745"/>
      <c r="AD123" s="746"/>
      <c r="AE123" s="4"/>
      <c r="AI123">
        <f t="shared" si="0"/>
        <v>0</v>
      </c>
      <c r="AJ123">
        <f t="shared" si="1"/>
        <v>0</v>
      </c>
      <c r="AK123">
        <f t="shared" si="2"/>
        <v>0</v>
      </c>
      <c r="AL123">
        <f t="shared" si="3"/>
        <v>0</v>
      </c>
    </row>
    <row r="124" spans="1:38" s="93" customFormat="1" ht="14.25">
      <c r="A124" s="7"/>
      <c r="B124" s="8"/>
      <c r="C124" s="74" t="s">
        <v>5048</v>
      </c>
      <c r="D124" s="763" t="s">
        <v>6037</v>
      </c>
      <c r="E124" s="669"/>
      <c r="F124" s="669"/>
      <c r="G124" s="669"/>
      <c r="H124" s="669"/>
      <c r="I124" s="669"/>
      <c r="J124" s="669"/>
      <c r="K124" s="669"/>
      <c r="L124" s="670"/>
      <c r="M124" s="866"/>
      <c r="N124" s="745"/>
      <c r="O124" s="745"/>
      <c r="P124" s="745"/>
      <c r="Q124" s="745"/>
      <c r="R124" s="746"/>
      <c r="S124" s="866"/>
      <c r="T124" s="745"/>
      <c r="U124" s="745"/>
      <c r="V124" s="745"/>
      <c r="W124" s="745"/>
      <c r="X124" s="746"/>
      <c r="Y124" s="866"/>
      <c r="Z124" s="745"/>
      <c r="AA124" s="745"/>
      <c r="AB124" s="745"/>
      <c r="AC124" s="745"/>
      <c r="AD124" s="746"/>
      <c r="AE124" s="4"/>
      <c r="AI124">
        <f t="shared" si="0"/>
        <v>0</v>
      </c>
      <c r="AJ124">
        <f t="shared" si="1"/>
        <v>0</v>
      </c>
      <c r="AK124">
        <f t="shared" si="2"/>
        <v>0</v>
      </c>
      <c r="AL124">
        <f t="shared" si="3"/>
        <v>0</v>
      </c>
    </row>
    <row r="125" spans="1:38" s="93" customFormat="1" ht="14.25">
      <c r="A125" s="7"/>
      <c r="B125" s="8"/>
      <c r="C125" s="74" t="s">
        <v>5050</v>
      </c>
      <c r="D125" s="763" t="s">
        <v>422</v>
      </c>
      <c r="E125" s="669"/>
      <c r="F125" s="669"/>
      <c r="G125" s="669"/>
      <c r="H125" s="669"/>
      <c r="I125" s="669"/>
      <c r="J125" s="669"/>
      <c r="K125" s="669"/>
      <c r="L125" s="670"/>
      <c r="M125" s="866"/>
      <c r="N125" s="745"/>
      <c r="O125" s="745"/>
      <c r="P125" s="745"/>
      <c r="Q125" s="745"/>
      <c r="R125" s="746"/>
      <c r="S125" s="866"/>
      <c r="T125" s="745"/>
      <c r="U125" s="745"/>
      <c r="V125" s="745"/>
      <c r="W125" s="745"/>
      <c r="X125" s="746"/>
      <c r="Y125" s="866"/>
      <c r="Z125" s="745"/>
      <c r="AA125" s="745"/>
      <c r="AB125" s="745"/>
      <c r="AC125" s="745"/>
      <c r="AD125" s="746"/>
      <c r="AE125" s="4"/>
      <c r="AI125" s="422">
        <f>M125</f>
        <v>0</v>
      </c>
      <c r="AJ125">
        <f>COUNTIF(S125:AD125,"NS")</f>
        <v>0</v>
      </c>
      <c r="AK125" s="422">
        <f>SUM(S125:AD125)</f>
        <v>0</v>
      </c>
      <c r="AL125">
        <f>IF(COUNTIF(M125:AD125,"NA")=3,0,IF(OR(AND(AI125=0,AJ125&gt;0),AND(AI125="NS",AK125&gt;0), AND(AI125="NS", AJ125=0,AK125=0)), 1, IF(OR(AND(AI125&gt;0,AJ125&gt;1,AI125&gt;AK125), AND(AI125="NS",AJ125=2), AND(AI125="NS",AK125=0,AJ125&gt;0),AI125=AK125), 0, 1)))</f>
        <v>0</v>
      </c>
    </row>
    <row r="126" spans="1:38" s="93" customFormat="1">
      <c r="A126" s="7"/>
      <c r="B126" s="8"/>
      <c r="C126" s="22"/>
      <c r="D126" s="22"/>
      <c r="E126" s="22"/>
      <c r="F126" s="16"/>
      <c r="G126" s="16"/>
      <c r="H126" s="16"/>
      <c r="I126" s="16"/>
      <c r="J126" s="16"/>
      <c r="K126" s="16"/>
      <c r="L126" s="107" t="s">
        <v>5512</v>
      </c>
      <c r="M126" s="968">
        <f>IF(AND(SUM(M120:M125)=0,COUNTIF(M120:M125,"NS")&gt;0),"NS",IF(AND(SUM(M120:M125)=0,COUNTIF(M120:M125,0)&gt;0),0,IF(AND(SUM(M120:M125)=0,COUNTIF(M120:M125,"NA")&gt;0),"NA",SUM(M120:M125))))</f>
        <v>0</v>
      </c>
      <c r="N126" s="969"/>
      <c r="O126" s="969"/>
      <c r="P126" s="969"/>
      <c r="Q126" s="969"/>
      <c r="R126" s="970"/>
      <c r="S126" s="968">
        <f>IF(AND(SUM(S120:S125)=0,COUNTIF(S120:S125,"NS")&gt;0),"NS",IF(AND(SUM(S120:S125)=0,COUNTIF(S120:S125,0)&gt;0),0,IF(AND(SUM(S120:S125)=0,COUNTIF(S120:S125,"NA")&gt;0),"NA",SUM(S120:S125))))</f>
        <v>0</v>
      </c>
      <c r="T126" s="969"/>
      <c r="U126" s="969"/>
      <c r="V126" s="969"/>
      <c r="W126" s="969"/>
      <c r="X126" s="970"/>
      <c r="Y126" s="968">
        <f>IF(AND(SUM(Y120:Y125)=0,COUNTIF(Y120:Y125,"NS")&gt;0),"NS",IF(AND(SUM(Y120:Y125)=0,COUNTIF(Y120:Y125,0)&gt;0),0,IF(AND(SUM(Y120:Y125)=0,COUNTIF(Y120:Y125,"NA")&gt;0),"NA",SUM(Y120:Y125))))</f>
        <v>0</v>
      </c>
      <c r="Z126" s="969"/>
      <c r="AA126" s="969"/>
      <c r="AB126" s="969"/>
      <c r="AC126" s="969"/>
      <c r="AD126" s="970"/>
      <c r="AE126" s="4"/>
      <c r="AL126" s="192">
        <f>SUM(AL120:AL125)</f>
        <v>0</v>
      </c>
    </row>
    <row r="127" spans="1:38" s="93" customFormat="1" ht="14.25">
      <c r="A127" s="8"/>
      <c r="B127" s="785" t="str">
        <f>AK132</f>
        <v/>
      </c>
      <c r="C127" s="785"/>
      <c r="D127" s="785"/>
      <c r="E127" s="785"/>
      <c r="F127" s="785"/>
      <c r="G127" s="785"/>
      <c r="H127" s="785"/>
      <c r="I127" s="785"/>
      <c r="J127" s="785"/>
      <c r="K127" s="785"/>
      <c r="L127" s="785"/>
      <c r="M127" s="785"/>
      <c r="N127" s="785"/>
      <c r="O127" s="785"/>
      <c r="P127" s="785"/>
      <c r="Q127" s="785"/>
      <c r="R127" s="785"/>
      <c r="S127" s="785"/>
      <c r="T127" s="785"/>
      <c r="U127" s="785"/>
      <c r="V127" s="785"/>
      <c r="W127" s="785"/>
      <c r="X127" s="785"/>
      <c r="Y127" s="785"/>
      <c r="Z127" s="785"/>
      <c r="AA127" s="785"/>
      <c r="AB127" s="785"/>
      <c r="AC127" s="785"/>
      <c r="AD127" s="785"/>
      <c r="AE127" s="4"/>
      <c r="AI127" t="s">
        <v>5595</v>
      </c>
      <c r="AJ127" s="193">
        <f>SUM(AL126)</f>
        <v>0</v>
      </c>
    </row>
    <row r="128" spans="1:38" s="93" customFormat="1" ht="45" customHeight="1">
      <c r="A128" s="8"/>
      <c r="B128" s="8"/>
      <c r="C128" s="802" t="s">
        <v>6038</v>
      </c>
      <c r="D128" s="736"/>
      <c r="E128" s="689"/>
      <c r="F128" s="671"/>
      <c r="G128" s="653"/>
      <c r="H128" s="653"/>
      <c r="I128" s="653"/>
      <c r="J128" s="653"/>
      <c r="K128" s="653"/>
      <c r="L128" s="653"/>
      <c r="M128" s="653"/>
      <c r="N128" s="653"/>
      <c r="O128" s="653"/>
      <c r="P128" s="653"/>
      <c r="Q128" s="653"/>
      <c r="R128" s="653"/>
      <c r="S128" s="653"/>
      <c r="T128" s="653"/>
      <c r="U128" s="653"/>
      <c r="V128" s="653"/>
      <c r="W128" s="653"/>
      <c r="X128" s="653"/>
      <c r="Y128" s="653"/>
      <c r="Z128" s="653"/>
      <c r="AA128" s="653"/>
      <c r="AB128" s="653"/>
      <c r="AC128" s="653"/>
      <c r="AD128" s="748"/>
      <c r="AE128" s="4"/>
      <c r="AF128" s="559" t="str">
        <f>SUBSTITUTE( SUBSTITUTE( SUBSTITUTE( SUBSTITUTE( SUBSTITUTE( SUBSTITUTE( SUBSTITUTE( SUBSTITUTE( SUBSTITUTE( SUBSTITUTE(F128, "á", "a"), "é", "e"), "í", "i"), "ó", "o"), "ú", "u"), "Á", "A"), "É", "E"), "Í", "I"), "Ó", "O"), "Ú", "U")</f>
        <v/>
      </c>
    </row>
    <row r="129" spans="1:44" s="93" customFormat="1" ht="14.25">
      <c r="A129" s="8"/>
      <c r="B129" s="753" t="str">
        <f>IF(AND(M124&gt;0,M124&lt;&gt;"NA",M124&lt;&gt;"NS",F128=""),"Debido a que cuenta con un valor mayor a cero en el numeral 5, debe anotar el nombre de dicho(s) régimen(es) de contratación","")</f>
        <v/>
      </c>
      <c r="C129" s="751"/>
      <c r="D129" s="751"/>
      <c r="E129" s="751"/>
      <c r="F129" s="751"/>
      <c r="G129" s="751"/>
      <c r="H129" s="751"/>
      <c r="I129" s="751"/>
      <c r="J129" s="751"/>
      <c r="K129" s="751"/>
      <c r="L129" s="751"/>
      <c r="M129" s="751"/>
      <c r="N129" s="751"/>
      <c r="O129" s="751"/>
      <c r="P129" s="751"/>
      <c r="Q129" s="751"/>
      <c r="R129" s="751"/>
      <c r="S129" s="751"/>
      <c r="T129" s="751"/>
      <c r="U129" s="751"/>
      <c r="V129" s="751"/>
      <c r="W129" s="751"/>
      <c r="X129" s="751"/>
      <c r="Y129" s="751"/>
      <c r="Z129" s="751"/>
      <c r="AA129" s="751"/>
      <c r="AB129" s="751"/>
      <c r="AC129" s="751"/>
      <c r="AD129" s="751"/>
      <c r="AE129" s="751"/>
    </row>
    <row r="130" spans="1:44" s="93" customFormat="1" ht="24" customHeight="1">
      <c r="A130" s="5"/>
      <c r="B130" s="8"/>
      <c r="C130" s="777" t="s">
        <v>5120</v>
      </c>
      <c r="D130" s="732"/>
      <c r="E130" s="732"/>
      <c r="F130" s="732"/>
      <c r="G130" s="732"/>
      <c r="H130" s="732"/>
      <c r="I130" s="732"/>
      <c r="J130" s="732"/>
      <c r="K130" s="732"/>
      <c r="L130" s="732"/>
      <c r="M130" s="732"/>
      <c r="N130" s="732"/>
      <c r="O130" s="732"/>
      <c r="P130" s="732"/>
      <c r="Q130" s="732"/>
      <c r="R130" s="732"/>
      <c r="S130" s="732"/>
      <c r="T130" s="732"/>
      <c r="U130" s="732"/>
      <c r="V130" s="732"/>
      <c r="W130" s="732"/>
      <c r="X130" s="732"/>
      <c r="Y130" s="732"/>
      <c r="Z130" s="732"/>
      <c r="AA130" s="732"/>
      <c r="AB130" s="732"/>
      <c r="AC130" s="732"/>
      <c r="AD130" s="732"/>
      <c r="AE130" s="4"/>
      <c r="AH130" s="1005" t="s">
        <v>6039</v>
      </c>
      <c r="AI130" s="1006"/>
      <c r="AJ130" s="1006"/>
      <c r="AK130" s="1006"/>
    </row>
    <row r="131" spans="1:44" s="93" customFormat="1" ht="60" customHeight="1">
      <c r="A131" s="7"/>
      <c r="B131" s="403"/>
      <c r="C131" s="747"/>
      <c r="D131" s="653"/>
      <c r="E131" s="653"/>
      <c r="F131" s="653"/>
      <c r="G131" s="653"/>
      <c r="H131" s="653"/>
      <c r="I131" s="653"/>
      <c r="J131" s="653"/>
      <c r="K131" s="653"/>
      <c r="L131" s="653"/>
      <c r="M131" s="653"/>
      <c r="N131" s="653"/>
      <c r="O131" s="653"/>
      <c r="P131" s="653"/>
      <c r="Q131" s="653"/>
      <c r="R131" s="653"/>
      <c r="S131" s="653"/>
      <c r="T131" s="653"/>
      <c r="U131" s="653"/>
      <c r="V131" s="653"/>
      <c r="W131" s="653"/>
      <c r="X131" s="653"/>
      <c r="Y131" s="653"/>
      <c r="Z131" s="653"/>
      <c r="AA131" s="653"/>
      <c r="AB131" s="653"/>
      <c r="AC131" s="653"/>
      <c r="AD131" s="748"/>
      <c r="AE131" s="4"/>
      <c r="AH131" s="560" t="s">
        <v>5152</v>
      </c>
      <c r="AI131" s="560" t="s">
        <v>5153</v>
      </c>
      <c r="AJ131" s="560" t="s">
        <v>5154</v>
      </c>
      <c r="AK131" s="560" t="s">
        <v>5155</v>
      </c>
    </row>
    <row r="132" spans="1:44" s="93" customFormat="1">
      <c r="A132" s="5"/>
      <c r="B132" s="943" t="str">
        <f>IF(AF120=0,"","Favor de ingresar toda la información requerida en la pregunta")</f>
        <v/>
      </c>
      <c r="C132" s="751"/>
      <c r="D132" s="751"/>
      <c r="E132" s="751"/>
      <c r="F132" s="751"/>
      <c r="G132" s="751"/>
      <c r="H132" s="751"/>
      <c r="I132" s="751"/>
      <c r="J132" s="751"/>
      <c r="K132" s="751"/>
      <c r="L132" s="751"/>
      <c r="M132" s="751"/>
      <c r="N132" s="751"/>
      <c r="O132" s="751"/>
      <c r="P132" s="751"/>
      <c r="Q132" s="751"/>
      <c r="R132" s="751"/>
      <c r="S132" s="751"/>
      <c r="T132" s="751"/>
      <c r="U132" s="751"/>
      <c r="V132" s="751"/>
      <c r="W132" s="751"/>
      <c r="X132" s="751"/>
      <c r="Y132" s="751"/>
      <c r="Z132" s="751"/>
      <c r="AA132" s="751"/>
      <c r="AB132" s="751"/>
      <c r="AC132" s="751"/>
      <c r="AD132" s="751"/>
      <c r="AE132" s="751"/>
      <c r="AH132" s="561" t="s">
        <v>6033</v>
      </c>
      <c r="AI132" s="561" t="s">
        <v>6033</v>
      </c>
      <c r="AJ132" s="601" t="str" cm="1">
        <f t="array" ref="AJ132">IF(AF128&lt;&gt;"",_xlfn.TEXTJOIN(" / ", TRUE, _xlfn.UNIQUE(IF($AH$132:$AH$135&lt;&gt;"",IF(ISNUMBER(SEARCH(AF128, $AH$132:$AH$135)) + (_xlfn.MAP($AH$132:$AH$135, _xlfn.LAMBDA(_xlpm.r, SUM(--ISNUMBER(SEARCH(_xlfn.TEXTSPLIT(_xlpm.r, ","), AF128))))))&gt;0,$AI$132:$AI$135, ""), ""))), "")</f>
        <v/>
      </c>
      <c r="AK132" s="93" t="str">
        <f>IF(AJ132 = "", "", "Alerta: Revise el texto ingresado en el Especifique ya que podria existir en las opciones resaltadas en amarillo")</f>
        <v/>
      </c>
    </row>
    <row r="133" spans="1:44" s="93" customFormat="1">
      <c r="A133" s="5"/>
      <c r="B133" s="767" t="str">
        <f>IF(SUM(COUNTIF(M120:AD125,"NS"))&lt;&gt;0,"Alerta: debido a que cuenta con registros NS, debe proporcionar una justificación en el area de comentarios al final de la pregunta","")</f>
        <v/>
      </c>
      <c r="C133" s="751"/>
      <c r="D133" s="751"/>
      <c r="E133" s="751"/>
      <c r="F133" s="751"/>
      <c r="G133" s="751"/>
      <c r="H133" s="751"/>
      <c r="I133" s="751"/>
      <c r="J133" s="751"/>
      <c r="K133" s="751"/>
      <c r="L133" s="751"/>
      <c r="M133" s="751"/>
      <c r="N133" s="751"/>
      <c r="O133" s="751"/>
      <c r="P133" s="751"/>
      <c r="Q133" s="751"/>
      <c r="R133" s="751"/>
      <c r="S133" s="751"/>
      <c r="T133" s="751"/>
      <c r="U133" s="751"/>
      <c r="V133" s="751"/>
      <c r="W133" s="751"/>
      <c r="X133" s="751"/>
      <c r="Y133" s="751"/>
      <c r="Z133" s="751"/>
      <c r="AA133" s="751"/>
      <c r="AB133" s="751"/>
      <c r="AC133" s="751"/>
      <c r="AD133" s="751"/>
      <c r="AE133" s="751"/>
      <c r="AH133" s="561" t="s">
        <v>6034</v>
      </c>
      <c r="AI133" s="561" t="s">
        <v>6034</v>
      </c>
    </row>
    <row r="134" spans="1:44" s="93" customFormat="1">
      <c r="A134" s="5"/>
      <c r="B134" s="880" t="str">
        <f>IF(AJ127&gt;0,"Favor de revisar la suma y consistencia de totales y/o subtotales por filas (numéricos y NS)","")</f>
        <v/>
      </c>
      <c r="C134" s="751"/>
      <c r="D134" s="751"/>
      <c r="E134" s="751"/>
      <c r="F134" s="751"/>
      <c r="G134" s="751"/>
      <c r="H134" s="751"/>
      <c r="I134" s="751"/>
      <c r="J134" s="751"/>
      <c r="K134" s="751"/>
      <c r="L134" s="751"/>
      <c r="M134" s="751"/>
      <c r="N134" s="751"/>
      <c r="O134" s="751"/>
      <c r="P134" s="751"/>
      <c r="Q134" s="751"/>
      <c r="R134" s="751"/>
      <c r="S134" s="751"/>
      <c r="T134" s="751"/>
      <c r="U134" s="751"/>
      <c r="V134" s="751"/>
      <c r="W134" s="751"/>
      <c r="X134" s="751"/>
      <c r="Y134" s="751"/>
      <c r="Z134" s="751"/>
      <c r="AA134" s="751"/>
      <c r="AB134" s="751"/>
      <c r="AC134" s="751"/>
      <c r="AD134" s="751"/>
      <c r="AE134" s="751"/>
      <c r="AH134" s="561" t="s">
        <v>6035</v>
      </c>
      <c r="AI134" s="561" t="s">
        <v>6035</v>
      </c>
    </row>
    <row r="135" spans="1:44" s="93" customFormat="1">
      <c r="A135" s="5"/>
      <c r="B135" s="753" t="str">
        <f>IF(AG120&gt;0,"Revise la información capturada, ya que tiene datos ingresados en celdas que están sombreadas","")</f>
        <v/>
      </c>
      <c r="C135" s="751"/>
      <c r="D135" s="751"/>
      <c r="E135" s="751"/>
      <c r="F135" s="751"/>
      <c r="G135" s="751"/>
      <c r="H135" s="751"/>
      <c r="I135" s="751"/>
      <c r="J135" s="751"/>
      <c r="K135" s="751"/>
      <c r="L135" s="751"/>
      <c r="M135" s="751"/>
      <c r="N135" s="751"/>
      <c r="O135" s="751"/>
      <c r="P135" s="751"/>
      <c r="Q135" s="751"/>
      <c r="R135" s="751"/>
      <c r="S135" s="751"/>
      <c r="T135" s="751"/>
      <c r="U135" s="751"/>
      <c r="V135" s="751"/>
      <c r="W135" s="751"/>
      <c r="X135" s="751"/>
      <c r="Y135" s="751"/>
      <c r="Z135" s="751"/>
      <c r="AA135" s="751"/>
      <c r="AB135" s="751"/>
      <c r="AC135" s="751"/>
      <c r="AD135" s="751"/>
      <c r="AE135" s="751"/>
      <c r="AH135" s="561" t="s">
        <v>6040</v>
      </c>
      <c r="AI135" s="561" t="s">
        <v>6036</v>
      </c>
    </row>
    <row r="136" spans="1:44" s="93" customFormat="1" ht="14.25">
      <c r="A136" s="5"/>
      <c r="B136" s="753" t="str">
        <f>IF(AND(M126=$C$101,S126=$E$103,Y126=$E$105),"","La suma de las cantidades de Hombres y Mujeres debe corresponder con los datos reportados de la pregunta 9.2")</f>
        <v/>
      </c>
      <c r="C136" s="751"/>
      <c r="D136" s="751"/>
      <c r="E136" s="751"/>
      <c r="F136" s="751"/>
      <c r="G136" s="751"/>
      <c r="H136" s="751"/>
      <c r="I136" s="751"/>
      <c r="J136" s="751"/>
      <c r="K136" s="751"/>
      <c r="L136" s="751"/>
      <c r="M136" s="751"/>
      <c r="N136" s="751"/>
      <c r="O136" s="751"/>
      <c r="P136" s="751"/>
      <c r="Q136" s="751"/>
      <c r="R136" s="751"/>
      <c r="S136" s="751"/>
      <c r="T136" s="751"/>
      <c r="U136" s="751"/>
      <c r="V136" s="751"/>
      <c r="W136" s="751"/>
      <c r="X136" s="751"/>
      <c r="Y136" s="751"/>
      <c r="Z136" s="751"/>
      <c r="AA136" s="751"/>
      <c r="AB136" s="751"/>
      <c r="AC136" s="751"/>
      <c r="AD136" s="751"/>
      <c r="AE136" s="751"/>
    </row>
    <row r="137" spans="1:44" s="93" customFormat="1" ht="14.25">
      <c r="A137" s="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4"/>
    </row>
    <row r="138" spans="1:44" s="93" customFormat="1" ht="24" customHeight="1">
      <c r="A138" s="7" t="s">
        <v>6041</v>
      </c>
      <c r="B138" s="786" t="s">
        <v>6042</v>
      </c>
      <c r="C138" s="736"/>
      <c r="D138" s="736"/>
      <c r="E138" s="736"/>
      <c r="F138" s="736"/>
      <c r="G138" s="736"/>
      <c r="H138" s="736"/>
      <c r="I138" s="736"/>
      <c r="J138" s="736"/>
      <c r="K138" s="736"/>
      <c r="L138" s="736"/>
      <c r="M138" s="736"/>
      <c r="N138" s="736"/>
      <c r="O138" s="736"/>
      <c r="P138" s="736"/>
      <c r="Q138" s="736"/>
      <c r="R138" s="736"/>
      <c r="S138" s="736"/>
      <c r="T138" s="736"/>
      <c r="U138" s="736"/>
      <c r="V138" s="736"/>
      <c r="W138" s="736"/>
      <c r="X138" s="736"/>
      <c r="Y138" s="736"/>
      <c r="Z138" s="736"/>
      <c r="AA138" s="736"/>
      <c r="AB138" s="736"/>
      <c r="AC138" s="736"/>
      <c r="AD138" s="736"/>
      <c r="AE138" s="4"/>
      <c r="AF138" t="s">
        <v>6025</v>
      </c>
    </row>
    <row r="139" spans="1:44" s="93" customFormat="1" ht="48" customHeight="1">
      <c r="A139" s="61"/>
      <c r="B139" s="69"/>
      <c r="C139" s="742" t="s">
        <v>6043</v>
      </c>
      <c r="D139" s="736"/>
      <c r="E139" s="736"/>
      <c r="F139" s="736"/>
      <c r="G139" s="736"/>
      <c r="H139" s="736"/>
      <c r="I139" s="736"/>
      <c r="J139" s="736"/>
      <c r="K139" s="736"/>
      <c r="L139" s="736"/>
      <c r="M139" s="736"/>
      <c r="N139" s="736"/>
      <c r="O139" s="736"/>
      <c r="P139" s="736"/>
      <c r="Q139" s="736"/>
      <c r="R139" s="736"/>
      <c r="S139" s="736"/>
      <c r="T139" s="736"/>
      <c r="U139" s="736"/>
      <c r="V139" s="736"/>
      <c r="W139" s="736"/>
      <c r="X139" s="736"/>
      <c r="Y139" s="736"/>
      <c r="Z139" s="736"/>
      <c r="AA139" s="736"/>
      <c r="AB139" s="736"/>
      <c r="AC139" s="736"/>
      <c r="AD139" s="736"/>
      <c r="AE139" s="4"/>
    </row>
    <row r="140" spans="1:44" s="93" customFormat="1" ht="48" customHeight="1">
      <c r="A140" s="61"/>
      <c r="B140" s="69"/>
      <c r="C140" s="758" t="s">
        <v>6044</v>
      </c>
      <c r="D140" s="736"/>
      <c r="E140" s="736"/>
      <c r="F140" s="736"/>
      <c r="G140" s="736"/>
      <c r="H140" s="736"/>
      <c r="I140" s="736"/>
      <c r="J140" s="736"/>
      <c r="K140" s="736"/>
      <c r="L140" s="736"/>
      <c r="M140" s="736"/>
      <c r="N140" s="736"/>
      <c r="O140" s="736"/>
      <c r="P140" s="736"/>
      <c r="Q140" s="736"/>
      <c r="R140" s="736"/>
      <c r="S140" s="736"/>
      <c r="T140" s="736"/>
      <c r="U140" s="736"/>
      <c r="V140" s="736"/>
      <c r="W140" s="736"/>
      <c r="X140" s="736"/>
      <c r="Y140" s="736"/>
      <c r="Z140" s="736"/>
      <c r="AA140" s="736"/>
      <c r="AB140" s="736"/>
      <c r="AC140" s="736"/>
      <c r="AD140" s="736"/>
      <c r="AE140" s="4"/>
    </row>
    <row r="141" spans="1:44" s="93" customFormat="1" ht="14.25">
      <c r="A141" s="405"/>
      <c r="B141" s="86"/>
      <c r="C141" s="86"/>
      <c r="D141" s="86"/>
      <c r="E141" s="86"/>
      <c r="F141" s="86"/>
      <c r="G141" s="86"/>
      <c r="H141" s="86"/>
      <c r="I141" s="86"/>
      <c r="J141" s="86"/>
      <c r="K141" s="86"/>
      <c r="L141" s="86"/>
      <c r="M141" s="86"/>
      <c r="N141" s="86"/>
      <c r="O141" s="86"/>
      <c r="P141" s="86"/>
      <c r="Q141" s="86"/>
      <c r="R141" s="86"/>
      <c r="S141" s="10"/>
      <c r="T141" s="86"/>
      <c r="U141" s="86"/>
      <c r="V141" s="86"/>
      <c r="W141" s="86"/>
      <c r="X141" s="86"/>
      <c r="Y141" s="86"/>
      <c r="Z141" s="86"/>
      <c r="AA141" s="86"/>
      <c r="AB141" s="86"/>
      <c r="AC141" s="86"/>
      <c r="AD141" s="86"/>
      <c r="AE141" s="4"/>
    </row>
    <row r="142" spans="1:44" s="93" customFormat="1" ht="24" customHeight="1">
      <c r="A142" s="405"/>
      <c r="B142" s="403"/>
      <c r="C142" s="643" t="s">
        <v>6045</v>
      </c>
      <c r="D142" s="773"/>
      <c r="E142" s="773"/>
      <c r="F142" s="773"/>
      <c r="G142" s="773"/>
      <c r="H142" s="773"/>
      <c r="I142" s="773"/>
      <c r="J142" s="773"/>
      <c r="K142" s="773"/>
      <c r="L142" s="769"/>
      <c r="M142" s="643" t="s">
        <v>6028</v>
      </c>
      <c r="N142" s="669"/>
      <c r="O142" s="669"/>
      <c r="P142" s="669"/>
      <c r="Q142" s="669"/>
      <c r="R142" s="669"/>
      <c r="S142" s="669"/>
      <c r="T142" s="669"/>
      <c r="U142" s="669"/>
      <c r="V142" s="669"/>
      <c r="W142" s="669"/>
      <c r="X142" s="669"/>
      <c r="Y142" s="669"/>
      <c r="Z142" s="669"/>
      <c r="AA142" s="669"/>
      <c r="AB142" s="669"/>
      <c r="AC142" s="669"/>
      <c r="AD142" s="670"/>
      <c r="AE142" s="4"/>
    </row>
    <row r="143" spans="1:44" s="93" customFormat="1" ht="14.25">
      <c r="A143" s="405"/>
      <c r="B143" s="403"/>
      <c r="C143" s="770"/>
      <c r="D143" s="732"/>
      <c r="E143" s="732"/>
      <c r="F143" s="732"/>
      <c r="G143" s="732"/>
      <c r="H143" s="732"/>
      <c r="I143" s="732"/>
      <c r="J143" s="732"/>
      <c r="K143" s="732"/>
      <c r="L143" s="733"/>
      <c r="M143" s="771" t="s">
        <v>5560</v>
      </c>
      <c r="N143" s="669"/>
      <c r="O143" s="669"/>
      <c r="P143" s="669"/>
      <c r="Q143" s="669"/>
      <c r="R143" s="670"/>
      <c r="S143" s="634" t="s">
        <v>6029</v>
      </c>
      <c r="T143" s="669"/>
      <c r="U143" s="669"/>
      <c r="V143" s="669"/>
      <c r="W143" s="669"/>
      <c r="X143" s="670"/>
      <c r="Y143" s="634" t="s">
        <v>6030</v>
      </c>
      <c r="Z143" s="669"/>
      <c r="AA143" s="669"/>
      <c r="AB143" s="669"/>
      <c r="AC143" s="669"/>
      <c r="AD143" s="670"/>
      <c r="AE143" s="4"/>
      <c r="AF143" s="391" t="s">
        <v>6031</v>
      </c>
      <c r="AG143" s="391" t="s">
        <v>6032</v>
      </c>
      <c r="AI143" t="s">
        <v>5572</v>
      </c>
      <c r="AJ143" t="s">
        <v>5573</v>
      </c>
      <c r="AK143" t="s">
        <v>5574</v>
      </c>
      <c r="AL143" t="s">
        <v>5575</v>
      </c>
      <c r="AM143" t="s">
        <v>6046</v>
      </c>
      <c r="AP143" t="s">
        <v>6047</v>
      </c>
    </row>
    <row r="144" spans="1:44" s="93" customFormat="1" ht="36" customHeight="1">
      <c r="A144" s="405"/>
      <c r="B144" s="8"/>
      <c r="C144" s="74" t="s">
        <v>5040</v>
      </c>
      <c r="D144" s="752" t="s">
        <v>6048</v>
      </c>
      <c r="E144" s="669"/>
      <c r="F144" s="669"/>
      <c r="G144" s="669"/>
      <c r="H144" s="669"/>
      <c r="I144" s="669"/>
      <c r="J144" s="669"/>
      <c r="K144" s="669"/>
      <c r="L144" s="670"/>
      <c r="M144" s="866"/>
      <c r="N144" s="745"/>
      <c r="O144" s="745"/>
      <c r="P144" s="745"/>
      <c r="Q144" s="745"/>
      <c r="R144" s="746"/>
      <c r="S144" s="866"/>
      <c r="T144" s="745"/>
      <c r="U144" s="745"/>
      <c r="V144" s="745"/>
      <c r="W144" s="745"/>
      <c r="X144" s="746"/>
      <c r="Y144" s="866"/>
      <c r="Z144" s="745"/>
      <c r="AA144" s="745"/>
      <c r="AB144" s="745"/>
      <c r="AC144" s="745"/>
      <c r="AD144" s="746"/>
      <c r="AE144" s="4"/>
      <c r="AF144" s="396">
        <f>IF(COUNTBLANK($C$101:$H$105)=29,0,IF(COUNTA(M144:AD149)=18,0,1))</f>
        <v>0</v>
      </c>
      <c r="AG144" s="396">
        <f>IF(COUNTBLANK($C$101:$H$105)=29,IF(AND(COUNTA(M144:AD149)=0,C153=""),0,1),0)</f>
        <v>0</v>
      </c>
      <c r="AI144" s="422">
        <f>M144</f>
        <v>0</v>
      </c>
      <c r="AJ144">
        <f>COUNTIF(S144:AD144,"NS")</f>
        <v>0</v>
      </c>
      <c r="AK144" s="422">
        <f>SUM(S144:AD144)</f>
        <v>0</v>
      </c>
      <c r="AL144">
        <f>IF(COUNTIF(M144:AD144,"NA")=3,0,IF(OR(AND(AI144=0,AJ144&gt;0),AND(AI144="NS",AK144&gt;0), AND(AI144="NS", AJ144=0,AK144=0)), 1, IF(OR(AND(AI144&gt;0,AJ144&gt;1,AI144&gt;AK144), AND(AI144="NS",AJ144=2), AND(AI144="NS",AK144=0,AJ144&gt;0),AI144=AK144), 0, 1)))</f>
        <v>0</v>
      </c>
      <c r="AM144" cm="1">
        <f t="array" ref="AM144">IF(OR(M150={"NS","NA"},$C$101={"NS","NA"}),0,IF(M150&gt;=$C$101,0,1))</f>
        <v>0</v>
      </c>
      <c r="AN144" cm="1">
        <f t="array" ref="AN144">IF(OR(S150={"NS","NA"},$E$103={"NS","NA"}),0,IF(S150&gt;=$E$103,0,1))</f>
        <v>0</v>
      </c>
      <c r="AO144" cm="1">
        <f t="array" ref="AO144">IF(OR(Y150={"NS","NA"},$E$105={"NS","NA"}),0,IF(Y150&gt;=$E$105,0,1))</f>
        <v>0</v>
      </c>
      <c r="AP144" cm="1">
        <f t="array" ref="AP144">IF(OR(M144={"NS","NA"},$C$101={"NS","NA"}),0,IF(M144&lt;=$C$101,0,1))</f>
        <v>0</v>
      </c>
      <c r="AQ144" cm="1">
        <f t="array" ref="AQ144">IF(OR(S144={"NS","NA"},$E$103={"NS","NA"}),0,IF(S144&lt;=$E$103,0,1))</f>
        <v>0</v>
      </c>
      <c r="AR144" cm="1">
        <f t="array" ref="AR144">IF(OR(Y144={"NS","NA"},$E$105={"NS","NA"}),0,IF(Y144&lt;=$E$105,0,1))</f>
        <v>0</v>
      </c>
    </row>
    <row r="145" spans="1:44" s="93" customFormat="1" ht="24" customHeight="1">
      <c r="A145" s="405"/>
      <c r="B145" s="8"/>
      <c r="C145" s="74" t="s">
        <v>5042</v>
      </c>
      <c r="D145" s="752" t="s">
        <v>6049</v>
      </c>
      <c r="E145" s="669"/>
      <c r="F145" s="669"/>
      <c r="G145" s="669"/>
      <c r="H145" s="669"/>
      <c r="I145" s="669"/>
      <c r="J145" s="669"/>
      <c r="K145" s="669"/>
      <c r="L145" s="670"/>
      <c r="M145" s="866"/>
      <c r="N145" s="745"/>
      <c r="O145" s="745"/>
      <c r="P145" s="745"/>
      <c r="Q145" s="745"/>
      <c r="R145" s="746"/>
      <c r="S145" s="866"/>
      <c r="T145" s="745"/>
      <c r="U145" s="745"/>
      <c r="V145" s="745"/>
      <c r="W145" s="745"/>
      <c r="X145" s="746"/>
      <c r="Y145" s="866"/>
      <c r="Z145" s="745"/>
      <c r="AA145" s="745"/>
      <c r="AB145" s="745"/>
      <c r="AC145" s="745"/>
      <c r="AD145" s="746"/>
      <c r="AE145" s="4"/>
      <c r="AI145">
        <f t="shared" ref="AI145:AI148" si="4">M145</f>
        <v>0</v>
      </c>
      <c r="AJ145">
        <f t="shared" ref="AJ145:AJ148" si="5">COUNTIF(S145:AD145,"NS")</f>
        <v>0</v>
      </c>
      <c r="AK145">
        <f t="shared" ref="AK145:AK148" si="6">SUM(S145:AD145)</f>
        <v>0</v>
      </c>
      <c r="AL145">
        <f t="shared" ref="AL145:AL148" si="7">IF(COUNTIF(M145:AD145,"NA")=3,0,IF(OR(AND(AI145=0,AJ145&gt;0),AND(AI145="NS",AK145&gt;0), AND(AI145="NS", AJ145=0,AK145=0)), 1, IF(OR(AND(AI145&gt;0,AJ145&gt;1,AI145&gt;AK145), AND(AI145="NS",AJ145=2), AND(AI145="NS",AK145=0,AJ145&gt;0),AI145=AK145), 0, 1)))</f>
        <v>0</v>
      </c>
      <c r="AO145" s="396">
        <f>SUM(AM144:AO144)</f>
        <v>0</v>
      </c>
      <c r="AP145" cm="1">
        <f t="array" ref="AP145">IF(OR(M145={"NS","NA"},$C$101={"NS","NA"}),0,IF(M145&lt;=$C$101,0,1))</f>
        <v>0</v>
      </c>
      <c r="AQ145" cm="1">
        <f t="array" ref="AQ145">IF(OR(S145={"NS","NA"},$E$103={"NS","NA"}),0,IF(S145&lt;=$E$103,0,1))</f>
        <v>0</v>
      </c>
      <c r="AR145" cm="1">
        <f t="array" ref="AR145">IF(OR(Y145={"NS","NA"},$E$105={"NS","NA"}),0,IF(Y145&lt;=$E$105,0,1))</f>
        <v>0</v>
      </c>
    </row>
    <row r="146" spans="1:44" s="93" customFormat="1" ht="24" customHeight="1">
      <c r="A146" s="405"/>
      <c r="B146" s="8"/>
      <c r="C146" s="74" t="s">
        <v>5044</v>
      </c>
      <c r="D146" s="752" t="s">
        <v>6050</v>
      </c>
      <c r="E146" s="669"/>
      <c r="F146" s="669"/>
      <c r="G146" s="669"/>
      <c r="H146" s="669"/>
      <c r="I146" s="669"/>
      <c r="J146" s="669"/>
      <c r="K146" s="669"/>
      <c r="L146" s="670"/>
      <c r="M146" s="866"/>
      <c r="N146" s="745"/>
      <c r="O146" s="745"/>
      <c r="P146" s="745"/>
      <c r="Q146" s="745"/>
      <c r="R146" s="746"/>
      <c r="S146" s="866"/>
      <c r="T146" s="745"/>
      <c r="U146" s="745"/>
      <c r="V146" s="745"/>
      <c r="W146" s="745"/>
      <c r="X146" s="746"/>
      <c r="Y146" s="866"/>
      <c r="Z146" s="745"/>
      <c r="AA146" s="745"/>
      <c r="AB146" s="745"/>
      <c r="AC146" s="745"/>
      <c r="AD146" s="746"/>
      <c r="AE146" s="4"/>
      <c r="AI146">
        <f t="shared" si="4"/>
        <v>0</v>
      </c>
      <c r="AJ146">
        <f t="shared" si="5"/>
        <v>0</v>
      </c>
      <c r="AK146">
        <f t="shared" si="6"/>
        <v>0</v>
      </c>
      <c r="AL146">
        <f t="shared" si="7"/>
        <v>0</v>
      </c>
      <c r="AP146" cm="1">
        <f t="array" ref="AP146">IF(OR(M146={"NS","NA"},$C$101={"NS","NA"}),0,IF(M146&lt;=$C$101,0,1))</f>
        <v>0</v>
      </c>
      <c r="AQ146" cm="1">
        <f t="array" ref="AQ146">IF(OR(S146={"NS","NA"},$E$103={"NS","NA"}),0,IF(S146&lt;=$E$103,0,1))</f>
        <v>0</v>
      </c>
      <c r="AR146" cm="1">
        <f t="array" ref="AR146">IF(OR(Y146={"NS","NA"},$E$105={"NS","NA"}),0,IF(Y146&lt;=$E$105,0,1))</f>
        <v>0</v>
      </c>
    </row>
    <row r="147" spans="1:44" s="93" customFormat="1" ht="14.25">
      <c r="A147" s="405"/>
      <c r="B147" s="8"/>
      <c r="C147" s="74" t="s">
        <v>5046</v>
      </c>
      <c r="D147" s="752" t="s">
        <v>6051</v>
      </c>
      <c r="E147" s="669"/>
      <c r="F147" s="669"/>
      <c r="G147" s="669"/>
      <c r="H147" s="669"/>
      <c r="I147" s="669"/>
      <c r="J147" s="669"/>
      <c r="K147" s="669"/>
      <c r="L147" s="670"/>
      <c r="M147" s="866"/>
      <c r="N147" s="745"/>
      <c r="O147" s="745"/>
      <c r="P147" s="745"/>
      <c r="Q147" s="745"/>
      <c r="R147" s="746"/>
      <c r="S147" s="866"/>
      <c r="T147" s="745"/>
      <c r="U147" s="745"/>
      <c r="V147" s="745"/>
      <c r="W147" s="745"/>
      <c r="X147" s="746"/>
      <c r="Y147" s="866"/>
      <c r="Z147" s="745"/>
      <c r="AA147" s="745"/>
      <c r="AB147" s="745"/>
      <c r="AC147" s="745"/>
      <c r="AD147" s="746"/>
      <c r="AE147" s="4"/>
      <c r="AI147">
        <f t="shared" si="4"/>
        <v>0</v>
      </c>
      <c r="AJ147">
        <f t="shared" si="5"/>
        <v>0</v>
      </c>
      <c r="AK147">
        <f t="shared" si="6"/>
        <v>0</v>
      </c>
      <c r="AL147">
        <f t="shared" si="7"/>
        <v>0</v>
      </c>
      <c r="AP147" cm="1">
        <f t="array" ref="AP147">IF(OR(M147={"NS","NA"},$C$101={"NS","NA"}),0,IF(M147&lt;=$C$101,0,1))</f>
        <v>0</v>
      </c>
      <c r="AQ147" cm="1">
        <f t="array" ref="AQ147">IF(OR(S147={"NS","NA"},$E$103={"NS","NA"}),0,IF(S147&lt;=$E$103,0,1))</f>
        <v>0</v>
      </c>
      <c r="AR147" cm="1">
        <f t="array" ref="AR147">IF(OR(Y147={"NS","NA"},$E$105={"NS","NA"}),0,IF(Y147&lt;=$E$105,0,1))</f>
        <v>0</v>
      </c>
    </row>
    <row r="148" spans="1:44" s="93" customFormat="1" ht="14.25">
      <c r="A148" s="405"/>
      <c r="B148" s="8"/>
      <c r="C148" s="74" t="s">
        <v>5048</v>
      </c>
      <c r="D148" s="752" t="s">
        <v>6052</v>
      </c>
      <c r="E148" s="669"/>
      <c r="F148" s="669"/>
      <c r="G148" s="669"/>
      <c r="H148" s="669"/>
      <c r="I148" s="669"/>
      <c r="J148" s="669"/>
      <c r="K148" s="669"/>
      <c r="L148" s="670"/>
      <c r="M148" s="866"/>
      <c r="N148" s="745"/>
      <c r="O148" s="745"/>
      <c r="P148" s="745"/>
      <c r="Q148" s="745"/>
      <c r="R148" s="746"/>
      <c r="S148" s="866"/>
      <c r="T148" s="745"/>
      <c r="U148" s="745"/>
      <c r="V148" s="745"/>
      <c r="W148" s="745"/>
      <c r="X148" s="746"/>
      <c r="Y148" s="866"/>
      <c r="Z148" s="745"/>
      <c r="AA148" s="745"/>
      <c r="AB148" s="745"/>
      <c r="AC148" s="745"/>
      <c r="AD148" s="746"/>
      <c r="AE148" s="4"/>
      <c r="AI148">
        <f t="shared" si="4"/>
        <v>0</v>
      </c>
      <c r="AJ148">
        <f t="shared" si="5"/>
        <v>0</v>
      </c>
      <c r="AK148">
        <f t="shared" si="6"/>
        <v>0</v>
      </c>
      <c r="AL148">
        <f t="shared" si="7"/>
        <v>0</v>
      </c>
      <c r="AP148" cm="1">
        <f t="array" ref="AP148">IF(OR(M148={"NS","NA"},$C$101={"NS","NA"}),0,IF(M148&lt;=$C$101,0,1))</f>
        <v>0</v>
      </c>
      <c r="AQ148" cm="1">
        <f t="array" ref="AQ148">IF(OR(S148={"NS","NA"},$E$103={"NS","NA"}),0,IF(S148&lt;=$E$103,0,1))</f>
        <v>0</v>
      </c>
      <c r="AR148" cm="1">
        <f t="array" ref="AR148">IF(OR(Y148={"NS","NA"},$E$105={"NS","NA"}),0,IF(Y148&lt;=$E$105,0,1))</f>
        <v>0</v>
      </c>
    </row>
    <row r="149" spans="1:44" s="93" customFormat="1" ht="14.25">
      <c r="A149" s="405"/>
      <c r="B149" s="8"/>
      <c r="C149" s="66" t="s">
        <v>5050</v>
      </c>
      <c r="D149" s="752" t="s">
        <v>422</v>
      </c>
      <c r="E149" s="669"/>
      <c r="F149" s="669"/>
      <c r="G149" s="669"/>
      <c r="H149" s="669"/>
      <c r="I149" s="669"/>
      <c r="J149" s="669"/>
      <c r="K149" s="669"/>
      <c r="L149" s="670"/>
      <c r="M149" s="866"/>
      <c r="N149" s="745"/>
      <c r="O149" s="745"/>
      <c r="P149" s="745"/>
      <c r="Q149" s="745"/>
      <c r="R149" s="746"/>
      <c r="S149" s="866"/>
      <c r="T149" s="745"/>
      <c r="U149" s="745"/>
      <c r="V149" s="745"/>
      <c r="W149" s="745"/>
      <c r="X149" s="746"/>
      <c r="Y149" s="866"/>
      <c r="Z149" s="745"/>
      <c r="AA149" s="745"/>
      <c r="AB149" s="745"/>
      <c r="AC149" s="745"/>
      <c r="AD149" s="746"/>
      <c r="AE149" s="4"/>
      <c r="AI149" s="422">
        <f>M149</f>
        <v>0</v>
      </c>
      <c r="AJ149">
        <f>COUNTIF(S149:AD149,"NS")</f>
        <v>0</v>
      </c>
      <c r="AK149" s="422">
        <f>SUM(S149:AD149)</f>
        <v>0</v>
      </c>
      <c r="AL149">
        <f>IF(COUNTIF(M149:AD149,"NA")=3,0,IF(OR(AND(AI149=0,AJ149&gt;0),AND(AI149="NS",AK149&gt;0), AND(AI149="NS", AJ149=0,AK149=0)), 1, IF(OR(AND(AI149&gt;0,AJ149&gt;1,AI149&gt;AK149), AND(AI149="NS",AJ149=2), AND(AI149="NS",AK149=0,AJ149&gt;0),AI149=AK149), 0, 1)))</f>
        <v>0</v>
      </c>
      <c r="AP149" cm="1">
        <f t="array" ref="AP149">IF(OR(M149={"NS","NA"},$C$101={"NS","NA"}),0,IF(M149&lt;=$C$101,0,1))</f>
        <v>0</v>
      </c>
      <c r="AQ149" cm="1">
        <f t="array" ref="AQ149">IF(OR(S149={"NS","NA"},$E$103={"NS","NA"}),0,IF(S149&lt;=$E$103,0,1))</f>
        <v>0</v>
      </c>
      <c r="AR149" cm="1">
        <f t="array" ref="AR149">IF(OR(Y149={"NS","NA"},$E$105={"NS","NA"}),0,IF(Y149&lt;=$E$105,0,1))</f>
        <v>0</v>
      </c>
    </row>
    <row r="150" spans="1:44" s="93" customFormat="1">
      <c r="A150" s="405"/>
      <c r="B150" s="8"/>
      <c r="C150" s="22"/>
      <c r="D150" s="22"/>
      <c r="E150" s="22"/>
      <c r="F150" s="22"/>
      <c r="G150" s="22"/>
      <c r="H150" s="22"/>
      <c r="I150" s="22"/>
      <c r="J150" s="22"/>
      <c r="K150" s="22"/>
      <c r="L150" s="107" t="s">
        <v>5512</v>
      </c>
      <c r="M150" s="968">
        <f>IF(AND(SUM(M144:M149)=0,COUNTIF(M144:M149,"NS")&gt;0),"NS",IF(AND(SUM(M144:M149)=0,COUNTIF(M144:M149,0)&gt;0),0,IF(AND(SUM(M144:M149)=0,COUNTIF(M144:M149,"NA")&gt;0),"NA",SUM(M144:M149))))</f>
        <v>0</v>
      </c>
      <c r="N150" s="969"/>
      <c r="O150" s="969"/>
      <c r="P150" s="969"/>
      <c r="Q150" s="969"/>
      <c r="R150" s="970"/>
      <c r="S150" s="968">
        <f>IF(AND(SUM(S144:S149)=0,COUNTIF(S144:S149,"NS")&gt;0),"NS",IF(AND(SUM(S144:S149)=0,COUNTIF(S144:S149,0)&gt;0),0,IF(AND(SUM(S144:S149)=0,COUNTIF(S144:S149,"NA")&gt;0),"NA",SUM(S144:S149))))</f>
        <v>0</v>
      </c>
      <c r="T150" s="969"/>
      <c r="U150" s="969"/>
      <c r="V150" s="969"/>
      <c r="W150" s="969"/>
      <c r="X150" s="970"/>
      <c r="Y150" s="968">
        <f>IF(AND(SUM(Y144:Y149)=0,COUNTIF(Y144:Y149,"NS")&gt;0),"NS",IF(AND(SUM(Y144:Y149)=0,COUNTIF(Y144:Y149,0)&gt;0),0,IF(AND(SUM(Y144:Y149)=0,COUNTIF(Y144:Y149,"NA")&gt;0),"NA",SUM(Y144:Y149))))</f>
        <v>0</v>
      </c>
      <c r="Z150" s="969"/>
      <c r="AA150" s="969"/>
      <c r="AB150" s="969"/>
      <c r="AC150" s="969"/>
      <c r="AD150" s="970"/>
      <c r="AE150" s="4"/>
      <c r="AL150" s="192">
        <f>SUM(AL144:AL149)</f>
        <v>0</v>
      </c>
      <c r="AR150" s="396">
        <f>SUM(AP144:AR149)</f>
        <v>0</v>
      </c>
    </row>
    <row r="151" spans="1:44" s="93" customFormat="1">
      <c r="A151" s="405"/>
      <c r="B151" s="403"/>
      <c r="C151" s="403"/>
      <c r="D151" s="403"/>
      <c r="E151" s="403"/>
      <c r="F151" s="403"/>
      <c r="G151" s="403"/>
      <c r="H151" s="406"/>
      <c r="I151" s="22"/>
      <c r="J151" s="22"/>
      <c r="K151" s="22"/>
      <c r="L151" s="22"/>
      <c r="M151" s="22"/>
      <c r="N151" s="22"/>
      <c r="O151" s="22"/>
      <c r="P151" s="22"/>
      <c r="Q151" s="22"/>
      <c r="R151" s="22"/>
      <c r="S151" s="22"/>
      <c r="T151" s="22"/>
      <c r="U151" s="22"/>
      <c r="V151" s="22"/>
      <c r="W151" s="22"/>
      <c r="X151" s="22"/>
      <c r="Y151" s="22"/>
      <c r="Z151" s="22"/>
      <c r="AA151" s="22"/>
      <c r="AB151" s="22"/>
      <c r="AC151" s="22"/>
      <c r="AD151" s="22"/>
      <c r="AE151" s="4"/>
      <c r="AI151" t="s">
        <v>5595</v>
      </c>
      <c r="AJ151" s="193">
        <f>SUM(AL150)</f>
        <v>0</v>
      </c>
    </row>
    <row r="152" spans="1:44" s="93" customFormat="1" ht="24" customHeight="1">
      <c r="A152" s="5"/>
      <c r="B152" s="8"/>
      <c r="C152" s="777" t="s">
        <v>5120</v>
      </c>
      <c r="D152" s="732"/>
      <c r="E152" s="732"/>
      <c r="F152" s="732"/>
      <c r="G152" s="732"/>
      <c r="H152" s="732"/>
      <c r="I152" s="732"/>
      <c r="J152" s="732"/>
      <c r="K152" s="732"/>
      <c r="L152" s="732"/>
      <c r="M152" s="732"/>
      <c r="N152" s="732"/>
      <c r="O152" s="732"/>
      <c r="P152" s="732"/>
      <c r="Q152" s="732"/>
      <c r="R152" s="732"/>
      <c r="S152" s="732"/>
      <c r="T152" s="732"/>
      <c r="U152" s="732"/>
      <c r="V152" s="732"/>
      <c r="W152" s="732"/>
      <c r="X152" s="732"/>
      <c r="Y152" s="732"/>
      <c r="Z152" s="732"/>
      <c r="AA152" s="732"/>
      <c r="AB152" s="732"/>
      <c r="AC152" s="732"/>
      <c r="AD152" s="732"/>
      <c r="AE152" s="4"/>
    </row>
    <row r="153" spans="1:44" s="93" customFormat="1" ht="60" customHeight="1">
      <c r="A153" s="405"/>
      <c r="B153" s="403"/>
      <c r="C153" s="747"/>
      <c r="D153" s="653"/>
      <c r="E153" s="653"/>
      <c r="F153" s="653"/>
      <c r="G153" s="653"/>
      <c r="H153" s="653"/>
      <c r="I153" s="653"/>
      <c r="J153" s="653"/>
      <c r="K153" s="653"/>
      <c r="L153" s="653"/>
      <c r="M153" s="653"/>
      <c r="N153" s="653"/>
      <c r="O153" s="653"/>
      <c r="P153" s="653"/>
      <c r="Q153" s="653"/>
      <c r="R153" s="653"/>
      <c r="S153" s="653"/>
      <c r="T153" s="653"/>
      <c r="U153" s="653"/>
      <c r="V153" s="653"/>
      <c r="W153" s="653"/>
      <c r="X153" s="653"/>
      <c r="Y153" s="653"/>
      <c r="Z153" s="653"/>
      <c r="AA153" s="653"/>
      <c r="AB153" s="653"/>
      <c r="AC153" s="653"/>
      <c r="AD153" s="748"/>
      <c r="AE153" s="4"/>
    </row>
    <row r="154" spans="1:44" s="93" customFormat="1" ht="14.25">
      <c r="A154" s="5"/>
      <c r="B154" s="943" t="str">
        <f>IF(AF144=0,"","Favor de ingresar toda la información requerida en la pregunta")</f>
        <v/>
      </c>
      <c r="C154" s="751"/>
      <c r="D154" s="751"/>
      <c r="E154" s="751"/>
      <c r="F154" s="751"/>
      <c r="G154" s="751"/>
      <c r="H154" s="751"/>
      <c r="I154" s="751"/>
      <c r="J154" s="751"/>
      <c r="K154" s="751"/>
      <c r="L154" s="751"/>
      <c r="M154" s="751"/>
      <c r="N154" s="751"/>
      <c r="O154" s="751"/>
      <c r="P154" s="751"/>
      <c r="Q154" s="751"/>
      <c r="R154" s="751"/>
      <c r="S154" s="751"/>
      <c r="T154" s="751"/>
      <c r="U154" s="751"/>
      <c r="V154" s="751"/>
      <c r="W154" s="751"/>
      <c r="X154" s="751"/>
      <c r="Y154" s="751"/>
      <c r="Z154" s="751"/>
      <c r="AA154" s="751"/>
      <c r="AB154" s="751"/>
      <c r="AC154" s="751"/>
      <c r="AD154" s="751"/>
      <c r="AE154" s="751"/>
    </row>
    <row r="155" spans="1:44" s="93" customFormat="1" ht="14.25">
      <c r="A155" s="5"/>
      <c r="B155" s="767" t="str">
        <f>IF(SUM(COUNTIF(M144:AD149,"NS"))&lt;&gt;0,"Alerta: debido a que cuenta con registros NS, debe proporcionar una justificación en el area de comentarios al final de la pregunta","")</f>
        <v/>
      </c>
      <c r="C155" s="751"/>
      <c r="D155" s="751"/>
      <c r="E155" s="751"/>
      <c r="F155" s="751"/>
      <c r="G155" s="751"/>
      <c r="H155" s="751"/>
      <c r="I155" s="751"/>
      <c r="J155" s="751"/>
      <c r="K155" s="751"/>
      <c r="L155" s="751"/>
      <c r="M155" s="751"/>
      <c r="N155" s="751"/>
      <c r="O155" s="751"/>
      <c r="P155" s="751"/>
      <c r="Q155" s="751"/>
      <c r="R155" s="751"/>
      <c r="S155" s="751"/>
      <c r="T155" s="751"/>
      <c r="U155" s="751"/>
      <c r="V155" s="751"/>
      <c r="W155" s="751"/>
      <c r="X155" s="751"/>
      <c r="Y155" s="751"/>
      <c r="Z155" s="751"/>
      <c r="AA155" s="751"/>
      <c r="AB155" s="751"/>
      <c r="AC155" s="751"/>
      <c r="AD155" s="751"/>
      <c r="AE155" s="751"/>
    </row>
    <row r="156" spans="1:44" s="93" customFormat="1" ht="14.25">
      <c r="A156" s="5"/>
      <c r="B156" s="880" t="str">
        <f>IF(AJ151&gt;0,"Favor de revisar la suma y consistencia de totales y/o subtotales por filas (numéricos y NS)","")</f>
        <v/>
      </c>
      <c r="C156" s="751"/>
      <c r="D156" s="751"/>
      <c r="E156" s="751"/>
      <c r="F156" s="751"/>
      <c r="G156" s="751"/>
      <c r="H156" s="751"/>
      <c r="I156" s="751"/>
      <c r="J156" s="751"/>
      <c r="K156" s="751"/>
      <c r="L156" s="751"/>
      <c r="M156" s="751"/>
      <c r="N156" s="751"/>
      <c r="O156" s="751"/>
      <c r="P156" s="751"/>
      <c r="Q156" s="751"/>
      <c r="R156" s="751"/>
      <c r="S156" s="751"/>
      <c r="T156" s="751"/>
      <c r="U156" s="751"/>
      <c r="V156" s="751"/>
      <c r="W156" s="751"/>
      <c r="X156" s="751"/>
      <c r="Y156" s="751"/>
      <c r="Z156" s="751"/>
      <c r="AA156" s="751"/>
      <c r="AB156" s="751"/>
      <c r="AC156" s="751"/>
      <c r="AD156" s="751"/>
      <c r="AE156" s="751"/>
    </row>
    <row r="157" spans="1:44" s="93" customFormat="1" ht="14.25">
      <c r="A157" s="5"/>
      <c r="B157" s="753" t="str">
        <f>IF(AG144&gt;0,"Revise la información capturada, ya que tiene datos ingresados en celdas que están sombreadas","")</f>
        <v/>
      </c>
      <c r="C157" s="751"/>
      <c r="D157" s="751"/>
      <c r="E157" s="751"/>
      <c r="F157" s="751"/>
      <c r="G157" s="751"/>
      <c r="H157" s="751"/>
      <c r="I157" s="751"/>
      <c r="J157" s="751"/>
      <c r="K157" s="751"/>
      <c r="L157" s="751"/>
      <c r="M157" s="751"/>
      <c r="N157" s="751"/>
      <c r="O157" s="751"/>
      <c r="P157" s="751"/>
      <c r="Q157" s="751"/>
      <c r="R157" s="751"/>
      <c r="S157" s="751"/>
      <c r="T157" s="751"/>
      <c r="U157" s="751"/>
      <c r="V157" s="751"/>
      <c r="W157" s="751"/>
      <c r="X157" s="751"/>
      <c r="Y157" s="751"/>
      <c r="Z157" s="751"/>
      <c r="AA157" s="751"/>
      <c r="AB157" s="751"/>
      <c r="AC157" s="751"/>
      <c r="AD157" s="751"/>
      <c r="AE157" s="751"/>
    </row>
    <row r="158" spans="1:44" s="93" customFormat="1" ht="14.25">
      <c r="A158" s="5"/>
      <c r="B158" s="753" t="str">
        <f>IF(AO145&gt;0,"Favor de revisar la instrucción 1, debido a que no se cumplen con los criterios mencionados","")</f>
        <v/>
      </c>
      <c r="C158" s="751"/>
      <c r="D158" s="751"/>
      <c r="E158" s="751"/>
      <c r="F158" s="751"/>
      <c r="G158" s="751"/>
      <c r="H158" s="751"/>
      <c r="I158" s="751"/>
      <c r="J158" s="751"/>
      <c r="K158" s="751"/>
      <c r="L158" s="751"/>
      <c r="M158" s="751"/>
      <c r="N158" s="751"/>
      <c r="O158" s="751"/>
      <c r="P158" s="751"/>
      <c r="Q158" s="751"/>
      <c r="R158" s="751"/>
      <c r="S158" s="751"/>
      <c r="T158" s="751"/>
      <c r="U158" s="751"/>
      <c r="V158" s="751"/>
      <c r="W158" s="751"/>
      <c r="X158" s="751"/>
      <c r="Y158" s="751"/>
      <c r="Z158" s="751"/>
      <c r="AA158" s="751"/>
      <c r="AB158" s="751"/>
      <c r="AC158" s="751"/>
      <c r="AD158" s="751"/>
      <c r="AE158" s="751"/>
    </row>
    <row r="159" spans="1:44" s="93" customFormat="1" ht="14.25">
      <c r="A159" s="5"/>
      <c r="B159" s="749" t="str">
        <f>IF(AR150&gt;0,"Alerta: debe de proporcionar una justificación de acuerdo a lo establecido en la instrucción 2","")</f>
        <v/>
      </c>
      <c r="C159" s="751"/>
      <c r="D159" s="751"/>
      <c r="E159" s="751"/>
      <c r="F159" s="751"/>
      <c r="G159" s="751"/>
      <c r="H159" s="751"/>
      <c r="I159" s="751"/>
      <c r="J159" s="751"/>
      <c r="K159" s="751"/>
      <c r="L159" s="751"/>
      <c r="M159" s="751"/>
      <c r="N159" s="751"/>
      <c r="O159" s="751"/>
      <c r="P159" s="751"/>
      <c r="Q159" s="751"/>
      <c r="R159" s="751"/>
      <c r="S159" s="751"/>
      <c r="T159" s="751"/>
      <c r="U159" s="751"/>
      <c r="V159" s="751"/>
      <c r="W159" s="751"/>
      <c r="X159" s="751"/>
      <c r="Y159" s="751"/>
      <c r="Z159" s="751"/>
      <c r="AA159" s="751"/>
      <c r="AB159" s="751"/>
      <c r="AC159" s="751"/>
      <c r="AD159" s="751"/>
      <c r="AE159" s="751"/>
    </row>
    <row r="160" spans="1:44" s="93" customFormat="1" ht="24" customHeight="1">
      <c r="A160" s="7" t="s">
        <v>6053</v>
      </c>
      <c r="B160" s="786" t="s">
        <v>6054</v>
      </c>
      <c r="C160" s="736"/>
      <c r="D160" s="736"/>
      <c r="E160" s="736"/>
      <c r="F160" s="736"/>
      <c r="G160" s="736"/>
      <c r="H160" s="736"/>
      <c r="I160" s="736"/>
      <c r="J160" s="736"/>
      <c r="K160" s="736"/>
      <c r="L160" s="736"/>
      <c r="M160" s="736"/>
      <c r="N160" s="736"/>
      <c r="O160" s="736"/>
      <c r="P160" s="736"/>
      <c r="Q160" s="736"/>
      <c r="R160" s="736"/>
      <c r="S160" s="736"/>
      <c r="T160" s="736"/>
      <c r="U160" s="736"/>
      <c r="V160" s="736"/>
      <c r="W160" s="736"/>
      <c r="X160" s="736"/>
      <c r="Y160" s="736"/>
      <c r="Z160" s="736"/>
      <c r="AA160" s="736"/>
      <c r="AB160" s="736"/>
      <c r="AC160" s="736"/>
      <c r="AD160" s="736"/>
      <c r="AE160" s="4"/>
      <c r="AF160" t="s">
        <v>6025</v>
      </c>
    </row>
    <row r="161" spans="1:38" s="93" customFormat="1" ht="15" customHeight="1">
      <c r="A161" s="21"/>
      <c r="B161" s="86"/>
      <c r="C161" s="742" t="s">
        <v>6055</v>
      </c>
      <c r="D161" s="635"/>
      <c r="E161" s="635"/>
      <c r="F161" s="635"/>
      <c r="G161" s="635"/>
      <c r="H161" s="635"/>
      <c r="I161" s="635"/>
      <c r="J161" s="635"/>
      <c r="K161" s="635"/>
      <c r="L161" s="635"/>
      <c r="M161" s="635"/>
      <c r="N161" s="635"/>
      <c r="O161" s="635"/>
      <c r="P161" s="635"/>
      <c r="Q161" s="635"/>
      <c r="R161" s="635"/>
      <c r="S161" s="635"/>
      <c r="T161" s="635"/>
      <c r="U161" s="635"/>
      <c r="V161" s="635"/>
      <c r="W161" s="635"/>
      <c r="X161" s="635"/>
      <c r="Y161" s="635"/>
      <c r="Z161" s="635"/>
      <c r="AA161" s="635"/>
      <c r="AB161" s="635"/>
      <c r="AC161" s="635"/>
      <c r="AD161" s="635"/>
      <c r="AE161" s="4"/>
    </row>
    <row r="162" spans="1:38" s="93" customFormat="1" ht="14.25">
      <c r="A162" s="21"/>
      <c r="B162" s="86"/>
      <c r="C162" s="86"/>
      <c r="D162" s="86"/>
      <c r="E162" s="86"/>
      <c r="F162" s="86"/>
      <c r="G162" s="86"/>
      <c r="H162" s="86"/>
      <c r="I162" s="86"/>
      <c r="J162" s="86"/>
      <c r="K162" s="86"/>
      <c r="L162" s="86"/>
      <c r="M162" s="86"/>
      <c r="N162" s="86"/>
      <c r="O162" s="86"/>
      <c r="P162" s="86"/>
      <c r="Q162" s="86"/>
      <c r="R162" s="86"/>
      <c r="S162" s="10"/>
      <c r="T162" s="86"/>
      <c r="U162" s="86"/>
      <c r="V162" s="86"/>
      <c r="W162" s="86"/>
      <c r="X162" s="86"/>
      <c r="Y162" s="86"/>
      <c r="Z162" s="86"/>
      <c r="AA162" s="86"/>
      <c r="AB162" s="86"/>
      <c r="AC162" s="86"/>
      <c r="AD162" s="86"/>
      <c r="AE162" s="4"/>
    </row>
    <row r="163" spans="1:38" s="93" customFormat="1" ht="24" customHeight="1">
      <c r="A163" s="405"/>
      <c r="B163" s="404"/>
      <c r="C163" s="985" t="s">
        <v>6056</v>
      </c>
      <c r="D163" s="773"/>
      <c r="E163" s="773"/>
      <c r="F163" s="773"/>
      <c r="G163" s="773"/>
      <c r="H163" s="773"/>
      <c r="I163" s="773"/>
      <c r="J163" s="773"/>
      <c r="K163" s="773"/>
      <c r="L163" s="769"/>
      <c r="M163" s="643" t="s">
        <v>6028</v>
      </c>
      <c r="N163" s="669"/>
      <c r="O163" s="669"/>
      <c r="P163" s="669"/>
      <c r="Q163" s="669"/>
      <c r="R163" s="669"/>
      <c r="S163" s="669"/>
      <c r="T163" s="669"/>
      <c r="U163" s="669"/>
      <c r="V163" s="669"/>
      <c r="W163" s="669"/>
      <c r="X163" s="669"/>
      <c r="Y163" s="669"/>
      <c r="Z163" s="669"/>
      <c r="AA163" s="669"/>
      <c r="AB163" s="669"/>
      <c r="AC163" s="669"/>
      <c r="AD163" s="670"/>
      <c r="AE163" s="4"/>
    </row>
    <row r="164" spans="1:38" s="93" customFormat="1" ht="14.25">
      <c r="A164" s="405"/>
      <c r="B164" s="403"/>
      <c r="C164" s="862"/>
      <c r="D164" s="736"/>
      <c r="E164" s="736"/>
      <c r="F164" s="736"/>
      <c r="G164" s="736"/>
      <c r="H164" s="736"/>
      <c r="I164" s="736"/>
      <c r="J164" s="736"/>
      <c r="K164" s="736"/>
      <c r="L164" s="689"/>
      <c r="M164" s="771" t="s">
        <v>5560</v>
      </c>
      <c r="N164" s="669"/>
      <c r="O164" s="669"/>
      <c r="P164" s="669"/>
      <c r="Q164" s="669"/>
      <c r="R164" s="670"/>
      <c r="S164" s="634" t="s">
        <v>6029</v>
      </c>
      <c r="T164" s="669"/>
      <c r="U164" s="669"/>
      <c r="V164" s="669"/>
      <c r="W164" s="669"/>
      <c r="X164" s="670"/>
      <c r="Y164" s="634" t="s">
        <v>6030</v>
      </c>
      <c r="Z164" s="669"/>
      <c r="AA164" s="669"/>
      <c r="AB164" s="669"/>
      <c r="AC164" s="669"/>
      <c r="AD164" s="670"/>
      <c r="AE164" s="4"/>
      <c r="AF164" s="391" t="s">
        <v>6031</v>
      </c>
      <c r="AG164" s="391" t="s">
        <v>6032</v>
      </c>
      <c r="AI164" t="s">
        <v>5572</v>
      </c>
      <c r="AJ164" t="s">
        <v>5573</v>
      </c>
      <c r="AK164" t="s">
        <v>5574</v>
      </c>
      <c r="AL164" t="s">
        <v>5575</v>
      </c>
    </row>
    <row r="165" spans="1:38" s="93" customFormat="1" ht="14.25">
      <c r="A165" s="405"/>
      <c r="B165" s="8"/>
      <c r="C165" s="74" t="s">
        <v>5040</v>
      </c>
      <c r="D165" s="763" t="s">
        <v>6057</v>
      </c>
      <c r="E165" s="669"/>
      <c r="F165" s="669"/>
      <c r="G165" s="669"/>
      <c r="H165" s="669"/>
      <c r="I165" s="669"/>
      <c r="J165" s="669"/>
      <c r="K165" s="669"/>
      <c r="L165" s="670"/>
      <c r="M165" s="866"/>
      <c r="N165" s="745"/>
      <c r="O165" s="745"/>
      <c r="P165" s="745"/>
      <c r="Q165" s="745"/>
      <c r="R165" s="746"/>
      <c r="S165" s="866"/>
      <c r="T165" s="745"/>
      <c r="U165" s="745"/>
      <c r="V165" s="745"/>
      <c r="W165" s="745"/>
      <c r="X165" s="746"/>
      <c r="Y165" s="866"/>
      <c r="Z165" s="745"/>
      <c r="AA165" s="745"/>
      <c r="AB165" s="745"/>
      <c r="AC165" s="745"/>
      <c r="AD165" s="746"/>
      <c r="AE165" s="4"/>
      <c r="AF165" s="396">
        <f>IF(COUNTBLANK($C$101:$H$105)=29,0,IF(COUNTA(M165:AD174)=30,0,1))</f>
        <v>0</v>
      </c>
      <c r="AG165" s="396">
        <f>IF(COUNTBLANK($C$101:$H$105)=29,IF(AND(COUNTA(M165:AD174)=0,C178=""),0,1),0)</f>
        <v>0</v>
      </c>
      <c r="AI165" s="422">
        <f>M165</f>
        <v>0</v>
      </c>
      <c r="AJ165">
        <f>COUNTIF(S165:AD165,"NS")</f>
        <v>0</v>
      </c>
      <c r="AK165" s="422">
        <f>SUM(S165:AD165)</f>
        <v>0</v>
      </c>
      <c r="AL165">
        <f>IF(COUNTIF(M165:AD165,"NA")=3,0,IF(OR(AND(AI165=0,AJ165&gt;0),AND(AI165="NS",AK165&gt;0), AND(AI165="NS", AJ165=0,AK165=0)), 1, IF(OR(AND(AI165&gt;0,AJ165&gt;1,AI165&gt;AK165), AND(AI165="NS",AJ165=2), AND(AI165="NS",AK165=0,AJ165&gt;0),AI165=AK165), 0, 1)))</f>
        <v>0</v>
      </c>
    </row>
    <row r="166" spans="1:38" s="93" customFormat="1" ht="14.25">
      <c r="A166" s="405"/>
      <c r="B166" s="8"/>
      <c r="C166" s="74" t="s">
        <v>5042</v>
      </c>
      <c r="D166" s="763" t="s">
        <v>6058</v>
      </c>
      <c r="E166" s="669"/>
      <c r="F166" s="669"/>
      <c r="G166" s="669"/>
      <c r="H166" s="669"/>
      <c r="I166" s="669"/>
      <c r="J166" s="669"/>
      <c r="K166" s="669"/>
      <c r="L166" s="670"/>
      <c r="M166" s="866"/>
      <c r="N166" s="745"/>
      <c r="O166" s="745"/>
      <c r="P166" s="745"/>
      <c r="Q166" s="745"/>
      <c r="R166" s="746"/>
      <c r="S166" s="866"/>
      <c r="T166" s="745"/>
      <c r="U166" s="745"/>
      <c r="V166" s="745"/>
      <c r="W166" s="745"/>
      <c r="X166" s="746"/>
      <c r="Y166" s="866"/>
      <c r="Z166" s="745"/>
      <c r="AA166" s="745"/>
      <c r="AB166" s="745"/>
      <c r="AC166" s="745"/>
      <c r="AD166" s="746"/>
      <c r="AE166" s="4"/>
      <c r="AI166">
        <f t="shared" ref="AI166:AI173" si="8">M166</f>
        <v>0</v>
      </c>
      <c r="AJ166">
        <f t="shared" ref="AJ166:AJ173" si="9">COUNTIF(S166:AD166,"NS")</f>
        <v>0</v>
      </c>
      <c r="AK166">
        <f t="shared" ref="AK166:AK173" si="10">SUM(S166:AD166)</f>
        <v>0</v>
      </c>
      <c r="AL166">
        <f t="shared" ref="AL166:AL173" si="11">IF(COUNTIF(M166:AD166,"NA")=3,0,IF(OR(AND(AI166=0,AJ166&gt;0),AND(AI166="NS",AK166&gt;0), AND(AI166="NS", AJ166=0,AK166=0)), 1, IF(OR(AND(AI166&gt;0,AJ166&gt;1,AI166&gt;AK166), AND(AI166="NS",AJ166=2), AND(AI166="NS",AK166=0,AJ166&gt;0),AI166=AK166), 0, 1)))</f>
        <v>0</v>
      </c>
    </row>
    <row r="167" spans="1:38" s="93" customFormat="1" ht="14.25">
      <c r="A167" s="405"/>
      <c r="B167" s="8"/>
      <c r="C167" s="74" t="s">
        <v>5044</v>
      </c>
      <c r="D167" s="763" t="s">
        <v>6059</v>
      </c>
      <c r="E167" s="669"/>
      <c r="F167" s="669"/>
      <c r="G167" s="669"/>
      <c r="H167" s="669"/>
      <c r="I167" s="669"/>
      <c r="J167" s="669"/>
      <c r="K167" s="669"/>
      <c r="L167" s="670"/>
      <c r="M167" s="866"/>
      <c r="N167" s="745"/>
      <c r="O167" s="745"/>
      <c r="P167" s="745"/>
      <c r="Q167" s="745"/>
      <c r="R167" s="746"/>
      <c r="S167" s="866"/>
      <c r="T167" s="745"/>
      <c r="U167" s="745"/>
      <c r="V167" s="745"/>
      <c r="W167" s="745"/>
      <c r="X167" s="746"/>
      <c r="Y167" s="866"/>
      <c r="Z167" s="745"/>
      <c r="AA167" s="745"/>
      <c r="AB167" s="745"/>
      <c r="AC167" s="745"/>
      <c r="AD167" s="746"/>
      <c r="AE167" s="4"/>
      <c r="AI167">
        <f t="shared" si="8"/>
        <v>0</v>
      </c>
      <c r="AJ167">
        <f t="shared" si="9"/>
        <v>0</v>
      </c>
      <c r="AK167">
        <f t="shared" si="10"/>
        <v>0</v>
      </c>
      <c r="AL167">
        <f t="shared" si="11"/>
        <v>0</v>
      </c>
    </row>
    <row r="168" spans="1:38" s="93" customFormat="1" ht="14.25">
      <c r="A168" s="405"/>
      <c r="B168" s="8"/>
      <c r="C168" s="74" t="s">
        <v>5046</v>
      </c>
      <c r="D168" s="763" t="s">
        <v>6060</v>
      </c>
      <c r="E168" s="669"/>
      <c r="F168" s="669"/>
      <c r="G168" s="669"/>
      <c r="H168" s="669"/>
      <c r="I168" s="669"/>
      <c r="J168" s="669"/>
      <c r="K168" s="669"/>
      <c r="L168" s="670"/>
      <c r="M168" s="866"/>
      <c r="N168" s="745"/>
      <c r="O168" s="745"/>
      <c r="P168" s="745"/>
      <c r="Q168" s="745"/>
      <c r="R168" s="746"/>
      <c r="S168" s="866"/>
      <c r="T168" s="745"/>
      <c r="U168" s="745"/>
      <c r="V168" s="745"/>
      <c r="W168" s="745"/>
      <c r="X168" s="746"/>
      <c r="Y168" s="866"/>
      <c r="Z168" s="745"/>
      <c r="AA168" s="745"/>
      <c r="AB168" s="745"/>
      <c r="AC168" s="745"/>
      <c r="AD168" s="746"/>
      <c r="AE168" s="4"/>
      <c r="AI168">
        <f t="shared" si="8"/>
        <v>0</v>
      </c>
      <c r="AJ168">
        <f t="shared" si="9"/>
        <v>0</v>
      </c>
      <c r="AK168">
        <f t="shared" si="10"/>
        <v>0</v>
      </c>
      <c r="AL168">
        <f t="shared" si="11"/>
        <v>0</v>
      </c>
    </row>
    <row r="169" spans="1:38" s="93" customFormat="1" ht="14.25">
      <c r="A169" s="405"/>
      <c r="B169" s="8"/>
      <c r="C169" s="74" t="s">
        <v>5048</v>
      </c>
      <c r="D169" s="763" t="s">
        <v>6061</v>
      </c>
      <c r="E169" s="669"/>
      <c r="F169" s="669"/>
      <c r="G169" s="669"/>
      <c r="H169" s="669"/>
      <c r="I169" s="669"/>
      <c r="J169" s="669"/>
      <c r="K169" s="669"/>
      <c r="L169" s="670"/>
      <c r="M169" s="866"/>
      <c r="N169" s="745"/>
      <c r="O169" s="745"/>
      <c r="P169" s="745"/>
      <c r="Q169" s="745"/>
      <c r="R169" s="746"/>
      <c r="S169" s="866"/>
      <c r="T169" s="745"/>
      <c r="U169" s="745"/>
      <c r="V169" s="745"/>
      <c r="W169" s="745"/>
      <c r="X169" s="746"/>
      <c r="Y169" s="866"/>
      <c r="Z169" s="745"/>
      <c r="AA169" s="745"/>
      <c r="AB169" s="745"/>
      <c r="AC169" s="745"/>
      <c r="AD169" s="746"/>
      <c r="AE169" s="4"/>
      <c r="AI169">
        <f t="shared" si="8"/>
        <v>0</v>
      </c>
      <c r="AJ169">
        <f t="shared" si="9"/>
        <v>0</v>
      </c>
      <c r="AK169">
        <f t="shared" si="10"/>
        <v>0</v>
      </c>
      <c r="AL169">
        <f t="shared" si="11"/>
        <v>0</v>
      </c>
    </row>
    <row r="170" spans="1:38" s="93" customFormat="1" ht="14.25">
      <c r="A170" s="405"/>
      <c r="B170" s="8"/>
      <c r="C170" s="74" t="s">
        <v>5050</v>
      </c>
      <c r="D170" s="763" t="s">
        <v>6062</v>
      </c>
      <c r="E170" s="669"/>
      <c r="F170" s="669"/>
      <c r="G170" s="669"/>
      <c r="H170" s="669"/>
      <c r="I170" s="669"/>
      <c r="J170" s="669"/>
      <c r="K170" s="669"/>
      <c r="L170" s="670"/>
      <c r="M170" s="866"/>
      <c r="N170" s="745"/>
      <c r="O170" s="745"/>
      <c r="P170" s="745"/>
      <c r="Q170" s="745"/>
      <c r="R170" s="746"/>
      <c r="S170" s="866"/>
      <c r="T170" s="745"/>
      <c r="U170" s="745"/>
      <c r="V170" s="745"/>
      <c r="W170" s="745"/>
      <c r="X170" s="746"/>
      <c r="Y170" s="866"/>
      <c r="Z170" s="745"/>
      <c r="AA170" s="745"/>
      <c r="AB170" s="745"/>
      <c r="AC170" s="745"/>
      <c r="AD170" s="746"/>
      <c r="AE170" s="4"/>
      <c r="AI170">
        <f t="shared" si="8"/>
        <v>0</v>
      </c>
      <c r="AJ170">
        <f t="shared" si="9"/>
        <v>0</v>
      </c>
      <c r="AK170">
        <f t="shared" si="10"/>
        <v>0</v>
      </c>
      <c r="AL170">
        <f t="shared" si="11"/>
        <v>0</v>
      </c>
    </row>
    <row r="171" spans="1:38" s="93" customFormat="1" ht="14.25">
      <c r="A171" s="405"/>
      <c r="B171" s="8"/>
      <c r="C171" s="74" t="s">
        <v>5052</v>
      </c>
      <c r="D171" s="763" t="s">
        <v>6063</v>
      </c>
      <c r="E171" s="669"/>
      <c r="F171" s="669"/>
      <c r="G171" s="669"/>
      <c r="H171" s="669"/>
      <c r="I171" s="669"/>
      <c r="J171" s="669"/>
      <c r="K171" s="669"/>
      <c r="L171" s="670"/>
      <c r="M171" s="866"/>
      <c r="N171" s="745"/>
      <c r="O171" s="745"/>
      <c r="P171" s="745"/>
      <c r="Q171" s="745"/>
      <c r="R171" s="746"/>
      <c r="S171" s="866"/>
      <c r="T171" s="745"/>
      <c r="U171" s="745"/>
      <c r="V171" s="745"/>
      <c r="W171" s="745"/>
      <c r="X171" s="746"/>
      <c r="Y171" s="866"/>
      <c r="Z171" s="745"/>
      <c r="AA171" s="745"/>
      <c r="AB171" s="745"/>
      <c r="AC171" s="745"/>
      <c r="AD171" s="746"/>
      <c r="AE171" s="4"/>
      <c r="AI171">
        <f t="shared" si="8"/>
        <v>0</v>
      </c>
      <c r="AJ171">
        <f t="shared" si="9"/>
        <v>0</v>
      </c>
      <c r="AK171">
        <f t="shared" si="10"/>
        <v>0</v>
      </c>
      <c r="AL171">
        <f t="shared" si="11"/>
        <v>0</v>
      </c>
    </row>
    <row r="172" spans="1:38" s="93" customFormat="1" ht="14.25">
      <c r="A172" s="405"/>
      <c r="B172" s="8"/>
      <c r="C172" s="74" t="s">
        <v>5054</v>
      </c>
      <c r="D172" s="763" t="s">
        <v>6064</v>
      </c>
      <c r="E172" s="669"/>
      <c r="F172" s="669"/>
      <c r="G172" s="669"/>
      <c r="H172" s="669"/>
      <c r="I172" s="669"/>
      <c r="J172" s="669"/>
      <c r="K172" s="669"/>
      <c r="L172" s="670"/>
      <c r="M172" s="866"/>
      <c r="N172" s="745"/>
      <c r="O172" s="745"/>
      <c r="P172" s="745"/>
      <c r="Q172" s="745"/>
      <c r="R172" s="746"/>
      <c r="S172" s="866"/>
      <c r="T172" s="745"/>
      <c r="U172" s="745"/>
      <c r="V172" s="745"/>
      <c r="W172" s="745"/>
      <c r="X172" s="746"/>
      <c r="Y172" s="866"/>
      <c r="Z172" s="745"/>
      <c r="AA172" s="745"/>
      <c r="AB172" s="745"/>
      <c r="AC172" s="745"/>
      <c r="AD172" s="746"/>
      <c r="AE172" s="4"/>
      <c r="AI172">
        <f t="shared" si="8"/>
        <v>0</v>
      </c>
      <c r="AJ172">
        <f t="shared" si="9"/>
        <v>0</v>
      </c>
      <c r="AK172">
        <f t="shared" si="10"/>
        <v>0</v>
      </c>
      <c r="AL172">
        <f t="shared" si="11"/>
        <v>0</v>
      </c>
    </row>
    <row r="173" spans="1:38" s="93" customFormat="1" ht="14.25">
      <c r="A173" s="405"/>
      <c r="B173" s="8"/>
      <c r="C173" s="74" t="s">
        <v>5056</v>
      </c>
      <c r="D173" s="763" t="s">
        <v>6065</v>
      </c>
      <c r="E173" s="669"/>
      <c r="F173" s="669"/>
      <c r="G173" s="669"/>
      <c r="H173" s="669"/>
      <c r="I173" s="669"/>
      <c r="J173" s="669"/>
      <c r="K173" s="669"/>
      <c r="L173" s="670"/>
      <c r="M173" s="866"/>
      <c r="N173" s="745"/>
      <c r="O173" s="745"/>
      <c r="P173" s="745"/>
      <c r="Q173" s="745"/>
      <c r="R173" s="746"/>
      <c r="S173" s="866"/>
      <c r="T173" s="745"/>
      <c r="U173" s="745"/>
      <c r="V173" s="745"/>
      <c r="W173" s="745"/>
      <c r="X173" s="746"/>
      <c r="Y173" s="866"/>
      <c r="Z173" s="745"/>
      <c r="AA173" s="745"/>
      <c r="AB173" s="745"/>
      <c r="AC173" s="745"/>
      <c r="AD173" s="746"/>
      <c r="AE173" s="4"/>
      <c r="AI173">
        <f t="shared" si="8"/>
        <v>0</v>
      </c>
      <c r="AJ173">
        <f t="shared" si="9"/>
        <v>0</v>
      </c>
      <c r="AK173">
        <f t="shared" si="10"/>
        <v>0</v>
      </c>
      <c r="AL173">
        <f t="shared" si="11"/>
        <v>0</v>
      </c>
    </row>
    <row r="174" spans="1:38" s="93" customFormat="1" ht="14.25">
      <c r="A174" s="405"/>
      <c r="B174" s="8"/>
      <c r="C174" s="66" t="s">
        <v>5057</v>
      </c>
      <c r="D174" s="763" t="s">
        <v>422</v>
      </c>
      <c r="E174" s="669"/>
      <c r="F174" s="669"/>
      <c r="G174" s="669"/>
      <c r="H174" s="669"/>
      <c r="I174" s="669"/>
      <c r="J174" s="669"/>
      <c r="K174" s="669"/>
      <c r="L174" s="670"/>
      <c r="M174" s="866"/>
      <c r="N174" s="745"/>
      <c r="O174" s="745"/>
      <c r="P174" s="745"/>
      <c r="Q174" s="745"/>
      <c r="R174" s="746"/>
      <c r="S174" s="866"/>
      <c r="T174" s="745"/>
      <c r="U174" s="745"/>
      <c r="V174" s="745"/>
      <c r="W174" s="745"/>
      <c r="X174" s="746"/>
      <c r="Y174" s="866"/>
      <c r="Z174" s="745"/>
      <c r="AA174" s="745"/>
      <c r="AB174" s="745"/>
      <c r="AC174" s="745"/>
      <c r="AD174" s="746"/>
      <c r="AE174" s="4"/>
      <c r="AI174" s="422">
        <f>M174</f>
        <v>0</v>
      </c>
      <c r="AJ174">
        <f>COUNTIF(S174:AD174,"NS")</f>
        <v>0</v>
      </c>
      <c r="AK174" s="422">
        <f>SUM(S174:AD174)</f>
        <v>0</v>
      </c>
      <c r="AL174">
        <f>IF(COUNTIF(M174:AD174,"NA")=3,0,IF(OR(AND(AI174=0,AJ174&gt;0),AND(AI174="NS",AK174&gt;0), AND(AI174="NS", AJ174=0,AK174=0)), 1, IF(OR(AND(AI174&gt;0,AJ174&gt;1,AI174&gt;AK174), AND(AI174="NS",AJ174=2), AND(AI174="NS",AK174=0,AJ174&gt;0),AI174=AK174), 0, 1)))</f>
        <v>0</v>
      </c>
    </row>
    <row r="175" spans="1:38" s="93" customFormat="1">
      <c r="A175" s="405"/>
      <c r="B175" s="8"/>
      <c r="C175" s="22"/>
      <c r="D175" s="22"/>
      <c r="E175" s="22"/>
      <c r="F175" s="22"/>
      <c r="G175" s="22"/>
      <c r="H175" s="22"/>
      <c r="I175" s="22"/>
      <c r="J175" s="22"/>
      <c r="K175" s="22"/>
      <c r="L175" s="107" t="s">
        <v>5512</v>
      </c>
      <c r="M175" s="968">
        <f>IF(AND(SUM(M165:M174)=0,COUNTIF(M165:M174,"NS")&gt;0),"NS",IF(AND(SUM(M165:M174)=0,COUNTIF(M165:M174,0)&gt;0),0,IF(AND(SUM(M165:M174)=0,COUNTIF(M165:M174,"NA")&gt;0),"NA",SUM(M165:M174))))</f>
        <v>0</v>
      </c>
      <c r="N175" s="969"/>
      <c r="O175" s="969"/>
      <c r="P175" s="969"/>
      <c r="Q175" s="969"/>
      <c r="R175" s="970"/>
      <c r="S175" s="968">
        <f>IF(AND(SUM(S165:S174)=0,COUNTIF(S165:S174,"NS")&gt;0),"NS",IF(AND(SUM(S165:S174)=0,COUNTIF(S165:S174,0)&gt;0),0,IF(AND(SUM(S165:S174)=0,COUNTIF(S165:S174,"NA")&gt;0),"NA",SUM(S165:S174))))</f>
        <v>0</v>
      </c>
      <c r="T175" s="969"/>
      <c r="U175" s="969"/>
      <c r="V175" s="969"/>
      <c r="W175" s="969"/>
      <c r="X175" s="970"/>
      <c r="Y175" s="968">
        <f>IF(AND(SUM(Y165:Y174)=0,COUNTIF(Y165:Y174,"NS")&gt;0),"NS",IF(AND(SUM(Y165:Y174)=0,COUNTIF(Y165:Y174,0)&gt;0),0,IF(AND(SUM(Y165:Y174)=0,COUNTIF(Y165:Y174,"NA")&gt;0),"NA",SUM(Y165:Y174))))</f>
        <v>0</v>
      </c>
      <c r="Z175" s="969"/>
      <c r="AA175" s="969"/>
      <c r="AB175" s="969"/>
      <c r="AC175" s="969"/>
      <c r="AD175" s="970"/>
      <c r="AE175" s="4"/>
      <c r="AL175" s="192">
        <f>SUM(AL165:AL174)</f>
        <v>0</v>
      </c>
    </row>
    <row r="176" spans="1:38" s="93" customFormat="1">
      <c r="A176" s="405"/>
      <c r="B176" s="403"/>
      <c r="C176" s="403"/>
      <c r="D176" s="403"/>
      <c r="E176" s="403"/>
      <c r="F176" s="403"/>
      <c r="G176" s="403"/>
      <c r="H176" s="406"/>
      <c r="I176" s="22"/>
      <c r="J176" s="22"/>
      <c r="K176" s="22"/>
      <c r="L176" s="22"/>
      <c r="M176" s="22"/>
      <c r="N176" s="22"/>
      <c r="O176" s="22"/>
      <c r="P176" s="22"/>
      <c r="Q176" s="22"/>
      <c r="R176" s="22"/>
      <c r="S176" s="22"/>
      <c r="T176" s="22"/>
      <c r="U176" s="22"/>
      <c r="V176" s="22"/>
      <c r="W176" s="22"/>
      <c r="X176" s="22"/>
      <c r="Y176" s="22"/>
      <c r="Z176" s="22"/>
      <c r="AA176" s="22"/>
      <c r="AB176" s="22"/>
      <c r="AC176" s="22"/>
      <c r="AD176" s="22"/>
      <c r="AE176" s="4"/>
      <c r="AI176" t="s">
        <v>5595</v>
      </c>
      <c r="AJ176" s="193">
        <f>SUM(AL175)</f>
        <v>0</v>
      </c>
    </row>
    <row r="177" spans="1:100" s="93" customFormat="1" ht="24" customHeight="1">
      <c r="A177" s="5"/>
      <c r="B177" s="8"/>
      <c r="C177" s="777" t="s">
        <v>5120</v>
      </c>
      <c r="D177" s="732"/>
      <c r="E177" s="732"/>
      <c r="F177" s="732"/>
      <c r="G177" s="732"/>
      <c r="H177" s="732"/>
      <c r="I177" s="732"/>
      <c r="J177" s="732"/>
      <c r="K177" s="732"/>
      <c r="L177" s="732"/>
      <c r="M177" s="732"/>
      <c r="N177" s="732"/>
      <c r="O177" s="732"/>
      <c r="P177" s="732"/>
      <c r="Q177" s="732"/>
      <c r="R177" s="732"/>
      <c r="S177" s="732"/>
      <c r="T177" s="732"/>
      <c r="U177" s="732"/>
      <c r="V177" s="732"/>
      <c r="W177" s="732"/>
      <c r="X177" s="732"/>
      <c r="Y177" s="732"/>
      <c r="Z177" s="732"/>
      <c r="AA177" s="732"/>
      <c r="AB177" s="732"/>
      <c r="AC177" s="732"/>
      <c r="AD177" s="732"/>
      <c r="AE177" s="4"/>
    </row>
    <row r="178" spans="1:100" s="93" customFormat="1" ht="60" customHeight="1">
      <c r="A178" s="405"/>
      <c r="B178" s="403"/>
      <c r="C178" s="747"/>
      <c r="D178" s="653"/>
      <c r="E178" s="653"/>
      <c r="F178" s="653"/>
      <c r="G178" s="653"/>
      <c r="H178" s="653"/>
      <c r="I178" s="653"/>
      <c r="J178" s="653"/>
      <c r="K178" s="653"/>
      <c r="L178" s="653"/>
      <c r="M178" s="653"/>
      <c r="N178" s="653"/>
      <c r="O178" s="653"/>
      <c r="P178" s="653"/>
      <c r="Q178" s="653"/>
      <c r="R178" s="653"/>
      <c r="S178" s="653"/>
      <c r="T178" s="653"/>
      <c r="U178" s="653"/>
      <c r="V178" s="653"/>
      <c r="W178" s="653"/>
      <c r="X178" s="653"/>
      <c r="Y178" s="653"/>
      <c r="Z178" s="653"/>
      <c r="AA178" s="653"/>
      <c r="AB178" s="653"/>
      <c r="AC178" s="653"/>
      <c r="AD178" s="748"/>
      <c r="AE178" s="4"/>
    </row>
    <row r="179" spans="1:100" s="93" customFormat="1" ht="14.25">
      <c r="A179" s="5"/>
      <c r="B179" s="943" t="str">
        <f>IF(AF165=0,"","Favor de ingresar toda la información requerida en la pregunta")</f>
        <v/>
      </c>
      <c r="C179" s="751"/>
      <c r="D179" s="751"/>
      <c r="E179" s="751"/>
      <c r="F179" s="751"/>
      <c r="G179" s="751"/>
      <c r="H179" s="751"/>
      <c r="I179" s="751"/>
      <c r="J179" s="751"/>
      <c r="K179" s="751"/>
      <c r="L179" s="751"/>
      <c r="M179" s="751"/>
      <c r="N179" s="751"/>
      <c r="O179" s="751"/>
      <c r="P179" s="751"/>
      <c r="Q179" s="751"/>
      <c r="R179" s="751"/>
      <c r="S179" s="751"/>
      <c r="T179" s="751"/>
      <c r="U179" s="751"/>
      <c r="V179" s="751"/>
      <c r="W179" s="751"/>
      <c r="X179" s="751"/>
      <c r="Y179" s="751"/>
      <c r="Z179" s="751"/>
      <c r="AA179" s="751"/>
      <c r="AB179" s="751"/>
      <c r="AC179" s="751"/>
      <c r="AD179" s="751"/>
      <c r="AE179" s="751"/>
    </row>
    <row r="180" spans="1:100" s="93" customFormat="1" ht="14.25">
      <c r="A180" s="5"/>
      <c r="B180" s="767" t="str">
        <f>IF(SUM(COUNTIF(M165:AD174,"NS"))&lt;&gt;0,"Alerta: debido a que cuenta con registros NS, debe proporcionar una justificación en el area de comentarios al final de la pregunta","")</f>
        <v/>
      </c>
      <c r="C180" s="751"/>
      <c r="D180" s="751"/>
      <c r="E180" s="751"/>
      <c r="F180" s="751"/>
      <c r="G180" s="751"/>
      <c r="H180" s="751"/>
      <c r="I180" s="751"/>
      <c r="J180" s="751"/>
      <c r="K180" s="751"/>
      <c r="L180" s="751"/>
      <c r="M180" s="751"/>
      <c r="N180" s="751"/>
      <c r="O180" s="751"/>
      <c r="P180" s="751"/>
      <c r="Q180" s="751"/>
      <c r="R180" s="751"/>
      <c r="S180" s="751"/>
      <c r="T180" s="751"/>
      <c r="U180" s="751"/>
      <c r="V180" s="751"/>
      <c r="W180" s="751"/>
      <c r="X180" s="751"/>
      <c r="Y180" s="751"/>
      <c r="Z180" s="751"/>
      <c r="AA180" s="751"/>
      <c r="AB180" s="751"/>
      <c r="AC180" s="751"/>
      <c r="AD180" s="751"/>
      <c r="AE180" s="751"/>
    </row>
    <row r="181" spans="1:100" s="93" customFormat="1" ht="14.25">
      <c r="A181" s="5"/>
      <c r="B181" s="880" t="str">
        <f>IF(AJ176&gt;0,"Favor de revisar la suma y consistencia de totales y/o subtotales por filas (numéricos y NS)","")</f>
        <v/>
      </c>
      <c r="C181" s="751"/>
      <c r="D181" s="751"/>
      <c r="E181" s="751"/>
      <c r="F181" s="751"/>
      <c r="G181" s="751"/>
      <c r="H181" s="751"/>
      <c r="I181" s="751"/>
      <c r="J181" s="751"/>
      <c r="K181" s="751"/>
      <c r="L181" s="751"/>
      <c r="M181" s="751"/>
      <c r="N181" s="751"/>
      <c r="O181" s="751"/>
      <c r="P181" s="751"/>
      <c r="Q181" s="751"/>
      <c r="R181" s="751"/>
      <c r="S181" s="751"/>
      <c r="T181" s="751"/>
      <c r="U181" s="751"/>
      <c r="V181" s="751"/>
      <c r="W181" s="751"/>
      <c r="X181" s="751"/>
      <c r="Y181" s="751"/>
      <c r="Z181" s="751"/>
      <c r="AA181" s="751"/>
      <c r="AB181" s="751"/>
      <c r="AC181" s="751"/>
      <c r="AD181" s="751"/>
      <c r="AE181" s="751"/>
    </row>
    <row r="182" spans="1:100" s="93" customFormat="1" ht="14.25">
      <c r="A182" s="5"/>
      <c r="B182" s="753" t="str">
        <f>IF(AG165&gt;0,"Revise la información capturada, ya que tiene datos ingresados en celdas que están sombreadas","")</f>
        <v/>
      </c>
      <c r="C182" s="751"/>
      <c r="D182" s="751"/>
      <c r="E182" s="751"/>
      <c r="F182" s="751"/>
      <c r="G182" s="751"/>
      <c r="H182" s="751"/>
      <c r="I182" s="751"/>
      <c r="J182" s="751"/>
      <c r="K182" s="751"/>
      <c r="L182" s="751"/>
      <c r="M182" s="751"/>
      <c r="N182" s="751"/>
      <c r="O182" s="751"/>
      <c r="P182" s="751"/>
      <c r="Q182" s="751"/>
      <c r="R182" s="751"/>
      <c r="S182" s="751"/>
      <c r="T182" s="751"/>
      <c r="U182" s="751"/>
      <c r="V182" s="751"/>
      <c r="W182" s="751"/>
      <c r="X182" s="751"/>
      <c r="Y182" s="751"/>
      <c r="Z182" s="751"/>
      <c r="AA182" s="751"/>
      <c r="AB182" s="751"/>
      <c r="AC182" s="751"/>
      <c r="AD182" s="751"/>
      <c r="AE182" s="751"/>
    </row>
    <row r="183" spans="1:100" s="93" customFormat="1" ht="14.25">
      <c r="A183" s="5"/>
      <c r="B183" s="753" t="str">
        <f>IF(AND(M175=$C$101,S175=$E$103,Y175=$E$105),"","La suma de las cantidades de Hombres y Mujeres debe corresponder con los datos reportados de la pregunta 9.2")</f>
        <v/>
      </c>
      <c r="C183" s="751"/>
      <c r="D183" s="751"/>
      <c r="E183" s="751"/>
      <c r="F183" s="751"/>
      <c r="G183" s="751"/>
      <c r="H183" s="751"/>
      <c r="I183" s="751"/>
      <c r="J183" s="751"/>
      <c r="K183" s="751"/>
      <c r="L183" s="751"/>
      <c r="M183" s="751"/>
      <c r="N183" s="751"/>
      <c r="O183" s="751"/>
      <c r="P183" s="751"/>
      <c r="Q183" s="751"/>
      <c r="R183" s="751"/>
      <c r="S183" s="751"/>
      <c r="T183" s="751"/>
      <c r="U183" s="751"/>
      <c r="V183" s="751"/>
      <c r="W183" s="751"/>
      <c r="X183" s="751"/>
      <c r="Y183" s="751"/>
      <c r="Z183" s="751"/>
      <c r="AA183" s="751"/>
      <c r="AB183" s="751"/>
      <c r="AC183" s="751"/>
      <c r="AD183" s="751"/>
      <c r="AE183" s="751"/>
    </row>
    <row r="184" spans="1:100" s="93" customFormat="1" ht="14.25">
      <c r="A184" s="5"/>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4"/>
    </row>
    <row r="185" spans="1:100" s="93" customFormat="1" ht="24" customHeight="1">
      <c r="A185" s="7" t="s">
        <v>6066</v>
      </c>
      <c r="B185" s="786" t="s">
        <v>6067</v>
      </c>
      <c r="C185" s="736"/>
      <c r="D185" s="736"/>
      <c r="E185" s="736"/>
      <c r="F185" s="736"/>
      <c r="G185" s="736"/>
      <c r="H185" s="736"/>
      <c r="I185" s="736"/>
      <c r="J185" s="736"/>
      <c r="K185" s="736"/>
      <c r="L185" s="736"/>
      <c r="M185" s="736"/>
      <c r="N185" s="736"/>
      <c r="O185" s="736"/>
      <c r="P185" s="736"/>
      <c r="Q185" s="736"/>
      <c r="R185" s="736"/>
      <c r="S185" s="736"/>
      <c r="T185" s="736"/>
      <c r="U185" s="736"/>
      <c r="V185" s="736"/>
      <c r="W185" s="736"/>
      <c r="X185" s="736"/>
      <c r="Y185" s="736"/>
      <c r="Z185" s="736"/>
      <c r="AA185" s="736"/>
      <c r="AB185" s="736"/>
      <c r="AC185" s="736"/>
      <c r="AD185" s="736"/>
      <c r="AE185" s="4"/>
      <c r="AF185" t="s">
        <v>6025</v>
      </c>
    </row>
    <row r="186" spans="1:100" s="93" customFormat="1" ht="24" customHeight="1">
      <c r="A186" s="7"/>
      <c r="B186" s="91"/>
      <c r="C186" s="742" t="s">
        <v>6068</v>
      </c>
      <c r="D186" s="635"/>
      <c r="E186" s="635"/>
      <c r="F186" s="635"/>
      <c r="G186" s="635"/>
      <c r="H186" s="635"/>
      <c r="I186" s="635"/>
      <c r="J186" s="635"/>
      <c r="K186" s="635"/>
      <c r="L186" s="635"/>
      <c r="M186" s="635"/>
      <c r="N186" s="635"/>
      <c r="O186" s="635"/>
      <c r="P186" s="635"/>
      <c r="Q186" s="635"/>
      <c r="R186" s="635"/>
      <c r="S186" s="635"/>
      <c r="T186" s="635"/>
      <c r="U186" s="635"/>
      <c r="V186" s="635"/>
      <c r="W186" s="635"/>
      <c r="X186" s="635"/>
      <c r="Y186" s="635"/>
      <c r="Z186" s="635"/>
      <c r="AA186" s="635"/>
      <c r="AB186" s="635"/>
      <c r="AC186" s="635"/>
      <c r="AD186" s="635"/>
      <c r="AE186" s="4"/>
    </row>
    <row r="187" spans="1:100" s="93" customFormat="1" ht="24" customHeight="1">
      <c r="A187" s="7"/>
      <c r="B187" s="91"/>
      <c r="C187" s="756" t="s">
        <v>6069</v>
      </c>
      <c r="D187" s="736"/>
      <c r="E187" s="736"/>
      <c r="F187" s="736"/>
      <c r="G187" s="736"/>
      <c r="H187" s="736"/>
      <c r="I187" s="736"/>
      <c r="J187" s="736"/>
      <c r="K187" s="736"/>
      <c r="L187" s="736"/>
      <c r="M187" s="736"/>
      <c r="N187" s="736"/>
      <c r="O187" s="736"/>
      <c r="P187" s="736"/>
      <c r="Q187" s="736"/>
      <c r="R187" s="736"/>
      <c r="S187" s="736"/>
      <c r="T187" s="736"/>
      <c r="U187" s="736"/>
      <c r="V187" s="736"/>
      <c r="W187" s="736"/>
      <c r="X187" s="736"/>
      <c r="Y187" s="736"/>
      <c r="Z187" s="736"/>
      <c r="AA187" s="736"/>
      <c r="AB187" s="736"/>
      <c r="AC187" s="736"/>
      <c r="AD187" s="736"/>
      <c r="AE187" s="4"/>
    </row>
    <row r="188" spans="1:100" s="93" customFormat="1" ht="14.25">
      <c r="A188" s="7"/>
      <c r="B188" s="403"/>
      <c r="C188" s="403"/>
      <c r="D188" s="403"/>
      <c r="E188" s="403"/>
      <c r="F188" s="403"/>
      <c r="G188" s="403"/>
      <c r="H188" s="403"/>
      <c r="I188" s="403"/>
      <c r="J188" s="403"/>
      <c r="K188" s="403"/>
      <c r="L188" s="403"/>
      <c r="M188" s="403"/>
      <c r="N188" s="403"/>
      <c r="O188" s="403"/>
      <c r="P188" s="403"/>
      <c r="Q188" s="403"/>
      <c r="R188" s="403"/>
      <c r="S188" s="10"/>
      <c r="T188" s="403"/>
      <c r="U188" s="403"/>
      <c r="V188" s="403"/>
      <c r="W188" s="403"/>
      <c r="X188" s="403"/>
      <c r="Y188" s="403"/>
      <c r="Z188" s="403"/>
      <c r="AA188" s="403"/>
      <c r="AB188" s="403"/>
      <c r="AC188" s="403"/>
      <c r="AD188" s="403"/>
      <c r="AE188" s="4"/>
    </row>
    <row r="189" spans="1:100" s="93" customFormat="1" ht="24" customHeight="1">
      <c r="A189" s="405"/>
      <c r="B189" s="404"/>
      <c r="C189" s="643" t="s">
        <v>6070</v>
      </c>
      <c r="D189" s="773"/>
      <c r="E189" s="773"/>
      <c r="F189" s="773"/>
      <c r="G189" s="773"/>
      <c r="H189" s="773"/>
      <c r="I189" s="769"/>
      <c r="J189" s="643" t="s">
        <v>6071</v>
      </c>
      <c r="K189" s="669"/>
      <c r="L189" s="669"/>
      <c r="M189" s="669"/>
      <c r="N189" s="669"/>
      <c r="O189" s="669"/>
      <c r="P189" s="669"/>
      <c r="Q189" s="669"/>
      <c r="R189" s="669"/>
      <c r="S189" s="669"/>
      <c r="T189" s="669"/>
      <c r="U189" s="669"/>
      <c r="V189" s="669"/>
      <c r="W189" s="669"/>
      <c r="X189" s="669"/>
      <c r="Y189" s="669"/>
      <c r="Z189" s="669"/>
      <c r="AA189" s="669"/>
      <c r="AB189" s="669"/>
      <c r="AC189" s="669"/>
      <c r="AD189" s="670"/>
      <c r="AE189" s="4"/>
      <c r="BK189" s="947" t="s">
        <v>6072</v>
      </c>
      <c r="BL189" s="669"/>
      <c r="BM189" s="669"/>
      <c r="BN189" s="669"/>
      <c r="BO189" s="669"/>
      <c r="BP189" s="669"/>
      <c r="BQ189" s="669"/>
      <c r="BR189" s="669"/>
      <c r="BS189" s="669"/>
      <c r="BT189" s="669"/>
      <c r="BU189" s="669"/>
      <c r="BV189" s="670"/>
      <c r="BW189" s="407"/>
      <c r="BX189" s="407"/>
      <c r="BY189" s="407"/>
      <c r="BZ189" s="407"/>
      <c r="CB189" t="s">
        <v>6073</v>
      </c>
    </row>
    <row r="190" spans="1:100" s="93" customFormat="1" ht="36" customHeight="1">
      <c r="A190" s="405"/>
      <c r="B190" s="403"/>
      <c r="C190" s="862"/>
      <c r="D190" s="736"/>
      <c r="E190" s="736"/>
      <c r="F190" s="736"/>
      <c r="G190" s="736"/>
      <c r="H190" s="736"/>
      <c r="I190" s="689"/>
      <c r="J190" s="879" t="s">
        <v>5560</v>
      </c>
      <c r="K190" s="861" t="s">
        <v>6029</v>
      </c>
      <c r="L190" s="861" t="s">
        <v>6030</v>
      </c>
      <c r="M190" s="668" t="s">
        <v>6033</v>
      </c>
      <c r="N190" s="669"/>
      <c r="O190" s="670"/>
      <c r="P190" s="668" t="s">
        <v>6034</v>
      </c>
      <c r="Q190" s="669"/>
      <c r="R190" s="670"/>
      <c r="S190" s="668" t="s">
        <v>6035</v>
      </c>
      <c r="T190" s="669"/>
      <c r="U190" s="670"/>
      <c r="V190" s="668" t="s">
        <v>6036</v>
      </c>
      <c r="W190" s="669"/>
      <c r="X190" s="670"/>
      <c r="Y190" s="668" t="s">
        <v>6074</v>
      </c>
      <c r="Z190" s="669"/>
      <c r="AA190" s="670"/>
      <c r="AB190" s="668" t="s">
        <v>422</v>
      </c>
      <c r="AC190" s="669"/>
      <c r="AD190" s="670"/>
      <c r="AE190" s="4"/>
      <c r="BK190" s="948" t="s">
        <v>5560</v>
      </c>
      <c r="BL190" s="949"/>
      <c r="BM190" s="949"/>
      <c r="BN190" s="950"/>
      <c r="BO190" s="951" t="s">
        <v>6075</v>
      </c>
      <c r="BP190" s="949"/>
      <c r="BQ190" s="949"/>
      <c r="BR190" s="950"/>
      <c r="BS190" s="952" t="s">
        <v>6030</v>
      </c>
      <c r="BT190" s="953"/>
      <c r="BU190" s="953"/>
      <c r="BV190" s="954"/>
      <c r="BW190" s="304"/>
      <c r="BX190" s="304"/>
      <c r="BY190" s="304"/>
      <c r="BZ190" s="304"/>
      <c r="CB190" s="422">
        <f>M126</f>
        <v>0</v>
      </c>
      <c r="CC190" s="422">
        <f>S126</f>
        <v>0</v>
      </c>
      <c r="CD190" s="422">
        <f>Y126</f>
        <v>0</v>
      </c>
      <c r="CE190" s="422">
        <f>M120</f>
        <v>0</v>
      </c>
      <c r="CF190" s="422">
        <f>S120</f>
        <v>0</v>
      </c>
      <c r="CG190" s="422">
        <f>Y120</f>
        <v>0</v>
      </c>
      <c r="CH190" s="422">
        <f>M121</f>
        <v>0</v>
      </c>
      <c r="CI190" s="422">
        <f>S121</f>
        <v>0</v>
      </c>
      <c r="CJ190" s="422">
        <f>Y121</f>
        <v>0</v>
      </c>
      <c r="CK190" s="422">
        <f>M122</f>
        <v>0</v>
      </c>
      <c r="CL190" s="422">
        <f>S122</f>
        <v>0</v>
      </c>
      <c r="CM190" s="422">
        <f>Y122</f>
        <v>0</v>
      </c>
      <c r="CN190" s="422">
        <f>M123</f>
        <v>0</v>
      </c>
      <c r="CO190" s="422">
        <f>S123</f>
        <v>0</v>
      </c>
      <c r="CP190" s="422">
        <f>Y123</f>
        <v>0</v>
      </c>
      <c r="CQ190" s="422">
        <f>M124</f>
        <v>0</v>
      </c>
      <c r="CR190" s="422">
        <f>S124</f>
        <v>0</v>
      </c>
      <c r="CS190" s="422">
        <f>Y124</f>
        <v>0</v>
      </c>
      <c r="CT190" s="422">
        <f>M125</f>
        <v>0</v>
      </c>
      <c r="CU190" s="422">
        <f>S125</f>
        <v>0</v>
      </c>
      <c r="CV190" s="422">
        <f>Y125</f>
        <v>0</v>
      </c>
    </row>
    <row r="191" spans="1:100" s="93" customFormat="1" ht="48" customHeight="1">
      <c r="A191" s="405"/>
      <c r="B191" s="403"/>
      <c r="C191" s="770"/>
      <c r="D191" s="732"/>
      <c r="E191" s="732"/>
      <c r="F191" s="732"/>
      <c r="G191" s="732"/>
      <c r="H191" s="732"/>
      <c r="I191" s="733"/>
      <c r="J191" s="876"/>
      <c r="K191" s="876"/>
      <c r="L191" s="876"/>
      <c r="M191" s="50" t="s">
        <v>5571</v>
      </c>
      <c r="N191" s="63" t="s">
        <v>6076</v>
      </c>
      <c r="O191" s="63" t="s">
        <v>6030</v>
      </c>
      <c r="P191" s="50" t="s">
        <v>5571</v>
      </c>
      <c r="Q191" s="63" t="s">
        <v>6076</v>
      </c>
      <c r="R191" s="63" t="s">
        <v>6030</v>
      </c>
      <c r="S191" s="50" t="s">
        <v>5571</v>
      </c>
      <c r="T191" s="63" t="s">
        <v>6076</v>
      </c>
      <c r="U191" s="63" t="s">
        <v>6030</v>
      </c>
      <c r="V191" s="50" t="s">
        <v>5571</v>
      </c>
      <c r="W191" s="63" t="s">
        <v>6076</v>
      </c>
      <c r="X191" s="63" t="s">
        <v>6030</v>
      </c>
      <c r="Y191" s="50" t="s">
        <v>5571</v>
      </c>
      <c r="Z191" s="63" t="s">
        <v>6076</v>
      </c>
      <c r="AA191" s="63" t="s">
        <v>6030</v>
      </c>
      <c r="AB191" s="50" t="s">
        <v>5571</v>
      </c>
      <c r="AC191" s="63" t="s">
        <v>6076</v>
      </c>
      <c r="AD191" s="63" t="s">
        <v>6030</v>
      </c>
      <c r="AE191" s="4"/>
      <c r="AF191" s="391" t="s">
        <v>6031</v>
      </c>
      <c r="AG191" s="391" t="s">
        <v>6032</v>
      </c>
      <c r="AI191" t="s">
        <v>5572</v>
      </c>
      <c r="AJ191" t="s">
        <v>5573</v>
      </c>
      <c r="AK191" t="s">
        <v>5574</v>
      </c>
      <c r="AL191" t="s">
        <v>5575</v>
      </c>
      <c r="AM191" t="s">
        <v>5576</v>
      </c>
      <c r="AN191" t="s">
        <v>5577</v>
      </c>
      <c r="AO191" t="s">
        <v>5578</v>
      </c>
      <c r="AP191" t="s">
        <v>5579</v>
      </c>
      <c r="AQ191" t="s">
        <v>5580</v>
      </c>
      <c r="AR191" t="s">
        <v>5581</v>
      </c>
      <c r="AS191" t="s">
        <v>5582</v>
      </c>
      <c r="AT191" t="s">
        <v>5583</v>
      </c>
      <c r="AU191" t="s">
        <v>5584</v>
      </c>
      <c r="AV191" t="s">
        <v>5585</v>
      </c>
      <c r="AW191" t="s">
        <v>5586</v>
      </c>
      <c r="AX191" t="s">
        <v>5587</v>
      </c>
      <c r="AY191" t="s">
        <v>5588</v>
      </c>
      <c r="AZ191" t="s">
        <v>5589</v>
      </c>
      <c r="BA191" t="s">
        <v>5590</v>
      </c>
      <c r="BB191" t="s">
        <v>5591</v>
      </c>
      <c r="BC191" t="s">
        <v>6077</v>
      </c>
      <c r="BD191" t="s">
        <v>6078</v>
      </c>
      <c r="BE191" t="s">
        <v>6079</v>
      </c>
      <c r="BF191" t="s">
        <v>6080</v>
      </c>
      <c r="BG191" t="s">
        <v>6081</v>
      </c>
      <c r="BH191" t="s">
        <v>6082</v>
      </c>
      <c r="BI191" t="s">
        <v>6083</v>
      </c>
      <c r="BJ191" t="s">
        <v>6084</v>
      </c>
      <c r="BK191" s="305" t="s">
        <v>5566</v>
      </c>
      <c r="BL191" s="306" t="s">
        <v>5592</v>
      </c>
      <c r="BM191" s="307" t="s">
        <v>5593</v>
      </c>
      <c r="BN191" s="308" t="s">
        <v>5594</v>
      </c>
      <c r="BO191" s="305" t="s">
        <v>5566</v>
      </c>
      <c r="BP191" s="306" t="s">
        <v>5592</v>
      </c>
      <c r="BQ191" s="307" t="s">
        <v>5593</v>
      </c>
      <c r="BR191" s="308" t="s">
        <v>5594</v>
      </c>
      <c r="BS191" s="305" t="s">
        <v>5566</v>
      </c>
      <c r="BT191" s="306" t="s">
        <v>5592</v>
      </c>
      <c r="BU191" s="307" t="s">
        <v>5593</v>
      </c>
      <c r="BV191" s="309" t="s">
        <v>5594</v>
      </c>
      <c r="BW191" s="390" t="s">
        <v>5347</v>
      </c>
      <c r="BX191" s="310" t="s">
        <v>5348</v>
      </c>
      <c r="BY191" s="390" t="s">
        <v>5349</v>
      </c>
      <c r="CA191" s="1"/>
      <c r="CB191" t="s">
        <v>6085</v>
      </c>
      <c r="CC191" s="1"/>
    </row>
    <row r="192" spans="1:100" s="93" customFormat="1" ht="14.25">
      <c r="A192" s="405"/>
      <c r="B192" s="8"/>
      <c r="C192" s="74" t="s">
        <v>5040</v>
      </c>
      <c r="D192" s="763" t="s">
        <v>6086</v>
      </c>
      <c r="E192" s="669"/>
      <c r="F192" s="669"/>
      <c r="G192" s="669"/>
      <c r="H192" s="669"/>
      <c r="I192" s="670"/>
      <c r="J192" s="112"/>
      <c r="K192" s="112"/>
      <c r="L192" s="112"/>
      <c r="M192" s="112"/>
      <c r="N192" s="112"/>
      <c r="O192" s="112"/>
      <c r="P192" s="112"/>
      <c r="Q192" s="112"/>
      <c r="R192" s="112"/>
      <c r="S192" s="112"/>
      <c r="T192" s="112"/>
      <c r="U192" s="112"/>
      <c r="V192" s="112"/>
      <c r="W192" s="112"/>
      <c r="X192" s="112"/>
      <c r="Y192" s="112"/>
      <c r="Z192" s="112"/>
      <c r="AA192" s="112"/>
      <c r="AB192" s="112"/>
      <c r="AC192" s="112"/>
      <c r="AD192" s="112"/>
      <c r="AE192" s="4"/>
      <c r="AF192" s="396">
        <f>IF(COUNTBLANK($C$101:$H$105)=29,0,IF(COUNTA(J192:AD208)=357,0,1))</f>
        <v>0</v>
      </c>
      <c r="AG192" s="396">
        <f>IF(COUNTBLANK($C$101:$H$105)=29,IF(AND(COUNTA(J192:AD208)=0,C212=""),0,1),0)</f>
        <v>0</v>
      </c>
      <c r="AI192">
        <f>J192</f>
        <v>0</v>
      </c>
      <c r="AJ192">
        <f>COUNTIF(K192:L192,"NS")</f>
        <v>0</v>
      </c>
      <c r="AK192">
        <f>SUM(K192:L192)</f>
        <v>0</v>
      </c>
      <c r="AL192">
        <f>IF(COUNTIF(J192:L192,"NA")=3,0,IF(OR(AND(AI192=0,AJ192&gt;0),AND(AI192="NS",AK192&gt;0), AND(AI192="NS", AJ192=0,AK192=0)), 1, IF(OR(AND(AI192&gt;0,AJ192&gt;1,AI192&gt;AK192), AND(AI192="NS",AJ192=2), AND(AI192="NS",AK192=0,AJ192&gt;0),AI192=AK192), 0, 1)))</f>
        <v>0</v>
      </c>
      <c r="AM192">
        <f t="shared" ref="AM192:AM208" si="12">M192</f>
        <v>0</v>
      </c>
      <c r="AN192">
        <f t="shared" ref="AN192:AN208" si="13">COUNTIF(N192:O192,"NS")</f>
        <v>0</v>
      </c>
      <c r="AO192">
        <f t="shared" ref="AO192:AO208" si="14">SUM(N192:O192)</f>
        <v>0</v>
      </c>
      <c r="AP192">
        <f t="shared" ref="AP192:AP208" si="15">IF(COUNTIF(M192:O192,"NA")=3,0,IF(OR(AND(AM192=0,AN192&gt;0),AND(AM192="NS",AO192&gt;0), AND(AM192="NS", AN192=0,AO192=0)), 1, IF(OR(AND(AM192&gt;0,AN192&gt;1,AM192&gt;AO192), AND(AM192="NS",AN192=2), AND(AM192="NS",AO192=0,AN192&gt;0),AM192=AO192), 0, 1)))</f>
        <v>0</v>
      </c>
      <c r="AQ192">
        <f t="shared" ref="AQ192:AQ208" si="16">P192</f>
        <v>0</v>
      </c>
      <c r="AR192">
        <f t="shared" ref="AR192:AR208" si="17">COUNTIF(Q192:R192,"NS")</f>
        <v>0</v>
      </c>
      <c r="AS192">
        <f t="shared" ref="AS192:AS208" si="18">SUM(Q192:R192)</f>
        <v>0</v>
      </c>
      <c r="AT192">
        <f t="shared" ref="AT192:AT208" si="19">IF(COUNTIF(P192:R192,"NA")=3,0,IF(OR(AND(AQ192=0,AR192&gt;0),AND(AQ192="NS",AS192&gt;0), AND(AQ192="NS", AR192=0,AS192=0)), 1, IF(OR(AND(AQ192&gt;0,AR192&gt;1,AQ192&gt;AS192), AND(AQ192="NS",AR192=2), AND(AQ192="NS",AS192=0,AR192&gt;0),AQ192=AS192), 0, 1)))</f>
        <v>0</v>
      </c>
      <c r="AU192">
        <f t="shared" ref="AU192:AU208" si="20">S192</f>
        <v>0</v>
      </c>
      <c r="AV192">
        <f t="shared" ref="AV192:AV208" si="21">COUNTIF(T192:U192,"NS")</f>
        <v>0</v>
      </c>
      <c r="AW192">
        <f t="shared" ref="AW192:AW208" si="22">SUM(T192:U192)</f>
        <v>0</v>
      </c>
      <c r="AX192">
        <f t="shared" ref="AX192:AX208" si="23">IF(COUNTIF(S192:U192,"NA")=3,0,IF(OR(AND(AU192=0,AV192&gt;0),AND(AU192="NS",AW192&gt;0), AND(AU192="NS", AV192=0,AW192=0)), 1, IF(OR(AND(AU192&gt;0,AV192&gt;1,AU192&gt;AW192), AND(AU192="NS",AV192=2), AND(AU192="NS",AW192=0,AV192&gt;0),AU192=AW192), 0, 1)))</f>
        <v>0</v>
      </c>
      <c r="AY192">
        <f t="shared" ref="AY192:AY208" si="24">V192</f>
        <v>0</v>
      </c>
      <c r="AZ192">
        <f t="shared" ref="AZ192:AZ208" si="25">COUNTIF(W192:X192,"NS")</f>
        <v>0</v>
      </c>
      <c r="BA192">
        <f t="shared" ref="BA192:BA208" si="26">SUM(W192:X192)</f>
        <v>0</v>
      </c>
      <c r="BB192">
        <f t="shared" ref="BB192:BB208" si="27">IF(COUNTIF(V192:X192,"NA")=3,0,IF(OR(AND(AY192=0,AZ192&gt;0),AND(AY192="NS",BA192&gt;0), AND(AY192="NS", AZ192=0,BA192=0)), 1, IF(OR(AND(AY192&gt;0,AZ192&gt;1,AY192&gt;BA192), AND(AY192="NS",AZ192=2), AND(AY192="NS",BA192=0,AZ192&gt;0),AY192=BA192), 0, 1)))</f>
        <v>0</v>
      </c>
      <c r="BC192">
        <f>Y192</f>
        <v>0</v>
      </c>
      <c r="BD192">
        <f>COUNTIF(Z192:AA192,"NS")</f>
        <v>0</v>
      </c>
      <c r="BE192">
        <f>SUM(Z192:AA192)</f>
        <v>0</v>
      </c>
      <c r="BF192">
        <f>IF(COUNTIF(Y192:AA192,"NA")=3,0,IF(OR(AND(BC192=0,BD192&gt;0),AND(BC192="NS",BE192&gt;0), AND(BC192="NS", BD192=0,BE192=0)), 1, IF(OR(AND(BC192&gt;0,BD192&gt;1,BC192&gt;BE192), AND(BC192="NS",BD192=2), AND(BC192="NS",BE192=0,BD192&gt;0),BC192=BE192), 0, 1)))</f>
        <v>0</v>
      </c>
      <c r="BG192">
        <f t="shared" ref="BG192:BG207" si="28">AB192</f>
        <v>0</v>
      </c>
      <c r="BH192">
        <f t="shared" ref="BH192:BH207" si="29">COUNTIF(AC192:AD192,"NS")</f>
        <v>0</v>
      </c>
      <c r="BI192">
        <f t="shared" ref="BI192:BI207" si="30">SUM(AC192:AD192)</f>
        <v>0</v>
      </c>
      <c r="BJ192">
        <f t="shared" ref="BJ192:BJ207" si="31">IF(COUNTIF(AB192:AD192,"NA")=3,0,IF(OR(AND(BG192=0,BH192&gt;0),AND(BG192="NS",BI192&gt;0), AND(BG192="NS", BH192=0,BI192=0)), 1, IF(OR(AND(BG192&gt;0,BH192&gt;1,BG192&gt;BI192), AND(BG192="NS",BH192=2), AND(BG192="NS",BI192=0,BH192&gt;0),BG192=BI192), 0, 1)))</f>
        <v>0</v>
      </c>
      <c r="BK192" s="311">
        <f>J192</f>
        <v>0</v>
      </c>
      <c r="BL192" s="312">
        <f>COUNTIF(M192,"NS") + COUNTIF(P192,"NS") + COUNTIF(S192,"NS") + COUNTIF(V192,"NS") + COUNTIF(Y192,"NS") + COUNTIF(AB192,"NS")</f>
        <v>0</v>
      </c>
      <c r="BM192" s="313">
        <f>SUM(M192,P192,S192,V192,Y192,AB192)</f>
        <v>0</v>
      </c>
      <c r="BN192" s="314">
        <f>IF(OR(AND(BK192=0, BL192&gt;0),AND(BK192="NS", BM192&gt;0), AND(BK192="NS", BL192=0, BM192=0)), 1, IF(OR(AND(BK192&gt;0, BL192&gt;1,BK192&gt;BM192), AND(BK192="NS", BL192=2), AND(BK192="NS", BM192=0, BL192&gt;0), BK192=BM192), 0, 1))</f>
        <v>0</v>
      </c>
      <c r="BO192" s="311">
        <f>K192</f>
        <v>0</v>
      </c>
      <c r="BP192" s="312">
        <f>COUNTIF(N192,"NS") + COUNTIF(Q192,"NS") + COUNTIF(T192,"NS") + COUNTIF(W192,"NS") + COUNTIF(Z192,"NS") + COUNTIF(AC192,"NS")</f>
        <v>0</v>
      </c>
      <c r="BQ192" s="313">
        <f>SUM(N192,Q192,T192,W192,Z192,AC192)</f>
        <v>0</v>
      </c>
      <c r="BR192" s="314">
        <f>IF(OR(AND(BO192=0, BP192&gt;0),AND(BO192="NS", BQ192&gt;0), AND(BO192="NS", BP192=0, BQ192=0)), 1, IF(OR(AND(BO192&gt;0, BP192&gt;1,BO192&gt;BQ192), AND(BO192="NS", BP192=2), AND(BO192="NS", BQ192=0, BP192&gt;0), BO192=BQ192), 0, 1))</f>
        <v>0</v>
      </c>
      <c r="BS192" s="311">
        <f t="shared" ref="BS192:BS207" si="32">L192</f>
        <v>0</v>
      </c>
      <c r="BT192" s="312">
        <f t="shared" ref="BT192:BT207" si="33">COUNTIF(O192,"NS") + COUNTIF(R192,"NS") + COUNTIF(U192,"NS") + COUNTIF(X192,"NS") + COUNTIF(AA192,"NS") + COUNTIF(AD192,"NS")</f>
        <v>0</v>
      </c>
      <c r="BU192" s="313">
        <f t="shared" ref="BU192:BU207" si="34">SUM(O192,R192,U192,X192,AA192,AD192)</f>
        <v>0</v>
      </c>
      <c r="BV192" s="314">
        <f t="shared" ref="BV192:BV207" si="35">IF(OR(AND(BS192=0, BT192&gt;0),AND(BS192="NS", BU192&gt;0), AND(BS192="NS", BT192=0, BU192=0)), 1, IF(OR(AND(BS192&gt;0, BT192&gt;1,BS192&gt;BU192), AND(BS192="NS", BT192=2), AND(BS192="NS", BU192=0, BT192&gt;0), BS192=BU192), 0, 1))</f>
        <v>0</v>
      </c>
      <c r="BW192" s="247">
        <f>IF(SUM(AL192,AP192,AT192,AX192,BB192,BF192,BJ192,BN192,BR192,BV192)=0,0,1)</f>
        <v>0</v>
      </c>
      <c r="BX192" s="310" t="str">
        <f>IF(BW192=0,"",
IF(SUM($BW$192:BW192)=1,BY192,
IF($BW$209&gt;SUM($BW$192:BW192),_xlfn.CONCAT(", ",BY192),
IF($BW$209=SUM($BW$192:BW192),_xlfn.CONCAT(" y ",BY192)))))</f>
        <v/>
      </c>
      <c r="BY192" s="74" t="s">
        <v>5358</v>
      </c>
      <c r="BZ192" s="315"/>
      <c r="CA192" s="316"/>
      <c r="CB192" s="317">
        <f t="shared" ref="CB192:CV192" si="36">IF(J209=CB190,0,1)</f>
        <v>0</v>
      </c>
      <c r="CC192" s="317">
        <f t="shared" si="36"/>
        <v>0</v>
      </c>
      <c r="CD192" s="317">
        <f t="shared" si="36"/>
        <v>0</v>
      </c>
      <c r="CE192" s="317">
        <f t="shared" si="36"/>
        <v>0</v>
      </c>
      <c r="CF192" s="317">
        <f t="shared" si="36"/>
        <v>0</v>
      </c>
      <c r="CG192" s="317">
        <f t="shared" si="36"/>
        <v>0</v>
      </c>
      <c r="CH192" s="317">
        <f t="shared" si="36"/>
        <v>0</v>
      </c>
      <c r="CI192" s="317">
        <f t="shared" si="36"/>
        <v>0</v>
      </c>
      <c r="CJ192" s="317">
        <f t="shared" si="36"/>
        <v>0</v>
      </c>
      <c r="CK192" s="317">
        <f t="shared" si="36"/>
        <v>0</v>
      </c>
      <c r="CL192" s="317">
        <f t="shared" si="36"/>
        <v>0</v>
      </c>
      <c r="CM192" s="317">
        <f t="shared" si="36"/>
        <v>0</v>
      </c>
      <c r="CN192" s="317">
        <f t="shared" si="36"/>
        <v>0</v>
      </c>
      <c r="CO192" s="317">
        <f t="shared" si="36"/>
        <v>0</v>
      </c>
      <c r="CP192" s="317">
        <f t="shared" si="36"/>
        <v>0</v>
      </c>
      <c r="CQ192" s="317">
        <f t="shared" si="36"/>
        <v>0</v>
      </c>
      <c r="CR192" s="317">
        <f t="shared" si="36"/>
        <v>0</v>
      </c>
      <c r="CS192" s="317">
        <f t="shared" si="36"/>
        <v>0</v>
      </c>
      <c r="CT192" s="317">
        <f t="shared" si="36"/>
        <v>0</v>
      </c>
      <c r="CU192" s="317">
        <f t="shared" si="36"/>
        <v>0</v>
      </c>
      <c r="CV192" s="317">
        <f t="shared" si="36"/>
        <v>0</v>
      </c>
    </row>
    <row r="193" spans="1:100" s="93" customFormat="1" ht="14.25">
      <c r="A193" s="405"/>
      <c r="B193" s="8"/>
      <c r="C193" s="74" t="s">
        <v>5042</v>
      </c>
      <c r="D193" s="763" t="s">
        <v>6087</v>
      </c>
      <c r="E193" s="669"/>
      <c r="F193" s="669"/>
      <c r="G193" s="669"/>
      <c r="H193" s="669"/>
      <c r="I193" s="670"/>
      <c r="J193" s="112"/>
      <c r="K193" s="112"/>
      <c r="L193" s="112"/>
      <c r="M193" s="112"/>
      <c r="N193" s="112"/>
      <c r="O193" s="112"/>
      <c r="P193" s="112"/>
      <c r="Q193" s="112"/>
      <c r="R193" s="112"/>
      <c r="S193" s="112"/>
      <c r="T193" s="112"/>
      <c r="U193" s="112"/>
      <c r="V193" s="112"/>
      <c r="W193" s="112"/>
      <c r="X193" s="112"/>
      <c r="Y193" s="112"/>
      <c r="Z193" s="112"/>
      <c r="AA193" s="112"/>
      <c r="AB193" s="112"/>
      <c r="AC193" s="112"/>
      <c r="AD193" s="112"/>
      <c r="AE193" s="4"/>
      <c r="AI193">
        <f t="shared" ref="AI193:AI208" si="37">J193</f>
        <v>0</v>
      </c>
      <c r="AJ193">
        <f t="shared" ref="AJ193:AJ208" si="38">COUNTIF(K193:L193,"NS")</f>
        <v>0</v>
      </c>
      <c r="AK193">
        <f t="shared" ref="AK193:AK208" si="39">SUM(K193:L193)</f>
        <v>0</v>
      </c>
      <c r="AL193">
        <f t="shared" ref="AL193:AL208" si="40">IF(COUNTIF(J193:L193,"NA")=3,0,IF(OR(AND(AI193=0,AJ193&gt;0),AND(AI193="NS",AK193&gt;0), AND(AI193="NS", AJ193=0,AK193=0)), 1, IF(OR(AND(AI193&gt;0,AJ193&gt;1,AI193&gt;AK193), AND(AI193="NS",AJ193=2), AND(AI193="NS",AK193=0,AJ193&gt;0),AI193=AK193), 0, 1)))</f>
        <v>0</v>
      </c>
      <c r="AM193">
        <f t="shared" si="12"/>
        <v>0</v>
      </c>
      <c r="AN193">
        <f t="shared" si="13"/>
        <v>0</v>
      </c>
      <c r="AO193">
        <f t="shared" si="14"/>
        <v>0</v>
      </c>
      <c r="AP193">
        <f t="shared" si="15"/>
        <v>0</v>
      </c>
      <c r="AQ193">
        <f t="shared" si="16"/>
        <v>0</v>
      </c>
      <c r="AR193">
        <f t="shared" si="17"/>
        <v>0</v>
      </c>
      <c r="AS193">
        <f t="shared" si="18"/>
        <v>0</v>
      </c>
      <c r="AT193">
        <f t="shared" si="19"/>
        <v>0</v>
      </c>
      <c r="AU193">
        <f t="shared" si="20"/>
        <v>0</v>
      </c>
      <c r="AV193">
        <f t="shared" si="21"/>
        <v>0</v>
      </c>
      <c r="AW193">
        <f t="shared" si="22"/>
        <v>0</v>
      </c>
      <c r="AX193">
        <f t="shared" si="23"/>
        <v>0</v>
      </c>
      <c r="AY193">
        <f t="shared" si="24"/>
        <v>0</v>
      </c>
      <c r="AZ193">
        <f t="shared" si="25"/>
        <v>0</v>
      </c>
      <c r="BA193">
        <f t="shared" si="26"/>
        <v>0</v>
      </c>
      <c r="BB193">
        <f t="shared" si="27"/>
        <v>0</v>
      </c>
      <c r="BC193">
        <f t="shared" ref="BC193:BC208" si="41">Y193</f>
        <v>0</v>
      </c>
      <c r="BD193">
        <f t="shared" ref="BD193:BD208" si="42">COUNTIF(Z193:AA193,"NS")</f>
        <v>0</v>
      </c>
      <c r="BE193">
        <f t="shared" ref="BE193:BE208" si="43">SUM(Z193:AA193)</f>
        <v>0</v>
      </c>
      <c r="BF193">
        <f t="shared" ref="BF193:BF208" si="44">IF(COUNTIF(Y193:AA193,"NA")=3,0,IF(OR(AND(BC193=0,BD193&gt;0),AND(BC193="NS",BE193&gt;0), AND(BC193="NS", BD193=0,BE193=0)), 1, IF(OR(AND(BC193&gt;0,BD193&gt;1,BC193&gt;BE193), AND(BC193="NS",BD193=2), AND(BC193="NS",BE193=0,BD193&gt;0),BC193=BE193), 0, 1)))</f>
        <v>0</v>
      </c>
      <c r="BG193">
        <f t="shared" si="28"/>
        <v>0</v>
      </c>
      <c r="BH193">
        <f t="shared" si="29"/>
        <v>0</v>
      </c>
      <c r="BI193">
        <f t="shared" si="30"/>
        <v>0</v>
      </c>
      <c r="BJ193">
        <f t="shared" si="31"/>
        <v>0</v>
      </c>
      <c r="BK193" s="311">
        <f t="shared" ref="BK193:BK208" si="45">J193</f>
        <v>0</v>
      </c>
      <c r="BL193" s="312">
        <f t="shared" ref="BL193:BL208" si="46">COUNTIF(M193,"NS") + COUNTIF(P193,"NS") + COUNTIF(S193,"NS") + COUNTIF(V193,"NS") + COUNTIF(Y193,"NS") + COUNTIF(AB193,"NS")</f>
        <v>0</v>
      </c>
      <c r="BM193" s="313">
        <f t="shared" ref="BM193:BM208" si="47">SUM(M193,P193,S193,V193,Y193,AB193)</f>
        <v>0</v>
      </c>
      <c r="BN193" s="314">
        <f t="shared" ref="BN193:BN208" si="48">IF(OR(AND(BK193=0, BL193&gt;0),AND(BK193="NS", BM193&gt;0), AND(BK193="NS", BL193=0, BM193=0)), 1, IF(OR(AND(BK193&gt;0, BL193&gt;1,BK193&gt;BM193), AND(BK193="NS", BL193=2), AND(BK193="NS", BM193=0, BL193&gt;0), BK193=BM193), 0, 1))</f>
        <v>0</v>
      </c>
      <c r="BO193" s="311">
        <f t="shared" ref="BO193:BO208" si="49">K193</f>
        <v>0</v>
      </c>
      <c r="BP193" s="312">
        <f t="shared" ref="BP193:BP208" si="50">COUNTIF(N193,"NS") + COUNTIF(Q193,"NS") + COUNTIF(T193,"NS") + COUNTIF(W193,"NS") + COUNTIF(Z193,"NS") + COUNTIF(AC193,"NS")</f>
        <v>0</v>
      </c>
      <c r="BQ193" s="313">
        <f t="shared" ref="BQ193:BQ208" si="51">SUM(N193,Q193,T193,W193,Z193,AC193)</f>
        <v>0</v>
      </c>
      <c r="BR193" s="314">
        <f t="shared" ref="BR193:BR208" si="52">IF(OR(AND(BO193=0, BP193&gt;0),AND(BO193="NS", BQ193&gt;0), AND(BO193="NS", BP193=0, BQ193=0)), 1, IF(OR(AND(BO193&gt;0, BP193&gt;1,BO193&gt;BQ193), AND(BO193="NS", BP193=2), AND(BO193="NS", BQ193=0, BP193&gt;0), BO193=BQ193), 0, 1))</f>
        <v>0</v>
      </c>
      <c r="BS193" s="311">
        <f t="shared" si="32"/>
        <v>0</v>
      </c>
      <c r="BT193" s="312">
        <f t="shared" si="33"/>
        <v>0</v>
      </c>
      <c r="BU193" s="313">
        <f t="shared" si="34"/>
        <v>0</v>
      </c>
      <c r="BV193" s="314">
        <f t="shared" si="35"/>
        <v>0</v>
      </c>
      <c r="BW193" s="247">
        <f t="shared" ref="BW193:BW207" si="53">IF(SUM(AL193,AP193,AT193,AX193,BB193,BF193,BJ193,BN193,BR193,BV193)=0,0,1)</f>
        <v>0</v>
      </c>
      <c r="BX193" s="310" t="str">
        <f>IF(BW193=0,"",
IF(SUM($BW$192:BW193)=1,BY193,
IF($BW$209&gt;SUM($BW$192:BW193),_xlfn.CONCAT(", ",BY193),
IF($BW$209=SUM($BW$192:BW193),_xlfn.CONCAT(" y ",BY193)))))</f>
        <v/>
      </c>
      <c r="BY193" s="74" t="s">
        <v>5359</v>
      </c>
      <c r="BZ193" s="315"/>
      <c r="CA193" s="316"/>
      <c r="CB193" s="318"/>
      <c r="CC193" s="408"/>
      <c r="CV193" s="409">
        <f>SUM(CB192:CV192)</f>
        <v>0</v>
      </c>
    </row>
    <row r="194" spans="1:100" s="93" customFormat="1" ht="14.25">
      <c r="A194" s="405"/>
      <c r="B194" s="8"/>
      <c r="C194" s="74" t="s">
        <v>5044</v>
      </c>
      <c r="D194" s="763" t="s">
        <v>6088</v>
      </c>
      <c r="E194" s="669"/>
      <c r="F194" s="669"/>
      <c r="G194" s="669"/>
      <c r="H194" s="669"/>
      <c r="I194" s="670"/>
      <c r="J194" s="112"/>
      <c r="K194" s="112"/>
      <c r="L194" s="112"/>
      <c r="M194" s="112"/>
      <c r="N194" s="112"/>
      <c r="O194" s="112"/>
      <c r="P194" s="112"/>
      <c r="Q194" s="112"/>
      <c r="R194" s="112"/>
      <c r="S194" s="112"/>
      <c r="T194" s="112"/>
      <c r="U194" s="112"/>
      <c r="V194" s="112"/>
      <c r="W194" s="112"/>
      <c r="X194" s="112"/>
      <c r="Y194" s="112"/>
      <c r="Z194" s="112"/>
      <c r="AA194" s="112"/>
      <c r="AB194" s="112"/>
      <c r="AC194" s="112"/>
      <c r="AD194" s="112"/>
      <c r="AE194" s="4"/>
      <c r="AI194">
        <f t="shared" si="37"/>
        <v>0</v>
      </c>
      <c r="AJ194">
        <f t="shared" si="38"/>
        <v>0</v>
      </c>
      <c r="AK194">
        <f t="shared" si="39"/>
        <v>0</v>
      </c>
      <c r="AL194">
        <f t="shared" si="40"/>
        <v>0</v>
      </c>
      <c r="AM194">
        <f t="shared" si="12"/>
        <v>0</v>
      </c>
      <c r="AN194">
        <f t="shared" si="13"/>
        <v>0</v>
      </c>
      <c r="AO194">
        <f t="shared" si="14"/>
        <v>0</v>
      </c>
      <c r="AP194">
        <f t="shared" si="15"/>
        <v>0</v>
      </c>
      <c r="AQ194">
        <f t="shared" si="16"/>
        <v>0</v>
      </c>
      <c r="AR194">
        <f t="shared" si="17"/>
        <v>0</v>
      </c>
      <c r="AS194">
        <f t="shared" si="18"/>
        <v>0</v>
      </c>
      <c r="AT194">
        <f t="shared" si="19"/>
        <v>0</v>
      </c>
      <c r="AU194">
        <f t="shared" si="20"/>
        <v>0</v>
      </c>
      <c r="AV194">
        <f t="shared" si="21"/>
        <v>0</v>
      </c>
      <c r="AW194">
        <f t="shared" si="22"/>
        <v>0</v>
      </c>
      <c r="AX194">
        <f t="shared" si="23"/>
        <v>0</v>
      </c>
      <c r="AY194">
        <f t="shared" si="24"/>
        <v>0</v>
      </c>
      <c r="AZ194">
        <f t="shared" si="25"/>
        <v>0</v>
      </c>
      <c r="BA194">
        <f t="shared" si="26"/>
        <v>0</v>
      </c>
      <c r="BB194">
        <f t="shared" si="27"/>
        <v>0</v>
      </c>
      <c r="BC194">
        <f t="shared" si="41"/>
        <v>0</v>
      </c>
      <c r="BD194">
        <f t="shared" si="42"/>
        <v>0</v>
      </c>
      <c r="BE194">
        <f t="shared" si="43"/>
        <v>0</v>
      </c>
      <c r="BF194">
        <f t="shared" si="44"/>
        <v>0</v>
      </c>
      <c r="BG194">
        <f t="shared" si="28"/>
        <v>0</v>
      </c>
      <c r="BH194">
        <f t="shared" si="29"/>
        <v>0</v>
      </c>
      <c r="BI194">
        <f t="shared" si="30"/>
        <v>0</v>
      </c>
      <c r="BJ194">
        <f t="shared" si="31"/>
        <v>0</v>
      </c>
      <c r="BK194" s="311">
        <f t="shared" si="45"/>
        <v>0</v>
      </c>
      <c r="BL194" s="312">
        <f t="shared" si="46"/>
        <v>0</v>
      </c>
      <c r="BM194" s="313">
        <f t="shared" si="47"/>
        <v>0</v>
      </c>
      <c r="BN194" s="314">
        <f t="shared" si="48"/>
        <v>0</v>
      </c>
      <c r="BO194" s="311">
        <f t="shared" si="49"/>
        <v>0</v>
      </c>
      <c r="BP194" s="312">
        <f t="shared" si="50"/>
        <v>0</v>
      </c>
      <c r="BQ194" s="313">
        <f t="shared" si="51"/>
        <v>0</v>
      </c>
      <c r="BR194" s="314">
        <f t="shared" si="52"/>
        <v>0</v>
      </c>
      <c r="BS194" s="311">
        <f t="shared" si="32"/>
        <v>0</v>
      </c>
      <c r="BT194" s="312">
        <f t="shared" si="33"/>
        <v>0</v>
      </c>
      <c r="BU194" s="313">
        <f t="shared" si="34"/>
        <v>0</v>
      </c>
      <c r="BV194" s="314">
        <f t="shared" si="35"/>
        <v>0</v>
      </c>
      <c r="BW194" s="247">
        <f t="shared" si="53"/>
        <v>0</v>
      </c>
      <c r="BX194" s="310" t="str">
        <f>IF(BW194=0,"",
IF(SUM($BW$192:BW194)=1,BY194,
IF($BW$209&gt;SUM($BW$192:BW194),_xlfn.CONCAT(", ",BY194),
IF($BW$209=SUM($BW$192:BW194),_xlfn.CONCAT(" y ",BY194)))))</f>
        <v/>
      </c>
      <c r="BY194" s="74" t="s">
        <v>5360</v>
      </c>
      <c r="BZ194" s="315"/>
      <c r="CA194" s="316"/>
      <c r="CB194" s="318"/>
      <c r="CC194" s="408"/>
    </row>
    <row r="195" spans="1:100" s="93" customFormat="1" ht="14.25">
      <c r="A195" s="405"/>
      <c r="B195" s="8"/>
      <c r="C195" s="74" t="s">
        <v>5046</v>
      </c>
      <c r="D195" s="763" t="s">
        <v>6089</v>
      </c>
      <c r="E195" s="669"/>
      <c r="F195" s="669"/>
      <c r="G195" s="669"/>
      <c r="H195" s="669"/>
      <c r="I195" s="670"/>
      <c r="J195" s="112"/>
      <c r="K195" s="112"/>
      <c r="L195" s="112"/>
      <c r="M195" s="112"/>
      <c r="N195" s="112"/>
      <c r="O195" s="112"/>
      <c r="P195" s="112"/>
      <c r="Q195" s="112"/>
      <c r="R195" s="112"/>
      <c r="S195" s="112"/>
      <c r="T195" s="112"/>
      <c r="U195" s="112"/>
      <c r="V195" s="112"/>
      <c r="W195" s="112"/>
      <c r="X195" s="112"/>
      <c r="Y195" s="112"/>
      <c r="Z195" s="112"/>
      <c r="AA195" s="112"/>
      <c r="AB195" s="112"/>
      <c r="AC195" s="112"/>
      <c r="AD195" s="112"/>
      <c r="AE195" s="4"/>
      <c r="AI195">
        <f t="shared" si="37"/>
        <v>0</v>
      </c>
      <c r="AJ195">
        <f t="shared" si="38"/>
        <v>0</v>
      </c>
      <c r="AK195">
        <f t="shared" si="39"/>
        <v>0</v>
      </c>
      <c r="AL195">
        <f t="shared" si="40"/>
        <v>0</v>
      </c>
      <c r="AM195">
        <f t="shared" si="12"/>
        <v>0</v>
      </c>
      <c r="AN195">
        <f t="shared" si="13"/>
        <v>0</v>
      </c>
      <c r="AO195">
        <f t="shared" si="14"/>
        <v>0</v>
      </c>
      <c r="AP195">
        <f t="shared" si="15"/>
        <v>0</v>
      </c>
      <c r="AQ195">
        <f t="shared" si="16"/>
        <v>0</v>
      </c>
      <c r="AR195">
        <f t="shared" si="17"/>
        <v>0</v>
      </c>
      <c r="AS195">
        <f t="shared" si="18"/>
        <v>0</v>
      </c>
      <c r="AT195">
        <f t="shared" si="19"/>
        <v>0</v>
      </c>
      <c r="AU195">
        <f t="shared" si="20"/>
        <v>0</v>
      </c>
      <c r="AV195">
        <f t="shared" si="21"/>
        <v>0</v>
      </c>
      <c r="AW195">
        <f t="shared" si="22"/>
        <v>0</v>
      </c>
      <c r="AX195">
        <f t="shared" si="23"/>
        <v>0</v>
      </c>
      <c r="AY195">
        <f t="shared" si="24"/>
        <v>0</v>
      </c>
      <c r="AZ195">
        <f t="shared" si="25"/>
        <v>0</v>
      </c>
      <c r="BA195">
        <f t="shared" si="26"/>
        <v>0</v>
      </c>
      <c r="BB195">
        <f t="shared" si="27"/>
        <v>0</v>
      </c>
      <c r="BC195">
        <f t="shared" si="41"/>
        <v>0</v>
      </c>
      <c r="BD195">
        <f t="shared" si="42"/>
        <v>0</v>
      </c>
      <c r="BE195">
        <f t="shared" si="43"/>
        <v>0</v>
      </c>
      <c r="BF195">
        <f t="shared" si="44"/>
        <v>0</v>
      </c>
      <c r="BG195">
        <f t="shared" si="28"/>
        <v>0</v>
      </c>
      <c r="BH195">
        <f t="shared" si="29"/>
        <v>0</v>
      </c>
      <c r="BI195">
        <f t="shared" si="30"/>
        <v>0</v>
      </c>
      <c r="BJ195">
        <f t="shared" si="31"/>
        <v>0</v>
      </c>
      <c r="BK195" s="311">
        <f t="shared" si="45"/>
        <v>0</v>
      </c>
      <c r="BL195" s="312">
        <f t="shared" si="46"/>
        <v>0</v>
      </c>
      <c r="BM195" s="313">
        <f t="shared" si="47"/>
        <v>0</v>
      </c>
      <c r="BN195" s="314">
        <f t="shared" si="48"/>
        <v>0</v>
      </c>
      <c r="BO195" s="311">
        <f t="shared" si="49"/>
        <v>0</v>
      </c>
      <c r="BP195" s="312">
        <f t="shared" si="50"/>
        <v>0</v>
      </c>
      <c r="BQ195" s="313">
        <f t="shared" si="51"/>
        <v>0</v>
      </c>
      <c r="BR195" s="314">
        <f t="shared" si="52"/>
        <v>0</v>
      </c>
      <c r="BS195" s="311">
        <f t="shared" si="32"/>
        <v>0</v>
      </c>
      <c r="BT195" s="312">
        <f t="shared" si="33"/>
        <v>0</v>
      </c>
      <c r="BU195" s="313">
        <f t="shared" si="34"/>
        <v>0</v>
      </c>
      <c r="BV195" s="314">
        <f t="shared" si="35"/>
        <v>0</v>
      </c>
      <c r="BW195" s="247">
        <f t="shared" si="53"/>
        <v>0</v>
      </c>
      <c r="BX195" s="310" t="str">
        <f>IF(BW195=0,"",
IF(SUM($BW$192:BW195)=1,BY195,
IF($BW$209&gt;SUM($BW$192:BW195),_xlfn.CONCAT(", ",BY195),
IF($BW$209=SUM($BW$192:BW195),_xlfn.CONCAT(" y ",BY195)))))</f>
        <v/>
      </c>
      <c r="BY195" s="74" t="s">
        <v>5361</v>
      </c>
      <c r="BZ195" s="315"/>
      <c r="CA195" s="316"/>
      <c r="CB195" s="318"/>
      <c r="CC195" s="408"/>
    </row>
    <row r="196" spans="1:100" s="93" customFormat="1" ht="14.25">
      <c r="A196" s="405"/>
      <c r="B196" s="8"/>
      <c r="C196" s="74" t="s">
        <v>5048</v>
      </c>
      <c r="D196" s="763" t="s">
        <v>6090</v>
      </c>
      <c r="E196" s="669"/>
      <c r="F196" s="669"/>
      <c r="G196" s="669"/>
      <c r="H196" s="669"/>
      <c r="I196" s="670"/>
      <c r="J196" s="112"/>
      <c r="K196" s="112"/>
      <c r="L196" s="112"/>
      <c r="M196" s="112"/>
      <c r="N196" s="112"/>
      <c r="O196" s="112"/>
      <c r="P196" s="112"/>
      <c r="Q196" s="112"/>
      <c r="R196" s="112"/>
      <c r="S196" s="112"/>
      <c r="T196" s="112"/>
      <c r="U196" s="112"/>
      <c r="V196" s="112"/>
      <c r="W196" s="112"/>
      <c r="X196" s="112"/>
      <c r="Y196" s="112"/>
      <c r="Z196" s="112"/>
      <c r="AA196" s="112"/>
      <c r="AB196" s="112"/>
      <c r="AC196" s="112"/>
      <c r="AD196" s="112"/>
      <c r="AE196" s="4"/>
      <c r="AI196">
        <f t="shared" si="37"/>
        <v>0</v>
      </c>
      <c r="AJ196">
        <f t="shared" si="38"/>
        <v>0</v>
      </c>
      <c r="AK196">
        <f t="shared" si="39"/>
        <v>0</v>
      </c>
      <c r="AL196">
        <f t="shared" si="40"/>
        <v>0</v>
      </c>
      <c r="AM196">
        <f t="shared" si="12"/>
        <v>0</v>
      </c>
      <c r="AN196">
        <f t="shared" si="13"/>
        <v>0</v>
      </c>
      <c r="AO196">
        <f t="shared" si="14"/>
        <v>0</v>
      </c>
      <c r="AP196">
        <f t="shared" si="15"/>
        <v>0</v>
      </c>
      <c r="AQ196">
        <f t="shared" si="16"/>
        <v>0</v>
      </c>
      <c r="AR196">
        <f t="shared" si="17"/>
        <v>0</v>
      </c>
      <c r="AS196">
        <f t="shared" si="18"/>
        <v>0</v>
      </c>
      <c r="AT196">
        <f t="shared" si="19"/>
        <v>0</v>
      </c>
      <c r="AU196">
        <f t="shared" si="20"/>
        <v>0</v>
      </c>
      <c r="AV196">
        <f t="shared" si="21"/>
        <v>0</v>
      </c>
      <c r="AW196">
        <f t="shared" si="22"/>
        <v>0</v>
      </c>
      <c r="AX196">
        <f t="shared" si="23"/>
        <v>0</v>
      </c>
      <c r="AY196">
        <f t="shared" si="24"/>
        <v>0</v>
      </c>
      <c r="AZ196">
        <f t="shared" si="25"/>
        <v>0</v>
      </c>
      <c r="BA196">
        <f t="shared" si="26"/>
        <v>0</v>
      </c>
      <c r="BB196">
        <f t="shared" si="27"/>
        <v>0</v>
      </c>
      <c r="BC196">
        <f t="shared" si="41"/>
        <v>0</v>
      </c>
      <c r="BD196">
        <f t="shared" si="42"/>
        <v>0</v>
      </c>
      <c r="BE196">
        <f t="shared" si="43"/>
        <v>0</v>
      </c>
      <c r="BF196">
        <f t="shared" si="44"/>
        <v>0</v>
      </c>
      <c r="BG196">
        <f t="shared" si="28"/>
        <v>0</v>
      </c>
      <c r="BH196">
        <f t="shared" si="29"/>
        <v>0</v>
      </c>
      <c r="BI196">
        <f t="shared" si="30"/>
        <v>0</v>
      </c>
      <c r="BJ196">
        <f t="shared" si="31"/>
        <v>0</v>
      </c>
      <c r="BK196" s="311">
        <f t="shared" si="45"/>
        <v>0</v>
      </c>
      <c r="BL196" s="312">
        <f t="shared" si="46"/>
        <v>0</v>
      </c>
      <c r="BM196" s="313">
        <f t="shared" si="47"/>
        <v>0</v>
      </c>
      <c r="BN196" s="314">
        <f t="shared" si="48"/>
        <v>0</v>
      </c>
      <c r="BO196" s="311">
        <f t="shared" si="49"/>
        <v>0</v>
      </c>
      <c r="BP196" s="312">
        <f t="shared" si="50"/>
        <v>0</v>
      </c>
      <c r="BQ196" s="313">
        <f t="shared" si="51"/>
        <v>0</v>
      </c>
      <c r="BR196" s="314">
        <f t="shared" si="52"/>
        <v>0</v>
      </c>
      <c r="BS196" s="311">
        <f t="shared" si="32"/>
        <v>0</v>
      </c>
      <c r="BT196" s="312">
        <f t="shared" si="33"/>
        <v>0</v>
      </c>
      <c r="BU196" s="313">
        <f t="shared" si="34"/>
        <v>0</v>
      </c>
      <c r="BV196" s="314">
        <f t="shared" si="35"/>
        <v>0</v>
      </c>
      <c r="BW196" s="247">
        <f t="shared" si="53"/>
        <v>0</v>
      </c>
      <c r="BX196" s="310" t="str">
        <f>IF(BW196=0,"",
IF(SUM($BW$192:BW196)=1,BY196,
IF($BW$209&gt;SUM($BW$192:BW196),_xlfn.CONCAT(", ",BY196),
IF($BW$209=SUM($BW$192:BW196),_xlfn.CONCAT(" y ",BY196)))))</f>
        <v/>
      </c>
      <c r="BY196" s="74" t="s">
        <v>5362</v>
      </c>
      <c r="BZ196" s="315"/>
      <c r="CA196" s="316"/>
      <c r="CB196" s="318"/>
      <c r="CC196" s="408"/>
    </row>
    <row r="197" spans="1:100" s="93" customFormat="1" ht="14.25">
      <c r="A197" s="405"/>
      <c r="B197" s="8"/>
      <c r="C197" s="74" t="s">
        <v>5050</v>
      </c>
      <c r="D197" s="763" t="s">
        <v>6091</v>
      </c>
      <c r="E197" s="669"/>
      <c r="F197" s="669"/>
      <c r="G197" s="669"/>
      <c r="H197" s="669"/>
      <c r="I197" s="670"/>
      <c r="J197" s="112"/>
      <c r="K197" s="112"/>
      <c r="L197" s="112"/>
      <c r="M197" s="112"/>
      <c r="N197" s="112"/>
      <c r="O197" s="112"/>
      <c r="P197" s="112"/>
      <c r="Q197" s="112"/>
      <c r="R197" s="112"/>
      <c r="S197" s="112"/>
      <c r="T197" s="112"/>
      <c r="U197" s="112"/>
      <c r="V197" s="112"/>
      <c r="W197" s="112"/>
      <c r="X197" s="112"/>
      <c r="Y197" s="112"/>
      <c r="Z197" s="112"/>
      <c r="AA197" s="112"/>
      <c r="AB197" s="112"/>
      <c r="AC197" s="112"/>
      <c r="AD197" s="112"/>
      <c r="AE197" s="4"/>
      <c r="AI197">
        <f t="shared" si="37"/>
        <v>0</v>
      </c>
      <c r="AJ197">
        <f t="shared" si="38"/>
        <v>0</v>
      </c>
      <c r="AK197">
        <f t="shared" si="39"/>
        <v>0</v>
      </c>
      <c r="AL197">
        <f t="shared" si="40"/>
        <v>0</v>
      </c>
      <c r="AM197">
        <f t="shared" si="12"/>
        <v>0</v>
      </c>
      <c r="AN197">
        <f t="shared" si="13"/>
        <v>0</v>
      </c>
      <c r="AO197">
        <f t="shared" si="14"/>
        <v>0</v>
      </c>
      <c r="AP197">
        <f t="shared" si="15"/>
        <v>0</v>
      </c>
      <c r="AQ197">
        <f t="shared" si="16"/>
        <v>0</v>
      </c>
      <c r="AR197">
        <f t="shared" si="17"/>
        <v>0</v>
      </c>
      <c r="AS197">
        <f t="shared" si="18"/>
        <v>0</v>
      </c>
      <c r="AT197">
        <f t="shared" si="19"/>
        <v>0</v>
      </c>
      <c r="AU197">
        <f t="shared" si="20"/>
        <v>0</v>
      </c>
      <c r="AV197">
        <f t="shared" si="21"/>
        <v>0</v>
      </c>
      <c r="AW197">
        <f t="shared" si="22"/>
        <v>0</v>
      </c>
      <c r="AX197">
        <f t="shared" si="23"/>
        <v>0</v>
      </c>
      <c r="AY197">
        <f t="shared" si="24"/>
        <v>0</v>
      </c>
      <c r="AZ197">
        <f t="shared" si="25"/>
        <v>0</v>
      </c>
      <c r="BA197">
        <f t="shared" si="26"/>
        <v>0</v>
      </c>
      <c r="BB197">
        <f t="shared" si="27"/>
        <v>0</v>
      </c>
      <c r="BC197">
        <f t="shared" si="41"/>
        <v>0</v>
      </c>
      <c r="BD197">
        <f t="shared" si="42"/>
        <v>0</v>
      </c>
      <c r="BE197">
        <f t="shared" si="43"/>
        <v>0</v>
      </c>
      <c r="BF197">
        <f t="shared" si="44"/>
        <v>0</v>
      </c>
      <c r="BG197">
        <f t="shared" si="28"/>
        <v>0</v>
      </c>
      <c r="BH197">
        <f t="shared" si="29"/>
        <v>0</v>
      </c>
      <c r="BI197">
        <f t="shared" si="30"/>
        <v>0</v>
      </c>
      <c r="BJ197">
        <f t="shared" si="31"/>
        <v>0</v>
      </c>
      <c r="BK197" s="311">
        <f t="shared" si="45"/>
        <v>0</v>
      </c>
      <c r="BL197" s="312">
        <f t="shared" si="46"/>
        <v>0</v>
      </c>
      <c r="BM197" s="313">
        <f t="shared" si="47"/>
        <v>0</v>
      </c>
      <c r="BN197" s="314">
        <f t="shared" si="48"/>
        <v>0</v>
      </c>
      <c r="BO197" s="311">
        <f t="shared" si="49"/>
        <v>0</v>
      </c>
      <c r="BP197" s="312">
        <f t="shared" si="50"/>
        <v>0</v>
      </c>
      <c r="BQ197" s="313">
        <f t="shared" si="51"/>
        <v>0</v>
      </c>
      <c r="BR197" s="314">
        <f t="shared" si="52"/>
        <v>0</v>
      </c>
      <c r="BS197" s="311">
        <f t="shared" si="32"/>
        <v>0</v>
      </c>
      <c r="BT197" s="312">
        <f t="shared" si="33"/>
        <v>0</v>
      </c>
      <c r="BU197" s="313">
        <f t="shared" si="34"/>
        <v>0</v>
      </c>
      <c r="BV197" s="314">
        <f t="shared" si="35"/>
        <v>0</v>
      </c>
      <c r="BW197" s="247">
        <f t="shared" si="53"/>
        <v>0</v>
      </c>
      <c r="BX197" s="310" t="str">
        <f>IF(BW197=0,"",
IF(SUM($BW$192:BW197)=1,BY197,
IF($BW$209&gt;SUM($BW$192:BW197),_xlfn.CONCAT(", ",BY197),
IF($BW$209=SUM($BW$192:BW197),_xlfn.CONCAT(" y ",BY197)))))</f>
        <v/>
      </c>
      <c r="BY197" s="74" t="s">
        <v>5363</v>
      </c>
      <c r="BZ197" s="315"/>
      <c r="CA197" s="316"/>
      <c r="CB197" s="318"/>
      <c r="CC197" s="408"/>
    </row>
    <row r="198" spans="1:100" s="93" customFormat="1" ht="14.25">
      <c r="A198" s="405"/>
      <c r="B198" s="8"/>
      <c r="C198" s="74" t="s">
        <v>5052</v>
      </c>
      <c r="D198" s="763" t="s">
        <v>6092</v>
      </c>
      <c r="E198" s="669"/>
      <c r="F198" s="669"/>
      <c r="G198" s="669"/>
      <c r="H198" s="669"/>
      <c r="I198" s="670"/>
      <c r="J198" s="112"/>
      <c r="K198" s="112"/>
      <c r="L198" s="112"/>
      <c r="M198" s="112"/>
      <c r="N198" s="112"/>
      <c r="O198" s="112"/>
      <c r="P198" s="112"/>
      <c r="Q198" s="112"/>
      <c r="R198" s="112"/>
      <c r="S198" s="112"/>
      <c r="T198" s="112"/>
      <c r="U198" s="112"/>
      <c r="V198" s="112"/>
      <c r="W198" s="112"/>
      <c r="X198" s="112"/>
      <c r="Y198" s="112"/>
      <c r="Z198" s="112"/>
      <c r="AA198" s="112"/>
      <c r="AB198" s="112"/>
      <c r="AC198" s="112"/>
      <c r="AD198" s="112"/>
      <c r="AE198" s="4"/>
      <c r="AI198">
        <f t="shared" si="37"/>
        <v>0</v>
      </c>
      <c r="AJ198">
        <f t="shared" si="38"/>
        <v>0</v>
      </c>
      <c r="AK198">
        <f t="shared" si="39"/>
        <v>0</v>
      </c>
      <c r="AL198">
        <f t="shared" si="40"/>
        <v>0</v>
      </c>
      <c r="AM198">
        <f t="shared" si="12"/>
        <v>0</v>
      </c>
      <c r="AN198">
        <f t="shared" si="13"/>
        <v>0</v>
      </c>
      <c r="AO198">
        <f t="shared" si="14"/>
        <v>0</v>
      </c>
      <c r="AP198">
        <f t="shared" si="15"/>
        <v>0</v>
      </c>
      <c r="AQ198">
        <f t="shared" si="16"/>
        <v>0</v>
      </c>
      <c r="AR198">
        <f t="shared" si="17"/>
        <v>0</v>
      </c>
      <c r="AS198">
        <f t="shared" si="18"/>
        <v>0</v>
      </c>
      <c r="AT198">
        <f t="shared" si="19"/>
        <v>0</v>
      </c>
      <c r="AU198">
        <f t="shared" si="20"/>
        <v>0</v>
      </c>
      <c r="AV198">
        <f t="shared" si="21"/>
        <v>0</v>
      </c>
      <c r="AW198">
        <f t="shared" si="22"/>
        <v>0</v>
      </c>
      <c r="AX198">
        <f t="shared" si="23"/>
        <v>0</v>
      </c>
      <c r="AY198">
        <f t="shared" si="24"/>
        <v>0</v>
      </c>
      <c r="AZ198">
        <f t="shared" si="25"/>
        <v>0</v>
      </c>
      <c r="BA198">
        <f t="shared" si="26"/>
        <v>0</v>
      </c>
      <c r="BB198">
        <f t="shared" si="27"/>
        <v>0</v>
      </c>
      <c r="BC198">
        <f t="shared" si="41"/>
        <v>0</v>
      </c>
      <c r="BD198">
        <f t="shared" si="42"/>
        <v>0</v>
      </c>
      <c r="BE198">
        <f t="shared" si="43"/>
        <v>0</v>
      </c>
      <c r="BF198">
        <f t="shared" si="44"/>
        <v>0</v>
      </c>
      <c r="BG198">
        <f t="shared" si="28"/>
        <v>0</v>
      </c>
      <c r="BH198">
        <f t="shared" si="29"/>
        <v>0</v>
      </c>
      <c r="BI198">
        <f t="shared" si="30"/>
        <v>0</v>
      </c>
      <c r="BJ198">
        <f t="shared" si="31"/>
        <v>0</v>
      </c>
      <c r="BK198" s="311">
        <f t="shared" si="45"/>
        <v>0</v>
      </c>
      <c r="BL198" s="312">
        <f t="shared" si="46"/>
        <v>0</v>
      </c>
      <c r="BM198" s="313">
        <f t="shared" si="47"/>
        <v>0</v>
      </c>
      <c r="BN198" s="314">
        <f t="shared" si="48"/>
        <v>0</v>
      </c>
      <c r="BO198" s="311">
        <f t="shared" si="49"/>
        <v>0</v>
      </c>
      <c r="BP198" s="312">
        <f t="shared" si="50"/>
        <v>0</v>
      </c>
      <c r="BQ198" s="313">
        <f t="shared" si="51"/>
        <v>0</v>
      </c>
      <c r="BR198" s="314">
        <f t="shared" si="52"/>
        <v>0</v>
      </c>
      <c r="BS198" s="311">
        <f t="shared" si="32"/>
        <v>0</v>
      </c>
      <c r="BT198" s="312">
        <f t="shared" si="33"/>
        <v>0</v>
      </c>
      <c r="BU198" s="313">
        <f t="shared" si="34"/>
        <v>0</v>
      </c>
      <c r="BV198" s="314">
        <f t="shared" si="35"/>
        <v>0</v>
      </c>
      <c r="BW198" s="247">
        <f t="shared" si="53"/>
        <v>0</v>
      </c>
      <c r="BX198" s="310" t="str">
        <f>IF(BW198=0,"",
IF(SUM($BW$192:BW198)=1,BY198,
IF($BW$209&gt;SUM($BW$192:BW198),_xlfn.CONCAT(", ",BY198),
IF($BW$209=SUM($BW$192:BW198),_xlfn.CONCAT(" y ",BY198)))))</f>
        <v/>
      </c>
      <c r="BY198" s="74" t="s">
        <v>5364</v>
      </c>
      <c r="BZ198" s="315"/>
      <c r="CA198" s="316"/>
      <c r="CB198" s="318"/>
      <c r="CC198" s="408"/>
    </row>
    <row r="199" spans="1:100" s="93" customFormat="1" ht="14.25">
      <c r="A199" s="405"/>
      <c r="B199" s="8"/>
      <c r="C199" s="74" t="s">
        <v>5054</v>
      </c>
      <c r="D199" s="763" t="s">
        <v>6093</v>
      </c>
      <c r="E199" s="669"/>
      <c r="F199" s="669"/>
      <c r="G199" s="669"/>
      <c r="H199" s="669"/>
      <c r="I199" s="670"/>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4"/>
      <c r="AI199">
        <f t="shared" si="37"/>
        <v>0</v>
      </c>
      <c r="AJ199">
        <f t="shared" si="38"/>
        <v>0</v>
      </c>
      <c r="AK199">
        <f t="shared" si="39"/>
        <v>0</v>
      </c>
      <c r="AL199">
        <f t="shared" si="40"/>
        <v>0</v>
      </c>
      <c r="AM199">
        <f t="shared" si="12"/>
        <v>0</v>
      </c>
      <c r="AN199">
        <f t="shared" si="13"/>
        <v>0</v>
      </c>
      <c r="AO199">
        <f t="shared" si="14"/>
        <v>0</v>
      </c>
      <c r="AP199">
        <f t="shared" si="15"/>
        <v>0</v>
      </c>
      <c r="AQ199">
        <f t="shared" si="16"/>
        <v>0</v>
      </c>
      <c r="AR199">
        <f t="shared" si="17"/>
        <v>0</v>
      </c>
      <c r="AS199">
        <f t="shared" si="18"/>
        <v>0</v>
      </c>
      <c r="AT199">
        <f t="shared" si="19"/>
        <v>0</v>
      </c>
      <c r="AU199">
        <f t="shared" si="20"/>
        <v>0</v>
      </c>
      <c r="AV199">
        <f t="shared" si="21"/>
        <v>0</v>
      </c>
      <c r="AW199">
        <f t="shared" si="22"/>
        <v>0</v>
      </c>
      <c r="AX199">
        <f t="shared" si="23"/>
        <v>0</v>
      </c>
      <c r="AY199">
        <f t="shared" si="24"/>
        <v>0</v>
      </c>
      <c r="AZ199">
        <f t="shared" si="25"/>
        <v>0</v>
      </c>
      <c r="BA199">
        <f t="shared" si="26"/>
        <v>0</v>
      </c>
      <c r="BB199">
        <f t="shared" si="27"/>
        <v>0</v>
      </c>
      <c r="BC199">
        <f t="shared" si="41"/>
        <v>0</v>
      </c>
      <c r="BD199">
        <f t="shared" si="42"/>
        <v>0</v>
      </c>
      <c r="BE199">
        <f t="shared" si="43"/>
        <v>0</v>
      </c>
      <c r="BF199">
        <f t="shared" si="44"/>
        <v>0</v>
      </c>
      <c r="BG199">
        <f t="shared" si="28"/>
        <v>0</v>
      </c>
      <c r="BH199">
        <f t="shared" si="29"/>
        <v>0</v>
      </c>
      <c r="BI199">
        <f t="shared" si="30"/>
        <v>0</v>
      </c>
      <c r="BJ199">
        <f t="shared" si="31"/>
        <v>0</v>
      </c>
      <c r="BK199" s="311">
        <f t="shared" si="45"/>
        <v>0</v>
      </c>
      <c r="BL199" s="312">
        <f t="shared" si="46"/>
        <v>0</v>
      </c>
      <c r="BM199" s="313">
        <f t="shared" si="47"/>
        <v>0</v>
      </c>
      <c r="BN199" s="314">
        <f t="shared" si="48"/>
        <v>0</v>
      </c>
      <c r="BO199" s="311">
        <f t="shared" si="49"/>
        <v>0</v>
      </c>
      <c r="BP199" s="312">
        <f t="shared" si="50"/>
        <v>0</v>
      </c>
      <c r="BQ199" s="313">
        <f t="shared" si="51"/>
        <v>0</v>
      </c>
      <c r="BR199" s="314">
        <f t="shared" si="52"/>
        <v>0</v>
      </c>
      <c r="BS199" s="311">
        <f t="shared" si="32"/>
        <v>0</v>
      </c>
      <c r="BT199" s="312">
        <f t="shared" si="33"/>
        <v>0</v>
      </c>
      <c r="BU199" s="313">
        <f t="shared" si="34"/>
        <v>0</v>
      </c>
      <c r="BV199" s="314">
        <f t="shared" si="35"/>
        <v>0</v>
      </c>
      <c r="BW199" s="247">
        <f t="shared" si="53"/>
        <v>0</v>
      </c>
      <c r="BX199" s="310" t="str">
        <f>IF(BW199=0,"",
IF(SUM($BW$192:BW199)=1,BY199,
IF($BW$209&gt;SUM($BW$192:BW199),_xlfn.CONCAT(", ",BY199),
IF($BW$209=SUM($BW$192:BW199),_xlfn.CONCAT(" y ",BY199)))))</f>
        <v/>
      </c>
      <c r="BY199" s="74" t="s">
        <v>5365</v>
      </c>
      <c r="BZ199" s="315"/>
      <c r="CA199" s="316"/>
      <c r="CB199" s="318"/>
      <c r="CC199" s="408"/>
    </row>
    <row r="200" spans="1:100" s="93" customFormat="1" ht="14.25">
      <c r="A200" s="405"/>
      <c r="B200" s="8"/>
      <c r="C200" s="74" t="s">
        <v>5056</v>
      </c>
      <c r="D200" s="763" t="s">
        <v>6094</v>
      </c>
      <c r="E200" s="669"/>
      <c r="F200" s="669"/>
      <c r="G200" s="669"/>
      <c r="H200" s="669"/>
      <c r="I200" s="670"/>
      <c r="J200" s="112"/>
      <c r="K200" s="112"/>
      <c r="L200" s="112"/>
      <c r="M200" s="112"/>
      <c r="N200" s="112"/>
      <c r="O200" s="112"/>
      <c r="P200" s="112"/>
      <c r="Q200" s="112"/>
      <c r="R200" s="112"/>
      <c r="S200" s="112"/>
      <c r="T200" s="112"/>
      <c r="U200" s="112"/>
      <c r="V200" s="112"/>
      <c r="W200" s="112"/>
      <c r="X200" s="112"/>
      <c r="Y200" s="112"/>
      <c r="Z200" s="112"/>
      <c r="AA200" s="112"/>
      <c r="AB200" s="112"/>
      <c r="AC200" s="112"/>
      <c r="AD200" s="112"/>
      <c r="AE200" s="4"/>
      <c r="AI200">
        <f t="shared" si="37"/>
        <v>0</v>
      </c>
      <c r="AJ200">
        <f t="shared" si="38"/>
        <v>0</v>
      </c>
      <c r="AK200">
        <f t="shared" si="39"/>
        <v>0</v>
      </c>
      <c r="AL200">
        <f t="shared" si="40"/>
        <v>0</v>
      </c>
      <c r="AM200">
        <f t="shared" si="12"/>
        <v>0</v>
      </c>
      <c r="AN200">
        <f t="shared" si="13"/>
        <v>0</v>
      </c>
      <c r="AO200">
        <f t="shared" si="14"/>
        <v>0</v>
      </c>
      <c r="AP200">
        <f t="shared" si="15"/>
        <v>0</v>
      </c>
      <c r="AQ200">
        <f t="shared" si="16"/>
        <v>0</v>
      </c>
      <c r="AR200">
        <f t="shared" si="17"/>
        <v>0</v>
      </c>
      <c r="AS200">
        <f t="shared" si="18"/>
        <v>0</v>
      </c>
      <c r="AT200">
        <f t="shared" si="19"/>
        <v>0</v>
      </c>
      <c r="AU200">
        <f t="shared" si="20"/>
        <v>0</v>
      </c>
      <c r="AV200">
        <f t="shared" si="21"/>
        <v>0</v>
      </c>
      <c r="AW200">
        <f t="shared" si="22"/>
        <v>0</v>
      </c>
      <c r="AX200">
        <f t="shared" si="23"/>
        <v>0</v>
      </c>
      <c r="AY200">
        <f t="shared" si="24"/>
        <v>0</v>
      </c>
      <c r="AZ200">
        <f t="shared" si="25"/>
        <v>0</v>
      </c>
      <c r="BA200">
        <f t="shared" si="26"/>
        <v>0</v>
      </c>
      <c r="BB200">
        <f t="shared" si="27"/>
        <v>0</v>
      </c>
      <c r="BC200">
        <f t="shared" si="41"/>
        <v>0</v>
      </c>
      <c r="BD200">
        <f t="shared" si="42"/>
        <v>0</v>
      </c>
      <c r="BE200">
        <f t="shared" si="43"/>
        <v>0</v>
      </c>
      <c r="BF200">
        <f t="shared" si="44"/>
        <v>0</v>
      </c>
      <c r="BG200">
        <f t="shared" si="28"/>
        <v>0</v>
      </c>
      <c r="BH200">
        <f t="shared" si="29"/>
        <v>0</v>
      </c>
      <c r="BI200">
        <f t="shared" si="30"/>
        <v>0</v>
      </c>
      <c r="BJ200">
        <f t="shared" si="31"/>
        <v>0</v>
      </c>
      <c r="BK200" s="311">
        <f t="shared" si="45"/>
        <v>0</v>
      </c>
      <c r="BL200" s="312">
        <f t="shared" si="46"/>
        <v>0</v>
      </c>
      <c r="BM200" s="313">
        <f t="shared" si="47"/>
        <v>0</v>
      </c>
      <c r="BN200" s="314">
        <f t="shared" si="48"/>
        <v>0</v>
      </c>
      <c r="BO200" s="311">
        <f t="shared" si="49"/>
        <v>0</v>
      </c>
      <c r="BP200" s="312">
        <f t="shared" si="50"/>
        <v>0</v>
      </c>
      <c r="BQ200" s="313">
        <f t="shared" si="51"/>
        <v>0</v>
      </c>
      <c r="BR200" s="314">
        <f t="shared" si="52"/>
        <v>0</v>
      </c>
      <c r="BS200" s="311">
        <f t="shared" si="32"/>
        <v>0</v>
      </c>
      <c r="BT200" s="312">
        <f t="shared" si="33"/>
        <v>0</v>
      </c>
      <c r="BU200" s="313">
        <f t="shared" si="34"/>
        <v>0</v>
      </c>
      <c r="BV200" s="314">
        <f t="shared" si="35"/>
        <v>0</v>
      </c>
      <c r="BW200" s="247">
        <f t="shared" si="53"/>
        <v>0</v>
      </c>
      <c r="BX200" s="310" t="str">
        <f>IF(BW200=0,"",
IF(SUM($BW$192:BW200)=1,BY200,
IF($BW$209&gt;SUM($BW$192:BW200),_xlfn.CONCAT(", ",BY200),
IF($BW$209=SUM($BW$192:BW200),_xlfn.CONCAT(" y ",BY200)))))</f>
        <v/>
      </c>
      <c r="BY200" s="74" t="s">
        <v>5366</v>
      </c>
      <c r="BZ200" s="315"/>
      <c r="CA200" s="316"/>
      <c r="CB200" s="318"/>
      <c r="CC200" s="408"/>
    </row>
    <row r="201" spans="1:100" s="93" customFormat="1" ht="14.25">
      <c r="A201" s="405"/>
      <c r="B201" s="8"/>
      <c r="C201" s="74" t="s">
        <v>5057</v>
      </c>
      <c r="D201" s="763" t="s">
        <v>6095</v>
      </c>
      <c r="E201" s="669"/>
      <c r="F201" s="669"/>
      <c r="G201" s="669"/>
      <c r="H201" s="669"/>
      <c r="I201" s="670"/>
      <c r="J201" s="112"/>
      <c r="K201" s="112"/>
      <c r="L201" s="112"/>
      <c r="M201" s="112"/>
      <c r="N201" s="112"/>
      <c r="O201" s="112"/>
      <c r="P201" s="112"/>
      <c r="Q201" s="112"/>
      <c r="R201" s="112"/>
      <c r="S201" s="112"/>
      <c r="T201" s="112"/>
      <c r="U201" s="112"/>
      <c r="V201" s="112"/>
      <c r="W201" s="112"/>
      <c r="X201" s="112"/>
      <c r="Y201" s="112"/>
      <c r="Z201" s="112"/>
      <c r="AA201" s="112"/>
      <c r="AB201" s="112"/>
      <c r="AC201" s="112"/>
      <c r="AD201" s="112"/>
      <c r="AE201" s="4"/>
      <c r="AI201">
        <f t="shared" si="37"/>
        <v>0</v>
      </c>
      <c r="AJ201">
        <f t="shared" si="38"/>
        <v>0</v>
      </c>
      <c r="AK201">
        <f t="shared" si="39"/>
        <v>0</v>
      </c>
      <c r="AL201">
        <f t="shared" si="40"/>
        <v>0</v>
      </c>
      <c r="AM201">
        <f t="shared" si="12"/>
        <v>0</v>
      </c>
      <c r="AN201">
        <f t="shared" si="13"/>
        <v>0</v>
      </c>
      <c r="AO201">
        <f t="shared" si="14"/>
        <v>0</v>
      </c>
      <c r="AP201">
        <f t="shared" si="15"/>
        <v>0</v>
      </c>
      <c r="AQ201">
        <f t="shared" si="16"/>
        <v>0</v>
      </c>
      <c r="AR201">
        <f t="shared" si="17"/>
        <v>0</v>
      </c>
      <c r="AS201">
        <f t="shared" si="18"/>
        <v>0</v>
      </c>
      <c r="AT201">
        <f t="shared" si="19"/>
        <v>0</v>
      </c>
      <c r="AU201">
        <f t="shared" si="20"/>
        <v>0</v>
      </c>
      <c r="AV201">
        <f t="shared" si="21"/>
        <v>0</v>
      </c>
      <c r="AW201">
        <f t="shared" si="22"/>
        <v>0</v>
      </c>
      <c r="AX201">
        <f t="shared" si="23"/>
        <v>0</v>
      </c>
      <c r="AY201">
        <f t="shared" si="24"/>
        <v>0</v>
      </c>
      <c r="AZ201">
        <f t="shared" si="25"/>
        <v>0</v>
      </c>
      <c r="BA201">
        <f t="shared" si="26"/>
        <v>0</v>
      </c>
      <c r="BB201">
        <f t="shared" si="27"/>
        <v>0</v>
      </c>
      <c r="BC201">
        <f t="shared" si="41"/>
        <v>0</v>
      </c>
      <c r="BD201">
        <f t="shared" si="42"/>
        <v>0</v>
      </c>
      <c r="BE201">
        <f t="shared" si="43"/>
        <v>0</v>
      </c>
      <c r="BF201">
        <f t="shared" si="44"/>
        <v>0</v>
      </c>
      <c r="BG201">
        <f t="shared" si="28"/>
        <v>0</v>
      </c>
      <c r="BH201">
        <f t="shared" si="29"/>
        <v>0</v>
      </c>
      <c r="BI201">
        <f t="shared" si="30"/>
        <v>0</v>
      </c>
      <c r="BJ201">
        <f t="shared" si="31"/>
        <v>0</v>
      </c>
      <c r="BK201" s="311">
        <f t="shared" si="45"/>
        <v>0</v>
      </c>
      <c r="BL201" s="312">
        <f t="shared" si="46"/>
        <v>0</v>
      </c>
      <c r="BM201" s="313">
        <f t="shared" si="47"/>
        <v>0</v>
      </c>
      <c r="BN201" s="314">
        <f t="shared" si="48"/>
        <v>0</v>
      </c>
      <c r="BO201" s="311">
        <f t="shared" si="49"/>
        <v>0</v>
      </c>
      <c r="BP201" s="312">
        <f t="shared" si="50"/>
        <v>0</v>
      </c>
      <c r="BQ201" s="313">
        <f t="shared" si="51"/>
        <v>0</v>
      </c>
      <c r="BR201" s="314">
        <f t="shared" si="52"/>
        <v>0</v>
      </c>
      <c r="BS201" s="311">
        <f t="shared" si="32"/>
        <v>0</v>
      </c>
      <c r="BT201" s="312">
        <f t="shared" si="33"/>
        <v>0</v>
      </c>
      <c r="BU201" s="313">
        <f t="shared" si="34"/>
        <v>0</v>
      </c>
      <c r="BV201" s="314">
        <f t="shared" si="35"/>
        <v>0</v>
      </c>
      <c r="BW201" s="247">
        <f t="shared" si="53"/>
        <v>0</v>
      </c>
      <c r="BX201" s="310" t="str">
        <f>IF(BW201=0,"",
IF(SUM($BW$192:BW201)=1,BY201,
IF($BW$209&gt;SUM($BW$192:BW201),_xlfn.CONCAT(", ",BY201),
IF($BW$209=SUM($BW$192:BW201),_xlfn.CONCAT(" y ",BY201)))))</f>
        <v/>
      </c>
      <c r="BY201" s="74" t="s">
        <v>5367</v>
      </c>
      <c r="BZ201" s="315"/>
      <c r="CA201" s="316"/>
      <c r="CB201" s="318"/>
      <c r="CC201" s="408"/>
    </row>
    <row r="202" spans="1:100" s="93" customFormat="1" ht="14.25">
      <c r="A202" s="405"/>
      <c r="B202" s="8"/>
      <c r="C202" s="74" t="s">
        <v>5059</v>
      </c>
      <c r="D202" s="763" t="s">
        <v>6096</v>
      </c>
      <c r="E202" s="669"/>
      <c r="F202" s="669"/>
      <c r="G202" s="669"/>
      <c r="H202" s="669"/>
      <c r="I202" s="670"/>
      <c r="J202" s="112"/>
      <c r="K202" s="112"/>
      <c r="L202" s="112"/>
      <c r="M202" s="112"/>
      <c r="N202" s="112"/>
      <c r="O202" s="112"/>
      <c r="P202" s="112"/>
      <c r="Q202" s="112"/>
      <c r="R202" s="112"/>
      <c r="S202" s="112"/>
      <c r="T202" s="112"/>
      <c r="U202" s="112"/>
      <c r="V202" s="112"/>
      <c r="W202" s="112"/>
      <c r="X202" s="112"/>
      <c r="Y202" s="112"/>
      <c r="Z202" s="112"/>
      <c r="AA202" s="112"/>
      <c r="AB202" s="112"/>
      <c r="AC202" s="112"/>
      <c r="AD202" s="112"/>
      <c r="AE202" s="4"/>
      <c r="AI202">
        <f t="shared" si="37"/>
        <v>0</v>
      </c>
      <c r="AJ202">
        <f t="shared" si="38"/>
        <v>0</v>
      </c>
      <c r="AK202">
        <f t="shared" si="39"/>
        <v>0</v>
      </c>
      <c r="AL202">
        <f t="shared" si="40"/>
        <v>0</v>
      </c>
      <c r="AM202">
        <f t="shared" si="12"/>
        <v>0</v>
      </c>
      <c r="AN202">
        <f t="shared" si="13"/>
        <v>0</v>
      </c>
      <c r="AO202">
        <f t="shared" si="14"/>
        <v>0</v>
      </c>
      <c r="AP202">
        <f t="shared" si="15"/>
        <v>0</v>
      </c>
      <c r="AQ202">
        <f t="shared" si="16"/>
        <v>0</v>
      </c>
      <c r="AR202">
        <f t="shared" si="17"/>
        <v>0</v>
      </c>
      <c r="AS202">
        <f t="shared" si="18"/>
        <v>0</v>
      </c>
      <c r="AT202">
        <f t="shared" si="19"/>
        <v>0</v>
      </c>
      <c r="AU202">
        <f t="shared" si="20"/>
        <v>0</v>
      </c>
      <c r="AV202">
        <f t="shared" si="21"/>
        <v>0</v>
      </c>
      <c r="AW202">
        <f t="shared" si="22"/>
        <v>0</v>
      </c>
      <c r="AX202">
        <f t="shared" si="23"/>
        <v>0</v>
      </c>
      <c r="AY202">
        <f t="shared" si="24"/>
        <v>0</v>
      </c>
      <c r="AZ202">
        <f t="shared" si="25"/>
        <v>0</v>
      </c>
      <c r="BA202">
        <f t="shared" si="26"/>
        <v>0</v>
      </c>
      <c r="BB202">
        <f t="shared" si="27"/>
        <v>0</v>
      </c>
      <c r="BC202">
        <f t="shared" si="41"/>
        <v>0</v>
      </c>
      <c r="BD202">
        <f t="shared" si="42"/>
        <v>0</v>
      </c>
      <c r="BE202">
        <f t="shared" si="43"/>
        <v>0</v>
      </c>
      <c r="BF202">
        <f t="shared" si="44"/>
        <v>0</v>
      </c>
      <c r="BG202">
        <f t="shared" si="28"/>
        <v>0</v>
      </c>
      <c r="BH202">
        <f t="shared" si="29"/>
        <v>0</v>
      </c>
      <c r="BI202">
        <f t="shared" si="30"/>
        <v>0</v>
      </c>
      <c r="BJ202">
        <f t="shared" si="31"/>
        <v>0</v>
      </c>
      <c r="BK202" s="311">
        <f t="shared" si="45"/>
        <v>0</v>
      </c>
      <c r="BL202" s="312">
        <f t="shared" si="46"/>
        <v>0</v>
      </c>
      <c r="BM202" s="313">
        <f t="shared" si="47"/>
        <v>0</v>
      </c>
      <c r="BN202" s="314">
        <f t="shared" si="48"/>
        <v>0</v>
      </c>
      <c r="BO202" s="311">
        <f t="shared" si="49"/>
        <v>0</v>
      </c>
      <c r="BP202" s="312">
        <f t="shared" si="50"/>
        <v>0</v>
      </c>
      <c r="BQ202" s="313">
        <f t="shared" si="51"/>
        <v>0</v>
      </c>
      <c r="BR202" s="314">
        <f t="shared" si="52"/>
        <v>0</v>
      </c>
      <c r="BS202" s="311">
        <f t="shared" si="32"/>
        <v>0</v>
      </c>
      <c r="BT202" s="312">
        <f t="shared" si="33"/>
        <v>0</v>
      </c>
      <c r="BU202" s="313">
        <f t="shared" si="34"/>
        <v>0</v>
      </c>
      <c r="BV202" s="314">
        <f t="shared" si="35"/>
        <v>0</v>
      </c>
      <c r="BW202" s="247">
        <f t="shared" si="53"/>
        <v>0</v>
      </c>
      <c r="BX202" s="310" t="str">
        <f>IF(BW202=0,"",
IF(SUM($BW$192:BW202)=1,BY202,
IF($BW$209&gt;SUM($BW$192:BW202),_xlfn.CONCAT(", ",BY202),
IF($BW$209=SUM($BW$192:BW202),_xlfn.CONCAT(" y ",BY202)))))</f>
        <v/>
      </c>
      <c r="BY202" s="74" t="s">
        <v>5368</v>
      </c>
      <c r="BZ202" s="315"/>
      <c r="CA202" s="316"/>
      <c r="CB202" s="318"/>
      <c r="CC202" s="408"/>
    </row>
    <row r="203" spans="1:100" s="93" customFormat="1" ht="14.25">
      <c r="A203" s="405"/>
      <c r="B203" s="8"/>
      <c r="C203" s="74" t="s">
        <v>5060</v>
      </c>
      <c r="D203" s="763" t="s">
        <v>6097</v>
      </c>
      <c r="E203" s="669"/>
      <c r="F203" s="669"/>
      <c r="G203" s="669"/>
      <c r="H203" s="669"/>
      <c r="I203" s="670"/>
      <c r="J203" s="112"/>
      <c r="K203" s="112"/>
      <c r="L203" s="112"/>
      <c r="M203" s="112"/>
      <c r="N203" s="112"/>
      <c r="O203" s="112"/>
      <c r="P203" s="112"/>
      <c r="Q203" s="112"/>
      <c r="R203" s="112"/>
      <c r="S203" s="112"/>
      <c r="T203" s="112"/>
      <c r="U203" s="112"/>
      <c r="V203" s="112"/>
      <c r="W203" s="112"/>
      <c r="X203" s="112"/>
      <c r="Y203" s="112"/>
      <c r="Z203" s="112"/>
      <c r="AA203" s="112"/>
      <c r="AB203" s="112"/>
      <c r="AC203" s="112"/>
      <c r="AD203" s="112"/>
      <c r="AE203" s="4"/>
      <c r="AI203">
        <f t="shared" si="37"/>
        <v>0</v>
      </c>
      <c r="AJ203">
        <f t="shared" si="38"/>
        <v>0</v>
      </c>
      <c r="AK203">
        <f t="shared" si="39"/>
        <v>0</v>
      </c>
      <c r="AL203">
        <f t="shared" si="40"/>
        <v>0</v>
      </c>
      <c r="AM203">
        <f t="shared" si="12"/>
        <v>0</v>
      </c>
      <c r="AN203">
        <f t="shared" si="13"/>
        <v>0</v>
      </c>
      <c r="AO203">
        <f t="shared" si="14"/>
        <v>0</v>
      </c>
      <c r="AP203">
        <f t="shared" si="15"/>
        <v>0</v>
      </c>
      <c r="AQ203">
        <f t="shared" si="16"/>
        <v>0</v>
      </c>
      <c r="AR203">
        <f t="shared" si="17"/>
        <v>0</v>
      </c>
      <c r="AS203">
        <f t="shared" si="18"/>
        <v>0</v>
      </c>
      <c r="AT203">
        <f t="shared" si="19"/>
        <v>0</v>
      </c>
      <c r="AU203">
        <f t="shared" si="20"/>
        <v>0</v>
      </c>
      <c r="AV203">
        <f t="shared" si="21"/>
        <v>0</v>
      </c>
      <c r="AW203">
        <f t="shared" si="22"/>
        <v>0</v>
      </c>
      <c r="AX203">
        <f t="shared" si="23"/>
        <v>0</v>
      </c>
      <c r="AY203">
        <f t="shared" si="24"/>
        <v>0</v>
      </c>
      <c r="AZ203">
        <f t="shared" si="25"/>
        <v>0</v>
      </c>
      <c r="BA203">
        <f t="shared" si="26"/>
        <v>0</v>
      </c>
      <c r="BB203">
        <f t="shared" si="27"/>
        <v>0</v>
      </c>
      <c r="BC203">
        <f t="shared" si="41"/>
        <v>0</v>
      </c>
      <c r="BD203">
        <f t="shared" si="42"/>
        <v>0</v>
      </c>
      <c r="BE203">
        <f t="shared" si="43"/>
        <v>0</v>
      </c>
      <c r="BF203">
        <f t="shared" si="44"/>
        <v>0</v>
      </c>
      <c r="BG203">
        <f t="shared" si="28"/>
        <v>0</v>
      </c>
      <c r="BH203">
        <f t="shared" si="29"/>
        <v>0</v>
      </c>
      <c r="BI203">
        <f t="shared" si="30"/>
        <v>0</v>
      </c>
      <c r="BJ203">
        <f t="shared" si="31"/>
        <v>0</v>
      </c>
      <c r="BK203" s="311">
        <f t="shared" si="45"/>
        <v>0</v>
      </c>
      <c r="BL203" s="312">
        <f t="shared" si="46"/>
        <v>0</v>
      </c>
      <c r="BM203" s="313">
        <f t="shared" si="47"/>
        <v>0</v>
      </c>
      <c r="BN203" s="314">
        <f t="shared" si="48"/>
        <v>0</v>
      </c>
      <c r="BO203" s="311">
        <f t="shared" si="49"/>
        <v>0</v>
      </c>
      <c r="BP203" s="312">
        <f t="shared" si="50"/>
        <v>0</v>
      </c>
      <c r="BQ203" s="313">
        <f t="shared" si="51"/>
        <v>0</v>
      </c>
      <c r="BR203" s="314">
        <f t="shared" si="52"/>
        <v>0</v>
      </c>
      <c r="BS203" s="311">
        <f t="shared" si="32"/>
        <v>0</v>
      </c>
      <c r="BT203" s="312">
        <f t="shared" si="33"/>
        <v>0</v>
      </c>
      <c r="BU203" s="313">
        <f t="shared" si="34"/>
        <v>0</v>
      </c>
      <c r="BV203" s="314">
        <f t="shared" si="35"/>
        <v>0</v>
      </c>
      <c r="BW203" s="247">
        <f t="shared" si="53"/>
        <v>0</v>
      </c>
      <c r="BX203" s="310" t="str">
        <f>IF(BW203=0,"",
IF(SUM($BW$192:BW203)=1,BY203,
IF($BW$209&gt;SUM($BW$192:BW203),_xlfn.CONCAT(", ",BY203),
IF($BW$209=SUM($BW$192:BW203),_xlfn.CONCAT(" y ",BY203)))))</f>
        <v/>
      </c>
      <c r="BY203" s="74" t="s">
        <v>5369</v>
      </c>
      <c r="BZ203" s="315"/>
      <c r="CA203" s="316"/>
      <c r="CB203" s="318"/>
      <c r="CC203" s="408"/>
    </row>
    <row r="204" spans="1:100" s="93" customFormat="1" ht="14.25">
      <c r="A204" s="405"/>
      <c r="B204" s="8"/>
      <c r="C204" s="74" t="s">
        <v>5061</v>
      </c>
      <c r="D204" s="763" t="s">
        <v>6098</v>
      </c>
      <c r="E204" s="669"/>
      <c r="F204" s="669"/>
      <c r="G204" s="669"/>
      <c r="H204" s="669"/>
      <c r="I204" s="670"/>
      <c r="J204" s="112"/>
      <c r="K204" s="112"/>
      <c r="L204" s="112"/>
      <c r="M204" s="112"/>
      <c r="N204" s="112"/>
      <c r="O204" s="112"/>
      <c r="P204" s="112"/>
      <c r="Q204" s="112"/>
      <c r="R204" s="112"/>
      <c r="S204" s="112"/>
      <c r="T204" s="112"/>
      <c r="U204" s="112"/>
      <c r="V204" s="112"/>
      <c r="W204" s="112"/>
      <c r="X204" s="112"/>
      <c r="Y204" s="112"/>
      <c r="Z204" s="112"/>
      <c r="AA204" s="112"/>
      <c r="AB204" s="112"/>
      <c r="AC204" s="112"/>
      <c r="AD204" s="112"/>
      <c r="AE204" s="4"/>
      <c r="AI204">
        <f t="shared" si="37"/>
        <v>0</v>
      </c>
      <c r="AJ204">
        <f t="shared" si="38"/>
        <v>0</v>
      </c>
      <c r="AK204">
        <f t="shared" si="39"/>
        <v>0</v>
      </c>
      <c r="AL204">
        <f t="shared" si="40"/>
        <v>0</v>
      </c>
      <c r="AM204">
        <f t="shared" si="12"/>
        <v>0</v>
      </c>
      <c r="AN204">
        <f t="shared" si="13"/>
        <v>0</v>
      </c>
      <c r="AO204">
        <f t="shared" si="14"/>
        <v>0</v>
      </c>
      <c r="AP204">
        <f t="shared" si="15"/>
        <v>0</v>
      </c>
      <c r="AQ204">
        <f t="shared" si="16"/>
        <v>0</v>
      </c>
      <c r="AR204">
        <f t="shared" si="17"/>
        <v>0</v>
      </c>
      <c r="AS204">
        <f t="shared" si="18"/>
        <v>0</v>
      </c>
      <c r="AT204">
        <f t="shared" si="19"/>
        <v>0</v>
      </c>
      <c r="AU204">
        <f t="shared" si="20"/>
        <v>0</v>
      </c>
      <c r="AV204">
        <f t="shared" si="21"/>
        <v>0</v>
      </c>
      <c r="AW204">
        <f t="shared" si="22"/>
        <v>0</v>
      </c>
      <c r="AX204">
        <f t="shared" si="23"/>
        <v>0</v>
      </c>
      <c r="AY204">
        <f t="shared" si="24"/>
        <v>0</v>
      </c>
      <c r="AZ204">
        <f t="shared" si="25"/>
        <v>0</v>
      </c>
      <c r="BA204">
        <f t="shared" si="26"/>
        <v>0</v>
      </c>
      <c r="BB204">
        <f t="shared" si="27"/>
        <v>0</v>
      </c>
      <c r="BC204">
        <f t="shared" si="41"/>
        <v>0</v>
      </c>
      <c r="BD204">
        <f t="shared" si="42"/>
        <v>0</v>
      </c>
      <c r="BE204">
        <f t="shared" si="43"/>
        <v>0</v>
      </c>
      <c r="BF204">
        <f t="shared" si="44"/>
        <v>0</v>
      </c>
      <c r="BG204">
        <f t="shared" si="28"/>
        <v>0</v>
      </c>
      <c r="BH204">
        <f t="shared" si="29"/>
        <v>0</v>
      </c>
      <c r="BI204">
        <f t="shared" si="30"/>
        <v>0</v>
      </c>
      <c r="BJ204">
        <f t="shared" si="31"/>
        <v>0</v>
      </c>
      <c r="BK204" s="311">
        <f t="shared" si="45"/>
        <v>0</v>
      </c>
      <c r="BL204" s="312">
        <f t="shared" si="46"/>
        <v>0</v>
      </c>
      <c r="BM204" s="313">
        <f t="shared" si="47"/>
        <v>0</v>
      </c>
      <c r="BN204" s="314">
        <f t="shared" si="48"/>
        <v>0</v>
      </c>
      <c r="BO204" s="311">
        <f t="shared" si="49"/>
        <v>0</v>
      </c>
      <c r="BP204" s="312">
        <f t="shared" si="50"/>
        <v>0</v>
      </c>
      <c r="BQ204" s="313">
        <f t="shared" si="51"/>
        <v>0</v>
      </c>
      <c r="BR204" s="314">
        <f t="shared" si="52"/>
        <v>0</v>
      </c>
      <c r="BS204" s="311">
        <f t="shared" si="32"/>
        <v>0</v>
      </c>
      <c r="BT204" s="312">
        <f t="shared" si="33"/>
        <v>0</v>
      </c>
      <c r="BU204" s="313">
        <f t="shared" si="34"/>
        <v>0</v>
      </c>
      <c r="BV204" s="314">
        <f t="shared" si="35"/>
        <v>0</v>
      </c>
      <c r="BW204" s="247">
        <f t="shared" si="53"/>
        <v>0</v>
      </c>
      <c r="BX204" s="310" t="str">
        <f>IF(BW204=0,"",
IF(SUM($BW$192:BW204)=1,BY204,
IF($BW$209&gt;SUM($BW$192:BW204),_xlfn.CONCAT(", ",BY204),
IF($BW$209=SUM($BW$192:BW204),_xlfn.CONCAT(" y ",BY204)))))</f>
        <v/>
      </c>
      <c r="BY204" s="74" t="s">
        <v>5370</v>
      </c>
      <c r="BZ204" s="315"/>
      <c r="CA204" s="316"/>
      <c r="CB204" s="318"/>
      <c r="CC204" s="408"/>
    </row>
    <row r="205" spans="1:100" s="93" customFormat="1" ht="14.25">
      <c r="A205" s="405"/>
      <c r="B205" s="8"/>
      <c r="C205" s="74" t="s">
        <v>5062</v>
      </c>
      <c r="D205" s="763" t="s">
        <v>6099</v>
      </c>
      <c r="E205" s="669"/>
      <c r="F205" s="669"/>
      <c r="G205" s="669"/>
      <c r="H205" s="669"/>
      <c r="I205" s="670"/>
      <c r="J205" s="112"/>
      <c r="K205" s="112"/>
      <c r="L205" s="112"/>
      <c r="M205" s="112"/>
      <c r="N205" s="112"/>
      <c r="O205" s="112"/>
      <c r="P205" s="112"/>
      <c r="Q205" s="112"/>
      <c r="R205" s="112"/>
      <c r="S205" s="112"/>
      <c r="T205" s="112"/>
      <c r="U205" s="112"/>
      <c r="V205" s="112"/>
      <c r="W205" s="112"/>
      <c r="X205" s="112"/>
      <c r="Y205" s="112"/>
      <c r="Z205" s="112"/>
      <c r="AA205" s="112"/>
      <c r="AB205" s="112"/>
      <c r="AC205" s="112"/>
      <c r="AD205" s="112"/>
      <c r="AE205" s="4"/>
      <c r="AI205">
        <f t="shared" si="37"/>
        <v>0</v>
      </c>
      <c r="AJ205">
        <f t="shared" si="38"/>
        <v>0</v>
      </c>
      <c r="AK205">
        <f t="shared" si="39"/>
        <v>0</v>
      </c>
      <c r="AL205">
        <f t="shared" si="40"/>
        <v>0</v>
      </c>
      <c r="AM205">
        <f t="shared" si="12"/>
        <v>0</v>
      </c>
      <c r="AN205">
        <f t="shared" si="13"/>
        <v>0</v>
      </c>
      <c r="AO205">
        <f t="shared" si="14"/>
        <v>0</v>
      </c>
      <c r="AP205">
        <f t="shared" si="15"/>
        <v>0</v>
      </c>
      <c r="AQ205">
        <f t="shared" si="16"/>
        <v>0</v>
      </c>
      <c r="AR205">
        <f t="shared" si="17"/>
        <v>0</v>
      </c>
      <c r="AS205">
        <f t="shared" si="18"/>
        <v>0</v>
      </c>
      <c r="AT205">
        <f t="shared" si="19"/>
        <v>0</v>
      </c>
      <c r="AU205">
        <f t="shared" si="20"/>
        <v>0</v>
      </c>
      <c r="AV205">
        <f t="shared" si="21"/>
        <v>0</v>
      </c>
      <c r="AW205">
        <f t="shared" si="22"/>
        <v>0</v>
      </c>
      <c r="AX205">
        <f t="shared" si="23"/>
        <v>0</v>
      </c>
      <c r="AY205">
        <f t="shared" si="24"/>
        <v>0</v>
      </c>
      <c r="AZ205">
        <f t="shared" si="25"/>
        <v>0</v>
      </c>
      <c r="BA205">
        <f t="shared" si="26"/>
        <v>0</v>
      </c>
      <c r="BB205">
        <f t="shared" si="27"/>
        <v>0</v>
      </c>
      <c r="BC205">
        <f t="shared" si="41"/>
        <v>0</v>
      </c>
      <c r="BD205">
        <f t="shared" si="42"/>
        <v>0</v>
      </c>
      <c r="BE205">
        <f t="shared" si="43"/>
        <v>0</v>
      </c>
      <c r="BF205">
        <f t="shared" si="44"/>
        <v>0</v>
      </c>
      <c r="BG205">
        <f t="shared" si="28"/>
        <v>0</v>
      </c>
      <c r="BH205">
        <f t="shared" si="29"/>
        <v>0</v>
      </c>
      <c r="BI205">
        <f t="shared" si="30"/>
        <v>0</v>
      </c>
      <c r="BJ205">
        <f t="shared" si="31"/>
        <v>0</v>
      </c>
      <c r="BK205" s="311">
        <f t="shared" si="45"/>
        <v>0</v>
      </c>
      <c r="BL205" s="312">
        <f t="shared" si="46"/>
        <v>0</v>
      </c>
      <c r="BM205" s="313">
        <f t="shared" si="47"/>
        <v>0</v>
      </c>
      <c r="BN205" s="314">
        <f t="shared" si="48"/>
        <v>0</v>
      </c>
      <c r="BO205" s="311">
        <f t="shared" si="49"/>
        <v>0</v>
      </c>
      <c r="BP205" s="312">
        <f t="shared" si="50"/>
        <v>0</v>
      </c>
      <c r="BQ205" s="313">
        <f t="shared" si="51"/>
        <v>0</v>
      </c>
      <c r="BR205" s="314">
        <f t="shared" si="52"/>
        <v>0</v>
      </c>
      <c r="BS205" s="311">
        <f t="shared" si="32"/>
        <v>0</v>
      </c>
      <c r="BT205" s="312">
        <f t="shared" si="33"/>
        <v>0</v>
      </c>
      <c r="BU205" s="313">
        <f t="shared" si="34"/>
        <v>0</v>
      </c>
      <c r="BV205" s="314">
        <f t="shared" si="35"/>
        <v>0</v>
      </c>
      <c r="BW205" s="247">
        <f t="shared" si="53"/>
        <v>0</v>
      </c>
      <c r="BX205" s="310" t="str">
        <f>IF(BW205=0,"",
IF(SUM($BW$192:BW205)=1,BY205,
IF($BW$209&gt;SUM($BW$192:BW205),_xlfn.CONCAT(", ",BY205),
IF($BW$209=SUM($BW$192:BW205),_xlfn.CONCAT(" y ",BY205)))))</f>
        <v/>
      </c>
      <c r="BY205" s="74" t="s">
        <v>5371</v>
      </c>
      <c r="BZ205" s="315"/>
      <c r="CA205" s="316"/>
      <c r="CB205" s="318"/>
      <c r="CC205" s="408"/>
    </row>
    <row r="206" spans="1:100" s="93" customFormat="1" ht="14.25">
      <c r="A206" s="405"/>
      <c r="B206" s="8"/>
      <c r="C206" s="74" t="s">
        <v>5063</v>
      </c>
      <c r="D206" s="763" t="s">
        <v>6100</v>
      </c>
      <c r="E206" s="669"/>
      <c r="F206" s="669"/>
      <c r="G206" s="669"/>
      <c r="H206" s="669"/>
      <c r="I206" s="670"/>
      <c r="J206" s="112"/>
      <c r="K206" s="112"/>
      <c r="L206" s="112"/>
      <c r="M206" s="112"/>
      <c r="N206" s="112"/>
      <c r="O206" s="112"/>
      <c r="P206" s="112"/>
      <c r="Q206" s="112"/>
      <c r="R206" s="112"/>
      <c r="S206" s="112"/>
      <c r="T206" s="112"/>
      <c r="U206" s="112"/>
      <c r="V206" s="112"/>
      <c r="W206" s="112"/>
      <c r="X206" s="112"/>
      <c r="Y206" s="112"/>
      <c r="Z206" s="112"/>
      <c r="AA206" s="112"/>
      <c r="AB206" s="112"/>
      <c r="AC206" s="112"/>
      <c r="AD206" s="112"/>
      <c r="AE206" s="4"/>
      <c r="AI206">
        <f t="shared" si="37"/>
        <v>0</v>
      </c>
      <c r="AJ206">
        <f t="shared" si="38"/>
        <v>0</v>
      </c>
      <c r="AK206">
        <f t="shared" si="39"/>
        <v>0</v>
      </c>
      <c r="AL206">
        <f t="shared" si="40"/>
        <v>0</v>
      </c>
      <c r="AM206">
        <f t="shared" si="12"/>
        <v>0</v>
      </c>
      <c r="AN206">
        <f t="shared" si="13"/>
        <v>0</v>
      </c>
      <c r="AO206">
        <f t="shared" si="14"/>
        <v>0</v>
      </c>
      <c r="AP206">
        <f t="shared" si="15"/>
        <v>0</v>
      </c>
      <c r="AQ206">
        <f t="shared" si="16"/>
        <v>0</v>
      </c>
      <c r="AR206">
        <f t="shared" si="17"/>
        <v>0</v>
      </c>
      <c r="AS206">
        <f t="shared" si="18"/>
        <v>0</v>
      </c>
      <c r="AT206">
        <f t="shared" si="19"/>
        <v>0</v>
      </c>
      <c r="AU206">
        <f t="shared" si="20"/>
        <v>0</v>
      </c>
      <c r="AV206">
        <f t="shared" si="21"/>
        <v>0</v>
      </c>
      <c r="AW206">
        <f t="shared" si="22"/>
        <v>0</v>
      </c>
      <c r="AX206">
        <f t="shared" si="23"/>
        <v>0</v>
      </c>
      <c r="AY206">
        <f t="shared" si="24"/>
        <v>0</v>
      </c>
      <c r="AZ206">
        <f t="shared" si="25"/>
        <v>0</v>
      </c>
      <c r="BA206">
        <f t="shared" si="26"/>
        <v>0</v>
      </c>
      <c r="BB206">
        <f t="shared" si="27"/>
        <v>0</v>
      </c>
      <c r="BC206">
        <f t="shared" si="41"/>
        <v>0</v>
      </c>
      <c r="BD206">
        <f t="shared" si="42"/>
        <v>0</v>
      </c>
      <c r="BE206">
        <f t="shared" si="43"/>
        <v>0</v>
      </c>
      <c r="BF206">
        <f t="shared" si="44"/>
        <v>0</v>
      </c>
      <c r="BG206">
        <f t="shared" si="28"/>
        <v>0</v>
      </c>
      <c r="BH206">
        <f t="shared" si="29"/>
        <v>0</v>
      </c>
      <c r="BI206">
        <f t="shared" si="30"/>
        <v>0</v>
      </c>
      <c r="BJ206">
        <f t="shared" si="31"/>
        <v>0</v>
      </c>
      <c r="BK206" s="311">
        <f t="shared" si="45"/>
        <v>0</v>
      </c>
      <c r="BL206" s="312">
        <f t="shared" si="46"/>
        <v>0</v>
      </c>
      <c r="BM206" s="313">
        <f t="shared" si="47"/>
        <v>0</v>
      </c>
      <c r="BN206" s="314">
        <f t="shared" si="48"/>
        <v>0</v>
      </c>
      <c r="BO206" s="311">
        <f t="shared" si="49"/>
        <v>0</v>
      </c>
      <c r="BP206" s="312">
        <f t="shared" si="50"/>
        <v>0</v>
      </c>
      <c r="BQ206" s="313">
        <f t="shared" si="51"/>
        <v>0</v>
      </c>
      <c r="BR206" s="314">
        <f t="shared" si="52"/>
        <v>0</v>
      </c>
      <c r="BS206" s="311">
        <f t="shared" si="32"/>
        <v>0</v>
      </c>
      <c r="BT206" s="312">
        <f t="shared" si="33"/>
        <v>0</v>
      </c>
      <c r="BU206" s="313">
        <f t="shared" si="34"/>
        <v>0</v>
      </c>
      <c r="BV206" s="314">
        <f t="shared" si="35"/>
        <v>0</v>
      </c>
      <c r="BW206" s="247">
        <f t="shared" si="53"/>
        <v>0</v>
      </c>
      <c r="BX206" s="310" t="str">
        <f>IF(BW206=0,"",
IF(SUM($BW$192:BW206)=1,BY206,
IF($BW$209&gt;SUM($BW$192:BW206),_xlfn.CONCAT(", ",BY206),
IF($BW$209=SUM($BW$192:BW206),_xlfn.CONCAT(" y ",BY206)))))</f>
        <v/>
      </c>
      <c r="BY206" s="74" t="s">
        <v>5372</v>
      </c>
      <c r="BZ206" s="315"/>
      <c r="CA206" s="316"/>
      <c r="CB206" s="318"/>
      <c r="CC206" s="408"/>
    </row>
    <row r="207" spans="1:100" s="93" customFormat="1" ht="14.25">
      <c r="A207" s="405"/>
      <c r="B207" s="8"/>
      <c r="C207" s="74" t="s">
        <v>5064</v>
      </c>
      <c r="D207" s="763" t="s">
        <v>6101</v>
      </c>
      <c r="E207" s="669"/>
      <c r="F207" s="669"/>
      <c r="G207" s="669"/>
      <c r="H207" s="669"/>
      <c r="I207" s="670"/>
      <c r="J207" s="112"/>
      <c r="K207" s="112"/>
      <c r="L207" s="112"/>
      <c r="M207" s="112"/>
      <c r="N207" s="112"/>
      <c r="O207" s="112"/>
      <c r="P207" s="112"/>
      <c r="Q207" s="112"/>
      <c r="R207" s="112"/>
      <c r="S207" s="112"/>
      <c r="T207" s="112"/>
      <c r="U207" s="112"/>
      <c r="V207" s="112"/>
      <c r="W207" s="112"/>
      <c r="X207" s="112"/>
      <c r="Y207" s="112"/>
      <c r="Z207" s="112"/>
      <c r="AA207" s="112"/>
      <c r="AB207" s="112"/>
      <c r="AC207" s="112"/>
      <c r="AD207" s="112"/>
      <c r="AE207" s="4"/>
      <c r="AI207">
        <f t="shared" si="37"/>
        <v>0</v>
      </c>
      <c r="AJ207">
        <f t="shared" si="38"/>
        <v>0</v>
      </c>
      <c r="AK207">
        <f t="shared" si="39"/>
        <v>0</v>
      </c>
      <c r="AL207">
        <f t="shared" si="40"/>
        <v>0</v>
      </c>
      <c r="AM207">
        <f t="shared" si="12"/>
        <v>0</v>
      </c>
      <c r="AN207">
        <f t="shared" si="13"/>
        <v>0</v>
      </c>
      <c r="AO207">
        <f t="shared" si="14"/>
        <v>0</v>
      </c>
      <c r="AP207">
        <f t="shared" si="15"/>
        <v>0</v>
      </c>
      <c r="AQ207">
        <f t="shared" si="16"/>
        <v>0</v>
      </c>
      <c r="AR207">
        <f t="shared" si="17"/>
        <v>0</v>
      </c>
      <c r="AS207">
        <f t="shared" si="18"/>
        <v>0</v>
      </c>
      <c r="AT207">
        <f t="shared" si="19"/>
        <v>0</v>
      </c>
      <c r="AU207">
        <f t="shared" si="20"/>
        <v>0</v>
      </c>
      <c r="AV207">
        <f t="shared" si="21"/>
        <v>0</v>
      </c>
      <c r="AW207">
        <f t="shared" si="22"/>
        <v>0</v>
      </c>
      <c r="AX207">
        <f t="shared" si="23"/>
        <v>0</v>
      </c>
      <c r="AY207">
        <f t="shared" si="24"/>
        <v>0</v>
      </c>
      <c r="AZ207">
        <f t="shared" si="25"/>
        <v>0</v>
      </c>
      <c r="BA207">
        <f t="shared" si="26"/>
        <v>0</v>
      </c>
      <c r="BB207">
        <f t="shared" si="27"/>
        <v>0</v>
      </c>
      <c r="BC207">
        <f t="shared" si="41"/>
        <v>0</v>
      </c>
      <c r="BD207">
        <f t="shared" si="42"/>
        <v>0</v>
      </c>
      <c r="BE207">
        <f t="shared" si="43"/>
        <v>0</v>
      </c>
      <c r="BF207">
        <f t="shared" si="44"/>
        <v>0</v>
      </c>
      <c r="BG207">
        <f t="shared" si="28"/>
        <v>0</v>
      </c>
      <c r="BH207">
        <f t="shared" si="29"/>
        <v>0</v>
      </c>
      <c r="BI207">
        <f t="shared" si="30"/>
        <v>0</v>
      </c>
      <c r="BJ207">
        <f t="shared" si="31"/>
        <v>0</v>
      </c>
      <c r="BK207" s="311">
        <f t="shared" si="45"/>
        <v>0</v>
      </c>
      <c r="BL207" s="312">
        <f t="shared" si="46"/>
        <v>0</v>
      </c>
      <c r="BM207" s="313">
        <f t="shared" si="47"/>
        <v>0</v>
      </c>
      <c r="BN207" s="314">
        <f t="shared" si="48"/>
        <v>0</v>
      </c>
      <c r="BO207" s="311">
        <f t="shared" si="49"/>
        <v>0</v>
      </c>
      <c r="BP207" s="312">
        <f t="shared" si="50"/>
        <v>0</v>
      </c>
      <c r="BQ207" s="313">
        <f t="shared" si="51"/>
        <v>0</v>
      </c>
      <c r="BR207" s="314">
        <f t="shared" si="52"/>
        <v>0</v>
      </c>
      <c r="BS207" s="311">
        <f t="shared" si="32"/>
        <v>0</v>
      </c>
      <c r="BT207" s="312">
        <f t="shared" si="33"/>
        <v>0</v>
      </c>
      <c r="BU207" s="313">
        <f t="shared" si="34"/>
        <v>0</v>
      </c>
      <c r="BV207" s="314">
        <f t="shared" si="35"/>
        <v>0</v>
      </c>
      <c r="BW207" s="247">
        <f t="shared" si="53"/>
        <v>0</v>
      </c>
      <c r="BX207" s="310" t="str">
        <f>IF(BW207=0,"",
IF(SUM($BW$192:BW207)=1,BY207,
IF($BW$209&gt;SUM($BW$192:BW207),_xlfn.CONCAT(", ",BY207),
IF($BW$209=SUM($BW$192:BW207),_xlfn.CONCAT(" y ",BY207)))))</f>
        <v/>
      </c>
      <c r="BY207" s="74" t="s">
        <v>5373</v>
      </c>
      <c r="BZ207" s="315"/>
      <c r="CA207" s="316"/>
      <c r="CB207" s="318"/>
      <c r="CC207" s="408"/>
    </row>
    <row r="208" spans="1:100" s="93" customFormat="1" ht="14.25">
      <c r="A208" s="405"/>
      <c r="B208" s="8"/>
      <c r="C208" s="66" t="s">
        <v>5065</v>
      </c>
      <c r="D208" s="763" t="s">
        <v>422</v>
      </c>
      <c r="E208" s="669"/>
      <c r="F208" s="669"/>
      <c r="G208" s="669"/>
      <c r="H208" s="669"/>
      <c r="I208" s="670"/>
      <c r="J208" s="112"/>
      <c r="K208" s="112"/>
      <c r="L208" s="112"/>
      <c r="M208" s="112"/>
      <c r="N208" s="112"/>
      <c r="O208" s="112"/>
      <c r="P208" s="112"/>
      <c r="Q208" s="112"/>
      <c r="R208" s="112"/>
      <c r="S208" s="112"/>
      <c r="T208" s="112"/>
      <c r="U208" s="112"/>
      <c r="V208" s="112"/>
      <c r="W208" s="112"/>
      <c r="X208" s="112"/>
      <c r="Y208" s="112"/>
      <c r="Z208" s="112"/>
      <c r="AA208" s="112"/>
      <c r="AB208" s="112"/>
      <c r="AC208" s="112"/>
      <c r="AD208" s="112"/>
      <c r="AE208" s="4"/>
      <c r="AI208">
        <f t="shared" si="37"/>
        <v>0</v>
      </c>
      <c r="AJ208">
        <f t="shared" si="38"/>
        <v>0</v>
      </c>
      <c r="AK208">
        <f t="shared" si="39"/>
        <v>0</v>
      </c>
      <c r="AL208">
        <f t="shared" si="40"/>
        <v>0</v>
      </c>
      <c r="AM208">
        <f t="shared" si="12"/>
        <v>0</v>
      </c>
      <c r="AN208">
        <f t="shared" si="13"/>
        <v>0</v>
      </c>
      <c r="AO208">
        <f t="shared" si="14"/>
        <v>0</v>
      </c>
      <c r="AP208">
        <f t="shared" si="15"/>
        <v>0</v>
      </c>
      <c r="AQ208">
        <f t="shared" si="16"/>
        <v>0</v>
      </c>
      <c r="AR208">
        <f t="shared" si="17"/>
        <v>0</v>
      </c>
      <c r="AS208">
        <f t="shared" si="18"/>
        <v>0</v>
      </c>
      <c r="AT208">
        <f t="shared" si="19"/>
        <v>0</v>
      </c>
      <c r="AU208">
        <f t="shared" si="20"/>
        <v>0</v>
      </c>
      <c r="AV208">
        <f t="shared" si="21"/>
        <v>0</v>
      </c>
      <c r="AW208">
        <f t="shared" si="22"/>
        <v>0</v>
      </c>
      <c r="AX208">
        <f t="shared" si="23"/>
        <v>0</v>
      </c>
      <c r="AY208">
        <f t="shared" si="24"/>
        <v>0</v>
      </c>
      <c r="AZ208">
        <f t="shared" si="25"/>
        <v>0</v>
      </c>
      <c r="BA208">
        <f t="shared" si="26"/>
        <v>0</v>
      </c>
      <c r="BB208">
        <f t="shared" si="27"/>
        <v>0</v>
      </c>
      <c r="BC208">
        <f t="shared" si="41"/>
        <v>0</v>
      </c>
      <c r="BD208">
        <f t="shared" si="42"/>
        <v>0</v>
      </c>
      <c r="BE208">
        <f t="shared" si="43"/>
        <v>0</v>
      </c>
      <c r="BF208">
        <f t="shared" si="44"/>
        <v>0</v>
      </c>
      <c r="BG208">
        <f>AB208</f>
        <v>0</v>
      </c>
      <c r="BH208">
        <f>COUNTIF(AC208:AD208,"NS")</f>
        <v>0</v>
      </c>
      <c r="BI208">
        <f>SUM(AC208:AD208)</f>
        <v>0</v>
      </c>
      <c r="BJ208">
        <f>IF(COUNTIF(AB208:AD208,"NA")=3,0,IF(OR(AND(BG208=0,BH208&gt;0),AND(BG208="NS",BI208&gt;0), AND(BG208="NS", BH208=0,BI208=0)), 1, IF(OR(AND(BG208&gt;0,BH208&gt;1,BG208&gt;BI208), AND(BG208="NS",BH208=2), AND(BG208="NS",BI208=0,BH208&gt;0),BG208=BI208), 0, 1)))</f>
        <v>0</v>
      </c>
      <c r="BK208" s="311">
        <f t="shared" si="45"/>
        <v>0</v>
      </c>
      <c r="BL208" s="312">
        <f t="shared" si="46"/>
        <v>0</v>
      </c>
      <c r="BM208" s="313">
        <f t="shared" si="47"/>
        <v>0</v>
      </c>
      <c r="BN208" s="314">
        <f t="shared" si="48"/>
        <v>0</v>
      </c>
      <c r="BO208" s="311">
        <f t="shared" si="49"/>
        <v>0</v>
      </c>
      <c r="BP208" s="312">
        <f t="shared" si="50"/>
        <v>0</v>
      </c>
      <c r="BQ208" s="313">
        <f t="shared" si="51"/>
        <v>0</v>
      </c>
      <c r="BR208" s="314">
        <f t="shared" si="52"/>
        <v>0</v>
      </c>
      <c r="BS208" s="311">
        <f>L208</f>
        <v>0</v>
      </c>
      <c r="BT208" s="312">
        <f>COUNTIF(O208,"NS") + COUNTIF(R208,"NS") + COUNTIF(U208,"NS") + COUNTIF(X208,"NS") + COUNTIF(AA208,"NS") + COUNTIF(AD208,"NS")</f>
        <v>0</v>
      </c>
      <c r="BU208" s="313">
        <f>SUM(O208,R208,U208,X208,AA208,AD208)</f>
        <v>0</v>
      </c>
      <c r="BV208" s="314">
        <f>IF(OR(AND(BS208=0, BT208&gt;0),AND(BS208="NS", BU208&gt;0), AND(BS208="NS", BT208=0, BU208=0)), 1, IF(OR(AND(BS208&gt;0, BT208&gt;1,BS208&gt;BU208), AND(BS208="NS", BT208=2), AND(BS208="NS", BU208=0, BT208&gt;0), BS208=BU208), 0, 1))</f>
        <v>0</v>
      </c>
      <c r="BW208" s="247">
        <f>IF(SUM(AL208,AP208,AT208,AX208,BB208,BF208,BJ208,BN208,BR208,BV208)=0,0,1)</f>
        <v>0</v>
      </c>
      <c r="BX208" s="310" t="str">
        <f>IF(BW208=0,"",
IF(SUM($BW$192:BW208)=1,BY208,
IF($BW$209&gt;SUM($BW$192:BW208),_xlfn.CONCAT(", ",BY208),
IF($BW$209=SUM($BW$192:BW208),_xlfn.CONCAT(" y ",BY208)))))</f>
        <v/>
      </c>
      <c r="BY208" s="74" t="s">
        <v>5374</v>
      </c>
      <c r="BZ208" s="315"/>
      <c r="CA208" s="316"/>
      <c r="CB208" s="318"/>
      <c r="CC208" s="408"/>
    </row>
    <row r="209" spans="1:81" s="93" customFormat="1">
      <c r="A209" s="405"/>
      <c r="B209" s="8"/>
      <c r="C209" s="22"/>
      <c r="D209" s="22"/>
      <c r="E209" s="22"/>
      <c r="F209" s="22"/>
      <c r="G209" s="8"/>
      <c r="H209" s="22"/>
      <c r="I209" s="107" t="s">
        <v>5512</v>
      </c>
      <c r="J209" s="80">
        <f>IF(AND(SUM(J192:J208)=0,COUNTIF(J192:J208,"NS")&gt;0),"NS",IF(AND(SUM(J192:J208)=0,COUNTIF(J192:J208,0)&gt;0),0,IF(AND(SUM(J192:J208)=0,COUNTIF(J192:J208,"NA")&gt;0),"NA",SUM(J192:J208))))</f>
        <v>0</v>
      </c>
      <c r="K209" s="80">
        <f t="shared" ref="K209:AC209" si="54">IF(AND(SUM(K192:K208)=0,COUNTIF(K192:K208,"NS")&gt;0),"NS",IF(AND(SUM(K192:K208)=0,COUNTIF(K192:K208,0)&gt;0),0,IF(AND(SUM(K192:K208)=0,COUNTIF(K192:K208,"NA")&gt;0),"NA",SUM(K192:K208))))</f>
        <v>0</v>
      </c>
      <c r="L209" s="80">
        <f t="shared" si="54"/>
        <v>0</v>
      </c>
      <c r="M209" s="80">
        <f t="shared" si="54"/>
        <v>0</v>
      </c>
      <c r="N209" s="80">
        <f t="shared" si="54"/>
        <v>0</v>
      </c>
      <c r="O209" s="80">
        <f t="shared" si="54"/>
        <v>0</v>
      </c>
      <c r="P209" s="80">
        <f t="shared" si="54"/>
        <v>0</v>
      </c>
      <c r="Q209" s="80">
        <f t="shared" si="54"/>
        <v>0</v>
      </c>
      <c r="R209" s="80">
        <f t="shared" si="54"/>
        <v>0</v>
      </c>
      <c r="S209" s="80">
        <f t="shared" si="54"/>
        <v>0</v>
      </c>
      <c r="T209" s="80">
        <f t="shared" si="54"/>
        <v>0</v>
      </c>
      <c r="U209" s="80">
        <f t="shared" si="54"/>
        <v>0</v>
      </c>
      <c r="V209" s="80">
        <f t="shared" si="54"/>
        <v>0</v>
      </c>
      <c r="W209" s="80">
        <f t="shared" si="54"/>
        <v>0</v>
      </c>
      <c r="X209" s="80">
        <f t="shared" si="54"/>
        <v>0</v>
      </c>
      <c r="Y209" s="80">
        <f t="shared" si="54"/>
        <v>0</v>
      </c>
      <c r="Z209" s="80">
        <f t="shared" si="54"/>
        <v>0</v>
      </c>
      <c r="AA209" s="80">
        <f t="shared" si="54"/>
        <v>0</v>
      </c>
      <c r="AB209" s="80">
        <f t="shared" si="54"/>
        <v>0</v>
      </c>
      <c r="AC209" s="80">
        <f t="shared" si="54"/>
        <v>0</v>
      </c>
      <c r="AD209" s="80">
        <f>IF(AND(SUM(AD192:AD208)=0,COUNTIF(AD192:AD208,"NS")&gt;0),"NS",IF(AND(SUM(AD192:AD208)=0,COUNTIF(AD192:AD208,0)&gt;0),0,IF(AND(SUM(AD192:AD208)=0,COUNTIF(AD192:AD208,"NA")&gt;0),"NA",SUM(AD192:AD208))))</f>
        <v>0</v>
      </c>
      <c r="AE209" s="4"/>
      <c r="AL209" s="192">
        <f>SUM(AL192:AL208)</f>
        <v>0</v>
      </c>
      <c r="AP209" s="192">
        <f>SUM(AP192:AP208)</f>
        <v>0</v>
      </c>
      <c r="AT209" s="192">
        <f>SUM(AT192:AT208)</f>
        <v>0</v>
      </c>
      <c r="AX209" s="192">
        <f>SUM(AX192:AX208)</f>
        <v>0</v>
      </c>
      <c r="BB209" s="192">
        <f>SUM(BB192:BB208)</f>
        <v>0</v>
      </c>
      <c r="BF209" s="192">
        <f>SUM(BF192:BF208)</f>
        <v>0</v>
      </c>
      <c r="BJ209" s="192">
        <f>SUM(BJ192:BJ208)</f>
        <v>0</v>
      </c>
      <c r="BK209" s="315"/>
      <c r="BL209" s="315"/>
      <c r="BM209" s="315"/>
      <c r="BN209" s="315"/>
      <c r="BO209" s="315"/>
      <c r="BP209" s="315"/>
      <c r="BQ209" s="315"/>
      <c r="BR209" s="315"/>
      <c r="BS209" s="315"/>
      <c r="BT209" s="315"/>
      <c r="BU209" s="315"/>
      <c r="BV209" s="315"/>
      <c r="BW209" s="410">
        <f>SUM(BW192:BW208)</f>
        <v>0</v>
      </c>
      <c r="BX209" s="410" t="str">
        <f>IF(BW209=0,"",_xlfn.CONCAT(BX192:BX208))</f>
        <v/>
      </c>
      <c r="BY209" s="258" t="str">
        <f>IF(BW209=0,"",
IF(BW209=1,_xlfn.CONCAT("Favor de revisar la sumatoria del total y/o subtotal(es) en el numeral: ",BX209),_xlfn.CONCAT("Favor de revisar la sumatoria de los totales y/o subtotales en los numerales: ",BX209)))</f>
        <v/>
      </c>
      <c r="BZ209" s="315"/>
      <c r="CA209" s="316"/>
      <c r="CB209" s="318"/>
      <c r="CC209" s="408"/>
    </row>
    <row r="210" spans="1:81" s="93" customFormat="1">
      <c r="A210" s="405"/>
      <c r="B210" s="403"/>
      <c r="C210" s="403"/>
      <c r="D210" s="403"/>
      <c r="E210" s="403"/>
      <c r="F210" s="403"/>
      <c r="G210" s="403"/>
      <c r="H210" s="406"/>
      <c r="I210" s="22"/>
      <c r="J210" s="22"/>
      <c r="K210" s="22"/>
      <c r="L210" s="22"/>
      <c r="M210" s="22"/>
      <c r="N210" s="22"/>
      <c r="O210" s="22"/>
      <c r="P210" s="22"/>
      <c r="Q210" s="22"/>
      <c r="R210" s="22"/>
      <c r="S210" s="22"/>
      <c r="T210" s="22"/>
      <c r="U210" s="22"/>
      <c r="V210" s="22"/>
      <c r="W210" s="22"/>
      <c r="X210" s="22"/>
      <c r="Y210" s="22"/>
      <c r="Z210" s="22"/>
      <c r="AA210" s="22"/>
      <c r="AB210" s="22"/>
      <c r="AC210" s="22"/>
      <c r="AD210" s="22"/>
      <c r="AE210" s="4"/>
      <c r="AI210" t="s">
        <v>5595</v>
      </c>
      <c r="AJ210" s="193">
        <f>SUM(AL209,AP209,AT209,AX209,BB209,BF209,BJ209)</f>
        <v>0</v>
      </c>
      <c r="BK210" s="315"/>
      <c r="BL210" s="315"/>
      <c r="BM210" s="315"/>
      <c r="BN210" s="315"/>
      <c r="BO210" s="315"/>
      <c r="BP210" s="315"/>
      <c r="BQ210" s="315"/>
      <c r="BR210" s="315"/>
      <c r="BS210" s="315"/>
      <c r="BT210" s="315"/>
      <c r="BU210" s="315"/>
      <c r="BV210" s="315"/>
      <c r="BW210" s="316"/>
      <c r="BX210" s="318"/>
      <c r="BY210" s="408"/>
      <c r="BZ210" s="315"/>
      <c r="CA210" s="316"/>
      <c r="CB210" s="318"/>
      <c r="CC210" s="408"/>
    </row>
    <row r="211" spans="1:81" s="93" customFormat="1" ht="24" customHeight="1">
      <c r="A211" s="5"/>
      <c r="B211" s="8"/>
      <c r="C211" s="777" t="s">
        <v>5120</v>
      </c>
      <c r="D211" s="732"/>
      <c r="E211" s="732"/>
      <c r="F211" s="732"/>
      <c r="G211" s="732"/>
      <c r="H211" s="732"/>
      <c r="I211" s="732"/>
      <c r="J211" s="732"/>
      <c r="K211" s="732"/>
      <c r="L211" s="732"/>
      <c r="M211" s="732"/>
      <c r="N211" s="732"/>
      <c r="O211" s="732"/>
      <c r="P211" s="732"/>
      <c r="Q211" s="732"/>
      <c r="R211" s="732"/>
      <c r="S211" s="732"/>
      <c r="T211" s="732"/>
      <c r="U211" s="732"/>
      <c r="V211" s="732"/>
      <c r="W211" s="732"/>
      <c r="X211" s="732"/>
      <c r="Y211" s="732"/>
      <c r="Z211" s="732"/>
      <c r="AA211" s="732"/>
      <c r="AB211" s="732"/>
      <c r="AC211" s="732"/>
      <c r="AD211" s="732"/>
      <c r="AE211" s="4"/>
      <c r="BK211" s="315"/>
      <c r="BL211" s="315"/>
      <c r="BM211" s="315"/>
      <c r="BN211" s="315"/>
      <c r="BO211" s="315"/>
      <c r="BP211" s="315"/>
      <c r="BQ211" s="315"/>
      <c r="BR211" s="315"/>
      <c r="BS211" s="315"/>
      <c r="BT211" s="315"/>
      <c r="BU211" s="315"/>
      <c r="BV211" s="315"/>
      <c r="BW211" s="316"/>
      <c r="BX211" s="318"/>
      <c r="BY211" s="408"/>
      <c r="BZ211" s="315"/>
      <c r="CA211" s="316"/>
      <c r="CB211" s="318"/>
      <c r="CC211" s="408"/>
    </row>
    <row r="212" spans="1:81" s="93" customFormat="1" ht="60" customHeight="1">
      <c r="A212" s="405"/>
      <c r="B212" s="403"/>
      <c r="C212" s="747"/>
      <c r="D212" s="653"/>
      <c r="E212" s="653"/>
      <c r="F212" s="653"/>
      <c r="G212" s="653"/>
      <c r="H212" s="653"/>
      <c r="I212" s="653"/>
      <c r="J212" s="653"/>
      <c r="K212" s="653"/>
      <c r="L212" s="653"/>
      <c r="M212" s="653"/>
      <c r="N212" s="653"/>
      <c r="O212" s="653"/>
      <c r="P212" s="653"/>
      <c r="Q212" s="653"/>
      <c r="R212" s="653"/>
      <c r="S212" s="653"/>
      <c r="T212" s="653"/>
      <c r="U212" s="653"/>
      <c r="V212" s="653"/>
      <c r="W212" s="653"/>
      <c r="X212" s="653"/>
      <c r="Y212" s="653"/>
      <c r="Z212" s="653"/>
      <c r="AA212" s="653"/>
      <c r="AB212" s="653"/>
      <c r="AC212" s="653"/>
      <c r="AD212" s="748"/>
      <c r="AE212" s="4"/>
      <c r="BK212" s="315"/>
      <c r="BL212" s="315"/>
      <c r="BM212" s="315"/>
      <c r="BN212" s="315"/>
      <c r="BO212" s="315"/>
      <c r="BP212" s="315"/>
      <c r="BQ212" s="315"/>
      <c r="BR212" s="315"/>
      <c r="BS212" s="315"/>
      <c r="BT212" s="315"/>
      <c r="BU212" s="315"/>
      <c r="BV212" s="315"/>
      <c r="BW212" s="316"/>
      <c r="BX212" s="318"/>
      <c r="BY212" s="408"/>
      <c r="BZ212" s="315"/>
      <c r="CA212" s="316"/>
      <c r="CB212" s="318"/>
      <c r="CC212" s="408"/>
    </row>
    <row r="213" spans="1:81" s="93" customFormat="1" ht="14.25">
      <c r="A213" s="5"/>
      <c r="B213" s="943" t="str">
        <f>IF(AF192=0,"","Favor de ingresar toda la información requerida en la pregunta")</f>
        <v/>
      </c>
      <c r="C213" s="751"/>
      <c r="D213" s="751"/>
      <c r="E213" s="751"/>
      <c r="F213" s="751"/>
      <c r="G213" s="751"/>
      <c r="H213" s="751"/>
      <c r="I213" s="751"/>
      <c r="J213" s="751"/>
      <c r="K213" s="751"/>
      <c r="L213" s="751"/>
      <c r="M213" s="751"/>
      <c r="N213" s="751"/>
      <c r="O213" s="751"/>
      <c r="P213" s="751"/>
      <c r="Q213" s="751"/>
      <c r="R213" s="751"/>
      <c r="S213" s="751"/>
      <c r="T213" s="751"/>
      <c r="U213" s="751"/>
      <c r="V213" s="751"/>
      <c r="W213" s="751"/>
      <c r="X213" s="751"/>
      <c r="Y213" s="751"/>
      <c r="Z213" s="751"/>
      <c r="AA213" s="751"/>
      <c r="AB213" s="751"/>
      <c r="AC213" s="751"/>
      <c r="AD213" s="751"/>
      <c r="AE213" s="751"/>
      <c r="BK213" s="315"/>
      <c r="BL213" s="315"/>
      <c r="BM213" s="315"/>
      <c r="BN213" s="315"/>
      <c r="BO213" s="315"/>
      <c r="BP213" s="315"/>
      <c r="BQ213" s="315"/>
      <c r="BR213" s="315"/>
      <c r="BS213" s="315"/>
      <c r="BT213" s="315"/>
      <c r="BU213" s="315"/>
      <c r="BV213" s="315"/>
      <c r="BW213" s="316"/>
      <c r="BX213" s="318"/>
      <c r="BY213" s="408"/>
      <c r="BZ213" s="315"/>
      <c r="CA213" s="316"/>
      <c r="CB213" s="318"/>
      <c r="CC213" s="408"/>
    </row>
    <row r="214" spans="1:81" s="93" customFormat="1" ht="14.25">
      <c r="A214" s="5"/>
      <c r="B214" s="767" t="str">
        <f>IF(SUM(COUNTIF(J192:AD208,"NS"))&lt;&gt;0,"Alerta: debido a que cuenta con registros NS, debe proporcionar una justificación en el area de comentarios al final de la pregunta","")</f>
        <v/>
      </c>
      <c r="C214" s="751"/>
      <c r="D214" s="751"/>
      <c r="E214" s="751"/>
      <c r="F214" s="751"/>
      <c r="G214" s="751"/>
      <c r="H214" s="751"/>
      <c r="I214" s="751"/>
      <c r="J214" s="751"/>
      <c r="K214" s="751"/>
      <c r="L214" s="751"/>
      <c r="M214" s="751"/>
      <c r="N214" s="751"/>
      <c r="O214" s="751"/>
      <c r="P214" s="751"/>
      <c r="Q214" s="751"/>
      <c r="R214" s="751"/>
      <c r="S214" s="751"/>
      <c r="T214" s="751"/>
      <c r="U214" s="751"/>
      <c r="V214" s="751"/>
      <c r="W214" s="751"/>
      <c r="X214" s="751"/>
      <c r="Y214" s="751"/>
      <c r="Z214" s="751"/>
      <c r="AA214" s="751"/>
      <c r="AB214" s="751"/>
      <c r="AC214" s="751"/>
      <c r="AD214" s="751"/>
      <c r="AE214" s="751"/>
      <c r="BK214" s="315"/>
      <c r="BL214" s="315"/>
      <c r="BM214" s="315"/>
      <c r="BN214" s="315"/>
      <c r="BO214" s="315"/>
      <c r="BP214" s="315"/>
      <c r="BQ214" s="315"/>
      <c r="BR214" s="315"/>
      <c r="BS214" s="315"/>
      <c r="BT214" s="315"/>
      <c r="BU214" s="315"/>
      <c r="BV214" s="315"/>
      <c r="BW214" s="316"/>
      <c r="BX214" s="318"/>
      <c r="BY214" s="408"/>
      <c r="BZ214" s="315"/>
      <c r="CA214" s="316"/>
      <c r="CB214" s="318"/>
      <c r="CC214" s="408"/>
    </row>
    <row r="215" spans="1:81" s="93" customFormat="1" ht="14.25">
      <c r="A215" s="5"/>
      <c r="B215" s="880" t="str">
        <f>BY209</f>
        <v/>
      </c>
      <c r="C215" s="880"/>
      <c r="D215" s="880"/>
      <c r="E215" s="880"/>
      <c r="F215" s="880"/>
      <c r="G215" s="880"/>
      <c r="H215" s="880"/>
      <c r="I215" s="880"/>
      <c r="J215" s="880"/>
      <c r="K215" s="880"/>
      <c r="L215" s="880"/>
      <c r="M215" s="880"/>
      <c r="N215" s="880"/>
      <c r="O215" s="880"/>
      <c r="P215" s="880"/>
      <c r="Q215" s="880"/>
      <c r="R215" s="880"/>
      <c r="S215" s="880"/>
      <c r="T215" s="880"/>
      <c r="U215" s="880"/>
      <c r="V215" s="880"/>
      <c r="W215" s="880"/>
      <c r="X215" s="880"/>
      <c r="Y215" s="880"/>
      <c r="Z215" s="880"/>
      <c r="AA215" s="880"/>
      <c r="AB215" s="880"/>
      <c r="AC215" s="880"/>
      <c r="AD215" s="880"/>
      <c r="AE215" s="880"/>
      <c r="BK215" s="315"/>
      <c r="BL215" s="315"/>
      <c r="BM215" s="315"/>
      <c r="BN215" s="315"/>
      <c r="BO215" s="315"/>
      <c r="BP215" s="315"/>
      <c r="BQ215" s="315"/>
      <c r="BR215" s="315"/>
      <c r="BS215" s="315"/>
      <c r="BT215" s="315"/>
      <c r="BU215" s="315"/>
      <c r="BV215" s="315"/>
      <c r="BW215" s="316"/>
      <c r="BX215" s="318"/>
      <c r="BY215" s="408"/>
      <c r="BZ215" s="315"/>
      <c r="CA215" s="316"/>
      <c r="CB215" s="318"/>
      <c r="CC215" s="408"/>
    </row>
    <row r="216" spans="1:81" s="93" customFormat="1" ht="14.25">
      <c r="A216" s="5"/>
      <c r="B216" s="880" t="str">
        <f>IF(AG192&gt;0,"Revise la información capturada, ya que tiene datos ingresados en celdas que están sombreadas","")</f>
        <v/>
      </c>
      <c r="C216" s="751"/>
      <c r="D216" s="751"/>
      <c r="E216" s="751"/>
      <c r="F216" s="751"/>
      <c r="G216" s="751"/>
      <c r="H216" s="751"/>
      <c r="I216" s="751"/>
      <c r="J216" s="751"/>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BK216" s="315"/>
      <c r="BL216" s="315"/>
      <c r="BM216" s="315"/>
      <c r="BN216" s="315"/>
      <c r="BO216" s="315"/>
      <c r="BP216" s="315"/>
      <c r="BQ216" s="315"/>
      <c r="BR216" s="315"/>
      <c r="BS216" s="315"/>
      <c r="BT216" s="315"/>
      <c r="BU216" s="315"/>
      <c r="BV216" s="315"/>
      <c r="BW216" s="316"/>
      <c r="BX216" s="318"/>
      <c r="BY216" s="408"/>
      <c r="BZ216" s="315"/>
      <c r="CA216" s="316"/>
      <c r="CB216" s="318"/>
      <c r="CC216" s="408"/>
    </row>
    <row r="217" spans="1:81" s="93" customFormat="1" ht="14.25">
      <c r="A217" s="5"/>
      <c r="B217" s="753" t="str">
        <f>IF(CV193&gt;0,"Favor de revisar la instrucción 2, debido a que no se cumplen con los criterios mencionados","")</f>
        <v/>
      </c>
      <c r="C217" s="751"/>
      <c r="D217" s="751"/>
      <c r="E217" s="751"/>
      <c r="F217" s="751"/>
      <c r="G217" s="751"/>
      <c r="H217" s="751"/>
      <c r="I217" s="751"/>
      <c r="J217" s="751"/>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BK217" s="315"/>
      <c r="BL217" s="315"/>
      <c r="BM217" s="315"/>
      <c r="BN217" s="315"/>
      <c r="BO217" s="315"/>
      <c r="BP217" s="315"/>
      <c r="BQ217" s="315"/>
      <c r="BR217" s="315"/>
      <c r="BS217" s="315"/>
      <c r="BT217" s="315"/>
      <c r="BU217" s="315"/>
      <c r="BV217" s="315"/>
      <c r="BW217" s="316"/>
      <c r="BX217" s="318"/>
      <c r="BY217" s="408"/>
      <c r="BZ217" s="315"/>
      <c r="CA217" s="316"/>
      <c r="CB217" s="318"/>
      <c r="CC217" s="408"/>
    </row>
    <row r="218" spans="1:81" s="93" customFormat="1" ht="14.25">
      <c r="A218" s="5"/>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4"/>
      <c r="BK218" s="315"/>
      <c r="BL218" s="315"/>
      <c r="BM218" s="315"/>
      <c r="BN218" s="315"/>
      <c r="BO218" s="315"/>
      <c r="BP218" s="315"/>
      <c r="BQ218" s="315"/>
      <c r="BR218" s="315"/>
      <c r="BS218" s="315"/>
      <c r="BT218" s="315"/>
      <c r="BU218" s="315"/>
      <c r="BV218" s="315"/>
      <c r="BW218" s="316"/>
      <c r="BX218" s="318"/>
      <c r="BY218" s="408"/>
      <c r="BZ218" s="315"/>
      <c r="CA218" s="316"/>
      <c r="CB218" s="318"/>
      <c r="CC218" s="408"/>
    </row>
    <row r="219" spans="1:81" s="93" customFormat="1" ht="24" customHeight="1">
      <c r="A219" s="7" t="s">
        <v>6102</v>
      </c>
      <c r="B219" s="786" t="s">
        <v>6103</v>
      </c>
      <c r="C219" s="736"/>
      <c r="D219" s="736"/>
      <c r="E219" s="736"/>
      <c r="F219" s="736"/>
      <c r="G219" s="736"/>
      <c r="H219" s="736"/>
      <c r="I219" s="736"/>
      <c r="J219" s="736"/>
      <c r="K219" s="736"/>
      <c r="L219" s="736"/>
      <c r="M219" s="736"/>
      <c r="N219" s="736"/>
      <c r="O219" s="736"/>
      <c r="P219" s="736"/>
      <c r="Q219" s="736"/>
      <c r="R219" s="736"/>
      <c r="S219" s="736"/>
      <c r="T219" s="736"/>
      <c r="U219" s="736"/>
      <c r="V219" s="736"/>
      <c r="W219" s="736"/>
      <c r="X219" s="736"/>
      <c r="Y219" s="736"/>
      <c r="Z219" s="736"/>
      <c r="AA219" s="736"/>
      <c r="AB219" s="736"/>
      <c r="AC219" s="736"/>
      <c r="AD219" s="736"/>
      <c r="AE219" s="4"/>
      <c r="AF219" t="s">
        <v>6025</v>
      </c>
      <c r="BK219" s="315"/>
      <c r="BL219" s="315"/>
      <c r="BM219" s="315"/>
      <c r="BN219" s="315"/>
      <c r="BO219" s="315"/>
      <c r="BP219" s="315"/>
      <c r="BQ219" s="315"/>
      <c r="BR219" s="315"/>
      <c r="BS219" s="315"/>
      <c r="BT219" s="315"/>
      <c r="BU219" s="315"/>
      <c r="BV219" s="315"/>
      <c r="BW219" s="316"/>
      <c r="BX219" s="318"/>
      <c r="BY219" s="408"/>
      <c r="BZ219" s="315"/>
      <c r="CA219" s="316"/>
      <c r="CB219" s="318"/>
      <c r="CC219" s="408"/>
    </row>
    <row r="220" spans="1:81" s="93" customFormat="1" ht="24" customHeight="1">
      <c r="A220" s="7"/>
      <c r="B220" s="91"/>
      <c r="C220" s="742" t="s">
        <v>6104</v>
      </c>
      <c r="D220" s="635"/>
      <c r="E220" s="635"/>
      <c r="F220" s="635"/>
      <c r="G220" s="635"/>
      <c r="H220" s="635"/>
      <c r="I220" s="635"/>
      <c r="J220" s="635"/>
      <c r="K220" s="635"/>
      <c r="L220" s="635"/>
      <c r="M220" s="635"/>
      <c r="N220" s="635"/>
      <c r="O220" s="635"/>
      <c r="P220" s="635"/>
      <c r="Q220" s="635"/>
      <c r="R220" s="635"/>
      <c r="S220" s="635"/>
      <c r="T220" s="635"/>
      <c r="U220" s="635"/>
      <c r="V220" s="635"/>
      <c r="W220" s="635"/>
      <c r="X220" s="635"/>
      <c r="Y220" s="635"/>
      <c r="Z220" s="635"/>
      <c r="AA220" s="635"/>
      <c r="AB220" s="635"/>
      <c r="AC220" s="635"/>
      <c r="AD220" s="635"/>
      <c r="AE220" s="4"/>
      <c r="BK220" s="315"/>
      <c r="BL220" s="315"/>
      <c r="BM220" s="315"/>
      <c r="BN220" s="315"/>
      <c r="BO220" s="315"/>
      <c r="BP220" s="315"/>
      <c r="BQ220" s="315"/>
      <c r="BR220" s="315"/>
      <c r="BS220" s="315"/>
      <c r="BT220" s="315"/>
      <c r="BU220" s="315"/>
      <c r="BV220" s="315"/>
      <c r="BW220" s="316"/>
      <c r="BX220" s="318"/>
      <c r="BY220" s="408"/>
      <c r="BZ220" s="315"/>
      <c r="CA220" s="316"/>
      <c r="CB220" s="318"/>
      <c r="CC220" s="408"/>
    </row>
    <row r="221" spans="1:81" s="93" customFormat="1" ht="14.25">
      <c r="A221" s="405"/>
      <c r="B221" s="86"/>
      <c r="C221" s="86"/>
      <c r="D221" s="86"/>
      <c r="E221" s="86"/>
      <c r="F221" s="86"/>
      <c r="G221" s="86"/>
      <c r="H221" s="86"/>
      <c r="I221" s="86"/>
      <c r="J221" s="86"/>
      <c r="K221" s="86"/>
      <c r="L221" s="86"/>
      <c r="M221" s="86"/>
      <c r="N221" s="86"/>
      <c r="O221" s="86"/>
      <c r="P221" s="86"/>
      <c r="Q221" s="86"/>
      <c r="R221" s="86"/>
      <c r="S221" s="10"/>
      <c r="T221" s="86"/>
      <c r="U221" s="86"/>
      <c r="V221" s="86"/>
      <c r="W221" s="86"/>
      <c r="X221" s="86"/>
      <c r="Y221" s="86"/>
      <c r="Z221" s="86"/>
      <c r="AA221" s="86"/>
      <c r="AB221" s="86"/>
      <c r="AC221" s="86"/>
      <c r="AD221" s="86"/>
      <c r="AE221" s="4"/>
      <c r="BK221" s="315"/>
      <c r="BL221" s="315"/>
      <c r="BM221" s="315"/>
      <c r="BN221" s="315"/>
      <c r="BO221" s="315"/>
      <c r="BP221" s="315"/>
      <c r="BQ221" s="315"/>
      <c r="BR221" s="315"/>
      <c r="BS221" s="315"/>
      <c r="BT221" s="315"/>
      <c r="BU221" s="315"/>
      <c r="BV221" s="315"/>
      <c r="BW221" s="316"/>
      <c r="BX221" s="318"/>
      <c r="BY221" s="408"/>
      <c r="BZ221" s="315"/>
      <c r="CA221" s="316"/>
      <c r="CB221" s="318"/>
      <c r="CC221" s="408"/>
    </row>
    <row r="222" spans="1:81" s="93" customFormat="1" ht="24" customHeight="1">
      <c r="A222" s="405"/>
      <c r="B222" s="404"/>
      <c r="C222" s="643" t="s">
        <v>6105</v>
      </c>
      <c r="D222" s="773"/>
      <c r="E222" s="773"/>
      <c r="F222" s="773"/>
      <c r="G222" s="773"/>
      <c r="H222" s="773"/>
      <c r="I222" s="773"/>
      <c r="J222" s="773"/>
      <c r="K222" s="773"/>
      <c r="L222" s="769"/>
      <c r="M222" s="643" t="s">
        <v>6028</v>
      </c>
      <c r="N222" s="669"/>
      <c r="O222" s="669"/>
      <c r="P222" s="669"/>
      <c r="Q222" s="669"/>
      <c r="R222" s="669"/>
      <c r="S222" s="669"/>
      <c r="T222" s="669"/>
      <c r="U222" s="669"/>
      <c r="V222" s="669"/>
      <c r="W222" s="669"/>
      <c r="X222" s="669"/>
      <c r="Y222" s="669"/>
      <c r="Z222" s="669"/>
      <c r="AA222" s="669"/>
      <c r="AB222" s="669"/>
      <c r="AC222" s="669"/>
      <c r="AD222" s="670"/>
      <c r="AE222" s="4"/>
      <c r="BK222" s="315"/>
      <c r="BL222" s="315"/>
      <c r="BM222" s="315"/>
      <c r="BN222" s="315"/>
      <c r="BO222" s="315"/>
      <c r="BP222" s="315"/>
      <c r="BQ222" s="315"/>
      <c r="BR222" s="315"/>
      <c r="BS222" s="315"/>
      <c r="BT222" s="315"/>
      <c r="BU222" s="315"/>
      <c r="BV222" s="315"/>
      <c r="BW222" s="316"/>
      <c r="BX222" s="318"/>
      <c r="BY222" s="408"/>
      <c r="BZ222" s="315"/>
      <c r="CA222" s="316"/>
      <c r="CB222" s="318"/>
      <c r="CC222" s="408"/>
    </row>
    <row r="223" spans="1:81" s="93" customFormat="1" ht="14.25">
      <c r="A223" s="405"/>
      <c r="B223" s="403"/>
      <c r="C223" s="770"/>
      <c r="D223" s="732"/>
      <c r="E223" s="732"/>
      <c r="F223" s="732"/>
      <c r="G223" s="732"/>
      <c r="H223" s="732"/>
      <c r="I223" s="732"/>
      <c r="J223" s="732"/>
      <c r="K223" s="732"/>
      <c r="L223" s="733"/>
      <c r="M223" s="771" t="s">
        <v>5560</v>
      </c>
      <c r="N223" s="669"/>
      <c r="O223" s="669"/>
      <c r="P223" s="669"/>
      <c r="Q223" s="669"/>
      <c r="R223" s="670"/>
      <c r="S223" s="634" t="s">
        <v>6029</v>
      </c>
      <c r="T223" s="669"/>
      <c r="U223" s="669"/>
      <c r="V223" s="669"/>
      <c r="W223" s="669"/>
      <c r="X223" s="670"/>
      <c r="Y223" s="634" t="s">
        <v>6030</v>
      </c>
      <c r="Z223" s="669"/>
      <c r="AA223" s="669"/>
      <c r="AB223" s="669"/>
      <c r="AC223" s="669"/>
      <c r="AD223" s="670"/>
      <c r="AE223" s="4"/>
      <c r="AF223" s="391" t="s">
        <v>6031</v>
      </c>
      <c r="AG223" s="391" t="s">
        <v>6032</v>
      </c>
      <c r="AI223" t="s">
        <v>5572</v>
      </c>
      <c r="AJ223" t="s">
        <v>5573</v>
      </c>
      <c r="AK223" t="s">
        <v>5574</v>
      </c>
      <c r="AL223" t="s">
        <v>5575</v>
      </c>
      <c r="CA223" s="268"/>
      <c r="CB223" s="268"/>
      <c r="CC223" s="315"/>
    </row>
    <row r="224" spans="1:81" s="93" customFormat="1" ht="14.25">
      <c r="A224" s="405"/>
      <c r="B224" s="8"/>
      <c r="C224" s="74" t="s">
        <v>5040</v>
      </c>
      <c r="D224" s="975" t="s">
        <v>6106</v>
      </c>
      <c r="E224" s="669"/>
      <c r="F224" s="669"/>
      <c r="G224" s="669"/>
      <c r="H224" s="669"/>
      <c r="I224" s="669"/>
      <c r="J224" s="669"/>
      <c r="K224" s="669"/>
      <c r="L224" s="670"/>
      <c r="M224" s="866"/>
      <c r="N224" s="745"/>
      <c r="O224" s="745"/>
      <c r="P224" s="745"/>
      <c r="Q224" s="745"/>
      <c r="R224" s="746"/>
      <c r="S224" s="866"/>
      <c r="T224" s="745"/>
      <c r="U224" s="745"/>
      <c r="V224" s="745"/>
      <c r="W224" s="745"/>
      <c r="X224" s="746"/>
      <c r="Y224" s="866"/>
      <c r="Z224" s="745"/>
      <c r="AA224" s="745"/>
      <c r="AB224" s="745"/>
      <c r="AC224" s="745"/>
      <c r="AD224" s="746"/>
      <c r="AE224" s="4"/>
      <c r="AF224" s="396">
        <f>IF(COUNTBLANK($C$101:$H$105)=29,0,IF(COUNTA(M224:AD232)=27,0,1))</f>
        <v>0</v>
      </c>
      <c r="AG224" s="396">
        <f>IF(COUNTBLANK($C$101:$H$105)=29,IF(AND(COUNTA(M224:AD232)=0,C236=""),0,1),0)</f>
        <v>0</v>
      </c>
      <c r="AI224" s="422">
        <f>M224</f>
        <v>0</v>
      </c>
      <c r="AJ224">
        <f>COUNTIF(S224:AD224,"NS")</f>
        <v>0</v>
      </c>
      <c r="AK224" s="422">
        <f>SUM(S224:AD224)</f>
        <v>0</v>
      </c>
      <c r="AL224">
        <f>IF(COUNTIF(M224:AD224,"NA")=3,0,IF(OR(AND(AI224=0,AJ224&gt;0),AND(AI224="NS",AK224&gt;0), AND(AI224="NS", AJ224=0,AK224=0)), 1, IF(OR(AND(AI224&gt;0,AJ224&gt;1,AI224&gt;AK224), AND(AI224="NS",AJ224=2), AND(AI224="NS",AK224=0,AJ224&gt;0),AI224=AK224), 0, 1)))</f>
        <v>0</v>
      </c>
    </row>
    <row r="225" spans="1:38" s="93" customFormat="1" ht="14.25">
      <c r="A225" s="405"/>
      <c r="B225" s="8"/>
      <c r="C225" s="74" t="s">
        <v>5042</v>
      </c>
      <c r="D225" s="975" t="s">
        <v>5953</v>
      </c>
      <c r="E225" s="669"/>
      <c r="F225" s="669"/>
      <c r="G225" s="669"/>
      <c r="H225" s="669"/>
      <c r="I225" s="669"/>
      <c r="J225" s="669"/>
      <c r="K225" s="669"/>
      <c r="L225" s="670"/>
      <c r="M225" s="866"/>
      <c r="N225" s="745"/>
      <c r="O225" s="745"/>
      <c r="P225" s="745"/>
      <c r="Q225" s="745"/>
      <c r="R225" s="746"/>
      <c r="S225" s="866"/>
      <c r="T225" s="745"/>
      <c r="U225" s="745"/>
      <c r="V225" s="745"/>
      <c r="W225" s="745"/>
      <c r="X225" s="746"/>
      <c r="Y225" s="866"/>
      <c r="Z225" s="745"/>
      <c r="AA225" s="745"/>
      <c r="AB225" s="745"/>
      <c r="AC225" s="745"/>
      <c r="AD225" s="746"/>
      <c r="AE225" s="4"/>
      <c r="AI225">
        <f t="shared" ref="AI225:AI231" si="55">M225</f>
        <v>0</v>
      </c>
      <c r="AJ225">
        <f t="shared" ref="AJ225:AJ231" si="56">COUNTIF(S225:AD225,"NS")</f>
        <v>0</v>
      </c>
      <c r="AK225">
        <f t="shared" ref="AK225:AK231" si="57">SUM(S225:AD225)</f>
        <v>0</v>
      </c>
      <c r="AL225">
        <f t="shared" ref="AL225:AL231" si="58">IF(COUNTIF(M225:AD225,"NA")=3,0,IF(OR(AND(AI225=0,AJ225&gt;0),AND(AI225="NS",AK225&gt;0), AND(AI225="NS", AJ225=0,AK225=0)), 1, IF(OR(AND(AI225&gt;0,AJ225&gt;1,AI225&gt;AK225), AND(AI225="NS",AJ225=2), AND(AI225="NS",AK225=0,AJ225&gt;0),AI225=AK225), 0, 1)))</f>
        <v>0</v>
      </c>
    </row>
    <row r="226" spans="1:38" s="93" customFormat="1" ht="14.25">
      <c r="A226" s="405"/>
      <c r="B226" s="8"/>
      <c r="C226" s="74" t="s">
        <v>5044</v>
      </c>
      <c r="D226" s="975" t="s">
        <v>5956</v>
      </c>
      <c r="E226" s="669"/>
      <c r="F226" s="669"/>
      <c r="G226" s="669"/>
      <c r="H226" s="669"/>
      <c r="I226" s="669"/>
      <c r="J226" s="669"/>
      <c r="K226" s="669"/>
      <c r="L226" s="670"/>
      <c r="M226" s="866"/>
      <c r="N226" s="745"/>
      <c r="O226" s="745"/>
      <c r="P226" s="745"/>
      <c r="Q226" s="745"/>
      <c r="R226" s="746"/>
      <c r="S226" s="866"/>
      <c r="T226" s="745"/>
      <c r="U226" s="745"/>
      <c r="V226" s="745"/>
      <c r="W226" s="745"/>
      <c r="X226" s="746"/>
      <c r="Y226" s="866"/>
      <c r="Z226" s="745"/>
      <c r="AA226" s="745"/>
      <c r="AB226" s="745"/>
      <c r="AC226" s="745"/>
      <c r="AD226" s="746"/>
      <c r="AE226" s="4"/>
      <c r="AI226">
        <f t="shared" si="55"/>
        <v>0</v>
      </c>
      <c r="AJ226">
        <f t="shared" si="56"/>
        <v>0</v>
      </c>
      <c r="AK226">
        <f t="shared" si="57"/>
        <v>0</v>
      </c>
      <c r="AL226">
        <f t="shared" si="58"/>
        <v>0</v>
      </c>
    </row>
    <row r="227" spans="1:38" s="93" customFormat="1" ht="14.25">
      <c r="A227" s="405"/>
      <c r="B227" s="8"/>
      <c r="C227" s="74" t="s">
        <v>5046</v>
      </c>
      <c r="D227" s="975" t="s">
        <v>5958</v>
      </c>
      <c r="E227" s="669"/>
      <c r="F227" s="669"/>
      <c r="G227" s="669"/>
      <c r="H227" s="669"/>
      <c r="I227" s="669"/>
      <c r="J227" s="669"/>
      <c r="K227" s="669"/>
      <c r="L227" s="670"/>
      <c r="M227" s="866"/>
      <c r="N227" s="745"/>
      <c r="O227" s="745"/>
      <c r="P227" s="745"/>
      <c r="Q227" s="745"/>
      <c r="R227" s="746"/>
      <c r="S227" s="866"/>
      <c r="T227" s="745"/>
      <c r="U227" s="745"/>
      <c r="V227" s="745"/>
      <c r="W227" s="745"/>
      <c r="X227" s="746"/>
      <c r="Y227" s="866"/>
      <c r="Z227" s="745"/>
      <c r="AA227" s="745"/>
      <c r="AB227" s="745"/>
      <c r="AC227" s="745"/>
      <c r="AD227" s="746"/>
      <c r="AE227" s="4"/>
      <c r="AI227">
        <f t="shared" si="55"/>
        <v>0</v>
      </c>
      <c r="AJ227">
        <f t="shared" si="56"/>
        <v>0</v>
      </c>
      <c r="AK227">
        <f t="shared" si="57"/>
        <v>0</v>
      </c>
      <c r="AL227">
        <f t="shared" si="58"/>
        <v>0</v>
      </c>
    </row>
    <row r="228" spans="1:38" s="93" customFormat="1" ht="14.25">
      <c r="A228" s="405"/>
      <c r="B228" s="8"/>
      <c r="C228" s="74" t="s">
        <v>5048</v>
      </c>
      <c r="D228" s="975" t="s">
        <v>5961</v>
      </c>
      <c r="E228" s="669"/>
      <c r="F228" s="669"/>
      <c r="G228" s="669"/>
      <c r="H228" s="669"/>
      <c r="I228" s="669"/>
      <c r="J228" s="669"/>
      <c r="K228" s="669"/>
      <c r="L228" s="670"/>
      <c r="M228" s="866"/>
      <c r="N228" s="745"/>
      <c r="O228" s="745"/>
      <c r="P228" s="745"/>
      <c r="Q228" s="745"/>
      <c r="R228" s="746"/>
      <c r="S228" s="866"/>
      <c r="T228" s="745"/>
      <c r="U228" s="745"/>
      <c r="V228" s="745"/>
      <c r="W228" s="745"/>
      <c r="X228" s="746"/>
      <c r="Y228" s="866"/>
      <c r="Z228" s="745"/>
      <c r="AA228" s="745"/>
      <c r="AB228" s="745"/>
      <c r="AC228" s="745"/>
      <c r="AD228" s="746"/>
      <c r="AE228" s="4"/>
      <c r="AI228">
        <f t="shared" si="55"/>
        <v>0</v>
      </c>
      <c r="AJ228">
        <f t="shared" si="56"/>
        <v>0</v>
      </c>
      <c r="AK228">
        <f t="shared" si="57"/>
        <v>0</v>
      </c>
      <c r="AL228">
        <f t="shared" si="58"/>
        <v>0</v>
      </c>
    </row>
    <row r="229" spans="1:38" s="93" customFormat="1" ht="14.25">
      <c r="A229" s="405"/>
      <c r="B229" s="8"/>
      <c r="C229" s="74" t="s">
        <v>5050</v>
      </c>
      <c r="D229" s="975" t="s">
        <v>5964</v>
      </c>
      <c r="E229" s="669"/>
      <c r="F229" s="669"/>
      <c r="G229" s="669"/>
      <c r="H229" s="669"/>
      <c r="I229" s="669"/>
      <c r="J229" s="669"/>
      <c r="K229" s="669"/>
      <c r="L229" s="670"/>
      <c r="M229" s="866"/>
      <c r="N229" s="745"/>
      <c r="O229" s="745"/>
      <c r="P229" s="745"/>
      <c r="Q229" s="745"/>
      <c r="R229" s="746"/>
      <c r="S229" s="866"/>
      <c r="T229" s="745"/>
      <c r="U229" s="745"/>
      <c r="V229" s="745"/>
      <c r="W229" s="745"/>
      <c r="X229" s="746"/>
      <c r="Y229" s="866"/>
      <c r="Z229" s="745"/>
      <c r="AA229" s="745"/>
      <c r="AB229" s="745"/>
      <c r="AC229" s="745"/>
      <c r="AD229" s="746"/>
      <c r="AE229" s="4"/>
      <c r="AI229">
        <f t="shared" si="55"/>
        <v>0</v>
      </c>
      <c r="AJ229">
        <f t="shared" si="56"/>
        <v>0</v>
      </c>
      <c r="AK229">
        <f t="shared" si="57"/>
        <v>0</v>
      </c>
      <c r="AL229">
        <f t="shared" si="58"/>
        <v>0</v>
      </c>
    </row>
    <row r="230" spans="1:38" s="93" customFormat="1" ht="14.25">
      <c r="A230" s="405"/>
      <c r="B230" s="8"/>
      <c r="C230" s="74" t="s">
        <v>5052</v>
      </c>
      <c r="D230" s="975" t="s">
        <v>6107</v>
      </c>
      <c r="E230" s="669"/>
      <c r="F230" s="669"/>
      <c r="G230" s="669"/>
      <c r="H230" s="669"/>
      <c r="I230" s="669"/>
      <c r="J230" s="669"/>
      <c r="K230" s="669"/>
      <c r="L230" s="670"/>
      <c r="M230" s="866"/>
      <c r="N230" s="745"/>
      <c r="O230" s="745"/>
      <c r="P230" s="745"/>
      <c r="Q230" s="745"/>
      <c r="R230" s="746"/>
      <c r="S230" s="866"/>
      <c r="T230" s="745"/>
      <c r="U230" s="745"/>
      <c r="V230" s="745"/>
      <c r="W230" s="745"/>
      <c r="X230" s="746"/>
      <c r="Y230" s="866"/>
      <c r="Z230" s="745"/>
      <c r="AA230" s="745"/>
      <c r="AB230" s="745"/>
      <c r="AC230" s="745"/>
      <c r="AD230" s="746"/>
      <c r="AE230" s="4"/>
      <c r="AI230">
        <f t="shared" si="55"/>
        <v>0</v>
      </c>
      <c r="AJ230">
        <f t="shared" si="56"/>
        <v>0</v>
      </c>
      <c r="AK230">
        <f t="shared" si="57"/>
        <v>0</v>
      </c>
      <c r="AL230">
        <f t="shared" si="58"/>
        <v>0</v>
      </c>
    </row>
    <row r="231" spans="1:38" s="93" customFormat="1" ht="14.25">
      <c r="A231" s="405"/>
      <c r="B231" s="8"/>
      <c r="C231" s="74" t="s">
        <v>5054</v>
      </c>
      <c r="D231" s="975" t="s">
        <v>5969</v>
      </c>
      <c r="E231" s="669"/>
      <c r="F231" s="669"/>
      <c r="G231" s="669"/>
      <c r="H231" s="669"/>
      <c r="I231" s="669"/>
      <c r="J231" s="669"/>
      <c r="K231" s="669"/>
      <c r="L231" s="670"/>
      <c r="M231" s="866"/>
      <c r="N231" s="745"/>
      <c r="O231" s="745"/>
      <c r="P231" s="745"/>
      <c r="Q231" s="745"/>
      <c r="R231" s="746"/>
      <c r="S231" s="866"/>
      <c r="T231" s="745"/>
      <c r="U231" s="745"/>
      <c r="V231" s="745"/>
      <c r="W231" s="745"/>
      <c r="X231" s="746"/>
      <c r="Y231" s="866"/>
      <c r="Z231" s="745"/>
      <c r="AA231" s="745"/>
      <c r="AB231" s="745"/>
      <c r="AC231" s="745"/>
      <c r="AD231" s="746"/>
      <c r="AE231" s="4"/>
      <c r="AI231">
        <f t="shared" si="55"/>
        <v>0</v>
      </c>
      <c r="AJ231">
        <f t="shared" si="56"/>
        <v>0</v>
      </c>
      <c r="AK231">
        <f t="shared" si="57"/>
        <v>0</v>
      </c>
      <c r="AL231">
        <f t="shared" si="58"/>
        <v>0</v>
      </c>
    </row>
    <row r="232" spans="1:38" s="93" customFormat="1" ht="14.25">
      <c r="A232" s="405"/>
      <c r="B232" s="8"/>
      <c r="C232" s="66" t="s">
        <v>5056</v>
      </c>
      <c r="D232" s="975" t="s">
        <v>422</v>
      </c>
      <c r="E232" s="669"/>
      <c r="F232" s="669"/>
      <c r="G232" s="669"/>
      <c r="H232" s="669"/>
      <c r="I232" s="669"/>
      <c r="J232" s="669"/>
      <c r="K232" s="669"/>
      <c r="L232" s="670"/>
      <c r="M232" s="866"/>
      <c r="N232" s="745"/>
      <c r="O232" s="745"/>
      <c r="P232" s="745"/>
      <c r="Q232" s="745"/>
      <c r="R232" s="746"/>
      <c r="S232" s="866"/>
      <c r="T232" s="745"/>
      <c r="U232" s="745"/>
      <c r="V232" s="745"/>
      <c r="W232" s="745"/>
      <c r="X232" s="746"/>
      <c r="Y232" s="866"/>
      <c r="Z232" s="745"/>
      <c r="AA232" s="745"/>
      <c r="AB232" s="745"/>
      <c r="AC232" s="745"/>
      <c r="AD232" s="746"/>
      <c r="AE232" s="4"/>
      <c r="AI232" s="422">
        <f>M232</f>
        <v>0</v>
      </c>
      <c r="AJ232">
        <f>COUNTIF(S232:AD232,"NS")</f>
        <v>0</v>
      </c>
      <c r="AK232" s="422">
        <f>SUM(S232:AD232)</f>
        <v>0</v>
      </c>
      <c r="AL232">
        <f>IF(COUNTIF(M232:AD232,"NA")=3,0,IF(OR(AND(AI232=0,AJ232&gt;0),AND(AI232="NS",AK232&gt;0), AND(AI232="NS", AJ232=0,AK232=0)), 1, IF(OR(AND(AI232&gt;0,AJ232&gt;1,AI232&gt;AK232), AND(AI232="NS",AJ232=2), AND(AI232="NS",AK232=0,AJ232&gt;0),AI232=AK232), 0, 1)))</f>
        <v>0</v>
      </c>
    </row>
    <row r="233" spans="1:38" s="93" customFormat="1">
      <c r="A233" s="405"/>
      <c r="B233" s="8"/>
      <c r="C233" s="22"/>
      <c r="D233" s="22"/>
      <c r="E233" s="22"/>
      <c r="F233" s="22"/>
      <c r="G233" s="22"/>
      <c r="H233" s="22"/>
      <c r="I233" s="22"/>
      <c r="J233" s="22"/>
      <c r="K233" s="22"/>
      <c r="L233" s="107" t="s">
        <v>5512</v>
      </c>
      <c r="M233" s="968">
        <f>IF(AND(SUM(M224:M232)=0,COUNTIF(M224:M232,"NS")&gt;0),"NS",IF(AND(SUM(M224:M232)=0,COUNTIF(M224:M232,0)&gt;0),0,IF(AND(SUM(M224:M232)=0,COUNTIF(M224:M232,"NA")&gt;0),"NA",SUM(M224:M232))))</f>
        <v>0</v>
      </c>
      <c r="N233" s="969"/>
      <c r="O233" s="969"/>
      <c r="P233" s="969"/>
      <c r="Q233" s="969"/>
      <c r="R233" s="970"/>
      <c r="S233" s="968">
        <f>IF(AND(SUM(S224:S232)=0,COUNTIF(S224:S232,"NS")&gt;0),"NS",IF(AND(SUM(S224:S232)=0,COUNTIF(S224:S232,0)&gt;0),0,IF(AND(SUM(S224:S232)=0,COUNTIF(S224:S232,"NA")&gt;0),"NA",SUM(S224:S232))))</f>
        <v>0</v>
      </c>
      <c r="T233" s="969"/>
      <c r="U233" s="969"/>
      <c r="V233" s="969"/>
      <c r="W233" s="969"/>
      <c r="X233" s="970"/>
      <c r="Y233" s="968">
        <f>IF(AND(SUM(Y224:Y232)=0,COUNTIF(Y224:Y232,"NS")&gt;0),"NS",IF(AND(SUM(Y224:Y232)=0,COUNTIF(Y224:Y232,0)&gt;0),0,IF(AND(SUM(Y224:Y232)=0,COUNTIF(Y224:Y232,"NA")&gt;0),"NA",SUM(Y224:Y232))))</f>
        <v>0</v>
      </c>
      <c r="Z233" s="969"/>
      <c r="AA233" s="969"/>
      <c r="AB233" s="969"/>
      <c r="AC233" s="969"/>
      <c r="AD233" s="970"/>
      <c r="AE233" s="4"/>
      <c r="AL233" s="192">
        <f>SUM(AL224:AL232)</f>
        <v>0</v>
      </c>
    </row>
    <row r="234" spans="1:38" s="93" customFormat="1">
      <c r="A234" s="405"/>
      <c r="B234" s="403"/>
      <c r="C234" s="403"/>
      <c r="D234" s="403"/>
      <c r="E234" s="403"/>
      <c r="F234" s="403"/>
      <c r="G234" s="403"/>
      <c r="H234" s="406"/>
      <c r="I234" s="22"/>
      <c r="J234" s="22"/>
      <c r="K234" s="22"/>
      <c r="L234" s="22"/>
      <c r="M234" s="22"/>
      <c r="N234" s="22"/>
      <c r="O234" s="22"/>
      <c r="P234" s="22"/>
      <c r="Q234" s="22"/>
      <c r="R234" s="22"/>
      <c r="S234" s="22"/>
      <c r="T234" s="22"/>
      <c r="U234" s="22"/>
      <c r="V234" s="22"/>
      <c r="W234" s="22"/>
      <c r="X234" s="22"/>
      <c r="Y234" s="22"/>
      <c r="Z234" s="22"/>
      <c r="AA234" s="22"/>
      <c r="AB234" s="22"/>
      <c r="AC234" s="22"/>
      <c r="AD234" s="22"/>
      <c r="AE234" s="4"/>
      <c r="AI234" t="s">
        <v>5595</v>
      </c>
      <c r="AJ234" s="193">
        <f>SUM(AL233)</f>
        <v>0</v>
      </c>
    </row>
    <row r="235" spans="1:38" s="93" customFormat="1" ht="24" customHeight="1">
      <c r="A235" s="5"/>
      <c r="B235" s="8"/>
      <c r="C235" s="777" t="s">
        <v>5120</v>
      </c>
      <c r="D235" s="732"/>
      <c r="E235" s="732"/>
      <c r="F235" s="732"/>
      <c r="G235" s="732"/>
      <c r="H235" s="732"/>
      <c r="I235" s="732"/>
      <c r="J235" s="732"/>
      <c r="K235" s="732"/>
      <c r="L235" s="732"/>
      <c r="M235" s="732"/>
      <c r="N235" s="732"/>
      <c r="O235" s="732"/>
      <c r="P235" s="732"/>
      <c r="Q235" s="732"/>
      <c r="R235" s="732"/>
      <c r="S235" s="732"/>
      <c r="T235" s="732"/>
      <c r="U235" s="732"/>
      <c r="V235" s="732"/>
      <c r="W235" s="732"/>
      <c r="X235" s="732"/>
      <c r="Y235" s="732"/>
      <c r="Z235" s="732"/>
      <c r="AA235" s="732"/>
      <c r="AB235" s="732"/>
      <c r="AC235" s="732"/>
      <c r="AD235" s="732"/>
      <c r="AE235" s="4"/>
    </row>
    <row r="236" spans="1:38" s="93" customFormat="1" ht="60" customHeight="1">
      <c r="A236" s="405"/>
      <c r="B236" s="403"/>
      <c r="C236" s="747"/>
      <c r="D236" s="653"/>
      <c r="E236" s="653"/>
      <c r="F236" s="653"/>
      <c r="G236" s="653"/>
      <c r="H236" s="653"/>
      <c r="I236" s="653"/>
      <c r="J236" s="653"/>
      <c r="K236" s="653"/>
      <c r="L236" s="653"/>
      <c r="M236" s="653"/>
      <c r="N236" s="653"/>
      <c r="O236" s="653"/>
      <c r="P236" s="653"/>
      <c r="Q236" s="653"/>
      <c r="R236" s="653"/>
      <c r="S236" s="653"/>
      <c r="T236" s="653"/>
      <c r="U236" s="653"/>
      <c r="V236" s="653"/>
      <c r="W236" s="653"/>
      <c r="X236" s="653"/>
      <c r="Y236" s="653"/>
      <c r="Z236" s="653"/>
      <c r="AA236" s="653"/>
      <c r="AB236" s="653"/>
      <c r="AC236" s="653"/>
      <c r="AD236" s="748"/>
      <c r="AE236" s="4"/>
    </row>
    <row r="237" spans="1:38" s="93" customFormat="1" ht="14.25">
      <c r="A237" s="5"/>
      <c r="B237" s="943" t="str">
        <f>IF(AF224=0,"","Favor de ingresar toda la información requerida en la pregunta")</f>
        <v/>
      </c>
      <c r="C237" s="751"/>
      <c r="D237" s="751"/>
      <c r="E237" s="751"/>
      <c r="F237" s="751"/>
      <c r="G237" s="751"/>
      <c r="H237" s="751"/>
      <c r="I237" s="751"/>
      <c r="J237" s="751"/>
      <c r="K237" s="751"/>
      <c r="L237" s="751"/>
      <c r="M237" s="751"/>
      <c r="N237" s="751"/>
      <c r="O237" s="751"/>
      <c r="P237" s="751"/>
      <c r="Q237" s="751"/>
      <c r="R237" s="751"/>
      <c r="S237" s="751"/>
      <c r="T237" s="751"/>
      <c r="U237" s="751"/>
      <c r="V237" s="751"/>
      <c r="W237" s="751"/>
      <c r="X237" s="751"/>
      <c r="Y237" s="751"/>
      <c r="Z237" s="751"/>
      <c r="AA237" s="751"/>
      <c r="AB237" s="751"/>
      <c r="AC237" s="751"/>
      <c r="AD237" s="751"/>
      <c r="AE237" s="751"/>
    </row>
    <row r="238" spans="1:38" s="93" customFormat="1" ht="14.25">
      <c r="A238" s="5"/>
      <c r="B238" s="767" t="str">
        <f>IF(SUM(COUNTIF(M224:AD232,"NS"))&lt;&gt;0,"Alerta: debido a que cuenta con registros NS, debe proporcionar una justificación en el area de comentarios al final de la pregunta","")</f>
        <v/>
      </c>
      <c r="C238" s="751"/>
      <c r="D238" s="751"/>
      <c r="E238" s="751"/>
      <c r="F238" s="751"/>
      <c r="G238" s="751"/>
      <c r="H238" s="751"/>
      <c r="I238" s="751"/>
      <c r="J238" s="751"/>
      <c r="K238" s="751"/>
      <c r="L238" s="751"/>
      <c r="M238" s="751"/>
      <c r="N238" s="751"/>
      <c r="O238" s="751"/>
      <c r="P238" s="751"/>
      <c r="Q238" s="751"/>
      <c r="R238" s="751"/>
      <c r="S238" s="751"/>
      <c r="T238" s="751"/>
      <c r="U238" s="751"/>
      <c r="V238" s="751"/>
      <c r="W238" s="751"/>
      <c r="X238" s="751"/>
      <c r="Y238" s="751"/>
      <c r="Z238" s="751"/>
      <c r="AA238" s="751"/>
      <c r="AB238" s="751"/>
      <c r="AC238" s="751"/>
      <c r="AD238" s="751"/>
      <c r="AE238" s="751"/>
    </row>
    <row r="239" spans="1:38" s="93" customFormat="1" ht="14.25">
      <c r="A239" s="5"/>
      <c r="B239" s="880" t="str">
        <f>IF(AJ234&gt;0,"Favor de revisar la suma y consistencia de totales y/o subtotales por filas (numéricos y NS)","")</f>
        <v/>
      </c>
      <c r="C239" s="751"/>
      <c r="D239" s="751"/>
      <c r="E239" s="751"/>
      <c r="F239" s="751"/>
      <c r="G239" s="751"/>
      <c r="H239" s="751"/>
      <c r="I239" s="751"/>
      <c r="J239" s="751"/>
      <c r="K239" s="751"/>
      <c r="L239" s="751"/>
      <c r="M239" s="751"/>
      <c r="N239" s="751"/>
      <c r="O239" s="751"/>
      <c r="P239" s="751"/>
      <c r="Q239" s="751"/>
      <c r="R239" s="751"/>
      <c r="S239" s="751"/>
      <c r="T239" s="751"/>
      <c r="U239" s="751"/>
      <c r="V239" s="751"/>
      <c r="W239" s="751"/>
      <c r="X239" s="751"/>
      <c r="Y239" s="751"/>
      <c r="Z239" s="751"/>
      <c r="AA239" s="751"/>
      <c r="AB239" s="751"/>
      <c r="AC239" s="751"/>
      <c r="AD239" s="751"/>
      <c r="AE239" s="751"/>
    </row>
    <row r="240" spans="1:38" s="93" customFormat="1" ht="14.25">
      <c r="A240" s="5"/>
      <c r="B240" s="753" t="str">
        <f>IF(AG224&gt;0,"Revise la información capturada, ya que tiene datos ingresados en celdas que están sombreadas","")</f>
        <v/>
      </c>
      <c r="C240" s="751"/>
      <c r="D240" s="751"/>
      <c r="E240" s="751"/>
      <c r="F240" s="751"/>
      <c r="G240" s="751"/>
      <c r="H240" s="751"/>
      <c r="I240" s="751"/>
      <c r="J240" s="751"/>
      <c r="K240" s="751"/>
      <c r="L240" s="751"/>
      <c r="M240" s="751"/>
      <c r="N240" s="751"/>
      <c r="O240" s="751"/>
      <c r="P240" s="751"/>
      <c r="Q240" s="751"/>
      <c r="R240" s="751"/>
      <c r="S240" s="751"/>
      <c r="T240" s="751"/>
      <c r="U240" s="751"/>
      <c r="V240" s="751"/>
      <c r="W240" s="751"/>
      <c r="X240" s="751"/>
      <c r="Y240" s="751"/>
      <c r="Z240" s="751"/>
      <c r="AA240" s="751"/>
      <c r="AB240" s="751"/>
      <c r="AC240" s="751"/>
      <c r="AD240" s="751"/>
      <c r="AE240" s="751"/>
    </row>
    <row r="241" spans="1:38" s="93" customFormat="1" ht="14.25">
      <c r="A241" s="5"/>
      <c r="B241" s="753" t="str">
        <f>IF(AND(M233=$C$101,S233=$E$103,Y233=$E$105),"","La suma de las cantidades de Hombres y Mujeres debe corresponder con los datos reportados de la pregunta 9.2")</f>
        <v/>
      </c>
      <c r="C241" s="751"/>
      <c r="D241" s="751"/>
      <c r="E241" s="751"/>
      <c r="F241" s="751"/>
      <c r="G241" s="751"/>
      <c r="H241" s="751"/>
      <c r="I241" s="751"/>
      <c r="J241" s="751"/>
      <c r="K241" s="751"/>
      <c r="L241" s="751"/>
      <c r="M241" s="751"/>
      <c r="N241" s="751"/>
      <c r="O241" s="751"/>
      <c r="P241" s="751"/>
      <c r="Q241" s="751"/>
      <c r="R241" s="751"/>
      <c r="S241" s="751"/>
      <c r="T241" s="751"/>
      <c r="U241" s="751"/>
      <c r="V241" s="751"/>
      <c r="W241" s="751"/>
      <c r="X241" s="751"/>
      <c r="Y241" s="751"/>
      <c r="Z241" s="751"/>
      <c r="AA241" s="751"/>
      <c r="AB241" s="751"/>
      <c r="AC241" s="751"/>
      <c r="AD241" s="751"/>
      <c r="AE241" s="751"/>
    </row>
    <row r="242" spans="1:38" s="93" customFormat="1" ht="14.25">
      <c r="A242" s="5"/>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4"/>
    </row>
    <row r="243" spans="1:38" ht="24" customHeight="1">
      <c r="A243" s="7" t="s">
        <v>6108</v>
      </c>
      <c r="B243" s="743" t="s">
        <v>6109</v>
      </c>
      <c r="C243" s="743"/>
      <c r="D243" s="743"/>
      <c r="E243" s="743"/>
      <c r="F243" s="743"/>
      <c r="G243" s="743"/>
      <c r="H243" s="743"/>
      <c r="I243" s="743"/>
      <c r="J243" s="743"/>
      <c r="K243" s="743"/>
      <c r="L243" s="743"/>
      <c r="M243" s="743"/>
      <c r="N243" s="743"/>
      <c r="O243" s="743"/>
      <c r="P243" s="743"/>
      <c r="Q243" s="743"/>
      <c r="R243" s="743"/>
      <c r="S243" s="743"/>
      <c r="T243" s="743"/>
      <c r="U243" s="743"/>
      <c r="V243" s="743"/>
      <c r="W243" s="743"/>
      <c r="X243" s="743"/>
      <c r="Y243" s="743"/>
      <c r="Z243" s="743"/>
      <c r="AA243" s="743"/>
      <c r="AB243" s="743"/>
      <c r="AC243" s="743"/>
      <c r="AD243" s="743"/>
      <c r="AE243"/>
    </row>
    <row r="244" spans="1:38" ht="15" customHeight="1">
      <c r="A244" s="5"/>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row>
    <row r="245" spans="1:38" ht="24" customHeight="1">
      <c r="A245" s="5"/>
      <c r="B245" s="106"/>
      <c r="C245" s="643" t="s">
        <v>6110</v>
      </c>
      <c r="D245" s="643"/>
      <c r="E245" s="643"/>
      <c r="F245" s="643"/>
      <c r="G245" s="643"/>
      <c r="H245" s="643"/>
      <c r="I245" s="643"/>
      <c r="J245" s="643"/>
      <c r="K245" s="643"/>
      <c r="L245" s="643"/>
      <c r="M245" s="630" t="s">
        <v>6028</v>
      </c>
      <c r="N245" s="631"/>
      <c r="O245" s="631"/>
      <c r="P245" s="631"/>
      <c r="Q245" s="631"/>
      <c r="R245" s="631"/>
      <c r="S245" s="631"/>
      <c r="T245" s="631"/>
      <c r="U245" s="631"/>
      <c r="V245" s="631"/>
      <c r="W245" s="631"/>
      <c r="X245" s="631"/>
      <c r="Y245" s="631"/>
      <c r="Z245" s="631"/>
      <c r="AA245" s="631"/>
      <c r="AB245" s="631"/>
      <c r="AC245" s="631"/>
      <c r="AD245" s="632"/>
    </row>
    <row r="246" spans="1:38" ht="15" customHeight="1">
      <c r="A246" s="5"/>
      <c r="B246" s="106"/>
      <c r="C246" s="643"/>
      <c r="D246" s="643"/>
      <c r="E246" s="643"/>
      <c r="F246" s="643"/>
      <c r="G246" s="643"/>
      <c r="H246" s="643"/>
      <c r="I246" s="643"/>
      <c r="J246" s="643"/>
      <c r="K246" s="643"/>
      <c r="L246" s="643"/>
      <c r="M246" s="771" t="s">
        <v>5560</v>
      </c>
      <c r="N246" s="771"/>
      <c r="O246" s="771"/>
      <c r="P246" s="771"/>
      <c r="Q246" s="771"/>
      <c r="R246" s="771"/>
      <c r="S246" s="634" t="s">
        <v>6029</v>
      </c>
      <c r="T246" s="634"/>
      <c r="U246" s="634"/>
      <c r="V246" s="634"/>
      <c r="W246" s="634"/>
      <c r="X246" s="634"/>
      <c r="Y246" s="634" t="s">
        <v>6030</v>
      </c>
      <c r="Z246" s="634"/>
      <c r="AA246" s="634"/>
      <c r="AB246" s="634"/>
      <c r="AC246" s="634"/>
      <c r="AD246" s="634"/>
      <c r="AF246" s="391" t="s">
        <v>6031</v>
      </c>
      <c r="AG246" s="391" t="s">
        <v>6032</v>
      </c>
      <c r="AH246" s="93"/>
      <c r="AI246" t="s">
        <v>5572</v>
      </c>
      <c r="AJ246" t="s">
        <v>5573</v>
      </c>
      <c r="AK246" t="s">
        <v>5574</v>
      </c>
      <c r="AL246" t="s">
        <v>5575</v>
      </c>
    </row>
    <row r="247" spans="1:38" ht="24" customHeight="1">
      <c r="A247" s="5"/>
      <c r="B247" s="83"/>
      <c r="C247" s="74" t="s">
        <v>5040</v>
      </c>
      <c r="D247" s="752" t="s">
        <v>6111</v>
      </c>
      <c r="E247" s="752"/>
      <c r="F247" s="752"/>
      <c r="G247" s="752"/>
      <c r="H247" s="752"/>
      <c r="I247" s="752"/>
      <c r="J247" s="752"/>
      <c r="K247" s="752"/>
      <c r="L247" s="752"/>
      <c r="M247" s="866"/>
      <c r="N247" s="866"/>
      <c r="O247" s="866"/>
      <c r="P247" s="866"/>
      <c r="Q247" s="866"/>
      <c r="R247" s="866"/>
      <c r="S247" s="866"/>
      <c r="T247" s="866"/>
      <c r="U247" s="866"/>
      <c r="V247" s="866"/>
      <c r="W247" s="866"/>
      <c r="X247" s="866"/>
      <c r="Y247" s="866"/>
      <c r="Z247" s="866"/>
      <c r="AA247" s="866"/>
      <c r="AB247" s="866"/>
      <c r="AC247" s="866"/>
      <c r="AD247" s="866"/>
      <c r="AF247" s="396">
        <f>IF(COUNTBLANK($C$101:$H$105)=29,0,IF(COUNTA(M247:AD249)=9,0,1))</f>
        <v>0</v>
      </c>
      <c r="AG247" s="396">
        <f>IF(COUNTBLANK($C$101:$H$105)=29,IF(AND(COUNTA(M247:AD249)=0,C253=""),0,1),0)</f>
        <v>0</v>
      </c>
      <c r="AH247" s="93"/>
      <c r="AI247" s="422">
        <f>M247</f>
        <v>0</v>
      </c>
      <c r="AJ247">
        <f>COUNTIF(S247:AD247,"NS")</f>
        <v>0</v>
      </c>
      <c r="AK247" s="422">
        <f>SUM(S247:AD247)</f>
        <v>0</v>
      </c>
      <c r="AL247">
        <f>IF(COUNTIF(M247:AD247,"NA")=3,0,IF(OR(AND(AI247=0,AJ247&gt;0),AND(AI247="NS",AK247&gt;0), AND(AI247="NS", AJ247=0,AK247=0)), 1, IF(OR(AND(AI247&gt;0,AJ247&gt;1,AI247&gt;AK247), AND(AI247="NS",AJ247=2), AND(AI247="NS",AK247=0,AJ247&gt;0),AI247=AK247), 0, 1)))</f>
        <v>0</v>
      </c>
    </row>
    <row r="248" spans="1:38" ht="24" customHeight="1">
      <c r="A248" s="5"/>
      <c r="B248" s="83"/>
      <c r="C248" s="74" t="s">
        <v>5042</v>
      </c>
      <c r="D248" s="752" t="s">
        <v>6112</v>
      </c>
      <c r="E248" s="752"/>
      <c r="F248" s="752"/>
      <c r="G248" s="752"/>
      <c r="H248" s="752"/>
      <c r="I248" s="752"/>
      <c r="J248" s="752"/>
      <c r="K248" s="752"/>
      <c r="L248" s="752"/>
      <c r="M248" s="866"/>
      <c r="N248" s="866"/>
      <c r="O248" s="866"/>
      <c r="P248" s="866"/>
      <c r="Q248" s="866"/>
      <c r="R248" s="866"/>
      <c r="S248" s="866"/>
      <c r="T248" s="866"/>
      <c r="U248" s="866"/>
      <c r="V248" s="866"/>
      <c r="W248" s="866"/>
      <c r="X248" s="866"/>
      <c r="Y248" s="866"/>
      <c r="Z248" s="866"/>
      <c r="AA248" s="866"/>
      <c r="AB248" s="866"/>
      <c r="AC248" s="866"/>
      <c r="AD248" s="866"/>
      <c r="AE248"/>
      <c r="AF248" s="93"/>
      <c r="AG248" s="93"/>
      <c r="AH248" s="93"/>
      <c r="AI248">
        <f>M248</f>
        <v>0</v>
      </c>
      <c r="AJ248">
        <f>COUNTIF(S248:AD248,"NS")</f>
        <v>0</v>
      </c>
      <c r="AK248">
        <f>SUM(S248:AD248)</f>
        <v>0</v>
      </c>
      <c r="AL248">
        <f>IF(COUNTIF(M248:AD248,"NA")=3,0,IF(OR(AND(AI248=0,AJ248&gt;0),AND(AI248="NS",AK248&gt;0), AND(AI248="NS", AJ248=0,AK248=0)), 1, IF(OR(AND(AI248&gt;0,AJ248&gt;1,AI248&gt;AK248), AND(AI248="NS",AJ248=2), AND(AI248="NS",AK248=0,AJ248&gt;0),AI248=AK248), 0, 1)))</f>
        <v>0</v>
      </c>
    </row>
    <row r="249" spans="1:38" ht="15" customHeight="1">
      <c r="A249" s="5"/>
      <c r="B249" s="83"/>
      <c r="C249" s="74" t="s">
        <v>5044</v>
      </c>
      <c r="D249" s="752" t="s">
        <v>422</v>
      </c>
      <c r="E249" s="752"/>
      <c r="F249" s="752"/>
      <c r="G249" s="752"/>
      <c r="H249" s="752"/>
      <c r="I249" s="752"/>
      <c r="J249" s="752"/>
      <c r="K249" s="752"/>
      <c r="L249" s="752"/>
      <c r="M249" s="866"/>
      <c r="N249" s="866"/>
      <c r="O249" s="866"/>
      <c r="P249" s="866"/>
      <c r="Q249" s="866"/>
      <c r="R249" s="866"/>
      <c r="S249" s="866"/>
      <c r="T249" s="866"/>
      <c r="U249" s="866"/>
      <c r="V249" s="866"/>
      <c r="W249" s="866"/>
      <c r="X249" s="866"/>
      <c r="Y249" s="866"/>
      <c r="Z249" s="866"/>
      <c r="AA249" s="866"/>
      <c r="AB249" s="866"/>
      <c r="AC249" s="866"/>
      <c r="AD249" s="866"/>
      <c r="AE249"/>
      <c r="AF249" s="93"/>
      <c r="AG249" s="93"/>
      <c r="AH249" s="93"/>
      <c r="AI249">
        <f>M249</f>
        <v>0</v>
      </c>
      <c r="AJ249">
        <f>COUNTIF(S249:AD249,"NS")</f>
        <v>0</v>
      </c>
      <c r="AK249">
        <f>SUM(S249:AD249)</f>
        <v>0</v>
      </c>
      <c r="AL249">
        <f>IF(COUNTIF(M249:AD249,"NA")=3,0,IF(OR(AND(AI249=0,AJ249&gt;0),AND(AI249="NS",AK249&gt;0), AND(AI249="NS", AJ249=0,AK249=0)), 1, IF(OR(AND(AI249&gt;0,AJ249&gt;1,AI249&gt;AK249), AND(AI249="NS",AJ249=2), AND(AI249="NS",AK249=0,AJ249&gt;0),AI249=AK249), 0, 1)))</f>
        <v>0</v>
      </c>
    </row>
    <row r="250" spans="1:38" ht="15" customHeight="1">
      <c r="A250" s="5"/>
      <c r="B250" s="83"/>
      <c r="C250" s="83"/>
      <c r="D250" s="15"/>
      <c r="E250" s="15"/>
      <c r="F250" s="15"/>
      <c r="G250" s="15"/>
      <c r="H250" s="15"/>
      <c r="I250" s="15"/>
      <c r="J250" s="15"/>
      <c r="K250" s="15"/>
      <c r="L250" s="107" t="s">
        <v>5512</v>
      </c>
      <c r="M250" s="968">
        <f>IF(AND(SUM(M247:M249)=0,COUNTIF(M247:M249,"NS")&gt;0),"NS",IF(AND(SUM(M247:M249)=0,COUNTIF(M247:M249,0)&gt;0),0,IF(AND(SUM(M247:M249)=0,COUNTIF(M247:M249,"NA")&gt;0),"NA",SUM(M247:M249))))</f>
        <v>0</v>
      </c>
      <c r="N250" s="969"/>
      <c r="O250" s="969"/>
      <c r="P250" s="969"/>
      <c r="Q250" s="969"/>
      <c r="R250" s="970"/>
      <c r="S250" s="968">
        <f>IF(AND(SUM(S247:S249)=0,COUNTIF(S247:S249,"NS")&gt;0),"NS",IF(AND(SUM(S247:S249)=0,COUNTIF(S247:S249,0)&gt;0),0,IF(AND(SUM(S247:S249)=0,COUNTIF(S247:S249,"NA")&gt;0),"NA",SUM(S247:S249))))</f>
        <v>0</v>
      </c>
      <c r="T250" s="969"/>
      <c r="U250" s="969"/>
      <c r="V250" s="969"/>
      <c r="W250" s="969"/>
      <c r="X250" s="970"/>
      <c r="Y250" s="968">
        <f>IF(AND(SUM(Y247:Y249)=0,COUNTIF(Y247:Y249,"NS")&gt;0),"NS",IF(AND(SUM(Y247:Y249)=0,COUNTIF(Y247:Y249,0)&gt;0),0,IF(AND(SUM(Y247:Y249)=0,COUNTIF(Y247:Y249,"NA")&gt;0),"NA",SUM(Y247:Y249))))</f>
        <v>0</v>
      </c>
      <c r="Z250" s="969"/>
      <c r="AA250" s="969"/>
      <c r="AB250" s="969"/>
      <c r="AC250" s="969"/>
      <c r="AD250" s="970"/>
      <c r="AE250"/>
      <c r="AL250" s="192">
        <f>SUM(AL247:AL249)</f>
        <v>0</v>
      </c>
    </row>
    <row r="251" spans="1:38" ht="15" customHeight="1">
      <c r="A251" s="5"/>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c r="AF251" s="93"/>
      <c r="AG251" s="93"/>
      <c r="AH251" s="93"/>
      <c r="AI251" t="s">
        <v>5595</v>
      </c>
      <c r="AJ251" s="193">
        <f>SUM(AL250)</f>
        <v>0</v>
      </c>
      <c r="AK251"/>
    </row>
    <row r="252" spans="1:38" ht="24" customHeight="1">
      <c r="A252" s="5"/>
      <c r="B252" s="6"/>
      <c r="C252" s="735" t="s">
        <v>5120</v>
      </c>
      <c r="D252" s="735"/>
      <c r="E252" s="735"/>
      <c r="F252" s="735"/>
      <c r="G252" s="735"/>
      <c r="H252" s="735"/>
      <c r="I252" s="735"/>
      <c r="J252" s="735"/>
      <c r="K252" s="735"/>
      <c r="L252" s="735"/>
      <c r="M252" s="735"/>
      <c r="N252" s="735"/>
      <c r="O252" s="735"/>
      <c r="P252" s="735"/>
      <c r="Q252" s="735"/>
      <c r="R252" s="735"/>
      <c r="S252" s="735"/>
      <c r="T252" s="735"/>
      <c r="U252" s="735"/>
      <c r="V252" s="735"/>
      <c r="W252" s="735"/>
      <c r="X252" s="735"/>
      <c r="Y252" s="735"/>
      <c r="Z252" s="735"/>
      <c r="AA252" s="735"/>
      <c r="AB252" s="735"/>
      <c r="AC252" s="735"/>
      <c r="AD252" s="735"/>
      <c r="AE252"/>
      <c r="AF252" s="93"/>
      <c r="AG252" s="93"/>
      <c r="AH252" s="93"/>
      <c r="AK252"/>
      <c r="AL252"/>
    </row>
    <row r="253" spans="1:38" ht="60" customHeight="1">
      <c r="A253" s="5"/>
      <c r="B253" s="6"/>
      <c r="C253" s="914"/>
      <c r="D253" s="914"/>
      <c r="E253" s="914"/>
      <c r="F253" s="914"/>
      <c r="G253" s="914"/>
      <c r="H253" s="914"/>
      <c r="I253" s="914"/>
      <c r="J253" s="914"/>
      <c r="K253" s="914"/>
      <c r="L253" s="914"/>
      <c r="M253" s="914"/>
      <c r="N253" s="914"/>
      <c r="O253" s="914"/>
      <c r="P253" s="914"/>
      <c r="Q253" s="914"/>
      <c r="R253" s="914"/>
      <c r="S253" s="914"/>
      <c r="T253" s="914"/>
      <c r="U253" s="914"/>
      <c r="V253" s="914"/>
      <c r="W253" s="914"/>
      <c r="X253" s="914"/>
      <c r="Y253" s="914"/>
      <c r="Z253" s="914"/>
      <c r="AA253" s="914"/>
      <c r="AB253" s="914"/>
      <c r="AC253" s="914"/>
      <c r="AD253" s="914"/>
      <c r="AE253"/>
      <c r="AF253" s="93"/>
      <c r="AG253" s="93"/>
      <c r="AH253" s="93"/>
      <c r="AI253"/>
      <c r="AJ253"/>
      <c r="AK253"/>
      <c r="AL253"/>
    </row>
    <row r="254" spans="1:38" ht="15" customHeight="1">
      <c r="A254" s="5"/>
      <c r="B254" s="943" t="str">
        <f>IF(AF247=0,"","Favor de ingresar toda la información requerida en la pregunta")</f>
        <v/>
      </c>
      <c r="C254" s="751"/>
      <c r="D254" s="751"/>
      <c r="E254" s="751"/>
      <c r="F254" s="751"/>
      <c r="G254" s="751"/>
      <c r="H254" s="751"/>
      <c r="I254" s="751"/>
      <c r="J254" s="751"/>
      <c r="K254" s="751"/>
      <c r="L254" s="751"/>
      <c r="M254" s="751"/>
      <c r="N254" s="751"/>
      <c r="O254" s="751"/>
      <c r="P254" s="751"/>
      <c r="Q254" s="751"/>
      <c r="R254" s="751"/>
      <c r="S254" s="751"/>
      <c r="T254" s="751"/>
      <c r="U254" s="751"/>
      <c r="V254" s="751"/>
      <c r="W254" s="751"/>
      <c r="X254" s="751"/>
      <c r="Y254" s="751"/>
      <c r="Z254" s="751"/>
      <c r="AA254" s="751"/>
      <c r="AB254" s="751"/>
      <c r="AC254" s="751"/>
      <c r="AD254" s="751"/>
      <c r="AE254" s="751"/>
      <c r="AF254" s="93"/>
      <c r="AG254" s="93"/>
      <c r="AH254" s="93"/>
      <c r="AI254"/>
      <c r="AJ254"/>
      <c r="AK254"/>
      <c r="AL254"/>
    </row>
    <row r="255" spans="1:38" ht="15" customHeight="1">
      <c r="A255" s="5"/>
      <c r="B255" s="767" t="str">
        <f>IF(SUM(COUNTIF(M247:AD249,"NS"))&lt;&gt;0,"Alerta: debido a que cuenta con registros NS, debe proporcionar una justificación en el area de comentarios al final de la pregunta","")</f>
        <v/>
      </c>
      <c r="C255" s="751"/>
      <c r="D255" s="751"/>
      <c r="E255" s="751"/>
      <c r="F255" s="751"/>
      <c r="G255" s="751"/>
      <c r="H255" s="751"/>
      <c r="I255" s="751"/>
      <c r="J255" s="751"/>
      <c r="K255" s="751"/>
      <c r="L255" s="751"/>
      <c r="M255" s="751"/>
      <c r="N255" s="751"/>
      <c r="O255" s="751"/>
      <c r="P255" s="751"/>
      <c r="Q255" s="751"/>
      <c r="R255" s="751"/>
      <c r="S255" s="751"/>
      <c r="T255" s="751"/>
      <c r="U255" s="751"/>
      <c r="V255" s="751"/>
      <c r="W255" s="751"/>
      <c r="X255" s="751"/>
      <c r="Y255" s="751"/>
      <c r="Z255" s="751"/>
      <c r="AA255" s="751"/>
      <c r="AB255" s="751"/>
      <c r="AC255" s="751"/>
      <c r="AD255" s="751"/>
      <c r="AE255" s="751"/>
      <c r="AF255" s="93"/>
      <c r="AG255" s="93"/>
      <c r="AH255" s="93"/>
      <c r="AI255"/>
      <c r="AJ255"/>
      <c r="AK255"/>
      <c r="AL255"/>
    </row>
    <row r="256" spans="1:38" ht="15" customHeight="1">
      <c r="A256" s="5"/>
      <c r="B256" s="880" t="str">
        <f>IF(AJ251&gt;0,"Favor de revisar la suma y consistencia de totales y/o subtotales por filas (numéricos y NS)","")</f>
        <v/>
      </c>
      <c r="C256" s="751"/>
      <c r="D256" s="751"/>
      <c r="E256" s="751"/>
      <c r="F256" s="751"/>
      <c r="G256" s="751"/>
      <c r="H256" s="751"/>
      <c r="I256" s="751"/>
      <c r="J256" s="751"/>
      <c r="K256" s="751"/>
      <c r="L256" s="751"/>
      <c r="M256" s="751"/>
      <c r="N256" s="751"/>
      <c r="O256" s="751"/>
      <c r="P256" s="751"/>
      <c r="Q256" s="751"/>
      <c r="R256" s="751"/>
      <c r="S256" s="751"/>
      <c r="T256" s="751"/>
      <c r="U256" s="751"/>
      <c r="V256" s="751"/>
      <c r="W256" s="751"/>
      <c r="X256" s="751"/>
      <c r="Y256" s="751"/>
      <c r="Z256" s="751"/>
      <c r="AA256" s="751"/>
      <c r="AB256" s="751"/>
      <c r="AC256" s="751"/>
      <c r="AD256" s="751"/>
      <c r="AE256" s="751"/>
      <c r="AF256" s="93"/>
      <c r="AG256" s="93"/>
      <c r="AH256" s="93"/>
      <c r="AI256" s="422"/>
      <c r="AJ256"/>
      <c r="AK256" s="422"/>
      <c r="AL256"/>
    </row>
    <row r="257" spans="1:38" ht="15" customHeight="1">
      <c r="A257" s="5"/>
      <c r="B257" s="753" t="str">
        <f>IF(AG247&gt;0,"Revise la información capturada, ya que tiene datos ingresados en celdas que están sombreadas","")</f>
        <v/>
      </c>
      <c r="C257" s="751"/>
      <c r="D257" s="751"/>
      <c r="E257" s="751"/>
      <c r="F257" s="751"/>
      <c r="G257" s="751"/>
      <c r="H257" s="751"/>
      <c r="I257" s="751"/>
      <c r="J257" s="751"/>
      <c r="K257" s="751"/>
      <c r="L257" s="751"/>
      <c r="M257" s="751"/>
      <c r="N257" s="751"/>
      <c r="O257" s="751"/>
      <c r="P257" s="751"/>
      <c r="Q257" s="751"/>
      <c r="R257" s="751"/>
      <c r="S257" s="751"/>
      <c r="T257" s="751"/>
      <c r="U257" s="751"/>
      <c r="V257" s="751"/>
      <c r="W257" s="751"/>
      <c r="X257" s="751"/>
      <c r="Y257" s="751"/>
      <c r="Z257" s="751"/>
      <c r="AA257" s="751"/>
      <c r="AB257" s="751"/>
      <c r="AC257" s="751"/>
      <c r="AD257" s="751"/>
      <c r="AE257" s="751"/>
      <c r="AF257" s="93"/>
      <c r="AG257" s="93"/>
      <c r="AH257" s="93"/>
      <c r="AI257" s="93"/>
      <c r="AJ257" s="93"/>
      <c r="AK257" s="93"/>
    </row>
    <row r="258" spans="1:38" ht="15" customHeight="1">
      <c r="A258" s="5"/>
      <c r="B258" s="753" t="str">
        <f>IF(AND(M250=$C$101,S250=$E$103,Y250=$E$105),"","La suma de las cantidades de Hombres y Mujeres debe corresponder con los datos reportados de la pregunta 9.2")</f>
        <v/>
      </c>
      <c r="C258" s="751"/>
      <c r="D258" s="751"/>
      <c r="E258" s="751"/>
      <c r="F258" s="751"/>
      <c r="G258" s="751"/>
      <c r="H258" s="751"/>
      <c r="I258" s="751"/>
      <c r="J258" s="751"/>
      <c r="K258" s="751"/>
      <c r="L258" s="751"/>
      <c r="M258" s="751"/>
      <c r="N258" s="751"/>
      <c r="O258" s="751"/>
      <c r="P258" s="751"/>
      <c r="Q258" s="751"/>
      <c r="R258" s="751"/>
      <c r="S258" s="751"/>
      <c r="T258" s="751"/>
      <c r="U258" s="751"/>
      <c r="V258" s="751"/>
      <c r="W258" s="751"/>
      <c r="X258" s="751"/>
      <c r="Y258" s="751"/>
      <c r="Z258" s="751"/>
      <c r="AA258" s="751"/>
      <c r="AB258" s="751"/>
      <c r="AC258" s="751"/>
      <c r="AD258" s="751"/>
      <c r="AE258" s="751"/>
      <c r="AF258" s="93"/>
      <c r="AG258" s="93"/>
      <c r="AH258" s="93"/>
      <c r="AK258" s="93"/>
      <c r="AL258" s="93"/>
    </row>
    <row r="259" spans="1:38" s="547" customFormat="1" ht="15" customHeight="1">
      <c r="A259" s="5"/>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c r="AF259" s="4"/>
      <c r="AG259" s="4"/>
      <c r="AH259" s="4"/>
      <c r="AI259" s="4"/>
      <c r="AJ259" s="4"/>
      <c r="AK259" s="4"/>
      <c r="AL259" s="4"/>
    </row>
    <row r="260" spans="1:38" s="93" customFormat="1" ht="24" customHeight="1">
      <c r="A260" s="7" t="s">
        <v>6113</v>
      </c>
      <c r="B260" s="743" t="s">
        <v>6114</v>
      </c>
      <c r="C260" s="736"/>
      <c r="D260" s="736"/>
      <c r="E260" s="736"/>
      <c r="F260" s="736"/>
      <c r="G260" s="736"/>
      <c r="H260" s="736"/>
      <c r="I260" s="736"/>
      <c r="J260" s="736"/>
      <c r="K260" s="736"/>
      <c r="L260" s="736"/>
      <c r="M260" s="736"/>
      <c r="N260" s="736"/>
      <c r="O260" s="736"/>
      <c r="P260" s="736"/>
      <c r="Q260" s="736"/>
      <c r="R260" s="736"/>
      <c r="S260" s="736"/>
      <c r="T260" s="736"/>
      <c r="U260" s="736"/>
      <c r="V260" s="736"/>
      <c r="W260" s="736"/>
      <c r="X260" s="736"/>
      <c r="Y260" s="736"/>
      <c r="Z260" s="736"/>
      <c r="AA260" s="736"/>
      <c r="AB260" s="736"/>
      <c r="AC260" s="736"/>
      <c r="AD260" s="736"/>
      <c r="AE260" s="4"/>
      <c r="AF260" t="s">
        <v>6025</v>
      </c>
    </row>
    <row r="261" spans="1:38" s="93" customFormat="1" ht="14.25">
      <c r="A261" s="21"/>
      <c r="B261" s="17"/>
      <c r="C261" s="17"/>
      <c r="D261" s="17"/>
      <c r="E261" s="17"/>
      <c r="F261" s="17"/>
      <c r="G261" s="17"/>
      <c r="H261" s="17"/>
      <c r="I261" s="17"/>
      <c r="J261" s="17"/>
      <c r="K261" s="17"/>
      <c r="L261" s="17"/>
      <c r="M261" s="17"/>
      <c r="N261" s="17"/>
      <c r="O261" s="17"/>
      <c r="P261" s="17"/>
      <c r="Q261" s="17"/>
      <c r="R261" s="17"/>
      <c r="S261" s="10"/>
      <c r="T261" s="17"/>
      <c r="U261" s="17"/>
      <c r="V261" s="17"/>
      <c r="W261" s="17"/>
      <c r="X261" s="17"/>
      <c r="Y261" s="17"/>
      <c r="Z261" s="17"/>
      <c r="AA261" s="17"/>
      <c r="AB261" s="17"/>
      <c r="AC261" s="17"/>
      <c r="AD261" s="17"/>
      <c r="AE261" s="4"/>
    </row>
    <row r="262" spans="1:38" s="93" customFormat="1" ht="24" customHeight="1">
      <c r="A262" s="405"/>
      <c r="B262" s="404"/>
      <c r="C262" s="643" t="s">
        <v>6115</v>
      </c>
      <c r="D262" s="773"/>
      <c r="E262" s="773"/>
      <c r="F262" s="773"/>
      <c r="G262" s="773"/>
      <c r="H262" s="773"/>
      <c r="I262" s="773"/>
      <c r="J262" s="773"/>
      <c r="K262" s="773"/>
      <c r="L262" s="769"/>
      <c r="M262" s="643" t="s">
        <v>6028</v>
      </c>
      <c r="N262" s="669"/>
      <c r="O262" s="669"/>
      <c r="P262" s="669"/>
      <c r="Q262" s="669"/>
      <c r="R262" s="669"/>
      <c r="S262" s="669"/>
      <c r="T262" s="669"/>
      <c r="U262" s="669"/>
      <c r="V262" s="669"/>
      <c r="W262" s="669"/>
      <c r="X262" s="669"/>
      <c r="Y262" s="669"/>
      <c r="Z262" s="669"/>
      <c r="AA262" s="669"/>
      <c r="AB262" s="669"/>
      <c r="AC262" s="669"/>
      <c r="AD262" s="670"/>
      <c r="AE262" s="4"/>
    </row>
    <row r="263" spans="1:38" s="93" customFormat="1" ht="14.25">
      <c r="A263" s="405"/>
      <c r="B263" s="403"/>
      <c r="C263" s="770"/>
      <c r="D263" s="732"/>
      <c r="E263" s="732"/>
      <c r="F263" s="732"/>
      <c r="G263" s="732"/>
      <c r="H263" s="732"/>
      <c r="I263" s="732"/>
      <c r="J263" s="732"/>
      <c r="K263" s="732"/>
      <c r="L263" s="733"/>
      <c r="M263" s="771" t="s">
        <v>5560</v>
      </c>
      <c r="N263" s="669"/>
      <c r="O263" s="669"/>
      <c r="P263" s="669"/>
      <c r="Q263" s="669"/>
      <c r="R263" s="670"/>
      <c r="S263" s="634" t="s">
        <v>6029</v>
      </c>
      <c r="T263" s="669"/>
      <c r="U263" s="669"/>
      <c r="V263" s="669"/>
      <c r="W263" s="669"/>
      <c r="X263" s="670"/>
      <c r="Y263" s="634" t="s">
        <v>6030</v>
      </c>
      <c r="Z263" s="669"/>
      <c r="AA263" s="669"/>
      <c r="AB263" s="669"/>
      <c r="AC263" s="669"/>
      <c r="AD263" s="670"/>
      <c r="AE263" s="4"/>
      <c r="AF263" s="391" t="s">
        <v>6031</v>
      </c>
      <c r="AG263" s="391" t="s">
        <v>6032</v>
      </c>
      <c r="AI263" t="s">
        <v>5572</v>
      </c>
      <c r="AJ263" t="s">
        <v>5573</v>
      </c>
      <c r="AK263" t="s">
        <v>5574</v>
      </c>
      <c r="AL263" t="s">
        <v>5575</v>
      </c>
    </row>
    <row r="264" spans="1:38" s="93" customFormat="1" ht="14.25">
      <c r="A264" s="405"/>
      <c r="B264" s="8"/>
      <c r="C264" s="411" t="s">
        <v>5040</v>
      </c>
      <c r="D264" s="752" t="s">
        <v>5926</v>
      </c>
      <c r="E264" s="669"/>
      <c r="F264" s="669"/>
      <c r="G264" s="669"/>
      <c r="H264" s="669"/>
      <c r="I264" s="669"/>
      <c r="J264" s="669"/>
      <c r="K264" s="669"/>
      <c r="L264" s="670"/>
      <c r="M264" s="866"/>
      <c r="N264" s="745"/>
      <c r="O264" s="745"/>
      <c r="P264" s="745"/>
      <c r="Q264" s="745"/>
      <c r="R264" s="746"/>
      <c r="S264" s="866"/>
      <c r="T264" s="745"/>
      <c r="U264" s="745"/>
      <c r="V264" s="745"/>
      <c r="W264" s="745"/>
      <c r="X264" s="746"/>
      <c r="Y264" s="866"/>
      <c r="Z264" s="745"/>
      <c r="AA264" s="745"/>
      <c r="AB264" s="745"/>
      <c r="AC264" s="745"/>
      <c r="AD264" s="746"/>
      <c r="AE264" s="4"/>
      <c r="AF264" s="396">
        <f>IF(COUNTBLANK($C$101:$H$105)=29,0,IF(COUNTA(M264:AD290)=81,0,1))</f>
        <v>0</v>
      </c>
      <c r="AG264" s="396">
        <f>IF(COUNTBLANK($C$101:$H$105)=29,IF(AND(COUNTA(M264:AD290)=0,C294=""),0,1),0)</f>
        <v>0</v>
      </c>
      <c r="AI264" s="422">
        <f>M264</f>
        <v>0</v>
      </c>
      <c r="AJ264">
        <f>COUNTIF(S264:AD264,"NS")</f>
        <v>0</v>
      </c>
      <c r="AK264" s="422">
        <f>SUM(S264:AD264)</f>
        <v>0</v>
      </c>
      <c r="AL264">
        <f>IF(COUNTIF(M264:AD264,"NA")=3,0,IF(OR(AND(AI264=0,AJ264&gt;0),AND(AI264="NS",AK264&gt;0), AND(AI264="NS", AJ264=0,AK264=0)), 1, IF(OR(AND(AI264&gt;0,AJ264&gt;1,AI264&gt;AK264), AND(AI264="NS",AJ264=2), AND(AI264="NS",AK264=0,AJ264&gt;0),AI264=AK264), 0, 1)))</f>
        <v>0</v>
      </c>
    </row>
    <row r="265" spans="1:38" s="93" customFormat="1" ht="14.25">
      <c r="A265" s="405"/>
      <c r="B265" s="8"/>
      <c r="C265" s="412" t="s">
        <v>5042</v>
      </c>
      <c r="D265" s="752" t="s">
        <v>5931</v>
      </c>
      <c r="E265" s="669"/>
      <c r="F265" s="669"/>
      <c r="G265" s="669"/>
      <c r="H265" s="669"/>
      <c r="I265" s="669"/>
      <c r="J265" s="669"/>
      <c r="K265" s="669"/>
      <c r="L265" s="670"/>
      <c r="M265" s="866"/>
      <c r="N265" s="745"/>
      <c r="O265" s="745"/>
      <c r="P265" s="745"/>
      <c r="Q265" s="745"/>
      <c r="R265" s="746"/>
      <c r="S265" s="866"/>
      <c r="T265" s="745"/>
      <c r="U265" s="745"/>
      <c r="V265" s="745"/>
      <c r="W265" s="745"/>
      <c r="X265" s="746"/>
      <c r="Y265" s="866"/>
      <c r="Z265" s="745"/>
      <c r="AA265" s="745"/>
      <c r="AB265" s="745"/>
      <c r="AC265" s="745"/>
      <c r="AD265" s="746"/>
      <c r="AE265" s="4"/>
      <c r="AI265">
        <f t="shared" ref="AI265:AI289" si="59">M265</f>
        <v>0</v>
      </c>
      <c r="AJ265">
        <f t="shared" ref="AJ265:AJ289" si="60">COUNTIF(S265:AD265,"NS")</f>
        <v>0</v>
      </c>
      <c r="AK265">
        <f t="shared" ref="AK265:AK289" si="61">SUM(S265:AD265)</f>
        <v>0</v>
      </c>
      <c r="AL265">
        <f t="shared" ref="AL265:AL289" si="62">IF(COUNTIF(M265:AD265,"NA")=3,0,IF(OR(AND(AI265=0,AJ265&gt;0),AND(AI265="NS",AK265&gt;0), AND(AI265="NS", AJ265=0,AK265=0)), 1, IF(OR(AND(AI265&gt;0,AJ265&gt;1,AI265&gt;AK265), AND(AI265="NS",AJ265=2), AND(AI265="NS",AK265=0,AJ265&gt;0),AI265=AK265), 0, 1)))</f>
        <v>0</v>
      </c>
    </row>
    <row r="266" spans="1:38" s="93" customFormat="1" ht="14.25">
      <c r="A266" s="405"/>
      <c r="B266" s="8"/>
      <c r="C266" s="412" t="s">
        <v>5044</v>
      </c>
      <c r="D266" s="752" t="s">
        <v>5936</v>
      </c>
      <c r="E266" s="669"/>
      <c r="F266" s="669"/>
      <c r="G266" s="669"/>
      <c r="H266" s="669"/>
      <c r="I266" s="669"/>
      <c r="J266" s="669"/>
      <c r="K266" s="669"/>
      <c r="L266" s="670"/>
      <c r="M266" s="866"/>
      <c r="N266" s="745"/>
      <c r="O266" s="745"/>
      <c r="P266" s="745"/>
      <c r="Q266" s="745"/>
      <c r="R266" s="746"/>
      <c r="S266" s="866"/>
      <c r="T266" s="745"/>
      <c r="U266" s="745"/>
      <c r="V266" s="745"/>
      <c r="W266" s="745"/>
      <c r="X266" s="746"/>
      <c r="Y266" s="866"/>
      <c r="Z266" s="745"/>
      <c r="AA266" s="745"/>
      <c r="AB266" s="745"/>
      <c r="AC266" s="745"/>
      <c r="AD266" s="746"/>
      <c r="AE266" s="4"/>
      <c r="AI266">
        <f t="shared" si="59"/>
        <v>0</v>
      </c>
      <c r="AJ266">
        <f t="shared" si="60"/>
        <v>0</v>
      </c>
      <c r="AK266">
        <f t="shared" si="61"/>
        <v>0</v>
      </c>
      <c r="AL266">
        <f t="shared" si="62"/>
        <v>0</v>
      </c>
    </row>
    <row r="267" spans="1:38" s="93" customFormat="1" ht="14.25">
      <c r="A267" s="405"/>
      <c r="B267" s="8"/>
      <c r="C267" s="412" t="s">
        <v>5046</v>
      </c>
      <c r="D267" s="752" t="s">
        <v>5940</v>
      </c>
      <c r="E267" s="669"/>
      <c r="F267" s="669"/>
      <c r="G267" s="669"/>
      <c r="H267" s="669"/>
      <c r="I267" s="669"/>
      <c r="J267" s="669"/>
      <c r="K267" s="669"/>
      <c r="L267" s="670"/>
      <c r="M267" s="866"/>
      <c r="N267" s="745"/>
      <c r="O267" s="745"/>
      <c r="P267" s="745"/>
      <c r="Q267" s="745"/>
      <c r="R267" s="746"/>
      <c r="S267" s="866"/>
      <c r="T267" s="745"/>
      <c r="U267" s="745"/>
      <c r="V267" s="745"/>
      <c r="W267" s="745"/>
      <c r="X267" s="746"/>
      <c r="Y267" s="866"/>
      <c r="Z267" s="745"/>
      <c r="AA267" s="745"/>
      <c r="AB267" s="745"/>
      <c r="AC267" s="745"/>
      <c r="AD267" s="746"/>
      <c r="AE267" s="4"/>
      <c r="AI267">
        <f t="shared" si="59"/>
        <v>0</v>
      </c>
      <c r="AJ267">
        <f t="shared" si="60"/>
        <v>0</v>
      </c>
      <c r="AK267">
        <f t="shared" si="61"/>
        <v>0</v>
      </c>
      <c r="AL267">
        <f t="shared" si="62"/>
        <v>0</v>
      </c>
    </row>
    <row r="268" spans="1:38" s="93" customFormat="1" ht="14.25">
      <c r="A268" s="405"/>
      <c r="B268" s="8"/>
      <c r="C268" s="412" t="s">
        <v>5048</v>
      </c>
      <c r="D268" s="752" t="s">
        <v>5943</v>
      </c>
      <c r="E268" s="669"/>
      <c r="F268" s="669"/>
      <c r="G268" s="669"/>
      <c r="H268" s="669"/>
      <c r="I268" s="669"/>
      <c r="J268" s="669"/>
      <c r="K268" s="669"/>
      <c r="L268" s="670"/>
      <c r="M268" s="866"/>
      <c r="N268" s="745"/>
      <c r="O268" s="745"/>
      <c r="P268" s="745"/>
      <c r="Q268" s="745"/>
      <c r="R268" s="746"/>
      <c r="S268" s="866"/>
      <c r="T268" s="745"/>
      <c r="U268" s="745"/>
      <c r="V268" s="745"/>
      <c r="W268" s="745"/>
      <c r="X268" s="746"/>
      <c r="Y268" s="866"/>
      <c r="Z268" s="745"/>
      <c r="AA268" s="745"/>
      <c r="AB268" s="745"/>
      <c r="AC268" s="745"/>
      <c r="AD268" s="746"/>
      <c r="AE268" s="4"/>
      <c r="AI268">
        <f t="shared" si="59"/>
        <v>0</v>
      </c>
      <c r="AJ268">
        <f t="shared" si="60"/>
        <v>0</v>
      </c>
      <c r="AK268">
        <f t="shared" si="61"/>
        <v>0</v>
      </c>
      <c r="AL268">
        <f t="shared" si="62"/>
        <v>0</v>
      </c>
    </row>
    <row r="269" spans="1:38" s="93" customFormat="1" ht="14.25">
      <c r="A269" s="405"/>
      <c r="B269" s="8"/>
      <c r="C269" s="412" t="s">
        <v>5050</v>
      </c>
      <c r="D269" s="752" t="s">
        <v>5947</v>
      </c>
      <c r="E269" s="669"/>
      <c r="F269" s="669"/>
      <c r="G269" s="669"/>
      <c r="H269" s="669"/>
      <c r="I269" s="669"/>
      <c r="J269" s="669"/>
      <c r="K269" s="669"/>
      <c r="L269" s="670"/>
      <c r="M269" s="866"/>
      <c r="N269" s="745"/>
      <c r="O269" s="745"/>
      <c r="P269" s="745"/>
      <c r="Q269" s="745"/>
      <c r="R269" s="746"/>
      <c r="S269" s="866"/>
      <c r="T269" s="745"/>
      <c r="U269" s="745"/>
      <c r="V269" s="745"/>
      <c r="W269" s="745"/>
      <c r="X269" s="746"/>
      <c r="Y269" s="866"/>
      <c r="Z269" s="745"/>
      <c r="AA269" s="745"/>
      <c r="AB269" s="745"/>
      <c r="AC269" s="745"/>
      <c r="AD269" s="746"/>
      <c r="AE269" s="4"/>
      <c r="AI269">
        <f t="shared" si="59"/>
        <v>0</v>
      </c>
      <c r="AJ269">
        <f t="shared" si="60"/>
        <v>0</v>
      </c>
      <c r="AK269">
        <f t="shared" si="61"/>
        <v>0</v>
      </c>
      <c r="AL269">
        <f t="shared" si="62"/>
        <v>0</v>
      </c>
    </row>
    <row r="270" spans="1:38" s="93" customFormat="1" ht="14.25">
      <c r="A270" s="405"/>
      <c r="B270" s="8"/>
      <c r="C270" s="412" t="s">
        <v>5052</v>
      </c>
      <c r="D270" s="752" t="s">
        <v>5950</v>
      </c>
      <c r="E270" s="669"/>
      <c r="F270" s="669"/>
      <c r="G270" s="669"/>
      <c r="H270" s="669"/>
      <c r="I270" s="669"/>
      <c r="J270" s="669"/>
      <c r="K270" s="669"/>
      <c r="L270" s="670"/>
      <c r="M270" s="866"/>
      <c r="N270" s="745"/>
      <c r="O270" s="745"/>
      <c r="P270" s="745"/>
      <c r="Q270" s="745"/>
      <c r="R270" s="746"/>
      <c r="S270" s="866"/>
      <c r="T270" s="745"/>
      <c r="U270" s="745"/>
      <c r="V270" s="745"/>
      <c r="W270" s="745"/>
      <c r="X270" s="746"/>
      <c r="Y270" s="866"/>
      <c r="Z270" s="745"/>
      <c r="AA270" s="745"/>
      <c r="AB270" s="745"/>
      <c r="AC270" s="745"/>
      <c r="AD270" s="746"/>
      <c r="AE270" s="4"/>
      <c r="AI270">
        <f t="shared" si="59"/>
        <v>0</v>
      </c>
      <c r="AJ270">
        <f t="shared" si="60"/>
        <v>0</v>
      </c>
      <c r="AK270">
        <f t="shared" si="61"/>
        <v>0</v>
      </c>
      <c r="AL270">
        <f t="shared" si="62"/>
        <v>0</v>
      </c>
    </row>
    <row r="271" spans="1:38" s="93" customFormat="1" ht="14.25">
      <c r="A271" s="405"/>
      <c r="B271" s="8"/>
      <c r="C271" s="412" t="s">
        <v>5054</v>
      </c>
      <c r="D271" s="752" t="s">
        <v>5954</v>
      </c>
      <c r="E271" s="669"/>
      <c r="F271" s="669"/>
      <c r="G271" s="669"/>
      <c r="H271" s="669"/>
      <c r="I271" s="669"/>
      <c r="J271" s="669"/>
      <c r="K271" s="669"/>
      <c r="L271" s="670"/>
      <c r="M271" s="866"/>
      <c r="N271" s="745"/>
      <c r="O271" s="745"/>
      <c r="P271" s="745"/>
      <c r="Q271" s="745"/>
      <c r="R271" s="746"/>
      <c r="S271" s="866"/>
      <c r="T271" s="745"/>
      <c r="U271" s="745"/>
      <c r="V271" s="745"/>
      <c r="W271" s="745"/>
      <c r="X271" s="746"/>
      <c r="Y271" s="866"/>
      <c r="Z271" s="745"/>
      <c r="AA271" s="745"/>
      <c r="AB271" s="745"/>
      <c r="AC271" s="745"/>
      <c r="AD271" s="746"/>
      <c r="AE271" s="4"/>
      <c r="AI271">
        <f t="shared" si="59"/>
        <v>0</v>
      </c>
      <c r="AJ271">
        <f t="shared" si="60"/>
        <v>0</v>
      </c>
      <c r="AK271">
        <f t="shared" si="61"/>
        <v>0</v>
      </c>
      <c r="AL271">
        <f t="shared" si="62"/>
        <v>0</v>
      </c>
    </row>
    <row r="272" spans="1:38" s="93" customFormat="1" ht="14.25">
      <c r="A272" s="405"/>
      <c r="B272" s="8"/>
      <c r="C272" s="412" t="s">
        <v>5056</v>
      </c>
      <c r="D272" s="752" t="s">
        <v>5957</v>
      </c>
      <c r="E272" s="669"/>
      <c r="F272" s="669"/>
      <c r="G272" s="669"/>
      <c r="H272" s="669"/>
      <c r="I272" s="669"/>
      <c r="J272" s="669"/>
      <c r="K272" s="669"/>
      <c r="L272" s="670"/>
      <c r="M272" s="866"/>
      <c r="N272" s="745"/>
      <c r="O272" s="745"/>
      <c r="P272" s="745"/>
      <c r="Q272" s="745"/>
      <c r="R272" s="746"/>
      <c r="S272" s="866"/>
      <c r="T272" s="745"/>
      <c r="U272" s="745"/>
      <c r="V272" s="745"/>
      <c r="W272" s="745"/>
      <c r="X272" s="746"/>
      <c r="Y272" s="866"/>
      <c r="Z272" s="745"/>
      <c r="AA272" s="745"/>
      <c r="AB272" s="745"/>
      <c r="AC272" s="745"/>
      <c r="AD272" s="746"/>
      <c r="AE272" s="4"/>
      <c r="AI272">
        <f t="shared" si="59"/>
        <v>0</v>
      </c>
      <c r="AJ272">
        <f t="shared" si="60"/>
        <v>0</v>
      </c>
      <c r="AK272">
        <f t="shared" si="61"/>
        <v>0</v>
      </c>
      <c r="AL272">
        <f t="shared" si="62"/>
        <v>0</v>
      </c>
    </row>
    <row r="273" spans="1:38" s="93" customFormat="1" ht="14.25">
      <c r="A273" s="405"/>
      <c r="B273" s="8"/>
      <c r="C273" s="412" t="s">
        <v>5057</v>
      </c>
      <c r="D273" s="752" t="s">
        <v>5959</v>
      </c>
      <c r="E273" s="669"/>
      <c r="F273" s="669"/>
      <c r="G273" s="669"/>
      <c r="H273" s="669"/>
      <c r="I273" s="669"/>
      <c r="J273" s="669"/>
      <c r="K273" s="669"/>
      <c r="L273" s="670"/>
      <c r="M273" s="866"/>
      <c r="N273" s="745"/>
      <c r="O273" s="745"/>
      <c r="P273" s="745"/>
      <c r="Q273" s="745"/>
      <c r="R273" s="746"/>
      <c r="S273" s="866"/>
      <c r="T273" s="745"/>
      <c r="U273" s="745"/>
      <c r="V273" s="745"/>
      <c r="W273" s="745"/>
      <c r="X273" s="746"/>
      <c r="Y273" s="866"/>
      <c r="Z273" s="745"/>
      <c r="AA273" s="745"/>
      <c r="AB273" s="745"/>
      <c r="AC273" s="745"/>
      <c r="AD273" s="746"/>
      <c r="AE273" s="4"/>
      <c r="AI273">
        <f t="shared" si="59"/>
        <v>0</v>
      </c>
      <c r="AJ273">
        <f t="shared" si="60"/>
        <v>0</v>
      </c>
      <c r="AK273">
        <f t="shared" si="61"/>
        <v>0</v>
      </c>
      <c r="AL273">
        <f t="shared" si="62"/>
        <v>0</v>
      </c>
    </row>
    <row r="274" spans="1:38" s="93" customFormat="1" ht="14.25">
      <c r="A274" s="405"/>
      <c r="B274" s="8"/>
      <c r="C274" s="412" t="s">
        <v>5059</v>
      </c>
      <c r="D274" s="752" t="s">
        <v>5962</v>
      </c>
      <c r="E274" s="669"/>
      <c r="F274" s="669"/>
      <c r="G274" s="669"/>
      <c r="H274" s="669"/>
      <c r="I274" s="669"/>
      <c r="J274" s="669"/>
      <c r="K274" s="669"/>
      <c r="L274" s="670"/>
      <c r="M274" s="866"/>
      <c r="N274" s="745"/>
      <c r="O274" s="745"/>
      <c r="P274" s="745"/>
      <c r="Q274" s="745"/>
      <c r="R274" s="746"/>
      <c r="S274" s="866"/>
      <c r="T274" s="745"/>
      <c r="U274" s="745"/>
      <c r="V274" s="745"/>
      <c r="W274" s="745"/>
      <c r="X274" s="746"/>
      <c r="Y274" s="866"/>
      <c r="Z274" s="745"/>
      <c r="AA274" s="745"/>
      <c r="AB274" s="745"/>
      <c r="AC274" s="745"/>
      <c r="AD274" s="746"/>
      <c r="AE274" s="4"/>
      <c r="AI274">
        <f t="shared" si="59"/>
        <v>0</v>
      </c>
      <c r="AJ274">
        <f t="shared" si="60"/>
        <v>0</v>
      </c>
      <c r="AK274">
        <f t="shared" si="61"/>
        <v>0</v>
      </c>
      <c r="AL274">
        <f t="shared" si="62"/>
        <v>0</v>
      </c>
    </row>
    <row r="275" spans="1:38" s="93" customFormat="1" ht="14.25">
      <c r="A275" s="405"/>
      <c r="B275" s="8"/>
      <c r="C275" s="412" t="s">
        <v>5060</v>
      </c>
      <c r="D275" s="752" t="s">
        <v>5965</v>
      </c>
      <c r="E275" s="669"/>
      <c r="F275" s="669"/>
      <c r="G275" s="669"/>
      <c r="H275" s="669"/>
      <c r="I275" s="669"/>
      <c r="J275" s="669"/>
      <c r="K275" s="669"/>
      <c r="L275" s="670"/>
      <c r="M275" s="866"/>
      <c r="N275" s="745"/>
      <c r="O275" s="745"/>
      <c r="P275" s="745"/>
      <c r="Q275" s="745"/>
      <c r="R275" s="746"/>
      <c r="S275" s="866"/>
      <c r="T275" s="745"/>
      <c r="U275" s="745"/>
      <c r="V275" s="745"/>
      <c r="W275" s="745"/>
      <c r="X275" s="746"/>
      <c r="Y275" s="866"/>
      <c r="Z275" s="745"/>
      <c r="AA275" s="745"/>
      <c r="AB275" s="745"/>
      <c r="AC275" s="745"/>
      <c r="AD275" s="746"/>
      <c r="AE275" s="4"/>
      <c r="AI275">
        <f t="shared" si="59"/>
        <v>0</v>
      </c>
      <c r="AJ275">
        <f t="shared" si="60"/>
        <v>0</v>
      </c>
      <c r="AK275">
        <f t="shared" si="61"/>
        <v>0</v>
      </c>
      <c r="AL275">
        <f t="shared" si="62"/>
        <v>0</v>
      </c>
    </row>
    <row r="276" spans="1:38" s="93" customFormat="1" ht="14.25">
      <c r="A276" s="405"/>
      <c r="B276" s="8"/>
      <c r="C276" s="412" t="s">
        <v>5061</v>
      </c>
      <c r="D276" s="752" t="s">
        <v>5968</v>
      </c>
      <c r="E276" s="669"/>
      <c r="F276" s="669"/>
      <c r="G276" s="669"/>
      <c r="H276" s="669"/>
      <c r="I276" s="669"/>
      <c r="J276" s="669"/>
      <c r="K276" s="669"/>
      <c r="L276" s="670"/>
      <c r="M276" s="866"/>
      <c r="N276" s="745"/>
      <c r="O276" s="745"/>
      <c r="P276" s="745"/>
      <c r="Q276" s="745"/>
      <c r="R276" s="746"/>
      <c r="S276" s="866"/>
      <c r="T276" s="745"/>
      <c r="U276" s="745"/>
      <c r="V276" s="745"/>
      <c r="W276" s="745"/>
      <c r="X276" s="746"/>
      <c r="Y276" s="866"/>
      <c r="Z276" s="745"/>
      <c r="AA276" s="745"/>
      <c r="AB276" s="745"/>
      <c r="AC276" s="745"/>
      <c r="AD276" s="746"/>
      <c r="AE276" s="4"/>
      <c r="AI276">
        <f t="shared" si="59"/>
        <v>0</v>
      </c>
      <c r="AJ276">
        <f t="shared" si="60"/>
        <v>0</v>
      </c>
      <c r="AK276">
        <f t="shared" si="61"/>
        <v>0</v>
      </c>
      <c r="AL276">
        <f t="shared" si="62"/>
        <v>0</v>
      </c>
    </row>
    <row r="277" spans="1:38" s="93" customFormat="1" ht="14.25">
      <c r="A277" s="405"/>
      <c r="B277" s="8"/>
      <c r="C277" s="412" t="s">
        <v>5062</v>
      </c>
      <c r="D277" s="763" t="s">
        <v>5970</v>
      </c>
      <c r="E277" s="669"/>
      <c r="F277" s="669"/>
      <c r="G277" s="669"/>
      <c r="H277" s="669"/>
      <c r="I277" s="669"/>
      <c r="J277" s="669"/>
      <c r="K277" s="669"/>
      <c r="L277" s="670"/>
      <c r="M277" s="866"/>
      <c r="N277" s="745"/>
      <c r="O277" s="745"/>
      <c r="P277" s="745"/>
      <c r="Q277" s="745"/>
      <c r="R277" s="746"/>
      <c r="S277" s="866"/>
      <c r="T277" s="745"/>
      <c r="U277" s="745"/>
      <c r="V277" s="745"/>
      <c r="W277" s="745"/>
      <c r="X277" s="746"/>
      <c r="Y277" s="866"/>
      <c r="Z277" s="745"/>
      <c r="AA277" s="745"/>
      <c r="AB277" s="745"/>
      <c r="AC277" s="745"/>
      <c r="AD277" s="746"/>
      <c r="AE277" s="4"/>
      <c r="AI277">
        <f t="shared" si="59"/>
        <v>0</v>
      </c>
      <c r="AJ277">
        <f t="shared" si="60"/>
        <v>0</v>
      </c>
      <c r="AK277">
        <f t="shared" si="61"/>
        <v>0</v>
      </c>
      <c r="AL277">
        <f t="shared" si="62"/>
        <v>0</v>
      </c>
    </row>
    <row r="278" spans="1:38" s="93" customFormat="1" ht="14.25">
      <c r="A278" s="405"/>
      <c r="B278" s="8"/>
      <c r="C278" s="412" t="s">
        <v>5063</v>
      </c>
      <c r="D278" s="752" t="s">
        <v>5971</v>
      </c>
      <c r="E278" s="669"/>
      <c r="F278" s="669"/>
      <c r="G278" s="669"/>
      <c r="H278" s="669"/>
      <c r="I278" s="669"/>
      <c r="J278" s="669"/>
      <c r="K278" s="669"/>
      <c r="L278" s="670"/>
      <c r="M278" s="866"/>
      <c r="N278" s="745"/>
      <c r="O278" s="745"/>
      <c r="P278" s="745"/>
      <c r="Q278" s="745"/>
      <c r="R278" s="746"/>
      <c r="S278" s="866"/>
      <c r="T278" s="745"/>
      <c r="U278" s="745"/>
      <c r="V278" s="745"/>
      <c r="W278" s="745"/>
      <c r="X278" s="746"/>
      <c r="Y278" s="866"/>
      <c r="Z278" s="745"/>
      <c r="AA278" s="745"/>
      <c r="AB278" s="745"/>
      <c r="AC278" s="745"/>
      <c r="AD278" s="746"/>
      <c r="AE278" s="4"/>
      <c r="AI278">
        <f t="shared" si="59"/>
        <v>0</v>
      </c>
      <c r="AJ278">
        <f t="shared" si="60"/>
        <v>0</v>
      </c>
      <c r="AK278">
        <f t="shared" si="61"/>
        <v>0</v>
      </c>
      <c r="AL278">
        <f t="shared" si="62"/>
        <v>0</v>
      </c>
    </row>
    <row r="279" spans="1:38" s="93" customFormat="1" ht="14.25">
      <c r="A279" s="405"/>
      <c r="B279" s="8"/>
      <c r="C279" s="412" t="s">
        <v>5064</v>
      </c>
      <c r="D279" s="752" t="s">
        <v>5973</v>
      </c>
      <c r="E279" s="669"/>
      <c r="F279" s="669"/>
      <c r="G279" s="669"/>
      <c r="H279" s="669"/>
      <c r="I279" s="669"/>
      <c r="J279" s="669"/>
      <c r="K279" s="669"/>
      <c r="L279" s="670"/>
      <c r="M279" s="866"/>
      <c r="N279" s="745"/>
      <c r="O279" s="745"/>
      <c r="P279" s="745"/>
      <c r="Q279" s="745"/>
      <c r="R279" s="746"/>
      <c r="S279" s="866"/>
      <c r="T279" s="745"/>
      <c r="U279" s="745"/>
      <c r="V279" s="745"/>
      <c r="W279" s="745"/>
      <c r="X279" s="746"/>
      <c r="Y279" s="866"/>
      <c r="Z279" s="745"/>
      <c r="AA279" s="745"/>
      <c r="AB279" s="745"/>
      <c r="AC279" s="745"/>
      <c r="AD279" s="746"/>
      <c r="AE279" s="4"/>
      <c r="AI279">
        <f t="shared" si="59"/>
        <v>0</v>
      </c>
      <c r="AJ279">
        <f t="shared" si="60"/>
        <v>0</v>
      </c>
      <c r="AK279">
        <f t="shared" si="61"/>
        <v>0</v>
      </c>
      <c r="AL279">
        <f t="shared" si="62"/>
        <v>0</v>
      </c>
    </row>
    <row r="280" spans="1:38" s="93" customFormat="1" ht="14.25">
      <c r="A280" s="405"/>
      <c r="B280" s="8"/>
      <c r="C280" s="412" t="s">
        <v>5065</v>
      </c>
      <c r="D280" s="752" t="s">
        <v>5976</v>
      </c>
      <c r="E280" s="669"/>
      <c r="F280" s="669"/>
      <c r="G280" s="669"/>
      <c r="H280" s="669"/>
      <c r="I280" s="669"/>
      <c r="J280" s="669"/>
      <c r="K280" s="669"/>
      <c r="L280" s="670"/>
      <c r="M280" s="866"/>
      <c r="N280" s="745"/>
      <c r="O280" s="745"/>
      <c r="P280" s="745"/>
      <c r="Q280" s="745"/>
      <c r="R280" s="746"/>
      <c r="S280" s="866"/>
      <c r="T280" s="745"/>
      <c r="U280" s="745"/>
      <c r="V280" s="745"/>
      <c r="W280" s="745"/>
      <c r="X280" s="746"/>
      <c r="Y280" s="866"/>
      <c r="Z280" s="745"/>
      <c r="AA280" s="745"/>
      <c r="AB280" s="745"/>
      <c r="AC280" s="745"/>
      <c r="AD280" s="746"/>
      <c r="AE280" s="4"/>
      <c r="AI280">
        <f t="shared" si="59"/>
        <v>0</v>
      </c>
      <c r="AJ280">
        <f t="shared" si="60"/>
        <v>0</v>
      </c>
      <c r="AK280">
        <f t="shared" si="61"/>
        <v>0</v>
      </c>
      <c r="AL280">
        <f t="shared" si="62"/>
        <v>0</v>
      </c>
    </row>
    <row r="281" spans="1:38" s="93" customFormat="1" ht="14.25">
      <c r="A281" s="405"/>
      <c r="B281" s="8"/>
      <c r="C281" s="412" t="s">
        <v>5066</v>
      </c>
      <c r="D281" s="752" t="s">
        <v>5979</v>
      </c>
      <c r="E281" s="669"/>
      <c r="F281" s="669"/>
      <c r="G281" s="669"/>
      <c r="H281" s="669"/>
      <c r="I281" s="669"/>
      <c r="J281" s="669"/>
      <c r="K281" s="669"/>
      <c r="L281" s="670"/>
      <c r="M281" s="866"/>
      <c r="N281" s="745"/>
      <c r="O281" s="745"/>
      <c r="P281" s="745"/>
      <c r="Q281" s="745"/>
      <c r="R281" s="746"/>
      <c r="S281" s="866"/>
      <c r="T281" s="745"/>
      <c r="U281" s="745"/>
      <c r="V281" s="745"/>
      <c r="W281" s="745"/>
      <c r="X281" s="746"/>
      <c r="Y281" s="866"/>
      <c r="Z281" s="745"/>
      <c r="AA281" s="745"/>
      <c r="AB281" s="745"/>
      <c r="AC281" s="745"/>
      <c r="AD281" s="746"/>
      <c r="AE281" s="4"/>
      <c r="AI281">
        <f t="shared" si="59"/>
        <v>0</v>
      </c>
      <c r="AJ281">
        <f t="shared" si="60"/>
        <v>0</v>
      </c>
      <c r="AK281">
        <f t="shared" si="61"/>
        <v>0</v>
      </c>
      <c r="AL281">
        <f t="shared" si="62"/>
        <v>0</v>
      </c>
    </row>
    <row r="282" spans="1:38" s="93" customFormat="1" ht="14.25">
      <c r="A282" s="405"/>
      <c r="B282" s="8"/>
      <c r="C282" s="412" t="s">
        <v>5067</v>
      </c>
      <c r="D282" s="752" t="s">
        <v>5982</v>
      </c>
      <c r="E282" s="669"/>
      <c r="F282" s="669"/>
      <c r="G282" s="669"/>
      <c r="H282" s="669"/>
      <c r="I282" s="669"/>
      <c r="J282" s="669"/>
      <c r="K282" s="669"/>
      <c r="L282" s="670"/>
      <c r="M282" s="866"/>
      <c r="N282" s="745"/>
      <c r="O282" s="745"/>
      <c r="P282" s="745"/>
      <c r="Q282" s="745"/>
      <c r="R282" s="746"/>
      <c r="S282" s="866"/>
      <c r="T282" s="745"/>
      <c r="U282" s="745"/>
      <c r="V282" s="745"/>
      <c r="W282" s="745"/>
      <c r="X282" s="746"/>
      <c r="Y282" s="866"/>
      <c r="Z282" s="745"/>
      <c r="AA282" s="745"/>
      <c r="AB282" s="745"/>
      <c r="AC282" s="745"/>
      <c r="AD282" s="746"/>
      <c r="AE282" s="4"/>
      <c r="AI282">
        <f t="shared" si="59"/>
        <v>0</v>
      </c>
      <c r="AJ282">
        <f t="shared" si="60"/>
        <v>0</v>
      </c>
      <c r="AK282">
        <f t="shared" si="61"/>
        <v>0</v>
      </c>
      <c r="AL282">
        <f t="shared" si="62"/>
        <v>0</v>
      </c>
    </row>
    <row r="283" spans="1:38" s="93" customFormat="1" ht="14.25">
      <c r="A283" s="405"/>
      <c r="B283" s="8"/>
      <c r="C283" s="412" t="s">
        <v>5068</v>
      </c>
      <c r="D283" s="752" t="s">
        <v>5985</v>
      </c>
      <c r="E283" s="669"/>
      <c r="F283" s="669"/>
      <c r="G283" s="669"/>
      <c r="H283" s="669"/>
      <c r="I283" s="669"/>
      <c r="J283" s="669"/>
      <c r="K283" s="669"/>
      <c r="L283" s="670"/>
      <c r="M283" s="866"/>
      <c r="N283" s="745"/>
      <c r="O283" s="745"/>
      <c r="P283" s="745"/>
      <c r="Q283" s="745"/>
      <c r="R283" s="746"/>
      <c r="S283" s="866"/>
      <c r="T283" s="745"/>
      <c r="U283" s="745"/>
      <c r="V283" s="745"/>
      <c r="W283" s="745"/>
      <c r="X283" s="746"/>
      <c r="Y283" s="866"/>
      <c r="Z283" s="745"/>
      <c r="AA283" s="745"/>
      <c r="AB283" s="745"/>
      <c r="AC283" s="745"/>
      <c r="AD283" s="746"/>
      <c r="AE283" s="4"/>
      <c r="AI283">
        <f t="shared" si="59"/>
        <v>0</v>
      </c>
      <c r="AJ283">
        <f t="shared" si="60"/>
        <v>0</v>
      </c>
      <c r="AK283">
        <f t="shared" si="61"/>
        <v>0</v>
      </c>
      <c r="AL283">
        <f t="shared" si="62"/>
        <v>0</v>
      </c>
    </row>
    <row r="284" spans="1:38" s="93" customFormat="1" ht="14.25">
      <c r="A284" s="405"/>
      <c r="B284" s="8"/>
      <c r="C284" s="412" t="s">
        <v>5069</v>
      </c>
      <c r="D284" s="752" t="s">
        <v>5988</v>
      </c>
      <c r="E284" s="669"/>
      <c r="F284" s="669"/>
      <c r="G284" s="669"/>
      <c r="H284" s="669"/>
      <c r="I284" s="669"/>
      <c r="J284" s="669"/>
      <c r="K284" s="669"/>
      <c r="L284" s="670"/>
      <c r="M284" s="866"/>
      <c r="N284" s="745"/>
      <c r="O284" s="745"/>
      <c r="P284" s="745"/>
      <c r="Q284" s="745"/>
      <c r="R284" s="746"/>
      <c r="S284" s="866"/>
      <c r="T284" s="745"/>
      <c r="U284" s="745"/>
      <c r="V284" s="745"/>
      <c r="W284" s="745"/>
      <c r="X284" s="746"/>
      <c r="Y284" s="866"/>
      <c r="Z284" s="745"/>
      <c r="AA284" s="745"/>
      <c r="AB284" s="745"/>
      <c r="AC284" s="745"/>
      <c r="AD284" s="746"/>
      <c r="AE284" s="4"/>
      <c r="AI284">
        <f t="shared" si="59"/>
        <v>0</v>
      </c>
      <c r="AJ284">
        <f t="shared" si="60"/>
        <v>0</v>
      </c>
      <c r="AK284">
        <f t="shared" si="61"/>
        <v>0</v>
      </c>
      <c r="AL284">
        <f t="shared" si="62"/>
        <v>0</v>
      </c>
    </row>
    <row r="285" spans="1:38" s="93" customFormat="1" ht="14.25">
      <c r="A285" s="405"/>
      <c r="B285" s="8"/>
      <c r="C285" s="412" t="s">
        <v>5070</v>
      </c>
      <c r="D285" s="752" t="s">
        <v>5991</v>
      </c>
      <c r="E285" s="669"/>
      <c r="F285" s="669"/>
      <c r="G285" s="669"/>
      <c r="H285" s="669"/>
      <c r="I285" s="669"/>
      <c r="J285" s="669"/>
      <c r="K285" s="669"/>
      <c r="L285" s="670"/>
      <c r="M285" s="866"/>
      <c r="N285" s="745"/>
      <c r="O285" s="745"/>
      <c r="P285" s="745"/>
      <c r="Q285" s="745"/>
      <c r="R285" s="746"/>
      <c r="S285" s="866"/>
      <c r="T285" s="745"/>
      <c r="U285" s="745"/>
      <c r="V285" s="745"/>
      <c r="W285" s="745"/>
      <c r="X285" s="746"/>
      <c r="Y285" s="866"/>
      <c r="Z285" s="745"/>
      <c r="AA285" s="745"/>
      <c r="AB285" s="745"/>
      <c r="AC285" s="745"/>
      <c r="AD285" s="746"/>
      <c r="AE285" s="4"/>
      <c r="AI285">
        <f t="shared" si="59"/>
        <v>0</v>
      </c>
      <c r="AJ285">
        <f t="shared" si="60"/>
        <v>0</v>
      </c>
      <c r="AK285">
        <f t="shared" si="61"/>
        <v>0</v>
      </c>
      <c r="AL285">
        <f t="shared" si="62"/>
        <v>0</v>
      </c>
    </row>
    <row r="286" spans="1:38" s="93" customFormat="1" ht="14.25">
      <c r="A286" s="405"/>
      <c r="B286" s="8"/>
      <c r="C286" s="412" t="s">
        <v>5071</v>
      </c>
      <c r="D286" s="752" t="s">
        <v>5993</v>
      </c>
      <c r="E286" s="669"/>
      <c r="F286" s="669"/>
      <c r="G286" s="669"/>
      <c r="H286" s="669"/>
      <c r="I286" s="669"/>
      <c r="J286" s="669"/>
      <c r="K286" s="669"/>
      <c r="L286" s="670"/>
      <c r="M286" s="866"/>
      <c r="N286" s="745"/>
      <c r="O286" s="745"/>
      <c r="P286" s="745"/>
      <c r="Q286" s="745"/>
      <c r="R286" s="746"/>
      <c r="S286" s="866"/>
      <c r="T286" s="745"/>
      <c r="U286" s="745"/>
      <c r="V286" s="745"/>
      <c r="W286" s="745"/>
      <c r="X286" s="746"/>
      <c r="Y286" s="866"/>
      <c r="Z286" s="745"/>
      <c r="AA286" s="745"/>
      <c r="AB286" s="745"/>
      <c r="AC286" s="745"/>
      <c r="AD286" s="746"/>
      <c r="AE286" s="4"/>
      <c r="AI286">
        <f t="shared" si="59"/>
        <v>0</v>
      </c>
      <c r="AJ286">
        <f t="shared" si="60"/>
        <v>0</v>
      </c>
      <c r="AK286">
        <f t="shared" si="61"/>
        <v>0</v>
      </c>
      <c r="AL286">
        <f t="shared" si="62"/>
        <v>0</v>
      </c>
    </row>
    <row r="287" spans="1:38" s="93" customFormat="1" ht="14.25">
      <c r="A287" s="405"/>
      <c r="B287" s="8"/>
      <c r="C287" s="413" t="s">
        <v>5072</v>
      </c>
      <c r="D287" s="763" t="s">
        <v>5995</v>
      </c>
      <c r="E287" s="669"/>
      <c r="F287" s="669"/>
      <c r="G287" s="669"/>
      <c r="H287" s="669"/>
      <c r="I287" s="669"/>
      <c r="J287" s="669"/>
      <c r="K287" s="669"/>
      <c r="L287" s="670"/>
      <c r="M287" s="866"/>
      <c r="N287" s="745"/>
      <c r="O287" s="745"/>
      <c r="P287" s="745"/>
      <c r="Q287" s="745"/>
      <c r="R287" s="746"/>
      <c r="S287" s="866"/>
      <c r="T287" s="745"/>
      <c r="U287" s="745"/>
      <c r="V287" s="745"/>
      <c r="W287" s="745"/>
      <c r="X287" s="746"/>
      <c r="Y287" s="866"/>
      <c r="Z287" s="745"/>
      <c r="AA287" s="745"/>
      <c r="AB287" s="745"/>
      <c r="AC287" s="745"/>
      <c r="AD287" s="746"/>
      <c r="AE287" s="4"/>
      <c r="AI287">
        <f t="shared" si="59"/>
        <v>0</v>
      </c>
      <c r="AJ287">
        <f t="shared" si="60"/>
        <v>0</v>
      </c>
      <c r="AK287">
        <f t="shared" si="61"/>
        <v>0</v>
      </c>
      <c r="AL287">
        <f t="shared" si="62"/>
        <v>0</v>
      </c>
    </row>
    <row r="288" spans="1:38" s="93" customFormat="1" ht="14.25">
      <c r="A288" s="405"/>
      <c r="B288" s="8"/>
      <c r="C288" s="413" t="s">
        <v>5073</v>
      </c>
      <c r="D288" s="763" t="s">
        <v>5998</v>
      </c>
      <c r="E288" s="669"/>
      <c r="F288" s="669"/>
      <c r="G288" s="669"/>
      <c r="H288" s="669"/>
      <c r="I288" s="669"/>
      <c r="J288" s="669"/>
      <c r="K288" s="669"/>
      <c r="L288" s="670"/>
      <c r="M288" s="866"/>
      <c r="N288" s="745"/>
      <c r="O288" s="745"/>
      <c r="P288" s="745"/>
      <c r="Q288" s="745"/>
      <c r="R288" s="746"/>
      <c r="S288" s="866"/>
      <c r="T288" s="745"/>
      <c r="U288" s="745"/>
      <c r="V288" s="745"/>
      <c r="W288" s="745"/>
      <c r="X288" s="746"/>
      <c r="Y288" s="866"/>
      <c r="Z288" s="745"/>
      <c r="AA288" s="745"/>
      <c r="AB288" s="745"/>
      <c r="AC288" s="745"/>
      <c r="AD288" s="746"/>
      <c r="AE288" s="4"/>
      <c r="AI288">
        <f t="shared" si="59"/>
        <v>0</v>
      </c>
      <c r="AJ288">
        <f t="shared" si="60"/>
        <v>0</v>
      </c>
      <c r="AK288">
        <f t="shared" si="61"/>
        <v>0</v>
      </c>
      <c r="AL288">
        <f t="shared" si="62"/>
        <v>0</v>
      </c>
    </row>
    <row r="289" spans="1:38" s="93" customFormat="1" ht="14.25">
      <c r="A289" s="405"/>
      <c r="B289" s="8"/>
      <c r="C289" s="413" t="s">
        <v>5074</v>
      </c>
      <c r="D289" s="763" t="s">
        <v>5511</v>
      </c>
      <c r="E289" s="669"/>
      <c r="F289" s="669"/>
      <c r="G289" s="669"/>
      <c r="H289" s="669"/>
      <c r="I289" s="669"/>
      <c r="J289" s="669"/>
      <c r="K289" s="669"/>
      <c r="L289" s="670"/>
      <c r="M289" s="866"/>
      <c r="N289" s="745"/>
      <c r="O289" s="745"/>
      <c r="P289" s="745"/>
      <c r="Q289" s="745"/>
      <c r="R289" s="746"/>
      <c r="S289" s="866"/>
      <c r="T289" s="745"/>
      <c r="U289" s="745"/>
      <c r="V289" s="745"/>
      <c r="W289" s="745"/>
      <c r="X289" s="746"/>
      <c r="Y289" s="866"/>
      <c r="Z289" s="745"/>
      <c r="AA289" s="745"/>
      <c r="AB289" s="745"/>
      <c r="AC289" s="745"/>
      <c r="AD289" s="746"/>
      <c r="AE289" s="4"/>
      <c r="AI289">
        <f t="shared" si="59"/>
        <v>0</v>
      </c>
      <c r="AJ289">
        <f t="shared" si="60"/>
        <v>0</v>
      </c>
      <c r="AK289">
        <f t="shared" si="61"/>
        <v>0</v>
      </c>
      <c r="AL289">
        <f t="shared" si="62"/>
        <v>0</v>
      </c>
    </row>
    <row r="290" spans="1:38" s="93" customFormat="1" ht="14.25">
      <c r="A290" s="405"/>
      <c r="B290" s="8"/>
      <c r="C290" s="413" t="s">
        <v>5075</v>
      </c>
      <c r="D290" s="763" t="s">
        <v>422</v>
      </c>
      <c r="E290" s="669"/>
      <c r="F290" s="669"/>
      <c r="G290" s="669"/>
      <c r="H290" s="669"/>
      <c r="I290" s="669"/>
      <c r="J290" s="669"/>
      <c r="K290" s="669"/>
      <c r="L290" s="670"/>
      <c r="M290" s="866"/>
      <c r="N290" s="745"/>
      <c r="O290" s="745"/>
      <c r="P290" s="745"/>
      <c r="Q290" s="745"/>
      <c r="R290" s="746"/>
      <c r="S290" s="866"/>
      <c r="T290" s="745"/>
      <c r="U290" s="745"/>
      <c r="V290" s="745"/>
      <c r="W290" s="745"/>
      <c r="X290" s="746"/>
      <c r="Y290" s="866"/>
      <c r="Z290" s="745"/>
      <c r="AA290" s="745"/>
      <c r="AB290" s="745"/>
      <c r="AC290" s="745"/>
      <c r="AD290" s="746"/>
      <c r="AE290" s="4"/>
      <c r="AI290" s="422">
        <f>M290</f>
        <v>0</v>
      </c>
      <c r="AJ290">
        <f>COUNTIF(S290:AD290,"NS")</f>
        <v>0</v>
      </c>
      <c r="AK290" s="422">
        <f>SUM(S290:AD290)</f>
        <v>0</v>
      </c>
      <c r="AL290">
        <f>IF(COUNTIF(M290:AD290,"NA")=3,0,IF(OR(AND(AI290=0,AJ290&gt;0),AND(AI290="NS",AK290&gt;0), AND(AI290="NS", AJ290=0,AK290=0)), 1, IF(OR(AND(AI290&gt;0,AJ290&gt;1,AI290&gt;AK290), AND(AI290="NS",AJ290=2), AND(AI290="NS",AK290=0,AJ290&gt;0),AI290=AK290), 0, 1)))</f>
        <v>0</v>
      </c>
    </row>
    <row r="291" spans="1:38" s="93" customFormat="1">
      <c r="A291" s="405"/>
      <c r="B291" s="8"/>
      <c r="C291" s="22"/>
      <c r="D291" s="22"/>
      <c r="E291" s="22"/>
      <c r="F291" s="22"/>
      <c r="G291" s="22"/>
      <c r="H291" s="22"/>
      <c r="I291" s="22"/>
      <c r="J291" s="22"/>
      <c r="K291" s="22"/>
      <c r="L291" s="107" t="s">
        <v>5512</v>
      </c>
      <c r="M291" s="968">
        <f>IF(AND(SUM(M264:M290)=0,COUNTIF(M264:M290,"NS")&gt;0),"NS",IF(AND(SUM(M264:M290)=0,COUNTIF(M264:M290,0)&gt;0),0,IF(AND(SUM(M264:M290)=0,COUNTIF(M264:M290,"NA")&gt;0),"NA",SUM(M264:M290))))</f>
        <v>0</v>
      </c>
      <c r="N291" s="969"/>
      <c r="O291" s="969"/>
      <c r="P291" s="969"/>
      <c r="Q291" s="969"/>
      <c r="R291" s="970"/>
      <c r="S291" s="968">
        <f>IF(AND(SUM(S264:S290)=0,COUNTIF(S264:S290,"NS")&gt;0),"NS",IF(AND(SUM(S264:S290)=0,COUNTIF(S264:S290,0)&gt;0),0,IF(AND(SUM(S264:S290)=0,COUNTIF(S264:S290,"NA")&gt;0),"NA",SUM(S264:S290))))</f>
        <v>0</v>
      </c>
      <c r="T291" s="969"/>
      <c r="U291" s="969"/>
      <c r="V291" s="969"/>
      <c r="W291" s="969"/>
      <c r="X291" s="970"/>
      <c r="Y291" s="968">
        <f>IF(AND(SUM(Y264:Y290)=0,COUNTIF(Y264:Y290,"NS")&gt;0),"NS",IF(AND(SUM(Y264:Y290)=0,COUNTIF(Y264:Y290,0)&gt;0),0,IF(AND(SUM(Y264:Y290)=0,COUNTIF(Y264:Y290,"NA")&gt;0),"NA",SUM(Y264:Y290))))</f>
        <v>0</v>
      </c>
      <c r="Z291" s="969"/>
      <c r="AA291" s="969"/>
      <c r="AB291" s="969"/>
      <c r="AC291" s="969"/>
      <c r="AD291" s="970"/>
      <c r="AE291" s="4"/>
      <c r="AL291" s="192">
        <f>SUM(AL264:AL290)</f>
        <v>0</v>
      </c>
    </row>
    <row r="292" spans="1:38" s="93" customFormat="1">
      <c r="A292" s="405"/>
      <c r="B292" s="403"/>
      <c r="C292" s="403"/>
      <c r="D292" s="403"/>
      <c r="E292" s="403"/>
      <c r="F292" s="403"/>
      <c r="G292" s="403"/>
      <c r="H292" s="406"/>
      <c r="I292" s="22"/>
      <c r="J292" s="22"/>
      <c r="K292" s="22"/>
      <c r="L292" s="22"/>
      <c r="M292" s="22"/>
      <c r="N292" s="22"/>
      <c r="O292" s="22"/>
      <c r="P292" s="22"/>
      <c r="Q292" s="22"/>
      <c r="R292" s="22"/>
      <c r="S292" s="22"/>
      <c r="T292" s="22"/>
      <c r="U292" s="22"/>
      <c r="V292" s="22"/>
      <c r="W292" s="22"/>
      <c r="X292" s="22"/>
      <c r="Y292" s="22"/>
      <c r="Z292" s="22"/>
      <c r="AA292" s="22"/>
      <c r="AB292" s="22"/>
      <c r="AC292" s="22"/>
      <c r="AD292" s="22"/>
      <c r="AE292" s="4"/>
      <c r="AI292" t="s">
        <v>5595</v>
      </c>
      <c r="AJ292" s="193">
        <f>SUM(AL291)</f>
        <v>0</v>
      </c>
    </row>
    <row r="293" spans="1:38" s="93" customFormat="1" ht="24" customHeight="1">
      <c r="A293" s="5"/>
      <c r="B293" s="8"/>
      <c r="C293" s="777" t="s">
        <v>5120</v>
      </c>
      <c r="D293" s="732"/>
      <c r="E293" s="732"/>
      <c r="F293" s="732"/>
      <c r="G293" s="732"/>
      <c r="H293" s="732"/>
      <c r="I293" s="732"/>
      <c r="J293" s="732"/>
      <c r="K293" s="732"/>
      <c r="L293" s="732"/>
      <c r="M293" s="732"/>
      <c r="N293" s="732"/>
      <c r="O293" s="732"/>
      <c r="P293" s="732"/>
      <c r="Q293" s="732"/>
      <c r="R293" s="732"/>
      <c r="S293" s="732"/>
      <c r="T293" s="732"/>
      <c r="U293" s="732"/>
      <c r="V293" s="732"/>
      <c r="W293" s="732"/>
      <c r="X293" s="732"/>
      <c r="Y293" s="732"/>
      <c r="Z293" s="732"/>
      <c r="AA293" s="732"/>
      <c r="AB293" s="732"/>
      <c r="AC293" s="732"/>
      <c r="AD293" s="732"/>
      <c r="AE293" s="4"/>
    </row>
    <row r="294" spans="1:38" s="93" customFormat="1" ht="60" customHeight="1">
      <c r="A294" s="405"/>
      <c r="B294" s="403"/>
      <c r="C294" s="747"/>
      <c r="D294" s="653"/>
      <c r="E294" s="653"/>
      <c r="F294" s="653"/>
      <c r="G294" s="653"/>
      <c r="H294" s="653"/>
      <c r="I294" s="653"/>
      <c r="J294" s="653"/>
      <c r="K294" s="653"/>
      <c r="L294" s="653"/>
      <c r="M294" s="653"/>
      <c r="N294" s="653"/>
      <c r="O294" s="653"/>
      <c r="P294" s="653"/>
      <c r="Q294" s="653"/>
      <c r="R294" s="653"/>
      <c r="S294" s="653"/>
      <c r="T294" s="653"/>
      <c r="U294" s="653"/>
      <c r="V294" s="653"/>
      <c r="W294" s="653"/>
      <c r="X294" s="653"/>
      <c r="Y294" s="653"/>
      <c r="Z294" s="653"/>
      <c r="AA294" s="653"/>
      <c r="AB294" s="653"/>
      <c r="AC294" s="653"/>
      <c r="AD294" s="748"/>
      <c r="AE294" s="4"/>
    </row>
    <row r="295" spans="1:38" s="93" customFormat="1" ht="14.25">
      <c r="A295" s="5"/>
      <c r="B295" s="943" t="str">
        <f>IF(AF264=0,"","Favor de ingresar toda la información requerida en la pregunta")</f>
        <v/>
      </c>
      <c r="C295" s="751"/>
      <c r="D295" s="751"/>
      <c r="E295" s="751"/>
      <c r="F295" s="751"/>
      <c r="G295" s="751"/>
      <c r="H295" s="751"/>
      <c r="I295" s="751"/>
      <c r="J295" s="751"/>
      <c r="K295" s="751"/>
      <c r="L295" s="751"/>
      <c r="M295" s="751"/>
      <c r="N295" s="751"/>
      <c r="O295" s="751"/>
      <c r="P295" s="751"/>
      <c r="Q295" s="751"/>
      <c r="R295" s="751"/>
      <c r="S295" s="751"/>
      <c r="T295" s="751"/>
      <c r="U295" s="751"/>
      <c r="V295" s="751"/>
      <c r="W295" s="751"/>
      <c r="X295" s="751"/>
      <c r="Y295" s="751"/>
      <c r="Z295" s="751"/>
      <c r="AA295" s="751"/>
      <c r="AB295" s="751"/>
      <c r="AC295" s="751"/>
      <c r="AD295" s="751"/>
      <c r="AE295" s="751"/>
    </row>
    <row r="296" spans="1:38" s="93" customFormat="1" ht="14.25">
      <c r="A296" s="5"/>
      <c r="B296" s="767" t="str">
        <f>IF(SUM(COUNTIF(M264:AD290,"NS"))&lt;&gt;0,"Alerta: debido a que cuenta con registros NS, debe proporcionar una justificación en el area de comentarios al final de la pregunta","")</f>
        <v/>
      </c>
      <c r="C296" s="751"/>
      <c r="D296" s="751"/>
      <c r="E296" s="751"/>
      <c r="F296" s="751"/>
      <c r="G296" s="751"/>
      <c r="H296" s="751"/>
      <c r="I296" s="751"/>
      <c r="J296" s="751"/>
      <c r="K296" s="751"/>
      <c r="L296" s="751"/>
      <c r="M296" s="751"/>
      <c r="N296" s="751"/>
      <c r="O296" s="751"/>
      <c r="P296" s="751"/>
      <c r="Q296" s="751"/>
      <c r="R296" s="751"/>
      <c r="S296" s="751"/>
      <c r="T296" s="751"/>
      <c r="U296" s="751"/>
      <c r="V296" s="751"/>
      <c r="W296" s="751"/>
      <c r="X296" s="751"/>
      <c r="Y296" s="751"/>
      <c r="Z296" s="751"/>
      <c r="AA296" s="751"/>
      <c r="AB296" s="751"/>
      <c r="AC296" s="751"/>
      <c r="AD296" s="751"/>
      <c r="AE296" s="751"/>
    </row>
    <row r="297" spans="1:38" s="93" customFormat="1" ht="14.25">
      <c r="A297" s="5"/>
      <c r="B297" s="880" t="str">
        <f>IF(AJ292&gt;0,"Favor de revisar la suma y consistencia de totales y/o subtotales por filas (numéricos y NS)","")</f>
        <v/>
      </c>
      <c r="C297" s="751"/>
      <c r="D297" s="751"/>
      <c r="E297" s="751"/>
      <c r="F297" s="751"/>
      <c r="G297" s="751"/>
      <c r="H297" s="751"/>
      <c r="I297" s="751"/>
      <c r="J297" s="751"/>
      <c r="K297" s="751"/>
      <c r="L297" s="751"/>
      <c r="M297" s="751"/>
      <c r="N297" s="751"/>
      <c r="O297" s="751"/>
      <c r="P297" s="751"/>
      <c r="Q297" s="751"/>
      <c r="R297" s="751"/>
      <c r="S297" s="751"/>
      <c r="T297" s="751"/>
      <c r="U297" s="751"/>
      <c r="V297" s="751"/>
      <c r="W297" s="751"/>
      <c r="X297" s="751"/>
      <c r="Y297" s="751"/>
      <c r="Z297" s="751"/>
      <c r="AA297" s="751"/>
      <c r="AB297" s="751"/>
      <c r="AC297" s="751"/>
      <c r="AD297" s="751"/>
      <c r="AE297" s="751"/>
    </row>
    <row r="298" spans="1:38" s="93" customFormat="1" ht="14.25">
      <c r="A298" s="5"/>
      <c r="B298" s="753" t="str">
        <f>IF(AG264&gt;0,"Revise la información capturada, ya que tiene datos ingresados en celdas que están sombreadas","")</f>
        <v/>
      </c>
      <c r="C298" s="751"/>
      <c r="D298" s="751"/>
      <c r="E298" s="751"/>
      <c r="F298" s="751"/>
      <c r="G298" s="751"/>
      <c r="H298" s="751"/>
      <c r="I298" s="751"/>
      <c r="J298" s="751"/>
      <c r="K298" s="751"/>
      <c r="L298" s="751"/>
      <c r="M298" s="751"/>
      <c r="N298" s="751"/>
      <c r="O298" s="751"/>
      <c r="P298" s="751"/>
      <c r="Q298" s="751"/>
      <c r="R298" s="751"/>
      <c r="S298" s="751"/>
      <c r="T298" s="751"/>
      <c r="U298" s="751"/>
      <c r="V298" s="751"/>
      <c r="W298" s="751"/>
      <c r="X298" s="751"/>
      <c r="Y298" s="751"/>
      <c r="Z298" s="751"/>
      <c r="AA298" s="751"/>
      <c r="AB298" s="751"/>
      <c r="AC298" s="751"/>
      <c r="AD298" s="751"/>
      <c r="AE298" s="751"/>
    </row>
    <row r="299" spans="1:38" s="93" customFormat="1" ht="14.25">
      <c r="A299" s="5"/>
      <c r="B299" s="753" t="str">
        <f>IF(AND(M291=$C$101,S291=$E$103,Y291=$E$105),"","La suma de las cantidades de Hombres y Mujeres debe corresponder con los datos reportados de la pregunta 9.2")</f>
        <v/>
      </c>
      <c r="C299" s="751"/>
      <c r="D299" s="751"/>
      <c r="E299" s="751"/>
      <c r="F299" s="751"/>
      <c r="G299" s="751"/>
      <c r="H299" s="751"/>
      <c r="I299" s="751"/>
      <c r="J299" s="751"/>
      <c r="K299" s="751"/>
      <c r="L299" s="751"/>
      <c r="M299" s="751"/>
      <c r="N299" s="751"/>
      <c r="O299" s="751"/>
      <c r="P299" s="751"/>
      <c r="Q299" s="751"/>
      <c r="R299" s="751"/>
      <c r="S299" s="751"/>
      <c r="T299" s="751"/>
      <c r="U299" s="751"/>
      <c r="V299" s="751"/>
      <c r="W299" s="751"/>
      <c r="X299" s="751"/>
      <c r="Y299" s="751"/>
      <c r="Z299" s="751"/>
      <c r="AA299" s="751"/>
      <c r="AB299" s="751"/>
      <c r="AC299" s="751"/>
      <c r="AD299" s="751"/>
      <c r="AE299" s="751"/>
    </row>
    <row r="300" spans="1:38" s="93" customFormat="1" ht="14.25">
      <c r="A300" s="5"/>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4"/>
    </row>
    <row r="301" spans="1:38" s="93" customFormat="1" ht="24" customHeight="1">
      <c r="A301" s="61" t="s">
        <v>6116</v>
      </c>
      <c r="B301" s="743" t="s">
        <v>6117</v>
      </c>
      <c r="C301" s="736"/>
      <c r="D301" s="736"/>
      <c r="E301" s="736"/>
      <c r="F301" s="736"/>
      <c r="G301" s="736"/>
      <c r="H301" s="736"/>
      <c r="I301" s="736"/>
      <c r="J301" s="736"/>
      <c r="K301" s="736"/>
      <c r="L301" s="736"/>
      <c r="M301" s="736"/>
      <c r="N301" s="736"/>
      <c r="O301" s="736"/>
      <c r="P301" s="736"/>
      <c r="Q301" s="736"/>
      <c r="R301" s="736"/>
      <c r="S301" s="736"/>
      <c r="T301" s="736"/>
      <c r="U301" s="736"/>
      <c r="V301" s="736"/>
      <c r="W301" s="736"/>
      <c r="X301" s="736"/>
      <c r="Y301" s="736"/>
      <c r="Z301" s="736"/>
      <c r="AA301" s="736"/>
      <c r="AB301" s="736"/>
      <c r="AC301" s="736"/>
      <c r="AD301" s="736"/>
      <c r="AE301" s="4"/>
      <c r="AF301" t="s">
        <v>6025</v>
      </c>
    </row>
    <row r="302" spans="1:38" s="93" customFormat="1" ht="36" customHeight="1">
      <c r="A302" s="61"/>
      <c r="B302" s="69"/>
      <c r="C302" s="735" t="s">
        <v>6118</v>
      </c>
      <c r="D302" s="736"/>
      <c r="E302" s="736"/>
      <c r="F302" s="736"/>
      <c r="G302" s="736"/>
      <c r="H302" s="736"/>
      <c r="I302" s="736"/>
      <c r="J302" s="736"/>
      <c r="K302" s="736"/>
      <c r="L302" s="736"/>
      <c r="M302" s="736"/>
      <c r="N302" s="736"/>
      <c r="O302" s="736"/>
      <c r="P302" s="736"/>
      <c r="Q302" s="736"/>
      <c r="R302" s="736"/>
      <c r="S302" s="736"/>
      <c r="T302" s="736"/>
      <c r="U302" s="736"/>
      <c r="V302" s="736"/>
      <c r="W302" s="736"/>
      <c r="X302" s="736"/>
      <c r="Y302" s="736"/>
      <c r="Z302" s="736"/>
      <c r="AA302" s="736"/>
      <c r="AB302" s="736"/>
      <c r="AC302" s="736"/>
      <c r="AD302" s="736"/>
      <c r="AE302" s="4"/>
    </row>
    <row r="303" spans="1:38" s="93" customFormat="1" ht="48" customHeight="1">
      <c r="A303" s="414"/>
      <c r="B303" s="95"/>
      <c r="C303" s="735" t="s">
        <v>6119</v>
      </c>
      <c r="D303" s="736"/>
      <c r="E303" s="736"/>
      <c r="F303" s="736"/>
      <c r="G303" s="736"/>
      <c r="H303" s="736"/>
      <c r="I303" s="736"/>
      <c r="J303" s="736"/>
      <c r="K303" s="736"/>
      <c r="L303" s="736"/>
      <c r="M303" s="736"/>
      <c r="N303" s="736"/>
      <c r="O303" s="736"/>
      <c r="P303" s="736"/>
      <c r="Q303" s="736"/>
      <c r="R303" s="736"/>
      <c r="S303" s="736"/>
      <c r="T303" s="736"/>
      <c r="U303" s="736"/>
      <c r="V303" s="736"/>
      <c r="W303" s="736"/>
      <c r="X303" s="736"/>
      <c r="Y303" s="736"/>
      <c r="Z303" s="736"/>
      <c r="AA303" s="736"/>
      <c r="AB303" s="736"/>
      <c r="AC303" s="736"/>
      <c r="AD303" s="736"/>
      <c r="AE303" s="4"/>
    </row>
    <row r="304" spans="1:38" s="93" customFormat="1" ht="14.25">
      <c r="A304" s="5"/>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4"/>
    </row>
    <row r="305" spans="1:44" s="93" customFormat="1" ht="24" customHeight="1">
      <c r="A305" s="21"/>
      <c r="B305" s="86"/>
      <c r="C305" s="643" t="s">
        <v>6120</v>
      </c>
      <c r="D305" s="773"/>
      <c r="E305" s="773"/>
      <c r="F305" s="773"/>
      <c r="G305" s="773"/>
      <c r="H305" s="773"/>
      <c r="I305" s="773"/>
      <c r="J305" s="773"/>
      <c r="K305" s="773"/>
      <c r="L305" s="769"/>
      <c r="M305" s="643" t="s">
        <v>6028</v>
      </c>
      <c r="N305" s="669"/>
      <c r="O305" s="669"/>
      <c r="P305" s="669"/>
      <c r="Q305" s="669"/>
      <c r="R305" s="669"/>
      <c r="S305" s="669"/>
      <c r="T305" s="669"/>
      <c r="U305" s="669"/>
      <c r="V305" s="669"/>
      <c r="W305" s="669"/>
      <c r="X305" s="669"/>
      <c r="Y305" s="669"/>
      <c r="Z305" s="669"/>
      <c r="AA305" s="669"/>
      <c r="AB305" s="669"/>
      <c r="AC305" s="669"/>
      <c r="AD305" s="670"/>
      <c r="AE305" s="4"/>
    </row>
    <row r="306" spans="1:44" s="93" customFormat="1" ht="14.25">
      <c r="A306" s="21"/>
      <c r="B306" s="86"/>
      <c r="C306" s="770"/>
      <c r="D306" s="732"/>
      <c r="E306" s="732"/>
      <c r="F306" s="732"/>
      <c r="G306" s="732"/>
      <c r="H306" s="732"/>
      <c r="I306" s="732"/>
      <c r="J306" s="732"/>
      <c r="K306" s="732"/>
      <c r="L306" s="733"/>
      <c r="M306" s="771" t="s">
        <v>5560</v>
      </c>
      <c r="N306" s="669"/>
      <c r="O306" s="669"/>
      <c r="P306" s="669"/>
      <c r="Q306" s="669"/>
      <c r="R306" s="670"/>
      <c r="S306" s="634" t="s">
        <v>6029</v>
      </c>
      <c r="T306" s="669"/>
      <c r="U306" s="669"/>
      <c r="V306" s="669"/>
      <c r="W306" s="669"/>
      <c r="X306" s="670"/>
      <c r="Y306" s="634" t="s">
        <v>6030</v>
      </c>
      <c r="Z306" s="669"/>
      <c r="AA306" s="669"/>
      <c r="AB306" s="669"/>
      <c r="AC306" s="669"/>
      <c r="AD306" s="670"/>
      <c r="AE306" s="4"/>
      <c r="AF306" s="391" t="s">
        <v>6031</v>
      </c>
      <c r="AG306" s="391" t="s">
        <v>6032</v>
      </c>
      <c r="AI306" t="s">
        <v>5572</v>
      </c>
      <c r="AJ306" t="s">
        <v>5573</v>
      </c>
      <c r="AK306" t="s">
        <v>5574</v>
      </c>
      <c r="AL306" t="s">
        <v>5575</v>
      </c>
      <c r="AM306" t="s">
        <v>6046</v>
      </c>
      <c r="AP306" t="s">
        <v>6047</v>
      </c>
    </row>
    <row r="307" spans="1:44" s="93" customFormat="1" ht="24" customHeight="1">
      <c r="A307" s="21"/>
      <c r="B307" s="86"/>
      <c r="C307" s="411" t="s">
        <v>5040</v>
      </c>
      <c r="D307" s="763" t="s">
        <v>5927</v>
      </c>
      <c r="E307" s="669"/>
      <c r="F307" s="669"/>
      <c r="G307" s="669"/>
      <c r="H307" s="669"/>
      <c r="I307" s="669"/>
      <c r="J307" s="669"/>
      <c r="K307" s="669"/>
      <c r="L307" s="670"/>
      <c r="M307" s="866"/>
      <c r="N307" s="745"/>
      <c r="O307" s="745"/>
      <c r="P307" s="745"/>
      <c r="Q307" s="745"/>
      <c r="R307" s="746"/>
      <c r="S307" s="866"/>
      <c r="T307" s="745"/>
      <c r="U307" s="745"/>
      <c r="V307" s="745"/>
      <c r="W307" s="745"/>
      <c r="X307" s="746"/>
      <c r="Y307" s="866"/>
      <c r="Z307" s="745"/>
      <c r="AA307" s="745"/>
      <c r="AB307" s="745"/>
      <c r="AC307" s="745"/>
      <c r="AD307" s="746"/>
      <c r="AE307" s="4"/>
      <c r="AF307" s="396">
        <f>IF(COUNTBLANK($C$101:$H$105)=29,0,IF(COUNTA(M307:AD318)=36,0,1))</f>
        <v>0</v>
      </c>
      <c r="AG307" s="396">
        <f>IF(COUNTBLANK($C$101:$H$105)=29,IF(AND(COUNTA(M307:AD318)=0,C322=""),0,1),0)</f>
        <v>0</v>
      </c>
      <c r="AI307" s="422">
        <f>M307</f>
        <v>0</v>
      </c>
      <c r="AJ307">
        <f>COUNTIF(S307:AD307,"NS")</f>
        <v>0</v>
      </c>
      <c r="AK307" s="422">
        <f>SUM(S307:AD307)</f>
        <v>0</v>
      </c>
      <c r="AL307">
        <f>IF(COUNTIF(M307:AD307,"NA")=3,0,IF(OR(AND(AI307=0,AJ307&gt;0),AND(AI307="NS",AK307&gt;0), AND(AI307="NS", AJ307=0,AK307=0)), 1, IF(OR(AND(AI307&gt;0,AJ307&gt;1,AI307&gt;AK307), AND(AI307="NS",AJ307=2), AND(AI307="NS",AK307=0,AJ307&gt;0),AI307=AK307), 0, 1)))</f>
        <v>0</v>
      </c>
      <c r="AM307" cm="1">
        <f t="array" ref="AM307">IF(OR(M319={"NS","NA"},$C$101={"NS","NA"}),0,IF(M319&gt;=$C$101,0,1))</f>
        <v>0</v>
      </c>
      <c r="AN307" cm="1">
        <f t="array" ref="AN307">IF(OR(S319={"NS","NA"},$E$103={"NS","NA"}),0,IF(S319&gt;=$E$103,0,1))</f>
        <v>0</v>
      </c>
      <c r="AO307" cm="1">
        <f t="array" ref="AO307">IF(OR(Y319={"NS","NA"},$E$105={"NS","NA"}),0,IF(Y319&gt;=$E$105,0,1))</f>
        <v>0</v>
      </c>
      <c r="AP307" cm="1">
        <f t="array" ref="AP307">IF(OR(M307={"NS","NA"},$C$101={"NS","NA"}),0,IF(M307&lt;=$C$101,0,1))</f>
        <v>0</v>
      </c>
      <c r="AQ307" cm="1">
        <f t="array" ref="AQ307">IF(OR(S307={"NS","NA"},$E$103={"NS","NA"}),0,IF(S307&lt;=$E$103,0,1))</f>
        <v>0</v>
      </c>
      <c r="AR307" cm="1">
        <f t="array" ref="AR307">IF(OR(Y307={"NS","NA"},$E$105={"NS","NA"}),0,IF(Y307&lt;=$E$105,0,1))</f>
        <v>0</v>
      </c>
    </row>
    <row r="308" spans="1:44" s="93" customFormat="1" ht="24" customHeight="1">
      <c r="A308" s="21"/>
      <c r="B308" s="86"/>
      <c r="C308" s="412" t="s">
        <v>5042</v>
      </c>
      <c r="D308" s="763" t="s">
        <v>5932</v>
      </c>
      <c r="E308" s="669"/>
      <c r="F308" s="669"/>
      <c r="G308" s="669"/>
      <c r="H308" s="669"/>
      <c r="I308" s="669"/>
      <c r="J308" s="669"/>
      <c r="K308" s="669"/>
      <c r="L308" s="670"/>
      <c r="M308" s="866"/>
      <c r="N308" s="745"/>
      <c r="O308" s="745"/>
      <c r="P308" s="745"/>
      <c r="Q308" s="745"/>
      <c r="R308" s="746"/>
      <c r="S308" s="866"/>
      <c r="T308" s="745"/>
      <c r="U308" s="745"/>
      <c r="V308" s="745"/>
      <c r="W308" s="745"/>
      <c r="X308" s="746"/>
      <c r="Y308" s="866"/>
      <c r="Z308" s="745"/>
      <c r="AA308" s="745"/>
      <c r="AB308" s="745"/>
      <c r="AC308" s="745"/>
      <c r="AD308" s="746"/>
      <c r="AE308" s="4"/>
      <c r="AI308">
        <f t="shared" ref="AI308:AI317" si="63">M308</f>
        <v>0</v>
      </c>
      <c r="AJ308">
        <f t="shared" ref="AJ308:AJ317" si="64">COUNTIF(S308:AD308,"NS")</f>
        <v>0</v>
      </c>
      <c r="AK308">
        <f t="shared" ref="AK308:AK317" si="65">SUM(S308:AD308)</f>
        <v>0</v>
      </c>
      <c r="AL308">
        <f t="shared" ref="AL308:AL317" si="66">IF(COUNTIF(M308:AD308,"NA")=3,0,IF(OR(AND(AI308=0,AJ308&gt;0),AND(AI308="NS",AK308&gt;0), AND(AI308="NS", AJ308=0,AK308=0)), 1, IF(OR(AND(AI308&gt;0,AJ308&gt;1,AI308&gt;AK308), AND(AI308="NS",AJ308=2), AND(AI308="NS",AK308=0,AJ308&gt;0),AI308=AK308), 0, 1)))</f>
        <v>0</v>
      </c>
      <c r="AO308" s="396">
        <f>SUM(AM307:AO307)</f>
        <v>0</v>
      </c>
      <c r="AP308" cm="1">
        <f t="array" ref="AP308">IF(OR(M308={"NS","NA"},$C$101={"NS","NA"}),0,IF(M308&lt;=$C$101,0,1))</f>
        <v>0</v>
      </c>
      <c r="AQ308" cm="1">
        <f t="array" ref="AQ308">IF(OR(S308={"NS","NA"},$E$103={"NS","NA"}),0,IF(S308&lt;=$E$103,0,1))</f>
        <v>0</v>
      </c>
      <c r="AR308" cm="1">
        <f t="array" ref="AR308">IF(OR(Y308={"NS","NA"},$E$105={"NS","NA"}),0,IF(Y308&lt;=$E$105,0,1))</f>
        <v>0</v>
      </c>
    </row>
    <row r="309" spans="1:44" s="93" customFormat="1" ht="24" customHeight="1">
      <c r="A309" s="21"/>
      <c r="B309" s="86"/>
      <c r="C309" s="412" t="s">
        <v>5044</v>
      </c>
      <c r="D309" s="763" t="s">
        <v>5937</v>
      </c>
      <c r="E309" s="669"/>
      <c r="F309" s="669"/>
      <c r="G309" s="669"/>
      <c r="H309" s="669"/>
      <c r="I309" s="669"/>
      <c r="J309" s="669"/>
      <c r="K309" s="669"/>
      <c r="L309" s="670"/>
      <c r="M309" s="866"/>
      <c r="N309" s="745"/>
      <c r="O309" s="745"/>
      <c r="P309" s="745"/>
      <c r="Q309" s="745"/>
      <c r="R309" s="746"/>
      <c r="S309" s="866"/>
      <c r="T309" s="745"/>
      <c r="U309" s="745"/>
      <c r="V309" s="745"/>
      <c r="W309" s="745"/>
      <c r="X309" s="746"/>
      <c r="Y309" s="866"/>
      <c r="Z309" s="745"/>
      <c r="AA309" s="745"/>
      <c r="AB309" s="745"/>
      <c r="AC309" s="745"/>
      <c r="AD309" s="746"/>
      <c r="AE309" s="4"/>
      <c r="AI309">
        <f t="shared" si="63"/>
        <v>0</v>
      </c>
      <c r="AJ309">
        <f t="shared" si="64"/>
        <v>0</v>
      </c>
      <c r="AK309">
        <f t="shared" si="65"/>
        <v>0</v>
      </c>
      <c r="AL309">
        <f t="shared" si="66"/>
        <v>0</v>
      </c>
      <c r="AP309" cm="1">
        <f t="array" ref="AP309">IF(OR(M309={"NS","NA"},$C$101={"NS","NA"}),0,IF(M309&lt;=$C$101,0,1))</f>
        <v>0</v>
      </c>
      <c r="AQ309" cm="1">
        <f t="array" ref="AQ309">IF(OR(S309={"NS","NA"},$E$103={"NS","NA"}),0,IF(S309&lt;=$E$103,0,1))</f>
        <v>0</v>
      </c>
      <c r="AR309" cm="1">
        <f t="array" ref="AR309">IF(OR(Y309={"NS","NA"},$E$105={"NS","NA"}),0,IF(Y309&lt;=$E$105,0,1))</f>
        <v>0</v>
      </c>
    </row>
    <row r="310" spans="1:44" s="93" customFormat="1" ht="24" customHeight="1">
      <c r="A310" s="21"/>
      <c r="B310" s="86"/>
      <c r="C310" s="412" t="s">
        <v>5046</v>
      </c>
      <c r="D310" s="763" t="s">
        <v>5941</v>
      </c>
      <c r="E310" s="669"/>
      <c r="F310" s="669"/>
      <c r="G310" s="669"/>
      <c r="H310" s="669"/>
      <c r="I310" s="669"/>
      <c r="J310" s="669"/>
      <c r="K310" s="669"/>
      <c r="L310" s="670"/>
      <c r="M310" s="866"/>
      <c r="N310" s="745"/>
      <c r="O310" s="745"/>
      <c r="P310" s="745"/>
      <c r="Q310" s="745"/>
      <c r="R310" s="746"/>
      <c r="S310" s="866"/>
      <c r="T310" s="745"/>
      <c r="U310" s="745"/>
      <c r="V310" s="745"/>
      <c r="W310" s="745"/>
      <c r="X310" s="746"/>
      <c r="Y310" s="866"/>
      <c r="Z310" s="745"/>
      <c r="AA310" s="745"/>
      <c r="AB310" s="745"/>
      <c r="AC310" s="745"/>
      <c r="AD310" s="746"/>
      <c r="AE310" s="4"/>
      <c r="AI310">
        <f t="shared" si="63"/>
        <v>0</v>
      </c>
      <c r="AJ310">
        <f t="shared" si="64"/>
        <v>0</v>
      </c>
      <c r="AK310">
        <f t="shared" si="65"/>
        <v>0</v>
      </c>
      <c r="AL310">
        <f t="shared" si="66"/>
        <v>0</v>
      </c>
      <c r="AP310" cm="1">
        <f t="array" ref="AP310">IF(OR(M310={"NS","NA"},$C$101={"NS","NA"}),0,IF(M310&lt;=$C$101,0,1))</f>
        <v>0</v>
      </c>
      <c r="AQ310" cm="1">
        <f t="array" ref="AQ310">IF(OR(S310={"NS","NA"},$E$103={"NS","NA"}),0,IF(S310&lt;=$E$103,0,1))</f>
        <v>0</v>
      </c>
      <c r="AR310" cm="1">
        <f t="array" ref="AR310">IF(OR(Y310={"NS","NA"},$E$105={"NS","NA"}),0,IF(Y310&lt;=$E$105,0,1))</f>
        <v>0</v>
      </c>
    </row>
    <row r="311" spans="1:44" s="93" customFormat="1" ht="24" customHeight="1">
      <c r="A311" s="21"/>
      <c r="B311" s="86"/>
      <c r="C311" s="412" t="s">
        <v>5048</v>
      </c>
      <c r="D311" s="763" t="s">
        <v>5944</v>
      </c>
      <c r="E311" s="669"/>
      <c r="F311" s="669"/>
      <c r="G311" s="669"/>
      <c r="H311" s="669"/>
      <c r="I311" s="669"/>
      <c r="J311" s="669"/>
      <c r="K311" s="669"/>
      <c r="L311" s="670"/>
      <c r="M311" s="866"/>
      <c r="N311" s="745"/>
      <c r="O311" s="745"/>
      <c r="P311" s="745"/>
      <c r="Q311" s="745"/>
      <c r="R311" s="746"/>
      <c r="S311" s="866"/>
      <c r="T311" s="745"/>
      <c r="U311" s="745"/>
      <c r="V311" s="745"/>
      <c r="W311" s="745"/>
      <c r="X311" s="746"/>
      <c r="Y311" s="866"/>
      <c r="Z311" s="745"/>
      <c r="AA311" s="745"/>
      <c r="AB311" s="745"/>
      <c r="AC311" s="745"/>
      <c r="AD311" s="746"/>
      <c r="AE311" s="4"/>
      <c r="AI311">
        <f t="shared" si="63"/>
        <v>0</v>
      </c>
      <c r="AJ311">
        <f t="shared" si="64"/>
        <v>0</v>
      </c>
      <c r="AK311">
        <f t="shared" si="65"/>
        <v>0</v>
      </c>
      <c r="AL311">
        <f t="shared" si="66"/>
        <v>0</v>
      </c>
      <c r="AP311" cm="1">
        <f t="array" ref="AP311">IF(OR(M311={"NS","NA"},$C$101={"NS","NA"}),0,IF(M311&lt;=$C$101,0,1))</f>
        <v>0</v>
      </c>
      <c r="AQ311" cm="1">
        <f t="array" ref="AQ311">IF(OR(S311={"NS","NA"},$E$103={"NS","NA"}),0,IF(S311&lt;=$E$103,0,1))</f>
        <v>0</v>
      </c>
      <c r="AR311" cm="1">
        <f t="array" ref="AR311">IF(OR(Y311={"NS","NA"},$E$105={"NS","NA"}),0,IF(Y311&lt;=$E$105,0,1))</f>
        <v>0</v>
      </c>
    </row>
    <row r="312" spans="1:44" s="93" customFormat="1" ht="36" customHeight="1">
      <c r="A312" s="21"/>
      <c r="B312" s="86"/>
      <c r="C312" s="412" t="s">
        <v>5050</v>
      </c>
      <c r="D312" s="763" t="s">
        <v>5948</v>
      </c>
      <c r="E312" s="669"/>
      <c r="F312" s="669"/>
      <c r="G312" s="669"/>
      <c r="H312" s="669"/>
      <c r="I312" s="669"/>
      <c r="J312" s="669"/>
      <c r="K312" s="669"/>
      <c r="L312" s="670"/>
      <c r="M312" s="866"/>
      <c r="N312" s="745"/>
      <c r="O312" s="745"/>
      <c r="P312" s="745"/>
      <c r="Q312" s="745"/>
      <c r="R312" s="746"/>
      <c r="S312" s="866"/>
      <c r="T312" s="745"/>
      <c r="U312" s="745"/>
      <c r="V312" s="745"/>
      <c r="W312" s="745"/>
      <c r="X312" s="746"/>
      <c r="Y312" s="866"/>
      <c r="Z312" s="745"/>
      <c r="AA312" s="745"/>
      <c r="AB312" s="745"/>
      <c r="AC312" s="745"/>
      <c r="AD312" s="746"/>
      <c r="AE312" s="4"/>
      <c r="AI312">
        <f t="shared" si="63"/>
        <v>0</v>
      </c>
      <c r="AJ312">
        <f t="shared" si="64"/>
        <v>0</v>
      </c>
      <c r="AK312">
        <f t="shared" si="65"/>
        <v>0</v>
      </c>
      <c r="AL312">
        <f t="shared" si="66"/>
        <v>0</v>
      </c>
      <c r="AP312" cm="1">
        <f t="array" ref="AP312">IF(OR(M312={"NS","NA"},$C$101={"NS","NA"}),0,IF(M312&lt;=$C$101,0,1))</f>
        <v>0</v>
      </c>
      <c r="AQ312" cm="1">
        <f t="array" ref="AQ312">IF(OR(S312={"NS","NA"},$E$103={"NS","NA"}),0,IF(S312&lt;=$E$103,0,1))</f>
        <v>0</v>
      </c>
      <c r="AR312" cm="1">
        <f t="array" ref="AR312">IF(OR(Y312={"NS","NA"},$E$105={"NS","NA"}),0,IF(Y312&lt;=$E$105,0,1))</f>
        <v>0</v>
      </c>
    </row>
    <row r="313" spans="1:44" s="93" customFormat="1" ht="24" customHeight="1">
      <c r="A313" s="21"/>
      <c r="B313" s="86"/>
      <c r="C313" s="412" t="s">
        <v>5052</v>
      </c>
      <c r="D313" s="763" t="s">
        <v>5951</v>
      </c>
      <c r="E313" s="669"/>
      <c r="F313" s="669"/>
      <c r="G313" s="669"/>
      <c r="H313" s="669"/>
      <c r="I313" s="669"/>
      <c r="J313" s="669"/>
      <c r="K313" s="669"/>
      <c r="L313" s="670"/>
      <c r="M313" s="866"/>
      <c r="N313" s="745"/>
      <c r="O313" s="745"/>
      <c r="P313" s="745"/>
      <c r="Q313" s="745"/>
      <c r="R313" s="746"/>
      <c r="S313" s="866"/>
      <c r="T313" s="745"/>
      <c r="U313" s="745"/>
      <c r="V313" s="745"/>
      <c r="W313" s="745"/>
      <c r="X313" s="746"/>
      <c r="Y313" s="866"/>
      <c r="Z313" s="745"/>
      <c r="AA313" s="745"/>
      <c r="AB313" s="745"/>
      <c r="AC313" s="745"/>
      <c r="AD313" s="746"/>
      <c r="AE313" s="4"/>
      <c r="AI313">
        <f t="shared" si="63"/>
        <v>0</v>
      </c>
      <c r="AJ313">
        <f t="shared" si="64"/>
        <v>0</v>
      </c>
      <c r="AK313">
        <f t="shared" si="65"/>
        <v>0</v>
      </c>
      <c r="AL313">
        <f t="shared" si="66"/>
        <v>0</v>
      </c>
      <c r="AP313" cm="1">
        <f t="array" ref="AP313">IF(OR(M313={"NS","NA"},$C$101={"NS","NA"}),0,IF(M313&lt;=$C$101,0,1))</f>
        <v>0</v>
      </c>
      <c r="AQ313" cm="1">
        <f t="array" ref="AQ313">IF(OR(S313={"NS","NA"},$E$103={"NS","NA"}),0,IF(S313&lt;=$E$103,0,1))</f>
        <v>0</v>
      </c>
      <c r="AR313" cm="1">
        <f t="array" ref="AR313">IF(OR(Y313={"NS","NA"},$E$105={"NS","NA"}),0,IF(Y313&lt;=$E$105,0,1))</f>
        <v>0</v>
      </c>
    </row>
    <row r="314" spans="1:44" s="93" customFormat="1" ht="60" customHeight="1">
      <c r="A314" s="21"/>
      <c r="B314" s="86"/>
      <c r="C314" s="412" t="s">
        <v>5054</v>
      </c>
      <c r="D314" s="763" t="s">
        <v>5955</v>
      </c>
      <c r="E314" s="669"/>
      <c r="F314" s="669"/>
      <c r="G314" s="669"/>
      <c r="H314" s="669"/>
      <c r="I314" s="669"/>
      <c r="J314" s="669"/>
      <c r="K314" s="669"/>
      <c r="L314" s="670"/>
      <c r="M314" s="866"/>
      <c r="N314" s="745"/>
      <c r="O314" s="745"/>
      <c r="P314" s="745"/>
      <c r="Q314" s="745"/>
      <c r="R314" s="746"/>
      <c r="S314" s="866"/>
      <c r="T314" s="745"/>
      <c r="U314" s="745"/>
      <c r="V314" s="745"/>
      <c r="W314" s="745"/>
      <c r="X314" s="746"/>
      <c r="Y314" s="866"/>
      <c r="Z314" s="745"/>
      <c r="AA314" s="745"/>
      <c r="AB314" s="745"/>
      <c r="AC314" s="745"/>
      <c r="AD314" s="746"/>
      <c r="AE314" s="4"/>
      <c r="AI314">
        <f t="shared" si="63"/>
        <v>0</v>
      </c>
      <c r="AJ314">
        <f t="shared" si="64"/>
        <v>0</v>
      </c>
      <c r="AK314">
        <f t="shared" si="65"/>
        <v>0</v>
      </c>
      <c r="AL314">
        <f t="shared" si="66"/>
        <v>0</v>
      </c>
      <c r="AP314" cm="1">
        <f t="array" ref="AP314">IF(OR(M314={"NS","NA"},$C$101={"NS","NA"}),0,IF(M314&lt;=$C$101,0,1))</f>
        <v>0</v>
      </c>
      <c r="AQ314" cm="1">
        <f t="array" ref="AQ314">IF(OR(S314={"NS","NA"},$E$103={"NS","NA"}),0,IF(S314&lt;=$E$103,0,1))</f>
        <v>0</v>
      </c>
      <c r="AR314" cm="1">
        <f t="array" ref="AR314">IF(OR(Y314={"NS","NA"},$E$105={"NS","NA"}),0,IF(Y314&lt;=$E$105,0,1))</f>
        <v>0</v>
      </c>
    </row>
    <row r="315" spans="1:44" s="93" customFormat="1" ht="15" customHeight="1">
      <c r="A315" s="21"/>
      <c r="B315" s="86"/>
      <c r="C315" s="412" t="s">
        <v>5056</v>
      </c>
      <c r="D315" s="977" t="s">
        <v>5863</v>
      </c>
      <c r="E315" s="978"/>
      <c r="F315" s="978"/>
      <c r="G315" s="978"/>
      <c r="H315" s="978"/>
      <c r="I315" s="978"/>
      <c r="J315" s="978"/>
      <c r="K315" s="978"/>
      <c r="L315" s="979"/>
      <c r="M315" s="866"/>
      <c r="N315" s="745"/>
      <c r="O315" s="745"/>
      <c r="P315" s="745"/>
      <c r="Q315" s="745"/>
      <c r="R315" s="746"/>
      <c r="S315" s="866"/>
      <c r="T315" s="745"/>
      <c r="U315" s="745"/>
      <c r="V315" s="745"/>
      <c r="W315" s="745"/>
      <c r="X315" s="746"/>
      <c r="Y315" s="866"/>
      <c r="Z315" s="745"/>
      <c r="AA315" s="745"/>
      <c r="AB315" s="745"/>
      <c r="AC315" s="745"/>
      <c r="AD315" s="746"/>
      <c r="AE315" s="4"/>
      <c r="AI315">
        <f t="shared" si="63"/>
        <v>0</v>
      </c>
      <c r="AJ315">
        <f t="shared" si="64"/>
        <v>0</v>
      </c>
      <c r="AK315">
        <f t="shared" si="65"/>
        <v>0</v>
      </c>
      <c r="AL315">
        <f t="shared" si="66"/>
        <v>0</v>
      </c>
      <c r="AP315" cm="1">
        <f t="array" ref="AP315">IF(OR(M315={"NS","NA"},$C$101={"NS","NA"}),0,IF(M315&lt;=$C$101,0,1))</f>
        <v>0</v>
      </c>
      <c r="AQ315" cm="1">
        <f t="array" ref="AQ315">IF(OR(S315={"NS","NA"},$E$103={"NS","NA"}),0,IF(S315&lt;=$E$103,0,1))</f>
        <v>0</v>
      </c>
      <c r="AR315" cm="1">
        <f t="array" ref="AR315">IF(OR(Y315={"NS","NA"},$E$105={"NS","NA"}),0,IF(Y315&lt;=$E$105,0,1))</f>
        <v>0</v>
      </c>
    </row>
    <row r="316" spans="1:44" s="93" customFormat="1" ht="15" customHeight="1">
      <c r="A316" s="21"/>
      <c r="B316" s="86"/>
      <c r="C316" s="412" t="s">
        <v>5057</v>
      </c>
      <c r="D316" s="977" t="s">
        <v>5960</v>
      </c>
      <c r="E316" s="978"/>
      <c r="F316" s="978"/>
      <c r="G316" s="978"/>
      <c r="H316" s="978"/>
      <c r="I316" s="978"/>
      <c r="J316" s="978"/>
      <c r="K316" s="978"/>
      <c r="L316" s="979"/>
      <c r="M316" s="866"/>
      <c r="N316" s="745"/>
      <c r="O316" s="745"/>
      <c r="P316" s="745"/>
      <c r="Q316" s="745"/>
      <c r="R316" s="746"/>
      <c r="S316" s="866"/>
      <c r="T316" s="745"/>
      <c r="U316" s="745"/>
      <c r="V316" s="745"/>
      <c r="W316" s="745"/>
      <c r="X316" s="746"/>
      <c r="Y316" s="866"/>
      <c r="Z316" s="745"/>
      <c r="AA316" s="745"/>
      <c r="AB316" s="745"/>
      <c r="AC316" s="745"/>
      <c r="AD316" s="746"/>
      <c r="AE316" s="4"/>
      <c r="AI316">
        <f t="shared" si="63"/>
        <v>0</v>
      </c>
      <c r="AJ316">
        <f t="shared" si="64"/>
        <v>0</v>
      </c>
      <c r="AK316">
        <f t="shared" si="65"/>
        <v>0</v>
      </c>
      <c r="AL316">
        <f t="shared" si="66"/>
        <v>0</v>
      </c>
      <c r="AP316" cm="1">
        <f t="array" ref="AP316">IF(OR(M316={"NS","NA"},$C$101={"NS","NA"}),0,IF(M316&lt;=$C$101,0,1))</f>
        <v>0</v>
      </c>
      <c r="AQ316" cm="1">
        <f t="array" ref="AQ316">IF(OR(S316={"NS","NA"},$E$103={"NS","NA"}),0,IF(S316&lt;=$E$103,0,1))</f>
        <v>0</v>
      </c>
      <c r="AR316" cm="1">
        <f t="array" ref="AR316">IF(OR(Y316={"NS","NA"},$E$105={"NS","NA"}),0,IF(Y316&lt;=$E$105,0,1))</f>
        <v>0</v>
      </c>
    </row>
    <row r="317" spans="1:44" s="93" customFormat="1" ht="15" customHeight="1">
      <c r="A317" s="21"/>
      <c r="B317" s="86"/>
      <c r="C317" s="412" t="s">
        <v>5059</v>
      </c>
      <c r="D317" s="977" t="s">
        <v>5966</v>
      </c>
      <c r="E317" s="978"/>
      <c r="F317" s="978"/>
      <c r="G317" s="978"/>
      <c r="H317" s="978"/>
      <c r="I317" s="978"/>
      <c r="J317" s="978"/>
      <c r="K317" s="978"/>
      <c r="L317" s="979"/>
      <c r="M317" s="866"/>
      <c r="N317" s="745"/>
      <c r="O317" s="745"/>
      <c r="P317" s="745"/>
      <c r="Q317" s="745"/>
      <c r="R317" s="746"/>
      <c r="S317" s="866"/>
      <c r="T317" s="745"/>
      <c r="U317" s="745"/>
      <c r="V317" s="745"/>
      <c r="W317" s="745"/>
      <c r="X317" s="746"/>
      <c r="Y317" s="866"/>
      <c r="Z317" s="745"/>
      <c r="AA317" s="745"/>
      <c r="AB317" s="745"/>
      <c r="AC317" s="745"/>
      <c r="AD317" s="746"/>
      <c r="AE317" s="4"/>
      <c r="AI317">
        <f t="shared" si="63"/>
        <v>0</v>
      </c>
      <c r="AJ317">
        <f t="shared" si="64"/>
        <v>0</v>
      </c>
      <c r="AK317">
        <f t="shared" si="65"/>
        <v>0</v>
      </c>
      <c r="AL317">
        <f t="shared" si="66"/>
        <v>0</v>
      </c>
      <c r="AP317" cm="1">
        <f t="array" ref="AP317">IF(OR(M317={"NS","NA"},$C$101={"NS","NA"}),0,IF(M317&lt;=$C$101,0,1))</f>
        <v>0</v>
      </c>
      <c r="AQ317" cm="1">
        <f t="array" ref="AQ317">IF(OR(S317={"NS","NA"},$E$103={"NS","NA"}),0,IF(S317&lt;=$E$103,0,1))</f>
        <v>0</v>
      </c>
      <c r="AR317" cm="1">
        <f t="array" ref="AR317">IF(OR(Y317={"NS","NA"},$E$105={"NS","NA"}),0,IF(Y317&lt;=$E$105,0,1))</f>
        <v>0</v>
      </c>
    </row>
    <row r="318" spans="1:44" s="93" customFormat="1" ht="15" customHeight="1">
      <c r="A318" s="21"/>
      <c r="B318" s="86"/>
      <c r="C318" s="412" t="s">
        <v>5060</v>
      </c>
      <c r="D318" s="975" t="s">
        <v>422</v>
      </c>
      <c r="E318" s="975"/>
      <c r="F318" s="975"/>
      <c r="G318" s="975"/>
      <c r="H318" s="975"/>
      <c r="I318" s="975"/>
      <c r="J318" s="975"/>
      <c r="K318" s="975"/>
      <c r="L318" s="975"/>
      <c r="M318" s="866"/>
      <c r="N318" s="745"/>
      <c r="O318" s="745"/>
      <c r="P318" s="745"/>
      <c r="Q318" s="745"/>
      <c r="R318" s="746"/>
      <c r="S318" s="866"/>
      <c r="T318" s="745"/>
      <c r="U318" s="745"/>
      <c r="V318" s="745"/>
      <c r="W318" s="745"/>
      <c r="X318" s="746"/>
      <c r="Y318" s="866"/>
      <c r="Z318" s="745"/>
      <c r="AA318" s="745"/>
      <c r="AB318" s="745"/>
      <c r="AC318" s="745"/>
      <c r="AD318" s="746"/>
      <c r="AE318" s="4"/>
      <c r="AI318" s="422">
        <f>M318</f>
        <v>0</v>
      </c>
      <c r="AJ318">
        <f>COUNTIF(S318:AD318,"NS")</f>
        <v>0</v>
      </c>
      <c r="AK318" s="422">
        <f>SUM(S318:AD318)</f>
        <v>0</v>
      </c>
      <c r="AL318">
        <f>IF(COUNTIF(M318:AD318,"NA")=3,0,IF(OR(AND(AI318=0,AJ318&gt;0),AND(AI318="NS",AK318&gt;0), AND(AI318="NS", AJ318=0,AK318=0)), 1, IF(OR(AND(AI318&gt;0,AJ318&gt;1,AI318&gt;AK318), AND(AI318="NS",AJ318=2), AND(AI318="NS",AK318=0,AJ318&gt;0),AI318=AK318), 0, 1)))</f>
        <v>0</v>
      </c>
      <c r="AP318" cm="1">
        <f t="array" ref="AP318">IF(OR(M318={"NS","NA"},$C$101={"NS","NA"}),0,IF(M318&lt;=$C$101,0,1))</f>
        <v>0</v>
      </c>
      <c r="AQ318" cm="1">
        <f t="array" ref="AQ318">IF(OR(S318={"NS","NA"},$E$103={"NS","NA"}),0,IF(S318&lt;=$E$103,0,1))</f>
        <v>0</v>
      </c>
      <c r="AR318" cm="1">
        <f t="array" ref="AR318">IF(OR(Y318={"NS","NA"},$E$105={"NS","NA"}),0,IF(Y318&lt;=$E$105,0,1))</f>
        <v>0</v>
      </c>
    </row>
    <row r="319" spans="1:44" s="93" customFormat="1">
      <c r="A319" s="21"/>
      <c r="B319" s="86"/>
      <c r="C319" s="17"/>
      <c r="D319" s="17"/>
      <c r="E319" s="17"/>
      <c r="F319" s="17"/>
      <c r="G319" s="17"/>
      <c r="H319" s="17"/>
      <c r="I319" s="17"/>
      <c r="J319" s="17"/>
      <c r="K319" s="17"/>
      <c r="L319" s="107" t="s">
        <v>5512</v>
      </c>
      <c r="M319" s="968">
        <f>IF(AND(SUM(M307:M318)=0,COUNTIF(M307:M318,"NS")&gt;0),"NS",IF(AND(SUM(M307:M318)=0,COUNTIF(M307:M318,0)&gt;0),0,IF(AND(SUM(M307:M318)=0,COUNTIF(M307:M318,"NA")&gt;0),"NA",SUM(M307:M318))))</f>
        <v>0</v>
      </c>
      <c r="N319" s="969"/>
      <c r="O319" s="969"/>
      <c r="P319" s="969"/>
      <c r="Q319" s="969"/>
      <c r="R319" s="970"/>
      <c r="S319" s="968">
        <f>IF(AND(SUM(S307:S318)=0,COUNTIF(S307:S318,"NS")&gt;0),"NS",IF(AND(SUM(S307:S318)=0,COUNTIF(S307:S318,0)&gt;0),0,IF(AND(SUM(S307:S318)=0,COUNTIF(S307:S318,"NA")&gt;0),"NA",SUM(S307:S318))))</f>
        <v>0</v>
      </c>
      <c r="T319" s="969"/>
      <c r="U319" s="969"/>
      <c r="V319" s="969"/>
      <c r="W319" s="969"/>
      <c r="X319" s="970"/>
      <c r="Y319" s="968">
        <f>IF(AND(SUM(Y307:Y318)=0,COUNTIF(Y307:Y318,"NS")&gt;0),"NS",IF(AND(SUM(Y307:Y318)=0,COUNTIF(Y307:Y318,0)&gt;0),0,IF(AND(SUM(Y307:Y318)=0,COUNTIF(Y307:Y318,"NA")&gt;0),"NA",SUM(Y307:Y318))))</f>
        <v>0</v>
      </c>
      <c r="Z319" s="969"/>
      <c r="AA319" s="969"/>
      <c r="AB319" s="969"/>
      <c r="AC319" s="969"/>
      <c r="AD319" s="970"/>
      <c r="AE319" s="4"/>
      <c r="AL319" s="192">
        <f>SUM(AL307:AL318)</f>
        <v>0</v>
      </c>
      <c r="AR319" s="396">
        <f>SUM(AP307:AR318)</f>
        <v>0</v>
      </c>
    </row>
    <row r="320" spans="1:44" s="93" customFormat="1" ht="14.25">
      <c r="A320" s="5"/>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4"/>
      <c r="AI320" t="s">
        <v>5595</v>
      </c>
      <c r="AJ320" s="193">
        <f>SUM(AL319)</f>
        <v>0</v>
      </c>
    </row>
    <row r="321" spans="1:32" s="93" customFormat="1" ht="24" customHeight="1">
      <c r="A321" s="5"/>
      <c r="B321" s="8"/>
      <c r="C321" s="777" t="s">
        <v>5120</v>
      </c>
      <c r="D321" s="732"/>
      <c r="E321" s="732"/>
      <c r="F321" s="732"/>
      <c r="G321" s="732"/>
      <c r="H321" s="732"/>
      <c r="I321" s="732"/>
      <c r="J321" s="732"/>
      <c r="K321" s="732"/>
      <c r="L321" s="732"/>
      <c r="M321" s="732"/>
      <c r="N321" s="732"/>
      <c r="O321" s="732"/>
      <c r="P321" s="732"/>
      <c r="Q321" s="732"/>
      <c r="R321" s="732"/>
      <c r="S321" s="732"/>
      <c r="T321" s="732"/>
      <c r="U321" s="732"/>
      <c r="V321" s="732"/>
      <c r="W321" s="732"/>
      <c r="X321" s="732"/>
      <c r="Y321" s="732"/>
      <c r="Z321" s="732"/>
      <c r="AA321" s="732"/>
      <c r="AB321" s="732"/>
      <c r="AC321" s="732"/>
      <c r="AD321" s="732"/>
      <c r="AE321" s="4"/>
    </row>
    <row r="322" spans="1:32" s="93" customFormat="1" ht="60" customHeight="1">
      <c r="A322" s="5"/>
      <c r="B322" s="8"/>
      <c r="C322" s="747"/>
      <c r="D322" s="653"/>
      <c r="E322" s="653"/>
      <c r="F322" s="653"/>
      <c r="G322" s="653"/>
      <c r="H322" s="653"/>
      <c r="I322" s="653"/>
      <c r="J322" s="653"/>
      <c r="K322" s="653"/>
      <c r="L322" s="653"/>
      <c r="M322" s="653"/>
      <c r="N322" s="653"/>
      <c r="O322" s="653"/>
      <c r="P322" s="653"/>
      <c r="Q322" s="653"/>
      <c r="R322" s="653"/>
      <c r="S322" s="653"/>
      <c r="T322" s="653"/>
      <c r="U322" s="653"/>
      <c r="V322" s="653"/>
      <c r="W322" s="653"/>
      <c r="X322" s="653"/>
      <c r="Y322" s="653"/>
      <c r="Z322" s="653"/>
      <c r="AA322" s="653"/>
      <c r="AB322" s="653"/>
      <c r="AC322" s="653"/>
      <c r="AD322" s="748"/>
      <c r="AE322" s="4"/>
    </row>
    <row r="323" spans="1:32" s="93" customFormat="1" ht="14.25">
      <c r="A323" s="5"/>
      <c r="B323" s="943" t="str">
        <f>IF(AF307=0,"","Favor de ingresar toda la información requerida en la pregunta")</f>
        <v/>
      </c>
      <c r="C323" s="751"/>
      <c r="D323" s="751"/>
      <c r="E323" s="751"/>
      <c r="F323" s="751"/>
      <c r="G323" s="751"/>
      <c r="H323" s="751"/>
      <c r="I323" s="751"/>
      <c r="J323" s="751"/>
      <c r="K323" s="751"/>
      <c r="L323" s="751"/>
      <c r="M323" s="751"/>
      <c r="N323" s="751"/>
      <c r="O323" s="751"/>
      <c r="P323" s="751"/>
      <c r="Q323" s="751"/>
      <c r="R323" s="751"/>
      <c r="S323" s="751"/>
      <c r="T323" s="751"/>
      <c r="U323" s="751"/>
      <c r="V323" s="751"/>
      <c r="W323" s="751"/>
      <c r="X323" s="751"/>
      <c r="Y323" s="751"/>
      <c r="Z323" s="751"/>
      <c r="AA323" s="751"/>
      <c r="AB323" s="751"/>
      <c r="AC323" s="751"/>
      <c r="AD323" s="751"/>
      <c r="AE323" s="751"/>
    </row>
    <row r="324" spans="1:32" s="93" customFormat="1" ht="14.25">
      <c r="A324" s="5"/>
      <c r="B324" s="767" t="str">
        <f>IF(SUM(COUNTIF(M307:AD318,"NS"))&lt;&gt;0,"Alerta: debido a que cuenta con registros NS, debe proporcionar una justificación en el area de comentarios al final de la pregunta","")</f>
        <v/>
      </c>
      <c r="C324" s="751"/>
      <c r="D324" s="751"/>
      <c r="E324" s="751"/>
      <c r="F324" s="751"/>
      <c r="G324" s="751"/>
      <c r="H324" s="751"/>
      <c r="I324" s="751"/>
      <c r="J324" s="751"/>
      <c r="K324" s="751"/>
      <c r="L324" s="751"/>
      <c r="M324" s="751"/>
      <c r="N324" s="751"/>
      <c r="O324" s="751"/>
      <c r="P324" s="751"/>
      <c r="Q324" s="751"/>
      <c r="R324" s="751"/>
      <c r="S324" s="751"/>
      <c r="T324" s="751"/>
      <c r="U324" s="751"/>
      <c r="V324" s="751"/>
      <c r="W324" s="751"/>
      <c r="X324" s="751"/>
      <c r="Y324" s="751"/>
      <c r="Z324" s="751"/>
      <c r="AA324" s="751"/>
      <c r="AB324" s="751"/>
      <c r="AC324" s="751"/>
      <c r="AD324" s="751"/>
      <c r="AE324" s="751"/>
    </row>
    <row r="325" spans="1:32" s="93" customFormat="1" ht="14.25">
      <c r="A325" s="5"/>
      <c r="B325" s="880" t="str">
        <f>IF(AJ320&gt;0,"Favor de revisar la suma y consistencia de totales y/o subtotales por filas (numéricos y NS)","")</f>
        <v/>
      </c>
      <c r="C325" s="751"/>
      <c r="D325" s="751"/>
      <c r="E325" s="751"/>
      <c r="F325" s="751"/>
      <c r="G325" s="751"/>
      <c r="H325" s="751"/>
      <c r="I325" s="751"/>
      <c r="J325" s="751"/>
      <c r="K325" s="751"/>
      <c r="L325" s="751"/>
      <c r="M325" s="751"/>
      <c r="N325" s="751"/>
      <c r="O325" s="751"/>
      <c r="P325" s="751"/>
      <c r="Q325" s="751"/>
      <c r="R325" s="751"/>
      <c r="S325" s="751"/>
      <c r="T325" s="751"/>
      <c r="U325" s="751"/>
      <c r="V325" s="751"/>
      <c r="W325" s="751"/>
      <c r="X325" s="751"/>
      <c r="Y325" s="751"/>
      <c r="Z325" s="751"/>
      <c r="AA325" s="751"/>
      <c r="AB325" s="751"/>
      <c r="AC325" s="751"/>
      <c r="AD325" s="751"/>
      <c r="AE325" s="751"/>
    </row>
    <row r="326" spans="1:32" s="93" customFormat="1" ht="14.25">
      <c r="A326" s="5"/>
      <c r="B326" s="753" t="str">
        <f>IF(AG307&gt;0,"Revise la información capturada, ya que tiene datos ingresados en celdas que están sombreadas","")</f>
        <v/>
      </c>
      <c r="C326" s="751"/>
      <c r="D326" s="751"/>
      <c r="E326" s="751"/>
      <c r="F326" s="751"/>
      <c r="G326" s="751"/>
      <c r="H326" s="751"/>
      <c r="I326" s="751"/>
      <c r="J326" s="751"/>
      <c r="K326" s="751"/>
      <c r="L326" s="751"/>
      <c r="M326" s="751"/>
      <c r="N326" s="751"/>
      <c r="O326" s="751"/>
      <c r="P326" s="751"/>
      <c r="Q326" s="751"/>
      <c r="R326" s="751"/>
      <c r="S326" s="751"/>
      <c r="T326" s="751"/>
      <c r="U326" s="751"/>
      <c r="V326" s="751"/>
      <c r="W326" s="751"/>
      <c r="X326" s="751"/>
      <c r="Y326" s="751"/>
      <c r="Z326" s="751"/>
      <c r="AA326" s="751"/>
      <c r="AB326" s="751"/>
      <c r="AC326" s="751"/>
      <c r="AD326" s="751"/>
      <c r="AE326" s="751"/>
    </row>
    <row r="327" spans="1:32" s="93" customFormat="1" ht="14.25">
      <c r="A327" s="5"/>
      <c r="B327" s="753" t="str">
        <f>IF(AO308&gt;0,"Favor de revisar la instrucción 1, debido a que no se cumplen con los criterios mencionados","")</f>
        <v/>
      </c>
      <c r="C327" s="751"/>
      <c r="D327" s="751"/>
      <c r="E327" s="751"/>
      <c r="F327" s="751"/>
      <c r="G327" s="751"/>
      <c r="H327" s="751"/>
      <c r="I327" s="751"/>
      <c r="J327" s="751"/>
      <c r="K327" s="751"/>
      <c r="L327" s="751"/>
      <c r="M327" s="751"/>
      <c r="N327" s="751"/>
      <c r="O327" s="751"/>
      <c r="P327" s="751"/>
      <c r="Q327" s="751"/>
      <c r="R327" s="751"/>
      <c r="S327" s="751"/>
      <c r="T327" s="751"/>
      <c r="U327" s="751"/>
      <c r="V327" s="751"/>
      <c r="W327" s="751"/>
      <c r="X327" s="751"/>
      <c r="Y327" s="751"/>
      <c r="Z327" s="751"/>
      <c r="AA327" s="751"/>
      <c r="AB327" s="751"/>
      <c r="AC327" s="751"/>
      <c r="AD327" s="751"/>
      <c r="AE327" s="751"/>
    </row>
    <row r="328" spans="1:32" s="93" customFormat="1" ht="14.25">
      <c r="A328" s="5"/>
      <c r="B328" s="749" t="str">
        <f>IF(AR319&gt;0,"Alerta: debe de proporcionar una justificación de acuerdo a lo establecido en la instrucción 2","")</f>
        <v/>
      </c>
      <c r="C328" s="751"/>
      <c r="D328" s="751"/>
      <c r="E328" s="751"/>
      <c r="F328" s="751"/>
      <c r="G328" s="751"/>
      <c r="H328" s="751"/>
      <c r="I328" s="751"/>
      <c r="J328" s="751"/>
      <c r="K328" s="751"/>
      <c r="L328" s="751"/>
      <c r="M328" s="751"/>
      <c r="N328" s="751"/>
      <c r="O328" s="751"/>
      <c r="P328" s="751"/>
      <c r="Q328" s="751"/>
      <c r="R328" s="751"/>
      <c r="S328" s="751"/>
      <c r="T328" s="751"/>
      <c r="U328" s="751"/>
      <c r="V328" s="751"/>
      <c r="W328" s="751"/>
      <c r="X328" s="751"/>
      <c r="Y328" s="751"/>
      <c r="Z328" s="751"/>
      <c r="AA328" s="751"/>
      <c r="AB328" s="751"/>
      <c r="AC328" s="751"/>
      <c r="AD328" s="751"/>
      <c r="AE328" s="751"/>
    </row>
    <row r="329" spans="1:32" s="93" customFormat="1" ht="24" customHeight="1">
      <c r="A329" s="61" t="s">
        <v>6121</v>
      </c>
      <c r="B329" s="755" t="s">
        <v>6122</v>
      </c>
      <c r="C329" s="736"/>
      <c r="D329" s="736"/>
      <c r="E329" s="736"/>
      <c r="F329" s="736"/>
      <c r="G329" s="736"/>
      <c r="H329" s="736"/>
      <c r="I329" s="736"/>
      <c r="J329" s="736"/>
      <c r="K329" s="736"/>
      <c r="L329" s="736"/>
      <c r="M329" s="736"/>
      <c r="N329" s="736"/>
      <c r="O329" s="736"/>
      <c r="P329" s="736"/>
      <c r="Q329" s="736"/>
      <c r="R329" s="736"/>
      <c r="S329" s="736"/>
      <c r="T329" s="736"/>
      <c r="U329" s="736"/>
      <c r="V329" s="736"/>
      <c r="W329" s="736"/>
      <c r="X329" s="736"/>
      <c r="Y329" s="736"/>
      <c r="Z329" s="736"/>
      <c r="AA329" s="736"/>
      <c r="AB329" s="736"/>
      <c r="AC329" s="736"/>
      <c r="AD329" s="736"/>
      <c r="AE329" s="4"/>
      <c r="AF329" t="s">
        <v>6025</v>
      </c>
    </row>
    <row r="330" spans="1:32" s="93" customFormat="1" ht="24" customHeight="1">
      <c r="A330" s="7"/>
      <c r="B330" s="60"/>
      <c r="C330" s="758" t="s">
        <v>6123</v>
      </c>
      <c r="D330" s="736"/>
      <c r="E330" s="736"/>
      <c r="F330" s="736"/>
      <c r="G330" s="736"/>
      <c r="H330" s="736"/>
      <c r="I330" s="736"/>
      <c r="J330" s="736"/>
      <c r="K330" s="736"/>
      <c r="L330" s="736"/>
      <c r="M330" s="736"/>
      <c r="N330" s="736"/>
      <c r="O330" s="736"/>
      <c r="P330" s="736"/>
      <c r="Q330" s="736"/>
      <c r="R330" s="736"/>
      <c r="S330" s="736"/>
      <c r="T330" s="736"/>
      <c r="U330" s="736"/>
      <c r="V330" s="736"/>
      <c r="W330" s="736"/>
      <c r="X330" s="736"/>
      <c r="Y330" s="736"/>
      <c r="Z330" s="736"/>
      <c r="AA330" s="736"/>
      <c r="AB330" s="736"/>
      <c r="AC330" s="736"/>
      <c r="AD330" s="736"/>
      <c r="AE330" s="4"/>
    </row>
    <row r="331" spans="1:32" s="93" customFormat="1" ht="36" customHeight="1">
      <c r="A331" s="7"/>
      <c r="B331" s="60"/>
      <c r="C331" s="758" t="s">
        <v>6124</v>
      </c>
      <c r="D331" s="736"/>
      <c r="E331" s="736"/>
      <c r="F331" s="736"/>
      <c r="G331" s="736"/>
      <c r="H331" s="736"/>
      <c r="I331" s="736"/>
      <c r="J331" s="736"/>
      <c r="K331" s="736"/>
      <c r="L331" s="736"/>
      <c r="M331" s="736"/>
      <c r="N331" s="736"/>
      <c r="O331" s="736"/>
      <c r="P331" s="736"/>
      <c r="Q331" s="736"/>
      <c r="R331" s="736"/>
      <c r="S331" s="736"/>
      <c r="T331" s="736"/>
      <c r="U331" s="736"/>
      <c r="V331" s="736"/>
      <c r="W331" s="736"/>
      <c r="X331" s="736"/>
      <c r="Y331" s="736"/>
      <c r="Z331" s="736"/>
      <c r="AA331" s="736"/>
      <c r="AB331" s="736"/>
      <c r="AC331" s="736"/>
      <c r="AD331" s="736"/>
      <c r="AE331" s="4"/>
    </row>
    <row r="332" spans="1:32" s="93" customFormat="1" ht="36" customHeight="1">
      <c r="A332" s="7"/>
      <c r="B332" s="60"/>
      <c r="C332" s="758" t="s">
        <v>6125</v>
      </c>
      <c r="D332" s="736"/>
      <c r="E332" s="736"/>
      <c r="F332" s="736"/>
      <c r="G332" s="736"/>
      <c r="H332" s="736"/>
      <c r="I332" s="736"/>
      <c r="J332" s="736"/>
      <c r="K332" s="736"/>
      <c r="L332" s="736"/>
      <c r="M332" s="736"/>
      <c r="N332" s="736"/>
      <c r="O332" s="736"/>
      <c r="P332" s="736"/>
      <c r="Q332" s="736"/>
      <c r="R332" s="736"/>
      <c r="S332" s="736"/>
      <c r="T332" s="736"/>
      <c r="U332" s="736"/>
      <c r="V332" s="736"/>
      <c r="W332" s="736"/>
      <c r="X332" s="736"/>
      <c r="Y332" s="736"/>
      <c r="Z332" s="736"/>
      <c r="AA332" s="736"/>
      <c r="AB332" s="736"/>
      <c r="AC332" s="736"/>
      <c r="AD332" s="736"/>
      <c r="AE332" s="4"/>
    </row>
    <row r="333" spans="1:32" s="93" customFormat="1" ht="36" customHeight="1">
      <c r="A333" s="414"/>
      <c r="B333" s="60"/>
      <c r="C333" s="735" t="s">
        <v>6126</v>
      </c>
      <c r="D333" s="736"/>
      <c r="E333" s="736"/>
      <c r="F333" s="736"/>
      <c r="G333" s="736"/>
      <c r="H333" s="736"/>
      <c r="I333" s="736"/>
      <c r="J333" s="736"/>
      <c r="K333" s="736"/>
      <c r="L333" s="736"/>
      <c r="M333" s="736"/>
      <c r="N333" s="736"/>
      <c r="O333" s="736"/>
      <c r="P333" s="736"/>
      <c r="Q333" s="736"/>
      <c r="R333" s="736"/>
      <c r="S333" s="736"/>
      <c r="T333" s="736"/>
      <c r="U333" s="736"/>
      <c r="V333" s="736"/>
      <c r="W333" s="736"/>
      <c r="X333" s="736"/>
      <c r="Y333" s="736"/>
      <c r="Z333" s="736"/>
      <c r="AA333" s="736"/>
      <c r="AB333" s="736"/>
      <c r="AC333" s="736"/>
      <c r="AD333" s="736"/>
      <c r="AE333" s="4"/>
    </row>
    <row r="334" spans="1:32" s="93" customFormat="1" ht="24" customHeight="1">
      <c r="A334" s="62"/>
      <c r="B334" s="6"/>
      <c r="C334" s="758" t="s">
        <v>6127</v>
      </c>
      <c r="D334" s="736"/>
      <c r="E334" s="736"/>
      <c r="F334" s="736"/>
      <c r="G334" s="736"/>
      <c r="H334" s="736"/>
      <c r="I334" s="736"/>
      <c r="J334" s="736"/>
      <c r="K334" s="736"/>
      <c r="L334" s="736"/>
      <c r="M334" s="736"/>
      <c r="N334" s="736"/>
      <c r="O334" s="736"/>
      <c r="P334" s="736"/>
      <c r="Q334" s="736"/>
      <c r="R334" s="736"/>
      <c r="S334" s="736"/>
      <c r="T334" s="736"/>
      <c r="U334" s="736"/>
      <c r="V334" s="736"/>
      <c r="W334" s="736"/>
      <c r="X334" s="736"/>
      <c r="Y334" s="736"/>
      <c r="Z334" s="736"/>
      <c r="AA334" s="736"/>
      <c r="AB334" s="736"/>
      <c r="AC334" s="736"/>
      <c r="AD334" s="736"/>
      <c r="AE334" s="4"/>
    </row>
    <row r="335" spans="1:32" s="93" customFormat="1" ht="14.25">
      <c r="A335" s="62"/>
      <c r="B335" s="6"/>
      <c r="C335" s="15"/>
      <c r="D335" s="388"/>
      <c r="E335" s="388"/>
      <c r="F335" s="388"/>
      <c r="G335" s="388"/>
      <c r="H335" s="388"/>
      <c r="I335" s="388"/>
      <c r="J335" s="388"/>
      <c r="K335" s="388"/>
      <c r="L335" s="388"/>
      <c r="M335" s="388"/>
      <c r="N335" s="388"/>
      <c r="O335" s="388"/>
      <c r="P335" s="388"/>
      <c r="Q335" s="388"/>
      <c r="R335" s="388"/>
      <c r="S335" s="388"/>
      <c r="T335" s="388"/>
      <c r="U335" s="388"/>
      <c r="V335" s="388"/>
      <c r="W335" s="388"/>
      <c r="X335" s="388"/>
      <c r="Y335" s="388"/>
      <c r="Z335" s="388"/>
      <c r="AA335" s="388"/>
      <c r="AB335" s="388"/>
      <c r="AC335" s="388"/>
      <c r="AD335" s="388"/>
      <c r="AE335" s="4"/>
    </row>
    <row r="336" spans="1:32" s="93" customFormat="1" ht="36" customHeight="1">
      <c r="A336" s="14"/>
      <c r="B336" s="388"/>
      <c r="C336" s="771" t="s">
        <v>6128</v>
      </c>
      <c r="D336" s="773"/>
      <c r="E336" s="773"/>
      <c r="F336" s="773"/>
      <c r="G336" s="773"/>
      <c r="H336" s="773"/>
      <c r="I336" s="773"/>
      <c r="J336" s="773"/>
      <c r="K336" s="773"/>
      <c r="L336" s="769"/>
      <c r="M336" s="643" t="s">
        <v>6129</v>
      </c>
      <c r="N336" s="669"/>
      <c r="O336" s="669"/>
      <c r="P336" s="669"/>
      <c r="Q336" s="669"/>
      <c r="R336" s="669"/>
      <c r="S336" s="669"/>
      <c r="T336" s="669"/>
      <c r="U336" s="670"/>
      <c r="V336" s="771" t="s">
        <v>6130</v>
      </c>
      <c r="W336" s="669"/>
      <c r="X336" s="669"/>
      <c r="Y336" s="669"/>
      <c r="Z336" s="669"/>
      <c r="AA336" s="669"/>
      <c r="AB336" s="669"/>
      <c r="AC336" s="669"/>
      <c r="AD336" s="670"/>
      <c r="AE336" s="4"/>
    </row>
    <row r="337" spans="1:48" s="93" customFormat="1" ht="14.25">
      <c r="A337" s="5"/>
      <c r="B337" s="6"/>
      <c r="C337" s="770"/>
      <c r="D337" s="732"/>
      <c r="E337" s="732"/>
      <c r="F337" s="732"/>
      <c r="G337" s="732"/>
      <c r="H337" s="732"/>
      <c r="I337" s="732"/>
      <c r="J337" s="732"/>
      <c r="K337" s="732"/>
      <c r="L337" s="733"/>
      <c r="M337" s="771" t="s">
        <v>5560</v>
      </c>
      <c r="N337" s="669"/>
      <c r="O337" s="670"/>
      <c r="P337" s="634" t="s">
        <v>6029</v>
      </c>
      <c r="Q337" s="669"/>
      <c r="R337" s="670"/>
      <c r="S337" s="634" t="s">
        <v>6030</v>
      </c>
      <c r="T337" s="669"/>
      <c r="U337" s="670"/>
      <c r="V337" s="771" t="s">
        <v>5560</v>
      </c>
      <c r="W337" s="669"/>
      <c r="X337" s="670"/>
      <c r="Y337" s="634" t="s">
        <v>6029</v>
      </c>
      <c r="Z337" s="669"/>
      <c r="AA337" s="670"/>
      <c r="AB337" s="634" t="s">
        <v>6030</v>
      </c>
      <c r="AC337" s="669"/>
      <c r="AD337" s="670"/>
      <c r="AE337" s="4"/>
      <c r="AF337" s="391" t="s">
        <v>6031</v>
      </c>
      <c r="AG337" s="391" t="s">
        <v>6032</v>
      </c>
      <c r="AI337" t="s">
        <v>5572</v>
      </c>
      <c r="AJ337" t="s">
        <v>5573</v>
      </c>
      <c r="AK337" t="s">
        <v>5574</v>
      </c>
      <c r="AL337" t="s">
        <v>5575</v>
      </c>
      <c r="AM337" t="s">
        <v>5576</v>
      </c>
      <c r="AN337" t="s">
        <v>5577</v>
      </c>
      <c r="AO337" t="s">
        <v>5578</v>
      </c>
      <c r="AP337" t="s">
        <v>5579</v>
      </c>
      <c r="AQ337" t="s">
        <v>6131</v>
      </c>
      <c r="AT337" t="s">
        <v>6132</v>
      </c>
    </row>
    <row r="338" spans="1:48" s="93" customFormat="1" ht="14.25">
      <c r="A338" s="5"/>
      <c r="B338" s="6"/>
      <c r="C338" s="415" t="s">
        <v>5040</v>
      </c>
      <c r="D338" s="752" t="s">
        <v>6133</v>
      </c>
      <c r="E338" s="669"/>
      <c r="F338" s="669"/>
      <c r="G338" s="669"/>
      <c r="H338" s="669"/>
      <c r="I338" s="669"/>
      <c r="J338" s="669"/>
      <c r="K338" s="669"/>
      <c r="L338" s="670"/>
      <c r="M338" s="858"/>
      <c r="N338" s="745"/>
      <c r="O338" s="746"/>
      <c r="P338" s="858"/>
      <c r="Q338" s="745"/>
      <c r="R338" s="746"/>
      <c r="S338" s="858"/>
      <c r="T338" s="745"/>
      <c r="U338" s="746"/>
      <c r="V338" s="858"/>
      <c r="W338" s="745"/>
      <c r="X338" s="746"/>
      <c r="Y338" s="858"/>
      <c r="Z338" s="745"/>
      <c r="AA338" s="746"/>
      <c r="AB338" s="858"/>
      <c r="AC338" s="745"/>
      <c r="AD338" s="746"/>
      <c r="AE338" s="4"/>
      <c r="AF338" s="396">
        <f>IF(COUNTBLANK($C$101:$H$105)=29,0,IF(COUNTA(M338:AD349)=72,0,1))</f>
        <v>0</v>
      </c>
      <c r="AG338" s="396">
        <f>IF(COUNTBLANK($C$101:$H$105)=29,IF(AND(COUNTA(M338:AD349)=0,C354=""),0,1),0)</f>
        <v>0</v>
      </c>
      <c r="AI338" s="422">
        <f>M338</f>
        <v>0</v>
      </c>
      <c r="AJ338">
        <f>COUNTIF(P338:U338,"NS")</f>
        <v>0</v>
      </c>
      <c r="AK338" s="422">
        <f>SUM(P338:U338)</f>
        <v>0</v>
      </c>
      <c r="AL338">
        <f>IF(COUNTIF(M338:U338,"NA")=3,0,IF(OR(AND(AI338=0,AJ338&gt;0),AND(AI338="NS",AK338&gt;0), AND(AI338="NS", AJ338=0,AK338=0)), 1, IF(OR(AND(AI338&gt;0,AJ338&gt;1,AI338&gt;AK338), AND(AI338="NS",AJ338=2), AND(AI338="NS",AK338=0,AJ338&gt;0),AI338=AK338), 0, 1)))</f>
        <v>0</v>
      </c>
      <c r="AM338" s="422">
        <f>V338</f>
        <v>0</v>
      </c>
      <c r="AN338">
        <f>COUNTIF(Y338:AD338,"NS")</f>
        <v>0</v>
      </c>
      <c r="AO338" s="422">
        <f>SUM(Y338:AD338)</f>
        <v>0</v>
      </c>
      <c r="AP338">
        <f>IF(COUNTIF(V338:AD338,"NA")=3,0,IF(OR(AND(AM338=0,AN338&gt;0),AND(AM338="NS",AO338&gt;0), AND(AM338="NS", AN338=0,AO338=0)), 1, IF(OR(AND(AM338&gt;0,AN338&gt;1,AM338&gt;AO338), AND(AM338="NS",AN338=2), AND(AM338="NS",AO338=0,AN338&gt;0),AM338=AO338), 0, 1)))</f>
        <v>0</v>
      </c>
      <c r="AQ338" cm="1">
        <f t="array" ref="AQ338">IF(OR(M338={"NS","NA"},$C$101={"NS","NA"}),0,IF(M338&lt;=$C$101,0,1))</f>
        <v>0</v>
      </c>
      <c r="AR338" cm="1">
        <f t="array" ref="AR338">IF(OR(P338={"NS","NA"},$E$103={"NS","NA"}),0,IF(P338&lt;=$E$103,0,1))</f>
        <v>0</v>
      </c>
      <c r="AS338" cm="1">
        <f t="array" ref="AS338">IF(OR(S338={"NS","NA"},$E$105={"NS","NA"}),0,IF(S338&lt;=$E$105,0,1))</f>
        <v>0</v>
      </c>
      <c r="AT338" cm="1">
        <f t="array" ref="AT338">IF(OR(V338={"NS","NA"},M338={"NS","NA"}),0,IF(V338&lt;=M338,0,1))</f>
        <v>0</v>
      </c>
      <c r="AU338" cm="1">
        <f t="array" ref="AU338">IF(OR(Y338={"NS","NA"},P338={"NS","NA"}),0,IF(Y338&lt;=P338,0,1))</f>
        <v>0</v>
      </c>
      <c r="AV338" cm="1">
        <f t="array" ref="AV338">IF(OR(AB338={"NS","NA"},S338={"NS","NA"}),0,IF(AB338&lt;=S338,0,1))</f>
        <v>0</v>
      </c>
    </row>
    <row r="339" spans="1:48" s="93" customFormat="1" ht="24" customHeight="1">
      <c r="A339" s="62"/>
      <c r="B339" s="6"/>
      <c r="C339" s="415" t="s">
        <v>5042</v>
      </c>
      <c r="D339" s="752" t="s">
        <v>6134</v>
      </c>
      <c r="E339" s="669"/>
      <c r="F339" s="669"/>
      <c r="G339" s="669"/>
      <c r="H339" s="669"/>
      <c r="I339" s="669"/>
      <c r="J339" s="669"/>
      <c r="K339" s="669"/>
      <c r="L339" s="670"/>
      <c r="M339" s="858"/>
      <c r="N339" s="745"/>
      <c r="O339" s="746"/>
      <c r="P339" s="858"/>
      <c r="Q339" s="745"/>
      <c r="R339" s="746"/>
      <c r="S339" s="858"/>
      <c r="T339" s="745"/>
      <c r="U339" s="746"/>
      <c r="V339" s="858"/>
      <c r="W339" s="745"/>
      <c r="X339" s="746"/>
      <c r="Y339" s="858"/>
      <c r="Z339" s="745"/>
      <c r="AA339" s="746"/>
      <c r="AB339" s="858"/>
      <c r="AC339" s="745"/>
      <c r="AD339" s="746"/>
      <c r="AE339" s="4"/>
      <c r="AI339">
        <f t="shared" ref="AI339:AI348" si="67">M339</f>
        <v>0</v>
      </c>
      <c r="AJ339">
        <f t="shared" ref="AJ339:AJ348" si="68">COUNTIF(P339:U339,"NS")</f>
        <v>0</v>
      </c>
      <c r="AK339">
        <f t="shared" ref="AK339:AK348" si="69">SUM(P339:U339)</f>
        <v>0</v>
      </c>
      <c r="AL339">
        <f t="shared" ref="AL339:AL348" si="70">IF(COUNTIF(M339:U339,"NA")=3,0,IF(OR(AND(AI339=0,AJ339&gt;0),AND(AI339="NS",AK339&gt;0), AND(AI339="NS", AJ339=0,AK339=0)), 1, IF(OR(AND(AI339&gt;0,AJ339&gt;1,AI339&gt;AK339), AND(AI339="NS",AJ339=2), AND(AI339="NS",AK339=0,AJ339&gt;0),AI339=AK339), 0, 1)))</f>
        <v>0</v>
      </c>
      <c r="AM339">
        <f t="shared" ref="AM339:AM348" si="71">V339</f>
        <v>0</v>
      </c>
      <c r="AN339">
        <f t="shared" ref="AN339:AN348" si="72">COUNTIF(Y339:AD339,"NS")</f>
        <v>0</v>
      </c>
      <c r="AO339">
        <f t="shared" ref="AO339:AO348" si="73">SUM(Y339:AD339)</f>
        <v>0</v>
      </c>
      <c r="AP339">
        <f t="shared" ref="AP339:AP348" si="74">IF(COUNTIF(V339:AD339,"NA")=3,0,IF(OR(AND(AM339=0,AN339&gt;0),AND(AM339="NS",AO339&gt;0), AND(AM339="NS", AN339=0,AO339=0)), 1, IF(OR(AND(AM339&gt;0,AN339&gt;1,AM339&gt;AO339), AND(AM339="NS",AN339=2), AND(AM339="NS",AO339=0,AN339&gt;0),AM339=AO339), 0, 1)))</f>
        <v>0</v>
      </c>
      <c r="AQ339" cm="1">
        <f t="array" ref="AQ339">IF(OR(M339={"NS","NA"},$C$101={"NS","NA"}),0,IF(M339&lt;=$C$101,0,1))</f>
        <v>0</v>
      </c>
      <c r="AR339" cm="1">
        <f t="array" ref="AR339">IF(OR(P339={"NS","NA"},$E$103={"NS","NA"}),0,IF(P339&lt;=$E$103,0,1))</f>
        <v>0</v>
      </c>
      <c r="AS339" cm="1">
        <f t="array" ref="AS339">IF(OR(S339={"NS","NA"},$E$105={"NS","NA"}),0,IF(S339&lt;=$E$105,0,1))</f>
        <v>0</v>
      </c>
      <c r="AT339" cm="1">
        <f t="array" ref="AT339">IF(OR(V339={"NS","NA"},M339={"NS","NA"}),0,IF(V339&lt;=M339,0,1))</f>
        <v>0</v>
      </c>
      <c r="AU339" cm="1">
        <f t="array" ref="AU339">IF(OR(Y339={"NS","NA"},P339={"NS","NA"}),0,IF(Y339&lt;=P339,0,1))</f>
        <v>0</v>
      </c>
      <c r="AV339" cm="1">
        <f t="array" ref="AV339">IF(OR(AB339={"NS","NA"},S339={"NS","NA"}),0,IF(AB339&lt;=S339,0,1))</f>
        <v>0</v>
      </c>
    </row>
    <row r="340" spans="1:48" s="93" customFormat="1" ht="24" customHeight="1">
      <c r="A340" s="62"/>
      <c r="B340" s="6"/>
      <c r="C340" s="415" t="s">
        <v>5044</v>
      </c>
      <c r="D340" s="752" t="s">
        <v>6135</v>
      </c>
      <c r="E340" s="669"/>
      <c r="F340" s="669"/>
      <c r="G340" s="669"/>
      <c r="H340" s="669"/>
      <c r="I340" s="669"/>
      <c r="J340" s="669"/>
      <c r="K340" s="669"/>
      <c r="L340" s="670"/>
      <c r="M340" s="858"/>
      <c r="N340" s="745"/>
      <c r="O340" s="746"/>
      <c r="P340" s="858"/>
      <c r="Q340" s="745"/>
      <c r="R340" s="746"/>
      <c r="S340" s="858"/>
      <c r="T340" s="745"/>
      <c r="U340" s="746"/>
      <c r="V340" s="858"/>
      <c r="W340" s="745"/>
      <c r="X340" s="746"/>
      <c r="Y340" s="858"/>
      <c r="Z340" s="745"/>
      <c r="AA340" s="746"/>
      <c r="AB340" s="858"/>
      <c r="AC340" s="745"/>
      <c r="AD340" s="746"/>
      <c r="AE340" s="4"/>
      <c r="AI340">
        <f t="shared" si="67"/>
        <v>0</v>
      </c>
      <c r="AJ340">
        <f t="shared" si="68"/>
        <v>0</v>
      </c>
      <c r="AK340">
        <f t="shared" si="69"/>
        <v>0</v>
      </c>
      <c r="AL340">
        <f t="shared" si="70"/>
        <v>0</v>
      </c>
      <c r="AM340">
        <f t="shared" si="71"/>
        <v>0</v>
      </c>
      <c r="AN340">
        <f t="shared" si="72"/>
        <v>0</v>
      </c>
      <c r="AO340">
        <f t="shared" si="73"/>
        <v>0</v>
      </c>
      <c r="AP340">
        <f t="shared" si="74"/>
        <v>0</v>
      </c>
      <c r="AQ340" cm="1">
        <f t="array" ref="AQ340">IF(OR(M340={"NS","NA"},$C$101={"NS","NA"}),0,IF(M340&lt;=$C$101,0,1))</f>
        <v>0</v>
      </c>
      <c r="AR340" cm="1">
        <f t="array" ref="AR340">IF(OR(P340={"NS","NA"},$E$103={"NS","NA"}),0,IF(P340&lt;=$E$103,0,1))</f>
        <v>0</v>
      </c>
      <c r="AS340" cm="1">
        <f t="array" ref="AS340">IF(OR(S340={"NS","NA"},$E$105={"NS","NA"}),0,IF(S340&lt;=$E$105,0,1))</f>
        <v>0</v>
      </c>
      <c r="AT340" cm="1">
        <f t="array" ref="AT340">IF(OR(V340={"NS","NA"},M340={"NS","NA"}),0,IF(V340&lt;=M340,0,1))</f>
        <v>0</v>
      </c>
      <c r="AU340" cm="1">
        <f t="array" ref="AU340">IF(OR(Y340={"NS","NA"},P340={"NS","NA"}),0,IF(Y340&lt;=P340,0,1))</f>
        <v>0</v>
      </c>
      <c r="AV340" cm="1">
        <f t="array" ref="AV340">IF(OR(AB340={"NS","NA"},S340={"NS","NA"}),0,IF(AB340&lt;=S340,0,1))</f>
        <v>0</v>
      </c>
    </row>
    <row r="341" spans="1:48" s="93" customFormat="1" ht="14.25">
      <c r="A341" s="62"/>
      <c r="B341" s="6"/>
      <c r="C341" s="415" t="s">
        <v>5046</v>
      </c>
      <c r="D341" s="989" t="s">
        <v>6136</v>
      </c>
      <c r="E341" s="669"/>
      <c r="F341" s="669"/>
      <c r="G341" s="669"/>
      <c r="H341" s="669"/>
      <c r="I341" s="669"/>
      <c r="J341" s="669"/>
      <c r="K341" s="669"/>
      <c r="L341" s="670"/>
      <c r="M341" s="858"/>
      <c r="N341" s="745"/>
      <c r="O341" s="746"/>
      <c r="P341" s="858"/>
      <c r="Q341" s="745"/>
      <c r="R341" s="746"/>
      <c r="S341" s="858"/>
      <c r="T341" s="745"/>
      <c r="U341" s="746"/>
      <c r="V341" s="858"/>
      <c r="W341" s="745"/>
      <c r="X341" s="746"/>
      <c r="Y341" s="858"/>
      <c r="Z341" s="745"/>
      <c r="AA341" s="746"/>
      <c r="AB341" s="858"/>
      <c r="AC341" s="745"/>
      <c r="AD341" s="746"/>
      <c r="AE341" s="4"/>
      <c r="AI341">
        <f t="shared" si="67"/>
        <v>0</v>
      </c>
      <c r="AJ341">
        <f t="shared" si="68"/>
        <v>0</v>
      </c>
      <c r="AK341">
        <f t="shared" si="69"/>
        <v>0</v>
      </c>
      <c r="AL341">
        <f t="shared" si="70"/>
        <v>0</v>
      </c>
      <c r="AM341">
        <f t="shared" si="71"/>
        <v>0</v>
      </c>
      <c r="AN341">
        <f t="shared" si="72"/>
        <v>0</v>
      </c>
      <c r="AO341">
        <f t="shared" si="73"/>
        <v>0</v>
      </c>
      <c r="AP341">
        <f t="shared" si="74"/>
        <v>0</v>
      </c>
      <c r="AQ341" cm="1">
        <f t="array" ref="AQ341">IF(OR(M341={"NS","NA"},$C$101={"NS","NA"}),0,IF(M341&lt;=$C$101,0,1))</f>
        <v>0</v>
      </c>
      <c r="AR341" cm="1">
        <f t="array" ref="AR341">IF(OR(P341={"NS","NA"},$E$103={"NS","NA"}),0,IF(P341&lt;=$E$103,0,1))</f>
        <v>0</v>
      </c>
      <c r="AS341" cm="1">
        <f t="array" ref="AS341">IF(OR(S341={"NS","NA"},$E$105={"NS","NA"}),0,IF(S341&lt;=$E$105,0,1))</f>
        <v>0</v>
      </c>
      <c r="AT341" cm="1">
        <f t="array" ref="AT341">IF(OR(V341={"NS","NA"},M341={"NS","NA"}),0,IF(V341&lt;=M341,0,1))</f>
        <v>0</v>
      </c>
      <c r="AU341" cm="1">
        <f t="array" ref="AU341">IF(OR(Y341={"NS","NA"},P341={"NS","NA"}),0,IF(Y341&lt;=P341,0,1))</f>
        <v>0</v>
      </c>
      <c r="AV341" cm="1">
        <f t="array" ref="AV341">IF(OR(AB341={"NS","NA"},S341={"NS","NA"}),0,IF(AB341&lt;=S341,0,1))</f>
        <v>0</v>
      </c>
    </row>
    <row r="342" spans="1:48" s="93" customFormat="1" ht="14.25">
      <c r="A342" s="62"/>
      <c r="B342" s="6"/>
      <c r="C342" s="415" t="s">
        <v>5048</v>
      </c>
      <c r="D342" s="989" t="s">
        <v>6137</v>
      </c>
      <c r="E342" s="669"/>
      <c r="F342" s="669"/>
      <c r="G342" s="669"/>
      <c r="H342" s="669"/>
      <c r="I342" s="669"/>
      <c r="J342" s="669"/>
      <c r="K342" s="669"/>
      <c r="L342" s="670"/>
      <c r="M342" s="858"/>
      <c r="N342" s="745"/>
      <c r="O342" s="746"/>
      <c r="P342" s="858"/>
      <c r="Q342" s="745"/>
      <c r="R342" s="746"/>
      <c r="S342" s="858"/>
      <c r="T342" s="745"/>
      <c r="U342" s="746"/>
      <c r="V342" s="858"/>
      <c r="W342" s="745"/>
      <c r="X342" s="746"/>
      <c r="Y342" s="858"/>
      <c r="Z342" s="745"/>
      <c r="AA342" s="746"/>
      <c r="AB342" s="858"/>
      <c r="AC342" s="745"/>
      <c r="AD342" s="746"/>
      <c r="AE342" s="4"/>
      <c r="AI342">
        <f t="shared" si="67"/>
        <v>0</v>
      </c>
      <c r="AJ342">
        <f t="shared" si="68"/>
        <v>0</v>
      </c>
      <c r="AK342">
        <f t="shared" si="69"/>
        <v>0</v>
      </c>
      <c r="AL342">
        <f t="shared" si="70"/>
        <v>0</v>
      </c>
      <c r="AM342">
        <f t="shared" si="71"/>
        <v>0</v>
      </c>
      <c r="AN342">
        <f t="shared" si="72"/>
        <v>0</v>
      </c>
      <c r="AO342">
        <f t="shared" si="73"/>
        <v>0</v>
      </c>
      <c r="AP342">
        <f t="shared" si="74"/>
        <v>0</v>
      </c>
      <c r="AQ342" cm="1">
        <f t="array" ref="AQ342">IF(OR(M342={"NS","NA"},$C$101={"NS","NA"}),0,IF(M342&lt;=$C$101,0,1))</f>
        <v>0</v>
      </c>
      <c r="AR342" cm="1">
        <f t="array" ref="AR342">IF(OR(P342={"NS","NA"},$E$103={"NS","NA"}),0,IF(P342&lt;=$E$103,0,1))</f>
        <v>0</v>
      </c>
      <c r="AS342" cm="1">
        <f t="array" ref="AS342">IF(OR(S342={"NS","NA"},$E$105={"NS","NA"}),0,IF(S342&lt;=$E$105,0,1))</f>
        <v>0</v>
      </c>
      <c r="AT342" cm="1">
        <f t="array" ref="AT342">IF(OR(V342={"NS","NA"},M342={"NS","NA"}),0,IF(V342&lt;=M342,0,1))</f>
        <v>0</v>
      </c>
      <c r="AU342" cm="1">
        <f t="array" ref="AU342">IF(OR(Y342={"NS","NA"},P342={"NS","NA"}),0,IF(Y342&lt;=P342,0,1))</f>
        <v>0</v>
      </c>
      <c r="AV342" cm="1">
        <f t="array" ref="AV342">IF(OR(AB342={"NS","NA"},S342={"NS","NA"}),0,IF(AB342&lt;=S342,0,1))</f>
        <v>0</v>
      </c>
    </row>
    <row r="343" spans="1:48" s="93" customFormat="1" ht="24" customHeight="1">
      <c r="A343" s="62"/>
      <c r="B343" s="6"/>
      <c r="C343" s="415" t="s">
        <v>5050</v>
      </c>
      <c r="D343" s="752" t="s">
        <v>6138</v>
      </c>
      <c r="E343" s="669"/>
      <c r="F343" s="669"/>
      <c r="G343" s="669"/>
      <c r="H343" s="669"/>
      <c r="I343" s="669"/>
      <c r="J343" s="669"/>
      <c r="K343" s="669"/>
      <c r="L343" s="670"/>
      <c r="M343" s="858"/>
      <c r="N343" s="745"/>
      <c r="O343" s="746"/>
      <c r="P343" s="858"/>
      <c r="Q343" s="745"/>
      <c r="R343" s="746"/>
      <c r="S343" s="858"/>
      <c r="T343" s="745"/>
      <c r="U343" s="746"/>
      <c r="V343" s="858"/>
      <c r="W343" s="745"/>
      <c r="X343" s="746"/>
      <c r="Y343" s="858"/>
      <c r="Z343" s="745"/>
      <c r="AA343" s="746"/>
      <c r="AB343" s="858"/>
      <c r="AC343" s="745"/>
      <c r="AD343" s="746"/>
      <c r="AE343" s="4"/>
      <c r="AI343">
        <f t="shared" si="67"/>
        <v>0</v>
      </c>
      <c r="AJ343">
        <f t="shared" si="68"/>
        <v>0</v>
      </c>
      <c r="AK343">
        <f t="shared" si="69"/>
        <v>0</v>
      </c>
      <c r="AL343">
        <f t="shared" si="70"/>
        <v>0</v>
      </c>
      <c r="AM343">
        <f t="shared" si="71"/>
        <v>0</v>
      </c>
      <c r="AN343">
        <f t="shared" si="72"/>
        <v>0</v>
      </c>
      <c r="AO343">
        <f t="shared" si="73"/>
        <v>0</v>
      </c>
      <c r="AP343">
        <f t="shared" si="74"/>
        <v>0</v>
      </c>
      <c r="AQ343" cm="1">
        <f t="array" ref="AQ343">IF(OR(M343={"NS","NA"},$C$101={"NS","NA"}),0,IF(M343&lt;=$C$101,0,1))</f>
        <v>0</v>
      </c>
      <c r="AR343" cm="1">
        <f t="array" ref="AR343">IF(OR(P343={"NS","NA"},$E$103={"NS","NA"}),0,IF(P343&lt;=$E$103,0,1))</f>
        <v>0</v>
      </c>
      <c r="AS343" cm="1">
        <f t="array" ref="AS343">IF(OR(S343={"NS","NA"},$E$105={"NS","NA"}),0,IF(S343&lt;=$E$105,0,1))</f>
        <v>0</v>
      </c>
      <c r="AT343" cm="1">
        <f t="array" ref="AT343">IF(OR(V343={"NS","NA"},M343={"NS","NA"}),0,IF(V343&lt;=M343,0,1))</f>
        <v>0</v>
      </c>
      <c r="AU343" cm="1">
        <f t="array" ref="AU343">IF(OR(Y343={"NS","NA"},P343={"NS","NA"}),0,IF(Y343&lt;=P343,0,1))</f>
        <v>0</v>
      </c>
      <c r="AV343" cm="1">
        <f t="array" ref="AV343">IF(OR(AB343={"NS","NA"},S343={"NS","NA"}),0,IF(AB343&lt;=S343,0,1))</f>
        <v>0</v>
      </c>
    </row>
    <row r="344" spans="1:48" s="93" customFormat="1" ht="14.25">
      <c r="A344" s="62"/>
      <c r="B344" s="6"/>
      <c r="C344" s="415" t="s">
        <v>5052</v>
      </c>
      <c r="D344" s="989" t="s">
        <v>6139</v>
      </c>
      <c r="E344" s="669"/>
      <c r="F344" s="669"/>
      <c r="G344" s="669"/>
      <c r="H344" s="669"/>
      <c r="I344" s="669"/>
      <c r="J344" s="669"/>
      <c r="K344" s="669"/>
      <c r="L344" s="670"/>
      <c r="M344" s="858"/>
      <c r="N344" s="745"/>
      <c r="O344" s="746"/>
      <c r="P344" s="858"/>
      <c r="Q344" s="745"/>
      <c r="R344" s="746"/>
      <c r="S344" s="858"/>
      <c r="T344" s="745"/>
      <c r="U344" s="746"/>
      <c r="V344" s="858"/>
      <c r="W344" s="745"/>
      <c r="X344" s="746"/>
      <c r="Y344" s="858"/>
      <c r="Z344" s="745"/>
      <c r="AA344" s="746"/>
      <c r="AB344" s="858"/>
      <c r="AC344" s="745"/>
      <c r="AD344" s="746"/>
      <c r="AE344" s="4"/>
      <c r="AI344">
        <f t="shared" si="67"/>
        <v>0</v>
      </c>
      <c r="AJ344">
        <f t="shared" si="68"/>
        <v>0</v>
      </c>
      <c r="AK344">
        <f t="shared" si="69"/>
        <v>0</v>
      </c>
      <c r="AL344">
        <f t="shared" si="70"/>
        <v>0</v>
      </c>
      <c r="AM344">
        <f t="shared" si="71"/>
        <v>0</v>
      </c>
      <c r="AN344">
        <f t="shared" si="72"/>
        <v>0</v>
      </c>
      <c r="AO344">
        <f t="shared" si="73"/>
        <v>0</v>
      </c>
      <c r="AP344">
        <f t="shared" si="74"/>
        <v>0</v>
      </c>
      <c r="AQ344" cm="1">
        <f t="array" ref="AQ344">IF(OR(M344={"NS","NA"},$C$101={"NS","NA"}),0,IF(M344&lt;=$C$101,0,1))</f>
        <v>0</v>
      </c>
      <c r="AR344" cm="1">
        <f t="array" ref="AR344">IF(OR(P344={"NS","NA"},$E$103={"NS","NA"}),0,IF(P344&lt;=$E$103,0,1))</f>
        <v>0</v>
      </c>
      <c r="AS344" cm="1">
        <f t="array" ref="AS344">IF(OR(S344={"NS","NA"},$E$105={"NS","NA"}),0,IF(S344&lt;=$E$105,0,1))</f>
        <v>0</v>
      </c>
      <c r="AT344" cm="1">
        <f t="array" ref="AT344">IF(OR(V344={"NS","NA"},M344={"NS","NA"}),0,IF(V344&lt;=M344,0,1))</f>
        <v>0</v>
      </c>
      <c r="AU344" cm="1">
        <f t="array" ref="AU344">IF(OR(Y344={"NS","NA"},P344={"NS","NA"}),0,IF(Y344&lt;=P344,0,1))</f>
        <v>0</v>
      </c>
      <c r="AV344" cm="1">
        <f t="array" ref="AV344">IF(OR(AB344={"NS","NA"},S344={"NS","NA"}),0,IF(AB344&lt;=S344,0,1))</f>
        <v>0</v>
      </c>
    </row>
    <row r="345" spans="1:48" s="93" customFormat="1" ht="14.25">
      <c r="A345" s="62"/>
      <c r="B345" s="6"/>
      <c r="C345" s="415" t="s">
        <v>5054</v>
      </c>
      <c r="D345" s="989" t="s">
        <v>6140</v>
      </c>
      <c r="E345" s="669"/>
      <c r="F345" s="669"/>
      <c r="G345" s="669"/>
      <c r="H345" s="669"/>
      <c r="I345" s="669"/>
      <c r="J345" s="669"/>
      <c r="K345" s="669"/>
      <c r="L345" s="670"/>
      <c r="M345" s="858"/>
      <c r="N345" s="745"/>
      <c r="O345" s="746"/>
      <c r="P345" s="858"/>
      <c r="Q345" s="745"/>
      <c r="R345" s="746"/>
      <c r="S345" s="858"/>
      <c r="T345" s="745"/>
      <c r="U345" s="746"/>
      <c r="V345" s="858"/>
      <c r="W345" s="745"/>
      <c r="X345" s="746"/>
      <c r="Y345" s="858"/>
      <c r="Z345" s="745"/>
      <c r="AA345" s="746"/>
      <c r="AB345" s="858"/>
      <c r="AC345" s="745"/>
      <c r="AD345" s="746"/>
      <c r="AE345" s="4"/>
      <c r="AI345">
        <f t="shared" si="67"/>
        <v>0</v>
      </c>
      <c r="AJ345">
        <f t="shared" si="68"/>
        <v>0</v>
      </c>
      <c r="AK345">
        <f t="shared" si="69"/>
        <v>0</v>
      </c>
      <c r="AL345">
        <f t="shared" si="70"/>
        <v>0</v>
      </c>
      <c r="AM345">
        <f t="shared" si="71"/>
        <v>0</v>
      </c>
      <c r="AN345">
        <f t="shared" si="72"/>
        <v>0</v>
      </c>
      <c r="AO345">
        <f t="shared" si="73"/>
        <v>0</v>
      </c>
      <c r="AP345">
        <f t="shared" si="74"/>
        <v>0</v>
      </c>
      <c r="AQ345" cm="1">
        <f t="array" ref="AQ345">IF(OR(M345={"NS","NA"},$C$101={"NS","NA"}),0,IF(M345&lt;=$C$101,0,1))</f>
        <v>0</v>
      </c>
      <c r="AR345" cm="1">
        <f t="array" ref="AR345">IF(OR(P345={"NS","NA"},$E$103={"NS","NA"}),0,IF(P345&lt;=$E$103,0,1))</f>
        <v>0</v>
      </c>
      <c r="AS345" cm="1">
        <f t="array" ref="AS345">IF(OR(S345={"NS","NA"},$E$105={"NS","NA"}),0,IF(S345&lt;=$E$105,0,1))</f>
        <v>0</v>
      </c>
      <c r="AT345" cm="1">
        <f t="array" ref="AT345">IF(OR(V345={"NS","NA"},M345={"NS","NA"}),0,IF(V345&lt;=M345,0,1))</f>
        <v>0</v>
      </c>
      <c r="AU345" cm="1">
        <f t="array" ref="AU345">IF(OR(Y345={"NS","NA"},P345={"NS","NA"}),0,IF(Y345&lt;=P345,0,1))</f>
        <v>0</v>
      </c>
      <c r="AV345" cm="1">
        <f t="array" ref="AV345">IF(OR(AB345={"NS","NA"},S345={"NS","NA"}),0,IF(AB345&lt;=S345,0,1))</f>
        <v>0</v>
      </c>
    </row>
    <row r="346" spans="1:48" s="93" customFormat="1" ht="14.25">
      <c r="A346" s="62"/>
      <c r="B346" s="6"/>
      <c r="C346" s="415" t="s">
        <v>5056</v>
      </c>
      <c r="D346" s="989" t="s">
        <v>6141</v>
      </c>
      <c r="E346" s="669"/>
      <c r="F346" s="669"/>
      <c r="G346" s="669"/>
      <c r="H346" s="669"/>
      <c r="I346" s="669"/>
      <c r="J346" s="669"/>
      <c r="K346" s="669"/>
      <c r="L346" s="670"/>
      <c r="M346" s="858"/>
      <c r="N346" s="745"/>
      <c r="O346" s="746"/>
      <c r="P346" s="858"/>
      <c r="Q346" s="745"/>
      <c r="R346" s="746"/>
      <c r="S346" s="858"/>
      <c r="T346" s="745"/>
      <c r="U346" s="746"/>
      <c r="V346" s="858"/>
      <c r="W346" s="745"/>
      <c r="X346" s="746"/>
      <c r="Y346" s="858"/>
      <c r="Z346" s="745"/>
      <c r="AA346" s="746"/>
      <c r="AB346" s="858"/>
      <c r="AC346" s="745"/>
      <c r="AD346" s="746"/>
      <c r="AE346" s="4"/>
      <c r="AI346">
        <f t="shared" si="67"/>
        <v>0</v>
      </c>
      <c r="AJ346">
        <f t="shared" si="68"/>
        <v>0</v>
      </c>
      <c r="AK346">
        <f t="shared" si="69"/>
        <v>0</v>
      </c>
      <c r="AL346">
        <f t="shared" si="70"/>
        <v>0</v>
      </c>
      <c r="AM346">
        <f t="shared" si="71"/>
        <v>0</v>
      </c>
      <c r="AN346">
        <f t="shared" si="72"/>
        <v>0</v>
      </c>
      <c r="AO346">
        <f t="shared" si="73"/>
        <v>0</v>
      </c>
      <c r="AP346">
        <f t="shared" si="74"/>
        <v>0</v>
      </c>
      <c r="AQ346" cm="1">
        <f t="array" ref="AQ346">IF(OR(M346={"NS","NA"},$C$101={"NS","NA"}),0,IF(M346&lt;=$C$101,0,1))</f>
        <v>0</v>
      </c>
      <c r="AR346" cm="1">
        <f t="array" ref="AR346">IF(OR(P346={"NS","NA"},$E$103={"NS","NA"}),0,IF(P346&lt;=$E$103,0,1))</f>
        <v>0</v>
      </c>
      <c r="AS346" cm="1">
        <f t="array" ref="AS346">IF(OR(S346={"NS","NA"},$E$105={"NS","NA"}),0,IF(S346&lt;=$E$105,0,1))</f>
        <v>0</v>
      </c>
      <c r="AT346" cm="1">
        <f t="array" ref="AT346">IF(OR(V346={"NS","NA"},M346={"NS","NA"}),0,IF(V346&lt;=M346,0,1))</f>
        <v>0</v>
      </c>
      <c r="AU346" cm="1">
        <f t="array" ref="AU346">IF(OR(Y346={"NS","NA"},P346={"NS","NA"}),0,IF(Y346&lt;=P346,0,1))</f>
        <v>0</v>
      </c>
      <c r="AV346" cm="1">
        <f t="array" ref="AV346">IF(OR(AB346={"NS","NA"},S346={"NS","NA"}),0,IF(AB346&lt;=S346,0,1))</f>
        <v>0</v>
      </c>
    </row>
    <row r="347" spans="1:48" s="93" customFormat="1" ht="14.25">
      <c r="A347" s="62"/>
      <c r="B347" s="6"/>
      <c r="C347" s="412" t="s">
        <v>5057</v>
      </c>
      <c r="D347" s="989" t="s">
        <v>5533</v>
      </c>
      <c r="E347" s="669"/>
      <c r="F347" s="669"/>
      <c r="G347" s="669"/>
      <c r="H347" s="669"/>
      <c r="I347" s="669"/>
      <c r="J347" s="669"/>
      <c r="K347" s="669"/>
      <c r="L347" s="670"/>
      <c r="M347" s="858"/>
      <c r="N347" s="745"/>
      <c r="O347" s="746"/>
      <c r="P347" s="858"/>
      <c r="Q347" s="745"/>
      <c r="R347" s="746"/>
      <c r="S347" s="858"/>
      <c r="T347" s="745"/>
      <c r="U347" s="746"/>
      <c r="V347" s="858"/>
      <c r="W347" s="745"/>
      <c r="X347" s="746"/>
      <c r="Y347" s="858"/>
      <c r="Z347" s="745"/>
      <c r="AA347" s="746"/>
      <c r="AB347" s="858"/>
      <c r="AC347" s="745"/>
      <c r="AD347" s="746"/>
      <c r="AE347" s="4"/>
      <c r="AI347">
        <f t="shared" si="67"/>
        <v>0</v>
      </c>
      <c r="AJ347">
        <f t="shared" si="68"/>
        <v>0</v>
      </c>
      <c r="AK347">
        <f t="shared" si="69"/>
        <v>0</v>
      </c>
      <c r="AL347">
        <f t="shared" si="70"/>
        <v>0</v>
      </c>
      <c r="AM347">
        <f t="shared" si="71"/>
        <v>0</v>
      </c>
      <c r="AN347">
        <f t="shared" si="72"/>
        <v>0</v>
      </c>
      <c r="AO347">
        <f t="shared" si="73"/>
        <v>0</v>
      </c>
      <c r="AP347">
        <f t="shared" si="74"/>
        <v>0</v>
      </c>
      <c r="AQ347" cm="1">
        <f t="array" ref="AQ347">IF(OR(M347={"NS","NA"},$C$101={"NS","NA"}),0,IF(M347&lt;=$C$101,0,1))</f>
        <v>0</v>
      </c>
      <c r="AR347" cm="1">
        <f t="array" ref="AR347">IF(OR(P347={"NS","NA"},$E$103={"NS","NA"}),0,IF(P347&lt;=$E$103,0,1))</f>
        <v>0</v>
      </c>
      <c r="AS347" cm="1">
        <f t="array" ref="AS347">IF(OR(S347={"NS","NA"},$E$105={"NS","NA"}),0,IF(S347&lt;=$E$105,0,1))</f>
        <v>0</v>
      </c>
      <c r="AT347" cm="1">
        <f t="array" ref="AT347">IF(OR(V347={"NS","NA"},M347={"NS","NA"}),0,IF(V347&lt;=M347,0,1))</f>
        <v>0</v>
      </c>
      <c r="AU347" cm="1">
        <f t="array" ref="AU347">IF(OR(Y347={"NS","NA"},P347={"NS","NA"}),0,IF(Y347&lt;=P347,0,1))</f>
        <v>0</v>
      </c>
      <c r="AV347" cm="1">
        <f t="array" ref="AV347">IF(OR(AB347={"NS","NA"},S347={"NS","NA"}),0,IF(AB347&lt;=S347,0,1))</f>
        <v>0</v>
      </c>
    </row>
    <row r="348" spans="1:48" s="93" customFormat="1" ht="14.25">
      <c r="A348" s="62"/>
      <c r="B348" s="6"/>
      <c r="C348" s="412" t="s">
        <v>5059</v>
      </c>
      <c r="D348" s="989" t="s">
        <v>6142</v>
      </c>
      <c r="E348" s="669"/>
      <c r="F348" s="669"/>
      <c r="G348" s="669"/>
      <c r="H348" s="669"/>
      <c r="I348" s="669"/>
      <c r="J348" s="669"/>
      <c r="K348" s="669"/>
      <c r="L348" s="670"/>
      <c r="M348" s="858"/>
      <c r="N348" s="745"/>
      <c r="O348" s="746"/>
      <c r="P348" s="858"/>
      <c r="Q348" s="745"/>
      <c r="R348" s="746"/>
      <c r="S348" s="858"/>
      <c r="T348" s="745"/>
      <c r="U348" s="746"/>
      <c r="V348" s="858"/>
      <c r="W348" s="745"/>
      <c r="X348" s="746"/>
      <c r="Y348" s="858"/>
      <c r="Z348" s="745"/>
      <c r="AA348" s="746"/>
      <c r="AB348" s="858"/>
      <c r="AC348" s="745"/>
      <c r="AD348" s="746"/>
      <c r="AE348" s="4"/>
      <c r="AI348">
        <f t="shared" si="67"/>
        <v>0</v>
      </c>
      <c r="AJ348">
        <f t="shared" si="68"/>
        <v>0</v>
      </c>
      <c r="AK348">
        <f t="shared" si="69"/>
        <v>0</v>
      </c>
      <c r="AL348">
        <f t="shared" si="70"/>
        <v>0</v>
      </c>
      <c r="AM348">
        <f t="shared" si="71"/>
        <v>0</v>
      </c>
      <c r="AN348">
        <f t="shared" si="72"/>
        <v>0</v>
      </c>
      <c r="AO348">
        <f t="shared" si="73"/>
        <v>0</v>
      </c>
      <c r="AP348">
        <f t="shared" si="74"/>
        <v>0</v>
      </c>
      <c r="AQ348" cm="1">
        <f t="array" ref="AQ348">IF(OR(M348={"NS","NA"},$C$101={"NS","NA"}),0,IF(M348&lt;=$C$101,0,1))</f>
        <v>0</v>
      </c>
      <c r="AR348" cm="1">
        <f t="array" ref="AR348">IF(OR(P348={"NS","NA"},$E$103={"NS","NA"}),0,IF(P348&lt;=$E$103,0,1))</f>
        <v>0</v>
      </c>
      <c r="AS348" cm="1">
        <f t="array" ref="AS348">IF(OR(S348={"NS","NA"},$E$105={"NS","NA"}),0,IF(S348&lt;=$E$105,0,1))</f>
        <v>0</v>
      </c>
      <c r="AT348" cm="1">
        <f t="array" ref="AT348">IF(OR(V348={"NS","NA"},M348={"NS","NA"}),0,IF(V348&lt;=M348,0,1))</f>
        <v>0</v>
      </c>
      <c r="AU348" cm="1">
        <f t="array" ref="AU348">IF(OR(Y348={"NS","NA"},P348={"NS","NA"}),0,IF(Y348&lt;=P348,0,1))</f>
        <v>0</v>
      </c>
      <c r="AV348" cm="1">
        <f t="array" ref="AV348">IF(OR(AB348={"NS","NA"},S348={"NS","NA"}),0,IF(AB348&lt;=S348,0,1))</f>
        <v>0</v>
      </c>
    </row>
    <row r="349" spans="1:48" s="93" customFormat="1" ht="14.25">
      <c r="A349" s="62"/>
      <c r="B349" s="6"/>
      <c r="C349" s="412" t="s">
        <v>5060</v>
      </c>
      <c r="D349" s="989" t="s">
        <v>6143</v>
      </c>
      <c r="E349" s="669"/>
      <c r="F349" s="669"/>
      <c r="G349" s="669"/>
      <c r="H349" s="669"/>
      <c r="I349" s="669"/>
      <c r="J349" s="669"/>
      <c r="K349" s="669"/>
      <c r="L349" s="670"/>
      <c r="M349" s="858"/>
      <c r="N349" s="745"/>
      <c r="O349" s="746"/>
      <c r="P349" s="858"/>
      <c r="Q349" s="745"/>
      <c r="R349" s="746"/>
      <c r="S349" s="858"/>
      <c r="T349" s="745"/>
      <c r="U349" s="746"/>
      <c r="V349" s="858"/>
      <c r="W349" s="745"/>
      <c r="X349" s="746"/>
      <c r="Y349" s="858"/>
      <c r="Z349" s="745"/>
      <c r="AA349" s="746"/>
      <c r="AB349" s="858"/>
      <c r="AC349" s="745"/>
      <c r="AD349" s="746"/>
      <c r="AE349" s="4"/>
      <c r="AI349" s="422">
        <f>M349</f>
        <v>0</v>
      </c>
      <c r="AJ349">
        <f>COUNTIF(P349:U349,"NS")</f>
        <v>0</v>
      </c>
      <c r="AK349" s="422">
        <f>SUM(P349:U349)</f>
        <v>0</v>
      </c>
      <c r="AL349">
        <f>IF(COUNTIF(M349:U349,"NA")=3,0,IF(OR(AND(AI349=0,AJ349&gt;0),AND(AI349="NS",AK349&gt;0), AND(AI349="NS", AJ349=0,AK349=0)), 1, IF(OR(AND(AI349&gt;0,AJ349&gt;1,AI349&gt;AK349), AND(AI349="NS",AJ349=2), AND(AI349="NS",AK349=0,AJ349&gt;0),AI349=AK349), 0, 1)))</f>
        <v>0</v>
      </c>
      <c r="AM349" s="422">
        <f>V349</f>
        <v>0</v>
      </c>
      <c r="AN349">
        <f>COUNTIF(Y349:AD349,"NS")</f>
        <v>0</v>
      </c>
      <c r="AO349" s="422">
        <f>SUM(Y349:AD349)</f>
        <v>0</v>
      </c>
      <c r="AP349">
        <f>IF(COUNTIF(V349:AD349,"NA")=3,0,IF(OR(AND(AM349=0,AN349&gt;0),AND(AM349="NS",AO349&gt;0), AND(AM349="NS", AN349=0,AO349=0)), 1, IF(OR(AND(AM349&gt;0,AN349&gt;1,AM349&gt;AO349), AND(AM349="NS",AN349=2), AND(AM349="NS",AO349=0,AN349&gt;0),AM349=AO349), 0, 1)))</f>
        <v>0</v>
      </c>
      <c r="AQ349" cm="1">
        <f t="array" ref="AQ349">IF(OR(M349={"NS","NA"},$C$101={"NS","NA"}),0,IF(M349&lt;=$C$101,0,1))</f>
        <v>0</v>
      </c>
      <c r="AR349" cm="1">
        <f t="array" ref="AR349">IF(OR(P349={"NS","NA"},$E$103={"NS","NA"}),0,IF(P349&lt;=$E$103,0,1))</f>
        <v>0</v>
      </c>
      <c r="AS349" cm="1">
        <f t="array" ref="AS349">IF(OR(S349={"NS","NA"},$E$105={"NS","NA"}),0,IF(S349&lt;=$E$105,0,1))</f>
        <v>0</v>
      </c>
      <c r="AT349" cm="1">
        <f t="array" ref="AT349">IF(OR(V349={"NS","NA"},M349={"NS","NA"}),0,IF(V349&lt;=M349,0,1))</f>
        <v>0</v>
      </c>
      <c r="AU349" cm="1">
        <f t="array" ref="AU349">IF(OR(Y349={"NS","NA"},P349={"NS","NA"}),0,IF(Y349&lt;=P349,0,1))</f>
        <v>0</v>
      </c>
      <c r="AV349" cm="1">
        <f t="array" ref="AV349">IF(OR(AB349={"NS","NA"},S349={"NS","NA"}),0,IF(AB349&lt;=S349,0,1))</f>
        <v>0</v>
      </c>
    </row>
    <row r="350" spans="1:48" s="93" customFormat="1" ht="14.25">
      <c r="A350" s="62"/>
      <c r="B350" s="785" t="str">
        <f>AK355</f>
        <v/>
      </c>
      <c r="C350" s="785"/>
      <c r="D350" s="785"/>
      <c r="E350" s="785"/>
      <c r="F350" s="785"/>
      <c r="G350" s="785"/>
      <c r="H350" s="785"/>
      <c r="I350" s="785"/>
      <c r="J350" s="785"/>
      <c r="K350" s="785"/>
      <c r="L350" s="785"/>
      <c r="M350" s="785"/>
      <c r="N350" s="785"/>
      <c r="O350" s="785"/>
      <c r="P350" s="785"/>
      <c r="Q350" s="785"/>
      <c r="R350" s="785"/>
      <c r="S350" s="785"/>
      <c r="T350" s="785"/>
      <c r="U350" s="785"/>
      <c r="V350" s="785"/>
      <c r="W350" s="785"/>
      <c r="X350" s="785"/>
      <c r="Y350" s="785"/>
      <c r="Z350" s="785"/>
      <c r="AA350" s="785"/>
      <c r="AB350" s="785"/>
      <c r="AC350" s="785"/>
      <c r="AD350" s="785"/>
      <c r="AE350" s="4"/>
      <c r="AL350" s="192">
        <f>SUM(AL338:AL349)</f>
        <v>0</v>
      </c>
      <c r="AP350" s="192">
        <f>SUM(AP338:AP349)</f>
        <v>0</v>
      </c>
      <c r="AS350" s="396">
        <f>SUM(AQ338:AS349)</f>
        <v>0</v>
      </c>
      <c r="AV350" s="396">
        <f>SUM(AT338:AV349)</f>
        <v>0</v>
      </c>
    </row>
    <row r="351" spans="1:48" s="93" customFormat="1" ht="45" customHeight="1">
      <c r="A351" s="62"/>
      <c r="B351" s="6"/>
      <c r="C351" s="840" t="s">
        <v>6144</v>
      </c>
      <c r="D351" s="736"/>
      <c r="E351" s="736"/>
      <c r="F351" s="689"/>
      <c r="G351" s="754"/>
      <c r="H351" s="653"/>
      <c r="I351" s="653"/>
      <c r="J351" s="653"/>
      <c r="K351" s="653"/>
      <c r="L351" s="653"/>
      <c r="M351" s="653"/>
      <c r="N351" s="653"/>
      <c r="O351" s="653"/>
      <c r="P351" s="653"/>
      <c r="Q351" s="653"/>
      <c r="R351" s="653"/>
      <c r="S351" s="653"/>
      <c r="T351" s="653"/>
      <c r="U351" s="653"/>
      <c r="V351" s="653"/>
      <c r="W351" s="653"/>
      <c r="X351" s="653"/>
      <c r="Y351" s="653"/>
      <c r="Z351" s="653"/>
      <c r="AA351" s="653"/>
      <c r="AB351" s="653"/>
      <c r="AC351" s="653"/>
      <c r="AD351" s="748"/>
      <c r="AE351" s="4"/>
      <c r="AF351" s="559" t="str">
        <f>SUBSTITUTE( SUBSTITUTE( SUBSTITUTE( SUBSTITUTE( SUBSTITUTE( SUBSTITUTE( SUBSTITUTE( SUBSTITUTE( SUBSTITUTE( SUBSTITUTE(G351, "á", "a"), "é", "e"), "í", "i"), "ó", "o"), "ú", "u"), "Á", "A"), "É", "E"), "Í", "I"), "Ó", "O"), "Ú", "U")</f>
        <v/>
      </c>
      <c r="AI351" t="s">
        <v>5595</v>
      </c>
      <c r="AJ351" s="193">
        <f>SUM(AL350,AP350)</f>
        <v>0</v>
      </c>
    </row>
    <row r="352" spans="1:48" s="93" customFormat="1" ht="14.25">
      <c r="A352" s="62"/>
      <c r="B352" s="753" t="str">
        <f>IF(AND(M349&gt;0,M349&lt;&gt;"NA",M349&lt;&gt;"NS",G351=""),"Debido a que cuenta con un valor mayor a cero en el numeral 12, debe anotar el nombre de dicha(s) función(es) desempeñada(s)","")</f>
        <v/>
      </c>
      <c r="C352" s="751"/>
      <c r="D352" s="751"/>
      <c r="E352" s="751"/>
      <c r="F352" s="751"/>
      <c r="G352" s="751"/>
      <c r="H352" s="751"/>
      <c r="I352" s="751"/>
      <c r="J352" s="751"/>
      <c r="K352" s="751"/>
      <c r="L352" s="751"/>
      <c r="M352" s="751"/>
      <c r="N352" s="751"/>
      <c r="O352" s="751"/>
      <c r="P352" s="751"/>
      <c r="Q352" s="751"/>
      <c r="R352" s="751"/>
      <c r="S352" s="751"/>
      <c r="T352" s="751"/>
      <c r="U352" s="751"/>
      <c r="V352" s="751"/>
      <c r="W352" s="751"/>
      <c r="X352" s="751"/>
      <c r="Y352" s="751"/>
      <c r="Z352" s="751"/>
      <c r="AA352" s="751"/>
      <c r="AB352" s="751"/>
      <c r="AC352" s="751"/>
      <c r="AD352" s="751"/>
      <c r="AE352" s="751"/>
    </row>
    <row r="353" spans="1:37" s="93" customFormat="1" ht="24" customHeight="1">
      <c r="A353" s="5"/>
      <c r="B353" s="8"/>
      <c r="C353" s="777" t="s">
        <v>5120</v>
      </c>
      <c r="D353" s="732"/>
      <c r="E353" s="732"/>
      <c r="F353" s="732"/>
      <c r="G353" s="732"/>
      <c r="H353" s="732"/>
      <c r="I353" s="732"/>
      <c r="J353" s="732"/>
      <c r="K353" s="732"/>
      <c r="L353" s="732"/>
      <c r="M353" s="732"/>
      <c r="N353" s="732"/>
      <c r="O353" s="732"/>
      <c r="P353" s="732"/>
      <c r="Q353" s="732"/>
      <c r="R353" s="732"/>
      <c r="S353" s="732"/>
      <c r="T353" s="732"/>
      <c r="U353" s="732"/>
      <c r="V353" s="732"/>
      <c r="W353" s="732"/>
      <c r="X353" s="732"/>
      <c r="Y353" s="732"/>
      <c r="Z353" s="732"/>
      <c r="AA353" s="732"/>
      <c r="AB353" s="732"/>
      <c r="AC353" s="732"/>
      <c r="AD353" s="732"/>
      <c r="AE353" s="4"/>
      <c r="AH353" s="1005" t="s">
        <v>6145</v>
      </c>
      <c r="AI353" s="1006"/>
      <c r="AJ353" s="1006"/>
      <c r="AK353" s="1006"/>
    </row>
    <row r="354" spans="1:37" s="93" customFormat="1" ht="60" customHeight="1">
      <c r="A354" s="62"/>
      <c r="B354" s="8"/>
      <c r="C354" s="747"/>
      <c r="D354" s="653"/>
      <c r="E354" s="653"/>
      <c r="F354" s="653"/>
      <c r="G354" s="653"/>
      <c r="H354" s="653"/>
      <c r="I354" s="653"/>
      <c r="J354" s="653"/>
      <c r="K354" s="653"/>
      <c r="L354" s="653"/>
      <c r="M354" s="653"/>
      <c r="N354" s="653"/>
      <c r="O354" s="653"/>
      <c r="P354" s="653"/>
      <c r="Q354" s="653"/>
      <c r="R354" s="653"/>
      <c r="S354" s="653"/>
      <c r="T354" s="653"/>
      <c r="U354" s="653"/>
      <c r="V354" s="653"/>
      <c r="W354" s="653"/>
      <c r="X354" s="653"/>
      <c r="Y354" s="653"/>
      <c r="Z354" s="653"/>
      <c r="AA354" s="653"/>
      <c r="AB354" s="653"/>
      <c r="AC354" s="653"/>
      <c r="AD354" s="748"/>
      <c r="AE354" s="4"/>
      <c r="AH354" s="560" t="s">
        <v>5152</v>
      </c>
      <c r="AI354" s="560" t="s">
        <v>5153</v>
      </c>
      <c r="AJ354" s="560" t="s">
        <v>5154</v>
      </c>
      <c r="AK354" s="560" t="s">
        <v>5155</v>
      </c>
    </row>
    <row r="355" spans="1:37" s="93" customFormat="1" ht="14.45" customHeight="1">
      <c r="A355" s="5"/>
      <c r="B355" s="943" t="str">
        <f>IF(AF338=0,"","Favor de ingresar toda la información requerida en la pregunta")</f>
        <v/>
      </c>
      <c r="C355" s="751"/>
      <c r="D355" s="751"/>
      <c r="E355" s="751"/>
      <c r="F355" s="751"/>
      <c r="G355" s="751"/>
      <c r="H355" s="751"/>
      <c r="I355" s="751"/>
      <c r="J355" s="751"/>
      <c r="K355" s="751"/>
      <c r="L355" s="751"/>
      <c r="M355" s="751"/>
      <c r="N355" s="751"/>
      <c r="O355" s="751"/>
      <c r="P355" s="751"/>
      <c r="Q355" s="751"/>
      <c r="R355" s="751"/>
      <c r="S355" s="751"/>
      <c r="T355" s="751"/>
      <c r="U355" s="751"/>
      <c r="V355" s="751"/>
      <c r="W355" s="751"/>
      <c r="X355" s="751"/>
      <c r="Y355" s="751"/>
      <c r="Z355" s="751"/>
      <c r="AA355" s="751"/>
      <c r="AB355" s="751"/>
      <c r="AC355" s="751"/>
      <c r="AD355" s="751"/>
      <c r="AE355" s="751"/>
      <c r="AH355" s="561" t="s">
        <v>6146</v>
      </c>
      <c r="AI355" s="561" t="s">
        <v>6133</v>
      </c>
      <c r="AJ355" s="601" t="str" cm="1">
        <f t="array" ref="AJ355">IF(AF351&lt;&gt;"",_xlfn.TEXTJOIN(" / ", TRUE, _xlfn.UNIQUE(IF($AH$355:$AH$365&lt;&gt;"",IF(ISNUMBER(SEARCH(AF351, $AH$355:$AH$365)) + (_xlfn.MAP($AH$355:$AH$365, _xlfn.LAMBDA(_xlpm.r, SUM(--ISNUMBER(SEARCH(_xlfn.TEXTSPLIT(_xlpm.r, ","), AF351))))))&gt;0,$AI$355:$AI$365, ""), ""))), "")</f>
        <v/>
      </c>
      <c r="AK355" s="93" t="str">
        <f>IF(AJ355 = "", "", "Alerta: Revise el texto ingresado en el Especifique ya que podria existir en las opciones resaltadas en amarillo")</f>
        <v/>
      </c>
    </row>
    <row r="356" spans="1:37" s="93" customFormat="1" ht="14.45" customHeight="1">
      <c r="A356" s="5"/>
      <c r="B356" s="767" t="str">
        <f>IF(SUM(COUNTIF(M338:AD349,"NS"))&lt;&gt;0,"Alerta: debido a que cuenta con registros NS, debe proporcionar una justificación en el area de comentarios al final de la pregunta","")</f>
        <v/>
      </c>
      <c r="C356" s="751"/>
      <c r="D356" s="751"/>
      <c r="E356" s="751"/>
      <c r="F356" s="751"/>
      <c r="G356" s="751"/>
      <c r="H356" s="751"/>
      <c r="I356" s="751"/>
      <c r="J356" s="751"/>
      <c r="K356" s="751"/>
      <c r="L356" s="751"/>
      <c r="M356" s="751"/>
      <c r="N356" s="751"/>
      <c r="O356" s="751"/>
      <c r="P356" s="751"/>
      <c r="Q356" s="751"/>
      <c r="R356" s="751"/>
      <c r="S356" s="751"/>
      <c r="T356" s="751"/>
      <c r="U356" s="751"/>
      <c r="V356" s="751"/>
      <c r="W356" s="751"/>
      <c r="X356" s="751"/>
      <c r="Y356" s="751"/>
      <c r="Z356" s="751"/>
      <c r="AA356" s="751"/>
      <c r="AB356" s="751"/>
      <c r="AC356" s="751"/>
      <c r="AD356" s="751"/>
      <c r="AE356" s="751"/>
      <c r="AH356" s="561" t="s">
        <v>6147</v>
      </c>
      <c r="AI356" s="561" t="s">
        <v>6148</v>
      </c>
    </row>
    <row r="357" spans="1:37" s="93" customFormat="1" ht="14.45" customHeight="1">
      <c r="A357" s="5"/>
      <c r="B357" s="880" t="str">
        <f>IF(AJ351&gt;0,"Favor de revisar la suma y consistencia de totales y/o subtotales por filas (numéricos y NS)","")</f>
        <v/>
      </c>
      <c r="C357" s="751"/>
      <c r="D357" s="751"/>
      <c r="E357" s="751"/>
      <c r="F357" s="751"/>
      <c r="G357" s="751"/>
      <c r="H357" s="751"/>
      <c r="I357" s="751"/>
      <c r="J357" s="751"/>
      <c r="K357" s="751"/>
      <c r="L357" s="751"/>
      <c r="M357" s="751"/>
      <c r="N357" s="751"/>
      <c r="O357" s="751"/>
      <c r="P357" s="751"/>
      <c r="Q357" s="751"/>
      <c r="R357" s="751"/>
      <c r="S357" s="751"/>
      <c r="T357" s="751"/>
      <c r="U357" s="751"/>
      <c r="V357" s="751"/>
      <c r="W357" s="751"/>
      <c r="X357" s="751"/>
      <c r="Y357" s="751"/>
      <c r="Z357" s="751"/>
      <c r="AA357" s="751"/>
      <c r="AB357" s="751"/>
      <c r="AC357" s="751"/>
      <c r="AD357" s="751"/>
      <c r="AE357" s="751"/>
      <c r="AH357" s="561" t="s">
        <v>6149</v>
      </c>
      <c r="AI357" s="561" t="s">
        <v>6150</v>
      </c>
    </row>
    <row r="358" spans="1:37" s="93" customFormat="1">
      <c r="A358" s="5"/>
      <c r="B358" s="753" t="str">
        <f>IF(AG338&gt;0,"Revise la información capturada, ya que tiene datos ingresados en celdas que están sombreadas","")</f>
        <v/>
      </c>
      <c r="C358" s="751"/>
      <c r="D358" s="751"/>
      <c r="E358" s="751"/>
      <c r="F358" s="751"/>
      <c r="G358" s="751"/>
      <c r="H358" s="751"/>
      <c r="I358" s="751"/>
      <c r="J358" s="751"/>
      <c r="K358" s="751"/>
      <c r="L358" s="751"/>
      <c r="M358" s="751"/>
      <c r="N358" s="751"/>
      <c r="O358" s="751"/>
      <c r="P358" s="751"/>
      <c r="Q358" s="751"/>
      <c r="R358" s="751"/>
      <c r="S358" s="751"/>
      <c r="T358" s="751"/>
      <c r="U358" s="751"/>
      <c r="V358" s="751"/>
      <c r="W358" s="751"/>
      <c r="X358" s="751"/>
      <c r="Y358" s="751"/>
      <c r="Z358" s="751"/>
      <c r="AA358" s="751"/>
      <c r="AB358" s="751"/>
      <c r="AC358" s="751"/>
      <c r="AD358" s="751"/>
      <c r="AE358" s="751"/>
      <c r="AH358" s="561" t="s">
        <v>6151</v>
      </c>
      <c r="AI358" s="561" t="s">
        <v>6136</v>
      </c>
    </row>
    <row r="359" spans="1:37" s="93" customFormat="1">
      <c r="A359" s="5"/>
      <c r="B359" s="753" t="str">
        <f>IF(AS350&gt;0,"Favor de revisar la instrucción 3, debido a que no se cumplen con los criterios mencionados","")</f>
        <v/>
      </c>
      <c r="C359" s="751"/>
      <c r="D359" s="751"/>
      <c r="E359" s="751"/>
      <c r="F359" s="751"/>
      <c r="G359" s="751"/>
      <c r="H359" s="751"/>
      <c r="I359" s="751"/>
      <c r="J359" s="751"/>
      <c r="K359" s="751"/>
      <c r="L359" s="751"/>
      <c r="M359" s="751"/>
      <c r="N359" s="751"/>
      <c r="O359" s="751"/>
      <c r="P359" s="751"/>
      <c r="Q359" s="751"/>
      <c r="R359" s="751"/>
      <c r="S359" s="751"/>
      <c r="T359" s="751"/>
      <c r="U359" s="751"/>
      <c r="V359" s="751"/>
      <c r="W359" s="751"/>
      <c r="X359" s="751"/>
      <c r="Y359" s="751"/>
      <c r="Z359" s="751"/>
      <c r="AA359" s="751"/>
      <c r="AB359" s="751"/>
      <c r="AC359" s="751"/>
      <c r="AD359" s="751"/>
      <c r="AE359" s="751"/>
      <c r="AH359" s="561" t="s">
        <v>6152</v>
      </c>
      <c r="AI359" s="561" t="s">
        <v>6137</v>
      </c>
    </row>
    <row r="360" spans="1:37" s="93" customFormat="1" ht="14.45" customHeight="1">
      <c r="A360" s="5"/>
      <c r="B360" s="753" t="str">
        <f>IF(AV350&gt;0,"Favor de revisar la instrucción 4, debido a que no se cumplen con los criterios mencionados","")</f>
        <v/>
      </c>
      <c r="C360" s="751"/>
      <c r="D360" s="751"/>
      <c r="E360" s="751"/>
      <c r="F360" s="751"/>
      <c r="G360" s="751"/>
      <c r="H360" s="751"/>
      <c r="I360" s="751"/>
      <c r="J360" s="751"/>
      <c r="K360" s="751"/>
      <c r="L360" s="751"/>
      <c r="M360" s="751"/>
      <c r="N360" s="751"/>
      <c r="O360" s="751"/>
      <c r="P360" s="751"/>
      <c r="Q360" s="751"/>
      <c r="R360" s="751"/>
      <c r="S360" s="751"/>
      <c r="T360" s="751"/>
      <c r="U360" s="751"/>
      <c r="V360" s="751"/>
      <c r="W360" s="751"/>
      <c r="X360" s="751"/>
      <c r="Y360" s="751"/>
      <c r="Z360" s="751"/>
      <c r="AA360" s="751"/>
      <c r="AB360" s="751"/>
      <c r="AC360" s="751"/>
      <c r="AD360" s="751"/>
      <c r="AE360" s="751"/>
      <c r="AH360" s="561" t="s">
        <v>6153</v>
      </c>
      <c r="AI360" s="561" t="s">
        <v>6138</v>
      </c>
    </row>
    <row r="361" spans="1:37" s="93" customFormat="1" ht="24" customHeight="1">
      <c r="A361" s="61" t="s">
        <v>6154</v>
      </c>
      <c r="B361" s="755" t="s">
        <v>6155</v>
      </c>
      <c r="C361" s="736"/>
      <c r="D361" s="736"/>
      <c r="E361" s="736"/>
      <c r="F361" s="736"/>
      <c r="G361" s="736"/>
      <c r="H361" s="736"/>
      <c r="I361" s="736"/>
      <c r="J361" s="736"/>
      <c r="K361" s="736"/>
      <c r="L361" s="736"/>
      <c r="M361" s="736"/>
      <c r="N361" s="736"/>
      <c r="O361" s="736"/>
      <c r="P361" s="736"/>
      <c r="Q361" s="736"/>
      <c r="R361" s="736"/>
      <c r="S361" s="736"/>
      <c r="T361" s="736"/>
      <c r="U361" s="736"/>
      <c r="V361" s="736"/>
      <c r="W361" s="736"/>
      <c r="X361" s="736"/>
      <c r="Y361" s="736"/>
      <c r="Z361" s="736"/>
      <c r="AA361" s="736"/>
      <c r="AB361" s="736"/>
      <c r="AC361" s="736"/>
      <c r="AD361" s="736"/>
      <c r="AE361" s="4"/>
      <c r="AH361" s="561" t="s">
        <v>6156</v>
      </c>
      <c r="AI361" s="561" t="s">
        <v>6139</v>
      </c>
    </row>
    <row r="362" spans="1:37" s="93" customFormat="1" ht="14.45" customHeight="1">
      <c r="A362" s="61"/>
      <c r="B362" s="59"/>
      <c r="C362" s="756" t="s">
        <v>6157</v>
      </c>
      <c r="D362" s="736"/>
      <c r="E362" s="736"/>
      <c r="F362" s="736"/>
      <c r="G362" s="736"/>
      <c r="H362" s="736"/>
      <c r="I362" s="736"/>
      <c r="J362" s="736"/>
      <c r="K362" s="736"/>
      <c r="L362" s="736"/>
      <c r="M362" s="736"/>
      <c r="N362" s="736"/>
      <c r="O362" s="736"/>
      <c r="P362" s="736"/>
      <c r="Q362" s="736"/>
      <c r="R362" s="736"/>
      <c r="S362" s="736"/>
      <c r="T362" s="736"/>
      <c r="U362" s="736"/>
      <c r="V362" s="736"/>
      <c r="W362" s="736"/>
      <c r="X362" s="736"/>
      <c r="Y362" s="736"/>
      <c r="Z362" s="736"/>
      <c r="AA362" s="736"/>
      <c r="AB362" s="736"/>
      <c r="AC362" s="736"/>
      <c r="AD362" s="736"/>
      <c r="AE362" s="4"/>
      <c r="AH362" s="561" t="s">
        <v>6158</v>
      </c>
      <c r="AI362" s="561" t="s">
        <v>6140</v>
      </c>
    </row>
    <row r="363" spans="1:37" s="93" customFormat="1" ht="24" customHeight="1">
      <c r="A363" s="61"/>
      <c r="B363" s="59"/>
      <c r="C363" s="758" t="s">
        <v>6159</v>
      </c>
      <c r="D363" s="736"/>
      <c r="E363" s="736"/>
      <c r="F363" s="736"/>
      <c r="G363" s="736"/>
      <c r="H363" s="736"/>
      <c r="I363" s="736"/>
      <c r="J363" s="736"/>
      <c r="K363" s="736"/>
      <c r="L363" s="736"/>
      <c r="M363" s="736"/>
      <c r="N363" s="736"/>
      <c r="O363" s="736"/>
      <c r="P363" s="736"/>
      <c r="Q363" s="736"/>
      <c r="R363" s="736"/>
      <c r="S363" s="736"/>
      <c r="T363" s="736"/>
      <c r="U363" s="736"/>
      <c r="V363" s="736"/>
      <c r="W363" s="736"/>
      <c r="X363" s="736"/>
      <c r="Y363" s="736"/>
      <c r="Z363" s="736"/>
      <c r="AA363" s="736"/>
      <c r="AB363" s="736"/>
      <c r="AC363" s="736"/>
      <c r="AD363" s="736"/>
      <c r="AE363" s="4"/>
      <c r="AH363" s="561" t="s">
        <v>6160</v>
      </c>
      <c r="AI363" s="561" t="s">
        <v>6141</v>
      </c>
    </row>
    <row r="364" spans="1:37" s="93" customFormat="1" ht="36" customHeight="1">
      <c r="A364" s="61"/>
      <c r="B364" s="59"/>
      <c r="C364" s="742" t="s">
        <v>6161</v>
      </c>
      <c r="D364" s="736"/>
      <c r="E364" s="736"/>
      <c r="F364" s="736"/>
      <c r="G364" s="736"/>
      <c r="H364" s="736"/>
      <c r="I364" s="736"/>
      <c r="J364" s="736"/>
      <c r="K364" s="736"/>
      <c r="L364" s="736"/>
      <c r="M364" s="736"/>
      <c r="N364" s="736"/>
      <c r="O364" s="736"/>
      <c r="P364" s="736"/>
      <c r="Q364" s="736"/>
      <c r="R364" s="736"/>
      <c r="S364" s="736"/>
      <c r="T364" s="736"/>
      <c r="U364" s="736"/>
      <c r="V364" s="736"/>
      <c r="W364" s="736"/>
      <c r="X364" s="736"/>
      <c r="Y364" s="736"/>
      <c r="Z364" s="736"/>
      <c r="AA364" s="736"/>
      <c r="AB364" s="736"/>
      <c r="AC364" s="736"/>
      <c r="AD364" s="736"/>
      <c r="AE364" s="4"/>
      <c r="AH364" s="561" t="s">
        <v>6162</v>
      </c>
      <c r="AI364" s="561" t="s">
        <v>5533</v>
      </c>
    </row>
    <row r="365" spans="1:37" s="93" customFormat="1" ht="48" customHeight="1">
      <c r="A365" s="61"/>
      <c r="B365" s="59"/>
      <c r="C365" s="758" t="s">
        <v>6163</v>
      </c>
      <c r="D365" s="736"/>
      <c r="E365" s="736"/>
      <c r="F365" s="736"/>
      <c r="G365" s="736"/>
      <c r="H365" s="736"/>
      <c r="I365" s="736"/>
      <c r="J365" s="736"/>
      <c r="K365" s="736"/>
      <c r="L365" s="736"/>
      <c r="M365" s="736"/>
      <c r="N365" s="736"/>
      <c r="O365" s="736"/>
      <c r="P365" s="736"/>
      <c r="Q365" s="736"/>
      <c r="R365" s="736"/>
      <c r="S365" s="736"/>
      <c r="T365" s="736"/>
      <c r="U365" s="736"/>
      <c r="V365" s="736"/>
      <c r="W365" s="736"/>
      <c r="X365" s="736"/>
      <c r="Y365" s="736"/>
      <c r="Z365" s="736"/>
      <c r="AA365" s="736"/>
      <c r="AB365" s="736"/>
      <c r="AC365" s="736"/>
      <c r="AD365" s="736"/>
      <c r="AE365" s="4"/>
      <c r="AH365" s="561" t="s">
        <v>6164</v>
      </c>
      <c r="AI365" s="561" t="s">
        <v>6142</v>
      </c>
    </row>
    <row r="366" spans="1:37" s="93" customFormat="1" ht="48" customHeight="1">
      <c r="A366" s="61"/>
      <c r="B366" s="59"/>
      <c r="C366" s="735" t="s">
        <v>6165</v>
      </c>
      <c r="D366" s="736"/>
      <c r="E366" s="736"/>
      <c r="F366" s="736"/>
      <c r="G366" s="736"/>
      <c r="H366" s="736"/>
      <c r="I366" s="736"/>
      <c r="J366" s="736"/>
      <c r="K366" s="736"/>
      <c r="L366" s="736"/>
      <c r="M366" s="736"/>
      <c r="N366" s="736"/>
      <c r="O366" s="736"/>
      <c r="P366" s="736"/>
      <c r="Q366" s="736"/>
      <c r="R366" s="736"/>
      <c r="S366" s="736"/>
      <c r="T366" s="736"/>
      <c r="U366" s="736"/>
      <c r="V366" s="736"/>
      <c r="W366" s="736"/>
      <c r="X366" s="736"/>
      <c r="Y366" s="736"/>
      <c r="Z366" s="736"/>
      <c r="AA366" s="736"/>
      <c r="AB366" s="736"/>
      <c r="AC366" s="736"/>
      <c r="AD366" s="736"/>
      <c r="AE366" s="4"/>
    </row>
    <row r="367" spans="1:37" s="93" customFormat="1" ht="14.25">
      <c r="A367" s="7"/>
      <c r="B367" s="379"/>
      <c r="C367" s="48"/>
      <c r="D367" s="48"/>
      <c r="E367" s="48"/>
      <c r="F367" s="48"/>
      <c r="G367" s="48"/>
      <c r="H367" s="48"/>
      <c r="I367" s="4"/>
      <c r="J367" s="48"/>
      <c r="K367" s="48"/>
      <c r="L367" s="48"/>
      <c r="M367" s="48"/>
      <c r="N367" s="48"/>
      <c r="O367" s="48"/>
      <c r="P367" s="48"/>
      <c r="Q367" s="48"/>
      <c r="R367" s="48"/>
      <c r="S367" s="48"/>
      <c r="T367" s="48"/>
      <c r="U367" s="48"/>
      <c r="V367" s="48"/>
      <c r="W367" s="48"/>
      <c r="X367" s="48"/>
      <c r="Y367" s="380"/>
      <c r="Z367" s="380"/>
      <c r="AA367" s="108"/>
      <c r="AB367" s="108"/>
      <c r="AC367" s="108"/>
      <c r="AD367" s="108"/>
      <c r="AE367" s="4"/>
    </row>
    <row r="368" spans="1:37" s="93" customFormat="1" ht="14.25">
      <c r="A368" s="7"/>
      <c r="B368" s="379"/>
      <c r="C368" s="48"/>
      <c r="D368" s="48"/>
      <c r="E368" s="48"/>
      <c r="F368" s="48"/>
      <c r="G368" s="48"/>
      <c r="H368" s="48"/>
      <c r="I368" s="4"/>
      <c r="J368" s="48"/>
      <c r="K368" s="48"/>
      <c r="L368" s="48"/>
      <c r="M368" s="48"/>
      <c r="N368" s="48"/>
      <c r="O368" s="48"/>
      <c r="P368" s="48"/>
      <c r="Q368" s="48"/>
      <c r="R368" s="48"/>
      <c r="S368" s="48"/>
      <c r="T368" s="48"/>
      <c r="U368" s="48"/>
      <c r="V368" s="48"/>
      <c r="W368" s="48"/>
      <c r="X368" s="48"/>
      <c r="Y368" s="380"/>
      <c r="Z368" s="380"/>
      <c r="AA368" s="928" t="s">
        <v>5851</v>
      </c>
      <c r="AB368" s="732"/>
      <c r="AC368" s="732"/>
      <c r="AD368" s="732"/>
      <c r="AE368" s="4"/>
    </row>
    <row r="369" spans="1:120" s="93" customFormat="1" ht="24" customHeight="1">
      <c r="A369" s="14"/>
      <c r="B369" s="84"/>
      <c r="C369" s="771" t="s">
        <v>5852</v>
      </c>
      <c r="D369" s="773"/>
      <c r="E369" s="773"/>
      <c r="F369" s="773"/>
      <c r="G369" s="773"/>
      <c r="H369" s="773"/>
      <c r="I369" s="773"/>
      <c r="J369" s="773"/>
      <c r="K369" s="773"/>
      <c r="L369" s="769"/>
      <c r="M369" s="771" t="s">
        <v>6166</v>
      </c>
      <c r="N369" s="669"/>
      <c r="O369" s="669"/>
      <c r="P369" s="669"/>
      <c r="Q369" s="669"/>
      <c r="R369" s="669"/>
      <c r="S369" s="669"/>
      <c r="T369" s="669"/>
      <c r="U369" s="669"/>
      <c r="V369" s="669"/>
      <c r="W369" s="669"/>
      <c r="X369" s="669"/>
      <c r="Y369" s="669"/>
      <c r="Z369" s="669"/>
      <c r="AA369" s="669"/>
      <c r="AB369" s="669"/>
      <c r="AC369" s="669"/>
      <c r="AD369" s="670"/>
      <c r="AE369" s="4"/>
      <c r="BG369" s="947" t="s">
        <v>6072</v>
      </c>
      <c r="BH369" s="669"/>
      <c r="BI369" s="669"/>
      <c r="BJ369" s="669"/>
      <c r="BK369" s="669"/>
      <c r="BL369" s="669"/>
      <c r="BM369" s="669"/>
      <c r="BN369" s="669"/>
      <c r="BO369" s="669"/>
      <c r="BP369" s="669"/>
      <c r="BQ369" s="669"/>
      <c r="BR369" s="670"/>
      <c r="BS369" s="407"/>
      <c r="BT369" s="407"/>
      <c r="BU369" s="407"/>
      <c r="CD369" s="93" t="s">
        <v>6167</v>
      </c>
    </row>
    <row r="370" spans="1:120" s="93" customFormat="1" ht="120" customHeight="1">
      <c r="A370" s="14"/>
      <c r="B370" s="84"/>
      <c r="C370" s="862"/>
      <c r="D370" s="736"/>
      <c r="E370" s="736"/>
      <c r="F370" s="736"/>
      <c r="G370" s="736"/>
      <c r="H370" s="736"/>
      <c r="I370" s="736"/>
      <c r="J370" s="736"/>
      <c r="K370" s="736"/>
      <c r="L370" s="689"/>
      <c r="M370" s="768" t="s">
        <v>5560</v>
      </c>
      <c r="N370" s="759" t="s">
        <v>6029</v>
      </c>
      <c r="O370" s="759" t="s">
        <v>6030</v>
      </c>
      <c r="P370" s="861" t="s">
        <v>6133</v>
      </c>
      <c r="Q370" s="669"/>
      <c r="R370" s="670"/>
      <c r="S370" s="861" t="s">
        <v>6168</v>
      </c>
      <c r="T370" s="669"/>
      <c r="U370" s="670"/>
      <c r="V370" s="861" t="s">
        <v>6135</v>
      </c>
      <c r="W370" s="669"/>
      <c r="X370" s="670"/>
      <c r="Y370" s="861" t="s">
        <v>6136</v>
      </c>
      <c r="Z370" s="669"/>
      <c r="AA370" s="670"/>
      <c r="AB370" s="861" t="s">
        <v>6137</v>
      </c>
      <c r="AC370" s="669"/>
      <c r="AD370" s="670"/>
      <c r="AE370" s="4"/>
      <c r="BG370" s="948" t="s">
        <v>5560</v>
      </c>
      <c r="BH370" s="949"/>
      <c r="BI370" s="949"/>
      <c r="BJ370" s="950"/>
      <c r="BK370" s="951" t="s">
        <v>6075</v>
      </c>
      <c r="BL370" s="949"/>
      <c r="BM370" s="949"/>
      <c r="BN370" s="950"/>
      <c r="BO370" s="952" t="s">
        <v>6030</v>
      </c>
      <c r="BP370" s="953"/>
      <c r="BQ370" s="953"/>
      <c r="BR370" s="954"/>
      <c r="BS370" s="955" t="s">
        <v>6169</v>
      </c>
      <c r="BT370" s="669"/>
      <c r="BU370" s="670"/>
      <c r="BW370" s="945" t="s">
        <v>5343</v>
      </c>
      <c r="BX370" s="945"/>
      <c r="BY370" s="945"/>
      <c r="CD370" s="93">
        <f>IF(AND(SUM(M338:M349)=0,COUNTIF(M338:M349,"NS")&gt;0),"NS",IF(AND(SUM(M338:M349)=0,COUNTIF(M338:M349,0)&gt;0),0,IF(AND(SUM(M338:M349)=0,COUNTIF(M338:M349,"NA")&gt;0),"NA",SUM(M338:M349))))</f>
        <v>0</v>
      </c>
      <c r="CE370" s="93">
        <f>IF(AND(SUM(P338:P349)=0,COUNTIF(P338:P349,"NS")&gt;0),"NS",IF(AND(SUM(P338:P349)=0,COUNTIF(P338:P349,0)&gt;0),0,IF(AND(SUM(P338:P349)=0,COUNTIF(P338:P349,"NA")&gt;0),"NA",SUM(P338:P349))))</f>
        <v>0</v>
      </c>
      <c r="CF370" s="93">
        <f>IF(AND(SUM(S338:S349)=0,COUNTIF(S338:S349,"NS")&gt;0),"NS",IF(AND(SUM(S338:S349)=0,COUNTIF(S338:S349,0)&gt;0),0,IF(AND(SUM(S338:S349)=0,COUNTIF(S338:S349,"NA")&gt;0),"NA",SUM(S338:S349))))</f>
        <v>0</v>
      </c>
      <c r="CG370" s="558">
        <f>M338</f>
        <v>0</v>
      </c>
      <c r="CH370" s="558">
        <f>P338</f>
        <v>0</v>
      </c>
      <c r="CI370" s="558">
        <f>S338</f>
        <v>0</v>
      </c>
      <c r="CJ370" s="558">
        <f>M339</f>
        <v>0</v>
      </c>
      <c r="CK370" s="558">
        <f>P339</f>
        <v>0</v>
      </c>
      <c r="CL370" s="558">
        <f>S339</f>
        <v>0</v>
      </c>
      <c r="CM370" s="558">
        <f>M340</f>
        <v>0</v>
      </c>
      <c r="CN370" s="558">
        <f>P340</f>
        <v>0</v>
      </c>
      <c r="CO370" s="558">
        <f>S340</f>
        <v>0</v>
      </c>
      <c r="CP370" s="558">
        <f>M341</f>
        <v>0</v>
      </c>
      <c r="CQ370" s="558">
        <f>P341</f>
        <v>0</v>
      </c>
      <c r="CR370" s="558">
        <f>S341</f>
        <v>0</v>
      </c>
      <c r="CS370" s="558">
        <f>M342</f>
        <v>0</v>
      </c>
      <c r="CT370" s="558">
        <f>P342</f>
        <v>0</v>
      </c>
      <c r="CU370" s="558">
        <f>S342</f>
        <v>0</v>
      </c>
      <c r="CV370" s="558">
        <f>M343</f>
        <v>0</v>
      </c>
      <c r="CW370" s="558">
        <f>P343</f>
        <v>0</v>
      </c>
      <c r="CX370" s="558">
        <f>S343</f>
        <v>0</v>
      </c>
      <c r="CY370" s="558">
        <f>M344</f>
        <v>0</v>
      </c>
      <c r="CZ370" s="558">
        <f>P344</f>
        <v>0</v>
      </c>
      <c r="DA370" s="558">
        <f>S344</f>
        <v>0</v>
      </c>
      <c r="DB370" s="558">
        <f>M345</f>
        <v>0</v>
      </c>
      <c r="DC370" s="558">
        <f>P345</f>
        <v>0</v>
      </c>
      <c r="DD370" s="558">
        <f>S345</f>
        <v>0</v>
      </c>
      <c r="DE370" s="558">
        <f>M346</f>
        <v>0</v>
      </c>
      <c r="DF370" s="558">
        <f>P346</f>
        <v>0</v>
      </c>
      <c r="DG370" s="558">
        <f>S346</f>
        <v>0</v>
      </c>
      <c r="DH370" s="558">
        <f>M347</f>
        <v>0</v>
      </c>
      <c r="DI370" s="558">
        <f>P347</f>
        <v>0</v>
      </c>
      <c r="DJ370" s="558">
        <f>S347</f>
        <v>0</v>
      </c>
      <c r="DK370" s="558">
        <f>M348</f>
        <v>0</v>
      </c>
      <c r="DL370" s="558">
        <f>P348</f>
        <v>0</v>
      </c>
      <c r="DM370" s="558">
        <f>S348</f>
        <v>0</v>
      </c>
      <c r="DN370" s="558">
        <f>M349</f>
        <v>0</v>
      </c>
      <c r="DO370" s="558">
        <f>P349</f>
        <v>0</v>
      </c>
      <c r="DP370" s="558">
        <f>S349</f>
        <v>0</v>
      </c>
    </row>
    <row r="371" spans="1:120" s="93" customFormat="1" ht="48" customHeight="1">
      <c r="A371" s="14"/>
      <c r="B371" s="109"/>
      <c r="C371" s="770"/>
      <c r="D371" s="732"/>
      <c r="E371" s="732"/>
      <c r="F371" s="732"/>
      <c r="G371" s="732"/>
      <c r="H371" s="732"/>
      <c r="I371" s="732"/>
      <c r="J371" s="732"/>
      <c r="K371" s="732"/>
      <c r="L371" s="733"/>
      <c r="M371" s="876"/>
      <c r="N371" s="876"/>
      <c r="O371" s="876"/>
      <c r="P371" s="79" t="s">
        <v>5571</v>
      </c>
      <c r="Q371" s="81" t="s">
        <v>6029</v>
      </c>
      <c r="R371" s="81" t="s">
        <v>6030</v>
      </c>
      <c r="S371" s="79" t="s">
        <v>5571</v>
      </c>
      <c r="T371" s="81" t="s">
        <v>6029</v>
      </c>
      <c r="U371" s="81" t="s">
        <v>6030</v>
      </c>
      <c r="V371" s="79" t="s">
        <v>5571</v>
      </c>
      <c r="W371" s="81" t="s">
        <v>6029</v>
      </c>
      <c r="X371" s="81" t="s">
        <v>6030</v>
      </c>
      <c r="Y371" s="79" t="s">
        <v>5571</v>
      </c>
      <c r="Z371" s="81" t="s">
        <v>6029</v>
      </c>
      <c r="AA371" s="81" t="s">
        <v>6030</v>
      </c>
      <c r="AB371" s="79" t="s">
        <v>5571</v>
      </c>
      <c r="AC371" s="81" t="s">
        <v>6029</v>
      </c>
      <c r="AD371" s="81" t="s">
        <v>6030</v>
      </c>
      <c r="AE371" s="4"/>
      <c r="AI371" t="s">
        <v>5572</v>
      </c>
      <c r="AJ371" t="s">
        <v>5573</v>
      </c>
      <c r="AK371" t="s">
        <v>5574</v>
      </c>
      <c r="AL371" t="s">
        <v>5575</v>
      </c>
      <c r="AM371" t="s">
        <v>5576</v>
      </c>
      <c r="AN371" t="s">
        <v>5577</v>
      </c>
      <c r="AO371" t="s">
        <v>5578</v>
      </c>
      <c r="AP371" t="s">
        <v>5579</v>
      </c>
      <c r="AQ371" t="s">
        <v>5580</v>
      </c>
      <c r="AR371" t="s">
        <v>5581</v>
      </c>
      <c r="AS371" t="s">
        <v>5582</v>
      </c>
      <c r="AT371" t="s">
        <v>5583</v>
      </c>
      <c r="AU371" t="s">
        <v>5584</v>
      </c>
      <c r="AV371" t="s">
        <v>5585</v>
      </c>
      <c r="AW371" t="s">
        <v>5586</v>
      </c>
      <c r="AX371" t="s">
        <v>5587</v>
      </c>
      <c r="AY371" t="s">
        <v>5588</v>
      </c>
      <c r="AZ371" t="s">
        <v>5589</v>
      </c>
      <c r="BA371" t="s">
        <v>5590</v>
      </c>
      <c r="BB371" t="s">
        <v>5591</v>
      </c>
      <c r="BC371" t="s">
        <v>6077</v>
      </c>
      <c r="BD371" t="s">
        <v>6078</v>
      </c>
      <c r="BE371" t="s">
        <v>6079</v>
      </c>
      <c r="BF371" t="s">
        <v>6080</v>
      </c>
      <c r="BG371" s="305" t="s">
        <v>5566</v>
      </c>
      <c r="BH371" s="306" t="s">
        <v>5592</v>
      </c>
      <c r="BI371" s="307" t="s">
        <v>5593</v>
      </c>
      <c r="BJ371" s="308" t="s">
        <v>5594</v>
      </c>
      <c r="BK371" s="305" t="s">
        <v>5566</v>
      </c>
      <c r="BL371" s="306" t="s">
        <v>5592</v>
      </c>
      <c r="BM371" s="307" t="s">
        <v>5593</v>
      </c>
      <c r="BN371" s="308" t="s">
        <v>5594</v>
      </c>
      <c r="BO371" s="305" t="s">
        <v>5566</v>
      </c>
      <c r="BP371" s="306" t="s">
        <v>5592</v>
      </c>
      <c r="BQ371" s="307" t="s">
        <v>5593</v>
      </c>
      <c r="BR371" s="309" t="s">
        <v>5594</v>
      </c>
      <c r="BS371" s="416" t="s">
        <v>5347</v>
      </c>
      <c r="BT371" s="229" t="s">
        <v>5355</v>
      </c>
      <c r="BU371" s="417" t="s">
        <v>5349</v>
      </c>
      <c r="BV371" t="s">
        <v>5110</v>
      </c>
      <c r="BW371" s="418" t="s">
        <v>5354</v>
      </c>
      <c r="BX371" s="381" t="s">
        <v>5355</v>
      </c>
      <c r="BY371" s="419" t="s">
        <v>5349</v>
      </c>
      <c r="BZ371" t="s">
        <v>5905</v>
      </c>
      <c r="CA371" s="52" t="s">
        <v>6170</v>
      </c>
      <c r="CB371" s="52" t="s">
        <v>6171</v>
      </c>
      <c r="CC371" s="52" t="s">
        <v>6172</v>
      </c>
      <c r="CD371" t="s">
        <v>6173</v>
      </c>
    </row>
    <row r="372" spans="1:120" s="93" customFormat="1" ht="14.25">
      <c r="A372" s="61"/>
      <c r="B372" s="78"/>
      <c r="C372" s="74" t="s">
        <v>6174</v>
      </c>
      <c r="D372" s="763" t="s">
        <v>422</v>
      </c>
      <c r="E372" s="669"/>
      <c r="F372" s="669"/>
      <c r="G372" s="669"/>
      <c r="H372" s="669"/>
      <c r="I372" s="669"/>
      <c r="J372" s="669"/>
      <c r="K372" s="669"/>
      <c r="L372" s="670"/>
      <c r="M372" s="112"/>
      <c r="N372" s="112"/>
      <c r="O372" s="112"/>
      <c r="P372" s="112"/>
      <c r="Q372" s="112"/>
      <c r="R372" s="112"/>
      <c r="S372" s="112"/>
      <c r="T372" s="112"/>
      <c r="U372" s="112"/>
      <c r="V372" s="112"/>
      <c r="W372" s="112"/>
      <c r="X372" s="112"/>
      <c r="Y372" s="112"/>
      <c r="Z372" s="112"/>
      <c r="AA372" s="112"/>
      <c r="AB372" s="112"/>
      <c r="AC372" s="112"/>
      <c r="AD372" s="112"/>
      <c r="AE372" s="4"/>
      <c r="AI372">
        <f>M372</f>
        <v>0</v>
      </c>
      <c r="AJ372">
        <f>COUNTIF(N372:O372,"NS")</f>
        <v>0</v>
      </c>
      <c r="AK372">
        <f>SUM(N372:O372)</f>
        <v>0</v>
      </c>
      <c r="AL372">
        <f>IF(COUNTIF(M372:O372,"NA")=3,0,IF(OR(AND(AI372=0,AJ372&gt;0),AND(AI372="NS",AK372&gt;0), AND(AI372="NS", AJ372=0,AK372=0)), 1, IF(OR(AND(AI372&gt;0,AJ372&gt;1,AI372&gt;AK372), AND(AI372="NS",AJ372=2), AND(AI372="NS",AK372=0,AJ372&gt;0),AI372=AK372), 0, 1)))</f>
        <v>0</v>
      </c>
      <c r="AM372">
        <f t="shared" ref="AM372:AM392" si="75">P372</f>
        <v>0</v>
      </c>
      <c r="AN372">
        <f t="shared" ref="AN372:AN392" si="76">COUNTIF(Q372:R372,"NS")</f>
        <v>0</v>
      </c>
      <c r="AO372">
        <f t="shared" ref="AO372:AO392" si="77">SUM(Q372:R372)</f>
        <v>0</v>
      </c>
      <c r="AP372">
        <f t="shared" ref="AP372:AP392" si="78">IF(COUNTIF(P372:R372,"NA")=3,0,IF(OR(AND(AM372=0,AN372&gt;0),AND(AM372="NS",AO372&gt;0), AND(AM372="NS", AN372=0,AO372=0)), 1, IF(OR(AND(AM372&gt;0,AN372&gt;1,AM372&gt;AO372), AND(AM372="NS",AN372=2), AND(AM372="NS",AO372=0,AN372&gt;0),AM372=AO372), 0, 1)))</f>
        <v>0</v>
      </c>
      <c r="AQ372">
        <f t="shared" ref="AQ372:AQ392" si="79">S372</f>
        <v>0</v>
      </c>
      <c r="AR372">
        <f t="shared" ref="AR372:AR392" si="80">COUNTIF(T372:U372,"NS")</f>
        <v>0</v>
      </c>
      <c r="AS372">
        <f t="shared" ref="AS372:AS392" si="81">SUM(T372:U372)</f>
        <v>0</v>
      </c>
      <c r="AT372">
        <f t="shared" ref="AT372:AT392" si="82">IF(COUNTIF(S372:U372,"NA")=3,0,IF(OR(AND(AQ372=0,AR372&gt;0),AND(AQ372="NS",AS372&gt;0), AND(AQ372="NS", AR372=0,AS372=0)), 1, IF(OR(AND(AQ372&gt;0,AR372&gt;1,AQ372&gt;AS372), AND(AQ372="NS",AR372=2), AND(AQ372="NS",AS372=0,AR372&gt;0),AQ372=AS372), 0, 1)))</f>
        <v>0</v>
      </c>
      <c r="AU372">
        <f t="shared" ref="AU372:AU392" si="83">V372</f>
        <v>0</v>
      </c>
      <c r="AV372">
        <f t="shared" ref="AV372:AV392" si="84">COUNTIF(W372:X372,"NS")</f>
        <v>0</v>
      </c>
      <c r="AW372">
        <f t="shared" ref="AW372:AW392" si="85">SUM(W372:X372)</f>
        <v>0</v>
      </c>
      <c r="AX372">
        <f t="shared" ref="AX372:AX392" si="86">IF(COUNTIF(V372:X372,"NA")=3,0,IF(OR(AND(AU372=0,AV372&gt;0),AND(AU372="NS",AW372&gt;0), AND(AU372="NS", AV372=0,AW372=0)), 1, IF(OR(AND(AU372&gt;0,AV372&gt;1,AU372&gt;AW372), AND(AU372="NS",AV372=2), AND(AU372="NS",AW372=0,AV372&gt;0),AU372=AW372), 0, 1)))</f>
        <v>0</v>
      </c>
      <c r="AY372">
        <f>Y372</f>
        <v>0</v>
      </c>
      <c r="AZ372">
        <f>COUNTIF(Z372:AA372,"NS")</f>
        <v>0</v>
      </c>
      <c r="BA372">
        <f>SUM(Z372:AA372)</f>
        <v>0</v>
      </c>
      <c r="BB372">
        <f>IF(COUNTIF(Y372:AA372,"NA")=3,0,IF(OR(AND(AY372=0,AZ372&gt;0),AND(AY372="NS",BA372&gt;0), AND(AY372="NS", AZ372=0,BA372=0)), 1, IF(OR(AND(AY372&gt;0,AZ372&gt;1,AY372&gt;BA372), AND(AY372="NS",AZ372=2), AND(AY372="NS",BA372=0,AZ372&gt;0),AY372=BA372), 0, 1)))</f>
        <v>0</v>
      </c>
      <c r="BC372">
        <f t="shared" ref="BC372:BC391" si="87">AB372</f>
        <v>0</v>
      </c>
      <c r="BD372">
        <f t="shared" ref="BD372:BD391" si="88">COUNTIF(AC372:AD372,"NS")</f>
        <v>0</v>
      </c>
      <c r="BE372">
        <f t="shared" ref="BE372:BE391" si="89">SUM(AC372:AD372)</f>
        <v>0</v>
      </c>
      <c r="BF372">
        <f t="shared" ref="BF372:BF391" si="90">IF(COUNTIF(AB372:AD372,"NA")=3,0,IF(OR(AND(BC372=0,BD372&gt;0),AND(BC372="NS",BE372&gt;0), AND(BC372="NS", BD372=0,BE372=0)), 1, IF(OR(AND(BC372&gt;0,BD372&gt;1,BC372&gt;BE372), AND(BC372="NS",BD372=2), AND(BC372="NS",BE372=0,BD372&gt;0),BC372=BE372), 0, 1)))</f>
        <v>0</v>
      </c>
      <c r="BG372" s="311">
        <f>M372</f>
        <v>0</v>
      </c>
      <c r="BH372" s="312">
        <f>COUNTIF(P372,"NS") + COUNTIF(S372,"NS") + COUNTIF(V372,"NS") + COUNTIF(Y372,"NS") + COUNTIF(AB372,"NS") + COUNTIF(J399,"NS") + COUNTIF(M399,"NS") + COUNTIF(P399,"NS") + COUNTIF(S399,"NS") + COUNTIF(V399,"NS") + COUNTIF(Y399,"NS") + COUNTIF(AB399,"NS")</f>
        <v>0</v>
      </c>
      <c r="BI372" s="313">
        <f>SUM(P372,S372,V372,Y372,AB372,J399,M399,P399,S399,V399,Y399,AB399)</f>
        <v>0</v>
      </c>
      <c r="BJ372" s="314">
        <f>IF(OR(AND(BG372=0, BH372&gt;0),AND(BG372="NS", BI372&gt;0), AND(BG372="NS", BH372=0, BI372=0)), 1, IF(OR(AND(BG372&gt;0, BH372&gt;1,BG372&gt;BI372), AND(BG372="NS", BH372=2), AND(BG372="NS", BI372=0, BH372&gt;0), BG372=BI372), 0, 1))</f>
        <v>0</v>
      </c>
      <c r="BK372" s="311">
        <f>N372</f>
        <v>0</v>
      </c>
      <c r="BL372" s="312">
        <f>COUNTIF(Q372,"NS") + COUNTIF(T372,"NS") + COUNTIF(W372,"NS") + COUNTIF(Z372,"NS") + COUNTIF(AC372,"NS") + COUNTIF(K399,"NS") + COUNTIF(N399,"NS") + COUNTIF(Q399,"NS") + COUNTIF(T399,"NS") + COUNTIF(W399,"NS") + COUNTIF(Z399,"NS") + COUNTIF(AC399,"NS")</f>
        <v>0</v>
      </c>
      <c r="BM372" s="313">
        <f>SUM(Q372,T372,W372,Z372,AC372,K399,N399,Q399,T399,W399,Z399,AC399)</f>
        <v>0</v>
      </c>
      <c r="BN372" s="314">
        <f>IF(OR(AND(BK372=0, BL372&gt;0),AND(BK372="NS", BM372&gt;0), AND(BK372="NS", BL372=0, BM372=0)), 1, IF(OR(AND(BK372&gt;0, BL372&gt;1,BK372&gt;BM372), AND(BK372="NS", BL372=2), AND(BK372="NS", BM372=0, BL372&gt;0), BK372=BM372), 0, 1))</f>
        <v>0</v>
      </c>
      <c r="BO372" s="311">
        <f t="shared" ref="BO372:BO391" si="91">O372</f>
        <v>0</v>
      </c>
      <c r="BP372" s="312">
        <f t="shared" ref="BP372:BP391" si="92">COUNTIF(R372,"NS") + COUNTIF(U372,"NS") + COUNTIF(X372,"NS") + COUNTIF(AA372,"NS") + COUNTIF(AD372,"NS") + COUNTIF(L399,"NS") + COUNTIF(O399,"NS") + COUNTIF(R399,"NS") + COUNTIF(U399,"NS") + COUNTIF(X399,"NS") + COUNTIF(AA399,"NS") + COUNTIF(AD399,"NS")</f>
        <v>0</v>
      </c>
      <c r="BQ372" s="313">
        <f t="shared" ref="BQ372:BQ391" si="93">SUM(R372,U372,X372,AA372,AD372,L399,O399,R399,U399,X399,AA399,AD399)</f>
        <v>0</v>
      </c>
      <c r="BR372" s="314">
        <f t="shared" ref="BR372:BR391" si="94">IF(OR(AND(BO372=0, BP372&gt;0),AND(BO372="NS", BQ372&gt;0), AND(BO372="NS", BP372=0, BQ372=0)), 1, IF(OR(AND(BO372&gt;0, BP372&gt;1,BO372&gt;BQ372), AND(BO372="NS", BP372=2), AND(BO372="NS", BQ372=0, BP372&gt;0), BO372=BQ372), 0, 1))</f>
        <v>0</v>
      </c>
      <c r="BS372" s="247">
        <f>IF(SUM(AL372,AP372,AT372,AX372,BB372,BF372,AL399,AP399,AT399,AX399,BB399,BF399,BJ399,BJ372,BN372,BR372)=0,0,1)</f>
        <v>0</v>
      </c>
      <c r="BT372" s="310" t="str">
        <f>IF(BS372=0,"",
IF(SUM($BS$372:BS372)=1,BU372,
IF($BS$393&gt;SUM($BS$372:BS372),_xlfn.CONCAT(", ",BU372),
IF($BS$393=SUM($BS$372:BS372),_xlfn.CONCAT(" y ",BU372)))))</f>
        <v/>
      </c>
      <c r="BU372" s="74" t="s">
        <v>6175</v>
      </c>
      <c r="BV372">
        <f>IF($CA$384&gt;0,IF(COUNTA(M372:AD372,J399:AD399)&gt;=(39-$CC$385),0,1),0)</f>
        <v>0</v>
      </c>
      <c r="BW372" s="247">
        <f>IF(BV372=0,0,1)</f>
        <v>0</v>
      </c>
      <c r="BX372" s="233" t="str">
        <f>IF(BW372=0,"",
IF(SUM($BW$372:BW372)=1,BY372,
IF($BW$393&gt;SUM($BW$372:BW372),_xlfn.CONCAT(", ",BY372),
IF($BW$393=SUM($BW$372:BW372),_xlfn.CONCAT(" y ",BY372)))))</f>
        <v/>
      </c>
      <c r="BY372" s="74" t="s">
        <v>6175</v>
      </c>
      <c r="BZ372">
        <f>IF(OR($M338=0,$M338="NS",$M338="NA"),IF(COUNTA(P372:R392)=0,0,1),0)</f>
        <v>0</v>
      </c>
      <c r="CA372">
        <f>IF(OR($M338=0,$M338="NS",$M338="NA"),0,1)</f>
        <v>0</v>
      </c>
      <c r="CB372">
        <f>IF(OR($M338=0,$M338="NS",$M338="NA"),0,3)</f>
        <v>0</v>
      </c>
      <c r="CC372" s="93">
        <f>IF(OR($M338=0,$M338="NS",$M338="NA"),3,0)</f>
        <v>3</v>
      </c>
      <c r="CD372" cm="1">
        <f t="array" ref="CD372">IF(OR(M393={"NS","NA"},CD370={"NS","NA"}),0,IF(M393&gt;=CD370,0,1))</f>
        <v>0</v>
      </c>
      <c r="CE372" cm="1">
        <f t="array" ref="CE372">IF(OR(N393={"NS","NA"},CE370={"NS","NA"}),0,IF(N393&gt;=CE370,0,1))</f>
        <v>0</v>
      </c>
      <c r="CF372" cm="1">
        <f t="array" ref="CF372">IF(OR(O393={"NS","NA"},CF370={"NS","NA"}),0,IF(O393&gt;=CF370,0,1))</f>
        <v>0</v>
      </c>
      <c r="CG372" cm="1">
        <f t="array" ref="CG372">IF(OR(P393={"NS","NA"},CG370={"NS","NA"}),0,IF(P393&gt;=CG370,0,1))</f>
        <v>0</v>
      </c>
      <c r="CH372" cm="1">
        <f t="array" ref="CH372">IF(OR(Q393={"NS","NA"},CH370={"NS","NA"}),0,IF(Q393&gt;=CH370,0,1))</f>
        <v>0</v>
      </c>
      <c r="CI372" cm="1">
        <f t="array" ref="CI372">IF(OR(R393={"NS","NA"},CI370={"NS","NA"}),0,IF(R393&gt;=CI370,0,1))</f>
        <v>0</v>
      </c>
      <c r="CJ372" cm="1">
        <f t="array" ref="CJ372">IF(OR(S393={"NS","NA"},CJ370={"NS","NA"}),0,IF(S393&gt;=CJ370,0,1))</f>
        <v>0</v>
      </c>
      <c r="CK372" cm="1">
        <f t="array" ref="CK372">IF(OR(T393={"NS","NA"},CK370={"NS","NA"}),0,IF(T393&gt;=CK370,0,1))</f>
        <v>0</v>
      </c>
      <c r="CL372" cm="1">
        <f t="array" ref="CL372">IF(OR(U393={"NS","NA"},CL370={"NS","NA"}),0,IF(U393&gt;=CL370,0,1))</f>
        <v>0</v>
      </c>
      <c r="CM372" cm="1">
        <f t="array" ref="CM372">IF(OR(V393={"NS","NA"},CM370={"NS","NA"}),0,IF(V393&gt;=CM370,0,1))</f>
        <v>0</v>
      </c>
      <c r="CN372" cm="1">
        <f t="array" ref="CN372">IF(OR(W393={"NS","NA"},CN370={"NS","NA"}),0,IF(W393&gt;=CN370,0,1))</f>
        <v>0</v>
      </c>
      <c r="CO372" cm="1">
        <f t="array" ref="CO372">IF(OR(X393={"NS","NA"},CO370={"NS","NA"}),0,IF(X393&gt;=CO370,0,1))</f>
        <v>0</v>
      </c>
      <c r="CP372" cm="1">
        <f t="array" ref="CP372">IF(OR(Y393={"NS","NA"},CP370={"NS","NA"}),0,IF(Y393&gt;=CP370,0,1))</f>
        <v>0</v>
      </c>
      <c r="CQ372" cm="1">
        <f t="array" ref="CQ372">IF(OR(Z393={"NS","NA"},CQ370={"NS","NA"}),0,IF(Z393&gt;=CQ370,0,1))</f>
        <v>0</v>
      </c>
      <c r="CR372" cm="1">
        <f t="array" ref="CR372">IF(OR(AA393={"NS","NA"},CR370={"NS","NA"}),0,IF(AA393&gt;=CR370,0,1))</f>
        <v>0</v>
      </c>
      <c r="CS372" cm="1">
        <f t="array" ref="CS372">IF(OR(AB393={"NS","NA"},CS370={"NS","NA"}),0,IF(AB393&gt;=CS370,0,1))</f>
        <v>0</v>
      </c>
      <c r="CT372" cm="1">
        <f t="array" ref="CT372">IF(OR(AC393={"NS","NA"},CT370={"NS","NA"}),0,IF(AC393&gt;=CT370,0,1))</f>
        <v>0</v>
      </c>
      <c r="CU372" cm="1">
        <f t="array" ref="CU372">IF(OR(AD393={"NS","NA"},CU370={"NS","NA"}),0,IF(AD393&gt;=CU370,0,1))</f>
        <v>0</v>
      </c>
      <c r="CV372" cm="1">
        <f t="array" ref="CV372">IF(OR(J420={"NS","NA"},CV370={"NS","NA"}),0,IF(J420&gt;=CV370,0,1))</f>
        <v>0</v>
      </c>
      <c r="CW372" cm="1">
        <f t="array" ref="CW372">IF(OR(K420={"NS","NA"},CW370={"NS","NA"}),0,IF(K420&gt;=CW370,0,1))</f>
        <v>0</v>
      </c>
      <c r="CX372" cm="1">
        <f t="array" ref="CX372">IF(OR(L420={"NS","NA"},CX370={"NS","NA"}),0,IF(L420&gt;=CX370,0,1))</f>
        <v>0</v>
      </c>
      <c r="CY372" cm="1">
        <f t="array" ref="CY372">IF(OR(M420={"NS","NA"},CY370={"NS","NA"}),0,IF(M420&gt;=CY370,0,1))</f>
        <v>0</v>
      </c>
      <c r="CZ372" cm="1">
        <f t="array" ref="CZ372">IF(OR(N420={"NS","NA"},CZ370={"NS","NA"}),0,IF(N420&gt;=CZ370,0,1))</f>
        <v>0</v>
      </c>
      <c r="DA372" cm="1">
        <f t="array" ref="DA372">IF(OR(O420={"NS","NA"},DA370={"NS","NA"}),0,IF(O420&gt;=DA370,0,1))</f>
        <v>0</v>
      </c>
      <c r="DB372" cm="1">
        <f t="array" ref="DB372">IF(OR(P420={"NS","NA"},DB370={"NS","NA"}),0,IF(P420&gt;=DB370,0,1))</f>
        <v>0</v>
      </c>
      <c r="DC372" cm="1">
        <f t="array" ref="DC372">IF(OR(Q420={"NS","NA"},DC370={"NS","NA"}),0,IF(Q420&gt;=DC370,0,1))</f>
        <v>0</v>
      </c>
      <c r="DD372" cm="1">
        <f t="array" ref="DD372">IF(OR(R420={"NS","NA"},DD370={"NS","NA"}),0,IF(R420&gt;=DD370,0,1))</f>
        <v>0</v>
      </c>
      <c r="DE372" cm="1">
        <f t="array" ref="DE372">IF(OR(S420={"NS","NA"},DE370={"NS","NA"}),0,IF(S420&gt;=DE370,0,1))</f>
        <v>0</v>
      </c>
      <c r="DF372" cm="1">
        <f t="array" ref="DF372">IF(OR(T420={"NS","NA"},DF370={"NS","NA"}),0,IF(T420&gt;=DF370,0,1))</f>
        <v>0</v>
      </c>
      <c r="DG372" cm="1">
        <f t="array" ref="DG372">IF(OR(U420={"NS","NA"},DG370={"NS","NA"}),0,IF(U420&gt;=DG370,0,1))</f>
        <v>0</v>
      </c>
      <c r="DH372" cm="1">
        <f t="array" ref="DH372">IF(OR(V420={"NS","NA"},DH370={"NS","NA"}),0,IF(V420&gt;=DH370,0,1))</f>
        <v>0</v>
      </c>
      <c r="DI372" cm="1">
        <f t="array" ref="DI372">IF(OR(W420={"NS","NA"},DI370={"NS","NA"}),0,IF(W420&gt;=DI370,0,1))</f>
        <v>0</v>
      </c>
      <c r="DJ372" cm="1">
        <f t="array" ref="DJ372">IF(OR(X420={"NS","NA"},DJ370={"NS","NA"}),0,IF(X420&gt;=DJ370,0,1))</f>
        <v>0</v>
      </c>
      <c r="DK372" cm="1">
        <f t="array" ref="DK372">IF(OR(Y420={"NS","NA"},DK370={"NS","NA"}),0,IF(Y420&gt;=DK370,0,1))</f>
        <v>0</v>
      </c>
      <c r="DL372" cm="1">
        <f t="array" ref="DL372">IF(OR(Z420={"NS","NA"},DL370={"NS","NA"}),0,IF(Z420&gt;=DL370,0,1))</f>
        <v>0</v>
      </c>
      <c r="DM372" cm="1">
        <f t="array" ref="DM372">IF(OR(AA420={"NS","NA"},DM370={"NS","NA"}),0,IF(AA420&gt;=DM370,0,1))</f>
        <v>0</v>
      </c>
      <c r="DN372" cm="1">
        <f t="array" ref="DN372">IF(OR(AB420={"NS","NA"},DN370={"NS","NA"}),0,IF(AB420&gt;=DN370,0,1))</f>
        <v>0</v>
      </c>
      <c r="DO372" cm="1">
        <f t="array" ref="DO372">IF(OR(AC420={"NS","NA"},DO370={"NS","NA"}),0,IF(AC420&gt;=DO370,0,1))</f>
        <v>0</v>
      </c>
      <c r="DP372" cm="1">
        <f t="array" ref="DP372">IF(OR(AD420={"NS","NA"},DP370={"NS","NA"}),0,IF(AD420&gt;=DP370,0,1))</f>
        <v>0</v>
      </c>
    </row>
    <row r="373" spans="1:120" s="93" customFormat="1" ht="14.25">
      <c r="A373" s="61"/>
      <c r="B373" s="78"/>
      <c r="C373" s="74" t="s">
        <v>5040</v>
      </c>
      <c r="D373" s="763" t="str">
        <f>IF(CNGE_2026_M2_Secc8!D74="","",CNGE_2026_M2_Secc8!D74)</f>
        <v/>
      </c>
      <c r="E373" s="669"/>
      <c r="F373" s="669"/>
      <c r="G373" s="669"/>
      <c r="H373" s="669"/>
      <c r="I373" s="669"/>
      <c r="J373" s="669"/>
      <c r="K373" s="669"/>
      <c r="L373" s="670"/>
      <c r="M373" s="112"/>
      <c r="N373" s="112"/>
      <c r="O373" s="112"/>
      <c r="P373" s="112"/>
      <c r="Q373" s="112"/>
      <c r="R373" s="112"/>
      <c r="S373" s="112"/>
      <c r="T373" s="112"/>
      <c r="U373" s="112"/>
      <c r="V373" s="112"/>
      <c r="W373" s="112"/>
      <c r="X373" s="112"/>
      <c r="Y373" s="112"/>
      <c r="Z373" s="112"/>
      <c r="AA373" s="112"/>
      <c r="AB373" s="112"/>
      <c r="AC373" s="112"/>
      <c r="AD373" s="112"/>
      <c r="AE373" s="4"/>
      <c r="AI373">
        <f t="shared" ref="AI373:AI392" si="95">M373</f>
        <v>0</v>
      </c>
      <c r="AJ373">
        <f t="shared" ref="AJ373:AJ392" si="96">COUNTIF(N373:O373,"NS")</f>
        <v>0</v>
      </c>
      <c r="AK373">
        <f t="shared" ref="AK373:AK392" si="97">SUM(N373:O373)</f>
        <v>0</v>
      </c>
      <c r="AL373">
        <f t="shared" ref="AL373:AL392" si="98">IF(COUNTIF(M373:O373,"NA")=3,0,IF(OR(AND(AI373=0,AJ373&gt;0),AND(AI373="NS",AK373&gt;0), AND(AI373="NS", AJ373=0,AK373=0)), 1, IF(OR(AND(AI373&gt;0,AJ373&gt;1,AI373&gt;AK373), AND(AI373="NS",AJ373=2), AND(AI373="NS",AK373=0,AJ373&gt;0),AI373=AK373), 0, 1)))</f>
        <v>0</v>
      </c>
      <c r="AM373">
        <f t="shared" si="75"/>
        <v>0</v>
      </c>
      <c r="AN373">
        <f t="shared" si="76"/>
        <v>0</v>
      </c>
      <c r="AO373">
        <f t="shared" si="77"/>
        <v>0</v>
      </c>
      <c r="AP373">
        <f t="shared" si="78"/>
        <v>0</v>
      </c>
      <c r="AQ373">
        <f t="shared" si="79"/>
        <v>0</v>
      </c>
      <c r="AR373">
        <f t="shared" si="80"/>
        <v>0</v>
      </c>
      <c r="AS373">
        <f t="shared" si="81"/>
        <v>0</v>
      </c>
      <c r="AT373">
        <f t="shared" si="82"/>
        <v>0</v>
      </c>
      <c r="AU373">
        <f t="shared" si="83"/>
        <v>0</v>
      </c>
      <c r="AV373">
        <f t="shared" si="84"/>
        <v>0</v>
      </c>
      <c r="AW373">
        <f t="shared" si="85"/>
        <v>0</v>
      </c>
      <c r="AX373">
        <f t="shared" si="86"/>
        <v>0</v>
      </c>
      <c r="AY373">
        <f t="shared" ref="AY373:AY392" si="99">Y373</f>
        <v>0</v>
      </c>
      <c r="AZ373">
        <f t="shared" ref="AZ373:AZ392" si="100">COUNTIF(Z373:AA373,"NS")</f>
        <v>0</v>
      </c>
      <c r="BA373">
        <f t="shared" ref="BA373:BA392" si="101">SUM(Z373:AA373)</f>
        <v>0</v>
      </c>
      <c r="BB373">
        <f t="shared" ref="BB373:BB392" si="102">IF(COUNTIF(Y373:AA373,"NA")=3,0,IF(OR(AND(AY373=0,AZ373&gt;0),AND(AY373="NS",BA373&gt;0), AND(AY373="NS", AZ373=0,BA373=0)), 1, IF(OR(AND(AY373&gt;0,AZ373&gt;1,AY373&gt;BA373), AND(AY373="NS",AZ373=2), AND(AY373="NS",BA373=0,AZ373&gt;0),AY373=BA373), 0, 1)))</f>
        <v>0</v>
      </c>
      <c r="BC373">
        <f t="shared" si="87"/>
        <v>0</v>
      </c>
      <c r="BD373">
        <f t="shared" si="88"/>
        <v>0</v>
      </c>
      <c r="BE373">
        <f t="shared" si="89"/>
        <v>0</v>
      </c>
      <c r="BF373">
        <f t="shared" si="90"/>
        <v>0</v>
      </c>
      <c r="BG373" s="311">
        <f t="shared" ref="BG373:BG392" si="103">M373</f>
        <v>0</v>
      </c>
      <c r="BH373" s="312">
        <f t="shared" ref="BH373:BH392" si="104">COUNTIF(P373,"NS") + COUNTIF(S373,"NS") + COUNTIF(V373,"NS") + COUNTIF(Y373,"NS") + COUNTIF(AB373,"NS") + COUNTIF(J400,"NS") + COUNTIF(M400,"NS") + COUNTIF(P400,"NS") + COUNTIF(S400,"NS") + COUNTIF(V400,"NS") + COUNTIF(Y400,"NS") + COUNTIF(AB400,"NS")</f>
        <v>0</v>
      </c>
      <c r="BI373" s="313">
        <f t="shared" ref="BI373:BI392" si="105">SUM(P373,S373,V373,Y373,AB373,J400,M400,P400,S400,V400,Y400,AB400)</f>
        <v>0</v>
      </c>
      <c r="BJ373" s="314">
        <f t="shared" ref="BJ373:BJ392" si="106">IF(OR(AND(BG373=0, BH373&gt;0),AND(BG373="NS", BI373&gt;0), AND(BG373="NS", BH373=0, BI373=0)), 1, IF(OR(AND(BG373&gt;0, BH373&gt;1,BG373&gt;BI373), AND(BG373="NS", BH373=2), AND(BG373="NS", BI373=0, BH373&gt;0), BG373=BI373), 0, 1))</f>
        <v>0</v>
      </c>
      <c r="BK373" s="311">
        <f t="shared" ref="BK373:BK392" si="107">N373</f>
        <v>0</v>
      </c>
      <c r="BL373" s="312">
        <f t="shared" ref="BL373:BL392" si="108">COUNTIF(Q373,"NS") + COUNTIF(T373,"NS") + COUNTIF(W373,"NS") + COUNTIF(Z373,"NS") + COUNTIF(AC373,"NS") + COUNTIF(K400,"NS") + COUNTIF(N400,"NS") + COUNTIF(Q400,"NS") + COUNTIF(T400,"NS") + COUNTIF(W400,"NS") + COUNTIF(Z400,"NS") + COUNTIF(AC400,"NS")</f>
        <v>0</v>
      </c>
      <c r="BM373" s="313">
        <f t="shared" ref="BM373:BM392" si="109">SUM(Q373,T373,W373,Z373,AC373,K400,N400,Q400,T400,W400,Z400,AC400)</f>
        <v>0</v>
      </c>
      <c r="BN373" s="314">
        <f t="shared" ref="BN373:BN392" si="110">IF(OR(AND(BK373=0, BL373&gt;0),AND(BK373="NS", BM373&gt;0), AND(BK373="NS", BL373=0, BM373=0)), 1, IF(OR(AND(BK373&gt;0, BL373&gt;1,BK373&gt;BM373), AND(BK373="NS", BL373=2), AND(BK373="NS", BM373=0, BL373&gt;0), BK373=BM373), 0, 1))</f>
        <v>0</v>
      </c>
      <c r="BO373" s="311">
        <f t="shared" si="91"/>
        <v>0</v>
      </c>
      <c r="BP373" s="312">
        <f t="shared" si="92"/>
        <v>0</v>
      </c>
      <c r="BQ373" s="313">
        <f t="shared" si="93"/>
        <v>0</v>
      </c>
      <c r="BR373" s="314">
        <f t="shared" si="94"/>
        <v>0</v>
      </c>
      <c r="BS373" s="247">
        <f t="shared" ref="BS373:BS391" si="111">IF(SUM(AL373,AP373,AT373,AX373,BB373,BF373,AL400,AP400,AT400,AX400,BB400,BF400,BJ400,BJ373,BN373,BR373)=0,0,1)</f>
        <v>0</v>
      </c>
      <c r="BT373" s="310" t="str">
        <f>IF(BS373=0,"",
IF(SUM($BS$372:BS373)=1,BU373,
IF($BS$393&gt;SUM($BS$372:BS373),_xlfn.CONCAT(", ",BU373),
IF($BS$393=SUM($BS$372:BS373),_xlfn.CONCAT(" y ",BU373)))))</f>
        <v/>
      </c>
      <c r="BU373" s="74" t="s">
        <v>5358</v>
      </c>
      <c r="BV373">
        <f>IF($CA$384&gt;0,IF(OR(AND(SUM(COUNTBLANK(D373:AD373),COUNTBLANK(J400:AD400))&lt;=(48-$CB$385),COUNTBLANK(D373)=0),SUM(COUNTBLANK(D373:AD373),COUNTBLANK(J400:AD400))=48),0,1),0)</f>
        <v>0</v>
      </c>
      <c r="BW373" s="247">
        <f t="shared" ref="BW373:BW391" si="112">IF(BV373=0,0,1)</f>
        <v>0</v>
      </c>
      <c r="BX373" s="233" t="str">
        <f>IF(BW373=0,"",
IF(SUM($BW$372:BW373)=1,BY373,
IF($BW$393&gt;SUM($BW$372:BW373),_xlfn.CONCAT(", ",BY373),
IF($BW$393=SUM($BW$372:BW373),_xlfn.CONCAT(" y ",BY373)))))</f>
        <v/>
      </c>
      <c r="BY373" s="74" t="s">
        <v>5358</v>
      </c>
      <c r="BZ373">
        <f>IF(OR($M339=0,$M339="NS",$M339="NA"),IF(COUNTA(S372:U392)=0,0,1),0)</f>
        <v>0</v>
      </c>
      <c r="CA373">
        <f t="shared" ref="CA373:CA382" si="113">IF(OR($M339=0,$M339="NS",$M339="NA"),0,1)</f>
        <v>0</v>
      </c>
      <c r="CB373">
        <f t="shared" ref="CB373:CB382" si="114">IF(OR($M339=0,$M339="NS",$M339="NA"),0,3)</f>
        <v>0</v>
      </c>
      <c r="CC373" s="93">
        <f t="shared" ref="CC373:CC378" si="115">IF(OR($M339=0,$M339="NS",$M339="NA"),3,0)</f>
        <v>3</v>
      </c>
      <c r="CD373" t="s">
        <v>6176</v>
      </c>
      <c r="DP373" s="409">
        <f>SUM(CD372:DP372)</f>
        <v>0</v>
      </c>
    </row>
    <row r="374" spans="1:120" s="93" customFormat="1" ht="14.25">
      <c r="A374" s="61"/>
      <c r="B374" s="78"/>
      <c r="C374" s="74" t="s">
        <v>5042</v>
      </c>
      <c r="D374" s="763" t="str">
        <f>IF(CNGE_2026_M2_Secc8!D75="","",CNGE_2026_M2_Secc8!D75)</f>
        <v/>
      </c>
      <c r="E374" s="669"/>
      <c r="F374" s="669"/>
      <c r="G374" s="669"/>
      <c r="H374" s="669"/>
      <c r="I374" s="669"/>
      <c r="J374" s="669"/>
      <c r="K374" s="669"/>
      <c r="L374" s="670"/>
      <c r="M374" s="112"/>
      <c r="N374" s="112"/>
      <c r="O374" s="112"/>
      <c r="P374" s="112"/>
      <c r="Q374" s="112"/>
      <c r="R374" s="112"/>
      <c r="S374" s="112"/>
      <c r="T374" s="112"/>
      <c r="U374" s="112"/>
      <c r="V374" s="112"/>
      <c r="W374" s="112"/>
      <c r="X374" s="112"/>
      <c r="Y374" s="112"/>
      <c r="Z374" s="112"/>
      <c r="AA374" s="112"/>
      <c r="AB374" s="112"/>
      <c r="AC374" s="112"/>
      <c r="AD374" s="112"/>
      <c r="AE374" s="4"/>
      <c r="AI374">
        <f t="shared" si="95"/>
        <v>0</v>
      </c>
      <c r="AJ374">
        <f t="shared" si="96"/>
        <v>0</v>
      </c>
      <c r="AK374">
        <f t="shared" si="97"/>
        <v>0</v>
      </c>
      <c r="AL374">
        <f t="shared" si="98"/>
        <v>0</v>
      </c>
      <c r="AM374">
        <f t="shared" si="75"/>
        <v>0</v>
      </c>
      <c r="AN374">
        <f t="shared" si="76"/>
        <v>0</v>
      </c>
      <c r="AO374">
        <f t="shared" si="77"/>
        <v>0</v>
      </c>
      <c r="AP374">
        <f t="shared" si="78"/>
        <v>0</v>
      </c>
      <c r="AQ374">
        <f t="shared" si="79"/>
        <v>0</v>
      </c>
      <c r="AR374">
        <f t="shared" si="80"/>
        <v>0</v>
      </c>
      <c r="AS374">
        <f t="shared" si="81"/>
        <v>0</v>
      </c>
      <c r="AT374">
        <f t="shared" si="82"/>
        <v>0</v>
      </c>
      <c r="AU374">
        <f t="shared" si="83"/>
        <v>0</v>
      </c>
      <c r="AV374">
        <f t="shared" si="84"/>
        <v>0</v>
      </c>
      <c r="AW374">
        <f t="shared" si="85"/>
        <v>0</v>
      </c>
      <c r="AX374">
        <f t="shared" si="86"/>
        <v>0</v>
      </c>
      <c r="AY374">
        <f t="shared" si="99"/>
        <v>0</v>
      </c>
      <c r="AZ374">
        <f t="shared" si="100"/>
        <v>0</v>
      </c>
      <c r="BA374">
        <f t="shared" si="101"/>
        <v>0</v>
      </c>
      <c r="BB374">
        <f t="shared" si="102"/>
        <v>0</v>
      </c>
      <c r="BC374">
        <f t="shared" si="87"/>
        <v>0</v>
      </c>
      <c r="BD374">
        <f t="shared" si="88"/>
        <v>0</v>
      </c>
      <c r="BE374">
        <f t="shared" si="89"/>
        <v>0</v>
      </c>
      <c r="BF374">
        <f t="shared" si="90"/>
        <v>0</v>
      </c>
      <c r="BG374" s="311">
        <f t="shared" si="103"/>
        <v>0</v>
      </c>
      <c r="BH374" s="312">
        <f t="shared" si="104"/>
        <v>0</v>
      </c>
      <c r="BI374" s="313">
        <f t="shared" si="105"/>
        <v>0</v>
      </c>
      <c r="BJ374" s="314">
        <f t="shared" si="106"/>
        <v>0</v>
      </c>
      <c r="BK374" s="311">
        <f t="shared" si="107"/>
        <v>0</v>
      </c>
      <c r="BL374" s="312">
        <f t="shared" si="108"/>
        <v>0</v>
      </c>
      <c r="BM374" s="313">
        <f t="shared" si="109"/>
        <v>0</v>
      </c>
      <c r="BN374" s="314">
        <f t="shared" si="110"/>
        <v>0</v>
      </c>
      <c r="BO374" s="311">
        <f t="shared" si="91"/>
        <v>0</v>
      </c>
      <c r="BP374" s="312">
        <f t="shared" si="92"/>
        <v>0</v>
      </c>
      <c r="BQ374" s="313">
        <f t="shared" si="93"/>
        <v>0</v>
      </c>
      <c r="BR374" s="314">
        <f t="shared" si="94"/>
        <v>0</v>
      </c>
      <c r="BS374" s="247">
        <f t="shared" si="111"/>
        <v>0</v>
      </c>
      <c r="BT374" s="310" t="str">
        <f>IF(BS374=0,"",
IF(SUM($BS$372:BS374)=1,BU374,
IF($BS$393&gt;SUM($BS$372:BS374),_xlfn.CONCAT(", ",BU374),
IF($BS$393=SUM($BS$372:BS374),_xlfn.CONCAT(" y ",BU374)))))</f>
        <v/>
      </c>
      <c r="BU374" s="74" t="s">
        <v>5359</v>
      </c>
      <c r="BV374">
        <f t="shared" ref="BV374:BV391" si="116">IF($CA$384&gt;0,IF(OR(AND(SUM(COUNTBLANK(D374:AD374),COUNTBLANK(J401:AD401))&lt;=(48-$CB$385),COUNTBLANK(D374)=0),SUM(COUNTBLANK(D374:AD374),COUNTBLANK(J401:AD401))=48),0,1),0)</f>
        <v>0</v>
      </c>
      <c r="BW374" s="247">
        <f t="shared" si="112"/>
        <v>0</v>
      </c>
      <c r="BX374" s="233" t="str">
        <f>IF(BW374=0,"",
IF(SUM($BW$372:BW374)=1,BY374,
IF($BW$393&gt;SUM($BW$372:BW374),_xlfn.CONCAT(", ",BY374),
IF($BW$393=SUM($BW$372:BW374),_xlfn.CONCAT(" y ",BY374)))))</f>
        <v/>
      </c>
      <c r="BY374" s="74" t="s">
        <v>5359</v>
      </c>
      <c r="BZ374">
        <f>IF(OR($M340=0,$M340="NS",$M340="NA"),IF(COUNTA(V372:X392)=0,0,1),0)</f>
        <v>0</v>
      </c>
      <c r="CA374">
        <f t="shared" si="113"/>
        <v>0</v>
      </c>
      <c r="CB374">
        <f t="shared" si="114"/>
        <v>0</v>
      </c>
      <c r="CC374" s="93">
        <f t="shared" si="115"/>
        <v>3</v>
      </c>
      <c r="CD374" cm="1">
        <f t="array" ref="CD374">IF(OR(M372={"NS","NA"},CD$370={"NS","NA"}),0,IF(M372&lt;=CD$370,0,1))</f>
        <v>0</v>
      </c>
      <c r="CE374" cm="1">
        <f t="array" ref="CE374">IF(OR(N372={"NS","NA"},CE$370={"NS","NA"}),0,IF(N372&lt;=CE$370,0,1))</f>
        <v>0</v>
      </c>
      <c r="CF374" cm="1">
        <f t="array" ref="CF374">IF(OR(O372={"NS","NA"},CF$370={"NS","NA"}),0,IF(O372&lt;=CF$370,0,1))</f>
        <v>0</v>
      </c>
      <c r="CG374" cm="1">
        <f t="array" ref="CG374">IF(OR(P372={"NS","NA"},CG$370={"NS","NA"}),0,IF(P372&lt;=CG$370,0,1))</f>
        <v>0</v>
      </c>
      <c r="CH374" cm="1">
        <f t="array" ref="CH374">IF(OR(Q372={"NS","NA"},CH$370={"NS","NA"}),0,IF(Q372&lt;=CH$370,0,1))</f>
        <v>0</v>
      </c>
      <c r="CI374" cm="1">
        <f t="array" ref="CI374">IF(OR(R372={"NS","NA"},CI$370={"NS","NA"}),0,IF(R372&lt;=CI$370,0,1))</f>
        <v>0</v>
      </c>
      <c r="CJ374" cm="1">
        <f t="array" ref="CJ374">IF(OR(S372={"NS","NA"},CJ$370={"NS","NA"}),0,IF(S372&lt;=CJ$370,0,1))</f>
        <v>0</v>
      </c>
      <c r="CK374" cm="1">
        <f t="array" ref="CK374">IF(OR(T372={"NS","NA"},CK$370={"NS","NA"}),0,IF(T372&lt;=CK$370,0,1))</f>
        <v>0</v>
      </c>
      <c r="CL374" cm="1">
        <f t="array" ref="CL374">IF(OR(U372={"NS","NA"},CL$370={"NS","NA"}),0,IF(U372&lt;=CL$370,0,1))</f>
        <v>0</v>
      </c>
      <c r="CM374" cm="1">
        <f t="array" ref="CM374">IF(OR(V372={"NS","NA"},CM$370={"NS","NA"}),0,IF(V372&lt;=CM$370,0,1))</f>
        <v>0</v>
      </c>
      <c r="CN374" cm="1">
        <f t="array" ref="CN374">IF(OR(W372={"NS","NA"},CN$370={"NS","NA"}),0,IF(W372&lt;=CN$370,0,1))</f>
        <v>0</v>
      </c>
      <c r="CO374" cm="1">
        <f t="array" ref="CO374">IF(OR(X372={"NS","NA"},CO$370={"NS","NA"}),0,IF(X372&lt;=CO$370,0,1))</f>
        <v>0</v>
      </c>
      <c r="CP374" cm="1">
        <f t="array" ref="CP374">IF(OR(Y372={"NS","NA"},CP$370={"NS","NA"}),0,IF(Y372&lt;=CP$370,0,1))</f>
        <v>0</v>
      </c>
      <c r="CQ374" cm="1">
        <f t="array" ref="CQ374">IF(OR(Z372={"NS","NA"},CQ$370={"NS","NA"}),0,IF(Z372&lt;=CQ$370,0,1))</f>
        <v>0</v>
      </c>
      <c r="CR374" cm="1">
        <f t="array" ref="CR374">IF(OR(AA372={"NS","NA"},CR$370={"NS","NA"}),0,IF(AA372&lt;=CR$370,0,1))</f>
        <v>0</v>
      </c>
      <c r="CS374" cm="1">
        <f t="array" ref="CS374">IF(OR(AB372={"NS","NA"},CS$370={"NS","NA"}),0,IF(AB372&lt;=CS$370,0,1))</f>
        <v>0</v>
      </c>
      <c r="CT374" cm="1">
        <f t="array" ref="CT374">IF(OR(AC372={"NS","NA"},CT$370={"NS","NA"}),0,IF(AC372&lt;=CT$370,0,1))</f>
        <v>0</v>
      </c>
      <c r="CU374" cm="1">
        <f t="array" ref="CU374">IF(OR(AD372={"NS","NA"},CU$370={"NS","NA"}),0,IF(AD372&lt;=CU$370,0,1))</f>
        <v>0</v>
      </c>
      <c r="CV374" cm="1">
        <f t="array" ref="CV374">IF(OR(J399={"NS","NA"},CV$370={"NS","NA"}),0,IF(J399&lt;=CV$370,0,1))</f>
        <v>0</v>
      </c>
      <c r="CW374" cm="1">
        <f t="array" ref="CW374">IF(OR(K399={"NS","NA"},CW$370={"NS","NA"}),0,IF(K399&lt;=CW$370,0,1))</f>
        <v>0</v>
      </c>
      <c r="CX374" cm="1">
        <f t="array" ref="CX374">IF(OR(L399={"NS","NA"},CX$370={"NS","NA"}),0,IF(L399&lt;=CX$370,0,1))</f>
        <v>0</v>
      </c>
      <c r="CY374" cm="1">
        <f t="array" ref="CY374">IF(OR(M399={"NS","NA"},CY$370={"NS","NA"}),0,IF(M399&lt;=CY$370,0,1))</f>
        <v>0</v>
      </c>
      <c r="CZ374" cm="1">
        <f t="array" ref="CZ374">IF(OR(N399={"NS","NA"},CZ$370={"NS","NA"}),0,IF(N399&lt;=CZ$370,0,1))</f>
        <v>0</v>
      </c>
      <c r="DA374" cm="1">
        <f t="array" ref="DA374">IF(OR(O399={"NS","NA"},DA$370={"NS","NA"}),0,IF(O399&lt;=DA$370,0,1))</f>
        <v>0</v>
      </c>
      <c r="DB374" cm="1">
        <f t="array" ref="DB374">IF(OR(P399={"NS","NA"},DB$370={"NS","NA"}),0,IF(P399&lt;=DB$370,0,1))</f>
        <v>0</v>
      </c>
      <c r="DC374" cm="1">
        <f t="array" ref="DC374">IF(OR(Q399={"NS","NA"},DC$370={"NS","NA"}),0,IF(Q399&lt;=DC$370,0,1))</f>
        <v>0</v>
      </c>
      <c r="DD374" cm="1">
        <f t="array" ref="DD374">IF(OR(R399={"NS","NA"},DD$370={"NS","NA"}),0,IF(R399&lt;=DD$370,0,1))</f>
        <v>0</v>
      </c>
      <c r="DE374" cm="1">
        <f t="array" ref="DE374">IF(OR(S399={"NS","NA"},DE$370={"NS","NA"}),0,IF(S399&lt;=DE$370,0,1))</f>
        <v>0</v>
      </c>
      <c r="DF374" cm="1">
        <f t="array" ref="DF374">IF(OR(T399={"NS","NA"},DF$370={"NS","NA"}),0,IF(T399&lt;=DF$370,0,1))</f>
        <v>0</v>
      </c>
      <c r="DG374" cm="1">
        <f t="array" ref="DG374">IF(OR(U399={"NS","NA"},DG$370={"NS","NA"}),0,IF(U399&lt;=DG$370,0,1))</f>
        <v>0</v>
      </c>
      <c r="DH374" cm="1">
        <f t="array" ref="DH374">IF(OR(V399={"NS","NA"},DH$370={"NS","NA"}),0,IF(V399&lt;=DH$370,0,1))</f>
        <v>0</v>
      </c>
      <c r="DI374" cm="1">
        <f t="array" ref="DI374">IF(OR(W399={"NS","NA"},DI$370={"NS","NA"}),0,IF(W399&lt;=DI$370,0,1))</f>
        <v>0</v>
      </c>
      <c r="DJ374" cm="1">
        <f t="array" ref="DJ374">IF(OR(X399={"NS","NA"},DJ$370={"NS","NA"}),0,IF(X399&lt;=DJ$370,0,1))</f>
        <v>0</v>
      </c>
      <c r="DK374" cm="1">
        <f t="array" ref="DK374">IF(OR(Y399={"NS","NA"},DK$370={"NS","NA"}),0,IF(Y399&lt;=DK$370,0,1))</f>
        <v>0</v>
      </c>
      <c r="DL374" cm="1">
        <f t="array" ref="DL374">IF(OR(Z399={"NS","NA"},DL$370={"NS","NA"}),0,IF(Z399&lt;=DL$370,0,1))</f>
        <v>0</v>
      </c>
      <c r="DM374" cm="1">
        <f t="array" ref="DM374">IF(OR(AA399={"NS","NA"},DM$370={"NS","NA"}),0,IF(AA399&lt;=DM$370,0,1))</f>
        <v>0</v>
      </c>
      <c r="DN374" cm="1">
        <f t="array" ref="DN374">IF(OR(AB399={"NS","NA"},DN$370={"NS","NA"}),0,IF(AB399&lt;=DN$370,0,1))</f>
        <v>0</v>
      </c>
      <c r="DO374" cm="1">
        <f t="array" ref="DO374">IF(OR(AC399={"NS","NA"},DO$370={"NS","NA"}),0,IF(AC399&lt;=DO$370,0,1))</f>
        <v>0</v>
      </c>
      <c r="DP374" cm="1">
        <f t="array" ref="DP374">IF(OR(AD399={"NS","NA"},DP$370={"NS","NA"}),0,IF(AD399&lt;=DP$370,0,1))</f>
        <v>0</v>
      </c>
    </row>
    <row r="375" spans="1:120" s="93" customFormat="1" ht="14.25">
      <c r="A375" s="61"/>
      <c r="B375" s="78"/>
      <c r="C375" s="74" t="s">
        <v>5044</v>
      </c>
      <c r="D375" s="763" t="str">
        <f>IF(CNGE_2026_M2_Secc8!D76="","",CNGE_2026_M2_Secc8!D76)</f>
        <v/>
      </c>
      <c r="E375" s="669"/>
      <c r="F375" s="669"/>
      <c r="G375" s="669"/>
      <c r="H375" s="669"/>
      <c r="I375" s="669"/>
      <c r="J375" s="669"/>
      <c r="K375" s="669"/>
      <c r="L375" s="670"/>
      <c r="M375" s="112"/>
      <c r="N375" s="112"/>
      <c r="O375" s="112"/>
      <c r="P375" s="112"/>
      <c r="Q375" s="112"/>
      <c r="R375" s="112"/>
      <c r="S375" s="112"/>
      <c r="T375" s="112"/>
      <c r="U375" s="112"/>
      <c r="V375" s="112"/>
      <c r="W375" s="112"/>
      <c r="X375" s="112"/>
      <c r="Y375" s="112"/>
      <c r="Z375" s="112"/>
      <c r="AA375" s="112"/>
      <c r="AB375" s="112"/>
      <c r="AC375" s="112"/>
      <c r="AD375" s="112"/>
      <c r="AE375" s="4"/>
      <c r="AI375">
        <f t="shared" si="95"/>
        <v>0</v>
      </c>
      <c r="AJ375">
        <f t="shared" si="96"/>
        <v>0</v>
      </c>
      <c r="AK375">
        <f t="shared" si="97"/>
        <v>0</v>
      </c>
      <c r="AL375">
        <f t="shared" si="98"/>
        <v>0</v>
      </c>
      <c r="AM375">
        <f t="shared" si="75"/>
        <v>0</v>
      </c>
      <c r="AN375">
        <f t="shared" si="76"/>
        <v>0</v>
      </c>
      <c r="AO375">
        <f t="shared" si="77"/>
        <v>0</v>
      </c>
      <c r="AP375">
        <f t="shared" si="78"/>
        <v>0</v>
      </c>
      <c r="AQ375">
        <f t="shared" si="79"/>
        <v>0</v>
      </c>
      <c r="AR375">
        <f t="shared" si="80"/>
        <v>0</v>
      </c>
      <c r="AS375">
        <f t="shared" si="81"/>
        <v>0</v>
      </c>
      <c r="AT375">
        <f t="shared" si="82"/>
        <v>0</v>
      </c>
      <c r="AU375">
        <f t="shared" si="83"/>
        <v>0</v>
      </c>
      <c r="AV375">
        <f t="shared" si="84"/>
        <v>0</v>
      </c>
      <c r="AW375">
        <f t="shared" si="85"/>
        <v>0</v>
      </c>
      <c r="AX375">
        <f t="shared" si="86"/>
        <v>0</v>
      </c>
      <c r="AY375">
        <f t="shared" si="99"/>
        <v>0</v>
      </c>
      <c r="AZ375">
        <f t="shared" si="100"/>
        <v>0</v>
      </c>
      <c r="BA375">
        <f t="shared" si="101"/>
        <v>0</v>
      </c>
      <c r="BB375">
        <f t="shared" si="102"/>
        <v>0</v>
      </c>
      <c r="BC375">
        <f t="shared" si="87"/>
        <v>0</v>
      </c>
      <c r="BD375">
        <f t="shared" si="88"/>
        <v>0</v>
      </c>
      <c r="BE375">
        <f t="shared" si="89"/>
        <v>0</v>
      </c>
      <c r="BF375">
        <f t="shared" si="90"/>
        <v>0</v>
      </c>
      <c r="BG375" s="311">
        <f t="shared" si="103"/>
        <v>0</v>
      </c>
      <c r="BH375" s="312">
        <f t="shared" si="104"/>
        <v>0</v>
      </c>
      <c r="BI375" s="313">
        <f t="shared" si="105"/>
        <v>0</v>
      </c>
      <c r="BJ375" s="314">
        <f t="shared" si="106"/>
        <v>0</v>
      </c>
      <c r="BK375" s="311">
        <f t="shared" si="107"/>
        <v>0</v>
      </c>
      <c r="BL375" s="312">
        <f t="shared" si="108"/>
        <v>0</v>
      </c>
      <c r="BM375" s="313">
        <f t="shared" si="109"/>
        <v>0</v>
      </c>
      <c r="BN375" s="314">
        <f t="shared" si="110"/>
        <v>0</v>
      </c>
      <c r="BO375" s="311">
        <f t="shared" si="91"/>
        <v>0</v>
      </c>
      <c r="BP375" s="312">
        <f t="shared" si="92"/>
        <v>0</v>
      </c>
      <c r="BQ375" s="313">
        <f t="shared" si="93"/>
        <v>0</v>
      </c>
      <c r="BR375" s="314">
        <f t="shared" si="94"/>
        <v>0</v>
      </c>
      <c r="BS375" s="247">
        <f t="shared" si="111"/>
        <v>0</v>
      </c>
      <c r="BT375" s="310" t="str">
        <f>IF(BS375=0,"",
IF(SUM($BS$372:BS375)=1,BU375,
IF($BS$393&gt;SUM($BS$372:BS375),_xlfn.CONCAT(", ",BU375),
IF($BS$393=SUM($BS$372:BS375),_xlfn.CONCAT(" y ",BU375)))))</f>
        <v/>
      </c>
      <c r="BU375" s="74" t="s">
        <v>5360</v>
      </c>
      <c r="BV375">
        <f t="shared" si="116"/>
        <v>0</v>
      </c>
      <c r="BW375" s="247">
        <f t="shared" si="112"/>
        <v>0</v>
      </c>
      <c r="BX375" s="233" t="str">
        <f>IF(BW375=0,"",
IF(SUM($BW$372:BW375)=1,BY375,
IF($BW$393&gt;SUM($BW$372:BW375),_xlfn.CONCAT(", ",BY375),
IF($BW$393=SUM($BW$372:BW375),_xlfn.CONCAT(" y ",BY375)))))</f>
        <v/>
      </c>
      <c r="BY375" s="74" t="s">
        <v>5360</v>
      </c>
      <c r="BZ375">
        <f>IF(OR($M341=0,$M341="NS",$M341="NA"),IF(COUNTA(Y372:AA392)=0,0,1),0)</f>
        <v>0</v>
      </c>
      <c r="CA375">
        <f t="shared" si="113"/>
        <v>0</v>
      </c>
      <c r="CB375">
        <f t="shared" si="114"/>
        <v>0</v>
      </c>
      <c r="CC375" s="93">
        <f t="shared" si="115"/>
        <v>3</v>
      </c>
      <c r="CD375" cm="1">
        <f t="array" ref="CD375">IF(OR(M373={"NS","NA"},CD$370={"NS","NA"}),0,IF(M373&lt;=CD$370,0,1))</f>
        <v>0</v>
      </c>
      <c r="CE375" cm="1">
        <f t="array" ref="CE375">IF(OR(N373={"NS","NA"},CE$370={"NS","NA"}),0,IF(N373&lt;=CE$370,0,1))</f>
        <v>0</v>
      </c>
      <c r="CF375" cm="1">
        <f t="array" ref="CF375">IF(OR(O373={"NS","NA"},CF$370={"NS","NA"}),0,IF(O373&lt;=CF$370,0,1))</f>
        <v>0</v>
      </c>
      <c r="CG375" cm="1">
        <f t="array" ref="CG375">IF(OR(P373={"NS","NA"},CG$370={"NS","NA"}),0,IF(P373&lt;=CG$370,0,1))</f>
        <v>0</v>
      </c>
      <c r="CH375" cm="1">
        <f t="array" ref="CH375">IF(OR(Q373={"NS","NA"},CH$370={"NS","NA"}),0,IF(Q373&lt;=CH$370,0,1))</f>
        <v>0</v>
      </c>
      <c r="CI375" cm="1">
        <f t="array" ref="CI375">IF(OR(R373={"NS","NA"},CI$370={"NS","NA"}),0,IF(R373&lt;=CI$370,0,1))</f>
        <v>0</v>
      </c>
      <c r="CJ375" cm="1">
        <f t="array" ref="CJ375">IF(OR(S373={"NS","NA"},CJ$370={"NS","NA"}),0,IF(S373&lt;=CJ$370,0,1))</f>
        <v>0</v>
      </c>
      <c r="CK375" cm="1">
        <f t="array" ref="CK375">IF(OR(T373={"NS","NA"},CK$370={"NS","NA"}),0,IF(T373&lt;=CK$370,0,1))</f>
        <v>0</v>
      </c>
      <c r="CL375" cm="1">
        <f t="array" ref="CL375">IF(OR(U373={"NS","NA"},CL$370={"NS","NA"}),0,IF(U373&lt;=CL$370,0,1))</f>
        <v>0</v>
      </c>
      <c r="CM375" cm="1">
        <f t="array" ref="CM375">IF(OR(V373={"NS","NA"},CM$370={"NS","NA"}),0,IF(V373&lt;=CM$370,0,1))</f>
        <v>0</v>
      </c>
      <c r="CN375" cm="1">
        <f t="array" ref="CN375">IF(OR(W373={"NS","NA"},CN$370={"NS","NA"}),0,IF(W373&lt;=CN$370,0,1))</f>
        <v>0</v>
      </c>
      <c r="CO375" cm="1">
        <f t="array" ref="CO375">IF(OR(X373={"NS","NA"},CO$370={"NS","NA"}),0,IF(X373&lt;=CO$370,0,1))</f>
        <v>0</v>
      </c>
      <c r="CP375" cm="1">
        <f t="array" ref="CP375">IF(OR(Y373={"NS","NA"},CP$370={"NS","NA"}),0,IF(Y373&lt;=CP$370,0,1))</f>
        <v>0</v>
      </c>
      <c r="CQ375" cm="1">
        <f t="array" ref="CQ375">IF(OR(Z373={"NS","NA"},CQ$370={"NS","NA"}),0,IF(Z373&lt;=CQ$370,0,1))</f>
        <v>0</v>
      </c>
      <c r="CR375" cm="1">
        <f t="array" ref="CR375">IF(OR(AA373={"NS","NA"},CR$370={"NS","NA"}),0,IF(AA373&lt;=CR$370,0,1))</f>
        <v>0</v>
      </c>
      <c r="CS375" cm="1">
        <f t="array" ref="CS375">IF(OR(AB373={"NS","NA"},CS$370={"NS","NA"}),0,IF(AB373&lt;=CS$370,0,1))</f>
        <v>0</v>
      </c>
      <c r="CT375" cm="1">
        <f t="array" ref="CT375">IF(OR(AC373={"NS","NA"},CT$370={"NS","NA"}),0,IF(AC373&lt;=CT$370,0,1))</f>
        <v>0</v>
      </c>
      <c r="CU375" cm="1">
        <f t="array" ref="CU375">IF(OR(AD373={"NS","NA"},CU$370={"NS","NA"}),0,IF(AD373&lt;=CU$370,0,1))</f>
        <v>0</v>
      </c>
      <c r="CV375" cm="1">
        <f t="array" ref="CV375">IF(OR(J400={"NS","NA"},CV$370={"NS","NA"}),0,IF(J400&lt;=CV$370,0,1))</f>
        <v>0</v>
      </c>
      <c r="CW375" cm="1">
        <f t="array" ref="CW375">IF(OR(K400={"NS","NA"},CW$370={"NS","NA"}),0,IF(K400&lt;=CW$370,0,1))</f>
        <v>0</v>
      </c>
      <c r="CX375" cm="1">
        <f t="array" ref="CX375">IF(OR(L400={"NS","NA"},CX$370={"NS","NA"}),0,IF(L400&lt;=CX$370,0,1))</f>
        <v>0</v>
      </c>
      <c r="CY375" cm="1">
        <f t="array" ref="CY375">IF(OR(M400={"NS","NA"},CY$370={"NS","NA"}),0,IF(M400&lt;=CY$370,0,1))</f>
        <v>0</v>
      </c>
      <c r="CZ375" cm="1">
        <f t="array" ref="CZ375">IF(OR(N400={"NS","NA"},CZ$370={"NS","NA"}),0,IF(N400&lt;=CZ$370,0,1))</f>
        <v>0</v>
      </c>
      <c r="DA375" cm="1">
        <f t="array" ref="DA375">IF(OR(O400={"NS","NA"},DA$370={"NS","NA"}),0,IF(O400&lt;=DA$370,0,1))</f>
        <v>0</v>
      </c>
      <c r="DB375" cm="1">
        <f t="array" ref="DB375">IF(OR(P400={"NS","NA"},DB$370={"NS","NA"}),0,IF(P400&lt;=DB$370,0,1))</f>
        <v>0</v>
      </c>
      <c r="DC375" cm="1">
        <f t="array" ref="DC375">IF(OR(Q400={"NS","NA"},DC$370={"NS","NA"}),0,IF(Q400&lt;=DC$370,0,1))</f>
        <v>0</v>
      </c>
      <c r="DD375" cm="1">
        <f t="array" ref="DD375">IF(OR(R400={"NS","NA"},DD$370={"NS","NA"}),0,IF(R400&lt;=DD$370,0,1))</f>
        <v>0</v>
      </c>
      <c r="DE375" cm="1">
        <f t="array" ref="DE375">IF(OR(S400={"NS","NA"},DE$370={"NS","NA"}),0,IF(S400&lt;=DE$370,0,1))</f>
        <v>0</v>
      </c>
      <c r="DF375" cm="1">
        <f t="array" ref="DF375">IF(OR(T400={"NS","NA"},DF$370={"NS","NA"}),0,IF(T400&lt;=DF$370,0,1))</f>
        <v>0</v>
      </c>
      <c r="DG375" cm="1">
        <f t="array" ref="DG375">IF(OR(U400={"NS","NA"},DG$370={"NS","NA"}),0,IF(U400&lt;=DG$370,0,1))</f>
        <v>0</v>
      </c>
      <c r="DH375" cm="1">
        <f t="array" ref="DH375">IF(OR(V400={"NS","NA"},DH$370={"NS","NA"}),0,IF(V400&lt;=DH$370,0,1))</f>
        <v>0</v>
      </c>
      <c r="DI375" cm="1">
        <f t="array" ref="DI375">IF(OR(W400={"NS","NA"},DI$370={"NS","NA"}),0,IF(W400&lt;=DI$370,0,1))</f>
        <v>0</v>
      </c>
      <c r="DJ375" cm="1">
        <f t="array" ref="DJ375">IF(OR(X400={"NS","NA"},DJ$370={"NS","NA"}),0,IF(X400&lt;=DJ$370,0,1))</f>
        <v>0</v>
      </c>
      <c r="DK375" cm="1">
        <f t="array" ref="DK375">IF(OR(Y400={"NS","NA"},DK$370={"NS","NA"}),0,IF(Y400&lt;=DK$370,0,1))</f>
        <v>0</v>
      </c>
      <c r="DL375" cm="1">
        <f t="array" ref="DL375">IF(OR(Z400={"NS","NA"},DL$370={"NS","NA"}),0,IF(Z400&lt;=DL$370,0,1))</f>
        <v>0</v>
      </c>
      <c r="DM375" cm="1">
        <f t="array" ref="DM375">IF(OR(AA400={"NS","NA"},DM$370={"NS","NA"}),0,IF(AA400&lt;=DM$370,0,1))</f>
        <v>0</v>
      </c>
      <c r="DN375" cm="1">
        <f t="array" ref="DN375">IF(OR(AB400={"NS","NA"},DN$370={"NS","NA"}),0,IF(AB400&lt;=DN$370,0,1))</f>
        <v>0</v>
      </c>
      <c r="DO375" cm="1">
        <f t="array" ref="DO375">IF(OR(AC400={"NS","NA"},DO$370={"NS","NA"}),0,IF(AC400&lt;=DO$370,0,1))</f>
        <v>0</v>
      </c>
      <c r="DP375" cm="1">
        <f t="array" ref="DP375">IF(OR(AD400={"NS","NA"},DP$370={"NS","NA"}),0,IF(AD400&lt;=DP$370,0,1))</f>
        <v>0</v>
      </c>
    </row>
    <row r="376" spans="1:120" s="93" customFormat="1" ht="14.25">
      <c r="A376" s="61"/>
      <c r="B376" s="78"/>
      <c r="C376" s="74" t="s">
        <v>5046</v>
      </c>
      <c r="D376" s="763" t="str">
        <f>IF(CNGE_2026_M2_Secc8!D77="","",CNGE_2026_M2_Secc8!D77)</f>
        <v/>
      </c>
      <c r="E376" s="669"/>
      <c r="F376" s="669"/>
      <c r="G376" s="669"/>
      <c r="H376" s="669"/>
      <c r="I376" s="669"/>
      <c r="J376" s="669"/>
      <c r="K376" s="669"/>
      <c r="L376" s="670"/>
      <c r="M376" s="112"/>
      <c r="N376" s="112"/>
      <c r="O376" s="112"/>
      <c r="P376" s="112"/>
      <c r="Q376" s="112"/>
      <c r="R376" s="112"/>
      <c r="S376" s="112"/>
      <c r="T376" s="112"/>
      <c r="U376" s="112"/>
      <c r="V376" s="112"/>
      <c r="W376" s="112"/>
      <c r="X376" s="112"/>
      <c r="Y376" s="112"/>
      <c r="Z376" s="112"/>
      <c r="AA376" s="112"/>
      <c r="AB376" s="112"/>
      <c r="AC376" s="112"/>
      <c r="AD376" s="112"/>
      <c r="AE376" s="4"/>
      <c r="AI376">
        <f t="shared" si="95"/>
        <v>0</v>
      </c>
      <c r="AJ376">
        <f t="shared" si="96"/>
        <v>0</v>
      </c>
      <c r="AK376">
        <f t="shared" si="97"/>
        <v>0</v>
      </c>
      <c r="AL376">
        <f t="shared" si="98"/>
        <v>0</v>
      </c>
      <c r="AM376">
        <f t="shared" si="75"/>
        <v>0</v>
      </c>
      <c r="AN376">
        <f t="shared" si="76"/>
        <v>0</v>
      </c>
      <c r="AO376">
        <f t="shared" si="77"/>
        <v>0</v>
      </c>
      <c r="AP376">
        <f t="shared" si="78"/>
        <v>0</v>
      </c>
      <c r="AQ376">
        <f t="shared" si="79"/>
        <v>0</v>
      </c>
      <c r="AR376">
        <f t="shared" si="80"/>
        <v>0</v>
      </c>
      <c r="AS376">
        <f t="shared" si="81"/>
        <v>0</v>
      </c>
      <c r="AT376">
        <f t="shared" si="82"/>
        <v>0</v>
      </c>
      <c r="AU376">
        <f t="shared" si="83"/>
        <v>0</v>
      </c>
      <c r="AV376">
        <f t="shared" si="84"/>
        <v>0</v>
      </c>
      <c r="AW376">
        <f t="shared" si="85"/>
        <v>0</v>
      </c>
      <c r="AX376">
        <f t="shared" si="86"/>
        <v>0</v>
      </c>
      <c r="AY376">
        <f t="shared" si="99"/>
        <v>0</v>
      </c>
      <c r="AZ376">
        <f t="shared" si="100"/>
        <v>0</v>
      </c>
      <c r="BA376">
        <f t="shared" si="101"/>
        <v>0</v>
      </c>
      <c r="BB376">
        <f t="shared" si="102"/>
        <v>0</v>
      </c>
      <c r="BC376">
        <f t="shared" si="87"/>
        <v>0</v>
      </c>
      <c r="BD376">
        <f t="shared" si="88"/>
        <v>0</v>
      </c>
      <c r="BE376">
        <f t="shared" si="89"/>
        <v>0</v>
      </c>
      <c r="BF376">
        <f t="shared" si="90"/>
        <v>0</v>
      </c>
      <c r="BG376" s="311">
        <f t="shared" si="103"/>
        <v>0</v>
      </c>
      <c r="BH376" s="312">
        <f t="shared" si="104"/>
        <v>0</v>
      </c>
      <c r="BI376" s="313">
        <f t="shared" si="105"/>
        <v>0</v>
      </c>
      <c r="BJ376" s="314">
        <f t="shared" si="106"/>
        <v>0</v>
      </c>
      <c r="BK376" s="311">
        <f t="shared" si="107"/>
        <v>0</v>
      </c>
      <c r="BL376" s="312">
        <f t="shared" si="108"/>
        <v>0</v>
      </c>
      <c r="BM376" s="313">
        <f t="shared" si="109"/>
        <v>0</v>
      </c>
      <c r="BN376" s="314">
        <f t="shared" si="110"/>
        <v>0</v>
      </c>
      <c r="BO376" s="311">
        <f t="shared" si="91"/>
        <v>0</v>
      </c>
      <c r="BP376" s="312">
        <f t="shared" si="92"/>
        <v>0</v>
      </c>
      <c r="BQ376" s="313">
        <f t="shared" si="93"/>
        <v>0</v>
      </c>
      <c r="BR376" s="314">
        <f t="shared" si="94"/>
        <v>0</v>
      </c>
      <c r="BS376" s="247">
        <f t="shared" si="111"/>
        <v>0</v>
      </c>
      <c r="BT376" s="310" t="str">
        <f>IF(BS376=0,"",
IF(SUM($BS$372:BS376)=1,BU376,
IF($BS$393&gt;SUM($BS$372:BS376),_xlfn.CONCAT(", ",BU376),
IF($BS$393=SUM($BS$372:BS376),_xlfn.CONCAT(" y ",BU376)))))</f>
        <v/>
      </c>
      <c r="BU376" s="74" t="s">
        <v>5361</v>
      </c>
      <c r="BV376">
        <f t="shared" si="116"/>
        <v>0</v>
      </c>
      <c r="BW376" s="247">
        <f t="shared" si="112"/>
        <v>0</v>
      </c>
      <c r="BX376" s="233" t="str">
        <f>IF(BW376=0,"",
IF(SUM($BW$372:BW376)=1,BY376,
IF($BW$393&gt;SUM($BW$372:BW376),_xlfn.CONCAT(", ",BY376),
IF($BW$393=SUM($BW$372:BW376),_xlfn.CONCAT(" y ",BY376)))))</f>
        <v/>
      </c>
      <c r="BY376" s="74" t="s">
        <v>5361</v>
      </c>
      <c r="BZ376">
        <f>IF(OR($M342=0,$M342="NS",$M342="NA"),IF(COUNTA(AB372:AD392)=0,0,1),0)</f>
        <v>0</v>
      </c>
      <c r="CA376">
        <f t="shared" si="113"/>
        <v>0</v>
      </c>
      <c r="CB376">
        <f t="shared" si="114"/>
        <v>0</v>
      </c>
      <c r="CC376" s="93">
        <f t="shared" si="115"/>
        <v>3</v>
      </c>
      <c r="CD376" cm="1">
        <f t="array" ref="CD376">IF(OR(M374={"NS","NA"},CD$370={"NS","NA"}),0,IF(M374&lt;=CD$370,0,1))</f>
        <v>0</v>
      </c>
      <c r="CE376" cm="1">
        <f t="array" ref="CE376">IF(OR(N374={"NS","NA"},CE$370={"NS","NA"}),0,IF(N374&lt;=CE$370,0,1))</f>
        <v>0</v>
      </c>
      <c r="CF376" cm="1">
        <f t="array" ref="CF376">IF(OR(O374={"NS","NA"},CF$370={"NS","NA"}),0,IF(O374&lt;=CF$370,0,1))</f>
        <v>0</v>
      </c>
      <c r="CG376" cm="1">
        <f t="array" ref="CG376">IF(OR(P374={"NS","NA"},CG$370={"NS","NA"}),0,IF(P374&lt;=CG$370,0,1))</f>
        <v>0</v>
      </c>
      <c r="CH376" cm="1">
        <f t="array" ref="CH376">IF(OR(Q374={"NS","NA"},CH$370={"NS","NA"}),0,IF(Q374&lt;=CH$370,0,1))</f>
        <v>0</v>
      </c>
      <c r="CI376" cm="1">
        <f t="array" ref="CI376">IF(OR(R374={"NS","NA"},CI$370={"NS","NA"}),0,IF(R374&lt;=CI$370,0,1))</f>
        <v>0</v>
      </c>
      <c r="CJ376" cm="1">
        <f t="array" ref="CJ376">IF(OR(S374={"NS","NA"},CJ$370={"NS","NA"}),0,IF(S374&lt;=CJ$370,0,1))</f>
        <v>0</v>
      </c>
      <c r="CK376" cm="1">
        <f t="array" ref="CK376">IF(OR(T374={"NS","NA"},CK$370={"NS","NA"}),0,IF(T374&lt;=CK$370,0,1))</f>
        <v>0</v>
      </c>
      <c r="CL376" cm="1">
        <f t="array" ref="CL376">IF(OR(U374={"NS","NA"},CL$370={"NS","NA"}),0,IF(U374&lt;=CL$370,0,1))</f>
        <v>0</v>
      </c>
      <c r="CM376" cm="1">
        <f t="array" ref="CM376">IF(OR(V374={"NS","NA"},CM$370={"NS","NA"}),0,IF(V374&lt;=CM$370,0,1))</f>
        <v>0</v>
      </c>
      <c r="CN376" cm="1">
        <f t="array" ref="CN376">IF(OR(W374={"NS","NA"},CN$370={"NS","NA"}),0,IF(W374&lt;=CN$370,0,1))</f>
        <v>0</v>
      </c>
      <c r="CO376" cm="1">
        <f t="array" ref="CO376">IF(OR(X374={"NS","NA"},CO$370={"NS","NA"}),0,IF(X374&lt;=CO$370,0,1))</f>
        <v>0</v>
      </c>
      <c r="CP376" cm="1">
        <f t="array" ref="CP376">IF(OR(Y374={"NS","NA"},CP$370={"NS","NA"}),0,IF(Y374&lt;=CP$370,0,1))</f>
        <v>0</v>
      </c>
      <c r="CQ376" cm="1">
        <f t="array" ref="CQ376">IF(OR(Z374={"NS","NA"},CQ$370={"NS","NA"}),0,IF(Z374&lt;=CQ$370,0,1))</f>
        <v>0</v>
      </c>
      <c r="CR376" cm="1">
        <f t="array" ref="CR376">IF(OR(AA374={"NS","NA"},CR$370={"NS","NA"}),0,IF(AA374&lt;=CR$370,0,1))</f>
        <v>0</v>
      </c>
      <c r="CS376" cm="1">
        <f t="array" ref="CS376">IF(OR(AB374={"NS","NA"},CS$370={"NS","NA"}),0,IF(AB374&lt;=CS$370,0,1))</f>
        <v>0</v>
      </c>
      <c r="CT376" cm="1">
        <f t="array" ref="CT376">IF(OR(AC374={"NS","NA"},CT$370={"NS","NA"}),0,IF(AC374&lt;=CT$370,0,1))</f>
        <v>0</v>
      </c>
      <c r="CU376" cm="1">
        <f t="array" ref="CU376">IF(OR(AD374={"NS","NA"},CU$370={"NS","NA"}),0,IF(AD374&lt;=CU$370,0,1))</f>
        <v>0</v>
      </c>
      <c r="CV376" cm="1">
        <f t="array" ref="CV376">IF(OR(J401={"NS","NA"},CV$370={"NS","NA"}),0,IF(J401&lt;=CV$370,0,1))</f>
        <v>0</v>
      </c>
      <c r="CW376" cm="1">
        <f t="array" ref="CW376">IF(OR(K401={"NS","NA"},CW$370={"NS","NA"}),0,IF(K401&lt;=CW$370,0,1))</f>
        <v>0</v>
      </c>
      <c r="CX376" cm="1">
        <f t="array" ref="CX376">IF(OR(L401={"NS","NA"},CX$370={"NS","NA"}),0,IF(L401&lt;=CX$370,0,1))</f>
        <v>0</v>
      </c>
      <c r="CY376" cm="1">
        <f t="array" ref="CY376">IF(OR(M401={"NS","NA"},CY$370={"NS","NA"}),0,IF(M401&lt;=CY$370,0,1))</f>
        <v>0</v>
      </c>
      <c r="CZ376" cm="1">
        <f t="array" ref="CZ376">IF(OR(N401={"NS","NA"},CZ$370={"NS","NA"}),0,IF(N401&lt;=CZ$370,0,1))</f>
        <v>0</v>
      </c>
      <c r="DA376" cm="1">
        <f t="array" ref="DA376">IF(OR(O401={"NS","NA"},DA$370={"NS","NA"}),0,IF(O401&lt;=DA$370,0,1))</f>
        <v>0</v>
      </c>
      <c r="DB376" cm="1">
        <f t="array" ref="DB376">IF(OR(P401={"NS","NA"},DB$370={"NS","NA"}),0,IF(P401&lt;=DB$370,0,1))</f>
        <v>0</v>
      </c>
      <c r="DC376" cm="1">
        <f t="array" ref="DC376">IF(OR(Q401={"NS","NA"},DC$370={"NS","NA"}),0,IF(Q401&lt;=DC$370,0,1))</f>
        <v>0</v>
      </c>
      <c r="DD376" cm="1">
        <f t="array" ref="DD376">IF(OR(R401={"NS","NA"},DD$370={"NS","NA"}),0,IF(R401&lt;=DD$370,0,1))</f>
        <v>0</v>
      </c>
      <c r="DE376" cm="1">
        <f t="array" ref="DE376">IF(OR(S401={"NS","NA"},DE$370={"NS","NA"}),0,IF(S401&lt;=DE$370,0,1))</f>
        <v>0</v>
      </c>
      <c r="DF376" cm="1">
        <f t="array" ref="DF376">IF(OR(T401={"NS","NA"},DF$370={"NS","NA"}),0,IF(T401&lt;=DF$370,0,1))</f>
        <v>0</v>
      </c>
      <c r="DG376" cm="1">
        <f t="array" ref="DG376">IF(OR(U401={"NS","NA"},DG$370={"NS","NA"}),0,IF(U401&lt;=DG$370,0,1))</f>
        <v>0</v>
      </c>
      <c r="DH376" cm="1">
        <f t="array" ref="DH376">IF(OR(V401={"NS","NA"},DH$370={"NS","NA"}),0,IF(V401&lt;=DH$370,0,1))</f>
        <v>0</v>
      </c>
      <c r="DI376" cm="1">
        <f t="array" ref="DI376">IF(OR(W401={"NS","NA"},DI$370={"NS","NA"}),0,IF(W401&lt;=DI$370,0,1))</f>
        <v>0</v>
      </c>
      <c r="DJ376" cm="1">
        <f t="array" ref="DJ376">IF(OR(X401={"NS","NA"},DJ$370={"NS","NA"}),0,IF(X401&lt;=DJ$370,0,1))</f>
        <v>0</v>
      </c>
      <c r="DK376" cm="1">
        <f t="array" ref="DK376">IF(OR(Y401={"NS","NA"},DK$370={"NS","NA"}),0,IF(Y401&lt;=DK$370,0,1))</f>
        <v>0</v>
      </c>
      <c r="DL376" cm="1">
        <f t="array" ref="DL376">IF(OR(Z401={"NS","NA"},DL$370={"NS","NA"}),0,IF(Z401&lt;=DL$370,0,1))</f>
        <v>0</v>
      </c>
      <c r="DM376" cm="1">
        <f t="array" ref="DM376">IF(OR(AA401={"NS","NA"},DM$370={"NS","NA"}),0,IF(AA401&lt;=DM$370,0,1))</f>
        <v>0</v>
      </c>
      <c r="DN376" cm="1">
        <f t="array" ref="DN376">IF(OR(AB401={"NS","NA"},DN$370={"NS","NA"}),0,IF(AB401&lt;=DN$370,0,1))</f>
        <v>0</v>
      </c>
      <c r="DO376" cm="1">
        <f t="array" ref="DO376">IF(OR(AC401={"NS","NA"},DO$370={"NS","NA"}),0,IF(AC401&lt;=DO$370,0,1))</f>
        <v>0</v>
      </c>
      <c r="DP376" cm="1">
        <f t="array" ref="DP376">IF(OR(AD401={"NS","NA"},DP$370={"NS","NA"}),0,IF(AD401&lt;=DP$370,0,1))</f>
        <v>0</v>
      </c>
    </row>
    <row r="377" spans="1:120" s="93" customFormat="1" ht="14.25">
      <c r="A377" s="61"/>
      <c r="B377" s="78"/>
      <c r="C377" s="74" t="s">
        <v>5048</v>
      </c>
      <c r="D377" s="763" t="str">
        <f>IF(CNGE_2026_M2_Secc8!D78="","",CNGE_2026_M2_Secc8!D78)</f>
        <v/>
      </c>
      <c r="E377" s="669"/>
      <c r="F377" s="669"/>
      <c r="G377" s="669"/>
      <c r="H377" s="669"/>
      <c r="I377" s="669"/>
      <c r="J377" s="669"/>
      <c r="K377" s="669"/>
      <c r="L377" s="670"/>
      <c r="M377" s="112"/>
      <c r="N377" s="112"/>
      <c r="O377" s="112"/>
      <c r="P377" s="112"/>
      <c r="Q377" s="112"/>
      <c r="R377" s="112"/>
      <c r="S377" s="112"/>
      <c r="T377" s="112"/>
      <c r="U377" s="112"/>
      <c r="V377" s="112"/>
      <c r="W377" s="112"/>
      <c r="X377" s="112"/>
      <c r="Y377" s="112"/>
      <c r="Z377" s="112"/>
      <c r="AA377" s="112"/>
      <c r="AB377" s="112"/>
      <c r="AC377" s="112"/>
      <c r="AD377" s="112"/>
      <c r="AE377" s="4"/>
      <c r="AI377">
        <f t="shared" si="95"/>
        <v>0</v>
      </c>
      <c r="AJ377">
        <f t="shared" si="96"/>
        <v>0</v>
      </c>
      <c r="AK377">
        <f t="shared" si="97"/>
        <v>0</v>
      </c>
      <c r="AL377">
        <f t="shared" si="98"/>
        <v>0</v>
      </c>
      <c r="AM377">
        <f t="shared" si="75"/>
        <v>0</v>
      </c>
      <c r="AN377">
        <f t="shared" si="76"/>
        <v>0</v>
      </c>
      <c r="AO377">
        <f t="shared" si="77"/>
        <v>0</v>
      </c>
      <c r="AP377">
        <f t="shared" si="78"/>
        <v>0</v>
      </c>
      <c r="AQ377">
        <f t="shared" si="79"/>
        <v>0</v>
      </c>
      <c r="AR377">
        <f t="shared" si="80"/>
        <v>0</v>
      </c>
      <c r="AS377">
        <f t="shared" si="81"/>
        <v>0</v>
      </c>
      <c r="AT377">
        <f t="shared" si="82"/>
        <v>0</v>
      </c>
      <c r="AU377">
        <f t="shared" si="83"/>
        <v>0</v>
      </c>
      <c r="AV377">
        <f t="shared" si="84"/>
        <v>0</v>
      </c>
      <c r="AW377">
        <f t="shared" si="85"/>
        <v>0</v>
      </c>
      <c r="AX377">
        <f t="shared" si="86"/>
        <v>0</v>
      </c>
      <c r="AY377">
        <f t="shared" si="99"/>
        <v>0</v>
      </c>
      <c r="AZ377">
        <f t="shared" si="100"/>
        <v>0</v>
      </c>
      <c r="BA377">
        <f t="shared" si="101"/>
        <v>0</v>
      </c>
      <c r="BB377">
        <f t="shared" si="102"/>
        <v>0</v>
      </c>
      <c r="BC377">
        <f t="shared" si="87"/>
        <v>0</v>
      </c>
      <c r="BD377">
        <f t="shared" si="88"/>
        <v>0</v>
      </c>
      <c r="BE377">
        <f t="shared" si="89"/>
        <v>0</v>
      </c>
      <c r="BF377">
        <f t="shared" si="90"/>
        <v>0</v>
      </c>
      <c r="BG377" s="311">
        <f t="shared" si="103"/>
        <v>0</v>
      </c>
      <c r="BH377" s="312">
        <f t="shared" si="104"/>
        <v>0</v>
      </c>
      <c r="BI377" s="313">
        <f t="shared" si="105"/>
        <v>0</v>
      </c>
      <c r="BJ377" s="314">
        <f t="shared" si="106"/>
        <v>0</v>
      </c>
      <c r="BK377" s="311">
        <f t="shared" si="107"/>
        <v>0</v>
      </c>
      <c r="BL377" s="312">
        <f t="shared" si="108"/>
        <v>0</v>
      </c>
      <c r="BM377" s="313">
        <f t="shared" si="109"/>
        <v>0</v>
      </c>
      <c r="BN377" s="314">
        <f t="shared" si="110"/>
        <v>0</v>
      </c>
      <c r="BO377" s="311">
        <f t="shared" si="91"/>
        <v>0</v>
      </c>
      <c r="BP377" s="312">
        <f t="shared" si="92"/>
        <v>0</v>
      </c>
      <c r="BQ377" s="313">
        <f t="shared" si="93"/>
        <v>0</v>
      </c>
      <c r="BR377" s="314">
        <f t="shared" si="94"/>
        <v>0</v>
      </c>
      <c r="BS377" s="247">
        <f t="shared" si="111"/>
        <v>0</v>
      </c>
      <c r="BT377" s="310" t="str">
        <f>IF(BS377=0,"",
IF(SUM($BS$372:BS377)=1,BU377,
IF($BS$393&gt;SUM($BS$372:BS377),_xlfn.CONCAT(", ",BU377),
IF($BS$393=SUM($BS$372:BS377),_xlfn.CONCAT(" y ",BU377)))))</f>
        <v/>
      </c>
      <c r="BU377" s="74" t="s">
        <v>5362</v>
      </c>
      <c r="BV377">
        <f t="shared" si="116"/>
        <v>0</v>
      </c>
      <c r="BW377" s="247">
        <f t="shared" si="112"/>
        <v>0</v>
      </c>
      <c r="BX377" s="233" t="str">
        <f>IF(BW377=0,"",
IF(SUM($BW$372:BW377)=1,BY377,
IF($BW$393&gt;SUM($BW$372:BW377),_xlfn.CONCAT(", ",BY377),
IF($BW$393=SUM($BW$372:BW377),_xlfn.CONCAT(" y ",BY377)))))</f>
        <v/>
      </c>
      <c r="BY377" s="74" t="s">
        <v>5362</v>
      </c>
      <c r="BZ377">
        <f>IF(OR($M343=0,$M343="NS",$M343="NA"),IF(COUNTA(J399:L419)=0,0,1),0)</f>
        <v>0</v>
      </c>
      <c r="CA377">
        <f t="shared" si="113"/>
        <v>0</v>
      </c>
      <c r="CB377">
        <f t="shared" si="114"/>
        <v>0</v>
      </c>
      <c r="CC377" s="93">
        <f t="shared" si="115"/>
        <v>3</v>
      </c>
      <c r="CD377" cm="1">
        <f t="array" ref="CD377">IF(OR(M375={"NS","NA"},CD$370={"NS","NA"}),0,IF(M375&lt;=CD$370,0,1))</f>
        <v>0</v>
      </c>
      <c r="CE377" cm="1">
        <f t="array" ref="CE377">IF(OR(N375={"NS","NA"},CE$370={"NS","NA"}),0,IF(N375&lt;=CE$370,0,1))</f>
        <v>0</v>
      </c>
      <c r="CF377" cm="1">
        <f t="array" ref="CF377">IF(OR(O375={"NS","NA"},CF$370={"NS","NA"}),0,IF(O375&lt;=CF$370,0,1))</f>
        <v>0</v>
      </c>
      <c r="CG377" cm="1">
        <f t="array" ref="CG377">IF(OR(P375={"NS","NA"},CG$370={"NS","NA"}),0,IF(P375&lt;=CG$370,0,1))</f>
        <v>0</v>
      </c>
      <c r="CH377" cm="1">
        <f t="array" ref="CH377">IF(OR(Q375={"NS","NA"},CH$370={"NS","NA"}),0,IF(Q375&lt;=CH$370,0,1))</f>
        <v>0</v>
      </c>
      <c r="CI377" cm="1">
        <f t="array" ref="CI377">IF(OR(R375={"NS","NA"},CI$370={"NS","NA"}),0,IF(R375&lt;=CI$370,0,1))</f>
        <v>0</v>
      </c>
      <c r="CJ377" cm="1">
        <f t="array" ref="CJ377">IF(OR(S375={"NS","NA"},CJ$370={"NS","NA"}),0,IF(S375&lt;=CJ$370,0,1))</f>
        <v>0</v>
      </c>
      <c r="CK377" cm="1">
        <f t="array" ref="CK377">IF(OR(T375={"NS","NA"},CK$370={"NS","NA"}),0,IF(T375&lt;=CK$370,0,1))</f>
        <v>0</v>
      </c>
      <c r="CL377" cm="1">
        <f t="array" ref="CL377">IF(OR(U375={"NS","NA"},CL$370={"NS","NA"}),0,IF(U375&lt;=CL$370,0,1))</f>
        <v>0</v>
      </c>
      <c r="CM377" cm="1">
        <f t="array" ref="CM377">IF(OR(V375={"NS","NA"},CM$370={"NS","NA"}),0,IF(V375&lt;=CM$370,0,1))</f>
        <v>0</v>
      </c>
      <c r="CN377" cm="1">
        <f t="array" ref="CN377">IF(OR(W375={"NS","NA"},CN$370={"NS","NA"}),0,IF(W375&lt;=CN$370,0,1))</f>
        <v>0</v>
      </c>
      <c r="CO377" cm="1">
        <f t="array" ref="CO377">IF(OR(X375={"NS","NA"},CO$370={"NS","NA"}),0,IF(X375&lt;=CO$370,0,1))</f>
        <v>0</v>
      </c>
      <c r="CP377" cm="1">
        <f t="array" ref="CP377">IF(OR(Y375={"NS","NA"},CP$370={"NS","NA"}),0,IF(Y375&lt;=CP$370,0,1))</f>
        <v>0</v>
      </c>
      <c r="CQ377" cm="1">
        <f t="array" ref="CQ377">IF(OR(Z375={"NS","NA"},CQ$370={"NS","NA"}),0,IF(Z375&lt;=CQ$370,0,1))</f>
        <v>0</v>
      </c>
      <c r="CR377" cm="1">
        <f t="array" ref="CR377">IF(OR(AA375={"NS","NA"},CR$370={"NS","NA"}),0,IF(AA375&lt;=CR$370,0,1))</f>
        <v>0</v>
      </c>
      <c r="CS377" cm="1">
        <f t="array" ref="CS377">IF(OR(AB375={"NS","NA"},CS$370={"NS","NA"}),0,IF(AB375&lt;=CS$370,0,1))</f>
        <v>0</v>
      </c>
      <c r="CT377" cm="1">
        <f t="array" ref="CT377">IF(OR(AC375={"NS","NA"},CT$370={"NS","NA"}),0,IF(AC375&lt;=CT$370,0,1))</f>
        <v>0</v>
      </c>
      <c r="CU377" cm="1">
        <f t="array" ref="CU377">IF(OR(AD375={"NS","NA"},CU$370={"NS","NA"}),0,IF(AD375&lt;=CU$370,0,1))</f>
        <v>0</v>
      </c>
      <c r="CV377" cm="1">
        <f t="array" ref="CV377">IF(OR(J402={"NS","NA"},CV$370={"NS","NA"}),0,IF(J402&lt;=CV$370,0,1))</f>
        <v>0</v>
      </c>
      <c r="CW377" cm="1">
        <f t="array" ref="CW377">IF(OR(K402={"NS","NA"},CW$370={"NS","NA"}),0,IF(K402&lt;=CW$370,0,1))</f>
        <v>0</v>
      </c>
      <c r="CX377" cm="1">
        <f t="array" ref="CX377">IF(OR(L402={"NS","NA"},CX$370={"NS","NA"}),0,IF(L402&lt;=CX$370,0,1))</f>
        <v>0</v>
      </c>
      <c r="CY377" cm="1">
        <f t="array" ref="CY377">IF(OR(M402={"NS","NA"},CY$370={"NS","NA"}),0,IF(M402&lt;=CY$370,0,1))</f>
        <v>0</v>
      </c>
      <c r="CZ377" cm="1">
        <f t="array" ref="CZ377">IF(OR(N402={"NS","NA"},CZ$370={"NS","NA"}),0,IF(N402&lt;=CZ$370,0,1))</f>
        <v>0</v>
      </c>
      <c r="DA377" cm="1">
        <f t="array" ref="DA377">IF(OR(O402={"NS","NA"},DA$370={"NS","NA"}),0,IF(O402&lt;=DA$370,0,1))</f>
        <v>0</v>
      </c>
      <c r="DB377" cm="1">
        <f t="array" ref="DB377">IF(OR(P402={"NS","NA"},DB$370={"NS","NA"}),0,IF(P402&lt;=DB$370,0,1))</f>
        <v>0</v>
      </c>
      <c r="DC377" cm="1">
        <f t="array" ref="DC377">IF(OR(Q402={"NS","NA"},DC$370={"NS","NA"}),0,IF(Q402&lt;=DC$370,0,1))</f>
        <v>0</v>
      </c>
      <c r="DD377" cm="1">
        <f t="array" ref="DD377">IF(OR(R402={"NS","NA"},DD$370={"NS","NA"}),0,IF(R402&lt;=DD$370,0,1))</f>
        <v>0</v>
      </c>
      <c r="DE377" cm="1">
        <f t="array" ref="DE377">IF(OR(S402={"NS","NA"},DE$370={"NS","NA"}),0,IF(S402&lt;=DE$370,0,1))</f>
        <v>0</v>
      </c>
      <c r="DF377" cm="1">
        <f t="array" ref="DF377">IF(OR(T402={"NS","NA"},DF$370={"NS","NA"}),0,IF(T402&lt;=DF$370,0,1))</f>
        <v>0</v>
      </c>
      <c r="DG377" cm="1">
        <f t="array" ref="DG377">IF(OR(U402={"NS","NA"},DG$370={"NS","NA"}),0,IF(U402&lt;=DG$370,0,1))</f>
        <v>0</v>
      </c>
      <c r="DH377" cm="1">
        <f t="array" ref="DH377">IF(OR(V402={"NS","NA"},DH$370={"NS","NA"}),0,IF(V402&lt;=DH$370,0,1))</f>
        <v>0</v>
      </c>
      <c r="DI377" cm="1">
        <f t="array" ref="DI377">IF(OR(W402={"NS","NA"},DI$370={"NS","NA"}),0,IF(W402&lt;=DI$370,0,1))</f>
        <v>0</v>
      </c>
      <c r="DJ377" cm="1">
        <f t="array" ref="DJ377">IF(OR(X402={"NS","NA"},DJ$370={"NS","NA"}),0,IF(X402&lt;=DJ$370,0,1))</f>
        <v>0</v>
      </c>
      <c r="DK377" cm="1">
        <f t="array" ref="DK377">IF(OR(Y402={"NS","NA"},DK$370={"NS","NA"}),0,IF(Y402&lt;=DK$370,0,1))</f>
        <v>0</v>
      </c>
      <c r="DL377" cm="1">
        <f t="array" ref="DL377">IF(OR(Z402={"NS","NA"},DL$370={"NS","NA"}),0,IF(Z402&lt;=DL$370,0,1))</f>
        <v>0</v>
      </c>
      <c r="DM377" cm="1">
        <f t="array" ref="DM377">IF(OR(AA402={"NS","NA"},DM$370={"NS","NA"}),0,IF(AA402&lt;=DM$370,0,1))</f>
        <v>0</v>
      </c>
      <c r="DN377" cm="1">
        <f t="array" ref="DN377">IF(OR(AB402={"NS","NA"},DN$370={"NS","NA"}),0,IF(AB402&lt;=DN$370,0,1))</f>
        <v>0</v>
      </c>
      <c r="DO377" cm="1">
        <f t="array" ref="DO377">IF(OR(AC402={"NS","NA"},DO$370={"NS","NA"}),0,IF(AC402&lt;=DO$370,0,1))</f>
        <v>0</v>
      </c>
      <c r="DP377" cm="1">
        <f t="array" ref="DP377">IF(OR(AD402={"NS","NA"},DP$370={"NS","NA"}),0,IF(AD402&lt;=DP$370,0,1))</f>
        <v>0</v>
      </c>
    </row>
    <row r="378" spans="1:120" s="93" customFormat="1" ht="14.25">
      <c r="A378" s="61"/>
      <c r="B378" s="78"/>
      <c r="C378" s="74" t="s">
        <v>5050</v>
      </c>
      <c r="D378" s="763" t="str">
        <f>IF(CNGE_2026_M2_Secc8!D79="","",CNGE_2026_M2_Secc8!D79)</f>
        <v/>
      </c>
      <c r="E378" s="669"/>
      <c r="F378" s="669"/>
      <c r="G378" s="669"/>
      <c r="H378" s="669"/>
      <c r="I378" s="669"/>
      <c r="J378" s="669"/>
      <c r="K378" s="669"/>
      <c r="L378" s="670"/>
      <c r="M378" s="112"/>
      <c r="N378" s="112"/>
      <c r="O378" s="112"/>
      <c r="P378" s="112"/>
      <c r="Q378" s="112"/>
      <c r="R378" s="112"/>
      <c r="S378" s="112"/>
      <c r="T378" s="112"/>
      <c r="U378" s="112"/>
      <c r="V378" s="112"/>
      <c r="W378" s="112"/>
      <c r="X378" s="112"/>
      <c r="Y378" s="112"/>
      <c r="Z378" s="112"/>
      <c r="AA378" s="112"/>
      <c r="AB378" s="112"/>
      <c r="AC378" s="112"/>
      <c r="AD378" s="112"/>
      <c r="AE378" s="4"/>
      <c r="AI378">
        <f t="shared" si="95"/>
        <v>0</v>
      </c>
      <c r="AJ378">
        <f t="shared" si="96"/>
        <v>0</v>
      </c>
      <c r="AK378">
        <f t="shared" si="97"/>
        <v>0</v>
      </c>
      <c r="AL378">
        <f t="shared" si="98"/>
        <v>0</v>
      </c>
      <c r="AM378">
        <f t="shared" si="75"/>
        <v>0</v>
      </c>
      <c r="AN378">
        <f t="shared" si="76"/>
        <v>0</v>
      </c>
      <c r="AO378">
        <f t="shared" si="77"/>
        <v>0</v>
      </c>
      <c r="AP378">
        <f t="shared" si="78"/>
        <v>0</v>
      </c>
      <c r="AQ378">
        <f t="shared" si="79"/>
        <v>0</v>
      </c>
      <c r="AR378">
        <f t="shared" si="80"/>
        <v>0</v>
      </c>
      <c r="AS378">
        <f t="shared" si="81"/>
        <v>0</v>
      </c>
      <c r="AT378">
        <f t="shared" si="82"/>
        <v>0</v>
      </c>
      <c r="AU378">
        <f t="shared" si="83"/>
        <v>0</v>
      </c>
      <c r="AV378">
        <f t="shared" si="84"/>
        <v>0</v>
      </c>
      <c r="AW378">
        <f t="shared" si="85"/>
        <v>0</v>
      </c>
      <c r="AX378">
        <f t="shared" si="86"/>
        <v>0</v>
      </c>
      <c r="AY378">
        <f t="shared" si="99"/>
        <v>0</v>
      </c>
      <c r="AZ378">
        <f t="shared" si="100"/>
        <v>0</v>
      </c>
      <c r="BA378">
        <f t="shared" si="101"/>
        <v>0</v>
      </c>
      <c r="BB378">
        <f t="shared" si="102"/>
        <v>0</v>
      </c>
      <c r="BC378">
        <f t="shared" si="87"/>
        <v>0</v>
      </c>
      <c r="BD378">
        <f t="shared" si="88"/>
        <v>0</v>
      </c>
      <c r="BE378">
        <f t="shared" si="89"/>
        <v>0</v>
      </c>
      <c r="BF378">
        <f t="shared" si="90"/>
        <v>0</v>
      </c>
      <c r="BG378" s="311">
        <f t="shared" si="103"/>
        <v>0</v>
      </c>
      <c r="BH378" s="312">
        <f t="shared" si="104"/>
        <v>0</v>
      </c>
      <c r="BI378" s="313">
        <f t="shared" si="105"/>
        <v>0</v>
      </c>
      <c r="BJ378" s="314">
        <f t="shared" si="106"/>
        <v>0</v>
      </c>
      <c r="BK378" s="311">
        <f t="shared" si="107"/>
        <v>0</v>
      </c>
      <c r="BL378" s="312">
        <f t="shared" si="108"/>
        <v>0</v>
      </c>
      <c r="BM378" s="313">
        <f t="shared" si="109"/>
        <v>0</v>
      </c>
      <c r="BN378" s="314">
        <f t="shared" si="110"/>
        <v>0</v>
      </c>
      <c r="BO378" s="311">
        <f t="shared" si="91"/>
        <v>0</v>
      </c>
      <c r="BP378" s="312">
        <f t="shared" si="92"/>
        <v>0</v>
      </c>
      <c r="BQ378" s="313">
        <f t="shared" si="93"/>
        <v>0</v>
      </c>
      <c r="BR378" s="314">
        <f t="shared" si="94"/>
        <v>0</v>
      </c>
      <c r="BS378" s="247">
        <f t="shared" si="111"/>
        <v>0</v>
      </c>
      <c r="BT378" s="310" t="str">
        <f>IF(BS378=0,"",
IF(SUM($BS$372:BS378)=1,BU378,
IF($BS$393&gt;SUM($BS$372:BS378),_xlfn.CONCAT(", ",BU378),
IF($BS$393=SUM($BS$372:BS378),_xlfn.CONCAT(" y ",BU378)))))</f>
        <v/>
      </c>
      <c r="BU378" s="74" t="s">
        <v>5363</v>
      </c>
      <c r="BV378">
        <f t="shared" si="116"/>
        <v>0</v>
      </c>
      <c r="BW378" s="247">
        <f t="shared" si="112"/>
        <v>0</v>
      </c>
      <c r="BX378" s="233" t="str">
        <f>IF(BW378=0,"",
IF(SUM($BW$372:BW378)=1,BY378,
IF($BW$393&gt;SUM($BW$372:BW378),_xlfn.CONCAT(", ",BY378),
IF($BW$393=SUM($BW$372:BW378),_xlfn.CONCAT(" y ",BY378)))))</f>
        <v/>
      </c>
      <c r="BY378" s="74" t="s">
        <v>5363</v>
      </c>
      <c r="BZ378">
        <f>IF(OR($M344=0,$M344="NS",$M344="NA"),IF(COUNTA(M399:O419)=0,0,1),0)</f>
        <v>0</v>
      </c>
      <c r="CA378">
        <f t="shared" si="113"/>
        <v>0</v>
      </c>
      <c r="CB378">
        <f t="shared" si="114"/>
        <v>0</v>
      </c>
      <c r="CC378" s="93">
        <f t="shared" si="115"/>
        <v>3</v>
      </c>
      <c r="CD378" cm="1">
        <f t="array" ref="CD378">IF(OR(M376={"NS","NA"},CD$370={"NS","NA"}),0,IF(M376&lt;=CD$370,0,1))</f>
        <v>0</v>
      </c>
      <c r="CE378" cm="1">
        <f t="array" ref="CE378">IF(OR(N376={"NS","NA"},CE$370={"NS","NA"}),0,IF(N376&lt;=CE$370,0,1))</f>
        <v>0</v>
      </c>
      <c r="CF378" cm="1">
        <f t="array" ref="CF378">IF(OR(O376={"NS","NA"},CF$370={"NS","NA"}),0,IF(O376&lt;=CF$370,0,1))</f>
        <v>0</v>
      </c>
      <c r="CG378" cm="1">
        <f t="array" ref="CG378">IF(OR(P376={"NS","NA"},CG$370={"NS","NA"}),0,IF(P376&lt;=CG$370,0,1))</f>
        <v>0</v>
      </c>
      <c r="CH378" cm="1">
        <f t="array" ref="CH378">IF(OR(Q376={"NS","NA"},CH$370={"NS","NA"}),0,IF(Q376&lt;=CH$370,0,1))</f>
        <v>0</v>
      </c>
      <c r="CI378" cm="1">
        <f t="array" ref="CI378">IF(OR(R376={"NS","NA"},CI$370={"NS","NA"}),0,IF(R376&lt;=CI$370,0,1))</f>
        <v>0</v>
      </c>
      <c r="CJ378" cm="1">
        <f t="array" ref="CJ378">IF(OR(S376={"NS","NA"},CJ$370={"NS","NA"}),0,IF(S376&lt;=CJ$370,0,1))</f>
        <v>0</v>
      </c>
      <c r="CK378" cm="1">
        <f t="array" ref="CK378">IF(OR(T376={"NS","NA"},CK$370={"NS","NA"}),0,IF(T376&lt;=CK$370,0,1))</f>
        <v>0</v>
      </c>
      <c r="CL378" cm="1">
        <f t="array" ref="CL378">IF(OR(U376={"NS","NA"},CL$370={"NS","NA"}),0,IF(U376&lt;=CL$370,0,1))</f>
        <v>0</v>
      </c>
      <c r="CM378" cm="1">
        <f t="array" ref="CM378">IF(OR(V376={"NS","NA"},CM$370={"NS","NA"}),0,IF(V376&lt;=CM$370,0,1))</f>
        <v>0</v>
      </c>
      <c r="CN378" cm="1">
        <f t="array" ref="CN378">IF(OR(W376={"NS","NA"},CN$370={"NS","NA"}),0,IF(W376&lt;=CN$370,0,1))</f>
        <v>0</v>
      </c>
      <c r="CO378" cm="1">
        <f t="array" ref="CO378">IF(OR(X376={"NS","NA"},CO$370={"NS","NA"}),0,IF(X376&lt;=CO$370,0,1))</f>
        <v>0</v>
      </c>
      <c r="CP378" cm="1">
        <f t="array" ref="CP378">IF(OR(Y376={"NS","NA"},CP$370={"NS","NA"}),0,IF(Y376&lt;=CP$370,0,1))</f>
        <v>0</v>
      </c>
      <c r="CQ378" cm="1">
        <f t="array" ref="CQ378">IF(OR(Z376={"NS","NA"},CQ$370={"NS","NA"}),0,IF(Z376&lt;=CQ$370,0,1))</f>
        <v>0</v>
      </c>
      <c r="CR378" cm="1">
        <f t="array" ref="CR378">IF(OR(AA376={"NS","NA"},CR$370={"NS","NA"}),0,IF(AA376&lt;=CR$370,0,1))</f>
        <v>0</v>
      </c>
      <c r="CS378" cm="1">
        <f t="array" ref="CS378">IF(OR(AB376={"NS","NA"},CS$370={"NS","NA"}),0,IF(AB376&lt;=CS$370,0,1))</f>
        <v>0</v>
      </c>
      <c r="CT378" cm="1">
        <f t="array" ref="CT378">IF(OR(AC376={"NS","NA"},CT$370={"NS","NA"}),0,IF(AC376&lt;=CT$370,0,1))</f>
        <v>0</v>
      </c>
      <c r="CU378" cm="1">
        <f t="array" ref="CU378">IF(OR(AD376={"NS","NA"},CU$370={"NS","NA"}),0,IF(AD376&lt;=CU$370,0,1))</f>
        <v>0</v>
      </c>
      <c r="CV378" cm="1">
        <f t="array" ref="CV378">IF(OR(J403={"NS","NA"},CV$370={"NS","NA"}),0,IF(J403&lt;=CV$370,0,1))</f>
        <v>0</v>
      </c>
      <c r="CW378" cm="1">
        <f t="array" ref="CW378">IF(OR(K403={"NS","NA"},CW$370={"NS","NA"}),0,IF(K403&lt;=CW$370,0,1))</f>
        <v>0</v>
      </c>
      <c r="CX378" cm="1">
        <f t="array" ref="CX378">IF(OR(L403={"NS","NA"},CX$370={"NS","NA"}),0,IF(L403&lt;=CX$370,0,1))</f>
        <v>0</v>
      </c>
      <c r="CY378" cm="1">
        <f t="array" ref="CY378">IF(OR(M403={"NS","NA"},CY$370={"NS","NA"}),0,IF(M403&lt;=CY$370,0,1))</f>
        <v>0</v>
      </c>
      <c r="CZ378" cm="1">
        <f t="array" ref="CZ378">IF(OR(N403={"NS","NA"},CZ$370={"NS","NA"}),0,IF(N403&lt;=CZ$370,0,1))</f>
        <v>0</v>
      </c>
      <c r="DA378" cm="1">
        <f t="array" ref="DA378">IF(OR(O403={"NS","NA"},DA$370={"NS","NA"}),0,IF(O403&lt;=DA$370,0,1))</f>
        <v>0</v>
      </c>
      <c r="DB378" cm="1">
        <f t="array" ref="DB378">IF(OR(P403={"NS","NA"},DB$370={"NS","NA"}),0,IF(P403&lt;=DB$370,0,1))</f>
        <v>0</v>
      </c>
      <c r="DC378" cm="1">
        <f t="array" ref="DC378">IF(OR(Q403={"NS","NA"},DC$370={"NS","NA"}),0,IF(Q403&lt;=DC$370,0,1))</f>
        <v>0</v>
      </c>
      <c r="DD378" cm="1">
        <f t="array" ref="DD378">IF(OR(R403={"NS","NA"},DD$370={"NS","NA"}),0,IF(R403&lt;=DD$370,0,1))</f>
        <v>0</v>
      </c>
      <c r="DE378" cm="1">
        <f t="array" ref="DE378">IF(OR(S403={"NS","NA"},DE$370={"NS","NA"}),0,IF(S403&lt;=DE$370,0,1))</f>
        <v>0</v>
      </c>
      <c r="DF378" cm="1">
        <f t="array" ref="DF378">IF(OR(T403={"NS","NA"},DF$370={"NS","NA"}),0,IF(T403&lt;=DF$370,0,1))</f>
        <v>0</v>
      </c>
      <c r="DG378" cm="1">
        <f t="array" ref="DG378">IF(OR(U403={"NS","NA"},DG$370={"NS","NA"}),0,IF(U403&lt;=DG$370,0,1))</f>
        <v>0</v>
      </c>
      <c r="DH378" cm="1">
        <f t="array" ref="DH378">IF(OR(V403={"NS","NA"},DH$370={"NS","NA"}),0,IF(V403&lt;=DH$370,0,1))</f>
        <v>0</v>
      </c>
      <c r="DI378" cm="1">
        <f t="array" ref="DI378">IF(OR(W403={"NS","NA"},DI$370={"NS","NA"}),0,IF(W403&lt;=DI$370,0,1))</f>
        <v>0</v>
      </c>
      <c r="DJ378" cm="1">
        <f t="array" ref="DJ378">IF(OR(X403={"NS","NA"},DJ$370={"NS","NA"}),0,IF(X403&lt;=DJ$370,0,1))</f>
        <v>0</v>
      </c>
      <c r="DK378" cm="1">
        <f t="array" ref="DK378">IF(OR(Y403={"NS","NA"},DK$370={"NS","NA"}),0,IF(Y403&lt;=DK$370,0,1))</f>
        <v>0</v>
      </c>
      <c r="DL378" cm="1">
        <f t="array" ref="DL378">IF(OR(Z403={"NS","NA"},DL$370={"NS","NA"}),0,IF(Z403&lt;=DL$370,0,1))</f>
        <v>0</v>
      </c>
      <c r="DM378" cm="1">
        <f t="array" ref="DM378">IF(OR(AA403={"NS","NA"},DM$370={"NS","NA"}),0,IF(AA403&lt;=DM$370,0,1))</f>
        <v>0</v>
      </c>
      <c r="DN378" cm="1">
        <f t="array" ref="DN378">IF(OR(AB403={"NS","NA"},DN$370={"NS","NA"}),0,IF(AB403&lt;=DN$370,0,1))</f>
        <v>0</v>
      </c>
      <c r="DO378" cm="1">
        <f t="array" ref="DO378">IF(OR(AC403={"NS","NA"},DO$370={"NS","NA"}),0,IF(AC403&lt;=DO$370,0,1))</f>
        <v>0</v>
      </c>
      <c r="DP378" cm="1">
        <f t="array" ref="DP378">IF(OR(AD403={"NS","NA"},DP$370={"NS","NA"}),0,IF(AD403&lt;=DP$370,0,1))</f>
        <v>0</v>
      </c>
    </row>
    <row r="379" spans="1:120" s="93" customFormat="1" ht="14.25">
      <c r="A379" s="61"/>
      <c r="B379" s="78"/>
      <c r="C379" s="74" t="s">
        <v>5052</v>
      </c>
      <c r="D379" s="763" t="str">
        <f>IF(CNGE_2026_M2_Secc8!D80="","",CNGE_2026_M2_Secc8!D80)</f>
        <v/>
      </c>
      <c r="E379" s="669"/>
      <c r="F379" s="669"/>
      <c r="G379" s="669"/>
      <c r="H379" s="669"/>
      <c r="I379" s="669"/>
      <c r="J379" s="669"/>
      <c r="K379" s="669"/>
      <c r="L379" s="670"/>
      <c r="M379" s="112"/>
      <c r="N379" s="112"/>
      <c r="O379" s="112"/>
      <c r="P379" s="112"/>
      <c r="Q379" s="112"/>
      <c r="R379" s="112"/>
      <c r="S379" s="112"/>
      <c r="T379" s="112"/>
      <c r="U379" s="112"/>
      <c r="V379" s="112"/>
      <c r="W379" s="112"/>
      <c r="X379" s="112"/>
      <c r="Y379" s="112"/>
      <c r="Z379" s="112"/>
      <c r="AA379" s="112"/>
      <c r="AB379" s="112"/>
      <c r="AC379" s="112"/>
      <c r="AD379" s="112"/>
      <c r="AE379" s="4"/>
      <c r="AI379">
        <f t="shared" si="95"/>
        <v>0</v>
      </c>
      <c r="AJ379">
        <f t="shared" si="96"/>
        <v>0</v>
      </c>
      <c r="AK379">
        <f t="shared" si="97"/>
        <v>0</v>
      </c>
      <c r="AL379">
        <f t="shared" si="98"/>
        <v>0</v>
      </c>
      <c r="AM379">
        <f t="shared" si="75"/>
        <v>0</v>
      </c>
      <c r="AN379">
        <f t="shared" si="76"/>
        <v>0</v>
      </c>
      <c r="AO379">
        <f t="shared" si="77"/>
        <v>0</v>
      </c>
      <c r="AP379">
        <f t="shared" si="78"/>
        <v>0</v>
      </c>
      <c r="AQ379">
        <f t="shared" si="79"/>
        <v>0</v>
      </c>
      <c r="AR379">
        <f t="shared" si="80"/>
        <v>0</v>
      </c>
      <c r="AS379">
        <f t="shared" si="81"/>
        <v>0</v>
      </c>
      <c r="AT379">
        <f t="shared" si="82"/>
        <v>0</v>
      </c>
      <c r="AU379">
        <f t="shared" si="83"/>
        <v>0</v>
      </c>
      <c r="AV379">
        <f t="shared" si="84"/>
        <v>0</v>
      </c>
      <c r="AW379">
        <f t="shared" si="85"/>
        <v>0</v>
      </c>
      <c r="AX379">
        <f t="shared" si="86"/>
        <v>0</v>
      </c>
      <c r="AY379">
        <f t="shared" si="99"/>
        <v>0</v>
      </c>
      <c r="AZ379">
        <f t="shared" si="100"/>
        <v>0</v>
      </c>
      <c r="BA379">
        <f t="shared" si="101"/>
        <v>0</v>
      </c>
      <c r="BB379">
        <f t="shared" si="102"/>
        <v>0</v>
      </c>
      <c r="BC379">
        <f t="shared" si="87"/>
        <v>0</v>
      </c>
      <c r="BD379">
        <f t="shared" si="88"/>
        <v>0</v>
      </c>
      <c r="BE379">
        <f t="shared" si="89"/>
        <v>0</v>
      </c>
      <c r="BF379">
        <f t="shared" si="90"/>
        <v>0</v>
      </c>
      <c r="BG379" s="311">
        <f t="shared" si="103"/>
        <v>0</v>
      </c>
      <c r="BH379" s="312">
        <f t="shared" si="104"/>
        <v>0</v>
      </c>
      <c r="BI379" s="313">
        <f t="shared" si="105"/>
        <v>0</v>
      </c>
      <c r="BJ379" s="314">
        <f t="shared" si="106"/>
        <v>0</v>
      </c>
      <c r="BK379" s="311">
        <f t="shared" si="107"/>
        <v>0</v>
      </c>
      <c r="BL379" s="312">
        <f t="shared" si="108"/>
        <v>0</v>
      </c>
      <c r="BM379" s="313">
        <f t="shared" si="109"/>
        <v>0</v>
      </c>
      <c r="BN379" s="314">
        <f t="shared" si="110"/>
        <v>0</v>
      </c>
      <c r="BO379" s="311">
        <f t="shared" si="91"/>
        <v>0</v>
      </c>
      <c r="BP379" s="312">
        <f t="shared" si="92"/>
        <v>0</v>
      </c>
      <c r="BQ379" s="313">
        <f t="shared" si="93"/>
        <v>0</v>
      </c>
      <c r="BR379" s="314">
        <f t="shared" si="94"/>
        <v>0</v>
      </c>
      <c r="BS379" s="247">
        <f t="shared" si="111"/>
        <v>0</v>
      </c>
      <c r="BT379" s="310" t="str">
        <f>IF(BS379=0,"",
IF(SUM($BS$372:BS379)=1,BU379,
IF($BS$393&gt;SUM($BS$372:BS379),_xlfn.CONCAT(", ",BU379),
IF($BS$393=SUM($BS$372:BS379),_xlfn.CONCAT(" y ",BU379)))))</f>
        <v/>
      </c>
      <c r="BU379" s="74" t="s">
        <v>5364</v>
      </c>
      <c r="BV379">
        <f t="shared" si="116"/>
        <v>0</v>
      </c>
      <c r="BW379" s="247">
        <f t="shared" si="112"/>
        <v>0</v>
      </c>
      <c r="BX379" s="233" t="str">
        <f>IF(BW379=0,"",
IF(SUM($BW$372:BW379)=1,BY379,
IF($BW$393&gt;SUM($BW$372:BW379),_xlfn.CONCAT(", ",BY379),
IF($BW$393=SUM($BW$372:BW379),_xlfn.CONCAT(" y ",BY379)))))</f>
        <v/>
      </c>
      <c r="BY379" s="74" t="s">
        <v>5364</v>
      </c>
      <c r="BZ379">
        <f>IF(OR($M345=0,$M345="NS",$M345="NA"),IF(COUNTA(P399:R419)=0,0,1),0)</f>
        <v>0</v>
      </c>
      <c r="CA379">
        <f t="shared" si="113"/>
        <v>0</v>
      </c>
      <c r="CB379">
        <f t="shared" si="114"/>
        <v>0</v>
      </c>
      <c r="CC379" s="93">
        <f t="shared" ref="CC379" si="117">IF(OR($M345=0,$M345="NS",$M345="NA"),3,0)</f>
        <v>3</v>
      </c>
      <c r="CD379" cm="1">
        <f t="array" ref="CD379">IF(OR(M377={"NS","NA"},CD$370={"NS","NA"}),0,IF(M377&lt;=CD$370,0,1))</f>
        <v>0</v>
      </c>
      <c r="CE379" cm="1">
        <f t="array" ref="CE379">IF(OR(N377={"NS","NA"},CE$370={"NS","NA"}),0,IF(N377&lt;=CE$370,0,1))</f>
        <v>0</v>
      </c>
      <c r="CF379" cm="1">
        <f t="array" ref="CF379">IF(OR(O377={"NS","NA"},CF$370={"NS","NA"}),0,IF(O377&lt;=CF$370,0,1))</f>
        <v>0</v>
      </c>
      <c r="CG379" cm="1">
        <f t="array" ref="CG379">IF(OR(P377={"NS","NA"},CG$370={"NS","NA"}),0,IF(P377&lt;=CG$370,0,1))</f>
        <v>0</v>
      </c>
      <c r="CH379" cm="1">
        <f t="array" ref="CH379">IF(OR(Q377={"NS","NA"},CH$370={"NS","NA"}),0,IF(Q377&lt;=CH$370,0,1))</f>
        <v>0</v>
      </c>
      <c r="CI379" cm="1">
        <f t="array" ref="CI379">IF(OR(R377={"NS","NA"},CI$370={"NS","NA"}),0,IF(R377&lt;=CI$370,0,1))</f>
        <v>0</v>
      </c>
      <c r="CJ379" cm="1">
        <f t="array" ref="CJ379">IF(OR(S377={"NS","NA"},CJ$370={"NS","NA"}),0,IF(S377&lt;=CJ$370,0,1))</f>
        <v>0</v>
      </c>
      <c r="CK379" cm="1">
        <f t="array" ref="CK379">IF(OR(T377={"NS","NA"},CK$370={"NS","NA"}),0,IF(T377&lt;=CK$370,0,1))</f>
        <v>0</v>
      </c>
      <c r="CL379" cm="1">
        <f t="array" ref="CL379">IF(OR(U377={"NS","NA"},CL$370={"NS","NA"}),0,IF(U377&lt;=CL$370,0,1))</f>
        <v>0</v>
      </c>
      <c r="CM379" cm="1">
        <f t="array" ref="CM379">IF(OR(V377={"NS","NA"},CM$370={"NS","NA"}),0,IF(V377&lt;=CM$370,0,1))</f>
        <v>0</v>
      </c>
      <c r="CN379" cm="1">
        <f t="array" ref="CN379">IF(OR(W377={"NS","NA"},CN$370={"NS","NA"}),0,IF(W377&lt;=CN$370,0,1))</f>
        <v>0</v>
      </c>
      <c r="CO379" cm="1">
        <f t="array" ref="CO379">IF(OR(X377={"NS","NA"},CO$370={"NS","NA"}),0,IF(X377&lt;=CO$370,0,1))</f>
        <v>0</v>
      </c>
      <c r="CP379" cm="1">
        <f t="array" ref="CP379">IF(OR(Y377={"NS","NA"},CP$370={"NS","NA"}),0,IF(Y377&lt;=CP$370,0,1))</f>
        <v>0</v>
      </c>
      <c r="CQ379" cm="1">
        <f t="array" ref="CQ379">IF(OR(Z377={"NS","NA"},CQ$370={"NS","NA"}),0,IF(Z377&lt;=CQ$370,0,1))</f>
        <v>0</v>
      </c>
      <c r="CR379" cm="1">
        <f t="array" ref="CR379">IF(OR(AA377={"NS","NA"},CR$370={"NS","NA"}),0,IF(AA377&lt;=CR$370,0,1))</f>
        <v>0</v>
      </c>
      <c r="CS379" cm="1">
        <f t="array" ref="CS379">IF(OR(AB377={"NS","NA"},CS$370={"NS","NA"}),0,IF(AB377&lt;=CS$370,0,1))</f>
        <v>0</v>
      </c>
      <c r="CT379" cm="1">
        <f t="array" ref="CT379">IF(OR(AC377={"NS","NA"},CT$370={"NS","NA"}),0,IF(AC377&lt;=CT$370,0,1))</f>
        <v>0</v>
      </c>
      <c r="CU379" cm="1">
        <f t="array" ref="CU379">IF(OR(AD377={"NS","NA"},CU$370={"NS","NA"}),0,IF(AD377&lt;=CU$370,0,1))</f>
        <v>0</v>
      </c>
      <c r="CV379" cm="1">
        <f t="array" ref="CV379">IF(OR(J404={"NS","NA"},CV$370={"NS","NA"}),0,IF(J404&lt;=CV$370,0,1))</f>
        <v>0</v>
      </c>
      <c r="CW379" cm="1">
        <f t="array" ref="CW379">IF(OR(K404={"NS","NA"},CW$370={"NS","NA"}),0,IF(K404&lt;=CW$370,0,1))</f>
        <v>0</v>
      </c>
      <c r="CX379" cm="1">
        <f t="array" ref="CX379">IF(OR(L404={"NS","NA"},CX$370={"NS","NA"}),0,IF(L404&lt;=CX$370,0,1))</f>
        <v>0</v>
      </c>
      <c r="CY379" cm="1">
        <f t="array" ref="CY379">IF(OR(M404={"NS","NA"},CY$370={"NS","NA"}),0,IF(M404&lt;=CY$370,0,1))</f>
        <v>0</v>
      </c>
      <c r="CZ379" cm="1">
        <f t="array" ref="CZ379">IF(OR(N404={"NS","NA"},CZ$370={"NS","NA"}),0,IF(N404&lt;=CZ$370,0,1))</f>
        <v>0</v>
      </c>
      <c r="DA379" cm="1">
        <f t="array" ref="DA379">IF(OR(O404={"NS","NA"},DA$370={"NS","NA"}),0,IF(O404&lt;=DA$370,0,1))</f>
        <v>0</v>
      </c>
      <c r="DB379" cm="1">
        <f t="array" ref="DB379">IF(OR(P404={"NS","NA"},DB$370={"NS","NA"}),0,IF(P404&lt;=DB$370,0,1))</f>
        <v>0</v>
      </c>
      <c r="DC379" cm="1">
        <f t="array" ref="DC379">IF(OR(Q404={"NS","NA"},DC$370={"NS","NA"}),0,IF(Q404&lt;=DC$370,0,1))</f>
        <v>0</v>
      </c>
      <c r="DD379" cm="1">
        <f t="array" ref="DD379">IF(OR(R404={"NS","NA"},DD$370={"NS","NA"}),0,IF(R404&lt;=DD$370,0,1))</f>
        <v>0</v>
      </c>
      <c r="DE379" cm="1">
        <f t="array" ref="DE379">IF(OR(S404={"NS","NA"},DE$370={"NS","NA"}),0,IF(S404&lt;=DE$370,0,1))</f>
        <v>0</v>
      </c>
      <c r="DF379" cm="1">
        <f t="array" ref="DF379">IF(OR(T404={"NS","NA"},DF$370={"NS","NA"}),0,IF(T404&lt;=DF$370,0,1))</f>
        <v>0</v>
      </c>
      <c r="DG379" cm="1">
        <f t="array" ref="DG379">IF(OR(U404={"NS","NA"},DG$370={"NS","NA"}),0,IF(U404&lt;=DG$370,0,1))</f>
        <v>0</v>
      </c>
      <c r="DH379" cm="1">
        <f t="array" ref="DH379">IF(OR(V404={"NS","NA"},DH$370={"NS","NA"}),0,IF(V404&lt;=DH$370,0,1))</f>
        <v>0</v>
      </c>
      <c r="DI379" cm="1">
        <f t="array" ref="DI379">IF(OR(W404={"NS","NA"},DI$370={"NS","NA"}),0,IF(W404&lt;=DI$370,0,1))</f>
        <v>0</v>
      </c>
      <c r="DJ379" cm="1">
        <f t="array" ref="DJ379">IF(OR(X404={"NS","NA"},DJ$370={"NS","NA"}),0,IF(X404&lt;=DJ$370,0,1))</f>
        <v>0</v>
      </c>
      <c r="DK379" cm="1">
        <f t="array" ref="DK379">IF(OR(Y404={"NS","NA"},DK$370={"NS","NA"}),0,IF(Y404&lt;=DK$370,0,1))</f>
        <v>0</v>
      </c>
      <c r="DL379" cm="1">
        <f t="array" ref="DL379">IF(OR(Z404={"NS","NA"},DL$370={"NS","NA"}),0,IF(Z404&lt;=DL$370,0,1))</f>
        <v>0</v>
      </c>
      <c r="DM379" cm="1">
        <f t="array" ref="DM379">IF(OR(AA404={"NS","NA"},DM$370={"NS","NA"}),0,IF(AA404&lt;=DM$370,0,1))</f>
        <v>0</v>
      </c>
      <c r="DN379" cm="1">
        <f t="array" ref="DN379">IF(OR(AB404={"NS","NA"},DN$370={"NS","NA"}),0,IF(AB404&lt;=DN$370,0,1))</f>
        <v>0</v>
      </c>
      <c r="DO379" cm="1">
        <f t="array" ref="DO379">IF(OR(AC404={"NS","NA"},DO$370={"NS","NA"}),0,IF(AC404&lt;=DO$370,0,1))</f>
        <v>0</v>
      </c>
      <c r="DP379" cm="1">
        <f t="array" ref="DP379">IF(OR(AD404={"NS","NA"},DP$370={"NS","NA"}),0,IF(AD404&lt;=DP$370,0,1))</f>
        <v>0</v>
      </c>
    </row>
    <row r="380" spans="1:120" s="93" customFormat="1" ht="14.25">
      <c r="A380" s="61"/>
      <c r="B380" s="78"/>
      <c r="C380" s="74" t="s">
        <v>5054</v>
      </c>
      <c r="D380" s="763" t="str">
        <f>IF(CNGE_2026_M2_Secc8!D81="","",CNGE_2026_M2_Secc8!D81)</f>
        <v/>
      </c>
      <c r="E380" s="669"/>
      <c r="F380" s="669"/>
      <c r="G380" s="669"/>
      <c r="H380" s="669"/>
      <c r="I380" s="669"/>
      <c r="J380" s="669"/>
      <c r="K380" s="669"/>
      <c r="L380" s="670"/>
      <c r="M380" s="112"/>
      <c r="N380" s="112"/>
      <c r="O380" s="112"/>
      <c r="P380" s="112"/>
      <c r="Q380" s="112"/>
      <c r="R380" s="112"/>
      <c r="S380" s="112"/>
      <c r="T380" s="112"/>
      <c r="U380" s="112"/>
      <c r="V380" s="112"/>
      <c r="W380" s="112"/>
      <c r="X380" s="112"/>
      <c r="Y380" s="112"/>
      <c r="Z380" s="112"/>
      <c r="AA380" s="112"/>
      <c r="AB380" s="112"/>
      <c r="AC380" s="112"/>
      <c r="AD380" s="112"/>
      <c r="AE380" s="4"/>
      <c r="AI380">
        <f t="shared" si="95"/>
        <v>0</v>
      </c>
      <c r="AJ380">
        <f t="shared" si="96"/>
        <v>0</v>
      </c>
      <c r="AK380">
        <f t="shared" si="97"/>
        <v>0</v>
      </c>
      <c r="AL380">
        <f t="shared" si="98"/>
        <v>0</v>
      </c>
      <c r="AM380">
        <f t="shared" si="75"/>
        <v>0</v>
      </c>
      <c r="AN380">
        <f t="shared" si="76"/>
        <v>0</v>
      </c>
      <c r="AO380">
        <f t="shared" si="77"/>
        <v>0</v>
      </c>
      <c r="AP380">
        <f t="shared" si="78"/>
        <v>0</v>
      </c>
      <c r="AQ380">
        <f t="shared" si="79"/>
        <v>0</v>
      </c>
      <c r="AR380">
        <f t="shared" si="80"/>
        <v>0</v>
      </c>
      <c r="AS380">
        <f t="shared" si="81"/>
        <v>0</v>
      </c>
      <c r="AT380">
        <f t="shared" si="82"/>
        <v>0</v>
      </c>
      <c r="AU380">
        <f t="shared" si="83"/>
        <v>0</v>
      </c>
      <c r="AV380">
        <f t="shared" si="84"/>
        <v>0</v>
      </c>
      <c r="AW380">
        <f t="shared" si="85"/>
        <v>0</v>
      </c>
      <c r="AX380">
        <f t="shared" si="86"/>
        <v>0</v>
      </c>
      <c r="AY380">
        <f t="shared" si="99"/>
        <v>0</v>
      </c>
      <c r="AZ380">
        <f t="shared" si="100"/>
        <v>0</v>
      </c>
      <c r="BA380">
        <f t="shared" si="101"/>
        <v>0</v>
      </c>
      <c r="BB380">
        <f t="shared" si="102"/>
        <v>0</v>
      </c>
      <c r="BC380">
        <f t="shared" si="87"/>
        <v>0</v>
      </c>
      <c r="BD380">
        <f t="shared" si="88"/>
        <v>0</v>
      </c>
      <c r="BE380">
        <f t="shared" si="89"/>
        <v>0</v>
      </c>
      <c r="BF380">
        <f t="shared" si="90"/>
        <v>0</v>
      </c>
      <c r="BG380" s="311">
        <f t="shared" si="103"/>
        <v>0</v>
      </c>
      <c r="BH380" s="312">
        <f t="shared" si="104"/>
        <v>0</v>
      </c>
      <c r="BI380" s="313">
        <f t="shared" si="105"/>
        <v>0</v>
      </c>
      <c r="BJ380" s="314">
        <f t="shared" si="106"/>
        <v>0</v>
      </c>
      <c r="BK380" s="311">
        <f t="shared" si="107"/>
        <v>0</v>
      </c>
      <c r="BL380" s="312">
        <f t="shared" si="108"/>
        <v>0</v>
      </c>
      <c r="BM380" s="313">
        <f t="shared" si="109"/>
        <v>0</v>
      </c>
      <c r="BN380" s="314">
        <f t="shared" si="110"/>
        <v>0</v>
      </c>
      <c r="BO380" s="311">
        <f t="shared" si="91"/>
        <v>0</v>
      </c>
      <c r="BP380" s="312">
        <f t="shared" si="92"/>
        <v>0</v>
      </c>
      <c r="BQ380" s="313">
        <f t="shared" si="93"/>
        <v>0</v>
      </c>
      <c r="BR380" s="314">
        <f t="shared" si="94"/>
        <v>0</v>
      </c>
      <c r="BS380" s="247">
        <f t="shared" si="111"/>
        <v>0</v>
      </c>
      <c r="BT380" s="310" t="str">
        <f>IF(BS380=0,"",
IF(SUM($BS$372:BS380)=1,BU380,
IF($BS$393&gt;SUM($BS$372:BS380),_xlfn.CONCAT(", ",BU380),
IF($BS$393=SUM($BS$372:BS380),_xlfn.CONCAT(" y ",BU380)))))</f>
        <v/>
      </c>
      <c r="BU380" s="74" t="s">
        <v>5365</v>
      </c>
      <c r="BV380">
        <f t="shared" si="116"/>
        <v>0</v>
      </c>
      <c r="BW380" s="247">
        <f t="shared" si="112"/>
        <v>0</v>
      </c>
      <c r="BX380" s="233" t="str">
        <f>IF(BW380=0,"",
IF(SUM($BW$372:BW380)=1,BY380,
IF($BW$393&gt;SUM($BW$372:BW380),_xlfn.CONCAT(", ",BY380),
IF($BW$393=SUM($BW$372:BW380),_xlfn.CONCAT(" y ",BY380)))))</f>
        <v/>
      </c>
      <c r="BY380" s="74" t="s">
        <v>5365</v>
      </c>
      <c r="BZ380">
        <f>IF(OR($M346=0,$M346="NS",$M346="NA"),IF(COUNTA(S399:U419)=0,0,1),0)</f>
        <v>0</v>
      </c>
      <c r="CA380">
        <f t="shared" si="113"/>
        <v>0</v>
      </c>
      <c r="CB380">
        <f t="shared" si="114"/>
        <v>0</v>
      </c>
      <c r="CC380" s="93">
        <f>IF(OR($M346=0,$M346="NS",$M346="NA"),3,0)</f>
        <v>3</v>
      </c>
      <c r="CD380" cm="1">
        <f t="array" ref="CD380">IF(OR(M378={"NS","NA"},CD$370={"NS","NA"}),0,IF(M378&lt;=CD$370,0,1))</f>
        <v>0</v>
      </c>
      <c r="CE380" cm="1">
        <f t="array" ref="CE380">IF(OR(N378={"NS","NA"},CE$370={"NS","NA"}),0,IF(N378&lt;=CE$370,0,1))</f>
        <v>0</v>
      </c>
      <c r="CF380" cm="1">
        <f t="array" ref="CF380">IF(OR(O378={"NS","NA"},CF$370={"NS","NA"}),0,IF(O378&lt;=CF$370,0,1))</f>
        <v>0</v>
      </c>
      <c r="CG380" cm="1">
        <f t="array" ref="CG380">IF(OR(P378={"NS","NA"},CG$370={"NS","NA"}),0,IF(P378&lt;=CG$370,0,1))</f>
        <v>0</v>
      </c>
      <c r="CH380" cm="1">
        <f t="array" ref="CH380">IF(OR(Q378={"NS","NA"},CH$370={"NS","NA"}),0,IF(Q378&lt;=CH$370,0,1))</f>
        <v>0</v>
      </c>
      <c r="CI380" cm="1">
        <f t="array" ref="CI380">IF(OR(R378={"NS","NA"},CI$370={"NS","NA"}),0,IF(R378&lt;=CI$370,0,1))</f>
        <v>0</v>
      </c>
      <c r="CJ380" cm="1">
        <f t="array" ref="CJ380">IF(OR(S378={"NS","NA"},CJ$370={"NS","NA"}),0,IF(S378&lt;=CJ$370,0,1))</f>
        <v>0</v>
      </c>
      <c r="CK380" cm="1">
        <f t="array" ref="CK380">IF(OR(T378={"NS","NA"},CK$370={"NS","NA"}),0,IF(T378&lt;=CK$370,0,1))</f>
        <v>0</v>
      </c>
      <c r="CL380" cm="1">
        <f t="array" ref="CL380">IF(OR(U378={"NS","NA"},CL$370={"NS","NA"}),0,IF(U378&lt;=CL$370,0,1))</f>
        <v>0</v>
      </c>
      <c r="CM380" cm="1">
        <f t="array" ref="CM380">IF(OR(V378={"NS","NA"},CM$370={"NS","NA"}),0,IF(V378&lt;=CM$370,0,1))</f>
        <v>0</v>
      </c>
      <c r="CN380" cm="1">
        <f t="array" ref="CN380">IF(OR(W378={"NS","NA"},CN$370={"NS","NA"}),0,IF(W378&lt;=CN$370,0,1))</f>
        <v>0</v>
      </c>
      <c r="CO380" cm="1">
        <f t="array" ref="CO380">IF(OR(X378={"NS","NA"},CO$370={"NS","NA"}),0,IF(X378&lt;=CO$370,0,1))</f>
        <v>0</v>
      </c>
      <c r="CP380" cm="1">
        <f t="array" ref="CP380">IF(OR(Y378={"NS","NA"},CP$370={"NS","NA"}),0,IF(Y378&lt;=CP$370,0,1))</f>
        <v>0</v>
      </c>
      <c r="CQ380" cm="1">
        <f t="array" ref="CQ380">IF(OR(Z378={"NS","NA"},CQ$370={"NS","NA"}),0,IF(Z378&lt;=CQ$370,0,1))</f>
        <v>0</v>
      </c>
      <c r="CR380" cm="1">
        <f t="array" ref="CR380">IF(OR(AA378={"NS","NA"},CR$370={"NS","NA"}),0,IF(AA378&lt;=CR$370,0,1))</f>
        <v>0</v>
      </c>
      <c r="CS380" cm="1">
        <f t="array" ref="CS380">IF(OR(AB378={"NS","NA"},CS$370={"NS","NA"}),0,IF(AB378&lt;=CS$370,0,1))</f>
        <v>0</v>
      </c>
      <c r="CT380" cm="1">
        <f t="array" ref="CT380">IF(OR(AC378={"NS","NA"},CT$370={"NS","NA"}),0,IF(AC378&lt;=CT$370,0,1))</f>
        <v>0</v>
      </c>
      <c r="CU380" cm="1">
        <f t="array" ref="CU380">IF(OR(AD378={"NS","NA"},CU$370={"NS","NA"}),0,IF(AD378&lt;=CU$370,0,1))</f>
        <v>0</v>
      </c>
      <c r="CV380" cm="1">
        <f t="array" ref="CV380">IF(OR(J405={"NS","NA"},CV$370={"NS","NA"}),0,IF(J405&lt;=CV$370,0,1))</f>
        <v>0</v>
      </c>
      <c r="CW380" cm="1">
        <f t="array" ref="CW380">IF(OR(K405={"NS","NA"},CW$370={"NS","NA"}),0,IF(K405&lt;=CW$370,0,1))</f>
        <v>0</v>
      </c>
      <c r="CX380" cm="1">
        <f t="array" ref="CX380">IF(OR(L405={"NS","NA"},CX$370={"NS","NA"}),0,IF(L405&lt;=CX$370,0,1))</f>
        <v>0</v>
      </c>
      <c r="CY380" cm="1">
        <f t="array" ref="CY380">IF(OR(M405={"NS","NA"},CY$370={"NS","NA"}),0,IF(M405&lt;=CY$370,0,1))</f>
        <v>0</v>
      </c>
      <c r="CZ380" cm="1">
        <f t="array" ref="CZ380">IF(OR(N405={"NS","NA"},CZ$370={"NS","NA"}),0,IF(N405&lt;=CZ$370,0,1))</f>
        <v>0</v>
      </c>
      <c r="DA380" cm="1">
        <f t="array" ref="DA380">IF(OR(O405={"NS","NA"},DA$370={"NS","NA"}),0,IF(O405&lt;=DA$370,0,1))</f>
        <v>0</v>
      </c>
      <c r="DB380" cm="1">
        <f t="array" ref="DB380">IF(OR(P405={"NS","NA"},DB$370={"NS","NA"}),0,IF(P405&lt;=DB$370,0,1))</f>
        <v>0</v>
      </c>
      <c r="DC380" cm="1">
        <f t="array" ref="DC380">IF(OR(Q405={"NS","NA"},DC$370={"NS","NA"}),0,IF(Q405&lt;=DC$370,0,1))</f>
        <v>0</v>
      </c>
      <c r="DD380" cm="1">
        <f t="array" ref="DD380">IF(OR(R405={"NS","NA"},DD$370={"NS","NA"}),0,IF(R405&lt;=DD$370,0,1))</f>
        <v>0</v>
      </c>
      <c r="DE380" cm="1">
        <f t="array" ref="DE380">IF(OR(S405={"NS","NA"},DE$370={"NS","NA"}),0,IF(S405&lt;=DE$370,0,1))</f>
        <v>0</v>
      </c>
      <c r="DF380" cm="1">
        <f t="array" ref="DF380">IF(OR(T405={"NS","NA"},DF$370={"NS","NA"}),0,IF(T405&lt;=DF$370,0,1))</f>
        <v>0</v>
      </c>
      <c r="DG380" cm="1">
        <f t="array" ref="DG380">IF(OR(U405={"NS","NA"},DG$370={"NS","NA"}),0,IF(U405&lt;=DG$370,0,1))</f>
        <v>0</v>
      </c>
      <c r="DH380" cm="1">
        <f t="array" ref="DH380">IF(OR(V405={"NS","NA"},DH$370={"NS","NA"}),0,IF(V405&lt;=DH$370,0,1))</f>
        <v>0</v>
      </c>
      <c r="DI380" cm="1">
        <f t="array" ref="DI380">IF(OR(W405={"NS","NA"},DI$370={"NS","NA"}),0,IF(W405&lt;=DI$370,0,1))</f>
        <v>0</v>
      </c>
      <c r="DJ380" cm="1">
        <f t="array" ref="DJ380">IF(OR(X405={"NS","NA"},DJ$370={"NS","NA"}),0,IF(X405&lt;=DJ$370,0,1))</f>
        <v>0</v>
      </c>
      <c r="DK380" cm="1">
        <f t="array" ref="DK380">IF(OR(Y405={"NS","NA"},DK$370={"NS","NA"}),0,IF(Y405&lt;=DK$370,0,1))</f>
        <v>0</v>
      </c>
      <c r="DL380" cm="1">
        <f t="array" ref="DL380">IF(OR(Z405={"NS","NA"},DL$370={"NS","NA"}),0,IF(Z405&lt;=DL$370,0,1))</f>
        <v>0</v>
      </c>
      <c r="DM380" cm="1">
        <f t="array" ref="DM380">IF(OR(AA405={"NS","NA"},DM$370={"NS","NA"}),0,IF(AA405&lt;=DM$370,0,1))</f>
        <v>0</v>
      </c>
      <c r="DN380" cm="1">
        <f t="array" ref="DN380">IF(OR(AB405={"NS","NA"},DN$370={"NS","NA"}),0,IF(AB405&lt;=DN$370,0,1))</f>
        <v>0</v>
      </c>
      <c r="DO380" cm="1">
        <f t="array" ref="DO380">IF(OR(AC405={"NS","NA"},DO$370={"NS","NA"}),0,IF(AC405&lt;=DO$370,0,1))</f>
        <v>0</v>
      </c>
      <c r="DP380" cm="1">
        <f t="array" ref="DP380">IF(OR(AD405={"NS","NA"},DP$370={"NS","NA"}),0,IF(AD405&lt;=DP$370,0,1))</f>
        <v>0</v>
      </c>
    </row>
    <row r="381" spans="1:120" s="93" customFormat="1" ht="14.25">
      <c r="A381" s="61"/>
      <c r="B381" s="78"/>
      <c r="C381" s="74" t="s">
        <v>5056</v>
      </c>
      <c r="D381" s="763" t="str">
        <f>IF(CNGE_2026_M2_Secc8!D82="","",CNGE_2026_M2_Secc8!D82)</f>
        <v/>
      </c>
      <c r="E381" s="669"/>
      <c r="F381" s="669"/>
      <c r="G381" s="669"/>
      <c r="H381" s="669"/>
      <c r="I381" s="669"/>
      <c r="J381" s="669"/>
      <c r="K381" s="669"/>
      <c r="L381" s="670"/>
      <c r="M381" s="112"/>
      <c r="N381" s="112"/>
      <c r="O381" s="112"/>
      <c r="P381" s="112"/>
      <c r="Q381" s="112"/>
      <c r="R381" s="112"/>
      <c r="S381" s="112"/>
      <c r="T381" s="112"/>
      <c r="U381" s="112"/>
      <c r="V381" s="112"/>
      <c r="W381" s="112"/>
      <c r="X381" s="112"/>
      <c r="Y381" s="112"/>
      <c r="Z381" s="112"/>
      <c r="AA381" s="112"/>
      <c r="AB381" s="112"/>
      <c r="AC381" s="112"/>
      <c r="AD381" s="112"/>
      <c r="AE381" s="4"/>
      <c r="AI381">
        <f t="shared" si="95"/>
        <v>0</v>
      </c>
      <c r="AJ381">
        <f t="shared" si="96"/>
        <v>0</v>
      </c>
      <c r="AK381">
        <f t="shared" si="97"/>
        <v>0</v>
      </c>
      <c r="AL381">
        <f t="shared" si="98"/>
        <v>0</v>
      </c>
      <c r="AM381">
        <f t="shared" si="75"/>
        <v>0</v>
      </c>
      <c r="AN381">
        <f t="shared" si="76"/>
        <v>0</v>
      </c>
      <c r="AO381">
        <f t="shared" si="77"/>
        <v>0</v>
      </c>
      <c r="AP381">
        <f t="shared" si="78"/>
        <v>0</v>
      </c>
      <c r="AQ381">
        <f t="shared" si="79"/>
        <v>0</v>
      </c>
      <c r="AR381">
        <f t="shared" si="80"/>
        <v>0</v>
      </c>
      <c r="AS381">
        <f t="shared" si="81"/>
        <v>0</v>
      </c>
      <c r="AT381">
        <f t="shared" si="82"/>
        <v>0</v>
      </c>
      <c r="AU381">
        <f t="shared" si="83"/>
        <v>0</v>
      </c>
      <c r="AV381">
        <f t="shared" si="84"/>
        <v>0</v>
      </c>
      <c r="AW381">
        <f t="shared" si="85"/>
        <v>0</v>
      </c>
      <c r="AX381">
        <f t="shared" si="86"/>
        <v>0</v>
      </c>
      <c r="AY381">
        <f t="shared" si="99"/>
        <v>0</v>
      </c>
      <c r="AZ381">
        <f t="shared" si="100"/>
        <v>0</v>
      </c>
      <c r="BA381">
        <f t="shared" si="101"/>
        <v>0</v>
      </c>
      <c r="BB381">
        <f t="shared" si="102"/>
        <v>0</v>
      </c>
      <c r="BC381">
        <f t="shared" si="87"/>
        <v>0</v>
      </c>
      <c r="BD381">
        <f t="shared" si="88"/>
        <v>0</v>
      </c>
      <c r="BE381">
        <f t="shared" si="89"/>
        <v>0</v>
      </c>
      <c r="BF381">
        <f t="shared" si="90"/>
        <v>0</v>
      </c>
      <c r="BG381" s="311">
        <f t="shared" si="103"/>
        <v>0</v>
      </c>
      <c r="BH381" s="312">
        <f t="shared" si="104"/>
        <v>0</v>
      </c>
      <c r="BI381" s="313">
        <f t="shared" si="105"/>
        <v>0</v>
      </c>
      <c r="BJ381" s="314">
        <f t="shared" si="106"/>
        <v>0</v>
      </c>
      <c r="BK381" s="311">
        <f t="shared" si="107"/>
        <v>0</v>
      </c>
      <c r="BL381" s="312">
        <f t="shared" si="108"/>
        <v>0</v>
      </c>
      <c r="BM381" s="313">
        <f t="shared" si="109"/>
        <v>0</v>
      </c>
      <c r="BN381" s="314">
        <f t="shared" si="110"/>
        <v>0</v>
      </c>
      <c r="BO381" s="311">
        <f t="shared" si="91"/>
        <v>0</v>
      </c>
      <c r="BP381" s="312">
        <f t="shared" si="92"/>
        <v>0</v>
      </c>
      <c r="BQ381" s="313">
        <f t="shared" si="93"/>
        <v>0</v>
      </c>
      <c r="BR381" s="314">
        <f t="shared" si="94"/>
        <v>0</v>
      </c>
      <c r="BS381" s="247">
        <f t="shared" si="111"/>
        <v>0</v>
      </c>
      <c r="BT381" s="310" t="str">
        <f>IF(BS381=0,"",
IF(SUM($BS$372:BS381)=1,BU381,
IF($BS$393&gt;SUM($BS$372:BS381),_xlfn.CONCAT(", ",BU381),
IF($BS$393=SUM($BS$372:BS381),_xlfn.CONCAT(" y ",BU381)))))</f>
        <v/>
      </c>
      <c r="BU381" s="74" t="s">
        <v>5366</v>
      </c>
      <c r="BV381">
        <f t="shared" si="116"/>
        <v>0</v>
      </c>
      <c r="BW381" s="247">
        <f t="shared" si="112"/>
        <v>0</v>
      </c>
      <c r="BX381" s="233" t="str">
        <f>IF(BW381=0,"",
IF(SUM($BW$372:BW381)=1,BY381,
IF($BW$393&gt;SUM($BW$372:BW381),_xlfn.CONCAT(", ",BY381),
IF($BW$393=SUM($BW$372:BW381),_xlfn.CONCAT(" y ",BY381)))))</f>
        <v/>
      </c>
      <c r="BY381" s="74" t="s">
        <v>5366</v>
      </c>
      <c r="BZ381">
        <f>IF(OR($M347=0,$M347="NS",$M347="NA"),IF(COUNTA(V399:X419)=0,0,1),0)</f>
        <v>0</v>
      </c>
      <c r="CA381">
        <f t="shared" si="113"/>
        <v>0</v>
      </c>
      <c r="CB381">
        <f t="shared" si="114"/>
        <v>0</v>
      </c>
      <c r="CC381" s="93">
        <f>IF(OR($M347=0,$M347="NS",$M347="NA"),3,0)</f>
        <v>3</v>
      </c>
      <c r="CD381" cm="1">
        <f t="array" ref="CD381">IF(OR(M379={"NS","NA"},CD$370={"NS","NA"}),0,IF(M379&lt;=CD$370,0,1))</f>
        <v>0</v>
      </c>
      <c r="CE381" cm="1">
        <f t="array" ref="CE381">IF(OR(N379={"NS","NA"},CE$370={"NS","NA"}),0,IF(N379&lt;=CE$370,0,1))</f>
        <v>0</v>
      </c>
      <c r="CF381" cm="1">
        <f t="array" ref="CF381">IF(OR(O379={"NS","NA"},CF$370={"NS","NA"}),0,IF(O379&lt;=CF$370,0,1))</f>
        <v>0</v>
      </c>
      <c r="CG381" cm="1">
        <f t="array" ref="CG381">IF(OR(P379={"NS","NA"},CG$370={"NS","NA"}),0,IF(P379&lt;=CG$370,0,1))</f>
        <v>0</v>
      </c>
      <c r="CH381" cm="1">
        <f t="array" ref="CH381">IF(OR(Q379={"NS","NA"},CH$370={"NS","NA"}),0,IF(Q379&lt;=CH$370,0,1))</f>
        <v>0</v>
      </c>
      <c r="CI381" cm="1">
        <f t="array" ref="CI381">IF(OR(R379={"NS","NA"},CI$370={"NS","NA"}),0,IF(R379&lt;=CI$370,0,1))</f>
        <v>0</v>
      </c>
      <c r="CJ381" cm="1">
        <f t="array" ref="CJ381">IF(OR(S379={"NS","NA"},CJ$370={"NS","NA"}),0,IF(S379&lt;=CJ$370,0,1))</f>
        <v>0</v>
      </c>
      <c r="CK381" cm="1">
        <f t="array" ref="CK381">IF(OR(T379={"NS","NA"},CK$370={"NS","NA"}),0,IF(T379&lt;=CK$370,0,1))</f>
        <v>0</v>
      </c>
      <c r="CL381" cm="1">
        <f t="array" ref="CL381">IF(OR(U379={"NS","NA"},CL$370={"NS","NA"}),0,IF(U379&lt;=CL$370,0,1))</f>
        <v>0</v>
      </c>
      <c r="CM381" cm="1">
        <f t="array" ref="CM381">IF(OR(V379={"NS","NA"},CM$370={"NS","NA"}),0,IF(V379&lt;=CM$370,0,1))</f>
        <v>0</v>
      </c>
      <c r="CN381" cm="1">
        <f t="array" ref="CN381">IF(OR(W379={"NS","NA"},CN$370={"NS","NA"}),0,IF(W379&lt;=CN$370,0,1))</f>
        <v>0</v>
      </c>
      <c r="CO381" cm="1">
        <f t="array" ref="CO381">IF(OR(X379={"NS","NA"},CO$370={"NS","NA"}),0,IF(X379&lt;=CO$370,0,1))</f>
        <v>0</v>
      </c>
      <c r="CP381" cm="1">
        <f t="array" ref="CP381">IF(OR(Y379={"NS","NA"},CP$370={"NS","NA"}),0,IF(Y379&lt;=CP$370,0,1))</f>
        <v>0</v>
      </c>
      <c r="CQ381" cm="1">
        <f t="array" ref="CQ381">IF(OR(Z379={"NS","NA"},CQ$370={"NS","NA"}),0,IF(Z379&lt;=CQ$370,0,1))</f>
        <v>0</v>
      </c>
      <c r="CR381" cm="1">
        <f t="array" ref="CR381">IF(OR(AA379={"NS","NA"},CR$370={"NS","NA"}),0,IF(AA379&lt;=CR$370,0,1))</f>
        <v>0</v>
      </c>
      <c r="CS381" cm="1">
        <f t="array" ref="CS381">IF(OR(AB379={"NS","NA"},CS$370={"NS","NA"}),0,IF(AB379&lt;=CS$370,0,1))</f>
        <v>0</v>
      </c>
      <c r="CT381" cm="1">
        <f t="array" ref="CT381">IF(OR(AC379={"NS","NA"},CT$370={"NS","NA"}),0,IF(AC379&lt;=CT$370,0,1))</f>
        <v>0</v>
      </c>
      <c r="CU381" cm="1">
        <f t="array" ref="CU381">IF(OR(AD379={"NS","NA"},CU$370={"NS","NA"}),0,IF(AD379&lt;=CU$370,0,1))</f>
        <v>0</v>
      </c>
      <c r="CV381" cm="1">
        <f t="array" ref="CV381">IF(OR(J406={"NS","NA"},CV$370={"NS","NA"}),0,IF(J406&lt;=CV$370,0,1))</f>
        <v>0</v>
      </c>
      <c r="CW381" cm="1">
        <f t="array" ref="CW381">IF(OR(K406={"NS","NA"},CW$370={"NS","NA"}),0,IF(K406&lt;=CW$370,0,1))</f>
        <v>0</v>
      </c>
      <c r="CX381" cm="1">
        <f t="array" ref="CX381">IF(OR(L406={"NS","NA"},CX$370={"NS","NA"}),0,IF(L406&lt;=CX$370,0,1))</f>
        <v>0</v>
      </c>
      <c r="CY381" cm="1">
        <f t="array" ref="CY381">IF(OR(M406={"NS","NA"},CY$370={"NS","NA"}),0,IF(M406&lt;=CY$370,0,1))</f>
        <v>0</v>
      </c>
      <c r="CZ381" cm="1">
        <f t="array" ref="CZ381">IF(OR(N406={"NS","NA"},CZ$370={"NS","NA"}),0,IF(N406&lt;=CZ$370,0,1))</f>
        <v>0</v>
      </c>
      <c r="DA381" cm="1">
        <f t="array" ref="DA381">IF(OR(O406={"NS","NA"},DA$370={"NS","NA"}),0,IF(O406&lt;=DA$370,0,1))</f>
        <v>0</v>
      </c>
      <c r="DB381" cm="1">
        <f t="array" ref="DB381">IF(OR(P406={"NS","NA"},DB$370={"NS","NA"}),0,IF(P406&lt;=DB$370,0,1))</f>
        <v>0</v>
      </c>
      <c r="DC381" cm="1">
        <f t="array" ref="DC381">IF(OR(Q406={"NS","NA"},DC$370={"NS","NA"}),0,IF(Q406&lt;=DC$370,0,1))</f>
        <v>0</v>
      </c>
      <c r="DD381" cm="1">
        <f t="array" ref="DD381">IF(OR(R406={"NS","NA"},DD$370={"NS","NA"}),0,IF(R406&lt;=DD$370,0,1))</f>
        <v>0</v>
      </c>
      <c r="DE381" cm="1">
        <f t="array" ref="DE381">IF(OR(S406={"NS","NA"},DE$370={"NS","NA"}),0,IF(S406&lt;=DE$370,0,1))</f>
        <v>0</v>
      </c>
      <c r="DF381" cm="1">
        <f t="array" ref="DF381">IF(OR(T406={"NS","NA"},DF$370={"NS","NA"}),0,IF(T406&lt;=DF$370,0,1))</f>
        <v>0</v>
      </c>
      <c r="DG381" cm="1">
        <f t="array" ref="DG381">IF(OR(U406={"NS","NA"},DG$370={"NS","NA"}),0,IF(U406&lt;=DG$370,0,1))</f>
        <v>0</v>
      </c>
      <c r="DH381" cm="1">
        <f t="array" ref="DH381">IF(OR(V406={"NS","NA"},DH$370={"NS","NA"}),0,IF(V406&lt;=DH$370,0,1))</f>
        <v>0</v>
      </c>
      <c r="DI381" cm="1">
        <f t="array" ref="DI381">IF(OR(W406={"NS","NA"},DI$370={"NS","NA"}),0,IF(W406&lt;=DI$370,0,1))</f>
        <v>0</v>
      </c>
      <c r="DJ381" cm="1">
        <f t="array" ref="DJ381">IF(OR(X406={"NS","NA"},DJ$370={"NS","NA"}),0,IF(X406&lt;=DJ$370,0,1))</f>
        <v>0</v>
      </c>
      <c r="DK381" cm="1">
        <f t="array" ref="DK381">IF(OR(Y406={"NS","NA"},DK$370={"NS","NA"}),0,IF(Y406&lt;=DK$370,0,1))</f>
        <v>0</v>
      </c>
      <c r="DL381" cm="1">
        <f t="array" ref="DL381">IF(OR(Z406={"NS","NA"},DL$370={"NS","NA"}),0,IF(Z406&lt;=DL$370,0,1))</f>
        <v>0</v>
      </c>
      <c r="DM381" cm="1">
        <f t="array" ref="DM381">IF(OR(AA406={"NS","NA"},DM$370={"NS","NA"}),0,IF(AA406&lt;=DM$370,0,1))</f>
        <v>0</v>
      </c>
      <c r="DN381" cm="1">
        <f t="array" ref="DN381">IF(OR(AB406={"NS","NA"},DN$370={"NS","NA"}),0,IF(AB406&lt;=DN$370,0,1))</f>
        <v>0</v>
      </c>
      <c r="DO381" cm="1">
        <f t="array" ref="DO381">IF(OR(AC406={"NS","NA"},DO$370={"NS","NA"}),0,IF(AC406&lt;=DO$370,0,1))</f>
        <v>0</v>
      </c>
      <c r="DP381" cm="1">
        <f t="array" ref="DP381">IF(OR(AD406={"NS","NA"},DP$370={"NS","NA"}),0,IF(AD406&lt;=DP$370,0,1))</f>
        <v>0</v>
      </c>
    </row>
    <row r="382" spans="1:120" s="93" customFormat="1" ht="14.25">
      <c r="A382" s="61"/>
      <c r="B382" s="78"/>
      <c r="C382" s="74" t="s">
        <v>5057</v>
      </c>
      <c r="D382" s="763" t="str">
        <f>IF(CNGE_2026_M2_Secc8!D83="","",CNGE_2026_M2_Secc8!D83)</f>
        <v/>
      </c>
      <c r="E382" s="669"/>
      <c r="F382" s="669"/>
      <c r="G382" s="669"/>
      <c r="H382" s="669"/>
      <c r="I382" s="669"/>
      <c r="J382" s="669"/>
      <c r="K382" s="669"/>
      <c r="L382" s="670"/>
      <c r="M382" s="112"/>
      <c r="N382" s="112"/>
      <c r="O382" s="112"/>
      <c r="P382" s="112"/>
      <c r="Q382" s="112"/>
      <c r="R382" s="112"/>
      <c r="S382" s="112"/>
      <c r="T382" s="112"/>
      <c r="U382" s="112"/>
      <c r="V382" s="112"/>
      <c r="W382" s="112"/>
      <c r="X382" s="112"/>
      <c r="Y382" s="112"/>
      <c r="Z382" s="112"/>
      <c r="AA382" s="112"/>
      <c r="AB382" s="112"/>
      <c r="AC382" s="112"/>
      <c r="AD382" s="112"/>
      <c r="AE382" s="4"/>
      <c r="AI382">
        <f t="shared" si="95"/>
        <v>0</v>
      </c>
      <c r="AJ382">
        <f t="shared" si="96"/>
        <v>0</v>
      </c>
      <c r="AK382">
        <f t="shared" si="97"/>
        <v>0</v>
      </c>
      <c r="AL382">
        <f t="shared" si="98"/>
        <v>0</v>
      </c>
      <c r="AM382">
        <f t="shared" si="75"/>
        <v>0</v>
      </c>
      <c r="AN382">
        <f t="shared" si="76"/>
        <v>0</v>
      </c>
      <c r="AO382">
        <f t="shared" si="77"/>
        <v>0</v>
      </c>
      <c r="AP382">
        <f t="shared" si="78"/>
        <v>0</v>
      </c>
      <c r="AQ382">
        <f t="shared" si="79"/>
        <v>0</v>
      </c>
      <c r="AR382">
        <f t="shared" si="80"/>
        <v>0</v>
      </c>
      <c r="AS382">
        <f t="shared" si="81"/>
        <v>0</v>
      </c>
      <c r="AT382">
        <f t="shared" si="82"/>
        <v>0</v>
      </c>
      <c r="AU382">
        <f t="shared" si="83"/>
        <v>0</v>
      </c>
      <c r="AV382">
        <f t="shared" si="84"/>
        <v>0</v>
      </c>
      <c r="AW382">
        <f t="shared" si="85"/>
        <v>0</v>
      </c>
      <c r="AX382">
        <f t="shared" si="86"/>
        <v>0</v>
      </c>
      <c r="AY382">
        <f t="shared" si="99"/>
        <v>0</v>
      </c>
      <c r="AZ382">
        <f t="shared" si="100"/>
        <v>0</v>
      </c>
      <c r="BA382">
        <f t="shared" si="101"/>
        <v>0</v>
      </c>
      <c r="BB382">
        <f t="shared" si="102"/>
        <v>0</v>
      </c>
      <c r="BC382">
        <f t="shared" si="87"/>
        <v>0</v>
      </c>
      <c r="BD382">
        <f t="shared" si="88"/>
        <v>0</v>
      </c>
      <c r="BE382">
        <f t="shared" si="89"/>
        <v>0</v>
      </c>
      <c r="BF382">
        <f t="shared" si="90"/>
        <v>0</v>
      </c>
      <c r="BG382" s="311">
        <f t="shared" si="103"/>
        <v>0</v>
      </c>
      <c r="BH382" s="312">
        <f t="shared" si="104"/>
        <v>0</v>
      </c>
      <c r="BI382" s="313">
        <f t="shared" si="105"/>
        <v>0</v>
      </c>
      <c r="BJ382" s="314">
        <f t="shared" si="106"/>
        <v>0</v>
      </c>
      <c r="BK382" s="311">
        <f t="shared" si="107"/>
        <v>0</v>
      </c>
      <c r="BL382" s="312">
        <f t="shared" si="108"/>
        <v>0</v>
      </c>
      <c r="BM382" s="313">
        <f t="shared" si="109"/>
        <v>0</v>
      </c>
      <c r="BN382" s="314">
        <f t="shared" si="110"/>
        <v>0</v>
      </c>
      <c r="BO382" s="311">
        <f t="shared" si="91"/>
        <v>0</v>
      </c>
      <c r="BP382" s="312">
        <f t="shared" si="92"/>
        <v>0</v>
      </c>
      <c r="BQ382" s="313">
        <f t="shared" si="93"/>
        <v>0</v>
      </c>
      <c r="BR382" s="314">
        <f t="shared" si="94"/>
        <v>0</v>
      </c>
      <c r="BS382" s="247">
        <f t="shared" si="111"/>
        <v>0</v>
      </c>
      <c r="BT382" s="310" t="str">
        <f>IF(BS382=0,"",
IF(SUM($BS$372:BS382)=1,BU382,
IF($BS$393&gt;SUM($BS$372:BS382),_xlfn.CONCAT(", ",BU382),
IF($BS$393=SUM($BS$372:BS382),_xlfn.CONCAT(" y ",BU382)))))</f>
        <v/>
      </c>
      <c r="BU382" s="74" t="s">
        <v>5367</v>
      </c>
      <c r="BV382">
        <f t="shared" si="116"/>
        <v>0</v>
      </c>
      <c r="BW382" s="247">
        <f t="shared" si="112"/>
        <v>0</v>
      </c>
      <c r="BX382" s="233" t="str">
        <f>IF(BW382=0,"",
IF(SUM($BW$372:BW382)=1,BY382,
IF($BW$393&gt;SUM($BW$372:BW382),_xlfn.CONCAT(", ",BY382),
IF($BW$393=SUM($BW$372:BW382),_xlfn.CONCAT(" y ",BY382)))))</f>
        <v/>
      </c>
      <c r="BY382" s="74" t="s">
        <v>5367</v>
      </c>
      <c r="BZ382">
        <f>IF(OR($M348=0,$M348="NS",$M348="NA"),IF(COUNTA(Y399:AA419)=0,0,1),0)</f>
        <v>0</v>
      </c>
      <c r="CA382">
        <f t="shared" si="113"/>
        <v>0</v>
      </c>
      <c r="CB382">
        <f t="shared" si="114"/>
        <v>0</v>
      </c>
      <c r="CC382" s="93">
        <f>IF(OR($M348=0,$M348="NS",$M348="NA"),3,0)</f>
        <v>3</v>
      </c>
      <c r="CD382" cm="1">
        <f t="array" ref="CD382">IF(OR(M380={"NS","NA"},CD$370={"NS","NA"}),0,IF(M380&lt;=CD$370,0,1))</f>
        <v>0</v>
      </c>
      <c r="CE382" cm="1">
        <f t="array" ref="CE382">IF(OR(N380={"NS","NA"},CE$370={"NS","NA"}),0,IF(N380&lt;=CE$370,0,1))</f>
        <v>0</v>
      </c>
      <c r="CF382" cm="1">
        <f t="array" ref="CF382">IF(OR(O380={"NS","NA"},CF$370={"NS","NA"}),0,IF(O380&lt;=CF$370,0,1))</f>
        <v>0</v>
      </c>
      <c r="CG382" cm="1">
        <f t="array" ref="CG382">IF(OR(P380={"NS","NA"},CG$370={"NS","NA"}),0,IF(P380&lt;=CG$370,0,1))</f>
        <v>0</v>
      </c>
      <c r="CH382" cm="1">
        <f t="array" ref="CH382">IF(OR(Q380={"NS","NA"},CH$370={"NS","NA"}),0,IF(Q380&lt;=CH$370,0,1))</f>
        <v>0</v>
      </c>
      <c r="CI382" cm="1">
        <f t="array" ref="CI382">IF(OR(R380={"NS","NA"},CI$370={"NS","NA"}),0,IF(R380&lt;=CI$370,0,1))</f>
        <v>0</v>
      </c>
      <c r="CJ382" cm="1">
        <f t="array" ref="CJ382">IF(OR(S380={"NS","NA"},CJ$370={"NS","NA"}),0,IF(S380&lt;=CJ$370,0,1))</f>
        <v>0</v>
      </c>
      <c r="CK382" cm="1">
        <f t="array" ref="CK382">IF(OR(T380={"NS","NA"},CK$370={"NS","NA"}),0,IF(T380&lt;=CK$370,0,1))</f>
        <v>0</v>
      </c>
      <c r="CL382" cm="1">
        <f t="array" ref="CL382">IF(OR(U380={"NS","NA"},CL$370={"NS","NA"}),0,IF(U380&lt;=CL$370,0,1))</f>
        <v>0</v>
      </c>
      <c r="CM382" cm="1">
        <f t="array" ref="CM382">IF(OR(V380={"NS","NA"},CM$370={"NS","NA"}),0,IF(V380&lt;=CM$370,0,1))</f>
        <v>0</v>
      </c>
      <c r="CN382" cm="1">
        <f t="array" ref="CN382">IF(OR(W380={"NS","NA"},CN$370={"NS","NA"}),0,IF(W380&lt;=CN$370,0,1))</f>
        <v>0</v>
      </c>
      <c r="CO382" cm="1">
        <f t="array" ref="CO382">IF(OR(X380={"NS","NA"},CO$370={"NS","NA"}),0,IF(X380&lt;=CO$370,0,1))</f>
        <v>0</v>
      </c>
      <c r="CP382" cm="1">
        <f t="array" ref="CP382">IF(OR(Y380={"NS","NA"},CP$370={"NS","NA"}),0,IF(Y380&lt;=CP$370,0,1))</f>
        <v>0</v>
      </c>
      <c r="CQ382" cm="1">
        <f t="array" ref="CQ382">IF(OR(Z380={"NS","NA"},CQ$370={"NS","NA"}),0,IF(Z380&lt;=CQ$370,0,1))</f>
        <v>0</v>
      </c>
      <c r="CR382" cm="1">
        <f t="array" ref="CR382">IF(OR(AA380={"NS","NA"},CR$370={"NS","NA"}),0,IF(AA380&lt;=CR$370,0,1))</f>
        <v>0</v>
      </c>
      <c r="CS382" cm="1">
        <f t="array" ref="CS382">IF(OR(AB380={"NS","NA"},CS$370={"NS","NA"}),0,IF(AB380&lt;=CS$370,0,1))</f>
        <v>0</v>
      </c>
      <c r="CT382" cm="1">
        <f t="array" ref="CT382">IF(OR(AC380={"NS","NA"},CT$370={"NS","NA"}),0,IF(AC380&lt;=CT$370,0,1))</f>
        <v>0</v>
      </c>
      <c r="CU382" cm="1">
        <f t="array" ref="CU382">IF(OR(AD380={"NS","NA"},CU$370={"NS","NA"}),0,IF(AD380&lt;=CU$370,0,1))</f>
        <v>0</v>
      </c>
      <c r="CV382" cm="1">
        <f t="array" ref="CV382">IF(OR(J407={"NS","NA"},CV$370={"NS","NA"}),0,IF(J407&lt;=CV$370,0,1))</f>
        <v>0</v>
      </c>
      <c r="CW382" cm="1">
        <f t="array" ref="CW382">IF(OR(K407={"NS","NA"},CW$370={"NS","NA"}),0,IF(K407&lt;=CW$370,0,1))</f>
        <v>0</v>
      </c>
      <c r="CX382" cm="1">
        <f t="array" ref="CX382">IF(OR(L407={"NS","NA"},CX$370={"NS","NA"}),0,IF(L407&lt;=CX$370,0,1))</f>
        <v>0</v>
      </c>
      <c r="CY382" cm="1">
        <f t="array" ref="CY382">IF(OR(M407={"NS","NA"},CY$370={"NS","NA"}),0,IF(M407&lt;=CY$370,0,1))</f>
        <v>0</v>
      </c>
      <c r="CZ382" cm="1">
        <f t="array" ref="CZ382">IF(OR(N407={"NS","NA"},CZ$370={"NS","NA"}),0,IF(N407&lt;=CZ$370,0,1))</f>
        <v>0</v>
      </c>
      <c r="DA382" cm="1">
        <f t="array" ref="DA382">IF(OR(O407={"NS","NA"},DA$370={"NS","NA"}),0,IF(O407&lt;=DA$370,0,1))</f>
        <v>0</v>
      </c>
      <c r="DB382" cm="1">
        <f t="array" ref="DB382">IF(OR(P407={"NS","NA"},DB$370={"NS","NA"}),0,IF(P407&lt;=DB$370,0,1))</f>
        <v>0</v>
      </c>
      <c r="DC382" cm="1">
        <f t="array" ref="DC382">IF(OR(Q407={"NS","NA"},DC$370={"NS","NA"}),0,IF(Q407&lt;=DC$370,0,1))</f>
        <v>0</v>
      </c>
      <c r="DD382" cm="1">
        <f t="array" ref="DD382">IF(OR(R407={"NS","NA"},DD$370={"NS","NA"}),0,IF(R407&lt;=DD$370,0,1))</f>
        <v>0</v>
      </c>
      <c r="DE382" cm="1">
        <f t="array" ref="DE382">IF(OR(S407={"NS","NA"},DE$370={"NS","NA"}),0,IF(S407&lt;=DE$370,0,1))</f>
        <v>0</v>
      </c>
      <c r="DF382" cm="1">
        <f t="array" ref="DF382">IF(OR(T407={"NS","NA"},DF$370={"NS","NA"}),0,IF(T407&lt;=DF$370,0,1))</f>
        <v>0</v>
      </c>
      <c r="DG382" cm="1">
        <f t="array" ref="DG382">IF(OR(U407={"NS","NA"},DG$370={"NS","NA"}),0,IF(U407&lt;=DG$370,0,1))</f>
        <v>0</v>
      </c>
      <c r="DH382" cm="1">
        <f t="array" ref="DH382">IF(OR(V407={"NS","NA"},DH$370={"NS","NA"}),0,IF(V407&lt;=DH$370,0,1))</f>
        <v>0</v>
      </c>
      <c r="DI382" cm="1">
        <f t="array" ref="DI382">IF(OR(W407={"NS","NA"},DI$370={"NS","NA"}),0,IF(W407&lt;=DI$370,0,1))</f>
        <v>0</v>
      </c>
      <c r="DJ382" cm="1">
        <f t="array" ref="DJ382">IF(OR(X407={"NS","NA"},DJ$370={"NS","NA"}),0,IF(X407&lt;=DJ$370,0,1))</f>
        <v>0</v>
      </c>
      <c r="DK382" cm="1">
        <f t="array" ref="DK382">IF(OR(Y407={"NS","NA"},DK$370={"NS","NA"}),0,IF(Y407&lt;=DK$370,0,1))</f>
        <v>0</v>
      </c>
      <c r="DL382" cm="1">
        <f t="array" ref="DL382">IF(OR(Z407={"NS","NA"},DL$370={"NS","NA"}),0,IF(Z407&lt;=DL$370,0,1))</f>
        <v>0</v>
      </c>
      <c r="DM382" cm="1">
        <f t="array" ref="DM382">IF(OR(AA407={"NS","NA"},DM$370={"NS","NA"}),0,IF(AA407&lt;=DM$370,0,1))</f>
        <v>0</v>
      </c>
      <c r="DN382" cm="1">
        <f t="array" ref="DN382">IF(OR(AB407={"NS","NA"},DN$370={"NS","NA"}),0,IF(AB407&lt;=DN$370,0,1))</f>
        <v>0</v>
      </c>
      <c r="DO382" cm="1">
        <f t="array" ref="DO382">IF(OR(AC407={"NS","NA"},DO$370={"NS","NA"}),0,IF(AC407&lt;=DO$370,0,1))</f>
        <v>0</v>
      </c>
      <c r="DP382" cm="1">
        <f t="array" ref="DP382">IF(OR(AD407={"NS","NA"},DP$370={"NS","NA"}),0,IF(AD407&lt;=DP$370,0,1))</f>
        <v>0</v>
      </c>
    </row>
    <row r="383" spans="1:120" s="93" customFormat="1" ht="14.25">
      <c r="A383" s="61"/>
      <c r="B383" s="78"/>
      <c r="C383" s="74" t="s">
        <v>5059</v>
      </c>
      <c r="D383" s="763" t="str">
        <f>IF(CNGE_2026_M2_Secc8!D84="","",CNGE_2026_M2_Secc8!D84)</f>
        <v/>
      </c>
      <c r="E383" s="669"/>
      <c r="F383" s="669"/>
      <c r="G383" s="669"/>
      <c r="H383" s="669"/>
      <c r="I383" s="669"/>
      <c r="J383" s="669"/>
      <c r="K383" s="669"/>
      <c r="L383" s="670"/>
      <c r="M383" s="112"/>
      <c r="N383" s="112"/>
      <c r="O383" s="112"/>
      <c r="P383" s="112"/>
      <c r="Q383" s="112"/>
      <c r="R383" s="112"/>
      <c r="S383" s="112"/>
      <c r="T383" s="112"/>
      <c r="U383" s="112"/>
      <c r="V383" s="112"/>
      <c r="W383" s="112"/>
      <c r="X383" s="112"/>
      <c r="Y383" s="112"/>
      <c r="Z383" s="112"/>
      <c r="AA383" s="112"/>
      <c r="AB383" s="112"/>
      <c r="AC383" s="112"/>
      <c r="AD383" s="112"/>
      <c r="AE383" s="4"/>
      <c r="AI383">
        <f t="shared" si="95"/>
        <v>0</v>
      </c>
      <c r="AJ383">
        <f t="shared" si="96"/>
        <v>0</v>
      </c>
      <c r="AK383">
        <f t="shared" si="97"/>
        <v>0</v>
      </c>
      <c r="AL383">
        <f t="shared" si="98"/>
        <v>0</v>
      </c>
      <c r="AM383">
        <f t="shared" si="75"/>
        <v>0</v>
      </c>
      <c r="AN383">
        <f t="shared" si="76"/>
        <v>0</v>
      </c>
      <c r="AO383">
        <f t="shared" si="77"/>
        <v>0</v>
      </c>
      <c r="AP383">
        <f t="shared" si="78"/>
        <v>0</v>
      </c>
      <c r="AQ383">
        <f t="shared" si="79"/>
        <v>0</v>
      </c>
      <c r="AR383">
        <f t="shared" si="80"/>
        <v>0</v>
      </c>
      <c r="AS383">
        <f t="shared" si="81"/>
        <v>0</v>
      </c>
      <c r="AT383">
        <f t="shared" si="82"/>
        <v>0</v>
      </c>
      <c r="AU383">
        <f t="shared" si="83"/>
        <v>0</v>
      </c>
      <c r="AV383">
        <f t="shared" si="84"/>
        <v>0</v>
      </c>
      <c r="AW383">
        <f t="shared" si="85"/>
        <v>0</v>
      </c>
      <c r="AX383">
        <f t="shared" si="86"/>
        <v>0</v>
      </c>
      <c r="AY383">
        <f t="shared" si="99"/>
        <v>0</v>
      </c>
      <c r="AZ383">
        <f t="shared" si="100"/>
        <v>0</v>
      </c>
      <c r="BA383">
        <f t="shared" si="101"/>
        <v>0</v>
      </c>
      <c r="BB383">
        <f t="shared" si="102"/>
        <v>0</v>
      </c>
      <c r="BC383">
        <f t="shared" si="87"/>
        <v>0</v>
      </c>
      <c r="BD383">
        <f t="shared" si="88"/>
        <v>0</v>
      </c>
      <c r="BE383">
        <f t="shared" si="89"/>
        <v>0</v>
      </c>
      <c r="BF383">
        <f t="shared" si="90"/>
        <v>0</v>
      </c>
      <c r="BG383" s="311">
        <f t="shared" si="103"/>
        <v>0</v>
      </c>
      <c r="BH383" s="312">
        <f t="shared" si="104"/>
        <v>0</v>
      </c>
      <c r="BI383" s="313">
        <f t="shared" si="105"/>
        <v>0</v>
      </c>
      <c r="BJ383" s="314">
        <f t="shared" si="106"/>
        <v>0</v>
      </c>
      <c r="BK383" s="311">
        <f t="shared" si="107"/>
        <v>0</v>
      </c>
      <c r="BL383" s="312">
        <f t="shared" si="108"/>
        <v>0</v>
      </c>
      <c r="BM383" s="313">
        <f t="shared" si="109"/>
        <v>0</v>
      </c>
      <c r="BN383" s="314">
        <f t="shared" si="110"/>
        <v>0</v>
      </c>
      <c r="BO383" s="311">
        <f t="shared" si="91"/>
        <v>0</v>
      </c>
      <c r="BP383" s="312">
        <f t="shared" si="92"/>
        <v>0</v>
      </c>
      <c r="BQ383" s="313">
        <f t="shared" si="93"/>
        <v>0</v>
      </c>
      <c r="BR383" s="314">
        <f t="shared" si="94"/>
        <v>0</v>
      </c>
      <c r="BS383" s="247">
        <f t="shared" si="111"/>
        <v>0</v>
      </c>
      <c r="BT383" s="310" t="str">
        <f>IF(BS383=0,"",
IF(SUM($BS$372:BS383)=1,BU383,
IF($BS$393&gt;SUM($BS$372:BS383),_xlfn.CONCAT(", ",BU383),
IF($BS$393=SUM($BS$372:BS383),_xlfn.CONCAT(" y ",BU383)))))</f>
        <v/>
      </c>
      <c r="BU383" s="74" t="s">
        <v>5368</v>
      </c>
      <c r="BV383">
        <f t="shared" si="116"/>
        <v>0</v>
      </c>
      <c r="BW383" s="247">
        <f t="shared" si="112"/>
        <v>0</v>
      </c>
      <c r="BX383" s="233" t="str">
        <f>IF(BW383=0,"",
IF(SUM($BW$372:BW383)=1,BY383,
IF($BW$393&gt;SUM($BW$372:BW383),_xlfn.CONCAT(", ",BY383),
IF($BW$393=SUM($BW$372:BW383),_xlfn.CONCAT(" y ",BY383)))))</f>
        <v/>
      </c>
      <c r="BY383" s="74" t="s">
        <v>5368</v>
      </c>
      <c r="BZ383">
        <f>IF(OR($M349=0,$M349="NS",$M349="NA"),IF(COUNTA(AB399:AD419)=0,0,1),0)</f>
        <v>0</v>
      </c>
      <c r="CA383">
        <f>IF(OR($M349=0,$M349="NS",$M349="NA"),0,1)</f>
        <v>0</v>
      </c>
      <c r="CB383">
        <f>IF(OR($M349=0,$M349="NS",$M349="NA"),0,3)</f>
        <v>0</v>
      </c>
      <c r="CC383" s="93">
        <f>IF(OR($M349=0,$M349="NS",$M349="NA"),3,0)</f>
        <v>3</v>
      </c>
      <c r="CD383" cm="1">
        <f t="array" ref="CD383">IF(OR(M381={"NS","NA"},CD$370={"NS","NA"}),0,IF(M381&lt;=CD$370,0,1))</f>
        <v>0</v>
      </c>
      <c r="CE383" cm="1">
        <f t="array" ref="CE383">IF(OR(N381={"NS","NA"},CE$370={"NS","NA"}),0,IF(N381&lt;=CE$370,0,1))</f>
        <v>0</v>
      </c>
      <c r="CF383" cm="1">
        <f t="array" ref="CF383">IF(OR(O381={"NS","NA"},CF$370={"NS","NA"}),0,IF(O381&lt;=CF$370,0,1))</f>
        <v>0</v>
      </c>
      <c r="CG383" cm="1">
        <f t="array" ref="CG383">IF(OR(P381={"NS","NA"},CG$370={"NS","NA"}),0,IF(P381&lt;=CG$370,0,1))</f>
        <v>0</v>
      </c>
      <c r="CH383" cm="1">
        <f t="array" ref="CH383">IF(OR(Q381={"NS","NA"},CH$370={"NS","NA"}),0,IF(Q381&lt;=CH$370,0,1))</f>
        <v>0</v>
      </c>
      <c r="CI383" cm="1">
        <f t="array" ref="CI383">IF(OR(R381={"NS","NA"},CI$370={"NS","NA"}),0,IF(R381&lt;=CI$370,0,1))</f>
        <v>0</v>
      </c>
      <c r="CJ383" cm="1">
        <f t="array" ref="CJ383">IF(OR(S381={"NS","NA"},CJ$370={"NS","NA"}),0,IF(S381&lt;=CJ$370,0,1))</f>
        <v>0</v>
      </c>
      <c r="CK383" cm="1">
        <f t="array" ref="CK383">IF(OR(T381={"NS","NA"},CK$370={"NS","NA"}),0,IF(T381&lt;=CK$370,0,1))</f>
        <v>0</v>
      </c>
      <c r="CL383" cm="1">
        <f t="array" ref="CL383">IF(OR(U381={"NS","NA"},CL$370={"NS","NA"}),0,IF(U381&lt;=CL$370,0,1))</f>
        <v>0</v>
      </c>
      <c r="CM383" cm="1">
        <f t="array" ref="CM383">IF(OR(V381={"NS","NA"},CM$370={"NS","NA"}),0,IF(V381&lt;=CM$370,0,1))</f>
        <v>0</v>
      </c>
      <c r="CN383" cm="1">
        <f t="array" ref="CN383">IF(OR(W381={"NS","NA"},CN$370={"NS","NA"}),0,IF(W381&lt;=CN$370,0,1))</f>
        <v>0</v>
      </c>
      <c r="CO383" cm="1">
        <f t="array" ref="CO383">IF(OR(X381={"NS","NA"},CO$370={"NS","NA"}),0,IF(X381&lt;=CO$370,0,1))</f>
        <v>0</v>
      </c>
      <c r="CP383" cm="1">
        <f t="array" ref="CP383">IF(OR(Y381={"NS","NA"},CP$370={"NS","NA"}),0,IF(Y381&lt;=CP$370,0,1))</f>
        <v>0</v>
      </c>
      <c r="CQ383" cm="1">
        <f t="array" ref="CQ383">IF(OR(Z381={"NS","NA"},CQ$370={"NS","NA"}),0,IF(Z381&lt;=CQ$370,0,1))</f>
        <v>0</v>
      </c>
      <c r="CR383" cm="1">
        <f t="array" ref="CR383">IF(OR(AA381={"NS","NA"},CR$370={"NS","NA"}),0,IF(AA381&lt;=CR$370,0,1))</f>
        <v>0</v>
      </c>
      <c r="CS383" cm="1">
        <f t="array" ref="CS383">IF(OR(AB381={"NS","NA"},CS$370={"NS","NA"}),0,IF(AB381&lt;=CS$370,0,1))</f>
        <v>0</v>
      </c>
      <c r="CT383" cm="1">
        <f t="array" ref="CT383">IF(OR(AC381={"NS","NA"},CT$370={"NS","NA"}),0,IF(AC381&lt;=CT$370,0,1))</f>
        <v>0</v>
      </c>
      <c r="CU383" cm="1">
        <f t="array" ref="CU383">IF(OR(AD381={"NS","NA"},CU$370={"NS","NA"}),0,IF(AD381&lt;=CU$370,0,1))</f>
        <v>0</v>
      </c>
      <c r="CV383" cm="1">
        <f t="array" ref="CV383">IF(OR(J408={"NS","NA"},CV$370={"NS","NA"}),0,IF(J408&lt;=CV$370,0,1))</f>
        <v>0</v>
      </c>
      <c r="CW383" cm="1">
        <f t="array" ref="CW383">IF(OR(K408={"NS","NA"},CW$370={"NS","NA"}),0,IF(K408&lt;=CW$370,0,1))</f>
        <v>0</v>
      </c>
      <c r="CX383" cm="1">
        <f t="array" ref="CX383">IF(OR(L408={"NS","NA"},CX$370={"NS","NA"}),0,IF(L408&lt;=CX$370,0,1))</f>
        <v>0</v>
      </c>
      <c r="CY383" cm="1">
        <f t="array" ref="CY383">IF(OR(M408={"NS","NA"},CY$370={"NS","NA"}),0,IF(M408&lt;=CY$370,0,1))</f>
        <v>0</v>
      </c>
      <c r="CZ383" cm="1">
        <f t="array" ref="CZ383">IF(OR(N408={"NS","NA"},CZ$370={"NS","NA"}),0,IF(N408&lt;=CZ$370,0,1))</f>
        <v>0</v>
      </c>
      <c r="DA383" cm="1">
        <f t="array" ref="DA383">IF(OR(O408={"NS","NA"},DA$370={"NS","NA"}),0,IF(O408&lt;=DA$370,0,1))</f>
        <v>0</v>
      </c>
      <c r="DB383" cm="1">
        <f t="array" ref="DB383">IF(OR(P408={"NS","NA"},DB$370={"NS","NA"}),0,IF(P408&lt;=DB$370,0,1))</f>
        <v>0</v>
      </c>
      <c r="DC383" cm="1">
        <f t="array" ref="DC383">IF(OR(Q408={"NS","NA"},DC$370={"NS","NA"}),0,IF(Q408&lt;=DC$370,0,1))</f>
        <v>0</v>
      </c>
      <c r="DD383" cm="1">
        <f t="array" ref="DD383">IF(OR(R408={"NS","NA"},DD$370={"NS","NA"}),0,IF(R408&lt;=DD$370,0,1))</f>
        <v>0</v>
      </c>
      <c r="DE383" cm="1">
        <f t="array" ref="DE383">IF(OR(S408={"NS","NA"},DE$370={"NS","NA"}),0,IF(S408&lt;=DE$370,0,1))</f>
        <v>0</v>
      </c>
      <c r="DF383" cm="1">
        <f t="array" ref="DF383">IF(OR(T408={"NS","NA"},DF$370={"NS","NA"}),0,IF(T408&lt;=DF$370,0,1))</f>
        <v>0</v>
      </c>
      <c r="DG383" cm="1">
        <f t="array" ref="DG383">IF(OR(U408={"NS","NA"},DG$370={"NS","NA"}),0,IF(U408&lt;=DG$370,0,1))</f>
        <v>0</v>
      </c>
      <c r="DH383" cm="1">
        <f t="array" ref="DH383">IF(OR(V408={"NS","NA"},DH$370={"NS","NA"}),0,IF(V408&lt;=DH$370,0,1))</f>
        <v>0</v>
      </c>
      <c r="DI383" cm="1">
        <f t="array" ref="DI383">IF(OR(W408={"NS","NA"},DI$370={"NS","NA"}),0,IF(W408&lt;=DI$370,0,1))</f>
        <v>0</v>
      </c>
      <c r="DJ383" cm="1">
        <f t="array" ref="DJ383">IF(OR(X408={"NS","NA"},DJ$370={"NS","NA"}),0,IF(X408&lt;=DJ$370,0,1))</f>
        <v>0</v>
      </c>
      <c r="DK383" cm="1">
        <f t="array" ref="DK383">IF(OR(Y408={"NS","NA"},DK$370={"NS","NA"}),0,IF(Y408&lt;=DK$370,0,1))</f>
        <v>0</v>
      </c>
      <c r="DL383" cm="1">
        <f t="array" ref="DL383">IF(OR(Z408={"NS","NA"},DL$370={"NS","NA"}),0,IF(Z408&lt;=DL$370,0,1))</f>
        <v>0</v>
      </c>
      <c r="DM383" cm="1">
        <f t="array" ref="DM383">IF(OR(AA408={"NS","NA"},DM$370={"NS","NA"}),0,IF(AA408&lt;=DM$370,0,1))</f>
        <v>0</v>
      </c>
      <c r="DN383" cm="1">
        <f t="array" ref="DN383">IF(OR(AB408={"NS","NA"},DN$370={"NS","NA"}),0,IF(AB408&lt;=DN$370,0,1))</f>
        <v>0</v>
      </c>
      <c r="DO383" cm="1">
        <f t="array" ref="DO383">IF(OR(AC408={"NS","NA"},DO$370={"NS","NA"}),0,IF(AC408&lt;=DO$370,0,1))</f>
        <v>0</v>
      </c>
      <c r="DP383" cm="1">
        <f t="array" ref="DP383">IF(OR(AD408={"NS","NA"},DP$370={"NS","NA"}),0,IF(AD408&lt;=DP$370,0,1))</f>
        <v>0</v>
      </c>
    </row>
    <row r="384" spans="1:120" s="93" customFormat="1" ht="14.25">
      <c r="A384" s="61"/>
      <c r="B384" s="78"/>
      <c r="C384" s="74" t="s">
        <v>5060</v>
      </c>
      <c r="D384" s="763" t="str">
        <f>IF(CNGE_2026_M2_Secc8!D85="","",CNGE_2026_M2_Secc8!D85)</f>
        <v/>
      </c>
      <c r="E384" s="669"/>
      <c r="F384" s="669"/>
      <c r="G384" s="669"/>
      <c r="H384" s="669"/>
      <c r="I384" s="669"/>
      <c r="J384" s="669"/>
      <c r="K384" s="669"/>
      <c r="L384" s="670"/>
      <c r="M384" s="112"/>
      <c r="N384" s="112"/>
      <c r="O384" s="112"/>
      <c r="P384" s="112"/>
      <c r="Q384" s="112"/>
      <c r="R384" s="112"/>
      <c r="S384" s="112"/>
      <c r="T384" s="112"/>
      <c r="U384" s="112"/>
      <c r="V384" s="112"/>
      <c r="W384" s="112"/>
      <c r="X384" s="112"/>
      <c r="Y384" s="112"/>
      <c r="Z384" s="112"/>
      <c r="AA384" s="112"/>
      <c r="AB384" s="112"/>
      <c r="AC384" s="112"/>
      <c r="AD384" s="112"/>
      <c r="AE384" s="4"/>
      <c r="AI384">
        <f t="shared" si="95"/>
        <v>0</v>
      </c>
      <c r="AJ384">
        <f t="shared" si="96"/>
        <v>0</v>
      </c>
      <c r="AK384">
        <f t="shared" si="97"/>
        <v>0</v>
      </c>
      <c r="AL384">
        <f t="shared" si="98"/>
        <v>0</v>
      </c>
      <c r="AM384">
        <f t="shared" si="75"/>
        <v>0</v>
      </c>
      <c r="AN384">
        <f t="shared" si="76"/>
        <v>0</v>
      </c>
      <c r="AO384">
        <f t="shared" si="77"/>
        <v>0</v>
      </c>
      <c r="AP384">
        <f t="shared" si="78"/>
        <v>0</v>
      </c>
      <c r="AQ384">
        <f t="shared" si="79"/>
        <v>0</v>
      </c>
      <c r="AR384">
        <f t="shared" si="80"/>
        <v>0</v>
      </c>
      <c r="AS384">
        <f t="shared" si="81"/>
        <v>0</v>
      </c>
      <c r="AT384">
        <f t="shared" si="82"/>
        <v>0</v>
      </c>
      <c r="AU384">
        <f t="shared" si="83"/>
        <v>0</v>
      </c>
      <c r="AV384">
        <f t="shared" si="84"/>
        <v>0</v>
      </c>
      <c r="AW384">
        <f t="shared" si="85"/>
        <v>0</v>
      </c>
      <c r="AX384">
        <f t="shared" si="86"/>
        <v>0</v>
      </c>
      <c r="AY384">
        <f t="shared" si="99"/>
        <v>0</v>
      </c>
      <c r="AZ384">
        <f t="shared" si="100"/>
        <v>0</v>
      </c>
      <c r="BA384">
        <f t="shared" si="101"/>
        <v>0</v>
      </c>
      <c r="BB384">
        <f t="shared" si="102"/>
        <v>0</v>
      </c>
      <c r="BC384">
        <f t="shared" si="87"/>
        <v>0</v>
      </c>
      <c r="BD384">
        <f t="shared" si="88"/>
        <v>0</v>
      </c>
      <c r="BE384">
        <f t="shared" si="89"/>
        <v>0</v>
      </c>
      <c r="BF384">
        <f t="shared" si="90"/>
        <v>0</v>
      </c>
      <c r="BG384" s="311">
        <f t="shared" si="103"/>
        <v>0</v>
      </c>
      <c r="BH384" s="312">
        <f t="shared" si="104"/>
        <v>0</v>
      </c>
      <c r="BI384" s="313">
        <f t="shared" si="105"/>
        <v>0</v>
      </c>
      <c r="BJ384" s="314">
        <f t="shared" si="106"/>
        <v>0</v>
      </c>
      <c r="BK384" s="311">
        <f t="shared" si="107"/>
        <v>0</v>
      </c>
      <c r="BL384" s="312">
        <f t="shared" si="108"/>
        <v>0</v>
      </c>
      <c r="BM384" s="313">
        <f t="shared" si="109"/>
        <v>0</v>
      </c>
      <c r="BN384" s="314">
        <f t="shared" si="110"/>
        <v>0</v>
      </c>
      <c r="BO384" s="311">
        <f t="shared" si="91"/>
        <v>0</v>
      </c>
      <c r="BP384" s="312">
        <f t="shared" si="92"/>
        <v>0</v>
      </c>
      <c r="BQ384" s="313">
        <f t="shared" si="93"/>
        <v>0</v>
      </c>
      <c r="BR384" s="314">
        <f t="shared" si="94"/>
        <v>0</v>
      </c>
      <c r="BS384" s="247">
        <f t="shared" si="111"/>
        <v>0</v>
      </c>
      <c r="BT384" s="310" t="str">
        <f>IF(BS384=0,"",
IF(SUM($BS$372:BS384)=1,BU384,
IF($BS$393&gt;SUM($BS$372:BS384),_xlfn.CONCAT(", ",BU384),
IF($BS$393=SUM($BS$372:BS384),_xlfn.CONCAT(" y ",BU384)))))</f>
        <v/>
      </c>
      <c r="BU384" s="74" t="s">
        <v>5369</v>
      </c>
      <c r="BV384">
        <f t="shared" si="116"/>
        <v>0</v>
      </c>
      <c r="BW384" s="247">
        <f t="shared" si="112"/>
        <v>0</v>
      </c>
      <c r="BX384" s="233" t="str">
        <f>IF(BW384=0,"",
IF(SUM($BW$372:BW384)=1,BY384,
IF($BW$393&gt;SUM($BW$372:BW384),_xlfn.CONCAT(", ",BY384),
IF($BW$393=SUM($BW$372:BW384),_xlfn.CONCAT(" y ",BY384)))))</f>
        <v/>
      </c>
      <c r="BY384" s="74" t="s">
        <v>5369</v>
      </c>
      <c r="BZ384">
        <f>IF(CA384=0,IF(AND(COUNTA(M372:O392)=0,C423=""),0,1),0)</f>
        <v>0</v>
      </c>
      <c r="CA384" s="396">
        <f>SUM(CA372:CA383)</f>
        <v>0</v>
      </c>
      <c r="CB384">
        <f>IF(CA384=0,0,4)</f>
        <v>0</v>
      </c>
      <c r="CC384" s="93">
        <f>IF(CA384=0,3,0)</f>
        <v>3</v>
      </c>
      <c r="CD384" cm="1">
        <f t="array" ref="CD384">IF(OR(M382={"NS","NA"},CD$370={"NS","NA"}),0,IF(M382&lt;=CD$370,0,1))</f>
        <v>0</v>
      </c>
      <c r="CE384" cm="1">
        <f t="array" ref="CE384">IF(OR(N382={"NS","NA"},CE$370={"NS","NA"}),0,IF(N382&lt;=CE$370,0,1))</f>
        <v>0</v>
      </c>
      <c r="CF384" cm="1">
        <f t="array" ref="CF384">IF(OR(O382={"NS","NA"},CF$370={"NS","NA"}),0,IF(O382&lt;=CF$370,0,1))</f>
        <v>0</v>
      </c>
      <c r="CG384" cm="1">
        <f t="array" ref="CG384">IF(OR(P382={"NS","NA"},CG$370={"NS","NA"}),0,IF(P382&lt;=CG$370,0,1))</f>
        <v>0</v>
      </c>
      <c r="CH384" cm="1">
        <f t="array" ref="CH384">IF(OR(Q382={"NS","NA"},CH$370={"NS","NA"}),0,IF(Q382&lt;=CH$370,0,1))</f>
        <v>0</v>
      </c>
      <c r="CI384" cm="1">
        <f t="array" ref="CI384">IF(OR(R382={"NS","NA"},CI$370={"NS","NA"}),0,IF(R382&lt;=CI$370,0,1))</f>
        <v>0</v>
      </c>
      <c r="CJ384" cm="1">
        <f t="array" ref="CJ384">IF(OR(S382={"NS","NA"},CJ$370={"NS","NA"}),0,IF(S382&lt;=CJ$370,0,1))</f>
        <v>0</v>
      </c>
      <c r="CK384" cm="1">
        <f t="array" ref="CK384">IF(OR(T382={"NS","NA"},CK$370={"NS","NA"}),0,IF(T382&lt;=CK$370,0,1))</f>
        <v>0</v>
      </c>
      <c r="CL384" cm="1">
        <f t="array" ref="CL384">IF(OR(U382={"NS","NA"},CL$370={"NS","NA"}),0,IF(U382&lt;=CL$370,0,1))</f>
        <v>0</v>
      </c>
      <c r="CM384" cm="1">
        <f t="array" ref="CM384">IF(OR(V382={"NS","NA"},CM$370={"NS","NA"}),0,IF(V382&lt;=CM$370,0,1))</f>
        <v>0</v>
      </c>
      <c r="CN384" cm="1">
        <f t="array" ref="CN384">IF(OR(W382={"NS","NA"},CN$370={"NS","NA"}),0,IF(W382&lt;=CN$370,0,1))</f>
        <v>0</v>
      </c>
      <c r="CO384" cm="1">
        <f t="array" ref="CO384">IF(OR(X382={"NS","NA"},CO$370={"NS","NA"}),0,IF(X382&lt;=CO$370,0,1))</f>
        <v>0</v>
      </c>
      <c r="CP384" cm="1">
        <f t="array" ref="CP384">IF(OR(Y382={"NS","NA"},CP$370={"NS","NA"}),0,IF(Y382&lt;=CP$370,0,1))</f>
        <v>0</v>
      </c>
      <c r="CQ384" cm="1">
        <f t="array" ref="CQ384">IF(OR(Z382={"NS","NA"},CQ$370={"NS","NA"}),0,IF(Z382&lt;=CQ$370,0,1))</f>
        <v>0</v>
      </c>
      <c r="CR384" cm="1">
        <f t="array" ref="CR384">IF(OR(AA382={"NS","NA"},CR$370={"NS","NA"}),0,IF(AA382&lt;=CR$370,0,1))</f>
        <v>0</v>
      </c>
      <c r="CS384" cm="1">
        <f t="array" ref="CS384">IF(OR(AB382={"NS","NA"},CS$370={"NS","NA"}),0,IF(AB382&lt;=CS$370,0,1))</f>
        <v>0</v>
      </c>
      <c r="CT384" cm="1">
        <f t="array" ref="CT384">IF(OR(AC382={"NS","NA"},CT$370={"NS","NA"}),0,IF(AC382&lt;=CT$370,0,1))</f>
        <v>0</v>
      </c>
      <c r="CU384" cm="1">
        <f t="array" ref="CU384">IF(OR(AD382={"NS","NA"},CU$370={"NS","NA"}),0,IF(AD382&lt;=CU$370,0,1))</f>
        <v>0</v>
      </c>
      <c r="CV384" cm="1">
        <f t="array" ref="CV384">IF(OR(J409={"NS","NA"},CV$370={"NS","NA"}),0,IF(J409&lt;=CV$370,0,1))</f>
        <v>0</v>
      </c>
      <c r="CW384" cm="1">
        <f t="array" ref="CW384">IF(OR(K409={"NS","NA"},CW$370={"NS","NA"}),0,IF(K409&lt;=CW$370,0,1))</f>
        <v>0</v>
      </c>
      <c r="CX384" cm="1">
        <f t="array" ref="CX384">IF(OR(L409={"NS","NA"},CX$370={"NS","NA"}),0,IF(L409&lt;=CX$370,0,1))</f>
        <v>0</v>
      </c>
      <c r="CY384" cm="1">
        <f t="array" ref="CY384">IF(OR(M409={"NS","NA"},CY$370={"NS","NA"}),0,IF(M409&lt;=CY$370,0,1))</f>
        <v>0</v>
      </c>
      <c r="CZ384" cm="1">
        <f t="array" ref="CZ384">IF(OR(N409={"NS","NA"},CZ$370={"NS","NA"}),0,IF(N409&lt;=CZ$370,0,1))</f>
        <v>0</v>
      </c>
      <c r="DA384" cm="1">
        <f t="array" ref="DA384">IF(OR(O409={"NS","NA"},DA$370={"NS","NA"}),0,IF(O409&lt;=DA$370,0,1))</f>
        <v>0</v>
      </c>
      <c r="DB384" cm="1">
        <f t="array" ref="DB384">IF(OR(P409={"NS","NA"},DB$370={"NS","NA"}),0,IF(P409&lt;=DB$370,0,1))</f>
        <v>0</v>
      </c>
      <c r="DC384" cm="1">
        <f t="array" ref="DC384">IF(OR(Q409={"NS","NA"},DC$370={"NS","NA"}),0,IF(Q409&lt;=DC$370,0,1))</f>
        <v>0</v>
      </c>
      <c r="DD384" cm="1">
        <f t="array" ref="DD384">IF(OR(R409={"NS","NA"},DD$370={"NS","NA"}),0,IF(R409&lt;=DD$370,0,1))</f>
        <v>0</v>
      </c>
      <c r="DE384" cm="1">
        <f t="array" ref="DE384">IF(OR(S409={"NS","NA"},DE$370={"NS","NA"}),0,IF(S409&lt;=DE$370,0,1))</f>
        <v>0</v>
      </c>
      <c r="DF384" cm="1">
        <f t="array" ref="DF384">IF(OR(T409={"NS","NA"},DF$370={"NS","NA"}),0,IF(T409&lt;=DF$370,0,1))</f>
        <v>0</v>
      </c>
      <c r="DG384" cm="1">
        <f t="array" ref="DG384">IF(OR(U409={"NS","NA"},DG$370={"NS","NA"}),0,IF(U409&lt;=DG$370,0,1))</f>
        <v>0</v>
      </c>
      <c r="DH384" cm="1">
        <f t="array" ref="DH384">IF(OR(V409={"NS","NA"},DH$370={"NS","NA"}),0,IF(V409&lt;=DH$370,0,1))</f>
        <v>0</v>
      </c>
      <c r="DI384" cm="1">
        <f t="array" ref="DI384">IF(OR(W409={"NS","NA"},DI$370={"NS","NA"}),0,IF(W409&lt;=DI$370,0,1))</f>
        <v>0</v>
      </c>
      <c r="DJ384" cm="1">
        <f t="array" ref="DJ384">IF(OR(X409={"NS","NA"},DJ$370={"NS","NA"}),0,IF(X409&lt;=DJ$370,0,1))</f>
        <v>0</v>
      </c>
      <c r="DK384" cm="1">
        <f t="array" ref="DK384">IF(OR(Y409={"NS","NA"},DK$370={"NS","NA"}),0,IF(Y409&lt;=DK$370,0,1))</f>
        <v>0</v>
      </c>
      <c r="DL384" cm="1">
        <f t="array" ref="DL384">IF(OR(Z409={"NS","NA"},DL$370={"NS","NA"}),0,IF(Z409&lt;=DL$370,0,1))</f>
        <v>0</v>
      </c>
      <c r="DM384" cm="1">
        <f t="array" ref="DM384">IF(OR(AA409={"NS","NA"},DM$370={"NS","NA"}),0,IF(AA409&lt;=DM$370,0,1))</f>
        <v>0</v>
      </c>
      <c r="DN384" cm="1">
        <f t="array" ref="DN384">IF(OR(AB409={"NS","NA"},DN$370={"NS","NA"}),0,IF(AB409&lt;=DN$370,0,1))</f>
        <v>0</v>
      </c>
      <c r="DO384" cm="1">
        <f t="array" ref="DO384">IF(OR(AC409={"NS","NA"},DO$370={"NS","NA"}),0,IF(AC409&lt;=DO$370,0,1))</f>
        <v>0</v>
      </c>
      <c r="DP384" cm="1">
        <f t="array" ref="DP384">IF(OR(AD409={"NS","NA"},DP$370={"NS","NA"}),0,IF(AD409&lt;=DP$370,0,1))</f>
        <v>0</v>
      </c>
    </row>
    <row r="385" spans="1:120" s="93" customFormat="1" ht="14.25">
      <c r="A385" s="61"/>
      <c r="B385" s="78"/>
      <c r="C385" s="74" t="s">
        <v>5061</v>
      </c>
      <c r="D385" s="763" t="str">
        <f>IF(CNGE_2026_M2_Secc8!D86="","",CNGE_2026_M2_Secc8!D86)</f>
        <v/>
      </c>
      <c r="E385" s="669"/>
      <c r="F385" s="669"/>
      <c r="G385" s="669"/>
      <c r="H385" s="669"/>
      <c r="I385" s="669"/>
      <c r="J385" s="669"/>
      <c r="K385" s="669"/>
      <c r="L385" s="670"/>
      <c r="M385" s="112"/>
      <c r="N385" s="112"/>
      <c r="O385" s="112"/>
      <c r="P385" s="112"/>
      <c r="Q385" s="112"/>
      <c r="R385" s="112"/>
      <c r="S385" s="112"/>
      <c r="T385" s="112"/>
      <c r="U385" s="112"/>
      <c r="V385" s="112"/>
      <c r="W385" s="112"/>
      <c r="X385" s="112"/>
      <c r="Y385" s="112"/>
      <c r="Z385" s="112"/>
      <c r="AA385" s="112"/>
      <c r="AB385" s="112"/>
      <c r="AC385" s="112"/>
      <c r="AD385" s="112"/>
      <c r="AE385" s="4"/>
      <c r="AI385">
        <f t="shared" si="95"/>
        <v>0</v>
      </c>
      <c r="AJ385">
        <f t="shared" si="96"/>
        <v>0</v>
      </c>
      <c r="AK385">
        <f t="shared" si="97"/>
        <v>0</v>
      </c>
      <c r="AL385">
        <f t="shared" si="98"/>
        <v>0</v>
      </c>
      <c r="AM385">
        <f t="shared" si="75"/>
        <v>0</v>
      </c>
      <c r="AN385">
        <f t="shared" si="76"/>
        <v>0</v>
      </c>
      <c r="AO385">
        <f t="shared" si="77"/>
        <v>0</v>
      </c>
      <c r="AP385">
        <f t="shared" si="78"/>
        <v>0</v>
      </c>
      <c r="AQ385">
        <f t="shared" si="79"/>
        <v>0</v>
      </c>
      <c r="AR385">
        <f t="shared" si="80"/>
        <v>0</v>
      </c>
      <c r="AS385">
        <f t="shared" si="81"/>
        <v>0</v>
      </c>
      <c r="AT385">
        <f t="shared" si="82"/>
        <v>0</v>
      </c>
      <c r="AU385">
        <f t="shared" si="83"/>
        <v>0</v>
      </c>
      <c r="AV385">
        <f t="shared" si="84"/>
        <v>0</v>
      </c>
      <c r="AW385">
        <f t="shared" si="85"/>
        <v>0</v>
      </c>
      <c r="AX385">
        <f t="shared" si="86"/>
        <v>0</v>
      </c>
      <c r="AY385">
        <f t="shared" si="99"/>
        <v>0</v>
      </c>
      <c r="AZ385">
        <f t="shared" si="100"/>
        <v>0</v>
      </c>
      <c r="BA385">
        <f t="shared" si="101"/>
        <v>0</v>
      </c>
      <c r="BB385">
        <f t="shared" si="102"/>
        <v>0</v>
      </c>
      <c r="BC385">
        <f t="shared" si="87"/>
        <v>0</v>
      </c>
      <c r="BD385">
        <f t="shared" si="88"/>
        <v>0</v>
      </c>
      <c r="BE385">
        <f t="shared" si="89"/>
        <v>0</v>
      </c>
      <c r="BF385">
        <f t="shared" si="90"/>
        <v>0</v>
      </c>
      <c r="BG385" s="311">
        <f t="shared" si="103"/>
        <v>0</v>
      </c>
      <c r="BH385" s="312">
        <f t="shared" si="104"/>
        <v>0</v>
      </c>
      <c r="BI385" s="313">
        <f t="shared" si="105"/>
        <v>0</v>
      </c>
      <c r="BJ385" s="314">
        <f t="shared" si="106"/>
        <v>0</v>
      </c>
      <c r="BK385" s="311">
        <f t="shared" si="107"/>
        <v>0</v>
      </c>
      <c r="BL385" s="312">
        <f t="shared" si="108"/>
        <v>0</v>
      </c>
      <c r="BM385" s="313">
        <f t="shared" si="109"/>
        <v>0</v>
      </c>
      <c r="BN385" s="314">
        <f t="shared" si="110"/>
        <v>0</v>
      </c>
      <c r="BO385" s="311">
        <f t="shared" si="91"/>
        <v>0</v>
      </c>
      <c r="BP385" s="312">
        <f t="shared" si="92"/>
        <v>0</v>
      </c>
      <c r="BQ385" s="313">
        <f t="shared" si="93"/>
        <v>0</v>
      </c>
      <c r="BR385" s="314">
        <f t="shared" si="94"/>
        <v>0</v>
      </c>
      <c r="BS385" s="247">
        <f t="shared" si="111"/>
        <v>0</v>
      </c>
      <c r="BT385" s="310" t="str">
        <f>IF(BS385=0,"",
IF(SUM($BS$372:BS385)=1,BU385,
IF($BS$393&gt;SUM($BS$372:BS385),_xlfn.CONCAT(", ",BU385),
IF($BS$393=SUM($BS$372:BS385),_xlfn.CONCAT(" y ",BU385)))))</f>
        <v/>
      </c>
      <c r="BU385" s="74" t="s">
        <v>5370</v>
      </c>
      <c r="BV385">
        <f t="shared" si="116"/>
        <v>0</v>
      </c>
      <c r="BW385" s="247">
        <f t="shared" si="112"/>
        <v>0</v>
      </c>
      <c r="BX385" s="233" t="str">
        <f>IF(BW385=0,"",
IF(SUM($BW$372:BW385)=1,BY385,
IF($BW$393&gt;SUM($BW$372:BW385),_xlfn.CONCAT(", ",BY385),
IF($BW$393=SUM($BW$372:BW385),_xlfn.CONCAT(" y ",BY385)))))</f>
        <v/>
      </c>
      <c r="BY385" s="74" t="s">
        <v>5370</v>
      </c>
      <c r="BZ385" s="396">
        <f>SUM(BZ372:BZ384)</f>
        <v>0</v>
      </c>
      <c r="CB385" s="396">
        <f>SUM(CB372:CB384)</f>
        <v>0</v>
      </c>
      <c r="CC385" s="396">
        <f>SUM(CC372:CC384)</f>
        <v>39</v>
      </c>
      <c r="CD385" cm="1">
        <f t="array" ref="CD385">IF(OR(M383={"NS","NA"},CD$370={"NS","NA"}),0,IF(M383&lt;=CD$370,0,1))</f>
        <v>0</v>
      </c>
      <c r="CE385" cm="1">
        <f t="array" ref="CE385">IF(OR(N383={"NS","NA"},CE$370={"NS","NA"}),0,IF(N383&lt;=CE$370,0,1))</f>
        <v>0</v>
      </c>
      <c r="CF385" cm="1">
        <f t="array" ref="CF385">IF(OR(O383={"NS","NA"},CF$370={"NS","NA"}),0,IF(O383&lt;=CF$370,0,1))</f>
        <v>0</v>
      </c>
      <c r="CG385" cm="1">
        <f t="array" ref="CG385">IF(OR(P383={"NS","NA"},CG$370={"NS","NA"}),0,IF(P383&lt;=CG$370,0,1))</f>
        <v>0</v>
      </c>
      <c r="CH385" cm="1">
        <f t="array" ref="CH385">IF(OR(Q383={"NS","NA"},CH$370={"NS","NA"}),0,IF(Q383&lt;=CH$370,0,1))</f>
        <v>0</v>
      </c>
      <c r="CI385" cm="1">
        <f t="array" ref="CI385">IF(OR(R383={"NS","NA"},CI$370={"NS","NA"}),0,IF(R383&lt;=CI$370,0,1))</f>
        <v>0</v>
      </c>
      <c r="CJ385" cm="1">
        <f t="array" ref="CJ385">IF(OR(S383={"NS","NA"},CJ$370={"NS","NA"}),0,IF(S383&lt;=CJ$370,0,1))</f>
        <v>0</v>
      </c>
      <c r="CK385" cm="1">
        <f t="array" ref="CK385">IF(OR(T383={"NS","NA"},CK$370={"NS","NA"}),0,IF(T383&lt;=CK$370,0,1))</f>
        <v>0</v>
      </c>
      <c r="CL385" cm="1">
        <f t="array" ref="CL385">IF(OR(U383={"NS","NA"},CL$370={"NS","NA"}),0,IF(U383&lt;=CL$370,0,1))</f>
        <v>0</v>
      </c>
      <c r="CM385" cm="1">
        <f t="array" ref="CM385">IF(OR(V383={"NS","NA"},CM$370={"NS","NA"}),0,IF(V383&lt;=CM$370,0,1))</f>
        <v>0</v>
      </c>
      <c r="CN385" cm="1">
        <f t="array" ref="CN385">IF(OR(W383={"NS","NA"},CN$370={"NS","NA"}),0,IF(W383&lt;=CN$370,0,1))</f>
        <v>0</v>
      </c>
      <c r="CO385" cm="1">
        <f t="array" ref="CO385">IF(OR(X383={"NS","NA"},CO$370={"NS","NA"}),0,IF(X383&lt;=CO$370,0,1))</f>
        <v>0</v>
      </c>
      <c r="CP385" cm="1">
        <f t="array" ref="CP385">IF(OR(Y383={"NS","NA"},CP$370={"NS","NA"}),0,IF(Y383&lt;=CP$370,0,1))</f>
        <v>0</v>
      </c>
      <c r="CQ385" cm="1">
        <f t="array" ref="CQ385">IF(OR(Z383={"NS","NA"},CQ$370={"NS","NA"}),0,IF(Z383&lt;=CQ$370,0,1))</f>
        <v>0</v>
      </c>
      <c r="CR385" cm="1">
        <f t="array" ref="CR385">IF(OR(AA383={"NS","NA"},CR$370={"NS","NA"}),0,IF(AA383&lt;=CR$370,0,1))</f>
        <v>0</v>
      </c>
      <c r="CS385" cm="1">
        <f t="array" ref="CS385">IF(OR(AB383={"NS","NA"},CS$370={"NS","NA"}),0,IF(AB383&lt;=CS$370,0,1))</f>
        <v>0</v>
      </c>
      <c r="CT385" cm="1">
        <f t="array" ref="CT385">IF(OR(AC383={"NS","NA"},CT$370={"NS","NA"}),0,IF(AC383&lt;=CT$370,0,1))</f>
        <v>0</v>
      </c>
      <c r="CU385" cm="1">
        <f t="array" ref="CU385">IF(OR(AD383={"NS","NA"},CU$370={"NS","NA"}),0,IF(AD383&lt;=CU$370,0,1))</f>
        <v>0</v>
      </c>
      <c r="CV385" cm="1">
        <f t="array" ref="CV385">IF(OR(J410={"NS","NA"},CV$370={"NS","NA"}),0,IF(J410&lt;=CV$370,0,1))</f>
        <v>0</v>
      </c>
      <c r="CW385" cm="1">
        <f t="array" ref="CW385">IF(OR(K410={"NS","NA"},CW$370={"NS","NA"}),0,IF(K410&lt;=CW$370,0,1))</f>
        <v>0</v>
      </c>
      <c r="CX385" cm="1">
        <f t="array" ref="CX385">IF(OR(L410={"NS","NA"},CX$370={"NS","NA"}),0,IF(L410&lt;=CX$370,0,1))</f>
        <v>0</v>
      </c>
      <c r="CY385" cm="1">
        <f t="array" ref="CY385">IF(OR(M410={"NS","NA"},CY$370={"NS","NA"}),0,IF(M410&lt;=CY$370,0,1))</f>
        <v>0</v>
      </c>
      <c r="CZ385" cm="1">
        <f t="array" ref="CZ385">IF(OR(N410={"NS","NA"},CZ$370={"NS","NA"}),0,IF(N410&lt;=CZ$370,0,1))</f>
        <v>0</v>
      </c>
      <c r="DA385" cm="1">
        <f t="array" ref="DA385">IF(OR(O410={"NS","NA"},DA$370={"NS","NA"}),0,IF(O410&lt;=DA$370,0,1))</f>
        <v>0</v>
      </c>
      <c r="DB385" cm="1">
        <f t="array" ref="DB385">IF(OR(P410={"NS","NA"},DB$370={"NS","NA"}),0,IF(P410&lt;=DB$370,0,1))</f>
        <v>0</v>
      </c>
      <c r="DC385" cm="1">
        <f t="array" ref="DC385">IF(OR(Q410={"NS","NA"},DC$370={"NS","NA"}),0,IF(Q410&lt;=DC$370,0,1))</f>
        <v>0</v>
      </c>
      <c r="DD385" cm="1">
        <f t="array" ref="DD385">IF(OR(R410={"NS","NA"},DD$370={"NS","NA"}),0,IF(R410&lt;=DD$370,0,1))</f>
        <v>0</v>
      </c>
      <c r="DE385" cm="1">
        <f t="array" ref="DE385">IF(OR(S410={"NS","NA"},DE$370={"NS","NA"}),0,IF(S410&lt;=DE$370,0,1))</f>
        <v>0</v>
      </c>
      <c r="DF385" cm="1">
        <f t="array" ref="DF385">IF(OR(T410={"NS","NA"},DF$370={"NS","NA"}),0,IF(T410&lt;=DF$370,0,1))</f>
        <v>0</v>
      </c>
      <c r="DG385" cm="1">
        <f t="array" ref="DG385">IF(OR(U410={"NS","NA"},DG$370={"NS","NA"}),0,IF(U410&lt;=DG$370,0,1))</f>
        <v>0</v>
      </c>
      <c r="DH385" cm="1">
        <f t="array" ref="DH385">IF(OR(V410={"NS","NA"},DH$370={"NS","NA"}),0,IF(V410&lt;=DH$370,0,1))</f>
        <v>0</v>
      </c>
      <c r="DI385" cm="1">
        <f t="array" ref="DI385">IF(OR(W410={"NS","NA"},DI$370={"NS","NA"}),0,IF(W410&lt;=DI$370,0,1))</f>
        <v>0</v>
      </c>
      <c r="DJ385" cm="1">
        <f t="array" ref="DJ385">IF(OR(X410={"NS","NA"},DJ$370={"NS","NA"}),0,IF(X410&lt;=DJ$370,0,1))</f>
        <v>0</v>
      </c>
      <c r="DK385" cm="1">
        <f t="array" ref="DK385">IF(OR(Y410={"NS","NA"},DK$370={"NS","NA"}),0,IF(Y410&lt;=DK$370,0,1))</f>
        <v>0</v>
      </c>
      <c r="DL385" cm="1">
        <f t="array" ref="DL385">IF(OR(Z410={"NS","NA"},DL$370={"NS","NA"}),0,IF(Z410&lt;=DL$370,0,1))</f>
        <v>0</v>
      </c>
      <c r="DM385" cm="1">
        <f t="array" ref="DM385">IF(OR(AA410={"NS","NA"},DM$370={"NS","NA"}),0,IF(AA410&lt;=DM$370,0,1))</f>
        <v>0</v>
      </c>
      <c r="DN385" cm="1">
        <f t="array" ref="DN385">IF(OR(AB410={"NS","NA"},DN$370={"NS","NA"}),0,IF(AB410&lt;=DN$370,0,1))</f>
        <v>0</v>
      </c>
      <c r="DO385" cm="1">
        <f t="array" ref="DO385">IF(OR(AC410={"NS","NA"},DO$370={"NS","NA"}),0,IF(AC410&lt;=DO$370,0,1))</f>
        <v>0</v>
      </c>
      <c r="DP385" cm="1">
        <f t="array" ref="DP385">IF(OR(AD410={"NS","NA"},DP$370={"NS","NA"}),0,IF(AD410&lt;=DP$370,0,1))</f>
        <v>0</v>
      </c>
    </row>
    <row r="386" spans="1:120" s="93" customFormat="1" ht="14.25">
      <c r="A386" s="61"/>
      <c r="B386" s="78"/>
      <c r="C386" s="74" t="s">
        <v>5062</v>
      </c>
      <c r="D386" s="763" t="str">
        <f>IF(CNGE_2026_M2_Secc8!D87="","",CNGE_2026_M2_Secc8!D87)</f>
        <v/>
      </c>
      <c r="E386" s="669"/>
      <c r="F386" s="669"/>
      <c r="G386" s="669"/>
      <c r="H386" s="669"/>
      <c r="I386" s="669"/>
      <c r="J386" s="669"/>
      <c r="K386" s="669"/>
      <c r="L386" s="670"/>
      <c r="M386" s="112"/>
      <c r="N386" s="112"/>
      <c r="O386" s="112"/>
      <c r="P386" s="112"/>
      <c r="Q386" s="112"/>
      <c r="R386" s="112"/>
      <c r="S386" s="112"/>
      <c r="T386" s="112"/>
      <c r="U386" s="112"/>
      <c r="V386" s="112"/>
      <c r="W386" s="112"/>
      <c r="X386" s="112"/>
      <c r="Y386" s="112"/>
      <c r="Z386" s="112"/>
      <c r="AA386" s="112"/>
      <c r="AB386" s="112"/>
      <c r="AC386" s="112"/>
      <c r="AD386" s="112"/>
      <c r="AE386" s="4"/>
      <c r="AI386">
        <f t="shared" si="95"/>
        <v>0</v>
      </c>
      <c r="AJ386">
        <f t="shared" si="96"/>
        <v>0</v>
      </c>
      <c r="AK386">
        <f t="shared" si="97"/>
        <v>0</v>
      </c>
      <c r="AL386">
        <f t="shared" si="98"/>
        <v>0</v>
      </c>
      <c r="AM386">
        <f t="shared" si="75"/>
        <v>0</v>
      </c>
      <c r="AN386">
        <f t="shared" si="76"/>
        <v>0</v>
      </c>
      <c r="AO386">
        <f t="shared" si="77"/>
        <v>0</v>
      </c>
      <c r="AP386">
        <f t="shared" si="78"/>
        <v>0</v>
      </c>
      <c r="AQ386">
        <f t="shared" si="79"/>
        <v>0</v>
      </c>
      <c r="AR386">
        <f t="shared" si="80"/>
        <v>0</v>
      </c>
      <c r="AS386">
        <f t="shared" si="81"/>
        <v>0</v>
      </c>
      <c r="AT386">
        <f t="shared" si="82"/>
        <v>0</v>
      </c>
      <c r="AU386">
        <f t="shared" si="83"/>
        <v>0</v>
      </c>
      <c r="AV386">
        <f t="shared" si="84"/>
        <v>0</v>
      </c>
      <c r="AW386">
        <f t="shared" si="85"/>
        <v>0</v>
      </c>
      <c r="AX386">
        <f t="shared" si="86"/>
        <v>0</v>
      </c>
      <c r="AY386">
        <f t="shared" si="99"/>
        <v>0</v>
      </c>
      <c r="AZ386">
        <f t="shared" si="100"/>
        <v>0</v>
      </c>
      <c r="BA386">
        <f t="shared" si="101"/>
        <v>0</v>
      </c>
      <c r="BB386">
        <f t="shared" si="102"/>
        <v>0</v>
      </c>
      <c r="BC386">
        <f t="shared" si="87"/>
        <v>0</v>
      </c>
      <c r="BD386">
        <f t="shared" si="88"/>
        <v>0</v>
      </c>
      <c r="BE386">
        <f t="shared" si="89"/>
        <v>0</v>
      </c>
      <c r="BF386">
        <f t="shared" si="90"/>
        <v>0</v>
      </c>
      <c r="BG386" s="311">
        <f t="shared" si="103"/>
        <v>0</v>
      </c>
      <c r="BH386" s="312">
        <f t="shared" si="104"/>
        <v>0</v>
      </c>
      <c r="BI386" s="313">
        <f t="shared" si="105"/>
        <v>0</v>
      </c>
      <c r="BJ386" s="314">
        <f t="shared" si="106"/>
        <v>0</v>
      </c>
      <c r="BK386" s="311">
        <f t="shared" si="107"/>
        <v>0</v>
      </c>
      <c r="BL386" s="312">
        <f t="shared" si="108"/>
        <v>0</v>
      </c>
      <c r="BM386" s="313">
        <f t="shared" si="109"/>
        <v>0</v>
      </c>
      <c r="BN386" s="314">
        <f t="shared" si="110"/>
        <v>0</v>
      </c>
      <c r="BO386" s="311">
        <f t="shared" si="91"/>
        <v>0</v>
      </c>
      <c r="BP386" s="312">
        <f t="shared" si="92"/>
        <v>0</v>
      </c>
      <c r="BQ386" s="313">
        <f t="shared" si="93"/>
        <v>0</v>
      </c>
      <c r="BR386" s="314">
        <f t="shared" si="94"/>
        <v>0</v>
      </c>
      <c r="BS386" s="247">
        <f t="shared" si="111"/>
        <v>0</v>
      </c>
      <c r="BT386" s="310" t="str">
        <f>IF(BS386=0,"",
IF(SUM($BS$372:BS386)=1,BU386,
IF($BS$393&gt;SUM($BS$372:BS386),_xlfn.CONCAT(", ",BU386),
IF($BS$393=SUM($BS$372:BS386),_xlfn.CONCAT(" y ",BU386)))))</f>
        <v/>
      </c>
      <c r="BU386" s="74" t="s">
        <v>5371</v>
      </c>
      <c r="BV386">
        <f t="shared" si="116"/>
        <v>0</v>
      </c>
      <c r="BW386" s="247">
        <f t="shared" si="112"/>
        <v>0</v>
      </c>
      <c r="BX386" s="233" t="str">
        <f>IF(BW386=0,"",
IF(SUM($BW$372:BW386)=1,BY386,
IF($BW$393&gt;SUM($BW$372:BW386),_xlfn.CONCAT(", ",BY386),
IF($BW$393=SUM($BW$372:BW386),_xlfn.CONCAT(" y ",BY386)))))</f>
        <v/>
      </c>
      <c r="BY386" s="74" t="s">
        <v>5371</v>
      </c>
      <c r="CD386" cm="1">
        <f t="array" ref="CD386">IF(OR(M384={"NS","NA"},CD$370={"NS","NA"}),0,IF(M384&lt;=CD$370,0,1))</f>
        <v>0</v>
      </c>
      <c r="CE386" cm="1">
        <f t="array" ref="CE386">IF(OR(N384={"NS","NA"},CE$370={"NS","NA"}),0,IF(N384&lt;=CE$370,0,1))</f>
        <v>0</v>
      </c>
      <c r="CF386" cm="1">
        <f t="array" ref="CF386">IF(OR(O384={"NS","NA"},CF$370={"NS","NA"}),0,IF(O384&lt;=CF$370,0,1))</f>
        <v>0</v>
      </c>
      <c r="CG386" cm="1">
        <f t="array" ref="CG386">IF(OR(P384={"NS","NA"},CG$370={"NS","NA"}),0,IF(P384&lt;=CG$370,0,1))</f>
        <v>0</v>
      </c>
      <c r="CH386" cm="1">
        <f t="array" ref="CH386">IF(OR(Q384={"NS","NA"},CH$370={"NS","NA"}),0,IF(Q384&lt;=CH$370,0,1))</f>
        <v>0</v>
      </c>
      <c r="CI386" cm="1">
        <f t="array" ref="CI386">IF(OR(R384={"NS","NA"},CI$370={"NS","NA"}),0,IF(R384&lt;=CI$370,0,1))</f>
        <v>0</v>
      </c>
      <c r="CJ386" cm="1">
        <f t="array" ref="CJ386">IF(OR(S384={"NS","NA"},CJ$370={"NS","NA"}),0,IF(S384&lt;=CJ$370,0,1))</f>
        <v>0</v>
      </c>
      <c r="CK386" cm="1">
        <f t="array" ref="CK386">IF(OR(T384={"NS","NA"},CK$370={"NS","NA"}),0,IF(T384&lt;=CK$370,0,1))</f>
        <v>0</v>
      </c>
      <c r="CL386" cm="1">
        <f t="array" ref="CL386">IF(OR(U384={"NS","NA"},CL$370={"NS","NA"}),0,IF(U384&lt;=CL$370,0,1))</f>
        <v>0</v>
      </c>
      <c r="CM386" cm="1">
        <f t="array" ref="CM386">IF(OR(V384={"NS","NA"},CM$370={"NS","NA"}),0,IF(V384&lt;=CM$370,0,1))</f>
        <v>0</v>
      </c>
      <c r="CN386" cm="1">
        <f t="array" ref="CN386">IF(OR(W384={"NS","NA"},CN$370={"NS","NA"}),0,IF(W384&lt;=CN$370,0,1))</f>
        <v>0</v>
      </c>
      <c r="CO386" cm="1">
        <f t="array" ref="CO386">IF(OR(X384={"NS","NA"},CO$370={"NS","NA"}),0,IF(X384&lt;=CO$370,0,1))</f>
        <v>0</v>
      </c>
      <c r="CP386" cm="1">
        <f t="array" ref="CP386">IF(OR(Y384={"NS","NA"},CP$370={"NS","NA"}),0,IF(Y384&lt;=CP$370,0,1))</f>
        <v>0</v>
      </c>
      <c r="CQ386" cm="1">
        <f t="array" ref="CQ386">IF(OR(Z384={"NS","NA"},CQ$370={"NS","NA"}),0,IF(Z384&lt;=CQ$370,0,1))</f>
        <v>0</v>
      </c>
      <c r="CR386" cm="1">
        <f t="array" ref="CR386">IF(OR(AA384={"NS","NA"},CR$370={"NS","NA"}),0,IF(AA384&lt;=CR$370,0,1))</f>
        <v>0</v>
      </c>
      <c r="CS386" cm="1">
        <f t="array" ref="CS386">IF(OR(AB384={"NS","NA"},CS$370={"NS","NA"}),0,IF(AB384&lt;=CS$370,0,1))</f>
        <v>0</v>
      </c>
      <c r="CT386" cm="1">
        <f t="array" ref="CT386">IF(OR(AC384={"NS","NA"},CT$370={"NS","NA"}),0,IF(AC384&lt;=CT$370,0,1))</f>
        <v>0</v>
      </c>
      <c r="CU386" cm="1">
        <f t="array" ref="CU386">IF(OR(AD384={"NS","NA"},CU$370={"NS","NA"}),0,IF(AD384&lt;=CU$370,0,1))</f>
        <v>0</v>
      </c>
      <c r="CV386" cm="1">
        <f t="array" ref="CV386">IF(OR(J411={"NS","NA"},CV$370={"NS","NA"}),0,IF(J411&lt;=CV$370,0,1))</f>
        <v>0</v>
      </c>
      <c r="CW386" cm="1">
        <f t="array" ref="CW386">IF(OR(K411={"NS","NA"},CW$370={"NS","NA"}),0,IF(K411&lt;=CW$370,0,1))</f>
        <v>0</v>
      </c>
      <c r="CX386" cm="1">
        <f t="array" ref="CX386">IF(OR(L411={"NS","NA"},CX$370={"NS","NA"}),0,IF(L411&lt;=CX$370,0,1))</f>
        <v>0</v>
      </c>
      <c r="CY386" cm="1">
        <f t="array" ref="CY386">IF(OR(M411={"NS","NA"},CY$370={"NS","NA"}),0,IF(M411&lt;=CY$370,0,1))</f>
        <v>0</v>
      </c>
      <c r="CZ386" cm="1">
        <f t="array" ref="CZ386">IF(OR(N411={"NS","NA"},CZ$370={"NS","NA"}),0,IF(N411&lt;=CZ$370,0,1))</f>
        <v>0</v>
      </c>
      <c r="DA386" cm="1">
        <f t="array" ref="DA386">IF(OR(O411={"NS","NA"},DA$370={"NS","NA"}),0,IF(O411&lt;=DA$370,0,1))</f>
        <v>0</v>
      </c>
      <c r="DB386" cm="1">
        <f t="array" ref="DB386">IF(OR(P411={"NS","NA"},DB$370={"NS","NA"}),0,IF(P411&lt;=DB$370,0,1))</f>
        <v>0</v>
      </c>
      <c r="DC386" cm="1">
        <f t="array" ref="DC386">IF(OR(Q411={"NS","NA"},DC$370={"NS","NA"}),0,IF(Q411&lt;=DC$370,0,1))</f>
        <v>0</v>
      </c>
      <c r="DD386" cm="1">
        <f t="array" ref="DD386">IF(OR(R411={"NS","NA"},DD$370={"NS","NA"}),0,IF(R411&lt;=DD$370,0,1))</f>
        <v>0</v>
      </c>
      <c r="DE386" cm="1">
        <f t="array" ref="DE386">IF(OR(S411={"NS","NA"},DE$370={"NS","NA"}),0,IF(S411&lt;=DE$370,0,1))</f>
        <v>0</v>
      </c>
      <c r="DF386" cm="1">
        <f t="array" ref="DF386">IF(OR(T411={"NS","NA"},DF$370={"NS","NA"}),0,IF(T411&lt;=DF$370,0,1))</f>
        <v>0</v>
      </c>
      <c r="DG386" cm="1">
        <f t="array" ref="DG386">IF(OR(U411={"NS","NA"},DG$370={"NS","NA"}),0,IF(U411&lt;=DG$370,0,1))</f>
        <v>0</v>
      </c>
      <c r="DH386" cm="1">
        <f t="array" ref="DH386">IF(OR(V411={"NS","NA"},DH$370={"NS","NA"}),0,IF(V411&lt;=DH$370,0,1))</f>
        <v>0</v>
      </c>
      <c r="DI386" cm="1">
        <f t="array" ref="DI386">IF(OR(W411={"NS","NA"},DI$370={"NS","NA"}),0,IF(W411&lt;=DI$370,0,1))</f>
        <v>0</v>
      </c>
      <c r="DJ386" cm="1">
        <f t="array" ref="DJ386">IF(OR(X411={"NS","NA"},DJ$370={"NS","NA"}),0,IF(X411&lt;=DJ$370,0,1))</f>
        <v>0</v>
      </c>
      <c r="DK386" cm="1">
        <f t="array" ref="DK386">IF(OR(Y411={"NS","NA"},DK$370={"NS","NA"}),0,IF(Y411&lt;=DK$370,0,1))</f>
        <v>0</v>
      </c>
      <c r="DL386" cm="1">
        <f t="array" ref="DL386">IF(OR(Z411={"NS","NA"},DL$370={"NS","NA"}),0,IF(Z411&lt;=DL$370,0,1))</f>
        <v>0</v>
      </c>
      <c r="DM386" cm="1">
        <f t="array" ref="DM386">IF(OR(AA411={"NS","NA"},DM$370={"NS","NA"}),0,IF(AA411&lt;=DM$370,0,1))</f>
        <v>0</v>
      </c>
      <c r="DN386" cm="1">
        <f t="array" ref="DN386">IF(OR(AB411={"NS","NA"},DN$370={"NS","NA"}),0,IF(AB411&lt;=DN$370,0,1))</f>
        <v>0</v>
      </c>
      <c r="DO386" cm="1">
        <f t="array" ref="DO386">IF(OR(AC411={"NS","NA"},DO$370={"NS","NA"}),0,IF(AC411&lt;=DO$370,0,1))</f>
        <v>0</v>
      </c>
      <c r="DP386" cm="1">
        <f t="array" ref="DP386">IF(OR(AD411={"NS","NA"},DP$370={"NS","NA"}),0,IF(AD411&lt;=DP$370,0,1))</f>
        <v>0</v>
      </c>
    </row>
    <row r="387" spans="1:120" s="93" customFormat="1" ht="14.25">
      <c r="A387" s="61"/>
      <c r="B387" s="78"/>
      <c r="C387" s="74" t="s">
        <v>5063</v>
      </c>
      <c r="D387" s="763" t="str">
        <f>IF(CNGE_2026_M2_Secc8!D88="","",CNGE_2026_M2_Secc8!D88)</f>
        <v/>
      </c>
      <c r="E387" s="669"/>
      <c r="F387" s="669"/>
      <c r="G387" s="669"/>
      <c r="H387" s="669"/>
      <c r="I387" s="669"/>
      <c r="J387" s="669"/>
      <c r="K387" s="669"/>
      <c r="L387" s="670"/>
      <c r="M387" s="112"/>
      <c r="N387" s="112"/>
      <c r="O387" s="112"/>
      <c r="P387" s="112"/>
      <c r="Q387" s="112"/>
      <c r="R387" s="112"/>
      <c r="S387" s="112"/>
      <c r="T387" s="112"/>
      <c r="U387" s="112"/>
      <c r="V387" s="112"/>
      <c r="W387" s="112"/>
      <c r="X387" s="112"/>
      <c r="Y387" s="112"/>
      <c r="Z387" s="112"/>
      <c r="AA387" s="112"/>
      <c r="AB387" s="112"/>
      <c r="AC387" s="112"/>
      <c r="AD387" s="112"/>
      <c r="AE387" s="4"/>
      <c r="AI387">
        <f t="shared" si="95"/>
        <v>0</v>
      </c>
      <c r="AJ387">
        <f t="shared" si="96"/>
        <v>0</v>
      </c>
      <c r="AK387">
        <f t="shared" si="97"/>
        <v>0</v>
      </c>
      <c r="AL387">
        <f t="shared" si="98"/>
        <v>0</v>
      </c>
      <c r="AM387">
        <f t="shared" si="75"/>
        <v>0</v>
      </c>
      <c r="AN387">
        <f t="shared" si="76"/>
        <v>0</v>
      </c>
      <c r="AO387">
        <f t="shared" si="77"/>
        <v>0</v>
      </c>
      <c r="AP387">
        <f t="shared" si="78"/>
        <v>0</v>
      </c>
      <c r="AQ387">
        <f t="shared" si="79"/>
        <v>0</v>
      </c>
      <c r="AR387">
        <f t="shared" si="80"/>
        <v>0</v>
      </c>
      <c r="AS387">
        <f t="shared" si="81"/>
        <v>0</v>
      </c>
      <c r="AT387">
        <f t="shared" si="82"/>
        <v>0</v>
      </c>
      <c r="AU387">
        <f t="shared" si="83"/>
        <v>0</v>
      </c>
      <c r="AV387">
        <f t="shared" si="84"/>
        <v>0</v>
      </c>
      <c r="AW387">
        <f t="shared" si="85"/>
        <v>0</v>
      </c>
      <c r="AX387">
        <f t="shared" si="86"/>
        <v>0</v>
      </c>
      <c r="AY387">
        <f t="shared" si="99"/>
        <v>0</v>
      </c>
      <c r="AZ387">
        <f t="shared" si="100"/>
        <v>0</v>
      </c>
      <c r="BA387">
        <f t="shared" si="101"/>
        <v>0</v>
      </c>
      <c r="BB387">
        <f t="shared" si="102"/>
        <v>0</v>
      </c>
      <c r="BC387">
        <f t="shared" si="87"/>
        <v>0</v>
      </c>
      <c r="BD387">
        <f t="shared" si="88"/>
        <v>0</v>
      </c>
      <c r="BE387">
        <f t="shared" si="89"/>
        <v>0</v>
      </c>
      <c r="BF387">
        <f t="shared" si="90"/>
        <v>0</v>
      </c>
      <c r="BG387" s="311">
        <f t="shared" si="103"/>
        <v>0</v>
      </c>
      <c r="BH387" s="312">
        <f t="shared" si="104"/>
        <v>0</v>
      </c>
      <c r="BI387" s="313">
        <f t="shared" si="105"/>
        <v>0</v>
      </c>
      <c r="BJ387" s="314">
        <f t="shared" si="106"/>
        <v>0</v>
      </c>
      <c r="BK387" s="311">
        <f t="shared" si="107"/>
        <v>0</v>
      </c>
      <c r="BL387" s="312">
        <f t="shared" si="108"/>
        <v>0</v>
      </c>
      <c r="BM387" s="313">
        <f t="shared" si="109"/>
        <v>0</v>
      </c>
      <c r="BN387" s="314">
        <f t="shared" si="110"/>
        <v>0</v>
      </c>
      <c r="BO387" s="311">
        <f t="shared" si="91"/>
        <v>0</v>
      </c>
      <c r="BP387" s="312">
        <f t="shared" si="92"/>
        <v>0</v>
      </c>
      <c r="BQ387" s="313">
        <f t="shared" si="93"/>
        <v>0</v>
      </c>
      <c r="BR387" s="314">
        <f t="shared" si="94"/>
        <v>0</v>
      </c>
      <c r="BS387" s="247">
        <f t="shared" si="111"/>
        <v>0</v>
      </c>
      <c r="BT387" s="310" t="str">
        <f>IF(BS387=0,"",
IF(SUM($BS$372:BS387)=1,BU387,
IF($BS$393&gt;SUM($BS$372:BS387),_xlfn.CONCAT(", ",BU387),
IF($BS$393=SUM($BS$372:BS387),_xlfn.CONCAT(" y ",BU387)))))</f>
        <v/>
      </c>
      <c r="BU387" s="74" t="s">
        <v>5372</v>
      </c>
      <c r="BV387">
        <f t="shared" si="116"/>
        <v>0</v>
      </c>
      <c r="BW387" s="247">
        <f t="shared" si="112"/>
        <v>0</v>
      </c>
      <c r="BX387" s="233" t="str">
        <f>IF(BW387=0,"",
IF(SUM($BW$372:BW387)=1,BY387,
IF($BW$393&gt;SUM($BW$372:BW387),_xlfn.CONCAT(", ",BY387),
IF($BW$393=SUM($BW$372:BW387),_xlfn.CONCAT(" y ",BY387)))))</f>
        <v/>
      </c>
      <c r="BY387" s="74" t="s">
        <v>5372</v>
      </c>
      <c r="CD387" cm="1">
        <f t="array" ref="CD387">IF(OR(M385={"NS","NA"},CD$370={"NS","NA"}),0,IF(M385&lt;=CD$370,0,1))</f>
        <v>0</v>
      </c>
      <c r="CE387" cm="1">
        <f t="array" ref="CE387">IF(OR(N385={"NS","NA"},CE$370={"NS","NA"}),0,IF(N385&lt;=CE$370,0,1))</f>
        <v>0</v>
      </c>
      <c r="CF387" cm="1">
        <f t="array" ref="CF387">IF(OR(O385={"NS","NA"},CF$370={"NS","NA"}),0,IF(O385&lt;=CF$370,0,1))</f>
        <v>0</v>
      </c>
      <c r="CG387" cm="1">
        <f t="array" ref="CG387">IF(OR(P385={"NS","NA"},CG$370={"NS","NA"}),0,IF(P385&lt;=CG$370,0,1))</f>
        <v>0</v>
      </c>
      <c r="CH387" cm="1">
        <f t="array" ref="CH387">IF(OR(Q385={"NS","NA"},CH$370={"NS","NA"}),0,IF(Q385&lt;=CH$370,0,1))</f>
        <v>0</v>
      </c>
      <c r="CI387" cm="1">
        <f t="array" ref="CI387">IF(OR(R385={"NS","NA"},CI$370={"NS","NA"}),0,IF(R385&lt;=CI$370,0,1))</f>
        <v>0</v>
      </c>
      <c r="CJ387" cm="1">
        <f t="array" ref="CJ387">IF(OR(S385={"NS","NA"},CJ$370={"NS","NA"}),0,IF(S385&lt;=CJ$370,0,1))</f>
        <v>0</v>
      </c>
      <c r="CK387" cm="1">
        <f t="array" ref="CK387">IF(OR(T385={"NS","NA"},CK$370={"NS","NA"}),0,IF(T385&lt;=CK$370,0,1))</f>
        <v>0</v>
      </c>
      <c r="CL387" cm="1">
        <f t="array" ref="CL387">IF(OR(U385={"NS","NA"},CL$370={"NS","NA"}),0,IF(U385&lt;=CL$370,0,1))</f>
        <v>0</v>
      </c>
      <c r="CM387" cm="1">
        <f t="array" ref="CM387">IF(OR(V385={"NS","NA"},CM$370={"NS","NA"}),0,IF(V385&lt;=CM$370,0,1))</f>
        <v>0</v>
      </c>
      <c r="CN387" cm="1">
        <f t="array" ref="CN387">IF(OR(W385={"NS","NA"},CN$370={"NS","NA"}),0,IF(W385&lt;=CN$370,0,1))</f>
        <v>0</v>
      </c>
      <c r="CO387" cm="1">
        <f t="array" ref="CO387">IF(OR(X385={"NS","NA"},CO$370={"NS","NA"}),0,IF(X385&lt;=CO$370,0,1))</f>
        <v>0</v>
      </c>
      <c r="CP387" cm="1">
        <f t="array" ref="CP387">IF(OR(Y385={"NS","NA"},CP$370={"NS","NA"}),0,IF(Y385&lt;=CP$370,0,1))</f>
        <v>0</v>
      </c>
      <c r="CQ387" cm="1">
        <f t="array" ref="CQ387">IF(OR(Z385={"NS","NA"},CQ$370={"NS","NA"}),0,IF(Z385&lt;=CQ$370,0,1))</f>
        <v>0</v>
      </c>
      <c r="CR387" cm="1">
        <f t="array" ref="CR387">IF(OR(AA385={"NS","NA"},CR$370={"NS","NA"}),0,IF(AA385&lt;=CR$370,0,1))</f>
        <v>0</v>
      </c>
      <c r="CS387" cm="1">
        <f t="array" ref="CS387">IF(OR(AB385={"NS","NA"},CS$370={"NS","NA"}),0,IF(AB385&lt;=CS$370,0,1))</f>
        <v>0</v>
      </c>
      <c r="CT387" cm="1">
        <f t="array" ref="CT387">IF(OR(AC385={"NS","NA"},CT$370={"NS","NA"}),0,IF(AC385&lt;=CT$370,0,1))</f>
        <v>0</v>
      </c>
      <c r="CU387" cm="1">
        <f t="array" ref="CU387">IF(OR(AD385={"NS","NA"},CU$370={"NS","NA"}),0,IF(AD385&lt;=CU$370,0,1))</f>
        <v>0</v>
      </c>
      <c r="CV387" cm="1">
        <f t="array" ref="CV387">IF(OR(J412={"NS","NA"},CV$370={"NS","NA"}),0,IF(J412&lt;=CV$370,0,1))</f>
        <v>0</v>
      </c>
      <c r="CW387" cm="1">
        <f t="array" ref="CW387">IF(OR(K412={"NS","NA"},CW$370={"NS","NA"}),0,IF(K412&lt;=CW$370,0,1))</f>
        <v>0</v>
      </c>
      <c r="CX387" cm="1">
        <f t="array" ref="CX387">IF(OR(L412={"NS","NA"},CX$370={"NS","NA"}),0,IF(L412&lt;=CX$370,0,1))</f>
        <v>0</v>
      </c>
      <c r="CY387" cm="1">
        <f t="array" ref="CY387">IF(OR(M412={"NS","NA"},CY$370={"NS","NA"}),0,IF(M412&lt;=CY$370,0,1))</f>
        <v>0</v>
      </c>
      <c r="CZ387" cm="1">
        <f t="array" ref="CZ387">IF(OR(N412={"NS","NA"},CZ$370={"NS","NA"}),0,IF(N412&lt;=CZ$370,0,1))</f>
        <v>0</v>
      </c>
      <c r="DA387" cm="1">
        <f t="array" ref="DA387">IF(OR(O412={"NS","NA"},DA$370={"NS","NA"}),0,IF(O412&lt;=DA$370,0,1))</f>
        <v>0</v>
      </c>
      <c r="DB387" cm="1">
        <f t="array" ref="DB387">IF(OR(P412={"NS","NA"},DB$370={"NS","NA"}),0,IF(P412&lt;=DB$370,0,1))</f>
        <v>0</v>
      </c>
      <c r="DC387" cm="1">
        <f t="array" ref="DC387">IF(OR(Q412={"NS","NA"},DC$370={"NS","NA"}),0,IF(Q412&lt;=DC$370,0,1))</f>
        <v>0</v>
      </c>
      <c r="DD387" cm="1">
        <f t="array" ref="DD387">IF(OR(R412={"NS","NA"},DD$370={"NS","NA"}),0,IF(R412&lt;=DD$370,0,1))</f>
        <v>0</v>
      </c>
      <c r="DE387" cm="1">
        <f t="array" ref="DE387">IF(OR(S412={"NS","NA"},DE$370={"NS","NA"}),0,IF(S412&lt;=DE$370,0,1))</f>
        <v>0</v>
      </c>
      <c r="DF387" cm="1">
        <f t="array" ref="DF387">IF(OR(T412={"NS","NA"},DF$370={"NS","NA"}),0,IF(T412&lt;=DF$370,0,1))</f>
        <v>0</v>
      </c>
      <c r="DG387" cm="1">
        <f t="array" ref="DG387">IF(OR(U412={"NS","NA"},DG$370={"NS","NA"}),0,IF(U412&lt;=DG$370,0,1))</f>
        <v>0</v>
      </c>
      <c r="DH387" cm="1">
        <f t="array" ref="DH387">IF(OR(V412={"NS","NA"},DH$370={"NS","NA"}),0,IF(V412&lt;=DH$370,0,1))</f>
        <v>0</v>
      </c>
      <c r="DI387" cm="1">
        <f t="array" ref="DI387">IF(OR(W412={"NS","NA"},DI$370={"NS","NA"}),0,IF(W412&lt;=DI$370,0,1))</f>
        <v>0</v>
      </c>
      <c r="DJ387" cm="1">
        <f t="array" ref="DJ387">IF(OR(X412={"NS","NA"},DJ$370={"NS","NA"}),0,IF(X412&lt;=DJ$370,0,1))</f>
        <v>0</v>
      </c>
      <c r="DK387" cm="1">
        <f t="array" ref="DK387">IF(OR(Y412={"NS","NA"},DK$370={"NS","NA"}),0,IF(Y412&lt;=DK$370,0,1))</f>
        <v>0</v>
      </c>
      <c r="DL387" cm="1">
        <f t="array" ref="DL387">IF(OR(Z412={"NS","NA"},DL$370={"NS","NA"}),0,IF(Z412&lt;=DL$370,0,1))</f>
        <v>0</v>
      </c>
      <c r="DM387" cm="1">
        <f t="array" ref="DM387">IF(OR(AA412={"NS","NA"},DM$370={"NS","NA"}),0,IF(AA412&lt;=DM$370,0,1))</f>
        <v>0</v>
      </c>
      <c r="DN387" cm="1">
        <f t="array" ref="DN387">IF(OR(AB412={"NS","NA"},DN$370={"NS","NA"}),0,IF(AB412&lt;=DN$370,0,1))</f>
        <v>0</v>
      </c>
      <c r="DO387" cm="1">
        <f t="array" ref="DO387">IF(OR(AC412={"NS","NA"},DO$370={"NS","NA"}),0,IF(AC412&lt;=DO$370,0,1))</f>
        <v>0</v>
      </c>
      <c r="DP387" cm="1">
        <f t="array" ref="DP387">IF(OR(AD412={"NS","NA"},DP$370={"NS","NA"}),0,IF(AD412&lt;=DP$370,0,1))</f>
        <v>0</v>
      </c>
    </row>
    <row r="388" spans="1:120" s="93" customFormat="1" ht="14.25">
      <c r="A388" s="61"/>
      <c r="B388" s="78"/>
      <c r="C388" s="74" t="s">
        <v>5064</v>
      </c>
      <c r="D388" s="763" t="str">
        <f>IF(CNGE_2026_M2_Secc8!D89="","",CNGE_2026_M2_Secc8!D89)</f>
        <v/>
      </c>
      <c r="E388" s="669"/>
      <c r="F388" s="669"/>
      <c r="G388" s="669"/>
      <c r="H388" s="669"/>
      <c r="I388" s="669"/>
      <c r="J388" s="669"/>
      <c r="K388" s="669"/>
      <c r="L388" s="670"/>
      <c r="M388" s="112"/>
      <c r="N388" s="112"/>
      <c r="O388" s="112"/>
      <c r="P388" s="112"/>
      <c r="Q388" s="112"/>
      <c r="R388" s="112"/>
      <c r="S388" s="112"/>
      <c r="T388" s="112"/>
      <c r="U388" s="112"/>
      <c r="V388" s="112"/>
      <c r="W388" s="112"/>
      <c r="X388" s="112"/>
      <c r="Y388" s="112"/>
      <c r="Z388" s="112"/>
      <c r="AA388" s="112"/>
      <c r="AB388" s="112"/>
      <c r="AC388" s="112"/>
      <c r="AD388" s="112"/>
      <c r="AE388" s="4"/>
      <c r="AI388">
        <f t="shared" si="95"/>
        <v>0</v>
      </c>
      <c r="AJ388">
        <f t="shared" si="96"/>
        <v>0</v>
      </c>
      <c r="AK388">
        <f t="shared" si="97"/>
        <v>0</v>
      </c>
      <c r="AL388">
        <f t="shared" si="98"/>
        <v>0</v>
      </c>
      <c r="AM388">
        <f t="shared" si="75"/>
        <v>0</v>
      </c>
      <c r="AN388">
        <f t="shared" si="76"/>
        <v>0</v>
      </c>
      <c r="AO388">
        <f t="shared" si="77"/>
        <v>0</v>
      </c>
      <c r="AP388">
        <f t="shared" si="78"/>
        <v>0</v>
      </c>
      <c r="AQ388">
        <f t="shared" si="79"/>
        <v>0</v>
      </c>
      <c r="AR388">
        <f t="shared" si="80"/>
        <v>0</v>
      </c>
      <c r="AS388">
        <f t="shared" si="81"/>
        <v>0</v>
      </c>
      <c r="AT388">
        <f t="shared" si="82"/>
        <v>0</v>
      </c>
      <c r="AU388">
        <f t="shared" si="83"/>
        <v>0</v>
      </c>
      <c r="AV388">
        <f t="shared" si="84"/>
        <v>0</v>
      </c>
      <c r="AW388">
        <f t="shared" si="85"/>
        <v>0</v>
      </c>
      <c r="AX388">
        <f t="shared" si="86"/>
        <v>0</v>
      </c>
      <c r="AY388">
        <f t="shared" si="99"/>
        <v>0</v>
      </c>
      <c r="AZ388">
        <f t="shared" si="100"/>
        <v>0</v>
      </c>
      <c r="BA388">
        <f t="shared" si="101"/>
        <v>0</v>
      </c>
      <c r="BB388">
        <f t="shared" si="102"/>
        <v>0</v>
      </c>
      <c r="BC388">
        <f t="shared" si="87"/>
        <v>0</v>
      </c>
      <c r="BD388">
        <f t="shared" si="88"/>
        <v>0</v>
      </c>
      <c r="BE388">
        <f t="shared" si="89"/>
        <v>0</v>
      </c>
      <c r="BF388">
        <f t="shared" si="90"/>
        <v>0</v>
      </c>
      <c r="BG388" s="311">
        <f t="shared" si="103"/>
        <v>0</v>
      </c>
      <c r="BH388" s="312">
        <f t="shared" si="104"/>
        <v>0</v>
      </c>
      <c r="BI388" s="313">
        <f t="shared" si="105"/>
        <v>0</v>
      </c>
      <c r="BJ388" s="314">
        <f t="shared" si="106"/>
        <v>0</v>
      </c>
      <c r="BK388" s="311">
        <f t="shared" si="107"/>
        <v>0</v>
      </c>
      <c r="BL388" s="312">
        <f t="shared" si="108"/>
        <v>0</v>
      </c>
      <c r="BM388" s="313">
        <f t="shared" si="109"/>
        <v>0</v>
      </c>
      <c r="BN388" s="314">
        <f t="shared" si="110"/>
        <v>0</v>
      </c>
      <c r="BO388" s="311">
        <f t="shared" si="91"/>
        <v>0</v>
      </c>
      <c r="BP388" s="312">
        <f t="shared" si="92"/>
        <v>0</v>
      </c>
      <c r="BQ388" s="313">
        <f t="shared" si="93"/>
        <v>0</v>
      </c>
      <c r="BR388" s="314">
        <f t="shared" si="94"/>
        <v>0</v>
      </c>
      <c r="BS388" s="247">
        <f t="shared" si="111"/>
        <v>0</v>
      </c>
      <c r="BT388" s="310" t="str">
        <f>IF(BS388=0,"",
IF(SUM($BS$372:BS388)=1,BU388,
IF($BS$393&gt;SUM($BS$372:BS388),_xlfn.CONCAT(", ",BU388),
IF($BS$393=SUM($BS$372:BS388),_xlfn.CONCAT(" y ",BU388)))))</f>
        <v/>
      </c>
      <c r="BU388" s="74" t="s">
        <v>5373</v>
      </c>
      <c r="BV388">
        <f t="shared" si="116"/>
        <v>0</v>
      </c>
      <c r="BW388" s="247">
        <f t="shared" si="112"/>
        <v>0</v>
      </c>
      <c r="BX388" s="233" t="str">
        <f>IF(BW388=0,"",
IF(SUM($BW$372:BW388)=1,BY388,
IF($BW$393&gt;SUM($BW$372:BW388),_xlfn.CONCAT(", ",BY388),
IF($BW$393=SUM($BW$372:BW388),_xlfn.CONCAT(" y ",BY388)))))</f>
        <v/>
      </c>
      <c r="BY388" s="74" t="s">
        <v>5373</v>
      </c>
      <c r="CD388" cm="1">
        <f t="array" ref="CD388">IF(OR(M386={"NS","NA"},CD$370={"NS","NA"}),0,IF(M386&lt;=CD$370,0,1))</f>
        <v>0</v>
      </c>
      <c r="CE388" cm="1">
        <f t="array" ref="CE388">IF(OR(N386={"NS","NA"},CE$370={"NS","NA"}),0,IF(N386&lt;=CE$370,0,1))</f>
        <v>0</v>
      </c>
      <c r="CF388" cm="1">
        <f t="array" ref="CF388">IF(OR(O386={"NS","NA"},CF$370={"NS","NA"}),0,IF(O386&lt;=CF$370,0,1))</f>
        <v>0</v>
      </c>
      <c r="CG388" cm="1">
        <f t="array" ref="CG388">IF(OR(P386={"NS","NA"},CG$370={"NS","NA"}),0,IF(P386&lt;=CG$370,0,1))</f>
        <v>0</v>
      </c>
      <c r="CH388" cm="1">
        <f t="array" ref="CH388">IF(OR(Q386={"NS","NA"},CH$370={"NS","NA"}),0,IF(Q386&lt;=CH$370,0,1))</f>
        <v>0</v>
      </c>
      <c r="CI388" cm="1">
        <f t="array" ref="CI388">IF(OR(R386={"NS","NA"},CI$370={"NS","NA"}),0,IF(R386&lt;=CI$370,0,1))</f>
        <v>0</v>
      </c>
      <c r="CJ388" cm="1">
        <f t="array" ref="CJ388">IF(OR(S386={"NS","NA"},CJ$370={"NS","NA"}),0,IF(S386&lt;=CJ$370,0,1))</f>
        <v>0</v>
      </c>
      <c r="CK388" cm="1">
        <f t="array" ref="CK388">IF(OR(T386={"NS","NA"},CK$370={"NS","NA"}),0,IF(T386&lt;=CK$370,0,1))</f>
        <v>0</v>
      </c>
      <c r="CL388" cm="1">
        <f t="array" ref="CL388">IF(OR(U386={"NS","NA"},CL$370={"NS","NA"}),0,IF(U386&lt;=CL$370,0,1))</f>
        <v>0</v>
      </c>
      <c r="CM388" cm="1">
        <f t="array" ref="CM388">IF(OR(V386={"NS","NA"},CM$370={"NS","NA"}),0,IF(V386&lt;=CM$370,0,1))</f>
        <v>0</v>
      </c>
      <c r="CN388" cm="1">
        <f t="array" ref="CN388">IF(OR(W386={"NS","NA"},CN$370={"NS","NA"}),0,IF(W386&lt;=CN$370,0,1))</f>
        <v>0</v>
      </c>
      <c r="CO388" cm="1">
        <f t="array" ref="CO388">IF(OR(X386={"NS","NA"},CO$370={"NS","NA"}),0,IF(X386&lt;=CO$370,0,1))</f>
        <v>0</v>
      </c>
      <c r="CP388" cm="1">
        <f t="array" ref="CP388">IF(OR(Y386={"NS","NA"},CP$370={"NS","NA"}),0,IF(Y386&lt;=CP$370,0,1))</f>
        <v>0</v>
      </c>
      <c r="CQ388" cm="1">
        <f t="array" ref="CQ388">IF(OR(Z386={"NS","NA"},CQ$370={"NS","NA"}),0,IF(Z386&lt;=CQ$370,0,1))</f>
        <v>0</v>
      </c>
      <c r="CR388" cm="1">
        <f t="array" ref="CR388">IF(OR(AA386={"NS","NA"},CR$370={"NS","NA"}),0,IF(AA386&lt;=CR$370,0,1))</f>
        <v>0</v>
      </c>
      <c r="CS388" cm="1">
        <f t="array" ref="CS388">IF(OR(AB386={"NS","NA"},CS$370={"NS","NA"}),0,IF(AB386&lt;=CS$370,0,1))</f>
        <v>0</v>
      </c>
      <c r="CT388" cm="1">
        <f t="array" ref="CT388">IF(OR(AC386={"NS","NA"},CT$370={"NS","NA"}),0,IF(AC386&lt;=CT$370,0,1))</f>
        <v>0</v>
      </c>
      <c r="CU388" cm="1">
        <f t="array" ref="CU388">IF(OR(AD386={"NS","NA"},CU$370={"NS","NA"}),0,IF(AD386&lt;=CU$370,0,1))</f>
        <v>0</v>
      </c>
      <c r="CV388" cm="1">
        <f t="array" ref="CV388">IF(OR(J413={"NS","NA"},CV$370={"NS","NA"}),0,IF(J413&lt;=CV$370,0,1))</f>
        <v>0</v>
      </c>
      <c r="CW388" cm="1">
        <f t="array" ref="CW388">IF(OR(K413={"NS","NA"},CW$370={"NS","NA"}),0,IF(K413&lt;=CW$370,0,1))</f>
        <v>0</v>
      </c>
      <c r="CX388" cm="1">
        <f t="array" ref="CX388">IF(OR(L413={"NS","NA"},CX$370={"NS","NA"}),0,IF(L413&lt;=CX$370,0,1))</f>
        <v>0</v>
      </c>
      <c r="CY388" cm="1">
        <f t="array" ref="CY388">IF(OR(M413={"NS","NA"},CY$370={"NS","NA"}),0,IF(M413&lt;=CY$370,0,1))</f>
        <v>0</v>
      </c>
      <c r="CZ388" cm="1">
        <f t="array" ref="CZ388">IF(OR(N413={"NS","NA"},CZ$370={"NS","NA"}),0,IF(N413&lt;=CZ$370,0,1))</f>
        <v>0</v>
      </c>
      <c r="DA388" cm="1">
        <f t="array" ref="DA388">IF(OR(O413={"NS","NA"},DA$370={"NS","NA"}),0,IF(O413&lt;=DA$370,0,1))</f>
        <v>0</v>
      </c>
      <c r="DB388" cm="1">
        <f t="array" ref="DB388">IF(OR(P413={"NS","NA"},DB$370={"NS","NA"}),0,IF(P413&lt;=DB$370,0,1))</f>
        <v>0</v>
      </c>
      <c r="DC388" cm="1">
        <f t="array" ref="DC388">IF(OR(Q413={"NS","NA"},DC$370={"NS","NA"}),0,IF(Q413&lt;=DC$370,0,1))</f>
        <v>0</v>
      </c>
      <c r="DD388" cm="1">
        <f t="array" ref="DD388">IF(OR(R413={"NS","NA"},DD$370={"NS","NA"}),0,IF(R413&lt;=DD$370,0,1))</f>
        <v>0</v>
      </c>
      <c r="DE388" cm="1">
        <f t="array" ref="DE388">IF(OR(S413={"NS","NA"},DE$370={"NS","NA"}),0,IF(S413&lt;=DE$370,0,1))</f>
        <v>0</v>
      </c>
      <c r="DF388" cm="1">
        <f t="array" ref="DF388">IF(OR(T413={"NS","NA"},DF$370={"NS","NA"}),0,IF(T413&lt;=DF$370,0,1))</f>
        <v>0</v>
      </c>
      <c r="DG388" cm="1">
        <f t="array" ref="DG388">IF(OR(U413={"NS","NA"},DG$370={"NS","NA"}),0,IF(U413&lt;=DG$370,0,1))</f>
        <v>0</v>
      </c>
      <c r="DH388" cm="1">
        <f t="array" ref="DH388">IF(OR(V413={"NS","NA"},DH$370={"NS","NA"}),0,IF(V413&lt;=DH$370,0,1))</f>
        <v>0</v>
      </c>
      <c r="DI388" cm="1">
        <f t="array" ref="DI388">IF(OR(W413={"NS","NA"},DI$370={"NS","NA"}),0,IF(W413&lt;=DI$370,0,1))</f>
        <v>0</v>
      </c>
      <c r="DJ388" cm="1">
        <f t="array" ref="DJ388">IF(OR(X413={"NS","NA"},DJ$370={"NS","NA"}),0,IF(X413&lt;=DJ$370,0,1))</f>
        <v>0</v>
      </c>
      <c r="DK388" cm="1">
        <f t="array" ref="DK388">IF(OR(Y413={"NS","NA"},DK$370={"NS","NA"}),0,IF(Y413&lt;=DK$370,0,1))</f>
        <v>0</v>
      </c>
      <c r="DL388" cm="1">
        <f t="array" ref="DL388">IF(OR(Z413={"NS","NA"},DL$370={"NS","NA"}),0,IF(Z413&lt;=DL$370,0,1))</f>
        <v>0</v>
      </c>
      <c r="DM388" cm="1">
        <f t="array" ref="DM388">IF(OR(AA413={"NS","NA"},DM$370={"NS","NA"}),0,IF(AA413&lt;=DM$370,0,1))</f>
        <v>0</v>
      </c>
      <c r="DN388" cm="1">
        <f t="array" ref="DN388">IF(OR(AB413={"NS","NA"},DN$370={"NS","NA"}),0,IF(AB413&lt;=DN$370,0,1))</f>
        <v>0</v>
      </c>
      <c r="DO388" cm="1">
        <f t="array" ref="DO388">IF(OR(AC413={"NS","NA"},DO$370={"NS","NA"}),0,IF(AC413&lt;=DO$370,0,1))</f>
        <v>0</v>
      </c>
      <c r="DP388" cm="1">
        <f t="array" ref="DP388">IF(OR(AD413={"NS","NA"},DP$370={"NS","NA"}),0,IF(AD413&lt;=DP$370,0,1))</f>
        <v>0</v>
      </c>
    </row>
    <row r="389" spans="1:120" s="93" customFormat="1" ht="14.25">
      <c r="A389" s="61"/>
      <c r="B389" s="78"/>
      <c r="C389" s="74" t="s">
        <v>5065</v>
      </c>
      <c r="D389" s="763" t="str">
        <f>IF(CNGE_2026_M2_Secc8!D90="","",CNGE_2026_M2_Secc8!D90)</f>
        <v/>
      </c>
      <c r="E389" s="669"/>
      <c r="F389" s="669"/>
      <c r="G389" s="669"/>
      <c r="H389" s="669"/>
      <c r="I389" s="669"/>
      <c r="J389" s="669"/>
      <c r="K389" s="669"/>
      <c r="L389" s="670"/>
      <c r="M389" s="112"/>
      <c r="N389" s="112"/>
      <c r="O389" s="112"/>
      <c r="P389" s="112"/>
      <c r="Q389" s="112"/>
      <c r="R389" s="112"/>
      <c r="S389" s="112"/>
      <c r="T389" s="112"/>
      <c r="U389" s="112"/>
      <c r="V389" s="112"/>
      <c r="W389" s="112"/>
      <c r="X389" s="112"/>
      <c r="Y389" s="112"/>
      <c r="Z389" s="112"/>
      <c r="AA389" s="112"/>
      <c r="AB389" s="112"/>
      <c r="AC389" s="112"/>
      <c r="AD389" s="112"/>
      <c r="AE389" s="4"/>
      <c r="AI389">
        <f t="shared" si="95"/>
        <v>0</v>
      </c>
      <c r="AJ389">
        <f t="shared" si="96"/>
        <v>0</v>
      </c>
      <c r="AK389">
        <f t="shared" si="97"/>
        <v>0</v>
      </c>
      <c r="AL389">
        <f t="shared" si="98"/>
        <v>0</v>
      </c>
      <c r="AM389">
        <f t="shared" si="75"/>
        <v>0</v>
      </c>
      <c r="AN389">
        <f t="shared" si="76"/>
        <v>0</v>
      </c>
      <c r="AO389">
        <f t="shared" si="77"/>
        <v>0</v>
      </c>
      <c r="AP389">
        <f t="shared" si="78"/>
        <v>0</v>
      </c>
      <c r="AQ389">
        <f t="shared" si="79"/>
        <v>0</v>
      </c>
      <c r="AR389">
        <f t="shared" si="80"/>
        <v>0</v>
      </c>
      <c r="AS389">
        <f t="shared" si="81"/>
        <v>0</v>
      </c>
      <c r="AT389">
        <f t="shared" si="82"/>
        <v>0</v>
      </c>
      <c r="AU389">
        <f t="shared" si="83"/>
        <v>0</v>
      </c>
      <c r="AV389">
        <f t="shared" si="84"/>
        <v>0</v>
      </c>
      <c r="AW389">
        <f t="shared" si="85"/>
        <v>0</v>
      </c>
      <c r="AX389">
        <f t="shared" si="86"/>
        <v>0</v>
      </c>
      <c r="AY389">
        <f t="shared" si="99"/>
        <v>0</v>
      </c>
      <c r="AZ389">
        <f t="shared" si="100"/>
        <v>0</v>
      </c>
      <c r="BA389">
        <f t="shared" si="101"/>
        <v>0</v>
      </c>
      <c r="BB389">
        <f t="shared" si="102"/>
        <v>0</v>
      </c>
      <c r="BC389">
        <f t="shared" si="87"/>
        <v>0</v>
      </c>
      <c r="BD389">
        <f t="shared" si="88"/>
        <v>0</v>
      </c>
      <c r="BE389">
        <f t="shared" si="89"/>
        <v>0</v>
      </c>
      <c r="BF389">
        <f t="shared" si="90"/>
        <v>0</v>
      </c>
      <c r="BG389" s="311">
        <f t="shared" si="103"/>
        <v>0</v>
      </c>
      <c r="BH389" s="312">
        <f t="shared" si="104"/>
        <v>0</v>
      </c>
      <c r="BI389" s="313">
        <f t="shared" si="105"/>
        <v>0</v>
      </c>
      <c r="BJ389" s="314">
        <f t="shared" si="106"/>
        <v>0</v>
      </c>
      <c r="BK389" s="311">
        <f t="shared" si="107"/>
        <v>0</v>
      </c>
      <c r="BL389" s="312">
        <f t="shared" si="108"/>
        <v>0</v>
      </c>
      <c r="BM389" s="313">
        <f t="shared" si="109"/>
        <v>0</v>
      </c>
      <c r="BN389" s="314">
        <f t="shared" si="110"/>
        <v>0</v>
      </c>
      <c r="BO389" s="311">
        <f t="shared" si="91"/>
        <v>0</v>
      </c>
      <c r="BP389" s="312">
        <f t="shared" si="92"/>
        <v>0</v>
      </c>
      <c r="BQ389" s="313">
        <f t="shared" si="93"/>
        <v>0</v>
      </c>
      <c r="BR389" s="314">
        <f t="shared" si="94"/>
        <v>0</v>
      </c>
      <c r="BS389" s="247">
        <f t="shared" si="111"/>
        <v>0</v>
      </c>
      <c r="BT389" s="310" t="str">
        <f>IF(BS389=0,"",
IF(SUM($BS$372:BS389)=1,BU389,
IF($BS$393&gt;SUM($BS$372:BS389),_xlfn.CONCAT(", ",BU389),
IF($BS$393=SUM($BS$372:BS389),_xlfn.CONCAT(" y ",BU389)))))</f>
        <v/>
      </c>
      <c r="BU389" s="74" t="s">
        <v>5374</v>
      </c>
      <c r="BV389">
        <f t="shared" si="116"/>
        <v>0</v>
      </c>
      <c r="BW389" s="247">
        <f t="shared" si="112"/>
        <v>0</v>
      </c>
      <c r="BX389" s="233" t="str">
        <f>IF(BW389=0,"",
IF(SUM($BW$372:BW389)=1,BY389,
IF($BW$393&gt;SUM($BW$372:BW389),_xlfn.CONCAT(", ",BY389),
IF($BW$393=SUM($BW$372:BW389),_xlfn.CONCAT(" y ",BY389)))))</f>
        <v/>
      </c>
      <c r="BY389" s="74" t="s">
        <v>5374</v>
      </c>
      <c r="CD389" cm="1">
        <f t="array" ref="CD389">IF(OR(M387={"NS","NA"},CD$370={"NS","NA"}),0,IF(M387&lt;=CD$370,0,1))</f>
        <v>0</v>
      </c>
      <c r="CE389" cm="1">
        <f t="array" ref="CE389">IF(OR(N387={"NS","NA"},CE$370={"NS","NA"}),0,IF(N387&lt;=CE$370,0,1))</f>
        <v>0</v>
      </c>
      <c r="CF389" cm="1">
        <f t="array" ref="CF389">IF(OR(O387={"NS","NA"},CF$370={"NS","NA"}),0,IF(O387&lt;=CF$370,0,1))</f>
        <v>0</v>
      </c>
      <c r="CG389" cm="1">
        <f t="array" ref="CG389">IF(OR(P387={"NS","NA"},CG$370={"NS","NA"}),0,IF(P387&lt;=CG$370,0,1))</f>
        <v>0</v>
      </c>
      <c r="CH389" cm="1">
        <f t="array" ref="CH389">IF(OR(Q387={"NS","NA"},CH$370={"NS","NA"}),0,IF(Q387&lt;=CH$370,0,1))</f>
        <v>0</v>
      </c>
      <c r="CI389" cm="1">
        <f t="array" ref="CI389">IF(OR(R387={"NS","NA"},CI$370={"NS","NA"}),0,IF(R387&lt;=CI$370,0,1))</f>
        <v>0</v>
      </c>
      <c r="CJ389" cm="1">
        <f t="array" ref="CJ389">IF(OR(S387={"NS","NA"},CJ$370={"NS","NA"}),0,IF(S387&lt;=CJ$370,0,1))</f>
        <v>0</v>
      </c>
      <c r="CK389" cm="1">
        <f t="array" ref="CK389">IF(OR(T387={"NS","NA"},CK$370={"NS","NA"}),0,IF(T387&lt;=CK$370,0,1))</f>
        <v>0</v>
      </c>
      <c r="CL389" cm="1">
        <f t="array" ref="CL389">IF(OR(U387={"NS","NA"},CL$370={"NS","NA"}),0,IF(U387&lt;=CL$370,0,1))</f>
        <v>0</v>
      </c>
      <c r="CM389" cm="1">
        <f t="array" ref="CM389">IF(OR(V387={"NS","NA"},CM$370={"NS","NA"}),0,IF(V387&lt;=CM$370,0,1))</f>
        <v>0</v>
      </c>
      <c r="CN389" cm="1">
        <f t="array" ref="CN389">IF(OR(W387={"NS","NA"},CN$370={"NS","NA"}),0,IF(W387&lt;=CN$370,0,1))</f>
        <v>0</v>
      </c>
      <c r="CO389" cm="1">
        <f t="array" ref="CO389">IF(OR(X387={"NS","NA"},CO$370={"NS","NA"}),0,IF(X387&lt;=CO$370,0,1))</f>
        <v>0</v>
      </c>
      <c r="CP389" cm="1">
        <f t="array" ref="CP389">IF(OR(Y387={"NS","NA"},CP$370={"NS","NA"}),0,IF(Y387&lt;=CP$370,0,1))</f>
        <v>0</v>
      </c>
      <c r="CQ389" cm="1">
        <f t="array" ref="CQ389">IF(OR(Z387={"NS","NA"},CQ$370={"NS","NA"}),0,IF(Z387&lt;=CQ$370,0,1))</f>
        <v>0</v>
      </c>
      <c r="CR389" cm="1">
        <f t="array" ref="CR389">IF(OR(AA387={"NS","NA"},CR$370={"NS","NA"}),0,IF(AA387&lt;=CR$370,0,1))</f>
        <v>0</v>
      </c>
      <c r="CS389" cm="1">
        <f t="array" ref="CS389">IF(OR(AB387={"NS","NA"},CS$370={"NS","NA"}),0,IF(AB387&lt;=CS$370,0,1))</f>
        <v>0</v>
      </c>
      <c r="CT389" cm="1">
        <f t="array" ref="CT389">IF(OR(AC387={"NS","NA"},CT$370={"NS","NA"}),0,IF(AC387&lt;=CT$370,0,1))</f>
        <v>0</v>
      </c>
      <c r="CU389" cm="1">
        <f t="array" ref="CU389">IF(OR(AD387={"NS","NA"},CU$370={"NS","NA"}),0,IF(AD387&lt;=CU$370,0,1))</f>
        <v>0</v>
      </c>
      <c r="CV389" cm="1">
        <f t="array" ref="CV389">IF(OR(J414={"NS","NA"},CV$370={"NS","NA"}),0,IF(J414&lt;=CV$370,0,1))</f>
        <v>0</v>
      </c>
      <c r="CW389" cm="1">
        <f t="array" ref="CW389">IF(OR(K414={"NS","NA"},CW$370={"NS","NA"}),0,IF(K414&lt;=CW$370,0,1))</f>
        <v>0</v>
      </c>
      <c r="CX389" cm="1">
        <f t="array" ref="CX389">IF(OR(L414={"NS","NA"},CX$370={"NS","NA"}),0,IF(L414&lt;=CX$370,0,1))</f>
        <v>0</v>
      </c>
      <c r="CY389" cm="1">
        <f t="array" ref="CY389">IF(OR(M414={"NS","NA"},CY$370={"NS","NA"}),0,IF(M414&lt;=CY$370,0,1))</f>
        <v>0</v>
      </c>
      <c r="CZ389" cm="1">
        <f t="array" ref="CZ389">IF(OR(N414={"NS","NA"},CZ$370={"NS","NA"}),0,IF(N414&lt;=CZ$370,0,1))</f>
        <v>0</v>
      </c>
      <c r="DA389" cm="1">
        <f t="array" ref="DA389">IF(OR(O414={"NS","NA"},DA$370={"NS","NA"}),0,IF(O414&lt;=DA$370,0,1))</f>
        <v>0</v>
      </c>
      <c r="DB389" cm="1">
        <f t="array" ref="DB389">IF(OR(P414={"NS","NA"},DB$370={"NS","NA"}),0,IF(P414&lt;=DB$370,0,1))</f>
        <v>0</v>
      </c>
      <c r="DC389" cm="1">
        <f t="array" ref="DC389">IF(OR(Q414={"NS","NA"},DC$370={"NS","NA"}),0,IF(Q414&lt;=DC$370,0,1))</f>
        <v>0</v>
      </c>
      <c r="DD389" cm="1">
        <f t="array" ref="DD389">IF(OR(R414={"NS","NA"},DD$370={"NS","NA"}),0,IF(R414&lt;=DD$370,0,1))</f>
        <v>0</v>
      </c>
      <c r="DE389" cm="1">
        <f t="array" ref="DE389">IF(OR(S414={"NS","NA"},DE$370={"NS","NA"}),0,IF(S414&lt;=DE$370,0,1))</f>
        <v>0</v>
      </c>
      <c r="DF389" cm="1">
        <f t="array" ref="DF389">IF(OR(T414={"NS","NA"},DF$370={"NS","NA"}),0,IF(T414&lt;=DF$370,0,1))</f>
        <v>0</v>
      </c>
      <c r="DG389" cm="1">
        <f t="array" ref="DG389">IF(OR(U414={"NS","NA"},DG$370={"NS","NA"}),0,IF(U414&lt;=DG$370,0,1))</f>
        <v>0</v>
      </c>
      <c r="DH389" cm="1">
        <f t="array" ref="DH389">IF(OR(V414={"NS","NA"},DH$370={"NS","NA"}),0,IF(V414&lt;=DH$370,0,1))</f>
        <v>0</v>
      </c>
      <c r="DI389" cm="1">
        <f t="array" ref="DI389">IF(OR(W414={"NS","NA"},DI$370={"NS","NA"}),0,IF(W414&lt;=DI$370,0,1))</f>
        <v>0</v>
      </c>
      <c r="DJ389" cm="1">
        <f t="array" ref="DJ389">IF(OR(X414={"NS","NA"},DJ$370={"NS","NA"}),0,IF(X414&lt;=DJ$370,0,1))</f>
        <v>0</v>
      </c>
      <c r="DK389" cm="1">
        <f t="array" ref="DK389">IF(OR(Y414={"NS","NA"},DK$370={"NS","NA"}),0,IF(Y414&lt;=DK$370,0,1))</f>
        <v>0</v>
      </c>
      <c r="DL389" cm="1">
        <f t="array" ref="DL389">IF(OR(Z414={"NS","NA"},DL$370={"NS","NA"}),0,IF(Z414&lt;=DL$370,0,1))</f>
        <v>0</v>
      </c>
      <c r="DM389" cm="1">
        <f t="array" ref="DM389">IF(OR(AA414={"NS","NA"},DM$370={"NS","NA"}),0,IF(AA414&lt;=DM$370,0,1))</f>
        <v>0</v>
      </c>
      <c r="DN389" cm="1">
        <f t="array" ref="DN389">IF(OR(AB414={"NS","NA"},DN$370={"NS","NA"}),0,IF(AB414&lt;=DN$370,0,1))</f>
        <v>0</v>
      </c>
      <c r="DO389" cm="1">
        <f t="array" ref="DO389">IF(OR(AC414={"NS","NA"},DO$370={"NS","NA"}),0,IF(AC414&lt;=DO$370,0,1))</f>
        <v>0</v>
      </c>
      <c r="DP389" cm="1">
        <f t="array" ref="DP389">IF(OR(AD414={"NS","NA"},DP$370={"NS","NA"}),0,IF(AD414&lt;=DP$370,0,1))</f>
        <v>0</v>
      </c>
    </row>
    <row r="390" spans="1:120" s="93" customFormat="1" ht="14.25">
      <c r="A390" s="61"/>
      <c r="B390" s="78"/>
      <c r="C390" s="74" t="s">
        <v>5066</v>
      </c>
      <c r="D390" s="763" t="str">
        <f>IF(CNGE_2026_M2_Secc8!D91="","",CNGE_2026_M2_Secc8!D91)</f>
        <v/>
      </c>
      <c r="E390" s="669"/>
      <c r="F390" s="669"/>
      <c r="G390" s="669"/>
      <c r="H390" s="669"/>
      <c r="I390" s="669"/>
      <c r="J390" s="669"/>
      <c r="K390" s="669"/>
      <c r="L390" s="670"/>
      <c r="M390" s="112"/>
      <c r="N390" s="112"/>
      <c r="O390" s="112"/>
      <c r="P390" s="112"/>
      <c r="Q390" s="112"/>
      <c r="R390" s="112"/>
      <c r="S390" s="112"/>
      <c r="T390" s="112"/>
      <c r="U390" s="112"/>
      <c r="V390" s="112"/>
      <c r="W390" s="112"/>
      <c r="X390" s="112"/>
      <c r="Y390" s="112"/>
      <c r="Z390" s="112"/>
      <c r="AA390" s="112"/>
      <c r="AB390" s="112"/>
      <c r="AC390" s="112"/>
      <c r="AD390" s="112"/>
      <c r="AE390" s="4"/>
      <c r="AI390">
        <f t="shared" si="95"/>
        <v>0</v>
      </c>
      <c r="AJ390">
        <f t="shared" si="96"/>
        <v>0</v>
      </c>
      <c r="AK390">
        <f t="shared" si="97"/>
        <v>0</v>
      </c>
      <c r="AL390">
        <f t="shared" si="98"/>
        <v>0</v>
      </c>
      <c r="AM390">
        <f t="shared" si="75"/>
        <v>0</v>
      </c>
      <c r="AN390">
        <f t="shared" si="76"/>
        <v>0</v>
      </c>
      <c r="AO390">
        <f t="shared" si="77"/>
        <v>0</v>
      </c>
      <c r="AP390">
        <f t="shared" si="78"/>
        <v>0</v>
      </c>
      <c r="AQ390">
        <f t="shared" si="79"/>
        <v>0</v>
      </c>
      <c r="AR390">
        <f t="shared" si="80"/>
        <v>0</v>
      </c>
      <c r="AS390">
        <f t="shared" si="81"/>
        <v>0</v>
      </c>
      <c r="AT390">
        <f t="shared" si="82"/>
        <v>0</v>
      </c>
      <c r="AU390">
        <f t="shared" si="83"/>
        <v>0</v>
      </c>
      <c r="AV390">
        <f t="shared" si="84"/>
        <v>0</v>
      </c>
      <c r="AW390">
        <f t="shared" si="85"/>
        <v>0</v>
      </c>
      <c r="AX390">
        <f t="shared" si="86"/>
        <v>0</v>
      </c>
      <c r="AY390">
        <f t="shared" si="99"/>
        <v>0</v>
      </c>
      <c r="AZ390">
        <f t="shared" si="100"/>
        <v>0</v>
      </c>
      <c r="BA390">
        <f t="shared" si="101"/>
        <v>0</v>
      </c>
      <c r="BB390">
        <f t="shared" si="102"/>
        <v>0</v>
      </c>
      <c r="BC390">
        <f t="shared" si="87"/>
        <v>0</v>
      </c>
      <c r="BD390">
        <f t="shared" si="88"/>
        <v>0</v>
      </c>
      <c r="BE390">
        <f t="shared" si="89"/>
        <v>0</v>
      </c>
      <c r="BF390">
        <f t="shared" si="90"/>
        <v>0</v>
      </c>
      <c r="BG390" s="311">
        <f t="shared" si="103"/>
        <v>0</v>
      </c>
      <c r="BH390" s="312">
        <f t="shared" si="104"/>
        <v>0</v>
      </c>
      <c r="BI390" s="313">
        <f t="shared" si="105"/>
        <v>0</v>
      </c>
      <c r="BJ390" s="314">
        <f t="shared" si="106"/>
        <v>0</v>
      </c>
      <c r="BK390" s="311">
        <f t="shared" si="107"/>
        <v>0</v>
      </c>
      <c r="BL390" s="312">
        <f t="shared" si="108"/>
        <v>0</v>
      </c>
      <c r="BM390" s="313">
        <f t="shared" si="109"/>
        <v>0</v>
      </c>
      <c r="BN390" s="314">
        <f t="shared" si="110"/>
        <v>0</v>
      </c>
      <c r="BO390" s="311">
        <f t="shared" si="91"/>
        <v>0</v>
      </c>
      <c r="BP390" s="312">
        <f t="shared" si="92"/>
        <v>0</v>
      </c>
      <c r="BQ390" s="313">
        <f t="shared" si="93"/>
        <v>0</v>
      </c>
      <c r="BR390" s="314">
        <f t="shared" si="94"/>
        <v>0</v>
      </c>
      <c r="BS390" s="247">
        <f t="shared" si="111"/>
        <v>0</v>
      </c>
      <c r="BT390" s="310" t="str">
        <f>IF(BS390=0,"",
IF(SUM($BS$372:BS390)=1,BU390,
IF($BS$393&gt;SUM($BS$372:BS390),_xlfn.CONCAT(", ",BU390),
IF($BS$393=SUM($BS$372:BS390),_xlfn.CONCAT(" y ",BU390)))))</f>
        <v/>
      </c>
      <c r="BU390" s="74" t="s">
        <v>5375</v>
      </c>
      <c r="BV390">
        <f t="shared" si="116"/>
        <v>0</v>
      </c>
      <c r="BW390" s="247">
        <f t="shared" si="112"/>
        <v>0</v>
      </c>
      <c r="BX390" s="233" t="str">
        <f>IF(BW390=0,"",
IF(SUM($BW$372:BW390)=1,BY390,
IF($BW$393&gt;SUM($BW$372:BW390),_xlfn.CONCAT(", ",BY390),
IF($BW$393=SUM($BW$372:BW390),_xlfn.CONCAT(" y ",BY390)))))</f>
        <v/>
      </c>
      <c r="BY390" s="74" t="s">
        <v>5375</v>
      </c>
      <c r="CD390" cm="1">
        <f t="array" ref="CD390">IF(OR(M388={"NS","NA"},CD$370={"NS","NA"}),0,IF(M388&lt;=CD$370,0,1))</f>
        <v>0</v>
      </c>
      <c r="CE390" cm="1">
        <f t="array" ref="CE390">IF(OR(N388={"NS","NA"},CE$370={"NS","NA"}),0,IF(N388&lt;=CE$370,0,1))</f>
        <v>0</v>
      </c>
      <c r="CF390" cm="1">
        <f t="array" ref="CF390">IF(OR(O388={"NS","NA"},CF$370={"NS","NA"}),0,IF(O388&lt;=CF$370,0,1))</f>
        <v>0</v>
      </c>
      <c r="CG390" cm="1">
        <f t="array" ref="CG390">IF(OR(P388={"NS","NA"},CG$370={"NS","NA"}),0,IF(P388&lt;=CG$370,0,1))</f>
        <v>0</v>
      </c>
      <c r="CH390" cm="1">
        <f t="array" ref="CH390">IF(OR(Q388={"NS","NA"},CH$370={"NS","NA"}),0,IF(Q388&lt;=CH$370,0,1))</f>
        <v>0</v>
      </c>
      <c r="CI390" cm="1">
        <f t="array" ref="CI390">IF(OR(R388={"NS","NA"},CI$370={"NS","NA"}),0,IF(R388&lt;=CI$370,0,1))</f>
        <v>0</v>
      </c>
      <c r="CJ390" cm="1">
        <f t="array" ref="CJ390">IF(OR(S388={"NS","NA"},CJ$370={"NS","NA"}),0,IF(S388&lt;=CJ$370,0,1))</f>
        <v>0</v>
      </c>
      <c r="CK390" cm="1">
        <f t="array" ref="CK390">IF(OR(T388={"NS","NA"},CK$370={"NS","NA"}),0,IF(T388&lt;=CK$370,0,1))</f>
        <v>0</v>
      </c>
      <c r="CL390" cm="1">
        <f t="array" ref="CL390">IF(OR(U388={"NS","NA"},CL$370={"NS","NA"}),0,IF(U388&lt;=CL$370,0,1))</f>
        <v>0</v>
      </c>
      <c r="CM390" cm="1">
        <f t="array" ref="CM390">IF(OR(V388={"NS","NA"},CM$370={"NS","NA"}),0,IF(V388&lt;=CM$370,0,1))</f>
        <v>0</v>
      </c>
      <c r="CN390" cm="1">
        <f t="array" ref="CN390">IF(OR(W388={"NS","NA"},CN$370={"NS","NA"}),0,IF(W388&lt;=CN$370,0,1))</f>
        <v>0</v>
      </c>
      <c r="CO390" cm="1">
        <f t="array" ref="CO390">IF(OR(X388={"NS","NA"},CO$370={"NS","NA"}),0,IF(X388&lt;=CO$370,0,1))</f>
        <v>0</v>
      </c>
      <c r="CP390" cm="1">
        <f t="array" ref="CP390">IF(OR(Y388={"NS","NA"},CP$370={"NS","NA"}),0,IF(Y388&lt;=CP$370,0,1))</f>
        <v>0</v>
      </c>
      <c r="CQ390" cm="1">
        <f t="array" ref="CQ390">IF(OR(Z388={"NS","NA"},CQ$370={"NS","NA"}),0,IF(Z388&lt;=CQ$370,0,1))</f>
        <v>0</v>
      </c>
      <c r="CR390" cm="1">
        <f t="array" ref="CR390">IF(OR(AA388={"NS","NA"},CR$370={"NS","NA"}),0,IF(AA388&lt;=CR$370,0,1))</f>
        <v>0</v>
      </c>
      <c r="CS390" cm="1">
        <f t="array" ref="CS390">IF(OR(AB388={"NS","NA"},CS$370={"NS","NA"}),0,IF(AB388&lt;=CS$370,0,1))</f>
        <v>0</v>
      </c>
      <c r="CT390" cm="1">
        <f t="array" ref="CT390">IF(OR(AC388={"NS","NA"},CT$370={"NS","NA"}),0,IF(AC388&lt;=CT$370,0,1))</f>
        <v>0</v>
      </c>
      <c r="CU390" cm="1">
        <f t="array" ref="CU390">IF(OR(AD388={"NS","NA"},CU$370={"NS","NA"}),0,IF(AD388&lt;=CU$370,0,1))</f>
        <v>0</v>
      </c>
      <c r="CV390" cm="1">
        <f t="array" ref="CV390">IF(OR(J415={"NS","NA"},CV$370={"NS","NA"}),0,IF(J415&lt;=CV$370,0,1))</f>
        <v>0</v>
      </c>
      <c r="CW390" cm="1">
        <f t="array" ref="CW390">IF(OR(K415={"NS","NA"},CW$370={"NS","NA"}),0,IF(K415&lt;=CW$370,0,1))</f>
        <v>0</v>
      </c>
      <c r="CX390" cm="1">
        <f t="array" ref="CX390">IF(OR(L415={"NS","NA"},CX$370={"NS","NA"}),0,IF(L415&lt;=CX$370,0,1))</f>
        <v>0</v>
      </c>
      <c r="CY390" cm="1">
        <f t="array" ref="CY390">IF(OR(M415={"NS","NA"},CY$370={"NS","NA"}),0,IF(M415&lt;=CY$370,0,1))</f>
        <v>0</v>
      </c>
      <c r="CZ390" cm="1">
        <f t="array" ref="CZ390">IF(OR(N415={"NS","NA"},CZ$370={"NS","NA"}),0,IF(N415&lt;=CZ$370,0,1))</f>
        <v>0</v>
      </c>
      <c r="DA390" cm="1">
        <f t="array" ref="DA390">IF(OR(O415={"NS","NA"},DA$370={"NS","NA"}),0,IF(O415&lt;=DA$370,0,1))</f>
        <v>0</v>
      </c>
      <c r="DB390" cm="1">
        <f t="array" ref="DB390">IF(OR(P415={"NS","NA"},DB$370={"NS","NA"}),0,IF(P415&lt;=DB$370,0,1))</f>
        <v>0</v>
      </c>
      <c r="DC390" cm="1">
        <f t="array" ref="DC390">IF(OR(Q415={"NS","NA"},DC$370={"NS","NA"}),0,IF(Q415&lt;=DC$370,0,1))</f>
        <v>0</v>
      </c>
      <c r="DD390" cm="1">
        <f t="array" ref="DD390">IF(OR(R415={"NS","NA"},DD$370={"NS","NA"}),0,IF(R415&lt;=DD$370,0,1))</f>
        <v>0</v>
      </c>
      <c r="DE390" cm="1">
        <f t="array" ref="DE390">IF(OR(S415={"NS","NA"},DE$370={"NS","NA"}),0,IF(S415&lt;=DE$370,0,1))</f>
        <v>0</v>
      </c>
      <c r="DF390" cm="1">
        <f t="array" ref="DF390">IF(OR(T415={"NS","NA"},DF$370={"NS","NA"}),0,IF(T415&lt;=DF$370,0,1))</f>
        <v>0</v>
      </c>
      <c r="DG390" cm="1">
        <f t="array" ref="DG390">IF(OR(U415={"NS","NA"},DG$370={"NS","NA"}),0,IF(U415&lt;=DG$370,0,1))</f>
        <v>0</v>
      </c>
      <c r="DH390" cm="1">
        <f t="array" ref="DH390">IF(OR(V415={"NS","NA"},DH$370={"NS","NA"}),0,IF(V415&lt;=DH$370,0,1))</f>
        <v>0</v>
      </c>
      <c r="DI390" cm="1">
        <f t="array" ref="DI390">IF(OR(W415={"NS","NA"},DI$370={"NS","NA"}),0,IF(W415&lt;=DI$370,0,1))</f>
        <v>0</v>
      </c>
      <c r="DJ390" cm="1">
        <f t="array" ref="DJ390">IF(OR(X415={"NS","NA"},DJ$370={"NS","NA"}),0,IF(X415&lt;=DJ$370,0,1))</f>
        <v>0</v>
      </c>
      <c r="DK390" cm="1">
        <f t="array" ref="DK390">IF(OR(Y415={"NS","NA"},DK$370={"NS","NA"}),0,IF(Y415&lt;=DK$370,0,1))</f>
        <v>0</v>
      </c>
      <c r="DL390" cm="1">
        <f t="array" ref="DL390">IF(OR(Z415={"NS","NA"},DL$370={"NS","NA"}),0,IF(Z415&lt;=DL$370,0,1))</f>
        <v>0</v>
      </c>
      <c r="DM390" cm="1">
        <f t="array" ref="DM390">IF(OR(AA415={"NS","NA"},DM$370={"NS","NA"}),0,IF(AA415&lt;=DM$370,0,1))</f>
        <v>0</v>
      </c>
      <c r="DN390" cm="1">
        <f t="array" ref="DN390">IF(OR(AB415={"NS","NA"},DN$370={"NS","NA"}),0,IF(AB415&lt;=DN$370,0,1))</f>
        <v>0</v>
      </c>
      <c r="DO390" cm="1">
        <f t="array" ref="DO390">IF(OR(AC415={"NS","NA"},DO$370={"NS","NA"}),0,IF(AC415&lt;=DO$370,0,1))</f>
        <v>0</v>
      </c>
      <c r="DP390" cm="1">
        <f t="array" ref="DP390">IF(OR(AD415={"NS","NA"},DP$370={"NS","NA"}),0,IF(AD415&lt;=DP$370,0,1))</f>
        <v>0</v>
      </c>
    </row>
    <row r="391" spans="1:120" s="93" customFormat="1" ht="14.25">
      <c r="A391" s="61"/>
      <c r="B391" s="78"/>
      <c r="C391" s="74" t="s">
        <v>5067</v>
      </c>
      <c r="D391" s="763" t="str">
        <f>IF(CNGE_2026_M2_Secc8!D92="","",CNGE_2026_M2_Secc8!D92)</f>
        <v/>
      </c>
      <c r="E391" s="669"/>
      <c r="F391" s="669"/>
      <c r="G391" s="669"/>
      <c r="H391" s="669"/>
      <c r="I391" s="669"/>
      <c r="J391" s="669"/>
      <c r="K391" s="669"/>
      <c r="L391" s="670"/>
      <c r="M391" s="112"/>
      <c r="N391" s="112"/>
      <c r="O391" s="112"/>
      <c r="P391" s="112"/>
      <c r="Q391" s="112"/>
      <c r="R391" s="112"/>
      <c r="S391" s="112"/>
      <c r="T391" s="112"/>
      <c r="U391" s="112"/>
      <c r="V391" s="112"/>
      <c r="W391" s="112"/>
      <c r="X391" s="112"/>
      <c r="Y391" s="112"/>
      <c r="Z391" s="112"/>
      <c r="AA391" s="112"/>
      <c r="AB391" s="112"/>
      <c r="AC391" s="112"/>
      <c r="AD391" s="112"/>
      <c r="AE391" s="4"/>
      <c r="AI391">
        <f t="shared" si="95"/>
        <v>0</v>
      </c>
      <c r="AJ391">
        <f t="shared" si="96"/>
        <v>0</v>
      </c>
      <c r="AK391">
        <f t="shared" si="97"/>
        <v>0</v>
      </c>
      <c r="AL391">
        <f t="shared" si="98"/>
        <v>0</v>
      </c>
      <c r="AM391">
        <f t="shared" si="75"/>
        <v>0</v>
      </c>
      <c r="AN391">
        <f t="shared" si="76"/>
        <v>0</v>
      </c>
      <c r="AO391">
        <f t="shared" si="77"/>
        <v>0</v>
      </c>
      <c r="AP391">
        <f t="shared" si="78"/>
        <v>0</v>
      </c>
      <c r="AQ391">
        <f t="shared" si="79"/>
        <v>0</v>
      </c>
      <c r="AR391">
        <f t="shared" si="80"/>
        <v>0</v>
      </c>
      <c r="AS391">
        <f t="shared" si="81"/>
        <v>0</v>
      </c>
      <c r="AT391">
        <f t="shared" si="82"/>
        <v>0</v>
      </c>
      <c r="AU391">
        <f t="shared" si="83"/>
        <v>0</v>
      </c>
      <c r="AV391">
        <f t="shared" si="84"/>
        <v>0</v>
      </c>
      <c r="AW391">
        <f t="shared" si="85"/>
        <v>0</v>
      </c>
      <c r="AX391">
        <f t="shared" si="86"/>
        <v>0</v>
      </c>
      <c r="AY391">
        <f t="shared" si="99"/>
        <v>0</v>
      </c>
      <c r="AZ391">
        <f t="shared" si="100"/>
        <v>0</v>
      </c>
      <c r="BA391">
        <f t="shared" si="101"/>
        <v>0</v>
      </c>
      <c r="BB391">
        <f t="shared" si="102"/>
        <v>0</v>
      </c>
      <c r="BC391">
        <f t="shared" si="87"/>
        <v>0</v>
      </c>
      <c r="BD391">
        <f t="shared" si="88"/>
        <v>0</v>
      </c>
      <c r="BE391">
        <f t="shared" si="89"/>
        <v>0</v>
      </c>
      <c r="BF391">
        <f t="shared" si="90"/>
        <v>0</v>
      </c>
      <c r="BG391" s="311">
        <f t="shared" si="103"/>
        <v>0</v>
      </c>
      <c r="BH391" s="312">
        <f t="shared" si="104"/>
        <v>0</v>
      </c>
      <c r="BI391" s="313">
        <f t="shared" si="105"/>
        <v>0</v>
      </c>
      <c r="BJ391" s="314">
        <f t="shared" si="106"/>
        <v>0</v>
      </c>
      <c r="BK391" s="311">
        <f t="shared" si="107"/>
        <v>0</v>
      </c>
      <c r="BL391" s="312">
        <f t="shared" si="108"/>
        <v>0</v>
      </c>
      <c r="BM391" s="313">
        <f t="shared" si="109"/>
        <v>0</v>
      </c>
      <c r="BN391" s="314">
        <f t="shared" si="110"/>
        <v>0</v>
      </c>
      <c r="BO391" s="311">
        <f t="shared" si="91"/>
        <v>0</v>
      </c>
      <c r="BP391" s="312">
        <f t="shared" si="92"/>
        <v>0</v>
      </c>
      <c r="BQ391" s="313">
        <f t="shared" si="93"/>
        <v>0</v>
      </c>
      <c r="BR391" s="314">
        <f t="shared" si="94"/>
        <v>0</v>
      </c>
      <c r="BS391" s="247">
        <f t="shared" si="111"/>
        <v>0</v>
      </c>
      <c r="BT391" s="310" t="str">
        <f>IF(BS391=0,"",
IF(SUM($BS$372:BS391)=1,BU391,
IF($BS$393&gt;SUM($BS$372:BS391),_xlfn.CONCAT(", ",BU391),
IF($BS$393=SUM($BS$372:BS391),_xlfn.CONCAT(" y ",BU391)))))</f>
        <v/>
      </c>
      <c r="BU391" s="74" t="s">
        <v>5376</v>
      </c>
      <c r="BV391">
        <f t="shared" si="116"/>
        <v>0</v>
      </c>
      <c r="BW391" s="247">
        <f t="shared" si="112"/>
        <v>0</v>
      </c>
      <c r="BX391" s="233" t="str">
        <f>IF(BW391=0,"",
IF(SUM($BW$372:BW391)=1,BY391,
IF($BW$393&gt;SUM($BW$372:BW391),_xlfn.CONCAT(", ",BY391),
IF($BW$393=SUM($BW$372:BW391),_xlfn.CONCAT(" y ",BY391)))))</f>
        <v/>
      </c>
      <c r="BY391" s="74" t="s">
        <v>5376</v>
      </c>
      <c r="CD391" cm="1">
        <f t="array" ref="CD391">IF(OR(M389={"NS","NA"},CD$370={"NS","NA"}),0,IF(M389&lt;=CD$370,0,1))</f>
        <v>0</v>
      </c>
      <c r="CE391" cm="1">
        <f t="array" ref="CE391">IF(OR(N389={"NS","NA"},CE$370={"NS","NA"}),0,IF(N389&lt;=CE$370,0,1))</f>
        <v>0</v>
      </c>
      <c r="CF391" cm="1">
        <f t="array" ref="CF391">IF(OR(O389={"NS","NA"},CF$370={"NS","NA"}),0,IF(O389&lt;=CF$370,0,1))</f>
        <v>0</v>
      </c>
      <c r="CG391" cm="1">
        <f t="array" ref="CG391">IF(OR(P389={"NS","NA"},CG$370={"NS","NA"}),0,IF(P389&lt;=CG$370,0,1))</f>
        <v>0</v>
      </c>
      <c r="CH391" cm="1">
        <f t="array" ref="CH391">IF(OR(Q389={"NS","NA"},CH$370={"NS","NA"}),0,IF(Q389&lt;=CH$370,0,1))</f>
        <v>0</v>
      </c>
      <c r="CI391" cm="1">
        <f t="array" ref="CI391">IF(OR(R389={"NS","NA"},CI$370={"NS","NA"}),0,IF(R389&lt;=CI$370,0,1))</f>
        <v>0</v>
      </c>
      <c r="CJ391" cm="1">
        <f t="array" ref="CJ391">IF(OR(S389={"NS","NA"},CJ$370={"NS","NA"}),0,IF(S389&lt;=CJ$370,0,1))</f>
        <v>0</v>
      </c>
      <c r="CK391" cm="1">
        <f t="array" ref="CK391">IF(OR(T389={"NS","NA"},CK$370={"NS","NA"}),0,IF(T389&lt;=CK$370,0,1))</f>
        <v>0</v>
      </c>
      <c r="CL391" cm="1">
        <f t="array" ref="CL391">IF(OR(U389={"NS","NA"},CL$370={"NS","NA"}),0,IF(U389&lt;=CL$370,0,1))</f>
        <v>0</v>
      </c>
      <c r="CM391" cm="1">
        <f t="array" ref="CM391">IF(OR(V389={"NS","NA"},CM$370={"NS","NA"}),0,IF(V389&lt;=CM$370,0,1))</f>
        <v>0</v>
      </c>
      <c r="CN391" cm="1">
        <f t="array" ref="CN391">IF(OR(W389={"NS","NA"},CN$370={"NS","NA"}),0,IF(W389&lt;=CN$370,0,1))</f>
        <v>0</v>
      </c>
      <c r="CO391" cm="1">
        <f t="array" ref="CO391">IF(OR(X389={"NS","NA"},CO$370={"NS","NA"}),0,IF(X389&lt;=CO$370,0,1))</f>
        <v>0</v>
      </c>
      <c r="CP391" cm="1">
        <f t="array" ref="CP391">IF(OR(Y389={"NS","NA"},CP$370={"NS","NA"}),0,IF(Y389&lt;=CP$370,0,1))</f>
        <v>0</v>
      </c>
      <c r="CQ391" cm="1">
        <f t="array" ref="CQ391">IF(OR(Z389={"NS","NA"},CQ$370={"NS","NA"}),0,IF(Z389&lt;=CQ$370,0,1))</f>
        <v>0</v>
      </c>
      <c r="CR391" cm="1">
        <f t="array" ref="CR391">IF(OR(AA389={"NS","NA"},CR$370={"NS","NA"}),0,IF(AA389&lt;=CR$370,0,1))</f>
        <v>0</v>
      </c>
      <c r="CS391" cm="1">
        <f t="array" ref="CS391">IF(OR(AB389={"NS","NA"},CS$370={"NS","NA"}),0,IF(AB389&lt;=CS$370,0,1))</f>
        <v>0</v>
      </c>
      <c r="CT391" cm="1">
        <f t="array" ref="CT391">IF(OR(AC389={"NS","NA"},CT$370={"NS","NA"}),0,IF(AC389&lt;=CT$370,0,1))</f>
        <v>0</v>
      </c>
      <c r="CU391" cm="1">
        <f t="array" ref="CU391">IF(OR(AD389={"NS","NA"},CU$370={"NS","NA"}),0,IF(AD389&lt;=CU$370,0,1))</f>
        <v>0</v>
      </c>
      <c r="CV391" cm="1">
        <f t="array" ref="CV391">IF(OR(J416={"NS","NA"},CV$370={"NS","NA"}),0,IF(J416&lt;=CV$370,0,1))</f>
        <v>0</v>
      </c>
      <c r="CW391" cm="1">
        <f t="array" ref="CW391">IF(OR(K416={"NS","NA"},CW$370={"NS","NA"}),0,IF(K416&lt;=CW$370,0,1))</f>
        <v>0</v>
      </c>
      <c r="CX391" cm="1">
        <f t="array" ref="CX391">IF(OR(L416={"NS","NA"},CX$370={"NS","NA"}),0,IF(L416&lt;=CX$370,0,1))</f>
        <v>0</v>
      </c>
      <c r="CY391" cm="1">
        <f t="array" ref="CY391">IF(OR(M416={"NS","NA"},CY$370={"NS","NA"}),0,IF(M416&lt;=CY$370,0,1))</f>
        <v>0</v>
      </c>
      <c r="CZ391" cm="1">
        <f t="array" ref="CZ391">IF(OR(N416={"NS","NA"},CZ$370={"NS","NA"}),0,IF(N416&lt;=CZ$370,0,1))</f>
        <v>0</v>
      </c>
      <c r="DA391" cm="1">
        <f t="array" ref="DA391">IF(OR(O416={"NS","NA"},DA$370={"NS","NA"}),0,IF(O416&lt;=DA$370,0,1))</f>
        <v>0</v>
      </c>
      <c r="DB391" cm="1">
        <f t="array" ref="DB391">IF(OR(P416={"NS","NA"},DB$370={"NS","NA"}),0,IF(P416&lt;=DB$370,0,1))</f>
        <v>0</v>
      </c>
      <c r="DC391" cm="1">
        <f t="array" ref="DC391">IF(OR(Q416={"NS","NA"},DC$370={"NS","NA"}),0,IF(Q416&lt;=DC$370,0,1))</f>
        <v>0</v>
      </c>
      <c r="DD391" cm="1">
        <f t="array" ref="DD391">IF(OR(R416={"NS","NA"},DD$370={"NS","NA"}),0,IF(R416&lt;=DD$370,0,1))</f>
        <v>0</v>
      </c>
      <c r="DE391" cm="1">
        <f t="array" ref="DE391">IF(OR(S416={"NS","NA"},DE$370={"NS","NA"}),0,IF(S416&lt;=DE$370,0,1))</f>
        <v>0</v>
      </c>
      <c r="DF391" cm="1">
        <f t="array" ref="DF391">IF(OR(T416={"NS","NA"},DF$370={"NS","NA"}),0,IF(T416&lt;=DF$370,0,1))</f>
        <v>0</v>
      </c>
      <c r="DG391" cm="1">
        <f t="array" ref="DG391">IF(OR(U416={"NS","NA"},DG$370={"NS","NA"}),0,IF(U416&lt;=DG$370,0,1))</f>
        <v>0</v>
      </c>
      <c r="DH391" cm="1">
        <f t="array" ref="DH391">IF(OR(V416={"NS","NA"},DH$370={"NS","NA"}),0,IF(V416&lt;=DH$370,0,1))</f>
        <v>0</v>
      </c>
      <c r="DI391" cm="1">
        <f t="array" ref="DI391">IF(OR(W416={"NS","NA"},DI$370={"NS","NA"}),0,IF(W416&lt;=DI$370,0,1))</f>
        <v>0</v>
      </c>
      <c r="DJ391" cm="1">
        <f t="array" ref="DJ391">IF(OR(X416={"NS","NA"},DJ$370={"NS","NA"}),0,IF(X416&lt;=DJ$370,0,1))</f>
        <v>0</v>
      </c>
      <c r="DK391" cm="1">
        <f t="array" ref="DK391">IF(OR(Y416={"NS","NA"},DK$370={"NS","NA"}),0,IF(Y416&lt;=DK$370,0,1))</f>
        <v>0</v>
      </c>
      <c r="DL391" cm="1">
        <f t="array" ref="DL391">IF(OR(Z416={"NS","NA"},DL$370={"NS","NA"}),0,IF(Z416&lt;=DL$370,0,1))</f>
        <v>0</v>
      </c>
      <c r="DM391" cm="1">
        <f t="array" ref="DM391">IF(OR(AA416={"NS","NA"},DM$370={"NS","NA"}),0,IF(AA416&lt;=DM$370,0,1))</f>
        <v>0</v>
      </c>
      <c r="DN391" cm="1">
        <f t="array" ref="DN391">IF(OR(AB416={"NS","NA"},DN$370={"NS","NA"}),0,IF(AB416&lt;=DN$370,0,1))</f>
        <v>0</v>
      </c>
      <c r="DO391" cm="1">
        <f t="array" ref="DO391">IF(OR(AC416={"NS","NA"},DO$370={"NS","NA"}),0,IF(AC416&lt;=DO$370,0,1))</f>
        <v>0</v>
      </c>
      <c r="DP391" cm="1">
        <f t="array" ref="DP391">IF(OR(AD416={"NS","NA"},DP$370={"NS","NA"}),0,IF(AD416&lt;=DP$370,0,1))</f>
        <v>0</v>
      </c>
    </row>
    <row r="392" spans="1:120" s="93" customFormat="1" ht="14.25">
      <c r="A392" s="61"/>
      <c r="B392" s="78"/>
      <c r="C392" s="74" t="s">
        <v>5068</v>
      </c>
      <c r="D392" s="763" t="str">
        <f>IF(CNGE_2026_M2_Secc8!D93="","",CNGE_2026_M2_Secc8!D93)</f>
        <v/>
      </c>
      <c r="E392" s="669"/>
      <c r="F392" s="669"/>
      <c r="G392" s="669"/>
      <c r="H392" s="669"/>
      <c r="I392" s="669"/>
      <c r="J392" s="669"/>
      <c r="K392" s="669"/>
      <c r="L392" s="670"/>
      <c r="M392" s="112"/>
      <c r="N392" s="112"/>
      <c r="O392" s="112"/>
      <c r="P392" s="112"/>
      <c r="Q392" s="112"/>
      <c r="R392" s="112"/>
      <c r="S392" s="112"/>
      <c r="T392" s="112"/>
      <c r="U392" s="112"/>
      <c r="V392" s="112"/>
      <c r="W392" s="112"/>
      <c r="X392" s="112"/>
      <c r="Y392" s="112"/>
      <c r="Z392" s="112"/>
      <c r="AA392" s="112"/>
      <c r="AB392" s="112"/>
      <c r="AC392" s="112"/>
      <c r="AD392" s="112"/>
      <c r="AE392" s="4"/>
      <c r="AI392">
        <f t="shared" si="95"/>
        <v>0</v>
      </c>
      <c r="AJ392">
        <f t="shared" si="96"/>
        <v>0</v>
      </c>
      <c r="AK392">
        <f t="shared" si="97"/>
        <v>0</v>
      </c>
      <c r="AL392">
        <f t="shared" si="98"/>
        <v>0</v>
      </c>
      <c r="AM392">
        <f t="shared" si="75"/>
        <v>0</v>
      </c>
      <c r="AN392">
        <f t="shared" si="76"/>
        <v>0</v>
      </c>
      <c r="AO392">
        <f t="shared" si="77"/>
        <v>0</v>
      </c>
      <c r="AP392">
        <f t="shared" si="78"/>
        <v>0</v>
      </c>
      <c r="AQ392">
        <f t="shared" si="79"/>
        <v>0</v>
      </c>
      <c r="AR392">
        <f t="shared" si="80"/>
        <v>0</v>
      </c>
      <c r="AS392">
        <f t="shared" si="81"/>
        <v>0</v>
      </c>
      <c r="AT392">
        <f t="shared" si="82"/>
        <v>0</v>
      </c>
      <c r="AU392">
        <f t="shared" si="83"/>
        <v>0</v>
      </c>
      <c r="AV392">
        <f t="shared" si="84"/>
        <v>0</v>
      </c>
      <c r="AW392">
        <f t="shared" si="85"/>
        <v>0</v>
      </c>
      <c r="AX392">
        <f t="shared" si="86"/>
        <v>0</v>
      </c>
      <c r="AY392">
        <f t="shared" si="99"/>
        <v>0</v>
      </c>
      <c r="AZ392">
        <f t="shared" si="100"/>
        <v>0</v>
      </c>
      <c r="BA392">
        <f t="shared" si="101"/>
        <v>0</v>
      </c>
      <c r="BB392">
        <f t="shared" si="102"/>
        <v>0</v>
      </c>
      <c r="BC392">
        <f>AB392</f>
        <v>0</v>
      </c>
      <c r="BD392">
        <f>COUNTIF(AC392:AD392,"NS")</f>
        <v>0</v>
      </c>
      <c r="BE392">
        <f>SUM(AC392:AD392)</f>
        <v>0</v>
      </c>
      <c r="BF392">
        <f>IF(COUNTIF(AB392:AD392,"NA")=3,0,IF(OR(AND(BC392=0,BD392&gt;0),AND(BC392="NS",BE392&gt;0), AND(BC392="NS", BD392=0,BE392=0)), 1, IF(OR(AND(BC392&gt;0,BD392&gt;1,BC392&gt;BE392), AND(BC392="NS",BD392=2), AND(BC392="NS",BE392=0,BD392&gt;0),BC392=BE392), 0, 1)))</f>
        <v>0</v>
      </c>
      <c r="BG392" s="311">
        <f t="shared" si="103"/>
        <v>0</v>
      </c>
      <c r="BH392" s="312">
        <f t="shared" si="104"/>
        <v>0</v>
      </c>
      <c r="BI392" s="313">
        <f t="shared" si="105"/>
        <v>0</v>
      </c>
      <c r="BJ392" s="314">
        <f t="shared" si="106"/>
        <v>0</v>
      </c>
      <c r="BK392" s="311">
        <f t="shared" si="107"/>
        <v>0</v>
      </c>
      <c r="BL392" s="312">
        <f t="shared" si="108"/>
        <v>0</v>
      </c>
      <c r="BM392" s="313">
        <f t="shared" si="109"/>
        <v>0</v>
      </c>
      <c r="BN392" s="314">
        <f t="shared" si="110"/>
        <v>0</v>
      </c>
      <c r="BO392" s="311">
        <f>O392</f>
        <v>0</v>
      </c>
      <c r="BP392" s="312">
        <f>COUNTIF(R392,"NS") + COUNTIF(U392,"NS") + COUNTIF(X392,"NS") + COUNTIF(AA392,"NS") + COUNTIF(AD392,"NS") + COUNTIF(L419,"NS") + COUNTIF(O419,"NS") + COUNTIF(R419,"NS") + COUNTIF(U419,"NS") + COUNTIF(X419,"NS") + COUNTIF(AA419,"NS") + COUNTIF(AD419,"NS")</f>
        <v>0</v>
      </c>
      <c r="BQ392" s="313">
        <f>SUM(R392,U392,X392,AA392,AD392,L419,O419,R419,U419,X419,AA419,AD419)</f>
        <v>0</v>
      </c>
      <c r="BR392" s="314">
        <f>IF(OR(AND(BO392=0, BP392&gt;0),AND(BO392="NS", BQ392&gt;0), AND(BO392="NS", BP392=0, BQ392=0)), 1, IF(OR(AND(BO392&gt;0, BP392&gt;1,BO392&gt;BQ392), AND(BO392="NS", BP392=2), AND(BO392="NS", BQ392=0, BP392&gt;0), BO392=BQ392), 0, 1))</f>
        <v>0</v>
      </c>
      <c r="BS392" s="247">
        <f>IF(SUM(AL392,AP392,AT392,AX392,BB392,BF392,AL419,AP419,AT419,AX419,BB419,BF419,BJ419,BJ392,BN392,BR392)=0,0,1)</f>
        <v>0</v>
      </c>
      <c r="BT392" s="310" t="str">
        <f>IF(BS392=0,"",
IF(SUM($BS$372:BS392)=1,BU392,
IF($BS$393&gt;SUM($BS$372:BS392),_xlfn.CONCAT(", ",BU392),
IF($BS$393=SUM($BS$372:BS392),_xlfn.CONCAT(" y ",BU392)))))</f>
        <v/>
      </c>
      <c r="BU392" s="74" t="s">
        <v>5377</v>
      </c>
      <c r="BV392">
        <f>IF($CA$384&gt;0,IF(OR(AND(SUM(COUNTBLANK(D392:AD392),COUNTBLANK(J419:AD419))&lt;=(48-$CB$385),COUNTBLANK(D392)=0),SUM(COUNTBLANK(D392:AD392),COUNTBLANK(J419:AD419))=48),0,1),0)</f>
        <v>0</v>
      </c>
      <c r="BW392" s="247">
        <f>IF(BV392=0,0,1)</f>
        <v>0</v>
      </c>
      <c r="BX392" s="233" t="str">
        <f>IF(BW392=0,"",
IF(SUM($BW$372:BW392)=1,BY392,
IF($BW$393&gt;SUM($BW$372:BW392),_xlfn.CONCAT(", ",BY392),
IF($BW$393=SUM($BW$372:BW392),_xlfn.CONCAT(" y ",BY392)))))</f>
        <v/>
      </c>
      <c r="BY392" s="74" t="s">
        <v>5377</v>
      </c>
      <c r="CD392" cm="1">
        <f t="array" ref="CD392">IF(OR(M390={"NS","NA"},CD$370={"NS","NA"}),0,IF(M390&lt;=CD$370,0,1))</f>
        <v>0</v>
      </c>
      <c r="CE392" cm="1">
        <f t="array" ref="CE392">IF(OR(N390={"NS","NA"},CE$370={"NS","NA"}),0,IF(N390&lt;=CE$370,0,1))</f>
        <v>0</v>
      </c>
      <c r="CF392" cm="1">
        <f t="array" ref="CF392">IF(OR(O390={"NS","NA"},CF$370={"NS","NA"}),0,IF(O390&lt;=CF$370,0,1))</f>
        <v>0</v>
      </c>
      <c r="CG392" cm="1">
        <f t="array" ref="CG392">IF(OR(P390={"NS","NA"},CG$370={"NS","NA"}),0,IF(P390&lt;=CG$370,0,1))</f>
        <v>0</v>
      </c>
      <c r="CH392" cm="1">
        <f t="array" ref="CH392">IF(OR(Q390={"NS","NA"},CH$370={"NS","NA"}),0,IF(Q390&lt;=CH$370,0,1))</f>
        <v>0</v>
      </c>
      <c r="CI392" cm="1">
        <f t="array" ref="CI392">IF(OR(R390={"NS","NA"},CI$370={"NS","NA"}),0,IF(R390&lt;=CI$370,0,1))</f>
        <v>0</v>
      </c>
      <c r="CJ392" cm="1">
        <f t="array" ref="CJ392">IF(OR(S390={"NS","NA"},CJ$370={"NS","NA"}),0,IF(S390&lt;=CJ$370,0,1))</f>
        <v>0</v>
      </c>
      <c r="CK392" cm="1">
        <f t="array" ref="CK392">IF(OR(T390={"NS","NA"},CK$370={"NS","NA"}),0,IF(T390&lt;=CK$370,0,1))</f>
        <v>0</v>
      </c>
      <c r="CL392" cm="1">
        <f t="array" ref="CL392">IF(OR(U390={"NS","NA"},CL$370={"NS","NA"}),0,IF(U390&lt;=CL$370,0,1))</f>
        <v>0</v>
      </c>
      <c r="CM392" cm="1">
        <f t="array" ref="CM392">IF(OR(V390={"NS","NA"},CM$370={"NS","NA"}),0,IF(V390&lt;=CM$370,0,1))</f>
        <v>0</v>
      </c>
      <c r="CN392" cm="1">
        <f t="array" ref="CN392">IF(OR(W390={"NS","NA"},CN$370={"NS","NA"}),0,IF(W390&lt;=CN$370,0,1))</f>
        <v>0</v>
      </c>
      <c r="CO392" cm="1">
        <f t="array" ref="CO392">IF(OR(X390={"NS","NA"},CO$370={"NS","NA"}),0,IF(X390&lt;=CO$370,0,1))</f>
        <v>0</v>
      </c>
      <c r="CP392" cm="1">
        <f t="array" ref="CP392">IF(OR(Y390={"NS","NA"},CP$370={"NS","NA"}),0,IF(Y390&lt;=CP$370,0,1))</f>
        <v>0</v>
      </c>
      <c r="CQ392" cm="1">
        <f t="array" ref="CQ392">IF(OR(Z390={"NS","NA"},CQ$370={"NS","NA"}),0,IF(Z390&lt;=CQ$370,0,1))</f>
        <v>0</v>
      </c>
      <c r="CR392" cm="1">
        <f t="array" ref="CR392">IF(OR(AA390={"NS","NA"},CR$370={"NS","NA"}),0,IF(AA390&lt;=CR$370,0,1))</f>
        <v>0</v>
      </c>
      <c r="CS392" cm="1">
        <f t="array" ref="CS392">IF(OR(AB390={"NS","NA"},CS$370={"NS","NA"}),0,IF(AB390&lt;=CS$370,0,1))</f>
        <v>0</v>
      </c>
      <c r="CT392" cm="1">
        <f t="array" ref="CT392">IF(OR(AC390={"NS","NA"},CT$370={"NS","NA"}),0,IF(AC390&lt;=CT$370,0,1))</f>
        <v>0</v>
      </c>
      <c r="CU392" cm="1">
        <f t="array" ref="CU392">IF(OR(AD390={"NS","NA"},CU$370={"NS","NA"}),0,IF(AD390&lt;=CU$370,0,1))</f>
        <v>0</v>
      </c>
      <c r="CV392" cm="1">
        <f t="array" ref="CV392">IF(OR(J417={"NS","NA"},CV$370={"NS","NA"}),0,IF(J417&lt;=CV$370,0,1))</f>
        <v>0</v>
      </c>
      <c r="CW392" cm="1">
        <f t="array" ref="CW392">IF(OR(K417={"NS","NA"},CW$370={"NS","NA"}),0,IF(K417&lt;=CW$370,0,1))</f>
        <v>0</v>
      </c>
      <c r="CX392" cm="1">
        <f t="array" ref="CX392">IF(OR(L417={"NS","NA"},CX$370={"NS","NA"}),0,IF(L417&lt;=CX$370,0,1))</f>
        <v>0</v>
      </c>
      <c r="CY392" cm="1">
        <f t="array" ref="CY392">IF(OR(M417={"NS","NA"},CY$370={"NS","NA"}),0,IF(M417&lt;=CY$370,0,1))</f>
        <v>0</v>
      </c>
      <c r="CZ392" cm="1">
        <f t="array" ref="CZ392">IF(OR(N417={"NS","NA"},CZ$370={"NS","NA"}),0,IF(N417&lt;=CZ$370,0,1))</f>
        <v>0</v>
      </c>
      <c r="DA392" cm="1">
        <f t="array" ref="DA392">IF(OR(O417={"NS","NA"},DA$370={"NS","NA"}),0,IF(O417&lt;=DA$370,0,1))</f>
        <v>0</v>
      </c>
      <c r="DB392" cm="1">
        <f t="array" ref="DB392">IF(OR(P417={"NS","NA"},DB$370={"NS","NA"}),0,IF(P417&lt;=DB$370,0,1))</f>
        <v>0</v>
      </c>
      <c r="DC392" cm="1">
        <f t="array" ref="DC392">IF(OR(Q417={"NS","NA"},DC$370={"NS","NA"}),0,IF(Q417&lt;=DC$370,0,1))</f>
        <v>0</v>
      </c>
      <c r="DD392" cm="1">
        <f t="array" ref="DD392">IF(OR(R417={"NS","NA"},DD$370={"NS","NA"}),0,IF(R417&lt;=DD$370,0,1))</f>
        <v>0</v>
      </c>
      <c r="DE392" cm="1">
        <f t="array" ref="DE392">IF(OR(S417={"NS","NA"},DE$370={"NS","NA"}),0,IF(S417&lt;=DE$370,0,1))</f>
        <v>0</v>
      </c>
      <c r="DF392" cm="1">
        <f t="array" ref="DF392">IF(OR(T417={"NS","NA"},DF$370={"NS","NA"}),0,IF(T417&lt;=DF$370,0,1))</f>
        <v>0</v>
      </c>
      <c r="DG392" cm="1">
        <f t="array" ref="DG392">IF(OR(U417={"NS","NA"},DG$370={"NS","NA"}),0,IF(U417&lt;=DG$370,0,1))</f>
        <v>0</v>
      </c>
      <c r="DH392" cm="1">
        <f t="array" ref="DH392">IF(OR(V417={"NS","NA"},DH$370={"NS","NA"}),0,IF(V417&lt;=DH$370,0,1))</f>
        <v>0</v>
      </c>
      <c r="DI392" cm="1">
        <f t="array" ref="DI392">IF(OR(W417={"NS","NA"},DI$370={"NS","NA"}),0,IF(W417&lt;=DI$370,0,1))</f>
        <v>0</v>
      </c>
      <c r="DJ392" cm="1">
        <f t="array" ref="DJ392">IF(OR(X417={"NS","NA"},DJ$370={"NS","NA"}),0,IF(X417&lt;=DJ$370,0,1))</f>
        <v>0</v>
      </c>
      <c r="DK392" cm="1">
        <f t="array" ref="DK392">IF(OR(Y417={"NS","NA"},DK$370={"NS","NA"}),0,IF(Y417&lt;=DK$370,0,1))</f>
        <v>0</v>
      </c>
      <c r="DL392" cm="1">
        <f t="array" ref="DL392">IF(OR(Z417={"NS","NA"},DL$370={"NS","NA"}),0,IF(Z417&lt;=DL$370,0,1))</f>
        <v>0</v>
      </c>
      <c r="DM392" cm="1">
        <f t="array" ref="DM392">IF(OR(AA417={"NS","NA"},DM$370={"NS","NA"}),0,IF(AA417&lt;=DM$370,0,1))</f>
        <v>0</v>
      </c>
      <c r="DN392" cm="1">
        <f t="array" ref="DN392">IF(OR(AB417={"NS","NA"},DN$370={"NS","NA"}),0,IF(AB417&lt;=DN$370,0,1))</f>
        <v>0</v>
      </c>
      <c r="DO392" cm="1">
        <f t="array" ref="DO392">IF(OR(AC417={"NS","NA"},DO$370={"NS","NA"}),0,IF(AC417&lt;=DO$370,0,1))</f>
        <v>0</v>
      </c>
      <c r="DP392" cm="1">
        <f t="array" ref="DP392">IF(OR(AD417={"NS","NA"},DP$370={"NS","NA"}),0,IF(AD417&lt;=DP$370,0,1))</f>
        <v>0</v>
      </c>
    </row>
    <row r="393" spans="1:120" s="93" customFormat="1">
      <c r="A393" s="61"/>
      <c r="B393" s="78"/>
      <c r="C393" s="8"/>
      <c r="D393" s="8"/>
      <c r="E393" s="8"/>
      <c r="F393" s="8"/>
      <c r="G393" s="107"/>
      <c r="H393" s="110"/>
      <c r="I393" s="90"/>
      <c r="J393" s="110"/>
      <c r="K393" s="110"/>
      <c r="L393" s="90" t="s">
        <v>5512</v>
      </c>
      <c r="M393" s="80">
        <f>IF(AND(SUM(M372:M392)=0,COUNTIF(M372:M392,"NS")&gt;0),"NS",IF(AND(SUM(M372:M392)=0,COUNTIF(M372:M392,0)&gt;0),0,IF(AND(SUM(M372:M392)=0,COUNTIF(M372:M392,"NA")&gt;0),"NA",SUM(M372:M392))))</f>
        <v>0</v>
      </c>
      <c r="N393" s="80">
        <f t="shared" ref="N393:AC393" si="118">IF(AND(SUM(N372:N392)=0,COUNTIF(N372:N392,"NS")&gt;0),"NS",IF(AND(SUM(N372:N392)=0,COUNTIF(N372:N392,0)&gt;0),0,IF(AND(SUM(N372:N392)=0,COUNTIF(N372:N392,"NA")&gt;0),"NA",SUM(N372:N392))))</f>
        <v>0</v>
      </c>
      <c r="O393" s="80">
        <f t="shared" si="118"/>
        <v>0</v>
      </c>
      <c r="P393" s="80">
        <f t="shared" si="118"/>
        <v>0</v>
      </c>
      <c r="Q393" s="80">
        <f t="shared" si="118"/>
        <v>0</v>
      </c>
      <c r="R393" s="80">
        <f>IF(AND(SUM(R372:R392)=0,COUNTIF(R372:R392,"NS")&gt;0),"NS",IF(AND(SUM(R372:R392)=0,COUNTIF(R372:R392,0)&gt;0),0,IF(AND(SUM(R372:R392)=0,COUNTIF(R372:R392,"NA")&gt;0),"NA",SUM(R372:R392))))</f>
        <v>0</v>
      </c>
      <c r="S393" s="80">
        <f t="shared" si="118"/>
        <v>0</v>
      </c>
      <c r="T393" s="80">
        <f t="shared" si="118"/>
        <v>0</v>
      </c>
      <c r="U393" s="80">
        <f t="shared" si="118"/>
        <v>0</v>
      </c>
      <c r="V393" s="80">
        <f t="shared" si="118"/>
        <v>0</v>
      </c>
      <c r="W393" s="80">
        <f t="shared" si="118"/>
        <v>0</v>
      </c>
      <c r="X393" s="80">
        <f t="shared" si="118"/>
        <v>0</v>
      </c>
      <c r="Y393" s="80">
        <f t="shared" si="118"/>
        <v>0</v>
      </c>
      <c r="Z393" s="80">
        <f t="shared" si="118"/>
        <v>0</v>
      </c>
      <c r="AA393" s="80">
        <f t="shared" si="118"/>
        <v>0</v>
      </c>
      <c r="AB393" s="80">
        <f t="shared" si="118"/>
        <v>0</v>
      </c>
      <c r="AC393" s="80">
        <f t="shared" si="118"/>
        <v>0</v>
      </c>
      <c r="AD393" s="80">
        <f>IF(AND(SUM(AD372:AD392)=0,COUNTIF(AD372:AD392,"NS")&gt;0),"NS",IF(AND(SUM(AD372:AD392)=0,COUNTIF(AD372:AD392,0)&gt;0),0,IF(AND(SUM(AD372:AD392)=0,COUNTIF(AD372:AD392,"NA")&gt;0),"NA",SUM(AD372:AD392))))</f>
        <v>0</v>
      </c>
      <c r="AE393" s="4"/>
      <c r="AL393" s="192">
        <f>SUM(AL372:AL392)</f>
        <v>0</v>
      </c>
      <c r="AP393" s="192">
        <f>SUM(AP372:AP392)</f>
        <v>0</v>
      </c>
      <c r="AT393" s="192">
        <f>SUM(AT372:AT392)</f>
        <v>0</v>
      </c>
      <c r="AX393" s="192">
        <f>SUM(AX372:AX392)</f>
        <v>0</v>
      </c>
      <c r="BB393" s="192">
        <f>SUM(BB372:BB392)</f>
        <v>0</v>
      </c>
      <c r="BF393" s="192">
        <f>SUM(BF372:BF392)</f>
        <v>0</v>
      </c>
      <c r="BS393" s="410">
        <f>SUM(BS372:BS392)</f>
        <v>0</v>
      </c>
      <c r="BT393" s="410" t="str">
        <f>IF(BS393=0,"",_xlfn.CONCAT(BT372:BT392))</f>
        <v/>
      </c>
      <c r="BU393" s="258" t="str">
        <f>IF(BS393=0,"",
IF(BS393=1,_xlfn.CONCAT("Favor de revisar la sumatoria del total y/o subtotal(es) en el numeral: ",BT393),_xlfn.CONCAT("Favor de revisar la sumatoria de los totales y/o subtotales en los numerales: ",BT393)))</f>
        <v/>
      </c>
      <c r="BV393" s="409">
        <f>SUM(BV372:BV392)</f>
        <v>0</v>
      </c>
      <c r="BW393" s="256">
        <f>SUM(BW372:BW392)</f>
        <v>0</v>
      </c>
      <c r="BX393" s="256" t="str">
        <f>IF(BW393=0,"",_xlfn.CONCAT(BX372:BX392))</f>
        <v/>
      </c>
      <c r="BY393" s="258" t="str">
        <f>IF(BW393=0,"",
IF(BW393=1,_xlfn.CONCAT("Favor de revisar la información capturada en el numeral: ",BX393),_xlfn.CONCAT("Favor de revisar la información capturada en los numerales: ",BX393)))</f>
        <v/>
      </c>
      <c r="CD393" cm="1">
        <f t="array" ref="CD393">IF(OR(M391={"NS","NA"},CD$370={"NS","NA"}),0,IF(M391&lt;=CD$370,0,1))</f>
        <v>0</v>
      </c>
      <c r="CE393" cm="1">
        <f t="array" ref="CE393">IF(OR(N391={"NS","NA"},CE$370={"NS","NA"}),0,IF(N391&lt;=CE$370,0,1))</f>
        <v>0</v>
      </c>
      <c r="CF393" cm="1">
        <f t="array" ref="CF393">IF(OR(O391={"NS","NA"},CF$370={"NS","NA"}),0,IF(O391&lt;=CF$370,0,1))</f>
        <v>0</v>
      </c>
      <c r="CG393" cm="1">
        <f t="array" ref="CG393">IF(OR(P391={"NS","NA"},CG$370={"NS","NA"}),0,IF(P391&lt;=CG$370,0,1))</f>
        <v>0</v>
      </c>
      <c r="CH393" cm="1">
        <f t="array" ref="CH393">IF(OR(Q391={"NS","NA"},CH$370={"NS","NA"}),0,IF(Q391&lt;=CH$370,0,1))</f>
        <v>0</v>
      </c>
      <c r="CI393" cm="1">
        <f t="array" ref="CI393">IF(OR(R391={"NS","NA"},CI$370={"NS","NA"}),0,IF(R391&lt;=CI$370,0,1))</f>
        <v>0</v>
      </c>
      <c r="CJ393" cm="1">
        <f t="array" ref="CJ393">IF(OR(S391={"NS","NA"},CJ$370={"NS","NA"}),0,IF(S391&lt;=CJ$370,0,1))</f>
        <v>0</v>
      </c>
      <c r="CK393" cm="1">
        <f t="array" ref="CK393">IF(OR(T391={"NS","NA"},CK$370={"NS","NA"}),0,IF(T391&lt;=CK$370,0,1))</f>
        <v>0</v>
      </c>
      <c r="CL393" cm="1">
        <f t="array" ref="CL393">IF(OR(U391={"NS","NA"},CL$370={"NS","NA"}),0,IF(U391&lt;=CL$370,0,1))</f>
        <v>0</v>
      </c>
      <c r="CM393" cm="1">
        <f t="array" ref="CM393">IF(OR(V391={"NS","NA"},CM$370={"NS","NA"}),0,IF(V391&lt;=CM$370,0,1))</f>
        <v>0</v>
      </c>
      <c r="CN393" cm="1">
        <f t="array" ref="CN393">IF(OR(W391={"NS","NA"},CN$370={"NS","NA"}),0,IF(W391&lt;=CN$370,0,1))</f>
        <v>0</v>
      </c>
      <c r="CO393" cm="1">
        <f t="array" ref="CO393">IF(OR(X391={"NS","NA"},CO$370={"NS","NA"}),0,IF(X391&lt;=CO$370,0,1))</f>
        <v>0</v>
      </c>
      <c r="CP393" cm="1">
        <f t="array" ref="CP393">IF(OR(Y391={"NS","NA"},CP$370={"NS","NA"}),0,IF(Y391&lt;=CP$370,0,1))</f>
        <v>0</v>
      </c>
      <c r="CQ393" cm="1">
        <f t="array" ref="CQ393">IF(OR(Z391={"NS","NA"},CQ$370={"NS","NA"}),0,IF(Z391&lt;=CQ$370,0,1))</f>
        <v>0</v>
      </c>
      <c r="CR393" cm="1">
        <f t="array" ref="CR393">IF(OR(AA391={"NS","NA"},CR$370={"NS","NA"}),0,IF(AA391&lt;=CR$370,0,1))</f>
        <v>0</v>
      </c>
      <c r="CS393" cm="1">
        <f t="array" ref="CS393">IF(OR(AB391={"NS","NA"},CS$370={"NS","NA"}),0,IF(AB391&lt;=CS$370,0,1))</f>
        <v>0</v>
      </c>
      <c r="CT393" cm="1">
        <f t="array" ref="CT393">IF(OR(AC391={"NS","NA"},CT$370={"NS","NA"}),0,IF(AC391&lt;=CT$370,0,1))</f>
        <v>0</v>
      </c>
      <c r="CU393" cm="1">
        <f t="array" ref="CU393">IF(OR(AD391={"NS","NA"},CU$370={"NS","NA"}),0,IF(AD391&lt;=CU$370,0,1))</f>
        <v>0</v>
      </c>
      <c r="CV393" cm="1">
        <f t="array" ref="CV393">IF(OR(J418={"NS","NA"},CV$370={"NS","NA"}),0,IF(J418&lt;=CV$370,0,1))</f>
        <v>0</v>
      </c>
      <c r="CW393" cm="1">
        <f t="array" ref="CW393">IF(OR(K418={"NS","NA"},CW$370={"NS","NA"}),0,IF(K418&lt;=CW$370,0,1))</f>
        <v>0</v>
      </c>
      <c r="CX393" cm="1">
        <f t="array" ref="CX393">IF(OR(L418={"NS","NA"},CX$370={"NS","NA"}),0,IF(L418&lt;=CX$370,0,1))</f>
        <v>0</v>
      </c>
      <c r="CY393" cm="1">
        <f t="array" ref="CY393">IF(OR(M418={"NS","NA"},CY$370={"NS","NA"}),0,IF(M418&lt;=CY$370,0,1))</f>
        <v>0</v>
      </c>
      <c r="CZ393" cm="1">
        <f t="array" ref="CZ393">IF(OR(N418={"NS","NA"},CZ$370={"NS","NA"}),0,IF(N418&lt;=CZ$370,0,1))</f>
        <v>0</v>
      </c>
      <c r="DA393" cm="1">
        <f t="array" ref="DA393">IF(OR(O418={"NS","NA"},DA$370={"NS","NA"}),0,IF(O418&lt;=DA$370,0,1))</f>
        <v>0</v>
      </c>
      <c r="DB393" cm="1">
        <f t="array" ref="DB393">IF(OR(P418={"NS","NA"},DB$370={"NS","NA"}),0,IF(P418&lt;=DB$370,0,1))</f>
        <v>0</v>
      </c>
      <c r="DC393" cm="1">
        <f t="array" ref="DC393">IF(OR(Q418={"NS","NA"},DC$370={"NS","NA"}),0,IF(Q418&lt;=DC$370,0,1))</f>
        <v>0</v>
      </c>
      <c r="DD393" cm="1">
        <f t="array" ref="DD393">IF(OR(R418={"NS","NA"},DD$370={"NS","NA"}),0,IF(R418&lt;=DD$370,0,1))</f>
        <v>0</v>
      </c>
      <c r="DE393" cm="1">
        <f t="array" ref="DE393">IF(OR(S418={"NS","NA"},DE$370={"NS","NA"}),0,IF(S418&lt;=DE$370,0,1))</f>
        <v>0</v>
      </c>
      <c r="DF393" cm="1">
        <f t="array" ref="DF393">IF(OR(T418={"NS","NA"},DF$370={"NS","NA"}),0,IF(T418&lt;=DF$370,0,1))</f>
        <v>0</v>
      </c>
      <c r="DG393" cm="1">
        <f t="array" ref="DG393">IF(OR(U418={"NS","NA"},DG$370={"NS","NA"}),0,IF(U418&lt;=DG$370,0,1))</f>
        <v>0</v>
      </c>
      <c r="DH393" cm="1">
        <f t="array" ref="DH393">IF(OR(V418={"NS","NA"},DH$370={"NS","NA"}),0,IF(V418&lt;=DH$370,0,1))</f>
        <v>0</v>
      </c>
      <c r="DI393" cm="1">
        <f t="array" ref="DI393">IF(OR(W418={"NS","NA"},DI$370={"NS","NA"}),0,IF(W418&lt;=DI$370,0,1))</f>
        <v>0</v>
      </c>
      <c r="DJ393" cm="1">
        <f t="array" ref="DJ393">IF(OR(X418={"NS","NA"},DJ$370={"NS","NA"}),0,IF(X418&lt;=DJ$370,0,1))</f>
        <v>0</v>
      </c>
      <c r="DK393" cm="1">
        <f t="array" ref="DK393">IF(OR(Y418={"NS","NA"},DK$370={"NS","NA"}),0,IF(Y418&lt;=DK$370,0,1))</f>
        <v>0</v>
      </c>
      <c r="DL393" cm="1">
        <f t="array" ref="DL393">IF(OR(Z418={"NS","NA"},DL$370={"NS","NA"}),0,IF(Z418&lt;=DL$370,0,1))</f>
        <v>0</v>
      </c>
      <c r="DM393" cm="1">
        <f t="array" ref="DM393">IF(OR(AA418={"NS","NA"},DM$370={"NS","NA"}),0,IF(AA418&lt;=DM$370,0,1))</f>
        <v>0</v>
      </c>
      <c r="DN393" cm="1">
        <f t="array" ref="DN393">IF(OR(AB418={"NS","NA"},DN$370={"NS","NA"}),0,IF(AB418&lt;=DN$370,0,1))</f>
        <v>0</v>
      </c>
      <c r="DO393" cm="1">
        <f t="array" ref="DO393">IF(OR(AC418={"NS","NA"},DO$370={"NS","NA"}),0,IF(AC418&lt;=DO$370,0,1))</f>
        <v>0</v>
      </c>
      <c r="DP393" cm="1">
        <f t="array" ref="DP393">IF(OR(AD418={"NS","NA"},DP$370={"NS","NA"}),0,IF(AD418&lt;=DP$370,0,1))</f>
        <v>0</v>
      </c>
    </row>
    <row r="394" spans="1:120" s="93" customFormat="1" ht="14.25">
      <c r="A394" s="61"/>
      <c r="B394" s="7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4"/>
      <c r="CD394" cm="1">
        <f t="array" ref="CD394">IF(OR(M392={"NS","NA"},CD$370={"NS","NA"}),0,IF(M392&lt;=CD$370,0,1))</f>
        <v>0</v>
      </c>
      <c r="CE394" cm="1">
        <f t="array" ref="CE394">IF(OR(N392={"NS","NA"},CE$370={"NS","NA"}),0,IF(N392&lt;=CE$370,0,1))</f>
        <v>0</v>
      </c>
      <c r="CF394" cm="1">
        <f t="array" ref="CF394">IF(OR(O392={"NS","NA"},CF$370={"NS","NA"}),0,IF(O392&lt;=CF$370,0,1))</f>
        <v>0</v>
      </c>
      <c r="CG394" cm="1">
        <f t="array" ref="CG394">IF(OR(P392={"NS","NA"},CG$370={"NS","NA"}),0,IF(P392&lt;=CG$370,0,1))</f>
        <v>0</v>
      </c>
      <c r="CH394" cm="1">
        <f t="array" ref="CH394">IF(OR(Q392={"NS","NA"},CH$370={"NS","NA"}),0,IF(Q392&lt;=CH$370,0,1))</f>
        <v>0</v>
      </c>
      <c r="CI394" cm="1">
        <f t="array" ref="CI394">IF(OR(R392={"NS","NA"},CI$370={"NS","NA"}),0,IF(R392&lt;=CI$370,0,1))</f>
        <v>0</v>
      </c>
      <c r="CJ394" cm="1">
        <f t="array" ref="CJ394">IF(OR(S392={"NS","NA"},CJ$370={"NS","NA"}),0,IF(S392&lt;=CJ$370,0,1))</f>
        <v>0</v>
      </c>
      <c r="CK394" cm="1">
        <f t="array" ref="CK394">IF(OR(T392={"NS","NA"},CK$370={"NS","NA"}),0,IF(T392&lt;=CK$370,0,1))</f>
        <v>0</v>
      </c>
      <c r="CL394" cm="1">
        <f t="array" ref="CL394">IF(OR(U392={"NS","NA"},CL$370={"NS","NA"}),0,IF(U392&lt;=CL$370,0,1))</f>
        <v>0</v>
      </c>
      <c r="CM394" cm="1">
        <f t="array" ref="CM394">IF(OR(V392={"NS","NA"},CM$370={"NS","NA"}),0,IF(V392&lt;=CM$370,0,1))</f>
        <v>0</v>
      </c>
      <c r="CN394" cm="1">
        <f t="array" ref="CN394">IF(OR(W392={"NS","NA"},CN$370={"NS","NA"}),0,IF(W392&lt;=CN$370,0,1))</f>
        <v>0</v>
      </c>
      <c r="CO394" cm="1">
        <f t="array" ref="CO394">IF(OR(X392={"NS","NA"},CO$370={"NS","NA"}),0,IF(X392&lt;=CO$370,0,1))</f>
        <v>0</v>
      </c>
      <c r="CP394" cm="1">
        <f t="array" ref="CP394">IF(OR(Y392={"NS","NA"},CP$370={"NS","NA"}),0,IF(Y392&lt;=CP$370,0,1))</f>
        <v>0</v>
      </c>
      <c r="CQ394" cm="1">
        <f t="array" ref="CQ394">IF(OR(Z392={"NS","NA"},CQ$370={"NS","NA"}),0,IF(Z392&lt;=CQ$370,0,1))</f>
        <v>0</v>
      </c>
      <c r="CR394" cm="1">
        <f t="array" ref="CR394">IF(OR(AA392={"NS","NA"},CR$370={"NS","NA"}),0,IF(AA392&lt;=CR$370,0,1))</f>
        <v>0</v>
      </c>
      <c r="CS394" cm="1">
        <f t="array" ref="CS394">IF(OR(AB392={"NS","NA"},CS$370={"NS","NA"}),0,IF(AB392&lt;=CS$370,0,1))</f>
        <v>0</v>
      </c>
      <c r="CT394" cm="1">
        <f t="array" ref="CT394">IF(OR(AC392={"NS","NA"},CT$370={"NS","NA"}),0,IF(AC392&lt;=CT$370,0,1))</f>
        <v>0</v>
      </c>
      <c r="CU394" cm="1">
        <f t="array" ref="CU394">IF(OR(AD392={"NS","NA"},CU$370={"NS","NA"}),0,IF(AD392&lt;=CU$370,0,1))</f>
        <v>0</v>
      </c>
      <c r="CV394" cm="1">
        <f t="array" ref="CV394">IF(OR(J419={"NS","NA"},CV$370={"NS","NA"}),0,IF(J419&lt;=CV$370,0,1))</f>
        <v>0</v>
      </c>
      <c r="CW394" cm="1">
        <f t="array" ref="CW394">IF(OR(K419={"NS","NA"},CW$370={"NS","NA"}),0,IF(K419&lt;=CW$370,0,1))</f>
        <v>0</v>
      </c>
      <c r="CX394" cm="1">
        <f t="array" ref="CX394">IF(OR(L419={"NS","NA"},CX$370={"NS","NA"}),0,IF(L419&lt;=CX$370,0,1))</f>
        <v>0</v>
      </c>
      <c r="CY394" cm="1">
        <f t="array" ref="CY394">IF(OR(M419={"NS","NA"},CY$370={"NS","NA"}),0,IF(M419&lt;=CY$370,0,1))</f>
        <v>0</v>
      </c>
      <c r="CZ394" cm="1">
        <f t="array" ref="CZ394">IF(OR(N419={"NS","NA"},CZ$370={"NS","NA"}),0,IF(N419&lt;=CZ$370,0,1))</f>
        <v>0</v>
      </c>
      <c r="DA394" cm="1">
        <f t="array" ref="DA394">IF(OR(O419={"NS","NA"},DA$370={"NS","NA"}),0,IF(O419&lt;=DA$370,0,1))</f>
        <v>0</v>
      </c>
      <c r="DB394" cm="1">
        <f t="array" ref="DB394">IF(OR(P419={"NS","NA"},DB$370={"NS","NA"}),0,IF(P419&lt;=DB$370,0,1))</f>
        <v>0</v>
      </c>
      <c r="DC394" cm="1">
        <f t="array" ref="DC394">IF(OR(Q419={"NS","NA"},DC$370={"NS","NA"}),0,IF(Q419&lt;=DC$370,0,1))</f>
        <v>0</v>
      </c>
      <c r="DD394" cm="1">
        <f t="array" ref="DD394">IF(OR(R419={"NS","NA"},DD$370={"NS","NA"}),0,IF(R419&lt;=DD$370,0,1))</f>
        <v>0</v>
      </c>
      <c r="DE394" cm="1">
        <f t="array" ref="DE394">IF(OR(S419={"NS","NA"},DE$370={"NS","NA"}),0,IF(S419&lt;=DE$370,0,1))</f>
        <v>0</v>
      </c>
      <c r="DF394" cm="1">
        <f t="array" ref="DF394">IF(OR(T419={"NS","NA"},DF$370={"NS","NA"}),0,IF(T419&lt;=DF$370,0,1))</f>
        <v>0</v>
      </c>
      <c r="DG394" cm="1">
        <f t="array" ref="DG394">IF(OR(U419={"NS","NA"},DG$370={"NS","NA"}),0,IF(U419&lt;=DG$370,0,1))</f>
        <v>0</v>
      </c>
      <c r="DH394" cm="1">
        <f t="array" ref="DH394">IF(OR(V419={"NS","NA"},DH$370={"NS","NA"}),0,IF(V419&lt;=DH$370,0,1))</f>
        <v>0</v>
      </c>
      <c r="DI394" cm="1">
        <f t="array" ref="DI394">IF(OR(W419={"NS","NA"},DI$370={"NS","NA"}),0,IF(W419&lt;=DI$370,0,1))</f>
        <v>0</v>
      </c>
      <c r="DJ394" cm="1">
        <f t="array" ref="DJ394">IF(OR(X419={"NS","NA"},DJ$370={"NS","NA"}),0,IF(X419&lt;=DJ$370,0,1))</f>
        <v>0</v>
      </c>
      <c r="DK394" cm="1">
        <f t="array" ref="DK394">IF(OR(Y419={"NS","NA"},DK$370={"NS","NA"}),0,IF(Y419&lt;=DK$370,0,1))</f>
        <v>0</v>
      </c>
      <c r="DL394" cm="1">
        <f t="array" ref="DL394">IF(OR(Z419={"NS","NA"},DL$370={"NS","NA"}),0,IF(Z419&lt;=DL$370,0,1))</f>
        <v>0</v>
      </c>
      <c r="DM394" cm="1">
        <f t="array" ref="DM394">IF(OR(AA419={"NS","NA"},DM$370={"NS","NA"}),0,IF(AA419&lt;=DM$370,0,1))</f>
        <v>0</v>
      </c>
      <c r="DN394" cm="1">
        <f t="array" ref="DN394">IF(OR(AB419={"NS","NA"},DN$370={"NS","NA"}),0,IF(AB419&lt;=DN$370,0,1))</f>
        <v>0</v>
      </c>
      <c r="DO394" cm="1">
        <f t="array" ref="DO394">IF(OR(AC419={"NS","NA"},DO$370={"NS","NA"}),0,IF(AC419&lt;=DO$370,0,1))</f>
        <v>0</v>
      </c>
      <c r="DP394" cm="1">
        <f t="array" ref="DP394">IF(OR(AD419={"NS","NA"},DP$370={"NS","NA"}),0,IF(AD419&lt;=DP$370,0,1))</f>
        <v>0</v>
      </c>
    </row>
    <row r="395" spans="1:120" s="93" customFormat="1" ht="14.25">
      <c r="A395" s="61"/>
      <c r="B395" s="78"/>
      <c r="C395" s="48"/>
      <c r="D395" s="48"/>
      <c r="E395" s="48"/>
      <c r="F395" s="48"/>
      <c r="G395" s="48"/>
      <c r="H395" s="48"/>
      <c r="I395" s="4"/>
      <c r="J395" s="48"/>
      <c r="K395" s="48"/>
      <c r="L395" s="48"/>
      <c r="M395" s="48"/>
      <c r="N395" s="48"/>
      <c r="O395" s="48"/>
      <c r="P395" s="48"/>
      <c r="Q395" s="48"/>
      <c r="R395" s="48"/>
      <c r="S395" s="48"/>
      <c r="T395" s="48"/>
      <c r="U395" s="48"/>
      <c r="V395" s="48"/>
      <c r="W395" s="48"/>
      <c r="X395" s="48"/>
      <c r="Y395" s="380"/>
      <c r="Z395" s="380"/>
      <c r="AA395" s="928" t="s">
        <v>5856</v>
      </c>
      <c r="AB395" s="732"/>
      <c r="AC395" s="732"/>
      <c r="AD395" s="732"/>
      <c r="AE395" s="4"/>
      <c r="DP395" s="409">
        <f>SUM(CD374:DP394)</f>
        <v>0</v>
      </c>
    </row>
    <row r="396" spans="1:120" s="93" customFormat="1" ht="24" customHeight="1">
      <c r="A396" s="61"/>
      <c r="B396" s="78"/>
      <c r="C396" s="771" t="s">
        <v>5852</v>
      </c>
      <c r="D396" s="773"/>
      <c r="E396" s="773"/>
      <c r="F396" s="773"/>
      <c r="G396" s="773"/>
      <c r="H396" s="773"/>
      <c r="I396" s="769"/>
      <c r="J396" s="771" t="s">
        <v>6166</v>
      </c>
      <c r="K396" s="669"/>
      <c r="L396" s="669"/>
      <c r="M396" s="669"/>
      <c r="N396" s="669"/>
      <c r="O396" s="669"/>
      <c r="P396" s="669"/>
      <c r="Q396" s="669"/>
      <c r="R396" s="669"/>
      <c r="S396" s="669"/>
      <c r="T396" s="669"/>
      <c r="U396" s="669"/>
      <c r="V396" s="669"/>
      <c r="W396" s="669"/>
      <c r="X396" s="669"/>
      <c r="Y396" s="669"/>
      <c r="Z396" s="669"/>
      <c r="AA396" s="669"/>
      <c r="AB396" s="669"/>
      <c r="AC396" s="669"/>
      <c r="AD396" s="670"/>
      <c r="AE396" s="4"/>
    </row>
    <row r="397" spans="1:120" s="93" customFormat="1" ht="120" customHeight="1">
      <c r="A397" s="61"/>
      <c r="B397" s="78"/>
      <c r="C397" s="862"/>
      <c r="D397" s="736"/>
      <c r="E397" s="736"/>
      <c r="F397" s="736"/>
      <c r="G397" s="736"/>
      <c r="H397" s="736"/>
      <c r="I397" s="689"/>
      <c r="J397" s="861" t="s">
        <v>6138</v>
      </c>
      <c r="K397" s="669"/>
      <c r="L397" s="670"/>
      <c r="M397" s="861" t="s">
        <v>6139</v>
      </c>
      <c r="N397" s="669"/>
      <c r="O397" s="670"/>
      <c r="P397" s="861" t="s">
        <v>6140</v>
      </c>
      <c r="Q397" s="669"/>
      <c r="R397" s="670"/>
      <c r="S397" s="861" t="s">
        <v>6141</v>
      </c>
      <c r="T397" s="669"/>
      <c r="U397" s="670"/>
      <c r="V397" s="861" t="s">
        <v>5533</v>
      </c>
      <c r="W397" s="669"/>
      <c r="X397" s="670"/>
      <c r="Y397" s="861" t="s">
        <v>6142</v>
      </c>
      <c r="Z397" s="669"/>
      <c r="AA397" s="670"/>
      <c r="AB397" s="861" t="s">
        <v>6177</v>
      </c>
      <c r="AC397" s="669"/>
      <c r="AD397" s="670"/>
      <c r="AE397" s="4"/>
    </row>
    <row r="398" spans="1:120" s="93" customFormat="1" ht="48" customHeight="1">
      <c r="A398" s="61"/>
      <c r="B398" s="78"/>
      <c r="C398" s="770"/>
      <c r="D398" s="732"/>
      <c r="E398" s="732"/>
      <c r="F398" s="732"/>
      <c r="G398" s="732"/>
      <c r="H398" s="732"/>
      <c r="I398" s="733"/>
      <c r="J398" s="79" t="s">
        <v>5571</v>
      </c>
      <c r="K398" s="81" t="s">
        <v>6029</v>
      </c>
      <c r="L398" s="81" t="s">
        <v>6030</v>
      </c>
      <c r="M398" s="79" t="s">
        <v>5571</v>
      </c>
      <c r="N398" s="81" t="s">
        <v>6029</v>
      </c>
      <c r="O398" s="81" t="s">
        <v>6030</v>
      </c>
      <c r="P398" s="79" t="s">
        <v>5571</v>
      </c>
      <c r="Q398" s="81" t="s">
        <v>6029</v>
      </c>
      <c r="R398" s="81" t="s">
        <v>6030</v>
      </c>
      <c r="S398" s="79" t="s">
        <v>5571</v>
      </c>
      <c r="T398" s="81" t="s">
        <v>6029</v>
      </c>
      <c r="U398" s="81" t="s">
        <v>6030</v>
      </c>
      <c r="V398" s="79" t="s">
        <v>5571</v>
      </c>
      <c r="W398" s="81" t="s">
        <v>6029</v>
      </c>
      <c r="X398" s="81" t="s">
        <v>6030</v>
      </c>
      <c r="Y398" s="79" t="s">
        <v>5571</v>
      </c>
      <c r="Z398" s="81" t="s">
        <v>6029</v>
      </c>
      <c r="AA398" s="81" t="s">
        <v>6030</v>
      </c>
      <c r="AB398" s="79" t="s">
        <v>5571</v>
      </c>
      <c r="AC398" s="81" t="s">
        <v>6029</v>
      </c>
      <c r="AD398" s="81" t="s">
        <v>6030</v>
      </c>
      <c r="AE398" s="4"/>
      <c r="AI398" t="s">
        <v>6081</v>
      </c>
      <c r="AJ398" t="s">
        <v>6082</v>
      </c>
      <c r="AK398" t="s">
        <v>6083</v>
      </c>
      <c r="AL398" t="s">
        <v>6084</v>
      </c>
      <c r="AM398" t="s">
        <v>6178</v>
      </c>
      <c r="AN398" t="s">
        <v>6179</v>
      </c>
      <c r="AO398" t="s">
        <v>6180</v>
      </c>
      <c r="AP398" t="s">
        <v>6181</v>
      </c>
      <c r="AQ398" t="s">
        <v>6182</v>
      </c>
      <c r="AR398" t="s">
        <v>6183</v>
      </c>
      <c r="AS398" t="s">
        <v>6184</v>
      </c>
      <c r="AT398" t="s">
        <v>6185</v>
      </c>
      <c r="AU398" t="s">
        <v>6186</v>
      </c>
      <c r="AV398" t="s">
        <v>6187</v>
      </c>
      <c r="AW398" t="s">
        <v>6188</v>
      </c>
      <c r="AX398" t="s">
        <v>6189</v>
      </c>
      <c r="AY398" t="s">
        <v>6190</v>
      </c>
      <c r="AZ398" t="s">
        <v>6191</v>
      </c>
      <c r="BA398" t="s">
        <v>6192</v>
      </c>
      <c r="BB398" t="s">
        <v>6193</v>
      </c>
      <c r="BC398" t="s">
        <v>6194</v>
      </c>
      <c r="BD398" t="s">
        <v>6195</v>
      </c>
      <c r="BE398" t="s">
        <v>6196</v>
      </c>
      <c r="BF398" t="s">
        <v>6197</v>
      </c>
      <c r="BG398" t="s">
        <v>6198</v>
      </c>
      <c r="BH398" t="s">
        <v>6199</v>
      </c>
      <c r="BI398" t="s">
        <v>6200</v>
      </c>
      <c r="BJ398" t="s">
        <v>6201</v>
      </c>
    </row>
    <row r="399" spans="1:120" s="93" customFormat="1" ht="14.25">
      <c r="A399" s="61"/>
      <c r="B399" s="78"/>
      <c r="C399" s="74" t="s">
        <v>6174</v>
      </c>
      <c r="D399" s="956" t="s">
        <v>422</v>
      </c>
      <c r="E399" s="669"/>
      <c r="F399" s="669"/>
      <c r="G399" s="669"/>
      <c r="H399" s="669"/>
      <c r="I399" s="670"/>
      <c r="J399" s="112"/>
      <c r="K399" s="112"/>
      <c r="L399" s="112"/>
      <c r="M399" s="112"/>
      <c r="N399" s="112"/>
      <c r="O399" s="112"/>
      <c r="P399" s="112"/>
      <c r="Q399" s="112"/>
      <c r="R399" s="112"/>
      <c r="S399" s="112"/>
      <c r="T399" s="112"/>
      <c r="U399" s="112"/>
      <c r="V399" s="112"/>
      <c r="W399" s="112"/>
      <c r="X399" s="112"/>
      <c r="Y399" s="112"/>
      <c r="Z399" s="112"/>
      <c r="AA399" s="112"/>
      <c r="AB399" s="112"/>
      <c r="AC399" s="112"/>
      <c r="AD399" s="112"/>
      <c r="AE399" s="4"/>
      <c r="AI399">
        <f>J399</f>
        <v>0</v>
      </c>
      <c r="AJ399">
        <f>COUNTIF(K399:L399,"NS")</f>
        <v>0</v>
      </c>
      <c r="AK399">
        <f>SUM(K399:L399)</f>
        <v>0</v>
      </c>
      <c r="AL399">
        <f>IF(COUNTIF(J399:L399,"NA")=3,0,IF(OR(AND(AI399=0,AJ399&gt;0),AND(AI399="NS",AK399&gt;0), AND(AI399="NS", AJ399=0,AK399=0)), 1, IF(OR(AND(AI399&gt;0,AJ399&gt;1,AI399&gt;AK399), AND(AI399="NS",AJ399=2), AND(AI399="NS",AK399=0,AJ399&gt;0),AI399=AK399), 0, 1)))</f>
        <v>0</v>
      </c>
      <c r="AM399">
        <f t="shared" ref="AM399:AM419" si="119">M399</f>
        <v>0</v>
      </c>
      <c r="AN399">
        <f t="shared" ref="AN399:AN419" si="120">COUNTIF(N399:O399,"NS")</f>
        <v>0</v>
      </c>
      <c r="AO399">
        <f t="shared" ref="AO399:AO419" si="121">SUM(N399:O399)</f>
        <v>0</v>
      </c>
      <c r="AP399">
        <f t="shared" ref="AP399:AP419" si="122">IF(COUNTIF(M399:O399,"NA")=3,0,IF(OR(AND(AM399=0,AN399&gt;0),AND(AM399="NS",AO399&gt;0), AND(AM399="NS", AN399=0,AO399=0)), 1, IF(OR(AND(AM399&gt;0,AN399&gt;1,AM399&gt;AO399), AND(AM399="NS",AN399=2), AND(AM399="NS",AO399=0,AN399&gt;0),AM399=AO399), 0, 1)))</f>
        <v>0</v>
      </c>
      <c r="AQ399">
        <f t="shared" ref="AQ399:AQ419" si="123">P399</f>
        <v>0</v>
      </c>
      <c r="AR399">
        <f t="shared" ref="AR399:AR419" si="124">COUNTIF(Q399:R399,"NS")</f>
        <v>0</v>
      </c>
      <c r="AS399">
        <f t="shared" ref="AS399:AS419" si="125">SUM(Q399:R399)</f>
        <v>0</v>
      </c>
      <c r="AT399">
        <f t="shared" ref="AT399:AT419" si="126">IF(COUNTIF(P399:R399,"NA")=3,0,IF(OR(AND(AQ399=0,AR399&gt;0),AND(AQ399="NS",AS399&gt;0), AND(AQ399="NS", AR399=0,AS399=0)), 1, IF(OR(AND(AQ399&gt;0,AR399&gt;1,AQ399&gt;AS399), AND(AQ399="NS",AR399=2), AND(AQ399="NS",AS399=0,AR399&gt;0),AQ399=AS399), 0, 1)))</f>
        <v>0</v>
      </c>
      <c r="AU399">
        <f t="shared" ref="AU399:AU419" si="127">S399</f>
        <v>0</v>
      </c>
      <c r="AV399">
        <f t="shared" ref="AV399:AV419" si="128">COUNTIF(T399:U399,"NS")</f>
        <v>0</v>
      </c>
      <c r="AW399">
        <f t="shared" ref="AW399:AW419" si="129">SUM(T399:U399)</f>
        <v>0</v>
      </c>
      <c r="AX399">
        <f t="shared" ref="AX399:AX419" si="130">IF(COUNTIF(S399:U399,"NA")=3,0,IF(OR(AND(AU399=0,AV399&gt;0),AND(AU399="NS",AW399&gt;0), AND(AU399="NS", AV399=0,AW399=0)), 1, IF(OR(AND(AU399&gt;0,AV399&gt;1,AU399&gt;AW399), AND(AU399="NS",AV399=2), AND(AU399="NS",AW399=0,AV399&gt;0),AU399=AW399), 0, 1)))</f>
        <v>0</v>
      </c>
      <c r="AY399">
        <f t="shared" ref="AY399:AY419" si="131">V399</f>
        <v>0</v>
      </c>
      <c r="AZ399">
        <f t="shared" ref="AZ399:AZ419" si="132">COUNTIF(W399:X399,"NS")</f>
        <v>0</v>
      </c>
      <c r="BA399">
        <f t="shared" ref="BA399:BA419" si="133">SUM(W399:X399)</f>
        <v>0</v>
      </c>
      <c r="BB399">
        <f t="shared" ref="BB399:BB419" si="134">IF(COUNTIF(V399:X399,"NA")=3,0,IF(OR(AND(AY399=0,AZ399&gt;0),AND(AY399="NS",BA399&gt;0), AND(AY399="NS", AZ399=0,BA399=0)), 1, IF(OR(AND(AY399&gt;0,AZ399&gt;1,AY399&gt;BA399), AND(AY399="NS",AZ399=2), AND(AY399="NS",BA399=0,AZ399&gt;0),AY399=BA399), 0, 1)))</f>
        <v>0</v>
      </c>
      <c r="BC399">
        <f>Y399</f>
        <v>0</v>
      </c>
      <c r="BD399">
        <f>COUNTIF(Z399:AA399,"NS")</f>
        <v>0</v>
      </c>
      <c r="BE399">
        <f>SUM(Z399:AA399)</f>
        <v>0</v>
      </c>
      <c r="BF399">
        <f>IF(COUNTIF(Y399:AA399,"NA")=3,0,IF(OR(AND(BC399=0,BD399&gt;0),AND(BC399="NS",BE399&gt;0), AND(BC399="NS", BD399=0,BE399=0)), 1, IF(OR(AND(BC399&gt;0,BD399&gt;1,BC399&gt;BE399), AND(BC399="NS",BD399=2), AND(BC399="NS",BE399=0,BD399&gt;0),BC399=BE399), 0, 1)))</f>
        <v>0</v>
      </c>
      <c r="BG399">
        <f t="shared" ref="BG399:BG418" si="135">AB399</f>
        <v>0</v>
      </c>
      <c r="BH399">
        <f t="shared" ref="BH399:BH418" si="136">COUNTIF(AC399:AD399,"NS")</f>
        <v>0</v>
      </c>
      <c r="BI399">
        <f t="shared" ref="BI399:BI418" si="137">SUM(AC399:AD399)</f>
        <v>0</v>
      </c>
      <c r="BJ399">
        <f t="shared" ref="BJ399:BJ418" si="138">IF(COUNTIF(AB399:AD399,"NA")=3,0,IF(OR(AND(BG399=0,BH399&gt;0),AND(BG399="NS",BI399&gt;0), AND(BG399="NS", BH399=0,BI399=0)), 1, IF(OR(AND(BG399&gt;0,BH399&gt;1,BG399&gt;BI399), AND(BG399="NS",BH399=2), AND(BG399="NS",BI399=0,BH399&gt;0),BG399=BI399), 0, 1)))</f>
        <v>0</v>
      </c>
    </row>
    <row r="400" spans="1:120" s="93" customFormat="1" ht="14.25">
      <c r="A400" s="61"/>
      <c r="B400" s="78"/>
      <c r="C400" s="74" t="s">
        <v>5040</v>
      </c>
      <c r="D400" s="956" t="str">
        <f>IF(CNGE_2026_M2_Secc8!D74="","",CNGE_2026_M2_Secc8!D74)</f>
        <v/>
      </c>
      <c r="E400" s="669"/>
      <c r="F400" s="669"/>
      <c r="G400" s="669"/>
      <c r="H400" s="669"/>
      <c r="I400" s="670"/>
      <c r="J400" s="112"/>
      <c r="K400" s="112"/>
      <c r="L400" s="112"/>
      <c r="M400" s="112"/>
      <c r="N400" s="112"/>
      <c r="O400" s="112"/>
      <c r="P400" s="112"/>
      <c r="Q400" s="112"/>
      <c r="R400" s="112"/>
      <c r="S400" s="112"/>
      <c r="T400" s="112"/>
      <c r="U400" s="112"/>
      <c r="V400" s="112"/>
      <c r="W400" s="112"/>
      <c r="X400" s="112"/>
      <c r="Y400" s="112"/>
      <c r="Z400" s="112"/>
      <c r="AA400" s="112"/>
      <c r="AB400" s="112"/>
      <c r="AC400" s="112"/>
      <c r="AD400" s="112"/>
      <c r="AE400" s="4"/>
      <c r="AI400">
        <f t="shared" ref="AI400:AI419" si="139">J400</f>
        <v>0</v>
      </c>
      <c r="AJ400">
        <f t="shared" ref="AJ400:AJ419" si="140">COUNTIF(K400:L400,"NS")</f>
        <v>0</v>
      </c>
      <c r="AK400">
        <f t="shared" ref="AK400:AK419" si="141">SUM(K400:L400)</f>
        <v>0</v>
      </c>
      <c r="AL400">
        <f t="shared" ref="AL400:AL419" si="142">IF(COUNTIF(J400:L400,"NA")=3,0,IF(OR(AND(AI400=0,AJ400&gt;0),AND(AI400="NS",AK400&gt;0), AND(AI400="NS", AJ400=0,AK400=0)), 1, IF(OR(AND(AI400&gt;0,AJ400&gt;1,AI400&gt;AK400), AND(AI400="NS",AJ400=2), AND(AI400="NS",AK400=0,AJ400&gt;0),AI400=AK400), 0, 1)))</f>
        <v>0</v>
      </c>
      <c r="AM400">
        <f t="shared" si="119"/>
        <v>0</v>
      </c>
      <c r="AN400">
        <f t="shared" si="120"/>
        <v>0</v>
      </c>
      <c r="AO400">
        <f t="shared" si="121"/>
        <v>0</v>
      </c>
      <c r="AP400">
        <f t="shared" si="122"/>
        <v>0</v>
      </c>
      <c r="AQ400">
        <f t="shared" si="123"/>
        <v>0</v>
      </c>
      <c r="AR400">
        <f t="shared" si="124"/>
        <v>0</v>
      </c>
      <c r="AS400">
        <f t="shared" si="125"/>
        <v>0</v>
      </c>
      <c r="AT400">
        <f t="shared" si="126"/>
        <v>0</v>
      </c>
      <c r="AU400">
        <f t="shared" si="127"/>
        <v>0</v>
      </c>
      <c r="AV400">
        <f t="shared" si="128"/>
        <v>0</v>
      </c>
      <c r="AW400">
        <f t="shared" si="129"/>
        <v>0</v>
      </c>
      <c r="AX400">
        <f t="shared" si="130"/>
        <v>0</v>
      </c>
      <c r="AY400">
        <f t="shared" si="131"/>
        <v>0</v>
      </c>
      <c r="AZ400">
        <f t="shared" si="132"/>
        <v>0</v>
      </c>
      <c r="BA400">
        <f t="shared" si="133"/>
        <v>0</v>
      </c>
      <c r="BB400">
        <f t="shared" si="134"/>
        <v>0</v>
      </c>
      <c r="BC400">
        <f t="shared" ref="BC400:BC419" si="143">Y400</f>
        <v>0</v>
      </c>
      <c r="BD400">
        <f t="shared" ref="BD400:BD419" si="144">COUNTIF(Z400:AA400,"NS")</f>
        <v>0</v>
      </c>
      <c r="BE400">
        <f t="shared" ref="BE400:BE419" si="145">SUM(Z400:AA400)</f>
        <v>0</v>
      </c>
      <c r="BF400">
        <f t="shared" ref="BF400:BF419" si="146">IF(COUNTIF(Y400:AA400,"NA")=3,0,IF(OR(AND(BC400=0,BD400&gt;0),AND(BC400="NS",BE400&gt;0), AND(BC400="NS", BD400=0,BE400=0)), 1, IF(OR(AND(BC400&gt;0,BD400&gt;1,BC400&gt;BE400), AND(BC400="NS",BD400=2), AND(BC400="NS",BE400=0,BD400&gt;0),BC400=BE400), 0, 1)))</f>
        <v>0</v>
      </c>
      <c r="BG400">
        <f t="shared" si="135"/>
        <v>0</v>
      </c>
      <c r="BH400">
        <f t="shared" si="136"/>
        <v>0</v>
      </c>
      <c r="BI400">
        <f t="shared" si="137"/>
        <v>0</v>
      </c>
      <c r="BJ400">
        <f t="shared" si="138"/>
        <v>0</v>
      </c>
    </row>
    <row r="401" spans="1:62" s="93" customFormat="1" ht="14.25">
      <c r="A401" s="61"/>
      <c r="B401" s="78"/>
      <c r="C401" s="74" t="s">
        <v>5042</v>
      </c>
      <c r="D401" s="956" t="str">
        <f>IF(CNGE_2026_M2_Secc8!D75="","",CNGE_2026_M2_Secc8!D75)</f>
        <v/>
      </c>
      <c r="E401" s="669"/>
      <c r="F401" s="669"/>
      <c r="G401" s="669"/>
      <c r="H401" s="669"/>
      <c r="I401" s="670"/>
      <c r="J401" s="112"/>
      <c r="K401" s="112"/>
      <c r="L401" s="112"/>
      <c r="M401" s="112"/>
      <c r="N401" s="112"/>
      <c r="O401" s="112"/>
      <c r="P401" s="112"/>
      <c r="Q401" s="112"/>
      <c r="R401" s="112"/>
      <c r="S401" s="112"/>
      <c r="T401" s="112"/>
      <c r="U401" s="112"/>
      <c r="V401" s="112"/>
      <c r="W401" s="112"/>
      <c r="X401" s="112"/>
      <c r="Y401" s="112"/>
      <c r="Z401" s="112"/>
      <c r="AA401" s="112"/>
      <c r="AB401" s="112"/>
      <c r="AC401" s="112"/>
      <c r="AD401" s="112"/>
      <c r="AE401" s="4"/>
      <c r="AI401">
        <f t="shared" si="139"/>
        <v>0</v>
      </c>
      <c r="AJ401">
        <f t="shared" si="140"/>
        <v>0</v>
      </c>
      <c r="AK401">
        <f t="shared" si="141"/>
        <v>0</v>
      </c>
      <c r="AL401">
        <f t="shared" si="142"/>
        <v>0</v>
      </c>
      <c r="AM401">
        <f t="shared" si="119"/>
        <v>0</v>
      </c>
      <c r="AN401">
        <f t="shared" si="120"/>
        <v>0</v>
      </c>
      <c r="AO401">
        <f t="shared" si="121"/>
        <v>0</v>
      </c>
      <c r="AP401">
        <f t="shared" si="122"/>
        <v>0</v>
      </c>
      <c r="AQ401">
        <f t="shared" si="123"/>
        <v>0</v>
      </c>
      <c r="AR401">
        <f t="shared" si="124"/>
        <v>0</v>
      </c>
      <c r="AS401">
        <f t="shared" si="125"/>
        <v>0</v>
      </c>
      <c r="AT401">
        <f t="shared" si="126"/>
        <v>0</v>
      </c>
      <c r="AU401">
        <f t="shared" si="127"/>
        <v>0</v>
      </c>
      <c r="AV401">
        <f t="shared" si="128"/>
        <v>0</v>
      </c>
      <c r="AW401">
        <f t="shared" si="129"/>
        <v>0</v>
      </c>
      <c r="AX401">
        <f t="shared" si="130"/>
        <v>0</v>
      </c>
      <c r="AY401">
        <f t="shared" si="131"/>
        <v>0</v>
      </c>
      <c r="AZ401">
        <f t="shared" si="132"/>
        <v>0</v>
      </c>
      <c r="BA401">
        <f t="shared" si="133"/>
        <v>0</v>
      </c>
      <c r="BB401">
        <f t="shared" si="134"/>
        <v>0</v>
      </c>
      <c r="BC401">
        <f t="shared" si="143"/>
        <v>0</v>
      </c>
      <c r="BD401">
        <f t="shared" si="144"/>
        <v>0</v>
      </c>
      <c r="BE401">
        <f t="shared" si="145"/>
        <v>0</v>
      </c>
      <c r="BF401">
        <f t="shared" si="146"/>
        <v>0</v>
      </c>
      <c r="BG401">
        <f t="shared" si="135"/>
        <v>0</v>
      </c>
      <c r="BH401">
        <f t="shared" si="136"/>
        <v>0</v>
      </c>
      <c r="BI401">
        <f t="shared" si="137"/>
        <v>0</v>
      </c>
      <c r="BJ401">
        <f t="shared" si="138"/>
        <v>0</v>
      </c>
    </row>
    <row r="402" spans="1:62" s="93" customFormat="1" ht="14.25">
      <c r="A402" s="61"/>
      <c r="B402" s="78"/>
      <c r="C402" s="74" t="s">
        <v>5044</v>
      </c>
      <c r="D402" s="956" t="str">
        <f>IF(CNGE_2026_M2_Secc8!D76="","",CNGE_2026_M2_Secc8!D76)</f>
        <v/>
      </c>
      <c r="E402" s="669"/>
      <c r="F402" s="669"/>
      <c r="G402" s="669"/>
      <c r="H402" s="669"/>
      <c r="I402" s="670"/>
      <c r="J402" s="112"/>
      <c r="K402" s="112"/>
      <c r="L402" s="112"/>
      <c r="M402" s="112"/>
      <c r="N402" s="112"/>
      <c r="O402" s="112"/>
      <c r="P402" s="112"/>
      <c r="Q402" s="112"/>
      <c r="R402" s="112"/>
      <c r="S402" s="112"/>
      <c r="T402" s="112"/>
      <c r="U402" s="112"/>
      <c r="V402" s="112"/>
      <c r="W402" s="112"/>
      <c r="X402" s="112"/>
      <c r="Y402" s="112"/>
      <c r="Z402" s="112"/>
      <c r="AA402" s="112"/>
      <c r="AB402" s="112"/>
      <c r="AC402" s="112"/>
      <c r="AD402" s="112"/>
      <c r="AE402" s="4"/>
      <c r="AI402">
        <f t="shared" si="139"/>
        <v>0</v>
      </c>
      <c r="AJ402">
        <f t="shared" si="140"/>
        <v>0</v>
      </c>
      <c r="AK402">
        <f t="shared" si="141"/>
        <v>0</v>
      </c>
      <c r="AL402">
        <f t="shared" si="142"/>
        <v>0</v>
      </c>
      <c r="AM402">
        <f t="shared" si="119"/>
        <v>0</v>
      </c>
      <c r="AN402">
        <f t="shared" si="120"/>
        <v>0</v>
      </c>
      <c r="AO402">
        <f t="shared" si="121"/>
        <v>0</v>
      </c>
      <c r="AP402">
        <f t="shared" si="122"/>
        <v>0</v>
      </c>
      <c r="AQ402">
        <f t="shared" si="123"/>
        <v>0</v>
      </c>
      <c r="AR402">
        <f t="shared" si="124"/>
        <v>0</v>
      </c>
      <c r="AS402">
        <f t="shared" si="125"/>
        <v>0</v>
      </c>
      <c r="AT402">
        <f t="shared" si="126"/>
        <v>0</v>
      </c>
      <c r="AU402">
        <f t="shared" si="127"/>
        <v>0</v>
      </c>
      <c r="AV402">
        <f t="shared" si="128"/>
        <v>0</v>
      </c>
      <c r="AW402">
        <f t="shared" si="129"/>
        <v>0</v>
      </c>
      <c r="AX402">
        <f t="shared" si="130"/>
        <v>0</v>
      </c>
      <c r="AY402">
        <f t="shared" si="131"/>
        <v>0</v>
      </c>
      <c r="AZ402">
        <f t="shared" si="132"/>
        <v>0</v>
      </c>
      <c r="BA402">
        <f t="shared" si="133"/>
        <v>0</v>
      </c>
      <c r="BB402">
        <f t="shared" si="134"/>
        <v>0</v>
      </c>
      <c r="BC402">
        <f t="shared" si="143"/>
        <v>0</v>
      </c>
      <c r="BD402">
        <f t="shared" si="144"/>
        <v>0</v>
      </c>
      <c r="BE402">
        <f t="shared" si="145"/>
        <v>0</v>
      </c>
      <c r="BF402">
        <f t="shared" si="146"/>
        <v>0</v>
      </c>
      <c r="BG402">
        <f t="shared" si="135"/>
        <v>0</v>
      </c>
      <c r="BH402">
        <f t="shared" si="136"/>
        <v>0</v>
      </c>
      <c r="BI402">
        <f t="shared" si="137"/>
        <v>0</v>
      </c>
      <c r="BJ402">
        <f t="shared" si="138"/>
        <v>0</v>
      </c>
    </row>
    <row r="403" spans="1:62" s="93" customFormat="1" ht="14.25">
      <c r="A403" s="61"/>
      <c r="B403" s="78"/>
      <c r="C403" s="74" t="s">
        <v>5046</v>
      </c>
      <c r="D403" s="956" t="str">
        <f>IF(CNGE_2026_M2_Secc8!D77="","",CNGE_2026_M2_Secc8!D77)</f>
        <v/>
      </c>
      <c r="E403" s="669"/>
      <c r="F403" s="669"/>
      <c r="G403" s="669"/>
      <c r="H403" s="669"/>
      <c r="I403" s="670"/>
      <c r="J403" s="112"/>
      <c r="K403" s="112"/>
      <c r="L403" s="112"/>
      <c r="M403" s="112"/>
      <c r="N403" s="112"/>
      <c r="O403" s="112"/>
      <c r="P403" s="112"/>
      <c r="Q403" s="112"/>
      <c r="R403" s="112"/>
      <c r="S403" s="112"/>
      <c r="T403" s="112"/>
      <c r="U403" s="112"/>
      <c r="V403" s="112"/>
      <c r="W403" s="112"/>
      <c r="X403" s="112"/>
      <c r="Y403" s="112"/>
      <c r="Z403" s="112"/>
      <c r="AA403" s="112"/>
      <c r="AB403" s="112"/>
      <c r="AC403" s="112"/>
      <c r="AD403" s="112"/>
      <c r="AE403" s="4"/>
      <c r="AI403">
        <f t="shared" si="139"/>
        <v>0</v>
      </c>
      <c r="AJ403">
        <f t="shared" si="140"/>
        <v>0</v>
      </c>
      <c r="AK403">
        <f t="shared" si="141"/>
        <v>0</v>
      </c>
      <c r="AL403">
        <f t="shared" si="142"/>
        <v>0</v>
      </c>
      <c r="AM403">
        <f t="shared" si="119"/>
        <v>0</v>
      </c>
      <c r="AN403">
        <f t="shared" si="120"/>
        <v>0</v>
      </c>
      <c r="AO403">
        <f t="shared" si="121"/>
        <v>0</v>
      </c>
      <c r="AP403">
        <f t="shared" si="122"/>
        <v>0</v>
      </c>
      <c r="AQ403">
        <f t="shared" si="123"/>
        <v>0</v>
      </c>
      <c r="AR403">
        <f t="shared" si="124"/>
        <v>0</v>
      </c>
      <c r="AS403">
        <f t="shared" si="125"/>
        <v>0</v>
      </c>
      <c r="AT403">
        <f t="shared" si="126"/>
        <v>0</v>
      </c>
      <c r="AU403">
        <f t="shared" si="127"/>
        <v>0</v>
      </c>
      <c r="AV403">
        <f t="shared" si="128"/>
        <v>0</v>
      </c>
      <c r="AW403">
        <f t="shared" si="129"/>
        <v>0</v>
      </c>
      <c r="AX403">
        <f t="shared" si="130"/>
        <v>0</v>
      </c>
      <c r="AY403">
        <f t="shared" si="131"/>
        <v>0</v>
      </c>
      <c r="AZ403">
        <f t="shared" si="132"/>
        <v>0</v>
      </c>
      <c r="BA403">
        <f t="shared" si="133"/>
        <v>0</v>
      </c>
      <c r="BB403">
        <f t="shared" si="134"/>
        <v>0</v>
      </c>
      <c r="BC403">
        <f t="shared" si="143"/>
        <v>0</v>
      </c>
      <c r="BD403">
        <f t="shared" si="144"/>
        <v>0</v>
      </c>
      <c r="BE403">
        <f t="shared" si="145"/>
        <v>0</v>
      </c>
      <c r="BF403">
        <f t="shared" si="146"/>
        <v>0</v>
      </c>
      <c r="BG403">
        <f t="shared" si="135"/>
        <v>0</v>
      </c>
      <c r="BH403">
        <f t="shared" si="136"/>
        <v>0</v>
      </c>
      <c r="BI403">
        <f t="shared" si="137"/>
        <v>0</v>
      </c>
      <c r="BJ403">
        <f t="shared" si="138"/>
        <v>0</v>
      </c>
    </row>
    <row r="404" spans="1:62" s="93" customFormat="1" ht="14.25">
      <c r="A404" s="61"/>
      <c r="B404" s="78"/>
      <c r="C404" s="74" t="s">
        <v>5048</v>
      </c>
      <c r="D404" s="956" t="str">
        <f>IF(CNGE_2026_M2_Secc8!D78="","",CNGE_2026_M2_Secc8!D78)</f>
        <v/>
      </c>
      <c r="E404" s="669"/>
      <c r="F404" s="669"/>
      <c r="G404" s="669"/>
      <c r="H404" s="669"/>
      <c r="I404" s="670"/>
      <c r="J404" s="112"/>
      <c r="K404" s="112"/>
      <c r="L404" s="112"/>
      <c r="M404" s="112"/>
      <c r="N404" s="112"/>
      <c r="O404" s="112"/>
      <c r="P404" s="112"/>
      <c r="Q404" s="112"/>
      <c r="R404" s="112"/>
      <c r="S404" s="112"/>
      <c r="T404" s="112"/>
      <c r="U404" s="112"/>
      <c r="V404" s="112"/>
      <c r="W404" s="112"/>
      <c r="X404" s="112"/>
      <c r="Y404" s="112"/>
      <c r="Z404" s="112"/>
      <c r="AA404" s="112"/>
      <c r="AB404" s="112"/>
      <c r="AC404" s="112"/>
      <c r="AD404" s="112"/>
      <c r="AE404" s="4"/>
      <c r="AI404">
        <f t="shared" si="139"/>
        <v>0</v>
      </c>
      <c r="AJ404">
        <f t="shared" si="140"/>
        <v>0</v>
      </c>
      <c r="AK404">
        <f t="shared" si="141"/>
        <v>0</v>
      </c>
      <c r="AL404">
        <f t="shared" si="142"/>
        <v>0</v>
      </c>
      <c r="AM404">
        <f t="shared" si="119"/>
        <v>0</v>
      </c>
      <c r="AN404">
        <f t="shared" si="120"/>
        <v>0</v>
      </c>
      <c r="AO404">
        <f t="shared" si="121"/>
        <v>0</v>
      </c>
      <c r="AP404">
        <f t="shared" si="122"/>
        <v>0</v>
      </c>
      <c r="AQ404">
        <f t="shared" si="123"/>
        <v>0</v>
      </c>
      <c r="AR404">
        <f t="shared" si="124"/>
        <v>0</v>
      </c>
      <c r="AS404">
        <f t="shared" si="125"/>
        <v>0</v>
      </c>
      <c r="AT404">
        <f t="shared" si="126"/>
        <v>0</v>
      </c>
      <c r="AU404">
        <f t="shared" si="127"/>
        <v>0</v>
      </c>
      <c r="AV404">
        <f t="shared" si="128"/>
        <v>0</v>
      </c>
      <c r="AW404">
        <f t="shared" si="129"/>
        <v>0</v>
      </c>
      <c r="AX404">
        <f t="shared" si="130"/>
        <v>0</v>
      </c>
      <c r="AY404">
        <f t="shared" si="131"/>
        <v>0</v>
      </c>
      <c r="AZ404">
        <f t="shared" si="132"/>
        <v>0</v>
      </c>
      <c r="BA404">
        <f t="shared" si="133"/>
        <v>0</v>
      </c>
      <c r="BB404">
        <f t="shared" si="134"/>
        <v>0</v>
      </c>
      <c r="BC404">
        <f t="shared" si="143"/>
        <v>0</v>
      </c>
      <c r="BD404">
        <f t="shared" si="144"/>
        <v>0</v>
      </c>
      <c r="BE404">
        <f t="shared" si="145"/>
        <v>0</v>
      </c>
      <c r="BF404">
        <f t="shared" si="146"/>
        <v>0</v>
      </c>
      <c r="BG404">
        <f t="shared" si="135"/>
        <v>0</v>
      </c>
      <c r="BH404">
        <f t="shared" si="136"/>
        <v>0</v>
      </c>
      <c r="BI404">
        <f t="shared" si="137"/>
        <v>0</v>
      </c>
      <c r="BJ404">
        <f t="shared" si="138"/>
        <v>0</v>
      </c>
    </row>
    <row r="405" spans="1:62" s="93" customFormat="1" ht="14.25">
      <c r="A405" s="61"/>
      <c r="B405" s="78"/>
      <c r="C405" s="74" t="s">
        <v>5050</v>
      </c>
      <c r="D405" s="956" t="str">
        <f>IF(CNGE_2026_M2_Secc8!D79="","",CNGE_2026_M2_Secc8!D79)</f>
        <v/>
      </c>
      <c r="E405" s="669"/>
      <c r="F405" s="669"/>
      <c r="G405" s="669"/>
      <c r="H405" s="669"/>
      <c r="I405" s="670"/>
      <c r="J405" s="112"/>
      <c r="K405" s="112"/>
      <c r="L405" s="112"/>
      <c r="M405" s="112"/>
      <c r="N405" s="112"/>
      <c r="O405" s="112"/>
      <c r="P405" s="112"/>
      <c r="Q405" s="112"/>
      <c r="R405" s="112"/>
      <c r="S405" s="112"/>
      <c r="T405" s="112"/>
      <c r="U405" s="112"/>
      <c r="V405" s="112"/>
      <c r="W405" s="112"/>
      <c r="X405" s="112"/>
      <c r="Y405" s="112"/>
      <c r="Z405" s="112"/>
      <c r="AA405" s="112"/>
      <c r="AB405" s="112"/>
      <c r="AC405" s="112"/>
      <c r="AD405" s="112"/>
      <c r="AE405" s="4"/>
      <c r="AI405">
        <f t="shared" si="139"/>
        <v>0</v>
      </c>
      <c r="AJ405">
        <f t="shared" si="140"/>
        <v>0</v>
      </c>
      <c r="AK405">
        <f t="shared" si="141"/>
        <v>0</v>
      </c>
      <c r="AL405">
        <f t="shared" si="142"/>
        <v>0</v>
      </c>
      <c r="AM405">
        <f t="shared" si="119"/>
        <v>0</v>
      </c>
      <c r="AN405">
        <f t="shared" si="120"/>
        <v>0</v>
      </c>
      <c r="AO405">
        <f t="shared" si="121"/>
        <v>0</v>
      </c>
      <c r="AP405">
        <f t="shared" si="122"/>
        <v>0</v>
      </c>
      <c r="AQ405">
        <f t="shared" si="123"/>
        <v>0</v>
      </c>
      <c r="AR405">
        <f t="shared" si="124"/>
        <v>0</v>
      </c>
      <c r="AS405">
        <f t="shared" si="125"/>
        <v>0</v>
      </c>
      <c r="AT405">
        <f t="shared" si="126"/>
        <v>0</v>
      </c>
      <c r="AU405">
        <f t="shared" si="127"/>
        <v>0</v>
      </c>
      <c r="AV405">
        <f t="shared" si="128"/>
        <v>0</v>
      </c>
      <c r="AW405">
        <f t="shared" si="129"/>
        <v>0</v>
      </c>
      <c r="AX405">
        <f t="shared" si="130"/>
        <v>0</v>
      </c>
      <c r="AY405">
        <f t="shared" si="131"/>
        <v>0</v>
      </c>
      <c r="AZ405">
        <f t="shared" si="132"/>
        <v>0</v>
      </c>
      <c r="BA405">
        <f t="shared" si="133"/>
        <v>0</v>
      </c>
      <c r="BB405">
        <f t="shared" si="134"/>
        <v>0</v>
      </c>
      <c r="BC405">
        <f t="shared" si="143"/>
        <v>0</v>
      </c>
      <c r="BD405">
        <f t="shared" si="144"/>
        <v>0</v>
      </c>
      <c r="BE405">
        <f t="shared" si="145"/>
        <v>0</v>
      </c>
      <c r="BF405">
        <f t="shared" si="146"/>
        <v>0</v>
      </c>
      <c r="BG405">
        <f t="shared" si="135"/>
        <v>0</v>
      </c>
      <c r="BH405">
        <f t="shared" si="136"/>
        <v>0</v>
      </c>
      <c r="BI405">
        <f t="shared" si="137"/>
        <v>0</v>
      </c>
      <c r="BJ405">
        <f t="shared" si="138"/>
        <v>0</v>
      </c>
    </row>
    <row r="406" spans="1:62" s="93" customFormat="1" ht="14.25">
      <c r="A406" s="61"/>
      <c r="B406" s="78"/>
      <c r="C406" s="74" t="s">
        <v>5052</v>
      </c>
      <c r="D406" s="956" t="str">
        <f>IF(CNGE_2026_M2_Secc8!D80="","",CNGE_2026_M2_Secc8!D80)</f>
        <v/>
      </c>
      <c r="E406" s="669"/>
      <c r="F406" s="669"/>
      <c r="G406" s="669"/>
      <c r="H406" s="669"/>
      <c r="I406" s="670"/>
      <c r="J406" s="112"/>
      <c r="K406" s="112"/>
      <c r="L406" s="112"/>
      <c r="M406" s="112"/>
      <c r="N406" s="112"/>
      <c r="O406" s="112"/>
      <c r="P406" s="112"/>
      <c r="Q406" s="112"/>
      <c r="R406" s="112"/>
      <c r="S406" s="112"/>
      <c r="T406" s="112"/>
      <c r="U406" s="112"/>
      <c r="V406" s="112"/>
      <c r="W406" s="112"/>
      <c r="X406" s="112"/>
      <c r="Y406" s="112"/>
      <c r="Z406" s="112"/>
      <c r="AA406" s="112"/>
      <c r="AB406" s="112"/>
      <c r="AC406" s="112"/>
      <c r="AD406" s="112"/>
      <c r="AE406" s="4"/>
      <c r="AI406">
        <f t="shared" si="139"/>
        <v>0</v>
      </c>
      <c r="AJ406">
        <f t="shared" si="140"/>
        <v>0</v>
      </c>
      <c r="AK406">
        <f t="shared" si="141"/>
        <v>0</v>
      </c>
      <c r="AL406">
        <f t="shared" si="142"/>
        <v>0</v>
      </c>
      <c r="AM406">
        <f t="shared" si="119"/>
        <v>0</v>
      </c>
      <c r="AN406">
        <f t="shared" si="120"/>
        <v>0</v>
      </c>
      <c r="AO406">
        <f t="shared" si="121"/>
        <v>0</v>
      </c>
      <c r="AP406">
        <f t="shared" si="122"/>
        <v>0</v>
      </c>
      <c r="AQ406">
        <f t="shared" si="123"/>
        <v>0</v>
      </c>
      <c r="AR406">
        <f t="shared" si="124"/>
        <v>0</v>
      </c>
      <c r="AS406">
        <f t="shared" si="125"/>
        <v>0</v>
      </c>
      <c r="AT406">
        <f t="shared" si="126"/>
        <v>0</v>
      </c>
      <c r="AU406">
        <f t="shared" si="127"/>
        <v>0</v>
      </c>
      <c r="AV406">
        <f t="shared" si="128"/>
        <v>0</v>
      </c>
      <c r="AW406">
        <f t="shared" si="129"/>
        <v>0</v>
      </c>
      <c r="AX406">
        <f t="shared" si="130"/>
        <v>0</v>
      </c>
      <c r="AY406">
        <f t="shared" si="131"/>
        <v>0</v>
      </c>
      <c r="AZ406">
        <f t="shared" si="132"/>
        <v>0</v>
      </c>
      <c r="BA406">
        <f t="shared" si="133"/>
        <v>0</v>
      </c>
      <c r="BB406">
        <f t="shared" si="134"/>
        <v>0</v>
      </c>
      <c r="BC406">
        <f t="shared" si="143"/>
        <v>0</v>
      </c>
      <c r="BD406">
        <f t="shared" si="144"/>
        <v>0</v>
      </c>
      <c r="BE406">
        <f t="shared" si="145"/>
        <v>0</v>
      </c>
      <c r="BF406">
        <f t="shared" si="146"/>
        <v>0</v>
      </c>
      <c r="BG406">
        <f t="shared" si="135"/>
        <v>0</v>
      </c>
      <c r="BH406">
        <f t="shared" si="136"/>
        <v>0</v>
      </c>
      <c r="BI406">
        <f t="shared" si="137"/>
        <v>0</v>
      </c>
      <c r="BJ406">
        <f t="shared" si="138"/>
        <v>0</v>
      </c>
    </row>
    <row r="407" spans="1:62" s="93" customFormat="1" ht="14.25">
      <c r="A407" s="61"/>
      <c r="B407" s="78"/>
      <c r="C407" s="74" t="s">
        <v>5054</v>
      </c>
      <c r="D407" s="956" t="str">
        <f>IF(CNGE_2026_M2_Secc8!D81="","",CNGE_2026_M2_Secc8!D81)</f>
        <v/>
      </c>
      <c r="E407" s="669"/>
      <c r="F407" s="669"/>
      <c r="G407" s="669"/>
      <c r="H407" s="669"/>
      <c r="I407" s="670"/>
      <c r="J407" s="112"/>
      <c r="K407" s="112"/>
      <c r="L407" s="112"/>
      <c r="M407" s="112"/>
      <c r="N407" s="112"/>
      <c r="O407" s="112"/>
      <c r="P407" s="112"/>
      <c r="Q407" s="112"/>
      <c r="R407" s="112"/>
      <c r="S407" s="112"/>
      <c r="T407" s="112"/>
      <c r="U407" s="112"/>
      <c r="V407" s="112"/>
      <c r="W407" s="112"/>
      <c r="X407" s="112"/>
      <c r="Y407" s="112"/>
      <c r="Z407" s="112"/>
      <c r="AA407" s="112"/>
      <c r="AB407" s="112"/>
      <c r="AC407" s="112"/>
      <c r="AD407" s="112"/>
      <c r="AE407" s="4"/>
      <c r="AI407">
        <f t="shared" si="139"/>
        <v>0</v>
      </c>
      <c r="AJ407">
        <f t="shared" si="140"/>
        <v>0</v>
      </c>
      <c r="AK407">
        <f t="shared" si="141"/>
        <v>0</v>
      </c>
      <c r="AL407">
        <f t="shared" si="142"/>
        <v>0</v>
      </c>
      <c r="AM407">
        <f t="shared" si="119"/>
        <v>0</v>
      </c>
      <c r="AN407">
        <f t="shared" si="120"/>
        <v>0</v>
      </c>
      <c r="AO407">
        <f t="shared" si="121"/>
        <v>0</v>
      </c>
      <c r="AP407">
        <f t="shared" si="122"/>
        <v>0</v>
      </c>
      <c r="AQ407">
        <f t="shared" si="123"/>
        <v>0</v>
      </c>
      <c r="AR407">
        <f t="shared" si="124"/>
        <v>0</v>
      </c>
      <c r="AS407">
        <f t="shared" si="125"/>
        <v>0</v>
      </c>
      <c r="AT407">
        <f t="shared" si="126"/>
        <v>0</v>
      </c>
      <c r="AU407">
        <f t="shared" si="127"/>
        <v>0</v>
      </c>
      <c r="AV407">
        <f t="shared" si="128"/>
        <v>0</v>
      </c>
      <c r="AW407">
        <f t="shared" si="129"/>
        <v>0</v>
      </c>
      <c r="AX407">
        <f t="shared" si="130"/>
        <v>0</v>
      </c>
      <c r="AY407">
        <f t="shared" si="131"/>
        <v>0</v>
      </c>
      <c r="AZ407">
        <f t="shared" si="132"/>
        <v>0</v>
      </c>
      <c r="BA407">
        <f t="shared" si="133"/>
        <v>0</v>
      </c>
      <c r="BB407">
        <f t="shared" si="134"/>
        <v>0</v>
      </c>
      <c r="BC407">
        <f t="shared" si="143"/>
        <v>0</v>
      </c>
      <c r="BD407">
        <f t="shared" si="144"/>
        <v>0</v>
      </c>
      <c r="BE407">
        <f t="shared" si="145"/>
        <v>0</v>
      </c>
      <c r="BF407">
        <f t="shared" si="146"/>
        <v>0</v>
      </c>
      <c r="BG407">
        <f t="shared" si="135"/>
        <v>0</v>
      </c>
      <c r="BH407">
        <f t="shared" si="136"/>
        <v>0</v>
      </c>
      <c r="BI407">
        <f t="shared" si="137"/>
        <v>0</v>
      </c>
      <c r="BJ407">
        <f t="shared" si="138"/>
        <v>0</v>
      </c>
    </row>
    <row r="408" spans="1:62" s="93" customFormat="1" ht="14.25">
      <c r="A408" s="61"/>
      <c r="B408" s="78"/>
      <c r="C408" s="74" t="s">
        <v>5056</v>
      </c>
      <c r="D408" s="956" t="str">
        <f>IF(CNGE_2026_M2_Secc8!D82="","",CNGE_2026_M2_Secc8!D82)</f>
        <v/>
      </c>
      <c r="E408" s="669"/>
      <c r="F408" s="669"/>
      <c r="G408" s="669"/>
      <c r="H408" s="669"/>
      <c r="I408" s="670"/>
      <c r="J408" s="112"/>
      <c r="K408" s="112"/>
      <c r="L408" s="112"/>
      <c r="M408" s="112"/>
      <c r="N408" s="112"/>
      <c r="O408" s="112"/>
      <c r="P408" s="112"/>
      <c r="Q408" s="112"/>
      <c r="R408" s="112"/>
      <c r="S408" s="112"/>
      <c r="T408" s="112"/>
      <c r="U408" s="112"/>
      <c r="V408" s="112"/>
      <c r="W408" s="112"/>
      <c r="X408" s="112"/>
      <c r="Y408" s="112"/>
      <c r="Z408" s="112"/>
      <c r="AA408" s="112"/>
      <c r="AB408" s="112"/>
      <c r="AC408" s="112"/>
      <c r="AD408" s="112"/>
      <c r="AE408" s="4"/>
      <c r="AI408">
        <f t="shared" si="139"/>
        <v>0</v>
      </c>
      <c r="AJ408">
        <f t="shared" si="140"/>
        <v>0</v>
      </c>
      <c r="AK408">
        <f t="shared" si="141"/>
        <v>0</v>
      </c>
      <c r="AL408">
        <f t="shared" si="142"/>
        <v>0</v>
      </c>
      <c r="AM408">
        <f t="shared" si="119"/>
        <v>0</v>
      </c>
      <c r="AN408">
        <f t="shared" si="120"/>
        <v>0</v>
      </c>
      <c r="AO408">
        <f t="shared" si="121"/>
        <v>0</v>
      </c>
      <c r="AP408">
        <f t="shared" si="122"/>
        <v>0</v>
      </c>
      <c r="AQ408">
        <f t="shared" si="123"/>
        <v>0</v>
      </c>
      <c r="AR408">
        <f t="shared" si="124"/>
        <v>0</v>
      </c>
      <c r="AS408">
        <f t="shared" si="125"/>
        <v>0</v>
      </c>
      <c r="AT408">
        <f t="shared" si="126"/>
        <v>0</v>
      </c>
      <c r="AU408">
        <f t="shared" si="127"/>
        <v>0</v>
      </c>
      <c r="AV408">
        <f t="shared" si="128"/>
        <v>0</v>
      </c>
      <c r="AW408">
        <f t="shared" si="129"/>
        <v>0</v>
      </c>
      <c r="AX408">
        <f t="shared" si="130"/>
        <v>0</v>
      </c>
      <c r="AY408">
        <f t="shared" si="131"/>
        <v>0</v>
      </c>
      <c r="AZ408">
        <f t="shared" si="132"/>
        <v>0</v>
      </c>
      <c r="BA408">
        <f t="shared" si="133"/>
        <v>0</v>
      </c>
      <c r="BB408">
        <f t="shared" si="134"/>
        <v>0</v>
      </c>
      <c r="BC408">
        <f t="shared" si="143"/>
        <v>0</v>
      </c>
      <c r="BD408">
        <f t="shared" si="144"/>
        <v>0</v>
      </c>
      <c r="BE408">
        <f t="shared" si="145"/>
        <v>0</v>
      </c>
      <c r="BF408">
        <f t="shared" si="146"/>
        <v>0</v>
      </c>
      <c r="BG408">
        <f t="shared" si="135"/>
        <v>0</v>
      </c>
      <c r="BH408">
        <f t="shared" si="136"/>
        <v>0</v>
      </c>
      <c r="BI408">
        <f t="shared" si="137"/>
        <v>0</v>
      </c>
      <c r="BJ408">
        <f t="shared" si="138"/>
        <v>0</v>
      </c>
    </row>
    <row r="409" spans="1:62" s="93" customFormat="1" ht="14.25">
      <c r="A409" s="61"/>
      <c r="B409" s="78"/>
      <c r="C409" s="74" t="s">
        <v>5057</v>
      </c>
      <c r="D409" s="956" t="str">
        <f>IF(CNGE_2026_M2_Secc8!D83="","",CNGE_2026_M2_Secc8!D83)</f>
        <v/>
      </c>
      <c r="E409" s="669"/>
      <c r="F409" s="669"/>
      <c r="G409" s="669"/>
      <c r="H409" s="669"/>
      <c r="I409" s="670"/>
      <c r="J409" s="112"/>
      <c r="K409" s="112"/>
      <c r="L409" s="112"/>
      <c r="M409" s="112"/>
      <c r="N409" s="112"/>
      <c r="O409" s="112"/>
      <c r="P409" s="112"/>
      <c r="Q409" s="112"/>
      <c r="R409" s="112"/>
      <c r="S409" s="112"/>
      <c r="T409" s="112"/>
      <c r="U409" s="112"/>
      <c r="V409" s="112"/>
      <c r="W409" s="112"/>
      <c r="X409" s="112"/>
      <c r="Y409" s="112"/>
      <c r="Z409" s="112"/>
      <c r="AA409" s="112"/>
      <c r="AB409" s="112"/>
      <c r="AC409" s="112"/>
      <c r="AD409" s="112"/>
      <c r="AE409" s="4"/>
      <c r="AI409">
        <f t="shared" si="139"/>
        <v>0</v>
      </c>
      <c r="AJ409">
        <f t="shared" si="140"/>
        <v>0</v>
      </c>
      <c r="AK409">
        <f t="shared" si="141"/>
        <v>0</v>
      </c>
      <c r="AL409">
        <f t="shared" si="142"/>
        <v>0</v>
      </c>
      <c r="AM409">
        <f t="shared" si="119"/>
        <v>0</v>
      </c>
      <c r="AN409">
        <f t="shared" si="120"/>
        <v>0</v>
      </c>
      <c r="AO409">
        <f t="shared" si="121"/>
        <v>0</v>
      </c>
      <c r="AP409">
        <f t="shared" si="122"/>
        <v>0</v>
      </c>
      <c r="AQ409">
        <f t="shared" si="123"/>
        <v>0</v>
      </c>
      <c r="AR409">
        <f t="shared" si="124"/>
        <v>0</v>
      </c>
      <c r="AS409">
        <f t="shared" si="125"/>
        <v>0</v>
      </c>
      <c r="AT409">
        <f t="shared" si="126"/>
        <v>0</v>
      </c>
      <c r="AU409">
        <f t="shared" si="127"/>
        <v>0</v>
      </c>
      <c r="AV409">
        <f t="shared" si="128"/>
        <v>0</v>
      </c>
      <c r="AW409">
        <f t="shared" si="129"/>
        <v>0</v>
      </c>
      <c r="AX409">
        <f t="shared" si="130"/>
        <v>0</v>
      </c>
      <c r="AY409">
        <f t="shared" si="131"/>
        <v>0</v>
      </c>
      <c r="AZ409">
        <f t="shared" si="132"/>
        <v>0</v>
      </c>
      <c r="BA409">
        <f t="shared" si="133"/>
        <v>0</v>
      </c>
      <c r="BB409">
        <f t="shared" si="134"/>
        <v>0</v>
      </c>
      <c r="BC409">
        <f t="shared" si="143"/>
        <v>0</v>
      </c>
      <c r="BD409">
        <f t="shared" si="144"/>
        <v>0</v>
      </c>
      <c r="BE409">
        <f t="shared" si="145"/>
        <v>0</v>
      </c>
      <c r="BF409">
        <f t="shared" si="146"/>
        <v>0</v>
      </c>
      <c r="BG409">
        <f t="shared" si="135"/>
        <v>0</v>
      </c>
      <c r="BH409">
        <f t="shared" si="136"/>
        <v>0</v>
      </c>
      <c r="BI409">
        <f t="shared" si="137"/>
        <v>0</v>
      </c>
      <c r="BJ409">
        <f t="shared" si="138"/>
        <v>0</v>
      </c>
    </row>
    <row r="410" spans="1:62" s="93" customFormat="1" ht="14.25">
      <c r="A410" s="61"/>
      <c r="B410" s="78"/>
      <c r="C410" s="74" t="s">
        <v>5059</v>
      </c>
      <c r="D410" s="956" t="str">
        <f>IF(CNGE_2026_M2_Secc8!D84="","",CNGE_2026_M2_Secc8!D84)</f>
        <v/>
      </c>
      <c r="E410" s="669"/>
      <c r="F410" s="669"/>
      <c r="G410" s="669"/>
      <c r="H410" s="669"/>
      <c r="I410" s="670"/>
      <c r="J410" s="112"/>
      <c r="K410" s="112"/>
      <c r="L410" s="112"/>
      <c r="M410" s="112"/>
      <c r="N410" s="112"/>
      <c r="O410" s="112"/>
      <c r="P410" s="112"/>
      <c r="Q410" s="112"/>
      <c r="R410" s="112"/>
      <c r="S410" s="112"/>
      <c r="T410" s="112"/>
      <c r="U410" s="112"/>
      <c r="V410" s="112"/>
      <c r="W410" s="112"/>
      <c r="X410" s="112"/>
      <c r="Y410" s="112"/>
      <c r="Z410" s="112"/>
      <c r="AA410" s="112"/>
      <c r="AB410" s="112"/>
      <c r="AC410" s="112"/>
      <c r="AD410" s="112"/>
      <c r="AE410" s="4"/>
      <c r="AI410">
        <f t="shared" si="139"/>
        <v>0</v>
      </c>
      <c r="AJ410">
        <f t="shared" si="140"/>
        <v>0</v>
      </c>
      <c r="AK410">
        <f t="shared" si="141"/>
        <v>0</v>
      </c>
      <c r="AL410">
        <f t="shared" si="142"/>
        <v>0</v>
      </c>
      <c r="AM410">
        <f t="shared" si="119"/>
        <v>0</v>
      </c>
      <c r="AN410">
        <f t="shared" si="120"/>
        <v>0</v>
      </c>
      <c r="AO410">
        <f t="shared" si="121"/>
        <v>0</v>
      </c>
      <c r="AP410">
        <f t="shared" si="122"/>
        <v>0</v>
      </c>
      <c r="AQ410">
        <f t="shared" si="123"/>
        <v>0</v>
      </c>
      <c r="AR410">
        <f t="shared" si="124"/>
        <v>0</v>
      </c>
      <c r="AS410">
        <f t="shared" si="125"/>
        <v>0</v>
      </c>
      <c r="AT410">
        <f t="shared" si="126"/>
        <v>0</v>
      </c>
      <c r="AU410">
        <f t="shared" si="127"/>
        <v>0</v>
      </c>
      <c r="AV410">
        <f t="shared" si="128"/>
        <v>0</v>
      </c>
      <c r="AW410">
        <f t="shared" si="129"/>
        <v>0</v>
      </c>
      <c r="AX410">
        <f t="shared" si="130"/>
        <v>0</v>
      </c>
      <c r="AY410">
        <f t="shared" si="131"/>
        <v>0</v>
      </c>
      <c r="AZ410">
        <f t="shared" si="132"/>
        <v>0</v>
      </c>
      <c r="BA410">
        <f t="shared" si="133"/>
        <v>0</v>
      </c>
      <c r="BB410">
        <f t="shared" si="134"/>
        <v>0</v>
      </c>
      <c r="BC410">
        <f t="shared" si="143"/>
        <v>0</v>
      </c>
      <c r="BD410">
        <f t="shared" si="144"/>
        <v>0</v>
      </c>
      <c r="BE410">
        <f t="shared" si="145"/>
        <v>0</v>
      </c>
      <c r="BF410">
        <f t="shared" si="146"/>
        <v>0</v>
      </c>
      <c r="BG410">
        <f t="shared" si="135"/>
        <v>0</v>
      </c>
      <c r="BH410">
        <f t="shared" si="136"/>
        <v>0</v>
      </c>
      <c r="BI410">
        <f t="shared" si="137"/>
        <v>0</v>
      </c>
      <c r="BJ410">
        <f t="shared" si="138"/>
        <v>0</v>
      </c>
    </row>
    <row r="411" spans="1:62" s="93" customFormat="1" ht="14.25">
      <c r="A411" s="61"/>
      <c r="B411" s="78"/>
      <c r="C411" s="74" t="s">
        <v>5060</v>
      </c>
      <c r="D411" s="956" t="str">
        <f>IF(CNGE_2026_M2_Secc8!D85="","",CNGE_2026_M2_Secc8!D85)</f>
        <v/>
      </c>
      <c r="E411" s="669"/>
      <c r="F411" s="669"/>
      <c r="G411" s="669"/>
      <c r="H411" s="669"/>
      <c r="I411" s="670"/>
      <c r="J411" s="112"/>
      <c r="K411" s="112"/>
      <c r="L411" s="112"/>
      <c r="M411" s="112"/>
      <c r="N411" s="112"/>
      <c r="O411" s="112"/>
      <c r="P411" s="112"/>
      <c r="Q411" s="112"/>
      <c r="R411" s="112"/>
      <c r="S411" s="112"/>
      <c r="T411" s="112"/>
      <c r="U411" s="112"/>
      <c r="V411" s="112"/>
      <c r="W411" s="112"/>
      <c r="X411" s="112"/>
      <c r="Y411" s="112"/>
      <c r="Z411" s="112"/>
      <c r="AA411" s="112"/>
      <c r="AB411" s="112"/>
      <c r="AC411" s="112"/>
      <c r="AD411" s="112"/>
      <c r="AE411" s="4"/>
      <c r="AI411">
        <f t="shared" si="139"/>
        <v>0</v>
      </c>
      <c r="AJ411">
        <f t="shared" si="140"/>
        <v>0</v>
      </c>
      <c r="AK411">
        <f t="shared" si="141"/>
        <v>0</v>
      </c>
      <c r="AL411">
        <f t="shared" si="142"/>
        <v>0</v>
      </c>
      <c r="AM411">
        <f t="shared" si="119"/>
        <v>0</v>
      </c>
      <c r="AN411">
        <f t="shared" si="120"/>
        <v>0</v>
      </c>
      <c r="AO411">
        <f t="shared" si="121"/>
        <v>0</v>
      </c>
      <c r="AP411">
        <f t="shared" si="122"/>
        <v>0</v>
      </c>
      <c r="AQ411">
        <f t="shared" si="123"/>
        <v>0</v>
      </c>
      <c r="AR411">
        <f t="shared" si="124"/>
        <v>0</v>
      </c>
      <c r="AS411">
        <f t="shared" si="125"/>
        <v>0</v>
      </c>
      <c r="AT411">
        <f t="shared" si="126"/>
        <v>0</v>
      </c>
      <c r="AU411">
        <f t="shared" si="127"/>
        <v>0</v>
      </c>
      <c r="AV411">
        <f t="shared" si="128"/>
        <v>0</v>
      </c>
      <c r="AW411">
        <f t="shared" si="129"/>
        <v>0</v>
      </c>
      <c r="AX411">
        <f t="shared" si="130"/>
        <v>0</v>
      </c>
      <c r="AY411">
        <f t="shared" si="131"/>
        <v>0</v>
      </c>
      <c r="AZ411">
        <f t="shared" si="132"/>
        <v>0</v>
      </c>
      <c r="BA411">
        <f t="shared" si="133"/>
        <v>0</v>
      </c>
      <c r="BB411">
        <f t="shared" si="134"/>
        <v>0</v>
      </c>
      <c r="BC411">
        <f t="shared" si="143"/>
        <v>0</v>
      </c>
      <c r="BD411">
        <f t="shared" si="144"/>
        <v>0</v>
      </c>
      <c r="BE411">
        <f t="shared" si="145"/>
        <v>0</v>
      </c>
      <c r="BF411">
        <f t="shared" si="146"/>
        <v>0</v>
      </c>
      <c r="BG411">
        <f t="shared" si="135"/>
        <v>0</v>
      </c>
      <c r="BH411">
        <f t="shared" si="136"/>
        <v>0</v>
      </c>
      <c r="BI411">
        <f t="shared" si="137"/>
        <v>0</v>
      </c>
      <c r="BJ411">
        <f t="shared" si="138"/>
        <v>0</v>
      </c>
    </row>
    <row r="412" spans="1:62" s="93" customFormat="1" ht="14.25">
      <c r="A412" s="61"/>
      <c r="B412" s="78"/>
      <c r="C412" s="74" t="s">
        <v>5061</v>
      </c>
      <c r="D412" s="956" t="str">
        <f>IF(CNGE_2026_M2_Secc8!D86="","",CNGE_2026_M2_Secc8!D86)</f>
        <v/>
      </c>
      <c r="E412" s="669"/>
      <c r="F412" s="669"/>
      <c r="G412" s="669"/>
      <c r="H412" s="669"/>
      <c r="I412" s="670"/>
      <c r="J412" s="112"/>
      <c r="K412" s="112"/>
      <c r="L412" s="112"/>
      <c r="M412" s="112"/>
      <c r="N412" s="112"/>
      <c r="O412" s="112"/>
      <c r="P412" s="112"/>
      <c r="Q412" s="112"/>
      <c r="R412" s="112"/>
      <c r="S412" s="112"/>
      <c r="T412" s="112"/>
      <c r="U412" s="112"/>
      <c r="V412" s="112"/>
      <c r="W412" s="112"/>
      <c r="X412" s="112"/>
      <c r="Y412" s="112"/>
      <c r="Z412" s="112"/>
      <c r="AA412" s="112"/>
      <c r="AB412" s="112"/>
      <c r="AC412" s="112"/>
      <c r="AD412" s="112"/>
      <c r="AE412" s="4"/>
      <c r="AI412">
        <f t="shared" si="139"/>
        <v>0</v>
      </c>
      <c r="AJ412">
        <f t="shared" si="140"/>
        <v>0</v>
      </c>
      <c r="AK412">
        <f t="shared" si="141"/>
        <v>0</v>
      </c>
      <c r="AL412">
        <f t="shared" si="142"/>
        <v>0</v>
      </c>
      <c r="AM412">
        <f t="shared" si="119"/>
        <v>0</v>
      </c>
      <c r="AN412">
        <f t="shared" si="120"/>
        <v>0</v>
      </c>
      <c r="AO412">
        <f t="shared" si="121"/>
        <v>0</v>
      </c>
      <c r="AP412">
        <f t="shared" si="122"/>
        <v>0</v>
      </c>
      <c r="AQ412">
        <f t="shared" si="123"/>
        <v>0</v>
      </c>
      <c r="AR412">
        <f t="shared" si="124"/>
        <v>0</v>
      </c>
      <c r="AS412">
        <f t="shared" si="125"/>
        <v>0</v>
      </c>
      <c r="AT412">
        <f t="shared" si="126"/>
        <v>0</v>
      </c>
      <c r="AU412">
        <f t="shared" si="127"/>
        <v>0</v>
      </c>
      <c r="AV412">
        <f t="shared" si="128"/>
        <v>0</v>
      </c>
      <c r="AW412">
        <f t="shared" si="129"/>
        <v>0</v>
      </c>
      <c r="AX412">
        <f t="shared" si="130"/>
        <v>0</v>
      </c>
      <c r="AY412">
        <f t="shared" si="131"/>
        <v>0</v>
      </c>
      <c r="AZ412">
        <f t="shared" si="132"/>
        <v>0</v>
      </c>
      <c r="BA412">
        <f t="shared" si="133"/>
        <v>0</v>
      </c>
      <c r="BB412">
        <f t="shared" si="134"/>
        <v>0</v>
      </c>
      <c r="BC412">
        <f t="shared" si="143"/>
        <v>0</v>
      </c>
      <c r="BD412">
        <f t="shared" si="144"/>
        <v>0</v>
      </c>
      <c r="BE412">
        <f t="shared" si="145"/>
        <v>0</v>
      </c>
      <c r="BF412">
        <f t="shared" si="146"/>
        <v>0</v>
      </c>
      <c r="BG412">
        <f t="shared" si="135"/>
        <v>0</v>
      </c>
      <c r="BH412">
        <f t="shared" si="136"/>
        <v>0</v>
      </c>
      <c r="BI412">
        <f t="shared" si="137"/>
        <v>0</v>
      </c>
      <c r="BJ412">
        <f t="shared" si="138"/>
        <v>0</v>
      </c>
    </row>
    <row r="413" spans="1:62" s="93" customFormat="1" ht="14.25">
      <c r="A413" s="61"/>
      <c r="B413" s="78"/>
      <c r="C413" s="74" t="s">
        <v>5062</v>
      </c>
      <c r="D413" s="956" t="str">
        <f>IF(CNGE_2026_M2_Secc8!D87="","",CNGE_2026_M2_Secc8!D87)</f>
        <v/>
      </c>
      <c r="E413" s="669"/>
      <c r="F413" s="669"/>
      <c r="G413" s="669"/>
      <c r="H413" s="669"/>
      <c r="I413" s="670"/>
      <c r="J413" s="112"/>
      <c r="K413" s="112"/>
      <c r="L413" s="112"/>
      <c r="M413" s="112"/>
      <c r="N413" s="112"/>
      <c r="O413" s="112"/>
      <c r="P413" s="112"/>
      <c r="Q413" s="112"/>
      <c r="R413" s="112"/>
      <c r="S413" s="112"/>
      <c r="T413" s="112"/>
      <c r="U413" s="112"/>
      <c r="V413" s="112"/>
      <c r="W413" s="112"/>
      <c r="X413" s="112"/>
      <c r="Y413" s="112"/>
      <c r="Z413" s="112"/>
      <c r="AA413" s="112"/>
      <c r="AB413" s="112"/>
      <c r="AC413" s="112"/>
      <c r="AD413" s="112"/>
      <c r="AE413" s="4"/>
      <c r="AI413">
        <f t="shared" si="139"/>
        <v>0</v>
      </c>
      <c r="AJ413">
        <f t="shared" si="140"/>
        <v>0</v>
      </c>
      <c r="AK413">
        <f t="shared" si="141"/>
        <v>0</v>
      </c>
      <c r="AL413">
        <f t="shared" si="142"/>
        <v>0</v>
      </c>
      <c r="AM413">
        <f t="shared" si="119"/>
        <v>0</v>
      </c>
      <c r="AN413">
        <f t="shared" si="120"/>
        <v>0</v>
      </c>
      <c r="AO413">
        <f t="shared" si="121"/>
        <v>0</v>
      </c>
      <c r="AP413">
        <f t="shared" si="122"/>
        <v>0</v>
      </c>
      <c r="AQ413">
        <f t="shared" si="123"/>
        <v>0</v>
      </c>
      <c r="AR413">
        <f t="shared" si="124"/>
        <v>0</v>
      </c>
      <c r="AS413">
        <f t="shared" si="125"/>
        <v>0</v>
      </c>
      <c r="AT413">
        <f t="shared" si="126"/>
        <v>0</v>
      </c>
      <c r="AU413">
        <f t="shared" si="127"/>
        <v>0</v>
      </c>
      <c r="AV413">
        <f t="shared" si="128"/>
        <v>0</v>
      </c>
      <c r="AW413">
        <f t="shared" si="129"/>
        <v>0</v>
      </c>
      <c r="AX413">
        <f t="shared" si="130"/>
        <v>0</v>
      </c>
      <c r="AY413">
        <f t="shared" si="131"/>
        <v>0</v>
      </c>
      <c r="AZ413">
        <f t="shared" si="132"/>
        <v>0</v>
      </c>
      <c r="BA413">
        <f t="shared" si="133"/>
        <v>0</v>
      </c>
      <c r="BB413">
        <f t="shared" si="134"/>
        <v>0</v>
      </c>
      <c r="BC413">
        <f t="shared" si="143"/>
        <v>0</v>
      </c>
      <c r="BD413">
        <f t="shared" si="144"/>
        <v>0</v>
      </c>
      <c r="BE413">
        <f t="shared" si="145"/>
        <v>0</v>
      </c>
      <c r="BF413">
        <f t="shared" si="146"/>
        <v>0</v>
      </c>
      <c r="BG413">
        <f t="shared" si="135"/>
        <v>0</v>
      </c>
      <c r="BH413">
        <f t="shared" si="136"/>
        <v>0</v>
      </c>
      <c r="BI413">
        <f t="shared" si="137"/>
        <v>0</v>
      </c>
      <c r="BJ413">
        <f t="shared" si="138"/>
        <v>0</v>
      </c>
    </row>
    <row r="414" spans="1:62" s="93" customFormat="1" ht="14.25">
      <c r="A414" s="61"/>
      <c r="B414" s="78"/>
      <c r="C414" s="74" t="s">
        <v>5063</v>
      </c>
      <c r="D414" s="956" t="str">
        <f>IF(CNGE_2026_M2_Secc8!D88="","",CNGE_2026_M2_Secc8!D88)</f>
        <v/>
      </c>
      <c r="E414" s="669"/>
      <c r="F414" s="669"/>
      <c r="G414" s="669"/>
      <c r="H414" s="669"/>
      <c r="I414" s="670"/>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4"/>
      <c r="AI414">
        <f t="shared" si="139"/>
        <v>0</v>
      </c>
      <c r="AJ414">
        <f t="shared" si="140"/>
        <v>0</v>
      </c>
      <c r="AK414">
        <f t="shared" si="141"/>
        <v>0</v>
      </c>
      <c r="AL414">
        <f t="shared" si="142"/>
        <v>0</v>
      </c>
      <c r="AM414">
        <f t="shared" si="119"/>
        <v>0</v>
      </c>
      <c r="AN414">
        <f t="shared" si="120"/>
        <v>0</v>
      </c>
      <c r="AO414">
        <f t="shared" si="121"/>
        <v>0</v>
      </c>
      <c r="AP414">
        <f t="shared" si="122"/>
        <v>0</v>
      </c>
      <c r="AQ414">
        <f t="shared" si="123"/>
        <v>0</v>
      </c>
      <c r="AR414">
        <f t="shared" si="124"/>
        <v>0</v>
      </c>
      <c r="AS414">
        <f t="shared" si="125"/>
        <v>0</v>
      </c>
      <c r="AT414">
        <f t="shared" si="126"/>
        <v>0</v>
      </c>
      <c r="AU414">
        <f t="shared" si="127"/>
        <v>0</v>
      </c>
      <c r="AV414">
        <f t="shared" si="128"/>
        <v>0</v>
      </c>
      <c r="AW414">
        <f t="shared" si="129"/>
        <v>0</v>
      </c>
      <c r="AX414">
        <f t="shared" si="130"/>
        <v>0</v>
      </c>
      <c r="AY414">
        <f t="shared" si="131"/>
        <v>0</v>
      </c>
      <c r="AZ414">
        <f t="shared" si="132"/>
        <v>0</v>
      </c>
      <c r="BA414">
        <f t="shared" si="133"/>
        <v>0</v>
      </c>
      <c r="BB414">
        <f t="shared" si="134"/>
        <v>0</v>
      </c>
      <c r="BC414">
        <f t="shared" si="143"/>
        <v>0</v>
      </c>
      <c r="BD414">
        <f t="shared" si="144"/>
        <v>0</v>
      </c>
      <c r="BE414">
        <f t="shared" si="145"/>
        <v>0</v>
      </c>
      <c r="BF414">
        <f t="shared" si="146"/>
        <v>0</v>
      </c>
      <c r="BG414">
        <f t="shared" si="135"/>
        <v>0</v>
      </c>
      <c r="BH414">
        <f t="shared" si="136"/>
        <v>0</v>
      </c>
      <c r="BI414">
        <f t="shared" si="137"/>
        <v>0</v>
      </c>
      <c r="BJ414">
        <f t="shared" si="138"/>
        <v>0</v>
      </c>
    </row>
    <row r="415" spans="1:62" s="93" customFormat="1" ht="14.25">
      <c r="A415" s="61"/>
      <c r="B415" s="78"/>
      <c r="C415" s="74" t="s">
        <v>5064</v>
      </c>
      <c r="D415" s="956" t="str">
        <f>IF(CNGE_2026_M2_Secc8!D89="","",CNGE_2026_M2_Secc8!D89)</f>
        <v/>
      </c>
      <c r="E415" s="669"/>
      <c r="F415" s="669"/>
      <c r="G415" s="669"/>
      <c r="H415" s="669"/>
      <c r="I415" s="670"/>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4"/>
      <c r="AI415">
        <f t="shared" si="139"/>
        <v>0</v>
      </c>
      <c r="AJ415">
        <f t="shared" si="140"/>
        <v>0</v>
      </c>
      <c r="AK415">
        <f t="shared" si="141"/>
        <v>0</v>
      </c>
      <c r="AL415">
        <f t="shared" si="142"/>
        <v>0</v>
      </c>
      <c r="AM415">
        <f t="shared" si="119"/>
        <v>0</v>
      </c>
      <c r="AN415">
        <f t="shared" si="120"/>
        <v>0</v>
      </c>
      <c r="AO415">
        <f t="shared" si="121"/>
        <v>0</v>
      </c>
      <c r="AP415">
        <f t="shared" si="122"/>
        <v>0</v>
      </c>
      <c r="AQ415">
        <f t="shared" si="123"/>
        <v>0</v>
      </c>
      <c r="AR415">
        <f t="shared" si="124"/>
        <v>0</v>
      </c>
      <c r="AS415">
        <f t="shared" si="125"/>
        <v>0</v>
      </c>
      <c r="AT415">
        <f t="shared" si="126"/>
        <v>0</v>
      </c>
      <c r="AU415">
        <f t="shared" si="127"/>
        <v>0</v>
      </c>
      <c r="AV415">
        <f t="shared" si="128"/>
        <v>0</v>
      </c>
      <c r="AW415">
        <f t="shared" si="129"/>
        <v>0</v>
      </c>
      <c r="AX415">
        <f t="shared" si="130"/>
        <v>0</v>
      </c>
      <c r="AY415">
        <f t="shared" si="131"/>
        <v>0</v>
      </c>
      <c r="AZ415">
        <f t="shared" si="132"/>
        <v>0</v>
      </c>
      <c r="BA415">
        <f t="shared" si="133"/>
        <v>0</v>
      </c>
      <c r="BB415">
        <f t="shared" si="134"/>
        <v>0</v>
      </c>
      <c r="BC415">
        <f t="shared" si="143"/>
        <v>0</v>
      </c>
      <c r="BD415">
        <f t="shared" si="144"/>
        <v>0</v>
      </c>
      <c r="BE415">
        <f t="shared" si="145"/>
        <v>0</v>
      </c>
      <c r="BF415">
        <f t="shared" si="146"/>
        <v>0</v>
      </c>
      <c r="BG415">
        <f t="shared" si="135"/>
        <v>0</v>
      </c>
      <c r="BH415">
        <f t="shared" si="136"/>
        <v>0</v>
      </c>
      <c r="BI415">
        <f t="shared" si="137"/>
        <v>0</v>
      </c>
      <c r="BJ415">
        <f t="shared" si="138"/>
        <v>0</v>
      </c>
    </row>
    <row r="416" spans="1:62" s="93" customFormat="1" ht="14.25">
      <c r="A416" s="61"/>
      <c r="B416" s="78"/>
      <c r="C416" s="74" t="s">
        <v>5065</v>
      </c>
      <c r="D416" s="956" t="str">
        <f>IF(CNGE_2026_M2_Secc8!D90="","",CNGE_2026_M2_Secc8!D90)</f>
        <v/>
      </c>
      <c r="E416" s="669"/>
      <c r="F416" s="669"/>
      <c r="G416" s="669"/>
      <c r="H416" s="669"/>
      <c r="I416" s="670"/>
      <c r="J416" s="112"/>
      <c r="K416" s="112"/>
      <c r="L416" s="112"/>
      <c r="M416" s="112"/>
      <c r="N416" s="112"/>
      <c r="O416" s="112"/>
      <c r="P416" s="112"/>
      <c r="Q416" s="112"/>
      <c r="R416" s="112"/>
      <c r="S416" s="112"/>
      <c r="T416" s="112"/>
      <c r="U416" s="112"/>
      <c r="V416" s="112"/>
      <c r="W416" s="112"/>
      <c r="X416" s="112"/>
      <c r="Y416" s="112"/>
      <c r="Z416" s="112"/>
      <c r="AA416" s="112"/>
      <c r="AB416" s="112"/>
      <c r="AC416" s="112"/>
      <c r="AD416" s="112"/>
      <c r="AE416" s="4"/>
      <c r="AI416">
        <f t="shared" si="139"/>
        <v>0</v>
      </c>
      <c r="AJ416">
        <f t="shared" si="140"/>
        <v>0</v>
      </c>
      <c r="AK416">
        <f t="shared" si="141"/>
        <v>0</v>
      </c>
      <c r="AL416">
        <f t="shared" si="142"/>
        <v>0</v>
      </c>
      <c r="AM416">
        <f t="shared" si="119"/>
        <v>0</v>
      </c>
      <c r="AN416">
        <f t="shared" si="120"/>
        <v>0</v>
      </c>
      <c r="AO416">
        <f t="shared" si="121"/>
        <v>0</v>
      </c>
      <c r="AP416">
        <f t="shared" si="122"/>
        <v>0</v>
      </c>
      <c r="AQ416">
        <f t="shared" si="123"/>
        <v>0</v>
      </c>
      <c r="AR416">
        <f t="shared" si="124"/>
        <v>0</v>
      </c>
      <c r="AS416">
        <f t="shared" si="125"/>
        <v>0</v>
      </c>
      <c r="AT416">
        <f t="shared" si="126"/>
        <v>0</v>
      </c>
      <c r="AU416">
        <f t="shared" si="127"/>
        <v>0</v>
      </c>
      <c r="AV416">
        <f t="shared" si="128"/>
        <v>0</v>
      </c>
      <c r="AW416">
        <f t="shared" si="129"/>
        <v>0</v>
      </c>
      <c r="AX416">
        <f t="shared" si="130"/>
        <v>0</v>
      </c>
      <c r="AY416">
        <f t="shared" si="131"/>
        <v>0</v>
      </c>
      <c r="AZ416">
        <f t="shared" si="132"/>
        <v>0</v>
      </c>
      <c r="BA416">
        <f t="shared" si="133"/>
        <v>0</v>
      </c>
      <c r="BB416">
        <f t="shared" si="134"/>
        <v>0</v>
      </c>
      <c r="BC416">
        <f t="shared" si="143"/>
        <v>0</v>
      </c>
      <c r="BD416">
        <f t="shared" si="144"/>
        <v>0</v>
      </c>
      <c r="BE416">
        <f t="shared" si="145"/>
        <v>0</v>
      </c>
      <c r="BF416">
        <f t="shared" si="146"/>
        <v>0</v>
      </c>
      <c r="BG416">
        <f t="shared" si="135"/>
        <v>0</v>
      </c>
      <c r="BH416">
        <f t="shared" si="136"/>
        <v>0</v>
      </c>
      <c r="BI416">
        <f t="shared" si="137"/>
        <v>0</v>
      </c>
      <c r="BJ416">
        <f t="shared" si="138"/>
        <v>0</v>
      </c>
    </row>
    <row r="417" spans="1:62" s="93" customFormat="1" ht="14.25">
      <c r="A417" s="61"/>
      <c r="B417" s="78"/>
      <c r="C417" s="74" t="s">
        <v>5066</v>
      </c>
      <c r="D417" s="956" t="str">
        <f>IF(CNGE_2026_M2_Secc8!D91="","",CNGE_2026_M2_Secc8!D91)</f>
        <v/>
      </c>
      <c r="E417" s="669"/>
      <c r="F417" s="669"/>
      <c r="G417" s="669"/>
      <c r="H417" s="669"/>
      <c r="I417" s="670"/>
      <c r="J417" s="112"/>
      <c r="K417" s="112"/>
      <c r="L417" s="112"/>
      <c r="M417" s="112"/>
      <c r="N417" s="112"/>
      <c r="O417" s="112"/>
      <c r="P417" s="112"/>
      <c r="Q417" s="112"/>
      <c r="R417" s="112"/>
      <c r="S417" s="112"/>
      <c r="T417" s="112"/>
      <c r="U417" s="112"/>
      <c r="V417" s="112"/>
      <c r="W417" s="112"/>
      <c r="X417" s="112"/>
      <c r="Y417" s="112"/>
      <c r="Z417" s="112"/>
      <c r="AA417" s="112"/>
      <c r="AB417" s="112"/>
      <c r="AC417" s="112"/>
      <c r="AD417" s="112"/>
      <c r="AE417" s="4"/>
      <c r="AI417">
        <f t="shared" si="139"/>
        <v>0</v>
      </c>
      <c r="AJ417">
        <f t="shared" si="140"/>
        <v>0</v>
      </c>
      <c r="AK417">
        <f t="shared" si="141"/>
        <v>0</v>
      </c>
      <c r="AL417">
        <f t="shared" si="142"/>
        <v>0</v>
      </c>
      <c r="AM417">
        <f t="shared" si="119"/>
        <v>0</v>
      </c>
      <c r="AN417">
        <f t="shared" si="120"/>
        <v>0</v>
      </c>
      <c r="AO417">
        <f t="shared" si="121"/>
        <v>0</v>
      </c>
      <c r="AP417">
        <f t="shared" si="122"/>
        <v>0</v>
      </c>
      <c r="AQ417">
        <f t="shared" si="123"/>
        <v>0</v>
      </c>
      <c r="AR417">
        <f t="shared" si="124"/>
        <v>0</v>
      </c>
      <c r="AS417">
        <f t="shared" si="125"/>
        <v>0</v>
      </c>
      <c r="AT417">
        <f t="shared" si="126"/>
        <v>0</v>
      </c>
      <c r="AU417">
        <f t="shared" si="127"/>
        <v>0</v>
      </c>
      <c r="AV417">
        <f t="shared" si="128"/>
        <v>0</v>
      </c>
      <c r="AW417">
        <f t="shared" si="129"/>
        <v>0</v>
      </c>
      <c r="AX417">
        <f t="shared" si="130"/>
        <v>0</v>
      </c>
      <c r="AY417">
        <f t="shared" si="131"/>
        <v>0</v>
      </c>
      <c r="AZ417">
        <f t="shared" si="132"/>
        <v>0</v>
      </c>
      <c r="BA417">
        <f t="shared" si="133"/>
        <v>0</v>
      </c>
      <c r="BB417">
        <f t="shared" si="134"/>
        <v>0</v>
      </c>
      <c r="BC417">
        <f t="shared" si="143"/>
        <v>0</v>
      </c>
      <c r="BD417">
        <f t="shared" si="144"/>
        <v>0</v>
      </c>
      <c r="BE417">
        <f t="shared" si="145"/>
        <v>0</v>
      </c>
      <c r="BF417">
        <f t="shared" si="146"/>
        <v>0</v>
      </c>
      <c r="BG417">
        <f t="shared" si="135"/>
        <v>0</v>
      </c>
      <c r="BH417">
        <f t="shared" si="136"/>
        <v>0</v>
      </c>
      <c r="BI417">
        <f t="shared" si="137"/>
        <v>0</v>
      </c>
      <c r="BJ417">
        <f t="shared" si="138"/>
        <v>0</v>
      </c>
    </row>
    <row r="418" spans="1:62" s="93" customFormat="1" ht="14.25">
      <c r="A418" s="61"/>
      <c r="B418" s="78"/>
      <c r="C418" s="74" t="s">
        <v>5067</v>
      </c>
      <c r="D418" s="956" t="str">
        <f>IF(CNGE_2026_M2_Secc8!D92="","",CNGE_2026_M2_Secc8!D92)</f>
        <v/>
      </c>
      <c r="E418" s="669"/>
      <c r="F418" s="669"/>
      <c r="G418" s="669"/>
      <c r="H418" s="669"/>
      <c r="I418" s="670"/>
      <c r="J418" s="112"/>
      <c r="K418" s="112"/>
      <c r="L418" s="112"/>
      <c r="M418" s="112"/>
      <c r="N418" s="112"/>
      <c r="O418" s="112"/>
      <c r="P418" s="112"/>
      <c r="Q418" s="112"/>
      <c r="R418" s="112"/>
      <c r="S418" s="112"/>
      <c r="T418" s="112"/>
      <c r="U418" s="112"/>
      <c r="V418" s="112"/>
      <c r="W418" s="112"/>
      <c r="X418" s="112"/>
      <c r="Y418" s="112"/>
      <c r="Z418" s="112"/>
      <c r="AA418" s="112"/>
      <c r="AB418" s="112"/>
      <c r="AC418" s="112"/>
      <c r="AD418" s="112"/>
      <c r="AE418" s="4"/>
      <c r="AI418">
        <f t="shared" si="139"/>
        <v>0</v>
      </c>
      <c r="AJ418">
        <f t="shared" si="140"/>
        <v>0</v>
      </c>
      <c r="AK418">
        <f t="shared" si="141"/>
        <v>0</v>
      </c>
      <c r="AL418">
        <f t="shared" si="142"/>
        <v>0</v>
      </c>
      <c r="AM418">
        <f t="shared" si="119"/>
        <v>0</v>
      </c>
      <c r="AN418">
        <f t="shared" si="120"/>
        <v>0</v>
      </c>
      <c r="AO418">
        <f t="shared" si="121"/>
        <v>0</v>
      </c>
      <c r="AP418">
        <f t="shared" si="122"/>
        <v>0</v>
      </c>
      <c r="AQ418">
        <f t="shared" si="123"/>
        <v>0</v>
      </c>
      <c r="AR418">
        <f t="shared" si="124"/>
        <v>0</v>
      </c>
      <c r="AS418">
        <f t="shared" si="125"/>
        <v>0</v>
      </c>
      <c r="AT418">
        <f t="shared" si="126"/>
        <v>0</v>
      </c>
      <c r="AU418">
        <f t="shared" si="127"/>
        <v>0</v>
      </c>
      <c r="AV418">
        <f t="shared" si="128"/>
        <v>0</v>
      </c>
      <c r="AW418">
        <f t="shared" si="129"/>
        <v>0</v>
      </c>
      <c r="AX418">
        <f t="shared" si="130"/>
        <v>0</v>
      </c>
      <c r="AY418">
        <f t="shared" si="131"/>
        <v>0</v>
      </c>
      <c r="AZ418">
        <f t="shared" si="132"/>
        <v>0</v>
      </c>
      <c r="BA418">
        <f t="shared" si="133"/>
        <v>0</v>
      </c>
      <c r="BB418">
        <f t="shared" si="134"/>
        <v>0</v>
      </c>
      <c r="BC418">
        <f t="shared" si="143"/>
        <v>0</v>
      </c>
      <c r="BD418">
        <f t="shared" si="144"/>
        <v>0</v>
      </c>
      <c r="BE418">
        <f t="shared" si="145"/>
        <v>0</v>
      </c>
      <c r="BF418">
        <f t="shared" si="146"/>
        <v>0</v>
      </c>
      <c r="BG418">
        <f t="shared" si="135"/>
        <v>0</v>
      </c>
      <c r="BH418">
        <f t="shared" si="136"/>
        <v>0</v>
      </c>
      <c r="BI418">
        <f t="shared" si="137"/>
        <v>0</v>
      </c>
      <c r="BJ418">
        <f t="shared" si="138"/>
        <v>0</v>
      </c>
    </row>
    <row r="419" spans="1:62" s="93" customFormat="1" ht="14.25">
      <c r="A419" s="61"/>
      <c r="B419" s="78"/>
      <c r="C419" s="74" t="s">
        <v>5068</v>
      </c>
      <c r="D419" s="956" t="str">
        <f>IF(CNGE_2026_M2_Secc8!D93="","",CNGE_2026_M2_Secc8!D93)</f>
        <v/>
      </c>
      <c r="E419" s="669"/>
      <c r="F419" s="669"/>
      <c r="G419" s="669"/>
      <c r="H419" s="669"/>
      <c r="I419" s="670"/>
      <c r="J419" s="112"/>
      <c r="K419" s="112"/>
      <c r="L419" s="112"/>
      <c r="M419" s="112"/>
      <c r="N419" s="112"/>
      <c r="O419" s="112"/>
      <c r="P419" s="112"/>
      <c r="Q419" s="112"/>
      <c r="R419" s="112"/>
      <c r="S419" s="112"/>
      <c r="T419" s="112"/>
      <c r="U419" s="112"/>
      <c r="V419" s="112"/>
      <c r="W419" s="112"/>
      <c r="X419" s="112"/>
      <c r="Y419" s="112"/>
      <c r="Z419" s="112"/>
      <c r="AA419" s="112"/>
      <c r="AB419" s="112"/>
      <c r="AC419" s="112"/>
      <c r="AD419" s="112"/>
      <c r="AE419" s="4"/>
      <c r="AI419">
        <f t="shared" si="139"/>
        <v>0</v>
      </c>
      <c r="AJ419">
        <f t="shared" si="140"/>
        <v>0</v>
      </c>
      <c r="AK419">
        <f t="shared" si="141"/>
        <v>0</v>
      </c>
      <c r="AL419">
        <f t="shared" si="142"/>
        <v>0</v>
      </c>
      <c r="AM419">
        <f t="shared" si="119"/>
        <v>0</v>
      </c>
      <c r="AN419">
        <f t="shared" si="120"/>
        <v>0</v>
      </c>
      <c r="AO419">
        <f t="shared" si="121"/>
        <v>0</v>
      </c>
      <c r="AP419">
        <f t="shared" si="122"/>
        <v>0</v>
      </c>
      <c r="AQ419">
        <f t="shared" si="123"/>
        <v>0</v>
      </c>
      <c r="AR419">
        <f t="shared" si="124"/>
        <v>0</v>
      </c>
      <c r="AS419">
        <f t="shared" si="125"/>
        <v>0</v>
      </c>
      <c r="AT419">
        <f t="shared" si="126"/>
        <v>0</v>
      </c>
      <c r="AU419">
        <f t="shared" si="127"/>
        <v>0</v>
      </c>
      <c r="AV419">
        <f t="shared" si="128"/>
        <v>0</v>
      </c>
      <c r="AW419">
        <f t="shared" si="129"/>
        <v>0</v>
      </c>
      <c r="AX419">
        <f t="shared" si="130"/>
        <v>0</v>
      </c>
      <c r="AY419">
        <f t="shared" si="131"/>
        <v>0</v>
      </c>
      <c r="AZ419">
        <f t="shared" si="132"/>
        <v>0</v>
      </c>
      <c r="BA419">
        <f t="shared" si="133"/>
        <v>0</v>
      </c>
      <c r="BB419">
        <f t="shared" si="134"/>
        <v>0</v>
      </c>
      <c r="BC419">
        <f t="shared" si="143"/>
        <v>0</v>
      </c>
      <c r="BD419">
        <f t="shared" si="144"/>
        <v>0</v>
      </c>
      <c r="BE419">
        <f t="shared" si="145"/>
        <v>0</v>
      </c>
      <c r="BF419">
        <f t="shared" si="146"/>
        <v>0</v>
      </c>
      <c r="BG419">
        <f>AB419</f>
        <v>0</v>
      </c>
      <c r="BH419">
        <f>COUNTIF(AC419:AD419,"NS")</f>
        <v>0</v>
      </c>
      <c r="BI419">
        <f>SUM(AC419:AD419)</f>
        <v>0</v>
      </c>
      <c r="BJ419">
        <f>IF(COUNTIF(AB419:AD419,"NA")=3,0,IF(OR(AND(BG419=0,BH419&gt;0),AND(BG419="NS",BI419&gt;0), AND(BG419="NS", BH419=0,BI419=0)), 1, IF(OR(AND(BG419&gt;0,BH419&gt;1,BG419&gt;BI419), AND(BG419="NS",BH419=2), AND(BG419="NS",BI419=0,BH419&gt;0),BG419=BI419), 0, 1)))</f>
        <v>0</v>
      </c>
    </row>
    <row r="420" spans="1:62" s="93" customFormat="1">
      <c r="A420" s="61"/>
      <c r="B420" s="78"/>
      <c r="C420" s="8"/>
      <c r="D420" s="8"/>
      <c r="E420" s="8"/>
      <c r="F420" s="8"/>
      <c r="G420" s="107"/>
      <c r="H420" s="110"/>
      <c r="I420" s="4"/>
      <c r="J420" s="80">
        <f>IF(AND(SUM(J399:J419)=0,COUNTIF(J399:J419,"NS")&gt;0),"NS",IF(AND(SUM(J399:J419)=0,COUNTIF(J399:J419,0)&gt;0),0,IF(AND(SUM(J399:J419)=0,COUNTIF(J399:J419,"NA")&gt;0),"NA",SUM(J399:J419))))</f>
        <v>0</v>
      </c>
      <c r="K420" s="80">
        <f t="shared" ref="K420:AC420" si="147">IF(AND(SUM(K399:K419)=0,COUNTIF(K399:K419,"NS")&gt;0),"NS",IF(AND(SUM(K399:K419)=0,COUNTIF(K399:K419,0)&gt;0),0,IF(AND(SUM(K399:K419)=0,COUNTIF(K399:K419,"NA")&gt;0),"NA",SUM(K399:K419))))</f>
        <v>0</v>
      </c>
      <c r="L420" s="80">
        <f t="shared" si="147"/>
        <v>0</v>
      </c>
      <c r="M420" s="80">
        <f t="shared" si="147"/>
        <v>0</v>
      </c>
      <c r="N420" s="80">
        <f t="shared" si="147"/>
        <v>0</v>
      </c>
      <c r="O420" s="80">
        <f t="shared" si="147"/>
        <v>0</v>
      </c>
      <c r="P420" s="80">
        <f t="shared" si="147"/>
        <v>0</v>
      </c>
      <c r="Q420" s="80">
        <f t="shared" si="147"/>
        <v>0</v>
      </c>
      <c r="R420" s="80">
        <f t="shared" si="147"/>
        <v>0</v>
      </c>
      <c r="S420" s="80">
        <f t="shared" si="147"/>
        <v>0</v>
      </c>
      <c r="T420" s="80">
        <f t="shared" si="147"/>
        <v>0</v>
      </c>
      <c r="U420" s="80">
        <f t="shared" si="147"/>
        <v>0</v>
      </c>
      <c r="V420" s="80">
        <f t="shared" si="147"/>
        <v>0</v>
      </c>
      <c r="W420" s="80">
        <f t="shared" si="147"/>
        <v>0</v>
      </c>
      <c r="X420" s="80">
        <f t="shared" si="147"/>
        <v>0</v>
      </c>
      <c r="Y420" s="80">
        <f t="shared" si="147"/>
        <v>0</v>
      </c>
      <c r="Z420" s="80">
        <f t="shared" si="147"/>
        <v>0</v>
      </c>
      <c r="AA420" s="80">
        <f t="shared" si="147"/>
        <v>0</v>
      </c>
      <c r="AB420" s="80">
        <f t="shared" si="147"/>
        <v>0</v>
      </c>
      <c r="AC420" s="80">
        <f t="shared" si="147"/>
        <v>0</v>
      </c>
      <c r="AD420" s="80">
        <f>IF(AND(SUM(AD399:AD419)=0,COUNTIF(AD399:AD419,"NS")&gt;0),"NS",IF(AND(SUM(AD399:AD419)=0,COUNTIF(AD399:AD419,0)&gt;0),0,IF(AND(SUM(AD399:AD419)=0,COUNTIF(AD399:AD419,"NA")&gt;0),"NA",SUM(AD399:AD419))))</f>
        <v>0</v>
      </c>
      <c r="AE420" s="4"/>
      <c r="AL420" s="192">
        <f>SUM(AL399:AL419)</f>
        <v>0</v>
      </c>
      <c r="AP420" s="192">
        <f>SUM(AP399:AP419)</f>
        <v>0</v>
      </c>
      <c r="AT420" s="192">
        <f>SUM(AT399:AT419)</f>
        <v>0</v>
      </c>
      <c r="AX420" s="192">
        <f>SUM(AX399:AX419)</f>
        <v>0</v>
      </c>
      <c r="BB420" s="192">
        <f>SUM(BB399:BB419)</f>
        <v>0</v>
      </c>
      <c r="BF420" s="192">
        <f>SUM(BF399:BF419)</f>
        <v>0</v>
      </c>
      <c r="BJ420" s="192">
        <f>SUM(BJ399:BJ419)</f>
        <v>0</v>
      </c>
    </row>
    <row r="421" spans="1:62" s="93" customFormat="1" ht="14.25">
      <c r="A421" s="5"/>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4"/>
      <c r="AI421" t="s">
        <v>5595</v>
      </c>
      <c r="AJ421" s="193">
        <f>SUM(AL393,AP393,AT393,AX393,BB393,BF393,AL420,AP420,AT420,AX420,BB420,BF420,BJ420)</f>
        <v>0</v>
      </c>
    </row>
    <row r="422" spans="1:62" s="93" customFormat="1" ht="24" customHeight="1">
      <c r="A422" s="5"/>
      <c r="B422" s="8"/>
      <c r="C422" s="777" t="s">
        <v>5120</v>
      </c>
      <c r="D422" s="732"/>
      <c r="E422" s="732"/>
      <c r="F422" s="732"/>
      <c r="G422" s="732"/>
      <c r="H422" s="732"/>
      <c r="I422" s="732"/>
      <c r="J422" s="732"/>
      <c r="K422" s="732"/>
      <c r="L422" s="732"/>
      <c r="M422" s="732"/>
      <c r="N422" s="732"/>
      <c r="O422" s="732"/>
      <c r="P422" s="732"/>
      <c r="Q422" s="732"/>
      <c r="R422" s="732"/>
      <c r="S422" s="732"/>
      <c r="T422" s="732"/>
      <c r="U422" s="732"/>
      <c r="V422" s="732"/>
      <c r="W422" s="732"/>
      <c r="X422" s="732"/>
      <c r="Y422" s="732"/>
      <c r="Z422" s="732"/>
      <c r="AA422" s="732"/>
      <c r="AB422" s="732"/>
      <c r="AC422" s="732"/>
      <c r="AD422" s="732"/>
      <c r="AE422" s="4"/>
    </row>
    <row r="423" spans="1:62" s="93" customFormat="1" ht="60" customHeight="1">
      <c r="A423" s="5"/>
      <c r="B423" s="8"/>
      <c r="C423" s="747"/>
      <c r="D423" s="653"/>
      <c r="E423" s="653"/>
      <c r="F423" s="653"/>
      <c r="G423" s="653"/>
      <c r="H423" s="653"/>
      <c r="I423" s="653"/>
      <c r="J423" s="653"/>
      <c r="K423" s="653"/>
      <c r="L423" s="653"/>
      <c r="M423" s="653"/>
      <c r="N423" s="653"/>
      <c r="O423" s="653"/>
      <c r="P423" s="653"/>
      <c r="Q423" s="653"/>
      <c r="R423" s="653"/>
      <c r="S423" s="653"/>
      <c r="T423" s="653"/>
      <c r="U423" s="653"/>
      <c r="V423" s="653"/>
      <c r="W423" s="653"/>
      <c r="X423" s="653"/>
      <c r="Y423" s="653"/>
      <c r="Z423" s="653"/>
      <c r="AA423" s="653"/>
      <c r="AB423" s="653"/>
      <c r="AC423" s="653"/>
      <c r="AD423" s="748"/>
      <c r="AE423" s="4"/>
    </row>
    <row r="424" spans="1:62" s="93" customFormat="1" ht="14.25">
      <c r="A424" s="5"/>
      <c r="B424" s="943" t="str">
        <f>BY393</f>
        <v/>
      </c>
      <c r="C424" s="751"/>
      <c r="D424" s="751"/>
      <c r="E424" s="751"/>
      <c r="F424" s="751"/>
      <c r="G424" s="751"/>
      <c r="H424" s="751"/>
      <c r="I424" s="751"/>
      <c r="J424" s="751"/>
      <c r="K424" s="751"/>
      <c r="L424" s="751"/>
      <c r="M424" s="751"/>
      <c r="N424" s="751"/>
      <c r="O424" s="751"/>
      <c r="P424" s="751"/>
      <c r="Q424" s="751"/>
      <c r="R424" s="751"/>
      <c r="S424" s="751"/>
      <c r="T424" s="751"/>
      <c r="U424" s="751"/>
      <c r="V424" s="751"/>
      <c r="W424" s="751"/>
      <c r="X424" s="751"/>
      <c r="Y424" s="751"/>
      <c r="Z424" s="751"/>
      <c r="AA424" s="751"/>
      <c r="AB424" s="751"/>
      <c r="AC424" s="751"/>
      <c r="AD424" s="751"/>
      <c r="AE424" s="751"/>
    </row>
    <row r="425" spans="1:62" s="93" customFormat="1" ht="14.25">
      <c r="A425" s="5"/>
      <c r="B425" s="767" t="str">
        <f>IF(SUM(COUNTIF(M372:AD392,"NS"),COUNTIF(J399:AD419,"NS"))&lt;&gt;0,"Alerta: debido a que cuenta con registros NS, debe proporcionar una justificación en el area de comentarios al final de la pregunta","")</f>
        <v/>
      </c>
      <c r="C425" s="751"/>
      <c r="D425" s="751"/>
      <c r="E425" s="751"/>
      <c r="F425" s="751"/>
      <c r="G425" s="751"/>
      <c r="H425" s="751"/>
      <c r="I425" s="751"/>
      <c r="J425" s="751"/>
      <c r="K425" s="751"/>
      <c r="L425" s="751"/>
      <c r="M425" s="751"/>
      <c r="N425" s="751"/>
      <c r="O425" s="751"/>
      <c r="P425" s="751"/>
      <c r="Q425" s="751"/>
      <c r="R425" s="751"/>
      <c r="S425" s="751"/>
      <c r="T425" s="751"/>
      <c r="U425" s="751"/>
      <c r="V425" s="751"/>
      <c r="W425" s="751"/>
      <c r="X425" s="751"/>
      <c r="Y425" s="751"/>
      <c r="Z425" s="751"/>
      <c r="AA425" s="751"/>
      <c r="AB425" s="751"/>
      <c r="AC425" s="751"/>
      <c r="AD425" s="751"/>
      <c r="AE425" s="751"/>
    </row>
    <row r="426" spans="1:62" s="93" customFormat="1" ht="14.25">
      <c r="A426" s="5"/>
      <c r="B426" s="880" t="str">
        <f>BU393</f>
        <v/>
      </c>
      <c r="C426" s="957"/>
      <c r="D426" s="957"/>
      <c r="E426" s="957"/>
      <c r="F426" s="957"/>
      <c r="G426" s="957"/>
      <c r="H426" s="957"/>
      <c r="I426" s="957"/>
      <c r="J426" s="957"/>
      <c r="K426" s="957"/>
      <c r="L426" s="957"/>
      <c r="M426" s="957"/>
      <c r="N426" s="957"/>
      <c r="O426" s="957"/>
      <c r="P426" s="957"/>
      <c r="Q426" s="957"/>
      <c r="R426" s="957"/>
      <c r="S426" s="957"/>
      <c r="T426" s="957"/>
      <c r="U426" s="957"/>
      <c r="V426" s="957"/>
      <c r="W426" s="957"/>
      <c r="X426" s="957"/>
      <c r="Y426" s="957"/>
      <c r="Z426" s="957"/>
      <c r="AA426" s="957"/>
      <c r="AB426" s="957"/>
      <c r="AC426" s="957"/>
      <c r="AD426" s="957"/>
      <c r="AE426" s="957"/>
    </row>
    <row r="427" spans="1:62" s="93" customFormat="1" ht="14.25">
      <c r="A427" s="5"/>
      <c r="B427" s="880" t="str">
        <f>IF(BZ385&gt;0,"Revise la información capturada, ya que tiene datos ingresados en celdas que están sombreadas","")</f>
        <v/>
      </c>
      <c r="C427" s="751"/>
      <c r="D427" s="751"/>
      <c r="E427" s="751"/>
      <c r="F427" s="751"/>
      <c r="G427" s="751"/>
      <c r="H427" s="751"/>
      <c r="I427" s="751"/>
      <c r="J427" s="751"/>
      <c r="K427" s="751"/>
      <c r="L427" s="751"/>
      <c r="M427" s="751"/>
      <c r="N427" s="751"/>
      <c r="O427" s="751"/>
      <c r="P427" s="751"/>
      <c r="Q427" s="751"/>
      <c r="R427" s="751"/>
      <c r="S427" s="751"/>
      <c r="T427" s="751"/>
      <c r="U427" s="751"/>
      <c r="V427" s="751"/>
      <c r="W427" s="751"/>
      <c r="X427" s="751"/>
      <c r="Y427" s="751"/>
      <c r="Z427" s="751"/>
      <c r="AA427" s="751"/>
      <c r="AB427" s="751"/>
      <c r="AC427" s="751"/>
      <c r="AD427" s="751"/>
      <c r="AE427" s="751"/>
    </row>
    <row r="428" spans="1:62" s="93" customFormat="1" ht="14.25">
      <c r="A428" s="5"/>
      <c r="B428" s="753" t="str">
        <f>IF(DP373&gt;0,"Favor de revisar la instrucción 4, debido a que no se cumplen con los criterios mencionados","")</f>
        <v/>
      </c>
      <c r="C428" s="751"/>
      <c r="D428" s="751"/>
      <c r="E428" s="751"/>
      <c r="F428" s="751"/>
      <c r="G428" s="751"/>
      <c r="H428" s="751"/>
      <c r="I428" s="751"/>
      <c r="J428" s="751"/>
      <c r="K428" s="751"/>
      <c r="L428" s="751"/>
      <c r="M428" s="751"/>
      <c r="N428" s="751"/>
      <c r="O428" s="751"/>
      <c r="P428" s="751"/>
      <c r="Q428" s="751"/>
      <c r="R428" s="751"/>
      <c r="S428" s="751"/>
      <c r="T428" s="751"/>
      <c r="U428" s="751"/>
      <c r="V428" s="751"/>
      <c r="W428" s="751"/>
      <c r="X428" s="751"/>
      <c r="Y428" s="751"/>
      <c r="Z428" s="751"/>
      <c r="AA428" s="751"/>
      <c r="AB428" s="751"/>
      <c r="AC428" s="751"/>
      <c r="AD428" s="751"/>
      <c r="AE428" s="751"/>
    </row>
    <row r="429" spans="1:62" s="93" customFormat="1" ht="15" customHeight="1" thickBot="1">
      <c r="A429" s="5"/>
      <c r="B429" s="749" t="str">
        <f>IF(DP395&gt;0,"Alerta: debe de proporcionar una justificación de acuerdo a lo establecido en la instrucción 5","")</f>
        <v/>
      </c>
      <c r="C429" s="751"/>
      <c r="D429" s="751"/>
      <c r="E429" s="751"/>
      <c r="F429" s="751"/>
      <c r="G429" s="751"/>
      <c r="H429" s="751"/>
      <c r="I429" s="751"/>
      <c r="J429" s="751"/>
      <c r="K429" s="751"/>
      <c r="L429" s="751"/>
      <c r="M429" s="751"/>
      <c r="N429" s="751"/>
      <c r="O429" s="751"/>
      <c r="P429" s="751"/>
      <c r="Q429" s="751"/>
      <c r="R429" s="751"/>
      <c r="S429" s="751"/>
      <c r="T429" s="751"/>
      <c r="U429" s="751"/>
      <c r="V429" s="751"/>
      <c r="W429" s="751"/>
      <c r="X429" s="751"/>
      <c r="Y429" s="751"/>
      <c r="Z429" s="751"/>
      <c r="AA429" s="751"/>
      <c r="AB429" s="751"/>
      <c r="AC429" s="751"/>
      <c r="AD429" s="751"/>
      <c r="AE429" s="751"/>
    </row>
    <row r="430" spans="1:62" s="93" customFormat="1" ht="15" customHeight="1" thickBot="1">
      <c r="A430" s="58"/>
      <c r="B430" s="654" t="s">
        <v>6202</v>
      </c>
      <c r="C430" s="655"/>
      <c r="D430" s="655"/>
      <c r="E430" s="655"/>
      <c r="F430" s="655"/>
      <c r="G430" s="655"/>
      <c r="H430" s="655"/>
      <c r="I430" s="655"/>
      <c r="J430" s="655"/>
      <c r="K430" s="655"/>
      <c r="L430" s="655"/>
      <c r="M430" s="655"/>
      <c r="N430" s="655"/>
      <c r="O430" s="655"/>
      <c r="P430" s="655"/>
      <c r="Q430" s="655"/>
      <c r="R430" s="655"/>
      <c r="S430" s="655"/>
      <c r="T430" s="655"/>
      <c r="U430" s="655"/>
      <c r="V430" s="655"/>
      <c r="W430" s="655"/>
      <c r="X430" s="655"/>
      <c r="Y430" s="655"/>
      <c r="Z430" s="655"/>
      <c r="AA430" s="655"/>
      <c r="AB430" s="655"/>
      <c r="AC430" s="655"/>
      <c r="AD430" s="656"/>
      <c r="AE430" s="4"/>
    </row>
    <row r="431" spans="1:62" s="93" customFormat="1" ht="14.25">
      <c r="A431" s="5"/>
      <c r="B431" s="761" t="s">
        <v>5124</v>
      </c>
      <c r="C431" s="666"/>
      <c r="D431" s="666"/>
      <c r="E431" s="666"/>
      <c r="F431" s="666"/>
      <c r="G431" s="666"/>
      <c r="H431" s="666"/>
      <c r="I431" s="666"/>
      <c r="J431" s="666"/>
      <c r="K431" s="666"/>
      <c r="L431" s="666"/>
      <c r="M431" s="666"/>
      <c r="N431" s="666"/>
      <c r="O431" s="666"/>
      <c r="P431" s="666"/>
      <c r="Q431" s="666"/>
      <c r="R431" s="666"/>
      <c r="S431" s="666"/>
      <c r="T431" s="666"/>
      <c r="U431" s="666"/>
      <c r="V431" s="666"/>
      <c r="W431" s="666"/>
      <c r="X431" s="666"/>
      <c r="Y431" s="666"/>
      <c r="Z431" s="666"/>
      <c r="AA431" s="666"/>
      <c r="AB431" s="666"/>
      <c r="AC431" s="666"/>
      <c r="AD431" s="762"/>
      <c r="AE431" s="4"/>
    </row>
    <row r="432" spans="1:62" s="93" customFormat="1" ht="48" customHeight="1">
      <c r="A432" s="5"/>
      <c r="B432" s="87"/>
      <c r="C432" s="781" t="s">
        <v>6203</v>
      </c>
      <c r="D432" s="736"/>
      <c r="E432" s="736"/>
      <c r="F432" s="736"/>
      <c r="G432" s="736"/>
      <c r="H432" s="736"/>
      <c r="I432" s="736"/>
      <c r="J432" s="736"/>
      <c r="K432" s="736"/>
      <c r="L432" s="736"/>
      <c r="M432" s="736"/>
      <c r="N432" s="736"/>
      <c r="O432" s="736"/>
      <c r="P432" s="736"/>
      <c r="Q432" s="736"/>
      <c r="R432" s="736"/>
      <c r="S432" s="736"/>
      <c r="T432" s="736"/>
      <c r="U432" s="736"/>
      <c r="V432" s="736"/>
      <c r="W432" s="736"/>
      <c r="X432" s="736"/>
      <c r="Y432" s="736"/>
      <c r="Z432" s="736"/>
      <c r="AA432" s="736"/>
      <c r="AB432" s="736"/>
      <c r="AC432" s="736"/>
      <c r="AD432" s="689"/>
      <c r="AE432" s="4"/>
    </row>
    <row r="433" spans="1:38" s="93" customFormat="1" ht="24" customHeight="1">
      <c r="A433" s="5"/>
      <c r="B433" s="87"/>
      <c r="C433" s="781" t="s">
        <v>6204</v>
      </c>
      <c r="D433" s="736"/>
      <c r="E433" s="736"/>
      <c r="F433" s="736"/>
      <c r="G433" s="736"/>
      <c r="H433" s="736"/>
      <c r="I433" s="736"/>
      <c r="J433" s="736"/>
      <c r="K433" s="736"/>
      <c r="L433" s="736"/>
      <c r="M433" s="736"/>
      <c r="N433" s="736"/>
      <c r="O433" s="736"/>
      <c r="P433" s="736"/>
      <c r="Q433" s="736"/>
      <c r="R433" s="736"/>
      <c r="S433" s="736"/>
      <c r="T433" s="736"/>
      <c r="U433" s="736"/>
      <c r="V433" s="736"/>
      <c r="W433" s="736"/>
      <c r="X433" s="736"/>
      <c r="Y433" s="736"/>
      <c r="Z433" s="736"/>
      <c r="AA433" s="736"/>
      <c r="AB433" s="736"/>
      <c r="AC433" s="736"/>
      <c r="AD433" s="689"/>
      <c r="AE433" s="4"/>
    </row>
    <row r="434" spans="1:38" s="93" customFormat="1" ht="36" customHeight="1">
      <c r="A434" s="5"/>
      <c r="B434" s="87"/>
      <c r="C434" s="781" t="s">
        <v>6205</v>
      </c>
      <c r="D434" s="736"/>
      <c r="E434" s="736"/>
      <c r="F434" s="736"/>
      <c r="G434" s="736"/>
      <c r="H434" s="736"/>
      <c r="I434" s="736"/>
      <c r="J434" s="736"/>
      <c r="K434" s="736"/>
      <c r="L434" s="736"/>
      <c r="M434" s="736"/>
      <c r="N434" s="736"/>
      <c r="O434" s="736"/>
      <c r="P434" s="736"/>
      <c r="Q434" s="736"/>
      <c r="R434" s="736"/>
      <c r="S434" s="736"/>
      <c r="T434" s="736"/>
      <c r="U434" s="736"/>
      <c r="V434" s="736"/>
      <c r="W434" s="736"/>
      <c r="X434" s="736"/>
      <c r="Y434" s="736"/>
      <c r="Z434" s="736"/>
      <c r="AA434" s="736"/>
      <c r="AB434" s="736"/>
      <c r="AC434" s="736"/>
      <c r="AD434" s="689"/>
      <c r="AE434" s="4"/>
    </row>
    <row r="435" spans="1:38" s="93" customFormat="1" ht="36" customHeight="1">
      <c r="A435" s="5"/>
      <c r="B435" s="87"/>
      <c r="C435" s="781" t="s">
        <v>6206</v>
      </c>
      <c r="D435" s="736"/>
      <c r="E435" s="736"/>
      <c r="F435" s="736"/>
      <c r="G435" s="736"/>
      <c r="H435" s="736"/>
      <c r="I435" s="736"/>
      <c r="J435" s="736"/>
      <c r="K435" s="736"/>
      <c r="L435" s="736"/>
      <c r="M435" s="736"/>
      <c r="N435" s="736"/>
      <c r="O435" s="736"/>
      <c r="P435" s="736"/>
      <c r="Q435" s="736"/>
      <c r="R435" s="736"/>
      <c r="S435" s="736"/>
      <c r="T435" s="736"/>
      <c r="U435" s="736"/>
      <c r="V435" s="736"/>
      <c r="W435" s="736"/>
      <c r="X435" s="736"/>
      <c r="Y435" s="736"/>
      <c r="Z435" s="736"/>
      <c r="AA435" s="736"/>
      <c r="AB435" s="736"/>
      <c r="AC435" s="736"/>
      <c r="AD435" s="689"/>
      <c r="AE435" s="4"/>
    </row>
    <row r="436" spans="1:38" s="93" customFormat="1" ht="36" customHeight="1">
      <c r="A436" s="5"/>
      <c r="B436" s="87"/>
      <c r="C436" s="781" t="s">
        <v>6207</v>
      </c>
      <c r="D436" s="736"/>
      <c r="E436" s="736"/>
      <c r="F436" s="736"/>
      <c r="G436" s="736"/>
      <c r="H436" s="736"/>
      <c r="I436" s="736"/>
      <c r="J436" s="736"/>
      <c r="K436" s="736"/>
      <c r="L436" s="736"/>
      <c r="M436" s="736"/>
      <c r="N436" s="736"/>
      <c r="O436" s="736"/>
      <c r="P436" s="736"/>
      <c r="Q436" s="736"/>
      <c r="R436" s="736"/>
      <c r="S436" s="736"/>
      <c r="T436" s="736"/>
      <c r="U436" s="736"/>
      <c r="V436" s="736"/>
      <c r="W436" s="736"/>
      <c r="X436" s="736"/>
      <c r="Y436" s="736"/>
      <c r="Z436" s="736"/>
      <c r="AA436" s="736"/>
      <c r="AB436" s="736"/>
      <c r="AC436" s="736"/>
      <c r="AD436" s="689"/>
      <c r="AE436" s="4"/>
    </row>
    <row r="437" spans="1:38" s="93" customFormat="1" ht="24" customHeight="1">
      <c r="A437" s="5"/>
      <c r="B437" s="87"/>
      <c r="C437" s="781" t="s">
        <v>6208</v>
      </c>
      <c r="D437" s="736"/>
      <c r="E437" s="736"/>
      <c r="F437" s="736"/>
      <c r="G437" s="736"/>
      <c r="H437" s="736"/>
      <c r="I437" s="736"/>
      <c r="J437" s="736"/>
      <c r="K437" s="736"/>
      <c r="L437" s="736"/>
      <c r="M437" s="736"/>
      <c r="N437" s="736"/>
      <c r="O437" s="736"/>
      <c r="P437" s="736"/>
      <c r="Q437" s="736"/>
      <c r="R437" s="736"/>
      <c r="S437" s="736"/>
      <c r="T437" s="736"/>
      <c r="U437" s="736"/>
      <c r="V437" s="736"/>
      <c r="W437" s="736"/>
      <c r="X437" s="736"/>
      <c r="Y437" s="736"/>
      <c r="Z437" s="736"/>
      <c r="AA437" s="736"/>
      <c r="AB437" s="736"/>
      <c r="AC437" s="736"/>
      <c r="AD437" s="689"/>
      <c r="AE437" s="4"/>
    </row>
    <row r="438" spans="1:38" s="93" customFormat="1" ht="48" customHeight="1">
      <c r="A438" s="5"/>
      <c r="B438" s="97"/>
      <c r="C438" s="780" t="s">
        <v>6209</v>
      </c>
      <c r="D438" s="732"/>
      <c r="E438" s="732"/>
      <c r="F438" s="732"/>
      <c r="G438" s="732"/>
      <c r="H438" s="732"/>
      <c r="I438" s="732"/>
      <c r="J438" s="732"/>
      <c r="K438" s="732"/>
      <c r="L438" s="732"/>
      <c r="M438" s="732"/>
      <c r="N438" s="732"/>
      <c r="O438" s="732"/>
      <c r="P438" s="732"/>
      <c r="Q438" s="732"/>
      <c r="R438" s="732"/>
      <c r="S438" s="732"/>
      <c r="T438" s="732"/>
      <c r="U438" s="732"/>
      <c r="V438" s="732"/>
      <c r="W438" s="732"/>
      <c r="X438" s="732"/>
      <c r="Y438" s="732"/>
      <c r="Z438" s="732"/>
      <c r="AA438" s="732"/>
      <c r="AB438" s="732"/>
      <c r="AC438" s="732"/>
      <c r="AD438" s="733"/>
      <c r="AE438" s="4"/>
    </row>
    <row r="439" spans="1:38" s="93" customFormat="1" ht="14.25">
      <c r="A439" s="5"/>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4"/>
    </row>
    <row r="440" spans="1:38" s="93" customFormat="1" ht="36" customHeight="1">
      <c r="A440" s="7" t="s">
        <v>6210</v>
      </c>
      <c r="B440" s="743" t="s">
        <v>6211</v>
      </c>
      <c r="C440" s="736"/>
      <c r="D440" s="736"/>
      <c r="E440" s="736"/>
      <c r="F440" s="736"/>
      <c r="G440" s="736"/>
      <c r="H440" s="736"/>
      <c r="I440" s="736"/>
      <c r="J440" s="736"/>
      <c r="K440" s="736"/>
      <c r="L440" s="736"/>
      <c r="M440" s="736"/>
      <c r="N440" s="736"/>
      <c r="O440" s="736"/>
      <c r="P440" s="736"/>
      <c r="Q440" s="736"/>
      <c r="R440" s="736"/>
      <c r="S440" s="736"/>
      <c r="T440" s="736"/>
      <c r="U440" s="736"/>
      <c r="V440" s="736"/>
      <c r="W440" s="736"/>
      <c r="X440" s="736"/>
      <c r="Y440" s="736"/>
      <c r="Z440" s="736"/>
      <c r="AA440" s="736"/>
      <c r="AB440" s="736"/>
      <c r="AC440" s="736"/>
      <c r="AD440" s="736"/>
      <c r="AE440" s="4"/>
    </row>
    <row r="441" spans="1:38" s="93" customFormat="1" ht="24" customHeight="1">
      <c r="A441" s="7"/>
      <c r="B441" s="78"/>
      <c r="C441" s="756" t="s">
        <v>6212</v>
      </c>
      <c r="D441" s="736"/>
      <c r="E441" s="736"/>
      <c r="F441" s="736"/>
      <c r="G441" s="736"/>
      <c r="H441" s="736"/>
      <c r="I441" s="736"/>
      <c r="J441" s="736"/>
      <c r="K441" s="736"/>
      <c r="L441" s="736"/>
      <c r="M441" s="736"/>
      <c r="N441" s="736"/>
      <c r="O441" s="736"/>
      <c r="P441" s="736"/>
      <c r="Q441" s="736"/>
      <c r="R441" s="736"/>
      <c r="S441" s="736"/>
      <c r="T441" s="736"/>
      <c r="U441" s="736"/>
      <c r="V441" s="736"/>
      <c r="W441" s="736"/>
      <c r="X441" s="736"/>
      <c r="Y441" s="736"/>
      <c r="Z441" s="736"/>
      <c r="AA441" s="736"/>
      <c r="AB441" s="736"/>
      <c r="AC441" s="736"/>
      <c r="AD441" s="736"/>
      <c r="AE441" s="4"/>
    </row>
    <row r="442" spans="1:38" s="93" customFormat="1" ht="36" customHeight="1">
      <c r="A442" s="7"/>
      <c r="B442" s="78"/>
      <c r="C442" s="756" t="s">
        <v>6213</v>
      </c>
      <c r="D442" s="736"/>
      <c r="E442" s="736"/>
      <c r="F442" s="736"/>
      <c r="G442" s="736"/>
      <c r="H442" s="736"/>
      <c r="I442" s="736"/>
      <c r="J442" s="736"/>
      <c r="K442" s="736"/>
      <c r="L442" s="736"/>
      <c r="M442" s="736"/>
      <c r="N442" s="736"/>
      <c r="O442" s="736"/>
      <c r="P442" s="736"/>
      <c r="Q442" s="736"/>
      <c r="R442" s="736"/>
      <c r="S442" s="736"/>
      <c r="T442" s="736"/>
      <c r="U442" s="736"/>
      <c r="V442" s="736"/>
      <c r="W442" s="736"/>
      <c r="X442" s="736"/>
      <c r="Y442" s="736"/>
      <c r="Z442" s="736"/>
      <c r="AA442" s="736"/>
      <c r="AB442" s="736"/>
      <c r="AC442" s="736"/>
      <c r="AD442" s="736"/>
      <c r="AE442" s="4"/>
    </row>
    <row r="443" spans="1:38" s="93" customFormat="1" ht="14.25">
      <c r="A443" s="7"/>
      <c r="B443" s="78"/>
      <c r="C443" s="420"/>
      <c r="D443" s="420"/>
      <c r="E443" s="420"/>
      <c r="F443" s="420"/>
      <c r="G443" s="420"/>
      <c r="H443" s="420"/>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
    </row>
    <row r="444" spans="1:38" s="93" customFormat="1" ht="60" customHeight="1">
      <c r="A444" s="10"/>
      <c r="B444" s="6"/>
      <c r="C444" s="944" t="s">
        <v>6214</v>
      </c>
      <c r="D444" s="773"/>
      <c r="E444" s="773"/>
      <c r="F444" s="773"/>
      <c r="G444" s="773"/>
      <c r="H444" s="773"/>
      <c r="I444" s="773"/>
      <c r="J444" s="773"/>
      <c r="K444" s="773"/>
      <c r="L444" s="769"/>
      <c r="M444" s="643" t="s">
        <v>6215</v>
      </c>
      <c r="N444" s="773"/>
      <c r="O444" s="773"/>
      <c r="P444" s="773"/>
      <c r="Q444" s="773"/>
      <c r="R444" s="769"/>
      <c r="S444" s="771" t="s">
        <v>6216</v>
      </c>
      <c r="T444" s="669"/>
      <c r="U444" s="669"/>
      <c r="V444" s="669"/>
      <c r="W444" s="669"/>
      <c r="X444" s="669"/>
      <c r="Y444" s="669"/>
      <c r="Z444" s="669"/>
      <c r="AA444" s="669"/>
      <c r="AB444" s="669"/>
      <c r="AC444" s="669"/>
      <c r="AD444" s="670"/>
      <c r="AE444" s="4"/>
    </row>
    <row r="445" spans="1:38" s="93" customFormat="1" ht="14.25">
      <c r="A445" s="7"/>
      <c r="B445" s="82"/>
      <c r="C445" s="770"/>
      <c r="D445" s="732"/>
      <c r="E445" s="732"/>
      <c r="F445" s="732"/>
      <c r="G445" s="732"/>
      <c r="H445" s="732"/>
      <c r="I445" s="732"/>
      <c r="J445" s="732"/>
      <c r="K445" s="732"/>
      <c r="L445" s="733"/>
      <c r="M445" s="770"/>
      <c r="N445" s="732"/>
      <c r="O445" s="732"/>
      <c r="P445" s="732"/>
      <c r="Q445" s="732"/>
      <c r="R445" s="733"/>
      <c r="S445" s="944" t="s">
        <v>5560</v>
      </c>
      <c r="T445" s="669"/>
      <c r="U445" s="669"/>
      <c r="V445" s="670"/>
      <c r="W445" s="990" t="s">
        <v>6029</v>
      </c>
      <c r="X445" s="669"/>
      <c r="Y445" s="669"/>
      <c r="Z445" s="670"/>
      <c r="AA445" s="990" t="s">
        <v>6030</v>
      </c>
      <c r="AB445" s="669"/>
      <c r="AC445" s="669"/>
      <c r="AD445" s="670"/>
      <c r="AE445" s="4"/>
      <c r="AF445" t="s">
        <v>6217</v>
      </c>
      <c r="AG445" t="s">
        <v>5110</v>
      </c>
      <c r="AH445" t="s">
        <v>5905</v>
      </c>
      <c r="AI445" t="s">
        <v>5572</v>
      </c>
      <c r="AJ445" t="s">
        <v>5573</v>
      </c>
      <c r="AK445" t="s">
        <v>5574</v>
      </c>
      <c r="AL445" t="s">
        <v>5575</v>
      </c>
    </row>
    <row r="446" spans="1:38" s="93" customFormat="1" ht="14.25">
      <c r="A446" s="7"/>
      <c r="B446" s="82"/>
      <c r="C446" s="19" t="s">
        <v>5040</v>
      </c>
      <c r="D446" s="763" t="s">
        <v>6218</v>
      </c>
      <c r="E446" s="669"/>
      <c r="F446" s="669"/>
      <c r="G446" s="669"/>
      <c r="H446" s="669"/>
      <c r="I446" s="669"/>
      <c r="J446" s="669"/>
      <c r="K446" s="669"/>
      <c r="L446" s="670"/>
      <c r="M446" s="671"/>
      <c r="N446" s="653"/>
      <c r="O446" s="653"/>
      <c r="P446" s="653"/>
      <c r="Q446" s="653"/>
      <c r="R446" s="748"/>
      <c r="S446" s="866"/>
      <c r="T446" s="745"/>
      <c r="U446" s="745"/>
      <c r="V446" s="746"/>
      <c r="W446" s="866"/>
      <c r="X446" s="745"/>
      <c r="Y446" s="745"/>
      <c r="Z446" s="746"/>
      <c r="AA446" s="866"/>
      <c r="AB446" s="745"/>
      <c r="AC446" s="745"/>
      <c r="AD446" s="746"/>
      <c r="AE446" s="4"/>
      <c r="AF446">
        <f>IF(AND(M446=1,S446=0),1,0)</f>
        <v>0</v>
      </c>
      <c r="AG446">
        <f>IF(COUNTA($M$446:$AD$452)=0,0,IF(M446=1,IF(COUNTA(S446:AD446)=3,0,1),IF(M446&gt;1,0,1)))</f>
        <v>0</v>
      </c>
      <c r="AH446">
        <f>IF(M446&gt;1,IF(COUNTA(S446:AD446)=0,0,1),0)</f>
        <v>0</v>
      </c>
      <c r="AI446" s="422">
        <f>S446</f>
        <v>0</v>
      </c>
      <c r="AJ446">
        <f>COUNTIF(W446:AD446,"NS")</f>
        <v>0</v>
      </c>
      <c r="AK446" s="422">
        <f>SUM(W446:AD446)</f>
        <v>0</v>
      </c>
      <c r="AL446">
        <f>IF(COUNTIF(S446:AD446,"NA")=3,0,IF(OR(AND(AI446=0,AJ446&gt;0),AND(AI446="NS",AK446&gt;0), AND(AI446="NS", AJ446=0,AK446=0)), 1, IF(OR(AND(AI446&gt;0,AJ446&gt;1,AI446&gt;AK446), AND(AI446="NS",AJ446=2), AND(AI446="NS",AK446=0,AJ446&gt;0),AI446=AK446), 0, 1)))</f>
        <v>0</v>
      </c>
    </row>
    <row r="447" spans="1:38" s="93" customFormat="1" ht="14.25">
      <c r="A447" s="7"/>
      <c r="B447" s="82"/>
      <c r="C447" s="19" t="s">
        <v>5042</v>
      </c>
      <c r="D447" s="763" t="s">
        <v>6219</v>
      </c>
      <c r="E447" s="669"/>
      <c r="F447" s="669"/>
      <c r="G447" s="669"/>
      <c r="H447" s="669"/>
      <c r="I447" s="669"/>
      <c r="J447" s="669"/>
      <c r="K447" s="669"/>
      <c r="L447" s="670"/>
      <c r="M447" s="671"/>
      <c r="N447" s="653"/>
      <c r="O447" s="653"/>
      <c r="P447" s="653"/>
      <c r="Q447" s="653"/>
      <c r="R447" s="748"/>
      <c r="S447" s="866"/>
      <c r="T447" s="745"/>
      <c r="U447" s="745"/>
      <c r="V447" s="746"/>
      <c r="W447" s="866"/>
      <c r="X447" s="745"/>
      <c r="Y447" s="745"/>
      <c r="Z447" s="746"/>
      <c r="AA447" s="866"/>
      <c r="AB447" s="745"/>
      <c r="AC447" s="745"/>
      <c r="AD447" s="746"/>
      <c r="AE447" s="4"/>
      <c r="AF447">
        <f t="shared" ref="AF447:AF451" si="148">IF(AND(M447=1,S447=0),1,0)</f>
        <v>0</v>
      </c>
      <c r="AG447">
        <f t="shared" ref="AG447:AG451" si="149">IF(COUNTA($M$446:$AD$452)=0,0,IF(M447=1,IF(COUNTA(S447:AD447)=3,0,1),IF(M447&gt;1,0,1)))</f>
        <v>0</v>
      </c>
      <c r="AH447">
        <f t="shared" ref="AH447:AH451" si="150">IF(M447&gt;1,IF(COUNTA(S447:AD447)=0,0,1),0)</f>
        <v>0</v>
      </c>
      <c r="AI447">
        <f t="shared" ref="AI447:AI451" si="151">S447</f>
        <v>0</v>
      </c>
      <c r="AJ447">
        <f t="shared" ref="AJ447:AJ451" si="152">COUNTIF(W447:AD447,"NS")</f>
        <v>0</v>
      </c>
      <c r="AK447">
        <f t="shared" ref="AK447:AK451" si="153">SUM(W447:AD447)</f>
        <v>0</v>
      </c>
      <c r="AL447">
        <f t="shared" ref="AL447:AL451" si="154">IF(COUNTIF(S447:AD447,"NA")=3,0,IF(OR(AND(AI447=0,AJ447&gt;0),AND(AI447="NS",AK447&gt;0), AND(AI447="NS", AJ447=0,AK447=0)), 1, IF(OR(AND(AI447&gt;0,AJ447&gt;1,AI447&gt;AK447), AND(AI447="NS",AJ447=2), AND(AI447="NS",AK447=0,AJ447&gt;0),AI447=AK447), 0, 1)))</f>
        <v>0</v>
      </c>
    </row>
    <row r="448" spans="1:38" s="93" customFormat="1" ht="14.25">
      <c r="A448" s="7"/>
      <c r="B448" s="82"/>
      <c r="C448" s="19" t="s">
        <v>5044</v>
      </c>
      <c r="D448" s="763" t="s">
        <v>6220</v>
      </c>
      <c r="E448" s="669"/>
      <c r="F448" s="669"/>
      <c r="G448" s="669"/>
      <c r="H448" s="669"/>
      <c r="I448" s="669"/>
      <c r="J448" s="669"/>
      <c r="K448" s="669"/>
      <c r="L448" s="670"/>
      <c r="M448" s="671"/>
      <c r="N448" s="653"/>
      <c r="O448" s="653"/>
      <c r="P448" s="653"/>
      <c r="Q448" s="653"/>
      <c r="R448" s="748"/>
      <c r="S448" s="866"/>
      <c r="T448" s="745"/>
      <c r="U448" s="745"/>
      <c r="V448" s="746"/>
      <c r="W448" s="866"/>
      <c r="X448" s="745"/>
      <c r="Y448" s="745"/>
      <c r="Z448" s="746"/>
      <c r="AA448" s="866"/>
      <c r="AB448" s="745"/>
      <c r="AC448" s="745"/>
      <c r="AD448" s="746"/>
      <c r="AE448" s="4"/>
      <c r="AF448">
        <f t="shared" si="148"/>
        <v>0</v>
      </c>
      <c r="AG448">
        <f t="shared" si="149"/>
        <v>0</v>
      </c>
      <c r="AH448">
        <f t="shared" si="150"/>
        <v>0</v>
      </c>
      <c r="AI448">
        <f t="shared" si="151"/>
        <v>0</v>
      </c>
      <c r="AJ448">
        <f t="shared" si="152"/>
        <v>0</v>
      </c>
      <c r="AK448">
        <f t="shared" si="153"/>
        <v>0</v>
      </c>
      <c r="AL448">
        <f t="shared" si="154"/>
        <v>0</v>
      </c>
    </row>
    <row r="449" spans="1:38" s="93" customFormat="1" ht="24" customHeight="1">
      <c r="A449" s="7"/>
      <c r="B449" s="82"/>
      <c r="C449" s="19" t="s">
        <v>5046</v>
      </c>
      <c r="D449" s="763" t="s">
        <v>6221</v>
      </c>
      <c r="E449" s="669"/>
      <c r="F449" s="669"/>
      <c r="G449" s="669"/>
      <c r="H449" s="669"/>
      <c r="I449" s="669"/>
      <c r="J449" s="669"/>
      <c r="K449" s="669"/>
      <c r="L449" s="670"/>
      <c r="M449" s="671"/>
      <c r="N449" s="653"/>
      <c r="O449" s="653"/>
      <c r="P449" s="653"/>
      <c r="Q449" s="653"/>
      <c r="R449" s="748"/>
      <c r="S449" s="866"/>
      <c r="T449" s="745"/>
      <c r="U449" s="745"/>
      <c r="V449" s="746"/>
      <c r="W449" s="866"/>
      <c r="X449" s="745"/>
      <c r="Y449" s="745"/>
      <c r="Z449" s="746"/>
      <c r="AA449" s="866"/>
      <c r="AB449" s="745"/>
      <c r="AC449" s="745"/>
      <c r="AD449" s="746"/>
      <c r="AE449" s="4"/>
      <c r="AF449">
        <f t="shared" si="148"/>
        <v>0</v>
      </c>
      <c r="AG449">
        <f>IF(COUNTA($M$446:$AD$452)=0,0,IF(M449=1,IF(COUNTA(S449:AD449)=3,0,1),IF(M449&gt;1,0,1)))</f>
        <v>0</v>
      </c>
      <c r="AH449">
        <f>IF(M449&gt;1,IF(COUNTA(S449:AD449)=0,0,1),0)</f>
        <v>0</v>
      </c>
      <c r="AI449">
        <f t="shared" si="151"/>
        <v>0</v>
      </c>
      <c r="AJ449">
        <f t="shared" si="152"/>
        <v>0</v>
      </c>
      <c r="AK449">
        <f t="shared" si="153"/>
        <v>0</v>
      </c>
      <c r="AL449">
        <f t="shared" si="154"/>
        <v>0</v>
      </c>
    </row>
    <row r="450" spans="1:38" s="93" customFormat="1" ht="14.25">
      <c r="A450" s="7"/>
      <c r="B450" s="82"/>
      <c r="C450" s="19" t="s">
        <v>5048</v>
      </c>
      <c r="D450" s="763" t="s">
        <v>6222</v>
      </c>
      <c r="E450" s="669"/>
      <c r="F450" s="669"/>
      <c r="G450" s="669"/>
      <c r="H450" s="669"/>
      <c r="I450" s="669"/>
      <c r="J450" s="669"/>
      <c r="K450" s="669"/>
      <c r="L450" s="670"/>
      <c r="M450" s="671"/>
      <c r="N450" s="653"/>
      <c r="O450" s="653"/>
      <c r="P450" s="653"/>
      <c r="Q450" s="653"/>
      <c r="R450" s="748"/>
      <c r="S450" s="866"/>
      <c r="T450" s="745"/>
      <c r="U450" s="745"/>
      <c r="V450" s="746"/>
      <c r="W450" s="866"/>
      <c r="X450" s="745"/>
      <c r="Y450" s="745"/>
      <c r="Z450" s="746"/>
      <c r="AA450" s="866"/>
      <c r="AB450" s="745"/>
      <c r="AC450" s="745"/>
      <c r="AD450" s="746"/>
      <c r="AE450" s="4"/>
      <c r="AF450">
        <f t="shared" si="148"/>
        <v>0</v>
      </c>
      <c r="AG450">
        <f t="shared" si="149"/>
        <v>0</v>
      </c>
      <c r="AH450">
        <f t="shared" si="150"/>
        <v>0</v>
      </c>
      <c r="AI450">
        <f t="shared" si="151"/>
        <v>0</v>
      </c>
      <c r="AJ450">
        <f t="shared" si="152"/>
        <v>0</v>
      </c>
      <c r="AK450">
        <f t="shared" si="153"/>
        <v>0</v>
      </c>
      <c r="AL450">
        <f t="shared" si="154"/>
        <v>0</v>
      </c>
    </row>
    <row r="451" spans="1:38" s="93" customFormat="1" ht="14.25">
      <c r="A451" s="7"/>
      <c r="B451" s="82"/>
      <c r="C451" s="19" t="s">
        <v>5050</v>
      </c>
      <c r="D451" s="763" t="s">
        <v>6223</v>
      </c>
      <c r="E451" s="669"/>
      <c r="F451" s="669"/>
      <c r="G451" s="669"/>
      <c r="H451" s="669"/>
      <c r="I451" s="669"/>
      <c r="J451" s="669"/>
      <c r="K451" s="669"/>
      <c r="L451" s="670"/>
      <c r="M451" s="671"/>
      <c r="N451" s="653"/>
      <c r="O451" s="653"/>
      <c r="P451" s="653"/>
      <c r="Q451" s="653"/>
      <c r="R451" s="748"/>
      <c r="S451" s="866"/>
      <c r="T451" s="745"/>
      <c r="U451" s="745"/>
      <c r="V451" s="746"/>
      <c r="W451" s="866"/>
      <c r="X451" s="745"/>
      <c r="Y451" s="745"/>
      <c r="Z451" s="746"/>
      <c r="AA451" s="866"/>
      <c r="AB451" s="745"/>
      <c r="AC451" s="745"/>
      <c r="AD451" s="746"/>
      <c r="AE451" s="4"/>
      <c r="AF451">
        <f t="shared" si="148"/>
        <v>0</v>
      </c>
      <c r="AG451">
        <f t="shared" si="149"/>
        <v>0</v>
      </c>
      <c r="AH451">
        <f t="shared" si="150"/>
        <v>0</v>
      </c>
      <c r="AI451">
        <f t="shared" si="151"/>
        <v>0</v>
      </c>
      <c r="AJ451">
        <f t="shared" si="152"/>
        <v>0</v>
      </c>
      <c r="AK451">
        <f t="shared" si="153"/>
        <v>0</v>
      </c>
      <c r="AL451">
        <f t="shared" si="154"/>
        <v>0</v>
      </c>
    </row>
    <row r="452" spans="1:38" s="93" customFormat="1" ht="14.25">
      <c r="A452" s="7"/>
      <c r="B452" s="82"/>
      <c r="C452" s="19" t="s">
        <v>5052</v>
      </c>
      <c r="D452" s="997" t="s">
        <v>6224</v>
      </c>
      <c r="E452" s="669"/>
      <c r="F452" s="669"/>
      <c r="G452" s="669"/>
      <c r="H452" s="669"/>
      <c r="I452" s="669"/>
      <c r="J452" s="669"/>
      <c r="K452" s="669"/>
      <c r="L452" s="670"/>
      <c r="M452" s="671"/>
      <c r="N452" s="653"/>
      <c r="O452" s="653"/>
      <c r="P452" s="653"/>
      <c r="Q452" s="653"/>
      <c r="R452" s="748"/>
      <c r="S452" s="866"/>
      <c r="T452" s="745"/>
      <c r="U452" s="745"/>
      <c r="V452" s="746"/>
      <c r="W452" s="866"/>
      <c r="X452" s="745"/>
      <c r="Y452" s="745"/>
      <c r="Z452" s="746"/>
      <c r="AA452" s="866"/>
      <c r="AB452" s="745"/>
      <c r="AC452" s="745"/>
      <c r="AD452" s="746"/>
      <c r="AE452" s="4"/>
      <c r="AF452">
        <f>IF(AND(M452=1,S452=0),1,0)</f>
        <v>0</v>
      </c>
      <c r="AG452">
        <f>IF(COUNTA($M$446:$AD$452)=0,0,IF(M452=1,IF(COUNTA(S452:AD452)=3,0,1),IF(M452&gt;1,0,1)))</f>
        <v>0</v>
      </c>
      <c r="AH452">
        <f>IF(M452&gt;1,IF(COUNTA(S452:AD452)=0,0,1),0)</f>
        <v>0</v>
      </c>
      <c r="AI452" s="422">
        <f>S452</f>
        <v>0</v>
      </c>
      <c r="AJ452">
        <f>COUNTIF(W452:AD452,"NS")</f>
        <v>0</v>
      </c>
      <c r="AK452" s="422">
        <f>SUM(W452:AD452)</f>
        <v>0</v>
      </c>
      <c r="AL452">
        <f>IF(COUNTIF(S452:AD452,"NA")=3,0,IF(OR(AND(AI452=0,AJ452&gt;0),AND(AI452="NS",AK452&gt;0), AND(AI452="NS", AJ452=0,AK452=0)), 1, IF(OR(AND(AI452&gt;0,AJ452&gt;1,AI452&gt;AK452), AND(AI452="NS",AJ452=2), AND(AI452="NS",AK452=0,AJ452&gt;0),AI452=AK452), 0, 1)))</f>
        <v>0</v>
      </c>
    </row>
    <row r="453" spans="1:38" s="93" customFormat="1">
      <c r="A453" s="7"/>
      <c r="B453" s="82"/>
      <c r="C453" s="82"/>
      <c r="D453" s="82"/>
      <c r="E453" s="82"/>
      <c r="F453" s="82"/>
      <c r="G453" s="82"/>
      <c r="H453" s="82"/>
      <c r="I453" s="82"/>
      <c r="J453" s="82"/>
      <c r="K453" s="82"/>
      <c r="L453" s="82"/>
      <c r="M453" s="82"/>
      <c r="N453" s="82"/>
      <c r="O453" s="82"/>
      <c r="P453" s="82"/>
      <c r="Q453" s="82"/>
      <c r="R453" s="107" t="s">
        <v>5512</v>
      </c>
      <c r="S453" s="968">
        <f>IF(AND(SUM(S446:S452)=0,COUNTIF(S446:S452,"NS")&gt;0),"NS",IF(AND(SUM(S446:S452)=0,COUNTIF(S446:S452,0)&gt;0),0,IF(AND(SUM(S446:S452)=0,COUNTIF(S446:S452,"NA")&gt;0),"NA",SUM(S446:S452))))</f>
        <v>0</v>
      </c>
      <c r="T453" s="969"/>
      <c r="U453" s="969"/>
      <c r="V453" s="970"/>
      <c r="W453" s="968">
        <f>IF(AND(SUM(W446:W452)=0,COUNTIF(W446:W452,"NS")&gt;0),"NS",IF(AND(SUM(W446:W452)=0,COUNTIF(W446:W452,0)&gt;0),0,IF(AND(SUM(W446:W452)=0,COUNTIF(W446:W452,"NA")&gt;0),"NA",SUM(W446:W452))))</f>
        <v>0</v>
      </c>
      <c r="X453" s="969"/>
      <c r="Y453" s="969"/>
      <c r="Z453" s="970"/>
      <c r="AA453" s="968">
        <f>IF(AND(SUM(AA446:AA452)=0,COUNTIF(AA446:AA452,"NS")&gt;0),"NS",IF(AND(SUM(AA446:AA452)=0,COUNTIF(AA446:AA452,0)&gt;0),0,IF(AND(SUM(AA446:AA452)=0,COUNTIF(AA446:AA452,"NA")&gt;0),"NA",SUM(AA446:AA452))))</f>
        <v>0</v>
      </c>
      <c r="AB453" s="969"/>
      <c r="AC453" s="969"/>
      <c r="AD453" s="970"/>
      <c r="AE453" s="4"/>
      <c r="AF453" s="409">
        <f>SUM(AF446:AF452)</f>
        <v>0</v>
      </c>
      <c r="AG453" s="409">
        <f>SUM(AG446:AG452)</f>
        <v>0</v>
      </c>
      <c r="AH453" s="409">
        <f>SUM(AH446:AH452)</f>
        <v>0</v>
      </c>
      <c r="AL453" s="192">
        <f>SUM(AL446:AL452)</f>
        <v>0</v>
      </c>
    </row>
    <row r="454" spans="1:38" s="93" customFormat="1" ht="14.25">
      <c r="A454" s="5"/>
      <c r="B454" s="785" t="str">
        <f>AK459</f>
        <v/>
      </c>
      <c r="C454" s="785"/>
      <c r="D454" s="785"/>
      <c r="E454" s="785"/>
      <c r="F454" s="785"/>
      <c r="G454" s="785"/>
      <c r="H454" s="785"/>
      <c r="I454" s="785"/>
      <c r="J454" s="785"/>
      <c r="K454" s="785"/>
      <c r="L454" s="785"/>
      <c r="M454" s="785"/>
      <c r="N454" s="785"/>
      <c r="O454" s="785"/>
      <c r="P454" s="785"/>
      <c r="Q454" s="785"/>
      <c r="R454" s="785"/>
      <c r="S454" s="785"/>
      <c r="T454" s="785"/>
      <c r="U454" s="785"/>
      <c r="V454" s="785"/>
      <c r="W454" s="785"/>
      <c r="X454" s="785"/>
      <c r="Y454" s="785"/>
      <c r="Z454" s="785"/>
      <c r="AA454" s="785"/>
      <c r="AB454" s="785"/>
      <c r="AC454" s="785"/>
      <c r="AD454" s="785"/>
      <c r="AE454" s="4"/>
      <c r="AI454" t="s">
        <v>5595</v>
      </c>
      <c r="AJ454" s="193">
        <f>SUM(AL453)</f>
        <v>0</v>
      </c>
    </row>
    <row r="455" spans="1:38" s="93" customFormat="1" ht="45" customHeight="1">
      <c r="A455" s="5"/>
      <c r="B455" s="8"/>
      <c r="C455" s="982" t="s">
        <v>6225</v>
      </c>
      <c r="D455" s="736"/>
      <c r="E455" s="736"/>
      <c r="F455" s="671"/>
      <c r="G455" s="653"/>
      <c r="H455" s="653"/>
      <c r="I455" s="653"/>
      <c r="J455" s="653"/>
      <c r="K455" s="653"/>
      <c r="L455" s="653"/>
      <c r="M455" s="653"/>
      <c r="N455" s="653"/>
      <c r="O455" s="653"/>
      <c r="P455" s="653"/>
      <c r="Q455" s="653"/>
      <c r="R455" s="653"/>
      <c r="S455" s="653"/>
      <c r="T455" s="653"/>
      <c r="U455" s="653"/>
      <c r="V455" s="653"/>
      <c r="W455" s="653"/>
      <c r="X455" s="653"/>
      <c r="Y455" s="653"/>
      <c r="Z455" s="653"/>
      <c r="AA455" s="653"/>
      <c r="AB455" s="653"/>
      <c r="AC455" s="653"/>
      <c r="AD455" s="748"/>
      <c r="AE455" s="4"/>
      <c r="AF455" s="559" t="str">
        <f>SUBSTITUTE( SUBSTITUTE( SUBSTITUTE( SUBSTITUTE( SUBSTITUTE( SUBSTITUTE( SUBSTITUTE( SUBSTITUTE( SUBSTITUTE( SUBSTITUTE(F455, "á", "a"), "é", "e"), "í", "i"), "ó", "o"), "ú", "u"), "Á", "A"), "É", "E"), "Í", "I"), "Ó", "O"), "Ú", "U")</f>
        <v/>
      </c>
    </row>
    <row r="456" spans="1:38" s="93" customFormat="1" ht="14.25">
      <c r="A456" s="5"/>
      <c r="B456" s="753" t="str">
        <f>IF(AND(M452=1,F455=""),"Debido a que seleccionó para el numeral 7 el código 1, debe anotar el nombre de dicha(s) categoría(s) operativa(s)","")</f>
        <v/>
      </c>
      <c r="C456" s="751"/>
      <c r="D456" s="751"/>
      <c r="E456" s="751"/>
      <c r="F456" s="751"/>
      <c r="G456" s="751"/>
      <c r="H456" s="751"/>
      <c r="I456" s="751"/>
      <c r="J456" s="751"/>
      <c r="K456" s="751"/>
      <c r="L456" s="751"/>
      <c r="M456" s="751"/>
      <c r="N456" s="751"/>
      <c r="O456" s="751"/>
      <c r="P456" s="751"/>
      <c r="Q456" s="751"/>
      <c r="R456" s="751"/>
      <c r="S456" s="751"/>
      <c r="T456" s="751"/>
      <c r="U456" s="751"/>
      <c r="V456" s="751"/>
      <c r="W456" s="751"/>
      <c r="X456" s="751"/>
      <c r="Y456" s="751"/>
      <c r="Z456" s="751"/>
      <c r="AA456" s="751"/>
      <c r="AB456" s="751"/>
      <c r="AC456" s="751"/>
      <c r="AD456" s="751"/>
      <c r="AE456" s="751"/>
    </row>
    <row r="457" spans="1:38" s="93" customFormat="1" ht="24" customHeight="1">
      <c r="A457" s="5"/>
      <c r="B457" s="8"/>
      <c r="C457" s="777" t="s">
        <v>5120</v>
      </c>
      <c r="D457" s="732"/>
      <c r="E457" s="732"/>
      <c r="F457" s="732"/>
      <c r="G457" s="732"/>
      <c r="H457" s="732"/>
      <c r="I457" s="732"/>
      <c r="J457" s="732"/>
      <c r="K457" s="732"/>
      <c r="L457" s="732"/>
      <c r="M457" s="732"/>
      <c r="N457" s="732"/>
      <c r="O457" s="732"/>
      <c r="P457" s="732"/>
      <c r="Q457" s="732"/>
      <c r="R457" s="732"/>
      <c r="S457" s="732"/>
      <c r="T457" s="732"/>
      <c r="U457" s="732"/>
      <c r="V457" s="732"/>
      <c r="W457" s="732"/>
      <c r="X457" s="732"/>
      <c r="Y457" s="732"/>
      <c r="Z457" s="732"/>
      <c r="AA457" s="732"/>
      <c r="AB457" s="732"/>
      <c r="AC457" s="732"/>
      <c r="AD457" s="732"/>
      <c r="AE457" s="4"/>
      <c r="AH457" s="1005" t="s">
        <v>6226</v>
      </c>
      <c r="AI457" s="1006"/>
      <c r="AJ457" s="1006"/>
      <c r="AK457" s="1006"/>
    </row>
    <row r="458" spans="1:38" s="93" customFormat="1" ht="60" customHeight="1">
      <c r="A458" s="5"/>
      <c r="B458" s="8"/>
      <c r="C458" s="747"/>
      <c r="D458" s="653"/>
      <c r="E458" s="653"/>
      <c r="F458" s="653"/>
      <c r="G458" s="653"/>
      <c r="H458" s="653"/>
      <c r="I458" s="653"/>
      <c r="J458" s="653"/>
      <c r="K458" s="653"/>
      <c r="L458" s="653"/>
      <c r="M458" s="653"/>
      <c r="N458" s="653"/>
      <c r="O458" s="653"/>
      <c r="P458" s="653"/>
      <c r="Q458" s="653"/>
      <c r="R458" s="653"/>
      <c r="S458" s="653"/>
      <c r="T458" s="653"/>
      <c r="U458" s="653"/>
      <c r="V458" s="653"/>
      <c r="W458" s="653"/>
      <c r="X458" s="653"/>
      <c r="Y458" s="653"/>
      <c r="Z458" s="653"/>
      <c r="AA458" s="653"/>
      <c r="AB458" s="653"/>
      <c r="AC458" s="653"/>
      <c r="AD458" s="748"/>
      <c r="AE458" s="4"/>
      <c r="AH458" s="560" t="s">
        <v>5152</v>
      </c>
      <c r="AI458" s="560" t="s">
        <v>5153</v>
      </c>
      <c r="AJ458" s="560" t="s">
        <v>5154</v>
      </c>
      <c r="AK458" s="560" t="s">
        <v>5155</v>
      </c>
    </row>
    <row r="459" spans="1:38" s="93" customFormat="1">
      <c r="A459" s="5"/>
      <c r="B459" s="946" t="str">
        <f>IF(AG453=0,"","Favor de ingresar toda la información requerida en la pregunta")</f>
        <v/>
      </c>
      <c r="C459" s="751"/>
      <c r="D459" s="751"/>
      <c r="E459" s="751"/>
      <c r="F459" s="751"/>
      <c r="G459" s="751"/>
      <c r="H459" s="751"/>
      <c r="I459" s="751"/>
      <c r="J459" s="751"/>
      <c r="K459" s="751"/>
      <c r="L459" s="751"/>
      <c r="M459" s="751"/>
      <c r="N459" s="751"/>
      <c r="O459" s="751"/>
      <c r="P459" s="751"/>
      <c r="Q459" s="751"/>
      <c r="R459" s="751"/>
      <c r="S459" s="751"/>
      <c r="T459" s="751"/>
      <c r="U459" s="751"/>
      <c r="V459" s="751"/>
      <c r="W459" s="751"/>
      <c r="X459" s="751"/>
      <c r="Y459" s="751"/>
      <c r="Z459" s="751"/>
      <c r="AA459" s="751"/>
      <c r="AB459" s="751"/>
      <c r="AC459" s="751"/>
      <c r="AD459" s="751"/>
      <c r="AE459" s="751"/>
      <c r="AH459" s="561" t="s">
        <v>6227</v>
      </c>
      <c r="AI459" s="93" t="s">
        <v>6218</v>
      </c>
      <c r="AJ459" s="601" t="str" cm="1">
        <f t="array" ref="AJ459">IF(AF455&lt;&gt;"",_xlfn.TEXTJOIN(" / ", TRUE, _xlfn.UNIQUE(IF($AH$459:$AH$464&lt;&gt;"",IF(ISNUMBER(SEARCH(AF455, $AH$459:$AH$464)) + (_xlfn.MAP($AH$459:$AH$464, _xlfn.LAMBDA(_xlpm.r, SUM(--ISNUMBER(SEARCH(_xlfn.TEXTSPLIT(_xlpm.r, ","), AF455))))))&gt;0,$AI$459:$AI$464, ""), ""))), "")</f>
        <v/>
      </c>
      <c r="AK459" s="93" t="str">
        <f>IF(AJ459 = "", "", "Alerta: Revise el texto ingresado en el Especifique ya que podria existir en las opciones resaltadas en amarillo")</f>
        <v/>
      </c>
    </row>
    <row r="460" spans="1:38" s="93" customFormat="1">
      <c r="A460" s="5"/>
      <c r="B460" s="767" t="str">
        <f>IF(SUM(COUNTIF(S446:AD452,"NS"))&lt;&gt;0,"Alerta: debido a que cuenta con registros NS, debe proporcionar una justificación en el area de comentarios al final de la pregunta","")</f>
        <v/>
      </c>
      <c r="C460" s="751"/>
      <c r="D460" s="751"/>
      <c r="E460" s="751"/>
      <c r="F460" s="751"/>
      <c r="G460" s="751"/>
      <c r="H460" s="751"/>
      <c r="I460" s="751"/>
      <c r="J460" s="751"/>
      <c r="K460" s="751"/>
      <c r="L460" s="751"/>
      <c r="M460" s="751"/>
      <c r="N460" s="751"/>
      <c r="O460" s="751"/>
      <c r="P460" s="751"/>
      <c r="Q460" s="751"/>
      <c r="R460" s="751"/>
      <c r="S460" s="751"/>
      <c r="T460" s="751"/>
      <c r="U460" s="751"/>
      <c r="V460" s="751"/>
      <c r="W460" s="751"/>
      <c r="X460" s="751"/>
      <c r="Y460" s="751"/>
      <c r="Z460" s="751"/>
      <c r="AA460" s="751"/>
      <c r="AB460" s="751"/>
      <c r="AC460" s="751"/>
      <c r="AD460" s="751"/>
      <c r="AE460" s="751"/>
      <c r="AH460" s="561" t="s">
        <v>6228</v>
      </c>
      <c r="AI460" s="93" t="s">
        <v>6219</v>
      </c>
    </row>
    <row r="461" spans="1:38" s="93" customFormat="1">
      <c r="A461" s="5"/>
      <c r="B461" s="880" t="str">
        <f>IF(AJ454&gt;0,"Favor de revisar la suma y consistencia de totales y/o subtotales por filas (numéricos y NS)","")</f>
        <v/>
      </c>
      <c r="C461" s="751"/>
      <c r="D461" s="751"/>
      <c r="E461" s="751"/>
      <c r="F461" s="751"/>
      <c r="G461" s="751"/>
      <c r="H461" s="751"/>
      <c r="I461" s="751"/>
      <c r="J461" s="751"/>
      <c r="K461" s="751"/>
      <c r="L461" s="751"/>
      <c r="M461" s="751"/>
      <c r="N461" s="751"/>
      <c r="O461" s="751"/>
      <c r="P461" s="751"/>
      <c r="Q461" s="751"/>
      <c r="R461" s="751"/>
      <c r="S461" s="751"/>
      <c r="T461" s="751"/>
      <c r="U461" s="751"/>
      <c r="V461" s="751"/>
      <c r="W461" s="751"/>
      <c r="X461" s="751"/>
      <c r="Y461" s="751"/>
      <c r="Z461" s="751"/>
      <c r="AA461" s="751"/>
      <c r="AB461" s="751"/>
      <c r="AC461" s="751"/>
      <c r="AD461" s="751"/>
      <c r="AE461" s="751"/>
      <c r="AH461" s="561" t="s">
        <v>6229</v>
      </c>
      <c r="AI461" s="93" t="s">
        <v>6220</v>
      </c>
    </row>
    <row r="462" spans="1:38" s="93" customFormat="1">
      <c r="A462" s="5"/>
      <c r="B462" s="880" t="str">
        <f>IF(AH453&gt;0,"Revise la información capturada, ya que tiene datos ingresados en celdas que están sombreadas","")</f>
        <v/>
      </c>
      <c r="C462" s="751"/>
      <c r="D462" s="751"/>
      <c r="E462" s="751"/>
      <c r="F462" s="751"/>
      <c r="G462" s="751"/>
      <c r="H462" s="751"/>
      <c r="I462" s="751"/>
      <c r="J462" s="751"/>
      <c r="K462" s="751"/>
      <c r="L462" s="751"/>
      <c r="M462" s="751"/>
      <c r="N462" s="751"/>
      <c r="O462" s="751"/>
      <c r="P462" s="751"/>
      <c r="Q462" s="751"/>
      <c r="R462" s="751"/>
      <c r="S462" s="751"/>
      <c r="T462" s="751"/>
      <c r="U462" s="751"/>
      <c r="V462" s="751"/>
      <c r="W462" s="751"/>
      <c r="X462" s="751"/>
      <c r="Y462" s="751"/>
      <c r="Z462" s="751"/>
      <c r="AA462" s="751"/>
      <c r="AB462" s="751"/>
      <c r="AC462" s="751"/>
      <c r="AD462" s="751"/>
      <c r="AE462" s="751"/>
      <c r="AH462" s="561" t="s">
        <v>6230</v>
      </c>
      <c r="AI462" s="93" t="s">
        <v>6221</v>
      </c>
    </row>
    <row r="463" spans="1:38" s="93" customFormat="1">
      <c r="A463" s="5"/>
      <c r="B463" s="880" t="str">
        <f>IF(AF453=0,"","Debido a que cuenta con registro(s) con el código 1, el total de la fila respectiva debe ser mayor a cero")</f>
        <v/>
      </c>
      <c r="C463" s="751"/>
      <c r="D463" s="751"/>
      <c r="E463" s="751"/>
      <c r="F463" s="751"/>
      <c r="G463" s="751"/>
      <c r="H463" s="751"/>
      <c r="I463" s="751"/>
      <c r="J463" s="751"/>
      <c r="K463" s="751"/>
      <c r="L463" s="751"/>
      <c r="M463" s="751"/>
      <c r="N463" s="751"/>
      <c r="O463" s="751"/>
      <c r="P463" s="751"/>
      <c r="Q463" s="751"/>
      <c r="R463" s="751"/>
      <c r="S463" s="751"/>
      <c r="T463" s="751"/>
      <c r="U463" s="751"/>
      <c r="V463" s="751"/>
      <c r="W463" s="751"/>
      <c r="X463" s="751"/>
      <c r="Y463" s="751"/>
      <c r="Z463" s="751"/>
      <c r="AA463" s="751"/>
      <c r="AB463" s="751"/>
      <c r="AC463" s="751"/>
      <c r="AD463" s="751"/>
      <c r="AE463" s="751"/>
      <c r="AH463" s="561" t="s">
        <v>6231</v>
      </c>
      <c r="AI463" s="93" t="s">
        <v>6222</v>
      </c>
    </row>
    <row r="464" spans="1:38" s="93" customFormat="1">
      <c r="A464" s="5"/>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4"/>
      <c r="AH464" s="561" t="s">
        <v>6232</v>
      </c>
      <c r="AI464" s="93" t="s">
        <v>6223</v>
      </c>
    </row>
    <row r="465" spans="1:113" s="93" customFormat="1" ht="24" customHeight="1">
      <c r="A465" s="61" t="s">
        <v>6233</v>
      </c>
      <c r="B465" s="755" t="s">
        <v>6234</v>
      </c>
      <c r="C465" s="736"/>
      <c r="D465" s="736"/>
      <c r="E465" s="736"/>
      <c r="F465" s="736"/>
      <c r="G465" s="736"/>
      <c r="H465" s="736"/>
      <c r="I465" s="736"/>
      <c r="J465" s="736"/>
      <c r="K465" s="736"/>
      <c r="L465" s="736"/>
      <c r="M465" s="736"/>
      <c r="N465" s="736"/>
      <c r="O465" s="736"/>
      <c r="P465" s="736"/>
      <c r="Q465" s="736"/>
      <c r="R465" s="736"/>
      <c r="S465" s="736"/>
      <c r="T465" s="736"/>
      <c r="U465" s="736"/>
      <c r="V465" s="736"/>
      <c r="W465" s="736"/>
      <c r="X465" s="736"/>
      <c r="Y465" s="736"/>
      <c r="Z465" s="736"/>
      <c r="AA465" s="736"/>
      <c r="AB465" s="736"/>
      <c r="AC465" s="736"/>
      <c r="AD465" s="736"/>
      <c r="AE465" s="4"/>
    </row>
    <row r="466" spans="1:113" s="93" customFormat="1" ht="14.25">
      <c r="A466" s="61"/>
      <c r="B466" s="59"/>
      <c r="C466" s="756" t="s">
        <v>6157</v>
      </c>
      <c r="D466" s="736"/>
      <c r="E466" s="736"/>
      <c r="F466" s="736"/>
      <c r="G466" s="736"/>
      <c r="H466" s="736"/>
      <c r="I466" s="736"/>
      <c r="J466" s="736"/>
      <c r="K466" s="736"/>
      <c r="L466" s="736"/>
      <c r="M466" s="736"/>
      <c r="N466" s="736"/>
      <c r="O466" s="736"/>
      <c r="P466" s="736"/>
      <c r="Q466" s="736"/>
      <c r="R466" s="736"/>
      <c r="S466" s="736"/>
      <c r="T466" s="736"/>
      <c r="U466" s="736"/>
      <c r="V466" s="736"/>
      <c r="W466" s="736"/>
      <c r="X466" s="736"/>
      <c r="Y466" s="736"/>
      <c r="Z466" s="736"/>
      <c r="AA466" s="736"/>
      <c r="AB466" s="736"/>
      <c r="AC466" s="736"/>
      <c r="AD466" s="736"/>
      <c r="AE466" s="4"/>
    </row>
    <row r="467" spans="1:113" s="93" customFormat="1" ht="24" customHeight="1">
      <c r="A467" s="61"/>
      <c r="B467" s="59"/>
      <c r="C467" s="758" t="s">
        <v>6235</v>
      </c>
      <c r="D467" s="736"/>
      <c r="E467" s="736"/>
      <c r="F467" s="736"/>
      <c r="G467" s="736"/>
      <c r="H467" s="736"/>
      <c r="I467" s="736"/>
      <c r="J467" s="736"/>
      <c r="K467" s="736"/>
      <c r="L467" s="736"/>
      <c r="M467" s="736"/>
      <c r="N467" s="736"/>
      <c r="O467" s="736"/>
      <c r="P467" s="736"/>
      <c r="Q467" s="736"/>
      <c r="R467" s="736"/>
      <c r="S467" s="736"/>
      <c r="T467" s="736"/>
      <c r="U467" s="736"/>
      <c r="V467" s="736"/>
      <c r="W467" s="736"/>
      <c r="X467" s="736"/>
      <c r="Y467" s="736"/>
      <c r="Z467" s="736"/>
      <c r="AA467" s="736"/>
      <c r="AB467" s="736"/>
      <c r="AC467" s="736"/>
      <c r="AD467" s="736"/>
      <c r="AE467" s="4"/>
    </row>
    <row r="468" spans="1:113" s="93" customFormat="1" ht="24" customHeight="1">
      <c r="A468" s="61"/>
      <c r="B468" s="59"/>
      <c r="C468" s="742" t="s">
        <v>6236</v>
      </c>
      <c r="D468" s="736"/>
      <c r="E468" s="736"/>
      <c r="F468" s="736"/>
      <c r="G468" s="736"/>
      <c r="H468" s="736"/>
      <c r="I468" s="736"/>
      <c r="J468" s="736"/>
      <c r="K468" s="736"/>
      <c r="L468" s="736"/>
      <c r="M468" s="736"/>
      <c r="N468" s="736"/>
      <c r="O468" s="736"/>
      <c r="P468" s="736"/>
      <c r="Q468" s="736"/>
      <c r="R468" s="736"/>
      <c r="S468" s="736"/>
      <c r="T468" s="736"/>
      <c r="U468" s="736"/>
      <c r="V468" s="736"/>
      <c r="W468" s="736"/>
      <c r="X468" s="736"/>
      <c r="Y468" s="736"/>
      <c r="Z468" s="736"/>
      <c r="AA468" s="736"/>
      <c r="AB468" s="736"/>
      <c r="AC468" s="736"/>
      <c r="AD468" s="736"/>
      <c r="AE468" s="4"/>
    </row>
    <row r="469" spans="1:113" s="93" customFormat="1" ht="36" customHeight="1">
      <c r="A469" s="61"/>
      <c r="B469" s="59"/>
      <c r="C469" s="735" t="s">
        <v>6237</v>
      </c>
      <c r="D469" s="736"/>
      <c r="E469" s="736"/>
      <c r="F469" s="736"/>
      <c r="G469" s="736"/>
      <c r="H469" s="736"/>
      <c r="I469" s="736"/>
      <c r="J469" s="736"/>
      <c r="K469" s="736"/>
      <c r="L469" s="736"/>
      <c r="M469" s="736"/>
      <c r="N469" s="736"/>
      <c r="O469" s="736"/>
      <c r="P469" s="736"/>
      <c r="Q469" s="736"/>
      <c r="R469" s="736"/>
      <c r="S469" s="736"/>
      <c r="T469" s="736"/>
      <c r="U469" s="736"/>
      <c r="V469" s="736"/>
      <c r="W469" s="736"/>
      <c r="X469" s="736"/>
      <c r="Y469" s="736"/>
      <c r="Z469" s="736"/>
      <c r="AA469" s="736"/>
      <c r="AB469" s="736"/>
      <c r="AC469" s="736"/>
      <c r="AD469" s="736"/>
      <c r="AE469" s="4"/>
    </row>
    <row r="470" spans="1:113" s="93" customFormat="1" ht="36" customHeight="1">
      <c r="A470" s="61"/>
      <c r="B470" s="59"/>
      <c r="C470" s="735" t="s">
        <v>6238</v>
      </c>
      <c r="D470" s="736"/>
      <c r="E470" s="736"/>
      <c r="F470" s="736"/>
      <c r="G470" s="736"/>
      <c r="H470" s="736"/>
      <c r="I470" s="736"/>
      <c r="J470" s="736"/>
      <c r="K470" s="736"/>
      <c r="L470" s="736"/>
      <c r="M470" s="736"/>
      <c r="N470" s="736"/>
      <c r="O470" s="736"/>
      <c r="P470" s="736"/>
      <c r="Q470" s="736"/>
      <c r="R470" s="736"/>
      <c r="S470" s="736"/>
      <c r="T470" s="736"/>
      <c r="U470" s="736"/>
      <c r="V470" s="736"/>
      <c r="W470" s="736"/>
      <c r="X470" s="736"/>
      <c r="Y470" s="736"/>
      <c r="Z470" s="736"/>
      <c r="AA470" s="736"/>
      <c r="AB470" s="736"/>
      <c r="AC470" s="736"/>
      <c r="AD470" s="736"/>
      <c r="AE470" s="4"/>
    </row>
    <row r="471" spans="1:113" s="93" customFormat="1" ht="14.25">
      <c r="A471" s="5"/>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4"/>
    </row>
    <row r="472" spans="1:113" s="93" customFormat="1" ht="24" customHeight="1">
      <c r="A472" s="5"/>
      <c r="B472" s="6"/>
      <c r="C472" s="771" t="s">
        <v>5852</v>
      </c>
      <c r="D472" s="773"/>
      <c r="E472" s="773"/>
      <c r="F472" s="769"/>
      <c r="G472" s="771" t="s">
        <v>6239</v>
      </c>
      <c r="H472" s="669"/>
      <c r="I472" s="669"/>
      <c r="J472" s="669"/>
      <c r="K472" s="669"/>
      <c r="L472" s="669"/>
      <c r="M472" s="669"/>
      <c r="N472" s="669"/>
      <c r="O472" s="669"/>
      <c r="P472" s="669"/>
      <c r="Q472" s="669"/>
      <c r="R472" s="669"/>
      <c r="S472" s="669"/>
      <c r="T472" s="669"/>
      <c r="U472" s="669"/>
      <c r="V472" s="669"/>
      <c r="W472" s="669"/>
      <c r="X472" s="669"/>
      <c r="Y472" s="669"/>
      <c r="Z472" s="669"/>
      <c r="AA472" s="669"/>
      <c r="AB472" s="669"/>
      <c r="AC472" s="669"/>
      <c r="AD472" s="670"/>
      <c r="AE472" s="4"/>
      <c r="BO472" s="947" t="s">
        <v>6072</v>
      </c>
      <c r="BP472" s="669"/>
      <c r="BQ472" s="669"/>
      <c r="BR472" s="669"/>
      <c r="BS472" s="669"/>
      <c r="BT472" s="669"/>
      <c r="BU472" s="669"/>
      <c r="BV472" s="669"/>
      <c r="BW472" s="669"/>
      <c r="BX472" s="669"/>
      <c r="BY472" s="669"/>
      <c r="BZ472" s="670"/>
      <c r="CA472" s="407"/>
      <c r="CB472" s="407"/>
      <c r="CC472" s="407"/>
      <c r="CL472" s="93" t="s">
        <v>6240</v>
      </c>
    </row>
    <row r="473" spans="1:113" s="93" customFormat="1" ht="120" customHeight="1">
      <c r="A473" s="5"/>
      <c r="B473" s="5"/>
      <c r="C473" s="862"/>
      <c r="D473" s="736"/>
      <c r="E473" s="736"/>
      <c r="F473" s="689"/>
      <c r="G473" s="768" t="s">
        <v>5560</v>
      </c>
      <c r="H473" s="759" t="s">
        <v>6029</v>
      </c>
      <c r="I473" s="759" t="s">
        <v>6030</v>
      </c>
      <c r="J473" s="759" t="s">
        <v>6218</v>
      </c>
      <c r="K473" s="669"/>
      <c r="L473" s="670"/>
      <c r="M473" s="759" t="s">
        <v>6219</v>
      </c>
      <c r="N473" s="669"/>
      <c r="O473" s="670"/>
      <c r="P473" s="759" t="s">
        <v>6220</v>
      </c>
      <c r="Q473" s="669"/>
      <c r="R473" s="670"/>
      <c r="S473" s="759" t="s">
        <v>6221</v>
      </c>
      <c r="T473" s="669"/>
      <c r="U473" s="670"/>
      <c r="V473" s="759" t="s">
        <v>6222</v>
      </c>
      <c r="W473" s="669"/>
      <c r="X473" s="670"/>
      <c r="Y473" s="759" t="s">
        <v>6223</v>
      </c>
      <c r="Z473" s="669"/>
      <c r="AA473" s="670"/>
      <c r="AB473" s="759" t="s">
        <v>6241</v>
      </c>
      <c r="AC473" s="669"/>
      <c r="AD473" s="670"/>
      <c r="AE473" s="4"/>
      <c r="BO473" s="948" t="s">
        <v>5560</v>
      </c>
      <c r="BP473" s="949"/>
      <c r="BQ473" s="949"/>
      <c r="BR473" s="950"/>
      <c r="BS473" s="951" t="s">
        <v>6075</v>
      </c>
      <c r="BT473" s="949"/>
      <c r="BU473" s="949"/>
      <c r="BV473" s="950"/>
      <c r="BW473" s="952" t="s">
        <v>6030</v>
      </c>
      <c r="BX473" s="953"/>
      <c r="BY473" s="953"/>
      <c r="BZ473" s="954"/>
      <c r="CA473" s="955" t="s">
        <v>6169</v>
      </c>
      <c r="CB473" s="669"/>
      <c r="CC473" s="670"/>
      <c r="CE473" s="945" t="s">
        <v>5343</v>
      </c>
      <c r="CF473" s="945"/>
      <c r="CG473" s="945"/>
      <c r="CL473" s="558">
        <f>S453</f>
        <v>0</v>
      </c>
      <c r="CM473" s="558">
        <f>W453</f>
        <v>0</v>
      </c>
      <c r="CN473" s="558">
        <f>AA453</f>
        <v>0</v>
      </c>
      <c r="CO473" s="558">
        <f>S446</f>
        <v>0</v>
      </c>
      <c r="CP473" s="558">
        <f>W446</f>
        <v>0</v>
      </c>
      <c r="CQ473" s="558">
        <f>AA446</f>
        <v>0</v>
      </c>
      <c r="CR473" s="558">
        <f>S447</f>
        <v>0</v>
      </c>
      <c r="CS473" s="558">
        <f>W447</f>
        <v>0</v>
      </c>
      <c r="CT473" s="558">
        <f>AA447</f>
        <v>0</v>
      </c>
      <c r="CU473" s="558">
        <f>S448</f>
        <v>0</v>
      </c>
      <c r="CV473" s="558">
        <f>W448</f>
        <v>0</v>
      </c>
      <c r="CW473" s="558">
        <f>AA448</f>
        <v>0</v>
      </c>
      <c r="CX473" s="558">
        <f>S449</f>
        <v>0</v>
      </c>
      <c r="CY473" s="558">
        <f>W449</f>
        <v>0</v>
      </c>
      <c r="CZ473" s="558">
        <f>AA449</f>
        <v>0</v>
      </c>
      <c r="DA473" s="558">
        <f>S450</f>
        <v>0</v>
      </c>
      <c r="DB473" s="558">
        <f>W450</f>
        <v>0</v>
      </c>
      <c r="DC473" s="558">
        <f>AA450</f>
        <v>0</v>
      </c>
      <c r="DD473" s="558">
        <f>S451</f>
        <v>0</v>
      </c>
      <c r="DE473" s="558">
        <f>W451</f>
        <v>0</v>
      </c>
      <c r="DF473" s="558">
        <f>AA451</f>
        <v>0</v>
      </c>
      <c r="DG473" s="558">
        <f>S452</f>
        <v>0</v>
      </c>
      <c r="DH473" s="558">
        <f>W452</f>
        <v>0</v>
      </c>
      <c r="DI473" s="558">
        <f>AA452</f>
        <v>0</v>
      </c>
    </row>
    <row r="474" spans="1:113" s="93" customFormat="1" ht="48" customHeight="1">
      <c r="A474" s="5"/>
      <c r="B474" s="6"/>
      <c r="C474" s="770"/>
      <c r="D474" s="732"/>
      <c r="E474" s="732"/>
      <c r="F474" s="733"/>
      <c r="G474" s="876"/>
      <c r="H474" s="876"/>
      <c r="I474" s="876"/>
      <c r="J474" s="79" t="s">
        <v>5571</v>
      </c>
      <c r="K474" s="81" t="s">
        <v>6029</v>
      </c>
      <c r="L474" s="81" t="s">
        <v>6030</v>
      </c>
      <c r="M474" s="79" t="s">
        <v>5571</v>
      </c>
      <c r="N474" s="81" t="s">
        <v>6029</v>
      </c>
      <c r="O474" s="81" t="s">
        <v>6030</v>
      </c>
      <c r="P474" s="79" t="s">
        <v>5571</v>
      </c>
      <c r="Q474" s="81" t="s">
        <v>6029</v>
      </c>
      <c r="R474" s="81" t="s">
        <v>6030</v>
      </c>
      <c r="S474" s="79" t="s">
        <v>5571</v>
      </c>
      <c r="T474" s="81" t="s">
        <v>6029</v>
      </c>
      <c r="U474" s="81" t="s">
        <v>6030</v>
      </c>
      <c r="V474" s="79" t="s">
        <v>5571</v>
      </c>
      <c r="W474" s="81" t="s">
        <v>6029</v>
      </c>
      <c r="X474" s="81" t="s">
        <v>6030</v>
      </c>
      <c r="Y474" s="79" t="s">
        <v>5571</v>
      </c>
      <c r="Z474" s="81" t="s">
        <v>6029</v>
      </c>
      <c r="AA474" s="81" t="s">
        <v>6030</v>
      </c>
      <c r="AB474" s="79" t="s">
        <v>5571</v>
      </c>
      <c r="AC474" s="81" t="s">
        <v>6029</v>
      </c>
      <c r="AD474" s="81" t="s">
        <v>6030</v>
      </c>
      <c r="AE474" s="4"/>
      <c r="AI474" t="s">
        <v>5572</v>
      </c>
      <c r="AJ474" t="s">
        <v>5573</v>
      </c>
      <c r="AK474" t="s">
        <v>5574</v>
      </c>
      <c r="AL474" t="s">
        <v>5575</v>
      </c>
      <c r="AM474" t="s">
        <v>5576</v>
      </c>
      <c r="AN474" t="s">
        <v>5577</v>
      </c>
      <c r="AO474" t="s">
        <v>5578</v>
      </c>
      <c r="AP474" t="s">
        <v>5579</v>
      </c>
      <c r="AQ474" t="s">
        <v>5580</v>
      </c>
      <c r="AR474" t="s">
        <v>5581</v>
      </c>
      <c r="AS474" t="s">
        <v>5582</v>
      </c>
      <c r="AT474" t="s">
        <v>5583</v>
      </c>
      <c r="AU474" t="s">
        <v>5584</v>
      </c>
      <c r="AV474" t="s">
        <v>5585</v>
      </c>
      <c r="AW474" t="s">
        <v>5586</v>
      </c>
      <c r="AX474" t="s">
        <v>5587</v>
      </c>
      <c r="AY474" t="s">
        <v>5588</v>
      </c>
      <c r="AZ474" t="s">
        <v>5589</v>
      </c>
      <c r="BA474" t="s">
        <v>5590</v>
      </c>
      <c r="BB474" t="s">
        <v>5591</v>
      </c>
      <c r="BC474" t="s">
        <v>6077</v>
      </c>
      <c r="BD474" t="s">
        <v>6078</v>
      </c>
      <c r="BE474" t="s">
        <v>6079</v>
      </c>
      <c r="BF474" t="s">
        <v>6080</v>
      </c>
      <c r="BG474" t="s">
        <v>6081</v>
      </c>
      <c r="BH474" t="s">
        <v>6082</v>
      </c>
      <c r="BI474" t="s">
        <v>6083</v>
      </c>
      <c r="BJ474" t="s">
        <v>6084</v>
      </c>
      <c r="BK474" t="s">
        <v>6178</v>
      </c>
      <c r="BL474" t="s">
        <v>6179</v>
      </c>
      <c r="BM474" t="s">
        <v>6180</v>
      </c>
      <c r="BN474" t="s">
        <v>6181</v>
      </c>
      <c r="BO474" s="305" t="s">
        <v>5566</v>
      </c>
      <c r="BP474" s="306" t="s">
        <v>5592</v>
      </c>
      <c r="BQ474" s="307" t="s">
        <v>5593</v>
      </c>
      <c r="BR474" s="308" t="s">
        <v>5594</v>
      </c>
      <c r="BS474" s="305" t="s">
        <v>5566</v>
      </c>
      <c r="BT474" s="306" t="s">
        <v>5592</v>
      </c>
      <c r="BU474" s="307" t="s">
        <v>5593</v>
      </c>
      <c r="BV474" s="308" t="s">
        <v>5594</v>
      </c>
      <c r="BW474" s="305" t="s">
        <v>5566</v>
      </c>
      <c r="BX474" s="306" t="s">
        <v>5592</v>
      </c>
      <c r="BY474" s="307" t="s">
        <v>5593</v>
      </c>
      <c r="BZ474" s="309" t="s">
        <v>5594</v>
      </c>
      <c r="CA474" s="416" t="s">
        <v>5347</v>
      </c>
      <c r="CB474" s="229" t="s">
        <v>5355</v>
      </c>
      <c r="CC474" s="417" t="s">
        <v>5349</v>
      </c>
      <c r="CD474" t="s">
        <v>5110</v>
      </c>
      <c r="CE474" s="418" t="s">
        <v>5354</v>
      </c>
      <c r="CF474" s="381" t="s">
        <v>5355</v>
      </c>
      <c r="CG474" s="419" t="s">
        <v>5349</v>
      </c>
      <c r="CH474" t="s">
        <v>6242</v>
      </c>
      <c r="CI474" s="93" t="s">
        <v>6243</v>
      </c>
      <c r="CJ474" s="52" t="s">
        <v>6170</v>
      </c>
      <c r="CK474" s="52" t="s">
        <v>6244</v>
      </c>
      <c r="CL474" t="s">
        <v>6173</v>
      </c>
    </row>
    <row r="475" spans="1:113" s="93" customFormat="1" ht="24" customHeight="1">
      <c r="A475" s="5"/>
      <c r="B475" s="6"/>
      <c r="C475" s="74" t="s">
        <v>6174</v>
      </c>
      <c r="D475" s="763" t="s">
        <v>422</v>
      </c>
      <c r="E475" s="669"/>
      <c r="F475" s="670"/>
      <c r="G475" s="112"/>
      <c r="H475" s="112"/>
      <c r="I475" s="112"/>
      <c r="J475" s="112"/>
      <c r="K475" s="112"/>
      <c r="L475" s="112"/>
      <c r="M475" s="112"/>
      <c r="N475" s="112"/>
      <c r="O475" s="112"/>
      <c r="P475" s="112"/>
      <c r="Q475" s="112"/>
      <c r="R475" s="112"/>
      <c r="S475" s="112"/>
      <c r="T475" s="112"/>
      <c r="U475" s="112"/>
      <c r="V475" s="112"/>
      <c r="W475" s="112"/>
      <c r="X475" s="112"/>
      <c r="Y475" s="112"/>
      <c r="Z475" s="112"/>
      <c r="AA475" s="112"/>
      <c r="AB475" s="112"/>
      <c r="AC475" s="112"/>
      <c r="AD475" s="112"/>
      <c r="AE475" s="4"/>
      <c r="AI475">
        <f>G475</f>
        <v>0</v>
      </c>
      <c r="AJ475">
        <f>COUNTIF(H475:I475,"NS")</f>
        <v>0</v>
      </c>
      <c r="AK475">
        <f>SUM(H475:I475)</f>
        <v>0</v>
      </c>
      <c r="AL475">
        <f>IF(COUNTIF(G475:I475,"NA")=3,0,IF(OR(AND(AI475=0,AJ475&gt;0),AND(AI475="NS",AK475&gt;0), AND(AI475="NS", AJ475=0,AK475=0)), 1, IF(OR(AND(AI475&gt;0,AJ475&gt;1,AI475&gt;AK475), AND(AI475="NS",AJ475=2), AND(AI475="NS",AK475=0,AJ475&gt;0),AI475=AK475), 0, 1)))</f>
        <v>0</v>
      </c>
      <c r="AM475">
        <f t="shared" ref="AM475:AM495" si="155">J475</f>
        <v>0</v>
      </c>
      <c r="AN475">
        <f t="shared" ref="AN475:AN495" si="156">COUNTIF(K475:L475,"NS")</f>
        <v>0</v>
      </c>
      <c r="AO475">
        <f t="shared" ref="AO475:AO495" si="157">SUM(K475:L475)</f>
        <v>0</v>
      </c>
      <c r="AP475">
        <f t="shared" ref="AP475:AP495" si="158">IF(COUNTIF(J475:L475,"NA")=3,0,IF(OR(AND(AM475=0,AN475&gt;0),AND(AM475="NS",AO475&gt;0), AND(AM475="NS", AN475=0,AO475=0)), 1, IF(OR(AND(AM475&gt;0,AN475&gt;1,AM475&gt;AO475), AND(AM475="NS",AN475=2), AND(AM475="NS",AO475=0,AN475&gt;0),AM475=AO475), 0, 1)))</f>
        <v>0</v>
      </c>
      <c r="AQ475">
        <f t="shared" ref="AQ475:AQ495" si="159">M475</f>
        <v>0</v>
      </c>
      <c r="AR475">
        <f t="shared" ref="AR475:AR495" si="160">COUNTIF(N475:O475,"NS")</f>
        <v>0</v>
      </c>
      <c r="AS475">
        <f t="shared" ref="AS475:AS495" si="161">SUM(N475:O475)</f>
        <v>0</v>
      </c>
      <c r="AT475">
        <f t="shared" ref="AT475:AT495" si="162">IF(COUNTIF(M475:O475,"NA")=3,0,IF(OR(AND(AQ475=0,AR475&gt;0),AND(AQ475="NS",AS475&gt;0), AND(AQ475="NS", AR475=0,AS475=0)), 1, IF(OR(AND(AQ475&gt;0,AR475&gt;1,AQ475&gt;AS475), AND(AQ475="NS",AR475=2), AND(AQ475="NS",AS475=0,AR475&gt;0),AQ475=AS475), 0, 1)))</f>
        <v>0</v>
      </c>
      <c r="AU475">
        <f t="shared" ref="AU475:AU495" si="163">P475</f>
        <v>0</v>
      </c>
      <c r="AV475">
        <f t="shared" ref="AV475:AV495" si="164">COUNTIF(Q475:R475,"NS")</f>
        <v>0</v>
      </c>
      <c r="AW475">
        <f t="shared" ref="AW475:AW495" si="165">SUM(Q475:R475)</f>
        <v>0</v>
      </c>
      <c r="AX475">
        <f t="shared" ref="AX475:AX495" si="166">IF(COUNTIF(P475:R475,"NA")=3,0,IF(OR(AND(AU475=0,AV475&gt;0),AND(AU475="NS",AW475&gt;0), AND(AU475="NS", AV475=0,AW475=0)), 1, IF(OR(AND(AU475&gt;0,AV475&gt;1,AU475&gt;AW475), AND(AU475="NS",AV475=2), AND(AU475="NS",AW475=0,AV475&gt;0),AU475=AW475), 0, 1)))</f>
        <v>0</v>
      </c>
      <c r="AY475">
        <f t="shared" ref="AY475:AY495" si="167">S475</f>
        <v>0</v>
      </c>
      <c r="AZ475">
        <f t="shared" ref="AZ475:AZ495" si="168">COUNTIF(T475:U475,"NS")</f>
        <v>0</v>
      </c>
      <c r="BA475">
        <f t="shared" ref="BA475:BA495" si="169">SUM(T475:U475)</f>
        <v>0</v>
      </c>
      <c r="BB475">
        <f t="shared" ref="BB475:BB495" si="170">IF(COUNTIF(S475:U475,"NA")=3,0,IF(OR(AND(AY475=0,AZ475&gt;0),AND(AY475="NS",BA475&gt;0), AND(AY475="NS", AZ475=0,BA475=0)), 1, IF(OR(AND(AY475&gt;0,AZ475&gt;1,AY475&gt;BA475), AND(AY475="NS",AZ475=2), AND(AY475="NS",BA475=0,AZ475&gt;0),AY475=BA475), 0, 1)))</f>
        <v>0</v>
      </c>
      <c r="BC475">
        <f t="shared" ref="BC475:BC495" si="171">V475</f>
        <v>0</v>
      </c>
      <c r="BD475">
        <f t="shared" ref="BD475:BD495" si="172">COUNTIF(W475:X475,"NS")</f>
        <v>0</v>
      </c>
      <c r="BE475">
        <f t="shared" ref="BE475:BE495" si="173">SUM(W475:X475)</f>
        <v>0</v>
      </c>
      <c r="BF475">
        <f t="shared" ref="BF475:BF495" si="174">IF(COUNTIF(V475:X475,"NA")=3,0,IF(OR(AND(BC475=0,BD475&gt;0),AND(BC475="NS",BE475&gt;0), AND(BC475="NS", BD475=0,BE475=0)), 1, IF(OR(AND(BC475&gt;0,BD475&gt;1,BC475&gt;BE475), AND(BC475="NS",BD475=2), AND(BC475="NS",BE475=0,BD475&gt;0),BC475=BE475), 0, 1)))</f>
        <v>0</v>
      </c>
      <c r="BG475">
        <f>Y475</f>
        <v>0</v>
      </c>
      <c r="BH475">
        <f>COUNTIF(Z475:AA475,"NS")</f>
        <v>0</v>
      </c>
      <c r="BI475">
        <f>SUM(Z475:AA475)</f>
        <v>0</v>
      </c>
      <c r="BJ475">
        <f>IF(COUNTIF(Y475:AA475,"NA")=3,0,IF(OR(AND(BG475=0,BH475&gt;0),AND(BG475="NS",BI475&gt;0), AND(BG475="NS", BH475=0,BI475=0)), 1, IF(OR(AND(BG475&gt;0,BH475&gt;1,BG475&gt;BI475), AND(BG475="NS",BH475=2), AND(BG475="NS",BI475=0,BH475&gt;0),BG475=BI475), 0, 1)))</f>
        <v>0</v>
      </c>
      <c r="BK475">
        <f t="shared" ref="BK475:BK494" si="175">AB475</f>
        <v>0</v>
      </c>
      <c r="BL475">
        <f t="shared" ref="BL475:BL494" si="176">COUNTIF(AC475:AD475,"NS")</f>
        <v>0</v>
      </c>
      <c r="BM475">
        <f t="shared" ref="BM475:BM494" si="177">SUM(AC475:AD475)</f>
        <v>0</v>
      </c>
      <c r="BN475">
        <f t="shared" ref="BN475:BN494" si="178">IF(COUNTIF(AB475:AD475,"NA")=3,0,IF(OR(AND(BK475=0,BL475&gt;0),AND(BK475="NS",BM475&gt;0), AND(BK475="NS", BL475=0,BM475=0)), 1, IF(OR(AND(BK475&gt;0,BL475&gt;1,BK475&gt;BM475), AND(BK475="NS",BL475=2), AND(BK475="NS",BM475=0,BL475&gt;0),BK475=BM475), 0, 1)))</f>
        <v>0</v>
      </c>
      <c r="BO475" s="311">
        <f>G475</f>
        <v>0</v>
      </c>
      <c r="BP475" s="312">
        <f>COUNTIF(J475,"NS") + COUNTIF(M475,"NS") + COUNTIF(P475,"NS") + COUNTIF(S475,"NS") + COUNTIF(V475,"NS") + COUNTIF(Y475,"NS") + COUNTIF(AB475,"NS")</f>
        <v>0</v>
      </c>
      <c r="BQ475" s="313">
        <f>SUM(J475,M475,P475,S475,V475,Y475,AB475)</f>
        <v>0</v>
      </c>
      <c r="BR475" s="314">
        <f>IF(OR(AND(BO475=0, BP475&gt;0),AND(BO475="NS", BQ475&gt;0), AND(BO475="NS", BP475=0, BQ475=0)), 1, IF(OR(AND(BO475&gt;0, BP475&gt;1,BO475&gt;BQ475), AND(BO475="NS", BP475=2), AND(BO475="NS", BQ475=0, BP475&gt;0), BO475=BQ475), 0, 1))</f>
        <v>0</v>
      </c>
      <c r="BS475" s="311">
        <f>H475</f>
        <v>0</v>
      </c>
      <c r="BT475" s="312">
        <f>COUNTIF(K475,"NS") + COUNTIF(N475,"NS") + COUNTIF(Q475,"NS") + COUNTIF(T475,"NS") + COUNTIF(W475,"NS") + COUNTIF(Z475,"NS") + COUNTIF(AC475,"NS")</f>
        <v>0</v>
      </c>
      <c r="BU475" s="313">
        <f>SUM(K475,N475,Q475,T475,W475,Z475,AC475)</f>
        <v>0</v>
      </c>
      <c r="BV475" s="314">
        <f>IF(OR(AND(BS475=0, BT475&gt;0),AND(BS475="NS", BU475&gt;0), AND(BS475="NS", BT475=0, BU475=0)), 1, IF(OR(AND(BS475&gt;0, BT475&gt;1,BS475&gt;BU475), AND(BS475="NS", BT475=2), AND(BS475="NS", BU475=0, BT475&gt;0), BS475=BU475), 0, 1))</f>
        <v>0</v>
      </c>
      <c r="BW475" s="311">
        <f t="shared" ref="BW475:BW494" si="179">I475</f>
        <v>0</v>
      </c>
      <c r="BX475" s="312">
        <f t="shared" ref="BX475:BX494" si="180">COUNTIF(L475,"NS") + COUNTIF(O475,"NS") + COUNTIF(R475,"NS") + COUNTIF(U475,"NS") + COUNTIF(X475,"NS") + COUNTIF(AA475,"NS") + COUNTIF(AD475,"NS")</f>
        <v>0</v>
      </c>
      <c r="BY475" s="313">
        <f t="shared" ref="BY475:BY494" si="181">SUM(L475,O475,R475,U475,X475,AA475,AD475)</f>
        <v>0</v>
      </c>
      <c r="BZ475" s="314">
        <f t="shared" ref="BZ475:BZ494" si="182">IF(OR(AND(BW475=0, BX475&gt;0),AND(BW475="NS", BY475&gt;0), AND(BW475="NS", BX475=0, BY475=0)), 1, IF(OR(AND(BW475&gt;0, BX475&gt;1,BW475&gt;BY475), AND(BW475="NS", BX475=2), AND(BW475="NS", BY475=0, BX475&gt;0), BW475=BY475), 0, 1))</f>
        <v>0</v>
      </c>
      <c r="CA475" s="247">
        <f>IF(SUM(AL475,AP475,AT475,AX475,BB475,BF475,BJ475,BN475,BR475,BV475,BZ475)=0,0,1)</f>
        <v>0</v>
      </c>
      <c r="CB475" s="310" t="str">
        <f>IF(CA475=0,"",
IF(SUM($CA$475:CA475)=1,CC475,
IF($CA$496&gt;SUM($CA$475:CA475),_xlfn.CONCAT(", ",CC475),
IF($CA$496=SUM($CA$475:CA475),_xlfn.CONCAT(" y ",CC475)))))</f>
        <v/>
      </c>
      <c r="CC475" s="74" t="s">
        <v>6175</v>
      </c>
      <c r="CD475">
        <f>IF(CJ482&gt;0,IF(COUNTBLANK(G475:AD475)&lt;=(25-CK483),0,1),0)</f>
        <v>0</v>
      </c>
      <c r="CE475" s="247">
        <f>IF(CD475=0,0,1)</f>
        <v>0</v>
      </c>
      <c r="CF475" s="233" t="str">
        <f>IF(CE475=0,"",
IF(SUM($CE$475:CE475)=1,CG475,
IF($CE$496&gt;SUM($CE$475:CE475),_xlfn.CONCAT(", ",CG475),
IF($CE$496=SUM($CE$475:CE475),_xlfn.CONCAT(" y ",CG475)))))</f>
        <v/>
      </c>
      <c r="CG475" s="74" t="s">
        <v>6175</v>
      </c>
      <c r="CH475">
        <f>IF($M446&lt;&gt;1,IF(COUNTA(J475:L495)=0,0,1),0)</f>
        <v>0</v>
      </c>
      <c r="CJ475">
        <f t="shared" ref="CJ475:CJ480" si="183">IF($M446&lt;&gt;1,0,1)</f>
        <v>0</v>
      </c>
      <c r="CK475">
        <f>IF($M446&lt;&gt;1,0,3)</f>
        <v>0</v>
      </c>
      <c r="CL475" cm="1">
        <f t="array" ref="CL475">IF(OR(G496={"NS","NA"},CL473={"NS","NA"}),0,IF(G496&gt;=CL473,0,1))</f>
        <v>0</v>
      </c>
      <c r="CM475" cm="1">
        <f t="array" ref="CM475">IF(OR(H496={"NS","NA"},CM473={"NS","NA"}),0,IF(H496&gt;=CM473,0,1))</f>
        <v>0</v>
      </c>
      <c r="CN475" cm="1">
        <f t="array" ref="CN475">IF(OR(I496={"NS","NA"},CN473={"NS","NA"}),0,IF(I496&gt;=CN473,0,1))</f>
        <v>0</v>
      </c>
      <c r="CO475" cm="1">
        <f t="array" ref="CO475">IF(OR(J496={"NS","NA"},CO473={"NS","NA"}),0,IF(J496&gt;=CO473,0,1))</f>
        <v>0</v>
      </c>
      <c r="CP475" cm="1">
        <f t="array" ref="CP475">IF(OR(K496={"NS","NA"},CP473={"NS","NA"}),0,IF(K496&gt;=CP473,0,1))</f>
        <v>0</v>
      </c>
      <c r="CQ475" cm="1">
        <f t="array" ref="CQ475">IF(OR(L496={"NS","NA"},CQ473={"NS","NA"}),0,IF(L496&gt;=CQ473,0,1))</f>
        <v>0</v>
      </c>
      <c r="CR475" cm="1">
        <f t="array" ref="CR475">IF(OR(M496={"NS","NA"},CR473={"NS","NA"}),0,IF(M496&gt;=CR473,0,1))</f>
        <v>0</v>
      </c>
      <c r="CS475" cm="1">
        <f t="array" ref="CS475">IF(OR(N496={"NS","NA"},CS473={"NS","NA"}),0,IF(N496&gt;=CS473,0,1))</f>
        <v>0</v>
      </c>
      <c r="CT475" cm="1">
        <f t="array" ref="CT475">IF(OR(O496={"NS","NA"},CT473={"NS","NA"}),0,IF(O496&gt;=CT473,0,1))</f>
        <v>0</v>
      </c>
      <c r="CU475" cm="1">
        <f t="array" ref="CU475">IF(OR(P496={"NS","NA"},CU473={"NS","NA"}),0,IF(P496&gt;=CU473,0,1))</f>
        <v>0</v>
      </c>
      <c r="CV475" cm="1">
        <f t="array" ref="CV475">IF(OR(Q496={"NS","NA"},CV473={"NS","NA"}),0,IF(Q496&gt;=CV473,0,1))</f>
        <v>0</v>
      </c>
      <c r="CW475" cm="1">
        <f t="array" ref="CW475">IF(OR(R496={"NS","NA"},CW473={"NS","NA"}),0,IF(R496&gt;=CW473,0,1))</f>
        <v>0</v>
      </c>
      <c r="CX475" cm="1">
        <f t="array" ref="CX475">IF(OR(S496={"NS","NA"},CX473={"NS","NA"}),0,IF(S496&gt;=CX473,0,1))</f>
        <v>0</v>
      </c>
      <c r="CY475" cm="1">
        <f t="array" ref="CY475">IF(OR(T496={"NS","NA"},CY473={"NS","NA"}),0,IF(T496&gt;=CY473,0,1))</f>
        <v>0</v>
      </c>
      <c r="CZ475" cm="1">
        <f t="array" ref="CZ475">IF(OR(U496={"NS","NA"},CZ473={"NS","NA"}),0,IF(U496&gt;=CZ473,0,1))</f>
        <v>0</v>
      </c>
      <c r="DA475" cm="1">
        <f t="array" ref="DA475">IF(OR(V496={"NS","NA"},DA473={"NS","NA"}),0,IF(V496&gt;=DA473,0,1))</f>
        <v>0</v>
      </c>
      <c r="DB475" cm="1">
        <f t="array" ref="DB475">IF(OR(W496={"NS","NA"},DB473={"NS","NA"}),0,IF(W496&gt;=DB473,0,1))</f>
        <v>0</v>
      </c>
      <c r="DC475" cm="1">
        <f t="array" ref="DC475">IF(OR(X496={"NS","NA"},DC473={"NS","NA"}),0,IF(X496&gt;=DC473,0,1))</f>
        <v>0</v>
      </c>
      <c r="DD475" cm="1">
        <f t="array" ref="DD475">IF(OR(Y496={"NS","NA"},DD473={"NS","NA"}),0,IF(Y496&gt;=DD473,0,1))</f>
        <v>0</v>
      </c>
      <c r="DE475" cm="1">
        <f t="array" ref="DE475">IF(OR(Z496={"NS","NA"},DE473={"NS","NA"}),0,IF(Z496&gt;=DE473,0,1))</f>
        <v>0</v>
      </c>
      <c r="DF475" cm="1">
        <f t="array" ref="DF475">IF(OR(AA496={"NS","NA"},DF473={"NS","NA"}),0,IF(AA496&gt;=DF473,0,1))</f>
        <v>0</v>
      </c>
      <c r="DG475" cm="1">
        <f t="array" ref="DG475">IF(OR(AB496={"NS","NA"},DG473={"NS","NA"}),0,IF(AB496&gt;=DG473,0,1))</f>
        <v>0</v>
      </c>
      <c r="DH475" cm="1">
        <f t="array" ref="DH475">IF(OR(AC496={"NS","NA"},DH473={"NS","NA"}),0,IF(AC496&gt;=DH473,0,1))</f>
        <v>0</v>
      </c>
      <c r="DI475" cm="1">
        <f t="array" ref="DI475">IF(OR(AD496={"NS","NA"},DI473={"NS","NA"}),0,IF(AD496&gt;=DI473,0,1))</f>
        <v>0</v>
      </c>
    </row>
    <row r="476" spans="1:113" s="93" customFormat="1" ht="14.25">
      <c r="A476" s="5"/>
      <c r="B476" s="6"/>
      <c r="C476" s="74" t="s">
        <v>5040</v>
      </c>
      <c r="D476" s="763" t="str">
        <f>IF(CNGE_2026_M2_Secc8!D74="","",CNGE_2026_M2_Secc8!D74)</f>
        <v/>
      </c>
      <c r="E476" s="669"/>
      <c r="F476" s="670"/>
      <c r="G476" s="112"/>
      <c r="H476" s="112"/>
      <c r="I476" s="112"/>
      <c r="J476" s="112"/>
      <c r="K476" s="112"/>
      <c r="L476" s="112"/>
      <c r="M476" s="112"/>
      <c r="N476" s="112"/>
      <c r="O476" s="112"/>
      <c r="P476" s="112"/>
      <c r="Q476" s="112"/>
      <c r="R476" s="112"/>
      <c r="S476" s="112"/>
      <c r="T476" s="112"/>
      <c r="U476" s="112"/>
      <c r="V476" s="112"/>
      <c r="W476" s="112"/>
      <c r="X476" s="112"/>
      <c r="Y476" s="112"/>
      <c r="Z476" s="112"/>
      <c r="AA476" s="112"/>
      <c r="AB476" s="112"/>
      <c r="AC476" s="112"/>
      <c r="AD476" s="112"/>
      <c r="AE476" s="4"/>
      <c r="AI476">
        <f t="shared" ref="AI476:AI495" si="184">G476</f>
        <v>0</v>
      </c>
      <c r="AJ476">
        <f t="shared" ref="AJ476:AJ495" si="185">COUNTIF(H476:I476,"NS")</f>
        <v>0</v>
      </c>
      <c r="AK476">
        <f t="shared" ref="AK476:AK495" si="186">SUM(H476:I476)</f>
        <v>0</v>
      </c>
      <c r="AL476">
        <f t="shared" ref="AL476:AL495" si="187">IF(COUNTIF(G476:I476,"NA")=3,0,IF(OR(AND(AI476=0,AJ476&gt;0),AND(AI476="NS",AK476&gt;0), AND(AI476="NS", AJ476=0,AK476=0)), 1, IF(OR(AND(AI476&gt;0,AJ476&gt;1,AI476&gt;AK476), AND(AI476="NS",AJ476=2), AND(AI476="NS",AK476=0,AJ476&gt;0),AI476=AK476), 0, 1)))</f>
        <v>0</v>
      </c>
      <c r="AM476">
        <f t="shared" si="155"/>
        <v>0</v>
      </c>
      <c r="AN476">
        <f t="shared" si="156"/>
        <v>0</v>
      </c>
      <c r="AO476">
        <f t="shared" si="157"/>
        <v>0</v>
      </c>
      <c r="AP476">
        <f t="shared" si="158"/>
        <v>0</v>
      </c>
      <c r="AQ476">
        <f t="shared" si="159"/>
        <v>0</v>
      </c>
      <c r="AR476">
        <f t="shared" si="160"/>
        <v>0</v>
      </c>
      <c r="AS476">
        <f t="shared" si="161"/>
        <v>0</v>
      </c>
      <c r="AT476">
        <f t="shared" si="162"/>
        <v>0</v>
      </c>
      <c r="AU476">
        <f t="shared" si="163"/>
        <v>0</v>
      </c>
      <c r="AV476">
        <f t="shared" si="164"/>
        <v>0</v>
      </c>
      <c r="AW476">
        <f t="shared" si="165"/>
        <v>0</v>
      </c>
      <c r="AX476">
        <f t="shared" si="166"/>
        <v>0</v>
      </c>
      <c r="AY476">
        <f t="shared" si="167"/>
        <v>0</v>
      </c>
      <c r="AZ476">
        <f t="shared" si="168"/>
        <v>0</v>
      </c>
      <c r="BA476">
        <f t="shared" si="169"/>
        <v>0</v>
      </c>
      <c r="BB476">
        <f t="shared" si="170"/>
        <v>0</v>
      </c>
      <c r="BC476">
        <f t="shared" si="171"/>
        <v>0</v>
      </c>
      <c r="BD476">
        <f t="shared" si="172"/>
        <v>0</v>
      </c>
      <c r="BE476">
        <f t="shared" si="173"/>
        <v>0</v>
      </c>
      <c r="BF476">
        <f t="shared" si="174"/>
        <v>0</v>
      </c>
      <c r="BG476">
        <f t="shared" ref="BG476:BG495" si="188">Y476</f>
        <v>0</v>
      </c>
      <c r="BH476">
        <f t="shared" ref="BH476:BH495" si="189">COUNTIF(Z476:AA476,"NS")</f>
        <v>0</v>
      </c>
      <c r="BI476">
        <f t="shared" ref="BI476:BI495" si="190">SUM(Z476:AA476)</f>
        <v>0</v>
      </c>
      <c r="BJ476">
        <f t="shared" ref="BJ476:BJ495" si="191">IF(COUNTIF(Y476:AA476,"NA")=3,0,IF(OR(AND(BG476=0,BH476&gt;0),AND(BG476="NS",BI476&gt;0), AND(BG476="NS", BH476=0,BI476=0)), 1, IF(OR(AND(BG476&gt;0,BH476&gt;1,BG476&gt;BI476), AND(BG476="NS",BH476=2), AND(BG476="NS",BI476=0,BH476&gt;0),BG476=BI476), 0, 1)))</f>
        <v>0</v>
      </c>
      <c r="BK476">
        <f t="shared" si="175"/>
        <v>0</v>
      </c>
      <c r="BL476">
        <f t="shared" si="176"/>
        <v>0</v>
      </c>
      <c r="BM476">
        <f t="shared" si="177"/>
        <v>0</v>
      </c>
      <c r="BN476">
        <f t="shared" si="178"/>
        <v>0</v>
      </c>
      <c r="BO476" s="311">
        <f t="shared" ref="BO476:BO495" si="192">G476</f>
        <v>0</v>
      </c>
      <c r="BP476" s="312">
        <f t="shared" ref="BP476:BP495" si="193">COUNTIF(J476,"NS") + COUNTIF(M476,"NS") + COUNTIF(P476,"NS") + COUNTIF(S476,"NS") + COUNTIF(V476,"NS") + COUNTIF(Y476,"NS") + COUNTIF(AB476,"NS")</f>
        <v>0</v>
      </c>
      <c r="BQ476" s="313">
        <f t="shared" ref="BQ476:BQ495" si="194">SUM(J476,M476,P476,S476,V476,Y476,AB476)</f>
        <v>0</v>
      </c>
      <c r="BR476" s="314">
        <f t="shared" ref="BR476:BR495" si="195">IF(OR(AND(BO476=0, BP476&gt;0),AND(BO476="NS", BQ476&gt;0), AND(BO476="NS", BP476=0, BQ476=0)), 1, IF(OR(AND(BO476&gt;0, BP476&gt;1,BO476&gt;BQ476), AND(BO476="NS", BP476=2), AND(BO476="NS", BQ476=0, BP476&gt;0), BO476=BQ476), 0, 1))</f>
        <v>0</v>
      </c>
      <c r="BS476" s="311">
        <f t="shared" ref="BS476:BS495" si="196">H476</f>
        <v>0</v>
      </c>
      <c r="BT476" s="312">
        <f t="shared" ref="BT476:BT495" si="197">COUNTIF(K476,"NS") + COUNTIF(N476,"NS") + COUNTIF(Q476,"NS") + COUNTIF(T476,"NS") + COUNTIF(W476,"NS") + COUNTIF(Z476,"NS") + COUNTIF(AC476,"NS")</f>
        <v>0</v>
      </c>
      <c r="BU476" s="313">
        <f t="shared" ref="BU476:BU495" si="198">SUM(K476,N476,Q476,T476,W476,Z476,AC476)</f>
        <v>0</v>
      </c>
      <c r="BV476" s="314">
        <f t="shared" ref="BV476:BV495" si="199">IF(OR(AND(BS476=0, BT476&gt;0),AND(BS476="NS", BU476&gt;0), AND(BS476="NS", BT476=0, BU476=0)), 1, IF(OR(AND(BS476&gt;0, BT476&gt;1,BS476&gt;BU476), AND(BS476="NS", BT476=2), AND(BS476="NS", BU476=0, BT476&gt;0), BS476=BU476), 0, 1))</f>
        <v>0</v>
      </c>
      <c r="BW476" s="311">
        <f t="shared" si="179"/>
        <v>0</v>
      </c>
      <c r="BX476" s="312">
        <f t="shared" si="180"/>
        <v>0</v>
      </c>
      <c r="BY476" s="313">
        <f t="shared" si="181"/>
        <v>0</v>
      </c>
      <c r="BZ476" s="314">
        <f t="shared" si="182"/>
        <v>0</v>
      </c>
      <c r="CA476" s="247">
        <f t="shared" ref="CA476:CA494" si="200">IF(SUM(AL476,AP476,AT476,AX476,BB476,BF476,BJ476,BN476,BR476,BV476,BZ476)=0,0,1)</f>
        <v>0</v>
      </c>
      <c r="CB476" s="310" t="str">
        <f>IF(CA476=0,"",
IF(SUM($CA$475:CA476)=1,CC476,
IF($CA$496&gt;SUM($CA$475:CA476),_xlfn.CONCAT(", ",CC476),
IF($CA$496=SUM($CA$475:CA476),_xlfn.CONCAT(" y ",CC476)))))</f>
        <v/>
      </c>
      <c r="CC476" s="74" t="s">
        <v>5358</v>
      </c>
      <c r="CD476">
        <f>IF(AND($CJ$482&gt;0,COUNTBLANK(D476)=0),IF(COUNTBLANK(D476:AD476)&lt;=(27-$CK$483),0,1),0)</f>
        <v>0</v>
      </c>
      <c r="CE476" s="247">
        <f t="shared" ref="CE476:CE494" si="201">IF(CD476=0,0,1)</f>
        <v>0</v>
      </c>
      <c r="CF476" s="233" t="str">
        <f>IF(CE476=0,"",
IF(SUM($CE$475:CE476)=1,CG476,
IF($CE$496&gt;SUM($CE$475:CE476),_xlfn.CONCAT(", ",CG476),
IF($CE$496=SUM($CE$475:CE476),_xlfn.CONCAT(" y ",CG476)))))</f>
        <v/>
      </c>
      <c r="CG476" s="74" t="s">
        <v>5358</v>
      </c>
      <c r="CH476">
        <f>IF($M447&lt;&gt;1,IF(COUNTA(M475:O495)=0,0,1),0)</f>
        <v>0</v>
      </c>
      <c r="CI476" s="93">
        <f>IF(COUNTBLANK(D476)=1,IF(COUNTA(G476:AD476)=0,0,1),0)</f>
        <v>0</v>
      </c>
      <c r="CJ476">
        <f t="shared" si="183"/>
        <v>0</v>
      </c>
      <c r="CK476">
        <f>IF($M447&lt;&gt;1,0,3)</f>
        <v>0</v>
      </c>
      <c r="CL476" t="s">
        <v>6176</v>
      </c>
      <c r="DI476" s="409">
        <f>SUM(CL475:DI475)</f>
        <v>0</v>
      </c>
    </row>
    <row r="477" spans="1:113" s="93" customFormat="1" ht="14.25">
      <c r="A477" s="5"/>
      <c r="B477" s="6"/>
      <c r="C477" s="74" t="s">
        <v>5042</v>
      </c>
      <c r="D477" s="763" t="str">
        <f>IF(CNGE_2026_M2_Secc8!D75="","",CNGE_2026_M2_Secc8!D75)</f>
        <v/>
      </c>
      <c r="E477" s="669"/>
      <c r="F477" s="670"/>
      <c r="G477" s="112"/>
      <c r="H477" s="112"/>
      <c r="I477" s="112"/>
      <c r="J477" s="112"/>
      <c r="K477" s="112"/>
      <c r="L477" s="112"/>
      <c r="M477" s="112"/>
      <c r="N477" s="112"/>
      <c r="O477" s="112"/>
      <c r="P477" s="112"/>
      <c r="Q477" s="112"/>
      <c r="R477" s="112"/>
      <c r="S477" s="112"/>
      <c r="T477" s="112"/>
      <c r="U477" s="112"/>
      <c r="V477" s="112"/>
      <c r="W477" s="112"/>
      <c r="X477" s="112"/>
      <c r="Y477" s="112"/>
      <c r="Z477" s="112"/>
      <c r="AA477" s="112"/>
      <c r="AB477" s="112"/>
      <c r="AC477" s="112"/>
      <c r="AD477" s="112"/>
      <c r="AE477" s="4"/>
      <c r="AI477">
        <f t="shared" si="184"/>
        <v>0</v>
      </c>
      <c r="AJ477">
        <f t="shared" si="185"/>
        <v>0</v>
      </c>
      <c r="AK477">
        <f t="shared" si="186"/>
        <v>0</v>
      </c>
      <c r="AL477">
        <f t="shared" si="187"/>
        <v>0</v>
      </c>
      <c r="AM477">
        <f t="shared" si="155"/>
        <v>0</v>
      </c>
      <c r="AN477">
        <f t="shared" si="156"/>
        <v>0</v>
      </c>
      <c r="AO477">
        <f t="shared" si="157"/>
        <v>0</v>
      </c>
      <c r="AP477">
        <f t="shared" si="158"/>
        <v>0</v>
      </c>
      <c r="AQ477">
        <f t="shared" si="159"/>
        <v>0</v>
      </c>
      <c r="AR477">
        <f t="shared" si="160"/>
        <v>0</v>
      </c>
      <c r="AS477">
        <f t="shared" si="161"/>
        <v>0</v>
      </c>
      <c r="AT477">
        <f t="shared" si="162"/>
        <v>0</v>
      </c>
      <c r="AU477">
        <f t="shared" si="163"/>
        <v>0</v>
      </c>
      <c r="AV477">
        <f t="shared" si="164"/>
        <v>0</v>
      </c>
      <c r="AW477">
        <f t="shared" si="165"/>
        <v>0</v>
      </c>
      <c r="AX477">
        <f t="shared" si="166"/>
        <v>0</v>
      </c>
      <c r="AY477">
        <f t="shared" si="167"/>
        <v>0</v>
      </c>
      <c r="AZ477">
        <f t="shared" si="168"/>
        <v>0</v>
      </c>
      <c r="BA477">
        <f t="shared" si="169"/>
        <v>0</v>
      </c>
      <c r="BB477">
        <f t="shared" si="170"/>
        <v>0</v>
      </c>
      <c r="BC477">
        <f t="shared" si="171"/>
        <v>0</v>
      </c>
      <c r="BD477">
        <f t="shared" si="172"/>
        <v>0</v>
      </c>
      <c r="BE477">
        <f t="shared" si="173"/>
        <v>0</v>
      </c>
      <c r="BF477">
        <f t="shared" si="174"/>
        <v>0</v>
      </c>
      <c r="BG477">
        <f t="shared" si="188"/>
        <v>0</v>
      </c>
      <c r="BH477">
        <f t="shared" si="189"/>
        <v>0</v>
      </c>
      <c r="BI477">
        <f t="shared" si="190"/>
        <v>0</v>
      </c>
      <c r="BJ477">
        <f t="shared" si="191"/>
        <v>0</v>
      </c>
      <c r="BK477">
        <f t="shared" si="175"/>
        <v>0</v>
      </c>
      <c r="BL477">
        <f t="shared" si="176"/>
        <v>0</v>
      </c>
      <c r="BM477">
        <f t="shared" si="177"/>
        <v>0</v>
      </c>
      <c r="BN477">
        <f t="shared" si="178"/>
        <v>0</v>
      </c>
      <c r="BO477" s="311">
        <f t="shared" si="192"/>
        <v>0</v>
      </c>
      <c r="BP477" s="312">
        <f t="shared" si="193"/>
        <v>0</v>
      </c>
      <c r="BQ477" s="313">
        <f t="shared" si="194"/>
        <v>0</v>
      </c>
      <c r="BR477" s="314">
        <f t="shared" si="195"/>
        <v>0</v>
      </c>
      <c r="BS477" s="311">
        <f t="shared" si="196"/>
        <v>0</v>
      </c>
      <c r="BT477" s="312">
        <f t="shared" si="197"/>
        <v>0</v>
      </c>
      <c r="BU477" s="313">
        <f t="shared" si="198"/>
        <v>0</v>
      </c>
      <c r="BV477" s="314">
        <f t="shared" si="199"/>
        <v>0</v>
      </c>
      <c r="BW477" s="311">
        <f t="shared" si="179"/>
        <v>0</v>
      </c>
      <c r="BX477" s="312">
        <f t="shared" si="180"/>
        <v>0</v>
      </c>
      <c r="BY477" s="313">
        <f t="shared" si="181"/>
        <v>0</v>
      </c>
      <c r="BZ477" s="314">
        <f t="shared" si="182"/>
        <v>0</v>
      </c>
      <c r="CA477" s="247">
        <f t="shared" si="200"/>
        <v>0</v>
      </c>
      <c r="CB477" s="310" t="str">
        <f>IF(CA477=0,"",
IF(SUM($CA$475:CA477)=1,CC477,
IF($CA$496&gt;SUM($CA$475:CA477),_xlfn.CONCAT(", ",CC477),
IF($CA$496=SUM($CA$475:CA477),_xlfn.CONCAT(" y ",CC477)))))</f>
        <v/>
      </c>
      <c r="CC477" s="74" t="s">
        <v>5359</v>
      </c>
      <c r="CD477">
        <f t="shared" ref="CD477:CD494" si="202">IF(AND($CJ$482&gt;0,COUNTBLANK(D477)=0),IF(COUNTBLANK(D477:AD477)&lt;=(27-$CK$483),0,1),0)</f>
        <v>0</v>
      </c>
      <c r="CE477" s="247">
        <f t="shared" si="201"/>
        <v>0</v>
      </c>
      <c r="CF477" s="233" t="str">
        <f>IF(CE477=0,"",
IF(SUM($CE$475:CE477)=1,CG477,
IF($CE$496&gt;SUM($CE$475:CE477),_xlfn.CONCAT(", ",CG477),
IF($CE$496=SUM($CE$475:CE477),_xlfn.CONCAT(" y ",CG477)))))</f>
        <v/>
      </c>
      <c r="CG477" s="74" t="s">
        <v>5359</v>
      </c>
      <c r="CH477">
        <f>IF($M448&lt;&gt;1,IF(COUNTA(P475:R495)=0,0,1),0)</f>
        <v>0</v>
      </c>
      <c r="CI477" s="93">
        <f t="shared" ref="CI477:CI494" si="203">IF(COUNTBLANK(D477)=1,IF(COUNTA(G477:AD477)=0,0,1),0)</f>
        <v>0</v>
      </c>
      <c r="CJ477">
        <f t="shared" si="183"/>
        <v>0</v>
      </c>
      <c r="CK477">
        <f t="shared" ref="CK477" si="204">IF($M448&lt;&gt;1,0,3)</f>
        <v>0</v>
      </c>
      <c r="CL477" cm="1">
        <f t="array" ref="CL477">IF(OR(G475={"NS","NA"},CL$473={"NS","NA"}),0,IF(G475&lt;=CL$473,0,1))</f>
        <v>0</v>
      </c>
      <c r="CM477" cm="1">
        <f t="array" ref="CM477">IF(OR(H475={"NS","NA"},CM$473={"NS","NA"}),0,IF(H475&lt;=CM$473,0,1))</f>
        <v>0</v>
      </c>
      <c r="CN477" cm="1">
        <f t="array" ref="CN477">IF(OR(I475={"NS","NA"},CN$473={"NS","NA"}),0,IF(I475&lt;=CN$473,0,1))</f>
        <v>0</v>
      </c>
      <c r="CO477" cm="1">
        <f t="array" ref="CO477">IF(OR(J475={"NS","NA"},CO$473={"NS","NA"}),0,IF(J475&lt;=CO$473,0,1))</f>
        <v>0</v>
      </c>
      <c r="CP477" cm="1">
        <f t="array" ref="CP477">IF(OR(K475={"NS","NA"},CP$473={"NS","NA"}),0,IF(K475&lt;=CP$473,0,1))</f>
        <v>0</v>
      </c>
      <c r="CQ477" cm="1">
        <f t="array" ref="CQ477">IF(OR(L475={"NS","NA"},CQ$473={"NS","NA"}),0,IF(L475&lt;=CQ$473,0,1))</f>
        <v>0</v>
      </c>
      <c r="CR477" cm="1">
        <f t="array" ref="CR477">IF(OR(M475={"NS","NA"},CR$473={"NS","NA"}),0,IF(M475&lt;=CR$473,0,1))</f>
        <v>0</v>
      </c>
      <c r="CS477" cm="1">
        <f t="array" ref="CS477">IF(OR(N475={"NS","NA"},CS$473={"NS","NA"}),0,IF(N475&lt;=CS$473,0,1))</f>
        <v>0</v>
      </c>
      <c r="CT477" cm="1">
        <f t="array" ref="CT477">IF(OR(O475={"NS","NA"},CT$473={"NS","NA"}),0,IF(O475&lt;=CT$473,0,1))</f>
        <v>0</v>
      </c>
      <c r="CU477" cm="1">
        <f t="array" ref="CU477">IF(OR(P475={"NS","NA"},CU$473={"NS","NA"}),0,IF(P475&lt;=CU$473,0,1))</f>
        <v>0</v>
      </c>
      <c r="CV477" cm="1">
        <f t="array" ref="CV477">IF(OR(Q475={"NS","NA"},CV$473={"NS","NA"}),0,IF(Q475&lt;=CV$473,0,1))</f>
        <v>0</v>
      </c>
      <c r="CW477" cm="1">
        <f t="array" ref="CW477">IF(OR(R475={"NS","NA"},CW$473={"NS","NA"}),0,IF(R475&lt;=CW$473,0,1))</f>
        <v>0</v>
      </c>
      <c r="CX477" cm="1">
        <f t="array" ref="CX477">IF(OR(S475={"NS","NA"},CX$473={"NS","NA"}),0,IF(S475&lt;=CX$473,0,1))</f>
        <v>0</v>
      </c>
      <c r="CY477" cm="1">
        <f t="array" ref="CY477">IF(OR(T475={"NS","NA"},CY$473={"NS","NA"}),0,IF(T475&lt;=CY$473,0,1))</f>
        <v>0</v>
      </c>
      <c r="CZ477" cm="1">
        <f t="array" ref="CZ477">IF(OR(U475={"NS","NA"},CZ$473={"NS","NA"}),0,IF(U475&lt;=CZ$473,0,1))</f>
        <v>0</v>
      </c>
      <c r="DA477" cm="1">
        <f t="array" ref="DA477">IF(OR(V475={"NS","NA"},DA$473={"NS","NA"}),0,IF(V475&lt;=DA$473,0,1))</f>
        <v>0</v>
      </c>
      <c r="DB477" cm="1">
        <f t="array" ref="DB477">IF(OR(W475={"NS","NA"},DB$473={"NS","NA"}),0,IF(W475&lt;=DB$473,0,1))</f>
        <v>0</v>
      </c>
      <c r="DC477" cm="1">
        <f t="array" ref="DC477">IF(OR(X475={"NS","NA"},DC$473={"NS","NA"}),0,IF(X475&lt;=DC$473,0,1))</f>
        <v>0</v>
      </c>
      <c r="DD477" cm="1">
        <f t="array" ref="DD477">IF(OR(Y475={"NS","NA"},DD$473={"NS","NA"}),0,IF(Y475&lt;=DD$473,0,1))</f>
        <v>0</v>
      </c>
      <c r="DE477" cm="1">
        <f t="array" ref="DE477">IF(OR(Z475={"NS","NA"},DE$473={"NS","NA"}),0,IF(Z475&lt;=DE$473,0,1))</f>
        <v>0</v>
      </c>
      <c r="DF477" cm="1">
        <f t="array" ref="DF477">IF(OR(AA475={"NS","NA"},DF$473={"NS","NA"}),0,IF(AA475&lt;=DF$473,0,1))</f>
        <v>0</v>
      </c>
      <c r="DG477" cm="1">
        <f t="array" ref="DG477">IF(OR(AB475={"NS","NA"},DG$473={"NS","NA"}),0,IF(AB475&lt;=DG$473,0,1))</f>
        <v>0</v>
      </c>
      <c r="DH477" cm="1">
        <f t="array" ref="DH477">IF(OR(AC475={"NS","NA"},DH$473={"NS","NA"}),0,IF(AC475&lt;=DH$473,0,1))</f>
        <v>0</v>
      </c>
      <c r="DI477" cm="1">
        <f t="array" ref="DI477">IF(OR(AD475={"NS","NA"},DI$473={"NS","NA"}),0,IF(AD475&lt;=DI$473,0,1))</f>
        <v>0</v>
      </c>
    </row>
    <row r="478" spans="1:113" s="93" customFormat="1" ht="14.25">
      <c r="A478" s="5"/>
      <c r="B478" s="6"/>
      <c r="C478" s="74" t="s">
        <v>5044</v>
      </c>
      <c r="D478" s="763" t="str">
        <f>IF(CNGE_2026_M2_Secc8!D76="","",CNGE_2026_M2_Secc8!D76)</f>
        <v/>
      </c>
      <c r="E478" s="669"/>
      <c r="F478" s="670"/>
      <c r="G478" s="112"/>
      <c r="H478" s="112"/>
      <c r="I478" s="112"/>
      <c r="J478" s="112"/>
      <c r="K478" s="112"/>
      <c r="L478" s="112"/>
      <c r="M478" s="112"/>
      <c r="N478" s="112"/>
      <c r="O478" s="112"/>
      <c r="P478" s="112"/>
      <c r="Q478" s="112"/>
      <c r="R478" s="112"/>
      <c r="S478" s="112"/>
      <c r="T478" s="112"/>
      <c r="U478" s="112"/>
      <c r="V478" s="112"/>
      <c r="W478" s="112"/>
      <c r="X478" s="112"/>
      <c r="Y478" s="112"/>
      <c r="Z478" s="112"/>
      <c r="AA478" s="112"/>
      <c r="AB478" s="112"/>
      <c r="AC478" s="112"/>
      <c r="AD478" s="112"/>
      <c r="AE478" s="4"/>
      <c r="AI478">
        <f t="shared" si="184"/>
        <v>0</v>
      </c>
      <c r="AJ478">
        <f t="shared" si="185"/>
        <v>0</v>
      </c>
      <c r="AK478">
        <f t="shared" si="186"/>
        <v>0</v>
      </c>
      <c r="AL478">
        <f t="shared" si="187"/>
        <v>0</v>
      </c>
      <c r="AM478">
        <f t="shared" si="155"/>
        <v>0</v>
      </c>
      <c r="AN478">
        <f t="shared" si="156"/>
        <v>0</v>
      </c>
      <c r="AO478">
        <f t="shared" si="157"/>
        <v>0</v>
      </c>
      <c r="AP478">
        <f t="shared" si="158"/>
        <v>0</v>
      </c>
      <c r="AQ478">
        <f t="shared" si="159"/>
        <v>0</v>
      </c>
      <c r="AR478">
        <f t="shared" si="160"/>
        <v>0</v>
      </c>
      <c r="AS478">
        <f t="shared" si="161"/>
        <v>0</v>
      </c>
      <c r="AT478">
        <f t="shared" si="162"/>
        <v>0</v>
      </c>
      <c r="AU478">
        <f t="shared" si="163"/>
        <v>0</v>
      </c>
      <c r="AV478">
        <f t="shared" si="164"/>
        <v>0</v>
      </c>
      <c r="AW478">
        <f t="shared" si="165"/>
        <v>0</v>
      </c>
      <c r="AX478">
        <f t="shared" si="166"/>
        <v>0</v>
      </c>
      <c r="AY478">
        <f t="shared" si="167"/>
        <v>0</v>
      </c>
      <c r="AZ478">
        <f t="shared" si="168"/>
        <v>0</v>
      </c>
      <c r="BA478">
        <f t="shared" si="169"/>
        <v>0</v>
      </c>
      <c r="BB478">
        <f t="shared" si="170"/>
        <v>0</v>
      </c>
      <c r="BC478">
        <f t="shared" si="171"/>
        <v>0</v>
      </c>
      <c r="BD478">
        <f t="shared" si="172"/>
        <v>0</v>
      </c>
      <c r="BE478">
        <f t="shared" si="173"/>
        <v>0</v>
      </c>
      <c r="BF478">
        <f t="shared" si="174"/>
        <v>0</v>
      </c>
      <c r="BG478">
        <f t="shared" si="188"/>
        <v>0</v>
      </c>
      <c r="BH478">
        <f t="shared" si="189"/>
        <v>0</v>
      </c>
      <c r="BI478">
        <f t="shared" si="190"/>
        <v>0</v>
      </c>
      <c r="BJ478">
        <f t="shared" si="191"/>
        <v>0</v>
      </c>
      <c r="BK478">
        <f t="shared" si="175"/>
        <v>0</v>
      </c>
      <c r="BL478">
        <f t="shared" si="176"/>
        <v>0</v>
      </c>
      <c r="BM478">
        <f t="shared" si="177"/>
        <v>0</v>
      </c>
      <c r="BN478">
        <f t="shared" si="178"/>
        <v>0</v>
      </c>
      <c r="BO478" s="311">
        <f t="shared" si="192"/>
        <v>0</v>
      </c>
      <c r="BP478" s="312">
        <f t="shared" si="193"/>
        <v>0</v>
      </c>
      <c r="BQ478" s="313">
        <f t="shared" si="194"/>
        <v>0</v>
      </c>
      <c r="BR478" s="314">
        <f t="shared" si="195"/>
        <v>0</v>
      </c>
      <c r="BS478" s="311">
        <f t="shared" si="196"/>
        <v>0</v>
      </c>
      <c r="BT478" s="312">
        <f t="shared" si="197"/>
        <v>0</v>
      </c>
      <c r="BU478" s="313">
        <f t="shared" si="198"/>
        <v>0</v>
      </c>
      <c r="BV478" s="314">
        <f t="shared" si="199"/>
        <v>0</v>
      </c>
      <c r="BW478" s="311">
        <f t="shared" si="179"/>
        <v>0</v>
      </c>
      <c r="BX478" s="312">
        <f t="shared" si="180"/>
        <v>0</v>
      </c>
      <c r="BY478" s="313">
        <f t="shared" si="181"/>
        <v>0</v>
      </c>
      <c r="BZ478" s="314">
        <f t="shared" si="182"/>
        <v>0</v>
      </c>
      <c r="CA478" s="247">
        <f t="shared" si="200"/>
        <v>0</v>
      </c>
      <c r="CB478" s="310" t="str">
        <f>IF(CA478=0,"",
IF(SUM($CA$475:CA478)=1,CC478,
IF($CA$496&gt;SUM($CA$475:CA478),_xlfn.CONCAT(", ",CC478),
IF($CA$496=SUM($CA$475:CA478),_xlfn.CONCAT(" y ",CC478)))))</f>
        <v/>
      </c>
      <c r="CC478" s="74" t="s">
        <v>5360</v>
      </c>
      <c r="CD478">
        <f t="shared" si="202"/>
        <v>0</v>
      </c>
      <c r="CE478" s="247">
        <f t="shared" si="201"/>
        <v>0</v>
      </c>
      <c r="CF478" s="233" t="str">
        <f>IF(CE478=0,"",
IF(SUM($CE$475:CE478)=1,CG478,
IF($CE$496&gt;SUM($CE$475:CE478),_xlfn.CONCAT(", ",CG478),
IF($CE$496=SUM($CE$475:CE478),_xlfn.CONCAT(" y ",CG478)))))</f>
        <v/>
      </c>
      <c r="CG478" s="74" t="s">
        <v>5360</v>
      </c>
      <c r="CH478">
        <f>IF($M449&lt;&gt;1,IF(COUNTA(S475:U495)=0,0,1),0)</f>
        <v>0</v>
      </c>
      <c r="CI478" s="93">
        <f t="shared" si="203"/>
        <v>0</v>
      </c>
      <c r="CJ478">
        <f t="shared" si="183"/>
        <v>0</v>
      </c>
      <c r="CK478">
        <f>IF($M449&lt;&gt;1,0,3)</f>
        <v>0</v>
      </c>
      <c r="CL478" cm="1">
        <f t="array" ref="CL478">IF(OR(G476={"NS","NA"},CL$473={"NS","NA"}),0,IF(G476&lt;=CL$473,0,1))</f>
        <v>0</v>
      </c>
      <c r="CM478" cm="1">
        <f t="array" ref="CM478">IF(OR(H476={"NS","NA"},CM$473={"NS","NA"}),0,IF(H476&lt;=CM$473,0,1))</f>
        <v>0</v>
      </c>
      <c r="CN478" cm="1">
        <f t="array" ref="CN478">IF(OR(I476={"NS","NA"},CN$473={"NS","NA"}),0,IF(I476&lt;=CN$473,0,1))</f>
        <v>0</v>
      </c>
      <c r="CO478" cm="1">
        <f t="array" ref="CO478">IF(OR(J476={"NS","NA"},CO$473={"NS","NA"}),0,IF(J476&lt;=CO$473,0,1))</f>
        <v>0</v>
      </c>
      <c r="CP478" cm="1">
        <f t="array" ref="CP478">IF(OR(K476={"NS","NA"},CP$473={"NS","NA"}),0,IF(K476&lt;=CP$473,0,1))</f>
        <v>0</v>
      </c>
      <c r="CQ478" cm="1">
        <f t="array" ref="CQ478">IF(OR(L476={"NS","NA"},CQ$473={"NS","NA"}),0,IF(L476&lt;=CQ$473,0,1))</f>
        <v>0</v>
      </c>
      <c r="CR478" cm="1">
        <f t="array" ref="CR478">IF(OR(M476={"NS","NA"},CR$473={"NS","NA"}),0,IF(M476&lt;=CR$473,0,1))</f>
        <v>0</v>
      </c>
      <c r="CS478" cm="1">
        <f t="array" ref="CS478">IF(OR(N476={"NS","NA"},CS$473={"NS","NA"}),0,IF(N476&lt;=CS$473,0,1))</f>
        <v>0</v>
      </c>
      <c r="CT478" cm="1">
        <f t="array" ref="CT478">IF(OR(O476={"NS","NA"},CT$473={"NS","NA"}),0,IF(O476&lt;=CT$473,0,1))</f>
        <v>0</v>
      </c>
      <c r="CU478" cm="1">
        <f t="array" ref="CU478">IF(OR(P476={"NS","NA"},CU$473={"NS","NA"}),0,IF(P476&lt;=CU$473,0,1))</f>
        <v>0</v>
      </c>
      <c r="CV478" cm="1">
        <f t="array" ref="CV478">IF(OR(Q476={"NS","NA"},CV$473={"NS","NA"}),0,IF(Q476&lt;=CV$473,0,1))</f>
        <v>0</v>
      </c>
      <c r="CW478" cm="1">
        <f t="array" ref="CW478">IF(OR(R476={"NS","NA"},CW$473={"NS","NA"}),0,IF(R476&lt;=CW$473,0,1))</f>
        <v>0</v>
      </c>
      <c r="CX478" cm="1">
        <f t="array" ref="CX478">IF(OR(S476={"NS","NA"},CX$473={"NS","NA"}),0,IF(S476&lt;=CX$473,0,1))</f>
        <v>0</v>
      </c>
      <c r="CY478" cm="1">
        <f t="array" ref="CY478">IF(OR(T476={"NS","NA"},CY$473={"NS","NA"}),0,IF(T476&lt;=CY$473,0,1))</f>
        <v>0</v>
      </c>
      <c r="CZ478" cm="1">
        <f t="array" ref="CZ478">IF(OR(U476={"NS","NA"},CZ$473={"NS","NA"}),0,IF(U476&lt;=CZ$473,0,1))</f>
        <v>0</v>
      </c>
      <c r="DA478" cm="1">
        <f t="array" ref="DA478">IF(OR(V476={"NS","NA"},DA$473={"NS","NA"}),0,IF(V476&lt;=DA$473,0,1))</f>
        <v>0</v>
      </c>
      <c r="DB478" cm="1">
        <f t="array" ref="DB478">IF(OR(W476={"NS","NA"},DB$473={"NS","NA"}),0,IF(W476&lt;=DB$473,0,1))</f>
        <v>0</v>
      </c>
      <c r="DC478" cm="1">
        <f t="array" ref="DC478">IF(OR(X476={"NS","NA"},DC$473={"NS","NA"}),0,IF(X476&lt;=DC$473,0,1))</f>
        <v>0</v>
      </c>
      <c r="DD478" cm="1">
        <f t="array" ref="DD478">IF(OR(Y476={"NS","NA"},DD$473={"NS","NA"}),0,IF(Y476&lt;=DD$473,0,1))</f>
        <v>0</v>
      </c>
      <c r="DE478" cm="1">
        <f t="array" ref="DE478">IF(OR(Z476={"NS","NA"},DE$473={"NS","NA"}),0,IF(Z476&lt;=DE$473,0,1))</f>
        <v>0</v>
      </c>
      <c r="DF478" cm="1">
        <f t="array" ref="DF478">IF(OR(AA476={"NS","NA"},DF$473={"NS","NA"}),0,IF(AA476&lt;=DF$473,0,1))</f>
        <v>0</v>
      </c>
      <c r="DG478" cm="1">
        <f t="array" ref="DG478">IF(OR(AB476={"NS","NA"},DG$473={"NS","NA"}),0,IF(AB476&lt;=DG$473,0,1))</f>
        <v>0</v>
      </c>
      <c r="DH478" cm="1">
        <f t="array" ref="DH478">IF(OR(AC476={"NS","NA"},DH$473={"NS","NA"}),0,IF(AC476&lt;=DH$473,0,1))</f>
        <v>0</v>
      </c>
      <c r="DI478" cm="1">
        <f t="array" ref="DI478">IF(OR(AD476={"NS","NA"},DI$473={"NS","NA"}),0,IF(AD476&lt;=DI$473,0,1))</f>
        <v>0</v>
      </c>
    </row>
    <row r="479" spans="1:113" s="93" customFormat="1" ht="14.25">
      <c r="A479" s="5"/>
      <c r="B479" s="6"/>
      <c r="C479" s="74" t="s">
        <v>5046</v>
      </c>
      <c r="D479" s="763" t="str">
        <f>IF(CNGE_2026_M2_Secc8!D77="","",CNGE_2026_M2_Secc8!D77)</f>
        <v/>
      </c>
      <c r="E479" s="669"/>
      <c r="F479" s="670"/>
      <c r="G479" s="112"/>
      <c r="H479" s="112"/>
      <c r="I479" s="112"/>
      <c r="J479" s="112"/>
      <c r="K479" s="112"/>
      <c r="L479" s="112"/>
      <c r="M479" s="112"/>
      <c r="N479" s="112"/>
      <c r="O479" s="112"/>
      <c r="P479" s="112"/>
      <c r="Q479" s="112"/>
      <c r="R479" s="112"/>
      <c r="S479" s="112"/>
      <c r="T479" s="112"/>
      <c r="U479" s="112"/>
      <c r="V479" s="112"/>
      <c r="W479" s="112"/>
      <c r="X479" s="112"/>
      <c r="Y479" s="112"/>
      <c r="Z479" s="112"/>
      <c r="AA479" s="112"/>
      <c r="AB479" s="112"/>
      <c r="AC479" s="112"/>
      <c r="AD479" s="112"/>
      <c r="AE479" s="4"/>
      <c r="AI479">
        <f t="shared" si="184"/>
        <v>0</v>
      </c>
      <c r="AJ479">
        <f t="shared" si="185"/>
        <v>0</v>
      </c>
      <c r="AK479">
        <f t="shared" si="186"/>
        <v>0</v>
      </c>
      <c r="AL479">
        <f t="shared" si="187"/>
        <v>0</v>
      </c>
      <c r="AM479">
        <f t="shared" si="155"/>
        <v>0</v>
      </c>
      <c r="AN479">
        <f t="shared" si="156"/>
        <v>0</v>
      </c>
      <c r="AO479">
        <f t="shared" si="157"/>
        <v>0</v>
      </c>
      <c r="AP479">
        <f t="shared" si="158"/>
        <v>0</v>
      </c>
      <c r="AQ479">
        <f t="shared" si="159"/>
        <v>0</v>
      </c>
      <c r="AR479">
        <f t="shared" si="160"/>
        <v>0</v>
      </c>
      <c r="AS479">
        <f t="shared" si="161"/>
        <v>0</v>
      </c>
      <c r="AT479">
        <f t="shared" si="162"/>
        <v>0</v>
      </c>
      <c r="AU479">
        <f t="shared" si="163"/>
        <v>0</v>
      </c>
      <c r="AV479">
        <f t="shared" si="164"/>
        <v>0</v>
      </c>
      <c r="AW479">
        <f t="shared" si="165"/>
        <v>0</v>
      </c>
      <c r="AX479">
        <f t="shared" si="166"/>
        <v>0</v>
      </c>
      <c r="AY479">
        <f t="shared" si="167"/>
        <v>0</v>
      </c>
      <c r="AZ479">
        <f t="shared" si="168"/>
        <v>0</v>
      </c>
      <c r="BA479">
        <f t="shared" si="169"/>
        <v>0</v>
      </c>
      <c r="BB479">
        <f t="shared" si="170"/>
        <v>0</v>
      </c>
      <c r="BC479">
        <f t="shared" si="171"/>
        <v>0</v>
      </c>
      <c r="BD479">
        <f t="shared" si="172"/>
        <v>0</v>
      </c>
      <c r="BE479">
        <f t="shared" si="173"/>
        <v>0</v>
      </c>
      <c r="BF479">
        <f t="shared" si="174"/>
        <v>0</v>
      </c>
      <c r="BG479">
        <f t="shared" si="188"/>
        <v>0</v>
      </c>
      <c r="BH479">
        <f t="shared" si="189"/>
        <v>0</v>
      </c>
      <c r="BI479">
        <f t="shared" si="190"/>
        <v>0</v>
      </c>
      <c r="BJ479">
        <f t="shared" si="191"/>
        <v>0</v>
      </c>
      <c r="BK479">
        <f t="shared" si="175"/>
        <v>0</v>
      </c>
      <c r="BL479">
        <f t="shared" si="176"/>
        <v>0</v>
      </c>
      <c r="BM479">
        <f t="shared" si="177"/>
        <v>0</v>
      </c>
      <c r="BN479">
        <f t="shared" si="178"/>
        <v>0</v>
      </c>
      <c r="BO479" s="311">
        <f t="shared" si="192"/>
        <v>0</v>
      </c>
      <c r="BP479" s="312">
        <f t="shared" si="193"/>
        <v>0</v>
      </c>
      <c r="BQ479" s="313">
        <f t="shared" si="194"/>
        <v>0</v>
      </c>
      <c r="BR479" s="314">
        <f t="shared" si="195"/>
        <v>0</v>
      </c>
      <c r="BS479" s="311">
        <f t="shared" si="196"/>
        <v>0</v>
      </c>
      <c r="BT479" s="312">
        <f t="shared" si="197"/>
        <v>0</v>
      </c>
      <c r="BU479" s="313">
        <f t="shared" si="198"/>
        <v>0</v>
      </c>
      <c r="BV479" s="314">
        <f t="shared" si="199"/>
        <v>0</v>
      </c>
      <c r="BW479" s="311">
        <f t="shared" si="179"/>
        <v>0</v>
      </c>
      <c r="BX479" s="312">
        <f t="shared" si="180"/>
        <v>0</v>
      </c>
      <c r="BY479" s="313">
        <f t="shared" si="181"/>
        <v>0</v>
      </c>
      <c r="BZ479" s="314">
        <f t="shared" si="182"/>
        <v>0</v>
      </c>
      <c r="CA479" s="247">
        <f t="shared" si="200"/>
        <v>0</v>
      </c>
      <c r="CB479" s="310" t="str">
        <f>IF(CA479=0,"",
IF(SUM($CA$475:CA479)=1,CC479,
IF($CA$496&gt;SUM($CA$475:CA479),_xlfn.CONCAT(", ",CC479),
IF($CA$496=SUM($CA$475:CA479),_xlfn.CONCAT(" y ",CC479)))))</f>
        <v/>
      </c>
      <c r="CC479" s="74" t="s">
        <v>5361</v>
      </c>
      <c r="CD479">
        <f t="shared" si="202"/>
        <v>0</v>
      </c>
      <c r="CE479" s="247">
        <f t="shared" si="201"/>
        <v>0</v>
      </c>
      <c r="CF479" s="233" t="str">
        <f>IF(CE479=0,"",
IF(SUM($CE$475:CE479)=1,CG479,
IF($CE$496&gt;SUM($CE$475:CE479),_xlfn.CONCAT(", ",CG479),
IF($CE$496=SUM($CE$475:CE479),_xlfn.CONCAT(" y ",CG479)))))</f>
        <v/>
      </c>
      <c r="CG479" s="74" t="s">
        <v>5361</v>
      </c>
      <c r="CH479">
        <f>IF($M450&lt;&gt;1,IF(COUNTA(V475:X495)=0,0,1),0)</f>
        <v>0</v>
      </c>
      <c r="CI479" s="93">
        <f t="shared" si="203"/>
        <v>0</v>
      </c>
      <c r="CJ479">
        <f t="shared" si="183"/>
        <v>0</v>
      </c>
      <c r="CK479">
        <f>IF($M450&lt;&gt;1,0,3)</f>
        <v>0</v>
      </c>
      <c r="CL479" cm="1">
        <f t="array" ref="CL479">IF(OR(G477={"NS","NA"},CL$473={"NS","NA"}),0,IF(G477&lt;=CL$473,0,1))</f>
        <v>0</v>
      </c>
      <c r="CM479" cm="1">
        <f t="array" ref="CM479">IF(OR(H477={"NS","NA"},CM$473={"NS","NA"}),0,IF(H477&lt;=CM$473,0,1))</f>
        <v>0</v>
      </c>
      <c r="CN479" cm="1">
        <f t="array" ref="CN479">IF(OR(I477={"NS","NA"},CN$473={"NS","NA"}),0,IF(I477&lt;=CN$473,0,1))</f>
        <v>0</v>
      </c>
      <c r="CO479" cm="1">
        <f t="array" ref="CO479">IF(OR(J477={"NS","NA"},CO$473={"NS","NA"}),0,IF(J477&lt;=CO$473,0,1))</f>
        <v>0</v>
      </c>
      <c r="CP479" cm="1">
        <f t="array" ref="CP479">IF(OR(K477={"NS","NA"},CP$473={"NS","NA"}),0,IF(K477&lt;=CP$473,0,1))</f>
        <v>0</v>
      </c>
      <c r="CQ479" cm="1">
        <f t="array" ref="CQ479">IF(OR(L477={"NS","NA"},CQ$473={"NS","NA"}),0,IF(L477&lt;=CQ$473,0,1))</f>
        <v>0</v>
      </c>
      <c r="CR479" cm="1">
        <f t="array" ref="CR479">IF(OR(M477={"NS","NA"},CR$473={"NS","NA"}),0,IF(M477&lt;=CR$473,0,1))</f>
        <v>0</v>
      </c>
      <c r="CS479" cm="1">
        <f t="array" ref="CS479">IF(OR(N477={"NS","NA"},CS$473={"NS","NA"}),0,IF(N477&lt;=CS$473,0,1))</f>
        <v>0</v>
      </c>
      <c r="CT479" cm="1">
        <f t="array" ref="CT479">IF(OR(O477={"NS","NA"},CT$473={"NS","NA"}),0,IF(O477&lt;=CT$473,0,1))</f>
        <v>0</v>
      </c>
      <c r="CU479" cm="1">
        <f t="array" ref="CU479">IF(OR(P477={"NS","NA"},CU$473={"NS","NA"}),0,IF(P477&lt;=CU$473,0,1))</f>
        <v>0</v>
      </c>
      <c r="CV479" cm="1">
        <f t="array" ref="CV479">IF(OR(Q477={"NS","NA"},CV$473={"NS","NA"}),0,IF(Q477&lt;=CV$473,0,1))</f>
        <v>0</v>
      </c>
      <c r="CW479" cm="1">
        <f t="array" ref="CW479">IF(OR(R477={"NS","NA"},CW$473={"NS","NA"}),0,IF(R477&lt;=CW$473,0,1))</f>
        <v>0</v>
      </c>
      <c r="CX479" cm="1">
        <f t="array" ref="CX479">IF(OR(S477={"NS","NA"},CX$473={"NS","NA"}),0,IF(S477&lt;=CX$473,0,1))</f>
        <v>0</v>
      </c>
      <c r="CY479" cm="1">
        <f t="array" ref="CY479">IF(OR(T477={"NS","NA"},CY$473={"NS","NA"}),0,IF(T477&lt;=CY$473,0,1))</f>
        <v>0</v>
      </c>
      <c r="CZ479" cm="1">
        <f t="array" ref="CZ479">IF(OR(U477={"NS","NA"},CZ$473={"NS","NA"}),0,IF(U477&lt;=CZ$473,0,1))</f>
        <v>0</v>
      </c>
      <c r="DA479" cm="1">
        <f t="array" ref="DA479">IF(OR(V477={"NS","NA"},DA$473={"NS","NA"}),0,IF(V477&lt;=DA$473,0,1))</f>
        <v>0</v>
      </c>
      <c r="DB479" cm="1">
        <f t="array" ref="DB479">IF(OR(W477={"NS","NA"},DB$473={"NS","NA"}),0,IF(W477&lt;=DB$473,0,1))</f>
        <v>0</v>
      </c>
      <c r="DC479" cm="1">
        <f t="array" ref="DC479">IF(OR(X477={"NS","NA"},DC$473={"NS","NA"}),0,IF(X477&lt;=DC$473,0,1))</f>
        <v>0</v>
      </c>
      <c r="DD479" cm="1">
        <f t="array" ref="DD479">IF(OR(Y477={"NS","NA"},DD$473={"NS","NA"}),0,IF(Y477&lt;=DD$473,0,1))</f>
        <v>0</v>
      </c>
      <c r="DE479" cm="1">
        <f t="array" ref="DE479">IF(OR(Z477={"NS","NA"},DE$473={"NS","NA"}),0,IF(Z477&lt;=DE$473,0,1))</f>
        <v>0</v>
      </c>
      <c r="DF479" cm="1">
        <f t="array" ref="DF479">IF(OR(AA477={"NS","NA"},DF$473={"NS","NA"}),0,IF(AA477&lt;=DF$473,0,1))</f>
        <v>0</v>
      </c>
      <c r="DG479" cm="1">
        <f t="array" ref="DG479">IF(OR(AB477={"NS","NA"},DG$473={"NS","NA"}),0,IF(AB477&lt;=DG$473,0,1))</f>
        <v>0</v>
      </c>
      <c r="DH479" cm="1">
        <f t="array" ref="DH479">IF(OR(AC477={"NS","NA"},DH$473={"NS","NA"}),0,IF(AC477&lt;=DH$473,0,1))</f>
        <v>0</v>
      </c>
      <c r="DI479" cm="1">
        <f t="array" ref="DI479">IF(OR(AD477={"NS","NA"},DI$473={"NS","NA"}),0,IF(AD477&lt;=DI$473,0,1))</f>
        <v>0</v>
      </c>
    </row>
    <row r="480" spans="1:113" s="93" customFormat="1" ht="14.25">
      <c r="A480" s="5"/>
      <c r="B480" s="6"/>
      <c r="C480" s="74" t="s">
        <v>5048</v>
      </c>
      <c r="D480" s="763" t="str">
        <f>IF(CNGE_2026_M2_Secc8!D78="","",CNGE_2026_M2_Secc8!D78)</f>
        <v/>
      </c>
      <c r="E480" s="669"/>
      <c r="F480" s="670"/>
      <c r="G480" s="112"/>
      <c r="H480" s="112"/>
      <c r="I480" s="112"/>
      <c r="J480" s="112"/>
      <c r="K480" s="112"/>
      <c r="L480" s="112"/>
      <c r="M480" s="112"/>
      <c r="N480" s="112"/>
      <c r="O480" s="112"/>
      <c r="P480" s="112"/>
      <c r="Q480" s="112"/>
      <c r="R480" s="112"/>
      <c r="S480" s="112"/>
      <c r="T480" s="112"/>
      <c r="U480" s="112"/>
      <c r="V480" s="112"/>
      <c r="W480" s="112"/>
      <c r="X480" s="112"/>
      <c r="Y480" s="112"/>
      <c r="Z480" s="112"/>
      <c r="AA480" s="112"/>
      <c r="AB480" s="112"/>
      <c r="AC480" s="112"/>
      <c r="AD480" s="112"/>
      <c r="AE480" s="4"/>
      <c r="AI480">
        <f t="shared" si="184"/>
        <v>0</v>
      </c>
      <c r="AJ480">
        <f t="shared" si="185"/>
        <v>0</v>
      </c>
      <c r="AK480">
        <f t="shared" si="186"/>
        <v>0</v>
      </c>
      <c r="AL480">
        <f t="shared" si="187"/>
        <v>0</v>
      </c>
      <c r="AM480">
        <f t="shared" si="155"/>
        <v>0</v>
      </c>
      <c r="AN480">
        <f t="shared" si="156"/>
        <v>0</v>
      </c>
      <c r="AO480">
        <f t="shared" si="157"/>
        <v>0</v>
      </c>
      <c r="AP480">
        <f t="shared" si="158"/>
        <v>0</v>
      </c>
      <c r="AQ480">
        <f t="shared" si="159"/>
        <v>0</v>
      </c>
      <c r="AR480">
        <f t="shared" si="160"/>
        <v>0</v>
      </c>
      <c r="AS480">
        <f t="shared" si="161"/>
        <v>0</v>
      </c>
      <c r="AT480">
        <f t="shared" si="162"/>
        <v>0</v>
      </c>
      <c r="AU480">
        <f t="shared" si="163"/>
        <v>0</v>
      </c>
      <c r="AV480">
        <f t="shared" si="164"/>
        <v>0</v>
      </c>
      <c r="AW480">
        <f t="shared" si="165"/>
        <v>0</v>
      </c>
      <c r="AX480">
        <f t="shared" si="166"/>
        <v>0</v>
      </c>
      <c r="AY480">
        <f t="shared" si="167"/>
        <v>0</v>
      </c>
      <c r="AZ480">
        <f t="shared" si="168"/>
        <v>0</v>
      </c>
      <c r="BA480">
        <f t="shared" si="169"/>
        <v>0</v>
      </c>
      <c r="BB480">
        <f t="shared" si="170"/>
        <v>0</v>
      </c>
      <c r="BC480">
        <f t="shared" si="171"/>
        <v>0</v>
      </c>
      <c r="BD480">
        <f t="shared" si="172"/>
        <v>0</v>
      </c>
      <c r="BE480">
        <f t="shared" si="173"/>
        <v>0</v>
      </c>
      <c r="BF480">
        <f t="shared" si="174"/>
        <v>0</v>
      </c>
      <c r="BG480">
        <f t="shared" si="188"/>
        <v>0</v>
      </c>
      <c r="BH480">
        <f t="shared" si="189"/>
        <v>0</v>
      </c>
      <c r="BI480">
        <f t="shared" si="190"/>
        <v>0</v>
      </c>
      <c r="BJ480">
        <f t="shared" si="191"/>
        <v>0</v>
      </c>
      <c r="BK480">
        <f t="shared" si="175"/>
        <v>0</v>
      </c>
      <c r="BL480">
        <f t="shared" si="176"/>
        <v>0</v>
      </c>
      <c r="BM480">
        <f t="shared" si="177"/>
        <v>0</v>
      </c>
      <c r="BN480">
        <f t="shared" si="178"/>
        <v>0</v>
      </c>
      <c r="BO480" s="311">
        <f t="shared" si="192"/>
        <v>0</v>
      </c>
      <c r="BP480" s="312">
        <f t="shared" si="193"/>
        <v>0</v>
      </c>
      <c r="BQ480" s="313">
        <f t="shared" si="194"/>
        <v>0</v>
      </c>
      <c r="BR480" s="314">
        <f t="shared" si="195"/>
        <v>0</v>
      </c>
      <c r="BS480" s="311">
        <f t="shared" si="196"/>
        <v>0</v>
      </c>
      <c r="BT480" s="312">
        <f t="shared" si="197"/>
        <v>0</v>
      </c>
      <c r="BU480" s="313">
        <f t="shared" si="198"/>
        <v>0</v>
      </c>
      <c r="BV480" s="314">
        <f t="shared" si="199"/>
        <v>0</v>
      </c>
      <c r="BW480" s="311">
        <f t="shared" si="179"/>
        <v>0</v>
      </c>
      <c r="BX480" s="312">
        <f t="shared" si="180"/>
        <v>0</v>
      </c>
      <c r="BY480" s="313">
        <f t="shared" si="181"/>
        <v>0</v>
      </c>
      <c r="BZ480" s="314">
        <f t="shared" si="182"/>
        <v>0</v>
      </c>
      <c r="CA480" s="247">
        <f t="shared" si="200"/>
        <v>0</v>
      </c>
      <c r="CB480" s="310" t="str">
        <f>IF(CA480=0,"",
IF(SUM($CA$475:CA480)=1,CC480,
IF($CA$496&gt;SUM($CA$475:CA480),_xlfn.CONCAT(", ",CC480),
IF($CA$496=SUM($CA$475:CA480),_xlfn.CONCAT(" y ",CC480)))))</f>
        <v/>
      </c>
      <c r="CC480" s="74" t="s">
        <v>5362</v>
      </c>
      <c r="CD480">
        <f t="shared" si="202"/>
        <v>0</v>
      </c>
      <c r="CE480" s="247">
        <f t="shared" si="201"/>
        <v>0</v>
      </c>
      <c r="CF480" s="233" t="str">
        <f>IF(CE480=0,"",
IF(SUM($CE$475:CE480)=1,CG480,
IF($CE$496&gt;SUM($CE$475:CE480),_xlfn.CONCAT(", ",CG480),
IF($CE$496=SUM($CE$475:CE480),_xlfn.CONCAT(" y ",CG480)))))</f>
        <v/>
      </c>
      <c r="CG480" s="74" t="s">
        <v>5362</v>
      </c>
      <c r="CH480">
        <f>IF($M451&lt;&gt;1,IF(COUNTA(Y475:AA495)=0,0,1),0)</f>
        <v>0</v>
      </c>
      <c r="CI480" s="93">
        <f t="shared" si="203"/>
        <v>0</v>
      </c>
      <c r="CJ480">
        <f t="shared" si="183"/>
        <v>0</v>
      </c>
      <c r="CK480">
        <f>IF($M451&lt;&gt;1,0,3)</f>
        <v>0</v>
      </c>
      <c r="CL480" cm="1">
        <f t="array" ref="CL480">IF(OR(G478={"NS","NA"},CL$473={"NS","NA"}),0,IF(G478&lt;=CL$473,0,1))</f>
        <v>0</v>
      </c>
      <c r="CM480" cm="1">
        <f t="array" ref="CM480">IF(OR(H478={"NS","NA"},CM$473={"NS","NA"}),0,IF(H478&lt;=CM$473,0,1))</f>
        <v>0</v>
      </c>
      <c r="CN480" cm="1">
        <f t="array" ref="CN480">IF(OR(I478={"NS","NA"},CN$473={"NS","NA"}),0,IF(I478&lt;=CN$473,0,1))</f>
        <v>0</v>
      </c>
      <c r="CO480" cm="1">
        <f t="array" ref="CO480">IF(OR(J478={"NS","NA"},CO$473={"NS","NA"}),0,IF(J478&lt;=CO$473,0,1))</f>
        <v>0</v>
      </c>
      <c r="CP480" cm="1">
        <f t="array" ref="CP480">IF(OR(K478={"NS","NA"},CP$473={"NS","NA"}),0,IF(K478&lt;=CP$473,0,1))</f>
        <v>0</v>
      </c>
      <c r="CQ480" cm="1">
        <f t="array" ref="CQ480">IF(OR(L478={"NS","NA"},CQ$473={"NS","NA"}),0,IF(L478&lt;=CQ$473,0,1))</f>
        <v>0</v>
      </c>
      <c r="CR480" cm="1">
        <f t="array" ref="CR480">IF(OR(M478={"NS","NA"},CR$473={"NS","NA"}),0,IF(M478&lt;=CR$473,0,1))</f>
        <v>0</v>
      </c>
      <c r="CS480" cm="1">
        <f t="array" ref="CS480">IF(OR(N478={"NS","NA"},CS$473={"NS","NA"}),0,IF(N478&lt;=CS$473,0,1))</f>
        <v>0</v>
      </c>
      <c r="CT480" cm="1">
        <f t="array" ref="CT480">IF(OR(O478={"NS","NA"},CT$473={"NS","NA"}),0,IF(O478&lt;=CT$473,0,1))</f>
        <v>0</v>
      </c>
      <c r="CU480" cm="1">
        <f t="array" ref="CU480">IF(OR(P478={"NS","NA"},CU$473={"NS","NA"}),0,IF(P478&lt;=CU$473,0,1))</f>
        <v>0</v>
      </c>
      <c r="CV480" cm="1">
        <f t="array" ref="CV480">IF(OR(Q478={"NS","NA"},CV$473={"NS","NA"}),0,IF(Q478&lt;=CV$473,0,1))</f>
        <v>0</v>
      </c>
      <c r="CW480" cm="1">
        <f t="array" ref="CW480">IF(OR(R478={"NS","NA"},CW$473={"NS","NA"}),0,IF(R478&lt;=CW$473,0,1))</f>
        <v>0</v>
      </c>
      <c r="CX480" cm="1">
        <f t="array" ref="CX480">IF(OR(S478={"NS","NA"},CX$473={"NS","NA"}),0,IF(S478&lt;=CX$473,0,1))</f>
        <v>0</v>
      </c>
      <c r="CY480" cm="1">
        <f t="array" ref="CY480">IF(OR(T478={"NS","NA"},CY$473={"NS","NA"}),0,IF(T478&lt;=CY$473,0,1))</f>
        <v>0</v>
      </c>
      <c r="CZ480" cm="1">
        <f t="array" ref="CZ480">IF(OR(U478={"NS","NA"},CZ$473={"NS","NA"}),0,IF(U478&lt;=CZ$473,0,1))</f>
        <v>0</v>
      </c>
      <c r="DA480" cm="1">
        <f t="array" ref="DA480">IF(OR(V478={"NS","NA"},DA$473={"NS","NA"}),0,IF(V478&lt;=DA$473,0,1))</f>
        <v>0</v>
      </c>
      <c r="DB480" cm="1">
        <f t="array" ref="DB480">IF(OR(W478={"NS","NA"},DB$473={"NS","NA"}),0,IF(W478&lt;=DB$473,0,1))</f>
        <v>0</v>
      </c>
      <c r="DC480" cm="1">
        <f t="array" ref="DC480">IF(OR(X478={"NS","NA"},DC$473={"NS","NA"}),0,IF(X478&lt;=DC$473,0,1))</f>
        <v>0</v>
      </c>
      <c r="DD480" cm="1">
        <f t="array" ref="DD480">IF(OR(Y478={"NS","NA"},DD$473={"NS","NA"}),0,IF(Y478&lt;=DD$473,0,1))</f>
        <v>0</v>
      </c>
      <c r="DE480" cm="1">
        <f t="array" ref="DE480">IF(OR(Z478={"NS","NA"},DE$473={"NS","NA"}),0,IF(Z478&lt;=DE$473,0,1))</f>
        <v>0</v>
      </c>
      <c r="DF480" cm="1">
        <f t="array" ref="DF480">IF(OR(AA478={"NS","NA"},DF$473={"NS","NA"}),0,IF(AA478&lt;=DF$473,0,1))</f>
        <v>0</v>
      </c>
      <c r="DG480" cm="1">
        <f t="array" ref="DG480">IF(OR(AB478={"NS","NA"},DG$473={"NS","NA"}),0,IF(AB478&lt;=DG$473,0,1))</f>
        <v>0</v>
      </c>
      <c r="DH480" cm="1">
        <f t="array" ref="DH480">IF(OR(AC478={"NS","NA"},DH$473={"NS","NA"}),0,IF(AC478&lt;=DH$473,0,1))</f>
        <v>0</v>
      </c>
      <c r="DI480" cm="1">
        <f t="array" ref="DI480">IF(OR(AD478={"NS","NA"},DI$473={"NS","NA"}),0,IF(AD478&lt;=DI$473,0,1))</f>
        <v>0</v>
      </c>
    </row>
    <row r="481" spans="1:113" s="93" customFormat="1" ht="14.25">
      <c r="A481" s="5"/>
      <c r="B481" s="6"/>
      <c r="C481" s="74" t="s">
        <v>5050</v>
      </c>
      <c r="D481" s="763" t="str">
        <f>IF(CNGE_2026_M2_Secc8!D79="","",CNGE_2026_M2_Secc8!D79)</f>
        <v/>
      </c>
      <c r="E481" s="669"/>
      <c r="F481" s="670"/>
      <c r="G481" s="112"/>
      <c r="H481" s="112"/>
      <c r="I481" s="112"/>
      <c r="J481" s="112"/>
      <c r="K481" s="112"/>
      <c r="L481" s="112"/>
      <c r="M481" s="112"/>
      <c r="N481" s="112"/>
      <c r="O481" s="112"/>
      <c r="P481" s="112"/>
      <c r="Q481" s="112"/>
      <c r="R481" s="112"/>
      <c r="S481" s="112"/>
      <c r="T481" s="112"/>
      <c r="U481" s="112"/>
      <c r="V481" s="112"/>
      <c r="W481" s="112"/>
      <c r="X481" s="112"/>
      <c r="Y481" s="112"/>
      <c r="Z481" s="112"/>
      <c r="AA481" s="112"/>
      <c r="AB481" s="112"/>
      <c r="AC481" s="112"/>
      <c r="AD481" s="112"/>
      <c r="AE481" s="4"/>
      <c r="AI481">
        <f t="shared" si="184"/>
        <v>0</v>
      </c>
      <c r="AJ481">
        <f t="shared" si="185"/>
        <v>0</v>
      </c>
      <c r="AK481">
        <f t="shared" si="186"/>
        <v>0</v>
      </c>
      <c r="AL481">
        <f t="shared" si="187"/>
        <v>0</v>
      </c>
      <c r="AM481">
        <f t="shared" si="155"/>
        <v>0</v>
      </c>
      <c r="AN481">
        <f t="shared" si="156"/>
        <v>0</v>
      </c>
      <c r="AO481">
        <f t="shared" si="157"/>
        <v>0</v>
      </c>
      <c r="AP481">
        <f t="shared" si="158"/>
        <v>0</v>
      </c>
      <c r="AQ481">
        <f t="shared" si="159"/>
        <v>0</v>
      </c>
      <c r="AR481">
        <f t="shared" si="160"/>
        <v>0</v>
      </c>
      <c r="AS481">
        <f t="shared" si="161"/>
        <v>0</v>
      </c>
      <c r="AT481">
        <f t="shared" si="162"/>
        <v>0</v>
      </c>
      <c r="AU481">
        <f t="shared" si="163"/>
        <v>0</v>
      </c>
      <c r="AV481">
        <f t="shared" si="164"/>
        <v>0</v>
      </c>
      <c r="AW481">
        <f t="shared" si="165"/>
        <v>0</v>
      </c>
      <c r="AX481">
        <f t="shared" si="166"/>
        <v>0</v>
      </c>
      <c r="AY481">
        <f t="shared" si="167"/>
        <v>0</v>
      </c>
      <c r="AZ481">
        <f t="shared" si="168"/>
        <v>0</v>
      </c>
      <c r="BA481">
        <f t="shared" si="169"/>
        <v>0</v>
      </c>
      <c r="BB481">
        <f t="shared" si="170"/>
        <v>0</v>
      </c>
      <c r="BC481">
        <f t="shared" si="171"/>
        <v>0</v>
      </c>
      <c r="BD481">
        <f t="shared" si="172"/>
        <v>0</v>
      </c>
      <c r="BE481">
        <f t="shared" si="173"/>
        <v>0</v>
      </c>
      <c r="BF481">
        <f t="shared" si="174"/>
        <v>0</v>
      </c>
      <c r="BG481">
        <f t="shared" si="188"/>
        <v>0</v>
      </c>
      <c r="BH481">
        <f t="shared" si="189"/>
        <v>0</v>
      </c>
      <c r="BI481">
        <f t="shared" si="190"/>
        <v>0</v>
      </c>
      <c r="BJ481">
        <f t="shared" si="191"/>
        <v>0</v>
      </c>
      <c r="BK481">
        <f t="shared" si="175"/>
        <v>0</v>
      </c>
      <c r="BL481">
        <f t="shared" si="176"/>
        <v>0</v>
      </c>
      <c r="BM481">
        <f t="shared" si="177"/>
        <v>0</v>
      </c>
      <c r="BN481">
        <f t="shared" si="178"/>
        <v>0</v>
      </c>
      <c r="BO481" s="311">
        <f t="shared" si="192"/>
        <v>0</v>
      </c>
      <c r="BP481" s="312">
        <f t="shared" si="193"/>
        <v>0</v>
      </c>
      <c r="BQ481" s="313">
        <f t="shared" si="194"/>
        <v>0</v>
      </c>
      <c r="BR481" s="314">
        <f t="shared" si="195"/>
        <v>0</v>
      </c>
      <c r="BS481" s="311">
        <f t="shared" si="196"/>
        <v>0</v>
      </c>
      <c r="BT481" s="312">
        <f t="shared" si="197"/>
        <v>0</v>
      </c>
      <c r="BU481" s="313">
        <f t="shared" si="198"/>
        <v>0</v>
      </c>
      <c r="BV481" s="314">
        <f t="shared" si="199"/>
        <v>0</v>
      </c>
      <c r="BW481" s="311">
        <f t="shared" si="179"/>
        <v>0</v>
      </c>
      <c r="BX481" s="312">
        <f t="shared" si="180"/>
        <v>0</v>
      </c>
      <c r="BY481" s="313">
        <f t="shared" si="181"/>
        <v>0</v>
      </c>
      <c r="BZ481" s="314">
        <f t="shared" si="182"/>
        <v>0</v>
      </c>
      <c r="CA481" s="247">
        <f t="shared" si="200"/>
        <v>0</v>
      </c>
      <c r="CB481" s="310" t="str">
        <f>IF(CA481=0,"",
IF(SUM($CA$475:CA481)=1,CC481,
IF($CA$496&gt;SUM($CA$475:CA481),_xlfn.CONCAT(", ",CC481),
IF($CA$496=SUM($CA$475:CA481),_xlfn.CONCAT(" y ",CC481)))))</f>
        <v/>
      </c>
      <c r="CC481" s="74" t="s">
        <v>5363</v>
      </c>
      <c r="CD481">
        <f t="shared" si="202"/>
        <v>0</v>
      </c>
      <c r="CE481" s="247">
        <f t="shared" si="201"/>
        <v>0</v>
      </c>
      <c r="CF481" s="233" t="str">
        <f>IF(CE481=0,"",
IF(SUM($CE$475:CE481)=1,CG481,
IF($CE$496&gt;SUM($CE$475:CE481),_xlfn.CONCAT(", ",CG481),
IF($CE$496=SUM($CE$475:CE481),_xlfn.CONCAT(" y ",CG481)))))</f>
        <v/>
      </c>
      <c r="CG481" s="74" t="s">
        <v>5363</v>
      </c>
      <c r="CH481">
        <f>IF($M452&lt;&gt;1,IF(COUNTA(AB475:AD495)=0,0,1),0)</f>
        <v>0</v>
      </c>
      <c r="CI481" s="93">
        <f t="shared" si="203"/>
        <v>0</v>
      </c>
      <c r="CJ481">
        <f>IF($M452&lt;&gt;1,0,1)</f>
        <v>0</v>
      </c>
      <c r="CK481">
        <f>IF($M452&lt;&gt;1,0,3)</f>
        <v>0</v>
      </c>
      <c r="CL481" cm="1">
        <f t="array" ref="CL481">IF(OR(G479={"NS","NA"},CL$473={"NS","NA"}),0,IF(G479&lt;=CL$473,0,1))</f>
        <v>0</v>
      </c>
      <c r="CM481" cm="1">
        <f t="array" ref="CM481">IF(OR(H479={"NS","NA"},CM$473={"NS","NA"}),0,IF(H479&lt;=CM$473,0,1))</f>
        <v>0</v>
      </c>
      <c r="CN481" cm="1">
        <f t="array" ref="CN481">IF(OR(I479={"NS","NA"},CN$473={"NS","NA"}),0,IF(I479&lt;=CN$473,0,1))</f>
        <v>0</v>
      </c>
      <c r="CO481" cm="1">
        <f t="array" ref="CO481">IF(OR(J479={"NS","NA"},CO$473={"NS","NA"}),0,IF(J479&lt;=CO$473,0,1))</f>
        <v>0</v>
      </c>
      <c r="CP481" cm="1">
        <f t="array" ref="CP481">IF(OR(K479={"NS","NA"},CP$473={"NS","NA"}),0,IF(K479&lt;=CP$473,0,1))</f>
        <v>0</v>
      </c>
      <c r="CQ481" cm="1">
        <f t="array" ref="CQ481">IF(OR(L479={"NS","NA"},CQ$473={"NS","NA"}),0,IF(L479&lt;=CQ$473,0,1))</f>
        <v>0</v>
      </c>
      <c r="CR481" cm="1">
        <f t="array" ref="CR481">IF(OR(M479={"NS","NA"},CR$473={"NS","NA"}),0,IF(M479&lt;=CR$473,0,1))</f>
        <v>0</v>
      </c>
      <c r="CS481" cm="1">
        <f t="array" ref="CS481">IF(OR(N479={"NS","NA"},CS$473={"NS","NA"}),0,IF(N479&lt;=CS$473,0,1))</f>
        <v>0</v>
      </c>
      <c r="CT481" cm="1">
        <f t="array" ref="CT481">IF(OR(O479={"NS","NA"},CT$473={"NS","NA"}),0,IF(O479&lt;=CT$473,0,1))</f>
        <v>0</v>
      </c>
      <c r="CU481" cm="1">
        <f t="array" ref="CU481">IF(OR(P479={"NS","NA"},CU$473={"NS","NA"}),0,IF(P479&lt;=CU$473,0,1))</f>
        <v>0</v>
      </c>
      <c r="CV481" cm="1">
        <f t="array" ref="CV481">IF(OR(Q479={"NS","NA"},CV$473={"NS","NA"}),0,IF(Q479&lt;=CV$473,0,1))</f>
        <v>0</v>
      </c>
      <c r="CW481" cm="1">
        <f t="array" ref="CW481">IF(OR(R479={"NS","NA"},CW$473={"NS","NA"}),0,IF(R479&lt;=CW$473,0,1))</f>
        <v>0</v>
      </c>
      <c r="CX481" cm="1">
        <f t="array" ref="CX481">IF(OR(S479={"NS","NA"},CX$473={"NS","NA"}),0,IF(S479&lt;=CX$473,0,1))</f>
        <v>0</v>
      </c>
      <c r="CY481" cm="1">
        <f t="array" ref="CY481">IF(OR(T479={"NS","NA"},CY$473={"NS","NA"}),0,IF(T479&lt;=CY$473,0,1))</f>
        <v>0</v>
      </c>
      <c r="CZ481" cm="1">
        <f t="array" ref="CZ481">IF(OR(U479={"NS","NA"},CZ$473={"NS","NA"}),0,IF(U479&lt;=CZ$473,0,1))</f>
        <v>0</v>
      </c>
      <c r="DA481" cm="1">
        <f t="array" ref="DA481">IF(OR(V479={"NS","NA"},DA$473={"NS","NA"}),0,IF(V479&lt;=DA$473,0,1))</f>
        <v>0</v>
      </c>
      <c r="DB481" cm="1">
        <f t="array" ref="DB481">IF(OR(W479={"NS","NA"},DB$473={"NS","NA"}),0,IF(W479&lt;=DB$473,0,1))</f>
        <v>0</v>
      </c>
      <c r="DC481" cm="1">
        <f t="array" ref="DC481">IF(OR(X479={"NS","NA"},DC$473={"NS","NA"}),0,IF(X479&lt;=DC$473,0,1))</f>
        <v>0</v>
      </c>
      <c r="DD481" cm="1">
        <f t="array" ref="DD481">IF(OR(Y479={"NS","NA"},DD$473={"NS","NA"}),0,IF(Y479&lt;=DD$473,0,1))</f>
        <v>0</v>
      </c>
      <c r="DE481" cm="1">
        <f t="array" ref="DE481">IF(OR(Z479={"NS","NA"},DE$473={"NS","NA"}),0,IF(Z479&lt;=DE$473,0,1))</f>
        <v>0</v>
      </c>
      <c r="DF481" cm="1">
        <f t="array" ref="DF481">IF(OR(AA479={"NS","NA"},DF$473={"NS","NA"}),0,IF(AA479&lt;=DF$473,0,1))</f>
        <v>0</v>
      </c>
      <c r="DG481" cm="1">
        <f t="array" ref="DG481">IF(OR(AB479={"NS","NA"},DG$473={"NS","NA"}),0,IF(AB479&lt;=DG$473,0,1))</f>
        <v>0</v>
      </c>
      <c r="DH481" cm="1">
        <f t="array" ref="DH481">IF(OR(AC479={"NS","NA"},DH$473={"NS","NA"}),0,IF(AC479&lt;=DH$473,0,1))</f>
        <v>0</v>
      </c>
      <c r="DI481" cm="1">
        <f t="array" ref="DI481">IF(OR(AD479={"NS","NA"},DI$473={"NS","NA"}),0,IF(AD479&lt;=DI$473,0,1))</f>
        <v>0</v>
      </c>
    </row>
    <row r="482" spans="1:113" s="93" customFormat="1" ht="14.25">
      <c r="A482" s="5"/>
      <c r="B482" s="6"/>
      <c r="C482" s="74" t="s">
        <v>5052</v>
      </c>
      <c r="D482" s="763" t="str">
        <f>IF(CNGE_2026_M2_Secc8!D80="","",CNGE_2026_M2_Secc8!D80)</f>
        <v/>
      </c>
      <c r="E482" s="669"/>
      <c r="F482" s="670"/>
      <c r="G482" s="112"/>
      <c r="H482" s="112"/>
      <c r="I482" s="112"/>
      <c r="J482" s="112"/>
      <c r="K482" s="112"/>
      <c r="L482" s="112"/>
      <c r="M482" s="112"/>
      <c r="N482" s="112"/>
      <c r="O482" s="112"/>
      <c r="P482" s="112"/>
      <c r="Q482" s="112"/>
      <c r="R482" s="112"/>
      <c r="S482" s="112"/>
      <c r="T482" s="112"/>
      <c r="U482" s="112"/>
      <c r="V482" s="112"/>
      <c r="W482" s="112"/>
      <c r="X482" s="112"/>
      <c r="Y482" s="112"/>
      <c r="Z482" s="112"/>
      <c r="AA482" s="112"/>
      <c r="AB482" s="112"/>
      <c r="AC482" s="112"/>
      <c r="AD482" s="112"/>
      <c r="AE482" s="4"/>
      <c r="AI482">
        <f t="shared" si="184"/>
        <v>0</v>
      </c>
      <c r="AJ482">
        <f t="shared" si="185"/>
        <v>0</v>
      </c>
      <c r="AK482">
        <f t="shared" si="186"/>
        <v>0</v>
      </c>
      <c r="AL482">
        <f t="shared" si="187"/>
        <v>0</v>
      </c>
      <c r="AM482">
        <f t="shared" si="155"/>
        <v>0</v>
      </c>
      <c r="AN482">
        <f t="shared" si="156"/>
        <v>0</v>
      </c>
      <c r="AO482">
        <f t="shared" si="157"/>
        <v>0</v>
      </c>
      <c r="AP482">
        <f t="shared" si="158"/>
        <v>0</v>
      </c>
      <c r="AQ482">
        <f t="shared" si="159"/>
        <v>0</v>
      </c>
      <c r="AR482">
        <f t="shared" si="160"/>
        <v>0</v>
      </c>
      <c r="AS482">
        <f t="shared" si="161"/>
        <v>0</v>
      </c>
      <c r="AT482">
        <f t="shared" si="162"/>
        <v>0</v>
      </c>
      <c r="AU482">
        <f t="shared" si="163"/>
        <v>0</v>
      </c>
      <c r="AV482">
        <f t="shared" si="164"/>
        <v>0</v>
      </c>
      <c r="AW482">
        <f t="shared" si="165"/>
        <v>0</v>
      </c>
      <c r="AX482">
        <f t="shared" si="166"/>
        <v>0</v>
      </c>
      <c r="AY482">
        <f t="shared" si="167"/>
        <v>0</v>
      </c>
      <c r="AZ482">
        <f t="shared" si="168"/>
        <v>0</v>
      </c>
      <c r="BA482">
        <f t="shared" si="169"/>
        <v>0</v>
      </c>
      <c r="BB482">
        <f t="shared" si="170"/>
        <v>0</v>
      </c>
      <c r="BC482">
        <f t="shared" si="171"/>
        <v>0</v>
      </c>
      <c r="BD482">
        <f t="shared" si="172"/>
        <v>0</v>
      </c>
      <c r="BE482">
        <f t="shared" si="173"/>
        <v>0</v>
      </c>
      <c r="BF482">
        <f t="shared" si="174"/>
        <v>0</v>
      </c>
      <c r="BG482">
        <f t="shared" si="188"/>
        <v>0</v>
      </c>
      <c r="BH482">
        <f t="shared" si="189"/>
        <v>0</v>
      </c>
      <c r="BI482">
        <f t="shared" si="190"/>
        <v>0</v>
      </c>
      <c r="BJ482">
        <f t="shared" si="191"/>
        <v>0</v>
      </c>
      <c r="BK482">
        <f t="shared" si="175"/>
        <v>0</v>
      </c>
      <c r="BL482">
        <f t="shared" si="176"/>
        <v>0</v>
      </c>
      <c r="BM482">
        <f t="shared" si="177"/>
        <v>0</v>
      </c>
      <c r="BN482">
        <f t="shared" si="178"/>
        <v>0</v>
      </c>
      <c r="BO482" s="311">
        <f t="shared" si="192"/>
        <v>0</v>
      </c>
      <c r="BP482" s="312">
        <f t="shared" si="193"/>
        <v>0</v>
      </c>
      <c r="BQ482" s="313">
        <f t="shared" si="194"/>
        <v>0</v>
      </c>
      <c r="BR482" s="314">
        <f t="shared" si="195"/>
        <v>0</v>
      </c>
      <c r="BS482" s="311">
        <f t="shared" si="196"/>
        <v>0</v>
      </c>
      <c r="BT482" s="312">
        <f t="shared" si="197"/>
        <v>0</v>
      </c>
      <c r="BU482" s="313">
        <f t="shared" si="198"/>
        <v>0</v>
      </c>
      <c r="BV482" s="314">
        <f t="shared" si="199"/>
        <v>0</v>
      </c>
      <c r="BW482" s="311">
        <f t="shared" si="179"/>
        <v>0</v>
      </c>
      <c r="BX482" s="312">
        <f t="shared" si="180"/>
        <v>0</v>
      </c>
      <c r="BY482" s="313">
        <f t="shared" si="181"/>
        <v>0</v>
      </c>
      <c r="BZ482" s="314">
        <f t="shared" si="182"/>
        <v>0</v>
      </c>
      <c r="CA482" s="247">
        <f t="shared" si="200"/>
        <v>0</v>
      </c>
      <c r="CB482" s="310" t="str">
        <f>IF(CA482=0,"",
IF(SUM($CA$475:CA482)=1,CC482,
IF($CA$496&gt;SUM($CA$475:CA482),_xlfn.CONCAT(", ",CC482),
IF($CA$496=SUM($CA$475:CA482),_xlfn.CONCAT(" y ",CC482)))))</f>
        <v/>
      </c>
      <c r="CC482" s="74" t="s">
        <v>5364</v>
      </c>
      <c r="CD482">
        <f t="shared" si="202"/>
        <v>0</v>
      </c>
      <c r="CE482" s="247">
        <f t="shared" si="201"/>
        <v>0</v>
      </c>
      <c r="CF482" s="233" t="str">
        <f>IF(CE482=0,"",
IF(SUM($CE$475:CE482)=1,CG482,
IF($CE$496&gt;SUM($CE$475:CE482),_xlfn.CONCAT(", ",CG482),
IF($CE$496=SUM($CE$475:CE482),_xlfn.CONCAT(" y ",CG482)))))</f>
        <v/>
      </c>
      <c r="CG482" s="74" t="s">
        <v>5364</v>
      </c>
      <c r="CH482" s="93">
        <f>IF(CJ482=0,IF(AND(COUNTA(G475:I495)=0,C499=""),0,1),0)</f>
        <v>0</v>
      </c>
      <c r="CI482" s="93">
        <f t="shared" si="203"/>
        <v>0</v>
      </c>
      <c r="CJ482" s="396">
        <f>SUM(CJ475:CJ481)</f>
        <v>0</v>
      </c>
      <c r="CK482">
        <f>IF(CJ482=0,0,4)</f>
        <v>0</v>
      </c>
      <c r="CL482" cm="1">
        <f t="array" ref="CL482">IF(OR(G480={"NS","NA"},CL$473={"NS","NA"}),0,IF(G480&lt;=CL$473,0,1))</f>
        <v>0</v>
      </c>
      <c r="CM482" cm="1">
        <f t="array" ref="CM482">IF(OR(H480={"NS","NA"},CM$473={"NS","NA"}),0,IF(H480&lt;=CM$473,0,1))</f>
        <v>0</v>
      </c>
      <c r="CN482" cm="1">
        <f t="array" ref="CN482">IF(OR(I480={"NS","NA"},CN$473={"NS","NA"}),0,IF(I480&lt;=CN$473,0,1))</f>
        <v>0</v>
      </c>
      <c r="CO482" cm="1">
        <f t="array" ref="CO482">IF(OR(J480={"NS","NA"},CO$473={"NS","NA"}),0,IF(J480&lt;=CO$473,0,1))</f>
        <v>0</v>
      </c>
      <c r="CP482" cm="1">
        <f t="array" ref="CP482">IF(OR(K480={"NS","NA"},CP$473={"NS","NA"}),0,IF(K480&lt;=CP$473,0,1))</f>
        <v>0</v>
      </c>
      <c r="CQ482" cm="1">
        <f t="array" ref="CQ482">IF(OR(L480={"NS","NA"},CQ$473={"NS","NA"}),0,IF(L480&lt;=CQ$473,0,1))</f>
        <v>0</v>
      </c>
      <c r="CR482" cm="1">
        <f t="array" ref="CR482">IF(OR(M480={"NS","NA"},CR$473={"NS","NA"}),0,IF(M480&lt;=CR$473,0,1))</f>
        <v>0</v>
      </c>
      <c r="CS482" cm="1">
        <f t="array" ref="CS482">IF(OR(N480={"NS","NA"},CS$473={"NS","NA"}),0,IF(N480&lt;=CS$473,0,1))</f>
        <v>0</v>
      </c>
      <c r="CT482" cm="1">
        <f t="array" ref="CT482">IF(OR(O480={"NS","NA"},CT$473={"NS","NA"}),0,IF(O480&lt;=CT$473,0,1))</f>
        <v>0</v>
      </c>
      <c r="CU482" cm="1">
        <f t="array" ref="CU482">IF(OR(P480={"NS","NA"},CU$473={"NS","NA"}),0,IF(P480&lt;=CU$473,0,1))</f>
        <v>0</v>
      </c>
      <c r="CV482" cm="1">
        <f t="array" ref="CV482">IF(OR(Q480={"NS","NA"},CV$473={"NS","NA"}),0,IF(Q480&lt;=CV$473,0,1))</f>
        <v>0</v>
      </c>
      <c r="CW482" cm="1">
        <f t="array" ref="CW482">IF(OR(R480={"NS","NA"},CW$473={"NS","NA"}),0,IF(R480&lt;=CW$473,0,1))</f>
        <v>0</v>
      </c>
      <c r="CX482" cm="1">
        <f t="array" ref="CX482">IF(OR(S480={"NS","NA"},CX$473={"NS","NA"}),0,IF(S480&lt;=CX$473,0,1))</f>
        <v>0</v>
      </c>
      <c r="CY482" cm="1">
        <f t="array" ref="CY482">IF(OR(T480={"NS","NA"},CY$473={"NS","NA"}),0,IF(T480&lt;=CY$473,0,1))</f>
        <v>0</v>
      </c>
      <c r="CZ482" cm="1">
        <f t="array" ref="CZ482">IF(OR(U480={"NS","NA"},CZ$473={"NS","NA"}),0,IF(U480&lt;=CZ$473,0,1))</f>
        <v>0</v>
      </c>
      <c r="DA482" cm="1">
        <f t="array" ref="DA482">IF(OR(V480={"NS","NA"},DA$473={"NS","NA"}),0,IF(V480&lt;=DA$473,0,1))</f>
        <v>0</v>
      </c>
      <c r="DB482" cm="1">
        <f t="array" ref="DB482">IF(OR(W480={"NS","NA"},DB$473={"NS","NA"}),0,IF(W480&lt;=DB$473,0,1))</f>
        <v>0</v>
      </c>
      <c r="DC482" cm="1">
        <f t="array" ref="DC482">IF(OR(X480={"NS","NA"},DC$473={"NS","NA"}),0,IF(X480&lt;=DC$473,0,1))</f>
        <v>0</v>
      </c>
      <c r="DD482" cm="1">
        <f t="array" ref="DD482">IF(OR(Y480={"NS","NA"},DD$473={"NS","NA"}),0,IF(Y480&lt;=DD$473,0,1))</f>
        <v>0</v>
      </c>
      <c r="DE482" cm="1">
        <f t="array" ref="DE482">IF(OR(Z480={"NS","NA"},DE$473={"NS","NA"}),0,IF(Z480&lt;=DE$473,0,1))</f>
        <v>0</v>
      </c>
      <c r="DF482" cm="1">
        <f t="array" ref="DF482">IF(OR(AA480={"NS","NA"},DF$473={"NS","NA"}),0,IF(AA480&lt;=DF$473,0,1))</f>
        <v>0</v>
      </c>
      <c r="DG482" cm="1">
        <f t="array" ref="DG482">IF(OR(AB480={"NS","NA"},DG$473={"NS","NA"}),0,IF(AB480&lt;=DG$473,0,1))</f>
        <v>0</v>
      </c>
      <c r="DH482" cm="1">
        <f t="array" ref="DH482">IF(OR(AC480={"NS","NA"},DH$473={"NS","NA"}),0,IF(AC480&lt;=DH$473,0,1))</f>
        <v>0</v>
      </c>
      <c r="DI482" cm="1">
        <f t="array" ref="DI482">IF(OR(AD480={"NS","NA"},DI$473={"NS","NA"}),0,IF(AD480&lt;=DI$473,0,1))</f>
        <v>0</v>
      </c>
    </row>
    <row r="483" spans="1:113" s="93" customFormat="1" ht="14.25">
      <c r="A483" s="5"/>
      <c r="B483" s="6"/>
      <c r="C483" s="74" t="s">
        <v>5054</v>
      </c>
      <c r="D483" s="763" t="str">
        <f>IF(CNGE_2026_M2_Secc8!D81="","",CNGE_2026_M2_Secc8!D81)</f>
        <v/>
      </c>
      <c r="E483" s="669"/>
      <c r="F483" s="670"/>
      <c r="G483" s="112"/>
      <c r="H483" s="112"/>
      <c r="I483" s="112"/>
      <c r="J483" s="112"/>
      <c r="K483" s="112"/>
      <c r="L483" s="112"/>
      <c r="M483" s="112"/>
      <c r="N483" s="112"/>
      <c r="O483" s="112"/>
      <c r="P483" s="112"/>
      <c r="Q483" s="112"/>
      <c r="R483" s="112"/>
      <c r="S483" s="112"/>
      <c r="T483" s="112"/>
      <c r="U483" s="112"/>
      <c r="V483" s="112"/>
      <c r="W483" s="112"/>
      <c r="X483" s="112"/>
      <c r="Y483" s="112"/>
      <c r="Z483" s="112"/>
      <c r="AA483" s="112"/>
      <c r="AB483" s="112"/>
      <c r="AC483" s="112"/>
      <c r="AD483" s="112"/>
      <c r="AE483" s="4"/>
      <c r="AI483">
        <f t="shared" si="184"/>
        <v>0</v>
      </c>
      <c r="AJ483">
        <f t="shared" si="185"/>
        <v>0</v>
      </c>
      <c r="AK483">
        <f t="shared" si="186"/>
        <v>0</v>
      </c>
      <c r="AL483">
        <f t="shared" si="187"/>
        <v>0</v>
      </c>
      <c r="AM483">
        <f t="shared" si="155"/>
        <v>0</v>
      </c>
      <c r="AN483">
        <f t="shared" si="156"/>
        <v>0</v>
      </c>
      <c r="AO483">
        <f t="shared" si="157"/>
        <v>0</v>
      </c>
      <c r="AP483">
        <f t="shared" si="158"/>
        <v>0</v>
      </c>
      <c r="AQ483">
        <f t="shared" si="159"/>
        <v>0</v>
      </c>
      <c r="AR483">
        <f t="shared" si="160"/>
        <v>0</v>
      </c>
      <c r="AS483">
        <f t="shared" si="161"/>
        <v>0</v>
      </c>
      <c r="AT483">
        <f t="shared" si="162"/>
        <v>0</v>
      </c>
      <c r="AU483">
        <f t="shared" si="163"/>
        <v>0</v>
      </c>
      <c r="AV483">
        <f t="shared" si="164"/>
        <v>0</v>
      </c>
      <c r="AW483">
        <f t="shared" si="165"/>
        <v>0</v>
      </c>
      <c r="AX483">
        <f t="shared" si="166"/>
        <v>0</v>
      </c>
      <c r="AY483">
        <f t="shared" si="167"/>
        <v>0</v>
      </c>
      <c r="AZ483">
        <f t="shared" si="168"/>
        <v>0</v>
      </c>
      <c r="BA483">
        <f t="shared" si="169"/>
        <v>0</v>
      </c>
      <c r="BB483">
        <f t="shared" si="170"/>
        <v>0</v>
      </c>
      <c r="BC483">
        <f t="shared" si="171"/>
        <v>0</v>
      </c>
      <c r="BD483">
        <f t="shared" si="172"/>
        <v>0</v>
      </c>
      <c r="BE483">
        <f t="shared" si="173"/>
        <v>0</v>
      </c>
      <c r="BF483">
        <f t="shared" si="174"/>
        <v>0</v>
      </c>
      <c r="BG483">
        <f t="shared" si="188"/>
        <v>0</v>
      </c>
      <c r="BH483">
        <f t="shared" si="189"/>
        <v>0</v>
      </c>
      <c r="BI483">
        <f t="shared" si="190"/>
        <v>0</v>
      </c>
      <c r="BJ483">
        <f t="shared" si="191"/>
        <v>0</v>
      </c>
      <c r="BK483">
        <f t="shared" si="175"/>
        <v>0</v>
      </c>
      <c r="BL483">
        <f t="shared" si="176"/>
        <v>0</v>
      </c>
      <c r="BM483">
        <f t="shared" si="177"/>
        <v>0</v>
      </c>
      <c r="BN483">
        <f t="shared" si="178"/>
        <v>0</v>
      </c>
      <c r="BO483" s="311">
        <f t="shared" si="192"/>
        <v>0</v>
      </c>
      <c r="BP483" s="312">
        <f t="shared" si="193"/>
        <v>0</v>
      </c>
      <c r="BQ483" s="313">
        <f t="shared" si="194"/>
        <v>0</v>
      </c>
      <c r="BR483" s="314">
        <f t="shared" si="195"/>
        <v>0</v>
      </c>
      <c r="BS483" s="311">
        <f t="shared" si="196"/>
        <v>0</v>
      </c>
      <c r="BT483" s="312">
        <f t="shared" si="197"/>
        <v>0</v>
      </c>
      <c r="BU483" s="313">
        <f t="shared" si="198"/>
        <v>0</v>
      </c>
      <c r="BV483" s="314">
        <f t="shared" si="199"/>
        <v>0</v>
      </c>
      <c r="BW483" s="311">
        <f t="shared" si="179"/>
        <v>0</v>
      </c>
      <c r="BX483" s="312">
        <f t="shared" si="180"/>
        <v>0</v>
      </c>
      <c r="BY483" s="313">
        <f t="shared" si="181"/>
        <v>0</v>
      </c>
      <c r="BZ483" s="314">
        <f t="shared" si="182"/>
        <v>0</v>
      </c>
      <c r="CA483" s="247">
        <f t="shared" si="200"/>
        <v>0</v>
      </c>
      <c r="CB483" s="310" t="str">
        <f>IF(CA483=0,"",
IF(SUM($CA$475:CA483)=1,CC483,
IF($CA$496&gt;SUM($CA$475:CA483),_xlfn.CONCAT(", ",CC483),
IF($CA$496=SUM($CA$475:CA483),_xlfn.CONCAT(" y ",CC483)))))</f>
        <v/>
      </c>
      <c r="CC483" s="74" t="s">
        <v>5365</v>
      </c>
      <c r="CD483">
        <f t="shared" si="202"/>
        <v>0</v>
      </c>
      <c r="CE483" s="247">
        <f t="shared" si="201"/>
        <v>0</v>
      </c>
      <c r="CF483" s="233" t="str">
        <f>IF(CE483=0,"",
IF(SUM($CE$475:CE483)=1,CG483,
IF($CE$496&gt;SUM($CE$475:CE483),_xlfn.CONCAT(", ",CG483),
IF($CE$496=SUM($CE$475:CE483),_xlfn.CONCAT(" y ",CG483)))))</f>
        <v/>
      </c>
      <c r="CG483" s="74" t="s">
        <v>5365</v>
      </c>
      <c r="CH483" s="396">
        <f>SUM(CH475:CH482,CI476:CI495)</f>
        <v>0</v>
      </c>
      <c r="CI483" s="93">
        <f t="shared" si="203"/>
        <v>0</v>
      </c>
      <c r="CK483" s="396">
        <f>SUM(CK475:CK482)</f>
        <v>0</v>
      </c>
      <c r="CL483" cm="1">
        <f t="array" ref="CL483">IF(OR(G481={"NS","NA"},CL$473={"NS","NA"}),0,IF(G481&lt;=CL$473,0,1))</f>
        <v>0</v>
      </c>
      <c r="CM483" cm="1">
        <f t="array" ref="CM483">IF(OR(H481={"NS","NA"},CM$473={"NS","NA"}),0,IF(H481&lt;=CM$473,0,1))</f>
        <v>0</v>
      </c>
      <c r="CN483" cm="1">
        <f t="array" ref="CN483">IF(OR(I481={"NS","NA"},CN$473={"NS","NA"}),0,IF(I481&lt;=CN$473,0,1))</f>
        <v>0</v>
      </c>
      <c r="CO483" cm="1">
        <f t="array" ref="CO483">IF(OR(J481={"NS","NA"},CO$473={"NS","NA"}),0,IF(J481&lt;=CO$473,0,1))</f>
        <v>0</v>
      </c>
      <c r="CP483" cm="1">
        <f t="array" ref="CP483">IF(OR(K481={"NS","NA"},CP$473={"NS","NA"}),0,IF(K481&lt;=CP$473,0,1))</f>
        <v>0</v>
      </c>
      <c r="CQ483" cm="1">
        <f t="array" ref="CQ483">IF(OR(L481={"NS","NA"},CQ$473={"NS","NA"}),0,IF(L481&lt;=CQ$473,0,1))</f>
        <v>0</v>
      </c>
      <c r="CR483" cm="1">
        <f t="array" ref="CR483">IF(OR(M481={"NS","NA"},CR$473={"NS","NA"}),0,IF(M481&lt;=CR$473,0,1))</f>
        <v>0</v>
      </c>
      <c r="CS483" cm="1">
        <f t="array" ref="CS483">IF(OR(N481={"NS","NA"},CS$473={"NS","NA"}),0,IF(N481&lt;=CS$473,0,1))</f>
        <v>0</v>
      </c>
      <c r="CT483" cm="1">
        <f t="array" ref="CT483">IF(OR(O481={"NS","NA"},CT$473={"NS","NA"}),0,IF(O481&lt;=CT$473,0,1))</f>
        <v>0</v>
      </c>
      <c r="CU483" cm="1">
        <f t="array" ref="CU483">IF(OR(P481={"NS","NA"},CU$473={"NS","NA"}),0,IF(P481&lt;=CU$473,0,1))</f>
        <v>0</v>
      </c>
      <c r="CV483" cm="1">
        <f t="array" ref="CV483">IF(OR(Q481={"NS","NA"},CV$473={"NS","NA"}),0,IF(Q481&lt;=CV$473,0,1))</f>
        <v>0</v>
      </c>
      <c r="CW483" cm="1">
        <f t="array" ref="CW483">IF(OR(R481={"NS","NA"},CW$473={"NS","NA"}),0,IF(R481&lt;=CW$473,0,1))</f>
        <v>0</v>
      </c>
      <c r="CX483" cm="1">
        <f t="array" ref="CX483">IF(OR(S481={"NS","NA"},CX$473={"NS","NA"}),0,IF(S481&lt;=CX$473,0,1))</f>
        <v>0</v>
      </c>
      <c r="CY483" cm="1">
        <f t="array" ref="CY483">IF(OR(T481={"NS","NA"},CY$473={"NS","NA"}),0,IF(T481&lt;=CY$473,0,1))</f>
        <v>0</v>
      </c>
      <c r="CZ483" cm="1">
        <f t="array" ref="CZ483">IF(OR(U481={"NS","NA"},CZ$473={"NS","NA"}),0,IF(U481&lt;=CZ$473,0,1))</f>
        <v>0</v>
      </c>
      <c r="DA483" cm="1">
        <f t="array" ref="DA483">IF(OR(V481={"NS","NA"},DA$473={"NS","NA"}),0,IF(V481&lt;=DA$473,0,1))</f>
        <v>0</v>
      </c>
      <c r="DB483" cm="1">
        <f t="array" ref="DB483">IF(OR(W481={"NS","NA"},DB$473={"NS","NA"}),0,IF(W481&lt;=DB$473,0,1))</f>
        <v>0</v>
      </c>
      <c r="DC483" cm="1">
        <f t="array" ref="DC483">IF(OR(X481={"NS","NA"},DC$473={"NS","NA"}),0,IF(X481&lt;=DC$473,0,1))</f>
        <v>0</v>
      </c>
      <c r="DD483" cm="1">
        <f t="array" ref="DD483">IF(OR(Y481={"NS","NA"},DD$473={"NS","NA"}),0,IF(Y481&lt;=DD$473,0,1))</f>
        <v>0</v>
      </c>
      <c r="DE483" cm="1">
        <f t="array" ref="DE483">IF(OR(Z481={"NS","NA"},DE$473={"NS","NA"}),0,IF(Z481&lt;=DE$473,0,1))</f>
        <v>0</v>
      </c>
      <c r="DF483" cm="1">
        <f t="array" ref="DF483">IF(OR(AA481={"NS","NA"},DF$473={"NS","NA"}),0,IF(AA481&lt;=DF$473,0,1))</f>
        <v>0</v>
      </c>
      <c r="DG483" cm="1">
        <f t="array" ref="DG483">IF(OR(AB481={"NS","NA"},DG$473={"NS","NA"}),0,IF(AB481&lt;=DG$473,0,1))</f>
        <v>0</v>
      </c>
      <c r="DH483" cm="1">
        <f t="array" ref="DH483">IF(OR(AC481={"NS","NA"},DH$473={"NS","NA"}),0,IF(AC481&lt;=DH$473,0,1))</f>
        <v>0</v>
      </c>
      <c r="DI483" cm="1">
        <f t="array" ref="DI483">IF(OR(AD481={"NS","NA"},DI$473={"NS","NA"}),0,IF(AD481&lt;=DI$473,0,1))</f>
        <v>0</v>
      </c>
    </row>
    <row r="484" spans="1:113" s="93" customFormat="1" ht="14.25">
      <c r="A484" s="5"/>
      <c r="B484" s="6"/>
      <c r="C484" s="74" t="s">
        <v>5056</v>
      </c>
      <c r="D484" s="763" t="str">
        <f>IF(CNGE_2026_M2_Secc8!D82="","",CNGE_2026_M2_Secc8!D82)</f>
        <v/>
      </c>
      <c r="E484" s="669"/>
      <c r="F484" s="670"/>
      <c r="G484" s="112"/>
      <c r="H484" s="112"/>
      <c r="I484" s="112"/>
      <c r="J484" s="112"/>
      <c r="K484" s="112"/>
      <c r="L484" s="112"/>
      <c r="M484" s="112"/>
      <c r="N484" s="112"/>
      <c r="O484" s="112"/>
      <c r="P484" s="112"/>
      <c r="Q484" s="112"/>
      <c r="R484" s="112"/>
      <c r="S484" s="112"/>
      <c r="T484" s="112"/>
      <c r="U484" s="112"/>
      <c r="V484" s="112"/>
      <c r="W484" s="112"/>
      <c r="X484" s="112"/>
      <c r="Y484" s="112"/>
      <c r="Z484" s="112"/>
      <c r="AA484" s="112"/>
      <c r="AB484" s="112"/>
      <c r="AC484" s="112"/>
      <c r="AD484" s="112"/>
      <c r="AE484" s="4"/>
      <c r="AI484">
        <f t="shared" si="184"/>
        <v>0</v>
      </c>
      <c r="AJ484">
        <f t="shared" si="185"/>
        <v>0</v>
      </c>
      <c r="AK484">
        <f t="shared" si="186"/>
        <v>0</v>
      </c>
      <c r="AL484">
        <f t="shared" si="187"/>
        <v>0</v>
      </c>
      <c r="AM484">
        <f t="shared" si="155"/>
        <v>0</v>
      </c>
      <c r="AN484">
        <f t="shared" si="156"/>
        <v>0</v>
      </c>
      <c r="AO484">
        <f t="shared" si="157"/>
        <v>0</v>
      </c>
      <c r="AP484">
        <f t="shared" si="158"/>
        <v>0</v>
      </c>
      <c r="AQ484">
        <f t="shared" si="159"/>
        <v>0</v>
      </c>
      <c r="AR484">
        <f t="shared" si="160"/>
        <v>0</v>
      </c>
      <c r="AS484">
        <f t="shared" si="161"/>
        <v>0</v>
      </c>
      <c r="AT484">
        <f t="shared" si="162"/>
        <v>0</v>
      </c>
      <c r="AU484">
        <f t="shared" si="163"/>
        <v>0</v>
      </c>
      <c r="AV484">
        <f t="shared" si="164"/>
        <v>0</v>
      </c>
      <c r="AW484">
        <f t="shared" si="165"/>
        <v>0</v>
      </c>
      <c r="AX484">
        <f t="shared" si="166"/>
        <v>0</v>
      </c>
      <c r="AY484">
        <f t="shared" si="167"/>
        <v>0</v>
      </c>
      <c r="AZ484">
        <f t="shared" si="168"/>
        <v>0</v>
      </c>
      <c r="BA484">
        <f t="shared" si="169"/>
        <v>0</v>
      </c>
      <c r="BB484">
        <f t="shared" si="170"/>
        <v>0</v>
      </c>
      <c r="BC484">
        <f t="shared" si="171"/>
        <v>0</v>
      </c>
      <c r="BD484">
        <f t="shared" si="172"/>
        <v>0</v>
      </c>
      <c r="BE484">
        <f t="shared" si="173"/>
        <v>0</v>
      </c>
      <c r="BF484">
        <f t="shared" si="174"/>
        <v>0</v>
      </c>
      <c r="BG484">
        <f t="shared" si="188"/>
        <v>0</v>
      </c>
      <c r="BH484">
        <f t="shared" si="189"/>
        <v>0</v>
      </c>
      <c r="BI484">
        <f t="shared" si="190"/>
        <v>0</v>
      </c>
      <c r="BJ484">
        <f t="shared" si="191"/>
        <v>0</v>
      </c>
      <c r="BK484">
        <f t="shared" si="175"/>
        <v>0</v>
      </c>
      <c r="BL484">
        <f t="shared" si="176"/>
        <v>0</v>
      </c>
      <c r="BM484">
        <f t="shared" si="177"/>
        <v>0</v>
      </c>
      <c r="BN484">
        <f t="shared" si="178"/>
        <v>0</v>
      </c>
      <c r="BO484" s="311">
        <f t="shared" si="192"/>
        <v>0</v>
      </c>
      <c r="BP484" s="312">
        <f t="shared" si="193"/>
        <v>0</v>
      </c>
      <c r="BQ484" s="313">
        <f t="shared" si="194"/>
        <v>0</v>
      </c>
      <c r="BR484" s="314">
        <f t="shared" si="195"/>
        <v>0</v>
      </c>
      <c r="BS484" s="311">
        <f t="shared" si="196"/>
        <v>0</v>
      </c>
      <c r="BT484" s="312">
        <f t="shared" si="197"/>
        <v>0</v>
      </c>
      <c r="BU484" s="313">
        <f t="shared" si="198"/>
        <v>0</v>
      </c>
      <c r="BV484" s="314">
        <f t="shared" si="199"/>
        <v>0</v>
      </c>
      <c r="BW484" s="311">
        <f t="shared" si="179"/>
        <v>0</v>
      </c>
      <c r="BX484" s="312">
        <f t="shared" si="180"/>
        <v>0</v>
      </c>
      <c r="BY484" s="313">
        <f t="shared" si="181"/>
        <v>0</v>
      </c>
      <c r="BZ484" s="314">
        <f t="shared" si="182"/>
        <v>0</v>
      </c>
      <c r="CA484" s="247">
        <f t="shared" si="200"/>
        <v>0</v>
      </c>
      <c r="CB484" s="310" t="str">
        <f>IF(CA484=0,"",
IF(SUM($CA$475:CA484)=1,CC484,
IF($CA$496&gt;SUM($CA$475:CA484),_xlfn.CONCAT(", ",CC484),
IF($CA$496=SUM($CA$475:CA484),_xlfn.CONCAT(" y ",CC484)))))</f>
        <v/>
      </c>
      <c r="CC484" s="74" t="s">
        <v>5366</v>
      </c>
      <c r="CD484">
        <f t="shared" si="202"/>
        <v>0</v>
      </c>
      <c r="CE484" s="247">
        <f t="shared" si="201"/>
        <v>0</v>
      </c>
      <c r="CF484" s="233" t="str">
        <f>IF(CE484=0,"",
IF(SUM($CE$475:CE484)=1,CG484,
IF($CE$496&gt;SUM($CE$475:CE484),_xlfn.CONCAT(", ",CG484),
IF($CE$496=SUM($CE$475:CE484),_xlfn.CONCAT(" y ",CG484)))))</f>
        <v/>
      </c>
      <c r="CG484" s="74" t="s">
        <v>5366</v>
      </c>
      <c r="CI484" s="93">
        <f t="shared" si="203"/>
        <v>0</v>
      </c>
      <c r="CL484" cm="1">
        <f t="array" ref="CL484">IF(OR(G482={"NS","NA"},CL$473={"NS","NA"}),0,IF(G482&lt;=CL$473,0,1))</f>
        <v>0</v>
      </c>
      <c r="CM484" cm="1">
        <f t="array" ref="CM484">IF(OR(H482={"NS","NA"},CM$473={"NS","NA"}),0,IF(H482&lt;=CM$473,0,1))</f>
        <v>0</v>
      </c>
      <c r="CN484" cm="1">
        <f t="array" ref="CN484">IF(OR(I482={"NS","NA"},CN$473={"NS","NA"}),0,IF(I482&lt;=CN$473,0,1))</f>
        <v>0</v>
      </c>
      <c r="CO484" cm="1">
        <f t="array" ref="CO484">IF(OR(J482={"NS","NA"},CO$473={"NS","NA"}),0,IF(J482&lt;=CO$473,0,1))</f>
        <v>0</v>
      </c>
      <c r="CP484" cm="1">
        <f t="array" ref="CP484">IF(OR(K482={"NS","NA"},CP$473={"NS","NA"}),0,IF(K482&lt;=CP$473,0,1))</f>
        <v>0</v>
      </c>
      <c r="CQ484" cm="1">
        <f t="array" ref="CQ484">IF(OR(L482={"NS","NA"},CQ$473={"NS","NA"}),0,IF(L482&lt;=CQ$473,0,1))</f>
        <v>0</v>
      </c>
      <c r="CR484" cm="1">
        <f t="array" ref="CR484">IF(OR(M482={"NS","NA"},CR$473={"NS","NA"}),0,IF(M482&lt;=CR$473,0,1))</f>
        <v>0</v>
      </c>
      <c r="CS484" cm="1">
        <f t="array" ref="CS484">IF(OR(N482={"NS","NA"},CS$473={"NS","NA"}),0,IF(N482&lt;=CS$473,0,1))</f>
        <v>0</v>
      </c>
      <c r="CT484" cm="1">
        <f t="array" ref="CT484">IF(OR(O482={"NS","NA"},CT$473={"NS","NA"}),0,IF(O482&lt;=CT$473,0,1))</f>
        <v>0</v>
      </c>
      <c r="CU484" cm="1">
        <f t="array" ref="CU484">IF(OR(P482={"NS","NA"},CU$473={"NS","NA"}),0,IF(P482&lt;=CU$473,0,1))</f>
        <v>0</v>
      </c>
      <c r="CV484" cm="1">
        <f t="array" ref="CV484">IF(OR(Q482={"NS","NA"},CV$473={"NS","NA"}),0,IF(Q482&lt;=CV$473,0,1))</f>
        <v>0</v>
      </c>
      <c r="CW484" cm="1">
        <f t="array" ref="CW484">IF(OR(R482={"NS","NA"},CW$473={"NS","NA"}),0,IF(R482&lt;=CW$473,0,1))</f>
        <v>0</v>
      </c>
      <c r="CX484" cm="1">
        <f t="array" ref="CX484">IF(OR(S482={"NS","NA"},CX$473={"NS","NA"}),0,IF(S482&lt;=CX$473,0,1))</f>
        <v>0</v>
      </c>
      <c r="CY484" cm="1">
        <f t="array" ref="CY484">IF(OR(T482={"NS","NA"},CY$473={"NS","NA"}),0,IF(T482&lt;=CY$473,0,1))</f>
        <v>0</v>
      </c>
      <c r="CZ484" cm="1">
        <f t="array" ref="CZ484">IF(OR(U482={"NS","NA"},CZ$473={"NS","NA"}),0,IF(U482&lt;=CZ$473,0,1))</f>
        <v>0</v>
      </c>
      <c r="DA484" cm="1">
        <f t="array" ref="DA484">IF(OR(V482={"NS","NA"},DA$473={"NS","NA"}),0,IF(V482&lt;=DA$473,0,1))</f>
        <v>0</v>
      </c>
      <c r="DB484" cm="1">
        <f t="array" ref="DB484">IF(OR(W482={"NS","NA"},DB$473={"NS","NA"}),0,IF(W482&lt;=DB$473,0,1))</f>
        <v>0</v>
      </c>
      <c r="DC484" cm="1">
        <f t="array" ref="DC484">IF(OR(X482={"NS","NA"},DC$473={"NS","NA"}),0,IF(X482&lt;=DC$473,0,1))</f>
        <v>0</v>
      </c>
      <c r="DD484" cm="1">
        <f t="array" ref="DD484">IF(OR(Y482={"NS","NA"},DD$473={"NS","NA"}),0,IF(Y482&lt;=DD$473,0,1))</f>
        <v>0</v>
      </c>
      <c r="DE484" cm="1">
        <f t="array" ref="DE484">IF(OR(Z482={"NS","NA"},DE$473={"NS","NA"}),0,IF(Z482&lt;=DE$473,0,1))</f>
        <v>0</v>
      </c>
      <c r="DF484" cm="1">
        <f t="array" ref="DF484">IF(OR(AA482={"NS","NA"},DF$473={"NS","NA"}),0,IF(AA482&lt;=DF$473,0,1))</f>
        <v>0</v>
      </c>
      <c r="DG484" cm="1">
        <f t="array" ref="DG484">IF(OR(AB482={"NS","NA"},DG$473={"NS","NA"}),0,IF(AB482&lt;=DG$473,0,1))</f>
        <v>0</v>
      </c>
      <c r="DH484" cm="1">
        <f t="array" ref="DH484">IF(OR(AC482={"NS","NA"},DH$473={"NS","NA"}),0,IF(AC482&lt;=DH$473,0,1))</f>
        <v>0</v>
      </c>
      <c r="DI484" cm="1">
        <f t="array" ref="DI484">IF(OR(AD482={"NS","NA"},DI$473={"NS","NA"}),0,IF(AD482&lt;=DI$473,0,1))</f>
        <v>0</v>
      </c>
    </row>
    <row r="485" spans="1:113" s="93" customFormat="1" ht="14.25">
      <c r="A485" s="5"/>
      <c r="B485" s="6"/>
      <c r="C485" s="74" t="s">
        <v>5057</v>
      </c>
      <c r="D485" s="763" t="str">
        <f>IF(CNGE_2026_M2_Secc8!D83="","",CNGE_2026_M2_Secc8!D83)</f>
        <v/>
      </c>
      <c r="E485" s="669"/>
      <c r="F485" s="670"/>
      <c r="G485" s="112"/>
      <c r="H485" s="112"/>
      <c r="I485" s="112"/>
      <c r="J485" s="112"/>
      <c r="K485" s="112"/>
      <c r="L485" s="112"/>
      <c r="M485" s="112"/>
      <c r="N485" s="112"/>
      <c r="O485" s="112"/>
      <c r="P485" s="112"/>
      <c r="Q485" s="112"/>
      <c r="R485" s="112"/>
      <c r="S485" s="112"/>
      <c r="T485" s="112"/>
      <c r="U485" s="112"/>
      <c r="V485" s="112"/>
      <c r="W485" s="112"/>
      <c r="X485" s="112"/>
      <c r="Y485" s="112"/>
      <c r="Z485" s="112"/>
      <c r="AA485" s="112"/>
      <c r="AB485" s="112"/>
      <c r="AC485" s="112"/>
      <c r="AD485" s="112"/>
      <c r="AE485" s="4"/>
      <c r="AI485">
        <f t="shared" si="184"/>
        <v>0</v>
      </c>
      <c r="AJ485">
        <f t="shared" si="185"/>
        <v>0</v>
      </c>
      <c r="AK485">
        <f t="shared" si="186"/>
        <v>0</v>
      </c>
      <c r="AL485">
        <f t="shared" si="187"/>
        <v>0</v>
      </c>
      <c r="AM485">
        <f t="shared" si="155"/>
        <v>0</v>
      </c>
      <c r="AN485">
        <f t="shared" si="156"/>
        <v>0</v>
      </c>
      <c r="AO485">
        <f t="shared" si="157"/>
        <v>0</v>
      </c>
      <c r="AP485">
        <f t="shared" si="158"/>
        <v>0</v>
      </c>
      <c r="AQ485">
        <f t="shared" si="159"/>
        <v>0</v>
      </c>
      <c r="AR485">
        <f t="shared" si="160"/>
        <v>0</v>
      </c>
      <c r="AS485">
        <f t="shared" si="161"/>
        <v>0</v>
      </c>
      <c r="AT485">
        <f t="shared" si="162"/>
        <v>0</v>
      </c>
      <c r="AU485">
        <f t="shared" si="163"/>
        <v>0</v>
      </c>
      <c r="AV485">
        <f t="shared" si="164"/>
        <v>0</v>
      </c>
      <c r="AW485">
        <f t="shared" si="165"/>
        <v>0</v>
      </c>
      <c r="AX485">
        <f t="shared" si="166"/>
        <v>0</v>
      </c>
      <c r="AY485">
        <f t="shared" si="167"/>
        <v>0</v>
      </c>
      <c r="AZ485">
        <f t="shared" si="168"/>
        <v>0</v>
      </c>
      <c r="BA485">
        <f t="shared" si="169"/>
        <v>0</v>
      </c>
      <c r="BB485">
        <f t="shared" si="170"/>
        <v>0</v>
      </c>
      <c r="BC485">
        <f t="shared" si="171"/>
        <v>0</v>
      </c>
      <c r="BD485">
        <f t="shared" si="172"/>
        <v>0</v>
      </c>
      <c r="BE485">
        <f t="shared" si="173"/>
        <v>0</v>
      </c>
      <c r="BF485">
        <f t="shared" si="174"/>
        <v>0</v>
      </c>
      <c r="BG485">
        <f t="shared" si="188"/>
        <v>0</v>
      </c>
      <c r="BH485">
        <f t="shared" si="189"/>
        <v>0</v>
      </c>
      <c r="BI485">
        <f t="shared" si="190"/>
        <v>0</v>
      </c>
      <c r="BJ485">
        <f t="shared" si="191"/>
        <v>0</v>
      </c>
      <c r="BK485">
        <f t="shared" si="175"/>
        <v>0</v>
      </c>
      <c r="BL485">
        <f t="shared" si="176"/>
        <v>0</v>
      </c>
      <c r="BM485">
        <f t="shared" si="177"/>
        <v>0</v>
      </c>
      <c r="BN485">
        <f t="shared" si="178"/>
        <v>0</v>
      </c>
      <c r="BO485" s="311">
        <f t="shared" si="192"/>
        <v>0</v>
      </c>
      <c r="BP485" s="312">
        <f t="shared" si="193"/>
        <v>0</v>
      </c>
      <c r="BQ485" s="313">
        <f t="shared" si="194"/>
        <v>0</v>
      </c>
      <c r="BR485" s="314">
        <f t="shared" si="195"/>
        <v>0</v>
      </c>
      <c r="BS485" s="311">
        <f t="shared" si="196"/>
        <v>0</v>
      </c>
      <c r="BT485" s="312">
        <f t="shared" si="197"/>
        <v>0</v>
      </c>
      <c r="BU485" s="313">
        <f t="shared" si="198"/>
        <v>0</v>
      </c>
      <c r="BV485" s="314">
        <f t="shared" si="199"/>
        <v>0</v>
      </c>
      <c r="BW485" s="311">
        <f t="shared" si="179"/>
        <v>0</v>
      </c>
      <c r="BX485" s="312">
        <f t="shared" si="180"/>
        <v>0</v>
      </c>
      <c r="BY485" s="313">
        <f t="shared" si="181"/>
        <v>0</v>
      </c>
      <c r="BZ485" s="314">
        <f t="shared" si="182"/>
        <v>0</v>
      </c>
      <c r="CA485" s="247">
        <f t="shared" si="200"/>
        <v>0</v>
      </c>
      <c r="CB485" s="310" t="str">
        <f>IF(CA485=0,"",
IF(SUM($CA$475:CA485)=1,CC485,
IF($CA$496&gt;SUM($CA$475:CA485),_xlfn.CONCAT(", ",CC485),
IF($CA$496=SUM($CA$475:CA485),_xlfn.CONCAT(" y ",CC485)))))</f>
        <v/>
      </c>
      <c r="CC485" s="74" t="s">
        <v>5367</v>
      </c>
      <c r="CD485">
        <f t="shared" si="202"/>
        <v>0</v>
      </c>
      <c r="CE485" s="247">
        <f t="shared" si="201"/>
        <v>0</v>
      </c>
      <c r="CF485" s="233" t="str">
        <f>IF(CE485=0,"",
IF(SUM($CE$475:CE485)=1,CG485,
IF($CE$496&gt;SUM($CE$475:CE485),_xlfn.CONCAT(", ",CG485),
IF($CE$496=SUM($CE$475:CE485),_xlfn.CONCAT(" y ",CG485)))))</f>
        <v/>
      </c>
      <c r="CG485" s="74" t="s">
        <v>5367</v>
      </c>
      <c r="CI485" s="93">
        <f t="shared" si="203"/>
        <v>0</v>
      </c>
      <c r="CL485" cm="1">
        <f t="array" ref="CL485">IF(OR(G483={"NS","NA"},CL$473={"NS","NA"}),0,IF(G483&lt;=CL$473,0,1))</f>
        <v>0</v>
      </c>
      <c r="CM485" cm="1">
        <f t="array" ref="CM485">IF(OR(H483={"NS","NA"},CM$473={"NS","NA"}),0,IF(H483&lt;=CM$473,0,1))</f>
        <v>0</v>
      </c>
      <c r="CN485" cm="1">
        <f t="array" ref="CN485">IF(OR(I483={"NS","NA"},CN$473={"NS","NA"}),0,IF(I483&lt;=CN$473,0,1))</f>
        <v>0</v>
      </c>
      <c r="CO485" cm="1">
        <f t="array" ref="CO485">IF(OR(J483={"NS","NA"},CO$473={"NS","NA"}),0,IF(J483&lt;=CO$473,0,1))</f>
        <v>0</v>
      </c>
      <c r="CP485" cm="1">
        <f t="array" ref="CP485">IF(OR(K483={"NS","NA"},CP$473={"NS","NA"}),0,IF(K483&lt;=CP$473,0,1))</f>
        <v>0</v>
      </c>
      <c r="CQ485" cm="1">
        <f t="array" ref="CQ485">IF(OR(L483={"NS","NA"},CQ$473={"NS","NA"}),0,IF(L483&lt;=CQ$473,0,1))</f>
        <v>0</v>
      </c>
      <c r="CR485" cm="1">
        <f t="array" ref="CR485">IF(OR(M483={"NS","NA"},CR$473={"NS","NA"}),0,IF(M483&lt;=CR$473,0,1))</f>
        <v>0</v>
      </c>
      <c r="CS485" cm="1">
        <f t="array" ref="CS485">IF(OR(N483={"NS","NA"},CS$473={"NS","NA"}),0,IF(N483&lt;=CS$473,0,1))</f>
        <v>0</v>
      </c>
      <c r="CT485" cm="1">
        <f t="array" ref="CT485">IF(OR(O483={"NS","NA"},CT$473={"NS","NA"}),0,IF(O483&lt;=CT$473,0,1))</f>
        <v>0</v>
      </c>
      <c r="CU485" cm="1">
        <f t="array" ref="CU485">IF(OR(P483={"NS","NA"},CU$473={"NS","NA"}),0,IF(P483&lt;=CU$473,0,1))</f>
        <v>0</v>
      </c>
      <c r="CV485" cm="1">
        <f t="array" ref="CV485">IF(OR(Q483={"NS","NA"},CV$473={"NS","NA"}),0,IF(Q483&lt;=CV$473,0,1))</f>
        <v>0</v>
      </c>
      <c r="CW485" cm="1">
        <f t="array" ref="CW485">IF(OR(R483={"NS","NA"},CW$473={"NS","NA"}),0,IF(R483&lt;=CW$473,0,1))</f>
        <v>0</v>
      </c>
      <c r="CX485" cm="1">
        <f t="array" ref="CX485">IF(OR(S483={"NS","NA"},CX$473={"NS","NA"}),0,IF(S483&lt;=CX$473,0,1))</f>
        <v>0</v>
      </c>
      <c r="CY485" cm="1">
        <f t="array" ref="CY485">IF(OR(T483={"NS","NA"},CY$473={"NS","NA"}),0,IF(T483&lt;=CY$473,0,1))</f>
        <v>0</v>
      </c>
      <c r="CZ485" cm="1">
        <f t="array" ref="CZ485">IF(OR(U483={"NS","NA"},CZ$473={"NS","NA"}),0,IF(U483&lt;=CZ$473,0,1))</f>
        <v>0</v>
      </c>
      <c r="DA485" cm="1">
        <f t="array" ref="DA485">IF(OR(V483={"NS","NA"},DA$473={"NS","NA"}),0,IF(V483&lt;=DA$473,0,1))</f>
        <v>0</v>
      </c>
      <c r="DB485" cm="1">
        <f t="array" ref="DB485">IF(OR(W483={"NS","NA"},DB$473={"NS","NA"}),0,IF(W483&lt;=DB$473,0,1))</f>
        <v>0</v>
      </c>
      <c r="DC485" cm="1">
        <f t="array" ref="DC485">IF(OR(X483={"NS","NA"},DC$473={"NS","NA"}),0,IF(X483&lt;=DC$473,0,1))</f>
        <v>0</v>
      </c>
      <c r="DD485" cm="1">
        <f t="array" ref="DD485">IF(OR(Y483={"NS","NA"},DD$473={"NS","NA"}),0,IF(Y483&lt;=DD$473,0,1))</f>
        <v>0</v>
      </c>
      <c r="DE485" cm="1">
        <f t="array" ref="DE485">IF(OR(Z483={"NS","NA"},DE$473={"NS","NA"}),0,IF(Z483&lt;=DE$473,0,1))</f>
        <v>0</v>
      </c>
      <c r="DF485" cm="1">
        <f t="array" ref="DF485">IF(OR(AA483={"NS","NA"},DF$473={"NS","NA"}),0,IF(AA483&lt;=DF$473,0,1))</f>
        <v>0</v>
      </c>
      <c r="DG485" cm="1">
        <f t="array" ref="DG485">IF(OR(AB483={"NS","NA"},DG$473={"NS","NA"}),0,IF(AB483&lt;=DG$473,0,1))</f>
        <v>0</v>
      </c>
      <c r="DH485" cm="1">
        <f t="array" ref="DH485">IF(OR(AC483={"NS","NA"},DH$473={"NS","NA"}),0,IF(AC483&lt;=DH$473,0,1))</f>
        <v>0</v>
      </c>
      <c r="DI485" cm="1">
        <f t="array" ref="DI485">IF(OR(AD483={"NS","NA"},DI$473={"NS","NA"}),0,IF(AD483&lt;=DI$473,0,1))</f>
        <v>0</v>
      </c>
    </row>
    <row r="486" spans="1:113" s="93" customFormat="1" ht="14.25">
      <c r="A486" s="5"/>
      <c r="B486" s="6"/>
      <c r="C486" s="74" t="s">
        <v>5059</v>
      </c>
      <c r="D486" s="763" t="str">
        <f>IF(CNGE_2026_M2_Secc8!D84="","",CNGE_2026_M2_Secc8!D84)</f>
        <v/>
      </c>
      <c r="E486" s="669"/>
      <c r="F486" s="670"/>
      <c r="G486" s="112"/>
      <c r="H486" s="112"/>
      <c r="I486" s="112"/>
      <c r="J486" s="112"/>
      <c r="K486" s="112"/>
      <c r="L486" s="112"/>
      <c r="M486" s="112"/>
      <c r="N486" s="112"/>
      <c r="O486" s="112"/>
      <c r="P486" s="112"/>
      <c r="Q486" s="112"/>
      <c r="R486" s="112"/>
      <c r="S486" s="112"/>
      <c r="T486" s="112"/>
      <c r="U486" s="112"/>
      <c r="V486" s="112"/>
      <c r="W486" s="112"/>
      <c r="X486" s="112"/>
      <c r="Y486" s="112"/>
      <c r="Z486" s="112"/>
      <c r="AA486" s="112"/>
      <c r="AB486" s="112"/>
      <c r="AC486" s="112"/>
      <c r="AD486" s="112"/>
      <c r="AE486" s="4"/>
      <c r="AI486">
        <f t="shared" si="184"/>
        <v>0</v>
      </c>
      <c r="AJ486">
        <f t="shared" si="185"/>
        <v>0</v>
      </c>
      <c r="AK486">
        <f t="shared" si="186"/>
        <v>0</v>
      </c>
      <c r="AL486">
        <f t="shared" si="187"/>
        <v>0</v>
      </c>
      <c r="AM486">
        <f t="shared" si="155"/>
        <v>0</v>
      </c>
      <c r="AN486">
        <f t="shared" si="156"/>
        <v>0</v>
      </c>
      <c r="AO486">
        <f t="shared" si="157"/>
        <v>0</v>
      </c>
      <c r="AP486">
        <f t="shared" si="158"/>
        <v>0</v>
      </c>
      <c r="AQ486">
        <f t="shared" si="159"/>
        <v>0</v>
      </c>
      <c r="AR486">
        <f t="shared" si="160"/>
        <v>0</v>
      </c>
      <c r="AS486">
        <f t="shared" si="161"/>
        <v>0</v>
      </c>
      <c r="AT486">
        <f t="shared" si="162"/>
        <v>0</v>
      </c>
      <c r="AU486">
        <f t="shared" si="163"/>
        <v>0</v>
      </c>
      <c r="AV486">
        <f t="shared" si="164"/>
        <v>0</v>
      </c>
      <c r="AW486">
        <f t="shared" si="165"/>
        <v>0</v>
      </c>
      <c r="AX486">
        <f t="shared" si="166"/>
        <v>0</v>
      </c>
      <c r="AY486">
        <f t="shared" si="167"/>
        <v>0</v>
      </c>
      <c r="AZ486">
        <f t="shared" si="168"/>
        <v>0</v>
      </c>
      <c r="BA486">
        <f t="shared" si="169"/>
        <v>0</v>
      </c>
      <c r="BB486">
        <f t="shared" si="170"/>
        <v>0</v>
      </c>
      <c r="BC486">
        <f t="shared" si="171"/>
        <v>0</v>
      </c>
      <c r="BD486">
        <f t="shared" si="172"/>
        <v>0</v>
      </c>
      <c r="BE486">
        <f t="shared" si="173"/>
        <v>0</v>
      </c>
      <c r="BF486">
        <f t="shared" si="174"/>
        <v>0</v>
      </c>
      <c r="BG486">
        <f t="shared" si="188"/>
        <v>0</v>
      </c>
      <c r="BH486">
        <f t="shared" si="189"/>
        <v>0</v>
      </c>
      <c r="BI486">
        <f t="shared" si="190"/>
        <v>0</v>
      </c>
      <c r="BJ486">
        <f t="shared" si="191"/>
        <v>0</v>
      </c>
      <c r="BK486">
        <f t="shared" si="175"/>
        <v>0</v>
      </c>
      <c r="BL486">
        <f t="shared" si="176"/>
        <v>0</v>
      </c>
      <c r="BM486">
        <f t="shared" si="177"/>
        <v>0</v>
      </c>
      <c r="BN486">
        <f t="shared" si="178"/>
        <v>0</v>
      </c>
      <c r="BO486" s="311">
        <f t="shared" si="192"/>
        <v>0</v>
      </c>
      <c r="BP486" s="312">
        <f t="shared" si="193"/>
        <v>0</v>
      </c>
      <c r="BQ486" s="313">
        <f t="shared" si="194"/>
        <v>0</v>
      </c>
      <c r="BR486" s="314">
        <f t="shared" si="195"/>
        <v>0</v>
      </c>
      <c r="BS486" s="311">
        <f t="shared" si="196"/>
        <v>0</v>
      </c>
      <c r="BT486" s="312">
        <f t="shared" si="197"/>
        <v>0</v>
      </c>
      <c r="BU486" s="313">
        <f t="shared" si="198"/>
        <v>0</v>
      </c>
      <c r="BV486" s="314">
        <f t="shared" si="199"/>
        <v>0</v>
      </c>
      <c r="BW486" s="311">
        <f t="shared" si="179"/>
        <v>0</v>
      </c>
      <c r="BX486" s="312">
        <f t="shared" si="180"/>
        <v>0</v>
      </c>
      <c r="BY486" s="313">
        <f t="shared" si="181"/>
        <v>0</v>
      </c>
      <c r="BZ486" s="314">
        <f t="shared" si="182"/>
        <v>0</v>
      </c>
      <c r="CA486" s="247">
        <f t="shared" si="200"/>
        <v>0</v>
      </c>
      <c r="CB486" s="310" t="str">
        <f>IF(CA486=0,"",
IF(SUM($CA$475:CA486)=1,CC486,
IF($CA$496&gt;SUM($CA$475:CA486),_xlfn.CONCAT(", ",CC486),
IF($CA$496=SUM($CA$475:CA486),_xlfn.CONCAT(" y ",CC486)))))</f>
        <v/>
      </c>
      <c r="CC486" s="74" t="s">
        <v>5368</v>
      </c>
      <c r="CD486">
        <f t="shared" si="202"/>
        <v>0</v>
      </c>
      <c r="CE486" s="247">
        <f t="shared" si="201"/>
        <v>0</v>
      </c>
      <c r="CF486" s="233" t="str">
        <f>IF(CE486=0,"",
IF(SUM($CE$475:CE486)=1,CG486,
IF($CE$496&gt;SUM($CE$475:CE486),_xlfn.CONCAT(", ",CG486),
IF($CE$496=SUM($CE$475:CE486),_xlfn.CONCAT(" y ",CG486)))))</f>
        <v/>
      </c>
      <c r="CG486" s="74" t="s">
        <v>5368</v>
      </c>
      <c r="CI486" s="93">
        <f t="shared" si="203"/>
        <v>0</v>
      </c>
      <c r="CL486" cm="1">
        <f t="array" ref="CL486">IF(OR(G484={"NS","NA"},CL$473={"NS","NA"}),0,IF(G484&lt;=CL$473,0,1))</f>
        <v>0</v>
      </c>
      <c r="CM486" cm="1">
        <f t="array" ref="CM486">IF(OR(H484={"NS","NA"},CM$473={"NS","NA"}),0,IF(H484&lt;=CM$473,0,1))</f>
        <v>0</v>
      </c>
      <c r="CN486" cm="1">
        <f t="array" ref="CN486">IF(OR(I484={"NS","NA"},CN$473={"NS","NA"}),0,IF(I484&lt;=CN$473,0,1))</f>
        <v>0</v>
      </c>
      <c r="CO486" cm="1">
        <f t="array" ref="CO486">IF(OR(J484={"NS","NA"},CO$473={"NS","NA"}),0,IF(J484&lt;=CO$473,0,1))</f>
        <v>0</v>
      </c>
      <c r="CP486" cm="1">
        <f t="array" ref="CP486">IF(OR(K484={"NS","NA"},CP$473={"NS","NA"}),0,IF(K484&lt;=CP$473,0,1))</f>
        <v>0</v>
      </c>
      <c r="CQ486" cm="1">
        <f t="array" ref="CQ486">IF(OR(L484={"NS","NA"},CQ$473={"NS","NA"}),0,IF(L484&lt;=CQ$473,0,1))</f>
        <v>0</v>
      </c>
      <c r="CR486" cm="1">
        <f t="array" ref="CR486">IF(OR(M484={"NS","NA"},CR$473={"NS","NA"}),0,IF(M484&lt;=CR$473,0,1))</f>
        <v>0</v>
      </c>
      <c r="CS486" cm="1">
        <f t="array" ref="CS486">IF(OR(N484={"NS","NA"},CS$473={"NS","NA"}),0,IF(N484&lt;=CS$473,0,1))</f>
        <v>0</v>
      </c>
      <c r="CT486" cm="1">
        <f t="array" ref="CT486">IF(OR(O484={"NS","NA"},CT$473={"NS","NA"}),0,IF(O484&lt;=CT$473,0,1))</f>
        <v>0</v>
      </c>
      <c r="CU486" cm="1">
        <f t="array" ref="CU486">IF(OR(P484={"NS","NA"},CU$473={"NS","NA"}),0,IF(P484&lt;=CU$473,0,1))</f>
        <v>0</v>
      </c>
      <c r="CV486" cm="1">
        <f t="array" ref="CV486">IF(OR(Q484={"NS","NA"},CV$473={"NS","NA"}),0,IF(Q484&lt;=CV$473,0,1))</f>
        <v>0</v>
      </c>
      <c r="CW486" cm="1">
        <f t="array" ref="CW486">IF(OR(R484={"NS","NA"},CW$473={"NS","NA"}),0,IF(R484&lt;=CW$473,0,1))</f>
        <v>0</v>
      </c>
      <c r="CX486" cm="1">
        <f t="array" ref="CX486">IF(OR(S484={"NS","NA"},CX$473={"NS","NA"}),0,IF(S484&lt;=CX$473,0,1))</f>
        <v>0</v>
      </c>
      <c r="CY486" cm="1">
        <f t="array" ref="CY486">IF(OR(T484={"NS","NA"},CY$473={"NS","NA"}),0,IF(T484&lt;=CY$473,0,1))</f>
        <v>0</v>
      </c>
      <c r="CZ486" cm="1">
        <f t="array" ref="CZ486">IF(OR(U484={"NS","NA"},CZ$473={"NS","NA"}),0,IF(U484&lt;=CZ$473,0,1))</f>
        <v>0</v>
      </c>
      <c r="DA486" cm="1">
        <f t="array" ref="DA486">IF(OR(V484={"NS","NA"},DA$473={"NS","NA"}),0,IF(V484&lt;=DA$473,0,1))</f>
        <v>0</v>
      </c>
      <c r="DB486" cm="1">
        <f t="array" ref="DB486">IF(OR(W484={"NS","NA"},DB$473={"NS","NA"}),0,IF(W484&lt;=DB$473,0,1))</f>
        <v>0</v>
      </c>
      <c r="DC486" cm="1">
        <f t="array" ref="DC486">IF(OR(X484={"NS","NA"},DC$473={"NS","NA"}),0,IF(X484&lt;=DC$473,0,1))</f>
        <v>0</v>
      </c>
      <c r="DD486" cm="1">
        <f t="array" ref="DD486">IF(OR(Y484={"NS","NA"},DD$473={"NS","NA"}),0,IF(Y484&lt;=DD$473,0,1))</f>
        <v>0</v>
      </c>
      <c r="DE486" cm="1">
        <f t="array" ref="DE486">IF(OR(Z484={"NS","NA"},DE$473={"NS","NA"}),0,IF(Z484&lt;=DE$473,0,1))</f>
        <v>0</v>
      </c>
      <c r="DF486" cm="1">
        <f t="array" ref="DF486">IF(OR(AA484={"NS","NA"},DF$473={"NS","NA"}),0,IF(AA484&lt;=DF$473,0,1))</f>
        <v>0</v>
      </c>
      <c r="DG486" cm="1">
        <f t="array" ref="DG486">IF(OR(AB484={"NS","NA"},DG$473={"NS","NA"}),0,IF(AB484&lt;=DG$473,0,1))</f>
        <v>0</v>
      </c>
      <c r="DH486" cm="1">
        <f t="array" ref="DH486">IF(OR(AC484={"NS","NA"},DH$473={"NS","NA"}),0,IF(AC484&lt;=DH$473,0,1))</f>
        <v>0</v>
      </c>
      <c r="DI486" cm="1">
        <f t="array" ref="DI486">IF(OR(AD484={"NS","NA"},DI$473={"NS","NA"}),0,IF(AD484&lt;=DI$473,0,1))</f>
        <v>0</v>
      </c>
    </row>
    <row r="487" spans="1:113" s="93" customFormat="1" ht="14.25">
      <c r="A487" s="5"/>
      <c r="B487" s="6"/>
      <c r="C487" s="74" t="s">
        <v>5060</v>
      </c>
      <c r="D487" s="763" t="str">
        <f>IF(CNGE_2026_M2_Secc8!D85="","",CNGE_2026_M2_Secc8!D85)</f>
        <v/>
      </c>
      <c r="E487" s="669"/>
      <c r="F487" s="670"/>
      <c r="G487" s="112"/>
      <c r="H487" s="112"/>
      <c r="I487" s="112"/>
      <c r="J487" s="112"/>
      <c r="K487" s="112"/>
      <c r="L487" s="112"/>
      <c r="M487" s="112"/>
      <c r="N487" s="112"/>
      <c r="O487" s="112"/>
      <c r="P487" s="112"/>
      <c r="Q487" s="112"/>
      <c r="R487" s="112"/>
      <c r="S487" s="112"/>
      <c r="T487" s="112"/>
      <c r="U487" s="112"/>
      <c r="V487" s="112"/>
      <c r="W487" s="112"/>
      <c r="X487" s="112"/>
      <c r="Y487" s="112"/>
      <c r="Z487" s="112"/>
      <c r="AA487" s="112"/>
      <c r="AB487" s="112"/>
      <c r="AC487" s="112"/>
      <c r="AD487" s="112"/>
      <c r="AE487" s="4"/>
      <c r="AI487">
        <f t="shared" si="184"/>
        <v>0</v>
      </c>
      <c r="AJ487">
        <f t="shared" si="185"/>
        <v>0</v>
      </c>
      <c r="AK487">
        <f t="shared" si="186"/>
        <v>0</v>
      </c>
      <c r="AL487">
        <f t="shared" si="187"/>
        <v>0</v>
      </c>
      <c r="AM487">
        <f t="shared" si="155"/>
        <v>0</v>
      </c>
      <c r="AN487">
        <f t="shared" si="156"/>
        <v>0</v>
      </c>
      <c r="AO487">
        <f t="shared" si="157"/>
        <v>0</v>
      </c>
      <c r="AP487">
        <f t="shared" si="158"/>
        <v>0</v>
      </c>
      <c r="AQ487">
        <f t="shared" si="159"/>
        <v>0</v>
      </c>
      <c r="AR487">
        <f t="shared" si="160"/>
        <v>0</v>
      </c>
      <c r="AS487">
        <f t="shared" si="161"/>
        <v>0</v>
      </c>
      <c r="AT487">
        <f t="shared" si="162"/>
        <v>0</v>
      </c>
      <c r="AU487">
        <f t="shared" si="163"/>
        <v>0</v>
      </c>
      <c r="AV487">
        <f t="shared" si="164"/>
        <v>0</v>
      </c>
      <c r="AW487">
        <f t="shared" si="165"/>
        <v>0</v>
      </c>
      <c r="AX487">
        <f t="shared" si="166"/>
        <v>0</v>
      </c>
      <c r="AY487">
        <f t="shared" si="167"/>
        <v>0</v>
      </c>
      <c r="AZ487">
        <f t="shared" si="168"/>
        <v>0</v>
      </c>
      <c r="BA487">
        <f t="shared" si="169"/>
        <v>0</v>
      </c>
      <c r="BB487">
        <f t="shared" si="170"/>
        <v>0</v>
      </c>
      <c r="BC487">
        <f t="shared" si="171"/>
        <v>0</v>
      </c>
      <c r="BD487">
        <f t="shared" si="172"/>
        <v>0</v>
      </c>
      <c r="BE487">
        <f t="shared" si="173"/>
        <v>0</v>
      </c>
      <c r="BF487">
        <f t="shared" si="174"/>
        <v>0</v>
      </c>
      <c r="BG487">
        <f t="shared" si="188"/>
        <v>0</v>
      </c>
      <c r="BH487">
        <f t="shared" si="189"/>
        <v>0</v>
      </c>
      <c r="BI487">
        <f t="shared" si="190"/>
        <v>0</v>
      </c>
      <c r="BJ487">
        <f t="shared" si="191"/>
        <v>0</v>
      </c>
      <c r="BK487">
        <f t="shared" si="175"/>
        <v>0</v>
      </c>
      <c r="BL487">
        <f t="shared" si="176"/>
        <v>0</v>
      </c>
      <c r="BM487">
        <f t="shared" si="177"/>
        <v>0</v>
      </c>
      <c r="BN487">
        <f t="shared" si="178"/>
        <v>0</v>
      </c>
      <c r="BO487" s="311">
        <f t="shared" si="192"/>
        <v>0</v>
      </c>
      <c r="BP487" s="312">
        <f t="shared" si="193"/>
        <v>0</v>
      </c>
      <c r="BQ487" s="313">
        <f t="shared" si="194"/>
        <v>0</v>
      </c>
      <c r="BR487" s="314">
        <f t="shared" si="195"/>
        <v>0</v>
      </c>
      <c r="BS487" s="311">
        <f t="shared" si="196"/>
        <v>0</v>
      </c>
      <c r="BT487" s="312">
        <f t="shared" si="197"/>
        <v>0</v>
      </c>
      <c r="BU487" s="313">
        <f t="shared" si="198"/>
        <v>0</v>
      </c>
      <c r="BV487" s="314">
        <f t="shared" si="199"/>
        <v>0</v>
      </c>
      <c r="BW487" s="311">
        <f t="shared" si="179"/>
        <v>0</v>
      </c>
      <c r="BX487" s="312">
        <f t="shared" si="180"/>
        <v>0</v>
      </c>
      <c r="BY487" s="313">
        <f t="shared" si="181"/>
        <v>0</v>
      </c>
      <c r="BZ487" s="314">
        <f t="shared" si="182"/>
        <v>0</v>
      </c>
      <c r="CA487" s="247">
        <f t="shared" si="200"/>
        <v>0</v>
      </c>
      <c r="CB487" s="310" t="str">
        <f>IF(CA487=0,"",
IF(SUM($CA$475:CA487)=1,CC487,
IF($CA$496&gt;SUM($CA$475:CA487),_xlfn.CONCAT(", ",CC487),
IF($CA$496=SUM($CA$475:CA487),_xlfn.CONCAT(" y ",CC487)))))</f>
        <v/>
      </c>
      <c r="CC487" s="74" t="s">
        <v>5369</v>
      </c>
      <c r="CD487">
        <f t="shared" si="202"/>
        <v>0</v>
      </c>
      <c r="CE487" s="247">
        <f t="shared" si="201"/>
        <v>0</v>
      </c>
      <c r="CF487" s="233" t="str">
        <f>IF(CE487=0,"",
IF(SUM($CE$475:CE487)=1,CG487,
IF($CE$496&gt;SUM($CE$475:CE487),_xlfn.CONCAT(", ",CG487),
IF($CE$496=SUM($CE$475:CE487),_xlfn.CONCAT(" y ",CG487)))))</f>
        <v/>
      </c>
      <c r="CG487" s="74" t="s">
        <v>5369</v>
      </c>
      <c r="CI487" s="93">
        <f t="shared" si="203"/>
        <v>0</v>
      </c>
      <c r="CL487" cm="1">
        <f t="array" ref="CL487">IF(OR(G485={"NS","NA"},CL$473={"NS","NA"}),0,IF(G485&lt;=CL$473,0,1))</f>
        <v>0</v>
      </c>
      <c r="CM487" cm="1">
        <f t="array" ref="CM487">IF(OR(H485={"NS","NA"},CM$473={"NS","NA"}),0,IF(H485&lt;=CM$473,0,1))</f>
        <v>0</v>
      </c>
      <c r="CN487" cm="1">
        <f t="array" ref="CN487">IF(OR(I485={"NS","NA"},CN$473={"NS","NA"}),0,IF(I485&lt;=CN$473,0,1))</f>
        <v>0</v>
      </c>
      <c r="CO487" cm="1">
        <f t="array" ref="CO487">IF(OR(J485={"NS","NA"},CO$473={"NS","NA"}),0,IF(J485&lt;=CO$473,0,1))</f>
        <v>0</v>
      </c>
      <c r="CP487" cm="1">
        <f t="array" ref="CP487">IF(OR(K485={"NS","NA"},CP$473={"NS","NA"}),0,IF(K485&lt;=CP$473,0,1))</f>
        <v>0</v>
      </c>
      <c r="CQ487" cm="1">
        <f t="array" ref="CQ487">IF(OR(L485={"NS","NA"},CQ$473={"NS","NA"}),0,IF(L485&lt;=CQ$473,0,1))</f>
        <v>0</v>
      </c>
      <c r="CR487" cm="1">
        <f t="array" ref="CR487">IF(OR(M485={"NS","NA"},CR$473={"NS","NA"}),0,IF(M485&lt;=CR$473,0,1))</f>
        <v>0</v>
      </c>
      <c r="CS487" cm="1">
        <f t="array" ref="CS487">IF(OR(N485={"NS","NA"},CS$473={"NS","NA"}),0,IF(N485&lt;=CS$473,0,1))</f>
        <v>0</v>
      </c>
      <c r="CT487" cm="1">
        <f t="array" ref="CT487">IF(OR(O485={"NS","NA"},CT$473={"NS","NA"}),0,IF(O485&lt;=CT$473,0,1))</f>
        <v>0</v>
      </c>
      <c r="CU487" cm="1">
        <f t="array" ref="CU487">IF(OR(P485={"NS","NA"},CU$473={"NS","NA"}),0,IF(P485&lt;=CU$473,0,1))</f>
        <v>0</v>
      </c>
      <c r="CV487" cm="1">
        <f t="array" ref="CV487">IF(OR(Q485={"NS","NA"},CV$473={"NS","NA"}),0,IF(Q485&lt;=CV$473,0,1))</f>
        <v>0</v>
      </c>
      <c r="CW487" cm="1">
        <f t="array" ref="CW487">IF(OR(R485={"NS","NA"},CW$473={"NS","NA"}),0,IF(R485&lt;=CW$473,0,1))</f>
        <v>0</v>
      </c>
      <c r="CX487" cm="1">
        <f t="array" ref="CX487">IF(OR(S485={"NS","NA"},CX$473={"NS","NA"}),0,IF(S485&lt;=CX$473,0,1))</f>
        <v>0</v>
      </c>
      <c r="CY487" cm="1">
        <f t="array" ref="CY487">IF(OR(T485={"NS","NA"},CY$473={"NS","NA"}),0,IF(T485&lt;=CY$473,0,1))</f>
        <v>0</v>
      </c>
      <c r="CZ487" cm="1">
        <f t="array" ref="CZ487">IF(OR(U485={"NS","NA"},CZ$473={"NS","NA"}),0,IF(U485&lt;=CZ$473,0,1))</f>
        <v>0</v>
      </c>
      <c r="DA487" cm="1">
        <f t="array" ref="DA487">IF(OR(V485={"NS","NA"},DA$473={"NS","NA"}),0,IF(V485&lt;=DA$473,0,1))</f>
        <v>0</v>
      </c>
      <c r="DB487" cm="1">
        <f t="array" ref="DB487">IF(OR(W485={"NS","NA"},DB$473={"NS","NA"}),0,IF(W485&lt;=DB$473,0,1))</f>
        <v>0</v>
      </c>
      <c r="DC487" cm="1">
        <f t="array" ref="DC487">IF(OR(X485={"NS","NA"},DC$473={"NS","NA"}),0,IF(X485&lt;=DC$473,0,1))</f>
        <v>0</v>
      </c>
      <c r="DD487" cm="1">
        <f t="array" ref="DD487">IF(OR(Y485={"NS","NA"},DD$473={"NS","NA"}),0,IF(Y485&lt;=DD$473,0,1))</f>
        <v>0</v>
      </c>
      <c r="DE487" cm="1">
        <f t="array" ref="DE487">IF(OR(Z485={"NS","NA"},DE$473={"NS","NA"}),0,IF(Z485&lt;=DE$473,0,1))</f>
        <v>0</v>
      </c>
      <c r="DF487" cm="1">
        <f t="array" ref="DF487">IF(OR(AA485={"NS","NA"},DF$473={"NS","NA"}),0,IF(AA485&lt;=DF$473,0,1))</f>
        <v>0</v>
      </c>
      <c r="DG487" cm="1">
        <f t="array" ref="DG487">IF(OR(AB485={"NS","NA"},DG$473={"NS","NA"}),0,IF(AB485&lt;=DG$473,0,1))</f>
        <v>0</v>
      </c>
      <c r="DH487" cm="1">
        <f t="array" ref="DH487">IF(OR(AC485={"NS","NA"},DH$473={"NS","NA"}),0,IF(AC485&lt;=DH$473,0,1))</f>
        <v>0</v>
      </c>
      <c r="DI487" cm="1">
        <f t="array" ref="DI487">IF(OR(AD485={"NS","NA"},DI$473={"NS","NA"}),0,IF(AD485&lt;=DI$473,0,1))</f>
        <v>0</v>
      </c>
    </row>
    <row r="488" spans="1:113" s="93" customFormat="1" ht="14.25">
      <c r="A488" s="5"/>
      <c r="B488" s="6"/>
      <c r="C488" s="74" t="s">
        <v>5061</v>
      </c>
      <c r="D488" s="763" t="str">
        <f>IF(CNGE_2026_M2_Secc8!D86="","",CNGE_2026_M2_Secc8!D86)</f>
        <v/>
      </c>
      <c r="E488" s="669"/>
      <c r="F488" s="670"/>
      <c r="G488" s="112"/>
      <c r="H488" s="112"/>
      <c r="I488" s="112"/>
      <c r="J488" s="112"/>
      <c r="K488" s="112"/>
      <c r="L488" s="112"/>
      <c r="M488" s="112"/>
      <c r="N488" s="112"/>
      <c r="O488" s="112"/>
      <c r="P488" s="112"/>
      <c r="Q488" s="112"/>
      <c r="R488" s="112"/>
      <c r="S488" s="112"/>
      <c r="T488" s="112"/>
      <c r="U488" s="112"/>
      <c r="V488" s="112"/>
      <c r="W488" s="112"/>
      <c r="X488" s="112"/>
      <c r="Y488" s="112"/>
      <c r="Z488" s="112"/>
      <c r="AA488" s="112"/>
      <c r="AB488" s="112"/>
      <c r="AC488" s="112"/>
      <c r="AD488" s="112"/>
      <c r="AE488" s="4"/>
      <c r="AI488">
        <f t="shared" si="184"/>
        <v>0</v>
      </c>
      <c r="AJ488">
        <f t="shared" si="185"/>
        <v>0</v>
      </c>
      <c r="AK488">
        <f t="shared" si="186"/>
        <v>0</v>
      </c>
      <c r="AL488">
        <f t="shared" si="187"/>
        <v>0</v>
      </c>
      <c r="AM488">
        <f t="shared" si="155"/>
        <v>0</v>
      </c>
      <c r="AN488">
        <f t="shared" si="156"/>
        <v>0</v>
      </c>
      <c r="AO488">
        <f t="shared" si="157"/>
        <v>0</v>
      </c>
      <c r="AP488">
        <f t="shared" si="158"/>
        <v>0</v>
      </c>
      <c r="AQ488">
        <f t="shared" si="159"/>
        <v>0</v>
      </c>
      <c r="AR488">
        <f t="shared" si="160"/>
        <v>0</v>
      </c>
      <c r="AS488">
        <f t="shared" si="161"/>
        <v>0</v>
      </c>
      <c r="AT488">
        <f t="shared" si="162"/>
        <v>0</v>
      </c>
      <c r="AU488">
        <f t="shared" si="163"/>
        <v>0</v>
      </c>
      <c r="AV488">
        <f t="shared" si="164"/>
        <v>0</v>
      </c>
      <c r="AW488">
        <f t="shared" si="165"/>
        <v>0</v>
      </c>
      <c r="AX488">
        <f t="shared" si="166"/>
        <v>0</v>
      </c>
      <c r="AY488">
        <f t="shared" si="167"/>
        <v>0</v>
      </c>
      <c r="AZ488">
        <f t="shared" si="168"/>
        <v>0</v>
      </c>
      <c r="BA488">
        <f t="shared" si="169"/>
        <v>0</v>
      </c>
      <c r="BB488">
        <f t="shared" si="170"/>
        <v>0</v>
      </c>
      <c r="BC488">
        <f t="shared" si="171"/>
        <v>0</v>
      </c>
      <c r="BD488">
        <f t="shared" si="172"/>
        <v>0</v>
      </c>
      <c r="BE488">
        <f t="shared" si="173"/>
        <v>0</v>
      </c>
      <c r="BF488">
        <f t="shared" si="174"/>
        <v>0</v>
      </c>
      <c r="BG488">
        <f t="shared" si="188"/>
        <v>0</v>
      </c>
      <c r="BH488">
        <f t="shared" si="189"/>
        <v>0</v>
      </c>
      <c r="BI488">
        <f t="shared" si="190"/>
        <v>0</v>
      </c>
      <c r="BJ488">
        <f t="shared" si="191"/>
        <v>0</v>
      </c>
      <c r="BK488">
        <f t="shared" si="175"/>
        <v>0</v>
      </c>
      <c r="BL488">
        <f t="shared" si="176"/>
        <v>0</v>
      </c>
      <c r="BM488">
        <f t="shared" si="177"/>
        <v>0</v>
      </c>
      <c r="BN488">
        <f t="shared" si="178"/>
        <v>0</v>
      </c>
      <c r="BO488" s="311">
        <f t="shared" si="192"/>
        <v>0</v>
      </c>
      <c r="BP488" s="312">
        <f t="shared" si="193"/>
        <v>0</v>
      </c>
      <c r="BQ488" s="313">
        <f t="shared" si="194"/>
        <v>0</v>
      </c>
      <c r="BR488" s="314">
        <f t="shared" si="195"/>
        <v>0</v>
      </c>
      <c r="BS488" s="311">
        <f t="shared" si="196"/>
        <v>0</v>
      </c>
      <c r="BT488" s="312">
        <f t="shared" si="197"/>
        <v>0</v>
      </c>
      <c r="BU488" s="313">
        <f t="shared" si="198"/>
        <v>0</v>
      </c>
      <c r="BV488" s="314">
        <f t="shared" si="199"/>
        <v>0</v>
      </c>
      <c r="BW488" s="311">
        <f t="shared" si="179"/>
        <v>0</v>
      </c>
      <c r="BX488" s="312">
        <f t="shared" si="180"/>
        <v>0</v>
      </c>
      <c r="BY488" s="313">
        <f t="shared" si="181"/>
        <v>0</v>
      </c>
      <c r="BZ488" s="314">
        <f t="shared" si="182"/>
        <v>0</v>
      </c>
      <c r="CA488" s="247">
        <f t="shared" si="200"/>
        <v>0</v>
      </c>
      <c r="CB488" s="310" t="str">
        <f>IF(CA488=0,"",
IF(SUM($CA$475:CA488)=1,CC488,
IF($CA$496&gt;SUM($CA$475:CA488),_xlfn.CONCAT(", ",CC488),
IF($CA$496=SUM($CA$475:CA488),_xlfn.CONCAT(" y ",CC488)))))</f>
        <v/>
      </c>
      <c r="CC488" s="74" t="s">
        <v>5370</v>
      </c>
      <c r="CD488">
        <f t="shared" si="202"/>
        <v>0</v>
      </c>
      <c r="CE488" s="247">
        <f t="shared" si="201"/>
        <v>0</v>
      </c>
      <c r="CF488" s="233" t="str">
        <f>IF(CE488=0,"",
IF(SUM($CE$475:CE488)=1,CG488,
IF($CE$496&gt;SUM($CE$475:CE488),_xlfn.CONCAT(", ",CG488),
IF($CE$496=SUM($CE$475:CE488),_xlfn.CONCAT(" y ",CG488)))))</f>
        <v/>
      </c>
      <c r="CG488" s="74" t="s">
        <v>5370</v>
      </c>
      <c r="CI488" s="93">
        <f t="shared" si="203"/>
        <v>0</v>
      </c>
      <c r="CL488" cm="1">
        <f t="array" ref="CL488">IF(OR(G486={"NS","NA"},CL$473={"NS","NA"}),0,IF(G486&lt;=CL$473,0,1))</f>
        <v>0</v>
      </c>
      <c r="CM488" cm="1">
        <f t="array" ref="CM488">IF(OR(H486={"NS","NA"},CM$473={"NS","NA"}),0,IF(H486&lt;=CM$473,0,1))</f>
        <v>0</v>
      </c>
      <c r="CN488" cm="1">
        <f t="array" ref="CN488">IF(OR(I486={"NS","NA"},CN$473={"NS","NA"}),0,IF(I486&lt;=CN$473,0,1))</f>
        <v>0</v>
      </c>
      <c r="CO488" cm="1">
        <f t="array" ref="CO488">IF(OR(J486={"NS","NA"},CO$473={"NS","NA"}),0,IF(J486&lt;=CO$473,0,1))</f>
        <v>0</v>
      </c>
      <c r="CP488" cm="1">
        <f t="array" ref="CP488">IF(OR(K486={"NS","NA"},CP$473={"NS","NA"}),0,IF(K486&lt;=CP$473,0,1))</f>
        <v>0</v>
      </c>
      <c r="CQ488" cm="1">
        <f t="array" ref="CQ488">IF(OR(L486={"NS","NA"},CQ$473={"NS","NA"}),0,IF(L486&lt;=CQ$473,0,1))</f>
        <v>0</v>
      </c>
      <c r="CR488" cm="1">
        <f t="array" ref="CR488">IF(OR(M486={"NS","NA"},CR$473={"NS","NA"}),0,IF(M486&lt;=CR$473,0,1))</f>
        <v>0</v>
      </c>
      <c r="CS488" cm="1">
        <f t="array" ref="CS488">IF(OR(N486={"NS","NA"},CS$473={"NS","NA"}),0,IF(N486&lt;=CS$473,0,1))</f>
        <v>0</v>
      </c>
      <c r="CT488" cm="1">
        <f t="array" ref="CT488">IF(OR(O486={"NS","NA"},CT$473={"NS","NA"}),0,IF(O486&lt;=CT$473,0,1))</f>
        <v>0</v>
      </c>
      <c r="CU488" cm="1">
        <f t="array" ref="CU488">IF(OR(P486={"NS","NA"},CU$473={"NS","NA"}),0,IF(P486&lt;=CU$473,0,1))</f>
        <v>0</v>
      </c>
      <c r="CV488" cm="1">
        <f t="array" ref="CV488">IF(OR(Q486={"NS","NA"},CV$473={"NS","NA"}),0,IF(Q486&lt;=CV$473,0,1))</f>
        <v>0</v>
      </c>
      <c r="CW488" cm="1">
        <f t="array" ref="CW488">IF(OR(R486={"NS","NA"},CW$473={"NS","NA"}),0,IF(R486&lt;=CW$473,0,1))</f>
        <v>0</v>
      </c>
      <c r="CX488" cm="1">
        <f t="array" ref="CX488">IF(OR(S486={"NS","NA"},CX$473={"NS","NA"}),0,IF(S486&lt;=CX$473,0,1))</f>
        <v>0</v>
      </c>
      <c r="CY488" cm="1">
        <f t="array" ref="CY488">IF(OR(T486={"NS","NA"},CY$473={"NS","NA"}),0,IF(T486&lt;=CY$473,0,1))</f>
        <v>0</v>
      </c>
      <c r="CZ488" cm="1">
        <f t="array" ref="CZ488">IF(OR(U486={"NS","NA"},CZ$473={"NS","NA"}),0,IF(U486&lt;=CZ$473,0,1))</f>
        <v>0</v>
      </c>
      <c r="DA488" cm="1">
        <f t="array" ref="DA488">IF(OR(V486={"NS","NA"},DA$473={"NS","NA"}),0,IF(V486&lt;=DA$473,0,1))</f>
        <v>0</v>
      </c>
      <c r="DB488" cm="1">
        <f t="array" ref="DB488">IF(OR(W486={"NS","NA"},DB$473={"NS","NA"}),0,IF(W486&lt;=DB$473,0,1))</f>
        <v>0</v>
      </c>
      <c r="DC488" cm="1">
        <f t="array" ref="DC488">IF(OR(X486={"NS","NA"},DC$473={"NS","NA"}),0,IF(X486&lt;=DC$473,0,1))</f>
        <v>0</v>
      </c>
      <c r="DD488" cm="1">
        <f t="array" ref="DD488">IF(OR(Y486={"NS","NA"},DD$473={"NS","NA"}),0,IF(Y486&lt;=DD$473,0,1))</f>
        <v>0</v>
      </c>
      <c r="DE488" cm="1">
        <f t="array" ref="DE488">IF(OR(Z486={"NS","NA"},DE$473={"NS","NA"}),0,IF(Z486&lt;=DE$473,0,1))</f>
        <v>0</v>
      </c>
      <c r="DF488" cm="1">
        <f t="array" ref="DF488">IF(OR(AA486={"NS","NA"},DF$473={"NS","NA"}),0,IF(AA486&lt;=DF$473,0,1))</f>
        <v>0</v>
      </c>
      <c r="DG488" cm="1">
        <f t="array" ref="DG488">IF(OR(AB486={"NS","NA"},DG$473={"NS","NA"}),0,IF(AB486&lt;=DG$473,0,1))</f>
        <v>0</v>
      </c>
      <c r="DH488" cm="1">
        <f t="array" ref="DH488">IF(OR(AC486={"NS","NA"},DH$473={"NS","NA"}),0,IF(AC486&lt;=DH$473,0,1))</f>
        <v>0</v>
      </c>
      <c r="DI488" cm="1">
        <f t="array" ref="DI488">IF(OR(AD486={"NS","NA"},DI$473={"NS","NA"}),0,IF(AD486&lt;=DI$473,0,1))</f>
        <v>0</v>
      </c>
    </row>
    <row r="489" spans="1:113" s="93" customFormat="1" ht="14.25">
      <c r="A489" s="5"/>
      <c r="B489" s="6"/>
      <c r="C489" s="74" t="s">
        <v>5062</v>
      </c>
      <c r="D489" s="763" t="str">
        <f>IF(CNGE_2026_M2_Secc8!D87="","",CNGE_2026_M2_Secc8!D87)</f>
        <v/>
      </c>
      <c r="E489" s="669"/>
      <c r="F489" s="670"/>
      <c r="G489" s="112"/>
      <c r="H489" s="112"/>
      <c r="I489" s="112"/>
      <c r="J489" s="112"/>
      <c r="K489" s="112"/>
      <c r="L489" s="112"/>
      <c r="M489" s="112"/>
      <c r="N489" s="112"/>
      <c r="O489" s="112"/>
      <c r="P489" s="112"/>
      <c r="Q489" s="112"/>
      <c r="R489" s="112"/>
      <c r="S489" s="112"/>
      <c r="T489" s="112"/>
      <c r="U489" s="112"/>
      <c r="V489" s="112"/>
      <c r="W489" s="112"/>
      <c r="X489" s="112"/>
      <c r="Y489" s="112"/>
      <c r="Z489" s="112"/>
      <c r="AA489" s="112"/>
      <c r="AB489" s="112"/>
      <c r="AC489" s="112"/>
      <c r="AD489" s="112"/>
      <c r="AE489" s="4"/>
      <c r="AI489">
        <f t="shared" si="184"/>
        <v>0</v>
      </c>
      <c r="AJ489">
        <f t="shared" si="185"/>
        <v>0</v>
      </c>
      <c r="AK489">
        <f t="shared" si="186"/>
        <v>0</v>
      </c>
      <c r="AL489">
        <f t="shared" si="187"/>
        <v>0</v>
      </c>
      <c r="AM489">
        <f t="shared" si="155"/>
        <v>0</v>
      </c>
      <c r="AN489">
        <f t="shared" si="156"/>
        <v>0</v>
      </c>
      <c r="AO489">
        <f t="shared" si="157"/>
        <v>0</v>
      </c>
      <c r="AP489">
        <f t="shared" si="158"/>
        <v>0</v>
      </c>
      <c r="AQ489">
        <f t="shared" si="159"/>
        <v>0</v>
      </c>
      <c r="AR489">
        <f t="shared" si="160"/>
        <v>0</v>
      </c>
      <c r="AS489">
        <f t="shared" si="161"/>
        <v>0</v>
      </c>
      <c r="AT489">
        <f t="shared" si="162"/>
        <v>0</v>
      </c>
      <c r="AU489">
        <f t="shared" si="163"/>
        <v>0</v>
      </c>
      <c r="AV489">
        <f t="shared" si="164"/>
        <v>0</v>
      </c>
      <c r="AW489">
        <f t="shared" si="165"/>
        <v>0</v>
      </c>
      <c r="AX489">
        <f t="shared" si="166"/>
        <v>0</v>
      </c>
      <c r="AY489">
        <f t="shared" si="167"/>
        <v>0</v>
      </c>
      <c r="AZ489">
        <f t="shared" si="168"/>
        <v>0</v>
      </c>
      <c r="BA489">
        <f t="shared" si="169"/>
        <v>0</v>
      </c>
      <c r="BB489">
        <f t="shared" si="170"/>
        <v>0</v>
      </c>
      <c r="BC489">
        <f t="shared" si="171"/>
        <v>0</v>
      </c>
      <c r="BD489">
        <f t="shared" si="172"/>
        <v>0</v>
      </c>
      <c r="BE489">
        <f t="shared" si="173"/>
        <v>0</v>
      </c>
      <c r="BF489">
        <f t="shared" si="174"/>
        <v>0</v>
      </c>
      <c r="BG489">
        <f t="shared" si="188"/>
        <v>0</v>
      </c>
      <c r="BH489">
        <f t="shared" si="189"/>
        <v>0</v>
      </c>
      <c r="BI489">
        <f t="shared" si="190"/>
        <v>0</v>
      </c>
      <c r="BJ489">
        <f t="shared" si="191"/>
        <v>0</v>
      </c>
      <c r="BK489">
        <f t="shared" si="175"/>
        <v>0</v>
      </c>
      <c r="BL489">
        <f t="shared" si="176"/>
        <v>0</v>
      </c>
      <c r="BM489">
        <f t="shared" si="177"/>
        <v>0</v>
      </c>
      <c r="BN489">
        <f t="shared" si="178"/>
        <v>0</v>
      </c>
      <c r="BO489" s="311">
        <f t="shared" si="192"/>
        <v>0</v>
      </c>
      <c r="BP489" s="312">
        <f t="shared" si="193"/>
        <v>0</v>
      </c>
      <c r="BQ489" s="313">
        <f t="shared" si="194"/>
        <v>0</v>
      </c>
      <c r="BR489" s="314">
        <f t="shared" si="195"/>
        <v>0</v>
      </c>
      <c r="BS489" s="311">
        <f t="shared" si="196"/>
        <v>0</v>
      </c>
      <c r="BT489" s="312">
        <f t="shared" si="197"/>
        <v>0</v>
      </c>
      <c r="BU489" s="313">
        <f t="shared" si="198"/>
        <v>0</v>
      </c>
      <c r="BV489" s="314">
        <f t="shared" si="199"/>
        <v>0</v>
      </c>
      <c r="BW489" s="311">
        <f t="shared" si="179"/>
        <v>0</v>
      </c>
      <c r="BX489" s="312">
        <f t="shared" si="180"/>
        <v>0</v>
      </c>
      <c r="BY489" s="313">
        <f t="shared" si="181"/>
        <v>0</v>
      </c>
      <c r="BZ489" s="314">
        <f t="shared" si="182"/>
        <v>0</v>
      </c>
      <c r="CA489" s="247">
        <f t="shared" si="200"/>
        <v>0</v>
      </c>
      <c r="CB489" s="310" t="str">
        <f>IF(CA489=0,"",
IF(SUM($CA$475:CA489)=1,CC489,
IF($CA$496&gt;SUM($CA$475:CA489),_xlfn.CONCAT(", ",CC489),
IF($CA$496=SUM($CA$475:CA489),_xlfn.CONCAT(" y ",CC489)))))</f>
        <v/>
      </c>
      <c r="CC489" s="74" t="s">
        <v>5371</v>
      </c>
      <c r="CD489">
        <f t="shared" si="202"/>
        <v>0</v>
      </c>
      <c r="CE489" s="247">
        <f t="shared" si="201"/>
        <v>0</v>
      </c>
      <c r="CF489" s="233" t="str">
        <f>IF(CE489=0,"",
IF(SUM($CE$475:CE489)=1,CG489,
IF($CE$496&gt;SUM($CE$475:CE489),_xlfn.CONCAT(", ",CG489),
IF($CE$496=SUM($CE$475:CE489),_xlfn.CONCAT(" y ",CG489)))))</f>
        <v/>
      </c>
      <c r="CG489" s="74" t="s">
        <v>5371</v>
      </c>
      <c r="CI489" s="93">
        <f t="shared" si="203"/>
        <v>0</v>
      </c>
      <c r="CL489" cm="1">
        <f t="array" ref="CL489">IF(OR(G487={"NS","NA"},CL$473={"NS","NA"}),0,IF(G487&lt;=CL$473,0,1))</f>
        <v>0</v>
      </c>
      <c r="CM489" cm="1">
        <f t="array" ref="CM489">IF(OR(H487={"NS","NA"},CM$473={"NS","NA"}),0,IF(H487&lt;=CM$473,0,1))</f>
        <v>0</v>
      </c>
      <c r="CN489" cm="1">
        <f t="array" ref="CN489">IF(OR(I487={"NS","NA"},CN$473={"NS","NA"}),0,IF(I487&lt;=CN$473,0,1))</f>
        <v>0</v>
      </c>
      <c r="CO489" cm="1">
        <f t="array" ref="CO489">IF(OR(J487={"NS","NA"},CO$473={"NS","NA"}),0,IF(J487&lt;=CO$473,0,1))</f>
        <v>0</v>
      </c>
      <c r="CP489" cm="1">
        <f t="array" ref="CP489">IF(OR(K487={"NS","NA"},CP$473={"NS","NA"}),0,IF(K487&lt;=CP$473,0,1))</f>
        <v>0</v>
      </c>
      <c r="CQ489" cm="1">
        <f t="array" ref="CQ489">IF(OR(L487={"NS","NA"},CQ$473={"NS","NA"}),0,IF(L487&lt;=CQ$473,0,1))</f>
        <v>0</v>
      </c>
      <c r="CR489" cm="1">
        <f t="array" ref="CR489">IF(OR(M487={"NS","NA"},CR$473={"NS","NA"}),0,IF(M487&lt;=CR$473,0,1))</f>
        <v>0</v>
      </c>
      <c r="CS489" cm="1">
        <f t="array" ref="CS489">IF(OR(N487={"NS","NA"},CS$473={"NS","NA"}),0,IF(N487&lt;=CS$473,0,1))</f>
        <v>0</v>
      </c>
      <c r="CT489" cm="1">
        <f t="array" ref="CT489">IF(OR(O487={"NS","NA"},CT$473={"NS","NA"}),0,IF(O487&lt;=CT$473,0,1))</f>
        <v>0</v>
      </c>
      <c r="CU489" cm="1">
        <f t="array" ref="CU489">IF(OR(P487={"NS","NA"},CU$473={"NS","NA"}),0,IF(P487&lt;=CU$473,0,1))</f>
        <v>0</v>
      </c>
      <c r="CV489" cm="1">
        <f t="array" ref="CV489">IF(OR(Q487={"NS","NA"},CV$473={"NS","NA"}),0,IF(Q487&lt;=CV$473,0,1))</f>
        <v>0</v>
      </c>
      <c r="CW489" cm="1">
        <f t="array" ref="CW489">IF(OR(R487={"NS","NA"},CW$473={"NS","NA"}),0,IF(R487&lt;=CW$473,0,1))</f>
        <v>0</v>
      </c>
      <c r="CX489" cm="1">
        <f t="array" ref="CX489">IF(OR(S487={"NS","NA"},CX$473={"NS","NA"}),0,IF(S487&lt;=CX$473,0,1))</f>
        <v>0</v>
      </c>
      <c r="CY489" cm="1">
        <f t="array" ref="CY489">IF(OR(T487={"NS","NA"},CY$473={"NS","NA"}),0,IF(T487&lt;=CY$473,0,1))</f>
        <v>0</v>
      </c>
      <c r="CZ489" cm="1">
        <f t="array" ref="CZ489">IF(OR(U487={"NS","NA"},CZ$473={"NS","NA"}),0,IF(U487&lt;=CZ$473,0,1))</f>
        <v>0</v>
      </c>
      <c r="DA489" cm="1">
        <f t="array" ref="DA489">IF(OR(V487={"NS","NA"},DA$473={"NS","NA"}),0,IF(V487&lt;=DA$473,0,1))</f>
        <v>0</v>
      </c>
      <c r="DB489" cm="1">
        <f t="array" ref="DB489">IF(OR(W487={"NS","NA"},DB$473={"NS","NA"}),0,IF(W487&lt;=DB$473,0,1))</f>
        <v>0</v>
      </c>
      <c r="DC489" cm="1">
        <f t="array" ref="DC489">IF(OR(X487={"NS","NA"},DC$473={"NS","NA"}),0,IF(X487&lt;=DC$473,0,1))</f>
        <v>0</v>
      </c>
      <c r="DD489" cm="1">
        <f t="array" ref="DD489">IF(OR(Y487={"NS","NA"},DD$473={"NS","NA"}),0,IF(Y487&lt;=DD$473,0,1))</f>
        <v>0</v>
      </c>
      <c r="DE489" cm="1">
        <f t="array" ref="DE489">IF(OR(Z487={"NS","NA"},DE$473={"NS","NA"}),0,IF(Z487&lt;=DE$473,0,1))</f>
        <v>0</v>
      </c>
      <c r="DF489" cm="1">
        <f t="array" ref="DF489">IF(OR(AA487={"NS","NA"},DF$473={"NS","NA"}),0,IF(AA487&lt;=DF$473,0,1))</f>
        <v>0</v>
      </c>
      <c r="DG489" cm="1">
        <f t="array" ref="DG489">IF(OR(AB487={"NS","NA"},DG$473={"NS","NA"}),0,IF(AB487&lt;=DG$473,0,1))</f>
        <v>0</v>
      </c>
      <c r="DH489" cm="1">
        <f t="array" ref="DH489">IF(OR(AC487={"NS","NA"},DH$473={"NS","NA"}),0,IF(AC487&lt;=DH$473,0,1))</f>
        <v>0</v>
      </c>
      <c r="DI489" cm="1">
        <f t="array" ref="DI489">IF(OR(AD487={"NS","NA"},DI$473={"NS","NA"}),0,IF(AD487&lt;=DI$473,0,1))</f>
        <v>0</v>
      </c>
    </row>
    <row r="490" spans="1:113" s="93" customFormat="1" ht="14.25">
      <c r="A490" s="5"/>
      <c r="B490" s="6"/>
      <c r="C490" s="74" t="s">
        <v>5063</v>
      </c>
      <c r="D490" s="763" t="str">
        <f>IF(CNGE_2026_M2_Secc8!D88="","",CNGE_2026_M2_Secc8!D88)</f>
        <v/>
      </c>
      <c r="E490" s="669"/>
      <c r="F490" s="670"/>
      <c r="G490" s="112"/>
      <c r="H490" s="112"/>
      <c r="I490" s="112"/>
      <c r="J490" s="112"/>
      <c r="K490" s="112"/>
      <c r="L490" s="112"/>
      <c r="M490" s="112"/>
      <c r="N490" s="112"/>
      <c r="O490" s="112"/>
      <c r="P490" s="112"/>
      <c r="Q490" s="112"/>
      <c r="R490" s="112"/>
      <c r="S490" s="112"/>
      <c r="T490" s="112"/>
      <c r="U490" s="112"/>
      <c r="V490" s="112"/>
      <c r="W490" s="112"/>
      <c r="X490" s="112"/>
      <c r="Y490" s="112"/>
      <c r="Z490" s="112"/>
      <c r="AA490" s="112"/>
      <c r="AB490" s="112"/>
      <c r="AC490" s="112"/>
      <c r="AD490" s="112"/>
      <c r="AE490" s="4"/>
      <c r="AI490">
        <f t="shared" si="184"/>
        <v>0</v>
      </c>
      <c r="AJ490">
        <f t="shared" si="185"/>
        <v>0</v>
      </c>
      <c r="AK490">
        <f t="shared" si="186"/>
        <v>0</v>
      </c>
      <c r="AL490">
        <f t="shared" si="187"/>
        <v>0</v>
      </c>
      <c r="AM490">
        <f t="shared" si="155"/>
        <v>0</v>
      </c>
      <c r="AN490">
        <f t="shared" si="156"/>
        <v>0</v>
      </c>
      <c r="AO490">
        <f t="shared" si="157"/>
        <v>0</v>
      </c>
      <c r="AP490">
        <f t="shared" si="158"/>
        <v>0</v>
      </c>
      <c r="AQ490">
        <f t="shared" si="159"/>
        <v>0</v>
      </c>
      <c r="AR490">
        <f t="shared" si="160"/>
        <v>0</v>
      </c>
      <c r="AS490">
        <f t="shared" si="161"/>
        <v>0</v>
      </c>
      <c r="AT490">
        <f t="shared" si="162"/>
        <v>0</v>
      </c>
      <c r="AU490">
        <f t="shared" si="163"/>
        <v>0</v>
      </c>
      <c r="AV490">
        <f t="shared" si="164"/>
        <v>0</v>
      </c>
      <c r="AW490">
        <f t="shared" si="165"/>
        <v>0</v>
      </c>
      <c r="AX490">
        <f t="shared" si="166"/>
        <v>0</v>
      </c>
      <c r="AY490">
        <f t="shared" si="167"/>
        <v>0</v>
      </c>
      <c r="AZ490">
        <f t="shared" si="168"/>
        <v>0</v>
      </c>
      <c r="BA490">
        <f t="shared" si="169"/>
        <v>0</v>
      </c>
      <c r="BB490">
        <f t="shared" si="170"/>
        <v>0</v>
      </c>
      <c r="BC490">
        <f t="shared" si="171"/>
        <v>0</v>
      </c>
      <c r="BD490">
        <f t="shared" si="172"/>
        <v>0</v>
      </c>
      <c r="BE490">
        <f t="shared" si="173"/>
        <v>0</v>
      </c>
      <c r="BF490">
        <f t="shared" si="174"/>
        <v>0</v>
      </c>
      <c r="BG490">
        <f t="shared" si="188"/>
        <v>0</v>
      </c>
      <c r="BH490">
        <f t="shared" si="189"/>
        <v>0</v>
      </c>
      <c r="BI490">
        <f t="shared" si="190"/>
        <v>0</v>
      </c>
      <c r="BJ490">
        <f t="shared" si="191"/>
        <v>0</v>
      </c>
      <c r="BK490">
        <f t="shared" si="175"/>
        <v>0</v>
      </c>
      <c r="BL490">
        <f t="shared" si="176"/>
        <v>0</v>
      </c>
      <c r="BM490">
        <f t="shared" si="177"/>
        <v>0</v>
      </c>
      <c r="BN490">
        <f t="shared" si="178"/>
        <v>0</v>
      </c>
      <c r="BO490" s="311">
        <f t="shared" si="192"/>
        <v>0</v>
      </c>
      <c r="BP490" s="312">
        <f t="shared" si="193"/>
        <v>0</v>
      </c>
      <c r="BQ490" s="313">
        <f t="shared" si="194"/>
        <v>0</v>
      </c>
      <c r="BR490" s="314">
        <f t="shared" si="195"/>
        <v>0</v>
      </c>
      <c r="BS490" s="311">
        <f t="shared" si="196"/>
        <v>0</v>
      </c>
      <c r="BT490" s="312">
        <f t="shared" si="197"/>
        <v>0</v>
      </c>
      <c r="BU490" s="313">
        <f t="shared" si="198"/>
        <v>0</v>
      </c>
      <c r="BV490" s="314">
        <f t="shared" si="199"/>
        <v>0</v>
      </c>
      <c r="BW490" s="311">
        <f t="shared" si="179"/>
        <v>0</v>
      </c>
      <c r="BX490" s="312">
        <f t="shared" si="180"/>
        <v>0</v>
      </c>
      <c r="BY490" s="313">
        <f t="shared" si="181"/>
        <v>0</v>
      </c>
      <c r="BZ490" s="314">
        <f t="shared" si="182"/>
        <v>0</v>
      </c>
      <c r="CA490" s="247">
        <f t="shared" si="200"/>
        <v>0</v>
      </c>
      <c r="CB490" s="310" t="str">
        <f>IF(CA490=0,"",
IF(SUM($CA$475:CA490)=1,CC490,
IF($CA$496&gt;SUM($CA$475:CA490),_xlfn.CONCAT(", ",CC490),
IF($CA$496=SUM($CA$475:CA490),_xlfn.CONCAT(" y ",CC490)))))</f>
        <v/>
      </c>
      <c r="CC490" s="74" t="s">
        <v>5372</v>
      </c>
      <c r="CD490">
        <f t="shared" si="202"/>
        <v>0</v>
      </c>
      <c r="CE490" s="247">
        <f t="shared" si="201"/>
        <v>0</v>
      </c>
      <c r="CF490" s="233" t="str">
        <f>IF(CE490=0,"",
IF(SUM($CE$475:CE490)=1,CG490,
IF($CE$496&gt;SUM($CE$475:CE490),_xlfn.CONCAT(", ",CG490),
IF($CE$496=SUM($CE$475:CE490),_xlfn.CONCAT(" y ",CG490)))))</f>
        <v/>
      </c>
      <c r="CG490" s="74" t="s">
        <v>5372</v>
      </c>
      <c r="CI490" s="93">
        <f t="shared" si="203"/>
        <v>0</v>
      </c>
      <c r="CL490" cm="1">
        <f t="array" ref="CL490">IF(OR(G488={"NS","NA"},CL$473={"NS","NA"}),0,IF(G488&lt;=CL$473,0,1))</f>
        <v>0</v>
      </c>
      <c r="CM490" cm="1">
        <f t="array" ref="CM490">IF(OR(H488={"NS","NA"},CM$473={"NS","NA"}),0,IF(H488&lt;=CM$473,0,1))</f>
        <v>0</v>
      </c>
      <c r="CN490" cm="1">
        <f t="array" ref="CN490">IF(OR(I488={"NS","NA"},CN$473={"NS","NA"}),0,IF(I488&lt;=CN$473,0,1))</f>
        <v>0</v>
      </c>
      <c r="CO490" cm="1">
        <f t="array" ref="CO490">IF(OR(J488={"NS","NA"},CO$473={"NS","NA"}),0,IF(J488&lt;=CO$473,0,1))</f>
        <v>0</v>
      </c>
      <c r="CP490" cm="1">
        <f t="array" ref="CP490">IF(OR(K488={"NS","NA"},CP$473={"NS","NA"}),0,IF(K488&lt;=CP$473,0,1))</f>
        <v>0</v>
      </c>
      <c r="CQ490" cm="1">
        <f t="array" ref="CQ490">IF(OR(L488={"NS","NA"},CQ$473={"NS","NA"}),0,IF(L488&lt;=CQ$473,0,1))</f>
        <v>0</v>
      </c>
      <c r="CR490" cm="1">
        <f t="array" ref="CR490">IF(OR(M488={"NS","NA"},CR$473={"NS","NA"}),0,IF(M488&lt;=CR$473,0,1))</f>
        <v>0</v>
      </c>
      <c r="CS490" cm="1">
        <f t="array" ref="CS490">IF(OR(N488={"NS","NA"},CS$473={"NS","NA"}),0,IF(N488&lt;=CS$473,0,1))</f>
        <v>0</v>
      </c>
      <c r="CT490" cm="1">
        <f t="array" ref="CT490">IF(OR(O488={"NS","NA"},CT$473={"NS","NA"}),0,IF(O488&lt;=CT$473,0,1))</f>
        <v>0</v>
      </c>
      <c r="CU490" cm="1">
        <f t="array" ref="CU490">IF(OR(P488={"NS","NA"},CU$473={"NS","NA"}),0,IF(P488&lt;=CU$473,0,1))</f>
        <v>0</v>
      </c>
      <c r="CV490" cm="1">
        <f t="array" ref="CV490">IF(OR(Q488={"NS","NA"},CV$473={"NS","NA"}),0,IF(Q488&lt;=CV$473,0,1))</f>
        <v>0</v>
      </c>
      <c r="CW490" cm="1">
        <f t="array" ref="CW490">IF(OR(R488={"NS","NA"},CW$473={"NS","NA"}),0,IF(R488&lt;=CW$473,0,1))</f>
        <v>0</v>
      </c>
      <c r="CX490" cm="1">
        <f t="array" ref="CX490">IF(OR(S488={"NS","NA"},CX$473={"NS","NA"}),0,IF(S488&lt;=CX$473,0,1))</f>
        <v>0</v>
      </c>
      <c r="CY490" cm="1">
        <f t="array" ref="CY490">IF(OR(T488={"NS","NA"},CY$473={"NS","NA"}),0,IF(T488&lt;=CY$473,0,1))</f>
        <v>0</v>
      </c>
      <c r="CZ490" cm="1">
        <f t="array" ref="CZ490">IF(OR(U488={"NS","NA"},CZ$473={"NS","NA"}),0,IF(U488&lt;=CZ$473,0,1))</f>
        <v>0</v>
      </c>
      <c r="DA490" cm="1">
        <f t="array" ref="DA490">IF(OR(V488={"NS","NA"},DA$473={"NS","NA"}),0,IF(V488&lt;=DA$473,0,1))</f>
        <v>0</v>
      </c>
      <c r="DB490" cm="1">
        <f t="array" ref="DB490">IF(OR(W488={"NS","NA"},DB$473={"NS","NA"}),0,IF(W488&lt;=DB$473,0,1))</f>
        <v>0</v>
      </c>
      <c r="DC490" cm="1">
        <f t="array" ref="DC490">IF(OR(X488={"NS","NA"},DC$473={"NS","NA"}),0,IF(X488&lt;=DC$473,0,1))</f>
        <v>0</v>
      </c>
      <c r="DD490" cm="1">
        <f t="array" ref="DD490">IF(OR(Y488={"NS","NA"},DD$473={"NS","NA"}),0,IF(Y488&lt;=DD$473,0,1))</f>
        <v>0</v>
      </c>
      <c r="DE490" cm="1">
        <f t="array" ref="DE490">IF(OR(Z488={"NS","NA"},DE$473={"NS","NA"}),0,IF(Z488&lt;=DE$473,0,1))</f>
        <v>0</v>
      </c>
      <c r="DF490" cm="1">
        <f t="array" ref="DF490">IF(OR(AA488={"NS","NA"},DF$473={"NS","NA"}),0,IF(AA488&lt;=DF$473,0,1))</f>
        <v>0</v>
      </c>
      <c r="DG490" cm="1">
        <f t="array" ref="DG490">IF(OR(AB488={"NS","NA"},DG$473={"NS","NA"}),0,IF(AB488&lt;=DG$473,0,1))</f>
        <v>0</v>
      </c>
      <c r="DH490" cm="1">
        <f t="array" ref="DH490">IF(OR(AC488={"NS","NA"},DH$473={"NS","NA"}),0,IF(AC488&lt;=DH$473,0,1))</f>
        <v>0</v>
      </c>
      <c r="DI490" cm="1">
        <f t="array" ref="DI490">IF(OR(AD488={"NS","NA"},DI$473={"NS","NA"}),0,IF(AD488&lt;=DI$473,0,1))</f>
        <v>0</v>
      </c>
    </row>
    <row r="491" spans="1:113" s="93" customFormat="1" ht="14.25">
      <c r="A491" s="5"/>
      <c r="B491" s="6"/>
      <c r="C491" s="74" t="s">
        <v>5064</v>
      </c>
      <c r="D491" s="763" t="str">
        <f>IF(CNGE_2026_M2_Secc8!D89="","",CNGE_2026_M2_Secc8!D89)</f>
        <v/>
      </c>
      <c r="E491" s="669"/>
      <c r="F491" s="670"/>
      <c r="G491" s="112"/>
      <c r="H491" s="112"/>
      <c r="I491" s="112"/>
      <c r="J491" s="112"/>
      <c r="K491" s="112"/>
      <c r="L491" s="112"/>
      <c r="M491" s="112"/>
      <c r="N491" s="112"/>
      <c r="O491" s="112"/>
      <c r="P491" s="112"/>
      <c r="Q491" s="112"/>
      <c r="R491" s="112"/>
      <c r="S491" s="112"/>
      <c r="T491" s="112"/>
      <c r="U491" s="112"/>
      <c r="V491" s="112"/>
      <c r="W491" s="112"/>
      <c r="X491" s="112"/>
      <c r="Y491" s="112"/>
      <c r="Z491" s="112"/>
      <c r="AA491" s="112"/>
      <c r="AB491" s="112"/>
      <c r="AC491" s="112"/>
      <c r="AD491" s="112"/>
      <c r="AE491" s="4"/>
      <c r="AI491">
        <f t="shared" si="184"/>
        <v>0</v>
      </c>
      <c r="AJ491">
        <f t="shared" si="185"/>
        <v>0</v>
      </c>
      <c r="AK491">
        <f t="shared" si="186"/>
        <v>0</v>
      </c>
      <c r="AL491">
        <f t="shared" si="187"/>
        <v>0</v>
      </c>
      <c r="AM491">
        <f t="shared" si="155"/>
        <v>0</v>
      </c>
      <c r="AN491">
        <f t="shared" si="156"/>
        <v>0</v>
      </c>
      <c r="AO491">
        <f t="shared" si="157"/>
        <v>0</v>
      </c>
      <c r="AP491">
        <f t="shared" si="158"/>
        <v>0</v>
      </c>
      <c r="AQ491">
        <f t="shared" si="159"/>
        <v>0</v>
      </c>
      <c r="AR491">
        <f t="shared" si="160"/>
        <v>0</v>
      </c>
      <c r="AS491">
        <f t="shared" si="161"/>
        <v>0</v>
      </c>
      <c r="AT491">
        <f t="shared" si="162"/>
        <v>0</v>
      </c>
      <c r="AU491">
        <f t="shared" si="163"/>
        <v>0</v>
      </c>
      <c r="AV491">
        <f t="shared" si="164"/>
        <v>0</v>
      </c>
      <c r="AW491">
        <f t="shared" si="165"/>
        <v>0</v>
      </c>
      <c r="AX491">
        <f t="shared" si="166"/>
        <v>0</v>
      </c>
      <c r="AY491">
        <f t="shared" si="167"/>
        <v>0</v>
      </c>
      <c r="AZ491">
        <f t="shared" si="168"/>
        <v>0</v>
      </c>
      <c r="BA491">
        <f t="shared" si="169"/>
        <v>0</v>
      </c>
      <c r="BB491">
        <f t="shared" si="170"/>
        <v>0</v>
      </c>
      <c r="BC491">
        <f t="shared" si="171"/>
        <v>0</v>
      </c>
      <c r="BD491">
        <f t="shared" si="172"/>
        <v>0</v>
      </c>
      <c r="BE491">
        <f t="shared" si="173"/>
        <v>0</v>
      </c>
      <c r="BF491">
        <f t="shared" si="174"/>
        <v>0</v>
      </c>
      <c r="BG491">
        <f t="shared" si="188"/>
        <v>0</v>
      </c>
      <c r="BH491">
        <f t="shared" si="189"/>
        <v>0</v>
      </c>
      <c r="BI491">
        <f t="shared" si="190"/>
        <v>0</v>
      </c>
      <c r="BJ491">
        <f t="shared" si="191"/>
        <v>0</v>
      </c>
      <c r="BK491">
        <f t="shared" si="175"/>
        <v>0</v>
      </c>
      <c r="BL491">
        <f t="shared" si="176"/>
        <v>0</v>
      </c>
      <c r="BM491">
        <f t="shared" si="177"/>
        <v>0</v>
      </c>
      <c r="BN491">
        <f t="shared" si="178"/>
        <v>0</v>
      </c>
      <c r="BO491" s="311">
        <f t="shared" si="192"/>
        <v>0</v>
      </c>
      <c r="BP491" s="312">
        <f t="shared" si="193"/>
        <v>0</v>
      </c>
      <c r="BQ491" s="313">
        <f t="shared" si="194"/>
        <v>0</v>
      </c>
      <c r="BR491" s="314">
        <f t="shared" si="195"/>
        <v>0</v>
      </c>
      <c r="BS491" s="311">
        <f t="shared" si="196"/>
        <v>0</v>
      </c>
      <c r="BT491" s="312">
        <f t="shared" si="197"/>
        <v>0</v>
      </c>
      <c r="BU491" s="313">
        <f t="shared" si="198"/>
        <v>0</v>
      </c>
      <c r="BV491" s="314">
        <f t="shared" si="199"/>
        <v>0</v>
      </c>
      <c r="BW491" s="311">
        <f t="shared" si="179"/>
        <v>0</v>
      </c>
      <c r="BX491" s="312">
        <f t="shared" si="180"/>
        <v>0</v>
      </c>
      <c r="BY491" s="313">
        <f t="shared" si="181"/>
        <v>0</v>
      </c>
      <c r="BZ491" s="314">
        <f t="shared" si="182"/>
        <v>0</v>
      </c>
      <c r="CA491" s="247">
        <f t="shared" si="200"/>
        <v>0</v>
      </c>
      <c r="CB491" s="310" t="str">
        <f>IF(CA491=0,"",
IF(SUM($CA$475:CA491)=1,CC491,
IF($CA$496&gt;SUM($CA$475:CA491),_xlfn.CONCAT(", ",CC491),
IF($CA$496=SUM($CA$475:CA491),_xlfn.CONCAT(" y ",CC491)))))</f>
        <v/>
      </c>
      <c r="CC491" s="74" t="s">
        <v>5373</v>
      </c>
      <c r="CD491">
        <f t="shared" si="202"/>
        <v>0</v>
      </c>
      <c r="CE491" s="247">
        <f t="shared" si="201"/>
        <v>0</v>
      </c>
      <c r="CF491" s="233" t="str">
        <f>IF(CE491=0,"",
IF(SUM($CE$475:CE491)=1,CG491,
IF($CE$496&gt;SUM($CE$475:CE491),_xlfn.CONCAT(", ",CG491),
IF($CE$496=SUM($CE$475:CE491),_xlfn.CONCAT(" y ",CG491)))))</f>
        <v/>
      </c>
      <c r="CG491" s="74" t="s">
        <v>5373</v>
      </c>
      <c r="CI491" s="93">
        <f t="shared" si="203"/>
        <v>0</v>
      </c>
      <c r="CL491" cm="1">
        <f t="array" ref="CL491">IF(OR(G489={"NS","NA"},CL$473={"NS","NA"}),0,IF(G489&lt;=CL$473,0,1))</f>
        <v>0</v>
      </c>
      <c r="CM491" cm="1">
        <f t="array" ref="CM491">IF(OR(H489={"NS","NA"},CM$473={"NS","NA"}),0,IF(H489&lt;=CM$473,0,1))</f>
        <v>0</v>
      </c>
      <c r="CN491" cm="1">
        <f t="array" ref="CN491">IF(OR(I489={"NS","NA"},CN$473={"NS","NA"}),0,IF(I489&lt;=CN$473,0,1))</f>
        <v>0</v>
      </c>
      <c r="CO491" cm="1">
        <f t="array" ref="CO491">IF(OR(J489={"NS","NA"},CO$473={"NS","NA"}),0,IF(J489&lt;=CO$473,0,1))</f>
        <v>0</v>
      </c>
      <c r="CP491" cm="1">
        <f t="array" ref="CP491">IF(OR(K489={"NS","NA"},CP$473={"NS","NA"}),0,IF(K489&lt;=CP$473,0,1))</f>
        <v>0</v>
      </c>
      <c r="CQ491" cm="1">
        <f t="array" ref="CQ491">IF(OR(L489={"NS","NA"},CQ$473={"NS","NA"}),0,IF(L489&lt;=CQ$473,0,1))</f>
        <v>0</v>
      </c>
      <c r="CR491" cm="1">
        <f t="array" ref="CR491">IF(OR(M489={"NS","NA"},CR$473={"NS","NA"}),0,IF(M489&lt;=CR$473,0,1))</f>
        <v>0</v>
      </c>
      <c r="CS491" cm="1">
        <f t="array" ref="CS491">IF(OR(N489={"NS","NA"},CS$473={"NS","NA"}),0,IF(N489&lt;=CS$473,0,1))</f>
        <v>0</v>
      </c>
      <c r="CT491" cm="1">
        <f t="array" ref="CT491">IF(OR(O489={"NS","NA"},CT$473={"NS","NA"}),0,IF(O489&lt;=CT$473,0,1))</f>
        <v>0</v>
      </c>
      <c r="CU491" cm="1">
        <f t="array" ref="CU491">IF(OR(P489={"NS","NA"},CU$473={"NS","NA"}),0,IF(P489&lt;=CU$473,0,1))</f>
        <v>0</v>
      </c>
      <c r="CV491" cm="1">
        <f t="array" ref="CV491">IF(OR(Q489={"NS","NA"},CV$473={"NS","NA"}),0,IF(Q489&lt;=CV$473,0,1))</f>
        <v>0</v>
      </c>
      <c r="CW491" cm="1">
        <f t="array" ref="CW491">IF(OR(R489={"NS","NA"},CW$473={"NS","NA"}),0,IF(R489&lt;=CW$473,0,1))</f>
        <v>0</v>
      </c>
      <c r="CX491" cm="1">
        <f t="array" ref="CX491">IF(OR(S489={"NS","NA"},CX$473={"NS","NA"}),0,IF(S489&lt;=CX$473,0,1))</f>
        <v>0</v>
      </c>
      <c r="CY491" cm="1">
        <f t="array" ref="CY491">IF(OR(T489={"NS","NA"},CY$473={"NS","NA"}),0,IF(T489&lt;=CY$473,0,1))</f>
        <v>0</v>
      </c>
      <c r="CZ491" cm="1">
        <f t="array" ref="CZ491">IF(OR(U489={"NS","NA"},CZ$473={"NS","NA"}),0,IF(U489&lt;=CZ$473,0,1))</f>
        <v>0</v>
      </c>
      <c r="DA491" cm="1">
        <f t="array" ref="DA491">IF(OR(V489={"NS","NA"},DA$473={"NS","NA"}),0,IF(V489&lt;=DA$473,0,1))</f>
        <v>0</v>
      </c>
      <c r="DB491" cm="1">
        <f t="array" ref="DB491">IF(OR(W489={"NS","NA"},DB$473={"NS","NA"}),0,IF(W489&lt;=DB$473,0,1))</f>
        <v>0</v>
      </c>
      <c r="DC491" cm="1">
        <f t="array" ref="DC491">IF(OR(X489={"NS","NA"},DC$473={"NS","NA"}),0,IF(X489&lt;=DC$473,0,1))</f>
        <v>0</v>
      </c>
      <c r="DD491" cm="1">
        <f t="array" ref="DD491">IF(OR(Y489={"NS","NA"},DD$473={"NS","NA"}),0,IF(Y489&lt;=DD$473,0,1))</f>
        <v>0</v>
      </c>
      <c r="DE491" cm="1">
        <f t="array" ref="DE491">IF(OR(Z489={"NS","NA"},DE$473={"NS","NA"}),0,IF(Z489&lt;=DE$473,0,1))</f>
        <v>0</v>
      </c>
      <c r="DF491" cm="1">
        <f t="array" ref="DF491">IF(OR(AA489={"NS","NA"},DF$473={"NS","NA"}),0,IF(AA489&lt;=DF$473,0,1))</f>
        <v>0</v>
      </c>
      <c r="DG491" cm="1">
        <f t="array" ref="DG491">IF(OR(AB489={"NS","NA"},DG$473={"NS","NA"}),0,IF(AB489&lt;=DG$473,0,1))</f>
        <v>0</v>
      </c>
      <c r="DH491" cm="1">
        <f t="array" ref="DH491">IF(OR(AC489={"NS","NA"},DH$473={"NS","NA"}),0,IF(AC489&lt;=DH$473,0,1))</f>
        <v>0</v>
      </c>
      <c r="DI491" cm="1">
        <f t="array" ref="DI491">IF(OR(AD489={"NS","NA"},DI$473={"NS","NA"}),0,IF(AD489&lt;=DI$473,0,1))</f>
        <v>0</v>
      </c>
    </row>
    <row r="492" spans="1:113" s="93" customFormat="1" ht="14.25">
      <c r="A492" s="5"/>
      <c r="B492" s="6"/>
      <c r="C492" s="74" t="s">
        <v>5065</v>
      </c>
      <c r="D492" s="763" t="str">
        <f>IF(CNGE_2026_M2_Secc8!D90="","",CNGE_2026_M2_Secc8!D90)</f>
        <v/>
      </c>
      <c r="E492" s="669"/>
      <c r="F492" s="670"/>
      <c r="G492" s="112"/>
      <c r="H492" s="112"/>
      <c r="I492" s="112"/>
      <c r="J492" s="112"/>
      <c r="K492" s="112"/>
      <c r="L492" s="112"/>
      <c r="M492" s="112"/>
      <c r="N492" s="112"/>
      <c r="O492" s="112"/>
      <c r="P492" s="112"/>
      <c r="Q492" s="112"/>
      <c r="R492" s="112"/>
      <c r="S492" s="112"/>
      <c r="T492" s="112"/>
      <c r="U492" s="112"/>
      <c r="V492" s="112"/>
      <c r="W492" s="112"/>
      <c r="X492" s="112"/>
      <c r="Y492" s="112"/>
      <c r="Z492" s="112"/>
      <c r="AA492" s="112"/>
      <c r="AB492" s="112"/>
      <c r="AC492" s="112"/>
      <c r="AD492" s="112"/>
      <c r="AE492" s="4"/>
      <c r="AI492">
        <f t="shared" si="184"/>
        <v>0</v>
      </c>
      <c r="AJ492">
        <f t="shared" si="185"/>
        <v>0</v>
      </c>
      <c r="AK492">
        <f t="shared" si="186"/>
        <v>0</v>
      </c>
      <c r="AL492">
        <f t="shared" si="187"/>
        <v>0</v>
      </c>
      <c r="AM492">
        <f t="shared" si="155"/>
        <v>0</v>
      </c>
      <c r="AN492">
        <f t="shared" si="156"/>
        <v>0</v>
      </c>
      <c r="AO492">
        <f t="shared" si="157"/>
        <v>0</v>
      </c>
      <c r="AP492">
        <f t="shared" si="158"/>
        <v>0</v>
      </c>
      <c r="AQ492">
        <f t="shared" si="159"/>
        <v>0</v>
      </c>
      <c r="AR492">
        <f t="shared" si="160"/>
        <v>0</v>
      </c>
      <c r="AS492">
        <f t="shared" si="161"/>
        <v>0</v>
      </c>
      <c r="AT492">
        <f t="shared" si="162"/>
        <v>0</v>
      </c>
      <c r="AU492">
        <f t="shared" si="163"/>
        <v>0</v>
      </c>
      <c r="AV492">
        <f t="shared" si="164"/>
        <v>0</v>
      </c>
      <c r="AW492">
        <f t="shared" si="165"/>
        <v>0</v>
      </c>
      <c r="AX492">
        <f t="shared" si="166"/>
        <v>0</v>
      </c>
      <c r="AY492">
        <f t="shared" si="167"/>
        <v>0</v>
      </c>
      <c r="AZ492">
        <f t="shared" si="168"/>
        <v>0</v>
      </c>
      <c r="BA492">
        <f t="shared" si="169"/>
        <v>0</v>
      </c>
      <c r="BB492">
        <f t="shared" si="170"/>
        <v>0</v>
      </c>
      <c r="BC492">
        <f t="shared" si="171"/>
        <v>0</v>
      </c>
      <c r="BD492">
        <f t="shared" si="172"/>
        <v>0</v>
      </c>
      <c r="BE492">
        <f t="shared" si="173"/>
        <v>0</v>
      </c>
      <c r="BF492">
        <f t="shared" si="174"/>
        <v>0</v>
      </c>
      <c r="BG492">
        <f t="shared" si="188"/>
        <v>0</v>
      </c>
      <c r="BH492">
        <f t="shared" si="189"/>
        <v>0</v>
      </c>
      <c r="BI492">
        <f t="shared" si="190"/>
        <v>0</v>
      </c>
      <c r="BJ492">
        <f t="shared" si="191"/>
        <v>0</v>
      </c>
      <c r="BK492">
        <f t="shared" si="175"/>
        <v>0</v>
      </c>
      <c r="BL492">
        <f t="shared" si="176"/>
        <v>0</v>
      </c>
      <c r="BM492">
        <f t="shared" si="177"/>
        <v>0</v>
      </c>
      <c r="BN492">
        <f t="shared" si="178"/>
        <v>0</v>
      </c>
      <c r="BO492" s="311">
        <f t="shared" si="192"/>
        <v>0</v>
      </c>
      <c r="BP492" s="312">
        <f t="shared" si="193"/>
        <v>0</v>
      </c>
      <c r="BQ492" s="313">
        <f t="shared" si="194"/>
        <v>0</v>
      </c>
      <c r="BR492" s="314">
        <f t="shared" si="195"/>
        <v>0</v>
      </c>
      <c r="BS492" s="311">
        <f t="shared" si="196"/>
        <v>0</v>
      </c>
      <c r="BT492" s="312">
        <f t="shared" si="197"/>
        <v>0</v>
      </c>
      <c r="BU492" s="313">
        <f t="shared" si="198"/>
        <v>0</v>
      </c>
      <c r="BV492" s="314">
        <f t="shared" si="199"/>
        <v>0</v>
      </c>
      <c r="BW492" s="311">
        <f t="shared" si="179"/>
        <v>0</v>
      </c>
      <c r="BX492" s="312">
        <f t="shared" si="180"/>
        <v>0</v>
      </c>
      <c r="BY492" s="313">
        <f t="shared" si="181"/>
        <v>0</v>
      </c>
      <c r="BZ492" s="314">
        <f t="shared" si="182"/>
        <v>0</v>
      </c>
      <c r="CA492" s="247">
        <f t="shared" si="200"/>
        <v>0</v>
      </c>
      <c r="CB492" s="310" t="str">
        <f>IF(CA492=0,"",
IF(SUM($CA$475:CA492)=1,CC492,
IF($CA$496&gt;SUM($CA$475:CA492),_xlfn.CONCAT(", ",CC492),
IF($CA$496=SUM($CA$475:CA492),_xlfn.CONCAT(" y ",CC492)))))</f>
        <v/>
      </c>
      <c r="CC492" s="74" t="s">
        <v>5374</v>
      </c>
      <c r="CD492">
        <f t="shared" si="202"/>
        <v>0</v>
      </c>
      <c r="CE492" s="247">
        <f t="shared" si="201"/>
        <v>0</v>
      </c>
      <c r="CF492" s="233" t="str">
        <f>IF(CE492=0,"",
IF(SUM($CE$475:CE492)=1,CG492,
IF($CE$496&gt;SUM($CE$475:CE492),_xlfn.CONCAT(", ",CG492),
IF($CE$496=SUM($CE$475:CE492),_xlfn.CONCAT(" y ",CG492)))))</f>
        <v/>
      </c>
      <c r="CG492" s="74" t="s">
        <v>5374</v>
      </c>
      <c r="CI492" s="93">
        <f t="shared" si="203"/>
        <v>0</v>
      </c>
      <c r="CL492" cm="1">
        <f t="array" ref="CL492">IF(OR(G490={"NS","NA"},CL$473={"NS","NA"}),0,IF(G490&lt;=CL$473,0,1))</f>
        <v>0</v>
      </c>
      <c r="CM492" cm="1">
        <f t="array" ref="CM492">IF(OR(H490={"NS","NA"},CM$473={"NS","NA"}),0,IF(H490&lt;=CM$473,0,1))</f>
        <v>0</v>
      </c>
      <c r="CN492" cm="1">
        <f t="array" ref="CN492">IF(OR(I490={"NS","NA"},CN$473={"NS","NA"}),0,IF(I490&lt;=CN$473,0,1))</f>
        <v>0</v>
      </c>
      <c r="CO492" cm="1">
        <f t="array" ref="CO492">IF(OR(J490={"NS","NA"},CO$473={"NS","NA"}),0,IF(J490&lt;=CO$473,0,1))</f>
        <v>0</v>
      </c>
      <c r="CP492" cm="1">
        <f t="array" ref="CP492">IF(OR(K490={"NS","NA"},CP$473={"NS","NA"}),0,IF(K490&lt;=CP$473,0,1))</f>
        <v>0</v>
      </c>
      <c r="CQ492" cm="1">
        <f t="array" ref="CQ492">IF(OR(L490={"NS","NA"},CQ$473={"NS","NA"}),0,IF(L490&lt;=CQ$473,0,1))</f>
        <v>0</v>
      </c>
      <c r="CR492" cm="1">
        <f t="array" ref="CR492">IF(OR(M490={"NS","NA"},CR$473={"NS","NA"}),0,IF(M490&lt;=CR$473,0,1))</f>
        <v>0</v>
      </c>
      <c r="CS492" cm="1">
        <f t="array" ref="CS492">IF(OR(N490={"NS","NA"},CS$473={"NS","NA"}),0,IF(N490&lt;=CS$473,0,1))</f>
        <v>0</v>
      </c>
      <c r="CT492" cm="1">
        <f t="array" ref="CT492">IF(OR(O490={"NS","NA"},CT$473={"NS","NA"}),0,IF(O490&lt;=CT$473,0,1))</f>
        <v>0</v>
      </c>
      <c r="CU492" cm="1">
        <f t="array" ref="CU492">IF(OR(P490={"NS","NA"},CU$473={"NS","NA"}),0,IF(P490&lt;=CU$473,0,1))</f>
        <v>0</v>
      </c>
      <c r="CV492" cm="1">
        <f t="array" ref="CV492">IF(OR(Q490={"NS","NA"},CV$473={"NS","NA"}),0,IF(Q490&lt;=CV$473,0,1))</f>
        <v>0</v>
      </c>
      <c r="CW492" cm="1">
        <f t="array" ref="CW492">IF(OR(R490={"NS","NA"},CW$473={"NS","NA"}),0,IF(R490&lt;=CW$473,0,1))</f>
        <v>0</v>
      </c>
      <c r="CX492" cm="1">
        <f t="array" ref="CX492">IF(OR(S490={"NS","NA"},CX$473={"NS","NA"}),0,IF(S490&lt;=CX$473,0,1))</f>
        <v>0</v>
      </c>
      <c r="CY492" cm="1">
        <f t="array" ref="CY492">IF(OR(T490={"NS","NA"},CY$473={"NS","NA"}),0,IF(T490&lt;=CY$473,0,1))</f>
        <v>0</v>
      </c>
      <c r="CZ492" cm="1">
        <f t="array" ref="CZ492">IF(OR(U490={"NS","NA"},CZ$473={"NS","NA"}),0,IF(U490&lt;=CZ$473,0,1))</f>
        <v>0</v>
      </c>
      <c r="DA492" cm="1">
        <f t="array" ref="DA492">IF(OR(V490={"NS","NA"},DA$473={"NS","NA"}),0,IF(V490&lt;=DA$473,0,1))</f>
        <v>0</v>
      </c>
      <c r="DB492" cm="1">
        <f t="array" ref="DB492">IF(OR(W490={"NS","NA"},DB$473={"NS","NA"}),0,IF(W490&lt;=DB$473,0,1))</f>
        <v>0</v>
      </c>
      <c r="DC492" cm="1">
        <f t="array" ref="DC492">IF(OR(X490={"NS","NA"},DC$473={"NS","NA"}),0,IF(X490&lt;=DC$473,0,1))</f>
        <v>0</v>
      </c>
      <c r="DD492" cm="1">
        <f t="array" ref="DD492">IF(OR(Y490={"NS","NA"},DD$473={"NS","NA"}),0,IF(Y490&lt;=DD$473,0,1))</f>
        <v>0</v>
      </c>
      <c r="DE492" cm="1">
        <f t="array" ref="DE492">IF(OR(Z490={"NS","NA"},DE$473={"NS","NA"}),0,IF(Z490&lt;=DE$473,0,1))</f>
        <v>0</v>
      </c>
      <c r="DF492" cm="1">
        <f t="array" ref="DF492">IF(OR(AA490={"NS","NA"},DF$473={"NS","NA"}),0,IF(AA490&lt;=DF$473,0,1))</f>
        <v>0</v>
      </c>
      <c r="DG492" cm="1">
        <f t="array" ref="DG492">IF(OR(AB490={"NS","NA"},DG$473={"NS","NA"}),0,IF(AB490&lt;=DG$473,0,1))</f>
        <v>0</v>
      </c>
      <c r="DH492" cm="1">
        <f t="array" ref="DH492">IF(OR(AC490={"NS","NA"},DH$473={"NS","NA"}),0,IF(AC490&lt;=DH$473,0,1))</f>
        <v>0</v>
      </c>
      <c r="DI492" cm="1">
        <f t="array" ref="DI492">IF(OR(AD490={"NS","NA"},DI$473={"NS","NA"}),0,IF(AD490&lt;=DI$473,0,1))</f>
        <v>0</v>
      </c>
    </row>
    <row r="493" spans="1:113" s="93" customFormat="1" ht="14.25">
      <c r="A493" s="5"/>
      <c r="B493" s="6"/>
      <c r="C493" s="74" t="s">
        <v>5066</v>
      </c>
      <c r="D493" s="763" t="str">
        <f>IF(CNGE_2026_M2_Secc8!D91="","",CNGE_2026_M2_Secc8!D91)</f>
        <v/>
      </c>
      <c r="E493" s="669"/>
      <c r="F493" s="670"/>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4"/>
      <c r="AI493">
        <f t="shared" si="184"/>
        <v>0</v>
      </c>
      <c r="AJ493">
        <f t="shared" si="185"/>
        <v>0</v>
      </c>
      <c r="AK493">
        <f t="shared" si="186"/>
        <v>0</v>
      </c>
      <c r="AL493">
        <f t="shared" si="187"/>
        <v>0</v>
      </c>
      <c r="AM493">
        <f t="shared" si="155"/>
        <v>0</v>
      </c>
      <c r="AN493">
        <f t="shared" si="156"/>
        <v>0</v>
      </c>
      <c r="AO493">
        <f t="shared" si="157"/>
        <v>0</v>
      </c>
      <c r="AP493">
        <f t="shared" si="158"/>
        <v>0</v>
      </c>
      <c r="AQ493">
        <f t="shared" si="159"/>
        <v>0</v>
      </c>
      <c r="AR493">
        <f t="shared" si="160"/>
        <v>0</v>
      </c>
      <c r="AS493">
        <f t="shared" si="161"/>
        <v>0</v>
      </c>
      <c r="AT493">
        <f t="shared" si="162"/>
        <v>0</v>
      </c>
      <c r="AU493">
        <f t="shared" si="163"/>
        <v>0</v>
      </c>
      <c r="AV493">
        <f t="shared" si="164"/>
        <v>0</v>
      </c>
      <c r="AW493">
        <f t="shared" si="165"/>
        <v>0</v>
      </c>
      <c r="AX493">
        <f t="shared" si="166"/>
        <v>0</v>
      </c>
      <c r="AY493">
        <f t="shared" si="167"/>
        <v>0</v>
      </c>
      <c r="AZ493">
        <f t="shared" si="168"/>
        <v>0</v>
      </c>
      <c r="BA493">
        <f t="shared" si="169"/>
        <v>0</v>
      </c>
      <c r="BB493">
        <f t="shared" si="170"/>
        <v>0</v>
      </c>
      <c r="BC493">
        <f t="shared" si="171"/>
        <v>0</v>
      </c>
      <c r="BD493">
        <f t="shared" si="172"/>
        <v>0</v>
      </c>
      <c r="BE493">
        <f t="shared" si="173"/>
        <v>0</v>
      </c>
      <c r="BF493">
        <f t="shared" si="174"/>
        <v>0</v>
      </c>
      <c r="BG493">
        <f t="shared" si="188"/>
        <v>0</v>
      </c>
      <c r="BH493">
        <f t="shared" si="189"/>
        <v>0</v>
      </c>
      <c r="BI493">
        <f t="shared" si="190"/>
        <v>0</v>
      </c>
      <c r="BJ493">
        <f t="shared" si="191"/>
        <v>0</v>
      </c>
      <c r="BK493">
        <f t="shared" si="175"/>
        <v>0</v>
      </c>
      <c r="BL493">
        <f t="shared" si="176"/>
        <v>0</v>
      </c>
      <c r="BM493">
        <f t="shared" si="177"/>
        <v>0</v>
      </c>
      <c r="BN493">
        <f t="shared" si="178"/>
        <v>0</v>
      </c>
      <c r="BO493" s="311">
        <f t="shared" si="192"/>
        <v>0</v>
      </c>
      <c r="BP493" s="312">
        <f t="shared" si="193"/>
        <v>0</v>
      </c>
      <c r="BQ493" s="313">
        <f t="shared" si="194"/>
        <v>0</v>
      </c>
      <c r="BR493" s="314">
        <f t="shared" si="195"/>
        <v>0</v>
      </c>
      <c r="BS493" s="311">
        <f t="shared" si="196"/>
        <v>0</v>
      </c>
      <c r="BT493" s="312">
        <f t="shared" si="197"/>
        <v>0</v>
      </c>
      <c r="BU493" s="313">
        <f t="shared" si="198"/>
        <v>0</v>
      </c>
      <c r="BV493" s="314">
        <f t="shared" si="199"/>
        <v>0</v>
      </c>
      <c r="BW493" s="311">
        <f t="shared" si="179"/>
        <v>0</v>
      </c>
      <c r="BX493" s="312">
        <f t="shared" si="180"/>
        <v>0</v>
      </c>
      <c r="BY493" s="313">
        <f t="shared" si="181"/>
        <v>0</v>
      </c>
      <c r="BZ493" s="314">
        <f t="shared" si="182"/>
        <v>0</v>
      </c>
      <c r="CA493" s="247">
        <f t="shared" si="200"/>
        <v>0</v>
      </c>
      <c r="CB493" s="310" t="str">
        <f>IF(CA493=0,"",
IF(SUM($CA$475:CA493)=1,CC493,
IF($CA$496&gt;SUM($CA$475:CA493),_xlfn.CONCAT(", ",CC493),
IF($CA$496=SUM($CA$475:CA493),_xlfn.CONCAT(" y ",CC493)))))</f>
        <v/>
      </c>
      <c r="CC493" s="74" t="s">
        <v>5375</v>
      </c>
      <c r="CD493">
        <f t="shared" si="202"/>
        <v>0</v>
      </c>
      <c r="CE493" s="247">
        <f t="shared" si="201"/>
        <v>0</v>
      </c>
      <c r="CF493" s="233" t="str">
        <f>IF(CE493=0,"",
IF(SUM($CE$475:CE493)=1,CG493,
IF($CE$496&gt;SUM($CE$475:CE493),_xlfn.CONCAT(", ",CG493),
IF($CE$496=SUM($CE$475:CE493),_xlfn.CONCAT(" y ",CG493)))))</f>
        <v/>
      </c>
      <c r="CG493" s="74" t="s">
        <v>5375</v>
      </c>
      <c r="CI493" s="93">
        <f t="shared" si="203"/>
        <v>0</v>
      </c>
      <c r="CL493" cm="1">
        <f t="array" ref="CL493">IF(OR(G491={"NS","NA"},CL$473={"NS","NA"}),0,IF(G491&lt;=CL$473,0,1))</f>
        <v>0</v>
      </c>
      <c r="CM493" cm="1">
        <f t="array" ref="CM493">IF(OR(H491={"NS","NA"},CM$473={"NS","NA"}),0,IF(H491&lt;=CM$473,0,1))</f>
        <v>0</v>
      </c>
      <c r="CN493" cm="1">
        <f t="array" ref="CN493">IF(OR(I491={"NS","NA"},CN$473={"NS","NA"}),0,IF(I491&lt;=CN$473,0,1))</f>
        <v>0</v>
      </c>
      <c r="CO493" cm="1">
        <f t="array" ref="CO493">IF(OR(J491={"NS","NA"},CO$473={"NS","NA"}),0,IF(J491&lt;=CO$473,0,1))</f>
        <v>0</v>
      </c>
      <c r="CP493" cm="1">
        <f t="array" ref="CP493">IF(OR(K491={"NS","NA"},CP$473={"NS","NA"}),0,IF(K491&lt;=CP$473,0,1))</f>
        <v>0</v>
      </c>
      <c r="CQ493" cm="1">
        <f t="array" ref="CQ493">IF(OR(L491={"NS","NA"},CQ$473={"NS","NA"}),0,IF(L491&lt;=CQ$473,0,1))</f>
        <v>0</v>
      </c>
      <c r="CR493" cm="1">
        <f t="array" ref="CR493">IF(OR(M491={"NS","NA"},CR$473={"NS","NA"}),0,IF(M491&lt;=CR$473,0,1))</f>
        <v>0</v>
      </c>
      <c r="CS493" cm="1">
        <f t="array" ref="CS493">IF(OR(N491={"NS","NA"},CS$473={"NS","NA"}),0,IF(N491&lt;=CS$473,0,1))</f>
        <v>0</v>
      </c>
      <c r="CT493" cm="1">
        <f t="array" ref="CT493">IF(OR(O491={"NS","NA"},CT$473={"NS","NA"}),0,IF(O491&lt;=CT$473,0,1))</f>
        <v>0</v>
      </c>
      <c r="CU493" cm="1">
        <f t="array" ref="CU493">IF(OR(P491={"NS","NA"},CU$473={"NS","NA"}),0,IF(P491&lt;=CU$473,0,1))</f>
        <v>0</v>
      </c>
      <c r="CV493" cm="1">
        <f t="array" ref="CV493">IF(OR(Q491={"NS","NA"},CV$473={"NS","NA"}),0,IF(Q491&lt;=CV$473,0,1))</f>
        <v>0</v>
      </c>
      <c r="CW493" cm="1">
        <f t="array" ref="CW493">IF(OR(R491={"NS","NA"},CW$473={"NS","NA"}),0,IF(R491&lt;=CW$473,0,1))</f>
        <v>0</v>
      </c>
      <c r="CX493" cm="1">
        <f t="array" ref="CX493">IF(OR(S491={"NS","NA"},CX$473={"NS","NA"}),0,IF(S491&lt;=CX$473,0,1))</f>
        <v>0</v>
      </c>
      <c r="CY493" cm="1">
        <f t="array" ref="CY493">IF(OR(T491={"NS","NA"},CY$473={"NS","NA"}),0,IF(T491&lt;=CY$473,0,1))</f>
        <v>0</v>
      </c>
      <c r="CZ493" cm="1">
        <f t="array" ref="CZ493">IF(OR(U491={"NS","NA"},CZ$473={"NS","NA"}),0,IF(U491&lt;=CZ$473,0,1))</f>
        <v>0</v>
      </c>
      <c r="DA493" cm="1">
        <f t="array" ref="DA493">IF(OR(V491={"NS","NA"},DA$473={"NS","NA"}),0,IF(V491&lt;=DA$473,0,1))</f>
        <v>0</v>
      </c>
      <c r="DB493" cm="1">
        <f t="array" ref="DB493">IF(OR(W491={"NS","NA"},DB$473={"NS","NA"}),0,IF(W491&lt;=DB$473,0,1))</f>
        <v>0</v>
      </c>
      <c r="DC493" cm="1">
        <f t="array" ref="DC493">IF(OR(X491={"NS","NA"},DC$473={"NS","NA"}),0,IF(X491&lt;=DC$473,0,1))</f>
        <v>0</v>
      </c>
      <c r="DD493" cm="1">
        <f t="array" ref="DD493">IF(OR(Y491={"NS","NA"},DD$473={"NS","NA"}),0,IF(Y491&lt;=DD$473,0,1))</f>
        <v>0</v>
      </c>
      <c r="DE493" cm="1">
        <f t="array" ref="DE493">IF(OR(Z491={"NS","NA"},DE$473={"NS","NA"}),0,IF(Z491&lt;=DE$473,0,1))</f>
        <v>0</v>
      </c>
      <c r="DF493" cm="1">
        <f t="array" ref="DF493">IF(OR(AA491={"NS","NA"},DF$473={"NS","NA"}),0,IF(AA491&lt;=DF$473,0,1))</f>
        <v>0</v>
      </c>
      <c r="DG493" cm="1">
        <f t="array" ref="DG493">IF(OR(AB491={"NS","NA"},DG$473={"NS","NA"}),0,IF(AB491&lt;=DG$473,0,1))</f>
        <v>0</v>
      </c>
      <c r="DH493" cm="1">
        <f t="array" ref="DH493">IF(OR(AC491={"NS","NA"},DH$473={"NS","NA"}),0,IF(AC491&lt;=DH$473,0,1))</f>
        <v>0</v>
      </c>
      <c r="DI493" cm="1">
        <f t="array" ref="DI493">IF(OR(AD491={"NS","NA"},DI$473={"NS","NA"}),0,IF(AD491&lt;=DI$473,0,1))</f>
        <v>0</v>
      </c>
    </row>
    <row r="494" spans="1:113" s="93" customFormat="1" ht="14.25">
      <c r="A494" s="5"/>
      <c r="B494" s="6"/>
      <c r="C494" s="74" t="s">
        <v>5067</v>
      </c>
      <c r="D494" s="763" t="str">
        <f>IF(CNGE_2026_M2_Secc8!D92="","",CNGE_2026_M2_Secc8!D92)</f>
        <v/>
      </c>
      <c r="E494" s="669"/>
      <c r="F494" s="670"/>
      <c r="G494" s="112"/>
      <c r="H494" s="112"/>
      <c r="I494" s="112"/>
      <c r="J494" s="112"/>
      <c r="K494" s="112"/>
      <c r="L494" s="112"/>
      <c r="M494" s="112"/>
      <c r="N494" s="112"/>
      <c r="O494" s="112"/>
      <c r="P494" s="112"/>
      <c r="Q494" s="112"/>
      <c r="R494" s="112"/>
      <c r="S494" s="112"/>
      <c r="T494" s="112"/>
      <c r="U494" s="112"/>
      <c r="V494" s="112"/>
      <c r="W494" s="112"/>
      <c r="X494" s="112"/>
      <c r="Y494" s="112"/>
      <c r="Z494" s="112"/>
      <c r="AA494" s="112"/>
      <c r="AB494" s="112"/>
      <c r="AC494" s="112"/>
      <c r="AD494" s="112"/>
      <c r="AE494" s="4"/>
      <c r="AI494">
        <f t="shared" si="184"/>
        <v>0</v>
      </c>
      <c r="AJ494">
        <f t="shared" si="185"/>
        <v>0</v>
      </c>
      <c r="AK494">
        <f t="shared" si="186"/>
        <v>0</v>
      </c>
      <c r="AL494">
        <f t="shared" si="187"/>
        <v>0</v>
      </c>
      <c r="AM494">
        <f t="shared" si="155"/>
        <v>0</v>
      </c>
      <c r="AN494">
        <f t="shared" si="156"/>
        <v>0</v>
      </c>
      <c r="AO494">
        <f t="shared" si="157"/>
        <v>0</v>
      </c>
      <c r="AP494">
        <f t="shared" si="158"/>
        <v>0</v>
      </c>
      <c r="AQ494">
        <f t="shared" si="159"/>
        <v>0</v>
      </c>
      <c r="AR494">
        <f t="shared" si="160"/>
        <v>0</v>
      </c>
      <c r="AS494">
        <f t="shared" si="161"/>
        <v>0</v>
      </c>
      <c r="AT494">
        <f t="shared" si="162"/>
        <v>0</v>
      </c>
      <c r="AU494">
        <f t="shared" si="163"/>
        <v>0</v>
      </c>
      <c r="AV494">
        <f t="shared" si="164"/>
        <v>0</v>
      </c>
      <c r="AW494">
        <f t="shared" si="165"/>
        <v>0</v>
      </c>
      <c r="AX494">
        <f t="shared" si="166"/>
        <v>0</v>
      </c>
      <c r="AY494">
        <f t="shared" si="167"/>
        <v>0</v>
      </c>
      <c r="AZ494">
        <f t="shared" si="168"/>
        <v>0</v>
      </c>
      <c r="BA494">
        <f t="shared" si="169"/>
        <v>0</v>
      </c>
      <c r="BB494">
        <f t="shared" si="170"/>
        <v>0</v>
      </c>
      <c r="BC494">
        <f t="shared" si="171"/>
        <v>0</v>
      </c>
      <c r="BD494">
        <f t="shared" si="172"/>
        <v>0</v>
      </c>
      <c r="BE494">
        <f t="shared" si="173"/>
        <v>0</v>
      </c>
      <c r="BF494">
        <f t="shared" si="174"/>
        <v>0</v>
      </c>
      <c r="BG494">
        <f t="shared" si="188"/>
        <v>0</v>
      </c>
      <c r="BH494">
        <f t="shared" si="189"/>
        <v>0</v>
      </c>
      <c r="BI494">
        <f t="shared" si="190"/>
        <v>0</v>
      </c>
      <c r="BJ494">
        <f t="shared" si="191"/>
        <v>0</v>
      </c>
      <c r="BK494">
        <f t="shared" si="175"/>
        <v>0</v>
      </c>
      <c r="BL494">
        <f t="shared" si="176"/>
        <v>0</v>
      </c>
      <c r="BM494">
        <f t="shared" si="177"/>
        <v>0</v>
      </c>
      <c r="BN494">
        <f t="shared" si="178"/>
        <v>0</v>
      </c>
      <c r="BO494" s="311">
        <f t="shared" si="192"/>
        <v>0</v>
      </c>
      <c r="BP494" s="312">
        <f t="shared" si="193"/>
        <v>0</v>
      </c>
      <c r="BQ494" s="313">
        <f t="shared" si="194"/>
        <v>0</v>
      </c>
      <c r="BR494" s="314">
        <f t="shared" si="195"/>
        <v>0</v>
      </c>
      <c r="BS494" s="311">
        <f t="shared" si="196"/>
        <v>0</v>
      </c>
      <c r="BT494" s="312">
        <f t="shared" si="197"/>
        <v>0</v>
      </c>
      <c r="BU494" s="313">
        <f t="shared" si="198"/>
        <v>0</v>
      </c>
      <c r="BV494" s="314">
        <f t="shared" si="199"/>
        <v>0</v>
      </c>
      <c r="BW494" s="311">
        <f t="shared" si="179"/>
        <v>0</v>
      </c>
      <c r="BX494" s="312">
        <f t="shared" si="180"/>
        <v>0</v>
      </c>
      <c r="BY494" s="313">
        <f t="shared" si="181"/>
        <v>0</v>
      </c>
      <c r="BZ494" s="314">
        <f t="shared" si="182"/>
        <v>0</v>
      </c>
      <c r="CA494" s="247">
        <f t="shared" si="200"/>
        <v>0</v>
      </c>
      <c r="CB494" s="310" t="str">
        <f>IF(CA494=0,"",
IF(SUM($CA$475:CA494)=1,CC494,
IF($CA$496&gt;SUM($CA$475:CA494),_xlfn.CONCAT(", ",CC494),
IF($CA$496=SUM($CA$475:CA494),_xlfn.CONCAT(" y ",CC494)))))</f>
        <v/>
      </c>
      <c r="CC494" s="74" t="s">
        <v>5376</v>
      </c>
      <c r="CD494">
        <f t="shared" si="202"/>
        <v>0</v>
      </c>
      <c r="CE494" s="247">
        <f t="shared" si="201"/>
        <v>0</v>
      </c>
      <c r="CF494" s="233" t="str">
        <f>IF(CE494=0,"",
IF(SUM($CE$475:CE494)=1,CG494,
IF($CE$496&gt;SUM($CE$475:CE494),_xlfn.CONCAT(", ",CG494),
IF($CE$496=SUM($CE$475:CE494),_xlfn.CONCAT(" y ",CG494)))))</f>
        <v/>
      </c>
      <c r="CG494" s="74" t="s">
        <v>5376</v>
      </c>
      <c r="CI494" s="93">
        <f t="shared" si="203"/>
        <v>0</v>
      </c>
      <c r="CL494" cm="1">
        <f t="array" ref="CL494">IF(OR(G492={"NS","NA"},CL$473={"NS","NA"}),0,IF(G492&lt;=CL$473,0,1))</f>
        <v>0</v>
      </c>
      <c r="CM494" cm="1">
        <f t="array" ref="CM494">IF(OR(H492={"NS","NA"},CM$473={"NS","NA"}),0,IF(H492&lt;=CM$473,0,1))</f>
        <v>0</v>
      </c>
      <c r="CN494" cm="1">
        <f t="array" ref="CN494">IF(OR(I492={"NS","NA"},CN$473={"NS","NA"}),0,IF(I492&lt;=CN$473,0,1))</f>
        <v>0</v>
      </c>
      <c r="CO494" cm="1">
        <f t="array" ref="CO494">IF(OR(J492={"NS","NA"},CO$473={"NS","NA"}),0,IF(J492&lt;=CO$473,0,1))</f>
        <v>0</v>
      </c>
      <c r="CP494" cm="1">
        <f t="array" ref="CP494">IF(OR(K492={"NS","NA"},CP$473={"NS","NA"}),0,IF(K492&lt;=CP$473,0,1))</f>
        <v>0</v>
      </c>
      <c r="CQ494" cm="1">
        <f t="array" ref="CQ494">IF(OR(L492={"NS","NA"},CQ$473={"NS","NA"}),0,IF(L492&lt;=CQ$473,0,1))</f>
        <v>0</v>
      </c>
      <c r="CR494" cm="1">
        <f t="array" ref="CR494">IF(OR(M492={"NS","NA"},CR$473={"NS","NA"}),0,IF(M492&lt;=CR$473,0,1))</f>
        <v>0</v>
      </c>
      <c r="CS494" cm="1">
        <f t="array" ref="CS494">IF(OR(N492={"NS","NA"},CS$473={"NS","NA"}),0,IF(N492&lt;=CS$473,0,1))</f>
        <v>0</v>
      </c>
      <c r="CT494" cm="1">
        <f t="array" ref="CT494">IF(OR(O492={"NS","NA"},CT$473={"NS","NA"}),0,IF(O492&lt;=CT$473,0,1))</f>
        <v>0</v>
      </c>
      <c r="CU494" cm="1">
        <f t="array" ref="CU494">IF(OR(P492={"NS","NA"},CU$473={"NS","NA"}),0,IF(P492&lt;=CU$473,0,1))</f>
        <v>0</v>
      </c>
      <c r="CV494" cm="1">
        <f t="array" ref="CV494">IF(OR(Q492={"NS","NA"},CV$473={"NS","NA"}),0,IF(Q492&lt;=CV$473,0,1))</f>
        <v>0</v>
      </c>
      <c r="CW494" cm="1">
        <f t="array" ref="CW494">IF(OR(R492={"NS","NA"},CW$473={"NS","NA"}),0,IF(R492&lt;=CW$473,0,1))</f>
        <v>0</v>
      </c>
      <c r="CX494" cm="1">
        <f t="array" ref="CX494">IF(OR(S492={"NS","NA"},CX$473={"NS","NA"}),0,IF(S492&lt;=CX$473,0,1))</f>
        <v>0</v>
      </c>
      <c r="CY494" cm="1">
        <f t="array" ref="CY494">IF(OR(T492={"NS","NA"},CY$473={"NS","NA"}),0,IF(T492&lt;=CY$473,0,1))</f>
        <v>0</v>
      </c>
      <c r="CZ494" cm="1">
        <f t="array" ref="CZ494">IF(OR(U492={"NS","NA"},CZ$473={"NS","NA"}),0,IF(U492&lt;=CZ$473,0,1))</f>
        <v>0</v>
      </c>
      <c r="DA494" cm="1">
        <f t="array" ref="DA494">IF(OR(V492={"NS","NA"},DA$473={"NS","NA"}),0,IF(V492&lt;=DA$473,0,1))</f>
        <v>0</v>
      </c>
      <c r="DB494" cm="1">
        <f t="array" ref="DB494">IF(OR(W492={"NS","NA"},DB$473={"NS","NA"}),0,IF(W492&lt;=DB$473,0,1))</f>
        <v>0</v>
      </c>
      <c r="DC494" cm="1">
        <f t="array" ref="DC494">IF(OR(X492={"NS","NA"},DC$473={"NS","NA"}),0,IF(X492&lt;=DC$473,0,1))</f>
        <v>0</v>
      </c>
      <c r="DD494" cm="1">
        <f t="array" ref="DD494">IF(OR(Y492={"NS","NA"},DD$473={"NS","NA"}),0,IF(Y492&lt;=DD$473,0,1))</f>
        <v>0</v>
      </c>
      <c r="DE494" cm="1">
        <f t="array" ref="DE494">IF(OR(Z492={"NS","NA"},DE$473={"NS","NA"}),0,IF(Z492&lt;=DE$473,0,1))</f>
        <v>0</v>
      </c>
      <c r="DF494" cm="1">
        <f t="array" ref="DF494">IF(OR(AA492={"NS","NA"},DF$473={"NS","NA"}),0,IF(AA492&lt;=DF$473,0,1))</f>
        <v>0</v>
      </c>
      <c r="DG494" cm="1">
        <f t="array" ref="DG494">IF(OR(AB492={"NS","NA"},DG$473={"NS","NA"}),0,IF(AB492&lt;=DG$473,0,1))</f>
        <v>0</v>
      </c>
      <c r="DH494" cm="1">
        <f t="array" ref="DH494">IF(OR(AC492={"NS","NA"},DH$473={"NS","NA"}),0,IF(AC492&lt;=DH$473,0,1))</f>
        <v>0</v>
      </c>
      <c r="DI494" cm="1">
        <f t="array" ref="DI494">IF(OR(AD492={"NS","NA"},DI$473={"NS","NA"}),0,IF(AD492&lt;=DI$473,0,1))</f>
        <v>0</v>
      </c>
    </row>
    <row r="495" spans="1:113" s="93" customFormat="1" ht="14.25">
      <c r="A495" s="5"/>
      <c r="B495" s="6"/>
      <c r="C495" s="74" t="s">
        <v>5068</v>
      </c>
      <c r="D495" s="763" t="str">
        <f>IF(CNGE_2026_M2_Secc8!D93="","",CNGE_2026_M2_Secc8!D93)</f>
        <v/>
      </c>
      <c r="E495" s="669"/>
      <c r="F495" s="670"/>
      <c r="G495" s="112"/>
      <c r="H495" s="112"/>
      <c r="I495" s="112"/>
      <c r="J495" s="112"/>
      <c r="K495" s="112"/>
      <c r="L495" s="112"/>
      <c r="M495" s="112"/>
      <c r="N495" s="112"/>
      <c r="O495" s="112"/>
      <c r="P495" s="112"/>
      <c r="Q495" s="112"/>
      <c r="R495" s="112"/>
      <c r="S495" s="112"/>
      <c r="T495" s="112"/>
      <c r="U495" s="112"/>
      <c r="V495" s="112"/>
      <c r="W495" s="112"/>
      <c r="X495" s="112"/>
      <c r="Y495" s="112"/>
      <c r="Z495" s="112"/>
      <c r="AA495" s="112"/>
      <c r="AB495" s="112"/>
      <c r="AC495" s="112"/>
      <c r="AD495" s="112"/>
      <c r="AE495" s="4"/>
      <c r="AI495">
        <f t="shared" si="184"/>
        <v>0</v>
      </c>
      <c r="AJ495">
        <f t="shared" si="185"/>
        <v>0</v>
      </c>
      <c r="AK495">
        <f t="shared" si="186"/>
        <v>0</v>
      </c>
      <c r="AL495">
        <f t="shared" si="187"/>
        <v>0</v>
      </c>
      <c r="AM495">
        <f t="shared" si="155"/>
        <v>0</v>
      </c>
      <c r="AN495">
        <f t="shared" si="156"/>
        <v>0</v>
      </c>
      <c r="AO495">
        <f t="shared" si="157"/>
        <v>0</v>
      </c>
      <c r="AP495">
        <f t="shared" si="158"/>
        <v>0</v>
      </c>
      <c r="AQ495">
        <f t="shared" si="159"/>
        <v>0</v>
      </c>
      <c r="AR495">
        <f t="shared" si="160"/>
        <v>0</v>
      </c>
      <c r="AS495">
        <f t="shared" si="161"/>
        <v>0</v>
      </c>
      <c r="AT495">
        <f t="shared" si="162"/>
        <v>0</v>
      </c>
      <c r="AU495">
        <f t="shared" si="163"/>
        <v>0</v>
      </c>
      <c r="AV495">
        <f t="shared" si="164"/>
        <v>0</v>
      </c>
      <c r="AW495">
        <f t="shared" si="165"/>
        <v>0</v>
      </c>
      <c r="AX495">
        <f t="shared" si="166"/>
        <v>0</v>
      </c>
      <c r="AY495">
        <f t="shared" si="167"/>
        <v>0</v>
      </c>
      <c r="AZ495">
        <f t="shared" si="168"/>
        <v>0</v>
      </c>
      <c r="BA495">
        <f t="shared" si="169"/>
        <v>0</v>
      </c>
      <c r="BB495">
        <f t="shared" si="170"/>
        <v>0</v>
      </c>
      <c r="BC495">
        <f t="shared" si="171"/>
        <v>0</v>
      </c>
      <c r="BD495">
        <f t="shared" si="172"/>
        <v>0</v>
      </c>
      <c r="BE495">
        <f t="shared" si="173"/>
        <v>0</v>
      </c>
      <c r="BF495">
        <f t="shared" si="174"/>
        <v>0</v>
      </c>
      <c r="BG495">
        <f t="shared" si="188"/>
        <v>0</v>
      </c>
      <c r="BH495">
        <f t="shared" si="189"/>
        <v>0</v>
      </c>
      <c r="BI495">
        <f t="shared" si="190"/>
        <v>0</v>
      </c>
      <c r="BJ495">
        <f t="shared" si="191"/>
        <v>0</v>
      </c>
      <c r="BK495">
        <f>AB495</f>
        <v>0</v>
      </c>
      <c r="BL495">
        <f>COUNTIF(AC495:AD495,"NS")</f>
        <v>0</v>
      </c>
      <c r="BM495">
        <f>SUM(AC495:AD495)</f>
        <v>0</v>
      </c>
      <c r="BN495">
        <f>IF(COUNTIF(AB495:AD495,"NA")=3,0,IF(OR(AND(BK495=0,BL495&gt;0),AND(BK495="NS",BM495&gt;0), AND(BK495="NS", BL495=0,BM495=0)), 1, IF(OR(AND(BK495&gt;0,BL495&gt;1,BK495&gt;BM495), AND(BK495="NS",BL495=2), AND(BK495="NS",BM495=0,BL495&gt;0),BK495=BM495), 0, 1)))</f>
        <v>0</v>
      </c>
      <c r="BO495" s="311">
        <f t="shared" si="192"/>
        <v>0</v>
      </c>
      <c r="BP495" s="312">
        <f t="shared" si="193"/>
        <v>0</v>
      </c>
      <c r="BQ495" s="313">
        <f t="shared" si="194"/>
        <v>0</v>
      </c>
      <c r="BR495" s="314">
        <f t="shared" si="195"/>
        <v>0</v>
      </c>
      <c r="BS495" s="311">
        <f t="shared" si="196"/>
        <v>0</v>
      </c>
      <c r="BT495" s="312">
        <f t="shared" si="197"/>
        <v>0</v>
      </c>
      <c r="BU495" s="313">
        <f t="shared" si="198"/>
        <v>0</v>
      </c>
      <c r="BV495" s="314">
        <f t="shared" si="199"/>
        <v>0</v>
      </c>
      <c r="BW495" s="311">
        <f>I495</f>
        <v>0</v>
      </c>
      <c r="BX495" s="312">
        <f>COUNTIF(L495,"NS") + COUNTIF(O495,"NS") + COUNTIF(R495,"NS") + COUNTIF(U495,"NS") + COUNTIF(X495,"NS") + COUNTIF(AA495,"NS") + COUNTIF(AD495,"NS")</f>
        <v>0</v>
      </c>
      <c r="BY495" s="313">
        <f>SUM(L495,O495,R495,U495,X495,AA495,AD495)</f>
        <v>0</v>
      </c>
      <c r="BZ495" s="314">
        <f>IF(OR(AND(BW495=0, BX495&gt;0),AND(BW495="NS", BY495&gt;0), AND(BW495="NS", BX495=0, BY495=0)), 1, IF(OR(AND(BW495&gt;0, BX495&gt;1,BW495&gt;BY495), AND(BW495="NS", BX495=2), AND(BW495="NS", BY495=0, BX495&gt;0), BW495=BY495), 0, 1))</f>
        <v>0</v>
      </c>
      <c r="CA495" s="247">
        <f>IF(SUM(AL495,AP495,AT495,AX495,BB495,BF495,BJ495,BN495,BR495,BV495,BZ495)=0,0,1)</f>
        <v>0</v>
      </c>
      <c r="CB495" s="310" t="str">
        <f>IF(CA495=0,"",
IF(SUM($CA$475:CA495)=1,CC495,
IF($CA$496&gt;SUM($CA$475:CA495),_xlfn.CONCAT(", ",CC495),
IF($CA$496=SUM($CA$475:CA495),_xlfn.CONCAT(" y ",CC495)))))</f>
        <v/>
      </c>
      <c r="CC495" s="74" t="s">
        <v>5377</v>
      </c>
      <c r="CD495">
        <f>IF(AND($CJ$482&gt;0,COUNTBLANK(D495)=0),IF(COUNTBLANK(D495:AD495)&lt;=(27-$CK$483),0,1),0)</f>
        <v>0</v>
      </c>
      <c r="CE495" s="247">
        <f>IF(CD495=0,0,1)</f>
        <v>0</v>
      </c>
      <c r="CF495" s="233" t="str">
        <f>IF(CE495=0,"",
IF(SUM($CE$475:CE495)=1,CG495,
IF($CE$496&gt;SUM($CE$475:CE495),_xlfn.CONCAT(", ",CG495),
IF($CE$496=SUM($CE$475:CE495),_xlfn.CONCAT(" y ",CG495)))))</f>
        <v/>
      </c>
      <c r="CG495" s="74" t="s">
        <v>5377</v>
      </c>
      <c r="CI495" s="93">
        <f>IF(COUNTBLANK(D495)=1,IF(COUNTA(G495:AD495)=0,0,1),0)</f>
        <v>0</v>
      </c>
      <c r="CL495" cm="1">
        <f t="array" ref="CL495">IF(OR(G493={"NS","NA"},CL$473={"NS","NA"}),0,IF(G493&lt;=CL$473,0,1))</f>
        <v>0</v>
      </c>
      <c r="CM495" cm="1">
        <f t="array" ref="CM495">IF(OR(H493={"NS","NA"},CM$473={"NS","NA"}),0,IF(H493&lt;=CM$473,0,1))</f>
        <v>0</v>
      </c>
      <c r="CN495" cm="1">
        <f t="array" ref="CN495">IF(OR(I493={"NS","NA"},CN$473={"NS","NA"}),0,IF(I493&lt;=CN$473,0,1))</f>
        <v>0</v>
      </c>
      <c r="CO495" cm="1">
        <f t="array" ref="CO495">IF(OR(J493={"NS","NA"},CO$473={"NS","NA"}),0,IF(J493&lt;=CO$473,0,1))</f>
        <v>0</v>
      </c>
      <c r="CP495" cm="1">
        <f t="array" ref="CP495">IF(OR(K493={"NS","NA"},CP$473={"NS","NA"}),0,IF(K493&lt;=CP$473,0,1))</f>
        <v>0</v>
      </c>
      <c r="CQ495" cm="1">
        <f t="array" ref="CQ495">IF(OR(L493={"NS","NA"},CQ$473={"NS","NA"}),0,IF(L493&lt;=CQ$473,0,1))</f>
        <v>0</v>
      </c>
      <c r="CR495" cm="1">
        <f t="array" ref="CR495">IF(OR(M493={"NS","NA"},CR$473={"NS","NA"}),0,IF(M493&lt;=CR$473,0,1))</f>
        <v>0</v>
      </c>
      <c r="CS495" cm="1">
        <f t="array" ref="CS495">IF(OR(N493={"NS","NA"},CS$473={"NS","NA"}),0,IF(N493&lt;=CS$473,0,1))</f>
        <v>0</v>
      </c>
      <c r="CT495" cm="1">
        <f t="array" ref="CT495">IF(OR(O493={"NS","NA"},CT$473={"NS","NA"}),0,IF(O493&lt;=CT$473,0,1))</f>
        <v>0</v>
      </c>
      <c r="CU495" cm="1">
        <f t="array" ref="CU495">IF(OR(P493={"NS","NA"},CU$473={"NS","NA"}),0,IF(P493&lt;=CU$473,0,1))</f>
        <v>0</v>
      </c>
      <c r="CV495" cm="1">
        <f t="array" ref="CV495">IF(OR(Q493={"NS","NA"},CV$473={"NS","NA"}),0,IF(Q493&lt;=CV$473,0,1))</f>
        <v>0</v>
      </c>
      <c r="CW495" cm="1">
        <f t="array" ref="CW495">IF(OR(R493={"NS","NA"},CW$473={"NS","NA"}),0,IF(R493&lt;=CW$473,0,1))</f>
        <v>0</v>
      </c>
      <c r="CX495" cm="1">
        <f t="array" ref="CX495">IF(OR(S493={"NS","NA"},CX$473={"NS","NA"}),0,IF(S493&lt;=CX$473,0,1))</f>
        <v>0</v>
      </c>
      <c r="CY495" cm="1">
        <f t="array" ref="CY495">IF(OR(T493={"NS","NA"},CY$473={"NS","NA"}),0,IF(T493&lt;=CY$473,0,1))</f>
        <v>0</v>
      </c>
      <c r="CZ495" cm="1">
        <f t="array" ref="CZ495">IF(OR(U493={"NS","NA"},CZ$473={"NS","NA"}),0,IF(U493&lt;=CZ$473,0,1))</f>
        <v>0</v>
      </c>
      <c r="DA495" cm="1">
        <f t="array" ref="DA495">IF(OR(V493={"NS","NA"},DA$473={"NS","NA"}),0,IF(V493&lt;=DA$473,0,1))</f>
        <v>0</v>
      </c>
      <c r="DB495" cm="1">
        <f t="array" ref="DB495">IF(OR(W493={"NS","NA"},DB$473={"NS","NA"}),0,IF(W493&lt;=DB$473,0,1))</f>
        <v>0</v>
      </c>
      <c r="DC495" cm="1">
        <f t="array" ref="DC495">IF(OR(X493={"NS","NA"},DC$473={"NS","NA"}),0,IF(X493&lt;=DC$473,0,1))</f>
        <v>0</v>
      </c>
      <c r="DD495" cm="1">
        <f t="array" ref="DD495">IF(OR(Y493={"NS","NA"},DD$473={"NS","NA"}),0,IF(Y493&lt;=DD$473,0,1))</f>
        <v>0</v>
      </c>
      <c r="DE495" cm="1">
        <f t="array" ref="DE495">IF(OR(Z493={"NS","NA"},DE$473={"NS","NA"}),0,IF(Z493&lt;=DE$473,0,1))</f>
        <v>0</v>
      </c>
      <c r="DF495" cm="1">
        <f t="array" ref="DF495">IF(OR(AA493={"NS","NA"},DF$473={"NS","NA"}),0,IF(AA493&lt;=DF$473,0,1))</f>
        <v>0</v>
      </c>
      <c r="DG495" cm="1">
        <f t="array" ref="DG495">IF(OR(AB493={"NS","NA"},DG$473={"NS","NA"}),0,IF(AB493&lt;=DG$473,0,1))</f>
        <v>0</v>
      </c>
      <c r="DH495" cm="1">
        <f t="array" ref="DH495">IF(OR(AC493={"NS","NA"},DH$473={"NS","NA"}),0,IF(AC493&lt;=DH$473,0,1))</f>
        <v>0</v>
      </c>
      <c r="DI495" cm="1">
        <f t="array" ref="DI495">IF(OR(AD493={"NS","NA"},DI$473={"NS","NA"}),0,IF(AD493&lt;=DI$473,0,1))</f>
        <v>0</v>
      </c>
    </row>
    <row r="496" spans="1:113" s="93" customFormat="1">
      <c r="A496" s="5"/>
      <c r="B496" s="6"/>
      <c r="C496" s="8"/>
      <c r="D496" s="8"/>
      <c r="E496" s="8"/>
      <c r="F496" s="90" t="s">
        <v>5512</v>
      </c>
      <c r="G496" s="80">
        <f>IF(AND(SUM(G475:G495)=0,COUNTIF(G475:G495,"NS")&gt;0),"NS",IF(AND(SUM(G475:G495)=0,COUNTIF(G475:G495,0)&gt;0),0,IF(AND(SUM(G475:G495)=0,COUNTIF(G475:G495,"NA")&gt;0),"NA",SUM(G475:G495))))</f>
        <v>0</v>
      </c>
      <c r="H496" s="80">
        <f t="shared" ref="H496:AC496" si="205">IF(AND(SUM(H475:H495)=0,COUNTIF(H475:H495,"NS")&gt;0),"NS",IF(AND(SUM(H475:H495)=0,COUNTIF(H475:H495,0)&gt;0),0,IF(AND(SUM(H475:H495)=0,COUNTIF(H475:H495,"NA")&gt;0),"NA",SUM(H475:H495))))</f>
        <v>0</v>
      </c>
      <c r="I496" s="80">
        <f t="shared" si="205"/>
        <v>0</v>
      </c>
      <c r="J496" s="80">
        <f t="shared" si="205"/>
        <v>0</v>
      </c>
      <c r="K496" s="80">
        <f t="shared" si="205"/>
        <v>0</v>
      </c>
      <c r="L496" s="80">
        <f t="shared" si="205"/>
        <v>0</v>
      </c>
      <c r="M496" s="80">
        <f t="shared" si="205"/>
        <v>0</v>
      </c>
      <c r="N496" s="80">
        <f t="shared" si="205"/>
        <v>0</v>
      </c>
      <c r="O496" s="80">
        <f t="shared" si="205"/>
        <v>0</v>
      </c>
      <c r="P496" s="80">
        <f t="shared" si="205"/>
        <v>0</v>
      </c>
      <c r="Q496" s="80">
        <f t="shared" si="205"/>
        <v>0</v>
      </c>
      <c r="R496" s="80">
        <f t="shared" si="205"/>
        <v>0</v>
      </c>
      <c r="S496" s="80">
        <f t="shared" si="205"/>
        <v>0</v>
      </c>
      <c r="T496" s="80">
        <f t="shared" si="205"/>
        <v>0</v>
      </c>
      <c r="U496" s="80">
        <f t="shared" si="205"/>
        <v>0</v>
      </c>
      <c r="V496" s="80">
        <f t="shared" si="205"/>
        <v>0</v>
      </c>
      <c r="W496" s="80">
        <f t="shared" si="205"/>
        <v>0</v>
      </c>
      <c r="X496" s="80">
        <f t="shared" si="205"/>
        <v>0</v>
      </c>
      <c r="Y496" s="80">
        <f t="shared" si="205"/>
        <v>0</v>
      </c>
      <c r="Z496" s="80">
        <f t="shared" si="205"/>
        <v>0</v>
      </c>
      <c r="AA496" s="80">
        <f t="shared" si="205"/>
        <v>0</v>
      </c>
      <c r="AB496" s="80">
        <f t="shared" si="205"/>
        <v>0</v>
      </c>
      <c r="AC496" s="80">
        <f t="shared" si="205"/>
        <v>0</v>
      </c>
      <c r="AD496" s="80">
        <f>IF(AND(SUM(AD475:AD495)=0,COUNTIF(AD475:AD495,"NS")&gt;0),"NS",IF(AND(SUM(AD475:AD495)=0,COUNTIF(AD475:AD495,0)&gt;0),0,IF(AND(SUM(AD475:AD495)=0,COUNTIF(AD475:AD495,"NA")&gt;0),"NA",SUM(AD475:AD495))))</f>
        <v>0</v>
      </c>
      <c r="AE496" s="4"/>
      <c r="AL496" s="192">
        <f>SUM(AL475:AL495)</f>
        <v>0</v>
      </c>
      <c r="AP496" s="192">
        <f>SUM(AP475:AP495)</f>
        <v>0</v>
      </c>
      <c r="AT496" s="192">
        <f>SUM(AT475:AT495)</f>
        <v>0</v>
      </c>
      <c r="AX496" s="192">
        <f>SUM(AX475:AX495)</f>
        <v>0</v>
      </c>
      <c r="BB496" s="192">
        <f>SUM(BB475:BB495)</f>
        <v>0</v>
      </c>
      <c r="BF496" s="192">
        <f>SUM(BF475:BF495)</f>
        <v>0</v>
      </c>
      <c r="BJ496" s="192">
        <f>SUM(BJ475:BJ495)</f>
        <v>0</v>
      </c>
      <c r="BN496" s="192">
        <f>SUM(BN475:BN495)</f>
        <v>0</v>
      </c>
      <c r="CA496" s="410">
        <f>SUM(CA475:CA495)</f>
        <v>0</v>
      </c>
      <c r="CB496" s="256" t="str">
        <f>IF(CA496=0,"",_xlfn.CONCAT(CB475:CB495))</f>
        <v/>
      </c>
      <c r="CC496" s="258" t="str">
        <f>IF(CA496=0,"",
IF(CA496=1,_xlfn.CONCAT("Favor de revisar la sumatoria del total y/o subtotal(es) en el numeral: ",CB496),_xlfn.CONCAT("Favor de revisar la sumatoria de los totales y/o subtotales en los numerales: ",CB496)))</f>
        <v/>
      </c>
      <c r="CD496" s="409">
        <f>SUM(CD475:CD495)</f>
        <v>0</v>
      </c>
      <c r="CE496" s="256">
        <f>SUM(CE475:CE495)</f>
        <v>0</v>
      </c>
      <c r="CF496" s="256" t="str">
        <f>IF(CE496=0,"",_xlfn.CONCAT(CF475:CF495))</f>
        <v/>
      </c>
      <c r="CG496" s="258" t="str">
        <f>IF(CE496=0,"",
IF(CE496=1,_xlfn.CONCAT("Favor de revisar la información capturada en el numeral: ",CF496),_xlfn.CONCAT("Favor de revisar la información capturada en los numerales: ",CF496)))</f>
        <v/>
      </c>
      <c r="CL496" cm="1">
        <f t="array" ref="CL496">IF(OR(G494={"NS","NA"},CL$473={"NS","NA"}),0,IF(G494&lt;=CL$473,0,1))</f>
        <v>0</v>
      </c>
      <c r="CM496" cm="1">
        <f t="array" ref="CM496">IF(OR(H494={"NS","NA"},CM$473={"NS","NA"}),0,IF(H494&lt;=CM$473,0,1))</f>
        <v>0</v>
      </c>
      <c r="CN496" cm="1">
        <f t="array" ref="CN496">IF(OR(I494={"NS","NA"},CN$473={"NS","NA"}),0,IF(I494&lt;=CN$473,0,1))</f>
        <v>0</v>
      </c>
      <c r="CO496" cm="1">
        <f t="array" ref="CO496">IF(OR(J494={"NS","NA"},CO$473={"NS","NA"}),0,IF(J494&lt;=CO$473,0,1))</f>
        <v>0</v>
      </c>
      <c r="CP496" cm="1">
        <f t="array" ref="CP496">IF(OR(K494={"NS","NA"},CP$473={"NS","NA"}),0,IF(K494&lt;=CP$473,0,1))</f>
        <v>0</v>
      </c>
      <c r="CQ496" cm="1">
        <f t="array" ref="CQ496">IF(OR(L494={"NS","NA"},CQ$473={"NS","NA"}),0,IF(L494&lt;=CQ$473,0,1))</f>
        <v>0</v>
      </c>
      <c r="CR496" cm="1">
        <f t="array" ref="CR496">IF(OR(M494={"NS","NA"},CR$473={"NS","NA"}),0,IF(M494&lt;=CR$473,0,1))</f>
        <v>0</v>
      </c>
      <c r="CS496" cm="1">
        <f t="array" ref="CS496">IF(OR(N494={"NS","NA"},CS$473={"NS","NA"}),0,IF(N494&lt;=CS$473,0,1))</f>
        <v>0</v>
      </c>
      <c r="CT496" cm="1">
        <f t="array" ref="CT496">IF(OR(O494={"NS","NA"},CT$473={"NS","NA"}),0,IF(O494&lt;=CT$473,0,1))</f>
        <v>0</v>
      </c>
      <c r="CU496" cm="1">
        <f t="array" ref="CU496">IF(OR(P494={"NS","NA"},CU$473={"NS","NA"}),0,IF(P494&lt;=CU$473,0,1))</f>
        <v>0</v>
      </c>
      <c r="CV496" cm="1">
        <f t="array" ref="CV496">IF(OR(Q494={"NS","NA"},CV$473={"NS","NA"}),0,IF(Q494&lt;=CV$473,0,1))</f>
        <v>0</v>
      </c>
      <c r="CW496" cm="1">
        <f t="array" ref="CW496">IF(OR(R494={"NS","NA"},CW$473={"NS","NA"}),0,IF(R494&lt;=CW$473,0,1))</f>
        <v>0</v>
      </c>
      <c r="CX496" cm="1">
        <f t="array" ref="CX496">IF(OR(S494={"NS","NA"},CX$473={"NS","NA"}),0,IF(S494&lt;=CX$473,0,1))</f>
        <v>0</v>
      </c>
      <c r="CY496" cm="1">
        <f t="array" ref="CY496">IF(OR(T494={"NS","NA"},CY$473={"NS","NA"}),0,IF(T494&lt;=CY$473,0,1))</f>
        <v>0</v>
      </c>
      <c r="CZ496" cm="1">
        <f t="array" ref="CZ496">IF(OR(U494={"NS","NA"},CZ$473={"NS","NA"}),0,IF(U494&lt;=CZ$473,0,1))</f>
        <v>0</v>
      </c>
      <c r="DA496" cm="1">
        <f t="array" ref="DA496">IF(OR(V494={"NS","NA"},DA$473={"NS","NA"}),0,IF(V494&lt;=DA$473,0,1))</f>
        <v>0</v>
      </c>
      <c r="DB496" cm="1">
        <f t="array" ref="DB496">IF(OR(W494={"NS","NA"},DB$473={"NS","NA"}),0,IF(W494&lt;=DB$473,0,1))</f>
        <v>0</v>
      </c>
      <c r="DC496" cm="1">
        <f t="array" ref="DC496">IF(OR(X494={"NS","NA"},DC$473={"NS","NA"}),0,IF(X494&lt;=DC$473,0,1))</f>
        <v>0</v>
      </c>
      <c r="DD496" cm="1">
        <f t="array" ref="DD496">IF(OR(Y494={"NS","NA"},DD$473={"NS","NA"}),0,IF(Y494&lt;=DD$473,0,1))</f>
        <v>0</v>
      </c>
      <c r="DE496" cm="1">
        <f t="array" ref="DE496">IF(OR(Z494={"NS","NA"},DE$473={"NS","NA"}),0,IF(Z494&lt;=DE$473,0,1))</f>
        <v>0</v>
      </c>
      <c r="DF496" cm="1">
        <f t="array" ref="DF496">IF(OR(AA494={"NS","NA"},DF$473={"NS","NA"}),0,IF(AA494&lt;=DF$473,0,1))</f>
        <v>0</v>
      </c>
      <c r="DG496" cm="1">
        <f t="array" ref="DG496">IF(OR(AB494={"NS","NA"},DG$473={"NS","NA"}),0,IF(AB494&lt;=DG$473,0,1))</f>
        <v>0</v>
      </c>
      <c r="DH496" cm="1">
        <f t="array" ref="DH496">IF(OR(AC494={"NS","NA"},DH$473={"NS","NA"}),0,IF(AC494&lt;=DH$473,0,1))</f>
        <v>0</v>
      </c>
      <c r="DI496" cm="1">
        <f t="array" ref="DI496">IF(OR(AD494={"NS","NA"},DI$473={"NS","NA"}),0,IF(AD494&lt;=DI$473,0,1))</f>
        <v>0</v>
      </c>
    </row>
    <row r="497" spans="1:125" s="93" customFormat="1" ht="14.25">
      <c r="A497" s="5"/>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4"/>
      <c r="AI497" t="s">
        <v>5595</v>
      </c>
      <c r="AJ497" s="193">
        <f>SUM(AL496,AP496,AT496,AX496,BB496,BF496,BJ496,BN496)</f>
        <v>0</v>
      </c>
      <c r="CL497" cm="1">
        <f t="array" ref="CL497">IF(OR(G495={"NS","NA"},CL$473={"NS","NA"}),0,IF(G495&lt;=CL$473,0,1))</f>
        <v>0</v>
      </c>
      <c r="CM497" cm="1">
        <f t="array" ref="CM497">IF(OR(H495={"NS","NA"},CM$473={"NS","NA"}),0,IF(H495&lt;=CM$473,0,1))</f>
        <v>0</v>
      </c>
      <c r="CN497" cm="1">
        <f t="array" ref="CN497">IF(OR(I495={"NS","NA"},CN$473={"NS","NA"}),0,IF(I495&lt;=CN$473,0,1))</f>
        <v>0</v>
      </c>
      <c r="CO497" cm="1">
        <f t="array" ref="CO497">IF(OR(J495={"NS","NA"},CO$473={"NS","NA"}),0,IF(J495&lt;=CO$473,0,1))</f>
        <v>0</v>
      </c>
      <c r="CP497" cm="1">
        <f t="array" ref="CP497">IF(OR(K495={"NS","NA"},CP$473={"NS","NA"}),0,IF(K495&lt;=CP$473,0,1))</f>
        <v>0</v>
      </c>
      <c r="CQ497" cm="1">
        <f t="array" ref="CQ497">IF(OR(L495={"NS","NA"},CQ$473={"NS","NA"}),0,IF(L495&lt;=CQ$473,0,1))</f>
        <v>0</v>
      </c>
      <c r="CR497" cm="1">
        <f t="array" ref="CR497">IF(OR(M495={"NS","NA"},CR$473={"NS","NA"}),0,IF(M495&lt;=CR$473,0,1))</f>
        <v>0</v>
      </c>
      <c r="CS497" cm="1">
        <f t="array" ref="CS497">IF(OR(N495={"NS","NA"},CS$473={"NS","NA"}),0,IF(N495&lt;=CS$473,0,1))</f>
        <v>0</v>
      </c>
      <c r="CT497" cm="1">
        <f t="array" ref="CT497">IF(OR(O495={"NS","NA"},CT$473={"NS","NA"}),0,IF(O495&lt;=CT$473,0,1))</f>
        <v>0</v>
      </c>
      <c r="CU497" cm="1">
        <f t="array" ref="CU497">IF(OR(P495={"NS","NA"},CU$473={"NS","NA"}),0,IF(P495&lt;=CU$473,0,1))</f>
        <v>0</v>
      </c>
      <c r="CV497" cm="1">
        <f t="array" ref="CV497">IF(OR(Q495={"NS","NA"},CV$473={"NS","NA"}),0,IF(Q495&lt;=CV$473,0,1))</f>
        <v>0</v>
      </c>
      <c r="CW497" cm="1">
        <f t="array" ref="CW497">IF(OR(R495={"NS","NA"},CW$473={"NS","NA"}),0,IF(R495&lt;=CW$473,0,1))</f>
        <v>0</v>
      </c>
      <c r="CX497" cm="1">
        <f t="array" ref="CX497">IF(OR(S495={"NS","NA"},CX$473={"NS","NA"}),0,IF(S495&lt;=CX$473,0,1))</f>
        <v>0</v>
      </c>
      <c r="CY497" cm="1">
        <f t="array" ref="CY497">IF(OR(T495={"NS","NA"},CY$473={"NS","NA"}),0,IF(T495&lt;=CY$473,0,1))</f>
        <v>0</v>
      </c>
      <c r="CZ497" cm="1">
        <f t="array" ref="CZ497">IF(OR(U495={"NS","NA"},CZ$473={"NS","NA"}),0,IF(U495&lt;=CZ$473,0,1))</f>
        <v>0</v>
      </c>
      <c r="DA497" cm="1">
        <f t="array" ref="DA497">IF(OR(V495={"NS","NA"},DA$473={"NS","NA"}),0,IF(V495&lt;=DA$473,0,1))</f>
        <v>0</v>
      </c>
      <c r="DB497" cm="1">
        <f t="array" ref="DB497">IF(OR(W495={"NS","NA"},DB$473={"NS","NA"}),0,IF(W495&lt;=DB$473,0,1))</f>
        <v>0</v>
      </c>
      <c r="DC497" cm="1">
        <f t="array" ref="DC497">IF(OR(X495={"NS","NA"},DC$473={"NS","NA"}),0,IF(X495&lt;=DC$473,0,1))</f>
        <v>0</v>
      </c>
      <c r="DD497" cm="1">
        <f t="array" ref="DD497">IF(OR(Y495={"NS","NA"},DD$473={"NS","NA"}),0,IF(Y495&lt;=DD$473,0,1))</f>
        <v>0</v>
      </c>
      <c r="DE497" cm="1">
        <f t="array" ref="DE497">IF(OR(Z495={"NS","NA"},DE$473={"NS","NA"}),0,IF(Z495&lt;=DE$473,0,1))</f>
        <v>0</v>
      </c>
      <c r="DF497" cm="1">
        <f t="array" ref="DF497">IF(OR(AA495={"NS","NA"},DF$473={"NS","NA"}),0,IF(AA495&lt;=DF$473,0,1))</f>
        <v>0</v>
      </c>
      <c r="DG497" cm="1">
        <f t="array" ref="DG497">IF(OR(AB495={"NS","NA"},DG$473={"NS","NA"}),0,IF(AB495&lt;=DG$473,0,1))</f>
        <v>0</v>
      </c>
      <c r="DH497" cm="1">
        <f t="array" ref="DH497">IF(OR(AC495={"NS","NA"},DH$473={"NS","NA"}),0,IF(AC495&lt;=DH$473,0,1))</f>
        <v>0</v>
      </c>
      <c r="DI497" cm="1">
        <f t="array" ref="DI497">IF(OR(AD495={"NS","NA"},DI$473={"NS","NA"}),0,IF(AD495&lt;=DI$473,0,1))</f>
        <v>0</v>
      </c>
    </row>
    <row r="498" spans="1:125" s="93" customFormat="1" ht="24" customHeight="1">
      <c r="A498" s="5"/>
      <c r="B498" s="6"/>
      <c r="C498" s="777" t="s">
        <v>5120</v>
      </c>
      <c r="D498" s="732"/>
      <c r="E498" s="732"/>
      <c r="F498" s="732"/>
      <c r="G498" s="732"/>
      <c r="H498" s="732"/>
      <c r="I498" s="732"/>
      <c r="J498" s="732"/>
      <c r="K498" s="732"/>
      <c r="L498" s="732"/>
      <c r="M498" s="732"/>
      <c r="N498" s="732"/>
      <c r="O498" s="732"/>
      <c r="P498" s="732"/>
      <c r="Q498" s="732"/>
      <c r="R498" s="732"/>
      <c r="S498" s="732"/>
      <c r="T498" s="732"/>
      <c r="U498" s="732"/>
      <c r="V498" s="732"/>
      <c r="W498" s="732"/>
      <c r="X498" s="732"/>
      <c r="Y498" s="732"/>
      <c r="Z498" s="732"/>
      <c r="AA498" s="732"/>
      <c r="AB498" s="732"/>
      <c r="AC498" s="732"/>
      <c r="AD498" s="732"/>
      <c r="AE498" s="4"/>
      <c r="DI498" s="409">
        <f>SUM(CL477:DI497)</f>
        <v>0</v>
      </c>
      <c r="DU498" s="409">
        <f>SUM(CL477:DU497)</f>
        <v>0</v>
      </c>
    </row>
    <row r="499" spans="1:125" s="93" customFormat="1" ht="60" customHeight="1">
      <c r="A499" s="5"/>
      <c r="B499" s="6"/>
      <c r="C499" s="747"/>
      <c r="D499" s="653"/>
      <c r="E499" s="653"/>
      <c r="F499" s="653"/>
      <c r="G499" s="653"/>
      <c r="H499" s="653"/>
      <c r="I499" s="653"/>
      <c r="J499" s="653"/>
      <c r="K499" s="653"/>
      <c r="L499" s="653"/>
      <c r="M499" s="653"/>
      <c r="N499" s="653"/>
      <c r="O499" s="653"/>
      <c r="P499" s="653"/>
      <c r="Q499" s="653"/>
      <c r="R499" s="653"/>
      <c r="S499" s="653"/>
      <c r="T499" s="653"/>
      <c r="U499" s="653"/>
      <c r="V499" s="653"/>
      <c r="W499" s="653"/>
      <c r="X499" s="653"/>
      <c r="Y499" s="653"/>
      <c r="Z499" s="653"/>
      <c r="AA499" s="653"/>
      <c r="AB499" s="653"/>
      <c r="AC499" s="653"/>
      <c r="AD499" s="748"/>
      <c r="AE499" s="4"/>
    </row>
    <row r="500" spans="1:125" s="93" customFormat="1" ht="14.25">
      <c r="A500" s="5"/>
      <c r="B500" s="943" t="str">
        <f>CG496</f>
        <v/>
      </c>
      <c r="C500" s="751"/>
      <c r="D500" s="751"/>
      <c r="E500" s="751"/>
      <c r="F500" s="751"/>
      <c r="G500" s="751"/>
      <c r="H500" s="751"/>
      <c r="I500" s="751"/>
      <c r="J500" s="751"/>
      <c r="K500" s="751"/>
      <c r="L500" s="751"/>
      <c r="M500" s="751"/>
      <c r="N500" s="751"/>
      <c r="O500" s="751"/>
      <c r="P500" s="751"/>
      <c r="Q500" s="751"/>
      <c r="R500" s="751"/>
      <c r="S500" s="751"/>
      <c r="T500" s="751"/>
      <c r="U500" s="751"/>
      <c r="V500" s="751"/>
      <c r="W500" s="751"/>
      <c r="X500" s="751"/>
      <c r="Y500" s="751"/>
      <c r="Z500" s="751"/>
      <c r="AA500" s="751"/>
      <c r="AB500" s="751"/>
      <c r="AC500" s="751"/>
      <c r="AD500" s="751"/>
      <c r="AE500" s="751"/>
    </row>
    <row r="501" spans="1:125" s="93" customFormat="1" ht="14.25">
      <c r="A501" s="5"/>
      <c r="B501" s="767" t="str">
        <f>IF(SUM(COUNTIF(G475:AD495,"NS"))&lt;&gt;0,"Alerta: debido a que cuenta con registros NS, debe proporcionar una justificación en el area de comentarios al final de la pregunta","")</f>
        <v/>
      </c>
      <c r="C501" s="751"/>
      <c r="D501" s="751"/>
      <c r="E501" s="751"/>
      <c r="F501" s="751"/>
      <c r="G501" s="751"/>
      <c r="H501" s="751"/>
      <c r="I501" s="751"/>
      <c r="J501" s="751"/>
      <c r="K501" s="751"/>
      <c r="L501" s="751"/>
      <c r="M501" s="751"/>
      <c r="N501" s="751"/>
      <c r="O501" s="751"/>
      <c r="P501" s="751"/>
      <c r="Q501" s="751"/>
      <c r="R501" s="751"/>
      <c r="S501" s="751"/>
      <c r="T501" s="751"/>
      <c r="U501" s="751"/>
      <c r="V501" s="751"/>
      <c r="W501" s="751"/>
      <c r="X501" s="751"/>
      <c r="Y501" s="751"/>
      <c r="Z501" s="751"/>
      <c r="AA501" s="751"/>
      <c r="AB501" s="751"/>
      <c r="AC501" s="751"/>
      <c r="AD501" s="751"/>
      <c r="AE501" s="751"/>
    </row>
    <row r="502" spans="1:125" s="93" customFormat="1" ht="14.25">
      <c r="A502" s="5"/>
      <c r="B502" s="880" t="str">
        <f>CC496</f>
        <v/>
      </c>
      <c r="C502" s="957"/>
      <c r="D502" s="957"/>
      <c r="E502" s="957"/>
      <c r="F502" s="957"/>
      <c r="G502" s="957"/>
      <c r="H502" s="957"/>
      <c r="I502" s="957"/>
      <c r="J502" s="957"/>
      <c r="K502" s="957"/>
      <c r="L502" s="957"/>
      <c r="M502" s="957"/>
      <c r="N502" s="957"/>
      <c r="O502" s="957"/>
      <c r="P502" s="957"/>
      <c r="Q502" s="957"/>
      <c r="R502" s="957"/>
      <c r="S502" s="957"/>
      <c r="T502" s="957"/>
      <c r="U502" s="957"/>
      <c r="V502" s="957"/>
      <c r="W502" s="957"/>
      <c r="X502" s="957"/>
      <c r="Y502" s="957"/>
      <c r="Z502" s="957"/>
      <c r="AA502" s="957"/>
      <c r="AB502" s="957"/>
      <c r="AC502" s="957"/>
      <c r="AD502" s="957"/>
      <c r="AE502" s="957"/>
    </row>
    <row r="503" spans="1:125" s="93" customFormat="1" ht="14.25">
      <c r="A503" s="5"/>
      <c r="B503" s="880" t="str">
        <f>IF(CH483&gt;0,"Revise la información capturada, ya que tiene datos ingresados en celdas que están sombreadas","")</f>
        <v/>
      </c>
      <c r="C503" s="751"/>
      <c r="D503" s="751"/>
      <c r="E503" s="751"/>
      <c r="F503" s="751"/>
      <c r="G503" s="751"/>
      <c r="H503" s="751"/>
      <c r="I503" s="751"/>
      <c r="J503" s="751"/>
      <c r="K503" s="751"/>
      <c r="L503" s="751"/>
      <c r="M503" s="751"/>
      <c r="N503" s="751"/>
      <c r="O503" s="751"/>
      <c r="P503" s="751"/>
      <c r="Q503" s="751"/>
      <c r="R503" s="751"/>
      <c r="S503" s="751"/>
      <c r="T503" s="751"/>
      <c r="U503" s="751"/>
      <c r="V503" s="751"/>
      <c r="W503" s="751"/>
      <c r="X503" s="751"/>
      <c r="Y503" s="751"/>
      <c r="Z503" s="751"/>
      <c r="AA503" s="751"/>
      <c r="AB503" s="751"/>
      <c r="AC503" s="751"/>
      <c r="AD503" s="751"/>
      <c r="AE503" s="751"/>
    </row>
    <row r="504" spans="1:125" s="93" customFormat="1" ht="14.25">
      <c r="A504" s="5"/>
      <c r="B504" s="753" t="str">
        <f>IF(DI476&gt;0,"Favor de revisar la instrucción 4, debido a que no se cumplen con los criterios mencionados","")</f>
        <v/>
      </c>
      <c r="C504" s="751"/>
      <c r="D504" s="751"/>
      <c r="E504" s="751"/>
      <c r="F504" s="751"/>
      <c r="G504" s="751"/>
      <c r="H504" s="751"/>
      <c r="I504" s="751"/>
      <c r="J504" s="751"/>
      <c r="K504" s="751"/>
      <c r="L504" s="751"/>
      <c r="M504" s="751"/>
      <c r="N504" s="751"/>
      <c r="O504" s="751"/>
      <c r="P504" s="751"/>
      <c r="Q504" s="751"/>
      <c r="R504" s="751"/>
      <c r="S504" s="751"/>
      <c r="T504" s="751"/>
      <c r="U504" s="751"/>
      <c r="V504" s="751"/>
      <c r="W504" s="751"/>
      <c r="X504" s="751"/>
      <c r="Y504" s="751"/>
      <c r="Z504" s="751"/>
      <c r="AA504" s="751"/>
      <c r="AB504" s="751"/>
      <c r="AC504" s="751"/>
      <c r="AD504" s="751"/>
      <c r="AE504" s="751"/>
    </row>
    <row r="505" spans="1:125" s="93" customFormat="1" ht="15" customHeight="1" thickBot="1">
      <c r="A505" s="5"/>
      <c r="B505" s="749" t="str">
        <f>IF(DI498&gt;0,"Alerta: debe de proporcionar una justificación de acuerdo a lo establecido en la instrucción 5","")</f>
        <v/>
      </c>
      <c r="C505" s="751"/>
      <c r="D505" s="751"/>
      <c r="E505" s="751"/>
      <c r="F505" s="751"/>
      <c r="G505" s="751"/>
      <c r="H505" s="751"/>
      <c r="I505" s="751"/>
      <c r="J505" s="751"/>
      <c r="K505" s="751"/>
      <c r="L505" s="751"/>
      <c r="M505" s="751"/>
      <c r="N505" s="751"/>
      <c r="O505" s="751"/>
      <c r="P505" s="751"/>
      <c r="Q505" s="751"/>
      <c r="R505" s="751"/>
      <c r="S505" s="751"/>
      <c r="T505" s="751"/>
      <c r="U505" s="751"/>
      <c r="V505" s="751"/>
      <c r="W505" s="751"/>
      <c r="X505" s="751"/>
      <c r="Y505" s="751"/>
      <c r="Z505" s="751"/>
      <c r="AA505" s="751"/>
      <c r="AB505" s="751"/>
      <c r="AC505" s="751"/>
      <c r="AD505" s="751"/>
      <c r="AE505" s="751"/>
    </row>
    <row r="506" spans="1:125" s="93" customFormat="1" ht="15" customHeight="1" thickBot="1">
      <c r="A506" s="58"/>
      <c r="B506" s="654" t="s">
        <v>6245</v>
      </c>
      <c r="C506" s="655"/>
      <c r="D506" s="655"/>
      <c r="E506" s="655"/>
      <c r="F506" s="655"/>
      <c r="G506" s="655"/>
      <c r="H506" s="655"/>
      <c r="I506" s="655"/>
      <c r="J506" s="655"/>
      <c r="K506" s="655"/>
      <c r="L506" s="655"/>
      <c r="M506" s="655"/>
      <c r="N506" s="655"/>
      <c r="O506" s="655"/>
      <c r="P506" s="655"/>
      <c r="Q506" s="655"/>
      <c r="R506" s="655"/>
      <c r="S506" s="655"/>
      <c r="T506" s="655"/>
      <c r="U506" s="655"/>
      <c r="V506" s="655"/>
      <c r="W506" s="655"/>
      <c r="X506" s="655"/>
      <c r="Y506" s="655"/>
      <c r="Z506" s="655"/>
      <c r="AA506" s="655"/>
      <c r="AB506" s="655"/>
      <c r="AC506" s="655"/>
      <c r="AD506" s="656"/>
      <c r="AE506" s="4"/>
    </row>
    <row r="507" spans="1:125" s="93" customFormat="1" ht="14.25">
      <c r="A507" s="5"/>
      <c r="B507" s="761" t="s">
        <v>5124</v>
      </c>
      <c r="C507" s="666"/>
      <c r="D507" s="666"/>
      <c r="E507" s="666"/>
      <c r="F507" s="666"/>
      <c r="G507" s="666"/>
      <c r="H507" s="666"/>
      <c r="I507" s="666"/>
      <c r="J507" s="666"/>
      <c r="K507" s="666"/>
      <c r="L507" s="666"/>
      <c r="M507" s="666"/>
      <c r="N507" s="666"/>
      <c r="O507" s="666"/>
      <c r="P507" s="666"/>
      <c r="Q507" s="666"/>
      <c r="R507" s="666"/>
      <c r="S507" s="666"/>
      <c r="T507" s="666"/>
      <c r="U507" s="666"/>
      <c r="V507" s="666"/>
      <c r="W507" s="666"/>
      <c r="X507" s="666"/>
      <c r="Y507" s="666"/>
      <c r="Z507" s="666"/>
      <c r="AA507" s="666"/>
      <c r="AB507" s="666"/>
      <c r="AC507" s="666"/>
      <c r="AD507" s="762"/>
      <c r="AE507" s="4"/>
    </row>
    <row r="508" spans="1:125" s="93" customFormat="1" ht="36" customHeight="1">
      <c r="A508" s="5"/>
      <c r="B508" s="97"/>
      <c r="C508" s="731" t="s">
        <v>6246</v>
      </c>
      <c r="D508" s="732"/>
      <c r="E508" s="732"/>
      <c r="F508" s="732"/>
      <c r="G508" s="732"/>
      <c r="H508" s="732"/>
      <c r="I508" s="732"/>
      <c r="J508" s="732"/>
      <c r="K508" s="732"/>
      <c r="L508" s="732"/>
      <c r="M508" s="732"/>
      <c r="N508" s="732"/>
      <c r="O508" s="732"/>
      <c r="P508" s="732"/>
      <c r="Q508" s="732"/>
      <c r="R508" s="732"/>
      <c r="S508" s="732"/>
      <c r="T508" s="732"/>
      <c r="U508" s="732"/>
      <c r="V508" s="732"/>
      <c r="W508" s="732"/>
      <c r="X508" s="732"/>
      <c r="Y508" s="732"/>
      <c r="Z508" s="732"/>
      <c r="AA508" s="732"/>
      <c r="AB508" s="732"/>
      <c r="AC508" s="732"/>
      <c r="AD508" s="733"/>
      <c r="AE508" s="4"/>
    </row>
    <row r="509" spans="1:125" s="93" customFormat="1" ht="14.25">
      <c r="A509" s="5"/>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4"/>
    </row>
    <row r="510" spans="1:125" s="93" customFormat="1" ht="36" customHeight="1">
      <c r="A510" s="61" t="s">
        <v>6247</v>
      </c>
      <c r="B510" s="755" t="s">
        <v>6248</v>
      </c>
      <c r="C510" s="736"/>
      <c r="D510" s="736"/>
      <c r="E510" s="736"/>
      <c r="F510" s="736"/>
      <c r="G510" s="736"/>
      <c r="H510" s="736"/>
      <c r="I510" s="736"/>
      <c r="J510" s="736"/>
      <c r="K510" s="736"/>
      <c r="L510" s="736"/>
      <c r="M510" s="736"/>
      <c r="N510" s="736"/>
      <c r="O510" s="736"/>
      <c r="P510" s="736"/>
      <c r="Q510" s="736"/>
      <c r="R510" s="736"/>
      <c r="S510" s="736"/>
      <c r="T510" s="736"/>
      <c r="U510" s="736"/>
      <c r="V510" s="736"/>
      <c r="W510" s="736"/>
      <c r="X510" s="736"/>
      <c r="Y510" s="736"/>
      <c r="Z510" s="736"/>
      <c r="AA510" s="736"/>
      <c r="AB510" s="736"/>
      <c r="AC510" s="736"/>
      <c r="AD510" s="736"/>
      <c r="AE510" s="4"/>
    </row>
    <row r="511" spans="1:125" s="93" customFormat="1" ht="24" customHeight="1">
      <c r="A511" s="5"/>
      <c r="B511" s="8"/>
      <c r="C511" s="756" t="s">
        <v>6249</v>
      </c>
      <c r="D511" s="736"/>
      <c r="E511" s="736"/>
      <c r="F511" s="736"/>
      <c r="G511" s="736"/>
      <c r="H511" s="736"/>
      <c r="I511" s="736"/>
      <c r="J511" s="736"/>
      <c r="K511" s="736"/>
      <c r="L511" s="736"/>
      <c r="M511" s="736"/>
      <c r="N511" s="736"/>
      <c r="O511" s="736"/>
      <c r="P511" s="736"/>
      <c r="Q511" s="736"/>
      <c r="R511" s="736"/>
      <c r="S511" s="736"/>
      <c r="T511" s="736"/>
      <c r="U511" s="736"/>
      <c r="V511" s="736"/>
      <c r="W511" s="736"/>
      <c r="X511" s="736"/>
      <c r="Y511" s="736"/>
      <c r="Z511" s="736"/>
      <c r="AA511" s="736"/>
      <c r="AB511" s="736"/>
      <c r="AC511" s="736"/>
      <c r="AD511" s="736"/>
      <c r="AE511" s="4"/>
    </row>
    <row r="512" spans="1:125" s="93" customFormat="1" ht="24" customHeight="1">
      <c r="A512" s="5"/>
      <c r="B512" s="8"/>
      <c r="C512" s="756" t="s">
        <v>6250</v>
      </c>
      <c r="D512" s="736"/>
      <c r="E512" s="736"/>
      <c r="F512" s="736"/>
      <c r="G512" s="736"/>
      <c r="H512" s="736"/>
      <c r="I512" s="736"/>
      <c r="J512" s="736"/>
      <c r="K512" s="736"/>
      <c r="L512" s="736"/>
      <c r="M512" s="736"/>
      <c r="N512" s="736"/>
      <c r="O512" s="736"/>
      <c r="P512" s="736"/>
      <c r="Q512" s="736"/>
      <c r="R512" s="736"/>
      <c r="S512" s="736"/>
      <c r="T512" s="736"/>
      <c r="U512" s="736"/>
      <c r="V512" s="736"/>
      <c r="W512" s="736"/>
      <c r="X512" s="736"/>
      <c r="Y512" s="736"/>
      <c r="Z512" s="736"/>
      <c r="AA512" s="736"/>
      <c r="AB512" s="736"/>
      <c r="AC512" s="736"/>
      <c r="AD512" s="736"/>
      <c r="AE512" s="4"/>
    </row>
    <row r="513" spans="1:41" s="93" customFormat="1" ht="24" customHeight="1">
      <c r="A513" s="5"/>
      <c r="B513" s="8"/>
      <c r="C513" s="735" t="s">
        <v>6251</v>
      </c>
      <c r="D513" s="736"/>
      <c r="E513" s="736"/>
      <c r="F513" s="736"/>
      <c r="G513" s="736"/>
      <c r="H513" s="736"/>
      <c r="I513" s="736"/>
      <c r="J513" s="736"/>
      <c r="K513" s="736"/>
      <c r="L513" s="736"/>
      <c r="M513" s="736"/>
      <c r="N513" s="736"/>
      <c r="O513" s="736"/>
      <c r="P513" s="736"/>
      <c r="Q513" s="736"/>
      <c r="R513" s="736"/>
      <c r="S513" s="736"/>
      <c r="T513" s="736"/>
      <c r="U513" s="736"/>
      <c r="V513" s="736"/>
      <c r="W513" s="736"/>
      <c r="X513" s="736"/>
      <c r="Y513" s="736"/>
      <c r="Z513" s="736"/>
      <c r="AA513" s="736"/>
      <c r="AB513" s="736"/>
      <c r="AC513" s="736"/>
      <c r="AD513" s="736"/>
      <c r="AE513" s="4"/>
    </row>
    <row r="514" spans="1:41" s="93" customFormat="1" ht="36" customHeight="1">
      <c r="A514" s="5"/>
      <c r="B514" s="8"/>
      <c r="C514" s="758" t="s">
        <v>6252</v>
      </c>
      <c r="D514" s="635"/>
      <c r="E514" s="635"/>
      <c r="F514" s="635"/>
      <c r="G514" s="635"/>
      <c r="H514" s="635"/>
      <c r="I514" s="635"/>
      <c r="J514" s="635"/>
      <c r="K514" s="635"/>
      <c r="L514" s="635"/>
      <c r="M514" s="635"/>
      <c r="N514" s="635"/>
      <c r="O514" s="635"/>
      <c r="P514" s="635"/>
      <c r="Q514" s="635"/>
      <c r="R514" s="635"/>
      <c r="S514" s="635"/>
      <c r="T514" s="635"/>
      <c r="U514" s="635"/>
      <c r="V514" s="635"/>
      <c r="W514" s="635"/>
      <c r="X514" s="635"/>
      <c r="Y514" s="635"/>
      <c r="Z514" s="635"/>
      <c r="AA514" s="635"/>
      <c r="AB514" s="635"/>
      <c r="AC514" s="635"/>
      <c r="AD514" s="635"/>
      <c r="AE514" s="4"/>
    </row>
    <row r="515" spans="1:41" s="93" customFormat="1" ht="14.25">
      <c r="A515" s="5"/>
      <c r="B515" s="8"/>
      <c r="C515" s="388"/>
      <c r="D515" s="388"/>
      <c r="E515" s="388"/>
      <c r="F515" s="388"/>
      <c r="G515" s="388"/>
      <c r="H515" s="388"/>
      <c r="I515" s="388"/>
      <c r="J515" s="388"/>
      <c r="K515" s="388"/>
      <c r="L515" s="388"/>
      <c r="M515" s="388"/>
      <c r="N515" s="388"/>
      <c r="O515" s="388"/>
      <c r="P515" s="388"/>
      <c r="Q515" s="388"/>
      <c r="R515" s="388"/>
      <c r="S515" s="388"/>
      <c r="T515" s="388"/>
      <c r="U515" s="388"/>
      <c r="V515" s="388"/>
      <c r="W515" s="388"/>
      <c r="X515" s="388"/>
      <c r="Y515" s="388"/>
      <c r="Z515" s="388"/>
      <c r="AA515" s="388"/>
      <c r="AB515" s="388"/>
      <c r="AC515" s="388"/>
      <c r="AD515" s="388"/>
      <c r="AE515" s="4"/>
    </row>
    <row r="516" spans="1:41" s="93" customFormat="1" ht="36" customHeight="1">
      <c r="A516" s="5"/>
      <c r="B516" s="8"/>
      <c r="C516" s="771" t="s">
        <v>6253</v>
      </c>
      <c r="D516" s="773"/>
      <c r="E516" s="773"/>
      <c r="F516" s="773"/>
      <c r="G516" s="773"/>
      <c r="H516" s="773"/>
      <c r="I516" s="773"/>
      <c r="J516" s="773"/>
      <c r="K516" s="773"/>
      <c r="L516" s="769"/>
      <c r="M516" s="643" t="s">
        <v>6254</v>
      </c>
      <c r="N516" s="669"/>
      <c r="O516" s="669"/>
      <c r="P516" s="669"/>
      <c r="Q516" s="669"/>
      <c r="R516" s="669"/>
      <c r="S516" s="669"/>
      <c r="T516" s="669"/>
      <c r="U516" s="669"/>
      <c r="V516" s="669"/>
      <c r="W516" s="669"/>
      <c r="X516" s="669"/>
      <c r="Y516" s="669"/>
      <c r="Z516" s="669"/>
      <c r="AA516" s="669"/>
      <c r="AB516" s="669"/>
      <c r="AC516" s="669"/>
      <c r="AD516" s="670"/>
      <c r="AE516" s="4"/>
    </row>
    <row r="517" spans="1:41" s="93" customFormat="1" ht="14.25">
      <c r="A517" s="5"/>
      <c r="B517" s="8"/>
      <c r="C517" s="770"/>
      <c r="D517" s="732"/>
      <c r="E517" s="732"/>
      <c r="F517" s="732"/>
      <c r="G517" s="732"/>
      <c r="H517" s="732"/>
      <c r="I517" s="732"/>
      <c r="J517" s="732"/>
      <c r="K517" s="732"/>
      <c r="L517" s="733"/>
      <c r="M517" s="771" t="s">
        <v>5560</v>
      </c>
      <c r="N517" s="669"/>
      <c r="O517" s="669"/>
      <c r="P517" s="669"/>
      <c r="Q517" s="669"/>
      <c r="R517" s="670"/>
      <c r="S517" s="634" t="s">
        <v>6029</v>
      </c>
      <c r="T517" s="669"/>
      <c r="U517" s="669"/>
      <c r="V517" s="669"/>
      <c r="W517" s="669"/>
      <c r="X517" s="670"/>
      <c r="Y517" s="634" t="s">
        <v>6030</v>
      </c>
      <c r="Z517" s="669"/>
      <c r="AA517" s="669"/>
      <c r="AB517" s="669"/>
      <c r="AC517" s="669"/>
      <c r="AD517" s="670"/>
      <c r="AE517" s="4"/>
      <c r="AF517" t="s">
        <v>6217</v>
      </c>
      <c r="AG517" t="s">
        <v>5110</v>
      </c>
      <c r="AH517" t="s">
        <v>5905</v>
      </c>
      <c r="AI517" t="s">
        <v>5572</v>
      </c>
      <c r="AJ517" t="s">
        <v>5573</v>
      </c>
      <c r="AK517" t="s">
        <v>5574</v>
      </c>
      <c r="AL517" t="s">
        <v>5575</v>
      </c>
      <c r="AM517" t="s">
        <v>6132</v>
      </c>
    </row>
    <row r="518" spans="1:41" s="93" customFormat="1" ht="14.25">
      <c r="A518" s="5"/>
      <c r="B518" s="8"/>
      <c r="C518" s="754"/>
      <c r="D518" s="653"/>
      <c r="E518" s="653"/>
      <c r="F518" s="653"/>
      <c r="G518" s="653"/>
      <c r="H518" s="653"/>
      <c r="I518" s="653"/>
      <c r="J518" s="653"/>
      <c r="K518" s="653"/>
      <c r="L518" s="748"/>
      <c r="M518" s="858"/>
      <c r="N518" s="745"/>
      <c r="O518" s="745"/>
      <c r="P518" s="745"/>
      <c r="Q518" s="745"/>
      <c r="R518" s="746"/>
      <c r="S518" s="858"/>
      <c r="T518" s="745"/>
      <c r="U518" s="745"/>
      <c r="V518" s="745"/>
      <c r="W518" s="745"/>
      <c r="X518" s="746"/>
      <c r="Y518" s="858"/>
      <c r="Z518" s="745"/>
      <c r="AA518" s="745"/>
      <c r="AB518" s="745"/>
      <c r="AC518" s="745"/>
      <c r="AD518" s="746"/>
      <c r="AE518" s="4"/>
      <c r="AF518" s="396">
        <f>IF(AND(C518=1,M518=0),1,0)</f>
        <v>0</v>
      </c>
      <c r="AG518" s="396">
        <f>IF(COUNTA(C518:AD518)=0,0,IF(C518=1,IF(COUNTA(M518:AD518)=3,0,1),IF(C518&gt;1,0,1)))</f>
        <v>0</v>
      </c>
      <c r="AH518" s="396">
        <f>IF(C518&gt;1,IF(COUNTA(M518:AD518)=0,0,1),0)</f>
        <v>0</v>
      </c>
      <c r="AI518" s="422">
        <f>M518</f>
        <v>0</v>
      </c>
      <c r="AJ518">
        <f>COUNTIF(S518:AD518,"NS")</f>
        <v>0</v>
      </c>
      <c r="AK518" s="422">
        <f>SUM(S518:AD518)</f>
        <v>0</v>
      </c>
      <c r="AL518">
        <f>IF(COUNTIF(M518:AD518,"NA")=3,0,IF(OR(AND(AI518=0,AJ518&gt;0),AND(AI518="NS",AK518&gt;0), AND(AI518="NS", AJ518=0,AK518=0)), 1, IF(OR(AND(AI518&gt;0,AJ518&gt;1,AI518&gt;AK518), AND(AI518="NS",AJ518=2), AND(AI518="NS",AK518=0,AJ518&gt;0),AI518=AK518), 0, 1)))</f>
        <v>0</v>
      </c>
      <c r="AM518" cm="1">
        <f t="array" ref="AM518">IF(OR(M518={"NS","NA"},$C$101={"NS","NA"}),0,IF(M518&lt;=$C$101,0,1))</f>
        <v>0</v>
      </c>
      <c r="AN518" cm="1">
        <f t="array" ref="AN518">IF(OR(S518={"NS","NA"},$E$103={"NS","NA"}),0,IF(S518&lt;=$E$103,0,1))</f>
        <v>0</v>
      </c>
      <c r="AO518" cm="1">
        <f t="array" ref="AO518">IF(OR(Y518={"NS","NA"},$E$105={"NS","NA"}),0,IF(Y518&lt;=$E$105,0,1))</f>
        <v>0</v>
      </c>
    </row>
    <row r="519" spans="1:41" s="93" customFormat="1" ht="14.25">
      <c r="A519" s="5"/>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4"/>
      <c r="AL519" s="192">
        <f>SUM(AL518:AL518)</f>
        <v>0</v>
      </c>
      <c r="AO519" s="396">
        <f>SUM(AM518:AO518)</f>
        <v>0</v>
      </c>
    </row>
    <row r="520" spans="1:41" s="93" customFormat="1" ht="24" customHeight="1">
      <c r="A520" s="5"/>
      <c r="B520" s="8"/>
      <c r="C520" s="777" t="s">
        <v>5120</v>
      </c>
      <c r="D520" s="732"/>
      <c r="E520" s="732"/>
      <c r="F520" s="732"/>
      <c r="G520" s="732"/>
      <c r="H520" s="732"/>
      <c r="I520" s="732"/>
      <c r="J520" s="732"/>
      <c r="K520" s="732"/>
      <c r="L520" s="732"/>
      <c r="M520" s="732"/>
      <c r="N520" s="732"/>
      <c r="O520" s="732"/>
      <c r="P520" s="732"/>
      <c r="Q520" s="732"/>
      <c r="R520" s="732"/>
      <c r="S520" s="732"/>
      <c r="T520" s="732"/>
      <c r="U520" s="732"/>
      <c r="V520" s="732"/>
      <c r="W520" s="732"/>
      <c r="X520" s="732"/>
      <c r="Y520" s="732"/>
      <c r="Z520" s="732"/>
      <c r="AA520" s="732"/>
      <c r="AB520" s="732"/>
      <c r="AC520" s="732"/>
      <c r="AD520" s="732"/>
      <c r="AE520" s="4"/>
      <c r="AI520" t="s">
        <v>5595</v>
      </c>
      <c r="AJ520" s="193">
        <f>SUM(AL519)</f>
        <v>0</v>
      </c>
    </row>
    <row r="521" spans="1:41" s="93" customFormat="1" ht="60" customHeight="1">
      <c r="A521" s="5"/>
      <c r="B521" s="8"/>
      <c r="C521" s="747"/>
      <c r="D521" s="653"/>
      <c r="E521" s="653"/>
      <c r="F521" s="653"/>
      <c r="G521" s="653"/>
      <c r="H521" s="653"/>
      <c r="I521" s="653"/>
      <c r="J521" s="653"/>
      <c r="K521" s="653"/>
      <c r="L521" s="653"/>
      <c r="M521" s="653"/>
      <c r="N521" s="653"/>
      <c r="O521" s="653"/>
      <c r="P521" s="653"/>
      <c r="Q521" s="653"/>
      <c r="R521" s="653"/>
      <c r="S521" s="653"/>
      <c r="T521" s="653"/>
      <c r="U521" s="653"/>
      <c r="V521" s="653"/>
      <c r="W521" s="653"/>
      <c r="X521" s="653"/>
      <c r="Y521" s="653"/>
      <c r="Z521" s="653"/>
      <c r="AA521" s="653"/>
      <c r="AB521" s="653"/>
      <c r="AC521" s="653"/>
      <c r="AD521" s="748"/>
      <c r="AE521" s="4"/>
    </row>
    <row r="522" spans="1:41" s="93" customFormat="1" ht="14.25">
      <c r="A522" s="5"/>
      <c r="B522" s="943" t="str">
        <f>IF(AG518=0,"","Favor de ingresar toda la información requerida en la pregunta")</f>
        <v/>
      </c>
      <c r="C522" s="751"/>
      <c r="D522" s="751"/>
      <c r="E522" s="751"/>
      <c r="F522" s="751"/>
      <c r="G522" s="751"/>
      <c r="H522" s="751"/>
      <c r="I522" s="751"/>
      <c r="J522" s="751"/>
      <c r="K522" s="751"/>
      <c r="L522" s="751"/>
      <c r="M522" s="751"/>
      <c r="N522" s="751"/>
      <c r="O522" s="751"/>
      <c r="P522" s="751"/>
      <c r="Q522" s="751"/>
      <c r="R522" s="751"/>
      <c r="S522" s="751"/>
      <c r="T522" s="751"/>
      <c r="U522" s="751"/>
      <c r="V522" s="751"/>
      <c r="W522" s="751"/>
      <c r="X522" s="751"/>
      <c r="Y522" s="751"/>
      <c r="Z522" s="751"/>
      <c r="AA522" s="751"/>
      <c r="AB522" s="751"/>
      <c r="AC522" s="751"/>
      <c r="AD522" s="751"/>
      <c r="AE522" s="751"/>
    </row>
    <row r="523" spans="1:41" s="93" customFormat="1" ht="14.25">
      <c r="A523" s="5"/>
      <c r="B523" s="767" t="str">
        <f>IF(SUM(COUNTIF(M518:AD518,"NS"))&lt;&gt;0,"Alerta: debido a que cuenta con registros NS, debe proporcionar una justificación en el area de comentarios al final de la pregunta","")</f>
        <v/>
      </c>
      <c r="C523" s="751"/>
      <c r="D523" s="751"/>
      <c r="E523" s="751"/>
      <c r="F523" s="751"/>
      <c r="G523" s="751"/>
      <c r="H523" s="751"/>
      <c r="I523" s="751"/>
      <c r="J523" s="751"/>
      <c r="K523" s="751"/>
      <c r="L523" s="751"/>
      <c r="M523" s="751"/>
      <c r="N523" s="751"/>
      <c r="O523" s="751"/>
      <c r="P523" s="751"/>
      <c r="Q523" s="751"/>
      <c r="R523" s="751"/>
      <c r="S523" s="751"/>
      <c r="T523" s="751"/>
      <c r="U523" s="751"/>
      <c r="V523" s="751"/>
      <c r="W523" s="751"/>
      <c r="X523" s="751"/>
      <c r="Y523" s="751"/>
      <c r="Z523" s="751"/>
      <c r="AA523" s="751"/>
      <c r="AB523" s="751"/>
      <c r="AC523" s="751"/>
      <c r="AD523" s="751"/>
      <c r="AE523" s="751"/>
    </row>
    <row r="524" spans="1:41" s="93" customFormat="1" ht="14.25">
      <c r="A524" s="5"/>
      <c r="B524" s="880" t="str">
        <f>IF(AJ520&gt;0,"Favor de revisar la suma y consistencia de totales y/o subtotales por filas (numéricos y NS)","")</f>
        <v/>
      </c>
      <c r="C524" s="751"/>
      <c r="D524" s="751"/>
      <c r="E524" s="751"/>
      <c r="F524" s="751"/>
      <c r="G524" s="751"/>
      <c r="H524" s="751"/>
      <c r="I524" s="751"/>
      <c r="J524" s="751"/>
      <c r="K524" s="751"/>
      <c r="L524" s="751"/>
      <c r="M524" s="751"/>
      <c r="N524" s="751"/>
      <c r="O524" s="751"/>
      <c r="P524" s="751"/>
      <c r="Q524" s="751"/>
      <c r="R524" s="751"/>
      <c r="S524" s="751"/>
      <c r="T524" s="751"/>
      <c r="U524" s="751"/>
      <c r="V524" s="751"/>
      <c r="W524" s="751"/>
      <c r="X524" s="751"/>
      <c r="Y524" s="751"/>
      <c r="Z524" s="751"/>
      <c r="AA524" s="751"/>
      <c r="AB524" s="751"/>
      <c r="AC524" s="751"/>
      <c r="AD524" s="751"/>
      <c r="AE524" s="751"/>
    </row>
    <row r="525" spans="1:41" s="93" customFormat="1" ht="14.25">
      <c r="A525" s="5"/>
      <c r="B525" s="753" t="str">
        <f>IF(AH518&gt;0,"Revise la información capturada, ya que tiene datos ingresados en celdas que están sombreadas","")</f>
        <v/>
      </c>
      <c r="C525" s="751"/>
      <c r="D525" s="751"/>
      <c r="E525" s="751"/>
      <c r="F525" s="751"/>
      <c r="G525" s="751"/>
      <c r="H525" s="751"/>
      <c r="I525" s="751"/>
      <c r="J525" s="751"/>
      <c r="K525" s="751"/>
      <c r="L525" s="751"/>
      <c r="M525" s="751"/>
      <c r="N525" s="751"/>
      <c r="O525" s="751"/>
      <c r="P525" s="751"/>
      <c r="Q525" s="751"/>
      <c r="R525" s="751"/>
      <c r="S525" s="751"/>
      <c r="T525" s="751"/>
      <c r="U525" s="751"/>
      <c r="V525" s="751"/>
      <c r="W525" s="751"/>
      <c r="X525" s="751"/>
      <c r="Y525" s="751"/>
      <c r="Z525" s="751"/>
      <c r="AA525" s="751"/>
      <c r="AB525" s="751"/>
      <c r="AC525" s="751"/>
      <c r="AD525" s="751"/>
      <c r="AE525" s="751"/>
    </row>
    <row r="526" spans="1:41" s="93" customFormat="1" ht="14.25">
      <c r="A526" s="5"/>
      <c r="B526" s="753" t="str">
        <f>IF(AO519&gt;0,"Favor de revisar la instrucción 4, debido a que no se cumplen con los criterios mencionados","")</f>
        <v/>
      </c>
      <c r="C526" s="751"/>
      <c r="D526" s="751"/>
      <c r="E526" s="751"/>
      <c r="F526" s="751"/>
      <c r="G526" s="751"/>
      <c r="H526" s="751"/>
      <c r="I526" s="751"/>
      <c r="J526" s="751"/>
      <c r="K526" s="751"/>
      <c r="L526" s="751"/>
      <c r="M526" s="751"/>
      <c r="N526" s="751"/>
      <c r="O526" s="751"/>
      <c r="P526" s="751"/>
      <c r="Q526" s="751"/>
      <c r="R526" s="751"/>
      <c r="S526" s="751"/>
      <c r="T526" s="751"/>
      <c r="U526" s="751"/>
      <c r="V526" s="751"/>
      <c r="W526" s="751"/>
      <c r="X526" s="751"/>
      <c r="Y526" s="751"/>
      <c r="Z526" s="751"/>
      <c r="AA526" s="751"/>
      <c r="AB526" s="751"/>
      <c r="AC526" s="751"/>
      <c r="AD526" s="751"/>
      <c r="AE526" s="751"/>
    </row>
    <row r="527" spans="1:41" s="93" customFormat="1" ht="14.25">
      <c r="A527" s="5"/>
      <c r="B527" s="880" t="str">
        <f>IF(AF518=0,"","Debido a que cuenta con registro(s) con el código 1, el total de la fila respectiva debe ser mayor a cero")</f>
        <v/>
      </c>
      <c r="C527" s="751"/>
      <c r="D527" s="751"/>
      <c r="E527" s="751"/>
      <c r="F527" s="751"/>
      <c r="G527" s="751"/>
      <c r="H527" s="751"/>
      <c r="I527" s="751"/>
      <c r="J527" s="751"/>
      <c r="K527" s="751"/>
      <c r="L527" s="751"/>
      <c r="M527" s="751"/>
      <c r="N527" s="751"/>
      <c r="O527" s="751"/>
      <c r="P527" s="751"/>
      <c r="Q527" s="751"/>
      <c r="R527" s="751"/>
      <c r="S527" s="751"/>
      <c r="T527" s="751"/>
      <c r="U527" s="751"/>
      <c r="V527" s="751"/>
      <c r="W527" s="751"/>
      <c r="X527" s="751"/>
      <c r="Y527" s="751"/>
      <c r="Z527" s="751"/>
      <c r="AA527" s="751"/>
      <c r="AB527" s="751"/>
      <c r="AC527" s="751"/>
      <c r="AD527" s="751"/>
      <c r="AE527" s="751"/>
    </row>
    <row r="528" spans="1:41" s="93" customFormat="1" ht="36" customHeight="1">
      <c r="A528" s="7" t="s">
        <v>6255</v>
      </c>
      <c r="B528" s="743" t="s">
        <v>6256</v>
      </c>
      <c r="C528" s="635"/>
      <c r="D528" s="635"/>
      <c r="E528" s="635"/>
      <c r="F528" s="635"/>
      <c r="G528" s="635"/>
      <c r="H528" s="635"/>
      <c r="I528" s="635"/>
      <c r="J528" s="635"/>
      <c r="K528" s="635"/>
      <c r="L528" s="635"/>
      <c r="M528" s="635"/>
      <c r="N528" s="635"/>
      <c r="O528" s="635"/>
      <c r="P528" s="635"/>
      <c r="Q528" s="635"/>
      <c r="R528" s="635"/>
      <c r="S528" s="635"/>
      <c r="T528" s="635"/>
      <c r="U528" s="635"/>
      <c r="V528" s="635"/>
      <c r="W528" s="635"/>
      <c r="X528" s="635"/>
      <c r="Y528" s="635"/>
      <c r="Z528" s="635"/>
      <c r="AA528" s="635"/>
      <c r="AB528" s="635"/>
      <c r="AC528" s="635"/>
      <c r="AD528" s="635"/>
      <c r="AE528" s="4"/>
    </row>
    <row r="529" spans="1:44" s="93" customFormat="1" ht="24" customHeight="1">
      <c r="A529" s="7"/>
      <c r="B529" s="69"/>
      <c r="C529" s="756" t="s">
        <v>6257</v>
      </c>
      <c r="D529" s="736"/>
      <c r="E529" s="736"/>
      <c r="F529" s="736"/>
      <c r="G529" s="736"/>
      <c r="H529" s="736"/>
      <c r="I529" s="736"/>
      <c r="J529" s="736"/>
      <c r="K529" s="736"/>
      <c r="L529" s="736"/>
      <c r="M529" s="736"/>
      <c r="N529" s="736"/>
      <c r="O529" s="736"/>
      <c r="P529" s="736"/>
      <c r="Q529" s="736"/>
      <c r="R529" s="736"/>
      <c r="S529" s="736"/>
      <c r="T529" s="736"/>
      <c r="U529" s="736"/>
      <c r="V529" s="736"/>
      <c r="W529" s="736"/>
      <c r="X529" s="736"/>
      <c r="Y529" s="736"/>
      <c r="Z529" s="736"/>
      <c r="AA529" s="736"/>
      <c r="AB529" s="736"/>
      <c r="AC529" s="736"/>
      <c r="AD529" s="736"/>
      <c r="AE529" s="4"/>
    </row>
    <row r="530" spans="1:44" s="93" customFormat="1" ht="24" customHeight="1">
      <c r="A530" s="7"/>
      <c r="B530" s="69"/>
      <c r="C530" s="742" t="s">
        <v>6258</v>
      </c>
      <c r="D530" s="736"/>
      <c r="E530" s="736"/>
      <c r="F530" s="736"/>
      <c r="G530" s="736"/>
      <c r="H530" s="736"/>
      <c r="I530" s="736"/>
      <c r="J530" s="736"/>
      <c r="K530" s="736"/>
      <c r="L530" s="736"/>
      <c r="M530" s="736"/>
      <c r="N530" s="736"/>
      <c r="O530" s="736"/>
      <c r="P530" s="736"/>
      <c r="Q530" s="736"/>
      <c r="R530" s="736"/>
      <c r="S530" s="736"/>
      <c r="T530" s="736"/>
      <c r="U530" s="736"/>
      <c r="V530" s="736"/>
      <c r="W530" s="736"/>
      <c r="X530" s="736"/>
      <c r="Y530" s="736"/>
      <c r="Z530" s="736"/>
      <c r="AA530" s="736"/>
      <c r="AB530" s="736"/>
      <c r="AC530" s="736"/>
      <c r="AD530" s="736"/>
      <c r="AE530" s="4"/>
    </row>
    <row r="531" spans="1:44" s="93" customFormat="1" ht="36" customHeight="1">
      <c r="A531" s="7"/>
      <c r="B531" s="69"/>
      <c r="C531" s="756" t="s">
        <v>6259</v>
      </c>
      <c r="D531" s="736"/>
      <c r="E531" s="736"/>
      <c r="F531" s="736"/>
      <c r="G531" s="736"/>
      <c r="H531" s="736"/>
      <c r="I531" s="736"/>
      <c r="J531" s="736"/>
      <c r="K531" s="736"/>
      <c r="L531" s="736"/>
      <c r="M531" s="736"/>
      <c r="N531" s="736"/>
      <c r="O531" s="736"/>
      <c r="P531" s="736"/>
      <c r="Q531" s="736"/>
      <c r="R531" s="736"/>
      <c r="S531" s="736"/>
      <c r="T531" s="736"/>
      <c r="U531" s="736"/>
      <c r="V531" s="736"/>
      <c r="W531" s="736"/>
      <c r="X531" s="736"/>
      <c r="Y531" s="736"/>
      <c r="Z531" s="736"/>
      <c r="AA531" s="736"/>
      <c r="AB531" s="736"/>
      <c r="AC531" s="736"/>
      <c r="AD531" s="736"/>
      <c r="AE531" s="4"/>
    </row>
    <row r="532" spans="1:44" s="93" customFormat="1" ht="36" customHeight="1">
      <c r="A532" s="7"/>
      <c r="B532" s="69"/>
      <c r="C532" s="756" t="s">
        <v>6260</v>
      </c>
      <c r="D532" s="736"/>
      <c r="E532" s="736"/>
      <c r="F532" s="736"/>
      <c r="G532" s="736"/>
      <c r="H532" s="736"/>
      <c r="I532" s="736"/>
      <c r="J532" s="736"/>
      <c r="K532" s="736"/>
      <c r="L532" s="736"/>
      <c r="M532" s="736"/>
      <c r="N532" s="736"/>
      <c r="O532" s="736"/>
      <c r="P532" s="736"/>
      <c r="Q532" s="736"/>
      <c r="R532" s="736"/>
      <c r="S532" s="736"/>
      <c r="T532" s="736"/>
      <c r="U532" s="736"/>
      <c r="V532" s="736"/>
      <c r="W532" s="736"/>
      <c r="X532" s="736"/>
      <c r="Y532" s="736"/>
      <c r="Z532" s="736"/>
      <c r="AA532" s="736"/>
      <c r="AB532" s="736"/>
      <c r="AC532" s="736"/>
      <c r="AD532" s="736"/>
      <c r="AE532" s="4"/>
    </row>
    <row r="533" spans="1:44" s="93" customFormat="1" ht="24" customHeight="1">
      <c r="A533" s="7"/>
      <c r="B533" s="69"/>
      <c r="C533" s="756" t="s">
        <v>6261</v>
      </c>
      <c r="D533" s="736"/>
      <c r="E533" s="736"/>
      <c r="F533" s="736"/>
      <c r="G533" s="736"/>
      <c r="H533" s="736"/>
      <c r="I533" s="736"/>
      <c r="J533" s="736"/>
      <c r="K533" s="736"/>
      <c r="L533" s="736"/>
      <c r="M533" s="736"/>
      <c r="N533" s="736"/>
      <c r="O533" s="736"/>
      <c r="P533" s="736"/>
      <c r="Q533" s="736"/>
      <c r="R533" s="736"/>
      <c r="S533" s="736"/>
      <c r="T533" s="736"/>
      <c r="U533" s="736"/>
      <c r="V533" s="736"/>
      <c r="W533" s="736"/>
      <c r="X533" s="736"/>
      <c r="Y533" s="736"/>
      <c r="Z533" s="736"/>
      <c r="AA533" s="736"/>
      <c r="AB533" s="736"/>
      <c r="AC533" s="736"/>
      <c r="AD533" s="736"/>
      <c r="AE533" s="4"/>
    </row>
    <row r="534" spans="1:44" s="93" customFormat="1" ht="14.25">
      <c r="A534" s="21"/>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4"/>
    </row>
    <row r="535" spans="1:44" s="93" customFormat="1" ht="60" customHeight="1">
      <c r="A535" s="5"/>
      <c r="B535" s="8"/>
      <c r="C535" s="771" t="s">
        <v>6262</v>
      </c>
      <c r="D535" s="773"/>
      <c r="E535" s="773"/>
      <c r="F535" s="773"/>
      <c r="G535" s="773"/>
      <c r="H535" s="773"/>
      <c r="I535" s="773"/>
      <c r="J535" s="773"/>
      <c r="K535" s="773"/>
      <c r="L535" s="773"/>
      <c r="M535" s="773"/>
      <c r="N535" s="773"/>
      <c r="O535" s="769"/>
      <c r="P535" s="771" t="s">
        <v>6263</v>
      </c>
      <c r="Q535" s="773"/>
      <c r="R535" s="769"/>
      <c r="S535" s="643" t="s">
        <v>6264</v>
      </c>
      <c r="T535" s="669"/>
      <c r="U535" s="669"/>
      <c r="V535" s="669"/>
      <c r="W535" s="669"/>
      <c r="X535" s="669"/>
      <c r="Y535" s="669"/>
      <c r="Z535" s="669"/>
      <c r="AA535" s="669"/>
      <c r="AB535" s="669"/>
      <c r="AC535" s="669"/>
      <c r="AD535" s="670"/>
      <c r="AE535" s="4"/>
    </row>
    <row r="536" spans="1:44" s="93" customFormat="1" ht="14.25">
      <c r="A536" s="5"/>
      <c r="B536" s="8"/>
      <c r="C536" s="770"/>
      <c r="D536" s="732"/>
      <c r="E536" s="732"/>
      <c r="F536" s="732"/>
      <c r="G536" s="732"/>
      <c r="H536" s="732"/>
      <c r="I536" s="732"/>
      <c r="J536" s="732"/>
      <c r="K536" s="732"/>
      <c r="L536" s="732"/>
      <c r="M536" s="732"/>
      <c r="N536" s="732"/>
      <c r="O536" s="733"/>
      <c r="P536" s="770"/>
      <c r="Q536" s="732"/>
      <c r="R536" s="733"/>
      <c r="S536" s="771" t="s">
        <v>5560</v>
      </c>
      <c r="T536" s="669"/>
      <c r="U536" s="669"/>
      <c r="V536" s="670"/>
      <c r="W536" s="634" t="s">
        <v>6029</v>
      </c>
      <c r="X536" s="669"/>
      <c r="Y536" s="669"/>
      <c r="Z536" s="670"/>
      <c r="AA536" s="634" t="s">
        <v>6030</v>
      </c>
      <c r="AB536" s="669"/>
      <c r="AC536" s="669"/>
      <c r="AD536" s="670"/>
      <c r="AE536" s="4"/>
      <c r="AF536" t="s">
        <v>6265</v>
      </c>
      <c r="AG536" t="s">
        <v>5110</v>
      </c>
      <c r="AH536" t="s">
        <v>5905</v>
      </c>
      <c r="AI536" t="s">
        <v>5572</v>
      </c>
      <c r="AJ536" t="s">
        <v>5573</v>
      </c>
      <c r="AK536" t="s">
        <v>5574</v>
      </c>
      <c r="AL536" t="s">
        <v>5575</v>
      </c>
      <c r="AM536" t="s">
        <v>6266</v>
      </c>
      <c r="AP536" t="s">
        <v>6132</v>
      </c>
    </row>
    <row r="537" spans="1:44" s="93" customFormat="1" ht="14.25">
      <c r="A537" s="5"/>
      <c r="B537" s="8"/>
      <c r="C537" s="423" t="s">
        <v>5040</v>
      </c>
      <c r="D537" s="763" t="s">
        <v>6267</v>
      </c>
      <c r="E537" s="669"/>
      <c r="F537" s="669"/>
      <c r="G537" s="669"/>
      <c r="H537" s="669"/>
      <c r="I537" s="669"/>
      <c r="J537" s="669"/>
      <c r="K537" s="669"/>
      <c r="L537" s="669"/>
      <c r="M537" s="669"/>
      <c r="N537" s="669"/>
      <c r="O537" s="670"/>
      <c r="P537" s="671"/>
      <c r="Q537" s="653"/>
      <c r="R537" s="748"/>
      <c r="S537" s="866"/>
      <c r="T537" s="745"/>
      <c r="U537" s="745"/>
      <c r="V537" s="746"/>
      <c r="W537" s="866"/>
      <c r="X537" s="745"/>
      <c r="Y537" s="745"/>
      <c r="Z537" s="746"/>
      <c r="AA537" s="866"/>
      <c r="AB537" s="745"/>
      <c r="AC537" s="745"/>
      <c r="AD537" s="746"/>
      <c r="AE537" s="4"/>
      <c r="AF537">
        <f>IF(AND(P537="",S537=0),1,0)</f>
        <v>1</v>
      </c>
      <c r="AG537">
        <f>IF($C$518=1,IF(P537="",IF(COUNTA(S537:AD537)=3,0,1),0),0)</f>
        <v>0</v>
      </c>
      <c r="AH537">
        <f>IF($C$518&lt;&gt;1,IF(AND(COUNTA(P537:AD537)=0,C562=""),0,1),IF(P537="X",IF(COUNTA(S537:AD537)=0,0,1),0))</f>
        <v>0</v>
      </c>
      <c r="AI537" s="422">
        <f>S537</f>
        <v>0</v>
      </c>
      <c r="AJ537">
        <f>COUNTIF(W537:AD537,"NS")</f>
        <v>0</v>
      </c>
      <c r="AK537">
        <f>SUM(W537:AD537)</f>
        <v>0</v>
      </c>
      <c r="AL537">
        <f>IF(COUNTIF(S537:AD537,"NA")=3,0,IF(OR(AND(AI537=0,AJ537&gt;0),AND(AI537="NS",AK537&gt;0), AND(AI537="NS", AJ537=0,AK537=0)), 1, IF(OR(AND(AI537&gt;0,AJ537&gt;1,AI537&gt;AK537), AND(AI537="NS",AJ537=2), AND(AI537="NS",AK537=0,AJ537&gt;0),AI537=AK537), 0, 1)))</f>
        <v>0</v>
      </c>
      <c r="AM537" cm="1">
        <f t="array" ref="AM537">IF(OR(S557={"NS","NA"},M518={"NS","NA"}),0,IF(S557&gt;=M518,0,1))</f>
        <v>0</v>
      </c>
      <c r="AN537" cm="1">
        <f t="array" ref="AN537">IF(OR(W557={"NS","NA"},S518={"NS","NA"}),0,IF(W557&gt;=S518,0,1))</f>
        <v>0</v>
      </c>
      <c r="AO537" cm="1">
        <f t="array" ref="AO537">IF(OR(AA557={"NS","NA"},Y518={"NS","NA"}),0,IF(AA557&gt;=Y518,0,1))</f>
        <v>0</v>
      </c>
      <c r="AP537" cm="1">
        <f t="array" ref="AP537">IF(OR(S537={"NS","NA"},$M$518={"NS","NA"}),0,IF(S537&lt;=$M$518,0,1))</f>
        <v>0</v>
      </c>
      <c r="AQ537" cm="1">
        <f t="array" ref="AQ537">IF(OR(W537={"NS","NA"},$S$518={"NS","NA"}),0,IF(W537&lt;=$S$518,0,1))</f>
        <v>0</v>
      </c>
      <c r="AR537" cm="1">
        <f t="array" ref="AR537">IF(OR(AA537={"NS","NA"},$Y$518={"NS","NA"}),0,IF(AA537&lt;=$Y$518,0,1))</f>
        <v>0</v>
      </c>
    </row>
    <row r="538" spans="1:44" s="93" customFormat="1" ht="14.25">
      <c r="A538" s="5"/>
      <c r="B538" s="8"/>
      <c r="C538" s="413" t="s">
        <v>5042</v>
      </c>
      <c r="D538" s="763" t="s">
        <v>6268</v>
      </c>
      <c r="E538" s="669"/>
      <c r="F538" s="669"/>
      <c r="G538" s="669"/>
      <c r="H538" s="669"/>
      <c r="I538" s="669"/>
      <c r="J538" s="669"/>
      <c r="K538" s="669"/>
      <c r="L538" s="669"/>
      <c r="M538" s="669"/>
      <c r="N538" s="669"/>
      <c r="O538" s="670"/>
      <c r="P538" s="671"/>
      <c r="Q538" s="653"/>
      <c r="R538" s="748"/>
      <c r="S538" s="866"/>
      <c r="T538" s="745"/>
      <c r="U538" s="745"/>
      <c r="V538" s="746"/>
      <c r="W538" s="866"/>
      <c r="X538" s="745"/>
      <c r="Y538" s="745"/>
      <c r="Z538" s="746"/>
      <c r="AA538" s="866"/>
      <c r="AB538" s="745"/>
      <c r="AC538" s="745"/>
      <c r="AD538" s="746"/>
      <c r="AE538" s="4"/>
      <c r="AF538">
        <f t="shared" ref="AF538:AF555" si="206">IF(AND(P538="",S538=0),1,0)</f>
        <v>1</v>
      </c>
      <c r="AG538">
        <f t="shared" ref="AG538:AG555" si="207">IF($C$518=1,IF(P538="",IF(COUNTA(S538:AD538)=3,0,1),0),0)</f>
        <v>0</v>
      </c>
      <c r="AH538">
        <f>IF($C$518&lt;&gt;1,IF(COUNTA(P538:AD538)=0,0,1),IF(P538="X",IF(COUNTA(S538:AD538)=0,0,1),0))</f>
        <v>0</v>
      </c>
      <c r="AI538">
        <f t="shared" ref="AI538:AI555" si="208">S538</f>
        <v>0</v>
      </c>
      <c r="AJ538">
        <f t="shared" ref="AJ538:AJ555" si="209">COUNTIF(W538:AD538,"NS")</f>
        <v>0</v>
      </c>
      <c r="AK538">
        <f t="shared" ref="AK538:AK555" si="210">SUM(W538:AD538)</f>
        <v>0</v>
      </c>
      <c r="AL538">
        <f t="shared" ref="AL538:AL555" si="211">IF(COUNTIF(S538:AD538,"NA")=3,0,IF(OR(AND(AI538=0,AJ538&gt;0),AND(AI538="NS",AK538&gt;0), AND(AI538="NS", AJ538=0,AK538=0)), 1, IF(OR(AND(AI538&gt;0,AJ538&gt;1,AI538&gt;AK538), AND(AI538="NS",AJ538=2), AND(AI538="NS",AK538=0,AJ538&gt;0),AI538=AK538), 0, 1)))</f>
        <v>0</v>
      </c>
      <c r="AO538" s="396">
        <f>SUM(AM537:AO537)</f>
        <v>0</v>
      </c>
      <c r="AP538" cm="1">
        <f t="array" ref="AP538">IF(OR(S538={"NS","NA"},$M$518={"NS","NA"}),0,IF(S538&lt;=$M$518,0,1))</f>
        <v>0</v>
      </c>
      <c r="AQ538" cm="1">
        <f t="array" ref="AQ538">IF(OR(W538={"NS","NA"},$S$518={"NS","NA"}),0,IF(W538&lt;=$S$518,0,1))</f>
        <v>0</v>
      </c>
      <c r="AR538" cm="1">
        <f t="array" ref="AR538">IF(OR(AA538={"NS","NA"},$Y$518={"NS","NA"}),0,IF(AA538&lt;=$Y$518,0,1))</f>
        <v>0</v>
      </c>
    </row>
    <row r="539" spans="1:44" s="93" customFormat="1" ht="24" customHeight="1">
      <c r="A539" s="5"/>
      <c r="B539" s="8"/>
      <c r="C539" s="413" t="s">
        <v>5044</v>
      </c>
      <c r="D539" s="763" t="s">
        <v>6269</v>
      </c>
      <c r="E539" s="669"/>
      <c r="F539" s="669"/>
      <c r="G539" s="669"/>
      <c r="H539" s="669"/>
      <c r="I539" s="669"/>
      <c r="J539" s="669"/>
      <c r="K539" s="669"/>
      <c r="L539" s="669"/>
      <c r="M539" s="669"/>
      <c r="N539" s="669"/>
      <c r="O539" s="670"/>
      <c r="P539" s="671"/>
      <c r="Q539" s="653"/>
      <c r="R539" s="748"/>
      <c r="S539" s="866"/>
      <c r="T539" s="745"/>
      <c r="U539" s="745"/>
      <c r="V539" s="746"/>
      <c r="W539" s="866"/>
      <c r="X539" s="745"/>
      <c r="Y539" s="745"/>
      <c r="Z539" s="746"/>
      <c r="AA539" s="866"/>
      <c r="AB539" s="745"/>
      <c r="AC539" s="745"/>
      <c r="AD539" s="746"/>
      <c r="AE539" s="4"/>
      <c r="AF539">
        <f t="shared" si="206"/>
        <v>1</v>
      </c>
      <c r="AG539">
        <f t="shared" si="207"/>
        <v>0</v>
      </c>
      <c r="AH539">
        <f t="shared" ref="AH539:AH555" si="212">IF($C$518&lt;&gt;1,IF(COUNTA(P539:AD539)=0,0,1),IF(P539="X",IF(COUNTA(S539:AD539)=0,0,1),0))</f>
        <v>0</v>
      </c>
      <c r="AI539">
        <f t="shared" si="208"/>
        <v>0</v>
      </c>
      <c r="AJ539">
        <f t="shared" si="209"/>
        <v>0</v>
      </c>
      <c r="AK539">
        <f t="shared" si="210"/>
        <v>0</v>
      </c>
      <c r="AL539">
        <f t="shared" si="211"/>
        <v>0</v>
      </c>
      <c r="AP539" cm="1">
        <f t="array" ref="AP539">IF(OR(S539={"NS","NA"},$M$518={"NS","NA"}),0,IF(S539&lt;=$M$518,0,1))</f>
        <v>0</v>
      </c>
      <c r="AQ539" cm="1">
        <f t="array" ref="AQ539">IF(OR(W539={"NS","NA"},$S$518={"NS","NA"}),0,IF(W539&lt;=$S$518,0,1))</f>
        <v>0</v>
      </c>
      <c r="AR539" cm="1">
        <f t="array" ref="AR539">IF(OR(AA539={"NS","NA"},$Y$518={"NS","NA"}),0,IF(AA539&lt;=$Y$518,0,1))</f>
        <v>0</v>
      </c>
    </row>
    <row r="540" spans="1:44" s="93" customFormat="1" ht="36" customHeight="1">
      <c r="A540" s="5"/>
      <c r="B540" s="8"/>
      <c r="C540" s="413" t="s">
        <v>5046</v>
      </c>
      <c r="D540" s="763" t="s">
        <v>6270</v>
      </c>
      <c r="E540" s="669"/>
      <c r="F540" s="669"/>
      <c r="G540" s="669"/>
      <c r="H540" s="669"/>
      <c r="I540" s="669"/>
      <c r="J540" s="669"/>
      <c r="K540" s="669"/>
      <c r="L540" s="669"/>
      <c r="M540" s="669"/>
      <c r="N540" s="669"/>
      <c r="O540" s="670"/>
      <c r="P540" s="671"/>
      <c r="Q540" s="653"/>
      <c r="R540" s="748"/>
      <c r="S540" s="866"/>
      <c r="T540" s="745"/>
      <c r="U540" s="745"/>
      <c r="V540" s="746"/>
      <c r="W540" s="866"/>
      <c r="X540" s="745"/>
      <c r="Y540" s="745"/>
      <c r="Z540" s="746"/>
      <c r="AA540" s="866"/>
      <c r="AB540" s="745"/>
      <c r="AC540" s="745"/>
      <c r="AD540" s="746"/>
      <c r="AE540" s="4"/>
      <c r="AF540">
        <f t="shared" si="206"/>
        <v>1</v>
      </c>
      <c r="AG540">
        <f t="shared" si="207"/>
        <v>0</v>
      </c>
      <c r="AH540">
        <f t="shared" si="212"/>
        <v>0</v>
      </c>
      <c r="AI540">
        <f t="shared" si="208"/>
        <v>0</v>
      </c>
      <c r="AJ540">
        <f t="shared" si="209"/>
        <v>0</v>
      </c>
      <c r="AK540">
        <f t="shared" si="210"/>
        <v>0</v>
      </c>
      <c r="AL540">
        <f t="shared" si="211"/>
        <v>0</v>
      </c>
      <c r="AP540" cm="1">
        <f t="array" ref="AP540">IF(OR(S540={"NS","NA"},$M$518={"NS","NA"}),0,IF(S540&lt;=$M$518,0,1))</f>
        <v>0</v>
      </c>
      <c r="AQ540" cm="1">
        <f t="array" ref="AQ540">IF(OR(W540={"NS","NA"},$S$518={"NS","NA"}),0,IF(W540&lt;=$S$518,0,1))</f>
        <v>0</v>
      </c>
      <c r="AR540" cm="1">
        <f t="array" ref="AR540">IF(OR(AA540={"NS","NA"},$Y$518={"NS","NA"}),0,IF(AA540&lt;=$Y$518,0,1))</f>
        <v>0</v>
      </c>
    </row>
    <row r="541" spans="1:44" s="93" customFormat="1" ht="36" customHeight="1">
      <c r="A541" s="5"/>
      <c r="B541" s="8"/>
      <c r="C541" s="413" t="s">
        <v>5048</v>
      </c>
      <c r="D541" s="763" t="s">
        <v>6271</v>
      </c>
      <c r="E541" s="669"/>
      <c r="F541" s="669"/>
      <c r="G541" s="669"/>
      <c r="H541" s="669"/>
      <c r="I541" s="669"/>
      <c r="J541" s="669"/>
      <c r="K541" s="669"/>
      <c r="L541" s="669"/>
      <c r="M541" s="669"/>
      <c r="N541" s="669"/>
      <c r="O541" s="670"/>
      <c r="P541" s="671"/>
      <c r="Q541" s="653"/>
      <c r="R541" s="748"/>
      <c r="S541" s="866"/>
      <c r="T541" s="745"/>
      <c r="U541" s="745"/>
      <c r="V541" s="746"/>
      <c r="W541" s="866"/>
      <c r="X541" s="745"/>
      <c r="Y541" s="745"/>
      <c r="Z541" s="746"/>
      <c r="AA541" s="866"/>
      <c r="AB541" s="745"/>
      <c r="AC541" s="745"/>
      <c r="AD541" s="746"/>
      <c r="AE541" s="4"/>
      <c r="AF541">
        <f t="shared" si="206"/>
        <v>1</v>
      </c>
      <c r="AG541">
        <f t="shared" si="207"/>
        <v>0</v>
      </c>
      <c r="AH541">
        <f t="shared" si="212"/>
        <v>0</v>
      </c>
      <c r="AI541">
        <f t="shared" si="208"/>
        <v>0</v>
      </c>
      <c r="AJ541">
        <f t="shared" si="209"/>
        <v>0</v>
      </c>
      <c r="AK541">
        <f t="shared" si="210"/>
        <v>0</v>
      </c>
      <c r="AL541">
        <f t="shared" si="211"/>
        <v>0</v>
      </c>
      <c r="AP541" cm="1">
        <f t="array" ref="AP541">IF(OR(S541={"NS","NA"},$M$518={"NS","NA"}),0,IF(S541&lt;=$M$518,0,1))</f>
        <v>0</v>
      </c>
      <c r="AQ541" cm="1">
        <f t="array" ref="AQ541">IF(OR(W541={"NS","NA"},$S$518={"NS","NA"}),0,IF(W541&lt;=$S$518,0,1))</f>
        <v>0</v>
      </c>
      <c r="AR541" cm="1">
        <f t="array" ref="AR541">IF(OR(AA541={"NS","NA"},$Y$518={"NS","NA"}),0,IF(AA541&lt;=$Y$518,0,1))</f>
        <v>0</v>
      </c>
    </row>
    <row r="542" spans="1:44" s="93" customFormat="1" ht="24" customHeight="1">
      <c r="A542" s="5"/>
      <c r="B542" s="8"/>
      <c r="C542" s="413" t="s">
        <v>5050</v>
      </c>
      <c r="D542" s="763" t="s">
        <v>6272</v>
      </c>
      <c r="E542" s="669"/>
      <c r="F542" s="669"/>
      <c r="G542" s="669"/>
      <c r="H542" s="669"/>
      <c r="I542" s="669"/>
      <c r="J542" s="669"/>
      <c r="K542" s="669"/>
      <c r="L542" s="669"/>
      <c r="M542" s="669"/>
      <c r="N542" s="669"/>
      <c r="O542" s="670"/>
      <c r="P542" s="671"/>
      <c r="Q542" s="653"/>
      <c r="R542" s="748"/>
      <c r="S542" s="866"/>
      <c r="T542" s="745"/>
      <c r="U542" s="745"/>
      <c r="V542" s="746"/>
      <c r="W542" s="866"/>
      <c r="X542" s="745"/>
      <c r="Y542" s="745"/>
      <c r="Z542" s="746"/>
      <c r="AA542" s="866"/>
      <c r="AB542" s="745"/>
      <c r="AC542" s="745"/>
      <c r="AD542" s="746"/>
      <c r="AE542" s="4"/>
      <c r="AF542">
        <f t="shared" si="206"/>
        <v>1</v>
      </c>
      <c r="AG542">
        <f t="shared" si="207"/>
        <v>0</v>
      </c>
      <c r="AH542">
        <f t="shared" si="212"/>
        <v>0</v>
      </c>
      <c r="AI542">
        <f t="shared" si="208"/>
        <v>0</v>
      </c>
      <c r="AJ542">
        <f t="shared" si="209"/>
        <v>0</v>
      </c>
      <c r="AK542">
        <f t="shared" si="210"/>
        <v>0</v>
      </c>
      <c r="AL542">
        <f t="shared" si="211"/>
        <v>0</v>
      </c>
      <c r="AP542" cm="1">
        <f t="array" ref="AP542">IF(OR(S542={"NS","NA"},$M$518={"NS","NA"}),0,IF(S542&lt;=$M$518,0,1))</f>
        <v>0</v>
      </c>
      <c r="AQ542" cm="1">
        <f t="array" ref="AQ542">IF(OR(W542={"NS","NA"},$S$518={"NS","NA"}),0,IF(W542&lt;=$S$518,0,1))</f>
        <v>0</v>
      </c>
      <c r="AR542" cm="1">
        <f t="array" ref="AR542">IF(OR(AA542={"NS","NA"},$Y$518={"NS","NA"}),0,IF(AA542&lt;=$Y$518,0,1))</f>
        <v>0</v>
      </c>
    </row>
    <row r="543" spans="1:44" s="93" customFormat="1" ht="24" customHeight="1">
      <c r="A543" s="5"/>
      <c r="B543" s="8"/>
      <c r="C543" s="413" t="s">
        <v>5052</v>
      </c>
      <c r="D543" s="763" t="s">
        <v>6273</v>
      </c>
      <c r="E543" s="669"/>
      <c r="F543" s="669"/>
      <c r="G543" s="669"/>
      <c r="H543" s="669"/>
      <c r="I543" s="669"/>
      <c r="J543" s="669"/>
      <c r="K543" s="669"/>
      <c r="L543" s="669"/>
      <c r="M543" s="669"/>
      <c r="N543" s="669"/>
      <c r="O543" s="670"/>
      <c r="P543" s="671"/>
      <c r="Q543" s="653"/>
      <c r="R543" s="748"/>
      <c r="S543" s="866"/>
      <c r="T543" s="745"/>
      <c r="U543" s="745"/>
      <c r="V543" s="746"/>
      <c r="W543" s="866"/>
      <c r="X543" s="745"/>
      <c r="Y543" s="745"/>
      <c r="Z543" s="746"/>
      <c r="AA543" s="866"/>
      <c r="AB543" s="745"/>
      <c r="AC543" s="745"/>
      <c r="AD543" s="746"/>
      <c r="AE543" s="4"/>
      <c r="AF543">
        <f t="shared" si="206"/>
        <v>1</v>
      </c>
      <c r="AG543">
        <f t="shared" si="207"/>
        <v>0</v>
      </c>
      <c r="AH543">
        <f t="shared" si="212"/>
        <v>0</v>
      </c>
      <c r="AI543">
        <f t="shared" si="208"/>
        <v>0</v>
      </c>
      <c r="AJ543">
        <f t="shared" si="209"/>
        <v>0</v>
      </c>
      <c r="AK543">
        <f t="shared" si="210"/>
        <v>0</v>
      </c>
      <c r="AL543">
        <f t="shared" si="211"/>
        <v>0</v>
      </c>
      <c r="AP543" cm="1">
        <f t="array" ref="AP543">IF(OR(S543={"NS","NA"},$M$518={"NS","NA"}),0,IF(S543&lt;=$M$518,0,1))</f>
        <v>0</v>
      </c>
      <c r="AQ543" cm="1">
        <f t="array" ref="AQ543">IF(OR(W543={"NS","NA"},$S$518={"NS","NA"}),0,IF(W543&lt;=$S$518,0,1))</f>
        <v>0</v>
      </c>
      <c r="AR543" cm="1">
        <f t="array" ref="AR543">IF(OR(AA543={"NS","NA"},$Y$518={"NS","NA"}),0,IF(AA543&lt;=$Y$518,0,1))</f>
        <v>0</v>
      </c>
    </row>
    <row r="544" spans="1:44" s="93" customFormat="1" ht="24" customHeight="1">
      <c r="A544" s="5"/>
      <c r="B544" s="8"/>
      <c r="C544" s="413" t="s">
        <v>5054</v>
      </c>
      <c r="D544" s="763" t="s">
        <v>6274</v>
      </c>
      <c r="E544" s="669"/>
      <c r="F544" s="669"/>
      <c r="G544" s="669"/>
      <c r="H544" s="669"/>
      <c r="I544" s="669"/>
      <c r="J544" s="669"/>
      <c r="K544" s="669"/>
      <c r="L544" s="669"/>
      <c r="M544" s="669"/>
      <c r="N544" s="669"/>
      <c r="O544" s="670"/>
      <c r="P544" s="671"/>
      <c r="Q544" s="653"/>
      <c r="R544" s="748"/>
      <c r="S544" s="866"/>
      <c r="T544" s="745"/>
      <c r="U544" s="745"/>
      <c r="V544" s="746"/>
      <c r="W544" s="866"/>
      <c r="X544" s="745"/>
      <c r="Y544" s="745"/>
      <c r="Z544" s="746"/>
      <c r="AA544" s="866"/>
      <c r="AB544" s="745"/>
      <c r="AC544" s="745"/>
      <c r="AD544" s="746"/>
      <c r="AE544" s="4"/>
      <c r="AF544">
        <f t="shared" si="206"/>
        <v>1</v>
      </c>
      <c r="AG544">
        <f t="shared" si="207"/>
        <v>0</v>
      </c>
      <c r="AH544">
        <f t="shared" si="212"/>
        <v>0</v>
      </c>
      <c r="AI544">
        <f t="shared" si="208"/>
        <v>0</v>
      </c>
      <c r="AJ544">
        <f t="shared" si="209"/>
        <v>0</v>
      </c>
      <c r="AK544">
        <f t="shared" si="210"/>
        <v>0</v>
      </c>
      <c r="AL544">
        <f t="shared" si="211"/>
        <v>0</v>
      </c>
      <c r="AP544" cm="1">
        <f t="array" ref="AP544">IF(OR(S544={"NS","NA"},$M$518={"NS","NA"}),0,IF(S544&lt;=$M$518,0,1))</f>
        <v>0</v>
      </c>
      <c r="AQ544" cm="1">
        <f t="array" ref="AQ544">IF(OR(W544={"NS","NA"},$S$518={"NS","NA"}),0,IF(W544&lt;=$S$518,0,1))</f>
        <v>0</v>
      </c>
      <c r="AR544" cm="1">
        <f t="array" ref="AR544">IF(OR(AA544={"NS","NA"},$Y$518={"NS","NA"}),0,IF(AA544&lt;=$Y$518,0,1))</f>
        <v>0</v>
      </c>
    </row>
    <row r="545" spans="1:44" s="93" customFormat="1" ht="14.25">
      <c r="A545" s="5"/>
      <c r="B545" s="8"/>
      <c r="C545" s="413" t="s">
        <v>5056</v>
      </c>
      <c r="D545" s="763" t="s">
        <v>6275</v>
      </c>
      <c r="E545" s="669"/>
      <c r="F545" s="669"/>
      <c r="G545" s="669"/>
      <c r="H545" s="669"/>
      <c r="I545" s="669"/>
      <c r="J545" s="669"/>
      <c r="K545" s="669"/>
      <c r="L545" s="669"/>
      <c r="M545" s="669"/>
      <c r="N545" s="669"/>
      <c r="O545" s="670"/>
      <c r="P545" s="671"/>
      <c r="Q545" s="653"/>
      <c r="R545" s="748"/>
      <c r="S545" s="866"/>
      <c r="T545" s="745"/>
      <c r="U545" s="745"/>
      <c r="V545" s="746"/>
      <c r="W545" s="866"/>
      <c r="X545" s="745"/>
      <c r="Y545" s="745"/>
      <c r="Z545" s="746"/>
      <c r="AA545" s="866"/>
      <c r="AB545" s="745"/>
      <c r="AC545" s="745"/>
      <c r="AD545" s="746"/>
      <c r="AE545" s="4"/>
      <c r="AF545">
        <f t="shared" si="206"/>
        <v>1</v>
      </c>
      <c r="AG545">
        <f t="shared" si="207"/>
        <v>0</v>
      </c>
      <c r="AH545">
        <f t="shared" si="212"/>
        <v>0</v>
      </c>
      <c r="AI545">
        <f t="shared" si="208"/>
        <v>0</v>
      </c>
      <c r="AJ545">
        <f t="shared" si="209"/>
        <v>0</v>
      </c>
      <c r="AK545">
        <f t="shared" si="210"/>
        <v>0</v>
      </c>
      <c r="AL545">
        <f t="shared" si="211"/>
        <v>0</v>
      </c>
      <c r="AP545" cm="1">
        <f t="array" ref="AP545">IF(OR(S545={"NS","NA"},$M$518={"NS","NA"}),0,IF(S545&lt;=$M$518,0,1))</f>
        <v>0</v>
      </c>
      <c r="AQ545" cm="1">
        <f t="array" ref="AQ545">IF(OR(W545={"NS","NA"},$S$518={"NS","NA"}),0,IF(W545&lt;=$S$518,0,1))</f>
        <v>0</v>
      </c>
      <c r="AR545" cm="1">
        <f t="array" ref="AR545">IF(OR(AA545={"NS","NA"},$Y$518={"NS","NA"}),0,IF(AA545&lt;=$Y$518,0,1))</f>
        <v>0</v>
      </c>
    </row>
    <row r="546" spans="1:44" s="93" customFormat="1" ht="24" customHeight="1">
      <c r="A546" s="5"/>
      <c r="B546" s="8"/>
      <c r="C546" s="413" t="s">
        <v>5057</v>
      </c>
      <c r="D546" s="763" t="s">
        <v>6276</v>
      </c>
      <c r="E546" s="669"/>
      <c r="F546" s="669"/>
      <c r="G546" s="669"/>
      <c r="H546" s="669"/>
      <c r="I546" s="669"/>
      <c r="J546" s="669"/>
      <c r="K546" s="669"/>
      <c r="L546" s="669"/>
      <c r="M546" s="669"/>
      <c r="N546" s="669"/>
      <c r="O546" s="670"/>
      <c r="P546" s="671"/>
      <c r="Q546" s="653"/>
      <c r="R546" s="748"/>
      <c r="S546" s="866"/>
      <c r="T546" s="745"/>
      <c r="U546" s="745"/>
      <c r="V546" s="746"/>
      <c r="W546" s="866"/>
      <c r="X546" s="745"/>
      <c r="Y546" s="745"/>
      <c r="Z546" s="746"/>
      <c r="AA546" s="866"/>
      <c r="AB546" s="745"/>
      <c r="AC546" s="745"/>
      <c r="AD546" s="746"/>
      <c r="AE546" s="4"/>
      <c r="AF546">
        <f t="shared" si="206"/>
        <v>1</v>
      </c>
      <c r="AG546">
        <f t="shared" si="207"/>
        <v>0</v>
      </c>
      <c r="AH546">
        <f t="shared" si="212"/>
        <v>0</v>
      </c>
      <c r="AI546">
        <f t="shared" si="208"/>
        <v>0</v>
      </c>
      <c r="AJ546">
        <f t="shared" si="209"/>
        <v>0</v>
      </c>
      <c r="AK546">
        <f t="shared" si="210"/>
        <v>0</v>
      </c>
      <c r="AL546">
        <f t="shared" si="211"/>
        <v>0</v>
      </c>
      <c r="AP546" cm="1">
        <f t="array" ref="AP546">IF(OR(S546={"NS","NA"},$M$518={"NS","NA"}),0,IF(S546&lt;=$M$518,0,1))</f>
        <v>0</v>
      </c>
      <c r="AQ546" cm="1">
        <f t="array" ref="AQ546">IF(OR(W546={"NS","NA"},$S$518={"NS","NA"}),0,IF(W546&lt;=$S$518,0,1))</f>
        <v>0</v>
      </c>
      <c r="AR546" cm="1">
        <f t="array" ref="AR546">IF(OR(AA546={"NS","NA"},$Y$518={"NS","NA"}),0,IF(AA546&lt;=$Y$518,0,1))</f>
        <v>0</v>
      </c>
    </row>
    <row r="547" spans="1:44" s="93" customFormat="1" ht="24" customHeight="1">
      <c r="A547" s="5"/>
      <c r="B547" s="8"/>
      <c r="C547" s="413" t="s">
        <v>5059</v>
      </c>
      <c r="D547" s="763" t="s">
        <v>6277</v>
      </c>
      <c r="E547" s="669"/>
      <c r="F547" s="669"/>
      <c r="G547" s="669"/>
      <c r="H547" s="669"/>
      <c r="I547" s="669"/>
      <c r="J547" s="669"/>
      <c r="K547" s="669"/>
      <c r="L547" s="669"/>
      <c r="M547" s="669"/>
      <c r="N547" s="669"/>
      <c r="O547" s="670"/>
      <c r="P547" s="671"/>
      <c r="Q547" s="653"/>
      <c r="R547" s="748"/>
      <c r="S547" s="866"/>
      <c r="T547" s="745"/>
      <c r="U547" s="745"/>
      <c r="V547" s="746"/>
      <c r="W547" s="866"/>
      <c r="X547" s="745"/>
      <c r="Y547" s="745"/>
      <c r="Z547" s="746"/>
      <c r="AA547" s="866"/>
      <c r="AB547" s="745"/>
      <c r="AC547" s="745"/>
      <c r="AD547" s="746"/>
      <c r="AE547" s="4"/>
      <c r="AF547">
        <f t="shared" si="206"/>
        <v>1</v>
      </c>
      <c r="AG547">
        <f t="shared" si="207"/>
        <v>0</v>
      </c>
      <c r="AH547">
        <f t="shared" si="212"/>
        <v>0</v>
      </c>
      <c r="AI547">
        <f t="shared" si="208"/>
        <v>0</v>
      </c>
      <c r="AJ547">
        <f t="shared" si="209"/>
        <v>0</v>
      </c>
      <c r="AK547">
        <f t="shared" si="210"/>
        <v>0</v>
      </c>
      <c r="AL547">
        <f t="shared" si="211"/>
        <v>0</v>
      </c>
      <c r="AP547" cm="1">
        <f t="array" ref="AP547">IF(OR(S547={"NS","NA"},$M$518={"NS","NA"}),0,IF(S547&lt;=$M$518,0,1))</f>
        <v>0</v>
      </c>
      <c r="AQ547" cm="1">
        <f t="array" ref="AQ547">IF(OR(W547={"NS","NA"},$S$518={"NS","NA"}),0,IF(W547&lt;=$S$518,0,1))</f>
        <v>0</v>
      </c>
      <c r="AR547" cm="1">
        <f t="array" ref="AR547">IF(OR(AA547={"NS","NA"},$Y$518={"NS","NA"}),0,IF(AA547&lt;=$Y$518,0,1))</f>
        <v>0</v>
      </c>
    </row>
    <row r="548" spans="1:44" s="93" customFormat="1" ht="36" customHeight="1">
      <c r="A548" s="5"/>
      <c r="B548" s="8"/>
      <c r="C548" s="413" t="s">
        <v>5060</v>
      </c>
      <c r="D548" s="763" t="s">
        <v>6278</v>
      </c>
      <c r="E548" s="669"/>
      <c r="F548" s="669"/>
      <c r="G548" s="669"/>
      <c r="H548" s="669"/>
      <c r="I548" s="669"/>
      <c r="J548" s="669"/>
      <c r="K548" s="669"/>
      <c r="L548" s="669"/>
      <c r="M548" s="669"/>
      <c r="N548" s="669"/>
      <c r="O548" s="670"/>
      <c r="P548" s="671"/>
      <c r="Q548" s="653"/>
      <c r="R548" s="748"/>
      <c r="S548" s="866"/>
      <c r="T548" s="745"/>
      <c r="U548" s="745"/>
      <c r="V548" s="746"/>
      <c r="W548" s="866"/>
      <c r="X548" s="745"/>
      <c r="Y548" s="745"/>
      <c r="Z548" s="746"/>
      <c r="AA548" s="866"/>
      <c r="AB548" s="745"/>
      <c r="AC548" s="745"/>
      <c r="AD548" s="746"/>
      <c r="AE548" s="4"/>
      <c r="AF548">
        <f t="shared" si="206"/>
        <v>1</v>
      </c>
      <c r="AG548">
        <f t="shared" si="207"/>
        <v>0</v>
      </c>
      <c r="AH548">
        <f t="shared" si="212"/>
        <v>0</v>
      </c>
      <c r="AI548">
        <f t="shared" si="208"/>
        <v>0</v>
      </c>
      <c r="AJ548">
        <f t="shared" si="209"/>
        <v>0</v>
      </c>
      <c r="AK548">
        <f t="shared" si="210"/>
        <v>0</v>
      </c>
      <c r="AL548">
        <f t="shared" si="211"/>
        <v>0</v>
      </c>
      <c r="AP548" cm="1">
        <f t="array" ref="AP548">IF(OR(S548={"NS","NA"},$M$518={"NS","NA"}),0,IF(S548&lt;=$M$518,0,1))</f>
        <v>0</v>
      </c>
      <c r="AQ548" cm="1">
        <f t="array" ref="AQ548">IF(OR(W548={"NS","NA"},$S$518={"NS","NA"}),0,IF(W548&lt;=$S$518,0,1))</f>
        <v>0</v>
      </c>
      <c r="AR548" cm="1">
        <f t="array" ref="AR548">IF(OR(AA548={"NS","NA"},$Y$518={"NS","NA"}),0,IF(AA548&lt;=$Y$518,0,1))</f>
        <v>0</v>
      </c>
    </row>
    <row r="549" spans="1:44" s="93" customFormat="1" ht="24" customHeight="1">
      <c r="A549" s="5"/>
      <c r="B549" s="8"/>
      <c r="C549" s="413" t="s">
        <v>5061</v>
      </c>
      <c r="D549" s="763" t="s">
        <v>6279</v>
      </c>
      <c r="E549" s="669"/>
      <c r="F549" s="669"/>
      <c r="G549" s="669"/>
      <c r="H549" s="669"/>
      <c r="I549" s="669"/>
      <c r="J549" s="669"/>
      <c r="K549" s="669"/>
      <c r="L549" s="669"/>
      <c r="M549" s="669"/>
      <c r="N549" s="669"/>
      <c r="O549" s="670"/>
      <c r="P549" s="671"/>
      <c r="Q549" s="653"/>
      <c r="R549" s="748"/>
      <c r="S549" s="866"/>
      <c r="T549" s="745"/>
      <c r="U549" s="745"/>
      <c r="V549" s="746"/>
      <c r="W549" s="866"/>
      <c r="X549" s="745"/>
      <c r="Y549" s="745"/>
      <c r="Z549" s="746"/>
      <c r="AA549" s="866"/>
      <c r="AB549" s="745"/>
      <c r="AC549" s="745"/>
      <c r="AD549" s="746"/>
      <c r="AE549" s="4"/>
      <c r="AF549">
        <f t="shared" si="206"/>
        <v>1</v>
      </c>
      <c r="AG549">
        <f t="shared" si="207"/>
        <v>0</v>
      </c>
      <c r="AH549">
        <f t="shared" si="212"/>
        <v>0</v>
      </c>
      <c r="AI549">
        <f t="shared" si="208"/>
        <v>0</v>
      </c>
      <c r="AJ549">
        <f t="shared" si="209"/>
        <v>0</v>
      </c>
      <c r="AK549">
        <f t="shared" si="210"/>
        <v>0</v>
      </c>
      <c r="AL549">
        <f t="shared" si="211"/>
        <v>0</v>
      </c>
      <c r="AP549" cm="1">
        <f t="array" ref="AP549">IF(OR(S549={"NS","NA"},$M$518={"NS","NA"}),0,IF(S549&lt;=$M$518,0,1))</f>
        <v>0</v>
      </c>
      <c r="AQ549" cm="1">
        <f t="array" ref="AQ549">IF(OR(W549={"NS","NA"},$S$518={"NS","NA"}),0,IF(W549&lt;=$S$518,0,1))</f>
        <v>0</v>
      </c>
      <c r="AR549" cm="1">
        <f t="array" ref="AR549">IF(OR(AA549={"NS","NA"},$Y$518={"NS","NA"}),0,IF(AA549&lt;=$Y$518,0,1))</f>
        <v>0</v>
      </c>
    </row>
    <row r="550" spans="1:44" s="93" customFormat="1" ht="24" customHeight="1">
      <c r="A550" s="5"/>
      <c r="B550" s="8"/>
      <c r="C550" s="413" t="s">
        <v>5062</v>
      </c>
      <c r="D550" s="763" t="s">
        <v>6280</v>
      </c>
      <c r="E550" s="669"/>
      <c r="F550" s="669"/>
      <c r="G550" s="669"/>
      <c r="H550" s="669"/>
      <c r="I550" s="669"/>
      <c r="J550" s="669"/>
      <c r="K550" s="669"/>
      <c r="L550" s="669"/>
      <c r="M550" s="669"/>
      <c r="N550" s="669"/>
      <c r="O550" s="670"/>
      <c r="P550" s="671"/>
      <c r="Q550" s="653"/>
      <c r="R550" s="748"/>
      <c r="S550" s="866"/>
      <c r="T550" s="745"/>
      <c r="U550" s="745"/>
      <c r="V550" s="746"/>
      <c r="W550" s="866"/>
      <c r="X550" s="745"/>
      <c r="Y550" s="745"/>
      <c r="Z550" s="746"/>
      <c r="AA550" s="866"/>
      <c r="AB550" s="745"/>
      <c r="AC550" s="745"/>
      <c r="AD550" s="746"/>
      <c r="AE550" s="4"/>
      <c r="AF550">
        <f t="shared" si="206"/>
        <v>1</v>
      </c>
      <c r="AG550">
        <f t="shared" si="207"/>
        <v>0</v>
      </c>
      <c r="AH550">
        <f t="shared" si="212"/>
        <v>0</v>
      </c>
      <c r="AI550">
        <f t="shared" si="208"/>
        <v>0</v>
      </c>
      <c r="AJ550">
        <f t="shared" si="209"/>
        <v>0</v>
      </c>
      <c r="AK550">
        <f t="shared" si="210"/>
        <v>0</v>
      </c>
      <c r="AL550">
        <f t="shared" si="211"/>
        <v>0</v>
      </c>
      <c r="AP550" cm="1">
        <f t="array" ref="AP550">IF(OR(S550={"NS","NA"},$M$518={"NS","NA"}),0,IF(S550&lt;=$M$518,0,1))</f>
        <v>0</v>
      </c>
      <c r="AQ550" cm="1">
        <f t="array" ref="AQ550">IF(OR(W550={"NS","NA"},$S$518={"NS","NA"}),0,IF(W550&lt;=$S$518,0,1))</f>
        <v>0</v>
      </c>
      <c r="AR550" cm="1">
        <f t="array" ref="AR550">IF(OR(AA550={"NS","NA"},$Y$518={"NS","NA"}),0,IF(AA550&lt;=$Y$518,0,1))</f>
        <v>0</v>
      </c>
    </row>
    <row r="551" spans="1:44" s="93" customFormat="1" ht="24" customHeight="1">
      <c r="A551" s="5"/>
      <c r="B551" s="8"/>
      <c r="C551" s="413" t="s">
        <v>5063</v>
      </c>
      <c r="D551" s="763" t="s">
        <v>6281</v>
      </c>
      <c r="E551" s="669"/>
      <c r="F551" s="669"/>
      <c r="G551" s="669"/>
      <c r="H551" s="669"/>
      <c r="I551" s="669"/>
      <c r="J551" s="669"/>
      <c r="K551" s="669"/>
      <c r="L551" s="669"/>
      <c r="M551" s="669"/>
      <c r="N551" s="669"/>
      <c r="O551" s="670"/>
      <c r="P551" s="671"/>
      <c r="Q551" s="653"/>
      <c r="R551" s="748"/>
      <c r="S551" s="866"/>
      <c r="T551" s="745"/>
      <c r="U551" s="745"/>
      <c r="V551" s="746"/>
      <c r="W551" s="866"/>
      <c r="X551" s="745"/>
      <c r="Y551" s="745"/>
      <c r="Z551" s="746"/>
      <c r="AA551" s="866"/>
      <c r="AB551" s="745"/>
      <c r="AC551" s="745"/>
      <c r="AD551" s="746"/>
      <c r="AE551" s="4"/>
      <c r="AF551">
        <f t="shared" si="206"/>
        <v>1</v>
      </c>
      <c r="AG551">
        <f t="shared" si="207"/>
        <v>0</v>
      </c>
      <c r="AH551">
        <f t="shared" si="212"/>
        <v>0</v>
      </c>
      <c r="AI551">
        <f t="shared" si="208"/>
        <v>0</v>
      </c>
      <c r="AJ551">
        <f t="shared" si="209"/>
        <v>0</v>
      </c>
      <c r="AK551">
        <f t="shared" si="210"/>
        <v>0</v>
      </c>
      <c r="AL551">
        <f t="shared" si="211"/>
        <v>0</v>
      </c>
      <c r="AP551" cm="1">
        <f t="array" ref="AP551">IF(OR(S551={"NS","NA"},$M$518={"NS","NA"}),0,IF(S551&lt;=$M$518,0,1))</f>
        <v>0</v>
      </c>
      <c r="AQ551" cm="1">
        <f t="array" ref="AQ551">IF(OR(W551={"NS","NA"},$S$518={"NS","NA"}),0,IF(W551&lt;=$S$518,0,1))</f>
        <v>0</v>
      </c>
      <c r="AR551" cm="1">
        <f t="array" ref="AR551">IF(OR(AA551={"NS","NA"},$Y$518={"NS","NA"}),0,IF(AA551&lt;=$Y$518,0,1))</f>
        <v>0</v>
      </c>
    </row>
    <row r="552" spans="1:44" s="93" customFormat="1" ht="24" customHeight="1">
      <c r="A552" s="5"/>
      <c r="B552" s="8"/>
      <c r="C552" s="413" t="s">
        <v>5064</v>
      </c>
      <c r="D552" s="763" t="s">
        <v>6282</v>
      </c>
      <c r="E552" s="669"/>
      <c r="F552" s="669"/>
      <c r="G552" s="669"/>
      <c r="H552" s="669"/>
      <c r="I552" s="669"/>
      <c r="J552" s="669"/>
      <c r="K552" s="669"/>
      <c r="L552" s="669"/>
      <c r="M552" s="669"/>
      <c r="N552" s="669"/>
      <c r="O552" s="670"/>
      <c r="P552" s="671"/>
      <c r="Q552" s="653"/>
      <c r="R552" s="748"/>
      <c r="S552" s="866"/>
      <c r="T552" s="745"/>
      <c r="U552" s="745"/>
      <c r="V552" s="746"/>
      <c r="W552" s="866"/>
      <c r="X552" s="745"/>
      <c r="Y552" s="745"/>
      <c r="Z552" s="746"/>
      <c r="AA552" s="866"/>
      <c r="AB552" s="745"/>
      <c r="AC552" s="745"/>
      <c r="AD552" s="746"/>
      <c r="AE552" s="4"/>
      <c r="AF552">
        <f t="shared" si="206"/>
        <v>1</v>
      </c>
      <c r="AG552">
        <f t="shared" si="207"/>
        <v>0</v>
      </c>
      <c r="AH552">
        <f t="shared" si="212"/>
        <v>0</v>
      </c>
      <c r="AI552">
        <f t="shared" si="208"/>
        <v>0</v>
      </c>
      <c r="AJ552">
        <f t="shared" si="209"/>
        <v>0</v>
      </c>
      <c r="AK552">
        <f t="shared" si="210"/>
        <v>0</v>
      </c>
      <c r="AL552">
        <f t="shared" si="211"/>
        <v>0</v>
      </c>
      <c r="AP552" cm="1">
        <f t="array" ref="AP552">IF(OR(S552={"NS","NA"},$M$518={"NS","NA"}),0,IF(S552&lt;=$M$518,0,1))</f>
        <v>0</v>
      </c>
      <c r="AQ552" cm="1">
        <f t="array" ref="AQ552">IF(OR(W552={"NS","NA"},$S$518={"NS","NA"}),0,IF(W552&lt;=$S$518,0,1))</f>
        <v>0</v>
      </c>
      <c r="AR552" cm="1">
        <f t="array" ref="AR552">IF(OR(AA552={"NS","NA"},$Y$518={"NS","NA"}),0,IF(AA552&lt;=$Y$518,0,1))</f>
        <v>0</v>
      </c>
    </row>
    <row r="553" spans="1:44" s="93" customFormat="1" ht="24" customHeight="1">
      <c r="A553" s="5"/>
      <c r="B553" s="8"/>
      <c r="C553" s="413" t="s">
        <v>5065</v>
      </c>
      <c r="D553" s="763" t="s">
        <v>6283</v>
      </c>
      <c r="E553" s="669"/>
      <c r="F553" s="669"/>
      <c r="G553" s="669"/>
      <c r="H553" s="669"/>
      <c r="I553" s="669"/>
      <c r="J553" s="669"/>
      <c r="K553" s="669"/>
      <c r="L553" s="669"/>
      <c r="M553" s="669"/>
      <c r="N553" s="669"/>
      <c r="O553" s="670"/>
      <c r="P553" s="671"/>
      <c r="Q553" s="653"/>
      <c r="R553" s="748"/>
      <c r="S553" s="866"/>
      <c r="T553" s="745"/>
      <c r="U553" s="745"/>
      <c r="V553" s="746"/>
      <c r="W553" s="866"/>
      <c r="X553" s="745"/>
      <c r="Y553" s="745"/>
      <c r="Z553" s="746"/>
      <c r="AA553" s="866"/>
      <c r="AB553" s="745"/>
      <c r="AC553" s="745"/>
      <c r="AD553" s="746"/>
      <c r="AE553" s="4"/>
      <c r="AF553">
        <f t="shared" si="206"/>
        <v>1</v>
      </c>
      <c r="AG553">
        <f t="shared" si="207"/>
        <v>0</v>
      </c>
      <c r="AH553">
        <f>IF($C$518&lt;&gt;1,IF(COUNTA(P553:AD553)=0,0,1),IF(P553="X",IF(COUNTA(S553:AD553)=0,0,1),0))</f>
        <v>0</v>
      </c>
      <c r="AI553">
        <f t="shared" si="208"/>
        <v>0</v>
      </c>
      <c r="AJ553">
        <f t="shared" si="209"/>
        <v>0</v>
      </c>
      <c r="AK553">
        <f t="shared" si="210"/>
        <v>0</v>
      </c>
      <c r="AL553">
        <f t="shared" si="211"/>
        <v>0</v>
      </c>
      <c r="AP553" cm="1">
        <f t="array" ref="AP553">IF(OR(S553={"NS","NA"},$M$518={"NS","NA"}),0,IF(S553&lt;=$M$518,0,1))</f>
        <v>0</v>
      </c>
      <c r="AQ553" cm="1">
        <f t="array" ref="AQ553">IF(OR(W553={"NS","NA"},$S$518={"NS","NA"}),0,IF(W553&lt;=$S$518,0,1))</f>
        <v>0</v>
      </c>
      <c r="AR553" cm="1">
        <f t="array" ref="AR553">IF(OR(AA553={"NS","NA"},$Y$518={"NS","NA"}),0,IF(AA553&lt;=$Y$518,0,1))</f>
        <v>0</v>
      </c>
    </row>
    <row r="554" spans="1:44" s="93" customFormat="1" ht="14.25">
      <c r="A554" s="5"/>
      <c r="B554" s="8"/>
      <c r="C554" s="413" t="s">
        <v>5066</v>
      </c>
      <c r="D554" s="763" t="s">
        <v>6284</v>
      </c>
      <c r="E554" s="669"/>
      <c r="F554" s="669"/>
      <c r="G554" s="669"/>
      <c r="H554" s="669"/>
      <c r="I554" s="669"/>
      <c r="J554" s="669"/>
      <c r="K554" s="669"/>
      <c r="L554" s="669"/>
      <c r="M554" s="669"/>
      <c r="N554" s="669"/>
      <c r="O554" s="670"/>
      <c r="P554" s="671"/>
      <c r="Q554" s="653"/>
      <c r="R554" s="748"/>
      <c r="S554" s="866"/>
      <c r="T554" s="745"/>
      <c r="U554" s="745"/>
      <c r="V554" s="746"/>
      <c r="W554" s="866"/>
      <c r="X554" s="745"/>
      <c r="Y554" s="745"/>
      <c r="Z554" s="746"/>
      <c r="AA554" s="866"/>
      <c r="AB554" s="745"/>
      <c r="AC554" s="745"/>
      <c r="AD554" s="746"/>
      <c r="AE554" s="4"/>
      <c r="AF554">
        <f t="shared" si="206"/>
        <v>1</v>
      </c>
      <c r="AG554">
        <f t="shared" si="207"/>
        <v>0</v>
      </c>
      <c r="AH554">
        <f t="shared" si="212"/>
        <v>0</v>
      </c>
      <c r="AI554">
        <f t="shared" si="208"/>
        <v>0</v>
      </c>
      <c r="AJ554">
        <f t="shared" si="209"/>
        <v>0</v>
      </c>
      <c r="AK554">
        <f t="shared" si="210"/>
        <v>0</v>
      </c>
      <c r="AL554">
        <f t="shared" si="211"/>
        <v>0</v>
      </c>
      <c r="AP554" cm="1">
        <f t="array" ref="AP554">IF(OR(S554={"NS","NA"},$M$518={"NS","NA"}),0,IF(S554&lt;=$M$518,0,1))</f>
        <v>0</v>
      </c>
      <c r="AQ554" cm="1">
        <f t="array" ref="AQ554">IF(OR(W554={"NS","NA"},$S$518={"NS","NA"}),0,IF(W554&lt;=$S$518,0,1))</f>
        <v>0</v>
      </c>
      <c r="AR554" cm="1">
        <f t="array" ref="AR554">IF(OR(AA554={"NS","NA"},$Y$518={"NS","NA"}),0,IF(AA554&lt;=$Y$518,0,1))</f>
        <v>0</v>
      </c>
    </row>
    <row r="555" spans="1:44" s="93" customFormat="1" ht="14.25">
      <c r="A555" s="5"/>
      <c r="B555" s="8"/>
      <c r="C555" s="413" t="s">
        <v>5067</v>
      </c>
      <c r="D555" s="763" t="s">
        <v>6285</v>
      </c>
      <c r="E555" s="669"/>
      <c r="F555" s="669"/>
      <c r="G555" s="669"/>
      <c r="H555" s="669"/>
      <c r="I555" s="669"/>
      <c r="J555" s="669"/>
      <c r="K555" s="669"/>
      <c r="L555" s="669"/>
      <c r="M555" s="669"/>
      <c r="N555" s="669"/>
      <c r="O555" s="670"/>
      <c r="P555" s="671"/>
      <c r="Q555" s="653"/>
      <c r="R555" s="748"/>
      <c r="S555" s="866"/>
      <c r="T555" s="745"/>
      <c r="U555" s="745"/>
      <c r="V555" s="746"/>
      <c r="W555" s="866"/>
      <c r="X555" s="745"/>
      <c r="Y555" s="745"/>
      <c r="Z555" s="746"/>
      <c r="AA555" s="866"/>
      <c r="AB555" s="745"/>
      <c r="AC555" s="745"/>
      <c r="AD555" s="746"/>
      <c r="AE555" s="4"/>
      <c r="AF555">
        <f t="shared" si="206"/>
        <v>1</v>
      </c>
      <c r="AG555">
        <f t="shared" si="207"/>
        <v>0</v>
      </c>
      <c r="AH555">
        <f t="shared" si="212"/>
        <v>0</v>
      </c>
      <c r="AI555">
        <f t="shared" si="208"/>
        <v>0</v>
      </c>
      <c r="AJ555">
        <f t="shared" si="209"/>
        <v>0</v>
      </c>
      <c r="AK555">
        <f t="shared" si="210"/>
        <v>0</v>
      </c>
      <c r="AL555">
        <f t="shared" si="211"/>
        <v>0</v>
      </c>
      <c r="AP555" cm="1">
        <f t="array" ref="AP555">IF(OR(S555={"NS","NA"},$M$518={"NS","NA"}),0,IF(S555&lt;=$M$518,0,1))</f>
        <v>0</v>
      </c>
      <c r="AQ555" cm="1">
        <f t="array" ref="AQ555">IF(OR(W555={"NS","NA"},$S$518={"NS","NA"}),0,IF(W555&lt;=$S$518,0,1))</f>
        <v>0</v>
      </c>
      <c r="AR555" cm="1">
        <f t="array" ref="AR555">IF(OR(AA555={"NS","NA"},$Y$518={"NS","NA"}),0,IF(AA555&lt;=$Y$518,0,1))</f>
        <v>0</v>
      </c>
    </row>
    <row r="556" spans="1:44" s="93" customFormat="1" ht="14.25">
      <c r="A556" s="5"/>
      <c r="B556" s="8"/>
      <c r="C556" s="413" t="s">
        <v>5068</v>
      </c>
      <c r="D556" s="763" t="s">
        <v>6286</v>
      </c>
      <c r="E556" s="669"/>
      <c r="F556" s="669"/>
      <c r="G556" s="669"/>
      <c r="H556" s="669"/>
      <c r="I556" s="669"/>
      <c r="J556" s="669"/>
      <c r="K556" s="669"/>
      <c r="L556" s="669"/>
      <c r="M556" s="669"/>
      <c r="N556" s="669"/>
      <c r="O556" s="670"/>
      <c r="P556" s="671"/>
      <c r="Q556" s="653"/>
      <c r="R556" s="748"/>
      <c r="S556" s="866"/>
      <c r="T556" s="745"/>
      <c r="U556" s="745"/>
      <c r="V556" s="746"/>
      <c r="W556" s="866"/>
      <c r="X556" s="745"/>
      <c r="Y556" s="745"/>
      <c r="Z556" s="746"/>
      <c r="AA556" s="866"/>
      <c r="AB556" s="745"/>
      <c r="AC556" s="745"/>
      <c r="AD556" s="746"/>
      <c r="AE556" s="4"/>
      <c r="AF556">
        <f>IF(AND(P556="",S556=0),1,0)</f>
        <v>1</v>
      </c>
      <c r="AG556">
        <f>IF($C$518=1,IF(P556="",IF(COUNTA(S556:AD556)=3,0,1),0),0)</f>
        <v>0</v>
      </c>
      <c r="AH556">
        <f>IF($C$518&lt;&gt;1,IF(COUNTA(P556:AD556)=0,0,1),IF(P556="X",IF(COUNTA(S556:AD556)=0,0,1),0))</f>
        <v>0</v>
      </c>
      <c r="AI556">
        <f>S556</f>
        <v>0</v>
      </c>
      <c r="AJ556">
        <f>COUNTIF(W556:AD556,"NS")</f>
        <v>0</v>
      </c>
      <c r="AK556" s="422">
        <f>SUM(W556:AD556)</f>
        <v>0</v>
      </c>
      <c r="AL556">
        <f>IF(COUNTIF(S556:AD556,"NA")=3,0,IF(OR(AND(AI556=0,AJ556&gt;0),AND(AI556="NS",AK556&gt;0), AND(AI556="NS", AJ556=0,AK556=0)), 1, IF(OR(AND(AI556&gt;0,AJ556&gt;1,AI556&gt;AK556), AND(AI556="NS",AJ556=2), AND(AI556="NS",AK556=0,AJ556&gt;0),AI556=AK556), 0, 1)))</f>
        <v>0</v>
      </c>
      <c r="AP556" cm="1">
        <f t="array" ref="AP556">IF(OR(S556={"NS","NA"},$M$518={"NS","NA"}),0,IF(S556&lt;=$M$518,0,1))</f>
        <v>0</v>
      </c>
      <c r="AQ556" cm="1">
        <f t="array" ref="AQ556">IF(OR(W556={"NS","NA"},$S$518={"NS","NA"}),0,IF(W556&lt;=$S$518,0,1))</f>
        <v>0</v>
      </c>
      <c r="AR556" cm="1">
        <f t="array" ref="AR556">IF(OR(AA556={"NS","NA"},$Y$518={"NS","NA"}),0,IF(AA556&lt;=$Y$518,0,1))</f>
        <v>0</v>
      </c>
    </row>
    <row r="557" spans="1:44" s="93" customFormat="1">
      <c r="A557" s="5"/>
      <c r="B557" s="8"/>
      <c r="C557" s="8"/>
      <c r="D557" s="8"/>
      <c r="E557" s="8"/>
      <c r="F557" s="8"/>
      <c r="G557" s="8"/>
      <c r="H557" s="8"/>
      <c r="I557" s="8"/>
      <c r="J557" s="8"/>
      <c r="K557" s="8"/>
      <c r="L557" s="406"/>
      <c r="M557" s="16"/>
      <c r="N557" s="16"/>
      <c r="O557" s="107"/>
      <c r="P557" s="16"/>
      <c r="Q557" s="16"/>
      <c r="R557" s="107" t="s">
        <v>5512</v>
      </c>
      <c r="S557" s="968">
        <f>IF(AND(SUM(S537:S556)=0,COUNTIF(S537:S556,"NS")&gt;0),"NS",IF(AND(SUM(S537:S556)=0,COUNTIF(S537:S556,0)&gt;0),0,IF(AND(SUM(S537:S556)=0,COUNTIF(S537:S556,"NA")&gt;0),"NA",SUM(S537:S556))))</f>
        <v>0</v>
      </c>
      <c r="T557" s="969"/>
      <c r="U557" s="969"/>
      <c r="V557" s="970"/>
      <c r="W557" s="968">
        <f>IF(AND(SUM(W537:W556)=0,COUNTIF(W537:W556,"NS")&gt;0),"NS",IF(AND(SUM(W537:W556)=0,COUNTIF(W537:W556,0)&gt;0),0,IF(AND(SUM(W537:W556)=0,COUNTIF(W537:W556,"NA")&gt;0),"NA",SUM(W537:W556))))</f>
        <v>0</v>
      </c>
      <c r="X557" s="969"/>
      <c r="Y557" s="969"/>
      <c r="Z557" s="970"/>
      <c r="AA557" s="968">
        <f>IF(AND(SUM(AA537:AA556)=0,COUNTIF(AA537:AA556,"NS")&gt;0),"NS",IF(AND(SUM(AA537:AA556)=0,COUNTIF(AA537:AA556,0)&gt;0),0,IF(AND(SUM(AA537:AA556)=0,COUNTIF(AA537:AA556,"NA")&gt;0),"NA",SUM(AA537:AA556))))</f>
        <v>0</v>
      </c>
      <c r="AB557" s="969"/>
      <c r="AC557" s="969"/>
      <c r="AD557" s="970"/>
      <c r="AE557" s="4"/>
      <c r="AF557" s="409">
        <f>SUM(AF537:AF556)</f>
        <v>20</v>
      </c>
      <c r="AG557" s="409">
        <f>SUM(AG537:AG556)</f>
        <v>0</v>
      </c>
      <c r="AH557" s="409">
        <f>SUM(AH537:AH556)</f>
        <v>0</v>
      </c>
      <c r="AL557" s="192">
        <f>SUM(AL537:AL556)</f>
        <v>0</v>
      </c>
      <c r="AR557" s="409">
        <f>SUM(AP537:AR556)</f>
        <v>0</v>
      </c>
    </row>
    <row r="558" spans="1:44" s="93" customFormat="1" ht="14.25">
      <c r="A558" s="5"/>
      <c r="B558" s="785" t="str">
        <f>AK563</f>
        <v/>
      </c>
      <c r="C558" s="785"/>
      <c r="D558" s="785"/>
      <c r="E558" s="785"/>
      <c r="F558" s="785"/>
      <c r="G558" s="785"/>
      <c r="H558" s="785"/>
      <c r="I558" s="785"/>
      <c r="J558" s="785"/>
      <c r="K558" s="785"/>
      <c r="L558" s="785"/>
      <c r="M558" s="785"/>
      <c r="N558" s="785"/>
      <c r="O558" s="785"/>
      <c r="P558" s="785"/>
      <c r="Q558" s="785"/>
      <c r="R558" s="785"/>
      <c r="S558" s="785"/>
      <c r="T558" s="785"/>
      <c r="U558" s="785"/>
      <c r="V558" s="785"/>
      <c r="W558" s="785"/>
      <c r="X558" s="785"/>
      <c r="Y558" s="785"/>
      <c r="Z558" s="785"/>
      <c r="AA558" s="785"/>
      <c r="AB558" s="785"/>
      <c r="AC558" s="785"/>
      <c r="AD558" s="785"/>
      <c r="AI558" t="s">
        <v>5595</v>
      </c>
      <c r="AJ558" s="193">
        <f>SUM(AL557)</f>
        <v>0</v>
      </c>
    </row>
    <row r="559" spans="1:44" s="93" customFormat="1" ht="45" customHeight="1">
      <c r="A559" s="5"/>
      <c r="B559" s="8"/>
      <c r="C559" s="986" t="s">
        <v>6287</v>
      </c>
      <c r="D559" s="736"/>
      <c r="E559" s="736"/>
      <c r="F559" s="689"/>
      <c r="G559" s="671"/>
      <c r="H559" s="653"/>
      <c r="I559" s="653"/>
      <c r="J559" s="653"/>
      <c r="K559" s="653"/>
      <c r="L559" s="653"/>
      <c r="M559" s="653"/>
      <c r="N559" s="653"/>
      <c r="O559" s="653"/>
      <c r="P559" s="653"/>
      <c r="Q559" s="653"/>
      <c r="R559" s="653"/>
      <c r="S559" s="653"/>
      <c r="T559" s="653"/>
      <c r="U559" s="653"/>
      <c r="V559" s="653"/>
      <c r="W559" s="653"/>
      <c r="X559" s="653"/>
      <c r="Y559" s="653"/>
      <c r="Z559" s="653"/>
      <c r="AA559" s="653"/>
      <c r="AB559" s="653"/>
      <c r="AC559" s="653"/>
      <c r="AD559" s="748"/>
      <c r="AE559" s="4"/>
      <c r="AF559" s="559" t="str">
        <f>SUBSTITUTE( SUBSTITUTE( SUBSTITUTE( SUBSTITUTE( SUBSTITUTE( SUBSTITUTE( SUBSTITUTE( SUBSTITUTE( SUBSTITUTE( SUBSTITUTE(G559, "á", "a"), "é", "e"), "í", "i"), "ó", "o"), "ú", "u"), "Á", "A"), "É", "E"), "Í", "I"), "Ó", "O"), "Ú", "U")</f>
        <v/>
      </c>
    </row>
    <row r="560" spans="1:44" s="93" customFormat="1" ht="14.25">
      <c r="A560" s="5"/>
      <c r="B560" s="753" t="str">
        <f>IF(AND(S556&gt;0,S556&lt;&gt;"NA",S556&lt;&gt;"NS",G559=""),"Debido a que cuenta con un valor mayor a cero en el numeral 20, debe anotar el nombre de dicho(s) estándar(es) de competencia","")</f>
        <v/>
      </c>
      <c r="C560" s="751"/>
      <c r="D560" s="751"/>
      <c r="E560" s="751"/>
      <c r="F560" s="751"/>
      <c r="G560" s="751"/>
      <c r="H560" s="751"/>
      <c r="I560" s="751"/>
      <c r="J560" s="751"/>
      <c r="K560" s="751"/>
      <c r="L560" s="751"/>
      <c r="M560" s="751"/>
      <c r="N560" s="751"/>
      <c r="O560" s="751"/>
      <c r="P560" s="751"/>
      <c r="Q560" s="751"/>
      <c r="R560" s="751"/>
      <c r="S560" s="751"/>
      <c r="T560" s="751"/>
      <c r="U560" s="751"/>
      <c r="V560" s="751"/>
      <c r="W560" s="751"/>
      <c r="X560" s="751"/>
      <c r="Y560" s="751"/>
      <c r="Z560" s="751"/>
      <c r="AA560" s="751"/>
      <c r="AB560" s="751"/>
      <c r="AC560" s="751"/>
      <c r="AD560" s="751"/>
      <c r="AE560" s="751"/>
    </row>
    <row r="561" spans="1:37" s="93" customFormat="1" ht="24" customHeight="1">
      <c r="A561" s="5"/>
      <c r="B561" s="8"/>
      <c r="C561" s="777" t="s">
        <v>5120</v>
      </c>
      <c r="D561" s="732"/>
      <c r="E561" s="732"/>
      <c r="F561" s="732"/>
      <c r="G561" s="732"/>
      <c r="H561" s="732"/>
      <c r="I561" s="732"/>
      <c r="J561" s="732"/>
      <c r="K561" s="732"/>
      <c r="L561" s="732"/>
      <c r="M561" s="732"/>
      <c r="N561" s="732"/>
      <c r="O561" s="732"/>
      <c r="P561" s="732"/>
      <c r="Q561" s="732"/>
      <c r="R561" s="732"/>
      <c r="S561" s="732"/>
      <c r="T561" s="732"/>
      <c r="U561" s="732"/>
      <c r="V561" s="732"/>
      <c r="W561" s="732"/>
      <c r="X561" s="732"/>
      <c r="Y561" s="732"/>
      <c r="Z561" s="732"/>
      <c r="AA561" s="732"/>
      <c r="AB561" s="732"/>
      <c r="AC561" s="732"/>
      <c r="AD561" s="732"/>
      <c r="AE561" s="4"/>
      <c r="AH561" s="1005" t="s">
        <v>6288</v>
      </c>
      <c r="AI561" s="1006"/>
      <c r="AJ561" s="1006"/>
      <c r="AK561" s="1006"/>
    </row>
    <row r="562" spans="1:37" s="93" customFormat="1" ht="60" customHeight="1">
      <c r="A562" s="5"/>
      <c r="B562" s="8"/>
      <c r="C562" s="747"/>
      <c r="D562" s="653"/>
      <c r="E562" s="653"/>
      <c r="F562" s="653"/>
      <c r="G562" s="653"/>
      <c r="H562" s="653"/>
      <c r="I562" s="653"/>
      <c r="J562" s="653"/>
      <c r="K562" s="653"/>
      <c r="L562" s="653"/>
      <c r="M562" s="653"/>
      <c r="N562" s="653"/>
      <c r="O562" s="653"/>
      <c r="P562" s="653"/>
      <c r="Q562" s="653"/>
      <c r="R562" s="653"/>
      <c r="S562" s="653"/>
      <c r="T562" s="653"/>
      <c r="U562" s="653"/>
      <c r="V562" s="653"/>
      <c r="W562" s="653"/>
      <c r="X562" s="653"/>
      <c r="Y562" s="653"/>
      <c r="Z562" s="653"/>
      <c r="AA562" s="653"/>
      <c r="AB562" s="653"/>
      <c r="AC562" s="653"/>
      <c r="AD562" s="748"/>
      <c r="AE562" s="4"/>
      <c r="AH562" s="560" t="s">
        <v>5152</v>
      </c>
      <c r="AI562" s="560" t="s">
        <v>5153</v>
      </c>
      <c r="AJ562" s="560" t="s">
        <v>5154</v>
      </c>
      <c r="AK562" s="560" t="s">
        <v>5155</v>
      </c>
    </row>
    <row r="563" spans="1:37" s="93" customFormat="1" ht="14.45" customHeight="1">
      <c r="A563" s="5"/>
      <c r="B563" s="943" t="str">
        <f>IF(AG557=0,"","Favor de ingresar toda la información requerida en la pregunta")</f>
        <v/>
      </c>
      <c r="C563" s="751"/>
      <c r="D563" s="751"/>
      <c r="E563" s="751"/>
      <c r="F563" s="751"/>
      <c r="G563" s="751"/>
      <c r="H563" s="751"/>
      <c r="I563" s="751"/>
      <c r="J563" s="751"/>
      <c r="K563" s="751"/>
      <c r="L563" s="751"/>
      <c r="M563" s="751"/>
      <c r="N563" s="751"/>
      <c r="O563" s="751"/>
      <c r="P563" s="751"/>
      <c r="Q563" s="751"/>
      <c r="R563" s="751"/>
      <c r="S563" s="751"/>
      <c r="T563" s="751"/>
      <c r="U563" s="751"/>
      <c r="V563" s="751"/>
      <c r="W563" s="751"/>
      <c r="X563" s="751"/>
      <c r="Y563" s="751"/>
      <c r="Z563" s="751"/>
      <c r="AA563" s="751"/>
      <c r="AB563" s="751"/>
      <c r="AC563" s="751"/>
      <c r="AD563" s="751"/>
      <c r="AE563" s="751"/>
      <c r="AH563" s="561" t="s">
        <v>6289</v>
      </c>
      <c r="AI563" s="93" t="s">
        <v>6267</v>
      </c>
      <c r="AJ563" s="601" t="str" cm="1">
        <f t="array" ref="AJ563">IF(AF559&lt;&gt;"",_xlfn.TEXTJOIN(" / ", TRUE, _xlfn.UNIQUE(IF($AH$563:$AH$572&lt;&gt;"",IF(ISNUMBER(SEARCH(AF559, $AH$563:$AH$572)) + (_xlfn.MAP($AH$563:$AH$572, _xlfn.LAMBDA(_xlpm.r, SUM(--ISNUMBER(SEARCH(_xlfn.TEXTSPLIT(_xlpm.r, ","), AF559))))))&gt;0,$AI$563:$AI$572, ""), ""))), "")</f>
        <v/>
      </c>
      <c r="AK563" s="93" t="str">
        <f>IF(AJ563 = "", "", "Alerta: Revise el texto ingresado en el Especifique ya que podria existir en las opciones resaltadas en amarillo")</f>
        <v/>
      </c>
    </row>
    <row r="564" spans="1:37" s="93" customFormat="1" ht="14.45" customHeight="1">
      <c r="A564" s="5"/>
      <c r="B564" s="767" t="str">
        <f>IF(SUM(COUNTIF(S537:AD556,"NS"))&lt;&gt;0,"Alerta: debido a que cuenta con registros NS, debe proporcionar una justificación en el area de comentarios al final de la pregunta","")</f>
        <v/>
      </c>
      <c r="C564" s="751"/>
      <c r="D564" s="751"/>
      <c r="E564" s="751"/>
      <c r="F564" s="751"/>
      <c r="G564" s="751"/>
      <c r="H564" s="751"/>
      <c r="I564" s="751"/>
      <c r="J564" s="751"/>
      <c r="K564" s="751"/>
      <c r="L564" s="751"/>
      <c r="M564" s="751"/>
      <c r="N564" s="751"/>
      <c r="O564" s="751"/>
      <c r="P564" s="751"/>
      <c r="Q564" s="751"/>
      <c r="R564" s="751"/>
      <c r="S564" s="751"/>
      <c r="T564" s="751"/>
      <c r="U564" s="751"/>
      <c r="V564" s="751"/>
      <c r="W564" s="751"/>
      <c r="X564" s="751"/>
      <c r="Y564" s="751"/>
      <c r="Z564" s="751"/>
      <c r="AA564" s="751"/>
      <c r="AB564" s="751"/>
      <c r="AC564" s="751"/>
      <c r="AD564" s="751"/>
      <c r="AE564" s="751"/>
      <c r="AH564" s="561" t="s">
        <v>6290</v>
      </c>
      <c r="AI564" s="93" t="s">
        <v>6268</v>
      </c>
    </row>
    <row r="565" spans="1:37" s="93" customFormat="1" ht="14.45" customHeight="1">
      <c r="A565" s="5"/>
      <c r="B565" s="880" t="str">
        <f>IF(AJ558&gt;0,"Favor de revisar la suma y consistencia de totales y/o subtotales por filas (numéricos y NS)",IF(OR(AF557=0,C518&lt;&gt;1),"","Debido a que registró personal que contaba con la certificación, el total de la fila respectiva debe ser mayor a cero"))</f>
        <v/>
      </c>
      <c r="C565" s="751"/>
      <c r="D565" s="751"/>
      <c r="E565" s="751"/>
      <c r="F565" s="751"/>
      <c r="G565" s="751"/>
      <c r="H565" s="751"/>
      <c r="I565" s="751"/>
      <c r="J565" s="751"/>
      <c r="K565" s="751"/>
      <c r="L565" s="751"/>
      <c r="M565" s="751"/>
      <c r="N565" s="751"/>
      <c r="O565" s="751"/>
      <c r="P565" s="751"/>
      <c r="Q565" s="751"/>
      <c r="R565" s="751"/>
      <c r="S565" s="751"/>
      <c r="T565" s="751"/>
      <c r="U565" s="751"/>
      <c r="V565" s="751"/>
      <c r="W565" s="751"/>
      <c r="X565" s="751"/>
      <c r="Y565" s="751"/>
      <c r="Z565" s="751"/>
      <c r="AA565" s="751"/>
      <c r="AB565" s="751"/>
      <c r="AC565" s="751"/>
      <c r="AD565" s="751"/>
      <c r="AE565" s="751"/>
      <c r="AH565" s="561" t="s">
        <v>6291</v>
      </c>
      <c r="AI565" s="93" t="s">
        <v>6269</v>
      </c>
    </row>
    <row r="566" spans="1:37" s="93" customFormat="1" ht="14.45" customHeight="1">
      <c r="A566" s="5"/>
      <c r="B566" s="753" t="str">
        <f>IF(AH557&gt;0,"Revise la información capturada, ya que tiene datos ingresados en celdas que están sombreadas","")</f>
        <v/>
      </c>
      <c r="C566" s="751"/>
      <c r="D566" s="751"/>
      <c r="E566" s="751"/>
      <c r="F566" s="751"/>
      <c r="G566" s="751"/>
      <c r="H566" s="751"/>
      <c r="I566" s="751"/>
      <c r="J566" s="751"/>
      <c r="K566" s="751"/>
      <c r="L566" s="751"/>
      <c r="M566" s="751"/>
      <c r="N566" s="751"/>
      <c r="O566" s="751"/>
      <c r="P566" s="751"/>
      <c r="Q566" s="751"/>
      <c r="R566" s="751"/>
      <c r="S566" s="751"/>
      <c r="T566" s="751"/>
      <c r="U566" s="751"/>
      <c r="V566" s="751"/>
      <c r="W566" s="751"/>
      <c r="X566" s="751"/>
      <c r="Y566" s="751"/>
      <c r="Z566" s="751"/>
      <c r="AA566" s="751"/>
      <c r="AB566" s="751"/>
      <c r="AC566" s="751"/>
      <c r="AD566" s="751"/>
      <c r="AE566" s="751"/>
      <c r="AH566" s="561" t="s">
        <v>6292</v>
      </c>
      <c r="AI566" s="93" t="s">
        <v>6270</v>
      </c>
    </row>
    <row r="567" spans="1:37" s="93" customFormat="1" ht="14.45" customHeight="1">
      <c r="A567" s="5"/>
      <c r="B567" s="753" t="str">
        <f>IF(AO538&gt;0,"Favor de revisar la instrucción 3, debido a que no se cumplen con los criterios mencionados","")</f>
        <v/>
      </c>
      <c r="C567" s="751"/>
      <c r="D567" s="751"/>
      <c r="E567" s="751"/>
      <c r="F567" s="751"/>
      <c r="G567" s="751"/>
      <c r="H567" s="751"/>
      <c r="I567" s="751"/>
      <c r="J567" s="751"/>
      <c r="K567" s="751"/>
      <c r="L567" s="751"/>
      <c r="M567" s="751"/>
      <c r="N567" s="751"/>
      <c r="O567" s="751"/>
      <c r="P567" s="751"/>
      <c r="Q567" s="751"/>
      <c r="R567" s="751"/>
      <c r="S567" s="751"/>
      <c r="T567" s="751"/>
      <c r="U567" s="751"/>
      <c r="V567" s="751"/>
      <c r="W567" s="751"/>
      <c r="X567" s="751"/>
      <c r="Y567" s="751"/>
      <c r="Z567" s="751"/>
      <c r="AA567" s="751"/>
      <c r="AB567" s="751"/>
      <c r="AC567" s="751"/>
      <c r="AD567" s="751"/>
      <c r="AE567" s="751"/>
      <c r="AH567" s="561" t="s">
        <v>6293</v>
      </c>
      <c r="AI567" s="93" t="s">
        <v>6271</v>
      </c>
    </row>
    <row r="568" spans="1:37" s="93" customFormat="1" ht="15" customHeight="1" thickBot="1">
      <c r="A568" s="5"/>
      <c r="B568" s="749" t="str">
        <f>IF(AR557&gt;0,"Alerta: debe de proporcionar una justificación de acuerdo a lo establecido en la instrucción 4","")</f>
        <v/>
      </c>
      <c r="C568" s="751"/>
      <c r="D568" s="751"/>
      <c r="E568" s="751"/>
      <c r="F568" s="751"/>
      <c r="G568" s="751"/>
      <c r="H568" s="751"/>
      <c r="I568" s="751"/>
      <c r="J568" s="751"/>
      <c r="K568" s="751"/>
      <c r="L568" s="751"/>
      <c r="M568" s="751"/>
      <c r="N568" s="751"/>
      <c r="O568" s="751"/>
      <c r="P568" s="751"/>
      <c r="Q568" s="751"/>
      <c r="R568" s="751"/>
      <c r="S568" s="751"/>
      <c r="T568" s="751"/>
      <c r="U568" s="751"/>
      <c r="V568" s="751"/>
      <c r="W568" s="751"/>
      <c r="X568" s="751"/>
      <c r="Y568" s="751"/>
      <c r="Z568" s="751"/>
      <c r="AA568" s="751"/>
      <c r="AB568" s="751"/>
      <c r="AC568" s="751"/>
      <c r="AD568" s="751"/>
      <c r="AE568" s="751"/>
      <c r="AH568" s="561" t="s">
        <v>6294</v>
      </c>
      <c r="AI568" s="93" t="s">
        <v>6272</v>
      </c>
    </row>
    <row r="569" spans="1:37" s="93" customFormat="1" ht="15" customHeight="1" thickBot="1">
      <c r="A569" s="58"/>
      <c r="B569" s="654" t="s">
        <v>6295</v>
      </c>
      <c r="C569" s="655"/>
      <c r="D569" s="655"/>
      <c r="E569" s="655"/>
      <c r="F569" s="655"/>
      <c r="G569" s="655"/>
      <c r="H569" s="655"/>
      <c r="I569" s="655"/>
      <c r="J569" s="655"/>
      <c r="K569" s="655"/>
      <c r="L569" s="655"/>
      <c r="M569" s="655"/>
      <c r="N569" s="655"/>
      <c r="O569" s="655"/>
      <c r="P569" s="655"/>
      <c r="Q569" s="655"/>
      <c r="R569" s="655"/>
      <c r="S569" s="655"/>
      <c r="T569" s="655"/>
      <c r="U569" s="655"/>
      <c r="V569" s="655"/>
      <c r="W569" s="655"/>
      <c r="X569" s="655"/>
      <c r="Y569" s="655"/>
      <c r="Z569" s="655"/>
      <c r="AA569" s="655"/>
      <c r="AB569" s="655"/>
      <c r="AC569" s="655"/>
      <c r="AD569" s="656"/>
      <c r="AE569" s="4"/>
      <c r="AH569" s="561" t="s">
        <v>6296</v>
      </c>
      <c r="AI569" s="93" t="s">
        <v>6273</v>
      </c>
    </row>
    <row r="570" spans="1:37" s="93" customFormat="1" ht="14.45" customHeight="1">
      <c r="A570" s="5"/>
      <c r="B570" s="761" t="s">
        <v>5479</v>
      </c>
      <c r="C570" s="666"/>
      <c r="D570" s="666"/>
      <c r="E570" s="666"/>
      <c r="F570" s="666"/>
      <c r="G570" s="666"/>
      <c r="H570" s="666"/>
      <c r="I570" s="666"/>
      <c r="J570" s="666"/>
      <c r="K570" s="666"/>
      <c r="L570" s="666"/>
      <c r="M570" s="666"/>
      <c r="N570" s="666"/>
      <c r="O570" s="666"/>
      <c r="P570" s="666"/>
      <c r="Q570" s="666"/>
      <c r="R570" s="666"/>
      <c r="S570" s="666"/>
      <c r="T570" s="666"/>
      <c r="U570" s="666"/>
      <c r="V570" s="666"/>
      <c r="W570" s="666"/>
      <c r="X570" s="666"/>
      <c r="Y570" s="666"/>
      <c r="Z570" s="666"/>
      <c r="AA570" s="666"/>
      <c r="AB570" s="666"/>
      <c r="AC570" s="666"/>
      <c r="AD570" s="762"/>
      <c r="AE570" s="4"/>
      <c r="AH570" s="561" t="s">
        <v>6297</v>
      </c>
      <c r="AI570" s="93" t="s">
        <v>6274</v>
      </c>
    </row>
    <row r="571" spans="1:37" s="93" customFormat="1" ht="24" customHeight="1">
      <c r="A571" s="5"/>
      <c r="B571" s="424"/>
      <c r="C571" s="715" t="s">
        <v>6298</v>
      </c>
      <c r="D571" s="736"/>
      <c r="E571" s="736"/>
      <c r="F571" s="736"/>
      <c r="G571" s="736"/>
      <c r="H571" s="736"/>
      <c r="I571" s="736"/>
      <c r="J571" s="736"/>
      <c r="K571" s="736"/>
      <c r="L571" s="736"/>
      <c r="M571" s="736"/>
      <c r="N571" s="736"/>
      <c r="O571" s="736"/>
      <c r="P571" s="736"/>
      <c r="Q571" s="736"/>
      <c r="R571" s="736"/>
      <c r="S571" s="736"/>
      <c r="T571" s="736"/>
      <c r="U571" s="736"/>
      <c r="V571" s="736"/>
      <c r="W571" s="736"/>
      <c r="X571" s="736"/>
      <c r="Y571" s="736"/>
      <c r="Z571" s="736"/>
      <c r="AA571" s="736"/>
      <c r="AB571" s="736"/>
      <c r="AC571" s="736"/>
      <c r="AD571" s="689"/>
      <c r="AE571" s="4"/>
      <c r="AH571" s="561" t="s">
        <v>6299</v>
      </c>
      <c r="AI571" s="93" t="s">
        <v>6275</v>
      </c>
    </row>
    <row r="572" spans="1:37" s="93" customFormat="1" ht="24" customHeight="1">
      <c r="A572" s="5"/>
      <c r="B572" s="424"/>
      <c r="C572" s="715" t="s">
        <v>6300</v>
      </c>
      <c r="D572" s="736"/>
      <c r="E572" s="736"/>
      <c r="F572" s="736"/>
      <c r="G572" s="736"/>
      <c r="H572" s="736"/>
      <c r="I572" s="736"/>
      <c r="J572" s="736"/>
      <c r="K572" s="736"/>
      <c r="L572" s="736"/>
      <c r="M572" s="736"/>
      <c r="N572" s="736"/>
      <c r="O572" s="736"/>
      <c r="P572" s="736"/>
      <c r="Q572" s="736"/>
      <c r="R572" s="736"/>
      <c r="S572" s="736"/>
      <c r="T572" s="736"/>
      <c r="U572" s="736"/>
      <c r="V572" s="736"/>
      <c r="W572" s="736"/>
      <c r="X572" s="736"/>
      <c r="Y572" s="736"/>
      <c r="Z572" s="736"/>
      <c r="AA572" s="736"/>
      <c r="AB572" s="736"/>
      <c r="AC572" s="736"/>
      <c r="AD572" s="689"/>
      <c r="AE572" s="4"/>
      <c r="AH572" s="561" t="s">
        <v>6301</v>
      </c>
      <c r="AI572" s="93" t="s">
        <v>6276</v>
      </c>
    </row>
    <row r="573" spans="1:37" s="93" customFormat="1" ht="48" customHeight="1">
      <c r="A573" s="5"/>
      <c r="B573" s="425"/>
      <c r="C573" s="995" t="s">
        <v>6302</v>
      </c>
      <c r="D573" s="732"/>
      <c r="E573" s="732"/>
      <c r="F573" s="732"/>
      <c r="G573" s="732"/>
      <c r="H573" s="732"/>
      <c r="I573" s="732"/>
      <c r="J573" s="732"/>
      <c r="K573" s="732"/>
      <c r="L573" s="732"/>
      <c r="M573" s="732"/>
      <c r="N573" s="732"/>
      <c r="O573" s="732"/>
      <c r="P573" s="732"/>
      <c r="Q573" s="732"/>
      <c r="R573" s="732"/>
      <c r="S573" s="732"/>
      <c r="T573" s="732"/>
      <c r="U573" s="732"/>
      <c r="V573" s="732"/>
      <c r="W573" s="732"/>
      <c r="X573" s="732"/>
      <c r="Y573" s="732"/>
      <c r="Z573" s="732"/>
      <c r="AA573" s="732"/>
      <c r="AB573" s="732"/>
      <c r="AC573" s="732"/>
      <c r="AD573" s="733"/>
      <c r="AE573" s="4"/>
      <c r="AH573" s="561" t="s">
        <v>6303</v>
      </c>
      <c r="AI573" s="93" t="s">
        <v>6277</v>
      </c>
    </row>
    <row r="574" spans="1:37" s="93" customFormat="1" ht="14.45" customHeight="1">
      <c r="A574" s="5"/>
      <c r="B574" s="877" t="s">
        <v>5124</v>
      </c>
      <c r="C574" s="736"/>
      <c r="D574" s="736"/>
      <c r="E574" s="736"/>
      <c r="F574" s="736"/>
      <c r="G574" s="736"/>
      <c r="H574" s="736"/>
      <c r="I574" s="736"/>
      <c r="J574" s="736"/>
      <c r="K574" s="736"/>
      <c r="L574" s="736"/>
      <c r="M574" s="736"/>
      <c r="N574" s="736"/>
      <c r="O574" s="736"/>
      <c r="P574" s="736"/>
      <c r="Q574" s="736"/>
      <c r="R574" s="736"/>
      <c r="S574" s="736"/>
      <c r="T574" s="736"/>
      <c r="U574" s="736"/>
      <c r="V574" s="736"/>
      <c r="W574" s="736"/>
      <c r="X574" s="736"/>
      <c r="Y574" s="736"/>
      <c r="Z574" s="736"/>
      <c r="AA574" s="736"/>
      <c r="AB574" s="736"/>
      <c r="AC574" s="736"/>
      <c r="AD574" s="689"/>
      <c r="AE574" s="4"/>
      <c r="AH574" s="561" t="s">
        <v>6304</v>
      </c>
      <c r="AI574" s="93" t="s">
        <v>6278</v>
      </c>
    </row>
    <row r="575" spans="1:37" s="93" customFormat="1" ht="36" customHeight="1">
      <c r="A575" s="5"/>
      <c r="B575" s="87"/>
      <c r="C575" s="715" t="s">
        <v>6305</v>
      </c>
      <c r="D575" s="736"/>
      <c r="E575" s="736"/>
      <c r="F575" s="736"/>
      <c r="G575" s="736"/>
      <c r="H575" s="736"/>
      <c r="I575" s="736"/>
      <c r="J575" s="736"/>
      <c r="K575" s="736"/>
      <c r="L575" s="736"/>
      <c r="M575" s="736"/>
      <c r="N575" s="736"/>
      <c r="O575" s="736"/>
      <c r="P575" s="736"/>
      <c r="Q575" s="736"/>
      <c r="R575" s="736"/>
      <c r="S575" s="736"/>
      <c r="T575" s="736"/>
      <c r="U575" s="736"/>
      <c r="V575" s="736"/>
      <c r="W575" s="736"/>
      <c r="X575" s="736"/>
      <c r="Y575" s="736"/>
      <c r="Z575" s="736"/>
      <c r="AA575" s="736"/>
      <c r="AB575" s="736"/>
      <c r="AC575" s="736"/>
      <c r="AD575" s="689"/>
      <c r="AE575" s="4"/>
      <c r="AH575" s="561" t="s">
        <v>6306</v>
      </c>
      <c r="AI575" s="93" t="s">
        <v>6279</v>
      </c>
    </row>
    <row r="576" spans="1:37" s="93" customFormat="1" ht="14.45" customHeight="1">
      <c r="A576" s="5"/>
      <c r="B576" s="87"/>
      <c r="C576" s="4"/>
      <c r="D576" s="715" t="s">
        <v>6307</v>
      </c>
      <c r="E576" s="736"/>
      <c r="F576" s="736"/>
      <c r="G576" s="736"/>
      <c r="H576" s="736"/>
      <c r="I576" s="736"/>
      <c r="J576" s="736"/>
      <c r="K576" s="736"/>
      <c r="L576" s="736"/>
      <c r="M576" s="736"/>
      <c r="N576" s="736"/>
      <c r="O576" s="736"/>
      <c r="P576" s="736"/>
      <c r="Q576" s="736"/>
      <c r="R576" s="736"/>
      <c r="S576" s="736"/>
      <c r="T576" s="736"/>
      <c r="U576" s="736"/>
      <c r="V576" s="736"/>
      <c r="W576" s="736"/>
      <c r="X576" s="736"/>
      <c r="Y576" s="736"/>
      <c r="Z576" s="736"/>
      <c r="AA576" s="736"/>
      <c r="AB576" s="736"/>
      <c r="AC576" s="736"/>
      <c r="AD576" s="689"/>
      <c r="AE576" s="4"/>
      <c r="AH576" s="561" t="s">
        <v>6308</v>
      </c>
      <c r="AI576" s="93" t="s">
        <v>6280</v>
      </c>
    </row>
    <row r="577" spans="1:49" s="93" customFormat="1" ht="36" customHeight="1">
      <c r="A577" s="5"/>
      <c r="B577" s="87"/>
      <c r="C577" s="4"/>
      <c r="D577" s="715" t="s">
        <v>6309</v>
      </c>
      <c r="E577" s="736"/>
      <c r="F577" s="736"/>
      <c r="G577" s="736"/>
      <c r="H577" s="736"/>
      <c r="I577" s="736"/>
      <c r="J577" s="736"/>
      <c r="K577" s="736"/>
      <c r="L577" s="736"/>
      <c r="M577" s="736"/>
      <c r="N577" s="736"/>
      <c r="O577" s="736"/>
      <c r="P577" s="736"/>
      <c r="Q577" s="736"/>
      <c r="R577" s="736"/>
      <c r="S577" s="736"/>
      <c r="T577" s="736"/>
      <c r="U577" s="736"/>
      <c r="V577" s="736"/>
      <c r="W577" s="736"/>
      <c r="X577" s="736"/>
      <c r="Y577" s="736"/>
      <c r="Z577" s="736"/>
      <c r="AA577" s="736"/>
      <c r="AB577" s="736"/>
      <c r="AC577" s="736"/>
      <c r="AD577" s="689"/>
      <c r="AE577" s="4"/>
      <c r="AH577" s="561" t="s">
        <v>6310</v>
      </c>
      <c r="AI577" s="93" t="s">
        <v>6281</v>
      </c>
    </row>
    <row r="578" spans="1:49" s="93" customFormat="1" ht="24" customHeight="1">
      <c r="A578" s="5"/>
      <c r="B578" s="97"/>
      <c r="C578" s="387"/>
      <c r="D578" s="731" t="s">
        <v>6311</v>
      </c>
      <c r="E578" s="732"/>
      <c r="F578" s="732"/>
      <c r="G578" s="732"/>
      <c r="H578" s="732"/>
      <c r="I578" s="732"/>
      <c r="J578" s="732"/>
      <c r="K578" s="732"/>
      <c r="L578" s="732"/>
      <c r="M578" s="732"/>
      <c r="N578" s="732"/>
      <c r="O578" s="732"/>
      <c r="P578" s="732"/>
      <c r="Q578" s="732"/>
      <c r="R578" s="732"/>
      <c r="S578" s="732"/>
      <c r="T578" s="732"/>
      <c r="U578" s="732"/>
      <c r="V578" s="732"/>
      <c r="W578" s="732"/>
      <c r="X578" s="732"/>
      <c r="Y578" s="732"/>
      <c r="Z578" s="732"/>
      <c r="AA578" s="732"/>
      <c r="AB578" s="732"/>
      <c r="AC578" s="732"/>
      <c r="AD578" s="733"/>
      <c r="AE578" s="4"/>
      <c r="AH578" s="561" t="s">
        <v>6312</v>
      </c>
      <c r="AI578" s="93" t="s">
        <v>6282</v>
      </c>
    </row>
    <row r="579" spans="1:49" s="93" customFormat="1" ht="14.45" customHeight="1">
      <c r="A579" s="5"/>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4"/>
      <c r="AH579" s="561" t="s">
        <v>6313</v>
      </c>
      <c r="AI579" s="93" t="s">
        <v>6283</v>
      </c>
    </row>
    <row r="580" spans="1:49" s="93" customFormat="1" ht="36" customHeight="1">
      <c r="A580" s="61" t="s">
        <v>6314</v>
      </c>
      <c r="B580" s="755" t="s">
        <v>6315</v>
      </c>
      <c r="C580" s="736"/>
      <c r="D580" s="736"/>
      <c r="E580" s="736"/>
      <c r="F580" s="736"/>
      <c r="G580" s="736"/>
      <c r="H580" s="736"/>
      <c r="I580" s="736"/>
      <c r="J580" s="736"/>
      <c r="K580" s="736"/>
      <c r="L580" s="736"/>
      <c r="M580" s="736"/>
      <c r="N580" s="736"/>
      <c r="O580" s="736"/>
      <c r="P580" s="736"/>
      <c r="Q580" s="736"/>
      <c r="R580" s="736"/>
      <c r="S580" s="736"/>
      <c r="T580" s="736"/>
      <c r="U580" s="736"/>
      <c r="V580" s="736"/>
      <c r="W580" s="736"/>
      <c r="X580" s="736"/>
      <c r="Y580" s="736"/>
      <c r="Z580" s="736"/>
      <c r="AA580" s="736"/>
      <c r="AB580" s="736"/>
      <c r="AC580" s="736"/>
      <c r="AD580" s="736"/>
      <c r="AE580" s="4"/>
      <c r="AH580" s="561" t="s">
        <v>6316</v>
      </c>
      <c r="AI580" s="93" t="s">
        <v>6284</v>
      </c>
    </row>
    <row r="581" spans="1:49" s="93" customFormat="1" ht="24" customHeight="1">
      <c r="A581" s="62"/>
      <c r="B581" s="8"/>
      <c r="C581" s="735" t="s">
        <v>6317</v>
      </c>
      <c r="D581" s="736"/>
      <c r="E581" s="736"/>
      <c r="F581" s="736"/>
      <c r="G581" s="736"/>
      <c r="H581" s="736"/>
      <c r="I581" s="736"/>
      <c r="J581" s="736"/>
      <c r="K581" s="736"/>
      <c r="L581" s="736"/>
      <c r="M581" s="736"/>
      <c r="N581" s="736"/>
      <c r="O581" s="736"/>
      <c r="P581" s="736"/>
      <c r="Q581" s="736"/>
      <c r="R581" s="736"/>
      <c r="S581" s="736"/>
      <c r="T581" s="736"/>
      <c r="U581" s="736"/>
      <c r="V581" s="736"/>
      <c r="W581" s="736"/>
      <c r="X581" s="736"/>
      <c r="Y581" s="736"/>
      <c r="Z581" s="736"/>
      <c r="AA581" s="736"/>
      <c r="AB581" s="736"/>
      <c r="AC581" s="736"/>
      <c r="AD581" s="736"/>
      <c r="AE581" s="4"/>
      <c r="AH581" s="561" t="s">
        <v>6318</v>
      </c>
      <c r="AI581" s="93" t="s">
        <v>6285</v>
      </c>
    </row>
    <row r="582" spans="1:49" s="93" customFormat="1" ht="24" customHeight="1">
      <c r="A582" s="62"/>
      <c r="B582" s="8"/>
      <c r="C582" s="742" t="s">
        <v>6319</v>
      </c>
      <c r="D582" s="736"/>
      <c r="E582" s="736"/>
      <c r="F582" s="736"/>
      <c r="G582" s="736"/>
      <c r="H582" s="736"/>
      <c r="I582" s="736"/>
      <c r="J582" s="736"/>
      <c r="K582" s="736"/>
      <c r="L582" s="736"/>
      <c r="M582" s="736"/>
      <c r="N582" s="736"/>
      <c r="O582" s="736"/>
      <c r="P582" s="736"/>
      <c r="Q582" s="736"/>
      <c r="R582" s="736"/>
      <c r="S582" s="736"/>
      <c r="T582" s="736"/>
      <c r="U582" s="736"/>
      <c r="V582" s="736"/>
      <c r="W582" s="736"/>
      <c r="X582" s="736"/>
      <c r="Y582" s="736"/>
      <c r="Z582" s="736"/>
      <c r="AA582" s="736"/>
      <c r="AB582" s="736"/>
      <c r="AC582" s="736"/>
      <c r="AD582" s="736"/>
      <c r="AE582" s="4"/>
    </row>
    <row r="583" spans="1:49" s="93" customFormat="1" ht="24" customHeight="1">
      <c r="A583" s="62"/>
      <c r="B583" s="8"/>
      <c r="C583" s="742" t="s">
        <v>6320</v>
      </c>
      <c r="D583" s="736"/>
      <c r="E583" s="736"/>
      <c r="F583" s="736"/>
      <c r="G583" s="736"/>
      <c r="H583" s="736"/>
      <c r="I583" s="736"/>
      <c r="J583" s="736"/>
      <c r="K583" s="736"/>
      <c r="L583" s="736"/>
      <c r="M583" s="736"/>
      <c r="N583" s="736"/>
      <c r="O583" s="736"/>
      <c r="P583" s="736"/>
      <c r="Q583" s="736"/>
      <c r="R583" s="736"/>
      <c r="S583" s="736"/>
      <c r="T583" s="736"/>
      <c r="U583" s="736"/>
      <c r="V583" s="736"/>
      <c r="W583" s="736"/>
      <c r="X583" s="736"/>
      <c r="Y583" s="736"/>
      <c r="Z583" s="736"/>
      <c r="AA583" s="736"/>
      <c r="AB583" s="736"/>
      <c r="AC583" s="736"/>
      <c r="AD583" s="736"/>
      <c r="AE583" s="4"/>
    </row>
    <row r="584" spans="1:49" s="93" customFormat="1" ht="36" customHeight="1">
      <c r="A584" s="62"/>
      <c r="B584" s="8"/>
      <c r="C584" s="742" t="s">
        <v>6321</v>
      </c>
      <c r="D584" s="736"/>
      <c r="E584" s="736"/>
      <c r="F584" s="736"/>
      <c r="G584" s="736"/>
      <c r="H584" s="736"/>
      <c r="I584" s="736"/>
      <c r="J584" s="736"/>
      <c r="K584" s="736"/>
      <c r="L584" s="736"/>
      <c r="M584" s="736"/>
      <c r="N584" s="736"/>
      <c r="O584" s="736"/>
      <c r="P584" s="736"/>
      <c r="Q584" s="736"/>
      <c r="R584" s="736"/>
      <c r="S584" s="736"/>
      <c r="T584" s="736"/>
      <c r="U584" s="736"/>
      <c r="V584" s="736"/>
      <c r="W584" s="736"/>
      <c r="X584" s="736"/>
      <c r="Y584" s="736"/>
      <c r="Z584" s="736"/>
      <c r="AA584" s="736"/>
      <c r="AB584" s="736"/>
      <c r="AC584" s="736"/>
      <c r="AD584" s="736"/>
      <c r="AE584" s="4"/>
    </row>
    <row r="585" spans="1:49" s="93" customFormat="1" ht="48" customHeight="1">
      <c r="A585" s="62"/>
      <c r="B585" s="8"/>
      <c r="C585" s="756" t="s">
        <v>6322</v>
      </c>
      <c r="D585" s="736"/>
      <c r="E585" s="736"/>
      <c r="F585" s="736"/>
      <c r="G585" s="736"/>
      <c r="H585" s="736"/>
      <c r="I585" s="736"/>
      <c r="J585" s="736"/>
      <c r="K585" s="736"/>
      <c r="L585" s="736"/>
      <c r="M585" s="736"/>
      <c r="N585" s="736"/>
      <c r="O585" s="736"/>
      <c r="P585" s="736"/>
      <c r="Q585" s="736"/>
      <c r="R585" s="736"/>
      <c r="S585" s="736"/>
      <c r="T585" s="736"/>
      <c r="U585" s="736"/>
      <c r="V585" s="736"/>
      <c r="W585" s="736"/>
      <c r="X585" s="736"/>
      <c r="Y585" s="736"/>
      <c r="Z585" s="736"/>
      <c r="AA585" s="736"/>
      <c r="AB585" s="736"/>
      <c r="AC585" s="736"/>
      <c r="AD585" s="736"/>
      <c r="AE585" s="4"/>
    </row>
    <row r="586" spans="1:49" s="93" customFormat="1" ht="36" customHeight="1">
      <c r="A586" s="62"/>
      <c r="B586" s="8"/>
      <c r="C586" s="756" t="s">
        <v>6323</v>
      </c>
      <c r="D586" s="736"/>
      <c r="E586" s="736"/>
      <c r="F586" s="736"/>
      <c r="G586" s="736"/>
      <c r="H586" s="736"/>
      <c r="I586" s="736"/>
      <c r="J586" s="736"/>
      <c r="K586" s="736"/>
      <c r="L586" s="736"/>
      <c r="M586" s="736"/>
      <c r="N586" s="736"/>
      <c r="O586" s="736"/>
      <c r="P586" s="736"/>
      <c r="Q586" s="736"/>
      <c r="R586" s="736"/>
      <c r="S586" s="736"/>
      <c r="T586" s="736"/>
      <c r="U586" s="736"/>
      <c r="V586" s="736"/>
      <c r="W586" s="736"/>
      <c r="X586" s="736"/>
      <c r="Y586" s="736"/>
      <c r="Z586" s="736"/>
      <c r="AA586" s="736"/>
      <c r="AB586" s="736"/>
      <c r="AC586" s="736"/>
      <c r="AD586" s="736"/>
      <c r="AE586" s="4"/>
    </row>
    <row r="587" spans="1:49" s="93" customFormat="1" ht="24" customHeight="1">
      <c r="A587" s="62"/>
      <c r="B587" s="8"/>
      <c r="C587" s="758" t="s">
        <v>6324</v>
      </c>
      <c r="D587" s="736"/>
      <c r="E587" s="736"/>
      <c r="F587" s="736"/>
      <c r="G587" s="736"/>
      <c r="H587" s="736"/>
      <c r="I587" s="736"/>
      <c r="J587" s="736"/>
      <c r="K587" s="736"/>
      <c r="L587" s="736"/>
      <c r="M587" s="736"/>
      <c r="N587" s="736"/>
      <c r="O587" s="736"/>
      <c r="P587" s="736"/>
      <c r="Q587" s="736"/>
      <c r="R587" s="736"/>
      <c r="S587" s="736"/>
      <c r="T587" s="736"/>
      <c r="U587" s="736"/>
      <c r="V587" s="736"/>
      <c r="W587" s="736"/>
      <c r="X587" s="736"/>
      <c r="Y587" s="736"/>
      <c r="Z587" s="736"/>
      <c r="AA587" s="736"/>
      <c r="AB587" s="736"/>
      <c r="AC587" s="736"/>
      <c r="AD587" s="736"/>
      <c r="AE587" s="4"/>
    </row>
    <row r="588" spans="1:49" s="93" customFormat="1" ht="14.25">
      <c r="A588" s="62"/>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4"/>
    </row>
    <row r="589" spans="1:49" s="93" customFormat="1" ht="84" customHeight="1">
      <c r="A589" s="62"/>
      <c r="B589" s="8"/>
      <c r="C589" s="643" t="s">
        <v>6325</v>
      </c>
      <c r="D589" s="773"/>
      <c r="E589" s="773"/>
      <c r="F589" s="773"/>
      <c r="G589" s="773"/>
      <c r="H589" s="769"/>
      <c r="I589" s="771" t="s">
        <v>6326</v>
      </c>
      <c r="J589" s="669"/>
      <c r="K589" s="669"/>
      <c r="L589" s="669"/>
      <c r="M589" s="669"/>
      <c r="N589" s="669"/>
      <c r="O589" s="669"/>
      <c r="P589" s="670"/>
      <c r="Q589" s="771" t="s">
        <v>6327</v>
      </c>
      <c r="R589" s="669"/>
      <c r="S589" s="669"/>
      <c r="T589" s="669"/>
      <c r="U589" s="669"/>
      <c r="V589" s="669"/>
      <c r="W589" s="669"/>
      <c r="X589" s="670"/>
      <c r="Y589" s="771" t="s">
        <v>6328</v>
      </c>
      <c r="Z589" s="669"/>
      <c r="AA589" s="669"/>
      <c r="AB589" s="669"/>
      <c r="AC589" s="669"/>
      <c r="AD589" s="670"/>
      <c r="AE589" s="4"/>
    </row>
    <row r="590" spans="1:49" s="93" customFormat="1" ht="60" customHeight="1">
      <c r="A590" s="62"/>
      <c r="B590" s="8"/>
      <c r="C590" s="770"/>
      <c r="D590" s="732"/>
      <c r="E590" s="732"/>
      <c r="F590" s="732"/>
      <c r="G590" s="732"/>
      <c r="H590" s="733"/>
      <c r="I590" s="771" t="s">
        <v>5560</v>
      </c>
      <c r="J590" s="670"/>
      <c r="K590" s="861" t="s">
        <v>6329</v>
      </c>
      <c r="L590" s="670"/>
      <c r="M590" s="861" t="s">
        <v>6330</v>
      </c>
      <c r="N590" s="670"/>
      <c r="O590" s="861" t="s">
        <v>6331</v>
      </c>
      <c r="P590" s="670"/>
      <c r="Q590" s="771" t="s">
        <v>5560</v>
      </c>
      <c r="R590" s="670"/>
      <c r="S590" s="861" t="s">
        <v>6329</v>
      </c>
      <c r="T590" s="670"/>
      <c r="U590" s="861" t="s">
        <v>6330</v>
      </c>
      <c r="V590" s="670"/>
      <c r="W590" s="861" t="s">
        <v>6331</v>
      </c>
      <c r="X590" s="670"/>
      <c r="Y590" s="771" t="s">
        <v>5560</v>
      </c>
      <c r="Z590" s="670"/>
      <c r="AA590" s="861" t="s">
        <v>6029</v>
      </c>
      <c r="AB590" s="670"/>
      <c r="AC590" s="861" t="s">
        <v>6030</v>
      </c>
      <c r="AD590" s="670"/>
      <c r="AE590" s="4"/>
      <c r="AF590" t="s">
        <v>5110</v>
      </c>
      <c r="AG590" t="s">
        <v>6132</v>
      </c>
      <c r="AK590" t="s">
        <v>5572</v>
      </c>
      <c r="AL590" t="s">
        <v>5573</v>
      </c>
      <c r="AM590" t="s">
        <v>5574</v>
      </c>
      <c r="AN590" t="s">
        <v>5575</v>
      </c>
      <c r="AO590" t="s">
        <v>5576</v>
      </c>
      <c r="AP590" t="s">
        <v>5577</v>
      </c>
      <c r="AQ590" t="s">
        <v>5578</v>
      </c>
      <c r="AR590" t="s">
        <v>5579</v>
      </c>
      <c r="AS590" t="s">
        <v>5580</v>
      </c>
      <c r="AT590" t="s">
        <v>5581</v>
      </c>
      <c r="AU590" t="s">
        <v>5582</v>
      </c>
      <c r="AV590" t="s">
        <v>5583</v>
      </c>
      <c r="AW590" t="s">
        <v>6217</v>
      </c>
    </row>
    <row r="591" spans="1:49" s="93" customFormat="1" ht="14.25">
      <c r="A591" s="62"/>
      <c r="B591" s="8"/>
      <c r="C591" s="671"/>
      <c r="D591" s="653"/>
      <c r="E591" s="653"/>
      <c r="F591" s="653"/>
      <c r="G591" s="653"/>
      <c r="H591" s="748"/>
      <c r="I591" s="671"/>
      <c r="J591" s="748"/>
      <c r="K591" s="671"/>
      <c r="L591" s="748"/>
      <c r="M591" s="671"/>
      <c r="N591" s="748"/>
      <c r="O591" s="671"/>
      <c r="P591" s="748"/>
      <c r="Q591" s="671"/>
      <c r="R591" s="748"/>
      <c r="S591" s="671"/>
      <c r="T591" s="748"/>
      <c r="U591" s="671"/>
      <c r="V591" s="748"/>
      <c r="W591" s="671"/>
      <c r="X591" s="748"/>
      <c r="Y591" s="671"/>
      <c r="Z591" s="748"/>
      <c r="AA591" s="671"/>
      <c r="AB591" s="748"/>
      <c r="AC591" s="671"/>
      <c r="AD591" s="748"/>
      <c r="AE591" s="4"/>
      <c r="AF591" s="396">
        <f>IF(COUNTA(C591:AD591)=0,0,IF(C591=1,IF(AND(Q591&gt;0,Q591&lt;&gt;"NS",Q591&lt;&gt;"NA"),IF(COUNTBLANK(I591:AD591)=11,0,1),IF(COUNTA(I591:X591)=8,0,1)),IF(C591&gt;1,0,1)))</f>
        <v>0</v>
      </c>
      <c r="AG591" cm="1">
        <f t="array" ref="AG591">IF(OR(Q591={"NS","NA"},I591={"NS","NA"}),0,IF(Q591&lt;=I591,0,1))</f>
        <v>0</v>
      </c>
      <c r="AH591" cm="1">
        <f t="array" ref="AH591">IF(OR(S591={"NS","NA"},K591={"NS","NA"}),0,IF(S591&lt;=K591,0,1))</f>
        <v>0</v>
      </c>
      <c r="AI591" cm="1">
        <f t="array" ref="AI591">IF(OR(U591={"NS","NA"},M591={"NS","NA"}),0,IF(U591&lt;=M591,0,1))</f>
        <v>0</v>
      </c>
      <c r="AJ591" cm="1">
        <f t="array" ref="AJ591">IF(OR(W591={"NS","NA"},O591={"NS","NA"}),0,IF(W591&lt;=O591,0,1))</f>
        <v>0</v>
      </c>
      <c r="AK591">
        <f>I591</f>
        <v>0</v>
      </c>
      <c r="AL591">
        <f>COUNTIF(K591:P591,"NS")</f>
        <v>0</v>
      </c>
      <c r="AM591">
        <f>SUM(K591:P591)</f>
        <v>0</v>
      </c>
      <c r="AN591">
        <f>IF(COUNTIF(I591:P591,"NA")=4,0,IF(OR(AND(AK591=0,AL591&gt;0),AND(AK591="NS",AM591&gt;0), AND(AK591="NS", AL591=0,AM591=0)), 1, IF(OR(AND(AK591&gt;0,AL591&gt;1,AK591&gt;AM591), AND(AK591="NS",AL591=2), AND(AK591="NS",AM591=0,AL591&gt;0),AK591=AM591), 0, 1)))</f>
        <v>0</v>
      </c>
      <c r="AO591">
        <f>Q591</f>
        <v>0</v>
      </c>
      <c r="AP591">
        <f>COUNTIF(S591:X591,"NS")</f>
        <v>0</v>
      </c>
      <c r="AQ591">
        <f>SUM(S591:X591)</f>
        <v>0</v>
      </c>
      <c r="AR591">
        <f>IF(COUNTIF(Q591:X591,"NA")=4,0,IF(OR(AND(AO591=0,AP591&gt;0),AND(AO591="NS",AQ591&gt;0), AND(AO591="NS", AP591=0,AQ591=0)), 1, IF(OR(AND(AO591&gt;0,AP591&gt;1,AO591&gt;AQ591), AND(AO591="NS",AP591=2), AND(AO591="NS",AQ591=0,AP591&gt;0),AO591=AQ591), 0, 1)))</f>
        <v>0</v>
      </c>
      <c r="AS591">
        <f>Y591</f>
        <v>0</v>
      </c>
      <c r="AT591">
        <f>COUNTIF(AA591:AD591,"NS")</f>
        <v>0</v>
      </c>
      <c r="AU591">
        <f>SUM(AA591:AD591)</f>
        <v>0</v>
      </c>
      <c r="AV591">
        <f>IF(COUNTIF(Y591:AD591,"NA")=3,0,IF(OR(AND(AS591=0,AT591&gt;0),AND(AS591="NS",AU591&gt;0), AND(AS591="NS", AT591=0,AU591=0)), 1, IF(OR(AND(AS591&gt;0,AT591&gt;1,AS591&gt;AU591), AND(AS591="NS",AT591=2), AND(AS591="NS",AU591=0,AT591&gt;0),AS591=AU591), 0, 1)))</f>
        <v>0</v>
      </c>
      <c r="AW591" s="396">
        <f>IF(AND(C591=1,I591=0),1,0)</f>
        <v>0</v>
      </c>
    </row>
    <row r="592" spans="1:49" s="93" customFormat="1" ht="14.25">
      <c r="A592" s="62"/>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4"/>
      <c r="AF592" t="s">
        <v>5905</v>
      </c>
      <c r="AJ592" s="396">
        <f>SUM(AG591:AJ591)</f>
        <v>0</v>
      </c>
      <c r="AN592" s="192">
        <f>SUM(AN591:AN591)</f>
        <v>0</v>
      </c>
      <c r="AR592" s="192">
        <f>SUM(AR591:AR591)</f>
        <v>0</v>
      </c>
      <c r="AV592" s="192">
        <f>SUM(AV591:AV591)</f>
        <v>0</v>
      </c>
    </row>
    <row r="593" spans="1:38" s="93" customFormat="1" ht="24" customHeight="1">
      <c r="A593" s="5"/>
      <c r="B593" s="8"/>
      <c r="C593" s="777" t="s">
        <v>5120</v>
      </c>
      <c r="D593" s="732"/>
      <c r="E593" s="732"/>
      <c r="F593" s="732"/>
      <c r="G593" s="732"/>
      <c r="H593" s="732"/>
      <c r="I593" s="732"/>
      <c r="J593" s="732"/>
      <c r="K593" s="732"/>
      <c r="L593" s="732"/>
      <c r="M593" s="732"/>
      <c r="N593" s="732"/>
      <c r="O593" s="732"/>
      <c r="P593" s="732"/>
      <c r="Q593" s="732"/>
      <c r="R593" s="732"/>
      <c r="S593" s="732"/>
      <c r="T593" s="732"/>
      <c r="U593" s="732"/>
      <c r="V593" s="732"/>
      <c r="W593" s="732"/>
      <c r="X593" s="732"/>
      <c r="Y593" s="732"/>
      <c r="Z593" s="732"/>
      <c r="AA593" s="732"/>
      <c r="AB593" s="732"/>
      <c r="AC593" s="732"/>
      <c r="AD593" s="732"/>
      <c r="AE593" s="4"/>
      <c r="AF593" s="396">
        <f>IF(C591&gt;1,IF(COUNTBLANK(I591:AD591)=22,0,1),IF(OR(Q591=0,Q591="NS",Q591="NA"),IF(COUNTA(Y591:AD591)=0,0,1),0))</f>
        <v>0</v>
      </c>
      <c r="AK593" t="s">
        <v>5595</v>
      </c>
      <c r="AL593" s="193">
        <f>SUM(AN592,AR592,AV592)</f>
        <v>0</v>
      </c>
    </row>
    <row r="594" spans="1:38" s="93" customFormat="1" ht="60" customHeight="1">
      <c r="A594" s="5"/>
      <c r="B594" s="8"/>
      <c r="C594" s="747"/>
      <c r="D594" s="653"/>
      <c r="E594" s="653"/>
      <c r="F594" s="653"/>
      <c r="G594" s="653"/>
      <c r="H594" s="653"/>
      <c r="I594" s="653"/>
      <c r="J594" s="653"/>
      <c r="K594" s="653"/>
      <c r="L594" s="653"/>
      <c r="M594" s="653"/>
      <c r="N594" s="653"/>
      <c r="O594" s="653"/>
      <c r="P594" s="653"/>
      <c r="Q594" s="653"/>
      <c r="R594" s="653"/>
      <c r="S594" s="653"/>
      <c r="T594" s="653"/>
      <c r="U594" s="653"/>
      <c r="V594" s="653"/>
      <c r="W594" s="653"/>
      <c r="X594" s="653"/>
      <c r="Y594" s="653"/>
      <c r="Z594" s="653"/>
      <c r="AA594" s="653"/>
      <c r="AB594" s="653"/>
      <c r="AC594" s="653"/>
      <c r="AD594" s="748"/>
      <c r="AE594" s="4"/>
    </row>
    <row r="595" spans="1:38" s="93" customFormat="1" ht="14.25">
      <c r="A595" s="5"/>
      <c r="B595" s="946" t="str">
        <f>IF(AF591=0,"","Favor de ingresar toda la información requerida en la pregunta")</f>
        <v/>
      </c>
      <c r="C595" s="751"/>
      <c r="D595" s="751"/>
      <c r="E595" s="751"/>
      <c r="F595" s="751"/>
      <c r="G595" s="751"/>
      <c r="H595" s="751"/>
      <c r="I595" s="751"/>
      <c r="J595" s="751"/>
      <c r="K595" s="751"/>
      <c r="L595" s="751"/>
      <c r="M595" s="751"/>
      <c r="N595" s="751"/>
      <c r="O595" s="751"/>
      <c r="P595" s="751"/>
      <c r="Q595" s="751"/>
      <c r="R595" s="751"/>
      <c r="S595" s="751"/>
      <c r="T595" s="751"/>
      <c r="U595" s="751"/>
      <c r="V595" s="751"/>
      <c r="W595" s="751"/>
      <c r="X595" s="751"/>
      <c r="Y595" s="751"/>
      <c r="Z595" s="751"/>
      <c r="AA595" s="751"/>
      <c r="AB595" s="751"/>
      <c r="AC595" s="751"/>
      <c r="AD595" s="751"/>
      <c r="AE595" s="751"/>
    </row>
    <row r="596" spans="1:38" s="93" customFormat="1" ht="14.25">
      <c r="A596" s="5"/>
      <c r="B596" s="767" t="str">
        <f>IF(SUM(COUNTIF(I591:AD591,"NS"))&lt;&gt;0,"Alerta: debido a que cuenta con registros NS, debe proporcionar una justificación en el area de comentarios al final de la pregunta","")</f>
        <v/>
      </c>
      <c r="C596" s="751"/>
      <c r="D596" s="751"/>
      <c r="E596" s="751"/>
      <c r="F596" s="751"/>
      <c r="G596" s="751"/>
      <c r="H596" s="751"/>
      <c r="I596" s="751"/>
      <c r="J596" s="751"/>
      <c r="K596" s="751"/>
      <c r="L596" s="751"/>
      <c r="M596" s="751"/>
      <c r="N596" s="751"/>
      <c r="O596" s="751"/>
      <c r="P596" s="751"/>
      <c r="Q596" s="751"/>
      <c r="R596" s="751"/>
      <c r="S596" s="751"/>
      <c r="T596" s="751"/>
      <c r="U596" s="751"/>
      <c r="V596" s="751"/>
      <c r="W596" s="751"/>
      <c r="X596" s="751"/>
      <c r="Y596" s="751"/>
      <c r="Z596" s="751"/>
      <c r="AA596" s="751"/>
      <c r="AB596" s="751"/>
      <c r="AC596" s="751"/>
      <c r="AD596" s="751"/>
      <c r="AE596" s="751"/>
    </row>
    <row r="597" spans="1:38" s="93" customFormat="1" ht="14.25">
      <c r="A597" s="5"/>
      <c r="B597" s="880" t="str">
        <f>IF(AL593&gt;0,"Favor de revisar la suma y consistencia de totales y/o subtotales por filas (numéricos y NS)","")</f>
        <v/>
      </c>
      <c r="C597" s="751"/>
      <c r="D597" s="751"/>
      <c r="E597" s="751"/>
      <c r="F597" s="751"/>
      <c r="G597" s="751"/>
      <c r="H597" s="751"/>
      <c r="I597" s="751"/>
      <c r="J597" s="751"/>
      <c r="K597" s="751"/>
      <c r="L597" s="751"/>
      <c r="M597" s="751"/>
      <c r="N597" s="751"/>
      <c r="O597" s="751"/>
      <c r="P597" s="751"/>
      <c r="Q597" s="751"/>
      <c r="R597" s="751"/>
      <c r="S597" s="751"/>
      <c r="T597" s="751"/>
      <c r="U597" s="751"/>
      <c r="V597" s="751"/>
      <c r="W597" s="751"/>
      <c r="X597" s="751"/>
      <c r="Y597" s="751"/>
      <c r="Z597" s="751"/>
      <c r="AA597" s="751"/>
      <c r="AB597" s="751"/>
      <c r="AC597" s="751"/>
      <c r="AD597" s="751"/>
      <c r="AE597" s="751"/>
    </row>
    <row r="598" spans="1:38" s="93" customFormat="1" ht="14.25">
      <c r="A598" s="5"/>
      <c r="B598" s="880" t="str">
        <f>IF(AF593&gt;0,"Revise la información capturada, ya que tiene datos ingresados en celdas que están sombreadas","")</f>
        <v/>
      </c>
      <c r="C598" s="751"/>
      <c r="D598" s="751"/>
      <c r="E598" s="751"/>
      <c r="F598" s="751"/>
      <c r="G598" s="751"/>
      <c r="H598" s="751"/>
      <c r="I598" s="751"/>
      <c r="J598" s="751"/>
      <c r="K598" s="751"/>
      <c r="L598" s="751"/>
      <c r="M598" s="751"/>
      <c r="N598" s="751"/>
      <c r="O598" s="751"/>
      <c r="P598" s="751"/>
      <c r="Q598" s="751"/>
      <c r="R598" s="751"/>
      <c r="S598" s="751"/>
      <c r="T598" s="751"/>
      <c r="U598" s="751"/>
      <c r="V598" s="751"/>
      <c r="W598" s="751"/>
      <c r="X598" s="751"/>
      <c r="Y598" s="751"/>
      <c r="Z598" s="751"/>
      <c r="AA598" s="751"/>
      <c r="AB598" s="751"/>
      <c r="AC598" s="751"/>
      <c r="AD598" s="751"/>
      <c r="AE598" s="751"/>
    </row>
    <row r="599" spans="1:38" s="93" customFormat="1" ht="14.25">
      <c r="A599" s="5"/>
      <c r="B599" s="753" t="str">
        <f>IF(AJ592&gt;0,"Favor de revisar la instrucción 4, debido a que no se cumplen con los criterios mencionados","")</f>
        <v/>
      </c>
      <c r="C599" s="751"/>
      <c r="D599" s="751"/>
      <c r="E599" s="751"/>
      <c r="F599" s="751"/>
      <c r="G599" s="751"/>
      <c r="H599" s="751"/>
      <c r="I599" s="751"/>
      <c r="J599" s="751"/>
      <c r="K599" s="751"/>
      <c r="L599" s="751"/>
      <c r="M599" s="751"/>
      <c r="N599" s="751"/>
      <c r="O599" s="751"/>
      <c r="P599" s="751"/>
      <c r="Q599" s="751"/>
      <c r="R599" s="751"/>
      <c r="S599" s="751"/>
      <c r="T599" s="751"/>
      <c r="U599" s="751"/>
      <c r="V599" s="751"/>
      <c r="W599" s="751"/>
      <c r="X599" s="751"/>
      <c r="Y599" s="751"/>
      <c r="Z599" s="751"/>
      <c r="AA599" s="751"/>
      <c r="AB599" s="751"/>
      <c r="AC599" s="751"/>
      <c r="AD599" s="751"/>
      <c r="AE599" s="751"/>
    </row>
    <row r="600" spans="1:38" s="93" customFormat="1" ht="14.25">
      <c r="A600" s="5"/>
      <c r="B600" s="753" t="str">
        <f>IF(AW591=0,"","Debido a que cuenta con registro(s) con el código 1, el total de la fila respectiva debe ser mayor a cero")</f>
        <v/>
      </c>
      <c r="C600" s="751"/>
      <c r="D600" s="751"/>
      <c r="E600" s="751"/>
      <c r="F600" s="751"/>
      <c r="G600" s="751"/>
      <c r="H600" s="751"/>
      <c r="I600" s="751"/>
      <c r="J600" s="751"/>
      <c r="K600" s="751"/>
      <c r="L600" s="751"/>
      <c r="M600" s="751"/>
      <c r="N600" s="751"/>
      <c r="O600" s="751"/>
      <c r="P600" s="751"/>
      <c r="Q600" s="751"/>
      <c r="R600" s="751"/>
      <c r="S600" s="751"/>
      <c r="T600" s="751"/>
      <c r="U600" s="751"/>
      <c r="V600" s="751"/>
      <c r="W600" s="751"/>
      <c r="X600" s="751"/>
      <c r="Y600" s="751"/>
      <c r="Z600" s="751"/>
      <c r="AA600" s="751"/>
      <c r="AB600" s="751"/>
      <c r="AC600" s="751"/>
      <c r="AD600" s="751"/>
      <c r="AE600" s="751"/>
    </row>
    <row r="601" spans="1:38" s="93" customFormat="1" ht="24" customHeight="1">
      <c r="A601" s="61" t="s">
        <v>6332</v>
      </c>
      <c r="B601" s="786" t="s">
        <v>6333</v>
      </c>
      <c r="C601" s="736"/>
      <c r="D601" s="736"/>
      <c r="E601" s="736"/>
      <c r="F601" s="736"/>
      <c r="G601" s="736"/>
      <c r="H601" s="736"/>
      <c r="I601" s="736"/>
      <c r="J601" s="736"/>
      <c r="K601" s="736"/>
      <c r="L601" s="736"/>
      <c r="M601" s="736"/>
      <c r="N601" s="736"/>
      <c r="O601" s="736"/>
      <c r="P601" s="736"/>
      <c r="Q601" s="736"/>
      <c r="R601" s="736"/>
      <c r="S601" s="736"/>
      <c r="T601" s="736"/>
      <c r="U601" s="736"/>
      <c r="V601" s="736"/>
      <c r="W601" s="736"/>
      <c r="X601" s="736"/>
      <c r="Y601" s="736"/>
      <c r="Z601" s="736"/>
      <c r="AA601" s="736"/>
      <c r="AB601" s="736"/>
      <c r="AC601" s="736"/>
      <c r="AD601" s="736"/>
      <c r="AE601" s="4"/>
    </row>
    <row r="602" spans="1:38" s="93" customFormat="1" ht="24" customHeight="1">
      <c r="A602" s="61"/>
      <c r="B602" s="78"/>
      <c r="C602" s="742" t="s">
        <v>6334</v>
      </c>
      <c r="D602" s="736"/>
      <c r="E602" s="736"/>
      <c r="F602" s="736"/>
      <c r="G602" s="736"/>
      <c r="H602" s="736"/>
      <c r="I602" s="736"/>
      <c r="J602" s="736"/>
      <c r="K602" s="736"/>
      <c r="L602" s="736"/>
      <c r="M602" s="736"/>
      <c r="N602" s="736"/>
      <c r="O602" s="736"/>
      <c r="P602" s="736"/>
      <c r="Q602" s="736"/>
      <c r="R602" s="736"/>
      <c r="S602" s="736"/>
      <c r="T602" s="736"/>
      <c r="U602" s="736"/>
      <c r="V602" s="736"/>
      <c r="W602" s="736"/>
      <c r="X602" s="736"/>
      <c r="Y602" s="736"/>
      <c r="Z602" s="736"/>
      <c r="AA602" s="736"/>
      <c r="AB602" s="736"/>
      <c r="AC602" s="736"/>
      <c r="AD602" s="736"/>
      <c r="AE602" s="4"/>
    </row>
    <row r="603" spans="1:38" s="93" customFormat="1" ht="24" customHeight="1">
      <c r="A603" s="62"/>
      <c r="B603" s="8"/>
      <c r="C603" s="742" t="s">
        <v>6335</v>
      </c>
      <c r="D603" s="736"/>
      <c r="E603" s="736"/>
      <c r="F603" s="736"/>
      <c r="G603" s="736"/>
      <c r="H603" s="736"/>
      <c r="I603" s="736"/>
      <c r="J603" s="736"/>
      <c r="K603" s="736"/>
      <c r="L603" s="736"/>
      <c r="M603" s="736"/>
      <c r="N603" s="736"/>
      <c r="O603" s="736"/>
      <c r="P603" s="736"/>
      <c r="Q603" s="736"/>
      <c r="R603" s="736"/>
      <c r="S603" s="736"/>
      <c r="T603" s="736"/>
      <c r="U603" s="736"/>
      <c r="V603" s="736"/>
      <c r="W603" s="736"/>
      <c r="X603" s="736"/>
      <c r="Y603" s="736"/>
      <c r="Z603" s="736"/>
      <c r="AA603" s="736"/>
      <c r="AB603" s="736"/>
      <c r="AC603" s="736"/>
      <c r="AD603" s="736"/>
      <c r="AE603" s="4"/>
    </row>
    <row r="604" spans="1:38" s="93" customFormat="1" ht="36" customHeight="1">
      <c r="A604" s="62"/>
      <c r="B604" s="8"/>
      <c r="C604" s="742" t="s">
        <v>6336</v>
      </c>
      <c r="D604" s="736"/>
      <c r="E604" s="736"/>
      <c r="F604" s="736"/>
      <c r="G604" s="736"/>
      <c r="H604" s="736"/>
      <c r="I604" s="736"/>
      <c r="J604" s="736"/>
      <c r="K604" s="736"/>
      <c r="L604" s="736"/>
      <c r="M604" s="736"/>
      <c r="N604" s="736"/>
      <c r="O604" s="736"/>
      <c r="P604" s="736"/>
      <c r="Q604" s="736"/>
      <c r="R604" s="736"/>
      <c r="S604" s="736"/>
      <c r="T604" s="736"/>
      <c r="U604" s="736"/>
      <c r="V604" s="736"/>
      <c r="W604" s="736"/>
      <c r="X604" s="736"/>
      <c r="Y604" s="736"/>
      <c r="Z604" s="736"/>
      <c r="AA604" s="736"/>
      <c r="AB604" s="736"/>
      <c r="AC604" s="736"/>
      <c r="AD604" s="736"/>
      <c r="AE604" s="4"/>
    </row>
    <row r="605" spans="1:38" s="93" customFormat="1" ht="36" customHeight="1">
      <c r="A605" s="62"/>
      <c r="B605" s="8"/>
      <c r="C605" s="758" t="s">
        <v>6337</v>
      </c>
      <c r="D605" s="736"/>
      <c r="E605" s="736"/>
      <c r="F605" s="736"/>
      <c r="G605" s="736"/>
      <c r="H605" s="736"/>
      <c r="I605" s="736"/>
      <c r="J605" s="736"/>
      <c r="K605" s="736"/>
      <c r="L605" s="736"/>
      <c r="M605" s="736"/>
      <c r="N605" s="736"/>
      <c r="O605" s="736"/>
      <c r="P605" s="736"/>
      <c r="Q605" s="736"/>
      <c r="R605" s="736"/>
      <c r="S605" s="736"/>
      <c r="T605" s="736"/>
      <c r="U605" s="736"/>
      <c r="V605" s="736"/>
      <c r="W605" s="736"/>
      <c r="X605" s="736"/>
      <c r="Y605" s="736"/>
      <c r="Z605" s="736"/>
      <c r="AA605" s="736"/>
      <c r="AB605" s="736"/>
      <c r="AC605" s="736"/>
      <c r="AD605" s="736"/>
      <c r="AE605" s="4"/>
    </row>
    <row r="606" spans="1:38" s="93" customFormat="1" ht="36" customHeight="1">
      <c r="A606" s="62"/>
      <c r="B606" s="8"/>
      <c r="C606" s="742" t="s">
        <v>6338</v>
      </c>
      <c r="D606" s="736"/>
      <c r="E606" s="736"/>
      <c r="F606" s="736"/>
      <c r="G606" s="736"/>
      <c r="H606" s="736"/>
      <c r="I606" s="736"/>
      <c r="J606" s="736"/>
      <c r="K606" s="736"/>
      <c r="L606" s="736"/>
      <c r="M606" s="736"/>
      <c r="N606" s="736"/>
      <c r="O606" s="736"/>
      <c r="P606" s="736"/>
      <c r="Q606" s="736"/>
      <c r="R606" s="736"/>
      <c r="S606" s="736"/>
      <c r="T606" s="736"/>
      <c r="U606" s="736"/>
      <c r="V606" s="736"/>
      <c r="W606" s="736"/>
      <c r="X606" s="736"/>
      <c r="Y606" s="736"/>
      <c r="Z606" s="736"/>
      <c r="AA606" s="736"/>
      <c r="AB606" s="736"/>
      <c r="AC606" s="736"/>
      <c r="AD606" s="736"/>
      <c r="AE606" s="4"/>
    </row>
    <row r="607" spans="1:38" s="93" customFormat="1" ht="36" customHeight="1">
      <c r="A607" s="62"/>
      <c r="B607" s="8"/>
      <c r="C607" s="758" t="s">
        <v>6339</v>
      </c>
      <c r="D607" s="736"/>
      <c r="E607" s="736"/>
      <c r="F607" s="736"/>
      <c r="G607" s="736"/>
      <c r="H607" s="736"/>
      <c r="I607" s="736"/>
      <c r="J607" s="736"/>
      <c r="K607" s="736"/>
      <c r="L607" s="736"/>
      <c r="M607" s="736"/>
      <c r="N607" s="736"/>
      <c r="O607" s="736"/>
      <c r="P607" s="736"/>
      <c r="Q607" s="736"/>
      <c r="R607" s="736"/>
      <c r="S607" s="736"/>
      <c r="T607" s="736"/>
      <c r="U607" s="736"/>
      <c r="V607" s="736"/>
      <c r="W607" s="736"/>
      <c r="X607" s="736"/>
      <c r="Y607" s="736"/>
      <c r="Z607" s="736"/>
      <c r="AA607" s="736"/>
      <c r="AB607" s="736"/>
      <c r="AC607" s="736"/>
      <c r="AD607" s="736"/>
      <c r="AE607" s="4"/>
    </row>
    <row r="608" spans="1:38" s="93" customFormat="1" ht="24" customHeight="1">
      <c r="A608" s="62"/>
      <c r="B608" s="8"/>
      <c r="C608" s="758" t="s">
        <v>6340</v>
      </c>
      <c r="D608" s="736"/>
      <c r="E608" s="736"/>
      <c r="F608" s="736"/>
      <c r="G608" s="736"/>
      <c r="H608" s="736"/>
      <c r="I608" s="736"/>
      <c r="J608" s="736"/>
      <c r="K608" s="736"/>
      <c r="L608" s="736"/>
      <c r="M608" s="736"/>
      <c r="N608" s="736"/>
      <c r="O608" s="736"/>
      <c r="P608" s="736"/>
      <c r="Q608" s="736"/>
      <c r="R608" s="736"/>
      <c r="S608" s="736"/>
      <c r="T608" s="736"/>
      <c r="U608" s="736"/>
      <c r="V608" s="736"/>
      <c r="W608" s="736"/>
      <c r="X608" s="736"/>
      <c r="Y608" s="736"/>
      <c r="Z608" s="736"/>
      <c r="AA608" s="736"/>
      <c r="AB608" s="736"/>
      <c r="AC608" s="736"/>
      <c r="AD608" s="736"/>
      <c r="AE608" s="4"/>
    </row>
    <row r="609" spans="1:58" s="93" customFormat="1" ht="36" customHeight="1">
      <c r="A609" s="62"/>
      <c r="B609" s="8"/>
      <c r="C609" s="742" t="s">
        <v>6341</v>
      </c>
      <c r="D609" s="736"/>
      <c r="E609" s="736"/>
      <c r="F609" s="736"/>
      <c r="G609" s="736"/>
      <c r="H609" s="736"/>
      <c r="I609" s="736"/>
      <c r="J609" s="736"/>
      <c r="K609" s="736"/>
      <c r="L609" s="736"/>
      <c r="M609" s="736"/>
      <c r="N609" s="736"/>
      <c r="O609" s="736"/>
      <c r="P609" s="736"/>
      <c r="Q609" s="736"/>
      <c r="R609" s="736"/>
      <c r="S609" s="736"/>
      <c r="T609" s="736"/>
      <c r="U609" s="736"/>
      <c r="V609" s="736"/>
      <c r="W609" s="736"/>
      <c r="X609" s="736"/>
      <c r="Y609" s="736"/>
      <c r="Z609" s="736"/>
      <c r="AA609" s="736"/>
      <c r="AB609" s="736"/>
      <c r="AC609" s="736"/>
      <c r="AD609" s="736"/>
      <c r="AE609" s="4"/>
    </row>
    <row r="610" spans="1:58" s="93" customFormat="1" ht="48" customHeight="1">
      <c r="A610" s="62"/>
      <c r="B610" s="8"/>
      <c r="C610" s="756" t="s">
        <v>6342</v>
      </c>
      <c r="D610" s="736"/>
      <c r="E610" s="736"/>
      <c r="F610" s="736"/>
      <c r="G610" s="736"/>
      <c r="H610" s="736"/>
      <c r="I610" s="736"/>
      <c r="J610" s="736"/>
      <c r="K610" s="736"/>
      <c r="L610" s="736"/>
      <c r="M610" s="736"/>
      <c r="N610" s="736"/>
      <c r="O610" s="736"/>
      <c r="P610" s="736"/>
      <c r="Q610" s="736"/>
      <c r="R610" s="736"/>
      <c r="S610" s="736"/>
      <c r="T610" s="736"/>
      <c r="U610" s="736"/>
      <c r="V610" s="736"/>
      <c r="W610" s="736"/>
      <c r="X610" s="736"/>
      <c r="Y610" s="736"/>
      <c r="Z610" s="736"/>
      <c r="AA610" s="736"/>
      <c r="AB610" s="736"/>
      <c r="AC610" s="736"/>
      <c r="AD610" s="736"/>
      <c r="AE610" s="4"/>
    </row>
    <row r="611" spans="1:58" s="93" customFormat="1" ht="48" customHeight="1">
      <c r="A611" s="62"/>
      <c r="B611" s="8"/>
      <c r="C611" s="742" t="s">
        <v>6343</v>
      </c>
      <c r="D611" s="736"/>
      <c r="E611" s="736"/>
      <c r="F611" s="736"/>
      <c r="G611" s="736"/>
      <c r="H611" s="736"/>
      <c r="I611" s="736"/>
      <c r="J611" s="736"/>
      <c r="K611" s="736"/>
      <c r="L611" s="736"/>
      <c r="M611" s="736"/>
      <c r="N611" s="736"/>
      <c r="O611" s="736"/>
      <c r="P611" s="736"/>
      <c r="Q611" s="736"/>
      <c r="R611" s="736"/>
      <c r="S611" s="736"/>
      <c r="T611" s="736"/>
      <c r="U611" s="736"/>
      <c r="V611" s="736"/>
      <c r="W611" s="736"/>
      <c r="X611" s="736"/>
      <c r="Y611" s="736"/>
      <c r="Z611" s="736"/>
      <c r="AA611" s="736"/>
      <c r="AB611" s="736"/>
      <c r="AC611" s="736"/>
      <c r="AD611" s="736"/>
      <c r="AE611" s="4"/>
    </row>
    <row r="612" spans="1:58" s="93" customFormat="1" ht="24" customHeight="1">
      <c r="A612" s="62"/>
      <c r="B612" s="8"/>
      <c r="C612" s="735" t="s">
        <v>6344</v>
      </c>
      <c r="D612" s="736"/>
      <c r="E612" s="736"/>
      <c r="F612" s="736"/>
      <c r="G612" s="736"/>
      <c r="H612" s="736"/>
      <c r="I612" s="736"/>
      <c r="J612" s="736"/>
      <c r="K612" s="736"/>
      <c r="L612" s="736"/>
      <c r="M612" s="736"/>
      <c r="N612" s="736"/>
      <c r="O612" s="736"/>
      <c r="P612" s="736"/>
      <c r="Q612" s="736"/>
      <c r="R612" s="736"/>
      <c r="S612" s="736"/>
      <c r="T612" s="736"/>
      <c r="U612" s="736"/>
      <c r="V612" s="736"/>
      <c r="W612" s="736"/>
      <c r="X612" s="736"/>
      <c r="Y612" s="736"/>
      <c r="Z612" s="736"/>
      <c r="AA612" s="736"/>
      <c r="AB612" s="736"/>
      <c r="AC612" s="736"/>
      <c r="AD612" s="736"/>
      <c r="AE612" s="4"/>
    </row>
    <row r="613" spans="1:58" s="93" customFormat="1" ht="14.25">
      <c r="A613" s="62"/>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4"/>
    </row>
    <row r="614" spans="1:58" s="93" customFormat="1" ht="50.25" customHeight="1">
      <c r="A614" s="62"/>
      <c r="B614" s="8"/>
      <c r="C614" s="643" t="s">
        <v>6345</v>
      </c>
      <c r="D614" s="773"/>
      <c r="E614" s="773"/>
      <c r="F614" s="773"/>
      <c r="G614" s="773"/>
      <c r="H614" s="773"/>
      <c r="I614" s="773"/>
      <c r="J614" s="773"/>
      <c r="K614" s="773"/>
      <c r="L614" s="769"/>
      <c r="M614" s="643" t="s">
        <v>6346</v>
      </c>
      <c r="N614" s="773"/>
      <c r="O614" s="769"/>
      <c r="P614" s="643" t="s">
        <v>6347</v>
      </c>
      <c r="Q614" s="773"/>
      <c r="R614" s="769"/>
      <c r="S614" s="643" t="s">
        <v>6348</v>
      </c>
      <c r="T614" s="773"/>
      <c r="U614" s="769"/>
      <c r="V614" s="643" t="s">
        <v>6328</v>
      </c>
      <c r="W614" s="669"/>
      <c r="X614" s="669"/>
      <c r="Y614" s="669"/>
      <c r="Z614" s="669"/>
      <c r="AA614" s="669"/>
      <c r="AB614" s="669"/>
      <c r="AC614" s="669"/>
      <c r="AD614" s="670"/>
      <c r="AE614" s="4"/>
    </row>
    <row r="615" spans="1:58" s="93" customFormat="1" ht="14.25">
      <c r="A615" s="62"/>
      <c r="B615" s="8"/>
      <c r="C615" s="770"/>
      <c r="D615" s="732"/>
      <c r="E615" s="732"/>
      <c r="F615" s="732"/>
      <c r="G615" s="732"/>
      <c r="H615" s="732"/>
      <c r="I615" s="732"/>
      <c r="J615" s="732"/>
      <c r="K615" s="732"/>
      <c r="L615" s="733"/>
      <c r="M615" s="770"/>
      <c r="N615" s="732"/>
      <c r="O615" s="733"/>
      <c r="P615" s="770"/>
      <c r="Q615" s="732"/>
      <c r="R615" s="733"/>
      <c r="S615" s="770"/>
      <c r="T615" s="732"/>
      <c r="U615" s="733"/>
      <c r="V615" s="643" t="s">
        <v>5560</v>
      </c>
      <c r="W615" s="669"/>
      <c r="X615" s="670"/>
      <c r="Y615" s="668" t="s">
        <v>6029</v>
      </c>
      <c r="Z615" s="669"/>
      <c r="AA615" s="670"/>
      <c r="AB615" s="668" t="s">
        <v>6030</v>
      </c>
      <c r="AC615" s="669"/>
      <c r="AD615" s="670"/>
      <c r="AE615" s="4"/>
      <c r="AF615" s="426" t="s">
        <v>6349</v>
      </c>
      <c r="AG615" t="s">
        <v>5110</v>
      </c>
      <c r="AH615" t="s">
        <v>6243</v>
      </c>
      <c r="AI615" t="s">
        <v>6350</v>
      </c>
      <c r="AJ615" t="s">
        <v>6351</v>
      </c>
      <c r="AK615" t="s">
        <v>6352</v>
      </c>
      <c r="AL615" t="s">
        <v>6353</v>
      </c>
      <c r="AM615" t="s">
        <v>6354</v>
      </c>
      <c r="AN615" t="s">
        <v>6355</v>
      </c>
      <c r="AQ615" t="s">
        <v>6356</v>
      </c>
      <c r="AT615" t="s">
        <v>5572</v>
      </c>
      <c r="AU615" t="s">
        <v>5573</v>
      </c>
      <c r="AV615" t="s">
        <v>5574</v>
      </c>
      <c r="AW615" t="s">
        <v>5575</v>
      </c>
      <c r="AY615" s="427" t="s">
        <v>6357</v>
      </c>
      <c r="AZ615" s="428" t="s">
        <v>6358</v>
      </c>
      <c r="BA615" s="429" t="s">
        <v>6359</v>
      </c>
      <c r="BB615" s="14"/>
      <c r="BC615" s="14"/>
      <c r="BD615" s="14"/>
      <c r="BE615" s="14"/>
      <c r="BF615" s="14"/>
    </row>
    <row r="616" spans="1:58" s="93" customFormat="1" ht="24" customHeight="1">
      <c r="A616" s="14"/>
      <c r="B616" s="4"/>
      <c r="C616" s="430" t="s">
        <v>5040</v>
      </c>
      <c r="D616" s="752" t="s">
        <v>6360</v>
      </c>
      <c r="E616" s="669"/>
      <c r="F616" s="669"/>
      <c r="G616" s="669"/>
      <c r="H616" s="669"/>
      <c r="I616" s="669"/>
      <c r="J616" s="669"/>
      <c r="K616" s="669"/>
      <c r="L616" s="670"/>
      <c r="M616" s="671"/>
      <c r="N616" s="653"/>
      <c r="O616" s="748"/>
      <c r="P616" s="866"/>
      <c r="Q616" s="745"/>
      <c r="R616" s="746"/>
      <c r="S616" s="866"/>
      <c r="T616" s="745"/>
      <c r="U616" s="746"/>
      <c r="V616" s="866"/>
      <c r="W616" s="745"/>
      <c r="X616" s="746"/>
      <c r="Y616" s="866"/>
      <c r="Z616" s="745"/>
      <c r="AA616" s="746"/>
      <c r="AB616" s="866"/>
      <c r="AC616" s="745"/>
      <c r="AD616" s="746"/>
      <c r="AE616" s="4"/>
      <c r="AF616" s="431">
        <f>IF(AND($C$591&lt;&gt;1,C643&lt;&gt;""),1,0)</f>
        <v>0</v>
      </c>
      <c r="AG616">
        <f>IF(AND($C$591=1,M616=""),IF(AND(S616&gt;0,S616&lt;&gt;"NS",S616&lt;&gt;"NA"),IF(COUNTA(P616:AD616)=5,0,1),IF(COUNTA(P616:U616)=2,0,1)),IF(OR(AND($C$591=1,M616="X"),$C$591&lt;&gt;1,M616="X"),0,1))</f>
        <v>0</v>
      </c>
      <c r="AH616">
        <f>IF($C$591&lt;&gt;1,IF(COUNTA(M616:AD616)=0,0,1),IF(M616="X",IF(COUNTA(P616:AD616)=0,0,1),IF(OR(S616=0,S616="NS",S616="NA"),IF(COUNTA(V616:AD616)=0,0,1),0)))</f>
        <v>0</v>
      </c>
      <c r="AI616" s="396" cm="1">
        <f t="array" ref="AI616">IF(OR(P638={"NS","NA"},I591={"NS","NA"}),0,IF(P638&gt;=I591,0,1))</f>
        <v>0</v>
      </c>
      <c r="AJ616" cm="1">
        <f t="array" ref="AJ616">IF(OR(P616={"NS","NA"},$I$591={"NS","NA"}),0,IF(P616&lt;=$I$591,0,1))</f>
        <v>0</v>
      </c>
      <c r="AK616" s="396" cm="1">
        <f t="array" ref="AK616">IF(OR(S638={"NS","NA"},Q591={"NS","NA"}),0,IF(S638&gt;=Q591,0,1))</f>
        <v>0</v>
      </c>
      <c r="AL616" cm="1">
        <f t="array" ref="AL616">IF(OR(S616={"NS","NA"},$Q$591={"NS","NA"}),0,IF(S616&lt;=$Q$591,0,1))</f>
        <v>0</v>
      </c>
      <c r="AM616" cm="1">
        <f t="array" ref="AM616">IF(OR(S616={"NS","NA"},P616={"NS","NA"}),0,IF(S616&lt;=P616,0,1))</f>
        <v>0</v>
      </c>
      <c r="AN616" cm="1">
        <f t="array" ref="AN616">IF(OR(V638={"NS","NA"},Y591={"NS","NA"}),0,IF(V638&gt;=Y591,0,1))</f>
        <v>0</v>
      </c>
      <c r="AO616" cm="1">
        <f t="array" ref="AO616">IF(OR(Y638={"NS","NA"},AA591={"NS","NA"}),0,IF(Y638&gt;=AA591,0,1))</f>
        <v>0</v>
      </c>
      <c r="AP616" cm="1">
        <f t="array" ref="AP616">IF(OR(AB638={"NS","NA"},AC591={"NS","NA"}),0,IF(AB638&gt;=AC591,0,1))</f>
        <v>0</v>
      </c>
      <c r="AQ616" cm="1">
        <f t="array" ref="AQ616">IF(OR(V616={"NS","NA"},$Y$591={"NS","NA"}),0,IF(V616&lt;=$Y$591,0,1))</f>
        <v>0</v>
      </c>
      <c r="AR616" cm="1">
        <f t="array" ref="AR616">IF(OR(Y616={"NS","NA"},$AA$591={"NS","NA"}),0,IF(Y616&lt;=$AA$591,0,1))</f>
        <v>0</v>
      </c>
      <c r="AS616" cm="1">
        <f t="array" ref="AS616">IF(OR(AB616={"NS","NA"},$AC$591={"NS","NA"}),0,IF(AB616&lt;=$AC$591,0,1))</f>
        <v>0</v>
      </c>
      <c r="AT616" s="422">
        <f>V616</f>
        <v>0</v>
      </c>
      <c r="AU616">
        <f>COUNTIF(Y616:AD616,"NS")</f>
        <v>0</v>
      </c>
      <c r="AV616">
        <f>SUM(Y616:AD616)</f>
        <v>0</v>
      </c>
      <c r="AW616">
        <f>IF(COUNTIF(V616:AD616,"NA")=3,0,IF(OR(AND(AT616=0,AU616&gt;0),AND(AT616="NS",AV616&gt;0), AND(AT616="NS", AU616=0,AV616=0)), 1, IF(OR(AND(AT616&gt;0,AU616&gt;1,AT616&gt;AV616), AND(AT616="NS",AU616=2), AND(AT616="NS",AV616=0,AU616&gt;0),AT616=AV616), 0, 1)))</f>
        <v>0</v>
      </c>
      <c r="AY616" s="14">
        <v>4</v>
      </c>
      <c r="AZ616" s="14">
        <f>IF(AJ638&gt;0,1,0)</f>
        <v>0</v>
      </c>
      <c r="BA616" s="432" t="str">
        <f>IF(AZ616&gt;0,AY616,"")</f>
        <v/>
      </c>
      <c r="BB616" s="14"/>
      <c r="BC616" s="14"/>
      <c r="BD616" s="14"/>
      <c r="BE616" s="14"/>
      <c r="BF616" s="14"/>
    </row>
    <row r="617" spans="1:58" s="93" customFormat="1" ht="14.25">
      <c r="A617" s="14"/>
      <c r="B617" s="14"/>
      <c r="C617" s="411" t="s">
        <v>5042</v>
      </c>
      <c r="D617" s="752" t="s">
        <v>6361</v>
      </c>
      <c r="E617" s="669"/>
      <c r="F617" s="669"/>
      <c r="G617" s="669"/>
      <c r="H617" s="669"/>
      <c r="I617" s="669"/>
      <c r="J617" s="669"/>
      <c r="K617" s="669"/>
      <c r="L617" s="670"/>
      <c r="M617" s="671"/>
      <c r="N617" s="653"/>
      <c r="O617" s="748"/>
      <c r="P617" s="866"/>
      <c r="Q617" s="745"/>
      <c r="R617" s="746"/>
      <c r="S617" s="866"/>
      <c r="T617" s="745"/>
      <c r="U617" s="746"/>
      <c r="V617" s="866"/>
      <c r="W617" s="745"/>
      <c r="X617" s="746"/>
      <c r="Y617" s="866"/>
      <c r="Z617" s="745"/>
      <c r="AA617" s="746"/>
      <c r="AB617" s="866"/>
      <c r="AC617" s="745"/>
      <c r="AD617" s="746"/>
      <c r="AE617" s="4"/>
      <c r="AF617" s="190"/>
      <c r="AG617">
        <f t="shared" ref="AG617:AG636" si="213">IF(AND($C$591=1,M617=""),IF(AND(S617&gt;0,S617&lt;&gt;"NS",S617&lt;&gt;"NA"),IF(COUNTA(P617:AD617)=5,0,1),IF(COUNTA(P617:U617)=2,0,1)),IF(OR(AND($C$591=1,M617="X"),$C$591&lt;&gt;1,M617="X"),0,1))</f>
        <v>0</v>
      </c>
      <c r="AH617">
        <f t="shared" ref="AH617:AH636" si="214">IF($C$591&lt;&gt;1,IF(COUNTA(M617:AD617)=0,0,1),IF(M617="X",IF(COUNTA(P617:AD617)=0,0,1),IF(OR(S617=0,S617="NS",S617="NA"),IF(COUNTA(V617:AD617)=0,0,1),0)))</f>
        <v>0</v>
      </c>
      <c r="AJ617" cm="1">
        <f t="array" ref="AJ617">IF(OR(P617={"NS","NA"},$I$591={"NS","NA"}),0,IF(P617&lt;=$I$591,0,1))</f>
        <v>0</v>
      </c>
      <c r="AL617" cm="1">
        <f t="array" ref="AL617">IF(OR(S617={"NS","NA"},$Q$591={"NS","NA"}),0,IF(S617&lt;=$Q$591,0,1))</f>
        <v>0</v>
      </c>
      <c r="AM617" cm="1">
        <f t="array" ref="AM617">IF(OR(S617={"NS","NA"},P617={"NS","NA"}),0,IF(S617&lt;=P617,0,1))</f>
        <v>0</v>
      </c>
      <c r="AP617" s="396">
        <f>SUM(AN616:AP616)</f>
        <v>0</v>
      </c>
      <c r="AQ617" cm="1">
        <f t="array" ref="AQ617">IF(OR(V617={"NS","NA"},$Y$591={"NS","NA"}),0,IF(V617&lt;=$Y$591,0,1))</f>
        <v>0</v>
      </c>
      <c r="AR617" cm="1">
        <f t="array" ref="AR617">IF(OR(Y617={"NS","NA"},$AA$591={"NS","NA"}),0,IF(Y617&lt;=$AA$591,0,1))</f>
        <v>0</v>
      </c>
      <c r="AS617" cm="1">
        <f t="array" ref="AS617">IF(OR(AB617={"NS","NA"},$AC$591={"NS","NA"}),0,IF(AB617&lt;=$AC$591,0,1))</f>
        <v>0</v>
      </c>
      <c r="AT617">
        <f t="shared" ref="AT617:AT636" si="215">V617</f>
        <v>0</v>
      </c>
      <c r="AU617">
        <f t="shared" ref="AU617:AU636" si="216">COUNTIF(Y617:AD617,"NS")</f>
        <v>0</v>
      </c>
      <c r="AV617">
        <f t="shared" ref="AV617:AV636" si="217">SUM(Y617:AD617)</f>
        <v>0</v>
      </c>
      <c r="AW617">
        <f t="shared" ref="AW617:AW636" si="218">IF(COUNTIF(V617:AD617,"NA")=3,0,IF(OR(AND(AT617=0,AU617&gt;0),AND(AT617="NS",AV617&gt;0), AND(AT617="NS", AU617=0,AV617=0)), 1, IF(OR(AND(AT617&gt;0,AU617&gt;1,AT617&gt;AV617), AND(AT617="NS",AU617=2), AND(AT617="NS",AV617=0,AU617&gt;0),AT617=AV617), 0, 1)))</f>
        <v>0</v>
      </c>
      <c r="AY617" s="14">
        <v>6</v>
      </c>
      <c r="AZ617" s="14">
        <f>IF(AL638&gt;0,1,0)</f>
        <v>0</v>
      </c>
      <c r="BA617" s="432" t="str">
        <f>IF(AZ617&gt;0,AY617,"")</f>
        <v/>
      </c>
      <c r="BB617" s="14"/>
      <c r="BC617" s="14"/>
      <c r="BD617" s="14"/>
      <c r="BE617" s="14"/>
      <c r="BF617" s="14"/>
    </row>
    <row r="618" spans="1:58" s="93" customFormat="1" ht="14.25">
      <c r="A618" s="62"/>
      <c r="B618" s="8"/>
      <c r="C618" s="412" t="s">
        <v>5044</v>
      </c>
      <c r="D618" s="752" t="s">
        <v>6362</v>
      </c>
      <c r="E618" s="669"/>
      <c r="F618" s="669"/>
      <c r="G618" s="669"/>
      <c r="H618" s="669"/>
      <c r="I618" s="669"/>
      <c r="J618" s="669"/>
      <c r="K618" s="669"/>
      <c r="L618" s="670"/>
      <c r="M618" s="671"/>
      <c r="N618" s="653"/>
      <c r="O618" s="748"/>
      <c r="P618" s="866"/>
      <c r="Q618" s="745"/>
      <c r="R618" s="746"/>
      <c r="S618" s="866"/>
      <c r="T618" s="745"/>
      <c r="U618" s="746"/>
      <c r="V618" s="866"/>
      <c r="W618" s="745"/>
      <c r="X618" s="746"/>
      <c r="Y618" s="866"/>
      <c r="Z618" s="745"/>
      <c r="AA618" s="746"/>
      <c r="AB618" s="866"/>
      <c r="AC618" s="745"/>
      <c r="AD618" s="746"/>
      <c r="AE618" s="4"/>
      <c r="AF618" s="190"/>
      <c r="AG618">
        <f t="shared" si="213"/>
        <v>0</v>
      </c>
      <c r="AH618">
        <f t="shared" si="214"/>
        <v>0</v>
      </c>
      <c r="AJ618" cm="1">
        <f t="array" ref="AJ618">IF(OR(P618={"NS","NA"},$I$591={"NS","NA"}),0,IF(P618&lt;=$I$591,0,1))</f>
        <v>0</v>
      </c>
      <c r="AL618" cm="1">
        <f t="array" ref="AL618">IF(OR(S618={"NS","NA"},$Q$591={"NS","NA"}),0,IF(S618&lt;=$Q$591,0,1))</f>
        <v>0</v>
      </c>
      <c r="AM618" cm="1">
        <f t="array" ref="AM618">IF(OR(S618={"NS","NA"},P618={"NS","NA"}),0,IF(S618&lt;=P618,0,1))</f>
        <v>0</v>
      </c>
      <c r="AQ618" cm="1">
        <f t="array" ref="AQ618">IF(OR(V618={"NS","NA"},$Y$591={"NS","NA"}),0,IF(V618&lt;=$Y$591,0,1))</f>
        <v>0</v>
      </c>
      <c r="AR618" cm="1">
        <f t="array" ref="AR618">IF(OR(Y618={"NS","NA"},$AA$591={"NS","NA"}),0,IF(Y618&lt;=$AA$591,0,1))</f>
        <v>0</v>
      </c>
      <c r="AS618" cm="1">
        <f t="array" ref="AS618">IF(OR(AB618={"NS","NA"},$AC$591={"NS","NA"}),0,IF(AB618&lt;=$AC$591,0,1))</f>
        <v>0</v>
      </c>
      <c r="AT618">
        <f t="shared" si="215"/>
        <v>0</v>
      </c>
      <c r="AU618">
        <f t="shared" si="216"/>
        <v>0</v>
      </c>
      <c r="AV618">
        <f t="shared" si="217"/>
        <v>0</v>
      </c>
      <c r="AW618">
        <f t="shared" si="218"/>
        <v>0</v>
      </c>
      <c r="AY618" s="14">
        <v>10</v>
      </c>
      <c r="AZ618" s="14">
        <f>IF(AS638&gt;0,1,0)</f>
        <v>0</v>
      </c>
      <c r="BA618" s="432" t="str">
        <f>IF(AZ618&gt;0,AY618,"")</f>
        <v/>
      </c>
      <c r="BB618" s="14"/>
      <c r="BC618" s="14"/>
      <c r="BD618" s="14"/>
      <c r="BE618" s="14"/>
      <c r="BF618" s="14"/>
    </row>
    <row r="619" spans="1:58" s="93" customFormat="1" ht="14.25">
      <c r="A619" s="62"/>
      <c r="B619" s="8"/>
      <c r="C619" s="412" t="s">
        <v>5046</v>
      </c>
      <c r="D619" s="752" t="s">
        <v>5531</v>
      </c>
      <c r="E619" s="669"/>
      <c r="F619" s="669"/>
      <c r="G619" s="669"/>
      <c r="H619" s="669"/>
      <c r="I619" s="669"/>
      <c r="J619" s="669"/>
      <c r="K619" s="669"/>
      <c r="L619" s="670"/>
      <c r="M619" s="671"/>
      <c r="N619" s="653"/>
      <c r="O619" s="748"/>
      <c r="P619" s="866"/>
      <c r="Q619" s="745"/>
      <c r="R619" s="746"/>
      <c r="S619" s="866"/>
      <c r="T619" s="745"/>
      <c r="U619" s="746"/>
      <c r="V619" s="866"/>
      <c r="W619" s="745"/>
      <c r="X619" s="746"/>
      <c r="Y619" s="866"/>
      <c r="Z619" s="745"/>
      <c r="AA619" s="746"/>
      <c r="AB619" s="866"/>
      <c r="AC619" s="745"/>
      <c r="AD619" s="746"/>
      <c r="AE619" s="4"/>
      <c r="AF619" s="190"/>
      <c r="AG619">
        <f t="shared" si="213"/>
        <v>0</v>
      </c>
      <c r="AH619">
        <f t="shared" si="214"/>
        <v>0</v>
      </c>
      <c r="AJ619" cm="1">
        <f t="array" ref="AJ619">IF(OR(P619={"NS","NA"},$I$591={"NS","NA"}),0,IF(P619&lt;=$I$591,0,1))</f>
        <v>0</v>
      </c>
      <c r="AL619" cm="1">
        <f t="array" ref="AL619">IF(OR(S619={"NS","NA"},$Q$591={"NS","NA"}),0,IF(S619&lt;=$Q$591,0,1))</f>
        <v>0</v>
      </c>
      <c r="AM619" cm="1">
        <f t="array" ref="AM619">IF(OR(S619={"NS","NA"},P619={"NS","NA"}),0,IF(S619&lt;=P619,0,1))</f>
        <v>0</v>
      </c>
      <c r="AQ619" cm="1">
        <f t="array" ref="AQ619">IF(OR(V619={"NS","NA"},$Y$591={"NS","NA"}),0,IF(V619&lt;=$Y$591,0,1))</f>
        <v>0</v>
      </c>
      <c r="AR619" cm="1">
        <f t="array" ref="AR619">IF(OR(Y619={"NS","NA"},$AA$591={"NS","NA"}),0,IF(Y619&lt;=$AA$591,0,1))</f>
        <v>0</v>
      </c>
      <c r="AS619" cm="1">
        <f t="array" ref="AS619">IF(OR(AB619={"NS","NA"},$AC$591={"NS","NA"}),0,IF(AB619&lt;=$AC$591,0,1))</f>
        <v>0</v>
      </c>
      <c r="AT619">
        <f t="shared" si="215"/>
        <v>0</v>
      </c>
      <c r="AU619">
        <f t="shared" si="216"/>
        <v>0</v>
      </c>
      <c r="AV619">
        <f t="shared" si="217"/>
        <v>0</v>
      </c>
      <c r="AW619">
        <f t="shared" si="218"/>
        <v>0</v>
      </c>
      <c r="AY619" s="14"/>
      <c r="AZ619" s="14"/>
      <c r="BA619" s="432"/>
      <c r="BB619" s="14"/>
      <c r="BC619" s="14"/>
      <c r="BD619" s="14"/>
      <c r="BE619" s="14"/>
      <c r="BF619" s="14"/>
    </row>
    <row r="620" spans="1:58" s="93" customFormat="1" ht="24" customHeight="1">
      <c r="A620" s="62"/>
      <c r="B620" s="8"/>
      <c r="C620" s="412" t="s">
        <v>5048</v>
      </c>
      <c r="D620" s="752" t="s">
        <v>6363</v>
      </c>
      <c r="E620" s="669"/>
      <c r="F620" s="669"/>
      <c r="G620" s="669"/>
      <c r="H620" s="669"/>
      <c r="I620" s="669"/>
      <c r="J620" s="669"/>
      <c r="K620" s="669"/>
      <c r="L620" s="670"/>
      <c r="M620" s="671"/>
      <c r="N620" s="653"/>
      <c r="O620" s="748"/>
      <c r="P620" s="866"/>
      <c r="Q620" s="745"/>
      <c r="R620" s="746"/>
      <c r="S620" s="866"/>
      <c r="T620" s="745"/>
      <c r="U620" s="746"/>
      <c r="V620" s="866"/>
      <c r="W620" s="745"/>
      <c r="X620" s="746"/>
      <c r="Y620" s="866"/>
      <c r="Z620" s="745"/>
      <c r="AA620" s="746"/>
      <c r="AB620" s="866"/>
      <c r="AC620" s="745"/>
      <c r="AD620" s="746"/>
      <c r="AE620" s="4"/>
      <c r="AF620" s="190"/>
      <c r="AG620">
        <f t="shared" si="213"/>
        <v>0</v>
      </c>
      <c r="AH620">
        <f t="shared" si="214"/>
        <v>0</v>
      </c>
      <c r="AJ620" cm="1">
        <f t="array" ref="AJ620">IF(OR(P620={"NS","NA"},$I$591={"NS","NA"}),0,IF(P620&lt;=$I$591,0,1))</f>
        <v>0</v>
      </c>
      <c r="AL620" cm="1">
        <f t="array" ref="AL620">IF(OR(S620={"NS","NA"},$Q$591={"NS","NA"}),0,IF(S620&lt;=$Q$591,0,1))</f>
        <v>0</v>
      </c>
      <c r="AM620" cm="1">
        <f t="array" ref="AM620">IF(OR(S620={"NS","NA"},P620={"NS","NA"}),0,IF(S620&lt;=P620,0,1))</f>
        <v>0</v>
      </c>
      <c r="AQ620" cm="1">
        <f t="array" ref="AQ620">IF(OR(V620={"NS","NA"},$Y$591={"NS","NA"}),0,IF(V620&lt;=$Y$591,0,1))</f>
        <v>0</v>
      </c>
      <c r="AR620" cm="1">
        <f t="array" ref="AR620">IF(OR(Y620={"NS","NA"},$AA$591={"NS","NA"}),0,IF(Y620&lt;=$AA$591,0,1))</f>
        <v>0</v>
      </c>
      <c r="AS620" cm="1">
        <f t="array" ref="AS620">IF(OR(AB620={"NS","NA"},$AC$591={"NS","NA"}),0,IF(AB620&lt;=$AC$591,0,1))</f>
        <v>0</v>
      </c>
      <c r="AT620">
        <f t="shared" si="215"/>
        <v>0</v>
      </c>
      <c r="AU620">
        <f t="shared" si="216"/>
        <v>0</v>
      </c>
      <c r="AV620">
        <f t="shared" si="217"/>
        <v>0</v>
      </c>
      <c r="AW620">
        <f t="shared" si="218"/>
        <v>0</v>
      </c>
      <c r="AY620" s="14"/>
      <c r="AZ620" s="14"/>
      <c r="BA620" s="432"/>
      <c r="BB620" s="14"/>
      <c r="BC620" s="14"/>
      <c r="BD620" s="14"/>
      <c r="BE620" s="14"/>
      <c r="BF620" s="14"/>
    </row>
    <row r="621" spans="1:58" s="93" customFormat="1" ht="24" customHeight="1">
      <c r="A621" s="62"/>
      <c r="B621" s="8"/>
      <c r="C621" s="412" t="s">
        <v>5050</v>
      </c>
      <c r="D621" s="752" t="s">
        <v>6364</v>
      </c>
      <c r="E621" s="669"/>
      <c r="F621" s="669"/>
      <c r="G621" s="669"/>
      <c r="H621" s="669"/>
      <c r="I621" s="669"/>
      <c r="J621" s="669"/>
      <c r="K621" s="669"/>
      <c r="L621" s="670"/>
      <c r="M621" s="671"/>
      <c r="N621" s="653"/>
      <c r="O621" s="748"/>
      <c r="P621" s="866"/>
      <c r="Q621" s="745"/>
      <c r="R621" s="746"/>
      <c r="S621" s="866"/>
      <c r="T621" s="745"/>
      <c r="U621" s="746"/>
      <c r="V621" s="866"/>
      <c r="W621" s="745"/>
      <c r="X621" s="746"/>
      <c r="Y621" s="866"/>
      <c r="Z621" s="745"/>
      <c r="AA621" s="746"/>
      <c r="AB621" s="866"/>
      <c r="AC621" s="745"/>
      <c r="AD621" s="746"/>
      <c r="AE621" s="4"/>
      <c r="AF621" s="190"/>
      <c r="AG621">
        <f t="shared" si="213"/>
        <v>0</v>
      </c>
      <c r="AH621">
        <f t="shared" si="214"/>
        <v>0</v>
      </c>
      <c r="AJ621" cm="1">
        <f t="array" ref="AJ621">IF(OR(P621={"NS","NA"},$I$591={"NS","NA"}),0,IF(P621&lt;=$I$591,0,1))</f>
        <v>0</v>
      </c>
      <c r="AL621" cm="1">
        <f t="array" ref="AL621">IF(OR(S621={"NS","NA"},$Q$591={"NS","NA"}),0,IF(S621&lt;=$Q$591,0,1))</f>
        <v>0</v>
      </c>
      <c r="AM621" cm="1">
        <f t="array" ref="AM621">IF(OR(S621={"NS","NA"},P621={"NS","NA"}),0,IF(S621&lt;=P621,0,1))</f>
        <v>0</v>
      </c>
      <c r="AQ621" cm="1">
        <f t="array" ref="AQ621">IF(OR(V621={"NS","NA"},$Y$591={"NS","NA"}),0,IF(V621&lt;=$Y$591,0,1))</f>
        <v>0</v>
      </c>
      <c r="AR621" cm="1">
        <f t="array" ref="AR621">IF(OR(Y621={"NS","NA"},$AA$591={"NS","NA"}),0,IF(Y621&lt;=$AA$591,0,1))</f>
        <v>0</v>
      </c>
      <c r="AS621" cm="1">
        <f t="array" ref="AS621">IF(OR(AB621={"NS","NA"},$AC$591={"NS","NA"}),0,IF(AB621&lt;=$AC$591,0,1))</f>
        <v>0</v>
      </c>
      <c r="AT621">
        <f t="shared" si="215"/>
        <v>0</v>
      </c>
      <c r="AU621">
        <f t="shared" si="216"/>
        <v>0</v>
      </c>
      <c r="AV621">
        <f t="shared" si="217"/>
        <v>0</v>
      </c>
      <c r="AW621">
        <f t="shared" si="218"/>
        <v>0</v>
      </c>
      <c r="AY621" s="961" t="str">
        <f>IF(OR(AZ616&gt;0,AZ617&gt;0,AZ618&gt;0),_xlfn.CONCAT("Alerta: debe de proporcionar una justificación de acuerdo a lo establecido en la(s) instrucción(es): ",_xlfn.TEXTJOIN(",",TRUE,BA616:BA618)),"")</f>
        <v/>
      </c>
      <c r="AZ621" s="751"/>
      <c r="BA621" s="751"/>
      <c r="BB621" s="751"/>
      <c r="BC621" s="751"/>
      <c r="BD621" s="751"/>
      <c r="BE621" s="751"/>
      <c r="BF621" s="751"/>
    </row>
    <row r="622" spans="1:58" s="93" customFormat="1" ht="24" customHeight="1">
      <c r="A622" s="62"/>
      <c r="B622" s="8"/>
      <c r="C622" s="412" t="s">
        <v>5052</v>
      </c>
      <c r="D622" s="752" t="s">
        <v>6365</v>
      </c>
      <c r="E622" s="669"/>
      <c r="F622" s="669"/>
      <c r="G622" s="669"/>
      <c r="H622" s="669"/>
      <c r="I622" s="669"/>
      <c r="J622" s="669"/>
      <c r="K622" s="669"/>
      <c r="L622" s="670"/>
      <c r="M622" s="671"/>
      <c r="N622" s="653"/>
      <c r="O622" s="748"/>
      <c r="P622" s="866"/>
      <c r="Q622" s="745"/>
      <c r="R622" s="746"/>
      <c r="S622" s="866"/>
      <c r="T622" s="745"/>
      <c r="U622" s="746"/>
      <c r="V622" s="866"/>
      <c r="W622" s="745"/>
      <c r="X622" s="746"/>
      <c r="Y622" s="866"/>
      <c r="Z622" s="745"/>
      <c r="AA622" s="746"/>
      <c r="AB622" s="866"/>
      <c r="AC622" s="745"/>
      <c r="AD622" s="746"/>
      <c r="AE622" s="4"/>
      <c r="AF622" s="190"/>
      <c r="AG622">
        <f t="shared" si="213"/>
        <v>0</v>
      </c>
      <c r="AH622">
        <f t="shared" si="214"/>
        <v>0</v>
      </c>
      <c r="AJ622" cm="1">
        <f t="array" ref="AJ622">IF(OR(P622={"NS","NA"},$I$591={"NS","NA"}),0,IF(P622&lt;=$I$591,0,1))</f>
        <v>0</v>
      </c>
      <c r="AL622" cm="1">
        <f t="array" ref="AL622">IF(OR(S622={"NS","NA"},$Q$591={"NS","NA"}),0,IF(S622&lt;=$Q$591,0,1))</f>
        <v>0</v>
      </c>
      <c r="AM622" cm="1">
        <f t="array" ref="AM622">IF(OR(S622={"NS","NA"},P622={"NS","NA"}),0,IF(S622&lt;=P622,0,1))</f>
        <v>0</v>
      </c>
      <c r="AQ622" cm="1">
        <f t="array" ref="AQ622">IF(OR(V622={"NS","NA"},$Y$591={"NS","NA"}),0,IF(V622&lt;=$Y$591,0,1))</f>
        <v>0</v>
      </c>
      <c r="AR622" cm="1">
        <f t="array" ref="AR622">IF(OR(Y622={"NS","NA"},$AA$591={"NS","NA"}),0,IF(Y622&lt;=$AA$591,0,1))</f>
        <v>0</v>
      </c>
      <c r="AS622" cm="1">
        <f t="array" ref="AS622">IF(OR(AB622={"NS","NA"},$AC$591={"NS","NA"}),0,IF(AB622&lt;=$AC$591,0,1))</f>
        <v>0</v>
      </c>
      <c r="AT622">
        <f t="shared" si="215"/>
        <v>0</v>
      </c>
      <c r="AU622">
        <f t="shared" si="216"/>
        <v>0</v>
      </c>
      <c r="AV622">
        <f t="shared" si="217"/>
        <v>0</v>
      </c>
      <c r="AW622">
        <f t="shared" si="218"/>
        <v>0</v>
      </c>
      <c r="AY622" s="14"/>
      <c r="AZ622" s="14"/>
      <c r="BA622" s="432"/>
      <c r="BB622" s="14"/>
      <c r="BC622" s="14"/>
      <c r="BD622" s="14"/>
      <c r="BE622" s="14"/>
      <c r="BF622" s="14"/>
    </row>
    <row r="623" spans="1:58" s="93" customFormat="1" ht="14.25">
      <c r="A623" s="62"/>
      <c r="B623" s="8"/>
      <c r="C623" s="412" t="s">
        <v>5054</v>
      </c>
      <c r="D623" s="752" t="s">
        <v>6366</v>
      </c>
      <c r="E623" s="669"/>
      <c r="F623" s="669"/>
      <c r="G623" s="669"/>
      <c r="H623" s="669"/>
      <c r="I623" s="669"/>
      <c r="J623" s="669"/>
      <c r="K623" s="669"/>
      <c r="L623" s="670"/>
      <c r="M623" s="671"/>
      <c r="N623" s="653"/>
      <c r="O623" s="748"/>
      <c r="P623" s="866"/>
      <c r="Q623" s="745"/>
      <c r="R623" s="746"/>
      <c r="S623" s="866"/>
      <c r="T623" s="745"/>
      <c r="U623" s="746"/>
      <c r="V623" s="866"/>
      <c r="W623" s="745"/>
      <c r="X623" s="746"/>
      <c r="Y623" s="866"/>
      <c r="Z623" s="745"/>
      <c r="AA623" s="746"/>
      <c r="AB623" s="866"/>
      <c r="AC623" s="745"/>
      <c r="AD623" s="746"/>
      <c r="AE623" s="4"/>
      <c r="AF623" s="190"/>
      <c r="AG623">
        <f t="shared" si="213"/>
        <v>0</v>
      </c>
      <c r="AH623">
        <f t="shared" si="214"/>
        <v>0</v>
      </c>
      <c r="AJ623" cm="1">
        <f t="array" ref="AJ623">IF(OR(P623={"NS","NA"},$I$591={"NS","NA"}),0,IF(P623&lt;=$I$591,0,1))</f>
        <v>0</v>
      </c>
      <c r="AL623" cm="1">
        <f t="array" ref="AL623">IF(OR(S623={"NS","NA"},$Q$591={"NS","NA"}),0,IF(S623&lt;=$Q$591,0,1))</f>
        <v>0</v>
      </c>
      <c r="AM623" cm="1">
        <f t="array" ref="AM623">IF(OR(S623={"NS","NA"},P623={"NS","NA"}),0,IF(S623&lt;=P623,0,1))</f>
        <v>0</v>
      </c>
      <c r="AQ623" cm="1">
        <f t="array" ref="AQ623">IF(OR(V623={"NS","NA"},$Y$591={"NS","NA"}),0,IF(V623&lt;=$Y$591,0,1))</f>
        <v>0</v>
      </c>
      <c r="AR623" cm="1">
        <f t="array" ref="AR623">IF(OR(Y623={"NS","NA"},$AA$591={"NS","NA"}),0,IF(Y623&lt;=$AA$591,0,1))</f>
        <v>0</v>
      </c>
      <c r="AS623" cm="1">
        <f t="array" ref="AS623">IF(OR(AB623={"NS","NA"},$AC$591={"NS","NA"}),0,IF(AB623&lt;=$AC$591,0,1))</f>
        <v>0</v>
      </c>
      <c r="AT623">
        <f t="shared" si="215"/>
        <v>0</v>
      </c>
      <c r="AU623">
        <f t="shared" si="216"/>
        <v>0</v>
      </c>
      <c r="AV623">
        <f t="shared" si="217"/>
        <v>0</v>
      </c>
      <c r="AW623">
        <f t="shared" si="218"/>
        <v>0</v>
      </c>
      <c r="AY623" s="14"/>
      <c r="AZ623" s="14"/>
      <c r="BA623" s="432"/>
      <c r="BB623" s="14"/>
      <c r="BC623" s="14"/>
      <c r="BD623" s="14"/>
      <c r="BE623" s="14"/>
      <c r="BF623" s="14"/>
    </row>
    <row r="624" spans="1:58" s="93" customFormat="1" ht="14.25">
      <c r="A624" s="62"/>
      <c r="B624" s="8"/>
      <c r="C624" s="412" t="s">
        <v>5056</v>
      </c>
      <c r="D624" s="752" t="s">
        <v>6367</v>
      </c>
      <c r="E624" s="669"/>
      <c r="F624" s="669"/>
      <c r="G624" s="669"/>
      <c r="H624" s="669"/>
      <c r="I624" s="669"/>
      <c r="J624" s="669"/>
      <c r="K624" s="669"/>
      <c r="L624" s="670"/>
      <c r="M624" s="671"/>
      <c r="N624" s="653"/>
      <c r="O624" s="748"/>
      <c r="P624" s="866"/>
      <c r="Q624" s="745"/>
      <c r="R624" s="746"/>
      <c r="S624" s="866"/>
      <c r="T624" s="745"/>
      <c r="U624" s="746"/>
      <c r="V624" s="866"/>
      <c r="W624" s="745"/>
      <c r="X624" s="746"/>
      <c r="Y624" s="866"/>
      <c r="Z624" s="745"/>
      <c r="AA624" s="746"/>
      <c r="AB624" s="866"/>
      <c r="AC624" s="745"/>
      <c r="AD624" s="746"/>
      <c r="AE624" s="4"/>
      <c r="AF624" s="190"/>
      <c r="AG624">
        <f t="shared" si="213"/>
        <v>0</v>
      </c>
      <c r="AH624">
        <f t="shared" si="214"/>
        <v>0</v>
      </c>
      <c r="AJ624" cm="1">
        <f t="array" ref="AJ624">IF(OR(P624={"NS","NA"},$I$591={"NS","NA"}),0,IF(P624&lt;=$I$591,0,1))</f>
        <v>0</v>
      </c>
      <c r="AL624" cm="1">
        <f t="array" ref="AL624">IF(OR(S624={"NS","NA"},$Q$591={"NS","NA"}),0,IF(S624&lt;=$Q$591,0,1))</f>
        <v>0</v>
      </c>
      <c r="AM624" cm="1">
        <f t="array" ref="AM624">IF(OR(S624={"NS","NA"},P624={"NS","NA"}),0,IF(S624&lt;=P624,0,1))</f>
        <v>0</v>
      </c>
      <c r="AQ624" cm="1">
        <f t="array" ref="AQ624">IF(OR(V624={"NS","NA"},$Y$591={"NS","NA"}),0,IF(V624&lt;=$Y$591,0,1))</f>
        <v>0</v>
      </c>
      <c r="AR624" cm="1">
        <f t="array" ref="AR624">IF(OR(Y624={"NS","NA"},$AA$591={"NS","NA"}),0,IF(Y624&lt;=$AA$591,0,1))</f>
        <v>0</v>
      </c>
      <c r="AS624" cm="1">
        <f t="array" ref="AS624">IF(OR(AB624={"NS","NA"},$AC$591={"NS","NA"}),0,IF(AB624&lt;=$AC$591,0,1))</f>
        <v>0</v>
      </c>
      <c r="AT624">
        <f t="shared" si="215"/>
        <v>0</v>
      </c>
      <c r="AU624">
        <f t="shared" si="216"/>
        <v>0</v>
      </c>
      <c r="AV624">
        <f t="shared" si="217"/>
        <v>0</v>
      </c>
      <c r="AW624">
        <f t="shared" si="218"/>
        <v>0</v>
      </c>
      <c r="AY624" s="14"/>
      <c r="AZ624" s="14"/>
      <c r="BA624" s="14"/>
      <c r="BB624" s="14"/>
      <c r="BC624" s="14"/>
      <c r="BD624" s="14"/>
      <c r="BE624" s="14"/>
      <c r="BF624" s="14"/>
    </row>
    <row r="625" spans="1:58" s="93" customFormat="1" ht="14.25">
      <c r="A625" s="62"/>
      <c r="B625" s="8"/>
      <c r="C625" s="412" t="s">
        <v>5057</v>
      </c>
      <c r="D625" s="752" t="s">
        <v>6368</v>
      </c>
      <c r="E625" s="669"/>
      <c r="F625" s="669"/>
      <c r="G625" s="669"/>
      <c r="H625" s="669"/>
      <c r="I625" s="669"/>
      <c r="J625" s="669"/>
      <c r="K625" s="669"/>
      <c r="L625" s="670"/>
      <c r="M625" s="671"/>
      <c r="N625" s="653"/>
      <c r="O625" s="748"/>
      <c r="P625" s="866"/>
      <c r="Q625" s="745"/>
      <c r="R625" s="746"/>
      <c r="S625" s="866"/>
      <c r="T625" s="745"/>
      <c r="U625" s="746"/>
      <c r="V625" s="866"/>
      <c r="W625" s="745"/>
      <c r="X625" s="746"/>
      <c r="Y625" s="866"/>
      <c r="Z625" s="745"/>
      <c r="AA625" s="746"/>
      <c r="AB625" s="866"/>
      <c r="AC625" s="745"/>
      <c r="AD625" s="746"/>
      <c r="AE625" s="4"/>
      <c r="AF625" s="190"/>
      <c r="AG625">
        <f t="shared" si="213"/>
        <v>0</v>
      </c>
      <c r="AH625">
        <f t="shared" si="214"/>
        <v>0</v>
      </c>
      <c r="AJ625" cm="1">
        <f t="array" ref="AJ625">IF(OR(P625={"NS","NA"},$I$591={"NS","NA"}),0,IF(P625&lt;=$I$591,0,1))</f>
        <v>0</v>
      </c>
      <c r="AL625" cm="1">
        <f t="array" ref="AL625">IF(OR(S625={"NS","NA"},$Q$591={"NS","NA"}),0,IF(S625&lt;=$Q$591,0,1))</f>
        <v>0</v>
      </c>
      <c r="AM625" cm="1">
        <f t="array" ref="AM625">IF(OR(S625={"NS","NA"},P625={"NS","NA"}),0,IF(S625&lt;=P625,0,1))</f>
        <v>0</v>
      </c>
      <c r="AQ625" cm="1">
        <f t="array" ref="AQ625">IF(OR(V625={"NS","NA"},$Y$591={"NS","NA"}),0,IF(V625&lt;=$Y$591,0,1))</f>
        <v>0</v>
      </c>
      <c r="AR625" cm="1">
        <f t="array" ref="AR625">IF(OR(Y625={"NS","NA"},$AA$591={"NS","NA"}),0,IF(Y625&lt;=$AA$591,0,1))</f>
        <v>0</v>
      </c>
      <c r="AS625" cm="1">
        <f t="array" ref="AS625">IF(OR(AB625={"NS","NA"},$AC$591={"NS","NA"}),0,IF(AB625&lt;=$AC$591,0,1))</f>
        <v>0</v>
      </c>
      <c r="AT625">
        <f t="shared" si="215"/>
        <v>0</v>
      </c>
      <c r="AU625">
        <f t="shared" si="216"/>
        <v>0</v>
      </c>
      <c r="AV625">
        <f t="shared" si="217"/>
        <v>0</v>
      </c>
      <c r="AW625">
        <f t="shared" si="218"/>
        <v>0</v>
      </c>
      <c r="AY625" s="14"/>
      <c r="AZ625" s="14"/>
      <c r="BA625" s="14"/>
      <c r="BB625" s="14"/>
      <c r="BC625" s="14"/>
      <c r="BD625" s="14"/>
      <c r="BE625" s="14"/>
      <c r="BF625" s="14"/>
    </row>
    <row r="626" spans="1:58" s="93" customFormat="1" ht="14.25">
      <c r="A626" s="62"/>
      <c r="B626" s="8"/>
      <c r="C626" s="412" t="s">
        <v>5059</v>
      </c>
      <c r="D626" s="752" t="s">
        <v>6369</v>
      </c>
      <c r="E626" s="669"/>
      <c r="F626" s="669"/>
      <c r="G626" s="669"/>
      <c r="H626" s="669"/>
      <c r="I626" s="669"/>
      <c r="J626" s="669"/>
      <c r="K626" s="669"/>
      <c r="L626" s="670"/>
      <c r="M626" s="671"/>
      <c r="N626" s="653"/>
      <c r="O626" s="748"/>
      <c r="P626" s="866"/>
      <c r="Q626" s="745"/>
      <c r="R626" s="746"/>
      <c r="S626" s="866"/>
      <c r="T626" s="745"/>
      <c r="U626" s="746"/>
      <c r="V626" s="866"/>
      <c r="W626" s="745"/>
      <c r="X626" s="746"/>
      <c r="Y626" s="866"/>
      <c r="Z626" s="745"/>
      <c r="AA626" s="746"/>
      <c r="AB626" s="866"/>
      <c r="AC626" s="745"/>
      <c r="AD626" s="746"/>
      <c r="AE626" s="4"/>
      <c r="AF626" s="190"/>
      <c r="AG626">
        <f t="shared" si="213"/>
        <v>0</v>
      </c>
      <c r="AH626">
        <f t="shared" si="214"/>
        <v>0</v>
      </c>
      <c r="AJ626" cm="1">
        <f t="array" ref="AJ626">IF(OR(P626={"NS","NA"},$I$591={"NS","NA"}),0,IF(P626&lt;=$I$591,0,1))</f>
        <v>0</v>
      </c>
      <c r="AL626" cm="1">
        <f t="array" ref="AL626">IF(OR(S626={"NS","NA"},$Q$591={"NS","NA"}),0,IF(S626&lt;=$Q$591,0,1))</f>
        <v>0</v>
      </c>
      <c r="AM626" cm="1">
        <f t="array" ref="AM626">IF(OR(S626={"NS","NA"},P626={"NS","NA"}),0,IF(S626&lt;=P626,0,1))</f>
        <v>0</v>
      </c>
      <c r="AQ626" cm="1">
        <f t="array" ref="AQ626">IF(OR(V626={"NS","NA"},$Y$591={"NS","NA"}),0,IF(V626&lt;=$Y$591,0,1))</f>
        <v>0</v>
      </c>
      <c r="AR626" cm="1">
        <f t="array" ref="AR626">IF(OR(Y626={"NS","NA"},$AA$591={"NS","NA"}),0,IF(Y626&lt;=$AA$591,0,1))</f>
        <v>0</v>
      </c>
      <c r="AS626" cm="1">
        <f t="array" ref="AS626">IF(OR(AB626={"NS","NA"},$AC$591={"NS","NA"}),0,IF(AB626&lt;=$AC$591,0,1))</f>
        <v>0</v>
      </c>
      <c r="AT626">
        <f t="shared" si="215"/>
        <v>0</v>
      </c>
      <c r="AU626">
        <f t="shared" si="216"/>
        <v>0</v>
      </c>
      <c r="AV626">
        <f t="shared" si="217"/>
        <v>0</v>
      </c>
      <c r="AW626">
        <f t="shared" si="218"/>
        <v>0</v>
      </c>
    </row>
    <row r="627" spans="1:58" s="93" customFormat="1" ht="14.25">
      <c r="A627" s="62"/>
      <c r="B627" s="8"/>
      <c r="C627" s="412" t="s">
        <v>5060</v>
      </c>
      <c r="D627" s="752" t="s">
        <v>6370</v>
      </c>
      <c r="E627" s="669"/>
      <c r="F627" s="669"/>
      <c r="G627" s="669"/>
      <c r="H627" s="669"/>
      <c r="I627" s="669"/>
      <c r="J627" s="669"/>
      <c r="K627" s="669"/>
      <c r="L627" s="670"/>
      <c r="M627" s="671"/>
      <c r="N627" s="653"/>
      <c r="O627" s="748"/>
      <c r="P627" s="866"/>
      <c r="Q627" s="745"/>
      <c r="R627" s="746"/>
      <c r="S627" s="866"/>
      <c r="T627" s="745"/>
      <c r="U627" s="746"/>
      <c r="V627" s="866"/>
      <c r="W627" s="745"/>
      <c r="X627" s="746"/>
      <c r="Y627" s="866"/>
      <c r="Z627" s="745"/>
      <c r="AA627" s="746"/>
      <c r="AB627" s="866"/>
      <c r="AC627" s="745"/>
      <c r="AD627" s="746"/>
      <c r="AE627" s="4"/>
      <c r="AF627" s="190"/>
      <c r="AG627">
        <f t="shared" si="213"/>
        <v>0</v>
      </c>
      <c r="AH627">
        <f t="shared" si="214"/>
        <v>0</v>
      </c>
      <c r="AJ627" cm="1">
        <f t="array" ref="AJ627">IF(OR(P627={"NS","NA"},$I$591={"NS","NA"}),0,IF(P627&lt;=$I$591,0,1))</f>
        <v>0</v>
      </c>
      <c r="AL627" cm="1">
        <f t="array" ref="AL627">IF(OR(S627={"NS","NA"},$Q$591={"NS","NA"}),0,IF(S627&lt;=$Q$591,0,1))</f>
        <v>0</v>
      </c>
      <c r="AM627" cm="1">
        <f t="array" ref="AM627">IF(OR(S627={"NS","NA"},P627={"NS","NA"}),0,IF(S627&lt;=P627,0,1))</f>
        <v>0</v>
      </c>
      <c r="AQ627" cm="1">
        <f t="array" ref="AQ627">IF(OR(V627={"NS","NA"},$Y$591={"NS","NA"}),0,IF(V627&lt;=$Y$591,0,1))</f>
        <v>0</v>
      </c>
      <c r="AR627" cm="1">
        <f t="array" ref="AR627">IF(OR(Y627={"NS","NA"},$AA$591={"NS","NA"}),0,IF(Y627&lt;=$AA$591,0,1))</f>
        <v>0</v>
      </c>
      <c r="AS627" cm="1">
        <f t="array" ref="AS627">IF(OR(AB627={"NS","NA"},$AC$591={"NS","NA"}),0,IF(AB627&lt;=$AC$591,0,1))</f>
        <v>0</v>
      </c>
      <c r="AT627">
        <f t="shared" si="215"/>
        <v>0</v>
      </c>
      <c r="AU627">
        <f t="shared" si="216"/>
        <v>0</v>
      </c>
      <c r="AV627">
        <f t="shared" si="217"/>
        <v>0</v>
      </c>
      <c r="AW627">
        <f t="shared" si="218"/>
        <v>0</v>
      </c>
    </row>
    <row r="628" spans="1:58" s="93" customFormat="1" ht="14.25">
      <c r="A628" s="62"/>
      <c r="B628" s="8"/>
      <c r="C628" s="412" t="s">
        <v>5061</v>
      </c>
      <c r="D628" s="752" t="s">
        <v>6371</v>
      </c>
      <c r="E628" s="669"/>
      <c r="F628" s="669"/>
      <c r="G628" s="669"/>
      <c r="H628" s="669"/>
      <c r="I628" s="669"/>
      <c r="J628" s="669"/>
      <c r="K628" s="669"/>
      <c r="L628" s="670"/>
      <c r="M628" s="671"/>
      <c r="N628" s="653"/>
      <c r="O628" s="748"/>
      <c r="P628" s="866"/>
      <c r="Q628" s="745"/>
      <c r="R628" s="746"/>
      <c r="S628" s="866"/>
      <c r="T628" s="745"/>
      <c r="U628" s="746"/>
      <c r="V628" s="866"/>
      <c r="W628" s="745"/>
      <c r="X628" s="746"/>
      <c r="Y628" s="866"/>
      <c r="Z628" s="745"/>
      <c r="AA628" s="746"/>
      <c r="AB628" s="866"/>
      <c r="AC628" s="745"/>
      <c r="AD628" s="746"/>
      <c r="AE628" s="4"/>
      <c r="AF628" s="190"/>
      <c r="AG628">
        <f t="shared" si="213"/>
        <v>0</v>
      </c>
      <c r="AH628">
        <f t="shared" si="214"/>
        <v>0</v>
      </c>
      <c r="AJ628" cm="1">
        <f t="array" ref="AJ628">IF(OR(P628={"NS","NA"},$I$591={"NS","NA"}),0,IF(P628&lt;=$I$591,0,1))</f>
        <v>0</v>
      </c>
      <c r="AL628" cm="1">
        <f t="array" ref="AL628">IF(OR(S628={"NS","NA"},$Q$591={"NS","NA"}),0,IF(S628&lt;=$Q$591,0,1))</f>
        <v>0</v>
      </c>
      <c r="AM628" cm="1">
        <f t="array" ref="AM628">IF(OR(S628={"NS","NA"},P628={"NS","NA"}),0,IF(S628&lt;=P628,0,1))</f>
        <v>0</v>
      </c>
      <c r="AQ628" cm="1">
        <f t="array" ref="AQ628">IF(OR(V628={"NS","NA"},$Y$591={"NS","NA"}),0,IF(V628&lt;=$Y$591,0,1))</f>
        <v>0</v>
      </c>
      <c r="AR628" cm="1">
        <f t="array" ref="AR628">IF(OR(Y628={"NS","NA"},$AA$591={"NS","NA"}),0,IF(Y628&lt;=$AA$591,0,1))</f>
        <v>0</v>
      </c>
      <c r="AS628" cm="1">
        <f t="array" ref="AS628">IF(OR(AB628={"NS","NA"},$AC$591={"NS","NA"}),0,IF(AB628&lt;=$AC$591,0,1))</f>
        <v>0</v>
      </c>
      <c r="AT628">
        <f t="shared" si="215"/>
        <v>0</v>
      </c>
      <c r="AU628">
        <f t="shared" si="216"/>
        <v>0</v>
      </c>
      <c r="AV628">
        <f t="shared" si="217"/>
        <v>0</v>
      </c>
      <c r="AW628">
        <f t="shared" si="218"/>
        <v>0</v>
      </c>
    </row>
    <row r="629" spans="1:58" s="93" customFormat="1" ht="14.25">
      <c r="A629" s="62"/>
      <c r="B629" s="8"/>
      <c r="C629" s="412" t="s">
        <v>5062</v>
      </c>
      <c r="D629" s="752" t="s">
        <v>6372</v>
      </c>
      <c r="E629" s="669"/>
      <c r="F629" s="669"/>
      <c r="G629" s="669"/>
      <c r="H629" s="669"/>
      <c r="I629" s="669"/>
      <c r="J629" s="669"/>
      <c r="K629" s="669"/>
      <c r="L629" s="670"/>
      <c r="M629" s="671"/>
      <c r="N629" s="653"/>
      <c r="O629" s="748"/>
      <c r="P629" s="866"/>
      <c r="Q629" s="745"/>
      <c r="R629" s="746"/>
      <c r="S629" s="866"/>
      <c r="T629" s="745"/>
      <c r="U629" s="746"/>
      <c r="V629" s="866"/>
      <c r="W629" s="745"/>
      <c r="X629" s="746"/>
      <c r="Y629" s="866"/>
      <c r="Z629" s="745"/>
      <c r="AA629" s="746"/>
      <c r="AB629" s="866"/>
      <c r="AC629" s="745"/>
      <c r="AD629" s="746"/>
      <c r="AE629" s="4"/>
      <c r="AF629" s="190"/>
      <c r="AG629">
        <f t="shared" si="213"/>
        <v>0</v>
      </c>
      <c r="AH629">
        <f t="shared" si="214"/>
        <v>0</v>
      </c>
      <c r="AJ629" cm="1">
        <f t="array" ref="AJ629">IF(OR(P629={"NS","NA"},$I$591={"NS","NA"}),0,IF(P629&lt;=$I$591,0,1))</f>
        <v>0</v>
      </c>
      <c r="AL629" cm="1">
        <f t="array" ref="AL629">IF(OR(S629={"NS","NA"},$Q$591={"NS","NA"}),0,IF(S629&lt;=$Q$591,0,1))</f>
        <v>0</v>
      </c>
      <c r="AM629" cm="1">
        <f t="array" ref="AM629">IF(OR(S629={"NS","NA"},P629={"NS","NA"}),0,IF(S629&lt;=P629,0,1))</f>
        <v>0</v>
      </c>
      <c r="AQ629" cm="1">
        <f t="array" ref="AQ629">IF(OR(V629={"NS","NA"},$Y$591={"NS","NA"}),0,IF(V629&lt;=$Y$591,0,1))</f>
        <v>0</v>
      </c>
      <c r="AR629" cm="1">
        <f t="array" ref="AR629">IF(OR(Y629={"NS","NA"},$AA$591={"NS","NA"}),0,IF(Y629&lt;=$AA$591,0,1))</f>
        <v>0</v>
      </c>
      <c r="AS629" cm="1">
        <f t="array" ref="AS629">IF(OR(AB629={"NS","NA"},$AC$591={"NS","NA"}),0,IF(AB629&lt;=$AC$591,0,1))</f>
        <v>0</v>
      </c>
      <c r="AT629">
        <f t="shared" si="215"/>
        <v>0</v>
      </c>
      <c r="AU629">
        <f t="shared" si="216"/>
        <v>0</v>
      </c>
      <c r="AV629">
        <f t="shared" si="217"/>
        <v>0</v>
      </c>
      <c r="AW629">
        <f t="shared" si="218"/>
        <v>0</v>
      </c>
    </row>
    <row r="630" spans="1:58" s="93" customFormat="1" ht="14.25">
      <c r="A630" s="62"/>
      <c r="B630" s="8"/>
      <c r="C630" s="412" t="s">
        <v>5063</v>
      </c>
      <c r="D630" s="752" t="s">
        <v>6373</v>
      </c>
      <c r="E630" s="669"/>
      <c r="F630" s="669"/>
      <c r="G630" s="669"/>
      <c r="H630" s="669"/>
      <c r="I630" s="669"/>
      <c r="J630" s="669"/>
      <c r="K630" s="669"/>
      <c r="L630" s="670"/>
      <c r="M630" s="671"/>
      <c r="N630" s="653"/>
      <c r="O630" s="748"/>
      <c r="P630" s="866"/>
      <c r="Q630" s="745"/>
      <c r="R630" s="746"/>
      <c r="S630" s="866"/>
      <c r="T630" s="745"/>
      <c r="U630" s="746"/>
      <c r="V630" s="866"/>
      <c r="W630" s="745"/>
      <c r="X630" s="746"/>
      <c r="Y630" s="866"/>
      <c r="Z630" s="745"/>
      <c r="AA630" s="746"/>
      <c r="AB630" s="866"/>
      <c r="AC630" s="745"/>
      <c r="AD630" s="746"/>
      <c r="AE630" s="4"/>
      <c r="AF630" s="190"/>
      <c r="AG630">
        <f t="shared" si="213"/>
        <v>0</v>
      </c>
      <c r="AH630">
        <f t="shared" si="214"/>
        <v>0</v>
      </c>
      <c r="AJ630" cm="1">
        <f t="array" ref="AJ630">IF(OR(P630={"NS","NA"},$I$591={"NS","NA"}),0,IF(P630&lt;=$I$591,0,1))</f>
        <v>0</v>
      </c>
      <c r="AL630" cm="1">
        <f t="array" ref="AL630">IF(OR(S630={"NS","NA"},$Q$591={"NS","NA"}),0,IF(S630&lt;=$Q$591,0,1))</f>
        <v>0</v>
      </c>
      <c r="AM630" cm="1">
        <f t="array" ref="AM630">IF(OR(S630={"NS","NA"},P630={"NS","NA"}),0,IF(S630&lt;=P630,0,1))</f>
        <v>0</v>
      </c>
      <c r="AQ630" cm="1">
        <f t="array" ref="AQ630">IF(OR(V630={"NS","NA"},$Y$591={"NS","NA"}),0,IF(V630&lt;=$Y$591,0,1))</f>
        <v>0</v>
      </c>
      <c r="AR630" cm="1">
        <f t="array" ref="AR630">IF(OR(Y630={"NS","NA"},$AA$591={"NS","NA"}),0,IF(Y630&lt;=$AA$591,0,1))</f>
        <v>0</v>
      </c>
      <c r="AS630" cm="1">
        <f t="array" ref="AS630">IF(OR(AB630={"NS","NA"},$AC$591={"NS","NA"}),0,IF(AB630&lt;=$AC$591,0,1))</f>
        <v>0</v>
      </c>
      <c r="AT630">
        <f t="shared" si="215"/>
        <v>0</v>
      </c>
      <c r="AU630">
        <f t="shared" si="216"/>
        <v>0</v>
      </c>
      <c r="AV630">
        <f t="shared" si="217"/>
        <v>0</v>
      </c>
      <c r="AW630">
        <f t="shared" si="218"/>
        <v>0</v>
      </c>
    </row>
    <row r="631" spans="1:58" s="93" customFormat="1" ht="14.25">
      <c r="A631" s="62"/>
      <c r="B631" s="8"/>
      <c r="C631" s="412" t="s">
        <v>5064</v>
      </c>
      <c r="D631" s="752" t="s">
        <v>6374</v>
      </c>
      <c r="E631" s="669"/>
      <c r="F631" s="669"/>
      <c r="G631" s="669"/>
      <c r="H631" s="669"/>
      <c r="I631" s="669"/>
      <c r="J631" s="669"/>
      <c r="K631" s="669"/>
      <c r="L631" s="670"/>
      <c r="M631" s="671"/>
      <c r="N631" s="653"/>
      <c r="O631" s="748"/>
      <c r="P631" s="866"/>
      <c r="Q631" s="745"/>
      <c r="R631" s="746"/>
      <c r="S631" s="866"/>
      <c r="T631" s="745"/>
      <c r="U631" s="746"/>
      <c r="V631" s="866"/>
      <c r="W631" s="745"/>
      <c r="X631" s="746"/>
      <c r="Y631" s="866"/>
      <c r="Z631" s="745"/>
      <c r="AA631" s="746"/>
      <c r="AB631" s="866"/>
      <c r="AC631" s="745"/>
      <c r="AD631" s="746"/>
      <c r="AE631" s="4"/>
      <c r="AF631" s="190"/>
      <c r="AG631">
        <f t="shared" si="213"/>
        <v>0</v>
      </c>
      <c r="AH631">
        <f t="shared" si="214"/>
        <v>0</v>
      </c>
      <c r="AJ631" cm="1">
        <f t="array" ref="AJ631">IF(OR(P631={"NS","NA"},$I$591={"NS","NA"}),0,IF(P631&lt;=$I$591,0,1))</f>
        <v>0</v>
      </c>
      <c r="AL631" cm="1">
        <f t="array" ref="AL631">IF(OR(S631={"NS","NA"},$Q$591={"NS","NA"}),0,IF(S631&lt;=$Q$591,0,1))</f>
        <v>0</v>
      </c>
      <c r="AM631" cm="1">
        <f t="array" ref="AM631">IF(OR(S631={"NS","NA"},P631={"NS","NA"}),0,IF(S631&lt;=P631,0,1))</f>
        <v>0</v>
      </c>
      <c r="AQ631" cm="1">
        <f t="array" ref="AQ631">IF(OR(V631={"NS","NA"},$Y$591={"NS","NA"}),0,IF(V631&lt;=$Y$591,0,1))</f>
        <v>0</v>
      </c>
      <c r="AR631" cm="1">
        <f t="array" ref="AR631">IF(OR(Y631={"NS","NA"},$AA$591={"NS","NA"}),0,IF(Y631&lt;=$AA$591,0,1))</f>
        <v>0</v>
      </c>
      <c r="AS631" cm="1">
        <f t="array" ref="AS631">IF(OR(AB631={"NS","NA"},$AC$591={"NS","NA"}),0,IF(AB631&lt;=$AC$591,0,1))</f>
        <v>0</v>
      </c>
      <c r="AT631">
        <f t="shared" si="215"/>
        <v>0</v>
      </c>
      <c r="AU631">
        <f t="shared" si="216"/>
        <v>0</v>
      </c>
      <c r="AV631">
        <f t="shared" si="217"/>
        <v>0</v>
      </c>
      <c r="AW631">
        <f t="shared" si="218"/>
        <v>0</v>
      </c>
    </row>
    <row r="632" spans="1:58" s="93" customFormat="1" ht="24" customHeight="1">
      <c r="A632" s="62"/>
      <c r="B632" s="8"/>
      <c r="C632" s="412" t="s">
        <v>5065</v>
      </c>
      <c r="D632" s="752" t="s">
        <v>6375</v>
      </c>
      <c r="E632" s="669"/>
      <c r="F632" s="669"/>
      <c r="G632" s="669"/>
      <c r="H632" s="669"/>
      <c r="I632" s="669"/>
      <c r="J632" s="669"/>
      <c r="K632" s="669"/>
      <c r="L632" s="670"/>
      <c r="M632" s="671"/>
      <c r="N632" s="653"/>
      <c r="O632" s="748"/>
      <c r="P632" s="866"/>
      <c r="Q632" s="745"/>
      <c r="R632" s="746"/>
      <c r="S632" s="866"/>
      <c r="T632" s="745"/>
      <c r="U632" s="746"/>
      <c r="V632" s="866"/>
      <c r="W632" s="745"/>
      <c r="X632" s="746"/>
      <c r="Y632" s="866"/>
      <c r="Z632" s="745"/>
      <c r="AA632" s="746"/>
      <c r="AB632" s="866"/>
      <c r="AC632" s="745"/>
      <c r="AD632" s="746"/>
      <c r="AE632" s="4"/>
      <c r="AF632" s="190"/>
      <c r="AG632">
        <f t="shared" si="213"/>
        <v>0</v>
      </c>
      <c r="AH632">
        <f t="shared" si="214"/>
        <v>0</v>
      </c>
      <c r="AJ632" cm="1">
        <f t="array" ref="AJ632">IF(OR(P632={"NS","NA"},$I$591={"NS","NA"}),0,IF(P632&lt;=$I$591,0,1))</f>
        <v>0</v>
      </c>
      <c r="AL632" cm="1">
        <f t="array" ref="AL632">IF(OR(S632={"NS","NA"},$Q$591={"NS","NA"}),0,IF(S632&lt;=$Q$591,0,1))</f>
        <v>0</v>
      </c>
      <c r="AM632" cm="1">
        <f t="array" ref="AM632">IF(OR(S632={"NS","NA"},P632={"NS","NA"}),0,IF(S632&lt;=P632,0,1))</f>
        <v>0</v>
      </c>
      <c r="AQ632" cm="1">
        <f t="array" ref="AQ632">IF(OR(V632={"NS","NA"},$Y$591={"NS","NA"}),0,IF(V632&lt;=$Y$591,0,1))</f>
        <v>0</v>
      </c>
      <c r="AR632" cm="1">
        <f t="array" ref="AR632">IF(OR(Y632={"NS","NA"},$AA$591={"NS","NA"}),0,IF(Y632&lt;=$AA$591,0,1))</f>
        <v>0</v>
      </c>
      <c r="AS632" cm="1">
        <f t="array" ref="AS632">IF(OR(AB632={"NS","NA"},$AC$591={"NS","NA"}),0,IF(AB632&lt;=$AC$591,0,1))</f>
        <v>0</v>
      </c>
      <c r="AT632">
        <f t="shared" si="215"/>
        <v>0</v>
      </c>
      <c r="AU632">
        <f t="shared" si="216"/>
        <v>0</v>
      </c>
      <c r="AV632">
        <f t="shared" si="217"/>
        <v>0</v>
      </c>
      <c r="AW632">
        <f t="shared" si="218"/>
        <v>0</v>
      </c>
    </row>
    <row r="633" spans="1:58" s="93" customFormat="1" ht="14.25">
      <c r="A633" s="62"/>
      <c r="B633" s="8"/>
      <c r="C633" s="412" t="s">
        <v>5066</v>
      </c>
      <c r="D633" s="752" t="s">
        <v>6376</v>
      </c>
      <c r="E633" s="669"/>
      <c r="F633" s="669"/>
      <c r="G633" s="669"/>
      <c r="H633" s="669"/>
      <c r="I633" s="669"/>
      <c r="J633" s="669"/>
      <c r="K633" s="669"/>
      <c r="L633" s="670"/>
      <c r="M633" s="671"/>
      <c r="N633" s="653"/>
      <c r="O633" s="748"/>
      <c r="P633" s="866"/>
      <c r="Q633" s="745"/>
      <c r="R633" s="746"/>
      <c r="S633" s="866"/>
      <c r="T633" s="745"/>
      <c r="U633" s="746"/>
      <c r="V633" s="866"/>
      <c r="W633" s="745"/>
      <c r="X633" s="746"/>
      <c r="Y633" s="866"/>
      <c r="Z633" s="745"/>
      <c r="AA633" s="746"/>
      <c r="AB633" s="866"/>
      <c r="AC633" s="745"/>
      <c r="AD633" s="746"/>
      <c r="AE633" s="4"/>
      <c r="AF633" s="190"/>
      <c r="AG633">
        <f t="shared" si="213"/>
        <v>0</v>
      </c>
      <c r="AH633">
        <f t="shared" si="214"/>
        <v>0</v>
      </c>
      <c r="AJ633" cm="1">
        <f t="array" ref="AJ633">IF(OR(P633={"NS","NA"},$I$591={"NS","NA"}),0,IF(P633&lt;=$I$591,0,1))</f>
        <v>0</v>
      </c>
      <c r="AL633" cm="1">
        <f t="array" ref="AL633">IF(OR(S633={"NS","NA"},$Q$591={"NS","NA"}),0,IF(S633&lt;=$Q$591,0,1))</f>
        <v>0</v>
      </c>
      <c r="AM633" cm="1">
        <f t="array" ref="AM633">IF(OR(S633={"NS","NA"},P633={"NS","NA"}),0,IF(S633&lt;=P633,0,1))</f>
        <v>0</v>
      </c>
      <c r="AQ633" cm="1">
        <f t="array" ref="AQ633">IF(OR(V633={"NS","NA"},$Y$591={"NS","NA"}),0,IF(V633&lt;=$Y$591,0,1))</f>
        <v>0</v>
      </c>
      <c r="AR633" cm="1">
        <f t="array" ref="AR633">IF(OR(Y633={"NS","NA"},$AA$591={"NS","NA"}),0,IF(Y633&lt;=$AA$591,0,1))</f>
        <v>0</v>
      </c>
      <c r="AS633" cm="1">
        <f t="array" ref="AS633">IF(OR(AB633={"NS","NA"},$AC$591={"NS","NA"}),0,IF(AB633&lt;=$AC$591,0,1))</f>
        <v>0</v>
      </c>
      <c r="AT633">
        <f t="shared" si="215"/>
        <v>0</v>
      </c>
      <c r="AU633">
        <f t="shared" si="216"/>
        <v>0</v>
      </c>
      <c r="AV633">
        <f t="shared" si="217"/>
        <v>0</v>
      </c>
      <c r="AW633">
        <f t="shared" si="218"/>
        <v>0</v>
      </c>
    </row>
    <row r="634" spans="1:58" s="93" customFormat="1" ht="24" customHeight="1">
      <c r="A634" s="5"/>
      <c r="B634" s="8"/>
      <c r="C634" s="412" t="s">
        <v>5067</v>
      </c>
      <c r="D634" s="752" t="s">
        <v>6138</v>
      </c>
      <c r="E634" s="669"/>
      <c r="F634" s="669"/>
      <c r="G634" s="669"/>
      <c r="H634" s="669"/>
      <c r="I634" s="669"/>
      <c r="J634" s="669"/>
      <c r="K634" s="669"/>
      <c r="L634" s="670"/>
      <c r="M634" s="671"/>
      <c r="N634" s="653"/>
      <c r="O634" s="748"/>
      <c r="P634" s="866"/>
      <c r="Q634" s="745"/>
      <c r="R634" s="746"/>
      <c r="S634" s="866"/>
      <c r="T634" s="745"/>
      <c r="U634" s="746"/>
      <c r="V634" s="866"/>
      <c r="W634" s="745"/>
      <c r="X634" s="746"/>
      <c r="Y634" s="866"/>
      <c r="Z634" s="745"/>
      <c r="AA634" s="746"/>
      <c r="AB634" s="866"/>
      <c r="AC634" s="745"/>
      <c r="AD634" s="746"/>
      <c r="AE634" s="4"/>
      <c r="AF634" s="190"/>
      <c r="AG634">
        <f t="shared" si="213"/>
        <v>0</v>
      </c>
      <c r="AH634">
        <f t="shared" si="214"/>
        <v>0</v>
      </c>
      <c r="AJ634" cm="1">
        <f t="array" ref="AJ634">IF(OR(P634={"NS","NA"},$I$591={"NS","NA"}),0,IF(P634&lt;=$I$591,0,1))</f>
        <v>0</v>
      </c>
      <c r="AL634" cm="1">
        <f t="array" ref="AL634">IF(OR(S634={"NS","NA"},$Q$591={"NS","NA"}),0,IF(S634&lt;=$Q$591,0,1))</f>
        <v>0</v>
      </c>
      <c r="AM634" cm="1">
        <f t="array" ref="AM634">IF(OR(S634={"NS","NA"},P634={"NS","NA"}),0,IF(S634&lt;=P634,0,1))</f>
        <v>0</v>
      </c>
      <c r="AQ634" cm="1">
        <f t="array" ref="AQ634">IF(OR(V634={"NS","NA"},$Y$591={"NS","NA"}),0,IF(V634&lt;=$Y$591,0,1))</f>
        <v>0</v>
      </c>
      <c r="AR634" cm="1">
        <f t="array" ref="AR634">IF(OR(Y634={"NS","NA"},$AA$591={"NS","NA"}),0,IF(Y634&lt;=$AA$591,0,1))</f>
        <v>0</v>
      </c>
      <c r="AS634" cm="1">
        <f t="array" ref="AS634">IF(OR(AB634={"NS","NA"},$AC$591={"NS","NA"}),0,IF(AB634&lt;=$AC$591,0,1))</f>
        <v>0</v>
      </c>
      <c r="AT634">
        <f t="shared" si="215"/>
        <v>0</v>
      </c>
      <c r="AU634">
        <f t="shared" si="216"/>
        <v>0</v>
      </c>
      <c r="AV634">
        <f t="shared" si="217"/>
        <v>0</v>
      </c>
      <c r="AW634">
        <f t="shared" si="218"/>
        <v>0</v>
      </c>
    </row>
    <row r="635" spans="1:58" s="93" customFormat="1" ht="14.25">
      <c r="A635" s="14"/>
      <c r="B635" s="8"/>
      <c r="C635" s="412" t="s">
        <v>5068</v>
      </c>
      <c r="D635" s="752" t="s">
        <v>6377</v>
      </c>
      <c r="E635" s="669"/>
      <c r="F635" s="669"/>
      <c r="G635" s="669"/>
      <c r="H635" s="669"/>
      <c r="I635" s="669"/>
      <c r="J635" s="669"/>
      <c r="K635" s="669"/>
      <c r="L635" s="670"/>
      <c r="M635" s="671"/>
      <c r="N635" s="653"/>
      <c r="O635" s="748"/>
      <c r="P635" s="866"/>
      <c r="Q635" s="745"/>
      <c r="R635" s="746"/>
      <c r="S635" s="866"/>
      <c r="T635" s="745"/>
      <c r="U635" s="746"/>
      <c r="V635" s="866"/>
      <c r="W635" s="745"/>
      <c r="X635" s="746"/>
      <c r="Y635" s="866"/>
      <c r="Z635" s="745"/>
      <c r="AA635" s="746"/>
      <c r="AB635" s="866"/>
      <c r="AC635" s="745"/>
      <c r="AD635" s="746"/>
      <c r="AE635" s="4"/>
      <c r="AG635">
        <f t="shared" si="213"/>
        <v>0</v>
      </c>
      <c r="AH635">
        <f t="shared" si="214"/>
        <v>0</v>
      </c>
      <c r="AJ635" cm="1">
        <f t="array" ref="AJ635">IF(OR(P635={"NS","NA"},$I$591={"NS","NA"}),0,IF(P635&lt;=$I$591,0,1))</f>
        <v>0</v>
      </c>
      <c r="AL635" cm="1">
        <f t="array" ref="AL635">IF(OR(S635={"NS","NA"},$Q$591={"NS","NA"}),0,IF(S635&lt;=$Q$591,0,1))</f>
        <v>0</v>
      </c>
      <c r="AM635" cm="1">
        <f t="array" ref="AM635">IF(OR(S635={"NS","NA"},P635={"NS","NA"}),0,IF(S635&lt;=P635,0,1))</f>
        <v>0</v>
      </c>
      <c r="AQ635" cm="1">
        <f t="array" ref="AQ635">IF(OR(V635={"NS","NA"},$Y$591={"NS","NA"}),0,IF(V635&lt;=$Y$591,0,1))</f>
        <v>0</v>
      </c>
      <c r="AR635" cm="1">
        <f t="array" ref="AR635">IF(OR(Y635={"NS","NA"},$AA$591={"NS","NA"}),0,IF(Y635&lt;=$AA$591,0,1))</f>
        <v>0</v>
      </c>
      <c r="AS635" cm="1">
        <f t="array" ref="AS635">IF(OR(AB635={"NS","NA"},$AC$591={"NS","NA"}),0,IF(AB635&lt;=$AC$591,0,1))</f>
        <v>0</v>
      </c>
      <c r="AT635">
        <f t="shared" si="215"/>
        <v>0</v>
      </c>
      <c r="AU635">
        <f t="shared" si="216"/>
        <v>0</v>
      </c>
      <c r="AV635">
        <f t="shared" si="217"/>
        <v>0</v>
      </c>
      <c r="AW635">
        <f t="shared" si="218"/>
        <v>0</v>
      </c>
    </row>
    <row r="636" spans="1:58" s="93" customFormat="1" ht="24" customHeight="1">
      <c r="A636" s="14"/>
      <c r="B636" s="1"/>
      <c r="C636" s="412" t="s">
        <v>5069</v>
      </c>
      <c r="D636" s="752" t="s">
        <v>6378</v>
      </c>
      <c r="E636" s="669"/>
      <c r="F636" s="669"/>
      <c r="G636" s="669"/>
      <c r="H636" s="669"/>
      <c r="I636" s="669"/>
      <c r="J636" s="669"/>
      <c r="K636" s="669"/>
      <c r="L636" s="670"/>
      <c r="M636" s="671"/>
      <c r="N636" s="653"/>
      <c r="O636" s="748"/>
      <c r="P636" s="866"/>
      <c r="Q636" s="745"/>
      <c r="R636" s="746"/>
      <c r="S636" s="866"/>
      <c r="T636" s="745"/>
      <c r="U636" s="746"/>
      <c r="V636" s="866"/>
      <c r="W636" s="745"/>
      <c r="X636" s="746"/>
      <c r="Y636" s="866"/>
      <c r="Z636" s="745"/>
      <c r="AA636" s="746"/>
      <c r="AB636" s="866"/>
      <c r="AC636" s="745"/>
      <c r="AD636" s="746"/>
      <c r="AE636" s="4"/>
      <c r="AG636">
        <f t="shared" si="213"/>
        <v>0</v>
      </c>
      <c r="AH636">
        <f t="shared" si="214"/>
        <v>0</v>
      </c>
      <c r="AJ636" cm="1">
        <f t="array" ref="AJ636">IF(OR(P636={"NS","NA"},$I$591={"NS","NA"}),0,IF(P636&lt;=$I$591,0,1))</f>
        <v>0</v>
      </c>
      <c r="AL636" cm="1">
        <f t="array" ref="AL636">IF(OR(S636={"NS","NA"},$Q$591={"NS","NA"}),0,IF(S636&lt;=$Q$591,0,1))</f>
        <v>0</v>
      </c>
      <c r="AM636" cm="1">
        <f t="array" ref="AM636">IF(OR(S636={"NS","NA"},P636={"NS","NA"}),0,IF(S636&lt;=P636,0,1))</f>
        <v>0</v>
      </c>
      <c r="AQ636" cm="1">
        <f t="array" ref="AQ636">IF(OR(V636={"NS","NA"},$Y$591={"NS","NA"}),0,IF(V636&lt;=$Y$591,0,1))</f>
        <v>0</v>
      </c>
      <c r="AR636" cm="1">
        <f t="array" ref="AR636">IF(OR(Y636={"NS","NA"},$AA$591={"NS","NA"}),0,IF(Y636&lt;=$AA$591,0,1))</f>
        <v>0</v>
      </c>
      <c r="AS636" cm="1">
        <f t="array" ref="AS636">IF(OR(AB636={"NS","NA"},$AC$591={"NS","NA"}),0,IF(AB636&lt;=$AC$591,0,1))</f>
        <v>0</v>
      </c>
      <c r="AT636">
        <f t="shared" si="215"/>
        <v>0</v>
      </c>
      <c r="AU636">
        <f t="shared" si="216"/>
        <v>0</v>
      </c>
      <c r="AV636">
        <f t="shared" si="217"/>
        <v>0</v>
      </c>
      <c r="AW636">
        <f t="shared" si="218"/>
        <v>0</v>
      </c>
    </row>
    <row r="637" spans="1:58" s="93" customFormat="1" ht="14.25">
      <c r="A637" s="14"/>
      <c r="B637" s="8"/>
      <c r="C637" s="412" t="s">
        <v>5070</v>
      </c>
      <c r="D637" s="752" t="s">
        <v>6379</v>
      </c>
      <c r="E637" s="669"/>
      <c r="F637" s="669"/>
      <c r="G637" s="669"/>
      <c r="H637" s="669"/>
      <c r="I637" s="669"/>
      <c r="J637" s="669"/>
      <c r="K637" s="669"/>
      <c r="L637" s="670"/>
      <c r="M637" s="671"/>
      <c r="N637" s="653"/>
      <c r="O637" s="748"/>
      <c r="P637" s="866"/>
      <c r="Q637" s="745"/>
      <c r="R637" s="746"/>
      <c r="S637" s="866"/>
      <c r="T637" s="745"/>
      <c r="U637" s="746"/>
      <c r="V637" s="866"/>
      <c r="W637" s="745"/>
      <c r="X637" s="746"/>
      <c r="Y637" s="866"/>
      <c r="Z637" s="745"/>
      <c r="AA637" s="746"/>
      <c r="AB637" s="866"/>
      <c r="AC637" s="745"/>
      <c r="AD637" s="746"/>
      <c r="AE637" s="4"/>
      <c r="AG637">
        <f>IF(AND($C$591=1,M637=""),IF(AND(S637&gt;0,S637&lt;&gt;"NS",S637&lt;&gt;"NA"),IF(COUNTA(P637:AD637)=5,0,1),IF(COUNTA(P637:U637)=2,0,1)),IF(OR(AND($C$591=1,M637="X"),$C$591&lt;&gt;1,M637="X"),0,1))</f>
        <v>0</v>
      </c>
      <c r="AH637">
        <f>IF($C$591&lt;&gt;1,IF(COUNTA(M637:AD637)=0,0,1),IF(M637="X",IF(COUNTA(P637:AD637)=0,0,1),IF(OR(S637=0,S637="NS",S637="NA"),IF(COUNTA(V637:AD637)=0,0,1),0)))</f>
        <v>0</v>
      </c>
      <c r="AJ637" cm="1">
        <f t="array" ref="AJ637">IF(OR(P637={"NS","NA"},$I$591={"NS","NA"}),0,IF(P637&lt;=$I$591,0,1))</f>
        <v>0</v>
      </c>
      <c r="AL637" cm="1">
        <f t="array" ref="AL637">IF(OR(S637={"NS","NA"},$Q$591={"NS","NA"}),0,IF(S637&lt;=$Q$591,0,1))</f>
        <v>0</v>
      </c>
      <c r="AM637" cm="1">
        <f t="array" ref="AM637">IF(OR(S637={"NS","NA"},P637={"NS","NA"}),0,IF(S637&lt;=P637,0,1))</f>
        <v>0</v>
      </c>
      <c r="AQ637" cm="1">
        <f t="array" ref="AQ637">IF(OR(V637={"NS","NA"},$Y$591={"NS","NA"}),0,IF(V637&lt;=$Y$591,0,1))</f>
        <v>0</v>
      </c>
      <c r="AR637" cm="1">
        <f t="array" ref="AR637">IF(OR(Y637={"NS","NA"},$AA$591={"NS","NA"}),0,IF(Y637&lt;=$AA$591,0,1))</f>
        <v>0</v>
      </c>
      <c r="AS637" cm="1">
        <f t="array" ref="AS637">IF(OR(AB637={"NS","NA"},$AC$591={"NS","NA"}),0,IF(AB637&lt;=$AC$591,0,1))</f>
        <v>0</v>
      </c>
      <c r="AT637">
        <f>V637</f>
        <v>0</v>
      </c>
      <c r="AU637">
        <f>COUNTIF(Y637:AD637,"NS")</f>
        <v>0</v>
      </c>
      <c r="AV637" s="422">
        <f>SUM(Y637:AD637)</f>
        <v>0</v>
      </c>
      <c r="AW637">
        <f>IF(COUNTIF(V637:AD637,"NA")=3,0,IF(OR(AND(AT637=0,AU637&gt;0),AND(AT637="NS",AV637&gt;0), AND(AT637="NS", AU637=0,AV637=0)), 1, IF(OR(AND(AT637&gt;0,AU637&gt;1,AT637&gt;AV637), AND(AT637="NS",AU637=2), AND(AT637="NS",AV637=0,AU637&gt;0),AT637=AV637), 0, 1)))</f>
        <v>0</v>
      </c>
    </row>
    <row r="638" spans="1:58" s="93" customFormat="1">
      <c r="A638" s="14"/>
      <c r="B638" s="8"/>
      <c r="C638" s="1"/>
      <c r="D638" s="1"/>
      <c r="E638" s="1"/>
      <c r="F638" s="1"/>
      <c r="G638" s="1"/>
      <c r="H638" s="1"/>
      <c r="I638" s="1"/>
      <c r="J638" s="1"/>
      <c r="K638" s="1"/>
      <c r="L638" s="433"/>
      <c r="M638" s="11"/>
      <c r="N638" s="11"/>
      <c r="O638" s="107" t="s">
        <v>5512</v>
      </c>
      <c r="P638" s="968">
        <f>IF(AND(SUM(P616:P637)=0,COUNTIF(P616:P637,"NS")&gt;0),"NS",IF(AND(SUM(P616:P637)=0,COUNTIF(P616:P637,0)&gt;0),0,IF(AND(SUM(P616:P637)=0,COUNTIF(P616:P637,"NA")&gt;0),"NA",SUM(P616:P637))))</f>
        <v>0</v>
      </c>
      <c r="Q638" s="969"/>
      <c r="R638" s="970"/>
      <c r="S638" s="968">
        <f>IF(AND(SUM(S616:S637)=0,COUNTIF(S616:S637,"NS")&gt;0),"NS",IF(AND(SUM(S616:S637)=0,COUNTIF(S616:S637,0)&gt;0),0,IF(AND(SUM(S616:S637)=0,COUNTIF(S616:S637,"NA")&gt;0),"NA",SUM(S616:S637))))</f>
        <v>0</v>
      </c>
      <c r="T638" s="969"/>
      <c r="U638" s="970"/>
      <c r="V638" s="968">
        <f>IF(AND(SUM(V616:V637)=0,COUNTIF(V616:V637,"NS")&gt;0),"NS",IF(AND(SUM(V616:V637)=0,COUNTIF(V616:V637,0)&gt;0),0,IF(AND(SUM(V616:V637)=0,COUNTIF(V616:V637,"NA")&gt;0),"NA",SUM(V616:V637))))</f>
        <v>0</v>
      </c>
      <c r="W638" s="969"/>
      <c r="X638" s="970"/>
      <c r="Y638" s="968">
        <f>IF(AND(SUM(Y616:Y637)=0,COUNTIF(Y616:Y637,"NS")&gt;0),"NS",IF(AND(SUM(Y616:Y637)=0,COUNTIF(Y616:Y637,0)&gt;0),0,IF(AND(SUM(Y616:Y637)=0,COUNTIF(Y616:Y637,"NA")&gt;0),"NA",SUM(Y616:Y637))))</f>
        <v>0</v>
      </c>
      <c r="Z638" s="969"/>
      <c r="AA638" s="970"/>
      <c r="AB638" s="968">
        <f>IF(AND(SUM(AB616:AB637)=0,COUNTIF(AB616:AB637,"NS")&gt;0),"NS",IF(AND(SUM(AB616:AB637)=0,COUNTIF(AB616:AB637,0)&gt;0),0,IF(AND(SUM(AB616:AB637)=0,COUNTIF(AB616:AB637,"NA")&gt;0),"NA",SUM(AB616:AB637))))</f>
        <v>0</v>
      </c>
      <c r="AC638" s="969"/>
      <c r="AD638" s="970"/>
      <c r="AE638" s="4"/>
      <c r="AG638" s="193">
        <f>SUM(AG616:AG637)</f>
        <v>0</v>
      </c>
      <c r="AH638" s="193">
        <f>SUM(AH616:AH637,AF616)</f>
        <v>0</v>
      </c>
      <c r="AJ638" s="193">
        <f>SUM(AJ616:AJ637)</f>
        <v>0</v>
      </c>
      <c r="AL638" s="193">
        <f>SUM(AL616:AL637)</f>
        <v>0</v>
      </c>
      <c r="AM638" cm="1">
        <f t="array" ref="AM638">IF(OR(S638={"NS","NA"},P638={"NS","NA"}),0,IF(S638&lt;=P638,0,1))</f>
        <v>0</v>
      </c>
      <c r="AS638" s="193">
        <f>SUM(AQ616:AS637)</f>
        <v>0</v>
      </c>
      <c r="AW638" s="192">
        <f>SUM(AW616:AW637)</f>
        <v>0</v>
      </c>
    </row>
    <row r="639" spans="1:58" s="93" customFormat="1" ht="14.25">
      <c r="A639" s="62"/>
      <c r="B639" s="785" t="str">
        <f>AK644</f>
        <v/>
      </c>
      <c r="C639" s="785"/>
      <c r="D639" s="785"/>
      <c r="E639" s="785"/>
      <c r="F639" s="785"/>
      <c r="G639" s="785"/>
      <c r="H639" s="785"/>
      <c r="I639" s="785"/>
      <c r="J639" s="785"/>
      <c r="K639" s="785"/>
      <c r="L639" s="785"/>
      <c r="M639" s="785"/>
      <c r="N639" s="785"/>
      <c r="O639" s="785"/>
      <c r="P639" s="785"/>
      <c r="Q639" s="785"/>
      <c r="R639" s="785"/>
      <c r="S639" s="785"/>
      <c r="T639" s="785"/>
      <c r="U639" s="785"/>
      <c r="V639" s="785"/>
      <c r="W639" s="785"/>
      <c r="X639" s="785"/>
      <c r="Y639" s="785"/>
      <c r="Z639" s="785"/>
      <c r="AA639" s="785"/>
      <c r="AB639" s="785"/>
      <c r="AC639" s="785"/>
      <c r="AD639" s="785"/>
      <c r="AE639" s="4"/>
      <c r="AM639" s="193">
        <f>SUM(AM616:AM638)</f>
        <v>0</v>
      </c>
      <c r="AT639" t="s">
        <v>5595</v>
      </c>
      <c r="AU639" s="193">
        <f>SUM(AW638)</f>
        <v>0</v>
      </c>
    </row>
    <row r="640" spans="1:58" s="93" customFormat="1" ht="45" customHeight="1">
      <c r="A640" s="62"/>
      <c r="B640" s="67"/>
      <c r="C640" s="895" t="s">
        <v>6380</v>
      </c>
      <c r="D640" s="736"/>
      <c r="E640" s="736"/>
      <c r="F640" s="671"/>
      <c r="G640" s="653"/>
      <c r="H640" s="653"/>
      <c r="I640" s="653"/>
      <c r="J640" s="653"/>
      <c r="K640" s="653"/>
      <c r="L640" s="653"/>
      <c r="M640" s="653"/>
      <c r="N640" s="653"/>
      <c r="O640" s="653"/>
      <c r="P640" s="653"/>
      <c r="Q640" s="653"/>
      <c r="R640" s="653"/>
      <c r="S640" s="653"/>
      <c r="T640" s="653"/>
      <c r="U640" s="653"/>
      <c r="V640" s="653"/>
      <c r="W640" s="653"/>
      <c r="X640" s="653"/>
      <c r="Y640" s="653"/>
      <c r="Z640" s="653"/>
      <c r="AA640" s="653"/>
      <c r="AB640" s="653"/>
      <c r="AC640" s="653"/>
      <c r="AD640" s="748"/>
      <c r="AE640" s="4"/>
      <c r="AF640" s="559" t="str">
        <f>SUBSTITUTE( SUBSTITUTE( SUBSTITUTE( SUBSTITUTE( SUBSTITUTE( SUBSTITUTE( SUBSTITUTE( SUBSTITUTE( SUBSTITUTE( SUBSTITUTE(F640, "á", "a"), "é", "e"), "í", "i"), "ó", "o"), "ú", "u"), "Á", "A"), "É", "E"), "Í", "I"), "Ó", "O"), "Ú", "U")</f>
        <v/>
      </c>
    </row>
    <row r="641" spans="1:37" s="93" customFormat="1" ht="14.25">
      <c r="A641" s="5"/>
      <c r="B641" s="880" t="str">
        <f>IF(AND(P637&gt;0,P637&lt;&gt;"NA",P637&lt;&gt;"NS",F640=""),"Debido a que cuenta con un valor mayor a cero en el numeral 22, debe anotar el nombre de dicho(s) tema(s)","")</f>
        <v/>
      </c>
      <c r="C641" s="751"/>
      <c r="D641" s="751"/>
      <c r="E641" s="751"/>
      <c r="F641" s="751"/>
      <c r="G641" s="751"/>
      <c r="H641" s="751"/>
      <c r="I641" s="751"/>
      <c r="J641" s="751"/>
      <c r="K641" s="751"/>
      <c r="L641" s="751"/>
      <c r="M641" s="751"/>
      <c r="N641" s="751"/>
      <c r="O641" s="751"/>
      <c r="P641" s="751"/>
      <c r="Q641" s="751"/>
      <c r="R641" s="751"/>
      <c r="S641" s="751"/>
      <c r="T641" s="751"/>
      <c r="U641" s="751"/>
      <c r="V641" s="751"/>
      <c r="W641" s="751"/>
      <c r="X641" s="751"/>
      <c r="Y641" s="751"/>
      <c r="Z641" s="751"/>
      <c r="AA641" s="751"/>
      <c r="AB641" s="751"/>
      <c r="AC641" s="751"/>
      <c r="AD641" s="751"/>
      <c r="AE641" s="751"/>
    </row>
    <row r="642" spans="1:37" s="93" customFormat="1" ht="24" customHeight="1">
      <c r="A642" s="5"/>
      <c r="B642" s="8"/>
      <c r="C642" s="777" t="s">
        <v>5120</v>
      </c>
      <c r="D642" s="732"/>
      <c r="E642" s="732"/>
      <c r="F642" s="732"/>
      <c r="G642" s="732"/>
      <c r="H642" s="732"/>
      <c r="I642" s="732"/>
      <c r="J642" s="732"/>
      <c r="K642" s="732"/>
      <c r="L642" s="732"/>
      <c r="M642" s="732"/>
      <c r="N642" s="732"/>
      <c r="O642" s="732"/>
      <c r="P642" s="732"/>
      <c r="Q642" s="732"/>
      <c r="R642" s="732"/>
      <c r="S642" s="732"/>
      <c r="T642" s="732"/>
      <c r="U642" s="732"/>
      <c r="V642" s="732"/>
      <c r="W642" s="732"/>
      <c r="X642" s="732"/>
      <c r="Y642" s="732"/>
      <c r="Z642" s="732"/>
      <c r="AA642" s="732"/>
      <c r="AB642" s="732"/>
      <c r="AC642" s="732"/>
      <c r="AD642" s="732"/>
      <c r="AE642" s="4"/>
      <c r="AH642" s="1005" t="s">
        <v>6381</v>
      </c>
      <c r="AI642" s="1006"/>
      <c r="AJ642" s="1006"/>
      <c r="AK642" s="1006"/>
    </row>
    <row r="643" spans="1:37" s="93" customFormat="1" ht="60" customHeight="1">
      <c r="A643" s="5"/>
      <c r="B643" s="8"/>
      <c r="C643" s="747"/>
      <c r="D643" s="653"/>
      <c r="E643" s="653"/>
      <c r="F643" s="653"/>
      <c r="G643" s="653"/>
      <c r="H643" s="653"/>
      <c r="I643" s="653"/>
      <c r="J643" s="653"/>
      <c r="K643" s="653"/>
      <c r="L643" s="653"/>
      <c r="M643" s="653"/>
      <c r="N643" s="653"/>
      <c r="O643" s="653"/>
      <c r="P643" s="653"/>
      <c r="Q643" s="653"/>
      <c r="R643" s="653"/>
      <c r="S643" s="653"/>
      <c r="T643" s="653"/>
      <c r="U643" s="653"/>
      <c r="V643" s="653"/>
      <c r="W643" s="653"/>
      <c r="X643" s="653"/>
      <c r="Y643" s="653"/>
      <c r="Z643" s="653"/>
      <c r="AA643" s="653"/>
      <c r="AB643" s="653"/>
      <c r="AC643" s="653"/>
      <c r="AD643" s="748"/>
      <c r="AE643" s="4"/>
      <c r="AH643" s="560" t="s">
        <v>5152</v>
      </c>
      <c r="AI643" s="560" t="s">
        <v>5153</v>
      </c>
      <c r="AJ643" s="560" t="s">
        <v>5154</v>
      </c>
      <c r="AK643" s="560" t="s">
        <v>5155</v>
      </c>
    </row>
    <row r="644" spans="1:37" s="93" customFormat="1" ht="14.45" customHeight="1">
      <c r="A644" s="5"/>
      <c r="B644" s="946" t="str">
        <f>IF(AG638=0,"","Favor de ingresar toda la información requerida en la pregunta")</f>
        <v/>
      </c>
      <c r="C644" s="751"/>
      <c r="D644" s="751"/>
      <c r="E644" s="751"/>
      <c r="F644" s="751"/>
      <c r="G644" s="751"/>
      <c r="H644" s="751"/>
      <c r="I644" s="751"/>
      <c r="J644" s="751"/>
      <c r="K644" s="751"/>
      <c r="L644" s="751"/>
      <c r="M644" s="751"/>
      <c r="N644" s="751"/>
      <c r="O644" s="751"/>
      <c r="P644" s="751"/>
      <c r="Q644" s="751"/>
      <c r="R644" s="751"/>
      <c r="S644" s="751"/>
      <c r="T644" s="751"/>
      <c r="U644" s="751"/>
      <c r="V644" s="751"/>
      <c r="W644" s="751"/>
      <c r="X644" s="751"/>
      <c r="Y644" s="751"/>
      <c r="Z644" s="751"/>
      <c r="AA644" s="751"/>
      <c r="AB644" s="751"/>
      <c r="AC644" s="751"/>
      <c r="AD644" s="751"/>
      <c r="AE644" s="751"/>
      <c r="AH644" s="561" t="s">
        <v>6382</v>
      </c>
      <c r="AI644" s="93" t="s">
        <v>6360</v>
      </c>
      <c r="AJ644" s="601" t="str" cm="1">
        <f t="array" ref="AJ644">IF(AF640&lt;&gt;"",_xlfn.TEXTJOIN(" / ", TRUE, _xlfn.UNIQUE(IF($AH$644:$AH$664&lt;&gt;"",IF(ISNUMBER(SEARCH(AF640, $AH$644:$AH$664)) + (_xlfn.MAP($AH$644:$AH$664, _xlfn.LAMBDA(_xlpm.r, SUM(--ISNUMBER(SEARCH(_xlfn.TEXTSPLIT(_xlpm.r, ","), AF640))))))&gt;0,$AI$644:$AI$664, ""), ""))), "")</f>
        <v/>
      </c>
      <c r="AK644" s="93" t="str">
        <f>IF(AJ644 = "", "", "Alerta: Revise el texto ingresado en el Especifique ya que podria existir en las opciones resaltadas en amarillo")</f>
        <v/>
      </c>
    </row>
    <row r="645" spans="1:37" s="93" customFormat="1" ht="14.45" customHeight="1">
      <c r="A645" s="5"/>
      <c r="B645" s="767" t="str">
        <f>IF(SUM(COUNTIF(P616:AD637,"NS"))&lt;&gt;0,"Alerta: debido a que cuenta con registros NS, debe proporcionar una justificación en el area de comentarios al final de la pregunta","")</f>
        <v/>
      </c>
      <c r="C645" s="751"/>
      <c r="D645" s="751"/>
      <c r="E645" s="751"/>
      <c r="F645" s="751"/>
      <c r="G645" s="751"/>
      <c r="H645" s="751"/>
      <c r="I645" s="751"/>
      <c r="J645" s="751"/>
      <c r="K645" s="751"/>
      <c r="L645" s="751"/>
      <c r="M645" s="751"/>
      <c r="N645" s="751"/>
      <c r="O645" s="751"/>
      <c r="P645" s="751"/>
      <c r="Q645" s="751"/>
      <c r="R645" s="751"/>
      <c r="S645" s="751"/>
      <c r="T645" s="751"/>
      <c r="U645" s="751"/>
      <c r="V645" s="751"/>
      <c r="W645" s="751"/>
      <c r="X645" s="751"/>
      <c r="Y645" s="751"/>
      <c r="Z645" s="751"/>
      <c r="AA645" s="751"/>
      <c r="AB645" s="751"/>
      <c r="AC645" s="751"/>
      <c r="AD645" s="751"/>
      <c r="AE645" s="751"/>
      <c r="AH645" s="561" t="s">
        <v>6383</v>
      </c>
      <c r="AI645" s="93" t="s">
        <v>6361</v>
      </c>
    </row>
    <row r="646" spans="1:37" s="93" customFormat="1" ht="14.45" customHeight="1">
      <c r="A646" s="5"/>
      <c r="B646" s="880" t="str">
        <f>IF(AU639&gt;0,"Favor de revisar la suma y consistencia de totales y/o subtotales por filas (numéricos y NS)","")</f>
        <v/>
      </c>
      <c r="C646" s="751"/>
      <c r="D646" s="751"/>
      <c r="E646" s="751"/>
      <c r="F646" s="751"/>
      <c r="G646" s="751"/>
      <c r="H646" s="751"/>
      <c r="I646" s="751"/>
      <c r="J646" s="751"/>
      <c r="K646" s="751"/>
      <c r="L646" s="751"/>
      <c r="M646" s="751"/>
      <c r="N646" s="751"/>
      <c r="O646" s="751"/>
      <c r="P646" s="751"/>
      <c r="Q646" s="751"/>
      <c r="R646" s="751"/>
      <c r="S646" s="751"/>
      <c r="T646" s="751"/>
      <c r="U646" s="751"/>
      <c r="V646" s="751"/>
      <c r="W646" s="751"/>
      <c r="X646" s="751"/>
      <c r="Y646" s="751"/>
      <c r="Z646" s="751"/>
      <c r="AA646" s="751"/>
      <c r="AB646" s="751"/>
      <c r="AC646" s="751"/>
      <c r="AD646" s="751"/>
      <c r="AE646" s="751"/>
      <c r="AH646" s="561" t="s">
        <v>6384</v>
      </c>
      <c r="AI646" s="93" t="s">
        <v>6362</v>
      </c>
    </row>
    <row r="647" spans="1:37" s="93" customFormat="1" ht="14.45" customHeight="1">
      <c r="A647" s="5"/>
      <c r="B647" s="880" t="str">
        <f>IF(AH638&gt;0,"Revise la información capturada, ya que tiene datos ingresados en celdas que están sombreadas","")</f>
        <v/>
      </c>
      <c r="C647" s="751"/>
      <c r="D647" s="751"/>
      <c r="E647" s="751"/>
      <c r="F647" s="751"/>
      <c r="G647" s="751"/>
      <c r="H647" s="751"/>
      <c r="I647" s="751"/>
      <c r="J647" s="751"/>
      <c r="K647" s="751"/>
      <c r="L647" s="751"/>
      <c r="M647" s="751"/>
      <c r="N647" s="751"/>
      <c r="O647" s="751"/>
      <c r="P647" s="751"/>
      <c r="Q647" s="751"/>
      <c r="R647" s="751"/>
      <c r="S647" s="751"/>
      <c r="T647" s="751"/>
      <c r="U647" s="751"/>
      <c r="V647" s="751"/>
      <c r="W647" s="751"/>
      <c r="X647" s="751"/>
      <c r="Y647" s="751"/>
      <c r="Z647" s="751"/>
      <c r="AA647" s="751"/>
      <c r="AB647" s="751"/>
      <c r="AC647" s="751"/>
      <c r="AD647" s="751"/>
      <c r="AE647" s="751"/>
      <c r="AH647" s="561" t="s">
        <v>6385</v>
      </c>
      <c r="AI647" s="93" t="s">
        <v>5531</v>
      </c>
    </row>
    <row r="648" spans="1:37" s="93" customFormat="1" ht="14.45" customHeight="1">
      <c r="A648" s="5"/>
      <c r="B648" s="880" t="str">
        <f>IF(AI616&gt;0,"Favor de revisar la instrucción 3, debido a que no se cumplen con los criterios mencionados",IF(AK616&gt;0,"Favor de revisar la instrucción 5, debido a que no se cumplen con los criterios mencionados",IF(AM639&gt;0,"Favor de revisar la instrucción 7, debido a que no se cumplen con los criterios mencionados",IF(AP617&gt;0,"Favor de revisar la instrucción 9, debido a que no se cumplen con los criterios mencionados",""))))</f>
        <v/>
      </c>
      <c r="C648" s="751"/>
      <c r="D648" s="751"/>
      <c r="E648" s="751"/>
      <c r="F648" s="751"/>
      <c r="G648" s="751"/>
      <c r="H648" s="751"/>
      <c r="I648" s="751"/>
      <c r="J648" s="751"/>
      <c r="K648" s="751"/>
      <c r="L648" s="751"/>
      <c r="M648" s="751"/>
      <c r="N648" s="751"/>
      <c r="O648" s="751"/>
      <c r="P648" s="751"/>
      <c r="Q648" s="751"/>
      <c r="R648" s="751"/>
      <c r="S648" s="751"/>
      <c r="T648" s="751"/>
      <c r="U648" s="751"/>
      <c r="V648" s="751"/>
      <c r="W648" s="751"/>
      <c r="X648" s="751"/>
      <c r="Y648" s="751"/>
      <c r="Z648" s="751"/>
      <c r="AA648" s="751"/>
      <c r="AB648" s="751"/>
      <c r="AC648" s="751"/>
      <c r="AD648" s="751"/>
      <c r="AE648" s="751"/>
      <c r="AH648" s="561" t="s">
        <v>6386</v>
      </c>
      <c r="AI648" s="93" t="s">
        <v>6363</v>
      </c>
    </row>
    <row r="649" spans="1:37" s="93" customFormat="1" ht="15" customHeight="1" thickBot="1">
      <c r="A649" s="5"/>
      <c r="B649" s="749" t="str">
        <f>AY621</f>
        <v/>
      </c>
      <c r="C649" s="751"/>
      <c r="D649" s="751"/>
      <c r="E649" s="751"/>
      <c r="F649" s="751"/>
      <c r="G649" s="751"/>
      <c r="H649" s="751"/>
      <c r="I649" s="751"/>
      <c r="J649" s="751"/>
      <c r="K649" s="751"/>
      <c r="L649" s="751"/>
      <c r="M649" s="751"/>
      <c r="N649" s="751"/>
      <c r="O649" s="751"/>
      <c r="P649" s="751"/>
      <c r="Q649" s="751"/>
      <c r="R649" s="751"/>
      <c r="S649" s="751"/>
      <c r="T649" s="751"/>
      <c r="U649" s="751"/>
      <c r="V649" s="751"/>
      <c r="W649" s="751"/>
      <c r="X649" s="751"/>
      <c r="Y649" s="751"/>
      <c r="Z649" s="751"/>
      <c r="AA649" s="751"/>
      <c r="AB649" s="751"/>
      <c r="AC649" s="751"/>
      <c r="AD649" s="751"/>
      <c r="AE649" s="751"/>
      <c r="AH649" s="561" t="s">
        <v>6387</v>
      </c>
      <c r="AI649" s="93" t="s">
        <v>6364</v>
      </c>
    </row>
    <row r="650" spans="1:37" s="93" customFormat="1" ht="15" customHeight="1" thickBot="1">
      <c r="A650" s="58"/>
      <c r="B650" s="654" t="s">
        <v>6388</v>
      </c>
      <c r="C650" s="655"/>
      <c r="D650" s="655"/>
      <c r="E650" s="655"/>
      <c r="F650" s="655"/>
      <c r="G650" s="655"/>
      <c r="H650" s="655"/>
      <c r="I650" s="655"/>
      <c r="J650" s="655"/>
      <c r="K650" s="655"/>
      <c r="L650" s="655"/>
      <c r="M650" s="655"/>
      <c r="N650" s="655"/>
      <c r="O650" s="655"/>
      <c r="P650" s="655"/>
      <c r="Q650" s="655"/>
      <c r="R650" s="655"/>
      <c r="S650" s="655"/>
      <c r="T650" s="655"/>
      <c r="U650" s="655"/>
      <c r="V650" s="655"/>
      <c r="W650" s="655"/>
      <c r="X650" s="655"/>
      <c r="Y650" s="655"/>
      <c r="Z650" s="655"/>
      <c r="AA650" s="655"/>
      <c r="AB650" s="655"/>
      <c r="AC650" s="655"/>
      <c r="AD650" s="656"/>
      <c r="AE650" s="4"/>
      <c r="AH650" s="561" t="s">
        <v>6389</v>
      </c>
      <c r="AI650" s="93" t="s">
        <v>6365</v>
      </c>
    </row>
    <row r="651" spans="1:37" s="93" customFormat="1">
      <c r="A651" s="5"/>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4"/>
      <c r="AH651" s="561" t="s">
        <v>6390</v>
      </c>
      <c r="AI651" s="93" t="s">
        <v>6366</v>
      </c>
    </row>
    <row r="652" spans="1:37" s="93" customFormat="1" ht="60" customHeight="1">
      <c r="A652" s="7" t="s">
        <v>6391</v>
      </c>
      <c r="B652" s="743" t="s">
        <v>6392</v>
      </c>
      <c r="C652" s="736"/>
      <c r="D652" s="736"/>
      <c r="E652" s="736"/>
      <c r="F652" s="736"/>
      <c r="G652" s="736"/>
      <c r="H652" s="736"/>
      <c r="I652" s="736"/>
      <c r="J652" s="736"/>
      <c r="K652" s="736"/>
      <c r="L652" s="736"/>
      <c r="M652" s="736"/>
      <c r="N652" s="736"/>
      <c r="O652" s="736"/>
      <c r="P652" s="736"/>
      <c r="Q652" s="736"/>
      <c r="R652" s="736"/>
      <c r="S652" s="736"/>
      <c r="T652" s="736"/>
      <c r="U652" s="736"/>
      <c r="V652" s="736"/>
      <c r="W652" s="736"/>
      <c r="X652" s="736"/>
      <c r="Y652" s="736"/>
      <c r="Z652" s="736"/>
      <c r="AA652" s="736"/>
      <c r="AB652" s="736"/>
      <c r="AC652" s="736"/>
      <c r="AD652" s="736"/>
      <c r="AE652" s="4"/>
      <c r="AH652" s="561" t="s">
        <v>6393</v>
      </c>
      <c r="AI652" s="93" t="s">
        <v>6367</v>
      </c>
    </row>
    <row r="653" spans="1:37" s="93" customFormat="1" ht="24" customHeight="1">
      <c r="A653" s="7"/>
      <c r="B653"/>
      <c r="C653" s="742" t="s">
        <v>6394</v>
      </c>
      <c r="D653" s="736"/>
      <c r="E653" s="736"/>
      <c r="F653" s="736"/>
      <c r="G653" s="736"/>
      <c r="H653" s="736"/>
      <c r="I653" s="736"/>
      <c r="J653" s="736"/>
      <c r="K653" s="736"/>
      <c r="L653" s="736"/>
      <c r="M653" s="736"/>
      <c r="N653" s="736"/>
      <c r="O653" s="736"/>
      <c r="P653" s="736"/>
      <c r="Q653" s="736"/>
      <c r="R653" s="736"/>
      <c r="S653" s="736"/>
      <c r="T653" s="736"/>
      <c r="U653" s="736"/>
      <c r="V653" s="736"/>
      <c r="W653" s="736"/>
      <c r="X653" s="736"/>
      <c r="Y653" s="736"/>
      <c r="Z653" s="736"/>
      <c r="AA653" s="736"/>
      <c r="AB653" s="736"/>
      <c r="AC653" s="736"/>
      <c r="AD653" s="736"/>
      <c r="AE653" s="4"/>
      <c r="AH653" s="561" t="s">
        <v>6395</v>
      </c>
      <c r="AI653" s="93" t="s">
        <v>6368</v>
      </c>
    </row>
    <row r="654" spans="1:37" s="93" customFormat="1" ht="36" customHeight="1">
      <c r="A654" s="26"/>
      <c r="B654" s="69"/>
      <c r="C654" s="742" t="s">
        <v>6396</v>
      </c>
      <c r="D654" s="736"/>
      <c r="E654" s="736"/>
      <c r="F654" s="736"/>
      <c r="G654" s="736"/>
      <c r="H654" s="736"/>
      <c r="I654" s="736"/>
      <c r="J654" s="736"/>
      <c r="K654" s="736"/>
      <c r="L654" s="736"/>
      <c r="M654" s="736"/>
      <c r="N654" s="736"/>
      <c r="O654" s="736"/>
      <c r="P654" s="736"/>
      <c r="Q654" s="736"/>
      <c r="R654" s="736"/>
      <c r="S654" s="736"/>
      <c r="T654" s="736"/>
      <c r="U654" s="736"/>
      <c r="V654" s="736"/>
      <c r="W654" s="736"/>
      <c r="X654" s="736"/>
      <c r="Y654" s="736"/>
      <c r="Z654" s="736"/>
      <c r="AA654" s="736"/>
      <c r="AB654" s="736"/>
      <c r="AC654" s="736"/>
      <c r="AD654" s="736"/>
      <c r="AE654" s="4"/>
      <c r="AH654" s="561" t="s">
        <v>6369</v>
      </c>
      <c r="AI654" s="93" t="s">
        <v>6369</v>
      </c>
    </row>
    <row r="655" spans="1:37" s="93" customFormat="1" ht="14.45" customHeight="1">
      <c r="A655" s="26"/>
      <c r="B655" s="69"/>
      <c r="C655" s="756" t="s">
        <v>6397</v>
      </c>
      <c r="D655" s="736"/>
      <c r="E655" s="736"/>
      <c r="F655" s="736"/>
      <c r="G655" s="736"/>
      <c r="H655" s="736"/>
      <c r="I655" s="736"/>
      <c r="J655" s="736"/>
      <c r="K655" s="736"/>
      <c r="L655" s="736"/>
      <c r="M655" s="736"/>
      <c r="N655" s="736"/>
      <c r="O655" s="736"/>
      <c r="P655" s="736"/>
      <c r="Q655" s="736"/>
      <c r="R655" s="736"/>
      <c r="S655" s="736"/>
      <c r="T655" s="736"/>
      <c r="U655" s="736"/>
      <c r="V655" s="736"/>
      <c r="W655" s="736"/>
      <c r="X655" s="736"/>
      <c r="Y655" s="736"/>
      <c r="Z655" s="736"/>
      <c r="AA655" s="736"/>
      <c r="AB655" s="736"/>
      <c r="AC655" s="736"/>
      <c r="AD655" s="736"/>
      <c r="AE655" s="4"/>
      <c r="AH655" s="561" t="s">
        <v>6398</v>
      </c>
      <c r="AI655" s="93" t="s">
        <v>6370</v>
      </c>
    </row>
    <row r="656" spans="1:37" s="93" customFormat="1" ht="24" customHeight="1">
      <c r="A656" s="26"/>
      <c r="B656" s="69"/>
      <c r="C656" s="756" t="s">
        <v>6399</v>
      </c>
      <c r="D656" s="736"/>
      <c r="E656" s="736"/>
      <c r="F656" s="736"/>
      <c r="G656" s="736"/>
      <c r="H656" s="736"/>
      <c r="I656" s="736"/>
      <c r="J656" s="736"/>
      <c r="K656" s="736"/>
      <c r="L656" s="736"/>
      <c r="M656" s="736"/>
      <c r="N656" s="736"/>
      <c r="O656" s="736"/>
      <c r="P656" s="736"/>
      <c r="Q656" s="736"/>
      <c r="R656" s="736"/>
      <c r="S656" s="736"/>
      <c r="T656" s="736"/>
      <c r="U656" s="736"/>
      <c r="V656" s="736"/>
      <c r="W656" s="736"/>
      <c r="X656" s="736"/>
      <c r="Y656" s="736"/>
      <c r="Z656" s="736"/>
      <c r="AA656" s="736"/>
      <c r="AB656" s="736"/>
      <c r="AC656" s="736"/>
      <c r="AD656" s="736"/>
      <c r="AE656" s="4"/>
      <c r="AH656" s="561" t="s">
        <v>6400</v>
      </c>
      <c r="AI656" s="93" t="s">
        <v>6371</v>
      </c>
    </row>
    <row r="657" spans="1:48" s="93" customFormat="1" ht="14.45" customHeight="1">
      <c r="A657" s="26"/>
      <c r="B657" s="69"/>
      <c r="C657" s="742" t="s">
        <v>6401</v>
      </c>
      <c r="D657" s="736"/>
      <c r="E657" s="736"/>
      <c r="F657" s="736"/>
      <c r="G657" s="736"/>
      <c r="H657" s="736"/>
      <c r="I657" s="736"/>
      <c r="J657" s="736"/>
      <c r="K657" s="736"/>
      <c r="L657" s="736"/>
      <c r="M657" s="736"/>
      <c r="N657" s="736"/>
      <c r="O657" s="736"/>
      <c r="P657" s="736"/>
      <c r="Q657" s="736"/>
      <c r="R657" s="736"/>
      <c r="S657" s="736"/>
      <c r="T657" s="736"/>
      <c r="U657" s="736"/>
      <c r="V657" s="736"/>
      <c r="W657" s="736"/>
      <c r="X657" s="736"/>
      <c r="Y657" s="736"/>
      <c r="Z657" s="736"/>
      <c r="AA657" s="736"/>
      <c r="AB657" s="736"/>
      <c r="AC657" s="736"/>
      <c r="AD657" s="736"/>
      <c r="AE657" s="4"/>
      <c r="AH657" s="561" t="s">
        <v>6402</v>
      </c>
      <c r="AI657" s="93" t="s">
        <v>6372</v>
      </c>
    </row>
    <row r="658" spans="1:48" s="93" customFormat="1" ht="14.45" customHeight="1">
      <c r="A658" s="26"/>
      <c r="B658" s="69"/>
      <c r="C658" s="742" t="s">
        <v>6403</v>
      </c>
      <c r="D658" s="736"/>
      <c r="E658" s="736"/>
      <c r="F658" s="736"/>
      <c r="G658" s="736"/>
      <c r="H658" s="736"/>
      <c r="I658" s="736"/>
      <c r="J658" s="736"/>
      <c r="K658" s="736"/>
      <c r="L658" s="736"/>
      <c r="M658" s="736"/>
      <c r="N658" s="736"/>
      <c r="O658" s="736"/>
      <c r="P658" s="736"/>
      <c r="Q658" s="736"/>
      <c r="R658" s="736"/>
      <c r="S658" s="736"/>
      <c r="T658" s="736"/>
      <c r="U658" s="736"/>
      <c r="V658" s="736"/>
      <c r="W658" s="736"/>
      <c r="X658" s="736"/>
      <c r="Y658" s="736"/>
      <c r="Z658" s="736"/>
      <c r="AA658" s="736"/>
      <c r="AB658" s="736"/>
      <c r="AC658" s="736"/>
      <c r="AD658" s="736"/>
      <c r="AE658" s="4"/>
      <c r="AH658" s="561" t="s">
        <v>6404</v>
      </c>
      <c r="AI658" s="93" t="s">
        <v>6373</v>
      </c>
    </row>
    <row r="659" spans="1:48" s="93" customFormat="1" ht="48" customHeight="1">
      <c r="A659" s="7"/>
      <c r="B659" s="86"/>
      <c r="C659" s="756" t="s">
        <v>6405</v>
      </c>
      <c r="D659" s="736"/>
      <c r="E659" s="736"/>
      <c r="F659" s="736"/>
      <c r="G659" s="736"/>
      <c r="H659" s="736"/>
      <c r="I659" s="736"/>
      <c r="J659" s="736"/>
      <c r="K659" s="736"/>
      <c r="L659" s="736"/>
      <c r="M659" s="736"/>
      <c r="N659" s="736"/>
      <c r="O659" s="736"/>
      <c r="P659" s="736"/>
      <c r="Q659" s="736"/>
      <c r="R659" s="736"/>
      <c r="S659" s="736"/>
      <c r="T659" s="736"/>
      <c r="U659" s="736"/>
      <c r="V659" s="736"/>
      <c r="W659" s="736"/>
      <c r="X659" s="736"/>
      <c r="Y659" s="736"/>
      <c r="Z659" s="736"/>
      <c r="AA659" s="736"/>
      <c r="AB659" s="736"/>
      <c r="AC659" s="736"/>
      <c r="AD659" s="736"/>
      <c r="AE659" s="4"/>
      <c r="AH659" s="561" t="s">
        <v>6406</v>
      </c>
      <c r="AI659" s="93" t="s">
        <v>6374</v>
      </c>
    </row>
    <row r="660" spans="1:48" s="93" customFormat="1" ht="36" customHeight="1">
      <c r="A660" s="7"/>
      <c r="B660" s="86"/>
      <c r="C660" s="758" t="s">
        <v>6407</v>
      </c>
      <c r="D660" s="736"/>
      <c r="E660" s="736"/>
      <c r="F660" s="736"/>
      <c r="G660" s="736"/>
      <c r="H660" s="736"/>
      <c r="I660" s="736"/>
      <c r="J660" s="736"/>
      <c r="K660" s="736"/>
      <c r="L660" s="736"/>
      <c r="M660" s="736"/>
      <c r="N660" s="736"/>
      <c r="O660" s="736"/>
      <c r="P660" s="736"/>
      <c r="Q660" s="736"/>
      <c r="R660" s="736"/>
      <c r="S660" s="736"/>
      <c r="T660" s="736"/>
      <c r="U660" s="736"/>
      <c r="V660" s="736"/>
      <c r="W660" s="736"/>
      <c r="X660" s="736"/>
      <c r="Y660" s="736"/>
      <c r="Z660" s="736"/>
      <c r="AA660" s="736"/>
      <c r="AB660" s="736"/>
      <c r="AC660" s="736"/>
      <c r="AD660" s="736"/>
      <c r="AE660" s="4"/>
      <c r="AH660" s="561" t="s">
        <v>6408</v>
      </c>
      <c r="AI660" s="93" t="s">
        <v>6375</v>
      </c>
    </row>
    <row r="661" spans="1:48" s="93" customFormat="1" ht="24" customHeight="1">
      <c r="A661" s="21"/>
      <c r="B661" s="86"/>
      <c r="C661" s="742" t="s">
        <v>6409</v>
      </c>
      <c r="D661" s="736"/>
      <c r="E661" s="736"/>
      <c r="F661" s="736"/>
      <c r="G661" s="736"/>
      <c r="H661" s="736"/>
      <c r="I661" s="736"/>
      <c r="J661" s="736"/>
      <c r="K661" s="736"/>
      <c r="L661" s="736"/>
      <c r="M661" s="736"/>
      <c r="N661" s="736"/>
      <c r="O661" s="736"/>
      <c r="P661" s="736"/>
      <c r="Q661" s="736"/>
      <c r="R661" s="736"/>
      <c r="S661" s="736"/>
      <c r="T661" s="736"/>
      <c r="U661" s="736"/>
      <c r="V661" s="736"/>
      <c r="W661" s="736"/>
      <c r="X661" s="736"/>
      <c r="Y661" s="736"/>
      <c r="Z661" s="736"/>
      <c r="AA661" s="736"/>
      <c r="AB661" s="736"/>
      <c r="AC661" s="736"/>
      <c r="AD661" s="736"/>
      <c r="AE661" s="4"/>
      <c r="AH661" s="561" t="s">
        <v>6410</v>
      </c>
      <c r="AI661" s="93" t="s">
        <v>6376</v>
      </c>
    </row>
    <row r="662" spans="1:48" s="93" customFormat="1" ht="24" customHeight="1">
      <c r="A662" s="21"/>
      <c r="B662" s="86"/>
      <c r="C662" s="742" t="s">
        <v>6411</v>
      </c>
      <c r="D662" s="635"/>
      <c r="E662" s="635"/>
      <c r="F662" s="635"/>
      <c r="G662" s="635"/>
      <c r="H662" s="635"/>
      <c r="I662" s="635"/>
      <c r="J662" s="635"/>
      <c r="K662" s="635"/>
      <c r="L662" s="635"/>
      <c r="M662" s="635"/>
      <c r="N662" s="635"/>
      <c r="O662" s="635"/>
      <c r="P662" s="635"/>
      <c r="Q662" s="635"/>
      <c r="R662" s="635"/>
      <c r="S662" s="635"/>
      <c r="T662" s="635"/>
      <c r="U662" s="635"/>
      <c r="V662" s="635"/>
      <c r="W662" s="635"/>
      <c r="X662" s="635"/>
      <c r="Y662" s="635"/>
      <c r="Z662" s="635"/>
      <c r="AA662" s="635"/>
      <c r="AB662" s="635"/>
      <c r="AC662" s="635"/>
      <c r="AD662" s="635"/>
      <c r="AE662" s="4"/>
      <c r="AH662" s="561" t="s">
        <v>6153</v>
      </c>
      <c r="AI662" s="93" t="s">
        <v>6138</v>
      </c>
    </row>
    <row r="663" spans="1:48" s="93" customFormat="1" ht="14.45" customHeight="1">
      <c r="A663" s="21"/>
      <c r="B663" s="86"/>
      <c r="C663" s="51"/>
      <c r="D663" s="51"/>
      <c r="E663" s="51"/>
      <c r="F663" s="51"/>
      <c r="G663" s="51"/>
      <c r="H663" s="51"/>
      <c r="I663" s="51"/>
      <c r="J663" s="51"/>
      <c r="K663" s="51"/>
      <c r="L663" s="106"/>
      <c r="M663" s="51"/>
      <c r="N663" s="51"/>
      <c r="O663" s="51"/>
      <c r="P663" s="51"/>
      <c r="Q663" s="106"/>
      <c r="R663" s="51"/>
      <c r="S663" s="51"/>
      <c r="T663" s="51"/>
      <c r="U663" s="51"/>
      <c r="V663" s="51"/>
      <c r="W663" s="51"/>
      <c r="X663" s="51"/>
      <c r="Y663" s="51"/>
      <c r="Z663" s="51"/>
      <c r="AA663" s="51"/>
      <c r="AB663" s="51"/>
      <c r="AC663" s="51"/>
      <c r="AD663" s="51"/>
      <c r="AE663" s="4"/>
      <c r="AH663" s="561" t="s">
        <v>6412</v>
      </c>
      <c r="AI663" s="93" t="s">
        <v>6377</v>
      </c>
    </row>
    <row r="664" spans="1:48" s="93" customFormat="1" ht="120" customHeight="1">
      <c r="A664" s="21"/>
      <c r="B664" s="86"/>
      <c r="C664" s="643" t="s">
        <v>6413</v>
      </c>
      <c r="D664" s="773"/>
      <c r="E664" s="773"/>
      <c r="F664" s="773"/>
      <c r="G664" s="773"/>
      <c r="H664" s="773"/>
      <c r="I664" s="769"/>
      <c r="J664" s="768" t="s">
        <v>6414</v>
      </c>
      <c r="K664" s="769"/>
      <c r="L664" s="643" t="s">
        <v>6415</v>
      </c>
      <c r="M664" s="669"/>
      <c r="N664" s="669"/>
      <c r="O664" s="669"/>
      <c r="P664" s="669"/>
      <c r="Q664" s="669"/>
      <c r="R664" s="669"/>
      <c r="S664" s="669"/>
      <c r="T664" s="669"/>
      <c r="U664" s="669"/>
      <c r="V664" s="669"/>
      <c r="W664" s="669"/>
      <c r="X664" s="670"/>
      <c r="Y664" s="643" t="s">
        <v>6416</v>
      </c>
      <c r="Z664" s="669"/>
      <c r="AA664" s="670"/>
      <c r="AB664" s="643" t="s">
        <v>6417</v>
      </c>
      <c r="AC664" s="669"/>
      <c r="AD664" s="670"/>
      <c r="AE664" s="4"/>
      <c r="AH664" s="561" t="s">
        <v>6418</v>
      </c>
      <c r="AI664" s="93" t="s">
        <v>6378</v>
      </c>
    </row>
    <row r="665" spans="1:48" s="93" customFormat="1" ht="60" customHeight="1">
      <c r="A665" s="21"/>
      <c r="B665" s="86"/>
      <c r="C665" s="770"/>
      <c r="D665" s="732"/>
      <c r="E665" s="732"/>
      <c r="F665" s="732"/>
      <c r="G665" s="732"/>
      <c r="H665" s="732"/>
      <c r="I665" s="733"/>
      <c r="J665" s="770"/>
      <c r="K665" s="733"/>
      <c r="L665" s="74" t="s">
        <v>5040</v>
      </c>
      <c r="M665" s="74" t="s">
        <v>5042</v>
      </c>
      <c r="N665" s="74" t="s">
        <v>5044</v>
      </c>
      <c r="O665" s="74" t="s">
        <v>5046</v>
      </c>
      <c r="P665" s="74" t="s">
        <v>5048</v>
      </c>
      <c r="Q665" s="74" t="s">
        <v>5050</v>
      </c>
      <c r="R665" s="74" t="s">
        <v>5052</v>
      </c>
      <c r="S665" s="74" t="s">
        <v>5054</v>
      </c>
      <c r="T665" s="74" t="s">
        <v>5056</v>
      </c>
      <c r="U665" s="74" t="s">
        <v>5057</v>
      </c>
      <c r="V665" s="74" t="s">
        <v>5059</v>
      </c>
      <c r="W665" s="74" t="s">
        <v>5060</v>
      </c>
      <c r="X665" s="74" t="s">
        <v>5424</v>
      </c>
      <c r="Y665" s="50" t="s">
        <v>5560</v>
      </c>
      <c r="Z665" s="63" t="s">
        <v>6029</v>
      </c>
      <c r="AA665" s="63" t="s">
        <v>6030</v>
      </c>
      <c r="AB665" s="50" t="s">
        <v>5560</v>
      </c>
      <c r="AC665" s="63" t="s">
        <v>6029</v>
      </c>
      <c r="AD665" s="63" t="s">
        <v>6030</v>
      </c>
      <c r="AE665" s="4"/>
      <c r="AF665" s="426"/>
      <c r="AG665" t="s">
        <v>5110</v>
      </c>
      <c r="AH665" t="s">
        <v>6243</v>
      </c>
      <c r="AI665" t="s">
        <v>5572</v>
      </c>
      <c r="AJ665" t="s">
        <v>5573</v>
      </c>
      <c r="AK665" t="s">
        <v>5574</v>
      </c>
      <c r="AL665" t="s">
        <v>5575</v>
      </c>
      <c r="AM665" t="s">
        <v>5576</v>
      </c>
      <c r="AN665" t="s">
        <v>5577</v>
      </c>
      <c r="AO665" t="s">
        <v>5578</v>
      </c>
      <c r="AP665" t="s">
        <v>5579</v>
      </c>
      <c r="AQ665" t="s">
        <v>6419</v>
      </c>
      <c r="AT665" t="s">
        <v>6420</v>
      </c>
    </row>
    <row r="666" spans="1:48" s="93" customFormat="1" ht="14.25">
      <c r="A666" s="21"/>
      <c r="B666" s="86"/>
      <c r="C666" s="423" t="s">
        <v>5040</v>
      </c>
      <c r="D666" s="763" t="s">
        <v>6421</v>
      </c>
      <c r="E666" s="669"/>
      <c r="F666" s="669"/>
      <c r="G666" s="669"/>
      <c r="H666" s="669"/>
      <c r="I666" s="670"/>
      <c r="J666" s="671"/>
      <c r="K666" s="748"/>
      <c r="L666" s="188"/>
      <c r="M666" s="188"/>
      <c r="N666" s="188"/>
      <c r="O666" s="188"/>
      <c r="P666" s="188"/>
      <c r="Q666" s="188"/>
      <c r="R666" s="188"/>
      <c r="S666" s="188"/>
      <c r="T666" s="188"/>
      <c r="U666" s="188"/>
      <c r="V666" s="188"/>
      <c r="W666" s="188"/>
      <c r="X666" s="188"/>
      <c r="Y666" s="112"/>
      <c r="Z666" s="112"/>
      <c r="AA666" s="112"/>
      <c r="AB666" s="112"/>
      <c r="AC666" s="112"/>
      <c r="AD666" s="112"/>
      <c r="AE666" s="4"/>
      <c r="AF666" s="190"/>
      <c r="AG666">
        <f>IF(COUNTA($J$666:$AD$701)=0,0,IF(J666=1,IF(X666="",IF(AND(COUNTA(L666:W666)&gt;0,COUNTA(Y666:AD666)=6),0,1),IF(COUNTA(Y666:AD666)=6,0,1)),IF(J666&gt;1,0,1)))</f>
        <v>0</v>
      </c>
      <c r="AH666">
        <f>IF(J666&gt;1,IF(COUNTA(L666:AD666)=0,0,1),IF(X666="X",IF(COUNTA(L666:W666)=0,0,1),0))</f>
        <v>0</v>
      </c>
      <c r="AI666">
        <f>Y666</f>
        <v>0</v>
      </c>
      <c r="AJ666">
        <f>COUNTIF(Z666:AA666,"NS")</f>
        <v>0</v>
      </c>
      <c r="AK666">
        <f>SUM(Z666:AA666)</f>
        <v>0</v>
      </c>
      <c r="AL666">
        <f>IF(COUNTIF(Y666:AA666,"NA")=3,0,IF(OR(AND(AI666=0,AJ666&gt;0),AND(AI666="NS",AK666&gt;0), AND(AI666="NS", AJ666=0,AK666=0)), 1, IF(OR(AND(AI666&gt;0,AJ666&gt;1,AI666&gt;AK666), AND(AI666="NS",AJ666=2), AND(AI666="NS",AK666=0,AJ666&gt;0),AI666=AK666), 0, 1)))</f>
        <v>0</v>
      </c>
      <c r="AM666">
        <f>AB666</f>
        <v>0</v>
      </c>
      <c r="AN666">
        <f>COUNTIF(AC666:AD666,"NS")</f>
        <v>0</v>
      </c>
      <c r="AO666">
        <f>SUM(AC666:AD666)</f>
        <v>0</v>
      </c>
      <c r="AP666">
        <f>IF(COUNTIF(AB666:AD666,"NA")=3,0,IF(OR(AND(AM666=0,AN666&gt;0),AND(AM666="NS",AO666&gt;0), AND(AM666="NS", AN666=0,AO666=0)), 1, IF(OR(AND(AM666&gt;0,AN666&gt;1,AM666&gt;AO666), AND(AM666="NS",AN666=2), AND(AM666="NS",AO666=0,AN666&gt;0),AM666=AO666), 0, 1)))</f>
        <v>0</v>
      </c>
      <c r="AQ666" cm="1">
        <f t="array" ref="AQ666">IF(OR(Y666={"NS","NA"},$C$101={"NS","NA"}),0,IF(Y666&lt;=$C$101,0,1))</f>
        <v>0</v>
      </c>
      <c r="AR666" cm="1">
        <f t="array" ref="AR666">IF(OR(Z666={"NS","NA"},$E$103={"NS","NA"}),0,IF(Z666&lt;=$E$103,0,1))</f>
        <v>0</v>
      </c>
      <c r="AS666" cm="1">
        <f t="array" ref="AS666">IF(OR(AA666={"NS","NA"},$E$105={"NS","NA"}),0,IF(AA666&lt;=$E$105,0,1))</f>
        <v>0</v>
      </c>
      <c r="AT666" cm="1">
        <f t="array" ref="AT666">IF(OR(AB666={"NS","NA"},Y666={"NS","NA"}),0,IF(AB666&lt;=Y666,0,1))</f>
        <v>0</v>
      </c>
      <c r="AU666" cm="1">
        <f t="array" ref="AU666">IF(OR(AC666={"NS","NA"},Z666={"NS","NA"}),0,IF(AC666&lt;=Z666,0,1))</f>
        <v>0</v>
      </c>
      <c r="AV666" cm="1">
        <f t="array" ref="AV666">IF(OR(AD666={"NS","NA"},AA666={"NS","NA"}),0,IF(AD666&lt;=AA666,0,1))</f>
        <v>0</v>
      </c>
    </row>
    <row r="667" spans="1:48" s="93" customFormat="1" ht="15" customHeight="1">
      <c r="A667" s="21"/>
      <c r="B667" s="86"/>
      <c r="C667" s="434" t="s">
        <v>5042</v>
      </c>
      <c r="D667" s="974" t="s">
        <v>6422</v>
      </c>
      <c r="E667" s="669"/>
      <c r="F667" s="669"/>
      <c r="G667" s="669"/>
      <c r="H667" s="669"/>
      <c r="I667" s="670"/>
      <c r="J667" s="671"/>
      <c r="K667" s="748"/>
      <c r="L667" s="188"/>
      <c r="M667" s="188"/>
      <c r="N667" s="188"/>
      <c r="O667" s="188"/>
      <c r="P667" s="188"/>
      <c r="Q667" s="188"/>
      <c r="R667" s="188"/>
      <c r="S667" s="188"/>
      <c r="T667" s="188"/>
      <c r="U667" s="188"/>
      <c r="V667" s="188"/>
      <c r="W667" s="188"/>
      <c r="X667" s="188"/>
      <c r="Y667" s="112"/>
      <c r="Z667" s="112"/>
      <c r="AA667" s="112"/>
      <c r="AB667" s="112"/>
      <c r="AC667" s="112"/>
      <c r="AD667" s="112"/>
      <c r="AE667" s="4"/>
      <c r="AF667" s="190" t="s">
        <v>6423</v>
      </c>
      <c r="AG667">
        <f>IF(COUNTA($J$666:$AD$701)=0,0,IF(J667=1,IF(X667="",IF(AND(COUNTA(L667:W667)&gt;0,COUNTA(Y667:AD667)=6),0,1),IF(COUNTA(Y667:AD667)=6,0,1)),IF(J667&gt;1,0,1)))</f>
        <v>0</v>
      </c>
      <c r="AH667">
        <f t="shared" ref="AH667:AH700" si="219">IF(J667&gt;1,IF(COUNTA(L667:AD667)=0,0,1),IF(X667="X",IF(COUNTA(L667:W667)=0,0,1),0))</f>
        <v>0</v>
      </c>
      <c r="AI667">
        <f t="shared" ref="AI667:AI700" si="220">Y667</f>
        <v>0</v>
      </c>
      <c r="AJ667">
        <f t="shared" ref="AJ667:AJ700" si="221">COUNTIF(Z667:AA667,"NS")</f>
        <v>0</v>
      </c>
      <c r="AK667">
        <f t="shared" ref="AK667:AK700" si="222">SUM(Z667:AA667)</f>
        <v>0</v>
      </c>
      <c r="AL667">
        <f t="shared" ref="AL667:AL700" si="223">IF(COUNTIF(Y667:AA667,"NA")=3,0,IF(OR(AND(AI667=0,AJ667&gt;0),AND(AI667="NS",AK667&gt;0), AND(AI667="NS", AJ667=0,AK667=0)), 1, IF(OR(AND(AI667&gt;0,AJ667&gt;1,AI667&gt;AK667), AND(AI667="NS",AJ667=2), AND(AI667="NS",AK667=0,AJ667&gt;0),AI667=AK667), 0, 1)))</f>
        <v>0</v>
      </c>
      <c r="AM667">
        <f t="shared" ref="AM667:AM700" si="224">AB667</f>
        <v>0</v>
      </c>
      <c r="AN667">
        <f t="shared" ref="AN667:AN700" si="225">COUNTIF(AC667:AD667,"NS")</f>
        <v>0</v>
      </c>
      <c r="AO667">
        <f t="shared" ref="AO667:AO700" si="226">SUM(AC667:AD667)</f>
        <v>0</v>
      </c>
      <c r="AP667">
        <f t="shared" ref="AP667:AP700" si="227">IF(COUNTIF(AB667:AD667,"NA")=3,0,IF(OR(AND(AM667=0,AN667&gt;0),AND(AM667="NS",AO667&gt;0), AND(AM667="NS", AN667=0,AO667=0)), 1, IF(OR(AND(AM667&gt;0,AN667&gt;1,AM667&gt;AO667), AND(AM667="NS",AN667=2), AND(AM667="NS",AO667=0,AN667&gt;0),AM667=AO667), 0, 1)))</f>
        <v>0</v>
      </c>
      <c r="AQ667" cm="1">
        <f t="array" ref="AQ667">IF(OR(Y667={"NS","NA"},$C$101={"NS","NA"}),0,IF(Y667&lt;=$C$101,0,1))</f>
        <v>0</v>
      </c>
      <c r="AR667" cm="1">
        <f t="array" ref="AR667">IF(OR(Z667={"NS","NA"},$E$103={"NS","NA"}),0,IF(Z667&lt;=$E$103,0,1))</f>
        <v>0</v>
      </c>
      <c r="AS667" cm="1">
        <f t="array" ref="AS667">IF(OR(AA667={"NS","NA"},$E$105={"NS","NA"}),0,IF(AA667&lt;=$E$105,0,1))</f>
        <v>0</v>
      </c>
      <c r="AT667" cm="1">
        <f t="array" ref="AT667">IF(OR(AB667={"NS","NA"},Y667={"NS","NA"}),0,IF(AB667&lt;=Y667,0,1))</f>
        <v>0</v>
      </c>
      <c r="AU667" cm="1">
        <f t="array" ref="AU667">IF(OR(AC667={"NS","NA"},Z667={"NS","NA"}),0,IF(AC667&lt;=Z667,0,1))</f>
        <v>0</v>
      </c>
      <c r="AV667" cm="1">
        <f t="array" ref="AV667">IF(OR(AD667={"NS","NA"},AA667={"NS","NA"}),0,IF(AD667&lt;=AA667,0,1))</f>
        <v>0</v>
      </c>
    </row>
    <row r="668" spans="1:48" s="93" customFormat="1" ht="36" customHeight="1">
      <c r="A668" s="21"/>
      <c r="B668" s="86"/>
      <c r="C668" s="434" t="s">
        <v>5044</v>
      </c>
      <c r="D668" s="974" t="s">
        <v>6424</v>
      </c>
      <c r="E668" s="669"/>
      <c r="F668" s="669"/>
      <c r="G668" s="669"/>
      <c r="H668" s="669"/>
      <c r="I668" s="670"/>
      <c r="J668" s="671"/>
      <c r="K668" s="748"/>
      <c r="L668" s="188"/>
      <c r="M668" s="188"/>
      <c r="N668" s="188"/>
      <c r="O668" s="188"/>
      <c r="P668" s="188"/>
      <c r="Q668" s="188"/>
      <c r="R668" s="188"/>
      <c r="S668" s="188"/>
      <c r="T668" s="188"/>
      <c r="U668" s="188"/>
      <c r="V668" s="188"/>
      <c r="W668" s="188"/>
      <c r="X668" s="188"/>
      <c r="Y668" s="112"/>
      <c r="Z668" s="112"/>
      <c r="AA668" s="112"/>
      <c r="AB668" s="112"/>
      <c r="AC668" s="112"/>
      <c r="AD668" s="112"/>
      <c r="AE668" s="4"/>
      <c r="AF668" s="431">
        <f>IF(COUNTA(Z686,AC686)=0,0,1)</f>
        <v>0</v>
      </c>
      <c r="AG668">
        <f t="shared" ref="AG668:AG700" si="228">IF(COUNTA($J$666:$AD$701)=0,0,IF(J668=1,IF(X668="",IF(AND(COUNTA(L668:W668)&gt;0,COUNTA(Y668:AD668)=6),0,1),IF(COUNTA(Y668:AD668)=6,0,1)),IF(J668&gt;1,0,1)))</f>
        <v>0</v>
      </c>
      <c r="AH668">
        <f t="shared" si="219"/>
        <v>0</v>
      </c>
      <c r="AI668">
        <f t="shared" si="220"/>
        <v>0</v>
      </c>
      <c r="AJ668">
        <f t="shared" si="221"/>
        <v>0</v>
      </c>
      <c r="AK668">
        <f t="shared" si="222"/>
        <v>0</v>
      </c>
      <c r="AL668">
        <f t="shared" si="223"/>
        <v>0</v>
      </c>
      <c r="AM668">
        <f t="shared" si="224"/>
        <v>0</v>
      </c>
      <c r="AN668">
        <f t="shared" si="225"/>
        <v>0</v>
      </c>
      <c r="AO668">
        <f t="shared" si="226"/>
        <v>0</v>
      </c>
      <c r="AP668">
        <f t="shared" si="227"/>
        <v>0</v>
      </c>
      <c r="AQ668" cm="1">
        <f t="array" ref="AQ668">IF(OR(Y668={"NS","NA"},$C$101={"NS","NA"}),0,IF(Y668&lt;=$C$101,0,1))</f>
        <v>0</v>
      </c>
      <c r="AR668" cm="1">
        <f t="array" ref="AR668">IF(OR(Z668={"NS","NA"},$E$103={"NS","NA"}),0,IF(Z668&lt;=$E$103,0,1))</f>
        <v>0</v>
      </c>
      <c r="AS668" cm="1">
        <f t="array" ref="AS668">IF(OR(AA668={"NS","NA"},$E$105={"NS","NA"}),0,IF(AA668&lt;=$E$105,0,1))</f>
        <v>0</v>
      </c>
      <c r="AT668" cm="1">
        <f t="array" ref="AT668">IF(OR(AB668={"NS","NA"},Y668={"NS","NA"}),0,IF(AB668&lt;=Y668,0,1))</f>
        <v>0</v>
      </c>
      <c r="AU668" cm="1">
        <f t="array" ref="AU668">IF(OR(AC668={"NS","NA"},Z668={"NS","NA"}),0,IF(AC668&lt;=Z668,0,1))</f>
        <v>0</v>
      </c>
      <c r="AV668" cm="1">
        <f t="array" ref="AV668">IF(OR(AD668={"NS","NA"},AA668={"NS","NA"}),0,IF(AD668&lt;=AA668,0,1))</f>
        <v>0</v>
      </c>
    </row>
    <row r="669" spans="1:48" s="93" customFormat="1" ht="36" customHeight="1">
      <c r="A669" s="21"/>
      <c r="B669" s="86"/>
      <c r="C669" s="434" t="s">
        <v>5046</v>
      </c>
      <c r="D669" s="974" t="s">
        <v>6425</v>
      </c>
      <c r="E669" s="669"/>
      <c r="F669" s="669"/>
      <c r="G669" s="669"/>
      <c r="H669" s="669"/>
      <c r="I669" s="670"/>
      <c r="J669" s="671"/>
      <c r="K669" s="748"/>
      <c r="L669" s="188"/>
      <c r="M669" s="188"/>
      <c r="N669" s="188"/>
      <c r="O669" s="188"/>
      <c r="P669" s="188"/>
      <c r="Q669" s="188"/>
      <c r="R669" s="188"/>
      <c r="S669" s="188"/>
      <c r="T669" s="188"/>
      <c r="U669" s="188"/>
      <c r="V669" s="188"/>
      <c r="W669" s="188"/>
      <c r="X669" s="188"/>
      <c r="Y669" s="112"/>
      <c r="Z669" s="112"/>
      <c r="AA669" s="112"/>
      <c r="AB669" s="112"/>
      <c r="AC669" s="112"/>
      <c r="AD669" s="112"/>
      <c r="AE669" s="4"/>
      <c r="AF669" s="431">
        <f>IF(COUNTA(AA687,AD687)=0,0,1)</f>
        <v>0</v>
      </c>
      <c r="AG669">
        <f t="shared" si="228"/>
        <v>0</v>
      </c>
      <c r="AH669">
        <f t="shared" si="219"/>
        <v>0</v>
      </c>
      <c r="AI669">
        <f t="shared" si="220"/>
        <v>0</v>
      </c>
      <c r="AJ669">
        <f t="shared" si="221"/>
        <v>0</v>
      </c>
      <c r="AK669">
        <f t="shared" si="222"/>
        <v>0</v>
      </c>
      <c r="AL669">
        <f t="shared" si="223"/>
        <v>0</v>
      </c>
      <c r="AM669">
        <f t="shared" si="224"/>
        <v>0</v>
      </c>
      <c r="AN669">
        <f t="shared" si="225"/>
        <v>0</v>
      </c>
      <c r="AO669">
        <f t="shared" si="226"/>
        <v>0</v>
      </c>
      <c r="AP669">
        <f t="shared" si="227"/>
        <v>0</v>
      </c>
      <c r="AQ669" cm="1">
        <f t="array" ref="AQ669">IF(OR(Y669={"NS","NA"},$C$101={"NS","NA"}),0,IF(Y669&lt;=$C$101,0,1))</f>
        <v>0</v>
      </c>
      <c r="AR669" cm="1">
        <f t="array" ref="AR669">IF(OR(Z669={"NS","NA"},$E$103={"NS","NA"}),0,IF(Z669&lt;=$E$103,0,1))</f>
        <v>0</v>
      </c>
      <c r="AS669" cm="1">
        <f t="array" ref="AS669">IF(OR(AA669={"NS","NA"},$E$105={"NS","NA"}),0,IF(AA669&lt;=$E$105,0,1))</f>
        <v>0</v>
      </c>
      <c r="AT669" cm="1">
        <f t="array" ref="AT669">IF(OR(AB669={"NS","NA"},Y669={"NS","NA"}),0,IF(AB669&lt;=Y669,0,1))</f>
        <v>0</v>
      </c>
      <c r="AU669" cm="1">
        <f t="array" ref="AU669">IF(OR(AC669={"NS","NA"},Z669={"NS","NA"}),0,IF(AC669&lt;=Z669,0,1))</f>
        <v>0</v>
      </c>
      <c r="AV669" cm="1">
        <f t="array" ref="AV669">IF(OR(AD669={"NS","NA"},AA669={"NS","NA"}),0,IF(AD669&lt;=AA669,0,1))</f>
        <v>0</v>
      </c>
    </row>
    <row r="670" spans="1:48" s="93" customFormat="1" ht="36" customHeight="1">
      <c r="A670" s="21"/>
      <c r="B670" s="86"/>
      <c r="C670" s="434" t="s">
        <v>5048</v>
      </c>
      <c r="D670" s="974" t="s">
        <v>6426</v>
      </c>
      <c r="E670" s="669"/>
      <c r="F670" s="669"/>
      <c r="G670" s="669"/>
      <c r="H670" s="669"/>
      <c r="I670" s="670"/>
      <c r="J670" s="671"/>
      <c r="K670" s="748"/>
      <c r="L670" s="188"/>
      <c r="M670" s="188"/>
      <c r="N670" s="188"/>
      <c r="O670" s="188"/>
      <c r="P670" s="188"/>
      <c r="Q670" s="188"/>
      <c r="R670" s="188"/>
      <c r="S670" s="188"/>
      <c r="T670" s="188"/>
      <c r="U670" s="188"/>
      <c r="V670" s="188"/>
      <c r="W670" s="188"/>
      <c r="X670" s="188"/>
      <c r="Y670" s="112"/>
      <c r="Z670" s="112"/>
      <c r="AA670" s="112"/>
      <c r="AB670" s="112"/>
      <c r="AC670" s="112"/>
      <c r="AD670" s="112"/>
      <c r="AE670" s="4"/>
      <c r="AF670" s="190"/>
      <c r="AG670">
        <f t="shared" si="228"/>
        <v>0</v>
      </c>
      <c r="AH670">
        <f t="shared" si="219"/>
        <v>0</v>
      </c>
      <c r="AI670">
        <f t="shared" si="220"/>
        <v>0</v>
      </c>
      <c r="AJ670">
        <f t="shared" si="221"/>
        <v>0</v>
      </c>
      <c r="AK670">
        <f t="shared" si="222"/>
        <v>0</v>
      </c>
      <c r="AL670">
        <f t="shared" si="223"/>
        <v>0</v>
      </c>
      <c r="AM670">
        <f t="shared" si="224"/>
        <v>0</v>
      </c>
      <c r="AN670">
        <f t="shared" si="225"/>
        <v>0</v>
      </c>
      <c r="AO670">
        <f t="shared" si="226"/>
        <v>0</v>
      </c>
      <c r="AP670">
        <f t="shared" si="227"/>
        <v>0</v>
      </c>
      <c r="AQ670" cm="1">
        <f t="array" ref="AQ670">IF(OR(Y670={"NS","NA"},$C$101={"NS","NA"}),0,IF(Y670&lt;=$C$101,0,1))</f>
        <v>0</v>
      </c>
      <c r="AR670" cm="1">
        <f t="array" ref="AR670">IF(OR(Z670={"NS","NA"},$E$103={"NS","NA"}),0,IF(Z670&lt;=$E$103,0,1))</f>
        <v>0</v>
      </c>
      <c r="AS670" cm="1">
        <f t="array" ref="AS670">IF(OR(AA670={"NS","NA"},$E$105={"NS","NA"}),0,IF(AA670&lt;=$E$105,0,1))</f>
        <v>0</v>
      </c>
      <c r="AT670" cm="1">
        <f t="array" ref="AT670">IF(OR(AB670={"NS","NA"},Y670={"NS","NA"}),0,IF(AB670&lt;=Y670,0,1))</f>
        <v>0</v>
      </c>
      <c r="AU670" cm="1">
        <f t="array" ref="AU670">IF(OR(AC670={"NS","NA"},Z670={"NS","NA"}),0,IF(AC670&lt;=Z670,0,1))</f>
        <v>0</v>
      </c>
      <c r="AV670" cm="1">
        <f t="array" ref="AV670">IF(OR(AD670={"NS","NA"},AA670={"NS","NA"}),0,IF(AD670&lt;=AA670,0,1))</f>
        <v>0</v>
      </c>
    </row>
    <row r="671" spans="1:48" s="93" customFormat="1" ht="60" customHeight="1">
      <c r="A671" s="21"/>
      <c r="B671" s="86"/>
      <c r="C671" s="434" t="s">
        <v>5050</v>
      </c>
      <c r="D671" s="974" t="s">
        <v>6427</v>
      </c>
      <c r="E671" s="669"/>
      <c r="F671" s="669"/>
      <c r="G671" s="669"/>
      <c r="H671" s="669"/>
      <c r="I671" s="670"/>
      <c r="J671" s="671"/>
      <c r="K671" s="748"/>
      <c r="L671" s="188"/>
      <c r="M671" s="188"/>
      <c r="N671" s="188"/>
      <c r="O671" s="188"/>
      <c r="P671" s="188"/>
      <c r="Q671" s="188"/>
      <c r="R671" s="188"/>
      <c r="S671" s="188"/>
      <c r="T671" s="188"/>
      <c r="U671" s="188"/>
      <c r="V671" s="188"/>
      <c r="W671" s="188"/>
      <c r="X671" s="188"/>
      <c r="Y671" s="112"/>
      <c r="Z671" s="112"/>
      <c r="AA671" s="112"/>
      <c r="AB671" s="112"/>
      <c r="AC671" s="112"/>
      <c r="AD671" s="112"/>
      <c r="AE671" s="4"/>
      <c r="AF671" s="190"/>
      <c r="AG671">
        <f t="shared" si="228"/>
        <v>0</v>
      </c>
      <c r="AH671">
        <f t="shared" si="219"/>
        <v>0</v>
      </c>
      <c r="AI671">
        <f t="shared" si="220"/>
        <v>0</v>
      </c>
      <c r="AJ671">
        <f t="shared" si="221"/>
        <v>0</v>
      </c>
      <c r="AK671">
        <f t="shared" si="222"/>
        <v>0</v>
      </c>
      <c r="AL671">
        <f t="shared" si="223"/>
        <v>0</v>
      </c>
      <c r="AM671">
        <f t="shared" si="224"/>
        <v>0</v>
      </c>
      <c r="AN671">
        <f t="shared" si="225"/>
        <v>0</v>
      </c>
      <c r="AO671">
        <f t="shared" si="226"/>
        <v>0</v>
      </c>
      <c r="AP671">
        <f t="shared" si="227"/>
        <v>0</v>
      </c>
      <c r="AQ671" cm="1">
        <f t="array" ref="AQ671">IF(OR(Y671={"NS","NA"},$C$101={"NS","NA"}),0,IF(Y671&lt;=$C$101,0,1))</f>
        <v>0</v>
      </c>
      <c r="AR671" cm="1">
        <f t="array" ref="AR671">IF(OR(Z671={"NS","NA"},$E$103={"NS","NA"}),0,IF(Z671&lt;=$E$103,0,1))</f>
        <v>0</v>
      </c>
      <c r="AS671" cm="1">
        <f t="array" ref="AS671">IF(OR(AA671={"NS","NA"},$E$105={"NS","NA"}),0,IF(AA671&lt;=$E$105,0,1))</f>
        <v>0</v>
      </c>
      <c r="AT671" cm="1">
        <f t="array" ref="AT671">IF(OR(AB671={"NS","NA"},Y671={"NS","NA"}),0,IF(AB671&lt;=Y671,0,1))</f>
        <v>0</v>
      </c>
      <c r="AU671" cm="1">
        <f t="array" ref="AU671">IF(OR(AC671={"NS","NA"},Z671={"NS","NA"}),0,IF(AC671&lt;=Z671,0,1))</f>
        <v>0</v>
      </c>
      <c r="AV671" cm="1">
        <f t="array" ref="AV671">IF(OR(AD671={"NS","NA"},AA671={"NS","NA"}),0,IF(AD671&lt;=AA671,0,1))</f>
        <v>0</v>
      </c>
    </row>
    <row r="672" spans="1:48" s="93" customFormat="1" ht="24" customHeight="1">
      <c r="A672" s="21"/>
      <c r="B672" s="86"/>
      <c r="C672" s="434" t="s">
        <v>5052</v>
      </c>
      <c r="D672" s="974" t="s">
        <v>6428</v>
      </c>
      <c r="E672" s="669"/>
      <c r="F672" s="669"/>
      <c r="G672" s="669"/>
      <c r="H672" s="669"/>
      <c r="I672" s="670"/>
      <c r="J672" s="671"/>
      <c r="K672" s="748"/>
      <c r="L672" s="188"/>
      <c r="M672" s="188"/>
      <c r="N672" s="188"/>
      <c r="O672" s="188"/>
      <c r="P672" s="188"/>
      <c r="Q672" s="188"/>
      <c r="R672" s="188"/>
      <c r="S672" s="188"/>
      <c r="T672" s="188"/>
      <c r="U672" s="188"/>
      <c r="V672" s="188"/>
      <c r="W672" s="188"/>
      <c r="X672" s="188"/>
      <c r="Y672" s="112"/>
      <c r="Z672" s="112"/>
      <c r="AA672" s="112"/>
      <c r="AB672" s="112"/>
      <c r="AC672" s="112"/>
      <c r="AD672" s="112"/>
      <c r="AE672" s="4"/>
      <c r="AF672" s="190"/>
      <c r="AG672">
        <f t="shared" si="228"/>
        <v>0</v>
      </c>
      <c r="AH672">
        <f t="shared" si="219"/>
        <v>0</v>
      </c>
      <c r="AI672">
        <f t="shared" si="220"/>
        <v>0</v>
      </c>
      <c r="AJ672">
        <f t="shared" si="221"/>
        <v>0</v>
      </c>
      <c r="AK672">
        <f t="shared" si="222"/>
        <v>0</v>
      </c>
      <c r="AL672">
        <f t="shared" si="223"/>
        <v>0</v>
      </c>
      <c r="AM672">
        <f t="shared" si="224"/>
        <v>0</v>
      </c>
      <c r="AN672">
        <f t="shared" si="225"/>
        <v>0</v>
      </c>
      <c r="AO672">
        <f t="shared" si="226"/>
        <v>0</v>
      </c>
      <c r="AP672">
        <f t="shared" si="227"/>
        <v>0</v>
      </c>
      <c r="AQ672" cm="1">
        <f t="array" ref="AQ672">IF(OR(Y672={"NS","NA"},$C$101={"NS","NA"}),0,IF(Y672&lt;=$C$101,0,1))</f>
        <v>0</v>
      </c>
      <c r="AR672" cm="1">
        <f t="array" ref="AR672">IF(OR(Z672={"NS","NA"},$E$103={"NS","NA"}),0,IF(Z672&lt;=$E$103,0,1))</f>
        <v>0</v>
      </c>
      <c r="AS672" cm="1">
        <f t="array" ref="AS672">IF(OR(AA672={"NS","NA"},$E$105={"NS","NA"}),0,IF(AA672&lt;=$E$105,0,1))</f>
        <v>0</v>
      </c>
      <c r="AT672" cm="1">
        <f t="array" ref="AT672">IF(OR(AB672={"NS","NA"},Y672={"NS","NA"}),0,IF(AB672&lt;=Y672,0,1))</f>
        <v>0</v>
      </c>
      <c r="AU672" cm="1">
        <f t="array" ref="AU672">IF(OR(AC672={"NS","NA"},Z672={"NS","NA"}),0,IF(AC672&lt;=Z672,0,1))</f>
        <v>0</v>
      </c>
      <c r="AV672" cm="1">
        <f t="array" ref="AV672">IF(OR(AD672={"NS","NA"},AA672={"NS","NA"}),0,IF(AD672&lt;=AA672,0,1))</f>
        <v>0</v>
      </c>
    </row>
    <row r="673" spans="1:48" s="93" customFormat="1" ht="36" customHeight="1">
      <c r="A673" s="21"/>
      <c r="B673" s="86"/>
      <c r="C673" s="434" t="s">
        <v>5054</v>
      </c>
      <c r="D673" s="974" t="s">
        <v>6429</v>
      </c>
      <c r="E673" s="669"/>
      <c r="F673" s="669"/>
      <c r="G673" s="669"/>
      <c r="H673" s="669"/>
      <c r="I673" s="670"/>
      <c r="J673" s="671"/>
      <c r="K673" s="748"/>
      <c r="L673" s="188"/>
      <c r="M673" s="188"/>
      <c r="N673" s="188"/>
      <c r="O673" s="188"/>
      <c r="P673" s="188"/>
      <c r="Q673" s="188"/>
      <c r="R673" s="188"/>
      <c r="S673" s="188"/>
      <c r="T673" s="188"/>
      <c r="U673" s="188"/>
      <c r="V673" s="188"/>
      <c r="W673" s="188"/>
      <c r="X673" s="188"/>
      <c r="Y673" s="112"/>
      <c r="Z673" s="112"/>
      <c r="AA673" s="112"/>
      <c r="AB673" s="112"/>
      <c r="AC673" s="112"/>
      <c r="AD673" s="112"/>
      <c r="AE673" s="4"/>
      <c r="AF673" s="190"/>
      <c r="AG673">
        <f t="shared" si="228"/>
        <v>0</v>
      </c>
      <c r="AH673">
        <f t="shared" si="219"/>
        <v>0</v>
      </c>
      <c r="AI673">
        <f t="shared" si="220"/>
        <v>0</v>
      </c>
      <c r="AJ673">
        <f t="shared" si="221"/>
        <v>0</v>
      </c>
      <c r="AK673">
        <f t="shared" si="222"/>
        <v>0</v>
      </c>
      <c r="AL673">
        <f t="shared" si="223"/>
        <v>0</v>
      </c>
      <c r="AM673">
        <f t="shared" si="224"/>
        <v>0</v>
      </c>
      <c r="AN673">
        <f t="shared" si="225"/>
        <v>0</v>
      </c>
      <c r="AO673">
        <f t="shared" si="226"/>
        <v>0</v>
      </c>
      <c r="AP673">
        <f t="shared" si="227"/>
        <v>0</v>
      </c>
      <c r="AQ673" cm="1">
        <f t="array" ref="AQ673">IF(OR(Y673={"NS","NA"},$C$101={"NS","NA"}),0,IF(Y673&lt;=$C$101,0,1))</f>
        <v>0</v>
      </c>
      <c r="AR673" cm="1">
        <f t="array" ref="AR673">IF(OR(Z673={"NS","NA"},$E$103={"NS","NA"}),0,IF(Z673&lt;=$E$103,0,1))</f>
        <v>0</v>
      </c>
      <c r="AS673" cm="1">
        <f t="array" ref="AS673">IF(OR(AA673={"NS","NA"},$E$105={"NS","NA"}),0,IF(AA673&lt;=$E$105,0,1))</f>
        <v>0</v>
      </c>
      <c r="AT673" cm="1">
        <f t="array" ref="AT673">IF(OR(AB673={"NS","NA"},Y673={"NS","NA"}),0,IF(AB673&lt;=Y673,0,1))</f>
        <v>0</v>
      </c>
      <c r="AU673" cm="1">
        <f t="array" ref="AU673">IF(OR(AC673={"NS","NA"},Z673={"NS","NA"}),0,IF(AC673&lt;=Z673,0,1))</f>
        <v>0</v>
      </c>
      <c r="AV673" cm="1">
        <f t="array" ref="AV673">IF(OR(AD673={"NS","NA"},AA673={"NS","NA"}),0,IF(AD673&lt;=AA673,0,1))</f>
        <v>0</v>
      </c>
    </row>
    <row r="674" spans="1:48" s="93" customFormat="1" ht="36" customHeight="1">
      <c r="A674" s="21"/>
      <c r="B674" s="86"/>
      <c r="C674" s="434" t="s">
        <v>5056</v>
      </c>
      <c r="D674" s="974" t="s">
        <v>6430</v>
      </c>
      <c r="E674" s="669"/>
      <c r="F674" s="669"/>
      <c r="G674" s="669"/>
      <c r="H674" s="669"/>
      <c r="I674" s="670"/>
      <c r="J674" s="671"/>
      <c r="K674" s="748"/>
      <c r="L674" s="188"/>
      <c r="M674" s="188"/>
      <c r="N674" s="188"/>
      <c r="O674" s="188"/>
      <c r="P674" s="188"/>
      <c r="Q674" s="188"/>
      <c r="R674" s="188"/>
      <c r="S674" s="188"/>
      <c r="T674" s="188"/>
      <c r="U674" s="188"/>
      <c r="V674" s="188"/>
      <c r="W674" s="188"/>
      <c r="X674" s="188"/>
      <c r="Y674" s="112"/>
      <c r="Z674" s="112"/>
      <c r="AA674" s="112"/>
      <c r="AB674" s="112"/>
      <c r="AC674" s="112"/>
      <c r="AD674" s="112"/>
      <c r="AE674" s="4"/>
      <c r="AF674" s="190"/>
      <c r="AG674">
        <f t="shared" si="228"/>
        <v>0</v>
      </c>
      <c r="AH674">
        <f t="shared" si="219"/>
        <v>0</v>
      </c>
      <c r="AI674">
        <f t="shared" si="220"/>
        <v>0</v>
      </c>
      <c r="AJ674">
        <f t="shared" si="221"/>
        <v>0</v>
      </c>
      <c r="AK674">
        <f t="shared" si="222"/>
        <v>0</v>
      </c>
      <c r="AL674">
        <f t="shared" si="223"/>
        <v>0</v>
      </c>
      <c r="AM674">
        <f t="shared" si="224"/>
        <v>0</v>
      </c>
      <c r="AN674">
        <f t="shared" si="225"/>
        <v>0</v>
      </c>
      <c r="AO674">
        <f t="shared" si="226"/>
        <v>0</v>
      </c>
      <c r="AP674">
        <f t="shared" si="227"/>
        <v>0</v>
      </c>
      <c r="AQ674" cm="1">
        <f t="array" ref="AQ674">IF(OR(Y674={"NS","NA"},$C$101={"NS","NA"}),0,IF(Y674&lt;=$C$101,0,1))</f>
        <v>0</v>
      </c>
      <c r="AR674" cm="1">
        <f t="array" ref="AR674">IF(OR(Z674={"NS","NA"},$E$103={"NS","NA"}),0,IF(Z674&lt;=$E$103,0,1))</f>
        <v>0</v>
      </c>
      <c r="AS674" cm="1">
        <f t="array" ref="AS674">IF(OR(AA674={"NS","NA"},$E$105={"NS","NA"}),0,IF(AA674&lt;=$E$105,0,1))</f>
        <v>0</v>
      </c>
      <c r="AT674" cm="1">
        <f t="array" ref="AT674">IF(OR(AB674={"NS","NA"},Y674={"NS","NA"}),0,IF(AB674&lt;=Y674,0,1))</f>
        <v>0</v>
      </c>
      <c r="AU674" cm="1">
        <f t="array" ref="AU674">IF(OR(AC674={"NS","NA"},Z674={"NS","NA"}),0,IF(AC674&lt;=Z674,0,1))</f>
        <v>0</v>
      </c>
      <c r="AV674" cm="1">
        <f t="array" ref="AV674">IF(OR(AD674={"NS","NA"},AA674={"NS","NA"}),0,IF(AD674&lt;=AA674,0,1))</f>
        <v>0</v>
      </c>
    </row>
    <row r="675" spans="1:48" s="93" customFormat="1" ht="14.25">
      <c r="A675" s="21"/>
      <c r="B675" s="86"/>
      <c r="C675" s="434" t="s">
        <v>5057</v>
      </c>
      <c r="D675" s="974" t="s">
        <v>6431</v>
      </c>
      <c r="E675" s="669"/>
      <c r="F675" s="669"/>
      <c r="G675" s="669"/>
      <c r="H675" s="669"/>
      <c r="I675" s="670"/>
      <c r="J675" s="671"/>
      <c r="K675" s="748"/>
      <c r="L675" s="188"/>
      <c r="M675" s="188"/>
      <c r="N675" s="188"/>
      <c r="O675" s="188"/>
      <c r="P675" s="188"/>
      <c r="Q675" s="188"/>
      <c r="R675" s="188"/>
      <c r="S675" s="188"/>
      <c r="T675" s="188"/>
      <c r="U675" s="188"/>
      <c r="V675" s="188"/>
      <c r="W675" s="188"/>
      <c r="X675" s="188"/>
      <c r="Y675" s="112"/>
      <c r="Z675" s="112"/>
      <c r="AA675" s="112"/>
      <c r="AB675" s="112"/>
      <c r="AC675" s="112"/>
      <c r="AD675" s="112"/>
      <c r="AE675" s="4"/>
      <c r="AF675" s="190"/>
      <c r="AG675">
        <f t="shared" si="228"/>
        <v>0</v>
      </c>
      <c r="AH675">
        <f t="shared" si="219"/>
        <v>0</v>
      </c>
      <c r="AI675">
        <f t="shared" si="220"/>
        <v>0</v>
      </c>
      <c r="AJ675">
        <f t="shared" si="221"/>
        <v>0</v>
      </c>
      <c r="AK675">
        <f t="shared" si="222"/>
        <v>0</v>
      </c>
      <c r="AL675">
        <f t="shared" si="223"/>
        <v>0</v>
      </c>
      <c r="AM675">
        <f t="shared" si="224"/>
        <v>0</v>
      </c>
      <c r="AN675">
        <f t="shared" si="225"/>
        <v>0</v>
      </c>
      <c r="AO675">
        <f t="shared" si="226"/>
        <v>0</v>
      </c>
      <c r="AP675">
        <f t="shared" si="227"/>
        <v>0</v>
      </c>
      <c r="AQ675" cm="1">
        <f t="array" ref="AQ675">IF(OR(Y675={"NS","NA"},$C$101={"NS","NA"}),0,IF(Y675&lt;=$C$101,0,1))</f>
        <v>0</v>
      </c>
      <c r="AR675" cm="1">
        <f t="array" ref="AR675">IF(OR(Z675={"NS","NA"},$E$103={"NS","NA"}),0,IF(Z675&lt;=$E$103,0,1))</f>
        <v>0</v>
      </c>
      <c r="AS675" cm="1">
        <f t="array" ref="AS675">IF(OR(AA675={"NS","NA"},$E$105={"NS","NA"}),0,IF(AA675&lt;=$E$105,0,1))</f>
        <v>0</v>
      </c>
      <c r="AT675" cm="1">
        <f t="array" ref="AT675">IF(OR(AB675={"NS","NA"},Y675={"NS","NA"}),0,IF(AB675&lt;=Y675,0,1))</f>
        <v>0</v>
      </c>
      <c r="AU675" cm="1">
        <f t="array" ref="AU675">IF(OR(AC675={"NS","NA"},Z675={"NS","NA"}),0,IF(AC675&lt;=Z675,0,1))</f>
        <v>0</v>
      </c>
      <c r="AV675" cm="1">
        <f t="array" ref="AV675">IF(OR(AD675={"NS","NA"},AA675={"NS","NA"}),0,IF(AD675&lt;=AA675,0,1))</f>
        <v>0</v>
      </c>
    </row>
    <row r="676" spans="1:48" s="93" customFormat="1" ht="14.25">
      <c r="A676" s="21"/>
      <c r="B676" s="86"/>
      <c r="C676" s="434" t="s">
        <v>5059</v>
      </c>
      <c r="D676" s="974" t="s">
        <v>6432</v>
      </c>
      <c r="E676" s="669"/>
      <c r="F676" s="669"/>
      <c r="G676" s="669"/>
      <c r="H676" s="669"/>
      <c r="I676" s="670"/>
      <c r="J676" s="671"/>
      <c r="K676" s="748"/>
      <c r="L676" s="188"/>
      <c r="M676" s="188"/>
      <c r="N676" s="188"/>
      <c r="O676" s="188"/>
      <c r="P676" s="188"/>
      <c r="Q676" s="188"/>
      <c r="R676" s="188"/>
      <c r="S676" s="188"/>
      <c r="T676" s="188"/>
      <c r="U676" s="188"/>
      <c r="V676" s="188"/>
      <c r="W676" s="188"/>
      <c r="X676" s="188"/>
      <c r="Y676" s="112"/>
      <c r="Z676" s="112"/>
      <c r="AA676" s="112"/>
      <c r="AB676" s="112"/>
      <c r="AC676" s="112"/>
      <c r="AD676" s="112"/>
      <c r="AE676" s="4"/>
      <c r="AF676" s="190"/>
      <c r="AG676">
        <f t="shared" si="228"/>
        <v>0</v>
      </c>
      <c r="AH676">
        <f t="shared" si="219"/>
        <v>0</v>
      </c>
      <c r="AI676">
        <f t="shared" si="220"/>
        <v>0</v>
      </c>
      <c r="AJ676">
        <f t="shared" si="221"/>
        <v>0</v>
      </c>
      <c r="AK676">
        <f t="shared" si="222"/>
        <v>0</v>
      </c>
      <c r="AL676">
        <f t="shared" si="223"/>
        <v>0</v>
      </c>
      <c r="AM676">
        <f t="shared" si="224"/>
        <v>0</v>
      </c>
      <c r="AN676">
        <f t="shared" si="225"/>
        <v>0</v>
      </c>
      <c r="AO676">
        <f t="shared" si="226"/>
        <v>0</v>
      </c>
      <c r="AP676">
        <f t="shared" si="227"/>
        <v>0</v>
      </c>
      <c r="AQ676" cm="1">
        <f t="array" ref="AQ676">IF(OR(Y676={"NS","NA"},$C$101={"NS","NA"}),0,IF(Y676&lt;=$C$101,0,1))</f>
        <v>0</v>
      </c>
      <c r="AR676" cm="1">
        <f t="array" ref="AR676">IF(OR(Z676={"NS","NA"},$E$103={"NS","NA"}),0,IF(Z676&lt;=$E$103,0,1))</f>
        <v>0</v>
      </c>
      <c r="AS676" cm="1">
        <f t="array" ref="AS676">IF(OR(AA676={"NS","NA"},$E$105={"NS","NA"}),0,IF(AA676&lt;=$E$105,0,1))</f>
        <v>0</v>
      </c>
      <c r="AT676" cm="1">
        <f t="array" ref="AT676">IF(OR(AB676={"NS","NA"},Y676={"NS","NA"}),0,IF(AB676&lt;=Y676,0,1))</f>
        <v>0</v>
      </c>
      <c r="AU676" cm="1">
        <f t="array" ref="AU676">IF(OR(AC676={"NS","NA"},Z676={"NS","NA"}),0,IF(AC676&lt;=Z676,0,1))</f>
        <v>0</v>
      </c>
      <c r="AV676" cm="1">
        <f t="array" ref="AV676">IF(OR(AD676={"NS","NA"},AA676={"NS","NA"}),0,IF(AD676&lt;=AA676,0,1))</f>
        <v>0</v>
      </c>
    </row>
    <row r="677" spans="1:48" s="93" customFormat="1" ht="24" customHeight="1">
      <c r="A677" s="21"/>
      <c r="B677" s="86"/>
      <c r="C677" s="434" t="s">
        <v>5060</v>
      </c>
      <c r="D677" s="974" t="s">
        <v>6433</v>
      </c>
      <c r="E677" s="669"/>
      <c r="F677" s="669"/>
      <c r="G677" s="669"/>
      <c r="H677" s="669"/>
      <c r="I677" s="670"/>
      <c r="J677" s="671"/>
      <c r="K677" s="748"/>
      <c r="L677" s="188"/>
      <c r="M677" s="188"/>
      <c r="N677" s="188"/>
      <c r="O677" s="188"/>
      <c r="P677" s="188"/>
      <c r="Q677" s="188"/>
      <c r="R677" s="188"/>
      <c r="S677" s="188"/>
      <c r="T677" s="188"/>
      <c r="U677" s="188"/>
      <c r="V677" s="188"/>
      <c r="W677" s="188"/>
      <c r="X677" s="188"/>
      <c r="Y677" s="112"/>
      <c r="Z677" s="112"/>
      <c r="AA677" s="112"/>
      <c r="AB677" s="112"/>
      <c r="AC677" s="112"/>
      <c r="AD677" s="112"/>
      <c r="AE677" s="4"/>
      <c r="AF677" s="190"/>
      <c r="AG677">
        <f t="shared" si="228"/>
        <v>0</v>
      </c>
      <c r="AH677">
        <f t="shared" si="219"/>
        <v>0</v>
      </c>
      <c r="AI677">
        <f t="shared" si="220"/>
        <v>0</v>
      </c>
      <c r="AJ677">
        <f t="shared" si="221"/>
        <v>0</v>
      </c>
      <c r="AK677">
        <f t="shared" si="222"/>
        <v>0</v>
      </c>
      <c r="AL677">
        <f t="shared" si="223"/>
        <v>0</v>
      </c>
      <c r="AM677">
        <f t="shared" si="224"/>
        <v>0</v>
      </c>
      <c r="AN677">
        <f t="shared" si="225"/>
        <v>0</v>
      </c>
      <c r="AO677">
        <f t="shared" si="226"/>
        <v>0</v>
      </c>
      <c r="AP677">
        <f t="shared" si="227"/>
        <v>0</v>
      </c>
      <c r="AQ677" cm="1">
        <f t="array" ref="AQ677">IF(OR(Y677={"NS","NA"},$C$101={"NS","NA"}),0,IF(Y677&lt;=$C$101,0,1))</f>
        <v>0</v>
      </c>
      <c r="AR677" cm="1">
        <f t="array" ref="AR677">IF(OR(Z677={"NS","NA"},$E$103={"NS","NA"}),0,IF(Z677&lt;=$E$103,0,1))</f>
        <v>0</v>
      </c>
      <c r="AS677" cm="1">
        <f t="array" ref="AS677">IF(OR(AA677={"NS","NA"},$E$105={"NS","NA"}),0,IF(AA677&lt;=$E$105,0,1))</f>
        <v>0</v>
      </c>
      <c r="AT677" cm="1">
        <f t="array" ref="AT677">IF(OR(AB677={"NS","NA"},Y677={"NS","NA"}),0,IF(AB677&lt;=Y677,0,1))</f>
        <v>0</v>
      </c>
      <c r="AU677" cm="1">
        <f t="array" ref="AU677">IF(OR(AC677={"NS","NA"},Z677={"NS","NA"}),0,IF(AC677&lt;=Z677,0,1))</f>
        <v>0</v>
      </c>
      <c r="AV677" cm="1">
        <f t="array" ref="AV677">IF(OR(AD677={"NS","NA"},AA677={"NS","NA"}),0,IF(AD677&lt;=AA677,0,1))</f>
        <v>0</v>
      </c>
    </row>
    <row r="678" spans="1:48" s="93" customFormat="1" ht="14.25">
      <c r="A678" s="21"/>
      <c r="B678" s="86"/>
      <c r="C678" s="434" t="s">
        <v>5061</v>
      </c>
      <c r="D678" s="974" t="s">
        <v>6434</v>
      </c>
      <c r="E678" s="669"/>
      <c r="F678" s="669"/>
      <c r="G678" s="669"/>
      <c r="H678" s="669"/>
      <c r="I678" s="670"/>
      <c r="J678" s="671"/>
      <c r="K678" s="748"/>
      <c r="L678" s="188"/>
      <c r="M678" s="188"/>
      <c r="N678" s="188"/>
      <c r="O678" s="188"/>
      <c r="P678" s="188"/>
      <c r="Q678" s="188"/>
      <c r="R678" s="188"/>
      <c r="S678" s="188"/>
      <c r="T678" s="188"/>
      <c r="U678" s="188"/>
      <c r="V678" s="188"/>
      <c r="W678" s="188"/>
      <c r="X678" s="188"/>
      <c r="Y678" s="112"/>
      <c r="Z678" s="112"/>
      <c r="AA678" s="112"/>
      <c r="AB678" s="112"/>
      <c r="AC678" s="112"/>
      <c r="AD678" s="112"/>
      <c r="AE678" s="4"/>
      <c r="AF678" s="190"/>
      <c r="AG678">
        <f t="shared" si="228"/>
        <v>0</v>
      </c>
      <c r="AH678">
        <f t="shared" si="219"/>
        <v>0</v>
      </c>
      <c r="AI678">
        <f t="shared" si="220"/>
        <v>0</v>
      </c>
      <c r="AJ678">
        <f t="shared" si="221"/>
        <v>0</v>
      </c>
      <c r="AK678">
        <f t="shared" si="222"/>
        <v>0</v>
      </c>
      <c r="AL678">
        <f t="shared" si="223"/>
        <v>0</v>
      </c>
      <c r="AM678">
        <f t="shared" si="224"/>
        <v>0</v>
      </c>
      <c r="AN678">
        <f t="shared" si="225"/>
        <v>0</v>
      </c>
      <c r="AO678">
        <f t="shared" si="226"/>
        <v>0</v>
      </c>
      <c r="AP678">
        <f t="shared" si="227"/>
        <v>0</v>
      </c>
      <c r="AQ678" cm="1">
        <f t="array" ref="AQ678">IF(OR(Y678={"NS","NA"},$C$101={"NS","NA"}),0,IF(Y678&lt;=$C$101,0,1))</f>
        <v>0</v>
      </c>
      <c r="AR678" cm="1">
        <f t="array" ref="AR678">IF(OR(Z678={"NS","NA"},$E$103={"NS","NA"}),0,IF(Z678&lt;=$E$103,0,1))</f>
        <v>0</v>
      </c>
      <c r="AS678" cm="1">
        <f t="array" ref="AS678">IF(OR(AA678={"NS","NA"},$E$105={"NS","NA"}),0,IF(AA678&lt;=$E$105,0,1))</f>
        <v>0</v>
      </c>
      <c r="AT678" cm="1">
        <f t="array" ref="AT678">IF(OR(AB678={"NS","NA"},Y678={"NS","NA"}),0,IF(AB678&lt;=Y678,0,1))</f>
        <v>0</v>
      </c>
      <c r="AU678" cm="1">
        <f t="array" ref="AU678">IF(OR(AC678={"NS","NA"},Z678={"NS","NA"}),0,IF(AC678&lt;=Z678,0,1))</f>
        <v>0</v>
      </c>
      <c r="AV678" cm="1">
        <f t="array" ref="AV678">IF(OR(AD678={"NS","NA"},AA678={"NS","NA"}),0,IF(AD678&lt;=AA678,0,1))</f>
        <v>0</v>
      </c>
    </row>
    <row r="679" spans="1:48" s="93" customFormat="1" ht="14.25">
      <c r="A679" s="21"/>
      <c r="B679" s="86"/>
      <c r="C679" s="434" t="s">
        <v>5062</v>
      </c>
      <c r="D679" s="974" t="s">
        <v>6435</v>
      </c>
      <c r="E679" s="669"/>
      <c r="F679" s="669"/>
      <c r="G679" s="669"/>
      <c r="H679" s="669"/>
      <c r="I679" s="670"/>
      <c r="J679" s="671"/>
      <c r="K679" s="748"/>
      <c r="L679" s="188"/>
      <c r="M679" s="188"/>
      <c r="N679" s="188"/>
      <c r="O679" s="188"/>
      <c r="P679" s="188"/>
      <c r="Q679" s="188"/>
      <c r="R679" s="188"/>
      <c r="S679" s="188"/>
      <c r="T679" s="188"/>
      <c r="U679" s="188"/>
      <c r="V679" s="188"/>
      <c r="W679" s="188"/>
      <c r="X679" s="188"/>
      <c r="Y679" s="112"/>
      <c r="Z679" s="112"/>
      <c r="AA679" s="112"/>
      <c r="AB679" s="112"/>
      <c r="AC679" s="112"/>
      <c r="AD679" s="112"/>
      <c r="AE679" s="4"/>
      <c r="AF679" s="190"/>
      <c r="AG679">
        <f t="shared" si="228"/>
        <v>0</v>
      </c>
      <c r="AH679">
        <f t="shared" si="219"/>
        <v>0</v>
      </c>
      <c r="AI679">
        <f t="shared" si="220"/>
        <v>0</v>
      </c>
      <c r="AJ679">
        <f t="shared" si="221"/>
        <v>0</v>
      </c>
      <c r="AK679">
        <f t="shared" si="222"/>
        <v>0</v>
      </c>
      <c r="AL679">
        <f t="shared" si="223"/>
        <v>0</v>
      </c>
      <c r="AM679">
        <f t="shared" si="224"/>
        <v>0</v>
      </c>
      <c r="AN679">
        <f t="shared" si="225"/>
        <v>0</v>
      </c>
      <c r="AO679">
        <f t="shared" si="226"/>
        <v>0</v>
      </c>
      <c r="AP679">
        <f t="shared" si="227"/>
        <v>0</v>
      </c>
      <c r="AQ679" cm="1">
        <f t="array" ref="AQ679">IF(OR(Y679={"NS","NA"},$C$101={"NS","NA"}),0,IF(Y679&lt;=$C$101,0,1))</f>
        <v>0</v>
      </c>
      <c r="AR679" cm="1">
        <f t="array" ref="AR679">IF(OR(Z679={"NS","NA"},$E$103={"NS","NA"}),0,IF(Z679&lt;=$E$103,0,1))</f>
        <v>0</v>
      </c>
      <c r="AS679" cm="1">
        <f t="array" ref="AS679">IF(OR(AA679={"NS","NA"},$E$105={"NS","NA"}),0,IF(AA679&lt;=$E$105,0,1))</f>
        <v>0</v>
      </c>
      <c r="AT679" cm="1">
        <f t="array" ref="AT679">IF(OR(AB679={"NS","NA"},Y679={"NS","NA"}),0,IF(AB679&lt;=Y679,0,1))</f>
        <v>0</v>
      </c>
      <c r="AU679" cm="1">
        <f t="array" ref="AU679">IF(OR(AC679={"NS","NA"},Z679={"NS","NA"}),0,IF(AC679&lt;=Z679,0,1))</f>
        <v>0</v>
      </c>
      <c r="AV679" cm="1">
        <f t="array" ref="AV679">IF(OR(AD679={"NS","NA"},AA679={"NS","NA"}),0,IF(AD679&lt;=AA679,0,1))</f>
        <v>0</v>
      </c>
    </row>
    <row r="680" spans="1:48" s="93" customFormat="1" ht="14.25">
      <c r="A680" s="21"/>
      <c r="B680" s="86"/>
      <c r="C680" s="434" t="s">
        <v>5063</v>
      </c>
      <c r="D680" s="974" t="s">
        <v>6436</v>
      </c>
      <c r="E680" s="669"/>
      <c r="F680" s="669"/>
      <c r="G680" s="669"/>
      <c r="H680" s="669"/>
      <c r="I680" s="670"/>
      <c r="J680" s="671"/>
      <c r="K680" s="748"/>
      <c r="L680" s="188"/>
      <c r="M680" s="188"/>
      <c r="N680" s="188"/>
      <c r="O680" s="188"/>
      <c r="P680" s="188"/>
      <c r="Q680" s="188"/>
      <c r="R680" s="188"/>
      <c r="S680" s="188"/>
      <c r="T680" s="188"/>
      <c r="U680" s="188"/>
      <c r="V680" s="188"/>
      <c r="W680" s="188"/>
      <c r="X680" s="188"/>
      <c r="Y680" s="112"/>
      <c r="Z680" s="112"/>
      <c r="AA680" s="112"/>
      <c r="AB680" s="112"/>
      <c r="AC680" s="112"/>
      <c r="AD680" s="112"/>
      <c r="AE680" s="4"/>
      <c r="AF680" s="190"/>
      <c r="AG680">
        <f t="shared" si="228"/>
        <v>0</v>
      </c>
      <c r="AH680">
        <f t="shared" si="219"/>
        <v>0</v>
      </c>
      <c r="AI680">
        <f t="shared" si="220"/>
        <v>0</v>
      </c>
      <c r="AJ680">
        <f t="shared" si="221"/>
        <v>0</v>
      </c>
      <c r="AK680">
        <f t="shared" si="222"/>
        <v>0</v>
      </c>
      <c r="AL680">
        <f t="shared" si="223"/>
        <v>0</v>
      </c>
      <c r="AM680">
        <f t="shared" si="224"/>
        <v>0</v>
      </c>
      <c r="AN680">
        <f t="shared" si="225"/>
        <v>0</v>
      </c>
      <c r="AO680">
        <f t="shared" si="226"/>
        <v>0</v>
      </c>
      <c r="AP680">
        <f t="shared" si="227"/>
        <v>0</v>
      </c>
      <c r="AQ680" cm="1">
        <f t="array" ref="AQ680">IF(OR(Y680={"NS","NA"},$C$101={"NS","NA"}),0,IF(Y680&lt;=$C$101,0,1))</f>
        <v>0</v>
      </c>
      <c r="AR680" cm="1">
        <f t="array" ref="AR680">IF(OR(Z680={"NS","NA"},$E$103={"NS","NA"}),0,IF(Z680&lt;=$E$103,0,1))</f>
        <v>0</v>
      </c>
      <c r="AS680" cm="1">
        <f t="array" ref="AS680">IF(OR(AA680={"NS","NA"},$E$105={"NS","NA"}),0,IF(AA680&lt;=$E$105,0,1))</f>
        <v>0</v>
      </c>
      <c r="AT680" cm="1">
        <f t="array" ref="AT680">IF(OR(AB680={"NS","NA"},Y680={"NS","NA"}),0,IF(AB680&lt;=Y680,0,1))</f>
        <v>0</v>
      </c>
      <c r="AU680" cm="1">
        <f t="array" ref="AU680">IF(OR(AC680={"NS","NA"},Z680={"NS","NA"}),0,IF(AC680&lt;=Z680,0,1))</f>
        <v>0</v>
      </c>
      <c r="AV680" cm="1">
        <f t="array" ref="AV680">IF(OR(AD680={"NS","NA"},AA680={"NS","NA"}),0,IF(AD680&lt;=AA680,0,1))</f>
        <v>0</v>
      </c>
    </row>
    <row r="681" spans="1:48" s="93" customFormat="1" ht="14.25">
      <c r="A681" s="21"/>
      <c r="B681" s="86"/>
      <c r="C681" s="434" t="s">
        <v>5064</v>
      </c>
      <c r="D681" s="974" t="s">
        <v>6437</v>
      </c>
      <c r="E681" s="669"/>
      <c r="F681" s="669"/>
      <c r="G681" s="669"/>
      <c r="H681" s="669"/>
      <c r="I681" s="670"/>
      <c r="J681" s="671"/>
      <c r="K681" s="748"/>
      <c r="L681" s="188"/>
      <c r="M681" s="188"/>
      <c r="N681" s="188"/>
      <c r="O681" s="188"/>
      <c r="P681" s="188"/>
      <c r="Q681" s="188"/>
      <c r="R681" s="188"/>
      <c r="S681" s="188"/>
      <c r="T681" s="188"/>
      <c r="U681" s="188"/>
      <c r="V681" s="188"/>
      <c r="W681" s="188"/>
      <c r="X681" s="188"/>
      <c r="Y681" s="112"/>
      <c r="Z681" s="112"/>
      <c r="AA681" s="112"/>
      <c r="AB681" s="112"/>
      <c r="AC681" s="112"/>
      <c r="AD681" s="112"/>
      <c r="AE681" s="4"/>
      <c r="AF681" s="190"/>
      <c r="AG681">
        <f t="shared" si="228"/>
        <v>0</v>
      </c>
      <c r="AH681">
        <f t="shared" si="219"/>
        <v>0</v>
      </c>
      <c r="AI681">
        <f t="shared" si="220"/>
        <v>0</v>
      </c>
      <c r="AJ681">
        <f t="shared" si="221"/>
        <v>0</v>
      </c>
      <c r="AK681">
        <f t="shared" si="222"/>
        <v>0</v>
      </c>
      <c r="AL681">
        <f t="shared" si="223"/>
        <v>0</v>
      </c>
      <c r="AM681">
        <f t="shared" si="224"/>
        <v>0</v>
      </c>
      <c r="AN681">
        <f t="shared" si="225"/>
        <v>0</v>
      </c>
      <c r="AO681">
        <f t="shared" si="226"/>
        <v>0</v>
      </c>
      <c r="AP681">
        <f t="shared" si="227"/>
        <v>0</v>
      </c>
      <c r="AQ681" cm="1">
        <f t="array" ref="AQ681">IF(OR(Y681={"NS","NA"},$C$101={"NS","NA"}),0,IF(Y681&lt;=$C$101,0,1))</f>
        <v>0</v>
      </c>
      <c r="AR681" cm="1">
        <f t="array" ref="AR681">IF(OR(Z681={"NS","NA"},$E$103={"NS","NA"}),0,IF(Z681&lt;=$E$103,0,1))</f>
        <v>0</v>
      </c>
      <c r="AS681" cm="1">
        <f t="array" ref="AS681">IF(OR(AA681={"NS","NA"},$E$105={"NS","NA"}),0,IF(AA681&lt;=$E$105,0,1))</f>
        <v>0</v>
      </c>
      <c r="AT681" cm="1">
        <f t="array" ref="AT681">IF(OR(AB681={"NS","NA"},Y681={"NS","NA"}),0,IF(AB681&lt;=Y681,0,1))</f>
        <v>0</v>
      </c>
      <c r="AU681" cm="1">
        <f t="array" ref="AU681">IF(OR(AC681={"NS","NA"},Z681={"NS","NA"}),0,IF(AC681&lt;=Z681,0,1))</f>
        <v>0</v>
      </c>
      <c r="AV681" cm="1">
        <f t="array" ref="AV681">IF(OR(AD681={"NS","NA"},AA681={"NS","NA"}),0,IF(AD681&lt;=AA681,0,1))</f>
        <v>0</v>
      </c>
    </row>
    <row r="682" spans="1:48" s="93" customFormat="1" ht="36" customHeight="1">
      <c r="A682" s="21"/>
      <c r="B682" s="86"/>
      <c r="C682" s="434" t="s">
        <v>5065</v>
      </c>
      <c r="D682" s="974" t="s">
        <v>6438</v>
      </c>
      <c r="E682" s="669"/>
      <c r="F682" s="669"/>
      <c r="G682" s="669"/>
      <c r="H682" s="669"/>
      <c r="I682" s="670"/>
      <c r="J682" s="671"/>
      <c r="K682" s="748"/>
      <c r="L682" s="188"/>
      <c r="M682" s="188"/>
      <c r="N682" s="188"/>
      <c r="O682" s="188"/>
      <c r="P682" s="188"/>
      <c r="Q682" s="188"/>
      <c r="R682" s="188"/>
      <c r="S682" s="188"/>
      <c r="T682" s="188"/>
      <c r="U682" s="188"/>
      <c r="V682" s="188"/>
      <c r="W682" s="188"/>
      <c r="X682" s="188"/>
      <c r="Y682" s="112"/>
      <c r="Z682" s="112"/>
      <c r="AA682" s="112"/>
      <c r="AB682" s="112"/>
      <c r="AC682" s="112"/>
      <c r="AD682" s="112"/>
      <c r="AE682" s="4"/>
      <c r="AF682" s="190"/>
      <c r="AG682">
        <f t="shared" si="228"/>
        <v>0</v>
      </c>
      <c r="AH682">
        <f t="shared" si="219"/>
        <v>0</v>
      </c>
      <c r="AI682">
        <f t="shared" si="220"/>
        <v>0</v>
      </c>
      <c r="AJ682">
        <f t="shared" si="221"/>
        <v>0</v>
      </c>
      <c r="AK682">
        <f t="shared" si="222"/>
        <v>0</v>
      </c>
      <c r="AL682">
        <f t="shared" si="223"/>
        <v>0</v>
      </c>
      <c r="AM682">
        <f t="shared" si="224"/>
        <v>0</v>
      </c>
      <c r="AN682">
        <f t="shared" si="225"/>
        <v>0</v>
      </c>
      <c r="AO682">
        <f t="shared" si="226"/>
        <v>0</v>
      </c>
      <c r="AP682">
        <f t="shared" si="227"/>
        <v>0</v>
      </c>
      <c r="AQ682" cm="1">
        <f t="array" ref="AQ682">IF(OR(Y682={"NS","NA"},$C$101={"NS","NA"}),0,IF(Y682&lt;=$C$101,0,1))</f>
        <v>0</v>
      </c>
      <c r="AR682" cm="1">
        <f t="array" ref="AR682">IF(OR(Z682={"NS","NA"},$E$103={"NS","NA"}),0,IF(Z682&lt;=$E$103,0,1))</f>
        <v>0</v>
      </c>
      <c r="AS682" cm="1">
        <f t="array" ref="AS682">IF(OR(AA682={"NS","NA"},$E$105={"NS","NA"}),0,IF(AA682&lt;=$E$105,0,1))</f>
        <v>0</v>
      </c>
      <c r="AT682" cm="1">
        <f t="array" ref="AT682">IF(OR(AB682={"NS","NA"},Y682={"NS","NA"}),0,IF(AB682&lt;=Y682,0,1))</f>
        <v>0</v>
      </c>
      <c r="AU682" cm="1">
        <f t="array" ref="AU682">IF(OR(AC682={"NS","NA"},Z682={"NS","NA"}),0,IF(AC682&lt;=Z682,0,1))</f>
        <v>0</v>
      </c>
      <c r="AV682" cm="1">
        <f t="array" ref="AV682">IF(OR(AD682={"NS","NA"},AA682={"NS","NA"}),0,IF(AD682&lt;=AA682,0,1))</f>
        <v>0</v>
      </c>
    </row>
    <row r="683" spans="1:48" s="93" customFormat="1" ht="14.25">
      <c r="A683" s="21"/>
      <c r="B683" s="86"/>
      <c r="C683" s="434" t="s">
        <v>5066</v>
      </c>
      <c r="D683" s="974" t="s">
        <v>6439</v>
      </c>
      <c r="E683" s="669"/>
      <c r="F683" s="669"/>
      <c r="G683" s="669"/>
      <c r="H683" s="669"/>
      <c r="I683" s="670"/>
      <c r="J683" s="671"/>
      <c r="K683" s="748"/>
      <c r="L683" s="188"/>
      <c r="M683" s="188"/>
      <c r="N683" s="188"/>
      <c r="O683" s="188"/>
      <c r="P683" s="188"/>
      <c r="Q683" s="188"/>
      <c r="R683" s="188"/>
      <c r="S683" s="188"/>
      <c r="T683" s="188"/>
      <c r="U683" s="188"/>
      <c r="V683" s="188"/>
      <c r="W683" s="188"/>
      <c r="X683" s="188"/>
      <c r="Y683" s="112"/>
      <c r="Z683" s="112"/>
      <c r="AA683" s="112"/>
      <c r="AB683" s="112"/>
      <c r="AC683" s="112"/>
      <c r="AD683" s="112"/>
      <c r="AE683" s="4"/>
      <c r="AF683" s="190"/>
      <c r="AG683">
        <f t="shared" si="228"/>
        <v>0</v>
      </c>
      <c r="AH683">
        <f t="shared" si="219"/>
        <v>0</v>
      </c>
      <c r="AI683">
        <f t="shared" si="220"/>
        <v>0</v>
      </c>
      <c r="AJ683">
        <f t="shared" si="221"/>
        <v>0</v>
      </c>
      <c r="AK683">
        <f t="shared" si="222"/>
        <v>0</v>
      </c>
      <c r="AL683">
        <f t="shared" si="223"/>
        <v>0</v>
      </c>
      <c r="AM683">
        <f t="shared" si="224"/>
        <v>0</v>
      </c>
      <c r="AN683">
        <f t="shared" si="225"/>
        <v>0</v>
      </c>
      <c r="AO683">
        <f t="shared" si="226"/>
        <v>0</v>
      </c>
      <c r="AP683">
        <f t="shared" si="227"/>
        <v>0</v>
      </c>
      <c r="AQ683" cm="1">
        <f t="array" ref="AQ683">IF(OR(Y683={"NS","NA"},$C$101={"NS","NA"}),0,IF(Y683&lt;=$C$101,0,1))</f>
        <v>0</v>
      </c>
      <c r="AR683" cm="1">
        <f t="array" ref="AR683">IF(OR(Z683={"NS","NA"},$E$103={"NS","NA"}),0,IF(Z683&lt;=$E$103,0,1))</f>
        <v>0</v>
      </c>
      <c r="AS683" cm="1">
        <f t="array" ref="AS683">IF(OR(AA683={"NS","NA"},$E$105={"NS","NA"}),0,IF(AA683&lt;=$E$105,0,1))</f>
        <v>0</v>
      </c>
      <c r="AT683" cm="1">
        <f t="array" ref="AT683">IF(OR(AB683={"NS","NA"},Y683={"NS","NA"}),0,IF(AB683&lt;=Y683,0,1))</f>
        <v>0</v>
      </c>
      <c r="AU683" cm="1">
        <f t="array" ref="AU683">IF(OR(AC683={"NS","NA"},Z683={"NS","NA"}),0,IF(AC683&lt;=Z683,0,1))</f>
        <v>0</v>
      </c>
      <c r="AV683" cm="1">
        <f t="array" ref="AV683">IF(OR(AD683={"NS","NA"},AA683={"NS","NA"}),0,IF(AD683&lt;=AA683,0,1))</f>
        <v>0</v>
      </c>
    </row>
    <row r="684" spans="1:48" s="93" customFormat="1" ht="24" customHeight="1">
      <c r="A684" s="21"/>
      <c r="B684" s="86"/>
      <c r="C684" s="434" t="s">
        <v>5067</v>
      </c>
      <c r="D684" s="974" t="s">
        <v>6440</v>
      </c>
      <c r="E684" s="669"/>
      <c r="F684" s="669"/>
      <c r="G684" s="669"/>
      <c r="H684" s="669"/>
      <c r="I684" s="670"/>
      <c r="J684" s="671"/>
      <c r="K684" s="748"/>
      <c r="L684" s="188"/>
      <c r="M684" s="188"/>
      <c r="N684" s="188"/>
      <c r="O684" s="188"/>
      <c r="P684" s="188"/>
      <c r="Q684" s="188"/>
      <c r="R684" s="188"/>
      <c r="S684" s="188"/>
      <c r="T684" s="188"/>
      <c r="U684" s="188"/>
      <c r="V684" s="188"/>
      <c r="W684" s="188"/>
      <c r="X684" s="188"/>
      <c r="Y684" s="112"/>
      <c r="Z684" s="112"/>
      <c r="AA684" s="112"/>
      <c r="AB684" s="112"/>
      <c r="AC684" s="112"/>
      <c r="AD684" s="112"/>
      <c r="AE684" s="4"/>
      <c r="AF684" s="190"/>
      <c r="AG684">
        <f t="shared" si="228"/>
        <v>0</v>
      </c>
      <c r="AH684">
        <f t="shared" si="219"/>
        <v>0</v>
      </c>
      <c r="AI684">
        <f t="shared" si="220"/>
        <v>0</v>
      </c>
      <c r="AJ684">
        <f t="shared" si="221"/>
        <v>0</v>
      </c>
      <c r="AK684">
        <f t="shared" si="222"/>
        <v>0</v>
      </c>
      <c r="AL684">
        <f t="shared" si="223"/>
        <v>0</v>
      </c>
      <c r="AM684">
        <f t="shared" si="224"/>
        <v>0</v>
      </c>
      <c r="AN684">
        <f t="shared" si="225"/>
        <v>0</v>
      </c>
      <c r="AO684">
        <f t="shared" si="226"/>
        <v>0</v>
      </c>
      <c r="AP684">
        <f t="shared" si="227"/>
        <v>0</v>
      </c>
      <c r="AQ684" cm="1">
        <f t="array" ref="AQ684">IF(OR(Y684={"NS","NA"},$C$101={"NS","NA"}),0,IF(Y684&lt;=$C$101,0,1))</f>
        <v>0</v>
      </c>
      <c r="AR684" cm="1">
        <f t="array" ref="AR684">IF(OR(Z684={"NS","NA"},$E$103={"NS","NA"}),0,IF(Z684&lt;=$E$103,0,1))</f>
        <v>0</v>
      </c>
      <c r="AS684" cm="1">
        <f t="array" ref="AS684">IF(OR(AA684={"NS","NA"},$E$105={"NS","NA"}),0,IF(AA684&lt;=$E$105,0,1))</f>
        <v>0</v>
      </c>
      <c r="AT684" cm="1">
        <f t="array" ref="AT684">IF(OR(AB684={"NS","NA"},Y684={"NS","NA"}),0,IF(AB684&lt;=Y684,0,1))</f>
        <v>0</v>
      </c>
      <c r="AU684" cm="1">
        <f t="array" ref="AU684">IF(OR(AC684={"NS","NA"},Z684={"NS","NA"}),0,IF(AC684&lt;=Z684,0,1))</f>
        <v>0</v>
      </c>
      <c r="AV684" cm="1">
        <f t="array" ref="AV684">IF(OR(AD684={"NS","NA"},AA684={"NS","NA"}),0,IF(AD684&lt;=AA684,0,1))</f>
        <v>0</v>
      </c>
    </row>
    <row r="685" spans="1:48" s="93" customFormat="1" ht="36" customHeight="1">
      <c r="A685" s="21"/>
      <c r="B685" s="86"/>
      <c r="C685" s="435" t="s">
        <v>5068</v>
      </c>
      <c r="D685" s="974" t="s">
        <v>6441</v>
      </c>
      <c r="E685" s="669"/>
      <c r="F685" s="669"/>
      <c r="G685" s="669"/>
      <c r="H685" s="669"/>
      <c r="I685" s="670"/>
      <c r="J685" s="671"/>
      <c r="K685" s="748"/>
      <c r="L685" s="188"/>
      <c r="M685" s="188"/>
      <c r="N685" s="188"/>
      <c r="O685" s="188"/>
      <c r="P685" s="188"/>
      <c r="Q685" s="188"/>
      <c r="R685" s="188"/>
      <c r="S685" s="188"/>
      <c r="T685" s="188"/>
      <c r="U685" s="188"/>
      <c r="V685" s="188"/>
      <c r="W685" s="188"/>
      <c r="X685" s="188"/>
      <c r="Y685" s="112"/>
      <c r="Z685" s="112"/>
      <c r="AA685" s="112"/>
      <c r="AB685" s="112"/>
      <c r="AC685" s="112"/>
      <c r="AD685" s="112"/>
      <c r="AE685" s="4"/>
      <c r="AG685">
        <f t="shared" si="228"/>
        <v>0</v>
      </c>
      <c r="AH685">
        <f t="shared" si="219"/>
        <v>0</v>
      </c>
      <c r="AI685">
        <f t="shared" si="220"/>
        <v>0</v>
      </c>
      <c r="AJ685">
        <f t="shared" si="221"/>
        <v>0</v>
      </c>
      <c r="AK685">
        <f t="shared" si="222"/>
        <v>0</v>
      </c>
      <c r="AL685">
        <f t="shared" si="223"/>
        <v>0</v>
      </c>
      <c r="AM685">
        <f t="shared" si="224"/>
        <v>0</v>
      </c>
      <c r="AN685">
        <f t="shared" si="225"/>
        <v>0</v>
      </c>
      <c r="AO685">
        <f t="shared" si="226"/>
        <v>0</v>
      </c>
      <c r="AP685">
        <f t="shared" si="227"/>
        <v>0</v>
      </c>
      <c r="AQ685" cm="1">
        <f t="array" ref="AQ685">IF(OR(Y685={"NS","NA"},$C$101={"NS","NA"}),0,IF(Y685&lt;=$C$101,0,1))</f>
        <v>0</v>
      </c>
      <c r="AR685" cm="1">
        <f t="array" ref="AR685">IF(OR(Z685={"NS","NA"},$E$103={"NS","NA"}),0,IF(Z685&lt;=$E$103,0,1))</f>
        <v>0</v>
      </c>
      <c r="AS685" cm="1">
        <f t="array" ref="AS685">IF(OR(AA685={"NS","NA"},$E$105={"NS","NA"}),0,IF(AA685&lt;=$E$105,0,1))</f>
        <v>0</v>
      </c>
      <c r="AT685" cm="1">
        <f t="array" ref="AT685">IF(OR(AB685={"NS","NA"},Y685={"NS","NA"}),0,IF(AB685&lt;=Y685,0,1))</f>
        <v>0</v>
      </c>
      <c r="AU685" cm="1">
        <f t="array" ref="AU685">IF(OR(AC685={"NS","NA"},Z685={"NS","NA"}),0,IF(AC685&lt;=Z685,0,1))</f>
        <v>0</v>
      </c>
      <c r="AV685" cm="1">
        <f t="array" ref="AV685">IF(OR(AD685={"NS","NA"},AA685={"NS","NA"}),0,IF(AD685&lt;=AA685,0,1))</f>
        <v>0</v>
      </c>
    </row>
    <row r="686" spans="1:48" s="93" customFormat="1" ht="14.25">
      <c r="A686" s="21"/>
      <c r="B686" s="86"/>
      <c r="C686" s="434" t="s">
        <v>5069</v>
      </c>
      <c r="D686" s="974" t="s">
        <v>6442</v>
      </c>
      <c r="E686" s="669"/>
      <c r="F686" s="669"/>
      <c r="G686" s="669"/>
      <c r="H686" s="669"/>
      <c r="I686" s="670"/>
      <c r="J686" s="671"/>
      <c r="K686" s="748"/>
      <c r="L686" s="188"/>
      <c r="M686" s="188"/>
      <c r="N686" s="188"/>
      <c r="O686" s="188"/>
      <c r="P686" s="188"/>
      <c r="Q686" s="188"/>
      <c r="R686" s="188"/>
      <c r="S686" s="188"/>
      <c r="T686" s="188"/>
      <c r="U686" s="188"/>
      <c r="V686" s="188"/>
      <c r="W686" s="188"/>
      <c r="X686" s="188"/>
      <c r="Y686" s="112"/>
      <c r="Z686" s="112"/>
      <c r="AA686" s="112"/>
      <c r="AB686" s="112"/>
      <c r="AC686" s="112"/>
      <c r="AD686" s="112"/>
      <c r="AE686" s="4"/>
      <c r="AG686">
        <f>IF(COUNTA($J$666:$AD$701)=0,0,IF(J686=1,IF(X686="",IF(AND(COUNTA(L686:W686)&gt;0,COUNTA(Y686,AA686:AB686,AD686)=4),0,1),IF(COUNTA(Y686,AA686:AB686,AD686)=4,0,1)),IF(J686&gt;1,0,1)))</f>
        <v>0</v>
      </c>
      <c r="AH686">
        <f t="shared" si="219"/>
        <v>0</v>
      </c>
      <c r="AI686">
        <f t="shared" si="220"/>
        <v>0</v>
      </c>
      <c r="AJ686">
        <f t="shared" si="221"/>
        <v>0</v>
      </c>
      <c r="AK686">
        <f t="shared" si="222"/>
        <v>0</v>
      </c>
      <c r="AL686">
        <f t="shared" si="223"/>
        <v>0</v>
      </c>
      <c r="AM686">
        <f t="shared" si="224"/>
        <v>0</v>
      </c>
      <c r="AN686">
        <f t="shared" si="225"/>
        <v>0</v>
      </c>
      <c r="AO686">
        <f t="shared" si="226"/>
        <v>0</v>
      </c>
      <c r="AP686">
        <f t="shared" si="227"/>
        <v>0</v>
      </c>
      <c r="AQ686" cm="1">
        <f t="array" ref="AQ686">IF(OR(Y686={"NS","NA"},$C$101={"NS","NA"}),0,IF(Y686&lt;=$C$101,0,1))</f>
        <v>0</v>
      </c>
      <c r="AR686" cm="1">
        <f t="array" ref="AR686">IF(OR(Z686={"NS","NA"},$E$103={"NS","NA"}),0,IF(Z686&lt;=$E$103,0,1))</f>
        <v>0</v>
      </c>
      <c r="AS686" cm="1">
        <f t="array" ref="AS686">IF(OR(AA686={"NS","NA"},$E$105={"NS","NA"}),0,IF(AA686&lt;=$E$105,0,1))</f>
        <v>0</v>
      </c>
      <c r="AT686" cm="1">
        <f t="array" ref="AT686">IF(OR(AB686={"NS","NA"},Y686={"NS","NA"}),0,IF(AB686&lt;=Y686,0,1))</f>
        <v>0</v>
      </c>
      <c r="AU686" cm="1">
        <f t="array" ref="AU686">IF(OR(AC686={"NS","NA"},Z686={"NS","NA"}),0,IF(AC686&lt;=Z686,0,1))</f>
        <v>0</v>
      </c>
      <c r="AV686" cm="1">
        <f t="array" ref="AV686">IF(OR(AD686={"NS","NA"},AA686={"NS","NA"}),0,IF(AD686&lt;=AA686,0,1))</f>
        <v>0</v>
      </c>
    </row>
    <row r="687" spans="1:48" s="93" customFormat="1" ht="14.25">
      <c r="A687" s="21"/>
      <c r="B687" s="86"/>
      <c r="C687" s="434" t="s">
        <v>5070</v>
      </c>
      <c r="D687" s="974" t="s">
        <v>6443</v>
      </c>
      <c r="E687" s="669"/>
      <c r="F687" s="669"/>
      <c r="G687" s="669"/>
      <c r="H687" s="669"/>
      <c r="I687" s="670"/>
      <c r="J687" s="671"/>
      <c r="K687" s="748"/>
      <c r="L687" s="188"/>
      <c r="M687" s="188"/>
      <c r="N687" s="188"/>
      <c r="O687" s="188"/>
      <c r="P687" s="188"/>
      <c r="Q687" s="188"/>
      <c r="R687" s="188"/>
      <c r="S687" s="188"/>
      <c r="T687" s="188"/>
      <c r="U687" s="188"/>
      <c r="V687" s="188"/>
      <c r="W687" s="188"/>
      <c r="X687" s="188"/>
      <c r="Y687" s="112"/>
      <c r="Z687" s="112"/>
      <c r="AA687" s="112"/>
      <c r="AB687" s="112"/>
      <c r="AC687" s="112"/>
      <c r="AD687" s="112"/>
      <c r="AE687" s="4"/>
      <c r="AG687">
        <f>IF(COUNTA($J$666:$AD$701)=0,0,IF(J687=1,IF(X687="",IF(AND(COUNTA(L687:W687)&gt;0,COUNTA(Y687:Z687,AB687:AC687)=4),0,1),IF(COUNTA(Y687:Z687,AB687:AC687)=4,0,1)),IF(J687&gt;1,0,1)))</f>
        <v>0</v>
      </c>
      <c r="AH687">
        <f t="shared" si="219"/>
        <v>0</v>
      </c>
      <c r="AI687">
        <f t="shared" si="220"/>
        <v>0</v>
      </c>
      <c r="AJ687">
        <f t="shared" si="221"/>
        <v>0</v>
      </c>
      <c r="AK687">
        <f t="shared" si="222"/>
        <v>0</v>
      </c>
      <c r="AL687">
        <f t="shared" si="223"/>
        <v>0</v>
      </c>
      <c r="AM687">
        <f t="shared" si="224"/>
        <v>0</v>
      </c>
      <c r="AN687">
        <f t="shared" si="225"/>
        <v>0</v>
      </c>
      <c r="AO687">
        <f t="shared" si="226"/>
        <v>0</v>
      </c>
      <c r="AP687">
        <f t="shared" si="227"/>
        <v>0</v>
      </c>
      <c r="AQ687" cm="1">
        <f t="array" ref="AQ687">IF(OR(Y687={"NS","NA"},$C$101={"NS","NA"}),0,IF(Y687&lt;=$C$101,0,1))</f>
        <v>0</v>
      </c>
      <c r="AR687" cm="1">
        <f t="array" ref="AR687">IF(OR(Z687={"NS","NA"},$E$103={"NS","NA"}),0,IF(Z687&lt;=$E$103,0,1))</f>
        <v>0</v>
      </c>
      <c r="AS687" cm="1">
        <f t="array" ref="AS687">IF(OR(AA687={"NS","NA"},$E$105={"NS","NA"}),0,IF(AA687&lt;=$E$105,0,1))</f>
        <v>0</v>
      </c>
      <c r="AT687" cm="1">
        <f t="array" ref="AT687">IF(OR(AB687={"NS","NA"},Y687={"NS","NA"}),0,IF(AB687&lt;=Y687,0,1))</f>
        <v>0</v>
      </c>
      <c r="AU687" cm="1">
        <f t="array" ref="AU687">IF(OR(AC687={"NS","NA"},Z687={"NS","NA"}),0,IF(AC687&lt;=Z687,0,1))</f>
        <v>0</v>
      </c>
      <c r="AV687" cm="1">
        <f t="array" ref="AV687">IF(OR(AD687={"NS","NA"},AA687={"NS","NA"}),0,IF(AD687&lt;=AA687,0,1))</f>
        <v>0</v>
      </c>
    </row>
    <row r="688" spans="1:48" s="93" customFormat="1" ht="24" customHeight="1">
      <c r="A688" s="21"/>
      <c r="B688" s="86"/>
      <c r="C688" s="434" t="s">
        <v>5071</v>
      </c>
      <c r="D688" s="974" t="s">
        <v>6444</v>
      </c>
      <c r="E688" s="669"/>
      <c r="F688" s="669"/>
      <c r="G688" s="669"/>
      <c r="H688" s="669"/>
      <c r="I688" s="670"/>
      <c r="J688" s="671"/>
      <c r="K688" s="748"/>
      <c r="L688" s="188"/>
      <c r="M688" s="188"/>
      <c r="N688" s="188"/>
      <c r="O688" s="188"/>
      <c r="P688" s="188"/>
      <c r="Q688" s="188"/>
      <c r="R688" s="188"/>
      <c r="S688" s="188"/>
      <c r="T688" s="188"/>
      <c r="U688" s="188"/>
      <c r="V688" s="188"/>
      <c r="W688" s="188"/>
      <c r="X688" s="188"/>
      <c r="Y688" s="112"/>
      <c r="Z688" s="112"/>
      <c r="AA688" s="112"/>
      <c r="AB688" s="112"/>
      <c r="AC688" s="112"/>
      <c r="AD688" s="112"/>
      <c r="AE688" s="4"/>
      <c r="AG688">
        <f t="shared" si="228"/>
        <v>0</v>
      </c>
      <c r="AH688">
        <f t="shared" si="219"/>
        <v>0</v>
      </c>
      <c r="AI688">
        <f t="shared" si="220"/>
        <v>0</v>
      </c>
      <c r="AJ688">
        <f t="shared" si="221"/>
        <v>0</v>
      </c>
      <c r="AK688">
        <f t="shared" si="222"/>
        <v>0</v>
      </c>
      <c r="AL688">
        <f t="shared" si="223"/>
        <v>0</v>
      </c>
      <c r="AM688">
        <f t="shared" si="224"/>
        <v>0</v>
      </c>
      <c r="AN688">
        <f t="shared" si="225"/>
        <v>0</v>
      </c>
      <c r="AO688">
        <f t="shared" si="226"/>
        <v>0</v>
      </c>
      <c r="AP688">
        <f t="shared" si="227"/>
        <v>0</v>
      </c>
      <c r="AQ688" cm="1">
        <f t="array" ref="AQ688">IF(OR(Y688={"NS","NA"},$C$101={"NS","NA"}),0,IF(Y688&lt;=$C$101,0,1))</f>
        <v>0</v>
      </c>
      <c r="AR688" cm="1">
        <f t="array" ref="AR688">IF(OR(Z688={"NS","NA"},$E$103={"NS","NA"}),0,IF(Z688&lt;=$E$103,0,1))</f>
        <v>0</v>
      </c>
      <c r="AS688" cm="1">
        <f t="array" ref="AS688">IF(OR(AA688={"NS","NA"},$E$105={"NS","NA"}),0,IF(AA688&lt;=$E$105,0,1))</f>
        <v>0</v>
      </c>
      <c r="AT688" cm="1">
        <f t="array" ref="AT688">IF(OR(AB688={"NS","NA"},Y688={"NS","NA"}),0,IF(AB688&lt;=Y688,0,1))</f>
        <v>0</v>
      </c>
      <c r="AU688" cm="1">
        <f t="array" ref="AU688">IF(OR(AC688={"NS","NA"},Z688={"NS","NA"}),0,IF(AC688&lt;=Z688,0,1))</f>
        <v>0</v>
      </c>
      <c r="AV688" cm="1">
        <f t="array" ref="AV688">IF(OR(AD688={"NS","NA"},AA688={"NS","NA"}),0,IF(AD688&lt;=AA688,0,1))</f>
        <v>0</v>
      </c>
    </row>
    <row r="689" spans="1:48" s="93" customFormat="1" ht="24" customHeight="1">
      <c r="A689" s="21"/>
      <c r="B689" s="86"/>
      <c r="C689" s="434" t="s">
        <v>5072</v>
      </c>
      <c r="D689" s="974" t="s">
        <v>6445</v>
      </c>
      <c r="E689" s="669"/>
      <c r="F689" s="669"/>
      <c r="G689" s="669"/>
      <c r="H689" s="669"/>
      <c r="I689" s="670"/>
      <c r="J689" s="671"/>
      <c r="K689" s="748"/>
      <c r="L689" s="188"/>
      <c r="M689" s="188"/>
      <c r="N689" s="188"/>
      <c r="O689" s="188"/>
      <c r="P689" s="188"/>
      <c r="Q689" s="188"/>
      <c r="R689" s="188"/>
      <c r="S689" s="188"/>
      <c r="T689" s="188"/>
      <c r="U689" s="188"/>
      <c r="V689" s="188"/>
      <c r="W689" s="188"/>
      <c r="X689" s="188"/>
      <c r="Y689" s="112"/>
      <c r="Z689" s="112"/>
      <c r="AA689" s="112"/>
      <c r="AB689" s="112"/>
      <c r="AC689" s="112"/>
      <c r="AD689" s="112"/>
      <c r="AE689" s="4"/>
      <c r="AG689">
        <f t="shared" si="228"/>
        <v>0</v>
      </c>
      <c r="AH689">
        <f t="shared" si="219"/>
        <v>0</v>
      </c>
      <c r="AI689">
        <f t="shared" si="220"/>
        <v>0</v>
      </c>
      <c r="AJ689">
        <f t="shared" si="221"/>
        <v>0</v>
      </c>
      <c r="AK689">
        <f t="shared" si="222"/>
        <v>0</v>
      </c>
      <c r="AL689">
        <f t="shared" si="223"/>
        <v>0</v>
      </c>
      <c r="AM689">
        <f t="shared" si="224"/>
        <v>0</v>
      </c>
      <c r="AN689">
        <f t="shared" si="225"/>
        <v>0</v>
      </c>
      <c r="AO689">
        <f t="shared" si="226"/>
        <v>0</v>
      </c>
      <c r="AP689">
        <f t="shared" si="227"/>
        <v>0</v>
      </c>
      <c r="AQ689" cm="1">
        <f t="array" ref="AQ689">IF(OR(Y689={"NS","NA"},$C$101={"NS","NA"}),0,IF(Y689&lt;=$C$101,0,1))</f>
        <v>0</v>
      </c>
      <c r="AR689" cm="1">
        <f t="array" ref="AR689">IF(OR(Z689={"NS","NA"},$E$103={"NS","NA"}),0,IF(Z689&lt;=$E$103,0,1))</f>
        <v>0</v>
      </c>
      <c r="AS689" cm="1">
        <f t="array" ref="AS689">IF(OR(AA689={"NS","NA"},$E$105={"NS","NA"}),0,IF(AA689&lt;=$E$105,0,1))</f>
        <v>0</v>
      </c>
      <c r="AT689" cm="1">
        <f t="array" ref="AT689">IF(OR(AB689={"NS","NA"},Y689={"NS","NA"}),0,IF(AB689&lt;=Y689,0,1))</f>
        <v>0</v>
      </c>
      <c r="AU689" cm="1">
        <f t="array" ref="AU689">IF(OR(AC689={"NS","NA"},Z689={"NS","NA"}),0,IF(AC689&lt;=Z689,0,1))</f>
        <v>0</v>
      </c>
      <c r="AV689" cm="1">
        <f t="array" ref="AV689">IF(OR(AD689={"NS","NA"},AA689={"NS","NA"}),0,IF(AD689&lt;=AA689,0,1))</f>
        <v>0</v>
      </c>
    </row>
    <row r="690" spans="1:48" s="93" customFormat="1" ht="24" customHeight="1">
      <c r="A690" s="21"/>
      <c r="B690" s="86"/>
      <c r="C690" s="434" t="s">
        <v>5073</v>
      </c>
      <c r="D690" s="974" t="s">
        <v>6446</v>
      </c>
      <c r="E690" s="669"/>
      <c r="F690" s="669"/>
      <c r="G690" s="669"/>
      <c r="H690" s="669"/>
      <c r="I690" s="670"/>
      <c r="J690" s="671"/>
      <c r="K690" s="748"/>
      <c r="L690" s="188"/>
      <c r="M690" s="188"/>
      <c r="N690" s="188"/>
      <c r="O690" s="188"/>
      <c r="P690" s="188"/>
      <c r="Q690" s="188"/>
      <c r="R690" s="188"/>
      <c r="S690" s="188"/>
      <c r="T690" s="188"/>
      <c r="U690" s="188"/>
      <c r="V690" s="188"/>
      <c r="W690" s="188"/>
      <c r="X690" s="188"/>
      <c r="Y690" s="112"/>
      <c r="Z690" s="112"/>
      <c r="AA690" s="112"/>
      <c r="AB690" s="112"/>
      <c r="AC690" s="112"/>
      <c r="AD690" s="112"/>
      <c r="AE690" s="4"/>
      <c r="AG690">
        <f t="shared" si="228"/>
        <v>0</v>
      </c>
      <c r="AH690">
        <f t="shared" si="219"/>
        <v>0</v>
      </c>
      <c r="AI690">
        <f t="shared" si="220"/>
        <v>0</v>
      </c>
      <c r="AJ690">
        <f t="shared" si="221"/>
        <v>0</v>
      </c>
      <c r="AK690">
        <f t="shared" si="222"/>
        <v>0</v>
      </c>
      <c r="AL690">
        <f t="shared" si="223"/>
        <v>0</v>
      </c>
      <c r="AM690">
        <f t="shared" si="224"/>
        <v>0</v>
      </c>
      <c r="AN690">
        <f t="shared" si="225"/>
        <v>0</v>
      </c>
      <c r="AO690">
        <f t="shared" si="226"/>
        <v>0</v>
      </c>
      <c r="AP690">
        <f t="shared" si="227"/>
        <v>0</v>
      </c>
      <c r="AQ690" cm="1">
        <f t="array" ref="AQ690">IF(OR(Y690={"NS","NA"},$C$101={"NS","NA"}),0,IF(Y690&lt;=$C$101,0,1))</f>
        <v>0</v>
      </c>
      <c r="AR690" cm="1">
        <f t="array" ref="AR690">IF(OR(Z690={"NS","NA"},$E$103={"NS","NA"}),0,IF(Z690&lt;=$E$103,0,1))</f>
        <v>0</v>
      </c>
      <c r="AS690" cm="1">
        <f t="array" ref="AS690">IF(OR(AA690={"NS","NA"},$E$105={"NS","NA"}),0,IF(AA690&lt;=$E$105,0,1))</f>
        <v>0</v>
      </c>
      <c r="AT690" cm="1">
        <f t="array" ref="AT690">IF(OR(AB690={"NS","NA"},Y690={"NS","NA"}),0,IF(AB690&lt;=Y690,0,1))</f>
        <v>0</v>
      </c>
      <c r="AU690" cm="1">
        <f t="array" ref="AU690">IF(OR(AC690={"NS","NA"},Z690={"NS","NA"}),0,IF(AC690&lt;=Z690,0,1))</f>
        <v>0</v>
      </c>
      <c r="AV690" cm="1">
        <f t="array" ref="AV690">IF(OR(AD690={"NS","NA"},AA690={"NS","NA"}),0,IF(AD690&lt;=AA690,0,1))</f>
        <v>0</v>
      </c>
    </row>
    <row r="691" spans="1:48" s="93" customFormat="1" ht="24" customHeight="1">
      <c r="A691" s="21"/>
      <c r="B691" s="86"/>
      <c r="C691" s="434" t="s">
        <v>5074</v>
      </c>
      <c r="D691" s="974" t="s">
        <v>6447</v>
      </c>
      <c r="E691" s="669"/>
      <c r="F691" s="669"/>
      <c r="G691" s="669"/>
      <c r="H691" s="669"/>
      <c r="I691" s="670"/>
      <c r="J691" s="671"/>
      <c r="K691" s="748"/>
      <c r="L691" s="188"/>
      <c r="M691" s="188"/>
      <c r="N691" s="188"/>
      <c r="O691" s="188"/>
      <c r="P691" s="188"/>
      <c r="Q691" s="188"/>
      <c r="R691" s="188"/>
      <c r="S691" s="188"/>
      <c r="T691" s="188"/>
      <c r="U691" s="188"/>
      <c r="V691" s="188"/>
      <c r="W691" s="188"/>
      <c r="X691" s="188"/>
      <c r="Y691" s="112"/>
      <c r="Z691" s="112"/>
      <c r="AA691" s="112"/>
      <c r="AB691" s="112"/>
      <c r="AC691" s="112"/>
      <c r="AD691" s="112"/>
      <c r="AE691" s="4"/>
      <c r="AG691">
        <f t="shared" si="228"/>
        <v>0</v>
      </c>
      <c r="AH691">
        <f t="shared" si="219"/>
        <v>0</v>
      </c>
      <c r="AI691">
        <f t="shared" si="220"/>
        <v>0</v>
      </c>
      <c r="AJ691">
        <f t="shared" si="221"/>
        <v>0</v>
      </c>
      <c r="AK691">
        <f t="shared" si="222"/>
        <v>0</v>
      </c>
      <c r="AL691">
        <f t="shared" si="223"/>
        <v>0</v>
      </c>
      <c r="AM691">
        <f t="shared" si="224"/>
        <v>0</v>
      </c>
      <c r="AN691">
        <f t="shared" si="225"/>
        <v>0</v>
      </c>
      <c r="AO691">
        <f t="shared" si="226"/>
        <v>0</v>
      </c>
      <c r="AP691">
        <f t="shared" si="227"/>
        <v>0</v>
      </c>
      <c r="AQ691" cm="1">
        <f t="array" ref="AQ691">IF(OR(Y691={"NS","NA"},$C$101={"NS","NA"}),0,IF(Y691&lt;=$C$101,0,1))</f>
        <v>0</v>
      </c>
      <c r="AR691" cm="1">
        <f t="array" ref="AR691">IF(OR(Z691={"NS","NA"},$E$103={"NS","NA"}),0,IF(Z691&lt;=$E$103,0,1))</f>
        <v>0</v>
      </c>
      <c r="AS691" cm="1">
        <f t="array" ref="AS691">IF(OR(AA691={"NS","NA"},$E$105={"NS","NA"}),0,IF(AA691&lt;=$E$105,0,1))</f>
        <v>0</v>
      </c>
      <c r="AT691" cm="1">
        <f t="array" ref="AT691">IF(OR(AB691={"NS","NA"},Y691={"NS","NA"}),0,IF(AB691&lt;=Y691,0,1))</f>
        <v>0</v>
      </c>
      <c r="AU691" cm="1">
        <f t="array" ref="AU691">IF(OR(AC691={"NS","NA"},Z691={"NS","NA"}),0,IF(AC691&lt;=Z691,0,1))</f>
        <v>0</v>
      </c>
      <c r="AV691" cm="1">
        <f t="array" ref="AV691">IF(OR(AD691={"NS","NA"},AA691={"NS","NA"}),0,IF(AD691&lt;=AA691,0,1))</f>
        <v>0</v>
      </c>
    </row>
    <row r="692" spans="1:48" s="93" customFormat="1" ht="24" customHeight="1">
      <c r="A692" s="21"/>
      <c r="B692" s="86"/>
      <c r="C692" s="434" t="s">
        <v>5075</v>
      </c>
      <c r="D692" s="974" t="s">
        <v>6448</v>
      </c>
      <c r="E692" s="669"/>
      <c r="F692" s="669"/>
      <c r="G692" s="669"/>
      <c r="H692" s="669"/>
      <c r="I692" s="670"/>
      <c r="J692" s="671"/>
      <c r="K692" s="748"/>
      <c r="L692" s="188"/>
      <c r="M692" s="188"/>
      <c r="N692" s="188"/>
      <c r="O692" s="188"/>
      <c r="P692" s="188"/>
      <c r="Q692" s="188"/>
      <c r="R692" s="188"/>
      <c r="S692" s="188"/>
      <c r="T692" s="188"/>
      <c r="U692" s="188"/>
      <c r="V692" s="188"/>
      <c r="W692" s="188"/>
      <c r="X692" s="188"/>
      <c r="Y692" s="112"/>
      <c r="Z692" s="112"/>
      <c r="AA692" s="112"/>
      <c r="AB692" s="112"/>
      <c r="AC692" s="112"/>
      <c r="AD692" s="112"/>
      <c r="AE692" s="4"/>
      <c r="AG692">
        <f t="shared" si="228"/>
        <v>0</v>
      </c>
      <c r="AH692">
        <f t="shared" si="219"/>
        <v>0</v>
      </c>
      <c r="AI692">
        <f t="shared" si="220"/>
        <v>0</v>
      </c>
      <c r="AJ692">
        <f t="shared" si="221"/>
        <v>0</v>
      </c>
      <c r="AK692">
        <f t="shared" si="222"/>
        <v>0</v>
      </c>
      <c r="AL692">
        <f t="shared" si="223"/>
        <v>0</v>
      </c>
      <c r="AM692">
        <f t="shared" si="224"/>
        <v>0</v>
      </c>
      <c r="AN692">
        <f t="shared" si="225"/>
        <v>0</v>
      </c>
      <c r="AO692">
        <f t="shared" si="226"/>
        <v>0</v>
      </c>
      <c r="AP692">
        <f t="shared" si="227"/>
        <v>0</v>
      </c>
      <c r="AQ692" cm="1">
        <f t="array" ref="AQ692">IF(OR(Y692={"NS","NA"},$C$101={"NS","NA"}),0,IF(Y692&lt;=$C$101,0,1))</f>
        <v>0</v>
      </c>
      <c r="AR692" cm="1">
        <f t="array" ref="AR692">IF(OR(Z692={"NS","NA"},$E$103={"NS","NA"}),0,IF(Z692&lt;=$E$103,0,1))</f>
        <v>0</v>
      </c>
      <c r="AS692" cm="1">
        <f t="array" ref="AS692">IF(OR(AA692={"NS","NA"},$E$105={"NS","NA"}),0,IF(AA692&lt;=$E$105,0,1))</f>
        <v>0</v>
      </c>
      <c r="AT692" cm="1">
        <f t="array" ref="AT692">IF(OR(AB692={"NS","NA"},Y692={"NS","NA"}),0,IF(AB692&lt;=Y692,0,1))</f>
        <v>0</v>
      </c>
      <c r="AU692" cm="1">
        <f t="array" ref="AU692">IF(OR(AC692={"NS","NA"},Z692={"NS","NA"}),0,IF(AC692&lt;=Z692,0,1))</f>
        <v>0</v>
      </c>
      <c r="AV692" cm="1">
        <f t="array" ref="AV692">IF(OR(AD692={"NS","NA"},AA692={"NS","NA"}),0,IF(AD692&lt;=AA692,0,1))</f>
        <v>0</v>
      </c>
    </row>
    <row r="693" spans="1:48" s="93" customFormat="1" ht="14.25">
      <c r="A693" s="21"/>
      <c r="B693" s="86"/>
      <c r="C693" s="434" t="s">
        <v>5076</v>
      </c>
      <c r="D693" s="974" t="s">
        <v>6449</v>
      </c>
      <c r="E693" s="669"/>
      <c r="F693" s="669"/>
      <c r="G693" s="669"/>
      <c r="H693" s="669"/>
      <c r="I693" s="670"/>
      <c r="J693" s="671"/>
      <c r="K693" s="748"/>
      <c r="L693" s="188"/>
      <c r="M693" s="188"/>
      <c r="N693" s="188"/>
      <c r="O693" s="188"/>
      <c r="P693" s="188"/>
      <c r="Q693" s="188"/>
      <c r="R693" s="188"/>
      <c r="S693" s="188"/>
      <c r="T693" s="188"/>
      <c r="U693" s="188"/>
      <c r="V693" s="188"/>
      <c r="W693" s="188"/>
      <c r="X693" s="188"/>
      <c r="Y693" s="112"/>
      <c r="Z693" s="112"/>
      <c r="AA693" s="112"/>
      <c r="AB693" s="112"/>
      <c r="AC693" s="112"/>
      <c r="AD693" s="112"/>
      <c r="AE693" s="4"/>
      <c r="AG693">
        <f t="shared" si="228"/>
        <v>0</v>
      </c>
      <c r="AH693">
        <f t="shared" si="219"/>
        <v>0</v>
      </c>
      <c r="AI693">
        <f t="shared" si="220"/>
        <v>0</v>
      </c>
      <c r="AJ693">
        <f t="shared" si="221"/>
        <v>0</v>
      </c>
      <c r="AK693">
        <f t="shared" si="222"/>
        <v>0</v>
      </c>
      <c r="AL693">
        <f t="shared" si="223"/>
        <v>0</v>
      </c>
      <c r="AM693">
        <f t="shared" si="224"/>
        <v>0</v>
      </c>
      <c r="AN693">
        <f t="shared" si="225"/>
        <v>0</v>
      </c>
      <c r="AO693">
        <f t="shared" si="226"/>
        <v>0</v>
      </c>
      <c r="AP693">
        <f t="shared" si="227"/>
        <v>0</v>
      </c>
      <c r="AQ693" cm="1">
        <f t="array" ref="AQ693">IF(OR(Y693={"NS","NA"},$C$101={"NS","NA"}),0,IF(Y693&lt;=$C$101,0,1))</f>
        <v>0</v>
      </c>
      <c r="AR693" cm="1">
        <f t="array" ref="AR693">IF(OR(Z693={"NS","NA"},$E$103={"NS","NA"}),0,IF(Z693&lt;=$E$103,0,1))</f>
        <v>0</v>
      </c>
      <c r="AS693" cm="1">
        <f t="array" ref="AS693">IF(OR(AA693={"NS","NA"},$E$105={"NS","NA"}),0,IF(AA693&lt;=$E$105,0,1))</f>
        <v>0</v>
      </c>
      <c r="AT693" cm="1">
        <f t="array" ref="AT693">IF(OR(AB693={"NS","NA"},Y693={"NS","NA"}),0,IF(AB693&lt;=Y693,0,1))</f>
        <v>0</v>
      </c>
      <c r="AU693" cm="1">
        <f t="array" ref="AU693">IF(OR(AC693={"NS","NA"},Z693={"NS","NA"}),0,IF(AC693&lt;=Z693,0,1))</f>
        <v>0</v>
      </c>
      <c r="AV693" cm="1">
        <f t="array" ref="AV693">IF(OR(AD693={"NS","NA"},AA693={"NS","NA"}),0,IF(AD693&lt;=AA693,0,1))</f>
        <v>0</v>
      </c>
    </row>
    <row r="694" spans="1:48" s="93" customFormat="1" ht="14.25">
      <c r="A694" s="21"/>
      <c r="B694" s="86"/>
      <c r="C694" s="434" t="s">
        <v>5077</v>
      </c>
      <c r="D694" s="974" t="s">
        <v>6450</v>
      </c>
      <c r="E694" s="669"/>
      <c r="F694" s="669"/>
      <c r="G694" s="669"/>
      <c r="H694" s="669"/>
      <c r="I694" s="670"/>
      <c r="J694" s="671"/>
      <c r="K694" s="748"/>
      <c r="L694" s="188"/>
      <c r="M694" s="188"/>
      <c r="N694" s="188"/>
      <c r="O694" s="188"/>
      <c r="P694" s="188"/>
      <c r="Q694" s="188"/>
      <c r="R694" s="188"/>
      <c r="S694" s="188"/>
      <c r="T694" s="188"/>
      <c r="U694" s="188"/>
      <c r="V694" s="188"/>
      <c r="W694" s="188"/>
      <c r="X694" s="188"/>
      <c r="Y694" s="112"/>
      <c r="Z694" s="112"/>
      <c r="AA694" s="112"/>
      <c r="AB694" s="112"/>
      <c r="AC694" s="112"/>
      <c r="AD694" s="112"/>
      <c r="AE694" s="4"/>
      <c r="AG694">
        <f t="shared" si="228"/>
        <v>0</v>
      </c>
      <c r="AH694">
        <f t="shared" si="219"/>
        <v>0</v>
      </c>
      <c r="AI694">
        <f t="shared" si="220"/>
        <v>0</v>
      </c>
      <c r="AJ694">
        <f t="shared" si="221"/>
        <v>0</v>
      </c>
      <c r="AK694">
        <f t="shared" si="222"/>
        <v>0</v>
      </c>
      <c r="AL694">
        <f t="shared" si="223"/>
        <v>0</v>
      </c>
      <c r="AM694">
        <f t="shared" si="224"/>
        <v>0</v>
      </c>
      <c r="AN694">
        <f t="shared" si="225"/>
        <v>0</v>
      </c>
      <c r="AO694">
        <f t="shared" si="226"/>
        <v>0</v>
      </c>
      <c r="AP694">
        <f t="shared" si="227"/>
        <v>0</v>
      </c>
      <c r="AQ694" cm="1">
        <f t="array" ref="AQ694">IF(OR(Y694={"NS","NA"},$C$101={"NS","NA"}),0,IF(Y694&lt;=$C$101,0,1))</f>
        <v>0</v>
      </c>
      <c r="AR694" cm="1">
        <f t="array" ref="AR694">IF(OR(Z694={"NS","NA"},$E$103={"NS","NA"}),0,IF(Z694&lt;=$E$103,0,1))</f>
        <v>0</v>
      </c>
      <c r="AS694" cm="1">
        <f t="array" ref="AS694">IF(OR(AA694={"NS","NA"},$E$105={"NS","NA"}),0,IF(AA694&lt;=$E$105,0,1))</f>
        <v>0</v>
      </c>
      <c r="AT694" cm="1">
        <f t="array" ref="AT694">IF(OR(AB694={"NS","NA"},Y694={"NS","NA"}),0,IF(AB694&lt;=Y694,0,1))</f>
        <v>0</v>
      </c>
      <c r="AU694" cm="1">
        <f t="array" ref="AU694">IF(OR(AC694={"NS","NA"},Z694={"NS","NA"}),0,IF(AC694&lt;=Z694,0,1))</f>
        <v>0</v>
      </c>
      <c r="AV694" cm="1">
        <f t="array" ref="AV694">IF(OR(AD694={"NS","NA"},AA694={"NS","NA"}),0,IF(AD694&lt;=AA694,0,1))</f>
        <v>0</v>
      </c>
    </row>
    <row r="695" spans="1:48" s="93" customFormat="1" ht="24" customHeight="1">
      <c r="A695" s="21"/>
      <c r="B695" s="86"/>
      <c r="C695" s="434" t="s">
        <v>5078</v>
      </c>
      <c r="D695" s="974" t="s">
        <v>6451</v>
      </c>
      <c r="E695" s="669"/>
      <c r="F695" s="669"/>
      <c r="G695" s="669"/>
      <c r="H695" s="669"/>
      <c r="I695" s="670"/>
      <c r="J695" s="671"/>
      <c r="K695" s="748"/>
      <c r="L695" s="188"/>
      <c r="M695" s="188"/>
      <c r="N695" s="188"/>
      <c r="O695" s="188"/>
      <c r="P695" s="188"/>
      <c r="Q695" s="188"/>
      <c r="R695" s="188"/>
      <c r="S695" s="188"/>
      <c r="T695" s="188"/>
      <c r="U695" s="188"/>
      <c r="V695" s="188"/>
      <c r="W695" s="188"/>
      <c r="X695" s="188"/>
      <c r="Y695" s="112"/>
      <c r="Z695" s="112"/>
      <c r="AA695" s="112"/>
      <c r="AB695" s="112"/>
      <c r="AC695" s="112"/>
      <c r="AD695" s="112"/>
      <c r="AE695" s="4"/>
      <c r="AG695">
        <f t="shared" si="228"/>
        <v>0</v>
      </c>
      <c r="AH695">
        <f t="shared" si="219"/>
        <v>0</v>
      </c>
      <c r="AI695">
        <f t="shared" si="220"/>
        <v>0</v>
      </c>
      <c r="AJ695">
        <f t="shared" si="221"/>
        <v>0</v>
      </c>
      <c r="AK695">
        <f t="shared" si="222"/>
        <v>0</v>
      </c>
      <c r="AL695">
        <f t="shared" si="223"/>
        <v>0</v>
      </c>
      <c r="AM695">
        <f t="shared" si="224"/>
        <v>0</v>
      </c>
      <c r="AN695">
        <f t="shared" si="225"/>
        <v>0</v>
      </c>
      <c r="AO695">
        <f t="shared" si="226"/>
        <v>0</v>
      </c>
      <c r="AP695">
        <f t="shared" si="227"/>
        <v>0</v>
      </c>
      <c r="AQ695" cm="1">
        <f t="array" ref="AQ695">IF(OR(Y695={"NS","NA"},$C$101={"NS","NA"}),0,IF(Y695&lt;=$C$101,0,1))</f>
        <v>0</v>
      </c>
      <c r="AR695" cm="1">
        <f t="array" ref="AR695">IF(OR(Z695={"NS","NA"},$E$103={"NS","NA"}),0,IF(Z695&lt;=$E$103,0,1))</f>
        <v>0</v>
      </c>
      <c r="AS695" cm="1">
        <f t="array" ref="AS695">IF(OR(AA695={"NS","NA"},$E$105={"NS","NA"}),0,IF(AA695&lt;=$E$105,0,1))</f>
        <v>0</v>
      </c>
      <c r="AT695" cm="1">
        <f t="array" ref="AT695">IF(OR(AB695={"NS","NA"},Y695={"NS","NA"}),0,IF(AB695&lt;=Y695,0,1))</f>
        <v>0</v>
      </c>
      <c r="AU695" cm="1">
        <f t="array" ref="AU695">IF(OR(AC695={"NS","NA"},Z695={"NS","NA"}),0,IF(AC695&lt;=Z695,0,1))</f>
        <v>0</v>
      </c>
      <c r="AV695" cm="1">
        <f t="array" ref="AV695">IF(OR(AD695={"NS","NA"},AA695={"NS","NA"}),0,IF(AD695&lt;=AA695,0,1))</f>
        <v>0</v>
      </c>
    </row>
    <row r="696" spans="1:48" s="93" customFormat="1" ht="14.25">
      <c r="A696" s="21"/>
      <c r="B696" s="86"/>
      <c r="C696" s="434" t="s">
        <v>5079</v>
      </c>
      <c r="D696" s="974" t="s">
        <v>6452</v>
      </c>
      <c r="E696" s="669"/>
      <c r="F696" s="669"/>
      <c r="G696" s="669"/>
      <c r="H696" s="669"/>
      <c r="I696" s="670"/>
      <c r="J696" s="671"/>
      <c r="K696" s="748"/>
      <c r="L696" s="188"/>
      <c r="M696" s="188"/>
      <c r="N696" s="188"/>
      <c r="O696" s="188"/>
      <c r="P696" s="188"/>
      <c r="Q696" s="188"/>
      <c r="R696" s="188"/>
      <c r="S696" s="188"/>
      <c r="T696" s="188"/>
      <c r="U696" s="188"/>
      <c r="V696" s="188"/>
      <c r="W696" s="188"/>
      <c r="X696" s="188"/>
      <c r="Y696" s="112"/>
      <c r="Z696" s="112"/>
      <c r="AA696" s="112"/>
      <c r="AB696" s="112"/>
      <c r="AC696" s="112"/>
      <c r="AD696" s="112"/>
      <c r="AE696" s="4"/>
      <c r="AG696">
        <f t="shared" si="228"/>
        <v>0</v>
      </c>
      <c r="AH696">
        <f t="shared" si="219"/>
        <v>0</v>
      </c>
      <c r="AI696">
        <f t="shared" si="220"/>
        <v>0</v>
      </c>
      <c r="AJ696">
        <f t="shared" si="221"/>
        <v>0</v>
      </c>
      <c r="AK696">
        <f t="shared" si="222"/>
        <v>0</v>
      </c>
      <c r="AL696">
        <f t="shared" si="223"/>
        <v>0</v>
      </c>
      <c r="AM696">
        <f t="shared" si="224"/>
        <v>0</v>
      </c>
      <c r="AN696">
        <f t="shared" si="225"/>
        <v>0</v>
      </c>
      <c r="AO696">
        <f t="shared" si="226"/>
        <v>0</v>
      </c>
      <c r="AP696">
        <f t="shared" si="227"/>
        <v>0</v>
      </c>
      <c r="AQ696" cm="1">
        <f t="array" ref="AQ696">IF(OR(Y696={"NS","NA"},$C$101={"NS","NA"}),0,IF(Y696&lt;=$C$101,0,1))</f>
        <v>0</v>
      </c>
      <c r="AR696" cm="1">
        <f t="array" ref="AR696">IF(OR(Z696={"NS","NA"},$E$103={"NS","NA"}),0,IF(Z696&lt;=$E$103,0,1))</f>
        <v>0</v>
      </c>
      <c r="AS696" cm="1">
        <f t="array" ref="AS696">IF(OR(AA696={"NS","NA"},$E$105={"NS","NA"}),0,IF(AA696&lt;=$E$105,0,1))</f>
        <v>0</v>
      </c>
      <c r="AT696" cm="1">
        <f t="array" ref="AT696">IF(OR(AB696={"NS","NA"},Y696={"NS","NA"}),0,IF(AB696&lt;=Y696,0,1))</f>
        <v>0</v>
      </c>
      <c r="AU696" cm="1">
        <f t="array" ref="AU696">IF(OR(AC696={"NS","NA"},Z696={"NS","NA"}),0,IF(AC696&lt;=Z696,0,1))</f>
        <v>0</v>
      </c>
      <c r="AV696" cm="1">
        <f t="array" ref="AV696">IF(OR(AD696={"NS","NA"},AA696={"NS","NA"}),0,IF(AD696&lt;=AA696,0,1))</f>
        <v>0</v>
      </c>
    </row>
    <row r="697" spans="1:48" s="93" customFormat="1" ht="14.25">
      <c r="A697" s="21"/>
      <c r="B697" s="86"/>
      <c r="C697" s="434" t="s">
        <v>5080</v>
      </c>
      <c r="D697" s="974" t="s">
        <v>6453</v>
      </c>
      <c r="E697" s="669"/>
      <c r="F697" s="669"/>
      <c r="G697" s="669"/>
      <c r="H697" s="669"/>
      <c r="I697" s="670"/>
      <c r="J697" s="671"/>
      <c r="K697" s="748"/>
      <c r="L697" s="188"/>
      <c r="M697" s="188"/>
      <c r="N697" s="188"/>
      <c r="O697" s="188"/>
      <c r="P697" s="188"/>
      <c r="Q697" s="188"/>
      <c r="R697" s="188"/>
      <c r="S697" s="188"/>
      <c r="T697" s="188"/>
      <c r="U697" s="188"/>
      <c r="V697" s="188"/>
      <c r="W697" s="188"/>
      <c r="X697" s="188"/>
      <c r="Y697" s="112"/>
      <c r="Z697" s="112"/>
      <c r="AA697" s="112"/>
      <c r="AB697" s="112"/>
      <c r="AC697" s="112"/>
      <c r="AD697" s="112"/>
      <c r="AE697" s="4"/>
      <c r="AG697">
        <f t="shared" si="228"/>
        <v>0</v>
      </c>
      <c r="AH697">
        <f t="shared" si="219"/>
        <v>0</v>
      </c>
      <c r="AI697">
        <f t="shared" si="220"/>
        <v>0</v>
      </c>
      <c r="AJ697">
        <f t="shared" si="221"/>
        <v>0</v>
      </c>
      <c r="AK697">
        <f t="shared" si="222"/>
        <v>0</v>
      </c>
      <c r="AL697">
        <f t="shared" si="223"/>
        <v>0</v>
      </c>
      <c r="AM697">
        <f t="shared" si="224"/>
        <v>0</v>
      </c>
      <c r="AN697">
        <f t="shared" si="225"/>
        <v>0</v>
      </c>
      <c r="AO697">
        <f t="shared" si="226"/>
        <v>0</v>
      </c>
      <c r="AP697">
        <f t="shared" si="227"/>
        <v>0</v>
      </c>
      <c r="AQ697" cm="1">
        <f t="array" ref="AQ697">IF(OR(Y697={"NS","NA"},$C$101={"NS","NA"}),0,IF(Y697&lt;=$C$101,0,1))</f>
        <v>0</v>
      </c>
      <c r="AR697" cm="1">
        <f t="array" ref="AR697">IF(OR(Z697={"NS","NA"},$E$103={"NS","NA"}),0,IF(Z697&lt;=$E$103,0,1))</f>
        <v>0</v>
      </c>
      <c r="AS697" cm="1">
        <f t="array" ref="AS697">IF(OR(AA697={"NS","NA"},$E$105={"NS","NA"}),0,IF(AA697&lt;=$E$105,0,1))</f>
        <v>0</v>
      </c>
      <c r="AT697" cm="1">
        <f t="array" ref="AT697">IF(OR(AB697={"NS","NA"},Y697={"NS","NA"}),0,IF(AB697&lt;=Y697,0,1))</f>
        <v>0</v>
      </c>
      <c r="AU697" cm="1">
        <f t="array" ref="AU697">IF(OR(AC697={"NS","NA"},Z697={"NS","NA"}),0,IF(AC697&lt;=Z697,0,1))</f>
        <v>0</v>
      </c>
      <c r="AV697" cm="1">
        <f t="array" ref="AV697">IF(OR(AD697={"NS","NA"},AA697={"NS","NA"}),0,IF(AD697&lt;=AA697,0,1))</f>
        <v>0</v>
      </c>
    </row>
    <row r="698" spans="1:48" s="93" customFormat="1" ht="14.25">
      <c r="A698" s="21"/>
      <c r="B698" s="86"/>
      <c r="C698" s="74" t="s">
        <v>5081</v>
      </c>
      <c r="D698" s="763" t="s">
        <v>6454</v>
      </c>
      <c r="E698" s="669"/>
      <c r="F698" s="669"/>
      <c r="G698" s="669"/>
      <c r="H698" s="669"/>
      <c r="I698" s="670"/>
      <c r="J698" s="671"/>
      <c r="K698" s="748"/>
      <c r="L698" s="188"/>
      <c r="M698" s="188"/>
      <c r="N698" s="188"/>
      <c r="O698" s="188"/>
      <c r="P698" s="188"/>
      <c r="Q698" s="188"/>
      <c r="R698" s="188"/>
      <c r="S698" s="188"/>
      <c r="T698" s="188"/>
      <c r="U698" s="188"/>
      <c r="V698" s="188"/>
      <c r="W698" s="188"/>
      <c r="X698" s="188"/>
      <c r="Y698" s="112"/>
      <c r="Z698" s="112"/>
      <c r="AA698" s="112"/>
      <c r="AB698" s="112"/>
      <c r="AC698" s="112"/>
      <c r="AD698" s="112"/>
      <c r="AE698" s="4"/>
      <c r="AG698">
        <f t="shared" si="228"/>
        <v>0</v>
      </c>
      <c r="AH698">
        <f t="shared" si="219"/>
        <v>0</v>
      </c>
      <c r="AI698">
        <f t="shared" si="220"/>
        <v>0</v>
      </c>
      <c r="AJ698">
        <f t="shared" si="221"/>
        <v>0</v>
      </c>
      <c r="AK698">
        <f t="shared" si="222"/>
        <v>0</v>
      </c>
      <c r="AL698">
        <f t="shared" si="223"/>
        <v>0</v>
      </c>
      <c r="AM698">
        <f t="shared" si="224"/>
        <v>0</v>
      </c>
      <c r="AN698">
        <f t="shared" si="225"/>
        <v>0</v>
      </c>
      <c r="AO698">
        <f t="shared" si="226"/>
        <v>0</v>
      </c>
      <c r="AP698">
        <f t="shared" si="227"/>
        <v>0</v>
      </c>
      <c r="AQ698" cm="1">
        <f t="array" ref="AQ698">IF(OR(Y698={"NS","NA"},$C$101={"NS","NA"}),0,IF(Y698&lt;=$C$101,0,1))</f>
        <v>0</v>
      </c>
      <c r="AR698" cm="1">
        <f t="array" ref="AR698">IF(OR(Z698={"NS","NA"},$E$103={"NS","NA"}),0,IF(Z698&lt;=$E$103,0,1))</f>
        <v>0</v>
      </c>
      <c r="AS698" cm="1">
        <f t="array" ref="AS698">IF(OR(AA698={"NS","NA"},$E$105={"NS","NA"}),0,IF(AA698&lt;=$E$105,0,1))</f>
        <v>0</v>
      </c>
      <c r="AT698" cm="1">
        <f t="array" ref="AT698">IF(OR(AB698={"NS","NA"},Y698={"NS","NA"}),0,IF(AB698&lt;=Y698,0,1))</f>
        <v>0</v>
      </c>
      <c r="AU698" cm="1">
        <f t="array" ref="AU698">IF(OR(AC698={"NS","NA"},Z698={"NS","NA"}),0,IF(AC698&lt;=Z698,0,1))</f>
        <v>0</v>
      </c>
      <c r="AV698" cm="1">
        <f t="array" ref="AV698">IF(OR(AD698={"NS","NA"},AA698={"NS","NA"}),0,IF(AD698&lt;=AA698,0,1))</f>
        <v>0</v>
      </c>
    </row>
    <row r="699" spans="1:48" s="93" customFormat="1" ht="14.25">
      <c r="A699" s="21"/>
      <c r="B699" s="86"/>
      <c r="C699" s="434" t="s">
        <v>5082</v>
      </c>
      <c r="D699" s="974" t="s">
        <v>6455</v>
      </c>
      <c r="E699" s="669"/>
      <c r="F699" s="669"/>
      <c r="G699" s="669"/>
      <c r="H699" s="669"/>
      <c r="I699" s="670"/>
      <c r="J699" s="671"/>
      <c r="K699" s="748"/>
      <c r="L699" s="188"/>
      <c r="M699" s="188"/>
      <c r="N699" s="188"/>
      <c r="O699" s="188"/>
      <c r="P699" s="188"/>
      <c r="Q699" s="188"/>
      <c r="R699" s="188"/>
      <c r="S699" s="188"/>
      <c r="T699" s="188"/>
      <c r="U699" s="188"/>
      <c r="V699" s="188"/>
      <c r="W699" s="188"/>
      <c r="X699" s="188"/>
      <c r="Y699" s="112"/>
      <c r="Z699" s="112"/>
      <c r="AA699" s="112"/>
      <c r="AB699" s="112"/>
      <c r="AC699" s="112"/>
      <c r="AD699" s="112"/>
      <c r="AE699" s="4"/>
      <c r="AG699">
        <f t="shared" si="228"/>
        <v>0</v>
      </c>
      <c r="AH699">
        <f t="shared" si="219"/>
        <v>0</v>
      </c>
      <c r="AI699">
        <f t="shared" si="220"/>
        <v>0</v>
      </c>
      <c r="AJ699">
        <f t="shared" si="221"/>
        <v>0</v>
      </c>
      <c r="AK699">
        <f t="shared" si="222"/>
        <v>0</v>
      </c>
      <c r="AL699">
        <f t="shared" si="223"/>
        <v>0</v>
      </c>
      <c r="AM699">
        <f t="shared" si="224"/>
        <v>0</v>
      </c>
      <c r="AN699">
        <f t="shared" si="225"/>
        <v>0</v>
      </c>
      <c r="AO699">
        <f t="shared" si="226"/>
        <v>0</v>
      </c>
      <c r="AP699">
        <f t="shared" si="227"/>
        <v>0</v>
      </c>
      <c r="AQ699" cm="1">
        <f t="array" ref="AQ699">IF(OR(Y699={"NS","NA"},$C$101={"NS","NA"}),0,IF(Y699&lt;=$C$101,0,1))</f>
        <v>0</v>
      </c>
      <c r="AR699" cm="1">
        <f t="array" ref="AR699">IF(OR(Z699={"NS","NA"},$E$103={"NS","NA"}),0,IF(Z699&lt;=$E$103,0,1))</f>
        <v>0</v>
      </c>
      <c r="AS699" cm="1">
        <f t="array" ref="AS699">IF(OR(AA699={"NS","NA"},$E$105={"NS","NA"}),0,IF(AA699&lt;=$E$105,0,1))</f>
        <v>0</v>
      </c>
      <c r="AT699" cm="1">
        <f t="array" ref="AT699">IF(OR(AB699={"NS","NA"},Y699={"NS","NA"}),0,IF(AB699&lt;=Y699,0,1))</f>
        <v>0</v>
      </c>
      <c r="AU699" cm="1">
        <f t="array" ref="AU699">IF(OR(AC699={"NS","NA"},Z699={"NS","NA"}),0,IF(AC699&lt;=Z699,0,1))</f>
        <v>0</v>
      </c>
      <c r="AV699" cm="1">
        <f t="array" ref="AV699">IF(OR(AD699={"NS","NA"},AA699={"NS","NA"}),0,IF(AD699&lt;=AA699,0,1))</f>
        <v>0</v>
      </c>
    </row>
    <row r="700" spans="1:48" s="93" customFormat="1" ht="24" customHeight="1">
      <c r="A700" s="21"/>
      <c r="B700" s="86"/>
      <c r="C700" s="434" t="s">
        <v>5083</v>
      </c>
      <c r="D700" s="974" t="s">
        <v>6456</v>
      </c>
      <c r="E700" s="669"/>
      <c r="F700" s="669"/>
      <c r="G700" s="669"/>
      <c r="H700" s="669"/>
      <c r="I700" s="670"/>
      <c r="J700" s="671"/>
      <c r="K700" s="748"/>
      <c r="L700" s="188"/>
      <c r="M700" s="188"/>
      <c r="N700" s="188"/>
      <c r="O700" s="188"/>
      <c r="P700" s="188"/>
      <c r="Q700" s="188"/>
      <c r="R700" s="188"/>
      <c r="S700" s="188"/>
      <c r="T700" s="188"/>
      <c r="U700" s="188"/>
      <c r="V700" s="188"/>
      <c r="W700" s="188"/>
      <c r="X700" s="188"/>
      <c r="Y700" s="112"/>
      <c r="Z700" s="112"/>
      <c r="AA700" s="112"/>
      <c r="AB700" s="112"/>
      <c r="AC700" s="112"/>
      <c r="AD700" s="112"/>
      <c r="AE700" s="4"/>
      <c r="AG700">
        <f t="shared" si="228"/>
        <v>0</v>
      </c>
      <c r="AH700">
        <f t="shared" si="219"/>
        <v>0</v>
      </c>
      <c r="AI700">
        <f t="shared" si="220"/>
        <v>0</v>
      </c>
      <c r="AJ700">
        <f t="shared" si="221"/>
        <v>0</v>
      </c>
      <c r="AK700">
        <f t="shared" si="222"/>
        <v>0</v>
      </c>
      <c r="AL700">
        <f t="shared" si="223"/>
        <v>0</v>
      </c>
      <c r="AM700">
        <f t="shared" si="224"/>
        <v>0</v>
      </c>
      <c r="AN700">
        <f t="shared" si="225"/>
        <v>0</v>
      </c>
      <c r="AO700">
        <f t="shared" si="226"/>
        <v>0</v>
      </c>
      <c r="AP700">
        <f t="shared" si="227"/>
        <v>0</v>
      </c>
      <c r="AQ700" cm="1">
        <f t="array" ref="AQ700">IF(OR(Y700={"NS","NA"},$C$101={"NS","NA"}),0,IF(Y700&lt;=$C$101,0,1))</f>
        <v>0</v>
      </c>
      <c r="AR700" cm="1">
        <f t="array" ref="AR700">IF(OR(Z700={"NS","NA"},$E$103={"NS","NA"}),0,IF(Z700&lt;=$E$103,0,1))</f>
        <v>0</v>
      </c>
      <c r="AS700" cm="1">
        <f t="array" ref="AS700">IF(OR(AA700={"NS","NA"},$E$105={"NS","NA"}),0,IF(AA700&lt;=$E$105,0,1))</f>
        <v>0</v>
      </c>
      <c r="AT700" cm="1">
        <f t="array" ref="AT700">IF(OR(AB700={"NS","NA"},Y700={"NS","NA"}),0,IF(AB700&lt;=Y700,0,1))</f>
        <v>0</v>
      </c>
      <c r="AU700" cm="1">
        <f t="array" ref="AU700">IF(OR(AC700={"NS","NA"},Z700={"NS","NA"}),0,IF(AC700&lt;=Z700,0,1))</f>
        <v>0</v>
      </c>
      <c r="AV700" cm="1">
        <f t="array" ref="AV700">IF(OR(AD700={"NS","NA"},AA700={"NS","NA"}),0,IF(AD700&lt;=AA700,0,1))</f>
        <v>0</v>
      </c>
    </row>
    <row r="701" spans="1:48" s="93" customFormat="1" ht="24" customHeight="1">
      <c r="A701" s="21"/>
      <c r="B701" s="86"/>
      <c r="C701" s="74" t="s">
        <v>6457</v>
      </c>
      <c r="D701" s="763" t="s">
        <v>6458</v>
      </c>
      <c r="E701" s="669"/>
      <c r="F701" s="669"/>
      <c r="G701" s="669"/>
      <c r="H701" s="669"/>
      <c r="I701" s="670"/>
      <c r="J701" s="671"/>
      <c r="K701" s="748"/>
      <c r="L701" s="188"/>
      <c r="M701" s="188"/>
      <c r="N701" s="188"/>
      <c r="O701" s="188"/>
      <c r="P701" s="188"/>
      <c r="Q701" s="188"/>
      <c r="R701" s="188"/>
      <c r="S701" s="188"/>
      <c r="T701" s="188"/>
      <c r="U701" s="188"/>
      <c r="V701" s="188"/>
      <c r="W701" s="188"/>
      <c r="X701" s="188"/>
      <c r="Y701" s="112"/>
      <c r="Z701" s="112"/>
      <c r="AA701" s="112"/>
      <c r="AB701" s="112"/>
      <c r="AC701" s="112"/>
      <c r="AD701" s="112"/>
      <c r="AE701" s="4"/>
      <c r="AG701">
        <f>IF(COUNTA($J$666:$AD$701)=0,0,IF(J701=1,IF(X701="",IF(AND(COUNTA(L701:W701)&gt;0,COUNTA(Y701:AD701)=6),0,1),IF(COUNTA(Y701:AD701)=6,0,1)),IF(J701&gt;1,0,1)))</f>
        <v>0</v>
      </c>
      <c r="AH701">
        <f>IF(J701&gt;1,IF(COUNTA(L701:AD701)=0,0,1),IF(X701="X",IF(COUNTA(L701:W701)=0,0,1),0))</f>
        <v>0</v>
      </c>
      <c r="AI701">
        <f>Y701</f>
        <v>0</v>
      </c>
      <c r="AJ701">
        <f>COUNTIF(Z701:AA701,"NS")</f>
        <v>0</v>
      </c>
      <c r="AK701">
        <f>SUM(Z701:AA701)</f>
        <v>0</v>
      </c>
      <c r="AL701">
        <f>IF(COUNTIF(Y701:AA701,"NA")=3,0,IF(OR(AND(AI701=0,AJ701&gt;0),AND(AI701="NS",AK701&gt;0), AND(AI701="NS", AJ701=0,AK701=0)), 1, IF(OR(AND(AI701&gt;0,AJ701&gt;1,AI701&gt;AK701), AND(AI701="NS",AJ701=2), AND(AI701="NS",AK701=0,AJ701&gt;0),AI701=AK701), 0, 1)))</f>
        <v>0</v>
      </c>
      <c r="AM701">
        <f>AB701</f>
        <v>0</v>
      </c>
      <c r="AN701">
        <f>COUNTIF(AC701:AD701,"NS")</f>
        <v>0</v>
      </c>
      <c r="AO701">
        <f>SUM(AC701:AD701)</f>
        <v>0</v>
      </c>
      <c r="AP701">
        <f>IF(COUNTIF(AB701:AD701,"NA")=3,0,IF(OR(AND(AM701=0,AN701&gt;0),AND(AM701="NS",AO701&gt;0), AND(AM701="NS", AN701=0,AO701=0)), 1, IF(OR(AND(AM701&gt;0,AN701&gt;1,AM701&gt;AO701), AND(AM701="NS",AN701=2), AND(AM701="NS",AO701=0,AN701&gt;0),AM701=AO701), 0, 1)))</f>
        <v>0</v>
      </c>
      <c r="AQ701" cm="1">
        <f t="array" ref="AQ701">IF(OR(Y701={"NS","NA"},$C$101={"NS","NA"}),0,IF(Y701&lt;=$C$101,0,1))</f>
        <v>0</v>
      </c>
      <c r="AR701" cm="1">
        <f t="array" ref="AR701">IF(OR(Z701={"NS","NA"},$E$103={"NS","NA"}),0,IF(Z701&lt;=$E$103,0,1))</f>
        <v>0</v>
      </c>
      <c r="AS701" cm="1">
        <f t="array" ref="AS701">IF(OR(AA701={"NS","NA"},$E$105={"NS","NA"}),0,IF(AA701&lt;=$E$105,0,1))</f>
        <v>0</v>
      </c>
      <c r="AT701" cm="1">
        <f t="array" ref="AT701">IF(OR(AB701={"NS","NA"},Y701={"NS","NA"}),0,IF(AB701&lt;=Y701,0,1))</f>
        <v>0</v>
      </c>
      <c r="AU701" cm="1">
        <f t="array" ref="AU701">IF(OR(AC701={"NS","NA"},Z701={"NS","NA"}),0,IF(AC701&lt;=Z701,0,1))</f>
        <v>0</v>
      </c>
      <c r="AV701" cm="1">
        <f t="array" ref="AV701">IF(OR(AD701={"NS","NA"},AA701={"NS","NA"}),0,IF(AD701&lt;=AA701,0,1))</f>
        <v>0</v>
      </c>
    </row>
    <row r="702" spans="1:48" s="93" customFormat="1" ht="14.25">
      <c r="A702" s="21"/>
      <c r="B702" s="785" t="str">
        <f>AZ707</f>
        <v/>
      </c>
      <c r="C702" s="785"/>
      <c r="D702" s="785"/>
      <c r="E702" s="785"/>
      <c r="F702" s="785"/>
      <c r="G702" s="785"/>
      <c r="H702" s="785"/>
      <c r="I702" s="785"/>
      <c r="J702" s="785"/>
      <c r="K702" s="785"/>
      <c r="L702" s="785"/>
      <c r="M702" s="785"/>
      <c r="N702" s="785"/>
      <c r="O702" s="785"/>
      <c r="P702" s="785"/>
      <c r="Q702" s="785"/>
      <c r="R702" s="785"/>
      <c r="S702" s="785"/>
      <c r="T702" s="785"/>
      <c r="U702" s="785"/>
      <c r="V702" s="785"/>
      <c r="W702" s="785"/>
      <c r="X702" s="785"/>
      <c r="Y702" s="785"/>
      <c r="Z702" s="785"/>
      <c r="AA702" s="785"/>
      <c r="AB702" s="785"/>
      <c r="AC702" s="785"/>
      <c r="AD702" s="785"/>
      <c r="AE702" s="4"/>
      <c r="AG702" s="396">
        <f>SUM(AG666:AG701)</f>
        <v>0</v>
      </c>
      <c r="AH702" s="396">
        <f>SUM(AH666:AH701,AF668:AF669)</f>
        <v>0</v>
      </c>
      <c r="AL702" s="192">
        <f>SUM(AL666:AL701)</f>
        <v>0</v>
      </c>
      <c r="AP702" s="192">
        <f>SUM(AP666:AP701)</f>
        <v>0</v>
      </c>
      <c r="AS702" s="396">
        <f>SUM(AQ666:AS701)</f>
        <v>0</v>
      </c>
      <c r="AV702" s="396">
        <f>SUM(AT666:AV701)</f>
        <v>0</v>
      </c>
    </row>
    <row r="703" spans="1:48" s="93" customFormat="1" ht="45" customHeight="1">
      <c r="A703" s="21"/>
      <c r="B703" s="86"/>
      <c r="C703" s="895" t="s">
        <v>6459</v>
      </c>
      <c r="D703" s="736"/>
      <c r="E703" s="736"/>
      <c r="F703" s="671"/>
      <c r="G703" s="653"/>
      <c r="H703" s="653"/>
      <c r="I703" s="653"/>
      <c r="J703" s="653"/>
      <c r="K703" s="653"/>
      <c r="L703" s="653"/>
      <c r="M703" s="653"/>
      <c r="N703" s="653"/>
      <c r="O703" s="653"/>
      <c r="P703" s="653"/>
      <c r="Q703" s="653"/>
      <c r="R703" s="653"/>
      <c r="S703" s="653"/>
      <c r="T703" s="653"/>
      <c r="U703" s="653"/>
      <c r="V703" s="653"/>
      <c r="W703" s="653"/>
      <c r="X703" s="653"/>
      <c r="Y703" s="653"/>
      <c r="Z703" s="653"/>
      <c r="AA703" s="653"/>
      <c r="AB703" s="653"/>
      <c r="AC703" s="653"/>
      <c r="AD703" s="748"/>
      <c r="AE703" s="4"/>
      <c r="AF703" s="559" t="str">
        <f>SUBSTITUTE( SUBSTITUTE( SUBSTITUTE( SUBSTITUTE( SUBSTITUTE( SUBSTITUTE( SUBSTITUTE( SUBSTITUTE( SUBSTITUTE( SUBSTITUTE(F703, "á", "a"), "é", "e"), "í", "i"), "ó", "o"), "ú", "u"), "Á", "A"), "É", "E"), "Í", "I"), "Ó", "O"), "Ú", "U")</f>
        <v/>
      </c>
      <c r="AI703" t="s">
        <v>5595</v>
      </c>
      <c r="AJ703" s="193">
        <f>SUM(AL702,AP702)</f>
        <v>0</v>
      </c>
    </row>
    <row r="704" spans="1:48" s="93" customFormat="1" ht="14.25">
      <c r="A704" s="21"/>
      <c r="B704" s="753" t="str">
        <f>IF(AND(J701=1,F703=""),"Debido a que seleccionó para el numeral 36 el código 1, debe anotar el nombre de dicha(s) prestación(es) laboral(es)","")</f>
        <v/>
      </c>
      <c r="C704" s="751"/>
      <c r="D704" s="751"/>
      <c r="E704" s="751"/>
      <c r="F704" s="751"/>
      <c r="G704" s="751"/>
      <c r="H704" s="751"/>
      <c r="I704" s="751"/>
      <c r="J704" s="751"/>
      <c r="K704" s="751"/>
      <c r="L704" s="751"/>
      <c r="M704" s="751"/>
      <c r="N704" s="751"/>
      <c r="O704" s="751"/>
      <c r="P704" s="751"/>
      <c r="Q704" s="751"/>
      <c r="R704" s="751"/>
      <c r="S704" s="751"/>
      <c r="T704" s="751"/>
      <c r="U704" s="751"/>
      <c r="V704" s="751"/>
      <c r="W704" s="751"/>
      <c r="X704" s="751"/>
      <c r="Y704" s="751"/>
      <c r="Z704" s="751"/>
      <c r="AA704" s="751"/>
      <c r="AB704" s="751"/>
      <c r="AC704" s="751"/>
      <c r="AD704" s="751"/>
      <c r="AE704" s="751"/>
      <c r="AF704" s="1"/>
    </row>
    <row r="705" spans="1:52" s="93" customFormat="1" ht="45" customHeight="1">
      <c r="A705" s="21"/>
      <c r="B705" s="86"/>
      <c r="C705" s="895" t="s">
        <v>6460</v>
      </c>
      <c r="D705" s="736"/>
      <c r="E705" s="736"/>
      <c r="F705" s="671"/>
      <c r="G705" s="653"/>
      <c r="H705" s="653"/>
      <c r="I705" s="653"/>
      <c r="J705" s="653"/>
      <c r="K705" s="653"/>
      <c r="L705" s="653"/>
      <c r="M705" s="653"/>
      <c r="N705" s="653"/>
      <c r="O705" s="653"/>
      <c r="P705" s="653"/>
      <c r="Q705" s="653"/>
      <c r="R705" s="653"/>
      <c r="S705" s="653"/>
      <c r="T705" s="653"/>
      <c r="U705" s="653"/>
      <c r="V705" s="653"/>
      <c r="W705" s="653"/>
      <c r="X705" s="653"/>
      <c r="Y705" s="653"/>
      <c r="Z705" s="653"/>
      <c r="AA705" s="653"/>
      <c r="AB705" s="653"/>
      <c r="AC705" s="653"/>
      <c r="AD705" s="748"/>
      <c r="AE705" s="4"/>
      <c r="AF705" s="559" t="str">
        <f>SUBSTITUTE( SUBSTITUTE( SUBSTITUTE( SUBSTITUTE( SUBSTITUTE( SUBSTITUTE( SUBSTITUTE( SUBSTITUTE( SUBSTITUTE( SUBSTITUTE(F705, "á", "a"), "é", "e"), "í", "i"), "ó", "o"), "ú", "u"), "Á", "A"), "É", "E"), "Í", "I"), "Ó", "O"), "Ú", "U")</f>
        <v/>
      </c>
      <c r="AR705" s="1005" t="s">
        <v>6461</v>
      </c>
      <c r="AS705" s="1006"/>
      <c r="AT705" s="1006"/>
      <c r="AU705" s="1006"/>
      <c r="AW705" s="1005" t="s">
        <v>6462</v>
      </c>
      <c r="AX705" s="1006"/>
      <c r="AY705" s="1006"/>
      <c r="AZ705" s="1006"/>
    </row>
    <row r="706" spans="1:52" s="93" customFormat="1" ht="15" customHeight="1">
      <c r="A706" s="21"/>
      <c r="B706" s="753" t="str">
        <f>IF(AND(COUNTA(W666:W701)&gt;0,F705=""),"Debido a que seleccionó el código 12, debe anotar el nombre de dicha(s) frecuencia(s)","")</f>
        <v/>
      </c>
      <c r="C706" s="751"/>
      <c r="D706" s="751"/>
      <c r="E706" s="751"/>
      <c r="F706" s="751"/>
      <c r="G706" s="751"/>
      <c r="H706" s="751"/>
      <c r="I706" s="751"/>
      <c r="J706" s="751"/>
      <c r="K706" s="751"/>
      <c r="L706" s="751"/>
      <c r="M706" s="751"/>
      <c r="N706" s="751"/>
      <c r="O706" s="751"/>
      <c r="P706" s="751"/>
      <c r="Q706" s="751"/>
      <c r="R706" s="751"/>
      <c r="S706" s="751"/>
      <c r="T706" s="751"/>
      <c r="U706" s="751"/>
      <c r="V706" s="751"/>
      <c r="W706" s="751"/>
      <c r="X706" s="751"/>
      <c r="Y706" s="751"/>
      <c r="Z706" s="751"/>
      <c r="AA706" s="751"/>
      <c r="AB706" s="751"/>
      <c r="AC706" s="751"/>
      <c r="AD706" s="751"/>
      <c r="AE706" s="751"/>
      <c r="AR706" s="560" t="s">
        <v>5152</v>
      </c>
      <c r="AS706" s="560" t="s">
        <v>5153</v>
      </c>
      <c r="AT706" s="560" t="s">
        <v>5154</v>
      </c>
      <c r="AU706" s="560" t="s">
        <v>5155</v>
      </c>
      <c r="AW706" s="560" t="s">
        <v>5152</v>
      </c>
      <c r="AX706" s="560" t="s">
        <v>5153</v>
      </c>
      <c r="AY706" s="560" t="s">
        <v>5154</v>
      </c>
      <c r="AZ706" s="560" t="s">
        <v>5155</v>
      </c>
    </row>
    <row r="707" spans="1:52" s="93" customFormat="1">
      <c r="A707" s="21"/>
      <c r="B707" s="86"/>
      <c r="C707" s="643" t="s">
        <v>6463</v>
      </c>
      <c r="D707" s="669"/>
      <c r="E707" s="669"/>
      <c r="F707" s="669"/>
      <c r="G707" s="669"/>
      <c r="H707" s="669"/>
      <c r="I707" s="669"/>
      <c r="J707" s="669"/>
      <c r="K707" s="669"/>
      <c r="L707" s="669"/>
      <c r="M707" s="669"/>
      <c r="N707" s="669"/>
      <c r="O707" s="669"/>
      <c r="P707" s="669"/>
      <c r="Q707" s="669"/>
      <c r="R707" s="669"/>
      <c r="S707" s="669"/>
      <c r="T707" s="669"/>
      <c r="U707" s="669"/>
      <c r="V707" s="669"/>
      <c r="W707" s="669"/>
      <c r="X707" s="669"/>
      <c r="Y707" s="669"/>
      <c r="Z707" s="669"/>
      <c r="AA707" s="669"/>
      <c r="AB707" s="669"/>
      <c r="AC707" s="669"/>
      <c r="AD707" s="670"/>
      <c r="AE707" s="4"/>
      <c r="AR707" s="561" t="s">
        <v>6421</v>
      </c>
      <c r="AS707" s="93" t="s">
        <v>6421</v>
      </c>
      <c r="AT707" s="601" t="str" cm="1">
        <f t="array" ref="AT707">IF(AF703&lt;&gt;"",_xlfn.TEXTJOIN(" / ", TRUE, _xlfn.UNIQUE(IF($AR$707:$AR$741&lt;&gt;"",IF(ISNUMBER(SEARCH(AF703, $AR$707:$AR$741)) + (_xlfn.MAP($AR$707:$AR$741, _xlfn.LAMBDA(_xlpm.r, SUM(--ISNUMBER(SEARCH(_xlfn.TEXTSPLIT(_xlpm.r, ","), AF703))))))&gt;0,$AS$707:$AS$741, ""), ""))), "")</f>
        <v/>
      </c>
      <c r="AU707" s="93" t="str">
        <f>IF(AT707 = "", "", "Alerta: Revise el texto ingresado en el Especifique ya que podria existir en las opciones resaltadas en amarillo")</f>
        <v/>
      </c>
      <c r="AW707" s="561" t="s">
        <v>6464</v>
      </c>
      <c r="AX707" s="93" t="s">
        <v>5040</v>
      </c>
      <c r="AY707" s="601" t="str" cm="1">
        <f t="array" ref="AY707">IF(AF705&lt;&gt;"",_xlfn.TEXTJOIN(" / ", TRUE, _xlfn.UNIQUE(IF($AW$707:$AW$717&lt;&gt;"",IF(ISNUMBER(SEARCH(AF705, $AW$707:$AW$717)) + (_xlfn.MAP($AW$707:$AW$717, _xlfn.LAMBDA(_xlpm.r, SUM(--ISNUMBER(SEARCH(_xlfn.TEXTSPLIT(_xlpm.r, ","), AF705))))))&gt;0,$AX$707:$AX$717, ""), ""))), "")</f>
        <v/>
      </c>
      <c r="AZ707" s="93" t="str">
        <f>IF(AND(AY707 = "",AT707=""), "", "Alerta: Revise el texto ingresado en el Especifique ya que podria existir en las opciones resaltadas en amarillo")</f>
        <v/>
      </c>
    </row>
    <row r="708" spans="1:52" s="93" customFormat="1">
      <c r="A708" s="21"/>
      <c r="B708" s="86"/>
      <c r="C708" s="436" t="s">
        <v>5040</v>
      </c>
      <c r="D708" s="763" t="s">
        <v>6465</v>
      </c>
      <c r="E708" s="669"/>
      <c r="F708" s="669"/>
      <c r="G708" s="669"/>
      <c r="H708" s="669"/>
      <c r="I708" s="669"/>
      <c r="J708" s="669"/>
      <c r="K708" s="669"/>
      <c r="L708" s="669"/>
      <c r="M708" s="669"/>
      <c r="N708" s="669"/>
      <c r="O708" s="669"/>
      <c r="P708" s="670"/>
      <c r="Q708" s="437" t="s">
        <v>5054</v>
      </c>
      <c r="R708" s="763" t="s">
        <v>5749</v>
      </c>
      <c r="S708" s="669"/>
      <c r="T708" s="669"/>
      <c r="U708" s="669"/>
      <c r="V708" s="669"/>
      <c r="W708" s="669"/>
      <c r="X708" s="669"/>
      <c r="Y708" s="669"/>
      <c r="Z708" s="669"/>
      <c r="AA708" s="669"/>
      <c r="AB708" s="669"/>
      <c r="AC708" s="669"/>
      <c r="AD708" s="670"/>
      <c r="AE708" s="4"/>
      <c r="AR708" s="561" t="s">
        <v>6466</v>
      </c>
      <c r="AS708" s="93" t="s">
        <v>6422</v>
      </c>
      <c r="AW708" s="561" t="s">
        <v>6467</v>
      </c>
      <c r="AX708" s="93" t="s">
        <v>5042</v>
      </c>
    </row>
    <row r="709" spans="1:52" s="93" customFormat="1" ht="15" customHeight="1">
      <c r="A709" s="21"/>
      <c r="B709" s="86"/>
      <c r="C709" s="437" t="s">
        <v>5042</v>
      </c>
      <c r="D709" s="763" t="s">
        <v>5729</v>
      </c>
      <c r="E709" s="669"/>
      <c r="F709" s="669"/>
      <c r="G709" s="669"/>
      <c r="H709" s="669"/>
      <c r="I709" s="669"/>
      <c r="J709" s="669"/>
      <c r="K709" s="669"/>
      <c r="L709" s="669"/>
      <c r="M709" s="669"/>
      <c r="N709" s="669"/>
      <c r="O709" s="669"/>
      <c r="P709" s="670"/>
      <c r="Q709" s="437" t="s">
        <v>5056</v>
      </c>
      <c r="R709" s="763" t="s">
        <v>5751</v>
      </c>
      <c r="S709" s="669"/>
      <c r="T709" s="669"/>
      <c r="U709" s="669"/>
      <c r="V709" s="669"/>
      <c r="W709" s="669"/>
      <c r="X709" s="669"/>
      <c r="Y709" s="669"/>
      <c r="Z709" s="669"/>
      <c r="AA709" s="669"/>
      <c r="AB709" s="669"/>
      <c r="AC709" s="669"/>
      <c r="AD709" s="670"/>
      <c r="AE709" s="4"/>
      <c r="AR709" s="561" t="s">
        <v>6468</v>
      </c>
      <c r="AS709" s="93" t="s">
        <v>6469</v>
      </c>
      <c r="AW709" s="561" t="s">
        <v>6470</v>
      </c>
      <c r="AX709" s="93" t="s">
        <v>5044</v>
      </c>
    </row>
    <row r="710" spans="1:52" s="93" customFormat="1" ht="15" customHeight="1">
      <c r="A710" s="21"/>
      <c r="B710" s="86"/>
      <c r="C710" s="437" t="s">
        <v>5044</v>
      </c>
      <c r="D710" s="763" t="s">
        <v>5733</v>
      </c>
      <c r="E710" s="669"/>
      <c r="F710" s="669"/>
      <c r="G710" s="669"/>
      <c r="H710" s="669"/>
      <c r="I710" s="669"/>
      <c r="J710" s="669"/>
      <c r="K710" s="669"/>
      <c r="L710" s="669"/>
      <c r="M710" s="669"/>
      <c r="N710" s="669"/>
      <c r="O710" s="669"/>
      <c r="P710" s="670"/>
      <c r="Q710" s="437" t="s">
        <v>5057</v>
      </c>
      <c r="R710" s="763" t="s">
        <v>5752</v>
      </c>
      <c r="S710" s="669"/>
      <c r="T710" s="669"/>
      <c r="U710" s="669"/>
      <c r="V710" s="669"/>
      <c r="W710" s="669"/>
      <c r="X710" s="669"/>
      <c r="Y710" s="669"/>
      <c r="Z710" s="669"/>
      <c r="AA710" s="669"/>
      <c r="AB710" s="669"/>
      <c r="AC710" s="669"/>
      <c r="AD710" s="670"/>
      <c r="AE710" s="4"/>
      <c r="AR710" s="561" t="s">
        <v>6471</v>
      </c>
      <c r="AS710" s="93" t="s">
        <v>6425</v>
      </c>
      <c r="AW710" s="561" t="s">
        <v>6472</v>
      </c>
      <c r="AX710" s="93" t="s">
        <v>5046</v>
      </c>
    </row>
    <row r="711" spans="1:52" s="93" customFormat="1" ht="15" customHeight="1">
      <c r="A711" s="21"/>
      <c r="B711" s="86"/>
      <c r="C711" s="437" t="s">
        <v>5046</v>
      </c>
      <c r="D711" s="763" t="s">
        <v>5737</v>
      </c>
      <c r="E711" s="669"/>
      <c r="F711" s="669"/>
      <c r="G711" s="669"/>
      <c r="H711" s="669"/>
      <c r="I711" s="669"/>
      <c r="J711" s="669"/>
      <c r="K711" s="669"/>
      <c r="L711" s="669"/>
      <c r="M711" s="669"/>
      <c r="N711" s="669"/>
      <c r="O711" s="669"/>
      <c r="P711" s="670"/>
      <c r="Q711" s="437" t="s">
        <v>5059</v>
      </c>
      <c r="R711" s="763" t="s">
        <v>5753</v>
      </c>
      <c r="S711" s="669"/>
      <c r="T711" s="669"/>
      <c r="U711" s="669"/>
      <c r="V711" s="669"/>
      <c r="W711" s="669"/>
      <c r="X711" s="669"/>
      <c r="Y711" s="669"/>
      <c r="Z711" s="669"/>
      <c r="AA711" s="669"/>
      <c r="AB711" s="669"/>
      <c r="AC711" s="669"/>
      <c r="AD711" s="670"/>
      <c r="AE711" s="4"/>
      <c r="AR711" s="561" t="s">
        <v>6473</v>
      </c>
      <c r="AS711" s="93" t="s">
        <v>6426</v>
      </c>
      <c r="AW711" s="561" t="s">
        <v>6474</v>
      </c>
      <c r="AX711" s="93" t="s">
        <v>5048</v>
      </c>
    </row>
    <row r="712" spans="1:52" s="93" customFormat="1" ht="15" customHeight="1">
      <c r="A712" s="21"/>
      <c r="B712" s="86"/>
      <c r="C712" s="437" t="s">
        <v>5048</v>
      </c>
      <c r="D712" s="763" t="s">
        <v>5741</v>
      </c>
      <c r="E712" s="669"/>
      <c r="F712" s="669"/>
      <c r="G712" s="669"/>
      <c r="H712" s="669"/>
      <c r="I712" s="669"/>
      <c r="J712" s="669"/>
      <c r="K712" s="669"/>
      <c r="L712" s="669"/>
      <c r="M712" s="669"/>
      <c r="N712" s="669"/>
      <c r="O712" s="669"/>
      <c r="P712" s="670"/>
      <c r="Q712" s="437" t="s">
        <v>5060</v>
      </c>
      <c r="R712" s="763" t="s">
        <v>6475</v>
      </c>
      <c r="S712" s="669"/>
      <c r="T712" s="669"/>
      <c r="U712" s="669"/>
      <c r="V712" s="669"/>
      <c r="W712" s="669"/>
      <c r="X712" s="669"/>
      <c r="Y712" s="669"/>
      <c r="Z712" s="669"/>
      <c r="AA712" s="669"/>
      <c r="AB712" s="669"/>
      <c r="AC712" s="669"/>
      <c r="AD712" s="670"/>
      <c r="AE712" s="4"/>
      <c r="AR712" s="561" t="s">
        <v>6476</v>
      </c>
      <c r="AS712" s="93" t="s">
        <v>6477</v>
      </c>
      <c r="AW712" s="561" t="s">
        <v>6478</v>
      </c>
      <c r="AX712" s="93" t="s">
        <v>5050</v>
      </c>
    </row>
    <row r="713" spans="1:52" s="93" customFormat="1" ht="15" customHeight="1">
      <c r="A713" s="21"/>
      <c r="B713" s="86"/>
      <c r="C713" s="437" t="s">
        <v>5050</v>
      </c>
      <c r="D713" s="763" t="s">
        <v>5745</v>
      </c>
      <c r="E713" s="669"/>
      <c r="F713" s="669"/>
      <c r="G713" s="669"/>
      <c r="H713" s="669"/>
      <c r="I713" s="669"/>
      <c r="J713" s="669"/>
      <c r="K713" s="669"/>
      <c r="L713" s="669"/>
      <c r="M713" s="669"/>
      <c r="N713" s="669"/>
      <c r="O713" s="669"/>
      <c r="P713" s="670"/>
      <c r="Q713" s="9" t="s">
        <v>5424</v>
      </c>
      <c r="R713" s="763" t="s">
        <v>422</v>
      </c>
      <c r="S713" s="669"/>
      <c r="T713" s="669"/>
      <c r="U713" s="669"/>
      <c r="V713" s="669"/>
      <c r="W713" s="669"/>
      <c r="X713" s="669"/>
      <c r="Y713" s="669"/>
      <c r="Z713" s="669"/>
      <c r="AA713" s="669"/>
      <c r="AB713" s="669"/>
      <c r="AC713" s="669"/>
      <c r="AD713" s="670"/>
      <c r="AE713" s="4"/>
      <c r="AR713" s="561" t="s">
        <v>6479</v>
      </c>
      <c r="AS713" s="93" t="s">
        <v>6428</v>
      </c>
      <c r="AW713" s="561" t="s">
        <v>6480</v>
      </c>
      <c r="AX713" s="93" t="s">
        <v>5052</v>
      </c>
    </row>
    <row r="714" spans="1:52" s="93" customFormat="1" ht="15" customHeight="1">
      <c r="A714" s="21"/>
      <c r="B714" s="86"/>
      <c r="C714" s="437" t="s">
        <v>5052</v>
      </c>
      <c r="D714" s="763" t="s">
        <v>5748</v>
      </c>
      <c r="E714" s="669"/>
      <c r="F714" s="669"/>
      <c r="G714" s="669"/>
      <c r="H714" s="669"/>
      <c r="I714" s="669"/>
      <c r="J714" s="669"/>
      <c r="K714" s="669"/>
      <c r="L714" s="669"/>
      <c r="M714" s="669"/>
      <c r="N714" s="669"/>
      <c r="O714" s="669"/>
      <c r="P714" s="670"/>
      <c r="Q714" s="763"/>
      <c r="R714" s="669"/>
      <c r="S714" s="669"/>
      <c r="T714" s="669"/>
      <c r="U714" s="669"/>
      <c r="V714" s="669"/>
      <c r="W714" s="669"/>
      <c r="X714" s="669"/>
      <c r="Y714" s="669"/>
      <c r="Z714" s="669"/>
      <c r="AA714" s="669"/>
      <c r="AB714" s="669"/>
      <c r="AC714" s="669"/>
      <c r="AD714" s="670"/>
      <c r="AE714" s="4"/>
      <c r="AR714" s="561" t="s">
        <v>6481</v>
      </c>
      <c r="AS714" s="93" t="s">
        <v>6482</v>
      </c>
      <c r="AW714" s="561" t="s">
        <v>6483</v>
      </c>
      <c r="AX714" s="93" t="s">
        <v>5054</v>
      </c>
    </row>
    <row r="715" spans="1:52" s="93" customFormat="1" ht="15" customHeight="1">
      <c r="A715" s="21"/>
      <c r="B715" s="86"/>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4"/>
      <c r="AR715" s="561" t="s">
        <v>6484</v>
      </c>
      <c r="AS715" s="93" t="s">
        <v>6430</v>
      </c>
      <c r="AW715" s="561" t="s">
        <v>6485</v>
      </c>
      <c r="AX715" s="93" t="s">
        <v>5056</v>
      </c>
    </row>
    <row r="716" spans="1:52" s="93" customFormat="1">
      <c r="A716" s="5"/>
      <c r="B716" s="8"/>
      <c r="C716" s="758" t="s">
        <v>5120</v>
      </c>
      <c r="D716" s="736"/>
      <c r="E716" s="736"/>
      <c r="F716" s="736"/>
      <c r="G716" s="736"/>
      <c r="H716" s="736"/>
      <c r="I716" s="736"/>
      <c r="J716" s="736"/>
      <c r="K716" s="736"/>
      <c r="L716" s="736"/>
      <c r="M716" s="736"/>
      <c r="N716" s="736"/>
      <c r="O716" s="736"/>
      <c r="P716" s="736"/>
      <c r="Q716" s="736"/>
      <c r="R716" s="736"/>
      <c r="S716" s="736"/>
      <c r="T716" s="736"/>
      <c r="U716" s="736"/>
      <c r="V716" s="736"/>
      <c r="W716" s="736"/>
      <c r="X716" s="736"/>
      <c r="Y716" s="736"/>
      <c r="Z716" s="736"/>
      <c r="AA716" s="736"/>
      <c r="AB716" s="736"/>
      <c r="AC716" s="736"/>
      <c r="AD716" s="736"/>
      <c r="AE716" s="4"/>
      <c r="AR716" s="561" t="s">
        <v>6486</v>
      </c>
      <c r="AS716" s="93" t="s">
        <v>6431</v>
      </c>
      <c r="AW716" s="561" t="s">
        <v>6487</v>
      </c>
      <c r="AX716" s="93" t="s">
        <v>5057</v>
      </c>
    </row>
    <row r="717" spans="1:52" s="93" customFormat="1" ht="60" customHeight="1">
      <c r="A717" s="5"/>
      <c r="B717" s="8"/>
      <c r="C717" s="747"/>
      <c r="D717" s="653"/>
      <c r="E717" s="653"/>
      <c r="F717" s="653"/>
      <c r="G717" s="653"/>
      <c r="H717" s="653"/>
      <c r="I717" s="653"/>
      <c r="J717" s="653"/>
      <c r="K717" s="653"/>
      <c r="L717" s="653"/>
      <c r="M717" s="653"/>
      <c r="N717" s="653"/>
      <c r="O717" s="653"/>
      <c r="P717" s="653"/>
      <c r="Q717" s="653"/>
      <c r="R717" s="653"/>
      <c r="S717" s="653"/>
      <c r="T717" s="653"/>
      <c r="U717" s="653"/>
      <c r="V717" s="653"/>
      <c r="W717" s="653"/>
      <c r="X717" s="653"/>
      <c r="Y717" s="653"/>
      <c r="Z717" s="653"/>
      <c r="AA717" s="653"/>
      <c r="AB717" s="653"/>
      <c r="AC717" s="653"/>
      <c r="AD717" s="748"/>
      <c r="AE717" s="4"/>
      <c r="AR717" s="561" t="s">
        <v>6488</v>
      </c>
      <c r="AS717" s="93" t="s">
        <v>6432</v>
      </c>
      <c r="AW717" s="561" t="s">
        <v>6489</v>
      </c>
      <c r="AX717" s="93" t="s">
        <v>5059</v>
      </c>
    </row>
    <row r="718" spans="1:52" s="93" customFormat="1" ht="15" customHeight="1">
      <c r="A718" s="5"/>
      <c r="B718" s="943" t="str">
        <f>IF(AG702=0,"","Favor de ingresar toda la información requerida en la pregunta")</f>
        <v/>
      </c>
      <c r="C718" s="751"/>
      <c r="D718" s="751"/>
      <c r="E718" s="751"/>
      <c r="F718" s="751"/>
      <c r="G718" s="751"/>
      <c r="H718" s="751"/>
      <c r="I718" s="751"/>
      <c r="J718" s="751"/>
      <c r="K718" s="751"/>
      <c r="L718" s="751"/>
      <c r="M718" s="751"/>
      <c r="N718" s="751"/>
      <c r="O718" s="751"/>
      <c r="P718" s="751"/>
      <c r="Q718" s="751"/>
      <c r="R718" s="751"/>
      <c r="S718" s="751"/>
      <c r="T718" s="751"/>
      <c r="U718" s="751"/>
      <c r="V718" s="751"/>
      <c r="W718" s="751"/>
      <c r="X718" s="751"/>
      <c r="Y718" s="751"/>
      <c r="Z718" s="751"/>
      <c r="AA718" s="751"/>
      <c r="AB718" s="751"/>
      <c r="AC718" s="751"/>
      <c r="AD718" s="751"/>
      <c r="AE718" s="751"/>
      <c r="AR718" s="561" t="s">
        <v>6490</v>
      </c>
      <c r="AS718" s="93" t="s">
        <v>6433</v>
      </c>
    </row>
    <row r="719" spans="1:52" s="93" customFormat="1" ht="15" customHeight="1">
      <c r="A719" s="5"/>
      <c r="B719" s="767" t="str">
        <f>IF(SUM(COUNTIF(Y666:AD701,"NS"))&lt;&gt;0,"Alerta: debido a que cuenta con registros NS, debe proporcionar una justificación en el area de comentarios al final de la pregunta","")</f>
        <v/>
      </c>
      <c r="C719" s="751"/>
      <c r="D719" s="751"/>
      <c r="E719" s="751"/>
      <c r="F719" s="751"/>
      <c r="G719" s="751"/>
      <c r="H719" s="751"/>
      <c r="I719" s="751"/>
      <c r="J719" s="751"/>
      <c r="K719" s="751"/>
      <c r="L719" s="751"/>
      <c r="M719" s="751"/>
      <c r="N719" s="751"/>
      <c r="O719" s="751"/>
      <c r="P719" s="751"/>
      <c r="Q719" s="751"/>
      <c r="R719" s="751"/>
      <c r="S719" s="751"/>
      <c r="T719" s="751"/>
      <c r="U719" s="751"/>
      <c r="V719" s="751"/>
      <c r="W719" s="751"/>
      <c r="X719" s="751"/>
      <c r="Y719" s="751"/>
      <c r="Z719" s="751"/>
      <c r="AA719" s="751"/>
      <c r="AB719" s="751"/>
      <c r="AC719" s="751"/>
      <c r="AD719" s="751"/>
      <c r="AE719" s="751"/>
      <c r="AR719" s="561" t="s">
        <v>6491</v>
      </c>
      <c r="AS719" s="93" t="s">
        <v>6434</v>
      </c>
    </row>
    <row r="720" spans="1:52" s="93" customFormat="1">
      <c r="A720" s="5"/>
      <c r="B720" s="880" t="str">
        <f>IF(AJ703&gt;0,"Favor de revisar la suma y consistencia de totales y/o subtotales por filas (numéricos y NS)","")</f>
        <v/>
      </c>
      <c r="C720" s="751"/>
      <c r="D720" s="751"/>
      <c r="E720" s="751"/>
      <c r="F720" s="751"/>
      <c r="G720" s="751"/>
      <c r="H720" s="751"/>
      <c r="I720" s="751"/>
      <c r="J720" s="751"/>
      <c r="K720" s="751"/>
      <c r="L720" s="751"/>
      <c r="M720" s="751"/>
      <c r="N720" s="751"/>
      <c r="O720" s="751"/>
      <c r="P720" s="751"/>
      <c r="Q720" s="751"/>
      <c r="R720" s="751"/>
      <c r="S720" s="751"/>
      <c r="T720" s="751"/>
      <c r="U720" s="751"/>
      <c r="V720" s="751"/>
      <c r="W720" s="751"/>
      <c r="X720" s="751"/>
      <c r="Y720" s="751"/>
      <c r="Z720" s="751"/>
      <c r="AA720" s="751"/>
      <c r="AB720" s="751"/>
      <c r="AC720" s="751"/>
      <c r="AD720" s="751"/>
      <c r="AE720" s="751"/>
      <c r="AR720" s="561" t="s">
        <v>6435</v>
      </c>
      <c r="AS720" s="93" t="s">
        <v>6435</v>
      </c>
    </row>
    <row r="721" spans="1:45" s="93" customFormat="1" ht="15" customHeight="1">
      <c r="A721" s="5"/>
      <c r="B721" s="753" t="str">
        <f>IF(AH702&gt;0,"Revise la información capturada, ya que tiene datos ingresados en celdas que están sombreadas","")</f>
        <v/>
      </c>
      <c r="C721" s="751"/>
      <c r="D721" s="751"/>
      <c r="E721" s="751"/>
      <c r="F721" s="751"/>
      <c r="G721" s="751"/>
      <c r="H721" s="751"/>
      <c r="I721" s="751"/>
      <c r="J721" s="751"/>
      <c r="K721" s="751"/>
      <c r="L721" s="751"/>
      <c r="M721" s="751"/>
      <c r="N721" s="751"/>
      <c r="O721" s="751"/>
      <c r="P721" s="751"/>
      <c r="Q721" s="751"/>
      <c r="R721" s="751"/>
      <c r="S721" s="751"/>
      <c r="T721" s="751"/>
      <c r="U721" s="751"/>
      <c r="V721" s="751"/>
      <c r="W721" s="751"/>
      <c r="X721" s="751"/>
      <c r="Y721" s="751"/>
      <c r="Z721" s="751"/>
      <c r="AA721" s="751"/>
      <c r="AB721" s="751"/>
      <c r="AC721" s="751"/>
      <c r="AD721" s="751"/>
      <c r="AE721" s="751"/>
      <c r="AR721" s="561" t="s">
        <v>6492</v>
      </c>
      <c r="AS721" s="93" t="s">
        <v>6436</v>
      </c>
    </row>
    <row r="722" spans="1:45" s="93" customFormat="1" ht="15" customHeight="1">
      <c r="A722" s="5"/>
      <c r="B722" s="753" t="str">
        <f>IF(AS702&gt;0,"Favor de revisar la instrucción 7, debido a que no se cumplen con los criterios mencionados","")</f>
        <v/>
      </c>
      <c r="C722" s="751"/>
      <c r="D722" s="751"/>
      <c r="E722" s="751"/>
      <c r="F722" s="751"/>
      <c r="G722" s="751"/>
      <c r="H722" s="751"/>
      <c r="I722" s="751"/>
      <c r="J722" s="751"/>
      <c r="K722" s="751"/>
      <c r="L722" s="751"/>
      <c r="M722" s="751"/>
      <c r="N722" s="751"/>
      <c r="O722" s="751"/>
      <c r="P722" s="751"/>
      <c r="Q722" s="751"/>
      <c r="R722" s="751"/>
      <c r="S722" s="751"/>
      <c r="T722" s="751"/>
      <c r="U722" s="751"/>
      <c r="V722" s="751"/>
      <c r="W722" s="751"/>
      <c r="X722" s="751"/>
      <c r="Y722" s="751"/>
      <c r="Z722" s="751"/>
      <c r="AA722" s="751"/>
      <c r="AB722" s="751"/>
      <c r="AC722" s="751"/>
      <c r="AD722" s="751"/>
      <c r="AE722" s="751"/>
      <c r="AR722" s="561" t="s">
        <v>6493</v>
      </c>
      <c r="AS722" s="93" t="s">
        <v>6437</v>
      </c>
    </row>
    <row r="723" spans="1:45" s="93" customFormat="1" ht="15" customHeight="1">
      <c r="A723" s="5"/>
      <c r="B723" s="753" t="str">
        <f>IF(AV702&gt;0,"Favor de revisar la instrucción 8, debido a que no se cumplen con los criterios mencionados","")</f>
        <v/>
      </c>
      <c r="C723" s="751"/>
      <c r="D723" s="751"/>
      <c r="E723" s="751"/>
      <c r="F723" s="751"/>
      <c r="G723" s="751"/>
      <c r="H723" s="751"/>
      <c r="I723" s="751"/>
      <c r="J723" s="751"/>
      <c r="K723" s="751"/>
      <c r="L723" s="751"/>
      <c r="M723" s="751"/>
      <c r="N723" s="751"/>
      <c r="O723" s="751"/>
      <c r="P723" s="751"/>
      <c r="Q723" s="751"/>
      <c r="R723" s="751"/>
      <c r="S723" s="751"/>
      <c r="T723" s="751"/>
      <c r="U723" s="751"/>
      <c r="V723" s="751"/>
      <c r="W723" s="751"/>
      <c r="X723" s="751"/>
      <c r="Y723" s="751"/>
      <c r="Z723" s="751"/>
      <c r="AA723" s="751"/>
      <c r="AB723" s="751"/>
      <c r="AC723" s="751"/>
      <c r="AD723" s="751"/>
      <c r="AE723" s="751"/>
      <c r="AR723" s="561" t="s">
        <v>6494</v>
      </c>
      <c r="AS723" s="93" t="s">
        <v>6495</v>
      </c>
    </row>
    <row r="724" spans="1:45" s="93" customFormat="1" ht="36" customHeight="1">
      <c r="A724" s="7" t="s">
        <v>6496</v>
      </c>
      <c r="B724" s="743" t="s">
        <v>6497</v>
      </c>
      <c r="C724" s="736"/>
      <c r="D724" s="736"/>
      <c r="E724" s="736"/>
      <c r="F724" s="736"/>
      <c r="G724" s="736"/>
      <c r="H724" s="736"/>
      <c r="I724" s="736"/>
      <c r="J724" s="736"/>
      <c r="K724" s="736"/>
      <c r="L724" s="736"/>
      <c r="M724" s="736"/>
      <c r="N724" s="736"/>
      <c r="O724" s="736"/>
      <c r="P724" s="736"/>
      <c r="Q724" s="736"/>
      <c r="R724" s="736"/>
      <c r="S724" s="736"/>
      <c r="T724" s="736"/>
      <c r="U724" s="736"/>
      <c r="V724" s="736"/>
      <c r="W724" s="736"/>
      <c r="X724" s="736"/>
      <c r="Y724" s="736"/>
      <c r="Z724" s="736"/>
      <c r="AA724" s="736"/>
      <c r="AB724" s="736"/>
      <c r="AC724" s="736"/>
      <c r="AD724" s="736"/>
      <c r="AE724" s="4"/>
      <c r="AR724" s="561" t="s">
        <v>6498</v>
      </c>
      <c r="AS724" s="93" t="s">
        <v>6439</v>
      </c>
    </row>
    <row r="725" spans="1:45" s="93" customFormat="1" ht="24" customHeight="1">
      <c r="A725" s="5"/>
      <c r="B725" s="6"/>
      <c r="C725" s="742" t="s">
        <v>6499</v>
      </c>
      <c r="D725" s="736"/>
      <c r="E725" s="736"/>
      <c r="F725" s="736"/>
      <c r="G725" s="736"/>
      <c r="H725" s="736"/>
      <c r="I725" s="736"/>
      <c r="J725" s="736"/>
      <c r="K725" s="736"/>
      <c r="L725" s="736"/>
      <c r="M725" s="736"/>
      <c r="N725" s="736"/>
      <c r="O725" s="736"/>
      <c r="P725" s="736"/>
      <c r="Q725" s="736"/>
      <c r="R725" s="736"/>
      <c r="S725" s="736"/>
      <c r="T725" s="736"/>
      <c r="U725" s="736"/>
      <c r="V725" s="736"/>
      <c r="W725" s="736"/>
      <c r="X725" s="736"/>
      <c r="Y725" s="736"/>
      <c r="Z725" s="736"/>
      <c r="AA725" s="736"/>
      <c r="AB725" s="736"/>
      <c r="AC725" s="736"/>
      <c r="AD725" s="736"/>
      <c r="AE725" s="4"/>
      <c r="AR725" s="561" t="s">
        <v>6500</v>
      </c>
      <c r="AS725" s="93" t="s">
        <v>6440</v>
      </c>
    </row>
    <row r="726" spans="1:45" s="93" customFormat="1" ht="24" customHeight="1">
      <c r="A726" s="5"/>
      <c r="B726" s="6"/>
      <c r="C726" s="742" t="s">
        <v>6501</v>
      </c>
      <c r="D726" s="736"/>
      <c r="E726" s="736"/>
      <c r="F726" s="736"/>
      <c r="G726" s="736"/>
      <c r="H726" s="736"/>
      <c r="I726" s="736"/>
      <c r="J726" s="736"/>
      <c r="K726" s="736"/>
      <c r="L726" s="736"/>
      <c r="M726" s="736"/>
      <c r="N726" s="736"/>
      <c r="O726" s="736"/>
      <c r="P726" s="736"/>
      <c r="Q726" s="736"/>
      <c r="R726" s="736"/>
      <c r="S726" s="736"/>
      <c r="T726" s="736"/>
      <c r="U726" s="736"/>
      <c r="V726" s="736"/>
      <c r="W726" s="736"/>
      <c r="X726" s="736"/>
      <c r="Y726" s="736"/>
      <c r="Z726" s="736"/>
      <c r="AA726" s="736"/>
      <c r="AB726" s="736"/>
      <c r="AC726" s="736"/>
      <c r="AD726" s="736"/>
      <c r="AE726" s="4"/>
      <c r="AR726" s="561" t="s">
        <v>6502</v>
      </c>
      <c r="AS726" s="93" t="s">
        <v>6503</v>
      </c>
    </row>
    <row r="727" spans="1:45" s="93" customFormat="1" ht="36" customHeight="1">
      <c r="A727" s="5"/>
      <c r="B727" s="6"/>
      <c r="C727" s="1002" t="s">
        <v>6504</v>
      </c>
      <c r="D727" s="1002"/>
      <c r="E727" s="1002"/>
      <c r="F727" s="1002"/>
      <c r="G727" s="1002"/>
      <c r="H727" s="1002"/>
      <c r="I727" s="1002"/>
      <c r="J727" s="1002"/>
      <c r="K727" s="1002"/>
      <c r="L727" s="1002"/>
      <c r="M727" s="1002"/>
      <c r="N727" s="1002"/>
      <c r="O727" s="1002"/>
      <c r="P727" s="1002"/>
      <c r="Q727" s="1002"/>
      <c r="R727" s="1002"/>
      <c r="S727" s="1002"/>
      <c r="T727" s="1002"/>
      <c r="U727" s="1002"/>
      <c r="V727" s="1002"/>
      <c r="W727" s="1002"/>
      <c r="X727" s="1002"/>
      <c r="Y727" s="1002"/>
      <c r="Z727" s="1002"/>
      <c r="AA727" s="1002"/>
      <c r="AB727" s="1002"/>
      <c r="AC727" s="1002"/>
      <c r="AD727" s="1002"/>
      <c r="AE727" s="4"/>
      <c r="AR727" s="561" t="s">
        <v>6505</v>
      </c>
      <c r="AS727" s="93" t="s">
        <v>6442</v>
      </c>
    </row>
    <row r="728" spans="1:45" s="93" customFormat="1" ht="36" customHeight="1">
      <c r="A728" s="5"/>
      <c r="B728" s="6"/>
      <c r="C728" s="1002" t="s">
        <v>6506</v>
      </c>
      <c r="D728" s="1002"/>
      <c r="E728" s="1002"/>
      <c r="F728" s="1002"/>
      <c r="G728" s="1002"/>
      <c r="H728" s="1002"/>
      <c r="I728" s="1002"/>
      <c r="J728" s="1002"/>
      <c r="K728" s="1002"/>
      <c r="L728" s="1002"/>
      <c r="M728" s="1002"/>
      <c r="N728" s="1002"/>
      <c r="O728" s="1002"/>
      <c r="P728" s="1002"/>
      <c r="Q728" s="1002"/>
      <c r="R728" s="1002"/>
      <c r="S728" s="1002"/>
      <c r="T728" s="1002"/>
      <c r="U728" s="1002"/>
      <c r="V728" s="1002"/>
      <c r="W728" s="1002"/>
      <c r="X728" s="1002"/>
      <c r="Y728" s="1002"/>
      <c r="Z728" s="1002"/>
      <c r="AA728" s="1002"/>
      <c r="AB728" s="1002"/>
      <c r="AC728" s="1002"/>
      <c r="AD728" s="1002"/>
      <c r="AE728" s="4"/>
      <c r="AR728" s="561" t="s">
        <v>6507</v>
      </c>
      <c r="AS728" s="93" t="s">
        <v>6443</v>
      </c>
    </row>
    <row r="729" spans="1:45" s="93" customFormat="1" ht="24" customHeight="1">
      <c r="A729" s="5"/>
      <c r="B729" s="6"/>
      <c r="C729" s="988" t="s">
        <v>6508</v>
      </c>
      <c r="D729" s="736"/>
      <c r="E729" s="736"/>
      <c r="F729" s="736"/>
      <c r="G729" s="736"/>
      <c r="H729" s="736"/>
      <c r="I729" s="736"/>
      <c r="J729" s="736"/>
      <c r="K729" s="736"/>
      <c r="L729" s="736"/>
      <c r="M729" s="736"/>
      <c r="N729" s="736"/>
      <c r="O729" s="736"/>
      <c r="P729" s="736"/>
      <c r="Q729" s="736"/>
      <c r="R729" s="736"/>
      <c r="S729" s="736"/>
      <c r="T729" s="736"/>
      <c r="U729" s="736"/>
      <c r="V729" s="736"/>
      <c r="W729" s="736"/>
      <c r="X729" s="736"/>
      <c r="Y729" s="736"/>
      <c r="Z729" s="736"/>
      <c r="AA729" s="736"/>
      <c r="AB729" s="736"/>
      <c r="AC729" s="736"/>
      <c r="AD729" s="736"/>
      <c r="AE729" s="4"/>
      <c r="AR729" s="561" t="s">
        <v>6509</v>
      </c>
      <c r="AS729" s="93" t="s">
        <v>6444</v>
      </c>
    </row>
    <row r="730" spans="1:45" s="93" customFormat="1" ht="15" customHeight="1">
      <c r="A730" s="5"/>
      <c r="B730" s="6"/>
      <c r="C730" s="758" t="s">
        <v>6510</v>
      </c>
      <c r="D730" s="736"/>
      <c r="E730" s="736"/>
      <c r="F730" s="736"/>
      <c r="G730" s="736"/>
      <c r="H730" s="736"/>
      <c r="I730" s="736"/>
      <c r="J730" s="736"/>
      <c r="K730" s="736"/>
      <c r="L730" s="736"/>
      <c r="M730" s="736"/>
      <c r="N730" s="736"/>
      <c r="O730" s="736"/>
      <c r="P730" s="736"/>
      <c r="Q730" s="736"/>
      <c r="R730" s="736"/>
      <c r="S730" s="736"/>
      <c r="T730" s="736"/>
      <c r="U730" s="736"/>
      <c r="V730" s="736"/>
      <c r="W730" s="736"/>
      <c r="X730" s="736"/>
      <c r="Y730" s="736"/>
      <c r="Z730" s="736"/>
      <c r="AA730" s="736"/>
      <c r="AB730" s="736"/>
      <c r="AC730" s="736"/>
      <c r="AD730" s="736"/>
      <c r="AE730" s="4"/>
      <c r="AR730" s="561" t="s">
        <v>6511</v>
      </c>
      <c r="AS730" s="93" t="s">
        <v>6445</v>
      </c>
    </row>
    <row r="731" spans="1:45" s="93" customFormat="1" ht="15" customHeight="1">
      <c r="A731" s="5"/>
      <c r="B731" s="6"/>
      <c r="C731" s="758" t="s">
        <v>6512</v>
      </c>
      <c r="D731" s="736"/>
      <c r="E731" s="736"/>
      <c r="F731" s="736"/>
      <c r="G731" s="736"/>
      <c r="H731" s="736"/>
      <c r="I731" s="736"/>
      <c r="J731" s="736"/>
      <c r="K731" s="736"/>
      <c r="L731" s="736"/>
      <c r="M731" s="736"/>
      <c r="N731" s="736"/>
      <c r="O731" s="736"/>
      <c r="P731" s="736"/>
      <c r="Q731" s="736"/>
      <c r="R731" s="736"/>
      <c r="S731" s="736"/>
      <c r="T731" s="736"/>
      <c r="U731" s="736"/>
      <c r="V731" s="736"/>
      <c r="W731" s="736"/>
      <c r="X731" s="736"/>
      <c r="Y731" s="736"/>
      <c r="Z731" s="736"/>
      <c r="AA731" s="736"/>
      <c r="AB731" s="736"/>
      <c r="AC731" s="736"/>
      <c r="AD731" s="736"/>
      <c r="AE731" s="4"/>
      <c r="AR731" s="561" t="s">
        <v>6513</v>
      </c>
      <c r="AS731" s="93" t="s">
        <v>6446</v>
      </c>
    </row>
    <row r="732" spans="1:45" s="93" customFormat="1" ht="24" customHeight="1">
      <c r="A732" s="5"/>
      <c r="B732" s="6"/>
      <c r="C732" s="735" t="s">
        <v>6514</v>
      </c>
      <c r="D732" s="736"/>
      <c r="E732" s="736"/>
      <c r="F732" s="736"/>
      <c r="G732" s="736"/>
      <c r="H732" s="736"/>
      <c r="I732" s="736"/>
      <c r="J732" s="736"/>
      <c r="K732" s="736"/>
      <c r="L732" s="736"/>
      <c r="M732" s="736"/>
      <c r="N732" s="736"/>
      <c r="O732" s="736"/>
      <c r="P732" s="736"/>
      <c r="Q732" s="736"/>
      <c r="R732" s="736"/>
      <c r="S732" s="736"/>
      <c r="T732" s="736"/>
      <c r="U732" s="736"/>
      <c r="V732" s="736"/>
      <c r="W732" s="736"/>
      <c r="X732" s="736"/>
      <c r="Y732" s="736"/>
      <c r="Z732" s="736"/>
      <c r="AA732" s="736"/>
      <c r="AB732" s="736"/>
      <c r="AC732" s="736"/>
      <c r="AD732" s="736"/>
      <c r="AE732" s="4"/>
      <c r="AR732" s="561" t="s">
        <v>6515</v>
      </c>
      <c r="AS732" s="93" t="s">
        <v>6447</v>
      </c>
    </row>
    <row r="733" spans="1:45" s="93" customFormat="1" ht="15" customHeight="1">
      <c r="A733" s="5"/>
      <c r="B733" s="86"/>
      <c r="C733" s="51"/>
      <c r="D733" s="51"/>
      <c r="E733" s="51"/>
      <c r="F733" s="51"/>
      <c r="G733" s="51"/>
      <c r="H733" s="51"/>
      <c r="I733" s="51"/>
      <c r="J733" s="51"/>
      <c r="K733" s="51"/>
      <c r="L733" s="106"/>
      <c r="M733" s="51"/>
      <c r="N733" s="51"/>
      <c r="O733" s="51"/>
      <c r="P733" s="51"/>
      <c r="Q733" s="51"/>
      <c r="R733" s="51"/>
      <c r="S733" s="51"/>
      <c r="T733" s="51"/>
      <c r="U733" s="51"/>
      <c r="V733" s="51"/>
      <c r="W733" s="51"/>
      <c r="X733" s="51"/>
      <c r="Y733" s="51"/>
      <c r="Z733" s="51"/>
      <c r="AA733" s="51"/>
      <c r="AB733" s="51"/>
      <c r="AC733" s="51"/>
      <c r="AD733" s="4"/>
      <c r="AE733" s="4"/>
      <c r="AR733" s="561" t="s">
        <v>6516</v>
      </c>
      <c r="AS733" s="93" t="s">
        <v>6448</v>
      </c>
    </row>
    <row r="734" spans="1:45" s="93" customFormat="1" ht="48" customHeight="1">
      <c r="A734" s="5"/>
      <c r="B734" s="24"/>
      <c r="C734" s="643" t="s">
        <v>6413</v>
      </c>
      <c r="D734" s="669"/>
      <c r="E734" s="669"/>
      <c r="F734" s="669"/>
      <c r="G734" s="669"/>
      <c r="H734" s="669"/>
      <c r="I734" s="669"/>
      <c r="J734" s="669"/>
      <c r="K734" s="669"/>
      <c r="L734" s="670"/>
      <c r="M734" s="643" t="s">
        <v>6517</v>
      </c>
      <c r="N734" s="669"/>
      <c r="O734" s="669"/>
      <c r="P734" s="669"/>
      <c r="Q734" s="669"/>
      <c r="R734" s="670"/>
      <c r="S734" s="771" t="s">
        <v>6518</v>
      </c>
      <c r="T734" s="669"/>
      <c r="U734" s="669"/>
      <c r="V734" s="669"/>
      <c r="W734" s="669"/>
      <c r="X734" s="670"/>
      <c r="Y734" s="771" t="s">
        <v>6519</v>
      </c>
      <c r="Z734" s="669"/>
      <c r="AA734" s="669"/>
      <c r="AB734" s="669"/>
      <c r="AC734" s="669"/>
      <c r="AD734" s="670"/>
      <c r="AE734" s="4"/>
      <c r="AF734" t="s">
        <v>6217</v>
      </c>
      <c r="AG734" t="s">
        <v>5110</v>
      </c>
      <c r="AH734" t="s">
        <v>5905</v>
      </c>
      <c r="AI734" s="426"/>
      <c r="AJ734" t="s">
        <v>5914</v>
      </c>
      <c r="AK734" t="s">
        <v>5915</v>
      </c>
      <c r="AL734" t="s">
        <v>5914</v>
      </c>
      <c r="AM734" t="s">
        <v>5915</v>
      </c>
      <c r="AN734" t="s">
        <v>5913</v>
      </c>
      <c r="AO734" t="s">
        <v>5913</v>
      </c>
      <c r="AP734" t="s">
        <v>6520</v>
      </c>
      <c r="AR734" s="561" t="s">
        <v>6449</v>
      </c>
      <c r="AS734" s="93" t="s">
        <v>6449</v>
      </c>
    </row>
    <row r="735" spans="1:45" s="93" customFormat="1">
      <c r="A735" s="5"/>
      <c r="B735" s="24"/>
      <c r="C735" s="423" t="s">
        <v>5040</v>
      </c>
      <c r="D735" s="763" t="s">
        <v>6421</v>
      </c>
      <c r="E735" s="669"/>
      <c r="F735" s="669"/>
      <c r="G735" s="669"/>
      <c r="H735" s="669"/>
      <c r="I735" s="669"/>
      <c r="J735" s="669"/>
      <c r="K735" s="669"/>
      <c r="L735" s="670"/>
      <c r="M735" s="671"/>
      <c r="N735" s="653"/>
      <c r="O735" s="653"/>
      <c r="P735" s="653"/>
      <c r="Q735" s="653"/>
      <c r="R735" s="748"/>
      <c r="S735" s="866"/>
      <c r="T735" s="745"/>
      <c r="U735" s="745"/>
      <c r="V735" s="745"/>
      <c r="W735" s="745"/>
      <c r="X735" s="746"/>
      <c r="Y735" s="866"/>
      <c r="Z735" s="745"/>
      <c r="AA735" s="745"/>
      <c r="AB735" s="745"/>
      <c r="AC735" s="745"/>
      <c r="AD735" s="746"/>
      <c r="AE735" s="4"/>
      <c r="AF735">
        <f>IF(AND(M735=1,Y735=0),1,0)</f>
        <v>0</v>
      </c>
      <c r="AG735">
        <f>IF(J666=1,IF(M735=1,IF(COUNTA(S735:AD735)=2,0,1),IF(M735&gt;1,0,1)),0)</f>
        <v>0</v>
      </c>
      <c r="AH735">
        <f>IF($J666&lt;&gt;1,IF(COUNTA(M735:AD735)=0,0,1),IF(M735&gt;1,IF(COUNTA(S735:AD735)=0,0,1),0))</f>
        <v>0</v>
      </c>
      <c r="AI735" s="190"/>
      <c r="AJ735">
        <f>IF(OR(S735="NS",S735="NA",NOT(ISNUMBER(S735))),0,LEN(S735)-LEN(INT(S735))-1)</f>
        <v>0</v>
      </c>
      <c r="AK735">
        <f>IF(AJ735&lt;1,0,1)</f>
        <v>0</v>
      </c>
      <c r="AL735">
        <f>IF(OR(Y735="NS",Y735="NA",NOT(ISNUMBER(Y735))),0,LEN(Y735)-LEN(INT(Y735))-1)</f>
        <v>0</v>
      </c>
      <c r="AM735">
        <f>IF(AL735&lt;1,0,1)</f>
        <v>0</v>
      </c>
      <c r="AN735">
        <f>IF(ISNUMBER(S735),0,IF(OR(S735="",S735="NA",S735="NS"),0,1))</f>
        <v>0</v>
      </c>
      <c r="AO735">
        <f>IF(ISNUMBER(Y735),0,IF(OR(Y735="",Y735="NA",Y735="NS"),0,1))</f>
        <v>0</v>
      </c>
      <c r="AP735" cm="1">
        <f t="array" ref="AP735">IF(OR(Y735={"NS","NA"},S735={"NS","NA"}),0,IF(Y735&gt;=S735,0,1))</f>
        <v>0</v>
      </c>
      <c r="AR735" s="561" t="s">
        <v>6521</v>
      </c>
      <c r="AS735" s="93" t="s">
        <v>6450</v>
      </c>
    </row>
    <row r="736" spans="1:45" s="93" customFormat="1" ht="15" customHeight="1">
      <c r="A736" s="5"/>
      <c r="B736" s="24"/>
      <c r="C736" s="434" t="s">
        <v>5042</v>
      </c>
      <c r="D736" s="974" t="s">
        <v>6422</v>
      </c>
      <c r="E736" s="669"/>
      <c r="F736" s="669"/>
      <c r="G736" s="669"/>
      <c r="H736" s="669"/>
      <c r="I736" s="669"/>
      <c r="J736" s="669"/>
      <c r="K736" s="669"/>
      <c r="L736" s="670"/>
      <c r="M736" s="671"/>
      <c r="N736" s="653"/>
      <c r="O736" s="653"/>
      <c r="P736" s="653"/>
      <c r="Q736" s="653"/>
      <c r="R736" s="748"/>
      <c r="S736" s="866"/>
      <c r="T736" s="745"/>
      <c r="U736" s="745"/>
      <c r="V736" s="745"/>
      <c r="W736" s="745"/>
      <c r="X736" s="746"/>
      <c r="Y736" s="866"/>
      <c r="Z736" s="745"/>
      <c r="AA736" s="745"/>
      <c r="AB736" s="745"/>
      <c r="AC736" s="745"/>
      <c r="AD736" s="746"/>
      <c r="AE736" s="4"/>
      <c r="AF736">
        <f t="shared" ref="AF736:AF769" si="229">IF(AND(M736=1,Y736=0),1,0)</f>
        <v>0</v>
      </c>
      <c r="AG736">
        <f t="shared" ref="AG736:AG769" si="230">IF(J667=1,IF(M736=1,IF(COUNTA(S736:AD736)=2,0,1),IF(M736&gt;1,0,1)),0)</f>
        <v>0</v>
      </c>
      <c r="AH736">
        <f t="shared" ref="AH736:AH769" si="231">IF($J667&lt;&gt;1,IF(COUNTA(M736:AD736)=0,0,1),IF(M736&gt;1,IF(COUNTA(S736:AD736)=0,0,1),0))</f>
        <v>0</v>
      </c>
      <c r="AJ736">
        <f t="shared" ref="AJ736:AJ769" si="232">IF(OR(S736="NS",S736="NA",NOT(ISNUMBER(S736))),0,LEN(S736)-LEN(INT(S736))-1)</f>
        <v>0</v>
      </c>
      <c r="AK736">
        <f t="shared" ref="AK736:AK769" si="233">IF(AJ736&lt;1,0,1)</f>
        <v>0</v>
      </c>
      <c r="AL736">
        <f t="shared" ref="AL736:AL769" si="234">IF(OR(Y736="NS",Y736="NA",NOT(ISNUMBER(Y736))),0,LEN(Y736)-LEN(INT(Y736))-1)</f>
        <v>0</v>
      </c>
      <c r="AM736">
        <f t="shared" ref="AM736:AM769" si="235">IF(AL736&lt;1,0,1)</f>
        <v>0</v>
      </c>
      <c r="AN736">
        <f t="shared" ref="AN736:AN769" si="236">IF(ISNUMBER(S736),0,IF(OR(S736="",S736="NA",S736="NS"),0,1))</f>
        <v>0</v>
      </c>
      <c r="AO736">
        <f t="shared" ref="AO736:AO769" si="237">IF(ISNUMBER(Y736),0,IF(OR(Y736="",Y736="NA",Y736="NS"),0,1))</f>
        <v>0</v>
      </c>
      <c r="AP736" cm="1">
        <f t="array" ref="AP736">IF(OR(Y736={"NS","NA"},S736={"NS","NA"}),0,IF(Y736&gt;=S736,0,1))</f>
        <v>0</v>
      </c>
      <c r="AR736" s="561" t="s">
        <v>6522</v>
      </c>
      <c r="AS736" s="93" t="s">
        <v>6451</v>
      </c>
    </row>
    <row r="737" spans="1:45" s="93" customFormat="1" ht="24" customHeight="1">
      <c r="A737" s="5"/>
      <c r="B737" s="24"/>
      <c r="C737" s="434" t="s">
        <v>5044</v>
      </c>
      <c r="D737" s="974" t="s">
        <v>6424</v>
      </c>
      <c r="E737" s="669"/>
      <c r="F737" s="669"/>
      <c r="G737" s="669"/>
      <c r="H737" s="669"/>
      <c r="I737" s="669"/>
      <c r="J737" s="669"/>
      <c r="K737" s="669"/>
      <c r="L737" s="670"/>
      <c r="M737" s="671"/>
      <c r="N737" s="653"/>
      <c r="O737" s="653"/>
      <c r="P737" s="653"/>
      <c r="Q737" s="653"/>
      <c r="R737" s="748"/>
      <c r="S737" s="866"/>
      <c r="T737" s="745"/>
      <c r="U737" s="745"/>
      <c r="V737" s="745"/>
      <c r="W737" s="745"/>
      <c r="X737" s="746"/>
      <c r="Y737" s="866"/>
      <c r="Z737" s="745"/>
      <c r="AA737" s="745"/>
      <c r="AB737" s="745"/>
      <c r="AC737" s="745"/>
      <c r="AD737" s="746"/>
      <c r="AE737" s="4"/>
      <c r="AF737">
        <f t="shared" si="229"/>
        <v>0</v>
      </c>
      <c r="AG737">
        <f t="shared" si="230"/>
        <v>0</v>
      </c>
      <c r="AH737">
        <f t="shared" si="231"/>
        <v>0</v>
      </c>
      <c r="AJ737">
        <f t="shared" si="232"/>
        <v>0</v>
      </c>
      <c r="AK737">
        <f t="shared" si="233"/>
        <v>0</v>
      </c>
      <c r="AL737">
        <f t="shared" si="234"/>
        <v>0</v>
      </c>
      <c r="AM737">
        <f t="shared" si="235"/>
        <v>0</v>
      </c>
      <c r="AN737">
        <f t="shared" si="236"/>
        <v>0</v>
      </c>
      <c r="AO737">
        <f t="shared" si="237"/>
        <v>0</v>
      </c>
      <c r="AP737" cm="1">
        <f t="array" ref="AP737">IF(OR(Y737={"NS","NA"},S737={"NS","NA"}),0,IF(Y737&gt;=S737,0,1))</f>
        <v>0</v>
      </c>
      <c r="AR737" s="561" t="s">
        <v>6452</v>
      </c>
      <c r="AS737" s="93" t="s">
        <v>6452</v>
      </c>
    </row>
    <row r="738" spans="1:45" s="93" customFormat="1">
      <c r="A738" s="5"/>
      <c r="B738" s="24"/>
      <c r="C738" s="434" t="s">
        <v>5046</v>
      </c>
      <c r="D738" s="974" t="s">
        <v>6425</v>
      </c>
      <c r="E738" s="669"/>
      <c r="F738" s="669"/>
      <c r="G738" s="669"/>
      <c r="H738" s="669"/>
      <c r="I738" s="669"/>
      <c r="J738" s="669"/>
      <c r="K738" s="669"/>
      <c r="L738" s="670"/>
      <c r="M738" s="671"/>
      <c r="N738" s="653"/>
      <c r="O738" s="653"/>
      <c r="P738" s="653"/>
      <c r="Q738" s="653"/>
      <c r="R738" s="748"/>
      <c r="S738" s="866"/>
      <c r="T738" s="745"/>
      <c r="U738" s="745"/>
      <c r="V738" s="745"/>
      <c r="W738" s="745"/>
      <c r="X738" s="746"/>
      <c r="Y738" s="866"/>
      <c r="Z738" s="745"/>
      <c r="AA738" s="745"/>
      <c r="AB738" s="745"/>
      <c r="AC738" s="745"/>
      <c r="AD738" s="746"/>
      <c r="AE738" s="4"/>
      <c r="AF738">
        <f t="shared" si="229"/>
        <v>0</v>
      </c>
      <c r="AG738">
        <f t="shared" si="230"/>
        <v>0</v>
      </c>
      <c r="AH738">
        <f t="shared" si="231"/>
        <v>0</v>
      </c>
      <c r="AJ738">
        <f t="shared" si="232"/>
        <v>0</v>
      </c>
      <c r="AK738">
        <f t="shared" si="233"/>
        <v>0</v>
      </c>
      <c r="AL738">
        <f t="shared" si="234"/>
        <v>0</v>
      </c>
      <c r="AM738">
        <f t="shared" si="235"/>
        <v>0</v>
      </c>
      <c r="AN738">
        <f t="shared" si="236"/>
        <v>0</v>
      </c>
      <c r="AO738">
        <f t="shared" si="237"/>
        <v>0</v>
      </c>
      <c r="AP738" cm="1">
        <f t="array" ref="AP738">IF(OR(Y738={"NS","NA"},S738={"NS","NA"}),0,IF(Y738&gt;=S738,0,1))</f>
        <v>0</v>
      </c>
      <c r="AR738" s="561" t="s">
        <v>6453</v>
      </c>
      <c r="AS738" s="93" t="s">
        <v>6453</v>
      </c>
    </row>
    <row r="739" spans="1:45" s="93" customFormat="1">
      <c r="A739" s="5"/>
      <c r="B739" s="24"/>
      <c r="C739" s="434" t="s">
        <v>5048</v>
      </c>
      <c r="D739" s="974" t="s">
        <v>6426</v>
      </c>
      <c r="E739" s="669"/>
      <c r="F739" s="669"/>
      <c r="G739" s="669"/>
      <c r="H739" s="669"/>
      <c r="I739" s="669"/>
      <c r="J739" s="669"/>
      <c r="K739" s="669"/>
      <c r="L739" s="670"/>
      <c r="M739" s="671"/>
      <c r="N739" s="653"/>
      <c r="O739" s="653"/>
      <c r="P739" s="653"/>
      <c r="Q739" s="653"/>
      <c r="R739" s="748"/>
      <c r="S739" s="866"/>
      <c r="T739" s="745"/>
      <c r="U739" s="745"/>
      <c r="V739" s="745"/>
      <c r="W739" s="745"/>
      <c r="X739" s="746"/>
      <c r="Y739" s="866"/>
      <c r="Z739" s="745"/>
      <c r="AA739" s="745"/>
      <c r="AB739" s="745"/>
      <c r="AC739" s="745"/>
      <c r="AD739" s="746"/>
      <c r="AE739" s="4"/>
      <c r="AF739">
        <f t="shared" si="229"/>
        <v>0</v>
      </c>
      <c r="AG739">
        <f t="shared" si="230"/>
        <v>0</v>
      </c>
      <c r="AH739">
        <f t="shared" si="231"/>
        <v>0</v>
      </c>
      <c r="AJ739">
        <f t="shared" si="232"/>
        <v>0</v>
      </c>
      <c r="AK739">
        <f t="shared" si="233"/>
        <v>0</v>
      </c>
      <c r="AL739">
        <f t="shared" si="234"/>
        <v>0</v>
      </c>
      <c r="AM739">
        <f t="shared" si="235"/>
        <v>0</v>
      </c>
      <c r="AN739">
        <f t="shared" si="236"/>
        <v>0</v>
      </c>
      <c r="AO739">
        <f t="shared" si="237"/>
        <v>0</v>
      </c>
      <c r="AP739" cm="1">
        <f t="array" ref="AP739">IF(OR(Y739={"NS","NA"},S739={"NS","NA"}),0,IF(Y739&gt;=S739,0,1))</f>
        <v>0</v>
      </c>
      <c r="AR739" s="561" t="s">
        <v>6454</v>
      </c>
      <c r="AS739" s="93" t="s">
        <v>6454</v>
      </c>
    </row>
    <row r="740" spans="1:45" s="93" customFormat="1" ht="36" customHeight="1">
      <c r="A740" s="5"/>
      <c r="B740" s="24"/>
      <c r="C740" s="434" t="s">
        <v>5050</v>
      </c>
      <c r="D740" s="974" t="s">
        <v>6427</v>
      </c>
      <c r="E740" s="669"/>
      <c r="F740" s="669"/>
      <c r="G740" s="669"/>
      <c r="H740" s="669"/>
      <c r="I740" s="669"/>
      <c r="J740" s="669"/>
      <c r="K740" s="669"/>
      <c r="L740" s="670"/>
      <c r="M740" s="671"/>
      <c r="N740" s="653"/>
      <c r="O740" s="653"/>
      <c r="P740" s="653"/>
      <c r="Q740" s="653"/>
      <c r="R740" s="748"/>
      <c r="S740" s="866"/>
      <c r="T740" s="745"/>
      <c r="U740" s="745"/>
      <c r="V740" s="745"/>
      <c r="W740" s="745"/>
      <c r="X740" s="746"/>
      <c r="Y740" s="866"/>
      <c r="Z740" s="745"/>
      <c r="AA740" s="745"/>
      <c r="AB740" s="745"/>
      <c r="AC740" s="745"/>
      <c r="AD740" s="746"/>
      <c r="AE740" s="4"/>
      <c r="AF740">
        <f t="shared" si="229"/>
        <v>0</v>
      </c>
      <c r="AG740">
        <f t="shared" si="230"/>
        <v>0</v>
      </c>
      <c r="AH740">
        <f t="shared" si="231"/>
        <v>0</v>
      </c>
      <c r="AJ740">
        <f t="shared" si="232"/>
        <v>0</v>
      </c>
      <c r="AK740">
        <f t="shared" si="233"/>
        <v>0</v>
      </c>
      <c r="AL740">
        <f t="shared" si="234"/>
        <v>0</v>
      </c>
      <c r="AM740">
        <f t="shared" si="235"/>
        <v>0</v>
      </c>
      <c r="AN740">
        <f t="shared" si="236"/>
        <v>0</v>
      </c>
      <c r="AO740">
        <f t="shared" si="237"/>
        <v>0</v>
      </c>
      <c r="AP740" cm="1">
        <f t="array" ref="AP740">IF(OR(Y740={"NS","NA"},S740={"NS","NA"}),0,IF(Y740&gt;=S740,0,1))</f>
        <v>0</v>
      </c>
      <c r="AR740" s="561" t="s">
        <v>6523</v>
      </c>
      <c r="AS740" s="93" t="s">
        <v>6455</v>
      </c>
    </row>
    <row r="741" spans="1:45" s="93" customFormat="1" ht="24" customHeight="1">
      <c r="A741" s="5"/>
      <c r="B741" s="24"/>
      <c r="C741" s="434" t="s">
        <v>5052</v>
      </c>
      <c r="D741" s="974" t="s">
        <v>6428</v>
      </c>
      <c r="E741" s="669"/>
      <c r="F741" s="669"/>
      <c r="G741" s="669"/>
      <c r="H741" s="669"/>
      <c r="I741" s="669"/>
      <c r="J741" s="669"/>
      <c r="K741" s="669"/>
      <c r="L741" s="670"/>
      <c r="M741" s="671"/>
      <c r="N741" s="653"/>
      <c r="O741" s="653"/>
      <c r="P741" s="653"/>
      <c r="Q741" s="653"/>
      <c r="R741" s="748"/>
      <c r="S741" s="866"/>
      <c r="T741" s="745"/>
      <c r="U741" s="745"/>
      <c r="V741" s="745"/>
      <c r="W741" s="745"/>
      <c r="X741" s="746"/>
      <c r="Y741" s="866"/>
      <c r="Z741" s="745"/>
      <c r="AA741" s="745"/>
      <c r="AB741" s="745"/>
      <c r="AC741" s="745"/>
      <c r="AD741" s="746"/>
      <c r="AE741" s="4"/>
      <c r="AF741">
        <f t="shared" si="229"/>
        <v>0</v>
      </c>
      <c r="AG741">
        <f t="shared" si="230"/>
        <v>0</v>
      </c>
      <c r="AH741">
        <f t="shared" si="231"/>
        <v>0</v>
      </c>
      <c r="AJ741">
        <f t="shared" si="232"/>
        <v>0</v>
      </c>
      <c r="AK741">
        <f t="shared" si="233"/>
        <v>0</v>
      </c>
      <c r="AL741">
        <f t="shared" si="234"/>
        <v>0</v>
      </c>
      <c r="AM741">
        <f t="shared" si="235"/>
        <v>0</v>
      </c>
      <c r="AN741">
        <f t="shared" si="236"/>
        <v>0</v>
      </c>
      <c r="AO741">
        <f t="shared" si="237"/>
        <v>0</v>
      </c>
      <c r="AP741" cm="1">
        <f t="array" ref="AP741">IF(OR(Y741={"NS","NA"},S741={"NS","NA"}),0,IF(Y741&gt;=S741,0,1))</f>
        <v>0</v>
      </c>
      <c r="AR741" s="561" t="s">
        <v>6524</v>
      </c>
      <c r="AS741" s="93" t="s">
        <v>6456</v>
      </c>
    </row>
    <row r="742" spans="1:45" s="93" customFormat="1" ht="24" customHeight="1">
      <c r="A742" s="5"/>
      <c r="B742" s="24"/>
      <c r="C742" s="434" t="s">
        <v>5054</v>
      </c>
      <c r="D742" s="974" t="s">
        <v>6429</v>
      </c>
      <c r="E742" s="669"/>
      <c r="F742" s="669"/>
      <c r="G742" s="669"/>
      <c r="H742" s="669"/>
      <c r="I742" s="669"/>
      <c r="J742" s="669"/>
      <c r="K742" s="669"/>
      <c r="L742" s="670"/>
      <c r="M742" s="671"/>
      <c r="N742" s="653"/>
      <c r="O742" s="653"/>
      <c r="P742" s="653"/>
      <c r="Q742" s="653"/>
      <c r="R742" s="748"/>
      <c r="S742" s="866"/>
      <c r="T742" s="745"/>
      <c r="U742" s="745"/>
      <c r="V742" s="745"/>
      <c r="W742" s="745"/>
      <c r="X742" s="746"/>
      <c r="Y742" s="866"/>
      <c r="Z742" s="745"/>
      <c r="AA742" s="745"/>
      <c r="AB742" s="745"/>
      <c r="AC742" s="745"/>
      <c r="AD742" s="746"/>
      <c r="AE742" s="4"/>
      <c r="AF742">
        <f t="shared" si="229"/>
        <v>0</v>
      </c>
      <c r="AG742">
        <f t="shared" si="230"/>
        <v>0</v>
      </c>
      <c r="AH742">
        <f t="shared" si="231"/>
        <v>0</v>
      </c>
      <c r="AJ742">
        <f t="shared" si="232"/>
        <v>0</v>
      </c>
      <c r="AK742">
        <f t="shared" si="233"/>
        <v>0</v>
      </c>
      <c r="AL742">
        <f t="shared" si="234"/>
        <v>0</v>
      </c>
      <c r="AM742">
        <f t="shared" si="235"/>
        <v>0</v>
      </c>
      <c r="AN742">
        <f t="shared" si="236"/>
        <v>0</v>
      </c>
      <c r="AO742">
        <f t="shared" si="237"/>
        <v>0</v>
      </c>
      <c r="AP742" cm="1">
        <f t="array" ref="AP742">IF(OR(Y742={"NS","NA"},S742={"NS","NA"}),0,IF(Y742&gt;=S742,0,1))</f>
        <v>0</v>
      </c>
    </row>
    <row r="743" spans="1:45" s="93" customFormat="1" ht="24" customHeight="1">
      <c r="A743" s="5"/>
      <c r="B743" s="24"/>
      <c r="C743" s="434" t="s">
        <v>5056</v>
      </c>
      <c r="D743" s="974" t="s">
        <v>6430</v>
      </c>
      <c r="E743" s="669"/>
      <c r="F743" s="669"/>
      <c r="G743" s="669"/>
      <c r="H743" s="669"/>
      <c r="I743" s="669"/>
      <c r="J743" s="669"/>
      <c r="K743" s="669"/>
      <c r="L743" s="670"/>
      <c r="M743" s="671"/>
      <c r="N743" s="653"/>
      <c r="O743" s="653"/>
      <c r="P743" s="653"/>
      <c r="Q743" s="653"/>
      <c r="R743" s="748"/>
      <c r="S743" s="866"/>
      <c r="T743" s="745"/>
      <c r="U743" s="745"/>
      <c r="V743" s="745"/>
      <c r="W743" s="745"/>
      <c r="X743" s="746"/>
      <c r="Y743" s="866"/>
      <c r="Z743" s="745"/>
      <c r="AA743" s="745"/>
      <c r="AB743" s="745"/>
      <c r="AC743" s="745"/>
      <c r="AD743" s="746"/>
      <c r="AE743" s="4"/>
      <c r="AF743">
        <f t="shared" si="229"/>
        <v>0</v>
      </c>
      <c r="AG743">
        <f t="shared" si="230"/>
        <v>0</v>
      </c>
      <c r="AH743">
        <f t="shared" si="231"/>
        <v>0</v>
      </c>
      <c r="AJ743">
        <f t="shared" si="232"/>
        <v>0</v>
      </c>
      <c r="AK743">
        <f t="shared" si="233"/>
        <v>0</v>
      </c>
      <c r="AL743">
        <f t="shared" si="234"/>
        <v>0</v>
      </c>
      <c r="AM743">
        <f t="shared" si="235"/>
        <v>0</v>
      </c>
      <c r="AN743">
        <f t="shared" si="236"/>
        <v>0</v>
      </c>
      <c r="AO743">
        <f t="shared" si="237"/>
        <v>0</v>
      </c>
      <c r="AP743" cm="1">
        <f t="array" ref="AP743">IF(OR(Y743={"NS","NA"},S743={"NS","NA"}),0,IF(Y743&gt;=S743,0,1))</f>
        <v>0</v>
      </c>
    </row>
    <row r="744" spans="1:45" s="93" customFormat="1" ht="14.25">
      <c r="A744" s="5"/>
      <c r="B744" s="24"/>
      <c r="C744" s="434" t="s">
        <v>5057</v>
      </c>
      <c r="D744" s="974" t="s">
        <v>6431</v>
      </c>
      <c r="E744" s="669"/>
      <c r="F744" s="669"/>
      <c r="G744" s="669"/>
      <c r="H744" s="669"/>
      <c r="I744" s="669"/>
      <c r="J744" s="669"/>
      <c r="K744" s="669"/>
      <c r="L744" s="670"/>
      <c r="M744" s="671"/>
      <c r="N744" s="653"/>
      <c r="O744" s="653"/>
      <c r="P744" s="653"/>
      <c r="Q744" s="653"/>
      <c r="R744" s="748"/>
      <c r="S744" s="866"/>
      <c r="T744" s="745"/>
      <c r="U744" s="745"/>
      <c r="V744" s="745"/>
      <c r="W744" s="745"/>
      <c r="X744" s="746"/>
      <c r="Y744" s="866"/>
      <c r="Z744" s="745"/>
      <c r="AA744" s="745"/>
      <c r="AB744" s="745"/>
      <c r="AC744" s="745"/>
      <c r="AD744" s="746"/>
      <c r="AE744" s="4"/>
      <c r="AF744">
        <f t="shared" si="229"/>
        <v>0</v>
      </c>
      <c r="AG744">
        <f t="shared" si="230"/>
        <v>0</v>
      </c>
      <c r="AH744">
        <f t="shared" si="231"/>
        <v>0</v>
      </c>
      <c r="AJ744">
        <f t="shared" si="232"/>
        <v>0</v>
      </c>
      <c r="AK744">
        <f t="shared" si="233"/>
        <v>0</v>
      </c>
      <c r="AL744">
        <f t="shared" si="234"/>
        <v>0</v>
      </c>
      <c r="AM744">
        <f t="shared" si="235"/>
        <v>0</v>
      </c>
      <c r="AN744">
        <f t="shared" si="236"/>
        <v>0</v>
      </c>
      <c r="AO744">
        <f t="shared" si="237"/>
        <v>0</v>
      </c>
      <c r="AP744" cm="1">
        <f t="array" ref="AP744">IF(OR(Y744={"NS","NA"},S744={"NS","NA"}),0,IF(Y744&gt;=S744,0,1))</f>
        <v>0</v>
      </c>
    </row>
    <row r="745" spans="1:45" s="93" customFormat="1" ht="14.25">
      <c r="A745" s="5"/>
      <c r="B745" s="24"/>
      <c r="C745" s="434" t="s">
        <v>5059</v>
      </c>
      <c r="D745" s="974" t="s">
        <v>6432</v>
      </c>
      <c r="E745" s="669"/>
      <c r="F745" s="669"/>
      <c r="G745" s="669"/>
      <c r="H745" s="669"/>
      <c r="I745" s="669"/>
      <c r="J745" s="669"/>
      <c r="K745" s="669"/>
      <c r="L745" s="670"/>
      <c r="M745" s="671"/>
      <c r="N745" s="653"/>
      <c r="O745" s="653"/>
      <c r="P745" s="653"/>
      <c r="Q745" s="653"/>
      <c r="R745" s="748"/>
      <c r="S745" s="866"/>
      <c r="T745" s="745"/>
      <c r="U745" s="745"/>
      <c r="V745" s="745"/>
      <c r="W745" s="745"/>
      <c r="X745" s="746"/>
      <c r="Y745" s="866"/>
      <c r="Z745" s="745"/>
      <c r="AA745" s="745"/>
      <c r="AB745" s="745"/>
      <c r="AC745" s="745"/>
      <c r="AD745" s="746"/>
      <c r="AE745" s="4"/>
      <c r="AF745">
        <f t="shared" si="229"/>
        <v>0</v>
      </c>
      <c r="AG745">
        <f t="shared" si="230"/>
        <v>0</v>
      </c>
      <c r="AH745">
        <f t="shared" si="231"/>
        <v>0</v>
      </c>
      <c r="AJ745">
        <f t="shared" si="232"/>
        <v>0</v>
      </c>
      <c r="AK745">
        <f t="shared" si="233"/>
        <v>0</v>
      </c>
      <c r="AL745">
        <f t="shared" si="234"/>
        <v>0</v>
      </c>
      <c r="AM745">
        <f t="shared" si="235"/>
        <v>0</v>
      </c>
      <c r="AN745">
        <f t="shared" si="236"/>
        <v>0</v>
      </c>
      <c r="AO745">
        <f t="shared" si="237"/>
        <v>0</v>
      </c>
      <c r="AP745" cm="1">
        <f t="array" ref="AP745">IF(OR(Y745={"NS","NA"},S745={"NS","NA"}),0,IF(Y745&gt;=S745,0,1))</f>
        <v>0</v>
      </c>
    </row>
    <row r="746" spans="1:45" s="93" customFormat="1" ht="14.25">
      <c r="A746" s="5"/>
      <c r="B746" s="24"/>
      <c r="C746" s="434" t="s">
        <v>5060</v>
      </c>
      <c r="D746" s="974" t="s">
        <v>6433</v>
      </c>
      <c r="E746" s="669"/>
      <c r="F746" s="669"/>
      <c r="G746" s="669"/>
      <c r="H746" s="669"/>
      <c r="I746" s="669"/>
      <c r="J746" s="669"/>
      <c r="K746" s="669"/>
      <c r="L746" s="670"/>
      <c r="M746" s="671"/>
      <c r="N746" s="653"/>
      <c r="O746" s="653"/>
      <c r="P746" s="653"/>
      <c r="Q746" s="653"/>
      <c r="R746" s="748"/>
      <c r="S746" s="866"/>
      <c r="T746" s="745"/>
      <c r="U746" s="745"/>
      <c r="V746" s="745"/>
      <c r="W746" s="745"/>
      <c r="X746" s="746"/>
      <c r="Y746" s="866"/>
      <c r="Z746" s="745"/>
      <c r="AA746" s="745"/>
      <c r="AB746" s="745"/>
      <c r="AC746" s="745"/>
      <c r="AD746" s="746"/>
      <c r="AE746" s="4"/>
      <c r="AF746">
        <f t="shared" si="229"/>
        <v>0</v>
      </c>
      <c r="AG746">
        <f t="shared" si="230"/>
        <v>0</v>
      </c>
      <c r="AH746">
        <f t="shared" si="231"/>
        <v>0</v>
      </c>
      <c r="AJ746">
        <f t="shared" si="232"/>
        <v>0</v>
      </c>
      <c r="AK746">
        <f t="shared" si="233"/>
        <v>0</v>
      </c>
      <c r="AL746">
        <f t="shared" si="234"/>
        <v>0</v>
      </c>
      <c r="AM746">
        <f t="shared" si="235"/>
        <v>0</v>
      </c>
      <c r="AN746">
        <f t="shared" si="236"/>
        <v>0</v>
      </c>
      <c r="AO746">
        <f t="shared" si="237"/>
        <v>0</v>
      </c>
      <c r="AP746" cm="1">
        <f t="array" ref="AP746">IF(OR(Y746={"NS","NA"},S746={"NS","NA"}),0,IF(Y746&gt;=S746,0,1))</f>
        <v>0</v>
      </c>
    </row>
    <row r="747" spans="1:45" s="93" customFormat="1" ht="14.25">
      <c r="A747" s="5"/>
      <c r="B747" s="24"/>
      <c r="C747" s="434" t="s">
        <v>5061</v>
      </c>
      <c r="D747" s="974" t="s">
        <v>6434</v>
      </c>
      <c r="E747" s="669"/>
      <c r="F747" s="669"/>
      <c r="G747" s="669"/>
      <c r="H747" s="669"/>
      <c r="I747" s="669"/>
      <c r="J747" s="669"/>
      <c r="K747" s="669"/>
      <c r="L747" s="670"/>
      <c r="M747" s="671"/>
      <c r="N747" s="653"/>
      <c r="O747" s="653"/>
      <c r="P747" s="653"/>
      <c r="Q747" s="653"/>
      <c r="R747" s="748"/>
      <c r="S747" s="866"/>
      <c r="T747" s="745"/>
      <c r="U747" s="745"/>
      <c r="V747" s="745"/>
      <c r="W747" s="745"/>
      <c r="X747" s="746"/>
      <c r="Y747" s="866"/>
      <c r="Z747" s="745"/>
      <c r="AA747" s="745"/>
      <c r="AB747" s="745"/>
      <c r="AC747" s="745"/>
      <c r="AD747" s="746"/>
      <c r="AE747" s="4"/>
      <c r="AF747">
        <f t="shared" si="229"/>
        <v>0</v>
      </c>
      <c r="AG747">
        <f t="shared" si="230"/>
        <v>0</v>
      </c>
      <c r="AH747">
        <f t="shared" si="231"/>
        <v>0</v>
      </c>
      <c r="AJ747">
        <f t="shared" si="232"/>
        <v>0</v>
      </c>
      <c r="AK747">
        <f t="shared" si="233"/>
        <v>0</v>
      </c>
      <c r="AL747">
        <f t="shared" si="234"/>
        <v>0</v>
      </c>
      <c r="AM747">
        <f t="shared" si="235"/>
        <v>0</v>
      </c>
      <c r="AN747">
        <f t="shared" si="236"/>
        <v>0</v>
      </c>
      <c r="AO747">
        <f t="shared" si="237"/>
        <v>0</v>
      </c>
      <c r="AP747" cm="1">
        <f t="array" ref="AP747">IF(OR(Y747={"NS","NA"},S747={"NS","NA"}),0,IF(Y747&gt;=S747,0,1))</f>
        <v>0</v>
      </c>
    </row>
    <row r="748" spans="1:45" s="93" customFormat="1" ht="14.25">
      <c r="A748" s="5"/>
      <c r="B748" s="24"/>
      <c r="C748" s="434" t="s">
        <v>5062</v>
      </c>
      <c r="D748" s="974" t="s">
        <v>6435</v>
      </c>
      <c r="E748" s="669"/>
      <c r="F748" s="669"/>
      <c r="G748" s="669"/>
      <c r="H748" s="669"/>
      <c r="I748" s="669"/>
      <c r="J748" s="669"/>
      <c r="K748" s="669"/>
      <c r="L748" s="670"/>
      <c r="M748" s="671"/>
      <c r="N748" s="653"/>
      <c r="O748" s="653"/>
      <c r="P748" s="653"/>
      <c r="Q748" s="653"/>
      <c r="R748" s="748"/>
      <c r="S748" s="866"/>
      <c r="T748" s="745"/>
      <c r="U748" s="745"/>
      <c r="V748" s="745"/>
      <c r="W748" s="745"/>
      <c r="X748" s="746"/>
      <c r="Y748" s="866"/>
      <c r="Z748" s="745"/>
      <c r="AA748" s="745"/>
      <c r="AB748" s="745"/>
      <c r="AC748" s="745"/>
      <c r="AD748" s="746"/>
      <c r="AE748" s="4"/>
      <c r="AF748">
        <f t="shared" si="229"/>
        <v>0</v>
      </c>
      <c r="AG748">
        <f t="shared" si="230"/>
        <v>0</v>
      </c>
      <c r="AH748">
        <f t="shared" si="231"/>
        <v>0</v>
      </c>
      <c r="AJ748">
        <f t="shared" si="232"/>
        <v>0</v>
      </c>
      <c r="AK748">
        <f t="shared" si="233"/>
        <v>0</v>
      </c>
      <c r="AL748">
        <f t="shared" si="234"/>
        <v>0</v>
      </c>
      <c r="AM748">
        <f t="shared" si="235"/>
        <v>0</v>
      </c>
      <c r="AN748">
        <f t="shared" si="236"/>
        <v>0</v>
      </c>
      <c r="AO748">
        <f t="shared" si="237"/>
        <v>0</v>
      </c>
      <c r="AP748" cm="1">
        <f t="array" ref="AP748">IF(OR(Y748={"NS","NA"},S748={"NS","NA"}),0,IF(Y748&gt;=S748,0,1))</f>
        <v>0</v>
      </c>
    </row>
    <row r="749" spans="1:45" s="93" customFormat="1" ht="14.25">
      <c r="A749" s="5"/>
      <c r="B749" s="24"/>
      <c r="C749" s="434" t="s">
        <v>5063</v>
      </c>
      <c r="D749" s="974" t="s">
        <v>6436</v>
      </c>
      <c r="E749" s="669"/>
      <c r="F749" s="669"/>
      <c r="G749" s="669"/>
      <c r="H749" s="669"/>
      <c r="I749" s="669"/>
      <c r="J749" s="669"/>
      <c r="K749" s="669"/>
      <c r="L749" s="670"/>
      <c r="M749" s="671"/>
      <c r="N749" s="653"/>
      <c r="O749" s="653"/>
      <c r="P749" s="653"/>
      <c r="Q749" s="653"/>
      <c r="R749" s="748"/>
      <c r="S749" s="866"/>
      <c r="T749" s="745"/>
      <c r="U749" s="745"/>
      <c r="V749" s="745"/>
      <c r="W749" s="745"/>
      <c r="X749" s="746"/>
      <c r="Y749" s="866"/>
      <c r="Z749" s="745"/>
      <c r="AA749" s="745"/>
      <c r="AB749" s="745"/>
      <c r="AC749" s="745"/>
      <c r="AD749" s="746"/>
      <c r="AE749" s="4"/>
      <c r="AF749">
        <f t="shared" si="229"/>
        <v>0</v>
      </c>
      <c r="AG749">
        <f t="shared" si="230"/>
        <v>0</v>
      </c>
      <c r="AH749">
        <f t="shared" si="231"/>
        <v>0</v>
      </c>
      <c r="AJ749">
        <f t="shared" si="232"/>
        <v>0</v>
      </c>
      <c r="AK749">
        <f t="shared" si="233"/>
        <v>0</v>
      </c>
      <c r="AL749">
        <f t="shared" si="234"/>
        <v>0</v>
      </c>
      <c r="AM749">
        <f t="shared" si="235"/>
        <v>0</v>
      </c>
      <c r="AN749">
        <f t="shared" si="236"/>
        <v>0</v>
      </c>
      <c r="AO749">
        <f t="shared" si="237"/>
        <v>0</v>
      </c>
      <c r="AP749" cm="1">
        <f t="array" ref="AP749">IF(OR(Y749={"NS","NA"},S749={"NS","NA"}),0,IF(Y749&gt;=S749,0,1))</f>
        <v>0</v>
      </c>
    </row>
    <row r="750" spans="1:45" s="93" customFormat="1" ht="14.25">
      <c r="A750" s="5"/>
      <c r="B750" s="24"/>
      <c r="C750" s="434" t="s">
        <v>5064</v>
      </c>
      <c r="D750" s="974" t="s">
        <v>6437</v>
      </c>
      <c r="E750" s="669"/>
      <c r="F750" s="669"/>
      <c r="G750" s="669"/>
      <c r="H750" s="669"/>
      <c r="I750" s="669"/>
      <c r="J750" s="669"/>
      <c r="K750" s="669"/>
      <c r="L750" s="670"/>
      <c r="M750" s="671"/>
      <c r="N750" s="653"/>
      <c r="O750" s="653"/>
      <c r="P750" s="653"/>
      <c r="Q750" s="653"/>
      <c r="R750" s="748"/>
      <c r="S750" s="866"/>
      <c r="T750" s="745"/>
      <c r="U750" s="745"/>
      <c r="V750" s="745"/>
      <c r="W750" s="745"/>
      <c r="X750" s="746"/>
      <c r="Y750" s="866"/>
      <c r="Z750" s="745"/>
      <c r="AA750" s="745"/>
      <c r="AB750" s="745"/>
      <c r="AC750" s="745"/>
      <c r="AD750" s="746"/>
      <c r="AE750" s="4"/>
      <c r="AF750">
        <f t="shared" si="229"/>
        <v>0</v>
      </c>
      <c r="AG750">
        <f t="shared" si="230"/>
        <v>0</v>
      </c>
      <c r="AH750">
        <f t="shared" si="231"/>
        <v>0</v>
      </c>
      <c r="AJ750">
        <f t="shared" si="232"/>
        <v>0</v>
      </c>
      <c r="AK750">
        <f t="shared" si="233"/>
        <v>0</v>
      </c>
      <c r="AL750">
        <f t="shared" si="234"/>
        <v>0</v>
      </c>
      <c r="AM750">
        <f t="shared" si="235"/>
        <v>0</v>
      </c>
      <c r="AN750">
        <f t="shared" si="236"/>
        <v>0</v>
      </c>
      <c r="AO750">
        <f t="shared" si="237"/>
        <v>0</v>
      </c>
      <c r="AP750" cm="1">
        <f t="array" ref="AP750">IF(OR(Y750={"NS","NA"},S750={"NS","NA"}),0,IF(Y750&gt;=S750,0,1))</f>
        <v>0</v>
      </c>
    </row>
    <row r="751" spans="1:45" s="93" customFormat="1" ht="24" customHeight="1">
      <c r="A751" s="5"/>
      <c r="B751" s="24"/>
      <c r="C751" s="434" t="s">
        <v>5065</v>
      </c>
      <c r="D751" s="974" t="s">
        <v>6438</v>
      </c>
      <c r="E751" s="669"/>
      <c r="F751" s="669"/>
      <c r="G751" s="669"/>
      <c r="H751" s="669"/>
      <c r="I751" s="669"/>
      <c r="J751" s="669"/>
      <c r="K751" s="669"/>
      <c r="L751" s="670"/>
      <c r="M751" s="671"/>
      <c r="N751" s="653"/>
      <c r="O751" s="653"/>
      <c r="P751" s="653"/>
      <c r="Q751" s="653"/>
      <c r="R751" s="748"/>
      <c r="S751" s="866"/>
      <c r="T751" s="745"/>
      <c r="U751" s="745"/>
      <c r="V751" s="745"/>
      <c r="W751" s="745"/>
      <c r="X751" s="746"/>
      <c r="Y751" s="866"/>
      <c r="Z751" s="745"/>
      <c r="AA751" s="745"/>
      <c r="AB751" s="745"/>
      <c r="AC751" s="745"/>
      <c r="AD751" s="746"/>
      <c r="AE751" s="4"/>
      <c r="AF751">
        <f t="shared" si="229"/>
        <v>0</v>
      </c>
      <c r="AG751">
        <f t="shared" si="230"/>
        <v>0</v>
      </c>
      <c r="AH751">
        <f t="shared" si="231"/>
        <v>0</v>
      </c>
      <c r="AJ751">
        <f t="shared" si="232"/>
        <v>0</v>
      </c>
      <c r="AK751">
        <f t="shared" si="233"/>
        <v>0</v>
      </c>
      <c r="AL751">
        <f t="shared" si="234"/>
        <v>0</v>
      </c>
      <c r="AM751">
        <f t="shared" si="235"/>
        <v>0</v>
      </c>
      <c r="AN751">
        <f t="shared" si="236"/>
        <v>0</v>
      </c>
      <c r="AO751">
        <f t="shared" si="237"/>
        <v>0</v>
      </c>
      <c r="AP751" cm="1">
        <f t="array" ref="AP751">IF(OR(Y751={"NS","NA"},S751={"NS","NA"}),0,IF(Y751&gt;=S751,0,1))</f>
        <v>0</v>
      </c>
    </row>
    <row r="752" spans="1:45" s="93" customFormat="1" ht="14.25">
      <c r="A752" s="5"/>
      <c r="B752" s="24"/>
      <c r="C752" s="434" t="s">
        <v>5066</v>
      </c>
      <c r="D752" s="974" t="s">
        <v>6439</v>
      </c>
      <c r="E752" s="669"/>
      <c r="F752" s="669"/>
      <c r="G752" s="669"/>
      <c r="H752" s="669"/>
      <c r="I752" s="669"/>
      <c r="J752" s="669"/>
      <c r="K752" s="669"/>
      <c r="L752" s="670"/>
      <c r="M752" s="671"/>
      <c r="N752" s="653"/>
      <c r="O752" s="653"/>
      <c r="P752" s="653"/>
      <c r="Q752" s="653"/>
      <c r="R752" s="748"/>
      <c r="S752" s="866"/>
      <c r="T752" s="745"/>
      <c r="U752" s="745"/>
      <c r="V752" s="745"/>
      <c r="W752" s="745"/>
      <c r="X752" s="746"/>
      <c r="Y752" s="866"/>
      <c r="Z752" s="745"/>
      <c r="AA752" s="745"/>
      <c r="AB752" s="745"/>
      <c r="AC752" s="745"/>
      <c r="AD752" s="746"/>
      <c r="AE752" s="4"/>
      <c r="AF752">
        <f t="shared" si="229"/>
        <v>0</v>
      </c>
      <c r="AG752">
        <f t="shared" si="230"/>
        <v>0</v>
      </c>
      <c r="AH752">
        <f t="shared" si="231"/>
        <v>0</v>
      </c>
      <c r="AJ752">
        <f t="shared" si="232"/>
        <v>0</v>
      </c>
      <c r="AK752">
        <f t="shared" si="233"/>
        <v>0</v>
      </c>
      <c r="AL752">
        <f t="shared" si="234"/>
        <v>0</v>
      </c>
      <c r="AM752">
        <f t="shared" si="235"/>
        <v>0</v>
      </c>
      <c r="AN752">
        <f t="shared" si="236"/>
        <v>0</v>
      </c>
      <c r="AO752">
        <f t="shared" si="237"/>
        <v>0</v>
      </c>
      <c r="AP752" cm="1">
        <f t="array" ref="AP752">IF(OR(Y752={"NS","NA"},S752={"NS","NA"}),0,IF(Y752&gt;=S752,0,1))</f>
        <v>0</v>
      </c>
    </row>
    <row r="753" spans="1:42" s="93" customFormat="1" ht="14.25">
      <c r="A753" s="5"/>
      <c r="B753" s="24"/>
      <c r="C753" s="434" t="s">
        <v>5067</v>
      </c>
      <c r="D753" s="974" t="s">
        <v>6440</v>
      </c>
      <c r="E753" s="669"/>
      <c r="F753" s="669"/>
      <c r="G753" s="669"/>
      <c r="H753" s="669"/>
      <c r="I753" s="669"/>
      <c r="J753" s="669"/>
      <c r="K753" s="669"/>
      <c r="L753" s="670"/>
      <c r="M753" s="671"/>
      <c r="N753" s="653"/>
      <c r="O753" s="653"/>
      <c r="P753" s="653"/>
      <c r="Q753" s="653"/>
      <c r="R753" s="748"/>
      <c r="S753" s="866"/>
      <c r="T753" s="745"/>
      <c r="U753" s="745"/>
      <c r="V753" s="745"/>
      <c r="W753" s="745"/>
      <c r="X753" s="746"/>
      <c r="Y753" s="866"/>
      <c r="Z753" s="745"/>
      <c r="AA753" s="745"/>
      <c r="AB753" s="745"/>
      <c r="AC753" s="745"/>
      <c r="AD753" s="746"/>
      <c r="AE753" s="4"/>
      <c r="AF753">
        <f t="shared" si="229"/>
        <v>0</v>
      </c>
      <c r="AG753">
        <f t="shared" si="230"/>
        <v>0</v>
      </c>
      <c r="AH753">
        <f t="shared" si="231"/>
        <v>0</v>
      </c>
      <c r="AJ753">
        <f t="shared" si="232"/>
        <v>0</v>
      </c>
      <c r="AK753">
        <f t="shared" si="233"/>
        <v>0</v>
      </c>
      <c r="AL753">
        <f t="shared" si="234"/>
        <v>0</v>
      </c>
      <c r="AM753">
        <f t="shared" si="235"/>
        <v>0</v>
      </c>
      <c r="AN753">
        <f t="shared" si="236"/>
        <v>0</v>
      </c>
      <c r="AO753">
        <f t="shared" si="237"/>
        <v>0</v>
      </c>
      <c r="AP753" cm="1">
        <f t="array" ref="AP753">IF(OR(Y753={"NS","NA"},S753={"NS","NA"}),0,IF(Y753&gt;=S753,0,1))</f>
        <v>0</v>
      </c>
    </row>
    <row r="754" spans="1:42" s="93" customFormat="1" ht="24" customHeight="1">
      <c r="A754" s="5"/>
      <c r="B754" s="24"/>
      <c r="C754" s="435" t="s">
        <v>5068</v>
      </c>
      <c r="D754" s="974" t="s">
        <v>6441</v>
      </c>
      <c r="E754" s="669"/>
      <c r="F754" s="669"/>
      <c r="G754" s="669"/>
      <c r="H754" s="669"/>
      <c r="I754" s="669"/>
      <c r="J754" s="669"/>
      <c r="K754" s="669"/>
      <c r="L754" s="670"/>
      <c r="M754" s="671"/>
      <c r="N754" s="653"/>
      <c r="O754" s="653"/>
      <c r="P754" s="653"/>
      <c r="Q754" s="653"/>
      <c r="R754" s="748"/>
      <c r="S754" s="866"/>
      <c r="T754" s="745"/>
      <c r="U754" s="745"/>
      <c r="V754" s="745"/>
      <c r="W754" s="745"/>
      <c r="X754" s="746"/>
      <c r="Y754" s="866"/>
      <c r="Z754" s="745"/>
      <c r="AA754" s="745"/>
      <c r="AB754" s="745"/>
      <c r="AC754" s="745"/>
      <c r="AD754" s="746"/>
      <c r="AE754" s="4"/>
      <c r="AF754">
        <f t="shared" si="229"/>
        <v>0</v>
      </c>
      <c r="AG754">
        <f t="shared" si="230"/>
        <v>0</v>
      </c>
      <c r="AH754">
        <f t="shared" si="231"/>
        <v>0</v>
      </c>
      <c r="AJ754">
        <f t="shared" si="232"/>
        <v>0</v>
      </c>
      <c r="AK754">
        <f t="shared" si="233"/>
        <v>0</v>
      </c>
      <c r="AL754">
        <f t="shared" si="234"/>
        <v>0</v>
      </c>
      <c r="AM754">
        <f t="shared" si="235"/>
        <v>0</v>
      </c>
      <c r="AN754">
        <f t="shared" si="236"/>
        <v>0</v>
      </c>
      <c r="AO754">
        <f t="shared" si="237"/>
        <v>0</v>
      </c>
      <c r="AP754" cm="1">
        <f t="array" ref="AP754">IF(OR(Y754={"NS","NA"},S754={"NS","NA"}),0,IF(Y754&gt;=S754,0,1))</f>
        <v>0</v>
      </c>
    </row>
    <row r="755" spans="1:42" s="93" customFormat="1" ht="14.25">
      <c r="A755" s="5"/>
      <c r="B755" s="24"/>
      <c r="C755" s="434" t="s">
        <v>5069</v>
      </c>
      <c r="D755" s="974" t="s">
        <v>6442</v>
      </c>
      <c r="E755" s="669"/>
      <c r="F755" s="669"/>
      <c r="G755" s="669"/>
      <c r="H755" s="669"/>
      <c r="I755" s="669"/>
      <c r="J755" s="669"/>
      <c r="K755" s="669"/>
      <c r="L755" s="670"/>
      <c r="M755" s="671"/>
      <c r="N755" s="653"/>
      <c r="O755" s="653"/>
      <c r="P755" s="653"/>
      <c r="Q755" s="653"/>
      <c r="R755" s="748"/>
      <c r="S755" s="866"/>
      <c r="T755" s="745"/>
      <c r="U755" s="745"/>
      <c r="V755" s="745"/>
      <c r="W755" s="745"/>
      <c r="X755" s="746"/>
      <c r="Y755" s="866"/>
      <c r="Z755" s="745"/>
      <c r="AA755" s="745"/>
      <c r="AB755" s="745"/>
      <c r="AC755" s="745"/>
      <c r="AD755" s="746"/>
      <c r="AE755" s="4"/>
      <c r="AF755">
        <f t="shared" si="229"/>
        <v>0</v>
      </c>
      <c r="AG755">
        <f t="shared" si="230"/>
        <v>0</v>
      </c>
      <c r="AH755">
        <f t="shared" si="231"/>
        <v>0</v>
      </c>
      <c r="AJ755">
        <f t="shared" si="232"/>
        <v>0</v>
      </c>
      <c r="AK755">
        <f t="shared" si="233"/>
        <v>0</v>
      </c>
      <c r="AL755">
        <f t="shared" si="234"/>
        <v>0</v>
      </c>
      <c r="AM755">
        <f t="shared" si="235"/>
        <v>0</v>
      </c>
      <c r="AN755">
        <f t="shared" si="236"/>
        <v>0</v>
      </c>
      <c r="AO755">
        <f t="shared" si="237"/>
        <v>0</v>
      </c>
      <c r="AP755" cm="1">
        <f t="array" ref="AP755">IF(OR(Y755={"NS","NA"},S755={"NS","NA"}),0,IF(Y755&gt;=S755,0,1))</f>
        <v>0</v>
      </c>
    </row>
    <row r="756" spans="1:42" s="93" customFormat="1" ht="14.25">
      <c r="A756" s="5"/>
      <c r="B756" s="24"/>
      <c r="C756" s="434" t="s">
        <v>5070</v>
      </c>
      <c r="D756" s="974" t="s">
        <v>6443</v>
      </c>
      <c r="E756" s="669"/>
      <c r="F756" s="669"/>
      <c r="G756" s="669"/>
      <c r="H756" s="669"/>
      <c r="I756" s="669"/>
      <c r="J756" s="669"/>
      <c r="K756" s="669"/>
      <c r="L756" s="670"/>
      <c r="M756" s="671"/>
      <c r="N756" s="653"/>
      <c r="O756" s="653"/>
      <c r="P756" s="653"/>
      <c r="Q756" s="653"/>
      <c r="R756" s="748"/>
      <c r="S756" s="866"/>
      <c r="T756" s="745"/>
      <c r="U756" s="745"/>
      <c r="V756" s="745"/>
      <c r="W756" s="745"/>
      <c r="X756" s="746"/>
      <c r="Y756" s="866"/>
      <c r="Z756" s="745"/>
      <c r="AA756" s="745"/>
      <c r="AB756" s="745"/>
      <c r="AC756" s="745"/>
      <c r="AD756" s="746"/>
      <c r="AE756" s="4"/>
      <c r="AF756">
        <f t="shared" si="229"/>
        <v>0</v>
      </c>
      <c r="AG756">
        <f t="shared" si="230"/>
        <v>0</v>
      </c>
      <c r="AH756">
        <f t="shared" si="231"/>
        <v>0</v>
      </c>
      <c r="AJ756">
        <f t="shared" si="232"/>
        <v>0</v>
      </c>
      <c r="AK756">
        <f t="shared" si="233"/>
        <v>0</v>
      </c>
      <c r="AL756">
        <f t="shared" si="234"/>
        <v>0</v>
      </c>
      <c r="AM756">
        <f t="shared" si="235"/>
        <v>0</v>
      </c>
      <c r="AN756">
        <f t="shared" si="236"/>
        <v>0</v>
      </c>
      <c r="AO756">
        <f t="shared" si="237"/>
        <v>0</v>
      </c>
      <c r="AP756" cm="1">
        <f t="array" ref="AP756">IF(OR(Y756={"NS","NA"},S756={"NS","NA"}),0,IF(Y756&gt;=S756,0,1))</f>
        <v>0</v>
      </c>
    </row>
    <row r="757" spans="1:42" s="93" customFormat="1" ht="14.25">
      <c r="A757" s="5"/>
      <c r="B757" s="24"/>
      <c r="C757" s="434" t="s">
        <v>5071</v>
      </c>
      <c r="D757" s="974" t="s">
        <v>6444</v>
      </c>
      <c r="E757" s="669"/>
      <c r="F757" s="669"/>
      <c r="G757" s="669"/>
      <c r="H757" s="669"/>
      <c r="I757" s="669"/>
      <c r="J757" s="669"/>
      <c r="K757" s="669"/>
      <c r="L757" s="670"/>
      <c r="M757" s="671"/>
      <c r="N757" s="653"/>
      <c r="O757" s="653"/>
      <c r="P757" s="653"/>
      <c r="Q757" s="653"/>
      <c r="R757" s="748"/>
      <c r="S757" s="866"/>
      <c r="T757" s="745"/>
      <c r="U757" s="745"/>
      <c r="V757" s="745"/>
      <c r="W757" s="745"/>
      <c r="X757" s="746"/>
      <c r="Y757" s="866"/>
      <c r="Z757" s="745"/>
      <c r="AA757" s="745"/>
      <c r="AB757" s="745"/>
      <c r="AC757" s="745"/>
      <c r="AD757" s="746"/>
      <c r="AE757" s="4"/>
      <c r="AF757">
        <f t="shared" si="229"/>
        <v>0</v>
      </c>
      <c r="AG757">
        <f t="shared" si="230"/>
        <v>0</v>
      </c>
      <c r="AH757">
        <f t="shared" si="231"/>
        <v>0</v>
      </c>
      <c r="AJ757">
        <f t="shared" si="232"/>
        <v>0</v>
      </c>
      <c r="AK757">
        <f t="shared" si="233"/>
        <v>0</v>
      </c>
      <c r="AL757">
        <f t="shared" si="234"/>
        <v>0</v>
      </c>
      <c r="AM757">
        <f t="shared" si="235"/>
        <v>0</v>
      </c>
      <c r="AN757">
        <f t="shared" si="236"/>
        <v>0</v>
      </c>
      <c r="AO757">
        <f t="shared" si="237"/>
        <v>0</v>
      </c>
      <c r="AP757" cm="1">
        <f t="array" ref="AP757">IF(OR(Y757={"NS","NA"},S757={"NS","NA"}),0,IF(Y757&gt;=S757,0,1))</f>
        <v>0</v>
      </c>
    </row>
    <row r="758" spans="1:42" s="93" customFormat="1" ht="14.25">
      <c r="A758" s="5"/>
      <c r="B758" s="24"/>
      <c r="C758" s="434" t="s">
        <v>5072</v>
      </c>
      <c r="D758" s="974" t="s">
        <v>6445</v>
      </c>
      <c r="E758" s="669"/>
      <c r="F758" s="669"/>
      <c r="G758" s="669"/>
      <c r="H758" s="669"/>
      <c r="I758" s="669"/>
      <c r="J758" s="669"/>
      <c r="K758" s="669"/>
      <c r="L758" s="670"/>
      <c r="M758" s="671"/>
      <c r="N758" s="653"/>
      <c r="O758" s="653"/>
      <c r="P758" s="653"/>
      <c r="Q758" s="653"/>
      <c r="R758" s="748"/>
      <c r="S758" s="866"/>
      <c r="T758" s="745"/>
      <c r="U758" s="745"/>
      <c r="V758" s="745"/>
      <c r="W758" s="745"/>
      <c r="X758" s="746"/>
      <c r="Y758" s="866"/>
      <c r="Z758" s="745"/>
      <c r="AA758" s="745"/>
      <c r="AB758" s="745"/>
      <c r="AC758" s="745"/>
      <c r="AD758" s="746"/>
      <c r="AE758" s="4"/>
      <c r="AF758">
        <f t="shared" si="229"/>
        <v>0</v>
      </c>
      <c r="AG758">
        <f t="shared" si="230"/>
        <v>0</v>
      </c>
      <c r="AH758">
        <f t="shared" si="231"/>
        <v>0</v>
      </c>
      <c r="AJ758">
        <f t="shared" si="232"/>
        <v>0</v>
      </c>
      <c r="AK758">
        <f t="shared" si="233"/>
        <v>0</v>
      </c>
      <c r="AL758">
        <f t="shared" si="234"/>
        <v>0</v>
      </c>
      <c r="AM758">
        <f t="shared" si="235"/>
        <v>0</v>
      </c>
      <c r="AN758">
        <f t="shared" si="236"/>
        <v>0</v>
      </c>
      <c r="AO758">
        <f t="shared" si="237"/>
        <v>0</v>
      </c>
      <c r="AP758" cm="1">
        <f t="array" ref="AP758">IF(OR(Y758={"NS","NA"},S758={"NS","NA"}),0,IF(Y758&gt;=S758,0,1))</f>
        <v>0</v>
      </c>
    </row>
    <row r="759" spans="1:42" s="93" customFormat="1" ht="24" customHeight="1">
      <c r="A759" s="5"/>
      <c r="B759" s="24"/>
      <c r="C759" s="434" t="s">
        <v>5073</v>
      </c>
      <c r="D759" s="974" t="s">
        <v>6446</v>
      </c>
      <c r="E759" s="669"/>
      <c r="F759" s="669"/>
      <c r="G759" s="669"/>
      <c r="H759" s="669"/>
      <c r="I759" s="669"/>
      <c r="J759" s="669"/>
      <c r="K759" s="669"/>
      <c r="L759" s="670"/>
      <c r="M759" s="671"/>
      <c r="N759" s="653"/>
      <c r="O759" s="653"/>
      <c r="P759" s="653"/>
      <c r="Q759" s="653"/>
      <c r="R759" s="748"/>
      <c r="S759" s="866"/>
      <c r="T759" s="745"/>
      <c r="U759" s="745"/>
      <c r="V759" s="745"/>
      <c r="W759" s="745"/>
      <c r="X759" s="746"/>
      <c r="Y759" s="866"/>
      <c r="Z759" s="745"/>
      <c r="AA759" s="745"/>
      <c r="AB759" s="745"/>
      <c r="AC759" s="745"/>
      <c r="AD759" s="746"/>
      <c r="AE759" s="4"/>
      <c r="AF759">
        <f t="shared" si="229"/>
        <v>0</v>
      </c>
      <c r="AG759">
        <f t="shared" si="230"/>
        <v>0</v>
      </c>
      <c r="AH759">
        <f t="shared" si="231"/>
        <v>0</v>
      </c>
      <c r="AJ759">
        <f t="shared" si="232"/>
        <v>0</v>
      </c>
      <c r="AK759">
        <f t="shared" si="233"/>
        <v>0</v>
      </c>
      <c r="AL759">
        <f t="shared" si="234"/>
        <v>0</v>
      </c>
      <c r="AM759">
        <f t="shared" si="235"/>
        <v>0</v>
      </c>
      <c r="AN759">
        <f t="shared" si="236"/>
        <v>0</v>
      </c>
      <c r="AO759">
        <f t="shared" si="237"/>
        <v>0</v>
      </c>
      <c r="AP759" cm="1">
        <f t="array" ref="AP759">IF(OR(Y759={"NS","NA"},S759={"NS","NA"}),0,IF(Y759&gt;=S759,0,1))</f>
        <v>0</v>
      </c>
    </row>
    <row r="760" spans="1:42" s="93" customFormat="1" ht="24" customHeight="1">
      <c r="A760" s="5"/>
      <c r="B760" s="24"/>
      <c r="C760" s="434" t="s">
        <v>5074</v>
      </c>
      <c r="D760" s="974" t="s">
        <v>6447</v>
      </c>
      <c r="E760" s="669"/>
      <c r="F760" s="669"/>
      <c r="G760" s="669"/>
      <c r="H760" s="669"/>
      <c r="I760" s="669"/>
      <c r="J760" s="669"/>
      <c r="K760" s="669"/>
      <c r="L760" s="670"/>
      <c r="M760" s="671"/>
      <c r="N760" s="653"/>
      <c r="O760" s="653"/>
      <c r="P760" s="653"/>
      <c r="Q760" s="653"/>
      <c r="R760" s="748"/>
      <c r="S760" s="866"/>
      <c r="T760" s="745"/>
      <c r="U760" s="745"/>
      <c r="V760" s="745"/>
      <c r="W760" s="745"/>
      <c r="X760" s="746"/>
      <c r="Y760" s="866"/>
      <c r="Z760" s="745"/>
      <c r="AA760" s="745"/>
      <c r="AB760" s="745"/>
      <c r="AC760" s="745"/>
      <c r="AD760" s="746"/>
      <c r="AE760" s="4"/>
      <c r="AF760">
        <f t="shared" si="229"/>
        <v>0</v>
      </c>
      <c r="AG760">
        <f t="shared" si="230"/>
        <v>0</v>
      </c>
      <c r="AH760">
        <f t="shared" si="231"/>
        <v>0</v>
      </c>
      <c r="AJ760">
        <f t="shared" si="232"/>
        <v>0</v>
      </c>
      <c r="AK760">
        <f t="shared" si="233"/>
        <v>0</v>
      </c>
      <c r="AL760">
        <f t="shared" si="234"/>
        <v>0</v>
      </c>
      <c r="AM760">
        <f t="shared" si="235"/>
        <v>0</v>
      </c>
      <c r="AN760">
        <f t="shared" si="236"/>
        <v>0</v>
      </c>
      <c r="AO760">
        <f t="shared" si="237"/>
        <v>0</v>
      </c>
      <c r="AP760" cm="1">
        <f t="array" ref="AP760">IF(OR(Y760={"NS","NA"},S760={"NS","NA"}),0,IF(Y760&gt;=S760,0,1))</f>
        <v>0</v>
      </c>
    </row>
    <row r="761" spans="1:42" s="93" customFormat="1" ht="14.25">
      <c r="A761" s="5"/>
      <c r="B761" s="24"/>
      <c r="C761" s="434" t="s">
        <v>5075</v>
      </c>
      <c r="D761" s="974" t="s">
        <v>6448</v>
      </c>
      <c r="E761" s="669"/>
      <c r="F761" s="669"/>
      <c r="G761" s="669"/>
      <c r="H761" s="669"/>
      <c r="I761" s="669"/>
      <c r="J761" s="669"/>
      <c r="K761" s="669"/>
      <c r="L761" s="670"/>
      <c r="M761" s="671"/>
      <c r="N761" s="653"/>
      <c r="O761" s="653"/>
      <c r="P761" s="653"/>
      <c r="Q761" s="653"/>
      <c r="R761" s="748"/>
      <c r="S761" s="866"/>
      <c r="T761" s="745"/>
      <c r="U761" s="745"/>
      <c r="V761" s="745"/>
      <c r="W761" s="745"/>
      <c r="X761" s="746"/>
      <c r="Y761" s="866"/>
      <c r="Z761" s="745"/>
      <c r="AA761" s="745"/>
      <c r="AB761" s="745"/>
      <c r="AC761" s="745"/>
      <c r="AD761" s="746"/>
      <c r="AE761" s="4"/>
      <c r="AF761">
        <f t="shared" si="229"/>
        <v>0</v>
      </c>
      <c r="AG761">
        <f t="shared" si="230"/>
        <v>0</v>
      </c>
      <c r="AH761">
        <f t="shared" si="231"/>
        <v>0</v>
      </c>
      <c r="AJ761">
        <f t="shared" si="232"/>
        <v>0</v>
      </c>
      <c r="AK761">
        <f t="shared" si="233"/>
        <v>0</v>
      </c>
      <c r="AL761">
        <f t="shared" si="234"/>
        <v>0</v>
      </c>
      <c r="AM761">
        <f t="shared" si="235"/>
        <v>0</v>
      </c>
      <c r="AN761">
        <f t="shared" si="236"/>
        <v>0</v>
      </c>
      <c r="AO761">
        <f t="shared" si="237"/>
        <v>0</v>
      </c>
      <c r="AP761" cm="1">
        <f t="array" ref="AP761">IF(OR(Y761={"NS","NA"},S761={"NS","NA"}),0,IF(Y761&gt;=S761,0,1))</f>
        <v>0</v>
      </c>
    </row>
    <row r="762" spans="1:42" s="93" customFormat="1" ht="14.25">
      <c r="A762" s="5"/>
      <c r="B762" s="24"/>
      <c r="C762" s="434" t="s">
        <v>5076</v>
      </c>
      <c r="D762" s="974" t="s">
        <v>6449</v>
      </c>
      <c r="E762" s="669"/>
      <c r="F762" s="669"/>
      <c r="G762" s="669"/>
      <c r="H762" s="669"/>
      <c r="I762" s="669"/>
      <c r="J762" s="669"/>
      <c r="K762" s="669"/>
      <c r="L762" s="670"/>
      <c r="M762" s="671"/>
      <c r="N762" s="653"/>
      <c r="O762" s="653"/>
      <c r="P762" s="653"/>
      <c r="Q762" s="653"/>
      <c r="R762" s="748"/>
      <c r="S762" s="866"/>
      <c r="T762" s="745"/>
      <c r="U762" s="745"/>
      <c r="V762" s="745"/>
      <c r="W762" s="745"/>
      <c r="X762" s="746"/>
      <c r="Y762" s="866"/>
      <c r="Z762" s="745"/>
      <c r="AA762" s="745"/>
      <c r="AB762" s="745"/>
      <c r="AC762" s="745"/>
      <c r="AD762" s="746"/>
      <c r="AE762" s="4"/>
      <c r="AF762">
        <f t="shared" si="229"/>
        <v>0</v>
      </c>
      <c r="AG762">
        <f t="shared" si="230"/>
        <v>0</v>
      </c>
      <c r="AH762">
        <f t="shared" si="231"/>
        <v>0</v>
      </c>
      <c r="AJ762">
        <f t="shared" si="232"/>
        <v>0</v>
      </c>
      <c r="AK762">
        <f t="shared" si="233"/>
        <v>0</v>
      </c>
      <c r="AL762">
        <f t="shared" si="234"/>
        <v>0</v>
      </c>
      <c r="AM762">
        <f t="shared" si="235"/>
        <v>0</v>
      </c>
      <c r="AN762">
        <f t="shared" si="236"/>
        <v>0</v>
      </c>
      <c r="AO762">
        <f t="shared" si="237"/>
        <v>0</v>
      </c>
      <c r="AP762" cm="1">
        <f t="array" ref="AP762">IF(OR(Y762={"NS","NA"},S762={"NS","NA"}),0,IF(Y762&gt;=S762,0,1))</f>
        <v>0</v>
      </c>
    </row>
    <row r="763" spans="1:42" s="93" customFormat="1" ht="14.25">
      <c r="A763" s="5"/>
      <c r="B763" s="24"/>
      <c r="C763" s="434" t="s">
        <v>5077</v>
      </c>
      <c r="D763" s="974" t="s">
        <v>6450</v>
      </c>
      <c r="E763" s="669"/>
      <c r="F763" s="669"/>
      <c r="G763" s="669"/>
      <c r="H763" s="669"/>
      <c r="I763" s="669"/>
      <c r="J763" s="669"/>
      <c r="K763" s="669"/>
      <c r="L763" s="670"/>
      <c r="M763" s="671"/>
      <c r="N763" s="653"/>
      <c r="O763" s="653"/>
      <c r="P763" s="653"/>
      <c r="Q763" s="653"/>
      <c r="R763" s="748"/>
      <c r="S763" s="866"/>
      <c r="T763" s="745"/>
      <c r="U763" s="745"/>
      <c r="V763" s="745"/>
      <c r="W763" s="745"/>
      <c r="X763" s="746"/>
      <c r="Y763" s="866"/>
      <c r="Z763" s="745"/>
      <c r="AA763" s="745"/>
      <c r="AB763" s="745"/>
      <c r="AC763" s="745"/>
      <c r="AD763" s="746"/>
      <c r="AE763" s="4"/>
      <c r="AF763">
        <f t="shared" si="229"/>
        <v>0</v>
      </c>
      <c r="AG763">
        <f t="shared" si="230"/>
        <v>0</v>
      </c>
      <c r="AH763">
        <f t="shared" si="231"/>
        <v>0</v>
      </c>
      <c r="AJ763">
        <f t="shared" si="232"/>
        <v>0</v>
      </c>
      <c r="AK763">
        <f t="shared" si="233"/>
        <v>0</v>
      </c>
      <c r="AL763">
        <f t="shared" si="234"/>
        <v>0</v>
      </c>
      <c r="AM763">
        <f t="shared" si="235"/>
        <v>0</v>
      </c>
      <c r="AN763">
        <f t="shared" si="236"/>
        <v>0</v>
      </c>
      <c r="AO763">
        <f t="shared" si="237"/>
        <v>0</v>
      </c>
      <c r="AP763" cm="1">
        <f t="array" ref="AP763">IF(OR(Y763={"NS","NA"},S763={"NS","NA"}),0,IF(Y763&gt;=S763,0,1))</f>
        <v>0</v>
      </c>
    </row>
    <row r="764" spans="1:42" s="93" customFormat="1" ht="24" customHeight="1">
      <c r="A764" s="5"/>
      <c r="B764" s="24"/>
      <c r="C764" s="434" t="s">
        <v>5078</v>
      </c>
      <c r="D764" s="974" t="s">
        <v>6451</v>
      </c>
      <c r="E764" s="669"/>
      <c r="F764" s="669"/>
      <c r="G764" s="669"/>
      <c r="H764" s="669"/>
      <c r="I764" s="669"/>
      <c r="J764" s="669"/>
      <c r="K764" s="669"/>
      <c r="L764" s="670"/>
      <c r="M764" s="671"/>
      <c r="N764" s="653"/>
      <c r="O764" s="653"/>
      <c r="P764" s="653"/>
      <c r="Q764" s="653"/>
      <c r="R764" s="748"/>
      <c r="S764" s="866"/>
      <c r="T764" s="745"/>
      <c r="U764" s="745"/>
      <c r="V764" s="745"/>
      <c r="W764" s="745"/>
      <c r="X764" s="746"/>
      <c r="Y764" s="866"/>
      <c r="Z764" s="745"/>
      <c r="AA764" s="745"/>
      <c r="AB764" s="745"/>
      <c r="AC764" s="745"/>
      <c r="AD764" s="746"/>
      <c r="AE764" s="4"/>
      <c r="AF764">
        <f t="shared" si="229"/>
        <v>0</v>
      </c>
      <c r="AG764">
        <f t="shared" si="230"/>
        <v>0</v>
      </c>
      <c r="AH764">
        <f t="shared" si="231"/>
        <v>0</v>
      </c>
      <c r="AJ764">
        <f t="shared" si="232"/>
        <v>0</v>
      </c>
      <c r="AK764">
        <f t="shared" si="233"/>
        <v>0</v>
      </c>
      <c r="AL764">
        <f t="shared" si="234"/>
        <v>0</v>
      </c>
      <c r="AM764">
        <f t="shared" si="235"/>
        <v>0</v>
      </c>
      <c r="AN764">
        <f t="shared" si="236"/>
        <v>0</v>
      </c>
      <c r="AO764">
        <f t="shared" si="237"/>
        <v>0</v>
      </c>
      <c r="AP764" cm="1">
        <f t="array" ref="AP764">IF(OR(Y764={"NS","NA"},S764={"NS","NA"}),0,IF(Y764&gt;=S764,0,1))</f>
        <v>0</v>
      </c>
    </row>
    <row r="765" spans="1:42" s="93" customFormat="1" ht="14.25">
      <c r="A765" s="5"/>
      <c r="B765" s="24"/>
      <c r="C765" s="434" t="s">
        <v>5079</v>
      </c>
      <c r="D765" s="974" t="s">
        <v>6452</v>
      </c>
      <c r="E765" s="669"/>
      <c r="F765" s="669"/>
      <c r="G765" s="669"/>
      <c r="H765" s="669"/>
      <c r="I765" s="669"/>
      <c r="J765" s="669"/>
      <c r="K765" s="669"/>
      <c r="L765" s="670"/>
      <c r="M765" s="671"/>
      <c r="N765" s="653"/>
      <c r="O765" s="653"/>
      <c r="P765" s="653"/>
      <c r="Q765" s="653"/>
      <c r="R765" s="748"/>
      <c r="S765" s="866"/>
      <c r="T765" s="745"/>
      <c r="U765" s="745"/>
      <c r="V765" s="745"/>
      <c r="W765" s="745"/>
      <c r="X765" s="746"/>
      <c r="Y765" s="866"/>
      <c r="Z765" s="745"/>
      <c r="AA765" s="745"/>
      <c r="AB765" s="745"/>
      <c r="AC765" s="745"/>
      <c r="AD765" s="746"/>
      <c r="AE765" s="4"/>
      <c r="AF765">
        <f t="shared" si="229"/>
        <v>0</v>
      </c>
      <c r="AG765">
        <f t="shared" si="230"/>
        <v>0</v>
      </c>
      <c r="AH765">
        <f t="shared" si="231"/>
        <v>0</v>
      </c>
      <c r="AJ765">
        <f t="shared" si="232"/>
        <v>0</v>
      </c>
      <c r="AK765">
        <f t="shared" si="233"/>
        <v>0</v>
      </c>
      <c r="AL765">
        <f t="shared" si="234"/>
        <v>0</v>
      </c>
      <c r="AM765">
        <f t="shared" si="235"/>
        <v>0</v>
      </c>
      <c r="AN765">
        <f t="shared" si="236"/>
        <v>0</v>
      </c>
      <c r="AO765">
        <f t="shared" si="237"/>
        <v>0</v>
      </c>
      <c r="AP765" cm="1">
        <f t="array" ref="AP765">IF(OR(Y765={"NS","NA"},S765={"NS","NA"}),0,IF(Y765&gt;=S765,0,1))</f>
        <v>0</v>
      </c>
    </row>
    <row r="766" spans="1:42" s="93" customFormat="1" ht="14.25">
      <c r="A766" s="5"/>
      <c r="B766" s="24"/>
      <c r="C766" s="434" t="s">
        <v>5080</v>
      </c>
      <c r="D766" s="974" t="s">
        <v>6453</v>
      </c>
      <c r="E766" s="669"/>
      <c r="F766" s="669"/>
      <c r="G766" s="669"/>
      <c r="H766" s="669"/>
      <c r="I766" s="669"/>
      <c r="J766" s="669"/>
      <c r="K766" s="669"/>
      <c r="L766" s="670"/>
      <c r="M766" s="671"/>
      <c r="N766" s="653"/>
      <c r="O766" s="653"/>
      <c r="P766" s="653"/>
      <c r="Q766" s="653"/>
      <c r="R766" s="748"/>
      <c r="S766" s="866"/>
      <c r="T766" s="745"/>
      <c r="U766" s="745"/>
      <c r="V766" s="745"/>
      <c r="W766" s="745"/>
      <c r="X766" s="746"/>
      <c r="Y766" s="866"/>
      <c r="Z766" s="745"/>
      <c r="AA766" s="745"/>
      <c r="AB766" s="745"/>
      <c r="AC766" s="745"/>
      <c r="AD766" s="746"/>
      <c r="AE766" s="4"/>
      <c r="AF766">
        <f t="shared" si="229"/>
        <v>0</v>
      </c>
      <c r="AG766">
        <f t="shared" si="230"/>
        <v>0</v>
      </c>
      <c r="AH766">
        <f t="shared" si="231"/>
        <v>0</v>
      </c>
      <c r="AJ766">
        <f t="shared" si="232"/>
        <v>0</v>
      </c>
      <c r="AK766">
        <f t="shared" si="233"/>
        <v>0</v>
      </c>
      <c r="AL766">
        <f t="shared" si="234"/>
        <v>0</v>
      </c>
      <c r="AM766">
        <f t="shared" si="235"/>
        <v>0</v>
      </c>
      <c r="AN766">
        <f t="shared" si="236"/>
        <v>0</v>
      </c>
      <c r="AO766">
        <f t="shared" si="237"/>
        <v>0</v>
      </c>
      <c r="AP766" cm="1">
        <f t="array" ref="AP766">IF(OR(Y766={"NS","NA"},S766={"NS","NA"}),0,IF(Y766&gt;=S766,0,1))</f>
        <v>0</v>
      </c>
    </row>
    <row r="767" spans="1:42" s="93" customFormat="1" ht="14.25">
      <c r="A767" s="5"/>
      <c r="B767" s="24"/>
      <c r="C767" s="74" t="s">
        <v>5081</v>
      </c>
      <c r="D767" s="763" t="s">
        <v>6454</v>
      </c>
      <c r="E767" s="669"/>
      <c r="F767" s="669"/>
      <c r="G767" s="669"/>
      <c r="H767" s="669"/>
      <c r="I767" s="669"/>
      <c r="J767" s="669"/>
      <c r="K767" s="669"/>
      <c r="L767" s="670"/>
      <c r="M767" s="671"/>
      <c r="N767" s="653"/>
      <c r="O767" s="653"/>
      <c r="P767" s="653"/>
      <c r="Q767" s="653"/>
      <c r="R767" s="748"/>
      <c r="S767" s="866"/>
      <c r="T767" s="745"/>
      <c r="U767" s="745"/>
      <c r="V767" s="745"/>
      <c r="W767" s="745"/>
      <c r="X767" s="746"/>
      <c r="Y767" s="866"/>
      <c r="Z767" s="745"/>
      <c r="AA767" s="745"/>
      <c r="AB767" s="745"/>
      <c r="AC767" s="745"/>
      <c r="AD767" s="746"/>
      <c r="AE767" s="4"/>
      <c r="AF767">
        <f t="shared" si="229"/>
        <v>0</v>
      </c>
      <c r="AG767">
        <f t="shared" si="230"/>
        <v>0</v>
      </c>
      <c r="AH767">
        <f t="shared" si="231"/>
        <v>0</v>
      </c>
      <c r="AJ767">
        <f t="shared" si="232"/>
        <v>0</v>
      </c>
      <c r="AK767">
        <f t="shared" si="233"/>
        <v>0</v>
      </c>
      <c r="AL767">
        <f t="shared" si="234"/>
        <v>0</v>
      </c>
      <c r="AM767">
        <f t="shared" si="235"/>
        <v>0</v>
      </c>
      <c r="AN767">
        <f t="shared" si="236"/>
        <v>0</v>
      </c>
      <c r="AO767">
        <f t="shared" si="237"/>
        <v>0</v>
      </c>
      <c r="AP767" cm="1">
        <f t="array" ref="AP767">IF(OR(Y767={"NS","NA"},S767={"NS","NA"}),0,IF(Y767&gt;=S767,0,1))</f>
        <v>0</v>
      </c>
    </row>
    <row r="768" spans="1:42" s="93" customFormat="1" ht="14.25">
      <c r="A768" s="5"/>
      <c r="B768" s="24"/>
      <c r="C768" s="434" t="s">
        <v>5082</v>
      </c>
      <c r="D768" s="974" t="s">
        <v>6455</v>
      </c>
      <c r="E768" s="669"/>
      <c r="F768" s="669"/>
      <c r="G768" s="669"/>
      <c r="H768" s="669"/>
      <c r="I768" s="669"/>
      <c r="J768" s="669"/>
      <c r="K768" s="669"/>
      <c r="L768" s="670"/>
      <c r="M768" s="671"/>
      <c r="N768" s="653"/>
      <c r="O768" s="653"/>
      <c r="P768" s="653"/>
      <c r="Q768" s="653"/>
      <c r="R768" s="748"/>
      <c r="S768" s="866"/>
      <c r="T768" s="745"/>
      <c r="U768" s="745"/>
      <c r="V768" s="745"/>
      <c r="W768" s="745"/>
      <c r="X768" s="746"/>
      <c r="Y768" s="866"/>
      <c r="Z768" s="745"/>
      <c r="AA768" s="745"/>
      <c r="AB768" s="745"/>
      <c r="AC768" s="745"/>
      <c r="AD768" s="746"/>
      <c r="AE768" s="4"/>
      <c r="AF768">
        <f t="shared" si="229"/>
        <v>0</v>
      </c>
      <c r="AG768">
        <f t="shared" si="230"/>
        <v>0</v>
      </c>
      <c r="AH768">
        <f t="shared" si="231"/>
        <v>0</v>
      </c>
      <c r="AJ768">
        <f t="shared" si="232"/>
        <v>0</v>
      </c>
      <c r="AK768">
        <f t="shared" si="233"/>
        <v>0</v>
      </c>
      <c r="AL768">
        <f t="shared" si="234"/>
        <v>0</v>
      </c>
      <c r="AM768">
        <f t="shared" si="235"/>
        <v>0</v>
      </c>
      <c r="AN768">
        <f t="shared" si="236"/>
        <v>0</v>
      </c>
      <c r="AO768">
        <f t="shared" si="237"/>
        <v>0</v>
      </c>
      <c r="AP768" cm="1">
        <f t="array" ref="AP768">IF(OR(Y768={"NS","NA"},S768={"NS","NA"}),0,IF(Y768&gt;=S768,0,1))</f>
        <v>0</v>
      </c>
    </row>
    <row r="769" spans="1:42" s="93" customFormat="1" ht="14.25">
      <c r="A769" s="5"/>
      <c r="B769" s="24"/>
      <c r="C769" s="434" t="s">
        <v>5083</v>
      </c>
      <c r="D769" s="974" t="s">
        <v>6456</v>
      </c>
      <c r="E769" s="669"/>
      <c r="F769" s="669"/>
      <c r="G769" s="669"/>
      <c r="H769" s="669"/>
      <c r="I769" s="669"/>
      <c r="J769" s="669"/>
      <c r="K769" s="669"/>
      <c r="L769" s="670"/>
      <c r="M769" s="671"/>
      <c r="N769" s="653"/>
      <c r="O769" s="653"/>
      <c r="P769" s="653"/>
      <c r="Q769" s="653"/>
      <c r="R769" s="748"/>
      <c r="S769" s="866"/>
      <c r="T769" s="745"/>
      <c r="U769" s="745"/>
      <c r="V769" s="745"/>
      <c r="W769" s="745"/>
      <c r="X769" s="746"/>
      <c r="Y769" s="866"/>
      <c r="Z769" s="745"/>
      <c r="AA769" s="745"/>
      <c r="AB769" s="745"/>
      <c r="AC769" s="745"/>
      <c r="AD769" s="746"/>
      <c r="AE769" s="4"/>
      <c r="AF769">
        <f t="shared" si="229"/>
        <v>0</v>
      </c>
      <c r="AG769">
        <f t="shared" si="230"/>
        <v>0</v>
      </c>
      <c r="AH769">
        <f t="shared" si="231"/>
        <v>0</v>
      </c>
      <c r="AJ769">
        <f t="shared" si="232"/>
        <v>0</v>
      </c>
      <c r="AK769">
        <f t="shared" si="233"/>
        <v>0</v>
      </c>
      <c r="AL769">
        <f t="shared" si="234"/>
        <v>0</v>
      </c>
      <c r="AM769">
        <f t="shared" si="235"/>
        <v>0</v>
      </c>
      <c r="AN769">
        <f t="shared" si="236"/>
        <v>0</v>
      </c>
      <c r="AO769">
        <f t="shared" si="237"/>
        <v>0</v>
      </c>
      <c r="AP769" cm="1">
        <f t="array" ref="AP769">IF(OR(Y769={"NS","NA"},S769={"NS","NA"}),0,IF(Y769&gt;=S769,0,1))</f>
        <v>0</v>
      </c>
    </row>
    <row r="770" spans="1:42" s="93" customFormat="1" ht="14.25">
      <c r="A770" s="5"/>
      <c r="B770" s="24"/>
      <c r="C770" s="74" t="s">
        <v>6457</v>
      </c>
      <c r="D770" s="763" t="s">
        <v>6525</v>
      </c>
      <c r="E770" s="669"/>
      <c r="F770" s="669"/>
      <c r="G770" s="669"/>
      <c r="H770" s="669"/>
      <c r="I770" s="669"/>
      <c r="J770" s="669"/>
      <c r="K770" s="669"/>
      <c r="L770" s="670"/>
      <c r="M770" s="671"/>
      <c r="N770" s="653"/>
      <c r="O770" s="653"/>
      <c r="P770" s="653"/>
      <c r="Q770" s="653"/>
      <c r="R770" s="748"/>
      <c r="S770" s="866"/>
      <c r="T770" s="745"/>
      <c r="U770" s="745"/>
      <c r="V770" s="745"/>
      <c r="W770" s="745"/>
      <c r="X770" s="746"/>
      <c r="Y770" s="866"/>
      <c r="Z770" s="745"/>
      <c r="AA770" s="745"/>
      <c r="AB770" s="745"/>
      <c r="AC770" s="745"/>
      <c r="AD770" s="746"/>
      <c r="AE770" s="4"/>
      <c r="AF770">
        <f>IF(AND(M770=1,Y770=0),1,0)</f>
        <v>0</v>
      </c>
      <c r="AG770">
        <f>IF(J701=1,IF(M770=1,IF(COUNTA(S770:AD770)=2,0,1),IF(M770&gt;1,0,1)),0)</f>
        <v>0</v>
      </c>
      <c r="AH770">
        <f>IF($J701&lt;&gt;1,IF(COUNTA(M770:AD770)=0,0,1),IF(M770&gt;1,IF(COUNTA(S770:AD770)=0,0,1),0))</f>
        <v>0</v>
      </c>
      <c r="AJ770">
        <f>IF(OR(S770="NS",S770="NA",NOT(ISNUMBER(S770))),0,LEN(S770)-LEN(INT(S770))-1)</f>
        <v>0</v>
      </c>
      <c r="AK770">
        <f>IF(AJ770&lt;1,0,1)</f>
        <v>0</v>
      </c>
      <c r="AL770">
        <f>IF(OR(Y770="NS",Y770="NA",NOT(ISNUMBER(Y770))),0,LEN(Y770)-LEN(INT(Y770))-1)</f>
        <v>0</v>
      </c>
      <c r="AM770">
        <f>IF(AL770&lt;1,0,1)</f>
        <v>0</v>
      </c>
      <c r="AN770">
        <f>IF(ISNUMBER(S770),0,IF(OR(S770="",S770="NA",S770="NS"),0,1))</f>
        <v>0</v>
      </c>
      <c r="AO770">
        <f>IF(ISNUMBER(Y770),0,IF(OR(Y770="",Y770="NA",Y770="NS"),0,1))</f>
        <v>0</v>
      </c>
      <c r="AP770" cm="1">
        <f t="array" ref="AP770">IF(OR(Y770={"NS","NA"},S770={"NS","NA"}),0,IF(Y770&gt;=S770,0,1))</f>
        <v>0</v>
      </c>
    </row>
    <row r="771" spans="1:42" s="93" customFormat="1" ht="14.25">
      <c r="A771" s="5"/>
      <c r="B771" s="880" t="str">
        <f>IF(AF771=0,"","Debido a que cuenta con registro(s) con el código 1, el total de la fila respectiva debe ser mayor a cero")</f>
        <v/>
      </c>
      <c r="C771" s="751"/>
      <c r="D771" s="751"/>
      <c r="E771" s="751"/>
      <c r="F771" s="751"/>
      <c r="G771" s="751"/>
      <c r="H771" s="751"/>
      <c r="I771" s="751"/>
      <c r="J771" s="751"/>
      <c r="K771" s="751"/>
      <c r="L771" s="751"/>
      <c r="M771" s="751"/>
      <c r="N771" s="751"/>
      <c r="O771" s="751"/>
      <c r="P771" s="751"/>
      <c r="Q771" s="751"/>
      <c r="R771" s="751"/>
      <c r="S771" s="751"/>
      <c r="T771" s="751"/>
      <c r="U771" s="751"/>
      <c r="V771" s="751"/>
      <c r="W771" s="751"/>
      <c r="X771" s="751"/>
      <c r="Y771" s="751"/>
      <c r="Z771" s="751"/>
      <c r="AA771" s="751"/>
      <c r="AB771" s="751"/>
      <c r="AC771" s="751"/>
      <c r="AD771" s="751"/>
      <c r="AE771" s="751"/>
      <c r="AF771" s="396">
        <f>SUM(AF735:AF770)</f>
        <v>0</v>
      </c>
      <c r="AG771" s="396">
        <f>SUM(AG735:AG770)</f>
        <v>0</v>
      </c>
      <c r="AH771" s="396">
        <f>SUM(AH735:AH770)</f>
        <v>0</v>
      </c>
      <c r="AK771" s="438">
        <f>IFERROR(SUM(AK735:AK770),0)</f>
        <v>0</v>
      </c>
      <c r="AM771" s="438">
        <f>IFERROR(SUM(AM735:AM770),0)</f>
        <v>0</v>
      </c>
      <c r="AO771" s="396">
        <f>SUM(AN735:AO770)</f>
        <v>0</v>
      </c>
      <c r="AP771" s="396">
        <f>SUM(AP735:AP770)</f>
        <v>0</v>
      </c>
    </row>
    <row r="772" spans="1:42" s="93" customFormat="1" ht="24" customHeight="1">
      <c r="A772" s="5"/>
      <c r="B772" s="24"/>
      <c r="C772" s="758" t="s">
        <v>5120</v>
      </c>
      <c r="D772" s="736"/>
      <c r="E772" s="736"/>
      <c r="F772" s="736"/>
      <c r="G772" s="736"/>
      <c r="H772" s="736"/>
      <c r="I772" s="736"/>
      <c r="J772" s="736"/>
      <c r="K772" s="736"/>
      <c r="L772" s="736"/>
      <c r="M772" s="736"/>
      <c r="N772" s="736"/>
      <c r="O772" s="736"/>
      <c r="P772" s="736"/>
      <c r="Q772" s="736"/>
      <c r="R772" s="736"/>
      <c r="S772" s="736"/>
      <c r="T772" s="736"/>
      <c r="U772" s="736"/>
      <c r="V772" s="736"/>
      <c r="W772" s="736"/>
      <c r="X772" s="736"/>
      <c r="Y772" s="736"/>
      <c r="Z772" s="736"/>
      <c r="AA772" s="736"/>
      <c r="AB772" s="736"/>
      <c r="AC772" s="736"/>
      <c r="AD772" s="736"/>
      <c r="AE772" s="4"/>
      <c r="AJ772" s="93" t="s">
        <v>6526</v>
      </c>
      <c r="AK772" s="409">
        <f>SUM(AK771,AM771)</f>
        <v>0</v>
      </c>
    </row>
    <row r="773" spans="1:42" s="93" customFormat="1" ht="60" customHeight="1">
      <c r="A773" s="5"/>
      <c r="B773" s="24"/>
      <c r="C773" s="980"/>
      <c r="D773" s="915"/>
      <c r="E773" s="915"/>
      <c r="F773" s="915"/>
      <c r="G773" s="915"/>
      <c r="H773" s="915"/>
      <c r="I773" s="915"/>
      <c r="J773" s="915"/>
      <c r="K773" s="915"/>
      <c r="L773" s="915"/>
      <c r="M773" s="915"/>
      <c r="N773" s="915"/>
      <c r="O773" s="915"/>
      <c r="P773" s="915"/>
      <c r="Q773" s="915"/>
      <c r="R773" s="915"/>
      <c r="S773" s="915"/>
      <c r="T773" s="915"/>
      <c r="U773" s="915"/>
      <c r="V773" s="915"/>
      <c r="W773" s="915"/>
      <c r="X773" s="915"/>
      <c r="Y773" s="915"/>
      <c r="Z773" s="915"/>
      <c r="AA773" s="915"/>
      <c r="AB773" s="915"/>
      <c r="AC773" s="915"/>
      <c r="AD773" s="916"/>
      <c r="AE773" s="4"/>
    </row>
    <row r="774" spans="1:42" s="93" customFormat="1" ht="14.25">
      <c r="A774" s="5"/>
      <c r="B774" s="946" t="str">
        <f>IF(AG771=0,"","Favor de ingresar toda la información requerida en la pregunta")</f>
        <v/>
      </c>
      <c r="C774" s="751"/>
      <c r="D774" s="751"/>
      <c r="E774" s="751"/>
      <c r="F774" s="751"/>
      <c r="G774" s="751"/>
      <c r="H774" s="751"/>
      <c r="I774" s="751"/>
      <c r="J774" s="751"/>
      <c r="K774" s="751"/>
      <c r="L774" s="751"/>
      <c r="M774" s="751"/>
      <c r="N774" s="751"/>
      <c r="O774" s="751"/>
      <c r="P774" s="751"/>
      <c r="Q774" s="751"/>
      <c r="R774" s="751"/>
      <c r="S774" s="751"/>
      <c r="T774" s="751"/>
      <c r="U774" s="751"/>
      <c r="V774" s="751"/>
      <c r="W774" s="751"/>
      <c r="X774" s="751"/>
      <c r="Y774" s="751"/>
      <c r="Z774" s="751"/>
      <c r="AA774" s="751"/>
      <c r="AB774" s="751"/>
      <c r="AC774" s="751"/>
      <c r="AD774" s="751"/>
      <c r="AE774" s="751"/>
    </row>
    <row r="775" spans="1:42" s="93" customFormat="1" ht="14.25">
      <c r="A775" s="5"/>
      <c r="B775" s="767" t="str">
        <f>IF(SUM(COUNTIF(S735:AD770,"NS"))&lt;&gt;0,"Alerta: debido a que cuenta con registros NS, debe proporcionar una justificación en el area de comentarios al final de la pregunta","")</f>
        <v/>
      </c>
      <c r="C775" s="751"/>
      <c r="D775" s="751"/>
      <c r="E775" s="751"/>
      <c r="F775" s="751"/>
      <c r="G775" s="751"/>
      <c r="H775" s="751"/>
      <c r="I775" s="751"/>
      <c r="J775" s="751"/>
      <c r="K775" s="751"/>
      <c r="L775" s="751"/>
      <c r="M775" s="751"/>
      <c r="N775" s="751"/>
      <c r="O775" s="751"/>
      <c r="P775" s="751"/>
      <c r="Q775" s="751"/>
      <c r="R775" s="751"/>
      <c r="S775" s="751"/>
      <c r="T775" s="751"/>
      <c r="U775" s="751"/>
      <c r="V775" s="751"/>
      <c r="W775" s="751"/>
      <c r="X775" s="751"/>
      <c r="Y775" s="751"/>
      <c r="Z775" s="751"/>
      <c r="AA775" s="751"/>
      <c r="AB775" s="751"/>
      <c r="AC775" s="751"/>
      <c r="AD775" s="751"/>
      <c r="AE775" s="751"/>
    </row>
    <row r="776" spans="1:42" s="93" customFormat="1" ht="14.25">
      <c r="A776" s="5"/>
      <c r="B776" s="753" t="str">
        <f>IF(AH771&gt;0,"Revise la información capturada, ya que tiene datos ingresados en celdas que están sombreadas","")</f>
        <v/>
      </c>
      <c r="C776" s="751"/>
      <c r="D776" s="751"/>
      <c r="E776" s="751"/>
      <c r="F776" s="751"/>
      <c r="G776" s="751"/>
      <c r="H776" s="751"/>
      <c r="I776" s="751"/>
      <c r="J776" s="751"/>
      <c r="K776" s="751"/>
      <c r="L776" s="751"/>
      <c r="M776" s="751"/>
      <c r="N776" s="751"/>
      <c r="O776" s="751"/>
      <c r="P776" s="751"/>
      <c r="Q776" s="751"/>
      <c r="R776" s="751"/>
      <c r="S776" s="751"/>
      <c r="T776" s="751"/>
      <c r="U776" s="751"/>
      <c r="V776" s="751"/>
      <c r="W776" s="751"/>
      <c r="X776" s="751"/>
      <c r="Y776" s="751"/>
      <c r="Z776" s="751"/>
      <c r="AA776" s="751"/>
      <c r="AB776" s="751"/>
      <c r="AC776" s="751"/>
      <c r="AD776" s="751"/>
      <c r="AE776" s="751"/>
    </row>
    <row r="777" spans="1:42" s="93" customFormat="1" ht="14.25">
      <c r="A777" s="5"/>
      <c r="B777" s="753" t="str">
        <f>IF(AP771&gt;0,"Favor de revisar la instrucción 8, debido a que no se cumplen con los criterios mencionados","")</f>
        <v/>
      </c>
      <c r="C777" s="751"/>
      <c r="D777" s="751"/>
      <c r="E777" s="751"/>
      <c r="F777" s="751"/>
      <c r="G777" s="751"/>
      <c r="H777" s="751"/>
      <c r="I777" s="751"/>
      <c r="J777" s="751"/>
      <c r="K777" s="751"/>
      <c r="L777" s="751"/>
      <c r="M777" s="751"/>
      <c r="N777" s="751"/>
      <c r="O777" s="751"/>
      <c r="P777" s="751"/>
      <c r="Q777" s="751"/>
      <c r="R777" s="751"/>
      <c r="S777" s="751"/>
      <c r="T777" s="751"/>
      <c r="U777" s="751"/>
      <c r="V777" s="751"/>
      <c r="W777" s="751"/>
      <c r="X777" s="751"/>
      <c r="Y777" s="751"/>
      <c r="Z777" s="751"/>
      <c r="AA777" s="751"/>
      <c r="AB777" s="751"/>
      <c r="AC777" s="751"/>
      <c r="AD777" s="751"/>
      <c r="AE777" s="751"/>
    </row>
    <row r="778" spans="1:42" s="93" customFormat="1" ht="14.25">
      <c r="A778" s="5"/>
      <c r="B778" s="544"/>
    </row>
    <row r="779" spans="1:42" s="93" customFormat="1" ht="14.25">
      <c r="A779" s="5"/>
      <c r="B779" s="544"/>
    </row>
    <row r="780" spans="1:42" s="93" customFormat="1" ht="48" customHeight="1">
      <c r="A780" s="7" t="s">
        <v>6527</v>
      </c>
      <c r="B780" s="743" t="s">
        <v>6528</v>
      </c>
      <c r="C780" s="635"/>
      <c r="D780" s="635"/>
      <c r="E780" s="635"/>
      <c r="F780" s="635"/>
      <c r="G780" s="635"/>
      <c r="H780" s="635"/>
      <c r="I780" s="635"/>
      <c r="J780" s="635"/>
      <c r="K780" s="635"/>
      <c r="L780" s="635"/>
      <c r="M780" s="635"/>
      <c r="N780" s="635"/>
      <c r="O780" s="635"/>
      <c r="P780" s="635"/>
      <c r="Q780" s="635"/>
      <c r="R780" s="635"/>
      <c r="S780" s="635"/>
      <c r="T780" s="635"/>
      <c r="U780" s="635"/>
      <c r="V780" s="635"/>
      <c r="W780" s="635"/>
      <c r="X780" s="635"/>
      <c r="Y780" s="635"/>
      <c r="Z780" s="635"/>
      <c r="AA780" s="635"/>
      <c r="AB780" s="635"/>
      <c r="AC780" s="635"/>
      <c r="AD780" s="635"/>
      <c r="AE780" s="4"/>
    </row>
    <row r="781" spans="1:42" s="93" customFormat="1" ht="36" customHeight="1">
      <c r="A781" s="7"/>
      <c r="B781" s="69"/>
      <c r="C781" s="998" t="s">
        <v>6529</v>
      </c>
      <c r="D781" s="736"/>
      <c r="E781" s="736"/>
      <c r="F781" s="736"/>
      <c r="G781" s="736"/>
      <c r="H781" s="736"/>
      <c r="I781" s="736"/>
      <c r="J781" s="736"/>
      <c r="K781" s="736"/>
      <c r="L781" s="736"/>
      <c r="M781" s="736"/>
      <c r="N781" s="736"/>
      <c r="O781" s="736"/>
      <c r="P781" s="736"/>
      <c r="Q781" s="736"/>
      <c r="R781" s="736"/>
      <c r="S781" s="736"/>
      <c r="T781" s="736"/>
      <c r="U781" s="736"/>
      <c r="V781" s="736"/>
      <c r="W781" s="736"/>
      <c r="X781" s="736"/>
      <c r="Y781" s="736"/>
      <c r="Z781" s="736"/>
      <c r="AA781" s="736"/>
      <c r="AB781" s="736"/>
      <c r="AC781" s="736"/>
      <c r="AD781" s="736"/>
      <c r="AE781" s="4"/>
    </row>
    <row r="782" spans="1:42" s="93" customFormat="1" ht="48" customHeight="1">
      <c r="A782" s="21"/>
      <c r="B782" s="86"/>
      <c r="C782" s="742" t="s">
        <v>6530</v>
      </c>
      <c r="D782" s="736"/>
      <c r="E782" s="736"/>
      <c r="F782" s="736"/>
      <c r="G782" s="736"/>
      <c r="H782" s="736"/>
      <c r="I782" s="736"/>
      <c r="J782" s="736"/>
      <c r="K782" s="736"/>
      <c r="L782" s="736"/>
      <c r="M782" s="736"/>
      <c r="N782" s="736"/>
      <c r="O782" s="736"/>
      <c r="P782" s="736"/>
      <c r="Q782" s="736"/>
      <c r="R782" s="736"/>
      <c r="S782" s="736"/>
      <c r="T782" s="736"/>
      <c r="U782" s="736"/>
      <c r="V782" s="736"/>
      <c r="W782" s="736"/>
      <c r="X782" s="736"/>
      <c r="Y782" s="736"/>
      <c r="Z782" s="736"/>
      <c r="AA782" s="736"/>
      <c r="AB782" s="736"/>
      <c r="AC782" s="736"/>
      <c r="AD782" s="736"/>
      <c r="AE782" s="4"/>
    </row>
    <row r="783" spans="1:42" s="93" customFormat="1" ht="36" customHeight="1">
      <c r="A783" s="21"/>
      <c r="B783" s="86"/>
      <c r="C783" s="742" t="s">
        <v>6531</v>
      </c>
      <c r="D783" s="736"/>
      <c r="E783" s="736"/>
      <c r="F783" s="736"/>
      <c r="G783" s="736"/>
      <c r="H783" s="736"/>
      <c r="I783" s="736"/>
      <c r="J783" s="736"/>
      <c r="K783" s="736"/>
      <c r="L783" s="736"/>
      <c r="M783" s="736"/>
      <c r="N783" s="736"/>
      <c r="O783" s="736"/>
      <c r="P783" s="736"/>
      <c r="Q783" s="736"/>
      <c r="R783" s="736"/>
      <c r="S783" s="736"/>
      <c r="T783" s="736"/>
      <c r="U783" s="736"/>
      <c r="V783" s="736"/>
      <c r="W783" s="736"/>
      <c r="X783" s="736"/>
      <c r="Y783" s="736"/>
      <c r="Z783" s="736"/>
      <c r="AA783" s="736"/>
      <c r="AB783" s="736"/>
      <c r="AC783" s="736"/>
      <c r="AD783" s="736"/>
      <c r="AE783" s="4"/>
    </row>
    <row r="784" spans="1:42" s="93" customFormat="1" ht="48" customHeight="1">
      <c r="A784" s="21"/>
      <c r="B784" s="86"/>
      <c r="C784" s="742" t="s">
        <v>6532</v>
      </c>
      <c r="D784" s="736"/>
      <c r="E784" s="736"/>
      <c r="F784" s="736"/>
      <c r="G784" s="736"/>
      <c r="H784" s="736"/>
      <c r="I784" s="736"/>
      <c r="J784" s="736"/>
      <c r="K784" s="736"/>
      <c r="L784" s="736"/>
      <c r="M784" s="736"/>
      <c r="N784" s="736"/>
      <c r="O784" s="736"/>
      <c r="P784" s="736"/>
      <c r="Q784" s="736"/>
      <c r="R784" s="736"/>
      <c r="S784" s="736"/>
      <c r="T784" s="736"/>
      <c r="U784" s="736"/>
      <c r="V784" s="736"/>
      <c r="W784" s="736"/>
      <c r="X784" s="736"/>
      <c r="Y784" s="736"/>
      <c r="Z784" s="736"/>
      <c r="AA784" s="736"/>
      <c r="AB784" s="736"/>
      <c r="AC784" s="736"/>
      <c r="AD784" s="736"/>
      <c r="AE784" s="4"/>
    </row>
    <row r="785" spans="1:51" s="93" customFormat="1" ht="36" customHeight="1">
      <c r="A785" s="61"/>
      <c r="B785"/>
      <c r="C785" s="742" t="s">
        <v>6533</v>
      </c>
      <c r="D785" s="736"/>
      <c r="E785" s="736"/>
      <c r="F785" s="736"/>
      <c r="G785" s="736"/>
      <c r="H785" s="736"/>
      <c r="I785" s="736"/>
      <c r="J785" s="736"/>
      <c r="K785" s="736"/>
      <c r="L785" s="736"/>
      <c r="M785" s="736"/>
      <c r="N785" s="736"/>
      <c r="O785" s="736"/>
      <c r="P785" s="736"/>
      <c r="Q785" s="736"/>
      <c r="R785" s="736"/>
      <c r="S785" s="736"/>
      <c r="T785" s="736"/>
      <c r="U785" s="736"/>
      <c r="V785" s="736"/>
      <c r="W785" s="736"/>
      <c r="X785" s="736"/>
      <c r="Y785" s="736"/>
      <c r="Z785" s="736"/>
      <c r="AA785" s="736"/>
      <c r="AB785" s="736"/>
      <c r="AC785" s="736"/>
      <c r="AD785" s="736"/>
      <c r="AE785" s="4"/>
    </row>
    <row r="786" spans="1:51" s="93" customFormat="1" ht="48" customHeight="1">
      <c r="A786" s="21"/>
      <c r="B786" s="86"/>
      <c r="C786" s="735" t="s">
        <v>6534</v>
      </c>
      <c r="D786" s="736"/>
      <c r="E786" s="736"/>
      <c r="F786" s="736"/>
      <c r="G786" s="736"/>
      <c r="H786" s="736"/>
      <c r="I786" s="736"/>
      <c r="J786" s="736"/>
      <c r="K786" s="736"/>
      <c r="L786" s="736"/>
      <c r="M786" s="736"/>
      <c r="N786" s="736"/>
      <c r="O786" s="736"/>
      <c r="P786" s="736"/>
      <c r="Q786" s="736"/>
      <c r="R786" s="736"/>
      <c r="S786" s="736"/>
      <c r="T786" s="736"/>
      <c r="U786" s="736"/>
      <c r="V786" s="736"/>
      <c r="W786" s="736"/>
      <c r="X786" s="736"/>
      <c r="Y786" s="736"/>
      <c r="Z786" s="736"/>
      <c r="AA786" s="736"/>
      <c r="AB786" s="736"/>
      <c r="AC786" s="736"/>
      <c r="AD786" s="736"/>
      <c r="AE786" s="4"/>
    </row>
    <row r="787" spans="1:51" s="93" customFormat="1" ht="14.25">
      <c r="A787" s="21"/>
      <c r="B787" s="86"/>
      <c r="C787" s="86"/>
      <c r="D787" s="86"/>
      <c r="E787" s="86"/>
      <c r="F787" s="86"/>
      <c r="G787" s="86"/>
      <c r="H787" s="86"/>
      <c r="I787" s="86"/>
      <c r="J787" s="86"/>
      <c r="K787" s="86"/>
      <c r="L787" s="86"/>
      <c r="M787" s="86"/>
      <c r="N787" s="86"/>
      <c r="O787" s="86"/>
      <c r="P787" s="86"/>
      <c r="Q787" s="86"/>
      <c r="R787" s="86"/>
      <c r="S787" s="86"/>
      <c r="T787" s="86"/>
      <c r="U787" s="86"/>
      <c r="V787" s="86"/>
      <c r="W787" s="86"/>
      <c r="X787" s="86"/>
      <c r="Y787" s="86"/>
      <c r="Z787" s="86"/>
      <c r="AA787" s="86"/>
      <c r="AB787" s="86"/>
      <c r="AC787" s="86"/>
      <c r="AD787" s="86"/>
      <c r="AE787" s="4"/>
    </row>
    <row r="788" spans="1:51" s="93" customFormat="1" ht="72" customHeight="1">
      <c r="A788" s="21"/>
      <c r="B788" s="86"/>
      <c r="C788" s="643" t="s">
        <v>6535</v>
      </c>
      <c r="D788" s="773"/>
      <c r="E788" s="773"/>
      <c r="F788" s="773"/>
      <c r="G788" s="773"/>
      <c r="H788" s="773"/>
      <c r="I788" s="773"/>
      <c r="J788" s="769"/>
      <c r="K788" s="643" t="s">
        <v>6536</v>
      </c>
      <c r="L788" s="773"/>
      <c r="M788" s="773"/>
      <c r="N788" s="769"/>
      <c r="O788" s="643" t="s">
        <v>6537</v>
      </c>
      <c r="P788" s="669"/>
      <c r="Q788" s="669"/>
      <c r="R788" s="669"/>
      <c r="S788" s="669"/>
      <c r="T788" s="670"/>
      <c r="U788" s="643" t="s">
        <v>6538</v>
      </c>
      <c r="V788" s="773"/>
      <c r="W788" s="773"/>
      <c r="X788" s="769"/>
      <c r="Y788" s="643" t="s">
        <v>6539</v>
      </c>
      <c r="Z788" s="669"/>
      <c r="AA788" s="669"/>
      <c r="AB788" s="669"/>
      <c r="AC788" s="669"/>
      <c r="AD788" s="670"/>
      <c r="AE788" s="4"/>
    </row>
    <row r="789" spans="1:51" s="93" customFormat="1" ht="60" customHeight="1">
      <c r="A789" s="21"/>
      <c r="B789" s="86"/>
      <c r="C789" s="770"/>
      <c r="D789" s="732"/>
      <c r="E789" s="732"/>
      <c r="F789" s="732"/>
      <c r="G789" s="732"/>
      <c r="H789" s="732"/>
      <c r="I789" s="732"/>
      <c r="J789" s="733"/>
      <c r="K789" s="770"/>
      <c r="L789" s="732"/>
      <c r="M789" s="732"/>
      <c r="N789" s="733"/>
      <c r="O789" s="643" t="s">
        <v>5560</v>
      </c>
      <c r="P789" s="670"/>
      <c r="Q789" s="759" t="s">
        <v>6029</v>
      </c>
      <c r="R789" s="670"/>
      <c r="S789" s="759" t="s">
        <v>6030</v>
      </c>
      <c r="T789" s="670"/>
      <c r="U789" s="770"/>
      <c r="V789" s="732"/>
      <c r="W789" s="732"/>
      <c r="X789" s="733"/>
      <c r="Y789" s="643" t="s">
        <v>5560</v>
      </c>
      <c r="Z789" s="670"/>
      <c r="AA789" s="759" t="s">
        <v>6029</v>
      </c>
      <c r="AB789" s="670"/>
      <c r="AC789" s="759" t="s">
        <v>6030</v>
      </c>
      <c r="AD789" s="670"/>
      <c r="AE789" s="4"/>
      <c r="AF789" t="s">
        <v>6217</v>
      </c>
      <c r="AG789" t="s">
        <v>6217</v>
      </c>
      <c r="AH789" t="s">
        <v>5110</v>
      </c>
      <c r="AI789" t="s">
        <v>5110</v>
      </c>
      <c r="AJ789" t="s">
        <v>5905</v>
      </c>
      <c r="AK789" t="s">
        <v>5905</v>
      </c>
      <c r="AL789" t="s">
        <v>5572</v>
      </c>
      <c r="AM789" t="s">
        <v>5573</v>
      </c>
      <c r="AN789" t="s">
        <v>5574</v>
      </c>
      <c r="AO789" t="s">
        <v>5575</v>
      </c>
      <c r="AP789" t="s">
        <v>5576</v>
      </c>
      <c r="AQ789" t="s">
        <v>5577</v>
      </c>
      <c r="AR789" t="s">
        <v>5578</v>
      </c>
      <c r="AS789" t="s">
        <v>5579</v>
      </c>
      <c r="AT789" t="s">
        <v>6132</v>
      </c>
      <c r="AW789" t="s">
        <v>6176</v>
      </c>
    </row>
    <row r="790" spans="1:51" s="93" customFormat="1" ht="24" customHeight="1">
      <c r="A790" s="21"/>
      <c r="B790" s="86"/>
      <c r="C790" s="430" t="s">
        <v>5040</v>
      </c>
      <c r="D790" s="763" t="s">
        <v>6540</v>
      </c>
      <c r="E790" s="669"/>
      <c r="F790" s="669"/>
      <c r="G790" s="669"/>
      <c r="H790" s="669"/>
      <c r="I790" s="669"/>
      <c r="J790" s="670"/>
      <c r="K790" s="671"/>
      <c r="L790" s="653"/>
      <c r="M790" s="653"/>
      <c r="N790" s="748"/>
      <c r="O790" s="671"/>
      <c r="P790" s="748"/>
      <c r="Q790" s="671"/>
      <c r="R790" s="748"/>
      <c r="S790" s="671"/>
      <c r="T790" s="748"/>
      <c r="U790" s="671"/>
      <c r="V790" s="653"/>
      <c r="W790" s="653"/>
      <c r="X790" s="748"/>
      <c r="Y790" s="671"/>
      <c r="Z790" s="748"/>
      <c r="AA790" s="671"/>
      <c r="AB790" s="748"/>
      <c r="AC790" s="671"/>
      <c r="AD790" s="748"/>
      <c r="AE790" s="4"/>
      <c r="AF790">
        <f>IF(AND(K790=1,O790=0),1,0)</f>
        <v>0</v>
      </c>
      <c r="AG790">
        <f>IF(AND(U790=1,Y790=0),1,0)</f>
        <v>0</v>
      </c>
      <c r="AH790">
        <f>IF(COUNTA($K$790:$AD$806)=0,0,IF(K790=1,IF(COUNTA(O790:T790)=3,0,1),IF(K790&gt;1,0,1)))</f>
        <v>0</v>
      </c>
      <c r="AI790">
        <f>IF(COUNTA($K$790:$AD$806)=0,0,IF(U790=1,IF(COUNTA(Y790:AD790)=3,0,1),IF(U790&gt;1,0,1)))</f>
        <v>0</v>
      </c>
      <c r="AJ790">
        <f>IF($K790&gt;1,IF(COUNTA(O790:T790)=0,0,1),0)</f>
        <v>0</v>
      </c>
      <c r="AK790">
        <f>IF($U790&gt;1,IF(COUNTA(Y790:AD790)=0,0,1),0)</f>
        <v>0</v>
      </c>
      <c r="AL790">
        <f>O790</f>
        <v>0</v>
      </c>
      <c r="AM790">
        <f>COUNTIF(Q790:T790,"NS")</f>
        <v>0</v>
      </c>
      <c r="AN790">
        <f>SUM(Q790:T790)</f>
        <v>0</v>
      </c>
      <c r="AO790">
        <f>IF(COUNTIF(O790:T790,"NA")=3,0,IF(OR(AND(AL790=0,AM790&gt;0),AND(AL790="NS",AN790&gt;0), AND(AL790="NS", AM790=0,AN790=0)), 1, IF(OR(AND(AL790&gt;0,AM790&gt;1,AL790&gt;AN790), AND(AL790="NS",AM790=2), AND(AL790="NS",AN790=0,AM790&gt;0),AL790=AN790), 0, 1)))</f>
        <v>0</v>
      </c>
      <c r="AP790">
        <f>Y790</f>
        <v>0</v>
      </c>
      <c r="AQ790">
        <f>COUNTIF(AA790:AD790,"NS")</f>
        <v>0</v>
      </c>
      <c r="AR790">
        <f>SUM(AA790:AD790)</f>
        <v>0</v>
      </c>
      <c r="AS790">
        <f>IF(COUNTIF(Y790:AD790,"NA")=3,0,IF(OR(AND(AP790=0,AQ790&gt;0),AND(AP790="NS",AR790&gt;0), AND(AP790="NS", AQ790=0,AR790=0)), 1, IF(OR(AND(AP790&gt;0,AQ790&gt;1,AP790&gt;AR790), AND(AP790="NS",AQ790=2), AND(AP790="NS",AR790=0,AQ790&gt;0),AP790=AR790), 0, 1)))</f>
        <v>0</v>
      </c>
      <c r="AT790" cm="1">
        <f t="array" ref="AT790">IF(OR(O790={"NS","NA"},$C$101={"NS","NA"}),0,IF(O790&lt;=$C$101,0,1))</f>
        <v>0</v>
      </c>
      <c r="AU790" cm="1">
        <f t="array" ref="AU790">IF(OR(Q790={"NS","NA"},$E$103={"NS","NA"}),0,IF(Q790&lt;=$E$103,0,1))</f>
        <v>0</v>
      </c>
      <c r="AV790" cm="1">
        <f t="array" ref="AV790">IF(OR(S790={"NS","NA"},$E$105={"NS","NA"}),0,IF(S790&lt;=$E$105,0,1))</f>
        <v>0</v>
      </c>
      <c r="AW790" cm="1">
        <f t="array" ref="AW790">IF(OR(Y790={"NS","NA"},$S$453={"NS","NA"}),0,IF(Y790&lt;=$S$453,0,1))</f>
        <v>0</v>
      </c>
      <c r="AX790" cm="1">
        <f t="array" ref="AX790">IF(OR(AA790={"NS","NA"},$W$453={"NS","NA"}),0,IF(AA790&lt;=$W$453,0,1))</f>
        <v>0</v>
      </c>
      <c r="AY790" cm="1">
        <f t="array" ref="AY790">IF(OR(AC790={"NS","NA"},$AA$453={"NS","NA"}),0,IF(AC790&lt;=$AA$453,0,1))</f>
        <v>0</v>
      </c>
    </row>
    <row r="791" spans="1:51" s="93" customFormat="1" ht="14.25">
      <c r="A791" s="21"/>
      <c r="B791" s="86"/>
      <c r="C791" s="411" t="s">
        <v>5042</v>
      </c>
      <c r="D791" s="763" t="s">
        <v>6541</v>
      </c>
      <c r="E791" s="669"/>
      <c r="F791" s="669"/>
      <c r="G791" s="669"/>
      <c r="H791" s="669"/>
      <c r="I791" s="669"/>
      <c r="J791" s="670"/>
      <c r="K791" s="671"/>
      <c r="L791" s="653"/>
      <c r="M791" s="653"/>
      <c r="N791" s="748"/>
      <c r="O791" s="671"/>
      <c r="P791" s="748"/>
      <c r="Q791" s="671"/>
      <c r="R791" s="748"/>
      <c r="S791" s="671"/>
      <c r="T791" s="748"/>
      <c r="U791" s="671"/>
      <c r="V791" s="653"/>
      <c r="W791" s="653"/>
      <c r="X791" s="748"/>
      <c r="Y791" s="671"/>
      <c r="Z791" s="748"/>
      <c r="AA791" s="671"/>
      <c r="AB791" s="748"/>
      <c r="AC791" s="671"/>
      <c r="AD791" s="748"/>
      <c r="AE791" s="4"/>
      <c r="AF791">
        <f t="shared" ref="AF791:AF805" si="238">IF(AND(K791=1,O791=0),1,0)</f>
        <v>0</v>
      </c>
      <c r="AG791">
        <f t="shared" ref="AG791:AG805" si="239">IF(AND(U791=1,Y791=0),1,0)</f>
        <v>0</v>
      </c>
      <c r="AH791">
        <f t="shared" ref="AH791:AH805" si="240">IF(COUNTA($K$790:$AD$806)=0,0,IF(K791=1,IF(COUNTA(O791:T791)=3,0,1),IF(K791&gt;1,0,1)))</f>
        <v>0</v>
      </c>
      <c r="AI791">
        <f t="shared" ref="AI791:AI805" si="241">IF(COUNTA($K$790:$AD$806)=0,0,IF(U791=1,IF(COUNTA(Y791:AD791)=3,0,1),IF(U791&gt;1,0,1)))</f>
        <v>0</v>
      </c>
      <c r="AJ791">
        <f t="shared" ref="AJ791:AJ805" si="242">IF($K791&gt;1,IF(COUNTA(O791:T791)=0,0,1),0)</f>
        <v>0</v>
      </c>
      <c r="AK791">
        <f t="shared" ref="AK791:AK805" si="243">IF($U791&gt;1,IF(COUNTA(Y791:AD791)=0,0,1),0)</f>
        <v>0</v>
      </c>
      <c r="AL791">
        <f t="shared" ref="AL791:AL805" si="244">O791</f>
        <v>0</v>
      </c>
      <c r="AM791">
        <f t="shared" ref="AM791:AM805" si="245">COUNTIF(Q791:T791,"NS")</f>
        <v>0</v>
      </c>
      <c r="AN791">
        <f t="shared" ref="AN791:AN805" si="246">SUM(Q791:T791)</f>
        <v>0</v>
      </c>
      <c r="AO791">
        <f t="shared" ref="AO791:AO805" si="247">IF(COUNTIF(O791:T791,"NA")=3,0,IF(OR(AND(AL791=0,AM791&gt;0),AND(AL791="NS",AN791&gt;0), AND(AL791="NS", AM791=0,AN791=0)), 1, IF(OR(AND(AL791&gt;0,AM791&gt;1,AL791&gt;AN791), AND(AL791="NS",AM791=2), AND(AL791="NS",AN791=0,AM791&gt;0),AL791=AN791), 0, 1)))</f>
        <v>0</v>
      </c>
      <c r="AP791">
        <f t="shared" ref="AP791:AP805" si="248">Y791</f>
        <v>0</v>
      </c>
      <c r="AQ791">
        <f t="shared" ref="AQ791:AQ805" si="249">COUNTIF(AA791:AD791,"NS")</f>
        <v>0</v>
      </c>
      <c r="AR791">
        <f t="shared" ref="AR791:AR805" si="250">SUM(AA791:AD791)</f>
        <v>0</v>
      </c>
      <c r="AS791">
        <f t="shared" ref="AS791:AS805" si="251">IF(COUNTIF(Y791:AD791,"NA")=3,0,IF(OR(AND(AP791=0,AQ791&gt;0),AND(AP791="NS",AR791&gt;0), AND(AP791="NS", AQ791=0,AR791=0)), 1, IF(OR(AND(AP791&gt;0,AQ791&gt;1,AP791&gt;AR791), AND(AP791="NS",AQ791=2), AND(AP791="NS",AR791=0,AQ791&gt;0),AP791=AR791), 0, 1)))</f>
        <v>0</v>
      </c>
      <c r="AT791" cm="1">
        <f t="array" ref="AT791">IF(OR(O791={"NS","NA"},$C$101={"NS","NA"}),0,IF(O791&lt;=$C$101,0,1))</f>
        <v>0</v>
      </c>
      <c r="AU791" cm="1">
        <f t="array" ref="AU791">IF(OR(Q791={"NS","NA"},$E$103={"NS","NA"}),0,IF(Q791&lt;=$E$103,0,1))</f>
        <v>0</v>
      </c>
      <c r="AV791" cm="1">
        <f t="array" ref="AV791">IF(OR(S791={"NS","NA"},$E$105={"NS","NA"}),0,IF(S791&lt;=$E$105,0,1))</f>
        <v>0</v>
      </c>
      <c r="AW791" cm="1">
        <f t="array" ref="AW791">IF(OR(Y791={"NS","NA"},$S$453={"NS","NA"}),0,IF(Y791&lt;=$S$453,0,1))</f>
        <v>0</v>
      </c>
      <c r="AX791" cm="1">
        <f t="array" ref="AX791">IF(OR(AA791={"NS","NA"},$W$453={"NS","NA"}),0,IF(AA791&lt;=$W$453,0,1))</f>
        <v>0</v>
      </c>
      <c r="AY791" cm="1">
        <f t="array" ref="AY791">IF(OR(AC791={"NS","NA"},$AA$453={"NS","NA"}),0,IF(AC791&lt;=$AA$453,0,1))</f>
        <v>0</v>
      </c>
    </row>
    <row r="792" spans="1:51" s="93" customFormat="1" ht="14.25">
      <c r="A792" s="21"/>
      <c r="B792" s="86"/>
      <c r="C792" s="412" t="s">
        <v>5044</v>
      </c>
      <c r="D792" s="763" t="s">
        <v>6542</v>
      </c>
      <c r="E792" s="669"/>
      <c r="F792" s="669"/>
      <c r="G792" s="669"/>
      <c r="H792" s="669"/>
      <c r="I792" s="669"/>
      <c r="J792" s="670"/>
      <c r="K792" s="671"/>
      <c r="L792" s="653"/>
      <c r="M792" s="653"/>
      <c r="N792" s="748"/>
      <c r="O792" s="671"/>
      <c r="P792" s="748"/>
      <c r="Q792" s="671"/>
      <c r="R792" s="748"/>
      <c r="S792" s="671"/>
      <c r="T792" s="748"/>
      <c r="U792" s="671"/>
      <c r="V792" s="653"/>
      <c r="W792" s="653"/>
      <c r="X792" s="748"/>
      <c r="Y792" s="671"/>
      <c r="Z792" s="748"/>
      <c r="AA792" s="671"/>
      <c r="AB792" s="748"/>
      <c r="AC792" s="671"/>
      <c r="AD792" s="748"/>
      <c r="AE792" s="4"/>
      <c r="AF792">
        <f t="shared" si="238"/>
        <v>0</v>
      </c>
      <c r="AG792">
        <f t="shared" si="239"/>
        <v>0</v>
      </c>
      <c r="AH792">
        <f t="shared" si="240"/>
        <v>0</v>
      </c>
      <c r="AI792">
        <f t="shared" si="241"/>
        <v>0</v>
      </c>
      <c r="AJ792">
        <f t="shared" si="242"/>
        <v>0</v>
      </c>
      <c r="AK792">
        <f t="shared" si="243"/>
        <v>0</v>
      </c>
      <c r="AL792">
        <f t="shared" si="244"/>
        <v>0</v>
      </c>
      <c r="AM792">
        <f t="shared" si="245"/>
        <v>0</v>
      </c>
      <c r="AN792">
        <f t="shared" si="246"/>
        <v>0</v>
      </c>
      <c r="AO792">
        <f t="shared" si="247"/>
        <v>0</v>
      </c>
      <c r="AP792">
        <f t="shared" si="248"/>
        <v>0</v>
      </c>
      <c r="AQ792">
        <f t="shared" si="249"/>
        <v>0</v>
      </c>
      <c r="AR792">
        <f t="shared" si="250"/>
        <v>0</v>
      </c>
      <c r="AS792">
        <f t="shared" si="251"/>
        <v>0</v>
      </c>
      <c r="AT792" cm="1">
        <f t="array" ref="AT792">IF(OR(O792={"NS","NA"},$C$101={"NS","NA"}),0,IF(O792&lt;=$C$101,0,1))</f>
        <v>0</v>
      </c>
      <c r="AU792" cm="1">
        <f t="array" ref="AU792">IF(OR(Q792={"NS","NA"},$E$103={"NS","NA"}),0,IF(Q792&lt;=$E$103,0,1))</f>
        <v>0</v>
      </c>
      <c r="AV792" cm="1">
        <f t="array" ref="AV792">IF(OR(S792={"NS","NA"},$E$105={"NS","NA"}),0,IF(S792&lt;=$E$105,0,1))</f>
        <v>0</v>
      </c>
      <c r="AW792" cm="1">
        <f t="array" ref="AW792">IF(OR(Y792={"NS","NA"},$S$453={"NS","NA"}),0,IF(Y792&lt;=$S$453,0,1))</f>
        <v>0</v>
      </c>
      <c r="AX792" cm="1">
        <f t="array" ref="AX792">IF(OR(AA792={"NS","NA"},$W$453={"NS","NA"}),0,IF(AA792&lt;=$W$453,0,1))</f>
        <v>0</v>
      </c>
      <c r="AY792" cm="1">
        <f t="array" ref="AY792">IF(OR(AC792={"NS","NA"},$AA$453={"NS","NA"}),0,IF(AC792&lt;=$AA$453,0,1))</f>
        <v>0</v>
      </c>
    </row>
    <row r="793" spans="1:51" s="93" customFormat="1" ht="14.25">
      <c r="A793" s="21"/>
      <c r="B793" s="86"/>
      <c r="C793" s="412" t="s">
        <v>5046</v>
      </c>
      <c r="D793" s="763" t="s">
        <v>6543</v>
      </c>
      <c r="E793" s="669"/>
      <c r="F793" s="669"/>
      <c r="G793" s="669"/>
      <c r="H793" s="669"/>
      <c r="I793" s="669"/>
      <c r="J793" s="670"/>
      <c r="K793" s="671"/>
      <c r="L793" s="653"/>
      <c r="M793" s="653"/>
      <c r="N793" s="748"/>
      <c r="O793" s="671"/>
      <c r="P793" s="748"/>
      <c r="Q793" s="671"/>
      <c r="R793" s="748"/>
      <c r="S793" s="671"/>
      <c r="T793" s="748"/>
      <c r="U793" s="671"/>
      <c r="V793" s="653"/>
      <c r="W793" s="653"/>
      <c r="X793" s="748"/>
      <c r="Y793" s="671"/>
      <c r="Z793" s="748"/>
      <c r="AA793" s="671"/>
      <c r="AB793" s="748"/>
      <c r="AC793" s="671"/>
      <c r="AD793" s="748"/>
      <c r="AE793" s="4"/>
      <c r="AF793">
        <f t="shared" si="238"/>
        <v>0</v>
      </c>
      <c r="AG793">
        <f t="shared" si="239"/>
        <v>0</v>
      </c>
      <c r="AH793">
        <f t="shared" si="240"/>
        <v>0</v>
      </c>
      <c r="AI793">
        <f t="shared" si="241"/>
        <v>0</v>
      </c>
      <c r="AJ793">
        <f t="shared" si="242"/>
        <v>0</v>
      </c>
      <c r="AK793">
        <f t="shared" si="243"/>
        <v>0</v>
      </c>
      <c r="AL793">
        <f t="shared" si="244"/>
        <v>0</v>
      </c>
      <c r="AM793">
        <f t="shared" si="245"/>
        <v>0</v>
      </c>
      <c r="AN793">
        <f t="shared" si="246"/>
        <v>0</v>
      </c>
      <c r="AO793">
        <f t="shared" si="247"/>
        <v>0</v>
      </c>
      <c r="AP793">
        <f t="shared" si="248"/>
        <v>0</v>
      </c>
      <c r="AQ793">
        <f t="shared" si="249"/>
        <v>0</v>
      </c>
      <c r="AR793">
        <f t="shared" si="250"/>
        <v>0</v>
      </c>
      <c r="AS793">
        <f t="shared" si="251"/>
        <v>0</v>
      </c>
      <c r="AT793" cm="1">
        <f t="array" ref="AT793">IF(OR(O793={"NS","NA"},$C$101={"NS","NA"}),0,IF(O793&lt;=$C$101,0,1))</f>
        <v>0</v>
      </c>
      <c r="AU793" cm="1">
        <f t="array" ref="AU793">IF(OR(Q793={"NS","NA"},$E$103={"NS","NA"}),0,IF(Q793&lt;=$E$103,0,1))</f>
        <v>0</v>
      </c>
      <c r="AV793" cm="1">
        <f t="array" ref="AV793">IF(OR(S793={"NS","NA"},$E$105={"NS","NA"}),0,IF(S793&lt;=$E$105,0,1))</f>
        <v>0</v>
      </c>
      <c r="AW793" cm="1">
        <f t="array" ref="AW793">IF(OR(Y793={"NS","NA"},$S$453={"NS","NA"}),0,IF(Y793&lt;=$S$453,0,1))</f>
        <v>0</v>
      </c>
      <c r="AX793" cm="1">
        <f t="array" ref="AX793">IF(OR(AA793={"NS","NA"},$W$453={"NS","NA"}),0,IF(AA793&lt;=$W$453,0,1))</f>
        <v>0</v>
      </c>
      <c r="AY793" cm="1">
        <f t="array" ref="AY793">IF(OR(AC793={"NS","NA"},$AA$453={"NS","NA"}),0,IF(AC793&lt;=$AA$453,0,1))</f>
        <v>0</v>
      </c>
    </row>
    <row r="794" spans="1:51" s="93" customFormat="1" ht="14.25">
      <c r="A794" s="21"/>
      <c r="B794" s="86"/>
      <c r="C794" s="412" t="s">
        <v>5048</v>
      </c>
      <c r="D794" s="763" t="s">
        <v>6544</v>
      </c>
      <c r="E794" s="669"/>
      <c r="F794" s="669"/>
      <c r="G794" s="669"/>
      <c r="H794" s="669"/>
      <c r="I794" s="669"/>
      <c r="J794" s="670"/>
      <c r="K794" s="671"/>
      <c r="L794" s="653"/>
      <c r="M794" s="653"/>
      <c r="N794" s="748"/>
      <c r="O794" s="671"/>
      <c r="P794" s="748"/>
      <c r="Q794" s="671"/>
      <c r="R794" s="748"/>
      <c r="S794" s="671"/>
      <c r="T794" s="748"/>
      <c r="U794" s="671"/>
      <c r="V794" s="653"/>
      <c r="W794" s="653"/>
      <c r="X794" s="748"/>
      <c r="Y794" s="671"/>
      <c r="Z794" s="748"/>
      <c r="AA794" s="671"/>
      <c r="AB794" s="748"/>
      <c r="AC794" s="671"/>
      <c r="AD794" s="748"/>
      <c r="AE794" s="4"/>
      <c r="AF794">
        <f t="shared" si="238"/>
        <v>0</v>
      </c>
      <c r="AG794">
        <f t="shared" si="239"/>
        <v>0</v>
      </c>
      <c r="AH794">
        <f t="shared" si="240"/>
        <v>0</v>
      </c>
      <c r="AI794">
        <f t="shared" si="241"/>
        <v>0</v>
      </c>
      <c r="AJ794">
        <f t="shared" si="242"/>
        <v>0</v>
      </c>
      <c r="AK794">
        <f t="shared" si="243"/>
        <v>0</v>
      </c>
      <c r="AL794">
        <f t="shared" si="244"/>
        <v>0</v>
      </c>
      <c r="AM794">
        <f t="shared" si="245"/>
        <v>0</v>
      </c>
      <c r="AN794">
        <f t="shared" si="246"/>
        <v>0</v>
      </c>
      <c r="AO794">
        <f t="shared" si="247"/>
        <v>0</v>
      </c>
      <c r="AP794">
        <f t="shared" si="248"/>
        <v>0</v>
      </c>
      <c r="AQ794">
        <f t="shared" si="249"/>
        <v>0</v>
      </c>
      <c r="AR794">
        <f t="shared" si="250"/>
        <v>0</v>
      </c>
      <c r="AS794">
        <f t="shared" si="251"/>
        <v>0</v>
      </c>
      <c r="AT794" cm="1">
        <f t="array" ref="AT794">IF(OR(O794={"NS","NA"},$C$101={"NS","NA"}),0,IF(O794&lt;=$C$101,0,1))</f>
        <v>0</v>
      </c>
      <c r="AU794" cm="1">
        <f t="array" ref="AU794">IF(OR(Q794={"NS","NA"},$E$103={"NS","NA"}),0,IF(Q794&lt;=$E$103,0,1))</f>
        <v>0</v>
      </c>
      <c r="AV794" cm="1">
        <f t="array" ref="AV794">IF(OR(S794={"NS","NA"},$E$105={"NS","NA"}),0,IF(S794&lt;=$E$105,0,1))</f>
        <v>0</v>
      </c>
      <c r="AW794" cm="1">
        <f t="array" ref="AW794">IF(OR(Y794={"NS","NA"},$S$453={"NS","NA"}),0,IF(Y794&lt;=$S$453,0,1))</f>
        <v>0</v>
      </c>
      <c r="AX794" cm="1">
        <f t="array" ref="AX794">IF(OR(AA794={"NS","NA"},$W$453={"NS","NA"}),0,IF(AA794&lt;=$W$453,0,1))</f>
        <v>0</v>
      </c>
      <c r="AY794" cm="1">
        <f t="array" ref="AY794">IF(OR(AC794={"NS","NA"},$AA$453={"NS","NA"}),0,IF(AC794&lt;=$AA$453,0,1))</f>
        <v>0</v>
      </c>
    </row>
    <row r="795" spans="1:51" s="93" customFormat="1" ht="24" customHeight="1">
      <c r="A795" s="21"/>
      <c r="B795" s="86"/>
      <c r="C795" s="412" t="s">
        <v>5050</v>
      </c>
      <c r="D795" s="763" t="s">
        <v>6545</v>
      </c>
      <c r="E795" s="669"/>
      <c r="F795" s="669"/>
      <c r="G795" s="669"/>
      <c r="H795" s="669"/>
      <c r="I795" s="669"/>
      <c r="J795" s="670"/>
      <c r="K795" s="671"/>
      <c r="L795" s="653"/>
      <c r="M795" s="653"/>
      <c r="N795" s="748"/>
      <c r="O795" s="671"/>
      <c r="P795" s="748"/>
      <c r="Q795" s="671"/>
      <c r="R795" s="748"/>
      <c r="S795" s="671"/>
      <c r="T795" s="748"/>
      <c r="U795" s="671"/>
      <c r="V795" s="653"/>
      <c r="W795" s="653"/>
      <c r="X795" s="748"/>
      <c r="Y795" s="671"/>
      <c r="Z795" s="748"/>
      <c r="AA795" s="671"/>
      <c r="AB795" s="748"/>
      <c r="AC795" s="671"/>
      <c r="AD795" s="748"/>
      <c r="AE795" s="4"/>
      <c r="AF795">
        <f t="shared" si="238"/>
        <v>0</v>
      </c>
      <c r="AG795">
        <f t="shared" si="239"/>
        <v>0</v>
      </c>
      <c r="AH795">
        <f t="shared" si="240"/>
        <v>0</v>
      </c>
      <c r="AI795">
        <f t="shared" si="241"/>
        <v>0</v>
      </c>
      <c r="AJ795">
        <f t="shared" si="242"/>
        <v>0</v>
      </c>
      <c r="AK795">
        <f t="shared" si="243"/>
        <v>0</v>
      </c>
      <c r="AL795">
        <f t="shared" si="244"/>
        <v>0</v>
      </c>
      <c r="AM795">
        <f t="shared" si="245"/>
        <v>0</v>
      </c>
      <c r="AN795">
        <f t="shared" si="246"/>
        <v>0</v>
      </c>
      <c r="AO795">
        <f t="shared" si="247"/>
        <v>0</v>
      </c>
      <c r="AP795">
        <f t="shared" si="248"/>
        <v>0</v>
      </c>
      <c r="AQ795">
        <f t="shared" si="249"/>
        <v>0</v>
      </c>
      <c r="AR795">
        <f t="shared" si="250"/>
        <v>0</v>
      </c>
      <c r="AS795">
        <f t="shared" si="251"/>
        <v>0</v>
      </c>
      <c r="AT795" cm="1">
        <f t="array" ref="AT795">IF(OR(O795={"NS","NA"},$C$101={"NS","NA"}),0,IF(O795&lt;=$C$101,0,1))</f>
        <v>0</v>
      </c>
      <c r="AU795" cm="1">
        <f t="array" ref="AU795">IF(OR(Q795={"NS","NA"},$E$103={"NS","NA"}),0,IF(Q795&lt;=$E$103,0,1))</f>
        <v>0</v>
      </c>
      <c r="AV795" cm="1">
        <f t="array" ref="AV795">IF(OR(S795={"NS","NA"},$E$105={"NS","NA"}),0,IF(S795&lt;=$E$105,0,1))</f>
        <v>0</v>
      </c>
      <c r="AW795" cm="1">
        <f t="array" ref="AW795">IF(OR(Y795={"NS","NA"},$S$453={"NS","NA"}),0,IF(Y795&lt;=$S$453,0,1))</f>
        <v>0</v>
      </c>
      <c r="AX795" cm="1">
        <f t="array" ref="AX795">IF(OR(AA795={"NS","NA"},$W$453={"NS","NA"}),0,IF(AA795&lt;=$W$453,0,1))</f>
        <v>0</v>
      </c>
      <c r="AY795" cm="1">
        <f t="array" ref="AY795">IF(OR(AC795={"NS","NA"},$AA$453={"NS","NA"}),0,IF(AC795&lt;=$AA$453,0,1))</f>
        <v>0</v>
      </c>
    </row>
    <row r="796" spans="1:51" s="93" customFormat="1" ht="36" customHeight="1">
      <c r="A796" s="21"/>
      <c r="B796" s="86"/>
      <c r="C796" s="412" t="s">
        <v>5052</v>
      </c>
      <c r="D796" s="763" t="s">
        <v>6546</v>
      </c>
      <c r="E796" s="669"/>
      <c r="F796" s="669"/>
      <c r="G796" s="669"/>
      <c r="H796" s="669"/>
      <c r="I796" s="669"/>
      <c r="J796" s="670"/>
      <c r="K796" s="671"/>
      <c r="L796" s="653"/>
      <c r="M796" s="653"/>
      <c r="N796" s="748"/>
      <c r="O796" s="671"/>
      <c r="P796" s="748"/>
      <c r="Q796" s="671"/>
      <c r="R796" s="748"/>
      <c r="S796" s="671"/>
      <c r="T796" s="748"/>
      <c r="U796" s="671"/>
      <c r="V796" s="653"/>
      <c r="W796" s="653"/>
      <c r="X796" s="748"/>
      <c r="Y796" s="671"/>
      <c r="Z796" s="748"/>
      <c r="AA796" s="671"/>
      <c r="AB796" s="748"/>
      <c r="AC796" s="671"/>
      <c r="AD796" s="748"/>
      <c r="AE796" s="4"/>
      <c r="AF796">
        <f t="shared" si="238"/>
        <v>0</v>
      </c>
      <c r="AG796">
        <f t="shared" si="239"/>
        <v>0</v>
      </c>
      <c r="AH796">
        <f t="shared" si="240"/>
        <v>0</v>
      </c>
      <c r="AI796">
        <f t="shared" si="241"/>
        <v>0</v>
      </c>
      <c r="AJ796">
        <f t="shared" si="242"/>
        <v>0</v>
      </c>
      <c r="AK796">
        <f t="shared" si="243"/>
        <v>0</v>
      </c>
      <c r="AL796">
        <f t="shared" si="244"/>
        <v>0</v>
      </c>
      <c r="AM796">
        <f t="shared" si="245"/>
        <v>0</v>
      </c>
      <c r="AN796">
        <f t="shared" si="246"/>
        <v>0</v>
      </c>
      <c r="AO796">
        <f t="shared" si="247"/>
        <v>0</v>
      </c>
      <c r="AP796">
        <f t="shared" si="248"/>
        <v>0</v>
      </c>
      <c r="AQ796">
        <f t="shared" si="249"/>
        <v>0</v>
      </c>
      <c r="AR796">
        <f t="shared" si="250"/>
        <v>0</v>
      </c>
      <c r="AS796">
        <f t="shared" si="251"/>
        <v>0</v>
      </c>
      <c r="AT796" cm="1">
        <f t="array" ref="AT796">IF(OR(O796={"NS","NA"},$C$101={"NS","NA"}),0,IF(O796&lt;=$C$101,0,1))</f>
        <v>0</v>
      </c>
      <c r="AU796" cm="1">
        <f t="array" ref="AU796">IF(OR(Q796={"NS","NA"},$E$103={"NS","NA"}),0,IF(Q796&lt;=$E$103,0,1))</f>
        <v>0</v>
      </c>
      <c r="AV796" cm="1">
        <f t="array" ref="AV796">IF(OR(S796={"NS","NA"},$E$105={"NS","NA"}),0,IF(S796&lt;=$E$105,0,1))</f>
        <v>0</v>
      </c>
      <c r="AW796" cm="1">
        <f t="array" ref="AW796">IF(OR(Y796={"NS","NA"},$S$453={"NS","NA"}),0,IF(Y796&lt;=$S$453,0,1))</f>
        <v>0</v>
      </c>
      <c r="AX796" cm="1">
        <f t="array" ref="AX796">IF(OR(AA796={"NS","NA"},$W$453={"NS","NA"}),0,IF(AA796&lt;=$W$453,0,1))</f>
        <v>0</v>
      </c>
      <c r="AY796" cm="1">
        <f t="array" ref="AY796">IF(OR(AC796={"NS","NA"},$AA$453={"NS","NA"}),0,IF(AC796&lt;=$AA$453,0,1))</f>
        <v>0</v>
      </c>
    </row>
    <row r="797" spans="1:51" s="93" customFormat="1" ht="14.25">
      <c r="A797" s="21"/>
      <c r="B797" s="86"/>
      <c r="C797" s="412" t="s">
        <v>5054</v>
      </c>
      <c r="D797" s="763" t="s">
        <v>6547</v>
      </c>
      <c r="E797" s="669"/>
      <c r="F797" s="669"/>
      <c r="G797" s="669"/>
      <c r="H797" s="669"/>
      <c r="I797" s="669"/>
      <c r="J797" s="670"/>
      <c r="K797" s="671"/>
      <c r="L797" s="653"/>
      <c r="M797" s="653"/>
      <c r="N797" s="748"/>
      <c r="O797" s="671"/>
      <c r="P797" s="748"/>
      <c r="Q797" s="671"/>
      <c r="R797" s="748"/>
      <c r="S797" s="671"/>
      <c r="T797" s="748"/>
      <c r="U797" s="671"/>
      <c r="V797" s="653"/>
      <c r="W797" s="653"/>
      <c r="X797" s="748"/>
      <c r="Y797" s="671"/>
      <c r="Z797" s="748"/>
      <c r="AA797" s="671"/>
      <c r="AB797" s="748"/>
      <c r="AC797" s="671"/>
      <c r="AD797" s="748"/>
      <c r="AE797" s="4"/>
      <c r="AF797">
        <f t="shared" si="238"/>
        <v>0</v>
      </c>
      <c r="AG797">
        <f t="shared" si="239"/>
        <v>0</v>
      </c>
      <c r="AH797">
        <f t="shared" si="240"/>
        <v>0</v>
      </c>
      <c r="AI797">
        <f t="shared" si="241"/>
        <v>0</v>
      </c>
      <c r="AJ797">
        <f t="shared" si="242"/>
        <v>0</v>
      </c>
      <c r="AK797">
        <f t="shared" si="243"/>
        <v>0</v>
      </c>
      <c r="AL797">
        <f t="shared" si="244"/>
        <v>0</v>
      </c>
      <c r="AM797">
        <f t="shared" si="245"/>
        <v>0</v>
      </c>
      <c r="AN797">
        <f t="shared" si="246"/>
        <v>0</v>
      </c>
      <c r="AO797">
        <f t="shared" si="247"/>
        <v>0</v>
      </c>
      <c r="AP797">
        <f t="shared" si="248"/>
        <v>0</v>
      </c>
      <c r="AQ797">
        <f t="shared" si="249"/>
        <v>0</v>
      </c>
      <c r="AR797">
        <f t="shared" si="250"/>
        <v>0</v>
      </c>
      <c r="AS797">
        <f t="shared" si="251"/>
        <v>0</v>
      </c>
      <c r="AT797" cm="1">
        <f t="array" ref="AT797">IF(OR(O797={"NS","NA"},$C$101={"NS","NA"}),0,IF(O797&lt;=$C$101,0,1))</f>
        <v>0</v>
      </c>
      <c r="AU797" cm="1">
        <f t="array" ref="AU797">IF(OR(Q797={"NS","NA"},$E$103={"NS","NA"}),0,IF(Q797&lt;=$E$103,0,1))</f>
        <v>0</v>
      </c>
      <c r="AV797" cm="1">
        <f t="array" ref="AV797">IF(OR(S797={"NS","NA"},$E$105={"NS","NA"}),0,IF(S797&lt;=$E$105,0,1))</f>
        <v>0</v>
      </c>
      <c r="AW797" cm="1">
        <f t="array" ref="AW797">IF(OR(Y797={"NS","NA"},$S$453={"NS","NA"}),0,IF(Y797&lt;=$S$453,0,1))</f>
        <v>0</v>
      </c>
      <c r="AX797" cm="1">
        <f t="array" ref="AX797">IF(OR(AA797={"NS","NA"},$W$453={"NS","NA"}),0,IF(AA797&lt;=$W$453,0,1))</f>
        <v>0</v>
      </c>
      <c r="AY797" cm="1">
        <f t="array" ref="AY797">IF(OR(AC797={"NS","NA"},$AA$453={"NS","NA"}),0,IF(AC797&lt;=$AA$453,0,1))</f>
        <v>0</v>
      </c>
    </row>
    <row r="798" spans="1:51" s="93" customFormat="1" ht="14.25">
      <c r="A798" s="21"/>
      <c r="B798" s="86"/>
      <c r="C798" s="412" t="s">
        <v>5056</v>
      </c>
      <c r="D798" s="763" t="s">
        <v>6548</v>
      </c>
      <c r="E798" s="669"/>
      <c r="F798" s="669"/>
      <c r="G798" s="669"/>
      <c r="H798" s="669"/>
      <c r="I798" s="669"/>
      <c r="J798" s="670"/>
      <c r="K798" s="671"/>
      <c r="L798" s="653"/>
      <c r="M798" s="653"/>
      <c r="N798" s="748"/>
      <c r="O798" s="671"/>
      <c r="P798" s="748"/>
      <c r="Q798" s="671"/>
      <c r="R798" s="748"/>
      <c r="S798" s="671"/>
      <c r="T798" s="748"/>
      <c r="U798" s="671"/>
      <c r="V798" s="653"/>
      <c r="W798" s="653"/>
      <c r="X798" s="748"/>
      <c r="Y798" s="671"/>
      <c r="Z798" s="748"/>
      <c r="AA798" s="671"/>
      <c r="AB798" s="748"/>
      <c r="AC798" s="671"/>
      <c r="AD798" s="748"/>
      <c r="AE798" s="4"/>
      <c r="AF798">
        <f t="shared" si="238"/>
        <v>0</v>
      </c>
      <c r="AG798">
        <f t="shared" si="239"/>
        <v>0</v>
      </c>
      <c r="AH798">
        <f t="shared" si="240"/>
        <v>0</v>
      </c>
      <c r="AI798">
        <f t="shared" si="241"/>
        <v>0</v>
      </c>
      <c r="AJ798">
        <f t="shared" si="242"/>
        <v>0</v>
      </c>
      <c r="AK798">
        <f t="shared" si="243"/>
        <v>0</v>
      </c>
      <c r="AL798">
        <f t="shared" si="244"/>
        <v>0</v>
      </c>
      <c r="AM798">
        <f t="shared" si="245"/>
        <v>0</v>
      </c>
      <c r="AN798">
        <f t="shared" si="246"/>
        <v>0</v>
      </c>
      <c r="AO798">
        <f t="shared" si="247"/>
        <v>0</v>
      </c>
      <c r="AP798">
        <f t="shared" si="248"/>
        <v>0</v>
      </c>
      <c r="AQ798">
        <f t="shared" si="249"/>
        <v>0</v>
      </c>
      <c r="AR798">
        <f t="shared" si="250"/>
        <v>0</v>
      </c>
      <c r="AS798">
        <f t="shared" si="251"/>
        <v>0</v>
      </c>
      <c r="AT798" cm="1">
        <f t="array" ref="AT798">IF(OR(O798={"NS","NA"},$C$101={"NS","NA"}),0,IF(O798&lt;=$C$101,0,1))</f>
        <v>0</v>
      </c>
      <c r="AU798" cm="1">
        <f t="array" ref="AU798">IF(OR(Q798={"NS","NA"},$E$103={"NS","NA"}),0,IF(Q798&lt;=$E$103,0,1))</f>
        <v>0</v>
      </c>
      <c r="AV798" cm="1">
        <f t="array" ref="AV798">IF(OR(S798={"NS","NA"},$E$105={"NS","NA"}),0,IF(S798&lt;=$E$105,0,1))</f>
        <v>0</v>
      </c>
      <c r="AW798" cm="1">
        <f t="array" ref="AW798">IF(OR(Y798={"NS","NA"},$S$453={"NS","NA"}),0,IF(Y798&lt;=$S$453,0,1))</f>
        <v>0</v>
      </c>
      <c r="AX798" cm="1">
        <f t="array" ref="AX798">IF(OR(AA798={"NS","NA"},$W$453={"NS","NA"}),0,IF(AA798&lt;=$W$453,0,1))</f>
        <v>0</v>
      </c>
      <c r="AY798" cm="1">
        <f t="array" ref="AY798">IF(OR(AC798={"NS","NA"},$AA$453={"NS","NA"}),0,IF(AC798&lt;=$AA$453,0,1))</f>
        <v>0</v>
      </c>
    </row>
    <row r="799" spans="1:51" s="93" customFormat="1" ht="14.25">
      <c r="A799" s="21"/>
      <c r="B799" s="86"/>
      <c r="C799" s="412" t="s">
        <v>5057</v>
      </c>
      <c r="D799" s="763" t="s">
        <v>6549</v>
      </c>
      <c r="E799" s="669"/>
      <c r="F799" s="669"/>
      <c r="G799" s="669"/>
      <c r="H799" s="669"/>
      <c r="I799" s="669"/>
      <c r="J799" s="670"/>
      <c r="K799" s="671"/>
      <c r="L799" s="653"/>
      <c r="M799" s="653"/>
      <c r="N799" s="748"/>
      <c r="O799" s="671"/>
      <c r="P799" s="748"/>
      <c r="Q799" s="671"/>
      <c r="R799" s="748"/>
      <c r="S799" s="671"/>
      <c r="T799" s="748"/>
      <c r="U799" s="671"/>
      <c r="V799" s="653"/>
      <c r="W799" s="653"/>
      <c r="X799" s="748"/>
      <c r="Y799" s="671"/>
      <c r="Z799" s="748"/>
      <c r="AA799" s="671"/>
      <c r="AB799" s="748"/>
      <c r="AC799" s="671"/>
      <c r="AD799" s="748"/>
      <c r="AE799" s="4"/>
      <c r="AF799">
        <f t="shared" si="238"/>
        <v>0</v>
      </c>
      <c r="AG799">
        <f t="shared" si="239"/>
        <v>0</v>
      </c>
      <c r="AH799">
        <f t="shared" si="240"/>
        <v>0</v>
      </c>
      <c r="AI799">
        <f t="shared" si="241"/>
        <v>0</v>
      </c>
      <c r="AJ799">
        <f t="shared" si="242"/>
        <v>0</v>
      </c>
      <c r="AK799">
        <f t="shared" si="243"/>
        <v>0</v>
      </c>
      <c r="AL799">
        <f t="shared" si="244"/>
        <v>0</v>
      </c>
      <c r="AM799">
        <f t="shared" si="245"/>
        <v>0</v>
      </c>
      <c r="AN799">
        <f t="shared" si="246"/>
        <v>0</v>
      </c>
      <c r="AO799">
        <f t="shared" si="247"/>
        <v>0</v>
      </c>
      <c r="AP799">
        <f t="shared" si="248"/>
        <v>0</v>
      </c>
      <c r="AQ799">
        <f t="shared" si="249"/>
        <v>0</v>
      </c>
      <c r="AR799">
        <f t="shared" si="250"/>
        <v>0</v>
      </c>
      <c r="AS799">
        <f t="shared" si="251"/>
        <v>0</v>
      </c>
      <c r="AT799" cm="1">
        <f t="array" ref="AT799">IF(OR(O799={"NS","NA"},$C$101={"NS","NA"}),0,IF(O799&lt;=$C$101,0,1))</f>
        <v>0</v>
      </c>
      <c r="AU799" cm="1">
        <f t="array" ref="AU799">IF(OR(Q799={"NS","NA"},$E$103={"NS","NA"}),0,IF(Q799&lt;=$E$103,0,1))</f>
        <v>0</v>
      </c>
      <c r="AV799" cm="1">
        <f t="array" ref="AV799">IF(OR(S799={"NS","NA"},$E$105={"NS","NA"}),0,IF(S799&lt;=$E$105,0,1))</f>
        <v>0</v>
      </c>
      <c r="AW799" cm="1">
        <f t="array" ref="AW799">IF(OR(Y799={"NS","NA"},$S$453={"NS","NA"}),0,IF(Y799&lt;=$S$453,0,1))</f>
        <v>0</v>
      </c>
      <c r="AX799" cm="1">
        <f t="array" ref="AX799">IF(OR(AA799={"NS","NA"},$W$453={"NS","NA"}),0,IF(AA799&lt;=$W$453,0,1))</f>
        <v>0</v>
      </c>
      <c r="AY799" cm="1">
        <f t="array" ref="AY799">IF(OR(AC799={"NS","NA"},$AA$453={"NS","NA"}),0,IF(AC799&lt;=$AA$453,0,1))</f>
        <v>0</v>
      </c>
    </row>
    <row r="800" spans="1:51" s="93" customFormat="1" ht="24" customHeight="1">
      <c r="A800" s="21"/>
      <c r="B800" s="86"/>
      <c r="C800" s="412" t="s">
        <v>5059</v>
      </c>
      <c r="D800" s="763" t="s">
        <v>6550</v>
      </c>
      <c r="E800" s="669"/>
      <c r="F800" s="669"/>
      <c r="G800" s="669"/>
      <c r="H800" s="669"/>
      <c r="I800" s="669"/>
      <c r="J800" s="670"/>
      <c r="K800" s="671"/>
      <c r="L800" s="653"/>
      <c r="M800" s="653"/>
      <c r="N800" s="748"/>
      <c r="O800" s="671"/>
      <c r="P800" s="748"/>
      <c r="Q800" s="671"/>
      <c r="R800" s="748"/>
      <c r="S800" s="671"/>
      <c r="T800" s="748"/>
      <c r="U800" s="671"/>
      <c r="V800" s="653"/>
      <c r="W800" s="653"/>
      <c r="X800" s="748"/>
      <c r="Y800" s="671"/>
      <c r="Z800" s="748"/>
      <c r="AA800" s="671"/>
      <c r="AB800" s="748"/>
      <c r="AC800" s="671"/>
      <c r="AD800" s="748"/>
      <c r="AE800" s="4"/>
      <c r="AF800">
        <f t="shared" si="238"/>
        <v>0</v>
      </c>
      <c r="AG800">
        <f t="shared" si="239"/>
        <v>0</v>
      </c>
      <c r="AH800">
        <f t="shared" si="240"/>
        <v>0</v>
      </c>
      <c r="AI800">
        <f t="shared" si="241"/>
        <v>0</v>
      </c>
      <c r="AJ800">
        <f t="shared" si="242"/>
        <v>0</v>
      </c>
      <c r="AK800">
        <f t="shared" si="243"/>
        <v>0</v>
      </c>
      <c r="AL800">
        <f t="shared" si="244"/>
        <v>0</v>
      </c>
      <c r="AM800">
        <f t="shared" si="245"/>
        <v>0</v>
      </c>
      <c r="AN800">
        <f t="shared" si="246"/>
        <v>0</v>
      </c>
      <c r="AO800">
        <f t="shared" si="247"/>
        <v>0</v>
      </c>
      <c r="AP800">
        <f t="shared" si="248"/>
        <v>0</v>
      </c>
      <c r="AQ800">
        <f t="shared" si="249"/>
        <v>0</v>
      </c>
      <c r="AR800">
        <f t="shared" si="250"/>
        <v>0</v>
      </c>
      <c r="AS800">
        <f t="shared" si="251"/>
        <v>0</v>
      </c>
      <c r="AT800" cm="1">
        <f t="array" ref="AT800">IF(OR(O800={"NS","NA"},$C$101={"NS","NA"}),0,IF(O800&lt;=$C$101,0,1))</f>
        <v>0</v>
      </c>
      <c r="AU800" cm="1">
        <f t="array" ref="AU800">IF(OR(Q800={"NS","NA"},$E$103={"NS","NA"}),0,IF(Q800&lt;=$E$103,0,1))</f>
        <v>0</v>
      </c>
      <c r="AV800" cm="1">
        <f t="array" ref="AV800">IF(OR(S800={"NS","NA"},$E$105={"NS","NA"}),0,IF(S800&lt;=$E$105,0,1))</f>
        <v>0</v>
      </c>
      <c r="AW800" cm="1">
        <f t="array" ref="AW800">IF(OR(Y800={"NS","NA"},$S$453={"NS","NA"}),0,IF(Y800&lt;=$S$453,0,1))</f>
        <v>0</v>
      </c>
      <c r="AX800" cm="1">
        <f t="array" ref="AX800">IF(OR(AA800={"NS","NA"},$W$453={"NS","NA"}),0,IF(AA800&lt;=$W$453,0,1))</f>
        <v>0</v>
      </c>
      <c r="AY800" cm="1">
        <f t="array" ref="AY800">IF(OR(AC800={"NS","NA"},$AA$453={"NS","NA"}),0,IF(AC800&lt;=$AA$453,0,1))</f>
        <v>0</v>
      </c>
    </row>
    <row r="801" spans="1:51" s="93" customFormat="1" ht="36" customHeight="1">
      <c r="A801" s="21"/>
      <c r="B801" s="86"/>
      <c r="C801" s="412" t="s">
        <v>5060</v>
      </c>
      <c r="D801" s="763" t="s">
        <v>6551</v>
      </c>
      <c r="E801" s="669"/>
      <c r="F801" s="669"/>
      <c r="G801" s="669"/>
      <c r="H801" s="669"/>
      <c r="I801" s="669"/>
      <c r="J801" s="670"/>
      <c r="K801" s="671"/>
      <c r="L801" s="653"/>
      <c r="M801" s="653"/>
      <c r="N801" s="748"/>
      <c r="O801" s="671"/>
      <c r="P801" s="748"/>
      <c r="Q801" s="671"/>
      <c r="R801" s="748"/>
      <c r="S801" s="671"/>
      <c r="T801" s="748"/>
      <c r="U801" s="671"/>
      <c r="V801" s="653"/>
      <c r="W801" s="653"/>
      <c r="X801" s="748"/>
      <c r="Y801" s="671"/>
      <c r="Z801" s="748"/>
      <c r="AA801" s="671"/>
      <c r="AB801" s="748"/>
      <c r="AC801" s="671"/>
      <c r="AD801" s="748"/>
      <c r="AE801" s="4"/>
      <c r="AF801">
        <f t="shared" si="238"/>
        <v>0</v>
      </c>
      <c r="AG801">
        <f t="shared" si="239"/>
        <v>0</v>
      </c>
      <c r="AH801">
        <f t="shared" si="240"/>
        <v>0</v>
      </c>
      <c r="AI801">
        <f t="shared" si="241"/>
        <v>0</v>
      </c>
      <c r="AJ801">
        <f t="shared" si="242"/>
        <v>0</v>
      </c>
      <c r="AK801">
        <f t="shared" si="243"/>
        <v>0</v>
      </c>
      <c r="AL801">
        <f t="shared" si="244"/>
        <v>0</v>
      </c>
      <c r="AM801">
        <f t="shared" si="245"/>
        <v>0</v>
      </c>
      <c r="AN801">
        <f t="shared" si="246"/>
        <v>0</v>
      </c>
      <c r="AO801">
        <f t="shared" si="247"/>
        <v>0</v>
      </c>
      <c r="AP801">
        <f t="shared" si="248"/>
        <v>0</v>
      </c>
      <c r="AQ801">
        <f t="shared" si="249"/>
        <v>0</v>
      </c>
      <c r="AR801">
        <f t="shared" si="250"/>
        <v>0</v>
      </c>
      <c r="AS801">
        <f t="shared" si="251"/>
        <v>0</v>
      </c>
      <c r="AT801" cm="1">
        <f t="array" ref="AT801">IF(OR(O801={"NS","NA"},$C$101={"NS","NA"}),0,IF(O801&lt;=$C$101,0,1))</f>
        <v>0</v>
      </c>
      <c r="AU801" cm="1">
        <f t="array" ref="AU801">IF(OR(Q801={"NS","NA"},$E$103={"NS","NA"}),0,IF(Q801&lt;=$E$103,0,1))</f>
        <v>0</v>
      </c>
      <c r="AV801" cm="1">
        <f t="array" ref="AV801">IF(OR(S801={"NS","NA"},$E$105={"NS","NA"}),0,IF(S801&lt;=$E$105,0,1))</f>
        <v>0</v>
      </c>
      <c r="AW801" cm="1">
        <f t="array" ref="AW801">IF(OR(Y801={"NS","NA"},$S$453={"NS","NA"}),0,IF(Y801&lt;=$S$453,0,1))</f>
        <v>0</v>
      </c>
      <c r="AX801" cm="1">
        <f t="array" ref="AX801">IF(OR(AA801={"NS","NA"},$W$453={"NS","NA"}),0,IF(AA801&lt;=$W$453,0,1))</f>
        <v>0</v>
      </c>
      <c r="AY801" cm="1">
        <f t="array" ref="AY801">IF(OR(AC801={"NS","NA"},$AA$453={"NS","NA"}),0,IF(AC801&lt;=$AA$453,0,1))</f>
        <v>0</v>
      </c>
    </row>
    <row r="802" spans="1:51" s="93" customFormat="1" ht="14.25">
      <c r="A802" s="21"/>
      <c r="B802" s="86"/>
      <c r="C802" s="412" t="s">
        <v>5061</v>
      </c>
      <c r="D802" s="763" t="s">
        <v>6552</v>
      </c>
      <c r="E802" s="669"/>
      <c r="F802" s="669"/>
      <c r="G802" s="669"/>
      <c r="H802" s="669"/>
      <c r="I802" s="669"/>
      <c r="J802" s="670"/>
      <c r="K802" s="671"/>
      <c r="L802" s="653"/>
      <c r="M802" s="653"/>
      <c r="N802" s="748"/>
      <c r="O802" s="671"/>
      <c r="P802" s="748"/>
      <c r="Q802" s="671"/>
      <c r="R802" s="748"/>
      <c r="S802" s="671"/>
      <c r="T802" s="748"/>
      <c r="U802" s="671"/>
      <c r="V802" s="653"/>
      <c r="W802" s="653"/>
      <c r="X802" s="748"/>
      <c r="Y802" s="671"/>
      <c r="Z802" s="748"/>
      <c r="AA802" s="671"/>
      <c r="AB802" s="748"/>
      <c r="AC802" s="671"/>
      <c r="AD802" s="748"/>
      <c r="AE802" s="4"/>
      <c r="AF802">
        <f t="shared" si="238"/>
        <v>0</v>
      </c>
      <c r="AG802">
        <f t="shared" si="239"/>
        <v>0</v>
      </c>
      <c r="AH802">
        <f t="shared" si="240"/>
        <v>0</v>
      </c>
      <c r="AI802">
        <f t="shared" si="241"/>
        <v>0</v>
      </c>
      <c r="AJ802">
        <f t="shared" si="242"/>
        <v>0</v>
      </c>
      <c r="AK802">
        <f t="shared" si="243"/>
        <v>0</v>
      </c>
      <c r="AL802">
        <f t="shared" si="244"/>
        <v>0</v>
      </c>
      <c r="AM802">
        <f t="shared" si="245"/>
        <v>0</v>
      </c>
      <c r="AN802">
        <f t="shared" si="246"/>
        <v>0</v>
      </c>
      <c r="AO802">
        <f t="shared" si="247"/>
        <v>0</v>
      </c>
      <c r="AP802">
        <f t="shared" si="248"/>
        <v>0</v>
      </c>
      <c r="AQ802">
        <f t="shared" si="249"/>
        <v>0</v>
      </c>
      <c r="AR802">
        <f t="shared" si="250"/>
        <v>0</v>
      </c>
      <c r="AS802">
        <f t="shared" si="251"/>
        <v>0</v>
      </c>
      <c r="AT802" cm="1">
        <f t="array" ref="AT802">IF(OR(O802={"NS","NA"},$C$101={"NS","NA"}),0,IF(O802&lt;=$C$101,0,1))</f>
        <v>0</v>
      </c>
      <c r="AU802" cm="1">
        <f t="array" ref="AU802">IF(OR(Q802={"NS","NA"},$E$103={"NS","NA"}),0,IF(Q802&lt;=$E$103,0,1))</f>
        <v>0</v>
      </c>
      <c r="AV802" cm="1">
        <f t="array" ref="AV802">IF(OR(S802={"NS","NA"},$E$105={"NS","NA"}),0,IF(S802&lt;=$E$105,0,1))</f>
        <v>0</v>
      </c>
      <c r="AW802" cm="1">
        <f t="array" ref="AW802">IF(OR(Y802={"NS","NA"},$S$453={"NS","NA"}),0,IF(Y802&lt;=$S$453,0,1))</f>
        <v>0</v>
      </c>
      <c r="AX802" cm="1">
        <f t="array" ref="AX802">IF(OR(AA802={"NS","NA"},$W$453={"NS","NA"}),0,IF(AA802&lt;=$W$453,0,1))</f>
        <v>0</v>
      </c>
      <c r="AY802" cm="1">
        <f t="array" ref="AY802">IF(OR(AC802={"NS","NA"},$AA$453={"NS","NA"}),0,IF(AC802&lt;=$AA$453,0,1))</f>
        <v>0</v>
      </c>
    </row>
    <row r="803" spans="1:51" s="93" customFormat="1" ht="24" customHeight="1">
      <c r="A803" s="21"/>
      <c r="B803" s="86"/>
      <c r="C803" s="412" t="s">
        <v>5062</v>
      </c>
      <c r="D803" s="763" t="s">
        <v>6553</v>
      </c>
      <c r="E803" s="669"/>
      <c r="F803" s="669"/>
      <c r="G803" s="669"/>
      <c r="H803" s="669"/>
      <c r="I803" s="669"/>
      <c r="J803" s="670"/>
      <c r="K803" s="671"/>
      <c r="L803" s="653"/>
      <c r="M803" s="653"/>
      <c r="N803" s="748"/>
      <c r="O803" s="671"/>
      <c r="P803" s="748"/>
      <c r="Q803" s="671"/>
      <c r="R803" s="748"/>
      <c r="S803" s="671"/>
      <c r="T803" s="748"/>
      <c r="U803" s="671"/>
      <c r="V803" s="653"/>
      <c r="W803" s="653"/>
      <c r="X803" s="748"/>
      <c r="Y803" s="671"/>
      <c r="Z803" s="748"/>
      <c r="AA803" s="671"/>
      <c r="AB803" s="748"/>
      <c r="AC803" s="671"/>
      <c r="AD803" s="748"/>
      <c r="AE803" s="4"/>
      <c r="AF803">
        <f t="shared" si="238"/>
        <v>0</v>
      </c>
      <c r="AG803">
        <f t="shared" si="239"/>
        <v>0</v>
      </c>
      <c r="AH803">
        <f t="shared" si="240"/>
        <v>0</v>
      </c>
      <c r="AI803">
        <f t="shared" si="241"/>
        <v>0</v>
      </c>
      <c r="AJ803">
        <f t="shared" si="242"/>
        <v>0</v>
      </c>
      <c r="AK803">
        <f t="shared" si="243"/>
        <v>0</v>
      </c>
      <c r="AL803">
        <f t="shared" si="244"/>
        <v>0</v>
      </c>
      <c r="AM803">
        <f t="shared" si="245"/>
        <v>0</v>
      </c>
      <c r="AN803">
        <f t="shared" si="246"/>
        <v>0</v>
      </c>
      <c r="AO803">
        <f t="shared" si="247"/>
        <v>0</v>
      </c>
      <c r="AP803">
        <f t="shared" si="248"/>
        <v>0</v>
      </c>
      <c r="AQ803">
        <f t="shared" si="249"/>
        <v>0</v>
      </c>
      <c r="AR803">
        <f t="shared" si="250"/>
        <v>0</v>
      </c>
      <c r="AS803">
        <f t="shared" si="251"/>
        <v>0</v>
      </c>
      <c r="AT803" cm="1">
        <f t="array" ref="AT803">IF(OR(O803={"NS","NA"},$C$101={"NS","NA"}),0,IF(O803&lt;=$C$101,0,1))</f>
        <v>0</v>
      </c>
      <c r="AU803" cm="1">
        <f t="array" ref="AU803">IF(OR(Q803={"NS","NA"},$E$103={"NS","NA"}),0,IF(Q803&lt;=$E$103,0,1))</f>
        <v>0</v>
      </c>
      <c r="AV803" cm="1">
        <f t="array" ref="AV803">IF(OR(S803={"NS","NA"},$E$105={"NS","NA"}),0,IF(S803&lt;=$E$105,0,1))</f>
        <v>0</v>
      </c>
      <c r="AW803" cm="1">
        <f t="array" ref="AW803">IF(OR(Y803={"NS","NA"},$S$453={"NS","NA"}),0,IF(Y803&lt;=$S$453,0,1))</f>
        <v>0</v>
      </c>
      <c r="AX803" cm="1">
        <f t="array" ref="AX803">IF(OR(AA803={"NS","NA"},$W$453={"NS","NA"}),0,IF(AA803&lt;=$W$453,0,1))</f>
        <v>0</v>
      </c>
      <c r="AY803" cm="1">
        <f t="array" ref="AY803">IF(OR(AC803={"NS","NA"},$AA$453={"NS","NA"}),0,IF(AC803&lt;=$AA$453,0,1))</f>
        <v>0</v>
      </c>
    </row>
    <row r="804" spans="1:51" s="93" customFormat="1" ht="24" customHeight="1">
      <c r="A804" s="21"/>
      <c r="B804" s="86"/>
      <c r="C804" s="412" t="s">
        <v>5063</v>
      </c>
      <c r="D804" s="763" t="s">
        <v>6554</v>
      </c>
      <c r="E804" s="669"/>
      <c r="F804" s="669"/>
      <c r="G804" s="669"/>
      <c r="H804" s="669"/>
      <c r="I804" s="669"/>
      <c r="J804" s="670"/>
      <c r="K804" s="671"/>
      <c r="L804" s="653"/>
      <c r="M804" s="653"/>
      <c r="N804" s="748"/>
      <c r="O804" s="671"/>
      <c r="P804" s="748"/>
      <c r="Q804" s="671"/>
      <c r="R804" s="748"/>
      <c r="S804" s="671"/>
      <c r="T804" s="748"/>
      <c r="U804" s="671"/>
      <c r="V804" s="653"/>
      <c r="W804" s="653"/>
      <c r="X804" s="748"/>
      <c r="Y804" s="671"/>
      <c r="Z804" s="748"/>
      <c r="AA804" s="671"/>
      <c r="AB804" s="748"/>
      <c r="AC804" s="671"/>
      <c r="AD804" s="748"/>
      <c r="AE804" s="4"/>
      <c r="AF804">
        <f t="shared" si="238"/>
        <v>0</v>
      </c>
      <c r="AG804">
        <f t="shared" si="239"/>
        <v>0</v>
      </c>
      <c r="AH804">
        <f t="shared" si="240"/>
        <v>0</v>
      </c>
      <c r="AI804">
        <f t="shared" si="241"/>
        <v>0</v>
      </c>
      <c r="AJ804">
        <f t="shared" si="242"/>
        <v>0</v>
      </c>
      <c r="AK804">
        <f t="shared" si="243"/>
        <v>0</v>
      </c>
      <c r="AL804">
        <f t="shared" si="244"/>
        <v>0</v>
      </c>
      <c r="AM804">
        <f t="shared" si="245"/>
        <v>0</v>
      </c>
      <c r="AN804">
        <f t="shared" si="246"/>
        <v>0</v>
      </c>
      <c r="AO804">
        <f t="shared" si="247"/>
        <v>0</v>
      </c>
      <c r="AP804">
        <f t="shared" si="248"/>
        <v>0</v>
      </c>
      <c r="AQ804">
        <f t="shared" si="249"/>
        <v>0</v>
      </c>
      <c r="AR804">
        <f t="shared" si="250"/>
        <v>0</v>
      </c>
      <c r="AS804">
        <f t="shared" si="251"/>
        <v>0</v>
      </c>
      <c r="AT804" cm="1">
        <f t="array" ref="AT804">IF(OR(O804={"NS","NA"},$C$101={"NS","NA"}),0,IF(O804&lt;=$C$101,0,1))</f>
        <v>0</v>
      </c>
      <c r="AU804" cm="1">
        <f t="array" ref="AU804">IF(OR(Q804={"NS","NA"},$E$103={"NS","NA"}),0,IF(Q804&lt;=$E$103,0,1))</f>
        <v>0</v>
      </c>
      <c r="AV804" cm="1">
        <f t="array" ref="AV804">IF(OR(S804={"NS","NA"},$E$105={"NS","NA"}),0,IF(S804&lt;=$E$105,0,1))</f>
        <v>0</v>
      </c>
      <c r="AW804" cm="1">
        <f t="array" ref="AW804">IF(OR(Y804={"NS","NA"},$S$453={"NS","NA"}),0,IF(Y804&lt;=$S$453,0,1))</f>
        <v>0</v>
      </c>
      <c r="AX804" cm="1">
        <f t="array" ref="AX804">IF(OR(AA804={"NS","NA"},$W$453={"NS","NA"}),0,IF(AA804&lt;=$W$453,0,1))</f>
        <v>0</v>
      </c>
      <c r="AY804" cm="1">
        <f t="array" ref="AY804">IF(OR(AC804={"NS","NA"},$AA$453={"NS","NA"}),0,IF(AC804&lt;=$AA$453,0,1))</f>
        <v>0</v>
      </c>
    </row>
    <row r="805" spans="1:51" s="93" customFormat="1" ht="24" customHeight="1">
      <c r="A805" s="21"/>
      <c r="B805" s="86"/>
      <c r="C805" s="412" t="s">
        <v>5064</v>
      </c>
      <c r="D805" s="763" t="s">
        <v>6555</v>
      </c>
      <c r="E805" s="669"/>
      <c r="F805" s="669"/>
      <c r="G805" s="669"/>
      <c r="H805" s="669"/>
      <c r="I805" s="669"/>
      <c r="J805" s="670"/>
      <c r="K805" s="671"/>
      <c r="L805" s="653"/>
      <c r="M805" s="653"/>
      <c r="N805" s="748"/>
      <c r="O805" s="671"/>
      <c r="P805" s="748"/>
      <c r="Q805" s="671"/>
      <c r="R805" s="748"/>
      <c r="S805" s="671"/>
      <c r="T805" s="748"/>
      <c r="U805" s="671"/>
      <c r="V805" s="653"/>
      <c r="W805" s="653"/>
      <c r="X805" s="748"/>
      <c r="Y805" s="671"/>
      <c r="Z805" s="748"/>
      <c r="AA805" s="671"/>
      <c r="AB805" s="748"/>
      <c r="AC805" s="671"/>
      <c r="AD805" s="748"/>
      <c r="AE805" s="4"/>
      <c r="AF805">
        <f t="shared" si="238"/>
        <v>0</v>
      </c>
      <c r="AG805">
        <f t="shared" si="239"/>
        <v>0</v>
      </c>
      <c r="AH805">
        <f t="shared" si="240"/>
        <v>0</v>
      </c>
      <c r="AI805">
        <f t="shared" si="241"/>
        <v>0</v>
      </c>
      <c r="AJ805">
        <f t="shared" si="242"/>
        <v>0</v>
      </c>
      <c r="AK805">
        <f t="shared" si="243"/>
        <v>0</v>
      </c>
      <c r="AL805">
        <f t="shared" si="244"/>
        <v>0</v>
      </c>
      <c r="AM805">
        <f t="shared" si="245"/>
        <v>0</v>
      </c>
      <c r="AN805">
        <f t="shared" si="246"/>
        <v>0</v>
      </c>
      <c r="AO805">
        <f t="shared" si="247"/>
        <v>0</v>
      </c>
      <c r="AP805">
        <f t="shared" si="248"/>
        <v>0</v>
      </c>
      <c r="AQ805">
        <f t="shared" si="249"/>
        <v>0</v>
      </c>
      <c r="AR805">
        <f t="shared" si="250"/>
        <v>0</v>
      </c>
      <c r="AS805">
        <f t="shared" si="251"/>
        <v>0</v>
      </c>
      <c r="AT805" cm="1">
        <f t="array" ref="AT805">IF(OR(O805={"NS","NA"},$C$101={"NS","NA"}),0,IF(O805&lt;=$C$101,0,1))</f>
        <v>0</v>
      </c>
      <c r="AU805" cm="1">
        <f t="array" ref="AU805">IF(OR(Q805={"NS","NA"},$E$103={"NS","NA"}),0,IF(Q805&lt;=$E$103,0,1))</f>
        <v>0</v>
      </c>
      <c r="AV805" cm="1">
        <f t="array" ref="AV805">IF(OR(S805={"NS","NA"},$E$105={"NS","NA"}),0,IF(S805&lt;=$E$105,0,1))</f>
        <v>0</v>
      </c>
      <c r="AW805" cm="1">
        <f t="array" ref="AW805">IF(OR(Y805={"NS","NA"},$S$453={"NS","NA"}),0,IF(Y805&lt;=$S$453,0,1))</f>
        <v>0</v>
      </c>
      <c r="AX805" cm="1">
        <f t="array" ref="AX805">IF(OR(AA805={"NS","NA"},$W$453={"NS","NA"}),0,IF(AA805&lt;=$W$453,0,1))</f>
        <v>0</v>
      </c>
      <c r="AY805" cm="1">
        <f t="array" ref="AY805">IF(OR(AC805={"NS","NA"},$AA$453={"NS","NA"}),0,IF(AC805&lt;=$AA$453,0,1))</f>
        <v>0</v>
      </c>
    </row>
    <row r="806" spans="1:51" s="93" customFormat="1" ht="14.25">
      <c r="A806" s="21"/>
      <c r="B806" s="86"/>
      <c r="C806" s="74" t="s">
        <v>5065</v>
      </c>
      <c r="D806" s="763" t="s">
        <v>5755</v>
      </c>
      <c r="E806" s="669"/>
      <c r="F806" s="669"/>
      <c r="G806" s="669"/>
      <c r="H806" s="669"/>
      <c r="I806" s="669"/>
      <c r="J806" s="670"/>
      <c r="K806" s="671"/>
      <c r="L806" s="653"/>
      <c r="M806" s="653"/>
      <c r="N806" s="748"/>
      <c r="O806" s="671"/>
      <c r="P806" s="748"/>
      <c r="Q806" s="671"/>
      <c r="R806" s="748"/>
      <c r="S806" s="671"/>
      <c r="T806" s="748"/>
      <c r="U806" s="671"/>
      <c r="V806" s="653"/>
      <c r="W806" s="653"/>
      <c r="X806" s="748"/>
      <c r="Y806" s="671"/>
      <c r="Z806" s="748"/>
      <c r="AA806" s="671"/>
      <c r="AB806" s="748"/>
      <c r="AC806" s="671"/>
      <c r="AD806" s="748"/>
      <c r="AE806" s="4"/>
      <c r="AF806">
        <f>IF(AND(K806=1,O806=0),1,0)</f>
        <v>0</v>
      </c>
      <c r="AG806">
        <f>IF(AND(U806=1,Y806=0),1,0)</f>
        <v>0</v>
      </c>
      <c r="AH806">
        <f>IF(COUNTA($K$790:$AD$806)=0,0,IF(K806=1,IF(COUNTA(O806:T806)=3,0,1),IF(K806&gt;1,0,1)))</f>
        <v>0</v>
      </c>
      <c r="AI806">
        <f>IF(COUNTA($K$790:$AD$806)=0,0,IF(U806=1,IF(COUNTA(Y806:AD806)=3,0,1),IF(U806&gt;1,0,1)))</f>
        <v>0</v>
      </c>
      <c r="AJ806">
        <f>IF($K806&gt;1,IF(COUNTA(O806:T806)=0,0,1),0)</f>
        <v>0</v>
      </c>
      <c r="AK806">
        <f>IF($U806&gt;1,IF(COUNTA(Y806:AD806)=0,0,1),0)</f>
        <v>0</v>
      </c>
      <c r="AL806">
        <f>O806</f>
        <v>0</v>
      </c>
      <c r="AM806">
        <f>COUNTIF(Q806:T806,"NS")</f>
        <v>0</v>
      </c>
      <c r="AN806">
        <f>SUM(Q806:T806)</f>
        <v>0</v>
      </c>
      <c r="AO806">
        <f>IF(COUNTIF(O806:T806,"NA")=3,0,IF(OR(AND(AL806=0,AM806&gt;0),AND(AL806="NS",AN806&gt;0), AND(AL806="NS", AM806=0,AN806=0)), 1, IF(OR(AND(AL806&gt;0,AM806&gt;1,AL806&gt;AN806), AND(AL806="NS",AM806=2), AND(AL806="NS",AN806=0,AM806&gt;0),AL806=AN806), 0, 1)))</f>
        <v>0</v>
      </c>
      <c r="AP806">
        <f>Y806</f>
        <v>0</v>
      </c>
      <c r="AQ806">
        <f>COUNTIF(AA806:AD806,"NS")</f>
        <v>0</v>
      </c>
      <c r="AR806">
        <f>SUM(AA806:AD806)</f>
        <v>0</v>
      </c>
      <c r="AS806">
        <f>IF(COUNTIF(Y806:AD806,"NA")=3,0,IF(OR(AND(AP806=0,AQ806&gt;0),AND(AP806="NS",AR806&gt;0), AND(AP806="NS", AQ806=0,AR806=0)), 1, IF(OR(AND(AP806&gt;0,AQ806&gt;1,AP806&gt;AR806), AND(AP806="NS",AQ806=2), AND(AP806="NS",AR806=0,AQ806&gt;0),AP806=AR806), 0, 1)))</f>
        <v>0</v>
      </c>
      <c r="AT806" cm="1">
        <f t="array" ref="AT806">IF(OR(O806={"NS","NA"},$C$101={"NS","NA"}),0,IF(O806&lt;=$C$101,0,1))</f>
        <v>0</v>
      </c>
      <c r="AU806" cm="1">
        <f t="array" ref="AU806">IF(OR(Q806={"NS","NA"},$E$103={"NS","NA"}),0,IF(Q806&lt;=$E$103,0,1))</f>
        <v>0</v>
      </c>
      <c r="AV806" cm="1">
        <f t="array" ref="AV806">IF(OR(S806={"NS","NA"},$E$105={"NS","NA"}),0,IF(S806&lt;=$E$105,0,1))</f>
        <v>0</v>
      </c>
      <c r="AW806" cm="1">
        <f t="array" ref="AW806">IF(OR(Y806={"NS","NA"},$S$453={"NS","NA"}),0,IF(Y806&lt;=$S$453,0,1))</f>
        <v>0</v>
      </c>
      <c r="AX806" cm="1">
        <f t="array" ref="AX806">IF(OR(AA806={"NS","NA"},$W$453={"NS","NA"}),0,IF(AA806&lt;=$W$453,0,1))</f>
        <v>0</v>
      </c>
      <c r="AY806" cm="1">
        <f t="array" ref="AY806">IF(OR(AC806={"NS","NA"},$AA$453={"NS","NA"}),0,IF(AC806&lt;=$AA$453,0,1))</f>
        <v>0</v>
      </c>
    </row>
    <row r="807" spans="1:51" s="93" customFormat="1" ht="14.25">
      <c r="A807" s="21"/>
      <c r="B807" s="785" t="str">
        <f>AR812</f>
        <v/>
      </c>
      <c r="C807" s="785"/>
      <c r="D807" s="785"/>
      <c r="E807" s="785"/>
      <c r="F807" s="785"/>
      <c r="G807" s="785"/>
      <c r="H807" s="785"/>
      <c r="I807" s="785"/>
      <c r="J807" s="785"/>
      <c r="K807" s="785"/>
      <c r="L807" s="785"/>
      <c r="M807" s="785"/>
      <c r="N807" s="785"/>
      <c r="O807" s="785"/>
      <c r="P807" s="785"/>
      <c r="Q807" s="785"/>
      <c r="R807" s="785"/>
      <c r="S807" s="785"/>
      <c r="T807" s="785"/>
      <c r="U807" s="785"/>
      <c r="V807" s="785"/>
      <c r="W807" s="785"/>
      <c r="X807" s="785"/>
      <c r="Y807" s="785"/>
      <c r="Z807" s="785"/>
      <c r="AA807" s="785"/>
      <c r="AB807" s="785"/>
      <c r="AC807" s="785"/>
      <c r="AD807" s="785"/>
      <c r="AE807" s="4"/>
      <c r="AG807" s="409">
        <f>SUM(AF790:AG806)</f>
        <v>0</v>
      </c>
      <c r="AI807" s="409">
        <f>SUM(AH790:AI806)</f>
        <v>0</v>
      </c>
      <c r="AK807" s="409">
        <f>SUM(AJ790:AK806)</f>
        <v>0</v>
      </c>
      <c r="AO807" s="192">
        <f>SUM(AO790:AO806)</f>
        <v>0</v>
      </c>
      <c r="AS807" s="192">
        <f>SUM(AS790:AS806)</f>
        <v>0</v>
      </c>
      <c r="AV807" s="396">
        <f>SUM(AT790:AV806)</f>
        <v>0</v>
      </c>
      <c r="AY807" s="396">
        <f>SUM(AW790:AY806)</f>
        <v>0</v>
      </c>
    </row>
    <row r="808" spans="1:51" s="93" customFormat="1" ht="45" customHeight="1">
      <c r="A808" s="21"/>
      <c r="B808" s="86"/>
      <c r="C808" s="895" t="s">
        <v>5723</v>
      </c>
      <c r="D808" s="736"/>
      <c r="E808" s="736"/>
      <c r="F808" s="671"/>
      <c r="G808" s="653"/>
      <c r="H808" s="653"/>
      <c r="I808" s="653"/>
      <c r="J808" s="653"/>
      <c r="K808" s="653"/>
      <c r="L808" s="653"/>
      <c r="M808" s="653"/>
      <c r="N808" s="653"/>
      <c r="O808" s="653"/>
      <c r="P808" s="653"/>
      <c r="Q808" s="653"/>
      <c r="R808" s="653"/>
      <c r="S808" s="653"/>
      <c r="T808" s="653"/>
      <c r="U808" s="653"/>
      <c r="V808" s="653"/>
      <c r="W808" s="653"/>
      <c r="X808" s="653"/>
      <c r="Y808" s="653"/>
      <c r="Z808" s="653"/>
      <c r="AA808" s="653"/>
      <c r="AB808" s="653"/>
      <c r="AC808" s="653"/>
      <c r="AD808" s="748"/>
      <c r="AE808" s="4"/>
      <c r="AF808" s="559" t="str">
        <f>SUBSTITUTE( SUBSTITUTE( SUBSTITUTE( SUBSTITUTE( SUBSTITUTE( SUBSTITUTE( SUBSTITUTE( SUBSTITUTE( SUBSTITUTE( SUBSTITUTE(F808, "á", "a"), "é", "e"), "í", "i"), "ó", "o"), "ú", "u"), "Á", "A"), "É", "E"), "Í", "I"), "Ó", "O"), "Ú", "U")</f>
        <v/>
      </c>
      <c r="AL808" t="s">
        <v>5595</v>
      </c>
      <c r="AM808" s="193">
        <f>SUM(AO807,AS807)</f>
        <v>0</v>
      </c>
    </row>
    <row r="809" spans="1:51" s="93" customFormat="1" ht="14.25">
      <c r="A809" s="21"/>
      <c r="B809" s="753" t="str">
        <f>IF(AND(OR(K806=1,U806=1),F808=""),"Debido a que seleccionó para el numeral 17 el código 1, debe anotar el nombre de dicho(s) tipo(s) de equipamiento de protección personal","")</f>
        <v/>
      </c>
      <c r="C809" s="751"/>
      <c r="D809" s="751"/>
      <c r="E809" s="751"/>
      <c r="F809" s="751"/>
      <c r="G809" s="751"/>
      <c r="H809" s="751"/>
      <c r="I809" s="751"/>
      <c r="J809" s="751"/>
      <c r="K809" s="751"/>
      <c r="L809" s="751"/>
      <c r="M809" s="751"/>
      <c r="N809" s="751"/>
      <c r="O809" s="751"/>
      <c r="P809" s="751"/>
      <c r="Q809" s="751"/>
      <c r="R809" s="751"/>
      <c r="S809" s="751"/>
      <c r="T809" s="751"/>
      <c r="U809" s="751"/>
      <c r="V809" s="751"/>
      <c r="W809" s="751"/>
      <c r="X809" s="751"/>
      <c r="Y809" s="751"/>
      <c r="Z809" s="751"/>
      <c r="AA809" s="751"/>
      <c r="AB809" s="751"/>
      <c r="AC809" s="751"/>
      <c r="AD809" s="751"/>
      <c r="AE809" s="751"/>
    </row>
    <row r="810" spans="1:51" s="93" customFormat="1" ht="24" customHeight="1">
      <c r="A810" s="5"/>
      <c r="B810" s="8"/>
      <c r="C810" s="758" t="s">
        <v>5120</v>
      </c>
      <c r="D810" s="736"/>
      <c r="E810" s="736"/>
      <c r="F810" s="736"/>
      <c r="G810" s="736"/>
      <c r="H810" s="736"/>
      <c r="I810" s="736"/>
      <c r="J810" s="736"/>
      <c r="K810" s="736"/>
      <c r="L810" s="736"/>
      <c r="M810" s="736"/>
      <c r="N810" s="736"/>
      <c r="O810" s="736"/>
      <c r="P810" s="736"/>
      <c r="Q810" s="736"/>
      <c r="R810" s="736"/>
      <c r="S810" s="736"/>
      <c r="T810" s="736"/>
      <c r="U810" s="736"/>
      <c r="V810" s="736"/>
      <c r="W810" s="736"/>
      <c r="X810" s="736"/>
      <c r="Y810" s="736"/>
      <c r="Z810" s="736"/>
      <c r="AA810" s="736"/>
      <c r="AB810" s="736"/>
      <c r="AC810" s="736"/>
      <c r="AD810" s="736"/>
      <c r="AE810" s="4"/>
      <c r="AO810" s="1005" t="s">
        <v>6556</v>
      </c>
      <c r="AP810" s="1006"/>
      <c r="AQ810" s="1006"/>
      <c r="AR810" s="1006"/>
    </row>
    <row r="811" spans="1:51" s="93" customFormat="1" ht="60" customHeight="1">
      <c r="A811" s="5"/>
      <c r="B811" s="8"/>
      <c r="C811" s="747"/>
      <c r="D811" s="653"/>
      <c r="E811" s="653"/>
      <c r="F811" s="653"/>
      <c r="G811" s="653"/>
      <c r="H811" s="653"/>
      <c r="I811" s="653"/>
      <c r="J811" s="653"/>
      <c r="K811" s="653"/>
      <c r="L811" s="653"/>
      <c r="M811" s="653"/>
      <c r="N811" s="653"/>
      <c r="O811" s="653"/>
      <c r="P811" s="653"/>
      <c r="Q811" s="653"/>
      <c r="R811" s="653"/>
      <c r="S811" s="653"/>
      <c r="T811" s="653"/>
      <c r="U811" s="653"/>
      <c r="V811" s="653"/>
      <c r="W811" s="653"/>
      <c r="X811" s="653"/>
      <c r="Y811" s="653"/>
      <c r="Z811" s="653"/>
      <c r="AA811" s="653"/>
      <c r="AB811" s="653"/>
      <c r="AC811" s="653"/>
      <c r="AD811" s="748"/>
      <c r="AE811" s="4"/>
      <c r="AO811" s="560" t="s">
        <v>5152</v>
      </c>
      <c r="AP811" s="560" t="s">
        <v>5153</v>
      </c>
      <c r="AQ811" s="560" t="s">
        <v>5154</v>
      </c>
      <c r="AR811" s="560" t="s">
        <v>5155</v>
      </c>
    </row>
    <row r="812" spans="1:51" s="93" customFormat="1">
      <c r="A812" s="52"/>
      <c r="B812" s="946" t="str">
        <f>IF(AI807=0,"","Favor de ingresar toda la información requerida en la pregunta")</f>
        <v/>
      </c>
      <c r="C812" s="751"/>
      <c r="D812" s="751"/>
      <c r="E812" s="751"/>
      <c r="F812" s="751"/>
      <c r="G812" s="751"/>
      <c r="H812" s="751"/>
      <c r="I812" s="751"/>
      <c r="J812" s="751"/>
      <c r="K812" s="751"/>
      <c r="L812" s="751"/>
      <c r="M812" s="751"/>
      <c r="N812" s="751"/>
      <c r="O812" s="751"/>
      <c r="P812" s="751"/>
      <c r="Q812" s="751"/>
      <c r="R812" s="751"/>
      <c r="S812" s="751"/>
      <c r="T812" s="751"/>
      <c r="U812" s="751"/>
      <c r="V812" s="751"/>
      <c r="W812" s="751"/>
      <c r="X812" s="751"/>
      <c r="Y812" s="751"/>
      <c r="Z812" s="751"/>
      <c r="AA812" s="751"/>
      <c r="AB812" s="751"/>
      <c r="AC812" s="751"/>
      <c r="AD812" s="751"/>
      <c r="AE812" s="751"/>
      <c r="AO812" s="561" t="s">
        <v>6557</v>
      </c>
      <c r="AP812" s="93" t="s">
        <v>6540</v>
      </c>
      <c r="AQ812" s="601" t="str" cm="1">
        <f t="array" ref="AQ812">IF(AF808&lt;&gt;"",_xlfn.TEXTJOIN(" / ", TRUE, _xlfn.UNIQUE(IF($AO$812:$AO$827&lt;&gt;"",IF(ISNUMBER(SEARCH(AF808, $AO$812:$AO$827)) + (_xlfn.MAP($AO$812:$AO$827, _xlfn.LAMBDA(_xlpm.r, SUM(--ISNUMBER(SEARCH(_xlfn.TEXTSPLIT(_xlpm.r, ","), AF808))))))&gt;0,$AP$812:$AP$827, ""), ""))), "")</f>
        <v/>
      </c>
      <c r="AR812" s="93" t="str">
        <f>IF(AQ812 = "", "", "Alerta: Revise el texto ingresado en el Especifique ya que podria existir en las opciones resaltadas en amarillo")</f>
        <v/>
      </c>
    </row>
    <row r="813" spans="1:51" s="93" customFormat="1">
      <c r="A813" s="52"/>
      <c r="B813" s="767" t="str">
        <f>IF(SUM(COUNTIF(O790:T806,"NS"),COUNTIF(Y790:AD806,"NS"))&lt;&gt;0,"Alerta: debido a que cuenta con registros NS, debe proporcionar una justificación en el area de comentarios al final de la pregunta","")</f>
        <v/>
      </c>
      <c r="C813" s="751"/>
      <c r="D813" s="751"/>
      <c r="E813" s="751"/>
      <c r="F813" s="751"/>
      <c r="G813" s="751"/>
      <c r="H813" s="751"/>
      <c r="I813" s="751"/>
      <c r="J813" s="751"/>
      <c r="K813" s="751"/>
      <c r="L813" s="751"/>
      <c r="M813" s="751"/>
      <c r="N813" s="751"/>
      <c r="O813" s="751"/>
      <c r="P813" s="751"/>
      <c r="Q813" s="751"/>
      <c r="R813" s="751"/>
      <c r="S813" s="751"/>
      <c r="T813" s="751"/>
      <c r="U813" s="751"/>
      <c r="V813" s="751"/>
      <c r="W813" s="751"/>
      <c r="X813" s="751"/>
      <c r="Y813" s="751"/>
      <c r="Z813" s="751"/>
      <c r="AA813" s="751"/>
      <c r="AB813" s="751"/>
      <c r="AC813" s="751"/>
      <c r="AD813" s="751"/>
      <c r="AE813" s="751"/>
      <c r="AO813" s="561" t="s">
        <v>6558</v>
      </c>
      <c r="AP813" s="93" t="s">
        <v>6541</v>
      </c>
    </row>
    <row r="814" spans="1:51" s="93" customFormat="1">
      <c r="A814" s="52"/>
      <c r="B814" s="880" t="str">
        <f>IF(AM808&gt;0,"Favor de revisar la suma y consistencia de totales y/o subtotales por filas (numéricos y NS)","")</f>
        <v/>
      </c>
      <c r="C814" s="751"/>
      <c r="D814" s="751"/>
      <c r="E814" s="751"/>
      <c r="F814" s="751"/>
      <c r="G814" s="751"/>
      <c r="H814" s="751"/>
      <c r="I814" s="751"/>
      <c r="J814" s="751"/>
      <c r="K814" s="751"/>
      <c r="L814" s="751"/>
      <c r="M814" s="751"/>
      <c r="N814" s="751"/>
      <c r="O814" s="751"/>
      <c r="P814" s="751"/>
      <c r="Q814" s="751"/>
      <c r="R814" s="751"/>
      <c r="S814" s="751"/>
      <c r="T814" s="751"/>
      <c r="U814" s="751"/>
      <c r="V814" s="751"/>
      <c r="W814" s="751"/>
      <c r="X814" s="751"/>
      <c r="Y814" s="751"/>
      <c r="Z814" s="751"/>
      <c r="AA814" s="751"/>
      <c r="AB814" s="751"/>
      <c r="AC814" s="751"/>
      <c r="AD814" s="751"/>
      <c r="AE814" s="751"/>
      <c r="AO814" s="561" t="s">
        <v>6559</v>
      </c>
      <c r="AP814" s="93" t="s">
        <v>6542</v>
      </c>
    </row>
    <row r="815" spans="1:51" s="93" customFormat="1">
      <c r="A815" s="52"/>
      <c r="B815" s="880" t="str">
        <f>IF(AK807&gt;0,"Revise la información capturada, ya que tiene datos ingresados en celdas que están sombreadas","")</f>
        <v/>
      </c>
      <c r="C815" s="751"/>
      <c r="D815" s="751"/>
      <c r="E815" s="751"/>
      <c r="F815" s="751"/>
      <c r="G815" s="751"/>
      <c r="H815" s="751"/>
      <c r="I815" s="751"/>
      <c r="J815" s="751"/>
      <c r="K815" s="751"/>
      <c r="L815" s="751"/>
      <c r="M815" s="751"/>
      <c r="N815" s="751"/>
      <c r="O815" s="751"/>
      <c r="P815" s="751"/>
      <c r="Q815" s="751"/>
      <c r="R815" s="751"/>
      <c r="S815" s="751"/>
      <c r="T815" s="751"/>
      <c r="U815" s="751"/>
      <c r="V815" s="751"/>
      <c r="W815" s="751"/>
      <c r="X815" s="751"/>
      <c r="Y815" s="751"/>
      <c r="Z815" s="751"/>
      <c r="AA815" s="751"/>
      <c r="AB815" s="751"/>
      <c r="AC815" s="751"/>
      <c r="AD815" s="751"/>
      <c r="AE815" s="751"/>
      <c r="AO815" s="561" t="s">
        <v>6560</v>
      </c>
      <c r="AP815" s="93" t="s">
        <v>6543</v>
      </c>
    </row>
    <row r="816" spans="1:51" s="93" customFormat="1">
      <c r="A816" s="52"/>
      <c r="B816" s="753" t="str">
        <f>IF(AV807&gt;0,"Favor de revisar la instrucción 4, debido a que no se cumplen con los criterios mencionados","")</f>
        <v/>
      </c>
      <c r="C816" s="751"/>
      <c r="D816" s="751"/>
      <c r="E816" s="751"/>
      <c r="F816" s="751"/>
      <c r="G816" s="751"/>
      <c r="H816" s="751"/>
      <c r="I816" s="751"/>
      <c r="J816" s="751"/>
      <c r="K816" s="751"/>
      <c r="L816" s="751"/>
      <c r="M816" s="751"/>
      <c r="N816" s="751"/>
      <c r="O816" s="751"/>
      <c r="P816" s="751"/>
      <c r="Q816" s="751"/>
      <c r="R816" s="751"/>
      <c r="S816" s="751"/>
      <c r="T816" s="751"/>
      <c r="U816" s="751"/>
      <c r="V816" s="751"/>
      <c r="W816" s="751"/>
      <c r="X816" s="751"/>
      <c r="Y816" s="751"/>
      <c r="Z816" s="751"/>
      <c r="AA816" s="751"/>
      <c r="AB816" s="751"/>
      <c r="AC816" s="751"/>
      <c r="AD816" s="751"/>
      <c r="AE816" s="751"/>
      <c r="AO816" s="561" t="s">
        <v>6561</v>
      </c>
      <c r="AP816" s="93" t="s">
        <v>6544</v>
      </c>
    </row>
    <row r="817" spans="1:42" s="93" customFormat="1" ht="15" customHeight="1" thickBot="1">
      <c r="A817" s="52"/>
      <c r="B817" s="753" t="str">
        <f>IF(AY807&gt;0,"Favor de revisar la instrucción 5, debido a que no se cumplen con los criterios mencionados","")</f>
        <v/>
      </c>
      <c r="C817" s="751"/>
      <c r="D817" s="751"/>
      <c r="E817" s="751"/>
      <c r="F817" s="751"/>
      <c r="G817" s="751"/>
      <c r="H817" s="751"/>
      <c r="I817" s="751"/>
      <c r="J817" s="751"/>
      <c r="K817" s="751"/>
      <c r="L817" s="751"/>
      <c r="M817" s="751"/>
      <c r="N817" s="751"/>
      <c r="O817" s="751"/>
      <c r="P817" s="751"/>
      <c r="Q817" s="751"/>
      <c r="R817" s="751"/>
      <c r="S817" s="751"/>
      <c r="T817" s="751"/>
      <c r="U817" s="751"/>
      <c r="V817" s="751"/>
      <c r="W817" s="751"/>
      <c r="X817" s="751"/>
      <c r="Y817" s="751"/>
      <c r="Z817" s="751"/>
      <c r="AA817" s="751"/>
      <c r="AB817" s="751"/>
      <c r="AC817" s="751"/>
      <c r="AD817" s="751"/>
      <c r="AE817" s="751"/>
      <c r="AO817" s="561" t="s">
        <v>6562</v>
      </c>
      <c r="AP817" s="93" t="s">
        <v>6545</v>
      </c>
    </row>
    <row r="818" spans="1:42" s="93" customFormat="1" ht="15" customHeight="1" thickBot="1">
      <c r="A818" s="58"/>
      <c r="B818" s="654" t="s">
        <v>6563</v>
      </c>
      <c r="C818" s="655"/>
      <c r="D818" s="655"/>
      <c r="E818" s="655"/>
      <c r="F818" s="655"/>
      <c r="G818" s="655"/>
      <c r="H818" s="655"/>
      <c r="I818" s="655"/>
      <c r="J818" s="655"/>
      <c r="K818" s="655"/>
      <c r="L818" s="655"/>
      <c r="M818" s="655"/>
      <c r="N818" s="655"/>
      <c r="O818" s="655"/>
      <c r="P818" s="655"/>
      <c r="Q818" s="655"/>
      <c r="R818" s="655"/>
      <c r="S818" s="655"/>
      <c r="T818" s="655"/>
      <c r="U818" s="655"/>
      <c r="V818" s="655"/>
      <c r="W818" s="655"/>
      <c r="X818" s="655"/>
      <c r="Y818" s="655"/>
      <c r="Z818" s="655"/>
      <c r="AA818" s="655"/>
      <c r="AB818" s="655"/>
      <c r="AC818" s="655"/>
      <c r="AD818" s="656"/>
      <c r="AE818" s="4"/>
      <c r="AO818" s="561" t="s">
        <v>6564</v>
      </c>
      <c r="AP818" s="93" t="s">
        <v>6546</v>
      </c>
    </row>
    <row r="819" spans="1:42" s="93" customFormat="1" ht="15" customHeight="1" thickBot="1">
      <c r="A819" s="58"/>
      <c r="B819" s="991" t="s">
        <v>6565</v>
      </c>
      <c r="C819" s="655"/>
      <c r="D819" s="655"/>
      <c r="E819" s="655"/>
      <c r="F819" s="655"/>
      <c r="G819" s="655"/>
      <c r="H819" s="655"/>
      <c r="I819" s="655"/>
      <c r="J819" s="655"/>
      <c r="K819" s="655"/>
      <c r="L819" s="655"/>
      <c r="M819" s="655"/>
      <c r="N819" s="655"/>
      <c r="O819" s="655"/>
      <c r="P819" s="655"/>
      <c r="Q819" s="655"/>
      <c r="R819" s="655"/>
      <c r="S819" s="655"/>
      <c r="T819" s="655"/>
      <c r="U819" s="655"/>
      <c r="V819" s="655"/>
      <c r="W819" s="655"/>
      <c r="X819" s="655"/>
      <c r="Y819" s="655"/>
      <c r="Z819" s="655"/>
      <c r="AA819" s="655"/>
      <c r="AB819" s="655"/>
      <c r="AC819" s="655"/>
      <c r="AD819" s="656"/>
      <c r="AE819" s="4"/>
      <c r="AO819" s="561" t="s">
        <v>6566</v>
      </c>
      <c r="AP819" s="93" t="s">
        <v>6547</v>
      </c>
    </row>
    <row r="820" spans="1:42" s="93" customFormat="1">
      <c r="A820" s="5"/>
      <c r="B820" s="1003" t="s">
        <v>6567</v>
      </c>
      <c r="C820" s="666"/>
      <c r="D820" s="666"/>
      <c r="E820" s="666"/>
      <c r="F820" s="666"/>
      <c r="G820" s="666"/>
      <c r="H820" s="666"/>
      <c r="I820" s="666"/>
      <c r="J820" s="666"/>
      <c r="K820" s="666"/>
      <c r="L820" s="666"/>
      <c r="M820" s="666"/>
      <c r="N820" s="666"/>
      <c r="O820" s="666"/>
      <c r="P820" s="666"/>
      <c r="Q820" s="666"/>
      <c r="R820" s="666"/>
      <c r="S820" s="666"/>
      <c r="T820" s="666"/>
      <c r="U820" s="666"/>
      <c r="V820" s="666"/>
      <c r="W820" s="666"/>
      <c r="X820" s="666"/>
      <c r="Y820" s="666"/>
      <c r="Z820" s="666"/>
      <c r="AA820" s="666"/>
      <c r="AB820" s="666"/>
      <c r="AC820" s="666"/>
      <c r="AD820" s="762"/>
      <c r="AE820" s="4"/>
      <c r="AO820" s="561" t="s">
        <v>6548</v>
      </c>
      <c r="AP820" s="93" t="s">
        <v>6548</v>
      </c>
    </row>
    <row r="821" spans="1:42" s="93" customFormat="1" ht="24" customHeight="1">
      <c r="A821" s="5"/>
      <c r="B821" s="439"/>
      <c r="C821" s="987" t="s">
        <v>6568</v>
      </c>
      <c r="D821" s="736"/>
      <c r="E821" s="736"/>
      <c r="F821" s="736"/>
      <c r="G821" s="736"/>
      <c r="H821" s="736"/>
      <c r="I821" s="736"/>
      <c r="J821" s="736"/>
      <c r="K821" s="736"/>
      <c r="L821" s="736"/>
      <c r="M821" s="736"/>
      <c r="N821" s="736"/>
      <c r="O821" s="736"/>
      <c r="P821" s="736"/>
      <c r="Q821" s="736"/>
      <c r="R821" s="736"/>
      <c r="S821" s="736"/>
      <c r="T821" s="736"/>
      <c r="U821" s="736"/>
      <c r="V821" s="736"/>
      <c r="W821" s="736"/>
      <c r="X821" s="736"/>
      <c r="Y821" s="736"/>
      <c r="Z821" s="736"/>
      <c r="AA821" s="736"/>
      <c r="AB821" s="736"/>
      <c r="AC821" s="736"/>
      <c r="AD821" s="689"/>
      <c r="AE821" s="4"/>
      <c r="AO821" s="561" t="s">
        <v>6569</v>
      </c>
      <c r="AP821" s="93" t="s">
        <v>6549</v>
      </c>
    </row>
    <row r="822" spans="1:42" s="93" customFormat="1" ht="24" customHeight="1">
      <c r="A822" s="5"/>
      <c r="B822" s="440"/>
      <c r="C822" s="777" t="s">
        <v>6570</v>
      </c>
      <c r="D822" s="777"/>
      <c r="E822" s="777"/>
      <c r="F822" s="777"/>
      <c r="G822" s="777"/>
      <c r="H822" s="777"/>
      <c r="I822" s="777"/>
      <c r="J822" s="777"/>
      <c r="K822" s="777"/>
      <c r="L822" s="777"/>
      <c r="M822" s="777"/>
      <c r="N822" s="777"/>
      <c r="O822" s="777"/>
      <c r="P822" s="777"/>
      <c r="Q822" s="777"/>
      <c r="R822" s="777"/>
      <c r="S822" s="777"/>
      <c r="T822" s="777"/>
      <c r="U822" s="777"/>
      <c r="V822" s="777"/>
      <c r="W822" s="777"/>
      <c r="X822" s="777"/>
      <c r="Y822" s="777"/>
      <c r="Z822" s="777"/>
      <c r="AA822" s="777"/>
      <c r="AB822" s="777"/>
      <c r="AC822" s="777"/>
      <c r="AD822" s="731"/>
      <c r="AE822" s="4"/>
      <c r="AO822" s="561" t="s">
        <v>6571</v>
      </c>
      <c r="AP822" s="93" t="s">
        <v>6550</v>
      </c>
    </row>
    <row r="823" spans="1:42" s="93" customFormat="1">
      <c r="A823" s="5"/>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4"/>
      <c r="AO823" s="561" t="s">
        <v>6572</v>
      </c>
      <c r="AP823" s="93" t="s">
        <v>6573</v>
      </c>
    </row>
    <row r="824" spans="1:42" s="93" customFormat="1" ht="36" customHeight="1">
      <c r="A824" s="7" t="s">
        <v>6574</v>
      </c>
      <c r="B824" s="755" t="s">
        <v>6575</v>
      </c>
      <c r="C824" s="736"/>
      <c r="D824" s="736"/>
      <c r="E824" s="736"/>
      <c r="F824" s="736"/>
      <c r="G824" s="736"/>
      <c r="H824" s="736"/>
      <c r="I824" s="736"/>
      <c r="J824" s="736"/>
      <c r="K824" s="736"/>
      <c r="L824" s="736"/>
      <c r="M824" s="736"/>
      <c r="N824" s="736"/>
      <c r="O824" s="736"/>
      <c r="P824" s="736"/>
      <c r="Q824" s="736"/>
      <c r="R824" s="736"/>
      <c r="S824" s="736"/>
      <c r="T824" s="736"/>
      <c r="U824" s="736"/>
      <c r="V824" s="736"/>
      <c r="W824" s="736"/>
      <c r="X824" s="736"/>
      <c r="Y824" s="736"/>
      <c r="Z824" s="736"/>
      <c r="AA824" s="736"/>
      <c r="AB824" s="736"/>
      <c r="AC824" s="736"/>
      <c r="AD824" s="736"/>
      <c r="AE824" s="4"/>
      <c r="AO824" s="561" t="s">
        <v>6576</v>
      </c>
      <c r="AP824" s="93" t="s">
        <v>6552</v>
      </c>
    </row>
    <row r="825" spans="1:42" s="93" customFormat="1" ht="24" customHeight="1">
      <c r="A825" s="7"/>
      <c r="B825" s="59"/>
      <c r="C825" s="996" t="s">
        <v>6577</v>
      </c>
      <c r="D825" s="996"/>
      <c r="E825" s="996"/>
      <c r="F825" s="996"/>
      <c r="G825" s="996"/>
      <c r="H825" s="996"/>
      <c r="I825" s="996"/>
      <c r="J825" s="996"/>
      <c r="K825" s="996"/>
      <c r="L825" s="996"/>
      <c r="M825" s="996"/>
      <c r="N825" s="996"/>
      <c r="O825" s="996"/>
      <c r="P825" s="996"/>
      <c r="Q825" s="996"/>
      <c r="R825" s="996"/>
      <c r="S825" s="996"/>
      <c r="T825" s="996"/>
      <c r="U825" s="996"/>
      <c r="V825" s="996"/>
      <c r="W825" s="996"/>
      <c r="X825" s="996"/>
      <c r="Y825" s="996"/>
      <c r="Z825" s="996"/>
      <c r="AA825" s="996"/>
      <c r="AB825" s="996"/>
      <c r="AC825" s="996"/>
      <c r="AD825" s="996"/>
      <c r="AE825" s="4"/>
      <c r="AO825" s="561" t="s">
        <v>6578</v>
      </c>
      <c r="AP825" s="93" t="s">
        <v>6553</v>
      </c>
    </row>
    <row r="826" spans="1:42" s="93" customFormat="1" ht="24" customHeight="1">
      <c r="A826" s="7"/>
      <c r="B826" s="59"/>
      <c r="C826" s="775" t="s">
        <v>6579</v>
      </c>
      <c r="D826" s="775"/>
      <c r="E826" s="775"/>
      <c r="F826" s="775"/>
      <c r="G826" s="775"/>
      <c r="H826" s="775"/>
      <c r="I826" s="775"/>
      <c r="J826" s="775"/>
      <c r="K826" s="775"/>
      <c r="L826" s="775"/>
      <c r="M826" s="775"/>
      <c r="N826" s="775"/>
      <c r="O826" s="775"/>
      <c r="P826" s="775"/>
      <c r="Q826" s="775"/>
      <c r="R826" s="775"/>
      <c r="S826" s="775"/>
      <c r="T826" s="775"/>
      <c r="U826" s="775"/>
      <c r="V826" s="775"/>
      <c r="W826" s="775"/>
      <c r="X826" s="775"/>
      <c r="Y826" s="775"/>
      <c r="Z826" s="775"/>
      <c r="AA826" s="775"/>
      <c r="AB826" s="775"/>
      <c r="AC826" s="775"/>
      <c r="AD826" s="775"/>
      <c r="AE826" s="4"/>
      <c r="AO826" s="561" t="s">
        <v>6580</v>
      </c>
      <c r="AP826" s="93" t="s">
        <v>6554</v>
      </c>
    </row>
    <row r="827" spans="1:42" s="93" customFormat="1">
      <c r="A827" s="7"/>
      <c r="B827" s="69"/>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60"/>
      <c r="AB827" s="60"/>
      <c r="AC827" s="60"/>
      <c r="AD827" s="60"/>
      <c r="AE827" s="4"/>
      <c r="AO827" s="561" t="s">
        <v>6581</v>
      </c>
      <c r="AP827" s="93" t="s">
        <v>6555</v>
      </c>
    </row>
    <row r="828" spans="1:42" s="93" customFormat="1" ht="24" customHeight="1">
      <c r="A828" s="405"/>
      <c r="B828" s="86"/>
      <c r="C828" s="643" t="s">
        <v>6582</v>
      </c>
      <c r="D828" s="773"/>
      <c r="E828" s="773"/>
      <c r="F828" s="773"/>
      <c r="G828" s="773"/>
      <c r="H828" s="773"/>
      <c r="I828" s="773"/>
      <c r="J828" s="773"/>
      <c r="K828" s="773"/>
      <c r="L828" s="769"/>
      <c r="M828" s="643" t="s">
        <v>6583</v>
      </c>
      <c r="N828" s="669"/>
      <c r="O828" s="669"/>
      <c r="P828" s="669"/>
      <c r="Q828" s="669"/>
      <c r="R828" s="669"/>
      <c r="S828" s="669"/>
      <c r="T828" s="669"/>
      <c r="U828" s="669"/>
      <c r="V828" s="669"/>
      <c r="W828" s="669"/>
      <c r="X828" s="669"/>
      <c r="Y828" s="669"/>
      <c r="Z828" s="669"/>
      <c r="AA828" s="669"/>
      <c r="AB828" s="669"/>
      <c r="AC828" s="669"/>
      <c r="AD828" s="670"/>
      <c r="AE828" s="4"/>
    </row>
    <row r="829" spans="1:42" s="93" customFormat="1" ht="14.25">
      <c r="A829" s="5"/>
      <c r="B829" s="8"/>
      <c r="C829" s="770"/>
      <c r="D829" s="732"/>
      <c r="E829" s="732"/>
      <c r="F829" s="732"/>
      <c r="G829" s="732"/>
      <c r="H829" s="732"/>
      <c r="I829" s="732"/>
      <c r="J829" s="732"/>
      <c r="K829" s="732"/>
      <c r="L829" s="733"/>
      <c r="M829" s="771" t="s">
        <v>5560</v>
      </c>
      <c r="N829" s="669"/>
      <c r="O829" s="669"/>
      <c r="P829" s="669"/>
      <c r="Q829" s="669"/>
      <c r="R829" s="670"/>
      <c r="S829" s="634" t="s">
        <v>6029</v>
      </c>
      <c r="T829" s="669"/>
      <c r="U829" s="669"/>
      <c r="V829" s="669"/>
      <c r="W829" s="669"/>
      <c r="X829" s="670"/>
      <c r="Y829" s="634" t="s">
        <v>6030</v>
      </c>
      <c r="Z829" s="669"/>
      <c r="AA829" s="669"/>
      <c r="AB829" s="669"/>
      <c r="AC829" s="669"/>
      <c r="AD829" s="670"/>
      <c r="AE829" s="4"/>
      <c r="AF829" t="s">
        <v>6217</v>
      </c>
      <c r="AG829" t="s">
        <v>5110</v>
      </c>
      <c r="AH829" t="s">
        <v>5905</v>
      </c>
      <c r="AI829" t="s">
        <v>5572</v>
      </c>
      <c r="AJ829" t="s">
        <v>5573</v>
      </c>
      <c r="AK829" t="s">
        <v>5574</v>
      </c>
      <c r="AL829" t="s">
        <v>5575</v>
      </c>
    </row>
    <row r="830" spans="1:42" s="93" customFormat="1" ht="14.25">
      <c r="A830" s="5"/>
      <c r="B830" s="8"/>
      <c r="C830" s="671"/>
      <c r="D830" s="653"/>
      <c r="E830" s="653"/>
      <c r="F830" s="653"/>
      <c r="G830" s="653"/>
      <c r="H830" s="653"/>
      <c r="I830" s="653"/>
      <c r="J830" s="653"/>
      <c r="K830" s="653"/>
      <c r="L830" s="748"/>
      <c r="M830" s="866"/>
      <c r="N830" s="745"/>
      <c r="O830" s="745"/>
      <c r="P830" s="745"/>
      <c r="Q830" s="745"/>
      <c r="R830" s="746"/>
      <c r="S830" s="866"/>
      <c r="T830" s="745"/>
      <c r="U830" s="745"/>
      <c r="V830" s="745"/>
      <c r="W830" s="745"/>
      <c r="X830" s="746"/>
      <c r="Y830" s="866"/>
      <c r="Z830" s="745"/>
      <c r="AA830" s="745"/>
      <c r="AB830" s="745"/>
      <c r="AC830" s="745"/>
      <c r="AD830" s="746"/>
      <c r="AE830" s="4"/>
      <c r="AF830" s="396">
        <f>IF(AND(C830=1,M830=0),1,0)</f>
        <v>0</v>
      </c>
      <c r="AG830" s="396">
        <f>IF(COUNTA(C830:AD830)=0,0,IF(C830=1,IF(COUNTA(M830:AD830)=3,0,1),IF(C830&gt;1,0,1)))</f>
        <v>0</v>
      </c>
      <c r="AH830" s="396">
        <f>IF(C830&gt;1,IF(COUNTA(M830:AD830)=0,0,1),0)</f>
        <v>0</v>
      </c>
      <c r="AI830" s="422">
        <f>M830</f>
        <v>0</v>
      </c>
      <c r="AJ830">
        <f>COUNTIF(S830:AD830,"NS")</f>
        <v>0</v>
      </c>
      <c r="AK830">
        <f>SUM(S830:AD830)</f>
        <v>0</v>
      </c>
      <c r="AL830">
        <f>IF(COUNTIF(M830:AD830,"NA")=3,0,IF(OR(AND(AI830=0,AJ830&gt;0),AND(AI830="NS",AK830&gt;0), AND(AI830="NS", AJ830=0,AK830=0)), 1, IF(OR(AND(AI830&gt;0,AJ830&gt;1,AI830&gt;AK830), AND(AI830="NS",AJ830=2), AND(AI830="NS",AK830=0,AJ830&gt;0),AI830=AK830), 0, 1)))</f>
        <v>0</v>
      </c>
    </row>
    <row r="831" spans="1:42" s="93" customFormat="1" ht="14.25">
      <c r="A831" s="5"/>
      <c r="B831" s="6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4"/>
      <c r="AL831" s="192">
        <f>SUM(AL830:AL830)</f>
        <v>0</v>
      </c>
    </row>
    <row r="832" spans="1:42" s="93" customFormat="1" ht="24" customHeight="1">
      <c r="A832" s="5"/>
      <c r="B832" s="8"/>
      <c r="C832" s="758" t="s">
        <v>5120</v>
      </c>
      <c r="D832" s="736"/>
      <c r="E832" s="736"/>
      <c r="F832" s="736"/>
      <c r="G832" s="736"/>
      <c r="H832" s="736"/>
      <c r="I832" s="736"/>
      <c r="J832" s="736"/>
      <c r="K832" s="736"/>
      <c r="L832" s="736"/>
      <c r="M832" s="736"/>
      <c r="N832" s="736"/>
      <c r="O832" s="736"/>
      <c r="P832" s="736"/>
      <c r="Q832" s="736"/>
      <c r="R832" s="736"/>
      <c r="S832" s="736"/>
      <c r="T832" s="736"/>
      <c r="U832" s="736"/>
      <c r="V832" s="736"/>
      <c r="W832" s="736"/>
      <c r="X832" s="736"/>
      <c r="Y832" s="736"/>
      <c r="Z832" s="736"/>
      <c r="AA832" s="736"/>
      <c r="AB832" s="736"/>
      <c r="AC832" s="736"/>
      <c r="AD832" s="736"/>
      <c r="AE832" s="4"/>
      <c r="AI832" t="s">
        <v>5595</v>
      </c>
      <c r="AJ832" s="193">
        <f>SUM(AL831)</f>
        <v>0</v>
      </c>
    </row>
    <row r="833" spans="1:38" s="93" customFormat="1" ht="60" customHeight="1">
      <c r="A833" s="21"/>
      <c r="B833" s="86"/>
      <c r="C833" s="980"/>
      <c r="D833" s="915"/>
      <c r="E833" s="915"/>
      <c r="F833" s="915"/>
      <c r="G833" s="915"/>
      <c r="H833" s="915"/>
      <c r="I833" s="915"/>
      <c r="J833" s="915"/>
      <c r="K833" s="915"/>
      <c r="L833" s="915"/>
      <c r="M833" s="915"/>
      <c r="N833" s="915"/>
      <c r="O833" s="915"/>
      <c r="P833" s="915"/>
      <c r="Q833" s="915"/>
      <c r="R833" s="915"/>
      <c r="S833" s="915"/>
      <c r="T833" s="915"/>
      <c r="U833" s="915"/>
      <c r="V833" s="915"/>
      <c r="W833" s="915"/>
      <c r="X833" s="915"/>
      <c r="Y833" s="915"/>
      <c r="Z833" s="915"/>
      <c r="AA833" s="915"/>
      <c r="AB833" s="915"/>
      <c r="AC833" s="915"/>
      <c r="AD833" s="916"/>
      <c r="AE833" s="4"/>
    </row>
    <row r="834" spans="1:38" s="93" customFormat="1" ht="14.25">
      <c r="A834" s="5"/>
      <c r="B834" s="943" t="str">
        <f>IF(AG830=0,"","Favor de ingresar toda la información requerida en la pregunta")</f>
        <v/>
      </c>
      <c r="C834" s="751"/>
      <c r="D834" s="751"/>
      <c r="E834" s="751"/>
      <c r="F834" s="751"/>
      <c r="G834" s="751"/>
      <c r="H834" s="751"/>
      <c r="I834" s="751"/>
      <c r="J834" s="751"/>
      <c r="K834" s="751"/>
      <c r="L834" s="751"/>
      <c r="M834" s="751"/>
      <c r="N834" s="751"/>
      <c r="O834" s="751"/>
      <c r="P834" s="751"/>
      <c r="Q834" s="751"/>
      <c r="R834" s="751"/>
      <c r="S834" s="751"/>
      <c r="T834" s="751"/>
      <c r="U834" s="751"/>
      <c r="V834" s="751"/>
      <c r="W834" s="751"/>
      <c r="X834" s="751"/>
      <c r="Y834" s="751"/>
      <c r="Z834" s="751"/>
      <c r="AA834" s="751"/>
      <c r="AB834" s="751"/>
      <c r="AC834" s="751"/>
      <c r="AD834" s="751"/>
      <c r="AE834" s="751"/>
    </row>
    <row r="835" spans="1:38" s="93" customFormat="1" ht="14.25">
      <c r="A835" s="5"/>
      <c r="B835" s="767" t="str">
        <f>IF(SUM(COUNTIF(M830:AD830,"NS"))&lt;&gt;0,"Alerta: debido a que cuenta con registros NS, debe proporcionar una justificación en el area de comentarios al final de la pregunta","")</f>
        <v/>
      </c>
      <c r="C835" s="751"/>
      <c r="D835" s="751"/>
      <c r="E835" s="751"/>
      <c r="F835" s="751"/>
      <c r="G835" s="751"/>
      <c r="H835" s="751"/>
      <c r="I835" s="751"/>
      <c r="J835" s="751"/>
      <c r="K835" s="751"/>
      <c r="L835" s="751"/>
      <c r="M835" s="751"/>
      <c r="N835" s="751"/>
      <c r="O835" s="751"/>
      <c r="P835" s="751"/>
      <c r="Q835" s="751"/>
      <c r="R835" s="751"/>
      <c r="S835" s="751"/>
      <c r="T835" s="751"/>
      <c r="U835" s="751"/>
      <c r="V835" s="751"/>
      <c r="W835" s="751"/>
      <c r="X835" s="751"/>
      <c r="Y835" s="751"/>
      <c r="Z835" s="751"/>
      <c r="AA835" s="751"/>
      <c r="AB835" s="751"/>
      <c r="AC835" s="751"/>
      <c r="AD835" s="751"/>
      <c r="AE835" s="751"/>
    </row>
    <row r="836" spans="1:38" s="93" customFormat="1" ht="14.25">
      <c r="A836" s="5"/>
      <c r="B836" s="880" t="str">
        <f>IF(AJ832&gt;0,"Favor de revisar la suma y consistencia de totales y/o subtotales por filas (numéricos y NS)","")</f>
        <v/>
      </c>
      <c r="C836" s="751"/>
      <c r="D836" s="751"/>
      <c r="E836" s="751"/>
      <c r="F836" s="751"/>
      <c r="G836" s="751"/>
      <c r="H836" s="751"/>
      <c r="I836" s="751"/>
      <c r="J836" s="751"/>
      <c r="K836" s="751"/>
      <c r="L836" s="751"/>
      <c r="M836" s="751"/>
      <c r="N836" s="751"/>
      <c r="O836" s="751"/>
      <c r="P836" s="751"/>
      <c r="Q836" s="751"/>
      <c r="R836" s="751"/>
      <c r="S836" s="751"/>
      <c r="T836" s="751"/>
      <c r="U836" s="751"/>
      <c r="V836" s="751"/>
      <c r="W836" s="751"/>
      <c r="X836" s="751"/>
      <c r="Y836" s="751"/>
      <c r="Z836" s="751"/>
      <c r="AA836" s="751"/>
      <c r="AB836" s="751"/>
      <c r="AC836" s="751"/>
      <c r="AD836" s="751"/>
      <c r="AE836" s="751"/>
    </row>
    <row r="837" spans="1:38" s="93" customFormat="1" ht="14.25">
      <c r="A837" s="5"/>
      <c r="B837" s="753" t="str">
        <f>IF(AH830&gt;0,"Revise la información capturada, ya que tiene datos ingresados en celdas que están sombreadas","")</f>
        <v/>
      </c>
      <c r="C837" s="751"/>
      <c r="D837" s="751"/>
      <c r="E837" s="751"/>
      <c r="F837" s="751"/>
      <c r="G837" s="751"/>
      <c r="H837" s="751"/>
      <c r="I837" s="751"/>
      <c r="J837" s="751"/>
      <c r="K837" s="751"/>
      <c r="L837" s="751"/>
      <c r="M837" s="751"/>
      <c r="N837" s="751"/>
      <c r="O837" s="751"/>
      <c r="P837" s="751"/>
      <c r="Q837" s="751"/>
      <c r="R837" s="751"/>
      <c r="S837" s="751"/>
      <c r="T837" s="751"/>
      <c r="U837" s="751"/>
      <c r="V837" s="751"/>
      <c r="W837" s="751"/>
      <c r="X837" s="751"/>
      <c r="Y837" s="751"/>
      <c r="Z837" s="751"/>
      <c r="AA837" s="751"/>
      <c r="AB837" s="751"/>
      <c r="AC837" s="751"/>
      <c r="AD837" s="751"/>
      <c r="AE837" s="751"/>
    </row>
    <row r="838" spans="1:38" s="93" customFormat="1" ht="14.25">
      <c r="A838" s="5"/>
      <c r="B838" s="880" t="str">
        <f>IF(AF830=0,"","Debido a que cuenta con registro(s) con el código 1, el total de la fila respectiva debe ser mayor a cero")</f>
        <v/>
      </c>
      <c r="C838" s="751"/>
      <c r="D838" s="751"/>
      <c r="E838" s="751"/>
      <c r="F838" s="751"/>
      <c r="G838" s="751"/>
      <c r="H838" s="751"/>
      <c r="I838" s="751"/>
      <c r="J838" s="751"/>
      <c r="K838" s="751"/>
      <c r="L838" s="751"/>
      <c r="M838" s="751"/>
      <c r="N838" s="751"/>
      <c r="O838" s="751"/>
      <c r="P838" s="751"/>
      <c r="Q838" s="751"/>
      <c r="R838" s="751"/>
      <c r="S838" s="751"/>
      <c r="T838" s="751"/>
      <c r="U838" s="751"/>
      <c r="V838" s="751"/>
      <c r="W838" s="751"/>
      <c r="X838" s="751"/>
      <c r="Y838" s="751"/>
      <c r="Z838" s="751"/>
      <c r="AA838" s="751"/>
      <c r="AB838" s="751"/>
      <c r="AC838" s="751"/>
      <c r="AD838" s="751"/>
      <c r="AE838" s="751"/>
    </row>
    <row r="839" spans="1:38" s="93" customFormat="1" ht="14.25">
      <c r="A839" s="5"/>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4"/>
    </row>
    <row r="840" spans="1:38" s="93" customFormat="1" ht="24" customHeight="1">
      <c r="A840" s="7" t="s">
        <v>6584</v>
      </c>
      <c r="B840" s="743" t="s">
        <v>6585</v>
      </c>
      <c r="C840" s="736"/>
      <c r="D840" s="736"/>
      <c r="E840" s="736"/>
      <c r="F840" s="736"/>
      <c r="G840" s="736"/>
      <c r="H840" s="736"/>
      <c r="I840" s="736"/>
      <c r="J840" s="736"/>
      <c r="K840" s="736"/>
      <c r="L840" s="736"/>
      <c r="M840" s="736"/>
      <c r="N840" s="736"/>
      <c r="O840" s="736"/>
      <c r="P840" s="736"/>
      <c r="Q840" s="736"/>
      <c r="R840" s="736"/>
      <c r="S840" s="736"/>
      <c r="T840" s="736"/>
      <c r="U840" s="736"/>
      <c r="V840" s="736"/>
      <c r="W840" s="736"/>
      <c r="X840" s="736"/>
      <c r="Y840" s="736"/>
      <c r="Z840" s="736"/>
      <c r="AA840" s="736"/>
      <c r="AB840" s="736"/>
      <c r="AC840" s="736"/>
      <c r="AD840" s="736"/>
      <c r="AE840" s="4"/>
    </row>
    <row r="841" spans="1:38" s="93" customFormat="1" ht="36" customHeight="1">
      <c r="A841" s="7"/>
      <c r="B841" s="403"/>
      <c r="C841" s="742" t="s">
        <v>6586</v>
      </c>
      <c r="D841" s="736"/>
      <c r="E841" s="736"/>
      <c r="F841" s="736"/>
      <c r="G841" s="736"/>
      <c r="H841" s="736"/>
      <c r="I841" s="736"/>
      <c r="J841" s="736"/>
      <c r="K841" s="736"/>
      <c r="L841" s="736"/>
      <c r="M841" s="736"/>
      <c r="N841" s="736"/>
      <c r="O841" s="736"/>
      <c r="P841" s="736"/>
      <c r="Q841" s="736"/>
      <c r="R841" s="736"/>
      <c r="S841" s="736"/>
      <c r="T841" s="736"/>
      <c r="U841" s="736"/>
      <c r="V841" s="736"/>
      <c r="W841" s="736"/>
      <c r="X841" s="736"/>
      <c r="Y841" s="736"/>
      <c r="Z841" s="736"/>
      <c r="AA841" s="736"/>
      <c r="AB841" s="736"/>
      <c r="AC841" s="736"/>
      <c r="AD841" s="736"/>
      <c r="AE841" s="4"/>
    </row>
    <row r="842" spans="1:38" s="93" customFormat="1" ht="24" customHeight="1">
      <c r="A842" s="7"/>
      <c r="B842" s="403"/>
      <c r="C842" s="758" t="s">
        <v>6587</v>
      </c>
      <c r="D842" s="736"/>
      <c r="E842" s="736"/>
      <c r="F842" s="736"/>
      <c r="G842" s="736"/>
      <c r="H842" s="736"/>
      <c r="I842" s="736"/>
      <c r="J842" s="736"/>
      <c r="K842" s="736"/>
      <c r="L842" s="736"/>
      <c r="M842" s="736"/>
      <c r="N842" s="736"/>
      <c r="O842" s="736"/>
      <c r="P842" s="736"/>
      <c r="Q842" s="736"/>
      <c r="R842" s="736"/>
      <c r="S842" s="736"/>
      <c r="T842" s="736"/>
      <c r="U842" s="736"/>
      <c r="V842" s="736"/>
      <c r="W842" s="736"/>
      <c r="X842" s="736"/>
      <c r="Y842" s="736"/>
      <c r="Z842" s="736"/>
      <c r="AA842" s="736"/>
      <c r="AB842" s="736"/>
      <c r="AC842" s="736"/>
      <c r="AD842" s="736"/>
      <c r="AE842" s="4"/>
    </row>
    <row r="843" spans="1:38" s="93" customFormat="1" ht="14.25">
      <c r="A843" s="7"/>
      <c r="B843" s="403"/>
      <c r="C843" s="403"/>
      <c r="D843" s="403"/>
      <c r="E843" s="403"/>
      <c r="F843" s="403"/>
      <c r="G843" s="403"/>
      <c r="H843" s="403"/>
      <c r="I843" s="403"/>
      <c r="J843" s="403"/>
      <c r="K843" s="403"/>
      <c r="L843" s="403"/>
      <c r="M843" s="403"/>
      <c r="N843" s="403"/>
      <c r="O843" s="403"/>
      <c r="P843" s="403"/>
      <c r="Q843" s="403"/>
      <c r="R843" s="403"/>
      <c r="S843" s="403"/>
      <c r="T843" s="403"/>
      <c r="U843" s="403"/>
      <c r="V843" s="403"/>
      <c r="W843" s="403"/>
      <c r="X843" s="403"/>
      <c r="Y843" s="403"/>
      <c r="Z843" s="403"/>
      <c r="AA843" s="403"/>
      <c r="AB843" s="403"/>
      <c r="AC843" s="403"/>
      <c r="AD843" s="403"/>
      <c r="AE843" s="4"/>
    </row>
    <row r="844" spans="1:38" s="93" customFormat="1" ht="24" customHeight="1">
      <c r="A844" s="7"/>
      <c r="B844" s="403"/>
      <c r="C844" s="985" t="s">
        <v>6056</v>
      </c>
      <c r="D844" s="773"/>
      <c r="E844" s="773"/>
      <c r="F844" s="773"/>
      <c r="G844" s="773"/>
      <c r="H844" s="773"/>
      <c r="I844" s="773"/>
      <c r="J844" s="773"/>
      <c r="K844" s="773"/>
      <c r="L844" s="769"/>
      <c r="M844" s="643" t="s">
        <v>6583</v>
      </c>
      <c r="N844" s="669"/>
      <c r="O844" s="669"/>
      <c r="P844" s="669"/>
      <c r="Q844" s="669"/>
      <c r="R844" s="669"/>
      <c r="S844" s="669"/>
      <c r="T844" s="669"/>
      <c r="U844" s="669"/>
      <c r="V844" s="669"/>
      <c r="W844" s="669"/>
      <c r="X844" s="669"/>
      <c r="Y844" s="669"/>
      <c r="Z844" s="669"/>
      <c r="AA844" s="669"/>
      <c r="AB844" s="669"/>
      <c r="AC844" s="669"/>
      <c r="AD844" s="670"/>
      <c r="AE844" s="4"/>
    </row>
    <row r="845" spans="1:38" s="93" customFormat="1" ht="14.25">
      <c r="A845" s="7"/>
      <c r="B845" s="403"/>
      <c r="C845" s="862"/>
      <c r="D845" s="736"/>
      <c r="E845" s="736"/>
      <c r="F845" s="736"/>
      <c r="G845" s="736"/>
      <c r="H845" s="736"/>
      <c r="I845" s="736"/>
      <c r="J845" s="736"/>
      <c r="K845" s="736"/>
      <c r="L845" s="689"/>
      <c r="M845" s="771" t="s">
        <v>5560</v>
      </c>
      <c r="N845" s="669"/>
      <c r="O845" s="669"/>
      <c r="P845" s="669"/>
      <c r="Q845" s="669"/>
      <c r="R845" s="670"/>
      <c r="S845" s="634" t="s">
        <v>6029</v>
      </c>
      <c r="T845" s="669"/>
      <c r="U845" s="669"/>
      <c r="V845" s="669"/>
      <c r="W845" s="669"/>
      <c r="X845" s="670"/>
      <c r="Y845" s="634" t="s">
        <v>6030</v>
      </c>
      <c r="Z845" s="669"/>
      <c r="AA845" s="669"/>
      <c r="AB845" s="669"/>
      <c r="AC845" s="669"/>
      <c r="AD845" s="670"/>
      <c r="AE845" s="4"/>
      <c r="AF845" s="391" t="s">
        <v>6031</v>
      </c>
      <c r="AG845" s="391" t="s">
        <v>6032</v>
      </c>
      <c r="AI845" t="s">
        <v>5572</v>
      </c>
      <c r="AJ845" t="s">
        <v>5573</v>
      </c>
      <c r="AK845" t="s">
        <v>5574</v>
      </c>
      <c r="AL845" t="s">
        <v>5575</v>
      </c>
    </row>
    <row r="846" spans="1:38" s="93" customFormat="1" ht="14.25">
      <c r="A846" s="7"/>
      <c r="B846" s="403"/>
      <c r="C846" s="74" t="s">
        <v>5040</v>
      </c>
      <c r="D846" s="763" t="s">
        <v>6057</v>
      </c>
      <c r="E846" s="669"/>
      <c r="F846" s="669"/>
      <c r="G846" s="669"/>
      <c r="H846" s="669"/>
      <c r="I846" s="669"/>
      <c r="J846" s="669"/>
      <c r="K846" s="669"/>
      <c r="L846" s="670"/>
      <c r="M846" s="866"/>
      <c r="N846" s="745"/>
      <c r="O846" s="745"/>
      <c r="P846" s="745"/>
      <c r="Q846" s="745"/>
      <c r="R846" s="746"/>
      <c r="S846" s="866"/>
      <c r="T846" s="745"/>
      <c r="U846" s="745"/>
      <c r="V846" s="745"/>
      <c r="W846" s="745"/>
      <c r="X846" s="746"/>
      <c r="Y846" s="866"/>
      <c r="Z846" s="745"/>
      <c r="AA846" s="745"/>
      <c r="AB846" s="745"/>
      <c r="AC846" s="745"/>
      <c r="AD846" s="746"/>
      <c r="AE846" s="4"/>
      <c r="AF846" s="396">
        <f>IF($C$830=1,IF(COUNTA(M846:AD855)=30,0,1),0)</f>
        <v>0</v>
      </c>
      <c r="AG846" s="396">
        <f>IF($C$830&lt;&gt;1,IF(AND(COUNTA(M846:AD855)=0,C859=""),0,1),0)</f>
        <v>0</v>
      </c>
      <c r="AI846" s="422">
        <f>M846</f>
        <v>0</v>
      </c>
      <c r="AJ846">
        <f>COUNTIF(S846:AD846,"NS")</f>
        <v>0</v>
      </c>
      <c r="AK846">
        <f>SUM(S846:AD846)</f>
        <v>0</v>
      </c>
      <c r="AL846">
        <f>IF(COUNTIF(M846:AD846,"NA")=3,0,IF(OR(AND(AI846=0,AJ846&gt;0),AND(AI846="NS",AK846&gt;0), AND(AI846="NS", AJ846=0,AK846=0)), 1, IF(OR(AND(AI846&gt;0,AJ846&gt;1,AI846&gt;AK846), AND(AI846="NS",AJ846=2), AND(AI846="NS",AK846=0,AJ846&gt;0),AI846=AK846), 0, 1)))</f>
        <v>0</v>
      </c>
    </row>
    <row r="847" spans="1:38" s="93" customFormat="1" ht="14.25">
      <c r="A847" s="7"/>
      <c r="B847" s="403"/>
      <c r="C847" s="74" t="s">
        <v>5042</v>
      </c>
      <c r="D847" s="763" t="s">
        <v>6058</v>
      </c>
      <c r="E847" s="669"/>
      <c r="F847" s="669"/>
      <c r="G847" s="669"/>
      <c r="H847" s="669"/>
      <c r="I847" s="669"/>
      <c r="J847" s="669"/>
      <c r="K847" s="669"/>
      <c r="L847" s="670"/>
      <c r="M847" s="866"/>
      <c r="N847" s="745"/>
      <c r="O847" s="745"/>
      <c r="P847" s="745"/>
      <c r="Q847" s="745"/>
      <c r="R847" s="746"/>
      <c r="S847" s="866"/>
      <c r="T847" s="745"/>
      <c r="U847" s="745"/>
      <c r="V847" s="745"/>
      <c r="W847" s="745"/>
      <c r="X847" s="746"/>
      <c r="Y847" s="866"/>
      <c r="Z847" s="745"/>
      <c r="AA847" s="745"/>
      <c r="AB847" s="745"/>
      <c r="AC847" s="745"/>
      <c r="AD847" s="746"/>
      <c r="AE847" s="4"/>
      <c r="AI847">
        <f t="shared" ref="AI847:AI854" si="252">M847</f>
        <v>0</v>
      </c>
      <c r="AJ847">
        <f t="shared" ref="AJ847:AJ854" si="253">COUNTIF(S847:AD847,"NS")</f>
        <v>0</v>
      </c>
      <c r="AK847">
        <f t="shared" ref="AK847:AK854" si="254">SUM(S847:AD847)</f>
        <v>0</v>
      </c>
      <c r="AL847">
        <f t="shared" ref="AL847:AL854" si="255">IF(COUNTIF(M847:AD847,"NA")=3,0,IF(OR(AND(AI847=0,AJ847&gt;0),AND(AI847="NS",AK847&gt;0), AND(AI847="NS", AJ847=0,AK847=0)), 1, IF(OR(AND(AI847&gt;0,AJ847&gt;1,AI847&gt;AK847), AND(AI847="NS",AJ847=2), AND(AI847="NS",AK847=0,AJ847&gt;0),AI847=AK847), 0, 1)))</f>
        <v>0</v>
      </c>
    </row>
    <row r="848" spans="1:38" s="93" customFormat="1" ht="14.25">
      <c r="A848" s="7"/>
      <c r="B848" s="403"/>
      <c r="C848" s="74" t="s">
        <v>5044</v>
      </c>
      <c r="D848" s="763" t="s">
        <v>6059</v>
      </c>
      <c r="E848" s="669"/>
      <c r="F848" s="669"/>
      <c r="G848" s="669"/>
      <c r="H848" s="669"/>
      <c r="I848" s="669"/>
      <c r="J848" s="669"/>
      <c r="K848" s="669"/>
      <c r="L848" s="670"/>
      <c r="M848" s="866"/>
      <c r="N848" s="745"/>
      <c r="O848" s="745"/>
      <c r="P848" s="745"/>
      <c r="Q848" s="745"/>
      <c r="R848" s="746"/>
      <c r="S848" s="866"/>
      <c r="T848" s="745"/>
      <c r="U848" s="745"/>
      <c r="V848" s="745"/>
      <c r="W848" s="745"/>
      <c r="X848" s="746"/>
      <c r="Y848" s="866"/>
      <c r="Z848" s="745"/>
      <c r="AA848" s="745"/>
      <c r="AB848" s="745"/>
      <c r="AC848" s="745"/>
      <c r="AD848" s="746"/>
      <c r="AE848" s="4"/>
      <c r="AI848">
        <f t="shared" si="252"/>
        <v>0</v>
      </c>
      <c r="AJ848">
        <f t="shared" si="253"/>
        <v>0</v>
      </c>
      <c r="AK848">
        <f t="shared" si="254"/>
        <v>0</v>
      </c>
      <c r="AL848">
        <f t="shared" si="255"/>
        <v>0</v>
      </c>
    </row>
    <row r="849" spans="1:38" s="93" customFormat="1" ht="14.25">
      <c r="A849" s="7"/>
      <c r="B849" s="403"/>
      <c r="C849" s="74" t="s">
        <v>5046</v>
      </c>
      <c r="D849" s="763" t="s">
        <v>6060</v>
      </c>
      <c r="E849" s="669"/>
      <c r="F849" s="669"/>
      <c r="G849" s="669"/>
      <c r="H849" s="669"/>
      <c r="I849" s="669"/>
      <c r="J849" s="669"/>
      <c r="K849" s="669"/>
      <c r="L849" s="670"/>
      <c r="M849" s="866"/>
      <c r="N849" s="745"/>
      <c r="O849" s="745"/>
      <c r="P849" s="745"/>
      <c r="Q849" s="745"/>
      <c r="R849" s="746"/>
      <c r="S849" s="866"/>
      <c r="T849" s="745"/>
      <c r="U849" s="745"/>
      <c r="V849" s="745"/>
      <c r="W849" s="745"/>
      <c r="X849" s="746"/>
      <c r="Y849" s="866"/>
      <c r="Z849" s="745"/>
      <c r="AA849" s="745"/>
      <c r="AB849" s="745"/>
      <c r="AC849" s="745"/>
      <c r="AD849" s="746"/>
      <c r="AE849" s="4"/>
      <c r="AI849">
        <f t="shared" si="252"/>
        <v>0</v>
      </c>
      <c r="AJ849">
        <f t="shared" si="253"/>
        <v>0</v>
      </c>
      <c r="AK849">
        <f t="shared" si="254"/>
        <v>0</v>
      </c>
      <c r="AL849">
        <f t="shared" si="255"/>
        <v>0</v>
      </c>
    </row>
    <row r="850" spans="1:38" s="93" customFormat="1" ht="14.25">
      <c r="A850" s="7"/>
      <c r="B850" s="403"/>
      <c r="C850" s="74" t="s">
        <v>5048</v>
      </c>
      <c r="D850" s="763" t="s">
        <v>6061</v>
      </c>
      <c r="E850" s="669"/>
      <c r="F850" s="669"/>
      <c r="G850" s="669"/>
      <c r="H850" s="669"/>
      <c r="I850" s="669"/>
      <c r="J850" s="669"/>
      <c r="K850" s="669"/>
      <c r="L850" s="670"/>
      <c r="M850" s="866"/>
      <c r="N850" s="745"/>
      <c r="O850" s="745"/>
      <c r="P850" s="745"/>
      <c r="Q850" s="745"/>
      <c r="R850" s="746"/>
      <c r="S850" s="866"/>
      <c r="T850" s="745"/>
      <c r="U850" s="745"/>
      <c r="V850" s="745"/>
      <c r="W850" s="745"/>
      <c r="X850" s="746"/>
      <c r="Y850" s="866"/>
      <c r="Z850" s="745"/>
      <c r="AA850" s="745"/>
      <c r="AB850" s="745"/>
      <c r="AC850" s="745"/>
      <c r="AD850" s="746"/>
      <c r="AE850" s="4"/>
      <c r="AI850">
        <f t="shared" si="252"/>
        <v>0</v>
      </c>
      <c r="AJ850">
        <f t="shared" si="253"/>
        <v>0</v>
      </c>
      <c r="AK850">
        <f t="shared" si="254"/>
        <v>0</v>
      </c>
      <c r="AL850">
        <f t="shared" si="255"/>
        <v>0</v>
      </c>
    </row>
    <row r="851" spans="1:38" s="93" customFormat="1" ht="14.25">
      <c r="A851" s="7"/>
      <c r="B851" s="403"/>
      <c r="C851" s="74" t="s">
        <v>5050</v>
      </c>
      <c r="D851" s="763" t="s">
        <v>6062</v>
      </c>
      <c r="E851" s="669"/>
      <c r="F851" s="669"/>
      <c r="G851" s="669"/>
      <c r="H851" s="669"/>
      <c r="I851" s="669"/>
      <c r="J851" s="669"/>
      <c r="K851" s="669"/>
      <c r="L851" s="670"/>
      <c r="M851" s="866"/>
      <c r="N851" s="745"/>
      <c r="O851" s="745"/>
      <c r="P851" s="745"/>
      <c r="Q851" s="745"/>
      <c r="R851" s="746"/>
      <c r="S851" s="866"/>
      <c r="T851" s="745"/>
      <c r="U851" s="745"/>
      <c r="V851" s="745"/>
      <c r="W851" s="745"/>
      <c r="X851" s="746"/>
      <c r="Y851" s="866"/>
      <c r="Z851" s="745"/>
      <c r="AA851" s="745"/>
      <c r="AB851" s="745"/>
      <c r="AC851" s="745"/>
      <c r="AD851" s="746"/>
      <c r="AE851" s="4"/>
      <c r="AI851">
        <f t="shared" si="252"/>
        <v>0</v>
      </c>
      <c r="AJ851">
        <f t="shared" si="253"/>
        <v>0</v>
      </c>
      <c r="AK851">
        <f t="shared" si="254"/>
        <v>0</v>
      </c>
      <c r="AL851">
        <f t="shared" si="255"/>
        <v>0</v>
      </c>
    </row>
    <row r="852" spans="1:38" s="93" customFormat="1" ht="14.25">
      <c r="A852" s="7"/>
      <c r="B852" s="403"/>
      <c r="C852" s="74" t="s">
        <v>5052</v>
      </c>
      <c r="D852" s="763" t="s">
        <v>6063</v>
      </c>
      <c r="E852" s="669"/>
      <c r="F852" s="669"/>
      <c r="G852" s="669"/>
      <c r="H852" s="669"/>
      <c r="I852" s="669"/>
      <c r="J852" s="669"/>
      <c r="K852" s="669"/>
      <c r="L852" s="670"/>
      <c r="M852" s="866"/>
      <c r="N852" s="745"/>
      <c r="O852" s="745"/>
      <c r="P852" s="745"/>
      <c r="Q852" s="745"/>
      <c r="R852" s="746"/>
      <c r="S852" s="866"/>
      <c r="T852" s="745"/>
      <c r="U852" s="745"/>
      <c r="V852" s="745"/>
      <c r="W852" s="745"/>
      <c r="X852" s="746"/>
      <c r="Y852" s="866"/>
      <c r="Z852" s="745"/>
      <c r="AA852" s="745"/>
      <c r="AB852" s="745"/>
      <c r="AC852" s="745"/>
      <c r="AD852" s="746"/>
      <c r="AE852" s="4"/>
      <c r="AI852">
        <f t="shared" si="252"/>
        <v>0</v>
      </c>
      <c r="AJ852">
        <f t="shared" si="253"/>
        <v>0</v>
      </c>
      <c r="AK852">
        <f t="shared" si="254"/>
        <v>0</v>
      </c>
      <c r="AL852">
        <f t="shared" si="255"/>
        <v>0</v>
      </c>
    </row>
    <row r="853" spans="1:38" s="93" customFormat="1" ht="14.25">
      <c r="A853" s="7"/>
      <c r="B853" s="403"/>
      <c r="C853" s="74" t="s">
        <v>5054</v>
      </c>
      <c r="D853" s="763" t="s">
        <v>6064</v>
      </c>
      <c r="E853" s="669"/>
      <c r="F853" s="669"/>
      <c r="G853" s="669"/>
      <c r="H853" s="669"/>
      <c r="I853" s="669"/>
      <c r="J853" s="669"/>
      <c r="K853" s="669"/>
      <c r="L853" s="670"/>
      <c r="M853" s="866"/>
      <c r="N853" s="745"/>
      <c r="O853" s="745"/>
      <c r="P853" s="745"/>
      <c r="Q853" s="745"/>
      <c r="R853" s="746"/>
      <c r="S853" s="866"/>
      <c r="T853" s="745"/>
      <c r="U853" s="745"/>
      <c r="V853" s="745"/>
      <c r="W853" s="745"/>
      <c r="X853" s="746"/>
      <c r="Y853" s="866"/>
      <c r="Z853" s="745"/>
      <c r="AA853" s="745"/>
      <c r="AB853" s="745"/>
      <c r="AC853" s="745"/>
      <c r="AD853" s="746"/>
      <c r="AE853" s="4"/>
      <c r="AI853">
        <f t="shared" si="252"/>
        <v>0</v>
      </c>
      <c r="AJ853">
        <f t="shared" si="253"/>
        <v>0</v>
      </c>
      <c r="AK853">
        <f t="shared" si="254"/>
        <v>0</v>
      </c>
      <c r="AL853">
        <f t="shared" si="255"/>
        <v>0</v>
      </c>
    </row>
    <row r="854" spans="1:38" s="93" customFormat="1" ht="14.25">
      <c r="A854" s="7"/>
      <c r="B854" s="403"/>
      <c r="C854" s="74" t="s">
        <v>5056</v>
      </c>
      <c r="D854" s="763" t="s">
        <v>6065</v>
      </c>
      <c r="E854" s="669"/>
      <c r="F854" s="669"/>
      <c r="G854" s="669"/>
      <c r="H854" s="669"/>
      <c r="I854" s="669"/>
      <c r="J854" s="669"/>
      <c r="K854" s="669"/>
      <c r="L854" s="670"/>
      <c r="M854" s="866"/>
      <c r="N854" s="745"/>
      <c r="O854" s="745"/>
      <c r="P854" s="745"/>
      <c r="Q854" s="745"/>
      <c r="R854" s="746"/>
      <c r="S854" s="866"/>
      <c r="T854" s="745"/>
      <c r="U854" s="745"/>
      <c r="V854" s="745"/>
      <c r="W854" s="745"/>
      <c r="X854" s="746"/>
      <c r="Y854" s="866"/>
      <c r="Z854" s="745"/>
      <c r="AA854" s="745"/>
      <c r="AB854" s="745"/>
      <c r="AC854" s="745"/>
      <c r="AD854" s="746"/>
      <c r="AE854" s="4"/>
      <c r="AI854">
        <f t="shared" si="252"/>
        <v>0</v>
      </c>
      <c r="AJ854">
        <f t="shared" si="253"/>
        <v>0</v>
      </c>
      <c r="AK854">
        <f t="shared" si="254"/>
        <v>0</v>
      </c>
      <c r="AL854">
        <f t="shared" si="255"/>
        <v>0</v>
      </c>
    </row>
    <row r="855" spans="1:38" s="93" customFormat="1" ht="14.25">
      <c r="A855" s="7"/>
      <c r="B855" s="403"/>
      <c r="C855" s="66" t="s">
        <v>5057</v>
      </c>
      <c r="D855" s="763" t="s">
        <v>422</v>
      </c>
      <c r="E855" s="669"/>
      <c r="F855" s="669"/>
      <c r="G855" s="669"/>
      <c r="H855" s="669"/>
      <c r="I855" s="669"/>
      <c r="J855" s="669"/>
      <c r="K855" s="669"/>
      <c r="L855" s="670"/>
      <c r="M855" s="866"/>
      <c r="N855" s="745"/>
      <c r="O855" s="745"/>
      <c r="P855" s="745"/>
      <c r="Q855" s="745"/>
      <c r="R855" s="746"/>
      <c r="S855" s="866"/>
      <c r="T855" s="745"/>
      <c r="U855" s="745"/>
      <c r="V855" s="745"/>
      <c r="W855" s="745"/>
      <c r="X855" s="746"/>
      <c r="Y855" s="866"/>
      <c r="Z855" s="745"/>
      <c r="AA855" s="745"/>
      <c r="AB855" s="745"/>
      <c r="AC855" s="745"/>
      <c r="AD855" s="746"/>
      <c r="AE855" s="4"/>
      <c r="AI855">
        <f>M855</f>
        <v>0</v>
      </c>
      <c r="AJ855">
        <f>COUNTIF(S855:AD855,"NS")</f>
        <v>0</v>
      </c>
      <c r="AK855" s="422">
        <f>SUM(S855:AD855)</f>
        <v>0</v>
      </c>
      <c r="AL855">
        <f>IF(COUNTIF(M855:AD855,"NA")=3,0,IF(OR(AND(AI855=0,AJ855&gt;0),AND(AI855="NS",AK855&gt;0), AND(AI855="NS", AJ855=0,AK855=0)), 1, IF(OR(AND(AI855&gt;0,AJ855&gt;1,AI855&gt;AK855), AND(AI855="NS",AJ855=2), AND(AI855="NS",AK855=0,AJ855&gt;0),AI855=AK855), 0, 1)))</f>
        <v>0</v>
      </c>
    </row>
    <row r="856" spans="1:38" s="93" customFormat="1">
      <c r="A856" s="7"/>
      <c r="B856" s="403"/>
      <c r="C856" s="403"/>
      <c r="D856" s="403"/>
      <c r="E856" s="403"/>
      <c r="F856" s="403"/>
      <c r="G856" s="403"/>
      <c r="H856" s="24"/>
      <c r="I856" s="4"/>
      <c r="J856" s="24"/>
      <c r="K856" s="403"/>
      <c r="L856" s="107" t="s">
        <v>5512</v>
      </c>
      <c r="M856" s="968">
        <f>IF(AND(SUM(M846:M855)=0,COUNTIF(M846:M855,"NS")&gt;0),"NS",IF(AND(SUM(M846:M855)=0,COUNTIF(M846:M855,0)&gt;0),0,IF(AND(SUM(M846:M855)=0,COUNTIF(M846:M855,"NA")&gt;0),"NA",SUM(M846:M855))))</f>
        <v>0</v>
      </c>
      <c r="N856" s="969"/>
      <c r="O856" s="969"/>
      <c r="P856" s="969"/>
      <c r="Q856" s="969"/>
      <c r="R856" s="970"/>
      <c r="S856" s="968">
        <f>IF(AND(SUM(S846:S855)=0,COUNTIF(S846:S855,"NS")&gt;0),"NS",IF(AND(SUM(S846:S855)=0,COUNTIF(S846:S855,0)&gt;0),0,IF(AND(SUM(S846:S855)=0,COUNTIF(S846:S855,"NA")&gt;0),"NA",SUM(S846:S855))))</f>
        <v>0</v>
      </c>
      <c r="T856" s="969"/>
      <c r="U856" s="969"/>
      <c r="V856" s="969"/>
      <c r="W856" s="969"/>
      <c r="X856" s="970"/>
      <c r="Y856" s="968">
        <f>IF(AND(SUM(Y846:Y855)=0,COUNTIF(Y846:Y855,"NS")&gt;0),"NS",IF(AND(SUM(Y846:Y855)=0,COUNTIF(Y846:Y855,0)&gt;0),0,IF(AND(SUM(Y846:Y855)=0,COUNTIF(Y846:Y855,"NA")&gt;0),"NA",SUM(Y846:Y855))))</f>
        <v>0</v>
      </c>
      <c r="Z856" s="969"/>
      <c r="AA856" s="969"/>
      <c r="AB856" s="969"/>
      <c r="AC856" s="969"/>
      <c r="AD856" s="970"/>
      <c r="AE856" s="4"/>
      <c r="AL856" s="192">
        <f>SUM(AL846:AL855)</f>
        <v>0</v>
      </c>
    </row>
    <row r="857" spans="1:38" s="93" customFormat="1" ht="14.25">
      <c r="A857" s="7"/>
      <c r="B857" s="403"/>
      <c r="C857" s="403"/>
      <c r="D857" s="403"/>
      <c r="E857" s="403"/>
      <c r="F857" s="403"/>
      <c r="G857" s="403"/>
      <c r="H857" s="403"/>
      <c r="I857" s="403"/>
      <c r="J857" s="403"/>
      <c r="K857" s="403"/>
      <c r="L857" s="403"/>
      <c r="M857" s="403"/>
      <c r="N857" s="403"/>
      <c r="O857" s="403"/>
      <c r="P857" s="403"/>
      <c r="Q857" s="403"/>
      <c r="R857" s="403"/>
      <c r="S857" s="403"/>
      <c r="T857" s="403"/>
      <c r="U857" s="403"/>
      <c r="V857" s="403"/>
      <c r="W857" s="403"/>
      <c r="X857" s="403"/>
      <c r="Y857" s="403"/>
      <c r="Z857" s="403"/>
      <c r="AA857" s="403"/>
      <c r="AB857" s="403"/>
      <c r="AC857" s="403"/>
      <c r="AD857" s="403"/>
      <c r="AE857" s="4"/>
      <c r="AI857" t="s">
        <v>5595</v>
      </c>
      <c r="AJ857" s="193">
        <f>SUM(AL856)</f>
        <v>0</v>
      </c>
    </row>
    <row r="858" spans="1:38" s="93" customFormat="1" ht="24" customHeight="1">
      <c r="A858" s="7"/>
      <c r="B858" s="17"/>
      <c r="C858" s="758" t="s">
        <v>5120</v>
      </c>
      <c r="D858" s="736"/>
      <c r="E858" s="736"/>
      <c r="F858" s="736"/>
      <c r="G858" s="736"/>
      <c r="H858" s="736"/>
      <c r="I858" s="736"/>
      <c r="J858" s="736"/>
      <c r="K858" s="736"/>
      <c r="L858" s="736"/>
      <c r="M858" s="736"/>
      <c r="N858" s="736"/>
      <c r="O858" s="736"/>
      <c r="P858" s="736"/>
      <c r="Q858" s="736"/>
      <c r="R858" s="736"/>
      <c r="S858" s="736"/>
      <c r="T858" s="736"/>
      <c r="U858" s="736"/>
      <c r="V858" s="736"/>
      <c r="W858" s="736"/>
      <c r="X858" s="736"/>
      <c r="Y858" s="736"/>
      <c r="Z858" s="736"/>
      <c r="AA858" s="736"/>
      <c r="AB858" s="736"/>
      <c r="AC858" s="736"/>
      <c r="AD858" s="736"/>
      <c r="AE858" s="4"/>
    </row>
    <row r="859" spans="1:38" s="93" customFormat="1" ht="60" customHeight="1">
      <c r="A859" s="7"/>
      <c r="B859" s="17"/>
      <c r="C859" s="747"/>
      <c r="D859" s="653"/>
      <c r="E859" s="653"/>
      <c r="F859" s="653"/>
      <c r="G859" s="653"/>
      <c r="H859" s="653"/>
      <c r="I859" s="653"/>
      <c r="J859" s="653"/>
      <c r="K859" s="653"/>
      <c r="L859" s="653"/>
      <c r="M859" s="653"/>
      <c r="N859" s="653"/>
      <c r="O859" s="653"/>
      <c r="P859" s="653"/>
      <c r="Q859" s="653"/>
      <c r="R859" s="653"/>
      <c r="S859" s="653"/>
      <c r="T859" s="653"/>
      <c r="U859" s="653"/>
      <c r="V859" s="653"/>
      <c r="W859" s="653"/>
      <c r="X859" s="653"/>
      <c r="Y859" s="653"/>
      <c r="Z859" s="653"/>
      <c r="AA859" s="653"/>
      <c r="AB859" s="653"/>
      <c r="AC859" s="653"/>
      <c r="AD859" s="748"/>
      <c r="AE859" s="4"/>
    </row>
    <row r="860" spans="1:38" s="93" customFormat="1" ht="14.25">
      <c r="A860" s="5"/>
      <c r="B860" s="943" t="str">
        <f>IF(AF846=0,"","Favor de ingresar toda la información requerida en la pregunta")</f>
        <v/>
      </c>
      <c r="C860" s="751"/>
      <c r="D860" s="751"/>
      <c r="E860" s="751"/>
      <c r="F860" s="751"/>
      <c r="G860" s="751"/>
      <c r="H860" s="751"/>
      <c r="I860" s="751"/>
      <c r="J860" s="751"/>
      <c r="K860" s="751"/>
      <c r="L860" s="751"/>
      <c r="M860" s="751"/>
      <c r="N860" s="751"/>
      <c r="O860" s="751"/>
      <c r="P860" s="751"/>
      <c r="Q860" s="751"/>
      <c r="R860" s="751"/>
      <c r="S860" s="751"/>
      <c r="T860" s="751"/>
      <c r="U860" s="751"/>
      <c r="V860" s="751"/>
      <c r="W860" s="751"/>
      <c r="X860" s="751"/>
      <c r="Y860" s="751"/>
      <c r="Z860" s="751"/>
      <c r="AA860" s="751"/>
      <c r="AB860" s="751"/>
      <c r="AC860" s="751"/>
      <c r="AD860" s="751"/>
      <c r="AE860" s="751"/>
    </row>
    <row r="861" spans="1:38" s="93" customFormat="1" ht="14.25">
      <c r="A861" s="5"/>
      <c r="B861" s="767" t="str">
        <f>IF(SUM(COUNTIF(M846:AD855,"NS"))&lt;&gt;0,"Alerta: debido a que cuenta con registros NS, debe proporcionar una justificación en el area de comentarios al final de la pregunta","")</f>
        <v/>
      </c>
      <c r="C861" s="751"/>
      <c r="D861" s="751"/>
      <c r="E861" s="751"/>
      <c r="F861" s="751"/>
      <c r="G861" s="751"/>
      <c r="H861" s="751"/>
      <c r="I861" s="751"/>
      <c r="J861" s="751"/>
      <c r="K861" s="751"/>
      <c r="L861" s="751"/>
      <c r="M861" s="751"/>
      <c r="N861" s="751"/>
      <c r="O861" s="751"/>
      <c r="P861" s="751"/>
      <c r="Q861" s="751"/>
      <c r="R861" s="751"/>
      <c r="S861" s="751"/>
      <c r="T861" s="751"/>
      <c r="U861" s="751"/>
      <c r="V861" s="751"/>
      <c r="W861" s="751"/>
      <c r="X861" s="751"/>
      <c r="Y861" s="751"/>
      <c r="Z861" s="751"/>
      <c r="AA861" s="751"/>
      <c r="AB861" s="751"/>
      <c r="AC861" s="751"/>
      <c r="AD861" s="751"/>
      <c r="AE861" s="751"/>
    </row>
    <row r="862" spans="1:38" s="93" customFormat="1" ht="14.25">
      <c r="A862" s="5"/>
      <c r="B862" s="880" t="str">
        <f>IF(AJ857&gt;0,"Favor de revisar la suma y consistencia de totales y/o subtotales por filas (numéricos y NS)","")</f>
        <v/>
      </c>
      <c r="C862" s="751"/>
      <c r="D862" s="751"/>
      <c r="E862" s="751"/>
      <c r="F862" s="751"/>
      <c r="G862" s="751"/>
      <c r="H862" s="751"/>
      <c r="I862" s="751"/>
      <c r="J862" s="751"/>
      <c r="K862" s="751"/>
      <c r="L862" s="751"/>
      <c r="M862" s="751"/>
      <c r="N862" s="751"/>
      <c r="O862" s="751"/>
      <c r="P862" s="751"/>
      <c r="Q862" s="751"/>
      <c r="R862" s="751"/>
      <c r="S862" s="751"/>
      <c r="T862" s="751"/>
      <c r="U862" s="751"/>
      <c r="V862" s="751"/>
      <c r="W862" s="751"/>
      <c r="X862" s="751"/>
      <c r="Y862" s="751"/>
      <c r="Z862" s="751"/>
      <c r="AA862" s="751"/>
      <c r="AB862" s="751"/>
      <c r="AC862" s="751"/>
      <c r="AD862" s="751"/>
      <c r="AE862" s="751"/>
    </row>
    <row r="863" spans="1:38" s="93" customFormat="1" ht="14.25">
      <c r="A863" s="5"/>
      <c r="B863" s="753" t="str">
        <f>IF(AG846&gt;0,"Revise la información capturada, ya que tiene datos ingresados en celdas que están sombreadas","")</f>
        <v/>
      </c>
      <c r="C863" s="751"/>
      <c r="D863" s="751"/>
      <c r="E863" s="751"/>
      <c r="F863" s="751"/>
      <c r="G863" s="751"/>
      <c r="H863" s="751"/>
      <c r="I863" s="751"/>
      <c r="J863" s="751"/>
      <c r="K863" s="751"/>
      <c r="L863" s="751"/>
      <c r="M863" s="751"/>
      <c r="N863" s="751"/>
      <c r="O863" s="751"/>
      <c r="P863" s="751"/>
      <c r="Q863" s="751"/>
      <c r="R863" s="751"/>
      <c r="S863" s="751"/>
      <c r="T863" s="751"/>
      <c r="U863" s="751"/>
      <c r="V863" s="751"/>
      <c r="W863" s="751"/>
      <c r="X863" s="751"/>
      <c r="Y863" s="751"/>
      <c r="Z863" s="751"/>
      <c r="AA863" s="751"/>
      <c r="AB863" s="751"/>
      <c r="AC863" s="751"/>
      <c r="AD863" s="751"/>
      <c r="AE863" s="751"/>
    </row>
    <row r="864" spans="1:38" s="93" customFormat="1" ht="14.25">
      <c r="A864" s="5"/>
      <c r="B864" s="753" t="str">
        <f>IF(AND(M856=$M$830,S856=$S$830,Y856=$Y$830),"","La suma de las cantidades de Hombres y Mujeres debe corresponder con los datos reportados de la pregunta anterior")</f>
        <v/>
      </c>
      <c r="C864" s="751"/>
      <c r="D864" s="751"/>
      <c r="E864" s="751"/>
      <c r="F864" s="751"/>
      <c r="G864" s="751"/>
      <c r="H864" s="751"/>
      <c r="I864" s="751"/>
      <c r="J864" s="751"/>
      <c r="K864" s="751"/>
      <c r="L864" s="751"/>
      <c r="M864" s="751"/>
      <c r="N864" s="751"/>
      <c r="O864" s="751"/>
      <c r="P864" s="751"/>
      <c r="Q864" s="751"/>
      <c r="R864" s="751"/>
      <c r="S864" s="751"/>
      <c r="T864" s="751"/>
      <c r="U864" s="751"/>
      <c r="V864" s="751"/>
      <c r="W864" s="751"/>
      <c r="X864" s="751"/>
      <c r="Y864" s="751"/>
      <c r="Z864" s="751"/>
      <c r="AA864" s="751"/>
      <c r="AB864" s="751"/>
      <c r="AC864" s="751"/>
      <c r="AD864" s="751"/>
      <c r="AE864" s="751"/>
    </row>
    <row r="865" spans="1:38" s="93" customFormat="1" ht="14.25">
      <c r="A865" s="5"/>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4"/>
    </row>
    <row r="866" spans="1:38" s="93" customFormat="1" ht="24" customHeight="1">
      <c r="A866" s="7" t="s">
        <v>6588</v>
      </c>
      <c r="B866" s="786" t="s">
        <v>6589</v>
      </c>
      <c r="C866" s="736"/>
      <c r="D866" s="736"/>
      <c r="E866" s="736"/>
      <c r="F866" s="736"/>
      <c r="G866" s="736"/>
      <c r="H866" s="736"/>
      <c r="I866" s="736"/>
      <c r="J866" s="736"/>
      <c r="K866" s="736"/>
      <c r="L866" s="736"/>
      <c r="M866" s="736"/>
      <c r="N866" s="736"/>
      <c r="O866" s="736"/>
      <c r="P866" s="736"/>
      <c r="Q866" s="736"/>
      <c r="R866" s="736"/>
      <c r="S866" s="736"/>
      <c r="T866" s="736"/>
      <c r="U866" s="736"/>
      <c r="V866" s="736"/>
      <c r="W866" s="736"/>
      <c r="X866" s="736"/>
      <c r="Y866" s="736"/>
      <c r="Z866" s="736"/>
      <c r="AA866" s="736"/>
      <c r="AB866" s="736"/>
      <c r="AC866" s="736"/>
      <c r="AD866" s="736"/>
      <c r="AE866" s="4"/>
    </row>
    <row r="867" spans="1:38" s="93" customFormat="1" ht="24" customHeight="1">
      <c r="A867" s="7"/>
      <c r="B867" s="16"/>
      <c r="C867" s="742" t="s">
        <v>6590</v>
      </c>
      <c r="D867" s="736"/>
      <c r="E867" s="736"/>
      <c r="F867" s="736"/>
      <c r="G867" s="736"/>
      <c r="H867" s="736"/>
      <c r="I867" s="736"/>
      <c r="J867" s="736"/>
      <c r="K867" s="736"/>
      <c r="L867" s="736"/>
      <c r="M867" s="736"/>
      <c r="N867" s="736"/>
      <c r="O867" s="736"/>
      <c r="P867" s="736"/>
      <c r="Q867" s="736"/>
      <c r="R867" s="736"/>
      <c r="S867" s="736"/>
      <c r="T867" s="736"/>
      <c r="U867" s="736"/>
      <c r="V867" s="736"/>
      <c r="W867" s="736"/>
      <c r="X867" s="736"/>
      <c r="Y867" s="736"/>
      <c r="Z867" s="736"/>
      <c r="AA867" s="736"/>
      <c r="AB867" s="736"/>
      <c r="AC867" s="736"/>
      <c r="AD867" s="736"/>
      <c r="AE867" s="4"/>
    </row>
    <row r="868" spans="1:38" s="93" customFormat="1" ht="14.25">
      <c r="A868" s="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4"/>
    </row>
    <row r="869" spans="1:38" s="93" customFormat="1" ht="24" customHeight="1">
      <c r="A869" s="7"/>
      <c r="B869" s="17"/>
      <c r="C869" s="643" t="s">
        <v>6591</v>
      </c>
      <c r="D869" s="773"/>
      <c r="E869" s="773"/>
      <c r="F869" s="773"/>
      <c r="G869" s="773"/>
      <c r="H869" s="773"/>
      <c r="I869" s="773"/>
      <c r="J869" s="773"/>
      <c r="K869" s="773"/>
      <c r="L869" s="769"/>
      <c r="M869" s="643" t="s">
        <v>6583</v>
      </c>
      <c r="N869" s="669"/>
      <c r="O869" s="669"/>
      <c r="P869" s="669"/>
      <c r="Q869" s="669"/>
      <c r="R869" s="669"/>
      <c r="S869" s="669"/>
      <c r="T869" s="669"/>
      <c r="U869" s="669"/>
      <c r="V869" s="669"/>
      <c r="W869" s="669"/>
      <c r="X869" s="669"/>
      <c r="Y869" s="669"/>
      <c r="Z869" s="669"/>
      <c r="AA869" s="669"/>
      <c r="AB869" s="669"/>
      <c r="AC869" s="669"/>
      <c r="AD869" s="670"/>
      <c r="AE869" s="4"/>
    </row>
    <row r="870" spans="1:38" s="93" customFormat="1" ht="14.25">
      <c r="A870" s="7"/>
      <c r="B870" s="17"/>
      <c r="C870" s="770"/>
      <c r="D870" s="732"/>
      <c r="E870" s="732"/>
      <c r="F870" s="732"/>
      <c r="G870" s="732"/>
      <c r="H870" s="732"/>
      <c r="I870" s="732"/>
      <c r="J870" s="732"/>
      <c r="K870" s="732"/>
      <c r="L870" s="733"/>
      <c r="M870" s="771" t="s">
        <v>5560</v>
      </c>
      <c r="N870" s="669"/>
      <c r="O870" s="669"/>
      <c r="P870" s="669"/>
      <c r="Q870" s="669"/>
      <c r="R870" s="670"/>
      <c r="S870" s="634" t="s">
        <v>6029</v>
      </c>
      <c r="T870" s="669"/>
      <c r="U870" s="669"/>
      <c r="V870" s="669"/>
      <c r="W870" s="669"/>
      <c r="X870" s="670"/>
      <c r="Y870" s="634" t="s">
        <v>6030</v>
      </c>
      <c r="Z870" s="669"/>
      <c r="AA870" s="669"/>
      <c r="AB870" s="669"/>
      <c r="AC870" s="669"/>
      <c r="AD870" s="670"/>
      <c r="AE870" s="4"/>
      <c r="AF870" s="391" t="s">
        <v>6031</v>
      </c>
      <c r="AG870" s="391" t="s">
        <v>6032</v>
      </c>
      <c r="AI870" t="s">
        <v>5572</v>
      </c>
      <c r="AJ870" t="s">
        <v>5573</v>
      </c>
      <c r="AK870" t="s">
        <v>5574</v>
      </c>
      <c r="AL870" t="s">
        <v>5575</v>
      </c>
    </row>
    <row r="871" spans="1:38" s="93" customFormat="1" ht="14.25">
      <c r="A871" s="7"/>
      <c r="B871" s="17"/>
      <c r="C871" s="74" t="s">
        <v>5040</v>
      </c>
      <c r="D871" s="763" t="s">
        <v>6592</v>
      </c>
      <c r="E871" s="669"/>
      <c r="F871" s="669"/>
      <c r="G871" s="669"/>
      <c r="H871" s="669"/>
      <c r="I871" s="669"/>
      <c r="J871" s="669"/>
      <c r="K871" s="669"/>
      <c r="L871" s="670"/>
      <c r="M871" s="866"/>
      <c r="N871" s="745"/>
      <c r="O871" s="745"/>
      <c r="P871" s="745"/>
      <c r="Q871" s="745"/>
      <c r="R871" s="746"/>
      <c r="S871" s="866"/>
      <c r="T871" s="745"/>
      <c r="U871" s="745"/>
      <c r="V871" s="745"/>
      <c r="W871" s="745"/>
      <c r="X871" s="746"/>
      <c r="Y871" s="866"/>
      <c r="Z871" s="745"/>
      <c r="AA871" s="745"/>
      <c r="AB871" s="745"/>
      <c r="AC871" s="745"/>
      <c r="AD871" s="746"/>
      <c r="AE871" s="4"/>
      <c r="AF871" s="396">
        <f>IF($C$830=1,IF(COUNTA(M871:AD877)=21,0,1),0)</f>
        <v>0</v>
      </c>
      <c r="AG871" s="396">
        <f>IF($C$830&lt;&gt;1,IF(AND(COUNTA(M871:AD877)=0,C881=""),0,1),0)</f>
        <v>0</v>
      </c>
      <c r="AI871" s="422">
        <f>M871</f>
        <v>0</v>
      </c>
      <c r="AJ871">
        <f>COUNTIF(S871:AD871,"NS")</f>
        <v>0</v>
      </c>
      <c r="AK871">
        <f>SUM(S871:AD871)</f>
        <v>0</v>
      </c>
      <c r="AL871">
        <f>IF(COUNTIF(M871:AD871,"NA")=3,0,IF(OR(AND(AI871=0,AJ871&gt;0),AND(AI871="NS",AK871&gt;0), AND(AI871="NS", AJ871=0,AK871=0)), 1, IF(OR(AND(AI871&gt;0,AJ871&gt;1,AI871&gt;AK871), AND(AI871="NS",AJ871=2), AND(AI871="NS",AK871=0,AJ871&gt;0),AI871=AK871), 0, 1)))</f>
        <v>0</v>
      </c>
    </row>
    <row r="872" spans="1:38" s="93" customFormat="1" ht="14.25">
      <c r="A872" s="7"/>
      <c r="B872" s="17"/>
      <c r="C872" s="74" t="s">
        <v>5042</v>
      </c>
      <c r="D872" s="999" t="s">
        <v>6593</v>
      </c>
      <c r="E872" s="732"/>
      <c r="F872" s="732"/>
      <c r="G872" s="732"/>
      <c r="H872" s="732"/>
      <c r="I872" s="732"/>
      <c r="J872" s="732"/>
      <c r="K872" s="732"/>
      <c r="L872" s="733"/>
      <c r="M872" s="866"/>
      <c r="N872" s="745"/>
      <c r="O872" s="745"/>
      <c r="P872" s="745"/>
      <c r="Q872" s="745"/>
      <c r="R872" s="746"/>
      <c r="S872" s="866"/>
      <c r="T872" s="745"/>
      <c r="U872" s="745"/>
      <c r="V872" s="745"/>
      <c r="W872" s="745"/>
      <c r="X872" s="746"/>
      <c r="Y872" s="866"/>
      <c r="Z872" s="745"/>
      <c r="AA872" s="745"/>
      <c r="AB872" s="745"/>
      <c r="AC872" s="745"/>
      <c r="AD872" s="746"/>
      <c r="AE872" s="4"/>
      <c r="AI872">
        <f t="shared" ref="AI872:AI876" si="256">M872</f>
        <v>0</v>
      </c>
      <c r="AJ872">
        <f t="shared" ref="AJ872:AJ876" si="257">COUNTIF(S872:AD872,"NS")</f>
        <v>0</v>
      </c>
      <c r="AK872">
        <f t="shared" ref="AK872:AK876" si="258">SUM(S872:AD872)</f>
        <v>0</v>
      </c>
      <c r="AL872">
        <f t="shared" ref="AL872:AL876" si="259">IF(COUNTIF(M872:AD872,"NA")=3,0,IF(OR(AND(AI872=0,AJ872&gt;0),AND(AI872="NS",AK872&gt;0), AND(AI872="NS", AJ872=0,AK872=0)), 1, IF(OR(AND(AI872&gt;0,AJ872&gt;1,AI872&gt;AK872), AND(AI872="NS",AJ872=2), AND(AI872="NS",AK872=0,AJ872&gt;0),AI872=AK872), 0, 1)))</f>
        <v>0</v>
      </c>
    </row>
    <row r="873" spans="1:38" s="93" customFormat="1" ht="14.25">
      <c r="A873" s="7"/>
      <c r="B873" s="17"/>
      <c r="C873" s="74" t="s">
        <v>5044</v>
      </c>
      <c r="D873" s="763" t="s">
        <v>6594</v>
      </c>
      <c r="E873" s="669"/>
      <c r="F873" s="669"/>
      <c r="G873" s="669"/>
      <c r="H873" s="669"/>
      <c r="I873" s="669"/>
      <c r="J873" s="669"/>
      <c r="K873" s="669"/>
      <c r="L873" s="670"/>
      <c r="M873" s="866"/>
      <c r="N873" s="745"/>
      <c r="O873" s="745"/>
      <c r="P873" s="745"/>
      <c r="Q873" s="745"/>
      <c r="R873" s="746"/>
      <c r="S873" s="866"/>
      <c r="T873" s="745"/>
      <c r="U873" s="745"/>
      <c r="V873" s="745"/>
      <c r="W873" s="745"/>
      <c r="X873" s="746"/>
      <c r="Y873" s="866"/>
      <c r="Z873" s="745"/>
      <c r="AA873" s="745"/>
      <c r="AB873" s="745"/>
      <c r="AC873" s="745"/>
      <c r="AD873" s="746"/>
      <c r="AE873" s="4"/>
      <c r="AI873">
        <f t="shared" si="256"/>
        <v>0</v>
      </c>
      <c r="AJ873">
        <f t="shared" si="257"/>
        <v>0</v>
      </c>
      <c r="AK873">
        <f t="shared" si="258"/>
        <v>0</v>
      </c>
      <c r="AL873">
        <f t="shared" si="259"/>
        <v>0</v>
      </c>
    </row>
    <row r="874" spans="1:38" s="93" customFormat="1" ht="14.25">
      <c r="A874" s="7"/>
      <c r="B874" s="17"/>
      <c r="C874" s="74" t="s">
        <v>5046</v>
      </c>
      <c r="D874" s="763" t="s">
        <v>6595</v>
      </c>
      <c r="E874" s="669"/>
      <c r="F874" s="669"/>
      <c r="G874" s="669"/>
      <c r="H874" s="669"/>
      <c r="I874" s="669"/>
      <c r="J874" s="669"/>
      <c r="K874" s="669"/>
      <c r="L874" s="670"/>
      <c r="M874" s="866"/>
      <c r="N874" s="745"/>
      <c r="O874" s="745"/>
      <c r="P874" s="745"/>
      <c r="Q874" s="745"/>
      <c r="R874" s="746"/>
      <c r="S874" s="866"/>
      <c r="T874" s="745"/>
      <c r="U874" s="745"/>
      <c r="V874" s="745"/>
      <c r="W874" s="745"/>
      <c r="X874" s="746"/>
      <c r="Y874" s="866"/>
      <c r="Z874" s="745"/>
      <c r="AA874" s="745"/>
      <c r="AB874" s="745"/>
      <c r="AC874" s="745"/>
      <c r="AD874" s="746"/>
      <c r="AE874" s="4"/>
      <c r="AI874">
        <f t="shared" si="256"/>
        <v>0</v>
      </c>
      <c r="AJ874">
        <f t="shared" si="257"/>
        <v>0</v>
      </c>
      <c r="AK874">
        <f t="shared" si="258"/>
        <v>0</v>
      </c>
      <c r="AL874">
        <f t="shared" si="259"/>
        <v>0</v>
      </c>
    </row>
    <row r="875" spans="1:38" s="93" customFormat="1" ht="14.25">
      <c r="A875" s="7"/>
      <c r="B875" s="17"/>
      <c r="C875" s="74" t="s">
        <v>5048</v>
      </c>
      <c r="D875" s="763" t="s">
        <v>6596</v>
      </c>
      <c r="E875" s="669"/>
      <c r="F875" s="669"/>
      <c r="G875" s="669"/>
      <c r="H875" s="669"/>
      <c r="I875" s="669"/>
      <c r="J875" s="669"/>
      <c r="K875" s="669"/>
      <c r="L875" s="670"/>
      <c r="M875" s="866"/>
      <c r="N875" s="745"/>
      <c r="O875" s="745"/>
      <c r="P875" s="745"/>
      <c r="Q875" s="745"/>
      <c r="R875" s="746"/>
      <c r="S875" s="866"/>
      <c r="T875" s="745"/>
      <c r="U875" s="745"/>
      <c r="V875" s="745"/>
      <c r="W875" s="745"/>
      <c r="X875" s="746"/>
      <c r="Y875" s="866"/>
      <c r="Z875" s="745"/>
      <c r="AA875" s="745"/>
      <c r="AB875" s="745"/>
      <c r="AC875" s="745"/>
      <c r="AD875" s="746"/>
      <c r="AE875" s="4"/>
      <c r="AI875">
        <f t="shared" si="256"/>
        <v>0</v>
      </c>
      <c r="AJ875">
        <f t="shared" si="257"/>
        <v>0</v>
      </c>
      <c r="AK875">
        <f t="shared" si="258"/>
        <v>0</v>
      </c>
      <c r="AL875">
        <f t="shared" si="259"/>
        <v>0</v>
      </c>
    </row>
    <row r="876" spans="1:38" s="93" customFormat="1" ht="14.25">
      <c r="A876" s="7"/>
      <c r="B876" s="17"/>
      <c r="C876" s="74" t="s">
        <v>5050</v>
      </c>
      <c r="D876" s="763" t="s">
        <v>6597</v>
      </c>
      <c r="E876" s="669"/>
      <c r="F876" s="669"/>
      <c r="G876" s="669"/>
      <c r="H876" s="669"/>
      <c r="I876" s="669"/>
      <c r="J876" s="669"/>
      <c r="K876" s="669"/>
      <c r="L876" s="670"/>
      <c r="M876" s="866"/>
      <c r="N876" s="745"/>
      <c r="O876" s="745"/>
      <c r="P876" s="745"/>
      <c r="Q876" s="745"/>
      <c r="R876" s="746"/>
      <c r="S876" s="866"/>
      <c r="T876" s="745"/>
      <c r="U876" s="745"/>
      <c r="V876" s="745"/>
      <c r="W876" s="745"/>
      <c r="X876" s="746"/>
      <c r="Y876" s="866"/>
      <c r="Z876" s="745"/>
      <c r="AA876" s="745"/>
      <c r="AB876" s="745"/>
      <c r="AC876" s="745"/>
      <c r="AD876" s="746"/>
      <c r="AE876" s="4"/>
      <c r="AI876">
        <f t="shared" si="256"/>
        <v>0</v>
      </c>
      <c r="AJ876">
        <f t="shared" si="257"/>
        <v>0</v>
      </c>
      <c r="AK876">
        <f t="shared" si="258"/>
        <v>0</v>
      </c>
      <c r="AL876">
        <f t="shared" si="259"/>
        <v>0</v>
      </c>
    </row>
    <row r="877" spans="1:38" s="93" customFormat="1" ht="14.25">
      <c r="A877" s="7"/>
      <c r="B877" s="17"/>
      <c r="C877" s="74" t="s">
        <v>5052</v>
      </c>
      <c r="D877" s="763" t="s">
        <v>422</v>
      </c>
      <c r="E877" s="669"/>
      <c r="F877" s="669"/>
      <c r="G877" s="669"/>
      <c r="H877" s="669"/>
      <c r="I877" s="669"/>
      <c r="J877" s="669"/>
      <c r="K877" s="669"/>
      <c r="L877" s="670"/>
      <c r="M877" s="866"/>
      <c r="N877" s="745"/>
      <c r="O877" s="745"/>
      <c r="P877" s="745"/>
      <c r="Q877" s="745"/>
      <c r="R877" s="746"/>
      <c r="S877" s="866"/>
      <c r="T877" s="745"/>
      <c r="U877" s="745"/>
      <c r="V877" s="745"/>
      <c r="W877" s="745"/>
      <c r="X877" s="746"/>
      <c r="Y877" s="866"/>
      <c r="Z877" s="745"/>
      <c r="AA877" s="745"/>
      <c r="AB877" s="745"/>
      <c r="AC877" s="745"/>
      <c r="AD877" s="746"/>
      <c r="AE877" s="4"/>
      <c r="AI877">
        <f>M877</f>
        <v>0</v>
      </c>
      <c r="AJ877">
        <f>COUNTIF(S877:AD877,"NS")</f>
        <v>0</v>
      </c>
      <c r="AK877">
        <f>SUM(S877:AD877)</f>
        <v>0</v>
      </c>
      <c r="AL877">
        <f>IF(COUNTIF(M877:AD877,"NA")=3,0,IF(OR(AND(AI877=0,AJ877&gt;0),AND(AI877="NS",AK877&gt;0), AND(AI877="NS", AJ877=0,AK877=0)), 1, IF(OR(AND(AI877&gt;0,AJ877&gt;1,AI877&gt;AK877), AND(AI877="NS",AJ877=2), AND(AI877="NS",AK877=0,AJ877&gt;0),AI877=AK877), 0, 1)))</f>
        <v>0</v>
      </c>
    </row>
    <row r="878" spans="1:38" s="93" customFormat="1">
      <c r="A878" s="7"/>
      <c r="B878" s="17"/>
      <c r="C878" s="17"/>
      <c r="D878" s="17"/>
      <c r="E878" s="17"/>
      <c r="F878" s="17"/>
      <c r="G878" s="17"/>
      <c r="H878" s="17"/>
      <c r="I878" s="17"/>
      <c r="J878" s="441"/>
      <c r="K878" s="106"/>
      <c r="L878" s="107" t="s">
        <v>5512</v>
      </c>
      <c r="M878" s="968">
        <f>IF(AND(SUM(M871:M877)=0,COUNTIF(M871:M877,"NS")&gt;0),"NS",IF(AND(SUM(M871:M877)=0,COUNTIF(M871:M877,0)&gt;0),0,IF(AND(SUM(M871:M877)=0,COUNTIF(M871:M877,"NA")&gt;0),"NA",SUM(M871:M877))))</f>
        <v>0</v>
      </c>
      <c r="N878" s="969"/>
      <c r="O878" s="969"/>
      <c r="P878" s="969"/>
      <c r="Q878" s="969"/>
      <c r="R878" s="970"/>
      <c r="S878" s="968">
        <f>IF(AND(SUM(S871:S877)=0,COUNTIF(S871:S877,"NS")&gt;0),"NS",IF(AND(SUM(S871:S877)=0,COUNTIF(S871:S877,0)&gt;0),0,IF(AND(SUM(S871:S877)=0,COUNTIF(S871:S877,"NA")&gt;0),"NA",SUM(S871:S877))))</f>
        <v>0</v>
      </c>
      <c r="T878" s="969"/>
      <c r="U878" s="969"/>
      <c r="V878" s="969"/>
      <c r="W878" s="969"/>
      <c r="X878" s="970"/>
      <c r="Y878" s="968">
        <f>IF(AND(SUM(Y871:Y877)=0,COUNTIF(Y871:Y877,"NS")&gt;0),"NS",IF(AND(SUM(Y871:Y877)=0,COUNTIF(Y871:Y877,0)&gt;0),0,IF(AND(SUM(Y871:Y877)=0,COUNTIF(Y871:Y877,"NA")&gt;0),"NA",SUM(Y871:Y877))))</f>
        <v>0</v>
      </c>
      <c r="Z878" s="969"/>
      <c r="AA878" s="969"/>
      <c r="AB878" s="969"/>
      <c r="AC878" s="969"/>
      <c r="AD878" s="970"/>
      <c r="AE878" s="4"/>
      <c r="AL878" s="192">
        <f>SUM(AL871:AL877)</f>
        <v>0</v>
      </c>
    </row>
    <row r="879" spans="1:38" s="93" customFormat="1" ht="14.25">
      <c r="A879" s="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4"/>
      <c r="AI879" t="s">
        <v>5595</v>
      </c>
      <c r="AJ879" s="193">
        <f>SUM(AL878)</f>
        <v>0</v>
      </c>
    </row>
    <row r="880" spans="1:38" s="93" customFormat="1" ht="24" customHeight="1">
      <c r="A880" s="5"/>
      <c r="B880" s="8"/>
      <c r="C880" s="758" t="s">
        <v>5120</v>
      </c>
      <c r="D880" s="736"/>
      <c r="E880" s="736"/>
      <c r="F880" s="736"/>
      <c r="G880" s="736"/>
      <c r="H880" s="736"/>
      <c r="I880" s="736"/>
      <c r="J880" s="736"/>
      <c r="K880" s="736"/>
      <c r="L880" s="736"/>
      <c r="M880" s="736"/>
      <c r="N880" s="736"/>
      <c r="O880" s="736"/>
      <c r="P880" s="736"/>
      <c r="Q880" s="736"/>
      <c r="R880" s="736"/>
      <c r="S880" s="736"/>
      <c r="T880" s="736"/>
      <c r="U880" s="736"/>
      <c r="V880" s="736"/>
      <c r="W880" s="736"/>
      <c r="X880" s="736"/>
      <c r="Y880" s="736"/>
      <c r="Z880" s="736"/>
      <c r="AA880" s="736"/>
      <c r="AB880" s="736"/>
      <c r="AC880" s="736"/>
      <c r="AD880" s="736"/>
      <c r="AE880" s="4"/>
    </row>
    <row r="881" spans="1:44" s="93" customFormat="1" ht="60" customHeight="1">
      <c r="A881" s="21"/>
      <c r="B881" s="86"/>
      <c r="C881" s="747"/>
      <c r="D881" s="653"/>
      <c r="E881" s="653"/>
      <c r="F881" s="653"/>
      <c r="G881" s="653"/>
      <c r="H881" s="653"/>
      <c r="I881" s="653"/>
      <c r="J881" s="653"/>
      <c r="K881" s="653"/>
      <c r="L881" s="653"/>
      <c r="M881" s="653"/>
      <c r="N881" s="653"/>
      <c r="O881" s="653"/>
      <c r="P881" s="653"/>
      <c r="Q881" s="653"/>
      <c r="R881" s="653"/>
      <c r="S881" s="653"/>
      <c r="T881" s="653"/>
      <c r="U881" s="653"/>
      <c r="V881" s="653"/>
      <c r="W881" s="653"/>
      <c r="X881" s="653"/>
      <c r="Y881" s="653"/>
      <c r="Z881" s="653"/>
      <c r="AA881" s="653"/>
      <c r="AB881" s="653"/>
      <c r="AC881" s="653"/>
      <c r="AD881" s="748"/>
      <c r="AE881" s="4"/>
    </row>
    <row r="882" spans="1:44" s="93" customFormat="1" ht="14.25">
      <c r="A882" s="5"/>
      <c r="B882" s="943" t="str">
        <f>IF(AF871=0,"","Favor de ingresar toda la información requerida en la pregunta")</f>
        <v/>
      </c>
      <c r="C882" s="751"/>
      <c r="D882" s="751"/>
      <c r="E882" s="751"/>
      <c r="F882" s="751"/>
      <c r="G882" s="751"/>
      <c r="H882" s="751"/>
      <c r="I882" s="751"/>
      <c r="J882" s="751"/>
      <c r="K882" s="751"/>
      <c r="L882" s="751"/>
      <c r="M882" s="751"/>
      <c r="N882" s="751"/>
      <c r="O882" s="751"/>
      <c r="P882" s="751"/>
      <c r="Q882" s="751"/>
      <c r="R882" s="751"/>
      <c r="S882" s="751"/>
      <c r="T882" s="751"/>
      <c r="U882" s="751"/>
      <c r="V882" s="751"/>
      <c r="W882" s="751"/>
      <c r="X882" s="751"/>
      <c r="Y882" s="751"/>
      <c r="Z882" s="751"/>
      <c r="AA882" s="751"/>
      <c r="AB882" s="751"/>
      <c r="AC882" s="751"/>
      <c r="AD882" s="751"/>
      <c r="AE882" s="751"/>
    </row>
    <row r="883" spans="1:44" s="93" customFormat="1" ht="14.25">
      <c r="A883" s="5"/>
      <c r="B883" s="767" t="str">
        <f>IF(SUM(COUNTIF(M871:AD877,"NS"))&lt;&gt;0,"Alerta: debido a que cuenta con registros NS, debe proporcionar una justificación en el area de comentarios al final de la pregunta","")</f>
        <v/>
      </c>
      <c r="C883" s="751"/>
      <c r="D883" s="751"/>
      <c r="E883" s="751"/>
      <c r="F883" s="751"/>
      <c r="G883" s="751"/>
      <c r="H883" s="751"/>
      <c r="I883" s="751"/>
      <c r="J883" s="751"/>
      <c r="K883" s="751"/>
      <c r="L883" s="751"/>
      <c r="M883" s="751"/>
      <c r="N883" s="751"/>
      <c r="O883" s="751"/>
      <c r="P883" s="751"/>
      <c r="Q883" s="751"/>
      <c r="R883" s="751"/>
      <c r="S883" s="751"/>
      <c r="T883" s="751"/>
      <c r="U883" s="751"/>
      <c r="V883" s="751"/>
      <c r="W883" s="751"/>
      <c r="X883" s="751"/>
      <c r="Y883" s="751"/>
      <c r="Z883" s="751"/>
      <c r="AA883" s="751"/>
      <c r="AB883" s="751"/>
      <c r="AC883" s="751"/>
      <c r="AD883" s="751"/>
      <c r="AE883" s="751"/>
    </row>
    <row r="884" spans="1:44" s="93" customFormat="1" ht="14.25">
      <c r="A884" s="5"/>
      <c r="B884" s="880" t="str">
        <f>IF(AJ879&gt;0,"Favor de revisar la suma y consistencia de totales y/o subtotales por filas (numéricos y NS)","")</f>
        <v/>
      </c>
      <c r="C884" s="751"/>
      <c r="D884" s="751"/>
      <c r="E884" s="751"/>
      <c r="F884" s="751"/>
      <c r="G884" s="751"/>
      <c r="H884" s="751"/>
      <c r="I884" s="751"/>
      <c r="J884" s="751"/>
      <c r="K884" s="751"/>
      <c r="L884" s="751"/>
      <c r="M884" s="751"/>
      <c r="N884" s="751"/>
      <c r="O884" s="751"/>
      <c r="P884" s="751"/>
      <c r="Q884" s="751"/>
      <c r="R884" s="751"/>
      <c r="S884" s="751"/>
      <c r="T884" s="751"/>
      <c r="U884" s="751"/>
      <c r="V884" s="751"/>
      <c r="W884" s="751"/>
      <c r="X884" s="751"/>
      <c r="Y884" s="751"/>
      <c r="Z884" s="751"/>
      <c r="AA884" s="751"/>
      <c r="AB884" s="751"/>
      <c r="AC884" s="751"/>
      <c r="AD884" s="751"/>
      <c r="AE884" s="751"/>
    </row>
    <row r="885" spans="1:44" s="93" customFormat="1" ht="14.25">
      <c r="A885" s="5"/>
      <c r="B885" s="753" t="str">
        <f>IF(AG871&gt;0,"Revise la información capturada, ya que tiene datos ingresados en celdas que están sombreadas","")</f>
        <v/>
      </c>
      <c r="C885" s="751"/>
      <c r="D885" s="751"/>
      <c r="E885" s="751"/>
      <c r="F885" s="751"/>
      <c r="G885" s="751"/>
      <c r="H885" s="751"/>
      <c r="I885" s="751"/>
      <c r="J885" s="751"/>
      <c r="K885" s="751"/>
      <c r="L885" s="751"/>
      <c r="M885" s="751"/>
      <c r="N885" s="751"/>
      <c r="O885" s="751"/>
      <c r="P885" s="751"/>
      <c r="Q885" s="751"/>
      <c r="R885" s="751"/>
      <c r="S885" s="751"/>
      <c r="T885" s="751"/>
      <c r="U885" s="751"/>
      <c r="V885" s="751"/>
      <c r="W885" s="751"/>
      <c r="X885" s="751"/>
      <c r="Y885" s="751"/>
      <c r="Z885" s="751"/>
      <c r="AA885" s="751"/>
      <c r="AB885" s="751"/>
      <c r="AC885" s="751"/>
      <c r="AD885" s="751"/>
      <c r="AE885" s="751"/>
    </row>
    <row r="886" spans="1:44" s="93" customFormat="1" ht="14.25">
      <c r="A886" s="5"/>
      <c r="B886" s="753" t="str">
        <f>IF(AND(M878=$M$830,S878=$S$830,Y878=$Y$830),"","La suma de las cantidades de Hombres y Mujeres debe corresponder con los datos reportados de la pregunta 9.22")</f>
        <v/>
      </c>
      <c r="C886" s="751"/>
      <c r="D886" s="751"/>
      <c r="E886" s="751"/>
      <c r="F886" s="751"/>
      <c r="G886" s="751"/>
      <c r="H886" s="751"/>
      <c r="I886" s="751"/>
      <c r="J886" s="751"/>
      <c r="K886" s="751"/>
      <c r="L886" s="751"/>
      <c r="M886" s="751"/>
      <c r="N886" s="751"/>
      <c r="O886" s="751"/>
      <c r="P886" s="751"/>
      <c r="Q886" s="751"/>
      <c r="R886" s="751"/>
      <c r="S886" s="751"/>
      <c r="T886" s="751"/>
      <c r="U886" s="751"/>
      <c r="V886" s="751"/>
      <c r="W886" s="751"/>
      <c r="X886" s="751"/>
      <c r="Y886" s="751"/>
      <c r="Z886" s="751"/>
      <c r="AA886" s="751"/>
      <c r="AB886" s="751"/>
      <c r="AC886" s="751"/>
      <c r="AD886" s="751"/>
      <c r="AE886" s="751"/>
    </row>
    <row r="887" spans="1:44" s="93" customFormat="1" ht="14.25">
      <c r="A887" s="5"/>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4"/>
    </row>
    <row r="888" spans="1:44" s="93" customFormat="1" ht="24" customHeight="1">
      <c r="A888" s="7" t="s">
        <v>6598</v>
      </c>
      <c r="B888" s="743" t="s">
        <v>6599</v>
      </c>
      <c r="C888" s="736"/>
      <c r="D888" s="736"/>
      <c r="E888" s="736"/>
      <c r="F888" s="736"/>
      <c r="G888" s="736"/>
      <c r="H888" s="736"/>
      <c r="I888" s="736"/>
      <c r="J888" s="736"/>
      <c r="K888" s="736"/>
      <c r="L888" s="736"/>
      <c r="M888" s="736"/>
      <c r="N888" s="736"/>
      <c r="O888" s="736"/>
      <c r="P888" s="736"/>
      <c r="Q888" s="736"/>
      <c r="R888" s="736"/>
      <c r="S888" s="736"/>
      <c r="T888" s="736"/>
      <c r="U888" s="736"/>
      <c r="V888" s="736"/>
      <c r="W888" s="736"/>
      <c r="X888" s="736"/>
      <c r="Y888" s="736"/>
      <c r="Z888" s="736"/>
      <c r="AA888" s="736"/>
      <c r="AB888" s="736"/>
      <c r="AC888" s="736"/>
      <c r="AD888" s="736"/>
      <c r="AE888" s="4"/>
    </row>
    <row r="889" spans="1:44" s="93" customFormat="1" ht="36" customHeight="1">
      <c r="A889" s="5"/>
      <c r="B889" s="6"/>
      <c r="C889" s="742" t="s">
        <v>6600</v>
      </c>
      <c r="D889" s="736"/>
      <c r="E889" s="736"/>
      <c r="F889" s="736"/>
      <c r="G889" s="736"/>
      <c r="H889" s="736"/>
      <c r="I889" s="736"/>
      <c r="J889" s="736"/>
      <c r="K889" s="736"/>
      <c r="L889" s="736"/>
      <c r="M889" s="736"/>
      <c r="N889" s="736"/>
      <c r="O889" s="736"/>
      <c r="P889" s="736"/>
      <c r="Q889" s="736"/>
      <c r="R889" s="736"/>
      <c r="S889" s="736"/>
      <c r="T889" s="736"/>
      <c r="U889" s="736"/>
      <c r="V889" s="736"/>
      <c r="W889" s="736"/>
      <c r="X889" s="736"/>
      <c r="Y889" s="736"/>
      <c r="Z889" s="736"/>
      <c r="AA889" s="736"/>
      <c r="AB889" s="736"/>
      <c r="AC889" s="736"/>
      <c r="AD889" s="736"/>
      <c r="AE889" s="4"/>
    </row>
    <row r="890" spans="1:44" s="93" customFormat="1" ht="36" customHeight="1">
      <c r="A890" s="5"/>
      <c r="B890" s="6"/>
      <c r="C890" s="742" t="s">
        <v>6601</v>
      </c>
      <c r="D890" s="736"/>
      <c r="E890" s="736"/>
      <c r="F890" s="736"/>
      <c r="G890" s="736"/>
      <c r="H890" s="736"/>
      <c r="I890" s="736"/>
      <c r="J890" s="736"/>
      <c r="K890" s="736"/>
      <c r="L890" s="736"/>
      <c r="M890" s="736"/>
      <c r="N890" s="736"/>
      <c r="O890" s="736"/>
      <c r="P890" s="736"/>
      <c r="Q890" s="736"/>
      <c r="R890" s="736"/>
      <c r="S890" s="736"/>
      <c r="T890" s="736"/>
      <c r="U890" s="736"/>
      <c r="V890" s="736"/>
      <c r="W890" s="736"/>
      <c r="X890" s="736"/>
      <c r="Y890" s="736"/>
      <c r="Z890" s="736"/>
      <c r="AA890" s="736"/>
      <c r="AB890" s="736"/>
      <c r="AC890" s="736"/>
      <c r="AD890" s="736"/>
      <c r="AE890" s="4"/>
    </row>
    <row r="891" spans="1:44" s="93" customFormat="1" ht="24" customHeight="1">
      <c r="A891" s="5"/>
      <c r="B891" s="6"/>
      <c r="C891" s="758" t="s">
        <v>6602</v>
      </c>
      <c r="D891" s="736"/>
      <c r="E891" s="736"/>
      <c r="F891" s="736"/>
      <c r="G891" s="736"/>
      <c r="H891" s="736"/>
      <c r="I891" s="736"/>
      <c r="J891" s="736"/>
      <c r="K891" s="736"/>
      <c r="L891" s="736"/>
      <c r="M891" s="736"/>
      <c r="N891" s="736"/>
      <c r="O891" s="736"/>
      <c r="P891" s="736"/>
      <c r="Q891" s="736"/>
      <c r="R891" s="736"/>
      <c r="S891" s="736"/>
      <c r="T891" s="736"/>
      <c r="U891" s="736"/>
      <c r="V891" s="736"/>
      <c r="W891" s="736"/>
      <c r="X891" s="736"/>
      <c r="Y891" s="736"/>
      <c r="Z891" s="736"/>
      <c r="AA891" s="736"/>
      <c r="AB891" s="736"/>
      <c r="AC891" s="736"/>
      <c r="AD891" s="736"/>
      <c r="AE891" s="4"/>
    </row>
    <row r="892" spans="1:44" s="93" customFormat="1" ht="14.25">
      <c r="A892" s="5"/>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4"/>
    </row>
    <row r="893" spans="1:44" s="93" customFormat="1" ht="24" customHeight="1">
      <c r="A893" s="5"/>
      <c r="B893" s="6"/>
      <c r="C893" s="985" t="s">
        <v>6603</v>
      </c>
      <c r="D893" s="773"/>
      <c r="E893" s="773"/>
      <c r="F893" s="773"/>
      <c r="G893" s="773"/>
      <c r="H893" s="773"/>
      <c r="I893" s="773"/>
      <c r="J893" s="773"/>
      <c r="K893" s="773"/>
      <c r="L893" s="769"/>
      <c r="M893" s="643" t="s">
        <v>6583</v>
      </c>
      <c r="N893" s="669"/>
      <c r="O893" s="669"/>
      <c r="P893" s="669"/>
      <c r="Q893" s="669"/>
      <c r="R893" s="669"/>
      <c r="S893" s="669"/>
      <c r="T893" s="669"/>
      <c r="U893" s="669"/>
      <c r="V893" s="669"/>
      <c r="W893" s="669"/>
      <c r="X893" s="669"/>
      <c r="Y893" s="669"/>
      <c r="Z893" s="669"/>
      <c r="AA893" s="669"/>
      <c r="AB893" s="669"/>
      <c r="AC893" s="669"/>
      <c r="AD893" s="670"/>
      <c r="AE893" s="4"/>
    </row>
    <row r="894" spans="1:44" s="93" customFormat="1" ht="14.25">
      <c r="A894" s="5"/>
      <c r="B894" s="6"/>
      <c r="C894" s="862"/>
      <c r="D894" s="736"/>
      <c r="E894" s="736"/>
      <c r="F894" s="736"/>
      <c r="G894" s="736"/>
      <c r="H894" s="736"/>
      <c r="I894" s="736"/>
      <c r="J894" s="736"/>
      <c r="K894" s="736"/>
      <c r="L894" s="689"/>
      <c r="M894" s="771" t="s">
        <v>5560</v>
      </c>
      <c r="N894" s="669"/>
      <c r="O894" s="669"/>
      <c r="P894" s="669"/>
      <c r="Q894" s="669"/>
      <c r="R894" s="670"/>
      <c r="S894" s="634" t="s">
        <v>6029</v>
      </c>
      <c r="T894" s="669"/>
      <c r="U894" s="669"/>
      <c r="V894" s="669"/>
      <c r="W894" s="669"/>
      <c r="X894" s="670"/>
      <c r="Y894" s="634" t="s">
        <v>6030</v>
      </c>
      <c r="Z894" s="669"/>
      <c r="AA894" s="669"/>
      <c r="AB894" s="669"/>
      <c r="AC894" s="669"/>
      <c r="AD894" s="670"/>
      <c r="AE894" s="4"/>
      <c r="AF894" s="391" t="s">
        <v>6031</v>
      </c>
      <c r="AG894" s="391" t="s">
        <v>6032</v>
      </c>
      <c r="AI894" t="s">
        <v>5572</v>
      </c>
      <c r="AJ894" t="s">
        <v>5573</v>
      </c>
      <c r="AK894" t="s">
        <v>5574</v>
      </c>
      <c r="AL894" t="s">
        <v>5575</v>
      </c>
      <c r="AM894" t="s">
        <v>6046</v>
      </c>
      <c r="AP894" t="s">
        <v>6047</v>
      </c>
    </row>
    <row r="895" spans="1:44" s="93" customFormat="1" ht="14.25">
      <c r="A895" s="5"/>
      <c r="B895" s="6"/>
      <c r="C895" s="442" t="s">
        <v>5040</v>
      </c>
      <c r="D895" s="975" t="s">
        <v>6604</v>
      </c>
      <c r="E895" s="669"/>
      <c r="F895" s="669"/>
      <c r="G895" s="669"/>
      <c r="H895" s="669"/>
      <c r="I895" s="669"/>
      <c r="J895" s="669"/>
      <c r="K895" s="669"/>
      <c r="L895" s="670"/>
      <c r="M895" s="866"/>
      <c r="N895" s="745"/>
      <c r="O895" s="745"/>
      <c r="P895" s="745"/>
      <c r="Q895" s="745"/>
      <c r="R895" s="746"/>
      <c r="S895" s="866"/>
      <c r="T895" s="745"/>
      <c r="U895" s="745"/>
      <c r="V895" s="745"/>
      <c r="W895" s="745"/>
      <c r="X895" s="746"/>
      <c r="Y895" s="866"/>
      <c r="Z895" s="745"/>
      <c r="AA895" s="745"/>
      <c r="AB895" s="745"/>
      <c r="AC895" s="745"/>
      <c r="AD895" s="746"/>
      <c r="AE895" s="4"/>
      <c r="AF895" s="396">
        <f>IF($C$830=1,IF(COUNTA(M895:AD911)=51,0,1),0)</f>
        <v>0</v>
      </c>
      <c r="AG895" s="396">
        <f>IF($C$830&lt;&gt;1,IF(AND(COUNTA(M895:AD911)=0,C917=""),0,1),0)</f>
        <v>0</v>
      </c>
      <c r="AI895" s="422">
        <f>M895</f>
        <v>0</v>
      </c>
      <c r="AJ895">
        <f>COUNTIF(S895:AD895,"NS")</f>
        <v>0</v>
      </c>
      <c r="AK895">
        <f>SUM(S895:AD895)</f>
        <v>0</v>
      </c>
      <c r="AL895">
        <f>IF(COUNTIF(M895:AD895,"NA")=3,0,IF(OR(AND(AI895=0,AJ895&gt;0),AND(AI895="NS",AK895&gt;0), AND(AI895="NS", AJ895=0,AK895=0)), 1, IF(OR(AND(AI895&gt;0,AJ895&gt;1,AI895&gt;AK895), AND(AI895="NS",AJ895=2), AND(AI895="NS",AK895=0,AJ895&gt;0),AI895=AK895), 0, 1)))</f>
        <v>0</v>
      </c>
      <c r="AM895" cm="1">
        <f t="array" ref="AM895">IF(OR(M912={"NS","NA"},M830={"NS","NA"}),0,IF(M912&gt;=M830,0,1))</f>
        <v>0</v>
      </c>
      <c r="AN895" cm="1">
        <f t="array" ref="AN895">IF(OR(S912={"NS","NA"},S830={"NS","NA"}),0,IF(S912&gt;=S830,0,1))</f>
        <v>0</v>
      </c>
      <c r="AO895" cm="1">
        <f t="array" ref="AO895">IF(OR(Y912={"NS","NA"},Y830={"NS","NA"}),0,IF(Y912&gt;=Y830,0,1))</f>
        <v>0</v>
      </c>
      <c r="AP895" cm="1">
        <f t="array" ref="AP895">IF(OR(M895={"NS","NA"},$M$830={"NS","NA"}),0,IF(M895&lt;=$M$830,0,1))</f>
        <v>0</v>
      </c>
      <c r="AQ895" cm="1">
        <f t="array" ref="AQ895">IF(OR(S895={"NS","NA"},$S$830={"NS","NA"}),0,IF(S895&lt;=$S$830,0,1))</f>
        <v>0</v>
      </c>
      <c r="AR895" cm="1">
        <f t="array" ref="AR895">IF(OR(Y895={"NS","NA"},$Y$830={"NS","NA"}),0,IF(Y895&lt;=$Y$830,0,1))</f>
        <v>0</v>
      </c>
    </row>
    <row r="896" spans="1:44" s="93" customFormat="1" ht="14.25">
      <c r="A896" s="5"/>
      <c r="B896" s="6"/>
      <c r="C896" s="442" t="s">
        <v>5042</v>
      </c>
      <c r="D896" s="975" t="s">
        <v>6605</v>
      </c>
      <c r="E896" s="669"/>
      <c r="F896" s="669"/>
      <c r="G896" s="669"/>
      <c r="H896" s="669"/>
      <c r="I896" s="669"/>
      <c r="J896" s="669"/>
      <c r="K896" s="669"/>
      <c r="L896" s="670"/>
      <c r="M896" s="866"/>
      <c r="N896" s="745"/>
      <c r="O896" s="745"/>
      <c r="P896" s="745"/>
      <c r="Q896" s="745"/>
      <c r="R896" s="746"/>
      <c r="S896" s="866"/>
      <c r="T896" s="745"/>
      <c r="U896" s="745"/>
      <c r="V896" s="745"/>
      <c r="W896" s="745"/>
      <c r="X896" s="746"/>
      <c r="Y896" s="866"/>
      <c r="Z896" s="745"/>
      <c r="AA896" s="745"/>
      <c r="AB896" s="745"/>
      <c r="AC896" s="745"/>
      <c r="AD896" s="746"/>
      <c r="AE896" s="4"/>
      <c r="AI896">
        <f t="shared" ref="AI896:AI910" si="260">M896</f>
        <v>0</v>
      </c>
      <c r="AJ896">
        <f t="shared" ref="AJ896:AJ910" si="261">COUNTIF(S896:AD896,"NS")</f>
        <v>0</v>
      </c>
      <c r="AK896">
        <f t="shared" ref="AK896:AK910" si="262">SUM(S896:AD896)</f>
        <v>0</v>
      </c>
      <c r="AL896">
        <f t="shared" ref="AL896:AL910" si="263">IF(COUNTIF(M896:AD896,"NA")=3,0,IF(OR(AND(AI896=0,AJ896&gt;0),AND(AI896="NS",AK896&gt;0), AND(AI896="NS", AJ896=0,AK896=0)), 1, IF(OR(AND(AI896&gt;0,AJ896&gt;1,AI896&gt;AK896), AND(AI896="NS",AJ896=2), AND(AI896="NS",AK896=0,AJ896&gt;0),AI896=AK896), 0, 1)))</f>
        <v>0</v>
      </c>
      <c r="AO896" s="396">
        <f>SUM(AM895:AO895)</f>
        <v>0</v>
      </c>
      <c r="AP896" cm="1">
        <f t="array" ref="AP896">IF(OR(M896={"NS","NA"},$M$830={"NS","NA"}),0,IF(M896&lt;=$M$830,0,1))</f>
        <v>0</v>
      </c>
      <c r="AQ896" cm="1">
        <f t="array" ref="AQ896">IF(OR(S896={"NS","NA"},$S$830={"NS","NA"}),0,IF(S896&lt;=$S$830,0,1))</f>
        <v>0</v>
      </c>
      <c r="AR896" cm="1">
        <f t="array" ref="AR896">IF(OR(Y896={"NS","NA"},$Y$830={"NS","NA"}),0,IF(Y896&lt;=$Y$830,0,1))</f>
        <v>0</v>
      </c>
    </row>
    <row r="897" spans="1:44" s="93" customFormat="1" ht="14.25">
      <c r="A897" s="5"/>
      <c r="B897" s="6"/>
      <c r="C897" s="442" t="s">
        <v>5044</v>
      </c>
      <c r="D897" s="975" t="s">
        <v>6606</v>
      </c>
      <c r="E897" s="669"/>
      <c r="F897" s="669"/>
      <c r="G897" s="669"/>
      <c r="H897" s="669"/>
      <c r="I897" s="669"/>
      <c r="J897" s="669"/>
      <c r="K897" s="669"/>
      <c r="L897" s="670"/>
      <c r="M897" s="866"/>
      <c r="N897" s="745"/>
      <c r="O897" s="745"/>
      <c r="P897" s="745"/>
      <c r="Q897" s="745"/>
      <c r="R897" s="746"/>
      <c r="S897" s="866"/>
      <c r="T897" s="745"/>
      <c r="U897" s="745"/>
      <c r="V897" s="745"/>
      <c r="W897" s="745"/>
      <c r="X897" s="746"/>
      <c r="Y897" s="866"/>
      <c r="Z897" s="745"/>
      <c r="AA897" s="745"/>
      <c r="AB897" s="745"/>
      <c r="AC897" s="745"/>
      <c r="AD897" s="746"/>
      <c r="AE897" s="4"/>
      <c r="AI897">
        <f t="shared" si="260"/>
        <v>0</v>
      </c>
      <c r="AJ897">
        <f t="shared" si="261"/>
        <v>0</v>
      </c>
      <c r="AK897">
        <f t="shared" si="262"/>
        <v>0</v>
      </c>
      <c r="AL897">
        <f t="shared" si="263"/>
        <v>0</v>
      </c>
      <c r="AP897" cm="1">
        <f t="array" ref="AP897">IF(OR(M897={"NS","NA"},$M$830={"NS","NA"}),0,IF(M897&lt;=$M$830,0,1))</f>
        <v>0</v>
      </c>
      <c r="AQ897" cm="1">
        <f t="array" ref="AQ897">IF(OR(S897={"NS","NA"},$S$830={"NS","NA"}),0,IF(S897&lt;=$S$830,0,1))</f>
        <v>0</v>
      </c>
      <c r="AR897" cm="1">
        <f t="array" ref="AR897">IF(OR(Y897={"NS","NA"},$Y$830={"NS","NA"}),0,IF(Y897&lt;=$Y$830,0,1))</f>
        <v>0</v>
      </c>
    </row>
    <row r="898" spans="1:44" s="93" customFormat="1" ht="14.25">
      <c r="A898" s="5"/>
      <c r="B898" s="6"/>
      <c r="C898" s="442" t="s">
        <v>5046</v>
      </c>
      <c r="D898" s="975" t="s">
        <v>6607</v>
      </c>
      <c r="E898" s="669"/>
      <c r="F898" s="669"/>
      <c r="G898" s="669"/>
      <c r="H898" s="669"/>
      <c r="I898" s="669"/>
      <c r="J898" s="669"/>
      <c r="K898" s="669"/>
      <c r="L898" s="670"/>
      <c r="M898" s="866"/>
      <c r="N898" s="745"/>
      <c r="O898" s="745"/>
      <c r="P898" s="745"/>
      <c r="Q898" s="745"/>
      <c r="R898" s="746"/>
      <c r="S898" s="866"/>
      <c r="T898" s="745"/>
      <c r="U898" s="745"/>
      <c r="V898" s="745"/>
      <c r="W898" s="745"/>
      <c r="X898" s="746"/>
      <c r="Y898" s="866"/>
      <c r="Z898" s="745"/>
      <c r="AA898" s="745"/>
      <c r="AB898" s="745"/>
      <c r="AC898" s="745"/>
      <c r="AD898" s="746"/>
      <c r="AE898" s="4"/>
      <c r="AI898">
        <f t="shared" si="260"/>
        <v>0</v>
      </c>
      <c r="AJ898">
        <f t="shared" si="261"/>
        <v>0</v>
      </c>
      <c r="AK898">
        <f t="shared" si="262"/>
        <v>0</v>
      </c>
      <c r="AL898">
        <f t="shared" si="263"/>
        <v>0</v>
      </c>
      <c r="AP898" cm="1">
        <f t="array" ref="AP898">IF(OR(M898={"NS","NA"},$M$830={"NS","NA"}),0,IF(M898&lt;=$M$830,0,1))</f>
        <v>0</v>
      </c>
      <c r="AQ898" cm="1">
        <f t="array" ref="AQ898">IF(OR(S898={"NS","NA"},$S$830={"NS","NA"}),0,IF(S898&lt;=$S$830,0,1))</f>
        <v>0</v>
      </c>
      <c r="AR898" cm="1">
        <f t="array" ref="AR898">IF(OR(Y898={"NS","NA"},$Y$830={"NS","NA"}),0,IF(Y898&lt;=$Y$830,0,1))</f>
        <v>0</v>
      </c>
    </row>
    <row r="899" spans="1:44" s="93" customFormat="1" ht="14.25">
      <c r="A899" s="5"/>
      <c r="B899" s="6"/>
      <c r="C899" s="442" t="s">
        <v>5048</v>
      </c>
      <c r="D899" s="975" t="s">
        <v>6608</v>
      </c>
      <c r="E899" s="669"/>
      <c r="F899" s="669"/>
      <c r="G899" s="669"/>
      <c r="H899" s="669"/>
      <c r="I899" s="669"/>
      <c r="J899" s="669"/>
      <c r="K899" s="669"/>
      <c r="L899" s="670"/>
      <c r="M899" s="866"/>
      <c r="N899" s="745"/>
      <c r="O899" s="745"/>
      <c r="P899" s="745"/>
      <c r="Q899" s="745"/>
      <c r="R899" s="746"/>
      <c r="S899" s="866"/>
      <c r="T899" s="745"/>
      <c r="U899" s="745"/>
      <c r="V899" s="745"/>
      <c r="W899" s="745"/>
      <c r="X899" s="746"/>
      <c r="Y899" s="866"/>
      <c r="Z899" s="745"/>
      <c r="AA899" s="745"/>
      <c r="AB899" s="745"/>
      <c r="AC899" s="745"/>
      <c r="AD899" s="746"/>
      <c r="AE899" s="4"/>
      <c r="AI899">
        <f t="shared" si="260"/>
        <v>0</v>
      </c>
      <c r="AJ899">
        <f t="shared" si="261"/>
        <v>0</v>
      </c>
      <c r="AK899">
        <f t="shared" si="262"/>
        <v>0</v>
      </c>
      <c r="AL899">
        <f t="shared" si="263"/>
        <v>0</v>
      </c>
      <c r="AP899" cm="1">
        <f t="array" ref="AP899">IF(OR(M899={"NS","NA"},$M$830={"NS","NA"}),0,IF(M899&lt;=$M$830,0,1))</f>
        <v>0</v>
      </c>
      <c r="AQ899" cm="1">
        <f t="array" ref="AQ899">IF(OR(S899={"NS","NA"},$S$830={"NS","NA"}),0,IF(S899&lt;=$S$830,0,1))</f>
        <v>0</v>
      </c>
      <c r="AR899" cm="1">
        <f t="array" ref="AR899">IF(OR(Y899={"NS","NA"},$Y$830={"NS","NA"}),0,IF(Y899&lt;=$Y$830,0,1))</f>
        <v>0</v>
      </c>
    </row>
    <row r="900" spans="1:44" s="93" customFormat="1" ht="14.25">
      <c r="A900" s="5"/>
      <c r="B900" s="6"/>
      <c r="C900" s="442" t="s">
        <v>5050</v>
      </c>
      <c r="D900" s="975" t="s">
        <v>6609</v>
      </c>
      <c r="E900" s="669"/>
      <c r="F900" s="669"/>
      <c r="G900" s="669"/>
      <c r="H900" s="669"/>
      <c r="I900" s="669"/>
      <c r="J900" s="669"/>
      <c r="K900" s="669"/>
      <c r="L900" s="670"/>
      <c r="M900" s="866"/>
      <c r="N900" s="745"/>
      <c r="O900" s="745"/>
      <c r="P900" s="745"/>
      <c r="Q900" s="745"/>
      <c r="R900" s="746"/>
      <c r="S900" s="866"/>
      <c r="T900" s="745"/>
      <c r="U900" s="745"/>
      <c r="V900" s="745"/>
      <c r="W900" s="745"/>
      <c r="X900" s="746"/>
      <c r="Y900" s="866"/>
      <c r="Z900" s="745"/>
      <c r="AA900" s="745"/>
      <c r="AB900" s="745"/>
      <c r="AC900" s="745"/>
      <c r="AD900" s="746"/>
      <c r="AE900" s="4"/>
      <c r="AI900">
        <f t="shared" si="260"/>
        <v>0</v>
      </c>
      <c r="AJ900">
        <f t="shared" si="261"/>
        <v>0</v>
      </c>
      <c r="AK900">
        <f t="shared" si="262"/>
        <v>0</v>
      </c>
      <c r="AL900">
        <f t="shared" si="263"/>
        <v>0</v>
      </c>
      <c r="AP900" cm="1">
        <f t="array" ref="AP900">IF(OR(M900={"NS","NA"},$M$830={"NS","NA"}),0,IF(M900&lt;=$M$830,0,1))</f>
        <v>0</v>
      </c>
      <c r="AQ900" cm="1">
        <f t="array" ref="AQ900">IF(OR(S900={"NS","NA"},$S$830={"NS","NA"}),0,IF(S900&lt;=$S$830,0,1))</f>
        <v>0</v>
      </c>
      <c r="AR900" cm="1">
        <f t="array" ref="AR900">IF(OR(Y900={"NS","NA"},$Y$830={"NS","NA"}),0,IF(Y900&lt;=$Y$830,0,1))</f>
        <v>0</v>
      </c>
    </row>
    <row r="901" spans="1:44" s="93" customFormat="1" ht="14.25">
      <c r="A901" s="5"/>
      <c r="B901" s="6"/>
      <c r="C901" s="442" t="s">
        <v>5052</v>
      </c>
      <c r="D901" s="975" t="s">
        <v>6610</v>
      </c>
      <c r="E901" s="669"/>
      <c r="F901" s="669"/>
      <c r="G901" s="669"/>
      <c r="H901" s="669"/>
      <c r="I901" s="669"/>
      <c r="J901" s="669"/>
      <c r="K901" s="669"/>
      <c r="L901" s="670"/>
      <c r="M901" s="866"/>
      <c r="N901" s="745"/>
      <c r="O901" s="745"/>
      <c r="P901" s="745"/>
      <c r="Q901" s="745"/>
      <c r="R901" s="746"/>
      <c r="S901" s="866"/>
      <c r="T901" s="745"/>
      <c r="U901" s="745"/>
      <c r="V901" s="745"/>
      <c r="W901" s="745"/>
      <c r="X901" s="746"/>
      <c r="Y901" s="866"/>
      <c r="Z901" s="745"/>
      <c r="AA901" s="745"/>
      <c r="AB901" s="745"/>
      <c r="AC901" s="745"/>
      <c r="AD901" s="746"/>
      <c r="AE901" s="4"/>
      <c r="AI901">
        <f t="shared" si="260"/>
        <v>0</v>
      </c>
      <c r="AJ901">
        <f t="shared" si="261"/>
        <v>0</v>
      </c>
      <c r="AK901">
        <f t="shared" si="262"/>
        <v>0</v>
      </c>
      <c r="AL901">
        <f t="shared" si="263"/>
        <v>0</v>
      </c>
      <c r="AP901" cm="1">
        <f t="array" ref="AP901">IF(OR(M901={"NS","NA"},$M$830={"NS","NA"}),0,IF(M901&lt;=$M$830,0,1))</f>
        <v>0</v>
      </c>
      <c r="AQ901" cm="1">
        <f t="array" ref="AQ901">IF(OR(S901={"NS","NA"},$S$830={"NS","NA"}),0,IF(S901&lt;=$S$830,0,1))</f>
        <v>0</v>
      </c>
      <c r="AR901" cm="1">
        <f t="array" ref="AR901">IF(OR(Y901={"NS","NA"},$Y$830={"NS","NA"}),0,IF(Y901&lt;=$Y$830,0,1))</f>
        <v>0</v>
      </c>
    </row>
    <row r="902" spans="1:44" s="93" customFormat="1" ht="14.25">
      <c r="A902" s="5"/>
      <c r="B902" s="6"/>
      <c r="C902" s="442" t="s">
        <v>5054</v>
      </c>
      <c r="D902" s="975" t="s">
        <v>6611</v>
      </c>
      <c r="E902" s="669"/>
      <c r="F902" s="669"/>
      <c r="G902" s="669"/>
      <c r="H902" s="669"/>
      <c r="I902" s="669"/>
      <c r="J902" s="669"/>
      <c r="K902" s="669"/>
      <c r="L902" s="670"/>
      <c r="M902" s="866"/>
      <c r="N902" s="745"/>
      <c r="O902" s="745"/>
      <c r="P902" s="745"/>
      <c r="Q902" s="745"/>
      <c r="R902" s="746"/>
      <c r="S902" s="866"/>
      <c r="T902" s="745"/>
      <c r="U902" s="745"/>
      <c r="V902" s="745"/>
      <c r="W902" s="745"/>
      <c r="X902" s="746"/>
      <c r="Y902" s="866"/>
      <c r="Z902" s="745"/>
      <c r="AA902" s="745"/>
      <c r="AB902" s="745"/>
      <c r="AC902" s="745"/>
      <c r="AD902" s="746"/>
      <c r="AE902" s="4"/>
      <c r="AI902">
        <f t="shared" si="260"/>
        <v>0</v>
      </c>
      <c r="AJ902">
        <f t="shared" si="261"/>
        <v>0</v>
      </c>
      <c r="AK902">
        <f t="shared" si="262"/>
        <v>0</v>
      </c>
      <c r="AL902">
        <f t="shared" si="263"/>
        <v>0</v>
      </c>
      <c r="AP902" cm="1">
        <f t="array" ref="AP902">IF(OR(M902={"NS","NA"},$M$830={"NS","NA"}),0,IF(M902&lt;=$M$830,0,1))</f>
        <v>0</v>
      </c>
      <c r="AQ902" cm="1">
        <f t="array" ref="AQ902">IF(OR(S902={"NS","NA"},$S$830={"NS","NA"}),0,IF(S902&lt;=$S$830,0,1))</f>
        <v>0</v>
      </c>
      <c r="AR902" cm="1">
        <f t="array" ref="AR902">IF(OR(Y902={"NS","NA"},$Y$830={"NS","NA"}),0,IF(Y902&lt;=$Y$830,0,1))</f>
        <v>0</v>
      </c>
    </row>
    <row r="903" spans="1:44" s="93" customFormat="1" ht="14.25">
      <c r="A903" s="5"/>
      <c r="B903" s="6"/>
      <c r="C903" s="442" t="s">
        <v>5056</v>
      </c>
      <c r="D903" s="975" t="s">
        <v>6612</v>
      </c>
      <c r="E903" s="669"/>
      <c r="F903" s="669"/>
      <c r="G903" s="669"/>
      <c r="H903" s="669"/>
      <c r="I903" s="669"/>
      <c r="J903" s="669"/>
      <c r="K903" s="669"/>
      <c r="L903" s="670"/>
      <c r="M903" s="866"/>
      <c r="N903" s="745"/>
      <c r="O903" s="745"/>
      <c r="P903" s="745"/>
      <c r="Q903" s="745"/>
      <c r="R903" s="746"/>
      <c r="S903" s="866"/>
      <c r="T903" s="745"/>
      <c r="U903" s="745"/>
      <c r="V903" s="745"/>
      <c r="W903" s="745"/>
      <c r="X903" s="746"/>
      <c r="Y903" s="866"/>
      <c r="Z903" s="745"/>
      <c r="AA903" s="745"/>
      <c r="AB903" s="745"/>
      <c r="AC903" s="745"/>
      <c r="AD903" s="746"/>
      <c r="AE903" s="4"/>
      <c r="AI903">
        <f t="shared" si="260"/>
        <v>0</v>
      </c>
      <c r="AJ903">
        <f t="shared" si="261"/>
        <v>0</v>
      </c>
      <c r="AK903">
        <f t="shared" si="262"/>
        <v>0</v>
      </c>
      <c r="AL903">
        <f t="shared" si="263"/>
        <v>0</v>
      </c>
      <c r="AP903" cm="1">
        <f t="array" ref="AP903">IF(OR(M903={"NS","NA"},$M$830={"NS","NA"}),0,IF(M903&lt;=$M$830,0,1))</f>
        <v>0</v>
      </c>
      <c r="AQ903" cm="1">
        <f t="array" ref="AQ903">IF(OR(S903={"NS","NA"},$S$830={"NS","NA"}),0,IF(S903&lt;=$S$830,0,1))</f>
        <v>0</v>
      </c>
      <c r="AR903" cm="1">
        <f t="array" ref="AR903">IF(OR(Y903={"NS","NA"},$Y$830={"NS","NA"}),0,IF(Y903&lt;=$Y$830,0,1))</f>
        <v>0</v>
      </c>
    </row>
    <row r="904" spans="1:44" s="93" customFormat="1" ht="14.25">
      <c r="A904" s="5"/>
      <c r="B904" s="6"/>
      <c r="C904" s="442" t="s">
        <v>5057</v>
      </c>
      <c r="D904" s="975" t="s">
        <v>6613</v>
      </c>
      <c r="E904" s="669"/>
      <c r="F904" s="669"/>
      <c r="G904" s="669"/>
      <c r="H904" s="669"/>
      <c r="I904" s="669"/>
      <c r="J904" s="669"/>
      <c r="K904" s="669"/>
      <c r="L904" s="670"/>
      <c r="M904" s="866"/>
      <c r="N904" s="745"/>
      <c r="O904" s="745"/>
      <c r="P904" s="745"/>
      <c r="Q904" s="745"/>
      <c r="R904" s="746"/>
      <c r="S904" s="866"/>
      <c r="T904" s="745"/>
      <c r="U904" s="745"/>
      <c r="V904" s="745"/>
      <c r="W904" s="745"/>
      <c r="X904" s="746"/>
      <c r="Y904" s="866"/>
      <c r="Z904" s="745"/>
      <c r="AA904" s="745"/>
      <c r="AB904" s="745"/>
      <c r="AC904" s="745"/>
      <c r="AD904" s="746"/>
      <c r="AE904" s="4"/>
      <c r="AI904">
        <f t="shared" si="260"/>
        <v>0</v>
      </c>
      <c r="AJ904">
        <f t="shared" si="261"/>
        <v>0</v>
      </c>
      <c r="AK904">
        <f t="shared" si="262"/>
        <v>0</v>
      </c>
      <c r="AL904">
        <f t="shared" si="263"/>
        <v>0</v>
      </c>
      <c r="AP904" cm="1">
        <f t="array" ref="AP904">IF(OR(M904={"NS","NA"},$M$830={"NS","NA"}),0,IF(M904&lt;=$M$830,0,1))</f>
        <v>0</v>
      </c>
      <c r="AQ904" cm="1">
        <f t="array" ref="AQ904">IF(OR(S904={"NS","NA"},$S$830={"NS","NA"}),0,IF(S904&lt;=$S$830,0,1))</f>
        <v>0</v>
      </c>
      <c r="AR904" cm="1">
        <f t="array" ref="AR904">IF(OR(Y904={"NS","NA"},$Y$830={"NS","NA"}),0,IF(Y904&lt;=$Y$830,0,1))</f>
        <v>0</v>
      </c>
    </row>
    <row r="905" spans="1:44" s="93" customFormat="1" ht="14.25">
      <c r="A905" s="5"/>
      <c r="B905" s="6"/>
      <c r="C905" s="442" t="s">
        <v>5059</v>
      </c>
      <c r="D905" s="975" t="s">
        <v>6614</v>
      </c>
      <c r="E905" s="669"/>
      <c r="F905" s="669"/>
      <c r="G905" s="669"/>
      <c r="H905" s="669"/>
      <c r="I905" s="669"/>
      <c r="J905" s="669"/>
      <c r="K905" s="669"/>
      <c r="L905" s="670"/>
      <c r="M905" s="866"/>
      <c r="N905" s="745"/>
      <c r="O905" s="745"/>
      <c r="P905" s="745"/>
      <c r="Q905" s="745"/>
      <c r="R905" s="746"/>
      <c r="S905" s="866"/>
      <c r="T905" s="745"/>
      <c r="U905" s="745"/>
      <c r="V905" s="745"/>
      <c r="W905" s="745"/>
      <c r="X905" s="746"/>
      <c r="Y905" s="866"/>
      <c r="Z905" s="745"/>
      <c r="AA905" s="745"/>
      <c r="AB905" s="745"/>
      <c r="AC905" s="745"/>
      <c r="AD905" s="746"/>
      <c r="AE905" s="4"/>
      <c r="AI905">
        <f t="shared" si="260"/>
        <v>0</v>
      </c>
      <c r="AJ905">
        <f t="shared" si="261"/>
        <v>0</v>
      </c>
      <c r="AK905">
        <f t="shared" si="262"/>
        <v>0</v>
      </c>
      <c r="AL905">
        <f t="shared" si="263"/>
        <v>0</v>
      </c>
      <c r="AP905" cm="1">
        <f t="array" ref="AP905">IF(OR(M905={"NS","NA"},$M$830={"NS","NA"}),0,IF(M905&lt;=$M$830,0,1))</f>
        <v>0</v>
      </c>
      <c r="AQ905" cm="1">
        <f t="array" ref="AQ905">IF(OR(S905={"NS","NA"},$S$830={"NS","NA"}),0,IF(S905&lt;=$S$830,0,1))</f>
        <v>0</v>
      </c>
      <c r="AR905" cm="1">
        <f t="array" ref="AR905">IF(OR(Y905={"NS","NA"},$Y$830={"NS","NA"}),0,IF(Y905&lt;=$Y$830,0,1))</f>
        <v>0</v>
      </c>
    </row>
    <row r="906" spans="1:44" s="93" customFormat="1" ht="14.25">
      <c r="A906" s="5"/>
      <c r="B906" s="6"/>
      <c r="C906" s="442" t="s">
        <v>5060</v>
      </c>
      <c r="D906" s="975" t="s">
        <v>6615</v>
      </c>
      <c r="E906" s="669"/>
      <c r="F906" s="669"/>
      <c r="G906" s="669"/>
      <c r="H906" s="669"/>
      <c r="I906" s="669"/>
      <c r="J906" s="669"/>
      <c r="K906" s="669"/>
      <c r="L906" s="670"/>
      <c r="M906" s="866"/>
      <c r="N906" s="745"/>
      <c r="O906" s="745"/>
      <c r="P906" s="745"/>
      <c r="Q906" s="745"/>
      <c r="R906" s="746"/>
      <c r="S906" s="866"/>
      <c r="T906" s="745"/>
      <c r="U906" s="745"/>
      <c r="V906" s="745"/>
      <c r="W906" s="745"/>
      <c r="X906" s="746"/>
      <c r="Y906" s="866"/>
      <c r="Z906" s="745"/>
      <c r="AA906" s="745"/>
      <c r="AB906" s="745"/>
      <c r="AC906" s="745"/>
      <c r="AD906" s="746"/>
      <c r="AE906" s="4"/>
      <c r="AI906">
        <f t="shared" si="260"/>
        <v>0</v>
      </c>
      <c r="AJ906">
        <f t="shared" si="261"/>
        <v>0</v>
      </c>
      <c r="AK906">
        <f t="shared" si="262"/>
        <v>0</v>
      </c>
      <c r="AL906">
        <f t="shared" si="263"/>
        <v>0</v>
      </c>
      <c r="AP906" cm="1">
        <f t="array" ref="AP906">IF(OR(M906={"NS","NA"},$M$830={"NS","NA"}),0,IF(M906&lt;=$M$830,0,1))</f>
        <v>0</v>
      </c>
      <c r="AQ906" cm="1">
        <f t="array" ref="AQ906">IF(OR(S906={"NS","NA"},$S$830={"NS","NA"}),0,IF(S906&lt;=$S$830,0,1))</f>
        <v>0</v>
      </c>
      <c r="AR906" cm="1">
        <f t="array" ref="AR906">IF(OR(Y906={"NS","NA"},$Y$830={"NS","NA"}),0,IF(Y906&lt;=$Y$830,0,1))</f>
        <v>0</v>
      </c>
    </row>
    <row r="907" spans="1:44" s="93" customFormat="1" ht="14.25">
      <c r="A907" s="5"/>
      <c r="B907" s="6"/>
      <c r="C907" s="442" t="s">
        <v>5061</v>
      </c>
      <c r="D907" s="975" t="s">
        <v>6616</v>
      </c>
      <c r="E907" s="669"/>
      <c r="F907" s="669"/>
      <c r="G907" s="669"/>
      <c r="H907" s="669"/>
      <c r="I907" s="669"/>
      <c r="J907" s="669"/>
      <c r="K907" s="669"/>
      <c r="L907" s="670"/>
      <c r="M907" s="866"/>
      <c r="N907" s="745"/>
      <c r="O907" s="745"/>
      <c r="P907" s="745"/>
      <c r="Q907" s="745"/>
      <c r="R907" s="746"/>
      <c r="S907" s="866"/>
      <c r="T907" s="745"/>
      <c r="U907" s="745"/>
      <c r="V907" s="745"/>
      <c r="W907" s="745"/>
      <c r="X907" s="746"/>
      <c r="Y907" s="866"/>
      <c r="Z907" s="745"/>
      <c r="AA907" s="745"/>
      <c r="AB907" s="745"/>
      <c r="AC907" s="745"/>
      <c r="AD907" s="746"/>
      <c r="AE907" s="4"/>
      <c r="AI907">
        <f t="shared" si="260"/>
        <v>0</v>
      </c>
      <c r="AJ907">
        <f t="shared" si="261"/>
        <v>0</v>
      </c>
      <c r="AK907">
        <f t="shared" si="262"/>
        <v>0</v>
      </c>
      <c r="AL907">
        <f t="shared" si="263"/>
        <v>0</v>
      </c>
      <c r="AP907" cm="1">
        <f t="array" ref="AP907">IF(OR(M907={"NS","NA"},$M$830={"NS","NA"}),0,IF(M907&lt;=$M$830,0,1))</f>
        <v>0</v>
      </c>
      <c r="AQ907" cm="1">
        <f t="array" ref="AQ907">IF(OR(S907={"NS","NA"},$S$830={"NS","NA"}),0,IF(S907&lt;=$S$830,0,1))</f>
        <v>0</v>
      </c>
      <c r="AR907" cm="1">
        <f t="array" ref="AR907">IF(OR(Y907={"NS","NA"},$Y$830={"NS","NA"}),0,IF(Y907&lt;=$Y$830,0,1))</f>
        <v>0</v>
      </c>
    </row>
    <row r="908" spans="1:44" s="93" customFormat="1" ht="14.25">
      <c r="A908" s="5"/>
      <c r="B908" s="6"/>
      <c r="C908" s="442" t="s">
        <v>5062</v>
      </c>
      <c r="D908" s="975" t="s">
        <v>6617</v>
      </c>
      <c r="E908" s="669"/>
      <c r="F908" s="669"/>
      <c r="G908" s="669"/>
      <c r="H908" s="669"/>
      <c r="I908" s="669"/>
      <c r="J908" s="669"/>
      <c r="K908" s="669"/>
      <c r="L908" s="670"/>
      <c r="M908" s="866"/>
      <c r="N908" s="745"/>
      <c r="O908" s="745"/>
      <c r="P908" s="745"/>
      <c r="Q908" s="745"/>
      <c r="R908" s="746"/>
      <c r="S908" s="866"/>
      <c r="T908" s="745"/>
      <c r="U908" s="745"/>
      <c r="V908" s="745"/>
      <c r="W908" s="745"/>
      <c r="X908" s="746"/>
      <c r="Y908" s="866"/>
      <c r="Z908" s="745"/>
      <c r="AA908" s="745"/>
      <c r="AB908" s="745"/>
      <c r="AC908" s="745"/>
      <c r="AD908" s="746"/>
      <c r="AE908" s="4"/>
      <c r="AI908">
        <f t="shared" si="260"/>
        <v>0</v>
      </c>
      <c r="AJ908">
        <f t="shared" si="261"/>
        <v>0</v>
      </c>
      <c r="AK908">
        <f t="shared" si="262"/>
        <v>0</v>
      </c>
      <c r="AL908">
        <f t="shared" si="263"/>
        <v>0</v>
      </c>
      <c r="AP908" cm="1">
        <f t="array" ref="AP908">IF(OR(M908={"NS","NA"},$M$830={"NS","NA"}),0,IF(M908&lt;=$M$830,0,1))</f>
        <v>0</v>
      </c>
      <c r="AQ908" cm="1">
        <f t="array" ref="AQ908">IF(OR(S908={"NS","NA"},$S$830={"NS","NA"}),0,IF(S908&lt;=$S$830,0,1))</f>
        <v>0</v>
      </c>
      <c r="AR908" cm="1">
        <f t="array" ref="AR908">IF(OR(Y908={"NS","NA"},$Y$830={"NS","NA"}),0,IF(Y908&lt;=$Y$830,0,1))</f>
        <v>0</v>
      </c>
    </row>
    <row r="909" spans="1:44" s="93" customFormat="1" ht="14.25">
      <c r="A909" s="5"/>
      <c r="B909" s="6"/>
      <c r="C909" s="442" t="s">
        <v>5063</v>
      </c>
      <c r="D909" s="975" t="s">
        <v>6618</v>
      </c>
      <c r="E909" s="669"/>
      <c r="F909" s="669"/>
      <c r="G909" s="669"/>
      <c r="H909" s="669"/>
      <c r="I909" s="669"/>
      <c r="J909" s="669"/>
      <c r="K909" s="669"/>
      <c r="L909" s="670"/>
      <c r="M909" s="866"/>
      <c r="N909" s="745"/>
      <c r="O909" s="745"/>
      <c r="P909" s="745"/>
      <c r="Q909" s="745"/>
      <c r="R909" s="746"/>
      <c r="S909" s="866"/>
      <c r="T909" s="745"/>
      <c r="U909" s="745"/>
      <c r="V909" s="745"/>
      <c r="W909" s="745"/>
      <c r="X909" s="746"/>
      <c r="Y909" s="866"/>
      <c r="Z909" s="745"/>
      <c r="AA909" s="745"/>
      <c r="AB909" s="745"/>
      <c r="AC909" s="745"/>
      <c r="AD909" s="746"/>
      <c r="AE909" s="4"/>
      <c r="AI909">
        <f t="shared" si="260"/>
        <v>0</v>
      </c>
      <c r="AJ909">
        <f t="shared" si="261"/>
        <v>0</v>
      </c>
      <c r="AK909">
        <f t="shared" si="262"/>
        <v>0</v>
      </c>
      <c r="AL909">
        <f t="shared" si="263"/>
        <v>0</v>
      </c>
      <c r="AP909" cm="1">
        <f t="array" ref="AP909">IF(OR(M909={"NS","NA"},$M$830={"NS","NA"}),0,IF(M909&lt;=$M$830,0,1))</f>
        <v>0</v>
      </c>
      <c r="AQ909" cm="1">
        <f t="array" ref="AQ909">IF(OR(S909={"NS","NA"},$S$830={"NS","NA"}),0,IF(S909&lt;=$S$830,0,1))</f>
        <v>0</v>
      </c>
      <c r="AR909" cm="1">
        <f t="array" ref="AR909">IF(OR(Y909={"NS","NA"},$Y$830={"NS","NA"}),0,IF(Y909&lt;=$Y$830,0,1))</f>
        <v>0</v>
      </c>
    </row>
    <row r="910" spans="1:44" s="93" customFormat="1" ht="14.25">
      <c r="A910" s="5"/>
      <c r="B910" s="6"/>
      <c r="C910" s="442" t="s">
        <v>5064</v>
      </c>
      <c r="D910" s="975" t="s">
        <v>6619</v>
      </c>
      <c r="E910" s="669"/>
      <c r="F910" s="669"/>
      <c r="G910" s="669"/>
      <c r="H910" s="669"/>
      <c r="I910" s="669"/>
      <c r="J910" s="669"/>
      <c r="K910" s="669"/>
      <c r="L910" s="670"/>
      <c r="M910" s="866"/>
      <c r="N910" s="745"/>
      <c r="O910" s="745"/>
      <c r="P910" s="745"/>
      <c r="Q910" s="745"/>
      <c r="R910" s="746"/>
      <c r="S910" s="866"/>
      <c r="T910" s="745"/>
      <c r="U910" s="745"/>
      <c r="V910" s="745"/>
      <c r="W910" s="745"/>
      <c r="X910" s="746"/>
      <c r="Y910" s="866"/>
      <c r="Z910" s="745"/>
      <c r="AA910" s="745"/>
      <c r="AB910" s="745"/>
      <c r="AC910" s="745"/>
      <c r="AD910" s="746"/>
      <c r="AE910" s="4"/>
      <c r="AI910">
        <f t="shared" si="260"/>
        <v>0</v>
      </c>
      <c r="AJ910">
        <f t="shared" si="261"/>
        <v>0</v>
      </c>
      <c r="AK910">
        <f t="shared" si="262"/>
        <v>0</v>
      </c>
      <c r="AL910">
        <f t="shared" si="263"/>
        <v>0</v>
      </c>
      <c r="AP910" cm="1">
        <f t="array" ref="AP910">IF(OR(M910={"NS","NA"},$M$830={"NS","NA"}),0,IF(M910&lt;=$M$830,0,1))</f>
        <v>0</v>
      </c>
      <c r="AQ910" cm="1">
        <f t="array" ref="AQ910">IF(OR(S910={"NS","NA"},$S$830={"NS","NA"}),0,IF(S910&lt;=$S$830,0,1))</f>
        <v>0</v>
      </c>
      <c r="AR910" cm="1">
        <f t="array" ref="AR910">IF(OR(Y910={"NS","NA"},$Y$830={"NS","NA"}),0,IF(Y910&lt;=$Y$830,0,1))</f>
        <v>0</v>
      </c>
    </row>
    <row r="911" spans="1:44" s="93" customFormat="1" ht="14.25">
      <c r="A911" s="5"/>
      <c r="B911" s="6"/>
      <c r="C911" s="442" t="s">
        <v>5065</v>
      </c>
      <c r="D911" s="975" t="s">
        <v>422</v>
      </c>
      <c r="E911" s="669"/>
      <c r="F911" s="669"/>
      <c r="G911" s="669"/>
      <c r="H911" s="669"/>
      <c r="I911" s="669"/>
      <c r="J911" s="669"/>
      <c r="K911" s="669"/>
      <c r="L911" s="670"/>
      <c r="M911" s="866"/>
      <c r="N911" s="745"/>
      <c r="O911" s="745"/>
      <c r="P911" s="745"/>
      <c r="Q911" s="745"/>
      <c r="R911" s="746"/>
      <c r="S911" s="866"/>
      <c r="T911" s="745"/>
      <c r="U911" s="745"/>
      <c r="V911" s="745"/>
      <c r="W911" s="745"/>
      <c r="X911" s="746"/>
      <c r="Y911" s="866"/>
      <c r="Z911" s="745"/>
      <c r="AA911" s="745"/>
      <c r="AB911" s="745"/>
      <c r="AC911" s="745"/>
      <c r="AD911" s="746"/>
      <c r="AE911" s="4"/>
      <c r="AI911">
        <f>M911</f>
        <v>0</v>
      </c>
      <c r="AJ911">
        <f>COUNTIF(S911:AD911,"NS")</f>
        <v>0</v>
      </c>
      <c r="AK911" s="422">
        <f>SUM(S911:AD911)</f>
        <v>0</v>
      </c>
      <c r="AL911">
        <f>IF(COUNTIF(M911:AD911,"NA")=3,0,IF(OR(AND(AI911=0,AJ911&gt;0),AND(AI911="NS",AK911&gt;0), AND(AI911="NS", AJ911=0,AK911=0)), 1, IF(OR(AND(AI911&gt;0,AJ911&gt;1,AI911&gt;AK911), AND(AI911="NS",AJ911=2), AND(AI911="NS",AK911=0,AJ911&gt;0),AI911=AK911), 0, 1)))</f>
        <v>0</v>
      </c>
      <c r="AP911" cm="1">
        <f t="array" ref="AP911">IF(OR(M911={"NS","NA"},$M$830={"NS","NA"}),0,IF(M911&lt;=$M$830,0,1))</f>
        <v>0</v>
      </c>
      <c r="AQ911" cm="1">
        <f t="array" ref="AQ911">IF(OR(S911={"NS","NA"},$S$830={"NS","NA"}),0,IF(S911&lt;=$S$830,0,1))</f>
        <v>0</v>
      </c>
      <c r="AR911" cm="1">
        <f t="array" ref="AR911">IF(OR(Y911={"NS","NA"},$Y$830={"NS","NA"}),0,IF(Y911&lt;=$Y$830,0,1))</f>
        <v>0</v>
      </c>
    </row>
    <row r="912" spans="1:44" s="93" customFormat="1">
      <c r="A912" s="5"/>
      <c r="B912" s="6"/>
      <c r="C912" s="6"/>
      <c r="D912" s="6"/>
      <c r="E912" s="6"/>
      <c r="F912" s="6"/>
      <c r="G912" s="6"/>
      <c r="H912" s="6"/>
      <c r="I912" s="6"/>
      <c r="J912" s="6"/>
      <c r="K912" s="6"/>
      <c r="L912" s="90" t="s">
        <v>5512</v>
      </c>
      <c r="M912" s="968">
        <f>IF(AND(SUM(M895:M911)=0,COUNTIF(M895:M911,"NS")&gt;0),"NS",IF(AND(SUM(M895:M911)=0,COUNTIF(M895:M911,0)&gt;0),0,IF(AND(SUM(M895:M911)=0,COUNTIF(M895:M911,"NA")&gt;0),"NA",SUM(M895:M911))))</f>
        <v>0</v>
      </c>
      <c r="N912" s="969"/>
      <c r="O912" s="969"/>
      <c r="P912" s="969"/>
      <c r="Q912" s="969"/>
      <c r="R912" s="970"/>
      <c r="S912" s="968">
        <f>IF(AND(SUM(S895:S911)=0,COUNTIF(S895:S911,"NS")&gt;0),"NS",IF(AND(SUM(S895:S911)=0,COUNTIF(S895:S911,0)&gt;0),0,IF(AND(SUM(S895:S911)=0,COUNTIF(S895:S911,"NA")&gt;0),"NA",SUM(S895:S911))))</f>
        <v>0</v>
      </c>
      <c r="T912" s="969"/>
      <c r="U912" s="969"/>
      <c r="V912" s="969"/>
      <c r="W912" s="969"/>
      <c r="X912" s="970"/>
      <c r="Y912" s="968">
        <f>IF(AND(SUM(Y895:Y911)=0,COUNTIF(Y895:Y911,"NS")&gt;0),"NS",IF(AND(SUM(Y895:Y911)=0,COUNTIF(Y895:Y911,0)&gt;0),0,IF(AND(SUM(Y895:Y911)=0,COUNTIF(Y895:Y911,"NA")&gt;0),"NA",SUM(Y895:Y911))))</f>
        <v>0</v>
      </c>
      <c r="Z912" s="969"/>
      <c r="AA912" s="969"/>
      <c r="AB912" s="969"/>
      <c r="AC912" s="969"/>
      <c r="AD912" s="970"/>
      <c r="AE912" s="4"/>
      <c r="AL912" s="192">
        <f>SUM(AL895:AL911)</f>
        <v>0</v>
      </c>
      <c r="AR912" s="396">
        <f>SUM(AP895:AR911)</f>
        <v>0</v>
      </c>
    </row>
    <row r="913" spans="1:49" s="93" customFormat="1" ht="14.25">
      <c r="A913" s="5"/>
      <c r="B913" s="785" t="str">
        <f>AW917</f>
        <v/>
      </c>
      <c r="C913" s="785"/>
      <c r="D913" s="785"/>
      <c r="E913" s="785"/>
      <c r="F913" s="785"/>
      <c r="G913" s="785"/>
      <c r="H913" s="785"/>
      <c r="I913" s="785"/>
      <c r="J913" s="785"/>
      <c r="K913" s="785"/>
      <c r="L913" s="785"/>
      <c r="M913" s="785"/>
      <c r="N913" s="785"/>
      <c r="O913" s="785"/>
      <c r="P913" s="785"/>
      <c r="Q913" s="785"/>
      <c r="R913" s="785"/>
      <c r="S913" s="785"/>
      <c r="T913" s="785"/>
      <c r="U913" s="785"/>
      <c r="V913" s="785"/>
      <c r="W913" s="785"/>
      <c r="X913" s="785"/>
      <c r="Y913" s="785"/>
      <c r="Z913" s="785"/>
      <c r="AA913" s="785"/>
      <c r="AB913" s="785"/>
      <c r="AC913" s="785"/>
      <c r="AD913" s="785"/>
      <c r="AE913" s="4"/>
      <c r="AI913" t="s">
        <v>5595</v>
      </c>
      <c r="AJ913" s="193">
        <f>SUM(AL912)</f>
        <v>0</v>
      </c>
    </row>
    <row r="914" spans="1:49" s="93" customFormat="1" ht="45" customHeight="1">
      <c r="A914" s="5"/>
      <c r="B914" s="6"/>
      <c r="C914" s="982" t="s">
        <v>6620</v>
      </c>
      <c r="D914" s="736"/>
      <c r="E914" s="736"/>
      <c r="F914" s="671"/>
      <c r="G914" s="653"/>
      <c r="H914" s="653"/>
      <c r="I914" s="653"/>
      <c r="J914" s="653"/>
      <c r="K914" s="653"/>
      <c r="L914" s="653"/>
      <c r="M914" s="653"/>
      <c r="N914" s="653"/>
      <c r="O914" s="653"/>
      <c r="P914" s="653"/>
      <c r="Q914" s="653"/>
      <c r="R914" s="653"/>
      <c r="S914" s="653"/>
      <c r="T914" s="653"/>
      <c r="U914" s="653"/>
      <c r="V914" s="653"/>
      <c r="W914" s="653"/>
      <c r="X914" s="653"/>
      <c r="Y914" s="653"/>
      <c r="Z914" s="653"/>
      <c r="AA914" s="653"/>
      <c r="AB914" s="653"/>
      <c r="AC914" s="653"/>
      <c r="AD914" s="748"/>
      <c r="AE914" s="4"/>
      <c r="AF914" s="559" t="str">
        <f>SUBSTITUTE( SUBSTITUTE( SUBSTITUTE( SUBSTITUTE( SUBSTITUTE( SUBSTITUTE( SUBSTITUTE( SUBSTITUTE( SUBSTITUTE( SUBSTITUTE(F914, "á", "a"), "é", "e"), "í", "i"), "ó", "o"), "ú", "u"), "Á", "A"), "É", "E"), "Í", "I"), "Ó", "O"), "Ú", "U")</f>
        <v/>
      </c>
    </row>
    <row r="915" spans="1:49" s="93" customFormat="1" ht="15" customHeight="1">
      <c r="A915" s="5"/>
      <c r="B915" s="753" t="str">
        <f>IF(AND(M910&gt;0,M910&lt;&gt;"NA",M910&lt;&gt;"NS",F914=""),"Debido a que cuenta con un valor mayor a cero en el numeral 16, debe anotar el nombre de dicho(s) evento(s)","")</f>
        <v/>
      </c>
      <c r="C915" s="751"/>
      <c r="D915" s="751"/>
      <c r="E915" s="751"/>
      <c r="F915" s="751"/>
      <c r="G915" s="751"/>
      <c r="H915" s="751"/>
      <c r="I915" s="751"/>
      <c r="J915" s="751"/>
      <c r="K915" s="751"/>
      <c r="L915" s="751"/>
      <c r="M915" s="751"/>
      <c r="N915" s="751"/>
      <c r="O915" s="751"/>
      <c r="P915" s="751"/>
      <c r="Q915" s="751"/>
      <c r="R915" s="751"/>
      <c r="S915" s="751"/>
      <c r="T915" s="751"/>
      <c r="U915" s="751"/>
      <c r="V915" s="751"/>
      <c r="W915" s="751"/>
      <c r="X915" s="751"/>
      <c r="Y915" s="751"/>
      <c r="Z915" s="751"/>
      <c r="AA915" s="751"/>
      <c r="AB915" s="751"/>
      <c r="AC915" s="751"/>
      <c r="AD915" s="751"/>
      <c r="AE915" s="751"/>
      <c r="AT915" s="1005" t="s">
        <v>6621</v>
      </c>
      <c r="AU915" s="1006"/>
      <c r="AV915" s="1006"/>
      <c r="AW915" s="1006"/>
    </row>
    <row r="916" spans="1:49" s="93" customFormat="1" ht="24" customHeight="1">
      <c r="A916" s="5"/>
      <c r="B916" s="6"/>
      <c r="C916" s="758" t="s">
        <v>5120</v>
      </c>
      <c r="D916" s="736"/>
      <c r="E916" s="736"/>
      <c r="F916" s="736"/>
      <c r="G916" s="736"/>
      <c r="H916" s="736"/>
      <c r="I916" s="736"/>
      <c r="J916" s="736"/>
      <c r="K916" s="736"/>
      <c r="L916" s="736"/>
      <c r="M916" s="736"/>
      <c r="N916" s="736"/>
      <c r="O916" s="736"/>
      <c r="P916" s="736"/>
      <c r="Q916" s="736"/>
      <c r="R916" s="736"/>
      <c r="S916" s="736"/>
      <c r="T916" s="736"/>
      <c r="U916" s="736"/>
      <c r="V916" s="736"/>
      <c r="W916" s="736"/>
      <c r="X916" s="736"/>
      <c r="Y916" s="736"/>
      <c r="Z916" s="736"/>
      <c r="AA916" s="736"/>
      <c r="AB916" s="736"/>
      <c r="AC916" s="736"/>
      <c r="AD916" s="736"/>
      <c r="AE916" s="4"/>
      <c r="AT916" s="560" t="s">
        <v>5152</v>
      </c>
      <c r="AU916" s="560" t="s">
        <v>5153</v>
      </c>
      <c r="AV916" s="560" t="s">
        <v>5154</v>
      </c>
      <c r="AW916" s="560" t="s">
        <v>5155</v>
      </c>
    </row>
    <row r="917" spans="1:49" s="93" customFormat="1" ht="60" customHeight="1">
      <c r="A917" s="5"/>
      <c r="B917" s="6"/>
      <c r="C917" s="980"/>
      <c r="D917" s="915"/>
      <c r="E917" s="915"/>
      <c r="F917" s="915"/>
      <c r="G917" s="915"/>
      <c r="H917" s="915"/>
      <c r="I917" s="915"/>
      <c r="J917" s="915"/>
      <c r="K917" s="915"/>
      <c r="L917" s="915"/>
      <c r="M917" s="915"/>
      <c r="N917" s="915"/>
      <c r="O917" s="915"/>
      <c r="P917" s="915"/>
      <c r="Q917" s="915"/>
      <c r="R917" s="915"/>
      <c r="S917" s="915"/>
      <c r="T917" s="915"/>
      <c r="U917" s="915"/>
      <c r="V917" s="915"/>
      <c r="W917" s="915"/>
      <c r="X917" s="915"/>
      <c r="Y917" s="915"/>
      <c r="Z917" s="915"/>
      <c r="AA917" s="915"/>
      <c r="AB917" s="915"/>
      <c r="AC917" s="915"/>
      <c r="AD917" s="916"/>
      <c r="AE917" s="4"/>
      <c r="AT917" s="561" t="s">
        <v>6604</v>
      </c>
      <c r="AU917" s="93" t="s">
        <v>6604</v>
      </c>
      <c r="AV917" s="601" t="str" cm="1">
        <f t="array" ref="AV917">IF(AF914&lt;&gt;"",_xlfn.TEXTJOIN(" / ", TRUE, _xlfn.UNIQUE(IF($AT$917:$AT$931&lt;&gt;"",IF(ISNUMBER(SEARCH(AF914, $AT$917:$AT$931)) + (_xlfn.MAP($AT$917:$AT$931, _xlfn.LAMBDA(_xlpm.r, SUM(--ISNUMBER(SEARCH(_xlfn.TEXTSPLIT(_xlpm.r, ","), AF914))))))&gt;0,$AU$917:$AU$931, ""), ""))), "")</f>
        <v/>
      </c>
      <c r="AW917" s="93" t="str">
        <f>IF(AV917 = "", "", "Alerta: Revise el texto ingresado en el Especifique ya que podria existir en las opciones resaltadas en amarillo")</f>
        <v/>
      </c>
    </row>
    <row r="918" spans="1:49" s="93" customFormat="1">
      <c r="A918" s="5"/>
      <c r="B918" s="943" t="str">
        <f>IF(AF895=0,"","Favor de ingresar toda la información requerida en la pregunta")</f>
        <v/>
      </c>
      <c r="C918" s="751"/>
      <c r="D918" s="751"/>
      <c r="E918" s="751"/>
      <c r="F918" s="751"/>
      <c r="G918" s="751"/>
      <c r="H918" s="751"/>
      <c r="I918" s="751"/>
      <c r="J918" s="751"/>
      <c r="K918" s="751"/>
      <c r="L918" s="751"/>
      <c r="M918" s="751"/>
      <c r="N918" s="751"/>
      <c r="O918" s="751"/>
      <c r="P918" s="751"/>
      <c r="Q918" s="751"/>
      <c r="R918" s="751"/>
      <c r="S918" s="751"/>
      <c r="T918" s="751"/>
      <c r="U918" s="751"/>
      <c r="V918" s="751"/>
      <c r="W918" s="751"/>
      <c r="X918" s="751"/>
      <c r="Y918" s="751"/>
      <c r="Z918" s="751"/>
      <c r="AA918" s="751"/>
      <c r="AB918" s="751"/>
      <c r="AC918" s="751"/>
      <c r="AD918" s="751"/>
      <c r="AE918" s="751"/>
      <c r="AT918" s="561" t="s">
        <v>6605</v>
      </c>
      <c r="AU918" s="93" t="s">
        <v>6605</v>
      </c>
    </row>
    <row r="919" spans="1:49" s="93" customFormat="1">
      <c r="A919" s="5"/>
      <c r="B919" s="767" t="str">
        <f>IF(SUM(COUNTIF(M895:AD911,"NS"))&lt;&gt;0,"Alerta: debido a que cuenta con registros NS, debe proporcionar una justificación en el area de comentarios al final de la pregunta","")</f>
        <v/>
      </c>
      <c r="C919" s="751"/>
      <c r="D919" s="751"/>
      <c r="E919" s="751"/>
      <c r="F919" s="751"/>
      <c r="G919" s="751"/>
      <c r="H919" s="751"/>
      <c r="I919" s="751"/>
      <c r="J919" s="751"/>
      <c r="K919" s="751"/>
      <c r="L919" s="751"/>
      <c r="M919" s="751"/>
      <c r="N919" s="751"/>
      <c r="O919" s="751"/>
      <c r="P919" s="751"/>
      <c r="Q919" s="751"/>
      <c r="R919" s="751"/>
      <c r="S919" s="751"/>
      <c r="T919" s="751"/>
      <c r="U919" s="751"/>
      <c r="V919" s="751"/>
      <c r="W919" s="751"/>
      <c r="X919" s="751"/>
      <c r="Y919" s="751"/>
      <c r="Z919" s="751"/>
      <c r="AA919" s="751"/>
      <c r="AB919" s="751"/>
      <c r="AC919" s="751"/>
      <c r="AD919" s="751"/>
      <c r="AE919" s="751"/>
      <c r="AT919" s="561" t="s">
        <v>6606</v>
      </c>
      <c r="AU919" s="93" t="s">
        <v>6606</v>
      </c>
    </row>
    <row r="920" spans="1:49" s="93" customFormat="1">
      <c r="A920" s="5"/>
      <c r="B920" s="880" t="str">
        <f>IF(AJ913&gt;0,"Favor de revisar la suma y consistencia de totales y/o subtotales por filas (numéricos y NS)","")</f>
        <v/>
      </c>
      <c r="C920" s="751"/>
      <c r="D920" s="751"/>
      <c r="E920" s="751"/>
      <c r="F920" s="751"/>
      <c r="G920" s="751"/>
      <c r="H920" s="751"/>
      <c r="I920" s="751"/>
      <c r="J920" s="751"/>
      <c r="K920" s="751"/>
      <c r="L920" s="751"/>
      <c r="M920" s="751"/>
      <c r="N920" s="751"/>
      <c r="O920" s="751"/>
      <c r="P920" s="751"/>
      <c r="Q920" s="751"/>
      <c r="R920" s="751"/>
      <c r="S920" s="751"/>
      <c r="T920" s="751"/>
      <c r="U920" s="751"/>
      <c r="V920" s="751"/>
      <c r="W920" s="751"/>
      <c r="X920" s="751"/>
      <c r="Y920" s="751"/>
      <c r="Z920" s="751"/>
      <c r="AA920" s="751"/>
      <c r="AB920" s="751"/>
      <c r="AC920" s="751"/>
      <c r="AD920" s="751"/>
      <c r="AE920" s="751"/>
      <c r="AT920" s="561" t="s">
        <v>6607</v>
      </c>
      <c r="AU920" s="93" t="s">
        <v>6607</v>
      </c>
    </row>
    <row r="921" spans="1:49" s="93" customFormat="1">
      <c r="A921" s="5"/>
      <c r="B921" s="753" t="str">
        <f>IF(AG895&gt;0,"Revise la información capturada, ya que tiene datos ingresados en celdas que están sombreadas","")</f>
        <v/>
      </c>
      <c r="C921" s="751"/>
      <c r="D921" s="751"/>
      <c r="E921" s="751"/>
      <c r="F921" s="751"/>
      <c r="G921" s="751"/>
      <c r="H921" s="751"/>
      <c r="I921" s="751"/>
      <c r="J921" s="751"/>
      <c r="K921" s="751"/>
      <c r="L921" s="751"/>
      <c r="M921" s="751"/>
      <c r="N921" s="751"/>
      <c r="O921" s="751"/>
      <c r="P921" s="751"/>
      <c r="Q921" s="751"/>
      <c r="R921" s="751"/>
      <c r="S921" s="751"/>
      <c r="T921" s="751"/>
      <c r="U921" s="751"/>
      <c r="V921" s="751"/>
      <c r="W921" s="751"/>
      <c r="X921" s="751"/>
      <c r="Y921" s="751"/>
      <c r="Z921" s="751"/>
      <c r="AA921" s="751"/>
      <c r="AB921" s="751"/>
      <c r="AC921" s="751"/>
      <c r="AD921" s="751"/>
      <c r="AE921" s="751"/>
      <c r="AT921" s="561" t="s">
        <v>6608</v>
      </c>
      <c r="AU921" s="93" t="s">
        <v>6608</v>
      </c>
    </row>
    <row r="922" spans="1:49" s="93" customFormat="1">
      <c r="A922" s="5"/>
      <c r="B922" s="753" t="str">
        <f>IF(AO896&gt;0,"Favor de revisar la instrucción 1, debido a que no se cumplen con los criterios mencionados","")</f>
        <v/>
      </c>
      <c r="C922" s="751"/>
      <c r="D922" s="751"/>
      <c r="E922" s="751"/>
      <c r="F922" s="751"/>
      <c r="G922" s="751"/>
      <c r="H922" s="751"/>
      <c r="I922" s="751"/>
      <c r="J922" s="751"/>
      <c r="K922" s="751"/>
      <c r="L922" s="751"/>
      <c r="M922" s="751"/>
      <c r="N922" s="751"/>
      <c r="O922" s="751"/>
      <c r="P922" s="751"/>
      <c r="Q922" s="751"/>
      <c r="R922" s="751"/>
      <c r="S922" s="751"/>
      <c r="T922" s="751"/>
      <c r="U922" s="751"/>
      <c r="V922" s="751"/>
      <c r="W922" s="751"/>
      <c r="X922" s="751"/>
      <c r="Y922" s="751"/>
      <c r="Z922" s="751"/>
      <c r="AA922" s="751"/>
      <c r="AB922" s="751"/>
      <c r="AC922" s="751"/>
      <c r="AD922" s="751"/>
      <c r="AE922" s="751"/>
      <c r="AT922" s="561" t="s">
        <v>6622</v>
      </c>
      <c r="AU922" s="93" t="s">
        <v>6609</v>
      </c>
    </row>
    <row r="923" spans="1:49" s="93" customFormat="1">
      <c r="A923" s="5"/>
      <c r="B923" s="749" t="str">
        <f>IF(AR912&gt;0,"Alerta: debe de proporcionar una justificación de acuerdo a lo establecido en la instrucción 2","")</f>
        <v/>
      </c>
      <c r="C923" s="751"/>
      <c r="D923" s="751"/>
      <c r="E923" s="751"/>
      <c r="F923" s="751"/>
      <c r="G923" s="751"/>
      <c r="H923" s="751"/>
      <c r="I923" s="751"/>
      <c r="J923" s="751"/>
      <c r="K923" s="751"/>
      <c r="L923" s="751"/>
      <c r="M923" s="751"/>
      <c r="N923" s="751"/>
      <c r="O923" s="751"/>
      <c r="P923" s="751"/>
      <c r="Q923" s="751"/>
      <c r="R923" s="751"/>
      <c r="S923" s="751"/>
      <c r="T923" s="751"/>
      <c r="U923" s="751"/>
      <c r="V923" s="751"/>
      <c r="W923" s="751"/>
      <c r="X923" s="751"/>
      <c r="Y923" s="751"/>
      <c r="Z923" s="751"/>
      <c r="AA923" s="751"/>
      <c r="AB923" s="751"/>
      <c r="AC923" s="751"/>
      <c r="AD923" s="751"/>
      <c r="AE923" s="751"/>
      <c r="AT923" s="561" t="s">
        <v>6610</v>
      </c>
      <c r="AU923" s="93" t="s">
        <v>6610</v>
      </c>
    </row>
    <row r="924" spans="1:49" s="93" customFormat="1" ht="24" customHeight="1">
      <c r="A924" s="7" t="s">
        <v>6623</v>
      </c>
      <c r="B924" s="743" t="s">
        <v>6624</v>
      </c>
      <c r="C924" s="736"/>
      <c r="D924" s="736"/>
      <c r="E924" s="736"/>
      <c r="F924" s="736"/>
      <c r="G924" s="736"/>
      <c r="H924" s="736"/>
      <c r="I924" s="736"/>
      <c r="J924" s="736"/>
      <c r="K924" s="736"/>
      <c r="L924" s="736"/>
      <c r="M924" s="736"/>
      <c r="N924" s="736"/>
      <c r="O924" s="736"/>
      <c r="P924" s="736"/>
      <c r="Q924" s="736"/>
      <c r="R924" s="736"/>
      <c r="S924" s="736"/>
      <c r="T924" s="736"/>
      <c r="U924" s="736"/>
      <c r="V924" s="736"/>
      <c r="W924" s="736"/>
      <c r="X924" s="736"/>
      <c r="Y924" s="736"/>
      <c r="Z924" s="736"/>
      <c r="AA924" s="736"/>
      <c r="AB924" s="736"/>
      <c r="AC924" s="736"/>
      <c r="AD924" s="736"/>
      <c r="AE924" s="4"/>
      <c r="AT924" s="561" t="s">
        <v>6611</v>
      </c>
      <c r="AU924" s="93" t="s">
        <v>6611</v>
      </c>
    </row>
    <row r="925" spans="1:49" s="93" customFormat="1" ht="36" customHeight="1">
      <c r="A925" s="7"/>
      <c r="B925" s="403"/>
      <c r="C925" s="742" t="s">
        <v>6625</v>
      </c>
      <c r="D925" s="736"/>
      <c r="E925" s="736"/>
      <c r="F925" s="736"/>
      <c r="G925" s="736"/>
      <c r="H925" s="736"/>
      <c r="I925" s="736"/>
      <c r="J925" s="736"/>
      <c r="K925" s="736"/>
      <c r="L925" s="736"/>
      <c r="M925" s="736"/>
      <c r="N925" s="736"/>
      <c r="O925" s="736"/>
      <c r="P925" s="736"/>
      <c r="Q925" s="736"/>
      <c r="R925" s="736"/>
      <c r="S925" s="736"/>
      <c r="T925" s="736"/>
      <c r="U925" s="736"/>
      <c r="V925" s="736"/>
      <c r="W925" s="736"/>
      <c r="X925" s="736"/>
      <c r="Y925" s="736"/>
      <c r="Z925" s="736"/>
      <c r="AA925" s="736"/>
      <c r="AB925" s="736"/>
      <c r="AC925" s="736"/>
      <c r="AD925" s="736"/>
      <c r="AE925" s="4"/>
      <c r="AT925" s="561" t="s">
        <v>6626</v>
      </c>
      <c r="AU925" s="93" t="s">
        <v>6612</v>
      </c>
    </row>
    <row r="926" spans="1:49" s="93" customFormat="1" ht="36" customHeight="1">
      <c r="A926" s="7"/>
      <c r="B926" s="403"/>
      <c r="C926" s="742" t="s">
        <v>6627</v>
      </c>
      <c r="D926" s="736"/>
      <c r="E926" s="736"/>
      <c r="F926" s="736"/>
      <c r="G926" s="736"/>
      <c r="H926" s="736"/>
      <c r="I926" s="736"/>
      <c r="J926" s="736"/>
      <c r="K926" s="736"/>
      <c r="L926" s="736"/>
      <c r="M926" s="736"/>
      <c r="N926" s="736"/>
      <c r="O926" s="736"/>
      <c r="P926" s="736"/>
      <c r="Q926" s="736"/>
      <c r="R926" s="736"/>
      <c r="S926" s="736"/>
      <c r="T926" s="736"/>
      <c r="U926" s="736"/>
      <c r="V926" s="736"/>
      <c r="W926" s="736"/>
      <c r="X926" s="736"/>
      <c r="Y926" s="736"/>
      <c r="Z926" s="736"/>
      <c r="AA926" s="736"/>
      <c r="AB926" s="736"/>
      <c r="AC926" s="736"/>
      <c r="AD926" s="736"/>
      <c r="AE926" s="4"/>
      <c r="AT926" s="561" t="s">
        <v>6613</v>
      </c>
      <c r="AU926" s="93" t="s">
        <v>6613</v>
      </c>
    </row>
    <row r="927" spans="1:49" s="93" customFormat="1">
      <c r="A927" s="7"/>
      <c r="B927" s="403"/>
      <c r="C927" s="403"/>
      <c r="D927" s="403"/>
      <c r="E927" s="403"/>
      <c r="F927" s="403"/>
      <c r="G927" s="403"/>
      <c r="H927" s="403"/>
      <c r="I927" s="403"/>
      <c r="J927" s="403"/>
      <c r="K927" s="403"/>
      <c r="L927" s="403"/>
      <c r="M927" s="403"/>
      <c r="N927" s="403"/>
      <c r="O927" s="403"/>
      <c r="P927" s="403"/>
      <c r="Q927" s="403"/>
      <c r="R927" s="403"/>
      <c r="S927" s="403"/>
      <c r="T927" s="403"/>
      <c r="U927" s="403"/>
      <c r="V927" s="403"/>
      <c r="W927" s="403"/>
      <c r="X927" s="403"/>
      <c r="Y927" s="403"/>
      <c r="Z927" s="403"/>
      <c r="AA927" s="403"/>
      <c r="AB927" s="403"/>
      <c r="AC927" s="403"/>
      <c r="AD927" s="403"/>
      <c r="AE927" s="4"/>
      <c r="AT927" s="561" t="s">
        <v>6614</v>
      </c>
      <c r="AU927" s="93" t="s">
        <v>6614</v>
      </c>
    </row>
    <row r="928" spans="1:49" s="93" customFormat="1" ht="24" customHeight="1">
      <c r="A928" s="7"/>
      <c r="B928" s="403"/>
      <c r="C928" s="643" t="s">
        <v>6628</v>
      </c>
      <c r="D928" s="773"/>
      <c r="E928" s="773"/>
      <c r="F928" s="773"/>
      <c r="G928" s="773"/>
      <c r="H928" s="773"/>
      <c r="I928" s="773"/>
      <c r="J928" s="773"/>
      <c r="K928" s="773"/>
      <c r="L928" s="769"/>
      <c r="M928" s="643" t="s">
        <v>6583</v>
      </c>
      <c r="N928" s="669"/>
      <c r="O928" s="669"/>
      <c r="P928" s="669"/>
      <c r="Q928" s="669"/>
      <c r="R928" s="669"/>
      <c r="S928" s="669"/>
      <c r="T928" s="669"/>
      <c r="U928" s="669"/>
      <c r="V928" s="669"/>
      <c r="W928" s="669"/>
      <c r="X928" s="669"/>
      <c r="Y928" s="669"/>
      <c r="Z928" s="669"/>
      <c r="AA928" s="669"/>
      <c r="AB928" s="669"/>
      <c r="AC928" s="669"/>
      <c r="AD928" s="670"/>
      <c r="AE928" s="4"/>
      <c r="AT928" s="561" t="s">
        <v>6615</v>
      </c>
      <c r="AU928" s="93" t="s">
        <v>6615</v>
      </c>
    </row>
    <row r="929" spans="1:47" s="93" customFormat="1">
      <c r="A929" s="7"/>
      <c r="B929" s="403"/>
      <c r="C929" s="770"/>
      <c r="D929" s="732"/>
      <c r="E929" s="732"/>
      <c r="F929" s="732"/>
      <c r="G929" s="732"/>
      <c r="H929" s="732"/>
      <c r="I929" s="732"/>
      <c r="J929" s="732"/>
      <c r="K929" s="732"/>
      <c r="L929" s="733"/>
      <c r="M929" s="771" t="s">
        <v>5560</v>
      </c>
      <c r="N929" s="669"/>
      <c r="O929" s="669"/>
      <c r="P929" s="669"/>
      <c r="Q929" s="669"/>
      <c r="R929" s="670"/>
      <c r="S929" s="634" t="s">
        <v>6029</v>
      </c>
      <c r="T929" s="669"/>
      <c r="U929" s="669"/>
      <c r="V929" s="669"/>
      <c r="W929" s="669"/>
      <c r="X929" s="670"/>
      <c r="Y929" s="634" t="s">
        <v>6030</v>
      </c>
      <c r="Z929" s="669"/>
      <c r="AA929" s="669"/>
      <c r="AB929" s="669"/>
      <c r="AC929" s="669"/>
      <c r="AD929" s="670"/>
      <c r="AE929" s="4"/>
      <c r="AF929" s="391" t="s">
        <v>6031</v>
      </c>
      <c r="AG929" s="391" t="s">
        <v>6032</v>
      </c>
      <c r="AI929" t="s">
        <v>5572</v>
      </c>
      <c r="AJ929" t="s">
        <v>5573</v>
      </c>
      <c r="AK929" t="s">
        <v>5574</v>
      </c>
      <c r="AL929" t="s">
        <v>5575</v>
      </c>
      <c r="AM929" t="s">
        <v>6046</v>
      </c>
      <c r="AP929" t="s">
        <v>6047</v>
      </c>
      <c r="AT929" s="561" t="s">
        <v>6629</v>
      </c>
      <c r="AU929" s="93" t="s">
        <v>6616</v>
      </c>
    </row>
    <row r="930" spans="1:47" s="93" customFormat="1">
      <c r="A930" s="7"/>
      <c r="B930" s="403"/>
      <c r="C930" s="759" t="s">
        <v>6630</v>
      </c>
      <c r="D930" s="74" t="s">
        <v>6631</v>
      </c>
      <c r="E930" s="763" t="s">
        <v>6632</v>
      </c>
      <c r="F930" s="669"/>
      <c r="G930" s="669"/>
      <c r="H930" s="669"/>
      <c r="I930" s="669"/>
      <c r="J930" s="669"/>
      <c r="K930" s="669"/>
      <c r="L930" s="670"/>
      <c r="M930" s="866"/>
      <c r="N930" s="745"/>
      <c r="O930" s="745"/>
      <c r="P930" s="745"/>
      <c r="Q930" s="745"/>
      <c r="R930" s="746"/>
      <c r="S930" s="866"/>
      <c r="T930" s="745"/>
      <c r="U930" s="745"/>
      <c r="V930" s="745"/>
      <c r="W930" s="745"/>
      <c r="X930" s="746"/>
      <c r="Y930" s="866"/>
      <c r="Z930" s="745"/>
      <c r="AA930" s="745"/>
      <c r="AB930" s="745"/>
      <c r="AC930" s="745"/>
      <c r="AD930" s="746"/>
      <c r="AE930" s="4"/>
      <c r="AF930" s="396">
        <f>IF($C$830=1,IF(COUNTA(M930:AD939)=30,0,1),0)</f>
        <v>0</v>
      </c>
      <c r="AG930" s="396">
        <f>IF($C$830&lt;&gt;1,IF(AND(COUNTA(M930:AD939)=0,C943=""),0,1),0)</f>
        <v>0</v>
      </c>
      <c r="AI930" s="422">
        <f>M930</f>
        <v>0</v>
      </c>
      <c r="AJ930">
        <f>COUNTIF(S930:AD930,"NS")</f>
        <v>0</v>
      </c>
      <c r="AK930">
        <f>SUM(S930:AD930)</f>
        <v>0</v>
      </c>
      <c r="AL930">
        <f>IF(COUNTIF(M930:AD930,"NA")=3,0,IF(OR(AND(AI930=0,AJ930&gt;0),AND(AI930="NS",AK930&gt;0), AND(AI930="NS", AJ930=0,AK930=0)), 1, IF(OR(AND(AI930&gt;0,AJ930&gt;1,AI930&gt;AK930), AND(AI930="NS",AJ930=2), AND(AI930="NS",AK930=0,AJ930&gt;0),AI930=AK930), 0, 1)))</f>
        <v>0</v>
      </c>
      <c r="AM930" cm="1">
        <f t="array" ref="AM930">IF(OR(M940={"NS","NA"},$M$830={"NS","NA"}),0,IF(M940&gt;=$M$830,0,1))</f>
        <v>0</v>
      </c>
      <c r="AN930" cm="1">
        <f t="array" ref="AN930">IF(OR(S940={"NS","NA"},$S$830={"NS","NA"}),0,IF(S940&gt;=$S$830,0,1))</f>
        <v>0</v>
      </c>
      <c r="AO930" cm="1">
        <f t="array" ref="AO930">IF(OR(Y940={"NS","NA"},$Y$830={"NS","NA"}),0,IF(Y940&gt;=$Y$830,0,1))</f>
        <v>0</v>
      </c>
      <c r="AP930" cm="1">
        <f t="array" ref="AP930">IF(OR(M930={"NS","NA"},$M$830={"NS","NA"}),0,IF(M930&lt;=$M$830,0,1))</f>
        <v>0</v>
      </c>
      <c r="AQ930" cm="1">
        <f t="array" ref="AQ930">IF(OR(S930={"NS","NA"},$S$830={"NS","NA"}),0,IF(S930&lt;=$S$830,0,1))</f>
        <v>0</v>
      </c>
      <c r="AR930" cm="1">
        <f t="array" ref="AR930">IF(OR(Y930={"NS","NA"},$Y$830={"NS","NA"}),0,IF(Y930&lt;=$Y$830,0,1))</f>
        <v>0</v>
      </c>
      <c r="AT930" s="561" t="s">
        <v>6633</v>
      </c>
      <c r="AU930" s="93" t="s">
        <v>6617</v>
      </c>
    </row>
    <row r="931" spans="1:47" s="93" customFormat="1">
      <c r="A931" s="7"/>
      <c r="B931" s="403"/>
      <c r="C931" s="984"/>
      <c r="D931" s="74" t="s">
        <v>6634</v>
      </c>
      <c r="E931" s="763" t="s">
        <v>6635</v>
      </c>
      <c r="F931" s="669"/>
      <c r="G931" s="669"/>
      <c r="H931" s="669"/>
      <c r="I931" s="669"/>
      <c r="J931" s="669"/>
      <c r="K931" s="669"/>
      <c r="L931" s="670"/>
      <c r="M931" s="866"/>
      <c r="N931" s="745"/>
      <c r="O931" s="745"/>
      <c r="P931" s="745"/>
      <c r="Q931" s="745"/>
      <c r="R931" s="746"/>
      <c r="S931" s="866"/>
      <c r="T931" s="745"/>
      <c r="U931" s="745"/>
      <c r="V931" s="745"/>
      <c r="W931" s="745"/>
      <c r="X931" s="746"/>
      <c r="Y931" s="866"/>
      <c r="Z931" s="745"/>
      <c r="AA931" s="745"/>
      <c r="AB931" s="745"/>
      <c r="AC931" s="745"/>
      <c r="AD931" s="746"/>
      <c r="AE931" s="4"/>
      <c r="AI931">
        <f t="shared" ref="AI931:AI938" si="264">M931</f>
        <v>0</v>
      </c>
      <c r="AJ931">
        <f t="shared" ref="AJ931:AJ938" si="265">COUNTIF(S931:AD931,"NS")</f>
        <v>0</v>
      </c>
      <c r="AK931">
        <f t="shared" ref="AK931:AK938" si="266">SUM(S931:AD931)</f>
        <v>0</v>
      </c>
      <c r="AL931">
        <f t="shared" ref="AL931:AL938" si="267">IF(COUNTIF(M931:AD931,"NA")=3,0,IF(OR(AND(AI931=0,AJ931&gt;0),AND(AI931="NS",AK931&gt;0), AND(AI931="NS", AJ931=0,AK931=0)), 1, IF(OR(AND(AI931&gt;0,AJ931&gt;1,AI931&gt;AK931), AND(AI931="NS",AJ931=2), AND(AI931="NS",AK931=0,AJ931&gt;0),AI931=AK931), 0, 1)))</f>
        <v>0</v>
      </c>
      <c r="AO931" s="396">
        <f>SUM(AM930:AO930)</f>
        <v>0</v>
      </c>
      <c r="AP931" cm="1">
        <f t="array" ref="AP931">IF(OR(M931={"NS","NA"},$M$830={"NS","NA"}),0,IF(M931&lt;=$M$830,0,1))</f>
        <v>0</v>
      </c>
      <c r="AQ931" cm="1">
        <f t="array" ref="AQ931">IF(OR(S931={"NS","NA"},$S$830={"NS","NA"}),0,IF(S931&lt;=$S$830,0,1))</f>
        <v>0</v>
      </c>
      <c r="AR931" cm="1">
        <f t="array" ref="AR931">IF(OR(Y931={"NS","NA"},$Y$830={"NS","NA"}),0,IF(Y931&lt;=$Y$830,0,1))</f>
        <v>0</v>
      </c>
      <c r="AT931" s="561" t="s">
        <v>6618</v>
      </c>
      <c r="AU931" s="93" t="s">
        <v>6618</v>
      </c>
    </row>
    <row r="932" spans="1:47" s="93" customFormat="1" ht="14.25">
      <c r="A932" s="7"/>
      <c r="B932" s="403"/>
      <c r="C932" s="984"/>
      <c r="D932" s="74" t="s">
        <v>6636</v>
      </c>
      <c r="E932" s="763" t="s">
        <v>6637</v>
      </c>
      <c r="F932" s="669"/>
      <c r="G932" s="669"/>
      <c r="H932" s="669"/>
      <c r="I932" s="669"/>
      <c r="J932" s="669"/>
      <c r="K932" s="669"/>
      <c r="L932" s="670"/>
      <c r="M932" s="866"/>
      <c r="N932" s="745"/>
      <c r="O932" s="745"/>
      <c r="P932" s="745"/>
      <c r="Q932" s="745"/>
      <c r="R932" s="746"/>
      <c r="S932" s="866"/>
      <c r="T932" s="745"/>
      <c r="U932" s="745"/>
      <c r="V932" s="745"/>
      <c r="W932" s="745"/>
      <c r="X932" s="746"/>
      <c r="Y932" s="866"/>
      <c r="Z932" s="745"/>
      <c r="AA932" s="745"/>
      <c r="AB932" s="745"/>
      <c r="AC932" s="745"/>
      <c r="AD932" s="746"/>
      <c r="AE932" s="4"/>
      <c r="AI932">
        <f t="shared" si="264"/>
        <v>0</v>
      </c>
      <c r="AJ932">
        <f t="shared" si="265"/>
        <v>0</v>
      </c>
      <c r="AK932">
        <f t="shared" si="266"/>
        <v>0</v>
      </c>
      <c r="AL932">
        <f t="shared" si="267"/>
        <v>0</v>
      </c>
      <c r="AP932" cm="1">
        <f t="array" ref="AP932">IF(OR(M932={"NS","NA"},$M$830={"NS","NA"}),0,IF(M932&lt;=$M$830,0,1))</f>
        <v>0</v>
      </c>
      <c r="AQ932" cm="1">
        <f t="array" ref="AQ932">IF(OR(S932={"NS","NA"},$S$830={"NS","NA"}),0,IF(S932&lt;=$S$830,0,1))</f>
        <v>0</v>
      </c>
      <c r="AR932" cm="1">
        <f t="array" ref="AR932">IF(OR(Y932={"NS","NA"},$Y$830={"NS","NA"}),0,IF(Y932&lt;=$Y$830,0,1))</f>
        <v>0</v>
      </c>
    </row>
    <row r="933" spans="1:47" s="93" customFormat="1" ht="14.25">
      <c r="A933" s="7"/>
      <c r="B933" s="403"/>
      <c r="C933" s="984"/>
      <c r="D933" s="74" t="s">
        <v>6638</v>
      </c>
      <c r="E933" s="763" t="s">
        <v>6639</v>
      </c>
      <c r="F933" s="669"/>
      <c r="G933" s="669"/>
      <c r="H933" s="669"/>
      <c r="I933" s="669"/>
      <c r="J933" s="669"/>
      <c r="K933" s="669"/>
      <c r="L933" s="670"/>
      <c r="M933" s="866"/>
      <c r="N933" s="745"/>
      <c r="O933" s="745"/>
      <c r="P933" s="745"/>
      <c r="Q933" s="745"/>
      <c r="R933" s="746"/>
      <c r="S933" s="866"/>
      <c r="T933" s="745"/>
      <c r="U933" s="745"/>
      <c r="V933" s="745"/>
      <c r="W933" s="745"/>
      <c r="X933" s="746"/>
      <c r="Y933" s="866"/>
      <c r="Z933" s="745"/>
      <c r="AA933" s="745"/>
      <c r="AB933" s="745"/>
      <c r="AC933" s="745"/>
      <c r="AD933" s="746"/>
      <c r="AE933" s="4"/>
      <c r="AI933">
        <f t="shared" si="264"/>
        <v>0</v>
      </c>
      <c r="AJ933">
        <f t="shared" si="265"/>
        <v>0</v>
      </c>
      <c r="AK933">
        <f t="shared" si="266"/>
        <v>0</v>
      </c>
      <c r="AL933">
        <f t="shared" si="267"/>
        <v>0</v>
      </c>
      <c r="AP933" cm="1">
        <f t="array" ref="AP933">IF(OR(M933={"NS","NA"},$M$830={"NS","NA"}),0,IF(M933&lt;=$M$830,0,1))</f>
        <v>0</v>
      </c>
      <c r="AQ933" cm="1">
        <f t="array" ref="AQ933">IF(OR(S933={"NS","NA"},$S$830={"NS","NA"}),0,IF(S933&lt;=$S$830,0,1))</f>
        <v>0</v>
      </c>
      <c r="AR933" cm="1">
        <f t="array" ref="AR933">IF(OR(Y933={"NS","NA"},$Y$830={"NS","NA"}),0,IF(Y933&lt;=$Y$830,0,1))</f>
        <v>0</v>
      </c>
    </row>
    <row r="934" spans="1:47" s="93" customFormat="1" ht="14.25">
      <c r="A934" s="7"/>
      <c r="B934" s="403"/>
      <c r="C934" s="984"/>
      <c r="D934" s="74" t="s">
        <v>6640</v>
      </c>
      <c r="E934" s="763" t="s">
        <v>6641</v>
      </c>
      <c r="F934" s="669"/>
      <c r="G934" s="669"/>
      <c r="H934" s="669"/>
      <c r="I934" s="669"/>
      <c r="J934" s="669"/>
      <c r="K934" s="669"/>
      <c r="L934" s="670"/>
      <c r="M934" s="866"/>
      <c r="N934" s="745"/>
      <c r="O934" s="745"/>
      <c r="P934" s="745"/>
      <c r="Q934" s="745"/>
      <c r="R934" s="746"/>
      <c r="S934" s="866"/>
      <c r="T934" s="745"/>
      <c r="U934" s="745"/>
      <c r="V934" s="745"/>
      <c r="W934" s="745"/>
      <c r="X934" s="746"/>
      <c r="Y934" s="866"/>
      <c r="Z934" s="745"/>
      <c r="AA934" s="745"/>
      <c r="AB934" s="745"/>
      <c r="AC934" s="745"/>
      <c r="AD934" s="746"/>
      <c r="AE934" s="4"/>
      <c r="AI934">
        <f t="shared" si="264"/>
        <v>0</v>
      </c>
      <c r="AJ934">
        <f t="shared" si="265"/>
        <v>0</v>
      </c>
      <c r="AK934">
        <f t="shared" si="266"/>
        <v>0</v>
      </c>
      <c r="AL934">
        <f t="shared" si="267"/>
        <v>0</v>
      </c>
      <c r="AP934" cm="1">
        <f t="array" ref="AP934">IF(OR(M934={"NS","NA"},$M$830={"NS","NA"}),0,IF(M934&lt;=$M$830,0,1))</f>
        <v>0</v>
      </c>
      <c r="AQ934" cm="1">
        <f t="array" ref="AQ934">IF(OR(S934={"NS","NA"},$S$830={"NS","NA"}),0,IF(S934&lt;=$S$830,0,1))</f>
        <v>0</v>
      </c>
      <c r="AR934" cm="1">
        <f t="array" ref="AR934">IF(OR(Y934={"NS","NA"},$Y$830={"NS","NA"}),0,IF(Y934&lt;=$Y$830,0,1))</f>
        <v>0</v>
      </c>
    </row>
    <row r="935" spans="1:47" s="93" customFormat="1" ht="14.25">
      <c r="A935" s="7"/>
      <c r="B935" s="403"/>
      <c r="C935" s="876"/>
      <c r="D935" s="74" t="s">
        <v>6642</v>
      </c>
      <c r="E935" s="763" t="s">
        <v>6643</v>
      </c>
      <c r="F935" s="669"/>
      <c r="G935" s="669"/>
      <c r="H935" s="669"/>
      <c r="I935" s="669"/>
      <c r="J935" s="669"/>
      <c r="K935" s="669"/>
      <c r="L935" s="670"/>
      <c r="M935" s="866"/>
      <c r="N935" s="745"/>
      <c r="O935" s="745"/>
      <c r="P935" s="745"/>
      <c r="Q935" s="745"/>
      <c r="R935" s="746"/>
      <c r="S935" s="866"/>
      <c r="T935" s="745"/>
      <c r="U935" s="745"/>
      <c r="V935" s="745"/>
      <c r="W935" s="745"/>
      <c r="X935" s="746"/>
      <c r="Y935" s="866"/>
      <c r="Z935" s="745"/>
      <c r="AA935" s="745"/>
      <c r="AB935" s="745"/>
      <c r="AC935" s="745"/>
      <c r="AD935" s="746"/>
      <c r="AE935" s="4"/>
      <c r="AI935">
        <f t="shared" si="264"/>
        <v>0</v>
      </c>
      <c r="AJ935">
        <f t="shared" si="265"/>
        <v>0</v>
      </c>
      <c r="AK935">
        <f t="shared" si="266"/>
        <v>0</v>
      </c>
      <c r="AL935">
        <f t="shared" si="267"/>
        <v>0</v>
      </c>
      <c r="AP935" cm="1">
        <f t="array" ref="AP935">IF(OR(M935={"NS","NA"},$M$830={"NS","NA"}),0,IF(M935&lt;=$M$830,0,1))</f>
        <v>0</v>
      </c>
      <c r="AQ935" cm="1">
        <f t="array" ref="AQ935">IF(OR(S935={"NS","NA"},$S$830={"NS","NA"}),0,IF(S935&lt;=$S$830,0,1))</f>
        <v>0</v>
      </c>
      <c r="AR935" cm="1">
        <f t="array" ref="AR935">IF(OR(Y935={"NS","NA"},$Y$830={"NS","NA"}),0,IF(Y935&lt;=$Y$830,0,1))</f>
        <v>0</v>
      </c>
    </row>
    <row r="936" spans="1:47" s="93" customFormat="1" ht="24" customHeight="1">
      <c r="A936" s="7"/>
      <c r="B936" s="403"/>
      <c r="C936" s="759" t="s">
        <v>6644</v>
      </c>
      <c r="D936" s="9" t="s">
        <v>5526</v>
      </c>
      <c r="E936" s="763" t="s">
        <v>6645</v>
      </c>
      <c r="F936" s="669"/>
      <c r="G936" s="669"/>
      <c r="H936" s="669"/>
      <c r="I936" s="669"/>
      <c r="J936" s="669"/>
      <c r="K936" s="669"/>
      <c r="L936" s="670"/>
      <c r="M936" s="866"/>
      <c r="N936" s="745"/>
      <c r="O936" s="745"/>
      <c r="P936" s="745"/>
      <c r="Q936" s="745"/>
      <c r="R936" s="746"/>
      <c r="S936" s="866"/>
      <c r="T936" s="745"/>
      <c r="U936" s="745"/>
      <c r="V936" s="745"/>
      <c r="W936" s="745"/>
      <c r="X936" s="746"/>
      <c r="Y936" s="866"/>
      <c r="Z936" s="745"/>
      <c r="AA936" s="745"/>
      <c r="AB936" s="745"/>
      <c r="AC936" s="745"/>
      <c r="AD936" s="746"/>
      <c r="AE936" s="4"/>
      <c r="AI936">
        <f t="shared" si="264"/>
        <v>0</v>
      </c>
      <c r="AJ936">
        <f t="shared" si="265"/>
        <v>0</v>
      </c>
      <c r="AK936">
        <f t="shared" si="266"/>
        <v>0</v>
      </c>
      <c r="AL936">
        <f t="shared" si="267"/>
        <v>0</v>
      </c>
      <c r="AP936" cm="1">
        <f t="array" ref="AP936">IF(OR(M936={"NS","NA"},$M$830={"NS","NA"}),0,IF(M936&lt;=$M$830,0,1))</f>
        <v>0</v>
      </c>
      <c r="AQ936" cm="1">
        <f t="array" ref="AQ936">IF(OR(S936={"NS","NA"},$S$830={"NS","NA"}),0,IF(S936&lt;=$S$830,0,1))</f>
        <v>0</v>
      </c>
      <c r="AR936" cm="1">
        <f t="array" ref="AR936">IF(OR(Y936={"NS","NA"},$Y$830={"NS","NA"}),0,IF(Y936&lt;=$Y$830,0,1))</f>
        <v>0</v>
      </c>
    </row>
    <row r="937" spans="1:47" s="93" customFormat="1" ht="24" customHeight="1">
      <c r="A937" s="7"/>
      <c r="B937" s="403"/>
      <c r="C937" s="984"/>
      <c r="D937" s="9" t="s">
        <v>5528</v>
      </c>
      <c r="E937" s="763" t="s">
        <v>5560</v>
      </c>
      <c r="F937" s="669"/>
      <c r="G937" s="669"/>
      <c r="H937" s="669"/>
      <c r="I937" s="669"/>
      <c r="J937" s="669"/>
      <c r="K937" s="669"/>
      <c r="L937" s="670"/>
      <c r="M937" s="866"/>
      <c r="N937" s="745"/>
      <c r="O937" s="745"/>
      <c r="P937" s="745"/>
      <c r="Q937" s="745"/>
      <c r="R937" s="746"/>
      <c r="S937" s="866"/>
      <c r="T937" s="745"/>
      <c r="U937" s="745"/>
      <c r="V937" s="745"/>
      <c r="W937" s="745"/>
      <c r="X937" s="746"/>
      <c r="Y937" s="866"/>
      <c r="Z937" s="745"/>
      <c r="AA937" s="745"/>
      <c r="AB937" s="745"/>
      <c r="AC937" s="745"/>
      <c r="AD937" s="746"/>
      <c r="AE937" s="4"/>
      <c r="AI937">
        <f t="shared" si="264"/>
        <v>0</v>
      </c>
      <c r="AJ937">
        <f t="shared" si="265"/>
        <v>0</v>
      </c>
      <c r="AK937">
        <f t="shared" si="266"/>
        <v>0</v>
      </c>
      <c r="AL937">
        <f t="shared" si="267"/>
        <v>0</v>
      </c>
      <c r="AP937" cm="1">
        <f t="array" ref="AP937">IF(OR(M937={"NS","NA"},$M$830={"NS","NA"}),0,IF(M937&lt;=$M$830,0,1))</f>
        <v>0</v>
      </c>
      <c r="AQ937" cm="1">
        <f t="array" ref="AQ937">IF(OR(S937={"NS","NA"},$S$830={"NS","NA"}),0,IF(S937&lt;=$S$830,0,1))</f>
        <v>0</v>
      </c>
      <c r="AR937" cm="1">
        <f t="array" ref="AR937">IF(OR(Y937={"NS","NA"},$Y$830={"NS","NA"}),0,IF(Y937&lt;=$Y$830,0,1))</f>
        <v>0</v>
      </c>
    </row>
    <row r="938" spans="1:47" s="93" customFormat="1" ht="24" customHeight="1">
      <c r="A938" s="7"/>
      <c r="B938" s="403"/>
      <c r="C938" s="876"/>
      <c r="D938" s="9" t="s">
        <v>5530</v>
      </c>
      <c r="E938" s="763" t="s">
        <v>6646</v>
      </c>
      <c r="F938" s="669"/>
      <c r="G938" s="669"/>
      <c r="H938" s="669"/>
      <c r="I938" s="669"/>
      <c r="J938" s="669"/>
      <c r="K938" s="669"/>
      <c r="L938" s="670"/>
      <c r="M938" s="866"/>
      <c r="N938" s="745"/>
      <c r="O938" s="745"/>
      <c r="P938" s="745"/>
      <c r="Q938" s="745"/>
      <c r="R938" s="746"/>
      <c r="S938" s="866"/>
      <c r="T938" s="745"/>
      <c r="U938" s="745"/>
      <c r="V938" s="745"/>
      <c r="W938" s="745"/>
      <c r="X938" s="746"/>
      <c r="Y938" s="866"/>
      <c r="Z938" s="745"/>
      <c r="AA938" s="745"/>
      <c r="AB938" s="745"/>
      <c r="AC938" s="745"/>
      <c r="AD938" s="746"/>
      <c r="AE938" s="4"/>
      <c r="AI938">
        <f t="shared" si="264"/>
        <v>0</v>
      </c>
      <c r="AJ938">
        <f t="shared" si="265"/>
        <v>0</v>
      </c>
      <c r="AK938">
        <f t="shared" si="266"/>
        <v>0</v>
      </c>
      <c r="AL938">
        <f t="shared" si="267"/>
        <v>0</v>
      </c>
      <c r="AP938" cm="1">
        <f t="array" ref="AP938">IF(OR(M938={"NS","NA"},$M$830={"NS","NA"}),0,IF(M938&lt;=$M$830,0,1))</f>
        <v>0</v>
      </c>
      <c r="AQ938" cm="1">
        <f t="array" ref="AQ938">IF(OR(S938={"NS","NA"},$S$830={"NS","NA"}),0,IF(S938&lt;=$S$830,0,1))</f>
        <v>0</v>
      </c>
      <c r="AR938" cm="1">
        <f t="array" ref="AR938">IF(OR(Y938={"NS","NA"},$Y$830={"NS","NA"}),0,IF(Y938&lt;=$Y$830,0,1))</f>
        <v>0</v>
      </c>
    </row>
    <row r="939" spans="1:47" s="93" customFormat="1" ht="14.25">
      <c r="A939" s="7"/>
      <c r="B939" s="403"/>
      <c r="C939" s="983" t="s">
        <v>5044</v>
      </c>
      <c r="D939" s="670"/>
      <c r="E939" s="763" t="s">
        <v>422</v>
      </c>
      <c r="F939" s="669"/>
      <c r="G939" s="669"/>
      <c r="H939" s="669"/>
      <c r="I939" s="669"/>
      <c r="J939" s="669"/>
      <c r="K939" s="669"/>
      <c r="L939" s="670"/>
      <c r="M939" s="866"/>
      <c r="N939" s="745"/>
      <c r="O939" s="745"/>
      <c r="P939" s="745"/>
      <c r="Q939" s="745"/>
      <c r="R939" s="746"/>
      <c r="S939" s="866"/>
      <c r="T939" s="745"/>
      <c r="U939" s="745"/>
      <c r="V939" s="745"/>
      <c r="W939" s="745"/>
      <c r="X939" s="746"/>
      <c r="Y939" s="866"/>
      <c r="Z939" s="745"/>
      <c r="AA939" s="745"/>
      <c r="AB939" s="745"/>
      <c r="AC939" s="745"/>
      <c r="AD939" s="746"/>
      <c r="AE939" s="4"/>
      <c r="AI939">
        <f>M939</f>
        <v>0</v>
      </c>
      <c r="AJ939">
        <f>COUNTIF(S939:AD939,"NS")</f>
        <v>0</v>
      </c>
      <c r="AK939" s="422">
        <f>SUM(S939:AD939)</f>
        <v>0</v>
      </c>
      <c r="AL939">
        <f>IF(COUNTIF(M939:AD939,"NA")=3,0,IF(OR(AND(AI939=0,AJ939&gt;0),AND(AI939="NS",AK939&gt;0), AND(AI939="NS", AJ939=0,AK939=0)), 1, IF(OR(AND(AI939&gt;0,AJ939&gt;1,AI939&gt;AK939), AND(AI939="NS",AJ939=2), AND(AI939="NS",AK939=0,AJ939&gt;0),AI939=AK939), 0, 1)))</f>
        <v>0</v>
      </c>
      <c r="AP939" cm="1">
        <f t="array" ref="AP939">IF(OR(M939={"NS","NA"},$M$830={"NS","NA"}),0,IF(M939&lt;=$M$830,0,1))</f>
        <v>0</v>
      </c>
      <c r="AQ939" cm="1">
        <f t="array" ref="AQ939">IF(OR(S939={"NS","NA"},$S$830={"NS","NA"}),0,IF(S939&lt;=$S$830,0,1))</f>
        <v>0</v>
      </c>
      <c r="AR939" cm="1">
        <f t="array" ref="AR939">IF(OR(Y939={"NS","NA"},$Y$830={"NS","NA"}),0,IF(Y939&lt;=$Y$830,0,1))</f>
        <v>0</v>
      </c>
    </row>
    <row r="940" spans="1:47" s="93" customFormat="1">
      <c r="A940" s="7"/>
      <c r="B940" s="403"/>
      <c r="C940" s="403"/>
      <c r="D940" s="403"/>
      <c r="E940" s="403"/>
      <c r="F940" s="403"/>
      <c r="G940" s="403"/>
      <c r="H940" s="24"/>
      <c r="I940" s="4"/>
      <c r="J940" s="24"/>
      <c r="K940" s="403"/>
      <c r="L940" s="107" t="s">
        <v>5512</v>
      </c>
      <c r="M940" s="968">
        <f>IF(AND(SUM(M930:M939)=0,COUNTIF(M930:M939,"NS")&gt;0),"NS",IF(AND(SUM(M930:M939)=0,COUNTIF(M930:M939,0)&gt;0),0,IF(AND(SUM(M930:M939)=0,COUNTIF(M930:M939,"NA")&gt;0),"NA",SUM(M930:M939))))</f>
        <v>0</v>
      </c>
      <c r="N940" s="969"/>
      <c r="O940" s="969"/>
      <c r="P940" s="969"/>
      <c r="Q940" s="969"/>
      <c r="R940" s="970"/>
      <c r="S940" s="968">
        <f>IF(AND(SUM(S930:S939)=0,COUNTIF(S930:S939,"NS")&gt;0),"NS",IF(AND(SUM(S930:S939)=0,COUNTIF(S930:S939,0)&gt;0),0,IF(AND(SUM(S930:S939)=0,COUNTIF(S930:S939,"NA")&gt;0),"NA",SUM(S930:S939))))</f>
        <v>0</v>
      </c>
      <c r="T940" s="969"/>
      <c r="U940" s="969"/>
      <c r="V940" s="969"/>
      <c r="W940" s="969"/>
      <c r="X940" s="970"/>
      <c r="Y940" s="968">
        <f>IF(AND(SUM(Y930:Y939)=0,COUNTIF(Y930:Y939,"NS")&gt;0),"NS",IF(AND(SUM(Y930:Y939)=0,COUNTIF(Y930:Y939,0)&gt;0),0,IF(AND(SUM(Y930:Y939)=0,COUNTIF(Y930:Y939,"NA")&gt;0),"NA",SUM(Y930:Y939))))</f>
        <v>0</v>
      </c>
      <c r="Z940" s="969"/>
      <c r="AA940" s="969"/>
      <c r="AB940" s="969"/>
      <c r="AC940" s="969"/>
      <c r="AD940" s="970"/>
      <c r="AE940" s="4"/>
      <c r="AL940" s="192">
        <f>SUM(AL930:AL939)</f>
        <v>0</v>
      </c>
      <c r="AR940" s="396">
        <f>SUM(AP930:AR939)</f>
        <v>0</v>
      </c>
    </row>
    <row r="941" spans="1:47" s="93" customFormat="1" ht="14.25">
      <c r="A941" s="7"/>
      <c r="B941" s="403"/>
      <c r="C941" s="403"/>
      <c r="D941" s="403"/>
      <c r="E941" s="403"/>
      <c r="F941" s="403"/>
      <c r="G941" s="403"/>
      <c r="H941" s="403"/>
      <c r="I941" s="403"/>
      <c r="J941" s="403"/>
      <c r="K941" s="403"/>
      <c r="L941" s="403"/>
      <c r="M941" s="403"/>
      <c r="N941" s="403"/>
      <c r="O941" s="403"/>
      <c r="P941" s="403"/>
      <c r="Q941" s="403"/>
      <c r="R941" s="403"/>
      <c r="S941" s="403"/>
      <c r="T941" s="403"/>
      <c r="U941" s="403"/>
      <c r="V941" s="403"/>
      <c r="W941" s="403"/>
      <c r="X941" s="403"/>
      <c r="Y941" s="403"/>
      <c r="Z941" s="403"/>
      <c r="AA941" s="403"/>
      <c r="AB941" s="403"/>
      <c r="AC941" s="403"/>
      <c r="AD941" s="403"/>
      <c r="AE941" s="4"/>
      <c r="AI941" t="s">
        <v>5595</v>
      </c>
      <c r="AJ941" s="193">
        <f>SUM(AL940)</f>
        <v>0</v>
      </c>
    </row>
    <row r="942" spans="1:47" s="93" customFormat="1" ht="24" customHeight="1">
      <c r="A942" s="7"/>
      <c r="B942" s="17"/>
      <c r="C942" s="758" t="s">
        <v>5120</v>
      </c>
      <c r="D942" s="736"/>
      <c r="E942" s="736"/>
      <c r="F942" s="736"/>
      <c r="G942" s="736"/>
      <c r="H942" s="736"/>
      <c r="I942" s="736"/>
      <c r="J942" s="736"/>
      <c r="K942" s="736"/>
      <c r="L942" s="736"/>
      <c r="M942" s="736"/>
      <c r="N942" s="736"/>
      <c r="O942" s="736"/>
      <c r="P942" s="736"/>
      <c r="Q942" s="736"/>
      <c r="R942" s="736"/>
      <c r="S942" s="736"/>
      <c r="T942" s="736"/>
      <c r="U942" s="736"/>
      <c r="V942" s="736"/>
      <c r="W942" s="736"/>
      <c r="X942" s="736"/>
      <c r="Y942" s="736"/>
      <c r="Z942" s="736"/>
      <c r="AA942" s="736"/>
      <c r="AB942" s="736"/>
      <c r="AC942" s="736"/>
      <c r="AD942" s="736"/>
      <c r="AE942" s="4"/>
    </row>
    <row r="943" spans="1:47" s="93" customFormat="1" ht="60" customHeight="1">
      <c r="A943" s="7"/>
      <c r="B943" s="17"/>
      <c r="C943" s="747"/>
      <c r="D943" s="653"/>
      <c r="E943" s="653"/>
      <c r="F943" s="653"/>
      <c r="G943" s="653"/>
      <c r="H943" s="653"/>
      <c r="I943" s="653"/>
      <c r="J943" s="653"/>
      <c r="K943" s="653"/>
      <c r="L943" s="653"/>
      <c r="M943" s="653"/>
      <c r="N943" s="653"/>
      <c r="O943" s="653"/>
      <c r="P943" s="653"/>
      <c r="Q943" s="653"/>
      <c r="R943" s="653"/>
      <c r="S943" s="653"/>
      <c r="T943" s="653"/>
      <c r="U943" s="653"/>
      <c r="V943" s="653"/>
      <c r="W943" s="653"/>
      <c r="X943" s="653"/>
      <c r="Y943" s="653"/>
      <c r="Z943" s="653"/>
      <c r="AA943" s="653"/>
      <c r="AB943" s="653"/>
      <c r="AC943" s="653"/>
      <c r="AD943" s="748"/>
      <c r="AE943" s="4"/>
    </row>
    <row r="944" spans="1:47" s="93" customFormat="1" ht="14.25">
      <c r="A944" s="5"/>
      <c r="B944" s="943" t="str">
        <f>IF(AF930=0,"","Favor de ingresar toda la información requerida en la pregunta")</f>
        <v/>
      </c>
      <c r="C944" s="751"/>
      <c r="D944" s="751"/>
      <c r="E944" s="751"/>
      <c r="F944" s="751"/>
      <c r="G944" s="751"/>
      <c r="H944" s="751"/>
      <c r="I944" s="751"/>
      <c r="J944" s="751"/>
      <c r="K944" s="751"/>
      <c r="L944" s="751"/>
      <c r="M944" s="751"/>
      <c r="N944" s="751"/>
      <c r="O944" s="751"/>
      <c r="P944" s="751"/>
      <c r="Q944" s="751"/>
      <c r="R944" s="751"/>
      <c r="S944" s="751"/>
      <c r="T944" s="751"/>
      <c r="U944" s="751"/>
      <c r="V944" s="751"/>
      <c r="W944" s="751"/>
      <c r="X944" s="751"/>
      <c r="Y944" s="751"/>
      <c r="Z944" s="751"/>
      <c r="AA944" s="751"/>
      <c r="AB944" s="751"/>
      <c r="AC944" s="751"/>
      <c r="AD944" s="751"/>
      <c r="AE944" s="751"/>
    </row>
    <row r="945" spans="1:31" s="93" customFormat="1" ht="14.25">
      <c r="A945" s="5"/>
      <c r="B945" s="767" t="str">
        <f>IF(SUM(COUNTIF(M930:AD939,"NS"))&lt;&gt;0,"Alerta: debido a que cuenta con registros NS, debe proporcionar una justificación en el area de comentarios al final de la pregunta","")</f>
        <v/>
      </c>
      <c r="C945" s="751"/>
      <c r="D945" s="751"/>
      <c r="E945" s="751"/>
      <c r="F945" s="751"/>
      <c r="G945" s="751"/>
      <c r="H945" s="751"/>
      <c r="I945" s="751"/>
      <c r="J945" s="751"/>
      <c r="K945" s="751"/>
      <c r="L945" s="751"/>
      <c r="M945" s="751"/>
      <c r="N945" s="751"/>
      <c r="O945" s="751"/>
      <c r="P945" s="751"/>
      <c r="Q945" s="751"/>
      <c r="R945" s="751"/>
      <c r="S945" s="751"/>
      <c r="T945" s="751"/>
      <c r="U945" s="751"/>
      <c r="V945" s="751"/>
      <c r="W945" s="751"/>
      <c r="X945" s="751"/>
      <c r="Y945" s="751"/>
      <c r="Z945" s="751"/>
      <c r="AA945" s="751"/>
      <c r="AB945" s="751"/>
      <c r="AC945" s="751"/>
      <c r="AD945" s="751"/>
      <c r="AE945" s="751"/>
    </row>
    <row r="946" spans="1:31" s="93" customFormat="1" ht="14.25">
      <c r="A946" s="5"/>
      <c r="B946" s="880" t="str">
        <f>IF(AJ941&gt;0,"Favor de revisar la suma y consistencia de totales y/o subtotales por filas (numéricos y NS)","")</f>
        <v/>
      </c>
      <c r="C946" s="751"/>
      <c r="D946" s="751"/>
      <c r="E946" s="751"/>
      <c r="F946" s="751"/>
      <c r="G946" s="751"/>
      <c r="H946" s="751"/>
      <c r="I946" s="751"/>
      <c r="J946" s="751"/>
      <c r="K946" s="751"/>
      <c r="L946" s="751"/>
      <c r="M946" s="751"/>
      <c r="N946" s="751"/>
      <c r="O946" s="751"/>
      <c r="P946" s="751"/>
      <c r="Q946" s="751"/>
      <c r="R946" s="751"/>
      <c r="S946" s="751"/>
      <c r="T946" s="751"/>
      <c r="U946" s="751"/>
      <c r="V946" s="751"/>
      <c r="W946" s="751"/>
      <c r="X946" s="751"/>
      <c r="Y946" s="751"/>
      <c r="Z946" s="751"/>
      <c r="AA946" s="751"/>
      <c r="AB946" s="751"/>
      <c r="AC946" s="751"/>
      <c r="AD946" s="751"/>
      <c r="AE946" s="751"/>
    </row>
    <row r="947" spans="1:31" s="93" customFormat="1" ht="14.25">
      <c r="A947" s="5"/>
      <c r="B947" s="753" t="str">
        <f>IF(AG930&gt;0,"Revise la información capturada, ya que tiene datos ingresados en celdas que están sombreadas","")</f>
        <v/>
      </c>
      <c r="C947" s="751"/>
      <c r="D947" s="751"/>
      <c r="E947" s="751"/>
      <c r="F947" s="751"/>
      <c r="G947" s="751"/>
      <c r="H947" s="751"/>
      <c r="I947" s="751"/>
      <c r="J947" s="751"/>
      <c r="K947" s="751"/>
      <c r="L947" s="751"/>
      <c r="M947" s="751"/>
      <c r="N947" s="751"/>
      <c r="O947" s="751"/>
      <c r="P947" s="751"/>
      <c r="Q947" s="751"/>
      <c r="R947" s="751"/>
      <c r="S947" s="751"/>
      <c r="T947" s="751"/>
      <c r="U947" s="751"/>
      <c r="V947" s="751"/>
      <c r="W947" s="751"/>
      <c r="X947" s="751"/>
      <c r="Y947" s="751"/>
      <c r="Z947" s="751"/>
      <c r="AA947" s="751"/>
      <c r="AB947" s="751"/>
      <c r="AC947" s="751"/>
      <c r="AD947" s="751"/>
      <c r="AE947" s="751"/>
    </row>
    <row r="948" spans="1:31" s="93" customFormat="1" ht="14.25">
      <c r="A948" s="5"/>
      <c r="B948" s="753" t="str">
        <f>IF(AO931&gt;0,"Favor de revisar la instrucción 1, debido a que no se cumplen con los criterios mencionados","")</f>
        <v/>
      </c>
      <c r="C948" s="751"/>
      <c r="D948" s="751"/>
      <c r="E948" s="751"/>
      <c r="F948" s="751"/>
      <c r="G948" s="751"/>
      <c r="H948" s="751"/>
      <c r="I948" s="751"/>
      <c r="J948" s="751"/>
      <c r="K948" s="751"/>
      <c r="L948" s="751"/>
      <c r="M948" s="751"/>
      <c r="N948" s="751"/>
      <c r="O948" s="751"/>
      <c r="P948" s="751"/>
      <c r="Q948" s="751"/>
      <c r="R948" s="751"/>
      <c r="S948" s="751"/>
      <c r="T948" s="751"/>
      <c r="U948" s="751"/>
      <c r="V948" s="751"/>
      <c r="W948" s="751"/>
      <c r="X948" s="751"/>
      <c r="Y948" s="751"/>
      <c r="Z948" s="751"/>
      <c r="AA948" s="751"/>
      <c r="AB948" s="751"/>
      <c r="AC948" s="751"/>
      <c r="AD948" s="751"/>
      <c r="AE948" s="751"/>
    </row>
    <row r="949" spans="1:31" s="93" customFormat="1" ht="15" customHeight="1" thickBot="1">
      <c r="A949" s="5"/>
      <c r="B949" s="749" t="str">
        <f>IF(AR940&gt;0,"Alerta: debe de proporcionar una justificación de acuerdo a lo establecido en la instrucción 2","")</f>
        <v/>
      </c>
      <c r="C949" s="751"/>
      <c r="D949" s="751"/>
      <c r="E949" s="751"/>
      <c r="F949" s="751"/>
      <c r="G949" s="751"/>
      <c r="H949" s="751"/>
      <c r="I949" s="751"/>
      <c r="J949" s="751"/>
      <c r="K949" s="751"/>
      <c r="L949" s="751"/>
      <c r="M949" s="751"/>
      <c r="N949" s="751"/>
      <c r="O949" s="751"/>
      <c r="P949" s="751"/>
      <c r="Q949" s="751"/>
      <c r="R949" s="751"/>
      <c r="S949" s="751"/>
      <c r="T949" s="751"/>
      <c r="U949" s="751"/>
      <c r="V949" s="751"/>
      <c r="W949" s="751"/>
      <c r="X949" s="751"/>
      <c r="Y949" s="751"/>
      <c r="Z949" s="751"/>
      <c r="AA949" s="751"/>
      <c r="AB949" s="751"/>
      <c r="AC949" s="751"/>
      <c r="AD949" s="751"/>
      <c r="AE949" s="751"/>
    </row>
    <row r="950" spans="1:31" s="93" customFormat="1" ht="15" customHeight="1" thickBot="1">
      <c r="A950" s="58"/>
      <c r="B950" s="991" t="s">
        <v>6647</v>
      </c>
      <c r="C950" s="655"/>
      <c r="D950" s="655"/>
      <c r="E950" s="655"/>
      <c r="F950" s="655"/>
      <c r="G950" s="655"/>
      <c r="H950" s="655"/>
      <c r="I950" s="655"/>
      <c r="J950" s="655"/>
      <c r="K950" s="655"/>
      <c r="L950" s="655"/>
      <c r="M950" s="655"/>
      <c r="N950" s="655"/>
      <c r="O950" s="655"/>
      <c r="P950" s="655"/>
      <c r="Q950" s="655"/>
      <c r="R950" s="655"/>
      <c r="S950" s="655"/>
      <c r="T950" s="655"/>
      <c r="U950" s="655"/>
      <c r="V950" s="655"/>
      <c r="W950" s="655"/>
      <c r="X950" s="655"/>
      <c r="Y950" s="655"/>
      <c r="Z950" s="655"/>
      <c r="AA950" s="655"/>
      <c r="AB950" s="655"/>
      <c r="AC950" s="655"/>
      <c r="AD950" s="656"/>
      <c r="AE950" s="4"/>
    </row>
    <row r="951" spans="1:31" s="93" customFormat="1" ht="14.25">
      <c r="A951" s="5"/>
      <c r="B951" s="993" t="s">
        <v>6567</v>
      </c>
      <c r="C951" s="666"/>
      <c r="D951" s="666"/>
      <c r="E951" s="666"/>
      <c r="F951" s="666"/>
      <c r="G951" s="666"/>
      <c r="H951" s="666"/>
      <c r="I951" s="666"/>
      <c r="J951" s="666"/>
      <c r="K951" s="666"/>
      <c r="L951" s="666"/>
      <c r="M951" s="666"/>
      <c r="N951" s="666"/>
      <c r="O951" s="666"/>
      <c r="P951" s="666"/>
      <c r="Q951" s="666"/>
      <c r="R951" s="666"/>
      <c r="S951" s="666"/>
      <c r="T951" s="666"/>
      <c r="U951" s="666"/>
      <c r="V951" s="666"/>
      <c r="W951" s="666"/>
      <c r="X951" s="666"/>
      <c r="Y951" s="666"/>
      <c r="Z951" s="666"/>
      <c r="AA951" s="666"/>
      <c r="AB951" s="666"/>
      <c r="AC951" s="666"/>
      <c r="AD951" s="762"/>
      <c r="AE951" s="4"/>
    </row>
    <row r="952" spans="1:31" s="93" customFormat="1" ht="24" customHeight="1">
      <c r="A952" s="5"/>
      <c r="B952" s="542"/>
      <c r="C952" s="872" t="s">
        <v>6648</v>
      </c>
      <c r="D952" s="736"/>
      <c r="E952" s="736"/>
      <c r="F952" s="736"/>
      <c r="G952" s="736"/>
      <c r="H952" s="736"/>
      <c r="I952" s="736"/>
      <c r="J952" s="736"/>
      <c r="K952" s="736"/>
      <c r="L952" s="736"/>
      <c r="M952" s="736"/>
      <c r="N952" s="736"/>
      <c r="O952" s="736"/>
      <c r="P952" s="736"/>
      <c r="Q952" s="736"/>
      <c r="R952" s="736"/>
      <c r="S952" s="736"/>
      <c r="T952" s="736"/>
      <c r="U952" s="736"/>
      <c r="V952" s="736"/>
      <c r="W952" s="736"/>
      <c r="X952" s="736"/>
      <c r="Y952" s="736"/>
      <c r="Z952" s="736"/>
      <c r="AA952" s="736"/>
      <c r="AB952" s="736"/>
      <c r="AC952" s="736"/>
      <c r="AD952" s="784"/>
      <c r="AE952" s="4"/>
    </row>
    <row r="953" spans="1:31" s="93" customFormat="1" ht="24" customHeight="1">
      <c r="A953" s="5"/>
      <c r="B953" s="13"/>
      <c r="C953" s="715" t="s">
        <v>6649</v>
      </c>
      <c r="D953" s="736"/>
      <c r="E953" s="736"/>
      <c r="F953" s="736"/>
      <c r="G953" s="736"/>
      <c r="H953" s="736"/>
      <c r="I953" s="736"/>
      <c r="J953" s="736"/>
      <c r="K953" s="736"/>
      <c r="L953" s="736"/>
      <c r="M953" s="736"/>
      <c r="N953" s="736"/>
      <c r="O953" s="736"/>
      <c r="P953" s="736"/>
      <c r="Q953" s="736"/>
      <c r="R953" s="736"/>
      <c r="S953" s="736"/>
      <c r="T953" s="736"/>
      <c r="U953" s="736"/>
      <c r="V953" s="736"/>
      <c r="W953" s="736"/>
      <c r="X953" s="736"/>
      <c r="Y953" s="736"/>
      <c r="Z953" s="736"/>
      <c r="AA953" s="736"/>
      <c r="AB953" s="736"/>
      <c r="AC953" s="736"/>
      <c r="AD953" s="689"/>
      <c r="AE953" s="4"/>
    </row>
    <row r="954" spans="1:31" s="93" customFormat="1" ht="14.25">
      <c r="A954" s="5"/>
      <c r="B954" s="1000" t="s">
        <v>6650</v>
      </c>
      <c r="C954" s="773"/>
      <c r="D954" s="773"/>
      <c r="E954" s="773"/>
      <c r="F954" s="773"/>
      <c r="G954" s="773"/>
      <c r="H954" s="773"/>
      <c r="I954" s="773"/>
      <c r="J954" s="773"/>
      <c r="K954" s="773"/>
      <c r="L954" s="773"/>
      <c r="M954" s="773"/>
      <c r="N954" s="773"/>
      <c r="O954" s="773"/>
      <c r="P954" s="773"/>
      <c r="Q954" s="773"/>
      <c r="R954" s="773"/>
      <c r="S954" s="773"/>
      <c r="T954" s="773"/>
      <c r="U954" s="773"/>
      <c r="V954" s="773"/>
      <c r="W954" s="773"/>
      <c r="X954" s="773"/>
      <c r="Y954" s="773"/>
      <c r="Z954" s="773"/>
      <c r="AA954" s="773"/>
      <c r="AB954" s="773"/>
      <c r="AC954" s="773"/>
      <c r="AD954" s="769"/>
      <c r="AE954" s="4"/>
    </row>
    <row r="955" spans="1:31" s="93" customFormat="1" ht="36" customHeight="1">
      <c r="A955" s="5"/>
      <c r="B955" s="13"/>
      <c r="C955" s="715" t="s">
        <v>6651</v>
      </c>
      <c r="D955" s="736"/>
      <c r="E955" s="736"/>
      <c r="F955" s="736"/>
      <c r="G955" s="736"/>
      <c r="H955" s="736"/>
      <c r="I955" s="736"/>
      <c r="J955" s="736"/>
      <c r="K955" s="736"/>
      <c r="L955" s="736"/>
      <c r="M955" s="736"/>
      <c r="N955" s="736"/>
      <c r="O955" s="736"/>
      <c r="P955" s="736"/>
      <c r="Q955" s="736"/>
      <c r="R955" s="736"/>
      <c r="S955" s="736"/>
      <c r="T955" s="736"/>
      <c r="U955" s="736"/>
      <c r="V955" s="736"/>
      <c r="W955" s="736"/>
      <c r="X955" s="736"/>
      <c r="Y955" s="736"/>
      <c r="Z955" s="736"/>
      <c r="AA955" s="736"/>
      <c r="AB955" s="736"/>
      <c r="AC955" s="736"/>
      <c r="AD955" s="689"/>
      <c r="AE955" s="4"/>
    </row>
    <row r="956" spans="1:31" s="93" customFormat="1" ht="84" customHeight="1">
      <c r="A956" s="5"/>
      <c r="B956" s="443"/>
      <c r="C956" s="731" t="s">
        <v>6652</v>
      </c>
      <c r="D956" s="732"/>
      <c r="E956" s="732"/>
      <c r="F956" s="732"/>
      <c r="G956" s="732"/>
      <c r="H956" s="732"/>
      <c r="I956" s="732"/>
      <c r="J956" s="732"/>
      <c r="K956" s="732"/>
      <c r="L956" s="732"/>
      <c r="M956" s="732"/>
      <c r="N956" s="732"/>
      <c r="O956" s="732"/>
      <c r="P956" s="732"/>
      <c r="Q956" s="732"/>
      <c r="R956" s="732"/>
      <c r="S956" s="732"/>
      <c r="T956" s="732"/>
      <c r="U956" s="732"/>
      <c r="V956" s="732"/>
      <c r="W956" s="732"/>
      <c r="X956" s="732"/>
      <c r="Y956" s="732"/>
      <c r="Z956" s="732"/>
      <c r="AA956" s="732"/>
      <c r="AB956" s="732"/>
      <c r="AC956" s="732"/>
      <c r="AD956" s="733"/>
      <c r="AE956" s="4"/>
    </row>
    <row r="957" spans="1:31" s="93" customFormat="1" ht="14.25">
      <c r="A957" s="5"/>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4"/>
    </row>
    <row r="958" spans="1:31" s="93" customFormat="1" ht="36" customHeight="1">
      <c r="A958" s="7" t="s">
        <v>6653</v>
      </c>
      <c r="B958" s="755" t="s">
        <v>6654</v>
      </c>
      <c r="C958" s="736"/>
      <c r="D958" s="736"/>
      <c r="E958" s="736"/>
      <c r="F958" s="736"/>
      <c r="G958" s="736"/>
      <c r="H958" s="736"/>
      <c r="I958" s="736"/>
      <c r="J958" s="736"/>
      <c r="K958" s="736"/>
      <c r="L958" s="736"/>
      <c r="M958" s="736"/>
      <c r="N958" s="736"/>
      <c r="O958" s="736"/>
      <c r="P958" s="736"/>
      <c r="Q958" s="736"/>
      <c r="R958" s="736"/>
      <c r="S958" s="736"/>
      <c r="T958" s="736"/>
      <c r="U958" s="736"/>
      <c r="V958" s="736"/>
      <c r="W958" s="736"/>
      <c r="X958" s="736"/>
      <c r="Y958" s="736"/>
      <c r="Z958" s="736"/>
      <c r="AA958" s="736"/>
      <c r="AB958" s="736"/>
      <c r="AC958" s="736"/>
      <c r="AD958" s="736"/>
      <c r="AE958" s="4"/>
    </row>
    <row r="959" spans="1:31" s="93" customFormat="1" ht="24" customHeight="1">
      <c r="A959" s="7"/>
      <c r="B959" s="59"/>
      <c r="C959" s="742" t="s">
        <v>6655</v>
      </c>
      <c r="D959" s="736"/>
      <c r="E959" s="736"/>
      <c r="F959" s="736"/>
      <c r="G959" s="736"/>
      <c r="H959" s="736"/>
      <c r="I959" s="736"/>
      <c r="J959" s="736"/>
      <c r="K959" s="736"/>
      <c r="L959" s="736"/>
      <c r="M959" s="736"/>
      <c r="N959" s="736"/>
      <c r="O959" s="736"/>
      <c r="P959" s="736"/>
      <c r="Q959" s="736"/>
      <c r="R959" s="736"/>
      <c r="S959" s="736"/>
      <c r="T959" s="736"/>
      <c r="U959" s="736"/>
      <c r="V959" s="736"/>
      <c r="W959" s="736"/>
      <c r="X959" s="736"/>
      <c r="Y959" s="736"/>
      <c r="Z959" s="736"/>
      <c r="AA959" s="736"/>
      <c r="AB959" s="736"/>
      <c r="AC959" s="736"/>
      <c r="AD959" s="736"/>
      <c r="AE959" s="4"/>
    </row>
    <row r="960" spans="1:31" s="93" customFormat="1" ht="14.25">
      <c r="A960" s="7"/>
      <c r="B960" s="69"/>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c r="AA960" s="60"/>
      <c r="AB960" s="60"/>
      <c r="AC960" s="60"/>
      <c r="AD960" s="60"/>
      <c r="AE960" s="4"/>
    </row>
    <row r="961" spans="1:38" s="93" customFormat="1" ht="24" customHeight="1">
      <c r="A961" s="405"/>
      <c r="B961" s="86"/>
      <c r="C961" s="643" t="s">
        <v>6656</v>
      </c>
      <c r="D961" s="773"/>
      <c r="E961" s="773"/>
      <c r="F961" s="773"/>
      <c r="G961" s="773"/>
      <c r="H961" s="773"/>
      <c r="I961" s="773"/>
      <c r="J961" s="773"/>
      <c r="K961" s="773"/>
      <c r="L961" s="769"/>
      <c r="M961" s="643" t="s">
        <v>6657</v>
      </c>
      <c r="N961" s="669"/>
      <c r="O961" s="669"/>
      <c r="P961" s="669"/>
      <c r="Q961" s="669"/>
      <c r="R961" s="669"/>
      <c r="S961" s="669"/>
      <c r="T961" s="669"/>
      <c r="U961" s="669"/>
      <c r="V961" s="669"/>
      <c r="W961" s="669"/>
      <c r="X961" s="669"/>
      <c r="Y961" s="669"/>
      <c r="Z961" s="669"/>
      <c r="AA961" s="669"/>
      <c r="AB961" s="669"/>
      <c r="AC961" s="669"/>
      <c r="AD961" s="670"/>
      <c r="AE961" s="4"/>
    </row>
    <row r="962" spans="1:38" s="93" customFormat="1" ht="14.25">
      <c r="A962" s="5"/>
      <c r="B962" s="8"/>
      <c r="C962" s="770"/>
      <c r="D962" s="732"/>
      <c r="E962" s="732"/>
      <c r="F962" s="732"/>
      <c r="G962" s="732"/>
      <c r="H962" s="732"/>
      <c r="I962" s="732"/>
      <c r="J962" s="732"/>
      <c r="K962" s="732"/>
      <c r="L962" s="733"/>
      <c r="M962" s="771" t="s">
        <v>5560</v>
      </c>
      <c r="N962" s="669"/>
      <c r="O962" s="669"/>
      <c r="P962" s="669"/>
      <c r="Q962" s="669"/>
      <c r="R962" s="670"/>
      <c r="S962" s="634" t="s">
        <v>6029</v>
      </c>
      <c r="T962" s="669"/>
      <c r="U962" s="669"/>
      <c r="V962" s="669"/>
      <c r="W962" s="669"/>
      <c r="X962" s="670"/>
      <c r="Y962" s="634" t="s">
        <v>6030</v>
      </c>
      <c r="Z962" s="669"/>
      <c r="AA962" s="669"/>
      <c r="AB962" s="669"/>
      <c r="AC962" s="669"/>
      <c r="AD962" s="670"/>
      <c r="AE962" s="4"/>
      <c r="AF962" t="s">
        <v>6217</v>
      </c>
      <c r="AG962" t="s">
        <v>5110</v>
      </c>
      <c r="AH962" t="s">
        <v>5905</v>
      </c>
      <c r="AI962" t="s">
        <v>5572</v>
      </c>
      <c r="AJ962" t="s">
        <v>5573</v>
      </c>
      <c r="AK962" t="s">
        <v>5574</v>
      </c>
      <c r="AL962" t="s">
        <v>5575</v>
      </c>
    </row>
    <row r="963" spans="1:38" s="93" customFormat="1" ht="14.25">
      <c r="A963" s="5"/>
      <c r="B963" s="8"/>
      <c r="C963" s="671"/>
      <c r="D963" s="653"/>
      <c r="E963" s="653"/>
      <c r="F963" s="653"/>
      <c r="G963" s="653"/>
      <c r="H963" s="653"/>
      <c r="I963" s="653"/>
      <c r="J963" s="653"/>
      <c r="K963" s="653"/>
      <c r="L963" s="748"/>
      <c r="M963" s="866"/>
      <c r="N963" s="745"/>
      <c r="O963" s="745"/>
      <c r="P963" s="745"/>
      <c r="Q963" s="745"/>
      <c r="R963" s="746"/>
      <c r="S963" s="866"/>
      <c r="T963" s="745"/>
      <c r="U963" s="745"/>
      <c r="V963" s="745"/>
      <c r="W963" s="745"/>
      <c r="X963" s="746"/>
      <c r="Y963" s="866"/>
      <c r="Z963" s="745"/>
      <c r="AA963" s="745"/>
      <c r="AB963" s="745"/>
      <c r="AC963" s="745"/>
      <c r="AD963" s="746"/>
      <c r="AE963" s="4"/>
      <c r="AF963" s="396">
        <f>IF(AND(C963=1,M963=0),1,0)</f>
        <v>0</v>
      </c>
      <c r="AG963" s="396">
        <f>IF(COUNTA(C963:AD963)=0,0,IF(C963=1,IF(COUNTA(M963:AD963)=3,0,1),IF(C963&gt;1,0,1)))</f>
        <v>0</v>
      </c>
      <c r="AH963" s="396">
        <f>IF(C963&gt;1,IF(COUNTA(M963:AD963)=0,0,1),0)</f>
        <v>0</v>
      </c>
      <c r="AI963" s="422">
        <f>M963</f>
        <v>0</v>
      </c>
      <c r="AJ963">
        <f>COUNTIF(S963:AD963,"NS")</f>
        <v>0</v>
      </c>
      <c r="AK963" s="422">
        <f>SUM(S963:AD963)</f>
        <v>0</v>
      </c>
      <c r="AL963">
        <f>IF(COUNTIF(M963:AD963,"NA")=3,0,IF(OR(AND(AI963=0,AJ963&gt;0),AND(AI963="NS",AK963&gt;0), AND(AI963="NS", AJ963=0,AK963=0)), 1, IF(OR(AND(AI963&gt;0,AJ963&gt;1,AI963&gt;AK963), AND(AI963="NS",AJ963=2), AND(AI963="NS",AK963=0,AJ963&gt;0),AI963=AK963), 0, 1)))</f>
        <v>0</v>
      </c>
    </row>
    <row r="964" spans="1:38" s="93" customFormat="1" ht="14.25">
      <c r="A964" s="5"/>
      <c r="B964" s="6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4"/>
      <c r="AL964" s="192">
        <f>SUM(AL963:AL963)</f>
        <v>0</v>
      </c>
    </row>
    <row r="965" spans="1:38" s="93" customFormat="1" ht="24" customHeight="1">
      <c r="A965" s="5"/>
      <c r="B965" s="8"/>
      <c r="C965" s="758" t="s">
        <v>5120</v>
      </c>
      <c r="D965" s="736"/>
      <c r="E965" s="736"/>
      <c r="F965" s="736"/>
      <c r="G965" s="736"/>
      <c r="H965" s="736"/>
      <c r="I965" s="736"/>
      <c r="J965" s="736"/>
      <c r="K965" s="736"/>
      <c r="L965" s="736"/>
      <c r="M965" s="736"/>
      <c r="N965" s="736"/>
      <c r="O965" s="736"/>
      <c r="P965" s="736"/>
      <c r="Q965" s="736"/>
      <c r="R965" s="736"/>
      <c r="S965" s="736"/>
      <c r="T965" s="736"/>
      <c r="U965" s="736"/>
      <c r="V965" s="736"/>
      <c r="W965" s="736"/>
      <c r="X965" s="736"/>
      <c r="Y965" s="736"/>
      <c r="Z965" s="736"/>
      <c r="AA965" s="736"/>
      <c r="AB965" s="736"/>
      <c r="AC965" s="736"/>
      <c r="AD965" s="736"/>
      <c r="AE965" s="4"/>
      <c r="AI965" t="s">
        <v>5595</v>
      </c>
      <c r="AJ965" s="193">
        <f>SUM(AL964)</f>
        <v>0</v>
      </c>
    </row>
    <row r="966" spans="1:38" s="93" customFormat="1" ht="60" customHeight="1">
      <c r="A966" s="21"/>
      <c r="B966" s="86"/>
      <c r="C966" s="747"/>
      <c r="D966" s="653"/>
      <c r="E966" s="653"/>
      <c r="F966" s="653"/>
      <c r="G966" s="653"/>
      <c r="H966" s="653"/>
      <c r="I966" s="653"/>
      <c r="J966" s="653"/>
      <c r="K966" s="653"/>
      <c r="L966" s="653"/>
      <c r="M966" s="653"/>
      <c r="N966" s="653"/>
      <c r="O966" s="653"/>
      <c r="P966" s="653"/>
      <c r="Q966" s="653"/>
      <c r="R966" s="653"/>
      <c r="S966" s="653"/>
      <c r="T966" s="653"/>
      <c r="U966" s="653"/>
      <c r="V966" s="653"/>
      <c r="W966" s="653"/>
      <c r="X966" s="653"/>
      <c r="Y966" s="653"/>
      <c r="Z966" s="653"/>
      <c r="AA966" s="653"/>
      <c r="AB966" s="653"/>
      <c r="AC966" s="653"/>
      <c r="AD966" s="748"/>
      <c r="AE966" s="4"/>
    </row>
    <row r="967" spans="1:38" s="93" customFormat="1" ht="14.25">
      <c r="A967" s="5"/>
      <c r="B967" s="943" t="str">
        <f>IF(AG963=0,"","Favor de ingresar toda la información requerida en la pregunta")</f>
        <v/>
      </c>
      <c r="C967" s="751"/>
      <c r="D967" s="751"/>
      <c r="E967" s="751"/>
      <c r="F967" s="751"/>
      <c r="G967" s="751"/>
      <c r="H967" s="751"/>
      <c r="I967" s="751"/>
      <c r="J967" s="751"/>
      <c r="K967" s="751"/>
      <c r="L967" s="751"/>
      <c r="M967" s="751"/>
      <c r="N967" s="751"/>
      <c r="O967" s="751"/>
      <c r="P967" s="751"/>
      <c r="Q967" s="751"/>
      <c r="R967" s="751"/>
      <c r="S967" s="751"/>
      <c r="T967" s="751"/>
      <c r="U967" s="751"/>
      <c r="V967" s="751"/>
      <c r="W967" s="751"/>
      <c r="X967" s="751"/>
      <c r="Y967" s="751"/>
      <c r="Z967" s="751"/>
      <c r="AA967" s="751"/>
      <c r="AB967" s="751"/>
      <c r="AC967" s="751"/>
      <c r="AD967" s="751"/>
      <c r="AE967" s="751"/>
    </row>
    <row r="968" spans="1:38" s="93" customFormat="1" ht="14.25">
      <c r="A968" s="5"/>
      <c r="B968" s="767" t="str">
        <f>IF(SUM(COUNTIF(M963:AD963,"NS"))&lt;&gt;0,"Alerta: debido a que cuenta con registros NS, debe proporcionar una justificación en el area de comentarios al final de la pregunta","")</f>
        <v/>
      </c>
      <c r="C968" s="751"/>
      <c r="D968" s="751"/>
      <c r="E968" s="751"/>
      <c r="F968" s="751"/>
      <c r="G968" s="751"/>
      <c r="H968" s="751"/>
      <c r="I968" s="751"/>
      <c r="J968" s="751"/>
      <c r="K968" s="751"/>
      <c r="L968" s="751"/>
      <c r="M968" s="751"/>
      <c r="N968" s="751"/>
      <c r="O968" s="751"/>
      <c r="P968" s="751"/>
      <c r="Q968" s="751"/>
      <c r="R968" s="751"/>
      <c r="S968" s="751"/>
      <c r="T968" s="751"/>
      <c r="U968" s="751"/>
      <c r="V968" s="751"/>
      <c r="W968" s="751"/>
      <c r="X968" s="751"/>
      <c r="Y968" s="751"/>
      <c r="Z968" s="751"/>
      <c r="AA968" s="751"/>
      <c r="AB968" s="751"/>
      <c r="AC968" s="751"/>
      <c r="AD968" s="751"/>
      <c r="AE968" s="751"/>
    </row>
    <row r="969" spans="1:38" s="93" customFormat="1" ht="14.25">
      <c r="A969" s="5"/>
      <c r="B969" s="880" t="str">
        <f>IF(AJ965&gt;0,"Favor de revisar la suma y consistencia de totales y/o subtotales por filas (numéricos y NS)","")</f>
        <v/>
      </c>
      <c r="C969" s="751"/>
      <c r="D969" s="751"/>
      <c r="E969" s="751"/>
      <c r="F969" s="751"/>
      <c r="G969" s="751"/>
      <c r="H969" s="751"/>
      <c r="I969" s="751"/>
      <c r="J969" s="751"/>
      <c r="K969" s="751"/>
      <c r="L969" s="751"/>
      <c r="M969" s="751"/>
      <c r="N969" s="751"/>
      <c r="O969" s="751"/>
      <c r="P969" s="751"/>
      <c r="Q969" s="751"/>
      <c r="R969" s="751"/>
      <c r="S969" s="751"/>
      <c r="T969" s="751"/>
      <c r="U969" s="751"/>
      <c r="V969" s="751"/>
      <c r="W969" s="751"/>
      <c r="X969" s="751"/>
      <c r="Y969" s="751"/>
      <c r="Z969" s="751"/>
      <c r="AA969" s="751"/>
      <c r="AB969" s="751"/>
      <c r="AC969" s="751"/>
      <c r="AD969" s="751"/>
      <c r="AE969" s="751"/>
    </row>
    <row r="970" spans="1:38" s="93" customFormat="1" ht="14.25">
      <c r="A970" s="5"/>
      <c r="B970" s="753" t="str">
        <f>IF(AH963&gt;0,"Revise la información capturada, ya que tiene datos ingresados en celdas que están sombreadas","")</f>
        <v/>
      </c>
      <c r="C970" s="751"/>
      <c r="D970" s="751"/>
      <c r="E970" s="751"/>
      <c r="F970" s="751"/>
      <c r="G970" s="751"/>
      <c r="H970" s="751"/>
      <c r="I970" s="751"/>
      <c r="J970" s="751"/>
      <c r="K970" s="751"/>
      <c r="L970" s="751"/>
      <c r="M970" s="751"/>
      <c r="N970" s="751"/>
      <c r="O970" s="751"/>
      <c r="P970" s="751"/>
      <c r="Q970" s="751"/>
      <c r="R970" s="751"/>
      <c r="S970" s="751"/>
      <c r="T970" s="751"/>
      <c r="U970" s="751"/>
      <c r="V970" s="751"/>
      <c r="W970" s="751"/>
      <c r="X970" s="751"/>
      <c r="Y970" s="751"/>
      <c r="Z970" s="751"/>
      <c r="AA970" s="751"/>
      <c r="AB970" s="751"/>
      <c r="AC970" s="751"/>
      <c r="AD970" s="751"/>
      <c r="AE970" s="751"/>
    </row>
    <row r="971" spans="1:38" s="93" customFormat="1" ht="14.25">
      <c r="A971" s="5"/>
      <c r="B971" s="880" t="str">
        <f>IF(AF963=0,"","Debido a que cuenta con registro(s) con el código 1, el total de la fila respectiva debe ser mayor a cero")</f>
        <v/>
      </c>
      <c r="C971" s="751"/>
      <c r="D971" s="751"/>
      <c r="E971" s="751"/>
      <c r="F971" s="751"/>
      <c r="G971" s="751"/>
      <c r="H971" s="751"/>
      <c r="I971" s="751"/>
      <c r="J971" s="751"/>
      <c r="K971" s="751"/>
      <c r="L971" s="751"/>
      <c r="M971" s="751"/>
      <c r="N971" s="751"/>
      <c r="O971" s="751"/>
      <c r="P971" s="751"/>
      <c r="Q971" s="751"/>
      <c r="R971" s="751"/>
      <c r="S971" s="751"/>
      <c r="T971" s="751"/>
      <c r="U971" s="751"/>
      <c r="V971" s="751"/>
      <c r="W971" s="751"/>
      <c r="X971" s="751"/>
      <c r="Y971" s="751"/>
      <c r="Z971" s="751"/>
      <c r="AA971" s="751"/>
      <c r="AB971" s="751"/>
      <c r="AC971" s="751"/>
      <c r="AD971" s="751"/>
      <c r="AE971" s="751"/>
    </row>
    <row r="972" spans="1:38" s="93" customFormat="1" ht="14.25">
      <c r="A972" s="5"/>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4"/>
    </row>
    <row r="973" spans="1:38" s="93" customFormat="1" ht="24" customHeight="1">
      <c r="A973" s="7" t="s">
        <v>6658</v>
      </c>
      <c r="B973" s="743" t="s">
        <v>6659</v>
      </c>
      <c r="C973" s="736"/>
      <c r="D973" s="736"/>
      <c r="E973" s="736"/>
      <c r="F973" s="736"/>
      <c r="G973" s="736"/>
      <c r="H973" s="736"/>
      <c r="I973" s="736"/>
      <c r="J973" s="736"/>
      <c r="K973" s="736"/>
      <c r="L973" s="736"/>
      <c r="M973" s="736"/>
      <c r="N973" s="736"/>
      <c r="O973" s="736"/>
      <c r="P973" s="736"/>
      <c r="Q973" s="736"/>
      <c r="R973" s="736"/>
      <c r="S973" s="736"/>
      <c r="T973" s="736"/>
      <c r="U973" s="736"/>
      <c r="V973" s="736"/>
      <c r="W973" s="736"/>
      <c r="X973" s="736"/>
      <c r="Y973" s="736"/>
      <c r="Z973" s="736"/>
      <c r="AA973" s="736"/>
      <c r="AB973" s="736"/>
      <c r="AC973" s="736"/>
      <c r="AD973" s="736"/>
      <c r="AE973" s="4"/>
    </row>
    <row r="974" spans="1:38" s="93" customFormat="1" ht="14.25">
      <c r="A974" s="7"/>
      <c r="B974" s="69"/>
      <c r="C974" s="742" t="s">
        <v>6660</v>
      </c>
      <c r="D974" s="736"/>
      <c r="E974" s="736"/>
      <c r="F974" s="736"/>
      <c r="G974" s="736"/>
      <c r="H974" s="736"/>
      <c r="I974" s="736"/>
      <c r="J974" s="736"/>
      <c r="K974" s="736"/>
      <c r="L974" s="736"/>
      <c r="M974" s="736"/>
      <c r="N974" s="736"/>
      <c r="O974" s="736"/>
      <c r="P974" s="736"/>
      <c r="Q974" s="736"/>
      <c r="R974" s="736"/>
      <c r="S974" s="736"/>
      <c r="T974" s="736"/>
      <c r="U974" s="736"/>
      <c r="V974" s="736"/>
      <c r="W974" s="736"/>
      <c r="X974" s="736"/>
      <c r="Y974" s="736"/>
      <c r="Z974" s="736"/>
      <c r="AA974" s="736"/>
      <c r="AB974" s="736"/>
      <c r="AC974" s="736"/>
      <c r="AD974" s="736"/>
      <c r="AE974" s="4"/>
    </row>
    <row r="975" spans="1:38" s="93" customFormat="1" ht="14.25">
      <c r="A975" s="405"/>
      <c r="B975" s="403"/>
      <c r="C975" s="403"/>
      <c r="D975" s="403"/>
      <c r="E975" s="403"/>
      <c r="F975" s="403"/>
      <c r="G975" s="403"/>
      <c r="H975" s="403"/>
      <c r="I975" s="403"/>
      <c r="J975" s="403"/>
      <c r="K975" s="403"/>
      <c r="L975" s="403"/>
      <c r="M975" s="403"/>
      <c r="N975" s="403"/>
      <c r="O975" s="403"/>
      <c r="P975" s="403"/>
      <c r="Q975" s="86"/>
      <c r="R975" s="403"/>
      <c r="S975" s="403"/>
      <c r="T975" s="403"/>
      <c r="U975" s="403"/>
      <c r="V975" s="403"/>
      <c r="W975" s="403"/>
      <c r="X975" s="403"/>
      <c r="Y975" s="403"/>
      <c r="Z975" s="403"/>
      <c r="AA975" s="403"/>
      <c r="AB975" s="403"/>
      <c r="AC975" s="403"/>
      <c r="AD975" s="403"/>
      <c r="AE975" s="4"/>
    </row>
    <row r="976" spans="1:38" s="93" customFormat="1" ht="24" customHeight="1">
      <c r="A976" s="405"/>
      <c r="B976" s="404"/>
      <c r="C976" s="985" t="s">
        <v>6056</v>
      </c>
      <c r="D976" s="773"/>
      <c r="E976" s="773"/>
      <c r="F976" s="773"/>
      <c r="G976" s="773"/>
      <c r="H976" s="773"/>
      <c r="I976" s="773"/>
      <c r="J976" s="773"/>
      <c r="K976" s="773"/>
      <c r="L976" s="769"/>
      <c r="M976" s="643" t="s">
        <v>6657</v>
      </c>
      <c r="N976" s="669"/>
      <c r="O976" s="669"/>
      <c r="P976" s="669"/>
      <c r="Q976" s="669"/>
      <c r="R976" s="669"/>
      <c r="S976" s="669"/>
      <c r="T976" s="669"/>
      <c r="U976" s="669"/>
      <c r="V976" s="669"/>
      <c r="W976" s="669"/>
      <c r="X976" s="669"/>
      <c r="Y976" s="669"/>
      <c r="Z976" s="669"/>
      <c r="AA976" s="669"/>
      <c r="AB976" s="669"/>
      <c r="AC976" s="669"/>
      <c r="AD976" s="670"/>
      <c r="AE976" s="4"/>
    </row>
    <row r="977" spans="1:38" s="93" customFormat="1" ht="14.25">
      <c r="A977" s="405"/>
      <c r="B977" s="403"/>
      <c r="C977" s="862"/>
      <c r="D977" s="736"/>
      <c r="E977" s="736"/>
      <c r="F977" s="736"/>
      <c r="G977" s="736"/>
      <c r="H977" s="736"/>
      <c r="I977" s="736"/>
      <c r="J977" s="736"/>
      <c r="K977" s="736"/>
      <c r="L977" s="689"/>
      <c r="M977" s="771" t="s">
        <v>5560</v>
      </c>
      <c r="N977" s="669"/>
      <c r="O977" s="669"/>
      <c r="P977" s="669"/>
      <c r="Q977" s="669"/>
      <c r="R977" s="670"/>
      <c r="S977" s="634" t="s">
        <v>6029</v>
      </c>
      <c r="T977" s="669"/>
      <c r="U977" s="669"/>
      <c r="V977" s="669"/>
      <c r="W977" s="669"/>
      <c r="X977" s="670"/>
      <c r="Y977" s="634" t="s">
        <v>6030</v>
      </c>
      <c r="Z977" s="669"/>
      <c r="AA977" s="669"/>
      <c r="AB977" s="669"/>
      <c r="AC977" s="669"/>
      <c r="AD977" s="670"/>
      <c r="AE977" s="4"/>
      <c r="AF977" s="391" t="s">
        <v>6031</v>
      </c>
      <c r="AG977" s="391" t="s">
        <v>6032</v>
      </c>
      <c r="AI977" t="s">
        <v>5572</v>
      </c>
      <c r="AJ977" t="s">
        <v>5573</v>
      </c>
      <c r="AK977" t="s">
        <v>5574</v>
      </c>
      <c r="AL977" t="s">
        <v>5575</v>
      </c>
    </row>
    <row r="978" spans="1:38" s="93" customFormat="1" ht="14.25">
      <c r="A978" s="405"/>
      <c r="B978" s="8"/>
      <c r="C978" s="74" t="s">
        <v>5040</v>
      </c>
      <c r="D978" s="763" t="s">
        <v>6057</v>
      </c>
      <c r="E978" s="669"/>
      <c r="F978" s="669"/>
      <c r="G978" s="669"/>
      <c r="H978" s="669"/>
      <c r="I978" s="669"/>
      <c r="J978" s="669"/>
      <c r="K978" s="669"/>
      <c r="L978" s="670"/>
      <c r="M978" s="866"/>
      <c r="N978" s="745"/>
      <c r="O978" s="745"/>
      <c r="P978" s="745"/>
      <c r="Q978" s="745"/>
      <c r="R978" s="746"/>
      <c r="S978" s="866"/>
      <c r="T978" s="745"/>
      <c r="U978" s="745"/>
      <c r="V978" s="745"/>
      <c r="W978" s="745"/>
      <c r="X978" s="746"/>
      <c r="Y978" s="866"/>
      <c r="Z978" s="745"/>
      <c r="AA978" s="745"/>
      <c r="AB978" s="745"/>
      <c r="AC978" s="745"/>
      <c r="AD978" s="746"/>
      <c r="AE978" s="4"/>
      <c r="AF978" s="396">
        <f>IF($C$963=1,IF(COUNTA(M978:AD987)=30,0,1),0)</f>
        <v>0</v>
      </c>
      <c r="AG978" s="396">
        <f>IF($C$963&lt;&gt;1,IF(AND(COUNTA(M978:AD987)=0,C991=""),0,1),0)</f>
        <v>0</v>
      </c>
      <c r="AI978" s="422">
        <f>M978</f>
        <v>0</v>
      </c>
      <c r="AJ978">
        <f>COUNTIF(S978:AD978,"NS")</f>
        <v>0</v>
      </c>
      <c r="AK978">
        <f>SUM(S978:AD978)</f>
        <v>0</v>
      </c>
      <c r="AL978">
        <f>IF(COUNTIF(M978:AD978,"NA")=3,0,IF(OR(AND(AI978=0,AJ978&gt;0),AND(AI978="NS",AK978&gt;0), AND(AI978="NS", AJ978=0,AK978=0)), 1, IF(OR(AND(AI978&gt;0,AJ978&gt;1,AI978&gt;AK978), AND(AI978="NS",AJ978=2), AND(AI978="NS",AK978=0,AJ978&gt;0),AI978=AK978), 0, 1)))</f>
        <v>0</v>
      </c>
    </row>
    <row r="979" spans="1:38" s="93" customFormat="1" ht="14.25">
      <c r="A979" s="405"/>
      <c r="B979" s="8"/>
      <c r="C979" s="74" t="s">
        <v>5042</v>
      </c>
      <c r="D979" s="763" t="s">
        <v>6058</v>
      </c>
      <c r="E979" s="669"/>
      <c r="F979" s="669"/>
      <c r="G979" s="669"/>
      <c r="H979" s="669"/>
      <c r="I979" s="669"/>
      <c r="J979" s="669"/>
      <c r="K979" s="669"/>
      <c r="L979" s="670"/>
      <c r="M979" s="866"/>
      <c r="N979" s="745"/>
      <c r="O979" s="745"/>
      <c r="P979" s="745"/>
      <c r="Q979" s="745"/>
      <c r="R979" s="746"/>
      <c r="S979" s="866"/>
      <c r="T979" s="745"/>
      <c r="U979" s="745"/>
      <c r="V979" s="745"/>
      <c r="W979" s="745"/>
      <c r="X979" s="746"/>
      <c r="Y979" s="866"/>
      <c r="Z979" s="745"/>
      <c r="AA979" s="745"/>
      <c r="AB979" s="745"/>
      <c r="AC979" s="745"/>
      <c r="AD979" s="746"/>
      <c r="AE979" s="4"/>
      <c r="AI979">
        <f t="shared" ref="AI979:AI986" si="268">M979</f>
        <v>0</v>
      </c>
      <c r="AJ979">
        <f t="shared" ref="AJ979:AJ986" si="269">COUNTIF(S979:AD979,"NS")</f>
        <v>0</v>
      </c>
      <c r="AK979">
        <f t="shared" ref="AK979:AK986" si="270">SUM(S979:AD979)</f>
        <v>0</v>
      </c>
      <c r="AL979">
        <f t="shared" ref="AL979:AL986" si="271">IF(COUNTIF(M979:AD979,"NA")=3,0,IF(OR(AND(AI979=0,AJ979&gt;0),AND(AI979="NS",AK979&gt;0), AND(AI979="NS", AJ979=0,AK979=0)), 1, IF(OR(AND(AI979&gt;0,AJ979&gt;1,AI979&gt;AK979), AND(AI979="NS",AJ979=2), AND(AI979="NS",AK979=0,AJ979&gt;0),AI979=AK979), 0, 1)))</f>
        <v>0</v>
      </c>
    </row>
    <row r="980" spans="1:38" s="93" customFormat="1" ht="14.25">
      <c r="A980" s="405"/>
      <c r="B980" s="8"/>
      <c r="C980" s="74" t="s">
        <v>5044</v>
      </c>
      <c r="D980" s="763" t="s">
        <v>6059</v>
      </c>
      <c r="E980" s="669"/>
      <c r="F980" s="669"/>
      <c r="G980" s="669"/>
      <c r="H980" s="669"/>
      <c r="I980" s="669"/>
      <c r="J980" s="669"/>
      <c r="K980" s="669"/>
      <c r="L980" s="670"/>
      <c r="M980" s="866"/>
      <c r="N980" s="745"/>
      <c r="O980" s="745"/>
      <c r="P980" s="745"/>
      <c r="Q980" s="745"/>
      <c r="R980" s="746"/>
      <c r="S980" s="866"/>
      <c r="T980" s="745"/>
      <c r="U980" s="745"/>
      <c r="V980" s="745"/>
      <c r="W980" s="745"/>
      <c r="X980" s="746"/>
      <c r="Y980" s="866"/>
      <c r="Z980" s="745"/>
      <c r="AA980" s="745"/>
      <c r="AB980" s="745"/>
      <c r="AC980" s="745"/>
      <c r="AD980" s="746"/>
      <c r="AE980" s="4"/>
      <c r="AI980">
        <f t="shared" si="268"/>
        <v>0</v>
      </c>
      <c r="AJ980">
        <f t="shared" si="269"/>
        <v>0</v>
      </c>
      <c r="AK980">
        <f t="shared" si="270"/>
        <v>0</v>
      </c>
      <c r="AL980">
        <f t="shared" si="271"/>
        <v>0</v>
      </c>
    </row>
    <row r="981" spans="1:38" s="93" customFormat="1" ht="14.25">
      <c r="A981" s="405"/>
      <c r="B981" s="8"/>
      <c r="C981" s="74" t="s">
        <v>5046</v>
      </c>
      <c r="D981" s="763" t="s">
        <v>6060</v>
      </c>
      <c r="E981" s="669"/>
      <c r="F981" s="669"/>
      <c r="G981" s="669"/>
      <c r="H981" s="669"/>
      <c r="I981" s="669"/>
      <c r="J981" s="669"/>
      <c r="K981" s="669"/>
      <c r="L981" s="670"/>
      <c r="M981" s="866"/>
      <c r="N981" s="745"/>
      <c r="O981" s="745"/>
      <c r="P981" s="745"/>
      <c r="Q981" s="745"/>
      <c r="R981" s="746"/>
      <c r="S981" s="866"/>
      <c r="T981" s="745"/>
      <c r="U981" s="745"/>
      <c r="V981" s="745"/>
      <c r="W981" s="745"/>
      <c r="X981" s="746"/>
      <c r="Y981" s="866"/>
      <c r="Z981" s="745"/>
      <c r="AA981" s="745"/>
      <c r="AB981" s="745"/>
      <c r="AC981" s="745"/>
      <c r="AD981" s="746"/>
      <c r="AE981" s="4"/>
      <c r="AI981">
        <f t="shared" si="268"/>
        <v>0</v>
      </c>
      <c r="AJ981">
        <f t="shared" si="269"/>
        <v>0</v>
      </c>
      <c r="AK981">
        <f t="shared" si="270"/>
        <v>0</v>
      </c>
      <c r="AL981">
        <f t="shared" si="271"/>
        <v>0</v>
      </c>
    </row>
    <row r="982" spans="1:38" s="93" customFormat="1" ht="14.25">
      <c r="A982" s="405"/>
      <c r="B982" s="8"/>
      <c r="C982" s="74" t="s">
        <v>5048</v>
      </c>
      <c r="D982" s="763" t="s">
        <v>6061</v>
      </c>
      <c r="E982" s="669"/>
      <c r="F982" s="669"/>
      <c r="G982" s="669"/>
      <c r="H982" s="669"/>
      <c r="I982" s="669"/>
      <c r="J982" s="669"/>
      <c r="K982" s="669"/>
      <c r="L982" s="670"/>
      <c r="M982" s="866"/>
      <c r="N982" s="745"/>
      <c r="O982" s="745"/>
      <c r="P982" s="745"/>
      <c r="Q982" s="745"/>
      <c r="R982" s="746"/>
      <c r="S982" s="866"/>
      <c r="T982" s="745"/>
      <c r="U982" s="745"/>
      <c r="V982" s="745"/>
      <c r="W982" s="745"/>
      <c r="X982" s="746"/>
      <c r="Y982" s="866"/>
      <c r="Z982" s="745"/>
      <c r="AA982" s="745"/>
      <c r="AB982" s="745"/>
      <c r="AC982" s="745"/>
      <c r="AD982" s="746"/>
      <c r="AE982" s="4"/>
      <c r="AI982">
        <f t="shared" si="268"/>
        <v>0</v>
      </c>
      <c r="AJ982">
        <f t="shared" si="269"/>
        <v>0</v>
      </c>
      <c r="AK982">
        <f t="shared" si="270"/>
        <v>0</v>
      </c>
      <c r="AL982">
        <f t="shared" si="271"/>
        <v>0</v>
      </c>
    </row>
    <row r="983" spans="1:38" s="93" customFormat="1" ht="14.25">
      <c r="A983" s="405"/>
      <c r="B983" s="8"/>
      <c r="C983" s="74" t="s">
        <v>5050</v>
      </c>
      <c r="D983" s="763" t="s">
        <v>6062</v>
      </c>
      <c r="E983" s="669"/>
      <c r="F983" s="669"/>
      <c r="G983" s="669"/>
      <c r="H983" s="669"/>
      <c r="I983" s="669"/>
      <c r="J983" s="669"/>
      <c r="K983" s="669"/>
      <c r="L983" s="670"/>
      <c r="M983" s="866"/>
      <c r="N983" s="745"/>
      <c r="O983" s="745"/>
      <c r="P983" s="745"/>
      <c r="Q983" s="745"/>
      <c r="R983" s="746"/>
      <c r="S983" s="866"/>
      <c r="T983" s="745"/>
      <c r="U983" s="745"/>
      <c r="V983" s="745"/>
      <c r="W983" s="745"/>
      <c r="X983" s="746"/>
      <c r="Y983" s="866"/>
      <c r="Z983" s="745"/>
      <c r="AA983" s="745"/>
      <c r="AB983" s="745"/>
      <c r="AC983" s="745"/>
      <c r="AD983" s="746"/>
      <c r="AE983" s="4"/>
      <c r="AI983">
        <f t="shared" si="268"/>
        <v>0</v>
      </c>
      <c r="AJ983">
        <f t="shared" si="269"/>
        <v>0</v>
      </c>
      <c r="AK983">
        <f t="shared" si="270"/>
        <v>0</v>
      </c>
      <c r="AL983">
        <f t="shared" si="271"/>
        <v>0</v>
      </c>
    </row>
    <row r="984" spans="1:38" s="93" customFormat="1" ht="14.25">
      <c r="A984" s="405"/>
      <c r="B984" s="8"/>
      <c r="C984" s="74" t="s">
        <v>5052</v>
      </c>
      <c r="D984" s="763" t="s">
        <v>6063</v>
      </c>
      <c r="E984" s="669"/>
      <c r="F984" s="669"/>
      <c r="G984" s="669"/>
      <c r="H984" s="669"/>
      <c r="I984" s="669"/>
      <c r="J984" s="669"/>
      <c r="K984" s="669"/>
      <c r="L984" s="670"/>
      <c r="M984" s="866"/>
      <c r="N984" s="745"/>
      <c r="O984" s="745"/>
      <c r="P984" s="745"/>
      <c r="Q984" s="745"/>
      <c r="R984" s="746"/>
      <c r="S984" s="866"/>
      <c r="T984" s="745"/>
      <c r="U984" s="745"/>
      <c r="V984" s="745"/>
      <c r="W984" s="745"/>
      <c r="X984" s="746"/>
      <c r="Y984" s="866"/>
      <c r="Z984" s="745"/>
      <c r="AA984" s="745"/>
      <c r="AB984" s="745"/>
      <c r="AC984" s="745"/>
      <c r="AD984" s="746"/>
      <c r="AE984" s="4"/>
      <c r="AI984">
        <f t="shared" si="268"/>
        <v>0</v>
      </c>
      <c r="AJ984">
        <f t="shared" si="269"/>
        <v>0</v>
      </c>
      <c r="AK984">
        <f t="shared" si="270"/>
        <v>0</v>
      </c>
      <c r="AL984">
        <f t="shared" si="271"/>
        <v>0</v>
      </c>
    </row>
    <row r="985" spans="1:38" s="93" customFormat="1" ht="14.25">
      <c r="A985" s="405"/>
      <c r="B985" s="8"/>
      <c r="C985" s="74" t="s">
        <v>5054</v>
      </c>
      <c r="D985" s="763" t="s">
        <v>6064</v>
      </c>
      <c r="E985" s="669"/>
      <c r="F985" s="669"/>
      <c r="G985" s="669"/>
      <c r="H985" s="669"/>
      <c r="I985" s="669"/>
      <c r="J985" s="669"/>
      <c r="K985" s="669"/>
      <c r="L985" s="670"/>
      <c r="M985" s="866"/>
      <c r="N985" s="745"/>
      <c r="O985" s="745"/>
      <c r="P985" s="745"/>
      <c r="Q985" s="745"/>
      <c r="R985" s="746"/>
      <c r="S985" s="866"/>
      <c r="T985" s="745"/>
      <c r="U985" s="745"/>
      <c r="V985" s="745"/>
      <c r="W985" s="745"/>
      <c r="X985" s="746"/>
      <c r="Y985" s="866"/>
      <c r="Z985" s="745"/>
      <c r="AA985" s="745"/>
      <c r="AB985" s="745"/>
      <c r="AC985" s="745"/>
      <c r="AD985" s="746"/>
      <c r="AE985" s="4"/>
      <c r="AI985">
        <f t="shared" si="268"/>
        <v>0</v>
      </c>
      <c r="AJ985">
        <f t="shared" si="269"/>
        <v>0</v>
      </c>
      <c r="AK985">
        <f t="shared" si="270"/>
        <v>0</v>
      </c>
      <c r="AL985">
        <f t="shared" si="271"/>
        <v>0</v>
      </c>
    </row>
    <row r="986" spans="1:38" s="93" customFormat="1" ht="14.25">
      <c r="A986" s="405"/>
      <c r="B986" s="8"/>
      <c r="C986" s="74" t="s">
        <v>5056</v>
      </c>
      <c r="D986" s="763" t="s">
        <v>6065</v>
      </c>
      <c r="E986" s="669"/>
      <c r="F986" s="669"/>
      <c r="G986" s="669"/>
      <c r="H986" s="669"/>
      <c r="I986" s="669"/>
      <c r="J986" s="669"/>
      <c r="K986" s="669"/>
      <c r="L986" s="670"/>
      <c r="M986" s="866"/>
      <c r="N986" s="745"/>
      <c r="O986" s="745"/>
      <c r="P986" s="745"/>
      <c r="Q986" s="745"/>
      <c r="R986" s="746"/>
      <c r="S986" s="866"/>
      <c r="T986" s="745"/>
      <c r="U986" s="745"/>
      <c r="V986" s="745"/>
      <c r="W986" s="745"/>
      <c r="X986" s="746"/>
      <c r="Y986" s="866"/>
      <c r="Z986" s="745"/>
      <c r="AA986" s="745"/>
      <c r="AB986" s="745"/>
      <c r="AC986" s="745"/>
      <c r="AD986" s="746"/>
      <c r="AE986" s="4"/>
      <c r="AI986">
        <f t="shared" si="268"/>
        <v>0</v>
      </c>
      <c r="AJ986">
        <f t="shared" si="269"/>
        <v>0</v>
      </c>
      <c r="AK986">
        <f t="shared" si="270"/>
        <v>0</v>
      </c>
      <c r="AL986">
        <f t="shared" si="271"/>
        <v>0</v>
      </c>
    </row>
    <row r="987" spans="1:38" s="93" customFormat="1" ht="14.25">
      <c r="A987" s="405"/>
      <c r="B987" s="8"/>
      <c r="C987" s="66" t="s">
        <v>5057</v>
      </c>
      <c r="D987" s="763" t="s">
        <v>422</v>
      </c>
      <c r="E987" s="669"/>
      <c r="F987" s="669"/>
      <c r="G987" s="669"/>
      <c r="H987" s="669"/>
      <c r="I987" s="669"/>
      <c r="J987" s="669"/>
      <c r="K987" s="669"/>
      <c r="L987" s="670"/>
      <c r="M987" s="866"/>
      <c r="N987" s="745"/>
      <c r="O987" s="745"/>
      <c r="P987" s="745"/>
      <c r="Q987" s="745"/>
      <c r="R987" s="746"/>
      <c r="S987" s="866"/>
      <c r="T987" s="745"/>
      <c r="U987" s="745"/>
      <c r="V987" s="745"/>
      <c r="W987" s="745"/>
      <c r="X987" s="746"/>
      <c r="Y987" s="866"/>
      <c r="Z987" s="745"/>
      <c r="AA987" s="745"/>
      <c r="AB987" s="745"/>
      <c r="AC987" s="745"/>
      <c r="AD987" s="746"/>
      <c r="AE987" s="4"/>
      <c r="AI987">
        <f>M987</f>
        <v>0</v>
      </c>
      <c r="AJ987">
        <f>COUNTIF(S987:AD987,"NS")</f>
        <v>0</v>
      </c>
      <c r="AK987">
        <f>SUM(S987:AD987)</f>
        <v>0</v>
      </c>
      <c r="AL987">
        <f>IF(COUNTIF(M987:AD987,"NA")=3,0,IF(OR(AND(AI987=0,AJ987&gt;0),AND(AI987="NS",AK987&gt;0), AND(AI987="NS", AJ987=0,AK987=0)), 1, IF(OR(AND(AI987&gt;0,AJ987&gt;1,AI987&gt;AK987), AND(AI987="NS",AJ987=2), AND(AI987="NS",AK987=0,AJ987&gt;0),AI987=AK987), 0, 1)))</f>
        <v>0</v>
      </c>
    </row>
    <row r="988" spans="1:38" s="93" customFormat="1">
      <c r="A988" s="405"/>
      <c r="B988" s="8"/>
      <c r="C988" s="22"/>
      <c r="D988" s="22"/>
      <c r="E988" s="22"/>
      <c r="F988" s="22"/>
      <c r="G988" s="22"/>
      <c r="H988" s="22"/>
      <c r="I988" s="22"/>
      <c r="J988" s="22"/>
      <c r="K988" s="22"/>
      <c r="L988" s="107" t="s">
        <v>5512</v>
      </c>
      <c r="M988" s="968">
        <f>IF(AND(SUM(M978:M987)=0,COUNTIF(M978:M987,"NS")&gt;0),"NS",IF(AND(SUM(M978:M987)=0,COUNTIF(M978:M987,0)&gt;0),0,IF(AND(SUM(M978:M987)=0,COUNTIF(M978:M987,"NA")&gt;0),"NA",SUM(M978:M987))))</f>
        <v>0</v>
      </c>
      <c r="N988" s="969"/>
      <c r="O988" s="969"/>
      <c r="P988" s="969"/>
      <c r="Q988" s="969"/>
      <c r="R988" s="970"/>
      <c r="S988" s="968">
        <f>IF(AND(SUM(S978:S987)=0,COUNTIF(S978:S987,"NS")&gt;0),"NS",IF(AND(SUM(S978:S987)=0,COUNTIF(S978:S987,0)&gt;0),0,IF(AND(SUM(S978:S987)=0,COUNTIF(S978:S987,"NA")&gt;0),"NA",SUM(S978:S987))))</f>
        <v>0</v>
      </c>
      <c r="T988" s="969"/>
      <c r="U988" s="969"/>
      <c r="V988" s="969"/>
      <c r="W988" s="969"/>
      <c r="X988" s="970"/>
      <c r="Y988" s="968">
        <f>IF(AND(SUM(Y978:Y987)=0,COUNTIF(Y978:Y987,"NS")&gt;0),"NS",IF(AND(SUM(Y978:Y987)=0,COUNTIF(Y978:Y987,0)&gt;0),0,IF(AND(SUM(Y978:Y987)=0,COUNTIF(Y978:Y987,"NA")&gt;0),"NA",SUM(Y978:Y987))))</f>
        <v>0</v>
      </c>
      <c r="Z988" s="969"/>
      <c r="AA988" s="969"/>
      <c r="AB988" s="969"/>
      <c r="AC988" s="969"/>
      <c r="AD988" s="970"/>
      <c r="AE988" s="4"/>
      <c r="AL988" s="192">
        <f>SUM(AL978:AL987)</f>
        <v>0</v>
      </c>
    </row>
    <row r="989" spans="1:38" s="93" customFormat="1">
      <c r="A989" s="405"/>
      <c r="B989" s="403"/>
      <c r="C989" s="403"/>
      <c r="D989" s="403"/>
      <c r="E989" s="403"/>
      <c r="F989" s="403"/>
      <c r="G989" s="403"/>
      <c r="H989" s="406"/>
      <c r="I989" s="22"/>
      <c r="J989" s="22"/>
      <c r="K989" s="22"/>
      <c r="L989" s="22"/>
      <c r="M989" s="22"/>
      <c r="N989" s="22"/>
      <c r="O989" s="22"/>
      <c r="P989" s="22"/>
      <c r="Q989" s="22"/>
      <c r="R989" s="22"/>
      <c r="S989" s="22"/>
      <c r="T989" s="22"/>
      <c r="U989" s="22"/>
      <c r="V989" s="22"/>
      <c r="W989" s="22"/>
      <c r="X989" s="22"/>
      <c r="Y989" s="22"/>
      <c r="Z989" s="22"/>
      <c r="AA989" s="22"/>
      <c r="AB989" s="22"/>
      <c r="AC989" s="22"/>
      <c r="AD989" s="22"/>
      <c r="AE989" s="4"/>
      <c r="AI989" t="s">
        <v>5595</v>
      </c>
      <c r="AJ989" s="193">
        <f>SUM(AL988)</f>
        <v>0</v>
      </c>
    </row>
    <row r="990" spans="1:38" s="93" customFormat="1" ht="24" customHeight="1">
      <c r="A990" s="5"/>
      <c r="B990" s="8"/>
      <c r="C990" s="758" t="s">
        <v>5120</v>
      </c>
      <c r="D990" s="736"/>
      <c r="E990" s="736"/>
      <c r="F990" s="736"/>
      <c r="G990" s="736"/>
      <c r="H990" s="736"/>
      <c r="I990" s="736"/>
      <c r="J990" s="736"/>
      <c r="K990" s="736"/>
      <c r="L990" s="736"/>
      <c r="M990" s="736"/>
      <c r="N990" s="736"/>
      <c r="O990" s="736"/>
      <c r="P990" s="736"/>
      <c r="Q990" s="736"/>
      <c r="R990" s="736"/>
      <c r="S990" s="736"/>
      <c r="T990" s="736"/>
      <c r="U990" s="736"/>
      <c r="V990" s="736"/>
      <c r="W990" s="736"/>
      <c r="X990" s="736"/>
      <c r="Y990" s="736"/>
      <c r="Z990" s="736"/>
      <c r="AA990" s="736"/>
      <c r="AB990" s="736"/>
      <c r="AC990" s="736"/>
      <c r="AD990" s="736"/>
      <c r="AE990" s="4"/>
    </row>
    <row r="991" spans="1:38" s="93" customFormat="1" ht="60" customHeight="1">
      <c r="A991" s="405"/>
      <c r="B991" s="403"/>
      <c r="C991" s="747"/>
      <c r="D991" s="653"/>
      <c r="E991" s="653"/>
      <c r="F991" s="653"/>
      <c r="G991" s="653"/>
      <c r="H991" s="653"/>
      <c r="I991" s="653"/>
      <c r="J991" s="653"/>
      <c r="K991" s="653"/>
      <c r="L991" s="653"/>
      <c r="M991" s="653"/>
      <c r="N991" s="653"/>
      <c r="O991" s="653"/>
      <c r="P991" s="653"/>
      <c r="Q991" s="653"/>
      <c r="R991" s="653"/>
      <c r="S991" s="653"/>
      <c r="T991" s="653"/>
      <c r="U991" s="653"/>
      <c r="V991" s="653"/>
      <c r="W991" s="653"/>
      <c r="X991" s="653"/>
      <c r="Y991" s="653"/>
      <c r="Z991" s="653"/>
      <c r="AA991" s="653"/>
      <c r="AB991" s="653"/>
      <c r="AC991" s="653"/>
      <c r="AD991" s="748"/>
      <c r="AE991" s="4"/>
    </row>
    <row r="992" spans="1:38" s="93" customFormat="1" ht="14.25">
      <c r="A992" s="5"/>
      <c r="B992" s="943" t="str">
        <f>IF(AF978=0,"","Favor de ingresar toda la información requerida en la pregunta")</f>
        <v/>
      </c>
      <c r="C992" s="751"/>
      <c r="D992" s="751"/>
      <c r="E992" s="751"/>
      <c r="F992" s="751"/>
      <c r="G992" s="751"/>
      <c r="H992" s="751"/>
      <c r="I992" s="751"/>
      <c r="J992" s="751"/>
      <c r="K992" s="751"/>
      <c r="L992" s="751"/>
      <c r="M992" s="751"/>
      <c r="N992" s="751"/>
      <c r="O992" s="751"/>
      <c r="P992" s="751"/>
      <c r="Q992" s="751"/>
      <c r="R992" s="751"/>
      <c r="S992" s="751"/>
      <c r="T992" s="751"/>
      <c r="U992" s="751"/>
      <c r="V992" s="751"/>
      <c r="W992" s="751"/>
      <c r="X992" s="751"/>
      <c r="Y992" s="751"/>
      <c r="Z992" s="751"/>
      <c r="AA992" s="751"/>
      <c r="AB992" s="751"/>
      <c r="AC992" s="751"/>
      <c r="AD992" s="751"/>
      <c r="AE992" s="751"/>
    </row>
    <row r="993" spans="1:38" s="93" customFormat="1" ht="14.25">
      <c r="A993" s="5"/>
      <c r="B993" s="767" t="str">
        <f>IF(SUM(COUNTIF(M978:AD987,"NS"))&lt;&gt;0,"Alerta: debido a que cuenta con registros NS, debe proporcionar una justificación en el area de comentarios al final de la pregunta","")</f>
        <v/>
      </c>
      <c r="C993" s="751"/>
      <c r="D993" s="751"/>
      <c r="E993" s="751"/>
      <c r="F993" s="751"/>
      <c r="G993" s="751"/>
      <c r="H993" s="751"/>
      <c r="I993" s="751"/>
      <c r="J993" s="751"/>
      <c r="K993" s="751"/>
      <c r="L993" s="751"/>
      <c r="M993" s="751"/>
      <c r="N993" s="751"/>
      <c r="O993" s="751"/>
      <c r="P993" s="751"/>
      <c r="Q993" s="751"/>
      <c r="R993" s="751"/>
      <c r="S993" s="751"/>
      <c r="T993" s="751"/>
      <c r="U993" s="751"/>
      <c r="V993" s="751"/>
      <c r="W993" s="751"/>
      <c r="X993" s="751"/>
      <c r="Y993" s="751"/>
      <c r="Z993" s="751"/>
      <c r="AA993" s="751"/>
      <c r="AB993" s="751"/>
      <c r="AC993" s="751"/>
      <c r="AD993" s="751"/>
      <c r="AE993" s="751"/>
    </row>
    <row r="994" spans="1:38" s="93" customFormat="1" ht="14.25">
      <c r="A994" s="5"/>
      <c r="B994" s="880" t="str">
        <f>IF(AJ989&gt;0,"Favor de revisar la suma y consistencia de totales y/o subtotales por filas (numéricos y NS)","")</f>
        <v/>
      </c>
      <c r="C994" s="751"/>
      <c r="D994" s="751"/>
      <c r="E994" s="751"/>
      <c r="F994" s="751"/>
      <c r="G994" s="751"/>
      <c r="H994" s="751"/>
      <c r="I994" s="751"/>
      <c r="J994" s="751"/>
      <c r="K994" s="751"/>
      <c r="L994" s="751"/>
      <c r="M994" s="751"/>
      <c r="N994" s="751"/>
      <c r="O994" s="751"/>
      <c r="P994" s="751"/>
      <c r="Q994" s="751"/>
      <c r="R994" s="751"/>
      <c r="S994" s="751"/>
      <c r="T994" s="751"/>
      <c r="U994" s="751"/>
      <c r="V994" s="751"/>
      <c r="W994" s="751"/>
      <c r="X994" s="751"/>
      <c r="Y994" s="751"/>
      <c r="Z994" s="751"/>
      <c r="AA994" s="751"/>
      <c r="AB994" s="751"/>
      <c r="AC994" s="751"/>
      <c r="AD994" s="751"/>
      <c r="AE994" s="751"/>
    </row>
    <row r="995" spans="1:38" s="93" customFormat="1" ht="14.25">
      <c r="A995" s="5"/>
      <c r="B995" s="753" t="str">
        <f>IF(AG978&gt;0,"Revise la información capturada, ya que tiene datos ingresados en celdas que están sombreadas","")</f>
        <v/>
      </c>
      <c r="C995" s="751"/>
      <c r="D995" s="751"/>
      <c r="E995" s="751"/>
      <c r="F995" s="751"/>
      <c r="G995" s="751"/>
      <c r="H995" s="751"/>
      <c r="I995" s="751"/>
      <c r="J995" s="751"/>
      <c r="K995" s="751"/>
      <c r="L995" s="751"/>
      <c r="M995" s="751"/>
      <c r="N995" s="751"/>
      <c r="O995" s="751"/>
      <c r="P995" s="751"/>
      <c r="Q995" s="751"/>
      <c r="R995" s="751"/>
      <c r="S995" s="751"/>
      <c r="T995" s="751"/>
      <c r="U995" s="751"/>
      <c r="V995" s="751"/>
      <c r="W995" s="751"/>
      <c r="X995" s="751"/>
      <c r="Y995" s="751"/>
      <c r="Z995" s="751"/>
      <c r="AA995" s="751"/>
      <c r="AB995" s="751"/>
      <c r="AC995" s="751"/>
      <c r="AD995" s="751"/>
      <c r="AE995" s="751"/>
    </row>
    <row r="996" spans="1:38" s="93" customFormat="1" ht="14.25">
      <c r="A996" s="5"/>
      <c r="B996" s="753" t="str">
        <f>IF(AND(M988=$M$963,S988=$S$963,Y988=$Y$963),"","La suma de las cantidades de Hombres y Mujeres debe corresponder con los datos reportados de la pregunta 9.27")</f>
        <v/>
      </c>
      <c r="C996" s="751"/>
      <c r="D996" s="751"/>
      <c r="E996" s="751"/>
      <c r="F996" s="751"/>
      <c r="G996" s="751"/>
      <c r="H996" s="751"/>
      <c r="I996" s="751"/>
      <c r="J996" s="751"/>
      <c r="K996" s="751"/>
      <c r="L996" s="751"/>
      <c r="M996" s="751"/>
      <c r="N996" s="751"/>
      <c r="O996" s="751"/>
      <c r="P996" s="751"/>
      <c r="Q996" s="751"/>
      <c r="R996" s="751"/>
      <c r="S996" s="751"/>
      <c r="T996" s="751"/>
      <c r="U996" s="751"/>
      <c r="V996" s="751"/>
      <c r="W996" s="751"/>
      <c r="X996" s="751"/>
      <c r="Y996" s="751"/>
      <c r="Z996" s="751"/>
      <c r="AA996" s="751"/>
      <c r="AB996" s="751"/>
      <c r="AC996" s="751"/>
      <c r="AD996" s="751"/>
      <c r="AE996" s="751"/>
    </row>
    <row r="997" spans="1:38" s="93" customFormat="1" ht="14.25">
      <c r="A997" s="5"/>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4"/>
    </row>
    <row r="998" spans="1:38" s="93" customFormat="1" ht="24" customHeight="1">
      <c r="A998" s="7" t="s">
        <v>6661</v>
      </c>
      <c r="B998" s="743" t="s">
        <v>6662</v>
      </c>
      <c r="C998" s="736"/>
      <c r="D998" s="736"/>
      <c r="E998" s="736"/>
      <c r="F998" s="736"/>
      <c r="G998" s="736"/>
      <c r="H998" s="736"/>
      <c r="I998" s="736"/>
      <c r="J998" s="736"/>
      <c r="K998" s="736"/>
      <c r="L998" s="736"/>
      <c r="M998" s="736"/>
      <c r="N998" s="736"/>
      <c r="O998" s="736"/>
      <c r="P998" s="736"/>
      <c r="Q998" s="736"/>
      <c r="R998" s="736"/>
      <c r="S998" s="736"/>
      <c r="T998" s="736"/>
      <c r="U998" s="736"/>
      <c r="V998" s="736"/>
      <c r="W998" s="736"/>
      <c r="X998" s="736"/>
      <c r="Y998" s="736"/>
      <c r="Z998" s="736"/>
      <c r="AA998" s="736"/>
      <c r="AB998" s="736"/>
      <c r="AC998" s="736"/>
      <c r="AD998" s="736"/>
      <c r="AE998" s="4"/>
    </row>
    <row r="999" spans="1:38" s="93" customFormat="1" ht="36" customHeight="1">
      <c r="A999" s="405"/>
      <c r="C999" s="758" t="s">
        <v>6663</v>
      </c>
      <c r="D999" s="736"/>
      <c r="E999" s="736"/>
      <c r="F999" s="736"/>
      <c r="G999" s="736"/>
      <c r="H999" s="736"/>
      <c r="I999" s="736"/>
      <c r="J999" s="736"/>
      <c r="K999" s="736"/>
      <c r="L999" s="736"/>
      <c r="M999" s="736"/>
      <c r="N999" s="736"/>
      <c r="O999" s="736"/>
      <c r="P999" s="736"/>
      <c r="Q999" s="736"/>
      <c r="R999" s="736"/>
      <c r="S999" s="736"/>
      <c r="T999" s="736"/>
      <c r="U999" s="736"/>
      <c r="V999" s="736"/>
      <c r="W999" s="736"/>
      <c r="X999" s="736"/>
      <c r="Y999" s="736"/>
      <c r="Z999" s="736"/>
      <c r="AA999" s="736"/>
      <c r="AB999" s="736"/>
      <c r="AC999" s="736"/>
      <c r="AD999" s="736"/>
      <c r="AE999" s="4"/>
    </row>
    <row r="1000" spans="1:38" s="93" customFormat="1" ht="14.25">
      <c r="A1000" s="405"/>
      <c r="B1000" s="403"/>
      <c r="C1000" s="403"/>
      <c r="D1000" s="403"/>
      <c r="E1000" s="403"/>
      <c r="F1000" s="403"/>
      <c r="G1000" s="403"/>
      <c r="H1000" s="403"/>
      <c r="I1000" s="403"/>
      <c r="J1000" s="403"/>
      <c r="K1000" s="403"/>
      <c r="L1000" s="403"/>
      <c r="M1000" s="403"/>
      <c r="N1000" s="403"/>
      <c r="O1000" s="403"/>
      <c r="P1000" s="403"/>
      <c r="Q1000" s="403"/>
      <c r="R1000" s="86"/>
      <c r="S1000" s="86"/>
      <c r="T1000" s="403"/>
      <c r="U1000" s="403"/>
      <c r="V1000" s="403"/>
      <c r="W1000" s="403"/>
      <c r="X1000" s="403"/>
      <c r="Y1000" s="403"/>
      <c r="Z1000" s="403"/>
      <c r="AA1000" s="403"/>
      <c r="AB1000" s="403"/>
      <c r="AC1000" s="403"/>
      <c r="AD1000" s="403"/>
      <c r="AE1000" s="4"/>
    </row>
    <row r="1001" spans="1:38" s="93" customFormat="1" ht="24" customHeight="1">
      <c r="A1001" s="405"/>
      <c r="B1001" s="404"/>
      <c r="C1001" s="643" t="s">
        <v>6664</v>
      </c>
      <c r="D1001" s="773"/>
      <c r="E1001" s="773"/>
      <c r="F1001" s="773"/>
      <c r="G1001" s="773"/>
      <c r="H1001" s="773"/>
      <c r="I1001" s="773"/>
      <c r="J1001" s="773"/>
      <c r="K1001" s="773"/>
      <c r="L1001" s="769"/>
      <c r="M1001" s="643" t="s">
        <v>6657</v>
      </c>
      <c r="N1001" s="669"/>
      <c r="O1001" s="669"/>
      <c r="P1001" s="669"/>
      <c r="Q1001" s="669"/>
      <c r="R1001" s="669"/>
      <c r="S1001" s="669"/>
      <c r="T1001" s="669"/>
      <c r="U1001" s="669"/>
      <c r="V1001" s="669"/>
      <c r="W1001" s="669"/>
      <c r="X1001" s="669"/>
      <c r="Y1001" s="669"/>
      <c r="Z1001" s="669"/>
      <c r="AA1001" s="669"/>
      <c r="AB1001" s="669"/>
      <c r="AC1001" s="669"/>
      <c r="AD1001" s="670"/>
      <c r="AE1001" s="4"/>
    </row>
    <row r="1002" spans="1:38" s="93" customFormat="1" ht="14.25">
      <c r="A1002" s="405"/>
      <c r="B1002" s="403"/>
      <c r="C1002" s="770"/>
      <c r="D1002" s="732"/>
      <c r="E1002" s="732"/>
      <c r="F1002" s="732"/>
      <c r="G1002" s="732"/>
      <c r="H1002" s="732"/>
      <c r="I1002" s="732"/>
      <c r="J1002" s="732"/>
      <c r="K1002" s="732"/>
      <c r="L1002" s="733"/>
      <c r="M1002" s="771" t="s">
        <v>5560</v>
      </c>
      <c r="N1002" s="669"/>
      <c r="O1002" s="669"/>
      <c r="P1002" s="669"/>
      <c r="Q1002" s="669"/>
      <c r="R1002" s="670"/>
      <c r="S1002" s="634" t="s">
        <v>6029</v>
      </c>
      <c r="T1002" s="669"/>
      <c r="U1002" s="669"/>
      <c r="V1002" s="669"/>
      <c r="W1002" s="669"/>
      <c r="X1002" s="670"/>
      <c r="Y1002" s="634" t="s">
        <v>6030</v>
      </c>
      <c r="Z1002" s="669"/>
      <c r="AA1002" s="669"/>
      <c r="AB1002" s="669"/>
      <c r="AC1002" s="669"/>
      <c r="AD1002" s="670"/>
      <c r="AE1002" s="4"/>
      <c r="AF1002" s="391" t="s">
        <v>6031</v>
      </c>
      <c r="AG1002" s="391" t="s">
        <v>6032</v>
      </c>
      <c r="AI1002" t="s">
        <v>5572</v>
      </c>
      <c r="AJ1002" t="s">
        <v>5573</v>
      </c>
      <c r="AK1002" t="s">
        <v>5574</v>
      </c>
      <c r="AL1002" t="s">
        <v>5575</v>
      </c>
    </row>
    <row r="1003" spans="1:38" s="93" customFormat="1" ht="14.25">
      <c r="A1003" s="405"/>
      <c r="B1003" s="8"/>
      <c r="C1003" s="74" t="s">
        <v>5040</v>
      </c>
      <c r="D1003" s="975" t="s">
        <v>6665</v>
      </c>
      <c r="E1003" s="669"/>
      <c r="F1003" s="669"/>
      <c r="G1003" s="669"/>
      <c r="H1003" s="669"/>
      <c r="I1003" s="669"/>
      <c r="J1003" s="669"/>
      <c r="K1003" s="669"/>
      <c r="L1003" s="670"/>
      <c r="M1003" s="866"/>
      <c r="N1003" s="745"/>
      <c r="O1003" s="745"/>
      <c r="P1003" s="745"/>
      <c r="Q1003" s="745"/>
      <c r="R1003" s="746"/>
      <c r="S1003" s="866"/>
      <c r="T1003" s="745"/>
      <c r="U1003" s="745"/>
      <c r="V1003" s="745"/>
      <c r="W1003" s="745"/>
      <c r="X1003" s="746"/>
      <c r="Y1003" s="866"/>
      <c r="Z1003" s="745"/>
      <c r="AA1003" s="745"/>
      <c r="AB1003" s="745"/>
      <c r="AC1003" s="745"/>
      <c r="AD1003" s="746"/>
      <c r="AE1003" s="4"/>
      <c r="AF1003" s="396">
        <f>IF($C$963=1,IF(COUNTA(M1003:AD1005)=9,0,1),0)</f>
        <v>0</v>
      </c>
      <c r="AG1003" s="396">
        <f>IF($C$963&lt;&gt;1,IF(AND(COUNTA(M1003:AD1005)=0,C1009=""),0,1),0)</f>
        <v>0</v>
      </c>
      <c r="AI1003" s="422">
        <f>M1003</f>
        <v>0</v>
      </c>
      <c r="AJ1003">
        <f>COUNTIF(S1003:AD1003,"NS")</f>
        <v>0</v>
      </c>
      <c r="AK1003" s="422">
        <f>SUM(S1003:AD1003)</f>
        <v>0</v>
      </c>
      <c r="AL1003">
        <f>IF(COUNTIF(M1003:AD1003,"NA")=3,0,IF(OR(AND(AI1003=0,AJ1003&gt;0),AND(AI1003="NS",AK1003&gt;0), AND(AI1003="NS", AJ1003=0,AK1003=0)), 1, IF(OR(AND(AI1003&gt;0,AJ1003&gt;1,AI1003&gt;AK1003), AND(AI1003="NS",AJ1003=2), AND(AI1003="NS",AK1003=0,AJ1003&gt;0),AI1003=AK1003), 0, 1)))</f>
        <v>0</v>
      </c>
    </row>
    <row r="1004" spans="1:38" s="93" customFormat="1" ht="14.25">
      <c r="A1004" s="405"/>
      <c r="B1004" s="8"/>
      <c r="C1004" s="74" t="s">
        <v>5042</v>
      </c>
      <c r="D1004" s="975" t="s">
        <v>6666</v>
      </c>
      <c r="E1004" s="669"/>
      <c r="F1004" s="669"/>
      <c r="G1004" s="669"/>
      <c r="H1004" s="669"/>
      <c r="I1004" s="669"/>
      <c r="J1004" s="669"/>
      <c r="K1004" s="669"/>
      <c r="L1004" s="670"/>
      <c r="M1004" s="866"/>
      <c r="N1004" s="745"/>
      <c r="O1004" s="745"/>
      <c r="P1004" s="745"/>
      <c r="Q1004" s="745"/>
      <c r="R1004" s="746"/>
      <c r="S1004" s="866"/>
      <c r="T1004" s="745"/>
      <c r="U1004" s="745"/>
      <c r="V1004" s="745"/>
      <c r="W1004" s="745"/>
      <c r="X1004" s="746"/>
      <c r="Y1004" s="866"/>
      <c r="Z1004" s="745"/>
      <c r="AA1004" s="745"/>
      <c r="AB1004" s="745"/>
      <c r="AC1004" s="745"/>
      <c r="AD1004" s="746"/>
      <c r="AE1004" s="4"/>
      <c r="AI1004">
        <f>M1004</f>
        <v>0</v>
      </c>
      <c r="AJ1004">
        <f>COUNTIF(S1004:AD1004,"NS")</f>
        <v>0</v>
      </c>
      <c r="AK1004">
        <f>SUM(S1004:AD1004)</f>
        <v>0</v>
      </c>
      <c r="AL1004">
        <f>IF(COUNTIF(M1004:AD1004,"NA")=3,0,IF(OR(AND(AI1004=0,AJ1004&gt;0),AND(AI1004="NS",AK1004&gt;0), AND(AI1004="NS", AJ1004=0,AK1004=0)), 1, IF(OR(AND(AI1004&gt;0,AJ1004&gt;1,AI1004&gt;AK1004), AND(AI1004="NS",AJ1004=2), AND(AI1004="NS",AK1004=0,AJ1004&gt;0),AI1004=AK1004), 0, 1)))</f>
        <v>0</v>
      </c>
    </row>
    <row r="1005" spans="1:38" s="93" customFormat="1" ht="14.25">
      <c r="A1005" s="405"/>
      <c r="B1005" s="8"/>
      <c r="C1005" s="74" t="s">
        <v>5044</v>
      </c>
      <c r="D1005" s="975" t="s">
        <v>422</v>
      </c>
      <c r="E1005" s="669"/>
      <c r="F1005" s="669"/>
      <c r="G1005" s="669"/>
      <c r="H1005" s="669"/>
      <c r="I1005" s="669"/>
      <c r="J1005" s="669"/>
      <c r="K1005" s="669"/>
      <c r="L1005" s="670"/>
      <c r="M1005" s="866"/>
      <c r="N1005" s="745"/>
      <c r="O1005" s="745"/>
      <c r="P1005" s="745"/>
      <c r="Q1005" s="745"/>
      <c r="R1005" s="746"/>
      <c r="S1005" s="866"/>
      <c r="T1005" s="745"/>
      <c r="U1005" s="745"/>
      <c r="V1005" s="745"/>
      <c r="W1005" s="745"/>
      <c r="X1005" s="746"/>
      <c r="Y1005" s="866"/>
      <c r="Z1005" s="745"/>
      <c r="AA1005" s="745"/>
      <c r="AB1005" s="745"/>
      <c r="AC1005" s="745"/>
      <c r="AD1005" s="746"/>
      <c r="AE1005" s="4"/>
      <c r="AI1005">
        <f>M1005</f>
        <v>0</v>
      </c>
      <c r="AJ1005">
        <f>COUNTIF(S1005:AD1005,"NS")</f>
        <v>0</v>
      </c>
      <c r="AK1005">
        <f>SUM(S1005:AD1005)</f>
        <v>0</v>
      </c>
      <c r="AL1005">
        <f>IF(COUNTIF(M1005:AD1005,"NA")=3,0,IF(OR(AND(AI1005=0,AJ1005&gt;0),AND(AI1005="NS",AK1005&gt;0), AND(AI1005="NS", AJ1005=0,AK1005=0)), 1, IF(OR(AND(AI1005&gt;0,AJ1005&gt;1,AI1005&gt;AK1005), AND(AI1005="NS",AJ1005=2), AND(AI1005="NS",AK1005=0,AJ1005&gt;0),AI1005=AK1005), 0, 1)))</f>
        <v>0</v>
      </c>
    </row>
    <row r="1006" spans="1:38" s="93" customFormat="1">
      <c r="A1006" s="405"/>
      <c r="B1006" s="8"/>
      <c r="C1006" s="22"/>
      <c r="D1006" s="22"/>
      <c r="E1006" s="22"/>
      <c r="F1006" s="22"/>
      <c r="G1006" s="22"/>
      <c r="H1006" s="22"/>
      <c r="I1006" s="22"/>
      <c r="J1006" s="22"/>
      <c r="K1006" s="22"/>
      <c r="L1006" s="107" t="s">
        <v>5512</v>
      </c>
      <c r="M1006" s="968">
        <f>IF(AND(SUM(M1003:M1005)=0,COUNTIF(M1003:M1005,"NS")&gt;0),"NS",IF(AND(SUM(M1003:M1005)=0,COUNTIF(M1003:M1005,0)&gt;0),0,IF(AND(SUM(M1003:M1005)=0,COUNTIF(M1003:M1005,"NA")&gt;0),"NA",SUM(M1003:M1005))))</f>
        <v>0</v>
      </c>
      <c r="N1006" s="969"/>
      <c r="O1006" s="969"/>
      <c r="P1006" s="969"/>
      <c r="Q1006" s="969"/>
      <c r="R1006" s="970"/>
      <c r="S1006" s="968">
        <f>IF(AND(SUM(S1003:S1005)=0,COUNTIF(S1003:S1005,"NS")&gt;0),"NS",IF(AND(SUM(S1003:S1005)=0,COUNTIF(S1003:S1005,0)&gt;0),0,IF(AND(SUM(S1003:S1005)=0,COUNTIF(S1003:S1005,"NA")&gt;0),"NA",SUM(S1003:S1005))))</f>
        <v>0</v>
      </c>
      <c r="T1006" s="969"/>
      <c r="U1006" s="969"/>
      <c r="V1006" s="969"/>
      <c r="W1006" s="969"/>
      <c r="X1006" s="970"/>
      <c r="Y1006" s="968">
        <f>IF(AND(SUM(Y1003:Y1005)=0,COUNTIF(Y1003:Y1005,"NS")&gt;0),"NS",IF(AND(SUM(Y1003:Y1005)=0,COUNTIF(Y1003:Y1005,0)&gt;0),0,IF(AND(SUM(Y1003:Y1005)=0,COUNTIF(Y1003:Y1005,"NA")&gt;0),"NA",SUM(Y1003:Y1005))))</f>
        <v>0</v>
      </c>
      <c r="Z1006" s="969"/>
      <c r="AA1006" s="969"/>
      <c r="AB1006" s="969"/>
      <c r="AC1006" s="969"/>
      <c r="AD1006" s="970"/>
      <c r="AE1006" s="4"/>
      <c r="AL1006" s="192">
        <f>SUM(AL1003:AL1005)</f>
        <v>0</v>
      </c>
    </row>
    <row r="1007" spans="1:38" s="93" customFormat="1">
      <c r="A1007" s="405"/>
      <c r="B1007" s="403"/>
      <c r="C1007" s="403"/>
      <c r="D1007" s="403"/>
      <c r="E1007" s="403"/>
      <c r="F1007" s="403"/>
      <c r="G1007" s="403"/>
      <c r="H1007" s="406"/>
      <c r="I1007" s="22"/>
      <c r="J1007" s="22"/>
      <c r="K1007" s="22"/>
      <c r="L1007" s="22"/>
      <c r="M1007" s="22"/>
      <c r="N1007" s="22"/>
      <c r="O1007" s="22"/>
      <c r="P1007" s="22"/>
      <c r="Q1007" s="22"/>
      <c r="R1007" s="22"/>
      <c r="S1007" s="22"/>
      <c r="T1007" s="22"/>
      <c r="U1007" s="22"/>
      <c r="V1007" s="22"/>
      <c r="W1007" s="22"/>
      <c r="X1007" s="22"/>
      <c r="Y1007" s="22"/>
      <c r="Z1007" s="22"/>
      <c r="AA1007" s="22"/>
      <c r="AB1007" s="22"/>
      <c r="AC1007" s="22"/>
      <c r="AD1007" s="22"/>
      <c r="AE1007" s="4"/>
      <c r="AI1007" t="s">
        <v>5595</v>
      </c>
      <c r="AJ1007" s="193">
        <f>SUM(AL1006)</f>
        <v>0</v>
      </c>
    </row>
    <row r="1008" spans="1:38" s="93" customFormat="1" ht="24" customHeight="1">
      <c r="A1008" s="5"/>
      <c r="B1008" s="8"/>
      <c r="C1008" s="758" t="s">
        <v>5120</v>
      </c>
      <c r="D1008" s="736"/>
      <c r="E1008" s="736"/>
      <c r="F1008" s="736"/>
      <c r="G1008" s="736"/>
      <c r="H1008" s="736"/>
      <c r="I1008" s="736"/>
      <c r="J1008" s="736"/>
      <c r="K1008" s="736"/>
      <c r="L1008" s="736"/>
      <c r="M1008" s="736"/>
      <c r="N1008" s="736"/>
      <c r="O1008" s="736"/>
      <c r="P1008" s="736"/>
      <c r="Q1008" s="736"/>
      <c r="R1008" s="736"/>
      <c r="S1008" s="736"/>
      <c r="T1008" s="736"/>
      <c r="U1008" s="736"/>
      <c r="V1008" s="736"/>
      <c r="W1008" s="736"/>
      <c r="X1008" s="736"/>
      <c r="Y1008" s="736"/>
      <c r="Z1008" s="736"/>
      <c r="AA1008" s="736"/>
      <c r="AB1008" s="736"/>
      <c r="AC1008" s="736"/>
      <c r="AD1008" s="736"/>
      <c r="AE1008" s="4"/>
    </row>
    <row r="1009" spans="1:38" s="93" customFormat="1" ht="60" customHeight="1">
      <c r="A1009" s="405"/>
      <c r="B1009" s="403"/>
      <c r="C1009" s="747"/>
      <c r="D1009" s="653"/>
      <c r="E1009" s="653"/>
      <c r="F1009" s="653"/>
      <c r="G1009" s="653"/>
      <c r="H1009" s="653"/>
      <c r="I1009" s="653"/>
      <c r="J1009" s="653"/>
      <c r="K1009" s="653"/>
      <c r="L1009" s="653"/>
      <c r="M1009" s="653"/>
      <c r="N1009" s="653"/>
      <c r="O1009" s="653"/>
      <c r="P1009" s="653"/>
      <c r="Q1009" s="653"/>
      <c r="R1009" s="653"/>
      <c r="S1009" s="653"/>
      <c r="T1009" s="653"/>
      <c r="U1009" s="653"/>
      <c r="V1009" s="653"/>
      <c r="W1009" s="653"/>
      <c r="X1009" s="653"/>
      <c r="Y1009" s="653"/>
      <c r="Z1009" s="653"/>
      <c r="AA1009" s="653"/>
      <c r="AB1009" s="653"/>
      <c r="AC1009" s="653"/>
      <c r="AD1009" s="748"/>
      <c r="AE1009" s="4"/>
    </row>
    <row r="1010" spans="1:38" s="93" customFormat="1" ht="14.25">
      <c r="A1010" s="5"/>
      <c r="B1010" s="943" t="str">
        <f>IF(AF1003=0,"","Favor de ingresar toda la información requerida en la pregunta")</f>
        <v/>
      </c>
      <c r="C1010" s="751"/>
      <c r="D1010" s="751"/>
      <c r="E1010" s="751"/>
      <c r="F1010" s="751"/>
      <c r="G1010" s="751"/>
      <c r="H1010" s="751"/>
      <c r="I1010" s="751"/>
      <c r="J1010" s="751"/>
      <c r="K1010" s="751"/>
      <c r="L1010" s="751"/>
      <c r="M1010" s="751"/>
      <c r="N1010" s="751"/>
      <c r="O1010" s="751"/>
      <c r="P1010" s="751"/>
      <c r="Q1010" s="751"/>
      <c r="R1010" s="751"/>
      <c r="S1010" s="751"/>
      <c r="T1010" s="751"/>
      <c r="U1010" s="751"/>
      <c r="V1010" s="751"/>
      <c r="W1010" s="751"/>
      <c r="X1010" s="751"/>
      <c r="Y1010" s="751"/>
      <c r="Z1010" s="751"/>
      <c r="AA1010" s="751"/>
      <c r="AB1010" s="751"/>
      <c r="AC1010" s="751"/>
      <c r="AD1010" s="751"/>
      <c r="AE1010" s="751"/>
    </row>
    <row r="1011" spans="1:38" s="93" customFormat="1" ht="14.25">
      <c r="A1011" s="5"/>
      <c r="B1011" s="767" t="str">
        <f>IF(SUM(COUNTIF(M1003:AD1005,"NS"))&lt;&gt;0,"Alerta: debido a que cuenta con registros NS, debe proporcionar una justificación en el area de comentarios al final de la pregunta","")</f>
        <v/>
      </c>
      <c r="C1011" s="751"/>
      <c r="D1011" s="751"/>
      <c r="E1011" s="751"/>
      <c r="F1011" s="751"/>
      <c r="G1011" s="751"/>
      <c r="H1011" s="751"/>
      <c r="I1011" s="751"/>
      <c r="J1011" s="751"/>
      <c r="K1011" s="751"/>
      <c r="L1011" s="751"/>
      <c r="M1011" s="751"/>
      <c r="N1011" s="751"/>
      <c r="O1011" s="751"/>
      <c r="P1011" s="751"/>
      <c r="Q1011" s="751"/>
      <c r="R1011" s="751"/>
      <c r="S1011" s="751"/>
      <c r="T1011" s="751"/>
      <c r="U1011" s="751"/>
      <c r="V1011" s="751"/>
      <c r="W1011" s="751"/>
      <c r="X1011" s="751"/>
      <c r="Y1011" s="751"/>
      <c r="Z1011" s="751"/>
      <c r="AA1011" s="751"/>
      <c r="AB1011" s="751"/>
      <c r="AC1011" s="751"/>
      <c r="AD1011" s="751"/>
      <c r="AE1011" s="751"/>
    </row>
    <row r="1012" spans="1:38" s="93" customFormat="1" ht="14.25">
      <c r="A1012" s="5"/>
      <c r="B1012" s="880" t="str">
        <f>IF(AJ1007&gt;0,"Favor de revisar la suma y consistencia de totales y/o subtotales por filas (numéricos y NS)","")</f>
        <v/>
      </c>
      <c r="C1012" s="751"/>
      <c r="D1012" s="751"/>
      <c r="E1012" s="751"/>
      <c r="F1012" s="751"/>
      <c r="G1012" s="751"/>
      <c r="H1012" s="751"/>
      <c r="I1012" s="751"/>
      <c r="J1012" s="751"/>
      <c r="K1012" s="751"/>
      <c r="L1012" s="751"/>
      <c r="M1012" s="751"/>
      <c r="N1012" s="751"/>
      <c r="O1012" s="751"/>
      <c r="P1012" s="751"/>
      <c r="Q1012" s="751"/>
      <c r="R1012" s="751"/>
      <c r="S1012" s="751"/>
      <c r="T1012" s="751"/>
      <c r="U1012" s="751"/>
      <c r="V1012" s="751"/>
      <c r="W1012" s="751"/>
      <c r="X1012" s="751"/>
      <c r="Y1012" s="751"/>
      <c r="Z1012" s="751"/>
      <c r="AA1012" s="751"/>
      <c r="AB1012" s="751"/>
      <c r="AC1012" s="751"/>
      <c r="AD1012" s="751"/>
      <c r="AE1012" s="751"/>
    </row>
    <row r="1013" spans="1:38" s="93" customFormat="1" ht="14.25">
      <c r="A1013" s="5"/>
      <c r="B1013" s="753" t="str">
        <f>IF(AG1003&gt;0,"Revise la información capturada, ya que tiene datos ingresados en celdas que están sombreadas","")</f>
        <v/>
      </c>
      <c r="C1013" s="751"/>
      <c r="D1013" s="751"/>
      <c r="E1013" s="751"/>
      <c r="F1013" s="751"/>
      <c r="G1013" s="751"/>
      <c r="H1013" s="751"/>
      <c r="I1013" s="751"/>
      <c r="J1013" s="751"/>
      <c r="K1013" s="751"/>
      <c r="L1013" s="751"/>
      <c r="M1013" s="751"/>
      <c r="N1013" s="751"/>
      <c r="O1013" s="751"/>
      <c r="P1013" s="751"/>
      <c r="Q1013" s="751"/>
      <c r="R1013" s="751"/>
      <c r="S1013" s="751"/>
      <c r="T1013" s="751"/>
      <c r="U1013" s="751"/>
      <c r="V1013" s="751"/>
      <c r="W1013" s="751"/>
      <c r="X1013" s="751"/>
      <c r="Y1013" s="751"/>
      <c r="Z1013" s="751"/>
      <c r="AA1013" s="751"/>
      <c r="AB1013" s="751"/>
      <c r="AC1013" s="751"/>
      <c r="AD1013" s="751"/>
      <c r="AE1013" s="751"/>
    </row>
    <row r="1014" spans="1:38" s="93" customFormat="1" ht="14.25">
      <c r="A1014" s="5"/>
      <c r="B1014" s="753" t="str">
        <f>IF(AND(M1006=$M$963,S1006=$S$963,Y1006=$Y$963),"","La suma de las cantidades de Hombres y Mujeres debe corresponder con los datos reportados de la pregunta 9.27")</f>
        <v/>
      </c>
      <c r="C1014" s="751"/>
      <c r="D1014" s="751"/>
      <c r="E1014" s="751"/>
      <c r="F1014" s="751"/>
      <c r="G1014" s="751"/>
      <c r="H1014" s="751"/>
      <c r="I1014" s="751"/>
      <c r="J1014" s="751"/>
      <c r="K1014" s="751"/>
      <c r="L1014" s="751"/>
      <c r="M1014" s="751"/>
      <c r="N1014" s="751"/>
      <c r="O1014" s="751"/>
      <c r="P1014" s="751"/>
      <c r="Q1014" s="751"/>
      <c r="R1014" s="751"/>
      <c r="S1014" s="751"/>
      <c r="T1014" s="751"/>
      <c r="U1014" s="751"/>
      <c r="V1014" s="751"/>
      <c r="W1014" s="751"/>
      <c r="X1014" s="751"/>
      <c r="Y1014" s="751"/>
      <c r="Z1014" s="751"/>
      <c r="AA1014" s="751"/>
      <c r="AB1014" s="751"/>
      <c r="AC1014" s="751"/>
      <c r="AD1014" s="751"/>
      <c r="AE1014" s="751"/>
    </row>
    <row r="1015" spans="1:38" s="93" customFormat="1" ht="14.25">
      <c r="A1015" s="5"/>
      <c r="B1015" s="6"/>
      <c r="C1015" s="6"/>
      <c r="D1015" s="6"/>
      <c r="E1015" s="6"/>
      <c r="F1015" s="6"/>
      <c r="G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4"/>
    </row>
    <row r="1016" spans="1:38" s="93" customFormat="1" ht="24" customHeight="1">
      <c r="A1016" s="7" t="s">
        <v>6667</v>
      </c>
      <c r="B1016" s="743" t="s">
        <v>6668</v>
      </c>
      <c r="C1016" s="736"/>
      <c r="D1016" s="736"/>
      <c r="E1016" s="736"/>
      <c r="F1016" s="736"/>
      <c r="G1016" s="736"/>
      <c r="H1016" s="736"/>
      <c r="I1016" s="736"/>
      <c r="J1016" s="736"/>
      <c r="K1016" s="736"/>
      <c r="L1016" s="736"/>
      <c r="M1016" s="736"/>
      <c r="N1016" s="736"/>
      <c r="O1016" s="736"/>
      <c r="P1016" s="736"/>
      <c r="Q1016" s="736"/>
      <c r="R1016" s="736"/>
      <c r="S1016" s="736"/>
      <c r="T1016" s="736"/>
      <c r="U1016" s="736"/>
      <c r="V1016" s="736"/>
      <c r="W1016" s="736"/>
      <c r="X1016" s="736"/>
      <c r="Y1016" s="736"/>
      <c r="Z1016" s="736"/>
      <c r="AA1016" s="736"/>
      <c r="AB1016" s="736"/>
      <c r="AC1016" s="736"/>
      <c r="AD1016" s="736"/>
      <c r="AE1016" s="4"/>
    </row>
    <row r="1017" spans="1:38" s="93" customFormat="1" ht="14.25">
      <c r="A1017" s="7"/>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60"/>
      <c r="Y1017" s="60"/>
      <c r="Z1017" s="60"/>
      <c r="AA1017" s="60"/>
      <c r="AB1017" s="60"/>
      <c r="AC1017" s="60"/>
      <c r="AD1017" s="60"/>
      <c r="AE1017" s="4"/>
    </row>
    <row r="1018" spans="1:38" s="93" customFormat="1" ht="24" customHeight="1">
      <c r="A1018" s="10"/>
      <c r="B1018" s="6"/>
      <c r="C1018" s="643" t="s">
        <v>6669</v>
      </c>
      <c r="D1018" s="773"/>
      <c r="E1018" s="773"/>
      <c r="F1018" s="773"/>
      <c r="G1018" s="773"/>
      <c r="H1018" s="773"/>
      <c r="I1018" s="773"/>
      <c r="J1018" s="773"/>
      <c r="K1018" s="773"/>
      <c r="L1018" s="769"/>
      <c r="M1018" s="643" t="s">
        <v>6657</v>
      </c>
      <c r="N1018" s="669"/>
      <c r="O1018" s="669"/>
      <c r="P1018" s="669"/>
      <c r="Q1018" s="669"/>
      <c r="R1018" s="669"/>
      <c r="S1018" s="669"/>
      <c r="T1018" s="669"/>
      <c r="U1018" s="669"/>
      <c r="V1018" s="669"/>
      <c r="W1018" s="669"/>
      <c r="X1018" s="669"/>
      <c r="Y1018" s="669"/>
      <c r="Z1018" s="669"/>
      <c r="AA1018" s="669"/>
      <c r="AB1018" s="669"/>
      <c r="AC1018" s="669"/>
      <c r="AD1018" s="670"/>
      <c r="AE1018" s="4"/>
    </row>
    <row r="1019" spans="1:38" s="93" customFormat="1" ht="14.25">
      <c r="A1019" s="405"/>
      <c r="B1019" s="6"/>
      <c r="C1019" s="770"/>
      <c r="D1019" s="732"/>
      <c r="E1019" s="732"/>
      <c r="F1019" s="732"/>
      <c r="G1019" s="732"/>
      <c r="H1019" s="732"/>
      <c r="I1019" s="732"/>
      <c r="J1019" s="732"/>
      <c r="K1019" s="732"/>
      <c r="L1019" s="733"/>
      <c r="M1019" s="771" t="s">
        <v>5560</v>
      </c>
      <c r="N1019" s="669"/>
      <c r="O1019" s="669"/>
      <c r="P1019" s="669"/>
      <c r="Q1019" s="669"/>
      <c r="R1019" s="670"/>
      <c r="S1019" s="634" t="s">
        <v>6029</v>
      </c>
      <c r="T1019" s="669"/>
      <c r="U1019" s="669"/>
      <c r="V1019" s="669"/>
      <c r="W1019" s="669"/>
      <c r="X1019" s="670"/>
      <c r="Y1019" s="634" t="s">
        <v>6030</v>
      </c>
      <c r="Z1019" s="669"/>
      <c r="AA1019" s="669"/>
      <c r="AB1019" s="669"/>
      <c r="AC1019" s="669"/>
      <c r="AD1019" s="670"/>
      <c r="AE1019" s="4"/>
      <c r="AF1019" s="391" t="s">
        <v>6031</v>
      </c>
      <c r="AG1019" s="391" t="s">
        <v>6032</v>
      </c>
      <c r="AI1019" t="s">
        <v>5572</v>
      </c>
      <c r="AJ1019" t="s">
        <v>5573</v>
      </c>
      <c r="AK1019" t="s">
        <v>5574</v>
      </c>
      <c r="AL1019" t="s">
        <v>5575</v>
      </c>
    </row>
    <row r="1020" spans="1:38" s="93" customFormat="1" ht="20.100000000000001" customHeight="1">
      <c r="A1020" s="405"/>
      <c r="B1020" s="8"/>
      <c r="C1020" s="759" t="s">
        <v>6670</v>
      </c>
      <c r="D1020" s="442" t="s">
        <v>6631</v>
      </c>
      <c r="E1020" s="975" t="s">
        <v>6671</v>
      </c>
      <c r="F1020" s="669"/>
      <c r="G1020" s="669"/>
      <c r="H1020" s="669"/>
      <c r="I1020" s="669"/>
      <c r="J1020" s="669"/>
      <c r="K1020" s="669"/>
      <c r="L1020" s="670"/>
      <c r="M1020" s="866"/>
      <c r="N1020" s="745"/>
      <c r="O1020" s="745"/>
      <c r="P1020" s="745"/>
      <c r="Q1020" s="745"/>
      <c r="R1020" s="746"/>
      <c r="S1020" s="866"/>
      <c r="T1020" s="745"/>
      <c r="U1020" s="745"/>
      <c r="V1020" s="745"/>
      <c r="W1020" s="745"/>
      <c r="X1020" s="746"/>
      <c r="Y1020" s="866"/>
      <c r="Z1020" s="745"/>
      <c r="AA1020" s="745"/>
      <c r="AB1020" s="745"/>
      <c r="AC1020" s="745"/>
      <c r="AD1020" s="746"/>
      <c r="AE1020" s="4"/>
      <c r="AF1020" s="396">
        <f>IF($C$963=1,IF(COUNTA(M1020:AD1027)=24,0,1),0)</f>
        <v>0</v>
      </c>
      <c r="AG1020" s="396">
        <f>IF($C$963&lt;&gt;1,IF(AND(COUNTA(M1020:AD1027)=0,C1031=""),0,1),0)</f>
        <v>0</v>
      </c>
      <c r="AI1020" s="422">
        <f>M1020</f>
        <v>0</v>
      </c>
      <c r="AJ1020">
        <f>COUNTIF(S1020:AD1020,"NS")</f>
        <v>0</v>
      </c>
      <c r="AK1020">
        <f>SUM(S1020:AD1020)</f>
        <v>0</v>
      </c>
      <c r="AL1020">
        <f>IF(COUNTIF(M1020:AD1020,"NA")=3,0,IF(OR(AND(AI1020=0,AJ1020&gt;0),AND(AI1020="NS",AK1020&gt;0), AND(AI1020="NS", AJ1020=0,AK1020=0)), 1, IF(OR(AND(AI1020&gt;0,AJ1020&gt;1,AI1020&gt;AK1020), AND(AI1020="NS",AJ1020=2), AND(AI1020="NS",AK1020=0,AJ1020&gt;0),AI1020=AK1020), 0, 1)))</f>
        <v>0</v>
      </c>
    </row>
    <row r="1021" spans="1:38" s="93" customFormat="1" ht="20.100000000000001" customHeight="1">
      <c r="A1021" s="405"/>
      <c r="B1021" s="8"/>
      <c r="C1021" s="984"/>
      <c r="D1021" s="74" t="s">
        <v>6634</v>
      </c>
      <c r="E1021" s="981" t="s">
        <v>6672</v>
      </c>
      <c r="F1021" s="669"/>
      <c r="G1021" s="669"/>
      <c r="H1021" s="669"/>
      <c r="I1021" s="669"/>
      <c r="J1021" s="669"/>
      <c r="K1021" s="669"/>
      <c r="L1021" s="669"/>
      <c r="M1021" s="866"/>
      <c r="N1021" s="745"/>
      <c r="O1021" s="745"/>
      <c r="P1021" s="745"/>
      <c r="Q1021" s="745"/>
      <c r="R1021" s="746"/>
      <c r="S1021" s="866"/>
      <c r="T1021" s="745"/>
      <c r="U1021" s="745"/>
      <c r="V1021" s="745"/>
      <c r="W1021" s="745"/>
      <c r="X1021" s="746"/>
      <c r="Y1021" s="866"/>
      <c r="Z1021" s="745"/>
      <c r="AA1021" s="745"/>
      <c r="AB1021" s="745"/>
      <c r="AC1021" s="745"/>
      <c r="AD1021" s="746"/>
      <c r="AE1021" s="4"/>
      <c r="AI1021">
        <f t="shared" ref="AI1021:AI1026" si="272">M1021</f>
        <v>0</v>
      </c>
      <c r="AJ1021">
        <f t="shared" ref="AJ1021:AJ1026" si="273">COUNTIF(S1021:AD1021,"NS")</f>
        <v>0</v>
      </c>
      <c r="AK1021">
        <f t="shared" ref="AK1021:AK1026" si="274">SUM(S1021:AD1021)</f>
        <v>0</v>
      </c>
      <c r="AL1021">
        <f t="shared" ref="AL1021:AL1026" si="275">IF(COUNTIF(M1021:AD1021,"NA")=3,0,IF(OR(AND(AI1021=0,AJ1021&gt;0),AND(AI1021="NS",AK1021&gt;0), AND(AI1021="NS", AJ1021=0,AK1021=0)), 1, IF(OR(AND(AI1021&gt;0,AJ1021&gt;1,AI1021&gt;AK1021), AND(AI1021="NS",AJ1021=2), AND(AI1021="NS",AK1021=0,AJ1021&gt;0),AI1021=AK1021), 0, 1)))</f>
        <v>0</v>
      </c>
    </row>
    <row r="1022" spans="1:38" s="93" customFormat="1" ht="20.100000000000001" customHeight="1">
      <c r="A1022" s="405"/>
      <c r="B1022" s="8"/>
      <c r="C1022" s="876"/>
      <c r="D1022" s="74" t="s">
        <v>6636</v>
      </c>
      <c r="E1022" s="981" t="s">
        <v>6673</v>
      </c>
      <c r="F1022" s="669"/>
      <c r="G1022" s="669"/>
      <c r="H1022" s="669"/>
      <c r="I1022" s="669"/>
      <c r="J1022" s="669"/>
      <c r="K1022" s="669"/>
      <c r="L1022" s="669"/>
      <c r="M1022" s="866"/>
      <c r="N1022" s="745"/>
      <c r="O1022" s="745"/>
      <c r="P1022" s="745"/>
      <c r="Q1022" s="745"/>
      <c r="R1022" s="746"/>
      <c r="S1022" s="866"/>
      <c r="T1022" s="745"/>
      <c r="U1022" s="745"/>
      <c r="V1022" s="745"/>
      <c r="W1022" s="745"/>
      <c r="X1022" s="746"/>
      <c r="Y1022" s="866"/>
      <c r="Z1022" s="745"/>
      <c r="AA1022" s="745"/>
      <c r="AB1022" s="745"/>
      <c r="AC1022" s="745"/>
      <c r="AD1022" s="746"/>
      <c r="AE1022" s="4"/>
      <c r="AI1022">
        <f t="shared" si="272"/>
        <v>0</v>
      </c>
      <c r="AJ1022">
        <f t="shared" si="273"/>
        <v>0</v>
      </c>
      <c r="AK1022">
        <f t="shared" si="274"/>
        <v>0</v>
      </c>
      <c r="AL1022">
        <f t="shared" si="275"/>
        <v>0</v>
      </c>
    </row>
    <row r="1023" spans="1:38" s="93" customFormat="1" ht="14.25">
      <c r="A1023" s="405"/>
      <c r="B1023" s="8"/>
      <c r="C1023" s="983" t="s">
        <v>5042</v>
      </c>
      <c r="D1023" s="670"/>
      <c r="E1023" s="975" t="s">
        <v>6674</v>
      </c>
      <c r="F1023" s="669"/>
      <c r="G1023" s="669"/>
      <c r="H1023" s="669"/>
      <c r="I1023" s="669"/>
      <c r="J1023" s="669"/>
      <c r="K1023" s="669"/>
      <c r="L1023" s="670"/>
      <c r="M1023" s="866"/>
      <c r="N1023" s="745"/>
      <c r="O1023" s="745"/>
      <c r="P1023" s="745"/>
      <c r="Q1023" s="745"/>
      <c r="R1023" s="746"/>
      <c r="S1023" s="866"/>
      <c r="T1023" s="745"/>
      <c r="U1023" s="745"/>
      <c r="V1023" s="745"/>
      <c r="W1023" s="745"/>
      <c r="X1023" s="746"/>
      <c r="Y1023" s="866"/>
      <c r="Z1023" s="745"/>
      <c r="AA1023" s="745"/>
      <c r="AB1023" s="745"/>
      <c r="AC1023" s="745"/>
      <c r="AD1023" s="746"/>
      <c r="AE1023" s="4"/>
      <c r="AI1023">
        <f t="shared" si="272"/>
        <v>0</v>
      </c>
      <c r="AJ1023">
        <f t="shared" si="273"/>
        <v>0</v>
      </c>
      <c r="AK1023">
        <f t="shared" si="274"/>
        <v>0</v>
      </c>
      <c r="AL1023">
        <f t="shared" si="275"/>
        <v>0</v>
      </c>
    </row>
    <row r="1024" spans="1:38" s="93" customFormat="1" ht="14.25">
      <c r="A1024" s="405"/>
      <c r="B1024" s="8"/>
      <c r="C1024" s="983" t="s">
        <v>5044</v>
      </c>
      <c r="D1024" s="670"/>
      <c r="E1024" s="981" t="s">
        <v>6675</v>
      </c>
      <c r="F1024" s="669"/>
      <c r="G1024" s="669"/>
      <c r="H1024" s="669"/>
      <c r="I1024" s="669"/>
      <c r="J1024" s="669"/>
      <c r="K1024" s="669"/>
      <c r="L1024" s="669"/>
      <c r="M1024" s="866"/>
      <c r="N1024" s="745"/>
      <c r="O1024" s="745"/>
      <c r="P1024" s="745"/>
      <c r="Q1024" s="745"/>
      <c r="R1024" s="746"/>
      <c r="S1024" s="866"/>
      <c r="T1024" s="745"/>
      <c r="U1024" s="745"/>
      <c r="V1024" s="745"/>
      <c r="W1024" s="745"/>
      <c r="X1024" s="746"/>
      <c r="Y1024" s="866"/>
      <c r="Z1024" s="745"/>
      <c r="AA1024" s="745"/>
      <c r="AB1024" s="745"/>
      <c r="AC1024" s="745"/>
      <c r="AD1024" s="746"/>
      <c r="AE1024" s="4"/>
      <c r="AI1024">
        <f t="shared" si="272"/>
        <v>0</v>
      </c>
      <c r="AJ1024">
        <f t="shared" si="273"/>
        <v>0</v>
      </c>
      <c r="AK1024">
        <f t="shared" si="274"/>
        <v>0</v>
      </c>
      <c r="AL1024">
        <f t="shared" si="275"/>
        <v>0</v>
      </c>
    </row>
    <row r="1025" spans="1:38" s="93" customFormat="1" ht="14.25">
      <c r="A1025" s="405"/>
      <c r="B1025" s="8"/>
      <c r="C1025" s="983" t="s">
        <v>5046</v>
      </c>
      <c r="D1025" s="670"/>
      <c r="E1025" s="981" t="s">
        <v>6676</v>
      </c>
      <c r="F1025" s="669"/>
      <c r="G1025" s="669"/>
      <c r="H1025" s="669"/>
      <c r="I1025" s="669"/>
      <c r="J1025" s="669"/>
      <c r="K1025" s="669"/>
      <c r="L1025" s="669"/>
      <c r="M1025" s="866"/>
      <c r="N1025" s="745"/>
      <c r="O1025" s="745"/>
      <c r="P1025" s="745"/>
      <c r="Q1025" s="745"/>
      <c r="R1025" s="746"/>
      <c r="S1025" s="866"/>
      <c r="T1025" s="745"/>
      <c r="U1025" s="745"/>
      <c r="V1025" s="745"/>
      <c r="W1025" s="745"/>
      <c r="X1025" s="746"/>
      <c r="Y1025" s="866"/>
      <c r="Z1025" s="745"/>
      <c r="AA1025" s="745"/>
      <c r="AB1025" s="745"/>
      <c r="AC1025" s="745"/>
      <c r="AD1025" s="746"/>
      <c r="AE1025" s="4"/>
      <c r="AI1025">
        <f t="shared" si="272"/>
        <v>0</v>
      </c>
      <c r="AJ1025">
        <f t="shared" si="273"/>
        <v>0</v>
      </c>
      <c r="AK1025">
        <f t="shared" si="274"/>
        <v>0</v>
      </c>
      <c r="AL1025">
        <f t="shared" si="275"/>
        <v>0</v>
      </c>
    </row>
    <row r="1026" spans="1:38" s="93" customFormat="1" ht="14.25">
      <c r="A1026" s="405"/>
      <c r="B1026" s="8"/>
      <c r="C1026" s="983" t="s">
        <v>5048</v>
      </c>
      <c r="D1026" s="670"/>
      <c r="E1026" s="981" t="s">
        <v>6677</v>
      </c>
      <c r="F1026" s="669"/>
      <c r="G1026" s="669"/>
      <c r="H1026" s="669"/>
      <c r="I1026" s="669"/>
      <c r="J1026" s="669"/>
      <c r="K1026" s="669"/>
      <c r="L1026" s="669"/>
      <c r="M1026" s="866"/>
      <c r="N1026" s="745"/>
      <c r="O1026" s="745"/>
      <c r="P1026" s="745"/>
      <c r="Q1026" s="745"/>
      <c r="R1026" s="746"/>
      <c r="S1026" s="866"/>
      <c r="T1026" s="745"/>
      <c r="U1026" s="745"/>
      <c r="V1026" s="745"/>
      <c r="W1026" s="745"/>
      <c r="X1026" s="746"/>
      <c r="Y1026" s="866"/>
      <c r="Z1026" s="745"/>
      <c r="AA1026" s="745"/>
      <c r="AB1026" s="745"/>
      <c r="AC1026" s="745"/>
      <c r="AD1026" s="746"/>
      <c r="AE1026" s="4"/>
      <c r="AI1026">
        <f t="shared" si="272"/>
        <v>0</v>
      </c>
      <c r="AJ1026">
        <f t="shared" si="273"/>
        <v>0</v>
      </c>
      <c r="AK1026">
        <f t="shared" si="274"/>
        <v>0</v>
      </c>
      <c r="AL1026">
        <f t="shared" si="275"/>
        <v>0</v>
      </c>
    </row>
    <row r="1027" spans="1:38" s="93" customFormat="1" ht="14.25">
      <c r="A1027" s="405"/>
      <c r="B1027" s="8"/>
      <c r="C1027" s="983" t="s">
        <v>5050</v>
      </c>
      <c r="D1027" s="670"/>
      <c r="E1027" s="981" t="s">
        <v>422</v>
      </c>
      <c r="F1027" s="669"/>
      <c r="G1027" s="669"/>
      <c r="H1027" s="669"/>
      <c r="I1027" s="669"/>
      <c r="J1027" s="669"/>
      <c r="K1027" s="669"/>
      <c r="L1027" s="669"/>
      <c r="M1027" s="866"/>
      <c r="N1027" s="745"/>
      <c r="O1027" s="745"/>
      <c r="P1027" s="745"/>
      <c r="Q1027" s="745"/>
      <c r="R1027" s="746"/>
      <c r="S1027" s="866"/>
      <c r="T1027" s="745"/>
      <c r="U1027" s="745"/>
      <c r="V1027" s="745"/>
      <c r="W1027" s="745"/>
      <c r="X1027" s="746"/>
      <c r="Y1027" s="866"/>
      <c r="Z1027" s="745"/>
      <c r="AA1027" s="745"/>
      <c r="AB1027" s="745"/>
      <c r="AC1027" s="745"/>
      <c r="AD1027" s="746"/>
      <c r="AE1027" s="4"/>
      <c r="AI1027">
        <f>M1027</f>
        <v>0</v>
      </c>
      <c r="AJ1027">
        <f>COUNTIF(S1027:AD1027,"NS")</f>
        <v>0</v>
      </c>
      <c r="AK1027" s="422">
        <f>SUM(S1027:AD1027)</f>
        <v>0</v>
      </c>
      <c r="AL1027">
        <f>IF(COUNTIF(M1027:AD1027,"NA")=3,0,IF(OR(AND(AI1027=0,AJ1027&gt;0),AND(AI1027="NS",AK1027&gt;0), AND(AI1027="NS", AJ1027=0,AK1027=0)), 1, IF(OR(AND(AI1027&gt;0,AJ1027&gt;1,AI1027&gt;AK1027), AND(AI1027="NS",AJ1027=2), AND(AI1027="NS",AK1027=0,AJ1027&gt;0),AI1027=AK1027), 0, 1)))</f>
        <v>0</v>
      </c>
    </row>
    <row r="1028" spans="1:38" s="93" customFormat="1">
      <c r="A1028" s="405"/>
      <c r="B1028" s="8"/>
      <c r="C1028" s="22"/>
      <c r="D1028" s="22"/>
      <c r="E1028" s="22"/>
      <c r="F1028" s="22"/>
      <c r="G1028" s="22"/>
      <c r="H1028" s="22"/>
      <c r="I1028" s="22"/>
      <c r="J1028" s="22"/>
      <c r="K1028" s="22"/>
      <c r="L1028" s="107" t="s">
        <v>5512</v>
      </c>
      <c r="M1028" s="968">
        <f>IF(AND(SUM(M1020:M1027)=0,COUNTIF(M1020:M1027,"NS")&gt;0),"NS",IF(AND(SUM(M1020:M1027)=0,COUNTIF(M1020:M1027,0)&gt;0),0,IF(AND(SUM(M1020:M1027)=0,COUNTIF(M1020:M1027,"NA")&gt;0),"NA",SUM(M1020:M1027))))</f>
        <v>0</v>
      </c>
      <c r="N1028" s="969"/>
      <c r="O1028" s="969"/>
      <c r="P1028" s="969"/>
      <c r="Q1028" s="969"/>
      <c r="R1028" s="970"/>
      <c r="S1028" s="968">
        <f>IF(AND(SUM(S1020:S1027)=0,COUNTIF(S1020:S1027,"NS")&gt;0),"NS",IF(AND(SUM(S1020:S1027)=0,COUNTIF(S1020:S1027,0)&gt;0),0,IF(AND(SUM(S1020:S1027)=0,COUNTIF(S1020:S1027,"NA")&gt;0),"NA",SUM(S1020:S1027))))</f>
        <v>0</v>
      </c>
      <c r="T1028" s="969"/>
      <c r="U1028" s="969"/>
      <c r="V1028" s="969"/>
      <c r="W1028" s="969"/>
      <c r="X1028" s="970"/>
      <c r="Y1028" s="968">
        <f>IF(AND(SUM(Y1020:Y1027)=0,COUNTIF(Y1020:Y1027,"NS")&gt;0),"NS",IF(AND(SUM(Y1020:Y1027)=0,COUNTIF(Y1020:Y1027,0)&gt;0),0,IF(AND(SUM(Y1020:Y1027)=0,COUNTIF(Y1020:Y1027,"NA")&gt;0),"NA",SUM(Y1020:Y1027))))</f>
        <v>0</v>
      </c>
      <c r="Z1028" s="969"/>
      <c r="AA1028" s="969"/>
      <c r="AB1028" s="969"/>
      <c r="AC1028" s="969"/>
      <c r="AD1028" s="970"/>
      <c r="AE1028" s="4"/>
      <c r="AL1028" s="192">
        <f>SUM(AL1020:AL1027)</f>
        <v>0</v>
      </c>
    </row>
    <row r="1029" spans="1:38" s="93" customFormat="1">
      <c r="A1029" s="405"/>
      <c r="B1029" s="403"/>
      <c r="C1029" s="403"/>
      <c r="D1029" s="403"/>
      <c r="E1029" s="403"/>
      <c r="F1029" s="403"/>
      <c r="G1029" s="403"/>
      <c r="H1029" s="406"/>
      <c r="I1029" s="22"/>
      <c r="J1029" s="22"/>
      <c r="K1029" s="22"/>
      <c r="L1029" s="22"/>
      <c r="M1029" s="22"/>
      <c r="N1029" s="22"/>
      <c r="O1029" s="22"/>
      <c r="P1029" s="22"/>
      <c r="Q1029" s="22"/>
      <c r="R1029" s="22"/>
      <c r="S1029" s="22"/>
      <c r="T1029" s="22"/>
      <c r="U1029" s="22"/>
      <c r="V1029" s="22"/>
      <c r="W1029" s="22"/>
      <c r="X1029" s="22"/>
      <c r="Y1029" s="22"/>
      <c r="Z1029" s="22"/>
      <c r="AA1029" s="22"/>
      <c r="AB1029" s="22"/>
      <c r="AC1029" s="22"/>
      <c r="AD1029" s="22"/>
      <c r="AE1029" s="4"/>
      <c r="AI1029" t="s">
        <v>5595</v>
      </c>
      <c r="AJ1029" s="193">
        <f>SUM(AL1028)</f>
        <v>0</v>
      </c>
    </row>
    <row r="1030" spans="1:38" s="93" customFormat="1" ht="24" customHeight="1">
      <c r="A1030" s="5"/>
      <c r="B1030" s="8"/>
      <c r="C1030" s="758" t="s">
        <v>5120</v>
      </c>
      <c r="D1030" s="736"/>
      <c r="E1030" s="736"/>
      <c r="F1030" s="736"/>
      <c r="G1030" s="736"/>
      <c r="H1030" s="736"/>
      <c r="I1030" s="736"/>
      <c r="J1030" s="736"/>
      <c r="K1030" s="736"/>
      <c r="L1030" s="736"/>
      <c r="M1030" s="736"/>
      <c r="N1030" s="736"/>
      <c r="O1030" s="736"/>
      <c r="P1030" s="736"/>
      <c r="Q1030" s="736"/>
      <c r="R1030" s="736"/>
      <c r="S1030" s="736"/>
      <c r="T1030" s="736"/>
      <c r="U1030" s="736"/>
      <c r="V1030" s="736"/>
      <c r="W1030" s="736"/>
      <c r="X1030" s="736"/>
      <c r="Y1030" s="736"/>
      <c r="Z1030" s="736"/>
      <c r="AA1030" s="736"/>
      <c r="AB1030" s="736"/>
      <c r="AC1030" s="736"/>
      <c r="AD1030" s="736"/>
      <c r="AE1030" s="4"/>
    </row>
    <row r="1031" spans="1:38" s="93" customFormat="1" ht="60" customHeight="1">
      <c r="A1031" s="405"/>
      <c r="B1031" s="403"/>
      <c r="C1031" s="801"/>
      <c r="D1031" s="653"/>
      <c r="E1031" s="653"/>
      <c r="F1031" s="653"/>
      <c r="G1031" s="653"/>
      <c r="H1031" s="653"/>
      <c r="I1031" s="653"/>
      <c r="J1031" s="653"/>
      <c r="K1031" s="653"/>
      <c r="L1031" s="653"/>
      <c r="M1031" s="653"/>
      <c r="N1031" s="653"/>
      <c r="O1031" s="653"/>
      <c r="P1031" s="653"/>
      <c r="Q1031" s="653"/>
      <c r="R1031" s="653"/>
      <c r="S1031" s="653"/>
      <c r="T1031" s="653"/>
      <c r="U1031" s="653"/>
      <c r="V1031" s="653"/>
      <c r="W1031" s="653"/>
      <c r="X1031" s="653"/>
      <c r="Y1031" s="653"/>
      <c r="Z1031" s="653"/>
      <c r="AA1031" s="653"/>
      <c r="AB1031" s="653"/>
      <c r="AC1031" s="653"/>
      <c r="AD1031" s="748"/>
      <c r="AE1031" s="4"/>
    </row>
    <row r="1032" spans="1:38" s="93" customFormat="1" ht="14.25">
      <c r="A1032" s="5"/>
      <c r="B1032" s="943" t="str">
        <f>IF(AF1020=0,"","Favor de ingresar toda la información requerida en la pregunta")</f>
        <v/>
      </c>
      <c r="C1032" s="751"/>
      <c r="D1032" s="751"/>
      <c r="E1032" s="751"/>
      <c r="F1032" s="751"/>
      <c r="G1032" s="751"/>
      <c r="H1032" s="751"/>
      <c r="I1032" s="751"/>
      <c r="J1032" s="751"/>
      <c r="K1032" s="751"/>
      <c r="L1032" s="751"/>
      <c r="M1032" s="751"/>
      <c r="N1032" s="751"/>
      <c r="O1032" s="751"/>
      <c r="P1032" s="751"/>
      <c r="Q1032" s="751"/>
      <c r="R1032" s="751"/>
      <c r="S1032" s="751"/>
      <c r="T1032" s="751"/>
      <c r="U1032" s="751"/>
      <c r="V1032" s="751"/>
      <c r="W1032" s="751"/>
      <c r="X1032" s="751"/>
      <c r="Y1032" s="751"/>
      <c r="Z1032" s="751"/>
      <c r="AA1032" s="751"/>
      <c r="AB1032" s="751"/>
      <c r="AC1032" s="751"/>
      <c r="AD1032" s="751"/>
      <c r="AE1032" s="751"/>
    </row>
    <row r="1033" spans="1:38" s="93" customFormat="1" ht="14.25">
      <c r="A1033" s="5"/>
      <c r="B1033" s="767" t="str">
        <f>IF(SUM(COUNTIF(M1020:AD1027,"NS"))&lt;&gt;0,"Alerta: debido a que cuenta con registros NS, debe proporcionar una justificación en el area de comentarios al final de la pregunta","")</f>
        <v/>
      </c>
      <c r="C1033" s="751"/>
      <c r="D1033" s="751"/>
      <c r="E1033" s="751"/>
      <c r="F1033" s="751"/>
      <c r="G1033" s="751"/>
      <c r="H1033" s="751"/>
      <c r="I1033" s="751"/>
      <c r="J1033" s="751"/>
      <c r="K1033" s="751"/>
      <c r="L1033" s="751"/>
      <c r="M1033" s="751"/>
      <c r="N1033" s="751"/>
      <c r="O1033" s="751"/>
      <c r="P1033" s="751"/>
      <c r="Q1033" s="751"/>
      <c r="R1033" s="751"/>
      <c r="S1033" s="751"/>
      <c r="T1033" s="751"/>
      <c r="U1033" s="751"/>
      <c r="V1033" s="751"/>
      <c r="W1033" s="751"/>
      <c r="X1033" s="751"/>
      <c r="Y1033" s="751"/>
      <c r="Z1033" s="751"/>
      <c r="AA1033" s="751"/>
      <c r="AB1033" s="751"/>
      <c r="AC1033" s="751"/>
      <c r="AD1033" s="751"/>
      <c r="AE1033" s="751"/>
    </row>
    <row r="1034" spans="1:38" s="93" customFormat="1" ht="14.25">
      <c r="A1034" s="5"/>
      <c r="B1034" s="880" t="str">
        <f>IF(AJ1029&gt;0,"Favor de revisar la suma y consistencia de totales y/o subtotales por filas (numéricos y NS)","")</f>
        <v/>
      </c>
      <c r="C1034" s="751"/>
      <c r="D1034" s="751"/>
      <c r="E1034" s="751"/>
      <c r="F1034" s="751"/>
      <c r="G1034" s="751"/>
      <c r="H1034" s="751"/>
      <c r="I1034" s="751"/>
      <c r="J1034" s="751"/>
      <c r="K1034" s="751"/>
      <c r="L1034" s="751"/>
      <c r="M1034" s="751"/>
      <c r="N1034" s="751"/>
      <c r="O1034" s="751"/>
      <c r="P1034" s="751"/>
      <c r="Q1034" s="751"/>
      <c r="R1034" s="751"/>
      <c r="S1034" s="751"/>
      <c r="T1034" s="751"/>
      <c r="U1034" s="751"/>
      <c r="V1034" s="751"/>
      <c r="W1034" s="751"/>
      <c r="X1034" s="751"/>
      <c r="Y1034" s="751"/>
      <c r="Z1034" s="751"/>
      <c r="AA1034" s="751"/>
      <c r="AB1034" s="751"/>
      <c r="AC1034" s="751"/>
      <c r="AD1034" s="751"/>
      <c r="AE1034" s="751"/>
    </row>
    <row r="1035" spans="1:38" s="93" customFormat="1" ht="14.25">
      <c r="A1035" s="5"/>
      <c r="B1035" s="753" t="str">
        <f>IF(AG1020&gt;0,"Revise la información capturada, ya que tiene datos ingresados en celdas que están sombreadas","")</f>
        <v/>
      </c>
      <c r="C1035" s="751"/>
      <c r="D1035" s="751"/>
      <c r="E1035" s="751"/>
      <c r="F1035" s="751"/>
      <c r="G1035" s="751"/>
      <c r="H1035" s="751"/>
      <c r="I1035" s="751"/>
      <c r="J1035" s="751"/>
      <c r="K1035" s="751"/>
      <c r="L1035" s="751"/>
      <c r="M1035" s="751"/>
      <c r="N1035" s="751"/>
      <c r="O1035" s="751"/>
      <c r="P1035" s="751"/>
      <c r="Q1035" s="751"/>
      <c r="R1035" s="751"/>
      <c r="S1035" s="751"/>
      <c r="T1035" s="751"/>
      <c r="U1035" s="751"/>
      <c r="V1035" s="751"/>
      <c r="W1035" s="751"/>
      <c r="X1035" s="751"/>
      <c r="Y1035" s="751"/>
      <c r="Z1035" s="751"/>
      <c r="AA1035" s="751"/>
      <c r="AB1035" s="751"/>
      <c r="AC1035" s="751"/>
      <c r="AD1035" s="751"/>
      <c r="AE1035" s="751"/>
    </row>
    <row r="1036" spans="1:38" s="93" customFormat="1" ht="14.25">
      <c r="A1036" s="5"/>
      <c r="B1036" s="753" t="str">
        <f>IF(AND(M1028=$M$963,S1028=$S$963,Y1028=$Y$963),"","La suma de las cantidades de Hombres y Mujeres debe corresponder con los datos reportados de la pregunta 9.27")</f>
        <v/>
      </c>
      <c r="C1036" s="751"/>
      <c r="D1036" s="751"/>
      <c r="E1036" s="751"/>
      <c r="F1036" s="751"/>
      <c r="G1036" s="751"/>
      <c r="H1036" s="751"/>
      <c r="I1036" s="751"/>
      <c r="J1036" s="751"/>
      <c r="K1036" s="751"/>
      <c r="L1036" s="751"/>
      <c r="M1036" s="751"/>
      <c r="N1036" s="751"/>
      <c r="O1036" s="751"/>
      <c r="P1036" s="751"/>
      <c r="Q1036" s="751"/>
      <c r="R1036" s="751"/>
      <c r="S1036" s="751"/>
      <c r="T1036" s="751"/>
      <c r="U1036" s="751"/>
      <c r="V1036" s="751"/>
      <c r="W1036" s="751"/>
      <c r="X1036" s="751"/>
      <c r="Y1036" s="751"/>
      <c r="Z1036" s="751"/>
      <c r="AA1036" s="751"/>
      <c r="AB1036" s="751"/>
      <c r="AC1036" s="751"/>
      <c r="AD1036" s="751"/>
      <c r="AE1036" s="751"/>
    </row>
    <row r="1037" spans="1:38" s="93" customFormat="1" ht="14.25">
      <c r="A1037" s="5"/>
      <c r="B1037" s="6"/>
      <c r="C1037" s="6"/>
      <c r="D1037" s="6"/>
      <c r="E1037" s="6"/>
      <c r="F1037" s="6"/>
      <c r="G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4"/>
    </row>
    <row r="1038" spans="1:38" s="93" customFormat="1" ht="24" customHeight="1">
      <c r="A1038" s="7" t="s">
        <v>6678</v>
      </c>
      <c r="B1038" s="743" t="s">
        <v>6679</v>
      </c>
      <c r="C1038" s="736"/>
      <c r="D1038" s="736"/>
      <c r="E1038" s="736"/>
      <c r="F1038" s="736"/>
      <c r="G1038" s="736"/>
      <c r="H1038" s="736"/>
      <c r="I1038" s="736"/>
      <c r="J1038" s="736"/>
      <c r="K1038" s="736"/>
      <c r="L1038" s="736"/>
      <c r="M1038" s="736"/>
      <c r="N1038" s="736"/>
      <c r="O1038" s="736"/>
      <c r="P1038" s="736"/>
      <c r="Q1038" s="736"/>
      <c r="R1038" s="736"/>
      <c r="S1038" s="736"/>
      <c r="T1038" s="736"/>
      <c r="U1038" s="736"/>
      <c r="V1038" s="736"/>
      <c r="W1038" s="736"/>
      <c r="X1038" s="736"/>
      <c r="Y1038" s="736"/>
      <c r="Z1038" s="736"/>
      <c r="AA1038" s="736"/>
      <c r="AB1038" s="736"/>
      <c r="AC1038" s="736"/>
      <c r="AD1038" s="736"/>
      <c r="AE1038" s="4"/>
    </row>
    <row r="1039" spans="1:38" s="93" customFormat="1" ht="24" customHeight="1">
      <c r="A1039" s="7"/>
      <c r="B1039" s="69"/>
      <c r="C1039" s="758" t="s">
        <v>6680</v>
      </c>
      <c r="D1039" s="736"/>
      <c r="E1039" s="736"/>
      <c r="F1039" s="736"/>
      <c r="G1039" s="736"/>
      <c r="H1039" s="736"/>
      <c r="I1039" s="736"/>
      <c r="J1039" s="736"/>
      <c r="K1039" s="736"/>
      <c r="L1039" s="736"/>
      <c r="M1039" s="736"/>
      <c r="N1039" s="736"/>
      <c r="O1039" s="736"/>
      <c r="P1039" s="736"/>
      <c r="Q1039" s="736"/>
      <c r="R1039" s="736"/>
      <c r="S1039" s="736"/>
      <c r="T1039" s="736"/>
      <c r="U1039" s="736"/>
      <c r="V1039" s="736"/>
      <c r="W1039" s="736"/>
      <c r="X1039" s="736"/>
      <c r="Y1039" s="736"/>
      <c r="Z1039" s="736"/>
      <c r="AA1039" s="736"/>
      <c r="AB1039" s="736"/>
      <c r="AC1039" s="736"/>
      <c r="AD1039" s="736"/>
      <c r="AE1039" s="4"/>
    </row>
    <row r="1040" spans="1:38" s="93" customFormat="1" ht="36" customHeight="1">
      <c r="A1040" s="7"/>
      <c r="B1040" s="69"/>
      <c r="C1040" s="758" t="s">
        <v>6681</v>
      </c>
      <c r="D1040" s="736"/>
      <c r="E1040" s="736"/>
      <c r="F1040" s="736"/>
      <c r="G1040" s="736"/>
      <c r="H1040" s="736"/>
      <c r="I1040" s="736"/>
      <c r="J1040" s="736"/>
      <c r="K1040" s="736"/>
      <c r="L1040" s="736"/>
      <c r="M1040" s="736"/>
      <c r="N1040" s="736"/>
      <c r="O1040" s="736"/>
      <c r="P1040" s="736"/>
      <c r="Q1040" s="736"/>
      <c r="R1040" s="736"/>
      <c r="S1040" s="736"/>
      <c r="T1040" s="736"/>
      <c r="U1040" s="736"/>
      <c r="V1040" s="736"/>
      <c r="W1040" s="736"/>
      <c r="X1040" s="736"/>
      <c r="Y1040" s="736"/>
      <c r="Z1040" s="736"/>
      <c r="AA1040" s="736"/>
      <c r="AB1040" s="736"/>
      <c r="AC1040" s="736"/>
      <c r="AD1040" s="736"/>
      <c r="AE1040" s="4"/>
    </row>
    <row r="1041" spans="1:41" s="93" customFormat="1" ht="24" customHeight="1">
      <c r="A1041" s="7"/>
      <c r="B1041" s="69"/>
      <c r="C1041" s="758" t="s">
        <v>6682</v>
      </c>
      <c r="D1041" s="736"/>
      <c r="E1041" s="736"/>
      <c r="F1041" s="736"/>
      <c r="G1041" s="736"/>
      <c r="H1041" s="736"/>
      <c r="I1041" s="736"/>
      <c r="J1041" s="736"/>
      <c r="K1041" s="736"/>
      <c r="L1041" s="736"/>
      <c r="M1041" s="736"/>
      <c r="N1041" s="736"/>
      <c r="O1041" s="736"/>
      <c r="P1041" s="736"/>
      <c r="Q1041" s="736"/>
      <c r="R1041" s="736"/>
      <c r="S1041" s="736"/>
      <c r="T1041" s="736"/>
      <c r="U1041" s="736"/>
      <c r="V1041" s="736"/>
      <c r="W1041" s="736"/>
      <c r="X1041" s="736"/>
      <c r="Y1041" s="736"/>
      <c r="Z1041" s="736"/>
      <c r="AA1041" s="736"/>
      <c r="AB1041" s="736"/>
      <c r="AC1041" s="736"/>
      <c r="AD1041" s="736"/>
      <c r="AE1041" s="4"/>
    </row>
    <row r="1042" spans="1:41" s="93" customFormat="1" ht="24" customHeight="1">
      <c r="A1042" s="7"/>
      <c r="B1042" s="69"/>
      <c r="C1042" s="758" t="s">
        <v>6602</v>
      </c>
      <c r="D1042" s="736"/>
      <c r="E1042" s="736"/>
      <c r="F1042" s="736"/>
      <c r="G1042" s="736"/>
      <c r="H1042" s="736"/>
      <c r="I1042" s="736"/>
      <c r="J1042" s="736"/>
      <c r="K1042" s="736"/>
      <c r="L1042" s="736"/>
      <c r="M1042" s="736"/>
      <c r="N1042" s="736"/>
      <c r="O1042" s="736"/>
      <c r="P1042" s="736"/>
      <c r="Q1042" s="736"/>
      <c r="R1042" s="736"/>
      <c r="S1042" s="736"/>
      <c r="T1042" s="736"/>
      <c r="U1042" s="736"/>
      <c r="V1042" s="736"/>
      <c r="W1042" s="736"/>
      <c r="X1042" s="736"/>
      <c r="Y1042" s="736"/>
      <c r="Z1042" s="736"/>
      <c r="AA1042" s="736"/>
      <c r="AB1042" s="736"/>
      <c r="AC1042" s="736"/>
      <c r="AD1042" s="736"/>
      <c r="AE1042" s="4"/>
    </row>
    <row r="1043" spans="1:41" s="93" customFormat="1" ht="14.25">
      <c r="A1043" s="7"/>
      <c r="B1043" s="69"/>
      <c r="C1043" s="60"/>
      <c r="D1043" s="60"/>
      <c r="E1043" s="60"/>
      <c r="F1043" s="60"/>
      <c r="G1043" s="60"/>
      <c r="H1043" s="60"/>
      <c r="I1043" s="60"/>
      <c r="J1043" s="60"/>
      <c r="K1043" s="60"/>
      <c r="L1043" s="60"/>
      <c r="M1043" s="60"/>
      <c r="N1043" s="60"/>
      <c r="O1043" s="60"/>
      <c r="P1043" s="60"/>
      <c r="Q1043" s="60"/>
      <c r="R1043" s="60"/>
      <c r="S1043" s="86"/>
      <c r="T1043" s="60"/>
      <c r="U1043" s="6"/>
      <c r="V1043" s="60"/>
      <c r="W1043" s="60"/>
      <c r="X1043" s="60"/>
      <c r="Y1043" s="60"/>
      <c r="Z1043" s="60"/>
      <c r="AA1043" s="60"/>
      <c r="AB1043" s="60"/>
      <c r="AC1043" s="60"/>
      <c r="AD1043" s="60"/>
      <c r="AE1043" s="4"/>
    </row>
    <row r="1044" spans="1:41" s="93" customFormat="1" ht="24" customHeight="1">
      <c r="A1044" s="405"/>
      <c r="B1044" s="11"/>
      <c r="C1044" s="643" t="s">
        <v>6683</v>
      </c>
      <c r="D1044" s="773"/>
      <c r="E1044" s="773"/>
      <c r="F1044" s="773"/>
      <c r="G1044" s="773"/>
      <c r="H1044" s="773"/>
      <c r="I1044" s="773"/>
      <c r="J1044" s="773"/>
      <c r="K1044" s="773"/>
      <c r="L1044" s="769"/>
      <c r="M1044" s="643" t="s">
        <v>6684</v>
      </c>
      <c r="N1044" s="669"/>
      <c r="O1044" s="669"/>
      <c r="P1044" s="669"/>
      <c r="Q1044" s="669"/>
      <c r="R1044" s="669"/>
      <c r="S1044" s="669"/>
      <c r="T1044" s="669"/>
      <c r="U1044" s="669"/>
      <c r="V1044" s="669"/>
      <c r="W1044" s="669"/>
      <c r="X1044" s="669"/>
      <c r="Y1044" s="669"/>
      <c r="Z1044" s="669"/>
      <c r="AA1044" s="669"/>
      <c r="AB1044" s="669"/>
      <c r="AC1044" s="669"/>
      <c r="AD1044" s="670"/>
      <c r="AE1044" s="4"/>
    </row>
    <row r="1045" spans="1:41" s="93" customFormat="1" ht="14.25">
      <c r="A1045" s="405"/>
      <c r="B1045" s="6"/>
      <c r="C1045" s="770"/>
      <c r="D1045" s="732"/>
      <c r="E1045" s="732"/>
      <c r="F1045" s="732"/>
      <c r="G1045" s="732"/>
      <c r="H1045" s="732"/>
      <c r="I1045" s="732"/>
      <c r="J1045" s="732"/>
      <c r="K1045" s="732"/>
      <c r="L1045" s="733"/>
      <c r="M1045" s="771" t="s">
        <v>5560</v>
      </c>
      <c r="N1045" s="669"/>
      <c r="O1045" s="669"/>
      <c r="P1045" s="669"/>
      <c r="Q1045" s="669"/>
      <c r="R1045" s="670"/>
      <c r="S1045" s="634" t="s">
        <v>6029</v>
      </c>
      <c r="T1045" s="669"/>
      <c r="U1045" s="669"/>
      <c r="V1045" s="669"/>
      <c r="W1045" s="669"/>
      <c r="X1045" s="670"/>
      <c r="Y1045" s="634" t="s">
        <v>6030</v>
      </c>
      <c r="Z1045" s="669"/>
      <c r="AA1045" s="669"/>
      <c r="AB1045" s="669"/>
      <c r="AC1045" s="669"/>
      <c r="AD1045" s="670"/>
      <c r="AE1045" s="4"/>
      <c r="AF1045" s="391" t="s">
        <v>6031</v>
      </c>
      <c r="AG1045" s="391" t="s">
        <v>6032</v>
      </c>
      <c r="AI1045" t="s">
        <v>5572</v>
      </c>
      <c r="AJ1045" t="s">
        <v>5573</v>
      </c>
      <c r="AK1045" t="s">
        <v>5574</v>
      </c>
      <c r="AL1045" t="s">
        <v>5575</v>
      </c>
      <c r="AM1045" t="s">
        <v>6131</v>
      </c>
    </row>
    <row r="1046" spans="1:41" s="93" customFormat="1" ht="14.25">
      <c r="A1046" s="405"/>
      <c r="B1046" s="8"/>
      <c r="C1046" s="442" t="s">
        <v>5040</v>
      </c>
      <c r="D1046" s="975" t="s">
        <v>6604</v>
      </c>
      <c r="E1046" s="669"/>
      <c r="F1046" s="669"/>
      <c r="G1046" s="669"/>
      <c r="H1046" s="669"/>
      <c r="I1046" s="669"/>
      <c r="J1046" s="669"/>
      <c r="K1046" s="669"/>
      <c r="L1046" s="670"/>
      <c r="M1046" s="866"/>
      <c r="N1046" s="745"/>
      <c r="O1046" s="745"/>
      <c r="P1046" s="745"/>
      <c r="Q1046" s="745"/>
      <c r="R1046" s="746"/>
      <c r="S1046" s="866"/>
      <c r="T1046" s="745"/>
      <c r="U1046" s="745"/>
      <c r="V1046" s="745"/>
      <c r="W1046" s="745"/>
      <c r="X1046" s="746"/>
      <c r="Y1046" s="866"/>
      <c r="Z1046" s="745"/>
      <c r="AA1046" s="745"/>
      <c r="AB1046" s="745"/>
      <c r="AC1046" s="745"/>
      <c r="AD1046" s="746"/>
      <c r="AE1046" s="4"/>
      <c r="AF1046" s="396">
        <f>IF(AND(M1003&gt;0,M1003&lt;&gt;"NS",M1003&lt;&gt;"NA",$C$963=1),IF(COUNTA(M1046:AD1062)=51,0,1),0)</f>
        <v>0</v>
      </c>
      <c r="AG1046" s="396">
        <f>IF(OR(M1003=0,M1003="NS",M1003="NA",$C$963&lt;&gt;1),IF(AND(COUNTA(M1046:AD1062)=0,C1068=""),0,1),0)</f>
        <v>0</v>
      </c>
      <c r="AI1046" s="422">
        <f>M1046</f>
        <v>0</v>
      </c>
      <c r="AJ1046">
        <f>COUNTIF(S1046:AD1046,"NS")</f>
        <v>0</v>
      </c>
      <c r="AK1046">
        <f>SUM(S1046:AD1046)</f>
        <v>0</v>
      </c>
      <c r="AL1046">
        <f>IF(COUNTIF(M1046:AD1046,"NA")=3,0,IF(OR(AND(AI1046=0,AJ1046&gt;0),AND(AI1046="NS",AK1046&gt;0), AND(AI1046="NS", AJ1046=0,AK1046=0)), 1, IF(OR(AND(AI1046&gt;0,AJ1046&gt;1,AI1046&gt;AK1046), AND(AI1046="NS",AJ1046=2), AND(AI1046="NS",AK1046=0,AJ1046&gt;0),AI1046=AK1046), 0, 1)))</f>
        <v>0</v>
      </c>
      <c r="AM1046" cm="1">
        <f t="array" ref="AM1046">IF(OR(M1063={"NS","NA"},M1003={"NS","NA"}),0,IF(M1063&lt;=M1003,0,1))</f>
        <v>0</v>
      </c>
      <c r="AN1046" cm="1">
        <f t="array" ref="AN1046">IF(OR(S1063={"NS","NA"},S1003={"NS","NA"}),0,IF(S1063&lt;=S1003,0,1))</f>
        <v>0</v>
      </c>
      <c r="AO1046" cm="1">
        <f t="array" ref="AO1046">IF(OR(Y1063={"NS","NA"},Y1003={"NS","NA"}),0,IF(Y1063&lt;=Y1003,0,1))</f>
        <v>0</v>
      </c>
    </row>
    <row r="1047" spans="1:41" s="93" customFormat="1" ht="14.25">
      <c r="A1047" s="405"/>
      <c r="B1047" s="8"/>
      <c r="C1047" s="442" t="s">
        <v>5042</v>
      </c>
      <c r="D1047" s="975" t="s">
        <v>6605</v>
      </c>
      <c r="E1047" s="669"/>
      <c r="F1047" s="669"/>
      <c r="G1047" s="669"/>
      <c r="H1047" s="669"/>
      <c r="I1047" s="669"/>
      <c r="J1047" s="669"/>
      <c r="K1047" s="669"/>
      <c r="L1047" s="670"/>
      <c r="M1047" s="866"/>
      <c r="N1047" s="745"/>
      <c r="O1047" s="745"/>
      <c r="P1047" s="745"/>
      <c r="Q1047" s="745"/>
      <c r="R1047" s="746"/>
      <c r="S1047" s="866"/>
      <c r="T1047" s="745"/>
      <c r="U1047" s="745"/>
      <c r="V1047" s="745"/>
      <c r="W1047" s="745"/>
      <c r="X1047" s="746"/>
      <c r="Y1047" s="866"/>
      <c r="Z1047" s="745"/>
      <c r="AA1047" s="745"/>
      <c r="AB1047" s="745"/>
      <c r="AC1047" s="745"/>
      <c r="AD1047" s="746"/>
      <c r="AE1047" s="4"/>
      <c r="AI1047">
        <f t="shared" ref="AI1047:AI1061" si="276">M1047</f>
        <v>0</v>
      </c>
      <c r="AJ1047">
        <f t="shared" ref="AJ1047:AJ1061" si="277">COUNTIF(S1047:AD1047,"NS")</f>
        <v>0</v>
      </c>
      <c r="AK1047">
        <f t="shared" ref="AK1047:AK1061" si="278">SUM(S1047:AD1047)</f>
        <v>0</v>
      </c>
      <c r="AL1047">
        <f t="shared" ref="AL1047:AL1061" si="279">IF(COUNTIF(M1047:AD1047,"NA")=3,0,IF(OR(AND(AI1047=0,AJ1047&gt;0),AND(AI1047="NS",AK1047&gt;0), AND(AI1047="NS", AJ1047=0,AK1047=0)), 1, IF(OR(AND(AI1047&gt;0,AJ1047&gt;1,AI1047&gt;AK1047), AND(AI1047="NS",AJ1047=2), AND(AI1047="NS",AK1047=0,AJ1047&gt;0),AI1047=AK1047), 0, 1)))</f>
        <v>0</v>
      </c>
      <c r="AO1047" s="396">
        <f>SUM(AM1046:AO1046)</f>
        <v>0</v>
      </c>
    </row>
    <row r="1048" spans="1:41" s="93" customFormat="1" ht="14.25">
      <c r="A1048" s="405"/>
      <c r="B1048" s="8"/>
      <c r="C1048" s="442" t="s">
        <v>5044</v>
      </c>
      <c r="D1048" s="975" t="s">
        <v>6606</v>
      </c>
      <c r="E1048" s="669"/>
      <c r="F1048" s="669"/>
      <c r="G1048" s="669"/>
      <c r="H1048" s="669"/>
      <c r="I1048" s="669"/>
      <c r="J1048" s="669"/>
      <c r="K1048" s="669"/>
      <c r="L1048" s="670"/>
      <c r="M1048" s="866"/>
      <c r="N1048" s="745"/>
      <c r="O1048" s="745"/>
      <c r="P1048" s="745"/>
      <c r="Q1048" s="745"/>
      <c r="R1048" s="746"/>
      <c r="S1048" s="866"/>
      <c r="T1048" s="745"/>
      <c r="U1048" s="745"/>
      <c r="V1048" s="745"/>
      <c r="W1048" s="745"/>
      <c r="X1048" s="746"/>
      <c r="Y1048" s="866"/>
      <c r="Z1048" s="745"/>
      <c r="AA1048" s="745"/>
      <c r="AB1048" s="745"/>
      <c r="AC1048" s="745"/>
      <c r="AD1048" s="746"/>
      <c r="AE1048" s="4"/>
      <c r="AI1048">
        <f t="shared" si="276"/>
        <v>0</v>
      </c>
      <c r="AJ1048">
        <f t="shared" si="277"/>
        <v>0</v>
      </c>
      <c r="AK1048">
        <f t="shared" si="278"/>
        <v>0</v>
      </c>
      <c r="AL1048">
        <f t="shared" si="279"/>
        <v>0</v>
      </c>
    </row>
    <row r="1049" spans="1:41" s="93" customFormat="1" ht="14.25">
      <c r="A1049" s="405"/>
      <c r="B1049" s="8"/>
      <c r="C1049" s="442" t="s">
        <v>5046</v>
      </c>
      <c r="D1049" s="975" t="s">
        <v>6607</v>
      </c>
      <c r="E1049" s="669"/>
      <c r="F1049" s="669"/>
      <c r="G1049" s="669"/>
      <c r="H1049" s="669"/>
      <c r="I1049" s="669"/>
      <c r="J1049" s="669"/>
      <c r="K1049" s="669"/>
      <c r="L1049" s="670"/>
      <c r="M1049" s="866"/>
      <c r="N1049" s="745"/>
      <c r="O1049" s="745"/>
      <c r="P1049" s="745"/>
      <c r="Q1049" s="745"/>
      <c r="R1049" s="746"/>
      <c r="S1049" s="866"/>
      <c r="T1049" s="745"/>
      <c r="U1049" s="745"/>
      <c r="V1049" s="745"/>
      <c r="W1049" s="745"/>
      <c r="X1049" s="746"/>
      <c r="Y1049" s="866"/>
      <c r="Z1049" s="745"/>
      <c r="AA1049" s="745"/>
      <c r="AB1049" s="745"/>
      <c r="AC1049" s="745"/>
      <c r="AD1049" s="746"/>
      <c r="AE1049" s="4"/>
      <c r="AI1049">
        <f t="shared" si="276"/>
        <v>0</v>
      </c>
      <c r="AJ1049">
        <f t="shared" si="277"/>
        <v>0</v>
      </c>
      <c r="AK1049">
        <f t="shared" si="278"/>
        <v>0</v>
      </c>
      <c r="AL1049">
        <f t="shared" si="279"/>
        <v>0</v>
      </c>
    </row>
    <row r="1050" spans="1:41" s="93" customFormat="1" ht="14.25">
      <c r="A1050" s="405"/>
      <c r="B1050" s="8"/>
      <c r="C1050" s="442" t="s">
        <v>5048</v>
      </c>
      <c r="D1050" s="975" t="s">
        <v>6608</v>
      </c>
      <c r="E1050" s="669"/>
      <c r="F1050" s="669"/>
      <c r="G1050" s="669"/>
      <c r="H1050" s="669"/>
      <c r="I1050" s="669"/>
      <c r="J1050" s="669"/>
      <c r="K1050" s="669"/>
      <c r="L1050" s="670"/>
      <c r="M1050" s="866"/>
      <c r="N1050" s="745"/>
      <c r="O1050" s="745"/>
      <c r="P1050" s="745"/>
      <c r="Q1050" s="745"/>
      <c r="R1050" s="746"/>
      <c r="S1050" s="866"/>
      <c r="T1050" s="745"/>
      <c r="U1050" s="745"/>
      <c r="V1050" s="745"/>
      <c r="W1050" s="745"/>
      <c r="X1050" s="746"/>
      <c r="Y1050" s="866"/>
      <c r="Z1050" s="745"/>
      <c r="AA1050" s="745"/>
      <c r="AB1050" s="745"/>
      <c r="AC1050" s="745"/>
      <c r="AD1050" s="746"/>
      <c r="AE1050" s="4"/>
      <c r="AI1050">
        <f t="shared" si="276"/>
        <v>0</v>
      </c>
      <c r="AJ1050">
        <f t="shared" si="277"/>
        <v>0</v>
      </c>
      <c r="AK1050">
        <f t="shared" si="278"/>
        <v>0</v>
      </c>
      <c r="AL1050">
        <f t="shared" si="279"/>
        <v>0</v>
      </c>
    </row>
    <row r="1051" spans="1:41" s="93" customFormat="1" ht="14.25">
      <c r="A1051" s="405"/>
      <c r="B1051" s="8"/>
      <c r="C1051" s="442" t="s">
        <v>5050</v>
      </c>
      <c r="D1051" s="975" t="s">
        <v>6609</v>
      </c>
      <c r="E1051" s="669"/>
      <c r="F1051" s="669"/>
      <c r="G1051" s="669"/>
      <c r="H1051" s="669"/>
      <c r="I1051" s="669"/>
      <c r="J1051" s="669"/>
      <c r="K1051" s="669"/>
      <c r="L1051" s="670"/>
      <c r="M1051" s="866"/>
      <c r="N1051" s="745"/>
      <c r="O1051" s="745"/>
      <c r="P1051" s="745"/>
      <c r="Q1051" s="745"/>
      <c r="R1051" s="746"/>
      <c r="S1051" s="866"/>
      <c r="T1051" s="745"/>
      <c r="U1051" s="745"/>
      <c r="V1051" s="745"/>
      <c r="W1051" s="745"/>
      <c r="X1051" s="746"/>
      <c r="Y1051" s="866"/>
      <c r="Z1051" s="745"/>
      <c r="AA1051" s="745"/>
      <c r="AB1051" s="745"/>
      <c r="AC1051" s="745"/>
      <c r="AD1051" s="746"/>
      <c r="AE1051" s="4"/>
      <c r="AI1051">
        <f t="shared" si="276"/>
        <v>0</v>
      </c>
      <c r="AJ1051">
        <f t="shared" si="277"/>
        <v>0</v>
      </c>
      <c r="AK1051">
        <f t="shared" si="278"/>
        <v>0</v>
      </c>
      <c r="AL1051">
        <f t="shared" si="279"/>
        <v>0</v>
      </c>
    </row>
    <row r="1052" spans="1:41" s="93" customFormat="1" ht="14.25">
      <c r="A1052" s="405"/>
      <c r="B1052" s="8"/>
      <c r="C1052" s="442" t="s">
        <v>5052</v>
      </c>
      <c r="D1052" s="975" t="s">
        <v>6610</v>
      </c>
      <c r="E1052" s="669"/>
      <c r="F1052" s="669"/>
      <c r="G1052" s="669"/>
      <c r="H1052" s="669"/>
      <c r="I1052" s="669"/>
      <c r="J1052" s="669"/>
      <c r="K1052" s="669"/>
      <c r="L1052" s="670"/>
      <c r="M1052" s="866"/>
      <c r="N1052" s="745"/>
      <c r="O1052" s="745"/>
      <c r="P1052" s="745"/>
      <c r="Q1052" s="745"/>
      <c r="R1052" s="746"/>
      <c r="S1052" s="866"/>
      <c r="T1052" s="745"/>
      <c r="U1052" s="745"/>
      <c r="V1052" s="745"/>
      <c r="W1052" s="745"/>
      <c r="X1052" s="746"/>
      <c r="Y1052" s="866"/>
      <c r="Z1052" s="745"/>
      <c r="AA1052" s="745"/>
      <c r="AB1052" s="745"/>
      <c r="AC1052" s="745"/>
      <c r="AD1052" s="746"/>
      <c r="AE1052" s="4"/>
      <c r="AI1052">
        <f t="shared" si="276"/>
        <v>0</v>
      </c>
      <c r="AJ1052">
        <f t="shared" si="277"/>
        <v>0</v>
      </c>
      <c r="AK1052">
        <f t="shared" si="278"/>
        <v>0</v>
      </c>
      <c r="AL1052">
        <f t="shared" si="279"/>
        <v>0</v>
      </c>
    </row>
    <row r="1053" spans="1:41" s="93" customFormat="1" ht="14.25">
      <c r="A1053" s="405"/>
      <c r="B1053" s="8"/>
      <c r="C1053" s="442" t="s">
        <v>5054</v>
      </c>
      <c r="D1053" s="975" t="s">
        <v>6611</v>
      </c>
      <c r="E1053" s="669"/>
      <c r="F1053" s="669"/>
      <c r="G1053" s="669"/>
      <c r="H1053" s="669"/>
      <c r="I1053" s="669"/>
      <c r="J1053" s="669"/>
      <c r="K1053" s="669"/>
      <c r="L1053" s="670"/>
      <c r="M1053" s="866"/>
      <c r="N1053" s="745"/>
      <c r="O1053" s="745"/>
      <c r="P1053" s="745"/>
      <c r="Q1053" s="745"/>
      <c r="R1053" s="746"/>
      <c r="S1053" s="866"/>
      <c r="T1053" s="745"/>
      <c r="U1053" s="745"/>
      <c r="V1053" s="745"/>
      <c r="W1053" s="745"/>
      <c r="X1053" s="746"/>
      <c r="Y1053" s="866"/>
      <c r="Z1053" s="745"/>
      <c r="AA1053" s="745"/>
      <c r="AB1053" s="745"/>
      <c r="AC1053" s="745"/>
      <c r="AD1053" s="746"/>
      <c r="AE1053" s="4"/>
      <c r="AI1053">
        <f t="shared" si="276"/>
        <v>0</v>
      </c>
      <c r="AJ1053">
        <f t="shared" si="277"/>
        <v>0</v>
      </c>
      <c r="AK1053">
        <f t="shared" si="278"/>
        <v>0</v>
      </c>
      <c r="AL1053">
        <f t="shared" si="279"/>
        <v>0</v>
      </c>
    </row>
    <row r="1054" spans="1:41" s="93" customFormat="1" ht="14.25">
      <c r="A1054" s="405"/>
      <c r="B1054" s="8"/>
      <c r="C1054" s="442" t="s">
        <v>5056</v>
      </c>
      <c r="D1054" s="975" t="s">
        <v>6612</v>
      </c>
      <c r="E1054" s="669"/>
      <c r="F1054" s="669"/>
      <c r="G1054" s="669"/>
      <c r="H1054" s="669"/>
      <c r="I1054" s="669"/>
      <c r="J1054" s="669"/>
      <c r="K1054" s="669"/>
      <c r="L1054" s="670"/>
      <c r="M1054" s="866"/>
      <c r="N1054" s="745"/>
      <c r="O1054" s="745"/>
      <c r="P1054" s="745"/>
      <c r="Q1054" s="745"/>
      <c r="R1054" s="746"/>
      <c r="S1054" s="866"/>
      <c r="T1054" s="745"/>
      <c r="U1054" s="745"/>
      <c r="V1054" s="745"/>
      <c r="W1054" s="745"/>
      <c r="X1054" s="746"/>
      <c r="Y1054" s="866"/>
      <c r="Z1054" s="745"/>
      <c r="AA1054" s="745"/>
      <c r="AB1054" s="745"/>
      <c r="AC1054" s="745"/>
      <c r="AD1054" s="746"/>
      <c r="AE1054" s="4"/>
      <c r="AI1054">
        <f t="shared" si="276"/>
        <v>0</v>
      </c>
      <c r="AJ1054">
        <f t="shared" si="277"/>
        <v>0</v>
      </c>
      <c r="AK1054">
        <f t="shared" si="278"/>
        <v>0</v>
      </c>
      <c r="AL1054">
        <f t="shared" si="279"/>
        <v>0</v>
      </c>
    </row>
    <row r="1055" spans="1:41" s="93" customFormat="1" ht="14.25">
      <c r="A1055" s="405"/>
      <c r="B1055" s="8"/>
      <c r="C1055" s="442" t="s">
        <v>5057</v>
      </c>
      <c r="D1055" s="975" t="s">
        <v>6613</v>
      </c>
      <c r="E1055" s="669"/>
      <c r="F1055" s="669"/>
      <c r="G1055" s="669"/>
      <c r="H1055" s="669"/>
      <c r="I1055" s="669"/>
      <c r="J1055" s="669"/>
      <c r="K1055" s="669"/>
      <c r="L1055" s="670"/>
      <c r="M1055" s="866"/>
      <c r="N1055" s="745"/>
      <c r="O1055" s="745"/>
      <c r="P1055" s="745"/>
      <c r="Q1055" s="745"/>
      <c r="R1055" s="746"/>
      <c r="S1055" s="866"/>
      <c r="T1055" s="745"/>
      <c r="U1055" s="745"/>
      <c r="V1055" s="745"/>
      <c r="W1055" s="745"/>
      <c r="X1055" s="746"/>
      <c r="Y1055" s="866"/>
      <c r="Z1055" s="745"/>
      <c r="AA1055" s="745"/>
      <c r="AB1055" s="745"/>
      <c r="AC1055" s="745"/>
      <c r="AD1055" s="746"/>
      <c r="AE1055" s="4"/>
      <c r="AI1055">
        <f t="shared" si="276"/>
        <v>0</v>
      </c>
      <c r="AJ1055">
        <f t="shared" si="277"/>
        <v>0</v>
      </c>
      <c r="AK1055">
        <f t="shared" si="278"/>
        <v>0</v>
      </c>
      <c r="AL1055">
        <f t="shared" si="279"/>
        <v>0</v>
      </c>
    </row>
    <row r="1056" spans="1:41" s="93" customFormat="1" ht="14.25">
      <c r="A1056" s="405"/>
      <c r="B1056" s="8"/>
      <c r="C1056" s="442" t="s">
        <v>5059</v>
      </c>
      <c r="D1056" s="975" t="s">
        <v>6614</v>
      </c>
      <c r="E1056" s="669"/>
      <c r="F1056" s="669"/>
      <c r="G1056" s="669"/>
      <c r="H1056" s="669"/>
      <c r="I1056" s="669"/>
      <c r="J1056" s="669"/>
      <c r="K1056" s="669"/>
      <c r="L1056" s="670"/>
      <c r="M1056" s="866"/>
      <c r="N1056" s="745"/>
      <c r="O1056" s="745"/>
      <c r="P1056" s="745"/>
      <c r="Q1056" s="745"/>
      <c r="R1056" s="746"/>
      <c r="S1056" s="866"/>
      <c r="T1056" s="745"/>
      <c r="U1056" s="745"/>
      <c r="V1056" s="745"/>
      <c r="W1056" s="745"/>
      <c r="X1056" s="746"/>
      <c r="Y1056" s="866"/>
      <c r="Z1056" s="745"/>
      <c r="AA1056" s="745"/>
      <c r="AB1056" s="745"/>
      <c r="AC1056" s="745"/>
      <c r="AD1056" s="746"/>
      <c r="AE1056" s="4"/>
      <c r="AI1056">
        <f t="shared" si="276"/>
        <v>0</v>
      </c>
      <c r="AJ1056">
        <f t="shared" si="277"/>
        <v>0</v>
      </c>
      <c r="AK1056">
        <f t="shared" si="278"/>
        <v>0</v>
      </c>
      <c r="AL1056">
        <f t="shared" si="279"/>
        <v>0</v>
      </c>
    </row>
    <row r="1057" spans="1:41" s="93" customFormat="1" ht="14.25">
      <c r="A1057" s="405"/>
      <c r="B1057" s="8"/>
      <c r="C1057" s="442" t="s">
        <v>5060</v>
      </c>
      <c r="D1057" s="975" t="s">
        <v>6615</v>
      </c>
      <c r="E1057" s="669"/>
      <c r="F1057" s="669"/>
      <c r="G1057" s="669"/>
      <c r="H1057" s="669"/>
      <c r="I1057" s="669"/>
      <c r="J1057" s="669"/>
      <c r="K1057" s="669"/>
      <c r="L1057" s="670"/>
      <c r="M1057" s="866"/>
      <c r="N1057" s="745"/>
      <c r="O1057" s="745"/>
      <c r="P1057" s="745"/>
      <c r="Q1057" s="745"/>
      <c r="R1057" s="746"/>
      <c r="S1057" s="866"/>
      <c r="T1057" s="745"/>
      <c r="U1057" s="745"/>
      <c r="V1057" s="745"/>
      <c r="W1057" s="745"/>
      <c r="X1057" s="746"/>
      <c r="Y1057" s="866"/>
      <c r="Z1057" s="745"/>
      <c r="AA1057" s="745"/>
      <c r="AB1057" s="745"/>
      <c r="AC1057" s="745"/>
      <c r="AD1057" s="746"/>
      <c r="AE1057" s="4"/>
      <c r="AI1057">
        <f t="shared" si="276"/>
        <v>0</v>
      </c>
      <c r="AJ1057">
        <f t="shared" si="277"/>
        <v>0</v>
      </c>
      <c r="AK1057">
        <f t="shared" si="278"/>
        <v>0</v>
      </c>
      <c r="AL1057">
        <f t="shared" si="279"/>
        <v>0</v>
      </c>
    </row>
    <row r="1058" spans="1:41" s="93" customFormat="1" ht="14.25">
      <c r="A1058" s="405"/>
      <c r="B1058" s="8"/>
      <c r="C1058" s="442" t="s">
        <v>5061</v>
      </c>
      <c r="D1058" s="975" t="s">
        <v>6616</v>
      </c>
      <c r="E1058" s="669"/>
      <c r="F1058" s="669"/>
      <c r="G1058" s="669"/>
      <c r="H1058" s="669"/>
      <c r="I1058" s="669"/>
      <c r="J1058" s="669"/>
      <c r="K1058" s="669"/>
      <c r="L1058" s="670"/>
      <c r="M1058" s="866"/>
      <c r="N1058" s="745"/>
      <c r="O1058" s="745"/>
      <c r="P1058" s="745"/>
      <c r="Q1058" s="745"/>
      <c r="R1058" s="746"/>
      <c r="S1058" s="866"/>
      <c r="T1058" s="745"/>
      <c r="U1058" s="745"/>
      <c r="V1058" s="745"/>
      <c r="W1058" s="745"/>
      <c r="X1058" s="746"/>
      <c r="Y1058" s="866"/>
      <c r="Z1058" s="745"/>
      <c r="AA1058" s="745"/>
      <c r="AB1058" s="745"/>
      <c r="AC1058" s="745"/>
      <c r="AD1058" s="746"/>
      <c r="AE1058" s="4"/>
      <c r="AI1058">
        <f t="shared" si="276"/>
        <v>0</v>
      </c>
      <c r="AJ1058">
        <f t="shared" si="277"/>
        <v>0</v>
      </c>
      <c r="AK1058">
        <f t="shared" si="278"/>
        <v>0</v>
      </c>
      <c r="AL1058">
        <f t="shared" si="279"/>
        <v>0</v>
      </c>
    </row>
    <row r="1059" spans="1:41" s="93" customFormat="1" ht="14.25">
      <c r="A1059" s="405"/>
      <c r="B1059" s="8"/>
      <c r="C1059" s="442" t="s">
        <v>5062</v>
      </c>
      <c r="D1059" s="975" t="s">
        <v>6617</v>
      </c>
      <c r="E1059" s="669"/>
      <c r="F1059" s="669"/>
      <c r="G1059" s="669"/>
      <c r="H1059" s="669"/>
      <c r="I1059" s="669"/>
      <c r="J1059" s="669"/>
      <c r="K1059" s="669"/>
      <c r="L1059" s="670"/>
      <c r="M1059" s="866"/>
      <c r="N1059" s="745"/>
      <c r="O1059" s="745"/>
      <c r="P1059" s="745"/>
      <c r="Q1059" s="745"/>
      <c r="R1059" s="746"/>
      <c r="S1059" s="866"/>
      <c r="T1059" s="745"/>
      <c r="U1059" s="745"/>
      <c r="V1059" s="745"/>
      <c r="W1059" s="745"/>
      <c r="X1059" s="746"/>
      <c r="Y1059" s="866"/>
      <c r="Z1059" s="745"/>
      <c r="AA1059" s="745"/>
      <c r="AB1059" s="745"/>
      <c r="AC1059" s="745"/>
      <c r="AD1059" s="746"/>
      <c r="AE1059" s="4"/>
      <c r="AI1059">
        <f t="shared" si="276"/>
        <v>0</v>
      </c>
      <c r="AJ1059">
        <f t="shared" si="277"/>
        <v>0</v>
      </c>
      <c r="AK1059">
        <f t="shared" si="278"/>
        <v>0</v>
      </c>
      <c r="AL1059">
        <f t="shared" si="279"/>
        <v>0</v>
      </c>
    </row>
    <row r="1060" spans="1:41" s="93" customFormat="1" ht="14.25">
      <c r="A1060" s="405"/>
      <c r="B1060" s="8"/>
      <c r="C1060" s="442" t="s">
        <v>5063</v>
      </c>
      <c r="D1060" s="975" t="s">
        <v>6618</v>
      </c>
      <c r="E1060" s="669"/>
      <c r="F1060" s="669"/>
      <c r="G1060" s="669"/>
      <c r="H1060" s="669"/>
      <c r="I1060" s="669"/>
      <c r="J1060" s="669"/>
      <c r="K1060" s="669"/>
      <c r="L1060" s="670"/>
      <c r="M1060" s="866"/>
      <c r="N1060" s="745"/>
      <c r="O1060" s="745"/>
      <c r="P1060" s="745"/>
      <c r="Q1060" s="745"/>
      <c r="R1060" s="746"/>
      <c r="S1060" s="866"/>
      <c r="T1060" s="745"/>
      <c r="U1060" s="745"/>
      <c r="V1060" s="745"/>
      <c r="W1060" s="745"/>
      <c r="X1060" s="746"/>
      <c r="Y1060" s="866"/>
      <c r="Z1060" s="745"/>
      <c r="AA1060" s="745"/>
      <c r="AB1060" s="745"/>
      <c r="AC1060" s="745"/>
      <c r="AD1060" s="746"/>
      <c r="AE1060" s="4"/>
      <c r="AI1060">
        <f t="shared" si="276"/>
        <v>0</v>
      </c>
      <c r="AJ1060">
        <f t="shared" si="277"/>
        <v>0</v>
      </c>
      <c r="AK1060">
        <f t="shared" si="278"/>
        <v>0</v>
      </c>
      <c r="AL1060">
        <f t="shared" si="279"/>
        <v>0</v>
      </c>
    </row>
    <row r="1061" spans="1:41" s="93" customFormat="1" ht="14.25">
      <c r="A1061" s="405"/>
      <c r="B1061" s="8"/>
      <c r="C1061" s="442" t="s">
        <v>5064</v>
      </c>
      <c r="D1061" s="975" t="s">
        <v>6619</v>
      </c>
      <c r="E1061" s="669"/>
      <c r="F1061" s="669"/>
      <c r="G1061" s="669"/>
      <c r="H1061" s="669"/>
      <c r="I1061" s="669"/>
      <c r="J1061" s="669"/>
      <c r="K1061" s="669"/>
      <c r="L1061" s="670"/>
      <c r="M1061" s="866"/>
      <c r="N1061" s="745"/>
      <c r="O1061" s="745"/>
      <c r="P1061" s="745"/>
      <c r="Q1061" s="745"/>
      <c r="R1061" s="746"/>
      <c r="S1061" s="866"/>
      <c r="T1061" s="745"/>
      <c r="U1061" s="745"/>
      <c r="V1061" s="745"/>
      <c r="W1061" s="745"/>
      <c r="X1061" s="746"/>
      <c r="Y1061" s="866"/>
      <c r="Z1061" s="745"/>
      <c r="AA1061" s="745"/>
      <c r="AB1061" s="745"/>
      <c r="AC1061" s="745"/>
      <c r="AD1061" s="746"/>
      <c r="AE1061" s="4"/>
      <c r="AI1061">
        <f t="shared" si="276"/>
        <v>0</v>
      </c>
      <c r="AJ1061">
        <f t="shared" si="277"/>
        <v>0</v>
      </c>
      <c r="AK1061">
        <f t="shared" si="278"/>
        <v>0</v>
      </c>
      <c r="AL1061">
        <f t="shared" si="279"/>
        <v>0</v>
      </c>
    </row>
    <row r="1062" spans="1:41" s="93" customFormat="1" ht="14.25">
      <c r="A1062" s="405"/>
      <c r="B1062" s="8"/>
      <c r="C1062" s="442" t="s">
        <v>5065</v>
      </c>
      <c r="D1062" s="975" t="s">
        <v>422</v>
      </c>
      <c r="E1062" s="669"/>
      <c r="F1062" s="669"/>
      <c r="G1062" s="669"/>
      <c r="H1062" s="669"/>
      <c r="I1062" s="669"/>
      <c r="J1062" s="669"/>
      <c r="K1062" s="669"/>
      <c r="L1062" s="670"/>
      <c r="M1062" s="866"/>
      <c r="N1062" s="745"/>
      <c r="O1062" s="745"/>
      <c r="P1062" s="745"/>
      <c r="Q1062" s="745"/>
      <c r="R1062" s="746"/>
      <c r="S1062" s="866"/>
      <c r="T1062" s="745"/>
      <c r="U1062" s="745"/>
      <c r="V1062" s="745"/>
      <c r="W1062" s="745"/>
      <c r="X1062" s="746"/>
      <c r="Y1062" s="866"/>
      <c r="Z1062" s="745"/>
      <c r="AA1062" s="745"/>
      <c r="AB1062" s="745"/>
      <c r="AC1062" s="745"/>
      <c r="AD1062" s="746"/>
      <c r="AE1062" s="4"/>
      <c r="AI1062">
        <f>M1062</f>
        <v>0</v>
      </c>
      <c r="AJ1062">
        <f>COUNTIF(S1062:AD1062,"NS")</f>
        <v>0</v>
      </c>
      <c r="AK1062" s="422">
        <f>SUM(S1062:AD1062)</f>
        <v>0</v>
      </c>
      <c r="AL1062">
        <f>IF(COUNTIF(M1062:AD1062,"NA")=3,0,IF(OR(AND(AI1062=0,AJ1062&gt;0),AND(AI1062="NS",AK1062&gt;0), AND(AI1062="NS", AJ1062=0,AK1062=0)), 1, IF(OR(AND(AI1062&gt;0,AJ1062&gt;1,AI1062&gt;AK1062), AND(AI1062="NS",AJ1062=2), AND(AI1062="NS",AK1062=0,AJ1062&gt;0),AI1062=AK1062), 0, 1)))</f>
        <v>0</v>
      </c>
    </row>
    <row r="1063" spans="1:41" s="93" customFormat="1">
      <c r="A1063" s="405"/>
      <c r="B1063" s="8"/>
      <c r="C1063" s="22"/>
      <c r="D1063" s="22"/>
      <c r="E1063" s="22"/>
      <c r="F1063" s="22"/>
      <c r="G1063" s="22"/>
      <c r="H1063" s="22"/>
      <c r="I1063" s="22"/>
      <c r="J1063" s="22"/>
      <c r="K1063" s="22"/>
      <c r="L1063" s="107" t="s">
        <v>5512</v>
      </c>
      <c r="M1063" s="968">
        <f>IF(AND(SUM(M1046:M1062)=0,COUNTIF(M1046:M1062,"NS")&gt;0),"NS",IF(AND(SUM(M1046:M1062)=0,COUNTIF(M1046:M1062,0)&gt;0),0,IF(AND(SUM(M1046:M1062)=0,COUNTIF(M1046:M1062,"NA")&gt;0),"NA",SUM(M1046:M1062))))</f>
        <v>0</v>
      </c>
      <c r="N1063" s="969"/>
      <c r="O1063" s="969"/>
      <c r="P1063" s="969"/>
      <c r="Q1063" s="969"/>
      <c r="R1063" s="970"/>
      <c r="S1063" s="968">
        <f>IF(AND(SUM(S1046:S1062)=0,COUNTIF(S1046:S1062,"NS")&gt;0),"NS",IF(AND(SUM(S1046:S1062)=0,COUNTIF(S1046:S1062,0)&gt;0),0,IF(AND(SUM(S1046:S1062)=0,COUNTIF(S1046:S1062,"NA")&gt;0),"NA",SUM(S1046:S1062))))</f>
        <v>0</v>
      </c>
      <c r="T1063" s="969"/>
      <c r="U1063" s="969"/>
      <c r="V1063" s="969"/>
      <c r="W1063" s="969"/>
      <c r="X1063" s="970"/>
      <c r="Y1063" s="968">
        <f>IF(AND(SUM(Y1046:Y1062)=0,COUNTIF(Y1046:Y1062,"NS")&gt;0),"NS",IF(AND(SUM(Y1046:Y1062)=0,COUNTIF(Y1046:Y1062,0)&gt;0),0,IF(AND(SUM(Y1046:Y1062)=0,COUNTIF(Y1046:Y1062,"NA")&gt;0),"NA",SUM(Y1046:Y1062))))</f>
        <v>0</v>
      </c>
      <c r="Z1063" s="969"/>
      <c r="AA1063" s="969"/>
      <c r="AB1063" s="969"/>
      <c r="AC1063" s="969"/>
      <c r="AD1063" s="970"/>
      <c r="AE1063" s="4"/>
      <c r="AL1063" s="192">
        <f>SUM(AL1046:AL1062)</f>
        <v>0</v>
      </c>
    </row>
    <row r="1064" spans="1:41" s="93" customFormat="1" ht="14.25">
      <c r="A1064" s="405"/>
      <c r="B1064" s="785" t="str">
        <f>AO1068</f>
        <v/>
      </c>
      <c r="C1064" s="785"/>
      <c r="D1064" s="785"/>
      <c r="E1064" s="785"/>
      <c r="F1064" s="785"/>
      <c r="G1064" s="785"/>
      <c r="H1064" s="785"/>
      <c r="I1064" s="785"/>
      <c r="J1064" s="785"/>
      <c r="K1064" s="785"/>
      <c r="L1064" s="785"/>
      <c r="M1064" s="785"/>
      <c r="N1064" s="785"/>
      <c r="O1064" s="785"/>
      <c r="P1064" s="785"/>
      <c r="Q1064" s="785"/>
      <c r="R1064" s="785"/>
      <c r="S1064" s="785"/>
      <c r="T1064" s="785"/>
      <c r="U1064" s="785"/>
      <c r="V1064" s="785"/>
      <c r="W1064" s="785"/>
      <c r="X1064" s="785"/>
      <c r="Y1064" s="785"/>
      <c r="Z1064" s="785"/>
      <c r="AA1064" s="785"/>
      <c r="AB1064" s="785"/>
      <c r="AC1064" s="785"/>
      <c r="AD1064" s="785"/>
      <c r="AE1064" s="4"/>
      <c r="AI1064" t="s">
        <v>5595</v>
      </c>
      <c r="AJ1064" s="193">
        <f>SUM(AL1063)</f>
        <v>0</v>
      </c>
    </row>
    <row r="1065" spans="1:41" s="93" customFormat="1" ht="45" customHeight="1">
      <c r="A1065" s="405"/>
      <c r="B1065" s="8"/>
      <c r="C1065" s="982" t="s">
        <v>6620</v>
      </c>
      <c r="D1065" s="736"/>
      <c r="E1065" s="736"/>
      <c r="F1065" s="671"/>
      <c r="G1065" s="653"/>
      <c r="H1065" s="653"/>
      <c r="I1065" s="653"/>
      <c r="J1065" s="653"/>
      <c r="K1065" s="653"/>
      <c r="L1065" s="653"/>
      <c r="M1065" s="653"/>
      <c r="N1065" s="653"/>
      <c r="O1065" s="653"/>
      <c r="P1065" s="653"/>
      <c r="Q1065" s="653"/>
      <c r="R1065" s="653"/>
      <c r="S1065" s="653"/>
      <c r="T1065" s="653"/>
      <c r="U1065" s="653"/>
      <c r="V1065" s="653"/>
      <c r="W1065" s="653"/>
      <c r="X1065" s="653"/>
      <c r="Y1065" s="653"/>
      <c r="Z1065" s="653"/>
      <c r="AA1065" s="653"/>
      <c r="AB1065" s="653"/>
      <c r="AC1065" s="653"/>
      <c r="AD1065" s="748"/>
      <c r="AE1065" s="4"/>
      <c r="AF1065" s="559" t="str">
        <f>SUBSTITUTE( SUBSTITUTE( SUBSTITUTE( SUBSTITUTE( SUBSTITUTE( SUBSTITUTE( SUBSTITUTE( SUBSTITUTE( SUBSTITUTE( SUBSTITUTE(F1065, "á", "a"), "é", "e"), "í", "i"), "ó", "o"), "ú", "u"), "Á", "A"), "É", "E"), "Í", "I"), "Ó", "O"), "Ú", "U")</f>
        <v/>
      </c>
    </row>
    <row r="1066" spans="1:41" s="93" customFormat="1" ht="15" customHeight="1">
      <c r="A1066" s="405"/>
      <c r="B1066" s="753" t="str">
        <f>IF(AND(M1061&gt;0,M1061&lt;&gt;"NA",M1061&lt;&gt;"NS",F1065=""),"Debido a que cuenta con un valor mayor a cero en el numeral 16, debe anotar el nombre de dicho(s) evento(s)","")</f>
        <v/>
      </c>
      <c r="C1066" s="751"/>
      <c r="D1066" s="751"/>
      <c r="E1066" s="751"/>
      <c r="F1066" s="751"/>
      <c r="G1066" s="751"/>
      <c r="H1066" s="751"/>
      <c r="I1066" s="751"/>
      <c r="J1066" s="751"/>
      <c r="K1066" s="751"/>
      <c r="L1066" s="751"/>
      <c r="M1066" s="751"/>
      <c r="N1066" s="751"/>
      <c r="O1066" s="751"/>
      <c r="P1066" s="751"/>
      <c r="Q1066" s="751"/>
      <c r="R1066" s="751"/>
      <c r="S1066" s="751"/>
      <c r="T1066" s="751"/>
      <c r="U1066" s="751"/>
      <c r="V1066" s="751"/>
      <c r="W1066" s="751"/>
      <c r="X1066" s="751"/>
      <c r="Y1066" s="751"/>
      <c r="Z1066" s="751"/>
      <c r="AA1066" s="751"/>
      <c r="AB1066" s="751"/>
      <c r="AC1066" s="751"/>
      <c r="AD1066" s="751"/>
      <c r="AE1066" s="751"/>
      <c r="AL1066" s="1005" t="s">
        <v>6685</v>
      </c>
      <c r="AM1066" s="1006"/>
      <c r="AN1066" s="1006"/>
      <c r="AO1066" s="1006"/>
    </row>
    <row r="1067" spans="1:41" s="93" customFormat="1" ht="24">
      <c r="A1067" s="405"/>
      <c r="B1067" s="8"/>
      <c r="C1067" s="758" t="s">
        <v>5120</v>
      </c>
      <c r="D1067" s="736"/>
      <c r="E1067" s="736"/>
      <c r="F1067" s="736"/>
      <c r="G1067" s="736"/>
      <c r="H1067" s="736"/>
      <c r="I1067" s="736"/>
      <c r="J1067" s="736"/>
      <c r="K1067" s="736"/>
      <c r="L1067" s="736"/>
      <c r="M1067" s="736"/>
      <c r="N1067" s="736"/>
      <c r="O1067" s="736"/>
      <c r="P1067" s="736"/>
      <c r="Q1067" s="736"/>
      <c r="R1067" s="736"/>
      <c r="S1067" s="736"/>
      <c r="T1067" s="736"/>
      <c r="U1067" s="736"/>
      <c r="V1067" s="736"/>
      <c r="W1067" s="736"/>
      <c r="X1067" s="736"/>
      <c r="Y1067" s="736"/>
      <c r="Z1067" s="736"/>
      <c r="AA1067" s="736"/>
      <c r="AB1067" s="736"/>
      <c r="AC1067" s="736"/>
      <c r="AD1067" s="736"/>
      <c r="AE1067" s="4"/>
      <c r="AL1067" s="560" t="s">
        <v>5152</v>
      </c>
      <c r="AM1067" s="560" t="s">
        <v>5153</v>
      </c>
      <c r="AN1067" s="560" t="s">
        <v>5154</v>
      </c>
      <c r="AO1067" s="560" t="s">
        <v>5155</v>
      </c>
    </row>
    <row r="1068" spans="1:41" s="93" customFormat="1" ht="60" customHeight="1">
      <c r="A1068" s="405"/>
      <c r="B1068" s="403"/>
      <c r="C1068" s="801"/>
      <c r="D1068" s="653"/>
      <c r="E1068" s="653"/>
      <c r="F1068" s="653"/>
      <c r="G1068" s="653"/>
      <c r="H1068" s="653"/>
      <c r="I1068" s="653"/>
      <c r="J1068" s="653"/>
      <c r="K1068" s="653"/>
      <c r="L1068" s="653"/>
      <c r="M1068" s="653"/>
      <c r="N1068" s="653"/>
      <c r="O1068" s="653"/>
      <c r="P1068" s="653"/>
      <c r="Q1068" s="653"/>
      <c r="R1068" s="653"/>
      <c r="S1068" s="653"/>
      <c r="T1068" s="653"/>
      <c r="U1068" s="653"/>
      <c r="V1068" s="653"/>
      <c r="W1068" s="653"/>
      <c r="X1068" s="653"/>
      <c r="Y1068" s="653"/>
      <c r="Z1068" s="653"/>
      <c r="AA1068" s="653"/>
      <c r="AB1068" s="653"/>
      <c r="AC1068" s="653"/>
      <c r="AD1068" s="748"/>
      <c r="AE1068" s="4"/>
      <c r="AL1068" s="561" t="s">
        <v>6604</v>
      </c>
      <c r="AM1068" s="93" t="s">
        <v>6604</v>
      </c>
      <c r="AN1068" s="601" t="str" cm="1">
        <f t="array" ref="AN1068">IF(AF1065&lt;&gt;"",_xlfn.TEXTJOIN(" / ", TRUE, _xlfn.UNIQUE(IF($AL$1068:$AL$1082&lt;&gt;"",IF(ISNUMBER(SEARCH(AF1065, $AL$1068:$AL$1082)) + (_xlfn.MAP($AL$1068:$AL$1082, _xlfn.LAMBDA(_xlpm.r, SUM(--ISNUMBER(SEARCH(_xlfn.TEXTSPLIT(_xlpm.r, ","), AF1065))))))&gt;0,$AM$1068:$AM$1082, ""), ""))), "")</f>
        <v/>
      </c>
      <c r="AO1068" s="93" t="str">
        <f>IF(AN1068 = "", "", "Alerta: Revise el texto ingresado en el Especifique ya que podria existir en las opciones resaltadas en amarillo")</f>
        <v/>
      </c>
    </row>
    <row r="1069" spans="1:41" s="93" customFormat="1">
      <c r="A1069" s="405"/>
      <c r="B1069" s="943" t="str">
        <f>IF(AF1046=0,"","Favor de ingresar toda la información requerida en la pregunta")</f>
        <v/>
      </c>
      <c r="C1069" s="751"/>
      <c r="D1069" s="751"/>
      <c r="E1069" s="751"/>
      <c r="F1069" s="751"/>
      <c r="G1069" s="751"/>
      <c r="H1069" s="751"/>
      <c r="I1069" s="751"/>
      <c r="J1069" s="751"/>
      <c r="K1069" s="751"/>
      <c r="L1069" s="751"/>
      <c r="M1069" s="751"/>
      <c r="N1069" s="751"/>
      <c r="O1069" s="751"/>
      <c r="P1069" s="751"/>
      <c r="Q1069" s="751"/>
      <c r="R1069" s="751"/>
      <c r="S1069" s="751"/>
      <c r="T1069" s="751"/>
      <c r="U1069" s="751"/>
      <c r="V1069" s="751"/>
      <c r="W1069" s="751"/>
      <c r="X1069" s="751"/>
      <c r="Y1069" s="751"/>
      <c r="Z1069" s="751"/>
      <c r="AA1069" s="751"/>
      <c r="AB1069" s="751"/>
      <c r="AC1069" s="751"/>
      <c r="AD1069" s="751"/>
      <c r="AE1069" s="751"/>
      <c r="AL1069" s="561" t="s">
        <v>6605</v>
      </c>
      <c r="AM1069" s="93" t="s">
        <v>6605</v>
      </c>
    </row>
    <row r="1070" spans="1:41" s="93" customFormat="1">
      <c r="A1070" s="405"/>
      <c r="B1070" s="767" t="str">
        <f>IF(SUM(COUNTIF(M1046:AD1062,"NS"))&lt;&gt;0,"Alerta: debido a que cuenta con registros NS, debe proporcionar una justificación en el area de comentarios al final de la pregunta","")</f>
        <v/>
      </c>
      <c r="C1070" s="751"/>
      <c r="D1070" s="751"/>
      <c r="E1070" s="751"/>
      <c r="F1070" s="751"/>
      <c r="G1070" s="751"/>
      <c r="H1070" s="751"/>
      <c r="I1070" s="751"/>
      <c r="J1070" s="751"/>
      <c r="K1070" s="751"/>
      <c r="L1070" s="751"/>
      <c r="M1070" s="751"/>
      <c r="N1070" s="751"/>
      <c r="O1070" s="751"/>
      <c r="P1070" s="751"/>
      <c r="Q1070" s="751"/>
      <c r="R1070" s="751"/>
      <c r="S1070" s="751"/>
      <c r="T1070" s="751"/>
      <c r="U1070" s="751"/>
      <c r="V1070" s="751"/>
      <c r="W1070" s="751"/>
      <c r="X1070" s="751"/>
      <c r="Y1070" s="751"/>
      <c r="Z1070" s="751"/>
      <c r="AA1070" s="751"/>
      <c r="AB1070" s="751"/>
      <c r="AC1070" s="751"/>
      <c r="AD1070" s="751"/>
      <c r="AE1070" s="751"/>
      <c r="AL1070" s="561" t="s">
        <v>6606</v>
      </c>
      <c r="AM1070" s="93" t="s">
        <v>6606</v>
      </c>
    </row>
    <row r="1071" spans="1:41" s="93" customFormat="1">
      <c r="A1071" s="405"/>
      <c r="B1071" s="880" t="str">
        <f>IF(AJ1064&gt;0,"Favor de revisar la suma y consistencia de totales y/o subtotales por filas (numéricos y NS)","")</f>
        <v/>
      </c>
      <c r="C1071" s="751"/>
      <c r="D1071" s="751"/>
      <c r="E1071" s="751"/>
      <c r="F1071" s="751"/>
      <c r="G1071" s="751"/>
      <c r="H1071" s="751"/>
      <c r="I1071" s="751"/>
      <c r="J1071" s="751"/>
      <c r="K1071" s="751"/>
      <c r="L1071" s="751"/>
      <c r="M1071" s="751"/>
      <c r="N1071" s="751"/>
      <c r="O1071" s="751"/>
      <c r="P1071" s="751"/>
      <c r="Q1071" s="751"/>
      <c r="R1071" s="751"/>
      <c r="S1071" s="751"/>
      <c r="T1071" s="751"/>
      <c r="U1071" s="751"/>
      <c r="V1071" s="751"/>
      <c r="W1071" s="751"/>
      <c r="X1071" s="751"/>
      <c r="Y1071" s="751"/>
      <c r="Z1071" s="751"/>
      <c r="AA1071" s="751"/>
      <c r="AB1071" s="751"/>
      <c r="AC1071" s="751"/>
      <c r="AD1071" s="751"/>
      <c r="AE1071" s="751"/>
      <c r="AL1071" s="561" t="s">
        <v>6607</v>
      </c>
      <c r="AM1071" s="93" t="s">
        <v>6607</v>
      </c>
    </row>
    <row r="1072" spans="1:41" s="93" customFormat="1">
      <c r="A1072" s="405"/>
      <c r="B1072" s="753" t="str">
        <f>IF(AG1046&gt;0,"Revise la información capturada, ya que tiene datos ingresados en celdas que están sombreadas","")</f>
        <v/>
      </c>
      <c r="C1072" s="751"/>
      <c r="D1072" s="751"/>
      <c r="E1072" s="751"/>
      <c r="F1072" s="751"/>
      <c r="G1072" s="751"/>
      <c r="H1072" s="751"/>
      <c r="I1072" s="751"/>
      <c r="J1072" s="751"/>
      <c r="K1072" s="751"/>
      <c r="L1072" s="751"/>
      <c r="M1072" s="751"/>
      <c r="N1072" s="751"/>
      <c r="O1072" s="751"/>
      <c r="P1072" s="751"/>
      <c r="Q1072" s="751"/>
      <c r="R1072" s="751"/>
      <c r="S1072" s="751"/>
      <c r="T1072" s="751"/>
      <c r="U1072" s="751"/>
      <c r="V1072" s="751"/>
      <c r="W1072" s="751"/>
      <c r="X1072" s="751"/>
      <c r="Y1072" s="751"/>
      <c r="Z1072" s="751"/>
      <c r="AA1072" s="751"/>
      <c r="AB1072" s="751"/>
      <c r="AC1072" s="751"/>
      <c r="AD1072" s="751"/>
      <c r="AE1072" s="751"/>
      <c r="AL1072" s="561" t="s">
        <v>6608</v>
      </c>
      <c r="AM1072" s="93" t="s">
        <v>6608</v>
      </c>
    </row>
    <row r="1073" spans="1:133" s="93" customFormat="1">
      <c r="A1073" s="405"/>
      <c r="B1073" s="753" t="str">
        <f>IF(AO1047&gt;0,"Favor de revisar la instrucción 3, debido a que no se cumplen con los criterios mencionados","")</f>
        <v/>
      </c>
      <c r="C1073" s="751"/>
      <c r="D1073" s="751"/>
      <c r="E1073" s="751"/>
      <c r="F1073" s="751"/>
      <c r="G1073" s="751"/>
      <c r="H1073" s="751"/>
      <c r="I1073" s="751"/>
      <c r="J1073" s="751"/>
      <c r="K1073" s="751"/>
      <c r="L1073" s="751"/>
      <c r="M1073" s="751"/>
      <c r="N1073" s="751"/>
      <c r="O1073" s="751"/>
      <c r="P1073" s="751"/>
      <c r="Q1073" s="751"/>
      <c r="R1073" s="751"/>
      <c r="S1073" s="751"/>
      <c r="T1073" s="751"/>
      <c r="U1073" s="751"/>
      <c r="V1073" s="751"/>
      <c r="W1073" s="751"/>
      <c r="X1073" s="751"/>
      <c r="Y1073" s="751"/>
      <c r="Z1073" s="751"/>
      <c r="AA1073" s="751"/>
      <c r="AB1073" s="751"/>
      <c r="AC1073" s="751"/>
      <c r="AD1073" s="751"/>
      <c r="AE1073" s="751"/>
      <c r="AL1073" s="561" t="s">
        <v>6622</v>
      </c>
      <c r="AM1073" s="93" t="s">
        <v>6609</v>
      </c>
    </row>
    <row r="1074" spans="1:133" ht="15" customHeight="1">
      <c r="A1074" s="405"/>
      <c r="B1074" s="6"/>
      <c r="C1074" s="6"/>
      <c r="D1074" s="6"/>
      <c r="E1074" s="6"/>
      <c r="F1074" s="6"/>
      <c r="G1074" s="6"/>
      <c r="H1074" s="6"/>
      <c r="I1074" s="6"/>
      <c r="J1074" s="6"/>
      <c r="K1074" s="6"/>
      <c r="L1074" s="6"/>
      <c r="M1074" s="6"/>
      <c r="N1074" s="6"/>
      <c r="O1074" s="6"/>
      <c r="P1074" s="6"/>
      <c r="Q1074" s="6"/>
      <c r="R1074" s="6"/>
      <c r="S1074" s="6"/>
      <c r="T1074" s="6"/>
      <c r="U1074" s="6"/>
      <c r="V1074" s="6"/>
      <c r="W1074" s="6"/>
      <c r="X1074" s="6"/>
      <c r="Y1074" s="6"/>
      <c r="Z1074" s="6"/>
      <c r="AA1074" s="6"/>
      <c r="AB1074" s="6"/>
      <c r="AC1074" s="6"/>
      <c r="AD1074" s="6"/>
      <c r="AL1074" s="561" t="s">
        <v>6610</v>
      </c>
      <c r="AM1074" s="4" t="s">
        <v>6610</v>
      </c>
    </row>
    <row r="1075" spans="1:133" ht="24" customHeight="1">
      <c r="A1075" s="7" t="s">
        <v>6686</v>
      </c>
      <c r="B1075" s="743" t="s">
        <v>6687</v>
      </c>
      <c r="C1075" s="736"/>
      <c r="D1075" s="736"/>
      <c r="E1075" s="736"/>
      <c r="F1075" s="736"/>
      <c r="G1075" s="736"/>
      <c r="H1075" s="736"/>
      <c r="I1075" s="736"/>
      <c r="J1075" s="736"/>
      <c r="K1075" s="736"/>
      <c r="L1075" s="736"/>
      <c r="M1075" s="736"/>
      <c r="N1075" s="736"/>
      <c r="O1075" s="736"/>
      <c r="P1075" s="736"/>
      <c r="Q1075" s="736"/>
      <c r="R1075" s="736"/>
      <c r="S1075" s="736"/>
      <c r="T1075" s="736"/>
      <c r="U1075" s="736"/>
      <c r="V1075" s="736"/>
      <c r="W1075" s="736"/>
      <c r="X1075" s="736"/>
      <c r="Y1075" s="736"/>
      <c r="Z1075" s="736"/>
      <c r="AA1075" s="736"/>
      <c r="AB1075" s="736"/>
      <c r="AC1075" s="736"/>
      <c r="AD1075" s="736"/>
      <c r="AL1075" s="561" t="s">
        <v>6611</v>
      </c>
      <c r="AM1075" s="4" t="s">
        <v>6611</v>
      </c>
    </row>
    <row r="1076" spans="1:133" ht="24" customHeight="1">
      <c r="A1076" s="405"/>
      <c r="B1076" s="6"/>
      <c r="C1076" s="758" t="s">
        <v>6688</v>
      </c>
      <c r="D1076" s="736"/>
      <c r="E1076" s="736"/>
      <c r="F1076" s="736"/>
      <c r="G1076" s="736"/>
      <c r="H1076" s="736"/>
      <c r="I1076" s="736"/>
      <c r="J1076" s="736"/>
      <c r="K1076" s="736"/>
      <c r="L1076" s="736"/>
      <c r="M1076" s="736"/>
      <c r="N1076" s="736"/>
      <c r="O1076" s="736"/>
      <c r="P1076" s="736"/>
      <c r="Q1076" s="736"/>
      <c r="R1076" s="736"/>
      <c r="S1076" s="736"/>
      <c r="T1076" s="736"/>
      <c r="U1076" s="736"/>
      <c r="V1076" s="736"/>
      <c r="W1076" s="736"/>
      <c r="X1076" s="736"/>
      <c r="Y1076" s="736"/>
      <c r="Z1076" s="736"/>
      <c r="AA1076" s="736"/>
      <c r="AB1076" s="736"/>
      <c r="AC1076" s="736"/>
      <c r="AD1076" s="736"/>
      <c r="AL1076" s="561" t="s">
        <v>6626</v>
      </c>
      <c r="AM1076" s="4" t="s">
        <v>6612</v>
      </c>
    </row>
    <row r="1077" spans="1:133" ht="24" customHeight="1">
      <c r="A1077" s="405"/>
      <c r="B1077" s="6"/>
      <c r="C1077" s="775" t="s">
        <v>6689</v>
      </c>
      <c r="D1077" s="775"/>
      <c r="E1077" s="775"/>
      <c r="F1077" s="775"/>
      <c r="G1077" s="775"/>
      <c r="H1077" s="775"/>
      <c r="I1077" s="775"/>
      <c r="J1077" s="775"/>
      <c r="K1077" s="775"/>
      <c r="L1077" s="775"/>
      <c r="M1077" s="775"/>
      <c r="N1077" s="775"/>
      <c r="O1077" s="775"/>
      <c r="P1077" s="775"/>
      <c r="Q1077" s="775"/>
      <c r="R1077" s="775"/>
      <c r="S1077" s="775"/>
      <c r="T1077" s="775"/>
      <c r="U1077" s="775"/>
      <c r="V1077" s="775"/>
      <c r="W1077" s="775"/>
      <c r="X1077" s="775"/>
      <c r="Y1077" s="775"/>
      <c r="Z1077" s="775"/>
      <c r="AA1077" s="775"/>
      <c r="AB1077" s="775"/>
      <c r="AC1077" s="775"/>
      <c r="AD1077" s="775"/>
      <c r="AL1077" s="561" t="s">
        <v>6613</v>
      </c>
      <c r="AM1077" s="4" t="s">
        <v>6613</v>
      </c>
    </row>
    <row r="1078" spans="1:133" ht="24" customHeight="1">
      <c r="A1078" s="405"/>
      <c r="B1078" s="6"/>
      <c r="C1078" s="758" t="s">
        <v>6690</v>
      </c>
      <c r="D1078" s="736"/>
      <c r="E1078" s="736"/>
      <c r="F1078" s="736"/>
      <c r="G1078" s="736"/>
      <c r="H1078" s="736"/>
      <c r="I1078" s="736"/>
      <c r="J1078" s="736"/>
      <c r="K1078" s="736"/>
      <c r="L1078" s="736"/>
      <c r="M1078" s="736"/>
      <c r="N1078" s="736"/>
      <c r="O1078" s="736"/>
      <c r="P1078" s="736"/>
      <c r="Q1078" s="736"/>
      <c r="R1078" s="736"/>
      <c r="S1078" s="736"/>
      <c r="T1078" s="736"/>
      <c r="U1078" s="736"/>
      <c r="V1078" s="736"/>
      <c r="W1078" s="736"/>
      <c r="X1078" s="736"/>
      <c r="Y1078" s="736"/>
      <c r="Z1078" s="736"/>
      <c r="AA1078" s="736"/>
      <c r="AB1078" s="736"/>
      <c r="AC1078" s="736"/>
      <c r="AD1078" s="736"/>
      <c r="AL1078" s="561" t="s">
        <v>6614</v>
      </c>
      <c r="AM1078" s="4" t="s">
        <v>6614</v>
      </c>
    </row>
    <row r="1079" spans="1:133" ht="24" customHeight="1">
      <c r="A1079" s="405"/>
      <c r="B1079" s="6"/>
      <c r="C1079" s="758" t="s">
        <v>6691</v>
      </c>
      <c r="D1079" s="736"/>
      <c r="E1079" s="736"/>
      <c r="F1079" s="736"/>
      <c r="G1079" s="736"/>
      <c r="H1079" s="736"/>
      <c r="I1079" s="736"/>
      <c r="J1079" s="736"/>
      <c r="K1079" s="736"/>
      <c r="L1079" s="736"/>
      <c r="M1079" s="736"/>
      <c r="N1079" s="736"/>
      <c r="O1079" s="736"/>
      <c r="P1079" s="736"/>
      <c r="Q1079" s="736"/>
      <c r="R1079" s="736"/>
      <c r="S1079" s="736"/>
      <c r="T1079" s="736"/>
      <c r="U1079" s="736"/>
      <c r="V1079" s="736"/>
      <c r="W1079" s="736"/>
      <c r="X1079" s="736"/>
      <c r="Y1079" s="736"/>
      <c r="Z1079" s="736"/>
      <c r="AA1079" s="736"/>
      <c r="AB1079" s="736"/>
      <c r="AC1079" s="736"/>
      <c r="AD1079" s="736"/>
      <c r="AL1079" s="561" t="s">
        <v>6615</v>
      </c>
      <c r="AM1079" s="4" t="s">
        <v>6615</v>
      </c>
    </row>
    <row r="1080" spans="1:133" ht="24" customHeight="1">
      <c r="A1080" s="405"/>
      <c r="B1080" s="6"/>
      <c r="C1080" s="758" t="s">
        <v>6692</v>
      </c>
      <c r="D1080" s="736"/>
      <c r="E1080" s="736"/>
      <c r="F1080" s="736"/>
      <c r="G1080" s="736"/>
      <c r="H1080" s="736"/>
      <c r="I1080" s="736"/>
      <c r="J1080" s="736"/>
      <c r="K1080" s="736"/>
      <c r="L1080" s="736"/>
      <c r="M1080" s="736"/>
      <c r="N1080" s="736"/>
      <c r="O1080" s="736"/>
      <c r="P1080" s="736"/>
      <c r="Q1080" s="736"/>
      <c r="R1080" s="736"/>
      <c r="S1080" s="736"/>
      <c r="T1080" s="736"/>
      <c r="U1080" s="736"/>
      <c r="V1080" s="736"/>
      <c r="W1080" s="736"/>
      <c r="X1080" s="736"/>
      <c r="Y1080" s="736"/>
      <c r="Z1080" s="736"/>
      <c r="AA1080" s="736"/>
      <c r="AB1080" s="736"/>
      <c r="AC1080" s="736"/>
      <c r="AD1080" s="736"/>
      <c r="AL1080" s="561" t="s">
        <v>6629</v>
      </c>
      <c r="AM1080" s="4" t="s">
        <v>6616</v>
      </c>
    </row>
    <row r="1081" spans="1:133" ht="15" customHeight="1" thickBot="1">
      <c r="A1081" s="405"/>
      <c r="B1081" s="6"/>
      <c r="C1081" s="6"/>
      <c r="D1081" s="6"/>
      <c r="E1081" s="6"/>
      <c r="F1081" s="6"/>
      <c r="G1081" s="6"/>
      <c r="H1081" s="6"/>
      <c r="I1081" s="6"/>
      <c r="J1081" s="6"/>
      <c r="K1081" s="6"/>
      <c r="L1081" s="6"/>
      <c r="M1081" s="6"/>
      <c r="N1081" s="6"/>
      <c r="O1081" s="6"/>
      <c r="P1081" s="6"/>
      <c r="Q1081" s="6"/>
      <c r="R1081" s="6"/>
      <c r="S1081" s="6"/>
      <c r="T1081" s="6"/>
      <c r="U1081" s="6"/>
      <c r="V1081" s="6"/>
      <c r="W1081" s="6"/>
      <c r="X1081" s="6"/>
      <c r="Y1081" s="6"/>
      <c r="Z1081" s="6"/>
      <c r="AA1081" s="6"/>
      <c r="AB1081" s="6"/>
      <c r="AC1081" s="6"/>
      <c r="AD1081" s="6"/>
      <c r="AL1081" s="561" t="s">
        <v>6633</v>
      </c>
      <c r="AM1081" s="4" t="s">
        <v>6617</v>
      </c>
    </row>
    <row r="1082" spans="1:133" ht="15" customHeight="1" thickBot="1">
      <c r="A1082" s="405"/>
      <c r="B1082" s="6"/>
      <c r="C1082" s="404" t="s">
        <v>6693</v>
      </c>
      <c r="D1082" s="6"/>
      <c r="E1082" s="6"/>
      <c r="F1082" s="6"/>
      <c r="G1082" s="6"/>
      <c r="H1082" s="6"/>
      <c r="I1082" s="6"/>
      <c r="J1082" s="6"/>
      <c r="K1082" s="6"/>
      <c r="L1082" s="6"/>
      <c r="M1082" s="940" t="str">
        <f>IF(OR(B8="",$C$963&lt;&gt;1,M1063=0,M1063="NS",M1063="NA"),"",B8)</f>
        <v/>
      </c>
      <c r="N1082" s="941"/>
      <c r="O1082" s="941"/>
      <c r="P1082" s="941"/>
      <c r="Q1082" s="941"/>
      <c r="R1082" s="941"/>
      <c r="S1082" s="941"/>
      <c r="T1082" s="941"/>
      <c r="U1082" s="941"/>
      <c r="V1082" s="941"/>
      <c r="W1082" s="941"/>
      <c r="X1082" s="941"/>
      <c r="Y1082" s="941"/>
      <c r="Z1082" s="941"/>
      <c r="AA1082" s="942"/>
      <c r="AB1082" s="6"/>
      <c r="AC1082" s="940" t="str">
        <f>IF(OR(N8="",$C$963&lt;&gt;1,M1063=0,M1063="NS",M1063="NA"),"",N8)</f>
        <v/>
      </c>
      <c r="AD1082" s="942"/>
      <c r="AL1082" s="561" t="s">
        <v>6618</v>
      </c>
      <c r="AM1082" s="4" t="s">
        <v>6618</v>
      </c>
    </row>
    <row r="1083" spans="1:133" ht="15" customHeight="1">
      <c r="A1083" s="405"/>
      <c r="B1083" s="6"/>
      <c r="C1083" s="404"/>
      <c r="D1083" s="6"/>
      <c r="E1083" s="6"/>
      <c r="F1083" s="6"/>
      <c r="G1083" s="6"/>
      <c r="H1083" s="6"/>
      <c r="I1083" s="6"/>
      <c r="J1083" s="6"/>
      <c r="K1083" s="6"/>
      <c r="L1083" s="6"/>
      <c r="M1083" s="444"/>
      <c r="N1083" s="444"/>
      <c r="O1083" s="444"/>
      <c r="P1083" s="444"/>
      <c r="Q1083" s="444"/>
      <c r="R1083" s="444"/>
      <c r="S1083" s="444"/>
      <c r="T1083" s="444"/>
      <c r="U1083" s="444"/>
      <c r="V1083" s="444"/>
      <c r="W1083" s="444"/>
      <c r="X1083" s="444"/>
      <c r="Y1083" s="444"/>
      <c r="Z1083" s="444"/>
      <c r="AA1083" s="444"/>
      <c r="AB1083" s="6"/>
      <c r="AC1083" s="444"/>
      <c r="AD1083" s="444"/>
    </row>
    <row r="1084" spans="1:133" ht="15" customHeight="1">
      <c r="A1084" s="405"/>
      <c r="B1084" s="6"/>
      <c r="C1084" s="403"/>
      <c r="D1084" s="403"/>
      <c r="E1084" s="403"/>
      <c r="F1084" s="403"/>
      <c r="G1084" s="403"/>
      <c r="H1084" s="403"/>
      <c r="I1084" s="403"/>
      <c r="J1084" s="403"/>
      <c r="K1084" s="403"/>
      <c r="L1084" s="403"/>
      <c r="M1084" s="403"/>
      <c r="N1084" s="403"/>
      <c r="O1084" s="403"/>
      <c r="P1084" s="403"/>
      <c r="Q1084" s="403"/>
      <c r="R1084" s="403"/>
      <c r="S1084" s="403"/>
      <c r="T1084" s="403"/>
      <c r="U1084" s="403"/>
      <c r="V1084" s="403"/>
      <c r="W1084" s="403"/>
      <c r="X1084" s="403"/>
      <c r="Y1084" s="403"/>
      <c r="Z1084" s="403"/>
      <c r="AA1084" s="992" t="s">
        <v>6694</v>
      </c>
      <c r="AB1084" s="635"/>
      <c r="AC1084" s="635"/>
      <c r="AD1084" s="635"/>
      <c r="CA1084" s="445">
        <v>1</v>
      </c>
      <c r="CB1084" s="445">
        <v>2</v>
      </c>
      <c r="CC1084" s="445">
        <v>3</v>
      </c>
      <c r="CD1084" s="445">
        <v>4</v>
      </c>
      <c r="CE1084" s="445">
        <v>5</v>
      </c>
      <c r="CF1084" s="445">
        <v>6</v>
      </c>
      <c r="CG1084" s="445">
        <v>7</v>
      </c>
      <c r="CH1084" s="445">
        <v>8</v>
      </c>
      <c r="CI1084" s="445">
        <v>9</v>
      </c>
      <c r="CJ1084" s="445">
        <v>10</v>
      </c>
      <c r="CK1084" s="445">
        <v>11</v>
      </c>
      <c r="CL1084" s="445">
        <v>12</v>
      </c>
      <c r="CM1084" s="445">
        <v>13</v>
      </c>
      <c r="CN1084" s="445">
        <v>14</v>
      </c>
      <c r="CO1084" s="445">
        <v>15</v>
      </c>
      <c r="CP1084" s="445">
        <v>16</v>
      </c>
      <c r="CQ1084" s="445">
        <v>17</v>
      </c>
      <c r="CR1084" s="445">
        <v>18</v>
      </c>
      <c r="CS1084" s="446">
        <v>19</v>
      </c>
      <c r="CT1084" s="446">
        <v>20</v>
      </c>
      <c r="CU1084" s="446">
        <v>21</v>
      </c>
      <c r="CV1084" s="446">
        <v>22</v>
      </c>
      <c r="CW1084" s="446">
        <v>23</v>
      </c>
      <c r="CX1084" s="446">
        <v>24</v>
      </c>
      <c r="CY1084" s="446">
        <v>25</v>
      </c>
      <c r="CZ1084" s="446">
        <v>26</v>
      </c>
      <c r="DA1084" s="446">
        <v>27</v>
      </c>
      <c r="DB1084" s="446">
        <v>28</v>
      </c>
      <c r="DC1084" s="446">
        <v>29</v>
      </c>
      <c r="DD1084" s="446">
        <v>30</v>
      </c>
      <c r="DE1084" s="446">
        <v>31</v>
      </c>
      <c r="DF1084" s="446">
        <v>32</v>
      </c>
      <c r="DG1084" s="446">
        <v>33</v>
      </c>
      <c r="DH1084" s="446">
        <v>34</v>
      </c>
      <c r="DI1084" s="446">
        <v>35</v>
      </c>
      <c r="DJ1084" s="446">
        <v>36</v>
      </c>
      <c r="DK1084" s="447">
        <v>37</v>
      </c>
      <c r="DL1084" s="447">
        <v>38</v>
      </c>
      <c r="DM1084" s="447">
        <v>39</v>
      </c>
      <c r="DN1084" s="447">
        <v>40</v>
      </c>
      <c r="DO1084" s="447">
        <v>41</v>
      </c>
      <c r="DP1084" s="447">
        <v>42</v>
      </c>
      <c r="DQ1084" s="447">
        <v>43</v>
      </c>
      <c r="DR1084" s="447">
        <v>44</v>
      </c>
      <c r="DS1084" s="447">
        <v>45</v>
      </c>
      <c r="DT1084" s="447">
        <v>46</v>
      </c>
      <c r="DU1084" s="447">
        <v>47</v>
      </c>
      <c r="DV1084" s="447">
        <v>48</v>
      </c>
      <c r="DW1084" s="447">
        <v>49</v>
      </c>
      <c r="DX1084" s="447">
        <v>50</v>
      </c>
      <c r="DY1084" s="447">
        <v>51</v>
      </c>
      <c r="DZ1084" s="447">
        <v>52</v>
      </c>
      <c r="EA1084" s="447">
        <v>53</v>
      </c>
      <c r="EB1084" s="447">
        <v>54</v>
      </c>
    </row>
    <row r="1085" spans="1:133" ht="36" customHeight="1">
      <c r="A1085" s="405"/>
      <c r="B1085" s="6"/>
      <c r="C1085" s="643" t="s">
        <v>6695</v>
      </c>
      <c r="D1085" s="773"/>
      <c r="E1085" s="773"/>
      <c r="F1085" s="773"/>
      <c r="G1085" s="773"/>
      <c r="H1085" s="773"/>
      <c r="I1085" s="773"/>
      <c r="J1085" s="773"/>
      <c r="K1085" s="773"/>
      <c r="L1085" s="769"/>
      <c r="M1085" s="643" t="s">
        <v>6696</v>
      </c>
      <c r="N1085" s="669"/>
      <c r="O1085" s="669"/>
      <c r="P1085" s="669"/>
      <c r="Q1085" s="669"/>
      <c r="R1085" s="669"/>
      <c r="S1085" s="669"/>
      <c r="T1085" s="669"/>
      <c r="U1085" s="669"/>
      <c r="V1085" s="669"/>
      <c r="W1085" s="669"/>
      <c r="X1085" s="669"/>
      <c r="Y1085" s="669"/>
      <c r="Z1085" s="669"/>
      <c r="AA1085" s="669"/>
      <c r="AB1085" s="669"/>
      <c r="AC1085" s="669"/>
      <c r="AD1085" s="670"/>
      <c r="BJ1085"/>
      <c r="BK1085"/>
      <c r="BL1085"/>
      <c r="BM1085"/>
      <c r="BN1085"/>
      <c r="BO1085"/>
      <c r="BP1085"/>
      <c r="BQ1085"/>
      <c r="BR1085"/>
      <c r="BS1085"/>
      <c r="BT1085"/>
      <c r="BU1085"/>
      <c r="BV1085"/>
      <c r="BW1085"/>
      <c r="BX1085"/>
      <c r="BY1085"/>
      <c r="BZ1085"/>
      <c r="CA1085" t="s">
        <v>6697</v>
      </c>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row>
    <row r="1086" spans="1:133" ht="84" customHeight="1">
      <c r="A1086" s="405"/>
      <c r="B1086" s="6"/>
      <c r="C1086" s="770"/>
      <c r="D1086" s="732"/>
      <c r="E1086" s="732"/>
      <c r="F1086" s="732"/>
      <c r="G1086" s="732"/>
      <c r="H1086" s="732"/>
      <c r="I1086" s="732"/>
      <c r="J1086" s="732"/>
      <c r="K1086" s="732"/>
      <c r="L1086" s="733"/>
      <c r="M1086" s="768" t="s">
        <v>5560</v>
      </c>
      <c r="N1086" s="759" t="s">
        <v>6029</v>
      </c>
      <c r="O1086" s="759" t="s">
        <v>6030</v>
      </c>
      <c r="P1086" s="759" t="s">
        <v>6604</v>
      </c>
      <c r="Q1086" s="669"/>
      <c r="R1086" s="670"/>
      <c r="S1086" s="759" t="s">
        <v>6605</v>
      </c>
      <c r="T1086" s="669"/>
      <c r="U1086" s="670"/>
      <c r="V1086" s="759" t="s">
        <v>6606</v>
      </c>
      <c r="W1086" s="669"/>
      <c r="X1086" s="670"/>
      <c r="Y1086" s="759" t="s">
        <v>6607</v>
      </c>
      <c r="Z1086" s="669"/>
      <c r="AA1086" s="670"/>
      <c r="AB1086" s="759" t="s">
        <v>6608</v>
      </c>
      <c r="AC1086" s="669"/>
      <c r="AD1086" s="670"/>
      <c r="AH1086" s="945" t="s">
        <v>5343</v>
      </c>
      <c r="AI1086" s="945"/>
      <c r="AJ1086" s="945"/>
      <c r="BJ1086" s="448"/>
      <c r="BK1086" s="448"/>
      <c r="BL1086" s="448"/>
      <c r="BM1086" s="448"/>
      <c r="BN1086" s="448"/>
      <c r="BO1086" s="448"/>
      <c r="BP1086" s="448"/>
      <c r="BQ1086" s="448"/>
      <c r="BR1086" s="448"/>
      <c r="BS1086" s="448"/>
      <c r="BT1086" s="448"/>
      <c r="BU1086" s="448"/>
      <c r="BV1086" s="448"/>
      <c r="BW1086" s="448"/>
      <c r="BX1086" s="448"/>
      <c r="BY1086" s="448"/>
      <c r="BZ1086"/>
      <c r="CA1086">
        <f>M1063</f>
        <v>0</v>
      </c>
      <c r="CB1086">
        <f>S1063</f>
        <v>0</v>
      </c>
      <c r="CC1086">
        <f>Y1063</f>
        <v>0</v>
      </c>
      <c r="CD1086">
        <f>M1046</f>
        <v>0</v>
      </c>
      <c r="CE1086">
        <f>S1046</f>
        <v>0</v>
      </c>
      <c r="CF1086">
        <f>Y1046</f>
        <v>0</v>
      </c>
      <c r="CG1086">
        <f>M1047</f>
        <v>0</v>
      </c>
      <c r="CH1086">
        <f>S1047</f>
        <v>0</v>
      </c>
      <c r="CI1086">
        <f>Y1047</f>
        <v>0</v>
      </c>
      <c r="CJ1086">
        <f>M1048</f>
        <v>0</v>
      </c>
      <c r="CK1086">
        <f>S1048</f>
        <v>0</v>
      </c>
      <c r="CL1086">
        <f>Y1048</f>
        <v>0</v>
      </c>
      <c r="CM1086">
        <f>M1049</f>
        <v>0</v>
      </c>
      <c r="CN1086">
        <f>S1049</f>
        <v>0</v>
      </c>
      <c r="CO1086">
        <f>Y1049</f>
        <v>0</v>
      </c>
      <c r="CP1086">
        <f>M1050</f>
        <v>0</v>
      </c>
      <c r="CQ1086">
        <f>S1050</f>
        <v>0</v>
      </c>
      <c r="CR1086">
        <f>Y1050</f>
        <v>0</v>
      </c>
      <c r="CS1086">
        <f>M1051</f>
        <v>0</v>
      </c>
      <c r="CT1086">
        <f>S1051</f>
        <v>0</v>
      </c>
      <c r="CU1086">
        <f>Y1051</f>
        <v>0</v>
      </c>
      <c r="CV1086">
        <f>M1052</f>
        <v>0</v>
      </c>
      <c r="CW1086">
        <f>S1052</f>
        <v>0</v>
      </c>
      <c r="CX1086">
        <f>Y1052</f>
        <v>0</v>
      </c>
      <c r="CY1086">
        <f>M1053</f>
        <v>0</v>
      </c>
      <c r="CZ1086">
        <f>S1053</f>
        <v>0</v>
      </c>
      <c r="DA1086">
        <f>Y1053</f>
        <v>0</v>
      </c>
      <c r="DB1086">
        <f>M1054</f>
        <v>0</v>
      </c>
      <c r="DC1086">
        <f>S1054</f>
        <v>0</v>
      </c>
      <c r="DD1086">
        <f>Y1054</f>
        <v>0</v>
      </c>
      <c r="DE1086">
        <f>M1055</f>
        <v>0</v>
      </c>
      <c r="DF1086">
        <f>S1055</f>
        <v>0</v>
      </c>
      <c r="DG1086">
        <f>Y1055</f>
        <v>0</v>
      </c>
      <c r="DH1086">
        <f>M1056</f>
        <v>0</v>
      </c>
      <c r="DI1086">
        <f>S1056</f>
        <v>0</v>
      </c>
      <c r="DJ1086">
        <f>Y1056</f>
        <v>0</v>
      </c>
      <c r="DK1086">
        <f>M1057</f>
        <v>0</v>
      </c>
      <c r="DL1086">
        <f>S1057</f>
        <v>0</v>
      </c>
      <c r="DM1086">
        <f>Y1057</f>
        <v>0</v>
      </c>
      <c r="DN1086">
        <f>M1058</f>
        <v>0</v>
      </c>
      <c r="DO1086">
        <f>S1058</f>
        <v>0</v>
      </c>
      <c r="DP1086">
        <f>Y1058</f>
        <v>0</v>
      </c>
      <c r="DQ1086">
        <f>M1059</f>
        <v>0</v>
      </c>
      <c r="DR1086">
        <f>S1059</f>
        <v>0</v>
      </c>
      <c r="DS1086">
        <f>Y1059</f>
        <v>0</v>
      </c>
      <c r="DT1086">
        <f>M1060</f>
        <v>0</v>
      </c>
      <c r="DU1086">
        <f>S1060</f>
        <v>0</v>
      </c>
      <c r="DV1086">
        <f>Y1060</f>
        <v>0</v>
      </c>
      <c r="DW1086">
        <f>M1061</f>
        <v>0</v>
      </c>
      <c r="DX1086">
        <f>S1061</f>
        <v>0</v>
      </c>
      <c r="DY1086">
        <f>Y1061</f>
        <v>0</v>
      </c>
      <c r="DZ1086">
        <f>M1062</f>
        <v>0</v>
      </c>
      <c r="EA1086">
        <f>S1062</f>
        <v>0</v>
      </c>
      <c r="EB1086">
        <f>Y1062</f>
        <v>0</v>
      </c>
      <c r="EC1086"/>
    </row>
    <row r="1087" spans="1:133" ht="44.25">
      <c r="A1087" s="405"/>
      <c r="B1087" s="6"/>
      <c r="C1087" s="971" t="s">
        <v>6698</v>
      </c>
      <c r="D1087" s="972"/>
      <c r="E1087" s="972"/>
      <c r="F1087" s="973"/>
      <c r="G1087" s="668" t="s">
        <v>6699</v>
      </c>
      <c r="H1087" s="669"/>
      <c r="I1087" s="669"/>
      <c r="J1087" s="669"/>
      <c r="K1087" s="669"/>
      <c r="L1087" s="670"/>
      <c r="M1087" s="876"/>
      <c r="N1087" s="876"/>
      <c r="O1087" s="876"/>
      <c r="P1087" s="50" t="s">
        <v>5571</v>
      </c>
      <c r="Q1087" s="63" t="s">
        <v>6029</v>
      </c>
      <c r="R1087" s="63" t="s">
        <v>6030</v>
      </c>
      <c r="S1087" s="50" t="s">
        <v>5571</v>
      </c>
      <c r="T1087" s="63" t="s">
        <v>6029</v>
      </c>
      <c r="U1087" s="63" t="s">
        <v>6030</v>
      </c>
      <c r="V1087" s="50" t="s">
        <v>5571</v>
      </c>
      <c r="W1087" s="63" t="s">
        <v>6029</v>
      </c>
      <c r="X1087" s="63" t="s">
        <v>6030</v>
      </c>
      <c r="Y1087" s="50" t="s">
        <v>5571</v>
      </c>
      <c r="Z1087" s="63" t="s">
        <v>6029</v>
      </c>
      <c r="AA1087" s="63" t="s">
        <v>6030</v>
      </c>
      <c r="AB1087" s="50" t="s">
        <v>5571</v>
      </c>
      <c r="AC1087" s="63" t="s">
        <v>6029</v>
      </c>
      <c r="AD1087" s="63" t="s">
        <v>6030</v>
      </c>
      <c r="AG1087" s="99" t="s">
        <v>5110</v>
      </c>
      <c r="AH1087" s="418" t="s">
        <v>5354</v>
      </c>
      <c r="AI1087" s="381" t="s">
        <v>5355</v>
      </c>
      <c r="AJ1087" s="419" t="s">
        <v>5349</v>
      </c>
      <c r="AK1087" s="99" t="s">
        <v>5905</v>
      </c>
      <c r="BJ1087" s="958" t="s">
        <v>5566</v>
      </c>
      <c r="BK1087" s="959"/>
      <c r="BL1087" s="959"/>
      <c r="BM1087" s="960"/>
      <c r="BN1087" s="962" t="s">
        <v>6700</v>
      </c>
      <c r="BO1087" s="963"/>
      <c r="BP1087" s="963"/>
      <c r="BQ1087" s="964"/>
      <c r="BR1087" s="958" t="s">
        <v>6701</v>
      </c>
      <c r="BS1087" s="959"/>
      <c r="BT1087" s="959"/>
      <c r="BU1087" s="960"/>
      <c r="BV1087" s="965" t="s">
        <v>6169</v>
      </c>
      <c r="BW1087" s="966"/>
      <c r="BX1087" s="967"/>
      <c r="BY1087" s="407"/>
      <c r="BZ1087"/>
      <c r="CA1087" t="s">
        <v>6702</v>
      </c>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row>
    <row r="1088" spans="1:133" ht="15" customHeight="1">
      <c r="A1088" s="405"/>
      <c r="B1088" s="6"/>
      <c r="C1088" s="1004" t="s">
        <v>5560</v>
      </c>
      <c r="D1088" s="669"/>
      <c r="E1088" s="669"/>
      <c r="F1088" s="669"/>
      <c r="G1088" s="669"/>
      <c r="H1088" s="669"/>
      <c r="I1088" s="669"/>
      <c r="J1088" s="669"/>
      <c r="K1088" s="669"/>
      <c r="L1088" s="669"/>
      <c r="M1088" s="80">
        <f t="shared" ref="M1088:AD1088" si="280">IF(AND(SUM(M1089:M1663)=0,COUNTIF(M1089:M1663,"NS")&gt;0),"NS",IF(AND(SUM(M1089:M1663)=0,COUNTIF(M1089:M1663,0)&gt;0),0,IF(AND(SUM(M1089:M1663)=0,COUNTIF(M1089:M1663,"NA")&gt;0),"NA",SUM(M1089:M1663))))</f>
        <v>0</v>
      </c>
      <c r="N1088" s="80">
        <f t="shared" si="280"/>
        <v>0</v>
      </c>
      <c r="O1088" s="80">
        <f t="shared" si="280"/>
        <v>0</v>
      </c>
      <c r="P1088" s="80">
        <f t="shared" si="280"/>
        <v>0</v>
      </c>
      <c r="Q1088" s="80">
        <f t="shared" si="280"/>
        <v>0</v>
      </c>
      <c r="R1088" s="80">
        <f t="shared" si="280"/>
        <v>0</v>
      </c>
      <c r="S1088" s="80">
        <f t="shared" si="280"/>
        <v>0</v>
      </c>
      <c r="T1088" s="80">
        <f t="shared" si="280"/>
        <v>0</v>
      </c>
      <c r="U1088" s="80">
        <f t="shared" si="280"/>
        <v>0</v>
      </c>
      <c r="V1088" s="80">
        <f t="shared" si="280"/>
        <v>0</v>
      </c>
      <c r="W1088" s="80">
        <f t="shared" si="280"/>
        <v>0</v>
      </c>
      <c r="X1088" s="80">
        <f t="shared" si="280"/>
        <v>0</v>
      </c>
      <c r="Y1088" s="80">
        <f t="shared" si="280"/>
        <v>0</v>
      </c>
      <c r="Z1088" s="80">
        <f t="shared" si="280"/>
        <v>0</v>
      </c>
      <c r="AA1088" s="80">
        <f t="shared" si="280"/>
        <v>0</v>
      </c>
      <c r="AB1088" s="80">
        <f t="shared" si="280"/>
        <v>0</v>
      </c>
      <c r="AC1088" s="80">
        <f t="shared" si="280"/>
        <v>0</v>
      </c>
      <c r="AD1088" s="80">
        <f t="shared" si="280"/>
        <v>0</v>
      </c>
      <c r="AG1088">
        <f>IF(D1089&lt;&gt;"",IF(OR(COUNTA(M1089:AD1089,M1670:AD1670,M2251:AD2251)=0,COUNTA(M1089:AD1089,M1670:AD1670,M2251:AD2251)=54),0,1),0)</f>
        <v>0</v>
      </c>
      <c r="AH1088" s="247">
        <f>IF(AG1088=0,0,1)</f>
        <v>0</v>
      </c>
      <c r="AI1088" s="310" t="str">
        <f>IF(AH1088=0,"",
IF(SUM($AH$1088:AH1088)=1,AJ1088,
IF($AH$1663&gt;SUM($AH$1088:AH1088),_xlfn.CONCAT(", ",AJ1088),
IF($AH$1663=SUM($AH$1088:AH1088),_xlfn.CONCAT(" y ",AJ1088)))))</f>
        <v/>
      </c>
      <c r="AJ1088" s="9">
        <v>1</v>
      </c>
      <c r="AK1088">
        <f>IF(D1089="",IF(COUNTA(M1089:AD1089,M1670:AD1670,M2251:AD2251)=0,0,1),0)</f>
        <v>0</v>
      </c>
      <c r="AL1088" t="s">
        <v>5572</v>
      </c>
      <c r="AM1088" t="s">
        <v>5573</v>
      </c>
      <c r="AN1088" t="s">
        <v>5574</v>
      </c>
      <c r="AO1088" t="s">
        <v>5575</v>
      </c>
      <c r="AP1088" t="s">
        <v>5576</v>
      </c>
      <c r="AQ1088" t="s">
        <v>5577</v>
      </c>
      <c r="AR1088" t="s">
        <v>5578</v>
      </c>
      <c r="AS1088" t="s">
        <v>5579</v>
      </c>
      <c r="AT1088" t="s">
        <v>5580</v>
      </c>
      <c r="AU1088" t="s">
        <v>5581</v>
      </c>
      <c r="AV1088" t="s">
        <v>5582</v>
      </c>
      <c r="AW1088" t="s">
        <v>5583</v>
      </c>
      <c r="AX1088" t="s">
        <v>5584</v>
      </c>
      <c r="AY1088" t="s">
        <v>5585</v>
      </c>
      <c r="AZ1088" t="s">
        <v>5586</v>
      </c>
      <c r="BA1088" t="s">
        <v>5587</v>
      </c>
      <c r="BB1088" t="s">
        <v>5588</v>
      </c>
      <c r="BC1088" t="s">
        <v>5589</v>
      </c>
      <c r="BD1088" t="s">
        <v>5590</v>
      </c>
      <c r="BE1088" t="s">
        <v>5591</v>
      </c>
      <c r="BF1088" t="s">
        <v>6077</v>
      </c>
      <c r="BG1088" t="s">
        <v>6078</v>
      </c>
      <c r="BH1088" t="s">
        <v>6079</v>
      </c>
      <c r="BI1088" t="s">
        <v>6080</v>
      </c>
      <c r="BJ1088" s="305" t="s">
        <v>5566</v>
      </c>
      <c r="BK1088" s="306" t="s">
        <v>5592</v>
      </c>
      <c r="BL1088" s="307" t="s">
        <v>5593</v>
      </c>
      <c r="BM1088" s="308" t="s">
        <v>5594</v>
      </c>
      <c r="BN1088" s="305" t="s">
        <v>5566</v>
      </c>
      <c r="BO1088" s="306" t="s">
        <v>5592</v>
      </c>
      <c r="BP1088" s="307" t="s">
        <v>5593</v>
      </c>
      <c r="BQ1088" s="308" t="s">
        <v>5594</v>
      </c>
      <c r="BR1088" s="305" t="s">
        <v>5566</v>
      </c>
      <c r="BS1088" s="306" t="s">
        <v>5592</v>
      </c>
      <c r="BT1088" s="307" t="s">
        <v>5593</v>
      </c>
      <c r="BU1088" s="308" t="s">
        <v>5594</v>
      </c>
      <c r="BV1088" s="449" t="s">
        <v>5347</v>
      </c>
      <c r="BW1088" s="310" t="s">
        <v>5348</v>
      </c>
      <c r="BX1088" s="390" t="s">
        <v>5349</v>
      </c>
      <c r="BY1088" s="450"/>
      <c r="BZ1088"/>
      <c r="CA1088">
        <f>IF(M1088=CA1086,0,1)</f>
        <v>0</v>
      </c>
      <c r="CB1088">
        <f t="shared" ref="CB1088:CR1088" si="281">IF(N1088=CB1086,0,1)</f>
        <v>0</v>
      </c>
      <c r="CC1088">
        <f t="shared" si="281"/>
        <v>0</v>
      </c>
      <c r="CD1088">
        <f t="shared" si="281"/>
        <v>0</v>
      </c>
      <c r="CE1088">
        <f t="shared" si="281"/>
        <v>0</v>
      </c>
      <c r="CF1088">
        <f t="shared" si="281"/>
        <v>0</v>
      </c>
      <c r="CG1088">
        <f t="shared" si="281"/>
        <v>0</v>
      </c>
      <c r="CH1088">
        <f t="shared" si="281"/>
        <v>0</v>
      </c>
      <c r="CI1088">
        <f t="shared" si="281"/>
        <v>0</v>
      </c>
      <c r="CJ1088">
        <f t="shared" si="281"/>
        <v>0</v>
      </c>
      <c r="CK1088">
        <f t="shared" si="281"/>
        <v>0</v>
      </c>
      <c r="CL1088">
        <f t="shared" si="281"/>
        <v>0</v>
      </c>
      <c r="CM1088">
        <f t="shared" si="281"/>
        <v>0</v>
      </c>
      <c r="CN1088">
        <f t="shared" si="281"/>
        <v>0</v>
      </c>
      <c r="CO1088">
        <f t="shared" si="281"/>
        <v>0</v>
      </c>
      <c r="CP1088">
        <f t="shared" si="281"/>
        <v>0</v>
      </c>
      <c r="CQ1088">
        <f t="shared" si="281"/>
        <v>0</v>
      </c>
      <c r="CR1088">
        <f t="shared" si="281"/>
        <v>0</v>
      </c>
      <c r="CS1088">
        <f>IF(M1669=CS1086,0,1)</f>
        <v>0</v>
      </c>
      <c r="CT1088">
        <f t="shared" ref="CT1088:DJ1088" si="282">IF(N1669=CT1086,0,1)</f>
        <v>0</v>
      </c>
      <c r="CU1088">
        <f t="shared" si="282"/>
        <v>0</v>
      </c>
      <c r="CV1088">
        <f t="shared" si="282"/>
        <v>0</v>
      </c>
      <c r="CW1088">
        <f t="shared" si="282"/>
        <v>0</v>
      </c>
      <c r="CX1088">
        <f t="shared" si="282"/>
        <v>0</v>
      </c>
      <c r="CY1088">
        <f t="shared" si="282"/>
        <v>0</v>
      </c>
      <c r="CZ1088">
        <f t="shared" si="282"/>
        <v>0</v>
      </c>
      <c r="DA1088">
        <f t="shared" si="282"/>
        <v>0</v>
      </c>
      <c r="DB1088">
        <f t="shared" si="282"/>
        <v>0</v>
      </c>
      <c r="DC1088">
        <f t="shared" si="282"/>
        <v>0</v>
      </c>
      <c r="DD1088">
        <f t="shared" si="282"/>
        <v>0</v>
      </c>
      <c r="DE1088">
        <f t="shared" si="282"/>
        <v>0</v>
      </c>
      <c r="DF1088">
        <f t="shared" si="282"/>
        <v>0</v>
      </c>
      <c r="DG1088">
        <f t="shared" si="282"/>
        <v>0</v>
      </c>
      <c r="DH1088">
        <f t="shared" si="282"/>
        <v>0</v>
      </c>
      <c r="DI1088">
        <f t="shared" si="282"/>
        <v>0</v>
      </c>
      <c r="DJ1088">
        <f t="shared" si="282"/>
        <v>0</v>
      </c>
      <c r="DK1088">
        <f>IF(M2250=DK1086,0,1)</f>
        <v>0</v>
      </c>
      <c r="DL1088">
        <f t="shared" ref="DL1088:EB1088" si="283">IF(N2250=DL1086,0,1)</f>
        <v>0</v>
      </c>
      <c r="DM1088">
        <f t="shared" si="283"/>
        <v>0</v>
      </c>
      <c r="DN1088">
        <f t="shared" si="283"/>
        <v>0</v>
      </c>
      <c r="DO1088">
        <f t="shared" si="283"/>
        <v>0</v>
      </c>
      <c r="DP1088">
        <f t="shared" si="283"/>
        <v>0</v>
      </c>
      <c r="DQ1088">
        <f t="shared" si="283"/>
        <v>0</v>
      </c>
      <c r="DR1088">
        <f t="shared" si="283"/>
        <v>0</v>
      </c>
      <c r="DS1088">
        <f t="shared" si="283"/>
        <v>0</v>
      </c>
      <c r="DT1088">
        <f t="shared" si="283"/>
        <v>0</v>
      </c>
      <c r="DU1088">
        <f t="shared" si="283"/>
        <v>0</v>
      </c>
      <c r="DV1088">
        <f t="shared" si="283"/>
        <v>0</v>
      </c>
      <c r="DW1088">
        <f t="shared" si="283"/>
        <v>0</v>
      </c>
      <c r="DX1088">
        <f t="shared" si="283"/>
        <v>0</v>
      </c>
      <c r="DY1088">
        <f t="shared" si="283"/>
        <v>0</v>
      </c>
      <c r="DZ1088">
        <f t="shared" si="283"/>
        <v>0</v>
      </c>
      <c r="EA1088">
        <f t="shared" si="283"/>
        <v>0</v>
      </c>
      <c r="EB1088">
        <f t="shared" si="283"/>
        <v>0</v>
      </c>
      <c r="EC1088" s="396">
        <f>IF(OR(N8="",$C$963&lt;&gt;1,M1063=0,M1063="NS",M1063="NA"),0,SUM(CA1088:EB1088))</f>
        <v>0</v>
      </c>
    </row>
    <row r="1089" spans="1:133" ht="14.25">
      <c r="A1089" s="405"/>
      <c r="B1089" s="6"/>
      <c r="C1089" s="9" t="s">
        <v>5040</v>
      </c>
      <c r="D1089" s="668" t="str">
        <f>IF($AC$1082="","",IF(HLOOKUP($AC$1082,Presentación!$AQ$3:$BV$574,Presentación!AP4)="","",HLOOKUP($AC$1082,Presentación!$AQ$3:$BV$574,Presentación!AP4,0)))</f>
        <v/>
      </c>
      <c r="E1089" s="669"/>
      <c r="F1089" s="670"/>
      <c r="G1089" s="763" t="str">
        <f>IF($AC$1082="","",IF(HLOOKUP($AC$1082,Presentación!$BZ$3:$DE$574,Presentación!AP4,0)="","",HLOOKUP($AC$1082,Presentación!$BZ$3:$DE$574,Presentación!AP4,0)))</f>
        <v/>
      </c>
      <c r="H1089" s="669"/>
      <c r="I1089" s="669"/>
      <c r="J1089" s="669"/>
      <c r="K1089" s="669"/>
      <c r="L1089" s="670"/>
      <c r="M1089" s="112"/>
      <c r="N1089" s="112"/>
      <c r="O1089" s="112"/>
      <c r="P1089" s="112"/>
      <c r="Q1089" s="112"/>
      <c r="R1089" s="112"/>
      <c r="S1089" s="112"/>
      <c r="T1089" s="112"/>
      <c r="U1089" s="112"/>
      <c r="V1089" s="112"/>
      <c r="W1089" s="112"/>
      <c r="X1089" s="112"/>
      <c r="Y1089" s="112"/>
      <c r="Z1089" s="112"/>
      <c r="AA1089" s="112"/>
      <c r="AB1089" s="112"/>
      <c r="AC1089" s="112"/>
      <c r="AD1089" s="112"/>
      <c r="AG1089">
        <f t="shared" ref="AG1089:AG1152" si="284">IF(D1090&lt;&gt;"",IF(OR(COUNTA(M1090:AD1090,M1671:AD1671,M2252:AD2252)=0,COUNTA(M1090:AD1090,M1671:AD1671,M2252:AD2252)=54),0,1),0)</f>
        <v>0</v>
      </c>
      <c r="AH1089" s="247">
        <f t="shared" ref="AH1089:AH1152" si="285">IF(AG1089=0,0,1)</f>
        <v>0</v>
      </c>
      <c r="AI1089" s="310" t="str">
        <f>IF(AH1089=0,"",
IF(SUM($AH$1088:AH1089)=1,AJ1089,
IF($AH$1663&gt;SUM($AH$1088:AH1089),_xlfn.CONCAT(", ",AJ1089),
IF($AH$1663=SUM($AH$1088:AH1089),_xlfn.CONCAT(" y ",AJ1089)))))</f>
        <v/>
      </c>
      <c r="AJ1089" s="9">
        <v>2</v>
      </c>
      <c r="AK1089">
        <f t="shared" ref="AK1089:AK1151" si="286">IF(D1090="",IF(COUNTA(M1090:AD1090,M1671:AD1671,M2252:AD2252)=0,0,1),0)</f>
        <v>0</v>
      </c>
      <c r="AL1089">
        <f>M1089</f>
        <v>0</v>
      </c>
      <c r="AM1089">
        <f>COUNTIF(N1089:O1089,"NS")</f>
        <v>0</v>
      </c>
      <c r="AN1089">
        <f>SUM(N1089:O1089)</f>
        <v>0</v>
      </c>
      <c r="AO1089">
        <f>IF(COUNTIF(M1089:O1089,"NA")=3,0,IF(OR(AND(AL1089=0,AM1089&gt;0),AND(AL1089="NS",AN1089&gt;0), AND(AL1089="NS", AM1089=0,AN1089=0)), 1, IF(OR(AND(AL1089&gt;0,AM1089&gt;1,AL1089&gt;AN1089), AND(AL1089="NS",AM1089=2), AND(AL1089="NS",AN1089=0,AM1089&gt;0),AL1089=AN1089), 0, 1)))</f>
        <v>0</v>
      </c>
      <c r="AP1089">
        <f t="shared" ref="AP1089:AP1152" si="287">P1089</f>
        <v>0</v>
      </c>
      <c r="AQ1089">
        <f t="shared" ref="AQ1089:AQ1152" si="288">COUNTIF(Q1089:R1089,"NS")</f>
        <v>0</v>
      </c>
      <c r="AR1089">
        <f t="shared" ref="AR1089:AR1152" si="289">SUM(Q1089:R1089)</f>
        <v>0</v>
      </c>
      <c r="AS1089">
        <f t="shared" ref="AS1089:AS1152" si="290">IF(COUNTIF(P1089:R1089,"NA")=3,0,IF(OR(AND(AP1089=0,AQ1089&gt;0),AND(AP1089="NS",AR1089&gt;0), AND(AP1089="NS", AQ1089=0,AR1089=0)), 1, IF(OR(AND(AP1089&gt;0,AQ1089&gt;1,AP1089&gt;AR1089), AND(AP1089="NS",AQ1089=2), AND(AP1089="NS",AR1089=0,AQ1089&gt;0),AP1089=AR1089), 0, 1)))</f>
        <v>0</v>
      </c>
      <c r="AT1089">
        <f t="shared" ref="AT1089:AT1152" si="291">S1089</f>
        <v>0</v>
      </c>
      <c r="AU1089">
        <f t="shared" ref="AU1089:AU1152" si="292">COUNTIF(T1089:U1089,"NS")</f>
        <v>0</v>
      </c>
      <c r="AV1089">
        <f t="shared" ref="AV1089:AV1152" si="293">SUM(T1089:U1089)</f>
        <v>0</v>
      </c>
      <c r="AW1089">
        <f t="shared" ref="AW1089:AW1152" si="294">IF(COUNTIF(S1089:U1089,"NA")=3,0,IF(OR(AND(AT1089=0,AU1089&gt;0),AND(AT1089="NS",AV1089&gt;0), AND(AT1089="NS", AU1089=0,AV1089=0)), 1, IF(OR(AND(AT1089&gt;0,AU1089&gt;1,AT1089&gt;AV1089), AND(AT1089="NS",AU1089=2), AND(AT1089="NS",AV1089=0,AU1089&gt;0),AT1089=AV1089), 0, 1)))</f>
        <v>0</v>
      </c>
      <c r="AX1089">
        <f t="shared" ref="AX1089:AX1152" si="295">V1089</f>
        <v>0</v>
      </c>
      <c r="AY1089">
        <f t="shared" ref="AY1089:AY1152" si="296">COUNTIF(W1089:X1089,"NS")</f>
        <v>0</v>
      </c>
      <c r="AZ1089">
        <f t="shared" ref="AZ1089:AZ1152" si="297">SUM(W1089:X1089)</f>
        <v>0</v>
      </c>
      <c r="BA1089">
        <f t="shared" ref="BA1089:BA1152" si="298">IF(COUNTIF(V1089:X1089,"NA")=3,0,IF(OR(AND(AX1089=0,AY1089&gt;0),AND(AX1089="NS",AZ1089&gt;0), AND(AX1089="NS", AY1089=0,AZ1089=0)), 1, IF(OR(AND(AX1089&gt;0,AY1089&gt;1,AX1089&gt;AZ1089), AND(AX1089="NS",AY1089=2), AND(AX1089="NS",AZ1089=0,AY1089&gt;0),AX1089=AZ1089), 0, 1)))</f>
        <v>0</v>
      </c>
      <c r="BB1089">
        <f>Y1089</f>
        <v>0</v>
      </c>
      <c r="BC1089">
        <f>COUNTIF(Z1089:AA1089,"NS")</f>
        <v>0</v>
      </c>
      <c r="BD1089">
        <f>SUM(Z1089:AA1089)</f>
        <v>0</v>
      </c>
      <c r="BE1089">
        <f>IF(COUNTIF(Y1089:AA1089,"NA")=3,0,IF(OR(AND(BB1089=0,BC1089&gt;0),AND(BB1089="NS",BD1089&gt;0), AND(BB1089="NS", BC1089=0,BD1089=0)), 1, IF(OR(AND(BB1089&gt;0,BC1089&gt;1,BB1089&gt;BD1089), AND(BB1089="NS",BC1089=2), AND(BB1089="NS",BD1089=0,BC1089&gt;0),BB1089=BD1089), 0, 1)))</f>
        <v>0</v>
      </c>
      <c r="BF1089">
        <f t="shared" ref="BF1089:BF1152" si="299">AB1089</f>
        <v>0</v>
      </c>
      <c r="BG1089">
        <f t="shared" ref="BG1089:BG1152" si="300">COUNTIF(AC1089:AD1089,"NS")</f>
        <v>0</v>
      </c>
      <c r="BH1089">
        <f t="shared" ref="BH1089:BH1152" si="301">SUM(AC1089:AD1089)</f>
        <v>0</v>
      </c>
      <c r="BI1089">
        <f t="shared" ref="BI1089:BI1152" si="302">IF(COUNTIF(AB1089:AD1089,"NA")=3,0,IF(OR(AND(BF1089=0,BG1089&gt;0),AND(BF1089="NS",BH1089&gt;0), AND(BF1089="NS", BG1089=0,BH1089=0)), 1, IF(OR(AND(BF1089&gt;0,BG1089&gt;1,BF1089&gt;BH1089), AND(BF1089="NS",BG1089=2), AND(BF1089="NS",BH1089=0,BG1089&gt;0),BF1089=BH1089), 0, 1)))</f>
        <v>0</v>
      </c>
      <c r="BJ1089" s="311">
        <f>M1089</f>
        <v>0</v>
      </c>
      <c r="BK1089" s="312">
        <f>COUNTIF(P1089,"NS")+COUNTIF(S1089,"NS") + COUNTIF(V1089,"NS")+COUNTIF(Y1089,"NS")+COUNTIF(AB1089,"NS") + COUNTIF(M1670,"NS")+COUNTIF(P1670,"NS")+COUNTIF(S1670,"NS") + COUNTIF(V1670,"NS")+COUNTIF(Y1670,"NS")+COUNTIF(AB1670,"NS") + COUNTIF(M2251,"NS")+COUNTIF(P2251,"NS")+COUNTIF(S2251,"NS") + COUNTIF(V2251,"NS")+COUNTIF(Y2251,"NS")+COUNTIF(AB2251,"NS")</f>
        <v>0</v>
      </c>
      <c r="BL1089" s="313">
        <f t="shared" ref="BL1089:BL1152" si="303">SUM(P1089,S1089,V1089,Y1089,AB1089,M1670,P1670,S1670,V1670,Y1670,AB1670,M2251,P2251,S2251,V2251,Y2251,AB2251)</f>
        <v>0</v>
      </c>
      <c r="BM1089" s="314">
        <f>IF(OR(AND(BJ1089=0, BK1089&gt;0),AND(BJ1089="NS", BL1089&gt;0), AND(BJ1089="NS", BK1089=0, BL1089=0)), 1, IF(OR(AND(BJ1089&gt;0, BK1089&gt;1,BJ1089&gt;BL1089), AND(BJ1089="NS", BK1089=2), AND(BJ1089="NS", BL1089=0, BK1089&gt;0), BJ1089=BL1089), 0, 1))</f>
        <v>0</v>
      </c>
      <c r="BN1089" s="311">
        <f>N1089</f>
        <v>0</v>
      </c>
      <c r="BO1089" s="312">
        <f>COUNTIF(Q1089,"NS")+COUNTIF(T1089,"NS") + COUNTIF(W1089,"NS")+COUNTIF(Z1089,"NS")+COUNTIF(AC1089,"NS") + COUNTIF(N1670,"NS")+COUNTIF(Q1670,"NS")+COUNTIF(T1670,"NS") + COUNTIF(W1670,"NS")+COUNTIF(Z1670,"NS")+COUNTIF(AC1670,"NS") + COUNTIF(N2251,"NS")+COUNTIF(Q2251,"NS")+COUNTIF(T2251,"NS") + COUNTIF(W2251,"NS")+COUNTIF(Z2251,"NS")+COUNTIF(AC2251,"NS")</f>
        <v>0</v>
      </c>
      <c r="BP1089" s="313">
        <f>SUM(Q1089,T1089,W1089,Z1089,AC1089,N1670,Q1670,T1670,W1670,Z1670,AC1670,N2251,Q2251,T2251,W2251,Z2251,AC2251)</f>
        <v>0</v>
      </c>
      <c r="BQ1089" s="314">
        <f>IF(OR(AND(BN1089=0, BO1089&gt;0),AND(BN1089="NS", BP1089&gt;0), AND(BN1089="NS", BO1089=0, BP1089=0)), 1, IF(OR(AND(BN1089&gt;0, BO1089&gt;1,BN1089&gt;BP1089), AND(BN1089="NS", BO1089=2), AND(BN1089="NS", BP1089=0, BO1089&gt;0), BN1089=BP1089), 0, 1))</f>
        <v>0</v>
      </c>
      <c r="BR1089" s="311">
        <f t="shared" ref="BR1089:BR1152" si="304">O1089</f>
        <v>0</v>
      </c>
      <c r="BS1089" s="312">
        <f t="shared" ref="BS1089:BS1152" si="305">COUNTIF(R1089,"NS")+COUNTIF(U1089,"NS") + COUNTIF(X1089,"NS")+COUNTIF(AA1089,"NS")+COUNTIF(AD1089,"NS") + COUNTIF(O1670,"NS")+COUNTIF(R1670,"NS")+COUNTIF(U1670,"NS") + COUNTIF(X1670,"NS")+COUNTIF(AA1670,"NS")+COUNTIF(AD1670,"NS") + COUNTIF(O2251,"NS")+COUNTIF(R2251,"NS")+COUNTIF(U2251,"NS") + COUNTIF(X2251,"NS")+COUNTIF(AA2251,"NS")+COUNTIF(AD2251,"NS")</f>
        <v>0</v>
      </c>
      <c r="BT1089" s="313">
        <f t="shared" ref="BT1089:BT1152" si="306">SUM(R1089,U1089,X1089,AA1089,AD1089,O1670,R1670,U1670,X1670,AA1670,AD1670,O2251,R2251,U2251,X2251,AA2251,AD2251)</f>
        <v>0</v>
      </c>
      <c r="BU1089" s="314">
        <f>IF(OR(AND(BR1089=0, BS1089&gt;0),AND(BR1089="NS", BT1089&gt;0), AND(BR1089="NS", BS1089=0, BT1089=0)), 1, IF(OR(AND(BR1089&gt;0, BS1089&gt;1,BR1089&gt;BT1089), AND(BR1089="NS", BS1089=2), AND(BR1089="NS", BT1089=0, BS1089&gt;0), BR1089=BT1089), 0, 1))</f>
        <v>0</v>
      </c>
      <c r="BV1089" s="247">
        <f>IF(SUM(AO1089,AS1089,AW1089,BA1089,BE1089,BI1089,AL1670,AP1670,AT1670,AX1670,BB1670,BF1670,AL2251,AP2251,AT2251,AX2251,BB2251,BF2251,BM1089,BQ1089,BU1089)=0,0,1)</f>
        <v>0</v>
      </c>
      <c r="BW1089" s="310" t="str">
        <f>IF(BV1089=0,"",
IF(SUM($BV$1089:BV1089)=1,BX1089,
IF($BV$1664&gt;SUM($BV$1089:BV1089),_xlfn.CONCAT(", ",BX1089),
IF($BV$1664=SUM($BV$1089:BV1089),_xlfn.CONCAT(" y ",BX1089)))))</f>
        <v/>
      </c>
      <c r="BX1089" s="9">
        <v>1</v>
      </c>
      <c r="BY1089" s="451"/>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row>
    <row r="1090" spans="1:133" ht="14.25">
      <c r="A1090" s="405"/>
      <c r="B1090" s="6"/>
      <c r="C1090" s="9" t="s">
        <v>5042</v>
      </c>
      <c r="D1090" s="668" t="str">
        <f>IF($AC$1082="","",IF(HLOOKUP($AC$1082,Presentación!$AQ$3:$BV$574,Presentación!AP5)="","",HLOOKUP($AC$1082,Presentación!$AQ$3:$BV$574,Presentación!AP5,0)))</f>
        <v/>
      </c>
      <c r="E1090" s="669"/>
      <c r="F1090" s="670"/>
      <c r="G1090" s="763" t="str">
        <f>IF($AC$1082="","",IF(HLOOKUP($AC$1082,Presentación!$BZ$3:$DE$574,Presentación!AP5,0)="","",HLOOKUP($AC$1082,Presentación!$BZ$3:$DE$574,Presentación!AP5,0)))</f>
        <v/>
      </c>
      <c r="H1090" s="669"/>
      <c r="I1090" s="669"/>
      <c r="J1090" s="669"/>
      <c r="K1090" s="669"/>
      <c r="L1090" s="670"/>
      <c r="M1090" s="112"/>
      <c r="N1090" s="112"/>
      <c r="O1090" s="112"/>
      <c r="P1090" s="112"/>
      <c r="Q1090" s="112"/>
      <c r="R1090" s="112"/>
      <c r="S1090" s="112"/>
      <c r="T1090" s="112"/>
      <c r="U1090" s="112"/>
      <c r="V1090" s="112"/>
      <c r="W1090" s="112"/>
      <c r="X1090" s="112"/>
      <c r="Y1090" s="112"/>
      <c r="Z1090" s="112"/>
      <c r="AA1090" s="112"/>
      <c r="AB1090" s="112"/>
      <c r="AC1090" s="112"/>
      <c r="AD1090" s="112"/>
      <c r="AG1090">
        <f t="shared" si="284"/>
        <v>0</v>
      </c>
      <c r="AH1090" s="247">
        <f t="shared" si="285"/>
        <v>0</v>
      </c>
      <c r="AI1090" s="310" t="str">
        <f>IF(AH1090=0,"",
IF(SUM($AH$1088:AH1090)=1,AJ1090,
IF($AH$1663&gt;SUM($AH$1088:AH1090),_xlfn.CONCAT(", ",AJ1090),
IF($AH$1663=SUM($AH$1088:AH1090),_xlfn.CONCAT(" y ",AJ1090)))))</f>
        <v/>
      </c>
      <c r="AJ1090" s="9">
        <v>3</v>
      </c>
      <c r="AK1090">
        <f t="shared" si="286"/>
        <v>0</v>
      </c>
      <c r="AL1090">
        <f t="shared" ref="AL1090:AL1152" si="307">M1090</f>
        <v>0</v>
      </c>
      <c r="AM1090">
        <f t="shared" ref="AM1090:AM1152" si="308">COUNTIF(N1090:O1090,"NS")</f>
        <v>0</v>
      </c>
      <c r="AN1090">
        <f t="shared" ref="AN1090:AN1152" si="309">SUM(N1090:O1090)</f>
        <v>0</v>
      </c>
      <c r="AO1090">
        <f t="shared" ref="AO1090:AO1152" si="310">IF(COUNTIF(M1090:O1090,"NA")=3,0,IF(OR(AND(AL1090=0,AM1090&gt;0),AND(AL1090="NS",AN1090&gt;0), AND(AL1090="NS", AM1090=0,AN1090=0)), 1, IF(OR(AND(AL1090&gt;0,AM1090&gt;1,AL1090&gt;AN1090), AND(AL1090="NS",AM1090=2), AND(AL1090="NS",AN1090=0,AM1090&gt;0),AL1090=AN1090), 0, 1)))</f>
        <v>0</v>
      </c>
      <c r="AP1090">
        <f t="shared" si="287"/>
        <v>0</v>
      </c>
      <c r="AQ1090">
        <f t="shared" si="288"/>
        <v>0</v>
      </c>
      <c r="AR1090">
        <f t="shared" si="289"/>
        <v>0</v>
      </c>
      <c r="AS1090">
        <f t="shared" si="290"/>
        <v>0</v>
      </c>
      <c r="AT1090">
        <f t="shared" si="291"/>
        <v>0</v>
      </c>
      <c r="AU1090">
        <f t="shared" si="292"/>
        <v>0</v>
      </c>
      <c r="AV1090">
        <f t="shared" si="293"/>
        <v>0</v>
      </c>
      <c r="AW1090">
        <f t="shared" si="294"/>
        <v>0</v>
      </c>
      <c r="AX1090">
        <f t="shared" si="295"/>
        <v>0</v>
      </c>
      <c r="AY1090">
        <f t="shared" si="296"/>
        <v>0</v>
      </c>
      <c r="AZ1090">
        <f t="shared" si="297"/>
        <v>0</v>
      </c>
      <c r="BA1090">
        <f t="shared" si="298"/>
        <v>0</v>
      </c>
      <c r="BB1090">
        <f t="shared" ref="BB1090:BB1152" si="311">Y1090</f>
        <v>0</v>
      </c>
      <c r="BC1090">
        <f t="shared" ref="BC1090:BC1152" si="312">COUNTIF(Z1090:AA1090,"NS")</f>
        <v>0</v>
      </c>
      <c r="BD1090">
        <f t="shared" ref="BD1090:BD1152" si="313">SUM(Z1090:AA1090)</f>
        <v>0</v>
      </c>
      <c r="BE1090">
        <f t="shared" ref="BE1090:BE1152" si="314">IF(COUNTIF(Y1090:AA1090,"NA")=3,0,IF(OR(AND(BB1090=0,BC1090&gt;0),AND(BB1090="NS",BD1090&gt;0), AND(BB1090="NS", BC1090=0,BD1090=0)), 1, IF(OR(AND(BB1090&gt;0,BC1090&gt;1,BB1090&gt;BD1090), AND(BB1090="NS",BC1090=2), AND(BB1090="NS",BD1090=0,BC1090&gt;0),BB1090=BD1090), 0, 1)))</f>
        <v>0</v>
      </c>
      <c r="BF1090">
        <f t="shared" si="299"/>
        <v>0</v>
      </c>
      <c r="BG1090">
        <f t="shared" si="300"/>
        <v>0</v>
      </c>
      <c r="BH1090">
        <f t="shared" si="301"/>
        <v>0</v>
      </c>
      <c r="BI1090">
        <f t="shared" si="302"/>
        <v>0</v>
      </c>
      <c r="BJ1090" s="311">
        <f t="shared" ref="BJ1090:BJ1152" si="315">M1090</f>
        <v>0</v>
      </c>
      <c r="BK1090" s="312">
        <f t="shared" ref="BK1090:BK1152" si="316">COUNTIF(P1090,"NS")+COUNTIF(S1090,"NS") + COUNTIF(V1090,"NS")+COUNTIF(Y1090,"NS")+COUNTIF(AB1090,"NS") + COUNTIF(M1671,"NS")+COUNTIF(P1671,"NS")+COUNTIF(S1671,"NS") + COUNTIF(V1671,"NS")+COUNTIF(Y1671,"NS")+COUNTIF(AB1671,"NS") + COUNTIF(M2252,"NS")+COUNTIF(P2252,"NS")+COUNTIF(S2252,"NS") + COUNTIF(V2252,"NS")+COUNTIF(Y2252,"NS")+COUNTIF(AB2252,"NS")</f>
        <v>0</v>
      </c>
      <c r="BL1090" s="313">
        <f t="shared" si="303"/>
        <v>0</v>
      </c>
      <c r="BM1090" s="314">
        <f t="shared" ref="BM1090:BM1153" si="317">IF(OR(AND(BJ1090=0, BK1090&gt;0),AND(BJ1090="NS", BL1090&gt;0), AND(BJ1090="NS", BK1090=0, BL1090=0)), 1, IF(OR(AND(BJ1090&gt;0, BK1090&gt;1,BJ1090&gt;BL1090), AND(BJ1090="NS", BK1090=2), AND(BJ1090="NS", BL1090=0, BK1090&gt;0), BJ1090=BL1090), 0, 1))</f>
        <v>0</v>
      </c>
      <c r="BN1090" s="311">
        <f t="shared" ref="BN1090:BN1152" si="318">N1090</f>
        <v>0</v>
      </c>
      <c r="BO1090" s="312">
        <f t="shared" ref="BO1090:BO1152" si="319">COUNTIF(Q1090,"NS")+COUNTIF(T1090,"NS") + COUNTIF(W1090,"NS")+COUNTIF(Z1090,"NS")+COUNTIF(AC1090,"NS") + COUNTIF(N1671,"NS")+COUNTIF(Q1671,"NS")+COUNTIF(T1671,"NS") + COUNTIF(W1671,"NS")+COUNTIF(Z1671,"NS")+COUNTIF(AC1671,"NS") + COUNTIF(N2252,"NS")+COUNTIF(Q2252,"NS")+COUNTIF(T2252,"NS") + COUNTIF(W2252,"NS")+COUNTIF(Z2252,"NS")+COUNTIF(AC2252,"NS")</f>
        <v>0</v>
      </c>
      <c r="BP1090" s="313">
        <f t="shared" ref="BP1090:BP1152" si="320">SUM(Q1090,T1090,W1090,Z1090,AC1090,N1671,Q1671,T1671,W1671,Z1671,AC1671,N2252,Q2252,T2252,W2252,Z2252,AC2252)</f>
        <v>0</v>
      </c>
      <c r="BQ1090" s="314">
        <f t="shared" ref="BQ1090:BQ1153" si="321">IF(OR(AND(BN1090=0, BO1090&gt;0),AND(BN1090="NS", BP1090&gt;0), AND(BN1090="NS", BO1090=0, BP1090=0)), 1, IF(OR(AND(BN1090&gt;0, BO1090&gt;1,BN1090&gt;BP1090), AND(BN1090="NS", BO1090=2), AND(BN1090="NS", BP1090=0, BO1090&gt;0), BN1090=BP1090), 0, 1))</f>
        <v>0</v>
      </c>
      <c r="BR1090" s="311">
        <f t="shared" si="304"/>
        <v>0</v>
      </c>
      <c r="BS1090" s="312">
        <f t="shared" si="305"/>
        <v>0</v>
      </c>
      <c r="BT1090" s="313">
        <f t="shared" si="306"/>
        <v>0</v>
      </c>
      <c r="BU1090" s="314">
        <f t="shared" ref="BU1090:BU1153" si="322">IF(OR(AND(BR1090=0, BS1090&gt;0),AND(BR1090="NS", BT1090&gt;0), AND(BR1090="NS", BS1090=0, BT1090=0)), 1, IF(OR(AND(BR1090&gt;0, BS1090&gt;1,BR1090&gt;BT1090), AND(BR1090="NS", BS1090=2), AND(BR1090="NS", BT1090=0, BS1090&gt;0), BR1090=BT1090), 0, 1))</f>
        <v>0</v>
      </c>
      <c r="BV1090" s="247">
        <f t="shared" ref="BV1090:BV1153" si="323">IF(SUM(AO1090,AS1090,AW1090,BA1090,BE1090,BI1090,AL1671,AP1671,AT1671,AX1671,BB1671,BF1671,AL2252,AP2252,AT2252,AX2252,BB2252,BF2252,BM1090,BQ1090,BU1090)=0,0,1)</f>
        <v>0</v>
      </c>
      <c r="BW1090" s="310" t="str">
        <f>IF(BV1090=0,"",
IF(SUM($BV$1089:BV1090)=1,BX1090,
IF($BV$1664&gt;SUM($BV$1089:BV1090),_xlfn.CONCAT(", ",BX1090),
IF($BV$1664=SUM($BV$1089:BV1090),_xlfn.CONCAT(" y ",BX1090)))))</f>
        <v/>
      </c>
      <c r="BX1090" s="9">
        <v>2</v>
      </c>
      <c r="BY1090" s="451"/>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row>
    <row r="1091" spans="1:133" ht="14.25">
      <c r="A1091" s="405"/>
      <c r="B1091" s="6"/>
      <c r="C1091" s="9" t="s">
        <v>5044</v>
      </c>
      <c r="D1091" s="668" t="str">
        <f>IF($AC$1082="","",IF(HLOOKUP($AC$1082,Presentación!$AQ$3:$BV$574,Presentación!AP6)="","",HLOOKUP($AC$1082,Presentación!$AQ$3:$BV$574,Presentación!AP6,0)))</f>
        <v/>
      </c>
      <c r="E1091" s="669"/>
      <c r="F1091" s="670"/>
      <c r="G1091" s="763" t="str">
        <f>IF($AC$1082="","",IF(HLOOKUP($AC$1082,Presentación!$BZ$3:$DE$574,Presentación!AP6,0)="","",HLOOKUP($AC$1082,Presentación!$BZ$3:$DE$574,Presentación!AP6,0)))</f>
        <v/>
      </c>
      <c r="H1091" s="669"/>
      <c r="I1091" s="669"/>
      <c r="J1091" s="669"/>
      <c r="K1091" s="669"/>
      <c r="L1091" s="670"/>
      <c r="M1091" s="112"/>
      <c r="N1091" s="112"/>
      <c r="O1091" s="112"/>
      <c r="P1091" s="112"/>
      <c r="Q1091" s="112"/>
      <c r="R1091" s="112"/>
      <c r="S1091" s="112"/>
      <c r="T1091" s="112"/>
      <c r="U1091" s="112"/>
      <c r="V1091" s="112"/>
      <c r="W1091" s="112"/>
      <c r="X1091" s="112"/>
      <c r="Y1091" s="112"/>
      <c r="Z1091" s="112"/>
      <c r="AA1091" s="112"/>
      <c r="AB1091" s="112"/>
      <c r="AC1091" s="112"/>
      <c r="AD1091" s="112"/>
      <c r="AG1091">
        <f t="shared" si="284"/>
        <v>0</v>
      </c>
      <c r="AH1091" s="247">
        <f t="shared" si="285"/>
        <v>0</v>
      </c>
      <c r="AI1091" s="310" t="str">
        <f>IF(AH1091=0,"",
IF(SUM($AH$1088:AH1091)=1,AJ1091,
IF($AH$1663&gt;SUM($AH$1088:AH1091),_xlfn.CONCAT(", ",AJ1091),
IF($AH$1663=SUM($AH$1088:AH1091),_xlfn.CONCAT(" y ",AJ1091)))))</f>
        <v/>
      </c>
      <c r="AJ1091" s="9">
        <v>4</v>
      </c>
      <c r="AK1091">
        <f t="shared" si="286"/>
        <v>0</v>
      </c>
      <c r="AL1091">
        <f t="shared" si="307"/>
        <v>0</v>
      </c>
      <c r="AM1091">
        <f t="shared" si="308"/>
        <v>0</v>
      </c>
      <c r="AN1091">
        <f t="shared" si="309"/>
        <v>0</v>
      </c>
      <c r="AO1091">
        <f t="shared" si="310"/>
        <v>0</v>
      </c>
      <c r="AP1091">
        <f t="shared" si="287"/>
        <v>0</v>
      </c>
      <c r="AQ1091">
        <f t="shared" si="288"/>
        <v>0</v>
      </c>
      <c r="AR1091">
        <f t="shared" si="289"/>
        <v>0</v>
      </c>
      <c r="AS1091">
        <f t="shared" si="290"/>
        <v>0</v>
      </c>
      <c r="AT1091">
        <f t="shared" si="291"/>
        <v>0</v>
      </c>
      <c r="AU1091">
        <f t="shared" si="292"/>
        <v>0</v>
      </c>
      <c r="AV1091">
        <f t="shared" si="293"/>
        <v>0</v>
      </c>
      <c r="AW1091">
        <f t="shared" si="294"/>
        <v>0</v>
      </c>
      <c r="AX1091">
        <f t="shared" si="295"/>
        <v>0</v>
      </c>
      <c r="AY1091">
        <f t="shared" si="296"/>
        <v>0</v>
      </c>
      <c r="AZ1091">
        <f t="shared" si="297"/>
        <v>0</v>
      </c>
      <c r="BA1091">
        <f t="shared" si="298"/>
        <v>0</v>
      </c>
      <c r="BB1091">
        <f t="shared" si="311"/>
        <v>0</v>
      </c>
      <c r="BC1091">
        <f t="shared" si="312"/>
        <v>0</v>
      </c>
      <c r="BD1091">
        <f t="shared" si="313"/>
        <v>0</v>
      </c>
      <c r="BE1091">
        <f t="shared" si="314"/>
        <v>0</v>
      </c>
      <c r="BF1091">
        <f t="shared" si="299"/>
        <v>0</v>
      </c>
      <c r="BG1091">
        <f t="shared" si="300"/>
        <v>0</v>
      </c>
      <c r="BH1091">
        <f t="shared" si="301"/>
        <v>0</v>
      </c>
      <c r="BI1091">
        <f t="shared" si="302"/>
        <v>0</v>
      </c>
      <c r="BJ1091" s="311">
        <f t="shared" si="315"/>
        <v>0</v>
      </c>
      <c r="BK1091" s="312">
        <f t="shared" si="316"/>
        <v>0</v>
      </c>
      <c r="BL1091" s="313">
        <f t="shared" si="303"/>
        <v>0</v>
      </c>
      <c r="BM1091" s="314">
        <f t="shared" si="317"/>
        <v>0</v>
      </c>
      <c r="BN1091" s="311">
        <f t="shared" si="318"/>
        <v>0</v>
      </c>
      <c r="BO1091" s="312">
        <f t="shared" si="319"/>
        <v>0</v>
      </c>
      <c r="BP1091" s="313">
        <f t="shared" si="320"/>
        <v>0</v>
      </c>
      <c r="BQ1091" s="314">
        <f t="shared" si="321"/>
        <v>0</v>
      </c>
      <c r="BR1091" s="311">
        <f t="shared" si="304"/>
        <v>0</v>
      </c>
      <c r="BS1091" s="312">
        <f t="shared" si="305"/>
        <v>0</v>
      </c>
      <c r="BT1091" s="313">
        <f t="shared" si="306"/>
        <v>0</v>
      </c>
      <c r="BU1091" s="314">
        <f t="shared" si="322"/>
        <v>0</v>
      </c>
      <c r="BV1091" s="247">
        <f t="shared" si="323"/>
        <v>0</v>
      </c>
      <c r="BW1091" s="310" t="str">
        <f>IF(BV1091=0,"",
IF(SUM($BV$1089:BV1091)=1,BX1091,
IF($BV$1664&gt;SUM($BV$1089:BV1091),_xlfn.CONCAT(", ",BX1091),
IF($BV$1664=SUM($BV$1089:BV1091),_xlfn.CONCAT(" y ",BX1091)))))</f>
        <v/>
      </c>
      <c r="BX1091" s="9">
        <v>3</v>
      </c>
      <c r="BY1091" s="45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row>
    <row r="1092" spans="1:133" ht="14.25">
      <c r="A1092" s="405"/>
      <c r="B1092" s="6"/>
      <c r="C1092" s="9" t="s">
        <v>5046</v>
      </c>
      <c r="D1092" s="668" t="str">
        <f>IF($AC$1082="","",IF(HLOOKUP($AC$1082,Presentación!$AQ$3:$BV$574,Presentación!AP7)="","",HLOOKUP($AC$1082,Presentación!$AQ$3:$BV$574,Presentación!AP7,0)))</f>
        <v/>
      </c>
      <c r="E1092" s="669"/>
      <c r="F1092" s="670"/>
      <c r="G1092" s="763" t="str">
        <f>IF($AC$1082="","",IF(HLOOKUP($AC$1082,Presentación!$BZ$3:$DE$574,Presentación!AP7,0)="","",HLOOKUP($AC$1082,Presentación!$BZ$3:$DE$574,Presentación!AP7,0)))</f>
        <v/>
      </c>
      <c r="H1092" s="669"/>
      <c r="I1092" s="669"/>
      <c r="J1092" s="669"/>
      <c r="K1092" s="669"/>
      <c r="L1092" s="670"/>
      <c r="M1092" s="112"/>
      <c r="N1092" s="112"/>
      <c r="O1092" s="112"/>
      <c r="P1092" s="112"/>
      <c r="Q1092" s="112"/>
      <c r="R1092" s="112"/>
      <c r="S1092" s="112"/>
      <c r="T1092" s="112"/>
      <c r="U1092" s="112"/>
      <c r="V1092" s="112"/>
      <c r="W1092" s="112"/>
      <c r="X1092" s="112"/>
      <c r="Y1092" s="112"/>
      <c r="Z1092" s="112"/>
      <c r="AA1092" s="112"/>
      <c r="AB1092" s="112"/>
      <c r="AC1092" s="112"/>
      <c r="AD1092" s="112"/>
      <c r="AG1092">
        <f t="shared" si="284"/>
        <v>0</v>
      </c>
      <c r="AH1092" s="247">
        <f t="shared" si="285"/>
        <v>0</v>
      </c>
      <c r="AI1092" s="310" t="str">
        <f>IF(AH1092=0,"",
IF(SUM($AH$1088:AH1092)=1,AJ1092,
IF($AH$1663&gt;SUM($AH$1088:AH1092),_xlfn.CONCAT(", ",AJ1092),
IF($AH$1663=SUM($AH$1088:AH1092),_xlfn.CONCAT(" y ",AJ1092)))))</f>
        <v/>
      </c>
      <c r="AJ1092" s="9">
        <v>5</v>
      </c>
      <c r="AK1092">
        <f t="shared" si="286"/>
        <v>0</v>
      </c>
      <c r="AL1092">
        <f t="shared" si="307"/>
        <v>0</v>
      </c>
      <c r="AM1092">
        <f t="shared" si="308"/>
        <v>0</v>
      </c>
      <c r="AN1092">
        <f t="shared" si="309"/>
        <v>0</v>
      </c>
      <c r="AO1092">
        <f t="shared" si="310"/>
        <v>0</v>
      </c>
      <c r="AP1092">
        <f t="shared" si="287"/>
        <v>0</v>
      </c>
      <c r="AQ1092">
        <f t="shared" si="288"/>
        <v>0</v>
      </c>
      <c r="AR1092">
        <f t="shared" si="289"/>
        <v>0</v>
      </c>
      <c r="AS1092">
        <f t="shared" si="290"/>
        <v>0</v>
      </c>
      <c r="AT1092">
        <f t="shared" si="291"/>
        <v>0</v>
      </c>
      <c r="AU1092">
        <f t="shared" si="292"/>
        <v>0</v>
      </c>
      <c r="AV1092">
        <f t="shared" si="293"/>
        <v>0</v>
      </c>
      <c r="AW1092">
        <f t="shared" si="294"/>
        <v>0</v>
      </c>
      <c r="AX1092">
        <f t="shared" si="295"/>
        <v>0</v>
      </c>
      <c r="AY1092">
        <f t="shared" si="296"/>
        <v>0</v>
      </c>
      <c r="AZ1092">
        <f t="shared" si="297"/>
        <v>0</v>
      </c>
      <c r="BA1092">
        <f t="shared" si="298"/>
        <v>0</v>
      </c>
      <c r="BB1092">
        <f t="shared" si="311"/>
        <v>0</v>
      </c>
      <c r="BC1092">
        <f t="shared" si="312"/>
        <v>0</v>
      </c>
      <c r="BD1092">
        <f t="shared" si="313"/>
        <v>0</v>
      </c>
      <c r="BE1092">
        <f t="shared" si="314"/>
        <v>0</v>
      </c>
      <c r="BF1092">
        <f t="shared" si="299"/>
        <v>0</v>
      </c>
      <c r="BG1092">
        <f t="shared" si="300"/>
        <v>0</v>
      </c>
      <c r="BH1092">
        <f t="shared" si="301"/>
        <v>0</v>
      </c>
      <c r="BI1092">
        <f t="shared" si="302"/>
        <v>0</v>
      </c>
      <c r="BJ1092" s="311">
        <f t="shared" si="315"/>
        <v>0</v>
      </c>
      <c r="BK1092" s="312">
        <f t="shared" si="316"/>
        <v>0</v>
      </c>
      <c r="BL1092" s="313">
        <f t="shared" si="303"/>
        <v>0</v>
      </c>
      <c r="BM1092" s="314">
        <f t="shared" si="317"/>
        <v>0</v>
      </c>
      <c r="BN1092" s="311">
        <f t="shared" si="318"/>
        <v>0</v>
      </c>
      <c r="BO1092" s="312">
        <f t="shared" si="319"/>
        <v>0</v>
      </c>
      <c r="BP1092" s="313">
        <f t="shared" si="320"/>
        <v>0</v>
      </c>
      <c r="BQ1092" s="314">
        <f t="shared" si="321"/>
        <v>0</v>
      </c>
      <c r="BR1092" s="311">
        <f t="shared" si="304"/>
        <v>0</v>
      </c>
      <c r="BS1092" s="312">
        <f t="shared" si="305"/>
        <v>0</v>
      </c>
      <c r="BT1092" s="313">
        <f t="shared" si="306"/>
        <v>0</v>
      </c>
      <c r="BU1092" s="314">
        <f t="shared" si="322"/>
        <v>0</v>
      </c>
      <c r="BV1092" s="247">
        <f t="shared" si="323"/>
        <v>0</v>
      </c>
      <c r="BW1092" s="310" t="str">
        <f>IF(BV1092=0,"",
IF(SUM($BV$1089:BV1092)=1,BX1092,
IF($BV$1664&gt;SUM($BV$1089:BV1092),_xlfn.CONCAT(", ",BX1092),
IF($BV$1664=SUM($BV$1089:BV1092),_xlfn.CONCAT(" y ",BX1092)))))</f>
        <v/>
      </c>
      <c r="BX1092" s="9">
        <v>4</v>
      </c>
      <c r="BY1092" s="451"/>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row>
    <row r="1093" spans="1:133" ht="14.25">
      <c r="A1093" s="405"/>
      <c r="B1093" s="6"/>
      <c r="C1093" s="9" t="s">
        <v>5048</v>
      </c>
      <c r="D1093" s="668" t="str">
        <f>IF($AC$1082="","",IF(HLOOKUP($AC$1082,Presentación!$AQ$3:$BV$574,Presentación!AP8)="","",HLOOKUP($AC$1082,Presentación!$AQ$3:$BV$574,Presentación!AP8,0)))</f>
        <v/>
      </c>
      <c r="E1093" s="669"/>
      <c r="F1093" s="670"/>
      <c r="G1093" s="763" t="str">
        <f>IF($AC$1082="","",IF(HLOOKUP($AC$1082,Presentación!$BZ$3:$DE$574,Presentación!AP8,0)="","",HLOOKUP($AC$1082,Presentación!$BZ$3:$DE$574,Presentación!AP8,0)))</f>
        <v/>
      </c>
      <c r="H1093" s="669"/>
      <c r="I1093" s="669"/>
      <c r="J1093" s="669"/>
      <c r="K1093" s="669"/>
      <c r="L1093" s="670"/>
      <c r="M1093" s="112"/>
      <c r="N1093" s="112"/>
      <c r="O1093" s="112"/>
      <c r="P1093" s="112"/>
      <c r="Q1093" s="112"/>
      <c r="R1093" s="112"/>
      <c r="S1093" s="112"/>
      <c r="T1093" s="112"/>
      <c r="U1093" s="112"/>
      <c r="V1093" s="112"/>
      <c r="W1093" s="112"/>
      <c r="X1093" s="112"/>
      <c r="Y1093" s="112"/>
      <c r="Z1093" s="112"/>
      <c r="AA1093" s="112"/>
      <c r="AB1093" s="112"/>
      <c r="AC1093" s="112"/>
      <c r="AD1093" s="112"/>
      <c r="AG1093">
        <f t="shared" si="284"/>
        <v>0</v>
      </c>
      <c r="AH1093" s="247">
        <f t="shared" si="285"/>
        <v>0</v>
      </c>
      <c r="AI1093" s="310" t="str">
        <f>IF(AH1093=0,"",
IF(SUM($AH$1088:AH1093)=1,AJ1093,
IF($AH$1663&gt;SUM($AH$1088:AH1093),_xlfn.CONCAT(", ",AJ1093),
IF($AH$1663=SUM($AH$1088:AH1093),_xlfn.CONCAT(" y ",AJ1093)))))</f>
        <v/>
      </c>
      <c r="AJ1093" s="9">
        <v>6</v>
      </c>
      <c r="AK1093">
        <f t="shared" si="286"/>
        <v>0</v>
      </c>
      <c r="AL1093">
        <f t="shared" si="307"/>
        <v>0</v>
      </c>
      <c r="AM1093">
        <f t="shared" si="308"/>
        <v>0</v>
      </c>
      <c r="AN1093">
        <f t="shared" si="309"/>
        <v>0</v>
      </c>
      <c r="AO1093">
        <f t="shared" si="310"/>
        <v>0</v>
      </c>
      <c r="AP1093">
        <f t="shared" si="287"/>
        <v>0</v>
      </c>
      <c r="AQ1093">
        <f t="shared" si="288"/>
        <v>0</v>
      </c>
      <c r="AR1093">
        <f t="shared" si="289"/>
        <v>0</v>
      </c>
      <c r="AS1093">
        <f t="shared" si="290"/>
        <v>0</v>
      </c>
      <c r="AT1093">
        <f t="shared" si="291"/>
        <v>0</v>
      </c>
      <c r="AU1093">
        <f t="shared" si="292"/>
        <v>0</v>
      </c>
      <c r="AV1093">
        <f t="shared" si="293"/>
        <v>0</v>
      </c>
      <c r="AW1093">
        <f t="shared" si="294"/>
        <v>0</v>
      </c>
      <c r="AX1093">
        <f t="shared" si="295"/>
        <v>0</v>
      </c>
      <c r="AY1093">
        <f t="shared" si="296"/>
        <v>0</v>
      </c>
      <c r="AZ1093">
        <f t="shared" si="297"/>
        <v>0</v>
      </c>
      <c r="BA1093">
        <f t="shared" si="298"/>
        <v>0</v>
      </c>
      <c r="BB1093">
        <f t="shared" si="311"/>
        <v>0</v>
      </c>
      <c r="BC1093">
        <f t="shared" si="312"/>
        <v>0</v>
      </c>
      <c r="BD1093">
        <f t="shared" si="313"/>
        <v>0</v>
      </c>
      <c r="BE1093">
        <f t="shared" si="314"/>
        <v>0</v>
      </c>
      <c r="BF1093">
        <f t="shared" si="299"/>
        <v>0</v>
      </c>
      <c r="BG1093">
        <f t="shared" si="300"/>
        <v>0</v>
      </c>
      <c r="BH1093">
        <f t="shared" si="301"/>
        <v>0</v>
      </c>
      <c r="BI1093">
        <f t="shared" si="302"/>
        <v>0</v>
      </c>
      <c r="BJ1093" s="311">
        <f t="shared" si="315"/>
        <v>0</v>
      </c>
      <c r="BK1093" s="312">
        <f t="shared" si="316"/>
        <v>0</v>
      </c>
      <c r="BL1093" s="313">
        <f t="shared" si="303"/>
        <v>0</v>
      </c>
      <c r="BM1093" s="314">
        <f t="shared" si="317"/>
        <v>0</v>
      </c>
      <c r="BN1093" s="311">
        <f t="shared" si="318"/>
        <v>0</v>
      </c>
      <c r="BO1093" s="312">
        <f t="shared" si="319"/>
        <v>0</v>
      </c>
      <c r="BP1093" s="313">
        <f t="shared" si="320"/>
        <v>0</v>
      </c>
      <c r="BQ1093" s="314">
        <f t="shared" si="321"/>
        <v>0</v>
      </c>
      <c r="BR1093" s="311">
        <f t="shared" si="304"/>
        <v>0</v>
      </c>
      <c r="BS1093" s="312">
        <f t="shared" si="305"/>
        <v>0</v>
      </c>
      <c r="BT1093" s="313">
        <f t="shared" si="306"/>
        <v>0</v>
      </c>
      <c r="BU1093" s="314">
        <f t="shared" si="322"/>
        <v>0</v>
      </c>
      <c r="BV1093" s="247">
        <f t="shared" si="323"/>
        <v>0</v>
      </c>
      <c r="BW1093" s="310" t="str">
        <f>IF(BV1093=0,"",
IF(SUM($BV$1089:BV1093)=1,BX1093,
IF($BV$1664&gt;SUM($BV$1089:BV1093),_xlfn.CONCAT(", ",BX1093),
IF($BV$1664=SUM($BV$1089:BV1093),_xlfn.CONCAT(" y ",BX1093)))))</f>
        <v/>
      </c>
      <c r="BX1093" s="9">
        <v>5</v>
      </c>
      <c r="BY1093" s="451"/>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row>
    <row r="1094" spans="1:133" ht="14.25">
      <c r="A1094" s="405"/>
      <c r="B1094" s="6"/>
      <c r="C1094" s="9" t="s">
        <v>5050</v>
      </c>
      <c r="D1094" s="668" t="str">
        <f>IF($AC$1082="","",IF(HLOOKUP($AC$1082,Presentación!$AQ$3:$BV$574,Presentación!AP9)="","",HLOOKUP($AC$1082,Presentación!$AQ$3:$BV$574,Presentación!AP9,0)))</f>
        <v/>
      </c>
      <c r="E1094" s="669"/>
      <c r="F1094" s="670"/>
      <c r="G1094" s="763" t="str">
        <f>IF($AC$1082="","",IF(HLOOKUP($AC$1082,Presentación!$BZ$3:$DE$574,Presentación!AP9,0)="","",HLOOKUP($AC$1082,Presentación!$BZ$3:$DE$574,Presentación!AP9,0)))</f>
        <v/>
      </c>
      <c r="H1094" s="669"/>
      <c r="I1094" s="669"/>
      <c r="J1094" s="669"/>
      <c r="K1094" s="669"/>
      <c r="L1094" s="670"/>
      <c r="M1094" s="112"/>
      <c r="N1094" s="112"/>
      <c r="O1094" s="112"/>
      <c r="P1094" s="112"/>
      <c r="Q1094" s="112"/>
      <c r="R1094" s="112"/>
      <c r="S1094" s="112"/>
      <c r="T1094" s="112"/>
      <c r="U1094" s="112"/>
      <c r="V1094" s="112"/>
      <c r="W1094" s="112"/>
      <c r="X1094" s="112"/>
      <c r="Y1094" s="112"/>
      <c r="Z1094" s="112"/>
      <c r="AA1094" s="112"/>
      <c r="AB1094" s="112"/>
      <c r="AC1094" s="112"/>
      <c r="AD1094" s="112"/>
      <c r="AG1094">
        <f t="shared" si="284"/>
        <v>0</v>
      </c>
      <c r="AH1094" s="247">
        <f t="shared" si="285"/>
        <v>0</v>
      </c>
      <c r="AI1094" s="310" t="str">
        <f>IF(AH1094=0,"",
IF(SUM($AH$1088:AH1094)=1,AJ1094,
IF($AH$1663&gt;SUM($AH$1088:AH1094),_xlfn.CONCAT(", ",AJ1094),
IF($AH$1663=SUM($AH$1088:AH1094),_xlfn.CONCAT(" y ",AJ1094)))))</f>
        <v/>
      </c>
      <c r="AJ1094" s="9">
        <v>7</v>
      </c>
      <c r="AK1094">
        <f t="shared" si="286"/>
        <v>0</v>
      </c>
      <c r="AL1094">
        <f t="shared" si="307"/>
        <v>0</v>
      </c>
      <c r="AM1094">
        <f t="shared" si="308"/>
        <v>0</v>
      </c>
      <c r="AN1094">
        <f t="shared" si="309"/>
        <v>0</v>
      </c>
      <c r="AO1094">
        <f t="shared" si="310"/>
        <v>0</v>
      </c>
      <c r="AP1094">
        <f t="shared" si="287"/>
        <v>0</v>
      </c>
      <c r="AQ1094">
        <f t="shared" si="288"/>
        <v>0</v>
      </c>
      <c r="AR1094">
        <f t="shared" si="289"/>
        <v>0</v>
      </c>
      <c r="AS1094">
        <f t="shared" si="290"/>
        <v>0</v>
      </c>
      <c r="AT1094">
        <f t="shared" si="291"/>
        <v>0</v>
      </c>
      <c r="AU1094">
        <f t="shared" si="292"/>
        <v>0</v>
      </c>
      <c r="AV1094">
        <f t="shared" si="293"/>
        <v>0</v>
      </c>
      <c r="AW1094">
        <f t="shared" si="294"/>
        <v>0</v>
      </c>
      <c r="AX1094">
        <f t="shared" si="295"/>
        <v>0</v>
      </c>
      <c r="AY1094">
        <f t="shared" si="296"/>
        <v>0</v>
      </c>
      <c r="AZ1094">
        <f t="shared" si="297"/>
        <v>0</v>
      </c>
      <c r="BA1094">
        <f t="shared" si="298"/>
        <v>0</v>
      </c>
      <c r="BB1094">
        <f t="shared" si="311"/>
        <v>0</v>
      </c>
      <c r="BC1094">
        <f t="shared" si="312"/>
        <v>0</v>
      </c>
      <c r="BD1094">
        <f t="shared" si="313"/>
        <v>0</v>
      </c>
      <c r="BE1094">
        <f t="shared" si="314"/>
        <v>0</v>
      </c>
      <c r="BF1094">
        <f t="shared" si="299"/>
        <v>0</v>
      </c>
      <c r="BG1094">
        <f t="shared" si="300"/>
        <v>0</v>
      </c>
      <c r="BH1094">
        <f t="shared" si="301"/>
        <v>0</v>
      </c>
      <c r="BI1094">
        <f t="shared" si="302"/>
        <v>0</v>
      </c>
      <c r="BJ1094" s="311">
        <f t="shared" si="315"/>
        <v>0</v>
      </c>
      <c r="BK1094" s="312">
        <f t="shared" si="316"/>
        <v>0</v>
      </c>
      <c r="BL1094" s="313">
        <f t="shared" si="303"/>
        <v>0</v>
      </c>
      <c r="BM1094" s="314">
        <f t="shared" si="317"/>
        <v>0</v>
      </c>
      <c r="BN1094" s="311">
        <f t="shared" si="318"/>
        <v>0</v>
      </c>
      <c r="BO1094" s="312">
        <f t="shared" si="319"/>
        <v>0</v>
      </c>
      <c r="BP1094" s="313">
        <f t="shared" si="320"/>
        <v>0</v>
      </c>
      <c r="BQ1094" s="314">
        <f t="shared" si="321"/>
        <v>0</v>
      </c>
      <c r="BR1094" s="311">
        <f t="shared" si="304"/>
        <v>0</v>
      </c>
      <c r="BS1094" s="312">
        <f t="shared" si="305"/>
        <v>0</v>
      </c>
      <c r="BT1094" s="313">
        <f t="shared" si="306"/>
        <v>0</v>
      </c>
      <c r="BU1094" s="314">
        <f t="shared" si="322"/>
        <v>0</v>
      </c>
      <c r="BV1094" s="247">
        <f t="shared" si="323"/>
        <v>0</v>
      </c>
      <c r="BW1094" s="310" t="str">
        <f>IF(BV1094=0,"",
IF(SUM($BV$1089:BV1094)=1,BX1094,
IF($BV$1664&gt;SUM($BV$1089:BV1094),_xlfn.CONCAT(", ",BX1094),
IF($BV$1664=SUM($BV$1089:BV1094),_xlfn.CONCAT(" y ",BX1094)))))</f>
        <v/>
      </c>
      <c r="BX1094" s="9">
        <v>6</v>
      </c>
      <c r="BY1094" s="451"/>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row>
    <row r="1095" spans="1:133" ht="14.25">
      <c r="A1095" s="405"/>
      <c r="B1095" s="6"/>
      <c r="C1095" s="9" t="s">
        <v>5052</v>
      </c>
      <c r="D1095" s="668" t="str">
        <f>IF($AC$1082="","",IF(HLOOKUP($AC$1082,Presentación!$AQ$3:$BV$574,Presentación!AP10)="","",HLOOKUP($AC$1082,Presentación!$AQ$3:$BV$574,Presentación!AP10,0)))</f>
        <v/>
      </c>
      <c r="E1095" s="669"/>
      <c r="F1095" s="670"/>
      <c r="G1095" s="763" t="str">
        <f>IF($AC$1082="","",IF(HLOOKUP($AC$1082,Presentación!$BZ$3:$DE$574,Presentación!AP10,0)="","",HLOOKUP($AC$1082,Presentación!$BZ$3:$DE$574,Presentación!AP10,0)))</f>
        <v/>
      </c>
      <c r="H1095" s="669"/>
      <c r="I1095" s="669"/>
      <c r="J1095" s="669"/>
      <c r="K1095" s="669"/>
      <c r="L1095" s="670"/>
      <c r="M1095" s="112"/>
      <c r="N1095" s="112"/>
      <c r="O1095" s="112"/>
      <c r="P1095" s="112"/>
      <c r="Q1095" s="112"/>
      <c r="R1095" s="112"/>
      <c r="S1095" s="112"/>
      <c r="T1095" s="112"/>
      <c r="U1095" s="112"/>
      <c r="V1095" s="112"/>
      <c r="W1095" s="112"/>
      <c r="X1095" s="112"/>
      <c r="Y1095" s="112"/>
      <c r="Z1095" s="112"/>
      <c r="AA1095" s="112"/>
      <c r="AB1095" s="112"/>
      <c r="AC1095" s="112"/>
      <c r="AD1095" s="112"/>
      <c r="AG1095">
        <f t="shared" si="284"/>
        <v>0</v>
      </c>
      <c r="AH1095" s="247">
        <f t="shared" si="285"/>
        <v>0</v>
      </c>
      <c r="AI1095" s="310" t="str">
        <f>IF(AH1095=0,"",
IF(SUM($AH$1088:AH1095)=1,AJ1095,
IF($AH$1663&gt;SUM($AH$1088:AH1095),_xlfn.CONCAT(", ",AJ1095),
IF($AH$1663=SUM($AH$1088:AH1095),_xlfn.CONCAT(" y ",AJ1095)))))</f>
        <v/>
      </c>
      <c r="AJ1095" s="9">
        <v>8</v>
      </c>
      <c r="AK1095">
        <f t="shared" si="286"/>
        <v>0</v>
      </c>
      <c r="AL1095">
        <f t="shared" si="307"/>
        <v>0</v>
      </c>
      <c r="AM1095">
        <f t="shared" si="308"/>
        <v>0</v>
      </c>
      <c r="AN1095">
        <f t="shared" si="309"/>
        <v>0</v>
      </c>
      <c r="AO1095">
        <f t="shared" si="310"/>
        <v>0</v>
      </c>
      <c r="AP1095">
        <f t="shared" si="287"/>
        <v>0</v>
      </c>
      <c r="AQ1095">
        <f t="shared" si="288"/>
        <v>0</v>
      </c>
      <c r="AR1095">
        <f t="shared" si="289"/>
        <v>0</v>
      </c>
      <c r="AS1095">
        <f t="shared" si="290"/>
        <v>0</v>
      </c>
      <c r="AT1095">
        <f t="shared" si="291"/>
        <v>0</v>
      </c>
      <c r="AU1095">
        <f t="shared" si="292"/>
        <v>0</v>
      </c>
      <c r="AV1095">
        <f t="shared" si="293"/>
        <v>0</v>
      </c>
      <c r="AW1095">
        <f t="shared" si="294"/>
        <v>0</v>
      </c>
      <c r="AX1095">
        <f t="shared" si="295"/>
        <v>0</v>
      </c>
      <c r="AY1095">
        <f t="shared" si="296"/>
        <v>0</v>
      </c>
      <c r="AZ1095">
        <f t="shared" si="297"/>
        <v>0</v>
      </c>
      <c r="BA1095">
        <f t="shared" si="298"/>
        <v>0</v>
      </c>
      <c r="BB1095">
        <f t="shared" si="311"/>
        <v>0</v>
      </c>
      <c r="BC1095">
        <f t="shared" si="312"/>
        <v>0</v>
      </c>
      <c r="BD1095">
        <f t="shared" si="313"/>
        <v>0</v>
      </c>
      <c r="BE1095">
        <f t="shared" si="314"/>
        <v>0</v>
      </c>
      <c r="BF1095">
        <f t="shared" si="299"/>
        <v>0</v>
      </c>
      <c r="BG1095">
        <f t="shared" si="300"/>
        <v>0</v>
      </c>
      <c r="BH1095">
        <f t="shared" si="301"/>
        <v>0</v>
      </c>
      <c r="BI1095">
        <f t="shared" si="302"/>
        <v>0</v>
      </c>
      <c r="BJ1095" s="311">
        <f t="shared" si="315"/>
        <v>0</v>
      </c>
      <c r="BK1095" s="312">
        <f t="shared" si="316"/>
        <v>0</v>
      </c>
      <c r="BL1095" s="313">
        <f t="shared" si="303"/>
        <v>0</v>
      </c>
      <c r="BM1095" s="314">
        <f t="shared" si="317"/>
        <v>0</v>
      </c>
      <c r="BN1095" s="311">
        <f t="shared" si="318"/>
        <v>0</v>
      </c>
      <c r="BO1095" s="312">
        <f t="shared" si="319"/>
        <v>0</v>
      </c>
      <c r="BP1095" s="313">
        <f t="shared" si="320"/>
        <v>0</v>
      </c>
      <c r="BQ1095" s="314">
        <f t="shared" si="321"/>
        <v>0</v>
      </c>
      <c r="BR1095" s="311">
        <f t="shared" si="304"/>
        <v>0</v>
      </c>
      <c r="BS1095" s="312">
        <f t="shared" si="305"/>
        <v>0</v>
      </c>
      <c r="BT1095" s="313">
        <f t="shared" si="306"/>
        <v>0</v>
      </c>
      <c r="BU1095" s="314">
        <f t="shared" si="322"/>
        <v>0</v>
      </c>
      <c r="BV1095" s="247">
        <f t="shared" si="323"/>
        <v>0</v>
      </c>
      <c r="BW1095" s="310" t="str">
        <f>IF(BV1095=0,"",
IF(SUM($BV$1089:BV1095)=1,BX1095,
IF($BV$1664&gt;SUM($BV$1089:BV1095),_xlfn.CONCAT(", ",BX1095),
IF($BV$1664=SUM($BV$1089:BV1095),_xlfn.CONCAT(" y ",BX1095)))))</f>
        <v/>
      </c>
      <c r="BX1095" s="9">
        <v>7</v>
      </c>
      <c r="BY1095" s="451"/>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row>
    <row r="1096" spans="1:133" ht="14.25">
      <c r="A1096" s="405"/>
      <c r="B1096" s="6"/>
      <c r="C1096" s="9" t="s">
        <v>5054</v>
      </c>
      <c r="D1096" s="668" t="str">
        <f>IF($AC$1082="","",IF(HLOOKUP($AC$1082,Presentación!$AQ$3:$BV$574,Presentación!AP11)="","",HLOOKUP($AC$1082,Presentación!$AQ$3:$BV$574,Presentación!AP11,0)))</f>
        <v/>
      </c>
      <c r="E1096" s="669"/>
      <c r="F1096" s="670"/>
      <c r="G1096" s="763" t="str">
        <f>IF($AC$1082="","",IF(HLOOKUP($AC$1082,Presentación!$BZ$3:$DE$574,Presentación!AP11,0)="","",HLOOKUP($AC$1082,Presentación!$BZ$3:$DE$574,Presentación!AP11,0)))</f>
        <v/>
      </c>
      <c r="H1096" s="669"/>
      <c r="I1096" s="669"/>
      <c r="J1096" s="669"/>
      <c r="K1096" s="669"/>
      <c r="L1096" s="670"/>
      <c r="M1096" s="112"/>
      <c r="N1096" s="112"/>
      <c r="O1096" s="112"/>
      <c r="P1096" s="112"/>
      <c r="Q1096" s="112"/>
      <c r="R1096" s="112"/>
      <c r="S1096" s="112"/>
      <c r="T1096" s="112"/>
      <c r="U1096" s="112"/>
      <c r="V1096" s="112"/>
      <c r="W1096" s="112"/>
      <c r="X1096" s="112"/>
      <c r="Y1096" s="112"/>
      <c r="Z1096" s="112"/>
      <c r="AA1096" s="112"/>
      <c r="AB1096" s="112"/>
      <c r="AC1096" s="112"/>
      <c r="AD1096" s="112"/>
      <c r="AG1096">
        <f t="shared" si="284"/>
        <v>0</v>
      </c>
      <c r="AH1096" s="247">
        <f t="shared" si="285"/>
        <v>0</v>
      </c>
      <c r="AI1096" s="310" t="str">
        <f>IF(AH1096=0,"",
IF(SUM($AH$1088:AH1096)=1,AJ1096,
IF($AH$1663&gt;SUM($AH$1088:AH1096),_xlfn.CONCAT(", ",AJ1096),
IF($AH$1663=SUM($AH$1088:AH1096),_xlfn.CONCAT(" y ",AJ1096)))))</f>
        <v/>
      </c>
      <c r="AJ1096" s="9">
        <v>9</v>
      </c>
      <c r="AK1096">
        <f t="shared" si="286"/>
        <v>0</v>
      </c>
      <c r="AL1096">
        <f t="shared" si="307"/>
        <v>0</v>
      </c>
      <c r="AM1096">
        <f t="shared" si="308"/>
        <v>0</v>
      </c>
      <c r="AN1096">
        <f t="shared" si="309"/>
        <v>0</v>
      </c>
      <c r="AO1096">
        <f t="shared" si="310"/>
        <v>0</v>
      </c>
      <c r="AP1096">
        <f t="shared" si="287"/>
        <v>0</v>
      </c>
      <c r="AQ1096">
        <f t="shared" si="288"/>
        <v>0</v>
      </c>
      <c r="AR1096">
        <f t="shared" si="289"/>
        <v>0</v>
      </c>
      <c r="AS1096">
        <f t="shared" si="290"/>
        <v>0</v>
      </c>
      <c r="AT1096">
        <f t="shared" si="291"/>
        <v>0</v>
      </c>
      <c r="AU1096">
        <f t="shared" si="292"/>
        <v>0</v>
      </c>
      <c r="AV1096">
        <f t="shared" si="293"/>
        <v>0</v>
      </c>
      <c r="AW1096">
        <f t="shared" si="294"/>
        <v>0</v>
      </c>
      <c r="AX1096">
        <f t="shared" si="295"/>
        <v>0</v>
      </c>
      <c r="AY1096">
        <f t="shared" si="296"/>
        <v>0</v>
      </c>
      <c r="AZ1096">
        <f t="shared" si="297"/>
        <v>0</v>
      </c>
      <c r="BA1096">
        <f t="shared" si="298"/>
        <v>0</v>
      </c>
      <c r="BB1096">
        <f t="shared" si="311"/>
        <v>0</v>
      </c>
      <c r="BC1096">
        <f t="shared" si="312"/>
        <v>0</v>
      </c>
      <c r="BD1096">
        <f t="shared" si="313"/>
        <v>0</v>
      </c>
      <c r="BE1096">
        <f t="shared" si="314"/>
        <v>0</v>
      </c>
      <c r="BF1096">
        <f t="shared" si="299"/>
        <v>0</v>
      </c>
      <c r="BG1096">
        <f t="shared" si="300"/>
        <v>0</v>
      </c>
      <c r="BH1096">
        <f t="shared" si="301"/>
        <v>0</v>
      </c>
      <c r="BI1096">
        <f t="shared" si="302"/>
        <v>0</v>
      </c>
      <c r="BJ1096" s="311">
        <f t="shared" si="315"/>
        <v>0</v>
      </c>
      <c r="BK1096" s="312">
        <f t="shared" si="316"/>
        <v>0</v>
      </c>
      <c r="BL1096" s="313">
        <f t="shared" si="303"/>
        <v>0</v>
      </c>
      <c r="BM1096" s="314">
        <f t="shared" si="317"/>
        <v>0</v>
      </c>
      <c r="BN1096" s="311">
        <f t="shared" si="318"/>
        <v>0</v>
      </c>
      <c r="BO1096" s="312">
        <f t="shared" si="319"/>
        <v>0</v>
      </c>
      <c r="BP1096" s="313">
        <f t="shared" si="320"/>
        <v>0</v>
      </c>
      <c r="BQ1096" s="314">
        <f t="shared" si="321"/>
        <v>0</v>
      </c>
      <c r="BR1096" s="311">
        <f t="shared" si="304"/>
        <v>0</v>
      </c>
      <c r="BS1096" s="312">
        <f t="shared" si="305"/>
        <v>0</v>
      </c>
      <c r="BT1096" s="313">
        <f t="shared" si="306"/>
        <v>0</v>
      </c>
      <c r="BU1096" s="314">
        <f t="shared" si="322"/>
        <v>0</v>
      </c>
      <c r="BV1096" s="247">
        <f t="shared" si="323"/>
        <v>0</v>
      </c>
      <c r="BW1096" s="310" t="str">
        <f>IF(BV1096=0,"",
IF(SUM($BV$1089:BV1096)=1,BX1096,
IF($BV$1664&gt;SUM($BV$1089:BV1096),_xlfn.CONCAT(", ",BX1096),
IF($BV$1664=SUM($BV$1089:BV1096),_xlfn.CONCAT(" y ",BX1096)))))</f>
        <v/>
      </c>
      <c r="BX1096" s="9">
        <v>8</v>
      </c>
      <c r="BY1096" s="451"/>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row>
    <row r="1097" spans="1:133" ht="14.25">
      <c r="A1097" s="405"/>
      <c r="B1097" s="6"/>
      <c r="C1097" s="9" t="s">
        <v>5056</v>
      </c>
      <c r="D1097" s="668" t="str">
        <f>IF($AC$1082="","",IF(HLOOKUP($AC$1082,Presentación!$AQ$3:$BV$574,Presentación!AP12)="","",HLOOKUP($AC$1082,Presentación!$AQ$3:$BV$574,Presentación!AP12,0)))</f>
        <v/>
      </c>
      <c r="E1097" s="669"/>
      <c r="F1097" s="670"/>
      <c r="G1097" s="763" t="str">
        <f>IF($AC$1082="","",IF(HLOOKUP($AC$1082,Presentación!$BZ$3:$DE$574,Presentación!AP12,0)="","",HLOOKUP($AC$1082,Presentación!$BZ$3:$DE$574,Presentación!AP12,0)))</f>
        <v/>
      </c>
      <c r="H1097" s="669"/>
      <c r="I1097" s="669"/>
      <c r="J1097" s="669"/>
      <c r="K1097" s="669"/>
      <c r="L1097" s="670"/>
      <c r="M1097" s="112"/>
      <c r="N1097" s="112"/>
      <c r="O1097" s="112"/>
      <c r="P1097" s="112"/>
      <c r="Q1097" s="112"/>
      <c r="R1097" s="112"/>
      <c r="S1097" s="112"/>
      <c r="T1097" s="112"/>
      <c r="U1097" s="112"/>
      <c r="V1097" s="112"/>
      <c r="W1097" s="112"/>
      <c r="X1097" s="112"/>
      <c r="Y1097" s="112"/>
      <c r="Z1097" s="112"/>
      <c r="AA1097" s="112"/>
      <c r="AB1097" s="112"/>
      <c r="AC1097" s="112"/>
      <c r="AD1097" s="112"/>
      <c r="AG1097">
        <f t="shared" si="284"/>
        <v>0</v>
      </c>
      <c r="AH1097" s="247">
        <f t="shared" si="285"/>
        <v>0</v>
      </c>
      <c r="AI1097" s="310" t="str">
        <f>IF(AH1097=0,"",
IF(SUM($AH$1088:AH1097)=1,AJ1097,
IF($AH$1663&gt;SUM($AH$1088:AH1097),_xlfn.CONCAT(", ",AJ1097),
IF($AH$1663=SUM($AH$1088:AH1097),_xlfn.CONCAT(" y ",AJ1097)))))</f>
        <v/>
      </c>
      <c r="AJ1097" s="9">
        <v>10</v>
      </c>
      <c r="AK1097">
        <f t="shared" si="286"/>
        <v>0</v>
      </c>
      <c r="AL1097">
        <f t="shared" si="307"/>
        <v>0</v>
      </c>
      <c r="AM1097">
        <f t="shared" si="308"/>
        <v>0</v>
      </c>
      <c r="AN1097">
        <f t="shared" si="309"/>
        <v>0</v>
      </c>
      <c r="AO1097">
        <f t="shared" si="310"/>
        <v>0</v>
      </c>
      <c r="AP1097">
        <f t="shared" si="287"/>
        <v>0</v>
      </c>
      <c r="AQ1097">
        <f t="shared" si="288"/>
        <v>0</v>
      </c>
      <c r="AR1097">
        <f t="shared" si="289"/>
        <v>0</v>
      </c>
      <c r="AS1097">
        <f t="shared" si="290"/>
        <v>0</v>
      </c>
      <c r="AT1097">
        <f t="shared" si="291"/>
        <v>0</v>
      </c>
      <c r="AU1097">
        <f t="shared" si="292"/>
        <v>0</v>
      </c>
      <c r="AV1097">
        <f t="shared" si="293"/>
        <v>0</v>
      </c>
      <c r="AW1097">
        <f t="shared" si="294"/>
        <v>0</v>
      </c>
      <c r="AX1097">
        <f t="shared" si="295"/>
        <v>0</v>
      </c>
      <c r="AY1097">
        <f t="shared" si="296"/>
        <v>0</v>
      </c>
      <c r="AZ1097">
        <f t="shared" si="297"/>
        <v>0</v>
      </c>
      <c r="BA1097">
        <f t="shared" si="298"/>
        <v>0</v>
      </c>
      <c r="BB1097">
        <f t="shared" si="311"/>
        <v>0</v>
      </c>
      <c r="BC1097">
        <f t="shared" si="312"/>
        <v>0</v>
      </c>
      <c r="BD1097">
        <f t="shared" si="313"/>
        <v>0</v>
      </c>
      <c r="BE1097">
        <f t="shared" si="314"/>
        <v>0</v>
      </c>
      <c r="BF1097">
        <f t="shared" si="299"/>
        <v>0</v>
      </c>
      <c r="BG1097">
        <f t="shared" si="300"/>
        <v>0</v>
      </c>
      <c r="BH1097">
        <f t="shared" si="301"/>
        <v>0</v>
      </c>
      <c r="BI1097">
        <f t="shared" si="302"/>
        <v>0</v>
      </c>
      <c r="BJ1097" s="311">
        <f t="shared" si="315"/>
        <v>0</v>
      </c>
      <c r="BK1097" s="312">
        <f t="shared" si="316"/>
        <v>0</v>
      </c>
      <c r="BL1097" s="313">
        <f t="shared" si="303"/>
        <v>0</v>
      </c>
      <c r="BM1097" s="314">
        <f t="shared" si="317"/>
        <v>0</v>
      </c>
      <c r="BN1097" s="311">
        <f t="shared" si="318"/>
        <v>0</v>
      </c>
      <c r="BO1097" s="312">
        <f t="shared" si="319"/>
        <v>0</v>
      </c>
      <c r="BP1097" s="313">
        <f t="shared" si="320"/>
        <v>0</v>
      </c>
      <c r="BQ1097" s="314">
        <f t="shared" si="321"/>
        <v>0</v>
      </c>
      <c r="BR1097" s="311">
        <f t="shared" si="304"/>
        <v>0</v>
      </c>
      <c r="BS1097" s="312">
        <f t="shared" si="305"/>
        <v>0</v>
      </c>
      <c r="BT1097" s="313">
        <f t="shared" si="306"/>
        <v>0</v>
      </c>
      <c r="BU1097" s="314">
        <f t="shared" si="322"/>
        <v>0</v>
      </c>
      <c r="BV1097" s="247">
        <f t="shared" si="323"/>
        <v>0</v>
      </c>
      <c r="BW1097" s="310" t="str">
        <f>IF(BV1097=0,"",
IF(SUM($BV$1089:BV1097)=1,BX1097,
IF($BV$1664&gt;SUM($BV$1089:BV1097),_xlfn.CONCAT(", ",BX1097),
IF($BV$1664=SUM($BV$1089:BV1097),_xlfn.CONCAT(" y ",BX1097)))))</f>
        <v/>
      </c>
      <c r="BX1097" s="9">
        <v>9</v>
      </c>
      <c r="BY1097" s="451"/>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row>
    <row r="1098" spans="1:133" ht="14.25">
      <c r="A1098" s="405"/>
      <c r="B1098" s="6"/>
      <c r="C1098" s="9" t="s">
        <v>5057</v>
      </c>
      <c r="D1098" s="668" t="str">
        <f>IF($AC$1082="","",IF(HLOOKUP($AC$1082,Presentación!$AQ$3:$BV$574,Presentación!AP13)="","",HLOOKUP($AC$1082,Presentación!$AQ$3:$BV$574,Presentación!AP13,0)))</f>
        <v/>
      </c>
      <c r="E1098" s="669"/>
      <c r="F1098" s="670"/>
      <c r="G1098" s="763" t="str">
        <f>IF($AC$1082="","",IF(HLOOKUP($AC$1082,Presentación!$BZ$3:$DE$574,Presentación!AP13,0)="","",HLOOKUP($AC$1082,Presentación!$BZ$3:$DE$574,Presentación!AP13,0)))</f>
        <v/>
      </c>
      <c r="H1098" s="669"/>
      <c r="I1098" s="669"/>
      <c r="J1098" s="669"/>
      <c r="K1098" s="669"/>
      <c r="L1098" s="670"/>
      <c r="M1098" s="112"/>
      <c r="N1098" s="112"/>
      <c r="O1098" s="112"/>
      <c r="P1098" s="112"/>
      <c r="Q1098" s="112"/>
      <c r="R1098" s="112"/>
      <c r="S1098" s="112"/>
      <c r="T1098" s="112"/>
      <c r="U1098" s="112"/>
      <c r="V1098" s="112"/>
      <c r="W1098" s="112"/>
      <c r="X1098" s="112"/>
      <c r="Y1098" s="112"/>
      <c r="Z1098" s="112"/>
      <c r="AA1098" s="112"/>
      <c r="AB1098" s="112"/>
      <c r="AC1098" s="112"/>
      <c r="AD1098" s="112"/>
      <c r="AG1098">
        <f t="shared" si="284"/>
        <v>0</v>
      </c>
      <c r="AH1098" s="247">
        <f t="shared" si="285"/>
        <v>0</v>
      </c>
      <c r="AI1098" s="310" t="str">
        <f>IF(AH1098=0,"",
IF(SUM($AH$1088:AH1098)=1,AJ1098,
IF($AH$1663&gt;SUM($AH$1088:AH1098),_xlfn.CONCAT(", ",AJ1098),
IF($AH$1663=SUM($AH$1088:AH1098),_xlfn.CONCAT(" y ",AJ1098)))))</f>
        <v/>
      </c>
      <c r="AJ1098" s="9">
        <v>11</v>
      </c>
      <c r="AK1098">
        <f t="shared" si="286"/>
        <v>0</v>
      </c>
      <c r="AL1098">
        <f t="shared" si="307"/>
        <v>0</v>
      </c>
      <c r="AM1098">
        <f t="shared" si="308"/>
        <v>0</v>
      </c>
      <c r="AN1098">
        <f t="shared" si="309"/>
        <v>0</v>
      </c>
      <c r="AO1098">
        <f t="shared" si="310"/>
        <v>0</v>
      </c>
      <c r="AP1098">
        <f t="shared" si="287"/>
        <v>0</v>
      </c>
      <c r="AQ1098">
        <f t="shared" si="288"/>
        <v>0</v>
      </c>
      <c r="AR1098">
        <f t="shared" si="289"/>
        <v>0</v>
      </c>
      <c r="AS1098">
        <f t="shared" si="290"/>
        <v>0</v>
      </c>
      <c r="AT1098">
        <f t="shared" si="291"/>
        <v>0</v>
      </c>
      <c r="AU1098">
        <f t="shared" si="292"/>
        <v>0</v>
      </c>
      <c r="AV1098">
        <f t="shared" si="293"/>
        <v>0</v>
      </c>
      <c r="AW1098">
        <f t="shared" si="294"/>
        <v>0</v>
      </c>
      <c r="AX1098">
        <f t="shared" si="295"/>
        <v>0</v>
      </c>
      <c r="AY1098">
        <f t="shared" si="296"/>
        <v>0</v>
      </c>
      <c r="AZ1098">
        <f t="shared" si="297"/>
        <v>0</v>
      </c>
      <c r="BA1098">
        <f t="shared" si="298"/>
        <v>0</v>
      </c>
      <c r="BB1098">
        <f t="shared" si="311"/>
        <v>0</v>
      </c>
      <c r="BC1098">
        <f t="shared" si="312"/>
        <v>0</v>
      </c>
      <c r="BD1098">
        <f t="shared" si="313"/>
        <v>0</v>
      </c>
      <c r="BE1098">
        <f t="shared" si="314"/>
        <v>0</v>
      </c>
      <c r="BF1098">
        <f t="shared" si="299"/>
        <v>0</v>
      </c>
      <c r="BG1098">
        <f t="shared" si="300"/>
        <v>0</v>
      </c>
      <c r="BH1098">
        <f t="shared" si="301"/>
        <v>0</v>
      </c>
      <c r="BI1098">
        <f t="shared" si="302"/>
        <v>0</v>
      </c>
      <c r="BJ1098" s="311">
        <f t="shared" si="315"/>
        <v>0</v>
      </c>
      <c r="BK1098" s="312">
        <f t="shared" si="316"/>
        <v>0</v>
      </c>
      <c r="BL1098" s="313">
        <f t="shared" si="303"/>
        <v>0</v>
      </c>
      <c r="BM1098" s="314">
        <f t="shared" si="317"/>
        <v>0</v>
      </c>
      <c r="BN1098" s="311">
        <f t="shared" si="318"/>
        <v>0</v>
      </c>
      <c r="BO1098" s="312">
        <f t="shared" si="319"/>
        <v>0</v>
      </c>
      <c r="BP1098" s="313">
        <f t="shared" si="320"/>
        <v>0</v>
      </c>
      <c r="BQ1098" s="314">
        <f t="shared" si="321"/>
        <v>0</v>
      </c>
      <c r="BR1098" s="311">
        <f t="shared" si="304"/>
        <v>0</v>
      </c>
      <c r="BS1098" s="312">
        <f t="shared" si="305"/>
        <v>0</v>
      </c>
      <c r="BT1098" s="313">
        <f t="shared" si="306"/>
        <v>0</v>
      </c>
      <c r="BU1098" s="314">
        <f t="shared" si="322"/>
        <v>0</v>
      </c>
      <c r="BV1098" s="247">
        <f t="shared" si="323"/>
        <v>0</v>
      </c>
      <c r="BW1098" s="310" t="str">
        <f>IF(BV1098=0,"",
IF(SUM($BV$1089:BV1098)=1,BX1098,
IF($BV$1664&gt;SUM($BV$1089:BV1098),_xlfn.CONCAT(", ",BX1098),
IF($BV$1664=SUM($BV$1089:BV1098),_xlfn.CONCAT(" y ",BX1098)))))</f>
        <v/>
      </c>
      <c r="BX1098" s="9">
        <v>10</v>
      </c>
      <c r="BY1098" s="451"/>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row>
    <row r="1099" spans="1:133" ht="14.25">
      <c r="A1099" s="405"/>
      <c r="B1099" s="6"/>
      <c r="C1099" s="9" t="s">
        <v>5059</v>
      </c>
      <c r="D1099" s="668" t="str">
        <f>IF($AC$1082="","",IF(HLOOKUP($AC$1082,Presentación!$AQ$3:$BV$574,Presentación!AP14)="","",HLOOKUP($AC$1082,Presentación!$AQ$3:$BV$574,Presentación!AP14,0)))</f>
        <v/>
      </c>
      <c r="E1099" s="669"/>
      <c r="F1099" s="670"/>
      <c r="G1099" s="763" t="str">
        <f>IF($AC$1082="","",IF(HLOOKUP($AC$1082,Presentación!$BZ$3:$DE$574,Presentación!AP14,0)="","",HLOOKUP($AC$1082,Presentación!$BZ$3:$DE$574,Presentación!AP14,0)))</f>
        <v/>
      </c>
      <c r="H1099" s="669"/>
      <c r="I1099" s="669"/>
      <c r="J1099" s="669"/>
      <c r="K1099" s="669"/>
      <c r="L1099" s="670"/>
      <c r="M1099" s="112"/>
      <c r="N1099" s="112"/>
      <c r="O1099" s="112"/>
      <c r="P1099" s="112"/>
      <c r="Q1099" s="112"/>
      <c r="R1099" s="112"/>
      <c r="S1099" s="112"/>
      <c r="T1099" s="112"/>
      <c r="U1099" s="112"/>
      <c r="V1099" s="112"/>
      <c r="W1099" s="112"/>
      <c r="X1099" s="112"/>
      <c r="Y1099" s="112"/>
      <c r="Z1099" s="112"/>
      <c r="AA1099" s="112"/>
      <c r="AB1099" s="112"/>
      <c r="AC1099" s="112"/>
      <c r="AD1099" s="112"/>
      <c r="AG1099">
        <f t="shared" si="284"/>
        <v>0</v>
      </c>
      <c r="AH1099" s="247">
        <f t="shared" si="285"/>
        <v>0</v>
      </c>
      <c r="AI1099" s="310" t="str">
        <f>IF(AH1099=0,"",
IF(SUM($AH$1088:AH1099)=1,AJ1099,
IF($AH$1663&gt;SUM($AH$1088:AH1099),_xlfn.CONCAT(", ",AJ1099),
IF($AH$1663=SUM($AH$1088:AH1099),_xlfn.CONCAT(" y ",AJ1099)))))</f>
        <v/>
      </c>
      <c r="AJ1099" s="9">
        <v>12</v>
      </c>
      <c r="AK1099">
        <f t="shared" si="286"/>
        <v>0</v>
      </c>
      <c r="AL1099">
        <f t="shared" si="307"/>
        <v>0</v>
      </c>
      <c r="AM1099">
        <f t="shared" si="308"/>
        <v>0</v>
      </c>
      <c r="AN1099">
        <f t="shared" si="309"/>
        <v>0</v>
      </c>
      <c r="AO1099">
        <f t="shared" si="310"/>
        <v>0</v>
      </c>
      <c r="AP1099">
        <f t="shared" si="287"/>
        <v>0</v>
      </c>
      <c r="AQ1099">
        <f t="shared" si="288"/>
        <v>0</v>
      </c>
      <c r="AR1099">
        <f t="shared" si="289"/>
        <v>0</v>
      </c>
      <c r="AS1099">
        <f t="shared" si="290"/>
        <v>0</v>
      </c>
      <c r="AT1099">
        <f t="shared" si="291"/>
        <v>0</v>
      </c>
      <c r="AU1099">
        <f t="shared" si="292"/>
        <v>0</v>
      </c>
      <c r="AV1099">
        <f t="shared" si="293"/>
        <v>0</v>
      </c>
      <c r="AW1099">
        <f t="shared" si="294"/>
        <v>0</v>
      </c>
      <c r="AX1099">
        <f t="shared" si="295"/>
        <v>0</v>
      </c>
      <c r="AY1099">
        <f t="shared" si="296"/>
        <v>0</v>
      </c>
      <c r="AZ1099">
        <f t="shared" si="297"/>
        <v>0</v>
      </c>
      <c r="BA1099">
        <f t="shared" si="298"/>
        <v>0</v>
      </c>
      <c r="BB1099">
        <f t="shared" si="311"/>
        <v>0</v>
      </c>
      <c r="BC1099">
        <f t="shared" si="312"/>
        <v>0</v>
      </c>
      <c r="BD1099">
        <f t="shared" si="313"/>
        <v>0</v>
      </c>
      <c r="BE1099">
        <f t="shared" si="314"/>
        <v>0</v>
      </c>
      <c r="BF1099">
        <f t="shared" si="299"/>
        <v>0</v>
      </c>
      <c r="BG1099">
        <f t="shared" si="300"/>
        <v>0</v>
      </c>
      <c r="BH1099">
        <f t="shared" si="301"/>
        <v>0</v>
      </c>
      <c r="BI1099">
        <f t="shared" si="302"/>
        <v>0</v>
      </c>
      <c r="BJ1099" s="311">
        <f t="shared" si="315"/>
        <v>0</v>
      </c>
      <c r="BK1099" s="312">
        <f t="shared" si="316"/>
        <v>0</v>
      </c>
      <c r="BL1099" s="313">
        <f t="shared" si="303"/>
        <v>0</v>
      </c>
      <c r="BM1099" s="314">
        <f t="shared" si="317"/>
        <v>0</v>
      </c>
      <c r="BN1099" s="311">
        <f t="shared" si="318"/>
        <v>0</v>
      </c>
      <c r="BO1099" s="312">
        <f t="shared" si="319"/>
        <v>0</v>
      </c>
      <c r="BP1099" s="313">
        <f t="shared" si="320"/>
        <v>0</v>
      </c>
      <c r="BQ1099" s="314">
        <f t="shared" si="321"/>
        <v>0</v>
      </c>
      <c r="BR1099" s="311">
        <f t="shared" si="304"/>
        <v>0</v>
      </c>
      <c r="BS1099" s="312">
        <f t="shared" si="305"/>
        <v>0</v>
      </c>
      <c r="BT1099" s="313">
        <f t="shared" si="306"/>
        <v>0</v>
      </c>
      <c r="BU1099" s="314">
        <f t="shared" si="322"/>
        <v>0</v>
      </c>
      <c r="BV1099" s="247">
        <f t="shared" si="323"/>
        <v>0</v>
      </c>
      <c r="BW1099" s="310" t="str">
        <f>IF(BV1099=0,"",
IF(SUM($BV$1089:BV1099)=1,BX1099,
IF($BV$1664&gt;SUM($BV$1089:BV1099),_xlfn.CONCAT(", ",BX1099),
IF($BV$1664=SUM($BV$1089:BV1099),_xlfn.CONCAT(" y ",BX1099)))))</f>
        <v/>
      </c>
      <c r="BX1099" s="9">
        <v>11</v>
      </c>
      <c r="BY1099" s="451"/>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row>
    <row r="1100" spans="1:133" ht="14.25">
      <c r="A1100" s="405"/>
      <c r="B1100" s="6"/>
      <c r="C1100" s="9" t="s">
        <v>5060</v>
      </c>
      <c r="D1100" s="668" t="str">
        <f>IF($AC$1082="","",IF(HLOOKUP($AC$1082,Presentación!$AQ$3:$BV$574,Presentación!AP15)="","",HLOOKUP($AC$1082,Presentación!$AQ$3:$BV$574,Presentación!AP15,0)))</f>
        <v/>
      </c>
      <c r="E1100" s="669"/>
      <c r="F1100" s="670"/>
      <c r="G1100" s="763" t="str">
        <f>IF($AC$1082="","",IF(HLOOKUP($AC$1082,Presentación!$BZ$3:$DE$574,Presentación!AP15,0)="","",HLOOKUP($AC$1082,Presentación!$BZ$3:$DE$574,Presentación!AP15,0)))</f>
        <v/>
      </c>
      <c r="H1100" s="669"/>
      <c r="I1100" s="669"/>
      <c r="J1100" s="669"/>
      <c r="K1100" s="669"/>
      <c r="L1100" s="670"/>
      <c r="M1100" s="112"/>
      <c r="N1100" s="112"/>
      <c r="O1100" s="112"/>
      <c r="P1100" s="112"/>
      <c r="Q1100" s="112"/>
      <c r="R1100" s="112"/>
      <c r="S1100" s="112"/>
      <c r="T1100" s="112"/>
      <c r="U1100" s="112"/>
      <c r="V1100" s="112"/>
      <c r="W1100" s="112"/>
      <c r="X1100" s="112"/>
      <c r="Y1100" s="112"/>
      <c r="Z1100" s="112"/>
      <c r="AA1100" s="112"/>
      <c r="AB1100" s="112"/>
      <c r="AC1100" s="112"/>
      <c r="AD1100" s="112"/>
      <c r="AG1100">
        <f t="shared" si="284"/>
        <v>0</v>
      </c>
      <c r="AH1100" s="247">
        <f t="shared" si="285"/>
        <v>0</v>
      </c>
      <c r="AI1100" s="310" t="str">
        <f>IF(AH1100=0,"",
IF(SUM($AH$1088:AH1100)=1,AJ1100,
IF($AH$1663&gt;SUM($AH$1088:AH1100),_xlfn.CONCAT(", ",AJ1100),
IF($AH$1663=SUM($AH$1088:AH1100),_xlfn.CONCAT(" y ",AJ1100)))))</f>
        <v/>
      </c>
      <c r="AJ1100" s="9">
        <v>13</v>
      </c>
      <c r="AK1100">
        <f t="shared" si="286"/>
        <v>0</v>
      </c>
      <c r="AL1100">
        <f t="shared" si="307"/>
        <v>0</v>
      </c>
      <c r="AM1100">
        <f t="shared" si="308"/>
        <v>0</v>
      </c>
      <c r="AN1100">
        <f t="shared" si="309"/>
        <v>0</v>
      </c>
      <c r="AO1100">
        <f t="shared" si="310"/>
        <v>0</v>
      </c>
      <c r="AP1100">
        <f t="shared" si="287"/>
        <v>0</v>
      </c>
      <c r="AQ1100">
        <f t="shared" si="288"/>
        <v>0</v>
      </c>
      <c r="AR1100">
        <f t="shared" si="289"/>
        <v>0</v>
      </c>
      <c r="AS1100">
        <f t="shared" si="290"/>
        <v>0</v>
      </c>
      <c r="AT1100">
        <f t="shared" si="291"/>
        <v>0</v>
      </c>
      <c r="AU1100">
        <f t="shared" si="292"/>
        <v>0</v>
      </c>
      <c r="AV1100">
        <f t="shared" si="293"/>
        <v>0</v>
      </c>
      <c r="AW1100">
        <f t="shared" si="294"/>
        <v>0</v>
      </c>
      <c r="AX1100">
        <f t="shared" si="295"/>
        <v>0</v>
      </c>
      <c r="AY1100">
        <f t="shared" si="296"/>
        <v>0</v>
      </c>
      <c r="AZ1100">
        <f t="shared" si="297"/>
        <v>0</v>
      </c>
      <c r="BA1100">
        <f t="shared" si="298"/>
        <v>0</v>
      </c>
      <c r="BB1100">
        <f t="shared" si="311"/>
        <v>0</v>
      </c>
      <c r="BC1100">
        <f t="shared" si="312"/>
        <v>0</v>
      </c>
      <c r="BD1100">
        <f t="shared" si="313"/>
        <v>0</v>
      </c>
      <c r="BE1100">
        <f t="shared" si="314"/>
        <v>0</v>
      </c>
      <c r="BF1100">
        <f t="shared" si="299"/>
        <v>0</v>
      </c>
      <c r="BG1100">
        <f t="shared" si="300"/>
        <v>0</v>
      </c>
      <c r="BH1100">
        <f t="shared" si="301"/>
        <v>0</v>
      </c>
      <c r="BI1100">
        <f t="shared" si="302"/>
        <v>0</v>
      </c>
      <c r="BJ1100" s="311">
        <f t="shared" si="315"/>
        <v>0</v>
      </c>
      <c r="BK1100" s="312">
        <f t="shared" si="316"/>
        <v>0</v>
      </c>
      <c r="BL1100" s="313">
        <f t="shared" si="303"/>
        <v>0</v>
      </c>
      <c r="BM1100" s="314">
        <f t="shared" si="317"/>
        <v>0</v>
      </c>
      <c r="BN1100" s="311">
        <f t="shared" si="318"/>
        <v>0</v>
      </c>
      <c r="BO1100" s="312">
        <f t="shared" si="319"/>
        <v>0</v>
      </c>
      <c r="BP1100" s="313">
        <f t="shared" si="320"/>
        <v>0</v>
      </c>
      <c r="BQ1100" s="314">
        <f t="shared" si="321"/>
        <v>0</v>
      </c>
      <c r="BR1100" s="311">
        <f t="shared" si="304"/>
        <v>0</v>
      </c>
      <c r="BS1100" s="312">
        <f t="shared" si="305"/>
        <v>0</v>
      </c>
      <c r="BT1100" s="313">
        <f t="shared" si="306"/>
        <v>0</v>
      </c>
      <c r="BU1100" s="314">
        <f t="shared" si="322"/>
        <v>0</v>
      </c>
      <c r="BV1100" s="247">
        <f t="shared" si="323"/>
        <v>0</v>
      </c>
      <c r="BW1100" s="310" t="str">
        <f>IF(BV1100=0,"",
IF(SUM($BV$1089:BV1100)=1,BX1100,
IF($BV$1664&gt;SUM($BV$1089:BV1100),_xlfn.CONCAT(", ",BX1100),
IF($BV$1664=SUM($BV$1089:BV1100),_xlfn.CONCAT(" y ",BX1100)))))</f>
        <v/>
      </c>
      <c r="BX1100" s="9">
        <v>12</v>
      </c>
      <c r="BY1100" s="11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row>
    <row r="1101" spans="1:133" ht="14.25">
      <c r="A1101" s="405"/>
      <c r="B1101" s="6"/>
      <c r="C1101" s="9" t="s">
        <v>5061</v>
      </c>
      <c r="D1101" s="668" t="str">
        <f>IF($AC$1082="","",IF(HLOOKUP($AC$1082,Presentación!$AQ$3:$BV$574,Presentación!AP16)="","",HLOOKUP($AC$1082,Presentación!$AQ$3:$BV$574,Presentación!AP16,0)))</f>
        <v/>
      </c>
      <c r="E1101" s="669"/>
      <c r="F1101" s="670"/>
      <c r="G1101" s="763" t="str">
        <f>IF($AC$1082="","",IF(HLOOKUP($AC$1082,Presentación!$BZ$3:$DE$574,Presentación!AP16,0)="","",HLOOKUP($AC$1082,Presentación!$BZ$3:$DE$574,Presentación!AP16,0)))</f>
        <v/>
      </c>
      <c r="H1101" s="669"/>
      <c r="I1101" s="669"/>
      <c r="J1101" s="669"/>
      <c r="K1101" s="669"/>
      <c r="L1101" s="670"/>
      <c r="M1101" s="112"/>
      <c r="N1101" s="112"/>
      <c r="O1101" s="112"/>
      <c r="P1101" s="112"/>
      <c r="Q1101" s="112"/>
      <c r="R1101" s="112"/>
      <c r="S1101" s="112"/>
      <c r="T1101" s="112"/>
      <c r="U1101" s="112"/>
      <c r="V1101" s="112"/>
      <c r="W1101" s="112"/>
      <c r="X1101" s="112"/>
      <c r="Y1101" s="112"/>
      <c r="Z1101" s="112"/>
      <c r="AA1101" s="112"/>
      <c r="AB1101" s="112"/>
      <c r="AC1101" s="112"/>
      <c r="AD1101" s="112"/>
      <c r="AG1101">
        <f t="shared" si="284"/>
        <v>0</v>
      </c>
      <c r="AH1101" s="247">
        <f t="shared" si="285"/>
        <v>0</v>
      </c>
      <c r="AI1101" s="310" t="str">
        <f>IF(AH1101=0,"",
IF(SUM($AH$1088:AH1101)=1,AJ1101,
IF($AH$1663&gt;SUM($AH$1088:AH1101),_xlfn.CONCAT(", ",AJ1101),
IF($AH$1663=SUM($AH$1088:AH1101),_xlfn.CONCAT(" y ",AJ1101)))))</f>
        <v/>
      </c>
      <c r="AJ1101" s="9">
        <v>14</v>
      </c>
      <c r="AK1101">
        <f t="shared" si="286"/>
        <v>0</v>
      </c>
      <c r="AL1101">
        <f t="shared" si="307"/>
        <v>0</v>
      </c>
      <c r="AM1101">
        <f t="shared" si="308"/>
        <v>0</v>
      </c>
      <c r="AN1101">
        <f t="shared" si="309"/>
        <v>0</v>
      </c>
      <c r="AO1101">
        <f t="shared" si="310"/>
        <v>0</v>
      </c>
      <c r="AP1101">
        <f t="shared" si="287"/>
        <v>0</v>
      </c>
      <c r="AQ1101">
        <f t="shared" si="288"/>
        <v>0</v>
      </c>
      <c r="AR1101">
        <f t="shared" si="289"/>
        <v>0</v>
      </c>
      <c r="AS1101">
        <f t="shared" si="290"/>
        <v>0</v>
      </c>
      <c r="AT1101">
        <f t="shared" si="291"/>
        <v>0</v>
      </c>
      <c r="AU1101">
        <f t="shared" si="292"/>
        <v>0</v>
      </c>
      <c r="AV1101">
        <f t="shared" si="293"/>
        <v>0</v>
      </c>
      <c r="AW1101">
        <f t="shared" si="294"/>
        <v>0</v>
      </c>
      <c r="AX1101">
        <f t="shared" si="295"/>
        <v>0</v>
      </c>
      <c r="AY1101">
        <f t="shared" si="296"/>
        <v>0</v>
      </c>
      <c r="AZ1101">
        <f t="shared" si="297"/>
        <v>0</v>
      </c>
      <c r="BA1101">
        <f t="shared" si="298"/>
        <v>0</v>
      </c>
      <c r="BB1101">
        <f t="shared" si="311"/>
        <v>0</v>
      </c>
      <c r="BC1101">
        <f t="shared" si="312"/>
        <v>0</v>
      </c>
      <c r="BD1101">
        <f t="shared" si="313"/>
        <v>0</v>
      </c>
      <c r="BE1101">
        <f t="shared" si="314"/>
        <v>0</v>
      </c>
      <c r="BF1101">
        <f t="shared" si="299"/>
        <v>0</v>
      </c>
      <c r="BG1101">
        <f t="shared" si="300"/>
        <v>0</v>
      </c>
      <c r="BH1101">
        <f t="shared" si="301"/>
        <v>0</v>
      </c>
      <c r="BI1101">
        <f t="shared" si="302"/>
        <v>0</v>
      </c>
      <c r="BJ1101" s="311">
        <f t="shared" si="315"/>
        <v>0</v>
      </c>
      <c r="BK1101" s="312">
        <f t="shared" si="316"/>
        <v>0</v>
      </c>
      <c r="BL1101" s="313">
        <f t="shared" si="303"/>
        <v>0</v>
      </c>
      <c r="BM1101" s="314">
        <f t="shared" si="317"/>
        <v>0</v>
      </c>
      <c r="BN1101" s="311">
        <f t="shared" si="318"/>
        <v>0</v>
      </c>
      <c r="BO1101" s="312">
        <f t="shared" si="319"/>
        <v>0</v>
      </c>
      <c r="BP1101" s="313">
        <f t="shared" si="320"/>
        <v>0</v>
      </c>
      <c r="BQ1101" s="314">
        <f t="shared" si="321"/>
        <v>0</v>
      </c>
      <c r="BR1101" s="311">
        <f t="shared" si="304"/>
        <v>0</v>
      </c>
      <c r="BS1101" s="312">
        <f t="shared" si="305"/>
        <v>0</v>
      </c>
      <c r="BT1101" s="313">
        <f t="shared" si="306"/>
        <v>0</v>
      </c>
      <c r="BU1101" s="314">
        <f t="shared" si="322"/>
        <v>0</v>
      </c>
      <c r="BV1101" s="247">
        <f t="shared" si="323"/>
        <v>0</v>
      </c>
      <c r="BW1101" s="310" t="str">
        <f>IF(BV1101=0,"",
IF(SUM($BV$1089:BV1101)=1,BX1101,
IF($BV$1664&gt;SUM($BV$1089:BV1101),_xlfn.CONCAT(", ",BX1101),
IF($BV$1664=SUM($BV$1089:BV1101),_xlfn.CONCAT(" y ",BX1101)))))</f>
        <v/>
      </c>
      <c r="BX1101" s="9">
        <v>13</v>
      </c>
      <c r="BY1101" s="110"/>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row>
    <row r="1102" spans="1:133" ht="14.25">
      <c r="A1102" s="405"/>
      <c r="B1102" s="6"/>
      <c r="C1102" s="9" t="s">
        <v>5062</v>
      </c>
      <c r="D1102" s="668" t="str">
        <f>IF($AC$1082="","",IF(HLOOKUP($AC$1082,Presentación!$AQ$3:$BV$574,Presentación!AP17)="","",HLOOKUP($AC$1082,Presentación!$AQ$3:$BV$574,Presentación!AP17,0)))</f>
        <v/>
      </c>
      <c r="E1102" s="669"/>
      <c r="F1102" s="670"/>
      <c r="G1102" s="763" t="str">
        <f>IF($AC$1082="","",IF(HLOOKUP($AC$1082,Presentación!$BZ$3:$DE$574,Presentación!AP17,0)="","",HLOOKUP($AC$1082,Presentación!$BZ$3:$DE$574,Presentación!AP17,0)))</f>
        <v/>
      </c>
      <c r="H1102" s="669"/>
      <c r="I1102" s="669"/>
      <c r="J1102" s="669"/>
      <c r="K1102" s="669"/>
      <c r="L1102" s="670"/>
      <c r="M1102" s="112"/>
      <c r="N1102" s="112"/>
      <c r="O1102" s="112"/>
      <c r="P1102" s="112"/>
      <c r="Q1102" s="112"/>
      <c r="R1102" s="112"/>
      <c r="S1102" s="112"/>
      <c r="T1102" s="112"/>
      <c r="U1102" s="112"/>
      <c r="V1102" s="112"/>
      <c r="W1102" s="112"/>
      <c r="X1102" s="112"/>
      <c r="Y1102" s="112"/>
      <c r="Z1102" s="112"/>
      <c r="AA1102" s="112"/>
      <c r="AB1102" s="112"/>
      <c r="AC1102" s="112"/>
      <c r="AD1102" s="112"/>
      <c r="AG1102">
        <f t="shared" si="284"/>
        <v>0</v>
      </c>
      <c r="AH1102" s="247">
        <f t="shared" si="285"/>
        <v>0</v>
      </c>
      <c r="AI1102" s="310" t="str">
        <f>IF(AH1102=0,"",
IF(SUM($AH$1088:AH1102)=1,AJ1102,
IF($AH$1663&gt;SUM($AH$1088:AH1102),_xlfn.CONCAT(", ",AJ1102),
IF($AH$1663=SUM($AH$1088:AH1102),_xlfn.CONCAT(" y ",AJ1102)))))</f>
        <v/>
      </c>
      <c r="AJ1102" s="9">
        <v>15</v>
      </c>
      <c r="AK1102">
        <f t="shared" si="286"/>
        <v>0</v>
      </c>
      <c r="AL1102">
        <f t="shared" si="307"/>
        <v>0</v>
      </c>
      <c r="AM1102">
        <f t="shared" si="308"/>
        <v>0</v>
      </c>
      <c r="AN1102">
        <f t="shared" si="309"/>
        <v>0</v>
      </c>
      <c r="AO1102">
        <f t="shared" si="310"/>
        <v>0</v>
      </c>
      <c r="AP1102">
        <f t="shared" si="287"/>
        <v>0</v>
      </c>
      <c r="AQ1102">
        <f t="shared" si="288"/>
        <v>0</v>
      </c>
      <c r="AR1102">
        <f t="shared" si="289"/>
        <v>0</v>
      </c>
      <c r="AS1102">
        <f t="shared" si="290"/>
        <v>0</v>
      </c>
      <c r="AT1102">
        <f t="shared" si="291"/>
        <v>0</v>
      </c>
      <c r="AU1102">
        <f t="shared" si="292"/>
        <v>0</v>
      </c>
      <c r="AV1102">
        <f t="shared" si="293"/>
        <v>0</v>
      </c>
      <c r="AW1102">
        <f t="shared" si="294"/>
        <v>0</v>
      </c>
      <c r="AX1102">
        <f t="shared" si="295"/>
        <v>0</v>
      </c>
      <c r="AY1102">
        <f t="shared" si="296"/>
        <v>0</v>
      </c>
      <c r="AZ1102">
        <f t="shared" si="297"/>
        <v>0</v>
      </c>
      <c r="BA1102">
        <f t="shared" si="298"/>
        <v>0</v>
      </c>
      <c r="BB1102">
        <f t="shared" si="311"/>
        <v>0</v>
      </c>
      <c r="BC1102">
        <f t="shared" si="312"/>
        <v>0</v>
      </c>
      <c r="BD1102">
        <f t="shared" si="313"/>
        <v>0</v>
      </c>
      <c r="BE1102">
        <f t="shared" si="314"/>
        <v>0</v>
      </c>
      <c r="BF1102">
        <f t="shared" si="299"/>
        <v>0</v>
      </c>
      <c r="BG1102">
        <f t="shared" si="300"/>
        <v>0</v>
      </c>
      <c r="BH1102">
        <f t="shared" si="301"/>
        <v>0</v>
      </c>
      <c r="BI1102">
        <f t="shared" si="302"/>
        <v>0</v>
      </c>
      <c r="BJ1102" s="311">
        <f t="shared" si="315"/>
        <v>0</v>
      </c>
      <c r="BK1102" s="312">
        <f t="shared" si="316"/>
        <v>0</v>
      </c>
      <c r="BL1102" s="313">
        <f t="shared" si="303"/>
        <v>0</v>
      </c>
      <c r="BM1102" s="314">
        <f t="shared" si="317"/>
        <v>0</v>
      </c>
      <c r="BN1102" s="311">
        <f t="shared" si="318"/>
        <v>0</v>
      </c>
      <c r="BO1102" s="312">
        <f t="shared" si="319"/>
        <v>0</v>
      </c>
      <c r="BP1102" s="313">
        <f t="shared" si="320"/>
        <v>0</v>
      </c>
      <c r="BQ1102" s="314">
        <f t="shared" si="321"/>
        <v>0</v>
      </c>
      <c r="BR1102" s="311">
        <f t="shared" si="304"/>
        <v>0</v>
      </c>
      <c r="BS1102" s="312">
        <f t="shared" si="305"/>
        <v>0</v>
      </c>
      <c r="BT1102" s="313">
        <f t="shared" si="306"/>
        <v>0</v>
      </c>
      <c r="BU1102" s="314">
        <f t="shared" si="322"/>
        <v>0</v>
      </c>
      <c r="BV1102" s="247">
        <f t="shared" si="323"/>
        <v>0</v>
      </c>
      <c r="BW1102" s="310" t="str">
        <f>IF(BV1102=0,"",
IF(SUM($BV$1089:BV1102)=1,BX1102,
IF($BV$1664&gt;SUM($BV$1089:BV1102),_xlfn.CONCAT(", ",BX1102),
IF($BV$1664=SUM($BV$1089:BV1102),_xlfn.CONCAT(" y ",BX1102)))))</f>
        <v/>
      </c>
      <c r="BX1102" s="9">
        <v>14</v>
      </c>
      <c r="BY1102" s="110"/>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row>
    <row r="1103" spans="1:133" ht="14.25">
      <c r="A1103" s="405"/>
      <c r="B1103" s="6"/>
      <c r="C1103" s="9" t="s">
        <v>5063</v>
      </c>
      <c r="D1103" s="668" t="str">
        <f>IF($AC$1082="","",IF(HLOOKUP($AC$1082,Presentación!$AQ$3:$BV$574,Presentación!AP18)="","",HLOOKUP($AC$1082,Presentación!$AQ$3:$BV$574,Presentación!AP18,0)))</f>
        <v/>
      </c>
      <c r="E1103" s="669"/>
      <c r="F1103" s="670"/>
      <c r="G1103" s="763" t="str">
        <f>IF($AC$1082="","",IF(HLOOKUP($AC$1082,Presentación!$BZ$3:$DE$574,Presentación!AP18,0)="","",HLOOKUP($AC$1082,Presentación!$BZ$3:$DE$574,Presentación!AP18,0)))</f>
        <v/>
      </c>
      <c r="H1103" s="669"/>
      <c r="I1103" s="669"/>
      <c r="J1103" s="669"/>
      <c r="K1103" s="669"/>
      <c r="L1103" s="670"/>
      <c r="M1103" s="112"/>
      <c r="N1103" s="112"/>
      <c r="O1103" s="112"/>
      <c r="P1103" s="112"/>
      <c r="Q1103" s="112"/>
      <c r="R1103" s="112"/>
      <c r="S1103" s="112"/>
      <c r="T1103" s="112"/>
      <c r="U1103" s="112"/>
      <c r="V1103" s="112"/>
      <c r="W1103" s="112"/>
      <c r="X1103" s="112"/>
      <c r="Y1103" s="112"/>
      <c r="Z1103" s="112"/>
      <c r="AA1103" s="112"/>
      <c r="AB1103" s="112"/>
      <c r="AC1103" s="112"/>
      <c r="AD1103" s="112"/>
      <c r="AG1103">
        <f t="shared" si="284"/>
        <v>0</v>
      </c>
      <c r="AH1103" s="247">
        <f t="shared" si="285"/>
        <v>0</v>
      </c>
      <c r="AI1103" s="310" t="str">
        <f>IF(AH1103=0,"",
IF(SUM($AH$1088:AH1103)=1,AJ1103,
IF($AH$1663&gt;SUM($AH$1088:AH1103),_xlfn.CONCAT(", ",AJ1103),
IF($AH$1663=SUM($AH$1088:AH1103),_xlfn.CONCAT(" y ",AJ1103)))))</f>
        <v/>
      </c>
      <c r="AJ1103" s="9">
        <v>16</v>
      </c>
      <c r="AK1103">
        <f t="shared" si="286"/>
        <v>0</v>
      </c>
      <c r="AL1103">
        <f t="shared" si="307"/>
        <v>0</v>
      </c>
      <c r="AM1103">
        <f t="shared" si="308"/>
        <v>0</v>
      </c>
      <c r="AN1103">
        <f t="shared" si="309"/>
        <v>0</v>
      </c>
      <c r="AO1103">
        <f t="shared" si="310"/>
        <v>0</v>
      </c>
      <c r="AP1103">
        <f t="shared" si="287"/>
        <v>0</v>
      </c>
      <c r="AQ1103">
        <f t="shared" si="288"/>
        <v>0</v>
      </c>
      <c r="AR1103">
        <f t="shared" si="289"/>
        <v>0</v>
      </c>
      <c r="AS1103">
        <f t="shared" si="290"/>
        <v>0</v>
      </c>
      <c r="AT1103">
        <f t="shared" si="291"/>
        <v>0</v>
      </c>
      <c r="AU1103">
        <f t="shared" si="292"/>
        <v>0</v>
      </c>
      <c r="AV1103">
        <f t="shared" si="293"/>
        <v>0</v>
      </c>
      <c r="AW1103">
        <f t="shared" si="294"/>
        <v>0</v>
      </c>
      <c r="AX1103">
        <f t="shared" si="295"/>
        <v>0</v>
      </c>
      <c r="AY1103">
        <f t="shared" si="296"/>
        <v>0</v>
      </c>
      <c r="AZ1103">
        <f t="shared" si="297"/>
        <v>0</v>
      </c>
      <c r="BA1103">
        <f t="shared" si="298"/>
        <v>0</v>
      </c>
      <c r="BB1103">
        <f t="shared" si="311"/>
        <v>0</v>
      </c>
      <c r="BC1103">
        <f t="shared" si="312"/>
        <v>0</v>
      </c>
      <c r="BD1103">
        <f t="shared" si="313"/>
        <v>0</v>
      </c>
      <c r="BE1103">
        <f t="shared" si="314"/>
        <v>0</v>
      </c>
      <c r="BF1103">
        <f t="shared" si="299"/>
        <v>0</v>
      </c>
      <c r="BG1103">
        <f t="shared" si="300"/>
        <v>0</v>
      </c>
      <c r="BH1103">
        <f t="shared" si="301"/>
        <v>0</v>
      </c>
      <c r="BI1103">
        <f t="shared" si="302"/>
        <v>0</v>
      </c>
      <c r="BJ1103" s="311">
        <f t="shared" si="315"/>
        <v>0</v>
      </c>
      <c r="BK1103" s="312">
        <f t="shared" si="316"/>
        <v>0</v>
      </c>
      <c r="BL1103" s="313">
        <f t="shared" si="303"/>
        <v>0</v>
      </c>
      <c r="BM1103" s="314">
        <f t="shared" si="317"/>
        <v>0</v>
      </c>
      <c r="BN1103" s="311">
        <f t="shared" si="318"/>
        <v>0</v>
      </c>
      <c r="BO1103" s="312">
        <f t="shared" si="319"/>
        <v>0</v>
      </c>
      <c r="BP1103" s="313">
        <f t="shared" si="320"/>
        <v>0</v>
      </c>
      <c r="BQ1103" s="314">
        <f t="shared" si="321"/>
        <v>0</v>
      </c>
      <c r="BR1103" s="311">
        <f t="shared" si="304"/>
        <v>0</v>
      </c>
      <c r="BS1103" s="312">
        <f t="shared" si="305"/>
        <v>0</v>
      </c>
      <c r="BT1103" s="313">
        <f t="shared" si="306"/>
        <v>0</v>
      </c>
      <c r="BU1103" s="314">
        <f t="shared" si="322"/>
        <v>0</v>
      </c>
      <c r="BV1103" s="247">
        <f t="shared" si="323"/>
        <v>0</v>
      </c>
      <c r="BW1103" s="310" t="str">
        <f>IF(BV1103=0,"",
IF(SUM($BV$1089:BV1103)=1,BX1103,
IF($BV$1664&gt;SUM($BV$1089:BV1103),_xlfn.CONCAT(", ",BX1103),
IF($BV$1664=SUM($BV$1089:BV1103),_xlfn.CONCAT(" y ",BX1103)))))</f>
        <v/>
      </c>
      <c r="BX1103" s="9">
        <v>15</v>
      </c>
      <c r="BY1103" s="110"/>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row>
    <row r="1104" spans="1:133" ht="14.25">
      <c r="A1104" s="405"/>
      <c r="B1104" s="6"/>
      <c r="C1104" s="9" t="s">
        <v>5064</v>
      </c>
      <c r="D1104" s="668" t="str">
        <f>IF($AC$1082="","",IF(HLOOKUP($AC$1082,Presentación!$AQ$3:$BV$574,Presentación!AP19)="","",HLOOKUP($AC$1082,Presentación!$AQ$3:$BV$574,Presentación!AP19,0)))</f>
        <v/>
      </c>
      <c r="E1104" s="669"/>
      <c r="F1104" s="670"/>
      <c r="G1104" s="763" t="str">
        <f>IF($AC$1082="","",IF(HLOOKUP($AC$1082,Presentación!$BZ$3:$DE$574,Presentación!AP19,0)="","",HLOOKUP($AC$1082,Presentación!$BZ$3:$DE$574,Presentación!AP19,0)))</f>
        <v/>
      </c>
      <c r="H1104" s="669"/>
      <c r="I1104" s="669"/>
      <c r="J1104" s="669"/>
      <c r="K1104" s="669"/>
      <c r="L1104" s="670"/>
      <c r="M1104" s="112"/>
      <c r="N1104" s="112"/>
      <c r="O1104" s="112"/>
      <c r="P1104" s="112"/>
      <c r="Q1104" s="112"/>
      <c r="R1104" s="112"/>
      <c r="S1104" s="112"/>
      <c r="T1104" s="112"/>
      <c r="U1104" s="112"/>
      <c r="V1104" s="112"/>
      <c r="W1104" s="112"/>
      <c r="X1104" s="112"/>
      <c r="Y1104" s="112"/>
      <c r="Z1104" s="112"/>
      <c r="AA1104" s="112"/>
      <c r="AB1104" s="112"/>
      <c r="AC1104" s="112"/>
      <c r="AD1104" s="112"/>
      <c r="AG1104">
        <f t="shared" si="284"/>
        <v>0</v>
      </c>
      <c r="AH1104" s="247">
        <f t="shared" si="285"/>
        <v>0</v>
      </c>
      <c r="AI1104" s="310" t="str">
        <f>IF(AH1104=0,"",
IF(SUM($AH$1088:AH1104)=1,AJ1104,
IF($AH$1663&gt;SUM($AH$1088:AH1104),_xlfn.CONCAT(", ",AJ1104),
IF($AH$1663=SUM($AH$1088:AH1104),_xlfn.CONCAT(" y ",AJ1104)))))</f>
        <v/>
      </c>
      <c r="AJ1104" s="9">
        <v>17</v>
      </c>
      <c r="AK1104">
        <f t="shared" si="286"/>
        <v>0</v>
      </c>
      <c r="AL1104">
        <f t="shared" si="307"/>
        <v>0</v>
      </c>
      <c r="AM1104">
        <f t="shared" si="308"/>
        <v>0</v>
      </c>
      <c r="AN1104">
        <f t="shared" si="309"/>
        <v>0</v>
      </c>
      <c r="AO1104">
        <f t="shared" si="310"/>
        <v>0</v>
      </c>
      <c r="AP1104">
        <f t="shared" si="287"/>
        <v>0</v>
      </c>
      <c r="AQ1104">
        <f t="shared" si="288"/>
        <v>0</v>
      </c>
      <c r="AR1104">
        <f t="shared" si="289"/>
        <v>0</v>
      </c>
      <c r="AS1104">
        <f t="shared" si="290"/>
        <v>0</v>
      </c>
      <c r="AT1104">
        <f t="shared" si="291"/>
        <v>0</v>
      </c>
      <c r="AU1104">
        <f t="shared" si="292"/>
        <v>0</v>
      </c>
      <c r="AV1104">
        <f t="shared" si="293"/>
        <v>0</v>
      </c>
      <c r="AW1104">
        <f t="shared" si="294"/>
        <v>0</v>
      </c>
      <c r="AX1104">
        <f t="shared" si="295"/>
        <v>0</v>
      </c>
      <c r="AY1104">
        <f t="shared" si="296"/>
        <v>0</v>
      </c>
      <c r="AZ1104">
        <f t="shared" si="297"/>
        <v>0</v>
      </c>
      <c r="BA1104">
        <f t="shared" si="298"/>
        <v>0</v>
      </c>
      <c r="BB1104">
        <f t="shared" si="311"/>
        <v>0</v>
      </c>
      <c r="BC1104">
        <f t="shared" si="312"/>
        <v>0</v>
      </c>
      <c r="BD1104">
        <f t="shared" si="313"/>
        <v>0</v>
      </c>
      <c r="BE1104">
        <f t="shared" si="314"/>
        <v>0</v>
      </c>
      <c r="BF1104">
        <f t="shared" si="299"/>
        <v>0</v>
      </c>
      <c r="BG1104">
        <f t="shared" si="300"/>
        <v>0</v>
      </c>
      <c r="BH1104">
        <f t="shared" si="301"/>
        <v>0</v>
      </c>
      <c r="BI1104">
        <f t="shared" si="302"/>
        <v>0</v>
      </c>
      <c r="BJ1104" s="311">
        <f t="shared" si="315"/>
        <v>0</v>
      </c>
      <c r="BK1104" s="312">
        <f t="shared" si="316"/>
        <v>0</v>
      </c>
      <c r="BL1104" s="313">
        <f t="shared" si="303"/>
        <v>0</v>
      </c>
      <c r="BM1104" s="314">
        <f t="shared" si="317"/>
        <v>0</v>
      </c>
      <c r="BN1104" s="311">
        <f t="shared" si="318"/>
        <v>0</v>
      </c>
      <c r="BO1104" s="312">
        <f t="shared" si="319"/>
        <v>0</v>
      </c>
      <c r="BP1104" s="313">
        <f t="shared" si="320"/>
        <v>0</v>
      </c>
      <c r="BQ1104" s="314">
        <f t="shared" si="321"/>
        <v>0</v>
      </c>
      <c r="BR1104" s="311">
        <f t="shared" si="304"/>
        <v>0</v>
      </c>
      <c r="BS1104" s="312">
        <f t="shared" si="305"/>
        <v>0</v>
      </c>
      <c r="BT1104" s="313">
        <f t="shared" si="306"/>
        <v>0</v>
      </c>
      <c r="BU1104" s="314">
        <f t="shared" si="322"/>
        <v>0</v>
      </c>
      <c r="BV1104" s="247">
        <f t="shared" si="323"/>
        <v>0</v>
      </c>
      <c r="BW1104" s="310" t="str">
        <f>IF(BV1104=0,"",
IF(SUM($BV$1089:BV1104)=1,BX1104,
IF($BV$1664&gt;SUM($BV$1089:BV1104),_xlfn.CONCAT(", ",BX1104),
IF($BV$1664=SUM($BV$1089:BV1104),_xlfn.CONCAT(" y ",BX1104)))))</f>
        <v/>
      </c>
      <c r="BX1104" s="9">
        <v>16</v>
      </c>
      <c r="BY1104" s="110"/>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row>
    <row r="1105" spans="1:133" ht="14.25">
      <c r="A1105" s="405"/>
      <c r="B1105" s="6"/>
      <c r="C1105" s="9" t="s">
        <v>5065</v>
      </c>
      <c r="D1105" s="668" t="str">
        <f>IF($AC$1082="","",IF(HLOOKUP($AC$1082,Presentación!$AQ$3:$BV$574,Presentación!AP20)="","",HLOOKUP($AC$1082,Presentación!$AQ$3:$BV$574,Presentación!AP20,0)))</f>
        <v/>
      </c>
      <c r="E1105" s="669"/>
      <c r="F1105" s="670"/>
      <c r="G1105" s="763" t="str">
        <f>IF($AC$1082="","",IF(HLOOKUP($AC$1082,Presentación!$BZ$3:$DE$574,Presentación!AP20,0)="","",HLOOKUP($AC$1082,Presentación!$BZ$3:$DE$574,Presentación!AP20,0)))</f>
        <v/>
      </c>
      <c r="H1105" s="669"/>
      <c r="I1105" s="669"/>
      <c r="J1105" s="669"/>
      <c r="K1105" s="669"/>
      <c r="L1105" s="670"/>
      <c r="M1105" s="112"/>
      <c r="N1105" s="112"/>
      <c r="O1105" s="112"/>
      <c r="P1105" s="112"/>
      <c r="Q1105" s="112"/>
      <c r="R1105" s="112"/>
      <c r="S1105" s="112"/>
      <c r="T1105" s="112"/>
      <c r="U1105" s="112"/>
      <c r="V1105" s="112"/>
      <c r="W1105" s="112"/>
      <c r="X1105" s="112"/>
      <c r="Y1105" s="112"/>
      <c r="Z1105" s="112"/>
      <c r="AA1105" s="112"/>
      <c r="AB1105" s="112"/>
      <c r="AC1105" s="112"/>
      <c r="AD1105" s="112"/>
      <c r="AG1105">
        <f t="shared" si="284"/>
        <v>0</v>
      </c>
      <c r="AH1105" s="247">
        <f t="shared" si="285"/>
        <v>0</v>
      </c>
      <c r="AI1105" s="310" t="str">
        <f>IF(AH1105=0,"",
IF(SUM($AH$1088:AH1105)=1,AJ1105,
IF($AH$1663&gt;SUM($AH$1088:AH1105),_xlfn.CONCAT(", ",AJ1105),
IF($AH$1663=SUM($AH$1088:AH1105),_xlfn.CONCAT(" y ",AJ1105)))))</f>
        <v/>
      </c>
      <c r="AJ1105" s="9">
        <v>18</v>
      </c>
      <c r="AK1105">
        <f t="shared" si="286"/>
        <v>0</v>
      </c>
      <c r="AL1105">
        <f t="shared" si="307"/>
        <v>0</v>
      </c>
      <c r="AM1105">
        <f t="shared" si="308"/>
        <v>0</v>
      </c>
      <c r="AN1105">
        <f t="shared" si="309"/>
        <v>0</v>
      </c>
      <c r="AO1105">
        <f t="shared" si="310"/>
        <v>0</v>
      </c>
      <c r="AP1105">
        <f t="shared" si="287"/>
        <v>0</v>
      </c>
      <c r="AQ1105">
        <f t="shared" si="288"/>
        <v>0</v>
      </c>
      <c r="AR1105">
        <f t="shared" si="289"/>
        <v>0</v>
      </c>
      <c r="AS1105">
        <f t="shared" si="290"/>
        <v>0</v>
      </c>
      <c r="AT1105">
        <f t="shared" si="291"/>
        <v>0</v>
      </c>
      <c r="AU1105">
        <f t="shared" si="292"/>
        <v>0</v>
      </c>
      <c r="AV1105">
        <f t="shared" si="293"/>
        <v>0</v>
      </c>
      <c r="AW1105">
        <f t="shared" si="294"/>
        <v>0</v>
      </c>
      <c r="AX1105">
        <f t="shared" si="295"/>
        <v>0</v>
      </c>
      <c r="AY1105">
        <f t="shared" si="296"/>
        <v>0</v>
      </c>
      <c r="AZ1105">
        <f t="shared" si="297"/>
        <v>0</v>
      </c>
      <c r="BA1105">
        <f t="shared" si="298"/>
        <v>0</v>
      </c>
      <c r="BB1105">
        <f t="shared" si="311"/>
        <v>0</v>
      </c>
      <c r="BC1105">
        <f t="shared" si="312"/>
        <v>0</v>
      </c>
      <c r="BD1105">
        <f t="shared" si="313"/>
        <v>0</v>
      </c>
      <c r="BE1105">
        <f t="shared" si="314"/>
        <v>0</v>
      </c>
      <c r="BF1105">
        <f t="shared" si="299"/>
        <v>0</v>
      </c>
      <c r="BG1105">
        <f t="shared" si="300"/>
        <v>0</v>
      </c>
      <c r="BH1105">
        <f t="shared" si="301"/>
        <v>0</v>
      </c>
      <c r="BI1105">
        <f t="shared" si="302"/>
        <v>0</v>
      </c>
      <c r="BJ1105" s="311">
        <f t="shared" si="315"/>
        <v>0</v>
      </c>
      <c r="BK1105" s="312">
        <f t="shared" si="316"/>
        <v>0</v>
      </c>
      <c r="BL1105" s="313">
        <f t="shared" si="303"/>
        <v>0</v>
      </c>
      <c r="BM1105" s="314">
        <f t="shared" si="317"/>
        <v>0</v>
      </c>
      <c r="BN1105" s="311">
        <f t="shared" si="318"/>
        <v>0</v>
      </c>
      <c r="BO1105" s="312">
        <f t="shared" si="319"/>
        <v>0</v>
      </c>
      <c r="BP1105" s="313">
        <f t="shared" si="320"/>
        <v>0</v>
      </c>
      <c r="BQ1105" s="314">
        <f t="shared" si="321"/>
        <v>0</v>
      </c>
      <c r="BR1105" s="311">
        <f t="shared" si="304"/>
        <v>0</v>
      </c>
      <c r="BS1105" s="312">
        <f t="shared" si="305"/>
        <v>0</v>
      </c>
      <c r="BT1105" s="313">
        <f t="shared" si="306"/>
        <v>0</v>
      </c>
      <c r="BU1105" s="314">
        <f t="shared" si="322"/>
        <v>0</v>
      </c>
      <c r="BV1105" s="247">
        <f t="shared" si="323"/>
        <v>0</v>
      </c>
      <c r="BW1105" s="310" t="str">
        <f>IF(BV1105=0,"",
IF(SUM($BV$1089:BV1105)=1,BX1105,
IF($BV$1664&gt;SUM($BV$1089:BV1105),_xlfn.CONCAT(", ",BX1105),
IF($BV$1664=SUM($BV$1089:BV1105),_xlfn.CONCAT(" y ",BX1105)))))</f>
        <v/>
      </c>
      <c r="BX1105" s="9">
        <v>17</v>
      </c>
      <c r="BY1105" s="110"/>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row>
    <row r="1106" spans="1:133" ht="14.25">
      <c r="A1106" s="405"/>
      <c r="B1106" s="6"/>
      <c r="C1106" s="9" t="s">
        <v>5066</v>
      </c>
      <c r="D1106" s="668" t="str">
        <f>IF($AC$1082="","",IF(HLOOKUP($AC$1082,Presentación!$AQ$3:$BV$574,Presentación!AP21)="","",HLOOKUP($AC$1082,Presentación!$AQ$3:$BV$574,Presentación!AP21,0)))</f>
        <v/>
      </c>
      <c r="E1106" s="669"/>
      <c r="F1106" s="670"/>
      <c r="G1106" s="763" t="str">
        <f>IF($AC$1082="","",IF(HLOOKUP($AC$1082,Presentación!$BZ$3:$DE$574,Presentación!AP21,0)="","",HLOOKUP($AC$1082,Presentación!$BZ$3:$DE$574,Presentación!AP21,0)))</f>
        <v/>
      </c>
      <c r="H1106" s="669"/>
      <c r="I1106" s="669"/>
      <c r="J1106" s="669"/>
      <c r="K1106" s="669"/>
      <c r="L1106" s="670"/>
      <c r="M1106" s="112"/>
      <c r="N1106" s="112"/>
      <c r="O1106" s="112"/>
      <c r="P1106" s="112"/>
      <c r="Q1106" s="112"/>
      <c r="R1106" s="112"/>
      <c r="S1106" s="112"/>
      <c r="T1106" s="112"/>
      <c r="U1106" s="112"/>
      <c r="V1106" s="112"/>
      <c r="W1106" s="112"/>
      <c r="X1106" s="112"/>
      <c r="Y1106" s="112"/>
      <c r="Z1106" s="112"/>
      <c r="AA1106" s="112"/>
      <c r="AB1106" s="112"/>
      <c r="AC1106" s="112"/>
      <c r="AD1106" s="112"/>
      <c r="AG1106">
        <f t="shared" si="284"/>
        <v>0</v>
      </c>
      <c r="AH1106" s="247">
        <f t="shared" si="285"/>
        <v>0</v>
      </c>
      <c r="AI1106" s="310" t="str">
        <f>IF(AH1106=0,"",
IF(SUM($AH$1088:AH1106)=1,AJ1106,
IF($AH$1663&gt;SUM($AH$1088:AH1106),_xlfn.CONCAT(", ",AJ1106),
IF($AH$1663=SUM($AH$1088:AH1106),_xlfn.CONCAT(" y ",AJ1106)))))</f>
        <v/>
      </c>
      <c r="AJ1106" s="9">
        <v>19</v>
      </c>
      <c r="AK1106">
        <f t="shared" si="286"/>
        <v>0</v>
      </c>
      <c r="AL1106">
        <f t="shared" si="307"/>
        <v>0</v>
      </c>
      <c r="AM1106">
        <f t="shared" si="308"/>
        <v>0</v>
      </c>
      <c r="AN1106">
        <f t="shared" si="309"/>
        <v>0</v>
      </c>
      <c r="AO1106">
        <f t="shared" si="310"/>
        <v>0</v>
      </c>
      <c r="AP1106">
        <f t="shared" si="287"/>
        <v>0</v>
      </c>
      <c r="AQ1106">
        <f t="shared" si="288"/>
        <v>0</v>
      </c>
      <c r="AR1106">
        <f t="shared" si="289"/>
        <v>0</v>
      </c>
      <c r="AS1106">
        <f t="shared" si="290"/>
        <v>0</v>
      </c>
      <c r="AT1106">
        <f t="shared" si="291"/>
        <v>0</v>
      </c>
      <c r="AU1106">
        <f t="shared" si="292"/>
        <v>0</v>
      </c>
      <c r="AV1106">
        <f t="shared" si="293"/>
        <v>0</v>
      </c>
      <c r="AW1106">
        <f t="shared" si="294"/>
        <v>0</v>
      </c>
      <c r="AX1106">
        <f t="shared" si="295"/>
        <v>0</v>
      </c>
      <c r="AY1106">
        <f t="shared" si="296"/>
        <v>0</v>
      </c>
      <c r="AZ1106">
        <f t="shared" si="297"/>
        <v>0</v>
      </c>
      <c r="BA1106">
        <f t="shared" si="298"/>
        <v>0</v>
      </c>
      <c r="BB1106">
        <f t="shared" si="311"/>
        <v>0</v>
      </c>
      <c r="BC1106">
        <f t="shared" si="312"/>
        <v>0</v>
      </c>
      <c r="BD1106">
        <f t="shared" si="313"/>
        <v>0</v>
      </c>
      <c r="BE1106">
        <f t="shared" si="314"/>
        <v>0</v>
      </c>
      <c r="BF1106">
        <f t="shared" si="299"/>
        <v>0</v>
      </c>
      <c r="BG1106">
        <f t="shared" si="300"/>
        <v>0</v>
      </c>
      <c r="BH1106">
        <f t="shared" si="301"/>
        <v>0</v>
      </c>
      <c r="BI1106">
        <f t="shared" si="302"/>
        <v>0</v>
      </c>
      <c r="BJ1106" s="311">
        <f t="shared" si="315"/>
        <v>0</v>
      </c>
      <c r="BK1106" s="312">
        <f t="shared" si="316"/>
        <v>0</v>
      </c>
      <c r="BL1106" s="313">
        <f t="shared" si="303"/>
        <v>0</v>
      </c>
      <c r="BM1106" s="314">
        <f t="shared" si="317"/>
        <v>0</v>
      </c>
      <c r="BN1106" s="311">
        <f t="shared" si="318"/>
        <v>0</v>
      </c>
      <c r="BO1106" s="312">
        <f t="shared" si="319"/>
        <v>0</v>
      </c>
      <c r="BP1106" s="313">
        <f t="shared" si="320"/>
        <v>0</v>
      </c>
      <c r="BQ1106" s="314">
        <f t="shared" si="321"/>
        <v>0</v>
      </c>
      <c r="BR1106" s="311">
        <f t="shared" si="304"/>
        <v>0</v>
      </c>
      <c r="BS1106" s="312">
        <f t="shared" si="305"/>
        <v>0</v>
      </c>
      <c r="BT1106" s="313">
        <f t="shared" si="306"/>
        <v>0</v>
      </c>
      <c r="BU1106" s="314">
        <f t="shared" si="322"/>
        <v>0</v>
      </c>
      <c r="BV1106" s="247">
        <f t="shared" si="323"/>
        <v>0</v>
      </c>
      <c r="BW1106" s="310" t="str">
        <f>IF(BV1106=0,"",
IF(SUM($BV$1089:BV1106)=1,BX1106,
IF($BV$1664&gt;SUM($BV$1089:BV1106),_xlfn.CONCAT(", ",BX1106),
IF($BV$1664=SUM($BV$1089:BV1106),_xlfn.CONCAT(" y ",BX1106)))))</f>
        <v/>
      </c>
      <c r="BX1106" s="9">
        <v>18</v>
      </c>
      <c r="BY1106" s="451"/>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row>
    <row r="1107" spans="1:133" ht="14.25">
      <c r="A1107" s="405"/>
      <c r="B1107" s="6"/>
      <c r="C1107" s="9" t="s">
        <v>5067</v>
      </c>
      <c r="D1107" s="668" t="str">
        <f>IF($AC$1082="","",IF(HLOOKUP($AC$1082,Presentación!$AQ$3:$BV$574,Presentación!AP22)="","",HLOOKUP($AC$1082,Presentación!$AQ$3:$BV$574,Presentación!AP22,0)))</f>
        <v/>
      </c>
      <c r="E1107" s="669"/>
      <c r="F1107" s="670"/>
      <c r="G1107" s="763" t="str">
        <f>IF($AC$1082="","",IF(HLOOKUP($AC$1082,Presentación!$BZ$3:$DE$574,Presentación!AP22,0)="","",HLOOKUP($AC$1082,Presentación!$BZ$3:$DE$574,Presentación!AP22,0)))</f>
        <v/>
      </c>
      <c r="H1107" s="669"/>
      <c r="I1107" s="669"/>
      <c r="J1107" s="669"/>
      <c r="K1107" s="669"/>
      <c r="L1107" s="670"/>
      <c r="M1107" s="112"/>
      <c r="N1107" s="112"/>
      <c r="O1107" s="112"/>
      <c r="P1107" s="112"/>
      <c r="Q1107" s="112"/>
      <c r="R1107" s="112"/>
      <c r="S1107" s="112"/>
      <c r="T1107" s="112"/>
      <c r="U1107" s="112"/>
      <c r="V1107" s="112"/>
      <c r="W1107" s="112"/>
      <c r="X1107" s="112"/>
      <c r="Y1107" s="112"/>
      <c r="Z1107" s="112"/>
      <c r="AA1107" s="112"/>
      <c r="AB1107" s="112"/>
      <c r="AC1107" s="112"/>
      <c r="AD1107" s="112"/>
      <c r="AG1107">
        <f t="shared" si="284"/>
        <v>0</v>
      </c>
      <c r="AH1107" s="247">
        <f t="shared" si="285"/>
        <v>0</v>
      </c>
      <c r="AI1107" s="310" t="str">
        <f>IF(AH1107=0,"",
IF(SUM($AH$1088:AH1107)=1,AJ1107,
IF($AH$1663&gt;SUM($AH$1088:AH1107),_xlfn.CONCAT(", ",AJ1107),
IF($AH$1663=SUM($AH$1088:AH1107),_xlfn.CONCAT(" y ",AJ1107)))))</f>
        <v/>
      </c>
      <c r="AJ1107" s="9">
        <v>20</v>
      </c>
      <c r="AK1107">
        <f t="shared" si="286"/>
        <v>0</v>
      </c>
      <c r="AL1107">
        <f t="shared" si="307"/>
        <v>0</v>
      </c>
      <c r="AM1107">
        <f t="shared" si="308"/>
        <v>0</v>
      </c>
      <c r="AN1107">
        <f t="shared" si="309"/>
        <v>0</v>
      </c>
      <c r="AO1107">
        <f t="shared" si="310"/>
        <v>0</v>
      </c>
      <c r="AP1107">
        <f t="shared" si="287"/>
        <v>0</v>
      </c>
      <c r="AQ1107">
        <f t="shared" si="288"/>
        <v>0</v>
      </c>
      <c r="AR1107">
        <f t="shared" si="289"/>
        <v>0</v>
      </c>
      <c r="AS1107">
        <f t="shared" si="290"/>
        <v>0</v>
      </c>
      <c r="AT1107">
        <f t="shared" si="291"/>
        <v>0</v>
      </c>
      <c r="AU1107">
        <f t="shared" si="292"/>
        <v>0</v>
      </c>
      <c r="AV1107">
        <f t="shared" si="293"/>
        <v>0</v>
      </c>
      <c r="AW1107">
        <f t="shared" si="294"/>
        <v>0</v>
      </c>
      <c r="AX1107">
        <f t="shared" si="295"/>
        <v>0</v>
      </c>
      <c r="AY1107">
        <f t="shared" si="296"/>
        <v>0</v>
      </c>
      <c r="AZ1107">
        <f t="shared" si="297"/>
        <v>0</v>
      </c>
      <c r="BA1107">
        <f t="shared" si="298"/>
        <v>0</v>
      </c>
      <c r="BB1107">
        <f t="shared" si="311"/>
        <v>0</v>
      </c>
      <c r="BC1107">
        <f t="shared" si="312"/>
        <v>0</v>
      </c>
      <c r="BD1107">
        <f t="shared" si="313"/>
        <v>0</v>
      </c>
      <c r="BE1107">
        <f t="shared" si="314"/>
        <v>0</v>
      </c>
      <c r="BF1107">
        <f t="shared" si="299"/>
        <v>0</v>
      </c>
      <c r="BG1107">
        <f t="shared" si="300"/>
        <v>0</v>
      </c>
      <c r="BH1107">
        <f t="shared" si="301"/>
        <v>0</v>
      </c>
      <c r="BI1107">
        <f t="shared" si="302"/>
        <v>0</v>
      </c>
      <c r="BJ1107" s="311">
        <f t="shared" si="315"/>
        <v>0</v>
      </c>
      <c r="BK1107" s="312">
        <f t="shared" si="316"/>
        <v>0</v>
      </c>
      <c r="BL1107" s="313">
        <f t="shared" si="303"/>
        <v>0</v>
      </c>
      <c r="BM1107" s="314">
        <f t="shared" si="317"/>
        <v>0</v>
      </c>
      <c r="BN1107" s="311">
        <f t="shared" si="318"/>
        <v>0</v>
      </c>
      <c r="BO1107" s="312">
        <f t="shared" si="319"/>
        <v>0</v>
      </c>
      <c r="BP1107" s="313">
        <f t="shared" si="320"/>
        <v>0</v>
      </c>
      <c r="BQ1107" s="314">
        <f t="shared" si="321"/>
        <v>0</v>
      </c>
      <c r="BR1107" s="311">
        <f t="shared" si="304"/>
        <v>0</v>
      </c>
      <c r="BS1107" s="312">
        <f t="shared" si="305"/>
        <v>0</v>
      </c>
      <c r="BT1107" s="313">
        <f t="shared" si="306"/>
        <v>0</v>
      </c>
      <c r="BU1107" s="314">
        <f t="shared" si="322"/>
        <v>0</v>
      </c>
      <c r="BV1107" s="247">
        <f t="shared" si="323"/>
        <v>0</v>
      </c>
      <c r="BW1107" s="310" t="str">
        <f>IF(BV1107=0,"",
IF(SUM($BV$1089:BV1107)=1,BX1107,
IF($BV$1664&gt;SUM($BV$1089:BV1107),_xlfn.CONCAT(", ",BX1107),
IF($BV$1664=SUM($BV$1089:BV1107),_xlfn.CONCAT(" y ",BX1107)))))</f>
        <v/>
      </c>
      <c r="BX1107" s="9">
        <v>19</v>
      </c>
      <c r="BY1107" s="20"/>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row>
    <row r="1108" spans="1:133" ht="14.25">
      <c r="A1108" s="405"/>
      <c r="B1108" s="6"/>
      <c r="C1108" s="9" t="s">
        <v>5068</v>
      </c>
      <c r="D1108" s="668" t="str">
        <f>IF($AC$1082="","",IF(HLOOKUP($AC$1082,Presentación!$AQ$3:$BV$574,Presentación!AP23)="","",HLOOKUP($AC$1082,Presentación!$AQ$3:$BV$574,Presentación!AP23,0)))</f>
        <v/>
      </c>
      <c r="E1108" s="669"/>
      <c r="F1108" s="670"/>
      <c r="G1108" s="763" t="str">
        <f>IF($AC$1082="","",IF(HLOOKUP($AC$1082,Presentación!$BZ$3:$DE$574,Presentación!AP23,0)="","",HLOOKUP($AC$1082,Presentación!$BZ$3:$DE$574,Presentación!AP23,0)))</f>
        <v/>
      </c>
      <c r="H1108" s="669"/>
      <c r="I1108" s="669"/>
      <c r="J1108" s="669"/>
      <c r="K1108" s="669"/>
      <c r="L1108" s="670"/>
      <c r="M1108" s="112"/>
      <c r="N1108" s="112"/>
      <c r="O1108" s="112"/>
      <c r="P1108" s="112"/>
      <c r="Q1108" s="112"/>
      <c r="R1108" s="112"/>
      <c r="S1108" s="112"/>
      <c r="T1108" s="112"/>
      <c r="U1108" s="112"/>
      <c r="V1108" s="112"/>
      <c r="W1108" s="112"/>
      <c r="X1108" s="112"/>
      <c r="Y1108" s="112"/>
      <c r="Z1108" s="112"/>
      <c r="AA1108" s="112"/>
      <c r="AB1108" s="112"/>
      <c r="AC1108" s="112"/>
      <c r="AD1108" s="112"/>
      <c r="AG1108">
        <f t="shared" si="284"/>
        <v>0</v>
      </c>
      <c r="AH1108" s="247">
        <f t="shared" si="285"/>
        <v>0</v>
      </c>
      <c r="AI1108" s="310" t="str">
        <f>IF(AH1108=0,"",
IF(SUM($AH$1088:AH1108)=1,AJ1108,
IF($AH$1663&gt;SUM($AH$1088:AH1108),_xlfn.CONCAT(", ",AJ1108),
IF($AH$1663=SUM($AH$1088:AH1108),_xlfn.CONCAT(" y ",AJ1108)))))</f>
        <v/>
      </c>
      <c r="AJ1108" s="9">
        <v>21</v>
      </c>
      <c r="AK1108">
        <f t="shared" si="286"/>
        <v>0</v>
      </c>
      <c r="AL1108">
        <f t="shared" si="307"/>
        <v>0</v>
      </c>
      <c r="AM1108">
        <f t="shared" si="308"/>
        <v>0</v>
      </c>
      <c r="AN1108">
        <f t="shared" si="309"/>
        <v>0</v>
      </c>
      <c r="AO1108">
        <f t="shared" si="310"/>
        <v>0</v>
      </c>
      <c r="AP1108">
        <f t="shared" si="287"/>
        <v>0</v>
      </c>
      <c r="AQ1108">
        <f t="shared" si="288"/>
        <v>0</v>
      </c>
      <c r="AR1108">
        <f t="shared" si="289"/>
        <v>0</v>
      </c>
      <c r="AS1108">
        <f t="shared" si="290"/>
        <v>0</v>
      </c>
      <c r="AT1108">
        <f t="shared" si="291"/>
        <v>0</v>
      </c>
      <c r="AU1108">
        <f t="shared" si="292"/>
        <v>0</v>
      </c>
      <c r="AV1108">
        <f t="shared" si="293"/>
        <v>0</v>
      </c>
      <c r="AW1108">
        <f t="shared" si="294"/>
        <v>0</v>
      </c>
      <c r="AX1108">
        <f t="shared" si="295"/>
        <v>0</v>
      </c>
      <c r="AY1108">
        <f t="shared" si="296"/>
        <v>0</v>
      </c>
      <c r="AZ1108">
        <f t="shared" si="297"/>
        <v>0</v>
      </c>
      <c r="BA1108">
        <f t="shared" si="298"/>
        <v>0</v>
      </c>
      <c r="BB1108">
        <f t="shared" si="311"/>
        <v>0</v>
      </c>
      <c r="BC1108">
        <f t="shared" si="312"/>
        <v>0</v>
      </c>
      <c r="BD1108">
        <f t="shared" si="313"/>
        <v>0</v>
      </c>
      <c r="BE1108">
        <f t="shared" si="314"/>
        <v>0</v>
      </c>
      <c r="BF1108">
        <f t="shared" si="299"/>
        <v>0</v>
      </c>
      <c r="BG1108">
        <f t="shared" si="300"/>
        <v>0</v>
      </c>
      <c r="BH1108">
        <f t="shared" si="301"/>
        <v>0</v>
      </c>
      <c r="BI1108">
        <f t="shared" si="302"/>
        <v>0</v>
      </c>
      <c r="BJ1108" s="311">
        <f t="shared" si="315"/>
        <v>0</v>
      </c>
      <c r="BK1108" s="312">
        <f t="shared" si="316"/>
        <v>0</v>
      </c>
      <c r="BL1108" s="313">
        <f t="shared" si="303"/>
        <v>0</v>
      </c>
      <c r="BM1108" s="314">
        <f t="shared" si="317"/>
        <v>0</v>
      </c>
      <c r="BN1108" s="311">
        <f t="shared" si="318"/>
        <v>0</v>
      </c>
      <c r="BO1108" s="312">
        <f t="shared" si="319"/>
        <v>0</v>
      </c>
      <c r="BP1108" s="313">
        <f t="shared" si="320"/>
        <v>0</v>
      </c>
      <c r="BQ1108" s="314">
        <f t="shared" si="321"/>
        <v>0</v>
      </c>
      <c r="BR1108" s="311">
        <f t="shared" si="304"/>
        <v>0</v>
      </c>
      <c r="BS1108" s="312">
        <f t="shared" si="305"/>
        <v>0</v>
      </c>
      <c r="BT1108" s="313">
        <f t="shared" si="306"/>
        <v>0</v>
      </c>
      <c r="BU1108" s="314">
        <f t="shared" si="322"/>
        <v>0</v>
      </c>
      <c r="BV1108" s="247">
        <f t="shared" si="323"/>
        <v>0</v>
      </c>
      <c r="BW1108" s="310" t="str">
        <f>IF(BV1108=0,"",
IF(SUM($BV$1089:BV1108)=1,BX1108,
IF($BV$1664&gt;SUM($BV$1089:BV1108),_xlfn.CONCAT(", ",BX1108),
IF($BV$1664=SUM($BV$1089:BV1108),_xlfn.CONCAT(" y ",BX1108)))))</f>
        <v/>
      </c>
      <c r="BX1108" s="9">
        <v>20</v>
      </c>
      <c r="BY1108" s="450"/>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row>
    <row r="1109" spans="1:133" ht="14.25">
      <c r="A1109" s="405"/>
      <c r="B1109" s="6"/>
      <c r="C1109" s="9" t="s">
        <v>5069</v>
      </c>
      <c r="D1109" s="668" t="str">
        <f>IF($AC$1082="","",IF(HLOOKUP($AC$1082,Presentación!$AQ$3:$BV$574,Presentación!AP24)="","",HLOOKUP($AC$1082,Presentación!$AQ$3:$BV$574,Presentación!AP24,0)))</f>
        <v/>
      </c>
      <c r="E1109" s="669"/>
      <c r="F1109" s="670"/>
      <c r="G1109" s="763" t="str">
        <f>IF($AC$1082="","",IF(HLOOKUP($AC$1082,Presentación!$BZ$3:$DE$574,Presentación!AP24,0)="","",HLOOKUP($AC$1082,Presentación!$BZ$3:$DE$574,Presentación!AP24,0)))</f>
        <v/>
      </c>
      <c r="H1109" s="669"/>
      <c r="I1109" s="669"/>
      <c r="J1109" s="669"/>
      <c r="K1109" s="669"/>
      <c r="L1109" s="670"/>
      <c r="M1109" s="112"/>
      <c r="N1109" s="112"/>
      <c r="O1109" s="112"/>
      <c r="P1109" s="112"/>
      <c r="Q1109" s="112"/>
      <c r="R1109" s="112"/>
      <c r="S1109" s="112"/>
      <c r="T1109" s="112"/>
      <c r="U1109" s="112"/>
      <c r="V1109" s="112"/>
      <c r="W1109" s="112"/>
      <c r="X1109" s="112"/>
      <c r="Y1109" s="112"/>
      <c r="Z1109" s="112"/>
      <c r="AA1109" s="112"/>
      <c r="AB1109" s="112"/>
      <c r="AC1109" s="112"/>
      <c r="AD1109" s="112"/>
      <c r="AG1109">
        <f t="shared" si="284"/>
        <v>0</v>
      </c>
      <c r="AH1109" s="247">
        <f t="shared" si="285"/>
        <v>0</v>
      </c>
      <c r="AI1109" s="310" t="str">
        <f>IF(AH1109=0,"",
IF(SUM($AH$1088:AH1109)=1,AJ1109,
IF($AH$1663&gt;SUM($AH$1088:AH1109),_xlfn.CONCAT(", ",AJ1109),
IF($AH$1663=SUM($AH$1088:AH1109),_xlfn.CONCAT(" y ",AJ1109)))))</f>
        <v/>
      </c>
      <c r="AJ1109" s="9">
        <v>22</v>
      </c>
      <c r="AK1109">
        <f t="shared" si="286"/>
        <v>0</v>
      </c>
      <c r="AL1109">
        <f t="shared" si="307"/>
        <v>0</v>
      </c>
      <c r="AM1109">
        <f t="shared" si="308"/>
        <v>0</v>
      </c>
      <c r="AN1109">
        <f t="shared" si="309"/>
        <v>0</v>
      </c>
      <c r="AO1109">
        <f t="shared" si="310"/>
        <v>0</v>
      </c>
      <c r="AP1109">
        <f t="shared" si="287"/>
        <v>0</v>
      </c>
      <c r="AQ1109">
        <f t="shared" si="288"/>
        <v>0</v>
      </c>
      <c r="AR1109">
        <f t="shared" si="289"/>
        <v>0</v>
      </c>
      <c r="AS1109">
        <f t="shared" si="290"/>
        <v>0</v>
      </c>
      <c r="AT1109">
        <f t="shared" si="291"/>
        <v>0</v>
      </c>
      <c r="AU1109">
        <f t="shared" si="292"/>
        <v>0</v>
      </c>
      <c r="AV1109">
        <f t="shared" si="293"/>
        <v>0</v>
      </c>
      <c r="AW1109">
        <f t="shared" si="294"/>
        <v>0</v>
      </c>
      <c r="AX1109">
        <f t="shared" si="295"/>
        <v>0</v>
      </c>
      <c r="AY1109">
        <f t="shared" si="296"/>
        <v>0</v>
      </c>
      <c r="AZ1109">
        <f t="shared" si="297"/>
        <v>0</v>
      </c>
      <c r="BA1109">
        <f t="shared" si="298"/>
        <v>0</v>
      </c>
      <c r="BB1109">
        <f t="shared" si="311"/>
        <v>0</v>
      </c>
      <c r="BC1109">
        <f t="shared" si="312"/>
        <v>0</v>
      </c>
      <c r="BD1109">
        <f t="shared" si="313"/>
        <v>0</v>
      </c>
      <c r="BE1109">
        <f t="shared" si="314"/>
        <v>0</v>
      </c>
      <c r="BF1109">
        <f t="shared" si="299"/>
        <v>0</v>
      </c>
      <c r="BG1109">
        <f t="shared" si="300"/>
        <v>0</v>
      </c>
      <c r="BH1109">
        <f t="shared" si="301"/>
        <v>0</v>
      </c>
      <c r="BI1109">
        <f t="shared" si="302"/>
        <v>0</v>
      </c>
      <c r="BJ1109" s="311">
        <f t="shared" si="315"/>
        <v>0</v>
      </c>
      <c r="BK1109" s="312">
        <f t="shared" si="316"/>
        <v>0</v>
      </c>
      <c r="BL1109" s="313">
        <f t="shared" si="303"/>
        <v>0</v>
      </c>
      <c r="BM1109" s="314">
        <f t="shared" si="317"/>
        <v>0</v>
      </c>
      <c r="BN1109" s="311">
        <f t="shared" si="318"/>
        <v>0</v>
      </c>
      <c r="BO1109" s="312">
        <f t="shared" si="319"/>
        <v>0</v>
      </c>
      <c r="BP1109" s="313">
        <f t="shared" si="320"/>
        <v>0</v>
      </c>
      <c r="BQ1109" s="314">
        <f t="shared" si="321"/>
        <v>0</v>
      </c>
      <c r="BR1109" s="311">
        <f t="shared" si="304"/>
        <v>0</v>
      </c>
      <c r="BS1109" s="312">
        <f t="shared" si="305"/>
        <v>0</v>
      </c>
      <c r="BT1109" s="313">
        <f t="shared" si="306"/>
        <v>0</v>
      </c>
      <c r="BU1109" s="314">
        <f t="shared" si="322"/>
        <v>0</v>
      </c>
      <c r="BV1109" s="247">
        <f t="shared" si="323"/>
        <v>0</v>
      </c>
      <c r="BW1109" s="310" t="str">
        <f>IF(BV1109=0,"",
IF(SUM($BV$1089:BV1109)=1,BX1109,
IF($BV$1664&gt;SUM($BV$1089:BV1109),_xlfn.CONCAT(", ",BX1109),
IF($BV$1664=SUM($BV$1089:BV1109),_xlfn.CONCAT(" y ",BX1109)))))</f>
        <v/>
      </c>
      <c r="BX1109" s="9">
        <v>21</v>
      </c>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row>
    <row r="1110" spans="1:133" ht="14.25">
      <c r="A1110" s="405"/>
      <c r="B1110" s="6"/>
      <c r="C1110" s="9" t="s">
        <v>5070</v>
      </c>
      <c r="D1110" s="668" t="str">
        <f>IF($AC$1082="","",IF(HLOOKUP($AC$1082,Presentación!$AQ$3:$BV$574,Presentación!AP25)="","",HLOOKUP($AC$1082,Presentación!$AQ$3:$BV$574,Presentación!AP25,0)))</f>
        <v/>
      </c>
      <c r="E1110" s="669"/>
      <c r="F1110" s="670"/>
      <c r="G1110" s="763" t="str">
        <f>IF($AC$1082="","",IF(HLOOKUP($AC$1082,Presentación!$BZ$3:$DE$574,Presentación!AP25,0)="","",HLOOKUP($AC$1082,Presentación!$BZ$3:$DE$574,Presentación!AP25,0)))</f>
        <v/>
      </c>
      <c r="H1110" s="669"/>
      <c r="I1110" s="669"/>
      <c r="J1110" s="669"/>
      <c r="K1110" s="669"/>
      <c r="L1110" s="670"/>
      <c r="M1110" s="112"/>
      <c r="N1110" s="112"/>
      <c r="O1110" s="112"/>
      <c r="P1110" s="112"/>
      <c r="Q1110" s="112"/>
      <c r="R1110" s="112"/>
      <c r="S1110" s="112"/>
      <c r="T1110" s="112"/>
      <c r="U1110" s="112"/>
      <c r="V1110" s="112"/>
      <c r="W1110" s="112"/>
      <c r="X1110" s="112"/>
      <c r="Y1110" s="112"/>
      <c r="Z1110" s="112"/>
      <c r="AA1110" s="112"/>
      <c r="AB1110" s="112"/>
      <c r="AC1110" s="112"/>
      <c r="AD1110" s="112"/>
      <c r="AG1110">
        <f t="shared" si="284"/>
        <v>0</v>
      </c>
      <c r="AH1110" s="247">
        <f t="shared" si="285"/>
        <v>0</v>
      </c>
      <c r="AI1110" s="310" t="str">
        <f>IF(AH1110=0,"",
IF(SUM($AH$1088:AH1110)=1,AJ1110,
IF($AH$1663&gt;SUM($AH$1088:AH1110),_xlfn.CONCAT(", ",AJ1110),
IF($AH$1663=SUM($AH$1088:AH1110),_xlfn.CONCAT(" y ",AJ1110)))))</f>
        <v/>
      </c>
      <c r="AJ1110" s="9">
        <v>23</v>
      </c>
      <c r="AK1110">
        <f t="shared" si="286"/>
        <v>0</v>
      </c>
      <c r="AL1110">
        <f t="shared" si="307"/>
        <v>0</v>
      </c>
      <c r="AM1110">
        <f t="shared" si="308"/>
        <v>0</v>
      </c>
      <c r="AN1110">
        <f t="shared" si="309"/>
        <v>0</v>
      </c>
      <c r="AO1110">
        <f t="shared" si="310"/>
        <v>0</v>
      </c>
      <c r="AP1110">
        <f t="shared" si="287"/>
        <v>0</v>
      </c>
      <c r="AQ1110">
        <f t="shared" si="288"/>
        <v>0</v>
      </c>
      <c r="AR1110">
        <f t="shared" si="289"/>
        <v>0</v>
      </c>
      <c r="AS1110">
        <f t="shared" si="290"/>
        <v>0</v>
      </c>
      <c r="AT1110">
        <f t="shared" si="291"/>
        <v>0</v>
      </c>
      <c r="AU1110">
        <f t="shared" si="292"/>
        <v>0</v>
      </c>
      <c r="AV1110">
        <f t="shared" si="293"/>
        <v>0</v>
      </c>
      <c r="AW1110">
        <f t="shared" si="294"/>
        <v>0</v>
      </c>
      <c r="AX1110">
        <f t="shared" si="295"/>
        <v>0</v>
      </c>
      <c r="AY1110">
        <f t="shared" si="296"/>
        <v>0</v>
      </c>
      <c r="AZ1110">
        <f t="shared" si="297"/>
        <v>0</v>
      </c>
      <c r="BA1110">
        <f t="shared" si="298"/>
        <v>0</v>
      </c>
      <c r="BB1110">
        <f t="shared" si="311"/>
        <v>0</v>
      </c>
      <c r="BC1110">
        <f t="shared" si="312"/>
        <v>0</v>
      </c>
      <c r="BD1110">
        <f t="shared" si="313"/>
        <v>0</v>
      </c>
      <c r="BE1110">
        <f t="shared" si="314"/>
        <v>0</v>
      </c>
      <c r="BF1110">
        <f t="shared" si="299"/>
        <v>0</v>
      </c>
      <c r="BG1110">
        <f t="shared" si="300"/>
        <v>0</v>
      </c>
      <c r="BH1110">
        <f t="shared" si="301"/>
        <v>0</v>
      </c>
      <c r="BI1110">
        <f t="shared" si="302"/>
        <v>0</v>
      </c>
      <c r="BJ1110" s="311">
        <f t="shared" si="315"/>
        <v>0</v>
      </c>
      <c r="BK1110" s="312">
        <f t="shared" si="316"/>
        <v>0</v>
      </c>
      <c r="BL1110" s="313">
        <f t="shared" si="303"/>
        <v>0</v>
      </c>
      <c r="BM1110" s="314">
        <f t="shared" si="317"/>
        <v>0</v>
      </c>
      <c r="BN1110" s="311">
        <f t="shared" si="318"/>
        <v>0</v>
      </c>
      <c r="BO1110" s="312">
        <f t="shared" si="319"/>
        <v>0</v>
      </c>
      <c r="BP1110" s="313">
        <f t="shared" si="320"/>
        <v>0</v>
      </c>
      <c r="BQ1110" s="314">
        <f t="shared" si="321"/>
        <v>0</v>
      </c>
      <c r="BR1110" s="311">
        <f t="shared" si="304"/>
        <v>0</v>
      </c>
      <c r="BS1110" s="312">
        <f t="shared" si="305"/>
        <v>0</v>
      </c>
      <c r="BT1110" s="313">
        <f t="shared" si="306"/>
        <v>0</v>
      </c>
      <c r="BU1110" s="314">
        <f t="shared" si="322"/>
        <v>0</v>
      </c>
      <c r="BV1110" s="247">
        <f t="shared" si="323"/>
        <v>0</v>
      </c>
      <c r="BW1110" s="310" t="str">
        <f>IF(BV1110=0,"",
IF(SUM($BV$1089:BV1110)=1,BX1110,
IF($BV$1664&gt;SUM($BV$1089:BV1110),_xlfn.CONCAT(", ",BX1110),
IF($BV$1664=SUM($BV$1089:BV1110),_xlfn.CONCAT(" y ",BX1110)))))</f>
        <v/>
      </c>
      <c r="BX1110" s="9">
        <v>22</v>
      </c>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row>
    <row r="1111" spans="1:133" ht="14.25">
      <c r="A1111" s="405"/>
      <c r="B1111" s="6"/>
      <c r="C1111" s="9" t="s">
        <v>5071</v>
      </c>
      <c r="D1111" s="668" t="str">
        <f>IF($AC$1082="","",IF(HLOOKUP($AC$1082,Presentación!$AQ$3:$BV$574,Presentación!AP26)="","",HLOOKUP($AC$1082,Presentación!$AQ$3:$BV$574,Presentación!AP26,0)))</f>
        <v/>
      </c>
      <c r="E1111" s="669"/>
      <c r="F1111" s="670"/>
      <c r="G1111" s="763" t="str">
        <f>IF($AC$1082="","",IF(HLOOKUP($AC$1082,Presentación!$BZ$3:$DE$574,Presentación!AP26,0)="","",HLOOKUP($AC$1082,Presentación!$BZ$3:$DE$574,Presentación!AP26,0)))</f>
        <v/>
      </c>
      <c r="H1111" s="669"/>
      <c r="I1111" s="669"/>
      <c r="J1111" s="669"/>
      <c r="K1111" s="669"/>
      <c r="L1111" s="670"/>
      <c r="M1111" s="112"/>
      <c r="N1111" s="112"/>
      <c r="O1111" s="112"/>
      <c r="P1111" s="112"/>
      <c r="Q1111" s="112"/>
      <c r="R1111" s="112"/>
      <c r="S1111" s="112"/>
      <c r="T1111" s="112"/>
      <c r="U1111" s="112"/>
      <c r="V1111" s="112"/>
      <c r="W1111" s="112"/>
      <c r="X1111" s="112"/>
      <c r="Y1111" s="112"/>
      <c r="Z1111" s="112"/>
      <c r="AA1111" s="112"/>
      <c r="AB1111" s="112"/>
      <c r="AC1111" s="112"/>
      <c r="AD1111" s="112"/>
      <c r="AG1111">
        <f t="shared" si="284"/>
        <v>0</v>
      </c>
      <c r="AH1111" s="247">
        <f t="shared" si="285"/>
        <v>0</v>
      </c>
      <c r="AI1111" s="310" t="str">
        <f>IF(AH1111=0,"",
IF(SUM($AH$1088:AH1111)=1,AJ1111,
IF($AH$1663&gt;SUM($AH$1088:AH1111),_xlfn.CONCAT(", ",AJ1111),
IF($AH$1663=SUM($AH$1088:AH1111),_xlfn.CONCAT(" y ",AJ1111)))))</f>
        <v/>
      </c>
      <c r="AJ1111" s="9">
        <v>24</v>
      </c>
      <c r="AK1111">
        <f t="shared" si="286"/>
        <v>0</v>
      </c>
      <c r="AL1111">
        <f t="shared" si="307"/>
        <v>0</v>
      </c>
      <c r="AM1111">
        <f t="shared" si="308"/>
        <v>0</v>
      </c>
      <c r="AN1111">
        <f t="shared" si="309"/>
        <v>0</v>
      </c>
      <c r="AO1111">
        <f t="shared" si="310"/>
        <v>0</v>
      </c>
      <c r="AP1111">
        <f t="shared" si="287"/>
        <v>0</v>
      </c>
      <c r="AQ1111">
        <f t="shared" si="288"/>
        <v>0</v>
      </c>
      <c r="AR1111">
        <f t="shared" si="289"/>
        <v>0</v>
      </c>
      <c r="AS1111">
        <f t="shared" si="290"/>
        <v>0</v>
      </c>
      <c r="AT1111">
        <f t="shared" si="291"/>
        <v>0</v>
      </c>
      <c r="AU1111">
        <f t="shared" si="292"/>
        <v>0</v>
      </c>
      <c r="AV1111">
        <f t="shared" si="293"/>
        <v>0</v>
      </c>
      <c r="AW1111">
        <f t="shared" si="294"/>
        <v>0</v>
      </c>
      <c r="AX1111">
        <f t="shared" si="295"/>
        <v>0</v>
      </c>
      <c r="AY1111">
        <f t="shared" si="296"/>
        <v>0</v>
      </c>
      <c r="AZ1111">
        <f t="shared" si="297"/>
        <v>0</v>
      </c>
      <c r="BA1111">
        <f t="shared" si="298"/>
        <v>0</v>
      </c>
      <c r="BB1111">
        <f t="shared" si="311"/>
        <v>0</v>
      </c>
      <c r="BC1111">
        <f t="shared" si="312"/>
        <v>0</v>
      </c>
      <c r="BD1111">
        <f t="shared" si="313"/>
        <v>0</v>
      </c>
      <c r="BE1111">
        <f t="shared" si="314"/>
        <v>0</v>
      </c>
      <c r="BF1111">
        <f t="shared" si="299"/>
        <v>0</v>
      </c>
      <c r="BG1111">
        <f t="shared" si="300"/>
        <v>0</v>
      </c>
      <c r="BH1111">
        <f t="shared" si="301"/>
        <v>0</v>
      </c>
      <c r="BI1111">
        <f t="shared" si="302"/>
        <v>0</v>
      </c>
      <c r="BJ1111" s="311">
        <f t="shared" si="315"/>
        <v>0</v>
      </c>
      <c r="BK1111" s="312">
        <f t="shared" si="316"/>
        <v>0</v>
      </c>
      <c r="BL1111" s="313">
        <f t="shared" si="303"/>
        <v>0</v>
      </c>
      <c r="BM1111" s="314">
        <f t="shared" si="317"/>
        <v>0</v>
      </c>
      <c r="BN1111" s="311">
        <f t="shared" si="318"/>
        <v>0</v>
      </c>
      <c r="BO1111" s="312">
        <f t="shared" si="319"/>
        <v>0</v>
      </c>
      <c r="BP1111" s="313">
        <f t="shared" si="320"/>
        <v>0</v>
      </c>
      <c r="BQ1111" s="314">
        <f t="shared" si="321"/>
        <v>0</v>
      </c>
      <c r="BR1111" s="311">
        <f t="shared" si="304"/>
        <v>0</v>
      </c>
      <c r="BS1111" s="312">
        <f t="shared" si="305"/>
        <v>0</v>
      </c>
      <c r="BT1111" s="313">
        <f t="shared" si="306"/>
        <v>0</v>
      </c>
      <c r="BU1111" s="314">
        <f t="shared" si="322"/>
        <v>0</v>
      </c>
      <c r="BV1111" s="247">
        <f t="shared" si="323"/>
        <v>0</v>
      </c>
      <c r="BW1111" s="310" t="str">
        <f>IF(BV1111=0,"",
IF(SUM($BV$1089:BV1111)=1,BX1111,
IF($BV$1664&gt;SUM($BV$1089:BV1111),_xlfn.CONCAT(", ",BX1111),
IF($BV$1664=SUM($BV$1089:BV1111),_xlfn.CONCAT(" y ",BX1111)))))</f>
        <v/>
      </c>
      <c r="BX1111" s="9">
        <v>23</v>
      </c>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row>
    <row r="1112" spans="1:133" ht="14.25">
      <c r="A1112" s="405"/>
      <c r="B1112" s="6"/>
      <c r="C1112" s="9" t="s">
        <v>5072</v>
      </c>
      <c r="D1112" s="668" t="str">
        <f>IF($AC$1082="","",IF(HLOOKUP($AC$1082,Presentación!$AQ$3:$BV$574,Presentación!AP27)="","",HLOOKUP($AC$1082,Presentación!$AQ$3:$BV$574,Presentación!AP27,0)))</f>
        <v/>
      </c>
      <c r="E1112" s="669"/>
      <c r="F1112" s="670"/>
      <c r="G1112" s="763" t="str">
        <f>IF($AC$1082="","",IF(HLOOKUP($AC$1082,Presentación!$BZ$3:$DE$574,Presentación!AP27,0)="","",HLOOKUP($AC$1082,Presentación!$BZ$3:$DE$574,Presentación!AP27,0)))</f>
        <v/>
      </c>
      <c r="H1112" s="669"/>
      <c r="I1112" s="669"/>
      <c r="J1112" s="669"/>
      <c r="K1112" s="669"/>
      <c r="L1112" s="670"/>
      <c r="M1112" s="112"/>
      <c r="N1112" s="112"/>
      <c r="O1112" s="112"/>
      <c r="P1112" s="112"/>
      <c r="Q1112" s="112"/>
      <c r="R1112" s="112"/>
      <c r="S1112" s="112"/>
      <c r="T1112" s="112"/>
      <c r="U1112" s="112"/>
      <c r="V1112" s="112"/>
      <c r="W1112" s="112"/>
      <c r="X1112" s="112"/>
      <c r="Y1112" s="112"/>
      <c r="Z1112" s="112"/>
      <c r="AA1112" s="112"/>
      <c r="AB1112" s="112"/>
      <c r="AC1112" s="112"/>
      <c r="AD1112" s="112"/>
      <c r="AG1112">
        <f t="shared" si="284"/>
        <v>0</v>
      </c>
      <c r="AH1112" s="247">
        <f t="shared" si="285"/>
        <v>0</v>
      </c>
      <c r="AI1112" s="310" t="str">
        <f>IF(AH1112=0,"",
IF(SUM($AH$1088:AH1112)=1,AJ1112,
IF($AH$1663&gt;SUM($AH$1088:AH1112),_xlfn.CONCAT(", ",AJ1112),
IF($AH$1663=SUM($AH$1088:AH1112),_xlfn.CONCAT(" y ",AJ1112)))))</f>
        <v/>
      </c>
      <c r="AJ1112" s="9">
        <v>25</v>
      </c>
      <c r="AK1112">
        <f t="shared" si="286"/>
        <v>0</v>
      </c>
      <c r="AL1112">
        <f t="shared" si="307"/>
        <v>0</v>
      </c>
      <c r="AM1112">
        <f t="shared" si="308"/>
        <v>0</v>
      </c>
      <c r="AN1112">
        <f t="shared" si="309"/>
        <v>0</v>
      </c>
      <c r="AO1112">
        <f t="shared" si="310"/>
        <v>0</v>
      </c>
      <c r="AP1112">
        <f t="shared" si="287"/>
        <v>0</v>
      </c>
      <c r="AQ1112">
        <f t="shared" si="288"/>
        <v>0</v>
      </c>
      <c r="AR1112">
        <f t="shared" si="289"/>
        <v>0</v>
      </c>
      <c r="AS1112">
        <f t="shared" si="290"/>
        <v>0</v>
      </c>
      <c r="AT1112">
        <f t="shared" si="291"/>
        <v>0</v>
      </c>
      <c r="AU1112">
        <f t="shared" si="292"/>
        <v>0</v>
      </c>
      <c r="AV1112">
        <f t="shared" si="293"/>
        <v>0</v>
      </c>
      <c r="AW1112">
        <f t="shared" si="294"/>
        <v>0</v>
      </c>
      <c r="AX1112">
        <f t="shared" si="295"/>
        <v>0</v>
      </c>
      <c r="AY1112">
        <f t="shared" si="296"/>
        <v>0</v>
      </c>
      <c r="AZ1112">
        <f t="shared" si="297"/>
        <v>0</v>
      </c>
      <c r="BA1112">
        <f t="shared" si="298"/>
        <v>0</v>
      </c>
      <c r="BB1112">
        <f t="shared" si="311"/>
        <v>0</v>
      </c>
      <c r="BC1112">
        <f t="shared" si="312"/>
        <v>0</v>
      </c>
      <c r="BD1112">
        <f t="shared" si="313"/>
        <v>0</v>
      </c>
      <c r="BE1112">
        <f t="shared" si="314"/>
        <v>0</v>
      </c>
      <c r="BF1112">
        <f t="shared" si="299"/>
        <v>0</v>
      </c>
      <c r="BG1112">
        <f t="shared" si="300"/>
        <v>0</v>
      </c>
      <c r="BH1112">
        <f t="shared" si="301"/>
        <v>0</v>
      </c>
      <c r="BI1112">
        <f t="shared" si="302"/>
        <v>0</v>
      </c>
      <c r="BJ1112" s="311">
        <f t="shared" si="315"/>
        <v>0</v>
      </c>
      <c r="BK1112" s="312">
        <f t="shared" si="316"/>
        <v>0</v>
      </c>
      <c r="BL1112" s="313">
        <f t="shared" si="303"/>
        <v>0</v>
      </c>
      <c r="BM1112" s="314">
        <f t="shared" si="317"/>
        <v>0</v>
      </c>
      <c r="BN1112" s="311">
        <f t="shared" si="318"/>
        <v>0</v>
      </c>
      <c r="BO1112" s="312">
        <f t="shared" si="319"/>
        <v>0</v>
      </c>
      <c r="BP1112" s="313">
        <f t="shared" si="320"/>
        <v>0</v>
      </c>
      <c r="BQ1112" s="314">
        <f t="shared" si="321"/>
        <v>0</v>
      </c>
      <c r="BR1112" s="311">
        <f t="shared" si="304"/>
        <v>0</v>
      </c>
      <c r="BS1112" s="312">
        <f t="shared" si="305"/>
        <v>0</v>
      </c>
      <c r="BT1112" s="313">
        <f t="shared" si="306"/>
        <v>0</v>
      </c>
      <c r="BU1112" s="314">
        <f t="shared" si="322"/>
        <v>0</v>
      </c>
      <c r="BV1112" s="247">
        <f t="shared" si="323"/>
        <v>0</v>
      </c>
      <c r="BW1112" s="310" t="str">
        <f>IF(BV1112=0,"",
IF(SUM($BV$1089:BV1112)=1,BX1112,
IF($BV$1664&gt;SUM($BV$1089:BV1112),_xlfn.CONCAT(", ",BX1112),
IF($BV$1664=SUM($BV$1089:BV1112),_xlfn.CONCAT(" y ",BX1112)))))</f>
        <v/>
      </c>
      <c r="BX1112" s="9">
        <v>24</v>
      </c>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row>
    <row r="1113" spans="1:133" ht="14.25">
      <c r="A1113" s="405"/>
      <c r="B1113" s="6"/>
      <c r="C1113" s="9" t="s">
        <v>5073</v>
      </c>
      <c r="D1113" s="668" t="str">
        <f>IF($AC$1082="","",IF(HLOOKUP($AC$1082,Presentación!$AQ$3:$BV$574,Presentación!AP28)="","",HLOOKUP($AC$1082,Presentación!$AQ$3:$BV$574,Presentación!AP28,0)))</f>
        <v/>
      </c>
      <c r="E1113" s="669"/>
      <c r="F1113" s="670"/>
      <c r="G1113" s="763" t="str">
        <f>IF($AC$1082="","",IF(HLOOKUP($AC$1082,Presentación!$BZ$3:$DE$574,Presentación!AP28,0)="","",HLOOKUP($AC$1082,Presentación!$BZ$3:$DE$574,Presentación!AP28,0)))</f>
        <v/>
      </c>
      <c r="H1113" s="669"/>
      <c r="I1113" s="669"/>
      <c r="J1113" s="669"/>
      <c r="K1113" s="669"/>
      <c r="L1113" s="670"/>
      <c r="M1113" s="112"/>
      <c r="N1113" s="112"/>
      <c r="O1113" s="112"/>
      <c r="P1113" s="112"/>
      <c r="Q1113" s="112"/>
      <c r="R1113" s="112"/>
      <c r="S1113" s="112"/>
      <c r="T1113" s="112"/>
      <c r="U1113" s="112"/>
      <c r="V1113" s="112"/>
      <c r="W1113" s="112"/>
      <c r="X1113" s="112"/>
      <c r="Y1113" s="112"/>
      <c r="Z1113" s="112"/>
      <c r="AA1113" s="112"/>
      <c r="AB1113" s="112"/>
      <c r="AC1113" s="112"/>
      <c r="AD1113" s="112"/>
      <c r="AG1113">
        <f t="shared" si="284"/>
        <v>0</v>
      </c>
      <c r="AH1113" s="247">
        <f t="shared" si="285"/>
        <v>0</v>
      </c>
      <c r="AI1113" s="310" t="str">
        <f>IF(AH1113=0,"",
IF(SUM($AH$1088:AH1113)=1,AJ1113,
IF($AH$1663&gt;SUM($AH$1088:AH1113),_xlfn.CONCAT(", ",AJ1113),
IF($AH$1663=SUM($AH$1088:AH1113),_xlfn.CONCAT(" y ",AJ1113)))))</f>
        <v/>
      </c>
      <c r="AJ1113" s="9">
        <v>26</v>
      </c>
      <c r="AK1113">
        <f t="shared" si="286"/>
        <v>0</v>
      </c>
      <c r="AL1113">
        <f t="shared" si="307"/>
        <v>0</v>
      </c>
      <c r="AM1113">
        <f t="shared" si="308"/>
        <v>0</v>
      </c>
      <c r="AN1113">
        <f t="shared" si="309"/>
        <v>0</v>
      </c>
      <c r="AO1113">
        <f t="shared" si="310"/>
        <v>0</v>
      </c>
      <c r="AP1113">
        <f t="shared" si="287"/>
        <v>0</v>
      </c>
      <c r="AQ1113">
        <f t="shared" si="288"/>
        <v>0</v>
      </c>
      <c r="AR1113">
        <f t="shared" si="289"/>
        <v>0</v>
      </c>
      <c r="AS1113">
        <f t="shared" si="290"/>
        <v>0</v>
      </c>
      <c r="AT1113">
        <f t="shared" si="291"/>
        <v>0</v>
      </c>
      <c r="AU1113">
        <f t="shared" si="292"/>
        <v>0</v>
      </c>
      <c r="AV1113">
        <f t="shared" si="293"/>
        <v>0</v>
      </c>
      <c r="AW1113">
        <f t="shared" si="294"/>
        <v>0</v>
      </c>
      <c r="AX1113">
        <f t="shared" si="295"/>
        <v>0</v>
      </c>
      <c r="AY1113">
        <f t="shared" si="296"/>
        <v>0</v>
      </c>
      <c r="AZ1113">
        <f t="shared" si="297"/>
        <v>0</v>
      </c>
      <c r="BA1113">
        <f t="shared" si="298"/>
        <v>0</v>
      </c>
      <c r="BB1113">
        <f t="shared" si="311"/>
        <v>0</v>
      </c>
      <c r="BC1113">
        <f t="shared" si="312"/>
        <v>0</v>
      </c>
      <c r="BD1113">
        <f t="shared" si="313"/>
        <v>0</v>
      </c>
      <c r="BE1113">
        <f t="shared" si="314"/>
        <v>0</v>
      </c>
      <c r="BF1113">
        <f t="shared" si="299"/>
        <v>0</v>
      </c>
      <c r="BG1113">
        <f t="shared" si="300"/>
        <v>0</v>
      </c>
      <c r="BH1113">
        <f t="shared" si="301"/>
        <v>0</v>
      </c>
      <c r="BI1113">
        <f t="shared" si="302"/>
        <v>0</v>
      </c>
      <c r="BJ1113" s="311">
        <f t="shared" si="315"/>
        <v>0</v>
      </c>
      <c r="BK1113" s="312">
        <f t="shared" si="316"/>
        <v>0</v>
      </c>
      <c r="BL1113" s="313">
        <f t="shared" si="303"/>
        <v>0</v>
      </c>
      <c r="BM1113" s="314">
        <f t="shared" si="317"/>
        <v>0</v>
      </c>
      <c r="BN1113" s="311">
        <f t="shared" si="318"/>
        <v>0</v>
      </c>
      <c r="BO1113" s="312">
        <f t="shared" si="319"/>
        <v>0</v>
      </c>
      <c r="BP1113" s="313">
        <f t="shared" si="320"/>
        <v>0</v>
      </c>
      <c r="BQ1113" s="314">
        <f t="shared" si="321"/>
        <v>0</v>
      </c>
      <c r="BR1113" s="311">
        <f t="shared" si="304"/>
        <v>0</v>
      </c>
      <c r="BS1113" s="312">
        <f t="shared" si="305"/>
        <v>0</v>
      </c>
      <c r="BT1113" s="313">
        <f t="shared" si="306"/>
        <v>0</v>
      </c>
      <c r="BU1113" s="314">
        <f t="shared" si="322"/>
        <v>0</v>
      </c>
      <c r="BV1113" s="247">
        <f t="shared" si="323"/>
        <v>0</v>
      </c>
      <c r="BW1113" s="310" t="str">
        <f>IF(BV1113=0,"",
IF(SUM($BV$1089:BV1113)=1,BX1113,
IF($BV$1664&gt;SUM($BV$1089:BV1113),_xlfn.CONCAT(", ",BX1113),
IF($BV$1664=SUM($BV$1089:BV1113),_xlfn.CONCAT(" y ",BX1113)))))</f>
        <v/>
      </c>
      <c r="BX1113" s="9">
        <v>25</v>
      </c>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row>
    <row r="1114" spans="1:133" ht="14.25">
      <c r="A1114" s="405"/>
      <c r="B1114" s="6"/>
      <c r="C1114" s="9" t="s">
        <v>5074</v>
      </c>
      <c r="D1114" s="668" t="str">
        <f>IF($AC$1082="","",IF(HLOOKUP($AC$1082,Presentación!$AQ$3:$BV$574,Presentación!AP29)="","",HLOOKUP($AC$1082,Presentación!$AQ$3:$BV$574,Presentación!AP29,0)))</f>
        <v/>
      </c>
      <c r="E1114" s="669"/>
      <c r="F1114" s="670"/>
      <c r="G1114" s="763" t="str">
        <f>IF($AC$1082="","",IF(HLOOKUP($AC$1082,Presentación!$BZ$3:$DE$574,Presentación!AP29,0)="","",HLOOKUP($AC$1082,Presentación!$BZ$3:$DE$574,Presentación!AP29,0)))</f>
        <v/>
      </c>
      <c r="H1114" s="669"/>
      <c r="I1114" s="669"/>
      <c r="J1114" s="669"/>
      <c r="K1114" s="669"/>
      <c r="L1114" s="670"/>
      <c r="M1114" s="112"/>
      <c r="N1114" s="112"/>
      <c r="O1114" s="112"/>
      <c r="P1114" s="112"/>
      <c r="Q1114" s="112"/>
      <c r="R1114" s="112"/>
      <c r="S1114" s="112"/>
      <c r="T1114" s="112"/>
      <c r="U1114" s="112"/>
      <c r="V1114" s="112"/>
      <c r="W1114" s="112"/>
      <c r="X1114" s="112"/>
      <c r="Y1114" s="112"/>
      <c r="Z1114" s="112"/>
      <c r="AA1114" s="112"/>
      <c r="AB1114" s="112"/>
      <c r="AC1114" s="112"/>
      <c r="AD1114" s="112"/>
      <c r="AG1114">
        <f t="shared" si="284"/>
        <v>0</v>
      </c>
      <c r="AH1114" s="247">
        <f t="shared" si="285"/>
        <v>0</v>
      </c>
      <c r="AI1114" s="310" t="str">
        <f>IF(AH1114=0,"",
IF(SUM($AH$1088:AH1114)=1,AJ1114,
IF($AH$1663&gt;SUM($AH$1088:AH1114),_xlfn.CONCAT(", ",AJ1114),
IF($AH$1663=SUM($AH$1088:AH1114),_xlfn.CONCAT(" y ",AJ1114)))))</f>
        <v/>
      </c>
      <c r="AJ1114" s="9">
        <v>27</v>
      </c>
      <c r="AK1114">
        <f t="shared" si="286"/>
        <v>0</v>
      </c>
      <c r="AL1114">
        <f t="shared" si="307"/>
        <v>0</v>
      </c>
      <c r="AM1114">
        <f t="shared" si="308"/>
        <v>0</v>
      </c>
      <c r="AN1114">
        <f t="shared" si="309"/>
        <v>0</v>
      </c>
      <c r="AO1114">
        <f t="shared" si="310"/>
        <v>0</v>
      </c>
      <c r="AP1114">
        <f t="shared" si="287"/>
        <v>0</v>
      </c>
      <c r="AQ1114">
        <f t="shared" si="288"/>
        <v>0</v>
      </c>
      <c r="AR1114">
        <f t="shared" si="289"/>
        <v>0</v>
      </c>
      <c r="AS1114">
        <f t="shared" si="290"/>
        <v>0</v>
      </c>
      <c r="AT1114">
        <f t="shared" si="291"/>
        <v>0</v>
      </c>
      <c r="AU1114">
        <f t="shared" si="292"/>
        <v>0</v>
      </c>
      <c r="AV1114">
        <f t="shared" si="293"/>
        <v>0</v>
      </c>
      <c r="AW1114">
        <f t="shared" si="294"/>
        <v>0</v>
      </c>
      <c r="AX1114">
        <f t="shared" si="295"/>
        <v>0</v>
      </c>
      <c r="AY1114">
        <f t="shared" si="296"/>
        <v>0</v>
      </c>
      <c r="AZ1114">
        <f t="shared" si="297"/>
        <v>0</v>
      </c>
      <c r="BA1114">
        <f t="shared" si="298"/>
        <v>0</v>
      </c>
      <c r="BB1114">
        <f t="shared" si="311"/>
        <v>0</v>
      </c>
      <c r="BC1114">
        <f t="shared" si="312"/>
        <v>0</v>
      </c>
      <c r="BD1114">
        <f t="shared" si="313"/>
        <v>0</v>
      </c>
      <c r="BE1114">
        <f t="shared" si="314"/>
        <v>0</v>
      </c>
      <c r="BF1114">
        <f t="shared" si="299"/>
        <v>0</v>
      </c>
      <c r="BG1114">
        <f t="shared" si="300"/>
        <v>0</v>
      </c>
      <c r="BH1114">
        <f t="shared" si="301"/>
        <v>0</v>
      </c>
      <c r="BI1114">
        <f t="shared" si="302"/>
        <v>0</v>
      </c>
      <c r="BJ1114" s="311">
        <f t="shared" si="315"/>
        <v>0</v>
      </c>
      <c r="BK1114" s="312">
        <f t="shared" si="316"/>
        <v>0</v>
      </c>
      <c r="BL1114" s="313">
        <f t="shared" si="303"/>
        <v>0</v>
      </c>
      <c r="BM1114" s="314">
        <f t="shared" si="317"/>
        <v>0</v>
      </c>
      <c r="BN1114" s="311">
        <f t="shared" si="318"/>
        <v>0</v>
      </c>
      <c r="BO1114" s="312">
        <f t="shared" si="319"/>
        <v>0</v>
      </c>
      <c r="BP1114" s="313">
        <f t="shared" si="320"/>
        <v>0</v>
      </c>
      <c r="BQ1114" s="314">
        <f t="shared" si="321"/>
        <v>0</v>
      </c>
      <c r="BR1114" s="311">
        <f t="shared" si="304"/>
        <v>0</v>
      </c>
      <c r="BS1114" s="312">
        <f t="shared" si="305"/>
        <v>0</v>
      </c>
      <c r="BT1114" s="313">
        <f t="shared" si="306"/>
        <v>0</v>
      </c>
      <c r="BU1114" s="314">
        <f t="shared" si="322"/>
        <v>0</v>
      </c>
      <c r="BV1114" s="247">
        <f t="shared" si="323"/>
        <v>0</v>
      </c>
      <c r="BW1114" s="310" t="str">
        <f>IF(BV1114=0,"",
IF(SUM($BV$1089:BV1114)=1,BX1114,
IF($BV$1664&gt;SUM($BV$1089:BV1114),_xlfn.CONCAT(", ",BX1114),
IF($BV$1664=SUM($BV$1089:BV1114),_xlfn.CONCAT(" y ",BX1114)))))</f>
        <v/>
      </c>
      <c r="BX1114" s="9">
        <v>26</v>
      </c>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row>
    <row r="1115" spans="1:133" ht="14.25">
      <c r="A1115" s="405"/>
      <c r="B1115" s="6"/>
      <c r="C1115" s="9" t="s">
        <v>5075</v>
      </c>
      <c r="D1115" s="668" t="str">
        <f>IF($AC$1082="","",IF(HLOOKUP($AC$1082,Presentación!$AQ$3:$BV$574,Presentación!AP30)="","",HLOOKUP($AC$1082,Presentación!$AQ$3:$BV$574,Presentación!AP30,0)))</f>
        <v/>
      </c>
      <c r="E1115" s="669"/>
      <c r="F1115" s="670"/>
      <c r="G1115" s="763" t="str">
        <f>IF($AC$1082="","",IF(HLOOKUP($AC$1082,Presentación!$BZ$3:$DE$574,Presentación!AP30,0)="","",HLOOKUP($AC$1082,Presentación!$BZ$3:$DE$574,Presentación!AP30,0)))</f>
        <v/>
      </c>
      <c r="H1115" s="669"/>
      <c r="I1115" s="669"/>
      <c r="J1115" s="669"/>
      <c r="K1115" s="669"/>
      <c r="L1115" s="670"/>
      <c r="M1115" s="112"/>
      <c r="N1115" s="112"/>
      <c r="O1115" s="112"/>
      <c r="P1115" s="112"/>
      <c r="Q1115" s="112"/>
      <c r="R1115" s="112"/>
      <c r="S1115" s="112"/>
      <c r="T1115" s="112"/>
      <c r="U1115" s="112"/>
      <c r="V1115" s="112"/>
      <c r="W1115" s="112"/>
      <c r="X1115" s="112"/>
      <c r="Y1115" s="112"/>
      <c r="Z1115" s="112"/>
      <c r="AA1115" s="112"/>
      <c r="AB1115" s="112"/>
      <c r="AC1115" s="112"/>
      <c r="AD1115" s="112"/>
      <c r="AG1115">
        <f t="shared" si="284"/>
        <v>0</v>
      </c>
      <c r="AH1115" s="247">
        <f t="shared" si="285"/>
        <v>0</v>
      </c>
      <c r="AI1115" s="310" t="str">
        <f>IF(AH1115=0,"",
IF(SUM($AH$1088:AH1115)=1,AJ1115,
IF($AH$1663&gt;SUM($AH$1088:AH1115),_xlfn.CONCAT(", ",AJ1115),
IF($AH$1663=SUM($AH$1088:AH1115),_xlfn.CONCAT(" y ",AJ1115)))))</f>
        <v/>
      </c>
      <c r="AJ1115" s="9">
        <v>28</v>
      </c>
      <c r="AK1115">
        <f t="shared" si="286"/>
        <v>0</v>
      </c>
      <c r="AL1115">
        <f t="shared" si="307"/>
        <v>0</v>
      </c>
      <c r="AM1115">
        <f t="shared" si="308"/>
        <v>0</v>
      </c>
      <c r="AN1115">
        <f t="shared" si="309"/>
        <v>0</v>
      </c>
      <c r="AO1115">
        <f t="shared" si="310"/>
        <v>0</v>
      </c>
      <c r="AP1115">
        <f t="shared" si="287"/>
        <v>0</v>
      </c>
      <c r="AQ1115">
        <f t="shared" si="288"/>
        <v>0</v>
      </c>
      <c r="AR1115">
        <f t="shared" si="289"/>
        <v>0</v>
      </c>
      <c r="AS1115">
        <f t="shared" si="290"/>
        <v>0</v>
      </c>
      <c r="AT1115">
        <f t="shared" si="291"/>
        <v>0</v>
      </c>
      <c r="AU1115">
        <f t="shared" si="292"/>
        <v>0</v>
      </c>
      <c r="AV1115">
        <f t="shared" si="293"/>
        <v>0</v>
      </c>
      <c r="AW1115">
        <f t="shared" si="294"/>
        <v>0</v>
      </c>
      <c r="AX1115">
        <f t="shared" si="295"/>
        <v>0</v>
      </c>
      <c r="AY1115">
        <f t="shared" si="296"/>
        <v>0</v>
      </c>
      <c r="AZ1115">
        <f t="shared" si="297"/>
        <v>0</v>
      </c>
      <c r="BA1115">
        <f t="shared" si="298"/>
        <v>0</v>
      </c>
      <c r="BB1115">
        <f t="shared" si="311"/>
        <v>0</v>
      </c>
      <c r="BC1115">
        <f t="shared" si="312"/>
        <v>0</v>
      </c>
      <c r="BD1115">
        <f t="shared" si="313"/>
        <v>0</v>
      </c>
      <c r="BE1115">
        <f t="shared" si="314"/>
        <v>0</v>
      </c>
      <c r="BF1115">
        <f t="shared" si="299"/>
        <v>0</v>
      </c>
      <c r="BG1115">
        <f t="shared" si="300"/>
        <v>0</v>
      </c>
      <c r="BH1115">
        <f t="shared" si="301"/>
        <v>0</v>
      </c>
      <c r="BI1115">
        <f t="shared" si="302"/>
        <v>0</v>
      </c>
      <c r="BJ1115" s="311">
        <f t="shared" si="315"/>
        <v>0</v>
      </c>
      <c r="BK1115" s="312">
        <f t="shared" si="316"/>
        <v>0</v>
      </c>
      <c r="BL1115" s="313">
        <f t="shared" si="303"/>
        <v>0</v>
      </c>
      <c r="BM1115" s="314">
        <f t="shared" si="317"/>
        <v>0</v>
      </c>
      <c r="BN1115" s="311">
        <f t="shared" si="318"/>
        <v>0</v>
      </c>
      <c r="BO1115" s="312">
        <f t="shared" si="319"/>
        <v>0</v>
      </c>
      <c r="BP1115" s="313">
        <f t="shared" si="320"/>
        <v>0</v>
      </c>
      <c r="BQ1115" s="314">
        <f t="shared" si="321"/>
        <v>0</v>
      </c>
      <c r="BR1115" s="311">
        <f t="shared" si="304"/>
        <v>0</v>
      </c>
      <c r="BS1115" s="312">
        <f t="shared" si="305"/>
        <v>0</v>
      </c>
      <c r="BT1115" s="313">
        <f t="shared" si="306"/>
        <v>0</v>
      </c>
      <c r="BU1115" s="314">
        <f t="shared" si="322"/>
        <v>0</v>
      </c>
      <c r="BV1115" s="247">
        <f t="shared" si="323"/>
        <v>0</v>
      </c>
      <c r="BW1115" s="310" t="str">
        <f>IF(BV1115=0,"",
IF(SUM($BV$1089:BV1115)=1,BX1115,
IF($BV$1664&gt;SUM($BV$1089:BV1115),_xlfn.CONCAT(", ",BX1115),
IF($BV$1664=SUM($BV$1089:BV1115),_xlfn.CONCAT(" y ",BX1115)))))</f>
        <v/>
      </c>
      <c r="BX1115" s="9">
        <v>27</v>
      </c>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row>
    <row r="1116" spans="1:133" ht="14.25">
      <c r="A1116" s="405"/>
      <c r="B1116" s="6"/>
      <c r="C1116" s="9" t="s">
        <v>5076</v>
      </c>
      <c r="D1116" s="668" t="str">
        <f>IF($AC$1082="","",IF(HLOOKUP($AC$1082,Presentación!$AQ$3:$BV$574,Presentación!AP31)="","",HLOOKUP($AC$1082,Presentación!$AQ$3:$BV$574,Presentación!AP31,0)))</f>
        <v/>
      </c>
      <c r="E1116" s="669"/>
      <c r="F1116" s="670"/>
      <c r="G1116" s="763" t="str">
        <f>IF($AC$1082="","",IF(HLOOKUP($AC$1082,Presentación!$BZ$3:$DE$574,Presentación!AP31,0)="","",HLOOKUP($AC$1082,Presentación!$BZ$3:$DE$574,Presentación!AP31,0)))</f>
        <v/>
      </c>
      <c r="H1116" s="669"/>
      <c r="I1116" s="669"/>
      <c r="J1116" s="669"/>
      <c r="K1116" s="669"/>
      <c r="L1116" s="670"/>
      <c r="M1116" s="112"/>
      <c r="N1116" s="112"/>
      <c r="O1116" s="112"/>
      <c r="P1116" s="112"/>
      <c r="Q1116" s="112"/>
      <c r="R1116" s="112"/>
      <c r="S1116" s="112"/>
      <c r="T1116" s="112"/>
      <c r="U1116" s="112"/>
      <c r="V1116" s="112"/>
      <c r="W1116" s="112"/>
      <c r="X1116" s="112"/>
      <c r="Y1116" s="112"/>
      <c r="Z1116" s="112"/>
      <c r="AA1116" s="112"/>
      <c r="AB1116" s="112"/>
      <c r="AC1116" s="112"/>
      <c r="AD1116" s="112"/>
      <c r="AG1116">
        <f t="shared" si="284"/>
        <v>0</v>
      </c>
      <c r="AH1116" s="247">
        <f t="shared" si="285"/>
        <v>0</v>
      </c>
      <c r="AI1116" s="310" t="str">
        <f>IF(AH1116=0,"",
IF(SUM($AH$1088:AH1116)=1,AJ1116,
IF($AH$1663&gt;SUM($AH$1088:AH1116),_xlfn.CONCAT(", ",AJ1116),
IF($AH$1663=SUM($AH$1088:AH1116),_xlfn.CONCAT(" y ",AJ1116)))))</f>
        <v/>
      </c>
      <c r="AJ1116" s="9">
        <v>29</v>
      </c>
      <c r="AK1116">
        <f t="shared" si="286"/>
        <v>0</v>
      </c>
      <c r="AL1116">
        <f t="shared" si="307"/>
        <v>0</v>
      </c>
      <c r="AM1116">
        <f t="shared" si="308"/>
        <v>0</v>
      </c>
      <c r="AN1116">
        <f t="shared" si="309"/>
        <v>0</v>
      </c>
      <c r="AO1116">
        <f t="shared" si="310"/>
        <v>0</v>
      </c>
      <c r="AP1116">
        <f t="shared" si="287"/>
        <v>0</v>
      </c>
      <c r="AQ1116">
        <f t="shared" si="288"/>
        <v>0</v>
      </c>
      <c r="AR1116">
        <f t="shared" si="289"/>
        <v>0</v>
      </c>
      <c r="AS1116">
        <f t="shared" si="290"/>
        <v>0</v>
      </c>
      <c r="AT1116">
        <f t="shared" si="291"/>
        <v>0</v>
      </c>
      <c r="AU1116">
        <f t="shared" si="292"/>
        <v>0</v>
      </c>
      <c r="AV1116">
        <f t="shared" si="293"/>
        <v>0</v>
      </c>
      <c r="AW1116">
        <f t="shared" si="294"/>
        <v>0</v>
      </c>
      <c r="AX1116">
        <f t="shared" si="295"/>
        <v>0</v>
      </c>
      <c r="AY1116">
        <f t="shared" si="296"/>
        <v>0</v>
      </c>
      <c r="AZ1116">
        <f t="shared" si="297"/>
        <v>0</v>
      </c>
      <c r="BA1116">
        <f t="shared" si="298"/>
        <v>0</v>
      </c>
      <c r="BB1116">
        <f t="shared" si="311"/>
        <v>0</v>
      </c>
      <c r="BC1116">
        <f t="shared" si="312"/>
        <v>0</v>
      </c>
      <c r="BD1116">
        <f t="shared" si="313"/>
        <v>0</v>
      </c>
      <c r="BE1116">
        <f t="shared" si="314"/>
        <v>0</v>
      </c>
      <c r="BF1116">
        <f t="shared" si="299"/>
        <v>0</v>
      </c>
      <c r="BG1116">
        <f t="shared" si="300"/>
        <v>0</v>
      </c>
      <c r="BH1116">
        <f t="shared" si="301"/>
        <v>0</v>
      </c>
      <c r="BI1116">
        <f t="shared" si="302"/>
        <v>0</v>
      </c>
      <c r="BJ1116" s="311">
        <f t="shared" si="315"/>
        <v>0</v>
      </c>
      <c r="BK1116" s="312">
        <f t="shared" si="316"/>
        <v>0</v>
      </c>
      <c r="BL1116" s="313">
        <f t="shared" si="303"/>
        <v>0</v>
      </c>
      <c r="BM1116" s="314">
        <f t="shared" si="317"/>
        <v>0</v>
      </c>
      <c r="BN1116" s="311">
        <f t="shared" si="318"/>
        <v>0</v>
      </c>
      <c r="BO1116" s="312">
        <f t="shared" si="319"/>
        <v>0</v>
      </c>
      <c r="BP1116" s="313">
        <f t="shared" si="320"/>
        <v>0</v>
      </c>
      <c r="BQ1116" s="314">
        <f t="shared" si="321"/>
        <v>0</v>
      </c>
      <c r="BR1116" s="311">
        <f t="shared" si="304"/>
        <v>0</v>
      </c>
      <c r="BS1116" s="312">
        <f t="shared" si="305"/>
        <v>0</v>
      </c>
      <c r="BT1116" s="313">
        <f t="shared" si="306"/>
        <v>0</v>
      </c>
      <c r="BU1116" s="314">
        <f t="shared" si="322"/>
        <v>0</v>
      </c>
      <c r="BV1116" s="247">
        <f t="shared" si="323"/>
        <v>0</v>
      </c>
      <c r="BW1116" s="310" t="str">
        <f>IF(BV1116=0,"",
IF(SUM($BV$1089:BV1116)=1,BX1116,
IF($BV$1664&gt;SUM($BV$1089:BV1116),_xlfn.CONCAT(", ",BX1116),
IF($BV$1664=SUM($BV$1089:BV1116),_xlfn.CONCAT(" y ",BX1116)))))</f>
        <v/>
      </c>
      <c r="BX1116" s="9">
        <v>28</v>
      </c>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row>
    <row r="1117" spans="1:133" ht="14.25">
      <c r="A1117" s="405"/>
      <c r="B1117" s="6"/>
      <c r="C1117" s="9" t="s">
        <v>5077</v>
      </c>
      <c r="D1117" s="668" t="str">
        <f>IF($AC$1082="","",IF(HLOOKUP($AC$1082,Presentación!$AQ$3:$BV$574,Presentación!AP32)="","",HLOOKUP($AC$1082,Presentación!$AQ$3:$BV$574,Presentación!AP32,0)))</f>
        <v/>
      </c>
      <c r="E1117" s="669"/>
      <c r="F1117" s="670"/>
      <c r="G1117" s="763" t="str">
        <f>IF($AC$1082="","",IF(HLOOKUP($AC$1082,Presentación!$BZ$3:$DE$574,Presentación!AP32,0)="","",HLOOKUP($AC$1082,Presentación!$BZ$3:$DE$574,Presentación!AP32,0)))</f>
        <v/>
      </c>
      <c r="H1117" s="669"/>
      <c r="I1117" s="669"/>
      <c r="J1117" s="669"/>
      <c r="K1117" s="669"/>
      <c r="L1117" s="670"/>
      <c r="M1117" s="112"/>
      <c r="N1117" s="112"/>
      <c r="O1117" s="112"/>
      <c r="P1117" s="112"/>
      <c r="Q1117" s="112"/>
      <c r="R1117" s="112"/>
      <c r="S1117" s="112"/>
      <c r="T1117" s="112"/>
      <c r="U1117" s="112"/>
      <c r="V1117" s="112"/>
      <c r="W1117" s="112"/>
      <c r="X1117" s="112"/>
      <c r="Y1117" s="112"/>
      <c r="Z1117" s="112"/>
      <c r="AA1117" s="112"/>
      <c r="AB1117" s="112"/>
      <c r="AC1117" s="112"/>
      <c r="AD1117" s="112"/>
      <c r="AG1117">
        <f t="shared" si="284"/>
        <v>0</v>
      </c>
      <c r="AH1117" s="247">
        <f t="shared" si="285"/>
        <v>0</v>
      </c>
      <c r="AI1117" s="310" t="str">
        <f>IF(AH1117=0,"",
IF(SUM($AH$1088:AH1117)=1,AJ1117,
IF($AH$1663&gt;SUM($AH$1088:AH1117),_xlfn.CONCAT(", ",AJ1117),
IF($AH$1663=SUM($AH$1088:AH1117),_xlfn.CONCAT(" y ",AJ1117)))))</f>
        <v/>
      </c>
      <c r="AJ1117" s="9">
        <v>30</v>
      </c>
      <c r="AK1117">
        <f t="shared" si="286"/>
        <v>0</v>
      </c>
      <c r="AL1117">
        <f t="shared" si="307"/>
        <v>0</v>
      </c>
      <c r="AM1117">
        <f t="shared" si="308"/>
        <v>0</v>
      </c>
      <c r="AN1117">
        <f t="shared" si="309"/>
        <v>0</v>
      </c>
      <c r="AO1117">
        <f t="shared" si="310"/>
        <v>0</v>
      </c>
      <c r="AP1117">
        <f t="shared" si="287"/>
        <v>0</v>
      </c>
      <c r="AQ1117">
        <f t="shared" si="288"/>
        <v>0</v>
      </c>
      <c r="AR1117">
        <f t="shared" si="289"/>
        <v>0</v>
      </c>
      <c r="AS1117">
        <f t="shared" si="290"/>
        <v>0</v>
      </c>
      <c r="AT1117">
        <f t="shared" si="291"/>
        <v>0</v>
      </c>
      <c r="AU1117">
        <f t="shared" si="292"/>
        <v>0</v>
      </c>
      <c r="AV1117">
        <f t="shared" si="293"/>
        <v>0</v>
      </c>
      <c r="AW1117">
        <f t="shared" si="294"/>
        <v>0</v>
      </c>
      <c r="AX1117">
        <f t="shared" si="295"/>
        <v>0</v>
      </c>
      <c r="AY1117">
        <f t="shared" si="296"/>
        <v>0</v>
      </c>
      <c r="AZ1117">
        <f t="shared" si="297"/>
        <v>0</v>
      </c>
      <c r="BA1117">
        <f t="shared" si="298"/>
        <v>0</v>
      </c>
      <c r="BB1117">
        <f t="shared" si="311"/>
        <v>0</v>
      </c>
      <c r="BC1117">
        <f t="shared" si="312"/>
        <v>0</v>
      </c>
      <c r="BD1117">
        <f t="shared" si="313"/>
        <v>0</v>
      </c>
      <c r="BE1117">
        <f t="shared" si="314"/>
        <v>0</v>
      </c>
      <c r="BF1117">
        <f t="shared" si="299"/>
        <v>0</v>
      </c>
      <c r="BG1117">
        <f t="shared" si="300"/>
        <v>0</v>
      </c>
      <c r="BH1117">
        <f t="shared" si="301"/>
        <v>0</v>
      </c>
      <c r="BI1117">
        <f t="shared" si="302"/>
        <v>0</v>
      </c>
      <c r="BJ1117" s="311">
        <f t="shared" si="315"/>
        <v>0</v>
      </c>
      <c r="BK1117" s="312">
        <f t="shared" si="316"/>
        <v>0</v>
      </c>
      <c r="BL1117" s="313">
        <f t="shared" si="303"/>
        <v>0</v>
      </c>
      <c r="BM1117" s="314">
        <f t="shared" si="317"/>
        <v>0</v>
      </c>
      <c r="BN1117" s="311">
        <f t="shared" si="318"/>
        <v>0</v>
      </c>
      <c r="BO1117" s="312">
        <f t="shared" si="319"/>
        <v>0</v>
      </c>
      <c r="BP1117" s="313">
        <f t="shared" si="320"/>
        <v>0</v>
      </c>
      <c r="BQ1117" s="314">
        <f t="shared" si="321"/>
        <v>0</v>
      </c>
      <c r="BR1117" s="311">
        <f t="shared" si="304"/>
        <v>0</v>
      </c>
      <c r="BS1117" s="312">
        <f t="shared" si="305"/>
        <v>0</v>
      </c>
      <c r="BT1117" s="313">
        <f t="shared" si="306"/>
        <v>0</v>
      </c>
      <c r="BU1117" s="314">
        <f t="shared" si="322"/>
        <v>0</v>
      </c>
      <c r="BV1117" s="247">
        <f t="shared" si="323"/>
        <v>0</v>
      </c>
      <c r="BW1117" s="310" t="str">
        <f>IF(BV1117=0,"",
IF(SUM($BV$1089:BV1117)=1,BX1117,
IF($BV$1664&gt;SUM($BV$1089:BV1117),_xlfn.CONCAT(", ",BX1117),
IF($BV$1664=SUM($BV$1089:BV1117),_xlfn.CONCAT(" y ",BX1117)))))</f>
        <v/>
      </c>
      <c r="BX1117" s="9">
        <v>29</v>
      </c>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row>
    <row r="1118" spans="1:133" ht="14.25">
      <c r="A1118" s="405"/>
      <c r="B1118" s="6"/>
      <c r="C1118" s="9" t="s">
        <v>5078</v>
      </c>
      <c r="D1118" s="668" t="str">
        <f>IF($AC$1082="","",IF(HLOOKUP($AC$1082,Presentación!$AQ$3:$BV$574,Presentación!AP33)="","",HLOOKUP($AC$1082,Presentación!$AQ$3:$BV$574,Presentación!AP33,0)))</f>
        <v/>
      </c>
      <c r="E1118" s="669"/>
      <c r="F1118" s="670"/>
      <c r="G1118" s="763" t="str">
        <f>IF($AC$1082="","",IF(HLOOKUP($AC$1082,Presentación!$BZ$3:$DE$574,Presentación!AP33,0)="","",HLOOKUP($AC$1082,Presentación!$BZ$3:$DE$574,Presentación!AP33,0)))</f>
        <v/>
      </c>
      <c r="H1118" s="669"/>
      <c r="I1118" s="669"/>
      <c r="J1118" s="669"/>
      <c r="K1118" s="669"/>
      <c r="L1118" s="670"/>
      <c r="M1118" s="112"/>
      <c r="N1118" s="112"/>
      <c r="O1118" s="112"/>
      <c r="P1118" s="112"/>
      <c r="Q1118" s="112"/>
      <c r="R1118" s="112"/>
      <c r="S1118" s="112"/>
      <c r="T1118" s="112"/>
      <c r="U1118" s="112"/>
      <c r="V1118" s="112"/>
      <c r="W1118" s="112"/>
      <c r="X1118" s="112"/>
      <c r="Y1118" s="112"/>
      <c r="Z1118" s="112"/>
      <c r="AA1118" s="112"/>
      <c r="AB1118" s="112"/>
      <c r="AC1118" s="112"/>
      <c r="AD1118" s="112"/>
      <c r="AG1118">
        <f t="shared" si="284"/>
        <v>0</v>
      </c>
      <c r="AH1118" s="247">
        <f t="shared" si="285"/>
        <v>0</v>
      </c>
      <c r="AI1118" s="310" t="str">
        <f>IF(AH1118=0,"",
IF(SUM($AH$1088:AH1118)=1,AJ1118,
IF($AH$1663&gt;SUM($AH$1088:AH1118),_xlfn.CONCAT(", ",AJ1118),
IF($AH$1663=SUM($AH$1088:AH1118),_xlfn.CONCAT(" y ",AJ1118)))))</f>
        <v/>
      </c>
      <c r="AJ1118" s="9">
        <v>31</v>
      </c>
      <c r="AK1118">
        <f t="shared" si="286"/>
        <v>0</v>
      </c>
      <c r="AL1118">
        <f t="shared" si="307"/>
        <v>0</v>
      </c>
      <c r="AM1118">
        <f t="shared" si="308"/>
        <v>0</v>
      </c>
      <c r="AN1118">
        <f t="shared" si="309"/>
        <v>0</v>
      </c>
      <c r="AO1118">
        <f t="shared" si="310"/>
        <v>0</v>
      </c>
      <c r="AP1118">
        <f t="shared" si="287"/>
        <v>0</v>
      </c>
      <c r="AQ1118">
        <f t="shared" si="288"/>
        <v>0</v>
      </c>
      <c r="AR1118">
        <f t="shared" si="289"/>
        <v>0</v>
      </c>
      <c r="AS1118">
        <f t="shared" si="290"/>
        <v>0</v>
      </c>
      <c r="AT1118">
        <f t="shared" si="291"/>
        <v>0</v>
      </c>
      <c r="AU1118">
        <f t="shared" si="292"/>
        <v>0</v>
      </c>
      <c r="AV1118">
        <f t="shared" si="293"/>
        <v>0</v>
      </c>
      <c r="AW1118">
        <f t="shared" si="294"/>
        <v>0</v>
      </c>
      <c r="AX1118">
        <f t="shared" si="295"/>
        <v>0</v>
      </c>
      <c r="AY1118">
        <f t="shared" si="296"/>
        <v>0</v>
      </c>
      <c r="AZ1118">
        <f t="shared" si="297"/>
        <v>0</v>
      </c>
      <c r="BA1118">
        <f t="shared" si="298"/>
        <v>0</v>
      </c>
      <c r="BB1118">
        <f t="shared" si="311"/>
        <v>0</v>
      </c>
      <c r="BC1118">
        <f t="shared" si="312"/>
        <v>0</v>
      </c>
      <c r="BD1118">
        <f t="shared" si="313"/>
        <v>0</v>
      </c>
      <c r="BE1118">
        <f t="shared" si="314"/>
        <v>0</v>
      </c>
      <c r="BF1118">
        <f t="shared" si="299"/>
        <v>0</v>
      </c>
      <c r="BG1118">
        <f t="shared" si="300"/>
        <v>0</v>
      </c>
      <c r="BH1118">
        <f t="shared" si="301"/>
        <v>0</v>
      </c>
      <c r="BI1118">
        <f t="shared" si="302"/>
        <v>0</v>
      </c>
      <c r="BJ1118" s="311">
        <f t="shared" si="315"/>
        <v>0</v>
      </c>
      <c r="BK1118" s="312">
        <f t="shared" si="316"/>
        <v>0</v>
      </c>
      <c r="BL1118" s="313">
        <f t="shared" si="303"/>
        <v>0</v>
      </c>
      <c r="BM1118" s="314">
        <f t="shared" si="317"/>
        <v>0</v>
      </c>
      <c r="BN1118" s="311">
        <f t="shared" si="318"/>
        <v>0</v>
      </c>
      <c r="BO1118" s="312">
        <f t="shared" si="319"/>
        <v>0</v>
      </c>
      <c r="BP1118" s="313">
        <f t="shared" si="320"/>
        <v>0</v>
      </c>
      <c r="BQ1118" s="314">
        <f t="shared" si="321"/>
        <v>0</v>
      </c>
      <c r="BR1118" s="311">
        <f t="shared" si="304"/>
        <v>0</v>
      </c>
      <c r="BS1118" s="312">
        <f t="shared" si="305"/>
        <v>0</v>
      </c>
      <c r="BT1118" s="313">
        <f t="shared" si="306"/>
        <v>0</v>
      </c>
      <c r="BU1118" s="314">
        <f t="shared" si="322"/>
        <v>0</v>
      </c>
      <c r="BV1118" s="247">
        <f t="shared" si="323"/>
        <v>0</v>
      </c>
      <c r="BW1118" s="310" t="str">
        <f>IF(BV1118=0,"",
IF(SUM($BV$1089:BV1118)=1,BX1118,
IF($BV$1664&gt;SUM($BV$1089:BV1118),_xlfn.CONCAT(", ",BX1118),
IF($BV$1664=SUM($BV$1089:BV1118),_xlfn.CONCAT(" y ",BX1118)))))</f>
        <v/>
      </c>
      <c r="BX1118" s="9">
        <v>30</v>
      </c>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row>
    <row r="1119" spans="1:133" ht="14.25">
      <c r="A1119" s="405"/>
      <c r="B1119" s="6"/>
      <c r="C1119" s="9" t="s">
        <v>5079</v>
      </c>
      <c r="D1119" s="668" t="str">
        <f>IF($AC$1082="","",IF(HLOOKUP($AC$1082,Presentación!$AQ$3:$BV$574,Presentación!AP34)="","",HLOOKUP($AC$1082,Presentación!$AQ$3:$BV$574,Presentación!AP34,0)))</f>
        <v/>
      </c>
      <c r="E1119" s="669"/>
      <c r="F1119" s="670"/>
      <c r="G1119" s="763" t="str">
        <f>IF($AC$1082="","",IF(HLOOKUP($AC$1082,Presentación!$BZ$3:$DE$574,Presentación!AP34,0)="","",HLOOKUP($AC$1082,Presentación!$BZ$3:$DE$574,Presentación!AP34,0)))</f>
        <v/>
      </c>
      <c r="H1119" s="669"/>
      <c r="I1119" s="669"/>
      <c r="J1119" s="669"/>
      <c r="K1119" s="669"/>
      <c r="L1119" s="670"/>
      <c r="M1119" s="112"/>
      <c r="N1119" s="112"/>
      <c r="O1119" s="112"/>
      <c r="P1119" s="112"/>
      <c r="Q1119" s="112"/>
      <c r="R1119" s="112"/>
      <c r="S1119" s="112"/>
      <c r="T1119" s="112"/>
      <c r="U1119" s="112"/>
      <c r="V1119" s="112"/>
      <c r="W1119" s="112"/>
      <c r="X1119" s="112"/>
      <c r="Y1119" s="112"/>
      <c r="Z1119" s="112"/>
      <c r="AA1119" s="112"/>
      <c r="AB1119" s="112"/>
      <c r="AC1119" s="112"/>
      <c r="AD1119" s="112"/>
      <c r="AG1119">
        <f t="shared" si="284"/>
        <v>0</v>
      </c>
      <c r="AH1119" s="247">
        <f t="shared" si="285"/>
        <v>0</v>
      </c>
      <c r="AI1119" s="310" t="str">
        <f>IF(AH1119=0,"",
IF(SUM($AH$1088:AH1119)=1,AJ1119,
IF($AH$1663&gt;SUM($AH$1088:AH1119),_xlfn.CONCAT(", ",AJ1119),
IF($AH$1663=SUM($AH$1088:AH1119),_xlfn.CONCAT(" y ",AJ1119)))))</f>
        <v/>
      </c>
      <c r="AJ1119" s="9">
        <v>32</v>
      </c>
      <c r="AK1119">
        <f t="shared" si="286"/>
        <v>0</v>
      </c>
      <c r="AL1119">
        <f t="shared" si="307"/>
        <v>0</v>
      </c>
      <c r="AM1119">
        <f t="shared" si="308"/>
        <v>0</v>
      </c>
      <c r="AN1119">
        <f t="shared" si="309"/>
        <v>0</v>
      </c>
      <c r="AO1119">
        <f t="shared" si="310"/>
        <v>0</v>
      </c>
      <c r="AP1119">
        <f t="shared" si="287"/>
        <v>0</v>
      </c>
      <c r="AQ1119">
        <f t="shared" si="288"/>
        <v>0</v>
      </c>
      <c r="AR1119">
        <f t="shared" si="289"/>
        <v>0</v>
      </c>
      <c r="AS1119">
        <f t="shared" si="290"/>
        <v>0</v>
      </c>
      <c r="AT1119">
        <f t="shared" si="291"/>
        <v>0</v>
      </c>
      <c r="AU1119">
        <f t="shared" si="292"/>
        <v>0</v>
      </c>
      <c r="AV1119">
        <f t="shared" si="293"/>
        <v>0</v>
      </c>
      <c r="AW1119">
        <f t="shared" si="294"/>
        <v>0</v>
      </c>
      <c r="AX1119">
        <f t="shared" si="295"/>
        <v>0</v>
      </c>
      <c r="AY1119">
        <f t="shared" si="296"/>
        <v>0</v>
      </c>
      <c r="AZ1119">
        <f t="shared" si="297"/>
        <v>0</v>
      </c>
      <c r="BA1119">
        <f t="shared" si="298"/>
        <v>0</v>
      </c>
      <c r="BB1119">
        <f t="shared" si="311"/>
        <v>0</v>
      </c>
      <c r="BC1119">
        <f t="shared" si="312"/>
        <v>0</v>
      </c>
      <c r="BD1119">
        <f t="shared" si="313"/>
        <v>0</v>
      </c>
      <c r="BE1119">
        <f t="shared" si="314"/>
        <v>0</v>
      </c>
      <c r="BF1119">
        <f t="shared" si="299"/>
        <v>0</v>
      </c>
      <c r="BG1119">
        <f t="shared" si="300"/>
        <v>0</v>
      </c>
      <c r="BH1119">
        <f t="shared" si="301"/>
        <v>0</v>
      </c>
      <c r="BI1119">
        <f t="shared" si="302"/>
        <v>0</v>
      </c>
      <c r="BJ1119" s="311">
        <f t="shared" si="315"/>
        <v>0</v>
      </c>
      <c r="BK1119" s="312">
        <f t="shared" si="316"/>
        <v>0</v>
      </c>
      <c r="BL1119" s="313">
        <f t="shared" si="303"/>
        <v>0</v>
      </c>
      <c r="BM1119" s="314">
        <f t="shared" si="317"/>
        <v>0</v>
      </c>
      <c r="BN1119" s="311">
        <f t="shared" si="318"/>
        <v>0</v>
      </c>
      <c r="BO1119" s="312">
        <f t="shared" si="319"/>
        <v>0</v>
      </c>
      <c r="BP1119" s="313">
        <f t="shared" si="320"/>
        <v>0</v>
      </c>
      <c r="BQ1119" s="314">
        <f t="shared" si="321"/>
        <v>0</v>
      </c>
      <c r="BR1119" s="311">
        <f t="shared" si="304"/>
        <v>0</v>
      </c>
      <c r="BS1119" s="312">
        <f t="shared" si="305"/>
        <v>0</v>
      </c>
      <c r="BT1119" s="313">
        <f t="shared" si="306"/>
        <v>0</v>
      </c>
      <c r="BU1119" s="314">
        <f t="shared" si="322"/>
        <v>0</v>
      </c>
      <c r="BV1119" s="247">
        <f t="shared" si="323"/>
        <v>0</v>
      </c>
      <c r="BW1119" s="310" t="str">
        <f>IF(BV1119=0,"",
IF(SUM($BV$1089:BV1119)=1,BX1119,
IF($BV$1664&gt;SUM($BV$1089:BV1119),_xlfn.CONCAT(", ",BX1119),
IF($BV$1664=SUM($BV$1089:BV1119),_xlfn.CONCAT(" y ",BX1119)))))</f>
        <v/>
      </c>
      <c r="BX1119" s="9">
        <v>31</v>
      </c>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row>
    <row r="1120" spans="1:133" ht="14.25">
      <c r="A1120" s="405"/>
      <c r="B1120" s="6"/>
      <c r="C1120" s="9" t="s">
        <v>5080</v>
      </c>
      <c r="D1120" s="668" t="str">
        <f>IF($AC$1082="","",IF(HLOOKUP($AC$1082,Presentación!$AQ$3:$BV$574,Presentación!AP35)="","",HLOOKUP($AC$1082,Presentación!$AQ$3:$BV$574,Presentación!AP35,0)))</f>
        <v/>
      </c>
      <c r="E1120" s="669"/>
      <c r="F1120" s="670"/>
      <c r="G1120" s="763" t="str">
        <f>IF($AC$1082="","",IF(HLOOKUP($AC$1082,Presentación!$BZ$3:$DE$574,Presentación!AP35,0)="","",HLOOKUP($AC$1082,Presentación!$BZ$3:$DE$574,Presentación!AP35,0)))</f>
        <v/>
      </c>
      <c r="H1120" s="669"/>
      <c r="I1120" s="669"/>
      <c r="J1120" s="669"/>
      <c r="K1120" s="669"/>
      <c r="L1120" s="670"/>
      <c r="M1120" s="112"/>
      <c r="N1120" s="112"/>
      <c r="O1120" s="112"/>
      <c r="P1120" s="112"/>
      <c r="Q1120" s="112"/>
      <c r="R1120" s="112"/>
      <c r="S1120" s="112"/>
      <c r="T1120" s="112"/>
      <c r="U1120" s="112"/>
      <c r="V1120" s="112"/>
      <c r="W1120" s="112"/>
      <c r="X1120" s="112"/>
      <c r="Y1120" s="112"/>
      <c r="Z1120" s="112"/>
      <c r="AA1120" s="112"/>
      <c r="AB1120" s="112"/>
      <c r="AC1120" s="112"/>
      <c r="AD1120" s="112"/>
      <c r="AG1120">
        <f t="shared" si="284"/>
        <v>0</v>
      </c>
      <c r="AH1120" s="247">
        <f t="shared" si="285"/>
        <v>0</v>
      </c>
      <c r="AI1120" s="310" t="str">
        <f>IF(AH1120=0,"",
IF(SUM($AH$1088:AH1120)=1,AJ1120,
IF($AH$1663&gt;SUM($AH$1088:AH1120),_xlfn.CONCAT(", ",AJ1120),
IF($AH$1663=SUM($AH$1088:AH1120),_xlfn.CONCAT(" y ",AJ1120)))))</f>
        <v/>
      </c>
      <c r="AJ1120" s="9">
        <v>33</v>
      </c>
      <c r="AK1120">
        <f t="shared" si="286"/>
        <v>0</v>
      </c>
      <c r="AL1120">
        <f t="shared" si="307"/>
        <v>0</v>
      </c>
      <c r="AM1120">
        <f t="shared" si="308"/>
        <v>0</v>
      </c>
      <c r="AN1120">
        <f t="shared" si="309"/>
        <v>0</v>
      </c>
      <c r="AO1120">
        <f t="shared" si="310"/>
        <v>0</v>
      </c>
      <c r="AP1120">
        <f t="shared" si="287"/>
        <v>0</v>
      </c>
      <c r="AQ1120">
        <f t="shared" si="288"/>
        <v>0</v>
      </c>
      <c r="AR1120">
        <f t="shared" si="289"/>
        <v>0</v>
      </c>
      <c r="AS1120">
        <f t="shared" si="290"/>
        <v>0</v>
      </c>
      <c r="AT1120">
        <f t="shared" si="291"/>
        <v>0</v>
      </c>
      <c r="AU1120">
        <f t="shared" si="292"/>
        <v>0</v>
      </c>
      <c r="AV1120">
        <f t="shared" si="293"/>
        <v>0</v>
      </c>
      <c r="AW1120">
        <f t="shared" si="294"/>
        <v>0</v>
      </c>
      <c r="AX1120">
        <f t="shared" si="295"/>
        <v>0</v>
      </c>
      <c r="AY1120">
        <f t="shared" si="296"/>
        <v>0</v>
      </c>
      <c r="AZ1120">
        <f t="shared" si="297"/>
        <v>0</v>
      </c>
      <c r="BA1120">
        <f t="shared" si="298"/>
        <v>0</v>
      </c>
      <c r="BB1120">
        <f t="shared" si="311"/>
        <v>0</v>
      </c>
      <c r="BC1120">
        <f t="shared" si="312"/>
        <v>0</v>
      </c>
      <c r="BD1120">
        <f t="shared" si="313"/>
        <v>0</v>
      </c>
      <c r="BE1120">
        <f t="shared" si="314"/>
        <v>0</v>
      </c>
      <c r="BF1120">
        <f t="shared" si="299"/>
        <v>0</v>
      </c>
      <c r="BG1120">
        <f t="shared" si="300"/>
        <v>0</v>
      </c>
      <c r="BH1120">
        <f t="shared" si="301"/>
        <v>0</v>
      </c>
      <c r="BI1120">
        <f t="shared" si="302"/>
        <v>0</v>
      </c>
      <c r="BJ1120" s="311">
        <f t="shared" si="315"/>
        <v>0</v>
      </c>
      <c r="BK1120" s="312">
        <f t="shared" si="316"/>
        <v>0</v>
      </c>
      <c r="BL1120" s="313">
        <f t="shared" si="303"/>
        <v>0</v>
      </c>
      <c r="BM1120" s="314">
        <f t="shared" si="317"/>
        <v>0</v>
      </c>
      <c r="BN1120" s="311">
        <f t="shared" si="318"/>
        <v>0</v>
      </c>
      <c r="BO1120" s="312">
        <f t="shared" si="319"/>
        <v>0</v>
      </c>
      <c r="BP1120" s="313">
        <f t="shared" si="320"/>
        <v>0</v>
      </c>
      <c r="BQ1120" s="314">
        <f t="shared" si="321"/>
        <v>0</v>
      </c>
      <c r="BR1120" s="311">
        <f t="shared" si="304"/>
        <v>0</v>
      </c>
      <c r="BS1120" s="312">
        <f t="shared" si="305"/>
        <v>0</v>
      </c>
      <c r="BT1120" s="313">
        <f t="shared" si="306"/>
        <v>0</v>
      </c>
      <c r="BU1120" s="314">
        <f t="shared" si="322"/>
        <v>0</v>
      </c>
      <c r="BV1120" s="247">
        <f t="shared" si="323"/>
        <v>0</v>
      </c>
      <c r="BW1120" s="310" t="str">
        <f>IF(BV1120=0,"",
IF(SUM($BV$1089:BV1120)=1,BX1120,
IF($BV$1664&gt;SUM($BV$1089:BV1120),_xlfn.CONCAT(", ",BX1120),
IF($BV$1664=SUM($BV$1089:BV1120),_xlfn.CONCAT(" y ",BX1120)))))</f>
        <v/>
      </c>
      <c r="BX1120" s="9">
        <v>32</v>
      </c>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row>
    <row r="1121" spans="1:133" ht="14.25">
      <c r="A1121" s="405"/>
      <c r="B1121" s="6"/>
      <c r="C1121" s="9" t="s">
        <v>5081</v>
      </c>
      <c r="D1121" s="668" t="str">
        <f>IF($AC$1082="","",IF(HLOOKUP($AC$1082,Presentación!$AQ$3:$BV$574,Presentación!AP36)="","",HLOOKUP($AC$1082,Presentación!$AQ$3:$BV$574,Presentación!AP36,0)))</f>
        <v/>
      </c>
      <c r="E1121" s="669"/>
      <c r="F1121" s="670"/>
      <c r="G1121" s="763" t="str">
        <f>IF($AC$1082="","",IF(HLOOKUP($AC$1082,Presentación!$BZ$3:$DE$574,Presentación!AP36,0)="","",HLOOKUP($AC$1082,Presentación!$BZ$3:$DE$574,Presentación!AP36,0)))</f>
        <v/>
      </c>
      <c r="H1121" s="669"/>
      <c r="I1121" s="669"/>
      <c r="J1121" s="669"/>
      <c r="K1121" s="669"/>
      <c r="L1121" s="670"/>
      <c r="M1121" s="112"/>
      <c r="N1121" s="112"/>
      <c r="O1121" s="112"/>
      <c r="P1121" s="112"/>
      <c r="Q1121" s="112"/>
      <c r="R1121" s="112"/>
      <c r="S1121" s="112"/>
      <c r="T1121" s="112"/>
      <c r="U1121" s="112"/>
      <c r="V1121" s="112"/>
      <c r="W1121" s="112"/>
      <c r="X1121" s="112"/>
      <c r="Y1121" s="112"/>
      <c r="Z1121" s="112"/>
      <c r="AA1121" s="112"/>
      <c r="AB1121" s="112"/>
      <c r="AC1121" s="112"/>
      <c r="AD1121" s="112"/>
      <c r="AG1121">
        <f t="shared" si="284"/>
        <v>0</v>
      </c>
      <c r="AH1121" s="247">
        <f t="shared" si="285"/>
        <v>0</v>
      </c>
      <c r="AI1121" s="310" t="str">
        <f>IF(AH1121=0,"",
IF(SUM($AH$1088:AH1121)=1,AJ1121,
IF($AH$1663&gt;SUM($AH$1088:AH1121),_xlfn.CONCAT(", ",AJ1121),
IF($AH$1663=SUM($AH$1088:AH1121),_xlfn.CONCAT(" y ",AJ1121)))))</f>
        <v/>
      </c>
      <c r="AJ1121" s="9">
        <v>34</v>
      </c>
      <c r="AK1121">
        <f t="shared" si="286"/>
        <v>0</v>
      </c>
      <c r="AL1121">
        <f t="shared" si="307"/>
        <v>0</v>
      </c>
      <c r="AM1121">
        <f t="shared" si="308"/>
        <v>0</v>
      </c>
      <c r="AN1121">
        <f t="shared" si="309"/>
        <v>0</v>
      </c>
      <c r="AO1121">
        <f t="shared" si="310"/>
        <v>0</v>
      </c>
      <c r="AP1121">
        <f t="shared" si="287"/>
        <v>0</v>
      </c>
      <c r="AQ1121">
        <f t="shared" si="288"/>
        <v>0</v>
      </c>
      <c r="AR1121">
        <f t="shared" si="289"/>
        <v>0</v>
      </c>
      <c r="AS1121">
        <f t="shared" si="290"/>
        <v>0</v>
      </c>
      <c r="AT1121">
        <f t="shared" si="291"/>
        <v>0</v>
      </c>
      <c r="AU1121">
        <f t="shared" si="292"/>
        <v>0</v>
      </c>
      <c r="AV1121">
        <f t="shared" si="293"/>
        <v>0</v>
      </c>
      <c r="AW1121">
        <f t="shared" si="294"/>
        <v>0</v>
      </c>
      <c r="AX1121">
        <f t="shared" si="295"/>
        <v>0</v>
      </c>
      <c r="AY1121">
        <f t="shared" si="296"/>
        <v>0</v>
      </c>
      <c r="AZ1121">
        <f t="shared" si="297"/>
        <v>0</v>
      </c>
      <c r="BA1121">
        <f t="shared" si="298"/>
        <v>0</v>
      </c>
      <c r="BB1121">
        <f t="shared" si="311"/>
        <v>0</v>
      </c>
      <c r="BC1121">
        <f t="shared" si="312"/>
        <v>0</v>
      </c>
      <c r="BD1121">
        <f t="shared" si="313"/>
        <v>0</v>
      </c>
      <c r="BE1121">
        <f t="shared" si="314"/>
        <v>0</v>
      </c>
      <c r="BF1121">
        <f t="shared" si="299"/>
        <v>0</v>
      </c>
      <c r="BG1121">
        <f t="shared" si="300"/>
        <v>0</v>
      </c>
      <c r="BH1121">
        <f t="shared" si="301"/>
        <v>0</v>
      </c>
      <c r="BI1121">
        <f t="shared" si="302"/>
        <v>0</v>
      </c>
      <c r="BJ1121" s="311">
        <f t="shared" si="315"/>
        <v>0</v>
      </c>
      <c r="BK1121" s="312">
        <f t="shared" si="316"/>
        <v>0</v>
      </c>
      <c r="BL1121" s="313">
        <f t="shared" si="303"/>
        <v>0</v>
      </c>
      <c r="BM1121" s="314">
        <f t="shared" si="317"/>
        <v>0</v>
      </c>
      <c r="BN1121" s="311">
        <f t="shared" si="318"/>
        <v>0</v>
      </c>
      <c r="BO1121" s="312">
        <f t="shared" si="319"/>
        <v>0</v>
      </c>
      <c r="BP1121" s="313">
        <f t="shared" si="320"/>
        <v>0</v>
      </c>
      <c r="BQ1121" s="314">
        <f t="shared" si="321"/>
        <v>0</v>
      </c>
      <c r="BR1121" s="311">
        <f t="shared" si="304"/>
        <v>0</v>
      </c>
      <c r="BS1121" s="312">
        <f t="shared" si="305"/>
        <v>0</v>
      </c>
      <c r="BT1121" s="313">
        <f t="shared" si="306"/>
        <v>0</v>
      </c>
      <c r="BU1121" s="314">
        <f t="shared" si="322"/>
        <v>0</v>
      </c>
      <c r="BV1121" s="247">
        <f t="shared" si="323"/>
        <v>0</v>
      </c>
      <c r="BW1121" s="310" t="str">
        <f>IF(BV1121=0,"",
IF(SUM($BV$1089:BV1121)=1,BX1121,
IF($BV$1664&gt;SUM($BV$1089:BV1121),_xlfn.CONCAT(", ",BX1121),
IF($BV$1664=SUM($BV$1089:BV1121),_xlfn.CONCAT(" y ",BX1121)))))</f>
        <v/>
      </c>
      <c r="BX1121" s="9">
        <v>33</v>
      </c>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row>
    <row r="1122" spans="1:133" ht="14.25">
      <c r="A1122" s="405"/>
      <c r="B1122" s="6"/>
      <c r="C1122" s="9" t="s">
        <v>5082</v>
      </c>
      <c r="D1122" s="668" t="str">
        <f>IF($AC$1082="","",IF(HLOOKUP($AC$1082,Presentación!$AQ$3:$BV$574,Presentación!AP37)="","",HLOOKUP($AC$1082,Presentación!$AQ$3:$BV$574,Presentación!AP37,0)))</f>
        <v/>
      </c>
      <c r="E1122" s="669"/>
      <c r="F1122" s="670"/>
      <c r="G1122" s="763" t="str">
        <f>IF($AC$1082="","",IF(HLOOKUP($AC$1082,Presentación!$BZ$3:$DE$574,Presentación!AP37,0)="","",HLOOKUP($AC$1082,Presentación!$BZ$3:$DE$574,Presentación!AP37,0)))</f>
        <v/>
      </c>
      <c r="H1122" s="669"/>
      <c r="I1122" s="669"/>
      <c r="J1122" s="669"/>
      <c r="K1122" s="669"/>
      <c r="L1122" s="670"/>
      <c r="M1122" s="112"/>
      <c r="N1122" s="112"/>
      <c r="O1122" s="112"/>
      <c r="P1122" s="112"/>
      <c r="Q1122" s="112"/>
      <c r="R1122" s="112"/>
      <c r="S1122" s="112"/>
      <c r="T1122" s="112"/>
      <c r="U1122" s="112"/>
      <c r="V1122" s="112"/>
      <c r="W1122" s="112"/>
      <c r="X1122" s="112"/>
      <c r="Y1122" s="112"/>
      <c r="Z1122" s="112"/>
      <c r="AA1122" s="112"/>
      <c r="AB1122" s="112"/>
      <c r="AC1122" s="112"/>
      <c r="AD1122" s="112"/>
      <c r="AG1122">
        <f t="shared" si="284"/>
        <v>0</v>
      </c>
      <c r="AH1122" s="247">
        <f t="shared" si="285"/>
        <v>0</v>
      </c>
      <c r="AI1122" s="310" t="str">
        <f>IF(AH1122=0,"",
IF(SUM($AH$1088:AH1122)=1,AJ1122,
IF($AH$1663&gt;SUM($AH$1088:AH1122),_xlfn.CONCAT(", ",AJ1122),
IF($AH$1663=SUM($AH$1088:AH1122),_xlfn.CONCAT(" y ",AJ1122)))))</f>
        <v/>
      </c>
      <c r="AJ1122" s="9">
        <v>35</v>
      </c>
      <c r="AK1122">
        <f t="shared" si="286"/>
        <v>0</v>
      </c>
      <c r="AL1122">
        <f t="shared" si="307"/>
        <v>0</v>
      </c>
      <c r="AM1122">
        <f t="shared" si="308"/>
        <v>0</v>
      </c>
      <c r="AN1122">
        <f t="shared" si="309"/>
        <v>0</v>
      </c>
      <c r="AO1122">
        <f t="shared" si="310"/>
        <v>0</v>
      </c>
      <c r="AP1122">
        <f t="shared" si="287"/>
        <v>0</v>
      </c>
      <c r="AQ1122">
        <f t="shared" si="288"/>
        <v>0</v>
      </c>
      <c r="AR1122">
        <f t="shared" si="289"/>
        <v>0</v>
      </c>
      <c r="AS1122">
        <f t="shared" si="290"/>
        <v>0</v>
      </c>
      <c r="AT1122">
        <f t="shared" si="291"/>
        <v>0</v>
      </c>
      <c r="AU1122">
        <f t="shared" si="292"/>
        <v>0</v>
      </c>
      <c r="AV1122">
        <f t="shared" si="293"/>
        <v>0</v>
      </c>
      <c r="AW1122">
        <f t="shared" si="294"/>
        <v>0</v>
      </c>
      <c r="AX1122">
        <f t="shared" si="295"/>
        <v>0</v>
      </c>
      <c r="AY1122">
        <f t="shared" si="296"/>
        <v>0</v>
      </c>
      <c r="AZ1122">
        <f t="shared" si="297"/>
        <v>0</v>
      </c>
      <c r="BA1122">
        <f t="shared" si="298"/>
        <v>0</v>
      </c>
      <c r="BB1122">
        <f t="shared" si="311"/>
        <v>0</v>
      </c>
      <c r="BC1122">
        <f t="shared" si="312"/>
        <v>0</v>
      </c>
      <c r="BD1122">
        <f t="shared" si="313"/>
        <v>0</v>
      </c>
      <c r="BE1122">
        <f t="shared" si="314"/>
        <v>0</v>
      </c>
      <c r="BF1122">
        <f t="shared" si="299"/>
        <v>0</v>
      </c>
      <c r="BG1122">
        <f t="shared" si="300"/>
        <v>0</v>
      </c>
      <c r="BH1122">
        <f t="shared" si="301"/>
        <v>0</v>
      </c>
      <c r="BI1122">
        <f t="shared" si="302"/>
        <v>0</v>
      </c>
      <c r="BJ1122" s="311">
        <f t="shared" si="315"/>
        <v>0</v>
      </c>
      <c r="BK1122" s="312">
        <f t="shared" si="316"/>
        <v>0</v>
      </c>
      <c r="BL1122" s="313">
        <f t="shared" si="303"/>
        <v>0</v>
      </c>
      <c r="BM1122" s="314">
        <f t="shared" si="317"/>
        <v>0</v>
      </c>
      <c r="BN1122" s="311">
        <f t="shared" si="318"/>
        <v>0</v>
      </c>
      <c r="BO1122" s="312">
        <f t="shared" si="319"/>
        <v>0</v>
      </c>
      <c r="BP1122" s="313">
        <f t="shared" si="320"/>
        <v>0</v>
      </c>
      <c r="BQ1122" s="314">
        <f t="shared" si="321"/>
        <v>0</v>
      </c>
      <c r="BR1122" s="311">
        <f t="shared" si="304"/>
        <v>0</v>
      </c>
      <c r="BS1122" s="312">
        <f t="shared" si="305"/>
        <v>0</v>
      </c>
      <c r="BT1122" s="313">
        <f t="shared" si="306"/>
        <v>0</v>
      </c>
      <c r="BU1122" s="314">
        <f t="shared" si="322"/>
        <v>0</v>
      </c>
      <c r="BV1122" s="247">
        <f t="shared" si="323"/>
        <v>0</v>
      </c>
      <c r="BW1122" s="310" t="str">
        <f>IF(BV1122=0,"",
IF(SUM($BV$1089:BV1122)=1,BX1122,
IF($BV$1664&gt;SUM($BV$1089:BV1122),_xlfn.CONCAT(", ",BX1122),
IF($BV$1664=SUM($BV$1089:BV1122),_xlfn.CONCAT(" y ",BX1122)))))</f>
        <v/>
      </c>
      <c r="BX1122" s="9">
        <v>34</v>
      </c>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row>
    <row r="1123" spans="1:133" ht="14.25">
      <c r="A1123" s="405"/>
      <c r="B1123" s="6"/>
      <c r="C1123" s="9" t="s">
        <v>5083</v>
      </c>
      <c r="D1123" s="668" t="str">
        <f>IF($AC$1082="","",IF(HLOOKUP($AC$1082,Presentación!$AQ$3:$BV$574,Presentación!AP38)="","",HLOOKUP($AC$1082,Presentación!$AQ$3:$BV$574,Presentación!AP38,0)))</f>
        <v/>
      </c>
      <c r="E1123" s="669"/>
      <c r="F1123" s="670"/>
      <c r="G1123" s="763" t="str">
        <f>IF($AC$1082="","",IF(HLOOKUP($AC$1082,Presentación!$BZ$3:$DE$574,Presentación!AP38,0)="","",HLOOKUP($AC$1082,Presentación!$BZ$3:$DE$574,Presentación!AP38,0)))</f>
        <v/>
      </c>
      <c r="H1123" s="669"/>
      <c r="I1123" s="669"/>
      <c r="J1123" s="669"/>
      <c r="K1123" s="669"/>
      <c r="L1123" s="670"/>
      <c r="M1123" s="112"/>
      <c r="N1123" s="112"/>
      <c r="O1123" s="112"/>
      <c r="P1123" s="112"/>
      <c r="Q1123" s="112"/>
      <c r="R1123" s="112"/>
      <c r="S1123" s="112"/>
      <c r="T1123" s="112"/>
      <c r="U1123" s="112"/>
      <c r="V1123" s="112"/>
      <c r="W1123" s="112"/>
      <c r="X1123" s="112"/>
      <c r="Y1123" s="112"/>
      <c r="Z1123" s="112"/>
      <c r="AA1123" s="112"/>
      <c r="AB1123" s="112"/>
      <c r="AC1123" s="112"/>
      <c r="AD1123" s="112"/>
      <c r="AG1123">
        <f t="shared" si="284"/>
        <v>0</v>
      </c>
      <c r="AH1123" s="247">
        <f t="shared" si="285"/>
        <v>0</v>
      </c>
      <c r="AI1123" s="310" t="str">
        <f>IF(AH1123=0,"",
IF(SUM($AH$1088:AH1123)=1,AJ1123,
IF($AH$1663&gt;SUM($AH$1088:AH1123),_xlfn.CONCAT(", ",AJ1123),
IF($AH$1663=SUM($AH$1088:AH1123),_xlfn.CONCAT(" y ",AJ1123)))))</f>
        <v/>
      </c>
      <c r="AJ1123" s="9">
        <v>36</v>
      </c>
      <c r="AK1123">
        <f t="shared" si="286"/>
        <v>0</v>
      </c>
      <c r="AL1123">
        <f t="shared" si="307"/>
        <v>0</v>
      </c>
      <c r="AM1123">
        <f t="shared" si="308"/>
        <v>0</v>
      </c>
      <c r="AN1123">
        <f t="shared" si="309"/>
        <v>0</v>
      </c>
      <c r="AO1123">
        <f t="shared" si="310"/>
        <v>0</v>
      </c>
      <c r="AP1123">
        <f t="shared" si="287"/>
        <v>0</v>
      </c>
      <c r="AQ1123">
        <f t="shared" si="288"/>
        <v>0</v>
      </c>
      <c r="AR1123">
        <f t="shared" si="289"/>
        <v>0</v>
      </c>
      <c r="AS1123">
        <f t="shared" si="290"/>
        <v>0</v>
      </c>
      <c r="AT1123">
        <f t="shared" si="291"/>
        <v>0</v>
      </c>
      <c r="AU1123">
        <f t="shared" si="292"/>
        <v>0</v>
      </c>
      <c r="AV1123">
        <f t="shared" si="293"/>
        <v>0</v>
      </c>
      <c r="AW1123">
        <f t="shared" si="294"/>
        <v>0</v>
      </c>
      <c r="AX1123">
        <f t="shared" si="295"/>
        <v>0</v>
      </c>
      <c r="AY1123">
        <f t="shared" si="296"/>
        <v>0</v>
      </c>
      <c r="AZ1123">
        <f t="shared" si="297"/>
        <v>0</v>
      </c>
      <c r="BA1123">
        <f t="shared" si="298"/>
        <v>0</v>
      </c>
      <c r="BB1123">
        <f t="shared" si="311"/>
        <v>0</v>
      </c>
      <c r="BC1123">
        <f t="shared" si="312"/>
        <v>0</v>
      </c>
      <c r="BD1123">
        <f t="shared" si="313"/>
        <v>0</v>
      </c>
      <c r="BE1123">
        <f t="shared" si="314"/>
        <v>0</v>
      </c>
      <c r="BF1123">
        <f t="shared" si="299"/>
        <v>0</v>
      </c>
      <c r="BG1123">
        <f t="shared" si="300"/>
        <v>0</v>
      </c>
      <c r="BH1123">
        <f t="shared" si="301"/>
        <v>0</v>
      </c>
      <c r="BI1123">
        <f t="shared" si="302"/>
        <v>0</v>
      </c>
      <c r="BJ1123" s="311">
        <f t="shared" si="315"/>
        <v>0</v>
      </c>
      <c r="BK1123" s="312">
        <f t="shared" si="316"/>
        <v>0</v>
      </c>
      <c r="BL1123" s="313">
        <f t="shared" si="303"/>
        <v>0</v>
      </c>
      <c r="BM1123" s="314">
        <f t="shared" si="317"/>
        <v>0</v>
      </c>
      <c r="BN1123" s="311">
        <f t="shared" si="318"/>
        <v>0</v>
      </c>
      <c r="BO1123" s="312">
        <f t="shared" si="319"/>
        <v>0</v>
      </c>
      <c r="BP1123" s="313">
        <f t="shared" si="320"/>
        <v>0</v>
      </c>
      <c r="BQ1123" s="314">
        <f t="shared" si="321"/>
        <v>0</v>
      </c>
      <c r="BR1123" s="311">
        <f t="shared" si="304"/>
        <v>0</v>
      </c>
      <c r="BS1123" s="312">
        <f t="shared" si="305"/>
        <v>0</v>
      </c>
      <c r="BT1123" s="313">
        <f t="shared" si="306"/>
        <v>0</v>
      </c>
      <c r="BU1123" s="314">
        <f t="shared" si="322"/>
        <v>0</v>
      </c>
      <c r="BV1123" s="247">
        <f t="shared" si="323"/>
        <v>0</v>
      </c>
      <c r="BW1123" s="310" t="str">
        <f>IF(BV1123=0,"",
IF(SUM($BV$1089:BV1123)=1,BX1123,
IF($BV$1664&gt;SUM($BV$1089:BV1123),_xlfn.CONCAT(", ",BX1123),
IF($BV$1664=SUM($BV$1089:BV1123),_xlfn.CONCAT(" y ",BX1123)))))</f>
        <v/>
      </c>
      <c r="BX1123" s="9">
        <v>35</v>
      </c>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row>
    <row r="1124" spans="1:133" ht="14.25">
      <c r="A1124" s="405"/>
      <c r="B1124" s="6"/>
      <c r="C1124" s="9" t="s">
        <v>6457</v>
      </c>
      <c r="D1124" s="668" t="str">
        <f>IF($AC$1082="","",IF(HLOOKUP($AC$1082,Presentación!$AQ$3:$BV$574,Presentación!AP39)="","",HLOOKUP($AC$1082,Presentación!$AQ$3:$BV$574,Presentación!AP39,0)))</f>
        <v/>
      </c>
      <c r="E1124" s="669"/>
      <c r="F1124" s="670"/>
      <c r="G1124" s="763" t="str">
        <f>IF($AC$1082="","",IF(HLOOKUP($AC$1082,Presentación!$BZ$3:$DE$574,Presentación!AP39,0)="","",HLOOKUP($AC$1082,Presentación!$BZ$3:$DE$574,Presentación!AP39,0)))</f>
        <v/>
      </c>
      <c r="H1124" s="669"/>
      <c r="I1124" s="669"/>
      <c r="J1124" s="669"/>
      <c r="K1124" s="669"/>
      <c r="L1124" s="670"/>
      <c r="M1124" s="112"/>
      <c r="N1124" s="112"/>
      <c r="O1124" s="112"/>
      <c r="P1124" s="112"/>
      <c r="Q1124" s="112"/>
      <c r="R1124" s="112"/>
      <c r="S1124" s="112"/>
      <c r="T1124" s="112"/>
      <c r="U1124" s="112"/>
      <c r="V1124" s="112"/>
      <c r="W1124" s="112"/>
      <c r="X1124" s="112"/>
      <c r="Y1124" s="112"/>
      <c r="Z1124" s="112"/>
      <c r="AA1124" s="112"/>
      <c r="AB1124" s="112"/>
      <c r="AC1124" s="112"/>
      <c r="AD1124" s="112"/>
      <c r="AG1124">
        <f t="shared" si="284"/>
        <v>0</v>
      </c>
      <c r="AH1124" s="247">
        <f t="shared" si="285"/>
        <v>0</v>
      </c>
      <c r="AI1124" s="310" t="str">
        <f>IF(AH1124=0,"",
IF(SUM($AH$1088:AH1124)=1,AJ1124,
IF($AH$1663&gt;SUM($AH$1088:AH1124),_xlfn.CONCAT(", ",AJ1124),
IF($AH$1663=SUM($AH$1088:AH1124),_xlfn.CONCAT(" y ",AJ1124)))))</f>
        <v/>
      </c>
      <c r="AJ1124" s="9">
        <v>37</v>
      </c>
      <c r="AK1124">
        <f t="shared" si="286"/>
        <v>0</v>
      </c>
      <c r="AL1124">
        <f t="shared" si="307"/>
        <v>0</v>
      </c>
      <c r="AM1124">
        <f t="shared" si="308"/>
        <v>0</v>
      </c>
      <c r="AN1124">
        <f t="shared" si="309"/>
        <v>0</v>
      </c>
      <c r="AO1124">
        <f t="shared" si="310"/>
        <v>0</v>
      </c>
      <c r="AP1124">
        <f t="shared" si="287"/>
        <v>0</v>
      </c>
      <c r="AQ1124">
        <f t="shared" si="288"/>
        <v>0</v>
      </c>
      <c r="AR1124">
        <f t="shared" si="289"/>
        <v>0</v>
      </c>
      <c r="AS1124">
        <f t="shared" si="290"/>
        <v>0</v>
      </c>
      <c r="AT1124">
        <f t="shared" si="291"/>
        <v>0</v>
      </c>
      <c r="AU1124">
        <f t="shared" si="292"/>
        <v>0</v>
      </c>
      <c r="AV1124">
        <f t="shared" si="293"/>
        <v>0</v>
      </c>
      <c r="AW1124">
        <f t="shared" si="294"/>
        <v>0</v>
      </c>
      <c r="AX1124">
        <f t="shared" si="295"/>
        <v>0</v>
      </c>
      <c r="AY1124">
        <f t="shared" si="296"/>
        <v>0</v>
      </c>
      <c r="AZ1124">
        <f t="shared" si="297"/>
        <v>0</v>
      </c>
      <c r="BA1124">
        <f t="shared" si="298"/>
        <v>0</v>
      </c>
      <c r="BB1124">
        <f t="shared" si="311"/>
        <v>0</v>
      </c>
      <c r="BC1124">
        <f t="shared" si="312"/>
        <v>0</v>
      </c>
      <c r="BD1124">
        <f t="shared" si="313"/>
        <v>0</v>
      </c>
      <c r="BE1124">
        <f t="shared" si="314"/>
        <v>0</v>
      </c>
      <c r="BF1124">
        <f t="shared" si="299"/>
        <v>0</v>
      </c>
      <c r="BG1124">
        <f t="shared" si="300"/>
        <v>0</v>
      </c>
      <c r="BH1124">
        <f t="shared" si="301"/>
        <v>0</v>
      </c>
      <c r="BI1124">
        <f t="shared" si="302"/>
        <v>0</v>
      </c>
      <c r="BJ1124" s="311">
        <f t="shared" si="315"/>
        <v>0</v>
      </c>
      <c r="BK1124" s="312">
        <f t="shared" si="316"/>
        <v>0</v>
      </c>
      <c r="BL1124" s="313">
        <f t="shared" si="303"/>
        <v>0</v>
      </c>
      <c r="BM1124" s="314">
        <f t="shared" si="317"/>
        <v>0</v>
      </c>
      <c r="BN1124" s="311">
        <f t="shared" si="318"/>
        <v>0</v>
      </c>
      <c r="BO1124" s="312">
        <f t="shared" si="319"/>
        <v>0</v>
      </c>
      <c r="BP1124" s="313">
        <f t="shared" si="320"/>
        <v>0</v>
      </c>
      <c r="BQ1124" s="314">
        <f t="shared" si="321"/>
        <v>0</v>
      </c>
      <c r="BR1124" s="311">
        <f t="shared" si="304"/>
        <v>0</v>
      </c>
      <c r="BS1124" s="312">
        <f t="shared" si="305"/>
        <v>0</v>
      </c>
      <c r="BT1124" s="313">
        <f t="shared" si="306"/>
        <v>0</v>
      </c>
      <c r="BU1124" s="314">
        <f t="shared" si="322"/>
        <v>0</v>
      </c>
      <c r="BV1124" s="247">
        <f t="shared" si="323"/>
        <v>0</v>
      </c>
      <c r="BW1124" s="310" t="str">
        <f>IF(BV1124=0,"",
IF(SUM($BV$1089:BV1124)=1,BX1124,
IF($BV$1664&gt;SUM($BV$1089:BV1124),_xlfn.CONCAT(", ",BX1124),
IF($BV$1664=SUM($BV$1089:BV1124),_xlfn.CONCAT(" y ",BX1124)))))</f>
        <v/>
      </c>
      <c r="BX1124" s="9">
        <v>36</v>
      </c>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row>
    <row r="1125" spans="1:133" ht="14.25">
      <c r="A1125" s="405"/>
      <c r="B1125" s="6"/>
      <c r="C1125" s="9" t="s">
        <v>6703</v>
      </c>
      <c r="D1125" s="668" t="str">
        <f>IF($AC$1082="","",IF(HLOOKUP($AC$1082,Presentación!$AQ$3:$BV$574,Presentación!AP40)="","",HLOOKUP($AC$1082,Presentación!$AQ$3:$BV$574,Presentación!AP40,0)))</f>
        <v/>
      </c>
      <c r="E1125" s="669"/>
      <c r="F1125" s="670"/>
      <c r="G1125" s="763" t="str">
        <f>IF($AC$1082="","",IF(HLOOKUP($AC$1082,Presentación!$BZ$3:$DE$574,Presentación!AP40,0)="","",HLOOKUP($AC$1082,Presentación!$BZ$3:$DE$574,Presentación!AP40,0)))</f>
        <v/>
      </c>
      <c r="H1125" s="669"/>
      <c r="I1125" s="669"/>
      <c r="J1125" s="669"/>
      <c r="K1125" s="669"/>
      <c r="L1125" s="670"/>
      <c r="M1125" s="112"/>
      <c r="N1125" s="112"/>
      <c r="O1125" s="112"/>
      <c r="P1125" s="112"/>
      <c r="Q1125" s="112"/>
      <c r="R1125" s="112"/>
      <c r="S1125" s="112"/>
      <c r="T1125" s="112"/>
      <c r="U1125" s="112"/>
      <c r="V1125" s="112"/>
      <c r="W1125" s="112"/>
      <c r="X1125" s="112"/>
      <c r="Y1125" s="112"/>
      <c r="Z1125" s="112"/>
      <c r="AA1125" s="112"/>
      <c r="AB1125" s="112"/>
      <c r="AC1125" s="112"/>
      <c r="AD1125" s="112"/>
      <c r="AG1125">
        <f t="shared" si="284"/>
        <v>0</v>
      </c>
      <c r="AH1125" s="247">
        <f t="shared" si="285"/>
        <v>0</v>
      </c>
      <c r="AI1125" s="310" t="str">
        <f>IF(AH1125=0,"",
IF(SUM($AH$1088:AH1125)=1,AJ1125,
IF($AH$1663&gt;SUM($AH$1088:AH1125),_xlfn.CONCAT(", ",AJ1125),
IF($AH$1663=SUM($AH$1088:AH1125),_xlfn.CONCAT(" y ",AJ1125)))))</f>
        <v/>
      </c>
      <c r="AJ1125" s="9">
        <v>38</v>
      </c>
      <c r="AK1125">
        <f t="shared" si="286"/>
        <v>0</v>
      </c>
      <c r="AL1125">
        <f t="shared" si="307"/>
        <v>0</v>
      </c>
      <c r="AM1125">
        <f t="shared" si="308"/>
        <v>0</v>
      </c>
      <c r="AN1125">
        <f t="shared" si="309"/>
        <v>0</v>
      </c>
      <c r="AO1125">
        <f t="shared" si="310"/>
        <v>0</v>
      </c>
      <c r="AP1125">
        <f t="shared" si="287"/>
        <v>0</v>
      </c>
      <c r="AQ1125">
        <f t="shared" si="288"/>
        <v>0</v>
      </c>
      <c r="AR1125">
        <f t="shared" si="289"/>
        <v>0</v>
      </c>
      <c r="AS1125">
        <f t="shared" si="290"/>
        <v>0</v>
      </c>
      <c r="AT1125">
        <f t="shared" si="291"/>
        <v>0</v>
      </c>
      <c r="AU1125">
        <f t="shared" si="292"/>
        <v>0</v>
      </c>
      <c r="AV1125">
        <f t="shared" si="293"/>
        <v>0</v>
      </c>
      <c r="AW1125">
        <f t="shared" si="294"/>
        <v>0</v>
      </c>
      <c r="AX1125">
        <f t="shared" si="295"/>
        <v>0</v>
      </c>
      <c r="AY1125">
        <f t="shared" si="296"/>
        <v>0</v>
      </c>
      <c r="AZ1125">
        <f t="shared" si="297"/>
        <v>0</v>
      </c>
      <c r="BA1125">
        <f t="shared" si="298"/>
        <v>0</v>
      </c>
      <c r="BB1125">
        <f t="shared" si="311"/>
        <v>0</v>
      </c>
      <c r="BC1125">
        <f t="shared" si="312"/>
        <v>0</v>
      </c>
      <c r="BD1125">
        <f t="shared" si="313"/>
        <v>0</v>
      </c>
      <c r="BE1125">
        <f t="shared" si="314"/>
        <v>0</v>
      </c>
      <c r="BF1125">
        <f t="shared" si="299"/>
        <v>0</v>
      </c>
      <c r="BG1125">
        <f t="shared" si="300"/>
        <v>0</v>
      </c>
      <c r="BH1125">
        <f t="shared" si="301"/>
        <v>0</v>
      </c>
      <c r="BI1125">
        <f t="shared" si="302"/>
        <v>0</v>
      </c>
      <c r="BJ1125" s="311">
        <f t="shared" si="315"/>
        <v>0</v>
      </c>
      <c r="BK1125" s="312">
        <f t="shared" si="316"/>
        <v>0</v>
      </c>
      <c r="BL1125" s="313">
        <f t="shared" si="303"/>
        <v>0</v>
      </c>
      <c r="BM1125" s="314">
        <f t="shared" si="317"/>
        <v>0</v>
      </c>
      <c r="BN1125" s="311">
        <f t="shared" si="318"/>
        <v>0</v>
      </c>
      <c r="BO1125" s="312">
        <f t="shared" si="319"/>
        <v>0</v>
      </c>
      <c r="BP1125" s="313">
        <f t="shared" si="320"/>
        <v>0</v>
      </c>
      <c r="BQ1125" s="314">
        <f t="shared" si="321"/>
        <v>0</v>
      </c>
      <c r="BR1125" s="311">
        <f t="shared" si="304"/>
        <v>0</v>
      </c>
      <c r="BS1125" s="312">
        <f t="shared" si="305"/>
        <v>0</v>
      </c>
      <c r="BT1125" s="313">
        <f t="shared" si="306"/>
        <v>0</v>
      </c>
      <c r="BU1125" s="314">
        <f t="shared" si="322"/>
        <v>0</v>
      </c>
      <c r="BV1125" s="247">
        <f t="shared" si="323"/>
        <v>0</v>
      </c>
      <c r="BW1125" s="310" t="str">
        <f>IF(BV1125=0,"",
IF(SUM($BV$1089:BV1125)=1,BX1125,
IF($BV$1664&gt;SUM($BV$1089:BV1125),_xlfn.CONCAT(", ",BX1125),
IF($BV$1664=SUM($BV$1089:BV1125),_xlfn.CONCAT(" y ",BX1125)))))</f>
        <v/>
      </c>
      <c r="BX1125" s="9">
        <v>37</v>
      </c>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row>
    <row r="1126" spans="1:133" ht="14.25">
      <c r="A1126" s="405"/>
      <c r="B1126" s="6"/>
      <c r="C1126" s="9" t="s">
        <v>6704</v>
      </c>
      <c r="D1126" s="668" t="str">
        <f>IF($AC$1082="","",IF(HLOOKUP($AC$1082,Presentación!$AQ$3:$BV$574,Presentación!AP41)="","",HLOOKUP($AC$1082,Presentación!$AQ$3:$BV$574,Presentación!AP41,0)))</f>
        <v/>
      </c>
      <c r="E1126" s="669"/>
      <c r="F1126" s="670"/>
      <c r="G1126" s="763" t="str">
        <f>IF($AC$1082="","",IF(HLOOKUP($AC$1082,Presentación!$BZ$3:$DE$574,Presentación!AP41,0)="","",HLOOKUP($AC$1082,Presentación!$BZ$3:$DE$574,Presentación!AP41,0)))</f>
        <v/>
      </c>
      <c r="H1126" s="669"/>
      <c r="I1126" s="669"/>
      <c r="J1126" s="669"/>
      <c r="K1126" s="669"/>
      <c r="L1126" s="670"/>
      <c r="M1126" s="112"/>
      <c r="N1126" s="112"/>
      <c r="O1126" s="112"/>
      <c r="P1126" s="112"/>
      <c r="Q1126" s="112"/>
      <c r="R1126" s="112"/>
      <c r="S1126" s="112"/>
      <c r="T1126" s="112"/>
      <c r="U1126" s="112"/>
      <c r="V1126" s="112"/>
      <c r="W1126" s="112"/>
      <c r="X1126" s="112"/>
      <c r="Y1126" s="112"/>
      <c r="Z1126" s="112"/>
      <c r="AA1126" s="112"/>
      <c r="AB1126" s="112"/>
      <c r="AC1126" s="112"/>
      <c r="AD1126" s="112"/>
      <c r="AG1126">
        <f t="shared" si="284"/>
        <v>0</v>
      </c>
      <c r="AH1126" s="247">
        <f t="shared" si="285"/>
        <v>0</v>
      </c>
      <c r="AI1126" s="310" t="str">
        <f>IF(AH1126=0,"",
IF(SUM($AH$1088:AH1126)=1,AJ1126,
IF($AH$1663&gt;SUM($AH$1088:AH1126),_xlfn.CONCAT(", ",AJ1126),
IF($AH$1663=SUM($AH$1088:AH1126),_xlfn.CONCAT(" y ",AJ1126)))))</f>
        <v/>
      </c>
      <c r="AJ1126" s="9">
        <v>39</v>
      </c>
      <c r="AK1126">
        <f t="shared" si="286"/>
        <v>0</v>
      </c>
      <c r="AL1126">
        <f t="shared" si="307"/>
        <v>0</v>
      </c>
      <c r="AM1126">
        <f t="shared" si="308"/>
        <v>0</v>
      </c>
      <c r="AN1126">
        <f t="shared" si="309"/>
        <v>0</v>
      </c>
      <c r="AO1126">
        <f t="shared" si="310"/>
        <v>0</v>
      </c>
      <c r="AP1126">
        <f t="shared" si="287"/>
        <v>0</v>
      </c>
      <c r="AQ1126">
        <f t="shared" si="288"/>
        <v>0</v>
      </c>
      <c r="AR1126">
        <f t="shared" si="289"/>
        <v>0</v>
      </c>
      <c r="AS1126">
        <f t="shared" si="290"/>
        <v>0</v>
      </c>
      <c r="AT1126">
        <f t="shared" si="291"/>
        <v>0</v>
      </c>
      <c r="AU1126">
        <f t="shared" si="292"/>
        <v>0</v>
      </c>
      <c r="AV1126">
        <f t="shared" si="293"/>
        <v>0</v>
      </c>
      <c r="AW1126">
        <f t="shared" si="294"/>
        <v>0</v>
      </c>
      <c r="AX1126">
        <f t="shared" si="295"/>
        <v>0</v>
      </c>
      <c r="AY1126">
        <f t="shared" si="296"/>
        <v>0</v>
      </c>
      <c r="AZ1126">
        <f t="shared" si="297"/>
        <v>0</v>
      </c>
      <c r="BA1126">
        <f t="shared" si="298"/>
        <v>0</v>
      </c>
      <c r="BB1126">
        <f t="shared" si="311"/>
        <v>0</v>
      </c>
      <c r="BC1126">
        <f t="shared" si="312"/>
        <v>0</v>
      </c>
      <c r="BD1126">
        <f t="shared" si="313"/>
        <v>0</v>
      </c>
      <c r="BE1126">
        <f t="shared" si="314"/>
        <v>0</v>
      </c>
      <c r="BF1126">
        <f t="shared" si="299"/>
        <v>0</v>
      </c>
      <c r="BG1126">
        <f t="shared" si="300"/>
        <v>0</v>
      </c>
      <c r="BH1126">
        <f t="shared" si="301"/>
        <v>0</v>
      </c>
      <c r="BI1126">
        <f t="shared" si="302"/>
        <v>0</v>
      </c>
      <c r="BJ1126" s="311">
        <f t="shared" si="315"/>
        <v>0</v>
      </c>
      <c r="BK1126" s="312">
        <f t="shared" si="316"/>
        <v>0</v>
      </c>
      <c r="BL1126" s="313">
        <f t="shared" si="303"/>
        <v>0</v>
      </c>
      <c r="BM1126" s="314">
        <f t="shared" si="317"/>
        <v>0</v>
      </c>
      <c r="BN1126" s="311">
        <f t="shared" si="318"/>
        <v>0</v>
      </c>
      <c r="BO1126" s="312">
        <f t="shared" si="319"/>
        <v>0</v>
      </c>
      <c r="BP1126" s="313">
        <f t="shared" si="320"/>
        <v>0</v>
      </c>
      <c r="BQ1126" s="314">
        <f t="shared" si="321"/>
        <v>0</v>
      </c>
      <c r="BR1126" s="311">
        <f t="shared" si="304"/>
        <v>0</v>
      </c>
      <c r="BS1126" s="312">
        <f t="shared" si="305"/>
        <v>0</v>
      </c>
      <c r="BT1126" s="313">
        <f t="shared" si="306"/>
        <v>0</v>
      </c>
      <c r="BU1126" s="314">
        <f t="shared" si="322"/>
        <v>0</v>
      </c>
      <c r="BV1126" s="247">
        <f t="shared" si="323"/>
        <v>0</v>
      </c>
      <c r="BW1126" s="310" t="str">
        <f>IF(BV1126=0,"",
IF(SUM($BV$1089:BV1126)=1,BX1126,
IF($BV$1664&gt;SUM($BV$1089:BV1126),_xlfn.CONCAT(", ",BX1126),
IF($BV$1664=SUM($BV$1089:BV1126),_xlfn.CONCAT(" y ",BX1126)))))</f>
        <v/>
      </c>
      <c r="BX1126" s="9">
        <v>38</v>
      </c>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row>
    <row r="1127" spans="1:133" ht="14.25">
      <c r="A1127" s="405"/>
      <c r="B1127" s="6"/>
      <c r="C1127" s="9" t="s">
        <v>6705</v>
      </c>
      <c r="D1127" s="668" t="str">
        <f>IF($AC$1082="","",IF(HLOOKUP($AC$1082,Presentación!$AQ$3:$BV$574,Presentación!AP42)="","",HLOOKUP($AC$1082,Presentación!$AQ$3:$BV$574,Presentación!AP42,0)))</f>
        <v/>
      </c>
      <c r="E1127" s="669"/>
      <c r="F1127" s="670"/>
      <c r="G1127" s="763" t="str">
        <f>IF($AC$1082="","",IF(HLOOKUP($AC$1082,Presentación!$BZ$3:$DE$574,Presentación!AP42,0)="","",HLOOKUP($AC$1082,Presentación!$BZ$3:$DE$574,Presentación!AP42,0)))</f>
        <v/>
      </c>
      <c r="H1127" s="669"/>
      <c r="I1127" s="669"/>
      <c r="J1127" s="669"/>
      <c r="K1127" s="669"/>
      <c r="L1127" s="670"/>
      <c r="M1127" s="112"/>
      <c r="N1127" s="112"/>
      <c r="O1127" s="112"/>
      <c r="P1127" s="112"/>
      <c r="Q1127" s="112"/>
      <c r="R1127" s="112"/>
      <c r="S1127" s="112"/>
      <c r="T1127" s="112"/>
      <c r="U1127" s="112"/>
      <c r="V1127" s="112"/>
      <c r="W1127" s="112"/>
      <c r="X1127" s="112"/>
      <c r="Y1127" s="112"/>
      <c r="Z1127" s="112"/>
      <c r="AA1127" s="112"/>
      <c r="AB1127" s="112"/>
      <c r="AC1127" s="112"/>
      <c r="AD1127" s="112"/>
      <c r="AG1127">
        <f t="shared" si="284"/>
        <v>0</v>
      </c>
      <c r="AH1127" s="247">
        <f t="shared" si="285"/>
        <v>0</v>
      </c>
      <c r="AI1127" s="310" t="str">
        <f>IF(AH1127=0,"",
IF(SUM($AH$1088:AH1127)=1,AJ1127,
IF($AH$1663&gt;SUM($AH$1088:AH1127),_xlfn.CONCAT(", ",AJ1127),
IF($AH$1663=SUM($AH$1088:AH1127),_xlfn.CONCAT(" y ",AJ1127)))))</f>
        <v/>
      </c>
      <c r="AJ1127" s="9">
        <v>40</v>
      </c>
      <c r="AK1127">
        <f t="shared" si="286"/>
        <v>0</v>
      </c>
      <c r="AL1127">
        <f t="shared" si="307"/>
        <v>0</v>
      </c>
      <c r="AM1127">
        <f t="shared" si="308"/>
        <v>0</v>
      </c>
      <c r="AN1127">
        <f t="shared" si="309"/>
        <v>0</v>
      </c>
      <c r="AO1127">
        <f t="shared" si="310"/>
        <v>0</v>
      </c>
      <c r="AP1127">
        <f t="shared" si="287"/>
        <v>0</v>
      </c>
      <c r="AQ1127">
        <f t="shared" si="288"/>
        <v>0</v>
      </c>
      <c r="AR1127">
        <f t="shared" si="289"/>
        <v>0</v>
      </c>
      <c r="AS1127">
        <f t="shared" si="290"/>
        <v>0</v>
      </c>
      <c r="AT1127">
        <f t="shared" si="291"/>
        <v>0</v>
      </c>
      <c r="AU1127">
        <f t="shared" si="292"/>
        <v>0</v>
      </c>
      <c r="AV1127">
        <f t="shared" si="293"/>
        <v>0</v>
      </c>
      <c r="AW1127">
        <f t="shared" si="294"/>
        <v>0</v>
      </c>
      <c r="AX1127">
        <f t="shared" si="295"/>
        <v>0</v>
      </c>
      <c r="AY1127">
        <f t="shared" si="296"/>
        <v>0</v>
      </c>
      <c r="AZ1127">
        <f t="shared" si="297"/>
        <v>0</v>
      </c>
      <c r="BA1127">
        <f t="shared" si="298"/>
        <v>0</v>
      </c>
      <c r="BB1127">
        <f t="shared" si="311"/>
        <v>0</v>
      </c>
      <c r="BC1127">
        <f t="shared" si="312"/>
        <v>0</v>
      </c>
      <c r="BD1127">
        <f t="shared" si="313"/>
        <v>0</v>
      </c>
      <c r="BE1127">
        <f t="shared" si="314"/>
        <v>0</v>
      </c>
      <c r="BF1127">
        <f t="shared" si="299"/>
        <v>0</v>
      </c>
      <c r="BG1127">
        <f t="shared" si="300"/>
        <v>0</v>
      </c>
      <c r="BH1127">
        <f t="shared" si="301"/>
        <v>0</v>
      </c>
      <c r="BI1127">
        <f t="shared" si="302"/>
        <v>0</v>
      </c>
      <c r="BJ1127" s="311">
        <f t="shared" si="315"/>
        <v>0</v>
      </c>
      <c r="BK1127" s="312">
        <f t="shared" si="316"/>
        <v>0</v>
      </c>
      <c r="BL1127" s="313">
        <f t="shared" si="303"/>
        <v>0</v>
      </c>
      <c r="BM1127" s="314">
        <f t="shared" si="317"/>
        <v>0</v>
      </c>
      <c r="BN1127" s="311">
        <f t="shared" si="318"/>
        <v>0</v>
      </c>
      <c r="BO1127" s="312">
        <f t="shared" si="319"/>
        <v>0</v>
      </c>
      <c r="BP1127" s="313">
        <f t="shared" si="320"/>
        <v>0</v>
      </c>
      <c r="BQ1127" s="314">
        <f t="shared" si="321"/>
        <v>0</v>
      </c>
      <c r="BR1127" s="311">
        <f t="shared" si="304"/>
        <v>0</v>
      </c>
      <c r="BS1127" s="312">
        <f t="shared" si="305"/>
        <v>0</v>
      </c>
      <c r="BT1127" s="313">
        <f t="shared" si="306"/>
        <v>0</v>
      </c>
      <c r="BU1127" s="314">
        <f t="shared" si="322"/>
        <v>0</v>
      </c>
      <c r="BV1127" s="247">
        <f t="shared" si="323"/>
        <v>0</v>
      </c>
      <c r="BW1127" s="310" t="str">
        <f>IF(BV1127=0,"",
IF(SUM($BV$1089:BV1127)=1,BX1127,
IF($BV$1664&gt;SUM($BV$1089:BV1127),_xlfn.CONCAT(", ",BX1127),
IF($BV$1664=SUM($BV$1089:BV1127),_xlfn.CONCAT(" y ",BX1127)))))</f>
        <v/>
      </c>
      <c r="BX1127" s="9">
        <v>39</v>
      </c>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row>
    <row r="1128" spans="1:133" ht="14.25">
      <c r="A1128" s="405"/>
      <c r="B1128" s="6"/>
      <c r="C1128" s="9" t="s">
        <v>6706</v>
      </c>
      <c r="D1128" s="668" t="str">
        <f>IF($AC$1082="","",IF(HLOOKUP($AC$1082,Presentación!$AQ$3:$BV$574,Presentación!AP43)="","",HLOOKUP($AC$1082,Presentación!$AQ$3:$BV$574,Presentación!AP43,0)))</f>
        <v/>
      </c>
      <c r="E1128" s="669"/>
      <c r="F1128" s="670"/>
      <c r="G1128" s="763" t="str">
        <f>IF($AC$1082="","",IF(HLOOKUP($AC$1082,Presentación!$BZ$3:$DE$574,Presentación!AP43,0)="","",HLOOKUP($AC$1082,Presentación!$BZ$3:$DE$574,Presentación!AP43,0)))</f>
        <v/>
      </c>
      <c r="H1128" s="669"/>
      <c r="I1128" s="669"/>
      <c r="J1128" s="669"/>
      <c r="K1128" s="669"/>
      <c r="L1128" s="670"/>
      <c r="M1128" s="112"/>
      <c r="N1128" s="112"/>
      <c r="O1128" s="112"/>
      <c r="P1128" s="112"/>
      <c r="Q1128" s="112"/>
      <c r="R1128" s="112"/>
      <c r="S1128" s="112"/>
      <c r="T1128" s="112"/>
      <c r="U1128" s="112"/>
      <c r="V1128" s="112"/>
      <c r="W1128" s="112"/>
      <c r="X1128" s="112"/>
      <c r="Y1128" s="112"/>
      <c r="Z1128" s="112"/>
      <c r="AA1128" s="112"/>
      <c r="AB1128" s="112"/>
      <c r="AC1128" s="112"/>
      <c r="AD1128" s="112"/>
      <c r="AG1128">
        <f t="shared" si="284"/>
        <v>0</v>
      </c>
      <c r="AH1128" s="247">
        <f t="shared" si="285"/>
        <v>0</v>
      </c>
      <c r="AI1128" s="310" t="str">
        <f>IF(AH1128=0,"",
IF(SUM($AH$1088:AH1128)=1,AJ1128,
IF($AH$1663&gt;SUM($AH$1088:AH1128),_xlfn.CONCAT(", ",AJ1128),
IF($AH$1663=SUM($AH$1088:AH1128),_xlfn.CONCAT(" y ",AJ1128)))))</f>
        <v/>
      </c>
      <c r="AJ1128" s="9">
        <v>41</v>
      </c>
      <c r="AK1128">
        <f t="shared" si="286"/>
        <v>0</v>
      </c>
      <c r="AL1128">
        <f t="shared" si="307"/>
        <v>0</v>
      </c>
      <c r="AM1128">
        <f t="shared" si="308"/>
        <v>0</v>
      </c>
      <c r="AN1128">
        <f t="shared" si="309"/>
        <v>0</v>
      </c>
      <c r="AO1128">
        <f t="shared" si="310"/>
        <v>0</v>
      </c>
      <c r="AP1128">
        <f t="shared" si="287"/>
        <v>0</v>
      </c>
      <c r="AQ1128">
        <f t="shared" si="288"/>
        <v>0</v>
      </c>
      <c r="AR1128">
        <f t="shared" si="289"/>
        <v>0</v>
      </c>
      <c r="AS1128">
        <f t="shared" si="290"/>
        <v>0</v>
      </c>
      <c r="AT1128">
        <f t="shared" si="291"/>
        <v>0</v>
      </c>
      <c r="AU1128">
        <f t="shared" si="292"/>
        <v>0</v>
      </c>
      <c r="AV1128">
        <f t="shared" si="293"/>
        <v>0</v>
      </c>
      <c r="AW1128">
        <f t="shared" si="294"/>
        <v>0</v>
      </c>
      <c r="AX1128">
        <f t="shared" si="295"/>
        <v>0</v>
      </c>
      <c r="AY1128">
        <f t="shared" si="296"/>
        <v>0</v>
      </c>
      <c r="AZ1128">
        <f t="shared" si="297"/>
        <v>0</v>
      </c>
      <c r="BA1128">
        <f t="shared" si="298"/>
        <v>0</v>
      </c>
      <c r="BB1128">
        <f t="shared" si="311"/>
        <v>0</v>
      </c>
      <c r="BC1128">
        <f t="shared" si="312"/>
        <v>0</v>
      </c>
      <c r="BD1128">
        <f t="shared" si="313"/>
        <v>0</v>
      </c>
      <c r="BE1128">
        <f t="shared" si="314"/>
        <v>0</v>
      </c>
      <c r="BF1128">
        <f t="shared" si="299"/>
        <v>0</v>
      </c>
      <c r="BG1128">
        <f t="shared" si="300"/>
        <v>0</v>
      </c>
      <c r="BH1128">
        <f t="shared" si="301"/>
        <v>0</v>
      </c>
      <c r="BI1128">
        <f t="shared" si="302"/>
        <v>0</v>
      </c>
      <c r="BJ1128" s="311">
        <f t="shared" si="315"/>
        <v>0</v>
      </c>
      <c r="BK1128" s="312">
        <f t="shared" si="316"/>
        <v>0</v>
      </c>
      <c r="BL1128" s="313">
        <f t="shared" si="303"/>
        <v>0</v>
      </c>
      <c r="BM1128" s="314">
        <f t="shared" si="317"/>
        <v>0</v>
      </c>
      <c r="BN1128" s="311">
        <f t="shared" si="318"/>
        <v>0</v>
      </c>
      <c r="BO1128" s="312">
        <f t="shared" si="319"/>
        <v>0</v>
      </c>
      <c r="BP1128" s="313">
        <f t="shared" si="320"/>
        <v>0</v>
      </c>
      <c r="BQ1128" s="314">
        <f t="shared" si="321"/>
        <v>0</v>
      </c>
      <c r="BR1128" s="311">
        <f t="shared" si="304"/>
        <v>0</v>
      </c>
      <c r="BS1128" s="312">
        <f t="shared" si="305"/>
        <v>0</v>
      </c>
      <c r="BT1128" s="313">
        <f t="shared" si="306"/>
        <v>0</v>
      </c>
      <c r="BU1128" s="314">
        <f t="shared" si="322"/>
        <v>0</v>
      </c>
      <c r="BV1128" s="247">
        <f t="shared" si="323"/>
        <v>0</v>
      </c>
      <c r="BW1128" s="310" t="str">
        <f>IF(BV1128=0,"",
IF(SUM($BV$1089:BV1128)=1,BX1128,
IF($BV$1664&gt;SUM($BV$1089:BV1128),_xlfn.CONCAT(", ",BX1128),
IF($BV$1664=SUM($BV$1089:BV1128),_xlfn.CONCAT(" y ",BX1128)))))</f>
        <v/>
      </c>
      <c r="BX1128" s="9">
        <v>40</v>
      </c>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row>
    <row r="1129" spans="1:133" ht="14.25">
      <c r="A1129" s="405"/>
      <c r="B1129" s="6"/>
      <c r="C1129" s="9" t="s">
        <v>6707</v>
      </c>
      <c r="D1129" s="668" t="str">
        <f>IF($AC$1082="","",IF(HLOOKUP($AC$1082,Presentación!$AQ$3:$BV$574,Presentación!AP44)="","",HLOOKUP($AC$1082,Presentación!$AQ$3:$BV$574,Presentación!AP44,0)))</f>
        <v/>
      </c>
      <c r="E1129" s="669"/>
      <c r="F1129" s="670"/>
      <c r="G1129" s="763" t="str">
        <f>IF($AC$1082="","",IF(HLOOKUP($AC$1082,Presentación!$BZ$3:$DE$574,Presentación!AP44,0)="","",HLOOKUP($AC$1082,Presentación!$BZ$3:$DE$574,Presentación!AP44,0)))</f>
        <v/>
      </c>
      <c r="H1129" s="669"/>
      <c r="I1129" s="669"/>
      <c r="J1129" s="669"/>
      <c r="K1129" s="669"/>
      <c r="L1129" s="670"/>
      <c r="M1129" s="112"/>
      <c r="N1129" s="112"/>
      <c r="O1129" s="112"/>
      <c r="P1129" s="112"/>
      <c r="Q1129" s="112"/>
      <c r="R1129" s="112"/>
      <c r="S1129" s="112"/>
      <c r="T1129" s="112"/>
      <c r="U1129" s="112"/>
      <c r="V1129" s="112"/>
      <c r="W1129" s="112"/>
      <c r="X1129" s="112"/>
      <c r="Y1129" s="112"/>
      <c r="Z1129" s="112"/>
      <c r="AA1129" s="112"/>
      <c r="AB1129" s="112"/>
      <c r="AC1129" s="112"/>
      <c r="AD1129" s="112"/>
      <c r="AG1129">
        <f t="shared" si="284"/>
        <v>0</v>
      </c>
      <c r="AH1129" s="247">
        <f t="shared" si="285"/>
        <v>0</v>
      </c>
      <c r="AI1129" s="310" t="str">
        <f>IF(AH1129=0,"",
IF(SUM($AH$1088:AH1129)=1,AJ1129,
IF($AH$1663&gt;SUM($AH$1088:AH1129),_xlfn.CONCAT(", ",AJ1129),
IF($AH$1663=SUM($AH$1088:AH1129),_xlfn.CONCAT(" y ",AJ1129)))))</f>
        <v/>
      </c>
      <c r="AJ1129" s="9">
        <v>42</v>
      </c>
      <c r="AK1129">
        <f t="shared" si="286"/>
        <v>0</v>
      </c>
      <c r="AL1129">
        <f t="shared" si="307"/>
        <v>0</v>
      </c>
      <c r="AM1129">
        <f t="shared" si="308"/>
        <v>0</v>
      </c>
      <c r="AN1129">
        <f t="shared" si="309"/>
        <v>0</v>
      </c>
      <c r="AO1129">
        <f t="shared" si="310"/>
        <v>0</v>
      </c>
      <c r="AP1129">
        <f t="shared" si="287"/>
        <v>0</v>
      </c>
      <c r="AQ1129">
        <f t="shared" si="288"/>
        <v>0</v>
      </c>
      <c r="AR1129">
        <f t="shared" si="289"/>
        <v>0</v>
      </c>
      <c r="AS1129">
        <f t="shared" si="290"/>
        <v>0</v>
      </c>
      <c r="AT1129">
        <f t="shared" si="291"/>
        <v>0</v>
      </c>
      <c r="AU1129">
        <f t="shared" si="292"/>
        <v>0</v>
      </c>
      <c r="AV1129">
        <f t="shared" si="293"/>
        <v>0</v>
      </c>
      <c r="AW1129">
        <f t="shared" si="294"/>
        <v>0</v>
      </c>
      <c r="AX1129">
        <f t="shared" si="295"/>
        <v>0</v>
      </c>
      <c r="AY1129">
        <f t="shared" si="296"/>
        <v>0</v>
      </c>
      <c r="AZ1129">
        <f t="shared" si="297"/>
        <v>0</v>
      </c>
      <c r="BA1129">
        <f t="shared" si="298"/>
        <v>0</v>
      </c>
      <c r="BB1129">
        <f t="shared" si="311"/>
        <v>0</v>
      </c>
      <c r="BC1129">
        <f t="shared" si="312"/>
        <v>0</v>
      </c>
      <c r="BD1129">
        <f t="shared" si="313"/>
        <v>0</v>
      </c>
      <c r="BE1129">
        <f t="shared" si="314"/>
        <v>0</v>
      </c>
      <c r="BF1129">
        <f t="shared" si="299"/>
        <v>0</v>
      </c>
      <c r="BG1129">
        <f t="shared" si="300"/>
        <v>0</v>
      </c>
      <c r="BH1129">
        <f t="shared" si="301"/>
        <v>0</v>
      </c>
      <c r="BI1129">
        <f t="shared" si="302"/>
        <v>0</v>
      </c>
      <c r="BJ1129" s="311">
        <f t="shared" si="315"/>
        <v>0</v>
      </c>
      <c r="BK1129" s="312">
        <f t="shared" si="316"/>
        <v>0</v>
      </c>
      <c r="BL1129" s="313">
        <f t="shared" si="303"/>
        <v>0</v>
      </c>
      <c r="BM1129" s="314">
        <f t="shared" si="317"/>
        <v>0</v>
      </c>
      <c r="BN1129" s="311">
        <f t="shared" si="318"/>
        <v>0</v>
      </c>
      <c r="BO1129" s="312">
        <f t="shared" si="319"/>
        <v>0</v>
      </c>
      <c r="BP1129" s="313">
        <f t="shared" si="320"/>
        <v>0</v>
      </c>
      <c r="BQ1129" s="314">
        <f t="shared" si="321"/>
        <v>0</v>
      </c>
      <c r="BR1129" s="311">
        <f t="shared" si="304"/>
        <v>0</v>
      </c>
      <c r="BS1129" s="312">
        <f t="shared" si="305"/>
        <v>0</v>
      </c>
      <c r="BT1129" s="313">
        <f t="shared" si="306"/>
        <v>0</v>
      </c>
      <c r="BU1129" s="314">
        <f t="shared" si="322"/>
        <v>0</v>
      </c>
      <c r="BV1129" s="247">
        <f t="shared" si="323"/>
        <v>0</v>
      </c>
      <c r="BW1129" s="310" t="str">
        <f>IF(BV1129=0,"",
IF(SUM($BV$1089:BV1129)=1,BX1129,
IF($BV$1664&gt;SUM($BV$1089:BV1129),_xlfn.CONCAT(", ",BX1129),
IF($BV$1664=SUM($BV$1089:BV1129),_xlfn.CONCAT(" y ",BX1129)))))</f>
        <v/>
      </c>
      <c r="BX1129" s="9">
        <v>41</v>
      </c>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row>
    <row r="1130" spans="1:133" ht="14.25">
      <c r="A1130" s="405"/>
      <c r="B1130" s="6"/>
      <c r="C1130" s="9" t="s">
        <v>6708</v>
      </c>
      <c r="D1130" s="668" t="str">
        <f>IF($AC$1082="","",IF(HLOOKUP($AC$1082,Presentación!$AQ$3:$BV$574,Presentación!AP45)="","",HLOOKUP($AC$1082,Presentación!$AQ$3:$BV$574,Presentación!AP45,0)))</f>
        <v/>
      </c>
      <c r="E1130" s="669"/>
      <c r="F1130" s="670"/>
      <c r="G1130" s="763" t="str">
        <f>IF($AC$1082="","",IF(HLOOKUP($AC$1082,Presentación!$BZ$3:$DE$574,Presentación!AP45,0)="","",HLOOKUP($AC$1082,Presentación!$BZ$3:$DE$574,Presentación!AP45,0)))</f>
        <v/>
      </c>
      <c r="H1130" s="669"/>
      <c r="I1130" s="669"/>
      <c r="J1130" s="669"/>
      <c r="K1130" s="669"/>
      <c r="L1130" s="670"/>
      <c r="M1130" s="112"/>
      <c r="N1130" s="112"/>
      <c r="O1130" s="112"/>
      <c r="P1130" s="112"/>
      <c r="Q1130" s="112"/>
      <c r="R1130" s="112"/>
      <c r="S1130" s="112"/>
      <c r="T1130" s="112"/>
      <c r="U1130" s="112"/>
      <c r="V1130" s="112"/>
      <c r="W1130" s="112"/>
      <c r="X1130" s="112"/>
      <c r="Y1130" s="112"/>
      <c r="Z1130" s="112"/>
      <c r="AA1130" s="112"/>
      <c r="AB1130" s="112"/>
      <c r="AC1130" s="112"/>
      <c r="AD1130" s="112"/>
      <c r="AG1130">
        <f t="shared" si="284"/>
        <v>0</v>
      </c>
      <c r="AH1130" s="247">
        <f t="shared" si="285"/>
        <v>0</v>
      </c>
      <c r="AI1130" s="310" t="str">
        <f>IF(AH1130=0,"",
IF(SUM($AH$1088:AH1130)=1,AJ1130,
IF($AH$1663&gt;SUM($AH$1088:AH1130),_xlfn.CONCAT(", ",AJ1130),
IF($AH$1663=SUM($AH$1088:AH1130),_xlfn.CONCAT(" y ",AJ1130)))))</f>
        <v/>
      </c>
      <c r="AJ1130" s="9">
        <v>43</v>
      </c>
      <c r="AK1130">
        <f t="shared" si="286"/>
        <v>0</v>
      </c>
      <c r="AL1130">
        <f t="shared" si="307"/>
        <v>0</v>
      </c>
      <c r="AM1130">
        <f t="shared" si="308"/>
        <v>0</v>
      </c>
      <c r="AN1130">
        <f t="shared" si="309"/>
        <v>0</v>
      </c>
      <c r="AO1130">
        <f t="shared" si="310"/>
        <v>0</v>
      </c>
      <c r="AP1130">
        <f t="shared" si="287"/>
        <v>0</v>
      </c>
      <c r="AQ1130">
        <f t="shared" si="288"/>
        <v>0</v>
      </c>
      <c r="AR1130">
        <f t="shared" si="289"/>
        <v>0</v>
      </c>
      <c r="AS1130">
        <f t="shared" si="290"/>
        <v>0</v>
      </c>
      <c r="AT1130">
        <f t="shared" si="291"/>
        <v>0</v>
      </c>
      <c r="AU1130">
        <f t="shared" si="292"/>
        <v>0</v>
      </c>
      <c r="AV1130">
        <f t="shared" si="293"/>
        <v>0</v>
      </c>
      <c r="AW1130">
        <f t="shared" si="294"/>
        <v>0</v>
      </c>
      <c r="AX1130">
        <f t="shared" si="295"/>
        <v>0</v>
      </c>
      <c r="AY1130">
        <f t="shared" si="296"/>
        <v>0</v>
      </c>
      <c r="AZ1130">
        <f t="shared" si="297"/>
        <v>0</v>
      </c>
      <c r="BA1130">
        <f t="shared" si="298"/>
        <v>0</v>
      </c>
      <c r="BB1130">
        <f t="shared" si="311"/>
        <v>0</v>
      </c>
      <c r="BC1130">
        <f t="shared" si="312"/>
        <v>0</v>
      </c>
      <c r="BD1130">
        <f t="shared" si="313"/>
        <v>0</v>
      </c>
      <c r="BE1130">
        <f t="shared" si="314"/>
        <v>0</v>
      </c>
      <c r="BF1130">
        <f t="shared" si="299"/>
        <v>0</v>
      </c>
      <c r="BG1130">
        <f t="shared" si="300"/>
        <v>0</v>
      </c>
      <c r="BH1130">
        <f t="shared" si="301"/>
        <v>0</v>
      </c>
      <c r="BI1130">
        <f t="shared" si="302"/>
        <v>0</v>
      </c>
      <c r="BJ1130" s="311">
        <f t="shared" si="315"/>
        <v>0</v>
      </c>
      <c r="BK1130" s="312">
        <f t="shared" si="316"/>
        <v>0</v>
      </c>
      <c r="BL1130" s="313">
        <f t="shared" si="303"/>
        <v>0</v>
      </c>
      <c r="BM1130" s="314">
        <f t="shared" si="317"/>
        <v>0</v>
      </c>
      <c r="BN1130" s="311">
        <f t="shared" si="318"/>
        <v>0</v>
      </c>
      <c r="BO1130" s="312">
        <f t="shared" si="319"/>
        <v>0</v>
      </c>
      <c r="BP1130" s="313">
        <f t="shared" si="320"/>
        <v>0</v>
      </c>
      <c r="BQ1130" s="314">
        <f t="shared" si="321"/>
        <v>0</v>
      </c>
      <c r="BR1130" s="311">
        <f t="shared" si="304"/>
        <v>0</v>
      </c>
      <c r="BS1130" s="312">
        <f t="shared" si="305"/>
        <v>0</v>
      </c>
      <c r="BT1130" s="313">
        <f t="shared" si="306"/>
        <v>0</v>
      </c>
      <c r="BU1130" s="314">
        <f t="shared" si="322"/>
        <v>0</v>
      </c>
      <c r="BV1130" s="247">
        <f t="shared" si="323"/>
        <v>0</v>
      </c>
      <c r="BW1130" s="310" t="str">
        <f>IF(BV1130=0,"",
IF(SUM($BV$1089:BV1130)=1,BX1130,
IF($BV$1664&gt;SUM($BV$1089:BV1130),_xlfn.CONCAT(", ",BX1130),
IF($BV$1664=SUM($BV$1089:BV1130),_xlfn.CONCAT(" y ",BX1130)))))</f>
        <v/>
      </c>
      <c r="BX1130" s="9">
        <v>42</v>
      </c>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row>
    <row r="1131" spans="1:133" ht="14.25">
      <c r="A1131" s="405"/>
      <c r="B1131" s="6"/>
      <c r="C1131" s="9" t="s">
        <v>6709</v>
      </c>
      <c r="D1131" s="668" t="str">
        <f>IF($AC$1082="","",IF(HLOOKUP($AC$1082,Presentación!$AQ$3:$BV$574,Presentación!AP46)="","",HLOOKUP($AC$1082,Presentación!$AQ$3:$BV$574,Presentación!AP46,0)))</f>
        <v/>
      </c>
      <c r="E1131" s="669"/>
      <c r="F1131" s="670"/>
      <c r="G1131" s="763" t="str">
        <f>IF($AC$1082="","",IF(HLOOKUP($AC$1082,Presentación!$BZ$3:$DE$574,Presentación!AP46,0)="","",HLOOKUP($AC$1082,Presentación!$BZ$3:$DE$574,Presentación!AP46,0)))</f>
        <v/>
      </c>
      <c r="H1131" s="669"/>
      <c r="I1131" s="669"/>
      <c r="J1131" s="669"/>
      <c r="K1131" s="669"/>
      <c r="L1131" s="670"/>
      <c r="M1131" s="112"/>
      <c r="N1131" s="112"/>
      <c r="O1131" s="112"/>
      <c r="P1131" s="112"/>
      <c r="Q1131" s="112"/>
      <c r="R1131" s="112"/>
      <c r="S1131" s="112"/>
      <c r="T1131" s="112"/>
      <c r="U1131" s="112"/>
      <c r="V1131" s="112"/>
      <c r="W1131" s="112"/>
      <c r="X1131" s="112"/>
      <c r="Y1131" s="112"/>
      <c r="Z1131" s="112"/>
      <c r="AA1131" s="112"/>
      <c r="AB1131" s="112"/>
      <c r="AC1131" s="112"/>
      <c r="AD1131" s="112"/>
      <c r="AG1131">
        <f t="shared" si="284"/>
        <v>0</v>
      </c>
      <c r="AH1131" s="247">
        <f t="shared" si="285"/>
        <v>0</v>
      </c>
      <c r="AI1131" s="310" t="str">
        <f>IF(AH1131=0,"",
IF(SUM($AH$1088:AH1131)=1,AJ1131,
IF($AH$1663&gt;SUM($AH$1088:AH1131),_xlfn.CONCAT(", ",AJ1131),
IF($AH$1663=SUM($AH$1088:AH1131),_xlfn.CONCAT(" y ",AJ1131)))))</f>
        <v/>
      </c>
      <c r="AJ1131" s="9">
        <v>44</v>
      </c>
      <c r="AK1131">
        <f t="shared" si="286"/>
        <v>0</v>
      </c>
      <c r="AL1131">
        <f t="shared" si="307"/>
        <v>0</v>
      </c>
      <c r="AM1131">
        <f t="shared" si="308"/>
        <v>0</v>
      </c>
      <c r="AN1131">
        <f t="shared" si="309"/>
        <v>0</v>
      </c>
      <c r="AO1131">
        <f t="shared" si="310"/>
        <v>0</v>
      </c>
      <c r="AP1131">
        <f t="shared" si="287"/>
        <v>0</v>
      </c>
      <c r="AQ1131">
        <f t="shared" si="288"/>
        <v>0</v>
      </c>
      <c r="AR1131">
        <f t="shared" si="289"/>
        <v>0</v>
      </c>
      <c r="AS1131">
        <f t="shared" si="290"/>
        <v>0</v>
      </c>
      <c r="AT1131">
        <f t="shared" si="291"/>
        <v>0</v>
      </c>
      <c r="AU1131">
        <f t="shared" si="292"/>
        <v>0</v>
      </c>
      <c r="AV1131">
        <f t="shared" si="293"/>
        <v>0</v>
      </c>
      <c r="AW1131">
        <f t="shared" si="294"/>
        <v>0</v>
      </c>
      <c r="AX1131">
        <f t="shared" si="295"/>
        <v>0</v>
      </c>
      <c r="AY1131">
        <f t="shared" si="296"/>
        <v>0</v>
      </c>
      <c r="AZ1131">
        <f t="shared" si="297"/>
        <v>0</v>
      </c>
      <c r="BA1131">
        <f t="shared" si="298"/>
        <v>0</v>
      </c>
      <c r="BB1131">
        <f t="shared" si="311"/>
        <v>0</v>
      </c>
      <c r="BC1131">
        <f t="shared" si="312"/>
        <v>0</v>
      </c>
      <c r="BD1131">
        <f t="shared" si="313"/>
        <v>0</v>
      </c>
      <c r="BE1131">
        <f t="shared" si="314"/>
        <v>0</v>
      </c>
      <c r="BF1131">
        <f t="shared" si="299"/>
        <v>0</v>
      </c>
      <c r="BG1131">
        <f t="shared" si="300"/>
        <v>0</v>
      </c>
      <c r="BH1131">
        <f t="shared" si="301"/>
        <v>0</v>
      </c>
      <c r="BI1131">
        <f t="shared" si="302"/>
        <v>0</v>
      </c>
      <c r="BJ1131" s="311">
        <f t="shared" si="315"/>
        <v>0</v>
      </c>
      <c r="BK1131" s="312">
        <f t="shared" si="316"/>
        <v>0</v>
      </c>
      <c r="BL1131" s="313">
        <f t="shared" si="303"/>
        <v>0</v>
      </c>
      <c r="BM1131" s="314">
        <f t="shared" si="317"/>
        <v>0</v>
      </c>
      <c r="BN1131" s="311">
        <f t="shared" si="318"/>
        <v>0</v>
      </c>
      <c r="BO1131" s="312">
        <f t="shared" si="319"/>
        <v>0</v>
      </c>
      <c r="BP1131" s="313">
        <f t="shared" si="320"/>
        <v>0</v>
      </c>
      <c r="BQ1131" s="314">
        <f t="shared" si="321"/>
        <v>0</v>
      </c>
      <c r="BR1131" s="311">
        <f t="shared" si="304"/>
        <v>0</v>
      </c>
      <c r="BS1131" s="312">
        <f t="shared" si="305"/>
        <v>0</v>
      </c>
      <c r="BT1131" s="313">
        <f t="shared" si="306"/>
        <v>0</v>
      </c>
      <c r="BU1131" s="314">
        <f t="shared" si="322"/>
        <v>0</v>
      </c>
      <c r="BV1131" s="247">
        <f t="shared" si="323"/>
        <v>0</v>
      </c>
      <c r="BW1131" s="310" t="str">
        <f>IF(BV1131=0,"",
IF(SUM($BV$1089:BV1131)=1,BX1131,
IF($BV$1664&gt;SUM($BV$1089:BV1131),_xlfn.CONCAT(", ",BX1131),
IF($BV$1664=SUM($BV$1089:BV1131),_xlfn.CONCAT(" y ",BX1131)))))</f>
        <v/>
      </c>
      <c r="BX1131" s="9">
        <v>43</v>
      </c>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row>
    <row r="1132" spans="1:133" ht="14.25">
      <c r="A1132" s="405"/>
      <c r="B1132" s="6"/>
      <c r="C1132" s="9" t="s">
        <v>6710</v>
      </c>
      <c r="D1132" s="668" t="str">
        <f>IF($AC$1082="","",IF(HLOOKUP($AC$1082,Presentación!$AQ$3:$BV$574,Presentación!AP47)="","",HLOOKUP($AC$1082,Presentación!$AQ$3:$BV$574,Presentación!AP47,0)))</f>
        <v/>
      </c>
      <c r="E1132" s="669"/>
      <c r="F1132" s="670"/>
      <c r="G1132" s="763" t="str">
        <f>IF($AC$1082="","",IF(HLOOKUP($AC$1082,Presentación!$BZ$3:$DE$574,Presentación!AP47,0)="","",HLOOKUP($AC$1082,Presentación!$BZ$3:$DE$574,Presentación!AP47,0)))</f>
        <v/>
      </c>
      <c r="H1132" s="669"/>
      <c r="I1132" s="669"/>
      <c r="J1132" s="669"/>
      <c r="K1132" s="669"/>
      <c r="L1132" s="670"/>
      <c r="M1132" s="112"/>
      <c r="N1132" s="112"/>
      <c r="O1132" s="112"/>
      <c r="P1132" s="112"/>
      <c r="Q1132" s="112"/>
      <c r="R1132" s="112"/>
      <c r="S1132" s="112"/>
      <c r="T1132" s="112"/>
      <c r="U1132" s="112"/>
      <c r="V1132" s="112"/>
      <c r="W1132" s="112"/>
      <c r="X1132" s="112"/>
      <c r="Y1132" s="112"/>
      <c r="Z1132" s="112"/>
      <c r="AA1132" s="112"/>
      <c r="AB1132" s="112"/>
      <c r="AC1132" s="112"/>
      <c r="AD1132" s="112"/>
      <c r="AG1132">
        <f t="shared" si="284"/>
        <v>0</v>
      </c>
      <c r="AH1132" s="247">
        <f t="shared" si="285"/>
        <v>0</v>
      </c>
      <c r="AI1132" s="310" t="str">
        <f>IF(AH1132=0,"",
IF(SUM($AH$1088:AH1132)=1,AJ1132,
IF($AH$1663&gt;SUM($AH$1088:AH1132),_xlfn.CONCAT(", ",AJ1132),
IF($AH$1663=SUM($AH$1088:AH1132),_xlfn.CONCAT(" y ",AJ1132)))))</f>
        <v/>
      </c>
      <c r="AJ1132" s="9">
        <v>45</v>
      </c>
      <c r="AK1132">
        <f t="shared" si="286"/>
        <v>0</v>
      </c>
      <c r="AL1132">
        <f t="shared" si="307"/>
        <v>0</v>
      </c>
      <c r="AM1132">
        <f t="shared" si="308"/>
        <v>0</v>
      </c>
      <c r="AN1132">
        <f t="shared" si="309"/>
        <v>0</v>
      </c>
      <c r="AO1132">
        <f t="shared" si="310"/>
        <v>0</v>
      </c>
      <c r="AP1132">
        <f t="shared" si="287"/>
        <v>0</v>
      </c>
      <c r="AQ1132">
        <f t="shared" si="288"/>
        <v>0</v>
      </c>
      <c r="AR1132">
        <f t="shared" si="289"/>
        <v>0</v>
      </c>
      <c r="AS1132">
        <f t="shared" si="290"/>
        <v>0</v>
      </c>
      <c r="AT1132">
        <f t="shared" si="291"/>
        <v>0</v>
      </c>
      <c r="AU1132">
        <f t="shared" si="292"/>
        <v>0</v>
      </c>
      <c r="AV1132">
        <f t="shared" si="293"/>
        <v>0</v>
      </c>
      <c r="AW1132">
        <f t="shared" si="294"/>
        <v>0</v>
      </c>
      <c r="AX1132">
        <f t="shared" si="295"/>
        <v>0</v>
      </c>
      <c r="AY1132">
        <f t="shared" si="296"/>
        <v>0</v>
      </c>
      <c r="AZ1132">
        <f t="shared" si="297"/>
        <v>0</v>
      </c>
      <c r="BA1132">
        <f t="shared" si="298"/>
        <v>0</v>
      </c>
      <c r="BB1132">
        <f t="shared" si="311"/>
        <v>0</v>
      </c>
      <c r="BC1132">
        <f t="shared" si="312"/>
        <v>0</v>
      </c>
      <c r="BD1132">
        <f t="shared" si="313"/>
        <v>0</v>
      </c>
      <c r="BE1132">
        <f t="shared" si="314"/>
        <v>0</v>
      </c>
      <c r="BF1132">
        <f t="shared" si="299"/>
        <v>0</v>
      </c>
      <c r="BG1132">
        <f t="shared" si="300"/>
        <v>0</v>
      </c>
      <c r="BH1132">
        <f t="shared" si="301"/>
        <v>0</v>
      </c>
      <c r="BI1132">
        <f t="shared" si="302"/>
        <v>0</v>
      </c>
      <c r="BJ1132" s="311">
        <f t="shared" si="315"/>
        <v>0</v>
      </c>
      <c r="BK1132" s="312">
        <f t="shared" si="316"/>
        <v>0</v>
      </c>
      <c r="BL1132" s="313">
        <f t="shared" si="303"/>
        <v>0</v>
      </c>
      <c r="BM1132" s="314">
        <f t="shared" si="317"/>
        <v>0</v>
      </c>
      <c r="BN1132" s="311">
        <f t="shared" si="318"/>
        <v>0</v>
      </c>
      <c r="BO1132" s="312">
        <f t="shared" si="319"/>
        <v>0</v>
      </c>
      <c r="BP1132" s="313">
        <f t="shared" si="320"/>
        <v>0</v>
      </c>
      <c r="BQ1132" s="314">
        <f t="shared" si="321"/>
        <v>0</v>
      </c>
      <c r="BR1132" s="311">
        <f t="shared" si="304"/>
        <v>0</v>
      </c>
      <c r="BS1132" s="312">
        <f t="shared" si="305"/>
        <v>0</v>
      </c>
      <c r="BT1132" s="313">
        <f t="shared" si="306"/>
        <v>0</v>
      </c>
      <c r="BU1132" s="314">
        <f t="shared" si="322"/>
        <v>0</v>
      </c>
      <c r="BV1132" s="247">
        <f t="shared" si="323"/>
        <v>0</v>
      </c>
      <c r="BW1132" s="310" t="str">
        <f>IF(BV1132=0,"",
IF(SUM($BV$1089:BV1132)=1,BX1132,
IF($BV$1664&gt;SUM($BV$1089:BV1132),_xlfn.CONCAT(", ",BX1132),
IF($BV$1664=SUM($BV$1089:BV1132),_xlfn.CONCAT(" y ",BX1132)))))</f>
        <v/>
      </c>
      <c r="BX1132" s="9">
        <v>44</v>
      </c>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row>
    <row r="1133" spans="1:133" ht="14.25">
      <c r="A1133" s="405"/>
      <c r="B1133" s="6"/>
      <c r="C1133" s="9" t="s">
        <v>6711</v>
      </c>
      <c r="D1133" s="668" t="str">
        <f>IF($AC$1082="","",IF(HLOOKUP($AC$1082,Presentación!$AQ$3:$BV$574,Presentación!AP48)="","",HLOOKUP($AC$1082,Presentación!$AQ$3:$BV$574,Presentación!AP48,0)))</f>
        <v/>
      </c>
      <c r="E1133" s="669"/>
      <c r="F1133" s="670"/>
      <c r="G1133" s="763" t="str">
        <f>IF($AC$1082="","",IF(HLOOKUP($AC$1082,Presentación!$BZ$3:$DE$574,Presentación!AP48,0)="","",HLOOKUP($AC$1082,Presentación!$BZ$3:$DE$574,Presentación!AP48,0)))</f>
        <v/>
      </c>
      <c r="H1133" s="669"/>
      <c r="I1133" s="669"/>
      <c r="J1133" s="669"/>
      <c r="K1133" s="669"/>
      <c r="L1133" s="670"/>
      <c r="M1133" s="112"/>
      <c r="N1133" s="112"/>
      <c r="O1133" s="112"/>
      <c r="P1133" s="112"/>
      <c r="Q1133" s="112"/>
      <c r="R1133" s="112"/>
      <c r="S1133" s="112"/>
      <c r="T1133" s="112"/>
      <c r="U1133" s="112"/>
      <c r="V1133" s="112"/>
      <c r="W1133" s="112"/>
      <c r="X1133" s="112"/>
      <c r="Y1133" s="112"/>
      <c r="Z1133" s="112"/>
      <c r="AA1133" s="112"/>
      <c r="AB1133" s="112"/>
      <c r="AC1133" s="112"/>
      <c r="AD1133" s="112"/>
      <c r="AG1133">
        <f t="shared" si="284"/>
        <v>0</v>
      </c>
      <c r="AH1133" s="247">
        <f t="shared" si="285"/>
        <v>0</v>
      </c>
      <c r="AI1133" s="310" t="str">
        <f>IF(AH1133=0,"",
IF(SUM($AH$1088:AH1133)=1,AJ1133,
IF($AH$1663&gt;SUM($AH$1088:AH1133),_xlfn.CONCAT(", ",AJ1133),
IF($AH$1663=SUM($AH$1088:AH1133),_xlfn.CONCAT(" y ",AJ1133)))))</f>
        <v/>
      </c>
      <c r="AJ1133" s="9">
        <v>46</v>
      </c>
      <c r="AK1133">
        <f t="shared" si="286"/>
        <v>0</v>
      </c>
      <c r="AL1133">
        <f t="shared" si="307"/>
        <v>0</v>
      </c>
      <c r="AM1133">
        <f t="shared" si="308"/>
        <v>0</v>
      </c>
      <c r="AN1133">
        <f t="shared" si="309"/>
        <v>0</v>
      </c>
      <c r="AO1133">
        <f t="shared" si="310"/>
        <v>0</v>
      </c>
      <c r="AP1133">
        <f t="shared" si="287"/>
        <v>0</v>
      </c>
      <c r="AQ1133">
        <f t="shared" si="288"/>
        <v>0</v>
      </c>
      <c r="AR1133">
        <f t="shared" si="289"/>
        <v>0</v>
      </c>
      <c r="AS1133">
        <f t="shared" si="290"/>
        <v>0</v>
      </c>
      <c r="AT1133">
        <f t="shared" si="291"/>
        <v>0</v>
      </c>
      <c r="AU1133">
        <f t="shared" si="292"/>
        <v>0</v>
      </c>
      <c r="AV1133">
        <f t="shared" si="293"/>
        <v>0</v>
      </c>
      <c r="AW1133">
        <f t="shared" si="294"/>
        <v>0</v>
      </c>
      <c r="AX1133">
        <f t="shared" si="295"/>
        <v>0</v>
      </c>
      <c r="AY1133">
        <f t="shared" si="296"/>
        <v>0</v>
      </c>
      <c r="AZ1133">
        <f t="shared" si="297"/>
        <v>0</v>
      </c>
      <c r="BA1133">
        <f t="shared" si="298"/>
        <v>0</v>
      </c>
      <c r="BB1133">
        <f t="shared" si="311"/>
        <v>0</v>
      </c>
      <c r="BC1133">
        <f t="shared" si="312"/>
        <v>0</v>
      </c>
      <c r="BD1133">
        <f t="shared" si="313"/>
        <v>0</v>
      </c>
      <c r="BE1133">
        <f t="shared" si="314"/>
        <v>0</v>
      </c>
      <c r="BF1133">
        <f t="shared" si="299"/>
        <v>0</v>
      </c>
      <c r="BG1133">
        <f t="shared" si="300"/>
        <v>0</v>
      </c>
      <c r="BH1133">
        <f t="shared" si="301"/>
        <v>0</v>
      </c>
      <c r="BI1133">
        <f t="shared" si="302"/>
        <v>0</v>
      </c>
      <c r="BJ1133" s="311">
        <f t="shared" si="315"/>
        <v>0</v>
      </c>
      <c r="BK1133" s="312">
        <f t="shared" si="316"/>
        <v>0</v>
      </c>
      <c r="BL1133" s="313">
        <f t="shared" si="303"/>
        <v>0</v>
      </c>
      <c r="BM1133" s="314">
        <f t="shared" si="317"/>
        <v>0</v>
      </c>
      <c r="BN1133" s="311">
        <f t="shared" si="318"/>
        <v>0</v>
      </c>
      <c r="BO1133" s="312">
        <f t="shared" si="319"/>
        <v>0</v>
      </c>
      <c r="BP1133" s="313">
        <f t="shared" si="320"/>
        <v>0</v>
      </c>
      <c r="BQ1133" s="314">
        <f t="shared" si="321"/>
        <v>0</v>
      </c>
      <c r="BR1133" s="311">
        <f t="shared" si="304"/>
        <v>0</v>
      </c>
      <c r="BS1133" s="312">
        <f t="shared" si="305"/>
        <v>0</v>
      </c>
      <c r="BT1133" s="313">
        <f t="shared" si="306"/>
        <v>0</v>
      </c>
      <c r="BU1133" s="314">
        <f t="shared" si="322"/>
        <v>0</v>
      </c>
      <c r="BV1133" s="247">
        <f t="shared" si="323"/>
        <v>0</v>
      </c>
      <c r="BW1133" s="310" t="str">
        <f>IF(BV1133=0,"",
IF(SUM($BV$1089:BV1133)=1,BX1133,
IF($BV$1664&gt;SUM($BV$1089:BV1133),_xlfn.CONCAT(", ",BX1133),
IF($BV$1664=SUM($BV$1089:BV1133),_xlfn.CONCAT(" y ",BX1133)))))</f>
        <v/>
      </c>
      <c r="BX1133" s="9">
        <v>45</v>
      </c>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row>
    <row r="1134" spans="1:133" ht="14.25">
      <c r="A1134" s="405"/>
      <c r="B1134" s="6"/>
      <c r="C1134" s="9" t="s">
        <v>6712</v>
      </c>
      <c r="D1134" s="668" t="str">
        <f>IF($AC$1082="","",IF(HLOOKUP($AC$1082,Presentación!$AQ$3:$BV$574,Presentación!AP49)="","",HLOOKUP($AC$1082,Presentación!$AQ$3:$BV$574,Presentación!AP49,0)))</f>
        <v/>
      </c>
      <c r="E1134" s="669"/>
      <c r="F1134" s="670"/>
      <c r="G1134" s="763" t="str">
        <f>IF($AC$1082="","",IF(HLOOKUP($AC$1082,Presentación!$BZ$3:$DE$574,Presentación!AP49,0)="","",HLOOKUP($AC$1082,Presentación!$BZ$3:$DE$574,Presentación!AP49,0)))</f>
        <v/>
      </c>
      <c r="H1134" s="669"/>
      <c r="I1134" s="669"/>
      <c r="J1134" s="669"/>
      <c r="K1134" s="669"/>
      <c r="L1134" s="670"/>
      <c r="M1134" s="112"/>
      <c r="N1134" s="112"/>
      <c r="O1134" s="112"/>
      <c r="P1134" s="112"/>
      <c r="Q1134" s="112"/>
      <c r="R1134" s="112"/>
      <c r="S1134" s="112"/>
      <c r="T1134" s="112"/>
      <c r="U1134" s="112"/>
      <c r="V1134" s="112"/>
      <c r="W1134" s="112"/>
      <c r="X1134" s="112"/>
      <c r="Y1134" s="112"/>
      <c r="Z1134" s="112"/>
      <c r="AA1134" s="112"/>
      <c r="AB1134" s="112"/>
      <c r="AC1134" s="112"/>
      <c r="AD1134" s="112"/>
      <c r="AG1134">
        <f t="shared" si="284"/>
        <v>0</v>
      </c>
      <c r="AH1134" s="247">
        <f t="shared" si="285"/>
        <v>0</v>
      </c>
      <c r="AI1134" s="310" t="str">
        <f>IF(AH1134=0,"",
IF(SUM($AH$1088:AH1134)=1,AJ1134,
IF($AH$1663&gt;SUM($AH$1088:AH1134),_xlfn.CONCAT(", ",AJ1134),
IF($AH$1663=SUM($AH$1088:AH1134),_xlfn.CONCAT(" y ",AJ1134)))))</f>
        <v/>
      </c>
      <c r="AJ1134" s="9">
        <v>47</v>
      </c>
      <c r="AK1134">
        <f t="shared" si="286"/>
        <v>0</v>
      </c>
      <c r="AL1134">
        <f t="shared" si="307"/>
        <v>0</v>
      </c>
      <c r="AM1134">
        <f t="shared" si="308"/>
        <v>0</v>
      </c>
      <c r="AN1134">
        <f t="shared" si="309"/>
        <v>0</v>
      </c>
      <c r="AO1134">
        <f t="shared" si="310"/>
        <v>0</v>
      </c>
      <c r="AP1134">
        <f t="shared" si="287"/>
        <v>0</v>
      </c>
      <c r="AQ1134">
        <f t="shared" si="288"/>
        <v>0</v>
      </c>
      <c r="AR1134">
        <f t="shared" si="289"/>
        <v>0</v>
      </c>
      <c r="AS1134">
        <f t="shared" si="290"/>
        <v>0</v>
      </c>
      <c r="AT1134">
        <f t="shared" si="291"/>
        <v>0</v>
      </c>
      <c r="AU1134">
        <f t="shared" si="292"/>
        <v>0</v>
      </c>
      <c r="AV1134">
        <f t="shared" si="293"/>
        <v>0</v>
      </c>
      <c r="AW1134">
        <f t="shared" si="294"/>
        <v>0</v>
      </c>
      <c r="AX1134">
        <f t="shared" si="295"/>
        <v>0</v>
      </c>
      <c r="AY1134">
        <f t="shared" si="296"/>
        <v>0</v>
      </c>
      <c r="AZ1134">
        <f t="shared" si="297"/>
        <v>0</v>
      </c>
      <c r="BA1134">
        <f t="shared" si="298"/>
        <v>0</v>
      </c>
      <c r="BB1134">
        <f t="shared" si="311"/>
        <v>0</v>
      </c>
      <c r="BC1134">
        <f t="shared" si="312"/>
        <v>0</v>
      </c>
      <c r="BD1134">
        <f t="shared" si="313"/>
        <v>0</v>
      </c>
      <c r="BE1134">
        <f t="shared" si="314"/>
        <v>0</v>
      </c>
      <c r="BF1134">
        <f t="shared" si="299"/>
        <v>0</v>
      </c>
      <c r="BG1134">
        <f t="shared" si="300"/>
        <v>0</v>
      </c>
      <c r="BH1134">
        <f t="shared" si="301"/>
        <v>0</v>
      </c>
      <c r="BI1134">
        <f t="shared" si="302"/>
        <v>0</v>
      </c>
      <c r="BJ1134" s="311">
        <f t="shared" si="315"/>
        <v>0</v>
      </c>
      <c r="BK1134" s="312">
        <f t="shared" si="316"/>
        <v>0</v>
      </c>
      <c r="BL1134" s="313">
        <f t="shared" si="303"/>
        <v>0</v>
      </c>
      <c r="BM1134" s="314">
        <f t="shared" si="317"/>
        <v>0</v>
      </c>
      <c r="BN1134" s="311">
        <f t="shared" si="318"/>
        <v>0</v>
      </c>
      <c r="BO1134" s="312">
        <f t="shared" si="319"/>
        <v>0</v>
      </c>
      <c r="BP1134" s="313">
        <f t="shared" si="320"/>
        <v>0</v>
      </c>
      <c r="BQ1134" s="314">
        <f t="shared" si="321"/>
        <v>0</v>
      </c>
      <c r="BR1134" s="311">
        <f t="shared" si="304"/>
        <v>0</v>
      </c>
      <c r="BS1134" s="312">
        <f t="shared" si="305"/>
        <v>0</v>
      </c>
      <c r="BT1134" s="313">
        <f t="shared" si="306"/>
        <v>0</v>
      </c>
      <c r="BU1134" s="314">
        <f t="shared" si="322"/>
        <v>0</v>
      </c>
      <c r="BV1134" s="247">
        <f t="shared" si="323"/>
        <v>0</v>
      </c>
      <c r="BW1134" s="310" t="str">
        <f>IF(BV1134=0,"",
IF(SUM($BV$1089:BV1134)=1,BX1134,
IF($BV$1664&gt;SUM($BV$1089:BV1134),_xlfn.CONCAT(", ",BX1134),
IF($BV$1664=SUM($BV$1089:BV1134),_xlfn.CONCAT(" y ",BX1134)))))</f>
        <v/>
      </c>
      <c r="BX1134" s="9">
        <v>46</v>
      </c>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row>
    <row r="1135" spans="1:133" ht="14.25">
      <c r="A1135" s="405"/>
      <c r="B1135" s="6"/>
      <c r="C1135" s="9" t="s">
        <v>6713</v>
      </c>
      <c r="D1135" s="668" t="str">
        <f>IF($AC$1082="","",IF(HLOOKUP($AC$1082,Presentación!$AQ$3:$BV$574,Presentación!AP50)="","",HLOOKUP($AC$1082,Presentación!$AQ$3:$BV$574,Presentación!AP50,0)))</f>
        <v/>
      </c>
      <c r="E1135" s="669"/>
      <c r="F1135" s="670"/>
      <c r="G1135" s="763" t="str">
        <f>IF($AC$1082="","",IF(HLOOKUP($AC$1082,Presentación!$BZ$3:$DE$574,Presentación!AP50,0)="","",HLOOKUP($AC$1082,Presentación!$BZ$3:$DE$574,Presentación!AP50,0)))</f>
        <v/>
      </c>
      <c r="H1135" s="669"/>
      <c r="I1135" s="669"/>
      <c r="J1135" s="669"/>
      <c r="K1135" s="669"/>
      <c r="L1135" s="670"/>
      <c r="M1135" s="112"/>
      <c r="N1135" s="112"/>
      <c r="O1135" s="112"/>
      <c r="P1135" s="112"/>
      <c r="Q1135" s="112"/>
      <c r="R1135" s="112"/>
      <c r="S1135" s="112"/>
      <c r="T1135" s="112"/>
      <c r="U1135" s="112"/>
      <c r="V1135" s="112"/>
      <c r="W1135" s="112"/>
      <c r="X1135" s="112"/>
      <c r="Y1135" s="112"/>
      <c r="Z1135" s="112"/>
      <c r="AA1135" s="112"/>
      <c r="AB1135" s="112"/>
      <c r="AC1135" s="112"/>
      <c r="AD1135" s="112"/>
      <c r="AG1135">
        <f t="shared" si="284"/>
        <v>0</v>
      </c>
      <c r="AH1135" s="247">
        <f t="shared" si="285"/>
        <v>0</v>
      </c>
      <c r="AI1135" s="310" t="str">
        <f>IF(AH1135=0,"",
IF(SUM($AH$1088:AH1135)=1,AJ1135,
IF($AH$1663&gt;SUM($AH$1088:AH1135),_xlfn.CONCAT(", ",AJ1135),
IF($AH$1663=SUM($AH$1088:AH1135),_xlfn.CONCAT(" y ",AJ1135)))))</f>
        <v/>
      </c>
      <c r="AJ1135" s="9">
        <v>48</v>
      </c>
      <c r="AK1135">
        <f t="shared" si="286"/>
        <v>0</v>
      </c>
      <c r="AL1135">
        <f t="shared" si="307"/>
        <v>0</v>
      </c>
      <c r="AM1135">
        <f t="shared" si="308"/>
        <v>0</v>
      </c>
      <c r="AN1135">
        <f t="shared" si="309"/>
        <v>0</v>
      </c>
      <c r="AO1135">
        <f t="shared" si="310"/>
        <v>0</v>
      </c>
      <c r="AP1135">
        <f t="shared" si="287"/>
        <v>0</v>
      </c>
      <c r="AQ1135">
        <f t="shared" si="288"/>
        <v>0</v>
      </c>
      <c r="AR1135">
        <f t="shared" si="289"/>
        <v>0</v>
      </c>
      <c r="AS1135">
        <f t="shared" si="290"/>
        <v>0</v>
      </c>
      <c r="AT1135">
        <f t="shared" si="291"/>
        <v>0</v>
      </c>
      <c r="AU1135">
        <f t="shared" si="292"/>
        <v>0</v>
      </c>
      <c r="AV1135">
        <f t="shared" si="293"/>
        <v>0</v>
      </c>
      <c r="AW1135">
        <f t="shared" si="294"/>
        <v>0</v>
      </c>
      <c r="AX1135">
        <f t="shared" si="295"/>
        <v>0</v>
      </c>
      <c r="AY1135">
        <f t="shared" si="296"/>
        <v>0</v>
      </c>
      <c r="AZ1135">
        <f t="shared" si="297"/>
        <v>0</v>
      </c>
      <c r="BA1135">
        <f t="shared" si="298"/>
        <v>0</v>
      </c>
      <c r="BB1135">
        <f t="shared" si="311"/>
        <v>0</v>
      </c>
      <c r="BC1135">
        <f t="shared" si="312"/>
        <v>0</v>
      </c>
      <c r="BD1135">
        <f t="shared" si="313"/>
        <v>0</v>
      </c>
      <c r="BE1135">
        <f t="shared" si="314"/>
        <v>0</v>
      </c>
      <c r="BF1135">
        <f t="shared" si="299"/>
        <v>0</v>
      </c>
      <c r="BG1135">
        <f t="shared" si="300"/>
        <v>0</v>
      </c>
      <c r="BH1135">
        <f t="shared" si="301"/>
        <v>0</v>
      </c>
      <c r="BI1135">
        <f t="shared" si="302"/>
        <v>0</v>
      </c>
      <c r="BJ1135" s="311">
        <f t="shared" si="315"/>
        <v>0</v>
      </c>
      <c r="BK1135" s="312">
        <f t="shared" si="316"/>
        <v>0</v>
      </c>
      <c r="BL1135" s="313">
        <f t="shared" si="303"/>
        <v>0</v>
      </c>
      <c r="BM1135" s="314">
        <f t="shared" si="317"/>
        <v>0</v>
      </c>
      <c r="BN1135" s="311">
        <f t="shared" si="318"/>
        <v>0</v>
      </c>
      <c r="BO1135" s="312">
        <f t="shared" si="319"/>
        <v>0</v>
      </c>
      <c r="BP1135" s="313">
        <f t="shared" si="320"/>
        <v>0</v>
      </c>
      <c r="BQ1135" s="314">
        <f t="shared" si="321"/>
        <v>0</v>
      </c>
      <c r="BR1135" s="311">
        <f t="shared" si="304"/>
        <v>0</v>
      </c>
      <c r="BS1135" s="312">
        <f t="shared" si="305"/>
        <v>0</v>
      </c>
      <c r="BT1135" s="313">
        <f t="shared" si="306"/>
        <v>0</v>
      </c>
      <c r="BU1135" s="314">
        <f t="shared" si="322"/>
        <v>0</v>
      </c>
      <c r="BV1135" s="247">
        <f t="shared" si="323"/>
        <v>0</v>
      </c>
      <c r="BW1135" s="310" t="str">
        <f>IF(BV1135=0,"",
IF(SUM($BV$1089:BV1135)=1,BX1135,
IF($BV$1664&gt;SUM($BV$1089:BV1135),_xlfn.CONCAT(", ",BX1135),
IF($BV$1664=SUM($BV$1089:BV1135),_xlfn.CONCAT(" y ",BX1135)))))</f>
        <v/>
      </c>
      <c r="BX1135" s="9">
        <v>47</v>
      </c>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row>
    <row r="1136" spans="1:133" ht="14.25">
      <c r="A1136" s="405"/>
      <c r="B1136" s="6"/>
      <c r="C1136" s="9" t="s">
        <v>6714</v>
      </c>
      <c r="D1136" s="668" t="str">
        <f>IF($AC$1082="","",IF(HLOOKUP($AC$1082,Presentación!$AQ$3:$BV$574,Presentación!AP51)="","",HLOOKUP($AC$1082,Presentación!$AQ$3:$BV$574,Presentación!AP51,0)))</f>
        <v/>
      </c>
      <c r="E1136" s="669"/>
      <c r="F1136" s="670"/>
      <c r="G1136" s="763" t="str">
        <f>IF($AC$1082="","",IF(HLOOKUP($AC$1082,Presentación!$BZ$3:$DE$574,Presentación!AP51,0)="","",HLOOKUP($AC$1082,Presentación!$BZ$3:$DE$574,Presentación!AP51,0)))</f>
        <v/>
      </c>
      <c r="H1136" s="669"/>
      <c r="I1136" s="669"/>
      <c r="J1136" s="669"/>
      <c r="K1136" s="669"/>
      <c r="L1136" s="670"/>
      <c r="M1136" s="112"/>
      <c r="N1136" s="112"/>
      <c r="O1136" s="112"/>
      <c r="P1136" s="112"/>
      <c r="Q1136" s="112"/>
      <c r="R1136" s="112"/>
      <c r="S1136" s="112"/>
      <c r="T1136" s="112"/>
      <c r="U1136" s="112"/>
      <c r="V1136" s="112"/>
      <c r="W1136" s="112"/>
      <c r="X1136" s="112"/>
      <c r="Y1136" s="112"/>
      <c r="Z1136" s="112"/>
      <c r="AA1136" s="112"/>
      <c r="AB1136" s="112"/>
      <c r="AC1136" s="112"/>
      <c r="AD1136" s="112"/>
      <c r="AG1136">
        <f t="shared" si="284"/>
        <v>0</v>
      </c>
      <c r="AH1136" s="247">
        <f t="shared" si="285"/>
        <v>0</v>
      </c>
      <c r="AI1136" s="310" t="str">
        <f>IF(AH1136=0,"",
IF(SUM($AH$1088:AH1136)=1,AJ1136,
IF($AH$1663&gt;SUM($AH$1088:AH1136),_xlfn.CONCAT(", ",AJ1136),
IF($AH$1663=SUM($AH$1088:AH1136),_xlfn.CONCAT(" y ",AJ1136)))))</f>
        <v/>
      </c>
      <c r="AJ1136" s="9">
        <v>49</v>
      </c>
      <c r="AK1136">
        <f t="shared" si="286"/>
        <v>0</v>
      </c>
      <c r="AL1136">
        <f t="shared" si="307"/>
        <v>0</v>
      </c>
      <c r="AM1136">
        <f t="shared" si="308"/>
        <v>0</v>
      </c>
      <c r="AN1136">
        <f t="shared" si="309"/>
        <v>0</v>
      </c>
      <c r="AO1136">
        <f t="shared" si="310"/>
        <v>0</v>
      </c>
      <c r="AP1136">
        <f t="shared" si="287"/>
        <v>0</v>
      </c>
      <c r="AQ1136">
        <f t="shared" si="288"/>
        <v>0</v>
      </c>
      <c r="AR1136">
        <f t="shared" si="289"/>
        <v>0</v>
      </c>
      <c r="AS1136">
        <f t="shared" si="290"/>
        <v>0</v>
      </c>
      <c r="AT1136">
        <f t="shared" si="291"/>
        <v>0</v>
      </c>
      <c r="AU1136">
        <f t="shared" si="292"/>
        <v>0</v>
      </c>
      <c r="AV1136">
        <f t="shared" si="293"/>
        <v>0</v>
      </c>
      <c r="AW1136">
        <f t="shared" si="294"/>
        <v>0</v>
      </c>
      <c r="AX1136">
        <f t="shared" si="295"/>
        <v>0</v>
      </c>
      <c r="AY1136">
        <f t="shared" si="296"/>
        <v>0</v>
      </c>
      <c r="AZ1136">
        <f t="shared" si="297"/>
        <v>0</v>
      </c>
      <c r="BA1136">
        <f t="shared" si="298"/>
        <v>0</v>
      </c>
      <c r="BB1136">
        <f t="shared" si="311"/>
        <v>0</v>
      </c>
      <c r="BC1136">
        <f t="shared" si="312"/>
        <v>0</v>
      </c>
      <c r="BD1136">
        <f t="shared" si="313"/>
        <v>0</v>
      </c>
      <c r="BE1136">
        <f t="shared" si="314"/>
        <v>0</v>
      </c>
      <c r="BF1136">
        <f t="shared" si="299"/>
        <v>0</v>
      </c>
      <c r="BG1136">
        <f t="shared" si="300"/>
        <v>0</v>
      </c>
      <c r="BH1136">
        <f t="shared" si="301"/>
        <v>0</v>
      </c>
      <c r="BI1136">
        <f t="shared" si="302"/>
        <v>0</v>
      </c>
      <c r="BJ1136" s="311">
        <f t="shared" si="315"/>
        <v>0</v>
      </c>
      <c r="BK1136" s="312">
        <f t="shared" si="316"/>
        <v>0</v>
      </c>
      <c r="BL1136" s="313">
        <f t="shared" si="303"/>
        <v>0</v>
      </c>
      <c r="BM1136" s="314">
        <f t="shared" si="317"/>
        <v>0</v>
      </c>
      <c r="BN1136" s="311">
        <f t="shared" si="318"/>
        <v>0</v>
      </c>
      <c r="BO1136" s="312">
        <f t="shared" si="319"/>
        <v>0</v>
      </c>
      <c r="BP1136" s="313">
        <f t="shared" si="320"/>
        <v>0</v>
      </c>
      <c r="BQ1136" s="314">
        <f t="shared" si="321"/>
        <v>0</v>
      </c>
      <c r="BR1136" s="311">
        <f t="shared" si="304"/>
        <v>0</v>
      </c>
      <c r="BS1136" s="312">
        <f t="shared" si="305"/>
        <v>0</v>
      </c>
      <c r="BT1136" s="313">
        <f t="shared" si="306"/>
        <v>0</v>
      </c>
      <c r="BU1136" s="314">
        <f t="shared" si="322"/>
        <v>0</v>
      </c>
      <c r="BV1136" s="247">
        <f t="shared" si="323"/>
        <v>0</v>
      </c>
      <c r="BW1136" s="310" t="str">
        <f>IF(BV1136=0,"",
IF(SUM($BV$1089:BV1136)=1,BX1136,
IF($BV$1664&gt;SUM($BV$1089:BV1136),_xlfn.CONCAT(", ",BX1136),
IF($BV$1664=SUM($BV$1089:BV1136),_xlfn.CONCAT(" y ",BX1136)))))</f>
        <v/>
      </c>
      <c r="BX1136" s="9">
        <v>48</v>
      </c>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row>
    <row r="1137" spans="1:133" ht="14.25">
      <c r="A1137" s="405"/>
      <c r="B1137" s="6"/>
      <c r="C1137" s="9" t="s">
        <v>6715</v>
      </c>
      <c r="D1137" s="668" t="str">
        <f>IF($AC$1082="","",IF(HLOOKUP($AC$1082,Presentación!$AQ$3:$BV$574,Presentación!AP52)="","",HLOOKUP($AC$1082,Presentación!$AQ$3:$BV$574,Presentación!AP52,0)))</f>
        <v/>
      </c>
      <c r="E1137" s="669"/>
      <c r="F1137" s="670"/>
      <c r="G1137" s="763" t="str">
        <f>IF($AC$1082="","",IF(HLOOKUP($AC$1082,Presentación!$BZ$3:$DE$574,Presentación!AP52,0)="","",HLOOKUP($AC$1082,Presentación!$BZ$3:$DE$574,Presentación!AP52,0)))</f>
        <v/>
      </c>
      <c r="H1137" s="669"/>
      <c r="I1137" s="669"/>
      <c r="J1137" s="669"/>
      <c r="K1137" s="669"/>
      <c r="L1137" s="670"/>
      <c r="M1137" s="112"/>
      <c r="N1137" s="112"/>
      <c r="O1137" s="112"/>
      <c r="P1137" s="112"/>
      <c r="Q1137" s="112"/>
      <c r="R1137" s="112"/>
      <c r="S1137" s="112"/>
      <c r="T1137" s="112"/>
      <c r="U1137" s="112"/>
      <c r="V1137" s="112"/>
      <c r="W1137" s="112"/>
      <c r="X1137" s="112"/>
      <c r="Y1137" s="112"/>
      <c r="Z1137" s="112"/>
      <c r="AA1137" s="112"/>
      <c r="AB1137" s="112"/>
      <c r="AC1137" s="112"/>
      <c r="AD1137" s="112"/>
      <c r="AG1137">
        <f t="shared" si="284"/>
        <v>0</v>
      </c>
      <c r="AH1137" s="247">
        <f t="shared" si="285"/>
        <v>0</v>
      </c>
      <c r="AI1137" s="310" t="str">
        <f>IF(AH1137=0,"",
IF(SUM($AH$1088:AH1137)=1,AJ1137,
IF($AH$1663&gt;SUM($AH$1088:AH1137),_xlfn.CONCAT(", ",AJ1137),
IF($AH$1663=SUM($AH$1088:AH1137),_xlfn.CONCAT(" y ",AJ1137)))))</f>
        <v/>
      </c>
      <c r="AJ1137" s="9">
        <v>50</v>
      </c>
      <c r="AK1137">
        <f t="shared" si="286"/>
        <v>0</v>
      </c>
      <c r="AL1137">
        <f t="shared" si="307"/>
        <v>0</v>
      </c>
      <c r="AM1137">
        <f t="shared" si="308"/>
        <v>0</v>
      </c>
      <c r="AN1137">
        <f t="shared" si="309"/>
        <v>0</v>
      </c>
      <c r="AO1137">
        <f t="shared" si="310"/>
        <v>0</v>
      </c>
      <c r="AP1137">
        <f t="shared" si="287"/>
        <v>0</v>
      </c>
      <c r="AQ1137">
        <f t="shared" si="288"/>
        <v>0</v>
      </c>
      <c r="AR1137">
        <f t="shared" si="289"/>
        <v>0</v>
      </c>
      <c r="AS1137">
        <f t="shared" si="290"/>
        <v>0</v>
      </c>
      <c r="AT1137">
        <f t="shared" si="291"/>
        <v>0</v>
      </c>
      <c r="AU1137">
        <f t="shared" si="292"/>
        <v>0</v>
      </c>
      <c r="AV1137">
        <f t="shared" si="293"/>
        <v>0</v>
      </c>
      <c r="AW1137">
        <f t="shared" si="294"/>
        <v>0</v>
      </c>
      <c r="AX1137">
        <f t="shared" si="295"/>
        <v>0</v>
      </c>
      <c r="AY1137">
        <f t="shared" si="296"/>
        <v>0</v>
      </c>
      <c r="AZ1137">
        <f t="shared" si="297"/>
        <v>0</v>
      </c>
      <c r="BA1137">
        <f t="shared" si="298"/>
        <v>0</v>
      </c>
      <c r="BB1137">
        <f t="shared" si="311"/>
        <v>0</v>
      </c>
      <c r="BC1137">
        <f t="shared" si="312"/>
        <v>0</v>
      </c>
      <c r="BD1137">
        <f t="shared" si="313"/>
        <v>0</v>
      </c>
      <c r="BE1137">
        <f t="shared" si="314"/>
        <v>0</v>
      </c>
      <c r="BF1137">
        <f t="shared" si="299"/>
        <v>0</v>
      </c>
      <c r="BG1137">
        <f t="shared" si="300"/>
        <v>0</v>
      </c>
      <c r="BH1137">
        <f t="shared" si="301"/>
        <v>0</v>
      </c>
      <c r="BI1137">
        <f t="shared" si="302"/>
        <v>0</v>
      </c>
      <c r="BJ1137" s="311">
        <f t="shared" si="315"/>
        <v>0</v>
      </c>
      <c r="BK1137" s="312">
        <f t="shared" si="316"/>
        <v>0</v>
      </c>
      <c r="BL1137" s="313">
        <f t="shared" si="303"/>
        <v>0</v>
      </c>
      <c r="BM1137" s="314">
        <f t="shared" si="317"/>
        <v>0</v>
      </c>
      <c r="BN1137" s="311">
        <f t="shared" si="318"/>
        <v>0</v>
      </c>
      <c r="BO1137" s="312">
        <f t="shared" si="319"/>
        <v>0</v>
      </c>
      <c r="BP1137" s="313">
        <f t="shared" si="320"/>
        <v>0</v>
      </c>
      <c r="BQ1137" s="314">
        <f t="shared" si="321"/>
        <v>0</v>
      </c>
      <c r="BR1137" s="311">
        <f t="shared" si="304"/>
        <v>0</v>
      </c>
      <c r="BS1137" s="312">
        <f t="shared" si="305"/>
        <v>0</v>
      </c>
      <c r="BT1137" s="313">
        <f t="shared" si="306"/>
        <v>0</v>
      </c>
      <c r="BU1137" s="314">
        <f t="shared" si="322"/>
        <v>0</v>
      </c>
      <c r="BV1137" s="247">
        <f t="shared" si="323"/>
        <v>0</v>
      </c>
      <c r="BW1137" s="310" t="str">
        <f>IF(BV1137=0,"",
IF(SUM($BV$1089:BV1137)=1,BX1137,
IF($BV$1664&gt;SUM($BV$1089:BV1137),_xlfn.CONCAT(", ",BX1137),
IF($BV$1664=SUM($BV$1089:BV1137),_xlfn.CONCAT(" y ",BX1137)))))</f>
        <v/>
      </c>
      <c r="BX1137" s="9">
        <v>49</v>
      </c>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row>
    <row r="1138" spans="1:133" ht="14.25">
      <c r="A1138" s="405"/>
      <c r="B1138" s="6"/>
      <c r="C1138" s="9" t="s">
        <v>6716</v>
      </c>
      <c r="D1138" s="668" t="str">
        <f>IF($AC$1082="","",IF(HLOOKUP($AC$1082,Presentación!$AQ$3:$BV$574,Presentación!AP53)="","",HLOOKUP($AC$1082,Presentación!$AQ$3:$BV$574,Presentación!AP53,0)))</f>
        <v/>
      </c>
      <c r="E1138" s="669"/>
      <c r="F1138" s="670"/>
      <c r="G1138" s="763" t="str">
        <f>IF($AC$1082="","",IF(HLOOKUP($AC$1082,Presentación!$BZ$3:$DE$574,Presentación!AP53,0)="","",HLOOKUP($AC$1082,Presentación!$BZ$3:$DE$574,Presentación!AP53,0)))</f>
        <v/>
      </c>
      <c r="H1138" s="669"/>
      <c r="I1138" s="669"/>
      <c r="J1138" s="669"/>
      <c r="K1138" s="669"/>
      <c r="L1138" s="670"/>
      <c r="M1138" s="112"/>
      <c r="N1138" s="112"/>
      <c r="O1138" s="112"/>
      <c r="P1138" s="112"/>
      <c r="Q1138" s="112"/>
      <c r="R1138" s="112"/>
      <c r="S1138" s="112"/>
      <c r="T1138" s="112"/>
      <c r="U1138" s="112"/>
      <c r="V1138" s="112"/>
      <c r="W1138" s="112"/>
      <c r="X1138" s="112"/>
      <c r="Y1138" s="112"/>
      <c r="Z1138" s="112"/>
      <c r="AA1138" s="112"/>
      <c r="AB1138" s="112"/>
      <c r="AC1138" s="112"/>
      <c r="AD1138" s="112"/>
      <c r="AG1138">
        <f t="shared" si="284"/>
        <v>0</v>
      </c>
      <c r="AH1138" s="247">
        <f t="shared" si="285"/>
        <v>0</v>
      </c>
      <c r="AI1138" s="310" t="str">
        <f>IF(AH1138=0,"",
IF(SUM($AH$1088:AH1138)=1,AJ1138,
IF($AH$1663&gt;SUM($AH$1088:AH1138),_xlfn.CONCAT(", ",AJ1138),
IF($AH$1663=SUM($AH$1088:AH1138),_xlfn.CONCAT(" y ",AJ1138)))))</f>
        <v/>
      </c>
      <c r="AJ1138" s="9">
        <v>51</v>
      </c>
      <c r="AK1138">
        <f t="shared" si="286"/>
        <v>0</v>
      </c>
      <c r="AL1138">
        <f t="shared" si="307"/>
        <v>0</v>
      </c>
      <c r="AM1138">
        <f t="shared" si="308"/>
        <v>0</v>
      </c>
      <c r="AN1138">
        <f t="shared" si="309"/>
        <v>0</v>
      </c>
      <c r="AO1138">
        <f t="shared" si="310"/>
        <v>0</v>
      </c>
      <c r="AP1138">
        <f t="shared" si="287"/>
        <v>0</v>
      </c>
      <c r="AQ1138">
        <f t="shared" si="288"/>
        <v>0</v>
      </c>
      <c r="AR1138">
        <f t="shared" si="289"/>
        <v>0</v>
      </c>
      <c r="AS1138">
        <f t="shared" si="290"/>
        <v>0</v>
      </c>
      <c r="AT1138">
        <f t="shared" si="291"/>
        <v>0</v>
      </c>
      <c r="AU1138">
        <f t="shared" si="292"/>
        <v>0</v>
      </c>
      <c r="AV1138">
        <f t="shared" si="293"/>
        <v>0</v>
      </c>
      <c r="AW1138">
        <f t="shared" si="294"/>
        <v>0</v>
      </c>
      <c r="AX1138">
        <f t="shared" si="295"/>
        <v>0</v>
      </c>
      <c r="AY1138">
        <f t="shared" si="296"/>
        <v>0</v>
      </c>
      <c r="AZ1138">
        <f t="shared" si="297"/>
        <v>0</v>
      </c>
      <c r="BA1138">
        <f t="shared" si="298"/>
        <v>0</v>
      </c>
      <c r="BB1138">
        <f t="shared" si="311"/>
        <v>0</v>
      </c>
      <c r="BC1138">
        <f t="shared" si="312"/>
        <v>0</v>
      </c>
      <c r="BD1138">
        <f t="shared" si="313"/>
        <v>0</v>
      </c>
      <c r="BE1138">
        <f t="shared" si="314"/>
        <v>0</v>
      </c>
      <c r="BF1138">
        <f t="shared" si="299"/>
        <v>0</v>
      </c>
      <c r="BG1138">
        <f t="shared" si="300"/>
        <v>0</v>
      </c>
      <c r="BH1138">
        <f t="shared" si="301"/>
        <v>0</v>
      </c>
      <c r="BI1138">
        <f t="shared" si="302"/>
        <v>0</v>
      </c>
      <c r="BJ1138" s="311">
        <f t="shared" si="315"/>
        <v>0</v>
      </c>
      <c r="BK1138" s="312">
        <f t="shared" si="316"/>
        <v>0</v>
      </c>
      <c r="BL1138" s="313">
        <f t="shared" si="303"/>
        <v>0</v>
      </c>
      <c r="BM1138" s="314">
        <f t="shared" si="317"/>
        <v>0</v>
      </c>
      <c r="BN1138" s="311">
        <f t="shared" si="318"/>
        <v>0</v>
      </c>
      <c r="BO1138" s="312">
        <f t="shared" si="319"/>
        <v>0</v>
      </c>
      <c r="BP1138" s="313">
        <f t="shared" si="320"/>
        <v>0</v>
      </c>
      <c r="BQ1138" s="314">
        <f t="shared" si="321"/>
        <v>0</v>
      </c>
      <c r="BR1138" s="311">
        <f t="shared" si="304"/>
        <v>0</v>
      </c>
      <c r="BS1138" s="312">
        <f t="shared" si="305"/>
        <v>0</v>
      </c>
      <c r="BT1138" s="313">
        <f t="shared" si="306"/>
        <v>0</v>
      </c>
      <c r="BU1138" s="314">
        <f t="shared" si="322"/>
        <v>0</v>
      </c>
      <c r="BV1138" s="247">
        <f t="shared" si="323"/>
        <v>0</v>
      </c>
      <c r="BW1138" s="310" t="str">
        <f>IF(BV1138=0,"",
IF(SUM($BV$1089:BV1138)=1,BX1138,
IF($BV$1664&gt;SUM($BV$1089:BV1138),_xlfn.CONCAT(", ",BX1138),
IF($BV$1664=SUM($BV$1089:BV1138),_xlfn.CONCAT(" y ",BX1138)))))</f>
        <v/>
      </c>
      <c r="BX1138" s="9">
        <v>50</v>
      </c>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row>
    <row r="1139" spans="1:133" ht="14.25">
      <c r="A1139" s="405"/>
      <c r="B1139" s="6"/>
      <c r="C1139" s="9" t="s">
        <v>6717</v>
      </c>
      <c r="D1139" s="668" t="str">
        <f>IF($AC$1082="","",IF(HLOOKUP($AC$1082,Presentación!$AQ$3:$BV$574,Presentación!AP54)="","",HLOOKUP($AC$1082,Presentación!$AQ$3:$BV$574,Presentación!AP54,0)))</f>
        <v/>
      </c>
      <c r="E1139" s="669"/>
      <c r="F1139" s="670"/>
      <c r="G1139" s="763" t="str">
        <f>IF($AC$1082="","",IF(HLOOKUP($AC$1082,Presentación!$BZ$3:$DE$574,Presentación!AP54,0)="","",HLOOKUP($AC$1082,Presentación!$BZ$3:$DE$574,Presentación!AP54,0)))</f>
        <v/>
      </c>
      <c r="H1139" s="669"/>
      <c r="I1139" s="669"/>
      <c r="J1139" s="669"/>
      <c r="K1139" s="669"/>
      <c r="L1139" s="670"/>
      <c r="M1139" s="112"/>
      <c r="N1139" s="112"/>
      <c r="O1139" s="112"/>
      <c r="P1139" s="112"/>
      <c r="Q1139" s="112"/>
      <c r="R1139" s="112"/>
      <c r="S1139" s="112"/>
      <c r="T1139" s="112"/>
      <c r="U1139" s="112"/>
      <c r="V1139" s="112"/>
      <c r="W1139" s="112"/>
      <c r="X1139" s="112"/>
      <c r="Y1139" s="112"/>
      <c r="Z1139" s="112"/>
      <c r="AA1139" s="112"/>
      <c r="AB1139" s="112"/>
      <c r="AC1139" s="112"/>
      <c r="AD1139" s="112"/>
      <c r="AG1139">
        <f t="shared" si="284"/>
        <v>0</v>
      </c>
      <c r="AH1139" s="247">
        <f t="shared" si="285"/>
        <v>0</v>
      </c>
      <c r="AI1139" s="310" t="str">
        <f>IF(AH1139=0,"",
IF(SUM($AH$1088:AH1139)=1,AJ1139,
IF($AH$1663&gt;SUM($AH$1088:AH1139),_xlfn.CONCAT(", ",AJ1139),
IF($AH$1663=SUM($AH$1088:AH1139),_xlfn.CONCAT(" y ",AJ1139)))))</f>
        <v/>
      </c>
      <c r="AJ1139" s="9">
        <v>52</v>
      </c>
      <c r="AK1139">
        <f t="shared" si="286"/>
        <v>0</v>
      </c>
      <c r="AL1139">
        <f t="shared" si="307"/>
        <v>0</v>
      </c>
      <c r="AM1139">
        <f t="shared" si="308"/>
        <v>0</v>
      </c>
      <c r="AN1139">
        <f t="shared" si="309"/>
        <v>0</v>
      </c>
      <c r="AO1139">
        <f t="shared" si="310"/>
        <v>0</v>
      </c>
      <c r="AP1139">
        <f t="shared" si="287"/>
        <v>0</v>
      </c>
      <c r="AQ1139">
        <f t="shared" si="288"/>
        <v>0</v>
      </c>
      <c r="AR1139">
        <f t="shared" si="289"/>
        <v>0</v>
      </c>
      <c r="AS1139">
        <f t="shared" si="290"/>
        <v>0</v>
      </c>
      <c r="AT1139">
        <f t="shared" si="291"/>
        <v>0</v>
      </c>
      <c r="AU1139">
        <f t="shared" si="292"/>
        <v>0</v>
      </c>
      <c r="AV1139">
        <f t="shared" si="293"/>
        <v>0</v>
      </c>
      <c r="AW1139">
        <f t="shared" si="294"/>
        <v>0</v>
      </c>
      <c r="AX1139">
        <f t="shared" si="295"/>
        <v>0</v>
      </c>
      <c r="AY1139">
        <f t="shared" si="296"/>
        <v>0</v>
      </c>
      <c r="AZ1139">
        <f t="shared" si="297"/>
        <v>0</v>
      </c>
      <c r="BA1139">
        <f t="shared" si="298"/>
        <v>0</v>
      </c>
      <c r="BB1139">
        <f t="shared" si="311"/>
        <v>0</v>
      </c>
      <c r="BC1139">
        <f t="shared" si="312"/>
        <v>0</v>
      </c>
      <c r="BD1139">
        <f t="shared" si="313"/>
        <v>0</v>
      </c>
      <c r="BE1139">
        <f t="shared" si="314"/>
        <v>0</v>
      </c>
      <c r="BF1139">
        <f t="shared" si="299"/>
        <v>0</v>
      </c>
      <c r="BG1139">
        <f t="shared" si="300"/>
        <v>0</v>
      </c>
      <c r="BH1139">
        <f t="shared" si="301"/>
        <v>0</v>
      </c>
      <c r="BI1139">
        <f t="shared" si="302"/>
        <v>0</v>
      </c>
      <c r="BJ1139" s="311">
        <f t="shared" si="315"/>
        <v>0</v>
      </c>
      <c r="BK1139" s="312">
        <f t="shared" si="316"/>
        <v>0</v>
      </c>
      <c r="BL1139" s="313">
        <f t="shared" si="303"/>
        <v>0</v>
      </c>
      <c r="BM1139" s="314">
        <f t="shared" si="317"/>
        <v>0</v>
      </c>
      <c r="BN1139" s="311">
        <f t="shared" si="318"/>
        <v>0</v>
      </c>
      <c r="BO1139" s="312">
        <f t="shared" si="319"/>
        <v>0</v>
      </c>
      <c r="BP1139" s="313">
        <f t="shared" si="320"/>
        <v>0</v>
      </c>
      <c r="BQ1139" s="314">
        <f t="shared" si="321"/>
        <v>0</v>
      </c>
      <c r="BR1139" s="311">
        <f t="shared" si="304"/>
        <v>0</v>
      </c>
      <c r="BS1139" s="312">
        <f t="shared" si="305"/>
        <v>0</v>
      </c>
      <c r="BT1139" s="313">
        <f t="shared" si="306"/>
        <v>0</v>
      </c>
      <c r="BU1139" s="314">
        <f t="shared" si="322"/>
        <v>0</v>
      </c>
      <c r="BV1139" s="247">
        <f t="shared" si="323"/>
        <v>0</v>
      </c>
      <c r="BW1139" s="310" t="str">
        <f>IF(BV1139=0,"",
IF(SUM($BV$1089:BV1139)=1,BX1139,
IF($BV$1664&gt;SUM($BV$1089:BV1139),_xlfn.CONCAT(", ",BX1139),
IF($BV$1664=SUM($BV$1089:BV1139),_xlfn.CONCAT(" y ",BX1139)))))</f>
        <v/>
      </c>
      <c r="BX1139" s="9">
        <v>51</v>
      </c>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row>
    <row r="1140" spans="1:133" ht="14.25">
      <c r="A1140" s="405"/>
      <c r="B1140" s="6"/>
      <c r="C1140" s="9" t="s">
        <v>6718</v>
      </c>
      <c r="D1140" s="668" t="str">
        <f>IF($AC$1082="","",IF(HLOOKUP($AC$1082,Presentación!$AQ$3:$BV$574,Presentación!AP55)="","",HLOOKUP($AC$1082,Presentación!$AQ$3:$BV$574,Presentación!AP55,0)))</f>
        <v/>
      </c>
      <c r="E1140" s="669"/>
      <c r="F1140" s="670"/>
      <c r="G1140" s="763" t="str">
        <f>IF($AC$1082="","",IF(HLOOKUP($AC$1082,Presentación!$BZ$3:$DE$574,Presentación!AP55,0)="","",HLOOKUP($AC$1082,Presentación!$BZ$3:$DE$574,Presentación!AP55,0)))</f>
        <v/>
      </c>
      <c r="H1140" s="669"/>
      <c r="I1140" s="669"/>
      <c r="J1140" s="669"/>
      <c r="K1140" s="669"/>
      <c r="L1140" s="670"/>
      <c r="M1140" s="112"/>
      <c r="N1140" s="112"/>
      <c r="O1140" s="112"/>
      <c r="P1140" s="112"/>
      <c r="Q1140" s="112"/>
      <c r="R1140" s="112"/>
      <c r="S1140" s="112"/>
      <c r="T1140" s="112"/>
      <c r="U1140" s="112"/>
      <c r="V1140" s="112"/>
      <c r="W1140" s="112"/>
      <c r="X1140" s="112"/>
      <c r="Y1140" s="112"/>
      <c r="Z1140" s="112"/>
      <c r="AA1140" s="112"/>
      <c r="AB1140" s="112"/>
      <c r="AC1140" s="112"/>
      <c r="AD1140" s="112"/>
      <c r="AG1140">
        <f t="shared" si="284"/>
        <v>0</v>
      </c>
      <c r="AH1140" s="247">
        <f t="shared" si="285"/>
        <v>0</v>
      </c>
      <c r="AI1140" s="310" t="str">
        <f>IF(AH1140=0,"",
IF(SUM($AH$1088:AH1140)=1,AJ1140,
IF($AH$1663&gt;SUM($AH$1088:AH1140),_xlfn.CONCAT(", ",AJ1140),
IF($AH$1663=SUM($AH$1088:AH1140),_xlfn.CONCAT(" y ",AJ1140)))))</f>
        <v/>
      </c>
      <c r="AJ1140" s="9">
        <v>53</v>
      </c>
      <c r="AK1140">
        <f t="shared" si="286"/>
        <v>0</v>
      </c>
      <c r="AL1140">
        <f t="shared" si="307"/>
        <v>0</v>
      </c>
      <c r="AM1140">
        <f t="shared" si="308"/>
        <v>0</v>
      </c>
      <c r="AN1140">
        <f t="shared" si="309"/>
        <v>0</v>
      </c>
      <c r="AO1140">
        <f t="shared" si="310"/>
        <v>0</v>
      </c>
      <c r="AP1140">
        <f t="shared" si="287"/>
        <v>0</v>
      </c>
      <c r="AQ1140">
        <f t="shared" si="288"/>
        <v>0</v>
      </c>
      <c r="AR1140">
        <f t="shared" si="289"/>
        <v>0</v>
      </c>
      <c r="AS1140">
        <f t="shared" si="290"/>
        <v>0</v>
      </c>
      <c r="AT1140">
        <f t="shared" si="291"/>
        <v>0</v>
      </c>
      <c r="AU1140">
        <f t="shared" si="292"/>
        <v>0</v>
      </c>
      <c r="AV1140">
        <f t="shared" si="293"/>
        <v>0</v>
      </c>
      <c r="AW1140">
        <f t="shared" si="294"/>
        <v>0</v>
      </c>
      <c r="AX1140">
        <f t="shared" si="295"/>
        <v>0</v>
      </c>
      <c r="AY1140">
        <f t="shared" si="296"/>
        <v>0</v>
      </c>
      <c r="AZ1140">
        <f t="shared" si="297"/>
        <v>0</v>
      </c>
      <c r="BA1140">
        <f t="shared" si="298"/>
        <v>0</v>
      </c>
      <c r="BB1140">
        <f t="shared" si="311"/>
        <v>0</v>
      </c>
      <c r="BC1140">
        <f t="shared" si="312"/>
        <v>0</v>
      </c>
      <c r="BD1140">
        <f t="shared" si="313"/>
        <v>0</v>
      </c>
      <c r="BE1140">
        <f t="shared" si="314"/>
        <v>0</v>
      </c>
      <c r="BF1140">
        <f t="shared" si="299"/>
        <v>0</v>
      </c>
      <c r="BG1140">
        <f t="shared" si="300"/>
        <v>0</v>
      </c>
      <c r="BH1140">
        <f t="shared" si="301"/>
        <v>0</v>
      </c>
      <c r="BI1140">
        <f t="shared" si="302"/>
        <v>0</v>
      </c>
      <c r="BJ1140" s="311">
        <f t="shared" si="315"/>
        <v>0</v>
      </c>
      <c r="BK1140" s="312">
        <f t="shared" si="316"/>
        <v>0</v>
      </c>
      <c r="BL1140" s="313">
        <f t="shared" si="303"/>
        <v>0</v>
      </c>
      <c r="BM1140" s="314">
        <f t="shared" si="317"/>
        <v>0</v>
      </c>
      <c r="BN1140" s="311">
        <f t="shared" si="318"/>
        <v>0</v>
      </c>
      <c r="BO1140" s="312">
        <f t="shared" si="319"/>
        <v>0</v>
      </c>
      <c r="BP1140" s="313">
        <f t="shared" si="320"/>
        <v>0</v>
      </c>
      <c r="BQ1140" s="314">
        <f t="shared" si="321"/>
        <v>0</v>
      </c>
      <c r="BR1140" s="311">
        <f t="shared" si="304"/>
        <v>0</v>
      </c>
      <c r="BS1140" s="312">
        <f t="shared" si="305"/>
        <v>0</v>
      </c>
      <c r="BT1140" s="313">
        <f t="shared" si="306"/>
        <v>0</v>
      </c>
      <c r="BU1140" s="314">
        <f t="shared" si="322"/>
        <v>0</v>
      </c>
      <c r="BV1140" s="247">
        <f t="shared" si="323"/>
        <v>0</v>
      </c>
      <c r="BW1140" s="310" t="str">
        <f>IF(BV1140=0,"",
IF(SUM($BV$1089:BV1140)=1,BX1140,
IF($BV$1664&gt;SUM($BV$1089:BV1140),_xlfn.CONCAT(", ",BX1140),
IF($BV$1664=SUM($BV$1089:BV1140),_xlfn.CONCAT(" y ",BX1140)))))</f>
        <v/>
      </c>
      <c r="BX1140" s="9">
        <v>52</v>
      </c>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row>
    <row r="1141" spans="1:133" ht="14.25">
      <c r="A1141" s="405"/>
      <c r="B1141" s="6"/>
      <c r="C1141" s="9" t="s">
        <v>6719</v>
      </c>
      <c r="D1141" s="668" t="str">
        <f>IF($AC$1082="","",IF(HLOOKUP($AC$1082,Presentación!$AQ$3:$BV$574,Presentación!AP56)="","",HLOOKUP($AC$1082,Presentación!$AQ$3:$BV$574,Presentación!AP56,0)))</f>
        <v/>
      </c>
      <c r="E1141" s="669"/>
      <c r="F1141" s="670"/>
      <c r="G1141" s="763" t="str">
        <f>IF($AC$1082="","",IF(HLOOKUP($AC$1082,Presentación!$BZ$3:$DE$574,Presentación!AP56,0)="","",HLOOKUP($AC$1082,Presentación!$BZ$3:$DE$574,Presentación!AP56,0)))</f>
        <v/>
      </c>
      <c r="H1141" s="669"/>
      <c r="I1141" s="669"/>
      <c r="J1141" s="669"/>
      <c r="K1141" s="669"/>
      <c r="L1141" s="670"/>
      <c r="M1141" s="112"/>
      <c r="N1141" s="112"/>
      <c r="O1141" s="112"/>
      <c r="P1141" s="112"/>
      <c r="Q1141" s="112"/>
      <c r="R1141" s="112"/>
      <c r="S1141" s="112"/>
      <c r="T1141" s="112"/>
      <c r="U1141" s="112"/>
      <c r="V1141" s="112"/>
      <c r="W1141" s="112"/>
      <c r="X1141" s="112"/>
      <c r="Y1141" s="112"/>
      <c r="Z1141" s="112"/>
      <c r="AA1141" s="112"/>
      <c r="AB1141" s="112"/>
      <c r="AC1141" s="112"/>
      <c r="AD1141" s="112"/>
      <c r="AG1141">
        <f t="shared" si="284"/>
        <v>0</v>
      </c>
      <c r="AH1141" s="247">
        <f t="shared" si="285"/>
        <v>0</v>
      </c>
      <c r="AI1141" s="310" t="str">
        <f>IF(AH1141=0,"",
IF(SUM($AH$1088:AH1141)=1,AJ1141,
IF($AH$1663&gt;SUM($AH$1088:AH1141),_xlfn.CONCAT(", ",AJ1141),
IF($AH$1663=SUM($AH$1088:AH1141),_xlfn.CONCAT(" y ",AJ1141)))))</f>
        <v/>
      </c>
      <c r="AJ1141" s="9">
        <v>54</v>
      </c>
      <c r="AK1141">
        <f t="shared" si="286"/>
        <v>0</v>
      </c>
      <c r="AL1141">
        <f t="shared" si="307"/>
        <v>0</v>
      </c>
      <c r="AM1141">
        <f t="shared" si="308"/>
        <v>0</v>
      </c>
      <c r="AN1141">
        <f t="shared" si="309"/>
        <v>0</v>
      </c>
      <c r="AO1141">
        <f t="shared" si="310"/>
        <v>0</v>
      </c>
      <c r="AP1141">
        <f t="shared" si="287"/>
        <v>0</v>
      </c>
      <c r="AQ1141">
        <f t="shared" si="288"/>
        <v>0</v>
      </c>
      <c r="AR1141">
        <f t="shared" si="289"/>
        <v>0</v>
      </c>
      <c r="AS1141">
        <f t="shared" si="290"/>
        <v>0</v>
      </c>
      <c r="AT1141">
        <f t="shared" si="291"/>
        <v>0</v>
      </c>
      <c r="AU1141">
        <f t="shared" si="292"/>
        <v>0</v>
      </c>
      <c r="AV1141">
        <f t="shared" si="293"/>
        <v>0</v>
      </c>
      <c r="AW1141">
        <f t="shared" si="294"/>
        <v>0</v>
      </c>
      <c r="AX1141">
        <f t="shared" si="295"/>
        <v>0</v>
      </c>
      <c r="AY1141">
        <f t="shared" si="296"/>
        <v>0</v>
      </c>
      <c r="AZ1141">
        <f t="shared" si="297"/>
        <v>0</v>
      </c>
      <c r="BA1141">
        <f t="shared" si="298"/>
        <v>0</v>
      </c>
      <c r="BB1141">
        <f t="shared" si="311"/>
        <v>0</v>
      </c>
      <c r="BC1141">
        <f t="shared" si="312"/>
        <v>0</v>
      </c>
      <c r="BD1141">
        <f t="shared" si="313"/>
        <v>0</v>
      </c>
      <c r="BE1141">
        <f t="shared" si="314"/>
        <v>0</v>
      </c>
      <c r="BF1141">
        <f t="shared" si="299"/>
        <v>0</v>
      </c>
      <c r="BG1141">
        <f t="shared" si="300"/>
        <v>0</v>
      </c>
      <c r="BH1141">
        <f t="shared" si="301"/>
        <v>0</v>
      </c>
      <c r="BI1141">
        <f t="shared" si="302"/>
        <v>0</v>
      </c>
      <c r="BJ1141" s="311">
        <f t="shared" si="315"/>
        <v>0</v>
      </c>
      <c r="BK1141" s="312">
        <f t="shared" si="316"/>
        <v>0</v>
      </c>
      <c r="BL1141" s="313">
        <f t="shared" si="303"/>
        <v>0</v>
      </c>
      <c r="BM1141" s="314">
        <f t="shared" si="317"/>
        <v>0</v>
      </c>
      <c r="BN1141" s="311">
        <f t="shared" si="318"/>
        <v>0</v>
      </c>
      <c r="BO1141" s="312">
        <f t="shared" si="319"/>
        <v>0</v>
      </c>
      <c r="BP1141" s="313">
        <f t="shared" si="320"/>
        <v>0</v>
      </c>
      <c r="BQ1141" s="314">
        <f t="shared" si="321"/>
        <v>0</v>
      </c>
      <c r="BR1141" s="311">
        <f t="shared" si="304"/>
        <v>0</v>
      </c>
      <c r="BS1141" s="312">
        <f t="shared" si="305"/>
        <v>0</v>
      </c>
      <c r="BT1141" s="313">
        <f t="shared" si="306"/>
        <v>0</v>
      </c>
      <c r="BU1141" s="314">
        <f t="shared" si="322"/>
        <v>0</v>
      </c>
      <c r="BV1141" s="247">
        <f t="shared" si="323"/>
        <v>0</v>
      </c>
      <c r="BW1141" s="310" t="str">
        <f>IF(BV1141=0,"",
IF(SUM($BV$1089:BV1141)=1,BX1141,
IF($BV$1664&gt;SUM($BV$1089:BV1141),_xlfn.CONCAT(", ",BX1141),
IF($BV$1664=SUM($BV$1089:BV1141),_xlfn.CONCAT(" y ",BX1141)))))</f>
        <v/>
      </c>
      <c r="BX1141" s="9">
        <v>53</v>
      </c>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row>
    <row r="1142" spans="1:133" ht="14.25">
      <c r="A1142" s="405"/>
      <c r="B1142" s="6"/>
      <c r="C1142" s="9" t="s">
        <v>6720</v>
      </c>
      <c r="D1142" s="668" t="str">
        <f>IF($AC$1082="","",IF(HLOOKUP($AC$1082,Presentación!$AQ$3:$BV$574,Presentación!AP57)="","",HLOOKUP($AC$1082,Presentación!$AQ$3:$BV$574,Presentación!AP57,0)))</f>
        <v/>
      </c>
      <c r="E1142" s="669"/>
      <c r="F1142" s="670"/>
      <c r="G1142" s="763" t="str">
        <f>IF($AC$1082="","",IF(HLOOKUP($AC$1082,Presentación!$BZ$3:$DE$574,Presentación!AP57,0)="","",HLOOKUP($AC$1082,Presentación!$BZ$3:$DE$574,Presentación!AP57,0)))</f>
        <v/>
      </c>
      <c r="H1142" s="669"/>
      <c r="I1142" s="669"/>
      <c r="J1142" s="669"/>
      <c r="K1142" s="669"/>
      <c r="L1142" s="670"/>
      <c r="M1142" s="112"/>
      <c r="N1142" s="112"/>
      <c r="O1142" s="112"/>
      <c r="P1142" s="112"/>
      <c r="Q1142" s="112"/>
      <c r="R1142" s="112"/>
      <c r="S1142" s="112"/>
      <c r="T1142" s="112"/>
      <c r="U1142" s="112"/>
      <c r="V1142" s="112"/>
      <c r="W1142" s="112"/>
      <c r="X1142" s="112"/>
      <c r="Y1142" s="112"/>
      <c r="Z1142" s="112"/>
      <c r="AA1142" s="112"/>
      <c r="AB1142" s="112"/>
      <c r="AC1142" s="112"/>
      <c r="AD1142" s="112"/>
      <c r="AG1142">
        <f t="shared" si="284"/>
        <v>0</v>
      </c>
      <c r="AH1142" s="247">
        <f t="shared" si="285"/>
        <v>0</v>
      </c>
      <c r="AI1142" s="310" t="str">
        <f>IF(AH1142=0,"",
IF(SUM($AH$1088:AH1142)=1,AJ1142,
IF($AH$1663&gt;SUM($AH$1088:AH1142),_xlfn.CONCAT(", ",AJ1142),
IF($AH$1663=SUM($AH$1088:AH1142),_xlfn.CONCAT(" y ",AJ1142)))))</f>
        <v/>
      </c>
      <c r="AJ1142" s="9">
        <v>55</v>
      </c>
      <c r="AK1142">
        <f t="shared" si="286"/>
        <v>0</v>
      </c>
      <c r="AL1142">
        <f t="shared" si="307"/>
        <v>0</v>
      </c>
      <c r="AM1142">
        <f t="shared" si="308"/>
        <v>0</v>
      </c>
      <c r="AN1142">
        <f t="shared" si="309"/>
        <v>0</v>
      </c>
      <c r="AO1142">
        <f t="shared" si="310"/>
        <v>0</v>
      </c>
      <c r="AP1142">
        <f t="shared" si="287"/>
        <v>0</v>
      </c>
      <c r="AQ1142">
        <f t="shared" si="288"/>
        <v>0</v>
      </c>
      <c r="AR1142">
        <f t="shared" si="289"/>
        <v>0</v>
      </c>
      <c r="AS1142">
        <f t="shared" si="290"/>
        <v>0</v>
      </c>
      <c r="AT1142">
        <f t="shared" si="291"/>
        <v>0</v>
      </c>
      <c r="AU1142">
        <f t="shared" si="292"/>
        <v>0</v>
      </c>
      <c r="AV1142">
        <f t="shared" si="293"/>
        <v>0</v>
      </c>
      <c r="AW1142">
        <f t="shared" si="294"/>
        <v>0</v>
      </c>
      <c r="AX1142">
        <f t="shared" si="295"/>
        <v>0</v>
      </c>
      <c r="AY1142">
        <f t="shared" si="296"/>
        <v>0</v>
      </c>
      <c r="AZ1142">
        <f t="shared" si="297"/>
        <v>0</v>
      </c>
      <c r="BA1142">
        <f t="shared" si="298"/>
        <v>0</v>
      </c>
      <c r="BB1142">
        <f t="shared" si="311"/>
        <v>0</v>
      </c>
      <c r="BC1142">
        <f t="shared" si="312"/>
        <v>0</v>
      </c>
      <c r="BD1142">
        <f t="shared" si="313"/>
        <v>0</v>
      </c>
      <c r="BE1142">
        <f t="shared" si="314"/>
        <v>0</v>
      </c>
      <c r="BF1142">
        <f t="shared" si="299"/>
        <v>0</v>
      </c>
      <c r="BG1142">
        <f t="shared" si="300"/>
        <v>0</v>
      </c>
      <c r="BH1142">
        <f t="shared" si="301"/>
        <v>0</v>
      </c>
      <c r="BI1142">
        <f t="shared" si="302"/>
        <v>0</v>
      </c>
      <c r="BJ1142" s="311">
        <f t="shared" si="315"/>
        <v>0</v>
      </c>
      <c r="BK1142" s="312">
        <f t="shared" si="316"/>
        <v>0</v>
      </c>
      <c r="BL1142" s="313">
        <f t="shared" si="303"/>
        <v>0</v>
      </c>
      <c r="BM1142" s="314">
        <f t="shared" si="317"/>
        <v>0</v>
      </c>
      <c r="BN1142" s="311">
        <f t="shared" si="318"/>
        <v>0</v>
      </c>
      <c r="BO1142" s="312">
        <f t="shared" si="319"/>
        <v>0</v>
      </c>
      <c r="BP1142" s="313">
        <f t="shared" si="320"/>
        <v>0</v>
      </c>
      <c r="BQ1142" s="314">
        <f t="shared" si="321"/>
        <v>0</v>
      </c>
      <c r="BR1142" s="311">
        <f t="shared" si="304"/>
        <v>0</v>
      </c>
      <c r="BS1142" s="312">
        <f t="shared" si="305"/>
        <v>0</v>
      </c>
      <c r="BT1142" s="313">
        <f t="shared" si="306"/>
        <v>0</v>
      </c>
      <c r="BU1142" s="314">
        <f t="shared" si="322"/>
        <v>0</v>
      </c>
      <c r="BV1142" s="247">
        <f t="shared" si="323"/>
        <v>0</v>
      </c>
      <c r="BW1142" s="310" t="str">
        <f>IF(BV1142=0,"",
IF(SUM($BV$1089:BV1142)=1,BX1142,
IF($BV$1664&gt;SUM($BV$1089:BV1142),_xlfn.CONCAT(", ",BX1142),
IF($BV$1664=SUM($BV$1089:BV1142),_xlfn.CONCAT(" y ",BX1142)))))</f>
        <v/>
      </c>
      <c r="BX1142" s="9">
        <v>54</v>
      </c>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row>
    <row r="1143" spans="1:133" ht="14.25">
      <c r="A1143" s="405"/>
      <c r="B1143" s="6"/>
      <c r="C1143" s="9" t="s">
        <v>6721</v>
      </c>
      <c r="D1143" s="668" t="str">
        <f>IF($AC$1082="","",IF(HLOOKUP($AC$1082,Presentación!$AQ$3:$BV$574,Presentación!AP58)="","",HLOOKUP($AC$1082,Presentación!$AQ$3:$BV$574,Presentación!AP58,0)))</f>
        <v/>
      </c>
      <c r="E1143" s="669"/>
      <c r="F1143" s="670"/>
      <c r="G1143" s="763" t="str">
        <f>IF($AC$1082="","",IF(HLOOKUP($AC$1082,Presentación!$BZ$3:$DE$574,Presentación!AP58,0)="","",HLOOKUP($AC$1082,Presentación!$BZ$3:$DE$574,Presentación!AP58,0)))</f>
        <v/>
      </c>
      <c r="H1143" s="669"/>
      <c r="I1143" s="669"/>
      <c r="J1143" s="669"/>
      <c r="K1143" s="669"/>
      <c r="L1143" s="670"/>
      <c r="M1143" s="112"/>
      <c r="N1143" s="112"/>
      <c r="O1143" s="112"/>
      <c r="P1143" s="112"/>
      <c r="Q1143" s="112"/>
      <c r="R1143" s="112"/>
      <c r="S1143" s="112"/>
      <c r="T1143" s="112"/>
      <c r="U1143" s="112"/>
      <c r="V1143" s="112"/>
      <c r="W1143" s="112"/>
      <c r="X1143" s="112"/>
      <c r="Y1143" s="112"/>
      <c r="Z1143" s="112"/>
      <c r="AA1143" s="112"/>
      <c r="AB1143" s="112"/>
      <c r="AC1143" s="112"/>
      <c r="AD1143" s="112"/>
      <c r="AG1143">
        <f t="shared" si="284"/>
        <v>0</v>
      </c>
      <c r="AH1143" s="247">
        <f t="shared" si="285"/>
        <v>0</v>
      </c>
      <c r="AI1143" s="310" t="str">
        <f>IF(AH1143=0,"",
IF(SUM($AH$1088:AH1143)=1,AJ1143,
IF($AH$1663&gt;SUM($AH$1088:AH1143),_xlfn.CONCAT(", ",AJ1143),
IF($AH$1663=SUM($AH$1088:AH1143),_xlfn.CONCAT(" y ",AJ1143)))))</f>
        <v/>
      </c>
      <c r="AJ1143" s="9">
        <v>56</v>
      </c>
      <c r="AK1143">
        <f t="shared" si="286"/>
        <v>0</v>
      </c>
      <c r="AL1143">
        <f t="shared" si="307"/>
        <v>0</v>
      </c>
      <c r="AM1143">
        <f t="shared" si="308"/>
        <v>0</v>
      </c>
      <c r="AN1143">
        <f t="shared" si="309"/>
        <v>0</v>
      </c>
      <c r="AO1143">
        <f t="shared" si="310"/>
        <v>0</v>
      </c>
      <c r="AP1143">
        <f t="shared" si="287"/>
        <v>0</v>
      </c>
      <c r="AQ1143">
        <f t="shared" si="288"/>
        <v>0</v>
      </c>
      <c r="AR1143">
        <f t="shared" si="289"/>
        <v>0</v>
      </c>
      <c r="AS1143">
        <f t="shared" si="290"/>
        <v>0</v>
      </c>
      <c r="AT1143">
        <f t="shared" si="291"/>
        <v>0</v>
      </c>
      <c r="AU1143">
        <f t="shared" si="292"/>
        <v>0</v>
      </c>
      <c r="AV1143">
        <f t="shared" si="293"/>
        <v>0</v>
      </c>
      <c r="AW1143">
        <f t="shared" si="294"/>
        <v>0</v>
      </c>
      <c r="AX1143">
        <f t="shared" si="295"/>
        <v>0</v>
      </c>
      <c r="AY1143">
        <f t="shared" si="296"/>
        <v>0</v>
      </c>
      <c r="AZ1143">
        <f t="shared" si="297"/>
        <v>0</v>
      </c>
      <c r="BA1143">
        <f t="shared" si="298"/>
        <v>0</v>
      </c>
      <c r="BB1143">
        <f t="shared" si="311"/>
        <v>0</v>
      </c>
      <c r="BC1143">
        <f t="shared" si="312"/>
        <v>0</v>
      </c>
      <c r="BD1143">
        <f t="shared" si="313"/>
        <v>0</v>
      </c>
      <c r="BE1143">
        <f t="shared" si="314"/>
        <v>0</v>
      </c>
      <c r="BF1143">
        <f t="shared" si="299"/>
        <v>0</v>
      </c>
      <c r="BG1143">
        <f t="shared" si="300"/>
        <v>0</v>
      </c>
      <c r="BH1143">
        <f t="shared" si="301"/>
        <v>0</v>
      </c>
      <c r="BI1143">
        <f t="shared" si="302"/>
        <v>0</v>
      </c>
      <c r="BJ1143" s="311">
        <f t="shared" si="315"/>
        <v>0</v>
      </c>
      <c r="BK1143" s="312">
        <f t="shared" si="316"/>
        <v>0</v>
      </c>
      <c r="BL1143" s="313">
        <f t="shared" si="303"/>
        <v>0</v>
      </c>
      <c r="BM1143" s="314">
        <f t="shared" si="317"/>
        <v>0</v>
      </c>
      <c r="BN1143" s="311">
        <f t="shared" si="318"/>
        <v>0</v>
      </c>
      <c r="BO1143" s="312">
        <f t="shared" si="319"/>
        <v>0</v>
      </c>
      <c r="BP1143" s="313">
        <f t="shared" si="320"/>
        <v>0</v>
      </c>
      <c r="BQ1143" s="314">
        <f t="shared" si="321"/>
        <v>0</v>
      </c>
      <c r="BR1143" s="311">
        <f t="shared" si="304"/>
        <v>0</v>
      </c>
      <c r="BS1143" s="312">
        <f t="shared" si="305"/>
        <v>0</v>
      </c>
      <c r="BT1143" s="313">
        <f t="shared" si="306"/>
        <v>0</v>
      </c>
      <c r="BU1143" s="314">
        <f t="shared" si="322"/>
        <v>0</v>
      </c>
      <c r="BV1143" s="247">
        <f t="shared" si="323"/>
        <v>0</v>
      </c>
      <c r="BW1143" s="310" t="str">
        <f>IF(BV1143=0,"",
IF(SUM($BV$1089:BV1143)=1,BX1143,
IF($BV$1664&gt;SUM($BV$1089:BV1143),_xlfn.CONCAT(", ",BX1143),
IF($BV$1664=SUM($BV$1089:BV1143),_xlfn.CONCAT(" y ",BX1143)))))</f>
        <v/>
      </c>
      <c r="BX1143" s="9">
        <v>55</v>
      </c>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row>
    <row r="1144" spans="1:133" ht="14.25">
      <c r="A1144" s="405"/>
      <c r="B1144" s="6"/>
      <c r="C1144" s="9" t="s">
        <v>6722</v>
      </c>
      <c r="D1144" s="668" t="str">
        <f>IF($AC$1082="","",IF(HLOOKUP($AC$1082,Presentación!$AQ$3:$BV$574,Presentación!AP59)="","",HLOOKUP($AC$1082,Presentación!$AQ$3:$BV$574,Presentación!AP59,0)))</f>
        <v/>
      </c>
      <c r="E1144" s="669"/>
      <c r="F1144" s="670"/>
      <c r="G1144" s="763" t="str">
        <f>IF($AC$1082="","",IF(HLOOKUP($AC$1082,Presentación!$BZ$3:$DE$574,Presentación!AP59,0)="","",HLOOKUP($AC$1082,Presentación!$BZ$3:$DE$574,Presentación!AP59,0)))</f>
        <v/>
      </c>
      <c r="H1144" s="669"/>
      <c r="I1144" s="669"/>
      <c r="J1144" s="669"/>
      <c r="K1144" s="669"/>
      <c r="L1144" s="670"/>
      <c r="M1144" s="112"/>
      <c r="N1144" s="112"/>
      <c r="O1144" s="112"/>
      <c r="P1144" s="112"/>
      <c r="Q1144" s="112"/>
      <c r="R1144" s="112"/>
      <c r="S1144" s="112"/>
      <c r="T1144" s="112"/>
      <c r="U1144" s="112"/>
      <c r="V1144" s="112"/>
      <c r="W1144" s="112"/>
      <c r="X1144" s="112"/>
      <c r="Y1144" s="112"/>
      <c r="Z1144" s="112"/>
      <c r="AA1144" s="112"/>
      <c r="AB1144" s="112"/>
      <c r="AC1144" s="112"/>
      <c r="AD1144" s="112"/>
      <c r="AG1144">
        <f t="shared" si="284"/>
        <v>0</v>
      </c>
      <c r="AH1144" s="247">
        <f t="shared" si="285"/>
        <v>0</v>
      </c>
      <c r="AI1144" s="310" t="str">
        <f>IF(AH1144=0,"",
IF(SUM($AH$1088:AH1144)=1,AJ1144,
IF($AH$1663&gt;SUM($AH$1088:AH1144),_xlfn.CONCAT(", ",AJ1144),
IF($AH$1663=SUM($AH$1088:AH1144),_xlfn.CONCAT(" y ",AJ1144)))))</f>
        <v/>
      </c>
      <c r="AJ1144" s="9">
        <v>57</v>
      </c>
      <c r="AK1144">
        <f t="shared" si="286"/>
        <v>0</v>
      </c>
      <c r="AL1144">
        <f t="shared" si="307"/>
        <v>0</v>
      </c>
      <c r="AM1144">
        <f t="shared" si="308"/>
        <v>0</v>
      </c>
      <c r="AN1144">
        <f t="shared" si="309"/>
        <v>0</v>
      </c>
      <c r="AO1144">
        <f t="shared" si="310"/>
        <v>0</v>
      </c>
      <c r="AP1144">
        <f t="shared" si="287"/>
        <v>0</v>
      </c>
      <c r="AQ1144">
        <f t="shared" si="288"/>
        <v>0</v>
      </c>
      <c r="AR1144">
        <f t="shared" si="289"/>
        <v>0</v>
      </c>
      <c r="AS1144">
        <f t="shared" si="290"/>
        <v>0</v>
      </c>
      <c r="AT1144">
        <f t="shared" si="291"/>
        <v>0</v>
      </c>
      <c r="AU1144">
        <f t="shared" si="292"/>
        <v>0</v>
      </c>
      <c r="AV1144">
        <f t="shared" si="293"/>
        <v>0</v>
      </c>
      <c r="AW1144">
        <f t="shared" si="294"/>
        <v>0</v>
      </c>
      <c r="AX1144">
        <f t="shared" si="295"/>
        <v>0</v>
      </c>
      <c r="AY1144">
        <f t="shared" si="296"/>
        <v>0</v>
      </c>
      <c r="AZ1144">
        <f t="shared" si="297"/>
        <v>0</v>
      </c>
      <c r="BA1144">
        <f t="shared" si="298"/>
        <v>0</v>
      </c>
      <c r="BB1144">
        <f t="shared" si="311"/>
        <v>0</v>
      </c>
      <c r="BC1144">
        <f t="shared" si="312"/>
        <v>0</v>
      </c>
      <c r="BD1144">
        <f t="shared" si="313"/>
        <v>0</v>
      </c>
      <c r="BE1144">
        <f t="shared" si="314"/>
        <v>0</v>
      </c>
      <c r="BF1144">
        <f t="shared" si="299"/>
        <v>0</v>
      </c>
      <c r="BG1144">
        <f t="shared" si="300"/>
        <v>0</v>
      </c>
      <c r="BH1144">
        <f t="shared" si="301"/>
        <v>0</v>
      </c>
      <c r="BI1144">
        <f t="shared" si="302"/>
        <v>0</v>
      </c>
      <c r="BJ1144" s="311">
        <f t="shared" si="315"/>
        <v>0</v>
      </c>
      <c r="BK1144" s="312">
        <f t="shared" si="316"/>
        <v>0</v>
      </c>
      <c r="BL1144" s="313">
        <f t="shared" si="303"/>
        <v>0</v>
      </c>
      <c r="BM1144" s="314">
        <f t="shared" si="317"/>
        <v>0</v>
      </c>
      <c r="BN1144" s="311">
        <f t="shared" si="318"/>
        <v>0</v>
      </c>
      <c r="BO1144" s="312">
        <f t="shared" si="319"/>
        <v>0</v>
      </c>
      <c r="BP1144" s="313">
        <f t="shared" si="320"/>
        <v>0</v>
      </c>
      <c r="BQ1144" s="314">
        <f t="shared" si="321"/>
        <v>0</v>
      </c>
      <c r="BR1144" s="311">
        <f t="shared" si="304"/>
        <v>0</v>
      </c>
      <c r="BS1144" s="312">
        <f t="shared" si="305"/>
        <v>0</v>
      </c>
      <c r="BT1144" s="313">
        <f t="shared" si="306"/>
        <v>0</v>
      </c>
      <c r="BU1144" s="314">
        <f t="shared" si="322"/>
        <v>0</v>
      </c>
      <c r="BV1144" s="247">
        <f t="shared" si="323"/>
        <v>0</v>
      </c>
      <c r="BW1144" s="310" t="str">
        <f>IF(BV1144=0,"",
IF(SUM($BV$1089:BV1144)=1,BX1144,
IF($BV$1664&gt;SUM($BV$1089:BV1144),_xlfn.CONCAT(", ",BX1144),
IF($BV$1664=SUM($BV$1089:BV1144),_xlfn.CONCAT(" y ",BX1144)))))</f>
        <v/>
      </c>
      <c r="BX1144" s="9">
        <v>56</v>
      </c>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row>
    <row r="1145" spans="1:133" ht="14.25">
      <c r="A1145" s="405"/>
      <c r="B1145" s="6"/>
      <c r="C1145" s="9" t="s">
        <v>6723</v>
      </c>
      <c r="D1145" s="668" t="str">
        <f>IF($AC$1082="","",IF(HLOOKUP($AC$1082,Presentación!$AQ$3:$BV$574,Presentación!AP60)="","",HLOOKUP($AC$1082,Presentación!$AQ$3:$BV$574,Presentación!AP60,0)))</f>
        <v/>
      </c>
      <c r="E1145" s="669"/>
      <c r="F1145" s="670"/>
      <c r="G1145" s="763" t="str">
        <f>IF($AC$1082="","",IF(HLOOKUP($AC$1082,Presentación!$BZ$3:$DE$574,Presentación!AP60,0)="","",HLOOKUP($AC$1082,Presentación!$BZ$3:$DE$574,Presentación!AP60,0)))</f>
        <v/>
      </c>
      <c r="H1145" s="669"/>
      <c r="I1145" s="669"/>
      <c r="J1145" s="669"/>
      <c r="K1145" s="669"/>
      <c r="L1145" s="670"/>
      <c r="M1145" s="112"/>
      <c r="N1145" s="112"/>
      <c r="O1145" s="112"/>
      <c r="P1145" s="112"/>
      <c r="Q1145" s="112"/>
      <c r="R1145" s="112"/>
      <c r="S1145" s="112"/>
      <c r="T1145" s="112"/>
      <c r="U1145" s="112"/>
      <c r="V1145" s="112"/>
      <c r="W1145" s="112"/>
      <c r="X1145" s="112"/>
      <c r="Y1145" s="112"/>
      <c r="Z1145" s="112"/>
      <c r="AA1145" s="112"/>
      <c r="AB1145" s="112"/>
      <c r="AC1145" s="112"/>
      <c r="AD1145" s="112"/>
      <c r="AG1145">
        <f t="shared" si="284"/>
        <v>0</v>
      </c>
      <c r="AH1145" s="247">
        <f t="shared" si="285"/>
        <v>0</v>
      </c>
      <c r="AI1145" s="310" t="str">
        <f>IF(AH1145=0,"",
IF(SUM($AH$1088:AH1145)=1,AJ1145,
IF($AH$1663&gt;SUM($AH$1088:AH1145),_xlfn.CONCAT(", ",AJ1145),
IF($AH$1663=SUM($AH$1088:AH1145),_xlfn.CONCAT(" y ",AJ1145)))))</f>
        <v/>
      </c>
      <c r="AJ1145" s="9">
        <v>58</v>
      </c>
      <c r="AK1145">
        <f t="shared" si="286"/>
        <v>0</v>
      </c>
      <c r="AL1145">
        <f t="shared" si="307"/>
        <v>0</v>
      </c>
      <c r="AM1145">
        <f t="shared" si="308"/>
        <v>0</v>
      </c>
      <c r="AN1145">
        <f t="shared" si="309"/>
        <v>0</v>
      </c>
      <c r="AO1145">
        <f t="shared" si="310"/>
        <v>0</v>
      </c>
      <c r="AP1145">
        <f t="shared" si="287"/>
        <v>0</v>
      </c>
      <c r="AQ1145">
        <f t="shared" si="288"/>
        <v>0</v>
      </c>
      <c r="AR1145">
        <f t="shared" si="289"/>
        <v>0</v>
      </c>
      <c r="AS1145">
        <f t="shared" si="290"/>
        <v>0</v>
      </c>
      <c r="AT1145">
        <f t="shared" si="291"/>
        <v>0</v>
      </c>
      <c r="AU1145">
        <f t="shared" si="292"/>
        <v>0</v>
      </c>
      <c r="AV1145">
        <f t="shared" si="293"/>
        <v>0</v>
      </c>
      <c r="AW1145">
        <f t="shared" si="294"/>
        <v>0</v>
      </c>
      <c r="AX1145">
        <f t="shared" si="295"/>
        <v>0</v>
      </c>
      <c r="AY1145">
        <f t="shared" si="296"/>
        <v>0</v>
      </c>
      <c r="AZ1145">
        <f t="shared" si="297"/>
        <v>0</v>
      </c>
      <c r="BA1145">
        <f t="shared" si="298"/>
        <v>0</v>
      </c>
      <c r="BB1145">
        <f t="shared" si="311"/>
        <v>0</v>
      </c>
      <c r="BC1145">
        <f t="shared" si="312"/>
        <v>0</v>
      </c>
      <c r="BD1145">
        <f t="shared" si="313"/>
        <v>0</v>
      </c>
      <c r="BE1145">
        <f t="shared" si="314"/>
        <v>0</v>
      </c>
      <c r="BF1145">
        <f t="shared" si="299"/>
        <v>0</v>
      </c>
      <c r="BG1145">
        <f t="shared" si="300"/>
        <v>0</v>
      </c>
      <c r="BH1145">
        <f t="shared" si="301"/>
        <v>0</v>
      </c>
      <c r="BI1145">
        <f t="shared" si="302"/>
        <v>0</v>
      </c>
      <c r="BJ1145" s="311">
        <f t="shared" si="315"/>
        <v>0</v>
      </c>
      <c r="BK1145" s="312">
        <f t="shared" si="316"/>
        <v>0</v>
      </c>
      <c r="BL1145" s="313">
        <f t="shared" si="303"/>
        <v>0</v>
      </c>
      <c r="BM1145" s="314">
        <f t="shared" si="317"/>
        <v>0</v>
      </c>
      <c r="BN1145" s="311">
        <f t="shared" si="318"/>
        <v>0</v>
      </c>
      <c r="BO1145" s="312">
        <f t="shared" si="319"/>
        <v>0</v>
      </c>
      <c r="BP1145" s="313">
        <f t="shared" si="320"/>
        <v>0</v>
      </c>
      <c r="BQ1145" s="314">
        <f t="shared" si="321"/>
        <v>0</v>
      </c>
      <c r="BR1145" s="311">
        <f t="shared" si="304"/>
        <v>0</v>
      </c>
      <c r="BS1145" s="312">
        <f t="shared" si="305"/>
        <v>0</v>
      </c>
      <c r="BT1145" s="313">
        <f t="shared" si="306"/>
        <v>0</v>
      </c>
      <c r="BU1145" s="314">
        <f t="shared" si="322"/>
        <v>0</v>
      </c>
      <c r="BV1145" s="247">
        <f t="shared" si="323"/>
        <v>0</v>
      </c>
      <c r="BW1145" s="310" t="str">
        <f>IF(BV1145=0,"",
IF(SUM($BV$1089:BV1145)=1,BX1145,
IF($BV$1664&gt;SUM($BV$1089:BV1145),_xlfn.CONCAT(", ",BX1145),
IF($BV$1664=SUM($BV$1089:BV1145),_xlfn.CONCAT(" y ",BX1145)))))</f>
        <v/>
      </c>
      <c r="BX1145" s="9">
        <v>57</v>
      </c>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row>
    <row r="1146" spans="1:133" ht="14.25">
      <c r="A1146" s="405"/>
      <c r="B1146" s="6"/>
      <c r="C1146" s="9" t="s">
        <v>6724</v>
      </c>
      <c r="D1146" s="668" t="str">
        <f>IF($AC$1082="","",IF(HLOOKUP($AC$1082,Presentación!$AQ$3:$BV$574,Presentación!AP61)="","",HLOOKUP($AC$1082,Presentación!$AQ$3:$BV$574,Presentación!AP61,0)))</f>
        <v/>
      </c>
      <c r="E1146" s="669"/>
      <c r="F1146" s="670"/>
      <c r="G1146" s="763" t="str">
        <f>IF($AC$1082="","",IF(HLOOKUP($AC$1082,Presentación!$BZ$3:$DE$574,Presentación!AP61,0)="","",HLOOKUP($AC$1082,Presentación!$BZ$3:$DE$574,Presentación!AP61,0)))</f>
        <v/>
      </c>
      <c r="H1146" s="669"/>
      <c r="I1146" s="669"/>
      <c r="J1146" s="669"/>
      <c r="K1146" s="669"/>
      <c r="L1146" s="670"/>
      <c r="M1146" s="112"/>
      <c r="N1146" s="112"/>
      <c r="O1146" s="112"/>
      <c r="P1146" s="112"/>
      <c r="Q1146" s="112"/>
      <c r="R1146" s="112"/>
      <c r="S1146" s="112"/>
      <c r="T1146" s="112"/>
      <c r="U1146" s="112"/>
      <c r="V1146" s="112"/>
      <c r="W1146" s="112"/>
      <c r="X1146" s="112"/>
      <c r="Y1146" s="112"/>
      <c r="Z1146" s="112"/>
      <c r="AA1146" s="112"/>
      <c r="AB1146" s="112"/>
      <c r="AC1146" s="112"/>
      <c r="AD1146" s="112"/>
      <c r="AG1146">
        <f t="shared" si="284"/>
        <v>0</v>
      </c>
      <c r="AH1146" s="247">
        <f t="shared" si="285"/>
        <v>0</v>
      </c>
      <c r="AI1146" s="310" t="str">
        <f>IF(AH1146=0,"",
IF(SUM($AH$1088:AH1146)=1,AJ1146,
IF($AH$1663&gt;SUM($AH$1088:AH1146),_xlfn.CONCAT(", ",AJ1146),
IF($AH$1663=SUM($AH$1088:AH1146),_xlfn.CONCAT(" y ",AJ1146)))))</f>
        <v/>
      </c>
      <c r="AJ1146" s="9">
        <v>59</v>
      </c>
      <c r="AK1146">
        <f t="shared" si="286"/>
        <v>0</v>
      </c>
      <c r="AL1146">
        <f t="shared" si="307"/>
        <v>0</v>
      </c>
      <c r="AM1146">
        <f t="shared" si="308"/>
        <v>0</v>
      </c>
      <c r="AN1146">
        <f t="shared" si="309"/>
        <v>0</v>
      </c>
      <c r="AO1146">
        <f t="shared" si="310"/>
        <v>0</v>
      </c>
      <c r="AP1146">
        <f t="shared" si="287"/>
        <v>0</v>
      </c>
      <c r="AQ1146">
        <f t="shared" si="288"/>
        <v>0</v>
      </c>
      <c r="AR1146">
        <f t="shared" si="289"/>
        <v>0</v>
      </c>
      <c r="AS1146">
        <f t="shared" si="290"/>
        <v>0</v>
      </c>
      <c r="AT1146">
        <f t="shared" si="291"/>
        <v>0</v>
      </c>
      <c r="AU1146">
        <f t="shared" si="292"/>
        <v>0</v>
      </c>
      <c r="AV1146">
        <f t="shared" si="293"/>
        <v>0</v>
      </c>
      <c r="AW1146">
        <f t="shared" si="294"/>
        <v>0</v>
      </c>
      <c r="AX1146">
        <f t="shared" si="295"/>
        <v>0</v>
      </c>
      <c r="AY1146">
        <f t="shared" si="296"/>
        <v>0</v>
      </c>
      <c r="AZ1146">
        <f t="shared" si="297"/>
        <v>0</v>
      </c>
      <c r="BA1146">
        <f t="shared" si="298"/>
        <v>0</v>
      </c>
      <c r="BB1146">
        <f t="shared" si="311"/>
        <v>0</v>
      </c>
      <c r="BC1146">
        <f t="shared" si="312"/>
        <v>0</v>
      </c>
      <c r="BD1146">
        <f t="shared" si="313"/>
        <v>0</v>
      </c>
      <c r="BE1146">
        <f t="shared" si="314"/>
        <v>0</v>
      </c>
      <c r="BF1146">
        <f t="shared" si="299"/>
        <v>0</v>
      </c>
      <c r="BG1146">
        <f t="shared" si="300"/>
        <v>0</v>
      </c>
      <c r="BH1146">
        <f t="shared" si="301"/>
        <v>0</v>
      </c>
      <c r="BI1146">
        <f t="shared" si="302"/>
        <v>0</v>
      </c>
      <c r="BJ1146" s="311">
        <f t="shared" si="315"/>
        <v>0</v>
      </c>
      <c r="BK1146" s="312">
        <f t="shared" si="316"/>
        <v>0</v>
      </c>
      <c r="BL1146" s="313">
        <f t="shared" si="303"/>
        <v>0</v>
      </c>
      <c r="BM1146" s="314">
        <f t="shared" si="317"/>
        <v>0</v>
      </c>
      <c r="BN1146" s="311">
        <f t="shared" si="318"/>
        <v>0</v>
      </c>
      <c r="BO1146" s="312">
        <f t="shared" si="319"/>
        <v>0</v>
      </c>
      <c r="BP1146" s="313">
        <f t="shared" si="320"/>
        <v>0</v>
      </c>
      <c r="BQ1146" s="314">
        <f t="shared" si="321"/>
        <v>0</v>
      </c>
      <c r="BR1146" s="311">
        <f t="shared" si="304"/>
        <v>0</v>
      </c>
      <c r="BS1146" s="312">
        <f t="shared" si="305"/>
        <v>0</v>
      </c>
      <c r="BT1146" s="313">
        <f t="shared" si="306"/>
        <v>0</v>
      </c>
      <c r="BU1146" s="314">
        <f t="shared" si="322"/>
        <v>0</v>
      </c>
      <c r="BV1146" s="247">
        <f t="shared" si="323"/>
        <v>0</v>
      </c>
      <c r="BW1146" s="310" t="str">
        <f>IF(BV1146=0,"",
IF(SUM($BV$1089:BV1146)=1,BX1146,
IF($BV$1664&gt;SUM($BV$1089:BV1146),_xlfn.CONCAT(", ",BX1146),
IF($BV$1664=SUM($BV$1089:BV1146),_xlfn.CONCAT(" y ",BX1146)))))</f>
        <v/>
      </c>
      <c r="BX1146" s="9">
        <v>58</v>
      </c>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row>
    <row r="1147" spans="1:133" ht="14.25">
      <c r="A1147" s="405"/>
      <c r="B1147" s="6"/>
      <c r="C1147" s="9" t="s">
        <v>6725</v>
      </c>
      <c r="D1147" s="668" t="str">
        <f>IF($AC$1082="","",IF(HLOOKUP($AC$1082,Presentación!$AQ$3:$BV$574,Presentación!AP62)="","",HLOOKUP($AC$1082,Presentación!$AQ$3:$BV$574,Presentación!AP62,0)))</f>
        <v/>
      </c>
      <c r="E1147" s="669"/>
      <c r="F1147" s="670"/>
      <c r="G1147" s="763" t="str">
        <f>IF($AC$1082="","",IF(HLOOKUP($AC$1082,Presentación!$BZ$3:$DE$574,Presentación!AP62,0)="","",HLOOKUP($AC$1082,Presentación!$BZ$3:$DE$574,Presentación!AP62,0)))</f>
        <v/>
      </c>
      <c r="H1147" s="669"/>
      <c r="I1147" s="669"/>
      <c r="J1147" s="669"/>
      <c r="K1147" s="669"/>
      <c r="L1147" s="670"/>
      <c r="M1147" s="112"/>
      <c r="N1147" s="112"/>
      <c r="O1147" s="112"/>
      <c r="P1147" s="112"/>
      <c r="Q1147" s="112"/>
      <c r="R1147" s="112"/>
      <c r="S1147" s="112"/>
      <c r="T1147" s="112"/>
      <c r="U1147" s="112"/>
      <c r="V1147" s="112"/>
      <c r="W1147" s="112"/>
      <c r="X1147" s="112"/>
      <c r="Y1147" s="112"/>
      <c r="Z1147" s="112"/>
      <c r="AA1147" s="112"/>
      <c r="AB1147" s="112"/>
      <c r="AC1147" s="112"/>
      <c r="AD1147" s="112"/>
      <c r="AG1147">
        <f t="shared" si="284"/>
        <v>0</v>
      </c>
      <c r="AH1147" s="247">
        <f t="shared" si="285"/>
        <v>0</v>
      </c>
      <c r="AI1147" s="310" t="str">
        <f>IF(AH1147=0,"",
IF(SUM($AH$1088:AH1147)=1,AJ1147,
IF($AH$1663&gt;SUM($AH$1088:AH1147),_xlfn.CONCAT(", ",AJ1147),
IF($AH$1663=SUM($AH$1088:AH1147),_xlfn.CONCAT(" y ",AJ1147)))))</f>
        <v/>
      </c>
      <c r="AJ1147" s="9">
        <v>60</v>
      </c>
      <c r="AK1147">
        <f t="shared" si="286"/>
        <v>0</v>
      </c>
      <c r="AL1147">
        <f t="shared" si="307"/>
        <v>0</v>
      </c>
      <c r="AM1147">
        <f t="shared" si="308"/>
        <v>0</v>
      </c>
      <c r="AN1147">
        <f t="shared" si="309"/>
        <v>0</v>
      </c>
      <c r="AO1147">
        <f t="shared" si="310"/>
        <v>0</v>
      </c>
      <c r="AP1147">
        <f t="shared" si="287"/>
        <v>0</v>
      </c>
      <c r="AQ1147">
        <f t="shared" si="288"/>
        <v>0</v>
      </c>
      <c r="AR1147">
        <f t="shared" si="289"/>
        <v>0</v>
      </c>
      <c r="AS1147">
        <f t="shared" si="290"/>
        <v>0</v>
      </c>
      <c r="AT1147">
        <f t="shared" si="291"/>
        <v>0</v>
      </c>
      <c r="AU1147">
        <f t="shared" si="292"/>
        <v>0</v>
      </c>
      <c r="AV1147">
        <f t="shared" si="293"/>
        <v>0</v>
      </c>
      <c r="AW1147">
        <f t="shared" si="294"/>
        <v>0</v>
      </c>
      <c r="AX1147">
        <f t="shared" si="295"/>
        <v>0</v>
      </c>
      <c r="AY1147">
        <f t="shared" si="296"/>
        <v>0</v>
      </c>
      <c r="AZ1147">
        <f t="shared" si="297"/>
        <v>0</v>
      </c>
      <c r="BA1147">
        <f t="shared" si="298"/>
        <v>0</v>
      </c>
      <c r="BB1147">
        <f t="shared" si="311"/>
        <v>0</v>
      </c>
      <c r="BC1147">
        <f t="shared" si="312"/>
        <v>0</v>
      </c>
      <c r="BD1147">
        <f t="shared" si="313"/>
        <v>0</v>
      </c>
      <c r="BE1147">
        <f t="shared" si="314"/>
        <v>0</v>
      </c>
      <c r="BF1147">
        <f t="shared" si="299"/>
        <v>0</v>
      </c>
      <c r="BG1147">
        <f t="shared" si="300"/>
        <v>0</v>
      </c>
      <c r="BH1147">
        <f t="shared" si="301"/>
        <v>0</v>
      </c>
      <c r="BI1147">
        <f t="shared" si="302"/>
        <v>0</v>
      </c>
      <c r="BJ1147" s="311">
        <f t="shared" si="315"/>
        <v>0</v>
      </c>
      <c r="BK1147" s="312">
        <f t="shared" si="316"/>
        <v>0</v>
      </c>
      <c r="BL1147" s="313">
        <f t="shared" si="303"/>
        <v>0</v>
      </c>
      <c r="BM1147" s="314">
        <f t="shared" si="317"/>
        <v>0</v>
      </c>
      <c r="BN1147" s="311">
        <f t="shared" si="318"/>
        <v>0</v>
      </c>
      <c r="BO1147" s="312">
        <f t="shared" si="319"/>
        <v>0</v>
      </c>
      <c r="BP1147" s="313">
        <f t="shared" si="320"/>
        <v>0</v>
      </c>
      <c r="BQ1147" s="314">
        <f t="shared" si="321"/>
        <v>0</v>
      </c>
      <c r="BR1147" s="311">
        <f t="shared" si="304"/>
        <v>0</v>
      </c>
      <c r="BS1147" s="312">
        <f t="shared" si="305"/>
        <v>0</v>
      </c>
      <c r="BT1147" s="313">
        <f t="shared" si="306"/>
        <v>0</v>
      </c>
      <c r="BU1147" s="314">
        <f t="shared" si="322"/>
        <v>0</v>
      </c>
      <c r="BV1147" s="247">
        <f t="shared" si="323"/>
        <v>0</v>
      </c>
      <c r="BW1147" s="310" t="str">
        <f>IF(BV1147=0,"",
IF(SUM($BV$1089:BV1147)=1,BX1147,
IF($BV$1664&gt;SUM($BV$1089:BV1147),_xlfn.CONCAT(", ",BX1147),
IF($BV$1664=SUM($BV$1089:BV1147),_xlfn.CONCAT(" y ",BX1147)))))</f>
        <v/>
      </c>
      <c r="BX1147" s="9">
        <v>59</v>
      </c>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row>
    <row r="1148" spans="1:133" ht="14.25">
      <c r="A1148" s="405"/>
      <c r="B1148" s="6"/>
      <c r="C1148" s="9" t="s">
        <v>6726</v>
      </c>
      <c r="D1148" s="668" t="str">
        <f>IF($AC$1082="","",IF(HLOOKUP($AC$1082,Presentación!$AQ$3:$BV$574,Presentación!AP63)="","",HLOOKUP($AC$1082,Presentación!$AQ$3:$BV$574,Presentación!AP63,0)))</f>
        <v/>
      </c>
      <c r="E1148" s="669"/>
      <c r="F1148" s="670"/>
      <c r="G1148" s="763" t="str">
        <f>IF($AC$1082="","",IF(HLOOKUP($AC$1082,Presentación!$BZ$3:$DE$574,Presentación!AP63,0)="","",HLOOKUP($AC$1082,Presentación!$BZ$3:$DE$574,Presentación!AP63,0)))</f>
        <v/>
      </c>
      <c r="H1148" s="669"/>
      <c r="I1148" s="669"/>
      <c r="J1148" s="669"/>
      <c r="K1148" s="669"/>
      <c r="L1148" s="670"/>
      <c r="M1148" s="112"/>
      <c r="N1148" s="112"/>
      <c r="O1148" s="112"/>
      <c r="P1148" s="112"/>
      <c r="Q1148" s="112"/>
      <c r="R1148" s="112"/>
      <c r="S1148" s="112"/>
      <c r="T1148" s="112"/>
      <c r="U1148" s="112"/>
      <c r="V1148" s="112"/>
      <c r="W1148" s="112"/>
      <c r="X1148" s="112"/>
      <c r="Y1148" s="112"/>
      <c r="Z1148" s="112"/>
      <c r="AA1148" s="112"/>
      <c r="AB1148" s="112"/>
      <c r="AC1148" s="112"/>
      <c r="AD1148" s="112"/>
      <c r="AG1148">
        <f t="shared" si="284"/>
        <v>0</v>
      </c>
      <c r="AH1148" s="247">
        <f t="shared" si="285"/>
        <v>0</v>
      </c>
      <c r="AI1148" s="310" t="str">
        <f>IF(AH1148=0,"",
IF(SUM($AH$1088:AH1148)=1,AJ1148,
IF($AH$1663&gt;SUM($AH$1088:AH1148),_xlfn.CONCAT(", ",AJ1148),
IF($AH$1663=SUM($AH$1088:AH1148),_xlfn.CONCAT(" y ",AJ1148)))))</f>
        <v/>
      </c>
      <c r="AJ1148" s="9">
        <v>61</v>
      </c>
      <c r="AK1148">
        <f t="shared" si="286"/>
        <v>0</v>
      </c>
      <c r="AL1148">
        <f t="shared" si="307"/>
        <v>0</v>
      </c>
      <c r="AM1148">
        <f t="shared" si="308"/>
        <v>0</v>
      </c>
      <c r="AN1148">
        <f t="shared" si="309"/>
        <v>0</v>
      </c>
      <c r="AO1148">
        <f t="shared" si="310"/>
        <v>0</v>
      </c>
      <c r="AP1148">
        <f t="shared" si="287"/>
        <v>0</v>
      </c>
      <c r="AQ1148">
        <f t="shared" si="288"/>
        <v>0</v>
      </c>
      <c r="AR1148">
        <f t="shared" si="289"/>
        <v>0</v>
      </c>
      <c r="AS1148">
        <f t="shared" si="290"/>
        <v>0</v>
      </c>
      <c r="AT1148">
        <f t="shared" si="291"/>
        <v>0</v>
      </c>
      <c r="AU1148">
        <f t="shared" si="292"/>
        <v>0</v>
      </c>
      <c r="AV1148">
        <f t="shared" si="293"/>
        <v>0</v>
      </c>
      <c r="AW1148">
        <f t="shared" si="294"/>
        <v>0</v>
      </c>
      <c r="AX1148">
        <f t="shared" si="295"/>
        <v>0</v>
      </c>
      <c r="AY1148">
        <f t="shared" si="296"/>
        <v>0</v>
      </c>
      <c r="AZ1148">
        <f t="shared" si="297"/>
        <v>0</v>
      </c>
      <c r="BA1148">
        <f t="shared" si="298"/>
        <v>0</v>
      </c>
      <c r="BB1148">
        <f t="shared" si="311"/>
        <v>0</v>
      </c>
      <c r="BC1148">
        <f t="shared" si="312"/>
        <v>0</v>
      </c>
      <c r="BD1148">
        <f t="shared" si="313"/>
        <v>0</v>
      </c>
      <c r="BE1148">
        <f t="shared" si="314"/>
        <v>0</v>
      </c>
      <c r="BF1148">
        <f t="shared" si="299"/>
        <v>0</v>
      </c>
      <c r="BG1148">
        <f t="shared" si="300"/>
        <v>0</v>
      </c>
      <c r="BH1148">
        <f t="shared" si="301"/>
        <v>0</v>
      </c>
      <c r="BI1148">
        <f t="shared" si="302"/>
        <v>0</v>
      </c>
      <c r="BJ1148" s="311">
        <f t="shared" si="315"/>
        <v>0</v>
      </c>
      <c r="BK1148" s="312">
        <f t="shared" si="316"/>
        <v>0</v>
      </c>
      <c r="BL1148" s="313">
        <f t="shared" si="303"/>
        <v>0</v>
      </c>
      <c r="BM1148" s="314">
        <f t="shared" si="317"/>
        <v>0</v>
      </c>
      <c r="BN1148" s="311">
        <f t="shared" si="318"/>
        <v>0</v>
      </c>
      <c r="BO1148" s="312">
        <f t="shared" si="319"/>
        <v>0</v>
      </c>
      <c r="BP1148" s="313">
        <f t="shared" si="320"/>
        <v>0</v>
      </c>
      <c r="BQ1148" s="314">
        <f t="shared" si="321"/>
        <v>0</v>
      </c>
      <c r="BR1148" s="311">
        <f t="shared" si="304"/>
        <v>0</v>
      </c>
      <c r="BS1148" s="312">
        <f t="shared" si="305"/>
        <v>0</v>
      </c>
      <c r="BT1148" s="313">
        <f t="shared" si="306"/>
        <v>0</v>
      </c>
      <c r="BU1148" s="314">
        <f t="shared" si="322"/>
        <v>0</v>
      </c>
      <c r="BV1148" s="247">
        <f t="shared" si="323"/>
        <v>0</v>
      </c>
      <c r="BW1148" s="310" t="str">
        <f>IF(BV1148=0,"",
IF(SUM($BV$1089:BV1148)=1,BX1148,
IF($BV$1664&gt;SUM($BV$1089:BV1148),_xlfn.CONCAT(", ",BX1148),
IF($BV$1664=SUM($BV$1089:BV1148),_xlfn.CONCAT(" y ",BX1148)))))</f>
        <v/>
      </c>
      <c r="BX1148" s="9">
        <v>60</v>
      </c>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row>
    <row r="1149" spans="1:133" ht="14.25">
      <c r="A1149" s="405"/>
      <c r="B1149" s="6"/>
      <c r="C1149" s="9" t="s">
        <v>6727</v>
      </c>
      <c r="D1149" s="668" t="str">
        <f>IF($AC$1082="","",IF(HLOOKUP($AC$1082,Presentación!$AQ$3:$BV$574,Presentación!AP64)="","",HLOOKUP($AC$1082,Presentación!$AQ$3:$BV$574,Presentación!AP64,0)))</f>
        <v/>
      </c>
      <c r="E1149" s="669"/>
      <c r="F1149" s="670"/>
      <c r="G1149" s="763" t="str">
        <f>IF($AC$1082="","",IF(HLOOKUP($AC$1082,Presentación!$BZ$3:$DE$574,Presentación!AP64,0)="","",HLOOKUP($AC$1082,Presentación!$BZ$3:$DE$574,Presentación!AP64,0)))</f>
        <v/>
      </c>
      <c r="H1149" s="669"/>
      <c r="I1149" s="669"/>
      <c r="J1149" s="669"/>
      <c r="K1149" s="669"/>
      <c r="L1149" s="670"/>
      <c r="M1149" s="112"/>
      <c r="N1149" s="112"/>
      <c r="O1149" s="112"/>
      <c r="P1149" s="112"/>
      <c r="Q1149" s="112"/>
      <c r="R1149" s="112"/>
      <c r="S1149" s="112"/>
      <c r="T1149" s="112"/>
      <c r="U1149" s="112"/>
      <c r="V1149" s="112"/>
      <c r="W1149" s="112"/>
      <c r="X1149" s="112"/>
      <c r="Y1149" s="112"/>
      <c r="Z1149" s="112"/>
      <c r="AA1149" s="112"/>
      <c r="AB1149" s="112"/>
      <c r="AC1149" s="112"/>
      <c r="AD1149" s="112"/>
      <c r="AG1149">
        <f t="shared" si="284"/>
        <v>0</v>
      </c>
      <c r="AH1149" s="247">
        <f t="shared" si="285"/>
        <v>0</v>
      </c>
      <c r="AI1149" s="310" t="str">
        <f>IF(AH1149=0,"",
IF(SUM($AH$1088:AH1149)=1,AJ1149,
IF($AH$1663&gt;SUM($AH$1088:AH1149),_xlfn.CONCAT(", ",AJ1149),
IF($AH$1663=SUM($AH$1088:AH1149),_xlfn.CONCAT(" y ",AJ1149)))))</f>
        <v/>
      </c>
      <c r="AJ1149" s="9">
        <v>62</v>
      </c>
      <c r="AK1149">
        <f t="shared" si="286"/>
        <v>0</v>
      </c>
      <c r="AL1149">
        <f t="shared" si="307"/>
        <v>0</v>
      </c>
      <c r="AM1149">
        <f t="shared" si="308"/>
        <v>0</v>
      </c>
      <c r="AN1149">
        <f t="shared" si="309"/>
        <v>0</v>
      </c>
      <c r="AO1149">
        <f t="shared" si="310"/>
        <v>0</v>
      </c>
      <c r="AP1149">
        <f t="shared" si="287"/>
        <v>0</v>
      </c>
      <c r="AQ1149">
        <f t="shared" si="288"/>
        <v>0</v>
      </c>
      <c r="AR1149">
        <f t="shared" si="289"/>
        <v>0</v>
      </c>
      <c r="AS1149">
        <f t="shared" si="290"/>
        <v>0</v>
      </c>
      <c r="AT1149">
        <f t="shared" si="291"/>
        <v>0</v>
      </c>
      <c r="AU1149">
        <f t="shared" si="292"/>
        <v>0</v>
      </c>
      <c r="AV1149">
        <f t="shared" si="293"/>
        <v>0</v>
      </c>
      <c r="AW1149">
        <f t="shared" si="294"/>
        <v>0</v>
      </c>
      <c r="AX1149">
        <f t="shared" si="295"/>
        <v>0</v>
      </c>
      <c r="AY1149">
        <f t="shared" si="296"/>
        <v>0</v>
      </c>
      <c r="AZ1149">
        <f t="shared" si="297"/>
        <v>0</v>
      </c>
      <c r="BA1149">
        <f t="shared" si="298"/>
        <v>0</v>
      </c>
      <c r="BB1149">
        <f t="shared" si="311"/>
        <v>0</v>
      </c>
      <c r="BC1149">
        <f t="shared" si="312"/>
        <v>0</v>
      </c>
      <c r="BD1149">
        <f t="shared" si="313"/>
        <v>0</v>
      </c>
      <c r="BE1149">
        <f t="shared" si="314"/>
        <v>0</v>
      </c>
      <c r="BF1149">
        <f t="shared" si="299"/>
        <v>0</v>
      </c>
      <c r="BG1149">
        <f t="shared" si="300"/>
        <v>0</v>
      </c>
      <c r="BH1149">
        <f t="shared" si="301"/>
        <v>0</v>
      </c>
      <c r="BI1149">
        <f t="shared" si="302"/>
        <v>0</v>
      </c>
      <c r="BJ1149" s="311">
        <f t="shared" si="315"/>
        <v>0</v>
      </c>
      <c r="BK1149" s="312">
        <f t="shared" si="316"/>
        <v>0</v>
      </c>
      <c r="BL1149" s="313">
        <f t="shared" si="303"/>
        <v>0</v>
      </c>
      <c r="BM1149" s="314">
        <f t="shared" si="317"/>
        <v>0</v>
      </c>
      <c r="BN1149" s="311">
        <f t="shared" si="318"/>
        <v>0</v>
      </c>
      <c r="BO1149" s="312">
        <f t="shared" si="319"/>
        <v>0</v>
      </c>
      <c r="BP1149" s="313">
        <f t="shared" si="320"/>
        <v>0</v>
      </c>
      <c r="BQ1149" s="314">
        <f t="shared" si="321"/>
        <v>0</v>
      </c>
      <c r="BR1149" s="311">
        <f t="shared" si="304"/>
        <v>0</v>
      </c>
      <c r="BS1149" s="312">
        <f t="shared" si="305"/>
        <v>0</v>
      </c>
      <c r="BT1149" s="313">
        <f t="shared" si="306"/>
        <v>0</v>
      </c>
      <c r="BU1149" s="314">
        <f t="shared" si="322"/>
        <v>0</v>
      </c>
      <c r="BV1149" s="247">
        <f t="shared" si="323"/>
        <v>0</v>
      </c>
      <c r="BW1149" s="310" t="str">
        <f>IF(BV1149=0,"",
IF(SUM($BV$1089:BV1149)=1,BX1149,
IF($BV$1664&gt;SUM($BV$1089:BV1149),_xlfn.CONCAT(", ",BX1149),
IF($BV$1664=SUM($BV$1089:BV1149),_xlfn.CONCAT(" y ",BX1149)))))</f>
        <v/>
      </c>
      <c r="BX1149" s="9">
        <v>61</v>
      </c>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row>
    <row r="1150" spans="1:133" ht="14.25">
      <c r="A1150" s="405"/>
      <c r="B1150" s="6"/>
      <c r="C1150" s="9" t="s">
        <v>6728</v>
      </c>
      <c r="D1150" s="668" t="str">
        <f>IF($AC$1082="","",IF(HLOOKUP($AC$1082,Presentación!$AQ$3:$BV$574,Presentación!AP65)="","",HLOOKUP($AC$1082,Presentación!$AQ$3:$BV$574,Presentación!AP65,0)))</f>
        <v/>
      </c>
      <c r="E1150" s="669"/>
      <c r="F1150" s="670"/>
      <c r="G1150" s="763" t="str">
        <f>IF($AC$1082="","",IF(HLOOKUP($AC$1082,Presentación!$BZ$3:$DE$574,Presentación!AP65,0)="","",HLOOKUP($AC$1082,Presentación!$BZ$3:$DE$574,Presentación!AP65,0)))</f>
        <v/>
      </c>
      <c r="H1150" s="669"/>
      <c r="I1150" s="669"/>
      <c r="J1150" s="669"/>
      <c r="K1150" s="669"/>
      <c r="L1150" s="670"/>
      <c r="M1150" s="112"/>
      <c r="N1150" s="112"/>
      <c r="O1150" s="112"/>
      <c r="P1150" s="112"/>
      <c r="Q1150" s="112"/>
      <c r="R1150" s="112"/>
      <c r="S1150" s="112"/>
      <c r="T1150" s="112"/>
      <c r="U1150" s="112"/>
      <c r="V1150" s="112"/>
      <c r="W1150" s="112"/>
      <c r="X1150" s="112"/>
      <c r="Y1150" s="112"/>
      <c r="Z1150" s="112"/>
      <c r="AA1150" s="112"/>
      <c r="AB1150" s="112"/>
      <c r="AC1150" s="112"/>
      <c r="AD1150" s="112"/>
      <c r="AG1150">
        <f t="shared" si="284"/>
        <v>0</v>
      </c>
      <c r="AH1150" s="247">
        <f t="shared" si="285"/>
        <v>0</v>
      </c>
      <c r="AI1150" s="310" t="str">
        <f>IF(AH1150=0,"",
IF(SUM($AH$1088:AH1150)=1,AJ1150,
IF($AH$1663&gt;SUM($AH$1088:AH1150),_xlfn.CONCAT(", ",AJ1150),
IF($AH$1663=SUM($AH$1088:AH1150),_xlfn.CONCAT(" y ",AJ1150)))))</f>
        <v/>
      </c>
      <c r="AJ1150" s="9">
        <v>63</v>
      </c>
      <c r="AK1150">
        <f t="shared" si="286"/>
        <v>0</v>
      </c>
      <c r="AL1150">
        <f t="shared" si="307"/>
        <v>0</v>
      </c>
      <c r="AM1150">
        <f t="shared" si="308"/>
        <v>0</v>
      </c>
      <c r="AN1150">
        <f t="shared" si="309"/>
        <v>0</v>
      </c>
      <c r="AO1150">
        <f t="shared" si="310"/>
        <v>0</v>
      </c>
      <c r="AP1150">
        <f t="shared" si="287"/>
        <v>0</v>
      </c>
      <c r="AQ1150">
        <f t="shared" si="288"/>
        <v>0</v>
      </c>
      <c r="AR1150">
        <f t="shared" si="289"/>
        <v>0</v>
      </c>
      <c r="AS1150">
        <f t="shared" si="290"/>
        <v>0</v>
      </c>
      <c r="AT1150">
        <f t="shared" si="291"/>
        <v>0</v>
      </c>
      <c r="AU1150">
        <f t="shared" si="292"/>
        <v>0</v>
      </c>
      <c r="AV1150">
        <f t="shared" si="293"/>
        <v>0</v>
      </c>
      <c r="AW1150">
        <f t="shared" si="294"/>
        <v>0</v>
      </c>
      <c r="AX1150">
        <f t="shared" si="295"/>
        <v>0</v>
      </c>
      <c r="AY1150">
        <f t="shared" si="296"/>
        <v>0</v>
      </c>
      <c r="AZ1150">
        <f t="shared" si="297"/>
        <v>0</v>
      </c>
      <c r="BA1150">
        <f t="shared" si="298"/>
        <v>0</v>
      </c>
      <c r="BB1150">
        <f t="shared" si="311"/>
        <v>0</v>
      </c>
      <c r="BC1150">
        <f t="shared" si="312"/>
        <v>0</v>
      </c>
      <c r="BD1150">
        <f t="shared" si="313"/>
        <v>0</v>
      </c>
      <c r="BE1150">
        <f t="shared" si="314"/>
        <v>0</v>
      </c>
      <c r="BF1150">
        <f t="shared" si="299"/>
        <v>0</v>
      </c>
      <c r="BG1150">
        <f t="shared" si="300"/>
        <v>0</v>
      </c>
      <c r="BH1150">
        <f t="shared" si="301"/>
        <v>0</v>
      </c>
      <c r="BI1150">
        <f t="shared" si="302"/>
        <v>0</v>
      </c>
      <c r="BJ1150" s="311">
        <f t="shared" si="315"/>
        <v>0</v>
      </c>
      <c r="BK1150" s="312">
        <f t="shared" si="316"/>
        <v>0</v>
      </c>
      <c r="BL1150" s="313">
        <f t="shared" si="303"/>
        <v>0</v>
      </c>
      <c r="BM1150" s="314">
        <f t="shared" si="317"/>
        <v>0</v>
      </c>
      <c r="BN1150" s="311">
        <f t="shared" si="318"/>
        <v>0</v>
      </c>
      <c r="BO1150" s="312">
        <f t="shared" si="319"/>
        <v>0</v>
      </c>
      <c r="BP1150" s="313">
        <f t="shared" si="320"/>
        <v>0</v>
      </c>
      <c r="BQ1150" s="314">
        <f t="shared" si="321"/>
        <v>0</v>
      </c>
      <c r="BR1150" s="311">
        <f t="shared" si="304"/>
        <v>0</v>
      </c>
      <c r="BS1150" s="312">
        <f t="shared" si="305"/>
        <v>0</v>
      </c>
      <c r="BT1150" s="313">
        <f t="shared" si="306"/>
        <v>0</v>
      </c>
      <c r="BU1150" s="314">
        <f t="shared" si="322"/>
        <v>0</v>
      </c>
      <c r="BV1150" s="247">
        <f t="shared" si="323"/>
        <v>0</v>
      </c>
      <c r="BW1150" s="310" t="str">
        <f>IF(BV1150=0,"",
IF(SUM($BV$1089:BV1150)=1,BX1150,
IF($BV$1664&gt;SUM($BV$1089:BV1150),_xlfn.CONCAT(", ",BX1150),
IF($BV$1664=SUM($BV$1089:BV1150),_xlfn.CONCAT(" y ",BX1150)))))</f>
        <v/>
      </c>
      <c r="BX1150" s="9">
        <v>62</v>
      </c>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row>
    <row r="1151" spans="1:133" ht="14.25">
      <c r="A1151" s="405"/>
      <c r="B1151" s="6"/>
      <c r="C1151" s="9" t="s">
        <v>6729</v>
      </c>
      <c r="D1151" s="668" t="str">
        <f>IF($AC$1082="","",IF(HLOOKUP($AC$1082,Presentación!$AQ$3:$BV$574,Presentación!AP66)="","",HLOOKUP($AC$1082,Presentación!$AQ$3:$BV$574,Presentación!AP66,0)))</f>
        <v/>
      </c>
      <c r="E1151" s="669"/>
      <c r="F1151" s="670"/>
      <c r="G1151" s="763" t="str">
        <f>IF($AC$1082="","",IF(HLOOKUP($AC$1082,Presentación!$BZ$3:$DE$574,Presentación!AP66,0)="","",HLOOKUP($AC$1082,Presentación!$BZ$3:$DE$574,Presentación!AP66,0)))</f>
        <v/>
      </c>
      <c r="H1151" s="669"/>
      <c r="I1151" s="669"/>
      <c r="J1151" s="669"/>
      <c r="K1151" s="669"/>
      <c r="L1151" s="670"/>
      <c r="M1151" s="112"/>
      <c r="N1151" s="112"/>
      <c r="O1151" s="112"/>
      <c r="P1151" s="112"/>
      <c r="Q1151" s="112"/>
      <c r="R1151" s="112"/>
      <c r="S1151" s="112"/>
      <c r="T1151" s="112"/>
      <c r="U1151" s="112"/>
      <c r="V1151" s="112"/>
      <c r="W1151" s="112"/>
      <c r="X1151" s="112"/>
      <c r="Y1151" s="112"/>
      <c r="Z1151" s="112"/>
      <c r="AA1151" s="112"/>
      <c r="AB1151" s="112"/>
      <c r="AC1151" s="112"/>
      <c r="AD1151" s="112"/>
      <c r="AG1151">
        <f t="shared" si="284"/>
        <v>0</v>
      </c>
      <c r="AH1151" s="247">
        <f t="shared" si="285"/>
        <v>0</v>
      </c>
      <c r="AI1151" s="310" t="str">
        <f>IF(AH1151=0,"",
IF(SUM($AH$1088:AH1151)=1,AJ1151,
IF($AH$1663&gt;SUM($AH$1088:AH1151),_xlfn.CONCAT(", ",AJ1151),
IF($AH$1663=SUM($AH$1088:AH1151),_xlfn.CONCAT(" y ",AJ1151)))))</f>
        <v/>
      </c>
      <c r="AJ1151" s="9">
        <v>64</v>
      </c>
      <c r="AK1151">
        <f t="shared" si="286"/>
        <v>0</v>
      </c>
      <c r="AL1151">
        <f t="shared" si="307"/>
        <v>0</v>
      </c>
      <c r="AM1151">
        <f t="shared" si="308"/>
        <v>0</v>
      </c>
      <c r="AN1151">
        <f t="shared" si="309"/>
        <v>0</v>
      </c>
      <c r="AO1151">
        <f t="shared" si="310"/>
        <v>0</v>
      </c>
      <c r="AP1151">
        <f t="shared" si="287"/>
        <v>0</v>
      </c>
      <c r="AQ1151">
        <f t="shared" si="288"/>
        <v>0</v>
      </c>
      <c r="AR1151">
        <f t="shared" si="289"/>
        <v>0</v>
      </c>
      <c r="AS1151">
        <f t="shared" si="290"/>
        <v>0</v>
      </c>
      <c r="AT1151">
        <f t="shared" si="291"/>
        <v>0</v>
      </c>
      <c r="AU1151">
        <f t="shared" si="292"/>
        <v>0</v>
      </c>
      <c r="AV1151">
        <f t="shared" si="293"/>
        <v>0</v>
      </c>
      <c r="AW1151">
        <f t="shared" si="294"/>
        <v>0</v>
      </c>
      <c r="AX1151">
        <f t="shared" si="295"/>
        <v>0</v>
      </c>
      <c r="AY1151">
        <f t="shared" si="296"/>
        <v>0</v>
      </c>
      <c r="AZ1151">
        <f t="shared" si="297"/>
        <v>0</v>
      </c>
      <c r="BA1151">
        <f t="shared" si="298"/>
        <v>0</v>
      </c>
      <c r="BB1151">
        <f t="shared" si="311"/>
        <v>0</v>
      </c>
      <c r="BC1151">
        <f t="shared" si="312"/>
        <v>0</v>
      </c>
      <c r="BD1151">
        <f t="shared" si="313"/>
        <v>0</v>
      </c>
      <c r="BE1151">
        <f t="shared" si="314"/>
        <v>0</v>
      </c>
      <c r="BF1151">
        <f t="shared" si="299"/>
        <v>0</v>
      </c>
      <c r="BG1151">
        <f t="shared" si="300"/>
        <v>0</v>
      </c>
      <c r="BH1151">
        <f t="shared" si="301"/>
        <v>0</v>
      </c>
      <c r="BI1151">
        <f t="shared" si="302"/>
        <v>0</v>
      </c>
      <c r="BJ1151" s="311">
        <f t="shared" si="315"/>
        <v>0</v>
      </c>
      <c r="BK1151" s="312">
        <f t="shared" si="316"/>
        <v>0</v>
      </c>
      <c r="BL1151" s="313">
        <f t="shared" si="303"/>
        <v>0</v>
      </c>
      <c r="BM1151" s="314">
        <f t="shared" si="317"/>
        <v>0</v>
      </c>
      <c r="BN1151" s="311">
        <f t="shared" si="318"/>
        <v>0</v>
      </c>
      <c r="BO1151" s="312">
        <f t="shared" si="319"/>
        <v>0</v>
      </c>
      <c r="BP1151" s="313">
        <f t="shared" si="320"/>
        <v>0</v>
      </c>
      <c r="BQ1151" s="314">
        <f t="shared" si="321"/>
        <v>0</v>
      </c>
      <c r="BR1151" s="311">
        <f t="shared" si="304"/>
        <v>0</v>
      </c>
      <c r="BS1151" s="312">
        <f t="shared" si="305"/>
        <v>0</v>
      </c>
      <c r="BT1151" s="313">
        <f t="shared" si="306"/>
        <v>0</v>
      </c>
      <c r="BU1151" s="314">
        <f t="shared" si="322"/>
        <v>0</v>
      </c>
      <c r="BV1151" s="247">
        <f t="shared" si="323"/>
        <v>0</v>
      </c>
      <c r="BW1151" s="310" t="str">
        <f>IF(BV1151=0,"",
IF(SUM($BV$1089:BV1151)=1,BX1151,
IF($BV$1664&gt;SUM($BV$1089:BV1151),_xlfn.CONCAT(", ",BX1151),
IF($BV$1664=SUM($BV$1089:BV1151),_xlfn.CONCAT(" y ",BX1151)))))</f>
        <v/>
      </c>
      <c r="BX1151" s="9">
        <v>63</v>
      </c>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row>
    <row r="1152" spans="1:133" ht="14.25">
      <c r="A1152" s="405"/>
      <c r="B1152" s="6"/>
      <c r="C1152" s="9" t="s">
        <v>6730</v>
      </c>
      <c r="D1152" s="668" t="str">
        <f>IF($AC$1082="","",IF(HLOOKUP($AC$1082,Presentación!$AQ$3:$BV$574,Presentación!AP67)="","",HLOOKUP($AC$1082,Presentación!$AQ$3:$BV$574,Presentación!AP67,0)))</f>
        <v/>
      </c>
      <c r="E1152" s="669"/>
      <c r="F1152" s="670"/>
      <c r="G1152" s="763" t="str">
        <f>IF($AC$1082="","",IF(HLOOKUP($AC$1082,Presentación!$BZ$3:$DE$574,Presentación!AP67,0)="","",HLOOKUP($AC$1082,Presentación!$BZ$3:$DE$574,Presentación!AP67,0)))</f>
        <v/>
      </c>
      <c r="H1152" s="669"/>
      <c r="I1152" s="669"/>
      <c r="J1152" s="669"/>
      <c r="K1152" s="669"/>
      <c r="L1152" s="670"/>
      <c r="M1152" s="112"/>
      <c r="N1152" s="112"/>
      <c r="O1152" s="112"/>
      <c r="P1152" s="112"/>
      <c r="Q1152" s="112"/>
      <c r="R1152" s="112"/>
      <c r="S1152" s="112"/>
      <c r="T1152" s="112"/>
      <c r="U1152" s="112"/>
      <c r="V1152" s="112"/>
      <c r="W1152" s="112"/>
      <c r="X1152" s="112"/>
      <c r="Y1152" s="112"/>
      <c r="Z1152" s="112"/>
      <c r="AA1152" s="112"/>
      <c r="AB1152" s="112"/>
      <c r="AC1152" s="112"/>
      <c r="AD1152" s="112"/>
      <c r="AG1152">
        <f t="shared" si="284"/>
        <v>0</v>
      </c>
      <c r="AH1152" s="247">
        <f t="shared" si="285"/>
        <v>0</v>
      </c>
      <c r="AI1152" s="310" t="str">
        <f>IF(AH1152=0,"",
IF(SUM($AH$1088:AH1152)=1,AJ1152,
IF($AH$1663&gt;SUM($AH$1088:AH1152),_xlfn.CONCAT(", ",AJ1152),
IF($AH$1663=SUM($AH$1088:AH1152),_xlfn.CONCAT(" y ",AJ1152)))))</f>
        <v/>
      </c>
      <c r="AJ1152" s="9">
        <v>65</v>
      </c>
      <c r="AK1152">
        <f t="shared" ref="AK1152:AK1215" si="324">IF(D1153="",IF(COUNTA(M1153:AD1153,M1734:AD1734,M2315:AD2315)=0,0,1),0)</f>
        <v>0</v>
      </c>
      <c r="AL1152">
        <f t="shared" si="307"/>
        <v>0</v>
      </c>
      <c r="AM1152">
        <f t="shared" si="308"/>
        <v>0</v>
      </c>
      <c r="AN1152">
        <f t="shared" si="309"/>
        <v>0</v>
      </c>
      <c r="AO1152">
        <f t="shared" si="310"/>
        <v>0</v>
      </c>
      <c r="AP1152">
        <f t="shared" si="287"/>
        <v>0</v>
      </c>
      <c r="AQ1152">
        <f t="shared" si="288"/>
        <v>0</v>
      </c>
      <c r="AR1152">
        <f t="shared" si="289"/>
        <v>0</v>
      </c>
      <c r="AS1152">
        <f t="shared" si="290"/>
        <v>0</v>
      </c>
      <c r="AT1152">
        <f t="shared" si="291"/>
        <v>0</v>
      </c>
      <c r="AU1152">
        <f t="shared" si="292"/>
        <v>0</v>
      </c>
      <c r="AV1152">
        <f t="shared" si="293"/>
        <v>0</v>
      </c>
      <c r="AW1152">
        <f t="shared" si="294"/>
        <v>0</v>
      </c>
      <c r="AX1152">
        <f t="shared" si="295"/>
        <v>0</v>
      </c>
      <c r="AY1152">
        <f t="shared" si="296"/>
        <v>0</v>
      </c>
      <c r="AZ1152">
        <f t="shared" si="297"/>
        <v>0</v>
      </c>
      <c r="BA1152">
        <f t="shared" si="298"/>
        <v>0</v>
      </c>
      <c r="BB1152">
        <f t="shared" si="311"/>
        <v>0</v>
      </c>
      <c r="BC1152">
        <f t="shared" si="312"/>
        <v>0</v>
      </c>
      <c r="BD1152">
        <f t="shared" si="313"/>
        <v>0</v>
      </c>
      <c r="BE1152">
        <f t="shared" si="314"/>
        <v>0</v>
      </c>
      <c r="BF1152">
        <f t="shared" si="299"/>
        <v>0</v>
      </c>
      <c r="BG1152">
        <f t="shared" si="300"/>
        <v>0</v>
      </c>
      <c r="BH1152">
        <f t="shared" si="301"/>
        <v>0</v>
      </c>
      <c r="BI1152">
        <f t="shared" si="302"/>
        <v>0</v>
      </c>
      <c r="BJ1152" s="311">
        <f t="shared" si="315"/>
        <v>0</v>
      </c>
      <c r="BK1152" s="312">
        <f t="shared" si="316"/>
        <v>0</v>
      </c>
      <c r="BL1152" s="313">
        <f t="shared" si="303"/>
        <v>0</v>
      </c>
      <c r="BM1152" s="314">
        <f t="shared" si="317"/>
        <v>0</v>
      </c>
      <c r="BN1152" s="311">
        <f t="shared" si="318"/>
        <v>0</v>
      </c>
      <c r="BO1152" s="312">
        <f t="shared" si="319"/>
        <v>0</v>
      </c>
      <c r="BP1152" s="313">
        <f t="shared" si="320"/>
        <v>0</v>
      </c>
      <c r="BQ1152" s="314">
        <f t="shared" si="321"/>
        <v>0</v>
      </c>
      <c r="BR1152" s="311">
        <f t="shared" si="304"/>
        <v>0</v>
      </c>
      <c r="BS1152" s="312">
        <f t="shared" si="305"/>
        <v>0</v>
      </c>
      <c r="BT1152" s="313">
        <f t="shared" si="306"/>
        <v>0</v>
      </c>
      <c r="BU1152" s="314">
        <f t="shared" si="322"/>
        <v>0</v>
      </c>
      <c r="BV1152" s="247">
        <f t="shared" si="323"/>
        <v>0</v>
      </c>
      <c r="BW1152" s="310" t="str">
        <f>IF(BV1152=0,"",
IF(SUM($BV$1089:BV1152)=1,BX1152,
IF($BV$1664&gt;SUM($BV$1089:BV1152),_xlfn.CONCAT(", ",BX1152),
IF($BV$1664=SUM($BV$1089:BV1152),_xlfn.CONCAT(" y ",BX1152)))))</f>
        <v/>
      </c>
      <c r="BX1152" s="9">
        <v>64</v>
      </c>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row>
    <row r="1153" spans="1:133" ht="14.25">
      <c r="A1153" s="405"/>
      <c r="B1153" s="6"/>
      <c r="C1153" s="9" t="s">
        <v>6731</v>
      </c>
      <c r="D1153" s="668" t="str">
        <f>IF($AC$1082="","",IF(HLOOKUP($AC$1082,Presentación!$AQ$3:$BV$574,Presentación!AP68)="","",HLOOKUP($AC$1082,Presentación!$AQ$3:$BV$574,Presentación!AP68,0)))</f>
        <v/>
      </c>
      <c r="E1153" s="669"/>
      <c r="F1153" s="670"/>
      <c r="G1153" s="763" t="str">
        <f>IF($AC$1082="","",IF(HLOOKUP($AC$1082,Presentación!$BZ$3:$DE$574,Presentación!AP68,0)="","",HLOOKUP($AC$1082,Presentación!$BZ$3:$DE$574,Presentación!AP68,0)))</f>
        <v/>
      </c>
      <c r="H1153" s="669"/>
      <c r="I1153" s="669"/>
      <c r="J1153" s="669"/>
      <c r="K1153" s="669"/>
      <c r="L1153" s="670"/>
      <c r="M1153" s="112"/>
      <c r="N1153" s="112"/>
      <c r="O1153" s="112"/>
      <c r="P1153" s="112"/>
      <c r="Q1153" s="112"/>
      <c r="R1153" s="112"/>
      <c r="S1153" s="112"/>
      <c r="T1153" s="112"/>
      <c r="U1153" s="112"/>
      <c r="V1153" s="112"/>
      <c r="W1153" s="112"/>
      <c r="X1153" s="112"/>
      <c r="Y1153" s="112"/>
      <c r="Z1153" s="112"/>
      <c r="AA1153" s="112"/>
      <c r="AB1153" s="112"/>
      <c r="AC1153" s="112"/>
      <c r="AD1153" s="112"/>
      <c r="AG1153">
        <f t="shared" ref="AG1153:AG1216" si="325">IF(D1154&lt;&gt;"",IF(OR(COUNTA(M1154:AD1154,M1735:AD1735,M2316:AD2316)=0,COUNTA(M1154:AD1154,M1735:AD1735,M2316:AD2316)=54),0,1),0)</f>
        <v>0</v>
      </c>
      <c r="AH1153" s="247">
        <f t="shared" ref="AH1153:AH1216" si="326">IF(AG1153=0,0,1)</f>
        <v>0</v>
      </c>
      <c r="AI1153" s="310" t="str">
        <f>IF(AH1153=0,"",
IF(SUM($AH$1088:AH1153)=1,AJ1153,
IF($AH$1663&gt;SUM($AH$1088:AH1153),_xlfn.CONCAT(", ",AJ1153),
IF($AH$1663=SUM($AH$1088:AH1153),_xlfn.CONCAT(" y ",AJ1153)))))</f>
        <v/>
      </c>
      <c r="AJ1153" s="9">
        <v>66</v>
      </c>
      <c r="AK1153">
        <f t="shared" si="324"/>
        <v>0</v>
      </c>
      <c r="AL1153">
        <f t="shared" ref="AL1153:AL1216" si="327">M1153</f>
        <v>0</v>
      </c>
      <c r="AM1153">
        <f t="shared" ref="AM1153:AM1216" si="328">COUNTIF(N1153:O1153,"NS")</f>
        <v>0</v>
      </c>
      <c r="AN1153">
        <f t="shared" ref="AN1153:AN1216" si="329">SUM(N1153:O1153)</f>
        <v>0</v>
      </c>
      <c r="AO1153">
        <f t="shared" ref="AO1153:AO1216" si="330">IF(COUNTIF(M1153:O1153,"NA")=3,0,IF(OR(AND(AL1153=0,AM1153&gt;0),AND(AL1153="NS",AN1153&gt;0), AND(AL1153="NS", AM1153=0,AN1153=0)), 1, IF(OR(AND(AL1153&gt;0,AM1153&gt;1,AL1153&gt;AN1153), AND(AL1153="NS",AM1153=2), AND(AL1153="NS",AN1153=0,AM1153&gt;0),AL1153=AN1153), 0, 1)))</f>
        <v>0</v>
      </c>
      <c r="AP1153">
        <f t="shared" ref="AP1153:AP1216" si="331">P1153</f>
        <v>0</v>
      </c>
      <c r="AQ1153">
        <f t="shared" ref="AQ1153:AQ1216" si="332">COUNTIF(Q1153:R1153,"NS")</f>
        <v>0</v>
      </c>
      <c r="AR1153">
        <f t="shared" ref="AR1153:AR1216" si="333">SUM(Q1153:R1153)</f>
        <v>0</v>
      </c>
      <c r="AS1153">
        <f t="shared" ref="AS1153:AS1216" si="334">IF(COUNTIF(P1153:R1153,"NA")=3,0,IF(OR(AND(AP1153=0,AQ1153&gt;0),AND(AP1153="NS",AR1153&gt;0), AND(AP1153="NS", AQ1153=0,AR1153=0)), 1, IF(OR(AND(AP1153&gt;0,AQ1153&gt;1,AP1153&gt;AR1153), AND(AP1153="NS",AQ1153=2), AND(AP1153="NS",AR1153=0,AQ1153&gt;0),AP1153=AR1153), 0, 1)))</f>
        <v>0</v>
      </c>
      <c r="AT1153">
        <f t="shared" ref="AT1153:AT1216" si="335">S1153</f>
        <v>0</v>
      </c>
      <c r="AU1153">
        <f t="shared" ref="AU1153:AU1216" si="336">COUNTIF(T1153:U1153,"NS")</f>
        <v>0</v>
      </c>
      <c r="AV1153">
        <f t="shared" ref="AV1153:AV1216" si="337">SUM(T1153:U1153)</f>
        <v>0</v>
      </c>
      <c r="AW1153">
        <f t="shared" ref="AW1153:AW1216" si="338">IF(COUNTIF(S1153:U1153,"NA")=3,0,IF(OR(AND(AT1153=0,AU1153&gt;0),AND(AT1153="NS",AV1153&gt;0), AND(AT1153="NS", AU1153=0,AV1153=0)), 1, IF(OR(AND(AT1153&gt;0,AU1153&gt;1,AT1153&gt;AV1153), AND(AT1153="NS",AU1153=2), AND(AT1153="NS",AV1153=0,AU1153&gt;0),AT1153=AV1153), 0, 1)))</f>
        <v>0</v>
      </c>
      <c r="AX1153">
        <f t="shared" ref="AX1153:AX1216" si="339">V1153</f>
        <v>0</v>
      </c>
      <c r="AY1153">
        <f t="shared" ref="AY1153:AY1216" si="340">COUNTIF(W1153:X1153,"NS")</f>
        <v>0</v>
      </c>
      <c r="AZ1153">
        <f t="shared" ref="AZ1153:AZ1216" si="341">SUM(W1153:X1153)</f>
        <v>0</v>
      </c>
      <c r="BA1153">
        <f t="shared" ref="BA1153:BA1216" si="342">IF(COUNTIF(V1153:X1153,"NA")=3,0,IF(OR(AND(AX1153=0,AY1153&gt;0),AND(AX1153="NS",AZ1153&gt;0), AND(AX1153="NS", AY1153=0,AZ1153=0)), 1, IF(OR(AND(AX1153&gt;0,AY1153&gt;1,AX1153&gt;AZ1153), AND(AX1153="NS",AY1153=2), AND(AX1153="NS",AZ1153=0,AY1153&gt;0),AX1153=AZ1153), 0, 1)))</f>
        <v>0</v>
      </c>
      <c r="BB1153">
        <f t="shared" ref="BB1153:BB1216" si="343">Y1153</f>
        <v>0</v>
      </c>
      <c r="BC1153">
        <f t="shared" ref="BC1153:BC1216" si="344">COUNTIF(Z1153:AA1153,"NS")</f>
        <v>0</v>
      </c>
      <c r="BD1153">
        <f t="shared" ref="BD1153:BD1216" si="345">SUM(Z1153:AA1153)</f>
        <v>0</v>
      </c>
      <c r="BE1153">
        <f t="shared" ref="BE1153:BE1216" si="346">IF(COUNTIF(Y1153:AA1153,"NA")=3,0,IF(OR(AND(BB1153=0,BC1153&gt;0),AND(BB1153="NS",BD1153&gt;0), AND(BB1153="NS", BC1153=0,BD1153=0)), 1, IF(OR(AND(BB1153&gt;0,BC1153&gt;1,BB1153&gt;BD1153), AND(BB1153="NS",BC1153=2), AND(BB1153="NS",BD1153=0,BC1153&gt;0),BB1153=BD1153), 0, 1)))</f>
        <v>0</v>
      </c>
      <c r="BF1153">
        <f t="shared" ref="BF1153:BF1216" si="347">AB1153</f>
        <v>0</v>
      </c>
      <c r="BG1153">
        <f t="shared" ref="BG1153:BG1216" si="348">COUNTIF(AC1153:AD1153,"NS")</f>
        <v>0</v>
      </c>
      <c r="BH1153">
        <f t="shared" ref="BH1153:BH1216" si="349">SUM(AC1153:AD1153)</f>
        <v>0</v>
      </c>
      <c r="BI1153">
        <f t="shared" ref="BI1153:BI1216" si="350">IF(COUNTIF(AB1153:AD1153,"NA")=3,0,IF(OR(AND(BF1153=0,BG1153&gt;0),AND(BF1153="NS",BH1153&gt;0), AND(BF1153="NS", BG1153=0,BH1153=0)), 1, IF(OR(AND(BF1153&gt;0,BG1153&gt;1,BF1153&gt;BH1153), AND(BF1153="NS",BG1153=2), AND(BF1153="NS",BH1153=0,BG1153&gt;0),BF1153=BH1153), 0, 1)))</f>
        <v>0</v>
      </c>
      <c r="BJ1153" s="311">
        <f t="shared" ref="BJ1153:BJ1216" si="351">M1153</f>
        <v>0</v>
      </c>
      <c r="BK1153" s="312">
        <f t="shared" ref="BK1153:BK1216" si="352">COUNTIF(P1153,"NS")+COUNTIF(S1153,"NS") + COUNTIF(V1153,"NS")+COUNTIF(Y1153,"NS")+COUNTIF(AB1153,"NS") + COUNTIF(M1734,"NS")+COUNTIF(P1734,"NS")+COUNTIF(S1734,"NS") + COUNTIF(V1734,"NS")+COUNTIF(Y1734,"NS")+COUNTIF(AB1734,"NS") + COUNTIF(M2315,"NS")+COUNTIF(P2315,"NS")+COUNTIF(S2315,"NS") + COUNTIF(V2315,"NS")+COUNTIF(Y2315,"NS")+COUNTIF(AB2315,"NS")</f>
        <v>0</v>
      </c>
      <c r="BL1153" s="313">
        <f t="shared" ref="BL1153:BL1216" si="353">SUM(P1153,S1153,V1153,Y1153,AB1153,M1734,P1734,S1734,V1734,Y1734,AB1734,M2315,P2315,S2315,V2315,Y2315,AB2315)</f>
        <v>0</v>
      </c>
      <c r="BM1153" s="314">
        <f t="shared" si="317"/>
        <v>0</v>
      </c>
      <c r="BN1153" s="311">
        <f t="shared" ref="BN1153:BN1216" si="354">N1153</f>
        <v>0</v>
      </c>
      <c r="BO1153" s="312">
        <f t="shared" ref="BO1153:BO1216" si="355">COUNTIF(Q1153,"NS")+COUNTIF(T1153,"NS") + COUNTIF(W1153,"NS")+COUNTIF(Z1153,"NS")+COUNTIF(AC1153,"NS") + COUNTIF(N1734,"NS")+COUNTIF(Q1734,"NS")+COUNTIF(T1734,"NS") + COUNTIF(W1734,"NS")+COUNTIF(Z1734,"NS")+COUNTIF(AC1734,"NS") + COUNTIF(N2315,"NS")+COUNTIF(Q2315,"NS")+COUNTIF(T2315,"NS") + COUNTIF(W2315,"NS")+COUNTIF(Z2315,"NS")+COUNTIF(AC2315,"NS")</f>
        <v>0</v>
      </c>
      <c r="BP1153" s="313">
        <f t="shared" ref="BP1153:BP1216" si="356">SUM(Q1153,T1153,W1153,Z1153,AC1153,N1734,Q1734,T1734,W1734,Z1734,AC1734,N2315,Q2315,T2315,W2315,Z2315,AC2315)</f>
        <v>0</v>
      </c>
      <c r="BQ1153" s="314">
        <f t="shared" si="321"/>
        <v>0</v>
      </c>
      <c r="BR1153" s="311">
        <f t="shared" ref="BR1153:BR1216" si="357">O1153</f>
        <v>0</v>
      </c>
      <c r="BS1153" s="312">
        <f t="shared" ref="BS1153:BS1216" si="358">COUNTIF(R1153,"NS")+COUNTIF(U1153,"NS") + COUNTIF(X1153,"NS")+COUNTIF(AA1153,"NS")+COUNTIF(AD1153,"NS") + COUNTIF(O1734,"NS")+COUNTIF(R1734,"NS")+COUNTIF(U1734,"NS") + COUNTIF(X1734,"NS")+COUNTIF(AA1734,"NS")+COUNTIF(AD1734,"NS") + COUNTIF(O2315,"NS")+COUNTIF(R2315,"NS")+COUNTIF(U2315,"NS") + COUNTIF(X2315,"NS")+COUNTIF(AA2315,"NS")+COUNTIF(AD2315,"NS")</f>
        <v>0</v>
      </c>
      <c r="BT1153" s="313">
        <f t="shared" ref="BT1153:BT1216" si="359">SUM(R1153,U1153,X1153,AA1153,AD1153,O1734,R1734,U1734,X1734,AA1734,AD1734,O2315,R2315,U2315,X2315,AA2315,AD2315)</f>
        <v>0</v>
      </c>
      <c r="BU1153" s="314">
        <f t="shared" si="322"/>
        <v>0</v>
      </c>
      <c r="BV1153" s="247">
        <f t="shared" si="323"/>
        <v>0</v>
      </c>
      <c r="BW1153" s="310" t="str">
        <f>IF(BV1153=0,"",
IF(SUM($BV$1089:BV1153)=1,BX1153,
IF($BV$1664&gt;SUM($BV$1089:BV1153),_xlfn.CONCAT(", ",BX1153),
IF($BV$1664=SUM($BV$1089:BV1153),_xlfn.CONCAT(" y ",BX1153)))))</f>
        <v/>
      </c>
      <c r="BX1153" s="9">
        <v>65</v>
      </c>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row>
    <row r="1154" spans="1:133" ht="14.25">
      <c r="A1154" s="405"/>
      <c r="B1154" s="6"/>
      <c r="C1154" s="9" t="s">
        <v>6732</v>
      </c>
      <c r="D1154" s="668" t="str">
        <f>IF($AC$1082="","",IF(HLOOKUP($AC$1082,Presentación!$AQ$3:$BV$574,Presentación!AP69)="","",HLOOKUP($AC$1082,Presentación!$AQ$3:$BV$574,Presentación!AP69,0)))</f>
        <v/>
      </c>
      <c r="E1154" s="669"/>
      <c r="F1154" s="670"/>
      <c r="G1154" s="763" t="str">
        <f>IF($AC$1082="","",IF(HLOOKUP($AC$1082,Presentación!$BZ$3:$DE$574,Presentación!AP69,0)="","",HLOOKUP($AC$1082,Presentación!$BZ$3:$DE$574,Presentación!AP69,0)))</f>
        <v/>
      </c>
      <c r="H1154" s="669"/>
      <c r="I1154" s="669"/>
      <c r="J1154" s="669"/>
      <c r="K1154" s="669"/>
      <c r="L1154" s="670"/>
      <c r="M1154" s="112"/>
      <c r="N1154" s="112"/>
      <c r="O1154" s="112"/>
      <c r="P1154" s="112"/>
      <c r="Q1154" s="112"/>
      <c r="R1154" s="112"/>
      <c r="S1154" s="112"/>
      <c r="T1154" s="112"/>
      <c r="U1154" s="112"/>
      <c r="V1154" s="112"/>
      <c r="W1154" s="112"/>
      <c r="X1154" s="112"/>
      <c r="Y1154" s="112"/>
      <c r="Z1154" s="112"/>
      <c r="AA1154" s="112"/>
      <c r="AB1154" s="112"/>
      <c r="AC1154" s="112"/>
      <c r="AD1154" s="112"/>
      <c r="AG1154">
        <f t="shared" si="325"/>
        <v>0</v>
      </c>
      <c r="AH1154" s="247">
        <f t="shared" si="326"/>
        <v>0</v>
      </c>
      <c r="AI1154" s="310" t="str">
        <f>IF(AH1154=0,"",
IF(SUM($AH$1088:AH1154)=1,AJ1154,
IF($AH$1663&gt;SUM($AH$1088:AH1154),_xlfn.CONCAT(", ",AJ1154),
IF($AH$1663=SUM($AH$1088:AH1154),_xlfn.CONCAT(" y ",AJ1154)))))</f>
        <v/>
      </c>
      <c r="AJ1154" s="9">
        <v>67</v>
      </c>
      <c r="AK1154">
        <f t="shared" si="324"/>
        <v>0</v>
      </c>
      <c r="AL1154">
        <f t="shared" si="327"/>
        <v>0</v>
      </c>
      <c r="AM1154">
        <f t="shared" si="328"/>
        <v>0</v>
      </c>
      <c r="AN1154">
        <f t="shared" si="329"/>
        <v>0</v>
      </c>
      <c r="AO1154">
        <f t="shared" si="330"/>
        <v>0</v>
      </c>
      <c r="AP1154">
        <f t="shared" si="331"/>
        <v>0</v>
      </c>
      <c r="AQ1154">
        <f t="shared" si="332"/>
        <v>0</v>
      </c>
      <c r="AR1154">
        <f t="shared" si="333"/>
        <v>0</v>
      </c>
      <c r="AS1154">
        <f t="shared" si="334"/>
        <v>0</v>
      </c>
      <c r="AT1154">
        <f t="shared" si="335"/>
        <v>0</v>
      </c>
      <c r="AU1154">
        <f t="shared" si="336"/>
        <v>0</v>
      </c>
      <c r="AV1154">
        <f t="shared" si="337"/>
        <v>0</v>
      </c>
      <c r="AW1154">
        <f t="shared" si="338"/>
        <v>0</v>
      </c>
      <c r="AX1154">
        <f t="shared" si="339"/>
        <v>0</v>
      </c>
      <c r="AY1154">
        <f t="shared" si="340"/>
        <v>0</v>
      </c>
      <c r="AZ1154">
        <f t="shared" si="341"/>
        <v>0</v>
      </c>
      <c r="BA1154">
        <f t="shared" si="342"/>
        <v>0</v>
      </c>
      <c r="BB1154">
        <f t="shared" si="343"/>
        <v>0</v>
      </c>
      <c r="BC1154">
        <f t="shared" si="344"/>
        <v>0</v>
      </c>
      <c r="BD1154">
        <f t="shared" si="345"/>
        <v>0</v>
      </c>
      <c r="BE1154">
        <f t="shared" si="346"/>
        <v>0</v>
      </c>
      <c r="BF1154">
        <f t="shared" si="347"/>
        <v>0</v>
      </c>
      <c r="BG1154">
        <f t="shared" si="348"/>
        <v>0</v>
      </c>
      <c r="BH1154">
        <f t="shared" si="349"/>
        <v>0</v>
      </c>
      <c r="BI1154">
        <f t="shared" si="350"/>
        <v>0</v>
      </c>
      <c r="BJ1154" s="311">
        <f t="shared" si="351"/>
        <v>0</v>
      </c>
      <c r="BK1154" s="312">
        <f t="shared" si="352"/>
        <v>0</v>
      </c>
      <c r="BL1154" s="313">
        <f t="shared" si="353"/>
        <v>0</v>
      </c>
      <c r="BM1154" s="314">
        <f t="shared" ref="BM1154:BM1217" si="360">IF(OR(AND(BJ1154=0, BK1154&gt;0),AND(BJ1154="NS", BL1154&gt;0), AND(BJ1154="NS", BK1154=0, BL1154=0)), 1, IF(OR(AND(BJ1154&gt;0, BK1154&gt;1,BJ1154&gt;BL1154), AND(BJ1154="NS", BK1154=2), AND(BJ1154="NS", BL1154=0, BK1154&gt;0), BJ1154=BL1154), 0, 1))</f>
        <v>0</v>
      </c>
      <c r="BN1154" s="311">
        <f t="shared" si="354"/>
        <v>0</v>
      </c>
      <c r="BO1154" s="312">
        <f t="shared" si="355"/>
        <v>0</v>
      </c>
      <c r="BP1154" s="313">
        <f t="shared" si="356"/>
        <v>0</v>
      </c>
      <c r="BQ1154" s="314">
        <f t="shared" ref="BQ1154:BQ1217" si="361">IF(OR(AND(BN1154=0, BO1154&gt;0),AND(BN1154="NS", BP1154&gt;0), AND(BN1154="NS", BO1154=0, BP1154=0)), 1, IF(OR(AND(BN1154&gt;0, BO1154&gt;1,BN1154&gt;BP1154), AND(BN1154="NS", BO1154=2), AND(BN1154="NS", BP1154=0, BO1154&gt;0), BN1154=BP1154), 0, 1))</f>
        <v>0</v>
      </c>
      <c r="BR1154" s="311">
        <f t="shared" si="357"/>
        <v>0</v>
      </c>
      <c r="BS1154" s="312">
        <f t="shared" si="358"/>
        <v>0</v>
      </c>
      <c r="BT1154" s="313">
        <f t="shared" si="359"/>
        <v>0</v>
      </c>
      <c r="BU1154" s="314">
        <f t="shared" ref="BU1154:BU1217" si="362">IF(OR(AND(BR1154=0, BS1154&gt;0),AND(BR1154="NS", BT1154&gt;0), AND(BR1154="NS", BS1154=0, BT1154=0)), 1, IF(OR(AND(BR1154&gt;0, BS1154&gt;1,BR1154&gt;BT1154), AND(BR1154="NS", BS1154=2), AND(BR1154="NS", BT1154=0, BS1154&gt;0), BR1154=BT1154), 0, 1))</f>
        <v>0</v>
      </c>
      <c r="BV1154" s="247">
        <f t="shared" ref="BV1154:BV1217" si="363">IF(SUM(AO1154,AS1154,AW1154,BA1154,BE1154,BI1154,AL1735,AP1735,AT1735,AX1735,BB1735,BF1735,AL2316,AP2316,AT2316,AX2316,BB2316,BF2316,BM1154,BQ1154,BU1154)=0,0,1)</f>
        <v>0</v>
      </c>
      <c r="BW1154" s="310" t="str">
        <f>IF(BV1154=0,"",
IF(SUM($BV$1089:BV1154)=1,BX1154,
IF($BV$1664&gt;SUM($BV$1089:BV1154),_xlfn.CONCAT(", ",BX1154),
IF($BV$1664=SUM($BV$1089:BV1154),_xlfn.CONCAT(" y ",BX1154)))))</f>
        <v/>
      </c>
      <c r="BX1154" s="9">
        <v>66</v>
      </c>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row>
    <row r="1155" spans="1:133" ht="14.25">
      <c r="A1155" s="405"/>
      <c r="B1155" s="6"/>
      <c r="C1155" s="9" t="s">
        <v>6733</v>
      </c>
      <c r="D1155" s="668" t="str">
        <f>IF($AC$1082="","",IF(HLOOKUP($AC$1082,Presentación!$AQ$3:$BV$574,Presentación!AP70)="","",HLOOKUP($AC$1082,Presentación!$AQ$3:$BV$574,Presentación!AP70,0)))</f>
        <v/>
      </c>
      <c r="E1155" s="669"/>
      <c r="F1155" s="670"/>
      <c r="G1155" s="763" t="str">
        <f>IF($AC$1082="","",IF(HLOOKUP($AC$1082,Presentación!$BZ$3:$DE$574,Presentación!AP70,0)="","",HLOOKUP($AC$1082,Presentación!$BZ$3:$DE$574,Presentación!AP70,0)))</f>
        <v/>
      </c>
      <c r="H1155" s="669"/>
      <c r="I1155" s="669"/>
      <c r="J1155" s="669"/>
      <c r="K1155" s="669"/>
      <c r="L1155" s="670"/>
      <c r="M1155" s="112"/>
      <c r="N1155" s="112"/>
      <c r="O1155" s="112"/>
      <c r="P1155" s="112"/>
      <c r="Q1155" s="112"/>
      <c r="R1155" s="112"/>
      <c r="S1155" s="112"/>
      <c r="T1155" s="112"/>
      <c r="U1155" s="112"/>
      <c r="V1155" s="112"/>
      <c r="W1155" s="112"/>
      <c r="X1155" s="112"/>
      <c r="Y1155" s="112"/>
      <c r="Z1155" s="112"/>
      <c r="AA1155" s="112"/>
      <c r="AB1155" s="112"/>
      <c r="AC1155" s="112"/>
      <c r="AD1155" s="112"/>
      <c r="AG1155">
        <f t="shared" si="325"/>
        <v>0</v>
      </c>
      <c r="AH1155" s="247">
        <f t="shared" si="326"/>
        <v>0</v>
      </c>
      <c r="AI1155" s="310" t="str">
        <f>IF(AH1155=0,"",
IF(SUM($AH$1088:AH1155)=1,AJ1155,
IF($AH$1663&gt;SUM($AH$1088:AH1155),_xlfn.CONCAT(", ",AJ1155),
IF($AH$1663=SUM($AH$1088:AH1155),_xlfn.CONCAT(" y ",AJ1155)))))</f>
        <v/>
      </c>
      <c r="AJ1155" s="9">
        <v>68</v>
      </c>
      <c r="AK1155">
        <f t="shared" si="324"/>
        <v>0</v>
      </c>
      <c r="AL1155">
        <f t="shared" si="327"/>
        <v>0</v>
      </c>
      <c r="AM1155">
        <f t="shared" si="328"/>
        <v>0</v>
      </c>
      <c r="AN1155">
        <f t="shared" si="329"/>
        <v>0</v>
      </c>
      <c r="AO1155">
        <f t="shared" si="330"/>
        <v>0</v>
      </c>
      <c r="AP1155">
        <f t="shared" si="331"/>
        <v>0</v>
      </c>
      <c r="AQ1155">
        <f t="shared" si="332"/>
        <v>0</v>
      </c>
      <c r="AR1155">
        <f t="shared" si="333"/>
        <v>0</v>
      </c>
      <c r="AS1155">
        <f t="shared" si="334"/>
        <v>0</v>
      </c>
      <c r="AT1155">
        <f t="shared" si="335"/>
        <v>0</v>
      </c>
      <c r="AU1155">
        <f t="shared" si="336"/>
        <v>0</v>
      </c>
      <c r="AV1155">
        <f t="shared" si="337"/>
        <v>0</v>
      </c>
      <c r="AW1155">
        <f t="shared" si="338"/>
        <v>0</v>
      </c>
      <c r="AX1155">
        <f t="shared" si="339"/>
        <v>0</v>
      </c>
      <c r="AY1155">
        <f t="shared" si="340"/>
        <v>0</v>
      </c>
      <c r="AZ1155">
        <f t="shared" si="341"/>
        <v>0</v>
      </c>
      <c r="BA1155">
        <f t="shared" si="342"/>
        <v>0</v>
      </c>
      <c r="BB1155">
        <f t="shared" si="343"/>
        <v>0</v>
      </c>
      <c r="BC1155">
        <f t="shared" si="344"/>
        <v>0</v>
      </c>
      <c r="BD1155">
        <f t="shared" si="345"/>
        <v>0</v>
      </c>
      <c r="BE1155">
        <f t="shared" si="346"/>
        <v>0</v>
      </c>
      <c r="BF1155">
        <f t="shared" si="347"/>
        <v>0</v>
      </c>
      <c r="BG1155">
        <f t="shared" si="348"/>
        <v>0</v>
      </c>
      <c r="BH1155">
        <f t="shared" si="349"/>
        <v>0</v>
      </c>
      <c r="BI1155">
        <f t="shared" si="350"/>
        <v>0</v>
      </c>
      <c r="BJ1155" s="311">
        <f t="shared" si="351"/>
        <v>0</v>
      </c>
      <c r="BK1155" s="312">
        <f t="shared" si="352"/>
        <v>0</v>
      </c>
      <c r="BL1155" s="313">
        <f t="shared" si="353"/>
        <v>0</v>
      </c>
      <c r="BM1155" s="314">
        <f t="shared" si="360"/>
        <v>0</v>
      </c>
      <c r="BN1155" s="311">
        <f t="shared" si="354"/>
        <v>0</v>
      </c>
      <c r="BO1155" s="312">
        <f t="shared" si="355"/>
        <v>0</v>
      </c>
      <c r="BP1155" s="313">
        <f t="shared" si="356"/>
        <v>0</v>
      </c>
      <c r="BQ1155" s="314">
        <f t="shared" si="361"/>
        <v>0</v>
      </c>
      <c r="BR1155" s="311">
        <f t="shared" si="357"/>
        <v>0</v>
      </c>
      <c r="BS1155" s="312">
        <f t="shared" si="358"/>
        <v>0</v>
      </c>
      <c r="BT1155" s="313">
        <f t="shared" si="359"/>
        <v>0</v>
      </c>
      <c r="BU1155" s="314">
        <f t="shared" si="362"/>
        <v>0</v>
      </c>
      <c r="BV1155" s="247">
        <f t="shared" si="363"/>
        <v>0</v>
      </c>
      <c r="BW1155" s="310" t="str">
        <f>IF(BV1155=0,"",
IF(SUM($BV$1089:BV1155)=1,BX1155,
IF($BV$1664&gt;SUM($BV$1089:BV1155),_xlfn.CONCAT(", ",BX1155),
IF($BV$1664=SUM($BV$1089:BV1155),_xlfn.CONCAT(" y ",BX1155)))))</f>
        <v/>
      </c>
      <c r="BX1155" s="9">
        <v>67</v>
      </c>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row>
    <row r="1156" spans="1:133" ht="14.25">
      <c r="A1156" s="405"/>
      <c r="B1156" s="6"/>
      <c r="C1156" s="9" t="s">
        <v>6734</v>
      </c>
      <c r="D1156" s="668" t="str">
        <f>IF($AC$1082="","",IF(HLOOKUP($AC$1082,Presentación!$AQ$3:$BV$574,Presentación!AP71)="","",HLOOKUP($AC$1082,Presentación!$AQ$3:$BV$574,Presentación!AP71,0)))</f>
        <v/>
      </c>
      <c r="E1156" s="669"/>
      <c r="F1156" s="670"/>
      <c r="G1156" s="763" t="str">
        <f>IF($AC$1082="","",IF(HLOOKUP($AC$1082,Presentación!$BZ$3:$DE$574,Presentación!AP71,0)="","",HLOOKUP($AC$1082,Presentación!$BZ$3:$DE$574,Presentación!AP71,0)))</f>
        <v/>
      </c>
      <c r="H1156" s="669"/>
      <c r="I1156" s="669"/>
      <c r="J1156" s="669"/>
      <c r="K1156" s="669"/>
      <c r="L1156" s="670"/>
      <c r="M1156" s="112"/>
      <c r="N1156" s="112"/>
      <c r="O1156" s="112"/>
      <c r="P1156" s="112"/>
      <c r="Q1156" s="112"/>
      <c r="R1156" s="112"/>
      <c r="S1156" s="112"/>
      <c r="T1156" s="112"/>
      <c r="U1156" s="112"/>
      <c r="V1156" s="112"/>
      <c r="W1156" s="112"/>
      <c r="X1156" s="112"/>
      <c r="Y1156" s="112"/>
      <c r="Z1156" s="112"/>
      <c r="AA1156" s="112"/>
      <c r="AB1156" s="112"/>
      <c r="AC1156" s="112"/>
      <c r="AD1156" s="112"/>
      <c r="AG1156">
        <f t="shared" si="325"/>
        <v>0</v>
      </c>
      <c r="AH1156" s="247">
        <f t="shared" si="326"/>
        <v>0</v>
      </c>
      <c r="AI1156" s="310" t="str">
        <f>IF(AH1156=0,"",
IF(SUM($AH$1088:AH1156)=1,AJ1156,
IF($AH$1663&gt;SUM($AH$1088:AH1156),_xlfn.CONCAT(", ",AJ1156),
IF($AH$1663=SUM($AH$1088:AH1156),_xlfn.CONCAT(" y ",AJ1156)))))</f>
        <v/>
      </c>
      <c r="AJ1156" s="9">
        <v>69</v>
      </c>
      <c r="AK1156">
        <f t="shared" si="324"/>
        <v>0</v>
      </c>
      <c r="AL1156">
        <f t="shared" si="327"/>
        <v>0</v>
      </c>
      <c r="AM1156">
        <f t="shared" si="328"/>
        <v>0</v>
      </c>
      <c r="AN1156">
        <f t="shared" si="329"/>
        <v>0</v>
      </c>
      <c r="AO1156">
        <f t="shared" si="330"/>
        <v>0</v>
      </c>
      <c r="AP1156">
        <f t="shared" si="331"/>
        <v>0</v>
      </c>
      <c r="AQ1156">
        <f t="shared" si="332"/>
        <v>0</v>
      </c>
      <c r="AR1156">
        <f t="shared" si="333"/>
        <v>0</v>
      </c>
      <c r="AS1156">
        <f t="shared" si="334"/>
        <v>0</v>
      </c>
      <c r="AT1156">
        <f t="shared" si="335"/>
        <v>0</v>
      </c>
      <c r="AU1156">
        <f t="shared" si="336"/>
        <v>0</v>
      </c>
      <c r="AV1156">
        <f t="shared" si="337"/>
        <v>0</v>
      </c>
      <c r="AW1156">
        <f t="shared" si="338"/>
        <v>0</v>
      </c>
      <c r="AX1156">
        <f t="shared" si="339"/>
        <v>0</v>
      </c>
      <c r="AY1156">
        <f t="shared" si="340"/>
        <v>0</v>
      </c>
      <c r="AZ1156">
        <f t="shared" si="341"/>
        <v>0</v>
      </c>
      <c r="BA1156">
        <f t="shared" si="342"/>
        <v>0</v>
      </c>
      <c r="BB1156">
        <f t="shared" si="343"/>
        <v>0</v>
      </c>
      <c r="BC1156">
        <f t="shared" si="344"/>
        <v>0</v>
      </c>
      <c r="BD1156">
        <f t="shared" si="345"/>
        <v>0</v>
      </c>
      <c r="BE1156">
        <f t="shared" si="346"/>
        <v>0</v>
      </c>
      <c r="BF1156">
        <f t="shared" si="347"/>
        <v>0</v>
      </c>
      <c r="BG1156">
        <f t="shared" si="348"/>
        <v>0</v>
      </c>
      <c r="BH1156">
        <f t="shared" si="349"/>
        <v>0</v>
      </c>
      <c r="BI1156">
        <f t="shared" si="350"/>
        <v>0</v>
      </c>
      <c r="BJ1156" s="311">
        <f t="shared" si="351"/>
        <v>0</v>
      </c>
      <c r="BK1156" s="312">
        <f t="shared" si="352"/>
        <v>0</v>
      </c>
      <c r="BL1156" s="313">
        <f t="shared" si="353"/>
        <v>0</v>
      </c>
      <c r="BM1156" s="314">
        <f t="shared" si="360"/>
        <v>0</v>
      </c>
      <c r="BN1156" s="311">
        <f t="shared" si="354"/>
        <v>0</v>
      </c>
      <c r="BO1156" s="312">
        <f t="shared" si="355"/>
        <v>0</v>
      </c>
      <c r="BP1156" s="313">
        <f t="shared" si="356"/>
        <v>0</v>
      </c>
      <c r="BQ1156" s="314">
        <f t="shared" si="361"/>
        <v>0</v>
      </c>
      <c r="BR1156" s="311">
        <f t="shared" si="357"/>
        <v>0</v>
      </c>
      <c r="BS1156" s="312">
        <f t="shared" si="358"/>
        <v>0</v>
      </c>
      <c r="BT1156" s="313">
        <f t="shared" si="359"/>
        <v>0</v>
      </c>
      <c r="BU1156" s="314">
        <f t="shared" si="362"/>
        <v>0</v>
      </c>
      <c r="BV1156" s="247">
        <f t="shared" si="363"/>
        <v>0</v>
      </c>
      <c r="BW1156" s="310" t="str">
        <f>IF(BV1156=0,"",
IF(SUM($BV$1089:BV1156)=1,BX1156,
IF($BV$1664&gt;SUM($BV$1089:BV1156),_xlfn.CONCAT(", ",BX1156),
IF($BV$1664=SUM($BV$1089:BV1156),_xlfn.CONCAT(" y ",BX1156)))))</f>
        <v/>
      </c>
      <c r="BX1156" s="9">
        <v>68</v>
      </c>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row>
    <row r="1157" spans="1:133" ht="14.25">
      <c r="A1157" s="405"/>
      <c r="B1157" s="6"/>
      <c r="C1157" s="9" t="s">
        <v>6735</v>
      </c>
      <c r="D1157" s="668" t="str">
        <f>IF($AC$1082="","",IF(HLOOKUP($AC$1082,Presentación!$AQ$3:$BV$574,Presentación!AP72)="","",HLOOKUP($AC$1082,Presentación!$AQ$3:$BV$574,Presentación!AP72,0)))</f>
        <v/>
      </c>
      <c r="E1157" s="669"/>
      <c r="F1157" s="670"/>
      <c r="G1157" s="763" t="str">
        <f>IF($AC$1082="","",IF(HLOOKUP($AC$1082,Presentación!$BZ$3:$DE$574,Presentación!AP72,0)="","",HLOOKUP($AC$1082,Presentación!$BZ$3:$DE$574,Presentación!AP72,0)))</f>
        <v/>
      </c>
      <c r="H1157" s="669"/>
      <c r="I1157" s="669"/>
      <c r="J1157" s="669"/>
      <c r="K1157" s="669"/>
      <c r="L1157" s="670"/>
      <c r="M1157" s="112"/>
      <c r="N1157" s="112"/>
      <c r="O1157" s="112"/>
      <c r="P1157" s="112"/>
      <c r="Q1157" s="112"/>
      <c r="R1157" s="112"/>
      <c r="S1157" s="112"/>
      <c r="T1157" s="112"/>
      <c r="U1157" s="112"/>
      <c r="V1157" s="112"/>
      <c r="W1157" s="112"/>
      <c r="X1157" s="112"/>
      <c r="Y1157" s="112"/>
      <c r="Z1157" s="112"/>
      <c r="AA1157" s="112"/>
      <c r="AB1157" s="112"/>
      <c r="AC1157" s="112"/>
      <c r="AD1157" s="112"/>
      <c r="AG1157">
        <f t="shared" si="325"/>
        <v>0</v>
      </c>
      <c r="AH1157" s="247">
        <f t="shared" si="326"/>
        <v>0</v>
      </c>
      <c r="AI1157" s="310" t="str">
        <f>IF(AH1157=0,"",
IF(SUM($AH$1088:AH1157)=1,AJ1157,
IF($AH$1663&gt;SUM($AH$1088:AH1157),_xlfn.CONCAT(", ",AJ1157),
IF($AH$1663=SUM($AH$1088:AH1157),_xlfn.CONCAT(" y ",AJ1157)))))</f>
        <v/>
      </c>
      <c r="AJ1157" s="9">
        <v>70</v>
      </c>
      <c r="AK1157">
        <f t="shared" si="324"/>
        <v>0</v>
      </c>
      <c r="AL1157">
        <f t="shared" si="327"/>
        <v>0</v>
      </c>
      <c r="AM1157">
        <f t="shared" si="328"/>
        <v>0</v>
      </c>
      <c r="AN1157">
        <f t="shared" si="329"/>
        <v>0</v>
      </c>
      <c r="AO1157">
        <f t="shared" si="330"/>
        <v>0</v>
      </c>
      <c r="AP1157">
        <f t="shared" si="331"/>
        <v>0</v>
      </c>
      <c r="AQ1157">
        <f t="shared" si="332"/>
        <v>0</v>
      </c>
      <c r="AR1157">
        <f t="shared" si="333"/>
        <v>0</v>
      </c>
      <c r="AS1157">
        <f t="shared" si="334"/>
        <v>0</v>
      </c>
      <c r="AT1157">
        <f t="shared" si="335"/>
        <v>0</v>
      </c>
      <c r="AU1157">
        <f t="shared" si="336"/>
        <v>0</v>
      </c>
      <c r="AV1157">
        <f t="shared" si="337"/>
        <v>0</v>
      </c>
      <c r="AW1157">
        <f t="shared" si="338"/>
        <v>0</v>
      </c>
      <c r="AX1157">
        <f t="shared" si="339"/>
        <v>0</v>
      </c>
      <c r="AY1157">
        <f t="shared" si="340"/>
        <v>0</v>
      </c>
      <c r="AZ1157">
        <f t="shared" si="341"/>
        <v>0</v>
      </c>
      <c r="BA1157">
        <f t="shared" si="342"/>
        <v>0</v>
      </c>
      <c r="BB1157">
        <f t="shared" si="343"/>
        <v>0</v>
      </c>
      <c r="BC1157">
        <f t="shared" si="344"/>
        <v>0</v>
      </c>
      <c r="BD1157">
        <f t="shared" si="345"/>
        <v>0</v>
      </c>
      <c r="BE1157">
        <f t="shared" si="346"/>
        <v>0</v>
      </c>
      <c r="BF1157">
        <f t="shared" si="347"/>
        <v>0</v>
      </c>
      <c r="BG1157">
        <f t="shared" si="348"/>
        <v>0</v>
      </c>
      <c r="BH1157">
        <f t="shared" si="349"/>
        <v>0</v>
      </c>
      <c r="BI1157">
        <f t="shared" si="350"/>
        <v>0</v>
      </c>
      <c r="BJ1157" s="311">
        <f t="shared" si="351"/>
        <v>0</v>
      </c>
      <c r="BK1157" s="312">
        <f t="shared" si="352"/>
        <v>0</v>
      </c>
      <c r="BL1157" s="313">
        <f t="shared" si="353"/>
        <v>0</v>
      </c>
      <c r="BM1157" s="314">
        <f t="shared" si="360"/>
        <v>0</v>
      </c>
      <c r="BN1157" s="311">
        <f t="shared" si="354"/>
        <v>0</v>
      </c>
      <c r="BO1157" s="312">
        <f t="shared" si="355"/>
        <v>0</v>
      </c>
      <c r="BP1157" s="313">
        <f t="shared" si="356"/>
        <v>0</v>
      </c>
      <c r="BQ1157" s="314">
        <f t="shared" si="361"/>
        <v>0</v>
      </c>
      <c r="BR1157" s="311">
        <f t="shared" si="357"/>
        <v>0</v>
      </c>
      <c r="BS1157" s="312">
        <f t="shared" si="358"/>
        <v>0</v>
      </c>
      <c r="BT1157" s="313">
        <f t="shared" si="359"/>
        <v>0</v>
      </c>
      <c r="BU1157" s="314">
        <f t="shared" si="362"/>
        <v>0</v>
      </c>
      <c r="BV1157" s="247">
        <f t="shared" si="363"/>
        <v>0</v>
      </c>
      <c r="BW1157" s="310" t="str">
        <f>IF(BV1157=0,"",
IF(SUM($BV$1089:BV1157)=1,BX1157,
IF($BV$1664&gt;SUM($BV$1089:BV1157),_xlfn.CONCAT(", ",BX1157),
IF($BV$1664=SUM($BV$1089:BV1157),_xlfn.CONCAT(" y ",BX1157)))))</f>
        <v/>
      </c>
      <c r="BX1157" s="9">
        <v>69</v>
      </c>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row>
    <row r="1158" spans="1:133" ht="14.25">
      <c r="A1158" s="405"/>
      <c r="B1158" s="6"/>
      <c r="C1158" s="9" t="s">
        <v>6736</v>
      </c>
      <c r="D1158" s="668" t="str">
        <f>IF($AC$1082="","",IF(HLOOKUP($AC$1082,Presentación!$AQ$3:$BV$574,Presentación!AP73)="","",HLOOKUP($AC$1082,Presentación!$AQ$3:$BV$574,Presentación!AP73,0)))</f>
        <v/>
      </c>
      <c r="E1158" s="669"/>
      <c r="F1158" s="670"/>
      <c r="G1158" s="763" t="str">
        <f>IF($AC$1082="","",IF(HLOOKUP($AC$1082,Presentación!$BZ$3:$DE$574,Presentación!AP73,0)="","",HLOOKUP($AC$1082,Presentación!$BZ$3:$DE$574,Presentación!AP73,0)))</f>
        <v/>
      </c>
      <c r="H1158" s="669"/>
      <c r="I1158" s="669"/>
      <c r="J1158" s="669"/>
      <c r="K1158" s="669"/>
      <c r="L1158" s="670"/>
      <c r="M1158" s="112"/>
      <c r="N1158" s="112"/>
      <c r="O1158" s="112"/>
      <c r="P1158" s="112"/>
      <c r="Q1158" s="112"/>
      <c r="R1158" s="112"/>
      <c r="S1158" s="112"/>
      <c r="T1158" s="112"/>
      <c r="U1158" s="112"/>
      <c r="V1158" s="112"/>
      <c r="W1158" s="112"/>
      <c r="X1158" s="112"/>
      <c r="Y1158" s="112"/>
      <c r="Z1158" s="112"/>
      <c r="AA1158" s="112"/>
      <c r="AB1158" s="112"/>
      <c r="AC1158" s="112"/>
      <c r="AD1158" s="112"/>
      <c r="AG1158">
        <f t="shared" si="325"/>
        <v>0</v>
      </c>
      <c r="AH1158" s="247">
        <f t="shared" si="326"/>
        <v>0</v>
      </c>
      <c r="AI1158" s="310" t="str">
        <f>IF(AH1158=0,"",
IF(SUM($AH$1088:AH1158)=1,AJ1158,
IF($AH$1663&gt;SUM($AH$1088:AH1158),_xlfn.CONCAT(", ",AJ1158),
IF($AH$1663=SUM($AH$1088:AH1158),_xlfn.CONCAT(" y ",AJ1158)))))</f>
        <v/>
      </c>
      <c r="AJ1158" s="9">
        <v>71</v>
      </c>
      <c r="AK1158">
        <f t="shared" si="324"/>
        <v>0</v>
      </c>
      <c r="AL1158">
        <f t="shared" si="327"/>
        <v>0</v>
      </c>
      <c r="AM1158">
        <f t="shared" si="328"/>
        <v>0</v>
      </c>
      <c r="AN1158">
        <f t="shared" si="329"/>
        <v>0</v>
      </c>
      <c r="AO1158">
        <f t="shared" si="330"/>
        <v>0</v>
      </c>
      <c r="AP1158">
        <f t="shared" si="331"/>
        <v>0</v>
      </c>
      <c r="AQ1158">
        <f t="shared" si="332"/>
        <v>0</v>
      </c>
      <c r="AR1158">
        <f t="shared" si="333"/>
        <v>0</v>
      </c>
      <c r="AS1158">
        <f t="shared" si="334"/>
        <v>0</v>
      </c>
      <c r="AT1158">
        <f t="shared" si="335"/>
        <v>0</v>
      </c>
      <c r="AU1158">
        <f t="shared" si="336"/>
        <v>0</v>
      </c>
      <c r="AV1158">
        <f t="shared" si="337"/>
        <v>0</v>
      </c>
      <c r="AW1158">
        <f t="shared" si="338"/>
        <v>0</v>
      </c>
      <c r="AX1158">
        <f t="shared" si="339"/>
        <v>0</v>
      </c>
      <c r="AY1158">
        <f t="shared" si="340"/>
        <v>0</v>
      </c>
      <c r="AZ1158">
        <f t="shared" si="341"/>
        <v>0</v>
      </c>
      <c r="BA1158">
        <f t="shared" si="342"/>
        <v>0</v>
      </c>
      <c r="BB1158">
        <f t="shared" si="343"/>
        <v>0</v>
      </c>
      <c r="BC1158">
        <f t="shared" si="344"/>
        <v>0</v>
      </c>
      <c r="BD1158">
        <f t="shared" si="345"/>
        <v>0</v>
      </c>
      <c r="BE1158">
        <f t="shared" si="346"/>
        <v>0</v>
      </c>
      <c r="BF1158">
        <f t="shared" si="347"/>
        <v>0</v>
      </c>
      <c r="BG1158">
        <f t="shared" si="348"/>
        <v>0</v>
      </c>
      <c r="BH1158">
        <f t="shared" si="349"/>
        <v>0</v>
      </c>
      <c r="BI1158">
        <f t="shared" si="350"/>
        <v>0</v>
      </c>
      <c r="BJ1158" s="311">
        <f t="shared" si="351"/>
        <v>0</v>
      </c>
      <c r="BK1158" s="312">
        <f t="shared" si="352"/>
        <v>0</v>
      </c>
      <c r="BL1158" s="313">
        <f t="shared" si="353"/>
        <v>0</v>
      </c>
      <c r="BM1158" s="314">
        <f t="shared" si="360"/>
        <v>0</v>
      </c>
      <c r="BN1158" s="311">
        <f t="shared" si="354"/>
        <v>0</v>
      </c>
      <c r="BO1158" s="312">
        <f t="shared" si="355"/>
        <v>0</v>
      </c>
      <c r="BP1158" s="313">
        <f t="shared" si="356"/>
        <v>0</v>
      </c>
      <c r="BQ1158" s="314">
        <f t="shared" si="361"/>
        <v>0</v>
      </c>
      <c r="BR1158" s="311">
        <f t="shared" si="357"/>
        <v>0</v>
      </c>
      <c r="BS1158" s="312">
        <f t="shared" si="358"/>
        <v>0</v>
      </c>
      <c r="BT1158" s="313">
        <f t="shared" si="359"/>
        <v>0</v>
      </c>
      <c r="BU1158" s="314">
        <f t="shared" si="362"/>
        <v>0</v>
      </c>
      <c r="BV1158" s="247">
        <f t="shared" si="363"/>
        <v>0</v>
      </c>
      <c r="BW1158" s="310" t="str">
        <f>IF(BV1158=0,"",
IF(SUM($BV$1089:BV1158)=1,BX1158,
IF($BV$1664&gt;SUM($BV$1089:BV1158),_xlfn.CONCAT(", ",BX1158),
IF($BV$1664=SUM($BV$1089:BV1158),_xlfn.CONCAT(" y ",BX1158)))))</f>
        <v/>
      </c>
      <c r="BX1158" s="9">
        <v>70</v>
      </c>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row>
    <row r="1159" spans="1:133" ht="14.25">
      <c r="A1159" s="405"/>
      <c r="B1159" s="6"/>
      <c r="C1159" s="9" t="s">
        <v>6737</v>
      </c>
      <c r="D1159" s="668" t="str">
        <f>IF($AC$1082="","",IF(HLOOKUP($AC$1082,Presentación!$AQ$3:$BV$574,Presentación!AP74)="","",HLOOKUP($AC$1082,Presentación!$AQ$3:$BV$574,Presentación!AP74,0)))</f>
        <v/>
      </c>
      <c r="E1159" s="669"/>
      <c r="F1159" s="670"/>
      <c r="G1159" s="763" t="str">
        <f>IF($AC$1082="","",IF(HLOOKUP($AC$1082,Presentación!$BZ$3:$DE$574,Presentación!AP74,0)="","",HLOOKUP($AC$1082,Presentación!$BZ$3:$DE$574,Presentación!AP74,0)))</f>
        <v/>
      </c>
      <c r="H1159" s="669"/>
      <c r="I1159" s="669"/>
      <c r="J1159" s="669"/>
      <c r="K1159" s="669"/>
      <c r="L1159" s="670"/>
      <c r="M1159" s="112"/>
      <c r="N1159" s="112"/>
      <c r="O1159" s="112"/>
      <c r="P1159" s="112"/>
      <c r="Q1159" s="112"/>
      <c r="R1159" s="112"/>
      <c r="S1159" s="112"/>
      <c r="T1159" s="112"/>
      <c r="U1159" s="112"/>
      <c r="V1159" s="112"/>
      <c r="W1159" s="112"/>
      <c r="X1159" s="112"/>
      <c r="Y1159" s="112"/>
      <c r="Z1159" s="112"/>
      <c r="AA1159" s="112"/>
      <c r="AB1159" s="112"/>
      <c r="AC1159" s="112"/>
      <c r="AD1159" s="112"/>
      <c r="AG1159">
        <f t="shared" si="325"/>
        <v>0</v>
      </c>
      <c r="AH1159" s="247">
        <f t="shared" si="326"/>
        <v>0</v>
      </c>
      <c r="AI1159" s="310" t="str">
        <f>IF(AH1159=0,"",
IF(SUM($AH$1088:AH1159)=1,AJ1159,
IF($AH$1663&gt;SUM($AH$1088:AH1159),_xlfn.CONCAT(", ",AJ1159),
IF($AH$1663=SUM($AH$1088:AH1159),_xlfn.CONCAT(" y ",AJ1159)))))</f>
        <v/>
      </c>
      <c r="AJ1159" s="9">
        <v>72</v>
      </c>
      <c r="AK1159">
        <f t="shared" si="324"/>
        <v>0</v>
      </c>
      <c r="AL1159">
        <f t="shared" si="327"/>
        <v>0</v>
      </c>
      <c r="AM1159">
        <f t="shared" si="328"/>
        <v>0</v>
      </c>
      <c r="AN1159">
        <f t="shared" si="329"/>
        <v>0</v>
      </c>
      <c r="AO1159">
        <f t="shared" si="330"/>
        <v>0</v>
      </c>
      <c r="AP1159">
        <f t="shared" si="331"/>
        <v>0</v>
      </c>
      <c r="AQ1159">
        <f t="shared" si="332"/>
        <v>0</v>
      </c>
      <c r="AR1159">
        <f t="shared" si="333"/>
        <v>0</v>
      </c>
      <c r="AS1159">
        <f t="shared" si="334"/>
        <v>0</v>
      </c>
      <c r="AT1159">
        <f t="shared" si="335"/>
        <v>0</v>
      </c>
      <c r="AU1159">
        <f t="shared" si="336"/>
        <v>0</v>
      </c>
      <c r="AV1159">
        <f t="shared" si="337"/>
        <v>0</v>
      </c>
      <c r="AW1159">
        <f t="shared" si="338"/>
        <v>0</v>
      </c>
      <c r="AX1159">
        <f t="shared" si="339"/>
        <v>0</v>
      </c>
      <c r="AY1159">
        <f t="shared" si="340"/>
        <v>0</v>
      </c>
      <c r="AZ1159">
        <f t="shared" si="341"/>
        <v>0</v>
      </c>
      <c r="BA1159">
        <f t="shared" si="342"/>
        <v>0</v>
      </c>
      <c r="BB1159">
        <f t="shared" si="343"/>
        <v>0</v>
      </c>
      <c r="BC1159">
        <f t="shared" si="344"/>
        <v>0</v>
      </c>
      <c r="BD1159">
        <f t="shared" si="345"/>
        <v>0</v>
      </c>
      <c r="BE1159">
        <f t="shared" si="346"/>
        <v>0</v>
      </c>
      <c r="BF1159">
        <f t="shared" si="347"/>
        <v>0</v>
      </c>
      <c r="BG1159">
        <f t="shared" si="348"/>
        <v>0</v>
      </c>
      <c r="BH1159">
        <f t="shared" si="349"/>
        <v>0</v>
      </c>
      <c r="BI1159">
        <f t="shared" si="350"/>
        <v>0</v>
      </c>
      <c r="BJ1159" s="311">
        <f t="shared" si="351"/>
        <v>0</v>
      </c>
      <c r="BK1159" s="312">
        <f t="shared" si="352"/>
        <v>0</v>
      </c>
      <c r="BL1159" s="313">
        <f t="shared" si="353"/>
        <v>0</v>
      </c>
      <c r="BM1159" s="314">
        <f t="shared" si="360"/>
        <v>0</v>
      </c>
      <c r="BN1159" s="311">
        <f t="shared" si="354"/>
        <v>0</v>
      </c>
      <c r="BO1159" s="312">
        <f t="shared" si="355"/>
        <v>0</v>
      </c>
      <c r="BP1159" s="313">
        <f t="shared" si="356"/>
        <v>0</v>
      </c>
      <c r="BQ1159" s="314">
        <f t="shared" si="361"/>
        <v>0</v>
      </c>
      <c r="BR1159" s="311">
        <f t="shared" si="357"/>
        <v>0</v>
      </c>
      <c r="BS1159" s="312">
        <f t="shared" si="358"/>
        <v>0</v>
      </c>
      <c r="BT1159" s="313">
        <f t="shared" si="359"/>
        <v>0</v>
      </c>
      <c r="BU1159" s="314">
        <f t="shared" si="362"/>
        <v>0</v>
      </c>
      <c r="BV1159" s="247">
        <f t="shared" si="363"/>
        <v>0</v>
      </c>
      <c r="BW1159" s="310" t="str">
        <f>IF(BV1159=0,"",
IF(SUM($BV$1089:BV1159)=1,BX1159,
IF($BV$1664&gt;SUM($BV$1089:BV1159),_xlfn.CONCAT(", ",BX1159),
IF($BV$1664=SUM($BV$1089:BV1159),_xlfn.CONCAT(" y ",BX1159)))))</f>
        <v/>
      </c>
      <c r="BX1159" s="9">
        <v>71</v>
      </c>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row>
    <row r="1160" spans="1:133" ht="14.25">
      <c r="A1160" s="405"/>
      <c r="B1160" s="6"/>
      <c r="C1160" s="9" t="s">
        <v>6738</v>
      </c>
      <c r="D1160" s="668" t="str">
        <f>IF($AC$1082="","",IF(HLOOKUP($AC$1082,Presentación!$AQ$3:$BV$574,Presentación!AP75)="","",HLOOKUP($AC$1082,Presentación!$AQ$3:$BV$574,Presentación!AP75,0)))</f>
        <v/>
      </c>
      <c r="E1160" s="669"/>
      <c r="F1160" s="670"/>
      <c r="G1160" s="763" t="str">
        <f>IF($AC$1082="","",IF(HLOOKUP($AC$1082,Presentación!$BZ$3:$DE$574,Presentación!AP75,0)="","",HLOOKUP($AC$1082,Presentación!$BZ$3:$DE$574,Presentación!AP75,0)))</f>
        <v/>
      </c>
      <c r="H1160" s="669"/>
      <c r="I1160" s="669"/>
      <c r="J1160" s="669"/>
      <c r="K1160" s="669"/>
      <c r="L1160" s="670"/>
      <c r="M1160" s="112"/>
      <c r="N1160" s="112"/>
      <c r="O1160" s="112"/>
      <c r="P1160" s="112"/>
      <c r="Q1160" s="112"/>
      <c r="R1160" s="112"/>
      <c r="S1160" s="112"/>
      <c r="T1160" s="112"/>
      <c r="U1160" s="112"/>
      <c r="V1160" s="112"/>
      <c r="W1160" s="112"/>
      <c r="X1160" s="112"/>
      <c r="Y1160" s="112"/>
      <c r="Z1160" s="112"/>
      <c r="AA1160" s="112"/>
      <c r="AB1160" s="112"/>
      <c r="AC1160" s="112"/>
      <c r="AD1160" s="112"/>
      <c r="AG1160">
        <f t="shared" si="325"/>
        <v>0</v>
      </c>
      <c r="AH1160" s="247">
        <f t="shared" si="326"/>
        <v>0</v>
      </c>
      <c r="AI1160" s="310" t="str">
        <f>IF(AH1160=0,"",
IF(SUM($AH$1088:AH1160)=1,AJ1160,
IF($AH$1663&gt;SUM($AH$1088:AH1160),_xlfn.CONCAT(", ",AJ1160),
IF($AH$1663=SUM($AH$1088:AH1160),_xlfn.CONCAT(" y ",AJ1160)))))</f>
        <v/>
      </c>
      <c r="AJ1160" s="9">
        <v>73</v>
      </c>
      <c r="AK1160">
        <f t="shared" si="324"/>
        <v>0</v>
      </c>
      <c r="AL1160">
        <f t="shared" si="327"/>
        <v>0</v>
      </c>
      <c r="AM1160">
        <f t="shared" si="328"/>
        <v>0</v>
      </c>
      <c r="AN1160">
        <f t="shared" si="329"/>
        <v>0</v>
      </c>
      <c r="AO1160">
        <f t="shared" si="330"/>
        <v>0</v>
      </c>
      <c r="AP1160">
        <f t="shared" si="331"/>
        <v>0</v>
      </c>
      <c r="AQ1160">
        <f t="shared" si="332"/>
        <v>0</v>
      </c>
      <c r="AR1160">
        <f t="shared" si="333"/>
        <v>0</v>
      </c>
      <c r="AS1160">
        <f t="shared" si="334"/>
        <v>0</v>
      </c>
      <c r="AT1160">
        <f t="shared" si="335"/>
        <v>0</v>
      </c>
      <c r="AU1160">
        <f t="shared" si="336"/>
        <v>0</v>
      </c>
      <c r="AV1160">
        <f t="shared" si="337"/>
        <v>0</v>
      </c>
      <c r="AW1160">
        <f t="shared" si="338"/>
        <v>0</v>
      </c>
      <c r="AX1160">
        <f t="shared" si="339"/>
        <v>0</v>
      </c>
      <c r="AY1160">
        <f t="shared" si="340"/>
        <v>0</v>
      </c>
      <c r="AZ1160">
        <f t="shared" si="341"/>
        <v>0</v>
      </c>
      <c r="BA1160">
        <f t="shared" si="342"/>
        <v>0</v>
      </c>
      <c r="BB1160">
        <f t="shared" si="343"/>
        <v>0</v>
      </c>
      <c r="BC1160">
        <f t="shared" si="344"/>
        <v>0</v>
      </c>
      <c r="BD1160">
        <f t="shared" si="345"/>
        <v>0</v>
      </c>
      <c r="BE1160">
        <f t="shared" si="346"/>
        <v>0</v>
      </c>
      <c r="BF1160">
        <f t="shared" si="347"/>
        <v>0</v>
      </c>
      <c r="BG1160">
        <f t="shared" si="348"/>
        <v>0</v>
      </c>
      <c r="BH1160">
        <f t="shared" si="349"/>
        <v>0</v>
      </c>
      <c r="BI1160">
        <f t="shared" si="350"/>
        <v>0</v>
      </c>
      <c r="BJ1160" s="311">
        <f t="shared" si="351"/>
        <v>0</v>
      </c>
      <c r="BK1160" s="312">
        <f t="shared" si="352"/>
        <v>0</v>
      </c>
      <c r="BL1160" s="313">
        <f t="shared" si="353"/>
        <v>0</v>
      </c>
      <c r="BM1160" s="314">
        <f t="shared" si="360"/>
        <v>0</v>
      </c>
      <c r="BN1160" s="311">
        <f t="shared" si="354"/>
        <v>0</v>
      </c>
      <c r="BO1160" s="312">
        <f t="shared" si="355"/>
        <v>0</v>
      </c>
      <c r="BP1160" s="313">
        <f t="shared" si="356"/>
        <v>0</v>
      </c>
      <c r="BQ1160" s="314">
        <f t="shared" si="361"/>
        <v>0</v>
      </c>
      <c r="BR1160" s="311">
        <f t="shared" si="357"/>
        <v>0</v>
      </c>
      <c r="BS1160" s="312">
        <f t="shared" si="358"/>
        <v>0</v>
      </c>
      <c r="BT1160" s="313">
        <f t="shared" si="359"/>
        <v>0</v>
      </c>
      <c r="BU1160" s="314">
        <f t="shared" si="362"/>
        <v>0</v>
      </c>
      <c r="BV1160" s="247">
        <f t="shared" si="363"/>
        <v>0</v>
      </c>
      <c r="BW1160" s="310" t="str">
        <f>IF(BV1160=0,"",
IF(SUM($BV$1089:BV1160)=1,BX1160,
IF($BV$1664&gt;SUM($BV$1089:BV1160),_xlfn.CONCAT(", ",BX1160),
IF($BV$1664=SUM($BV$1089:BV1160),_xlfn.CONCAT(" y ",BX1160)))))</f>
        <v/>
      </c>
      <c r="BX1160" s="9">
        <v>72</v>
      </c>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row>
    <row r="1161" spans="1:133" ht="14.25">
      <c r="A1161" s="405"/>
      <c r="B1161" s="6"/>
      <c r="C1161" s="9" t="s">
        <v>6739</v>
      </c>
      <c r="D1161" s="668" t="str">
        <f>IF($AC$1082="","",IF(HLOOKUP($AC$1082,Presentación!$AQ$3:$BV$574,Presentación!AP76)="","",HLOOKUP($AC$1082,Presentación!$AQ$3:$BV$574,Presentación!AP76,0)))</f>
        <v/>
      </c>
      <c r="E1161" s="669"/>
      <c r="F1161" s="670"/>
      <c r="G1161" s="763" t="str">
        <f>IF($AC$1082="","",IF(HLOOKUP($AC$1082,Presentación!$BZ$3:$DE$574,Presentación!AP76,0)="","",HLOOKUP($AC$1082,Presentación!$BZ$3:$DE$574,Presentación!AP76,0)))</f>
        <v/>
      </c>
      <c r="H1161" s="669"/>
      <c r="I1161" s="669"/>
      <c r="J1161" s="669"/>
      <c r="K1161" s="669"/>
      <c r="L1161" s="670"/>
      <c r="M1161" s="112"/>
      <c r="N1161" s="112"/>
      <c r="O1161" s="112"/>
      <c r="P1161" s="112"/>
      <c r="Q1161" s="112"/>
      <c r="R1161" s="112"/>
      <c r="S1161" s="112"/>
      <c r="T1161" s="112"/>
      <c r="U1161" s="112"/>
      <c r="V1161" s="112"/>
      <c r="W1161" s="112"/>
      <c r="X1161" s="112"/>
      <c r="Y1161" s="112"/>
      <c r="Z1161" s="112"/>
      <c r="AA1161" s="112"/>
      <c r="AB1161" s="112"/>
      <c r="AC1161" s="112"/>
      <c r="AD1161" s="112"/>
      <c r="AG1161">
        <f t="shared" si="325"/>
        <v>0</v>
      </c>
      <c r="AH1161" s="247">
        <f t="shared" si="326"/>
        <v>0</v>
      </c>
      <c r="AI1161" s="310" t="str">
        <f>IF(AH1161=0,"",
IF(SUM($AH$1088:AH1161)=1,AJ1161,
IF($AH$1663&gt;SUM($AH$1088:AH1161),_xlfn.CONCAT(", ",AJ1161),
IF($AH$1663=SUM($AH$1088:AH1161),_xlfn.CONCAT(" y ",AJ1161)))))</f>
        <v/>
      </c>
      <c r="AJ1161" s="9">
        <v>74</v>
      </c>
      <c r="AK1161">
        <f t="shared" si="324"/>
        <v>0</v>
      </c>
      <c r="AL1161">
        <f t="shared" si="327"/>
        <v>0</v>
      </c>
      <c r="AM1161">
        <f t="shared" si="328"/>
        <v>0</v>
      </c>
      <c r="AN1161">
        <f t="shared" si="329"/>
        <v>0</v>
      </c>
      <c r="AO1161">
        <f t="shared" si="330"/>
        <v>0</v>
      </c>
      <c r="AP1161">
        <f t="shared" si="331"/>
        <v>0</v>
      </c>
      <c r="AQ1161">
        <f t="shared" si="332"/>
        <v>0</v>
      </c>
      <c r="AR1161">
        <f t="shared" si="333"/>
        <v>0</v>
      </c>
      <c r="AS1161">
        <f t="shared" si="334"/>
        <v>0</v>
      </c>
      <c r="AT1161">
        <f t="shared" si="335"/>
        <v>0</v>
      </c>
      <c r="AU1161">
        <f t="shared" si="336"/>
        <v>0</v>
      </c>
      <c r="AV1161">
        <f t="shared" si="337"/>
        <v>0</v>
      </c>
      <c r="AW1161">
        <f t="shared" si="338"/>
        <v>0</v>
      </c>
      <c r="AX1161">
        <f t="shared" si="339"/>
        <v>0</v>
      </c>
      <c r="AY1161">
        <f t="shared" si="340"/>
        <v>0</v>
      </c>
      <c r="AZ1161">
        <f t="shared" si="341"/>
        <v>0</v>
      </c>
      <c r="BA1161">
        <f t="shared" si="342"/>
        <v>0</v>
      </c>
      <c r="BB1161">
        <f t="shared" si="343"/>
        <v>0</v>
      </c>
      <c r="BC1161">
        <f t="shared" si="344"/>
        <v>0</v>
      </c>
      <c r="BD1161">
        <f t="shared" si="345"/>
        <v>0</v>
      </c>
      <c r="BE1161">
        <f t="shared" si="346"/>
        <v>0</v>
      </c>
      <c r="BF1161">
        <f t="shared" si="347"/>
        <v>0</v>
      </c>
      <c r="BG1161">
        <f t="shared" si="348"/>
        <v>0</v>
      </c>
      <c r="BH1161">
        <f t="shared" si="349"/>
        <v>0</v>
      </c>
      <c r="BI1161">
        <f t="shared" si="350"/>
        <v>0</v>
      </c>
      <c r="BJ1161" s="311">
        <f t="shared" si="351"/>
        <v>0</v>
      </c>
      <c r="BK1161" s="312">
        <f t="shared" si="352"/>
        <v>0</v>
      </c>
      <c r="BL1161" s="313">
        <f t="shared" si="353"/>
        <v>0</v>
      </c>
      <c r="BM1161" s="314">
        <f t="shared" si="360"/>
        <v>0</v>
      </c>
      <c r="BN1161" s="311">
        <f t="shared" si="354"/>
        <v>0</v>
      </c>
      <c r="BO1161" s="312">
        <f t="shared" si="355"/>
        <v>0</v>
      </c>
      <c r="BP1161" s="313">
        <f t="shared" si="356"/>
        <v>0</v>
      </c>
      <c r="BQ1161" s="314">
        <f t="shared" si="361"/>
        <v>0</v>
      </c>
      <c r="BR1161" s="311">
        <f t="shared" si="357"/>
        <v>0</v>
      </c>
      <c r="BS1161" s="312">
        <f t="shared" si="358"/>
        <v>0</v>
      </c>
      <c r="BT1161" s="313">
        <f t="shared" si="359"/>
        <v>0</v>
      </c>
      <c r="BU1161" s="314">
        <f t="shared" si="362"/>
        <v>0</v>
      </c>
      <c r="BV1161" s="247">
        <f t="shared" si="363"/>
        <v>0</v>
      </c>
      <c r="BW1161" s="310" t="str">
        <f>IF(BV1161=0,"",
IF(SUM($BV$1089:BV1161)=1,BX1161,
IF($BV$1664&gt;SUM($BV$1089:BV1161),_xlfn.CONCAT(", ",BX1161),
IF($BV$1664=SUM($BV$1089:BV1161),_xlfn.CONCAT(" y ",BX1161)))))</f>
        <v/>
      </c>
      <c r="BX1161" s="9">
        <v>73</v>
      </c>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row>
    <row r="1162" spans="1:133" ht="14.25">
      <c r="A1162" s="405"/>
      <c r="B1162" s="6"/>
      <c r="C1162" s="9" t="s">
        <v>6740</v>
      </c>
      <c r="D1162" s="668" t="str">
        <f>IF($AC$1082="","",IF(HLOOKUP($AC$1082,Presentación!$AQ$3:$BV$574,Presentación!AP77)="","",HLOOKUP($AC$1082,Presentación!$AQ$3:$BV$574,Presentación!AP77,0)))</f>
        <v/>
      </c>
      <c r="E1162" s="669"/>
      <c r="F1162" s="670"/>
      <c r="G1162" s="763" t="str">
        <f>IF($AC$1082="","",IF(HLOOKUP($AC$1082,Presentación!$BZ$3:$DE$574,Presentación!AP77,0)="","",HLOOKUP($AC$1082,Presentación!$BZ$3:$DE$574,Presentación!AP77,0)))</f>
        <v/>
      </c>
      <c r="H1162" s="669"/>
      <c r="I1162" s="669"/>
      <c r="J1162" s="669"/>
      <c r="K1162" s="669"/>
      <c r="L1162" s="670"/>
      <c r="M1162" s="112"/>
      <c r="N1162" s="112"/>
      <c r="O1162" s="112"/>
      <c r="P1162" s="112"/>
      <c r="Q1162" s="112"/>
      <c r="R1162" s="112"/>
      <c r="S1162" s="112"/>
      <c r="T1162" s="112"/>
      <c r="U1162" s="112"/>
      <c r="V1162" s="112"/>
      <c r="W1162" s="112"/>
      <c r="X1162" s="112"/>
      <c r="Y1162" s="112"/>
      <c r="Z1162" s="112"/>
      <c r="AA1162" s="112"/>
      <c r="AB1162" s="112"/>
      <c r="AC1162" s="112"/>
      <c r="AD1162" s="112"/>
      <c r="AG1162">
        <f t="shared" si="325"/>
        <v>0</v>
      </c>
      <c r="AH1162" s="247">
        <f t="shared" si="326"/>
        <v>0</v>
      </c>
      <c r="AI1162" s="310" t="str">
        <f>IF(AH1162=0,"",
IF(SUM($AH$1088:AH1162)=1,AJ1162,
IF($AH$1663&gt;SUM($AH$1088:AH1162),_xlfn.CONCAT(", ",AJ1162),
IF($AH$1663=SUM($AH$1088:AH1162),_xlfn.CONCAT(" y ",AJ1162)))))</f>
        <v/>
      </c>
      <c r="AJ1162" s="9">
        <v>75</v>
      </c>
      <c r="AK1162">
        <f t="shared" si="324"/>
        <v>0</v>
      </c>
      <c r="AL1162">
        <f t="shared" si="327"/>
        <v>0</v>
      </c>
      <c r="AM1162">
        <f t="shared" si="328"/>
        <v>0</v>
      </c>
      <c r="AN1162">
        <f t="shared" si="329"/>
        <v>0</v>
      </c>
      <c r="AO1162">
        <f t="shared" si="330"/>
        <v>0</v>
      </c>
      <c r="AP1162">
        <f t="shared" si="331"/>
        <v>0</v>
      </c>
      <c r="AQ1162">
        <f t="shared" si="332"/>
        <v>0</v>
      </c>
      <c r="AR1162">
        <f t="shared" si="333"/>
        <v>0</v>
      </c>
      <c r="AS1162">
        <f t="shared" si="334"/>
        <v>0</v>
      </c>
      <c r="AT1162">
        <f t="shared" si="335"/>
        <v>0</v>
      </c>
      <c r="AU1162">
        <f t="shared" si="336"/>
        <v>0</v>
      </c>
      <c r="AV1162">
        <f t="shared" si="337"/>
        <v>0</v>
      </c>
      <c r="AW1162">
        <f t="shared" si="338"/>
        <v>0</v>
      </c>
      <c r="AX1162">
        <f t="shared" si="339"/>
        <v>0</v>
      </c>
      <c r="AY1162">
        <f t="shared" si="340"/>
        <v>0</v>
      </c>
      <c r="AZ1162">
        <f t="shared" si="341"/>
        <v>0</v>
      </c>
      <c r="BA1162">
        <f t="shared" si="342"/>
        <v>0</v>
      </c>
      <c r="BB1162">
        <f t="shared" si="343"/>
        <v>0</v>
      </c>
      <c r="BC1162">
        <f t="shared" si="344"/>
        <v>0</v>
      </c>
      <c r="BD1162">
        <f t="shared" si="345"/>
        <v>0</v>
      </c>
      <c r="BE1162">
        <f t="shared" si="346"/>
        <v>0</v>
      </c>
      <c r="BF1162">
        <f t="shared" si="347"/>
        <v>0</v>
      </c>
      <c r="BG1162">
        <f t="shared" si="348"/>
        <v>0</v>
      </c>
      <c r="BH1162">
        <f t="shared" si="349"/>
        <v>0</v>
      </c>
      <c r="BI1162">
        <f t="shared" si="350"/>
        <v>0</v>
      </c>
      <c r="BJ1162" s="311">
        <f t="shared" si="351"/>
        <v>0</v>
      </c>
      <c r="BK1162" s="312">
        <f t="shared" si="352"/>
        <v>0</v>
      </c>
      <c r="BL1162" s="313">
        <f t="shared" si="353"/>
        <v>0</v>
      </c>
      <c r="BM1162" s="314">
        <f t="shared" si="360"/>
        <v>0</v>
      </c>
      <c r="BN1162" s="311">
        <f t="shared" si="354"/>
        <v>0</v>
      </c>
      <c r="BO1162" s="312">
        <f t="shared" si="355"/>
        <v>0</v>
      </c>
      <c r="BP1162" s="313">
        <f t="shared" si="356"/>
        <v>0</v>
      </c>
      <c r="BQ1162" s="314">
        <f t="shared" si="361"/>
        <v>0</v>
      </c>
      <c r="BR1162" s="311">
        <f t="shared" si="357"/>
        <v>0</v>
      </c>
      <c r="BS1162" s="312">
        <f t="shared" si="358"/>
        <v>0</v>
      </c>
      <c r="BT1162" s="313">
        <f t="shared" si="359"/>
        <v>0</v>
      </c>
      <c r="BU1162" s="314">
        <f t="shared" si="362"/>
        <v>0</v>
      </c>
      <c r="BV1162" s="247">
        <f t="shared" si="363"/>
        <v>0</v>
      </c>
      <c r="BW1162" s="310" t="str">
        <f>IF(BV1162=0,"",
IF(SUM($BV$1089:BV1162)=1,BX1162,
IF($BV$1664&gt;SUM($BV$1089:BV1162),_xlfn.CONCAT(", ",BX1162),
IF($BV$1664=SUM($BV$1089:BV1162),_xlfn.CONCAT(" y ",BX1162)))))</f>
        <v/>
      </c>
      <c r="BX1162" s="9">
        <v>74</v>
      </c>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row>
    <row r="1163" spans="1:133" ht="14.25">
      <c r="A1163" s="405"/>
      <c r="B1163" s="6"/>
      <c r="C1163" s="9" t="s">
        <v>6741</v>
      </c>
      <c r="D1163" s="668" t="str">
        <f>IF($AC$1082="","",IF(HLOOKUP($AC$1082,Presentación!$AQ$3:$BV$574,Presentación!AP78)="","",HLOOKUP($AC$1082,Presentación!$AQ$3:$BV$574,Presentación!AP78,0)))</f>
        <v/>
      </c>
      <c r="E1163" s="669"/>
      <c r="F1163" s="670"/>
      <c r="G1163" s="763" t="str">
        <f>IF($AC$1082="","",IF(HLOOKUP($AC$1082,Presentación!$BZ$3:$DE$574,Presentación!AP78,0)="","",HLOOKUP($AC$1082,Presentación!$BZ$3:$DE$574,Presentación!AP78,0)))</f>
        <v/>
      </c>
      <c r="H1163" s="669"/>
      <c r="I1163" s="669"/>
      <c r="J1163" s="669"/>
      <c r="K1163" s="669"/>
      <c r="L1163" s="670"/>
      <c r="M1163" s="112"/>
      <c r="N1163" s="112"/>
      <c r="O1163" s="112"/>
      <c r="P1163" s="112"/>
      <c r="Q1163" s="112"/>
      <c r="R1163" s="112"/>
      <c r="S1163" s="112"/>
      <c r="T1163" s="112"/>
      <c r="U1163" s="112"/>
      <c r="V1163" s="112"/>
      <c r="W1163" s="112"/>
      <c r="X1163" s="112"/>
      <c r="Y1163" s="112"/>
      <c r="Z1163" s="112"/>
      <c r="AA1163" s="112"/>
      <c r="AB1163" s="112"/>
      <c r="AC1163" s="112"/>
      <c r="AD1163" s="112"/>
      <c r="AG1163">
        <f t="shared" si="325"/>
        <v>0</v>
      </c>
      <c r="AH1163" s="247">
        <f t="shared" si="326"/>
        <v>0</v>
      </c>
      <c r="AI1163" s="310" t="str">
        <f>IF(AH1163=0,"",
IF(SUM($AH$1088:AH1163)=1,AJ1163,
IF($AH$1663&gt;SUM($AH$1088:AH1163),_xlfn.CONCAT(", ",AJ1163),
IF($AH$1663=SUM($AH$1088:AH1163),_xlfn.CONCAT(" y ",AJ1163)))))</f>
        <v/>
      </c>
      <c r="AJ1163" s="9">
        <v>76</v>
      </c>
      <c r="AK1163">
        <f t="shared" si="324"/>
        <v>0</v>
      </c>
      <c r="AL1163">
        <f t="shared" si="327"/>
        <v>0</v>
      </c>
      <c r="AM1163">
        <f t="shared" si="328"/>
        <v>0</v>
      </c>
      <c r="AN1163">
        <f t="shared" si="329"/>
        <v>0</v>
      </c>
      <c r="AO1163">
        <f t="shared" si="330"/>
        <v>0</v>
      </c>
      <c r="AP1163">
        <f t="shared" si="331"/>
        <v>0</v>
      </c>
      <c r="AQ1163">
        <f t="shared" si="332"/>
        <v>0</v>
      </c>
      <c r="AR1163">
        <f t="shared" si="333"/>
        <v>0</v>
      </c>
      <c r="AS1163">
        <f t="shared" si="334"/>
        <v>0</v>
      </c>
      <c r="AT1163">
        <f t="shared" si="335"/>
        <v>0</v>
      </c>
      <c r="AU1163">
        <f t="shared" si="336"/>
        <v>0</v>
      </c>
      <c r="AV1163">
        <f t="shared" si="337"/>
        <v>0</v>
      </c>
      <c r="AW1163">
        <f t="shared" si="338"/>
        <v>0</v>
      </c>
      <c r="AX1163">
        <f t="shared" si="339"/>
        <v>0</v>
      </c>
      <c r="AY1163">
        <f t="shared" si="340"/>
        <v>0</v>
      </c>
      <c r="AZ1163">
        <f t="shared" si="341"/>
        <v>0</v>
      </c>
      <c r="BA1163">
        <f t="shared" si="342"/>
        <v>0</v>
      </c>
      <c r="BB1163">
        <f t="shared" si="343"/>
        <v>0</v>
      </c>
      <c r="BC1163">
        <f t="shared" si="344"/>
        <v>0</v>
      </c>
      <c r="BD1163">
        <f t="shared" si="345"/>
        <v>0</v>
      </c>
      <c r="BE1163">
        <f t="shared" si="346"/>
        <v>0</v>
      </c>
      <c r="BF1163">
        <f t="shared" si="347"/>
        <v>0</v>
      </c>
      <c r="BG1163">
        <f t="shared" si="348"/>
        <v>0</v>
      </c>
      <c r="BH1163">
        <f t="shared" si="349"/>
        <v>0</v>
      </c>
      <c r="BI1163">
        <f t="shared" si="350"/>
        <v>0</v>
      </c>
      <c r="BJ1163" s="311">
        <f t="shared" si="351"/>
        <v>0</v>
      </c>
      <c r="BK1163" s="312">
        <f t="shared" si="352"/>
        <v>0</v>
      </c>
      <c r="BL1163" s="313">
        <f t="shared" si="353"/>
        <v>0</v>
      </c>
      <c r="BM1163" s="314">
        <f t="shared" si="360"/>
        <v>0</v>
      </c>
      <c r="BN1163" s="311">
        <f t="shared" si="354"/>
        <v>0</v>
      </c>
      <c r="BO1163" s="312">
        <f t="shared" si="355"/>
        <v>0</v>
      </c>
      <c r="BP1163" s="313">
        <f t="shared" si="356"/>
        <v>0</v>
      </c>
      <c r="BQ1163" s="314">
        <f t="shared" si="361"/>
        <v>0</v>
      </c>
      <c r="BR1163" s="311">
        <f t="shared" si="357"/>
        <v>0</v>
      </c>
      <c r="BS1163" s="312">
        <f t="shared" si="358"/>
        <v>0</v>
      </c>
      <c r="BT1163" s="313">
        <f t="shared" si="359"/>
        <v>0</v>
      </c>
      <c r="BU1163" s="314">
        <f t="shared" si="362"/>
        <v>0</v>
      </c>
      <c r="BV1163" s="247">
        <f t="shared" si="363"/>
        <v>0</v>
      </c>
      <c r="BW1163" s="310" t="str">
        <f>IF(BV1163=0,"",
IF(SUM($BV$1089:BV1163)=1,BX1163,
IF($BV$1664&gt;SUM($BV$1089:BV1163),_xlfn.CONCAT(", ",BX1163),
IF($BV$1664=SUM($BV$1089:BV1163),_xlfn.CONCAT(" y ",BX1163)))))</f>
        <v/>
      </c>
      <c r="BX1163" s="9">
        <v>75</v>
      </c>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row>
    <row r="1164" spans="1:133" ht="14.25">
      <c r="A1164" s="405"/>
      <c r="B1164" s="6"/>
      <c r="C1164" s="9" t="s">
        <v>6742</v>
      </c>
      <c r="D1164" s="668" t="str">
        <f>IF($AC$1082="","",IF(HLOOKUP($AC$1082,Presentación!$AQ$3:$BV$574,Presentación!AP79)="","",HLOOKUP($AC$1082,Presentación!$AQ$3:$BV$574,Presentación!AP79,0)))</f>
        <v/>
      </c>
      <c r="E1164" s="669"/>
      <c r="F1164" s="670"/>
      <c r="G1164" s="763" t="str">
        <f>IF($AC$1082="","",IF(HLOOKUP($AC$1082,Presentación!$BZ$3:$DE$574,Presentación!AP79,0)="","",HLOOKUP($AC$1082,Presentación!$BZ$3:$DE$574,Presentación!AP79,0)))</f>
        <v/>
      </c>
      <c r="H1164" s="669"/>
      <c r="I1164" s="669"/>
      <c r="J1164" s="669"/>
      <c r="K1164" s="669"/>
      <c r="L1164" s="670"/>
      <c r="M1164" s="112"/>
      <c r="N1164" s="112"/>
      <c r="O1164" s="112"/>
      <c r="P1164" s="112"/>
      <c r="Q1164" s="112"/>
      <c r="R1164" s="112"/>
      <c r="S1164" s="112"/>
      <c r="T1164" s="112"/>
      <c r="U1164" s="112"/>
      <c r="V1164" s="112"/>
      <c r="W1164" s="112"/>
      <c r="X1164" s="112"/>
      <c r="Y1164" s="112"/>
      <c r="Z1164" s="112"/>
      <c r="AA1164" s="112"/>
      <c r="AB1164" s="112"/>
      <c r="AC1164" s="112"/>
      <c r="AD1164" s="112"/>
      <c r="AG1164">
        <f t="shared" si="325"/>
        <v>0</v>
      </c>
      <c r="AH1164" s="247">
        <f t="shared" si="326"/>
        <v>0</v>
      </c>
      <c r="AI1164" s="310" t="str">
        <f>IF(AH1164=0,"",
IF(SUM($AH$1088:AH1164)=1,AJ1164,
IF($AH$1663&gt;SUM($AH$1088:AH1164),_xlfn.CONCAT(", ",AJ1164),
IF($AH$1663=SUM($AH$1088:AH1164),_xlfn.CONCAT(" y ",AJ1164)))))</f>
        <v/>
      </c>
      <c r="AJ1164" s="9">
        <v>77</v>
      </c>
      <c r="AK1164">
        <f t="shared" si="324"/>
        <v>0</v>
      </c>
      <c r="AL1164">
        <f t="shared" si="327"/>
        <v>0</v>
      </c>
      <c r="AM1164">
        <f t="shared" si="328"/>
        <v>0</v>
      </c>
      <c r="AN1164">
        <f t="shared" si="329"/>
        <v>0</v>
      </c>
      <c r="AO1164">
        <f t="shared" si="330"/>
        <v>0</v>
      </c>
      <c r="AP1164">
        <f t="shared" si="331"/>
        <v>0</v>
      </c>
      <c r="AQ1164">
        <f t="shared" si="332"/>
        <v>0</v>
      </c>
      <c r="AR1164">
        <f t="shared" si="333"/>
        <v>0</v>
      </c>
      <c r="AS1164">
        <f t="shared" si="334"/>
        <v>0</v>
      </c>
      <c r="AT1164">
        <f t="shared" si="335"/>
        <v>0</v>
      </c>
      <c r="AU1164">
        <f t="shared" si="336"/>
        <v>0</v>
      </c>
      <c r="AV1164">
        <f t="shared" si="337"/>
        <v>0</v>
      </c>
      <c r="AW1164">
        <f t="shared" si="338"/>
        <v>0</v>
      </c>
      <c r="AX1164">
        <f t="shared" si="339"/>
        <v>0</v>
      </c>
      <c r="AY1164">
        <f t="shared" si="340"/>
        <v>0</v>
      </c>
      <c r="AZ1164">
        <f t="shared" si="341"/>
        <v>0</v>
      </c>
      <c r="BA1164">
        <f t="shared" si="342"/>
        <v>0</v>
      </c>
      <c r="BB1164">
        <f t="shared" si="343"/>
        <v>0</v>
      </c>
      <c r="BC1164">
        <f t="shared" si="344"/>
        <v>0</v>
      </c>
      <c r="BD1164">
        <f t="shared" si="345"/>
        <v>0</v>
      </c>
      <c r="BE1164">
        <f t="shared" si="346"/>
        <v>0</v>
      </c>
      <c r="BF1164">
        <f t="shared" si="347"/>
        <v>0</v>
      </c>
      <c r="BG1164">
        <f t="shared" si="348"/>
        <v>0</v>
      </c>
      <c r="BH1164">
        <f t="shared" si="349"/>
        <v>0</v>
      </c>
      <c r="BI1164">
        <f t="shared" si="350"/>
        <v>0</v>
      </c>
      <c r="BJ1164" s="311">
        <f t="shared" si="351"/>
        <v>0</v>
      </c>
      <c r="BK1164" s="312">
        <f t="shared" si="352"/>
        <v>0</v>
      </c>
      <c r="BL1164" s="313">
        <f t="shared" si="353"/>
        <v>0</v>
      </c>
      <c r="BM1164" s="314">
        <f t="shared" si="360"/>
        <v>0</v>
      </c>
      <c r="BN1164" s="311">
        <f t="shared" si="354"/>
        <v>0</v>
      </c>
      <c r="BO1164" s="312">
        <f t="shared" si="355"/>
        <v>0</v>
      </c>
      <c r="BP1164" s="313">
        <f t="shared" si="356"/>
        <v>0</v>
      </c>
      <c r="BQ1164" s="314">
        <f t="shared" si="361"/>
        <v>0</v>
      </c>
      <c r="BR1164" s="311">
        <f t="shared" si="357"/>
        <v>0</v>
      </c>
      <c r="BS1164" s="312">
        <f t="shared" si="358"/>
        <v>0</v>
      </c>
      <c r="BT1164" s="313">
        <f t="shared" si="359"/>
        <v>0</v>
      </c>
      <c r="BU1164" s="314">
        <f t="shared" si="362"/>
        <v>0</v>
      </c>
      <c r="BV1164" s="247">
        <f t="shared" si="363"/>
        <v>0</v>
      </c>
      <c r="BW1164" s="310" t="str">
        <f>IF(BV1164=0,"",
IF(SUM($BV$1089:BV1164)=1,BX1164,
IF($BV$1664&gt;SUM($BV$1089:BV1164),_xlfn.CONCAT(", ",BX1164),
IF($BV$1664=SUM($BV$1089:BV1164),_xlfn.CONCAT(" y ",BX1164)))))</f>
        <v/>
      </c>
      <c r="BX1164" s="9">
        <v>76</v>
      </c>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row>
    <row r="1165" spans="1:133" ht="14.25">
      <c r="A1165" s="405"/>
      <c r="B1165" s="6"/>
      <c r="C1165" s="9" t="s">
        <v>6743</v>
      </c>
      <c r="D1165" s="668" t="str">
        <f>IF($AC$1082="","",IF(HLOOKUP($AC$1082,Presentación!$AQ$3:$BV$574,Presentación!AP80)="","",HLOOKUP($AC$1082,Presentación!$AQ$3:$BV$574,Presentación!AP80,0)))</f>
        <v/>
      </c>
      <c r="E1165" s="669"/>
      <c r="F1165" s="670"/>
      <c r="G1165" s="763" t="str">
        <f>IF($AC$1082="","",IF(HLOOKUP($AC$1082,Presentación!$BZ$3:$DE$574,Presentación!AP80,0)="","",HLOOKUP($AC$1082,Presentación!$BZ$3:$DE$574,Presentación!AP80,0)))</f>
        <v/>
      </c>
      <c r="H1165" s="669"/>
      <c r="I1165" s="669"/>
      <c r="J1165" s="669"/>
      <c r="K1165" s="669"/>
      <c r="L1165" s="670"/>
      <c r="M1165" s="112"/>
      <c r="N1165" s="112"/>
      <c r="O1165" s="112"/>
      <c r="P1165" s="112"/>
      <c r="Q1165" s="112"/>
      <c r="R1165" s="112"/>
      <c r="S1165" s="112"/>
      <c r="T1165" s="112"/>
      <c r="U1165" s="112"/>
      <c r="V1165" s="112"/>
      <c r="W1165" s="112"/>
      <c r="X1165" s="112"/>
      <c r="Y1165" s="112"/>
      <c r="Z1165" s="112"/>
      <c r="AA1165" s="112"/>
      <c r="AB1165" s="112"/>
      <c r="AC1165" s="112"/>
      <c r="AD1165" s="112"/>
      <c r="AG1165">
        <f t="shared" si="325"/>
        <v>0</v>
      </c>
      <c r="AH1165" s="247">
        <f t="shared" si="326"/>
        <v>0</v>
      </c>
      <c r="AI1165" s="310" t="str">
        <f>IF(AH1165=0,"",
IF(SUM($AH$1088:AH1165)=1,AJ1165,
IF($AH$1663&gt;SUM($AH$1088:AH1165),_xlfn.CONCAT(", ",AJ1165),
IF($AH$1663=SUM($AH$1088:AH1165),_xlfn.CONCAT(" y ",AJ1165)))))</f>
        <v/>
      </c>
      <c r="AJ1165" s="9">
        <v>78</v>
      </c>
      <c r="AK1165">
        <f t="shared" si="324"/>
        <v>0</v>
      </c>
      <c r="AL1165">
        <f t="shared" si="327"/>
        <v>0</v>
      </c>
      <c r="AM1165">
        <f t="shared" si="328"/>
        <v>0</v>
      </c>
      <c r="AN1165">
        <f t="shared" si="329"/>
        <v>0</v>
      </c>
      <c r="AO1165">
        <f t="shared" si="330"/>
        <v>0</v>
      </c>
      <c r="AP1165">
        <f t="shared" si="331"/>
        <v>0</v>
      </c>
      <c r="AQ1165">
        <f t="shared" si="332"/>
        <v>0</v>
      </c>
      <c r="AR1165">
        <f t="shared" si="333"/>
        <v>0</v>
      </c>
      <c r="AS1165">
        <f t="shared" si="334"/>
        <v>0</v>
      </c>
      <c r="AT1165">
        <f t="shared" si="335"/>
        <v>0</v>
      </c>
      <c r="AU1165">
        <f t="shared" si="336"/>
        <v>0</v>
      </c>
      <c r="AV1165">
        <f t="shared" si="337"/>
        <v>0</v>
      </c>
      <c r="AW1165">
        <f t="shared" si="338"/>
        <v>0</v>
      </c>
      <c r="AX1165">
        <f t="shared" si="339"/>
        <v>0</v>
      </c>
      <c r="AY1165">
        <f t="shared" si="340"/>
        <v>0</v>
      </c>
      <c r="AZ1165">
        <f t="shared" si="341"/>
        <v>0</v>
      </c>
      <c r="BA1165">
        <f t="shared" si="342"/>
        <v>0</v>
      </c>
      <c r="BB1165">
        <f t="shared" si="343"/>
        <v>0</v>
      </c>
      <c r="BC1165">
        <f t="shared" si="344"/>
        <v>0</v>
      </c>
      <c r="BD1165">
        <f t="shared" si="345"/>
        <v>0</v>
      </c>
      <c r="BE1165">
        <f t="shared" si="346"/>
        <v>0</v>
      </c>
      <c r="BF1165">
        <f t="shared" si="347"/>
        <v>0</v>
      </c>
      <c r="BG1165">
        <f t="shared" si="348"/>
        <v>0</v>
      </c>
      <c r="BH1165">
        <f t="shared" si="349"/>
        <v>0</v>
      </c>
      <c r="BI1165">
        <f t="shared" si="350"/>
        <v>0</v>
      </c>
      <c r="BJ1165" s="311">
        <f t="shared" si="351"/>
        <v>0</v>
      </c>
      <c r="BK1165" s="312">
        <f t="shared" si="352"/>
        <v>0</v>
      </c>
      <c r="BL1165" s="313">
        <f t="shared" si="353"/>
        <v>0</v>
      </c>
      <c r="BM1165" s="314">
        <f t="shared" si="360"/>
        <v>0</v>
      </c>
      <c r="BN1165" s="311">
        <f t="shared" si="354"/>
        <v>0</v>
      </c>
      <c r="BO1165" s="312">
        <f t="shared" si="355"/>
        <v>0</v>
      </c>
      <c r="BP1165" s="313">
        <f t="shared" si="356"/>
        <v>0</v>
      </c>
      <c r="BQ1165" s="314">
        <f t="shared" si="361"/>
        <v>0</v>
      </c>
      <c r="BR1165" s="311">
        <f t="shared" si="357"/>
        <v>0</v>
      </c>
      <c r="BS1165" s="312">
        <f t="shared" si="358"/>
        <v>0</v>
      </c>
      <c r="BT1165" s="313">
        <f t="shared" si="359"/>
        <v>0</v>
      </c>
      <c r="BU1165" s="314">
        <f t="shared" si="362"/>
        <v>0</v>
      </c>
      <c r="BV1165" s="247">
        <f t="shared" si="363"/>
        <v>0</v>
      </c>
      <c r="BW1165" s="310" t="str">
        <f>IF(BV1165=0,"",
IF(SUM($BV$1089:BV1165)=1,BX1165,
IF($BV$1664&gt;SUM($BV$1089:BV1165),_xlfn.CONCAT(", ",BX1165),
IF($BV$1664=SUM($BV$1089:BV1165),_xlfn.CONCAT(" y ",BX1165)))))</f>
        <v/>
      </c>
      <c r="BX1165" s="9">
        <v>77</v>
      </c>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row>
    <row r="1166" spans="1:133" ht="14.25">
      <c r="A1166" s="405"/>
      <c r="B1166" s="6"/>
      <c r="C1166" s="9" t="s">
        <v>6744</v>
      </c>
      <c r="D1166" s="668" t="str">
        <f>IF($AC$1082="","",IF(HLOOKUP($AC$1082,Presentación!$AQ$3:$BV$574,Presentación!AP81)="","",HLOOKUP($AC$1082,Presentación!$AQ$3:$BV$574,Presentación!AP81,0)))</f>
        <v/>
      </c>
      <c r="E1166" s="669"/>
      <c r="F1166" s="670"/>
      <c r="G1166" s="763" t="str">
        <f>IF($AC$1082="","",IF(HLOOKUP($AC$1082,Presentación!$BZ$3:$DE$574,Presentación!AP81,0)="","",HLOOKUP($AC$1082,Presentación!$BZ$3:$DE$574,Presentación!AP81,0)))</f>
        <v/>
      </c>
      <c r="H1166" s="669"/>
      <c r="I1166" s="669"/>
      <c r="J1166" s="669"/>
      <c r="K1166" s="669"/>
      <c r="L1166" s="670"/>
      <c r="M1166" s="112"/>
      <c r="N1166" s="112"/>
      <c r="O1166" s="112"/>
      <c r="P1166" s="112"/>
      <c r="Q1166" s="112"/>
      <c r="R1166" s="112"/>
      <c r="S1166" s="112"/>
      <c r="T1166" s="112"/>
      <c r="U1166" s="112"/>
      <c r="V1166" s="112"/>
      <c r="W1166" s="112"/>
      <c r="X1166" s="112"/>
      <c r="Y1166" s="112"/>
      <c r="Z1166" s="112"/>
      <c r="AA1166" s="112"/>
      <c r="AB1166" s="112"/>
      <c r="AC1166" s="112"/>
      <c r="AD1166" s="112"/>
      <c r="AG1166">
        <f t="shared" si="325"/>
        <v>0</v>
      </c>
      <c r="AH1166" s="247">
        <f t="shared" si="326"/>
        <v>0</v>
      </c>
      <c r="AI1166" s="310" t="str">
        <f>IF(AH1166=0,"",
IF(SUM($AH$1088:AH1166)=1,AJ1166,
IF($AH$1663&gt;SUM($AH$1088:AH1166),_xlfn.CONCAT(", ",AJ1166),
IF($AH$1663=SUM($AH$1088:AH1166),_xlfn.CONCAT(" y ",AJ1166)))))</f>
        <v/>
      </c>
      <c r="AJ1166" s="9">
        <v>79</v>
      </c>
      <c r="AK1166">
        <f t="shared" si="324"/>
        <v>0</v>
      </c>
      <c r="AL1166">
        <f t="shared" si="327"/>
        <v>0</v>
      </c>
      <c r="AM1166">
        <f t="shared" si="328"/>
        <v>0</v>
      </c>
      <c r="AN1166">
        <f t="shared" si="329"/>
        <v>0</v>
      </c>
      <c r="AO1166">
        <f t="shared" si="330"/>
        <v>0</v>
      </c>
      <c r="AP1166">
        <f t="shared" si="331"/>
        <v>0</v>
      </c>
      <c r="AQ1166">
        <f t="shared" si="332"/>
        <v>0</v>
      </c>
      <c r="AR1166">
        <f t="shared" si="333"/>
        <v>0</v>
      </c>
      <c r="AS1166">
        <f t="shared" si="334"/>
        <v>0</v>
      </c>
      <c r="AT1166">
        <f t="shared" si="335"/>
        <v>0</v>
      </c>
      <c r="AU1166">
        <f t="shared" si="336"/>
        <v>0</v>
      </c>
      <c r="AV1166">
        <f t="shared" si="337"/>
        <v>0</v>
      </c>
      <c r="AW1166">
        <f t="shared" si="338"/>
        <v>0</v>
      </c>
      <c r="AX1166">
        <f t="shared" si="339"/>
        <v>0</v>
      </c>
      <c r="AY1166">
        <f t="shared" si="340"/>
        <v>0</v>
      </c>
      <c r="AZ1166">
        <f t="shared" si="341"/>
        <v>0</v>
      </c>
      <c r="BA1166">
        <f t="shared" si="342"/>
        <v>0</v>
      </c>
      <c r="BB1166">
        <f t="shared" si="343"/>
        <v>0</v>
      </c>
      <c r="BC1166">
        <f t="shared" si="344"/>
        <v>0</v>
      </c>
      <c r="BD1166">
        <f t="shared" si="345"/>
        <v>0</v>
      </c>
      <c r="BE1166">
        <f t="shared" si="346"/>
        <v>0</v>
      </c>
      <c r="BF1166">
        <f t="shared" si="347"/>
        <v>0</v>
      </c>
      <c r="BG1166">
        <f t="shared" si="348"/>
        <v>0</v>
      </c>
      <c r="BH1166">
        <f t="shared" si="349"/>
        <v>0</v>
      </c>
      <c r="BI1166">
        <f t="shared" si="350"/>
        <v>0</v>
      </c>
      <c r="BJ1166" s="311">
        <f t="shared" si="351"/>
        <v>0</v>
      </c>
      <c r="BK1166" s="312">
        <f t="shared" si="352"/>
        <v>0</v>
      </c>
      <c r="BL1166" s="313">
        <f t="shared" si="353"/>
        <v>0</v>
      </c>
      <c r="BM1166" s="314">
        <f t="shared" si="360"/>
        <v>0</v>
      </c>
      <c r="BN1166" s="311">
        <f t="shared" si="354"/>
        <v>0</v>
      </c>
      <c r="BO1166" s="312">
        <f t="shared" si="355"/>
        <v>0</v>
      </c>
      <c r="BP1166" s="313">
        <f t="shared" si="356"/>
        <v>0</v>
      </c>
      <c r="BQ1166" s="314">
        <f t="shared" si="361"/>
        <v>0</v>
      </c>
      <c r="BR1166" s="311">
        <f t="shared" si="357"/>
        <v>0</v>
      </c>
      <c r="BS1166" s="312">
        <f t="shared" si="358"/>
        <v>0</v>
      </c>
      <c r="BT1166" s="313">
        <f t="shared" si="359"/>
        <v>0</v>
      </c>
      <c r="BU1166" s="314">
        <f t="shared" si="362"/>
        <v>0</v>
      </c>
      <c r="BV1166" s="247">
        <f t="shared" si="363"/>
        <v>0</v>
      </c>
      <c r="BW1166" s="310" t="str">
        <f>IF(BV1166=0,"",
IF(SUM($BV$1089:BV1166)=1,BX1166,
IF($BV$1664&gt;SUM($BV$1089:BV1166),_xlfn.CONCAT(", ",BX1166),
IF($BV$1664=SUM($BV$1089:BV1166),_xlfn.CONCAT(" y ",BX1166)))))</f>
        <v/>
      </c>
      <c r="BX1166" s="9">
        <v>78</v>
      </c>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row>
    <row r="1167" spans="1:133" ht="14.25">
      <c r="A1167" s="405"/>
      <c r="B1167" s="6"/>
      <c r="C1167" s="9" t="s">
        <v>6745</v>
      </c>
      <c r="D1167" s="668" t="str">
        <f>IF($AC$1082="","",IF(HLOOKUP($AC$1082,Presentación!$AQ$3:$BV$574,Presentación!AP82)="","",HLOOKUP($AC$1082,Presentación!$AQ$3:$BV$574,Presentación!AP82,0)))</f>
        <v/>
      </c>
      <c r="E1167" s="669"/>
      <c r="F1167" s="670"/>
      <c r="G1167" s="763" t="str">
        <f>IF($AC$1082="","",IF(HLOOKUP($AC$1082,Presentación!$BZ$3:$DE$574,Presentación!AP82,0)="","",HLOOKUP($AC$1082,Presentación!$BZ$3:$DE$574,Presentación!AP82,0)))</f>
        <v/>
      </c>
      <c r="H1167" s="669"/>
      <c r="I1167" s="669"/>
      <c r="J1167" s="669"/>
      <c r="K1167" s="669"/>
      <c r="L1167" s="670"/>
      <c r="M1167" s="112"/>
      <c r="N1167" s="112"/>
      <c r="O1167" s="112"/>
      <c r="P1167" s="112"/>
      <c r="Q1167" s="112"/>
      <c r="R1167" s="112"/>
      <c r="S1167" s="112"/>
      <c r="T1167" s="112"/>
      <c r="U1167" s="112"/>
      <c r="V1167" s="112"/>
      <c r="W1167" s="112"/>
      <c r="X1167" s="112"/>
      <c r="Y1167" s="112"/>
      <c r="Z1167" s="112"/>
      <c r="AA1167" s="112"/>
      <c r="AB1167" s="112"/>
      <c r="AC1167" s="112"/>
      <c r="AD1167" s="112"/>
      <c r="AG1167">
        <f t="shared" si="325"/>
        <v>0</v>
      </c>
      <c r="AH1167" s="247">
        <f t="shared" si="326"/>
        <v>0</v>
      </c>
      <c r="AI1167" s="310" t="str">
        <f>IF(AH1167=0,"",
IF(SUM($AH$1088:AH1167)=1,AJ1167,
IF($AH$1663&gt;SUM($AH$1088:AH1167),_xlfn.CONCAT(", ",AJ1167),
IF($AH$1663=SUM($AH$1088:AH1167),_xlfn.CONCAT(" y ",AJ1167)))))</f>
        <v/>
      </c>
      <c r="AJ1167" s="9">
        <v>80</v>
      </c>
      <c r="AK1167">
        <f t="shared" si="324"/>
        <v>0</v>
      </c>
      <c r="AL1167">
        <f t="shared" si="327"/>
        <v>0</v>
      </c>
      <c r="AM1167">
        <f t="shared" si="328"/>
        <v>0</v>
      </c>
      <c r="AN1167">
        <f t="shared" si="329"/>
        <v>0</v>
      </c>
      <c r="AO1167">
        <f t="shared" si="330"/>
        <v>0</v>
      </c>
      <c r="AP1167">
        <f t="shared" si="331"/>
        <v>0</v>
      </c>
      <c r="AQ1167">
        <f t="shared" si="332"/>
        <v>0</v>
      </c>
      <c r="AR1167">
        <f t="shared" si="333"/>
        <v>0</v>
      </c>
      <c r="AS1167">
        <f t="shared" si="334"/>
        <v>0</v>
      </c>
      <c r="AT1167">
        <f t="shared" si="335"/>
        <v>0</v>
      </c>
      <c r="AU1167">
        <f t="shared" si="336"/>
        <v>0</v>
      </c>
      <c r="AV1167">
        <f t="shared" si="337"/>
        <v>0</v>
      </c>
      <c r="AW1167">
        <f t="shared" si="338"/>
        <v>0</v>
      </c>
      <c r="AX1167">
        <f t="shared" si="339"/>
        <v>0</v>
      </c>
      <c r="AY1167">
        <f t="shared" si="340"/>
        <v>0</v>
      </c>
      <c r="AZ1167">
        <f t="shared" si="341"/>
        <v>0</v>
      </c>
      <c r="BA1167">
        <f t="shared" si="342"/>
        <v>0</v>
      </c>
      <c r="BB1167">
        <f t="shared" si="343"/>
        <v>0</v>
      </c>
      <c r="BC1167">
        <f t="shared" si="344"/>
        <v>0</v>
      </c>
      <c r="BD1167">
        <f t="shared" si="345"/>
        <v>0</v>
      </c>
      <c r="BE1167">
        <f t="shared" si="346"/>
        <v>0</v>
      </c>
      <c r="BF1167">
        <f t="shared" si="347"/>
        <v>0</v>
      </c>
      <c r="BG1167">
        <f t="shared" si="348"/>
        <v>0</v>
      </c>
      <c r="BH1167">
        <f t="shared" si="349"/>
        <v>0</v>
      </c>
      <c r="BI1167">
        <f t="shared" si="350"/>
        <v>0</v>
      </c>
      <c r="BJ1167" s="311">
        <f t="shared" si="351"/>
        <v>0</v>
      </c>
      <c r="BK1167" s="312">
        <f t="shared" si="352"/>
        <v>0</v>
      </c>
      <c r="BL1167" s="313">
        <f t="shared" si="353"/>
        <v>0</v>
      </c>
      <c r="BM1167" s="314">
        <f t="shared" si="360"/>
        <v>0</v>
      </c>
      <c r="BN1167" s="311">
        <f t="shared" si="354"/>
        <v>0</v>
      </c>
      <c r="BO1167" s="312">
        <f t="shared" si="355"/>
        <v>0</v>
      </c>
      <c r="BP1167" s="313">
        <f t="shared" si="356"/>
        <v>0</v>
      </c>
      <c r="BQ1167" s="314">
        <f t="shared" si="361"/>
        <v>0</v>
      </c>
      <c r="BR1167" s="311">
        <f t="shared" si="357"/>
        <v>0</v>
      </c>
      <c r="BS1167" s="312">
        <f t="shared" si="358"/>
        <v>0</v>
      </c>
      <c r="BT1167" s="313">
        <f t="shared" si="359"/>
        <v>0</v>
      </c>
      <c r="BU1167" s="314">
        <f t="shared" si="362"/>
        <v>0</v>
      </c>
      <c r="BV1167" s="247">
        <f t="shared" si="363"/>
        <v>0</v>
      </c>
      <c r="BW1167" s="310" t="str">
        <f>IF(BV1167=0,"",
IF(SUM($BV$1089:BV1167)=1,BX1167,
IF($BV$1664&gt;SUM($BV$1089:BV1167),_xlfn.CONCAT(", ",BX1167),
IF($BV$1664=SUM($BV$1089:BV1167),_xlfn.CONCAT(" y ",BX1167)))))</f>
        <v/>
      </c>
      <c r="BX1167" s="9">
        <v>79</v>
      </c>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row>
    <row r="1168" spans="1:133" ht="14.25">
      <c r="A1168" s="405"/>
      <c r="B1168" s="6"/>
      <c r="C1168" s="9" t="s">
        <v>6746</v>
      </c>
      <c r="D1168" s="668" t="str">
        <f>IF($AC$1082="","",IF(HLOOKUP($AC$1082,Presentación!$AQ$3:$BV$574,Presentación!AP83)="","",HLOOKUP($AC$1082,Presentación!$AQ$3:$BV$574,Presentación!AP83,0)))</f>
        <v/>
      </c>
      <c r="E1168" s="669"/>
      <c r="F1168" s="670"/>
      <c r="G1168" s="763" t="str">
        <f>IF($AC$1082="","",IF(HLOOKUP($AC$1082,Presentación!$BZ$3:$DE$574,Presentación!AP83,0)="","",HLOOKUP($AC$1082,Presentación!$BZ$3:$DE$574,Presentación!AP83,0)))</f>
        <v/>
      </c>
      <c r="H1168" s="669"/>
      <c r="I1168" s="669"/>
      <c r="J1168" s="669"/>
      <c r="K1168" s="669"/>
      <c r="L1168" s="670"/>
      <c r="M1168" s="112"/>
      <c r="N1168" s="112"/>
      <c r="O1168" s="112"/>
      <c r="P1168" s="112"/>
      <c r="Q1168" s="112"/>
      <c r="R1168" s="112"/>
      <c r="S1168" s="112"/>
      <c r="T1168" s="112"/>
      <c r="U1168" s="112"/>
      <c r="V1168" s="112"/>
      <c r="W1168" s="112"/>
      <c r="X1168" s="112"/>
      <c r="Y1168" s="112"/>
      <c r="Z1168" s="112"/>
      <c r="AA1168" s="112"/>
      <c r="AB1168" s="112"/>
      <c r="AC1168" s="112"/>
      <c r="AD1168" s="112"/>
      <c r="AG1168">
        <f t="shared" si="325"/>
        <v>0</v>
      </c>
      <c r="AH1168" s="247">
        <f t="shared" si="326"/>
        <v>0</v>
      </c>
      <c r="AI1168" s="310" t="str">
        <f>IF(AH1168=0,"",
IF(SUM($AH$1088:AH1168)=1,AJ1168,
IF($AH$1663&gt;SUM($AH$1088:AH1168),_xlfn.CONCAT(", ",AJ1168),
IF($AH$1663=SUM($AH$1088:AH1168),_xlfn.CONCAT(" y ",AJ1168)))))</f>
        <v/>
      </c>
      <c r="AJ1168" s="9">
        <v>81</v>
      </c>
      <c r="AK1168">
        <f t="shared" si="324"/>
        <v>0</v>
      </c>
      <c r="AL1168">
        <f t="shared" si="327"/>
        <v>0</v>
      </c>
      <c r="AM1168">
        <f t="shared" si="328"/>
        <v>0</v>
      </c>
      <c r="AN1168">
        <f t="shared" si="329"/>
        <v>0</v>
      </c>
      <c r="AO1168">
        <f t="shared" si="330"/>
        <v>0</v>
      </c>
      <c r="AP1168">
        <f t="shared" si="331"/>
        <v>0</v>
      </c>
      <c r="AQ1168">
        <f t="shared" si="332"/>
        <v>0</v>
      </c>
      <c r="AR1168">
        <f t="shared" si="333"/>
        <v>0</v>
      </c>
      <c r="AS1168">
        <f t="shared" si="334"/>
        <v>0</v>
      </c>
      <c r="AT1168">
        <f t="shared" si="335"/>
        <v>0</v>
      </c>
      <c r="AU1168">
        <f t="shared" si="336"/>
        <v>0</v>
      </c>
      <c r="AV1168">
        <f t="shared" si="337"/>
        <v>0</v>
      </c>
      <c r="AW1168">
        <f t="shared" si="338"/>
        <v>0</v>
      </c>
      <c r="AX1168">
        <f t="shared" si="339"/>
        <v>0</v>
      </c>
      <c r="AY1168">
        <f t="shared" si="340"/>
        <v>0</v>
      </c>
      <c r="AZ1168">
        <f t="shared" si="341"/>
        <v>0</v>
      </c>
      <c r="BA1168">
        <f t="shared" si="342"/>
        <v>0</v>
      </c>
      <c r="BB1168">
        <f t="shared" si="343"/>
        <v>0</v>
      </c>
      <c r="BC1168">
        <f t="shared" si="344"/>
        <v>0</v>
      </c>
      <c r="BD1168">
        <f t="shared" si="345"/>
        <v>0</v>
      </c>
      <c r="BE1168">
        <f t="shared" si="346"/>
        <v>0</v>
      </c>
      <c r="BF1168">
        <f t="shared" si="347"/>
        <v>0</v>
      </c>
      <c r="BG1168">
        <f t="shared" si="348"/>
        <v>0</v>
      </c>
      <c r="BH1168">
        <f t="shared" si="349"/>
        <v>0</v>
      </c>
      <c r="BI1168">
        <f t="shared" si="350"/>
        <v>0</v>
      </c>
      <c r="BJ1168" s="311">
        <f t="shared" si="351"/>
        <v>0</v>
      </c>
      <c r="BK1168" s="312">
        <f t="shared" si="352"/>
        <v>0</v>
      </c>
      <c r="BL1168" s="313">
        <f t="shared" si="353"/>
        <v>0</v>
      </c>
      <c r="BM1168" s="314">
        <f t="shared" si="360"/>
        <v>0</v>
      </c>
      <c r="BN1168" s="311">
        <f t="shared" si="354"/>
        <v>0</v>
      </c>
      <c r="BO1168" s="312">
        <f t="shared" si="355"/>
        <v>0</v>
      </c>
      <c r="BP1168" s="313">
        <f t="shared" si="356"/>
        <v>0</v>
      </c>
      <c r="BQ1168" s="314">
        <f t="shared" si="361"/>
        <v>0</v>
      </c>
      <c r="BR1168" s="311">
        <f t="shared" si="357"/>
        <v>0</v>
      </c>
      <c r="BS1168" s="312">
        <f t="shared" si="358"/>
        <v>0</v>
      </c>
      <c r="BT1168" s="313">
        <f t="shared" si="359"/>
        <v>0</v>
      </c>
      <c r="BU1168" s="314">
        <f t="shared" si="362"/>
        <v>0</v>
      </c>
      <c r="BV1168" s="247">
        <f t="shared" si="363"/>
        <v>0</v>
      </c>
      <c r="BW1168" s="310" t="str">
        <f>IF(BV1168=0,"",
IF(SUM($BV$1089:BV1168)=1,BX1168,
IF($BV$1664&gt;SUM($BV$1089:BV1168),_xlfn.CONCAT(", ",BX1168),
IF($BV$1664=SUM($BV$1089:BV1168),_xlfn.CONCAT(" y ",BX1168)))))</f>
        <v/>
      </c>
      <c r="BX1168" s="9">
        <v>80</v>
      </c>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row>
    <row r="1169" spans="1:133" ht="14.25">
      <c r="A1169" s="405"/>
      <c r="B1169" s="6"/>
      <c r="C1169" s="9" t="s">
        <v>6747</v>
      </c>
      <c r="D1169" s="668" t="str">
        <f>IF($AC$1082="","",IF(HLOOKUP($AC$1082,Presentación!$AQ$3:$BV$574,Presentación!AP84)="","",HLOOKUP($AC$1082,Presentación!$AQ$3:$BV$574,Presentación!AP84,0)))</f>
        <v/>
      </c>
      <c r="E1169" s="669"/>
      <c r="F1169" s="670"/>
      <c r="G1169" s="763" t="str">
        <f>IF($AC$1082="","",IF(HLOOKUP($AC$1082,Presentación!$BZ$3:$DE$574,Presentación!AP84,0)="","",HLOOKUP($AC$1082,Presentación!$BZ$3:$DE$574,Presentación!AP84,0)))</f>
        <v/>
      </c>
      <c r="H1169" s="669"/>
      <c r="I1169" s="669"/>
      <c r="J1169" s="669"/>
      <c r="K1169" s="669"/>
      <c r="L1169" s="670"/>
      <c r="M1169" s="112"/>
      <c r="N1169" s="112"/>
      <c r="O1169" s="112"/>
      <c r="P1169" s="112"/>
      <c r="Q1169" s="112"/>
      <c r="R1169" s="112"/>
      <c r="S1169" s="112"/>
      <c r="T1169" s="112"/>
      <c r="U1169" s="112"/>
      <c r="V1169" s="112"/>
      <c r="W1169" s="112"/>
      <c r="X1169" s="112"/>
      <c r="Y1169" s="112"/>
      <c r="Z1169" s="112"/>
      <c r="AA1169" s="112"/>
      <c r="AB1169" s="112"/>
      <c r="AC1169" s="112"/>
      <c r="AD1169" s="112"/>
      <c r="AG1169">
        <f t="shared" si="325"/>
        <v>0</v>
      </c>
      <c r="AH1169" s="247">
        <f t="shared" si="326"/>
        <v>0</v>
      </c>
      <c r="AI1169" s="310" t="str">
        <f>IF(AH1169=0,"",
IF(SUM($AH$1088:AH1169)=1,AJ1169,
IF($AH$1663&gt;SUM($AH$1088:AH1169),_xlfn.CONCAT(", ",AJ1169),
IF($AH$1663=SUM($AH$1088:AH1169),_xlfn.CONCAT(" y ",AJ1169)))))</f>
        <v/>
      </c>
      <c r="AJ1169" s="9">
        <v>82</v>
      </c>
      <c r="AK1169">
        <f t="shared" si="324"/>
        <v>0</v>
      </c>
      <c r="AL1169">
        <f t="shared" si="327"/>
        <v>0</v>
      </c>
      <c r="AM1169">
        <f t="shared" si="328"/>
        <v>0</v>
      </c>
      <c r="AN1169">
        <f t="shared" si="329"/>
        <v>0</v>
      </c>
      <c r="AO1169">
        <f t="shared" si="330"/>
        <v>0</v>
      </c>
      <c r="AP1169">
        <f t="shared" si="331"/>
        <v>0</v>
      </c>
      <c r="AQ1169">
        <f t="shared" si="332"/>
        <v>0</v>
      </c>
      <c r="AR1169">
        <f t="shared" si="333"/>
        <v>0</v>
      </c>
      <c r="AS1169">
        <f t="shared" si="334"/>
        <v>0</v>
      </c>
      <c r="AT1169">
        <f t="shared" si="335"/>
        <v>0</v>
      </c>
      <c r="AU1169">
        <f t="shared" si="336"/>
        <v>0</v>
      </c>
      <c r="AV1169">
        <f t="shared" si="337"/>
        <v>0</v>
      </c>
      <c r="AW1169">
        <f t="shared" si="338"/>
        <v>0</v>
      </c>
      <c r="AX1169">
        <f t="shared" si="339"/>
        <v>0</v>
      </c>
      <c r="AY1169">
        <f t="shared" si="340"/>
        <v>0</v>
      </c>
      <c r="AZ1169">
        <f t="shared" si="341"/>
        <v>0</v>
      </c>
      <c r="BA1169">
        <f t="shared" si="342"/>
        <v>0</v>
      </c>
      <c r="BB1169">
        <f t="shared" si="343"/>
        <v>0</v>
      </c>
      <c r="BC1169">
        <f t="shared" si="344"/>
        <v>0</v>
      </c>
      <c r="BD1169">
        <f t="shared" si="345"/>
        <v>0</v>
      </c>
      <c r="BE1169">
        <f t="shared" si="346"/>
        <v>0</v>
      </c>
      <c r="BF1169">
        <f t="shared" si="347"/>
        <v>0</v>
      </c>
      <c r="BG1169">
        <f t="shared" si="348"/>
        <v>0</v>
      </c>
      <c r="BH1169">
        <f t="shared" si="349"/>
        <v>0</v>
      </c>
      <c r="BI1169">
        <f t="shared" si="350"/>
        <v>0</v>
      </c>
      <c r="BJ1169" s="311">
        <f t="shared" si="351"/>
        <v>0</v>
      </c>
      <c r="BK1169" s="312">
        <f t="shared" si="352"/>
        <v>0</v>
      </c>
      <c r="BL1169" s="313">
        <f t="shared" si="353"/>
        <v>0</v>
      </c>
      <c r="BM1169" s="314">
        <f t="shared" si="360"/>
        <v>0</v>
      </c>
      <c r="BN1169" s="311">
        <f t="shared" si="354"/>
        <v>0</v>
      </c>
      <c r="BO1169" s="312">
        <f t="shared" si="355"/>
        <v>0</v>
      </c>
      <c r="BP1169" s="313">
        <f t="shared" si="356"/>
        <v>0</v>
      </c>
      <c r="BQ1169" s="314">
        <f t="shared" si="361"/>
        <v>0</v>
      </c>
      <c r="BR1169" s="311">
        <f t="shared" si="357"/>
        <v>0</v>
      </c>
      <c r="BS1169" s="312">
        <f t="shared" si="358"/>
        <v>0</v>
      </c>
      <c r="BT1169" s="313">
        <f t="shared" si="359"/>
        <v>0</v>
      </c>
      <c r="BU1169" s="314">
        <f t="shared" si="362"/>
        <v>0</v>
      </c>
      <c r="BV1169" s="247">
        <f t="shared" si="363"/>
        <v>0</v>
      </c>
      <c r="BW1169" s="310" t="str">
        <f>IF(BV1169=0,"",
IF(SUM($BV$1089:BV1169)=1,BX1169,
IF($BV$1664&gt;SUM($BV$1089:BV1169),_xlfn.CONCAT(", ",BX1169),
IF($BV$1664=SUM($BV$1089:BV1169),_xlfn.CONCAT(" y ",BX1169)))))</f>
        <v/>
      </c>
      <c r="BX1169" s="9">
        <v>81</v>
      </c>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row>
    <row r="1170" spans="1:133" ht="14.25">
      <c r="A1170" s="405"/>
      <c r="B1170" s="6"/>
      <c r="C1170" s="9" t="s">
        <v>6748</v>
      </c>
      <c r="D1170" s="668" t="str">
        <f>IF($AC$1082="","",IF(HLOOKUP($AC$1082,Presentación!$AQ$3:$BV$574,Presentación!AP85)="","",HLOOKUP($AC$1082,Presentación!$AQ$3:$BV$574,Presentación!AP85,0)))</f>
        <v/>
      </c>
      <c r="E1170" s="669"/>
      <c r="F1170" s="670"/>
      <c r="G1170" s="763" t="str">
        <f>IF($AC$1082="","",IF(HLOOKUP($AC$1082,Presentación!$BZ$3:$DE$574,Presentación!AP85,0)="","",HLOOKUP($AC$1082,Presentación!$BZ$3:$DE$574,Presentación!AP85,0)))</f>
        <v/>
      </c>
      <c r="H1170" s="669"/>
      <c r="I1170" s="669"/>
      <c r="J1170" s="669"/>
      <c r="K1170" s="669"/>
      <c r="L1170" s="670"/>
      <c r="M1170" s="112"/>
      <c r="N1170" s="112"/>
      <c r="O1170" s="112"/>
      <c r="P1170" s="112"/>
      <c r="Q1170" s="112"/>
      <c r="R1170" s="112"/>
      <c r="S1170" s="112"/>
      <c r="T1170" s="112"/>
      <c r="U1170" s="112"/>
      <c r="V1170" s="112"/>
      <c r="W1170" s="112"/>
      <c r="X1170" s="112"/>
      <c r="Y1170" s="112"/>
      <c r="Z1170" s="112"/>
      <c r="AA1170" s="112"/>
      <c r="AB1170" s="112"/>
      <c r="AC1170" s="112"/>
      <c r="AD1170" s="112"/>
      <c r="AG1170">
        <f t="shared" si="325"/>
        <v>0</v>
      </c>
      <c r="AH1170" s="247">
        <f t="shared" si="326"/>
        <v>0</v>
      </c>
      <c r="AI1170" s="310" t="str">
        <f>IF(AH1170=0,"",
IF(SUM($AH$1088:AH1170)=1,AJ1170,
IF($AH$1663&gt;SUM($AH$1088:AH1170),_xlfn.CONCAT(", ",AJ1170),
IF($AH$1663=SUM($AH$1088:AH1170),_xlfn.CONCAT(" y ",AJ1170)))))</f>
        <v/>
      </c>
      <c r="AJ1170" s="9">
        <v>83</v>
      </c>
      <c r="AK1170">
        <f t="shared" si="324"/>
        <v>0</v>
      </c>
      <c r="AL1170">
        <f t="shared" si="327"/>
        <v>0</v>
      </c>
      <c r="AM1170">
        <f t="shared" si="328"/>
        <v>0</v>
      </c>
      <c r="AN1170">
        <f t="shared" si="329"/>
        <v>0</v>
      </c>
      <c r="AO1170">
        <f t="shared" si="330"/>
        <v>0</v>
      </c>
      <c r="AP1170">
        <f t="shared" si="331"/>
        <v>0</v>
      </c>
      <c r="AQ1170">
        <f t="shared" si="332"/>
        <v>0</v>
      </c>
      <c r="AR1170">
        <f t="shared" si="333"/>
        <v>0</v>
      </c>
      <c r="AS1170">
        <f t="shared" si="334"/>
        <v>0</v>
      </c>
      <c r="AT1170">
        <f t="shared" si="335"/>
        <v>0</v>
      </c>
      <c r="AU1170">
        <f t="shared" si="336"/>
        <v>0</v>
      </c>
      <c r="AV1170">
        <f t="shared" si="337"/>
        <v>0</v>
      </c>
      <c r="AW1170">
        <f t="shared" si="338"/>
        <v>0</v>
      </c>
      <c r="AX1170">
        <f t="shared" si="339"/>
        <v>0</v>
      </c>
      <c r="AY1170">
        <f t="shared" si="340"/>
        <v>0</v>
      </c>
      <c r="AZ1170">
        <f t="shared" si="341"/>
        <v>0</v>
      </c>
      <c r="BA1170">
        <f t="shared" si="342"/>
        <v>0</v>
      </c>
      <c r="BB1170">
        <f t="shared" si="343"/>
        <v>0</v>
      </c>
      <c r="BC1170">
        <f t="shared" si="344"/>
        <v>0</v>
      </c>
      <c r="BD1170">
        <f t="shared" si="345"/>
        <v>0</v>
      </c>
      <c r="BE1170">
        <f t="shared" si="346"/>
        <v>0</v>
      </c>
      <c r="BF1170">
        <f t="shared" si="347"/>
        <v>0</v>
      </c>
      <c r="BG1170">
        <f t="shared" si="348"/>
        <v>0</v>
      </c>
      <c r="BH1170">
        <f t="shared" si="349"/>
        <v>0</v>
      </c>
      <c r="BI1170">
        <f t="shared" si="350"/>
        <v>0</v>
      </c>
      <c r="BJ1170" s="311">
        <f t="shared" si="351"/>
        <v>0</v>
      </c>
      <c r="BK1170" s="312">
        <f t="shared" si="352"/>
        <v>0</v>
      </c>
      <c r="BL1170" s="313">
        <f t="shared" si="353"/>
        <v>0</v>
      </c>
      <c r="BM1170" s="314">
        <f t="shared" si="360"/>
        <v>0</v>
      </c>
      <c r="BN1170" s="311">
        <f t="shared" si="354"/>
        <v>0</v>
      </c>
      <c r="BO1170" s="312">
        <f t="shared" si="355"/>
        <v>0</v>
      </c>
      <c r="BP1170" s="313">
        <f t="shared" si="356"/>
        <v>0</v>
      </c>
      <c r="BQ1170" s="314">
        <f t="shared" si="361"/>
        <v>0</v>
      </c>
      <c r="BR1170" s="311">
        <f t="shared" si="357"/>
        <v>0</v>
      </c>
      <c r="BS1170" s="312">
        <f t="shared" si="358"/>
        <v>0</v>
      </c>
      <c r="BT1170" s="313">
        <f t="shared" si="359"/>
        <v>0</v>
      </c>
      <c r="BU1170" s="314">
        <f t="shared" si="362"/>
        <v>0</v>
      </c>
      <c r="BV1170" s="247">
        <f t="shared" si="363"/>
        <v>0</v>
      </c>
      <c r="BW1170" s="310" t="str">
        <f>IF(BV1170=0,"",
IF(SUM($BV$1089:BV1170)=1,BX1170,
IF($BV$1664&gt;SUM($BV$1089:BV1170),_xlfn.CONCAT(", ",BX1170),
IF($BV$1664=SUM($BV$1089:BV1170),_xlfn.CONCAT(" y ",BX1170)))))</f>
        <v/>
      </c>
      <c r="BX1170" s="9">
        <v>82</v>
      </c>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row>
    <row r="1171" spans="1:133" ht="14.25">
      <c r="A1171" s="405"/>
      <c r="B1171" s="6"/>
      <c r="C1171" s="9" t="s">
        <v>6749</v>
      </c>
      <c r="D1171" s="668" t="str">
        <f>IF($AC$1082="","",IF(HLOOKUP($AC$1082,Presentación!$AQ$3:$BV$574,Presentación!AP86)="","",HLOOKUP($AC$1082,Presentación!$AQ$3:$BV$574,Presentación!AP86,0)))</f>
        <v/>
      </c>
      <c r="E1171" s="669"/>
      <c r="F1171" s="670"/>
      <c r="G1171" s="763" t="str">
        <f>IF($AC$1082="","",IF(HLOOKUP($AC$1082,Presentación!$BZ$3:$DE$574,Presentación!AP86,0)="","",HLOOKUP($AC$1082,Presentación!$BZ$3:$DE$574,Presentación!AP86,0)))</f>
        <v/>
      </c>
      <c r="H1171" s="669"/>
      <c r="I1171" s="669"/>
      <c r="J1171" s="669"/>
      <c r="K1171" s="669"/>
      <c r="L1171" s="670"/>
      <c r="M1171" s="112"/>
      <c r="N1171" s="112"/>
      <c r="O1171" s="112"/>
      <c r="P1171" s="112"/>
      <c r="Q1171" s="112"/>
      <c r="R1171" s="112"/>
      <c r="S1171" s="112"/>
      <c r="T1171" s="112"/>
      <c r="U1171" s="112"/>
      <c r="V1171" s="112"/>
      <c r="W1171" s="112"/>
      <c r="X1171" s="112"/>
      <c r="Y1171" s="112"/>
      <c r="Z1171" s="112"/>
      <c r="AA1171" s="112"/>
      <c r="AB1171" s="112"/>
      <c r="AC1171" s="112"/>
      <c r="AD1171" s="112"/>
      <c r="AG1171">
        <f t="shared" si="325"/>
        <v>0</v>
      </c>
      <c r="AH1171" s="247">
        <f t="shared" si="326"/>
        <v>0</v>
      </c>
      <c r="AI1171" s="310" t="str">
        <f>IF(AH1171=0,"",
IF(SUM($AH$1088:AH1171)=1,AJ1171,
IF($AH$1663&gt;SUM($AH$1088:AH1171),_xlfn.CONCAT(", ",AJ1171),
IF($AH$1663=SUM($AH$1088:AH1171),_xlfn.CONCAT(" y ",AJ1171)))))</f>
        <v/>
      </c>
      <c r="AJ1171" s="9">
        <v>84</v>
      </c>
      <c r="AK1171">
        <f t="shared" si="324"/>
        <v>0</v>
      </c>
      <c r="AL1171">
        <f t="shared" si="327"/>
        <v>0</v>
      </c>
      <c r="AM1171">
        <f t="shared" si="328"/>
        <v>0</v>
      </c>
      <c r="AN1171">
        <f t="shared" si="329"/>
        <v>0</v>
      </c>
      <c r="AO1171">
        <f t="shared" si="330"/>
        <v>0</v>
      </c>
      <c r="AP1171">
        <f t="shared" si="331"/>
        <v>0</v>
      </c>
      <c r="AQ1171">
        <f t="shared" si="332"/>
        <v>0</v>
      </c>
      <c r="AR1171">
        <f t="shared" si="333"/>
        <v>0</v>
      </c>
      <c r="AS1171">
        <f t="shared" si="334"/>
        <v>0</v>
      </c>
      <c r="AT1171">
        <f t="shared" si="335"/>
        <v>0</v>
      </c>
      <c r="AU1171">
        <f t="shared" si="336"/>
        <v>0</v>
      </c>
      <c r="AV1171">
        <f t="shared" si="337"/>
        <v>0</v>
      </c>
      <c r="AW1171">
        <f t="shared" si="338"/>
        <v>0</v>
      </c>
      <c r="AX1171">
        <f t="shared" si="339"/>
        <v>0</v>
      </c>
      <c r="AY1171">
        <f t="shared" si="340"/>
        <v>0</v>
      </c>
      <c r="AZ1171">
        <f t="shared" si="341"/>
        <v>0</v>
      </c>
      <c r="BA1171">
        <f t="shared" si="342"/>
        <v>0</v>
      </c>
      <c r="BB1171">
        <f t="shared" si="343"/>
        <v>0</v>
      </c>
      <c r="BC1171">
        <f t="shared" si="344"/>
        <v>0</v>
      </c>
      <c r="BD1171">
        <f t="shared" si="345"/>
        <v>0</v>
      </c>
      <c r="BE1171">
        <f t="shared" si="346"/>
        <v>0</v>
      </c>
      <c r="BF1171">
        <f t="shared" si="347"/>
        <v>0</v>
      </c>
      <c r="BG1171">
        <f t="shared" si="348"/>
        <v>0</v>
      </c>
      <c r="BH1171">
        <f t="shared" si="349"/>
        <v>0</v>
      </c>
      <c r="BI1171">
        <f t="shared" si="350"/>
        <v>0</v>
      </c>
      <c r="BJ1171" s="311">
        <f t="shared" si="351"/>
        <v>0</v>
      </c>
      <c r="BK1171" s="312">
        <f t="shared" si="352"/>
        <v>0</v>
      </c>
      <c r="BL1171" s="313">
        <f t="shared" si="353"/>
        <v>0</v>
      </c>
      <c r="BM1171" s="314">
        <f t="shared" si="360"/>
        <v>0</v>
      </c>
      <c r="BN1171" s="311">
        <f t="shared" si="354"/>
        <v>0</v>
      </c>
      <c r="BO1171" s="312">
        <f t="shared" si="355"/>
        <v>0</v>
      </c>
      <c r="BP1171" s="313">
        <f t="shared" si="356"/>
        <v>0</v>
      </c>
      <c r="BQ1171" s="314">
        <f t="shared" si="361"/>
        <v>0</v>
      </c>
      <c r="BR1171" s="311">
        <f t="shared" si="357"/>
        <v>0</v>
      </c>
      <c r="BS1171" s="312">
        <f t="shared" si="358"/>
        <v>0</v>
      </c>
      <c r="BT1171" s="313">
        <f t="shared" si="359"/>
        <v>0</v>
      </c>
      <c r="BU1171" s="314">
        <f t="shared" si="362"/>
        <v>0</v>
      </c>
      <c r="BV1171" s="247">
        <f t="shared" si="363"/>
        <v>0</v>
      </c>
      <c r="BW1171" s="310" t="str">
        <f>IF(BV1171=0,"",
IF(SUM($BV$1089:BV1171)=1,BX1171,
IF($BV$1664&gt;SUM($BV$1089:BV1171),_xlfn.CONCAT(", ",BX1171),
IF($BV$1664=SUM($BV$1089:BV1171),_xlfn.CONCAT(" y ",BX1171)))))</f>
        <v/>
      </c>
      <c r="BX1171" s="9">
        <v>83</v>
      </c>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row>
    <row r="1172" spans="1:133" ht="14.25">
      <c r="A1172" s="405"/>
      <c r="B1172" s="6"/>
      <c r="C1172" s="9" t="s">
        <v>6750</v>
      </c>
      <c r="D1172" s="668" t="str">
        <f>IF($AC$1082="","",IF(HLOOKUP($AC$1082,Presentación!$AQ$3:$BV$574,Presentación!AP87)="","",HLOOKUP($AC$1082,Presentación!$AQ$3:$BV$574,Presentación!AP87,0)))</f>
        <v/>
      </c>
      <c r="E1172" s="669"/>
      <c r="F1172" s="670"/>
      <c r="G1172" s="763" t="str">
        <f>IF($AC$1082="","",IF(HLOOKUP($AC$1082,Presentación!$BZ$3:$DE$574,Presentación!AP87,0)="","",HLOOKUP($AC$1082,Presentación!$BZ$3:$DE$574,Presentación!AP87,0)))</f>
        <v/>
      </c>
      <c r="H1172" s="669"/>
      <c r="I1172" s="669"/>
      <c r="J1172" s="669"/>
      <c r="K1172" s="669"/>
      <c r="L1172" s="670"/>
      <c r="M1172" s="112"/>
      <c r="N1172" s="112"/>
      <c r="O1172" s="112"/>
      <c r="P1172" s="112"/>
      <c r="Q1172" s="112"/>
      <c r="R1172" s="112"/>
      <c r="S1172" s="112"/>
      <c r="T1172" s="112"/>
      <c r="U1172" s="112"/>
      <c r="V1172" s="112"/>
      <c r="W1172" s="112"/>
      <c r="X1172" s="112"/>
      <c r="Y1172" s="112"/>
      <c r="Z1172" s="112"/>
      <c r="AA1172" s="112"/>
      <c r="AB1172" s="112"/>
      <c r="AC1172" s="112"/>
      <c r="AD1172" s="112"/>
      <c r="AG1172">
        <f t="shared" si="325"/>
        <v>0</v>
      </c>
      <c r="AH1172" s="247">
        <f t="shared" si="326"/>
        <v>0</v>
      </c>
      <c r="AI1172" s="310" t="str">
        <f>IF(AH1172=0,"",
IF(SUM($AH$1088:AH1172)=1,AJ1172,
IF($AH$1663&gt;SUM($AH$1088:AH1172),_xlfn.CONCAT(", ",AJ1172),
IF($AH$1663=SUM($AH$1088:AH1172),_xlfn.CONCAT(" y ",AJ1172)))))</f>
        <v/>
      </c>
      <c r="AJ1172" s="9">
        <v>85</v>
      </c>
      <c r="AK1172">
        <f t="shared" si="324"/>
        <v>0</v>
      </c>
      <c r="AL1172">
        <f t="shared" si="327"/>
        <v>0</v>
      </c>
      <c r="AM1172">
        <f t="shared" si="328"/>
        <v>0</v>
      </c>
      <c r="AN1172">
        <f t="shared" si="329"/>
        <v>0</v>
      </c>
      <c r="AO1172">
        <f t="shared" si="330"/>
        <v>0</v>
      </c>
      <c r="AP1172">
        <f t="shared" si="331"/>
        <v>0</v>
      </c>
      <c r="AQ1172">
        <f t="shared" si="332"/>
        <v>0</v>
      </c>
      <c r="AR1172">
        <f t="shared" si="333"/>
        <v>0</v>
      </c>
      <c r="AS1172">
        <f t="shared" si="334"/>
        <v>0</v>
      </c>
      <c r="AT1172">
        <f t="shared" si="335"/>
        <v>0</v>
      </c>
      <c r="AU1172">
        <f t="shared" si="336"/>
        <v>0</v>
      </c>
      <c r="AV1172">
        <f t="shared" si="337"/>
        <v>0</v>
      </c>
      <c r="AW1172">
        <f t="shared" si="338"/>
        <v>0</v>
      </c>
      <c r="AX1172">
        <f t="shared" si="339"/>
        <v>0</v>
      </c>
      <c r="AY1172">
        <f t="shared" si="340"/>
        <v>0</v>
      </c>
      <c r="AZ1172">
        <f t="shared" si="341"/>
        <v>0</v>
      </c>
      <c r="BA1172">
        <f t="shared" si="342"/>
        <v>0</v>
      </c>
      <c r="BB1172">
        <f t="shared" si="343"/>
        <v>0</v>
      </c>
      <c r="BC1172">
        <f t="shared" si="344"/>
        <v>0</v>
      </c>
      <c r="BD1172">
        <f t="shared" si="345"/>
        <v>0</v>
      </c>
      <c r="BE1172">
        <f t="shared" si="346"/>
        <v>0</v>
      </c>
      <c r="BF1172">
        <f t="shared" si="347"/>
        <v>0</v>
      </c>
      <c r="BG1172">
        <f t="shared" si="348"/>
        <v>0</v>
      </c>
      <c r="BH1172">
        <f t="shared" si="349"/>
        <v>0</v>
      </c>
      <c r="BI1172">
        <f t="shared" si="350"/>
        <v>0</v>
      </c>
      <c r="BJ1172" s="311">
        <f t="shared" si="351"/>
        <v>0</v>
      </c>
      <c r="BK1172" s="312">
        <f t="shared" si="352"/>
        <v>0</v>
      </c>
      <c r="BL1172" s="313">
        <f t="shared" si="353"/>
        <v>0</v>
      </c>
      <c r="BM1172" s="314">
        <f t="shared" si="360"/>
        <v>0</v>
      </c>
      <c r="BN1172" s="311">
        <f t="shared" si="354"/>
        <v>0</v>
      </c>
      <c r="BO1172" s="312">
        <f t="shared" si="355"/>
        <v>0</v>
      </c>
      <c r="BP1172" s="313">
        <f t="shared" si="356"/>
        <v>0</v>
      </c>
      <c r="BQ1172" s="314">
        <f t="shared" si="361"/>
        <v>0</v>
      </c>
      <c r="BR1172" s="311">
        <f t="shared" si="357"/>
        <v>0</v>
      </c>
      <c r="BS1172" s="312">
        <f t="shared" si="358"/>
        <v>0</v>
      </c>
      <c r="BT1172" s="313">
        <f t="shared" si="359"/>
        <v>0</v>
      </c>
      <c r="BU1172" s="314">
        <f t="shared" si="362"/>
        <v>0</v>
      </c>
      <c r="BV1172" s="247">
        <f t="shared" si="363"/>
        <v>0</v>
      </c>
      <c r="BW1172" s="310" t="str">
        <f>IF(BV1172=0,"",
IF(SUM($BV$1089:BV1172)=1,BX1172,
IF($BV$1664&gt;SUM($BV$1089:BV1172),_xlfn.CONCAT(", ",BX1172),
IF($BV$1664=SUM($BV$1089:BV1172),_xlfn.CONCAT(" y ",BX1172)))))</f>
        <v/>
      </c>
      <c r="BX1172" s="9">
        <v>84</v>
      </c>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row>
    <row r="1173" spans="1:133" ht="14.25">
      <c r="A1173" s="405"/>
      <c r="B1173" s="6"/>
      <c r="C1173" s="9" t="s">
        <v>6751</v>
      </c>
      <c r="D1173" s="668" t="str">
        <f>IF($AC$1082="","",IF(HLOOKUP($AC$1082,Presentación!$AQ$3:$BV$574,Presentación!AP88)="","",HLOOKUP($AC$1082,Presentación!$AQ$3:$BV$574,Presentación!AP88,0)))</f>
        <v/>
      </c>
      <c r="E1173" s="669"/>
      <c r="F1173" s="670"/>
      <c r="G1173" s="763" t="str">
        <f>IF($AC$1082="","",IF(HLOOKUP($AC$1082,Presentación!$BZ$3:$DE$574,Presentación!AP88,0)="","",HLOOKUP($AC$1082,Presentación!$BZ$3:$DE$574,Presentación!AP88,0)))</f>
        <v/>
      </c>
      <c r="H1173" s="669"/>
      <c r="I1173" s="669"/>
      <c r="J1173" s="669"/>
      <c r="K1173" s="669"/>
      <c r="L1173" s="670"/>
      <c r="M1173" s="112"/>
      <c r="N1173" s="112"/>
      <c r="O1173" s="112"/>
      <c r="P1173" s="112"/>
      <c r="Q1173" s="112"/>
      <c r="R1173" s="112"/>
      <c r="S1173" s="112"/>
      <c r="T1173" s="112"/>
      <c r="U1173" s="112"/>
      <c r="V1173" s="112"/>
      <c r="W1173" s="112"/>
      <c r="X1173" s="112"/>
      <c r="Y1173" s="112"/>
      <c r="Z1173" s="112"/>
      <c r="AA1173" s="112"/>
      <c r="AB1173" s="112"/>
      <c r="AC1173" s="112"/>
      <c r="AD1173" s="112"/>
      <c r="AG1173">
        <f t="shared" si="325"/>
        <v>0</v>
      </c>
      <c r="AH1173" s="247">
        <f t="shared" si="326"/>
        <v>0</v>
      </c>
      <c r="AI1173" s="310" t="str">
        <f>IF(AH1173=0,"",
IF(SUM($AH$1088:AH1173)=1,AJ1173,
IF($AH$1663&gt;SUM($AH$1088:AH1173),_xlfn.CONCAT(", ",AJ1173),
IF($AH$1663=SUM($AH$1088:AH1173),_xlfn.CONCAT(" y ",AJ1173)))))</f>
        <v/>
      </c>
      <c r="AJ1173" s="9">
        <v>86</v>
      </c>
      <c r="AK1173">
        <f t="shared" si="324"/>
        <v>0</v>
      </c>
      <c r="AL1173">
        <f t="shared" si="327"/>
        <v>0</v>
      </c>
      <c r="AM1173">
        <f t="shared" si="328"/>
        <v>0</v>
      </c>
      <c r="AN1173">
        <f t="shared" si="329"/>
        <v>0</v>
      </c>
      <c r="AO1173">
        <f t="shared" si="330"/>
        <v>0</v>
      </c>
      <c r="AP1173">
        <f t="shared" si="331"/>
        <v>0</v>
      </c>
      <c r="AQ1173">
        <f t="shared" si="332"/>
        <v>0</v>
      </c>
      <c r="AR1173">
        <f t="shared" si="333"/>
        <v>0</v>
      </c>
      <c r="AS1173">
        <f t="shared" si="334"/>
        <v>0</v>
      </c>
      <c r="AT1173">
        <f t="shared" si="335"/>
        <v>0</v>
      </c>
      <c r="AU1173">
        <f t="shared" si="336"/>
        <v>0</v>
      </c>
      <c r="AV1173">
        <f t="shared" si="337"/>
        <v>0</v>
      </c>
      <c r="AW1173">
        <f t="shared" si="338"/>
        <v>0</v>
      </c>
      <c r="AX1173">
        <f t="shared" si="339"/>
        <v>0</v>
      </c>
      <c r="AY1173">
        <f t="shared" si="340"/>
        <v>0</v>
      </c>
      <c r="AZ1173">
        <f t="shared" si="341"/>
        <v>0</v>
      </c>
      <c r="BA1173">
        <f t="shared" si="342"/>
        <v>0</v>
      </c>
      <c r="BB1173">
        <f t="shared" si="343"/>
        <v>0</v>
      </c>
      <c r="BC1173">
        <f t="shared" si="344"/>
        <v>0</v>
      </c>
      <c r="BD1173">
        <f t="shared" si="345"/>
        <v>0</v>
      </c>
      <c r="BE1173">
        <f t="shared" si="346"/>
        <v>0</v>
      </c>
      <c r="BF1173">
        <f t="shared" si="347"/>
        <v>0</v>
      </c>
      <c r="BG1173">
        <f t="shared" si="348"/>
        <v>0</v>
      </c>
      <c r="BH1173">
        <f t="shared" si="349"/>
        <v>0</v>
      </c>
      <c r="BI1173">
        <f t="shared" si="350"/>
        <v>0</v>
      </c>
      <c r="BJ1173" s="311">
        <f t="shared" si="351"/>
        <v>0</v>
      </c>
      <c r="BK1173" s="312">
        <f t="shared" si="352"/>
        <v>0</v>
      </c>
      <c r="BL1173" s="313">
        <f t="shared" si="353"/>
        <v>0</v>
      </c>
      <c r="BM1173" s="314">
        <f t="shared" si="360"/>
        <v>0</v>
      </c>
      <c r="BN1173" s="311">
        <f t="shared" si="354"/>
        <v>0</v>
      </c>
      <c r="BO1173" s="312">
        <f t="shared" si="355"/>
        <v>0</v>
      </c>
      <c r="BP1173" s="313">
        <f t="shared" si="356"/>
        <v>0</v>
      </c>
      <c r="BQ1173" s="314">
        <f t="shared" si="361"/>
        <v>0</v>
      </c>
      <c r="BR1173" s="311">
        <f t="shared" si="357"/>
        <v>0</v>
      </c>
      <c r="BS1173" s="312">
        <f t="shared" si="358"/>
        <v>0</v>
      </c>
      <c r="BT1173" s="313">
        <f t="shared" si="359"/>
        <v>0</v>
      </c>
      <c r="BU1173" s="314">
        <f t="shared" si="362"/>
        <v>0</v>
      </c>
      <c r="BV1173" s="247">
        <f t="shared" si="363"/>
        <v>0</v>
      </c>
      <c r="BW1173" s="310" t="str">
        <f>IF(BV1173=0,"",
IF(SUM($BV$1089:BV1173)=1,BX1173,
IF($BV$1664&gt;SUM($BV$1089:BV1173),_xlfn.CONCAT(", ",BX1173),
IF($BV$1664=SUM($BV$1089:BV1173),_xlfn.CONCAT(" y ",BX1173)))))</f>
        <v/>
      </c>
      <c r="BX1173" s="9">
        <v>85</v>
      </c>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row>
    <row r="1174" spans="1:133" ht="14.25">
      <c r="A1174" s="405"/>
      <c r="B1174" s="6"/>
      <c r="C1174" s="9" t="s">
        <v>6752</v>
      </c>
      <c r="D1174" s="668" t="str">
        <f>IF($AC$1082="","",IF(HLOOKUP($AC$1082,Presentación!$AQ$3:$BV$574,Presentación!AP89)="","",HLOOKUP($AC$1082,Presentación!$AQ$3:$BV$574,Presentación!AP89,0)))</f>
        <v/>
      </c>
      <c r="E1174" s="669"/>
      <c r="F1174" s="670"/>
      <c r="G1174" s="763" t="str">
        <f>IF($AC$1082="","",IF(HLOOKUP($AC$1082,Presentación!$BZ$3:$DE$574,Presentación!AP89,0)="","",HLOOKUP($AC$1082,Presentación!$BZ$3:$DE$574,Presentación!AP89,0)))</f>
        <v/>
      </c>
      <c r="H1174" s="669"/>
      <c r="I1174" s="669"/>
      <c r="J1174" s="669"/>
      <c r="K1174" s="669"/>
      <c r="L1174" s="670"/>
      <c r="M1174" s="112"/>
      <c r="N1174" s="112"/>
      <c r="O1174" s="112"/>
      <c r="P1174" s="112"/>
      <c r="Q1174" s="112"/>
      <c r="R1174" s="112"/>
      <c r="S1174" s="112"/>
      <c r="T1174" s="112"/>
      <c r="U1174" s="112"/>
      <c r="V1174" s="112"/>
      <c r="W1174" s="112"/>
      <c r="X1174" s="112"/>
      <c r="Y1174" s="112"/>
      <c r="Z1174" s="112"/>
      <c r="AA1174" s="112"/>
      <c r="AB1174" s="112"/>
      <c r="AC1174" s="112"/>
      <c r="AD1174" s="112"/>
      <c r="AG1174">
        <f t="shared" si="325"/>
        <v>0</v>
      </c>
      <c r="AH1174" s="247">
        <f t="shared" si="326"/>
        <v>0</v>
      </c>
      <c r="AI1174" s="310" t="str">
        <f>IF(AH1174=0,"",
IF(SUM($AH$1088:AH1174)=1,AJ1174,
IF($AH$1663&gt;SUM($AH$1088:AH1174),_xlfn.CONCAT(", ",AJ1174),
IF($AH$1663=SUM($AH$1088:AH1174),_xlfn.CONCAT(" y ",AJ1174)))))</f>
        <v/>
      </c>
      <c r="AJ1174" s="9">
        <v>87</v>
      </c>
      <c r="AK1174">
        <f t="shared" si="324"/>
        <v>0</v>
      </c>
      <c r="AL1174">
        <f t="shared" si="327"/>
        <v>0</v>
      </c>
      <c r="AM1174">
        <f t="shared" si="328"/>
        <v>0</v>
      </c>
      <c r="AN1174">
        <f t="shared" si="329"/>
        <v>0</v>
      </c>
      <c r="AO1174">
        <f t="shared" si="330"/>
        <v>0</v>
      </c>
      <c r="AP1174">
        <f t="shared" si="331"/>
        <v>0</v>
      </c>
      <c r="AQ1174">
        <f t="shared" si="332"/>
        <v>0</v>
      </c>
      <c r="AR1174">
        <f t="shared" si="333"/>
        <v>0</v>
      </c>
      <c r="AS1174">
        <f t="shared" si="334"/>
        <v>0</v>
      </c>
      <c r="AT1174">
        <f t="shared" si="335"/>
        <v>0</v>
      </c>
      <c r="AU1174">
        <f t="shared" si="336"/>
        <v>0</v>
      </c>
      <c r="AV1174">
        <f t="shared" si="337"/>
        <v>0</v>
      </c>
      <c r="AW1174">
        <f t="shared" si="338"/>
        <v>0</v>
      </c>
      <c r="AX1174">
        <f t="shared" si="339"/>
        <v>0</v>
      </c>
      <c r="AY1174">
        <f t="shared" si="340"/>
        <v>0</v>
      </c>
      <c r="AZ1174">
        <f t="shared" si="341"/>
        <v>0</v>
      </c>
      <c r="BA1174">
        <f t="shared" si="342"/>
        <v>0</v>
      </c>
      <c r="BB1174">
        <f t="shared" si="343"/>
        <v>0</v>
      </c>
      <c r="BC1174">
        <f t="shared" si="344"/>
        <v>0</v>
      </c>
      <c r="BD1174">
        <f t="shared" si="345"/>
        <v>0</v>
      </c>
      <c r="BE1174">
        <f t="shared" si="346"/>
        <v>0</v>
      </c>
      <c r="BF1174">
        <f t="shared" si="347"/>
        <v>0</v>
      </c>
      <c r="BG1174">
        <f t="shared" si="348"/>
        <v>0</v>
      </c>
      <c r="BH1174">
        <f t="shared" si="349"/>
        <v>0</v>
      </c>
      <c r="BI1174">
        <f t="shared" si="350"/>
        <v>0</v>
      </c>
      <c r="BJ1174" s="311">
        <f t="shared" si="351"/>
        <v>0</v>
      </c>
      <c r="BK1174" s="312">
        <f t="shared" si="352"/>
        <v>0</v>
      </c>
      <c r="BL1174" s="313">
        <f t="shared" si="353"/>
        <v>0</v>
      </c>
      <c r="BM1174" s="314">
        <f t="shared" si="360"/>
        <v>0</v>
      </c>
      <c r="BN1174" s="311">
        <f t="shared" si="354"/>
        <v>0</v>
      </c>
      <c r="BO1174" s="312">
        <f t="shared" si="355"/>
        <v>0</v>
      </c>
      <c r="BP1174" s="313">
        <f t="shared" si="356"/>
        <v>0</v>
      </c>
      <c r="BQ1174" s="314">
        <f t="shared" si="361"/>
        <v>0</v>
      </c>
      <c r="BR1174" s="311">
        <f t="shared" si="357"/>
        <v>0</v>
      </c>
      <c r="BS1174" s="312">
        <f t="shared" si="358"/>
        <v>0</v>
      </c>
      <c r="BT1174" s="313">
        <f t="shared" si="359"/>
        <v>0</v>
      </c>
      <c r="BU1174" s="314">
        <f t="shared" si="362"/>
        <v>0</v>
      </c>
      <c r="BV1174" s="247">
        <f t="shared" si="363"/>
        <v>0</v>
      </c>
      <c r="BW1174" s="310" t="str">
        <f>IF(BV1174=0,"",
IF(SUM($BV$1089:BV1174)=1,BX1174,
IF($BV$1664&gt;SUM($BV$1089:BV1174),_xlfn.CONCAT(", ",BX1174),
IF($BV$1664=SUM($BV$1089:BV1174),_xlfn.CONCAT(" y ",BX1174)))))</f>
        <v/>
      </c>
      <c r="BX1174" s="9">
        <v>86</v>
      </c>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row>
    <row r="1175" spans="1:133" ht="14.25">
      <c r="A1175" s="405"/>
      <c r="B1175" s="6"/>
      <c r="C1175" s="9" t="s">
        <v>6753</v>
      </c>
      <c r="D1175" s="668" t="str">
        <f>IF($AC$1082="","",IF(HLOOKUP($AC$1082,Presentación!$AQ$3:$BV$574,Presentación!AP90)="","",HLOOKUP($AC$1082,Presentación!$AQ$3:$BV$574,Presentación!AP90,0)))</f>
        <v/>
      </c>
      <c r="E1175" s="669"/>
      <c r="F1175" s="670"/>
      <c r="G1175" s="763" t="str">
        <f>IF($AC$1082="","",IF(HLOOKUP($AC$1082,Presentación!$BZ$3:$DE$574,Presentación!AP90,0)="","",HLOOKUP($AC$1082,Presentación!$BZ$3:$DE$574,Presentación!AP90,0)))</f>
        <v/>
      </c>
      <c r="H1175" s="669"/>
      <c r="I1175" s="669"/>
      <c r="J1175" s="669"/>
      <c r="K1175" s="669"/>
      <c r="L1175" s="670"/>
      <c r="M1175" s="112"/>
      <c r="N1175" s="112"/>
      <c r="O1175" s="112"/>
      <c r="P1175" s="112"/>
      <c r="Q1175" s="112"/>
      <c r="R1175" s="112"/>
      <c r="S1175" s="112"/>
      <c r="T1175" s="112"/>
      <c r="U1175" s="112"/>
      <c r="V1175" s="112"/>
      <c r="W1175" s="112"/>
      <c r="X1175" s="112"/>
      <c r="Y1175" s="112"/>
      <c r="Z1175" s="112"/>
      <c r="AA1175" s="112"/>
      <c r="AB1175" s="112"/>
      <c r="AC1175" s="112"/>
      <c r="AD1175" s="112"/>
      <c r="AG1175">
        <f t="shared" si="325"/>
        <v>0</v>
      </c>
      <c r="AH1175" s="247">
        <f t="shared" si="326"/>
        <v>0</v>
      </c>
      <c r="AI1175" s="310" t="str">
        <f>IF(AH1175=0,"",
IF(SUM($AH$1088:AH1175)=1,AJ1175,
IF($AH$1663&gt;SUM($AH$1088:AH1175),_xlfn.CONCAT(", ",AJ1175),
IF($AH$1663=SUM($AH$1088:AH1175),_xlfn.CONCAT(" y ",AJ1175)))))</f>
        <v/>
      </c>
      <c r="AJ1175" s="9">
        <v>88</v>
      </c>
      <c r="AK1175">
        <f t="shared" si="324"/>
        <v>0</v>
      </c>
      <c r="AL1175">
        <f t="shared" si="327"/>
        <v>0</v>
      </c>
      <c r="AM1175">
        <f t="shared" si="328"/>
        <v>0</v>
      </c>
      <c r="AN1175">
        <f t="shared" si="329"/>
        <v>0</v>
      </c>
      <c r="AO1175">
        <f t="shared" si="330"/>
        <v>0</v>
      </c>
      <c r="AP1175">
        <f t="shared" si="331"/>
        <v>0</v>
      </c>
      <c r="AQ1175">
        <f t="shared" si="332"/>
        <v>0</v>
      </c>
      <c r="AR1175">
        <f t="shared" si="333"/>
        <v>0</v>
      </c>
      <c r="AS1175">
        <f t="shared" si="334"/>
        <v>0</v>
      </c>
      <c r="AT1175">
        <f t="shared" si="335"/>
        <v>0</v>
      </c>
      <c r="AU1175">
        <f t="shared" si="336"/>
        <v>0</v>
      </c>
      <c r="AV1175">
        <f t="shared" si="337"/>
        <v>0</v>
      </c>
      <c r="AW1175">
        <f t="shared" si="338"/>
        <v>0</v>
      </c>
      <c r="AX1175">
        <f t="shared" si="339"/>
        <v>0</v>
      </c>
      <c r="AY1175">
        <f t="shared" si="340"/>
        <v>0</v>
      </c>
      <c r="AZ1175">
        <f t="shared" si="341"/>
        <v>0</v>
      </c>
      <c r="BA1175">
        <f t="shared" si="342"/>
        <v>0</v>
      </c>
      <c r="BB1175">
        <f t="shared" si="343"/>
        <v>0</v>
      </c>
      <c r="BC1175">
        <f t="shared" si="344"/>
        <v>0</v>
      </c>
      <c r="BD1175">
        <f t="shared" si="345"/>
        <v>0</v>
      </c>
      <c r="BE1175">
        <f t="shared" si="346"/>
        <v>0</v>
      </c>
      <c r="BF1175">
        <f t="shared" si="347"/>
        <v>0</v>
      </c>
      <c r="BG1175">
        <f t="shared" si="348"/>
        <v>0</v>
      </c>
      <c r="BH1175">
        <f t="shared" si="349"/>
        <v>0</v>
      </c>
      <c r="BI1175">
        <f t="shared" si="350"/>
        <v>0</v>
      </c>
      <c r="BJ1175" s="311">
        <f t="shared" si="351"/>
        <v>0</v>
      </c>
      <c r="BK1175" s="312">
        <f t="shared" si="352"/>
        <v>0</v>
      </c>
      <c r="BL1175" s="313">
        <f t="shared" si="353"/>
        <v>0</v>
      </c>
      <c r="BM1175" s="314">
        <f t="shared" si="360"/>
        <v>0</v>
      </c>
      <c r="BN1175" s="311">
        <f t="shared" si="354"/>
        <v>0</v>
      </c>
      <c r="BO1175" s="312">
        <f t="shared" si="355"/>
        <v>0</v>
      </c>
      <c r="BP1175" s="313">
        <f t="shared" si="356"/>
        <v>0</v>
      </c>
      <c r="BQ1175" s="314">
        <f t="shared" si="361"/>
        <v>0</v>
      </c>
      <c r="BR1175" s="311">
        <f t="shared" si="357"/>
        <v>0</v>
      </c>
      <c r="BS1175" s="312">
        <f t="shared" si="358"/>
        <v>0</v>
      </c>
      <c r="BT1175" s="313">
        <f t="shared" si="359"/>
        <v>0</v>
      </c>
      <c r="BU1175" s="314">
        <f t="shared" si="362"/>
        <v>0</v>
      </c>
      <c r="BV1175" s="247">
        <f t="shared" si="363"/>
        <v>0</v>
      </c>
      <c r="BW1175" s="310" t="str">
        <f>IF(BV1175=0,"",
IF(SUM($BV$1089:BV1175)=1,BX1175,
IF($BV$1664&gt;SUM($BV$1089:BV1175),_xlfn.CONCAT(", ",BX1175),
IF($BV$1664=SUM($BV$1089:BV1175),_xlfn.CONCAT(" y ",BX1175)))))</f>
        <v/>
      </c>
      <c r="BX1175" s="9">
        <v>87</v>
      </c>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row>
    <row r="1176" spans="1:133" ht="14.25">
      <c r="A1176" s="405"/>
      <c r="B1176" s="6"/>
      <c r="C1176" s="9" t="s">
        <v>6754</v>
      </c>
      <c r="D1176" s="668" t="str">
        <f>IF($AC$1082="","",IF(HLOOKUP($AC$1082,Presentación!$AQ$3:$BV$574,Presentación!AP91)="","",HLOOKUP($AC$1082,Presentación!$AQ$3:$BV$574,Presentación!AP91,0)))</f>
        <v/>
      </c>
      <c r="E1176" s="669"/>
      <c r="F1176" s="670"/>
      <c r="G1176" s="763" t="str">
        <f>IF($AC$1082="","",IF(HLOOKUP($AC$1082,Presentación!$BZ$3:$DE$574,Presentación!AP91,0)="","",HLOOKUP($AC$1082,Presentación!$BZ$3:$DE$574,Presentación!AP91,0)))</f>
        <v/>
      </c>
      <c r="H1176" s="669"/>
      <c r="I1176" s="669"/>
      <c r="J1176" s="669"/>
      <c r="K1176" s="669"/>
      <c r="L1176" s="670"/>
      <c r="M1176" s="112"/>
      <c r="N1176" s="112"/>
      <c r="O1176" s="112"/>
      <c r="P1176" s="112"/>
      <c r="Q1176" s="112"/>
      <c r="R1176" s="112"/>
      <c r="S1176" s="112"/>
      <c r="T1176" s="112"/>
      <c r="U1176" s="112"/>
      <c r="V1176" s="112"/>
      <c r="W1176" s="112"/>
      <c r="X1176" s="112"/>
      <c r="Y1176" s="112"/>
      <c r="Z1176" s="112"/>
      <c r="AA1176" s="112"/>
      <c r="AB1176" s="112"/>
      <c r="AC1176" s="112"/>
      <c r="AD1176" s="112"/>
      <c r="AG1176">
        <f t="shared" si="325"/>
        <v>0</v>
      </c>
      <c r="AH1176" s="247">
        <f t="shared" si="326"/>
        <v>0</v>
      </c>
      <c r="AI1176" s="310" t="str">
        <f>IF(AH1176=0,"",
IF(SUM($AH$1088:AH1176)=1,AJ1176,
IF($AH$1663&gt;SUM($AH$1088:AH1176),_xlfn.CONCAT(", ",AJ1176),
IF($AH$1663=SUM($AH$1088:AH1176),_xlfn.CONCAT(" y ",AJ1176)))))</f>
        <v/>
      </c>
      <c r="AJ1176" s="9">
        <v>89</v>
      </c>
      <c r="AK1176">
        <f t="shared" si="324"/>
        <v>0</v>
      </c>
      <c r="AL1176">
        <f t="shared" si="327"/>
        <v>0</v>
      </c>
      <c r="AM1176">
        <f t="shared" si="328"/>
        <v>0</v>
      </c>
      <c r="AN1176">
        <f t="shared" si="329"/>
        <v>0</v>
      </c>
      <c r="AO1176">
        <f t="shared" si="330"/>
        <v>0</v>
      </c>
      <c r="AP1176">
        <f t="shared" si="331"/>
        <v>0</v>
      </c>
      <c r="AQ1176">
        <f t="shared" si="332"/>
        <v>0</v>
      </c>
      <c r="AR1176">
        <f t="shared" si="333"/>
        <v>0</v>
      </c>
      <c r="AS1176">
        <f t="shared" si="334"/>
        <v>0</v>
      </c>
      <c r="AT1176">
        <f t="shared" si="335"/>
        <v>0</v>
      </c>
      <c r="AU1176">
        <f t="shared" si="336"/>
        <v>0</v>
      </c>
      <c r="AV1176">
        <f t="shared" si="337"/>
        <v>0</v>
      </c>
      <c r="AW1176">
        <f t="shared" si="338"/>
        <v>0</v>
      </c>
      <c r="AX1176">
        <f t="shared" si="339"/>
        <v>0</v>
      </c>
      <c r="AY1176">
        <f t="shared" si="340"/>
        <v>0</v>
      </c>
      <c r="AZ1176">
        <f t="shared" si="341"/>
        <v>0</v>
      </c>
      <c r="BA1176">
        <f t="shared" si="342"/>
        <v>0</v>
      </c>
      <c r="BB1176">
        <f t="shared" si="343"/>
        <v>0</v>
      </c>
      <c r="BC1176">
        <f t="shared" si="344"/>
        <v>0</v>
      </c>
      <c r="BD1176">
        <f t="shared" si="345"/>
        <v>0</v>
      </c>
      <c r="BE1176">
        <f t="shared" si="346"/>
        <v>0</v>
      </c>
      <c r="BF1176">
        <f t="shared" si="347"/>
        <v>0</v>
      </c>
      <c r="BG1176">
        <f t="shared" si="348"/>
        <v>0</v>
      </c>
      <c r="BH1176">
        <f t="shared" si="349"/>
        <v>0</v>
      </c>
      <c r="BI1176">
        <f t="shared" si="350"/>
        <v>0</v>
      </c>
      <c r="BJ1176" s="311">
        <f t="shared" si="351"/>
        <v>0</v>
      </c>
      <c r="BK1176" s="312">
        <f t="shared" si="352"/>
        <v>0</v>
      </c>
      <c r="BL1176" s="313">
        <f t="shared" si="353"/>
        <v>0</v>
      </c>
      <c r="BM1176" s="314">
        <f t="shared" si="360"/>
        <v>0</v>
      </c>
      <c r="BN1176" s="311">
        <f t="shared" si="354"/>
        <v>0</v>
      </c>
      <c r="BO1176" s="312">
        <f t="shared" si="355"/>
        <v>0</v>
      </c>
      <c r="BP1176" s="313">
        <f t="shared" si="356"/>
        <v>0</v>
      </c>
      <c r="BQ1176" s="314">
        <f t="shared" si="361"/>
        <v>0</v>
      </c>
      <c r="BR1176" s="311">
        <f t="shared" si="357"/>
        <v>0</v>
      </c>
      <c r="BS1176" s="312">
        <f t="shared" si="358"/>
        <v>0</v>
      </c>
      <c r="BT1176" s="313">
        <f t="shared" si="359"/>
        <v>0</v>
      </c>
      <c r="BU1176" s="314">
        <f t="shared" si="362"/>
        <v>0</v>
      </c>
      <c r="BV1176" s="247">
        <f t="shared" si="363"/>
        <v>0</v>
      </c>
      <c r="BW1176" s="310" t="str">
        <f>IF(BV1176=0,"",
IF(SUM($BV$1089:BV1176)=1,BX1176,
IF($BV$1664&gt;SUM($BV$1089:BV1176),_xlfn.CONCAT(", ",BX1176),
IF($BV$1664=SUM($BV$1089:BV1176),_xlfn.CONCAT(" y ",BX1176)))))</f>
        <v/>
      </c>
      <c r="BX1176" s="9">
        <v>88</v>
      </c>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row>
    <row r="1177" spans="1:133" ht="14.25">
      <c r="A1177" s="405"/>
      <c r="B1177" s="6"/>
      <c r="C1177" s="9" t="s">
        <v>6755</v>
      </c>
      <c r="D1177" s="668" t="str">
        <f>IF($AC$1082="","",IF(HLOOKUP($AC$1082,Presentación!$AQ$3:$BV$574,Presentación!AP92)="","",HLOOKUP($AC$1082,Presentación!$AQ$3:$BV$574,Presentación!AP92,0)))</f>
        <v/>
      </c>
      <c r="E1177" s="669"/>
      <c r="F1177" s="670"/>
      <c r="G1177" s="763" t="str">
        <f>IF($AC$1082="","",IF(HLOOKUP($AC$1082,Presentación!$BZ$3:$DE$574,Presentación!AP92,0)="","",HLOOKUP($AC$1082,Presentación!$BZ$3:$DE$574,Presentación!AP92,0)))</f>
        <v/>
      </c>
      <c r="H1177" s="669"/>
      <c r="I1177" s="669"/>
      <c r="J1177" s="669"/>
      <c r="K1177" s="669"/>
      <c r="L1177" s="670"/>
      <c r="M1177" s="112"/>
      <c r="N1177" s="112"/>
      <c r="O1177" s="112"/>
      <c r="P1177" s="112"/>
      <c r="Q1177" s="112"/>
      <c r="R1177" s="112"/>
      <c r="S1177" s="112"/>
      <c r="T1177" s="112"/>
      <c r="U1177" s="112"/>
      <c r="V1177" s="112"/>
      <c r="W1177" s="112"/>
      <c r="X1177" s="112"/>
      <c r="Y1177" s="112"/>
      <c r="Z1177" s="112"/>
      <c r="AA1177" s="112"/>
      <c r="AB1177" s="112"/>
      <c r="AC1177" s="112"/>
      <c r="AD1177" s="112"/>
      <c r="AG1177">
        <f t="shared" si="325"/>
        <v>0</v>
      </c>
      <c r="AH1177" s="247">
        <f t="shared" si="326"/>
        <v>0</v>
      </c>
      <c r="AI1177" s="310" t="str">
        <f>IF(AH1177=0,"",
IF(SUM($AH$1088:AH1177)=1,AJ1177,
IF($AH$1663&gt;SUM($AH$1088:AH1177),_xlfn.CONCAT(", ",AJ1177),
IF($AH$1663=SUM($AH$1088:AH1177),_xlfn.CONCAT(" y ",AJ1177)))))</f>
        <v/>
      </c>
      <c r="AJ1177" s="9">
        <v>90</v>
      </c>
      <c r="AK1177">
        <f t="shared" si="324"/>
        <v>0</v>
      </c>
      <c r="AL1177">
        <f t="shared" si="327"/>
        <v>0</v>
      </c>
      <c r="AM1177">
        <f t="shared" si="328"/>
        <v>0</v>
      </c>
      <c r="AN1177">
        <f t="shared" si="329"/>
        <v>0</v>
      </c>
      <c r="AO1177">
        <f t="shared" si="330"/>
        <v>0</v>
      </c>
      <c r="AP1177">
        <f t="shared" si="331"/>
        <v>0</v>
      </c>
      <c r="AQ1177">
        <f t="shared" si="332"/>
        <v>0</v>
      </c>
      <c r="AR1177">
        <f t="shared" si="333"/>
        <v>0</v>
      </c>
      <c r="AS1177">
        <f t="shared" si="334"/>
        <v>0</v>
      </c>
      <c r="AT1177">
        <f t="shared" si="335"/>
        <v>0</v>
      </c>
      <c r="AU1177">
        <f t="shared" si="336"/>
        <v>0</v>
      </c>
      <c r="AV1177">
        <f t="shared" si="337"/>
        <v>0</v>
      </c>
      <c r="AW1177">
        <f t="shared" si="338"/>
        <v>0</v>
      </c>
      <c r="AX1177">
        <f t="shared" si="339"/>
        <v>0</v>
      </c>
      <c r="AY1177">
        <f t="shared" si="340"/>
        <v>0</v>
      </c>
      <c r="AZ1177">
        <f t="shared" si="341"/>
        <v>0</v>
      </c>
      <c r="BA1177">
        <f t="shared" si="342"/>
        <v>0</v>
      </c>
      <c r="BB1177">
        <f t="shared" si="343"/>
        <v>0</v>
      </c>
      <c r="BC1177">
        <f t="shared" si="344"/>
        <v>0</v>
      </c>
      <c r="BD1177">
        <f t="shared" si="345"/>
        <v>0</v>
      </c>
      <c r="BE1177">
        <f t="shared" si="346"/>
        <v>0</v>
      </c>
      <c r="BF1177">
        <f t="shared" si="347"/>
        <v>0</v>
      </c>
      <c r="BG1177">
        <f t="shared" si="348"/>
        <v>0</v>
      </c>
      <c r="BH1177">
        <f t="shared" si="349"/>
        <v>0</v>
      </c>
      <c r="BI1177">
        <f t="shared" si="350"/>
        <v>0</v>
      </c>
      <c r="BJ1177" s="311">
        <f t="shared" si="351"/>
        <v>0</v>
      </c>
      <c r="BK1177" s="312">
        <f t="shared" si="352"/>
        <v>0</v>
      </c>
      <c r="BL1177" s="313">
        <f t="shared" si="353"/>
        <v>0</v>
      </c>
      <c r="BM1177" s="314">
        <f t="shared" si="360"/>
        <v>0</v>
      </c>
      <c r="BN1177" s="311">
        <f t="shared" si="354"/>
        <v>0</v>
      </c>
      <c r="BO1177" s="312">
        <f t="shared" si="355"/>
        <v>0</v>
      </c>
      <c r="BP1177" s="313">
        <f t="shared" si="356"/>
        <v>0</v>
      </c>
      <c r="BQ1177" s="314">
        <f t="shared" si="361"/>
        <v>0</v>
      </c>
      <c r="BR1177" s="311">
        <f t="shared" si="357"/>
        <v>0</v>
      </c>
      <c r="BS1177" s="312">
        <f t="shared" si="358"/>
        <v>0</v>
      </c>
      <c r="BT1177" s="313">
        <f t="shared" si="359"/>
        <v>0</v>
      </c>
      <c r="BU1177" s="314">
        <f t="shared" si="362"/>
        <v>0</v>
      </c>
      <c r="BV1177" s="247">
        <f t="shared" si="363"/>
        <v>0</v>
      </c>
      <c r="BW1177" s="310" t="str">
        <f>IF(BV1177=0,"",
IF(SUM($BV$1089:BV1177)=1,BX1177,
IF($BV$1664&gt;SUM($BV$1089:BV1177),_xlfn.CONCAT(", ",BX1177),
IF($BV$1664=SUM($BV$1089:BV1177),_xlfn.CONCAT(" y ",BX1177)))))</f>
        <v/>
      </c>
      <c r="BX1177" s="9">
        <v>89</v>
      </c>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row>
    <row r="1178" spans="1:133" ht="14.25">
      <c r="A1178" s="405"/>
      <c r="B1178" s="6"/>
      <c r="C1178" s="9" t="s">
        <v>6756</v>
      </c>
      <c r="D1178" s="668" t="str">
        <f>IF($AC$1082="","",IF(HLOOKUP($AC$1082,Presentación!$AQ$3:$BV$574,Presentación!AP93)="","",HLOOKUP($AC$1082,Presentación!$AQ$3:$BV$574,Presentación!AP93,0)))</f>
        <v/>
      </c>
      <c r="E1178" s="669"/>
      <c r="F1178" s="670"/>
      <c r="G1178" s="763" t="str">
        <f>IF($AC$1082="","",IF(HLOOKUP($AC$1082,Presentación!$BZ$3:$DE$574,Presentación!AP93,0)="","",HLOOKUP($AC$1082,Presentación!$BZ$3:$DE$574,Presentación!AP93,0)))</f>
        <v/>
      </c>
      <c r="H1178" s="669"/>
      <c r="I1178" s="669"/>
      <c r="J1178" s="669"/>
      <c r="K1178" s="669"/>
      <c r="L1178" s="670"/>
      <c r="M1178" s="112"/>
      <c r="N1178" s="112"/>
      <c r="O1178" s="112"/>
      <c r="P1178" s="112"/>
      <c r="Q1178" s="112"/>
      <c r="R1178" s="112"/>
      <c r="S1178" s="112"/>
      <c r="T1178" s="112"/>
      <c r="U1178" s="112"/>
      <c r="V1178" s="112"/>
      <c r="W1178" s="112"/>
      <c r="X1178" s="112"/>
      <c r="Y1178" s="112"/>
      <c r="Z1178" s="112"/>
      <c r="AA1178" s="112"/>
      <c r="AB1178" s="112"/>
      <c r="AC1178" s="112"/>
      <c r="AD1178" s="112"/>
      <c r="AG1178">
        <f t="shared" si="325"/>
        <v>0</v>
      </c>
      <c r="AH1178" s="247">
        <f t="shared" si="326"/>
        <v>0</v>
      </c>
      <c r="AI1178" s="310" t="str">
        <f>IF(AH1178=0,"",
IF(SUM($AH$1088:AH1178)=1,AJ1178,
IF($AH$1663&gt;SUM($AH$1088:AH1178),_xlfn.CONCAT(", ",AJ1178),
IF($AH$1663=SUM($AH$1088:AH1178),_xlfn.CONCAT(" y ",AJ1178)))))</f>
        <v/>
      </c>
      <c r="AJ1178" s="9">
        <v>91</v>
      </c>
      <c r="AK1178">
        <f t="shared" si="324"/>
        <v>0</v>
      </c>
      <c r="AL1178">
        <f t="shared" si="327"/>
        <v>0</v>
      </c>
      <c r="AM1178">
        <f t="shared" si="328"/>
        <v>0</v>
      </c>
      <c r="AN1178">
        <f t="shared" si="329"/>
        <v>0</v>
      </c>
      <c r="AO1178">
        <f t="shared" si="330"/>
        <v>0</v>
      </c>
      <c r="AP1178">
        <f t="shared" si="331"/>
        <v>0</v>
      </c>
      <c r="AQ1178">
        <f t="shared" si="332"/>
        <v>0</v>
      </c>
      <c r="AR1178">
        <f t="shared" si="333"/>
        <v>0</v>
      </c>
      <c r="AS1178">
        <f t="shared" si="334"/>
        <v>0</v>
      </c>
      <c r="AT1178">
        <f t="shared" si="335"/>
        <v>0</v>
      </c>
      <c r="AU1178">
        <f t="shared" si="336"/>
        <v>0</v>
      </c>
      <c r="AV1178">
        <f t="shared" si="337"/>
        <v>0</v>
      </c>
      <c r="AW1178">
        <f t="shared" si="338"/>
        <v>0</v>
      </c>
      <c r="AX1178">
        <f t="shared" si="339"/>
        <v>0</v>
      </c>
      <c r="AY1178">
        <f t="shared" si="340"/>
        <v>0</v>
      </c>
      <c r="AZ1178">
        <f t="shared" si="341"/>
        <v>0</v>
      </c>
      <c r="BA1178">
        <f t="shared" si="342"/>
        <v>0</v>
      </c>
      <c r="BB1178">
        <f t="shared" si="343"/>
        <v>0</v>
      </c>
      <c r="BC1178">
        <f t="shared" si="344"/>
        <v>0</v>
      </c>
      <c r="BD1178">
        <f t="shared" si="345"/>
        <v>0</v>
      </c>
      <c r="BE1178">
        <f t="shared" si="346"/>
        <v>0</v>
      </c>
      <c r="BF1178">
        <f t="shared" si="347"/>
        <v>0</v>
      </c>
      <c r="BG1178">
        <f t="shared" si="348"/>
        <v>0</v>
      </c>
      <c r="BH1178">
        <f t="shared" si="349"/>
        <v>0</v>
      </c>
      <c r="BI1178">
        <f t="shared" si="350"/>
        <v>0</v>
      </c>
      <c r="BJ1178" s="311">
        <f t="shared" si="351"/>
        <v>0</v>
      </c>
      <c r="BK1178" s="312">
        <f t="shared" si="352"/>
        <v>0</v>
      </c>
      <c r="BL1178" s="313">
        <f t="shared" si="353"/>
        <v>0</v>
      </c>
      <c r="BM1178" s="314">
        <f t="shared" si="360"/>
        <v>0</v>
      </c>
      <c r="BN1178" s="311">
        <f t="shared" si="354"/>
        <v>0</v>
      </c>
      <c r="BO1178" s="312">
        <f t="shared" si="355"/>
        <v>0</v>
      </c>
      <c r="BP1178" s="313">
        <f t="shared" si="356"/>
        <v>0</v>
      </c>
      <c r="BQ1178" s="314">
        <f t="shared" si="361"/>
        <v>0</v>
      </c>
      <c r="BR1178" s="311">
        <f t="shared" si="357"/>
        <v>0</v>
      </c>
      <c r="BS1178" s="312">
        <f t="shared" si="358"/>
        <v>0</v>
      </c>
      <c r="BT1178" s="313">
        <f t="shared" si="359"/>
        <v>0</v>
      </c>
      <c r="BU1178" s="314">
        <f t="shared" si="362"/>
        <v>0</v>
      </c>
      <c r="BV1178" s="247">
        <f t="shared" si="363"/>
        <v>0</v>
      </c>
      <c r="BW1178" s="310" t="str">
        <f>IF(BV1178=0,"",
IF(SUM($BV$1089:BV1178)=1,BX1178,
IF($BV$1664&gt;SUM($BV$1089:BV1178),_xlfn.CONCAT(", ",BX1178),
IF($BV$1664=SUM($BV$1089:BV1178),_xlfn.CONCAT(" y ",BX1178)))))</f>
        <v/>
      </c>
      <c r="BX1178" s="9">
        <v>90</v>
      </c>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row>
    <row r="1179" spans="1:133" ht="14.25">
      <c r="A1179" s="405"/>
      <c r="B1179" s="6"/>
      <c r="C1179" s="9" t="s">
        <v>6757</v>
      </c>
      <c r="D1179" s="668" t="str">
        <f>IF($AC$1082="","",IF(HLOOKUP($AC$1082,Presentación!$AQ$3:$BV$574,Presentación!AP94)="","",HLOOKUP($AC$1082,Presentación!$AQ$3:$BV$574,Presentación!AP94,0)))</f>
        <v/>
      </c>
      <c r="E1179" s="669"/>
      <c r="F1179" s="670"/>
      <c r="G1179" s="763" t="str">
        <f>IF($AC$1082="","",IF(HLOOKUP($AC$1082,Presentación!$BZ$3:$DE$574,Presentación!AP94,0)="","",HLOOKUP($AC$1082,Presentación!$BZ$3:$DE$574,Presentación!AP94,0)))</f>
        <v/>
      </c>
      <c r="H1179" s="669"/>
      <c r="I1179" s="669"/>
      <c r="J1179" s="669"/>
      <c r="K1179" s="669"/>
      <c r="L1179" s="670"/>
      <c r="M1179" s="112"/>
      <c r="N1179" s="112"/>
      <c r="O1179" s="112"/>
      <c r="P1179" s="112"/>
      <c r="Q1179" s="112"/>
      <c r="R1179" s="112"/>
      <c r="S1179" s="112"/>
      <c r="T1179" s="112"/>
      <c r="U1179" s="112"/>
      <c r="V1179" s="112"/>
      <c r="W1179" s="112"/>
      <c r="X1179" s="112"/>
      <c r="Y1179" s="112"/>
      <c r="Z1179" s="112"/>
      <c r="AA1179" s="112"/>
      <c r="AB1179" s="112"/>
      <c r="AC1179" s="112"/>
      <c r="AD1179" s="112"/>
      <c r="AG1179">
        <f t="shared" si="325"/>
        <v>0</v>
      </c>
      <c r="AH1179" s="247">
        <f t="shared" si="326"/>
        <v>0</v>
      </c>
      <c r="AI1179" s="310" t="str">
        <f>IF(AH1179=0,"",
IF(SUM($AH$1088:AH1179)=1,AJ1179,
IF($AH$1663&gt;SUM($AH$1088:AH1179),_xlfn.CONCAT(", ",AJ1179),
IF($AH$1663=SUM($AH$1088:AH1179),_xlfn.CONCAT(" y ",AJ1179)))))</f>
        <v/>
      </c>
      <c r="AJ1179" s="9">
        <v>92</v>
      </c>
      <c r="AK1179">
        <f t="shared" si="324"/>
        <v>0</v>
      </c>
      <c r="AL1179">
        <f t="shared" si="327"/>
        <v>0</v>
      </c>
      <c r="AM1179">
        <f t="shared" si="328"/>
        <v>0</v>
      </c>
      <c r="AN1179">
        <f t="shared" si="329"/>
        <v>0</v>
      </c>
      <c r="AO1179">
        <f t="shared" si="330"/>
        <v>0</v>
      </c>
      <c r="AP1179">
        <f t="shared" si="331"/>
        <v>0</v>
      </c>
      <c r="AQ1179">
        <f t="shared" si="332"/>
        <v>0</v>
      </c>
      <c r="AR1179">
        <f t="shared" si="333"/>
        <v>0</v>
      </c>
      <c r="AS1179">
        <f t="shared" si="334"/>
        <v>0</v>
      </c>
      <c r="AT1179">
        <f t="shared" si="335"/>
        <v>0</v>
      </c>
      <c r="AU1179">
        <f t="shared" si="336"/>
        <v>0</v>
      </c>
      <c r="AV1179">
        <f t="shared" si="337"/>
        <v>0</v>
      </c>
      <c r="AW1179">
        <f t="shared" si="338"/>
        <v>0</v>
      </c>
      <c r="AX1179">
        <f t="shared" si="339"/>
        <v>0</v>
      </c>
      <c r="AY1179">
        <f t="shared" si="340"/>
        <v>0</v>
      </c>
      <c r="AZ1179">
        <f t="shared" si="341"/>
        <v>0</v>
      </c>
      <c r="BA1179">
        <f t="shared" si="342"/>
        <v>0</v>
      </c>
      <c r="BB1179">
        <f t="shared" si="343"/>
        <v>0</v>
      </c>
      <c r="BC1179">
        <f t="shared" si="344"/>
        <v>0</v>
      </c>
      <c r="BD1179">
        <f t="shared" si="345"/>
        <v>0</v>
      </c>
      <c r="BE1179">
        <f t="shared" si="346"/>
        <v>0</v>
      </c>
      <c r="BF1179">
        <f t="shared" si="347"/>
        <v>0</v>
      </c>
      <c r="BG1179">
        <f t="shared" si="348"/>
        <v>0</v>
      </c>
      <c r="BH1179">
        <f t="shared" si="349"/>
        <v>0</v>
      </c>
      <c r="BI1179">
        <f t="shared" si="350"/>
        <v>0</v>
      </c>
      <c r="BJ1179" s="311">
        <f t="shared" si="351"/>
        <v>0</v>
      </c>
      <c r="BK1179" s="312">
        <f t="shared" si="352"/>
        <v>0</v>
      </c>
      <c r="BL1179" s="313">
        <f t="shared" si="353"/>
        <v>0</v>
      </c>
      <c r="BM1179" s="314">
        <f t="shared" si="360"/>
        <v>0</v>
      </c>
      <c r="BN1179" s="311">
        <f t="shared" si="354"/>
        <v>0</v>
      </c>
      <c r="BO1179" s="312">
        <f t="shared" si="355"/>
        <v>0</v>
      </c>
      <c r="BP1179" s="313">
        <f t="shared" si="356"/>
        <v>0</v>
      </c>
      <c r="BQ1179" s="314">
        <f t="shared" si="361"/>
        <v>0</v>
      </c>
      <c r="BR1179" s="311">
        <f t="shared" si="357"/>
        <v>0</v>
      </c>
      <c r="BS1179" s="312">
        <f t="shared" si="358"/>
        <v>0</v>
      </c>
      <c r="BT1179" s="313">
        <f t="shared" si="359"/>
        <v>0</v>
      </c>
      <c r="BU1179" s="314">
        <f t="shared" si="362"/>
        <v>0</v>
      </c>
      <c r="BV1179" s="247">
        <f t="shared" si="363"/>
        <v>0</v>
      </c>
      <c r="BW1179" s="310" t="str">
        <f>IF(BV1179=0,"",
IF(SUM($BV$1089:BV1179)=1,BX1179,
IF($BV$1664&gt;SUM($BV$1089:BV1179),_xlfn.CONCAT(", ",BX1179),
IF($BV$1664=SUM($BV$1089:BV1179),_xlfn.CONCAT(" y ",BX1179)))))</f>
        <v/>
      </c>
      <c r="BX1179" s="9">
        <v>91</v>
      </c>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row>
    <row r="1180" spans="1:133" ht="14.25">
      <c r="A1180" s="405"/>
      <c r="B1180" s="6"/>
      <c r="C1180" s="9" t="s">
        <v>6758</v>
      </c>
      <c r="D1180" s="668" t="str">
        <f>IF($AC$1082="","",IF(HLOOKUP($AC$1082,Presentación!$AQ$3:$BV$574,Presentación!AP95)="","",HLOOKUP($AC$1082,Presentación!$AQ$3:$BV$574,Presentación!AP95,0)))</f>
        <v/>
      </c>
      <c r="E1180" s="669"/>
      <c r="F1180" s="670"/>
      <c r="G1180" s="763" t="str">
        <f>IF($AC$1082="","",IF(HLOOKUP($AC$1082,Presentación!$BZ$3:$DE$574,Presentación!AP95,0)="","",HLOOKUP($AC$1082,Presentación!$BZ$3:$DE$574,Presentación!AP95,0)))</f>
        <v/>
      </c>
      <c r="H1180" s="669"/>
      <c r="I1180" s="669"/>
      <c r="J1180" s="669"/>
      <c r="K1180" s="669"/>
      <c r="L1180" s="670"/>
      <c r="M1180" s="112"/>
      <c r="N1180" s="112"/>
      <c r="O1180" s="112"/>
      <c r="P1180" s="112"/>
      <c r="Q1180" s="112"/>
      <c r="R1180" s="112"/>
      <c r="S1180" s="112"/>
      <c r="T1180" s="112"/>
      <c r="U1180" s="112"/>
      <c r="V1180" s="112"/>
      <c r="W1180" s="112"/>
      <c r="X1180" s="112"/>
      <c r="Y1180" s="112"/>
      <c r="Z1180" s="112"/>
      <c r="AA1180" s="112"/>
      <c r="AB1180" s="112"/>
      <c r="AC1180" s="112"/>
      <c r="AD1180" s="112"/>
      <c r="AG1180">
        <f t="shared" si="325"/>
        <v>0</v>
      </c>
      <c r="AH1180" s="247">
        <f t="shared" si="326"/>
        <v>0</v>
      </c>
      <c r="AI1180" s="310" t="str">
        <f>IF(AH1180=0,"",
IF(SUM($AH$1088:AH1180)=1,AJ1180,
IF($AH$1663&gt;SUM($AH$1088:AH1180),_xlfn.CONCAT(", ",AJ1180),
IF($AH$1663=SUM($AH$1088:AH1180),_xlfn.CONCAT(" y ",AJ1180)))))</f>
        <v/>
      </c>
      <c r="AJ1180" s="9">
        <v>93</v>
      </c>
      <c r="AK1180">
        <f t="shared" si="324"/>
        <v>0</v>
      </c>
      <c r="AL1180">
        <f t="shared" si="327"/>
        <v>0</v>
      </c>
      <c r="AM1180">
        <f t="shared" si="328"/>
        <v>0</v>
      </c>
      <c r="AN1180">
        <f t="shared" si="329"/>
        <v>0</v>
      </c>
      <c r="AO1180">
        <f t="shared" si="330"/>
        <v>0</v>
      </c>
      <c r="AP1180">
        <f t="shared" si="331"/>
        <v>0</v>
      </c>
      <c r="AQ1180">
        <f t="shared" si="332"/>
        <v>0</v>
      </c>
      <c r="AR1180">
        <f t="shared" si="333"/>
        <v>0</v>
      </c>
      <c r="AS1180">
        <f t="shared" si="334"/>
        <v>0</v>
      </c>
      <c r="AT1180">
        <f t="shared" si="335"/>
        <v>0</v>
      </c>
      <c r="AU1180">
        <f t="shared" si="336"/>
        <v>0</v>
      </c>
      <c r="AV1180">
        <f t="shared" si="337"/>
        <v>0</v>
      </c>
      <c r="AW1180">
        <f t="shared" si="338"/>
        <v>0</v>
      </c>
      <c r="AX1180">
        <f t="shared" si="339"/>
        <v>0</v>
      </c>
      <c r="AY1180">
        <f t="shared" si="340"/>
        <v>0</v>
      </c>
      <c r="AZ1180">
        <f t="shared" si="341"/>
        <v>0</v>
      </c>
      <c r="BA1180">
        <f t="shared" si="342"/>
        <v>0</v>
      </c>
      <c r="BB1180">
        <f t="shared" si="343"/>
        <v>0</v>
      </c>
      <c r="BC1180">
        <f t="shared" si="344"/>
        <v>0</v>
      </c>
      <c r="BD1180">
        <f t="shared" si="345"/>
        <v>0</v>
      </c>
      <c r="BE1180">
        <f t="shared" si="346"/>
        <v>0</v>
      </c>
      <c r="BF1180">
        <f t="shared" si="347"/>
        <v>0</v>
      </c>
      <c r="BG1180">
        <f t="shared" si="348"/>
        <v>0</v>
      </c>
      <c r="BH1180">
        <f t="shared" si="349"/>
        <v>0</v>
      </c>
      <c r="BI1180">
        <f t="shared" si="350"/>
        <v>0</v>
      </c>
      <c r="BJ1180" s="311">
        <f t="shared" si="351"/>
        <v>0</v>
      </c>
      <c r="BK1180" s="312">
        <f t="shared" si="352"/>
        <v>0</v>
      </c>
      <c r="BL1180" s="313">
        <f t="shared" si="353"/>
        <v>0</v>
      </c>
      <c r="BM1180" s="314">
        <f t="shared" si="360"/>
        <v>0</v>
      </c>
      <c r="BN1180" s="311">
        <f t="shared" si="354"/>
        <v>0</v>
      </c>
      <c r="BO1180" s="312">
        <f t="shared" si="355"/>
        <v>0</v>
      </c>
      <c r="BP1180" s="313">
        <f t="shared" si="356"/>
        <v>0</v>
      </c>
      <c r="BQ1180" s="314">
        <f t="shared" si="361"/>
        <v>0</v>
      </c>
      <c r="BR1180" s="311">
        <f t="shared" si="357"/>
        <v>0</v>
      </c>
      <c r="BS1180" s="312">
        <f t="shared" si="358"/>
        <v>0</v>
      </c>
      <c r="BT1180" s="313">
        <f t="shared" si="359"/>
        <v>0</v>
      </c>
      <c r="BU1180" s="314">
        <f t="shared" si="362"/>
        <v>0</v>
      </c>
      <c r="BV1180" s="247">
        <f t="shared" si="363"/>
        <v>0</v>
      </c>
      <c r="BW1180" s="310" t="str">
        <f>IF(BV1180=0,"",
IF(SUM($BV$1089:BV1180)=1,BX1180,
IF($BV$1664&gt;SUM($BV$1089:BV1180),_xlfn.CONCAT(", ",BX1180),
IF($BV$1664=SUM($BV$1089:BV1180),_xlfn.CONCAT(" y ",BX1180)))))</f>
        <v/>
      </c>
      <c r="BX1180" s="9">
        <v>92</v>
      </c>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row>
    <row r="1181" spans="1:133" ht="14.25">
      <c r="A1181" s="405"/>
      <c r="B1181" s="6"/>
      <c r="C1181" s="9" t="s">
        <v>6759</v>
      </c>
      <c r="D1181" s="668" t="str">
        <f>IF($AC$1082="","",IF(HLOOKUP($AC$1082,Presentación!$AQ$3:$BV$574,Presentación!AP96)="","",HLOOKUP($AC$1082,Presentación!$AQ$3:$BV$574,Presentación!AP96,0)))</f>
        <v/>
      </c>
      <c r="E1181" s="669"/>
      <c r="F1181" s="670"/>
      <c r="G1181" s="763" t="str">
        <f>IF($AC$1082="","",IF(HLOOKUP($AC$1082,Presentación!$BZ$3:$DE$574,Presentación!AP96,0)="","",HLOOKUP($AC$1082,Presentación!$BZ$3:$DE$574,Presentación!AP96,0)))</f>
        <v/>
      </c>
      <c r="H1181" s="669"/>
      <c r="I1181" s="669"/>
      <c r="J1181" s="669"/>
      <c r="K1181" s="669"/>
      <c r="L1181" s="670"/>
      <c r="M1181" s="112"/>
      <c r="N1181" s="112"/>
      <c r="O1181" s="112"/>
      <c r="P1181" s="112"/>
      <c r="Q1181" s="112"/>
      <c r="R1181" s="112"/>
      <c r="S1181" s="112"/>
      <c r="T1181" s="112"/>
      <c r="U1181" s="112"/>
      <c r="V1181" s="112"/>
      <c r="W1181" s="112"/>
      <c r="X1181" s="112"/>
      <c r="Y1181" s="112"/>
      <c r="Z1181" s="112"/>
      <c r="AA1181" s="112"/>
      <c r="AB1181" s="112"/>
      <c r="AC1181" s="112"/>
      <c r="AD1181" s="112"/>
      <c r="AG1181">
        <f t="shared" si="325"/>
        <v>0</v>
      </c>
      <c r="AH1181" s="247">
        <f t="shared" si="326"/>
        <v>0</v>
      </c>
      <c r="AI1181" s="310" t="str">
        <f>IF(AH1181=0,"",
IF(SUM($AH$1088:AH1181)=1,AJ1181,
IF($AH$1663&gt;SUM($AH$1088:AH1181),_xlfn.CONCAT(", ",AJ1181),
IF($AH$1663=SUM($AH$1088:AH1181),_xlfn.CONCAT(" y ",AJ1181)))))</f>
        <v/>
      </c>
      <c r="AJ1181" s="9">
        <v>94</v>
      </c>
      <c r="AK1181">
        <f t="shared" si="324"/>
        <v>0</v>
      </c>
      <c r="AL1181">
        <f t="shared" si="327"/>
        <v>0</v>
      </c>
      <c r="AM1181">
        <f t="shared" si="328"/>
        <v>0</v>
      </c>
      <c r="AN1181">
        <f t="shared" si="329"/>
        <v>0</v>
      </c>
      <c r="AO1181">
        <f t="shared" si="330"/>
        <v>0</v>
      </c>
      <c r="AP1181">
        <f t="shared" si="331"/>
        <v>0</v>
      </c>
      <c r="AQ1181">
        <f t="shared" si="332"/>
        <v>0</v>
      </c>
      <c r="AR1181">
        <f t="shared" si="333"/>
        <v>0</v>
      </c>
      <c r="AS1181">
        <f t="shared" si="334"/>
        <v>0</v>
      </c>
      <c r="AT1181">
        <f t="shared" si="335"/>
        <v>0</v>
      </c>
      <c r="AU1181">
        <f t="shared" si="336"/>
        <v>0</v>
      </c>
      <c r="AV1181">
        <f t="shared" si="337"/>
        <v>0</v>
      </c>
      <c r="AW1181">
        <f t="shared" si="338"/>
        <v>0</v>
      </c>
      <c r="AX1181">
        <f t="shared" si="339"/>
        <v>0</v>
      </c>
      <c r="AY1181">
        <f t="shared" si="340"/>
        <v>0</v>
      </c>
      <c r="AZ1181">
        <f t="shared" si="341"/>
        <v>0</v>
      </c>
      <c r="BA1181">
        <f t="shared" si="342"/>
        <v>0</v>
      </c>
      <c r="BB1181">
        <f t="shared" si="343"/>
        <v>0</v>
      </c>
      <c r="BC1181">
        <f t="shared" si="344"/>
        <v>0</v>
      </c>
      <c r="BD1181">
        <f t="shared" si="345"/>
        <v>0</v>
      </c>
      <c r="BE1181">
        <f t="shared" si="346"/>
        <v>0</v>
      </c>
      <c r="BF1181">
        <f t="shared" si="347"/>
        <v>0</v>
      </c>
      <c r="BG1181">
        <f t="shared" si="348"/>
        <v>0</v>
      </c>
      <c r="BH1181">
        <f t="shared" si="349"/>
        <v>0</v>
      </c>
      <c r="BI1181">
        <f t="shared" si="350"/>
        <v>0</v>
      </c>
      <c r="BJ1181" s="311">
        <f t="shared" si="351"/>
        <v>0</v>
      </c>
      <c r="BK1181" s="312">
        <f t="shared" si="352"/>
        <v>0</v>
      </c>
      <c r="BL1181" s="313">
        <f t="shared" si="353"/>
        <v>0</v>
      </c>
      <c r="BM1181" s="314">
        <f t="shared" si="360"/>
        <v>0</v>
      </c>
      <c r="BN1181" s="311">
        <f t="shared" si="354"/>
        <v>0</v>
      </c>
      <c r="BO1181" s="312">
        <f t="shared" si="355"/>
        <v>0</v>
      </c>
      <c r="BP1181" s="313">
        <f t="shared" si="356"/>
        <v>0</v>
      </c>
      <c r="BQ1181" s="314">
        <f t="shared" si="361"/>
        <v>0</v>
      </c>
      <c r="BR1181" s="311">
        <f t="shared" si="357"/>
        <v>0</v>
      </c>
      <c r="BS1181" s="312">
        <f t="shared" si="358"/>
        <v>0</v>
      </c>
      <c r="BT1181" s="313">
        <f t="shared" si="359"/>
        <v>0</v>
      </c>
      <c r="BU1181" s="314">
        <f t="shared" si="362"/>
        <v>0</v>
      </c>
      <c r="BV1181" s="247">
        <f t="shared" si="363"/>
        <v>0</v>
      </c>
      <c r="BW1181" s="310" t="str">
        <f>IF(BV1181=0,"",
IF(SUM($BV$1089:BV1181)=1,BX1181,
IF($BV$1664&gt;SUM($BV$1089:BV1181),_xlfn.CONCAT(", ",BX1181),
IF($BV$1664=SUM($BV$1089:BV1181),_xlfn.CONCAT(" y ",BX1181)))))</f>
        <v/>
      </c>
      <c r="BX1181" s="9">
        <v>93</v>
      </c>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row>
    <row r="1182" spans="1:133" ht="14.25">
      <c r="A1182" s="405"/>
      <c r="B1182" s="6"/>
      <c r="C1182" s="9" t="s">
        <v>6760</v>
      </c>
      <c r="D1182" s="668" t="str">
        <f>IF($AC$1082="","",IF(HLOOKUP($AC$1082,Presentación!$AQ$3:$BV$574,Presentación!AP97)="","",HLOOKUP($AC$1082,Presentación!$AQ$3:$BV$574,Presentación!AP97,0)))</f>
        <v/>
      </c>
      <c r="E1182" s="669"/>
      <c r="F1182" s="670"/>
      <c r="G1182" s="763" t="str">
        <f>IF($AC$1082="","",IF(HLOOKUP($AC$1082,Presentación!$BZ$3:$DE$574,Presentación!AP97,0)="","",HLOOKUP($AC$1082,Presentación!$BZ$3:$DE$574,Presentación!AP97,0)))</f>
        <v/>
      </c>
      <c r="H1182" s="669"/>
      <c r="I1182" s="669"/>
      <c r="J1182" s="669"/>
      <c r="K1182" s="669"/>
      <c r="L1182" s="670"/>
      <c r="M1182" s="112"/>
      <c r="N1182" s="112"/>
      <c r="O1182" s="112"/>
      <c r="P1182" s="112"/>
      <c r="Q1182" s="112"/>
      <c r="R1182" s="112"/>
      <c r="S1182" s="112"/>
      <c r="T1182" s="112"/>
      <c r="U1182" s="112"/>
      <c r="V1182" s="112"/>
      <c r="W1182" s="112"/>
      <c r="X1182" s="112"/>
      <c r="Y1182" s="112"/>
      <c r="Z1182" s="112"/>
      <c r="AA1182" s="112"/>
      <c r="AB1182" s="112"/>
      <c r="AC1182" s="112"/>
      <c r="AD1182" s="112"/>
      <c r="AG1182">
        <f t="shared" si="325"/>
        <v>0</v>
      </c>
      <c r="AH1182" s="247">
        <f t="shared" si="326"/>
        <v>0</v>
      </c>
      <c r="AI1182" s="310" t="str">
        <f>IF(AH1182=0,"",
IF(SUM($AH$1088:AH1182)=1,AJ1182,
IF($AH$1663&gt;SUM($AH$1088:AH1182),_xlfn.CONCAT(", ",AJ1182),
IF($AH$1663=SUM($AH$1088:AH1182),_xlfn.CONCAT(" y ",AJ1182)))))</f>
        <v/>
      </c>
      <c r="AJ1182" s="9">
        <v>95</v>
      </c>
      <c r="AK1182">
        <f t="shared" si="324"/>
        <v>0</v>
      </c>
      <c r="AL1182">
        <f t="shared" si="327"/>
        <v>0</v>
      </c>
      <c r="AM1182">
        <f t="shared" si="328"/>
        <v>0</v>
      </c>
      <c r="AN1182">
        <f t="shared" si="329"/>
        <v>0</v>
      </c>
      <c r="AO1182">
        <f t="shared" si="330"/>
        <v>0</v>
      </c>
      <c r="AP1182">
        <f t="shared" si="331"/>
        <v>0</v>
      </c>
      <c r="AQ1182">
        <f t="shared" si="332"/>
        <v>0</v>
      </c>
      <c r="AR1182">
        <f t="shared" si="333"/>
        <v>0</v>
      </c>
      <c r="AS1182">
        <f t="shared" si="334"/>
        <v>0</v>
      </c>
      <c r="AT1182">
        <f t="shared" si="335"/>
        <v>0</v>
      </c>
      <c r="AU1182">
        <f t="shared" si="336"/>
        <v>0</v>
      </c>
      <c r="AV1182">
        <f t="shared" si="337"/>
        <v>0</v>
      </c>
      <c r="AW1182">
        <f t="shared" si="338"/>
        <v>0</v>
      </c>
      <c r="AX1182">
        <f t="shared" si="339"/>
        <v>0</v>
      </c>
      <c r="AY1182">
        <f t="shared" si="340"/>
        <v>0</v>
      </c>
      <c r="AZ1182">
        <f t="shared" si="341"/>
        <v>0</v>
      </c>
      <c r="BA1182">
        <f t="shared" si="342"/>
        <v>0</v>
      </c>
      <c r="BB1182">
        <f t="shared" si="343"/>
        <v>0</v>
      </c>
      <c r="BC1182">
        <f t="shared" si="344"/>
        <v>0</v>
      </c>
      <c r="BD1182">
        <f t="shared" si="345"/>
        <v>0</v>
      </c>
      <c r="BE1182">
        <f t="shared" si="346"/>
        <v>0</v>
      </c>
      <c r="BF1182">
        <f t="shared" si="347"/>
        <v>0</v>
      </c>
      <c r="BG1182">
        <f t="shared" si="348"/>
        <v>0</v>
      </c>
      <c r="BH1182">
        <f t="shared" si="349"/>
        <v>0</v>
      </c>
      <c r="BI1182">
        <f t="shared" si="350"/>
        <v>0</v>
      </c>
      <c r="BJ1182" s="311">
        <f t="shared" si="351"/>
        <v>0</v>
      </c>
      <c r="BK1182" s="312">
        <f t="shared" si="352"/>
        <v>0</v>
      </c>
      <c r="BL1182" s="313">
        <f t="shared" si="353"/>
        <v>0</v>
      </c>
      <c r="BM1182" s="314">
        <f t="shared" si="360"/>
        <v>0</v>
      </c>
      <c r="BN1182" s="311">
        <f t="shared" si="354"/>
        <v>0</v>
      </c>
      <c r="BO1182" s="312">
        <f t="shared" si="355"/>
        <v>0</v>
      </c>
      <c r="BP1182" s="313">
        <f t="shared" si="356"/>
        <v>0</v>
      </c>
      <c r="BQ1182" s="314">
        <f t="shared" si="361"/>
        <v>0</v>
      </c>
      <c r="BR1182" s="311">
        <f t="shared" si="357"/>
        <v>0</v>
      </c>
      <c r="BS1182" s="312">
        <f t="shared" si="358"/>
        <v>0</v>
      </c>
      <c r="BT1182" s="313">
        <f t="shared" si="359"/>
        <v>0</v>
      </c>
      <c r="BU1182" s="314">
        <f t="shared" si="362"/>
        <v>0</v>
      </c>
      <c r="BV1182" s="247">
        <f t="shared" si="363"/>
        <v>0</v>
      </c>
      <c r="BW1182" s="310" t="str">
        <f>IF(BV1182=0,"",
IF(SUM($BV$1089:BV1182)=1,BX1182,
IF($BV$1664&gt;SUM($BV$1089:BV1182),_xlfn.CONCAT(", ",BX1182),
IF($BV$1664=SUM($BV$1089:BV1182),_xlfn.CONCAT(" y ",BX1182)))))</f>
        <v/>
      </c>
      <c r="BX1182" s="9">
        <v>94</v>
      </c>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row>
    <row r="1183" spans="1:133" ht="14.25">
      <c r="A1183" s="405"/>
      <c r="B1183" s="6"/>
      <c r="C1183" s="9" t="s">
        <v>6761</v>
      </c>
      <c r="D1183" s="668" t="str">
        <f>IF($AC$1082="","",IF(HLOOKUP($AC$1082,Presentación!$AQ$3:$BV$574,Presentación!AP98)="","",HLOOKUP($AC$1082,Presentación!$AQ$3:$BV$574,Presentación!AP98,0)))</f>
        <v/>
      </c>
      <c r="E1183" s="669"/>
      <c r="F1183" s="670"/>
      <c r="G1183" s="763" t="str">
        <f>IF($AC$1082="","",IF(HLOOKUP($AC$1082,Presentación!$BZ$3:$DE$574,Presentación!AP98,0)="","",HLOOKUP($AC$1082,Presentación!$BZ$3:$DE$574,Presentación!AP98,0)))</f>
        <v/>
      </c>
      <c r="H1183" s="669"/>
      <c r="I1183" s="669"/>
      <c r="J1183" s="669"/>
      <c r="K1183" s="669"/>
      <c r="L1183" s="670"/>
      <c r="M1183" s="112"/>
      <c r="N1183" s="112"/>
      <c r="O1183" s="112"/>
      <c r="P1183" s="112"/>
      <c r="Q1183" s="112"/>
      <c r="R1183" s="112"/>
      <c r="S1183" s="112"/>
      <c r="T1183" s="112"/>
      <c r="U1183" s="112"/>
      <c r="V1183" s="112"/>
      <c r="W1183" s="112"/>
      <c r="X1183" s="112"/>
      <c r="Y1183" s="112"/>
      <c r="Z1183" s="112"/>
      <c r="AA1183" s="112"/>
      <c r="AB1183" s="112"/>
      <c r="AC1183" s="112"/>
      <c r="AD1183" s="112"/>
      <c r="AG1183">
        <f t="shared" si="325"/>
        <v>0</v>
      </c>
      <c r="AH1183" s="247">
        <f t="shared" si="326"/>
        <v>0</v>
      </c>
      <c r="AI1183" s="310" t="str">
        <f>IF(AH1183=0,"",
IF(SUM($AH$1088:AH1183)=1,AJ1183,
IF($AH$1663&gt;SUM($AH$1088:AH1183),_xlfn.CONCAT(", ",AJ1183),
IF($AH$1663=SUM($AH$1088:AH1183),_xlfn.CONCAT(" y ",AJ1183)))))</f>
        <v/>
      </c>
      <c r="AJ1183" s="9">
        <v>96</v>
      </c>
      <c r="AK1183">
        <f t="shared" si="324"/>
        <v>0</v>
      </c>
      <c r="AL1183">
        <f t="shared" si="327"/>
        <v>0</v>
      </c>
      <c r="AM1183">
        <f t="shared" si="328"/>
        <v>0</v>
      </c>
      <c r="AN1183">
        <f t="shared" si="329"/>
        <v>0</v>
      </c>
      <c r="AO1183">
        <f t="shared" si="330"/>
        <v>0</v>
      </c>
      <c r="AP1183">
        <f t="shared" si="331"/>
        <v>0</v>
      </c>
      <c r="AQ1183">
        <f t="shared" si="332"/>
        <v>0</v>
      </c>
      <c r="AR1183">
        <f t="shared" si="333"/>
        <v>0</v>
      </c>
      <c r="AS1183">
        <f t="shared" si="334"/>
        <v>0</v>
      </c>
      <c r="AT1183">
        <f t="shared" si="335"/>
        <v>0</v>
      </c>
      <c r="AU1183">
        <f t="shared" si="336"/>
        <v>0</v>
      </c>
      <c r="AV1183">
        <f t="shared" si="337"/>
        <v>0</v>
      </c>
      <c r="AW1183">
        <f t="shared" si="338"/>
        <v>0</v>
      </c>
      <c r="AX1183">
        <f t="shared" si="339"/>
        <v>0</v>
      </c>
      <c r="AY1183">
        <f t="shared" si="340"/>
        <v>0</v>
      </c>
      <c r="AZ1183">
        <f t="shared" si="341"/>
        <v>0</v>
      </c>
      <c r="BA1183">
        <f t="shared" si="342"/>
        <v>0</v>
      </c>
      <c r="BB1183">
        <f t="shared" si="343"/>
        <v>0</v>
      </c>
      <c r="BC1183">
        <f t="shared" si="344"/>
        <v>0</v>
      </c>
      <c r="BD1183">
        <f t="shared" si="345"/>
        <v>0</v>
      </c>
      <c r="BE1183">
        <f t="shared" si="346"/>
        <v>0</v>
      </c>
      <c r="BF1183">
        <f t="shared" si="347"/>
        <v>0</v>
      </c>
      <c r="BG1183">
        <f t="shared" si="348"/>
        <v>0</v>
      </c>
      <c r="BH1183">
        <f t="shared" si="349"/>
        <v>0</v>
      </c>
      <c r="BI1183">
        <f t="shared" si="350"/>
        <v>0</v>
      </c>
      <c r="BJ1183" s="311">
        <f t="shared" si="351"/>
        <v>0</v>
      </c>
      <c r="BK1183" s="312">
        <f t="shared" si="352"/>
        <v>0</v>
      </c>
      <c r="BL1183" s="313">
        <f t="shared" si="353"/>
        <v>0</v>
      </c>
      <c r="BM1183" s="314">
        <f t="shared" si="360"/>
        <v>0</v>
      </c>
      <c r="BN1183" s="311">
        <f t="shared" si="354"/>
        <v>0</v>
      </c>
      <c r="BO1183" s="312">
        <f t="shared" si="355"/>
        <v>0</v>
      </c>
      <c r="BP1183" s="313">
        <f t="shared" si="356"/>
        <v>0</v>
      </c>
      <c r="BQ1183" s="314">
        <f t="shared" si="361"/>
        <v>0</v>
      </c>
      <c r="BR1183" s="311">
        <f t="shared" si="357"/>
        <v>0</v>
      </c>
      <c r="BS1183" s="312">
        <f t="shared" si="358"/>
        <v>0</v>
      </c>
      <c r="BT1183" s="313">
        <f t="shared" si="359"/>
        <v>0</v>
      </c>
      <c r="BU1183" s="314">
        <f t="shared" si="362"/>
        <v>0</v>
      </c>
      <c r="BV1183" s="247">
        <f t="shared" si="363"/>
        <v>0</v>
      </c>
      <c r="BW1183" s="310" t="str">
        <f>IF(BV1183=0,"",
IF(SUM($BV$1089:BV1183)=1,BX1183,
IF($BV$1664&gt;SUM($BV$1089:BV1183),_xlfn.CONCAT(", ",BX1183),
IF($BV$1664=SUM($BV$1089:BV1183),_xlfn.CONCAT(" y ",BX1183)))))</f>
        <v/>
      </c>
      <c r="BX1183" s="9">
        <v>95</v>
      </c>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row>
    <row r="1184" spans="1:133" ht="14.25">
      <c r="A1184" s="405"/>
      <c r="B1184" s="6"/>
      <c r="C1184" s="9" t="s">
        <v>6762</v>
      </c>
      <c r="D1184" s="668" t="str">
        <f>IF($AC$1082="","",IF(HLOOKUP($AC$1082,Presentación!$AQ$3:$BV$574,Presentación!AP99)="","",HLOOKUP($AC$1082,Presentación!$AQ$3:$BV$574,Presentación!AP99,0)))</f>
        <v/>
      </c>
      <c r="E1184" s="669"/>
      <c r="F1184" s="670"/>
      <c r="G1184" s="763" t="str">
        <f>IF($AC$1082="","",IF(HLOOKUP($AC$1082,Presentación!$BZ$3:$DE$574,Presentación!AP99,0)="","",HLOOKUP($AC$1082,Presentación!$BZ$3:$DE$574,Presentación!AP99,0)))</f>
        <v/>
      </c>
      <c r="H1184" s="669"/>
      <c r="I1184" s="669"/>
      <c r="J1184" s="669"/>
      <c r="K1184" s="669"/>
      <c r="L1184" s="670"/>
      <c r="M1184" s="112"/>
      <c r="N1184" s="112"/>
      <c r="O1184" s="112"/>
      <c r="P1184" s="112"/>
      <c r="Q1184" s="112"/>
      <c r="R1184" s="112"/>
      <c r="S1184" s="112"/>
      <c r="T1184" s="112"/>
      <c r="U1184" s="112"/>
      <c r="V1184" s="112"/>
      <c r="W1184" s="112"/>
      <c r="X1184" s="112"/>
      <c r="Y1184" s="112"/>
      <c r="Z1184" s="112"/>
      <c r="AA1184" s="112"/>
      <c r="AB1184" s="112"/>
      <c r="AC1184" s="112"/>
      <c r="AD1184" s="112"/>
      <c r="AG1184">
        <f t="shared" si="325"/>
        <v>0</v>
      </c>
      <c r="AH1184" s="247">
        <f t="shared" si="326"/>
        <v>0</v>
      </c>
      <c r="AI1184" s="310" t="str">
        <f>IF(AH1184=0,"",
IF(SUM($AH$1088:AH1184)=1,AJ1184,
IF($AH$1663&gt;SUM($AH$1088:AH1184),_xlfn.CONCAT(", ",AJ1184),
IF($AH$1663=SUM($AH$1088:AH1184),_xlfn.CONCAT(" y ",AJ1184)))))</f>
        <v/>
      </c>
      <c r="AJ1184" s="9">
        <v>97</v>
      </c>
      <c r="AK1184">
        <f t="shared" si="324"/>
        <v>0</v>
      </c>
      <c r="AL1184">
        <f t="shared" si="327"/>
        <v>0</v>
      </c>
      <c r="AM1184">
        <f t="shared" si="328"/>
        <v>0</v>
      </c>
      <c r="AN1184">
        <f t="shared" si="329"/>
        <v>0</v>
      </c>
      <c r="AO1184">
        <f t="shared" si="330"/>
        <v>0</v>
      </c>
      <c r="AP1184">
        <f t="shared" si="331"/>
        <v>0</v>
      </c>
      <c r="AQ1184">
        <f t="shared" si="332"/>
        <v>0</v>
      </c>
      <c r="AR1184">
        <f t="shared" si="333"/>
        <v>0</v>
      </c>
      <c r="AS1184">
        <f t="shared" si="334"/>
        <v>0</v>
      </c>
      <c r="AT1184">
        <f t="shared" si="335"/>
        <v>0</v>
      </c>
      <c r="AU1184">
        <f t="shared" si="336"/>
        <v>0</v>
      </c>
      <c r="AV1184">
        <f t="shared" si="337"/>
        <v>0</v>
      </c>
      <c r="AW1184">
        <f t="shared" si="338"/>
        <v>0</v>
      </c>
      <c r="AX1184">
        <f t="shared" si="339"/>
        <v>0</v>
      </c>
      <c r="AY1184">
        <f t="shared" si="340"/>
        <v>0</v>
      </c>
      <c r="AZ1184">
        <f t="shared" si="341"/>
        <v>0</v>
      </c>
      <c r="BA1184">
        <f t="shared" si="342"/>
        <v>0</v>
      </c>
      <c r="BB1184">
        <f t="shared" si="343"/>
        <v>0</v>
      </c>
      <c r="BC1184">
        <f t="shared" si="344"/>
        <v>0</v>
      </c>
      <c r="BD1184">
        <f t="shared" si="345"/>
        <v>0</v>
      </c>
      <c r="BE1184">
        <f t="shared" si="346"/>
        <v>0</v>
      </c>
      <c r="BF1184">
        <f t="shared" si="347"/>
        <v>0</v>
      </c>
      <c r="BG1184">
        <f t="shared" si="348"/>
        <v>0</v>
      </c>
      <c r="BH1184">
        <f t="shared" si="349"/>
        <v>0</v>
      </c>
      <c r="BI1184">
        <f t="shared" si="350"/>
        <v>0</v>
      </c>
      <c r="BJ1184" s="311">
        <f t="shared" si="351"/>
        <v>0</v>
      </c>
      <c r="BK1184" s="312">
        <f t="shared" si="352"/>
        <v>0</v>
      </c>
      <c r="BL1184" s="313">
        <f t="shared" si="353"/>
        <v>0</v>
      </c>
      <c r="BM1184" s="314">
        <f t="shared" si="360"/>
        <v>0</v>
      </c>
      <c r="BN1184" s="311">
        <f t="shared" si="354"/>
        <v>0</v>
      </c>
      <c r="BO1184" s="312">
        <f t="shared" si="355"/>
        <v>0</v>
      </c>
      <c r="BP1184" s="313">
        <f t="shared" si="356"/>
        <v>0</v>
      </c>
      <c r="BQ1184" s="314">
        <f t="shared" si="361"/>
        <v>0</v>
      </c>
      <c r="BR1184" s="311">
        <f t="shared" si="357"/>
        <v>0</v>
      </c>
      <c r="BS1184" s="312">
        <f t="shared" si="358"/>
        <v>0</v>
      </c>
      <c r="BT1184" s="313">
        <f t="shared" si="359"/>
        <v>0</v>
      </c>
      <c r="BU1184" s="314">
        <f t="shared" si="362"/>
        <v>0</v>
      </c>
      <c r="BV1184" s="247">
        <f t="shared" si="363"/>
        <v>0</v>
      </c>
      <c r="BW1184" s="310" t="str">
        <f>IF(BV1184=0,"",
IF(SUM($BV$1089:BV1184)=1,BX1184,
IF($BV$1664&gt;SUM($BV$1089:BV1184),_xlfn.CONCAT(", ",BX1184),
IF($BV$1664=SUM($BV$1089:BV1184),_xlfn.CONCAT(" y ",BX1184)))))</f>
        <v/>
      </c>
      <c r="BX1184" s="9">
        <v>96</v>
      </c>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row>
    <row r="1185" spans="1:133" ht="14.25">
      <c r="A1185" s="405"/>
      <c r="B1185" s="6"/>
      <c r="C1185" s="9" t="s">
        <v>6763</v>
      </c>
      <c r="D1185" s="668" t="str">
        <f>IF($AC$1082="","",IF(HLOOKUP($AC$1082,Presentación!$AQ$3:$BV$574,Presentación!AP100)="","",HLOOKUP($AC$1082,Presentación!$AQ$3:$BV$574,Presentación!AP100,0)))</f>
        <v/>
      </c>
      <c r="E1185" s="669"/>
      <c r="F1185" s="670"/>
      <c r="G1185" s="763" t="str">
        <f>IF($AC$1082="","",IF(HLOOKUP($AC$1082,Presentación!$BZ$3:$DE$574,Presentación!AP100,0)="","",HLOOKUP($AC$1082,Presentación!$BZ$3:$DE$574,Presentación!AP100,0)))</f>
        <v/>
      </c>
      <c r="H1185" s="669"/>
      <c r="I1185" s="669"/>
      <c r="J1185" s="669"/>
      <c r="K1185" s="669"/>
      <c r="L1185" s="670"/>
      <c r="M1185" s="112"/>
      <c r="N1185" s="112"/>
      <c r="O1185" s="112"/>
      <c r="P1185" s="112"/>
      <c r="Q1185" s="112"/>
      <c r="R1185" s="112"/>
      <c r="S1185" s="112"/>
      <c r="T1185" s="112"/>
      <c r="U1185" s="112"/>
      <c r="V1185" s="112"/>
      <c r="W1185" s="112"/>
      <c r="X1185" s="112"/>
      <c r="Y1185" s="112"/>
      <c r="Z1185" s="112"/>
      <c r="AA1185" s="112"/>
      <c r="AB1185" s="112"/>
      <c r="AC1185" s="112"/>
      <c r="AD1185" s="112"/>
      <c r="AG1185">
        <f t="shared" si="325"/>
        <v>0</v>
      </c>
      <c r="AH1185" s="247">
        <f t="shared" si="326"/>
        <v>0</v>
      </c>
      <c r="AI1185" s="310" t="str">
        <f>IF(AH1185=0,"",
IF(SUM($AH$1088:AH1185)=1,AJ1185,
IF($AH$1663&gt;SUM($AH$1088:AH1185),_xlfn.CONCAT(", ",AJ1185),
IF($AH$1663=SUM($AH$1088:AH1185),_xlfn.CONCAT(" y ",AJ1185)))))</f>
        <v/>
      </c>
      <c r="AJ1185" s="9">
        <v>98</v>
      </c>
      <c r="AK1185">
        <f t="shared" si="324"/>
        <v>0</v>
      </c>
      <c r="AL1185">
        <f t="shared" si="327"/>
        <v>0</v>
      </c>
      <c r="AM1185">
        <f t="shared" si="328"/>
        <v>0</v>
      </c>
      <c r="AN1185">
        <f t="shared" si="329"/>
        <v>0</v>
      </c>
      <c r="AO1185">
        <f t="shared" si="330"/>
        <v>0</v>
      </c>
      <c r="AP1185">
        <f t="shared" si="331"/>
        <v>0</v>
      </c>
      <c r="AQ1185">
        <f t="shared" si="332"/>
        <v>0</v>
      </c>
      <c r="AR1185">
        <f t="shared" si="333"/>
        <v>0</v>
      </c>
      <c r="AS1185">
        <f t="shared" si="334"/>
        <v>0</v>
      </c>
      <c r="AT1185">
        <f t="shared" si="335"/>
        <v>0</v>
      </c>
      <c r="AU1185">
        <f t="shared" si="336"/>
        <v>0</v>
      </c>
      <c r="AV1185">
        <f t="shared" si="337"/>
        <v>0</v>
      </c>
      <c r="AW1185">
        <f t="shared" si="338"/>
        <v>0</v>
      </c>
      <c r="AX1185">
        <f t="shared" si="339"/>
        <v>0</v>
      </c>
      <c r="AY1185">
        <f t="shared" si="340"/>
        <v>0</v>
      </c>
      <c r="AZ1185">
        <f t="shared" si="341"/>
        <v>0</v>
      </c>
      <c r="BA1185">
        <f t="shared" si="342"/>
        <v>0</v>
      </c>
      <c r="BB1185">
        <f t="shared" si="343"/>
        <v>0</v>
      </c>
      <c r="BC1185">
        <f t="shared" si="344"/>
        <v>0</v>
      </c>
      <c r="BD1185">
        <f t="shared" si="345"/>
        <v>0</v>
      </c>
      <c r="BE1185">
        <f t="shared" si="346"/>
        <v>0</v>
      </c>
      <c r="BF1185">
        <f t="shared" si="347"/>
        <v>0</v>
      </c>
      <c r="BG1185">
        <f t="shared" si="348"/>
        <v>0</v>
      </c>
      <c r="BH1185">
        <f t="shared" si="349"/>
        <v>0</v>
      </c>
      <c r="BI1185">
        <f t="shared" si="350"/>
        <v>0</v>
      </c>
      <c r="BJ1185" s="311">
        <f t="shared" si="351"/>
        <v>0</v>
      </c>
      <c r="BK1185" s="312">
        <f t="shared" si="352"/>
        <v>0</v>
      </c>
      <c r="BL1185" s="313">
        <f t="shared" si="353"/>
        <v>0</v>
      </c>
      <c r="BM1185" s="314">
        <f t="shared" si="360"/>
        <v>0</v>
      </c>
      <c r="BN1185" s="311">
        <f t="shared" si="354"/>
        <v>0</v>
      </c>
      <c r="BO1185" s="312">
        <f t="shared" si="355"/>
        <v>0</v>
      </c>
      <c r="BP1185" s="313">
        <f t="shared" si="356"/>
        <v>0</v>
      </c>
      <c r="BQ1185" s="314">
        <f t="shared" si="361"/>
        <v>0</v>
      </c>
      <c r="BR1185" s="311">
        <f t="shared" si="357"/>
        <v>0</v>
      </c>
      <c r="BS1185" s="312">
        <f t="shared" si="358"/>
        <v>0</v>
      </c>
      <c r="BT1185" s="313">
        <f t="shared" si="359"/>
        <v>0</v>
      </c>
      <c r="BU1185" s="314">
        <f t="shared" si="362"/>
        <v>0</v>
      </c>
      <c r="BV1185" s="247">
        <f t="shared" si="363"/>
        <v>0</v>
      </c>
      <c r="BW1185" s="310" t="str">
        <f>IF(BV1185=0,"",
IF(SUM($BV$1089:BV1185)=1,BX1185,
IF($BV$1664&gt;SUM($BV$1089:BV1185),_xlfn.CONCAT(", ",BX1185),
IF($BV$1664=SUM($BV$1089:BV1185),_xlfn.CONCAT(" y ",BX1185)))))</f>
        <v/>
      </c>
      <c r="BX1185" s="9">
        <v>97</v>
      </c>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row>
    <row r="1186" spans="1:133" ht="14.25">
      <c r="A1186" s="405"/>
      <c r="B1186" s="6"/>
      <c r="C1186" s="9" t="s">
        <v>6764</v>
      </c>
      <c r="D1186" s="668" t="str">
        <f>IF($AC$1082="","",IF(HLOOKUP($AC$1082,Presentación!$AQ$3:$BV$574,Presentación!AP101)="","",HLOOKUP($AC$1082,Presentación!$AQ$3:$BV$574,Presentación!AP101,0)))</f>
        <v/>
      </c>
      <c r="E1186" s="669"/>
      <c r="F1186" s="670"/>
      <c r="G1186" s="763" t="str">
        <f>IF($AC$1082="","",IF(HLOOKUP($AC$1082,Presentación!$BZ$3:$DE$574,Presentación!AP101,0)="","",HLOOKUP($AC$1082,Presentación!$BZ$3:$DE$574,Presentación!AP101,0)))</f>
        <v/>
      </c>
      <c r="H1186" s="669"/>
      <c r="I1186" s="669"/>
      <c r="J1186" s="669"/>
      <c r="K1186" s="669"/>
      <c r="L1186" s="670"/>
      <c r="M1186" s="112"/>
      <c r="N1186" s="112"/>
      <c r="O1186" s="112"/>
      <c r="P1186" s="112"/>
      <c r="Q1186" s="112"/>
      <c r="R1186" s="112"/>
      <c r="S1186" s="112"/>
      <c r="T1186" s="112"/>
      <c r="U1186" s="112"/>
      <c r="V1186" s="112"/>
      <c r="W1186" s="112"/>
      <c r="X1186" s="112"/>
      <c r="Y1186" s="112"/>
      <c r="Z1186" s="112"/>
      <c r="AA1186" s="112"/>
      <c r="AB1186" s="112"/>
      <c r="AC1186" s="112"/>
      <c r="AD1186" s="112"/>
      <c r="AG1186">
        <f t="shared" si="325"/>
        <v>0</v>
      </c>
      <c r="AH1186" s="247">
        <f t="shared" si="326"/>
        <v>0</v>
      </c>
      <c r="AI1186" s="310" t="str">
        <f>IF(AH1186=0,"",
IF(SUM($AH$1088:AH1186)=1,AJ1186,
IF($AH$1663&gt;SUM($AH$1088:AH1186),_xlfn.CONCAT(", ",AJ1186),
IF($AH$1663=SUM($AH$1088:AH1186),_xlfn.CONCAT(" y ",AJ1186)))))</f>
        <v/>
      </c>
      <c r="AJ1186" s="9">
        <v>99</v>
      </c>
      <c r="AK1186">
        <f t="shared" si="324"/>
        <v>0</v>
      </c>
      <c r="AL1186">
        <f t="shared" si="327"/>
        <v>0</v>
      </c>
      <c r="AM1186">
        <f t="shared" si="328"/>
        <v>0</v>
      </c>
      <c r="AN1186">
        <f t="shared" si="329"/>
        <v>0</v>
      </c>
      <c r="AO1186">
        <f t="shared" si="330"/>
        <v>0</v>
      </c>
      <c r="AP1186">
        <f t="shared" si="331"/>
        <v>0</v>
      </c>
      <c r="AQ1186">
        <f t="shared" si="332"/>
        <v>0</v>
      </c>
      <c r="AR1186">
        <f t="shared" si="333"/>
        <v>0</v>
      </c>
      <c r="AS1186">
        <f t="shared" si="334"/>
        <v>0</v>
      </c>
      <c r="AT1186">
        <f t="shared" si="335"/>
        <v>0</v>
      </c>
      <c r="AU1186">
        <f t="shared" si="336"/>
        <v>0</v>
      </c>
      <c r="AV1186">
        <f t="shared" si="337"/>
        <v>0</v>
      </c>
      <c r="AW1186">
        <f t="shared" si="338"/>
        <v>0</v>
      </c>
      <c r="AX1186">
        <f t="shared" si="339"/>
        <v>0</v>
      </c>
      <c r="AY1186">
        <f t="shared" si="340"/>
        <v>0</v>
      </c>
      <c r="AZ1186">
        <f t="shared" si="341"/>
        <v>0</v>
      </c>
      <c r="BA1186">
        <f t="shared" si="342"/>
        <v>0</v>
      </c>
      <c r="BB1186">
        <f t="shared" si="343"/>
        <v>0</v>
      </c>
      <c r="BC1186">
        <f t="shared" si="344"/>
        <v>0</v>
      </c>
      <c r="BD1186">
        <f t="shared" si="345"/>
        <v>0</v>
      </c>
      <c r="BE1186">
        <f t="shared" si="346"/>
        <v>0</v>
      </c>
      <c r="BF1186">
        <f t="shared" si="347"/>
        <v>0</v>
      </c>
      <c r="BG1186">
        <f t="shared" si="348"/>
        <v>0</v>
      </c>
      <c r="BH1186">
        <f t="shared" si="349"/>
        <v>0</v>
      </c>
      <c r="BI1186">
        <f t="shared" si="350"/>
        <v>0</v>
      </c>
      <c r="BJ1186" s="311">
        <f t="shared" si="351"/>
        <v>0</v>
      </c>
      <c r="BK1186" s="312">
        <f t="shared" si="352"/>
        <v>0</v>
      </c>
      <c r="BL1186" s="313">
        <f t="shared" si="353"/>
        <v>0</v>
      </c>
      <c r="BM1186" s="314">
        <f t="shared" si="360"/>
        <v>0</v>
      </c>
      <c r="BN1186" s="311">
        <f t="shared" si="354"/>
        <v>0</v>
      </c>
      <c r="BO1186" s="312">
        <f t="shared" si="355"/>
        <v>0</v>
      </c>
      <c r="BP1186" s="313">
        <f t="shared" si="356"/>
        <v>0</v>
      </c>
      <c r="BQ1186" s="314">
        <f t="shared" si="361"/>
        <v>0</v>
      </c>
      <c r="BR1186" s="311">
        <f t="shared" si="357"/>
        <v>0</v>
      </c>
      <c r="BS1186" s="312">
        <f t="shared" si="358"/>
        <v>0</v>
      </c>
      <c r="BT1186" s="313">
        <f t="shared" si="359"/>
        <v>0</v>
      </c>
      <c r="BU1186" s="314">
        <f t="shared" si="362"/>
        <v>0</v>
      </c>
      <c r="BV1186" s="247">
        <f t="shared" si="363"/>
        <v>0</v>
      </c>
      <c r="BW1186" s="310" t="str">
        <f>IF(BV1186=0,"",
IF(SUM($BV$1089:BV1186)=1,BX1186,
IF($BV$1664&gt;SUM($BV$1089:BV1186),_xlfn.CONCAT(", ",BX1186),
IF($BV$1664=SUM($BV$1089:BV1186),_xlfn.CONCAT(" y ",BX1186)))))</f>
        <v/>
      </c>
      <c r="BX1186" s="9">
        <v>98</v>
      </c>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row>
    <row r="1187" spans="1:133" ht="14.25">
      <c r="A1187" s="405"/>
      <c r="B1187" s="6"/>
      <c r="C1187" s="9" t="s">
        <v>5424</v>
      </c>
      <c r="D1187" s="668" t="str">
        <f>IF($AC$1082="","",IF(HLOOKUP($AC$1082,Presentación!$AQ$3:$BV$574,Presentación!AP102)="","",HLOOKUP($AC$1082,Presentación!$AQ$3:$BV$574,Presentación!AP102,0)))</f>
        <v/>
      </c>
      <c r="E1187" s="669"/>
      <c r="F1187" s="670"/>
      <c r="G1187" s="763" t="str">
        <f>IF($AC$1082="","",IF(HLOOKUP($AC$1082,Presentación!$BZ$3:$DE$574,Presentación!AP102,0)="","",HLOOKUP($AC$1082,Presentación!$BZ$3:$DE$574,Presentación!AP102,0)))</f>
        <v/>
      </c>
      <c r="H1187" s="669"/>
      <c r="I1187" s="669"/>
      <c r="J1187" s="669"/>
      <c r="K1187" s="669"/>
      <c r="L1187" s="670"/>
      <c r="M1187" s="112"/>
      <c r="N1187" s="112"/>
      <c r="O1187" s="112"/>
      <c r="P1187" s="112"/>
      <c r="Q1187" s="112"/>
      <c r="R1187" s="112"/>
      <c r="S1187" s="112"/>
      <c r="T1187" s="112"/>
      <c r="U1187" s="112"/>
      <c r="V1187" s="112"/>
      <c r="W1187" s="112"/>
      <c r="X1187" s="112"/>
      <c r="Y1187" s="112"/>
      <c r="Z1187" s="112"/>
      <c r="AA1187" s="112"/>
      <c r="AB1187" s="112"/>
      <c r="AC1187" s="112"/>
      <c r="AD1187" s="112"/>
      <c r="AG1187">
        <f t="shared" si="325"/>
        <v>0</v>
      </c>
      <c r="AH1187" s="247">
        <f t="shared" si="326"/>
        <v>0</v>
      </c>
      <c r="AI1187" s="310" t="str">
        <f>IF(AH1187=0,"",
IF(SUM($AH$1088:AH1187)=1,AJ1187,
IF($AH$1663&gt;SUM($AH$1088:AH1187),_xlfn.CONCAT(", ",AJ1187),
IF($AH$1663=SUM($AH$1088:AH1187),_xlfn.CONCAT(" y ",AJ1187)))))</f>
        <v/>
      </c>
      <c r="AJ1187" s="421">
        <v>100</v>
      </c>
      <c r="AK1187">
        <f t="shared" si="324"/>
        <v>0</v>
      </c>
      <c r="AL1187">
        <f t="shared" si="327"/>
        <v>0</v>
      </c>
      <c r="AM1187">
        <f t="shared" si="328"/>
        <v>0</v>
      </c>
      <c r="AN1187">
        <f t="shared" si="329"/>
        <v>0</v>
      </c>
      <c r="AO1187">
        <f t="shared" si="330"/>
        <v>0</v>
      </c>
      <c r="AP1187">
        <f t="shared" si="331"/>
        <v>0</v>
      </c>
      <c r="AQ1187">
        <f t="shared" si="332"/>
        <v>0</v>
      </c>
      <c r="AR1187">
        <f t="shared" si="333"/>
        <v>0</v>
      </c>
      <c r="AS1187">
        <f t="shared" si="334"/>
        <v>0</v>
      </c>
      <c r="AT1187">
        <f t="shared" si="335"/>
        <v>0</v>
      </c>
      <c r="AU1187">
        <f t="shared" si="336"/>
        <v>0</v>
      </c>
      <c r="AV1187">
        <f t="shared" si="337"/>
        <v>0</v>
      </c>
      <c r="AW1187">
        <f t="shared" si="338"/>
        <v>0</v>
      </c>
      <c r="AX1187">
        <f t="shared" si="339"/>
        <v>0</v>
      </c>
      <c r="AY1187">
        <f t="shared" si="340"/>
        <v>0</v>
      </c>
      <c r="AZ1187">
        <f t="shared" si="341"/>
        <v>0</v>
      </c>
      <c r="BA1187">
        <f t="shared" si="342"/>
        <v>0</v>
      </c>
      <c r="BB1187">
        <f t="shared" si="343"/>
        <v>0</v>
      </c>
      <c r="BC1187">
        <f t="shared" si="344"/>
        <v>0</v>
      </c>
      <c r="BD1187">
        <f t="shared" si="345"/>
        <v>0</v>
      </c>
      <c r="BE1187">
        <f t="shared" si="346"/>
        <v>0</v>
      </c>
      <c r="BF1187">
        <f t="shared" si="347"/>
        <v>0</v>
      </c>
      <c r="BG1187">
        <f t="shared" si="348"/>
        <v>0</v>
      </c>
      <c r="BH1187">
        <f t="shared" si="349"/>
        <v>0</v>
      </c>
      <c r="BI1187">
        <f t="shared" si="350"/>
        <v>0</v>
      </c>
      <c r="BJ1187" s="311">
        <f t="shared" si="351"/>
        <v>0</v>
      </c>
      <c r="BK1187" s="312">
        <f t="shared" si="352"/>
        <v>0</v>
      </c>
      <c r="BL1187" s="313">
        <f t="shared" si="353"/>
        <v>0</v>
      </c>
      <c r="BM1187" s="314">
        <f t="shared" si="360"/>
        <v>0</v>
      </c>
      <c r="BN1187" s="311">
        <f t="shared" si="354"/>
        <v>0</v>
      </c>
      <c r="BO1187" s="312">
        <f t="shared" si="355"/>
        <v>0</v>
      </c>
      <c r="BP1187" s="313">
        <f t="shared" si="356"/>
        <v>0</v>
      </c>
      <c r="BQ1187" s="314">
        <f t="shared" si="361"/>
        <v>0</v>
      </c>
      <c r="BR1187" s="311">
        <f t="shared" si="357"/>
        <v>0</v>
      </c>
      <c r="BS1187" s="312">
        <f t="shared" si="358"/>
        <v>0</v>
      </c>
      <c r="BT1187" s="313">
        <f t="shared" si="359"/>
        <v>0</v>
      </c>
      <c r="BU1187" s="314">
        <f t="shared" si="362"/>
        <v>0</v>
      </c>
      <c r="BV1187" s="247">
        <f t="shared" si="363"/>
        <v>0</v>
      </c>
      <c r="BW1187" s="310" t="str">
        <f>IF(BV1187=0,"",
IF(SUM($BV$1089:BV1187)=1,BX1187,
IF($BV$1664&gt;SUM($BV$1089:BV1187),_xlfn.CONCAT(", ",BX1187),
IF($BV$1664=SUM($BV$1089:BV1187),_xlfn.CONCAT(" y ",BX1187)))))</f>
        <v/>
      </c>
      <c r="BX1187" s="9">
        <v>99</v>
      </c>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row>
    <row r="1188" spans="1:133" ht="14.25">
      <c r="A1188" s="405"/>
      <c r="B1188" s="6"/>
      <c r="C1188" s="421" t="s">
        <v>6765</v>
      </c>
      <c r="D1188" s="668" t="str">
        <f>IF($AC$1082="","",IF(HLOOKUP($AC$1082,Presentación!$AQ$3:$BV$574,Presentación!AP103)="","",HLOOKUP($AC$1082,Presentación!$AQ$3:$BV$574,Presentación!AP103,0)))</f>
        <v/>
      </c>
      <c r="E1188" s="669"/>
      <c r="F1188" s="670"/>
      <c r="G1188" s="763" t="str">
        <f>IF($AC$1082="","",IF(HLOOKUP($AC$1082,Presentación!$BZ$3:$DE$574,Presentación!AP103,0)="","",HLOOKUP($AC$1082,Presentación!$BZ$3:$DE$574,Presentación!AP103,0)))</f>
        <v/>
      </c>
      <c r="H1188" s="669"/>
      <c r="I1188" s="669"/>
      <c r="J1188" s="669"/>
      <c r="K1188" s="669"/>
      <c r="L1188" s="670"/>
      <c r="M1188" s="112"/>
      <c r="N1188" s="112"/>
      <c r="O1188" s="112"/>
      <c r="P1188" s="112"/>
      <c r="Q1188" s="112"/>
      <c r="R1188" s="112"/>
      <c r="S1188" s="112"/>
      <c r="T1188" s="112"/>
      <c r="U1188" s="112"/>
      <c r="V1188" s="112"/>
      <c r="W1188" s="112"/>
      <c r="X1188" s="112"/>
      <c r="Y1188" s="112"/>
      <c r="Z1188" s="112"/>
      <c r="AA1188" s="112"/>
      <c r="AB1188" s="112"/>
      <c r="AC1188" s="112"/>
      <c r="AD1188" s="112"/>
      <c r="AG1188">
        <f t="shared" si="325"/>
        <v>0</v>
      </c>
      <c r="AH1188" s="247">
        <f t="shared" si="326"/>
        <v>0</v>
      </c>
      <c r="AI1188" s="310" t="str">
        <f>IF(AH1188=0,"",
IF(SUM($AH$1088:AH1188)=1,AJ1188,
IF($AH$1663&gt;SUM($AH$1088:AH1188),_xlfn.CONCAT(", ",AJ1188),
IF($AH$1663=SUM($AH$1088:AH1188),_xlfn.CONCAT(" y ",AJ1188)))))</f>
        <v/>
      </c>
      <c r="AJ1188" s="421">
        <v>101</v>
      </c>
      <c r="AK1188">
        <f t="shared" si="324"/>
        <v>0</v>
      </c>
      <c r="AL1188">
        <f t="shared" si="327"/>
        <v>0</v>
      </c>
      <c r="AM1188">
        <f t="shared" si="328"/>
        <v>0</v>
      </c>
      <c r="AN1188">
        <f t="shared" si="329"/>
        <v>0</v>
      </c>
      <c r="AO1188">
        <f t="shared" si="330"/>
        <v>0</v>
      </c>
      <c r="AP1188">
        <f t="shared" si="331"/>
        <v>0</v>
      </c>
      <c r="AQ1188">
        <f t="shared" si="332"/>
        <v>0</v>
      </c>
      <c r="AR1188">
        <f t="shared" si="333"/>
        <v>0</v>
      </c>
      <c r="AS1188">
        <f t="shared" si="334"/>
        <v>0</v>
      </c>
      <c r="AT1188">
        <f t="shared" si="335"/>
        <v>0</v>
      </c>
      <c r="AU1188">
        <f t="shared" si="336"/>
        <v>0</v>
      </c>
      <c r="AV1188">
        <f t="shared" si="337"/>
        <v>0</v>
      </c>
      <c r="AW1188">
        <f t="shared" si="338"/>
        <v>0</v>
      </c>
      <c r="AX1188">
        <f t="shared" si="339"/>
        <v>0</v>
      </c>
      <c r="AY1188">
        <f t="shared" si="340"/>
        <v>0</v>
      </c>
      <c r="AZ1188">
        <f t="shared" si="341"/>
        <v>0</v>
      </c>
      <c r="BA1188">
        <f t="shared" si="342"/>
        <v>0</v>
      </c>
      <c r="BB1188">
        <f t="shared" si="343"/>
        <v>0</v>
      </c>
      <c r="BC1188">
        <f t="shared" si="344"/>
        <v>0</v>
      </c>
      <c r="BD1188">
        <f t="shared" si="345"/>
        <v>0</v>
      </c>
      <c r="BE1188">
        <f t="shared" si="346"/>
        <v>0</v>
      </c>
      <c r="BF1188">
        <f t="shared" si="347"/>
        <v>0</v>
      </c>
      <c r="BG1188">
        <f t="shared" si="348"/>
        <v>0</v>
      </c>
      <c r="BH1188">
        <f t="shared" si="349"/>
        <v>0</v>
      </c>
      <c r="BI1188">
        <f t="shared" si="350"/>
        <v>0</v>
      </c>
      <c r="BJ1188" s="311">
        <f t="shared" si="351"/>
        <v>0</v>
      </c>
      <c r="BK1188" s="312">
        <f t="shared" si="352"/>
        <v>0</v>
      </c>
      <c r="BL1188" s="313">
        <f t="shared" si="353"/>
        <v>0</v>
      </c>
      <c r="BM1188" s="314">
        <f t="shared" si="360"/>
        <v>0</v>
      </c>
      <c r="BN1188" s="311">
        <f t="shared" si="354"/>
        <v>0</v>
      </c>
      <c r="BO1188" s="312">
        <f t="shared" si="355"/>
        <v>0</v>
      </c>
      <c r="BP1188" s="313">
        <f t="shared" si="356"/>
        <v>0</v>
      </c>
      <c r="BQ1188" s="314">
        <f t="shared" si="361"/>
        <v>0</v>
      </c>
      <c r="BR1188" s="311">
        <f t="shared" si="357"/>
        <v>0</v>
      </c>
      <c r="BS1188" s="312">
        <f t="shared" si="358"/>
        <v>0</v>
      </c>
      <c r="BT1188" s="313">
        <f t="shared" si="359"/>
        <v>0</v>
      </c>
      <c r="BU1188" s="314">
        <f t="shared" si="362"/>
        <v>0</v>
      </c>
      <c r="BV1188" s="247">
        <f t="shared" si="363"/>
        <v>0</v>
      </c>
      <c r="BW1188" s="310" t="str">
        <f>IF(BV1188=0,"",
IF(SUM($BV$1089:BV1188)=1,BX1188,
IF($BV$1664&gt;SUM($BV$1089:BV1188),_xlfn.CONCAT(", ",BX1188),
IF($BV$1664=SUM($BV$1089:BV1188),_xlfn.CONCAT(" y ",BX1188)))))</f>
        <v/>
      </c>
      <c r="BX1188" s="421">
        <v>100</v>
      </c>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row>
    <row r="1189" spans="1:133" ht="14.25">
      <c r="A1189" s="405"/>
      <c r="B1189" s="6"/>
      <c r="C1189" s="421" t="s">
        <v>6766</v>
      </c>
      <c r="D1189" s="668" t="str">
        <f>IF($AC$1082="","",IF(HLOOKUP($AC$1082,Presentación!$AQ$3:$BV$574,Presentación!AP104)="","",HLOOKUP($AC$1082,Presentación!$AQ$3:$BV$574,Presentación!AP104,0)))</f>
        <v/>
      </c>
      <c r="E1189" s="669"/>
      <c r="F1189" s="670"/>
      <c r="G1189" s="763" t="str">
        <f>IF($AC$1082="","",IF(HLOOKUP($AC$1082,Presentación!$BZ$3:$DE$574,Presentación!AP104,0)="","",HLOOKUP($AC$1082,Presentación!$BZ$3:$DE$574,Presentación!AP104,0)))</f>
        <v/>
      </c>
      <c r="H1189" s="669"/>
      <c r="I1189" s="669"/>
      <c r="J1189" s="669"/>
      <c r="K1189" s="669"/>
      <c r="L1189" s="670"/>
      <c r="M1189" s="112"/>
      <c r="N1189" s="112"/>
      <c r="O1189" s="112"/>
      <c r="P1189" s="112"/>
      <c r="Q1189" s="112"/>
      <c r="R1189" s="112"/>
      <c r="S1189" s="112"/>
      <c r="T1189" s="112"/>
      <c r="U1189" s="112"/>
      <c r="V1189" s="112"/>
      <c r="W1189" s="112"/>
      <c r="X1189" s="112"/>
      <c r="Y1189" s="112"/>
      <c r="Z1189" s="112"/>
      <c r="AA1189" s="112"/>
      <c r="AB1189" s="112"/>
      <c r="AC1189" s="112"/>
      <c r="AD1189" s="112"/>
      <c r="AG1189">
        <f t="shared" si="325"/>
        <v>0</v>
      </c>
      <c r="AH1189" s="247">
        <f t="shared" si="326"/>
        <v>0</v>
      </c>
      <c r="AI1189" s="310" t="str">
        <f>IF(AH1189=0,"",
IF(SUM($AH$1088:AH1189)=1,AJ1189,
IF($AH$1663&gt;SUM($AH$1088:AH1189),_xlfn.CONCAT(", ",AJ1189),
IF($AH$1663=SUM($AH$1088:AH1189),_xlfn.CONCAT(" y ",AJ1189)))))</f>
        <v/>
      </c>
      <c r="AJ1189" s="421">
        <v>102</v>
      </c>
      <c r="AK1189">
        <f t="shared" si="324"/>
        <v>0</v>
      </c>
      <c r="AL1189">
        <f t="shared" si="327"/>
        <v>0</v>
      </c>
      <c r="AM1189">
        <f t="shared" si="328"/>
        <v>0</v>
      </c>
      <c r="AN1189">
        <f t="shared" si="329"/>
        <v>0</v>
      </c>
      <c r="AO1189">
        <f t="shared" si="330"/>
        <v>0</v>
      </c>
      <c r="AP1189">
        <f t="shared" si="331"/>
        <v>0</v>
      </c>
      <c r="AQ1189">
        <f t="shared" si="332"/>
        <v>0</v>
      </c>
      <c r="AR1189">
        <f t="shared" si="333"/>
        <v>0</v>
      </c>
      <c r="AS1189">
        <f t="shared" si="334"/>
        <v>0</v>
      </c>
      <c r="AT1189">
        <f t="shared" si="335"/>
        <v>0</v>
      </c>
      <c r="AU1189">
        <f t="shared" si="336"/>
        <v>0</v>
      </c>
      <c r="AV1189">
        <f t="shared" si="337"/>
        <v>0</v>
      </c>
      <c r="AW1189">
        <f t="shared" si="338"/>
        <v>0</v>
      </c>
      <c r="AX1189">
        <f t="shared" si="339"/>
        <v>0</v>
      </c>
      <c r="AY1189">
        <f t="shared" si="340"/>
        <v>0</v>
      </c>
      <c r="AZ1189">
        <f t="shared" si="341"/>
        <v>0</v>
      </c>
      <c r="BA1189">
        <f t="shared" si="342"/>
        <v>0</v>
      </c>
      <c r="BB1189">
        <f t="shared" si="343"/>
        <v>0</v>
      </c>
      <c r="BC1189">
        <f t="shared" si="344"/>
        <v>0</v>
      </c>
      <c r="BD1189">
        <f t="shared" si="345"/>
        <v>0</v>
      </c>
      <c r="BE1189">
        <f t="shared" si="346"/>
        <v>0</v>
      </c>
      <c r="BF1189">
        <f t="shared" si="347"/>
        <v>0</v>
      </c>
      <c r="BG1189">
        <f t="shared" si="348"/>
        <v>0</v>
      </c>
      <c r="BH1189">
        <f t="shared" si="349"/>
        <v>0</v>
      </c>
      <c r="BI1189">
        <f t="shared" si="350"/>
        <v>0</v>
      </c>
      <c r="BJ1189" s="311">
        <f t="shared" si="351"/>
        <v>0</v>
      </c>
      <c r="BK1189" s="312">
        <f t="shared" si="352"/>
        <v>0</v>
      </c>
      <c r="BL1189" s="313">
        <f t="shared" si="353"/>
        <v>0</v>
      </c>
      <c r="BM1189" s="314">
        <f t="shared" si="360"/>
        <v>0</v>
      </c>
      <c r="BN1189" s="311">
        <f t="shared" si="354"/>
        <v>0</v>
      </c>
      <c r="BO1189" s="312">
        <f t="shared" si="355"/>
        <v>0</v>
      </c>
      <c r="BP1189" s="313">
        <f t="shared" si="356"/>
        <v>0</v>
      </c>
      <c r="BQ1189" s="314">
        <f t="shared" si="361"/>
        <v>0</v>
      </c>
      <c r="BR1189" s="311">
        <f t="shared" si="357"/>
        <v>0</v>
      </c>
      <c r="BS1189" s="312">
        <f t="shared" si="358"/>
        <v>0</v>
      </c>
      <c r="BT1189" s="313">
        <f t="shared" si="359"/>
        <v>0</v>
      </c>
      <c r="BU1189" s="314">
        <f t="shared" si="362"/>
        <v>0</v>
      </c>
      <c r="BV1189" s="247">
        <f t="shared" si="363"/>
        <v>0</v>
      </c>
      <c r="BW1189" s="310" t="str">
        <f>IF(BV1189=0,"",
IF(SUM($BV$1089:BV1189)=1,BX1189,
IF($BV$1664&gt;SUM($BV$1089:BV1189),_xlfn.CONCAT(", ",BX1189),
IF($BV$1664=SUM($BV$1089:BV1189),_xlfn.CONCAT(" y ",BX1189)))))</f>
        <v/>
      </c>
      <c r="BX1189" s="421">
        <v>101</v>
      </c>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row>
    <row r="1190" spans="1:133" ht="14.25">
      <c r="A1190" s="405"/>
      <c r="B1190" s="6"/>
      <c r="C1190" s="421" t="s">
        <v>6767</v>
      </c>
      <c r="D1190" s="668" t="str">
        <f>IF($AC$1082="","",IF(HLOOKUP($AC$1082,Presentación!$AQ$3:$BV$574,Presentación!AP105)="","",HLOOKUP($AC$1082,Presentación!$AQ$3:$BV$574,Presentación!AP105,0)))</f>
        <v/>
      </c>
      <c r="E1190" s="669"/>
      <c r="F1190" s="670"/>
      <c r="G1190" s="763" t="str">
        <f>IF($AC$1082="","",IF(HLOOKUP($AC$1082,Presentación!$BZ$3:$DE$574,Presentación!AP105,0)="","",HLOOKUP($AC$1082,Presentación!$BZ$3:$DE$574,Presentación!AP105,0)))</f>
        <v/>
      </c>
      <c r="H1190" s="669"/>
      <c r="I1190" s="669"/>
      <c r="J1190" s="669"/>
      <c r="K1190" s="669"/>
      <c r="L1190" s="670"/>
      <c r="M1190" s="112"/>
      <c r="N1190" s="112"/>
      <c r="O1190" s="112"/>
      <c r="P1190" s="112"/>
      <c r="Q1190" s="112"/>
      <c r="R1190" s="112"/>
      <c r="S1190" s="112"/>
      <c r="T1190" s="112"/>
      <c r="U1190" s="112"/>
      <c r="V1190" s="112"/>
      <c r="W1190" s="112"/>
      <c r="X1190" s="112"/>
      <c r="Y1190" s="112"/>
      <c r="Z1190" s="112"/>
      <c r="AA1190" s="112"/>
      <c r="AB1190" s="112"/>
      <c r="AC1190" s="112"/>
      <c r="AD1190" s="112"/>
      <c r="AG1190">
        <f t="shared" si="325"/>
        <v>0</v>
      </c>
      <c r="AH1190" s="247">
        <f t="shared" si="326"/>
        <v>0</v>
      </c>
      <c r="AI1190" s="310" t="str">
        <f>IF(AH1190=0,"",
IF(SUM($AH$1088:AH1190)=1,AJ1190,
IF($AH$1663&gt;SUM($AH$1088:AH1190),_xlfn.CONCAT(", ",AJ1190),
IF($AH$1663=SUM($AH$1088:AH1190),_xlfn.CONCAT(" y ",AJ1190)))))</f>
        <v/>
      </c>
      <c r="AJ1190" s="421">
        <v>103</v>
      </c>
      <c r="AK1190">
        <f t="shared" si="324"/>
        <v>0</v>
      </c>
      <c r="AL1190">
        <f t="shared" si="327"/>
        <v>0</v>
      </c>
      <c r="AM1190">
        <f t="shared" si="328"/>
        <v>0</v>
      </c>
      <c r="AN1190">
        <f t="shared" si="329"/>
        <v>0</v>
      </c>
      <c r="AO1190">
        <f t="shared" si="330"/>
        <v>0</v>
      </c>
      <c r="AP1190">
        <f t="shared" si="331"/>
        <v>0</v>
      </c>
      <c r="AQ1190">
        <f t="shared" si="332"/>
        <v>0</v>
      </c>
      <c r="AR1190">
        <f t="shared" si="333"/>
        <v>0</v>
      </c>
      <c r="AS1190">
        <f t="shared" si="334"/>
        <v>0</v>
      </c>
      <c r="AT1190">
        <f t="shared" si="335"/>
        <v>0</v>
      </c>
      <c r="AU1190">
        <f t="shared" si="336"/>
        <v>0</v>
      </c>
      <c r="AV1190">
        <f t="shared" si="337"/>
        <v>0</v>
      </c>
      <c r="AW1190">
        <f t="shared" si="338"/>
        <v>0</v>
      </c>
      <c r="AX1190">
        <f t="shared" si="339"/>
        <v>0</v>
      </c>
      <c r="AY1190">
        <f t="shared" si="340"/>
        <v>0</v>
      </c>
      <c r="AZ1190">
        <f t="shared" si="341"/>
        <v>0</v>
      </c>
      <c r="BA1190">
        <f t="shared" si="342"/>
        <v>0</v>
      </c>
      <c r="BB1190">
        <f t="shared" si="343"/>
        <v>0</v>
      </c>
      <c r="BC1190">
        <f t="shared" si="344"/>
        <v>0</v>
      </c>
      <c r="BD1190">
        <f t="shared" si="345"/>
        <v>0</v>
      </c>
      <c r="BE1190">
        <f t="shared" si="346"/>
        <v>0</v>
      </c>
      <c r="BF1190">
        <f t="shared" si="347"/>
        <v>0</v>
      </c>
      <c r="BG1190">
        <f t="shared" si="348"/>
        <v>0</v>
      </c>
      <c r="BH1190">
        <f t="shared" si="349"/>
        <v>0</v>
      </c>
      <c r="BI1190">
        <f t="shared" si="350"/>
        <v>0</v>
      </c>
      <c r="BJ1190" s="311">
        <f t="shared" si="351"/>
        <v>0</v>
      </c>
      <c r="BK1190" s="312">
        <f t="shared" si="352"/>
        <v>0</v>
      </c>
      <c r="BL1190" s="313">
        <f t="shared" si="353"/>
        <v>0</v>
      </c>
      <c r="BM1190" s="314">
        <f t="shared" si="360"/>
        <v>0</v>
      </c>
      <c r="BN1190" s="311">
        <f t="shared" si="354"/>
        <v>0</v>
      </c>
      <c r="BO1190" s="312">
        <f t="shared" si="355"/>
        <v>0</v>
      </c>
      <c r="BP1190" s="313">
        <f t="shared" si="356"/>
        <v>0</v>
      </c>
      <c r="BQ1190" s="314">
        <f t="shared" si="361"/>
        <v>0</v>
      </c>
      <c r="BR1190" s="311">
        <f t="shared" si="357"/>
        <v>0</v>
      </c>
      <c r="BS1190" s="312">
        <f t="shared" si="358"/>
        <v>0</v>
      </c>
      <c r="BT1190" s="313">
        <f t="shared" si="359"/>
        <v>0</v>
      </c>
      <c r="BU1190" s="314">
        <f t="shared" si="362"/>
        <v>0</v>
      </c>
      <c r="BV1190" s="247">
        <f t="shared" si="363"/>
        <v>0</v>
      </c>
      <c r="BW1190" s="310" t="str">
        <f>IF(BV1190=0,"",
IF(SUM($BV$1089:BV1190)=1,BX1190,
IF($BV$1664&gt;SUM($BV$1089:BV1190),_xlfn.CONCAT(", ",BX1190),
IF($BV$1664=SUM($BV$1089:BV1190),_xlfn.CONCAT(" y ",BX1190)))))</f>
        <v/>
      </c>
      <c r="BX1190" s="421">
        <v>102</v>
      </c>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row>
    <row r="1191" spans="1:133" ht="14.25">
      <c r="A1191" s="405"/>
      <c r="B1191" s="6"/>
      <c r="C1191" s="421" t="s">
        <v>6768</v>
      </c>
      <c r="D1191" s="668" t="str">
        <f>IF($AC$1082="","",IF(HLOOKUP($AC$1082,Presentación!$AQ$3:$BV$574,Presentación!AP106)="","",HLOOKUP($AC$1082,Presentación!$AQ$3:$BV$574,Presentación!AP106,0)))</f>
        <v/>
      </c>
      <c r="E1191" s="669"/>
      <c r="F1191" s="670"/>
      <c r="G1191" s="763" t="str">
        <f>IF($AC$1082="","",IF(HLOOKUP($AC$1082,Presentación!$BZ$3:$DE$574,Presentación!AP106,0)="","",HLOOKUP($AC$1082,Presentación!$BZ$3:$DE$574,Presentación!AP106,0)))</f>
        <v/>
      </c>
      <c r="H1191" s="669"/>
      <c r="I1191" s="669"/>
      <c r="J1191" s="669"/>
      <c r="K1191" s="669"/>
      <c r="L1191" s="670"/>
      <c r="M1191" s="112"/>
      <c r="N1191" s="112"/>
      <c r="O1191" s="112"/>
      <c r="P1191" s="112"/>
      <c r="Q1191" s="112"/>
      <c r="R1191" s="112"/>
      <c r="S1191" s="112"/>
      <c r="T1191" s="112"/>
      <c r="U1191" s="112"/>
      <c r="V1191" s="112"/>
      <c r="W1191" s="112"/>
      <c r="X1191" s="112"/>
      <c r="Y1191" s="112"/>
      <c r="Z1191" s="112"/>
      <c r="AA1191" s="112"/>
      <c r="AB1191" s="112"/>
      <c r="AC1191" s="112"/>
      <c r="AD1191" s="112"/>
      <c r="AG1191">
        <f t="shared" si="325"/>
        <v>0</v>
      </c>
      <c r="AH1191" s="247">
        <f t="shared" si="326"/>
        <v>0</v>
      </c>
      <c r="AI1191" s="310" t="str">
        <f>IF(AH1191=0,"",
IF(SUM($AH$1088:AH1191)=1,AJ1191,
IF($AH$1663&gt;SUM($AH$1088:AH1191),_xlfn.CONCAT(", ",AJ1191),
IF($AH$1663=SUM($AH$1088:AH1191),_xlfn.CONCAT(" y ",AJ1191)))))</f>
        <v/>
      </c>
      <c r="AJ1191" s="421">
        <v>104</v>
      </c>
      <c r="AK1191">
        <f t="shared" si="324"/>
        <v>0</v>
      </c>
      <c r="AL1191">
        <f t="shared" si="327"/>
        <v>0</v>
      </c>
      <c r="AM1191">
        <f t="shared" si="328"/>
        <v>0</v>
      </c>
      <c r="AN1191">
        <f t="shared" si="329"/>
        <v>0</v>
      </c>
      <c r="AO1191">
        <f t="shared" si="330"/>
        <v>0</v>
      </c>
      <c r="AP1191">
        <f t="shared" si="331"/>
        <v>0</v>
      </c>
      <c r="AQ1191">
        <f t="shared" si="332"/>
        <v>0</v>
      </c>
      <c r="AR1191">
        <f t="shared" si="333"/>
        <v>0</v>
      </c>
      <c r="AS1191">
        <f t="shared" si="334"/>
        <v>0</v>
      </c>
      <c r="AT1191">
        <f t="shared" si="335"/>
        <v>0</v>
      </c>
      <c r="AU1191">
        <f t="shared" si="336"/>
        <v>0</v>
      </c>
      <c r="AV1191">
        <f t="shared" si="337"/>
        <v>0</v>
      </c>
      <c r="AW1191">
        <f t="shared" si="338"/>
        <v>0</v>
      </c>
      <c r="AX1191">
        <f t="shared" si="339"/>
        <v>0</v>
      </c>
      <c r="AY1191">
        <f t="shared" si="340"/>
        <v>0</v>
      </c>
      <c r="AZ1191">
        <f t="shared" si="341"/>
        <v>0</v>
      </c>
      <c r="BA1191">
        <f t="shared" si="342"/>
        <v>0</v>
      </c>
      <c r="BB1191">
        <f t="shared" si="343"/>
        <v>0</v>
      </c>
      <c r="BC1191">
        <f t="shared" si="344"/>
        <v>0</v>
      </c>
      <c r="BD1191">
        <f t="shared" si="345"/>
        <v>0</v>
      </c>
      <c r="BE1191">
        <f t="shared" si="346"/>
        <v>0</v>
      </c>
      <c r="BF1191">
        <f t="shared" si="347"/>
        <v>0</v>
      </c>
      <c r="BG1191">
        <f t="shared" si="348"/>
        <v>0</v>
      </c>
      <c r="BH1191">
        <f t="shared" si="349"/>
        <v>0</v>
      </c>
      <c r="BI1191">
        <f t="shared" si="350"/>
        <v>0</v>
      </c>
      <c r="BJ1191" s="311">
        <f t="shared" si="351"/>
        <v>0</v>
      </c>
      <c r="BK1191" s="312">
        <f t="shared" si="352"/>
        <v>0</v>
      </c>
      <c r="BL1191" s="313">
        <f t="shared" si="353"/>
        <v>0</v>
      </c>
      <c r="BM1191" s="314">
        <f t="shared" si="360"/>
        <v>0</v>
      </c>
      <c r="BN1191" s="311">
        <f t="shared" si="354"/>
        <v>0</v>
      </c>
      <c r="BO1191" s="312">
        <f t="shared" si="355"/>
        <v>0</v>
      </c>
      <c r="BP1191" s="313">
        <f t="shared" si="356"/>
        <v>0</v>
      </c>
      <c r="BQ1191" s="314">
        <f t="shared" si="361"/>
        <v>0</v>
      </c>
      <c r="BR1191" s="311">
        <f t="shared" si="357"/>
        <v>0</v>
      </c>
      <c r="BS1191" s="312">
        <f t="shared" si="358"/>
        <v>0</v>
      </c>
      <c r="BT1191" s="313">
        <f t="shared" si="359"/>
        <v>0</v>
      </c>
      <c r="BU1191" s="314">
        <f t="shared" si="362"/>
        <v>0</v>
      </c>
      <c r="BV1191" s="247">
        <f t="shared" si="363"/>
        <v>0</v>
      </c>
      <c r="BW1191" s="310" t="str">
        <f>IF(BV1191=0,"",
IF(SUM($BV$1089:BV1191)=1,BX1191,
IF($BV$1664&gt;SUM($BV$1089:BV1191),_xlfn.CONCAT(", ",BX1191),
IF($BV$1664=SUM($BV$1089:BV1191),_xlfn.CONCAT(" y ",BX1191)))))</f>
        <v/>
      </c>
      <c r="BX1191" s="421">
        <v>103</v>
      </c>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row>
    <row r="1192" spans="1:133" ht="14.25">
      <c r="A1192" s="405"/>
      <c r="B1192" s="6"/>
      <c r="C1192" s="421" t="s">
        <v>6769</v>
      </c>
      <c r="D1192" s="668" t="str">
        <f>IF($AC$1082="","",IF(HLOOKUP($AC$1082,Presentación!$AQ$3:$BV$574,Presentación!AP107)="","",HLOOKUP($AC$1082,Presentación!$AQ$3:$BV$574,Presentación!AP107,0)))</f>
        <v/>
      </c>
      <c r="E1192" s="669"/>
      <c r="F1192" s="670"/>
      <c r="G1192" s="763" t="str">
        <f>IF($AC$1082="","",IF(HLOOKUP($AC$1082,Presentación!$BZ$3:$DE$574,Presentación!AP107,0)="","",HLOOKUP($AC$1082,Presentación!$BZ$3:$DE$574,Presentación!AP107,0)))</f>
        <v/>
      </c>
      <c r="H1192" s="669"/>
      <c r="I1192" s="669"/>
      <c r="J1192" s="669"/>
      <c r="K1192" s="669"/>
      <c r="L1192" s="670"/>
      <c r="M1192" s="112"/>
      <c r="N1192" s="112"/>
      <c r="O1192" s="112"/>
      <c r="P1192" s="112"/>
      <c r="Q1192" s="112"/>
      <c r="R1192" s="112"/>
      <c r="S1192" s="112"/>
      <c r="T1192" s="112"/>
      <c r="U1192" s="112"/>
      <c r="V1192" s="112"/>
      <c r="W1192" s="112"/>
      <c r="X1192" s="112"/>
      <c r="Y1192" s="112"/>
      <c r="Z1192" s="112"/>
      <c r="AA1192" s="112"/>
      <c r="AB1192" s="112"/>
      <c r="AC1192" s="112"/>
      <c r="AD1192" s="112"/>
      <c r="AG1192">
        <f t="shared" si="325"/>
        <v>0</v>
      </c>
      <c r="AH1192" s="247">
        <f t="shared" si="326"/>
        <v>0</v>
      </c>
      <c r="AI1192" s="310" t="str">
        <f>IF(AH1192=0,"",
IF(SUM($AH$1088:AH1192)=1,AJ1192,
IF($AH$1663&gt;SUM($AH$1088:AH1192),_xlfn.CONCAT(", ",AJ1192),
IF($AH$1663=SUM($AH$1088:AH1192),_xlfn.CONCAT(" y ",AJ1192)))))</f>
        <v/>
      </c>
      <c r="AJ1192" s="421">
        <v>105</v>
      </c>
      <c r="AK1192">
        <f t="shared" si="324"/>
        <v>0</v>
      </c>
      <c r="AL1192">
        <f t="shared" si="327"/>
        <v>0</v>
      </c>
      <c r="AM1192">
        <f t="shared" si="328"/>
        <v>0</v>
      </c>
      <c r="AN1192">
        <f t="shared" si="329"/>
        <v>0</v>
      </c>
      <c r="AO1192">
        <f t="shared" si="330"/>
        <v>0</v>
      </c>
      <c r="AP1192">
        <f t="shared" si="331"/>
        <v>0</v>
      </c>
      <c r="AQ1192">
        <f t="shared" si="332"/>
        <v>0</v>
      </c>
      <c r="AR1192">
        <f t="shared" si="333"/>
        <v>0</v>
      </c>
      <c r="AS1192">
        <f t="shared" si="334"/>
        <v>0</v>
      </c>
      <c r="AT1192">
        <f t="shared" si="335"/>
        <v>0</v>
      </c>
      <c r="AU1192">
        <f t="shared" si="336"/>
        <v>0</v>
      </c>
      <c r="AV1192">
        <f t="shared" si="337"/>
        <v>0</v>
      </c>
      <c r="AW1192">
        <f t="shared" si="338"/>
        <v>0</v>
      </c>
      <c r="AX1192">
        <f t="shared" si="339"/>
        <v>0</v>
      </c>
      <c r="AY1192">
        <f t="shared" si="340"/>
        <v>0</v>
      </c>
      <c r="AZ1192">
        <f t="shared" si="341"/>
        <v>0</v>
      </c>
      <c r="BA1192">
        <f t="shared" si="342"/>
        <v>0</v>
      </c>
      <c r="BB1192">
        <f t="shared" si="343"/>
        <v>0</v>
      </c>
      <c r="BC1192">
        <f t="shared" si="344"/>
        <v>0</v>
      </c>
      <c r="BD1192">
        <f t="shared" si="345"/>
        <v>0</v>
      </c>
      <c r="BE1192">
        <f t="shared" si="346"/>
        <v>0</v>
      </c>
      <c r="BF1192">
        <f t="shared" si="347"/>
        <v>0</v>
      </c>
      <c r="BG1192">
        <f t="shared" si="348"/>
        <v>0</v>
      </c>
      <c r="BH1192">
        <f t="shared" si="349"/>
        <v>0</v>
      </c>
      <c r="BI1192">
        <f t="shared" si="350"/>
        <v>0</v>
      </c>
      <c r="BJ1192" s="311">
        <f t="shared" si="351"/>
        <v>0</v>
      </c>
      <c r="BK1192" s="312">
        <f t="shared" si="352"/>
        <v>0</v>
      </c>
      <c r="BL1192" s="313">
        <f t="shared" si="353"/>
        <v>0</v>
      </c>
      <c r="BM1192" s="314">
        <f t="shared" si="360"/>
        <v>0</v>
      </c>
      <c r="BN1192" s="311">
        <f t="shared" si="354"/>
        <v>0</v>
      </c>
      <c r="BO1192" s="312">
        <f t="shared" si="355"/>
        <v>0</v>
      </c>
      <c r="BP1192" s="313">
        <f t="shared" si="356"/>
        <v>0</v>
      </c>
      <c r="BQ1192" s="314">
        <f t="shared" si="361"/>
        <v>0</v>
      </c>
      <c r="BR1192" s="311">
        <f t="shared" si="357"/>
        <v>0</v>
      </c>
      <c r="BS1192" s="312">
        <f t="shared" si="358"/>
        <v>0</v>
      </c>
      <c r="BT1192" s="313">
        <f t="shared" si="359"/>
        <v>0</v>
      </c>
      <c r="BU1192" s="314">
        <f t="shared" si="362"/>
        <v>0</v>
      </c>
      <c r="BV1192" s="247">
        <f t="shared" si="363"/>
        <v>0</v>
      </c>
      <c r="BW1192" s="310" t="str">
        <f>IF(BV1192=0,"",
IF(SUM($BV$1089:BV1192)=1,BX1192,
IF($BV$1664&gt;SUM($BV$1089:BV1192),_xlfn.CONCAT(", ",BX1192),
IF($BV$1664=SUM($BV$1089:BV1192),_xlfn.CONCAT(" y ",BX1192)))))</f>
        <v/>
      </c>
      <c r="BX1192" s="421">
        <v>104</v>
      </c>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row>
    <row r="1193" spans="1:133" ht="14.25">
      <c r="A1193" s="405"/>
      <c r="B1193" s="6"/>
      <c r="C1193" s="421" t="s">
        <v>6770</v>
      </c>
      <c r="D1193" s="668" t="str">
        <f>IF($AC$1082="","",IF(HLOOKUP($AC$1082,Presentación!$AQ$3:$BV$574,Presentación!AP108)="","",HLOOKUP($AC$1082,Presentación!$AQ$3:$BV$574,Presentación!AP108,0)))</f>
        <v/>
      </c>
      <c r="E1193" s="669"/>
      <c r="F1193" s="670"/>
      <c r="G1193" s="763" t="str">
        <f>IF($AC$1082="","",IF(HLOOKUP($AC$1082,Presentación!$BZ$3:$DE$574,Presentación!AP108,0)="","",HLOOKUP($AC$1082,Presentación!$BZ$3:$DE$574,Presentación!AP108,0)))</f>
        <v/>
      </c>
      <c r="H1193" s="669"/>
      <c r="I1193" s="669"/>
      <c r="J1193" s="669"/>
      <c r="K1193" s="669"/>
      <c r="L1193" s="670"/>
      <c r="M1193" s="112"/>
      <c r="N1193" s="112"/>
      <c r="O1193" s="112"/>
      <c r="P1193" s="112"/>
      <c r="Q1193" s="112"/>
      <c r="R1193" s="112"/>
      <c r="S1193" s="112"/>
      <c r="T1193" s="112"/>
      <c r="U1193" s="112"/>
      <c r="V1193" s="112"/>
      <c r="W1193" s="112"/>
      <c r="X1193" s="112"/>
      <c r="Y1193" s="112"/>
      <c r="Z1193" s="112"/>
      <c r="AA1193" s="112"/>
      <c r="AB1193" s="112"/>
      <c r="AC1193" s="112"/>
      <c r="AD1193" s="112"/>
      <c r="AG1193">
        <f t="shared" si="325"/>
        <v>0</v>
      </c>
      <c r="AH1193" s="247">
        <f t="shared" si="326"/>
        <v>0</v>
      </c>
      <c r="AI1193" s="310" t="str">
        <f>IF(AH1193=0,"",
IF(SUM($AH$1088:AH1193)=1,AJ1193,
IF($AH$1663&gt;SUM($AH$1088:AH1193),_xlfn.CONCAT(", ",AJ1193),
IF($AH$1663=SUM($AH$1088:AH1193),_xlfn.CONCAT(" y ",AJ1193)))))</f>
        <v/>
      </c>
      <c r="AJ1193" s="421">
        <v>106</v>
      </c>
      <c r="AK1193">
        <f t="shared" si="324"/>
        <v>0</v>
      </c>
      <c r="AL1193">
        <f t="shared" si="327"/>
        <v>0</v>
      </c>
      <c r="AM1193">
        <f t="shared" si="328"/>
        <v>0</v>
      </c>
      <c r="AN1193">
        <f t="shared" si="329"/>
        <v>0</v>
      </c>
      <c r="AO1193">
        <f t="shared" si="330"/>
        <v>0</v>
      </c>
      <c r="AP1193">
        <f t="shared" si="331"/>
        <v>0</v>
      </c>
      <c r="AQ1193">
        <f t="shared" si="332"/>
        <v>0</v>
      </c>
      <c r="AR1193">
        <f t="shared" si="333"/>
        <v>0</v>
      </c>
      <c r="AS1193">
        <f t="shared" si="334"/>
        <v>0</v>
      </c>
      <c r="AT1193">
        <f t="shared" si="335"/>
        <v>0</v>
      </c>
      <c r="AU1193">
        <f t="shared" si="336"/>
        <v>0</v>
      </c>
      <c r="AV1193">
        <f t="shared" si="337"/>
        <v>0</v>
      </c>
      <c r="AW1193">
        <f t="shared" si="338"/>
        <v>0</v>
      </c>
      <c r="AX1193">
        <f t="shared" si="339"/>
        <v>0</v>
      </c>
      <c r="AY1193">
        <f t="shared" si="340"/>
        <v>0</v>
      </c>
      <c r="AZ1193">
        <f t="shared" si="341"/>
        <v>0</v>
      </c>
      <c r="BA1193">
        <f t="shared" si="342"/>
        <v>0</v>
      </c>
      <c r="BB1193">
        <f t="shared" si="343"/>
        <v>0</v>
      </c>
      <c r="BC1193">
        <f t="shared" si="344"/>
        <v>0</v>
      </c>
      <c r="BD1193">
        <f t="shared" si="345"/>
        <v>0</v>
      </c>
      <c r="BE1193">
        <f t="shared" si="346"/>
        <v>0</v>
      </c>
      <c r="BF1193">
        <f t="shared" si="347"/>
        <v>0</v>
      </c>
      <c r="BG1193">
        <f t="shared" si="348"/>
        <v>0</v>
      </c>
      <c r="BH1193">
        <f t="shared" si="349"/>
        <v>0</v>
      </c>
      <c r="BI1193">
        <f t="shared" si="350"/>
        <v>0</v>
      </c>
      <c r="BJ1193" s="311">
        <f t="shared" si="351"/>
        <v>0</v>
      </c>
      <c r="BK1193" s="312">
        <f t="shared" si="352"/>
        <v>0</v>
      </c>
      <c r="BL1193" s="313">
        <f t="shared" si="353"/>
        <v>0</v>
      </c>
      <c r="BM1193" s="314">
        <f t="shared" si="360"/>
        <v>0</v>
      </c>
      <c r="BN1193" s="311">
        <f t="shared" si="354"/>
        <v>0</v>
      </c>
      <c r="BO1193" s="312">
        <f t="shared" si="355"/>
        <v>0</v>
      </c>
      <c r="BP1193" s="313">
        <f t="shared" si="356"/>
        <v>0</v>
      </c>
      <c r="BQ1193" s="314">
        <f t="shared" si="361"/>
        <v>0</v>
      </c>
      <c r="BR1193" s="311">
        <f t="shared" si="357"/>
        <v>0</v>
      </c>
      <c r="BS1193" s="312">
        <f t="shared" si="358"/>
        <v>0</v>
      </c>
      <c r="BT1193" s="313">
        <f t="shared" si="359"/>
        <v>0</v>
      </c>
      <c r="BU1193" s="314">
        <f t="shared" si="362"/>
        <v>0</v>
      </c>
      <c r="BV1193" s="247">
        <f t="shared" si="363"/>
        <v>0</v>
      </c>
      <c r="BW1193" s="310" t="str">
        <f>IF(BV1193=0,"",
IF(SUM($BV$1089:BV1193)=1,BX1193,
IF($BV$1664&gt;SUM($BV$1089:BV1193),_xlfn.CONCAT(", ",BX1193),
IF($BV$1664=SUM($BV$1089:BV1193),_xlfn.CONCAT(" y ",BX1193)))))</f>
        <v/>
      </c>
      <c r="BX1193" s="421">
        <v>105</v>
      </c>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row>
    <row r="1194" spans="1:133" ht="14.25">
      <c r="A1194" s="405"/>
      <c r="B1194" s="6"/>
      <c r="C1194" s="421" t="s">
        <v>6771</v>
      </c>
      <c r="D1194" s="668" t="str">
        <f>IF($AC$1082="","",IF(HLOOKUP($AC$1082,Presentación!$AQ$3:$BV$574,Presentación!AP109)="","",HLOOKUP($AC$1082,Presentación!$AQ$3:$BV$574,Presentación!AP109,0)))</f>
        <v/>
      </c>
      <c r="E1194" s="669"/>
      <c r="F1194" s="670"/>
      <c r="G1194" s="763" t="str">
        <f>IF($AC$1082="","",IF(HLOOKUP($AC$1082,Presentación!$BZ$3:$DE$574,Presentación!AP109,0)="","",HLOOKUP($AC$1082,Presentación!$BZ$3:$DE$574,Presentación!AP109,0)))</f>
        <v/>
      </c>
      <c r="H1194" s="669"/>
      <c r="I1194" s="669"/>
      <c r="J1194" s="669"/>
      <c r="K1194" s="669"/>
      <c r="L1194" s="670"/>
      <c r="M1194" s="112"/>
      <c r="N1194" s="112"/>
      <c r="O1194" s="112"/>
      <c r="P1194" s="112"/>
      <c r="Q1194" s="112"/>
      <c r="R1194" s="112"/>
      <c r="S1194" s="112"/>
      <c r="T1194" s="112"/>
      <c r="U1194" s="112"/>
      <c r="V1194" s="112"/>
      <c r="W1194" s="112"/>
      <c r="X1194" s="112"/>
      <c r="Y1194" s="112"/>
      <c r="Z1194" s="112"/>
      <c r="AA1194" s="112"/>
      <c r="AB1194" s="112"/>
      <c r="AC1194" s="112"/>
      <c r="AD1194" s="112"/>
      <c r="AG1194">
        <f t="shared" si="325"/>
        <v>0</v>
      </c>
      <c r="AH1194" s="247">
        <f t="shared" si="326"/>
        <v>0</v>
      </c>
      <c r="AI1194" s="310" t="str">
        <f>IF(AH1194=0,"",
IF(SUM($AH$1088:AH1194)=1,AJ1194,
IF($AH$1663&gt;SUM($AH$1088:AH1194),_xlfn.CONCAT(", ",AJ1194),
IF($AH$1663=SUM($AH$1088:AH1194),_xlfn.CONCAT(" y ",AJ1194)))))</f>
        <v/>
      </c>
      <c r="AJ1194" s="421">
        <v>107</v>
      </c>
      <c r="AK1194">
        <f t="shared" si="324"/>
        <v>0</v>
      </c>
      <c r="AL1194">
        <f t="shared" si="327"/>
        <v>0</v>
      </c>
      <c r="AM1194">
        <f t="shared" si="328"/>
        <v>0</v>
      </c>
      <c r="AN1194">
        <f t="shared" si="329"/>
        <v>0</v>
      </c>
      <c r="AO1194">
        <f t="shared" si="330"/>
        <v>0</v>
      </c>
      <c r="AP1194">
        <f t="shared" si="331"/>
        <v>0</v>
      </c>
      <c r="AQ1194">
        <f t="shared" si="332"/>
        <v>0</v>
      </c>
      <c r="AR1194">
        <f t="shared" si="333"/>
        <v>0</v>
      </c>
      <c r="AS1194">
        <f t="shared" si="334"/>
        <v>0</v>
      </c>
      <c r="AT1194">
        <f t="shared" si="335"/>
        <v>0</v>
      </c>
      <c r="AU1194">
        <f t="shared" si="336"/>
        <v>0</v>
      </c>
      <c r="AV1194">
        <f t="shared" si="337"/>
        <v>0</v>
      </c>
      <c r="AW1194">
        <f t="shared" si="338"/>
        <v>0</v>
      </c>
      <c r="AX1194">
        <f t="shared" si="339"/>
        <v>0</v>
      </c>
      <c r="AY1194">
        <f t="shared" si="340"/>
        <v>0</v>
      </c>
      <c r="AZ1194">
        <f t="shared" si="341"/>
        <v>0</v>
      </c>
      <c r="BA1194">
        <f t="shared" si="342"/>
        <v>0</v>
      </c>
      <c r="BB1194">
        <f t="shared" si="343"/>
        <v>0</v>
      </c>
      <c r="BC1194">
        <f t="shared" si="344"/>
        <v>0</v>
      </c>
      <c r="BD1194">
        <f t="shared" si="345"/>
        <v>0</v>
      </c>
      <c r="BE1194">
        <f t="shared" si="346"/>
        <v>0</v>
      </c>
      <c r="BF1194">
        <f t="shared" si="347"/>
        <v>0</v>
      </c>
      <c r="BG1194">
        <f t="shared" si="348"/>
        <v>0</v>
      </c>
      <c r="BH1194">
        <f t="shared" si="349"/>
        <v>0</v>
      </c>
      <c r="BI1194">
        <f t="shared" si="350"/>
        <v>0</v>
      </c>
      <c r="BJ1194" s="311">
        <f t="shared" si="351"/>
        <v>0</v>
      </c>
      <c r="BK1194" s="312">
        <f t="shared" si="352"/>
        <v>0</v>
      </c>
      <c r="BL1194" s="313">
        <f t="shared" si="353"/>
        <v>0</v>
      </c>
      <c r="BM1194" s="314">
        <f t="shared" si="360"/>
        <v>0</v>
      </c>
      <c r="BN1194" s="311">
        <f t="shared" si="354"/>
        <v>0</v>
      </c>
      <c r="BO1194" s="312">
        <f t="shared" si="355"/>
        <v>0</v>
      </c>
      <c r="BP1194" s="313">
        <f t="shared" si="356"/>
        <v>0</v>
      </c>
      <c r="BQ1194" s="314">
        <f t="shared" si="361"/>
        <v>0</v>
      </c>
      <c r="BR1194" s="311">
        <f t="shared" si="357"/>
        <v>0</v>
      </c>
      <c r="BS1194" s="312">
        <f t="shared" si="358"/>
        <v>0</v>
      </c>
      <c r="BT1194" s="313">
        <f t="shared" si="359"/>
        <v>0</v>
      </c>
      <c r="BU1194" s="314">
        <f t="shared" si="362"/>
        <v>0</v>
      </c>
      <c r="BV1194" s="247">
        <f t="shared" si="363"/>
        <v>0</v>
      </c>
      <c r="BW1194" s="310" t="str">
        <f>IF(BV1194=0,"",
IF(SUM($BV$1089:BV1194)=1,BX1194,
IF($BV$1664&gt;SUM($BV$1089:BV1194),_xlfn.CONCAT(", ",BX1194),
IF($BV$1664=SUM($BV$1089:BV1194),_xlfn.CONCAT(" y ",BX1194)))))</f>
        <v/>
      </c>
      <c r="BX1194" s="421">
        <v>106</v>
      </c>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row>
    <row r="1195" spans="1:133" ht="14.25">
      <c r="A1195" s="405"/>
      <c r="B1195" s="6"/>
      <c r="C1195" s="421" t="s">
        <v>6772</v>
      </c>
      <c r="D1195" s="668" t="str">
        <f>IF($AC$1082="","",IF(HLOOKUP($AC$1082,Presentación!$AQ$3:$BV$574,Presentación!AP110)="","",HLOOKUP($AC$1082,Presentación!$AQ$3:$BV$574,Presentación!AP110,0)))</f>
        <v/>
      </c>
      <c r="E1195" s="669"/>
      <c r="F1195" s="670"/>
      <c r="G1195" s="763" t="str">
        <f>IF($AC$1082="","",IF(HLOOKUP($AC$1082,Presentación!$BZ$3:$DE$574,Presentación!AP110,0)="","",HLOOKUP($AC$1082,Presentación!$BZ$3:$DE$574,Presentación!AP110,0)))</f>
        <v/>
      </c>
      <c r="H1195" s="669"/>
      <c r="I1195" s="669"/>
      <c r="J1195" s="669"/>
      <c r="K1195" s="669"/>
      <c r="L1195" s="670"/>
      <c r="M1195" s="112"/>
      <c r="N1195" s="112"/>
      <c r="O1195" s="112"/>
      <c r="P1195" s="112"/>
      <c r="Q1195" s="112"/>
      <c r="R1195" s="112"/>
      <c r="S1195" s="112"/>
      <c r="T1195" s="112"/>
      <c r="U1195" s="112"/>
      <c r="V1195" s="112"/>
      <c r="W1195" s="112"/>
      <c r="X1195" s="112"/>
      <c r="Y1195" s="112"/>
      <c r="Z1195" s="112"/>
      <c r="AA1195" s="112"/>
      <c r="AB1195" s="112"/>
      <c r="AC1195" s="112"/>
      <c r="AD1195" s="112"/>
      <c r="AG1195">
        <f t="shared" si="325"/>
        <v>0</v>
      </c>
      <c r="AH1195" s="247">
        <f t="shared" si="326"/>
        <v>0</v>
      </c>
      <c r="AI1195" s="310" t="str">
        <f>IF(AH1195=0,"",
IF(SUM($AH$1088:AH1195)=1,AJ1195,
IF($AH$1663&gt;SUM($AH$1088:AH1195),_xlfn.CONCAT(", ",AJ1195),
IF($AH$1663=SUM($AH$1088:AH1195),_xlfn.CONCAT(" y ",AJ1195)))))</f>
        <v/>
      </c>
      <c r="AJ1195" s="421">
        <v>108</v>
      </c>
      <c r="AK1195">
        <f t="shared" si="324"/>
        <v>0</v>
      </c>
      <c r="AL1195">
        <f t="shared" si="327"/>
        <v>0</v>
      </c>
      <c r="AM1195">
        <f t="shared" si="328"/>
        <v>0</v>
      </c>
      <c r="AN1195">
        <f t="shared" si="329"/>
        <v>0</v>
      </c>
      <c r="AO1195">
        <f t="shared" si="330"/>
        <v>0</v>
      </c>
      <c r="AP1195">
        <f t="shared" si="331"/>
        <v>0</v>
      </c>
      <c r="AQ1195">
        <f t="shared" si="332"/>
        <v>0</v>
      </c>
      <c r="AR1195">
        <f t="shared" si="333"/>
        <v>0</v>
      </c>
      <c r="AS1195">
        <f t="shared" si="334"/>
        <v>0</v>
      </c>
      <c r="AT1195">
        <f t="shared" si="335"/>
        <v>0</v>
      </c>
      <c r="AU1195">
        <f t="shared" si="336"/>
        <v>0</v>
      </c>
      <c r="AV1195">
        <f t="shared" si="337"/>
        <v>0</v>
      </c>
      <c r="AW1195">
        <f t="shared" si="338"/>
        <v>0</v>
      </c>
      <c r="AX1195">
        <f t="shared" si="339"/>
        <v>0</v>
      </c>
      <c r="AY1195">
        <f t="shared" si="340"/>
        <v>0</v>
      </c>
      <c r="AZ1195">
        <f t="shared" si="341"/>
        <v>0</v>
      </c>
      <c r="BA1195">
        <f t="shared" si="342"/>
        <v>0</v>
      </c>
      <c r="BB1195">
        <f t="shared" si="343"/>
        <v>0</v>
      </c>
      <c r="BC1195">
        <f t="shared" si="344"/>
        <v>0</v>
      </c>
      <c r="BD1195">
        <f t="shared" si="345"/>
        <v>0</v>
      </c>
      <c r="BE1195">
        <f t="shared" si="346"/>
        <v>0</v>
      </c>
      <c r="BF1195">
        <f t="shared" si="347"/>
        <v>0</v>
      </c>
      <c r="BG1195">
        <f t="shared" si="348"/>
        <v>0</v>
      </c>
      <c r="BH1195">
        <f t="shared" si="349"/>
        <v>0</v>
      </c>
      <c r="BI1195">
        <f t="shared" si="350"/>
        <v>0</v>
      </c>
      <c r="BJ1195" s="311">
        <f t="shared" si="351"/>
        <v>0</v>
      </c>
      <c r="BK1195" s="312">
        <f t="shared" si="352"/>
        <v>0</v>
      </c>
      <c r="BL1195" s="313">
        <f t="shared" si="353"/>
        <v>0</v>
      </c>
      <c r="BM1195" s="314">
        <f t="shared" si="360"/>
        <v>0</v>
      </c>
      <c r="BN1195" s="311">
        <f t="shared" si="354"/>
        <v>0</v>
      </c>
      <c r="BO1195" s="312">
        <f t="shared" si="355"/>
        <v>0</v>
      </c>
      <c r="BP1195" s="313">
        <f t="shared" si="356"/>
        <v>0</v>
      </c>
      <c r="BQ1195" s="314">
        <f t="shared" si="361"/>
        <v>0</v>
      </c>
      <c r="BR1195" s="311">
        <f t="shared" si="357"/>
        <v>0</v>
      </c>
      <c r="BS1195" s="312">
        <f t="shared" si="358"/>
        <v>0</v>
      </c>
      <c r="BT1195" s="313">
        <f t="shared" si="359"/>
        <v>0</v>
      </c>
      <c r="BU1195" s="314">
        <f t="shared" si="362"/>
        <v>0</v>
      </c>
      <c r="BV1195" s="247">
        <f t="shared" si="363"/>
        <v>0</v>
      </c>
      <c r="BW1195" s="310" t="str">
        <f>IF(BV1195=0,"",
IF(SUM($BV$1089:BV1195)=1,BX1195,
IF($BV$1664&gt;SUM($BV$1089:BV1195),_xlfn.CONCAT(", ",BX1195),
IF($BV$1664=SUM($BV$1089:BV1195),_xlfn.CONCAT(" y ",BX1195)))))</f>
        <v/>
      </c>
      <c r="BX1195" s="421">
        <v>107</v>
      </c>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row>
    <row r="1196" spans="1:133" ht="14.25">
      <c r="A1196" s="405"/>
      <c r="B1196" s="6"/>
      <c r="C1196" s="421" t="s">
        <v>6773</v>
      </c>
      <c r="D1196" s="668" t="str">
        <f>IF($AC$1082="","",IF(HLOOKUP($AC$1082,Presentación!$AQ$3:$BV$574,Presentación!AP111)="","",HLOOKUP($AC$1082,Presentación!$AQ$3:$BV$574,Presentación!AP111,0)))</f>
        <v/>
      </c>
      <c r="E1196" s="669"/>
      <c r="F1196" s="670"/>
      <c r="G1196" s="763" t="str">
        <f>IF($AC$1082="","",IF(HLOOKUP($AC$1082,Presentación!$BZ$3:$DE$574,Presentación!AP111,0)="","",HLOOKUP($AC$1082,Presentación!$BZ$3:$DE$574,Presentación!AP111,0)))</f>
        <v/>
      </c>
      <c r="H1196" s="669"/>
      <c r="I1196" s="669"/>
      <c r="J1196" s="669"/>
      <c r="K1196" s="669"/>
      <c r="L1196" s="670"/>
      <c r="M1196" s="112"/>
      <c r="N1196" s="112"/>
      <c r="O1196" s="112"/>
      <c r="P1196" s="112"/>
      <c r="Q1196" s="112"/>
      <c r="R1196" s="112"/>
      <c r="S1196" s="112"/>
      <c r="T1196" s="112"/>
      <c r="U1196" s="112"/>
      <c r="V1196" s="112"/>
      <c r="W1196" s="112"/>
      <c r="X1196" s="112"/>
      <c r="Y1196" s="112"/>
      <c r="Z1196" s="112"/>
      <c r="AA1196" s="112"/>
      <c r="AB1196" s="112"/>
      <c r="AC1196" s="112"/>
      <c r="AD1196" s="112"/>
      <c r="AG1196">
        <f t="shared" si="325"/>
        <v>0</v>
      </c>
      <c r="AH1196" s="247">
        <f t="shared" si="326"/>
        <v>0</v>
      </c>
      <c r="AI1196" s="310" t="str">
        <f>IF(AH1196=0,"",
IF(SUM($AH$1088:AH1196)=1,AJ1196,
IF($AH$1663&gt;SUM($AH$1088:AH1196),_xlfn.CONCAT(", ",AJ1196),
IF($AH$1663=SUM($AH$1088:AH1196),_xlfn.CONCAT(" y ",AJ1196)))))</f>
        <v/>
      </c>
      <c r="AJ1196" s="421">
        <v>109</v>
      </c>
      <c r="AK1196">
        <f t="shared" si="324"/>
        <v>0</v>
      </c>
      <c r="AL1196">
        <f t="shared" si="327"/>
        <v>0</v>
      </c>
      <c r="AM1196">
        <f t="shared" si="328"/>
        <v>0</v>
      </c>
      <c r="AN1196">
        <f t="shared" si="329"/>
        <v>0</v>
      </c>
      <c r="AO1196">
        <f t="shared" si="330"/>
        <v>0</v>
      </c>
      <c r="AP1196">
        <f t="shared" si="331"/>
        <v>0</v>
      </c>
      <c r="AQ1196">
        <f t="shared" si="332"/>
        <v>0</v>
      </c>
      <c r="AR1196">
        <f t="shared" si="333"/>
        <v>0</v>
      </c>
      <c r="AS1196">
        <f t="shared" si="334"/>
        <v>0</v>
      </c>
      <c r="AT1196">
        <f t="shared" si="335"/>
        <v>0</v>
      </c>
      <c r="AU1196">
        <f t="shared" si="336"/>
        <v>0</v>
      </c>
      <c r="AV1196">
        <f t="shared" si="337"/>
        <v>0</v>
      </c>
      <c r="AW1196">
        <f t="shared" si="338"/>
        <v>0</v>
      </c>
      <c r="AX1196">
        <f t="shared" si="339"/>
        <v>0</v>
      </c>
      <c r="AY1196">
        <f t="shared" si="340"/>
        <v>0</v>
      </c>
      <c r="AZ1196">
        <f t="shared" si="341"/>
        <v>0</v>
      </c>
      <c r="BA1196">
        <f t="shared" si="342"/>
        <v>0</v>
      </c>
      <c r="BB1196">
        <f t="shared" si="343"/>
        <v>0</v>
      </c>
      <c r="BC1196">
        <f t="shared" si="344"/>
        <v>0</v>
      </c>
      <c r="BD1196">
        <f t="shared" si="345"/>
        <v>0</v>
      </c>
      <c r="BE1196">
        <f t="shared" si="346"/>
        <v>0</v>
      </c>
      <c r="BF1196">
        <f t="shared" si="347"/>
        <v>0</v>
      </c>
      <c r="BG1196">
        <f t="shared" si="348"/>
        <v>0</v>
      </c>
      <c r="BH1196">
        <f t="shared" si="349"/>
        <v>0</v>
      </c>
      <c r="BI1196">
        <f t="shared" si="350"/>
        <v>0</v>
      </c>
      <c r="BJ1196" s="311">
        <f t="shared" si="351"/>
        <v>0</v>
      </c>
      <c r="BK1196" s="312">
        <f t="shared" si="352"/>
        <v>0</v>
      </c>
      <c r="BL1196" s="313">
        <f t="shared" si="353"/>
        <v>0</v>
      </c>
      <c r="BM1196" s="314">
        <f t="shared" si="360"/>
        <v>0</v>
      </c>
      <c r="BN1196" s="311">
        <f t="shared" si="354"/>
        <v>0</v>
      </c>
      <c r="BO1196" s="312">
        <f t="shared" si="355"/>
        <v>0</v>
      </c>
      <c r="BP1196" s="313">
        <f t="shared" si="356"/>
        <v>0</v>
      </c>
      <c r="BQ1196" s="314">
        <f t="shared" si="361"/>
        <v>0</v>
      </c>
      <c r="BR1196" s="311">
        <f t="shared" si="357"/>
        <v>0</v>
      </c>
      <c r="BS1196" s="312">
        <f t="shared" si="358"/>
        <v>0</v>
      </c>
      <c r="BT1196" s="313">
        <f t="shared" si="359"/>
        <v>0</v>
      </c>
      <c r="BU1196" s="314">
        <f t="shared" si="362"/>
        <v>0</v>
      </c>
      <c r="BV1196" s="247">
        <f t="shared" si="363"/>
        <v>0</v>
      </c>
      <c r="BW1196" s="310" t="str">
        <f>IF(BV1196=0,"",
IF(SUM($BV$1089:BV1196)=1,BX1196,
IF($BV$1664&gt;SUM($BV$1089:BV1196),_xlfn.CONCAT(", ",BX1196),
IF($BV$1664=SUM($BV$1089:BV1196),_xlfn.CONCAT(" y ",BX1196)))))</f>
        <v/>
      </c>
      <c r="BX1196" s="421">
        <v>108</v>
      </c>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row>
    <row r="1197" spans="1:133" ht="14.25">
      <c r="A1197" s="405"/>
      <c r="B1197" s="6"/>
      <c r="C1197" s="421" t="s">
        <v>6774</v>
      </c>
      <c r="D1197" s="668" t="str">
        <f>IF($AC$1082="","",IF(HLOOKUP($AC$1082,Presentación!$AQ$3:$BV$574,Presentación!AP112)="","",HLOOKUP($AC$1082,Presentación!$AQ$3:$BV$574,Presentación!AP112,0)))</f>
        <v/>
      </c>
      <c r="E1197" s="669"/>
      <c r="F1197" s="670"/>
      <c r="G1197" s="763" t="str">
        <f>IF($AC$1082="","",IF(HLOOKUP($AC$1082,Presentación!$BZ$3:$DE$574,Presentación!AP112,0)="","",HLOOKUP($AC$1082,Presentación!$BZ$3:$DE$574,Presentación!AP112,0)))</f>
        <v/>
      </c>
      <c r="H1197" s="669"/>
      <c r="I1197" s="669"/>
      <c r="J1197" s="669"/>
      <c r="K1197" s="669"/>
      <c r="L1197" s="670"/>
      <c r="M1197" s="112"/>
      <c r="N1197" s="112"/>
      <c r="O1197" s="112"/>
      <c r="P1197" s="112"/>
      <c r="Q1197" s="112"/>
      <c r="R1197" s="112"/>
      <c r="S1197" s="112"/>
      <c r="T1197" s="112"/>
      <c r="U1197" s="112"/>
      <c r="V1197" s="112"/>
      <c r="W1197" s="112"/>
      <c r="X1197" s="112"/>
      <c r="Y1197" s="112"/>
      <c r="Z1197" s="112"/>
      <c r="AA1197" s="112"/>
      <c r="AB1197" s="112"/>
      <c r="AC1197" s="112"/>
      <c r="AD1197" s="112"/>
      <c r="AG1197">
        <f t="shared" si="325"/>
        <v>0</v>
      </c>
      <c r="AH1197" s="247">
        <f t="shared" si="326"/>
        <v>0</v>
      </c>
      <c r="AI1197" s="310" t="str">
        <f>IF(AH1197=0,"",
IF(SUM($AH$1088:AH1197)=1,AJ1197,
IF($AH$1663&gt;SUM($AH$1088:AH1197),_xlfn.CONCAT(", ",AJ1197),
IF($AH$1663=SUM($AH$1088:AH1197),_xlfn.CONCAT(" y ",AJ1197)))))</f>
        <v/>
      </c>
      <c r="AJ1197" s="421">
        <v>110</v>
      </c>
      <c r="AK1197">
        <f t="shared" si="324"/>
        <v>0</v>
      </c>
      <c r="AL1197">
        <f t="shared" si="327"/>
        <v>0</v>
      </c>
      <c r="AM1197">
        <f t="shared" si="328"/>
        <v>0</v>
      </c>
      <c r="AN1197">
        <f t="shared" si="329"/>
        <v>0</v>
      </c>
      <c r="AO1197">
        <f t="shared" si="330"/>
        <v>0</v>
      </c>
      <c r="AP1197">
        <f t="shared" si="331"/>
        <v>0</v>
      </c>
      <c r="AQ1197">
        <f t="shared" si="332"/>
        <v>0</v>
      </c>
      <c r="AR1197">
        <f t="shared" si="333"/>
        <v>0</v>
      </c>
      <c r="AS1197">
        <f t="shared" si="334"/>
        <v>0</v>
      </c>
      <c r="AT1197">
        <f t="shared" si="335"/>
        <v>0</v>
      </c>
      <c r="AU1197">
        <f t="shared" si="336"/>
        <v>0</v>
      </c>
      <c r="AV1197">
        <f t="shared" si="337"/>
        <v>0</v>
      </c>
      <c r="AW1197">
        <f t="shared" si="338"/>
        <v>0</v>
      </c>
      <c r="AX1197">
        <f t="shared" si="339"/>
        <v>0</v>
      </c>
      <c r="AY1197">
        <f t="shared" si="340"/>
        <v>0</v>
      </c>
      <c r="AZ1197">
        <f t="shared" si="341"/>
        <v>0</v>
      </c>
      <c r="BA1197">
        <f t="shared" si="342"/>
        <v>0</v>
      </c>
      <c r="BB1197">
        <f t="shared" si="343"/>
        <v>0</v>
      </c>
      <c r="BC1197">
        <f t="shared" si="344"/>
        <v>0</v>
      </c>
      <c r="BD1197">
        <f t="shared" si="345"/>
        <v>0</v>
      </c>
      <c r="BE1197">
        <f t="shared" si="346"/>
        <v>0</v>
      </c>
      <c r="BF1197">
        <f t="shared" si="347"/>
        <v>0</v>
      </c>
      <c r="BG1197">
        <f t="shared" si="348"/>
        <v>0</v>
      </c>
      <c r="BH1197">
        <f t="shared" si="349"/>
        <v>0</v>
      </c>
      <c r="BI1197">
        <f t="shared" si="350"/>
        <v>0</v>
      </c>
      <c r="BJ1197" s="311">
        <f t="shared" si="351"/>
        <v>0</v>
      </c>
      <c r="BK1197" s="312">
        <f t="shared" si="352"/>
        <v>0</v>
      </c>
      <c r="BL1197" s="313">
        <f t="shared" si="353"/>
        <v>0</v>
      </c>
      <c r="BM1197" s="314">
        <f t="shared" si="360"/>
        <v>0</v>
      </c>
      <c r="BN1197" s="311">
        <f t="shared" si="354"/>
        <v>0</v>
      </c>
      <c r="BO1197" s="312">
        <f t="shared" si="355"/>
        <v>0</v>
      </c>
      <c r="BP1197" s="313">
        <f t="shared" si="356"/>
        <v>0</v>
      </c>
      <c r="BQ1197" s="314">
        <f t="shared" si="361"/>
        <v>0</v>
      </c>
      <c r="BR1197" s="311">
        <f t="shared" si="357"/>
        <v>0</v>
      </c>
      <c r="BS1197" s="312">
        <f t="shared" si="358"/>
        <v>0</v>
      </c>
      <c r="BT1197" s="313">
        <f t="shared" si="359"/>
        <v>0</v>
      </c>
      <c r="BU1197" s="314">
        <f t="shared" si="362"/>
        <v>0</v>
      </c>
      <c r="BV1197" s="247">
        <f t="shared" si="363"/>
        <v>0</v>
      </c>
      <c r="BW1197" s="310" t="str">
        <f>IF(BV1197=0,"",
IF(SUM($BV$1089:BV1197)=1,BX1197,
IF($BV$1664&gt;SUM($BV$1089:BV1197),_xlfn.CONCAT(", ",BX1197),
IF($BV$1664=SUM($BV$1089:BV1197),_xlfn.CONCAT(" y ",BX1197)))))</f>
        <v/>
      </c>
      <c r="BX1197" s="421">
        <v>109</v>
      </c>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row>
    <row r="1198" spans="1:133" ht="14.25">
      <c r="A1198" s="405"/>
      <c r="B1198" s="6"/>
      <c r="C1198" s="421" t="s">
        <v>6775</v>
      </c>
      <c r="D1198" s="668" t="str">
        <f>IF($AC$1082="","",IF(HLOOKUP($AC$1082,Presentación!$AQ$3:$BV$574,Presentación!AP113)="","",HLOOKUP($AC$1082,Presentación!$AQ$3:$BV$574,Presentación!AP113,0)))</f>
        <v/>
      </c>
      <c r="E1198" s="669"/>
      <c r="F1198" s="670"/>
      <c r="G1198" s="763" t="str">
        <f>IF($AC$1082="","",IF(HLOOKUP($AC$1082,Presentación!$BZ$3:$DE$574,Presentación!AP113,0)="","",HLOOKUP($AC$1082,Presentación!$BZ$3:$DE$574,Presentación!AP113,0)))</f>
        <v/>
      </c>
      <c r="H1198" s="669"/>
      <c r="I1198" s="669"/>
      <c r="J1198" s="669"/>
      <c r="K1198" s="669"/>
      <c r="L1198" s="670"/>
      <c r="M1198" s="112"/>
      <c r="N1198" s="112"/>
      <c r="O1198" s="112"/>
      <c r="P1198" s="112"/>
      <c r="Q1198" s="112"/>
      <c r="R1198" s="112"/>
      <c r="S1198" s="112"/>
      <c r="T1198" s="112"/>
      <c r="U1198" s="112"/>
      <c r="V1198" s="112"/>
      <c r="W1198" s="112"/>
      <c r="X1198" s="112"/>
      <c r="Y1198" s="112"/>
      <c r="Z1198" s="112"/>
      <c r="AA1198" s="112"/>
      <c r="AB1198" s="112"/>
      <c r="AC1198" s="112"/>
      <c r="AD1198" s="112"/>
      <c r="AG1198">
        <f t="shared" si="325"/>
        <v>0</v>
      </c>
      <c r="AH1198" s="247">
        <f t="shared" si="326"/>
        <v>0</v>
      </c>
      <c r="AI1198" s="310" t="str">
        <f>IF(AH1198=0,"",
IF(SUM($AH$1088:AH1198)=1,AJ1198,
IF($AH$1663&gt;SUM($AH$1088:AH1198),_xlfn.CONCAT(", ",AJ1198),
IF($AH$1663=SUM($AH$1088:AH1198),_xlfn.CONCAT(" y ",AJ1198)))))</f>
        <v/>
      </c>
      <c r="AJ1198" s="421">
        <v>111</v>
      </c>
      <c r="AK1198">
        <f t="shared" si="324"/>
        <v>0</v>
      </c>
      <c r="AL1198">
        <f t="shared" si="327"/>
        <v>0</v>
      </c>
      <c r="AM1198">
        <f t="shared" si="328"/>
        <v>0</v>
      </c>
      <c r="AN1198">
        <f t="shared" si="329"/>
        <v>0</v>
      </c>
      <c r="AO1198">
        <f t="shared" si="330"/>
        <v>0</v>
      </c>
      <c r="AP1198">
        <f t="shared" si="331"/>
        <v>0</v>
      </c>
      <c r="AQ1198">
        <f t="shared" si="332"/>
        <v>0</v>
      </c>
      <c r="AR1198">
        <f t="shared" si="333"/>
        <v>0</v>
      </c>
      <c r="AS1198">
        <f t="shared" si="334"/>
        <v>0</v>
      </c>
      <c r="AT1198">
        <f t="shared" si="335"/>
        <v>0</v>
      </c>
      <c r="AU1198">
        <f t="shared" si="336"/>
        <v>0</v>
      </c>
      <c r="AV1198">
        <f t="shared" si="337"/>
        <v>0</v>
      </c>
      <c r="AW1198">
        <f t="shared" si="338"/>
        <v>0</v>
      </c>
      <c r="AX1198">
        <f t="shared" si="339"/>
        <v>0</v>
      </c>
      <c r="AY1198">
        <f t="shared" si="340"/>
        <v>0</v>
      </c>
      <c r="AZ1198">
        <f t="shared" si="341"/>
        <v>0</v>
      </c>
      <c r="BA1198">
        <f t="shared" si="342"/>
        <v>0</v>
      </c>
      <c r="BB1198">
        <f t="shared" si="343"/>
        <v>0</v>
      </c>
      <c r="BC1198">
        <f t="shared" si="344"/>
        <v>0</v>
      </c>
      <c r="BD1198">
        <f t="shared" si="345"/>
        <v>0</v>
      </c>
      <c r="BE1198">
        <f t="shared" si="346"/>
        <v>0</v>
      </c>
      <c r="BF1198">
        <f t="shared" si="347"/>
        <v>0</v>
      </c>
      <c r="BG1198">
        <f t="shared" si="348"/>
        <v>0</v>
      </c>
      <c r="BH1198">
        <f t="shared" si="349"/>
        <v>0</v>
      </c>
      <c r="BI1198">
        <f t="shared" si="350"/>
        <v>0</v>
      </c>
      <c r="BJ1198" s="311">
        <f t="shared" si="351"/>
        <v>0</v>
      </c>
      <c r="BK1198" s="312">
        <f t="shared" si="352"/>
        <v>0</v>
      </c>
      <c r="BL1198" s="313">
        <f t="shared" si="353"/>
        <v>0</v>
      </c>
      <c r="BM1198" s="314">
        <f t="shared" si="360"/>
        <v>0</v>
      </c>
      <c r="BN1198" s="311">
        <f t="shared" si="354"/>
        <v>0</v>
      </c>
      <c r="BO1198" s="312">
        <f t="shared" si="355"/>
        <v>0</v>
      </c>
      <c r="BP1198" s="313">
        <f t="shared" si="356"/>
        <v>0</v>
      </c>
      <c r="BQ1198" s="314">
        <f t="shared" si="361"/>
        <v>0</v>
      </c>
      <c r="BR1198" s="311">
        <f t="shared" si="357"/>
        <v>0</v>
      </c>
      <c r="BS1198" s="312">
        <f t="shared" si="358"/>
        <v>0</v>
      </c>
      <c r="BT1198" s="313">
        <f t="shared" si="359"/>
        <v>0</v>
      </c>
      <c r="BU1198" s="314">
        <f t="shared" si="362"/>
        <v>0</v>
      </c>
      <c r="BV1198" s="247">
        <f t="shared" si="363"/>
        <v>0</v>
      </c>
      <c r="BW1198" s="310" t="str">
        <f>IF(BV1198=0,"",
IF(SUM($BV$1089:BV1198)=1,BX1198,
IF($BV$1664&gt;SUM($BV$1089:BV1198),_xlfn.CONCAT(", ",BX1198),
IF($BV$1664=SUM($BV$1089:BV1198),_xlfn.CONCAT(" y ",BX1198)))))</f>
        <v/>
      </c>
      <c r="BX1198" s="421">
        <v>110</v>
      </c>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row>
    <row r="1199" spans="1:133" ht="14.25">
      <c r="A1199" s="405"/>
      <c r="B1199" s="6"/>
      <c r="C1199" s="421" t="s">
        <v>6776</v>
      </c>
      <c r="D1199" s="668" t="str">
        <f>IF($AC$1082="","",IF(HLOOKUP($AC$1082,Presentación!$AQ$3:$BV$574,Presentación!AP114)="","",HLOOKUP($AC$1082,Presentación!$AQ$3:$BV$574,Presentación!AP114,0)))</f>
        <v/>
      </c>
      <c r="E1199" s="669"/>
      <c r="F1199" s="670"/>
      <c r="G1199" s="763" t="str">
        <f>IF($AC$1082="","",IF(HLOOKUP($AC$1082,Presentación!$BZ$3:$DE$574,Presentación!AP114,0)="","",HLOOKUP($AC$1082,Presentación!$BZ$3:$DE$574,Presentación!AP114,0)))</f>
        <v/>
      </c>
      <c r="H1199" s="669"/>
      <c r="I1199" s="669"/>
      <c r="J1199" s="669"/>
      <c r="K1199" s="669"/>
      <c r="L1199" s="670"/>
      <c r="M1199" s="112"/>
      <c r="N1199" s="112"/>
      <c r="O1199" s="112"/>
      <c r="P1199" s="112"/>
      <c r="Q1199" s="112"/>
      <c r="R1199" s="112"/>
      <c r="S1199" s="112"/>
      <c r="T1199" s="112"/>
      <c r="U1199" s="112"/>
      <c r="V1199" s="112"/>
      <c r="W1199" s="112"/>
      <c r="X1199" s="112"/>
      <c r="Y1199" s="112"/>
      <c r="Z1199" s="112"/>
      <c r="AA1199" s="112"/>
      <c r="AB1199" s="112"/>
      <c r="AC1199" s="112"/>
      <c r="AD1199" s="112"/>
      <c r="AG1199">
        <f t="shared" si="325"/>
        <v>0</v>
      </c>
      <c r="AH1199" s="247">
        <f t="shared" si="326"/>
        <v>0</v>
      </c>
      <c r="AI1199" s="310" t="str">
        <f>IF(AH1199=0,"",
IF(SUM($AH$1088:AH1199)=1,AJ1199,
IF($AH$1663&gt;SUM($AH$1088:AH1199),_xlfn.CONCAT(", ",AJ1199),
IF($AH$1663=SUM($AH$1088:AH1199),_xlfn.CONCAT(" y ",AJ1199)))))</f>
        <v/>
      </c>
      <c r="AJ1199" s="421">
        <v>112</v>
      </c>
      <c r="AK1199">
        <f t="shared" si="324"/>
        <v>0</v>
      </c>
      <c r="AL1199">
        <f t="shared" si="327"/>
        <v>0</v>
      </c>
      <c r="AM1199">
        <f t="shared" si="328"/>
        <v>0</v>
      </c>
      <c r="AN1199">
        <f t="shared" si="329"/>
        <v>0</v>
      </c>
      <c r="AO1199">
        <f t="shared" si="330"/>
        <v>0</v>
      </c>
      <c r="AP1199">
        <f t="shared" si="331"/>
        <v>0</v>
      </c>
      <c r="AQ1199">
        <f t="shared" si="332"/>
        <v>0</v>
      </c>
      <c r="AR1199">
        <f t="shared" si="333"/>
        <v>0</v>
      </c>
      <c r="AS1199">
        <f t="shared" si="334"/>
        <v>0</v>
      </c>
      <c r="AT1199">
        <f t="shared" si="335"/>
        <v>0</v>
      </c>
      <c r="AU1199">
        <f t="shared" si="336"/>
        <v>0</v>
      </c>
      <c r="AV1199">
        <f t="shared" si="337"/>
        <v>0</v>
      </c>
      <c r="AW1199">
        <f t="shared" si="338"/>
        <v>0</v>
      </c>
      <c r="AX1199">
        <f t="shared" si="339"/>
        <v>0</v>
      </c>
      <c r="AY1199">
        <f t="shared" si="340"/>
        <v>0</v>
      </c>
      <c r="AZ1199">
        <f t="shared" si="341"/>
        <v>0</v>
      </c>
      <c r="BA1199">
        <f t="shared" si="342"/>
        <v>0</v>
      </c>
      <c r="BB1199">
        <f t="shared" si="343"/>
        <v>0</v>
      </c>
      <c r="BC1199">
        <f t="shared" si="344"/>
        <v>0</v>
      </c>
      <c r="BD1199">
        <f t="shared" si="345"/>
        <v>0</v>
      </c>
      <c r="BE1199">
        <f t="shared" si="346"/>
        <v>0</v>
      </c>
      <c r="BF1199">
        <f t="shared" si="347"/>
        <v>0</v>
      </c>
      <c r="BG1199">
        <f t="shared" si="348"/>
        <v>0</v>
      </c>
      <c r="BH1199">
        <f t="shared" si="349"/>
        <v>0</v>
      </c>
      <c r="BI1199">
        <f t="shared" si="350"/>
        <v>0</v>
      </c>
      <c r="BJ1199" s="311">
        <f t="shared" si="351"/>
        <v>0</v>
      </c>
      <c r="BK1199" s="312">
        <f t="shared" si="352"/>
        <v>0</v>
      </c>
      <c r="BL1199" s="313">
        <f t="shared" si="353"/>
        <v>0</v>
      </c>
      <c r="BM1199" s="314">
        <f t="shared" si="360"/>
        <v>0</v>
      </c>
      <c r="BN1199" s="311">
        <f t="shared" si="354"/>
        <v>0</v>
      </c>
      <c r="BO1199" s="312">
        <f t="shared" si="355"/>
        <v>0</v>
      </c>
      <c r="BP1199" s="313">
        <f t="shared" si="356"/>
        <v>0</v>
      </c>
      <c r="BQ1199" s="314">
        <f t="shared" si="361"/>
        <v>0</v>
      </c>
      <c r="BR1199" s="311">
        <f t="shared" si="357"/>
        <v>0</v>
      </c>
      <c r="BS1199" s="312">
        <f t="shared" si="358"/>
        <v>0</v>
      </c>
      <c r="BT1199" s="313">
        <f t="shared" si="359"/>
        <v>0</v>
      </c>
      <c r="BU1199" s="314">
        <f t="shared" si="362"/>
        <v>0</v>
      </c>
      <c r="BV1199" s="247">
        <f t="shared" si="363"/>
        <v>0</v>
      </c>
      <c r="BW1199" s="310" t="str">
        <f>IF(BV1199=0,"",
IF(SUM($BV$1089:BV1199)=1,BX1199,
IF($BV$1664&gt;SUM($BV$1089:BV1199),_xlfn.CONCAT(", ",BX1199),
IF($BV$1664=SUM($BV$1089:BV1199),_xlfn.CONCAT(" y ",BX1199)))))</f>
        <v/>
      </c>
      <c r="BX1199" s="421">
        <v>111</v>
      </c>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row>
    <row r="1200" spans="1:133" ht="14.25">
      <c r="A1200" s="405"/>
      <c r="B1200" s="6"/>
      <c r="C1200" s="421" t="s">
        <v>6777</v>
      </c>
      <c r="D1200" s="668" t="str">
        <f>IF($AC$1082="","",IF(HLOOKUP($AC$1082,Presentación!$AQ$3:$BV$574,Presentación!AP115)="","",HLOOKUP($AC$1082,Presentación!$AQ$3:$BV$574,Presentación!AP115,0)))</f>
        <v/>
      </c>
      <c r="E1200" s="669"/>
      <c r="F1200" s="670"/>
      <c r="G1200" s="763" t="str">
        <f>IF($AC$1082="","",IF(HLOOKUP($AC$1082,Presentación!$BZ$3:$DE$574,Presentación!AP115,0)="","",HLOOKUP($AC$1082,Presentación!$BZ$3:$DE$574,Presentación!AP115,0)))</f>
        <v/>
      </c>
      <c r="H1200" s="669"/>
      <c r="I1200" s="669"/>
      <c r="J1200" s="669"/>
      <c r="K1200" s="669"/>
      <c r="L1200" s="670"/>
      <c r="M1200" s="112"/>
      <c r="N1200" s="112"/>
      <c r="O1200" s="112"/>
      <c r="P1200" s="112"/>
      <c r="Q1200" s="112"/>
      <c r="R1200" s="112"/>
      <c r="S1200" s="112"/>
      <c r="T1200" s="112"/>
      <c r="U1200" s="112"/>
      <c r="V1200" s="112"/>
      <c r="W1200" s="112"/>
      <c r="X1200" s="112"/>
      <c r="Y1200" s="112"/>
      <c r="Z1200" s="112"/>
      <c r="AA1200" s="112"/>
      <c r="AB1200" s="112"/>
      <c r="AC1200" s="112"/>
      <c r="AD1200" s="112"/>
      <c r="AG1200">
        <f t="shared" si="325"/>
        <v>0</v>
      </c>
      <c r="AH1200" s="247">
        <f t="shared" si="326"/>
        <v>0</v>
      </c>
      <c r="AI1200" s="310" t="str">
        <f>IF(AH1200=0,"",
IF(SUM($AH$1088:AH1200)=1,AJ1200,
IF($AH$1663&gt;SUM($AH$1088:AH1200),_xlfn.CONCAT(", ",AJ1200),
IF($AH$1663=SUM($AH$1088:AH1200),_xlfn.CONCAT(" y ",AJ1200)))))</f>
        <v/>
      </c>
      <c r="AJ1200" s="421">
        <v>113</v>
      </c>
      <c r="AK1200">
        <f t="shared" si="324"/>
        <v>0</v>
      </c>
      <c r="AL1200">
        <f t="shared" si="327"/>
        <v>0</v>
      </c>
      <c r="AM1200">
        <f t="shared" si="328"/>
        <v>0</v>
      </c>
      <c r="AN1200">
        <f t="shared" si="329"/>
        <v>0</v>
      </c>
      <c r="AO1200">
        <f t="shared" si="330"/>
        <v>0</v>
      </c>
      <c r="AP1200">
        <f t="shared" si="331"/>
        <v>0</v>
      </c>
      <c r="AQ1200">
        <f t="shared" si="332"/>
        <v>0</v>
      </c>
      <c r="AR1200">
        <f t="shared" si="333"/>
        <v>0</v>
      </c>
      <c r="AS1200">
        <f t="shared" si="334"/>
        <v>0</v>
      </c>
      <c r="AT1200">
        <f t="shared" si="335"/>
        <v>0</v>
      </c>
      <c r="AU1200">
        <f t="shared" si="336"/>
        <v>0</v>
      </c>
      <c r="AV1200">
        <f t="shared" si="337"/>
        <v>0</v>
      </c>
      <c r="AW1200">
        <f t="shared" si="338"/>
        <v>0</v>
      </c>
      <c r="AX1200">
        <f t="shared" si="339"/>
        <v>0</v>
      </c>
      <c r="AY1200">
        <f t="shared" si="340"/>
        <v>0</v>
      </c>
      <c r="AZ1200">
        <f t="shared" si="341"/>
        <v>0</v>
      </c>
      <c r="BA1200">
        <f t="shared" si="342"/>
        <v>0</v>
      </c>
      <c r="BB1200">
        <f t="shared" si="343"/>
        <v>0</v>
      </c>
      <c r="BC1200">
        <f t="shared" si="344"/>
        <v>0</v>
      </c>
      <c r="BD1200">
        <f t="shared" si="345"/>
        <v>0</v>
      </c>
      <c r="BE1200">
        <f t="shared" si="346"/>
        <v>0</v>
      </c>
      <c r="BF1200">
        <f t="shared" si="347"/>
        <v>0</v>
      </c>
      <c r="BG1200">
        <f t="shared" si="348"/>
        <v>0</v>
      </c>
      <c r="BH1200">
        <f t="shared" si="349"/>
        <v>0</v>
      </c>
      <c r="BI1200">
        <f t="shared" si="350"/>
        <v>0</v>
      </c>
      <c r="BJ1200" s="311">
        <f t="shared" si="351"/>
        <v>0</v>
      </c>
      <c r="BK1200" s="312">
        <f t="shared" si="352"/>
        <v>0</v>
      </c>
      <c r="BL1200" s="313">
        <f t="shared" si="353"/>
        <v>0</v>
      </c>
      <c r="BM1200" s="314">
        <f t="shared" si="360"/>
        <v>0</v>
      </c>
      <c r="BN1200" s="311">
        <f t="shared" si="354"/>
        <v>0</v>
      </c>
      <c r="BO1200" s="312">
        <f t="shared" si="355"/>
        <v>0</v>
      </c>
      <c r="BP1200" s="313">
        <f t="shared" si="356"/>
        <v>0</v>
      </c>
      <c r="BQ1200" s="314">
        <f t="shared" si="361"/>
        <v>0</v>
      </c>
      <c r="BR1200" s="311">
        <f t="shared" si="357"/>
        <v>0</v>
      </c>
      <c r="BS1200" s="312">
        <f t="shared" si="358"/>
        <v>0</v>
      </c>
      <c r="BT1200" s="313">
        <f t="shared" si="359"/>
        <v>0</v>
      </c>
      <c r="BU1200" s="314">
        <f t="shared" si="362"/>
        <v>0</v>
      </c>
      <c r="BV1200" s="247">
        <f t="shared" si="363"/>
        <v>0</v>
      </c>
      <c r="BW1200" s="310" t="str">
        <f>IF(BV1200=0,"",
IF(SUM($BV$1089:BV1200)=1,BX1200,
IF($BV$1664&gt;SUM($BV$1089:BV1200),_xlfn.CONCAT(", ",BX1200),
IF($BV$1664=SUM($BV$1089:BV1200),_xlfn.CONCAT(" y ",BX1200)))))</f>
        <v/>
      </c>
      <c r="BX1200" s="421">
        <v>112</v>
      </c>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row>
    <row r="1201" spans="1:133" ht="14.25">
      <c r="A1201" s="405"/>
      <c r="B1201" s="6"/>
      <c r="C1201" s="421" t="s">
        <v>6778</v>
      </c>
      <c r="D1201" s="668" t="str">
        <f>IF($AC$1082="","",IF(HLOOKUP($AC$1082,Presentación!$AQ$3:$BV$574,Presentación!AP116)="","",HLOOKUP($AC$1082,Presentación!$AQ$3:$BV$574,Presentación!AP116,0)))</f>
        <v/>
      </c>
      <c r="E1201" s="669"/>
      <c r="F1201" s="670"/>
      <c r="G1201" s="763" t="str">
        <f>IF($AC$1082="","",IF(HLOOKUP($AC$1082,Presentación!$BZ$3:$DE$574,Presentación!AP116,0)="","",HLOOKUP($AC$1082,Presentación!$BZ$3:$DE$574,Presentación!AP116,0)))</f>
        <v/>
      </c>
      <c r="H1201" s="669"/>
      <c r="I1201" s="669"/>
      <c r="J1201" s="669"/>
      <c r="K1201" s="669"/>
      <c r="L1201" s="670"/>
      <c r="M1201" s="112"/>
      <c r="N1201" s="112"/>
      <c r="O1201" s="112"/>
      <c r="P1201" s="112"/>
      <c r="Q1201" s="112"/>
      <c r="R1201" s="112"/>
      <c r="S1201" s="112"/>
      <c r="T1201" s="112"/>
      <c r="U1201" s="112"/>
      <c r="V1201" s="112"/>
      <c r="W1201" s="112"/>
      <c r="X1201" s="112"/>
      <c r="Y1201" s="112"/>
      <c r="Z1201" s="112"/>
      <c r="AA1201" s="112"/>
      <c r="AB1201" s="112"/>
      <c r="AC1201" s="112"/>
      <c r="AD1201" s="112"/>
      <c r="AG1201">
        <f t="shared" si="325"/>
        <v>0</v>
      </c>
      <c r="AH1201" s="247">
        <f t="shared" si="326"/>
        <v>0</v>
      </c>
      <c r="AI1201" s="310" t="str">
        <f>IF(AH1201=0,"",
IF(SUM($AH$1088:AH1201)=1,AJ1201,
IF($AH$1663&gt;SUM($AH$1088:AH1201),_xlfn.CONCAT(", ",AJ1201),
IF($AH$1663=SUM($AH$1088:AH1201),_xlfn.CONCAT(" y ",AJ1201)))))</f>
        <v/>
      </c>
      <c r="AJ1201" s="421">
        <v>114</v>
      </c>
      <c r="AK1201">
        <f t="shared" si="324"/>
        <v>0</v>
      </c>
      <c r="AL1201">
        <f t="shared" si="327"/>
        <v>0</v>
      </c>
      <c r="AM1201">
        <f t="shared" si="328"/>
        <v>0</v>
      </c>
      <c r="AN1201">
        <f t="shared" si="329"/>
        <v>0</v>
      </c>
      <c r="AO1201">
        <f t="shared" si="330"/>
        <v>0</v>
      </c>
      <c r="AP1201">
        <f t="shared" si="331"/>
        <v>0</v>
      </c>
      <c r="AQ1201">
        <f t="shared" si="332"/>
        <v>0</v>
      </c>
      <c r="AR1201">
        <f t="shared" si="333"/>
        <v>0</v>
      </c>
      <c r="AS1201">
        <f t="shared" si="334"/>
        <v>0</v>
      </c>
      <c r="AT1201">
        <f t="shared" si="335"/>
        <v>0</v>
      </c>
      <c r="AU1201">
        <f t="shared" si="336"/>
        <v>0</v>
      </c>
      <c r="AV1201">
        <f t="shared" si="337"/>
        <v>0</v>
      </c>
      <c r="AW1201">
        <f t="shared" si="338"/>
        <v>0</v>
      </c>
      <c r="AX1201">
        <f t="shared" si="339"/>
        <v>0</v>
      </c>
      <c r="AY1201">
        <f t="shared" si="340"/>
        <v>0</v>
      </c>
      <c r="AZ1201">
        <f t="shared" si="341"/>
        <v>0</v>
      </c>
      <c r="BA1201">
        <f t="shared" si="342"/>
        <v>0</v>
      </c>
      <c r="BB1201">
        <f t="shared" si="343"/>
        <v>0</v>
      </c>
      <c r="BC1201">
        <f t="shared" si="344"/>
        <v>0</v>
      </c>
      <c r="BD1201">
        <f t="shared" si="345"/>
        <v>0</v>
      </c>
      <c r="BE1201">
        <f t="shared" si="346"/>
        <v>0</v>
      </c>
      <c r="BF1201">
        <f t="shared" si="347"/>
        <v>0</v>
      </c>
      <c r="BG1201">
        <f t="shared" si="348"/>
        <v>0</v>
      </c>
      <c r="BH1201">
        <f t="shared" si="349"/>
        <v>0</v>
      </c>
      <c r="BI1201">
        <f t="shared" si="350"/>
        <v>0</v>
      </c>
      <c r="BJ1201" s="311">
        <f t="shared" si="351"/>
        <v>0</v>
      </c>
      <c r="BK1201" s="312">
        <f t="shared" si="352"/>
        <v>0</v>
      </c>
      <c r="BL1201" s="313">
        <f t="shared" si="353"/>
        <v>0</v>
      </c>
      <c r="BM1201" s="314">
        <f t="shared" si="360"/>
        <v>0</v>
      </c>
      <c r="BN1201" s="311">
        <f t="shared" si="354"/>
        <v>0</v>
      </c>
      <c r="BO1201" s="312">
        <f t="shared" si="355"/>
        <v>0</v>
      </c>
      <c r="BP1201" s="313">
        <f t="shared" si="356"/>
        <v>0</v>
      </c>
      <c r="BQ1201" s="314">
        <f t="shared" si="361"/>
        <v>0</v>
      </c>
      <c r="BR1201" s="311">
        <f t="shared" si="357"/>
        <v>0</v>
      </c>
      <c r="BS1201" s="312">
        <f t="shared" si="358"/>
        <v>0</v>
      </c>
      <c r="BT1201" s="313">
        <f t="shared" si="359"/>
        <v>0</v>
      </c>
      <c r="BU1201" s="314">
        <f t="shared" si="362"/>
        <v>0</v>
      </c>
      <c r="BV1201" s="247">
        <f t="shared" si="363"/>
        <v>0</v>
      </c>
      <c r="BW1201" s="310" t="str">
        <f>IF(BV1201=0,"",
IF(SUM($BV$1089:BV1201)=1,BX1201,
IF($BV$1664&gt;SUM($BV$1089:BV1201),_xlfn.CONCAT(", ",BX1201),
IF($BV$1664=SUM($BV$1089:BV1201),_xlfn.CONCAT(" y ",BX1201)))))</f>
        <v/>
      </c>
      <c r="BX1201" s="421">
        <v>113</v>
      </c>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row>
    <row r="1202" spans="1:133" ht="14.25">
      <c r="A1202" s="405"/>
      <c r="B1202" s="6"/>
      <c r="C1202" s="421" t="s">
        <v>6779</v>
      </c>
      <c r="D1202" s="668" t="str">
        <f>IF($AC$1082="","",IF(HLOOKUP($AC$1082,Presentación!$AQ$3:$BV$574,Presentación!AP117)="","",HLOOKUP($AC$1082,Presentación!$AQ$3:$BV$574,Presentación!AP117,0)))</f>
        <v/>
      </c>
      <c r="E1202" s="669"/>
      <c r="F1202" s="670"/>
      <c r="G1202" s="763" t="str">
        <f>IF($AC$1082="","",IF(HLOOKUP($AC$1082,Presentación!$BZ$3:$DE$574,Presentación!AP117,0)="","",HLOOKUP($AC$1082,Presentación!$BZ$3:$DE$574,Presentación!AP117,0)))</f>
        <v/>
      </c>
      <c r="H1202" s="669"/>
      <c r="I1202" s="669"/>
      <c r="J1202" s="669"/>
      <c r="K1202" s="669"/>
      <c r="L1202" s="670"/>
      <c r="M1202" s="112"/>
      <c r="N1202" s="112"/>
      <c r="O1202" s="112"/>
      <c r="P1202" s="112"/>
      <c r="Q1202" s="112"/>
      <c r="R1202" s="112"/>
      <c r="S1202" s="112"/>
      <c r="T1202" s="112"/>
      <c r="U1202" s="112"/>
      <c r="V1202" s="112"/>
      <c r="W1202" s="112"/>
      <c r="X1202" s="112"/>
      <c r="Y1202" s="112"/>
      <c r="Z1202" s="112"/>
      <c r="AA1202" s="112"/>
      <c r="AB1202" s="112"/>
      <c r="AC1202" s="112"/>
      <c r="AD1202" s="112"/>
      <c r="AG1202">
        <f t="shared" si="325"/>
        <v>0</v>
      </c>
      <c r="AH1202" s="247">
        <f t="shared" si="326"/>
        <v>0</v>
      </c>
      <c r="AI1202" s="310" t="str">
        <f>IF(AH1202=0,"",
IF(SUM($AH$1088:AH1202)=1,AJ1202,
IF($AH$1663&gt;SUM($AH$1088:AH1202),_xlfn.CONCAT(", ",AJ1202),
IF($AH$1663=SUM($AH$1088:AH1202),_xlfn.CONCAT(" y ",AJ1202)))))</f>
        <v/>
      </c>
      <c r="AJ1202" s="421">
        <v>115</v>
      </c>
      <c r="AK1202">
        <f t="shared" si="324"/>
        <v>0</v>
      </c>
      <c r="AL1202">
        <f t="shared" si="327"/>
        <v>0</v>
      </c>
      <c r="AM1202">
        <f t="shared" si="328"/>
        <v>0</v>
      </c>
      <c r="AN1202">
        <f t="shared" si="329"/>
        <v>0</v>
      </c>
      <c r="AO1202">
        <f t="shared" si="330"/>
        <v>0</v>
      </c>
      <c r="AP1202">
        <f t="shared" si="331"/>
        <v>0</v>
      </c>
      <c r="AQ1202">
        <f t="shared" si="332"/>
        <v>0</v>
      </c>
      <c r="AR1202">
        <f t="shared" si="333"/>
        <v>0</v>
      </c>
      <c r="AS1202">
        <f t="shared" si="334"/>
        <v>0</v>
      </c>
      <c r="AT1202">
        <f t="shared" si="335"/>
        <v>0</v>
      </c>
      <c r="AU1202">
        <f t="shared" si="336"/>
        <v>0</v>
      </c>
      <c r="AV1202">
        <f t="shared" si="337"/>
        <v>0</v>
      </c>
      <c r="AW1202">
        <f t="shared" si="338"/>
        <v>0</v>
      </c>
      <c r="AX1202">
        <f t="shared" si="339"/>
        <v>0</v>
      </c>
      <c r="AY1202">
        <f t="shared" si="340"/>
        <v>0</v>
      </c>
      <c r="AZ1202">
        <f t="shared" si="341"/>
        <v>0</v>
      </c>
      <c r="BA1202">
        <f t="shared" si="342"/>
        <v>0</v>
      </c>
      <c r="BB1202">
        <f t="shared" si="343"/>
        <v>0</v>
      </c>
      <c r="BC1202">
        <f t="shared" si="344"/>
        <v>0</v>
      </c>
      <c r="BD1202">
        <f t="shared" si="345"/>
        <v>0</v>
      </c>
      <c r="BE1202">
        <f t="shared" si="346"/>
        <v>0</v>
      </c>
      <c r="BF1202">
        <f t="shared" si="347"/>
        <v>0</v>
      </c>
      <c r="BG1202">
        <f t="shared" si="348"/>
        <v>0</v>
      </c>
      <c r="BH1202">
        <f t="shared" si="349"/>
        <v>0</v>
      </c>
      <c r="BI1202">
        <f t="shared" si="350"/>
        <v>0</v>
      </c>
      <c r="BJ1202" s="311">
        <f t="shared" si="351"/>
        <v>0</v>
      </c>
      <c r="BK1202" s="312">
        <f t="shared" si="352"/>
        <v>0</v>
      </c>
      <c r="BL1202" s="313">
        <f t="shared" si="353"/>
        <v>0</v>
      </c>
      <c r="BM1202" s="314">
        <f t="shared" si="360"/>
        <v>0</v>
      </c>
      <c r="BN1202" s="311">
        <f t="shared" si="354"/>
        <v>0</v>
      </c>
      <c r="BO1202" s="312">
        <f t="shared" si="355"/>
        <v>0</v>
      </c>
      <c r="BP1202" s="313">
        <f t="shared" si="356"/>
        <v>0</v>
      </c>
      <c r="BQ1202" s="314">
        <f t="shared" si="361"/>
        <v>0</v>
      </c>
      <c r="BR1202" s="311">
        <f t="shared" si="357"/>
        <v>0</v>
      </c>
      <c r="BS1202" s="312">
        <f t="shared" si="358"/>
        <v>0</v>
      </c>
      <c r="BT1202" s="313">
        <f t="shared" si="359"/>
        <v>0</v>
      </c>
      <c r="BU1202" s="314">
        <f t="shared" si="362"/>
        <v>0</v>
      </c>
      <c r="BV1202" s="247">
        <f t="shared" si="363"/>
        <v>0</v>
      </c>
      <c r="BW1202" s="310" t="str">
        <f>IF(BV1202=0,"",
IF(SUM($BV$1089:BV1202)=1,BX1202,
IF($BV$1664&gt;SUM($BV$1089:BV1202),_xlfn.CONCAT(", ",BX1202),
IF($BV$1664=SUM($BV$1089:BV1202),_xlfn.CONCAT(" y ",BX1202)))))</f>
        <v/>
      </c>
      <c r="BX1202" s="421">
        <v>114</v>
      </c>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row>
    <row r="1203" spans="1:133" ht="14.25">
      <c r="A1203" s="405"/>
      <c r="B1203" s="6"/>
      <c r="C1203" s="421" t="s">
        <v>6780</v>
      </c>
      <c r="D1203" s="668" t="str">
        <f>IF($AC$1082="","",IF(HLOOKUP($AC$1082,Presentación!$AQ$3:$BV$574,Presentación!AP118)="","",HLOOKUP($AC$1082,Presentación!$AQ$3:$BV$574,Presentación!AP118,0)))</f>
        <v/>
      </c>
      <c r="E1203" s="669"/>
      <c r="F1203" s="670"/>
      <c r="G1203" s="763" t="str">
        <f>IF($AC$1082="","",IF(HLOOKUP($AC$1082,Presentación!$BZ$3:$DE$574,Presentación!AP118,0)="","",HLOOKUP($AC$1082,Presentación!$BZ$3:$DE$574,Presentación!AP118,0)))</f>
        <v/>
      </c>
      <c r="H1203" s="669"/>
      <c r="I1203" s="669"/>
      <c r="J1203" s="669"/>
      <c r="K1203" s="669"/>
      <c r="L1203" s="670"/>
      <c r="M1203" s="112"/>
      <c r="N1203" s="112"/>
      <c r="O1203" s="112"/>
      <c r="P1203" s="112"/>
      <c r="Q1203" s="112"/>
      <c r="R1203" s="112"/>
      <c r="S1203" s="112"/>
      <c r="T1203" s="112"/>
      <c r="U1203" s="112"/>
      <c r="V1203" s="112"/>
      <c r="W1203" s="112"/>
      <c r="X1203" s="112"/>
      <c r="Y1203" s="112"/>
      <c r="Z1203" s="112"/>
      <c r="AA1203" s="112"/>
      <c r="AB1203" s="112"/>
      <c r="AC1203" s="112"/>
      <c r="AD1203" s="112"/>
      <c r="AG1203">
        <f t="shared" si="325"/>
        <v>0</v>
      </c>
      <c r="AH1203" s="247">
        <f t="shared" si="326"/>
        <v>0</v>
      </c>
      <c r="AI1203" s="310" t="str">
        <f>IF(AH1203=0,"",
IF(SUM($AH$1088:AH1203)=1,AJ1203,
IF($AH$1663&gt;SUM($AH$1088:AH1203),_xlfn.CONCAT(", ",AJ1203),
IF($AH$1663=SUM($AH$1088:AH1203),_xlfn.CONCAT(" y ",AJ1203)))))</f>
        <v/>
      </c>
      <c r="AJ1203" s="421">
        <v>116</v>
      </c>
      <c r="AK1203">
        <f t="shared" si="324"/>
        <v>0</v>
      </c>
      <c r="AL1203">
        <f t="shared" si="327"/>
        <v>0</v>
      </c>
      <c r="AM1203">
        <f t="shared" si="328"/>
        <v>0</v>
      </c>
      <c r="AN1203">
        <f t="shared" si="329"/>
        <v>0</v>
      </c>
      <c r="AO1203">
        <f t="shared" si="330"/>
        <v>0</v>
      </c>
      <c r="AP1203">
        <f t="shared" si="331"/>
        <v>0</v>
      </c>
      <c r="AQ1203">
        <f t="shared" si="332"/>
        <v>0</v>
      </c>
      <c r="AR1203">
        <f t="shared" si="333"/>
        <v>0</v>
      </c>
      <c r="AS1203">
        <f t="shared" si="334"/>
        <v>0</v>
      </c>
      <c r="AT1203">
        <f t="shared" si="335"/>
        <v>0</v>
      </c>
      <c r="AU1203">
        <f t="shared" si="336"/>
        <v>0</v>
      </c>
      <c r="AV1203">
        <f t="shared" si="337"/>
        <v>0</v>
      </c>
      <c r="AW1203">
        <f t="shared" si="338"/>
        <v>0</v>
      </c>
      <c r="AX1203">
        <f t="shared" si="339"/>
        <v>0</v>
      </c>
      <c r="AY1203">
        <f t="shared" si="340"/>
        <v>0</v>
      </c>
      <c r="AZ1203">
        <f t="shared" si="341"/>
        <v>0</v>
      </c>
      <c r="BA1203">
        <f t="shared" si="342"/>
        <v>0</v>
      </c>
      <c r="BB1203">
        <f t="shared" si="343"/>
        <v>0</v>
      </c>
      <c r="BC1203">
        <f t="shared" si="344"/>
        <v>0</v>
      </c>
      <c r="BD1203">
        <f t="shared" si="345"/>
        <v>0</v>
      </c>
      <c r="BE1203">
        <f t="shared" si="346"/>
        <v>0</v>
      </c>
      <c r="BF1203">
        <f t="shared" si="347"/>
        <v>0</v>
      </c>
      <c r="BG1203">
        <f t="shared" si="348"/>
        <v>0</v>
      </c>
      <c r="BH1203">
        <f t="shared" si="349"/>
        <v>0</v>
      </c>
      <c r="BI1203">
        <f t="shared" si="350"/>
        <v>0</v>
      </c>
      <c r="BJ1203" s="311">
        <f t="shared" si="351"/>
        <v>0</v>
      </c>
      <c r="BK1203" s="312">
        <f t="shared" si="352"/>
        <v>0</v>
      </c>
      <c r="BL1203" s="313">
        <f t="shared" si="353"/>
        <v>0</v>
      </c>
      <c r="BM1203" s="314">
        <f t="shared" si="360"/>
        <v>0</v>
      </c>
      <c r="BN1203" s="311">
        <f t="shared" si="354"/>
        <v>0</v>
      </c>
      <c r="BO1203" s="312">
        <f t="shared" si="355"/>
        <v>0</v>
      </c>
      <c r="BP1203" s="313">
        <f t="shared" si="356"/>
        <v>0</v>
      </c>
      <c r="BQ1203" s="314">
        <f t="shared" si="361"/>
        <v>0</v>
      </c>
      <c r="BR1203" s="311">
        <f t="shared" si="357"/>
        <v>0</v>
      </c>
      <c r="BS1203" s="312">
        <f t="shared" si="358"/>
        <v>0</v>
      </c>
      <c r="BT1203" s="313">
        <f t="shared" si="359"/>
        <v>0</v>
      </c>
      <c r="BU1203" s="314">
        <f t="shared" si="362"/>
        <v>0</v>
      </c>
      <c r="BV1203" s="247">
        <f t="shared" si="363"/>
        <v>0</v>
      </c>
      <c r="BW1203" s="310" t="str">
        <f>IF(BV1203=0,"",
IF(SUM($BV$1089:BV1203)=1,BX1203,
IF($BV$1664&gt;SUM($BV$1089:BV1203),_xlfn.CONCAT(", ",BX1203),
IF($BV$1664=SUM($BV$1089:BV1203),_xlfn.CONCAT(" y ",BX1203)))))</f>
        <v/>
      </c>
      <c r="BX1203" s="421">
        <v>115</v>
      </c>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row>
    <row r="1204" spans="1:133" ht="14.25">
      <c r="A1204" s="405"/>
      <c r="B1204" s="6"/>
      <c r="C1204" s="421" t="s">
        <v>6781</v>
      </c>
      <c r="D1204" s="668" t="str">
        <f>IF($AC$1082="","",IF(HLOOKUP($AC$1082,Presentación!$AQ$3:$BV$574,Presentación!AP119)="","",HLOOKUP($AC$1082,Presentación!$AQ$3:$BV$574,Presentación!AP119,0)))</f>
        <v/>
      </c>
      <c r="E1204" s="669"/>
      <c r="F1204" s="670"/>
      <c r="G1204" s="763" t="str">
        <f>IF($AC$1082="","",IF(HLOOKUP($AC$1082,Presentación!$BZ$3:$DE$574,Presentación!AP119,0)="","",HLOOKUP($AC$1082,Presentación!$BZ$3:$DE$574,Presentación!AP119,0)))</f>
        <v/>
      </c>
      <c r="H1204" s="669"/>
      <c r="I1204" s="669"/>
      <c r="J1204" s="669"/>
      <c r="K1204" s="669"/>
      <c r="L1204" s="670"/>
      <c r="M1204" s="112"/>
      <c r="N1204" s="112"/>
      <c r="O1204" s="112"/>
      <c r="P1204" s="112"/>
      <c r="Q1204" s="112"/>
      <c r="R1204" s="112"/>
      <c r="S1204" s="112"/>
      <c r="T1204" s="112"/>
      <c r="U1204" s="112"/>
      <c r="V1204" s="112"/>
      <c r="W1204" s="112"/>
      <c r="X1204" s="112"/>
      <c r="Y1204" s="112"/>
      <c r="Z1204" s="112"/>
      <c r="AA1204" s="112"/>
      <c r="AB1204" s="112"/>
      <c r="AC1204" s="112"/>
      <c r="AD1204" s="112"/>
      <c r="AG1204">
        <f t="shared" si="325"/>
        <v>0</v>
      </c>
      <c r="AH1204" s="247">
        <f t="shared" si="326"/>
        <v>0</v>
      </c>
      <c r="AI1204" s="310" t="str">
        <f>IF(AH1204=0,"",
IF(SUM($AH$1088:AH1204)=1,AJ1204,
IF($AH$1663&gt;SUM($AH$1088:AH1204),_xlfn.CONCAT(", ",AJ1204),
IF($AH$1663=SUM($AH$1088:AH1204),_xlfn.CONCAT(" y ",AJ1204)))))</f>
        <v/>
      </c>
      <c r="AJ1204" s="421">
        <v>117</v>
      </c>
      <c r="AK1204">
        <f t="shared" si="324"/>
        <v>0</v>
      </c>
      <c r="AL1204">
        <f t="shared" si="327"/>
        <v>0</v>
      </c>
      <c r="AM1204">
        <f t="shared" si="328"/>
        <v>0</v>
      </c>
      <c r="AN1204">
        <f t="shared" si="329"/>
        <v>0</v>
      </c>
      <c r="AO1204">
        <f t="shared" si="330"/>
        <v>0</v>
      </c>
      <c r="AP1204">
        <f t="shared" si="331"/>
        <v>0</v>
      </c>
      <c r="AQ1204">
        <f t="shared" si="332"/>
        <v>0</v>
      </c>
      <c r="AR1204">
        <f t="shared" si="333"/>
        <v>0</v>
      </c>
      <c r="AS1204">
        <f t="shared" si="334"/>
        <v>0</v>
      </c>
      <c r="AT1204">
        <f t="shared" si="335"/>
        <v>0</v>
      </c>
      <c r="AU1204">
        <f t="shared" si="336"/>
        <v>0</v>
      </c>
      <c r="AV1204">
        <f t="shared" si="337"/>
        <v>0</v>
      </c>
      <c r="AW1204">
        <f t="shared" si="338"/>
        <v>0</v>
      </c>
      <c r="AX1204">
        <f t="shared" si="339"/>
        <v>0</v>
      </c>
      <c r="AY1204">
        <f t="shared" si="340"/>
        <v>0</v>
      </c>
      <c r="AZ1204">
        <f t="shared" si="341"/>
        <v>0</v>
      </c>
      <c r="BA1204">
        <f t="shared" si="342"/>
        <v>0</v>
      </c>
      <c r="BB1204">
        <f t="shared" si="343"/>
        <v>0</v>
      </c>
      <c r="BC1204">
        <f t="shared" si="344"/>
        <v>0</v>
      </c>
      <c r="BD1204">
        <f t="shared" si="345"/>
        <v>0</v>
      </c>
      <c r="BE1204">
        <f t="shared" si="346"/>
        <v>0</v>
      </c>
      <c r="BF1204">
        <f t="shared" si="347"/>
        <v>0</v>
      </c>
      <c r="BG1204">
        <f t="shared" si="348"/>
        <v>0</v>
      </c>
      <c r="BH1204">
        <f t="shared" si="349"/>
        <v>0</v>
      </c>
      <c r="BI1204">
        <f t="shared" si="350"/>
        <v>0</v>
      </c>
      <c r="BJ1204" s="311">
        <f t="shared" si="351"/>
        <v>0</v>
      </c>
      <c r="BK1204" s="312">
        <f t="shared" si="352"/>
        <v>0</v>
      </c>
      <c r="BL1204" s="313">
        <f t="shared" si="353"/>
        <v>0</v>
      </c>
      <c r="BM1204" s="314">
        <f t="shared" si="360"/>
        <v>0</v>
      </c>
      <c r="BN1204" s="311">
        <f t="shared" si="354"/>
        <v>0</v>
      </c>
      <c r="BO1204" s="312">
        <f t="shared" si="355"/>
        <v>0</v>
      </c>
      <c r="BP1204" s="313">
        <f t="shared" si="356"/>
        <v>0</v>
      </c>
      <c r="BQ1204" s="314">
        <f t="shared" si="361"/>
        <v>0</v>
      </c>
      <c r="BR1204" s="311">
        <f t="shared" si="357"/>
        <v>0</v>
      </c>
      <c r="BS1204" s="312">
        <f t="shared" si="358"/>
        <v>0</v>
      </c>
      <c r="BT1204" s="313">
        <f t="shared" si="359"/>
        <v>0</v>
      </c>
      <c r="BU1204" s="314">
        <f t="shared" si="362"/>
        <v>0</v>
      </c>
      <c r="BV1204" s="247">
        <f t="shared" si="363"/>
        <v>0</v>
      </c>
      <c r="BW1204" s="310" t="str">
        <f>IF(BV1204=0,"",
IF(SUM($BV$1089:BV1204)=1,BX1204,
IF($BV$1664&gt;SUM($BV$1089:BV1204),_xlfn.CONCAT(", ",BX1204),
IF($BV$1664=SUM($BV$1089:BV1204),_xlfn.CONCAT(" y ",BX1204)))))</f>
        <v/>
      </c>
      <c r="BX1204" s="421">
        <v>116</v>
      </c>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row>
    <row r="1205" spans="1:133" ht="14.25">
      <c r="A1205" s="405"/>
      <c r="B1205" s="6"/>
      <c r="C1205" s="421" t="s">
        <v>6782</v>
      </c>
      <c r="D1205" s="668" t="str">
        <f>IF($AC$1082="","",IF(HLOOKUP($AC$1082,Presentación!$AQ$3:$BV$574,Presentación!AP120)="","",HLOOKUP($AC$1082,Presentación!$AQ$3:$BV$574,Presentación!AP120,0)))</f>
        <v/>
      </c>
      <c r="E1205" s="669"/>
      <c r="F1205" s="670"/>
      <c r="G1205" s="763" t="str">
        <f>IF($AC$1082="","",IF(HLOOKUP($AC$1082,Presentación!$BZ$3:$DE$574,Presentación!AP120,0)="","",HLOOKUP($AC$1082,Presentación!$BZ$3:$DE$574,Presentación!AP120,0)))</f>
        <v/>
      </c>
      <c r="H1205" s="669"/>
      <c r="I1205" s="669"/>
      <c r="J1205" s="669"/>
      <c r="K1205" s="669"/>
      <c r="L1205" s="670"/>
      <c r="M1205" s="112"/>
      <c r="N1205" s="112"/>
      <c r="O1205" s="112"/>
      <c r="P1205" s="112"/>
      <c r="Q1205" s="112"/>
      <c r="R1205" s="112"/>
      <c r="S1205" s="112"/>
      <c r="T1205" s="112"/>
      <c r="U1205" s="112"/>
      <c r="V1205" s="112"/>
      <c r="W1205" s="112"/>
      <c r="X1205" s="112"/>
      <c r="Y1205" s="112"/>
      <c r="Z1205" s="112"/>
      <c r="AA1205" s="112"/>
      <c r="AB1205" s="112"/>
      <c r="AC1205" s="112"/>
      <c r="AD1205" s="112"/>
      <c r="AG1205">
        <f t="shared" si="325"/>
        <v>0</v>
      </c>
      <c r="AH1205" s="247">
        <f t="shared" si="326"/>
        <v>0</v>
      </c>
      <c r="AI1205" s="310" t="str">
        <f>IF(AH1205=0,"",
IF(SUM($AH$1088:AH1205)=1,AJ1205,
IF($AH$1663&gt;SUM($AH$1088:AH1205),_xlfn.CONCAT(", ",AJ1205),
IF($AH$1663=SUM($AH$1088:AH1205),_xlfn.CONCAT(" y ",AJ1205)))))</f>
        <v/>
      </c>
      <c r="AJ1205" s="421">
        <v>118</v>
      </c>
      <c r="AK1205">
        <f t="shared" si="324"/>
        <v>0</v>
      </c>
      <c r="AL1205">
        <f t="shared" si="327"/>
        <v>0</v>
      </c>
      <c r="AM1205">
        <f t="shared" si="328"/>
        <v>0</v>
      </c>
      <c r="AN1205">
        <f t="shared" si="329"/>
        <v>0</v>
      </c>
      <c r="AO1205">
        <f t="shared" si="330"/>
        <v>0</v>
      </c>
      <c r="AP1205">
        <f t="shared" si="331"/>
        <v>0</v>
      </c>
      <c r="AQ1205">
        <f t="shared" si="332"/>
        <v>0</v>
      </c>
      <c r="AR1205">
        <f t="shared" si="333"/>
        <v>0</v>
      </c>
      <c r="AS1205">
        <f t="shared" si="334"/>
        <v>0</v>
      </c>
      <c r="AT1205">
        <f t="shared" si="335"/>
        <v>0</v>
      </c>
      <c r="AU1205">
        <f t="shared" si="336"/>
        <v>0</v>
      </c>
      <c r="AV1205">
        <f t="shared" si="337"/>
        <v>0</v>
      </c>
      <c r="AW1205">
        <f t="shared" si="338"/>
        <v>0</v>
      </c>
      <c r="AX1205">
        <f t="shared" si="339"/>
        <v>0</v>
      </c>
      <c r="AY1205">
        <f t="shared" si="340"/>
        <v>0</v>
      </c>
      <c r="AZ1205">
        <f t="shared" si="341"/>
        <v>0</v>
      </c>
      <c r="BA1205">
        <f t="shared" si="342"/>
        <v>0</v>
      </c>
      <c r="BB1205">
        <f t="shared" si="343"/>
        <v>0</v>
      </c>
      <c r="BC1205">
        <f t="shared" si="344"/>
        <v>0</v>
      </c>
      <c r="BD1205">
        <f t="shared" si="345"/>
        <v>0</v>
      </c>
      <c r="BE1205">
        <f t="shared" si="346"/>
        <v>0</v>
      </c>
      <c r="BF1205">
        <f t="shared" si="347"/>
        <v>0</v>
      </c>
      <c r="BG1205">
        <f t="shared" si="348"/>
        <v>0</v>
      </c>
      <c r="BH1205">
        <f t="shared" si="349"/>
        <v>0</v>
      </c>
      <c r="BI1205">
        <f t="shared" si="350"/>
        <v>0</v>
      </c>
      <c r="BJ1205" s="311">
        <f t="shared" si="351"/>
        <v>0</v>
      </c>
      <c r="BK1205" s="312">
        <f t="shared" si="352"/>
        <v>0</v>
      </c>
      <c r="BL1205" s="313">
        <f t="shared" si="353"/>
        <v>0</v>
      </c>
      <c r="BM1205" s="314">
        <f t="shared" si="360"/>
        <v>0</v>
      </c>
      <c r="BN1205" s="311">
        <f t="shared" si="354"/>
        <v>0</v>
      </c>
      <c r="BO1205" s="312">
        <f t="shared" si="355"/>
        <v>0</v>
      </c>
      <c r="BP1205" s="313">
        <f t="shared" si="356"/>
        <v>0</v>
      </c>
      <c r="BQ1205" s="314">
        <f t="shared" si="361"/>
        <v>0</v>
      </c>
      <c r="BR1205" s="311">
        <f t="shared" si="357"/>
        <v>0</v>
      </c>
      <c r="BS1205" s="312">
        <f t="shared" si="358"/>
        <v>0</v>
      </c>
      <c r="BT1205" s="313">
        <f t="shared" si="359"/>
        <v>0</v>
      </c>
      <c r="BU1205" s="314">
        <f t="shared" si="362"/>
        <v>0</v>
      </c>
      <c r="BV1205" s="247">
        <f t="shared" si="363"/>
        <v>0</v>
      </c>
      <c r="BW1205" s="310" t="str">
        <f>IF(BV1205=0,"",
IF(SUM($BV$1089:BV1205)=1,BX1205,
IF($BV$1664&gt;SUM($BV$1089:BV1205),_xlfn.CONCAT(", ",BX1205),
IF($BV$1664=SUM($BV$1089:BV1205),_xlfn.CONCAT(" y ",BX1205)))))</f>
        <v/>
      </c>
      <c r="BX1205" s="421">
        <v>117</v>
      </c>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row>
    <row r="1206" spans="1:133" ht="14.25">
      <c r="A1206" s="405"/>
      <c r="B1206" s="6"/>
      <c r="C1206" s="421" t="s">
        <v>6783</v>
      </c>
      <c r="D1206" s="668" t="str">
        <f>IF($AC$1082="","",IF(HLOOKUP($AC$1082,Presentación!$AQ$3:$BV$574,Presentación!AP121)="","",HLOOKUP($AC$1082,Presentación!$AQ$3:$BV$574,Presentación!AP121,0)))</f>
        <v/>
      </c>
      <c r="E1206" s="669"/>
      <c r="F1206" s="670"/>
      <c r="G1206" s="763" t="str">
        <f>IF($AC$1082="","",IF(HLOOKUP($AC$1082,Presentación!$BZ$3:$DE$574,Presentación!AP121,0)="","",HLOOKUP($AC$1082,Presentación!$BZ$3:$DE$574,Presentación!AP121,0)))</f>
        <v/>
      </c>
      <c r="H1206" s="669"/>
      <c r="I1206" s="669"/>
      <c r="J1206" s="669"/>
      <c r="K1206" s="669"/>
      <c r="L1206" s="670"/>
      <c r="M1206" s="112"/>
      <c r="N1206" s="112"/>
      <c r="O1206" s="112"/>
      <c r="P1206" s="112"/>
      <c r="Q1206" s="112"/>
      <c r="R1206" s="112"/>
      <c r="S1206" s="112"/>
      <c r="T1206" s="112"/>
      <c r="U1206" s="112"/>
      <c r="V1206" s="112"/>
      <c r="W1206" s="112"/>
      <c r="X1206" s="112"/>
      <c r="Y1206" s="112"/>
      <c r="Z1206" s="112"/>
      <c r="AA1206" s="112"/>
      <c r="AB1206" s="112"/>
      <c r="AC1206" s="112"/>
      <c r="AD1206" s="112"/>
      <c r="AG1206">
        <f t="shared" si="325"/>
        <v>0</v>
      </c>
      <c r="AH1206" s="247">
        <f t="shared" si="326"/>
        <v>0</v>
      </c>
      <c r="AI1206" s="310" t="str">
        <f>IF(AH1206=0,"",
IF(SUM($AH$1088:AH1206)=1,AJ1206,
IF($AH$1663&gt;SUM($AH$1088:AH1206),_xlfn.CONCAT(", ",AJ1206),
IF($AH$1663=SUM($AH$1088:AH1206),_xlfn.CONCAT(" y ",AJ1206)))))</f>
        <v/>
      </c>
      <c r="AJ1206" s="421">
        <v>119</v>
      </c>
      <c r="AK1206">
        <f t="shared" si="324"/>
        <v>0</v>
      </c>
      <c r="AL1206">
        <f t="shared" si="327"/>
        <v>0</v>
      </c>
      <c r="AM1206">
        <f t="shared" si="328"/>
        <v>0</v>
      </c>
      <c r="AN1206">
        <f t="shared" si="329"/>
        <v>0</v>
      </c>
      <c r="AO1206">
        <f t="shared" si="330"/>
        <v>0</v>
      </c>
      <c r="AP1206">
        <f t="shared" si="331"/>
        <v>0</v>
      </c>
      <c r="AQ1206">
        <f t="shared" si="332"/>
        <v>0</v>
      </c>
      <c r="AR1206">
        <f t="shared" si="333"/>
        <v>0</v>
      </c>
      <c r="AS1206">
        <f t="shared" si="334"/>
        <v>0</v>
      </c>
      <c r="AT1206">
        <f t="shared" si="335"/>
        <v>0</v>
      </c>
      <c r="AU1206">
        <f t="shared" si="336"/>
        <v>0</v>
      </c>
      <c r="AV1206">
        <f t="shared" si="337"/>
        <v>0</v>
      </c>
      <c r="AW1206">
        <f t="shared" si="338"/>
        <v>0</v>
      </c>
      <c r="AX1206">
        <f t="shared" si="339"/>
        <v>0</v>
      </c>
      <c r="AY1206">
        <f t="shared" si="340"/>
        <v>0</v>
      </c>
      <c r="AZ1206">
        <f t="shared" si="341"/>
        <v>0</v>
      </c>
      <c r="BA1206">
        <f t="shared" si="342"/>
        <v>0</v>
      </c>
      <c r="BB1206">
        <f t="shared" si="343"/>
        <v>0</v>
      </c>
      <c r="BC1206">
        <f t="shared" si="344"/>
        <v>0</v>
      </c>
      <c r="BD1206">
        <f t="shared" si="345"/>
        <v>0</v>
      </c>
      <c r="BE1206">
        <f t="shared" si="346"/>
        <v>0</v>
      </c>
      <c r="BF1206">
        <f t="shared" si="347"/>
        <v>0</v>
      </c>
      <c r="BG1206">
        <f t="shared" si="348"/>
        <v>0</v>
      </c>
      <c r="BH1206">
        <f t="shared" si="349"/>
        <v>0</v>
      </c>
      <c r="BI1206">
        <f t="shared" si="350"/>
        <v>0</v>
      </c>
      <c r="BJ1206" s="311">
        <f t="shared" si="351"/>
        <v>0</v>
      </c>
      <c r="BK1206" s="312">
        <f t="shared" si="352"/>
        <v>0</v>
      </c>
      <c r="BL1206" s="313">
        <f t="shared" si="353"/>
        <v>0</v>
      </c>
      <c r="BM1206" s="314">
        <f t="shared" si="360"/>
        <v>0</v>
      </c>
      <c r="BN1206" s="311">
        <f t="shared" si="354"/>
        <v>0</v>
      </c>
      <c r="BO1206" s="312">
        <f t="shared" si="355"/>
        <v>0</v>
      </c>
      <c r="BP1206" s="313">
        <f t="shared" si="356"/>
        <v>0</v>
      </c>
      <c r="BQ1206" s="314">
        <f t="shared" si="361"/>
        <v>0</v>
      </c>
      <c r="BR1206" s="311">
        <f t="shared" si="357"/>
        <v>0</v>
      </c>
      <c r="BS1206" s="312">
        <f t="shared" si="358"/>
        <v>0</v>
      </c>
      <c r="BT1206" s="313">
        <f t="shared" si="359"/>
        <v>0</v>
      </c>
      <c r="BU1206" s="314">
        <f t="shared" si="362"/>
        <v>0</v>
      </c>
      <c r="BV1206" s="247">
        <f t="shared" si="363"/>
        <v>0</v>
      </c>
      <c r="BW1206" s="310" t="str">
        <f>IF(BV1206=0,"",
IF(SUM($BV$1089:BV1206)=1,BX1206,
IF($BV$1664&gt;SUM($BV$1089:BV1206),_xlfn.CONCAT(", ",BX1206),
IF($BV$1664=SUM($BV$1089:BV1206),_xlfn.CONCAT(" y ",BX1206)))))</f>
        <v/>
      </c>
      <c r="BX1206" s="421">
        <v>118</v>
      </c>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row>
    <row r="1207" spans="1:133" ht="14.25">
      <c r="A1207" s="405"/>
      <c r="B1207" s="6"/>
      <c r="C1207" s="421" t="s">
        <v>6784</v>
      </c>
      <c r="D1207" s="668" t="str">
        <f>IF($AC$1082="","",IF(HLOOKUP($AC$1082,Presentación!$AQ$3:$BV$574,Presentación!AP122)="","",HLOOKUP($AC$1082,Presentación!$AQ$3:$BV$574,Presentación!AP122,0)))</f>
        <v/>
      </c>
      <c r="E1207" s="669"/>
      <c r="F1207" s="670"/>
      <c r="G1207" s="763" t="str">
        <f>IF($AC$1082="","",IF(HLOOKUP($AC$1082,Presentación!$BZ$3:$DE$574,Presentación!AP122,0)="","",HLOOKUP($AC$1082,Presentación!$BZ$3:$DE$574,Presentación!AP122,0)))</f>
        <v/>
      </c>
      <c r="H1207" s="669"/>
      <c r="I1207" s="669"/>
      <c r="J1207" s="669"/>
      <c r="K1207" s="669"/>
      <c r="L1207" s="670"/>
      <c r="M1207" s="112"/>
      <c r="N1207" s="112"/>
      <c r="O1207" s="112"/>
      <c r="P1207" s="112"/>
      <c r="Q1207" s="112"/>
      <c r="R1207" s="112"/>
      <c r="S1207" s="112"/>
      <c r="T1207" s="112"/>
      <c r="U1207" s="112"/>
      <c r="V1207" s="112"/>
      <c r="W1207" s="112"/>
      <c r="X1207" s="112"/>
      <c r="Y1207" s="112"/>
      <c r="Z1207" s="112"/>
      <c r="AA1207" s="112"/>
      <c r="AB1207" s="112"/>
      <c r="AC1207" s="112"/>
      <c r="AD1207" s="112"/>
      <c r="AG1207">
        <f t="shared" si="325"/>
        <v>0</v>
      </c>
      <c r="AH1207" s="247">
        <f t="shared" si="326"/>
        <v>0</v>
      </c>
      <c r="AI1207" s="310" t="str">
        <f>IF(AH1207=0,"",
IF(SUM($AH$1088:AH1207)=1,AJ1207,
IF($AH$1663&gt;SUM($AH$1088:AH1207),_xlfn.CONCAT(", ",AJ1207),
IF($AH$1663=SUM($AH$1088:AH1207),_xlfn.CONCAT(" y ",AJ1207)))))</f>
        <v/>
      </c>
      <c r="AJ1207" s="421">
        <v>120</v>
      </c>
      <c r="AK1207">
        <f t="shared" si="324"/>
        <v>0</v>
      </c>
      <c r="AL1207">
        <f t="shared" si="327"/>
        <v>0</v>
      </c>
      <c r="AM1207">
        <f t="shared" si="328"/>
        <v>0</v>
      </c>
      <c r="AN1207">
        <f t="shared" si="329"/>
        <v>0</v>
      </c>
      <c r="AO1207">
        <f t="shared" si="330"/>
        <v>0</v>
      </c>
      <c r="AP1207">
        <f t="shared" si="331"/>
        <v>0</v>
      </c>
      <c r="AQ1207">
        <f t="shared" si="332"/>
        <v>0</v>
      </c>
      <c r="AR1207">
        <f t="shared" si="333"/>
        <v>0</v>
      </c>
      <c r="AS1207">
        <f t="shared" si="334"/>
        <v>0</v>
      </c>
      <c r="AT1207">
        <f t="shared" si="335"/>
        <v>0</v>
      </c>
      <c r="AU1207">
        <f t="shared" si="336"/>
        <v>0</v>
      </c>
      <c r="AV1207">
        <f t="shared" si="337"/>
        <v>0</v>
      </c>
      <c r="AW1207">
        <f t="shared" si="338"/>
        <v>0</v>
      </c>
      <c r="AX1207">
        <f t="shared" si="339"/>
        <v>0</v>
      </c>
      <c r="AY1207">
        <f t="shared" si="340"/>
        <v>0</v>
      </c>
      <c r="AZ1207">
        <f t="shared" si="341"/>
        <v>0</v>
      </c>
      <c r="BA1207">
        <f t="shared" si="342"/>
        <v>0</v>
      </c>
      <c r="BB1207">
        <f t="shared" si="343"/>
        <v>0</v>
      </c>
      <c r="BC1207">
        <f t="shared" si="344"/>
        <v>0</v>
      </c>
      <c r="BD1207">
        <f t="shared" si="345"/>
        <v>0</v>
      </c>
      <c r="BE1207">
        <f t="shared" si="346"/>
        <v>0</v>
      </c>
      <c r="BF1207">
        <f t="shared" si="347"/>
        <v>0</v>
      </c>
      <c r="BG1207">
        <f t="shared" si="348"/>
        <v>0</v>
      </c>
      <c r="BH1207">
        <f t="shared" si="349"/>
        <v>0</v>
      </c>
      <c r="BI1207">
        <f t="shared" si="350"/>
        <v>0</v>
      </c>
      <c r="BJ1207" s="311">
        <f t="shared" si="351"/>
        <v>0</v>
      </c>
      <c r="BK1207" s="312">
        <f t="shared" si="352"/>
        <v>0</v>
      </c>
      <c r="BL1207" s="313">
        <f t="shared" si="353"/>
        <v>0</v>
      </c>
      <c r="BM1207" s="314">
        <f t="shared" si="360"/>
        <v>0</v>
      </c>
      <c r="BN1207" s="311">
        <f t="shared" si="354"/>
        <v>0</v>
      </c>
      <c r="BO1207" s="312">
        <f t="shared" si="355"/>
        <v>0</v>
      </c>
      <c r="BP1207" s="313">
        <f t="shared" si="356"/>
        <v>0</v>
      </c>
      <c r="BQ1207" s="314">
        <f t="shared" si="361"/>
        <v>0</v>
      </c>
      <c r="BR1207" s="311">
        <f t="shared" si="357"/>
        <v>0</v>
      </c>
      <c r="BS1207" s="312">
        <f t="shared" si="358"/>
        <v>0</v>
      </c>
      <c r="BT1207" s="313">
        <f t="shared" si="359"/>
        <v>0</v>
      </c>
      <c r="BU1207" s="314">
        <f t="shared" si="362"/>
        <v>0</v>
      </c>
      <c r="BV1207" s="247">
        <f t="shared" si="363"/>
        <v>0</v>
      </c>
      <c r="BW1207" s="310" t="str">
        <f>IF(BV1207=0,"",
IF(SUM($BV$1089:BV1207)=1,BX1207,
IF($BV$1664&gt;SUM($BV$1089:BV1207),_xlfn.CONCAT(", ",BX1207),
IF($BV$1664=SUM($BV$1089:BV1207),_xlfn.CONCAT(" y ",BX1207)))))</f>
        <v/>
      </c>
      <c r="BX1207" s="421">
        <v>119</v>
      </c>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row>
    <row r="1208" spans="1:133" ht="14.25">
      <c r="A1208" s="405"/>
      <c r="B1208" s="6"/>
      <c r="C1208" s="421" t="s">
        <v>6785</v>
      </c>
      <c r="D1208" s="668" t="str">
        <f>IF($AC$1082="","",IF(HLOOKUP($AC$1082,Presentación!$AQ$3:$BV$574,Presentación!AP123)="","",HLOOKUP($AC$1082,Presentación!$AQ$3:$BV$574,Presentación!AP123,0)))</f>
        <v/>
      </c>
      <c r="E1208" s="669"/>
      <c r="F1208" s="670"/>
      <c r="G1208" s="763" t="str">
        <f>IF($AC$1082="","",IF(HLOOKUP($AC$1082,Presentación!$BZ$3:$DE$574,Presentación!AP123,0)="","",HLOOKUP($AC$1082,Presentación!$BZ$3:$DE$574,Presentación!AP123,0)))</f>
        <v/>
      </c>
      <c r="H1208" s="669"/>
      <c r="I1208" s="669"/>
      <c r="J1208" s="669"/>
      <c r="K1208" s="669"/>
      <c r="L1208" s="670"/>
      <c r="M1208" s="112"/>
      <c r="N1208" s="112"/>
      <c r="O1208" s="112"/>
      <c r="P1208" s="112"/>
      <c r="Q1208" s="112"/>
      <c r="R1208" s="112"/>
      <c r="S1208" s="112"/>
      <c r="T1208" s="112"/>
      <c r="U1208" s="112"/>
      <c r="V1208" s="112"/>
      <c r="W1208" s="112"/>
      <c r="X1208" s="112"/>
      <c r="Y1208" s="112"/>
      <c r="Z1208" s="112"/>
      <c r="AA1208" s="112"/>
      <c r="AB1208" s="112"/>
      <c r="AC1208" s="112"/>
      <c r="AD1208" s="112"/>
      <c r="AG1208">
        <f t="shared" si="325"/>
        <v>0</v>
      </c>
      <c r="AH1208" s="247">
        <f t="shared" si="326"/>
        <v>0</v>
      </c>
      <c r="AI1208" s="310" t="str">
        <f>IF(AH1208=0,"",
IF(SUM($AH$1088:AH1208)=1,AJ1208,
IF($AH$1663&gt;SUM($AH$1088:AH1208),_xlfn.CONCAT(", ",AJ1208),
IF($AH$1663=SUM($AH$1088:AH1208),_xlfn.CONCAT(" y ",AJ1208)))))</f>
        <v/>
      </c>
      <c r="AJ1208" s="421">
        <v>121</v>
      </c>
      <c r="AK1208">
        <f t="shared" si="324"/>
        <v>0</v>
      </c>
      <c r="AL1208">
        <f t="shared" si="327"/>
        <v>0</v>
      </c>
      <c r="AM1208">
        <f t="shared" si="328"/>
        <v>0</v>
      </c>
      <c r="AN1208">
        <f t="shared" si="329"/>
        <v>0</v>
      </c>
      <c r="AO1208">
        <f t="shared" si="330"/>
        <v>0</v>
      </c>
      <c r="AP1208">
        <f t="shared" si="331"/>
        <v>0</v>
      </c>
      <c r="AQ1208">
        <f t="shared" si="332"/>
        <v>0</v>
      </c>
      <c r="AR1208">
        <f t="shared" si="333"/>
        <v>0</v>
      </c>
      <c r="AS1208">
        <f t="shared" si="334"/>
        <v>0</v>
      </c>
      <c r="AT1208">
        <f t="shared" si="335"/>
        <v>0</v>
      </c>
      <c r="AU1208">
        <f t="shared" si="336"/>
        <v>0</v>
      </c>
      <c r="AV1208">
        <f t="shared" si="337"/>
        <v>0</v>
      </c>
      <c r="AW1208">
        <f t="shared" si="338"/>
        <v>0</v>
      </c>
      <c r="AX1208">
        <f t="shared" si="339"/>
        <v>0</v>
      </c>
      <c r="AY1208">
        <f t="shared" si="340"/>
        <v>0</v>
      </c>
      <c r="AZ1208">
        <f t="shared" si="341"/>
        <v>0</v>
      </c>
      <c r="BA1208">
        <f t="shared" si="342"/>
        <v>0</v>
      </c>
      <c r="BB1208">
        <f t="shared" si="343"/>
        <v>0</v>
      </c>
      <c r="BC1208">
        <f t="shared" si="344"/>
        <v>0</v>
      </c>
      <c r="BD1208">
        <f t="shared" si="345"/>
        <v>0</v>
      </c>
      <c r="BE1208">
        <f t="shared" si="346"/>
        <v>0</v>
      </c>
      <c r="BF1208">
        <f t="shared" si="347"/>
        <v>0</v>
      </c>
      <c r="BG1208">
        <f t="shared" si="348"/>
        <v>0</v>
      </c>
      <c r="BH1208">
        <f t="shared" si="349"/>
        <v>0</v>
      </c>
      <c r="BI1208">
        <f t="shared" si="350"/>
        <v>0</v>
      </c>
      <c r="BJ1208" s="311">
        <f t="shared" si="351"/>
        <v>0</v>
      </c>
      <c r="BK1208" s="312">
        <f t="shared" si="352"/>
        <v>0</v>
      </c>
      <c r="BL1208" s="313">
        <f t="shared" si="353"/>
        <v>0</v>
      </c>
      <c r="BM1208" s="314">
        <f t="shared" si="360"/>
        <v>0</v>
      </c>
      <c r="BN1208" s="311">
        <f t="shared" si="354"/>
        <v>0</v>
      </c>
      <c r="BO1208" s="312">
        <f t="shared" si="355"/>
        <v>0</v>
      </c>
      <c r="BP1208" s="313">
        <f t="shared" si="356"/>
        <v>0</v>
      </c>
      <c r="BQ1208" s="314">
        <f t="shared" si="361"/>
        <v>0</v>
      </c>
      <c r="BR1208" s="311">
        <f t="shared" si="357"/>
        <v>0</v>
      </c>
      <c r="BS1208" s="312">
        <f t="shared" si="358"/>
        <v>0</v>
      </c>
      <c r="BT1208" s="313">
        <f t="shared" si="359"/>
        <v>0</v>
      </c>
      <c r="BU1208" s="314">
        <f t="shared" si="362"/>
        <v>0</v>
      </c>
      <c r="BV1208" s="247">
        <f t="shared" si="363"/>
        <v>0</v>
      </c>
      <c r="BW1208" s="310" t="str">
        <f>IF(BV1208=0,"",
IF(SUM($BV$1089:BV1208)=1,BX1208,
IF($BV$1664&gt;SUM($BV$1089:BV1208),_xlfn.CONCAT(", ",BX1208),
IF($BV$1664=SUM($BV$1089:BV1208),_xlfn.CONCAT(" y ",BX1208)))))</f>
        <v/>
      </c>
      <c r="BX1208" s="421">
        <v>120</v>
      </c>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row>
    <row r="1209" spans="1:133" ht="14.25">
      <c r="A1209" s="405"/>
      <c r="B1209" s="6"/>
      <c r="C1209" s="421" t="s">
        <v>6786</v>
      </c>
      <c r="D1209" s="668" t="str">
        <f>IF($AC$1082="","",IF(HLOOKUP($AC$1082,Presentación!$AQ$3:$BV$574,Presentación!AP124)="","",HLOOKUP($AC$1082,Presentación!$AQ$3:$BV$574,Presentación!AP124,0)))</f>
        <v/>
      </c>
      <c r="E1209" s="669"/>
      <c r="F1209" s="670"/>
      <c r="G1209" s="763" t="str">
        <f>IF($AC$1082="","",IF(HLOOKUP($AC$1082,Presentación!$BZ$3:$DE$574,Presentación!AP124,0)="","",HLOOKUP($AC$1082,Presentación!$BZ$3:$DE$574,Presentación!AP124,0)))</f>
        <v/>
      </c>
      <c r="H1209" s="669"/>
      <c r="I1209" s="669"/>
      <c r="J1209" s="669"/>
      <c r="K1209" s="669"/>
      <c r="L1209" s="670"/>
      <c r="M1209" s="112"/>
      <c r="N1209" s="112"/>
      <c r="O1209" s="112"/>
      <c r="P1209" s="112"/>
      <c r="Q1209" s="112"/>
      <c r="R1209" s="112"/>
      <c r="S1209" s="112"/>
      <c r="T1209" s="112"/>
      <c r="U1209" s="112"/>
      <c r="V1209" s="112"/>
      <c r="W1209" s="112"/>
      <c r="X1209" s="112"/>
      <c r="Y1209" s="112"/>
      <c r="Z1209" s="112"/>
      <c r="AA1209" s="112"/>
      <c r="AB1209" s="112"/>
      <c r="AC1209" s="112"/>
      <c r="AD1209" s="112"/>
      <c r="AG1209">
        <f t="shared" si="325"/>
        <v>0</v>
      </c>
      <c r="AH1209" s="247">
        <f t="shared" si="326"/>
        <v>0</v>
      </c>
      <c r="AI1209" s="310" t="str">
        <f>IF(AH1209=0,"",
IF(SUM($AH$1088:AH1209)=1,AJ1209,
IF($AH$1663&gt;SUM($AH$1088:AH1209),_xlfn.CONCAT(", ",AJ1209),
IF($AH$1663=SUM($AH$1088:AH1209),_xlfn.CONCAT(" y ",AJ1209)))))</f>
        <v/>
      </c>
      <c r="AJ1209" s="421">
        <v>122</v>
      </c>
      <c r="AK1209">
        <f t="shared" si="324"/>
        <v>0</v>
      </c>
      <c r="AL1209">
        <f t="shared" si="327"/>
        <v>0</v>
      </c>
      <c r="AM1209">
        <f t="shared" si="328"/>
        <v>0</v>
      </c>
      <c r="AN1209">
        <f t="shared" si="329"/>
        <v>0</v>
      </c>
      <c r="AO1209">
        <f t="shared" si="330"/>
        <v>0</v>
      </c>
      <c r="AP1209">
        <f t="shared" si="331"/>
        <v>0</v>
      </c>
      <c r="AQ1209">
        <f t="shared" si="332"/>
        <v>0</v>
      </c>
      <c r="AR1209">
        <f t="shared" si="333"/>
        <v>0</v>
      </c>
      <c r="AS1209">
        <f t="shared" si="334"/>
        <v>0</v>
      </c>
      <c r="AT1209">
        <f t="shared" si="335"/>
        <v>0</v>
      </c>
      <c r="AU1209">
        <f t="shared" si="336"/>
        <v>0</v>
      </c>
      <c r="AV1209">
        <f t="shared" si="337"/>
        <v>0</v>
      </c>
      <c r="AW1209">
        <f t="shared" si="338"/>
        <v>0</v>
      </c>
      <c r="AX1209">
        <f t="shared" si="339"/>
        <v>0</v>
      </c>
      <c r="AY1209">
        <f t="shared" si="340"/>
        <v>0</v>
      </c>
      <c r="AZ1209">
        <f t="shared" si="341"/>
        <v>0</v>
      </c>
      <c r="BA1209">
        <f t="shared" si="342"/>
        <v>0</v>
      </c>
      <c r="BB1209">
        <f t="shared" si="343"/>
        <v>0</v>
      </c>
      <c r="BC1209">
        <f t="shared" si="344"/>
        <v>0</v>
      </c>
      <c r="BD1209">
        <f t="shared" si="345"/>
        <v>0</v>
      </c>
      <c r="BE1209">
        <f t="shared" si="346"/>
        <v>0</v>
      </c>
      <c r="BF1209">
        <f t="shared" si="347"/>
        <v>0</v>
      </c>
      <c r="BG1209">
        <f t="shared" si="348"/>
        <v>0</v>
      </c>
      <c r="BH1209">
        <f t="shared" si="349"/>
        <v>0</v>
      </c>
      <c r="BI1209">
        <f t="shared" si="350"/>
        <v>0</v>
      </c>
      <c r="BJ1209" s="311">
        <f t="shared" si="351"/>
        <v>0</v>
      </c>
      <c r="BK1209" s="312">
        <f t="shared" si="352"/>
        <v>0</v>
      </c>
      <c r="BL1209" s="313">
        <f t="shared" si="353"/>
        <v>0</v>
      </c>
      <c r="BM1209" s="314">
        <f t="shared" si="360"/>
        <v>0</v>
      </c>
      <c r="BN1209" s="311">
        <f t="shared" si="354"/>
        <v>0</v>
      </c>
      <c r="BO1209" s="312">
        <f t="shared" si="355"/>
        <v>0</v>
      </c>
      <c r="BP1209" s="313">
        <f t="shared" si="356"/>
        <v>0</v>
      </c>
      <c r="BQ1209" s="314">
        <f t="shared" si="361"/>
        <v>0</v>
      </c>
      <c r="BR1209" s="311">
        <f t="shared" si="357"/>
        <v>0</v>
      </c>
      <c r="BS1209" s="312">
        <f t="shared" si="358"/>
        <v>0</v>
      </c>
      <c r="BT1209" s="313">
        <f t="shared" si="359"/>
        <v>0</v>
      </c>
      <c r="BU1209" s="314">
        <f t="shared" si="362"/>
        <v>0</v>
      </c>
      <c r="BV1209" s="247">
        <f t="shared" si="363"/>
        <v>0</v>
      </c>
      <c r="BW1209" s="310" t="str">
        <f>IF(BV1209=0,"",
IF(SUM($BV$1089:BV1209)=1,BX1209,
IF($BV$1664&gt;SUM($BV$1089:BV1209),_xlfn.CONCAT(", ",BX1209),
IF($BV$1664=SUM($BV$1089:BV1209),_xlfn.CONCAT(" y ",BX1209)))))</f>
        <v/>
      </c>
      <c r="BX1209" s="421">
        <v>121</v>
      </c>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row>
    <row r="1210" spans="1:133" ht="14.25">
      <c r="A1210" s="405"/>
      <c r="B1210" s="6"/>
      <c r="C1210" s="421" t="s">
        <v>6787</v>
      </c>
      <c r="D1210" s="668" t="str">
        <f>IF($AC$1082="","",IF(HLOOKUP($AC$1082,Presentación!$AQ$3:$BV$574,Presentación!AP125)="","",HLOOKUP($AC$1082,Presentación!$AQ$3:$BV$574,Presentación!AP125,0)))</f>
        <v/>
      </c>
      <c r="E1210" s="669"/>
      <c r="F1210" s="670"/>
      <c r="G1210" s="763" t="str">
        <f>IF($AC$1082="","",IF(HLOOKUP($AC$1082,Presentación!$BZ$3:$DE$574,Presentación!AP125,0)="","",HLOOKUP($AC$1082,Presentación!$BZ$3:$DE$574,Presentación!AP125,0)))</f>
        <v/>
      </c>
      <c r="H1210" s="669"/>
      <c r="I1210" s="669"/>
      <c r="J1210" s="669"/>
      <c r="K1210" s="669"/>
      <c r="L1210" s="670"/>
      <c r="M1210" s="112"/>
      <c r="N1210" s="112"/>
      <c r="O1210" s="112"/>
      <c r="P1210" s="112"/>
      <c r="Q1210" s="112"/>
      <c r="R1210" s="112"/>
      <c r="S1210" s="112"/>
      <c r="T1210" s="112"/>
      <c r="U1210" s="112"/>
      <c r="V1210" s="112"/>
      <c r="W1210" s="112"/>
      <c r="X1210" s="112"/>
      <c r="Y1210" s="112"/>
      <c r="Z1210" s="112"/>
      <c r="AA1210" s="112"/>
      <c r="AB1210" s="112"/>
      <c r="AC1210" s="112"/>
      <c r="AD1210" s="112"/>
      <c r="AG1210">
        <f t="shared" si="325"/>
        <v>0</v>
      </c>
      <c r="AH1210" s="247">
        <f t="shared" si="326"/>
        <v>0</v>
      </c>
      <c r="AI1210" s="310" t="str">
        <f>IF(AH1210=0,"",
IF(SUM($AH$1088:AH1210)=1,AJ1210,
IF($AH$1663&gt;SUM($AH$1088:AH1210),_xlfn.CONCAT(", ",AJ1210),
IF($AH$1663=SUM($AH$1088:AH1210),_xlfn.CONCAT(" y ",AJ1210)))))</f>
        <v/>
      </c>
      <c r="AJ1210" s="421">
        <v>123</v>
      </c>
      <c r="AK1210">
        <f t="shared" si="324"/>
        <v>0</v>
      </c>
      <c r="AL1210">
        <f t="shared" si="327"/>
        <v>0</v>
      </c>
      <c r="AM1210">
        <f t="shared" si="328"/>
        <v>0</v>
      </c>
      <c r="AN1210">
        <f t="shared" si="329"/>
        <v>0</v>
      </c>
      <c r="AO1210">
        <f t="shared" si="330"/>
        <v>0</v>
      </c>
      <c r="AP1210">
        <f t="shared" si="331"/>
        <v>0</v>
      </c>
      <c r="AQ1210">
        <f t="shared" si="332"/>
        <v>0</v>
      </c>
      <c r="AR1210">
        <f t="shared" si="333"/>
        <v>0</v>
      </c>
      <c r="AS1210">
        <f t="shared" si="334"/>
        <v>0</v>
      </c>
      <c r="AT1210">
        <f t="shared" si="335"/>
        <v>0</v>
      </c>
      <c r="AU1210">
        <f t="shared" si="336"/>
        <v>0</v>
      </c>
      <c r="AV1210">
        <f t="shared" si="337"/>
        <v>0</v>
      </c>
      <c r="AW1210">
        <f t="shared" si="338"/>
        <v>0</v>
      </c>
      <c r="AX1210">
        <f t="shared" si="339"/>
        <v>0</v>
      </c>
      <c r="AY1210">
        <f t="shared" si="340"/>
        <v>0</v>
      </c>
      <c r="AZ1210">
        <f t="shared" si="341"/>
        <v>0</v>
      </c>
      <c r="BA1210">
        <f t="shared" si="342"/>
        <v>0</v>
      </c>
      <c r="BB1210">
        <f t="shared" si="343"/>
        <v>0</v>
      </c>
      <c r="BC1210">
        <f t="shared" si="344"/>
        <v>0</v>
      </c>
      <c r="BD1210">
        <f t="shared" si="345"/>
        <v>0</v>
      </c>
      <c r="BE1210">
        <f t="shared" si="346"/>
        <v>0</v>
      </c>
      <c r="BF1210">
        <f t="shared" si="347"/>
        <v>0</v>
      </c>
      <c r="BG1210">
        <f t="shared" si="348"/>
        <v>0</v>
      </c>
      <c r="BH1210">
        <f t="shared" si="349"/>
        <v>0</v>
      </c>
      <c r="BI1210">
        <f t="shared" si="350"/>
        <v>0</v>
      </c>
      <c r="BJ1210" s="311">
        <f t="shared" si="351"/>
        <v>0</v>
      </c>
      <c r="BK1210" s="312">
        <f t="shared" si="352"/>
        <v>0</v>
      </c>
      <c r="BL1210" s="313">
        <f t="shared" si="353"/>
        <v>0</v>
      </c>
      <c r="BM1210" s="314">
        <f t="shared" si="360"/>
        <v>0</v>
      </c>
      <c r="BN1210" s="311">
        <f t="shared" si="354"/>
        <v>0</v>
      </c>
      <c r="BO1210" s="312">
        <f t="shared" si="355"/>
        <v>0</v>
      </c>
      <c r="BP1210" s="313">
        <f t="shared" si="356"/>
        <v>0</v>
      </c>
      <c r="BQ1210" s="314">
        <f t="shared" si="361"/>
        <v>0</v>
      </c>
      <c r="BR1210" s="311">
        <f t="shared" si="357"/>
        <v>0</v>
      </c>
      <c r="BS1210" s="312">
        <f t="shared" si="358"/>
        <v>0</v>
      </c>
      <c r="BT1210" s="313">
        <f t="shared" si="359"/>
        <v>0</v>
      </c>
      <c r="BU1210" s="314">
        <f t="shared" si="362"/>
        <v>0</v>
      </c>
      <c r="BV1210" s="247">
        <f t="shared" si="363"/>
        <v>0</v>
      </c>
      <c r="BW1210" s="310" t="str">
        <f>IF(BV1210=0,"",
IF(SUM($BV$1089:BV1210)=1,BX1210,
IF($BV$1664&gt;SUM($BV$1089:BV1210),_xlfn.CONCAT(", ",BX1210),
IF($BV$1664=SUM($BV$1089:BV1210),_xlfn.CONCAT(" y ",BX1210)))))</f>
        <v/>
      </c>
      <c r="BX1210" s="421">
        <v>122</v>
      </c>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row>
    <row r="1211" spans="1:133" ht="14.25">
      <c r="A1211" s="405"/>
      <c r="B1211" s="6"/>
      <c r="C1211" s="421" t="s">
        <v>6788</v>
      </c>
      <c r="D1211" s="668" t="str">
        <f>IF($AC$1082="","",IF(HLOOKUP($AC$1082,Presentación!$AQ$3:$BV$574,Presentación!AP126)="","",HLOOKUP($AC$1082,Presentación!$AQ$3:$BV$574,Presentación!AP126,0)))</f>
        <v/>
      </c>
      <c r="E1211" s="669"/>
      <c r="F1211" s="670"/>
      <c r="G1211" s="763" t="str">
        <f>IF($AC$1082="","",IF(HLOOKUP($AC$1082,Presentación!$BZ$3:$DE$574,Presentación!AP126,0)="","",HLOOKUP($AC$1082,Presentación!$BZ$3:$DE$574,Presentación!AP126,0)))</f>
        <v/>
      </c>
      <c r="H1211" s="669"/>
      <c r="I1211" s="669"/>
      <c r="J1211" s="669"/>
      <c r="K1211" s="669"/>
      <c r="L1211" s="670"/>
      <c r="M1211" s="112"/>
      <c r="N1211" s="112"/>
      <c r="O1211" s="112"/>
      <c r="P1211" s="112"/>
      <c r="Q1211" s="112"/>
      <c r="R1211" s="112"/>
      <c r="S1211" s="112"/>
      <c r="T1211" s="112"/>
      <c r="U1211" s="112"/>
      <c r="V1211" s="112"/>
      <c r="W1211" s="112"/>
      <c r="X1211" s="112"/>
      <c r="Y1211" s="112"/>
      <c r="Z1211" s="112"/>
      <c r="AA1211" s="112"/>
      <c r="AB1211" s="112"/>
      <c r="AC1211" s="112"/>
      <c r="AD1211" s="112"/>
      <c r="AG1211">
        <f t="shared" si="325"/>
        <v>0</v>
      </c>
      <c r="AH1211" s="247">
        <f t="shared" si="326"/>
        <v>0</v>
      </c>
      <c r="AI1211" s="310" t="str">
        <f>IF(AH1211=0,"",
IF(SUM($AH$1088:AH1211)=1,AJ1211,
IF($AH$1663&gt;SUM($AH$1088:AH1211),_xlfn.CONCAT(", ",AJ1211),
IF($AH$1663=SUM($AH$1088:AH1211),_xlfn.CONCAT(" y ",AJ1211)))))</f>
        <v/>
      </c>
      <c r="AJ1211" s="421">
        <v>124</v>
      </c>
      <c r="AK1211">
        <f t="shared" si="324"/>
        <v>0</v>
      </c>
      <c r="AL1211">
        <f t="shared" si="327"/>
        <v>0</v>
      </c>
      <c r="AM1211">
        <f t="shared" si="328"/>
        <v>0</v>
      </c>
      <c r="AN1211">
        <f t="shared" si="329"/>
        <v>0</v>
      </c>
      <c r="AO1211">
        <f t="shared" si="330"/>
        <v>0</v>
      </c>
      <c r="AP1211">
        <f t="shared" si="331"/>
        <v>0</v>
      </c>
      <c r="AQ1211">
        <f t="shared" si="332"/>
        <v>0</v>
      </c>
      <c r="AR1211">
        <f t="shared" si="333"/>
        <v>0</v>
      </c>
      <c r="AS1211">
        <f t="shared" si="334"/>
        <v>0</v>
      </c>
      <c r="AT1211">
        <f t="shared" si="335"/>
        <v>0</v>
      </c>
      <c r="AU1211">
        <f t="shared" si="336"/>
        <v>0</v>
      </c>
      <c r="AV1211">
        <f t="shared" si="337"/>
        <v>0</v>
      </c>
      <c r="AW1211">
        <f t="shared" si="338"/>
        <v>0</v>
      </c>
      <c r="AX1211">
        <f t="shared" si="339"/>
        <v>0</v>
      </c>
      <c r="AY1211">
        <f t="shared" si="340"/>
        <v>0</v>
      </c>
      <c r="AZ1211">
        <f t="shared" si="341"/>
        <v>0</v>
      </c>
      <c r="BA1211">
        <f t="shared" si="342"/>
        <v>0</v>
      </c>
      <c r="BB1211">
        <f t="shared" si="343"/>
        <v>0</v>
      </c>
      <c r="BC1211">
        <f t="shared" si="344"/>
        <v>0</v>
      </c>
      <c r="BD1211">
        <f t="shared" si="345"/>
        <v>0</v>
      </c>
      <c r="BE1211">
        <f t="shared" si="346"/>
        <v>0</v>
      </c>
      <c r="BF1211">
        <f t="shared" si="347"/>
        <v>0</v>
      </c>
      <c r="BG1211">
        <f t="shared" si="348"/>
        <v>0</v>
      </c>
      <c r="BH1211">
        <f t="shared" si="349"/>
        <v>0</v>
      </c>
      <c r="BI1211">
        <f t="shared" si="350"/>
        <v>0</v>
      </c>
      <c r="BJ1211" s="311">
        <f t="shared" si="351"/>
        <v>0</v>
      </c>
      <c r="BK1211" s="312">
        <f t="shared" si="352"/>
        <v>0</v>
      </c>
      <c r="BL1211" s="313">
        <f t="shared" si="353"/>
        <v>0</v>
      </c>
      <c r="BM1211" s="314">
        <f t="shared" si="360"/>
        <v>0</v>
      </c>
      <c r="BN1211" s="311">
        <f t="shared" si="354"/>
        <v>0</v>
      </c>
      <c r="BO1211" s="312">
        <f t="shared" si="355"/>
        <v>0</v>
      </c>
      <c r="BP1211" s="313">
        <f t="shared" si="356"/>
        <v>0</v>
      </c>
      <c r="BQ1211" s="314">
        <f t="shared" si="361"/>
        <v>0</v>
      </c>
      <c r="BR1211" s="311">
        <f t="shared" si="357"/>
        <v>0</v>
      </c>
      <c r="BS1211" s="312">
        <f t="shared" si="358"/>
        <v>0</v>
      </c>
      <c r="BT1211" s="313">
        <f t="shared" si="359"/>
        <v>0</v>
      </c>
      <c r="BU1211" s="314">
        <f t="shared" si="362"/>
        <v>0</v>
      </c>
      <c r="BV1211" s="247">
        <f t="shared" si="363"/>
        <v>0</v>
      </c>
      <c r="BW1211" s="310" t="str">
        <f>IF(BV1211=0,"",
IF(SUM($BV$1089:BV1211)=1,BX1211,
IF($BV$1664&gt;SUM($BV$1089:BV1211),_xlfn.CONCAT(", ",BX1211),
IF($BV$1664=SUM($BV$1089:BV1211),_xlfn.CONCAT(" y ",BX1211)))))</f>
        <v/>
      </c>
      <c r="BX1211" s="421">
        <v>123</v>
      </c>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row>
    <row r="1212" spans="1:133" ht="14.25">
      <c r="A1212" s="405"/>
      <c r="B1212" s="6"/>
      <c r="C1212" s="421" t="s">
        <v>6789</v>
      </c>
      <c r="D1212" s="668" t="str">
        <f>IF($AC$1082="","",IF(HLOOKUP($AC$1082,Presentación!$AQ$3:$BV$574,Presentación!AP127)="","",HLOOKUP($AC$1082,Presentación!$AQ$3:$BV$574,Presentación!AP127,0)))</f>
        <v/>
      </c>
      <c r="E1212" s="669"/>
      <c r="F1212" s="670"/>
      <c r="G1212" s="763" t="str">
        <f>IF($AC$1082="","",IF(HLOOKUP($AC$1082,Presentación!$BZ$3:$DE$574,Presentación!AP127,0)="","",HLOOKUP($AC$1082,Presentación!$BZ$3:$DE$574,Presentación!AP127,0)))</f>
        <v/>
      </c>
      <c r="H1212" s="669"/>
      <c r="I1212" s="669"/>
      <c r="J1212" s="669"/>
      <c r="K1212" s="669"/>
      <c r="L1212" s="670"/>
      <c r="M1212" s="112"/>
      <c r="N1212" s="112"/>
      <c r="O1212" s="112"/>
      <c r="P1212" s="112"/>
      <c r="Q1212" s="112"/>
      <c r="R1212" s="112"/>
      <c r="S1212" s="112"/>
      <c r="T1212" s="112"/>
      <c r="U1212" s="112"/>
      <c r="V1212" s="112"/>
      <c r="W1212" s="112"/>
      <c r="X1212" s="112"/>
      <c r="Y1212" s="112"/>
      <c r="Z1212" s="112"/>
      <c r="AA1212" s="112"/>
      <c r="AB1212" s="112"/>
      <c r="AC1212" s="112"/>
      <c r="AD1212" s="112"/>
      <c r="AG1212">
        <f t="shared" si="325"/>
        <v>0</v>
      </c>
      <c r="AH1212" s="247">
        <f t="shared" si="326"/>
        <v>0</v>
      </c>
      <c r="AI1212" s="310" t="str">
        <f>IF(AH1212=0,"",
IF(SUM($AH$1088:AH1212)=1,AJ1212,
IF($AH$1663&gt;SUM($AH$1088:AH1212),_xlfn.CONCAT(", ",AJ1212),
IF($AH$1663=SUM($AH$1088:AH1212),_xlfn.CONCAT(" y ",AJ1212)))))</f>
        <v/>
      </c>
      <c r="AJ1212" s="421">
        <v>125</v>
      </c>
      <c r="AK1212">
        <f t="shared" si="324"/>
        <v>0</v>
      </c>
      <c r="AL1212">
        <f t="shared" si="327"/>
        <v>0</v>
      </c>
      <c r="AM1212">
        <f t="shared" si="328"/>
        <v>0</v>
      </c>
      <c r="AN1212">
        <f t="shared" si="329"/>
        <v>0</v>
      </c>
      <c r="AO1212">
        <f t="shared" si="330"/>
        <v>0</v>
      </c>
      <c r="AP1212">
        <f t="shared" si="331"/>
        <v>0</v>
      </c>
      <c r="AQ1212">
        <f t="shared" si="332"/>
        <v>0</v>
      </c>
      <c r="AR1212">
        <f t="shared" si="333"/>
        <v>0</v>
      </c>
      <c r="AS1212">
        <f t="shared" si="334"/>
        <v>0</v>
      </c>
      <c r="AT1212">
        <f t="shared" si="335"/>
        <v>0</v>
      </c>
      <c r="AU1212">
        <f t="shared" si="336"/>
        <v>0</v>
      </c>
      <c r="AV1212">
        <f t="shared" si="337"/>
        <v>0</v>
      </c>
      <c r="AW1212">
        <f t="shared" si="338"/>
        <v>0</v>
      </c>
      <c r="AX1212">
        <f t="shared" si="339"/>
        <v>0</v>
      </c>
      <c r="AY1212">
        <f t="shared" si="340"/>
        <v>0</v>
      </c>
      <c r="AZ1212">
        <f t="shared" si="341"/>
        <v>0</v>
      </c>
      <c r="BA1212">
        <f t="shared" si="342"/>
        <v>0</v>
      </c>
      <c r="BB1212">
        <f t="shared" si="343"/>
        <v>0</v>
      </c>
      <c r="BC1212">
        <f t="shared" si="344"/>
        <v>0</v>
      </c>
      <c r="BD1212">
        <f t="shared" si="345"/>
        <v>0</v>
      </c>
      <c r="BE1212">
        <f t="shared" si="346"/>
        <v>0</v>
      </c>
      <c r="BF1212">
        <f t="shared" si="347"/>
        <v>0</v>
      </c>
      <c r="BG1212">
        <f t="shared" si="348"/>
        <v>0</v>
      </c>
      <c r="BH1212">
        <f t="shared" si="349"/>
        <v>0</v>
      </c>
      <c r="BI1212">
        <f t="shared" si="350"/>
        <v>0</v>
      </c>
      <c r="BJ1212" s="311">
        <f t="shared" si="351"/>
        <v>0</v>
      </c>
      <c r="BK1212" s="312">
        <f t="shared" si="352"/>
        <v>0</v>
      </c>
      <c r="BL1212" s="313">
        <f t="shared" si="353"/>
        <v>0</v>
      </c>
      <c r="BM1212" s="314">
        <f t="shared" si="360"/>
        <v>0</v>
      </c>
      <c r="BN1212" s="311">
        <f t="shared" si="354"/>
        <v>0</v>
      </c>
      <c r="BO1212" s="312">
        <f t="shared" si="355"/>
        <v>0</v>
      </c>
      <c r="BP1212" s="313">
        <f t="shared" si="356"/>
        <v>0</v>
      </c>
      <c r="BQ1212" s="314">
        <f t="shared" si="361"/>
        <v>0</v>
      </c>
      <c r="BR1212" s="311">
        <f t="shared" si="357"/>
        <v>0</v>
      </c>
      <c r="BS1212" s="312">
        <f t="shared" si="358"/>
        <v>0</v>
      </c>
      <c r="BT1212" s="313">
        <f t="shared" si="359"/>
        <v>0</v>
      </c>
      <c r="BU1212" s="314">
        <f t="shared" si="362"/>
        <v>0</v>
      </c>
      <c r="BV1212" s="247">
        <f t="shared" si="363"/>
        <v>0</v>
      </c>
      <c r="BW1212" s="310" t="str">
        <f>IF(BV1212=0,"",
IF(SUM($BV$1089:BV1212)=1,BX1212,
IF($BV$1664&gt;SUM($BV$1089:BV1212),_xlfn.CONCAT(", ",BX1212),
IF($BV$1664=SUM($BV$1089:BV1212),_xlfn.CONCAT(" y ",BX1212)))))</f>
        <v/>
      </c>
      <c r="BX1212" s="421">
        <v>124</v>
      </c>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row>
    <row r="1213" spans="1:133" ht="14.25">
      <c r="A1213" s="405"/>
      <c r="B1213" s="6"/>
      <c r="C1213" s="421" t="s">
        <v>6790</v>
      </c>
      <c r="D1213" s="668" t="str">
        <f>IF($AC$1082="","",IF(HLOOKUP($AC$1082,Presentación!$AQ$3:$BV$574,Presentación!AP128)="","",HLOOKUP($AC$1082,Presentación!$AQ$3:$BV$574,Presentación!AP128,0)))</f>
        <v/>
      </c>
      <c r="E1213" s="669"/>
      <c r="F1213" s="670"/>
      <c r="G1213" s="763" t="str">
        <f>IF($AC$1082="","",IF(HLOOKUP($AC$1082,Presentación!$BZ$3:$DE$574,Presentación!AP128,0)="","",HLOOKUP($AC$1082,Presentación!$BZ$3:$DE$574,Presentación!AP128,0)))</f>
        <v/>
      </c>
      <c r="H1213" s="669"/>
      <c r="I1213" s="669"/>
      <c r="J1213" s="669"/>
      <c r="K1213" s="669"/>
      <c r="L1213" s="670"/>
      <c r="M1213" s="112"/>
      <c r="N1213" s="112"/>
      <c r="O1213" s="112"/>
      <c r="P1213" s="112"/>
      <c r="Q1213" s="112"/>
      <c r="R1213" s="112"/>
      <c r="S1213" s="112"/>
      <c r="T1213" s="112"/>
      <c r="U1213" s="112"/>
      <c r="V1213" s="112"/>
      <c r="W1213" s="112"/>
      <c r="X1213" s="112"/>
      <c r="Y1213" s="112"/>
      <c r="Z1213" s="112"/>
      <c r="AA1213" s="112"/>
      <c r="AB1213" s="112"/>
      <c r="AC1213" s="112"/>
      <c r="AD1213" s="112"/>
      <c r="AG1213">
        <f t="shared" si="325"/>
        <v>0</v>
      </c>
      <c r="AH1213" s="247">
        <f t="shared" si="326"/>
        <v>0</v>
      </c>
      <c r="AI1213" s="310" t="str">
        <f>IF(AH1213=0,"",
IF(SUM($AH$1088:AH1213)=1,AJ1213,
IF($AH$1663&gt;SUM($AH$1088:AH1213),_xlfn.CONCAT(", ",AJ1213),
IF($AH$1663=SUM($AH$1088:AH1213),_xlfn.CONCAT(" y ",AJ1213)))))</f>
        <v/>
      </c>
      <c r="AJ1213" s="421">
        <v>126</v>
      </c>
      <c r="AK1213">
        <f t="shared" si="324"/>
        <v>0</v>
      </c>
      <c r="AL1213">
        <f t="shared" si="327"/>
        <v>0</v>
      </c>
      <c r="AM1213">
        <f t="shared" si="328"/>
        <v>0</v>
      </c>
      <c r="AN1213">
        <f t="shared" si="329"/>
        <v>0</v>
      </c>
      <c r="AO1213">
        <f t="shared" si="330"/>
        <v>0</v>
      </c>
      <c r="AP1213">
        <f t="shared" si="331"/>
        <v>0</v>
      </c>
      <c r="AQ1213">
        <f t="shared" si="332"/>
        <v>0</v>
      </c>
      <c r="AR1213">
        <f t="shared" si="333"/>
        <v>0</v>
      </c>
      <c r="AS1213">
        <f t="shared" si="334"/>
        <v>0</v>
      </c>
      <c r="AT1213">
        <f t="shared" si="335"/>
        <v>0</v>
      </c>
      <c r="AU1213">
        <f t="shared" si="336"/>
        <v>0</v>
      </c>
      <c r="AV1213">
        <f t="shared" si="337"/>
        <v>0</v>
      </c>
      <c r="AW1213">
        <f t="shared" si="338"/>
        <v>0</v>
      </c>
      <c r="AX1213">
        <f t="shared" si="339"/>
        <v>0</v>
      </c>
      <c r="AY1213">
        <f t="shared" si="340"/>
        <v>0</v>
      </c>
      <c r="AZ1213">
        <f t="shared" si="341"/>
        <v>0</v>
      </c>
      <c r="BA1213">
        <f t="shared" si="342"/>
        <v>0</v>
      </c>
      <c r="BB1213">
        <f t="shared" si="343"/>
        <v>0</v>
      </c>
      <c r="BC1213">
        <f t="shared" si="344"/>
        <v>0</v>
      </c>
      <c r="BD1213">
        <f t="shared" si="345"/>
        <v>0</v>
      </c>
      <c r="BE1213">
        <f t="shared" si="346"/>
        <v>0</v>
      </c>
      <c r="BF1213">
        <f t="shared" si="347"/>
        <v>0</v>
      </c>
      <c r="BG1213">
        <f t="shared" si="348"/>
        <v>0</v>
      </c>
      <c r="BH1213">
        <f t="shared" si="349"/>
        <v>0</v>
      </c>
      <c r="BI1213">
        <f t="shared" si="350"/>
        <v>0</v>
      </c>
      <c r="BJ1213" s="311">
        <f t="shared" si="351"/>
        <v>0</v>
      </c>
      <c r="BK1213" s="312">
        <f t="shared" si="352"/>
        <v>0</v>
      </c>
      <c r="BL1213" s="313">
        <f t="shared" si="353"/>
        <v>0</v>
      </c>
      <c r="BM1213" s="314">
        <f t="shared" si="360"/>
        <v>0</v>
      </c>
      <c r="BN1213" s="311">
        <f t="shared" si="354"/>
        <v>0</v>
      </c>
      <c r="BO1213" s="312">
        <f t="shared" si="355"/>
        <v>0</v>
      </c>
      <c r="BP1213" s="313">
        <f t="shared" si="356"/>
        <v>0</v>
      </c>
      <c r="BQ1213" s="314">
        <f t="shared" si="361"/>
        <v>0</v>
      </c>
      <c r="BR1213" s="311">
        <f t="shared" si="357"/>
        <v>0</v>
      </c>
      <c r="BS1213" s="312">
        <f t="shared" si="358"/>
        <v>0</v>
      </c>
      <c r="BT1213" s="313">
        <f t="shared" si="359"/>
        <v>0</v>
      </c>
      <c r="BU1213" s="314">
        <f t="shared" si="362"/>
        <v>0</v>
      </c>
      <c r="BV1213" s="247">
        <f t="shared" si="363"/>
        <v>0</v>
      </c>
      <c r="BW1213" s="310" t="str">
        <f>IF(BV1213=0,"",
IF(SUM($BV$1089:BV1213)=1,BX1213,
IF($BV$1664&gt;SUM($BV$1089:BV1213),_xlfn.CONCAT(", ",BX1213),
IF($BV$1664=SUM($BV$1089:BV1213),_xlfn.CONCAT(" y ",BX1213)))))</f>
        <v/>
      </c>
      <c r="BX1213" s="421">
        <v>125</v>
      </c>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row>
    <row r="1214" spans="1:133" ht="14.25">
      <c r="A1214" s="405"/>
      <c r="B1214" s="6"/>
      <c r="C1214" s="421" t="s">
        <v>6791</v>
      </c>
      <c r="D1214" s="668" t="str">
        <f>IF($AC$1082="","",IF(HLOOKUP($AC$1082,Presentación!$AQ$3:$BV$574,Presentación!AP129)="","",HLOOKUP($AC$1082,Presentación!$AQ$3:$BV$574,Presentación!AP129,0)))</f>
        <v/>
      </c>
      <c r="E1214" s="669"/>
      <c r="F1214" s="670"/>
      <c r="G1214" s="763" t="str">
        <f>IF($AC$1082="","",IF(HLOOKUP($AC$1082,Presentación!$BZ$3:$DE$574,Presentación!AP129,0)="","",HLOOKUP($AC$1082,Presentación!$BZ$3:$DE$574,Presentación!AP129,0)))</f>
        <v/>
      </c>
      <c r="H1214" s="669"/>
      <c r="I1214" s="669"/>
      <c r="J1214" s="669"/>
      <c r="K1214" s="669"/>
      <c r="L1214" s="670"/>
      <c r="M1214" s="112"/>
      <c r="N1214" s="112"/>
      <c r="O1214" s="112"/>
      <c r="P1214" s="112"/>
      <c r="Q1214" s="112"/>
      <c r="R1214" s="112"/>
      <c r="S1214" s="112"/>
      <c r="T1214" s="112"/>
      <c r="U1214" s="112"/>
      <c r="V1214" s="112"/>
      <c r="W1214" s="112"/>
      <c r="X1214" s="112"/>
      <c r="Y1214" s="112"/>
      <c r="Z1214" s="112"/>
      <c r="AA1214" s="112"/>
      <c r="AB1214" s="112"/>
      <c r="AC1214" s="112"/>
      <c r="AD1214" s="112"/>
      <c r="AG1214">
        <f t="shared" si="325"/>
        <v>0</v>
      </c>
      <c r="AH1214" s="247">
        <f t="shared" si="326"/>
        <v>0</v>
      </c>
      <c r="AI1214" s="310" t="str">
        <f>IF(AH1214=0,"",
IF(SUM($AH$1088:AH1214)=1,AJ1214,
IF($AH$1663&gt;SUM($AH$1088:AH1214),_xlfn.CONCAT(", ",AJ1214),
IF($AH$1663=SUM($AH$1088:AH1214),_xlfn.CONCAT(" y ",AJ1214)))))</f>
        <v/>
      </c>
      <c r="AJ1214" s="421">
        <v>127</v>
      </c>
      <c r="AK1214">
        <f t="shared" si="324"/>
        <v>0</v>
      </c>
      <c r="AL1214">
        <f t="shared" si="327"/>
        <v>0</v>
      </c>
      <c r="AM1214">
        <f t="shared" si="328"/>
        <v>0</v>
      </c>
      <c r="AN1214">
        <f t="shared" si="329"/>
        <v>0</v>
      </c>
      <c r="AO1214">
        <f t="shared" si="330"/>
        <v>0</v>
      </c>
      <c r="AP1214">
        <f t="shared" si="331"/>
        <v>0</v>
      </c>
      <c r="AQ1214">
        <f t="shared" si="332"/>
        <v>0</v>
      </c>
      <c r="AR1214">
        <f t="shared" si="333"/>
        <v>0</v>
      </c>
      <c r="AS1214">
        <f t="shared" si="334"/>
        <v>0</v>
      </c>
      <c r="AT1214">
        <f t="shared" si="335"/>
        <v>0</v>
      </c>
      <c r="AU1214">
        <f t="shared" si="336"/>
        <v>0</v>
      </c>
      <c r="AV1214">
        <f t="shared" si="337"/>
        <v>0</v>
      </c>
      <c r="AW1214">
        <f t="shared" si="338"/>
        <v>0</v>
      </c>
      <c r="AX1214">
        <f t="shared" si="339"/>
        <v>0</v>
      </c>
      <c r="AY1214">
        <f t="shared" si="340"/>
        <v>0</v>
      </c>
      <c r="AZ1214">
        <f t="shared" si="341"/>
        <v>0</v>
      </c>
      <c r="BA1214">
        <f t="shared" si="342"/>
        <v>0</v>
      </c>
      <c r="BB1214">
        <f t="shared" si="343"/>
        <v>0</v>
      </c>
      <c r="BC1214">
        <f t="shared" si="344"/>
        <v>0</v>
      </c>
      <c r="BD1214">
        <f t="shared" si="345"/>
        <v>0</v>
      </c>
      <c r="BE1214">
        <f t="shared" si="346"/>
        <v>0</v>
      </c>
      <c r="BF1214">
        <f t="shared" si="347"/>
        <v>0</v>
      </c>
      <c r="BG1214">
        <f t="shared" si="348"/>
        <v>0</v>
      </c>
      <c r="BH1214">
        <f t="shared" si="349"/>
        <v>0</v>
      </c>
      <c r="BI1214">
        <f t="shared" si="350"/>
        <v>0</v>
      </c>
      <c r="BJ1214" s="311">
        <f t="shared" si="351"/>
        <v>0</v>
      </c>
      <c r="BK1214" s="312">
        <f t="shared" si="352"/>
        <v>0</v>
      </c>
      <c r="BL1214" s="313">
        <f t="shared" si="353"/>
        <v>0</v>
      </c>
      <c r="BM1214" s="314">
        <f t="shared" si="360"/>
        <v>0</v>
      </c>
      <c r="BN1214" s="311">
        <f t="shared" si="354"/>
        <v>0</v>
      </c>
      <c r="BO1214" s="312">
        <f t="shared" si="355"/>
        <v>0</v>
      </c>
      <c r="BP1214" s="313">
        <f t="shared" si="356"/>
        <v>0</v>
      </c>
      <c r="BQ1214" s="314">
        <f t="shared" si="361"/>
        <v>0</v>
      </c>
      <c r="BR1214" s="311">
        <f t="shared" si="357"/>
        <v>0</v>
      </c>
      <c r="BS1214" s="312">
        <f t="shared" si="358"/>
        <v>0</v>
      </c>
      <c r="BT1214" s="313">
        <f t="shared" si="359"/>
        <v>0</v>
      </c>
      <c r="BU1214" s="314">
        <f t="shared" si="362"/>
        <v>0</v>
      </c>
      <c r="BV1214" s="247">
        <f t="shared" si="363"/>
        <v>0</v>
      </c>
      <c r="BW1214" s="310" t="str">
        <f>IF(BV1214=0,"",
IF(SUM($BV$1089:BV1214)=1,BX1214,
IF($BV$1664&gt;SUM($BV$1089:BV1214),_xlfn.CONCAT(", ",BX1214),
IF($BV$1664=SUM($BV$1089:BV1214),_xlfn.CONCAT(" y ",BX1214)))))</f>
        <v/>
      </c>
      <c r="BX1214" s="421">
        <v>126</v>
      </c>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row>
    <row r="1215" spans="1:133" ht="14.25">
      <c r="A1215" s="405"/>
      <c r="B1215" s="6"/>
      <c r="C1215" s="421" t="s">
        <v>6792</v>
      </c>
      <c r="D1215" s="668" t="str">
        <f>IF($AC$1082="","",IF(HLOOKUP($AC$1082,Presentación!$AQ$3:$BV$574,Presentación!AP130)="","",HLOOKUP($AC$1082,Presentación!$AQ$3:$BV$574,Presentación!AP130,0)))</f>
        <v/>
      </c>
      <c r="E1215" s="669"/>
      <c r="F1215" s="670"/>
      <c r="G1215" s="763" t="str">
        <f>IF($AC$1082="","",IF(HLOOKUP($AC$1082,Presentación!$BZ$3:$DE$574,Presentación!AP130,0)="","",HLOOKUP($AC$1082,Presentación!$BZ$3:$DE$574,Presentación!AP130,0)))</f>
        <v/>
      </c>
      <c r="H1215" s="669"/>
      <c r="I1215" s="669"/>
      <c r="J1215" s="669"/>
      <c r="K1215" s="669"/>
      <c r="L1215" s="670"/>
      <c r="M1215" s="112"/>
      <c r="N1215" s="112"/>
      <c r="O1215" s="112"/>
      <c r="P1215" s="112"/>
      <c r="Q1215" s="112"/>
      <c r="R1215" s="112"/>
      <c r="S1215" s="112"/>
      <c r="T1215" s="112"/>
      <c r="U1215" s="112"/>
      <c r="V1215" s="112"/>
      <c r="W1215" s="112"/>
      <c r="X1215" s="112"/>
      <c r="Y1215" s="112"/>
      <c r="Z1215" s="112"/>
      <c r="AA1215" s="112"/>
      <c r="AB1215" s="112"/>
      <c r="AC1215" s="112"/>
      <c r="AD1215" s="112"/>
      <c r="AG1215">
        <f t="shared" si="325"/>
        <v>0</v>
      </c>
      <c r="AH1215" s="247">
        <f t="shared" si="326"/>
        <v>0</v>
      </c>
      <c r="AI1215" s="310" t="str">
        <f>IF(AH1215=0,"",
IF(SUM($AH$1088:AH1215)=1,AJ1215,
IF($AH$1663&gt;SUM($AH$1088:AH1215),_xlfn.CONCAT(", ",AJ1215),
IF($AH$1663=SUM($AH$1088:AH1215),_xlfn.CONCAT(" y ",AJ1215)))))</f>
        <v/>
      </c>
      <c r="AJ1215" s="421">
        <v>128</v>
      </c>
      <c r="AK1215">
        <f t="shared" si="324"/>
        <v>0</v>
      </c>
      <c r="AL1215">
        <f t="shared" si="327"/>
        <v>0</v>
      </c>
      <c r="AM1215">
        <f t="shared" si="328"/>
        <v>0</v>
      </c>
      <c r="AN1215">
        <f t="shared" si="329"/>
        <v>0</v>
      </c>
      <c r="AO1215">
        <f t="shared" si="330"/>
        <v>0</v>
      </c>
      <c r="AP1215">
        <f t="shared" si="331"/>
        <v>0</v>
      </c>
      <c r="AQ1215">
        <f t="shared" si="332"/>
        <v>0</v>
      </c>
      <c r="AR1215">
        <f t="shared" si="333"/>
        <v>0</v>
      </c>
      <c r="AS1215">
        <f t="shared" si="334"/>
        <v>0</v>
      </c>
      <c r="AT1215">
        <f t="shared" si="335"/>
        <v>0</v>
      </c>
      <c r="AU1215">
        <f t="shared" si="336"/>
        <v>0</v>
      </c>
      <c r="AV1215">
        <f t="shared" si="337"/>
        <v>0</v>
      </c>
      <c r="AW1215">
        <f t="shared" si="338"/>
        <v>0</v>
      </c>
      <c r="AX1215">
        <f t="shared" si="339"/>
        <v>0</v>
      </c>
      <c r="AY1215">
        <f t="shared" si="340"/>
        <v>0</v>
      </c>
      <c r="AZ1215">
        <f t="shared" si="341"/>
        <v>0</v>
      </c>
      <c r="BA1215">
        <f t="shared" si="342"/>
        <v>0</v>
      </c>
      <c r="BB1215">
        <f t="shared" si="343"/>
        <v>0</v>
      </c>
      <c r="BC1215">
        <f t="shared" si="344"/>
        <v>0</v>
      </c>
      <c r="BD1215">
        <f t="shared" si="345"/>
        <v>0</v>
      </c>
      <c r="BE1215">
        <f t="shared" si="346"/>
        <v>0</v>
      </c>
      <c r="BF1215">
        <f t="shared" si="347"/>
        <v>0</v>
      </c>
      <c r="BG1215">
        <f t="shared" si="348"/>
        <v>0</v>
      </c>
      <c r="BH1215">
        <f t="shared" si="349"/>
        <v>0</v>
      </c>
      <c r="BI1215">
        <f t="shared" si="350"/>
        <v>0</v>
      </c>
      <c r="BJ1215" s="311">
        <f t="shared" si="351"/>
        <v>0</v>
      </c>
      <c r="BK1215" s="312">
        <f t="shared" si="352"/>
        <v>0</v>
      </c>
      <c r="BL1215" s="313">
        <f t="shared" si="353"/>
        <v>0</v>
      </c>
      <c r="BM1215" s="314">
        <f t="shared" si="360"/>
        <v>0</v>
      </c>
      <c r="BN1215" s="311">
        <f t="shared" si="354"/>
        <v>0</v>
      </c>
      <c r="BO1215" s="312">
        <f t="shared" si="355"/>
        <v>0</v>
      </c>
      <c r="BP1215" s="313">
        <f t="shared" si="356"/>
        <v>0</v>
      </c>
      <c r="BQ1215" s="314">
        <f t="shared" si="361"/>
        <v>0</v>
      </c>
      <c r="BR1215" s="311">
        <f t="shared" si="357"/>
        <v>0</v>
      </c>
      <c r="BS1215" s="312">
        <f t="shared" si="358"/>
        <v>0</v>
      </c>
      <c r="BT1215" s="313">
        <f t="shared" si="359"/>
        <v>0</v>
      </c>
      <c r="BU1215" s="314">
        <f t="shared" si="362"/>
        <v>0</v>
      </c>
      <c r="BV1215" s="247">
        <f t="shared" si="363"/>
        <v>0</v>
      </c>
      <c r="BW1215" s="310" t="str">
        <f>IF(BV1215=0,"",
IF(SUM($BV$1089:BV1215)=1,BX1215,
IF($BV$1664&gt;SUM($BV$1089:BV1215),_xlfn.CONCAT(", ",BX1215),
IF($BV$1664=SUM($BV$1089:BV1215),_xlfn.CONCAT(" y ",BX1215)))))</f>
        <v/>
      </c>
      <c r="BX1215" s="421">
        <v>127</v>
      </c>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row>
    <row r="1216" spans="1:133" ht="14.25">
      <c r="A1216" s="405"/>
      <c r="B1216" s="6"/>
      <c r="C1216" s="421" t="s">
        <v>6793</v>
      </c>
      <c r="D1216" s="668" t="str">
        <f>IF($AC$1082="","",IF(HLOOKUP($AC$1082,Presentación!$AQ$3:$BV$574,Presentación!AP131)="","",HLOOKUP($AC$1082,Presentación!$AQ$3:$BV$574,Presentación!AP131,0)))</f>
        <v/>
      </c>
      <c r="E1216" s="669"/>
      <c r="F1216" s="670"/>
      <c r="G1216" s="763" t="str">
        <f>IF($AC$1082="","",IF(HLOOKUP($AC$1082,Presentación!$BZ$3:$DE$574,Presentación!AP131,0)="","",HLOOKUP($AC$1082,Presentación!$BZ$3:$DE$574,Presentación!AP131,0)))</f>
        <v/>
      </c>
      <c r="H1216" s="669"/>
      <c r="I1216" s="669"/>
      <c r="J1216" s="669"/>
      <c r="K1216" s="669"/>
      <c r="L1216" s="670"/>
      <c r="M1216" s="112"/>
      <c r="N1216" s="112"/>
      <c r="O1216" s="112"/>
      <c r="P1216" s="112"/>
      <c r="Q1216" s="112"/>
      <c r="R1216" s="112"/>
      <c r="S1216" s="112"/>
      <c r="T1216" s="112"/>
      <c r="U1216" s="112"/>
      <c r="V1216" s="112"/>
      <c r="W1216" s="112"/>
      <c r="X1216" s="112"/>
      <c r="Y1216" s="112"/>
      <c r="Z1216" s="112"/>
      <c r="AA1216" s="112"/>
      <c r="AB1216" s="112"/>
      <c r="AC1216" s="112"/>
      <c r="AD1216" s="112"/>
      <c r="AG1216">
        <f t="shared" si="325"/>
        <v>0</v>
      </c>
      <c r="AH1216" s="247">
        <f t="shared" si="326"/>
        <v>0</v>
      </c>
      <c r="AI1216" s="310" t="str">
        <f>IF(AH1216=0,"",
IF(SUM($AH$1088:AH1216)=1,AJ1216,
IF($AH$1663&gt;SUM($AH$1088:AH1216),_xlfn.CONCAT(", ",AJ1216),
IF($AH$1663=SUM($AH$1088:AH1216),_xlfn.CONCAT(" y ",AJ1216)))))</f>
        <v/>
      </c>
      <c r="AJ1216" s="421">
        <v>129</v>
      </c>
      <c r="AK1216">
        <f t="shared" ref="AK1216:AK1279" si="364">IF(D1217="",IF(COUNTA(M1217:AD1217,M1798:AD1798,M2379:AD2379)=0,0,1),0)</f>
        <v>0</v>
      </c>
      <c r="AL1216">
        <f t="shared" si="327"/>
        <v>0</v>
      </c>
      <c r="AM1216">
        <f t="shared" si="328"/>
        <v>0</v>
      </c>
      <c r="AN1216">
        <f t="shared" si="329"/>
        <v>0</v>
      </c>
      <c r="AO1216">
        <f t="shared" si="330"/>
        <v>0</v>
      </c>
      <c r="AP1216">
        <f t="shared" si="331"/>
        <v>0</v>
      </c>
      <c r="AQ1216">
        <f t="shared" si="332"/>
        <v>0</v>
      </c>
      <c r="AR1216">
        <f t="shared" si="333"/>
        <v>0</v>
      </c>
      <c r="AS1216">
        <f t="shared" si="334"/>
        <v>0</v>
      </c>
      <c r="AT1216">
        <f t="shared" si="335"/>
        <v>0</v>
      </c>
      <c r="AU1216">
        <f t="shared" si="336"/>
        <v>0</v>
      </c>
      <c r="AV1216">
        <f t="shared" si="337"/>
        <v>0</v>
      </c>
      <c r="AW1216">
        <f t="shared" si="338"/>
        <v>0</v>
      </c>
      <c r="AX1216">
        <f t="shared" si="339"/>
        <v>0</v>
      </c>
      <c r="AY1216">
        <f t="shared" si="340"/>
        <v>0</v>
      </c>
      <c r="AZ1216">
        <f t="shared" si="341"/>
        <v>0</v>
      </c>
      <c r="BA1216">
        <f t="shared" si="342"/>
        <v>0</v>
      </c>
      <c r="BB1216">
        <f t="shared" si="343"/>
        <v>0</v>
      </c>
      <c r="BC1216">
        <f t="shared" si="344"/>
        <v>0</v>
      </c>
      <c r="BD1216">
        <f t="shared" si="345"/>
        <v>0</v>
      </c>
      <c r="BE1216">
        <f t="shared" si="346"/>
        <v>0</v>
      </c>
      <c r="BF1216">
        <f t="shared" si="347"/>
        <v>0</v>
      </c>
      <c r="BG1216">
        <f t="shared" si="348"/>
        <v>0</v>
      </c>
      <c r="BH1216">
        <f t="shared" si="349"/>
        <v>0</v>
      </c>
      <c r="BI1216">
        <f t="shared" si="350"/>
        <v>0</v>
      </c>
      <c r="BJ1216" s="311">
        <f t="shared" si="351"/>
        <v>0</v>
      </c>
      <c r="BK1216" s="312">
        <f t="shared" si="352"/>
        <v>0</v>
      </c>
      <c r="BL1216" s="313">
        <f t="shared" si="353"/>
        <v>0</v>
      </c>
      <c r="BM1216" s="314">
        <f t="shared" si="360"/>
        <v>0</v>
      </c>
      <c r="BN1216" s="311">
        <f t="shared" si="354"/>
        <v>0</v>
      </c>
      <c r="BO1216" s="312">
        <f t="shared" si="355"/>
        <v>0</v>
      </c>
      <c r="BP1216" s="313">
        <f t="shared" si="356"/>
        <v>0</v>
      </c>
      <c r="BQ1216" s="314">
        <f t="shared" si="361"/>
        <v>0</v>
      </c>
      <c r="BR1216" s="311">
        <f t="shared" si="357"/>
        <v>0</v>
      </c>
      <c r="BS1216" s="312">
        <f t="shared" si="358"/>
        <v>0</v>
      </c>
      <c r="BT1216" s="313">
        <f t="shared" si="359"/>
        <v>0</v>
      </c>
      <c r="BU1216" s="314">
        <f t="shared" si="362"/>
        <v>0</v>
      </c>
      <c r="BV1216" s="247">
        <f t="shared" si="363"/>
        <v>0</v>
      </c>
      <c r="BW1216" s="310" t="str">
        <f>IF(BV1216=0,"",
IF(SUM($BV$1089:BV1216)=1,BX1216,
IF($BV$1664&gt;SUM($BV$1089:BV1216),_xlfn.CONCAT(", ",BX1216),
IF($BV$1664=SUM($BV$1089:BV1216),_xlfn.CONCAT(" y ",BX1216)))))</f>
        <v/>
      </c>
      <c r="BX1216" s="421">
        <v>128</v>
      </c>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row>
    <row r="1217" spans="1:133" ht="14.25">
      <c r="A1217" s="405"/>
      <c r="B1217" s="6"/>
      <c r="C1217" s="421" t="s">
        <v>6794</v>
      </c>
      <c r="D1217" s="668" t="str">
        <f>IF($AC$1082="","",IF(HLOOKUP($AC$1082,Presentación!$AQ$3:$BV$574,Presentación!AP132)="","",HLOOKUP($AC$1082,Presentación!$AQ$3:$BV$574,Presentación!AP132,0)))</f>
        <v/>
      </c>
      <c r="E1217" s="669"/>
      <c r="F1217" s="670"/>
      <c r="G1217" s="763" t="str">
        <f>IF($AC$1082="","",IF(HLOOKUP($AC$1082,Presentación!$BZ$3:$DE$574,Presentación!AP132,0)="","",HLOOKUP($AC$1082,Presentación!$BZ$3:$DE$574,Presentación!AP132,0)))</f>
        <v/>
      </c>
      <c r="H1217" s="669"/>
      <c r="I1217" s="669"/>
      <c r="J1217" s="669"/>
      <c r="K1217" s="669"/>
      <c r="L1217" s="670"/>
      <c r="M1217" s="112"/>
      <c r="N1217" s="112"/>
      <c r="O1217" s="112"/>
      <c r="P1217" s="112"/>
      <c r="Q1217" s="112"/>
      <c r="R1217" s="112"/>
      <c r="S1217" s="112"/>
      <c r="T1217" s="112"/>
      <c r="U1217" s="112"/>
      <c r="V1217" s="112"/>
      <c r="W1217" s="112"/>
      <c r="X1217" s="112"/>
      <c r="Y1217" s="112"/>
      <c r="Z1217" s="112"/>
      <c r="AA1217" s="112"/>
      <c r="AB1217" s="112"/>
      <c r="AC1217" s="112"/>
      <c r="AD1217" s="112"/>
      <c r="AG1217">
        <f t="shared" ref="AG1217:AG1280" si="365">IF(D1218&lt;&gt;"",IF(OR(COUNTA(M1218:AD1218,M1799:AD1799,M2380:AD2380)=0,COUNTA(M1218:AD1218,M1799:AD1799,M2380:AD2380)=54),0,1),0)</f>
        <v>0</v>
      </c>
      <c r="AH1217" s="247">
        <f t="shared" ref="AH1217:AH1280" si="366">IF(AG1217=0,0,1)</f>
        <v>0</v>
      </c>
      <c r="AI1217" s="310" t="str">
        <f>IF(AH1217=0,"",
IF(SUM($AH$1088:AH1217)=1,AJ1217,
IF($AH$1663&gt;SUM($AH$1088:AH1217),_xlfn.CONCAT(", ",AJ1217),
IF($AH$1663=SUM($AH$1088:AH1217),_xlfn.CONCAT(" y ",AJ1217)))))</f>
        <v/>
      </c>
      <c r="AJ1217" s="421">
        <v>130</v>
      </c>
      <c r="AK1217">
        <f t="shared" si="364"/>
        <v>0</v>
      </c>
      <c r="AL1217">
        <f t="shared" ref="AL1217:AL1280" si="367">M1217</f>
        <v>0</v>
      </c>
      <c r="AM1217">
        <f t="shared" ref="AM1217:AM1280" si="368">COUNTIF(N1217:O1217,"NS")</f>
        <v>0</v>
      </c>
      <c r="AN1217">
        <f t="shared" ref="AN1217:AN1280" si="369">SUM(N1217:O1217)</f>
        <v>0</v>
      </c>
      <c r="AO1217">
        <f t="shared" ref="AO1217:AO1280" si="370">IF(COUNTIF(M1217:O1217,"NA")=3,0,IF(OR(AND(AL1217=0,AM1217&gt;0),AND(AL1217="NS",AN1217&gt;0), AND(AL1217="NS", AM1217=0,AN1217=0)), 1, IF(OR(AND(AL1217&gt;0,AM1217&gt;1,AL1217&gt;AN1217), AND(AL1217="NS",AM1217=2), AND(AL1217="NS",AN1217=0,AM1217&gt;0),AL1217=AN1217), 0, 1)))</f>
        <v>0</v>
      </c>
      <c r="AP1217">
        <f t="shared" ref="AP1217:AP1280" si="371">P1217</f>
        <v>0</v>
      </c>
      <c r="AQ1217">
        <f t="shared" ref="AQ1217:AQ1280" si="372">COUNTIF(Q1217:R1217,"NS")</f>
        <v>0</v>
      </c>
      <c r="AR1217">
        <f t="shared" ref="AR1217:AR1280" si="373">SUM(Q1217:R1217)</f>
        <v>0</v>
      </c>
      <c r="AS1217">
        <f t="shared" ref="AS1217:AS1280" si="374">IF(COUNTIF(P1217:R1217,"NA")=3,0,IF(OR(AND(AP1217=0,AQ1217&gt;0),AND(AP1217="NS",AR1217&gt;0), AND(AP1217="NS", AQ1217=0,AR1217=0)), 1, IF(OR(AND(AP1217&gt;0,AQ1217&gt;1,AP1217&gt;AR1217), AND(AP1217="NS",AQ1217=2), AND(AP1217="NS",AR1217=0,AQ1217&gt;0),AP1217=AR1217), 0, 1)))</f>
        <v>0</v>
      </c>
      <c r="AT1217">
        <f t="shared" ref="AT1217:AT1280" si="375">S1217</f>
        <v>0</v>
      </c>
      <c r="AU1217">
        <f t="shared" ref="AU1217:AU1280" si="376">COUNTIF(T1217:U1217,"NS")</f>
        <v>0</v>
      </c>
      <c r="AV1217">
        <f t="shared" ref="AV1217:AV1280" si="377">SUM(T1217:U1217)</f>
        <v>0</v>
      </c>
      <c r="AW1217">
        <f t="shared" ref="AW1217:AW1280" si="378">IF(COUNTIF(S1217:U1217,"NA")=3,0,IF(OR(AND(AT1217=0,AU1217&gt;0),AND(AT1217="NS",AV1217&gt;0), AND(AT1217="NS", AU1217=0,AV1217=0)), 1, IF(OR(AND(AT1217&gt;0,AU1217&gt;1,AT1217&gt;AV1217), AND(AT1217="NS",AU1217=2), AND(AT1217="NS",AV1217=0,AU1217&gt;0),AT1217=AV1217), 0, 1)))</f>
        <v>0</v>
      </c>
      <c r="AX1217">
        <f t="shared" ref="AX1217:AX1280" si="379">V1217</f>
        <v>0</v>
      </c>
      <c r="AY1217">
        <f t="shared" ref="AY1217:AY1280" si="380">COUNTIF(W1217:X1217,"NS")</f>
        <v>0</v>
      </c>
      <c r="AZ1217">
        <f t="shared" ref="AZ1217:AZ1280" si="381">SUM(W1217:X1217)</f>
        <v>0</v>
      </c>
      <c r="BA1217">
        <f t="shared" ref="BA1217:BA1280" si="382">IF(COUNTIF(V1217:X1217,"NA")=3,0,IF(OR(AND(AX1217=0,AY1217&gt;0),AND(AX1217="NS",AZ1217&gt;0), AND(AX1217="NS", AY1217=0,AZ1217=0)), 1, IF(OR(AND(AX1217&gt;0,AY1217&gt;1,AX1217&gt;AZ1217), AND(AX1217="NS",AY1217=2), AND(AX1217="NS",AZ1217=0,AY1217&gt;0),AX1217=AZ1217), 0, 1)))</f>
        <v>0</v>
      </c>
      <c r="BB1217">
        <f t="shared" ref="BB1217:BB1280" si="383">Y1217</f>
        <v>0</v>
      </c>
      <c r="BC1217">
        <f t="shared" ref="BC1217:BC1280" si="384">COUNTIF(Z1217:AA1217,"NS")</f>
        <v>0</v>
      </c>
      <c r="BD1217">
        <f t="shared" ref="BD1217:BD1280" si="385">SUM(Z1217:AA1217)</f>
        <v>0</v>
      </c>
      <c r="BE1217">
        <f t="shared" ref="BE1217:BE1280" si="386">IF(COUNTIF(Y1217:AA1217,"NA")=3,0,IF(OR(AND(BB1217=0,BC1217&gt;0),AND(BB1217="NS",BD1217&gt;0), AND(BB1217="NS", BC1217=0,BD1217=0)), 1, IF(OR(AND(BB1217&gt;0,BC1217&gt;1,BB1217&gt;BD1217), AND(BB1217="NS",BC1217=2), AND(BB1217="NS",BD1217=0,BC1217&gt;0),BB1217=BD1217), 0, 1)))</f>
        <v>0</v>
      </c>
      <c r="BF1217">
        <f t="shared" ref="BF1217:BF1280" si="387">AB1217</f>
        <v>0</v>
      </c>
      <c r="BG1217">
        <f t="shared" ref="BG1217:BG1280" si="388">COUNTIF(AC1217:AD1217,"NS")</f>
        <v>0</v>
      </c>
      <c r="BH1217">
        <f t="shared" ref="BH1217:BH1280" si="389">SUM(AC1217:AD1217)</f>
        <v>0</v>
      </c>
      <c r="BI1217">
        <f t="shared" ref="BI1217:BI1280" si="390">IF(COUNTIF(AB1217:AD1217,"NA")=3,0,IF(OR(AND(BF1217=0,BG1217&gt;0),AND(BF1217="NS",BH1217&gt;0), AND(BF1217="NS", BG1217=0,BH1217=0)), 1, IF(OR(AND(BF1217&gt;0,BG1217&gt;1,BF1217&gt;BH1217), AND(BF1217="NS",BG1217=2), AND(BF1217="NS",BH1217=0,BG1217&gt;0),BF1217=BH1217), 0, 1)))</f>
        <v>0</v>
      </c>
      <c r="BJ1217" s="311">
        <f t="shared" ref="BJ1217:BJ1280" si="391">M1217</f>
        <v>0</v>
      </c>
      <c r="BK1217" s="312">
        <f t="shared" ref="BK1217:BK1280" si="392">COUNTIF(P1217,"NS")+COUNTIF(S1217,"NS") + COUNTIF(V1217,"NS")+COUNTIF(Y1217,"NS")+COUNTIF(AB1217,"NS") + COUNTIF(M1798,"NS")+COUNTIF(P1798,"NS")+COUNTIF(S1798,"NS") + COUNTIF(V1798,"NS")+COUNTIF(Y1798,"NS")+COUNTIF(AB1798,"NS") + COUNTIF(M2379,"NS")+COUNTIF(P2379,"NS")+COUNTIF(S2379,"NS") + COUNTIF(V2379,"NS")+COUNTIF(Y2379,"NS")+COUNTIF(AB2379,"NS")</f>
        <v>0</v>
      </c>
      <c r="BL1217" s="313">
        <f t="shared" ref="BL1217:BL1280" si="393">SUM(P1217,S1217,V1217,Y1217,AB1217,M1798,P1798,S1798,V1798,Y1798,AB1798,M2379,P2379,S2379,V2379,Y2379,AB2379)</f>
        <v>0</v>
      </c>
      <c r="BM1217" s="314">
        <f t="shared" si="360"/>
        <v>0</v>
      </c>
      <c r="BN1217" s="311">
        <f t="shared" ref="BN1217:BN1280" si="394">N1217</f>
        <v>0</v>
      </c>
      <c r="BO1217" s="312">
        <f t="shared" ref="BO1217:BO1280" si="395">COUNTIF(Q1217,"NS")+COUNTIF(T1217,"NS") + COUNTIF(W1217,"NS")+COUNTIF(Z1217,"NS")+COUNTIF(AC1217,"NS") + COUNTIF(N1798,"NS")+COUNTIF(Q1798,"NS")+COUNTIF(T1798,"NS") + COUNTIF(W1798,"NS")+COUNTIF(Z1798,"NS")+COUNTIF(AC1798,"NS") + COUNTIF(N2379,"NS")+COUNTIF(Q2379,"NS")+COUNTIF(T2379,"NS") + COUNTIF(W2379,"NS")+COUNTIF(Z2379,"NS")+COUNTIF(AC2379,"NS")</f>
        <v>0</v>
      </c>
      <c r="BP1217" s="313">
        <f t="shared" ref="BP1217:BP1280" si="396">SUM(Q1217,T1217,W1217,Z1217,AC1217,N1798,Q1798,T1798,W1798,Z1798,AC1798,N2379,Q2379,T2379,W2379,Z2379,AC2379)</f>
        <v>0</v>
      </c>
      <c r="BQ1217" s="314">
        <f t="shared" si="361"/>
        <v>0</v>
      </c>
      <c r="BR1217" s="311">
        <f t="shared" ref="BR1217:BR1280" si="397">O1217</f>
        <v>0</v>
      </c>
      <c r="BS1217" s="312">
        <f t="shared" ref="BS1217:BS1280" si="398">COUNTIF(R1217,"NS")+COUNTIF(U1217,"NS") + COUNTIF(X1217,"NS")+COUNTIF(AA1217,"NS")+COUNTIF(AD1217,"NS") + COUNTIF(O1798,"NS")+COUNTIF(R1798,"NS")+COUNTIF(U1798,"NS") + COUNTIF(X1798,"NS")+COUNTIF(AA1798,"NS")+COUNTIF(AD1798,"NS") + COUNTIF(O2379,"NS")+COUNTIF(R2379,"NS")+COUNTIF(U2379,"NS") + COUNTIF(X2379,"NS")+COUNTIF(AA2379,"NS")+COUNTIF(AD2379,"NS")</f>
        <v>0</v>
      </c>
      <c r="BT1217" s="313">
        <f t="shared" ref="BT1217:BT1280" si="399">SUM(R1217,U1217,X1217,AA1217,AD1217,O1798,R1798,U1798,X1798,AA1798,AD1798,O2379,R2379,U2379,X2379,AA2379,AD2379)</f>
        <v>0</v>
      </c>
      <c r="BU1217" s="314">
        <f t="shared" si="362"/>
        <v>0</v>
      </c>
      <c r="BV1217" s="247">
        <f t="shared" si="363"/>
        <v>0</v>
      </c>
      <c r="BW1217" s="310" t="str">
        <f>IF(BV1217=0,"",
IF(SUM($BV$1089:BV1217)=1,BX1217,
IF($BV$1664&gt;SUM($BV$1089:BV1217),_xlfn.CONCAT(", ",BX1217),
IF($BV$1664=SUM($BV$1089:BV1217),_xlfn.CONCAT(" y ",BX1217)))))</f>
        <v/>
      </c>
      <c r="BX1217" s="421">
        <v>129</v>
      </c>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row>
    <row r="1218" spans="1:133" ht="14.25">
      <c r="A1218" s="405"/>
      <c r="B1218" s="6"/>
      <c r="C1218" s="421" t="s">
        <v>6795</v>
      </c>
      <c r="D1218" s="668" t="str">
        <f>IF($AC$1082="","",IF(HLOOKUP($AC$1082,Presentación!$AQ$3:$BV$574,Presentación!AP133)="","",HLOOKUP($AC$1082,Presentación!$AQ$3:$BV$574,Presentación!AP133,0)))</f>
        <v/>
      </c>
      <c r="E1218" s="669"/>
      <c r="F1218" s="670"/>
      <c r="G1218" s="763" t="str">
        <f>IF($AC$1082="","",IF(HLOOKUP($AC$1082,Presentación!$BZ$3:$DE$574,Presentación!AP133,0)="","",HLOOKUP($AC$1082,Presentación!$BZ$3:$DE$574,Presentación!AP133,0)))</f>
        <v/>
      </c>
      <c r="H1218" s="669"/>
      <c r="I1218" s="669"/>
      <c r="J1218" s="669"/>
      <c r="K1218" s="669"/>
      <c r="L1218" s="670"/>
      <c r="M1218" s="112"/>
      <c r="N1218" s="112"/>
      <c r="O1218" s="112"/>
      <c r="P1218" s="112"/>
      <c r="Q1218" s="112"/>
      <c r="R1218" s="112"/>
      <c r="S1218" s="112"/>
      <c r="T1218" s="112"/>
      <c r="U1218" s="112"/>
      <c r="V1218" s="112"/>
      <c r="W1218" s="112"/>
      <c r="X1218" s="112"/>
      <c r="Y1218" s="112"/>
      <c r="Z1218" s="112"/>
      <c r="AA1218" s="112"/>
      <c r="AB1218" s="112"/>
      <c r="AC1218" s="112"/>
      <c r="AD1218" s="112"/>
      <c r="AG1218">
        <f t="shared" si="365"/>
        <v>0</v>
      </c>
      <c r="AH1218" s="247">
        <f t="shared" si="366"/>
        <v>0</v>
      </c>
      <c r="AI1218" s="310" t="str">
        <f>IF(AH1218=0,"",
IF(SUM($AH$1088:AH1218)=1,AJ1218,
IF($AH$1663&gt;SUM($AH$1088:AH1218),_xlfn.CONCAT(", ",AJ1218),
IF($AH$1663=SUM($AH$1088:AH1218),_xlfn.CONCAT(" y ",AJ1218)))))</f>
        <v/>
      </c>
      <c r="AJ1218" s="421">
        <v>131</v>
      </c>
      <c r="AK1218">
        <f t="shared" si="364"/>
        <v>0</v>
      </c>
      <c r="AL1218">
        <f t="shared" si="367"/>
        <v>0</v>
      </c>
      <c r="AM1218">
        <f t="shared" si="368"/>
        <v>0</v>
      </c>
      <c r="AN1218">
        <f t="shared" si="369"/>
        <v>0</v>
      </c>
      <c r="AO1218">
        <f t="shared" si="370"/>
        <v>0</v>
      </c>
      <c r="AP1218">
        <f t="shared" si="371"/>
        <v>0</v>
      </c>
      <c r="AQ1218">
        <f t="shared" si="372"/>
        <v>0</v>
      </c>
      <c r="AR1218">
        <f t="shared" si="373"/>
        <v>0</v>
      </c>
      <c r="AS1218">
        <f t="shared" si="374"/>
        <v>0</v>
      </c>
      <c r="AT1218">
        <f t="shared" si="375"/>
        <v>0</v>
      </c>
      <c r="AU1218">
        <f t="shared" si="376"/>
        <v>0</v>
      </c>
      <c r="AV1218">
        <f t="shared" si="377"/>
        <v>0</v>
      </c>
      <c r="AW1218">
        <f t="shared" si="378"/>
        <v>0</v>
      </c>
      <c r="AX1218">
        <f t="shared" si="379"/>
        <v>0</v>
      </c>
      <c r="AY1218">
        <f t="shared" si="380"/>
        <v>0</v>
      </c>
      <c r="AZ1218">
        <f t="shared" si="381"/>
        <v>0</v>
      </c>
      <c r="BA1218">
        <f t="shared" si="382"/>
        <v>0</v>
      </c>
      <c r="BB1218">
        <f t="shared" si="383"/>
        <v>0</v>
      </c>
      <c r="BC1218">
        <f t="shared" si="384"/>
        <v>0</v>
      </c>
      <c r="BD1218">
        <f t="shared" si="385"/>
        <v>0</v>
      </c>
      <c r="BE1218">
        <f t="shared" si="386"/>
        <v>0</v>
      </c>
      <c r="BF1218">
        <f t="shared" si="387"/>
        <v>0</v>
      </c>
      <c r="BG1218">
        <f t="shared" si="388"/>
        <v>0</v>
      </c>
      <c r="BH1218">
        <f t="shared" si="389"/>
        <v>0</v>
      </c>
      <c r="BI1218">
        <f t="shared" si="390"/>
        <v>0</v>
      </c>
      <c r="BJ1218" s="311">
        <f t="shared" si="391"/>
        <v>0</v>
      </c>
      <c r="BK1218" s="312">
        <f t="shared" si="392"/>
        <v>0</v>
      </c>
      <c r="BL1218" s="313">
        <f t="shared" si="393"/>
        <v>0</v>
      </c>
      <c r="BM1218" s="314">
        <f t="shared" ref="BM1218:BM1281" si="400">IF(OR(AND(BJ1218=0, BK1218&gt;0),AND(BJ1218="NS", BL1218&gt;0), AND(BJ1218="NS", BK1218=0, BL1218=0)), 1, IF(OR(AND(BJ1218&gt;0, BK1218&gt;1,BJ1218&gt;BL1218), AND(BJ1218="NS", BK1218=2), AND(BJ1218="NS", BL1218=0, BK1218&gt;0), BJ1218=BL1218), 0, 1))</f>
        <v>0</v>
      </c>
      <c r="BN1218" s="311">
        <f t="shared" si="394"/>
        <v>0</v>
      </c>
      <c r="BO1218" s="312">
        <f t="shared" si="395"/>
        <v>0</v>
      </c>
      <c r="BP1218" s="313">
        <f t="shared" si="396"/>
        <v>0</v>
      </c>
      <c r="BQ1218" s="314">
        <f t="shared" ref="BQ1218:BQ1281" si="401">IF(OR(AND(BN1218=0, BO1218&gt;0),AND(BN1218="NS", BP1218&gt;0), AND(BN1218="NS", BO1218=0, BP1218=0)), 1, IF(OR(AND(BN1218&gt;0, BO1218&gt;1,BN1218&gt;BP1218), AND(BN1218="NS", BO1218=2), AND(BN1218="NS", BP1218=0, BO1218&gt;0), BN1218=BP1218), 0, 1))</f>
        <v>0</v>
      </c>
      <c r="BR1218" s="311">
        <f t="shared" si="397"/>
        <v>0</v>
      </c>
      <c r="BS1218" s="312">
        <f t="shared" si="398"/>
        <v>0</v>
      </c>
      <c r="BT1218" s="313">
        <f t="shared" si="399"/>
        <v>0</v>
      </c>
      <c r="BU1218" s="314">
        <f t="shared" ref="BU1218:BU1281" si="402">IF(OR(AND(BR1218=0, BS1218&gt;0),AND(BR1218="NS", BT1218&gt;0), AND(BR1218="NS", BS1218=0, BT1218=0)), 1, IF(OR(AND(BR1218&gt;0, BS1218&gt;1,BR1218&gt;BT1218), AND(BR1218="NS", BS1218=2), AND(BR1218="NS", BT1218=0, BS1218&gt;0), BR1218=BT1218), 0, 1))</f>
        <v>0</v>
      </c>
      <c r="BV1218" s="247">
        <f t="shared" ref="BV1218:BV1281" si="403">IF(SUM(AO1218,AS1218,AW1218,BA1218,BE1218,BI1218,AL1799,AP1799,AT1799,AX1799,BB1799,BF1799,AL2380,AP2380,AT2380,AX2380,BB2380,BF2380,BM1218,BQ1218,BU1218)=0,0,1)</f>
        <v>0</v>
      </c>
      <c r="BW1218" s="310" t="str">
        <f>IF(BV1218=0,"",
IF(SUM($BV$1089:BV1218)=1,BX1218,
IF($BV$1664&gt;SUM($BV$1089:BV1218),_xlfn.CONCAT(", ",BX1218),
IF($BV$1664=SUM($BV$1089:BV1218),_xlfn.CONCAT(" y ",BX1218)))))</f>
        <v/>
      </c>
      <c r="BX1218" s="421">
        <v>130</v>
      </c>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row>
    <row r="1219" spans="1:133" ht="14.25">
      <c r="A1219" s="405"/>
      <c r="B1219" s="6"/>
      <c r="C1219" s="421" t="s">
        <v>6796</v>
      </c>
      <c r="D1219" s="668" t="str">
        <f>IF($AC$1082="","",IF(HLOOKUP($AC$1082,Presentación!$AQ$3:$BV$574,Presentación!AP134)="","",HLOOKUP($AC$1082,Presentación!$AQ$3:$BV$574,Presentación!AP134,0)))</f>
        <v/>
      </c>
      <c r="E1219" s="669"/>
      <c r="F1219" s="670"/>
      <c r="G1219" s="763" t="str">
        <f>IF($AC$1082="","",IF(HLOOKUP($AC$1082,Presentación!$BZ$3:$DE$574,Presentación!AP134,0)="","",HLOOKUP($AC$1082,Presentación!$BZ$3:$DE$574,Presentación!AP134,0)))</f>
        <v/>
      </c>
      <c r="H1219" s="669"/>
      <c r="I1219" s="669"/>
      <c r="J1219" s="669"/>
      <c r="K1219" s="669"/>
      <c r="L1219" s="670"/>
      <c r="M1219" s="112"/>
      <c r="N1219" s="112"/>
      <c r="O1219" s="112"/>
      <c r="P1219" s="112"/>
      <c r="Q1219" s="112"/>
      <c r="R1219" s="112"/>
      <c r="S1219" s="112"/>
      <c r="T1219" s="112"/>
      <c r="U1219" s="112"/>
      <c r="V1219" s="112"/>
      <c r="W1219" s="112"/>
      <c r="X1219" s="112"/>
      <c r="Y1219" s="112"/>
      <c r="Z1219" s="112"/>
      <c r="AA1219" s="112"/>
      <c r="AB1219" s="112"/>
      <c r="AC1219" s="112"/>
      <c r="AD1219" s="112"/>
      <c r="AG1219">
        <f t="shared" si="365"/>
        <v>0</v>
      </c>
      <c r="AH1219" s="247">
        <f t="shared" si="366"/>
        <v>0</v>
      </c>
      <c r="AI1219" s="310" t="str">
        <f>IF(AH1219=0,"",
IF(SUM($AH$1088:AH1219)=1,AJ1219,
IF($AH$1663&gt;SUM($AH$1088:AH1219),_xlfn.CONCAT(", ",AJ1219),
IF($AH$1663=SUM($AH$1088:AH1219),_xlfn.CONCAT(" y ",AJ1219)))))</f>
        <v/>
      </c>
      <c r="AJ1219" s="421">
        <v>132</v>
      </c>
      <c r="AK1219">
        <f t="shared" si="364"/>
        <v>0</v>
      </c>
      <c r="AL1219">
        <f t="shared" si="367"/>
        <v>0</v>
      </c>
      <c r="AM1219">
        <f t="shared" si="368"/>
        <v>0</v>
      </c>
      <c r="AN1219">
        <f t="shared" si="369"/>
        <v>0</v>
      </c>
      <c r="AO1219">
        <f t="shared" si="370"/>
        <v>0</v>
      </c>
      <c r="AP1219">
        <f t="shared" si="371"/>
        <v>0</v>
      </c>
      <c r="AQ1219">
        <f t="shared" si="372"/>
        <v>0</v>
      </c>
      <c r="AR1219">
        <f t="shared" si="373"/>
        <v>0</v>
      </c>
      <c r="AS1219">
        <f t="shared" si="374"/>
        <v>0</v>
      </c>
      <c r="AT1219">
        <f t="shared" si="375"/>
        <v>0</v>
      </c>
      <c r="AU1219">
        <f t="shared" si="376"/>
        <v>0</v>
      </c>
      <c r="AV1219">
        <f t="shared" si="377"/>
        <v>0</v>
      </c>
      <c r="AW1219">
        <f t="shared" si="378"/>
        <v>0</v>
      </c>
      <c r="AX1219">
        <f t="shared" si="379"/>
        <v>0</v>
      </c>
      <c r="AY1219">
        <f t="shared" si="380"/>
        <v>0</v>
      </c>
      <c r="AZ1219">
        <f t="shared" si="381"/>
        <v>0</v>
      </c>
      <c r="BA1219">
        <f t="shared" si="382"/>
        <v>0</v>
      </c>
      <c r="BB1219">
        <f t="shared" si="383"/>
        <v>0</v>
      </c>
      <c r="BC1219">
        <f t="shared" si="384"/>
        <v>0</v>
      </c>
      <c r="BD1219">
        <f t="shared" si="385"/>
        <v>0</v>
      </c>
      <c r="BE1219">
        <f t="shared" si="386"/>
        <v>0</v>
      </c>
      <c r="BF1219">
        <f t="shared" si="387"/>
        <v>0</v>
      </c>
      <c r="BG1219">
        <f t="shared" si="388"/>
        <v>0</v>
      </c>
      <c r="BH1219">
        <f t="shared" si="389"/>
        <v>0</v>
      </c>
      <c r="BI1219">
        <f t="shared" si="390"/>
        <v>0</v>
      </c>
      <c r="BJ1219" s="311">
        <f t="shared" si="391"/>
        <v>0</v>
      </c>
      <c r="BK1219" s="312">
        <f t="shared" si="392"/>
        <v>0</v>
      </c>
      <c r="BL1219" s="313">
        <f t="shared" si="393"/>
        <v>0</v>
      </c>
      <c r="BM1219" s="314">
        <f t="shared" si="400"/>
        <v>0</v>
      </c>
      <c r="BN1219" s="311">
        <f t="shared" si="394"/>
        <v>0</v>
      </c>
      <c r="BO1219" s="312">
        <f t="shared" si="395"/>
        <v>0</v>
      </c>
      <c r="BP1219" s="313">
        <f t="shared" si="396"/>
        <v>0</v>
      </c>
      <c r="BQ1219" s="314">
        <f t="shared" si="401"/>
        <v>0</v>
      </c>
      <c r="BR1219" s="311">
        <f t="shared" si="397"/>
        <v>0</v>
      </c>
      <c r="BS1219" s="312">
        <f t="shared" si="398"/>
        <v>0</v>
      </c>
      <c r="BT1219" s="313">
        <f t="shared" si="399"/>
        <v>0</v>
      </c>
      <c r="BU1219" s="314">
        <f t="shared" si="402"/>
        <v>0</v>
      </c>
      <c r="BV1219" s="247">
        <f t="shared" si="403"/>
        <v>0</v>
      </c>
      <c r="BW1219" s="310" t="str">
        <f>IF(BV1219=0,"",
IF(SUM($BV$1089:BV1219)=1,BX1219,
IF($BV$1664&gt;SUM($BV$1089:BV1219),_xlfn.CONCAT(", ",BX1219),
IF($BV$1664=SUM($BV$1089:BV1219),_xlfn.CONCAT(" y ",BX1219)))))</f>
        <v/>
      </c>
      <c r="BX1219" s="421">
        <v>131</v>
      </c>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row>
    <row r="1220" spans="1:133" ht="14.25">
      <c r="A1220" s="405"/>
      <c r="B1220" s="6"/>
      <c r="C1220" s="421" t="s">
        <v>6797</v>
      </c>
      <c r="D1220" s="668" t="str">
        <f>IF($AC$1082="","",IF(HLOOKUP($AC$1082,Presentación!$AQ$3:$BV$574,Presentación!AP135)="","",HLOOKUP($AC$1082,Presentación!$AQ$3:$BV$574,Presentación!AP135,0)))</f>
        <v/>
      </c>
      <c r="E1220" s="669"/>
      <c r="F1220" s="670"/>
      <c r="G1220" s="763" t="str">
        <f>IF($AC$1082="","",IF(HLOOKUP($AC$1082,Presentación!$BZ$3:$DE$574,Presentación!AP135,0)="","",HLOOKUP($AC$1082,Presentación!$BZ$3:$DE$574,Presentación!AP135,0)))</f>
        <v/>
      </c>
      <c r="H1220" s="669"/>
      <c r="I1220" s="669"/>
      <c r="J1220" s="669"/>
      <c r="K1220" s="669"/>
      <c r="L1220" s="670"/>
      <c r="M1220" s="112"/>
      <c r="N1220" s="112"/>
      <c r="O1220" s="112"/>
      <c r="P1220" s="112"/>
      <c r="Q1220" s="112"/>
      <c r="R1220" s="112"/>
      <c r="S1220" s="112"/>
      <c r="T1220" s="112"/>
      <c r="U1220" s="112"/>
      <c r="V1220" s="112"/>
      <c r="W1220" s="112"/>
      <c r="X1220" s="112"/>
      <c r="Y1220" s="112"/>
      <c r="Z1220" s="112"/>
      <c r="AA1220" s="112"/>
      <c r="AB1220" s="112"/>
      <c r="AC1220" s="112"/>
      <c r="AD1220" s="112"/>
      <c r="AG1220">
        <f t="shared" si="365"/>
        <v>0</v>
      </c>
      <c r="AH1220" s="247">
        <f t="shared" si="366"/>
        <v>0</v>
      </c>
      <c r="AI1220" s="310" t="str">
        <f>IF(AH1220=0,"",
IF(SUM($AH$1088:AH1220)=1,AJ1220,
IF($AH$1663&gt;SUM($AH$1088:AH1220),_xlfn.CONCAT(", ",AJ1220),
IF($AH$1663=SUM($AH$1088:AH1220),_xlfn.CONCAT(" y ",AJ1220)))))</f>
        <v/>
      </c>
      <c r="AJ1220" s="421">
        <v>133</v>
      </c>
      <c r="AK1220">
        <f t="shared" si="364"/>
        <v>0</v>
      </c>
      <c r="AL1220">
        <f t="shared" si="367"/>
        <v>0</v>
      </c>
      <c r="AM1220">
        <f t="shared" si="368"/>
        <v>0</v>
      </c>
      <c r="AN1220">
        <f t="shared" si="369"/>
        <v>0</v>
      </c>
      <c r="AO1220">
        <f t="shared" si="370"/>
        <v>0</v>
      </c>
      <c r="AP1220">
        <f t="shared" si="371"/>
        <v>0</v>
      </c>
      <c r="AQ1220">
        <f t="shared" si="372"/>
        <v>0</v>
      </c>
      <c r="AR1220">
        <f t="shared" si="373"/>
        <v>0</v>
      </c>
      <c r="AS1220">
        <f t="shared" si="374"/>
        <v>0</v>
      </c>
      <c r="AT1220">
        <f t="shared" si="375"/>
        <v>0</v>
      </c>
      <c r="AU1220">
        <f t="shared" si="376"/>
        <v>0</v>
      </c>
      <c r="AV1220">
        <f t="shared" si="377"/>
        <v>0</v>
      </c>
      <c r="AW1220">
        <f t="shared" si="378"/>
        <v>0</v>
      </c>
      <c r="AX1220">
        <f t="shared" si="379"/>
        <v>0</v>
      </c>
      <c r="AY1220">
        <f t="shared" si="380"/>
        <v>0</v>
      </c>
      <c r="AZ1220">
        <f t="shared" si="381"/>
        <v>0</v>
      </c>
      <c r="BA1220">
        <f t="shared" si="382"/>
        <v>0</v>
      </c>
      <c r="BB1220">
        <f t="shared" si="383"/>
        <v>0</v>
      </c>
      <c r="BC1220">
        <f t="shared" si="384"/>
        <v>0</v>
      </c>
      <c r="BD1220">
        <f t="shared" si="385"/>
        <v>0</v>
      </c>
      <c r="BE1220">
        <f t="shared" si="386"/>
        <v>0</v>
      </c>
      <c r="BF1220">
        <f t="shared" si="387"/>
        <v>0</v>
      </c>
      <c r="BG1220">
        <f t="shared" si="388"/>
        <v>0</v>
      </c>
      <c r="BH1220">
        <f t="shared" si="389"/>
        <v>0</v>
      </c>
      <c r="BI1220">
        <f t="shared" si="390"/>
        <v>0</v>
      </c>
      <c r="BJ1220" s="311">
        <f t="shared" si="391"/>
        <v>0</v>
      </c>
      <c r="BK1220" s="312">
        <f t="shared" si="392"/>
        <v>0</v>
      </c>
      <c r="BL1220" s="313">
        <f t="shared" si="393"/>
        <v>0</v>
      </c>
      <c r="BM1220" s="314">
        <f t="shared" si="400"/>
        <v>0</v>
      </c>
      <c r="BN1220" s="311">
        <f t="shared" si="394"/>
        <v>0</v>
      </c>
      <c r="BO1220" s="312">
        <f t="shared" si="395"/>
        <v>0</v>
      </c>
      <c r="BP1220" s="313">
        <f t="shared" si="396"/>
        <v>0</v>
      </c>
      <c r="BQ1220" s="314">
        <f t="shared" si="401"/>
        <v>0</v>
      </c>
      <c r="BR1220" s="311">
        <f t="shared" si="397"/>
        <v>0</v>
      </c>
      <c r="BS1220" s="312">
        <f t="shared" si="398"/>
        <v>0</v>
      </c>
      <c r="BT1220" s="313">
        <f t="shared" si="399"/>
        <v>0</v>
      </c>
      <c r="BU1220" s="314">
        <f t="shared" si="402"/>
        <v>0</v>
      </c>
      <c r="BV1220" s="247">
        <f t="shared" si="403"/>
        <v>0</v>
      </c>
      <c r="BW1220" s="310" t="str">
        <f>IF(BV1220=0,"",
IF(SUM($BV$1089:BV1220)=1,BX1220,
IF($BV$1664&gt;SUM($BV$1089:BV1220),_xlfn.CONCAT(", ",BX1220),
IF($BV$1664=SUM($BV$1089:BV1220),_xlfn.CONCAT(" y ",BX1220)))))</f>
        <v/>
      </c>
      <c r="BX1220" s="421">
        <v>132</v>
      </c>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row>
    <row r="1221" spans="1:133" ht="14.25">
      <c r="A1221" s="405"/>
      <c r="B1221" s="6"/>
      <c r="C1221" s="421" t="s">
        <v>6798</v>
      </c>
      <c r="D1221" s="668" t="str">
        <f>IF($AC$1082="","",IF(HLOOKUP($AC$1082,Presentación!$AQ$3:$BV$574,Presentación!AP136)="","",HLOOKUP($AC$1082,Presentación!$AQ$3:$BV$574,Presentación!AP136,0)))</f>
        <v/>
      </c>
      <c r="E1221" s="669"/>
      <c r="F1221" s="670"/>
      <c r="G1221" s="763" t="str">
        <f>IF($AC$1082="","",IF(HLOOKUP($AC$1082,Presentación!$BZ$3:$DE$574,Presentación!AP136,0)="","",HLOOKUP($AC$1082,Presentación!$BZ$3:$DE$574,Presentación!AP136,0)))</f>
        <v/>
      </c>
      <c r="H1221" s="669"/>
      <c r="I1221" s="669"/>
      <c r="J1221" s="669"/>
      <c r="K1221" s="669"/>
      <c r="L1221" s="670"/>
      <c r="M1221" s="112"/>
      <c r="N1221" s="112"/>
      <c r="O1221" s="112"/>
      <c r="P1221" s="112"/>
      <c r="Q1221" s="112"/>
      <c r="R1221" s="112"/>
      <c r="S1221" s="112"/>
      <c r="T1221" s="112"/>
      <c r="U1221" s="112"/>
      <c r="V1221" s="112"/>
      <c r="W1221" s="112"/>
      <c r="X1221" s="112"/>
      <c r="Y1221" s="112"/>
      <c r="Z1221" s="112"/>
      <c r="AA1221" s="112"/>
      <c r="AB1221" s="112"/>
      <c r="AC1221" s="112"/>
      <c r="AD1221" s="112"/>
      <c r="AG1221">
        <f t="shared" si="365"/>
        <v>0</v>
      </c>
      <c r="AH1221" s="247">
        <f t="shared" si="366"/>
        <v>0</v>
      </c>
      <c r="AI1221" s="310" t="str">
        <f>IF(AH1221=0,"",
IF(SUM($AH$1088:AH1221)=1,AJ1221,
IF($AH$1663&gt;SUM($AH$1088:AH1221),_xlfn.CONCAT(", ",AJ1221),
IF($AH$1663=SUM($AH$1088:AH1221),_xlfn.CONCAT(" y ",AJ1221)))))</f>
        <v/>
      </c>
      <c r="AJ1221" s="421">
        <v>134</v>
      </c>
      <c r="AK1221">
        <f t="shared" si="364"/>
        <v>0</v>
      </c>
      <c r="AL1221">
        <f t="shared" si="367"/>
        <v>0</v>
      </c>
      <c r="AM1221">
        <f t="shared" si="368"/>
        <v>0</v>
      </c>
      <c r="AN1221">
        <f t="shared" si="369"/>
        <v>0</v>
      </c>
      <c r="AO1221">
        <f t="shared" si="370"/>
        <v>0</v>
      </c>
      <c r="AP1221">
        <f t="shared" si="371"/>
        <v>0</v>
      </c>
      <c r="AQ1221">
        <f t="shared" si="372"/>
        <v>0</v>
      </c>
      <c r="AR1221">
        <f t="shared" si="373"/>
        <v>0</v>
      </c>
      <c r="AS1221">
        <f t="shared" si="374"/>
        <v>0</v>
      </c>
      <c r="AT1221">
        <f t="shared" si="375"/>
        <v>0</v>
      </c>
      <c r="AU1221">
        <f t="shared" si="376"/>
        <v>0</v>
      </c>
      <c r="AV1221">
        <f t="shared" si="377"/>
        <v>0</v>
      </c>
      <c r="AW1221">
        <f t="shared" si="378"/>
        <v>0</v>
      </c>
      <c r="AX1221">
        <f t="shared" si="379"/>
        <v>0</v>
      </c>
      <c r="AY1221">
        <f t="shared" si="380"/>
        <v>0</v>
      </c>
      <c r="AZ1221">
        <f t="shared" si="381"/>
        <v>0</v>
      </c>
      <c r="BA1221">
        <f t="shared" si="382"/>
        <v>0</v>
      </c>
      <c r="BB1221">
        <f t="shared" si="383"/>
        <v>0</v>
      </c>
      <c r="BC1221">
        <f t="shared" si="384"/>
        <v>0</v>
      </c>
      <c r="BD1221">
        <f t="shared" si="385"/>
        <v>0</v>
      </c>
      <c r="BE1221">
        <f t="shared" si="386"/>
        <v>0</v>
      </c>
      <c r="BF1221">
        <f t="shared" si="387"/>
        <v>0</v>
      </c>
      <c r="BG1221">
        <f t="shared" si="388"/>
        <v>0</v>
      </c>
      <c r="BH1221">
        <f t="shared" si="389"/>
        <v>0</v>
      </c>
      <c r="BI1221">
        <f t="shared" si="390"/>
        <v>0</v>
      </c>
      <c r="BJ1221" s="311">
        <f t="shared" si="391"/>
        <v>0</v>
      </c>
      <c r="BK1221" s="312">
        <f t="shared" si="392"/>
        <v>0</v>
      </c>
      <c r="BL1221" s="313">
        <f t="shared" si="393"/>
        <v>0</v>
      </c>
      <c r="BM1221" s="314">
        <f t="shared" si="400"/>
        <v>0</v>
      </c>
      <c r="BN1221" s="311">
        <f t="shared" si="394"/>
        <v>0</v>
      </c>
      <c r="BO1221" s="312">
        <f t="shared" si="395"/>
        <v>0</v>
      </c>
      <c r="BP1221" s="313">
        <f t="shared" si="396"/>
        <v>0</v>
      </c>
      <c r="BQ1221" s="314">
        <f t="shared" si="401"/>
        <v>0</v>
      </c>
      <c r="BR1221" s="311">
        <f t="shared" si="397"/>
        <v>0</v>
      </c>
      <c r="BS1221" s="312">
        <f t="shared" si="398"/>
        <v>0</v>
      </c>
      <c r="BT1221" s="313">
        <f t="shared" si="399"/>
        <v>0</v>
      </c>
      <c r="BU1221" s="314">
        <f t="shared" si="402"/>
        <v>0</v>
      </c>
      <c r="BV1221" s="247">
        <f t="shared" si="403"/>
        <v>0</v>
      </c>
      <c r="BW1221" s="310" t="str">
        <f>IF(BV1221=0,"",
IF(SUM($BV$1089:BV1221)=1,BX1221,
IF($BV$1664&gt;SUM($BV$1089:BV1221),_xlfn.CONCAT(", ",BX1221),
IF($BV$1664=SUM($BV$1089:BV1221),_xlfn.CONCAT(" y ",BX1221)))))</f>
        <v/>
      </c>
      <c r="BX1221" s="421">
        <v>133</v>
      </c>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row>
    <row r="1222" spans="1:133" ht="14.25">
      <c r="A1222" s="405"/>
      <c r="B1222" s="6"/>
      <c r="C1222" s="421" t="s">
        <v>6799</v>
      </c>
      <c r="D1222" s="668" t="str">
        <f>IF($AC$1082="","",IF(HLOOKUP($AC$1082,Presentación!$AQ$3:$BV$574,Presentación!AP137)="","",HLOOKUP($AC$1082,Presentación!$AQ$3:$BV$574,Presentación!AP137,0)))</f>
        <v/>
      </c>
      <c r="E1222" s="669"/>
      <c r="F1222" s="670"/>
      <c r="G1222" s="763" t="str">
        <f>IF($AC$1082="","",IF(HLOOKUP($AC$1082,Presentación!$BZ$3:$DE$574,Presentación!AP137,0)="","",HLOOKUP($AC$1082,Presentación!$BZ$3:$DE$574,Presentación!AP137,0)))</f>
        <v/>
      </c>
      <c r="H1222" s="669"/>
      <c r="I1222" s="669"/>
      <c r="J1222" s="669"/>
      <c r="K1222" s="669"/>
      <c r="L1222" s="670"/>
      <c r="M1222" s="112"/>
      <c r="N1222" s="112"/>
      <c r="O1222" s="112"/>
      <c r="P1222" s="112"/>
      <c r="Q1222" s="112"/>
      <c r="R1222" s="112"/>
      <c r="S1222" s="112"/>
      <c r="T1222" s="112"/>
      <c r="U1222" s="112"/>
      <c r="V1222" s="112"/>
      <c r="W1222" s="112"/>
      <c r="X1222" s="112"/>
      <c r="Y1222" s="112"/>
      <c r="Z1222" s="112"/>
      <c r="AA1222" s="112"/>
      <c r="AB1222" s="112"/>
      <c r="AC1222" s="112"/>
      <c r="AD1222" s="112"/>
      <c r="AG1222">
        <f t="shared" si="365"/>
        <v>0</v>
      </c>
      <c r="AH1222" s="247">
        <f t="shared" si="366"/>
        <v>0</v>
      </c>
      <c r="AI1222" s="310" t="str">
        <f>IF(AH1222=0,"",
IF(SUM($AH$1088:AH1222)=1,AJ1222,
IF($AH$1663&gt;SUM($AH$1088:AH1222),_xlfn.CONCAT(", ",AJ1222),
IF($AH$1663=SUM($AH$1088:AH1222),_xlfn.CONCAT(" y ",AJ1222)))))</f>
        <v/>
      </c>
      <c r="AJ1222" s="421">
        <v>135</v>
      </c>
      <c r="AK1222">
        <f t="shared" si="364"/>
        <v>0</v>
      </c>
      <c r="AL1222">
        <f t="shared" si="367"/>
        <v>0</v>
      </c>
      <c r="AM1222">
        <f t="shared" si="368"/>
        <v>0</v>
      </c>
      <c r="AN1222">
        <f t="shared" si="369"/>
        <v>0</v>
      </c>
      <c r="AO1222">
        <f t="shared" si="370"/>
        <v>0</v>
      </c>
      <c r="AP1222">
        <f t="shared" si="371"/>
        <v>0</v>
      </c>
      <c r="AQ1222">
        <f t="shared" si="372"/>
        <v>0</v>
      </c>
      <c r="AR1222">
        <f t="shared" si="373"/>
        <v>0</v>
      </c>
      <c r="AS1222">
        <f t="shared" si="374"/>
        <v>0</v>
      </c>
      <c r="AT1222">
        <f t="shared" si="375"/>
        <v>0</v>
      </c>
      <c r="AU1222">
        <f t="shared" si="376"/>
        <v>0</v>
      </c>
      <c r="AV1222">
        <f t="shared" si="377"/>
        <v>0</v>
      </c>
      <c r="AW1222">
        <f t="shared" si="378"/>
        <v>0</v>
      </c>
      <c r="AX1222">
        <f t="shared" si="379"/>
        <v>0</v>
      </c>
      <c r="AY1222">
        <f t="shared" si="380"/>
        <v>0</v>
      </c>
      <c r="AZ1222">
        <f t="shared" si="381"/>
        <v>0</v>
      </c>
      <c r="BA1222">
        <f t="shared" si="382"/>
        <v>0</v>
      </c>
      <c r="BB1222">
        <f t="shared" si="383"/>
        <v>0</v>
      </c>
      <c r="BC1222">
        <f t="shared" si="384"/>
        <v>0</v>
      </c>
      <c r="BD1222">
        <f t="shared" si="385"/>
        <v>0</v>
      </c>
      <c r="BE1222">
        <f t="shared" si="386"/>
        <v>0</v>
      </c>
      <c r="BF1222">
        <f t="shared" si="387"/>
        <v>0</v>
      </c>
      <c r="BG1222">
        <f t="shared" si="388"/>
        <v>0</v>
      </c>
      <c r="BH1222">
        <f t="shared" si="389"/>
        <v>0</v>
      </c>
      <c r="BI1222">
        <f t="shared" si="390"/>
        <v>0</v>
      </c>
      <c r="BJ1222" s="311">
        <f t="shared" si="391"/>
        <v>0</v>
      </c>
      <c r="BK1222" s="312">
        <f t="shared" si="392"/>
        <v>0</v>
      </c>
      <c r="BL1222" s="313">
        <f t="shared" si="393"/>
        <v>0</v>
      </c>
      <c r="BM1222" s="314">
        <f t="shared" si="400"/>
        <v>0</v>
      </c>
      <c r="BN1222" s="311">
        <f t="shared" si="394"/>
        <v>0</v>
      </c>
      <c r="BO1222" s="312">
        <f t="shared" si="395"/>
        <v>0</v>
      </c>
      <c r="BP1222" s="313">
        <f t="shared" si="396"/>
        <v>0</v>
      </c>
      <c r="BQ1222" s="314">
        <f t="shared" si="401"/>
        <v>0</v>
      </c>
      <c r="BR1222" s="311">
        <f t="shared" si="397"/>
        <v>0</v>
      </c>
      <c r="BS1222" s="312">
        <f t="shared" si="398"/>
        <v>0</v>
      </c>
      <c r="BT1222" s="313">
        <f t="shared" si="399"/>
        <v>0</v>
      </c>
      <c r="BU1222" s="314">
        <f t="shared" si="402"/>
        <v>0</v>
      </c>
      <c r="BV1222" s="247">
        <f t="shared" si="403"/>
        <v>0</v>
      </c>
      <c r="BW1222" s="310" t="str">
        <f>IF(BV1222=0,"",
IF(SUM($BV$1089:BV1222)=1,BX1222,
IF($BV$1664&gt;SUM($BV$1089:BV1222),_xlfn.CONCAT(", ",BX1222),
IF($BV$1664=SUM($BV$1089:BV1222),_xlfn.CONCAT(" y ",BX1222)))))</f>
        <v/>
      </c>
      <c r="BX1222" s="421">
        <v>134</v>
      </c>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row>
    <row r="1223" spans="1:133" ht="14.25">
      <c r="A1223" s="405"/>
      <c r="B1223" s="6"/>
      <c r="C1223" s="421" t="s">
        <v>6800</v>
      </c>
      <c r="D1223" s="668" t="str">
        <f>IF($AC$1082="","",IF(HLOOKUP($AC$1082,Presentación!$AQ$3:$BV$574,Presentación!AP138)="","",HLOOKUP($AC$1082,Presentación!$AQ$3:$BV$574,Presentación!AP138,0)))</f>
        <v/>
      </c>
      <c r="E1223" s="669"/>
      <c r="F1223" s="670"/>
      <c r="G1223" s="763" t="str">
        <f>IF($AC$1082="","",IF(HLOOKUP($AC$1082,Presentación!$BZ$3:$DE$574,Presentación!AP138,0)="","",HLOOKUP($AC$1082,Presentación!$BZ$3:$DE$574,Presentación!AP138,0)))</f>
        <v/>
      </c>
      <c r="H1223" s="669"/>
      <c r="I1223" s="669"/>
      <c r="J1223" s="669"/>
      <c r="K1223" s="669"/>
      <c r="L1223" s="670"/>
      <c r="M1223" s="112"/>
      <c r="N1223" s="112"/>
      <c r="O1223" s="112"/>
      <c r="P1223" s="112"/>
      <c r="Q1223" s="112"/>
      <c r="R1223" s="112"/>
      <c r="S1223" s="112"/>
      <c r="T1223" s="112"/>
      <c r="U1223" s="112"/>
      <c r="V1223" s="112"/>
      <c r="W1223" s="112"/>
      <c r="X1223" s="112"/>
      <c r="Y1223" s="112"/>
      <c r="Z1223" s="112"/>
      <c r="AA1223" s="112"/>
      <c r="AB1223" s="112"/>
      <c r="AC1223" s="112"/>
      <c r="AD1223" s="112"/>
      <c r="AG1223">
        <f t="shared" si="365"/>
        <v>0</v>
      </c>
      <c r="AH1223" s="247">
        <f t="shared" si="366"/>
        <v>0</v>
      </c>
      <c r="AI1223" s="310" t="str">
        <f>IF(AH1223=0,"",
IF(SUM($AH$1088:AH1223)=1,AJ1223,
IF($AH$1663&gt;SUM($AH$1088:AH1223),_xlfn.CONCAT(", ",AJ1223),
IF($AH$1663=SUM($AH$1088:AH1223),_xlfn.CONCAT(" y ",AJ1223)))))</f>
        <v/>
      </c>
      <c r="AJ1223" s="421">
        <v>136</v>
      </c>
      <c r="AK1223">
        <f t="shared" si="364"/>
        <v>0</v>
      </c>
      <c r="AL1223">
        <f t="shared" si="367"/>
        <v>0</v>
      </c>
      <c r="AM1223">
        <f t="shared" si="368"/>
        <v>0</v>
      </c>
      <c r="AN1223">
        <f t="shared" si="369"/>
        <v>0</v>
      </c>
      <c r="AO1223">
        <f t="shared" si="370"/>
        <v>0</v>
      </c>
      <c r="AP1223">
        <f t="shared" si="371"/>
        <v>0</v>
      </c>
      <c r="AQ1223">
        <f t="shared" si="372"/>
        <v>0</v>
      </c>
      <c r="AR1223">
        <f t="shared" si="373"/>
        <v>0</v>
      </c>
      <c r="AS1223">
        <f t="shared" si="374"/>
        <v>0</v>
      </c>
      <c r="AT1223">
        <f t="shared" si="375"/>
        <v>0</v>
      </c>
      <c r="AU1223">
        <f t="shared" si="376"/>
        <v>0</v>
      </c>
      <c r="AV1223">
        <f t="shared" si="377"/>
        <v>0</v>
      </c>
      <c r="AW1223">
        <f t="shared" si="378"/>
        <v>0</v>
      </c>
      <c r="AX1223">
        <f t="shared" si="379"/>
        <v>0</v>
      </c>
      <c r="AY1223">
        <f t="shared" si="380"/>
        <v>0</v>
      </c>
      <c r="AZ1223">
        <f t="shared" si="381"/>
        <v>0</v>
      </c>
      <c r="BA1223">
        <f t="shared" si="382"/>
        <v>0</v>
      </c>
      <c r="BB1223">
        <f t="shared" si="383"/>
        <v>0</v>
      </c>
      <c r="BC1223">
        <f t="shared" si="384"/>
        <v>0</v>
      </c>
      <c r="BD1223">
        <f t="shared" si="385"/>
        <v>0</v>
      </c>
      <c r="BE1223">
        <f t="shared" si="386"/>
        <v>0</v>
      </c>
      <c r="BF1223">
        <f t="shared" si="387"/>
        <v>0</v>
      </c>
      <c r="BG1223">
        <f t="shared" si="388"/>
        <v>0</v>
      </c>
      <c r="BH1223">
        <f t="shared" si="389"/>
        <v>0</v>
      </c>
      <c r="BI1223">
        <f t="shared" si="390"/>
        <v>0</v>
      </c>
      <c r="BJ1223" s="311">
        <f t="shared" si="391"/>
        <v>0</v>
      </c>
      <c r="BK1223" s="312">
        <f t="shared" si="392"/>
        <v>0</v>
      </c>
      <c r="BL1223" s="313">
        <f t="shared" si="393"/>
        <v>0</v>
      </c>
      <c r="BM1223" s="314">
        <f t="shared" si="400"/>
        <v>0</v>
      </c>
      <c r="BN1223" s="311">
        <f t="shared" si="394"/>
        <v>0</v>
      </c>
      <c r="BO1223" s="312">
        <f t="shared" si="395"/>
        <v>0</v>
      </c>
      <c r="BP1223" s="313">
        <f t="shared" si="396"/>
        <v>0</v>
      </c>
      <c r="BQ1223" s="314">
        <f t="shared" si="401"/>
        <v>0</v>
      </c>
      <c r="BR1223" s="311">
        <f t="shared" si="397"/>
        <v>0</v>
      </c>
      <c r="BS1223" s="312">
        <f t="shared" si="398"/>
        <v>0</v>
      </c>
      <c r="BT1223" s="313">
        <f t="shared" si="399"/>
        <v>0</v>
      </c>
      <c r="BU1223" s="314">
        <f t="shared" si="402"/>
        <v>0</v>
      </c>
      <c r="BV1223" s="247">
        <f t="shared" si="403"/>
        <v>0</v>
      </c>
      <c r="BW1223" s="310" t="str">
        <f>IF(BV1223=0,"",
IF(SUM($BV$1089:BV1223)=1,BX1223,
IF($BV$1664&gt;SUM($BV$1089:BV1223),_xlfn.CONCAT(", ",BX1223),
IF($BV$1664=SUM($BV$1089:BV1223),_xlfn.CONCAT(" y ",BX1223)))))</f>
        <v/>
      </c>
      <c r="BX1223" s="421">
        <v>135</v>
      </c>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row>
    <row r="1224" spans="1:133" ht="14.25">
      <c r="A1224" s="405"/>
      <c r="B1224" s="6"/>
      <c r="C1224" s="421" t="s">
        <v>6801</v>
      </c>
      <c r="D1224" s="668" t="str">
        <f>IF($AC$1082="","",IF(HLOOKUP($AC$1082,Presentación!$AQ$3:$BV$574,Presentación!AP139)="","",HLOOKUP($AC$1082,Presentación!$AQ$3:$BV$574,Presentación!AP139,0)))</f>
        <v/>
      </c>
      <c r="E1224" s="669"/>
      <c r="F1224" s="670"/>
      <c r="G1224" s="763" t="str">
        <f>IF($AC$1082="","",IF(HLOOKUP($AC$1082,Presentación!$BZ$3:$DE$574,Presentación!AP139,0)="","",HLOOKUP($AC$1082,Presentación!$BZ$3:$DE$574,Presentación!AP139,0)))</f>
        <v/>
      </c>
      <c r="H1224" s="669"/>
      <c r="I1224" s="669"/>
      <c r="J1224" s="669"/>
      <c r="K1224" s="669"/>
      <c r="L1224" s="670"/>
      <c r="M1224" s="112"/>
      <c r="N1224" s="112"/>
      <c r="O1224" s="112"/>
      <c r="P1224" s="112"/>
      <c r="Q1224" s="112"/>
      <c r="R1224" s="112"/>
      <c r="S1224" s="112"/>
      <c r="T1224" s="112"/>
      <c r="U1224" s="112"/>
      <c r="V1224" s="112"/>
      <c r="W1224" s="112"/>
      <c r="X1224" s="112"/>
      <c r="Y1224" s="112"/>
      <c r="Z1224" s="112"/>
      <c r="AA1224" s="112"/>
      <c r="AB1224" s="112"/>
      <c r="AC1224" s="112"/>
      <c r="AD1224" s="112"/>
      <c r="AG1224">
        <f t="shared" si="365"/>
        <v>0</v>
      </c>
      <c r="AH1224" s="247">
        <f t="shared" si="366"/>
        <v>0</v>
      </c>
      <c r="AI1224" s="310" t="str">
        <f>IF(AH1224=0,"",
IF(SUM($AH$1088:AH1224)=1,AJ1224,
IF($AH$1663&gt;SUM($AH$1088:AH1224),_xlfn.CONCAT(", ",AJ1224),
IF($AH$1663=SUM($AH$1088:AH1224),_xlfn.CONCAT(" y ",AJ1224)))))</f>
        <v/>
      </c>
      <c r="AJ1224" s="421">
        <v>137</v>
      </c>
      <c r="AK1224">
        <f t="shared" si="364"/>
        <v>0</v>
      </c>
      <c r="AL1224">
        <f t="shared" si="367"/>
        <v>0</v>
      </c>
      <c r="AM1224">
        <f t="shared" si="368"/>
        <v>0</v>
      </c>
      <c r="AN1224">
        <f t="shared" si="369"/>
        <v>0</v>
      </c>
      <c r="AO1224">
        <f t="shared" si="370"/>
        <v>0</v>
      </c>
      <c r="AP1224">
        <f t="shared" si="371"/>
        <v>0</v>
      </c>
      <c r="AQ1224">
        <f t="shared" si="372"/>
        <v>0</v>
      </c>
      <c r="AR1224">
        <f t="shared" si="373"/>
        <v>0</v>
      </c>
      <c r="AS1224">
        <f t="shared" si="374"/>
        <v>0</v>
      </c>
      <c r="AT1224">
        <f t="shared" si="375"/>
        <v>0</v>
      </c>
      <c r="AU1224">
        <f t="shared" si="376"/>
        <v>0</v>
      </c>
      <c r="AV1224">
        <f t="shared" si="377"/>
        <v>0</v>
      </c>
      <c r="AW1224">
        <f t="shared" si="378"/>
        <v>0</v>
      </c>
      <c r="AX1224">
        <f t="shared" si="379"/>
        <v>0</v>
      </c>
      <c r="AY1224">
        <f t="shared" si="380"/>
        <v>0</v>
      </c>
      <c r="AZ1224">
        <f t="shared" si="381"/>
        <v>0</v>
      </c>
      <c r="BA1224">
        <f t="shared" si="382"/>
        <v>0</v>
      </c>
      <c r="BB1224">
        <f t="shared" si="383"/>
        <v>0</v>
      </c>
      <c r="BC1224">
        <f t="shared" si="384"/>
        <v>0</v>
      </c>
      <c r="BD1224">
        <f t="shared" si="385"/>
        <v>0</v>
      </c>
      <c r="BE1224">
        <f t="shared" si="386"/>
        <v>0</v>
      </c>
      <c r="BF1224">
        <f t="shared" si="387"/>
        <v>0</v>
      </c>
      <c r="BG1224">
        <f t="shared" si="388"/>
        <v>0</v>
      </c>
      <c r="BH1224">
        <f t="shared" si="389"/>
        <v>0</v>
      </c>
      <c r="BI1224">
        <f t="shared" si="390"/>
        <v>0</v>
      </c>
      <c r="BJ1224" s="311">
        <f t="shared" si="391"/>
        <v>0</v>
      </c>
      <c r="BK1224" s="312">
        <f t="shared" si="392"/>
        <v>0</v>
      </c>
      <c r="BL1224" s="313">
        <f t="shared" si="393"/>
        <v>0</v>
      </c>
      <c r="BM1224" s="314">
        <f t="shared" si="400"/>
        <v>0</v>
      </c>
      <c r="BN1224" s="311">
        <f t="shared" si="394"/>
        <v>0</v>
      </c>
      <c r="BO1224" s="312">
        <f t="shared" si="395"/>
        <v>0</v>
      </c>
      <c r="BP1224" s="313">
        <f t="shared" si="396"/>
        <v>0</v>
      </c>
      <c r="BQ1224" s="314">
        <f t="shared" si="401"/>
        <v>0</v>
      </c>
      <c r="BR1224" s="311">
        <f t="shared" si="397"/>
        <v>0</v>
      </c>
      <c r="BS1224" s="312">
        <f t="shared" si="398"/>
        <v>0</v>
      </c>
      <c r="BT1224" s="313">
        <f t="shared" si="399"/>
        <v>0</v>
      </c>
      <c r="BU1224" s="314">
        <f t="shared" si="402"/>
        <v>0</v>
      </c>
      <c r="BV1224" s="247">
        <f t="shared" si="403"/>
        <v>0</v>
      </c>
      <c r="BW1224" s="310" t="str">
        <f>IF(BV1224=0,"",
IF(SUM($BV$1089:BV1224)=1,BX1224,
IF($BV$1664&gt;SUM($BV$1089:BV1224),_xlfn.CONCAT(", ",BX1224),
IF($BV$1664=SUM($BV$1089:BV1224),_xlfn.CONCAT(" y ",BX1224)))))</f>
        <v/>
      </c>
      <c r="BX1224" s="421">
        <v>136</v>
      </c>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row>
    <row r="1225" spans="1:133" ht="14.25">
      <c r="A1225" s="405"/>
      <c r="B1225" s="6"/>
      <c r="C1225" s="421" t="s">
        <v>6802</v>
      </c>
      <c r="D1225" s="668" t="str">
        <f>IF($AC$1082="","",IF(HLOOKUP($AC$1082,Presentación!$AQ$3:$BV$574,Presentación!AP140)="","",HLOOKUP($AC$1082,Presentación!$AQ$3:$BV$574,Presentación!AP140,0)))</f>
        <v/>
      </c>
      <c r="E1225" s="669"/>
      <c r="F1225" s="670"/>
      <c r="G1225" s="763" t="str">
        <f>IF($AC$1082="","",IF(HLOOKUP($AC$1082,Presentación!$BZ$3:$DE$574,Presentación!AP140,0)="","",HLOOKUP($AC$1082,Presentación!$BZ$3:$DE$574,Presentación!AP140,0)))</f>
        <v/>
      </c>
      <c r="H1225" s="669"/>
      <c r="I1225" s="669"/>
      <c r="J1225" s="669"/>
      <c r="K1225" s="669"/>
      <c r="L1225" s="670"/>
      <c r="M1225" s="112"/>
      <c r="N1225" s="112"/>
      <c r="O1225" s="112"/>
      <c r="P1225" s="112"/>
      <c r="Q1225" s="112"/>
      <c r="R1225" s="112"/>
      <c r="S1225" s="112"/>
      <c r="T1225" s="112"/>
      <c r="U1225" s="112"/>
      <c r="V1225" s="112"/>
      <c r="W1225" s="112"/>
      <c r="X1225" s="112"/>
      <c r="Y1225" s="112"/>
      <c r="Z1225" s="112"/>
      <c r="AA1225" s="112"/>
      <c r="AB1225" s="112"/>
      <c r="AC1225" s="112"/>
      <c r="AD1225" s="112"/>
      <c r="AG1225">
        <f t="shared" si="365"/>
        <v>0</v>
      </c>
      <c r="AH1225" s="247">
        <f t="shared" si="366"/>
        <v>0</v>
      </c>
      <c r="AI1225" s="310" t="str">
        <f>IF(AH1225=0,"",
IF(SUM($AH$1088:AH1225)=1,AJ1225,
IF($AH$1663&gt;SUM($AH$1088:AH1225),_xlfn.CONCAT(", ",AJ1225),
IF($AH$1663=SUM($AH$1088:AH1225),_xlfn.CONCAT(" y ",AJ1225)))))</f>
        <v/>
      </c>
      <c r="AJ1225" s="421">
        <v>138</v>
      </c>
      <c r="AK1225">
        <f t="shared" si="364"/>
        <v>0</v>
      </c>
      <c r="AL1225">
        <f t="shared" si="367"/>
        <v>0</v>
      </c>
      <c r="AM1225">
        <f t="shared" si="368"/>
        <v>0</v>
      </c>
      <c r="AN1225">
        <f t="shared" si="369"/>
        <v>0</v>
      </c>
      <c r="AO1225">
        <f t="shared" si="370"/>
        <v>0</v>
      </c>
      <c r="AP1225">
        <f t="shared" si="371"/>
        <v>0</v>
      </c>
      <c r="AQ1225">
        <f t="shared" si="372"/>
        <v>0</v>
      </c>
      <c r="AR1225">
        <f t="shared" si="373"/>
        <v>0</v>
      </c>
      <c r="AS1225">
        <f t="shared" si="374"/>
        <v>0</v>
      </c>
      <c r="AT1225">
        <f t="shared" si="375"/>
        <v>0</v>
      </c>
      <c r="AU1225">
        <f t="shared" si="376"/>
        <v>0</v>
      </c>
      <c r="AV1225">
        <f t="shared" si="377"/>
        <v>0</v>
      </c>
      <c r="AW1225">
        <f t="shared" si="378"/>
        <v>0</v>
      </c>
      <c r="AX1225">
        <f t="shared" si="379"/>
        <v>0</v>
      </c>
      <c r="AY1225">
        <f t="shared" si="380"/>
        <v>0</v>
      </c>
      <c r="AZ1225">
        <f t="shared" si="381"/>
        <v>0</v>
      </c>
      <c r="BA1225">
        <f t="shared" si="382"/>
        <v>0</v>
      </c>
      <c r="BB1225">
        <f t="shared" si="383"/>
        <v>0</v>
      </c>
      <c r="BC1225">
        <f t="shared" si="384"/>
        <v>0</v>
      </c>
      <c r="BD1225">
        <f t="shared" si="385"/>
        <v>0</v>
      </c>
      <c r="BE1225">
        <f t="shared" si="386"/>
        <v>0</v>
      </c>
      <c r="BF1225">
        <f t="shared" si="387"/>
        <v>0</v>
      </c>
      <c r="BG1225">
        <f t="shared" si="388"/>
        <v>0</v>
      </c>
      <c r="BH1225">
        <f t="shared" si="389"/>
        <v>0</v>
      </c>
      <c r="BI1225">
        <f t="shared" si="390"/>
        <v>0</v>
      </c>
      <c r="BJ1225" s="311">
        <f t="shared" si="391"/>
        <v>0</v>
      </c>
      <c r="BK1225" s="312">
        <f t="shared" si="392"/>
        <v>0</v>
      </c>
      <c r="BL1225" s="313">
        <f t="shared" si="393"/>
        <v>0</v>
      </c>
      <c r="BM1225" s="314">
        <f t="shared" si="400"/>
        <v>0</v>
      </c>
      <c r="BN1225" s="311">
        <f t="shared" si="394"/>
        <v>0</v>
      </c>
      <c r="BO1225" s="312">
        <f t="shared" si="395"/>
        <v>0</v>
      </c>
      <c r="BP1225" s="313">
        <f t="shared" si="396"/>
        <v>0</v>
      </c>
      <c r="BQ1225" s="314">
        <f t="shared" si="401"/>
        <v>0</v>
      </c>
      <c r="BR1225" s="311">
        <f t="shared" si="397"/>
        <v>0</v>
      </c>
      <c r="BS1225" s="312">
        <f t="shared" si="398"/>
        <v>0</v>
      </c>
      <c r="BT1225" s="313">
        <f t="shared" si="399"/>
        <v>0</v>
      </c>
      <c r="BU1225" s="314">
        <f t="shared" si="402"/>
        <v>0</v>
      </c>
      <c r="BV1225" s="247">
        <f t="shared" si="403"/>
        <v>0</v>
      </c>
      <c r="BW1225" s="310" t="str">
        <f>IF(BV1225=0,"",
IF(SUM($BV$1089:BV1225)=1,BX1225,
IF($BV$1664&gt;SUM($BV$1089:BV1225),_xlfn.CONCAT(", ",BX1225),
IF($BV$1664=SUM($BV$1089:BV1225),_xlfn.CONCAT(" y ",BX1225)))))</f>
        <v/>
      </c>
      <c r="BX1225" s="421">
        <v>137</v>
      </c>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row>
    <row r="1226" spans="1:133" ht="14.25">
      <c r="A1226" s="405"/>
      <c r="B1226" s="6"/>
      <c r="C1226" s="421" t="s">
        <v>6803</v>
      </c>
      <c r="D1226" s="668" t="str">
        <f>IF($AC$1082="","",IF(HLOOKUP($AC$1082,Presentación!$AQ$3:$BV$574,Presentación!AP141)="","",HLOOKUP($AC$1082,Presentación!$AQ$3:$BV$574,Presentación!AP141,0)))</f>
        <v/>
      </c>
      <c r="E1226" s="669"/>
      <c r="F1226" s="670"/>
      <c r="G1226" s="763" t="str">
        <f>IF($AC$1082="","",IF(HLOOKUP($AC$1082,Presentación!$BZ$3:$DE$574,Presentación!AP141,0)="","",HLOOKUP($AC$1082,Presentación!$BZ$3:$DE$574,Presentación!AP141,0)))</f>
        <v/>
      </c>
      <c r="H1226" s="669"/>
      <c r="I1226" s="669"/>
      <c r="J1226" s="669"/>
      <c r="K1226" s="669"/>
      <c r="L1226" s="670"/>
      <c r="M1226" s="112"/>
      <c r="N1226" s="112"/>
      <c r="O1226" s="112"/>
      <c r="P1226" s="112"/>
      <c r="Q1226" s="112"/>
      <c r="R1226" s="112"/>
      <c r="S1226" s="112"/>
      <c r="T1226" s="112"/>
      <c r="U1226" s="112"/>
      <c r="V1226" s="112"/>
      <c r="W1226" s="112"/>
      <c r="X1226" s="112"/>
      <c r="Y1226" s="112"/>
      <c r="Z1226" s="112"/>
      <c r="AA1226" s="112"/>
      <c r="AB1226" s="112"/>
      <c r="AC1226" s="112"/>
      <c r="AD1226" s="112"/>
      <c r="AG1226">
        <f t="shared" si="365"/>
        <v>0</v>
      </c>
      <c r="AH1226" s="247">
        <f t="shared" si="366"/>
        <v>0</v>
      </c>
      <c r="AI1226" s="310" t="str">
        <f>IF(AH1226=0,"",
IF(SUM($AH$1088:AH1226)=1,AJ1226,
IF($AH$1663&gt;SUM($AH$1088:AH1226),_xlfn.CONCAT(", ",AJ1226),
IF($AH$1663=SUM($AH$1088:AH1226),_xlfn.CONCAT(" y ",AJ1226)))))</f>
        <v/>
      </c>
      <c r="AJ1226" s="421">
        <v>139</v>
      </c>
      <c r="AK1226">
        <f t="shared" si="364"/>
        <v>0</v>
      </c>
      <c r="AL1226">
        <f t="shared" si="367"/>
        <v>0</v>
      </c>
      <c r="AM1226">
        <f t="shared" si="368"/>
        <v>0</v>
      </c>
      <c r="AN1226">
        <f t="shared" si="369"/>
        <v>0</v>
      </c>
      <c r="AO1226">
        <f t="shared" si="370"/>
        <v>0</v>
      </c>
      <c r="AP1226">
        <f t="shared" si="371"/>
        <v>0</v>
      </c>
      <c r="AQ1226">
        <f t="shared" si="372"/>
        <v>0</v>
      </c>
      <c r="AR1226">
        <f t="shared" si="373"/>
        <v>0</v>
      </c>
      <c r="AS1226">
        <f t="shared" si="374"/>
        <v>0</v>
      </c>
      <c r="AT1226">
        <f t="shared" si="375"/>
        <v>0</v>
      </c>
      <c r="AU1226">
        <f t="shared" si="376"/>
        <v>0</v>
      </c>
      <c r="AV1226">
        <f t="shared" si="377"/>
        <v>0</v>
      </c>
      <c r="AW1226">
        <f t="shared" si="378"/>
        <v>0</v>
      </c>
      <c r="AX1226">
        <f t="shared" si="379"/>
        <v>0</v>
      </c>
      <c r="AY1226">
        <f t="shared" si="380"/>
        <v>0</v>
      </c>
      <c r="AZ1226">
        <f t="shared" si="381"/>
        <v>0</v>
      </c>
      <c r="BA1226">
        <f t="shared" si="382"/>
        <v>0</v>
      </c>
      <c r="BB1226">
        <f t="shared" si="383"/>
        <v>0</v>
      </c>
      <c r="BC1226">
        <f t="shared" si="384"/>
        <v>0</v>
      </c>
      <c r="BD1226">
        <f t="shared" si="385"/>
        <v>0</v>
      </c>
      <c r="BE1226">
        <f t="shared" si="386"/>
        <v>0</v>
      </c>
      <c r="BF1226">
        <f t="shared" si="387"/>
        <v>0</v>
      </c>
      <c r="BG1226">
        <f t="shared" si="388"/>
        <v>0</v>
      </c>
      <c r="BH1226">
        <f t="shared" si="389"/>
        <v>0</v>
      </c>
      <c r="BI1226">
        <f t="shared" si="390"/>
        <v>0</v>
      </c>
      <c r="BJ1226" s="311">
        <f t="shared" si="391"/>
        <v>0</v>
      </c>
      <c r="BK1226" s="312">
        <f t="shared" si="392"/>
        <v>0</v>
      </c>
      <c r="BL1226" s="313">
        <f t="shared" si="393"/>
        <v>0</v>
      </c>
      <c r="BM1226" s="314">
        <f t="shared" si="400"/>
        <v>0</v>
      </c>
      <c r="BN1226" s="311">
        <f t="shared" si="394"/>
        <v>0</v>
      </c>
      <c r="BO1226" s="312">
        <f t="shared" si="395"/>
        <v>0</v>
      </c>
      <c r="BP1226" s="313">
        <f t="shared" si="396"/>
        <v>0</v>
      </c>
      <c r="BQ1226" s="314">
        <f t="shared" si="401"/>
        <v>0</v>
      </c>
      <c r="BR1226" s="311">
        <f t="shared" si="397"/>
        <v>0</v>
      </c>
      <c r="BS1226" s="312">
        <f t="shared" si="398"/>
        <v>0</v>
      </c>
      <c r="BT1226" s="313">
        <f t="shared" si="399"/>
        <v>0</v>
      </c>
      <c r="BU1226" s="314">
        <f t="shared" si="402"/>
        <v>0</v>
      </c>
      <c r="BV1226" s="247">
        <f t="shared" si="403"/>
        <v>0</v>
      </c>
      <c r="BW1226" s="310" t="str">
        <f>IF(BV1226=0,"",
IF(SUM($BV$1089:BV1226)=1,BX1226,
IF($BV$1664&gt;SUM($BV$1089:BV1226),_xlfn.CONCAT(", ",BX1226),
IF($BV$1664=SUM($BV$1089:BV1226),_xlfn.CONCAT(" y ",BX1226)))))</f>
        <v/>
      </c>
      <c r="BX1226" s="421">
        <v>138</v>
      </c>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row>
    <row r="1227" spans="1:133" ht="14.25">
      <c r="A1227" s="405"/>
      <c r="B1227" s="6"/>
      <c r="C1227" s="421" t="s">
        <v>6804</v>
      </c>
      <c r="D1227" s="668" t="str">
        <f>IF($AC$1082="","",IF(HLOOKUP($AC$1082,Presentación!$AQ$3:$BV$574,Presentación!AP142)="","",HLOOKUP($AC$1082,Presentación!$AQ$3:$BV$574,Presentación!AP142,0)))</f>
        <v/>
      </c>
      <c r="E1227" s="669"/>
      <c r="F1227" s="670"/>
      <c r="G1227" s="763" t="str">
        <f>IF($AC$1082="","",IF(HLOOKUP($AC$1082,Presentación!$BZ$3:$DE$574,Presentación!AP142,0)="","",HLOOKUP($AC$1082,Presentación!$BZ$3:$DE$574,Presentación!AP142,0)))</f>
        <v/>
      </c>
      <c r="H1227" s="669"/>
      <c r="I1227" s="669"/>
      <c r="J1227" s="669"/>
      <c r="K1227" s="669"/>
      <c r="L1227" s="670"/>
      <c r="M1227" s="112"/>
      <c r="N1227" s="112"/>
      <c r="O1227" s="112"/>
      <c r="P1227" s="112"/>
      <c r="Q1227" s="112"/>
      <c r="R1227" s="112"/>
      <c r="S1227" s="112"/>
      <c r="T1227" s="112"/>
      <c r="U1227" s="112"/>
      <c r="V1227" s="112"/>
      <c r="W1227" s="112"/>
      <c r="X1227" s="112"/>
      <c r="Y1227" s="112"/>
      <c r="Z1227" s="112"/>
      <c r="AA1227" s="112"/>
      <c r="AB1227" s="112"/>
      <c r="AC1227" s="112"/>
      <c r="AD1227" s="112"/>
      <c r="AG1227">
        <f t="shared" si="365"/>
        <v>0</v>
      </c>
      <c r="AH1227" s="247">
        <f t="shared" si="366"/>
        <v>0</v>
      </c>
      <c r="AI1227" s="310" t="str">
        <f>IF(AH1227=0,"",
IF(SUM($AH$1088:AH1227)=1,AJ1227,
IF($AH$1663&gt;SUM($AH$1088:AH1227),_xlfn.CONCAT(", ",AJ1227),
IF($AH$1663=SUM($AH$1088:AH1227),_xlfn.CONCAT(" y ",AJ1227)))))</f>
        <v/>
      </c>
      <c r="AJ1227" s="421">
        <v>140</v>
      </c>
      <c r="AK1227">
        <f t="shared" si="364"/>
        <v>0</v>
      </c>
      <c r="AL1227">
        <f t="shared" si="367"/>
        <v>0</v>
      </c>
      <c r="AM1227">
        <f t="shared" si="368"/>
        <v>0</v>
      </c>
      <c r="AN1227">
        <f t="shared" si="369"/>
        <v>0</v>
      </c>
      <c r="AO1227">
        <f t="shared" si="370"/>
        <v>0</v>
      </c>
      <c r="AP1227">
        <f t="shared" si="371"/>
        <v>0</v>
      </c>
      <c r="AQ1227">
        <f t="shared" si="372"/>
        <v>0</v>
      </c>
      <c r="AR1227">
        <f t="shared" si="373"/>
        <v>0</v>
      </c>
      <c r="AS1227">
        <f t="shared" si="374"/>
        <v>0</v>
      </c>
      <c r="AT1227">
        <f t="shared" si="375"/>
        <v>0</v>
      </c>
      <c r="AU1227">
        <f t="shared" si="376"/>
        <v>0</v>
      </c>
      <c r="AV1227">
        <f t="shared" si="377"/>
        <v>0</v>
      </c>
      <c r="AW1227">
        <f t="shared" si="378"/>
        <v>0</v>
      </c>
      <c r="AX1227">
        <f t="shared" si="379"/>
        <v>0</v>
      </c>
      <c r="AY1227">
        <f t="shared" si="380"/>
        <v>0</v>
      </c>
      <c r="AZ1227">
        <f t="shared" si="381"/>
        <v>0</v>
      </c>
      <c r="BA1227">
        <f t="shared" si="382"/>
        <v>0</v>
      </c>
      <c r="BB1227">
        <f t="shared" si="383"/>
        <v>0</v>
      </c>
      <c r="BC1227">
        <f t="shared" si="384"/>
        <v>0</v>
      </c>
      <c r="BD1227">
        <f t="shared" si="385"/>
        <v>0</v>
      </c>
      <c r="BE1227">
        <f t="shared" si="386"/>
        <v>0</v>
      </c>
      <c r="BF1227">
        <f t="shared" si="387"/>
        <v>0</v>
      </c>
      <c r="BG1227">
        <f t="shared" si="388"/>
        <v>0</v>
      </c>
      <c r="BH1227">
        <f t="shared" si="389"/>
        <v>0</v>
      </c>
      <c r="BI1227">
        <f t="shared" si="390"/>
        <v>0</v>
      </c>
      <c r="BJ1227" s="311">
        <f t="shared" si="391"/>
        <v>0</v>
      </c>
      <c r="BK1227" s="312">
        <f t="shared" si="392"/>
        <v>0</v>
      </c>
      <c r="BL1227" s="313">
        <f t="shared" si="393"/>
        <v>0</v>
      </c>
      <c r="BM1227" s="314">
        <f t="shared" si="400"/>
        <v>0</v>
      </c>
      <c r="BN1227" s="311">
        <f t="shared" si="394"/>
        <v>0</v>
      </c>
      <c r="BO1227" s="312">
        <f t="shared" si="395"/>
        <v>0</v>
      </c>
      <c r="BP1227" s="313">
        <f t="shared" si="396"/>
        <v>0</v>
      </c>
      <c r="BQ1227" s="314">
        <f t="shared" si="401"/>
        <v>0</v>
      </c>
      <c r="BR1227" s="311">
        <f t="shared" si="397"/>
        <v>0</v>
      </c>
      <c r="BS1227" s="312">
        <f t="shared" si="398"/>
        <v>0</v>
      </c>
      <c r="BT1227" s="313">
        <f t="shared" si="399"/>
        <v>0</v>
      </c>
      <c r="BU1227" s="314">
        <f t="shared" si="402"/>
        <v>0</v>
      </c>
      <c r="BV1227" s="247">
        <f t="shared" si="403"/>
        <v>0</v>
      </c>
      <c r="BW1227" s="310" t="str">
        <f>IF(BV1227=0,"",
IF(SUM($BV$1089:BV1227)=1,BX1227,
IF($BV$1664&gt;SUM($BV$1089:BV1227),_xlfn.CONCAT(", ",BX1227),
IF($BV$1664=SUM($BV$1089:BV1227),_xlfn.CONCAT(" y ",BX1227)))))</f>
        <v/>
      </c>
      <c r="BX1227" s="421">
        <v>139</v>
      </c>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row>
    <row r="1228" spans="1:133" ht="14.25">
      <c r="A1228" s="405"/>
      <c r="B1228" s="6"/>
      <c r="C1228" s="421" t="s">
        <v>6805</v>
      </c>
      <c r="D1228" s="668" t="str">
        <f>IF($AC$1082="","",IF(HLOOKUP($AC$1082,Presentación!$AQ$3:$BV$574,Presentación!AP143)="","",HLOOKUP($AC$1082,Presentación!$AQ$3:$BV$574,Presentación!AP143,0)))</f>
        <v/>
      </c>
      <c r="E1228" s="669"/>
      <c r="F1228" s="670"/>
      <c r="G1228" s="763" t="str">
        <f>IF($AC$1082="","",IF(HLOOKUP($AC$1082,Presentación!$BZ$3:$DE$574,Presentación!AP143,0)="","",HLOOKUP($AC$1082,Presentación!$BZ$3:$DE$574,Presentación!AP143,0)))</f>
        <v/>
      </c>
      <c r="H1228" s="669"/>
      <c r="I1228" s="669"/>
      <c r="J1228" s="669"/>
      <c r="K1228" s="669"/>
      <c r="L1228" s="670"/>
      <c r="M1228" s="112"/>
      <c r="N1228" s="112"/>
      <c r="O1228" s="112"/>
      <c r="P1228" s="112"/>
      <c r="Q1228" s="112"/>
      <c r="R1228" s="112"/>
      <c r="S1228" s="112"/>
      <c r="T1228" s="112"/>
      <c r="U1228" s="112"/>
      <c r="V1228" s="112"/>
      <c r="W1228" s="112"/>
      <c r="X1228" s="112"/>
      <c r="Y1228" s="112"/>
      <c r="Z1228" s="112"/>
      <c r="AA1228" s="112"/>
      <c r="AB1228" s="112"/>
      <c r="AC1228" s="112"/>
      <c r="AD1228" s="112"/>
      <c r="AG1228">
        <f t="shared" si="365"/>
        <v>0</v>
      </c>
      <c r="AH1228" s="247">
        <f t="shared" si="366"/>
        <v>0</v>
      </c>
      <c r="AI1228" s="310" t="str">
        <f>IF(AH1228=0,"",
IF(SUM($AH$1088:AH1228)=1,AJ1228,
IF($AH$1663&gt;SUM($AH$1088:AH1228),_xlfn.CONCAT(", ",AJ1228),
IF($AH$1663=SUM($AH$1088:AH1228),_xlfn.CONCAT(" y ",AJ1228)))))</f>
        <v/>
      </c>
      <c r="AJ1228" s="421">
        <v>141</v>
      </c>
      <c r="AK1228">
        <f t="shared" si="364"/>
        <v>0</v>
      </c>
      <c r="AL1228">
        <f t="shared" si="367"/>
        <v>0</v>
      </c>
      <c r="AM1228">
        <f t="shared" si="368"/>
        <v>0</v>
      </c>
      <c r="AN1228">
        <f t="shared" si="369"/>
        <v>0</v>
      </c>
      <c r="AO1228">
        <f t="shared" si="370"/>
        <v>0</v>
      </c>
      <c r="AP1228">
        <f t="shared" si="371"/>
        <v>0</v>
      </c>
      <c r="AQ1228">
        <f t="shared" si="372"/>
        <v>0</v>
      </c>
      <c r="AR1228">
        <f t="shared" si="373"/>
        <v>0</v>
      </c>
      <c r="AS1228">
        <f t="shared" si="374"/>
        <v>0</v>
      </c>
      <c r="AT1228">
        <f t="shared" si="375"/>
        <v>0</v>
      </c>
      <c r="AU1228">
        <f t="shared" si="376"/>
        <v>0</v>
      </c>
      <c r="AV1228">
        <f t="shared" si="377"/>
        <v>0</v>
      </c>
      <c r="AW1228">
        <f t="shared" si="378"/>
        <v>0</v>
      </c>
      <c r="AX1228">
        <f t="shared" si="379"/>
        <v>0</v>
      </c>
      <c r="AY1228">
        <f t="shared" si="380"/>
        <v>0</v>
      </c>
      <c r="AZ1228">
        <f t="shared" si="381"/>
        <v>0</v>
      </c>
      <c r="BA1228">
        <f t="shared" si="382"/>
        <v>0</v>
      </c>
      <c r="BB1228">
        <f t="shared" si="383"/>
        <v>0</v>
      </c>
      <c r="BC1228">
        <f t="shared" si="384"/>
        <v>0</v>
      </c>
      <c r="BD1228">
        <f t="shared" si="385"/>
        <v>0</v>
      </c>
      <c r="BE1228">
        <f t="shared" si="386"/>
        <v>0</v>
      </c>
      <c r="BF1228">
        <f t="shared" si="387"/>
        <v>0</v>
      </c>
      <c r="BG1228">
        <f t="shared" si="388"/>
        <v>0</v>
      </c>
      <c r="BH1228">
        <f t="shared" si="389"/>
        <v>0</v>
      </c>
      <c r="BI1228">
        <f t="shared" si="390"/>
        <v>0</v>
      </c>
      <c r="BJ1228" s="311">
        <f t="shared" si="391"/>
        <v>0</v>
      </c>
      <c r="BK1228" s="312">
        <f t="shared" si="392"/>
        <v>0</v>
      </c>
      <c r="BL1228" s="313">
        <f t="shared" si="393"/>
        <v>0</v>
      </c>
      <c r="BM1228" s="314">
        <f t="shared" si="400"/>
        <v>0</v>
      </c>
      <c r="BN1228" s="311">
        <f t="shared" si="394"/>
        <v>0</v>
      </c>
      <c r="BO1228" s="312">
        <f t="shared" si="395"/>
        <v>0</v>
      </c>
      <c r="BP1228" s="313">
        <f t="shared" si="396"/>
        <v>0</v>
      </c>
      <c r="BQ1228" s="314">
        <f t="shared" si="401"/>
        <v>0</v>
      </c>
      <c r="BR1228" s="311">
        <f t="shared" si="397"/>
        <v>0</v>
      </c>
      <c r="BS1228" s="312">
        <f t="shared" si="398"/>
        <v>0</v>
      </c>
      <c r="BT1228" s="313">
        <f t="shared" si="399"/>
        <v>0</v>
      </c>
      <c r="BU1228" s="314">
        <f t="shared" si="402"/>
        <v>0</v>
      </c>
      <c r="BV1228" s="247">
        <f t="shared" si="403"/>
        <v>0</v>
      </c>
      <c r="BW1228" s="310" t="str">
        <f>IF(BV1228=0,"",
IF(SUM($BV$1089:BV1228)=1,BX1228,
IF($BV$1664&gt;SUM($BV$1089:BV1228),_xlfn.CONCAT(", ",BX1228),
IF($BV$1664=SUM($BV$1089:BV1228),_xlfn.CONCAT(" y ",BX1228)))))</f>
        <v/>
      </c>
      <c r="BX1228" s="421">
        <v>140</v>
      </c>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row>
    <row r="1229" spans="1:133" ht="14.25">
      <c r="A1229" s="405"/>
      <c r="B1229" s="6"/>
      <c r="C1229" s="421" t="s">
        <v>6806</v>
      </c>
      <c r="D1229" s="668" t="str">
        <f>IF($AC$1082="","",IF(HLOOKUP($AC$1082,Presentación!$AQ$3:$BV$574,Presentación!AP144)="","",HLOOKUP($AC$1082,Presentación!$AQ$3:$BV$574,Presentación!AP144,0)))</f>
        <v/>
      </c>
      <c r="E1229" s="669"/>
      <c r="F1229" s="670"/>
      <c r="G1229" s="763" t="str">
        <f>IF($AC$1082="","",IF(HLOOKUP($AC$1082,Presentación!$BZ$3:$DE$574,Presentación!AP144,0)="","",HLOOKUP($AC$1082,Presentación!$BZ$3:$DE$574,Presentación!AP144,0)))</f>
        <v/>
      </c>
      <c r="H1229" s="669"/>
      <c r="I1229" s="669"/>
      <c r="J1229" s="669"/>
      <c r="K1229" s="669"/>
      <c r="L1229" s="670"/>
      <c r="M1229" s="112"/>
      <c r="N1229" s="112"/>
      <c r="O1229" s="112"/>
      <c r="P1229" s="112"/>
      <c r="Q1229" s="112"/>
      <c r="R1229" s="112"/>
      <c r="S1229" s="112"/>
      <c r="T1229" s="112"/>
      <c r="U1229" s="112"/>
      <c r="V1229" s="112"/>
      <c r="W1229" s="112"/>
      <c r="X1229" s="112"/>
      <c r="Y1229" s="112"/>
      <c r="Z1229" s="112"/>
      <c r="AA1229" s="112"/>
      <c r="AB1229" s="112"/>
      <c r="AC1229" s="112"/>
      <c r="AD1229" s="112"/>
      <c r="AG1229">
        <f t="shared" si="365"/>
        <v>0</v>
      </c>
      <c r="AH1229" s="247">
        <f t="shared" si="366"/>
        <v>0</v>
      </c>
      <c r="AI1229" s="310" t="str">
        <f>IF(AH1229=0,"",
IF(SUM($AH$1088:AH1229)=1,AJ1229,
IF($AH$1663&gt;SUM($AH$1088:AH1229),_xlfn.CONCAT(", ",AJ1229),
IF($AH$1663=SUM($AH$1088:AH1229),_xlfn.CONCAT(" y ",AJ1229)))))</f>
        <v/>
      </c>
      <c r="AJ1229" s="421">
        <v>142</v>
      </c>
      <c r="AK1229">
        <f t="shared" si="364"/>
        <v>0</v>
      </c>
      <c r="AL1229">
        <f t="shared" si="367"/>
        <v>0</v>
      </c>
      <c r="AM1229">
        <f t="shared" si="368"/>
        <v>0</v>
      </c>
      <c r="AN1229">
        <f t="shared" si="369"/>
        <v>0</v>
      </c>
      <c r="AO1229">
        <f t="shared" si="370"/>
        <v>0</v>
      </c>
      <c r="AP1229">
        <f t="shared" si="371"/>
        <v>0</v>
      </c>
      <c r="AQ1229">
        <f t="shared" si="372"/>
        <v>0</v>
      </c>
      <c r="AR1229">
        <f t="shared" si="373"/>
        <v>0</v>
      </c>
      <c r="AS1229">
        <f t="shared" si="374"/>
        <v>0</v>
      </c>
      <c r="AT1229">
        <f t="shared" si="375"/>
        <v>0</v>
      </c>
      <c r="AU1229">
        <f t="shared" si="376"/>
        <v>0</v>
      </c>
      <c r="AV1229">
        <f t="shared" si="377"/>
        <v>0</v>
      </c>
      <c r="AW1229">
        <f t="shared" si="378"/>
        <v>0</v>
      </c>
      <c r="AX1229">
        <f t="shared" si="379"/>
        <v>0</v>
      </c>
      <c r="AY1229">
        <f t="shared" si="380"/>
        <v>0</v>
      </c>
      <c r="AZ1229">
        <f t="shared" si="381"/>
        <v>0</v>
      </c>
      <c r="BA1229">
        <f t="shared" si="382"/>
        <v>0</v>
      </c>
      <c r="BB1229">
        <f t="shared" si="383"/>
        <v>0</v>
      </c>
      <c r="BC1229">
        <f t="shared" si="384"/>
        <v>0</v>
      </c>
      <c r="BD1229">
        <f t="shared" si="385"/>
        <v>0</v>
      </c>
      <c r="BE1229">
        <f t="shared" si="386"/>
        <v>0</v>
      </c>
      <c r="BF1229">
        <f t="shared" si="387"/>
        <v>0</v>
      </c>
      <c r="BG1229">
        <f t="shared" si="388"/>
        <v>0</v>
      </c>
      <c r="BH1229">
        <f t="shared" si="389"/>
        <v>0</v>
      </c>
      <c r="BI1229">
        <f t="shared" si="390"/>
        <v>0</v>
      </c>
      <c r="BJ1229" s="311">
        <f t="shared" si="391"/>
        <v>0</v>
      </c>
      <c r="BK1229" s="312">
        <f t="shared" si="392"/>
        <v>0</v>
      </c>
      <c r="BL1229" s="313">
        <f t="shared" si="393"/>
        <v>0</v>
      </c>
      <c r="BM1229" s="314">
        <f t="shared" si="400"/>
        <v>0</v>
      </c>
      <c r="BN1229" s="311">
        <f t="shared" si="394"/>
        <v>0</v>
      </c>
      <c r="BO1229" s="312">
        <f t="shared" si="395"/>
        <v>0</v>
      </c>
      <c r="BP1229" s="313">
        <f t="shared" si="396"/>
        <v>0</v>
      </c>
      <c r="BQ1229" s="314">
        <f t="shared" si="401"/>
        <v>0</v>
      </c>
      <c r="BR1229" s="311">
        <f t="shared" si="397"/>
        <v>0</v>
      </c>
      <c r="BS1229" s="312">
        <f t="shared" si="398"/>
        <v>0</v>
      </c>
      <c r="BT1229" s="313">
        <f t="shared" si="399"/>
        <v>0</v>
      </c>
      <c r="BU1229" s="314">
        <f t="shared" si="402"/>
        <v>0</v>
      </c>
      <c r="BV1229" s="247">
        <f t="shared" si="403"/>
        <v>0</v>
      </c>
      <c r="BW1229" s="310" t="str">
        <f>IF(BV1229=0,"",
IF(SUM($BV$1089:BV1229)=1,BX1229,
IF($BV$1664&gt;SUM($BV$1089:BV1229),_xlfn.CONCAT(", ",BX1229),
IF($BV$1664=SUM($BV$1089:BV1229),_xlfn.CONCAT(" y ",BX1229)))))</f>
        <v/>
      </c>
      <c r="BX1229" s="421">
        <v>141</v>
      </c>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row>
    <row r="1230" spans="1:133" ht="14.25">
      <c r="A1230" s="405"/>
      <c r="B1230" s="6"/>
      <c r="C1230" s="421" t="s">
        <v>6807</v>
      </c>
      <c r="D1230" s="668" t="str">
        <f>IF($AC$1082="","",IF(HLOOKUP($AC$1082,Presentación!$AQ$3:$BV$574,Presentación!AP145)="","",HLOOKUP($AC$1082,Presentación!$AQ$3:$BV$574,Presentación!AP145,0)))</f>
        <v/>
      </c>
      <c r="E1230" s="669"/>
      <c r="F1230" s="670"/>
      <c r="G1230" s="763" t="str">
        <f>IF($AC$1082="","",IF(HLOOKUP($AC$1082,Presentación!$BZ$3:$DE$574,Presentación!AP145,0)="","",HLOOKUP($AC$1082,Presentación!$BZ$3:$DE$574,Presentación!AP145,0)))</f>
        <v/>
      </c>
      <c r="H1230" s="669"/>
      <c r="I1230" s="669"/>
      <c r="J1230" s="669"/>
      <c r="K1230" s="669"/>
      <c r="L1230" s="670"/>
      <c r="M1230" s="112"/>
      <c r="N1230" s="112"/>
      <c r="O1230" s="112"/>
      <c r="P1230" s="112"/>
      <c r="Q1230" s="112"/>
      <c r="R1230" s="112"/>
      <c r="S1230" s="112"/>
      <c r="T1230" s="112"/>
      <c r="U1230" s="112"/>
      <c r="V1230" s="112"/>
      <c r="W1230" s="112"/>
      <c r="X1230" s="112"/>
      <c r="Y1230" s="112"/>
      <c r="Z1230" s="112"/>
      <c r="AA1230" s="112"/>
      <c r="AB1230" s="112"/>
      <c r="AC1230" s="112"/>
      <c r="AD1230" s="112"/>
      <c r="AG1230">
        <f t="shared" si="365"/>
        <v>0</v>
      </c>
      <c r="AH1230" s="247">
        <f t="shared" si="366"/>
        <v>0</v>
      </c>
      <c r="AI1230" s="310" t="str">
        <f>IF(AH1230=0,"",
IF(SUM($AH$1088:AH1230)=1,AJ1230,
IF($AH$1663&gt;SUM($AH$1088:AH1230),_xlfn.CONCAT(", ",AJ1230),
IF($AH$1663=SUM($AH$1088:AH1230),_xlfn.CONCAT(" y ",AJ1230)))))</f>
        <v/>
      </c>
      <c r="AJ1230" s="421">
        <v>143</v>
      </c>
      <c r="AK1230">
        <f t="shared" si="364"/>
        <v>0</v>
      </c>
      <c r="AL1230">
        <f t="shared" si="367"/>
        <v>0</v>
      </c>
      <c r="AM1230">
        <f t="shared" si="368"/>
        <v>0</v>
      </c>
      <c r="AN1230">
        <f t="shared" si="369"/>
        <v>0</v>
      </c>
      <c r="AO1230">
        <f t="shared" si="370"/>
        <v>0</v>
      </c>
      <c r="AP1230">
        <f t="shared" si="371"/>
        <v>0</v>
      </c>
      <c r="AQ1230">
        <f t="shared" si="372"/>
        <v>0</v>
      </c>
      <c r="AR1230">
        <f t="shared" si="373"/>
        <v>0</v>
      </c>
      <c r="AS1230">
        <f t="shared" si="374"/>
        <v>0</v>
      </c>
      <c r="AT1230">
        <f t="shared" si="375"/>
        <v>0</v>
      </c>
      <c r="AU1230">
        <f t="shared" si="376"/>
        <v>0</v>
      </c>
      <c r="AV1230">
        <f t="shared" si="377"/>
        <v>0</v>
      </c>
      <c r="AW1230">
        <f t="shared" si="378"/>
        <v>0</v>
      </c>
      <c r="AX1230">
        <f t="shared" si="379"/>
        <v>0</v>
      </c>
      <c r="AY1230">
        <f t="shared" si="380"/>
        <v>0</v>
      </c>
      <c r="AZ1230">
        <f t="shared" si="381"/>
        <v>0</v>
      </c>
      <c r="BA1230">
        <f t="shared" si="382"/>
        <v>0</v>
      </c>
      <c r="BB1230">
        <f t="shared" si="383"/>
        <v>0</v>
      </c>
      <c r="BC1230">
        <f t="shared" si="384"/>
        <v>0</v>
      </c>
      <c r="BD1230">
        <f t="shared" si="385"/>
        <v>0</v>
      </c>
      <c r="BE1230">
        <f t="shared" si="386"/>
        <v>0</v>
      </c>
      <c r="BF1230">
        <f t="shared" si="387"/>
        <v>0</v>
      </c>
      <c r="BG1230">
        <f t="shared" si="388"/>
        <v>0</v>
      </c>
      <c r="BH1230">
        <f t="shared" si="389"/>
        <v>0</v>
      </c>
      <c r="BI1230">
        <f t="shared" si="390"/>
        <v>0</v>
      </c>
      <c r="BJ1230" s="311">
        <f t="shared" si="391"/>
        <v>0</v>
      </c>
      <c r="BK1230" s="312">
        <f t="shared" si="392"/>
        <v>0</v>
      </c>
      <c r="BL1230" s="313">
        <f t="shared" si="393"/>
        <v>0</v>
      </c>
      <c r="BM1230" s="314">
        <f t="shared" si="400"/>
        <v>0</v>
      </c>
      <c r="BN1230" s="311">
        <f t="shared" si="394"/>
        <v>0</v>
      </c>
      <c r="BO1230" s="312">
        <f t="shared" si="395"/>
        <v>0</v>
      </c>
      <c r="BP1230" s="313">
        <f t="shared" si="396"/>
        <v>0</v>
      </c>
      <c r="BQ1230" s="314">
        <f t="shared" si="401"/>
        <v>0</v>
      </c>
      <c r="BR1230" s="311">
        <f t="shared" si="397"/>
        <v>0</v>
      </c>
      <c r="BS1230" s="312">
        <f t="shared" si="398"/>
        <v>0</v>
      </c>
      <c r="BT1230" s="313">
        <f t="shared" si="399"/>
        <v>0</v>
      </c>
      <c r="BU1230" s="314">
        <f t="shared" si="402"/>
        <v>0</v>
      </c>
      <c r="BV1230" s="247">
        <f t="shared" si="403"/>
        <v>0</v>
      </c>
      <c r="BW1230" s="310" t="str">
        <f>IF(BV1230=0,"",
IF(SUM($BV$1089:BV1230)=1,BX1230,
IF($BV$1664&gt;SUM($BV$1089:BV1230),_xlfn.CONCAT(", ",BX1230),
IF($BV$1664=SUM($BV$1089:BV1230),_xlfn.CONCAT(" y ",BX1230)))))</f>
        <v/>
      </c>
      <c r="BX1230" s="421">
        <v>142</v>
      </c>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row>
    <row r="1231" spans="1:133" ht="14.25">
      <c r="A1231" s="405"/>
      <c r="B1231" s="6"/>
      <c r="C1231" s="421" t="s">
        <v>6808</v>
      </c>
      <c r="D1231" s="668" t="str">
        <f>IF($AC$1082="","",IF(HLOOKUP($AC$1082,Presentación!$AQ$3:$BV$574,Presentación!AP146)="","",HLOOKUP($AC$1082,Presentación!$AQ$3:$BV$574,Presentación!AP146,0)))</f>
        <v/>
      </c>
      <c r="E1231" s="669"/>
      <c r="F1231" s="670"/>
      <c r="G1231" s="763" t="str">
        <f>IF($AC$1082="","",IF(HLOOKUP($AC$1082,Presentación!$BZ$3:$DE$574,Presentación!AP146,0)="","",HLOOKUP($AC$1082,Presentación!$BZ$3:$DE$574,Presentación!AP146,0)))</f>
        <v/>
      </c>
      <c r="H1231" s="669"/>
      <c r="I1231" s="669"/>
      <c r="J1231" s="669"/>
      <c r="K1231" s="669"/>
      <c r="L1231" s="670"/>
      <c r="M1231" s="112"/>
      <c r="N1231" s="112"/>
      <c r="O1231" s="112"/>
      <c r="P1231" s="112"/>
      <c r="Q1231" s="112"/>
      <c r="R1231" s="112"/>
      <c r="S1231" s="112"/>
      <c r="T1231" s="112"/>
      <c r="U1231" s="112"/>
      <c r="V1231" s="112"/>
      <c r="W1231" s="112"/>
      <c r="X1231" s="112"/>
      <c r="Y1231" s="112"/>
      <c r="Z1231" s="112"/>
      <c r="AA1231" s="112"/>
      <c r="AB1231" s="112"/>
      <c r="AC1231" s="112"/>
      <c r="AD1231" s="112"/>
      <c r="AG1231">
        <f t="shared" si="365"/>
        <v>0</v>
      </c>
      <c r="AH1231" s="247">
        <f t="shared" si="366"/>
        <v>0</v>
      </c>
      <c r="AI1231" s="310" t="str">
        <f>IF(AH1231=0,"",
IF(SUM($AH$1088:AH1231)=1,AJ1231,
IF($AH$1663&gt;SUM($AH$1088:AH1231),_xlfn.CONCAT(", ",AJ1231),
IF($AH$1663=SUM($AH$1088:AH1231),_xlfn.CONCAT(" y ",AJ1231)))))</f>
        <v/>
      </c>
      <c r="AJ1231" s="421">
        <v>144</v>
      </c>
      <c r="AK1231">
        <f t="shared" si="364"/>
        <v>0</v>
      </c>
      <c r="AL1231">
        <f t="shared" si="367"/>
        <v>0</v>
      </c>
      <c r="AM1231">
        <f t="shared" si="368"/>
        <v>0</v>
      </c>
      <c r="AN1231">
        <f t="shared" si="369"/>
        <v>0</v>
      </c>
      <c r="AO1231">
        <f t="shared" si="370"/>
        <v>0</v>
      </c>
      <c r="AP1231">
        <f t="shared" si="371"/>
        <v>0</v>
      </c>
      <c r="AQ1231">
        <f t="shared" si="372"/>
        <v>0</v>
      </c>
      <c r="AR1231">
        <f t="shared" si="373"/>
        <v>0</v>
      </c>
      <c r="AS1231">
        <f t="shared" si="374"/>
        <v>0</v>
      </c>
      <c r="AT1231">
        <f t="shared" si="375"/>
        <v>0</v>
      </c>
      <c r="AU1231">
        <f t="shared" si="376"/>
        <v>0</v>
      </c>
      <c r="AV1231">
        <f t="shared" si="377"/>
        <v>0</v>
      </c>
      <c r="AW1231">
        <f t="shared" si="378"/>
        <v>0</v>
      </c>
      <c r="AX1231">
        <f t="shared" si="379"/>
        <v>0</v>
      </c>
      <c r="AY1231">
        <f t="shared" si="380"/>
        <v>0</v>
      </c>
      <c r="AZ1231">
        <f t="shared" si="381"/>
        <v>0</v>
      </c>
      <c r="BA1231">
        <f t="shared" si="382"/>
        <v>0</v>
      </c>
      <c r="BB1231">
        <f t="shared" si="383"/>
        <v>0</v>
      </c>
      <c r="BC1231">
        <f t="shared" si="384"/>
        <v>0</v>
      </c>
      <c r="BD1231">
        <f t="shared" si="385"/>
        <v>0</v>
      </c>
      <c r="BE1231">
        <f t="shared" si="386"/>
        <v>0</v>
      </c>
      <c r="BF1231">
        <f t="shared" si="387"/>
        <v>0</v>
      </c>
      <c r="BG1231">
        <f t="shared" si="388"/>
        <v>0</v>
      </c>
      <c r="BH1231">
        <f t="shared" si="389"/>
        <v>0</v>
      </c>
      <c r="BI1231">
        <f t="shared" si="390"/>
        <v>0</v>
      </c>
      <c r="BJ1231" s="311">
        <f t="shared" si="391"/>
        <v>0</v>
      </c>
      <c r="BK1231" s="312">
        <f t="shared" si="392"/>
        <v>0</v>
      </c>
      <c r="BL1231" s="313">
        <f t="shared" si="393"/>
        <v>0</v>
      </c>
      <c r="BM1231" s="314">
        <f t="shared" si="400"/>
        <v>0</v>
      </c>
      <c r="BN1231" s="311">
        <f t="shared" si="394"/>
        <v>0</v>
      </c>
      <c r="BO1231" s="312">
        <f t="shared" si="395"/>
        <v>0</v>
      </c>
      <c r="BP1231" s="313">
        <f t="shared" si="396"/>
        <v>0</v>
      </c>
      <c r="BQ1231" s="314">
        <f t="shared" si="401"/>
        <v>0</v>
      </c>
      <c r="BR1231" s="311">
        <f t="shared" si="397"/>
        <v>0</v>
      </c>
      <c r="BS1231" s="312">
        <f t="shared" si="398"/>
        <v>0</v>
      </c>
      <c r="BT1231" s="313">
        <f t="shared" si="399"/>
        <v>0</v>
      </c>
      <c r="BU1231" s="314">
        <f t="shared" si="402"/>
        <v>0</v>
      </c>
      <c r="BV1231" s="247">
        <f t="shared" si="403"/>
        <v>0</v>
      </c>
      <c r="BW1231" s="310" t="str">
        <f>IF(BV1231=0,"",
IF(SUM($BV$1089:BV1231)=1,BX1231,
IF($BV$1664&gt;SUM($BV$1089:BV1231),_xlfn.CONCAT(", ",BX1231),
IF($BV$1664=SUM($BV$1089:BV1231),_xlfn.CONCAT(" y ",BX1231)))))</f>
        <v/>
      </c>
      <c r="BX1231" s="421">
        <v>143</v>
      </c>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row>
    <row r="1232" spans="1:133" ht="14.25">
      <c r="A1232" s="405"/>
      <c r="B1232" s="6"/>
      <c r="C1232" s="421" t="s">
        <v>6809</v>
      </c>
      <c r="D1232" s="668" t="str">
        <f>IF($AC$1082="","",IF(HLOOKUP($AC$1082,Presentación!$AQ$3:$BV$574,Presentación!AP147)="","",HLOOKUP($AC$1082,Presentación!$AQ$3:$BV$574,Presentación!AP147,0)))</f>
        <v/>
      </c>
      <c r="E1232" s="669"/>
      <c r="F1232" s="670"/>
      <c r="G1232" s="763" t="str">
        <f>IF($AC$1082="","",IF(HLOOKUP($AC$1082,Presentación!$BZ$3:$DE$574,Presentación!AP147,0)="","",HLOOKUP($AC$1082,Presentación!$BZ$3:$DE$574,Presentación!AP147,0)))</f>
        <v/>
      </c>
      <c r="H1232" s="669"/>
      <c r="I1232" s="669"/>
      <c r="J1232" s="669"/>
      <c r="K1232" s="669"/>
      <c r="L1232" s="670"/>
      <c r="M1232" s="112"/>
      <c r="N1232" s="112"/>
      <c r="O1232" s="112"/>
      <c r="P1232" s="112"/>
      <c r="Q1232" s="112"/>
      <c r="R1232" s="112"/>
      <c r="S1232" s="112"/>
      <c r="T1232" s="112"/>
      <c r="U1232" s="112"/>
      <c r="V1232" s="112"/>
      <c r="W1232" s="112"/>
      <c r="X1232" s="112"/>
      <c r="Y1232" s="112"/>
      <c r="Z1232" s="112"/>
      <c r="AA1232" s="112"/>
      <c r="AB1232" s="112"/>
      <c r="AC1232" s="112"/>
      <c r="AD1232" s="112"/>
      <c r="AG1232">
        <f t="shared" si="365"/>
        <v>0</v>
      </c>
      <c r="AH1232" s="247">
        <f t="shared" si="366"/>
        <v>0</v>
      </c>
      <c r="AI1232" s="310" t="str">
        <f>IF(AH1232=0,"",
IF(SUM($AH$1088:AH1232)=1,AJ1232,
IF($AH$1663&gt;SUM($AH$1088:AH1232),_xlfn.CONCAT(", ",AJ1232),
IF($AH$1663=SUM($AH$1088:AH1232),_xlfn.CONCAT(" y ",AJ1232)))))</f>
        <v/>
      </c>
      <c r="AJ1232" s="421">
        <v>145</v>
      </c>
      <c r="AK1232">
        <f t="shared" si="364"/>
        <v>0</v>
      </c>
      <c r="AL1232">
        <f t="shared" si="367"/>
        <v>0</v>
      </c>
      <c r="AM1232">
        <f t="shared" si="368"/>
        <v>0</v>
      </c>
      <c r="AN1232">
        <f t="shared" si="369"/>
        <v>0</v>
      </c>
      <c r="AO1232">
        <f t="shared" si="370"/>
        <v>0</v>
      </c>
      <c r="AP1232">
        <f t="shared" si="371"/>
        <v>0</v>
      </c>
      <c r="AQ1232">
        <f t="shared" si="372"/>
        <v>0</v>
      </c>
      <c r="AR1232">
        <f t="shared" si="373"/>
        <v>0</v>
      </c>
      <c r="AS1232">
        <f t="shared" si="374"/>
        <v>0</v>
      </c>
      <c r="AT1232">
        <f t="shared" si="375"/>
        <v>0</v>
      </c>
      <c r="AU1232">
        <f t="shared" si="376"/>
        <v>0</v>
      </c>
      <c r="AV1232">
        <f t="shared" si="377"/>
        <v>0</v>
      </c>
      <c r="AW1232">
        <f t="shared" si="378"/>
        <v>0</v>
      </c>
      <c r="AX1232">
        <f t="shared" si="379"/>
        <v>0</v>
      </c>
      <c r="AY1232">
        <f t="shared" si="380"/>
        <v>0</v>
      </c>
      <c r="AZ1232">
        <f t="shared" si="381"/>
        <v>0</v>
      </c>
      <c r="BA1232">
        <f t="shared" si="382"/>
        <v>0</v>
      </c>
      <c r="BB1232">
        <f t="shared" si="383"/>
        <v>0</v>
      </c>
      <c r="BC1232">
        <f t="shared" si="384"/>
        <v>0</v>
      </c>
      <c r="BD1232">
        <f t="shared" si="385"/>
        <v>0</v>
      </c>
      <c r="BE1232">
        <f t="shared" si="386"/>
        <v>0</v>
      </c>
      <c r="BF1232">
        <f t="shared" si="387"/>
        <v>0</v>
      </c>
      <c r="BG1232">
        <f t="shared" si="388"/>
        <v>0</v>
      </c>
      <c r="BH1232">
        <f t="shared" si="389"/>
        <v>0</v>
      </c>
      <c r="BI1232">
        <f t="shared" si="390"/>
        <v>0</v>
      </c>
      <c r="BJ1232" s="311">
        <f t="shared" si="391"/>
        <v>0</v>
      </c>
      <c r="BK1232" s="312">
        <f t="shared" si="392"/>
        <v>0</v>
      </c>
      <c r="BL1232" s="313">
        <f t="shared" si="393"/>
        <v>0</v>
      </c>
      <c r="BM1232" s="314">
        <f t="shared" si="400"/>
        <v>0</v>
      </c>
      <c r="BN1232" s="311">
        <f t="shared" si="394"/>
        <v>0</v>
      </c>
      <c r="BO1232" s="312">
        <f t="shared" si="395"/>
        <v>0</v>
      </c>
      <c r="BP1232" s="313">
        <f t="shared" si="396"/>
        <v>0</v>
      </c>
      <c r="BQ1232" s="314">
        <f t="shared" si="401"/>
        <v>0</v>
      </c>
      <c r="BR1232" s="311">
        <f t="shared" si="397"/>
        <v>0</v>
      </c>
      <c r="BS1232" s="312">
        <f t="shared" si="398"/>
        <v>0</v>
      </c>
      <c r="BT1232" s="313">
        <f t="shared" si="399"/>
        <v>0</v>
      </c>
      <c r="BU1232" s="314">
        <f t="shared" si="402"/>
        <v>0</v>
      </c>
      <c r="BV1232" s="247">
        <f t="shared" si="403"/>
        <v>0</v>
      </c>
      <c r="BW1232" s="310" t="str">
        <f>IF(BV1232=0,"",
IF(SUM($BV$1089:BV1232)=1,BX1232,
IF($BV$1664&gt;SUM($BV$1089:BV1232),_xlfn.CONCAT(", ",BX1232),
IF($BV$1664=SUM($BV$1089:BV1232),_xlfn.CONCAT(" y ",BX1232)))))</f>
        <v/>
      </c>
      <c r="BX1232" s="421">
        <v>144</v>
      </c>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row>
    <row r="1233" spans="1:133" ht="14.25">
      <c r="A1233" s="405"/>
      <c r="B1233" s="6"/>
      <c r="C1233" s="421" t="s">
        <v>6810</v>
      </c>
      <c r="D1233" s="668" t="str">
        <f>IF($AC$1082="","",IF(HLOOKUP($AC$1082,Presentación!$AQ$3:$BV$574,Presentación!AP148)="","",HLOOKUP($AC$1082,Presentación!$AQ$3:$BV$574,Presentación!AP148,0)))</f>
        <v/>
      </c>
      <c r="E1233" s="669"/>
      <c r="F1233" s="670"/>
      <c r="G1233" s="763" t="str">
        <f>IF($AC$1082="","",IF(HLOOKUP($AC$1082,Presentación!$BZ$3:$DE$574,Presentación!AP148,0)="","",HLOOKUP($AC$1082,Presentación!$BZ$3:$DE$574,Presentación!AP148,0)))</f>
        <v/>
      </c>
      <c r="H1233" s="669"/>
      <c r="I1233" s="669"/>
      <c r="J1233" s="669"/>
      <c r="K1233" s="669"/>
      <c r="L1233" s="670"/>
      <c r="M1233" s="112"/>
      <c r="N1233" s="112"/>
      <c r="O1233" s="112"/>
      <c r="P1233" s="112"/>
      <c r="Q1233" s="112"/>
      <c r="R1233" s="112"/>
      <c r="S1233" s="112"/>
      <c r="T1233" s="112"/>
      <c r="U1233" s="112"/>
      <c r="V1233" s="112"/>
      <c r="W1233" s="112"/>
      <c r="X1233" s="112"/>
      <c r="Y1233" s="112"/>
      <c r="Z1233" s="112"/>
      <c r="AA1233" s="112"/>
      <c r="AB1233" s="112"/>
      <c r="AC1233" s="112"/>
      <c r="AD1233" s="112"/>
      <c r="AG1233">
        <f t="shared" si="365"/>
        <v>0</v>
      </c>
      <c r="AH1233" s="247">
        <f t="shared" si="366"/>
        <v>0</v>
      </c>
      <c r="AI1233" s="310" t="str">
        <f>IF(AH1233=0,"",
IF(SUM($AH$1088:AH1233)=1,AJ1233,
IF($AH$1663&gt;SUM($AH$1088:AH1233),_xlfn.CONCAT(", ",AJ1233),
IF($AH$1663=SUM($AH$1088:AH1233),_xlfn.CONCAT(" y ",AJ1233)))))</f>
        <v/>
      </c>
      <c r="AJ1233" s="421">
        <v>146</v>
      </c>
      <c r="AK1233">
        <f t="shared" si="364"/>
        <v>0</v>
      </c>
      <c r="AL1233">
        <f t="shared" si="367"/>
        <v>0</v>
      </c>
      <c r="AM1233">
        <f t="shared" si="368"/>
        <v>0</v>
      </c>
      <c r="AN1233">
        <f t="shared" si="369"/>
        <v>0</v>
      </c>
      <c r="AO1233">
        <f t="shared" si="370"/>
        <v>0</v>
      </c>
      <c r="AP1233">
        <f t="shared" si="371"/>
        <v>0</v>
      </c>
      <c r="AQ1233">
        <f t="shared" si="372"/>
        <v>0</v>
      </c>
      <c r="AR1233">
        <f t="shared" si="373"/>
        <v>0</v>
      </c>
      <c r="AS1233">
        <f t="shared" si="374"/>
        <v>0</v>
      </c>
      <c r="AT1233">
        <f t="shared" si="375"/>
        <v>0</v>
      </c>
      <c r="AU1233">
        <f t="shared" si="376"/>
        <v>0</v>
      </c>
      <c r="AV1233">
        <f t="shared" si="377"/>
        <v>0</v>
      </c>
      <c r="AW1233">
        <f t="shared" si="378"/>
        <v>0</v>
      </c>
      <c r="AX1233">
        <f t="shared" si="379"/>
        <v>0</v>
      </c>
      <c r="AY1233">
        <f t="shared" si="380"/>
        <v>0</v>
      </c>
      <c r="AZ1233">
        <f t="shared" si="381"/>
        <v>0</v>
      </c>
      <c r="BA1233">
        <f t="shared" si="382"/>
        <v>0</v>
      </c>
      <c r="BB1233">
        <f t="shared" si="383"/>
        <v>0</v>
      </c>
      <c r="BC1233">
        <f t="shared" si="384"/>
        <v>0</v>
      </c>
      <c r="BD1233">
        <f t="shared" si="385"/>
        <v>0</v>
      </c>
      <c r="BE1233">
        <f t="shared" si="386"/>
        <v>0</v>
      </c>
      <c r="BF1233">
        <f t="shared" si="387"/>
        <v>0</v>
      </c>
      <c r="BG1233">
        <f t="shared" si="388"/>
        <v>0</v>
      </c>
      <c r="BH1233">
        <f t="shared" si="389"/>
        <v>0</v>
      </c>
      <c r="BI1233">
        <f t="shared" si="390"/>
        <v>0</v>
      </c>
      <c r="BJ1233" s="311">
        <f t="shared" si="391"/>
        <v>0</v>
      </c>
      <c r="BK1233" s="312">
        <f t="shared" si="392"/>
        <v>0</v>
      </c>
      <c r="BL1233" s="313">
        <f t="shared" si="393"/>
        <v>0</v>
      </c>
      <c r="BM1233" s="314">
        <f t="shared" si="400"/>
        <v>0</v>
      </c>
      <c r="BN1233" s="311">
        <f t="shared" si="394"/>
        <v>0</v>
      </c>
      <c r="BO1233" s="312">
        <f t="shared" si="395"/>
        <v>0</v>
      </c>
      <c r="BP1233" s="313">
        <f t="shared" si="396"/>
        <v>0</v>
      </c>
      <c r="BQ1233" s="314">
        <f t="shared" si="401"/>
        <v>0</v>
      </c>
      <c r="BR1233" s="311">
        <f t="shared" si="397"/>
        <v>0</v>
      </c>
      <c r="BS1233" s="312">
        <f t="shared" si="398"/>
        <v>0</v>
      </c>
      <c r="BT1233" s="313">
        <f t="shared" si="399"/>
        <v>0</v>
      </c>
      <c r="BU1233" s="314">
        <f t="shared" si="402"/>
        <v>0</v>
      </c>
      <c r="BV1233" s="247">
        <f t="shared" si="403"/>
        <v>0</v>
      </c>
      <c r="BW1233" s="310" t="str">
        <f>IF(BV1233=0,"",
IF(SUM($BV$1089:BV1233)=1,BX1233,
IF($BV$1664&gt;SUM($BV$1089:BV1233),_xlfn.CONCAT(", ",BX1233),
IF($BV$1664=SUM($BV$1089:BV1233),_xlfn.CONCAT(" y ",BX1233)))))</f>
        <v/>
      </c>
      <c r="BX1233" s="421">
        <v>145</v>
      </c>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row>
    <row r="1234" spans="1:133" ht="14.25">
      <c r="A1234" s="405"/>
      <c r="B1234" s="6"/>
      <c r="C1234" s="421" t="s">
        <v>6811</v>
      </c>
      <c r="D1234" s="668" t="str">
        <f>IF($AC$1082="","",IF(HLOOKUP($AC$1082,Presentación!$AQ$3:$BV$574,Presentación!AP149)="","",HLOOKUP($AC$1082,Presentación!$AQ$3:$BV$574,Presentación!AP149,0)))</f>
        <v/>
      </c>
      <c r="E1234" s="669"/>
      <c r="F1234" s="670"/>
      <c r="G1234" s="763" t="str">
        <f>IF($AC$1082="","",IF(HLOOKUP($AC$1082,Presentación!$BZ$3:$DE$574,Presentación!AP149,0)="","",HLOOKUP($AC$1082,Presentación!$BZ$3:$DE$574,Presentación!AP149,0)))</f>
        <v/>
      </c>
      <c r="H1234" s="669"/>
      <c r="I1234" s="669"/>
      <c r="J1234" s="669"/>
      <c r="K1234" s="669"/>
      <c r="L1234" s="670"/>
      <c r="M1234" s="112"/>
      <c r="N1234" s="112"/>
      <c r="O1234" s="112"/>
      <c r="P1234" s="112"/>
      <c r="Q1234" s="112"/>
      <c r="R1234" s="112"/>
      <c r="S1234" s="112"/>
      <c r="T1234" s="112"/>
      <c r="U1234" s="112"/>
      <c r="V1234" s="112"/>
      <c r="W1234" s="112"/>
      <c r="X1234" s="112"/>
      <c r="Y1234" s="112"/>
      <c r="Z1234" s="112"/>
      <c r="AA1234" s="112"/>
      <c r="AB1234" s="112"/>
      <c r="AC1234" s="112"/>
      <c r="AD1234" s="112"/>
      <c r="AG1234">
        <f t="shared" si="365"/>
        <v>0</v>
      </c>
      <c r="AH1234" s="247">
        <f t="shared" si="366"/>
        <v>0</v>
      </c>
      <c r="AI1234" s="310" t="str">
        <f>IF(AH1234=0,"",
IF(SUM($AH$1088:AH1234)=1,AJ1234,
IF($AH$1663&gt;SUM($AH$1088:AH1234),_xlfn.CONCAT(", ",AJ1234),
IF($AH$1663=SUM($AH$1088:AH1234),_xlfn.CONCAT(" y ",AJ1234)))))</f>
        <v/>
      </c>
      <c r="AJ1234" s="421">
        <v>147</v>
      </c>
      <c r="AK1234">
        <f t="shared" si="364"/>
        <v>0</v>
      </c>
      <c r="AL1234">
        <f t="shared" si="367"/>
        <v>0</v>
      </c>
      <c r="AM1234">
        <f t="shared" si="368"/>
        <v>0</v>
      </c>
      <c r="AN1234">
        <f t="shared" si="369"/>
        <v>0</v>
      </c>
      <c r="AO1234">
        <f t="shared" si="370"/>
        <v>0</v>
      </c>
      <c r="AP1234">
        <f t="shared" si="371"/>
        <v>0</v>
      </c>
      <c r="AQ1234">
        <f t="shared" si="372"/>
        <v>0</v>
      </c>
      <c r="AR1234">
        <f t="shared" si="373"/>
        <v>0</v>
      </c>
      <c r="AS1234">
        <f t="shared" si="374"/>
        <v>0</v>
      </c>
      <c r="AT1234">
        <f t="shared" si="375"/>
        <v>0</v>
      </c>
      <c r="AU1234">
        <f t="shared" si="376"/>
        <v>0</v>
      </c>
      <c r="AV1234">
        <f t="shared" si="377"/>
        <v>0</v>
      </c>
      <c r="AW1234">
        <f t="shared" si="378"/>
        <v>0</v>
      </c>
      <c r="AX1234">
        <f t="shared" si="379"/>
        <v>0</v>
      </c>
      <c r="AY1234">
        <f t="shared" si="380"/>
        <v>0</v>
      </c>
      <c r="AZ1234">
        <f t="shared" si="381"/>
        <v>0</v>
      </c>
      <c r="BA1234">
        <f t="shared" si="382"/>
        <v>0</v>
      </c>
      <c r="BB1234">
        <f t="shared" si="383"/>
        <v>0</v>
      </c>
      <c r="BC1234">
        <f t="shared" si="384"/>
        <v>0</v>
      </c>
      <c r="BD1234">
        <f t="shared" si="385"/>
        <v>0</v>
      </c>
      <c r="BE1234">
        <f t="shared" si="386"/>
        <v>0</v>
      </c>
      <c r="BF1234">
        <f t="shared" si="387"/>
        <v>0</v>
      </c>
      <c r="BG1234">
        <f t="shared" si="388"/>
        <v>0</v>
      </c>
      <c r="BH1234">
        <f t="shared" si="389"/>
        <v>0</v>
      </c>
      <c r="BI1234">
        <f t="shared" si="390"/>
        <v>0</v>
      </c>
      <c r="BJ1234" s="311">
        <f t="shared" si="391"/>
        <v>0</v>
      </c>
      <c r="BK1234" s="312">
        <f t="shared" si="392"/>
        <v>0</v>
      </c>
      <c r="BL1234" s="313">
        <f t="shared" si="393"/>
        <v>0</v>
      </c>
      <c r="BM1234" s="314">
        <f t="shared" si="400"/>
        <v>0</v>
      </c>
      <c r="BN1234" s="311">
        <f t="shared" si="394"/>
        <v>0</v>
      </c>
      <c r="BO1234" s="312">
        <f t="shared" si="395"/>
        <v>0</v>
      </c>
      <c r="BP1234" s="313">
        <f t="shared" si="396"/>
        <v>0</v>
      </c>
      <c r="BQ1234" s="314">
        <f t="shared" si="401"/>
        <v>0</v>
      </c>
      <c r="BR1234" s="311">
        <f t="shared" si="397"/>
        <v>0</v>
      </c>
      <c r="BS1234" s="312">
        <f t="shared" si="398"/>
        <v>0</v>
      </c>
      <c r="BT1234" s="313">
        <f t="shared" si="399"/>
        <v>0</v>
      </c>
      <c r="BU1234" s="314">
        <f t="shared" si="402"/>
        <v>0</v>
      </c>
      <c r="BV1234" s="247">
        <f t="shared" si="403"/>
        <v>0</v>
      </c>
      <c r="BW1234" s="310" t="str">
        <f>IF(BV1234=0,"",
IF(SUM($BV$1089:BV1234)=1,BX1234,
IF($BV$1664&gt;SUM($BV$1089:BV1234),_xlfn.CONCAT(", ",BX1234),
IF($BV$1664=SUM($BV$1089:BV1234),_xlfn.CONCAT(" y ",BX1234)))))</f>
        <v/>
      </c>
      <c r="BX1234" s="421">
        <v>146</v>
      </c>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row>
    <row r="1235" spans="1:133" ht="14.25">
      <c r="A1235" s="405"/>
      <c r="B1235" s="6"/>
      <c r="C1235" s="421" t="s">
        <v>6812</v>
      </c>
      <c r="D1235" s="668" t="str">
        <f>IF($AC$1082="","",IF(HLOOKUP($AC$1082,Presentación!$AQ$3:$BV$574,Presentación!AP150)="","",HLOOKUP($AC$1082,Presentación!$AQ$3:$BV$574,Presentación!AP150,0)))</f>
        <v/>
      </c>
      <c r="E1235" s="669"/>
      <c r="F1235" s="670"/>
      <c r="G1235" s="763" t="str">
        <f>IF($AC$1082="","",IF(HLOOKUP($AC$1082,Presentación!$BZ$3:$DE$574,Presentación!AP150,0)="","",HLOOKUP($AC$1082,Presentación!$BZ$3:$DE$574,Presentación!AP150,0)))</f>
        <v/>
      </c>
      <c r="H1235" s="669"/>
      <c r="I1235" s="669"/>
      <c r="J1235" s="669"/>
      <c r="K1235" s="669"/>
      <c r="L1235" s="670"/>
      <c r="M1235" s="112"/>
      <c r="N1235" s="112"/>
      <c r="O1235" s="112"/>
      <c r="P1235" s="112"/>
      <c r="Q1235" s="112"/>
      <c r="R1235" s="112"/>
      <c r="S1235" s="112"/>
      <c r="T1235" s="112"/>
      <c r="U1235" s="112"/>
      <c r="V1235" s="112"/>
      <c r="W1235" s="112"/>
      <c r="X1235" s="112"/>
      <c r="Y1235" s="112"/>
      <c r="Z1235" s="112"/>
      <c r="AA1235" s="112"/>
      <c r="AB1235" s="112"/>
      <c r="AC1235" s="112"/>
      <c r="AD1235" s="112"/>
      <c r="AG1235">
        <f t="shared" si="365"/>
        <v>0</v>
      </c>
      <c r="AH1235" s="247">
        <f t="shared" si="366"/>
        <v>0</v>
      </c>
      <c r="AI1235" s="310" t="str">
        <f>IF(AH1235=0,"",
IF(SUM($AH$1088:AH1235)=1,AJ1235,
IF($AH$1663&gt;SUM($AH$1088:AH1235),_xlfn.CONCAT(", ",AJ1235),
IF($AH$1663=SUM($AH$1088:AH1235),_xlfn.CONCAT(" y ",AJ1235)))))</f>
        <v/>
      </c>
      <c r="AJ1235" s="421">
        <v>148</v>
      </c>
      <c r="AK1235">
        <f t="shared" si="364"/>
        <v>0</v>
      </c>
      <c r="AL1235">
        <f t="shared" si="367"/>
        <v>0</v>
      </c>
      <c r="AM1235">
        <f t="shared" si="368"/>
        <v>0</v>
      </c>
      <c r="AN1235">
        <f t="shared" si="369"/>
        <v>0</v>
      </c>
      <c r="AO1235">
        <f t="shared" si="370"/>
        <v>0</v>
      </c>
      <c r="AP1235">
        <f t="shared" si="371"/>
        <v>0</v>
      </c>
      <c r="AQ1235">
        <f t="shared" si="372"/>
        <v>0</v>
      </c>
      <c r="AR1235">
        <f t="shared" si="373"/>
        <v>0</v>
      </c>
      <c r="AS1235">
        <f t="shared" si="374"/>
        <v>0</v>
      </c>
      <c r="AT1235">
        <f t="shared" si="375"/>
        <v>0</v>
      </c>
      <c r="AU1235">
        <f t="shared" si="376"/>
        <v>0</v>
      </c>
      <c r="AV1235">
        <f t="shared" si="377"/>
        <v>0</v>
      </c>
      <c r="AW1235">
        <f t="shared" si="378"/>
        <v>0</v>
      </c>
      <c r="AX1235">
        <f t="shared" si="379"/>
        <v>0</v>
      </c>
      <c r="AY1235">
        <f t="shared" si="380"/>
        <v>0</v>
      </c>
      <c r="AZ1235">
        <f t="shared" si="381"/>
        <v>0</v>
      </c>
      <c r="BA1235">
        <f t="shared" si="382"/>
        <v>0</v>
      </c>
      <c r="BB1235">
        <f t="shared" si="383"/>
        <v>0</v>
      </c>
      <c r="BC1235">
        <f t="shared" si="384"/>
        <v>0</v>
      </c>
      <c r="BD1235">
        <f t="shared" si="385"/>
        <v>0</v>
      </c>
      <c r="BE1235">
        <f t="shared" si="386"/>
        <v>0</v>
      </c>
      <c r="BF1235">
        <f t="shared" si="387"/>
        <v>0</v>
      </c>
      <c r="BG1235">
        <f t="shared" si="388"/>
        <v>0</v>
      </c>
      <c r="BH1235">
        <f t="shared" si="389"/>
        <v>0</v>
      </c>
      <c r="BI1235">
        <f t="shared" si="390"/>
        <v>0</v>
      </c>
      <c r="BJ1235" s="311">
        <f t="shared" si="391"/>
        <v>0</v>
      </c>
      <c r="BK1235" s="312">
        <f t="shared" si="392"/>
        <v>0</v>
      </c>
      <c r="BL1235" s="313">
        <f t="shared" si="393"/>
        <v>0</v>
      </c>
      <c r="BM1235" s="314">
        <f t="shared" si="400"/>
        <v>0</v>
      </c>
      <c r="BN1235" s="311">
        <f t="shared" si="394"/>
        <v>0</v>
      </c>
      <c r="BO1235" s="312">
        <f t="shared" si="395"/>
        <v>0</v>
      </c>
      <c r="BP1235" s="313">
        <f t="shared" si="396"/>
        <v>0</v>
      </c>
      <c r="BQ1235" s="314">
        <f t="shared" si="401"/>
        <v>0</v>
      </c>
      <c r="BR1235" s="311">
        <f t="shared" si="397"/>
        <v>0</v>
      </c>
      <c r="BS1235" s="312">
        <f t="shared" si="398"/>
        <v>0</v>
      </c>
      <c r="BT1235" s="313">
        <f t="shared" si="399"/>
        <v>0</v>
      </c>
      <c r="BU1235" s="314">
        <f t="shared" si="402"/>
        <v>0</v>
      </c>
      <c r="BV1235" s="247">
        <f t="shared" si="403"/>
        <v>0</v>
      </c>
      <c r="BW1235" s="310" t="str">
        <f>IF(BV1235=0,"",
IF(SUM($BV$1089:BV1235)=1,BX1235,
IF($BV$1664&gt;SUM($BV$1089:BV1235),_xlfn.CONCAT(", ",BX1235),
IF($BV$1664=SUM($BV$1089:BV1235),_xlfn.CONCAT(" y ",BX1235)))))</f>
        <v/>
      </c>
      <c r="BX1235" s="421">
        <v>147</v>
      </c>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row>
    <row r="1236" spans="1:133" ht="14.25">
      <c r="A1236" s="405"/>
      <c r="B1236" s="6"/>
      <c r="C1236" s="421" t="s">
        <v>6813</v>
      </c>
      <c r="D1236" s="668" t="str">
        <f>IF($AC$1082="","",IF(HLOOKUP($AC$1082,Presentación!$AQ$3:$BV$574,Presentación!AP151)="","",HLOOKUP($AC$1082,Presentación!$AQ$3:$BV$574,Presentación!AP151,0)))</f>
        <v/>
      </c>
      <c r="E1236" s="669"/>
      <c r="F1236" s="670"/>
      <c r="G1236" s="763" t="str">
        <f>IF($AC$1082="","",IF(HLOOKUP($AC$1082,Presentación!$BZ$3:$DE$574,Presentación!AP151,0)="","",HLOOKUP($AC$1082,Presentación!$BZ$3:$DE$574,Presentación!AP151,0)))</f>
        <v/>
      </c>
      <c r="H1236" s="669"/>
      <c r="I1236" s="669"/>
      <c r="J1236" s="669"/>
      <c r="K1236" s="669"/>
      <c r="L1236" s="670"/>
      <c r="M1236" s="112"/>
      <c r="N1236" s="112"/>
      <c r="O1236" s="112"/>
      <c r="P1236" s="112"/>
      <c r="Q1236" s="112"/>
      <c r="R1236" s="112"/>
      <c r="S1236" s="112"/>
      <c r="T1236" s="112"/>
      <c r="U1236" s="112"/>
      <c r="V1236" s="112"/>
      <c r="W1236" s="112"/>
      <c r="X1236" s="112"/>
      <c r="Y1236" s="112"/>
      <c r="Z1236" s="112"/>
      <c r="AA1236" s="112"/>
      <c r="AB1236" s="112"/>
      <c r="AC1236" s="112"/>
      <c r="AD1236" s="112"/>
      <c r="AG1236">
        <f t="shared" si="365"/>
        <v>0</v>
      </c>
      <c r="AH1236" s="247">
        <f t="shared" si="366"/>
        <v>0</v>
      </c>
      <c r="AI1236" s="310" t="str">
        <f>IF(AH1236=0,"",
IF(SUM($AH$1088:AH1236)=1,AJ1236,
IF($AH$1663&gt;SUM($AH$1088:AH1236),_xlfn.CONCAT(", ",AJ1236),
IF($AH$1663=SUM($AH$1088:AH1236),_xlfn.CONCAT(" y ",AJ1236)))))</f>
        <v/>
      </c>
      <c r="AJ1236" s="421">
        <v>149</v>
      </c>
      <c r="AK1236">
        <f t="shared" si="364"/>
        <v>0</v>
      </c>
      <c r="AL1236">
        <f t="shared" si="367"/>
        <v>0</v>
      </c>
      <c r="AM1236">
        <f t="shared" si="368"/>
        <v>0</v>
      </c>
      <c r="AN1236">
        <f t="shared" si="369"/>
        <v>0</v>
      </c>
      <c r="AO1236">
        <f t="shared" si="370"/>
        <v>0</v>
      </c>
      <c r="AP1236">
        <f t="shared" si="371"/>
        <v>0</v>
      </c>
      <c r="AQ1236">
        <f t="shared" si="372"/>
        <v>0</v>
      </c>
      <c r="AR1236">
        <f t="shared" si="373"/>
        <v>0</v>
      </c>
      <c r="AS1236">
        <f t="shared" si="374"/>
        <v>0</v>
      </c>
      <c r="AT1236">
        <f t="shared" si="375"/>
        <v>0</v>
      </c>
      <c r="AU1236">
        <f t="shared" si="376"/>
        <v>0</v>
      </c>
      <c r="AV1236">
        <f t="shared" si="377"/>
        <v>0</v>
      </c>
      <c r="AW1236">
        <f t="shared" si="378"/>
        <v>0</v>
      </c>
      <c r="AX1236">
        <f t="shared" si="379"/>
        <v>0</v>
      </c>
      <c r="AY1236">
        <f t="shared" si="380"/>
        <v>0</v>
      </c>
      <c r="AZ1236">
        <f t="shared" si="381"/>
        <v>0</v>
      </c>
      <c r="BA1236">
        <f t="shared" si="382"/>
        <v>0</v>
      </c>
      <c r="BB1236">
        <f t="shared" si="383"/>
        <v>0</v>
      </c>
      <c r="BC1236">
        <f t="shared" si="384"/>
        <v>0</v>
      </c>
      <c r="BD1236">
        <f t="shared" si="385"/>
        <v>0</v>
      </c>
      <c r="BE1236">
        <f t="shared" si="386"/>
        <v>0</v>
      </c>
      <c r="BF1236">
        <f t="shared" si="387"/>
        <v>0</v>
      </c>
      <c r="BG1236">
        <f t="shared" si="388"/>
        <v>0</v>
      </c>
      <c r="BH1236">
        <f t="shared" si="389"/>
        <v>0</v>
      </c>
      <c r="BI1236">
        <f t="shared" si="390"/>
        <v>0</v>
      </c>
      <c r="BJ1236" s="311">
        <f t="shared" si="391"/>
        <v>0</v>
      </c>
      <c r="BK1236" s="312">
        <f t="shared" si="392"/>
        <v>0</v>
      </c>
      <c r="BL1236" s="313">
        <f t="shared" si="393"/>
        <v>0</v>
      </c>
      <c r="BM1236" s="314">
        <f t="shared" si="400"/>
        <v>0</v>
      </c>
      <c r="BN1236" s="311">
        <f t="shared" si="394"/>
        <v>0</v>
      </c>
      <c r="BO1236" s="312">
        <f t="shared" si="395"/>
        <v>0</v>
      </c>
      <c r="BP1236" s="313">
        <f t="shared" si="396"/>
        <v>0</v>
      </c>
      <c r="BQ1236" s="314">
        <f t="shared" si="401"/>
        <v>0</v>
      </c>
      <c r="BR1236" s="311">
        <f t="shared" si="397"/>
        <v>0</v>
      </c>
      <c r="BS1236" s="312">
        <f t="shared" si="398"/>
        <v>0</v>
      </c>
      <c r="BT1236" s="313">
        <f t="shared" si="399"/>
        <v>0</v>
      </c>
      <c r="BU1236" s="314">
        <f t="shared" si="402"/>
        <v>0</v>
      </c>
      <c r="BV1236" s="247">
        <f t="shared" si="403"/>
        <v>0</v>
      </c>
      <c r="BW1236" s="310" t="str">
        <f>IF(BV1236=0,"",
IF(SUM($BV$1089:BV1236)=1,BX1236,
IF($BV$1664&gt;SUM($BV$1089:BV1236),_xlfn.CONCAT(", ",BX1236),
IF($BV$1664=SUM($BV$1089:BV1236),_xlfn.CONCAT(" y ",BX1236)))))</f>
        <v/>
      </c>
      <c r="BX1236" s="421">
        <v>148</v>
      </c>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row>
    <row r="1237" spans="1:133" ht="14.25">
      <c r="A1237" s="405"/>
      <c r="B1237" s="6"/>
      <c r="C1237" s="421" t="s">
        <v>6814</v>
      </c>
      <c r="D1237" s="668" t="str">
        <f>IF($AC$1082="","",IF(HLOOKUP($AC$1082,Presentación!$AQ$3:$BV$574,Presentación!AP152)="","",HLOOKUP($AC$1082,Presentación!$AQ$3:$BV$574,Presentación!AP152,0)))</f>
        <v/>
      </c>
      <c r="E1237" s="669"/>
      <c r="F1237" s="670"/>
      <c r="G1237" s="763" t="str">
        <f>IF($AC$1082="","",IF(HLOOKUP($AC$1082,Presentación!$BZ$3:$DE$574,Presentación!AP152,0)="","",HLOOKUP($AC$1082,Presentación!$BZ$3:$DE$574,Presentación!AP152,0)))</f>
        <v/>
      </c>
      <c r="H1237" s="669"/>
      <c r="I1237" s="669"/>
      <c r="J1237" s="669"/>
      <c r="K1237" s="669"/>
      <c r="L1237" s="670"/>
      <c r="M1237" s="112"/>
      <c r="N1237" s="112"/>
      <c r="O1237" s="112"/>
      <c r="P1237" s="112"/>
      <c r="Q1237" s="112"/>
      <c r="R1237" s="112"/>
      <c r="S1237" s="112"/>
      <c r="T1237" s="112"/>
      <c r="U1237" s="112"/>
      <c r="V1237" s="112"/>
      <c r="W1237" s="112"/>
      <c r="X1237" s="112"/>
      <c r="Y1237" s="112"/>
      <c r="Z1237" s="112"/>
      <c r="AA1237" s="112"/>
      <c r="AB1237" s="112"/>
      <c r="AC1237" s="112"/>
      <c r="AD1237" s="112"/>
      <c r="AG1237">
        <f t="shared" si="365"/>
        <v>0</v>
      </c>
      <c r="AH1237" s="247">
        <f t="shared" si="366"/>
        <v>0</v>
      </c>
      <c r="AI1237" s="310" t="str">
        <f>IF(AH1237=0,"",
IF(SUM($AH$1088:AH1237)=1,AJ1237,
IF($AH$1663&gt;SUM($AH$1088:AH1237),_xlfn.CONCAT(", ",AJ1237),
IF($AH$1663=SUM($AH$1088:AH1237),_xlfn.CONCAT(" y ",AJ1237)))))</f>
        <v/>
      </c>
      <c r="AJ1237" s="421">
        <v>150</v>
      </c>
      <c r="AK1237">
        <f t="shared" si="364"/>
        <v>0</v>
      </c>
      <c r="AL1237">
        <f t="shared" si="367"/>
        <v>0</v>
      </c>
      <c r="AM1237">
        <f t="shared" si="368"/>
        <v>0</v>
      </c>
      <c r="AN1237">
        <f t="shared" si="369"/>
        <v>0</v>
      </c>
      <c r="AO1237">
        <f t="shared" si="370"/>
        <v>0</v>
      </c>
      <c r="AP1237">
        <f t="shared" si="371"/>
        <v>0</v>
      </c>
      <c r="AQ1237">
        <f t="shared" si="372"/>
        <v>0</v>
      </c>
      <c r="AR1237">
        <f t="shared" si="373"/>
        <v>0</v>
      </c>
      <c r="AS1237">
        <f t="shared" si="374"/>
        <v>0</v>
      </c>
      <c r="AT1237">
        <f t="shared" si="375"/>
        <v>0</v>
      </c>
      <c r="AU1237">
        <f t="shared" si="376"/>
        <v>0</v>
      </c>
      <c r="AV1237">
        <f t="shared" si="377"/>
        <v>0</v>
      </c>
      <c r="AW1237">
        <f t="shared" si="378"/>
        <v>0</v>
      </c>
      <c r="AX1237">
        <f t="shared" si="379"/>
        <v>0</v>
      </c>
      <c r="AY1237">
        <f t="shared" si="380"/>
        <v>0</v>
      </c>
      <c r="AZ1237">
        <f t="shared" si="381"/>
        <v>0</v>
      </c>
      <c r="BA1237">
        <f t="shared" si="382"/>
        <v>0</v>
      </c>
      <c r="BB1237">
        <f t="shared" si="383"/>
        <v>0</v>
      </c>
      <c r="BC1237">
        <f t="shared" si="384"/>
        <v>0</v>
      </c>
      <c r="BD1237">
        <f t="shared" si="385"/>
        <v>0</v>
      </c>
      <c r="BE1237">
        <f t="shared" si="386"/>
        <v>0</v>
      </c>
      <c r="BF1237">
        <f t="shared" si="387"/>
        <v>0</v>
      </c>
      <c r="BG1237">
        <f t="shared" si="388"/>
        <v>0</v>
      </c>
      <c r="BH1237">
        <f t="shared" si="389"/>
        <v>0</v>
      </c>
      <c r="BI1237">
        <f t="shared" si="390"/>
        <v>0</v>
      </c>
      <c r="BJ1237" s="311">
        <f t="shared" si="391"/>
        <v>0</v>
      </c>
      <c r="BK1237" s="312">
        <f t="shared" si="392"/>
        <v>0</v>
      </c>
      <c r="BL1237" s="313">
        <f t="shared" si="393"/>
        <v>0</v>
      </c>
      <c r="BM1237" s="314">
        <f t="shared" si="400"/>
        <v>0</v>
      </c>
      <c r="BN1237" s="311">
        <f t="shared" si="394"/>
        <v>0</v>
      </c>
      <c r="BO1237" s="312">
        <f t="shared" si="395"/>
        <v>0</v>
      </c>
      <c r="BP1237" s="313">
        <f t="shared" si="396"/>
        <v>0</v>
      </c>
      <c r="BQ1237" s="314">
        <f t="shared" si="401"/>
        <v>0</v>
      </c>
      <c r="BR1237" s="311">
        <f t="shared" si="397"/>
        <v>0</v>
      </c>
      <c r="BS1237" s="312">
        <f t="shared" si="398"/>
        <v>0</v>
      </c>
      <c r="BT1237" s="313">
        <f t="shared" si="399"/>
        <v>0</v>
      </c>
      <c r="BU1237" s="314">
        <f t="shared" si="402"/>
        <v>0</v>
      </c>
      <c r="BV1237" s="247">
        <f t="shared" si="403"/>
        <v>0</v>
      </c>
      <c r="BW1237" s="310" t="str">
        <f>IF(BV1237=0,"",
IF(SUM($BV$1089:BV1237)=1,BX1237,
IF($BV$1664&gt;SUM($BV$1089:BV1237),_xlfn.CONCAT(", ",BX1237),
IF($BV$1664=SUM($BV$1089:BV1237),_xlfn.CONCAT(" y ",BX1237)))))</f>
        <v/>
      </c>
      <c r="BX1237" s="421">
        <v>149</v>
      </c>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row>
    <row r="1238" spans="1:133" ht="14.25">
      <c r="A1238" s="405"/>
      <c r="B1238" s="6"/>
      <c r="C1238" s="421" t="s">
        <v>6815</v>
      </c>
      <c r="D1238" s="668" t="str">
        <f>IF($AC$1082="","",IF(HLOOKUP($AC$1082,Presentación!$AQ$3:$BV$574,Presentación!AP153)="","",HLOOKUP($AC$1082,Presentación!$AQ$3:$BV$574,Presentación!AP153,0)))</f>
        <v/>
      </c>
      <c r="E1238" s="669"/>
      <c r="F1238" s="670"/>
      <c r="G1238" s="763" t="str">
        <f>IF($AC$1082="","",IF(HLOOKUP($AC$1082,Presentación!$BZ$3:$DE$574,Presentación!AP153,0)="","",HLOOKUP($AC$1082,Presentación!$BZ$3:$DE$574,Presentación!AP153,0)))</f>
        <v/>
      </c>
      <c r="H1238" s="669"/>
      <c r="I1238" s="669"/>
      <c r="J1238" s="669"/>
      <c r="K1238" s="669"/>
      <c r="L1238" s="670"/>
      <c r="M1238" s="112"/>
      <c r="N1238" s="112"/>
      <c r="O1238" s="112"/>
      <c r="P1238" s="112"/>
      <c r="Q1238" s="112"/>
      <c r="R1238" s="112"/>
      <c r="S1238" s="112"/>
      <c r="T1238" s="112"/>
      <c r="U1238" s="112"/>
      <c r="V1238" s="112"/>
      <c r="W1238" s="112"/>
      <c r="X1238" s="112"/>
      <c r="Y1238" s="112"/>
      <c r="Z1238" s="112"/>
      <c r="AA1238" s="112"/>
      <c r="AB1238" s="112"/>
      <c r="AC1238" s="112"/>
      <c r="AD1238" s="112"/>
      <c r="AG1238">
        <f t="shared" si="365"/>
        <v>0</v>
      </c>
      <c r="AH1238" s="247">
        <f t="shared" si="366"/>
        <v>0</v>
      </c>
      <c r="AI1238" s="310" t="str">
        <f>IF(AH1238=0,"",
IF(SUM($AH$1088:AH1238)=1,AJ1238,
IF($AH$1663&gt;SUM($AH$1088:AH1238),_xlfn.CONCAT(", ",AJ1238),
IF($AH$1663=SUM($AH$1088:AH1238),_xlfn.CONCAT(" y ",AJ1238)))))</f>
        <v/>
      </c>
      <c r="AJ1238" s="421">
        <v>151</v>
      </c>
      <c r="AK1238">
        <f t="shared" si="364"/>
        <v>0</v>
      </c>
      <c r="AL1238">
        <f t="shared" si="367"/>
        <v>0</v>
      </c>
      <c r="AM1238">
        <f t="shared" si="368"/>
        <v>0</v>
      </c>
      <c r="AN1238">
        <f t="shared" si="369"/>
        <v>0</v>
      </c>
      <c r="AO1238">
        <f t="shared" si="370"/>
        <v>0</v>
      </c>
      <c r="AP1238">
        <f t="shared" si="371"/>
        <v>0</v>
      </c>
      <c r="AQ1238">
        <f t="shared" si="372"/>
        <v>0</v>
      </c>
      <c r="AR1238">
        <f t="shared" si="373"/>
        <v>0</v>
      </c>
      <c r="AS1238">
        <f t="shared" si="374"/>
        <v>0</v>
      </c>
      <c r="AT1238">
        <f t="shared" si="375"/>
        <v>0</v>
      </c>
      <c r="AU1238">
        <f t="shared" si="376"/>
        <v>0</v>
      </c>
      <c r="AV1238">
        <f t="shared" si="377"/>
        <v>0</v>
      </c>
      <c r="AW1238">
        <f t="shared" si="378"/>
        <v>0</v>
      </c>
      <c r="AX1238">
        <f t="shared" si="379"/>
        <v>0</v>
      </c>
      <c r="AY1238">
        <f t="shared" si="380"/>
        <v>0</v>
      </c>
      <c r="AZ1238">
        <f t="shared" si="381"/>
        <v>0</v>
      </c>
      <c r="BA1238">
        <f t="shared" si="382"/>
        <v>0</v>
      </c>
      <c r="BB1238">
        <f t="shared" si="383"/>
        <v>0</v>
      </c>
      <c r="BC1238">
        <f t="shared" si="384"/>
        <v>0</v>
      </c>
      <c r="BD1238">
        <f t="shared" si="385"/>
        <v>0</v>
      </c>
      <c r="BE1238">
        <f t="shared" si="386"/>
        <v>0</v>
      </c>
      <c r="BF1238">
        <f t="shared" si="387"/>
        <v>0</v>
      </c>
      <c r="BG1238">
        <f t="shared" si="388"/>
        <v>0</v>
      </c>
      <c r="BH1238">
        <f t="shared" si="389"/>
        <v>0</v>
      </c>
      <c r="BI1238">
        <f t="shared" si="390"/>
        <v>0</v>
      </c>
      <c r="BJ1238" s="311">
        <f t="shared" si="391"/>
        <v>0</v>
      </c>
      <c r="BK1238" s="312">
        <f t="shared" si="392"/>
        <v>0</v>
      </c>
      <c r="BL1238" s="313">
        <f t="shared" si="393"/>
        <v>0</v>
      </c>
      <c r="BM1238" s="314">
        <f t="shared" si="400"/>
        <v>0</v>
      </c>
      <c r="BN1238" s="311">
        <f t="shared" si="394"/>
        <v>0</v>
      </c>
      <c r="BO1238" s="312">
        <f t="shared" si="395"/>
        <v>0</v>
      </c>
      <c r="BP1238" s="313">
        <f t="shared" si="396"/>
        <v>0</v>
      </c>
      <c r="BQ1238" s="314">
        <f t="shared" si="401"/>
        <v>0</v>
      </c>
      <c r="BR1238" s="311">
        <f t="shared" si="397"/>
        <v>0</v>
      </c>
      <c r="BS1238" s="312">
        <f t="shared" si="398"/>
        <v>0</v>
      </c>
      <c r="BT1238" s="313">
        <f t="shared" si="399"/>
        <v>0</v>
      </c>
      <c r="BU1238" s="314">
        <f t="shared" si="402"/>
        <v>0</v>
      </c>
      <c r="BV1238" s="247">
        <f t="shared" si="403"/>
        <v>0</v>
      </c>
      <c r="BW1238" s="310" t="str">
        <f>IF(BV1238=0,"",
IF(SUM($BV$1089:BV1238)=1,BX1238,
IF($BV$1664&gt;SUM($BV$1089:BV1238),_xlfn.CONCAT(", ",BX1238),
IF($BV$1664=SUM($BV$1089:BV1238),_xlfn.CONCAT(" y ",BX1238)))))</f>
        <v/>
      </c>
      <c r="BX1238" s="421">
        <v>150</v>
      </c>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row>
    <row r="1239" spans="1:133" ht="14.25">
      <c r="A1239" s="405"/>
      <c r="B1239" s="6"/>
      <c r="C1239" s="421" t="s">
        <v>6816</v>
      </c>
      <c r="D1239" s="668" t="str">
        <f>IF($AC$1082="","",IF(HLOOKUP($AC$1082,Presentación!$AQ$3:$BV$574,Presentación!AP154)="","",HLOOKUP($AC$1082,Presentación!$AQ$3:$BV$574,Presentación!AP154,0)))</f>
        <v/>
      </c>
      <c r="E1239" s="669"/>
      <c r="F1239" s="670"/>
      <c r="G1239" s="763" t="str">
        <f>IF($AC$1082="","",IF(HLOOKUP($AC$1082,Presentación!$BZ$3:$DE$574,Presentación!AP154,0)="","",HLOOKUP($AC$1082,Presentación!$BZ$3:$DE$574,Presentación!AP154,0)))</f>
        <v/>
      </c>
      <c r="H1239" s="669"/>
      <c r="I1239" s="669"/>
      <c r="J1239" s="669"/>
      <c r="K1239" s="669"/>
      <c r="L1239" s="670"/>
      <c r="M1239" s="112"/>
      <c r="N1239" s="112"/>
      <c r="O1239" s="112"/>
      <c r="P1239" s="112"/>
      <c r="Q1239" s="112"/>
      <c r="R1239" s="112"/>
      <c r="S1239" s="112"/>
      <c r="T1239" s="112"/>
      <c r="U1239" s="112"/>
      <c r="V1239" s="112"/>
      <c r="W1239" s="112"/>
      <c r="X1239" s="112"/>
      <c r="Y1239" s="112"/>
      <c r="Z1239" s="112"/>
      <c r="AA1239" s="112"/>
      <c r="AB1239" s="112"/>
      <c r="AC1239" s="112"/>
      <c r="AD1239" s="112"/>
      <c r="AG1239">
        <f t="shared" si="365"/>
        <v>0</v>
      </c>
      <c r="AH1239" s="247">
        <f t="shared" si="366"/>
        <v>0</v>
      </c>
      <c r="AI1239" s="310" t="str">
        <f>IF(AH1239=0,"",
IF(SUM($AH$1088:AH1239)=1,AJ1239,
IF($AH$1663&gt;SUM($AH$1088:AH1239),_xlfn.CONCAT(", ",AJ1239),
IF($AH$1663=SUM($AH$1088:AH1239),_xlfn.CONCAT(" y ",AJ1239)))))</f>
        <v/>
      </c>
      <c r="AJ1239" s="421">
        <v>152</v>
      </c>
      <c r="AK1239">
        <f t="shared" si="364"/>
        <v>0</v>
      </c>
      <c r="AL1239">
        <f t="shared" si="367"/>
        <v>0</v>
      </c>
      <c r="AM1239">
        <f t="shared" si="368"/>
        <v>0</v>
      </c>
      <c r="AN1239">
        <f t="shared" si="369"/>
        <v>0</v>
      </c>
      <c r="AO1239">
        <f t="shared" si="370"/>
        <v>0</v>
      </c>
      <c r="AP1239">
        <f t="shared" si="371"/>
        <v>0</v>
      </c>
      <c r="AQ1239">
        <f t="shared" si="372"/>
        <v>0</v>
      </c>
      <c r="AR1239">
        <f t="shared" si="373"/>
        <v>0</v>
      </c>
      <c r="AS1239">
        <f t="shared" si="374"/>
        <v>0</v>
      </c>
      <c r="AT1239">
        <f t="shared" si="375"/>
        <v>0</v>
      </c>
      <c r="AU1239">
        <f t="shared" si="376"/>
        <v>0</v>
      </c>
      <c r="AV1239">
        <f t="shared" si="377"/>
        <v>0</v>
      </c>
      <c r="AW1239">
        <f t="shared" si="378"/>
        <v>0</v>
      </c>
      <c r="AX1239">
        <f t="shared" si="379"/>
        <v>0</v>
      </c>
      <c r="AY1239">
        <f t="shared" si="380"/>
        <v>0</v>
      </c>
      <c r="AZ1239">
        <f t="shared" si="381"/>
        <v>0</v>
      </c>
      <c r="BA1239">
        <f t="shared" si="382"/>
        <v>0</v>
      </c>
      <c r="BB1239">
        <f t="shared" si="383"/>
        <v>0</v>
      </c>
      <c r="BC1239">
        <f t="shared" si="384"/>
        <v>0</v>
      </c>
      <c r="BD1239">
        <f t="shared" si="385"/>
        <v>0</v>
      </c>
      <c r="BE1239">
        <f t="shared" si="386"/>
        <v>0</v>
      </c>
      <c r="BF1239">
        <f t="shared" si="387"/>
        <v>0</v>
      </c>
      <c r="BG1239">
        <f t="shared" si="388"/>
        <v>0</v>
      </c>
      <c r="BH1239">
        <f t="shared" si="389"/>
        <v>0</v>
      </c>
      <c r="BI1239">
        <f t="shared" si="390"/>
        <v>0</v>
      </c>
      <c r="BJ1239" s="311">
        <f t="shared" si="391"/>
        <v>0</v>
      </c>
      <c r="BK1239" s="312">
        <f t="shared" si="392"/>
        <v>0</v>
      </c>
      <c r="BL1239" s="313">
        <f t="shared" si="393"/>
        <v>0</v>
      </c>
      <c r="BM1239" s="314">
        <f t="shared" si="400"/>
        <v>0</v>
      </c>
      <c r="BN1239" s="311">
        <f t="shared" si="394"/>
        <v>0</v>
      </c>
      <c r="BO1239" s="312">
        <f t="shared" si="395"/>
        <v>0</v>
      </c>
      <c r="BP1239" s="313">
        <f t="shared" si="396"/>
        <v>0</v>
      </c>
      <c r="BQ1239" s="314">
        <f t="shared" si="401"/>
        <v>0</v>
      </c>
      <c r="BR1239" s="311">
        <f t="shared" si="397"/>
        <v>0</v>
      </c>
      <c r="BS1239" s="312">
        <f t="shared" si="398"/>
        <v>0</v>
      </c>
      <c r="BT1239" s="313">
        <f t="shared" si="399"/>
        <v>0</v>
      </c>
      <c r="BU1239" s="314">
        <f t="shared" si="402"/>
        <v>0</v>
      </c>
      <c r="BV1239" s="247">
        <f t="shared" si="403"/>
        <v>0</v>
      </c>
      <c r="BW1239" s="310" t="str">
        <f>IF(BV1239=0,"",
IF(SUM($BV$1089:BV1239)=1,BX1239,
IF($BV$1664&gt;SUM($BV$1089:BV1239),_xlfn.CONCAT(", ",BX1239),
IF($BV$1664=SUM($BV$1089:BV1239),_xlfn.CONCAT(" y ",BX1239)))))</f>
        <v/>
      </c>
      <c r="BX1239" s="421">
        <v>151</v>
      </c>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row>
    <row r="1240" spans="1:133" ht="14.25">
      <c r="A1240" s="405"/>
      <c r="B1240" s="6"/>
      <c r="C1240" s="421" t="s">
        <v>6817</v>
      </c>
      <c r="D1240" s="668" t="str">
        <f>IF($AC$1082="","",IF(HLOOKUP($AC$1082,Presentación!$AQ$3:$BV$574,Presentación!AP155)="","",HLOOKUP($AC$1082,Presentación!$AQ$3:$BV$574,Presentación!AP155,0)))</f>
        <v/>
      </c>
      <c r="E1240" s="669"/>
      <c r="F1240" s="670"/>
      <c r="G1240" s="763" t="str">
        <f>IF($AC$1082="","",IF(HLOOKUP($AC$1082,Presentación!$BZ$3:$DE$574,Presentación!AP155,0)="","",HLOOKUP($AC$1082,Presentación!$BZ$3:$DE$574,Presentación!AP155,0)))</f>
        <v/>
      </c>
      <c r="H1240" s="669"/>
      <c r="I1240" s="669"/>
      <c r="J1240" s="669"/>
      <c r="K1240" s="669"/>
      <c r="L1240" s="670"/>
      <c r="M1240" s="112"/>
      <c r="N1240" s="112"/>
      <c r="O1240" s="112"/>
      <c r="P1240" s="112"/>
      <c r="Q1240" s="112"/>
      <c r="R1240" s="112"/>
      <c r="S1240" s="112"/>
      <c r="T1240" s="112"/>
      <c r="U1240" s="112"/>
      <c r="V1240" s="112"/>
      <c r="W1240" s="112"/>
      <c r="X1240" s="112"/>
      <c r="Y1240" s="112"/>
      <c r="Z1240" s="112"/>
      <c r="AA1240" s="112"/>
      <c r="AB1240" s="112"/>
      <c r="AC1240" s="112"/>
      <c r="AD1240" s="112"/>
      <c r="AG1240">
        <f t="shared" si="365"/>
        <v>0</v>
      </c>
      <c r="AH1240" s="247">
        <f t="shared" si="366"/>
        <v>0</v>
      </c>
      <c r="AI1240" s="310" t="str">
        <f>IF(AH1240=0,"",
IF(SUM($AH$1088:AH1240)=1,AJ1240,
IF($AH$1663&gt;SUM($AH$1088:AH1240),_xlfn.CONCAT(", ",AJ1240),
IF($AH$1663=SUM($AH$1088:AH1240),_xlfn.CONCAT(" y ",AJ1240)))))</f>
        <v/>
      </c>
      <c r="AJ1240" s="421">
        <v>153</v>
      </c>
      <c r="AK1240">
        <f t="shared" si="364"/>
        <v>0</v>
      </c>
      <c r="AL1240">
        <f t="shared" si="367"/>
        <v>0</v>
      </c>
      <c r="AM1240">
        <f t="shared" si="368"/>
        <v>0</v>
      </c>
      <c r="AN1240">
        <f t="shared" si="369"/>
        <v>0</v>
      </c>
      <c r="AO1240">
        <f t="shared" si="370"/>
        <v>0</v>
      </c>
      <c r="AP1240">
        <f t="shared" si="371"/>
        <v>0</v>
      </c>
      <c r="AQ1240">
        <f t="shared" si="372"/>
        <v>0</v>
      </c>
      <c r="AR1240">
        <f t="shared" si="373"/>
        <v>0</v>
      </c>
      <c r="AS1240">
        <f t="shared" si="374"/>
        <v>0</v>
      </c>
      <c r="AT1240">
        <f t="shared" si="375"/>
        <v>0</v>
      </c>
      <c r="AU1240">
        <f t="shared" si="376"/>
        <v>0</v>
      </c>
      <c r="AV1240">
        <f t="shared" si="377"/>
        <v>0</v>
      </c>
      <c r="AW1240">
        <f t="shared" si="378"/>
        <v>0</v>
      </c>
      <c r="AX1240">
        <f t="shared" si="379"/>
        <v>0</v>
      </c>
      <c r="AY1240">
        <f t="shared" si="380"/>
        <v>0</v>
      </c>
      <c r="AZ1240">
        <f t="shared" si="381"/>
        <v>0</v>
      </c>
      <c r="BA1240">
        <f t="shared" si="382"/>
        <v>0</v>
      </c>
      <c r="BB1240">
        <f t="shared" si="383"/>
        <v>0</v>
      </c>
      <c r="BC1240">
        <f t="shared" si="384"/>
        <v>0</v>
      </c>
      <c r="BD1240">
        <f t="shared" si="385"/>
        <v>0</v>
      </c>
      <c r="BE1240">
        <f t="shared" si="386"/>
        <v>0</v>
      </c>
      <c r="BF1240">
        <f t="shared" si="387"/>
        <v>0</v>
      </c>
      <c r="BG1240">
        <f t="shared" si="388"/>
        <v>0</v>
      </c>
      <c r="BH1240">
        <f t="shared" si="389"/>
        <v>0</v>
      </c>
      <c r="BI1240">
        <f t="shared" si="390"/>
        <v>0</v>
      </c>
      <c r="BJ1240" s="311">
        <f t="shared" si="391"/>
        <v>0</v>
      </c>
      <c r="BK1240" s="312">
        <f t="shared" si="392"/>
        <v>0</v>
      </c>
      <c r="BL1240" s="313">
        <f t="shared" si="393"/>
        <v>0</v>
      </c>
      <c r="BM1240" s="314">
        <f t="shared" si="400"/>
        <v>0</v>
      </c>
      <c r="BN1240" s="311">
        <f t="shared" si="394"/>
        <v>0</v>
      </c>
      <c r="BO1240" s="312">
        <f t="shared" si="395"/>
        <v>0</v>
      </c>
      <c r="BP1240" s="313">
        <f t="shared" si="396"/>
        <v>0</v>
      </c>
      <c r="BQ1240" s="314">
        <f t="shared" si="401"/>
        <v>0</v>
      </c>
      <c r="BR1240" s="311">
        <f t="shared" si="397"/>
        <v>0</v>
      </c>
      <c r="BS1240" s="312">
        <f t="shared" si="398"/>
        <v>0</v>
      </c>
      <c r="BT1240" s="313">
        <f t="shared" si="399"/>
        <v>0</v>
      </c>
      <c r="BU1240" s="314">
        <f t="shared" si="402"/>
        <v>0</v>
      </c>
      <c r="BV1240" s="247">
        <f t="shared" si="403"/>
        <v>0</v>
      </c>
      <c r="BW1240" s="310" t="str">
        <f>IF(BV1240=0,"",
IF(SUM($BV$1089:BV1240)=1,BX1240,
IF($BV$1664&gt;SUM($BV$1089:BV1240),_xlfn.CONCAT(", ",BX1240),
IF($BV$1664=SUM($BV$1089:BV1240),_xlfn.CONCAT(" y ",BX1240)))))</f>
        <v/>
      </c>
      <c r="BX1240" s="421">
        <v>152</v>
      </c>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row>
    <row r="1241" spans="1:133" ht="14.25">
      <c r="A1241" s="405"/>
      <c r="B1241" s="6"/>
      <c r="C1241" s="421" t="s">
        <v>6818</v>
      </c>
      <c r="D1241" s="668" t="str">
        <f>IF($AC$1082="","",IF(HLOOKUP($AC$1082,Presentación!$AQ$3:$BV$574,Presentación!AP156)="","",HLOOKUP($AC$1082,Presentación!$AQ$3:$BV$574,Presentación!AP156,0)))</f>
        <v/>
      </c>
      <c r="E1241" s="669"/>
      <c r="F1241" s="670"/>
      <c r="G1241" s="763" t="str">
        <f>IF($AC$1082="","",IF(HLOOKUP($AC$1082,Presentación!$BZ$3:$DE$574,Presentación!AP156,0)="","",HLOOKUP($AC$1082,Presentación!$BZ$3:$DE$574,Presentación!AP156,0)))</f>
        <v/>
      </c>
      <c r="H1241" s="669"/>
      <c r="I1241" s="669"/>
      <c r="J1241" s="669"/>
      <c r="K1241" s="669"/>
      <c r="L1241" s="670"/>
      <c r="M1241" s="112"/>
      <c r="N1241" s="112"/>
      <c r="O1241" s="112"/>
      <c r="P1241" s="112"/>
      <c r="Q1241" s="112"/>
      <c r="R1241" s="112"/>
      <c r="S1241" s="112"/>
      <c r="T1241" s="112"/>
      <c r="U1241" s="112"/>
      <c r="V1241" s="112"/>
      <c r="W1241" s="112"/>
      <c r="X1241" s="112"/>
      <c r="Y1241" s="112"/>
      <c r="Z1241" s="112"/>
      <c r="AA1241" s="112"/>
      <c r="AB1241" s="112"/>
      <c r="AC1241" s="112"/>
      <c r="AD1241" s="112"/>
      <c r="AG1241">
        <f t="shared" si="365"/>
        <v>0</v>
      </c>
      <c r="AH1241" s="247">
        <f t="shared" si="366"/>
        <v>0</v>
      </c>
      <c r="AI1241" s="310" t="str">
        <f>IF(AH1241=0,"",
IF(SUM($AH$1088:AH1241)=1,AJ1241,
IF($AH$1663&gt;SUM($AH$1088:AH1241),_xlfn.CONCAT(", ",AJ1241),
IF($AH$1663=SUM($AH$1088:AH1241),_xlfn.CONCAT(" y ",AJ1241)))))</f>
        <v/>
      </c>
      <c r="AJ1241" s="421">
        <v>154</v>
      </c>
      <c r="AK1241">
        <f t="shared" si="364"/>
        <v>0</v>
      </c>
      <c r="AL1241">
        <f t="shared" si="367"/>
        <v>0</v>
      </c>
      <c r="AM1241">
        <f t="shared" si="368"/>
        <v>0</v>
      </c>
      <c r="AN1241">
        <f t="shared" si="369"/>
        <v>0</v>
      </c>
      <c r="AO1241">
        <f t="shared" si="370"/>
        <v>0</v>
      </c>
      <c r="AP1241">
        <f t="shared" si="371"/>
        <v>0</v>
      </c>
      <c r="AQ1241">
        <f t="shared" si="372"/>
        <v>0</v>
      </c>
      <c r="AR1241">
        <f t="shared" si="373"/>
        <v>0</v>
      </c>
      <c r="AS1241">
        <f t="shared" si="374"/>
        <v>0</v>
      </c>
      <c r="AT1241">
        <f t="shared" si="375"/>
        <v>0</v>
      </c>
      <c r="AU1241">
        <f t="shared" si="376"/>
        <v>0</v>
      </c>
      <c r="AV1241">
        <f t="shared" si="377"/>
        <v>0</v>
      </c>
      <c r="AW1241">
        <f t="shared" si="378"/>
        <v>0</v>
      </c>
      <c r="AX1241">
        <f t="shared" si="379"/>
        <v>0</v>
      </c>
      <c r="AY1241">
        <f t="shared" si="380"/>
        <v>0</v>
      </c>
      <c r="AZ1241">
        <f t="shared" si="381"/>
        <v>0</v>
      </c>
      <c r="BA1241">
        <f t="shared" si="382"/>
        <v>0</v>
      </c>
      <c r="BB1241">
        <f t="shared" si="383"/>
        <v>0</v>
      </c>
      <c r="BC1241">
        <f t="shared" si="384"/>
        <v>0</v>
      </c>
      <c r="BD1241">
        <f t="shared" si="385"/>
        <v>0</v>
      </c>
      <c r="BE1241">
        <f t="shared" si="386"/>
        <v>0</v>
      </c>
      <c r="BF1241">
        <f t="shared" si="387"/>
        <v>0</v>
      </c>
      <c r="BG1241">
        <f t="shared" si="388"/>
        <v>0</v>
      </c>
      <c r="BH1241">
        <f t="shared" si="389"/>
        <v>0</v>
      </c>
      <c r="BI1241">
        <f t="shared" si="390"/>
        <v>0</v>
      </c>
      <c r="BJ1241" s="311">
        <f t="shared" si="391"/>
        <v>0</v>
      </c>
      <c r="BK1241" s="312">
        <f t="shared" si="392"/>
        <v>0</v>
      </c>
      <c r="BL1241" s="313">
        <f t="shared" si="393"/>
        <v>0</v>
      </c>
      <c r="BM1241" s="314">
        <f t="shared" si="400"/>
        <v>0</v>
      </c>
      <c r="BN1241" s="311">
        <f t="shared" si="394"/>
        <v>0</v>
      </c>
      <c r="BO1241" s="312">
        <f t="shared" si="395"/>
        <v>0</v>
      </c>
      <c r="BP1241" s="313">
        <f t="shared" si="396"/>
        <v>0</v>
      </c>
      <c r="BQ1241" s="314">
        <f t="shared" si="401"/>
        <v>0</v>
      </c>
      <c r="BR1241" s="311">
        <f t="shared" si="397"/>
        <v>0</v>
      </c>
      <c r="BS1241" s="312">
        <f t="shared" si="398"/>
        <v>0</v>
      </c>
      <c r="BT1241" s="313">
        <f t="shared" si="399"/>
        <v>0</v>
      </c>
      <c r="BU1241" s="314">
        <f t="shared" si="402"/>
        <v>0</v>
      </c>
      <c r="BV1241" s="247">
        <f t="shared" si="403"/>
        <v>0</v>
      </c>
      <c r="BW1241" s="310" t="str">
        <f>IF(BV1241=0,"",
IF(SUM($BV$1089:BV1241)=1,BX1241,
IF($BV$1664&gt;SUM($BV$1089:BV1241),_xlfn.CONCAT(", ",BX1241),
IF($BV$1664=SUM($BV$1089:BV1241),_xlfn.CONCAT(" y ",BX1241)))))</f>
        <v/>
      </c>
      <c r="BX1241" s="421">
        <v>153</v>
      </c>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row>
    <row r="1242" spans="1:133" ht="14.25">
      <c r="A1242" s="405"/>
      <c r="B1242" s="6"/>
      <c r="C1242" s="421" t="s">
        <v>6819</v>
      </c>
      <c r="D1242" s="668" t="str">
        <f>IF($AC$1082="","",IF(HLOOKUP($AC$1082,Presentación!$AQ$3:$BV$574,Presentación!AP157)="","",HLOOKUP($AC$1082,Presentación!$AQ$3:$BV$574,Presentación!AP157,0)))</f>
        <v/>
      </c>
      <c r="E1242" s="669"/>
      <c r="F1242" s="670"/>
      <c r="G1242" s="763" t="str">
        <f>IF($AC$1082="","",IF(HLOOKUP($AC$1082,Presentación!$BZ$3:$DE$574,Presentación!AP157,0)="","",HLOOKUP($AC$1082,Presentación!$BZ$3:$DE$574,Presentación!AP157,0)))</f>
        <v/>
      </c>
      <c r="H1242" s="669"/>
      <c r="I1242" s="669"/>
      <c r="J1242" s="669"/>
      <c r="K1242" s="669"/>
      <c r="L1242" s="670"/>
      <c r="M1242" s="112"/>
      <c r="N1242" s="112"/>
      <c r="O1242" s="112"/>
      <c r="P1242" s="112"/>
      <c r="Q1242" s="112"/>
      <c r="R1242" s="112"/>
      <c r="S1242" s="112"/>
      <c r="T1242" s="112"/>
      <c r="U1242" s="112"/>
      <c r="V1242" s="112"/>
      <c r="W1242" s="112"/>
      <c r="X1242" s="112"/>
      <c r="Y1242" s="112"/>
      <c r="Z1242" s="112"/>
      <c r="AA1242" s="112"/>
      <c r="AB1242" s="112"/>
      <c r="AC1242" s="112"/>
      <c r="AD1242" s="112"/>
      <c r="AG1242">
        <f t="shared" si="365"/>
        <v>0</v>
      </c>
      <c r="AH1242" s="247">
        <f t="shared" si="366"/>
        <v>0</v>
      </c>
      <c r="AI1242" s="310" t="str">
        <f>IF(AH1242=0,"",
IF(SUM($AH$1088:AH1242)=1,AJ1242,
IF($AH$1663&gt;SUM($AH$1088:AH1242),_xlfn.CONCAT(", ",AJ1242),
IF($AH$1663=SUM($AH$1088:AH1242),_xlfn.CONCAT(" y ",AJ1242)))))</f>
        <v/>
      </c>
      <c r="AJ1242" s="421">
        <v>155</v>
      </c>
      <c r="AK1242">
        <f t="shared" si="364"/>
        <v>0</v>
      </c>
      <c r="AL1242">
        <f t="shared" si="367"/>
        <v>0</v>
      </c>
      <c r="AM1242">
        <f t="shared" si="368"/>
        <v>0</v>
      </c>
      <c r="AN1242">
        <f t="shared" si="369"/>
        <v>0</v>
      </c>
      <c r="AO1242">
        <f t="shared" si="370"/>
        <v>0</v>
      </c>
      <c r="AP1242">
        <f t="shared" si="371"/>
        <v>0</v>
      </c>
      <c r="AQ1242">
        <f t="shared" si="372"/>
        <v>0</v>
      </c>
      <c r="AR1242">
        <f t="shared" si="373"/>
        <v>0</v>
      </c>
      <c r="AS1242">
        <f t="shared" si="374"/>
        <v>0</v>
      </c>
      <c r="AT1242">
        <f t="shared" si="375"/>
        <v>0</v>
      </c>
      <c r="AU1242">
        <f t="shared" si="376"/>
        <v>0</v>
      </c>
      <c r="AV1242">
        <f t="shared" si="377"/>
        <v>0</v>
      </c>
      <c r="AW1242">
        <f t="shared" si="378"/>
        <v>0</v>
      </c>
      <c r="AX1242">
        <f t="shared" si="379"/>
        <v>0</v>
      </c>
      <c r="AY1242">
        <f t="shared" si="380"/>
        <v>0</v>
      </c>
      <c r="AZ1242">
        <f t="shared" si="381"/>
        <v>0</v>
      </c>
      <c r="BA1242">
        <f t="shared" si="382"/>
        <v>0</v>
      </c>
      <c r="BB1242">
        <f t="shared" si="383"/>
        <v>0</v>
      </c>
      <c r="BC1242">
        <f t="shared" si="384"/>
        <v>0</v>
      </c>
      <c r="BD1242">
        <f t="shared" si="385"/>
        <v>0</v>
      </c>
      <c r="BE1242">
        <f t="shared" si="386"/>
        <v>0</v>
      </c>
      <c r="BF1242">
        <f t="shared" si="387"/>
        <v>0</v>
      </c>
      <c r="BG1242">
        <f t="shared" si="388"/>
        <v>0</v>
      </c>
      <c r="BH1242">
        <f t="shared" si="389"/>
        <v>0</v>
      </c>
      <c r="BI1242">
        <f t="shared" si="390"/>
        <v>0</v>
      </c>
      <c r="BJ1242" s="311">
        <f t="shared" si="391"/>
        <v>0</v>
      </c>
      <c r="BK1242" s="312">
        <f t="shared" si="392"/>
        <v>0</v>
      </c>
      <c r="BL1242" s="313">
        <f t="shared" si="393"/>
        <v>0</v>
      </c>
      <c r="BM1242" s="314">
        <f t="shared" si="400"/>
        <v>0</v>
      </c>
      <c r="BN1242" s="311">
        <f t="shared" si="394"/>
        <v>0</v>
      </c>
      <c r="BO1242" s="312">
        <f t="shared" si="395"/>
        <v>0</v>
      </c>
      <c r="BP1242" s="313">
        <f t="shared" si="396"/>
        <v>0</v>
      </c>
      <c r="BQ1242" s="314">
        <f t="shared" si="401"/>
        <v>0</v>
      </c>
      <c r="BR1242" s="311">
        <f t="shared" si="397"/>
        <v>0</v>
      </c>
      <c r="BS1242" s="312">
        <f t="shared" si="398"/>
        <v>0</v>
      </c>
      <c r="BT1242" s="313">
        <f t="shared" si="399"/>
        <v>0</v>
      </c>
      <c r="BU1242" s="314">
        <f t="shared" si="402"/>
        <v>0</v>
      </c>
      <c r="BV1242" s="247">
        <f t="shared" si="403"/>
        <v>0</v>
      </c>
      <c r="BW1242" s="310" t="str">
        <f>IF(BV1242=0,"",
IF(SUM($BV$1089:BV1242)=1,BX1242,
IF($BV$1664&gt;SUM($BV$1089:BV1242),_xlfn.CONCAT(", ",BX1242),
IF($BV$1664=SUM($BV$1089:BV1242),_xlfn.CONCAT(" y ",BX1242)))))</f>
        <v/>
      </c>
      <c r="BX1242" s="421">
        <v>154</v>
      </c>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row>
    <row r="1243" spans="1:133" ht="14.25">
      <c r="A1243" s="405"/>
      <c r="B1243" s="6"/>
      <c r="C1243" s="421" t="s">
        <v>6820</v>
      </c>
      <c r="D1243" s="668" t="str">
        <f>IF($AC$1082="","",IF(HLOOKUP($AC$1082,Presentación!$AQ$3:$BV$574,Presentación!AP158)="","",HLOOKUP($AC$1082,Presentación!$AQ$3:$BV$574,Presentación!AP158,0)))</f>
        <v/>
      </c>
      <c r="E1243" s="669"/>
      <c r="F1243" s="670"/>
      <c r="G1243" s="763" t="str">
        <f>IF($AC$1082="","",IF(HLOOKUP($AC$1082,Presentación!$BZ$3:$DE$574,Presentación!AP158,0)="","",HLOOKUP($AC$1082,Presentación!$BZ$3:$DE$574,Presentación!AP158,0)))</f>
        <v/>
      </c>
      <c r="H1243" s="669"/>
      <c r="I1243" s="669"/>
      <c r="J1243" s="669"/>
      <c r="K1243" s="669"/>
      <c r="L1243" s="670"/>
      <c r="M1243" s="112"/>
      <c r="N1243" s="112"/>
      <c r="O1243" s="112"/>
      <c r="P1243" s="112"/>
      <c r="Q1243" s="112"/>
      <c r="R1243" s="112"/>
      <c r="S1243" s="112"/>
      <c r="T1243" s="112"/>
      <c r="U1243" s="112"/>
      <c r="V1243" s="112"/>
      <c r="W1243" s="112"/>
      <c r="X1243" s="112"/>
      <c r="Y1243" s="112"/>
      <c r="Z1243" s="112"/>
      <c r="AA1243" s="112"/>
      <c r="AB1243" s="112"/>
      <c r="AC1243" s="112"/>
      <c r="AD1243" s="112"/>
      <c r="AG1243">
        <f t="shared" si="365"/>
        <v>0</v>
      </c>
      <c r="AH1243" s="247">
        <f t="shared" si="366"/>
        <v>0</v>
      </c>
      <c r="AI1243" s="310" t="str">
        <f>IF(AH1243=0,"",
IF(SUM($AH$1088:AH1243)=1,AJ1243,
IF($AH$1663&gt;SUM($AH$1088:AH1243),_xlfn.CONCAT(", ",AJ1243),
IF($AH$1663=SUM($AH$1088:AH1243),_xlfn.CONCAT(" y ",AJ1243)))))</f>
        <v/>
      </c>
      <c r="AJ1243" s="421">
        <v>156</v>
      </c>
      <c r="AK1243">
        <f t="shared" si="364"/>
        <v>0</v>
      </c>
      <c r="AL1243">
        <f t="shared" si="367"/>
        <v>0</v>
      </c>
      <c r="AM1243">
        <f t="shared" si="368"/>
        <v>0</v>
      </c>
      <c r="AN1243">
        <f t="shared" si="369"/>
        <v>0</v>
      </c>
      <c r="AO1243">
        <f t="shared" si="370"/>
        <v>0</v>
      </c>
      <c r="AP1243">
        <f t="shared" si="371"/>
        <v>0</v>
      </c>
      <c r="AQ1243">
        <f t="shared" si="372"/>
        <v>0</v>
      </c>
      <c r="AR1243">
        <f t="shared" si="373"/>
        <v>0</v>
      </c>
      <c r="AS1243">
        <f t="shared" si="374"/>
        <v>0</v>
      </c>
      <c r="AT1243">
        <f t="shared" si="375"/>
        <v>0</v>
      </c>
      <c r="AU1243">
        <f t="shared" si="376"/>
        <v>0</v>
      </c>
      <c r="AV1243">
        <f t="shared" si="377"/>
        <v>0</v>
      </c>
      <c r="AW1243">
        <f t="shared" si="378"/>
        <v>0</v>
      </c>
      <c r="AX1243">
        <f t="shared" si="379"/>
        <v>0</v>
      </c>
      <c r="AY1243">
        <f t="shared" si="380"/>
        <v>0</v>
      </c>
      <c r="AZ1243">
        <f t="shared" si="381"/>
        <v>0</v>
      </c>
      <c r="BA1243">
        <f t="shared" si="382"/>
        <v>0</v>
      </c>
      <c r="BB1243">
        <f t="shared" si="383"/>
        <v>0</v>
      </c>
      <c r="BC1243">
        <f t="shared" si="384"/>
        <v>0</v>
      </c>
      <c r="BD1243">
        <f t="shared" si="385"/>
        <v>0</v>
      </c>
      <c r="BE1243">
        <f t="shared" si="386"/>
        <v>0</v>
      </c>
      <c r="BF1243">
        <f t="shared" si="387"/>
        <v>0</v>
      </c>
      <c r="BG1243">
        <f t="shared" si="388"/>
        <v>0</v>
      </c>
      <c r="BH1243">
        <f t="shared" si="389"/>
        <v>0</v>
      </c>
      <c r="BI1243">
        <f t="shared" si="390"/>
        <v>0</v>
      </c>
      <c r="BJ1243" s="311">
        <f t="shared" si="391"/>
        <v>0</v>
      </c>
      <c r="BK1243" s="312">
        <f t="shared" si="392"/>
        <v>0</v>
      </c>
      <c r="BL1243" s="313">
        <f t="shared" si="393"/>
        <v>0</v>
      </c>
      <c r="BM1243" s="314">
        <f t="shared" si="400"/>
        <v>0</v>
      </c>
      <c r="BN1243" s="311">
        <f t="shared" si="394"/>
        <v>0</v>
      </c>
      <c r="BO1243" s="312">
        <f t="shared" si="395"/>
        <v>0</v>
      </c>
      <c r="BP1243" s="313">
        <f t="shared" si="396"/>
        <v>0</v>
      </c>
      <c r="BQ1243" s="314">
        <f t="shared" si="401"/>
        <v>0</v>
      </c>
      <c r="BR1243" s="311">
        <f t="shared" si="397"/>
        <v>0</v>
      </c>
      <c r="BS1243" s="312">
        <f t="shared" si="398"/>
        <v>0</v>
      </c>
      <c r="BT1243" s="313">
        <f t="shared" si="399"/>
        <v>0</v>
      </c>
      <c r="BU1243" s="314">
        <f t="shared" si="402"/>
        <v>0</v>
      </c>
      <c r="BV1243" s="247">
        <f t="shared" si="403"/>
        <v>0</v>
      </c>
      <c r="BW1243" s="310" t="str">
        <f>IF(BV1243=0,"",
IF(SUM($BV$1089:BV1243)=1,BX1243,
IF($BV$1664&gt;SUM($BV$1089:BV1243),_xlfn.CONCAT(", ",BX1243),
IF($BV$1664=SUM($BV$1089:BV1243),_xlfn.CONCAT(" y ",BX1243)))))</f>
        <v/>
      </c>
      <c r="BX1243" s="421">
        <v>155</v>
      </c>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row>
    <row r="1244" spans="1:133" ht="14.25">
      <c r="A1244" s="405"/>
      <c r="B1244" s="6"/>
      <c r="C1244" s="421" t="s">
        <v>6821</v>
      </c>
      <c r="D1244" s="668" t="str">
        <f>IF($AC$1082="","",IF(HLOOKUP($AC$1082,Presentación!$AQ$3:$BV$574,Presentación!AP159)="","",HLOOKUP($AC$1082,Presentación!$AQ$3:$BV$574,Presentación!AP159,0)))</f>
        <v/>
      </c>
      <c r="E1244" s="669"/>
      <c r="F1244" s="670"/>
      <c r="G1244" s="763" t="str">
        <f>IF($AC$1082="","",IF(HLOOKUP($AC$1082,Presentación!$BZ$3:$DE$574,Presentación!AP159,0)="","",HLOOKUP($AC$1082,Presentación!$BZ$3:$DE$574,Presentación!AP159,0)))</f>
        <v/>
      </c>
      <c r="H1244" s="669"/>
      <c r="I1244" s="669"/>
      <c r="J1244" s="669"/>
      <c r="K1244" s="669"/>
      <c r="L1244" s="670"/>
      <c r="M1244" s="112"/>
      <c r="N1244" s="112"/>
      <c r="O1244" s="112"/>
      <c r="P1244" s="112"/>
      <c r="Q1244" s="112"/>
      <c r="R1244" s="112"/>
      <c r="S1244" s="112"/>
      <c r="T1244" s="112"/>
      <c r="U1244" s="112"/>
      <c r="V1244" s="112"/>
      <c r="W1244" s="112"/>
      <c r="X1244" s="112"/>
      <c r="Y1244" s="112"/>
      <c r="Z1244" s="112"/>
      <c r="AA1244" s="112"/>
      <c r="AB1244" s="112"/>
      <c r="AC1244" s="112"/>
      <c r="AD1244" s="112"/>
      <c r="AG1244">
        <f t="shared" si="365"/>
        <v>0</v>
      </c>
      <c r="AH1244" s="247">
        <f t="shared" si="366"/>
        <v>0</v>
      </c>
      <c r="AI1244" s="310" t="str">
        <f>IF(AH1244=0,"",
IF(SUM($AH$1088:AH1244)=1,AJ1244,
IF($AH$1663&gt;SUM($AH$1088:AH1244),_xlfn.CONCAT(", ",AJ1244),
IF($AH$1663=SUM($AH$1088:AH1244),_xlfn.CONCAT(" y ",AJ1244)))))</f>
        <v/>
      </c>
      <c r="AJ1244" s="421">
        <v>157</v>
      </c>
      <c r="AK1244">
        <f t="shared" si="364"/>
        <v>0</v>
      </c>
      <c r="AL1244">
        <f t="shared" si="367"/>
        <v>0</v>
      </c>
      <c r="AM1244">
        <f t="shared" si="368"/>
        <v>0</v>
      </c>
      <c r="AN1244">
        <f t="shared" si="369"/>
        <v>0</v>
      </c>
      <c r="AO1244">
        <f t="shared" si="370"/>
        <v>0</v>
      </c>
      <c r="AP1244">
        <f t="shared" si="371"/>
        <v>0</v>
      </c>
      <c r="AQ1244">
        <f t="shared" si="372"/>
        <v>0</v>
      </c>
      <c r="AR1244">
        <f t="shared" si="373"/>
        <v>0</v>
      </c>
      <c r="AS1244">
        <f t="shared" si="374"/>
        <v>0</v>
      </c>
      <c r="AT1244">
        <f t="shared" si="375"/>
        <v>0</v>
      </c>
      <c r="AU1244">
        <f t="shared" si="376"/>
        <v>0</v>
      </c>
      <c r="AV1244">
        <f t="shared" si="377"/>
        <v>0</v>
      </c>
      <c r="AW1244">
        <f t="shared" si="378"/>
        <v>0</v>
      </c>
      <c r="AX1244">
        <f t="shared" si="379"/>
        <v>0</v>
      </c>
      <c r="AY1244">
        <f t="shared" si="380"/>
        <v>0</v>
      </c>
      <c r="AZ1244">
        <f t="shared" si="381"/>
        <v>0</v>
      </c>
      <c r="BA1244">
        <f t="shared" si="382"/>
        <v>0</v>
      </c>
      <c r="BB1244">
        <f t="shared" si="383"/>
        <v>0</v>
      </c>
      <c r="BC1244">
        <f t="shared" si="384"/>
        <v>0</v>
      </c>
      <c r="BD1244">
        <f t="shared" si="385"/>
        <v>0</v>
      </c>
      <c r="BE1244">
        <f t="shared" si="386"/>
        <v>0</v>
      </c>
      <c r="BF1244">
        <f t="shared" si="387"/>
        <v>0</v>
      </c>
      <c r="BG1244">
        <f t="shared" si="388"/>
        <v>0</v>
      </c>
      <c r="BH1244">
        <f t="shared" si="389"/>
        <v>0</v>
      </c>
      <c r="BI1244">
        <f t="shared" si="390"/>
        <v>0</v>
      </c>
      <c r="BJ1244" s="311">
        <f t="shared" si="391"/>
        <v>0</v>
      </c>
      <c r="BK1244" s="312">
        <f t="shared" si="392"/>
        <v>0</v>
      </c>
      <c r="BL1244" s="313">
        <f t="shared" si="393"/>
        <v>0</v>
      </c>
      <c r="BM1244" s="314">
        <f t="shared" si="400"/>
        <v>0</v>
      </c>
      <c r="BN1244" s="311">
        <f t="shared" si="394"/>
        <v>0</v>
      </c>
      <c r="BO1244" s="312">
        <f t="shared" si="395"/>
        <v>0</v>
      </c>
      <c r="BP1244" s="313">
        <f t="shared" si="396"/>
        <v>0</v>
      </c>
      <c r="BQ1244" s="314">
        <f t="shared" si="401"/>
        <v>0</v>
      </c>
      <c r="BR1244" s="311">
        <f t="shared" si="397"/>
        <v>0</v>
      </c>
      <c r="BS1244" s="312">
        <f t="shared" si="398"/>
        <v>0</v>
      </c>
      <c r="BT1244" s="313">
        <f t="shared" si="399"/>
        <v>0</v>
      </c>
      <c r="BU1244" s="314">
        <f t="shared" si="402"/>
        <v>0</v>
      </c>
      <c r="BV1244" s="247">
        <f t="shared" si="403"/>
        <v>0</v>
      </c>
      <c r="BW1244" s="310" t="str">
        <f>IF(BV1244=0,"",
IF(SUM($BV$1089:BV1244)=1,BX1244,
IF($BV$1664&gt;SUM($BV$1089:BV1244),_xlfn.CONCAT(", ",BX1244),
IF($BV$1664=SUM($BV$1089:BV1244),_xlfn.CONCAT(" y ",BX1244)))))</f>
        <v/>
      </c>
      <c r="BX1244" s="421">
        <v>156</v>
      </c>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row>
    <row r="1245" spans="1:133" ht="14.25">
      <c r="A1245" s="405"/>
      <c r="B1245" s="6"/>
      <c r="C1245" s="421" t="s">
        <v>6822</v>
      </c>
      <c r="D1245" s="668" t="str">
        <f>IF($AC$1082="","",IF(HLOOKUP($AC$1082,Presentación!$AQ$3:$BV$574,Presentación!AP160)="","",HLOOKUP($AC$1082,Presentación!$AQ$3:$BV$574,Presentación!AP160,0)))</f>
        <v/>
      </c>
      <c r="E1245" s="669"/>
      <c r="F1245" s="670"/>
      <c r="G1245" s="763" t="str">
        <f>IF($AC$1082="","",IF(HLOOKUP($AC$1082,Presentación!$BZ$3:$DE$574,Presentación!AP160,0)="","",HLOOKUP($AC$1082,Presentación!$BZ$3:$DE$574,Presentación!AP160,0)))</f>
        <v/>
      </c>
      <c r="H1245" s="669"/>
      <c r="I1245" s="669"/>
      <c r="J1245" s="669"/>
      <c r="K1245" s="669"/>
      <c r="L1245" s="670"/>
      <c r="M1245" s="112"/>
      <c r="N1245" s="112"/>
      <c r="O1245" s="112"/>
      <c r="P1245" s="112"/>
      <c r="Q1245" s="112"/>
      <c r="R1245" s="112"/>
      <c r="S1245" s="112"/>
      <c r="T1245" s="112"/>
      <c r="U1245" s="112"/>
      <c r="V1245" s="112"/>
      <c r="W1245" s="112"/>
      <c r="X1245" s="112"/>
      <c r="Y1245" s="112"/>
      <c r="Z1245" s="112"/>
      <c r="AA1245" s="112"/>
      <c r="AB1245" s="112"/>
      <c r="AC1245" s="112"/>
      <c r="AD1245" s="112"/>
      <c r="AG1245">
        <f t="shared" si="365"/>
        <v>0</v>
      </c>
      <c r="AH1245" s="247">
        <f t="shared" si="366"/>
        <v>0</v>
      </c>
      <c r="AI1245" s="310" t="str">
        <f>IF(AH1245=0,"",
IF(SUM($AH$1088:AH1245)=1,AJ1245,
IF($AH$1663&gt;SUM($AH$1088:AH1245),_xlfn.CONCAT(", ",AJ1245),
IF($AH$1663=SUM($AH$1088:AH1245),_xlfn.CONCAT(" y ",AJ1245)))))</f>
        <v/>
      </c>
      <c r="AJ1245" s="421">
        <v>158</v>
      </c>
      <c r="AK1245">
        <f t="shared" si="364"/>
        <v>0</v>
      </c>
      <c r="AL1245">
        <f t="shared" si="367"/>
        <v>0</v>
      </c>
      <c r="AM1245">
        <f t="shared" si="368"/>
        <v>0</v>
      </c>
      <c r="AN1245">
        <f t="shared" si="369"/>
        <v>0</v>
      </c>
      <c r="AO1245">
        <f t="shared" si="370"/>
        <v>0</v>
      </c>
      <c r="AP1245">
        <f t="shared" si="371"/>
        <v>0</v>
      </c>
      <c r="AQ1245">
        <f t="shared" si="372"/>
        <v>0</v>
      </c>
      <c r="AR1245">
        <f t="shared" si="373"/>
        <v>0</v>
      </c>
      <c r="AS1245">
        <f t="shared" si="374"/>
        <v>0</v>
      </c>
      <c r="AT1245">
        <f t="shared" si="375"/>
        <v>0</v>
      </c>
      <c r="AU1245">
        <f t="shared" si="376"/>
        <v>0</v>
      </c>
      <c r="AV1245">
        <f t="shared" si="377"/>
        <v>0</v>
      </c>
      <c r="AW1245">
        <f t="shared" si="378"/>
        <v>0</v>
      </c>
      <c r="AX1245">
        <f t="shared" si="379"/>
        <v>0</v>
      </c>
      <c r="AY1245">
        <f t="shared" si="380"/>
        <v>0</v>
      </c>
      <c r="AZ1245">
        <f t="shared" si="381"/>
        <v>0</v>
      </c>
      <c r="BA1245">
        <f t="shared" si="382"/>
        <v>0</v>
      </c>
      <c r="BB1245">
        <f t="shared" si="383"/>
        <v>0</v>
      </c>
      <c r="BC1245">
        <f t="shared" si="384"/>
        <v>0</v>
      </c>
      <c r="BD1245">
        <f t="shared" si="385"/>
        <v>0</v>
      </c>
      <c r="BE1245">
        <f t="shared" si="386"/>
        <v>0</v>
      </c>
      <c r="BF1245">
        <f t="shared" si="387"/>
        <v>0</v>
      </c>
      <c r="BG1245">
        <f t="shared" si="388"/>
        <v>0</v>
      </c>
      <c r="BH1245">
        <f t="shared" si="389"/>
        <v>0</v>
      </c>
      <c r="BI1245">
        <f t="shared" si="390"/>
        <v>0</v>
      </c>
      <c r="BJ1245" s="311">
        <f t="shared" si="391"/>
        <v>0</v>
      </c>
      <c r="BK1245" s="312">
        <f t="shared" si="392"/>
        <v>0</v>
      </c>
      <c r="BL1245" s="313">
        <f t="shared" si="393"/>
        <v>0</v>
      </c>
      <c r="BM1245" s="314">
        <f t="shared" si="400"/>
        <v>0</v>
      </c>
      <c r="BN1245" s="311">
        <f t="shared" si="394"/>
        <v>0</v>
      </c>
      <c r="BO1245" s="312">
        <f t="shared" si="395"/>
        <v>0</v>
      </c>
      <c r="BP1245" s="313">
        <f t="shared" si="396"/>
        <v>0</v>
      </c>
      <c r="BQ1245" s="314">
        <f t="shared" si="401"/>
        <v>0</v>
      </c>
      <c r="BR1245" s="311">
        <f t="shared" si="397"/>
        <v>0</v>
      </c>
      <c r="BS1245" s="312">
        <f t="shared" si="398"/>
        <v>0</v>
      </c>
      <c r="BT1245" s="313">
        <f t="shared" si="399"/>
        <v>0</v>
      </c>
      <c r="BU1245" s="314">
        <f t="shared" si="402"/>
        <v>0</v>
      </c>
      <c r="BV1245" s="247">
        <f t="shared" si="403"/>
        <v>0</v>
      </c>
      <c r="BW1245" s="310" t="str">
        <f>IF(BV1245=0,"",
IF(SUM($BV$1089:BV1245)=1,BX1245,
IF($BV$1664&gt;SUM($BV$1089:BV1245),_xlfn.CONCAT(", ",BX1245),
IF($BV$1664=SUM($BV$1089:BV1245),_xlfn.CONCAT(" y ",BX1245)))))</f>
        <v/>
      </c>
      <c r="BX1245" s="421">
        <v>157</v>
      </c>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row>
    <row r="1246" spans="1:133" ht="14.25">
      <c r="A1246" s="405"/>
      <c r="B1246" s="6"/>
      <c r="C1246" s="421" t="s">
        <v>6823</v>
      </c>
      <c r="D1246" s="668" t="str">
        <f>IF($AC$1082="","",IF(HLOOKUP($AC$1082,Presentación!$AQ$3:$BV$574,Presentación!AP161)="","",HLOOKUP($AC$1082,Presentación!$AQ$3:$BV$574,Presentación!AP161,0)))</f>
        <v/>
      </c>
      <c r="E1246" s="669"/>
      <c r="F1246" s="670"/>
      <c r="G1246" s="763" t="str">
        <f>IF($AC$1082="","",IF(HLOOKUP($AC$1082,Presentación!$BZ$3:$DE$574,Presentación!AP161,0)="","",HLOOKUP($AC$1082,Presentación!$BZ$3:$DE$574,Presentación!AP161,0)))</f>
        <v/>
      </c>
      <c r="H1246" s="669"/>
      <c r="I1246" s="669"/>
      <c r="J1246" s="669"/>
      <c r="K1246" s="669"/>
      <c r="L1246" s="670"/>
      <c r="M1246" s="112"/>
      <c r="N1246" s="112"/>
      <c r="O1246" s="112"/>
      <c r="P1246" s="112"/>
      <c r="Q1246" s="112"/>
      <c r="R1246" s="112"/>
      <c r="S1246" s="112"/>
      <c r="T1246" s="112"/>
      <c r="U1246" s="112"/>
      <c r="V1246" s="112"/>
      <c r="W1246" s="112"/>
      <c r="X1246" s="112"/>
      <c r="Y1246" s="112"/>
      <c r="Z1246" s="112"/>
      <c r="AA1246" s="112"/>
      <c r="AB1246" s="112"/>
      <c r="AC1246" s="112"/>
      <c r="AD1246" s="112"/>
      <c r="AG1246">
        <f t="shared" si="365"/>
        <v>0</v>
      </c>
      <c r="AH1246" s="247">
        <f t="shared" si="366"/>
        <v>0</v>
      </c>
      <c r="AI1246" s="310" t="str">
        <f>IF(AH1246=0,"",
IF(SUM($AH$1088:AH1246)=1,AJ1246,
IF($AH$1663&gt;SUM($AH$1088:AH1246),_xlfn.CONCAT(", ",AJ1246),
IF($AH$1663=SUM($AH$1088:AH1246),_xlfn.CONCAT(" y ",AJ1246)))))</f>
        <v/>
      </c>
      <c r="AJ1246" s="421">
        <v>159</v>
      </c>
      <c r="AK1246">
        <f t="shared" si="364"/>
        <v>0</v>
      </c>
      <c r="AL1246">
        <f t="shared" si="367"/>
        <v>0</v>
      </c>
      <c r="AM1246">
        <f t="shared" si="368"/>
        <v>0</v>
      </c>
      <c r="AN1246">
        <f t="shared" si="369"/>
        <v>0</v>
      </c>
      <c r="AO1246">
        <f t="shared" si="370"/>
        <v>0</v>
      </c>
      <c r="AP1246">
        <f t="shared" si="371"/>
        <v>0</v>
      </c>
      <c r="AQ1246">
        <f t="shared" si="372"/>
        <v>0</v>
      </c>
      <c r="AR1246">
        <f t="shared" si="373"/>
        <v>0</v>
      </c>
      <c r="AS1246">
        <f t="shared" si="374"/>
        <v>0</v>
      </c>
      <c r="AT1246">
        <f t="shared" si="375"/>
        <v>0</v>
      </c>
      <c r="AU1246">
        <f t="shared" si="376"/>
        <v>0</v>
      </c>
      <c r="AV1246">
        <f t="shared" si="377"/>
        <v>0</v>
      </c>
      <c r="AW1246">
        <f t="shared" si="378"/>
        <v>0</v>
      </c>
      <c r="AX1246">
        <f t="shared" si="379"/>
        <v>0</v>
      </c>
      <c r="AY1246">
        <f t="shared" si="380"/>
        <v>0</v>
      </c>
      <c r="AZ1246">
        <f t="shared" si="381"/>
        <v>0</v>
      </c>
      <c r="BA1246">
        <f t="shared" si="382"/>
        <v>0</v>
      </c>
      <c r="BB1246">
        <f t="shared" si="383"/>
        <v>0</v>
      </c>
      <c r="BC1246">
        <f t="shared" si="384"/>
        <v>0</v>
      </c>
      <c r="BD1246">
        <f t="shared" si="385"/>
        <v>0</v>
      </c>
      <c r="BE1246">
        <f t="shared" si="386"/>
        <v>0</v>
      </c>
      <c r="BF1246">
        <f t="shared" si="387"/>
        <v>0</v>
      </c>
      <c r="BG1246">
        <f t="shared" si="388"/>
        <v>0</v>
      </c>
      <c r="BH1246">
        <f t="shared" si="389"/>
        <v>0</v>
      </c>
      <c r="BI1246">
        <f t="shared" si="390"/>
        <v>0</v>
      </c>
      <c r="BJ1246" s="311">
        <f t="shared" si="391"/>
        <v>0</v>
      </c>
      <c r="BK1246" s="312">
        <f t="shared" si="392"/>
        <v>0</v>
      </c>
      <c r="BL1246" s="313">
        <f t="shared" si="393"/>
        <v>0</v>
      </c>
      <c r="BM1246" s="314">
        <f t="shared" si="400"/>
        <v>0</v>
      </c>
      <c r="BN1246" s="311">
        <f t="shared" si="394"/>
        <v>0</v>
      </c>
      <c r="BO1246" s="312">
        <f t="shared" si="395"/>
        <v>0</v>
      </c>
      <c r="BP1246" s="313">
        <f t="shared" si="396"/>
        <v>0</v>
      </c>
      <c r="BQ1246" s="314">
        <f t="shared" si="401"/>
        <v>0</v>
      </c>
      <c r="BR1246" s="311">
        <f t="shared" si="397"/>
        <v>0</v>
      </c>
      <c r="BS1246" s="312">
        <f t="shared" si="398"/>
        <v>0</v>
      </c>
      <c r="BT1246" s="313">
        <f t="shared" si="399"/>
        <v>0</v>
      </c>
      <c r="BU1246" s="314">
        <f t="shared" si="402"/>
        <v>0</v>
      </c>
      <c r="BV1246" s="247">
        <f t="shared" si="403"/>
        <v>0</v>
      </c>
      <c r="BW1246" s="310" t="str">
        <f>IF(BV1246=0,"",
IF(SUM($BV$1089:BV1246)=1,BX1246,
IF($BV$1664&gt;SUM($BV$1089:BV1246),_xlfn.CONCAT(", ",BX1246),
IF($BV$1664=SUM($BV$1089:BV1246),_xlfn.CONCAT(" y ",BX1246)))))</f>
        <v/>
      </c>
      <c r="BX1246" s="421">
        <v>158</v>
      </c>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row>
    <row r="1247" spans="1:133" ht="14.25">
      <c r="A1247" s="405"/>
      <c r="B1247" s="6"/>
      <c r="C1247" s="421" t="s">
        <v>6824</v>
      </c>
      <c r="D1247" s="668" t="str">
        <f>IF($AC$1082="","",IF(HLOOKUP($AC$1082,Presentación!$AQ$3:$BV$574,Presentación!AP162)="","",HLOOKUP($AC$1082,Presentación!$AQ$3:$BV$574,Presentación!AP162,0)))</f>
        <v/>
      </c>
      <c r="E1247" s="669"/>
      <c r="F1247" s="670"/>
      <c r="G1247" s="763" t="str">
        <f>IF($AC$1082="","",IF(HLOOKUP($AC$1082,Presentación!$BZ$3:$DE$574,Presentación!AP162,0)="","",HLOOKUP($AC$1082,Presentación!$BZ$3:$DE$574,Presentación!AP162,0)))</f>
        <v/>
      </c>
      <c r="H1247" s="669"/>
      <c r="I1247" s="669"/>
      <c r="J1247" s="669"/>
      <c r="K1247" s="669"/>
      <c r="L1247" s="670"/>
      <c r="M1247" s="112"/>
      <c r="N1247" s="112"/>
      <c r="O1247" s="112"/>
      <c r="P1247" s="112"/>
      <c r="Q1247" s="112"/>
      <c r="R1247" s="112"/>
      <c r="S1247" s="112"/>
      <c r="T1247" s="112"/>
      <c r="U1247" s="112"/>
      <c r="V1247" s="112"/>
      <c r="W1247" s="112"/>
      <c r="X1247" s="112"/>
      <c r="Y1247" s="112"/>
      <c r="Z1247" s="112"/>
      <c r="AA1247" s="112"/>
      <c r="AB1247" s="112"/>
      <c r="AC1247" s="112"/>
      <c r="AD1247" s="112"/>
      <c r="AG1247">
        <f t="shared" si="365"/>
        <v>0</v>
      </c>
      <c r="AH1247" s="247">
        <f t="shared" si="366"/>
        <v>0</v>
      </c>
      <c r="AI1247" s="310" t="str">
        <f>IF(AH1247=0,"",
IF(SUM($AH$1088:AH1247)=1,AJ1247,
IF($AH$1663&gt;SUM($AH$1088:AH1247),_xlfn.CONCAT(", ",AJ1247),
IF($AH$1663=SUM($AH$1088:AH1247),_xlfn.CONCAT(" y ",AJ1247)))))</f>
        <v/>
      </c>
      <c r="AJ1247" s="421">
        <v>160</v>
      </c>
      <c r="AK1247">
        <f t="shared" si="364"/>
        <v>0</v>
      </c>
      <c r="AL1247">
        <f t="shared" si="367"/>
        <v>0</v>
      </c>
      <c r="AM1247">
        <f t="shared" si="368"/>
        <v>0</v>
      </c>
      <c r="AN1247">
        <f t="shared" si="369"/>
        <v>0</v>
      </c>
      <c r="AO1247">
        <f t="shared" si="370"/>
        <v>0</v>
      </c>
      <c r="AP1247">
        <f t="shared" si="371"/>
        <v>0</v>
      </c>
      <c r="AQ1247">
        <f t="shared" si="372"/>
        <v>0</v>
      </c>
      <c r="AR1247">
        <f t="shared" si="373"/>
        <v>0</v>
      </c>
      <c r="AS1247">
        <f t="shared" si="374"/>
        <v>0</v>
      </c>
      <c r="AT1247">
        <f t="shared" si="375"/>
        <v>0</v>
      </c>
      <c r="AU1247">
        <f t="shared" si="376"/>
        <v>0</v>
      </c>
      <c r="AV1247">
        <f t="shared" si="377"/>
        <v>0</v>
      </c>
      <c r="AW1247">
        <f t="shared" si="378"/>
        <v>0</v>
      </c>
      <c r="AX1247">
        <f t="shared" si="379"/>
        <v>0</v>
      </c>
      <c r="AY1247">
        <f t="shared" si="380"/>
        <v>0</v>
      </c>
      <c r="AZ1247">
        <f t="shared" si="381"/>
        <v>0</v>
      </c>
      <c r="BA1247">
        <f t="shared" si="382"/>
        <v>0</v>
      </c>
      <c r="BB1247">
        <f t="shared" si="383"/>
        <v>0</v>
      </c>
      <c r="BC1247">
        <f t="shared" si="384"/>
        <v>0</v>
      </c>
      <c r="BD1247">
        <f t="shared" si="385"/>
        <v>0</v>
      </c>
      <c r="BE1247">
        <f t="shared" si="386"/>
        <v>0</v>
      </c>
      <c r="BF1247">
        <f t="shared" si="387"/>
        <v>0</v>
      </c>
      <c r="BG1247">
        <f t="shared" si="388"/>
        <v>0</v>
      </c>
      <c r="BH1247">
        <f t="shared" si="389"/>
        <v>0</v>
      </c>
      <c r="BI1247">
        <f t="shared" si="390"/>
        <v>0</v>
      </c>
      <c r="BJ1247" s="311">
        <f t="shared" si="391"/>
        <v>0</v>
      </c>
      <c r="BK1247" s="312">
        <f t="shared" si="392"/>
        <v>0</v>
      </c>
      <c r="BL1247" s="313">
        <f t="shared" si="393"/>
        <v>0</v>
      </c>
      <c r="BM1247" s="314">
        <f t="shared" si="400"/>
        <v>0</v>
      </c>
      <c r="BN1247" s="311">
        <f t="shared" si="394"/>
        <v>0</v>
      </c>
      <c r="BO1247" s="312">
        <f t="shared" si="395"/>
        <v>0</v>
      </c>
      <c r="BP1247" s="313">
        <f t="shared" si="396"/>
        <v>0</v>
      </c>
      <c r="BQ1247" s="314">
        <f t="shared" si="401"/>
        <v>0</v>
      </c>
      <c r="BR1247" s="311">
        <f t="shared" si="397"/>
        <v>0</v>
      </c>
      <c r="BS1247" s="312">
        <f t="shared" si="398"/>
        <v>0</v>
      </c>
      <c r="BT1247" s="313">
        <f t="shared" si="399"/>
        <v>0</v>
      </c>
      <c r="BU1247" s="314">
        <f t="shared" si="402"/>
        <v>0</v>
      </c>
      <c r="BV1247" s="247">
        <f t="shared" si="403"/>
        <v>0</v>
      </c>
      <c r="BW1247" s="310" t="str">
        <f>IF(BV1247=0,"",
IF(SUM($BV$1089:BV1247)=1,BX1247,
IF($BV$1664&gt;SUM($BV$1089:BV1247),_xlfn.CONCAT(", ",BX1247),
IF($BV$1664=SUM($BV$1089:BV1247),_xlfn.CONCAT(" y ",BX1247)))))</f>
        <v/>
      </c>
      <c r="BX1247" s="421">
        <v>159</v>
      </c>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row>
    <row r="1248" spans="1:133" ht="14.25">
      <c r="A1248" s="405"/>
      <c r="B1248" s="6"/>
      <c r="C1248" s="421" t="s">
        <v>6825</v>
      </c>
      <c r="D1248" s="668" t="str">
        <f>IF($AC$1082="","",IF(HLOOKUP($AC$1082,Presentación!$AQ$3:$BV$574,Presentación!AP163)="","",HLOOKUP($AC$1082,Presentación!$AQ$3:$BV$574,Presentación!AP163,0)))</f>
        <v/>
      </c>
      <c r="E1248" s="669"/>
      <c r="F1248" s="670"/>
      <c r="G1248" s="763" t="str">
        <f>IF($AC$1082="","",IF(HLOOKUP($AC$1082,Presentación!$BZ$3:$DE$574,Presentación!AP163,0)="","",HLOOKUP($AC$1082,Presentación!$BZ$3:$DE$574,Presentación!AP163,0)))</f>
        <v/>
      </c>
      <c r="H1248" s="669"/>
      <c r="I1248" s="669"/>
      <c r="J1248" s="669"/>
      <c r="K1248" s="669"/>
      <c r="L1248" s="670"/>
      <c r="M1248" s="112"/>
      <c r="N1248" s="112"/>
      <c r="O1248" s="112"/>
      <c r="P1248" s="112"/>
      <c r="Q1248" s="112"/>
      <c r="R1248" s="112"/>
      <c r="S1248" s="112"/>
      <c r="T1248" s="112"/>
      <c r="U1248" s="112"/>
      <c r="V1248" s="112"/>
      <c r="W1248" s="112"/>
      <c r="X1248" s="112"/>
      <c r="Y1248" s="112"/>
      <c r="Z1248" s="112"/>
      <c r="AA1248" s="112"/>
      <c r="AB1248" s="112"/>
      <c r="AC1248" s="112"/>
      <c r="AD1248" s="112"/>
      <c r="AG1248">
        <f t="shared" si="365"/>
        <v>0</v>
      </c>
      <c r="AH1248" s="247">
        <f t="shared" si="366"/>
        <v>0</v>
      </c>
      <c r="AI1248" s="310" t="str">
        <f>IF(AH1248=0,"",
IF(SUM($AH$1088:AH1248)=1,AJ1248,
IF($AH$1663&gt;SUM($AH$1088:AH1248),_xlfn.CONCAT(", ",AJ1248),
IF($AH$1663=SUM($AH$1088:AH1248),_xlfn.CONCAT(" y ",AJ1248)))))</f>
        <v/>
      </c>
      <c r="AJ1248" s="421">
        <v>161</v>
      </c>
      <c r="AK1248">
        <f t="shared" si="364"/>
        <v>0</v>
      </c>
      <c r="AL1248">
        <f t="shared" si="367"/>
        <v>0</v>
      </c>
      <c r="AM1248">
        <f t="shared" si="368"/>
        <v>0</v>
      </c>
      <c r="AN1248">
        <f t="shared" si="369"/>
        <v>0</v>
      </c>
      <c r="AO1248">
        <f t="shared" si="370"/>
        <v>0</v>
      </c>
      <c r="AP1248">
        <f t="shared" si="371"/>
        <v>0</v>
      </c>
      <c r="AQ1248">
        <f t="shared" si="372"/>
        <v>0</v>
      </c>
      <c r="AR1248">
        <f t="shared" si="373"/>
        <v>0</v>
      </c>
      <c r="AS1248">
        <f t="shared" si="374"/>
        <v>0</v>
      </c>
      <c r="AT1248">
        <f t="shared" si="375"/>
        <v>0</v>
      </c>
      <c r="AU1248">
        <f t="shared" si="376"/>
        <v>0</v>
      </c>
      <c r="AV1248">
        <f t="shared" si="377"/>
        <v>0</v>
      </c>
      <c r="AW1248">
        <f t="shared" si="378"/>
        <v>0</v>
      </c>
      <c r="AX1248">
        <f t="shared" si="379"/>
        <v>0</v>
      </c>
      <c r="AY1248">
        <f t="shared" si="380"/>
        <v>0</v>
      </c>
      <c r="AZ1248">
        <f t="shared" si="381"/>
        <v>0</v>
      </c>
      <c r="BA1248">
        <f t="shared" si="382"/>
        <v>0</v>
      </c>
      <c r="BB1248">
        <f t="shared" si="383"/>
        <v>0</v>
      </c>
      <c r="BC1248">
        <f t="shared" si="384"/>
        <v>0</v>
      </c>
      <c r="BD1248">
        <f t="shared" si="385"/>
        <v>0</v>
      </c>
      <c r="BE1248">
        <f t="shared" si="386"/>
        <v>0</v>
      </c>
      <c r="BF1248">
        <f t="shared" si="387"/>
        <v>0</v>
      </c>
      <c r="BG1248">
        <f t="shared" si="388"/>
        <v>0</v>
      </c>
      <c r="BH1248">
        <f t="shared" si="389"/>
        <v>0</v>
      </c>
      <c r="BI1248">
        <f t="shared" si="390"/>
        <v>0</v>
      </c>
      <c r="BJ1248" s="311">
        <f t="shared" si="391"/>
        <v>0</v>
      </c>
      <c r="BK1248" s="312">
        <f t="shared" si="392"/>
        <v>0</v>
      </c>
      <c r="BL1248" s="313">
        <f t="shared" si="393"/>
        <v>0</v>
      </c>
      <c r="BM1248" s="314">
        <f t="shared" si="400"/>
        <v>0</v>
      </c>
      <c r="BN1248" s="311">
        <f t="shared" si="394"/>
        <v>0</v>
      </c>
      <c r="BO1248" s="312">
        <f t="shared" si="395"/>
        <v>0</v>
      </c>
      <c r="BP1248" s="313">
        <f t="shared" si="396"/>
        <v>0</v>
      </c>
      <c r="BQ1248" s="314">
        <f t="shared" si="401"/>
        <v>0</v>
      </c>
      <c r="BR1248" s="311">
        <f t="shared" si="397"/>
        <v>0</v>
      </c>
      <c r="BS1248" s="312">
        <f t="shared" si="398"/>
        <v>0</v>
      </c>
      <c r="BT1248" s="313">
        <f t="shared" si="399"/>
        <v>0</v>
      </c>
      <c r="BU1248" s="314">
        <f t="shared" si="402"/>
        <v>0</v>
      </c>
      <c r="BV1248" s="247">
        <f t="shared" si="403"/>
        <v>0</v>
      </c>
      <c r="BW1248" s="310" t="str">
        <f>IF(BV1248=0,"",
IF(SUM($BV$1089:BV1248)=1,BX1248,
IF($BV$1664&gt;SUM($BV$1089:BV1248),_xlfn.CONCAT(", ",BX1248),
IF($BV$1664=SUM($BV$1089:BV1248),_xlfn.CONCAT(" y ",BX1248)))))</f>
        <v/>
      </c>
      <c r="BX1248" s="421">
        <v>160</v>
      </c>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row>
    <row r="1249" spans="1:133" ht="14.25">
      <c r="A1249" s="405"/>
      <c r="B1249" s="6"/>
      <c r="C1249" s="421" t="s">
        <v>6826</v>
      </c>
      <c r="D1249" s="668" t="str">
        <f>IF($AC$1082="","",IF(HLOOKUP($AC$1082,Presentación!$AQ$3:$BV$574,Presentación!AP164)="","",HLOOKUP($AC$1082,Presentación!$AQ$3:$BV$574,Presentación!AP164,0)))</f>
        <v/>
      </c>
      <c r="E1249" s="669"/>
      <c r="F1249" s="670"/>
      <c r="G1249" s="763" t="str">
        <f>IF($AC$1082="","",IF(HLOOKUP($AC$1082,Presentación!$BZ$3:$DE$574,Presentación!AP164,0)="","",HLOOKUP($AC$1082,Presentación!$BZ$3:$DE$574,Presentación!AP164,0)))</f>
        <v/>
      </c>
      <c r="H1249" s="669"/>
      <c r="I1249" s="669"/>
      <c r="J1249" s="669"/>
      <c r="K1249" s="669"/>
      <c r="L1249" s="670"/>
      <c r="M1249" s="112"/>
      <c r="N1249" s="112"/>
      <c r="O1249" s="112"/>
      <c r="P1249" s="112"/>
      <c r="Q1249" s="112"/>
      <c r="R1249" s="112"/>
      <c r="S1249" s="112"/>
      <c r="T1249" s="112"/>
      <c r="U1249" s="112"/>
      <c r="V1249" s="112"/>
      <c r="W1249" s="112"/>
      <c r="X1249" s="112"/>
      <c r="Y1249" s="112"/>
      <c r="Z1249" s="112"/>
      <c r="AA1249" s="112"/>
      <c r="AB1249" s="112"/>
      <c r="AC1249" s="112"/>
      <c r="AD1249" s="112"/>
      <c r="AG1249">
        <f t="shared" si="365"/>
        <v>0</v>
      </c>
      <c r="AH1249" s="247">
        <f t="shared" si="366"/>
        <v>0</v>
      </c>
      <c r="AI1249" s="310" t="str">
        <f>IF(AH1249=0,"",
IF(SUM($AH$1088:AH1249)=1,AJ1249,
IF($AH$1663&gt;SUM($AH$1088:AH1249),_xlfn.CONCAT(", ",AJ1249),
IF($AH$1663=SUM($AH$1088:AH1249),_xlfn.CONCAT(" y ",AJ1249)))))</f>
        <v/>
      </c>
      <c r="AJ1249" s="421">
        <v>162</v>
      </c>
      <c r="AK1249">
        <f t="shared" si="364"/>
        <v>0</v>
      </c>
      <c r="AL1249">
        <f t="shared" si="367"/>
        <v>0</v>
      </c>
      <c r="AM1249">
        <f t="shared" si="368"/>
        <v>0</v>
      </c>
      <c r="AN1249">
        <f t="shared" si="369"/>
        <v>0</v>
      </c>
      <c r="AO1249">
        <f t="shared" si="370"/>
        <v>0</v>
      </c>
      <c r="AP1249">
        <f t="shared" si="371"/>
        <v>0</v>
      </c>
      <c r="AQ1249">
        <f t="shared" si="372"/>
        <v>0</v>
      </c>
      <c r="AR1249">
        <f t="shared" si="373"/>
        <v>0</v>
      </c>
      <c r="AS1249">
        <f t="shared" si="374"/>
        <v>0</v>
      </c>
      <c r="AT1249">
        <f t="shared" si="375"/>
        <v>0</v>
      </c>
      <c r="AU1249">
        <f t="shared" si="376"/>
        <v>0</v>
      </c>
      <c r="AV1249">
        <f t="shared" si="377"/>
        <v>0</v>
      </c>
      <c r="AW1249">
        <f t="shared" si="378"/>
        <v>0</v>
      </c>
      <c r="AX1249">
        <f t="shared" si="379"/>
        <v>0</v>
      </c>
      <c r="AY1249">
        <f t="shared" si="380"/>
        <v>0</v>
      </c>
      <c r="AZ1249">
        <f t="shared" si="381"/>
        <v>0</v>
      </c>
      <c r="BA1249">
        <f t="shared" si="382"/>
        <v>0</v>
      </c>
      <c r="BB1249">
        <f t="shared" si="383"/>
        <v>0</v>
      </c>
      <c r="BC1249">
        <f t="shared" si="384"/>
        <v>0</v>
      </c>
      <c r="BD1249">
        <f t="shared" si="385"/>
        <v>0</v>
      </c>
      <c r="BE1249">
        <f t="shared" si="386"/>
        <v>0</v>
      </c>
      <c r="BF1249">
        <f t="shared" si="387"/>
        <v>0</v>
      </c>
      <c r="BG1249">
        <f t="shared" si="388"/>
        <v>0</v>
      </c>
      <c r="BH1249">
        <f t="shared" si="389"/>
        <v>0</v>
      </c>
      <c r="BI1249">
        <f t="shared" si="390"/>
        <v>0</v>
      </c>
      <c r="BJ1249" s="311">
        <f t="shared" si="391"/>
        <v>0</v>
      </c>
      <c r="BK1249" s="312">
        <f t="shared" si="392"/>
        <v>0</v>
      </c>
      <c r="BL1249" s="313">
        <f t="shared" si="393"/>
        <v>0</v>
      </c>
      <c r="BM1249" s="314">
        <f t="shared" si="400"/>
        <v>0</v>
      </c>
      <c r="BN1249" s="311">
        <f t="shared" si="394"/>
        <v>0</v>
      </c>
      <c r="BO1249" s="312">
        <f t="shared" si="395"/>
        <v>0</v>
      </c>
      <c r="BP1249" s="313">
        <f t="shared" si="396"/>
        <v>0</v>
      </c>
      <c r="BQ1249" s="314">
        <f t="shared" si="401"/>
        <v>0</v>
      </c>
      <c r="BR1249" s="311">
        <f t="shared" si="397"/>
        <v>0</v>
      </c>
      <c r="BS1249" s="312">
        <f t="shared" si="398"/>
        <v>0</v>
      </c>
      <c r="BT1249" s="313">
        <f t="shared" si="399"/>
        <v>0</v>
      </c>
      <c r="BU1249" s="314">
        <f t="shared" si="402"/>
        <v>0</v>
      </c>
      <c r="BV1249" s="247">
        <f t="shared" si="403"/>
        <v>0</v>
      </c>
      <c r="BW1249" s="310" t="str">
        <f>IF(BV1249=0,"",
IF(SUM($BV$1089:BV1249)=1,BX1249,
IF($BV$1664&gt;SUM($BV$1089:BV1249),_xlfn.CONCAT(", ",BX1249),
IF($BV$1664=SUM($BV$1089:BV1249),_xlfn.CONCAT(" y ",BX1249)))))</f>
        <v/>
      </c>
      <c r="BX1249" s="421">
        <v>161</v>
      </c>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row>
    <row r="1250" spans="1:133" ht="14.25">
      <c r="A1250" s="405"/>
      <c r="B1250" s="6"/>
      <c r="C1250" s="421" t="s">
        <v>6827</v>
      </c>
      <c r="D1250" s="668" t="str">
        <f>IF($AC$1082="","",IF(HLOOKUP($AC$1082,Presentación!$AQ$3:$BV$574,Presentación!AP165)="","",HLOOKUP($AC$1082,Presentación!$AQ$3:$BV$574,Presentación!AP165,0)))</f>
        <v/>
      </c>
      <c r="E1250" s="669"/>
      <c r="F1250" s="670"/>
      <c r="G1250" s="763" t="str">
        <f>IF($AC$1082="","",IF(HLOOKUP($AC$1082,Presentación!$BZ$3:$DE$574,Presentación!AP165,0)="","",HLOOKUP($AC$1082,Presentación!$BZ$3:$DE$574,Presentación!AP165,0)))</f>
        <v/>
      </c>
      <c r="H1250" s="669"/>
      <c r="I1250" s="669"/>
      <c r="J1250" s="669"/>
      <c r="K1250" s="669"/>
      <c r="L1250" s="670"/>
      <c r="M1250" s="112"/>
      <c r="N1250" s="112"/>
      <c r="O1250" s="112"/>
      <c r="P1250" s="112"/>
      <c r="Q1250" s="112"/>
      <c r="R1250" s="112"/>
      <c r="S1250" s="112"/>
      <c r="T1250" s="112"/>
      <c r="U1250" s="112"/>
      <c r="V1250" s="112"/>
      <c r="W1250" s="112"/>
      <c r="X1250" s="112"/>
      <c r="Y1250" s="112"/>
      <c r="Z1250" s="112"/>
      <c r="AA1250" s="112"/>
      <c r="AB1250" s="112"/>
      <c r="AC1250" s="112"/>
      <c r="AD1250" s="112"/>
      <c r="AG1250">
        <f t="shared" si="365"/>
        <v>0</v>
      </c>
      <c r="AH1250" s="247">
        <f t="shared" si="366"/>
        <v>0</v>
      </c>
      <c r="AI1250" s="310" t="str">
        <f>IF(AH1250=0,"",
IF(SUM($AH$1088:AH1250)=1,AJ1250,
IF($AH$1663&gt;SUM($AH$1088:AH1250),_xlfn.CONCAT(", ",AJ1250),
IF($AH$1663=SUM($AH$1088:AH1250),_xlfn.CONCAT(" y ",AJ1250)))))</f>
        <v/>
      </c>
      <c r="AJ1250" s="421">
        <v>163</v>
      </c>
      <c r="AK1250">
        <f t="shared" si="364"/>
        <v>0</v>
      </c>
      <c r="AL1250">
        <f t="shared" si="367"/>
        <v>0</v>
      </c>
      <c r="AM1250">
        <f t="shared" si="368"/>
        <v>0</v>
      </c>
      <c r="AN1250">
        <f t="shared" si="369"/>
        <v>0</v>
      </c>
      <c r="AO1250">
        <f t="shared" si="370"/>
        <v>0</v>
      </c>
      <c r="AP1250">
        <f t="shared" si="371"/>
        <v>0</v>
      </c>
      <c r="AQ1250">
        <f t="shared" si="372"/>
        <v>0</v>
      </c>
      <c r="AR1250">
        <f t="shared" si="373"/>
        <v>0</v>
      </c>
      <c r="AS1250">
        <f t="shared" si="374"/>
        <v>0</v>
      </c>
      <c r="AT1250">
        <f t="shared" si="375"/>
        <v>0</v>
      </c>
      <c r="AU1250">
        <f t="shared" si="376"/>
        <v>0</v>
      </c>
      <c r="AV1250">
        <f t="shared" si="377"/>
        <v>0</v>
      </c>
      <c r="AW1250">
        <f t="shared" si="378"/>
        <v>0</v>
      </c>
      <c r="AX1250">
        <f t="shared" si="379"/>
        <v>0</v>
      </c>
      <c r="AY1250">
        <f t="shared" si="380"/>
        <v>0</v>
      </c>
      <c r="AZ1250">
        <f t="shared" si="381"/>
        <v>0</v>
      </c>
      <c r="BA1250">
        <f t="shared" si="382"/>
        <v>0</v>
      </c>
      <c r="BB1250">
        <f t="shared" si="383"/>
        <v>0</v>
      </c>
      <c r="BC1250">
        <f t="shared" si="384"/>
        <v>0</v>
      </c>
      <c r="BD1250">
        <f t="shared" si="385"/>
        <v>0</v>
      </c>
      <c r="BE1250">
        <f t="shared" si="386"/>
        <v>0</v>
      </c>
      <c r="BF1250">
        <f t="shared" si="387"/>
        <v>0</v>
      </c>
      <c r="BG1250">
        <f t="shared" si="388"/>
        <v>0</v>
      </c>
      <c r="BH1250">
        <f t="shared" si="389"/>
        <v>0</v>
      </c>
      <c r="BI1250">
        <f t="shared" si="390"/>
        <v>0</v>
      </c>
      <c r="BJ1250" s="311">
        <f t="shared" si="391"/>
        <v>0</v>
      </c>
      <c r="BK1250" s="312">
        <f t="shared" si="392"/>
        <v>0</v>
      </c>
      <c r="BL1250" s="313">
        <f t="shared" si="393"/>
        <v>0</v>
      </c>
      <c r="BM1250" s="314">
        <f t="shared" si="400"/>
        <v>0</v>
      </c>
      <c r="BN1250" s="311">
        <f t="shared" si="394"/>
        <v>0</v>
      </c>
      <c r="BO1250" s="312">
        <f t="shared" si="395"/>
        <v>0</v>
      </c>
      <c r="BP1250" s="313">
        <f t="shared" si="396"/>
        <v>0</v>
      </c>
      <c r="BQ1250" s="314">
        <f t="shared" si="401"/>
        <v>0</v>
      </c>
      <c r="BR1250" s="311">
        <f t="shared" si="397"/>
        <v>0</v>
      </c>
      <c r="BS1250" s="312">
        <f t="shared" si="398"/>
        <v>0</v>
      </c>
      <c r="BT1250" s="313">
        <f t="shared" si="399"/>
        <v>0</v>
      </c>
      <c r="BU1250" s="314">
        <f t="shared" si="402"/>
        <v>0</v>
      </c>
      <c r="BV1250" s="247">
        <f t="shared" si="403"/>
        <v>0</v>
      </c>
      <c r="BW1250" s="310" t="str">
        <f>IF(BV1250=0,"",
IF(SUM($BV$1089:BV1250)=1,BX1250,
IF($BV$1664&gt;SUM($BV$1089:BV1250),_xlfn.CONCAT(", ",BX1250),
IF($BV$1664=SUM($BV$1089:BV1250),_xlfn.CONCAT(" y ",BX1250)))))</f>
        <v/>
      </c>
      <c r="BX1250" s="421">
        <v>162</v>
      </c>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row>
    <row r="1251" spans="1:133" ht="14.25">
      <c r="A1251" s="405"/>
      <c r="B1251" s="6"/>
      <c r="C1251" s="421" t="s">
        <v>6828</v>
      </c>
      <c r="D1251" s="668" t="str">
        <f>IF($AC$1082="","",IF(HLOOKUP($AC$1082,Presentación!$AQ$3:$BV$574,Presentación!AP166)="","",HLOOKUP($AC$1082,Presentación!$AQ$3:$BV$574,Presentación!AP166,0)))</f>
        <v/>
      </c>
      <c r="E1251" s="669"/>
      <c r="F1251" s="670"/>
      <c r="G1251" s="763" t="str">
        <f>IF($AC$1082="","",IF(HLOOKUP($AC$1082,Presentación!$BZ$3:$DE$574,Presentación!AP166,0)="","",HLOOKUP($AC$1082,Presentación!$BZ$3:$DE$574,Presentación!AP166,0)))</f>
        <v/>
      </c>
      <c r="H1251" s="669"/>
      <c r="I1251" s="669"/>
      <c r="J1251" s="669"/>
      <c r="K1251" s="669"/>
      <c r="L1251" s="670"/>
      <c r="M1251" s="112"/>
      <c r="N1251" s="112"/>
      <c r="O1251" s="112"/>
      <c r="P1251" s="112"/>
      <c r="Q1251" s="112"/>
      <c r="R1251" s="112"/>
      <c r="S1251" s="112"/>
      <c r="T1251" s="112"/>
      <c r="U1251" s="112"/>
      <c r="V1251" s="112"/>
      <c r="W1251" s="112"/>
      <c r="X1251" s="112"/>
      <c r="Y1251" s="112"/>
      <c r="Z1251" s="112"/>
      <c r="AA1251" s="112"/>
      <c r="AB1251" s="112"/>
      <c r="AC1251" s="112"/>
      <c r="AD1251" s="112"/>
      <c r="AG1251">
        <f t="shared" si="365"/>
        <v>0</v>
      </c>
      <c r="AH1251" s="247">
        <f t="shared" si="366"/>
        <v>0</v>
      </c>
      <c r="AI1251" s="310" t="str">
        <f>IF(AH1251=0,"",
IF(SUM($AH$1088:AH1251)=1,AJ1251,
IF($AH$1663&gt;SUM($AH$1088:AH1251),_xlfn.CONCAT(", ",AJ1251),
IF($AH$1663=SUM($AH$1088:AH1251),_xlfn.CONCAT(" y ",AJ1251)))))</f>
        <v/>
      </c>
      <c r="AJ1251" s="421">
        <v>164</v>
      </c>
      <c r="AK1251">
        <f t="shared" si="364"/>
        <v>0</v>
      </c>
      <c r="AL1251">
        <f t="shared" si="367"/>
        <v>0</v>
      </c>
      <c r="AM1251">
        <f t="shared" si="368"/>
        <v>0</v>
      </c>
      <c r="AN1251">
        <f t="shared" si="369"/>
        <v>0</v>
      </c>
      <c r="AO1251">
        <f t="shared" si="370"/>
        <v>0</v>
      </c>
      <c r="AP1251">
        <f t="shared" si="371"/>
        <v>0</v>
      </c>
      <c r="AQ1251">
        <f t="shared" si="372"/>
        <v>0</v>
      </c>
      <c r="AR1251">
        <f t="shared" si="373"/>
        <v>0</v>
      </c>
      <c r="AS1251">
        <f t="shared" si="374"/>
        <v>0</v>
      </c>
      <c r="AT1251">
        <f t="shared" si="375"/>
        <v>0</v>
      </c>
      <c r="AU1251">
        <f t="shared" si="376"/>
        <v>0</v>
      </c>
      <c r="AV1251">
        <f t="shared" si="377"/>
        <v>0</v>
      </c>
      <c r="AW1251">
        <f t="shared" si="378"/>
        <v>0</v>
      </c>
      <c r="AX1251">
        <f t="shared" si="379"/>
        <v>0</v>
      </c>
      <c r="AY1251">
        <f t="shared" si="380"/>
        <v>0</v>
      </c>
      <c r="AZ1251">
        <f t="shared" si="381"/>
        <v>0</v>
      </c>
      <c r="BA1251">
        <f t="shared" si="382"/>
        <v>0</v>
      </c>
      <c r="BB1251">
        <f t="shared" si="383"/>
        <v>0</v>
      </c>
      <c r="BC1251">
        <f t="shared" si="384"/>
        <v>0</v>
      </c>
      <c r="BD1251">
        <f t="shared" si="385"/>
        <v>0</v>
      </c>
      <c r="BE1251">
        <f t="shared" si="386"/>
        <v>0</v>
      </c>
      <c r="BF1251">
        <f t="shared" si="387"/>
        <v>0</v>
      </c>
      <c r="BG1251">
        <f t="shared" si="388"/>
        <v>0</v>
      </c>
      <c r="BH1251">
        <f t="shared" si="389"/>
        <v>0</v>
      </c>
      <c r="BI1251">
        <f t="shared" si="390"/>
        <v>0</v>
      </c>
      <c r="BJ1251" s="311">
        <f t="shared" si="391"/>
        <v>0</v>
      </c>
      <c r="BK1251" s="312">
        <f t="shared" si="392"/>
        <v>0</v>
      </c>
      <c r="BL1251" s="313">
        <f t="shared" si="393"/>
        <v>0</v>
      </c>
      <c r="BM1251" s="314">
        <f t="shared" si="400"/>
        <v>0</v>
      </c>
      <c r="BN1251" s="311">
        <f t="shared" si="394"/>
        <v>0</v>
      </c>
      <c r="BO1251" s="312">
        <f t="shared" si="395"/>
        <v>0</v>
      </c>
      <c r="BP1251" s="313">
        <f t="shared" si="396"/>
        <v>0</v>
      </c>
      <c r="BQ1251" s="314">
        <f t="shared" si="401"/>
        <v>0</v>
      </c>
      <c r="BR1251" s="311">
        <f t="shared" si="397"/>
        <v>0</v>
      </c>
      <c r="BS1251" s="312">
        <f t="shared" si="398"/>
        <v>0</v>
      </c>
      <c r="BT1251" s="313">
        <f t="shared" si="399"/>
        <v>0</v>
      </c>
      <c r="BU1251" s="314">
        <f t="shared" si="402"/>
        <v>0</v>
      </c>
      <c r="BV1251" s="247">
        <f t="shared" si="403"/>
        <v>0</v>
      </c>
      <c r="BW1251" s="310" t="str">
        <f>IF(BV1251=0,"",
IF(SUM($BV$1089:BV1251)=1,BX1251,
IF($BV$1664&gt;SUM($BV$1089:BV1251),_xlfn.CONCAT(", ",BX1251),
IF($BV$1664=SUM($BV$1089:BV1251),_xlfn.CONCAT(" y ",BX1251)))))</f>
        <v/>
      </c>
      <c r="BX1251" s="421">
        <v>163</v>
      </c>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row>
    <row r="1252" spans="1:133" ht="14.25">
      <c r="A1252" s="405"/>
      <c r="B1252" s="6"/>
      <c r="C1252" s="421" t="s">
        <v>6829</v>
      </c>
      <c r="D1252" s="668" t="str">
        <f>IF($AC$1082="","",IF(HLOOKUP($AC$1082,Presentación!$AQ$3:$BV$574,Presentación!AP167)="","",HLOOKUP($AC$1082,Presentación!$AQ$3:$BV$574,Presentación!AP167,0)))</f>
        <v/>
      </c>
      <c r="E1252" s="669"/>
      <c r="F1252" s="670"/>
      <c r="G1252" s="763" t="str">
        <f>IF($AC$1082="","",IF(HLOOKUP($AC$1082,Presentación!$BZ$3:$DE$574,Presentación!AP167,0)="","",HLOOKUP($AC$1082,Presentación!$BZ$3:$DE$574,Presentación!AP167,0)))</f>
        <v/>
      </c>
      <c r="H1252" s="669"/>
      <c r="I1252" s="669"/>
      <c r="J1252" s="669"/>
      <c r="K1252" s="669"/>
      <c r="L1252" s="670"/>
      <c r="M1252" s="112"/>
      <c r="N1252" s="112"/>
      <c r="O1252" s="112"/>
      <c r="P1252" s="112"/>
      <c r="Q1252" s="112"/>
      <c r="R1252" s="112"/>
      <c r="S1252" s="112"/>
      <c r="T1252" s="112"/>
      <c r="U1252" s="112"/>
      <c r="V1252" s="112"/>
      <c r="W1252" s="112"/>
      <c r="X1252" s="112"/>
      <c r="Y1252" s="112"/>
      <c r="Z1252" s="112"/>
      <c r="AA1252" s="112"/>
      <c r="AB1252" s="112"/>
      <c r="AC1252" s="112"/>
      <c r="AD1252" s="112"/>
      <c r="AG1252">
        <f t="shared" si="365"/>
        <v>0</v>
      </c>
      <c r="AH1252" s="247">
        <f t="shared" si="366"/>
        <v>0</v>
      </c>
      <c r="AI1252" s="310" t="str">
        <f>IF(AH1252=0,"",
IF(SUM($AH$1088:AH1252)=1,AJ1252,
IF($AH$1663&gt;SUM($AH$1088:AH1252),_xlfn.CONCAT(", ",AJ1252),
IF($AH$1663=SUM($AH$1088:AH1252),_xlfn.CONCAT(" y ",AJ1252)))))</f>
        <v/>
      </c>
      <c r="AJ1252" s="421">
        <v>165</v>
      </c>
      <c r="AK1252">
        <f t="shared" si="364"/>
        <v>0</v>
      </c>
      <c r="AL1252">
        <f t="shared" si="367"/>
        <v>0</v>
      </c>
      <c r="AM1252">
        <f t="shared" si="368"/>
        <v>0</v>
      </c>
      <c r="AN1252">
        <f t="shared" si="369"/>
        <v>0</v>
      </c>
      <c r="AO1252">
        <f t="shared" si="370"/>
        <v>0</v>
      </c>
      <c r="AP1252">
        <f t="shared" si="371"/>
        <v>0</v>
      </c>
      <c r="AQ1252">
        <f t="shared" si="372"/>
        <v>0</v>
      </c>
      <c r="AR1252">
        <f t="shared" si="373"/>
        <v>0</v>
      </c>
      <c r="AS1252">
        <f t="shared" si="374"/>
        <v>0</v>
      </c>
      <c r="AT1252">
        <f t="shared" si="375"/>
        <v>0</v>
      </c>
      <c r="AU1252">
        <f t="shared" si="376"/>
        <v>0</v>
      </c>
      <c r="AV1252">
        <f t="shared" si="377"/>
        <v>0</v>
      </c>
      <c r="AW1252">
        <f t="shared" si="378"/>
        <v>0</v>
      </c>
      <c r="AX1252">
        <f t="shared" si="379"/>
        <v>0</v>
      </c>
      <c r="AY1252">
        <f t="shared" si="380"/>
        <v>0</v>
      </c>
      <c r="AZ1252">
        <f t="shared" si="381"/>
        <v>0</v>
      </c>
      <c r="BA1252">
        <f t="shared" si="382"/>
        <v>0</v>
      </c>
      <c r="BB1252">
        <f t="shared" si="383"/>
        <v>0</v>
      </c>
      <c r="BC1252">
        <f t="shared" si="384"/>
        <v>0</v>
      </c>
      <c r="BD1252">
        <f t="shared" si="385"/>
        <v>0</v>
      </c>
      <c r="BE1252">
        <f t="shared" si="386"/>
        <v>0</v>
      </c>
      <c r="BF1252">
        <f t="shared" si="387"/>
        <v>0</v>
      </c>
      <c r="BG1252">
        <f t="shared" si="388"/>
        <v>0</v>
      </c>
      <c r="BH1252">
        <f t="shared" si="389"/>
        <v>0</v>
      </c>
      <c r="BI1252">
        <f t="shared" si="390"/>
        <v>0</v>
      </c>
      <c r="BJ1252" s="311">
        <f t="shared" si="391"/>
        <v>0</v>
      </c>
      <c r="BK1252" s="312">
        <f t="shared" si="392"/>
        <v>0</v>
      </c>
      <c r="BL1252" s="313">
        <f t="shared" si="393"/>
        <v>0</v>
      </c>
      <c r="BM1252" s="314">
        <f t="shared" si="400"/>
        <v>0</v>
      </c>
      <c r="BN1252" s="311">
        <f t="shared" si="394"/>
        <v>0</v>
      </c>
      <c r="BO1252" s="312">
        <f t="shared" si="395"/>
        <v>0</v>
      </c>
      <c r="BP1252" s="313">
        <f t="shared" si="396"/>
        <v>0</v>
      </c>
      <c r="BQ1252" s="314">
        <f t="shared" si="401"/>
        <v>0</v>
      </c>
      <c r="BR1252" s="311">
        <f t="shared" si="397"/>
        <v>0</v>
      </c>
      <c r="BS1252" s="312">
        <f t="shared" si="398"/>
        <v>0</v>
      </c>
      <c r="BT1252" s="313">
        <f t="shared" si="399"/>
        <v>0</v>
      </c>
      <c r="BU1252" s="314">
        <f t="shared" si="402"/>
        <v>0</v>
      </c>
      <c r="BV1252" s="247">
        <f t="shared" si="403"/>
        <v>0</v>
      </c>
      <c r="BW1252" s="310" t="str">
        <f>IF(BV1252=0,"",
IF(SUM($BV$1089:BV1252)=1,BX1252,
IF($BV$1664&gt;SUM($BV$1089:BV1252),_xlfn.CONCAT(", ",BX1252),
IF($BV$1664=SUM($BV$1089:BV1252),_xlfn.CONCAT(" y ",BX1252)))))</f>
        <v/>
      </c>
      <c r="BX1252" s="421">
        <v>164</v>
      </c>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row>
    <row r="1253" spans="1:133" ht="14.25">
      <c r="A1253" s="405"/>
      <c r="B1253" s="6"/>
      <c r="C1253" s="421" t="s">
        <v>6830</v>
      </c>
      <c r="D1253" s="668" t="str">
        <f>IF($AC$1082="","",IF(HLOOKUP($AC$1082,Presentación!$AQ$3:$BV$574,Presentación!AP168)="","",HLOOKUP($AC$1082,Presentación!$AQ$3:$BV$574,Presentación!AP168,0)))</f>
        <v/>
      </c>
      <c r="E1253" s="669"/>
      <c r="F1253" s="670"/>
      <c r="G1253" s="763" t="str">
        <f>IF($AC$1082="","",IF(HLOOKUP($AC$1082,Presentación!$BZ$3:$DE$574,Presentación!AP168,0)="","",HLOOKUP($AC$1082,Presentación!$BZ$3:$DE$574,Presentación!AP168,0)))</f>
        <v/>
      </c>
      <c r="H1253" s="669"/>
      <c r="I1253" s="669"/>
      <c r="J1253" s="669"/>
      <c r="K1253" s="669"/>
      <c r="L1253" s="670"/>
      <c r="M1253" s="112"/>
      <c r="N1253" s="112"/>
      <c r="O1253" s="112"/>
      <c r="P1253" s="112"/>
      <c r="Q1253" s="112"/>
      <c r="R1253" s="112"/>
      <c r="S1253" s="112"/>
      <c r="T1253" s="112"/>
      <c r="U1253" s="112"/>
      <c r="V1253" s="112"/>
      <c r="W1253" s="112"/>
      <c r="X1253" s="112"/>
      <c r="Y1253" s="112"/>
      <c r="Z1253" s="112"/>
      <c r="AA1253" s="112"/>
      <c r="AB1253" s="112"/>
      <c r="AC1253" s="112"/>
      <c r="AD1253" s="112"/>
      <c r="AG1253">
        <f t="shared" si="365"/>
        <v>0</v>
      </c>
      <c r="AH1253" s="247">
        <f t="shared" si="366"/>
        <v>0</v>
      </c>
      <c r="AI1253" s="310" t="str">
        <f>IF(AH1253=0,"",
IF(SUM($AH$1088:AH1253)=1,AJ1253,
IF($AH$1663&gt;SUM($AH$1088:AH1253),_xlfn.CONCAT(", ",AJ1253),
IF($AH$1663=SUM($AH$1088:AH1253),_xlfn.CONCAT(" y ",AJ1253)))))</f>
        <v/>
      </c>
      <c r="AJ1253" s="421">
        <v>166</v>
      </c>
      <c r="AK1253">
        <f t="shared" si="364"/>
        <v>0</v>
      </c>
      <c r="AL1253">
        <f t="shared" si="367"/>
        <v>0</v>
      </c>
      <c r="AM1253">
        <f t="shared" si="368"/>
        <v>0</v>
      </c>
      <c r="AN1253">
        <f t="shared" si="369"/>
        <v>0</v>
      </c>
      <c r="AO1253">
        <f t="shared" si="370"/>
        <v>0</v>
      </c>
      <c r="AP1253">
        <f t="shared" si="371"/>
        <v>0</v>
      </c>
      <c r="AQ1253">
        <f t="shared" si="372"/>
        <v>0</v>
      </c>
      <c r="AR1253">
        <f t="shared" si="373"/>
        <v>0</v>
      </c>
      <c r="AS1253">
        <f t="shared" si="374"/>
        <v>0</v>
      </c>
      <c r="AT1253">
        <f t="shared" si="375"/>
        <v>0</v>
      </c>
      <c r="AU1253">
        <f t="shared" si="376"/>
        <v>0</v>
      </c>
      <c r="AV1253">
        <f t="shared" si="377"/>
        <v>0</v>
      </c>
      <c r="AW1253">
        <f t="shared" si="378"/>
        <v>0</v>
      </c>
      <c r="AX1253">
        <f t="shared" si="379"/>
        <v>0</v>
      </c>
      <c r="AY1253">
        <f t="shared" si="380"/>
        <v>0</v>
      </c>
      <c r="AZ1253">
        <f t="shared" si="381"/>
        <v>0</v>
      </c>
      <c r="BA1253">
        <f t="shared" si="382"/>
        <v>0</v>
      </c>
      <c r="BB1253">
        <f t="shared" si="383"/>
        <v>0</v>
      </c>
      <c r="BC1253">
        <f t="shared" si="384"/>
        <v>0</v>
      </c>
      <c r="BD1253">
        <f t="shared" si="385"/>
        <v>0</v>
      </c>
      <c r="BE1253">
        <f t="shared" si="386"/>
        <v>0</v>
      </c>
      <c r="BF1253">
        <f t="shared" si="387"/>
        <v>0</v>
      </c>
      <c r="BG1253">
        <f t="shared" si="388"/>
        <v>0</v>
      </c>
      <c r="BH1253">
        <f t="shared" si="389"/>
        <v>0</v>
      </c>
      <c r="BI1253">
        <f t="shared" si="390"/>
        <v>0</v>
      </c>
      <c r="BJ1253" s="311">
        <f t="shared" si="391"/>
        <v>0</v>
      </c>
      <c r="BK1253" s="312">
        <f t="shared" si="392"/>
        <v>0</v>
      </c>
      <c r="BL1253" s="313">
        <f t="shared" si="393"/>
        <v>0</v>
      </c>
      <c r="BM1253" s="314">
        <f t="shared" si="400"/>
        <v>0</v>
      </c>
      <c r="BN1253" s="311">
        <f t="shared" si="394"/>
        <v>0</v>
      </c>
      <c r="BO1253" s="312">
        <f t="shared" si="395"/>
        <v>0</v>
      </c>
      <c r="BP1253" s="313">
        <f t="shared" si="396"/>
        <v>0</v>
      </c>
      <c r="BQ1253" s="314">
        <f t="shared" si="401"/>
        <v>0</v>
      </c>
      <c r="BR1253" s="311">
        <f t="shared" si="397"/>
        <v>0</v>
      </c>
      <c r="BS1253" s="312">
        <f t="shared" si="398"/>
        <v>0</v>
      </c>
      <c r="BT1253" s="313">
        <f t="shared" si="399"/>
        <v>0</v>
      </c>
      <c r="BU1253" s="314">
        <f t="shared" si="402"/>
        <v>0</v>
      </c>
      <c r="BV1253" s="247">
        <f t="shared" si="403"/>
        <v>0</v>
      </c>
      <c r="BW1253" s="310" t="str">
        <f>IF(BV1253=0,"",
IF(SUM($BV$1089:BV1253)=1,BX1253,
IF($BV$1664&gt;SUM($BV$1089:BV1253),_xlfn.CONCAT(", ",BX1253),
IF($BV$1664=SUM($BV$1089:BV1253),_xlfn.CONCAT(" y ",BX1253)))))</f>
        <v/>
      </c>
      <c r="BX1253" s="421">
        <v>165</v>
      </c>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row>
    <row r="1254" spans="1:133" ht="14.25">
      <c r="A1254" s="405"/>
      <c r="B1254" s="6"/>
      <c r="C1254" s="421" t="s">
        <v>6831</v>
      </c>
      <c r="D1254" s="668" t="str">
        <f>IF($AC$1082="","",IF(HLOOKUP($AC$1082,Presentación!$AQ$3:$BV$574,Presentación!AP169)="","",HLOOKUP($AC$1082,Presentación!$AQ$3:$BV$574,Presentación!AP169,0)))</f>
        <v/>
      </c>
      <c r="E1254" s="669"/>
      <c r="F1254" s="670"/>
      <c r="G1254" s="763" t="str">
        <f>IF($AC$1082="","",IF(HLOOKUP($AC$1082,Presentación!$BZ$3:$DE$574,Presentación!AP169,0)="","",HLOOKUP($AC$1082,Presentación!$BZ$3:$DE$574,Presentación!AP169,0)))</f>
        <v/>
      </c>
      <c r="H1254" s="669"/>
      <c r="I1254" s="669"/>
      <c r="J1254" s="669"/>
      <c r="K1254" s="669"/>
      <c r="L1254" s="670"/>
      <c r="M1254" s="112"/>
      <c r="N1254" s="112"/>
      <c r="O1254" s="112"/>
      <c r="P1254" s="112"/>
      <c r="Q1254" s="112"/>
      <c r="R1254" s="112"/>
      <c r="S1254" s="112"/>
      <c r="T1254" s="112"/>
      <c r="U1254" s="112"/>
      <c r="V1254" s="112"/>
      <c r="W1254" s="112"/>
      <c r="X1254" s="112"/>
      <c r="Y1254" s="112"/>
      <c r="Z1254" s="112"/>
      <c r="AA1254" s="112"/>
      <c r="AB1254" s="112"/>
      <c r="AC1254" s="112"/>
      <c r="AD1254" s="112"/>
      <c r="AG1254">
        <f t="shared" si="365"/>
        <v>0</v>
      </c>
      <c r="AH1254" s="247">
        <f t="shared" si="366"/>
        <v>0</v>
      </c>
      <c r="AI1254" s="310" t="str">
        <f>IF(AH1254=0,"",
IF(SUM($AH$1088:AH1254)=1,AJ1254,
IF($AH$1663&gt;SUM($AH$1088:AH1254),_xlfn.CONCAT(", ",AJ1254),
IF($AH$1663=SUM($AH$1088:AH1254),_xlfn.CONCAT(" y ",AJ1254)))))</f>
        <v/>
      </c>
      <c r="AJ1254" s="421">
        <v>167</v>
      </c>
      <c r="AK1254">
        <f t="shared" si="364"/>
        <v>0</v>
      </c>
      <c r="AL1254">
        <f t="shared" si="367"/>
        <v>0</v>
      </c>
      <c r="AM1254">
        <f t="shared" si="368"/>
        <v>0</v>
      </c>
      <c r="AN1254">
        <f t="shared" si="369"/>
        <v>0</v>
      </c>
      <c r="AO1254">
        <f t="shared" si="370"/>
        <v>0</v>
      </c>
      <c r="AP1254">
        <f t="shared" si="371"/>
        <v>0</v>
      </c>
      <c r="AQ1254">
        <f t="shared" si="372"/>
        <v>0</v>
      </c>
      <c r="AR1254">
        <f t="shared" si="373"/>
        <v>0</v>
      </c>
      <c r="AS1254">
        <f t="shared" si="374"/>
        <v>0</v>
      </c>
      <c r="AT1254">
        <f t="shared" si="375"/>
        <v>0</v>
      </c>
      <c r="AU1254">
        <f t="shared" si="376"/>
        <v>0</v>
      </c>
      <c r="AV1254">
        <f t="shared" si="377"/>
        <v>0</v>
      </c>
      <c r="AW1254">
        <f t="shared" si="378"/>
        <v>0</v>
      </c>
      <c r="AX1254">
        <f t="shared" si="379"/>
        <v>0</v>
      </c>
      <c r="AY1254">
        <f t="shared" si="380"/>
        <v>0</v>
      </c>
      <c r="AZ1254">
        <f t="shared" si="381"/>
        <v>0</v>
      </c>
      <c r="BA1254">
        <f t="shared" si="382"/>
        <v>0</v>
      </c>
      <c r="BB1254">
        <f t="shared" si="383"/>
        <v>0</v>
      </c>
      <c r="BC1254">
        <f t="shared" si="384"/>
        <v>0</v>
      </c>
      <c r="BD1254">
        <f t="shared" si="385"/>
        <v>0</v>
      </c>
      <c r="BE1254">
        <f t="shared" si="386"/>
        <v>0</v>
      </c>
      <c r="BF1254">
        <f t="shared" si="387"/>
        <v>0</v>
      </c>
      <c r="BG1254">
        <f t="shared" si="388"/>
        <v>0</v>
      </c>
      <c r="BH1254">
        <f t="shared" si="389"/>
        <v>0</v>
      </c>
      <c r="BI1254">
        <f t="shared" si="390"/>
        <v>0</v>
      </c>
      <c r="BJ1254" s="311">
        <f t="shared" si="391"/>
        <v>0</v>
      </c>
      <c r="BK1254" s="312">
        <f t="shared" si="392"/>
        <v>0</v>
      </c>
      <c r="BL1254" s="313">
        <f t="shared" si="393"/>
        <v>0</v>
      </c>
      <c r="BM1254" s="314">
        <f t="shared" si="400"/>
        <v>0</v>
      </c>
      <c r="BN1254" s="311">
        <f t="shared" si="394"/>
        <v>0</v>
      </c>
      <c r="BO1254" s="312">
        <f t="shared" si="395"/>
        <v>0</v>
      </c>
      <c r="BP1254" s="313">
        <f t="shared" si="396"/>
        <v>0</v>
      </c>
      <c r="BQ1254" s="314">
        <f t="shared" si="401"/>
        <v>0</v>
      </c>
      <c r="BR1254" s="311">
        <f t="shared" si="397"/>
        <v>0</v>
      </c>
      <c r="BS1254" s="312">
        <f t="shared" si="398"/>
        <v>0</v>
      </c>
      <c r="BT1254" s="313">
        <f t="shared" si="399"/>
        <v>0</v>
      </c>
      <c r="BU1254" s="314">
        <f t="shared" si="402"/>
        <v>0</v>
      </c>
      <c r="BV1254" s="247">
        <f t="shared" si="403"/>
        <v>0</v>
      </c>
      <c r="BW1254" s="310" t="str">
        <f>IF(BV1254=0,"",
IF(SUM($BV$1089:BV1254)=1,BX1254,
IF($BV$1664&gt;SUM($BV$1089:BV1254),_xlfn.CONCAT(", ",BX1254),
IF($BV$1664=SUM($BV$1089:BV1254),_xlfn.CONCAT(" y ",BX1254)))))</f>
        <v/>
      </c>
      <c r="BX1254" s="421">
        <v>166</v>
      </c>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row>
    <row r="1255" spans="1:133" ht="14.25">
      <c r="A1255" s="405"/>
      <c r="B1255" s="6"/>
      <c r="C1255" s="421" t="s">
        <v>6832</v>
      </c>
      <c r="D1255" s="668" t="str">
        <f>IF($AC$1082="","",IF(HLOOKUP($AC$1082,Presentación!$AQ$3:$BV$574,Presentación!AP170)="","",HLOOKUP($AC$1082,Presentación!$AQ$3:$BV$574,Presentación!AP170,0)))</f>
        <v/>
      </c>
      <c r="E1255" s="669"/>
      <c r="F1255" s="670"/>
      <c r="G1255" s="763" t="str">
        <f>IF($AC$1082="","",IF(HLOOKUP($AC$1082,Presentación!$BZ$3:$DE$574,Presentación!AP170,0)="","",HLOOKUP($AC$1082,Presentación!$BZ$3:$DE$574,Presentación!AP170,0)))</f>
        <v/>
      </c>
      <c r="H1255" s="669"/>
      <c r="I1255" s="669"/>
      <c r="J1255" s="669"/>
      <c r="K1255" s="669"/>
      <c r="L1255" s="670"/>
      <c r="M1255" s="112"/>
      <c r="N1255" s="112"/>
      <c r="O1255" s="112"/>
      <c r="P1255" s="112"/>
      <c r="Q1255" s="112"/>
      <c r="R1255" s="112"/>
      <c r="S1255" s="112"/>
      <c r="T1255" s="112"/>
      <c r="U1255" s="112"/>
      <c r="V1255" s="112"/>
      <c r="W1255" s="112"/>
      <c r="X1255" s="112"/>
      <c r="Y1255" s="112"/>
      <c r="Z1255" s="112"/>
      <c r="AA1255" s="112"/>
      <c r="AB1255" s="112"/>
      <c r="AC1255" s="112"/>
      <c r="AD1255" s="112"/>
      <c r="AG1255">
        <f t="shared" si="365"/>
        <v>0</v>
      </c>
      <c r="AH1255" s="247">
        <f t="shared" si="366"/>
        <v>0</v>
      </c>
      <c r="AI1255" s="310" t="str">
        <f>IF(AH1255=0,"",
IF(SUM($AH$1088:AH1255)=1,AJ1255,
IF($AH$1663&gt;SUM($AH$1088:AH1255),_xlfn.CONCAT(", ",AJ1255),
IF($AH$1663=SUM($AH$1088:AH1255),_xlfn.CONCAT(" y ",AJ1255)))))</f>
        <v/>
      </c>
      <c r="AJ1255" s="421">
        <v>168</v>
      </c>
      <c r="AK1255">
        <f t="shared" si="364"/>
        <v>0</v>
      </c>
      <c r="AL1255">
        <f t="shared" si="367"/>
        <v>0</v>
      </c>
      <c r="AM1255">
        <f t="shared" si="368"/>
        <v>0</v>
      </c>
      <c r="AN1255">
        <f t="shared" si="369"/>
        <v>0</v>
      </c>
      <c r="AO1255">
        <f t="shared" si="370"/>
        <v>0</v>
      </c>
      <c r="AP1255">
        <f t="shared" si="371"/>
        <v>0</v>
      </c>
      <c r="AQ1255">
        <f t="shared" si="372"/>
        <v>0</v>
      </c>
      <c r="AR1255">
        <f t="shared" si="373"/>
        <v>0</v>
      </c>
      <c r="AS1255">
        <f t="shared" si="374"/>
        <v>0</v>
      </c>
      <c r="AT1255">
        <f t="shared" si="375"/>
        <v>0</v>
      </c>
      <c r="AU1255">
        <f t="shared" si="376"/>
        <v>0</v>
      </c>
      <c r="AV1255">
        <f t="shared" si="377"/>
        <v>0</v>
      </c>
      <c r="AW1255">
        <f t="shared" si="378"/>
        <v>0</v>
      </c>
      <c r="AX1255">
        <f t="shared" si="379"/>
        <v>0</v>
      </c>
      <c r="AY1255">
        <f t="shared" si="380"/>
        <v>0</v>
      </c>
      <c r="AZ1255">
        <f t="shared" si="381"/>
        <v>0</v>
      </c>
      <c r="BA1255">
        <f t="shared" si="382"/>
        <v>0</v>
      </c>
      <c r="BB1255">
        <f t="shared" si="383"/>
        <v>0</v>
      </c>
      <c r="BC1255">
        <f t="shared" si="384"/>
        <v>0</v>
      </c>
      <c r="BD1255">
        <f t="shared" si="385"/>
        <v>0</v>
      </c>
      <c r="BE1255">
        <f t="shared" si="386"/>
        <v>0</v>
      </c>
      <c r="BF1255">
        <f t="shared" si="387"/>
        <v>0</v>
      </c>
      <c r="BG1255">
        <f t="shared" si="388"/>
        <v>0</v>
      </c>
      <c r="BH1255">
        <f t="shared" si="389"/>
        <v>0</v>
      </c>
      <c r="BI1255">
        <f t="shared" si="390"/>
        <v>0</v>
      </c>
      <c r="BJ1255" s="311">
        <f t="shared" si="391"/>
        <v>0</v>
      </c>
      <c r="BK1255" s="312">
        <f t="shared" si="392"/>
        <v>0</v>
      </c>
      <c r="BL1255" s="313">
        <f t="shared" si="393"/>
        <v>0</v>
      </c>
      <c r="BM1255" s="314">
        <f t="shared" si="400"/>
        <v>0</v>
      </c>
      <c r="BN1255" s="311">
        <f t="shared" si="394"/>
        <v>0</v>
      </c>
      <c r="BO1255" s="312">
        <f t="shared" si="395"/>
        <v>0</v>
      </c>
      <c r="BP1255" s="313">
        <f t="shared" si="396"/>
        <v>0</v>
      </c>
      <c r="BQ1255" s="314">
        <f t="shared" si="401"/>
        <v>0</v>
      </c>
      <c r="BR1255" s="311">
        <f t="shared" si="397"/>
        <v>0</v>
      </c>
      <c r="BS1255" s="312">
        <f t="shared" si="398"/>
        <v>0</v>
      </c>
      <c r="BT1255" s="313">
        <f t="shared" si="399"/>
        <v>0</v>
      </c>
      <c r="BU1255" s="314">
        <f t="shared" si="402"/>
        <v>0</v>
      </c>
      <c r="BV1255" s="247">
        <f t="shared" si="403"/>
        <v>0</v>
      </c>
      <c r="BW1255" s="310" t="str">
        <f>IF(BV1255=0,"",
IF(SUM($BV$1089:BV1255)=1,BX1255,
IF($BV$1664&gt;SUM($BV$1089:BV1255),_xlfn.CONCAT(", ",BX1255),
IF($BV$1664=SUM($BV$1089:BV1255),_xlfn.CONCAT(" y ",BX1255)))))</f>
        <v/>
      </c>
      <c r="BX1255" s="421">
        <v>167</v>
      </c>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row>
    <row r="1256" spans="1:133" ht="14.25">
      <c r="A1256" s="405"/>
      <c r="B1256" s="6"/>
      <c r="C1256" s="421" t="s">
        <v>6833</v>
      </c>
      <c r="D1256" s="668" t="str">
        <f>IF($AC$1082="","",IF(HLOOKUP($AC$1082,Presentación!$AQ$3:$BV$574,Presentación!AP171)="","",HLOOKUP($AC$1082,Presentación!$AQ$3:$BV$574,Presentación!AP171,0)))</f>
        <v/>
      </c>
      <c r="E1256" s="669"/>
      <c r="F1256" s="670"/>
      <c r="G1256" s="763" t="str">
        <f>IF($AC$1082="","",IF(HLOOKUP($AC$1082,Presentación!$BZ$3:$DE$574,Presentación!AP171,0)="","",HLOOKUP($AC$1082,Presentación!$BZ$3:$DE$574,Presentación!AP171,0)))</f>
        <v/>
      </c>
      <c r="H1256" s="669"/>
      <c r="I1256" s="669"/>
      <c r="J1256" s="669"/>
      <c r="K1256" s="669"/>
      <c r="L1256" s="670"/>
      <c r="M1256" s="112"/>
      <c r="N1256" s="112"/>
      <c r="O1256" s="112"/>
      <c r="P1256" s="112"/>
      <c r="Q1256" s="112"/>
      <c r="R1256" s="112"/>
      <c r="S1256" s="112"/>
      <c r="T1256" s="112"/>
      <c r="U1256" s="112"/>
      <c r="V1256" s="112"/>
      <c r="W1256" s="112"/>
      <c r="X1256" s="112"/>
      <c r="Y1256" s="112"/>
      <c r="Z1256" s="112"/>
      <c r="AA1256" s="112"/>
      <c r="AB1256" s="112"/>
      <c r="AC1256" s="112"/>
      <c r="AD1256" s="112"/>
      <c r="AG1256">
        <f t="shared" si="365"/>
        <v>0</v>
      </c>
      <c r="AH1256" s="247">
        <f t="shared" si="366"/>
        <v>0</v>
      </c>
      <c r="AI1256" s="310" t="str">
        <f>IF(AH1256=0,"",
IF(SUM($AH$1088:AH1256)=1,AJ1256,
IF($AH$1663&gt;SUM($AH$1088:AH1256),_xlfn.CONCAT(", ",AJ1256),
IF($AH$1663=SUM($AH$1088:AH1256),_xlfn.CONCAT(" y ",AJ1256)))))</f>
        <v/>
      </c>
      <c r="AJ1256" s="421">
        <v>169</v>
      </c>
      <c r="AK1256">
        <f t="shared" si="364"/>
        <v>0</v>
      </c>
      <c r="AL1256">
        <f t="shared" si="367"/>
        <v>0</v>
      </c>
      <c r="AM1256">
        <f t="shared" si="368"/>
        <v>0</v>
      </c>
      <c r="AN1256">
        <f t="shared" si="369"/>
        <v>0</v>
      </c>
      <c r="AO1256">
        <f t="shared" si="370"/>
        <v>0</v>
      </c>
      <c r="AP1256">
        <f t="shared" si="371"/>
        <v>0</v>
      </c>
      <c r="AQ1256">
        <f t="shared" si="372"/>
        <v>0</v>
      </c>
      <c r="AR1256">
        <f t="shared" si="373"/>
        <v>0</v>
      </c>
      <c r="AS1256">
        <f t="shared" si="374"/>
        <v>0</v>
      </c>
      <c r="AT1256">
        <f t="shared" si="375"/>
        <v>0</v>
      </c>
      <c r="AU1256">
        <f t="shared" si="376"/>
        <v>0</v>
      </c>
      <c r="AV1256">
        <f t="shared" si="377"/>
        <v>0</v>
      </c>
      <c r="AW1256">
        <f t="shared" si="378"/>
        <v>0</v>
      </c>
      <c r="AX1256">
        <f t="shared" si="379"/>
        <v>0</v>
      </c>
      <c r="AY1256">
        <f t="shared" si="380"/>
        <v>0</v>
      </c>
      <c r="AZ1256">
        <f t="shared" si="381"/>
        <v>0</v>
      </c>
      <c r="BA1256">
        <f t="shared" si="382"/>
        <v>0</v>
      </c>
      <c r="BB1256">
        <f t="shared" si="383"/>
        <v>0</v>
      </c>
      <c r="BC1256">
        <f t="shared" si="384"/>
        <v>0</v>
      </c>
      <c r="BD1256">
        <f t="shared" si="385"/>
        <v>0</v>
      </c>
      <c r="BE1256">
        <f t="shared" si="386"/>
        <v>0</v>
      </c>
      <c r="BF1256">
        <f t="shared" si="387"/>
        <v>0</v>
      </c>
      <c r="BG1256">
        <f t="shared" si="388"/>
        <v>0</v>
      </c>
      <c r="BH1256">
        <f t="shared" si="389"/>
        <v>0</v>
      </c>
      <c r="BI1256">
        <f t="shared" si="390"/>
        <v>0</v>
      </c>
      <c r="BJ1256" s="311">
        <f t="shared" si="391"/>
        <v>0</v>
      </c>
      <c r="BK1256" s="312">
        <f t="shared" si="392"/>
        <v>0</v>
      </c>
      <c r="BL1256" s="313">
        <f t="shared" si="393"/>
        <v>0</v>
      </c>
      <c r="BM1256" s="314">
        <f t="shared" si="400"/>
        <v>0</v>
      </c>
      <c r="BN1256" s="311">
        <f t="shared" si="394"/>
        <v>0</v>
      </c>
      <c r="BO1256" s="312">
        <f t="shared" si="395"/>
        <v>0</v>
      </c>
      <c r="BP1256" s="313">
        <f t="shared" si="396"/>
        <v>0</v>
      </c>
      <c r="BQ1256" s="314">
        <f t="shared" si="401"/>
        <v>0</v>
      </c>
      <c r="BR1256" s="311">
        <f t="shared" si="397"/>
        <v>0</v>
      </c>
      <c r="BS1256" s="312">
        <f t="shared" si="398"/>
        <v>0</v>
      </c>
      <c r="BT1256" s="313">
        <f t="shared" si="399"/>
        <v>0</v>
      </c>
      <c r="BU1256" s="314">
        <f t="shared" si="402"/>
        <v>0</v>
      </c>
      <c r="BV1256" s="247">
        <f t="shared" si="403"/>
        <v>0</v>
      </c>
      <c r="BW1256" s="310" t="str">
        <f>IF(BV1256=0,"",
IF(SUM($BV$1089:BV1256)=1,BX1256,
IF($BV$1664&gt;SUM($BV$1089:BV1256),_xlfn.CONCAT(", ",BX1256),
IF($BV$1664=SUM($BV$1089:BV1256),_xlfn.CONCAT(" y ",BX1256)))))</f>
        <v/>
      </c>
      <c r="BX1256" s="421">
        <v>168</v>
      </c>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row>
    <row r="1257" spans="1:133" ht="14.25">
      <c r="A1257" s="405"/>
      <c r="B1257" s="6"/>
      <c r="C1257" s="421" t="s">
        <v>6834</v>
      </c>
      <c r="D1257" s="668" t="str">
        <f>IF($AC$1082="","",IF(HLOOKUP($AC$1082,Presentación!$AQ$3:$BV$574,Presentación!AP172)="","",HLOOKUP($AC$1082,Presentación!$AQ$3:$BV$574,Presentación!AP172,0)))</f>
        <v/>
      </c>
      <c r="E1257" s="669"/>
      <c r="F1257" s="670"/>
      <c r="G1257" s="763" t="str">
        <f>IF($AC$1082="","",IF(HLOOKUP($AC$1082,Presentación!$BZ$3:$DE$574,Presentación!AP172,0)="","",HLOOKUP($AC$1082,Presentación!$BZ$3:$DE$574,Presentación!AP172,0)))</f>
        <v/>
      </c>
      <c r="H1257" s="669"/>
      <c r="I1257" s="669"/>
      <c r="J1257" s="669"/>
      <c r="K1257" s="669"/>
      <c r="L1257" s="670"/>
      <c r="M1257" s="112"/>
      <c r="N1257" s="112"/>
      <c r="O1257" s="112"/>
      <c r="P1257" s="112"/>
      <c r="Q1257" s="112"/>
      <c r="R1257" s="112"/>
      <c r="S1257" s="112"/>
      <c r="T1257" s="112"/>
      <c r="U1257" s="112"/>
      <c r="V1257" s="112"/>
      <c r="W1257" s="112"/>
      <c r="X1257" s="112"/>
      <c r="Y1257" s="112"/>
      <c r="Z1257" s="112"/>
      <c r="AA1257" s="112"/>
      <c r="AB1257" s="112"/>
      <c r="AC1257" s="112"/>
      <c r="AD1257" s="112"/>
      <c r="AG1257">
        <f t="shared" si="365"/>
        <v>0</v>
      </c>
      <c r="AH1257" s="247">
        <f t="shared" si="366"/>
        <v>0</v>
      </c>
      <c r="AI1257" s="310" t="str">
        <f>IF(AH1257=0,"",
IF(SUM($AH$1088:AH1257)=1,AJ1257,
IF($AH$1663&gt;SUM($AH$1088:AH1257),_xlfn.CONCAT(", ",AJ1257),
IF($AH$1663=SUM($AH$1088:AH1257),_xlfn.CONCAT(" y ",AJ1257)))))</f>
        <v/>
      </c>
      <c r="AJ1257" s="421">
        <v>170</v>
      </c>
      <c r="AK1257">
        <f t="shared" si="364"/>
        <v>0</v>
      </c>
      <c r="AL1257">
        <f t="shared" si="367"/>
        <v>0</v>
      </c>
      <c r="AM1257">
        <f t="shared" si="368"/>
        <v>0</v>
      </c>
      <c r="AN1257">
        <f t="shared" si="369"/>
        <v>0</v>
      </c>
      <c r="AO1257">
        <f t="shared" si="370"/>
        <v>0</v>
      </c>
      <c r="AP1257">
        <f t="shared" si="371"/>
        <v>0</v>
      </c>
      <c r="AQ1257">
        <f t="shared" si="372"/>
        <v>0</v>
      </c>
      <c r="AR1257">
        <f t="shared" si="373"/>
        <v>0</v>
      </c>
      <c r="AS1257">
        <f t="shared" si="374"/>
        <v>0</v>
      </c>
      <c r="AT1257">
        <f t="shared" si="375"/>
        <v>0</v>
      </c>
      <c r="AU1257">
        <f t="shared" si="376"/>
        <v>0</v>
      </c>
      <c r="AV1257">
        <f t="shared" si="377"/>
        <v>0</v>
      </c>
      <c r="AW1257">
        <f t="shared" si="378"/>
        <v>0</v>
      </c>
      <c r="AX1257">
        <f t="shared" si="379"/>
        <v>0</v>
      </c>
      <c r="AY1257">
        <f t="shared" si="380"/>
        <v>0</v>
      </c>
      <c r="AZ1257">
        <f t="shared" si="381"/>
        <v>0</v>
      </c>
      <c r="BA1257">
        <f t="shared" si="382"/>
        <v>0</v>
      </c>
      <c r="BB1257">
        <f t="shared" si="383"/>
        <v>0</v>
      </c>
      <c r="BC1257">
        <f t="shared" si="384"/>
        <v>0</v>
      </c>
      <c r="BD1257">
        <f t="shared" si="385"/>
        <v>0</v>
      </c>
      <c r="BE1257">
        <f t="shared" si="386"/>
        <v>0</v>
      </c>
      <c r="BF1257">
        <f t="shared" si="387"/>
        <v>0</v>
      </c>
      <c r="BG1257">
        <f t="shared" si="388"/>
        <v>0</v>
      </c>
      <c r="BH1257">
        <f t="shared" si="389"/>
        <v>0</v>
      </c>
      <c r="BI1257">
        <f t="shared" si="390"/>
        <v>0</v>
      </c>
      <c r="BJ1257" s="311">
        <f t="shared" si="391"/>
        <v>0</v>
      </c>
      <c r="BK1257" s="312">
        <f t="shared" si="392"/>
        <v>0</v>
      </c>
      <c r="BL1257" s="313">
        <f t="shared" si="393"/>
        <v>0</v>
      </c>
      <c r="BM1257" s="314">
        <f t="shared" si="400"/>
        <v>0</v>
      </c>
      <c r="BN1257" s="311">
        <f t="shared" si="394"/>
        <v>0</v>
      </c>
      <c r="BO1257" s="312">
        <f t="shared" si="395"/>
        <v>0</v>
      </c>
      <c r="BP1257" s="313">
        <f t="shared" si="396"/>
        <v>0</v>
      </c>
      <c r="BQ1257" s="314">
        <f t="shared" si="401"/>
        <v>0</v>
      </c>
      <c r="BR1257" s="311">
        <f t="shared" si="397"/>
        <v>0</v>
      </c>
      <c r="BS1257" s="312">
        <f t="shared" si="398"/>
        <v>0</v>
      </c>
      <c r="BT1257" s="313">
        <f t="shared" si="399"/>
        <v>0</v>
      </c>
      <c r="BU1257" s="314">
        <f t="shared" si="402"/>
        <v>0</v>
      </c>
      <c r="BV1257" s="247">
        <f t="shared" si="403"/>
        <v>0</v>
      </c>
      <c r="BW1257" s="310" t="str">
        <f>IF(BV1257=0,"",
IF(SUM($BV$1089:BV1257)=1,BX1257,
IF($BV$1664&gt;SUM($BV$1089:BV1257),_xlfn.CONCAT(", ",BX1257),
IF($BV$1664=SUM($BV$1089:BV1257),_xlfn.CONCAT(" y ",BX1257)))))</f>
        <v/>
      </c>
      <c r="BX1257" s="421">
        <v>169</v>
      </c>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row>
    <row r="1258" spans="1:133" ht="14.25">
      <c r="A1258" s="405"/>
      <c r="B1258" s="6"/>
      <c r="C1258" s="421" t="s">
        <v>6835</v>
      </c>
      <c r="D1258" s="668" t="str">
        <f>IF($AC$1082="","",IF(HLOOKUP($AC$1082,Presentación!$AQ$3:$BV$574,Presentación!AP173)="","",HLOOKUP($AC$1082,Presentación!$AQ$3:$BV$574,Presentación!AP173,0)))</f>
        <v/>
      </c>
      <c r="E1258" s="669"/>
      <c r="F1258" s="670"/>
      <c r="G1258" s="763" t="str">
        <f>IF($AC$1082="","",IF(HLOOKUP($AC$1082,Presentación!$BZ$3:$DE$574,Presentación!AP173,0)="","",HLOOKUP($AC$1082,Presentación!$BZ$3:$DE$574,Presentación!AP173,0)))</f>
        <v/>
      </c>
      <c r="H1258" s="669"/>
      <c r="I1258" s="669"/>
      <c r="J1258" s="669"/>
      <c r="K1258" s="669"/>
      <c r="L1258" s="670"/>
      <c r="M1258" s="112"/>
      <c r="N1258" s="112"/>
      <c r="O1258" s="112"/>
      <c r="P1258" s="112"/>
      <c r="Q1258" s="112"/>
      <c r="R1258" s="112"/>
      <c r="S1258" s="112"/>
      <c r="T1258" s="112"/>
      <c r="U1258" s="112"/>
      <c r="V1258" s="112"/>
      <c r="W1258" s="112"/>
      <c r="X1258" s="112"/>
      <c r="Y1258" s="112"/>
      <c r="Z1258" s="112"/>
      <c r="AA1258" s="112"/>
      <c r="AB1258" s="112"/>
      <c r="AC1258" s="112"/>
      <c r="AD1258" s="112"/>
      <c r="AG1258">
        <f t="shared" si="365"/>
        <v>0</v>
      </c>
      <c r="AH1258" s="247">
        <f t="shared" si="366"/>
        <v>0</v>
      </c>
      <c r="AI1258" s="310" t="str">
        <f>IF(AH1258=0,"",
IF(SUM($AH$1088:AH1258)=1,AJ1258,
IF($AH$1663&gt;SUM($AH$1088:AH1258),_xlfn.CONCAT(", ",AJ1258),
IF($AH$1663=SUM($AH$1088:AH1258),_xlfn.CONCAT(" y ",AJ1258)))))</f>
        <v/>
      </c>
      <c r="AJ1258" s="421">
        <v>171</v>
      </c>
      <c r="AK1258">
        <f t="shared" si="364"/>
        <v>0</v>
      </c>
      <c r="AL1258">
        <f t="shared" si="367"/>
        <v>0</v>
      </c>
      <c r="AM1258">
        <f t="shared" si="368"/>
        <v>0</v>
      </c>
      <c r="AN1258">
        <f t="shared" si="369"/>
        <v>0</v>
      </c>
      <c r="AO1258">
        <f t="shared" si="370"/>
        <v>0</v>
      </c>
      <c r="AP1258">
        <f t="shared" si="371"/>
        <v>0</v>
      </c>
      <c r="AQ1258">
        <f t="shared" si="372"/>
        <v>0</v>
      </c>
      <c r="AR1258">
        <f t="shared" si="373"/>
        <v>0</v>
      </c>
      <c r="AS1258">
        <f t="shared" si="374"/>
        <v>0</v>
      </c>
      <c r="AT1258">
        <f t="shared" si="375"/>
        <v>0</v>
      </c>
      <c r="AU1258">
        <f t="shared" si="376"/>
        <v>0</v>
      </c>
      <c r="AV1258">
        <f t="shared" si="377"/>
        <v>0</v>
      </c>
      <c r="AW1258">
        <f t="shared" si="378"/>
        <v>0</v>
      </c>
      <c r="AX1258">
        <f t="shared" si="379"/>
        <v>0</v>
      </c>
      <c r="AY1258">
        <f t="shared" si="380"/>
        <v>0</v>
      </c>
      <c r="AZ1258">
        <f t="shared" si="381"/>
        <v>0</v>
      </c>
      <c r="BA1258">
        <f t="shared" si="382"/>
        <v>0</v>
      </c>
      <c r="BB1258">
        <f t="shared" si="383"/>
        <v>0</v>
      </c>
      <c r="BC1258">
        <f t="shared" si="384"/>
        <v>0</v>
      </c>
      <c r="BD1258">
        <f t="shared" si="385"/>
        <v>0</v>
      </c>
      <c r="BE1258">
        <f t="shared" si="386"/>
        <v>0</v>
      </c>
      <c r="BF1258">
        <f t="shared" si="387"/>
        <v>0</v>
      </c>
      <c r="BG1258">
        <f t="shared" si="388"/>
        <v>0</v>
      </c>
      <c r="BH1258">
        <f t="shared" si="389"/>
        <v>0</v>
      </c>
      <c r="BI1258">
        <f t="shared" si="390"/>
        <v>0</v>
      </c>
      <c r="BJ1258" s="311">
        <f t="shared" si="391"/>
        <v>0</v>
      </c>
      <c r="BK1258" s="312">
        <f t="shared" si="392"/>
        <v>0</v>
      </c>
      <c r="BL1258" s="313">
        <f t="shared" si="393"/>
        <v>0</v>
      </c>
      <c r="BM1258" s="314">
        <f t="shared" si="400"/>
        <v>0</v>
      </c>
      <c r="BN1258" s="311">
        <f t="shared" si="394"/>
        <v>0</v>
      </c>
      <c r="BO1258" s="312">
        <f t="shared" si="395"/>
        <v>0</v>
      </c>
      <c r="BP1258" s="313">
        <f t="shared" si="396"/>
        <v>0</v>
      </c>
      <c r="BQ1258" s="314">
        <f t="shared" si="401"/>
        <v>0</v>
      </c>
      <c r="BR1258" s="311">
        <f t="shared" si="397"/>
        <v>0</v>
      </c>
      <c r="BS1258" s="312">
        <f t="shared" si="398"/>
        <v>0</v>
      </c>
      <c r="BT1258" s="313">
        <f t="shared" si="399"/>
        <v>0</v>
      </c>
      <c r="BU1258" s="314">
        <f t="shared" si="402"/>
        <v>0</v>
      </c>
      <c r="BV1258" s="247">
        <f t="shared" si="403"/>
        <v>0</v>
      </c>
      <c r="BW1258" s="310" t="str">
        <f>IF(BV1258=0,"",
IF(SUM($BV$1089:BV1258)=1,BX1258,
IF($BV$1664&gt;SUM($BV$1089:BV1258),_xlfn.CONCAT(", ",BX1258),
IF($BV$1664=SUM($BV$1089:BV1258),_xlfn.CONCAT(" y ",BX1258)))))</f>
        <v/>
      </c>
      <c r="BX1258" s="421">
        <v>170</v>
      </c>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row>
    <row r="1259" spans="1:133" ht="14.25">
      <c r="A1259" s="405"/>
      <c r="B1259" s="6"/>
      <c r="C1259" s="421" t="s">
        <v>6836</v>
      </c>
      <c r="D1259" s="668" t="str">
        <f>IF($AC$1082="","",IF(HLOOKUP($AC$1082,Presentación!$AQ$3:$BV$574,Presentación!AP174)="","",HLOOKUP($AC$1082,Presentación!$AQ$3:$BV$574,Presentación!AP174,0)))</f>
        <v/>
      </c>
      <c r="E1259" s="669"/>
      <c r="F1259" s="670"/>
      <c r="G1259" s="763" t="str">
        <f>IF($AC$1082="","",IF(HLOOKUP($AC$1082,Presentación!$BZ$3:$DE$574,Presentación!AP174,0)="","",HLOOKUP($AC$1082,Presentación!$BZ$3:$DE$574,Presentación!AP174,0)))</f>
        <v/>
      </c>
      <c r="H1259" s="669"/>
      <c r="I1259" s="669"/>
      <c r="J1259" s="669"/>
      <c r="K1259" s="669"/>
      <c r="L1259" s="670"/>
      <c r="M1259" s="112"/>
      <c r="N1259" s="112"/>
      <c r="O1259" s="112"/>
      <c r="P1259" s="112"/>
      <c r="Q1259" s="112"/>
      <c r="R1259" s="112"/>
      <c r="S1259" s="112"/>
      <c r="T1259" s="112"/>
      <c r="U1259" s="112"/>
      <c r="V1259" s="112"/>
      <c r="W1259" s="112"/>
      <c r="X1259" s="112"/>
      <c r="Y1259" s="112"/>
      <c r="Z1259" s="112"/>
      <c r="AA1259" s="112"/>
      <c r="AB1259" s="112"/>
      <c r="AC1259" s="112"/>
      <c r="AD1259" s="112"/>
      <c r="AG1259">
        <f t="shared" si="365"/>
        <v>0</v>
      </c>
      <c r="AH1259" s="247">
        <f t="shared" si="366"/>
        <v>0</v>
      </c>
      <c r="AI1259" s="310" t="str">
        <f>IF(AH1259=0,"",
IF(SUM($AH$1088:AH1259)=1,AJ1259,
IF($AH$1663&gt;SUM($AH$1088:AH1259),_xlfn.CONCAT(", ",AJ1259),
IF($AH$1663=SUM($AH$1088:AH1259),_xlfn.CONCAT(" y ",AJ1259)))))</f>
        <v/>
      </c>
      <c r="AJ1259" s="421">
        <v>172</v>
      </c>
      <c r="AK1259">
        <f t="shared" si="364"/>
        <v>0</v>
      </c>
      <c r="AL1259">
        <f t="shared" si="367"/>
        <v>0</v>
      </c>
      <c r="AM1259">
        <f t="shared" si="368"/>
        <v>0</v>
      </c>
      <c r="AN1259">
        <f t="shared" si="369"/>
        <v>0</v>
      </c>
      <c r="AO1259">
        <f t="shared" si="370"/>
        <v>0</v>
      </c>
      <c r="AP1259">
        <f t="shared" si="371"/>
        <v>0</v>
      </c>
      <c r="AQ1259">
        <f t="shared" si="372"/>
        <v>0</v>
      </c>
      <c r="AR1259">
        <f t="shared" si="373"/>
        <v>0</v>
      </c>
      <c r="AS1259">
        <f t="shared" si="374"/>
        <v>0</v>
      </c>
      <c r="AT1259">
        <f t="shared" si="375"/>
        <v>0</v>
      </c>
      <c r="AU1259">
        <f t="shared" si="376"/>
        <v>0</v>
      </c>
      <c r="AV1259">
        <f t="shared" si="377"/>
        <v>0</v>
      </c>
      <c r="AW1259">
        <f t="shared" si="378"/>
        <v>0</v>
      </c>
      <c r="AX1259">
        <f t="shared" si="379"/>
        <v>0</v>
      </c>
      <c r="AY1259">
        <f t="shared" si="380"/>
        <v>0</v>
      </c>
      <c r="AZ1259">
        <f t="shared" si="381"/>
        <v>0</v>
      </c>
      <c r="BA1259">
        <f t="shared" si="382"/>
        <v>0</v>
      </c>
      <c r="BB1259">
        <f t="shared" si="383"/>
        <v>0</v>
      </c>
      <c r="BC1259">
        <f t="shared" si="384"/>
        <v>0</v>
      </c>
      <c r="BD1259">
        <f t="shared" si="385"/>
        <v>0</v>
      </c>
      <c r="BE1259">
        <f t="shared" si="386"/>
        <v>0</v>
      </c>
      <c r="BF1259">
        <f t="shared" si="387"/>
        <v>0</v>
      </c>
      <c r="BG1259">
        <f t="shared" si="388"/>
        <v>0</v>
      </c>
      <c r="BH1259">
        <f t="shared" si="389"/>
        <v>0</v>
      </c>
      <c r="BI1259">
        <f t="shared" si="390"/>
        <v>0</v>
      </c>
      <c r="BJ1259" s="311">
        <f t="shared" si="391"/>
        <v>0</v>
      </c>
      <c r="BK1259" s="312">
        <f t="shared" si="392"/>
        <v>0</v>
      </c>
      <c r="BL1259" s="313">
        <f t="shared" si="393"/>
        <v>0</v>
      </c>
      <c r="BM1259" s="314">
        <f t="shared" si="400"/>
        <v>0</v>
      </c>
      <c r="BN1259" s="311">
        <f t="shared" si="394"/>
        <v>0</v>
      </c>
      <c r="BO1259" s="312">
        <f t="shared" si="395"/>
        <v>0</v>
      </c>
      <c r="BP1259" s="313">
        <f t="shared" si="396"/>
        <v>0</v>
      </c>
      <c r="BQ1259" s="314">
        <f t="shared" si="401"/>
        <v>0</v>
      </c>
      <c r="BR1259" s="311">
        <f t="shared" si="397"/>
        <v>0</v>
      </c>
      <c r="BS1259" s="312">
        <f t="shared" si="398"/>
        <v>0</v>
      </c>
      <c r="BT1259" s="313">
        <f t="shared" si="399"/>
        <v>0</v>
      </c>
      <c r="BU1259" s="314">
        <f t="shared" si="402"/>
        <v>0</v>
      </c>
      <c r="BV1259" s="247">
        <f t="shared" si="403"/>
        <v>0</v>
      </c>
      <c r="BW1259" s="310" t="str">
        <f>IF(BV1259=0,"",
IF(SUM($BV$1089:BV1259)=1,BX1259,
IF($BV$1664&gt;SUM($BV$1089:BV1259),_xlfn.CONCAT(", ",BX1259),
IF($BV$1664=SUM($BV$1089:BV1259),_xlfn.CONCAT(" y ",BX1259)))))</f>
        <v/>
      </c>
      <c r="BX1259" s="421">
        <v>171</v>
      </c>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row>
    <row r="1260" spans="1:133" ht="14.25">
      <c r="A1260" s="405"/>
      <c r="B1260" s="6"/>
      <c r="C1260" s="421" t="s">
        <v>6837</v>
      </c>
      <c r="D1260" s="668" t="str">
        <f>IF($AC$1082="","",IF(HLOOKUP($AC$1082,Presentación!$AQ$3:$BV$574,Presentación!AP175)="","",HLOOKUP($AC$1082,Presentación!$AQ$3:$BV$574,Presentación!AP175,0)))</f>
        <v/>
      </c>
      <c r="E1260" s="669"/>
      <c r="F1260" s="670"/>
      <c r="G1260" s="763" t="str">
        <f>IF($AC$1082="","",IF(HLOOKUP($AC$1082,Presentación!$BZ$3:$DE$574,Presentación!AP175,0)="","",HLOOKUP($AC$1082,Presentación!$BZ$3:$DE$574,Presentación!AP175,0)))</f>
        <v/>
      </c>
      <c r="H1260" s="669"/>
      <c r="I1260" s="669"/>
      <c r="J1260" s="669"/>
      <c r="K1260" s="669"/>
      <c r="L1260" s="670"/>
      <c r="M1260" s="112"/>
      <c r="N1260" s="112"/>
      <c r="O1260" s="112"/>
      <c r="P1260" s="112"/>
      <c r="Q1260" s="112"/>
      <c r="R1260" s="112"/>
      <c r="S1260" s="112"/>
      <c r="T1260" s="112"/>
      <c r="U1260" s="112"/>
      <c r="V1260" s="112"/>
      <c r="W1260" s="112"/>
      <c r="X1260" s="112"/>
      <c r="Y1260" s="112"/>
      <c r="Z1260" s="112"/>
      <c r="AA1260" s="112"/>
      <c r="AB1260" s="112"/>
      <c r="AC1260" s="112"/>
      <c r="AD1260" s="112"/>
      <c r="AG1260">
        <f t="shared" si="365"/>
        <v>0</v>
      </c>
      <c r="AH1260" s="247">
        <f t="shared" si="366"/>
        <v>0</v>
      </c>
      <c r="AI1260" s="310" t="str">
        <f>IF(AH1260=0,"",
IF(SUM($AH$1088:AH1260)=1,AJ1260,
IF($AH$1663&gt;SUM($AH$1088:AH1260),_xlfn.CONCAT(", ",AJ1260),
IF($AH$1663=SUM($AH$1088:AH1260),_xlfn.CONCAT(" y ",AJ1260)))))</f>
        <v/>
      </c>
      <c r="AJ1260" s="421">
        <v>173</v>
      </c>
      <c r="AK1260">
        <f t="shared" si="364"/>
        <v>0</v>
      </c>
      <c r="AL1260">
        <f t="shared" si="367"/>
        <v>0</v>
      </c>
      <c r="AM1260">
        <f t="shared" si="368"/>
        <v>0</v>
      </c>
      <c r="AN1260">
        <f t="shared" si="369"/>
        <v>0</v>
      </c>
      <c r="AO1260">
        <f t="shared" si="370"/>
        <v>0</v>
      </c>
      <c r="AP1260">
        <f t="shared" si="371"/>
        <v>0</v>
      </c>
      <c r="AQ1260">
        <f t="shared" si="372"/>
        <v>0</v>
      </c>
      <c r="AR1260">
        <f t="shared" si="373"/>
        <v>0</v>
      </c>
      <c r="AS1260">
        <f t="shared" si="374"/>
        <v>0</v>
      </c>
      <c r="AT1260">
        <f t="shared" si="375"/>
        <v>0</v>
      </c>
      <c r="AU1260">
        <f t="shared" si="376"/>
        <v>0</v>
      </c>
      <c r="AV1260">
        <f t="shared" si="377"/>
        <v>0</v>
      </c>
      <c r="AW1260">
        <f t="shared" si="378"/>
        <v>0</v>
      </c>
      <c r="AX1260">
        <f t="shared" si="379"/>
        <v>0</v>
      </c>
      <c r="AY1260">
        <f t="shared" si="380"/>
        <v>0</v>
      </c>
      <c r="AZ1260">
        <f t="shared" si="381"/>
        <v>0</v>
      </c>
      <c r="BA1260">
        <f t="shared" si="382"/>
        <v>0</v>
      </c>
      <c r="BB1260">
        <f t="shared" si="383"/>
        <v>0</v>
      </c>
      <c r="BC1260">
        <f t="shared" si="384"/>
        <v>0</v>
      </c>
      <c r="BD1260">
        <f t="shared" si="385"/>
        <v>0</v>
      </c>
      <c r="BE1260">
        <f t="shared" si="386"/>
        <v>0</v>
      </c>
      <c r="BF1260">
        <f t="shared" si="387"/>
        <v>0</v>
      </c>
      <c r="BG1260">
        <f t="shared" si="388"/>
        <v>0</v>
      </c>
      <c r="BH1260">
        <f t="shared" si="389"/>
        <v>0</v>
      </c>
      <c r="BI1260">
        <f t="shared" si="390"/>
        <v>0</v>
      </c>
      <c r="BJ1260" s="311">
        <f t="shared" si="391"/>
        <v>0</v>
      </c>
      <c r="BK1260" s="312">
        <f t="shared" si="392"/>
        <v>0</v>
      </c>
      <c r="BL1260" s="313">
        <f t="shared" si="393"/>
        <v>0</v>
      </c>
      <c r="BM1260" s="314">
        <f t="shared" si="400"/>
        <v>0</v>
      </c>
      <c r="BN1260" s="311">
        <f t="shared" si="394"/>
        <v>0</v>
      </c>
      <c r="BO1260" s="312">
        <f t="shared" si="395"/>
        <v>0</v>
      </c>
      <c r="BP1260" s="313">
        <f t="shared" si="396"/>
        <v>0</v>
      </c>
      <c r="BQ1260" s="314">
        <f t="shared" si="401"/>
        <v>0</v>
      </c>
      <c r="BR1260" s="311">
        <f t="shared" si="397"/>
        <v>0</v>
      </c>
      <c r="BS1260" s="312">
        <f t="shared" si="398"/>
        <v>0</v>
      </c>
      <c r="BT1260" s="313">
        <f t="shared" si="399"/>
        <v>0</v>
      </c>
      <c r="BU1260" s="314">
        <f t="shared" si="402"/>
        <v>0</v>
      </c>
      <c r="BV1260" s="247">
        <f t="shared" si="403"/>
        <v>0</v>
      </c>
      <c r="BW1260" s="310" t="str">
        <f>IF(BV1260=0,"",
IF(SUM($BV$1089:BV1260)=1,BX1260,
IF($BV$1664&gt;SUM($BV$1089:BV1260),_xlfn.CONCAT(", ",BX1260),
IF($BV$1664=SUM($BV$1089:BV1260),_xlfn.CONCAT(" y ",BX1260)))))</f>
        <v/>
      </c>
      <c r="BX1260" s="421">
        <v>172</v>
      </c>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row>
    <row r="1261" spans="1:133" ht="14.25">
      <c r="A1261" s="405"/>
      <c r="B1261" s="6"/>
      <c r="C1261" s="421" t="s">
        <v>6838</v>
      </c>
      <c r="D1261" s="668" t="str">
        <f>IF($AC$1082="","",IF(HLOOKUP($AC$1082,Presentación!$AQ$3:$BV$574,Presentación!AP176)="","",HLOOKUP($AC$1082,Presentación!$AQ$3:$BV$574,Presentación!AP176,0)))</f>
        <v/>
      </c>
      <c r="E1261" s="669"/>
      <c r="F1261" s="670"/>
      <c r="G1261" s="763" t="str">
        <f>IF($AC$1082="","",IF(HLOOKUP($AC$1082,Presentación!$BZ$3:$DE$574,Presentación!AP176,0)="","",HLOOKUP($AC$1082,Presentación!$BZ$3:$DE$574,Presentación!AP176,0)))</f>
        <v/>
      </c>
      <c r="H1261" s="669"/>
      <c r="I1261" s="669"/>
      <c r="J1261" s="669"/>
      <c r="K1261" s="669"/>
      <c r="L1261" s="670"/>
      <c r="M1261" s="112"/>
      <c r="N1261" s="112"/>
      <c r="O1261" s="112"/>
      <c r="P1261" s="112"/>
      <c r="Q1261" s="112"/>
      <c r="R1261" s="112"/>
      <c r="S1261" s="112"/>
      <c r="T1261" s="112"/>
      <c r="U1261" s="112"/>
      <c r="V1261" s="112"/>
      <c r="W1261" s="112"/>
      <c r="X1261" s="112"/>
      <c r="Y1261" s="112"/>
      <c r="Z1261" s="112"/>
      <c r="AA1261" s="112"/>
      <c r="AB1261" s="112"/>
      <c r="AC1261" s="112"/>
      <c r="AD1261" s="112"/>
      <c r="AG1261">
        <f t="shared" si="365"/>
        <v>0</v>
      </c>
      <c r="AH1261" s="247">
        <f t="shared" si="366"/>
        <v>0</v>
      </c>
      <c r="AI1261" s="310" t="str">
        <f>IF(AH1261=0,"",
IF(SUM($AH$1088:AH1261)=1,AJ1261,
IF($AH$1663&gt;SUM($AH$1088:AH1261),_xlfn.CONCAT(", ",AJ1261),
IF($AH$1663=SUM($AH$1088:AH1261),_xlfn.CONCAT(" y ",AJ1261)))))</f>
        <v/>
      </c>
      <c r="AJ1261" s="421">
        <v>174</v>
      </c>
      <c r="AK1261">
        <f t="shared" si="364"/>
        <v>0</v>
      </c>
      <c r="AL1261">
        <f t="shared" si="367"/>
        <v>0</v>
      </c>
      <c r="AM1261">
        <f t="shared" si="368"/>
        <v>0</v>
      </c>
      <c r="AN1261">
        <f t="shared" si="369"/>
        <v>0</v>
      </c>
      <c r="AO1261">
        <f t="shared" si="370"/>
        <v>0</v>
      </c>
      <c r="AP1261">
        <f t="shared" si="371"/>
        <v>0</v>
      </c>
      <c r="AQ1261">
        <f t="shared" si="372"/>
        <v>0</v>
      </c>
      <c r="AR1261">
        <f t="shared" si="373"/>
        <v>0</v>
      </c>
      <c r="AS1261">
        <f t="shared" si="374"/>
        <v>0</v>
      </c>
      <c r="AT1261">
        <f t="shared" si="375"/>
        <v>0</v>
      </c>
      <c r="AU1261">
        <f t="shared" si="376"/>
        <v>0</v>
      </c>
      <c r="AV1261">
        <f t="shared" si="377"/>
        <v>0</v>
      </c>
      <c r="AW1261">
        <f t="shared" si="378"/>
        <v>0</v>
      </c>
      <c r="AX1261">
        <f t="shared" si="379"/>
        <v>0</v>
      </c>
      <c r="AY1261">
        <f t="shared" si="380"/>
        <v>0</v>
      </c>
      <c r="AZ1261">
        <f t="shared" si="381"/>
        <v>0</v>
      </c>
      <c r="BA1261">
        <f t="shared" si="382"/>
        <v>0</v>
      </c>
      <c r="BB1261">
        <f t="shared" si="383"/>
        <v>0</v>
      </c>
      <c r="BC1261">
        <f t="shared" si="384"/>
        <v>0</v>
      </c>
      <c r="BD1261">
        <f t="shared" si="385"/>
        <v>0</v>
      </c>
      <c r="BE1261">
        <f t="shared" si="386"/>
        <v>0</v>
      </c>
      <c r="BF1261">
        <f t="shared" si="387"/>
        <v>0</v>
      </c>
      <c r="BG1261">
        <f t="shared" si="388"/>
        <v>0</v>
      </c>
      <c r="BH1261">
        <f t="shared" si="389"/>
        <v>0</v>
      </c>
      <c r="BI1261">
        <f t="shared" si="390"/>
        <v>0</v>
      </c>
      <c r="BJ1261" s="311">
        <f t="shared" si="391"/>
        <v>0</v>
      </c>
      <c r="BK1261" s="312">
        <f t="shared" si="392"/>
        <v>0</v>
      </c>
      <c r="BL1261" s="313">
        <f t="shared" si="393"/>
        <v>0</v>
      </c>
      <c r="BM1261" s="314">
        <f t="shared" si="400"/>
        <v>0</v>
      </c>
      <c r="BN1261" s="311">
        <f t="shared" si="394"/>
        <v>0</v>
      </c>
      <c r="BO1261" s="312">
        <f t="shared" si="395"/>
        <v>0</v>
      </c>
      <c r="BP1261" s="313">
        <f t="shared" si="396"/>
        <v>0</v>
      </c>
      <c r="BQ1261" s="314">
        <f t="shared" si="401"/>
        <v>0</v>
      </c>
      <c r="BR1261" s="311">
        <f t="shared" si="397"/>
        <v>0</v>
      </c>
      <c r="BS1261" s="312">
        <f t="shared" si="398"/>
        <v>0</v>
      </c>
      <c r="BT1261" s="313">
        <f t="shared" si="399"/>
        <v>0</v>
      </c>
      <c r="BU1261" s="314">
        <f t="shared" si="402"/>
        <v>0</v>
      </c>
      <c r="BV1261" s="247">
        <f t="shared" si="403"/>
        <v>0</v>
      </c>
      <c r="BW1261" s="310" t="str">
        <f>IF(BV1261=0,"",
IF(SUM($BV$1089:BV1261)=1,BX1261,
IF($BV$1664&gt;SUM($BV$1089:BV1261),_xlfn.CONCAT(", ",BX1261),
IF($BV$1664=SUM($BV$1089:BV1261),_xlfn.CONCAT(" y ",BX1261)))))</f>
        <v/>
      </c>
      <c r="BX1261" s="421">
        <v>173</v>
      </c>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row>
    <row r="1262" spans="1:133" ht="14.25">
      <c r="A1262" s="405"/>
      <c r="B1262" s="6"/>
      <c r="C1262" s="421" t="s">
        <v>6839</v>
      </c>
      <c r="D1262" s="668" t="str">
        <f>IF($AC$1082="","",IF(HLOOKUP($AC$1082,Presentación!$AQ$3:$BV$574,Presentación!AP177)="","",HLOOKUP($AC$1082,Presentación!$AQ$3:$BV$574,Presentación!AP177,0)))</f>
        <v/>
      </c>
      <c r="E1262" s="669"/>
      <c r="F1262" s="670"/>
      <c r="G1262" s="763" t="str">
        <f>IF($AC$1082="","",IF(HLOOKUP($AC$1082,Presentación!$BZ$3:$DE$574,Presentación!AP177,0)="","",HLOOKUP($AC$1082,Presentación!$BZ$3:$DE$574,Presentación!AP177,0)))</f>
        <v/>
      </c>
      <c r="H1262" s="669"/>
      <c r="I1262" s="669"/>
      <c r="J1262" s="669"/>
      <c r="K1262" s="669"/>
      <c r="L1262" s="670"/>
      <c r="M1262" s="112"/>
      <c r="N1262" s="112"/>
      <c r="O1262" s="112"/>
      <c r="P1262" s="112"/>
      <c r="Q1262" s="112"/>
      <c r="R1262" s="112"/>
      <c r="S1262" s="112"/>
      <c r="T1262" s="112"/>
      <c r="U1262" s="112"/>
      <c r="V1262" s="112"/>
      <c r="W1262" s="112"/>
      <c r="X1262" s="112"/>
      <c r="Y1262" s="112"/>
      <c r="Z1262" s="112"/>
      <c r="AA1262" s="112"/>
      <c r="AB1262" s="112"/>
      <c r="AC1262" s="112"/>
      <c r="AD1262" s="112"/>
      <c r="AG1262">
        <f t="shared" si="365"/>
        <v>0</v>
      </c>
      <c r="AH1262" s="247">
        <f t="shared" si="366"/>
        <v>0</v>
      </c>
      <c r="AI1262" s="310" t="str">
        <f>IF(AH1262=0,"",
IF(SUM($AH$1088:AH1262)=1,AJ1262,
IF($AH$1663&gt;SUM($AH$1088:AH1262),_xlfn.CONCAT(", ",AJ1262),
IF($AH$1663=SUM($AH$1088:AH1262),_xlfn.CONCAT(" y ",AJ1262)))))</f>
        <v/>
      </c>
      <c r="AJ1262" s="421">
        <v>175</v>
      </c>
      <c r="AK1262">
        <f t="shared" si="364"/>
        <v>0</v>
      </c>
      <c r="AL1262">
        <f t="shared" si="367"/>
        <v>0</v>
      </c>
      <c r="AM1262">
        <f t="shared" si="368"/>
        <v>0</v>
      </c>
      <c r="AN1262">
        <f t="shared" si="369"/>
        <v>0</v>
      </c>
      <c r="AO1262">
        <f t="shared" si="370"/>
        <v>0</v>
      </c>
      <c r="AP1262">
        <f t="shared" si="371"/>
        <v>0</v>
      </c>
      <c r="AQ1262">
        <f t="shared" si="372"/>
        <v>0</v>
      </c>
      <c r="AR1262">
        <f t="shared" si="373"/>
        <v>0</v>
      </c>
      <c r="AS1262">
        <f t="shared" si="374"/>
        <v>0</v>
      </c>
      <c r="AT1262">
        <f t="shared" si="375"/>
        <v>0</v>
      </c>
      <c r="AU1262">
        <f t="shared" si="376"/>
        <v>0</v>
      </c>
      <c r="AV1262">
        <f t="shared" si="377"/>
        <v>0</v>
      </c>
      <c r="AW1262">
        <f t="shared" si="378"/>
        <v>0</v>
      </c>
      <c r="AX1262">
        <f t="shared" si="379"/>
        <v>0</v>
      </c>
      <c r="AY1262">
        <f t="shared" si="380"/>
        <v>0</v>
      </c>
      <c r="AZ1262">
        <f t="shared" si="381"/>
        <v>0</v>
      </c>
      <c r="BA1262">
        <f t="shared" si="382"/>
        <v>0</v>
      </c>
      <c r="BB1262">
        <f t="shared" si="383"/>
        <v>0</v>
      </c>
      <c r="BC1262">
        <f t="shared" si="384"/>
        <v>0</v>
      </c>
      <c r="BD1262">
        <f t="shared" si="385"/>
        <v>0</v>
      </c>
      <c r="BE1262">
        <f t="shared" si="386"/>
        <v>0</v>
      </c>
      <c r="BF1262">
        <f t="shared" si="387"/>
        <v>0</v>
      </c>
      <c r="BG1262">
        <f t="shared" si="388"/>
        <v>0</v>
      </c>
      <c r="BH1262">
        <f t="shared" si="389"/>
        <v>0</v>
      </c>
      <c r="BI1262">
        <f t="shared" si="390"/>
        <v>0</v>
      </c>
      <c r="BJ1262" s="311">
        <f t="shared" si="391"/>
        <v>0</v>
      </c>
      <c r="BK1262" s="312">
        <f t="shared" si="392"/>
        <v>0</v>
      </c>
      <c r="BL1262" s="313">
        <f t="shared" si="393"/>
        <v>0</v>
      </c>
      <c r="BM1262" s="314">
        <f t="shared" si="400"/>
        <v>0</v>
      </c>
      <c r="BN1262" s="311">
        <f t="shared" si="394"/>
        <v>0</v>
      </c>
      <c r="BO1262" s="312">
        <f t="shared" si="395"/>
        <v>0</v>
      </c>
      <c r="BP1262" s="313">
        <f t="shared" si="396"/>
        <v>0</v>
      </c>
      <c r="BQ1262" s="314">
        <f t="shared" si="401"/>
        <v>0</v>
      </c>
      <c r="BR1262" s="311">
        <f t="shared" si="397"/>
        <v>0</v>
      </c>
      <c r="BS1262" s="312">
        <f t="shared" si="398"/>
        <v>0</v>
      </c>
      <c r="BT1262" s="313">
        <f t="shared" si="399"/>
        <v>0</v>
      </c>
      <c r="BU1262" s="314">
        <f t="shared" si="402"/>
        <v>0</v>
      </c>
      <c r="BV1262" s="247">
        <f t="shared" si="403"/>
        <v>0</v>
      </c>
      <c r="BW1262" s="310" t="str">
        <f>IF(BV1262=0,"",
IF(SUM($BV$1089:BV1262)=1,BX1262,
IF($BV$1664&gt;SUM($BV$1089:BV1262),_xlfn.CONCAT(", ",BX1262),
IF($BV$1664=SUM($BV$1089:BV1262),_xlfn.CONCAT(" y ",BX1262)))))</f>
        <v/>
      </c>
      <c r="BX1262" s="421">
        <v>174</v>
      </c>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row>
    <row r="1263" spans="1:133" ht="14.25">
      <c r="A1263" s="405"/>
      <c r="B1263" s="6"/>
      <c r="C1263" s="421" t="s">
        <v>6840</v>
      </c>
      <c r="D1263" s="668" t="str">
        <f>IF($AC$1082="","",IF(HLOOKUP($AC$1082,Presentación!$AQ$3:$BV$574,Presentación!AP178)="","",HLOOKUP($AC$1082,Presentación!$AQ$3:$BV$574,Presentación!AP178,0)))</f>
        <v/>
      </c>
      <c r="E1263" s="669"/>
      <c r="F1263" s="670"/>
      <c r="G1263" s="763" t="str">
        <f>IF($AC$1082="","",IF(HLOOKUP($AC$1082,Presentación!$BZ$3:$DE$574,Presentación!AP178,0)="","",HLOOKUP($AC$1082,Presentación!$BZ$3:$DE$574,Presentación!AP178,0)))</f>
        <v/>
      </c>
      <c r="H1263" s="669"/>
      <c r="I1263" s="669"/>
      <c r="J1263" s="669"/>
      <c r="K1263" s="669"/>
      <c r="L1263" s="670"/>
      <c r="M1263" s="112"/>
      <c r="N1263" s="112"/>
      <c r="O1263" s="112"/>
      <c r="P1263" s="112"/>
      <c r="Q1263" s="112"/>
      <c r="R1263" s="112"/>
      <c r="S1263" s="112"/>
      <c r="T1263" s="112"/>
      <c r="U1263" s="112"/>
      <c r="V1263" s="112"/>
      <c r="W1263" s="112"/>
      <c r="X1263" s="112"/>
      <c r="Y1263" s="112"/>
      <c r="Z1263" s="112"/>
      <c r="AA1263" s="112"/>
      <c r="AB1263" s="112"/>
      <c r="AC1263" s="112"/>
      <c r="AD1263" s="112"/>
      <c r="AG1263">
        <f t="shared" si="365"/>
        <v>0</v>
      </c>
      <c r="AH1263" s="247">
        <f t="shared" si="366"/>
        <v>0</v>
      </c>
      <c r="AI1263" s="310" t="str">
        <f>IF(AH1263=0,"",
IF(SUM($AH$1088:AH1263)=1,AJ1263,
IF($AH$1663&gt;SUM($AH$1088:AH1263),_xlfn.CONCAT(", ",AJ1263),
IF($AH$1663=SUM($AH$1088:AH1263),_xlfn.CONCAT(" y ",AJ1263)))))</f>
        <v/>
      </c>
      <c r="AJ1263" s="421">
        <v>176</v>
      </c>
      <c r="AK1263">
        <f t="shared" si="364"/>
        <v>0</v>
      </c>
      <c r="AL1263">
        <f t="shared" si="367"/>
        <v>0</v>
      </c>
      <c r="AM1263">
        <f t="shared" si="368"/>
        <v>0</v>
      </c>
      <c r="AN1263">
        <f t="shared" si="369"/>
        <v>0</v>
      </c>
      <c r="AO1263">
        <f t="shared" si="370"/>
        <v>0</v>
      </c>
      <c r="AP1263">
        <f t="shared" si="371"/>
        <v>0</v>
      </c>
      <c r="AQ1263">
        <f t="shared" si="372"/>
        <v>0</v>
      </c>
      <c r="AR1263">
        <f t="shared" si="373"/>
        <v>0</v>
      </c>
      <c r="AS1263">
        <f t="shared" si="374"/>
        <v>0</v>
      </c>
      <c r="AT1263">
        <f t="shared" si="375"/>
        <v>0</v>
      </c>
      <c r="AU1263">
        <f t="shared" si="376"/>
        <v>0</v>
      </c>
      <c r="AV1263">
        <f t="shared" si="377"/>
        <v>0</v>
      </c>
      <c r="AW1263">
        <f t="shared" si="378"/>
        <v>0</v>
      </c>
      <c r="AX1263">
        <f t="shared" si="379"/>
        <v>0</v>
      </c>
      <c r="AY1263">
        <f t="shared" si="380"/>
        <v>0</v>
      </c>
      <c r="AZ1263">
        <f t="shared" si="381"/>
        <v>0</v>
      </c>
      <c r="BA1263">
        <f t="shared" si="382"/>
        <v>0</v>
      </c>
      <c r="BB1263">
        <f t="shared" si="383"/>
        <v>0</v>
      </c>
      <c r="BC1263">
        <f t="shared" si="384"/>
        <v>0</v>
      </c>
      <c r="BD1263">
        <f t="shared" si="385"/>
        <v>0</v>
      </c>
      <c r="BE1263">
        <f t="shared" si="386"/>
        <v>0</v>
      </c>
      <c r="BF1263">
        <f t="shared" si="387"/>
        <v>0</v>
      </c>
      <c r="BG1263">
        <f t="shared" si="388"/>
        <v>0</v>
      </c>
      <c r="BH1263">
        <f t="shared" si="389"/>
        <v>0</v>
      </c>
      <c r="BI1263">
        <f t="shared" si="390"/>
        <v>0</v>
      </c>
      <c r="BJ1263" s="311">
        <f t="shared" si="391"/>
        <v>0</v>
      </c>
      <c r="BK1263" s="312">
        <f t="shared" si="392"/>
        <v>0</v>
      </c>
      <c r="BL1263" s="313">
        <f t="shared" si="393"/>
        <v>0</v>
      </c>
      <c r="BM1263" s="314">
        <f t="shared" si="400"/>
        <v>0</v>
      </c>
      <c r="BN1263" s="311">
        <f t="shared" si="394"/>
        <v>0</v>
      </c>
      <c r="BO1263" s="312">
        <f t="shared" si="395"/>
        <v>0</v>
      </c>
      <c r="BP1263" s="313">
        <f t="shared" si="396"/>
        <v>0</v>
      </c>
      <c r="BQ1263" s="314">
        <f t="shared" si="401"/>
        <v>0</v>
      </c>
      <c r="BR1263" s="311">
        <f t="shared" si="397"/>
        <v>0</v>
      </c>
      <c r="BS1263" s="312">
        <f t="shared" si="398"/>
        <v>0</v>
      </c>
      <c r="BT1263" s="313">
        <f t="shared" si="399"/>
        <v>0</v>
      </c>
      <c r="BU1263" s="314">
        <f t="shared" si="402"/>
        <v>0</v>
      </c>
      <c r="BV1263" s="247">
        <f t="shared" si="403"/>
        <v>0</v>
      </c>
      <c r="BW1263" s="310" t="str">
        <f>IF(BV1263=0,"",
IF(SUM($BV$1089:BV1263)=1,BX1263,
IF($BV$1664&gt;SUM($BV$1089:BV1263),_xlfn.CONCAT(", ",BX1263),
IF($BV$1664=SUM($BV$1089:BV1263),_xlfn.CONCAT(" y ",BX1263)))))</f>
        <v/>
      </c>
      <c r="BX1263" s="421">
        <v>175</v>
      </c>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row>
    <row r="1264" spans="1:133" ht="14.25">
      <c r="A1264" s="405"/>
      <c r="B1264" s="6"/>
      <c r="C1264" s="421" t="s">
        <v>6841</v>
      </c>
      <c r="D1264" s="668" t="str">
        <f>IF($AC$1082="","",IF(HLOOKUP($AC$1082,Presentación!$AQ$3:$BV$574,Presentación!AP179)="","",HLOOKUP($AC$1082,Presentación!$AQ$3:$BV$574,Presentación!AP179,0)))</f>
        <v/>
      </c>
      <c r="E1264" s="669"/>
      <c r="F1264" s="670"/>
      <c r="G1264" s="763" t="str">
        <f>IF($AC$1082="","",IF(HLOOKUP($AC$1082,Presentación!$BZ$3:$DE$574,Presentación!AP179,0)="","",HLOOKUP($AC$1082,Presentación!$BZ$3:$DE$574,Presentación!AP179,0)))</f>
        <v/>
      </c>
      <c r="H1264" s="669"/>
      <c r="I1264" s="669"/>
      <c r="J1264" s="669"/>
      <c r="K1264" s="669"/>
      <c r="L1264" s="670"/>
      <c r="M1264" s="112"/>
      <c r="N1264" s="112"/>
      <c r="O1264" s="112"/>
      <c r="P1264" s="112"/>
      <c r="Q1264" s="112"/>
      <c r="R1264" s="112"/>
      <c r="S1264" s="112"/>
      <c r="T1264" s="112"/>
      <c r="U1264" s="112"/>
      <c r="V1264" s="112"/>
      <c r="W1264" s="112"/>
      <c r="X1264" s="112"/>
      <c r="Y1264" s="112"/>
      <c r="Z1264" s="112"/>
      <c r="AA1264" s="112"/>
      <c r="AB1264" s="112"/>
      <c r="AC1264" s="112"/>
      <c r="AD1264" s="112"/>
      <c r="AG1264">
        <f t="shared" si="365"/>
        <v>0</v>
      </c>
      <c r="AH1264" s="247">
        <f t="shared" si="366"/>
        <v>0</v>
      </c>
      <c r="AI1264" s="310" t="str">
        <f>IF(AH1264=0,"",
IF(SUM($AH$1088:AH1264)=1,AJ1264,
IF($AH$1663&gt;SUM($AH$1088:AH1264),_xlfn.CONCAT(", ",AJ1264),
IF($AH$1663=SUM($AH$1088:AH1264),_xlfn.CONCAT(" y ",AJ1264)))))</f>
        <v/>
      </c>
      <c r="AJ1264" s="421">
        <v>177</v>
      </c>
      <c r="AK1264">
        <f t="shared" si="364"/>
        <v>0</v>
      </c>
      <c r="AL1264">
        <f t="shared" si="367"/>
        <v>0</v>
      </c>
      <c r="AM1264">
        <f t="shared" si="368"/>
        <v>0</v>
      </c>
      <c r="AN1264">
        <f t="shared" si="369"/>
        <v>0</v>
      </c>
      <c r="AO1264">
        <f t="shared" si="370"/>
        <v>0</v>
      </c>
      <c r="AP1264">
        <f t="shared" si="371"/>
        <v>0</v>
      </c>
      <c r="AQ1264">
        <f t="shared" si="372"/>
        <v>0</v>
      </c>
      <c r="AR1264">
        <f t="shared" si="373"/>
        <v>0</v>
      </c>
      <c r="AS1264">
        <f t="shared" si="374"/>
        <v>0</v>
      </c>
      <c r="AT1264">
        <f t="shared" si="375"/>
        <v>0</v>
      </c>
      <c r="AU1264">
        <f t="shared" si="376"/>
        <v>0</v>
      </c>
      <c r="AV1264">
        <f t="shared" si="377"/>
        <v>0</v>
      </c>
      <c r="AW1264">
        <f t="shared" si="378"/>
        <v>0</v>
      </c>
      <c r="AX1264">
        <f t="shared" si="379"/>
        <v>0</v>
      </c>
      <c r="AY1264">
        <f t="shared" si="380"/>
        <v>0</v>
      </c>
      <c r="AZ1264">
        <f t="shared" si="381"/>
        <v>0</v>
      </c>
      <c r="BA1264">
        <f t="shared" si="382"/>
        <v>0</v>
      </c>
      <c r="BB1264">
        <f t="shared" si="383"/>
        <v>0</v>
      </c>
      <c r="BC1264">
        <f t="shared" si="384"/>
        <v>0</v>
      </c>
      <c r="BD1264">
        <f t="shared" si="385"/>
        <v>0</v>
      </c>
      <c r="BE1264">
        <f t="shared" si="386"/>
        <v>0</v>
      </c>
      <c r="BF1264">
        <f t="shared" si="387"/>
        <v>0</v>
      </c>
      <c r="BG1264">
        <f t="shared" si="388"/>
        <v>0</v>
      </c>
      <c r="BH1264">
        <f t="shared" si="389"/>
        <v>0</v>
      </c>
      <c r="BI1264">
        <f t="shared" si="390"/>
        <v>0</v>
      </c>
      <c r="BJ1264" s="311">
        <f t="shared" si="391"/>
        <v>0</v>
      </c>
      <c r="BK1264" s="312">
        <f t="shared" si="392"/>
        <v>0</v>
      </c>
      <c r="BL1264" s="313">
        <f t="shared" si="393"/>
        <v>0</v>
      </c>
      <c r="BM1264" s="314">
        <f t="shared" si="400"/>
        <v>0</v>
      </c>
      <c r="BN1264" s="311">
        <f t="shared" si="394"/>
        <v>0</v>
      </c>
      <c r="BO1264" s="312">
        <f t="shared" si="395"/>
        <v>0</v>
      </c>
      <c r="BP1264" s="313">
        <f t="shared" si="396"/>
        <v>0</v>
      </c>
      <c r="BQ1264" s="314">
        <f t="shared" si="401"/>
        <v>0</v>
      </c>
      <c r="BR1264" s="311">
        <f t="shared" si="397"/>
        <v>0</v>
      </c>
      <c r="BS1264" s="312">
        <f t="shared" si="398"/>
        <v>0</v>
      </c>
      <c r="BT1264" s="313">
        <f t="shared" si="399"/>
        <v>0</v>
      </c>
      <c r="BU1264" s="314">
        <f t="shared" si="402"/>
        <v>0</v>
      </c>
      <c r="BV1264" s="247">
        <f t="shared" si="403"/>
        <v>0</v>
      </c>
      <c r="BW1264" s="310" t="str">
        <f>IF(BV1264=0,"",
IF(SUM($BV$1089:BV1264)=1,BX1264,
IF($BV$1664&gt;SUM($BV$1089:BV1264),_xlfn.CONCAT(", ",BX1264),
IF($BV$1664=SUM($BV$1089:BV1264),_xlfn.CONCAT(" y ",BX1264)))))</f>
        <v/>
      </c>
      <c r="BX1264" s="421">
        <v>176</v>
      </c>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row>
    <row r="1265" spans="1:133" ht="14.25">
      <c r="A1265" s="405"/>
      <c r="B1265" s="6"/>
      <c r="C1265" s="421" t="s">
        <v>6842</v>
      </c>
      <c r="D1265" s="668" t="str">
        <f>IF($AC$1082="","",IF(HLOOKUP($AC$1082,Presentación!$AQ$3:$BV$574,Presentación!AP180)="","",HLOOKUP($AC$1082,Presentación!$AQ$3:$BV$574,Presentación!AP180,0)))</f>
        <v/>
      </c>
      <c r="E1265" s="669"/>
      <c r="F1265" s="670"/>
      <c r="G1265" s="763" t="str">
        <f>IF($AC$1082="","",IF(HLOOKUP($AC$1082,Presentación!$BZ$3:$DE$574,Presentación!AP180,0)="","",HLOOKUP($AC$1082,Presentación!$BZ$3:$DE$574,Presentación!AP180,0)))</f>
        <v/>
      </c>
      <c r="H1265" s="669"/>
      <c r="I1265" s="669"/>
      <c r="J1265" s="669"/>
      <c r="K1265" s="669"/>
      <c r="L1265" s="670"/>
      <c r="M1265" s="112"/>
      <c r="N1265" s="112"/>
      <c r="O1265" s="112"/>
      <c r="P1265" s="112"/>
      <c r="Q1265" s="112"/>
      <c r="R1265" s="112"/>
      <c r="S1265" s="112"/>
      <c r="T1265" s="112"/>
      <c r="U1265" s="112"/>
      <c r="V1265" s="112"/>
      <c r="W1265" s="112"/>
      <c r="X1265" s="112"/>
      <c r="Y1265" s="112"/>
      <c r="Z1265" s="112"/>
      <c r="AA1265" s="112"/>
      <c r="AB1265" s="112"/>
      <c r="AC1265" s="112"/>
      <c r="AD1265" s="112"/>
      <c r="AG1265">
        <f t="shared" si="365"/>
        <v>0</v>
      </c>
      <c r="AH1265" s="247">
        <f t="shared" si="366"/>
        <v>0</v>
      </c>
      <c r="AI1265" s="310" t="str">
        <f>IF(AH1265=0,"",
IF(SUM($AH$1088:AH1265)=1,AJ1265,
IF($AH$1663&gt;SUM($AH$1088:AH1265),_xlfn.CONCAT(", ",AJ1265),
IF($AH$1663=SUM($AH$1088:AH1265),_xlfn.CONCAT(" y ",AJ1265)))))</f>
        <v/>
      </c>
      <c r="AJ1265" s="421">
        <v>178</v>
      </c>
      <c r="AK1265">
        <f t="shared" si="364"/>
        <v>0</v>
      </c>
      <c r="AL1265">
        <f t="shared" si="367"/>
        <v>0</v>
      </c>
      <c r="AM1265">
        <f t="shared" si="368"/>
        <v>0</v>
      </c>
      <c r="AN1265">
        <f t="shared" si="369"/>
        <v>0</v>
      </c>
      <c r="AO1265">
        <f t="shared" si="370"/>
        <v>0</v>
      </c>
      <c r="AP1265">
        <f t="shared" si="371"/>
        <v>0</v>
      </c>
      <c r="AQ1265">
        <f t="shared" si="372"/>
        <v>0</v>
      </c>
      <c r="AR1265">
        <f t="shared" si="373"/>
        <v>0</v>
      </c>
      <c r="AS1265">
        <f t="shared" si="374"/>
        <v>0</v>
      </c>
      <c r="AT1265">
        <f t="shared" si="375"/>
        <v>0</v>
      </c>
      <c r="AU1265">
        <f t="shared" si="376"/>
        <v>0</v>
      </c>
      <c r="AV1265">
        <f t="shared" si="377"/>
        <v>0</v>
      </c>
      <c r="AW1265">
        <f t="shared" si="378"/>
        <v>0</v>
      </c>
      <c r="AX1265">
        <f t="shared" si="379"/>
        <v>0</v>
      </c>
      <c r="AY1265">
        <f t="shared" si="380"/>
        <v>0</v>
      </c>
      <c r="AZ1265">
        <f t="shared" si="381"/>
        <v>0</v>
      </c>
      <c r="BA1265">
        <f t="shared" si="382"/>
        <v>0</v>
      </c>
      <c r="BB1265">
        <f t="shared" si="383"/>
        <v>0</v>
      </c>
      <c r="BC1265">
        <f t="shared" si="384"/>
        <v>0</v>
      </c>
      <c r="BD1265">
        <f t="shared" si="385"/>
        <v>0</v>
      </c>
      <c r="BE1265">
        <f t="shared" si="386"/>
        <v>0</v>
      </c>
      <c r="BF1265">
        <f t="shared" si="387"/>
        <v>0</v>
      </c>
      <c r="BG1265">
        <f t="shared" si="388"/>
        <v>0</v>
      </c>
      <c r="BH1265">
        <f t="shared" si="389"/>
        <v>0</v>
      </c>
      <c r="BI1265">
        <f t="shared" si="390"/>
        <v>0</v>
      </c>
      <c r="BJ1265" s="311">
        <f t="shared" si="391"/>
        <v>0</v>
      </c>
      <c r="BK1265" s="312">
        <f t="shared" si="392"/>
        <v>0</v>
      </c>
      <c r="BL1265" s="313">
        <f t="shared" si="393"/>
        <v>0</v>
      </c>
      <c r="BM1265" s="314">
        <f t="shared" si="400"/>
        <v>0</v>
      </c>
      <c r="BN1265" s="311">
        <f t="shared" si="394"/>
        <v>0</v>
      </c>
      <c r="BO1265" s="312">
        <f t="shared" si="395"/>
        <v>0</v>
      </c>
      <c r="BP1265" s="313">
        <f t="shared" si="396"/>
        <v>0</v>
      </c>
      <c r="BQ1265" s="314">
        <f t="shared" si="401"/>
        <v>0</v>
      </c>
      <c r="BR1265" s="311">
        <f t="shared" si="397"/>
        <v>0</v>
      </c>
      <c r="BS1265" s="312">
        <f t="shared" si="398"/>
        <v>0</v>
      </c>
      <c r="BT1265" s="313">
        <f t="shared" si="399"/>
        <v>0</v>
      </c>
      <c r="BU1265" s="314">
        <f t="shared" si="402"/>
        <v>0</v>
      </c>
      <c r="BV1265" s="247">
        <f t="shared" si="403"/>
        <v>0</v>
      </c>
      <c r="BW1265" s="310" t="str">
        <f>IF(BV1265=0,"",
IF(SUM($BV$1089:BV1265)=1,BX1265,
IF($BV$1664&gt;SUM($BV$1089:BV1265),_xlfn.CONCAT(", ",BX1265),
IF($BV$1664=SUM($BV$1089:BV1265),_xlfn.CONCAT(" y ",BX1265)))))</f>
        <v/>
      </c>
      <c r="BX1265" s="421">
        <v>177</v>
      </c>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row>
    <row r="1266" spans="1:133" ht="14.25">
      <c r="A1266" s="405"/>
      <c r="B1266" s="6"/>
      <c r="C1266" s="421" t="s">
        <v>6843</v>
      </c>
      <c r="D1266" s="668" t="str">
        <f>IF($AC$1082="","",IF(HLOOKUP($AC$1082,Presentación!$AQ$3:$BV$574,Presentación!AP181)="","",HLOOKUP($AC$1082,Presentación!$AQ$3:$BV$574,Presentación!AP181,0)))</f>
        <v/>
      </c>
      <c r="E1266" s="669"/>
      <c r="F1266" s="670"/>
      <c r="G1266" s="763" t="str">
        <f>IF($AC$1082="","",IF(HLOOKUP($AC$1082,Presentación!$BZ$3:$DE$574,Presentación!AP181,0)="","",HLOOKUP($AC$1082,Presentación!$BZ$3:$DE$574,Presentación!AP181,0)))</f>
        <v/>
      </c>
      <c r="H1266" s="669"/>
      <c r="I1266" s="669"/>
      <c r="J1266" s="669"/>
      <c r="K1266" s="669"/>
      <c r="L1266" s="670"/>
      <c r="M1266" s="112"/>
      <c r="N1266" s="112"/>
      <c r="O1266" s="112"/>
      <c r="P1266" s="112"/>
      <c r="Q1266" s="112"/>
      <c r="R1266" s="112"/>
      <c r="S1266" s="112"/>
      <c r="T1266" s="112"/>
      <c r="U1266" s="112"/>
      <c r="V1266" s="112"/>
      <c r="W1266" s="112"/>
      <c r="X1266" s="112"/>
      <c r="Y1266" s="112"/>
      <c r="Z1266" s="112"/>
      <c r="AA1266" s="112"/>
      <c r="AB1266" s="112"/>
      <c r="AC1266" s="112"/>
      <c r="AD1266" s="112"/>
      <c r="AG1266">
        <f t="shared" si="365"/>
        <v>0</v>
      </c>
      <c r="AH1266" s="247">
        <f t="shared" si="366"/>
        <v>0</v>
      </c>
      <c r="AI1266" s="310" t="str">
        <f>IF(AH1266=0,"",
IF(SUM($AH$1088:AH1266)=1,AJ1266,
IF($AH$1663&gt;SUM($AH$1088:AH1266),_xlfn.CONCAT(", ",AJ1266),
IF($AH$1663=SUM($AH$1088:AH1266),_xlfn.CONCAT(" y ",AJ1266)))))</f>
        <v/>
      </c>
      <c r="AJ1266" s="421">
        <v>179</v>
      </c>
      <c r="AK1266">
        <f t="shared" si="364"/>
        <v>0</v>
      </c>
      <c r="AL1266">
        <f t="shared" si="367"/>
        <v>0</v>
      </c>
      <c r="AM1266">
        <f t="shared" si="368"/>
        <v>0</v>
      </c>
      <c r="AN1266">
        <f t="shared" si="369"/>
        <v>0</v>
      </c>
      <c r="AO1266">
        <f t="shared" si="370"/>
        <v>0</v>
      </c>
      <c r="AP1266">
        <f t="shared" si="371"/>
        <v>0</v>
      </c>
      <c r="AQ1266">
        <f t="shared" si="372"/>
        <v>0</v>
      </c>
      <c r="AR1266">
        <f t="shared" si="373"/>
        <v>0</v>
      </c>
      <c r="AS1266">
        <f t="shared" si="374"/>
        <v>0</v>
      </c>
      <c r="AT1266">
        <f t="shared" si="375"/>
        <v>0</v>
      </c>
      <c r="AU1266">
        <f t="shared" si="376"/>
        <v>0</v>
      </c>
      <c r="AV1266">
        <f t="shared" si="377"/>
        <v>0</v>
      </c>
      <c r="AW1266">
        <f t="shared" si="378"/>
        <v>0</v>
      </c>
      <c r="AX1266">
        <f t="shared" si="379"/>
        <v>0</v>
      </c>
      <c r="AY1266">
        <f t="shared" si="380"/>
        <v>0</v>
      </c>
      <c r="AZ1266">
        <f t="shared" si="381"/>
        <v>0</v>
      </c>
      <c r="BA1266">
        <f t="shared" si="382"/>
        <v>0</v>
      </c>
      <c r="BB1266">
        <f t="shared" si="383"/>
        <v>0</v>
      </c>
      <c r="BC1266">
        <f t="shared" si="384"/>
        <v>0</v>
      </c>
      <c r="BD1266">
        <f t="shared" si="385"/>
        <v>0</v>
      </c>
      <c r="BE1266">
        <f t="shared" si="386"/>
        <v>0</v>
      </c>
      <c r="BF1266">
        <f t="shared" si="387"/>
        <v>0</v>
      </c>
      <c r="BG1266">
        <f t="shared" si="388"/>
        <v>0</v>
      </c>
      <c r="BH1266">
        <f t="shared" si="389"/>
        <v>0</v>
      </c>
      <c r="BI1266">
        <f t="shared" si="390"/>
        <v>0</v>
      </c>
      <c r="BJ1266" s="311">
        <f t="shared" si="391"/>
        <v>0</v>
      </c>
      <c r="BK1266" s="312">
        <f t="shared" si="392"/>
        <v>0</v>
      </c>
      <c r="BL1266" s="313">
        <f t="shared" si="393"/>
        <v>0</v>
      </c>
      <c r="BM1266" s="314">
        <f t="shared" si="400"/>
        <v>0</v>
      </c>
      <c r="BN1266" s="311">
        <f t="shared" si="394"/>
        <v>0</v>
      </c>
      <c r="BO1266" s="312">
        <f t="shared" si="395"/>
        <v>0</v>
      </c>
      <c r="BP1266" s="313">
        <f t="shared" si="396"/>
        <v>0</v>
      </c>
      <c r="BQ1266" s="314">
        <f t="shared" si="401"/>
        <v>0</v>
      </c>
      <c r="BR1266" s="311">
        <f t="shared" si="397"/>
        <v>0</v>
      </c>
      <c r="BS1266" s="312">
        <f t="shared" si="398"/>
        <v>0</v>
      </c>
      <c r="BT1266" s="313">
        <f t="shared" si="399"/>
        <v>0</v>
      </c>
      <c r="BU1266" s="314">
        <f t="shared" si="402"/>
        <v>0</v>
      </c>
      <c r="BV1266" s="247">
        <f t="shared" si="403"/>
        <v>0</v>
      </c>
      <c r="BW1266" s="310" t="str">
        <f>IF(BV1266=0,"",
IF(SUM($BV$1089:BV1266)=1,BX1266,
IF($BV$1664&gt;SUM($BV$1089:BV1266),_xlfn.CONCAT(", ",BX1266),
IF($BV$1664=SUM($BV$1089:BV1266),_xlfn.CONCAT(" y ",BX1266)))))</f>
        <v/>
      </c>
      <c r="BX1266" s="421">
        <v>178</v>
      </c>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row>
    <row r="1267" spans="1:133" ht="14.25">
      <c r="A1267" s="405"/>
      <c r="B1267" s="6"/>
      <c r="C1267" s="421" t="s">
        <v>6844</v>
      </c>
      <c r="D1267" s="668" t="str">
        <f>IF($AC$1082="","",IF(HLOOKUP($AC$1082,Presentación!$AQ$3:$BV$574,Presentación!AP182)="","",HLOOKUP($AC$1082,Presentación!$AQ$3:$BV$574,Presentación!AP182,0)))</f>
        <v/>
      </c>
      <c r="E1267" s="669"/>
      <c r="F1267" s="670"/>
      <c r="G1267" s="763" t="str">
        <f>IF($AC$1082="","",IF(HLOOKUP($AC$1082,Presentación!$BZ$3:$DE$574,Presentación!AP182,0)="","",HLOOKUP($AC$1082,Presentación!$BZ$3:$DE$574,Presentación!AP182,0)))</f>
        <v/>
      </c>
      <c r="H1267" s="669"/>
      <c r="I1267" s="669"/>
      <c r="J1267" s="669"/>
      <c r="K1267" s="669"/>
      <c r="L1267" s="670"/>
      <c r="M1267" s="112"/>
      <c r="N1267" s="112"/>
      <c r="O1267" s="112"/>
      <c r="P1267" s="112"/>
      <c r="Q1267" s="112"/>
      <c r="R1267" s="112"/>
      <c r="S1267" s="112"/>
      <c r="T1267" s="112"/>
      <c r="U1267" s="112"/>
      <c r="V1267" s="112"/>
      <c r="W1267" s="112"/>
      <c r="X1267" s="112"/>
      <c r="Y1267" s="112"/>
      <c r="Z1267" s="112"/>
      <c r="AA1267" s="112"/>
      <c r="AB1267" s="112"/>
      <c r="AC1267" s="112"/>
      <c r="AD1267" s="112"/>
      <c r="AG1267">
        <f t="shared" si="365"/>
        <v>0</v>
      </c>
      <c r="AH1267" s="247">
        <f t="shared" si="366"/>
        <v>0</v>
      </c>
      <c r="AI1267" s="310" t="str">
        <f>IF(AH1267=0,"",
IF(SUM($AH$1088:AH1267)=1,AJ1267,
IF($AH$1663&gt;SUM($AH$1088:AH1267),_xlfn.CONCAT(", ",AJ1267),
IF($AH$1663=SUM($AH$1088:AH1267),_xlfn.CONCAT(" y ",AJ1267)))))</f>
        <v/>
      </c>
      <c r="AJ1267" s="421">
        <v>180</v>
      </c>
      <c r="AK1267">
        <f t="shared" si="364"/>
        <v>0</v>
      </c>
      <c r="AL1267">
        <f t="shared" si="367"/>
        <v>0</v>
      </c>
      <c r="AM1267">
        <f t="shared" si="368"/>
        <v>0</v>
      </c>
      <c r="AN1267">
        <f t="shared" si="369"/>
        <v>0</v>
      </c>
      <c r="AO1267">
        <f t="shared" si="370"/>
        <v>0</v>
      </c>
      <c r="AP1267">
        <f t="shared" si="371"/>
        <v>0</v>
      </c>
      <c r="AQ1267">
        <f t="shared" si="372"/>
        <v>0</v>
      </c>
      <c r="AR1267">
        <f t="shared" si="373"/>
        <v>0</v>
      </c>
      <c r="AS1267">
        <f t="shared" si="374"/>
        <v>0</v>
      </c>
      <c r="AT1267">
        <f t="shared" si="375"/>
        <v>0</v>
      </c>
      <c r="AU1267">
        <f t="shared" si="376"/>
        <v>0</v>
      </c>
      <c r="AV1267">
        <f t="shared" si="377"/>
        <v>0</v>
      </c>
      <c r="AW1267">
        <f t="shared" si="378"/>
        <v>0</v>
      </c>
      <c r="AX1267">
        <f t="shared" si="379"/>
        <v>0</v>
      </c>
      <c r="AY1267">
        <f t="shared" si="380"/>
        <v>0</v>
      </c>
      <c r="AZ1267">
        <f t="shared" si="381"/>
        <v>0</v>
      </c>
      <c r="BA1267">
        <f t="shared" si="382"/>
        <v>0</v>
      </c>
      <c r="BB1267">
        <f t="shared" si="383"/>
        <v>0</v>
      </c>
      <c r="BC1267">
        <f t="shared" si="384"/>
        <v>0</v>
      </c>
      <c r="BD1267">
        <f t="shared" si="385"/>
        <v>0</v>
      </c>
      <c r="BE1267">
        <f t="shared" si="386"/>
        <v>0</v>
      </c>
      <c r="BF1267">
        <f t="shared" si="387"/>
        <v>0</v>
      </c>
      <c r="BG1267">
        <f t="shared" si="388"/>
        <v>0</v>
      </c>
      <c r="BH1267">
        <f t="shared" si="389"/>
        <v>0</v>
      </c>
      <c r="BI1267">
        <f t="shared" si="390"/>
        <v>0</v>
      </c>
      <c r="BJ1267" s="311">
        <f t="shared" si="391"/>
        <v>0</v>
      </c>
      <c r="BK1267" s="312">
        <f t="shared" si="392"/>
        <v>0</v>
      </c>
      <c r="BL1267" s="313">
        <f t="shared" si="393"/>
        <v>0</v>
      </c>
      <c r="BM1267" s="314">
        <f t="shared" si="400"/>
        <v>0</v>
      </c>
      <c r="BN1267" s="311">
        <f t="shared" si="394"/>
        <v>0</v>
      </c>
      <c r="BO1267" s="312">
        <f t="shared" si="395"/>
        <v>0</v>
      </c>
      <c r="BP1267" s="313">
        <f t="shared" si="396"/>
        <v>0</v>
      </c>
      <c r="BQ1267" s="314">
        <f t="shared" si="401"/>
        <v>0</v>
      </c>
      <c r="BR1267" s="311">
        <f t="shared" si="397"/>
        <v>0</v>
      </c>
      <c r="BS1267" s="312">
        <f t="shared" si="398"/>
        <v>0</v>
      </c>
      <c r="BT1267" s="313">
        <f t="shared" si="399"/>
        <v>0</v>
      </c>
      <c r="BU1267" s="314">
        <f t="shared" si="402"/>
        <v>0</v>
      </c>
      <c r="BV1267" s="247">
        <f t="shared" si="403"/>
        <v>0</v>
      </c>
      <c r="BW1267" s="310" t="str">
        <f>IF(BV1267=0,"",
IF(SUM($BV$1089:BV1267)=1,BX1267,
IF($BV$1664&gt;SUM($BV$1089:BV1267),_xlfn.CONCAT(", ",BX1267),
IF($BV$1664=SUM($BV$1089:BV1267),_xlfn.CONCAT(" y ",BX1267)))))</f>
        <v/>
      </c>
      <c r="BX1267" s="421">
        <v>179</v>
      </c>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row>
    <row r="1268" spans="1:133" ht="14.25">
      <c r="A1268" s="405"/>
      <c r="B1268" s="6"/>
      <c r="C1268" s="421" t="s">
        <v>6845</v>
      </c>
      <c r="D1268" s="668" t="str">
        <f>IF($AC$1082="","",IF(HLOOKUP($AC$1082,Presentación!$AQ$3:$BV$574,Presentación!AP183)="","",HLOOKUP($AC$1082,Presentación!$AQ$3:$BV$574,Presentación!AP183,0)))</f>
        <v/>
      </c>
      <c r="E1268" s="669"/>
      <c r="F1268" s="670"/>
      <c r="G1268" s="763" t="str">
        <f>IF($AC$1082="","",IF(HLOOKUP($AC$1082,Presentación!$BZ$3:$DE$574,Presentación!AP183,0)="","",HLOOKUP($AC$1082,Presentación!$BZ$3:$DE$574,Presentación!AP183,0)))</f>
        <v/>
      </c>
      <c r="H1268" s="669"/>
      <c r="I1268" s="669"/>
      <c r="J1268" s="669"/>
      <c r="K1268" s="669"/>
      <c r="L1268" s="670"/>
      <c r="M1268" s="112"/>
      <c r="N1268" s="112"/>
      <c r="O1268" s="112"/>
      <c r="P1268" s="112"/>
      <c r="Q1268" s="112"/>
      <c r="R1268" s="112"/>
      <c r="S1268" s="112"/>
      <c r="T1268" s="112"/>
      <c r="U1268" s="112"/>
      <c r="V1268" s="112"/>
      <c r="W1268" s="112"/>
      <c r="X1268" s="112"/>
      <c r="Y1268" s="112"/>
      <c r="Z1268" s="112"/>
      <c r="AA1268" s="112"/>
      <c r="AB1268" s="112"/>
      <c r="AC1268" s="112"/>
      <c r="AD1268" s="112"/>
      <c r="AG1268">
        <f t="shared" si="365"/>
        <v>0</v>
      </c>
      <c r="AH1268" s="247">
        <f t="shared" si="366"/>
        <v>0</v>
      </c>
      <c r="AI1268" s="310" t="str">
        <f>IF(AH1268=0,"",
IF(SUM($AH$1088:AH1268)=1,AJ1268,
IF($AH$1663&gt;SUM($AH$1088:AH1268),_xlfn.CONCAT(", ",AJ1268),
IF($AH$1663=SUM($AH$1088:AH1268),_xlfn.CONCAT(" y ",AJ1268)))))</f>
        <v/>
      </c>
      <c r="AJ1268" s="421">
        <v>181</v>
      </c>
      <c r="AK1268">
        <f t="shared" si="364"/>
        <v>0</v>
      </c>
      <c r="AL1268">
        <f t="shared" si="367"/>
        <v>0</v>
      </c>
      <c r="AM1268">
        <f t="shared" si="368"/>
        <v>0</v>
      </c>
      <c r="AN1268">
        <f t="shared" si="369"/>
        <v>0</v>
      </c>
      <c r="AO1268">
        <f t="shared" si="370"/>
        <v>0</v>
      </c>
      <c r="AP1268">
        <f t="shared" si="371"/>
        <v>0</v>
      </c>
      <c r="AQ1268">
        <f t="shared" si="372"/>
        <v>0</v>
      </c>
      <c r="AR1268">
        <f t="shared" si="373"/>
        <v>0</v>
      </c>
      <c r="AS1268">
        <f t="shared" si="374"/>
        <v>0</v>
      </c>
      <c r="AT1268">
        <f t="shared" si="375"/>
        <v>0</v>
      </c>
      <c r="AU1268">
        <f t="shared" si="376"/>
        <v>0</v>
      </c>
      <c r="AV1268">
        <f t="shared" si="377"/>
        <v>0</v>
      </c>
      <c r="AW1268">
        <f t="shared" si="378"/>
        <v>0</v>
      </c>
      <c r="AX1268">
        <f t="shared" si="379"/>
        <v>0</v>
      </c>
      <c r="AY1268">
        <f t="shared" si="380"/>
        <v>0</v>
      </c>
      <c r="AZ1268">
        <f t="shared" si="381"/>
        <v>0</v>
      </c>
      <c r="BA1268">
        <f t="shared" si="382"/>
        <v>0</v>
      </c>
      <c r="BB1268">
        <f t="shared" si="383"/>
        <v>0</v>
      </c>
      <c r="BC1268">
        <f t="shared" si="384"/>
        <v>0</v>
      </c>
      <c r="BD1268">
        <f t="shared" si="385"/>
        <v>0</v>
      </c>
      <c r="BE1268">
        <f t="shared" si="386"/>
        <v>0</v>
      </c>
      <c r="BF1268">
        <f t="shared" si="387"/>
        <v>0</v>
      </c>
      <c r="BG1268">
        <f t="shared" si="388"/>
        <v>0</v>
      </c>
      <c r="BH1268">
        <f t="shared" si="389"/>
        <v>0</v>
      </c>
      <c r="BI1268">
        <f t="shared" si="390"/>
        <v>0</v>
      </c>
      <c r="BJ1268" s="311">
        <f t="shared" si="391"/>
        <v>0</v>
      </c>
      <c r="BK1268" s="312">
        <f t="shared" si="392"/>
        <v>0</v>
      </c>
      <c r="BL1268" s="313">
        <f t="shared" si="393"/>
        <v>0</v>
      </c>
      <c r="BM1268" s="314">
        <f t="shared" si="400"/>
        <v>0</v>
      </c>
      <c r="BN1268" s="311">
        <f t="shared" si="394"/>
        <v>0</v>
      </c>
      <c r="BO1268" s="312">
        <f t="shared" si="395"/>
        <v>0</v>
      </c>
      <c r="BP1268" s="313">
        <f t="shared" si="396"/>
        <v>0</v>
      </c>
      <c r="BQ1268" s="314">
        <f t="shared" si="401"/>
        <v>0</v>
      </c>
      <c r="BR1268" s="311">
        <f t="shared" si="397"/>
        <v>0</v>
      </c>
      <c r="BS1268" s="312">
        <f t="shared" si="398"/>
        <v>0</v>
      </c>
      <c r="BT1268" s="313">
        <f t="shared" si="399"/>
        <v>0</v>
      </c>
      <c r="BU1268" s="314">
        <f t="shared" si="402"/>
        <v>0</v>
      </c>
      <c r="BV1268" s="247">
        <f t="shared" si="403"/>
        <v>0</v>
      </c>
      <c r="BW1268" s="310" t="str">
        <f>IF(BV1268=0,"",
IF(SUM($BV$1089:BV1268)=1,BX1268,
IF($BV$1664&gt;SUM($BV$1089:BV1268),_xlfn.CONCAT(", ",BX1268),
IF($BV$1664=SUM($BV$1089:BV1268),_xlfn.CONCAT(" y ",BX1268)))))</f>
        <v/>
      </c>
      <c r="BX1268" s="421">
        <v>180</v>
      </c>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row>
    <row r="1269" spans="1:133" ht="14.25">
      <c r="A1269" s="405"/>
      <c r="B1269" s="6"/>
      <c r="C1269" s="421" t="s">
        <v>6846</v>
      </c>
      <c r="D1269" s="668" t="str">
        <f>IF($AC$1082="","",IF(HLOOKUP($AC$1082,Presentación!$AQ$3:$BV$574,Presentación!AP184)="","",HLOOKUP($AC$1082,Presentación!$AQ$3:$BV$574,Presentación!AP184,0)))</f>
        <v/>
      </c>
      <c r="E1269" s="669"/>
      <c r="F1269" s="670"/>
      <c r="G1269" s="763" t="str">
        <f>IF($AC$1082="","",IF(HLOOKUP($AC$1082,Presentación!$BZ$3:$DE$574,Presentación!AP184,0)="","",HLOOKUP($AC$1082,Presentación!$BZ$3:$DE$574,Presentación!AP184,0)))</f>
        <v/>
      </c>
      <c r="H1269" s="669"/>
      <c r="I1269" s="669"/>
      <c r="J1269" s="669"/>
      <c r="K1269" s="669"/>
      <c r="L1269" s="670"/>
      <c r="M1269" s="112"/>
      <c r="N1269" s="112"/>
      <c r="O1269" s="112"/>
      <c r="P1269" s="112"/>
      <c r="Q1269" s="112"/>
      <c r="R1269" s="112"/>
      <c r="S1269" s="112"/>
      <c r="T1269" s="112"/>
      <c r="U1269" s="112"/>
      <c r="V1269" s="112"/>
      <c r="W1269" s="112"/>
      <c r="X1269" s="112"/>
      <c r="Y1269" s="112"/>
      <c r="Z1269" s="112"/>
      <c r="AA1269" s="112"/>
      <c r="AB1269" s="112"/>
      <c r="AC1269" s="112"/>
      <c r="AD1269" s="112"/>
      <c r="AG1269">
        <f t="shared" si="365"/>
        <v>0</v>
      </c>
      <c r="AH1269" s="247">
        <f t="shared" si="366"/>
        <v>0</v>
      </c>
      <c r="AI1269" s="310" t="str">
        <f>IF(AH1269=0,"",
IF(SUM($AH$1088:AH1269)=1,AJ1269,
IF($AH$1663&gt;SUM($AH$1088:AH1269),_xlfn.CONCAT(", ",AJ1269),
IF($AH$1663=SUM($AH$1088:AH1269),_xlfn.CONCAT(" y ",AJ1269)))))</f>
        <v/>
      </c>
      <c r="AJ1269" s="421">
        <v>182</v>
      </c>
      <c r="AK1269">
        <f t="shared" si="364"/>
        <v>0</v>
      </c>
      <c r="AL1269">
        <f t="shared" si="367"/>
        <v>0</v>
      </c>
      <c r="AM1269">
        <f t="shared" si="368"/>
        <v>0</v>
      </c>
      <c r="AN1269">
        <f t="shared" si="369"/>
        <v>0</v>
      </c>
      <c r="AO1269">
        <f t="shared" si="370"/>
        <v>0</v>
      </c>
      <c r="AP1269">
        <f t="shared" si="371"/>
        <v>0</v>
      </c>
      <c r="AQ1269">
        <f t="shared" si="372"/>
        <v>0</v>
      </c>
      <c r="AR1269">
        <f t="shared" si="373"/>
        <v>0</v>
      </c>
      <c r="AS1269">
        <f t="shared" si="374"/>
        <v>0</v>
      </c>
      <c r="AT1269">
        <f t="shared" si="375"/>
        <v>0</v>
      </c>
      <c r="AU1269">
        <f t="shared" si="376"/>
        <v>0</v>
      </c>
      <c r="AV1269">
        <f t="shared" si="377"/>
        <v>0</v>
      </c>
      <c r="AW1269">
        <f t="shared" si="378"/>
        <v>0</v>
      </c>
      <c r="AX1269">
        <f t="shared" si="379"/>
        <v>0</v>
      </c>
      <c r="AY1269">
        <f t="shared" si="380"/>
        <v>0</v>
      </c>
      <c r="AZ1269">
        <f t="shared" si="381"/>
        <v>0</v>
      </c>
      <c r="BA1269">
        <f t="shared" si="382"/>
        <v>0</v>
      </c>
      <c r="BB1269">
        <f t="shared" si="383"/>
        <v>0</v>
      </c>
      <c r="BC1269">
        <f t="shared" si="384"/>
        <v>0</v>
      </c>
      <c r="BD1269">
        <f t="shared" si="385"/>
        <v>0</v>
      </c>
      <c r="BE1269">
        <f t="shared" si="386"/>
        <v>0</v>
      </c>
      <c r="BF1269">
        <f t="shared" si="387"/>
        <v>0</v>
      </c>
      <c r="BG1269">
        <f t="shared" si="388"/>
        <v>0</v>
      </c>
      <c r="BH1269">
        <f t="shared" si="389"/>
        <v>0</v>
      </c>
      <c r="BI1269">
        <f t="shared" si="390"/>
        <v>0</v>
      </c>
      <c r="BJ1269" s="311">
        <f t="shared" si="391"/>
        <v>0</v>
      </c>
      <c r="BK1269" s="312">
        <f t="shared" si="392"/>
        <v>0</v>
      </c>
      <c r="BL1269" s="313">
        <f t="shared" si="393"/>
        <v>0</v>
      </c>
      <c r="BM1269" s="314">
        <f t="shared" si="400"/>
        <v>0</v>
      </c>
      <c r="BN1269" s="311">
        <f t="shared" si="394"/>
        <v>0</v>
      </c>
      <c r="BO1269" s="312">
        <f t="shared" si="395"/>
        <v>0</v>
      </c>
      <c r="BP1269" s="313">
        <f t="shared" si="396"/>
        <v>0</v>
      </c>
      <c r="BQ1269" s="314">
        <f t="shared" si="401"/>
        <v>0</v>
      </c>
      <c r="BR1269" s="311">
        <f t="shared" si="397"/>
        <v>0</v>
      </c>
      <c r="BS1269" s="312">
        <f t="shared" si="398"/>
        <v>0</v>
      </c>
      <c r="BT1269" s="313">
        <f t="shared" si="399"/>
        <v>0</v>
      </c>
      <c r="BU1269" s="314">
        <f t="shared" si="402"/>
        <v>0</v>
      </c>
      <c r="BV1269" s="247">
        <f t="shared" si="403"/>
        <v>0</v>
      </c>
      <c r="BW1269" s="310" t="str">
        <f>IF(BV1269=0,"",
IF(SUM($BV$1089:BV1269)=1,BX1269,
IF($BV$1664&gt;SUM($BV$1089:BV1269),_xlfn.CONCAT(", ",BX1269),
IF($BV$1664=SUM($BV$1089:BV1269),_xlfn.CONCAT(" y ",BX1269)))))</f>
        <v/>
      </c>
      <c r="BX1269" s="421">
        <v>181</v>
      </c>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row>
    <row r="1270" spans="1:133" ht="14.25">
      <c r="A1270" s="405"/>
      <c r="B1270" s="6"/>
      <c r="C1270" s="421" t="s">
        <v>6847</v>
      </c>
      <c r="D1270" s="668" t="str">
        <f>IF($AC$1082="","",IF(HLOOKUP($AC$1082,Presentación!$AQ$3:$BV$574,Presentación!AP185)="","",HLOOKUP($AC$1082,Presentación!$AQ$3:$BV$574,Presentación!AP185,0)))</f>
        <v/>
      </c>
      <c r="E1270" s="669"/>
      <c r="F1270" s="670"/>
      <c r="G1270" s="763" t="str">
        <f>IF($AC$1082="","",IF(HLOOKUP($AC$1082,Presentación!$BZ$3:$DE$574,Presentación!AP185,0)="","",HLOOKUP($AC$1082,Presentación!$BZ$3:$DE$574,Presentación!AP185,0)))</f>
        <v/>
      </c>
      <c r="H1270" s="669"/>
      <c r="I1270" s="669"/>
      <c r="J1270" s="669"/>
      <c r="K1270" s="669"/>
      <c r="L1270" s="670"/>
      <c r="M1270" s="112"/>
      <c r="N1270" s="112"/>
      <c r="O1270" s="112"/>
      <c r="P1270" s="112"/>
      <c r="Q1270" s="112"/>
      <c r="R1270" s="112"/>
      <c r="S1270" s="112"/>
      <c r="T1270" s="112"/>
      <c r="U1270" s="112"/>
      <c r="V1270" s="112"/>
      <c r="W1270" s="112"/>
      <c r="X1270" s="112"/>
      <c r="Y1270" s="112"/>
      <c r="Z1270" s="112"/>
      <c r="AA1270" s="112"/>
      <c r="AB1270" s="112"/>
      <c r="AC1270" s="112"/>
      <c r="AD1270" s="112"/>
      <c r="AG1270">
        <f t="shared" si="365"/>
        <v>0</v>
      </c>
      <c r="AH1270" s="247">
        <f t="shared" si="366"/>
        <v>0</v>
      </c>
      <c r="AI1270" s="310" t="str">
        <f>IF(AH1270=0,"",
IF(SUM($AH$1088:AH1270)=1,AJ1270,
IF($AH$1663&gt;SUM($AH$1088:AH1270),_xlfn.CONCAT(", ",AJ1270),
IF($AH$1663=SUM($AH$1088:AH1270),_xlfn.CONCAT(" y ",AJ1270)))))</f>
        <v/>
      </c>
      <c r="AJ1270" s="421">
        <v>183</v>
      </c>
      <c r="AK1270">
        <f t="shared" si="364"/>
        <v>0</v>
      </c>
      <c r="AL1270">
        <f t="shared" si="367"/>
        <v>0</v>
      </c>
      <c r="AM1270">
        <f t="shared" si="368"/>
        <v>0</v>
      </c>
      <c r="AN1270">
        <f t="shared" si="369"/>
        <v>0</v>
      </c>
      <c r="AO1270">
        <f t="shared" si="370"/>
        <v>0</v>
      </c>
      <c r="AP1270">
        <f t="shared" si="371"/>
        <v>0</v>
      </c>
      <c r="AQ1270">
        <f t="shared" si="372"/>
        <v>0</v>
      </c>
      <c r="AR1270">
        <f t="shared" si="373"/>
        <v>0</v>
      </c>
      <c r="AS1270">
        <f t="shared" si="374"/>
        <v>0</v>
      </c>
      <c r="AT1270">
        <f t="shared" si="375"/>
        <v>0</v>
      </c>
      <c r="AU1270">
        <f t="shared" si="376"/>
        <v>0</v>
      </c>
      <c r="AV1270">
        <f t="shared" si="377"/>
        <v>0</v>
      </c>
      <c r="AW1270">
        <f t="shared" si="378"/>
        <v>0</v>
      </c>
      <c r="AX1270">
        <f t="shared" si="379"/>
        <v>0</v>
      </c>
      <c r="AY1270">
        <f t="shared" si="380"/>
        <v>0</v>
      </c>
      <c r="AZ1270">
        <f t="shared" si="381"/>
        <v>0</v>
      </c>
      <c r="BA1270">
        <f t="shared" si="382"/>
        <v>0</v>
      </c>
      <c r="BB1270">
        <f t="shared" si="383"/>
        <v>0</v>
      </c>
      <c r="BC1270">
        <f t="shared" si="384"/>
        <v>0</v>
      </c>
      <c r="BD1270">
        <f t="shared" si="385"/>
        <v>0</v>
      </c>
      <c r="BE1270">
        <f t="shared" si="386"/>
        <v>0</v>
      </c>
      <c r="BF1270">
        <f t="shared" si="387"/>
        <v>0</v>
      </c>
      <c r="BG1270">
        <f t="shared" si="388"/>
        <v>0</v>
      </c>
      <c r="BH1270">
        <f t="shared" si="389"/>
        <v>0</v>
      </c>
      <c r="BI1270">
        <f t="shared" si="390"/>
        <v>0</v>
      </c>
      <c r="BJ1270" s="311">
        <f t="shared" si="391"/>
        <v>0</v>
      </c>
      <c r="BK1270" s="312">
        <f t="shared" si="392"/>
        <v>0</v>
      </c>
      <c r="BL1270" s="313">
        <f t="shared" si="393"/>
        <v>0</v>
      </c>
      <c r="BM1270" s="314">
        <f t="shared" si="400"/>
        <v>0</v>
      </c>
      <c r="BN1270" s="311">
        <f t="shared" si="394"/>
        <v>0</v>
      </c>
      <c r="BO1270" s="312">
        <f t="shared" si="395"/>
        <v>0</v>
      </c>
      <c r="BP1270" s="313">
        <f t="shared" si="396"/>
        <v>0</v>
      </c>
      <c r="BQ1270" s="314">
        <f t="shared" si="401"/>
        <v>0</v>
      </c>
      <c r="BR1270" s="311">
        <f t="shared" si="397"/>
        <v>0</v>
      </c>
      <c r="BS1270" s="312">
        <f t="shared" si="398"/>
        <v>0</v>
      </c>
      <c r="BT1270" s="313">
        <f t="shared" si="399"/>
        <v>0</v>
      </c>
      <c r="BU1270" s="314">
        <f t="shared" si="402"/>
        <v>0</v>
      </c>
      <c r="BV1270" s="247">
        <f t="shared" si="403"/>
        <v>0</v>
      </c>
      <c r="BW1270" s="310" t="str">
        <f>IF(BV1270=0,"",
IF(SUM($BV$1089:BV1270)=1,BX1270,
IF($BV$1664&gt;SUM($BV$1089:BV1270),_xlfn.CONCAT(", ",BX1270),
IF($BV$1664=SUM($BV$1089:BV1270),_xlfn.CONCAT(" y ",BX1270)))))</f>
        <v/>
      </c>
      <c r="BX1270" s="421">
        <v>182</v>
      </c>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row>
    <row r="1271" spans="1:133" ht="14.25">
      <c r="A1271" s="405"/>
      <c r="B1271" s="6"/>
      <c r="C1271" s="421" t="s">
        <v>6848</v>
      </c>
      <c r="D1271" s="668" t="str">
        <f>IF($AC$1082="","",IF(HLOOKUP($AC$1082,Presentación!$AQ$3:$BV$574,Presentación!AP186)="","",HLOOKUP($AC$1082,Presentación!$AQ$3:$BV$574,Presentación!AP186,0)))</f>
        <v/>
      </c>
      <c r="E1271" s="669"/>
      <c r="F1271" s="670"/>
      <c r="G1271" s="763" t="str">
        <f>IF($AC$1082="","",IF(HLOOKUP($AC$1082,Presentación!$BZ$3:$DE$574,Presentación!AP186,0)="","",HLOOKUP($AC$1082,Presentación!$BZ$3:$DE$574,Presentación!AP186,0)))</f>
        <v/>
      </c>
      <c r="H1271" s="669"/>
      <c r="I1271" s="669"/>
      <c r="J1271" s="669"/>
      <c r="K1271" s="669"/>
      <c r="L1271" s="670"/>
      <c r="M1271" s="112"/>
      <c r="N1271" s="112"/>
      <c r="O1271" s="112"/>
      <c r="P1271" s="112"/>
      <c r="Q1271" s="112"/>
      <c r="R1271" s="112"/>
      <c r="S1271" s="112"/>
      <c r="T1271" s="112"/>
      <c r="U1271" s="112"/>
      <c r="V1271" s="112"/>
      <c r="W1271" s="112"/>
      <c r="X1271" s="112"/>
      <c r="Y1271" s="112"/>
      <c r="Z1271" s="112"/>
      <c r="AA1271" s="112"/>
      <c r="AB1271" s="112"/>
      <c r="AC1271" s="112"/>
      <c r="AD1271" s="112"/>
      <c r="AG1271">
        <f t="shared" si="365"/>
        <v>0</v>
      </c>
      <c r="AH1271" s="247">
        <f t="shared" si="366"/>
        <v>0</v>
      </c>
      <c r="AI1271" s="310" t="str">
        <f>IF(AH1271=0,"",
IF(SUM($AH$1088:AH1271)=1,AJ1271,
IF($AH$1663&gt;SUM($AH$1088:AH1271),_xlfn.CONCAT(", ",AJ1271),
IF($AH$1663=SUM($AH$1088:AH1271),_xlfn.CONCAT(" y ",AJ1271)))))</f>
        <v/>
      </c>
      <c r="AJ1271" s="421">
        <v>184</v>
      </c>
      <c r="AK1271">
        <f t="shared" si="364"/>
        <v>0</v>
      </c>
      <c r="AL1271">
        <f t="shared" si="367"/>
        <v>0</v>
      </c>
      <c r="AM1271">
        <f t="shared" si="368"/>
        <v>0</v>
      </c>
      <c r="AN1271">
        <f t="shared" si="369"/>
        <v>0</v>
      </c>
      <c r="AO1271">
        <f t="shared" si="370"/>
        <v>0</v>
      </c>
      <c r="AP1271">
        <f t="shared" si="371"/>
        <v>0</v>
      </c>
      <c r="AQ1271">
        <f t="shared" si="372"/>
        <v>0</v>
      </c>
      <c r="AR1271">
        <f t="shared" si="373"/>
        <v>0</v>
      </c>
      <c r="AS1271">
        <f t="shared" si="374"/>
        <v>0</v>
      </c>
      <c r="AT1271">
        <f t="shared" si="375"/>
        <v>0</v>
      </c>
      <c r="AU1271">
        <f t="shared" si="376"/>
        <v>0</v>
      </c>
      <c r="AV1271">
        <f t="shared" si="377"/>
        <v>0</v>
      </c>
      <c r="AW1271">
        <f t="shared" si="378"/>
        <v>0</v>
      </c>
      <c r="AX1271">
        <f t="shared" si="379"/>
        <v>0</v>
      </c>
      <c r="AY1271">
        <f t="shared" si="380"/>
        <v>0</v>
      </c>
      <c r="AZ1271">
        <f t="shared" si="381"/>
        <v>0</v>
      </c>
      <c r="BA1271">
        <f t="shared" si="382"/>
        <v>0</v>
      </c>
      <c r="BB1271">
        <f t="shared" si="383"/>
        <v>0</v>
      </c>
      <c r="BC1271">
        <f t="shared" si="384"/>
        <v>0</v>
      </c>
      <c r="BD1271">
        <f t="shared" si="385"/>
        <v>0</v>
      </c>
      <c r="BE1271">
        <f t="shared" si="386"/>
        <v>0</v>
      </c>
      <c r="BF1271">
        <f t="shared" si="387"/>
        <v>0</v>
      </c>
      <c r="BG1271">
        <f t="shared" si="388"/>
        <v>0</v>
      </c>
      <c r="BH1271">
        <f t="shared" si="389"/>
        <v>0</v>
      </c>
      <c r="BI1271">
        <f t="shared" si="390"/>
        <v>0</v>
      </c>
      <c r="BJ1271" s="311">
        <f t="shared" si="391"/>
        <v>0</v>
      </c>
      <c r="BK1271" s="312">
        <f t="shared" si="392"/>
        <v>0</v>
      </c>
      <c r="BL1271" s="313">
        <f t="shared" si="393"/>
        <v>0</v>
      </c>
      <c r="BM1271" s="314">
        <f t="shared" si="400"/>
        <v>0</v>
      </c>
      <c r="BN1271" s="311">
        <f t="shared" si="394"/>
        <v>0</v>
      </c>
      <c r="BO1271" s="312">
        <f t="shared" si="395"/>
        <v>0</v>
      </c>
      <c r="BP1271" s="313">
        <f t="shared" si="396"/>
        <v>0</v>
      </c>
      <c r="BQ1271" s="314">
        <f t="shared" si="401"/>
        <v>0</v>
      </c>
      <c r="BR1271" s="311">
        <f t="shared" si="397"/>
        <v>0</v>
      </c>
      <c r="BS1271" s="312">
        <f t="shared" si="398"/>
        <v>0</v>
      </c>
      <c r="BT1271" s="313">
        <f t="shared" si="399"/>
        <v>0</v>
      </c>
      <c r="BU1271" s="314">
        <f t="shared" si="402"/>
        <v>0</v>
      </c>
      <c r="BV1271" s="247">
        <f t="shared" si="403"/>
        <v>0</v>
      </c>
      <c r="BW1271" s="310" t="str">
        <f>IF(BV1271=0,"",
IF(SUM($BV$1089:BV1271)=1,BX1271,
IF($BV$1664&gt;SUM($BV$1089:BV1271),_xlfn.CONCAT(", ",BX1271),
IF($BV$1664=SUM($BV$1089:BV1271),_xlfn.CONCAT(" y ",BX1271)))))</f>
        <v/>
      </c>
      <c r="BX1271" s="421">
        <v>183</v>
      </c>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row>
    <row r="1272" spans="1:133" ht="14.25">
      <c r="A1272" s="405"/>
      <c r="B1272" s="6"/>
      <c r="C1272" s="421" t="s">
        <v>6849</v>
      </c>
      <c r="D1272" s="668" t="str">
        <f>IF($AC$1082="","",IF(HLOOKUP($AC$1082,Presentación!$AQ$3:$BV$574,Presentación!AP187)="","",HLOOKUP($AC$1082,Presentación!$AQ$3:$BV$574,Presentación!AP187,0)))</f>
        <v/>
      </c>
      <c r="E1272" s="669"/>
      <c r="F1272" s="670"/>
      <c r="G1272" s="763" t="str">
        <f>IF($AC$1082="","",IF(HLOOKUP($AC$1082,Presentación!$BZ$3:$DE$574,Presentación!AP187,0)="","",HLOOKUP($AC$1082,Presentación!$BZ$3:$DE$574,Presentación!AP187,0)))</f>
        <v/>
      </c>
      <c r="H1272" s="669"/>
      <c r="I1272" s="669"/>
      <c r="J1272" s="669"/>
      <c r="K1272" s="669"/>
      <c r="L1272" s="670"/>
      <c r="M1272" s="112"/>
      <c r="N1272" s="112"/>
      <c r="O1272" s="112"/>
      <c r="P1272" s="112"/>
      <c r="Q1272" s="112"/>
      <c r="R1272" s="112"/>
      <c r="S1272" s="112"/>
      <c r="T1272" s="112"/>
      <c r="U1272" s="112"/>
      <c r="V1272" s="112"/>
      <c r="W1272" s="112"/>
      <c r="X1272" s="112"/>
      <c r="Y1272" s="112"/>
      <c r="Z1272" s="112"/>
      <c r="AA1272" s="112"/>
      <c r="AB1272" s="112"/>
      <c r="AC1272" s="112"/>
      <c r="AD1272" s="112"/>
      <c r="AG1272">
        <f t="shared" si="365"/>
        <v>0</v>
      </c>
      <c r="AH1272" s="247">
        <f t="shared" si="366"/>
        <v>0</v>
      </c>
      <c r="AI1272" s="310" t="str">
        <f>IF(AH1272=0,"",
IF(SUM($AH$1088:AH1272)=1,AJ1272,
IF($AH$1663&gt;SUM($AH$1088:AH1272),_xlfn.CONCAT(", ",AJ1272),
IF($AH$1663=SUM($AH$1088:AH1272),_xlfn.CONCAT(" y ",AJ1272)))))</f>
        <v/>
      </c>
      <c r="AJ1272" s="421">
        <v>185</v>
      </c>
      <c r="AK1272">
        <f t="shared" si="364"/>
        <v>0</v>
      </c>
      <c r="AL1272">
        <f t="shared" si="367"/>
        <v>0</v>
      </c>
      <c r="AM1272">
        <f t="shared" si="368"/>
        <v>0</v>
      </c>
      <c r="AN1272">
        <f t="shared" si="369"/>
        <v>0</v>
      </c>
      <c r="AO1272">
        <f t="shared" si="370"/>
        <v>0</v>
      </c>
      <c r="AP1272">
        <f t="shared" si="371"/>
        <v>0</v>
      </c>
      <c r="AQ1272">
        <f t="shared" si="372"/>
        <v>0</v>
      </c>
      <c r="AR1272">
        <f t="shared" si="373"/>
        <v>0</v>
      </c>
      <c r="AS1272">
        <f t="shared" si="374"/>
        <v>0</v>
      </c>
      <c r="AT1272">
        <f t="shared" si="375"/>
        <v>0</v>
      </c>
      <c r="AU1272">
        <f t="shared" si="376"/>
        <v>0</v>
      </c>
      <c r="AV1272">
        <f t="shared" si="377"/>
        <v>0</v>
      </c>
      <c r="AW1272">
        <f t="shared" si="378"/>
        <v>0</v>
      </c>
      <c r="AX1272">
        <f t="shared" si="379"/>
        <v>0</v>
      </c>
      <c r="AY1272">
        <f t="shared" si="380"/>
        <v>0</v>
      </c>
      <c r="AZ1272">
        <f t="shared" si="381"/>
        <v>0</v>
      </c>
      <c r="BA1272">
        <f t="shared" si="382"/>
        <v>0</v>
      </c>
      <c r="BB1272">
        <f t="shared" si="383"/>
        <v>0</v>
      </c>
      <c r="BC1272">
        <f t="shared" si="384"/>
        <v>0</v>
      </c>
      <c r="BD1272">
        <f t="shared" si="385"/>
        <v>0</v>
      </c>
      <c r="BE1272">
        <f t="shared" si="386"/>
        <v>0</v>
      </c>
      <c r="BF1272">
        <f t="shared" si="387"/>
        <v>0</v>
      </c>
      <c r="BG1272">
        <f t="shared" si="388"/>
        <v>0</v>
      </c>
      <c r="BH1272">
        <f t="shared" si="389"/>
        <v>0</v>
      </c>
      <c r="BI1272">
        <f t="shared" si="390"/>
        <v>0</v>
      </c>
      <c r="BJ1272" s="311">
        <f t="shared" si="391"/>
        <v>0</v>
      </c>
      <c r="BK1272" s="312">
        <f t="shared" si="392"/>
        <v>0</v>
      </c>
      <c r="BL1272" s="313">
        <f t="shared" si="393"/>
        <v>0</v>
      </c>
      <c r="BM1272" s="314">
        <f t="shared" si="400"/>
        <v>0</v>
      </c>
      <c r="BN1272" s="311">
        <f t="shared" si="394"/>
        <v>0</v>
      </c>
      <c r="BO1272" s="312">
        <f t="shared" si="395"/>
        <v>0</v>
      </c>
      <c r="BP1272" s="313">
        <f t="shared" si="396"/>
        <v>0</v>
      </c>
      <c r="BQ1272" s="314">
        <f t="shared" si="401"/>
        <v>0</v>
      </c>
      <c r="BR1272" s="311">
        <f t="shared" si="397"/>
        <v>0</v>
      </c>
      <c r="BS1272" s="312">
        <f t="shared" si="398"/>
        <v>0</v>
      </c>
      <c r="BT1272" s="313">
        <f t="shared" si="399"/>
        <v>0</v>
      </c>
      <c r="BU1272" s="314">
        <f t="shared" si="402"/>
        <v>0</v>
      </c>
      <c r="BV1272" s="247">
        <f t="shared" si="403"/>
        <v>0</v>
      </c>
      <c r="BW1272" s="310" t="str">
        <f>IF(BV1272=0,"",
IF(SUM($BV$1089:BV1272)=1,BX1272,
IF($BV$1664&gt;SUM($BV$1089:BV1272),_xlfn.CONCAT(", ",BX1272),
IF($BV$1664=SUM($BV$1089:BV1272),_xlfn.CONCAT(" y ",BX1272)))))</f>
        <v/>
      </c>
      <c r="BX1272" s="421">
        <v>184</v>
      </c>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row>
    <row r="1273" spans="1:133" ht="14.25">
      <c r="A1273" s="405"/>
      <c r="B1273" s="6"/>
      <c r="C1273" s="421" t="s">
        <v>6850</v>
      </c>
      <c r="D1273" s="668" t="str">
        <f>IF($AC$1082="","",IF(HLOOKUP($AC$1082,Presentación!$AQ$3:$BV$574,Presentación!AP188)="","",HLOOKUP($AC$1082,Presentación!$AQ$3:$BV$574,Presentación!AP188,0)))</f>
        <v/>
      </c>
      <c r="E1273" s="669"/>
      <c r="F1273" s="670"/>
      <c r="G1273" s="763" t="str">
        <f>IF($AC$1082="","",IF(HLOOKUP($AC$1082,Presentación!$BZ$3:$DE$574,Presentación!AP188,0)="","",HLOOKUP($AC$1082,Presentación!$BZ$3:$DE$574,Presentación!AP188,0)))</f>
        <v/>
      </c>
      <c r="H1273" s="669"/>
      <c r="I1273" s="669"/>
      <c r="J1273" s="669"/>
      <c r="K1273" s="669"/>
      <c r="L1273" s="670"/>
      <c r="M1273" s="112"/>
      <c r="N1273" s="112"/>
      <c r="O1273" s="112"/>
      <c r="P1273" s="112"/>
      <c r="Q1273" s="112"/>
      <c r="R1273" s="112"/>
      <c r="S1273" s="112"/>
      <c r="T1273" s="112"/>
      <c r="U1273" s="112"/>
      <c r="V1273" s="112"/>
      <c r="W1273" s="112"/>
      <c r="X1273" s="112"/>
      <c r="Y1273" s="112"/>
      <c r="Z1273" s="112"/>
      <c r="AA1273" s="112"/>
      <c r="AB1273" s="112"/>
      <c r="AC1273" s="112"/>
      <c r="AD1273" s="112"/>
      <c r="AG1273">
        <f t="shared" si="365"/>
        <v>0</v>
      </c>
      <c r="AH1273" s="247">
        <f t="shared" si="366"/>
        <v>0</v>
      </c>
      <c r="AI1273" s="310" t="str">
        <f>IF(AH1273=0,"",
IF(SUM($AH$1088:AH1273)=1,AJ1273,
IF($AH$1663&gt;SUM($AH$1088:AH1273),_xlfn.CONCAT(", ",AJ1273),
IF($AH$1663=SUM($AH$1088:AH1273),_xlfn.CONCAT(" y ",AJ1273)))))</f>
        <v/>
      </c>
      <c r="AJ1273" s="421">
        <v>186</v>
      </c>
      <c r="AK1273">
        <f t="shared" si="364"/>
        <v>0</v>
      </c>
      <c r="AL1273">
        <f t="shared" si="367"/>
        <v>0</v>
      </c>
      <c r="AM1273">
        <f t="shared" si="368"/>
        <v>0</v>
      </c>
      <c r="AN1273">
        <f t="shared" si="369"/>
        <v>0</v>
      </c>
      <c r="AO1273">
        <f t="shared" si="370"/>
        <v>0</v>
      </c>
      <c r="AP1273">
        <f t="shared" si="371"/>
        <v>0</v>
      </c>
      <c r="AQ1273">
        <f t="shared" si="372"/>
        <v>0</v>
      </c>
      <c r="AR1273">
        <f t="shared" si="373"/>
        <v>0</v>
      </c>
      <c r="AS1273">
        <f t="shared" si="374"/>
        <v>0</v>
      </c>
      <c r="AT1273">
        <f t="shared" si="375"/>
        <v>0</v>
      </c>
      <c r="AU1273">
        <f t="shared" si="376"/>
        <v>0</v>
      </c>
      <c r="AV1273">
        <f t="shared" si="377"/>
        <v>0</v>
      </c>
      <c r="AW1273">
        <f t="shared" si="378"/>
        <v>0</v>
      </c>
      <c r="AX1273">
        <f t="shared" si="379"/>
        <v>0</v>
      </c>
      <c r="AY1273">
        <f t="shared" si="380"/>
        <v>0</v>
      </c>
      <c r="AZ1273">
        <f t="shared" si="381"/>
        <v>0</v>
      </c>
      <c r="BA1273">
        <f t="shared" si="382"/>
        <v>0</v>
      </c>
      <c r="BB1273">
        <f t="shared" si="383"/>
        <v>0</v>
      </c>
      <c r="BC1273">
        <f t="shared" si="384"/>
        <v>0</v>
      </c>
      <c r="BD1273">
        <f t="shared" si="385"/>
        <v>0</v>
      </c>
      <c r="BE1273">
        <f t="shared" si="386"/>
        <v>0</v>
      </c>
      <c r="BF1273">
        <f t="shared" si="387"/>
        <v>0</v>
      </c>
      <c r="BG1273">
        <f t="shared" si="388"/>
        <v>0</v>
      </c>
      <c r="BH1273">
        <f t="shared" si="389"/>
        <v>0</v>
      </c>
      <c r="BI1273">
        <f t="shared" si="390"/>
        <v>0</v>
      </c>
      <c r="BJ1273" s="311">
        <f t="shared" si="391"/>
        <v>0</v>
      </c>
      <c r="BK1273" s="312">
        <f t="shared" si="392"/>
        <v>0</v>
      </c>
      <c r="BL1273" s="313">
        <f t="shared" si="393"/>
        <v>0</v>
      </c>
      <c r="BM1273" s="314">
        <f t="shared" si="400"/>
        <v>0</v>
      </c>
      <c r="BN1273" s="311">
        <f t="shared" si="394"/>
        <v>0</v>
      </c>
      <c r="BO1273" s="312">
        <f t="shared" si="395"/>
        <v>0</v>
      </c>
      <c r="BP1273" s="313">
        <f t="shared" si="396"/>
        <v>0</v>
      </c>
      <c r="BQ1273" s="314">
        <f t="shared" si="401"/>
        <v>0</v>
      </c>
      <c r="BR1273" s="311">
        <f t="shared" si="397"/>
        <v>0</v>
      </c>
      <c r="BS1273" s="312">
        <f t="shared" si="398"/>
        <v>0</v>
      </c>
      <c r="BT1273" s="313">
        <f t="shared" si="399"/>
        <v>0</v>
      </c>
      <c r="BU1273" s="314">
        <f t="shared" si="402"/>
        <v>0</v>
      </c>
      <c r="BV1273" s="247">
        <f t="shared" si="403"/>
        <v>0</v>
      </c>
      <c r="BW1273" s="310" t="str">
        <f>IF(BV1273=0,"",
IF(SUM($BV$1089:BV1273)=1,BX1273,
IF($BV$1664&gt;SUM($BV$1089:BV1273),_xlfn.CONCAT(", ",BX1273),
IF($BV$1664=SUM($BV$1089:BV1273),_xlfn.CONCAT(" y ",BX1273)))))</f>
        <v/>
      </c>
      <c r="BX1273" s="421">
        <v>185</v>
      </c>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row>
    <row r="1274" spans="1:133" ht="14.25">
      <c r="A1274" s="405"/>
      <c r="B1274" s="6"/>
      <c r="C1274" s="421" t="s">
        <v>6851</v>
      </c>
      <c r="D1274" s="668" t="str">
        <f>IF($AC$1082="","",IF(HLOOKUP($AC$1082,Presentación!$AQ$3:$BV$574,Presentación!AP189)="","",HLOOKUP($AC$1082,Presentación!$AQ$3:$BV$574,Presentación!AP189,0)))</f>
        <v/>
      </c>
      <c r="E1274" s="669"/>
      <c r="F1274" s="670"/>
      <c r="G1274" s="763" t="str">
        <f>IF($AC$1082="","",IF(HLOOKUP($AC$1082,Presentación!$BZ$3:$DE$574,Presentación!AP189,0)="","",HLOOKUP($AC$1082,Presentación!$BZ$3:$DE$574,Presentación!AP189,0)))</f>
        <v/>
      </c>
      <c r="H1274" s="669"/>
      <c r="I1274" s="669"/>
      <c r="J1274" s="669"/>
      <c r="K1274" s="669"/>
      <c r="L1274" s="670"/>
      <c r="M1274" s="112"/>
      <c r="N1274" s="112"/>
      <c r="O1274" s="112"/>
      <c r="P1274" s="112"/>
      <c r="Q1274" s="112"/>
      <c r="R1274" s="112"/>
      <c r="S1274" s="112"/>
      <c r="T1274" s="112"/>
      <c r="U1274" s="112"/>
      <c r="V1274" s="112"/>
      <c r="W1274" s="112"/>
      <c r="X1274" s="112"/>
      <c r="Y1274" s="112"/>
      <c r="Z1274" s="112"/>
      <c r="AA1274" s="112"/>
      <c r="AB1274" s="112"/>
      <c r="AC1274" s="112"/>
      <c r="AD1274" s="112"/>
      <c r="AG1274">
        <f t="shared" si="365"/>
        <v>0</v>
      </c>
      <c r="AH1274" s="247">
        <f t="shared" si="366"/>
        <v>0</v>
      </c>
      <c r="AI1274" s="310" t="str">
        <f>IF(AH1274=0,"",
IF(SUM($AH$1088:AH1274)=1,AJ1274,
IF($AH$1663&gt;SUM($AH$1088:AH1274),_xlfn.CONCAT(", ",AJ1274),
IF($AH$1663=SUM($AH$1088:AH1274),_xlfn.CONCAT(" y ",AJ1274)))))</f>
        <v/>
      </c>
      <c r="AJ1274" s="421">
        <v>187</v>
      </c>
      <c r="AK1274">
        <f t="shared" si="364"/>
        <v>0</v>
      </c>
      <c r="AL1274">
        <f t="shared" si="367"/>
        <v>0</v>
      </c>
      <c r="AM1274">
        <f t="shared" si="368"/>
        <v>0</v>
      </c>
      <c r="AN1274">
        <f t="shared" si="369"/>
        <v>0</v>
      </c>
      <c r="AO1274">
        <f t="shared" si="370"/>
        <v>0</v>
      </c>
      <c r="AP1274">
        <f t="shared" si="371"/>
        <v>0</v>
      </c>
      <c r="AQ1274">
        <f t="shared" si="372"/>
        <v>0</v>
      </c>
      <c r="AR1274">
        <f t="shared" si="373"/>
        <v>0</v>
      </c>
      <c r="AS1274">
        <f t="shared" si="374"/>
        <v>0</v>
      </c>
      <c r="AT1274">
        <f t="shared" si="375"/>
        <v>0</v>
      </c>
      <c r="AU1274">
        <f t="shared" si="376"/>
        <v>0</v>
      </c>
      <c r="AV1274">
        <f t="shared" si="377"/>
        <v>0</v>
      </c>
      <c r="AW1274">
        <f t="shared" si="378"/>
        <v>0</v>
      </c>
      <c r="AX1274">
        <f t="shared" si="379"/>
        <v>0</v>
      </c>
      <c r="AY1274">
        <f t="shared" si="380"/>
        <v>0</v>
      </c>
      <c r="AZ1274">
        <f t="shared" si="381"/>
        <v>0</v>
      </c>
      <c r="BA1274">
        <f t="shared" si="382"/>
        <v>0</v>
      </c>
      <c r="BB1274">
        <f t="shared" si="383"/>
        <v>0</v>
      </c>
      <c r="BC1274">
        <f t="shared" si="384"/>
        <v>0</v>
      </c>
      <c r="BD1274">
        <f t="shared" si="385"/>
        <v>0</v>
      </c>
      <c r="BE1274">
        <f t="shared" si="386"/>
        <v>0</v>
      </c>
      <c r="BF1274">
        <f t="shared" si="387"/>
        <v>0</v>
      </c>
      <c r="BG1274">
        <f t="shared" si="388"/>
        <v>0</v>
      </c>
      <c r="BH1274">
        <f t="shared" si="389"/>
        <v>0</v>
      </c>
      <c r="BI1274">
        <f t="shared" si="390"/>
        <v>0</v>
      </c>
      <c r="BJ1274" s="311">
        <f t="shared" si="391"/>
        <v>0</v>
      </c>
      <c r="BK1274" s="312">
        <f t="shared" si="392"/>
        <v>0</v>
      </c>
      <c r="BL1274" s="313">
        <f t="shared" si="393"/>
        <v>0</v>
      </c>
      <c r="BM1274" s="314">
        <f t="shared" si="400"/>
        <v>0</v>
      </c>
      <c r="BN1274" s="311">
        <f t="shared" si="394"/>
        <v>0</v>
      </c>
      <c r="BO1274" s="312">
        <f t="shared" si="395"/>
        <v>0</v>
      </c>
      <c r="BP1274" s="313">
        <f t="shared" si="396"/>
        <v>0</v>
      </c>
      <c r="BQ1274" s="314">
        <f t="shared" si="401"/>
        <v>0</v>
      </c>
      <c r="BR1274" s="311">
        <f t="shared" si="397"/>
        <v>0</v>
      </c>
      <c r="BS1274" s="312">
        <f t="shared" si="398"/>
        <v>0</v>
      </c>
      <c r="BT1274" s="313">
        <f t="shared" si="399"/>
        <v>0</v>
      </c>
      <c r="BU1274" s="314">
        <f t="shared" si="402"/>
        <v>0</v>
      </c>
      <c r="BV1274" s="247">
        <f t="shared" si="403"/>
        <v>0</v>
      </c>
      <c r="BW1274" s="310" t="str">
        <f>IF(BV1274=0,"",
IF(SUM($BV$1089:BV1274)=1,BX1274,
IF($BV$1664&gt;SUM($BV$1089:BV1274),_xlfn.CONCAT(", ",BX1274),
IF($BV$1664=SUM($BV$1089:BV1274),_xlfn.CONCAT(" y ",BX1274)))))</f>
        <v/>
      </c>
      <c r="BX1274" s="421">
        <v>186</v>
      </c>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row>
    <row r="1275" spans="1:133" ht="14.25">
      <c r="A1275" s="405"/>
      <c r="B1275" s="6"/>
      <c r="C1275" s="421" t="s">
        <v>6852</v>
      </c>
      <c r="D1275" s="668" t="str">
        <f>IF($AC$1082="","",IF(HLOOKUP($AC$1082,Presentación!$AQ$3:$BV$574,Presentación!AP190)="","",HLOOKUP($AC$1082,Presentación!$AQ$3:$BV$574,Presentación!AP190,0)))</f>
        <v/>
      </c>
      <c r="E1275" s="669"/>
      <c r="F1275" s="670"/>
      <c r="G1275" s="763" t="str">
        <f>IF($AC$1082="","",IF(HLOOKUP($AC$1082,Presentación!$BZ$3:$DE$574,Presentación!AP190,0)="","",HLOOKUP($AC$1082,Presentación!$BZ$3:$DE$574,Presentación!AP190,0)))</f>
        <v/>
      </c>
      <c r="H1275" s="669"/>
      <c r="I1275" s="669"/>
      <c r="J1275" s="669"/>
      <c r="K1275" s="669"/>
      <c r="L1275" s="670"/>
      <c r="M1275" s="112"/>
      <c r="N1275" s="112"/>
      <c r="O1275" s="112"/>
      <c r="P1275" s="112"/>
      <c r="Q1275" s="112"/>
      <c r="R1275" s="112"/>
      <c r="S1275" s="112"/>
      <c r="T1275" s="112"/>
      <c r="U1275" s="112"/>
      <c r="V1275" s="112"/>
      <c r="W1275" s="112"/>
      <c r="X1275" s="112"/>
      <c r="Y1275" s="112"/>
      <c r="Z1275" s="112"/>
      <c r="AA1275" s="112"/>
      <c r="AB1275" s="112"/>
      <c r="AC1275" s="112"/>
      <c r="AD1275" s="112"/>
      <c r="AG1275">
        <f t="shared" si="365"/>
        <v>0</v>
      </c>
      <c r="AH1275" s="247">
        <f t="shared" si="366"/>
        <v>0</v>
      </c>
      <c r="AI1275" s="310" t="str">
        <f>IF(AH1275=0,"",
IF(SUM($AH$1088:AH1275)=1,AJ1275,
IF($AH$1663&gt;SUM($AH$1088:AH1275),_xlfn.CONCAT(", ",AJ1275),
IF($AH$1663=SUM($AH$1088:AH1275),_xlfn.CONCAT(" y ",AJ1275)))))</f>
        <v/>
      </c>
      <c r="AJ1275" s="421">
        <v>188</v>
      </c>
      <c r="AK1275">
        <f t="shared" si="364"/>
        <v>0</v>
      </c>
      <c r="AL1275">
        <f t="shared" si="367"/>
        <v>0</v>
      </c>
      <c r="AM1275">
        <f t="shared" si="368"/>
        <v>0</v>
      </c>
      <c r="AN1275">
        <f t="shared" si="369"/>
        <v>0</v>
      </c>
      <c r="AO1275">
        <f t="shared" si="370"/>
        <v>0</v>
      </c>
      <c r="AP1275">
        <f t="shared" si="371"/>
        <v>0</v>
      </c>
      <c r="AQ1275">
        <f t="shared" si="372"/>
        <v>0</v>
      </c>
      <c r="AR1275">
        <f t="shared" si="373"/>
        <v>0</v>
      </c>
      <c r="AS1275">
        <f t="shared" si="374"/>
        <v>0</v>
      </c>
      <c r="AT1275">
        <f t="shared" si="375"/>
        <v>0</v>
      </c>
      <c r="AU1275">
        <f t="shared" si="376"/>
        <v>0</v>
      </c>
      <c r="AV1275">
        <f t="shared" si="377"/>
        <v>0</v>
      </c>
      <c r="AW1275">
        <f t="shared" si="378"/>
        <v>0</v>
      </c>
      <c r="AX1275">
        <f t="shared" si="379"/>
        <v>0</v>
      </c>
      <c r="AY1275">
        <f t="shared" si="380"/>
        <v>0</v>
      </c>
      <c r="AZ1275">
        <f t="shared" si="381"/>
        <v>0</v>
      </c>
      <c r="BA1275">
        <f t="shared" si="382"/>
        <v>0</v>
      </c>
      <c r="BB1275">
        <f t="shared" si="383"/>
        <v>0</v>
      </c>
      <c r="BC1275">
        <f t="shared" si="384"/>
        <v>0</v>
      </c>
      <c r="BD1275">
        <f t="shared" si="385"/>
        <v>0</v>
      </c>
      <c r="BE1275">
        <f t="shared" si="386"/>
        <v>0</v>
      </c>
      <c r="BF1275">
        <f t="shared" si="387"/>
        <v>0</v>
      </c>
      <c r="BG1275">
        <f t="shared" si="388"/>
        <v>0</v>
      </c>
      <c r="BH1275">
        <f t="shared" si="389"/>
        <v>0</v>
      </c>
      <c r="BI1275">
        <f t="shared" si="390"/>
        <v>0</v>
      </c>
      <c r="BJ1275" s="311">
        <f t="shared" si="391"/>
        <v>0</v>
      </c>
      <c r="BK1275" s="312">
        <f t="shared" si="392"/>
        <v>0</v>
      </c>
      <c r="BL1275" s="313">
        <f t="shared" si="393"/>
        <v>0</v>
      </c>
      <c r="BM1275" s="314">
        <f t="shared" si="400"/>
        <v>0</v>
      </c>
      <c r="BN1275" s="311">
        <f t="shared" si="394"/>
        <v>0</v>
      </c>
      <c r="BO1275" s="312">
        <f t="shared" si="395"/>
        <v>0</v>
      </c>
      <c r="BP1275" s="313">
        <f t="shared" si="396"/>
        <v>0</v>
      </c>
      <c r="BQ1275" s="314">
        <f t="shared" si="401"/>
        <v>0</v>
      </c>
      <c r="BR1275" s="311">
        <f t="shared" si="397"/>
        <v>0</v>
      </c>
      <c r="BS1275" s="312">
        <f t="shared" si="398"/>
        <v>0</v>
      </c>
      <c r="BT1275" s="313">
        <f t="shared" si="399"/>
        <v>0</v>
      </c>
      <c r="BU1275" s="314">
        <f t="shared" si="402"/>
        <v>0</v>
      </c>
      <c r="BV1275" s="247">
        <f t="shared" si="403"/>
        <v>0</v>
      </c>
      <c r="BW1275" s="310" t="str">
        <f>IF(BV1275=0,"",
IF(SUM($BV$1089:BV1275)=1,BX1275,
IF($BV$1664&gt;SUM($BV$1089:BV1275),_xlfn.CONCAT(", ",BX1275),
IF($BV$1664=SUM($BV$1089:BV1275),_xlfn.CONCAT(" y ",BX1275)))))</f>
        <v/>
      </c>
      <c r="BX1275" s="421">
        <v>187</v>
      </c>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row>
    <row r="1276" spans="1:133" ht="14.25">
      <c r="A1276" s="405"/>
      <c r="B1276" s="6"/>
      <c r="C1276" s="421" t="s">
        <v>6853</v>
      </c>
      <c r="D1276" s="668" t="str">
        <f>IF($AC$1082="","",IF(HLOOKUP($AC$1082,Presentación!$AQ$3:$BV$574,Presentación!AP191)="","",HLOOKUP($AC$1082,Presentación!$AQ$3:$BV$574,Presentación!AP191,0)))</f>
        <v/>
      </c>
      <c r="E1276" s="669"/>
      <c r="F1276" s="670"/>
      <c r="G1276" s="763" t="str">
        <f>IF($AC$1082="","",IF(HLOOKUP($AC$1082,Presentación!$BZ$3:$DE$574,Presentación!AP191,0)="","",HLOOKUP($AC$1082,Presentación!$BZ$3:$DE$574,Presentación!AP191,0)))</f>
        <v/>
      </c>
      <c r="H1276" s="669"/>
      <c r="I1276" s="669"/>
      <c r="J1276" s="669"/>
      <c r="K1276" s="669"/>
      <c r="L1276" s="670"/>
      <c r="M1276" s="112"/>
      <c r="N1276" s="112"/>
      <c r="O1276" s="112"/>
      <c r="P1276" s="112"/>
      <c r="Q1276" s="112"/>
      <c r="R1276" s="112"/>
      <c r="S1276" s="112"/>
      <c r="T1276" s="112"/>
      <c r="U1276" s="112"/>
      <c r="V1276" s="112"/>
      <c r="W1276" s="112"/>
      <c r="X1276" s="112"/>
      <c r="Y1276" s="112"/>
      <c r="Z1276" s="112"/>
      <c r="AA1276" s="112"/>
      <c r="AB1276" s="112"/>
      <c r="AC1276" s="112"/>
      <c r="AD1276" s="112"/>
      <c r="AG1276">
        <f t="shared" si="365"/>
        <v>0</v>
      </c>
      <c r="AH1276" s="247">
        <f t="shared" si="366"/>
        <v>0</v>
      </c>
      <c r="AI1276" s="310" t="str">
        <f>IF(AH1276=0,"",
IF(SUM($AH$1088:AH1276)=1,AJ1276,
IF($AH$1663&gt;SUM($AH$1088:AH1276),_xlfn.CONCAT(", ",AJ1276),
IF($AH$1663=SUM($AH$1088:AH1276),_xlfn.CONCAT(" y ",AJ1276)))))</f>
        <v/>
      </c>
      <c r="AJ1276" s="421">
        <v>189</v>
      </c>
      <c r="AK1276">
        <f t="shared" si="364"/>
        <v>0</v>
      </c>
      <c r="AL1276">
        <f t="shared" si="367"/>
        <v>0</v>
      </c>
      <c r="AM1276">
        <f t="shared" si="368"/>
        <v>0</v>
      </c>
      <c r="AN1276">
        <f t="shared" si="369"/>
        <v>0</v>
      </c>
      <c r="AO1276">
        <f t="shared" si="370"/>
        <v>0</v>
      </c>
      <c r="AP1276">
        <f t="shared" si="371"/>
        <v>0</v>
      </c>
      <c r="AQ1276">
        <f t="shared" si="372"/>
        <v>0</v>
      </c>
      <c r="AR1276">
        <f t="shared" si="373"/>
        <v>0</v>
      </c>
      <c r="AS1276">
        <f t="shared" si="374"/>
        <v>0</v>
      </c>
      <c r="AT1276">
        <f t="shared" si="375"/>
        <v>0</v>
      </c>
      <c r="AU1276">
        <f t="shared" si="376"/>
        <v>0</v>
      </c>
      <c r="AV1276">
        <f t="shared" si="377"/>
        <v>0</v>
      </c>
      <c r="AW1276">
        <f t="shared" si="378"/>
        <v>0</v>
      </c>
      <c r="AX1276">
        <f t="shared" si="379"/>
        <v>0</v>
      </c>
      <c r="AY1276">
        <f t="shared" si="380"/>
        <v>0</v>
      </c>
      <c r="AZ1276">
        <f t="shared" si="381"/>
        <v>0</v>
      </c>
      <c r="BA1276">
        <f t="shared" si="382"/>
        <v>0</v>
      </c>
      <c r="BB1276">
        <f t="shared" si="383"/>
        <v>0</v>
      </c>
      <c r="BC1276">
        <f t="shared" si="384"/>
        <v>0</v>
      </c>
      <c r="BD1276">
        <f t="shared" si="385"/>
        <v>0</v>
      </c>
      <c r="BE1276">
        <f t="shared" si="386"/>
        <v>0</v>
      </c>
      <c r="BF1276">
        <f t="shared" si="387"/>
        <v>0</v>
      </c>
      <c r="BG1276">
        <f t="shared" si="388"/>
        <v>0</v>
      </c>
      <c r="BH1276">
        <f t="shared" si="389"/>
        <v>0</v>
      </c>
      <c r="BI1276">
        <f t="shared" si="390"/>
        <v>0</v>
      </c>
      <c r="BJ1276" s="311">
        <f t="shared" si="391"/>
        <v>0</v>
      </c>
      <c r="BK1276" s="312">
        <f t="shared" si="392"/>
        <v>0</v>
      </c>
      <c r="BL1276" s="313">
        <f t="shared" si="393"/>
        <v>0</v>
      </c>
      <c r="BM1276" s="314">
        <f t="shared" si="400"/>
        <v>0</v>
      </c>
      <c r="BN1276" s="311">
        <f t="shared" si="394"/>
        <v>0</v>
      </c>
      <c r="BO1276" s="312">
        <f t="shared" si="395"/>
        <v>0</v>
      </c>
      <c r="BP1276" s="313">
        <f t="shared" si="396"/>
        <v>0</v>
      </c>
      <c r="BQ1276" s="314">
        <f t="shared" si="401"/>
        <v>0</v>
      </c>
      <c r="BR1276" s="311">
        <f t="shared" si="397"/>
        <v>0</v>
      </c>
      <c r="BS1276" s="312">
        <f t="shared" si="398"/>
        <v>0</v>
      </c>
      <c r="BT1276" s="313">
        <f t="shared" si="399"/>
        <v>0</v>
      </c>
      <c r="BU1276" s="314">
        <f t="shared" si="402"/>
        <v>0</v>
      </c>
      <c r="BV1276" s="247">
        <f t="shared" si="403"/>
        <v>0</v>
      </c>
      <c r="BW1276" s="310" t="str">
        <f>IF(BV1276=0,"",
IF(SUM($BV$1089:BV1276)=1,BX1276,
IF($BV$1664&gt;SUM($BV$1089:BV1276),_xlfn.CONCAT(", ",BX1276),
IF($BV$1664=SUM($BV$1089:BV1276),_xlfn.CONCAT(" y ",BX1276)))))</f>
        <v/>
      </c>
      <c r="BX1276" s="421">
        <v>188</v>
      </c>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row>
    <row r="1277" spans="1:133" ht="14.25">
      <c r="A1277" s="405"/>
      <c r="B1277" s="6"/>
      <c r="C1277" s="421" t="s">
        <v>6854</v>
      </c>
      <c r="D1277" s="668" t="str">
        <f>IF($AC$1082="","",IF(HLOOKUP($AC$1082,Presentación!$AQ$3:$BV$574,Presentación!AP192)="","",HLOOKUP($AC$1082,Presentación!$AQ$3:$BV$574,Presentación!AP192,0)))</f>
        <v/>
      </c>
      <c r="E1277" s="669"/>
      <c r="F1277" s="670"/>
      <c r="G1277" s="763" t="str">
        <f>IF($AC$1082="","",IF(HLOOKUP($AC$1082,Presentación!$BZ$3:$DE$574,Presentación!AP192,0)="","",HLOOKUP($AC$1082,Presentación!$BZ$3:$DE$574,Presentación!AP192,0)))</f>
        <v/>
      </c>
      <c r="H1277" s="669"/>
      <c r="I1277" s="669"/>
      <c r="J1277" s="669"/>
      <c r="K1277" s="669"/>
      <c r="L1277" s="670"/>
      <c r="M1277" s="112"/>
      <c r="N1277" s="112"/>
      <c r="O1277" s="112"/>
      <c r="P1277" s="112"/>
      <c r="Q1277" s="112"/>
      <c r="R1277" s="112"/>
      <c r="S1277" s="112"/>
      <c r="T1277" s="112"/>
      <c r="U1277" s="112"/>
      <c r="V1277" s="112"/>
      <c r="W1277" s="112"/>
      <c r="X1277" s="112"/>
      <c r="Y1277" s="112"/>
      <c r="Z1277" s="112"/>
      <c r="AA1277" s="112"/>
      <c r="AB1277" s="112"/>
      <c r="AC1277" s="112"/>
      <c r="AD1277" s="112"/>
      <c r="AG1277">
        <f t="shared" si="365"/>
        <v>0</v>
      </c>
      <c r="AH1277" s="247">
        <f t="shared" si="366"/>
        <v>0</v>
      </c>
      <c r="AI1277" s="310" t="str">
        <f>IF(AH1277=0,"",
IF(SUM($AH$1088:AH1277)=1,AJ1277,
IF($AH$1663&gt;SUM($AH$1088:AH1277),_xlfn.CONCAT(", ",AJ1277),
IF($AH$1663=SUM($AH$1088:AH1277),_xlfn.CONCAT(" y ",AJ1277)))))</f>
        <v/>
      </c>
      <c r="AJ1277" s="421">
        <v>190</v>
      </c>
      <c r="AK1277">
        <f t="shared" si="364"/>
        <v>0</v>
      </c>
      <c r="AL1277">
        <f t="shared" si="367"/>
        <v>0</v>
      </c>
      <c r="AM1277">
        <f t="shared" si="368"/>
        <v>0</v>
      </c>
      <c r="AN1277">
        <f t="shared" si="369"/>
        <v>0</v>
      </c>
      <c r="AO1277">
        <f t="shared" si="370"/>
        <v>0</v>
      </c>
      <c r="AP1277">
        <f t="shared" si="371"/>
        <v>0</v>
      </c>
      <c r="AQ1277">
        <f t="shared" si="372"/>
        <v>0</v>
      </c>
      <c r="AR1277">
        <f t="shared" si="373"/>
        <v>0</v>
      </c>
      <c r="AS1277">
        <f t="shared" si="374"/>
        <v>0</v>
      </c>
      <c r="AT1277">
        <f t="shared" si="375"/>
        <v>0</v>
      </c>
      <c r="AU1277">
        <f t="shared" si="376"/>
        <v>0</v>
      </c>
      <c r="AV1277">
        <f t="shared" si="377"/>
        <v>0</v>
      </c>
      <c r="AW1277">
        <f t="shared" si="378"/>
        <v>0</v>
      </c>
      <c r="AX1277">
        <f t="shared" si="379"/>
        <v>0</v>
      </c>
      <c r="AY1277">
        <f t="shared" si="380"/>
        <v>0</v>
      </c>
      <c r="AZ1277">
        <f t="shared" si="381"/>
        <v>0</v>
      </c>
      <c r="BA1277">
        <f t="shared" si="382"/>
        <v>0</v>
      </c>
      <c r="BB1277">
        <f t="shared" si="383"/>
        <v>0</v>
      </c>
      <c r="BC1277">
        <f t="shared" si="384"/>
        <v>0</v>
      </c>
      <c r="BD1277">
        <f t="shared" si="385"/>
        <v>0</v>
      </c>
      <c r="BE1277">
        <f t="shared" si="386"/>
        <v>0</v>
      </c>
      <c r="BF1277">
        <f t="shared" si="387"/>
        <v>0</v>
      </c>
      <c r="BG1277">
        <f t="shared" si="388"/>
        <v>0</v>
      </c>
      <c r="BH1277">
        <f t="shared" si="389"/>
        <v>0</v>
      </c>
      <c r="BI1277">
        <f t="shared" si="390"/>
        <v>0</v>
      </c>
      <c r="BJ1277" s="311">
        <f t="shared" si="391"/>
        <v>0</v>
      </c>
      <c r="BK1277" s="312">
        <f t="shared" si="392"/>
        <v>0</v>
      </c>
      <c r="BL1277" s="313">
        <f t="shared" si="393"/>
        <v>0</v>
      </c>
      <c r="BM1277" s="314">
        <f t="shared" si="400"/>
        <v>0</v>
      </c>
      <c r="BN1277" s="311">
        <f t="shared" si="394"/>
        <v>0</v>
      </c>
      <c r="BO1277" s="312">
        <f t="shared" si="395"/>
        <v>0</v>
      </c>
      <c r="BP1277" s="313">
        <f t="shared" si="396"/>
        <v>0</v>
      </c>
      <c r="BQ1277" s="314">
        <f t="shared" si="401"/>
        <v>0</v>
      </c>
      <c r="BR1277" s="311">
        <f t="shared" si="397"/>
        <v>0</v>
      </c>
      <c r="BS1277" s="312">
        <f t="shared" si="398"/>
        <v>0</v>
      </c>
      <c r="BT1277" s="313">
        <f t="shared" si="399"/>
        <v>0</v>
      </c>
      <c r="BU1277" s="314">
        <f t="shared" si="402"/>
        <v>0</v>
      </c>
      <c r="BV1277" s="247">
        <f t="shared" si="403"/>
        <v>0</v>
      </c>
      <c r="BW1277" s="310" t="str">
        <f>IF(BV1277=0,"",
IF(SUM($BV$1089:BV1277)=1,BX1277,
IF($BV$1664&gt;SUM($BV$1089:BV1277),_xlfn.CONCAT(", ",BX1277),
IF($BV$1664=SUM($BV$1089:BV1277),_xlfn.CONCAT(" y ",BX1277)))))</f>
        <v/>
      </c>
      <c r="BX1277" s="421">
        <v>189</v>
      </c>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row>
    <row r="1278" spans="1:133" ht="14.25">
      <c r="A1278" s="405"/>
      <c r="B1278" s="6"/>
      <c r="C1278" s="421" t="s">
        <v>6855</v>
      </c>
      <c r="D1278" s="668" t="str">
        <f>IF($AC$1082="","",IF(HLOOKUP($AC$1082,Presentación!$AQ$3:$BV$574,Presentación!AP193)="","",HLOOKUP($AC$1082,Presentación!$AQ$3:$BV$574,Presentación!AP193,0)))</f>
        <v/>
      </c>
      <c r="E1278" s="669"/>
      <c r="F1278" s="670"/>
      <c r="G1278" s="763" t="str">
        <f>IF($AC$1082="","",IF(HLOOKUP($AC$1082,Presentación!$BZ$3:$DE$574,Presentación!AP193,0)="","",HLOOKUP($AC$1082,Presentación!$BZ$3:$DE$574,Presentación!AP193,0)))</f>
        <v/>
      </c>
      <c r="H1278" s="669"/>
      <c r="I1278" s="669"/>
      <c r="J1278" s="669"/>
      <c r="K1278" s="669"/>
      <c r="L1278" s="670"/>
      <c r="M1278" s="112"/>
      <c r="N1278" s="112"/>
      <c r="O1278" s="112"/>
      <c r="P1278" s="112"/>
      <c r="Q1278" s="112"/>
      <c r="R1278" s="112"/>
      <c r="S1278" s="112"/>
      <c r="T1278" s="112"/>
      <c r="U1278" s="112"/>
      <c r="V1278" s="112"/>
      <c r="W1278" s="112"/>
      <c r="X1278" s="112"/>
      <c r="Y1278" s="112"/>
      <c r="Z1278" s="112"/>
      <c r="AA1278" s="112"/>
      <c r="AB1278" s="112"/>
      <c r="AC1278" s="112"/>
      <c r="AD1278" s="112"/>
      <c r="AG1278">
        <f t="shared" si="365"/>
        <v>0</v>
      </c>
      <c r="AH1278" s="247">
        <f t="shared" si="366"/>
        <v>0</v>
      </c>
      <c r="AI1278" s="310" t="str">
        <f>IF(AH1278=0,"",
IF(SUM($AH$1088:AH1278)=1,AJ1278,
IF($AH$1663&gt;SUM($AH$1088:AH1278),_xlfn.CONCAT(", ",AJ1278),
IF($AH$1663=SUM($AH$1088:AH1278),_xlfn.CONCAT(" y ",AJ1278)))))</f>
        <v/>
      </c>
      <c r="AJ1278" s="421">
        <v>191</v>
      </c>
      <c r="AK1278">
        <f t="shared" si="364"/>
        <v>0</v>
      </c>
      <c r="AL1278">
        <f t="shared" si="367"/>
        <v>0</v>
      </c>
      <c r="AM1278">
        <f t="shared" si="368"/>
        <v>0</v>
      </c>
      <c r="AN1278">
        <f t="shared" si="369"/>
        <v>0</v>
      </c>
      <c r="AO1278">
        <f t="shared" si="370"/>
        <v>0</v>
      </c>
      <c r="AP1278">
        <f t="shared" si="371"/>
        <v>0</v>
      </c>
      <c r="AQ1278">
        <f t="shared" si="372"/>
        <v>0</v>
      </c>
      <c r="AR1278">
        <f t="shared" si="373"/>
        <v>0</v>
      </c>
      <c r="AS1278">
        <f t="shared" si="374"/>
        <v>0</v>
      </c>
      <c r="AT1278">
        <f t="shared" si="375"/>
        <v>0</v>
      </c>
      <c r="AU1278">
        <f t="shared" si="376"/>
        <v>0</v>
      </c>
      <c r="AV1278">
        <f t="shared" si="377"/>
        <v>0</v>
      </c>
      <c r="AW1278">
        <f t="shared" si="378"/>
        <v>0</v>
      </c>
      <c r="AX1278">
        <f t="shared" si="379"/>
        <v>0</v>
      </c>
      <c r="AY1278">
        <f t="shared" si="380"/>
        <v>0</v>
      </c>
      <c r="AZ1278">
        <f t="shared" si="381"/>
        <v>0</v>
      </c>
      <c r="BA1278">
        <f t="shared" si="382"/>
        <v>0</v>
      </c>
      <c r="BB1278">
        <f t="shared" si="383"/>
        <v>0</v>
      </c>
      <c r="BC1278">
        <f t="shared" si="384"/>
        <v>0</v>
      </c>
      <c r="BD1278">
        <f t="shared" si="385"/>
        <v>0</v>
      </c>
      <c r="BE1278">
        <f t="shared" si="386"/>
        <v>0</v>
      </c>
      <c r="BF1278">
        <f t="shared" si="387"/>
        <v>0</v>
      </c>
      <c r="BG1278">
        <f t="shared" si="388"/>
        <v>0</v>
      </c>
      <c r="BH1278">
        <f t="shared" si="389"/>
        <v>0</v>
      </c>
      <c r="BI1278">
        <f t="shared" si="390"/>
        <v>0</v>
      </c>
      <c r="BJ1278" s="311">
        <f t="shared" si="391"/>
        <v>0</v>
      </c>
      <c r="BK1278" s="312">
        <f t="shared" si="392"/>
        <v>0</v>
      </c>
      <c r="BL1278" s="313">
        <f t="shared" si="393"/>
        <v>0</v>
      </c>
      <c r="BM1278" s="314">
        <f t="shared" si="400"/>
        <v>0</v>
      </c>
      <c r="BN1278" s="311">
        <f t="shared" si="394"/>
        <v>0</v>
      </c>
      <c r="BO1278" s="312">
        <f t="shared" si="395"/>
        <v>0</v>
      </c>
      <c r="BP1278" s="313">
        <f t="shared" si="396"/>
        <v>0</v>
      </c>
      <c r="BQ1278" s="314">
        <f t="shared" si="401"/>
        <v>0</v>
      </c>
      <c r="BR1278" s="311">
        <f t="shared" si="397"/>
        <v>0</v>
      </c>
      <c r="BS1278" s="312">
        <f t="shared" si="398"/>
        <v>0</v>
      </c>
      <c r="BT1278" s="313">
        <f t="shared" si="399"/>
        <v>0</v>
      </c>
      <c r="BU1278" s="314">
        <f t="shared" si="402"/>
        <v>0</v>
      </c>
      <c r="BV1278" s="247">
        <f t="shared" si="403"/>
        <v>0</v>
      </c>
      <c r="BW1278" s="310" t="str">
        <f>IF(BV1278=0,"",
IF(SUM($BV$1089:BV1278)=1,BX1278,
IF($BV$1664&gt;SUM($BV$1089:BV1278),_xlfn.CONCAT(", ",BX1278),
IF($BV$1664=SUM($BV$1089:BV1278),_xlfn.CONCAT(" y ",BX1278)))))</f>
        <v/>
      </c>
      <c r="BX1278" s="421">
        <v>190</v>
      </c>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row>
    <row r="1279" spans="1:133" ht="14.25">
      <c r="A1279" s="405"/>
      <c r="B1279" s="6"/>
      <c r="C1279" s="421" t="s">
        <v>6856</v>
      </c>
      <c r="D1279" s="668" t="str">
        <f>IF($AC$1082="","",IF(HLOOKUP($AC$1082,Presentación!$AQ$3:$BV$574,Presentación!AP194)="","",HLOOKUP($AC$1082,Presentación!$AQ$3:$BV$574,Presentación!AP194,0)))</f>
        <v/>
      </c>
      <c r="E1279" s="669"/>
      <c r="F1279" s="670"/>
      <c r="G1279" s="763" t="str">
        <f>IF($AC$1082="","",IF(HLOOKUP($AC$1082,Presentación!$BZ$3:$DE$574,Presentación!AP194,0)="","",HLOOKUP($AC$1082,Presentación!$BZ$3:$DE$574,Presentación!AP194,0)))</f>
        <v/>
      </c>
      <c r="H1279" s="669"/>
      <c r="I1279" s="669"/>
      <c r="J1279" s="669"/>
      <c r="K1279" s="669"/>
      <c r="L1279" s="670"/>
      <c r="M1279" s="112"/>
      <c r="N1279" s="112"/>
      <c r="O1279" s="112"/>
      <c r="P1279" s="112"/>
      <c r="Q1279" s="112"/>
      <c r="R1279" s="112"/>
      <c r="S1279" s="112"/>
      <c r="T1279" s="112"/>
      <c r="U1279" s="112"/>
      <c r="V1279" s="112"/>
      <c r="W1279" s="112"/>
      <c r="X1279" s="112"/>
      <c r="Y1279" s="112"/>
      <c r="Z1279" s="112"/>
      <c r="AA1279" s="112"/>
      <c r="AB1279" s="112"/>
      <c r="AC1279" s="112"/>
      <c r="AD1279" s="112"/>
      <c r="AG1279">
        <f t="shared" si="365"/>
        <v>0</v>
      </c>
      <c r="AH1279" s="247">
        <f t="shared" si="366"/>
        <v>0</v>
      </c>
      <c r="AI1279" s="310" t="str">
        <f>IF(AH1279=0,"",
IF(SUM($AH$1088:AH1279)=1,AJ1279,
IF($AH$1663&gt;SUM($AH$1088:AH1279),_xlfn.CONCAT(", ",AJ1279),
IF($AH$1663=SUM($AH$1088:AH1279),_xlfn.CONCAT(" y ",AJ1279)))))</f>
        <v/>
      </c>
      <c r="AJ1279" s="421">
        <v>192</v>
      </c>
      <c r="AK1279">
        <f t="shared" si="364"/>
        <v>0</v>
      </c>
      <c r="AL1279">
        <f t="shared" si="367"/>
        <v>0</v>
      </c>
      <c r="AM1279">
        <f t="shared" si="368"/>
        <v>0</v>
      </c>
      <c r="AN1279">
        <f t="shared" si="369"/>
        <v>0</v>
      </c>
      <c r="AO1279">
        <f t="shared" si="370"/>
        <v>0</v>
      </c>
      <c r="AP1279">
        <f t="shared" si="371"/>
        <v>0</v>
      </c>
      <c r="AQ1279">
        <f t="shared" si="372"/>
        <v>0</v>
      </c>
      <c r="AR1279">
        <f t="shared" si="373"/>
        <v>0</v>
      </c>
      <c r="AS1279">
        <f t="shared" si="374"/>
        <v>0</v>
      </c>
      <c r="AT1279">
        <f t="shared" si="375"/>
        <v>0</v>
      </c>
      <c r="AU1279">
        <f t="shared" si="376"/>
        <v>0</v>
      </c>
      <c r="AV1279">
        <f t="shared" si="377"/>
        <v>0</v>
      </c>
      <c r="AW1279">
        <f t="shared" si="378"/>
        <v>0</v>
      </c>
      <c r="AX1279">
        <f t="shared" si="379"/>
        <v>0</v>
      </c>
      <c r="AY1279">
        <f t="shared" si="380"/>
        <v>0</v>
      </c>
      <c r="AZ1279">
        <f t="shared" si="381"/>
        <v>0</v>
      </c>
      <c r="BA1279">
        <f t="shared" si="382"/>
        <v>0</v>
      </c>
      <c r="BB1279">
        <f t="shared" si="383"/>
        <v>0</v>
      </c>
      <c r="BC1279">
        <f t="shared" si="384"/>
        <v>0</v>
      </c>
      <c r="BD1279">
        <f t="shared" si="385"/>
        <v>0</v>
      </c>
      <c r="BE1279">
        <f t="shared" si="386"/>
        <v>0</v>
      </c>
      <c r="BF1279">
        <f t="shared" si="387"/>
        <v>0</v>
      </c>
      <c r="BG1279">
        <f t="shared" si="388"/>
        <v>0</v>
      </c>
      <c r="BH1279">
        <f t="shared" si="389"/>
        <v>0</v>
      </c>
      <c r="BI1279">
        <f t="shared" si="390"/>
        <v>0</v>
      </c>
      <c r="BJ1279" s="311">
        <f t="shared" si="391"/>
        <v>0</v>
      </c>
      <c r="BK1279" s="312">
        <f t="shared" si="392"/>
        <v>0</v>
      </c>
      <c r="BL1279" s="313">
        <f t="shared" si="393"/>
        <v>0</v>
      </c>
      <c r="BM1279" s="314">
        <f t="shared" si="400"/>
        <v>0</v>
      </c>
      <c r="BN1279" s="311">
        <f t="shared" si="394"/>
        <v>0</v>
      </c>
      <c r="BO1279" s="312">
        <f t="shared" si="395"/>
        <v>0</v>
      </c>
      <c r="BP1279" s="313">
        <f t="shared" si="396"/>
        <v>0</v>
      </c>
      <c r="BQ1279" s="314">
        <f t="shared" si="401"/>
        <v>0</v>
      </c>
      <c r="BR1279" s="311">
        <f t="shared" si="397"/>
        <v>0</v>
      </c>
      <c r="BS1279" s="312">
        <f t="shared" si="398"/>
        <v>0</v>
      </c>
      <c r="BT1279" s="313">
        <f t="shared" si="399"/>
        <v>0</v>
      </c>
      <c r="BU1279" s="314">
        <f t="shared" si="402"/>
        <v>0</v>
      </c>
      <c r="BV1279" s="247">
        <f t="shared" si="403"/>
        <v>0</v>
      </c>
      <c r="BW1279" s="310" t="str">
        <f>IF(BV1279=0,"",
IF(SUM($BV$1089:BV1279)=1,BX1279,
IF($BV$1664&gt;SUM($BV$1089:BV1279),_xlfn.CONCAT(", ",BX1279),
IF($BV$1664=SUM($BV$1089:BV1279),_xlfn.CONCAT(" y ",BX1279)))))</f>
        <v/>
      </c>
      <c r="BX1279" s="421">
        <v>191</v>
      </c>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row>
    <row r="1280" spans="1:133" ht="14.25">
      <c r="A1280" s="405"/>
      <c r="B1280" s="6"/>
      <c r="C1280" s="421" t="s">
        <v>6857</v>
      </c>
      <c r="D1280" s="668" t="str">
        <f>IF($AC$1082="","",IF(HLOOKUP($AC$1082,Presentación!$AQ$3:$BV$574,Presentación!AP195)="","",HLOOKUP($AC$1082,Presentación!$AQ$3:$BV$574,Presentación!AP195,0)))</f>
        <v/>
      </c>
      <c r="E1280" s="669"/>
      <c r="F1280" s="670"/>
      <c r="G1280" s="763" t="str">
        <f>IF($AC$1082="","",IF(HLOOKUP($AC$1082,Presentación!$BZ$3:$DE$574,Presentación!AP195,0)="","",HLOOKUP($AC$1082,Presentación!$BZ$3:$DE$574,Presentación!AP195,0)))</f>
        <v/>
      </c>
      <c r="H1280" s="669"/>
      <c r="I1280" s="669"/>
      <c r="J1280" s="669"/>
      <c r="K1280" s="669"/>
      <c r="L1280" s="670"/>
      <c r="M1280" s="112"/>
      <c r="N1280" s="112"/>
      <c r="O1280" s="112"/>
      <c r="P1280" s="112"/>
      <c r="Q1280" s="112"/>
      <c r="R1280" s="112"/>
      <c r="S1280" s="112"/>
      <c r="T1280" s="112"/>
      <c r="U1280" s="112"/>
      <c r="V1280" s="112"/>
      <c r="W1280" s="112"/>
      <c r="X1280" s="112"/>
      <c r="Y1280" s="112"/>
      <c r="Z1280" s="112"/>
      <c r="AA1280" s="112"/>
      <c r="AB1280" s="112"/>
      <c r="AC1280" s="112"/>
      <c r="AD1280" s="112"/>
      <c r="AG1280">
        <f t="shared" si="365"/>
        <v>0</v>
      </c>
      <c r="AH1280" s="247">
        <f t="shared" si="366"/>
        <v>0</v>
      </c>
      <c r="AI1280" s="310" t="str">
        <f>IF(AH1280=0,"",
IF(SUM($AH$1088:AH1280)=1,AJ1280,
IF($AH$1663&gt;SUM($AH$1088:AH1280),_xlfn.CONCAT(", ",AJ1280),
IF($AH$1663=SUM($AH$1088:AH1280),_xlfn.CONCAT(" y ",AJ1280)))))</f>
        <v/>
      </c>
      <c r="AJ1280" s="421">
        <v>193</v>
      </c>
      <c r="AK1280">
        <f t="shared" ref="AK1280:AK1343" si="404">IF(D1281="",IF(COUNTA(M1281:AD1281,M1862:AD1862,M2443:AD2443)=0,0,1),0)</f>
        <v>0</v>
      </c>
      <c r="AL1280">
        <f t="shared" si="367"/>
        <v>0</v>
      </c>
      <c r="AM1280">
        <f t="shared" si="368"/>
        <v>0</v>
      </c>
      <c r="AN1280">
        <f t="shared" si="369"/>
        <v>0</v>
      </c>
      <c r="AO1280">
        <f t="shared" si="370"/>
        <v>0</v>
      </c>
      <c r="AP1280">
        <f t="shared" si="371"/>
        <v>0</v>
      </c>
      <c r="AQ1280">
        <f t="shared" si="372"/>
        <v>0</v>
      </c>
      <c r="AR1280">
        <f t="shared" si="373"/>
        <v>0</v>
      </c>
      <c r="AS1280">
        <f t="shared" si="374"/>
        <v>0</v>
      </c>
      <c r="AT1280">
        <f t="shared" si="375"/>
        <v>0</v>
      </c>
      <c r="AU1280">
        <f t="shared" si="376"/>
        <v>0</v>
      </c>
      <c r="AV1280">
        <f t="shared" si="377"/>
        <v>0</v>
      </c>
      <c r="AW1280">
        <f t="shared" si="378"/>
        <v>0</v>
      </c>
      <c r="AX1280">
        <f t="shared" si="379"/>
        <v>0</v>
      </c>
      <c r="AY1280">
        <f t="shared" si="380"/>
        <v>0</v>
      </c>
      <c r="AZ1280">
        <f t="shared" si="381"/>
        <v>0</v>
      </c>
      <c r="BA1280">
        <f t="shared" si="382"/>
        <v>0</v>
      </c>
      <c r="BB1280">
        <f t="shared" si="383"/>
        <v>0</v>
      </c>
      <c r="BC1280">
        <f t="shared" si="384"/>
        <v>0</v>
      </c>
      <c r="BD1280">
        <f t="shared" si="385"/>
        <v>0</v>
      </c>
      <c r="BE1280">
        <f t="shared" si="386"/>
        <v>0</v>
      </c>
      <c r="BF1280">
        <f t="shared" si="387"/>
        <v>0</v>
      </c>
      <c r="BG1280">
        <f t="shared" si="388"/>
        <v>0</v>
      </c>
      <c r="BH1280">
        <f t="shared" si="389"/>
        <v>0</v>
      </c>
      <c r="BI1280">
        <f t="shared" si="390"/>
        <v>0</v>
      </c>
      <c r="BJ1280" s="311">
        <f t="shared" si="391"/>
        <v>0</v>
      </c>
      <c r="BK1280" s="312">
        <f t="shared" si="392"/>
        <v>0</v>
      </c>
      <c r="BL1280" s="313">
        <f t="shared" si="393"/>
        <v>0</v>
      </c>
      <c r="BM1280" s="314">
        <f t="shared" si="400"/>
        <v>0</v>
      </c>
      <c r="BN1280" s="311">
        <f t="shared" si="394"/>
        <v>0</v>
      </c>
      <c r="BO1280" s="312">
        <f t="shared" si="395"/>
        <v>0</v>
      </c>
      <c r="BP1280" s="313">
        <f t="shared" si="396"/>
        <v>0</v>
      </c>
      <c r="BQ1280" s="314">
        <f t="shared" si="401"/>
        <v>0</v>
      </c>
      <c r="BR1280" s="311">
        <f t="shared" si="397"/>
        <v>0</v>
      </c>
      <c r="BS1280" s="312">
        <f t="shared" si="398"/>
        <v>0</v>
      </c>
      <c r="BT1280" s="313">
        <f t="shared" si="399"/>
        <v>0</v>
      </c>
      <c r="BU1280" s="314">
        <f t="shared" si="402"/>
        <v>0</v>
      </c>
      <c r="BV1280" s="247">
        <f t="shared" si="403"/>
        <v>0</v>
      </c>
      <c r="BW1280" s="310" t="str">
        <f>IF(BV1280=0,"",
IF(SUM($BV$1089:BV1280)=1,BX1280,
IF($BV$1664&gt;SUM($BV$1089:BV1280),_xlfn.CONCAT(", ",BX1280),
IF($BV$1664=SUM($BV$1089:BV1280),_xlfn.CONCAT(" y ",BX1280)))))</f>
        <v/>
      </c>
      <c r="BX1280" s="421">
        <v>192</v>
      </c>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row>
    <row r="1281" spans="1:133" ht="14.25">
      <c r="A1281" s="405"/>
      <c r="B1281" s="6"/>
      <c r="C1281" s="421" t="s">
        <v>6858</v>
      </c>
      <c r="D1281" s="668" t="str">
        <f>IF($AC$1082="","",IF(HLOOKUP($AC$1082,Presentación!$AQ$3:$BV$574,Presentación!AP196)="","",HLOOKUP($AC$1082,Presentación!$AQ$3:$BV$574,Presentación!AP196,0)))</f>
        <v/>
      </c>
      <c r="E1281" s="669"/>
      <c r="F1281" s="670"/>
      <c r="G1281" s="763" t="str">
        <f>IF($AC$1082="","",IF(HLOOKUP($AC$1082,Presentación!$BZ$3:$DE$574,Presentación!AP196,0)="","",HLOOKUP($AC$1082,Presentación!$BZ$3:$DE$574,Presentación!AP196,0)))</f>
        <v/>
      </c>
      <c r="H1281" s="669"/>
      <c r="I1281" s="669"/>
      <c r="J1281" s="669"/>
      <c r="K1281" s="669"/>
      <c r="L1281" s="670"/>
      <c r="M1281" s="112"/>
      <c r="N1281" s="112"/>
      <c r="O1281" s="112"/>
      <c r="P1281" s="112"/>
      <c r="Q1281" s="112"/>
      <c r="R1281" s="112"/>
      <c r="S1281" s="112"/>
      <c r="T1281" s="112"/>
      <c r="U1281" s="112"/>
      <c r="V1281" s="112"/>
      <c r="W1281" s="112"/>
      <c r="X1281" s="112"/>
      <c r="Y1281" s="112"/>
      <c r="Z1281" s="112"/>
      <c r="AA1281" s="112"/>
      <c r="AB1281" s="112"/>
      <c r="AC1281" s="112"/>
      <c r="AD1281" s="112"/>
      <c r="AG1281">
        <f t="shared" ref="AG1281:AG1344" si="405">IF(D1282&lt;&gt;"",IF(OR(COUNTA(M1282:AD1282,M1863:AD1863,M2444:AD2444)=0,COUNTA(M1282:AD1282,M1863:AD1863,M2444:AD2444)=54),0,1),0)</f>
        <v>0</v>
      </c>
      <c r="AH1281" s="247">
        <f t="shared" ref="AH1281:AH1344" si="406">IF(AG1281=0,0,1)</f>
        <v>0</v>
      </c>
      <c r="AI1281" s="310" t="str">
        <f>IF(AH1281=0,"",
IF(SUM($AH$1088:AH1281)=1,AJ1281,
IF($AH$1663&gt;SUM($AH$1088:AH1281),_xlfn.CONCAT(", ",AJ1281),
IF($AH$1663=SUM($AH$1088:AH1281),_xlfn.CONCAT(" y ",AJ1281)))))</f>
        <v/>
      </c>
      <c r="AJ1281" s="421">
        <v>194</v>
      </c>
      <c r="AK1281">
        <f t="shared" si="404"/>
        <v>0</v>
      </c>
      <c r="AL1281">
        <f t="shared" ref="AL1281:AL1344" si="407">M1281</f>
        <v>0</v>
      </c>
      <c r="AM1281">
        <f t="shared" ref="AM1281:AM1344" si="408">COUNTIF(N1281:O1281,"NS")</f>
        <v>0</v>
      </c>
      <c r="AN1281">
        <f t="shared" ref="AN1281:AN1344" si="409">SUM(N1281:O1281)</f>
        <v>0</v>
      </c>
      <c r="AO1281">
        <f t="shared" ref="AO1281:AO1344" si="410">IF(COUNTIF(M1281:O1281,"NA")=3,0,IF(OR(AND(AL1281=0,AM1281&gt;0),AND(AL1281="NS",AN1281&gt;0), AND(AL1281="NS", AM1281=0,AN1281=0)), 1, IF(OR(AND(AL1281&gt;0,AM1281&gt;1,AL1281&gt;AN1281), AND(AL1281="NS",AM1281=2), AND(AL1281="NS",AN1281=0,AM1281&gt;0),AL1281=AN1281), 0, 1)))</f>
        <v>0</v>
      </c>
      <c r="AP1281">
        <f t="shared" ref="AP1281:AP1344" si="411">P1281</f>
        <v>0</v>
      </c>
      <c r="AQ1281">
        <f t="shared" ref="AQ1281:AQ1344" si="412">COUNTIF(Q1281:R1281,"NS")</f>
        <v>0</v>
      </c>
      <c r="AR1281">
        <f t="shared" ref="AR1281:AR1344" si="413">SUM(Q1281:R1281)</f>
        <v>0</v>
      </c>
      <c r="AS1281">
        <f t="shared" ref="AS1281:AS1344" si="414">IF(COUNTIF(P1281:R1281,"NA")=3,0,IF(OR(AND(AP1281=0,AQ1281&gt;0),AND(AP1281="NS",AR1281&gt;0), AND(AP1281="NS", AQ1281=0,AR1281=0)), 1, IF(OR(AND(AP1281&gt;0,AQ1281&gt;1,AP1281&gt;AR1281), AND(AP1281="NS",AQ1281=2), AND(AP1281="NS",AR1281=0,AQ1281&gt;0),AP1281=AR1281), 0, 1)))</f>
        <v>0</v>
      </c>
      <c r="AT1281">
        <f t="shared" ref="AT1281:AT1344" si="415">S1281</f>
        <v>0</v>
      </c>
      <c r="AU1281">
        <f t="shared" ref="AU1281:AU1344" si="416">COUNTIF(T1281:U1281,"NS")</f>
        <v>0</v>
      </c>
      <c r="AV1281">
        <f t="shared" ref="AV1281:AV1344" si="417">SUM(T1281:U1281)</f>
        <v>0</v>
      </c>
      <c r="AW1281">
        <f t="shared" ref="AW1281:AW1344" si="418">IF(COUNTIF(S1281:U1281,"NA")=3,0,IF(OR(AND(AT1281=0,AU1281&gt;0),AND(AT1281="NS",AV1281&gt;0), AND(AT1281="NS", AU1281=0,AV1281=0)), 1, IF(OR(AND(AT1281&gt;0,AU1281&gt;1,AT1281&gt;AV1281), AND(AT1281="NS",AU1281=2), AND(AT1281="NS",AV1281=0,AU1281&gt;0),AT1281=AV1281), 0, 1)))</f>
        <v>0</v>
      </c>
      <c r="AX1281">
        <f t="shared" ref="AX1281:AX1344" si="419">V1281</f>
        <v>0</v>
      </c>
      <c r="AY1281">
        <f t="shared" ref="AY1281:AY1344" si="420">COUNTIF(W1281:X1281,"NS")</f>
        <v>0</v>
      </c>
      <c r="AZ1281">
        <f t="shared" ref="AZ1281:AZ1344" si="421">SUM(W1281:X1281)</f>
        <v>0</v>
      </c>
      <c r="BA1281">
        <f t="shared" ref="BA1281:BA1344" si="422">IF(COUNTIF(V1281:X1281,"NA")=3,0,IF(OR(AND(AX1281=0,AY1281&gt;0),AND(AX1281="NS",AZ1281&gt;0), AND(AX1281="NS", AY1281=0,AZ1281=0)), 1, IF(OR(AND(AX1281&gt;0,AY1281&gt;1,AX1281&gt;AZ1281), AND(AX1281="NS",AY1281=2), AND(AX1281="NS",AZ1281=0,AY1281&gt;0),AX1281=AZ1281), 0, 1)))</f>
        <v>0</v>
      </c>
      <c r="BB1281">
        <f t="shared" ref="BB1281:BB1344" si="423">Y1281</f>
        <v>0</v>
      </c>
      <c r="BC1281">
        <f t="shared" ref="BC1281:BC1344" si="424">COUNTIF(Z1281:AA1281,"NS")</f>
        <v>0</v>
      </c>
      <c r="BD1281">
        <f t="shared" ref="BD1281:BD1344" si="425">SUM(Z1281:AA1281)</f>
        <v>0</v>
      </c>
      <c r="BE1281">
        <f t="shared" ref="BE1281:BE1344" si="426">IF(COUNTIF(Y1281:AA1281,"NA")=3,0,IF(OR(AND(BB1281=0,BC1281&gt;0),AND(BB1281="NS",BD1281&gt;0), AND(BB1281="NS", BC1281=0,BD1281=0)), 1, IF(OR(AND(BB1281&gt;0,BC1281&gt;1,BB1281&gt;BD1281), AND(BB1281="NS",BC1281=2), AND(BB1281="NS",BD1281=0,BC1281&gt;0),BB1281=BD1281), 0, 1)))</f>
        <v>0</v>
      </c>
      <c r="BF1281">
        <f t="shared" ref="BF1281:BF1344" si="427">AB1281</f>
        <v>0</v>
      </c>
      <c r="BG1281">
        <f t="shared" ref="BG1281:BG1344" si="428">COUNTIF(AC1281:AD1281,"NS")</f>
        <v>0</v>
      </c>
      <c r="BH1281">
        <f t="shared" ref="BH1281:BH1344" si="429">SUM(AC1281:AD1281)</f>
        <v>0</v>
      </c>
      <c r="BI1281">
        <f t="shared" ref="BI1281:BI1344" si="430">IF(COUNTIF(AB1281:AD1281,"NA")=3,0,IF(OR(AND(BF1281=0,BG1281&gt;0),AND(BF1281="NS",BH1281&gt;0), AND(BF1281="NS", BG1281=0,BH1281=0)), 1, IF(OR(AND(BF1281&gt;0,BG1281&gt;1,BF1281&gt;BH1281), AND(BF1281="NS",BG1281=2), AND(BF1281="NS",BH1281=0,BG1281&gt;0),BF1281=BH1281), 0, 1)))</f>
        <v>0</v>
      </c>
      <c r="BJ1281" s="311">
        <f t="shared" ref="BJ1281:BJ1344" si="431">M1281</f>
        <v>0</v>
      </c>
      <c r="BK1281" s="312">
        <f t="shared" ref="BK1281:BK1344" si="432">COUNTIF(P1281,"NS")+COUNTIF(S1281,"NS") + COUNTIF(V1281,"NS")+COUNTIF(Y1281,"NS")+COUNTIF(AB1281,"NS") + COUNTIF(M1862,"NS")+COUNTIF(P1862,"NS")+COUNTIF(S1862,"NS") + COUNTIF(V1862,"NS")+COUNTIF(Y1862,"NS")+COUNTIF(AB1862,"NS") + COUNTIF(M2443,"NS")+COUNTIF(P2443,"NS")+COUNTIF(S2443,"NS") + COUNTIF(V2443,"NS")+COUNTIF(Y2443,"NS")+COUNTIF(AB2443,"NS")</f>
        <v>0</v>
      </c>
      <c r="BL1281" s="313">
        <f t="shared" ref="BL1281:BL1344" si="433">SUM(P1281,S1281,V1281,Y1281,AB1281,M1862,P1862,S1862,V1862,Y1862,AB1862,M2443,P2443,S2443,V2443,Y2443,AB2443)</f>
        <v>0</v>
      </c>
      <c r="BM1281" s="314">
        <f t="shared" si="400"/>
        <v>0</v>
      </c>
      <c r="BN1281" s="311">
        <f t="shared" ref="BN1281:BN1344" si="434">N1281</f>
        <v>0</v>
      </c>
      <c r="BO1281" s="312">
        <f t="shared" ref="BO1281:BO1344" si="435">COUNTIF(Q1281,"NS")+COUNTIF(T1281,"NS") + COUNTIF(W1281,"NS")+COUNTIF(Z1281,"NS")+COUNTIF(AC1281,"NS") + COUNTIF(N1862,"NS")+COUNTIF(Q1862,"NS")+COUNTIF(T1862,"NS") + COUNTIF(W1862,"NS")+COUNTIF(Z1862,"NS")+COUNTIF(AC1862,"NS") + COUNTIF(N2443,"NS")+COUNTIF(Q2443,"NS")+COUNTIF(T2443,"NS") + COUNTIF(W2443,"NS")+COUNTIF(Z2443,"NS")+COUNTIF(AC2443,"NS")</f>
        <v>0</v>
      </c>
      <c r="BP1281" s="313">
        <f t="shared" ref="BP1281:BP1344" si="436">SUM(Q1281,T1281,W1281,Z1281,AC1281,N1862,Q1862,T1862,W1862,Z1862,AC1862,N2443,Q2443,T2443,W2443,Z2443,AC2443)</f>
        <v>0</v>
      </c>
      <c r="BQ1281" s="314">
        <f t="shared" si="401"/>
        <v>0</v>
      </c>
      <c r="BR1281" s="311">
        <f t="shared" ref="BR1281:BR1344" si="437">O1281</f>
        <v>0</v>
      </c>
      <c r="BS1281" s="312">
        <f t="shared" ref="BS1281:BS1344" si="438">COUNTIF(R1281,"NS")+COUNTIF(U1281,"NS") + COUNTIF(X1281,"NS")+COUNTIF(AA1281,"NS")+COUNTIF(AD1281,"NS") + COUNTIF(O1862,"NS")+COUNTIF(R1862,"NS")+COUNTIF(U1862,"NS") + COUNTIF(X1862,"NS")+COUNTIF(AA1862,"NS")+COUNTIF(AD1862,"NS") + COUNTIF(O2443,"NS")+COUNTIF(R2443,"NS")+COUNTIF(U2443,"NS") + COUNTIF(X2443,"NS")+COUNTIF(AA2443,"NS")+COUNTIF(AD2443,"NS")</f>
        <v>0</v>
      </c>
      <c r="BT1281" s="313">
        <f t="shared" ref="BT1281:BT1344" si="439">SUM(R1281,U1281,X1281,AA1281,AD1281,O1862,R1862,U1862,X1862,AA1862,AD1862,O2443,R2443,U2443,X2443,AA2443,AD2443)</f>
        <v>0</v>
      </c>
      <c r="BU1281" s="314">
        <f t="shared" si="402"/>
        <v>0</v>
      </c>
      <c r="BV1281" s="247">
        <f t="shared" si="403"/>
        <v>0</v>
      </c>
      <c r="BW1281" s="310" t="str">
        <f>IF(BV1281=0,"",
IF(SUM($BV$1089:BV1281)=1,BX1281,
IF($BV$1664&gt;SUM($BV$1089:BV1281),_xlfn.CONCAT(", ",BX1281),
IF($BV$1664=SUM($BV$1089:BV1281),_xlfn.CONCAT(" y ",BX1281)))))</f>
        <v/>
      </c>
      <c r="BX1281" s="421">
        <v>193</v>
      </c>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row>
    <row r="1282" spans="1:133" ht="14.25">
      <c r="A1282" s="405"/>
      <c r="B1282" s="6"/>
      <c r="C1282" s="421" t="s">
        <v>6859</v>
      </c>
      <c r="D1282" s="668" t="str">
        <f>IF($AC$1082="","",IF(HLOOKUP($AC$1082,Presentación!$AQ$3:$BV$574,Presentación!AP197)="","",HLOOKUP($AC$1082,Presentación!$AQ$3:$BV$574,Presentación!AP197,0)))</f>
        <v/>
      </c>
      <c r="E1282" s="669"/>
      <c r="F1282" s="670"/>
      <c r="G1282" s="763" t="str">
        <f>IF($AC$1082="","",IF(HLOOKUP($AC$1082,Presentación!$BZ$3:$DE$574,Presentación!AP197,0)="","",HLOOKUP($AC$1082,Presentación!$BZ$3:$DE$574,Presentación!AP197,0)))</f>
        <v/>
      </c>
      <c r="H1282" s="669"/>
      <c r="I1282" s="669"/>
      <c r="J1282" s="669"/>
      <c r="K1282" s="669"/>
      <c r="L1282" s="670"/>
      <c r="M1282" s="112"/>
      <c r="N1282" s="112"/>
      <c r="O1282" s="112"/>
      <c r="P1282" s="112"/>
      <c r="Q1282" s="112"/>
      <c r="R1282" s="112"/>
      <c r="S1282" s="112"/>
      <c r="T1282" s="112"/>
      <c r="U1282" s="112"/>
      <c r="V1282" s="112"/>
      <c r="W1282" s="112"/>
      <c r="X1282" s="112"/>
      <c r="Y1282" s="112"/>
      <c r="Z1282" s="112"/>
      <c r="AA1282" s="112"/>
      <c r="AB1282" s="112"/>
      <c r="AC1282" s="112"/>
      <c r="AD1282" s="112"/>
      <c r="AG1282">
        <f t="shared" si="405"/>
        <v>0</v>
      </c>
      <c r="AH1282" s="247">
        <f t="shared" si="406"/>
        <v>0</v>
      </c>
      <c r="AI1282" s="310" t="str">
        <f>IF(AH1282=0,"",
IF(SUM($AH$1088:AH1282)=1,AJ1282,
IF($AH$1663&gt;SUM($AH$1088:AH1282),_xlfn.CONCAT(", ",AJ1282),
IF($AH$1663=SUM($AH$1088:AH1282),_xlfn.CONCAT(" y ",AJ1282)))))</f>
        <v/>
      </c>
      <c r="AJ1282" s="421">
        <v>195</v>
      </c>
      <c r="AK1282">
        <f t="shared" si="404"/>
        <v>0</v>
      </c>
      <c r="AL1282">
        <f t="shared" si="407"/>
        <v>0</v>
      </c>
      <c r="AM1282">
        <f t="shared" si="408"/>
        <v>0</v>
      </c>
      <c r="AN1282">
        <f t="shared" si="409"/>
        <v>0</v>
      </c>
      <c r="AO1282">
        <f t="shared" si="410"/>
        <v>0</v>
      </c>
      <c r="AP1282">
        <f t="shared" si="411"/>
        <v>0</v>
      </c>
      <c r="AQ1282">
        <f t="shared" si="412"/>
        <v>0</v>
      </c>
      <c r="AR1282">
        <f t="shared" si="413"/>
        <v>0</v>
      </c>
      <c r="AS1282">
        <f t="shared" si="414"/>
        <v>0</v>
      </c>
      <c r="AT1282">
        <f t="shared" si="415"/>
        <v>0</v>
      </c>
      <c r="AU1282">
        <f t="shared" si="416"/>
        <v>0</v>
      </c>
      <c r="AV1282">
        <f t="shared" si="417"/>
        <v>0</v>
      </c>
      <c r="AW1282">
        <f t="shared" si="418"/>
        <v>0</v>
      </c>
      <c r="AX1282">
        <f t="shared" si="419"/>
        <v>0</v>
      </c>
      <c r="AY1282">
        <f t="shared" si="420"/>
        <v>0</v>
      </c>
      <c r="AZ1282">
        <f t="shared" si="421"/>
        <v>0</v>
      </c>
      <c r="BA1282">
        <f t="shared" si="422"/>
        <v>0</v>
      </c>
      <c r="BB1282">
        <f t="shared" si="423"/>
        <v>0</v>
      </c>
      <c r="BC1282">
        <f t="shared" si="424"/>
        <v>0</v>
      </c>
      <c r="BD1282">
        <f t="shared" si="425"/>
        <v>0</v>
      </c>
      <c r="BE1282">
        <f t="shared" si="426"/>
        <v>0</v>
      </c>
      <c r="BF1282">
        <f t="shared" si="427"/>
        <v>0</v>
      </c>
      <c r="BG1282">
        <f t="shared" si="428"/>
        <v>0</v>
      </c>
      <c r="BH1282">
        <f t="shared" si="429"/>
        <v>0</v>
      </c>
      <c r="BI1282">
        <f t="shared" si="430"/>
        <v>0</v>
      </c>
      <c r="BJ1282" s="311">
        <f t="shared" si="431"/>
        <v>0</v>
      </c>
      <c r="BK1282" s="312">
        <f t="shared" si="432"/>
        <v>0</v>
      </c>
      <c r="BL1282" s="313">
        <f t="shared" si="433"/>
        <v>0</v>
      </c>
      <c r="BM1282" s="314">
        <f t="shared" ref="BM1282:BM1345" si="440">IF(OR(AND(BJ1282=0, BK1282&gt;0),AND(BJ1282="NS", BL1282&gt;0), AND(BJ1282="NS", BK1282=0, BL1282=0)), 1, IF(OR(AND(BJ1282&gt;0, BK1282&gt;1,BJ1282&gt;BL1282), AND(BJ1282="NS", BK1282=2), AND(BJ1282="NS", BL1282=0, BK1282&gt;0), BJ1282=BL1282), 0, 1))</f>
        <v>0</v>
      </c>
      <c r="BN1282" s="311">
        <f t="shared" si="434"/>
        <v>0</v>
      </c>
      <c r="BO1282" s="312">
        <f t="shared" si="435"/>
        <v>0</v>
      </c>
      <c r="BP1282" s="313">
        <f t="shared" si="436"/>
        <v>0</v>
      </c>
      <c r="BQ1282" s="314">
        <f t="shared" ref="BQ1282:BQ1345" si="441">IF(OR(AND(BN1282=0, BO1282&gt;0),AND(BN1282="NS", BP1282&gt;0), AND(BN1282="NS", BO1282=0, BP1282=0)), 1, IF(OR(AND(BN1282&gt;0, BO1282&gt;1,BN1282&gt;BP1282), AND(BN1282="NS", BO1282=2), AND(BN1282="NS", BP1282=0, BO1282&gt;0), BN1282=BP1282), 0, 1))</f>
        <v>0</v>
      </c>
      <c r="BR1282" s="311">
        <f t="shared" si="437"/>
        <v>0</v>
      </c>
      <c r="BS1282" s="312">
        <f t="shared" si="438"/>
        <v>0</v>
      </c>
      <c r="BT1282" s="313">
        <f t="shared" si="439"/>
        <v>0</v>
      </c>
      <c r="BU1282" s="314">
        <f t="shared" ref="BU1282:BU1345" si="442">IF(OR(AND(BR1282=0, BS1282&gt;0),AND(BR1282="NS", BT1282&gt;0), AND(BR1282="NS", BS1282=0, BT1282=0)), 1, IF(OR(AND(BR1282&gt;0, BS1282&gt;1,BR1282&gt;BT1282), AND(BR1282="NS", BS1282=2), AND(BR1282="NS", BT1282=0, BS1282&gt;0), BR1282=BT1282), 0, 1))</f>
        <v>0</v>
      </c>
      <c r="BV1282" s="247">
        <f t="shared" ref="BV1282:BV1345" si="443">IF(SUM(AO1282,AS1282,AW1282,BA1282,BE1282,BI1282,AL1863,AP1863,AT1863,AX1863,BB1863,BF1863,AL2444,AP2444,AT2444,AX2444,BB2444,BF2444,BM1282,BQ1282,BU1282)=0,0,1)</f>
        <v>0</v>
      </c>
      <c r="BW1282" s="310" t="str">
        <f>IF(BV1282=0,"",
IF(SUM($BV$1089:BV1282)=1,BX1282,
IF($BV$1664&gt;SUM($BV$1089:BV1282),_xlfn.CONCAT(", ",BX1282),
IF($BV$1664=SUM($BV$1089:BV1282),_xlfn.CONCAT(" y ",BX1282)))))</f>
        <v/>
      </c>
      <c r="BX1282" s="421">
        <v>194</v>
      </c>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row>
    <row r="1283" spans="1:133" ht="14.25">
      <c r="A1283" s="405"/>
      <c r="B1283" s="6"/>
      <c r="C1283" s="421" t="s">
        <v>6860</v>
      </c>
      <c r="D1283" s="668" t="str">
        <f>IF($AC$1082="","",IF(HLOOKUP($AC$1082,Presentación!$AQ$3:$BV$574,Presentación!AP198)="","",HLOOKUP($AC$1082,Presentación!$AQ$3:$BV$574,Presentación!AP198,0)))</f>
        <v/>
      </c>
      <c r="E1283" s="669"/>
      <c r="F1283" s="670"/>
      <c r="G1283" s="763" t="str">
        <f>IF($AC$1082="","",IF(HLOOKUP($AC$1082,Presentación!$BZ$3:$DE$574,Presentación!AP198,0)="","",HLOOKUP($AC$1082,Presentación!$BZ$3:$DE$574,Presentación!AP198,0)))</f>
        <v/>
      </c>
      <c r="H1283" s="669"/>
      <c r="I1283" s="669"/>
      <c r="J1283" s="669"/>
      <c r="K1283" s="669"/>
      <c r="L1283" s="670"/>
      <c r="M1283" s="112"/>
      <c r="N1283" s="112"/>
      <c r="O1283" s="112"/>
      <c r="P1283" s="112"/>
      <c r="Q1283" s="112"/>
      <c r="R1283" s="112"/>
      <c r="S1283" s="112"/>
      <c r="T1283" s="112"/>
      <c r="U1283" s="112"/>
      <c r="V1283" s="112"/>
      <c r="W1283" s="112"/>
      <c r="X1283" s="112"/>
      <c r="Y1283" s="112"/>
      <c r="Z1283" s="112"/>
      <c r="AA1283" s="112"/>
      <c r="AB1283" s="112"/>
      <c r="AC1283" s="112"/>
      <c r="AD1283" s="112"/>
      <c r="AG1283">
        <f t="shared" si="405"/>
        <v>0</v>
      </c>
      <c r="AH1283" s="247">
        <f t="shared" si="406"/>
        <v>0</v>
      </c>
      <c r="AI1283" s="310" t="str">
        <f>IF(AH1283=0,"",
IF(SUM($AH$1088:AH1283)=1,AJ1283,
IF($AH$1663&gt;SUM($AH$1088:AH1283),_xlfn.CONCAT(", ",AJ1283),
IF($AH$1663=SUM($AH$1088:AH1283),_xlfn.CONCAT(" y ",AJ1283)))))</f>
        <v/>
      </c>
      <c r="AJ1283" s="421">
        <v>196</v>
      </c>
      <c r="AK1283">
        <f t="shared" si="404"/>
        <v>0</v>
      </c>
      <c r="AL1283">
        <f t="shared" si="407"/>
        <v>0</v>
      </c>
      <c r="AM1283">
        <f t="shared" si="408"/>
        <v>0</v>
      </c>
      <c r="AN1283">
        <f t="shared" si="409"/>
        <v>0</v>
      </c>
      <c r="AO1283">
        <f t="shared" si="410"/>
        <v>0</v>
      </c>
      <c r="AP1283">
        <f t="shared" si="411"/>
        <v>0</v>
      </c>
      <c r="AQ1283">
        <f t="shared" si="412"/>
        <v>0</v>
      </c>
      <c r="AR1283">
        <f t="shared" si="413"/>
        <v>0</v>
      </c>
      <c r="AS1283">
        <f t="shared" si="414"/>
        <v>0</v>
      </c>
      <c r="AT1283">
        <f t="shared" si="415"/>
        <v>0</v>
      </c>
      <c r="AU1283">
        <f t="shared" si="416"/>
        <v>0</v>
      </c>
      <c r="AV1283">
        <f t="shared" si="417"/>
        <v>0</v>
      </c>
      <c r="AW1283">
        <f t="shared" si="418"/>
        <v>0</v>
      </c>
      <c r="AX1283">
        <f t="shared" si="419"/>
        <v>0</v>
      </c>
      <c r="AY1283">
        <f t="shared" si="420"/>
        <v>0</v>
      </c>
      <c r="AZ1283">
        <f t="shared" si="421"/>
        <v>0</v>
      </c>
      <c r="BA1283">
        <f t="shared" si="422"/>
        <v>0</v>
      </c>
      <c r="BB1283">
        <f t="shared" si="423"/>
        <v>0</v>
      </c>
      <c r="BC1283">
        <f t="shared" si="424"/>
        <v>0</v>
      </c>
      <c r="BD1283">
        <f t="shared" si="425"/>
        <v>0</v>
      </c>
      <c r="BE1283">
        <f t="shared" si="426"/>
        <v>0</v>
      </c>
      <c r="BF1283">
        <f t="shared" si="427"/>
        <v>0</v>
      </c>
      <c r="BG1283">
        <f t="shared" si="428"/>
        <v>0</v>
      </c>
      <c r="BH1283">
        <f t="shared" si="429"/>
        <v>0</v>
      </c>
      <c r="BI1283">
        <f t="shared" si="430"/>
        <v>0</v>
      </c>
      <c r="BJ1283" s="311">
        <f t="shared" si="431"/>
        <v>0</v>
      </c>
      <c r="BK1283" s="312">
        <f t="shared" si="432"/>
        <v>0</v>
      </c>
      <c r="BL1283" s="313">
        <f t="shared" si="433"/>
        <v>0</v>
      </c>
      <c r="BM1283" s="314">
        <f t="shared" si="440"/>
        <v>0</v>
      </c>
      <c r="BN1283" s="311">
        <f t="shared" si="434"/>
        <v>0</v>
      </c>
      <c r="BO1283" s="312">
        <f t="shared" si="435"/>
        <v>0</v>
      </c>
      <c r="BP1283" s="313">
        <f t="shared" si="436"/>
        <v>0</v>
      </c>
      <c r="BQ1283" s="314">
        <f t="shared" si="441"/>
        <v>0</v>
      </c>
      <c r="BR1283" s="311">
        <f t="shared" si="437"/>
        <v>0</v>
      </c>
      <c r="BS1283" s="312">
        <f t="shared" si="438"/>
        <v>0</v>
      </c>
      <c r="BT1283" s="313">
        <f t="shared" si="439"/>
        <v>0</v>
      </c>
      <c r="BU1283" s="314">
        <f t="shared" si="442"/>
        <v>0</v>
      </c>
      <c r="BV1283" s="247">
        <f t="shared" si="443"/>
        <v>0</v>
      </c>
      <c r="BW1283" s="310" t="str">
        <f>IF(BV1283=0,"",
IF(SUM($BV$1089:BV1283)=1,BX1283,
IF($BV$1664&gt;SUM($BV$1089:BV1283),_xlfn.CONCAT(", ",BX1283),
IF($BV$1664=SUM($BV$1089:BV1283),_xlfn.CONCAT(" y ",BX1283)))))</f>
        <v/>
      </c>
      <c r="BX1283" s="421">
        <v>195</v>
      </c>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row>
    <row r="1284" spans="1:133" ht="14.25">
      <c r="A1284" s="405"/>
      <c r="B1284" s="6"/>
      <c r="C1284" s="421" t="s">
        <v>6861</v>
      </c>
      <c r="D1284" s="668" t="str">
        <f>IF($AC$1082="","",IF(HLOOKUP($AC$1082,Presentación!$AQ$3:$BV$574,Presentación!AP199)="","",HLOOKUP($AC$1082,Presentación!$AQ$3:$BV$574,Presentación!AP199,0)))</f>
        <v/>
      </c>
      <c r="E1284" s="669"/>
      <c r="F1284" s="670"/>
      <c r="G1284" s="763" t="str">
        <f>IF($AC$1082="","",IF(HLOOKUP($AC$1082,Presentación!$BZ$3:$DE$574,Presentación!AP199,0)="","",HLOOKUP($AC$1082,Presentación!$BZ$3:$DE$574,Presentación!AP199,0)))</f>
        <v/>
      </c>
      <c r="H1284" s="669"/>
      <c r="I1284" s="669"/>
      <c r="J1284" s="669"/>
      <c r="K1284" s="669"/>
      <c r="L1284" s="670"/>
      <c r="M1284" s="112"/>
      <c r="N1284" s="112"/>
      <c r="O1284" s="112"/>
      <c r="P1284" s="112"/>
      <c r="Q1284" s="112"/>
      <c r="R1284" s="112"/>
      <c r="S1284" s="112"/>
      <c r="T1284" s="112"/>
      <c r="U1284" s="112"/>
      <c r="V1284" s="112"/>
      <c r="W1284" s="112"/>
      <c r="X1284" s="112"/>
      <c r="Y1284" s="112"/>
      <c r="Z1284" s="112"/>
      <c r="AA1284" s="112"/>
      <c r="AB1284" s="112"/>
      <c r="AC1284" s="112"/>
      <c r="AD1284" s="112"/>
      <c r="AG1284">
        <f t="shared" si="405"/>
        <v>0</v>
      </c>
      <c r="AH1284" s="247">
        <f t="shared" si="406"/>
        <v>0</v>
      </c>
      <c r="AI1284" s="310" t="str">
        <f>IF(AH1284=0,"",
IF(SUM($AH$1088:AH1284)=1,AJ1284,
IF($AH$1663&gt;SUM($AH$1088:AH1284),_xlfn.CONCAT(", ",AJ1284),
IF($AH$1663=SUM($AH$1088:AH1284),_xlfn.CONCAT(" y ",AJ1284)))))</f>
        <v/>
      </c>
      <c r="AJ1284" s="421">
        <v>197</v>
      </c>
      <c r="AK1284">
        <f t="shared" si="404"/>
        <v>0</v>
      </c>
      <c r="AL1284">
        <f t="shared" si="407"/>
        <v>0</v>
      </c>
      <c r="AM1284">
        <f t="shared" si="408"/>
        <v>0</v>
      </c>
      <c r="AN1284">
        <f t="shared" si="409"/>
        <v>0</v>
      </c>
      <c r="AO1284">
        <f t="shared" si="410"/>
        <v>0</v>
      </c>
      <c r="AP1284">
        <f t="shared" si="411"/>
        <v>0</v>
      </c>
      <c r="AQ1284">
        <f t="shared" si="412"/>
        <v>0</v>
      </c>
      <c r="AR1284">
        <f t="shared" si="413"/>
        <v>0</v>
      </c>
      <c r="AS1284">
        <f t="shared" si="414"/>
        <v>0</v>
      </c>
      <c r="AT1284">
        <f t="shared" si="415"/>
        <v>0</v>
      </c>
      <c r="AU1284">
        <f t="shared" si="416"/>
        <v>0</v>
      </c>
      <c r="AV1284">
        <f t="shared" si="417"/>
        <v>0</v>
      </c>
      <c r="AW1284">
        <f t="shared" si="418"/>
        <v>0</v>
      </c>
      <c r="AX1284">
        <f t="shared" si="419"/>
        <v>0</v>
      </c>
      <c r="AY1284">
        <f t="shared" si="420"/>
        <v>0</v>
      </c>
      <c r="AZ1284">
        <f t="shared" si="421"/>
        <v>0</v>
      </c>
      <c r="BA1284">
        <f t="shared" si="422"/>
        <v>0</v>
      </c>
      <c r="BB1284">
        <f t="shared" si="423"/>
        <v>0</v>
      </c>
      <c r="BC1284">
        <f t="shared" si="424"/>
        <v>0</v>
      </c>
      <c r="BD1284">
        <f t="shared" si="425"/>
        <v>0</v>
      </c>
      <c r="BE1284">
        <f t="shared" si="426"/>
        <v>0</v>
      </c>
      <c r="BF1284">
        <f t="shared" si="427"/>
        <v>0</v>
      </c>
      <c r="BG1284">
        <f t="shared" si="428"/>
        <v>0</v>
      </c>
      <c r="BH1284">
        <f t="shared" si="429"/>
        <v>0</v>
      </c>
      <c r="BI1284">
        <f t="shared" si="430"/>
        <v>0</v>
      </c>
      <c r="BJ1284" s="311">
        <f t="shared" si="431"/>
        <v>0</v>
      </c>
      <c r="BK1284" s="312">
        <f t="shared" si="432"/>
        <v>0</v>
      </c>
      <c r="BL1284" s="313">
        <f t="shared" si="433"/>
        <v>0</v>
      </c>
      <c r="BM1284" s="314">
        <f t="shared" si="440"/>
        <v>0</v>
      </c>
      <c r="BN1284" s="311">
        <f t="shared" si="434"/>
        <v>0</v>
      </c>
      <c r="BO1284" s="312">
        <f t="shared" si="435"/>
        <v>0</v>
      </c>
      <c r="BP1284" s="313">
        <f t="shared" si="436"/>
        <v>0</v>
      </c>
      <c r="BQ1284" s="314">
        <f t="shared" si="441"/>
        <v>0</v>
      </c>
      <c r="BR1284" s="311">
        <f t="shared" si="437"/>
        <v>0</v>
      </c>
      <c r="BS1284" s="312">
        <f t="shared" si="438"/>
        <v>0</v>
      </c>
      <c r="BT1284" s="313">
        <f t="shared" si="439"/>
        <v>0</v>
      </c>
      <c r="BU1284" s="314">
        <f t="shared" si="442"/>
        <v>0</v>
      </c>
      <c r="BV1284" s="247">
        <f t="shared" si="443"/>
        <v>0</v>
      </c>
      <c r="BW1284" s="310" t="str">
        <f>IF(BV1284=0,"",
IF(SUM($BV$1089:BV1284)=1,BX1284,
IF($BV$1664&gt;SUM($BV$1089:BV1284),_xlfn.CONCAT(", ",BX1284),
IF($BV$1664=SUM($BV$1089:BV1284),_xlfn.CONCAT(" y ",BX1284)))))</f>
        <v/>
      </c>
      <c r="BX1284" s="421">
        <v>196</v>
      </c>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row>
    <row r="1285" spans="1:133" ht="14.25">
      <c r="A1285" s="405"/>
      <c r="B1285" s="6"/>
      <c r="C1285" s="421" t="s">
        <v>6862</v>
      </c>
      <c r="D1285" s="668" t="str">
        <f>IF($AC$1082="","",IF(HLOOKUP($AC$1082,Presentación!$AQ$3:$BV$574,Presentación!AP200)="","",HLOOKUP($AC$1082,Presentación!$AQ$3:$BV$574,Presentación!AP200,0)))</f>
        <v/>
      </c>
      <c r="E1285" s="669"/>
      <c r="F1285" s="670"/>
      <c r="G1285" s="763" t="str">
        <f>IF($AC$1082="","",IF(HLOOKUP($AC$1082,Presentación!$BZ$3:$DE$574,Presentación!AP200,0)="","",HLOOKUP($AC$1082,Presentación!$BZ$3:$DE$574,Presentación!AP200,0)))</f>
        <v/>
      </c>
      <c r="H1285" s="669"/>
      <c r="I1285" s="669"/>
      <c r="J1285" s="669"/>
      <c r="K1285" s="669"/>
      <c r="L1285" s="670"/>
      <c r="M1285" s="112"/>
      <c r="N1285" s="112"/>
      <c r="O1285" s="112"/>
      <c r="P1285" s="112"/>
      <c r="Q1285" s="112"/>
      <c r="R1285" s="112"/>
      <c r="S1285" s="112"/>
      <c r="T1285" s="112"/>
      <c r="U1285" s="112"/>
      <c r="V1285" s="112"/>
      <c r="W1285" s="112"/>
      <c r="X1285" s="112"/>
      <c r="Y1285" s="112"/>
      <c r="Z1285" s="112"/>
      <c r="AA1285" s="112"/>
      <c r="AB1285" s="112"/>
      <c r="AC1285" s="112"/>
      <c r="AD1285" s="112"/>
      <c r="AG1285">
        <f t="shared" si="405"/>
        <v>0</v>
      </c>
      <c r="AH1285" s="247">
        <f t="shared" si="406"/>
        <v>0</v>
      </c>
      <c r="AI1285" s="310" t="str">
        <f>IF(AH1285=0,"",
IF(SUM($AH$1088:AH1285)=1,AJ1285,
IF($AH$1663&gt;SUM($AH$1088:AH1285),_xlfn.CONCAT(", ",AJ1285),
IF($AH$1663=SUM($AH$1088:AH1285),_xlfn.CONCAT(" y ",AJ1285)))))</f>
        <v/>
      </c>
      <c r="AJ1285" s="421">
        <v>198</v>
      </c>
      <c r="AK1285">
        <f t="shared" si="404"/>
        <v>0</v>
      </c>
      <c r="AL1285">
        <f t="shared" si="407"/>
        <v>0</v>
      </c>
      <c r="AM1285">
        <f t="shared" si="408"/>
        <v>0</v>
      </c>
      <c r="AN1285">
        <f t="shared" si="409"/>
        <v>0</v>
      </c>
      <c r="AO1285">
        <f t="shared" si="410"/>
        <v>0</v>
      </c>
      <c r="AP1285">
        <f t="shared" si="411"/>
        <v>0</v>
      </c>
      <c r="AQ1285">
        <f t="shared" si="412"/>
        <v>0</v>
      </c>
      <c r="AR1285">
        <f t="shared" si="413"/>
        <v>0</v>
      </c>
      <c r="AS1285">
        <f t="shared" si="414"/>
        <v>0</v>
      </c>
      <c r="AT1285">
        <f t="shared" si="415"/>
        <v>0</v>
      </c>
      <c r="AU1285">
        <f t="shared" si="416"/>
        <v>0</v>
      </c>
      <c r="AV1285">
        <f t="shared" si="417"/>
        <v>0</v>
      </c>
      <c r="AW1285">
        <f t="shared" si="418"/>
        <v>0</v>
      </c>
      <c r="AX1285">
        <f t="shared" si="419"/>
        <v>0</v>
      </c>
      <c r="AY1285">
        <f t="shared" si="420"/>
        <v>0</v>
      </c>
      <c r="AZ1285">
        <f t="shared" si="421"/>
        <v>0</v>
      </c>
      <c r="BA1285">
        <f t="shared" si="422"/>
        <v>0</v>
      </c>
      <c r="BB1285">
        <f t="shared" si="423"/>
        <v>0</v>
      </c>
      <c r="BC1285">
        <f t="shared" si="424"/>
        <v>0</v>
      </c>
      <c r="BD1285">
        <f t="shared" si="425"/>
        <v>0</v>
      </c>
      <c r="BE1285">
        <f t="shared" si="426"/>
        <v>0</v>
      </c>
      <c r="BF1285">
        <f t="shared" si="427"/>
        <v>0</v>
      </c>
      <c r="BG1285">
        <f t="shared" si="428"/>
        <v>0</v>
      </c>
      <c r="BH1285">
        <f t="shared" si="429"/>
        <v>0</v>
      </c>
      <c r="BI1285">
        <f t="shared" si="430"/>
        <v>0</v>
      </c>
      <c r="BJ1285" s="311">
        <f t="shared" si="431"/>
        <v>0</v>
      </c>
      <c r="BK1285" s="312">
        <f t="shared" si="432"/>
        <v>0</v>
      </c>
      <c r="BL1285" s="313">
        <f t="shared" si="433"/>
        <v>0</v>
      </c>
      <c r="BM1285" s="314">
        <f t="shared" si="440"/>
        <v>0</v>
      </c>
      <c r="BN1285" s="311">
        <f t="shared" si="434"/>
        <v>0</v>
      </c>
      <c r="BO1285" s="312">
        <f t="shared" si="435"/>
        <v>0</v>
      </c>
      <c r="BP1285" s="313">
        <f t="shared" si="436"/>
        <v>0</v>
      </c>
      <c r="BQ1285" s="314">
        <f t="shared" si="441"/>
        <v>0</v>
      </c>
      <c r="BR1285" s="311">
        <f t="shared" si="437"/>
        <v>0</v>
      </c>
      <c r="BS1285" s="312">
        <f t="shared" si="438"/>
        <v>0</v>
      </c>
      <c r="BT1285" s="313">
        <f t="shared" si="439"/>
        <v>0</v>
      </c>
      <c r="BU1285" s="314">
        <f t="shared" si="442"/>
        <v>0</v>
      </c>
      <c r="BV1285" s="247">
        <f t="shared" si="443"/>
        <v>0</v>
      </c>
      <c r="BW1285" s="310" t="str">
        <f>IF(BV1285=0,"",
IF(SUM($BV$1089:BV1285)=1,BX1285,
IF($BV$1664&gt;SUM($BV$1089:BV1285),_xlfn.CONCAT(", ",BX1285),
IF($BV$1664=SUM($BV$1089:BV1285),_xlfn.CONCAT(" y ",BX1285)))))</f>
        <v/>
      </c>
      <c r="BX1285" s="421">
        <v>197</v>
      </c>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row>
    <row r="1286" spans="1:133" ht="14.25">
      <c r="A1286" s="405"/>
      <c r="B1286" s="6"/>
      <c r="C1286" s="421" t="s">
        <v>6863</v>
      </c>
      <c r="D1286" s="668" t="str">
        <f>IF($AC$1082="","",IF(HLOOKUP($AC$1082,Presentación!$AQ$3:$BV$574,Presentación!AP201)="","",HLOOKUP($AC$1082,Presentación!$AQ$3:$BV$574,Presentación!AP201,0)))</f>
        <v/>
      </c>
      <c r="E1286" s="669"/>
      <c r="F1286" s="670"/>
      <c r="G1286" s="763" t="str">
        <f>IF($AC$1082="","",IF(HLOOKUP($AC$1082,Presentación!$BZ$3:$DE$574,Presentación!AP201,0)="","",HLOOKUP($AC$1082,Presentación!$BZ$3:$DE$574,Presentación!AP201,0)))</f>
        <v/>
      </c>
      <c r="H1286" s="669"/>
      <c r="I1286" s="669"/>
      <c r="J1286" s="669"/>
      <c r="K1286" s="669"/>
      <c r="L1286" s="670"/>
      <c r="M1286" s="112"/>
      <c r="N1286" s="112"/>
      <c r="O1286" s="112"/>
      <c r="P1286" s="112"/>
      <c r="Q1286" s="112"/>
      <c r="R1286" s="112"/>
      <c r="S1286" s="112"/>
      <c r="T1286" s="112"/>
      <c r="U1286" s="112"/>
      <c r="V1286" s="112"/>
      <c r="W1286" s="112"/>
      <c r="X1286" s="112"/>
      <c r="Y1286" s="112"/>
      <c r="Z1286" s="112"/>
      <c r="AA1286" s="112"/>
      <c r="AB1286" s="112"/>
      <c r="AC1286" s="112"/>
      <c r="AD1286" s="112"/>
      <c r="AG1286">
        <f t="shared" si="405"/>
        <v>0</v>
      </c>
      <c r="AH1286" s="247">
        <f t="shared" si="406"/>
        <v>0</v>
      </c>
      <c r="AI1286" s="310" t="str">
        <f>IF(AH1286=0,"",
IF(SUM($AH$1088:AH1286)=1,AJ1286,
IF($AH$1663&gt;SUM($AH$1088:AH1286),_xlfn.CONCAT(", ",AJ1286),
IF($AH$1663=SUM($AH$1088:AH1286),_xlfn.CONCAT(" y ",AJ1286)))))</f>
        <v/>
      </c>
      <c r="AJ1286" s="421">
        <v>199</v>
      </c>
      <c r="AK1286">
        <f t="shared" si="404"/>
        <v>0</v>
      </c>
      <c r="AL1286">
        <f t="shared" si="407"/>
        <v>0</v>
      </c>
      <c r="AM1286">
        <f t="shared" si="408"/>
        <v>0</v>
      </c>
      <c r="AN1286">
        <f t="shared" si="409"/>
        <v>0</v>
      </c>
      <c r="AO1286">
        <f t="shared" si="410"/>
        <v>0</v>
      </c>
      <c r="AP1286">
        <f t="shared" si="411"/>
        <v>0</v>
      </c>
      <c r="AQ1286">
        <f t="shared" si="412"/>
        <v>0</v>
      </c>
      <c r="AR1286">
        <f t="shared" si="413"/>
        <v>0</v>
      </c>
      <c r="AS1286">
        <f t="shared" si="414"/>
        <v>0</v>
      </c>
      <c r="AT1286">
        <f t="shared" si="415"/>
        <v>0</v>
      </c>
      <c r="AU1286">
        <f t="shared" si="416"/>
        <v>0</v>
      </c>
      <c r="AV1286">
        <f t="shared" si="417"/>
        <v>0</v>
      </c>
      <c r="AW1286">
        <f t="shared" si="418"/>
        <v>0</v>
      </c>
      <c r="AX1286">
        <f t="shared" si="419"/>
        <v>0</v>
      </c>
      <c r="AY1286">
        <f t="shared" si="420"/>
        <v>0</v>
      </c>
      <c r="AZ1286">
        <f t="shared" si="421"/>
        <v>0</v>
      </c>
      <c r="BA1286">
        <f t="shared" si="422"/>
        <v>0</v>
      </c>
      <c r="BB1286">
        <f t="shared" si="423"/>
        <v>0</v>
      </c>
      <c r="BC1286">
        <f t="shared" si="424"/>
        <v>0</v>
      </c>
      <c r="BD1286">
        <f t="shared" si="425"/>
        <v>0</v>
      </c>
      <c r="BE1286">
        <f t="shared" si="426"/>
        <v>0</v>
      </c>
      <c r="BF1286">
        <f t="shared" si="427"/>
        <v>0</v>
      </c>
      <c r="BG1286">
        <f t="shared" si="428"/>
        <v>0</v>
      </c>
      <c r="BH1286">
        <f t="shared" si="429"/>
        <v>0</v>
      </c>
      <c r="BI1286">
        <f t="shared" si="430"/>
        <v>0</v>
      </c>
      <c r="BJ1286" s="311">
        <f t="shared" si="431"/>
        <v>0</v>
      </c>
      <c r="BK1286" s="312">
        <f t="shared" si="432"/>
        <v>0</v>
      </c>
      <c r="BL1286" s="313">
        <f t="shared" si="433"/>
        <v>0</v>
      </c>
      <c r="BM1286" s="314">
        <f t="shared" si="440"/>
        <v>0</v>
      </c>
      <c r="BN1286" s="311">
        <f t="shared" si="434"/>
        <v>0</v>
      </c>
      <c r="BO1286" s="312">
        <f t="shared" si="435"/>
        <v>0</v>
      </c>
      <c r="BP1286" s="313">
        <f t="shared" si="436"/>
        <v>0</v>
      </c>
      <c r="BQ1286" s="314">
        <f t="shared" si="441"/>
        <v>0</v>
      </c>
      <c r="BR1286" s="311">
        <f t="shared" si="437"/>
        <v>0</v>
      </c>
      <c r="BS1286" s="312">
        <f t="shared" si="438"/>
        <v>0</v>
      </c>
      <c r="BT1286" s="313">
        <f t="shared" si="439"/>
        <v>0</v>
      </c>
      <c r="BU1286" s="314">
        <f t="shared" si="442"/>
        <v>0</v>
      </c>
      <c r="BV1286" s="247">
        <f t="shared" si="443"/>
        <v>0</v>
      </c>
      <c r="BW1286" s="310" t="str">
        <f>IF(BV1286=0,"",
IF(SUM($BV$1089:BV1286)=1,BX1286,
IF($BV$1664&gt;SUM($BV$1089:BV1286),_xlfn.CONCAT(", ",BX1286),
IF($BV$1664=SUM($BV$1089:BV1286),_xlfn.CONCAT(" y ",BX1286)))))</f>
        <v/>
      </c>
      <c r="BX1286" s="421">
        <v>198</v>
      </c>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row>
    <row r="1287" spans="1:133" ht="14.25">
      <c r="A1287" s="405"/>
      <c r="B1287" s="6"/>
      <c r="C1287" s="421" t="s">
        <v>6864</v>
      </c>
      <c r="D1287" s="668" t="str">
        <f>IF($AC$1082="","",IF(HLOOKUP($AC$1082,Presentación!$AQ$3:$BV$574,Presentación!AP202)="","",HLOOKUP($AC$1082,Presentación!$AQ$3:$BV$574,Presentación!AP202,0)))</f>
        <v/>
      </c>
      <c r="E1287" s="669"/>
      <c r="F1287" s="670"/>
      <c r="G1287" s="763" t="str">
        <f>IF($AC$1082="","",IF(HLOOKUP($AC$1082,Presentación!$BZ$3:$DE$574,Presentación!AP202,0)="","",HLOOKUP($AC$1082,Presentación!$BZ$3:$DE$574,Presentación!AP202,0)))</f>
        <v/>
      </c>
      <c r="H1287" s="669"/>
      <c r="I1287" s="669"/>
      <c r="J1287" s="669"/>
      <c r="K1287" s="669"/>
      <c r="L1287" s="670"/>
      <c r="M1287" s="112"/>
      <c r="N1287" s="112"/>
      <c r="O1287" s="112"/>
      <c r="P1287" s="112"/>
      <c r="Q1287" s="112"/>
      <c r="R1287" s="112"/>
      <c r="S1287" s="112"/>
      <c r="T1287" s="112"/>
      <c r="U1287" s="112"/>
      <c r="V1287" s="112"/>
      <c r="W1287" s="112"/>
      <c r="X1287" s="112"/>
      <c r="Y1287" s="112"/>
      <c r="Z1287" s="112"/>
      <c r="AA1287" s="112"/>
      <c r="AB1287" s="112"/>
      <c r="AC1287" s="112"/>
      <c r="AD1287" s="112"/>
      <c r="AG1287">
        <f t="shared" si="405"/>
        <v>0</v>
      </c>
      <c r="AH1287" s="247">
        <f t="shared" si="406"/>
        <v>0</v>
      </c>
      <c r="AI1287" s="310" t="str">
        <f>IF(AH1287=0,"",
IF(SUM($AH$1088:AH1287)=1,AJ1287,
IF($AH$1663&gt;SUM($AH$1088:AH1287),_xlfn.CONCAT(", ",AJ1287),
IF($AH$1663=SUM($AH$1088:AH1287),_xlfn.CONCAT(" y ",AJ1287)))))</f>
        <v/>
      </c>
      <c r="AJ1287" s="421">
        <v>200</v>
      </c>
      <c r="AK1287">
        <f t="shared" si="404"/>
        <v>0</v>
      </c>
      <c r="AL1287">
        <f t="shared" si="407"/>
        <v>0</v>
      </c>
      <c r="AM1287">
        <f t="shared" si="408"/>
        <v>0</v>
      </c>
      <c r="AN1287">
        <f t="shared" si="409"/>
        <v>0</v>
      </c>
      <c r="AO1287">
        <f t="shared" si="410"/>
        <v>0</v>
      </c>
      <c r="AP1287">
        <f t="shared" si="411"/>
        <v>0</v>
      </c>
      <c r="AQ1287">
        <f t="shared" si="412"/>
        <v>0</v>
      </c>
      <c r="AR1287">
        <f t="shared" si="413"/>
        <v>0</v>
      </c>
      <c r="AS1287">
        <f t="shared" si="414"/>
        <v>0</v>
      </c>
      <c r="AT1287">
        <f t="shared" si="415"/>
        <v>0</v>
      </c>
      <c r="AU1287">
        <f t="shared" si="416"/>
        <v>0</v>
      </c>
      <c r="AV1287">
        <f t="shared" si="417"/>
        <v>0</v>
      </c>
      <c r="AW1287">
        <f t="shared" si="418"/>
        <v>0</v>
      </c>
      <c r="AX1287">
        <f t="shared" si="419"/>
        <v>0</v>
      </c>
      <c r="AY1287">
        <f t="shared" si="420"/>
        <v>0</v>
      </c>
      <c r="AZ1287">
        <f t="shared" si="421"/>
        <v>0</v>
      </c>
      <c r="BA1287">
        <f t="shared" si="422"/>
        <v>0</v>
      </c>
      <c r="BB1287">
        <f t="shared" si="423"/>
        <v>0</v>
      </c>
      <c r="BC1287">
        <f t="shared" si="424"/>
        <v>0</v>
      </c>
      <c r="BD1287">
        <f t="shared" si="425"/>
        <v>0</v>
      </c>
      <c r="BE1287">
        <f t="shared" si="426"/>
        <v>0</v>
      </c>
      <c r="BF1287">
        <f t="shared" si="427"/>
        <v>0</v>
      </c>
      <c r="BG1287">
        <f t="shared" si="428"/>
        <v>0</v>
      </c>
      <c r="BH1287">
        <f t="shared" si="429"/>
        <v>0</v>
      </c>
      <c r="BI1287">
        <f t="shared" si="430"/>
        <v>0</v>
      </c>
      <c r="BJ1287" s="311">
        <f t="shared" si="431"/>
        <v>0</v>
      </c>
      <c r="BK1287" s="312">
        <f t="shared" si="432"/>
        <v>0</v>
      </c>
      <c r="BL1287" s="313">
        <f t="shared" si="433"/>
        <v>0</v>
      </c>
      <c r="BM1287" s="314">
        <f t="shared" si="440"/>
        <v>0</v>
      </c>
      <c r="BN1287" s="311">
        <f t="shared" si="434"/>
        <v>0</v>
      </c>
      <c r="BO1287" s="312">
        <f t="shared" si="435"/>
        <v>0</v>
      </c>
      <c r="BP1287" s="313">
        <f t="shared" si="436"/>
        <v>0</v>
      </c>
      <c r="BQ1287" s="314">
        <f t="shared" si="441"/>
        <v>0</v>
      </c>
      <c r="BR1287" s="311">
        <f t="shared" si="437"/>
        <v>0</v>
      </c>
      <c r="BS1287" s="312">
        <f t="shared" si="438"/>
        <v>0</v>
      </c>
      <c r="BT1287" s="313">
        <f t="shared" si="439"/>
        <v>0</v>
      </c>
      <c r="BU1287" s="314">
        <f t="shared" si="442"/>
        <v>0</v>
      </c>
      <c r="BV1287" s="247">
        <f t="shared" si="443"/>
        <v>0</v>
      </c>
      <c r="BW1287" s="310" t="str">
        <f>IF(BV1287=0,"",
IF(SUM($BV$1089:BV1287)=1,BX1287,
IF($BV$1664&gt;SUM($BV$1089:BV1287),_xlfn.CONCAT(", ",BX1287),
IF($BV$1664=SUM($BV$1089:BV1287),_xlfn.CONCAT(" y ",BX1287)))))</f>
        <v/>
      </c>
      <c r="BX1287" s="421">
        <v>199</v>
      </c>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row>
    <row r="1288" spans="1:133" ht="14.25">
      <c r="A1288" s="405"/>
      <c r="B1288" s="6"/>
      <c r="C1288" s="421" t="s">
        <v>6865</v>
      </c>
      <c r="D1288" s="668" t="str">
        <f>IF($AC$1082="","",IF(HLOOKUP($AC$1082,Presentación!$AQ$3:$BV$574,Presentación!AP203)="","",HLOOKUP($AC$1082,Presentación!$AQ$3:$BV$574,Presentación!AP203,0)))</f>
        <v/>
      </c>
      <c r="E1288" s="669"/>
      <c r="F1288" s="670"/>
      <c r="G1288" s="763" t="str">
        <f>IF($AC$1082="","",IF(HLOOKUP($AC$1082,Presentación!$BZ$3:$DE$574,Presentación!AP203,0)="","",HLOOKUP($AC$1082,Presentación!$BZ$3:$DE$574,Presentación!AP203,0)))</f>
        <v/>
      </c>
      <c r="H1288" s="669"/>
      <c r="I1288" s="669"/>
      <c r="J1288" s="669"/>
      <c r="K1288" s="669"/>
      <c r="L1288" s="670"/>
      <c r="M1288" s="112"/>
      <c r="N1288" s="112"/>
      <c r="O1288" s="112"/>
      <c r="P1288" s="112"/>
      <c r="Q1288" s="112"/>
      <c r="R1288" s="112"/>
      <c r="S1288" s="112"/>
      <c r="T1288" s="112"/>
      <c r="U1288" s="112"/>
      <c r="V1288" s="112"/>
      <c r="W1288" s="112"/>
      <c r="X1288" s="112"/>
      <c r="Y1288" s="112"/>
      <c r="Z1288" s="112"/>
      <c r="AA1288" s="112"/>
      <c r="AB1288" s="112"/>
      <c r="AC1288" s="112"/>
      <c r="AD1288" s="112"/>
      <c r="AG1288">
        <f t="shared" si="405"/>
        <v>0</v>
      </c>
      <c r="AH1288" s="247">
        <f t="shared" si="406"/>
        <v>0</v>
      </c>
      <c r="AI1288" s="310" t="str">
        <f>IF(AH1288=0,"",
IF(SUM($AH$1088:AH1288)=1,AJ1288,
IF($AH$1663&gt;SUM($AH$1088:AH1288),_xlfn.CONCAT(", ",AJ1288),
IF($AH$1663=SUM($AH$1088:AH1288),_xlfn.CONCAT(" y ",AJ1288)))))</f>
        <v/>
      </c>
      <c r="AJ1288" s="421">
        <v>201</v>
      </c>
      <c r="AK1288">
        <f t="shared" si="404"/>
        <v>0</v>
      </c>
      <c r="AL1288">
        <f t="shared" si="407"/>
        <v>0</v>
      </c>
      <c r="AM1288">
        <f t="shared" si="408"/>
        <v>0</v>
      </c>
      <c r="AN1288">
        <f t="shared" si="409"/>
        <v>0</v>
      </c>
      <c r="AO1288">
        <f t="shared" si="410"/>
        <v>0</v>
      </c>
      <c r="AP1288">
        <f t="shared" si="411"/>
        <v>0</v>
      </c>
      <c r="AQ1288">
        <f t="shared" si="412"/>
        <v>0</v>
      </c>
      <c r="AR1288">
        <f t="shared" si="413"/>
        <v>0</v>
      </c>
      <c r="AS1288">
        <f t="shared" si="414"/>
        <v>0</v>
      </c>
      <c r="AT1288">
        <f t="shared" si="415"/>
        <v>0</v>
      </c>
      <c r="AU1288">
        <f t="shared" si="416"/>
        <v>0</v>
      </c>
      <c r="AV1288">
        <f t="shared" si="417"/>
        <v>0</v>
      </c>
      <c r="AW1288">
        <f t="shared" si="418"/>
        <v>0</v>
      </c>
      <c r="AX1288">
        <f t="shared" si="419"/>
        <v>0</v>
      </c>
      <c r="AY1288">
        <f t="shared" si="420"/>
        <v>0</v>
      </c>
      <c r="AZ1288">
        <f t="shared" si="421"/>
        <v>0</v>
      </c>
      <c r="BA1288">
        <f t="shared" si="422"/>
        <v>0</v>
      </c>
      <c r="BB1288">
        <f t="shared" si="423"/>
        <v>0</v>
      </c>
      <c r="BC1288">
        <f t="shared" si="424"/>
        <v>0</v>
      </c>
      <c r="BD1288">
        <f t="shared" si="425"/>
        <v>0</v>
      </c>
      <c r="BE1288">
        <f t="shared" si="426"/>
        <v>0</v>
      </c>
      <c r="BF1288">
        <f t="shared" si="427"/>
        <v>0</v>
      </c>
      <c r="BG1288">
        <f t="shared" si="428"/>
        <v>0</v>
      </c>
      <c r="BH1288">
        <f t="shared" si="429"/>
        <v>0</v>
      </c>
      <c r="BI1288">
        <f t="shared" si="430"/>
        <v>0</v>
      </c>
      <c r="BJ1288" s="311">
        <f t="shared" si="431"/>
        <v>0</v>
      </c>
      <c r="BK1288" s="312">
        <f t="shared" si="432"/>
        <v>0</v>
      </c>
      <c r="BL1288" s="313">
        <f t="shared" si="433"/>
        <v>0</v>
      </c>
      <c r="BM1288" s="314">
        <f t="shared" si="440"/>
        <v>0</v>
      </c>
      <c r="BN1288" s="311">
        <f t="shared" si="434"/>
        <v>0</v>
      </c>
      <c r="BO1288" s="312">
        <f t="shared" si="435"/>
        <v>0</v>
      </c>
      <c r="BP1288" s="313">
        <f t="shared" si="436"/>
        <v>0</v>
      </c>
      <c r="BQ1288" s="314">
        <f t="shared" si="441"/>
        <v>0</v>
      </c>
      <c r="BR1288" s="311">
        <f t="shared" si="437"/>
        <v>0</v>
      </c>
      <c r="BS1288" s="312">
        <f t="shared" si="438"/>
        <v>0</v>
      </c>
      <c r="BT1288" s="313">
        <f t="shared" si="439"/>
        <v>0</v>
      </c>
      <c r="BU1288" s="314">
        <f t="shared" si="442"/>
        <v>0</v>
      </c>
      <c r="BV1288" s="247">
        <f t="shared" si="443"/>
        <v>0</v>
      </c>
      <c r="BW1288" s="310" t="str">
        <f>IF(BV1288=0,"",
IF(SUM($BV$1089:BV1288)=1,BX1288,
IF($BV$1664&gt;SUM($BV$1089:BV1288),_xlfn.CONCAT(", ",BX1288),
IF($BV$1664=SUM($BV$1089:BV1288),_xlfn.CONCAT(" y ",BX1288)))))</f>
        <v/>
      </c>
      <c r="BX1288" s="421">
        <v>200</v>
      </c>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row>
    <row r="1289" spans="1:133" ht="14.25">
      <c r="A1289" s="405"/>
      <c r="B1289" s="6"/>
      <c r="C1289" s="421" t="s">
        <v>6866</v>
      </c>
      <c r="D1289" s="668" t="str">
        <f>IF($AC$1082="","",IF(HLOOKUP($AC$1082,Presentación!$AQ$3:$BV$574,Presentación!AP204)="","",HLOOKUP($AC$1082,Presentación!$AQ$3:$BV$574,Presentación!AP204,0)))</f>
        <v/>
      </c>
      <c r="E1289" s="669"/>
      <c r="F1289" s="670"/>
      <c r="G1289" s="763" t="str">
        <f>IF($AC$1082="","",IF(HLOOKUP($AC$1082,Presentación!$BZ$3:$DE$574,Presentación!AP204,0)="","",HLOOKUP($AC$1082,Presentación!$BZ$3:$DE$574,Presentación!AP204,0)))</f>
        <v/>
      </c>
      <c r="H1289" s="669"/>
      <c r="I1289" s="669"/>
      <c r="J1289" s="669"/>
      <c r="K1289" s="669"/>
      <c r="L1289" s="670"/>
      <c r="M1289" s="112"/>
      <c r="N1289" s="112"/>
      <c r="O1289" s="112"/>
      <c r="P1289" s="112"/>
      <c r="Q1289" s="112"/>
      <c r="R1289" s="112"/>
      <c r="S1289" s="112"/>
      <c r="T1289" s="112"/>
      <c r="U1289" s="112"/>
      <c r="V1289" s="112"/>
      <c r="W1289" s="112"/>
      <c r="X1289" s="112"/>
      <c r="Y1289" s="112"/>
      <c r="Z1289" s="112"/>
      <c r="AA1289" s="112"/>
      <c r="AB1289" s="112"/>
      <c r="AC1289" s="112"/>
      <c r="AD1289" s="112"/>
      <c r="AG1289">
        <f t="shared" si="405"/>
        <v>0</v>
      </c>
      <c r="AH1289" s="247">
        <f t="shared" si="406"/>
        <v>0</v>
      </c>
      <c r="AI1289" s="310" t="str">
        <f>IF(AH1289=0,"",
IF(SUM($AH$1088:AH1289)=1,AJ1289,
IF($AH$1663&gt;SUM($AH$1088:AH1289),_xlfn.CONCAT(", ",AJ1289),
IF($AH$1663=SUM($AH$1088:AH1289),_xlfn.CONCAT(" y ",AJ1289)))))</f>
        <v/>
      </c>
      <c r="AJ1289" s="421">
        <v>202</v>
      </c>
      <c r="AK1289">
        <f t="shared" si="404"/>
        <v>0</v>
      </c>
      <c r="AL1289">
        <f t="shared" si="407"/>
        <v>0</v>
      </c>
      <c r="AM1289">
        <f t="shared" si="408"/>
        <v>0</v>
      </c>
      <c r="AN1289">
        <f t="shared" si="409"/>
        <v>0</v>
      </c>
      <c r="AO1289">
        <f t="shared" si="410"/>
        <v>0</v>
      </c>
      <c r="AP1289">
        <f t="shared" si="411"/>
        <v>0</v>
      </c>
      <c r="AQ1289">
        <f t="shared" si="412"/>
        <v>0</v>
      </c>
      <c r="AR1289">
        <f t="shared" si="413"/>
        <v>0</v>
      </c>
      <c r="AS1289">
        <f t="shared" si="414"/>
        <v>0</v>
      </c>
      <c r="AT1289">
        <f t="shared" si="415"/>
        <v>0</v>
      </c>
      <c r="AU1289">
        <f t="shared" si="416"/>
        <v>0</v>
      </c>
      <c r="AV1289">
        <f t="shared" si="417"/>
        <v>0</v>
      </c>
      <c r="AW1289">
        <f t="shared" si="418"/>
        <v>0</v>
      </c>
      <c r="AX1289">
        <f t="shared" si="419"/>
        <v>0</v>
      </c>
      <c r="AY1289">
        <f t="shared" si="420"/>
        <v>0</v>
      </c>
      <c r="AZ1289">
        <f t="shared" si="421"/>
        <v>0</v>
      </c>
      <c r="BA1289">
        <f t="shared" si="422"/>
        <v>0</v>
      </c>
      <c r="BB1289">
        <f t="shared" si="423"/>
        <v>0</v>
      </c>
      <c r="BC1289">
        <f t="shared" si="424"/>
        <v>0</v>
      </c>
      <c r="BD1289">
        <f t="shared" si="425"/>
        <v>0</v>
      </c>
      <c r="BE1289">
        <f t="shared" si="426"/>
        <v>0</v>
      </c>
      <c r="BF1289">
        <f t="shared" si="427"/>
        <v>0</v>
      </c>
      <c r="BG1289">
        <f t="shared" si="428"/>
        <v>0</v>
      </c>
      <c r="BH1289">
        <f t="shared" si="429"/>
        <v>0</v>
      </c>
      <c r="BI1289">
        <f t="shared" si="430"/>
        <v>0</v>
      </c>
      <c r="BJ1289" s="311">
        <f t="shared" si="431"/>
        <v>0</v>
      </c>
      <c r="BK1289" s="312">
        <f t="shared" si="432"/>
        <v>0</v>
      </c>
      <c r="BL1289" s="313">
        <f t="shared" si="433"/>
        <v>0</v>
      </c>
      <c r="BM1289" s="314">
        <f t="shared" si="440"/>
        <v>0</v>
      </c>
      <c r="BN1289" s="311">
        <f t="shared" si="434"/>
        <v>0</v>
      </c>
      <c r="BO1289" s="312">
        <f t="shared" si="435"/>
        <v>0</v>
      </c>
      <c r="BP1289" s="313">
        <f t="shared" si="436"/>
        <v>0</v>
      </c>
      <c r="BQ1289" s="314">
        <f t="shared" si="441"/>
        <v>0</v>
      </c>
      <c r="BR1289" s="311">
        <f t="shared" si="437"/>
        <v>0</v>
      </c>
      <c r="BS1289" s="312">
        <f t="shared" si="438"/>
        <v>0</v>
      </c>
      <c r="BT1289" s="313">
        <f t="shared" si="439"/>
        <v>0</v>
      </c>
      <c r="BU1289" s="314">
        <f t="shared" si="442"/>
        <v>0</v>
      </c>
      <c r="BV1289" s="247">
        <f t="shared" si="443"/>
        <v>0</v>
      </c>
      <c r="BW1289" s="310" t="str">
        <f>IF(BV1289=0,"",
IF(SUM($BV$1089:BV1289)=1,BX1289,
IF($BV$1664&gt;SUM($BV$1089:BV1289),_xlfn.CONCAT(", ",BX1289),
IF($BV$1664=SUM($BV$1089:BV1289),_xlfn.CONCAT(" y ",BX1289)))))</f>
        <v/>
      </c>
      <c r="BX1289" s="421">
        <v>201</v>
      </c>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row>
    <row r="1290" spans="1:133" ht="14.25">
      <c r="A1290" s="405"/>
      <c r="B1290" s="6"/>
      <c r="C1290" s="421" t="s">
        <v>6867</v>
      </c>
      <c r="D1290" s="668" t="str">
        <f>IF($AC$1082="","",IF(HLOOKUP($AC$1082,Presentación!$AQ$3:$BV$574,Presentación!AP205)="","",HLOOKUP($AC$1082,Presentación!$AQ$3:$BV$574,Presentación!AP205,0)))</f>
        <v/>
      </c>
      <c r="E1290" s="669"/>
      <c r="F1290" s="670"/>
      <c r="G1290" s="763" t="str">
        <f>IF($AC$1082="","",IF(HLOOKUP($AC$1082,Presentación!$BZ$3:$DE$574,Presentación!AP205,0)="","",HLOOKUP($AC$1082,Presentación!$BZ$3:$DE$574,Presentación!AP205,0)))</f>
        <v/>
      </c>
      <c r="H1290" s="669"/>
      <c r="I1290" s="669"/>
      <c r="J1290" s="669"/>
      <c r="K1290" s="669"/>
      <c r="L1290" s="670"/>
      <c r="M1290" s="112"/>
      <c r="N1290" s="112"/>
      <c r="O1290" s="112"/>
      <c r="P1290" s="112"/>
      <c r="Q1290" s="112"/>
      <c r="R1290" s="112"/>
      <c r="S1290" s="112"/>
      <c r="T1290" s="112"/>
      <c r="U1290" s="112"/>
      <c r="V1290" s="112"/>
      <c r="W1290" s="112"/>
      <c r="X1290" s="112"/>
      <c r="Y1290" s="112"/>
      <c r="Z1290" s="112"/>
      <c r="AA1290" s="112"/>
      <c r="AB1290" s="112"/>
      <c r="AC1290" s="112"/>
      <c r="AD1290" s="112"/>
      <c r="AG1290">
        <f t="shared" si="405"/>
        <v>0</v>
      </c>
      <c r="AH1290" s="247">
        <f t="shared" si="406"/>
        <v>0</v>
      </c>
      <c r="AI1290" s="310" t="str">
        <f>IF(AH1290=0,"",
IF(SUM($AH$1088:AH1290)=1,AJ1290,
IF($AH$1663&gt;SUM($AH$1088:AH1290),_xlfn.CONCAT(", ",AJ1290),
IF($AH$1663=SUM($AH$1088:AH1290),_xlfn.CONCAT(" y ",AJ1290)))))</f>
        <v/>
      </c>
      <c r="AJ1290" s="421">
        <v>203</v>
      </c>
      <c r="AK1290">
        <f t="shared" si="404"/>
        <v>0</v>
      </c>
      <c r="AL1290">
        <f t="shared" si="407"/>
        <v>0</v>
      </c>
      <c r="AM1290">
        <f t="shared" si="408"/>
        <v>0</v>
      </c>
      <c r="AN1290">
        <f t="shared" si="409"/>
        <v>0</v>
      </c>
      <c r="AO1290">
        <f t="shared" si="410"/>
        <v>0</v>
      </c>
      <c r="AP1290">
        <f t="shared" si="411"/>
        <v>0</v>
      </c>
      <c r="AQ1290">
        <f t="shared" si="412"/>
        <v>0</v>
      </c>
      <c r="AR1290">
        <f t="shared" si="413"/>
        <v>0</v>
      </c>
      <c r="AS1290">
        <f t="shared" si="414"/>
        <v>0</v>
      </c>
      <c r="AT1290">
        <f t="shared" si="415"/>
        <v>0</v>
      </c>
      <c r="AU1290">
        <f t="shared" si="416"/>
        <v>0</v>
      </c>
      <c r="AV1290">
        <f t="shared" si="417"/>
        <v>0</v>
      </c>
      <c r="AW1290">
        <f t="shared" si="418"/>
        <v>0</v>
      </c>
      <c r="AX1290">
        <f t="shared" si="419"/>
        <v>0</v>
      </c>
      <c r="AY1290">
        <f t="shared" si="420"/>
        <v>0</v>
      </c>
      <c r="AZ1290">
        <f t="shared" si="421"/>
        <v>0</v>
      </c>
      <c r="BA1290">
        <f t="shared" si="422"/>
        <v>0</v>
      </c>
      <c r="BB1290">
        <f t="shared" si="423"/>
        <v>0</v>
      </c>
      <c r="BC1290">
        <f t="shared" si="424"/>
        <v>0</v>
      </c>
      <c r="BD1290">
        <f t="shared" si="425"/>
        <v>0</v>
      </c>
      <c r="BE1290">
        <f t="shared" si="426"/>
        <v>0</v>
      </c>
      <c r="BF1290">
        <f t="shared" si="427"/>
        <v>0</v>
      </c>
      <c r="BG1290">
        <f t="shared" si="428"/>
        <v>0</v>
      </c>
      <c r="BH1290">
        <f t="shared" si="429"/>
        <v>0</v>
      </c>
      <c r="BI1290">
        <f t="shared" si="430"/>
        <v>0</v>
      </c>
      <c r="BJ1290" s="311">
        <f t="shared" si="431"/>
        <v>0</v>
      </c>
      <c r="BK1290" s="312">
        <f t="shared" si="432"/>
        <v>0</v>
      </c>
      <c r="BL1290" s="313">
        <f t="shared" si="433"/>
        <v>0</v>
      </c>
      <c r="BM1290" s="314">
        <f t="shared" si="440"/>
        <v>0</v>
      </c>
      <c r="BN1290" s="311">
        <f t="shared" si="434"/>
        <v>0</v>
      </c>
      <c r="BO1290" s="312">
        <f t="shared" si="435"/>
        <v>0</v>
      </c>
      <c r="BP1290" s="313">
        <f t="shared" si="436"/>
        <v>0</v>
      </c>
      <c r="BQ1290" s="314">
        <f t="shared" si="441"/>
        <v>0</v>
      </c>
      <c r="BR1290" s="311">
        <f t="shared" si="437"/>
        <v>0</v>
      </c>
      <c r="BS1290" s="312">
        <f t="shared" si="438"/>
        <v>0</v>
      </c>
      <c r="BT1290" s="313">
        <f t="shared" si="439"/>
        <v>0</v>
      </c>
      <c r="BU1290" s="314">
        <f t="shared" si="442"/>
        <v>0</v>
      </c>
      <c r="BV1290" s="247">
        <f t="shared" si="443"/>
        <v>0</v>
      </c>
      <c r="BW1290" s="310" t="str">
        <f>IF(BV1290=0,"",
IF(SUM($BV$1089:BV1290)=1,BX1290,
IF($BV$1664&gt;SUM($BV$1089:BV1290),_xlfn.CONCAT(", ",BX1290),
IF($BV$1664=SUM($BV$1089:BV1290),_xlfn.CONCAT(" y ",BX1290)))))</f>
        <v/>
      </c>
      <c r="BX1290" s="421">
        <v>202</v>
      </c>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row>
    <row r="1291" spans="1:133" ht="14.25">
      <c r="A1291" s="405"/>
      <c r="B1291" s="6"/>
      <c r="C1291" s="421" t="s">
        <v>6868</v>
      </c>
      <c r="D1291" s="668" t="str">
        <f>IF($AC$1082="","",IF(HLOOKUP($AC$1082,Presentación!$AQ$3:$BV$574,Presentación!AP206)="","",HLOOKUP($AC$1082,Presentación!$AQ$3:$BV$574,Presentación!AP206,0)))</f>
        <v/>
      </c>
      <c r="E1291" s="669"/>
      <c r="F1291" s="670"/>
      <c r="G1291" s="763" t="str">
        <f>IF($AC$1082="","",IF(HLOOKUP($AC$1082,Presentación!$BZ$3:$DE$574,Presentación!AP206,0)="","",HLOOKUP($AC$1082,Presentación!$BZ$3:$DE$574,Presentación!AP206,0)))</f>
        <v/>
      </c>
      <c r="H1291" s="669"/>
      <c r="I1291" s="669"/>
      <c r="J1291" s="669"/>
      <c r="K1291" s="669"/>
      <c r="L1291" s="670"/>
      <c r="M1291" s="112"/>
      <c r="N1291" s="112"/>
      <c r="O1291" s="112"/>
      <c r="P1291" s="112"/>
      <c r="Q1291" s="112"/>
      <c r="R1291" s="112"/>
      <c r="S1291" s="112"/>
      <c r="T1291" s="112"/>
      <c r="U1291" s="112"/>
      <c r="V1291" s="112"/>
      <c r="W1291" s="112"/>
      <c r="X1291" s="112"/>
      <c r="Y1291" s="112"/>
      <c r="Z1291" s="112"/>
      <c r="AA1291" s="112"/>
      <c r="AB1291" s="112"/>
      <c r="AC1291" s="112"/>
      <c r="AD1291" s="112"/>
      <c r="AG1291">
        <f t="shared" si="405"/>
        <v>0</v>
      </c>
      <c r="AH1291" s="247">
        <f t="shared" si="406"/>
        <v>0</v>
      </c>
      <c r="AI1291" s="310" t="str">
        <f>IF(AH1291=0,"",
IF(SUM($AH$1088:AH1291)=1,AJ1291,
IF($AH$1663&gt;SUM($AH$1088:AH1291),_xlfn.CONCAT(", ",AJ1291),
IF($AH$1663=SUM($AH$1088:AH1291),_xlfn.CONCAT(" y ",AJ1291)))))</f>
        <v/>
      </c>
      <c r="AJ1291" s="421">
        <v>204</v>
      </c>
      <c r="AK1291">
        <f t="shared" si="404"/>
        <v>0</v>
      </c>
      <c r="AL1291">
        <f t="shared" si="407"/>
        <v>0</v>
      </c>
      <c r="AM1291">
        <f t="shared" si="408"/>
        <v>0</v>
      </c>
      <c r="AN1291">
        <f t="shared" si="409"/>
        <v>0</v>
      </c>
      <c r="AO1291">
        <f t="shared" si="410"/>
        <v>0</v>
      </c>
      <c r="AP1291">
        <f t="shared" si="411"/>
        <v>0</v>
      </c>
      <c r="AQ1291">
        <f t="shared" si="412"/>
        <v>0</v>
      </c>
      <c r="AR1291">
        <f t="shared" si="413"/>
        <v>0</v>
      </c>
      <c r="AS1291">
        <f t="shared" si="414"/>
        <v>0</v>
      </c>
      <c r="AT1291">
        <f t="shared" si="415"/>
        <v>0</v>
      </c>
      <c r="AU1291">
        <f t="shared" si="416"/>
        <v>0</v>
      </c>
      <c r="AV1291">
        <f t="shared" si="417"/>
        <v>0</v>
      </c>
      <c r="AW1291">
        <f t="shared" si="418"/>
        <v>0</v>
      </c>
      <c r="AX1291">
        <f t="shared" si="419"/>
        <v>0</v>
      </c>
      <c r="AY1291">
        <f t="shared" si="420"/>
        <v>0</v>
      </c>
      <c r="AZ1291">
        <f t="shared" si="421"/>
        <v>0</v>
      </c>
      <c r="BA1291">
        <f t="shared" si="422"/>
        <v>0</v>
      </c>
      <c r="BB1291">
        <f t="shared" si="423"/>
        <v>0</v>
      </c>
      <c r="BC1291">
        <f t="shared" si="424"/>
        <v>0</v>
      </c>
      <c r="BD1291">
        <f t="shared" si="425"/>
        <v>0</v>
      </c>
      <c r="BE1291">
        <f t="shared" si="426"/>
        <v>0</v>
      </c>
      <c r="BF1291">
        <f t="shared" si="427"/>
        <v>0</v>
      </c>
      <c r="BG1291">
        <f t="shared" si="428"/>
        <v>0</v>
      </c>
      <c r="BH1291">
        <f t="shared" si="429"/>
        <v>0</v>
      </c>
      <c r="BI1291">
        <f t="shared" si="430"/>
        <v>0</v>
      </c>
      <c r="BJ1291" s="311">
        <f t="shared" si="431"/>
        <v>0</v>
      </c>
      <c r="BK1291" s="312">
        <f t="shared" si="432"/>
        <v>0</v>
      </c>
      <c r="BL1291" s="313">
        <f t="shared" si="433"/>
        <v>0</v>
      </c>
      <c r="BM1291" s="314">
        <f t="shared" si="440"/>
        <v>0</v>
      </c>
      <c r="BN1291" s="311">
        <f t="shared" si="434"/>
        <v>0</v>
      </c>
      <c r="BO1291" s="312">
        <f t="shared" si="435"/>
        <v>0</v>
      </c>
      <c r="BP1291" s="313">
        <f t="shared" si="436"/>
        <v>0</v>
      </c>
      <c r="BQ1291" s="314">
        <f t="shared" si="441"/>
        <v>0</v>
      </c>
      <c r="BR1291" s="311">
        <f t="shared" si="437"/>
        <v>0</v>
      </c>
      <c r="BS1291" s="312">
        <f t="shared" si="438"/>
        <v>0</v>
      </c>
      <c r="BT1291" s="313">
        <f t="shared" si="439"/>
        <v>0</v>
      </c>
      <c r="BU1291" s="314">
        <f t="shared" si="442"/>
        <v>0</v>
      </c>
      <c r="BV1291" s="247">
        <f t="shared" si="443"/>
        <v>0</v>
      </c>
      <c r="BW1291" s="310" t="str">
        <f>IF(BV1291=0,"",
IF(SUM($BV$1089:BV1291)=1,BX1291,
IF($BV$1664&gt;SUM($BV$1089:BV1291),_xlfn.CONCAT(", ",BX1291),
IF($BV$1664=SUM($BV$1089:BV1291),_xlfn.CONCAT(" y ",BX1291)))))</f>
        <v/>
      </c>
      <c r="BX1291" s="421">
        <v>203</v>
      </c>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row>
    <row r="1292" spans="1:133" ht="14.25">
      <c r="A1292" s="405"/>
      <c r="B1292" s="6"/>
      <c r="C1292" s="421" t="s">
        <v>6869</v>
      </c>
      <c r="D1292" s="668" t="str">
        <f>IF($AC$1082="","",IF(HLOOKUP($AC$1082,Presentación!$AQ$3:$BV$574,Presentación!AP207)="","",HLOOKUP($AC$1082,Presentación!$AQ$3:$BV$574,Presentación!AP207,0)))</f>
        <v/>
      </c>
      <c r="E1292" s="669"/>
      <c r="F1292" s="670"/>
      <c r="G1292" s="763" t="str">
        <f>IF($AC$1082="","",IF(HLOOKUP($AC$1082,Presentación!$BZ$3:$DE$574,Presentación!AP207,0)="","",HLOOKUP($AC$1082,Presentación!$BZ$3:$DE$574,Presentación!AP207,0)))</f>
        <v/>
      </c>
      <c r="H1292" s="669"/>
      <c r="I1292" s="669"/>
      <c r="J1292" s="669"/>
      <c r="K1292" s="669"/>
      <c r="L1292" s="670"/>
      <c r="M1292" s="112"/>
      <c r="N1292" s="112"/>
      <c r="O1292" s="112"/>
      <c r="P1292" s="112"/>
      <c r="Q1292" s="112"/>
      <c r="R1292" s="112"/>
      <c r="S1292" s="112"/>
      <c r="T1292" s="112"/>
      <c r="U1292" s="112"/>
      <c r="V1292" s="112"/>
      <c r="W1292" s="112"/>
      <c r="X1292" s="112"/>
      <c r="Y1292" s="112"/>
      <c r="Z1292" s="112"/>
      <c r="AA1292" s="112"/>
      <c r="AB1292" s="112"/>
      <c r="AC1292" s="112"/>
      <c r="AD1292" s="112"/>
      <c r="AG1292">
        <f t="shared" si="405"/>
        <v>0</v>
      </c>
      <c r="AH1292" s="247">
        <f t="shared" si="406"/>
        <v>0</v>
      </c>
      <c r="AI1292" s="310" t="str">
        <f>IF(AH1292=0,"",
IF(SUM($AH$1088:AH1292)=1,AJ1292,
IF($AH$1663&gt;SUM($AH$1088:AH1292),_xlfn.CONCAT(", ",AJ1292),
IF($AH$1663=SUM($AH$1088:AH1292),_xlfn.CONCAT(" y ",AJ1292)))))</f>
        <v/>
      </c>
      <c r="AJ1292" s="421">
        <v>205</v>
      </c>
      <c r="AK1292">
        <f t="shared" si="404"/>
        <v>0</v>
      </c>
      <c r="AL1292">
        <f t="shared" si="407"/>
        <v>0</v>
      </c>
      <c r="AM1292">
        <f t="shared" si="408"/>
        <v>0</v>
      </c>
      <c r="AN1292">
        <f t="shared" si="409"/>
        <v>0</v>
      </c>
      <c r="AO1292">
        <f t="shared" si="410"/>
        <v>0</v>
      </c>
      <c r="AP1292">
        <f t="shared" si="411"/>
        <v>0</v>
      </c>
      <c r="AQ1292">
        <f t="shared" si="412"/>
        <v>0</v>
      </c>
      <c r="AR1292">
        <f t="shared" si="413"/>
        <v>0</v>
      </c>
      <c r="AS1292">
        <f t="shared" si="414"/>
        <v>0</v>
      </c>
      <c r="AT1292">
        <f t="shared" si="415"/>
        <v>0</v>
      </c>
      <c r="AU1292">
        <f t="shared" si="416"/>
        <v>0</v>
      </c>
      <c r="AV1292">
        <f t="shared" si="417"/>
        <v>0</v>
      </c>
      <c r="AW1292">
        <f t="shared" si="418"/>
        <v>0</v>
      </c>
      <c r="AX1292">
        <f t="shared" si="419"/>
        <v>0</v>
      </c>
      <c r="AY1292">
        <f t="shared" si="420"/>
        <v>0</v>
      </c>
      <c r="AZ1292">
        <f t="shared" si="421"/>
        <v>0</v>
      </c>
      <c r="BA1292">
        <f t="shared" si="422"/>
        <v>0</v>
      </c>
      <c r="BB1292">
        <f t="shared" si="423"/>
        <v>0</v>
      </c>
      <c r="BC1292">
        <f t="shared" si="424"/>
        <v>0</v>
      </c>
      <c r="BD1292">
        <f t="shared" si="425"/>
        <v>0</v>
      </c>
      <c r="BE1292">
        <f t="shared" si="426"/>
        <v>0</v>
      </c>
      <c r="BF1292">
        <f t="shared" si="427"/>
        <v>0</v>
      </c>
      <c r="BG1292">
        <f t="shared" si="428"/>
        <v>0</v>
      </c>
      <c r="BH1292">
        <f t="shared" si="429"/>
        <v>0</v>
      </c>
      <c r="BI1292">
        <f t="shared" si="430"/>
        <v>0</v>
      </c>
      <c r="BJ1292" s="311">
        <f t="shared" si="431"/>
        <v>0</v>
      </c>
      <c r="BK1292" s="312">
        <f t="shared" si="432"/>
        <v>0</v>
      </c>
      <c r="BL1292" s="313">
        <f t="shared" si="433"/>
        <v>0</v>
      </c>
      <c r="BM1292" s="314">
        <f t="shared" si="440"/>
        <v>0</v>
      </c>
      <c r="BN1292" s="311">
        <f t="shared" si="434"/>
        <v>0</v>
      </c>
      <c r="BO1292" s="312">
        <f t="shared" si="435"/>
        <v>0</v>
      </c>
      <c r="BP1292" s="313">
        <f t="shared" si="436"/>
        <v>0</v>
      </c>
      <c r="BQ1292" s="314">
        <f t="shared" si="441"/>
        <v>0</v>
      </c>
      <c r="BR1292" s="311">
        <f t="shared" si="437"/>
        <v>0</v>
      </c>
      <c r="BS1292" s="312">
        <f t="shared" si="438"/>
        <v>0</v>
      </c>
      <c r="BT1292" s="313">
        <f t="shared" si="439"/>
        <v>0</v>
      </c>
      <c r="BU1292" s="314">
        <f t="shared" si="442"/>
        <v>0</v>
      </c>
      <c r="BV1292" s="247">
        <f t="shared" si="443"/>
        <v>0</v>
      </c>
      <c r="BW1292" s="310" t="str">
        <f>IF(BV1292=0,"",
IF(SUM($BV$1089:BV1292)=1,BX1292,
IF($BV$1664&gt;SUM($BV$1089:BV1292),_xlfn.CONCAT(", ",BX1292),
IF($BV$1664=SUM($BV$1089:BV1292),_xlfn.CONCAT(" y ",BX1292)))))</f>
        <v/>
      </c>
      <c r="BX1292" s="421">
        <v>204</v>
      </c>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row>
    <row r="1293" spans="1:133" ht="14.25">
      <c r="A1293" s="405"/>
      <c r="B1293" s="6"/>
      <c r="C1293" s="421" t="s">
        <v>6870</v>
      </c>
      <c r="D1293" s="668" t="str">
        <f>IF($AC$1082="","",IF(HLOOKUP($AC$1082,Presentación!$AQ$3:$BV$574,Presentación!AP208)="","",HLOOKUP($AC$1082,Presentación!$AQ$3:$BV$574,Presentación!AP208,0)))</f>
        <v/>
      </c>
      <c r="E1293" s="669"/>
      <c r="F1293" s="670"/>
      <c r="G1293" s="763" t="str">
        <f>IF($AC$1082="","",IF(HLOOKUP($AC$1082,Presentación!$BZ$3:$DE$574,Presentación!AP208,0)="","",HLOOKUP($AC$1082,Presentación!$BZ$3:$DE$574,Presentación!AP208,0)))</f>
        <v/>
      </c>
      <c r="H1293" s="669"/>
      <c r="I1293" s="669"/>
      <c r="J1293" s="669"/>
      <c r="K1293" s="669"/>
      <c r="L1293" s="670"/>
      <c r="M1293" s="112"/>
      <c r="N1293" s="112"/>
      <c r="O1293" s="112"/>
      <c r="P1293" s="112"/>
      <c r="Q1293" s="112"/>
      <c r="R1293" s="112"/>
      <c r="S1293" s="112"/>
      <c r="T1293" s="112"/>
      <c r="U1293" s="112"/>
      <c r="V1293" s="112"/>
      <c r="W1293" s="112"/>
      <c r="X1293" s="112"/>
      <c r="Y1293" s="112"/>
      <c r="Z1293" s="112"/>
      <c r="AA1293" s="112"/>
      <c r="AB1293" s="112"/>
      <c r="AC1293" s="112"/>
      <c r="AD1293" s="112"/>
      <c r="AG1293">
        <f t="shared" si="405"/>
        <v>0</v>
      </c>
      <c r="AH1293" s="247">
        <f t="shared" si="406"/>
        <v>0</v>
      </c>
      <c r="AI1293" s="310" t="str">
        <f>IF(AH1293=0,"",
IF(SUM($AH$1088:AH1293)=1,AJ1293,
IF($AH$1663&gt;SUM($AH$1088:AH1293),_xlfn.CONCAT(", ",AJ1293),
IF($AH$1663=SUM($AH$1088:AH1293),_xlfn.CONCAT(" y ",AJ1293)))))</f>
        <v/>
      </c>
      <c r="AJ1293" s="421">
        <v>206</v>
      </c>
      <c r="AK1293">
        <f t="shared" si="404"/>
        <v>0</v>
      </c>
      <c r="AL1293">
        <f t="shared" si="407"/>
        <v>0</v>
      </c>
      <c r="AM1293">
        <f t="shared" si="408"/>
        <v>0</v>
      </c>
      <c r="AN1293">
        <f t="shared" si="409"/>
        <v>0</v>
      </c>
      <c r="AO1293">
        <f t="shared" si="410"/>
        <v>0</v>
      </c>
      <c r="AP1293">
        <f t="shared" si="411"/>
        <v>0</v>
      </c>
      <c r="AQ1293">
        <f t="shared" si="412"/>
        <v>0</v>
      </c>
      <c r="AR1293">
        <f t="shared" si="413"/>
        <v>0</v>
      </c>
      <c r="AS1293">
        <f t="shared" si="414"/>
        <v>0</v>
      </c>
      <c r="AT1293">
        <f t="shared" si="415"/>
        <v>0</v>
      </c>
      <c r="AU1293">
        <f t="shared" si="416"/>
        <v>0</v>
      </c>
      <c r="AV1293">
        <f t="shared" si="417"/>
        <v>0</v>
      </c>
      <c r="AW1293">
        <f t="shared" si="418"/>
        <v>0</v>
      </c>
      <c r="AX1293">
        <f t="shared" si="419"/>
        <v>0</v>
      </c>
      <c r="AY1293">
        <f t="shared" si="420"/>
        <v>0</v>
      </c>
      <c r="AZ1293">
        <f t="shared" si="421"/>
        <v>0</v>
      </c>
      <c r="BA1293">
        <f t="shared" si="422"/>
        <v>0</v>
      </c>
      <c r="BB1293">
        <f t="shared" si="423"/>
        <v>0</v>
      </c>
      <c r="BC1293">
        <f t="shared" si="424"/>
        <v>0</v>
      </c>
      <c r="BD1293">
        <f t="shared" si="425"/>
        <v>0</v>
      </c>
      <c r="BE1293">
        <f t="shared" si="426"/>
        <v>0</v>
      </c>
      <c r="BF1293">
        <f t="shared" si="427"/>
        <v>0</v>
      </c>
      <c r="BG1293">
        <f t="shared" si="428"/>
        <v>0</v>
      </c>
      <c r="BH1293">
        <f t="shared" si="429"/>
        <v>0</v>
      </c>
      <c r="BI1293">
        <f t="shared" si="430"/>
        <v>0</v>
      </c>
      <c r="BJ1293" s="311">
        <f t="shared" si="431"/>
        <v>0</v>
      </c>
      <c r="BK1293" s="312">
        <f t="shared" si="432"/>
        <v>0</v>
      </c>
      <c r="BL1293" s="313">
        <f t="shared" si="433"/>
        <v>0</v>
      </c>
      <c r="BM1293" s="314">
        <f t="shared" si="440"/>
        <v>0</v>
      </c>
      <c r="BN1293" s="311">
        <f t="shared" si="434"/>
        <v>0</v>
      </c>
      <c r="BO1293" s="312">
        <f t="shared" si="435"/>
        <v>0</v>
      </c>
      <c r="BP1293" s="313">
        <f t="shared" si="436"/>
        <v>0</v>
      </c>
      <c r="BQ1293" s="314">
        <f t="shared" si="441"/>
        <v>0</v>
      </c>
      <c r="BR1293" s="311">
        <f t="shared" si="437"/>
        <v>0</v>
      </c>
      <c r="BS1293" s="312">
        <f t="shared" si="438"/>
        <v>0</v>
      </c>
      <c r="BT1293" s="313">
        <f t="shared" si="439"/>
        <v>0</v>
      </c>
      <c r="BU1293" s="314">
        <f t="shared" si="442"/>
        <v>0</v>
      </c>
      <c r="BV1293" s="247">
        <f t="shared" si="443"/>
        <v>0</v>
      </c>
      <c r="BW1293" s="310" t="str">
        <f>IF(BV1293=0,"",
IF(SUM($BV$1089:BV1293)=1,BX1293,
IF($BV$1664&gt;SUM($BV$1089:BV1293),_xlfn.CONCAT(", ",BX1293),
IF($BV$1664=SUM($BV$1089:BV1293),_xlfn.CONCAT(" y ",BX1293)))))</f>
        <v/>
      </c>
      <c r="BX1293" s="421">
        <v>205</v>
      </c>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row>
    <row r="1294" spans="1:133" ht="14.25">
      <c r="A1294" s="405"/>
      <c r="B1294" s="6"/>
      <c r="C1294" s="421" t="s">
        <v>6871</v>
      </c>
      <c r="D1294" s="668" t="str">
        <f>IF($AC$1082="","",IF(HLOOKUP($AC$1082,Presentación!$AQ$3:$BV$574,Presentación!AP209)="","",HLOOKUP($AC$1082,Presentación!$AQ$3:$BV$574,Presentación!AP209,0)))</f>
        <v/>
      </c>
      <c r="E1294" s="669"/>
      <c r="F1294" s="670"/>
      <c r="G1294" s="763" t="str">
        <f>IF($AC$1082="","",IF(HLOOKUP($AC$1082,Presentación!$BZ$3:$DE$574,Presentación!AP209,0)="","",HLOOKUP($AC$1082,Presentación!$BZ$3:$DE$574,Presentación!AP209,0)))</f>
        <v/>
      </c>
      <c r="H1294" s="669"/>
      <c r="I1294" s="669"/>
      <c r="J1294" s="669"/>
      <c r="K1294" s="669"/>
      <c r="L1294" s="670"/>
      <c r="M1294" s="112"/>
      <c r="N1294" s="112"/>
      <c r="O1294" s="112"/>
      <c r="P1294" s="112"/>
      <c r="Q1294" s="112"/>
      <c r="R1294" s="112"/>
      <c r="S1294" s="112"/>
      <c r="T1294" s="112"/>
      <c r="U1294" s="112"/>
      <c r="V1294" s="112"/>
      <c r="W1294" s="112"/>
      <c r="X1294" s="112"/>
      <c r="Y1294" s="112"/>
      <c r="Z1294" s="112"/>
      <c r="AA1294" s="112"/>
      <c r="AB1294" s="112"/>
      <c r="AC1294" s="112"/>
      <c r="AD1294" s="112"/>
      <c r="AG1294">
        <f t="shared" si="405"/>
        <v>0</v>
      </c>
      <c r="AH1294" s="247">
        <f t="shared" si="406"/>
        <v>0</v>
      </c>
      <c r="AI1294" s="310" t="str">
        <f>IF(AH1294=0,"",
IF(SUM($AH$1088:AH1294)=1,AJ1294,
IF($AH$1663&gt;SUM($AH$1088:AH1294),_xlfn.CONCAT(", ",AJ1294),
IF($AH$1663=SUM($AH$1088:AH1294),_xlfn.CONCAT(" y ",AJ1294)))))</f>
        <v/>
      </c>
      <c r="AJ1294" s="421">
        <v>207</v>
      </c>
      <c r="AK1294">
        <f t="shared" si="404"/>
        <v>0</v>
      </c>
      <c r="AL1294">
        <f t="shared" si="407"/>
        <v>0</v>
      </c>
      <c r="AM1294">
        <f t="shared" si="408"/>
        <v>0</v>
      </c>
      <c r="AN1294">
        <f t="shared" si="409"/>
        <v>0</v>
      </c>
      <c r="AO1294">
        <f t="shared" si="410"/>
        <v>0</v>
      </c>
      <c r="AP1294">
        <f t="shared" si="411"/>
        <v>0</v>
      </c>
      <c r="AQ1294">
        <f t="shared" si="412"/>
        <v>0</v>
      </c>
      <c r="AR1294">
        <f t="shared" si="413"/>
        <v>0</v>
      </c>
      <c r="AS1294">
        <f t="shared" si="414"/>
        <v>0</v>
      </c>
      <c r="AT1294">
        <f t="shared" si="415"/>
        <v>0</v>
      </c>
      <c r="AU1294">
        <f t="shared" si="416"/>
        <v>0</v>
      </c>
      <c r="AV1294">
        <f t="shared" si="417"/>
        <v>0</v>
      </c>
      <c r="AW1294">
        <f t="shared" si="418"/>
        <v>0</v>
      </c>
      <c r="AX1294">
        <f t="shared" si="419"/>
        <v>0</v>
      </c>
      <c r="AY1294">
        <f t="shared" si="420"/>
        <v>0</v>
      </c>
      <c r="AZ1294">
        <f t="shared" si="421"/>
        <v>0</v>
      </c>
      <c r="BA1294">
        <f t="shared" si="422"/>
        <v>0</v>
      </c>
      <c r="BB1294">
        <f t="shared" si="423"/>
        <v>0</v>
      </c>
      <c r="BC1294">
        <f t="shared" si="424"/>
        <v>0</v>
      </c>
      <c r="BD1294">
        <f t="shared" si="425"/>
        <v>0</v>
      </c>
      <c r="BE1294">
        <f t="shared" si="426"/>
        <v>0</v>
      </c>
      <c r="BF1294">
        <f t="shared" si="427"/>
        <v>0</v>
      </c>
      <c r="BG1294">
        <f t="shared" si="428"/>
        <v>0</v>
      </c>
      <c r="BH1294">
        <f t="shared" si="429"/>
        <v>0</v>
      </c>
      <c r="BI1294">
        <f t="shared" si="430"/>
        <v>0</v>
      </c>
      <c r="BJ1294" s="311">
        <f t="shared" si="431"/>
        <v>0</v>
      </c>
      <c r="BK1294" s="312">
        <f t="shared" si="432"/>
        <v>0</v>
      </c>
      <c r="BL1294" s="313">
        <f t="shared" si="433"/>
        <v>0</v>
      </c>
      <c r="BM1294" s="314">
        <f t="shared" si="440"/>
        <v>0</v>
      </c>
      <c r="BN1294" s="311">
        <f t="shared" si="434"/>
        <v>0</v>
      </c>
      <c r="BO1294" s="312">
        <f t="shared" si="435"/>
        <v>0</v>
      </c>
      <c r="BP1294" s="313">
        <f t="shared" si="436"/>
        <v>0</v>
      </c>
      <c r="BQ1294" s="314">
        <f t="shared" si="441"/>
        <v>0</v>
      </c>
      <c r="BR1294" s="311">
        <f t="shared" si="437"/>
        <v>0</v>
      </c>
      <c r="BS1294" s="312">
        <f t="shared" si="438"/>
        <v>0</v>
      </c>
      <c r="BT1294" s="313">
        <f t="shared" si="439"/>
        <v>0</v>
      </c>
      <c r="BU1294" s="314">
        <f t="shared" si="442"/>
        <v>0</v>
      </c>
      <c r="BV1294" s="247">
        <f t="shared" si="443"/>
        <v>0</v>
      </c>
      <c r="BW1294" s="310" t="str">
        <f>IF(BV1294=0,"",
IF(SUM($BV$1089:BV1294)=1,BX1294,
IF($BV$1664&gt;SUM($BV$1089:BV1294),_xlfn.CONCAT(", ",BX1294),
IF($BV$1664=SUM($BV$1089:BV1294),_xlfn.CONCAT(" y ",BX1294)))))</f>
        <v/>
      </c>
      <c r="BX1294" s="421">
        <v>206</v>
      </c>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row>
    <row r="1295" spans="1:133" ht="14.25">
      <c r="A1295" s="405"/>
      <c r="B1295" s="6"/>
      <c r="C1295" s="421" t="s">
        <v>6872</v>
      </c>
      <c r="D1295" s="668" t="str">
        <f>IF($AC$1082="","",IF(HLOOKUP($AC$1082,Presentación!$AQ$3:$BV$574,Presentación!AP210)="","",HLOOKUP($AC$1082,Presentación!$AQ$3:$BV$574,Presentación!AP210,0)))</f>
        <v/>
      </c>
      <c r="E1295" s="669"/>
      <c r="F1295" s="670"/>
      <c r="G1295" s="763" t="str">
        <f>IF($AC$1082="","",IF(HLOOKUP($AC$1082,Presentación!$BZ$3:$DE$574,Presentación!AP210,0)="","",HLOOKUP($AC$1082,Presentación!$BZ$3:$DE$574,Presentación!AP210,0)))</f>
        <v/>
      </c>
      <c r="H1295" s="669"/>
      <c r="I1295" s="669"/>
      <c r="J1295" s="669"/>
      <c r="K1295" s="669"/>
      <c r="L1295" s="670"/>
      <c r="M1295" s="112"/>
      <c r="N1295" s="112"/>
      <c r="O1295" s="112"/>
      <c r="P1295" s="112"/>
      <c r="Q1295" s="112"/>
      <c r="R1295" s="112"/>
      <c r="S1295" s="112"/>
      <c r="T1295" s="112"/>
      <c r="U1295" s="112"/>
      <c r="V1295" s="112"/>
      <c r="W1295" s="112"/>
      <c r="X1295" s="112"/>
      <c r="Y1295" s="112"/>
      <c r="Z1295" s="112"/>
      <c r="AA1295" s="112"/>
      <c r="AB1295" s="112"/>
      <c r="AC1295" s="112"/>
      <c r="AD1295" s="112"/>
      <c r="AG1295">
        <f t="shared" si="405"/>
        <v>0</v>
      </c>
      <c r="AH1295" s="247">
        <f t="shared" si="406"/>
        <v>0</v>
      </c>
      <c r="AI1295" s="310" t="str">
        <f>IF(AH1295=0,"",
IF(SUM($AH$1088:AH1295)=1,AJ1295,
IF($AH$1663&gt;SUM($AH$1088:AH1295),_xlfn.CONCAT(", ",AJ1295),
IF($AH$1663=SUM($AH$1088:AH1295),_xlfn.CONCAT(" y ",AJ1295)))))</f>
        <v/>
      </c>
      <c r="AJ1295" s="421">
        <v>208</v>
      </c>
      <c r="AK1295">
        <f t="shared" si="404"/>
        <v>0</v>
      </c>
      <c r="AL1295">
        <f t="shared" si="407"/>
        <v>0</v>
      </c>
      <c r="AM1295">
        <f t="shared" si="408"/>
        <v>0</v>
      </c>
      <c r="AN1295">
        <f t="shared" si="409"/>
        <v>0</v>
      </c>
      <c r="AO1295">
        <f t="shared" si="410"/>
        <v>0</v>
      </c>
      <c r="AP1295">
        <f t="shared" si="411"/>
        <v>0</v>
      </c>
      <c r="AQ1295">
        <f t="shared" si="412"/>
        <v>0</v>
      </c>
      <c r="AR1295">
        <f t="shared" si="413"/>
        <v>0</v>
      </c>
      <c r="AS1295">
        <f t="shared" si="414"/>
        <v>0</v>
      </c>
      <c r="AT1295">
        <f t="shared" si="415"/>
        <v>0</v>
      </c>
      <c r="AU1295">
        <f t="shared" si="416"/>
        <v>0</v>
      </c>
      <c r="AV1295">
        <f t="shared" si="417"/>
        <v>0</v>
      </c>
      <c r="AW1295">
        <f t="shared" si="418"/>
        <v>0</v>
      </c>
      <c r="AX1295">
        <f t="shared" si="419"/>
        <v>0</v>
      </c>
      <c r="AY1295">
        <f t="shared" si="420"/>
        <v>0</v>
      </c>
      <c r="AZ1295">
        <f t="shared" si="421"/>
        <v>0</v>
      </c>
      <c r="BA1295">
        <f t="shared" si="422"/>
        <v>0</v>
      </c>
      <c r="BB1295">
        <f t="shared" si="423"/>
        <v>0</v>
      </c>
      <c r="BC1295">
        <f t="shared" si="424"/>
        <v>0</v>
      </c>
      <c r="BD1295">
        <f t="shared" si="425"/>
        <v>0</v>
      </c>
      <c r="BE1295">
        <f t="shared" si="426"/>
        <v>0</v>
      </c>
      <c r="BF1295">
        <f t="shared" si="427"/>
        <v>0</v>
      </c>
      <c r="BG1295">
        <f t="shared" si="428"/>
        <v>0</v>
      </c>
      <c r="BH1295">
        <f t="shared" si="429"/>
        <v>0</v>
      </c>
      <c r="BI1295">
        <f t="shared" si="430"/>
        <v>0</v>
      </c>
      <c r="BJ1295" s="311">
        <f t="shared" si="431"/>
        <v>0</v>
      </c>
      <c r="BK1295" s="312">
        <f t="shared" si="432"/>
        <v>0</v>
      </c>
      <c r="BL1295" s="313">
        <f t="shared" si="433"/>
        <v>0</v>
      </c>
      <c r="BM1295" s="314">
        <f t="shared" si="440"/>
        <v>0</v>
      </c>
      <c r="BN1295" s="311">
        <f t="shared" si="434"/>
        <v>0</v>
      </c>
      <c r="BO1295" s="312">
        <f t="shared" si="435"/>
        <v>0</v>
      </c>
      <c r="BP1295" s="313">
        <f t="shared" si="436"/>
        <v>0</v>
      </c>
      <c r="BQ1295" s="314">
        <f t="shared" si="441"/>
        <v>0</v>
      </c>
      <c r="BR1295" s="311">
        <f t="shared" si="437"/>
        <v>0</v>
      </c>
      <c r="BS1295" s="312">
        <f t="shared" si="438"/>
        <v>0</v>
      </c>
      <c r="BT1295" s="313">
        <f t="shared" si="439"/>
        <v>0</v>
      </c>
      <c r="BU1295" s="314">
        <f t="shared" si="442"/>
        <v>0</v>
      </c>
      <c r="BV1295" s="247">
        <f t="shared" si="443"/>
        <v>0</v>
      </c>
      <c r="BW1295" s="310" t="str">
        <f>IF(BV1295=0,"",
IF(SUM($BV$1089:BV1295)=1,BX1295,
IF($BV$1664&gt;SUM($BV$1089:BV1295),_xlfn.CONCAT(", ",BX1295),
IF($BV$1664=SUM($BV$1089:BV1295),_xlfn.CONCAT(" y ",BX1295)))))</f>
        <v/>
      </c>
      <c r="BX1295" s="421">
        <v>207</v>
      </c>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row>
    <row r="1296" spans="1:133" ht="14.25">
      <c r="A1296" s="405"/>
      <c r="B1296" s="6"/>
      <c r="C1296" s="421" t="s">
        <v>6873</v>
      </c>
      <c r="D1296" s="668" t="str">
        <f>IF($AC$1082="","",IF(HLOOKUP($AC$1082,Presentación!$AQ$3:$BV$574,Presentación!AP211)="","",HLOOKUP($AC$1082,Presentación!$AQ$3:$BV$574,Presentación!AP211,0)))</f>
        <v/>
      </c>
      <c r="E1296" s="669"/>
      <c r="F1296" s="670"/>
      <c r="G1296" s="763" t="str">
        <f>IF($AC$1082="","",IF(HLOOKUP($AC$1082,Presentación!$BZ$3:$DE$574,Presentación!AP211,0)="","",HLOOKUP($AC$1082,Presentación!$BZ$3:$DE$574,Presentación!AP211,0)))</f>
        <v/>
      </c>
      <c r="H1296" s="669"/>
      <c r="I1296" s="669"/>
      <c r="J1296" s="669"/>
      <c r="K1296" s="669"/>
      <c r="L1296" s="670"/>
      <c r="M1296" s="112"/>
      <c r="N1296" s="112"/>
      <c r="O1296" s="112"/>
      <c r="P1296" s="112"/>
      <c r="Q1296" s="112"/>
      <c r="R1296" s="112"/>
      <c r="S1296" s="112"/>
      <c r="T1296" s="112"/>
      <c r="U1296" s="112"/>
      <c r="V1296" s="112"/>
      <c r="W1296" s="112"/>
      <c r="X1296" s="112"/>
      <c r="Y1296" s="112"/>
      <c r="Z1296" s="112"/>
      <c r="AA1296" s="112"/>
      <c r="AB1296" s="112"/>
      <c r="AC1296" s="112"/>
      <c r="AD1296" s="112"/>
      <c r="AG1296">
        <f t="shared" si="405"/>
        <v>0</v>
      </c>
      <c r="AH1296" s="247">
        <f t="shared" si="406"/>
        <v>0</v>
      </c>
      <c r="AI1296" s="310" t="str">
        <f>IF(AH1296=0,"",
IF(SUM($AH$1088:AH1296)=1,AJ1296,
IF($AH$1663&gt;SUM($AH$1088:AH1296),_xlfn.CONCAT(", ",AJ1296),
IF($AH$1663=SUM($AH$1088:AH1296),_xlfn.CONCAT(" y ",AJ1296)))))</f>
        <v/>
      </c>
      <c r="AJ1296" s="421">
        <v>209</v>
      </c>
      <c r="AK1296">
        <f t="shared" si="404"/>
        <v>0</v>
      </c>
      <c r="AL1296">
        <f t="shared" si="407"/>
        <v>0</v>
      </c>
      <c r="AM1296">
        <f t="shared" si="408"/>
        <v>0</v>
      </c>
      <c r="AN1296">
        <f t="shared" si="409"/>
        <v>0</v>
      </c>
      <c r="AO1296">
        <f t="shared" si="410"/>
        <v>0</v>
      </c>
      <c r="AP1296">
        <f t="shared" si="411"/>
        <v>0</v>
      </c>
      <c r="AQ1296">
        <f t="shared" si="412"/>
        <v>0</v>
      </c>
      <c r="AR1296">
        <f t="shared" si="413"/>
        <v>0</v>
      </c>
      <c r="AS1296">
        <f t="shared" si="414"/>
        <v>0</v>
      </c>
      <c r="AT1296">
        <f t="shared" si="415"/>
        <v>0</v>
      </c>
      <c r="AU1296">
        <f t="shared" si="416"/>
        <v>0</v>
      </c>
      <c r="AV1296">
        <f t="shared" si="417"/>
        <v>0</v>
      </c>
      <c r="AW1296">
        <f t="shared" si="418"/>
        <v>0</v>
      </c>
      <c r="AX1296">
        <f t="shared" si="419"/>
        <v>0</v>
      </c>
      <c r="AY1296">
        <f t="shared" si="420"/>
        <v>0</v>
      </c>
      <c r="AZ1296">
        <f t="shared" si="421"/>
        <v>0</v>
      </c>
      <c r="BA1296">
        <f t="shared" si="422"/>
        <v>0</v>
      </c>
      <c r="BB1296">
        <f t="shared" si="423"/>
        <v>0</v>
      </c>
      <c r="BC1296">
        <f t="shared" si="424"/>
        <v>0</v>
      </c>
      <c r="BD1296">
        <f t="shared" si="425"/>
        <v>0</v>
      </c>
      <c r="BE1296">
        <f t="shared" si="426"/>
        <v>0</v>
      </c>
      <c r="BF1296">
        <f t="shared" si="427"/>
        <v>0</v>
      </c>
      <c r="BG1296">
        <f t="shared" si="428"/>
        <v>0</v>
      </c>
      <c r="BH1296">
        <f t="shared" si="429"/>
        <v>0</v>
      </c>
      <c r="BI1296">
        <f t="shared" si="430"/>
        <v>0</v>
      </c>
      <c r="BJ1296" s="311">
        <f t="shared" si="431"/>
        <v>0</v>
      </c>
      <c r="BK1296" s="312">
        <f t="shared" si="432"/>
        <v>0</v>
      </c>
      <c r="BL1296" s="313">
        <f t="shared" si="433"/>
        <v>0</v>
      </c>
      <c r="BM1296" s="314">
        <f t="shared" si="440"/>
        <v>0</v>
      </c>
      <c r="BN1296" s="311">
        <f t="shared" si="434"/>
        <v>0</v>
      </c>
      <c r="BO1296" s="312">
        <f t="shared" si="435"/>
        <v>0</v>
      </c>
      <c r="BP1296" s="313">
        <f t="shared" si="436"/>
        <v>0</v>
      </c>
      <c r="BQ1296" s="314">
        <f t="shared" si="441"/>
        <v>0</v>
      </c>
      <c r="BR1296" s="311">
        <f t="shared" si="437"/>
        <v>0</v>
      </c>
      <c r="BS1296" s="312">
        <f t="shared" si="438"/>
        <v>0</v>
      </c>
      <c r="BT1296" s="313">
        <f t="shared" si="439"/>
        <v>0</v>
      </c>
      <c r="BU1296" s="314">
        <f t="shared" si="442"/>
        <v>0</v>
      </c>
      <c r="BV1296" s="247">
        <f t="shared" si="443"/>
        <v>0</v>
      </c>
      <c r="BW1296" s="310" t="str">
        <f>IF(BV1296=0,"",
IF(SUM($BV$1089:BV1296)=1,BX1296,
IF($BV$1664&gt;SUM($BV$1089:BV1296),_xlfn.CONCAT(", ",BX1296),
IF($BV$1664=SUM($BV$1089:BV1296),_xlfn.CONCAT(" y ",BX1296)))))</f>
        <v/>
      </c>
      <c r="BX1296" s="421">
        <v>208</v>
      </c>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row>
    <row r="1297" spans="1:133" ht="14.25">
      <c r="A1297" s="405"/>
      <c r="B1297" s="6"/>
      <c r="C1297" s="421" t="s">
        <v>6874</v>
      </c>
      <c r="D1297" s="668" t="str">
        <f>IF($AC$1082="","",IF(HLOOKUP($AC$1082,Presentación!$AQ$3:$BV$574,Presentación!AP212)="","",HLOOKUP($AC$1082,Presentación!$AQ$3:$BV$574,Presentación!AP212,0)))</f>
        <v/>
      </c>
      <c r="E1297" s="669"/>
      <c r="F1297" s="670"/>
      <c r="G1297" s="763" t="str">
        <f>IF($AC$1082="","",IF(HLOOKUP($AC$1082,Presentación!$BZ$3:$DE$574,Presentación!AP212,0)="","",HLOOKUP($AC$1082,Presentación!$BZ$3:$DE$574,Presentación!AP212,0)))</f>
        <v/>
      </c>
      <c r="H1297" s="669"/>
      <c r="I1297" s="669"/>
      <c r="J1297" s="669"/>
      <c r="K1297" s="669"/>
      <c r="L1297" s="670"/>
      <c r="M1297" s="112"/>
      <c r="N1297" s="112"/>
      <c r="O1297" s="112"/>
      <c r="P1297" s="112"/>
      <c r="Q1297" s="112"/>
      <c r="R1297" s="112"/>
      <c r="S1297" s="112"/>
      <c r="T1297" s="112"/>
      <c r="U1297" s="112"/>
      <c r="V1297" s="112"/>
      <c r="W1297" s="112"/>
      <c r="X1297" s="112"/>
      <c r="Y1297" s="112"/>
      <c r="Z1297" s="112"/>
      <c r="AA1297" s="112"/>
      <c r="AB1297" s="112"/>
      <c r="AC1297" s="112"/>
      <c r="AD1297" s="112"/>
      <c r="AG1297">
        <f t="shared" si="405"/>
        <v>0</v>
      </c>
      <c r="AH1297" s="247">
        <f t="shared" si="406"/>
        <v>0</v>
      </c>
      <c r="AI1297" s="310" t="str">
        <f>IF(AH1297=0,"",
IF(SUM($AH$1088:AH1297)=1,AJ1297,
IF($AH$1663&gt;SUM($AH$1088:AH1297),_xlfn.CONCAT(", ",AJ1297),
IF($AH$1663=SUM($AH$1088:AH1297),_xlfn.CONCAT(" y ",AJ1297)))))</f>
        <v/>
      </c>
      <c r="AJ1297" s="421">
        <v>210</v>
      </c>
      <c r="AK1297">
        <f t="shared" si="404"/>
        <v>0</v>
      </c>
      <c r="AL1297">
        <f t="shared" si="407"/>
        <v>0</v>
      </c>
      <c r="AM1297">
        <f t="shared" si="408"/>
        <v>0</v>
      </c>
      <c r="AN1297">
        <f t="shared" si="409"/>
        <v>0</v>
      </c>
      <c r="AO1297">
        <f t="shared" si="410"/>
        <v>0</v>
      </c>
      <c r="AP1297">
        <f t="shared" si="411"/>
        <v>0</v>
      </c>
      <c r="AQ1297">
        <f t="shared" si="412"/>
        <v>0</v>
      </c>
      <c r="AR1297">
        <f t="shared" si="413"/>
        <v>0</v>
      </c>
      <c r="AS1297">
        <f t="shared" si="414"/>
        <v>0</v>
      </c>
      <c r="AT1297">
        <f t="shared" si="415"/>
        <v>0</v>
      </c>
      <c r="AU1297">
        <f t="shared" si="416"/>
        <v>0</v>
      </c>
      <c r="AV1297">
        <f t="shared" si="417"/>
        <v>0</v>
      </c>
      <c r="AW1297">
        <f t="shared" si="418"/>
        <v>0</v>
      </c>
      <c r="AX1297">
        <f t="shared" si="419"/>
        <v>0</v>
      </c>
      <c r="AY1297">
        <f t="shared" si="420"/>
        <v>0</v>
      </c>
      <c r="AZ1297">
        <f t="shared" si="421"/>
        <v>0</v>
      </c>
      <c r="BA1297">
        <f t="shared" si="422"/>
        <v>0</v>
      </c>
      <c r="BB1297">
        <f t="shared" si="423"/>
        <v>0</v>
      </c>
      <c r="BC1297">
        <f t="shared" si="424"/>
        <v>0</v>
      </c>
      <c r="BD1297">
        <f t="shared" si="425"/>
        <v>0</v>
      </c>
      <c r="BE1297">
        <f t="shared" si="426"/>
        <v>0</v>
      </c>
      <c r="BF1297">
        <f t="shared" si="427"/>
        <v>0</v>
      </c>
      <c r="BG1297">
        <f t="shared" si="428"/>
        <v>0</v>
      </c>
      <c r="BH1297">
        <f t="shared" si="429"/>
        <v>0</v>
      </c>
      <c r="BI1297">
        <f t="shared" si="430"/>
        <v>0</v>
      </c>
      <c r="BJ1297" s="311">
        <f t="shared" si="431"/>
        <v>0</v>
      </c>
      <c r="BK1297" s="312">
        <f t="shared" si="432"/>
        <v>0</v>
      </c>
      <c r="BL1297" s="313">
        <f t="shared" si="433"/>
        <v>0</v>
      </c>
      <c r="BM1297" s="314">
        <f t="shared" si="440"/>
        <v>0</v>
      </c>
      <c r="BN1297" s="311">
        <f t="shared" si="434"/>
        <v>0</v>
      </c>
      <c r="BO1297" s="312">
        <f t="shared" si="435"/>
        <v>0</v>
      </c>
      <c r="BP1297" s="313">
        <f t="shared" si="436"/>
        <v>0</v>
      </c>
      <c r="BQ1297" s="314">
        <f t="shared" si="441"/>
        <v>0</v>
      </c>
      <c r="BR1297" s="311">
        <f t="shared" si="437"/>
        <v>0</v>
      </c>
      <c r="BS1297" s="312">
        <f t="shared" si="438"/>
        <v>0</v>
      </c>
      <c r="BT1297" s="313">
        <f t="shared" si="439"/>
        <v>0</v>
      </c>
      <c r="BU1297" s="314">
        <f t="shared" si="442"/>
        <v>0</v>
      </c>
      <c r="BV1297" s="247">
        <f t="shared" si="443"/>
        <v>0</v>
      </c>
      <c r="BW1297" s="310" t="str">
        <f>IF(BV1297=0,"",
IF(SUM($BV$1089:BV1297)=1,BX1297,
IF($BV$1664&gt;SUM($BV$1089:BV1297),_xlfn.CONCAT(", ",BX1297),
IF($BV$1664=SUM($BV$1089:BV1297),_xlfn.CONCAT(" y ",BX1297)))))</f>
        <v/>
      </c>
      <c r="BX1297" s="421">
        <v>209</v>
      </c>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row>
    <row r="1298" spans="1:133" ht="14.25">
      <c r="A1298" s="405"/>
      <c r="B1298" s="6"/>
      <c r="C1298" s="421" t="s">
        <v>6875</v>
      </c>
      <c r="D1298" s="668" t="str">
        <f>IF($AC$1082="","",IF(HLOOKUP($AC$1082,Presentación!$AQ$3:$BV$574,Presentación!AP213)="","",HLOOKUP($AC$1082,Presentación!$AQ$3:$BV$574,Presentación!AP213,0)))</f>
        <v/>
      </c>
      <c r="E1298" s="669"/>
      <c r="F1298" s="670"/>
      <c r="G1298" s="763" t="str">
        <f>IF($AC$1082="","",IF(HLOOKUP($AC$1082,Presentación!$BZ$3:$DE$574,Presentación!AP213,0)="","",HLOOKUP($AC$1082,Presentación!$BZ$3:$DE$574,Presentación!AP213,0)))</f>
        <v/>
      </c>
      <c r="H1298" s="669"/>
      <c r="I1298" s="669"/>
      <c r="J1298" s="669"/>
      <c r="K1298" s="669"/>
      <c r="L1298" s="670"/>
      <c r="M1298" s="112"/>
      <c r="N1298" s="112"/>
      <c r="O1298" s="112"/>
      <c r="P1298" s="112"/>
      <c r="Q1298" s="112"/>
      <c r="R1298" s="112"/>
      <c r="S1298" s="112"/>
      <c r="T1298" s="112"/>
      <c r="U1298" s="112"/>
      <c r="V1298" s="112"/>
      <c r="W1298" s="112"/>
      <c r="X1298" s="112"/>
      <c r="Y1298" s="112"/>
      <c r="Z1298" s="112"/>
      <c r="AA1298" s="112"/>
      <c r="AB1298" s="112"/>
      <c r="AC1298" s="112"/>
      <c r="AD1298" s="112"/>
      <c r="AG1298">
        <f t="shared" si="405"/>
        <v>0</v>
      </c>
      <c r="AH1298" s="247">
        <f t="shared" si="406"/>
        <v>0</v>
      </c>
      <c r="AI1298" s="310" t="str">
        <f>IF(AH1298=0,"",
IF(SUM($AH$1088:AH1298)=1,AJ1298,
IF($AH$1663&gt;SUM($AH$1088:AH1298),_xlfn.CONCAT(", ",AJ1298),
IF($AH$1663=SUM($AH$1088:AH1298),_xlfn.CONCAT(" y ",AJ1298)))))</f>
        <v/>
      </c>
      <c r="AJ1298" s="421">
        <v>211</v>
      </c>
      <c r="AK1298">
        <f t="shared" si="404"/>
        <v>0</v>
      </c>
      <c r="AL1298">
        <f t="shared" si="407"/>
        <v>0</v>
      </c>
      <c r="AM1298">
        <f t="shared" si="408"/>
        <v>0</v>
      </c>
      <c r="AN1298">
        <f t="shared" si="409"/>
        <v>0</v>
      </c>
      <c r="AO1298">
        <f t="shared" si="410"/>
        <v>0</v>
      </c>
      <c r="AP1298">
        <f t="shared" si="411"/>
        <v>0</v>
      </c>
      <c r="AQ1298">
        <f t="shared" si="412"/>
        <v>0</v>
      </c>
      <c r="AR1298">
        <f t="shared" si="413"/>
        <v>0</v>
      </c>
      <c r="AS1298">
        <f t="shared" si="414"/>
        <v>0</v>
      </c>
      <c r="AT1298">
        <f t="shared" si="415"/>
        <v>0</v>
      </c>
      <c r="AU1298">
        <f t="shared" si="416"/>
        <v>0</v>
      </c>
      <c r="AV1298">
        <f t="shared" si="417"/>
        <v>0</v>
      </c>
      <c r="AW1298">
        <f t="shared" si="418"/>
        <v>0</v>
      </c>
      <c r="AX1298">
        <f t="shared" si="419"/>
        <v>0</v>
      </c>
      <c r="AY1298">
        <f t="shared" si="420"/>
        <v>0</v>
      </c>
      <c r="AZ1298">
        <f t="shared" si="421"/>
        <v>0</v>
      </c>
      <c r="BA1298">
        <f t="shared" si="422"/>
        <v>0</v>
      </c>
      <c r="BB1298">
        <f t="shared" si="423"/>
        <v>0</v>
      </c>
      <c r="BC1298">
        <f t="shared" si="424"/>
        <v>0</v>
      </c>
      <c r="BD1298">
        <f t="shared" si="425"/>
        <v>0</v>
      </c>
      <c r="BE1298">
        <f t="shared" si="426"/>
        <v>0</v>
      </c>
      <c r="BF1298">
        <f t="shared" si="427"/>
        <v>0</v>
      </c>
      <c r="BG1298">
        <f t="shared" si="428"/>
        <v>0</v>
      </c>
      <c r="BH1298">
        <f t="shared" si="429"/>
        <v>0</v>
      </c>
      <c r="BI1298">
        <f t="shared" si="430"/>
        <v>0</v>
      </c>
      <c r="BJ1298" s="311">
        <f t="shared" si="431"/>
        <v>0</v>
      </c>
      <c r="BK1298" s="312">
        <f t="shared" si="432"/>
        <v>0</v>
      </c>
      <c r="BL1298" s="313">
        <f t="shared" si="433"/>
        <v>0</v>
      </c>
      <c r="BM1298" s="314">
        <f t="shared" si="440"/>
        <v>0</v>
      </c>
      <c r="BN1298" s="311">
        <f t="shared" si="434"/>
        <v>0</v>
      </c>
      <c r="BO1298" s="312">
        <f t="shared" si="435"/>
        <v>0</v>
      </c>
      <c r="BP1298" s="313">
        <f t="shared" si="436"/>
        <v>0</v>
      </c>
      <c r="BQ1298" s="314">
        <f t="shared" si="441"/>
        <v>0</v>
      </c>
      <c r="BR1298" s="311">
        <f t="shared" si="437"/>
        <v>0</v>
      </c>
      <c r="BS1298" s="312">
        <f t="shared" si="438"/>
        <v>0</v>
      </c>
      <c r="BT1298" s="313">
        <f t="shared" si="439"/>
        <v>0</v>
      </c>
      <c r="BU1298" s="314">
        <f t="shared" si="442"/>
        <v>0</v>
      </c>
      <c r="BV1298" s="247">
        <f t="shared" si="443"/>
        <v>0</v>
      </c>
      <c r="BW1298" s="310" t="str">
        <f>IF(BV1298=0,"",
IF(SUM($BV$1089:BV1298)=1,BX1298,
IF($BV$1664&gt;SUM($BV$1089:BV1298),_xlfn.CONCAT(", ",BX1298),
IF($BV$1664=SUM($BV$1089:BV1298),_xlfn.CONCAT(" y ",BX1298)))))</f>
        <v/>
      </c>
      <c r="BX1298" s="421">
        <v>210</v>
      </c>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row>
    <row r="1299" spans="1:133" ht="14.25">
      <c r="A1299" s="405"/>
      <c r="B1299" s="6"/>
      <c r="C1299" s="421" t="s">
        <v>6876</v>
      </c>
      <c r="D1299" s="668" t="str">
        <f>IF($AC$1082="","",IF(HLOOKUP($AC$1082,Presentación!$AQ$3:$BV$574,Presentación!AP214)="","",HLOOKUP($AC$1082,Presentación!$AQ$3:$BV$574,Presentación!AP214,0)))</f>
        <v/>
      </c>
      <c r="E1299" s="669"/>
      <c r="F1299" s="670"/>
      <c r="G1299" s="763" t="str">
        <f>IF($AC$1082="","",IF(HLOOKUP($AC$1082,Presentación!$BZ$3:$DE$574,Presentación!AP214,0)="","",HLOOKUP($AC$1082,Presentación!$BZ$3:$DE$574,Presentación!AP214,0)))</f>
        <v/>
      </c>
      <c r="H1299" s="669"/>
      <c r="I1299" s="669"/>
      <c r="J1299" s="669"/>
      <c r="K1299" s="669"/>
      <c r="L1299" s="670"/>
      <c r="M1299" s="112"/>
      <c r="N1299" s="112"/>
      <c r="O1299" s="112"/>
      <c r="P1299" s="112"/>
      <c r="Q1299" s="112"/>
      <c r="R1299" s="112"/>
      <c r="S1299" s="112"/>
      <c r="T1299" s="112"/>
      <c r="U1299" s="112"/>
      <c r="V1299" s="112"/>
      <c r="W1299" s="112"/>
      <c r="X1299" s="112"/>
      <c r="Y1299" s="112"/>
      <c r="Z1299" s="112"/>
      <c r="AA1299" s="112"/>
      <c r="AB1299" s="112"/>
      <c r="AC1299" s="112"/>
      <c r="AD1299" s="112"/>
      <c r="AG1299">
        <f t="shared" si="405"/>
        <v>0</v>
      </c>
      <c r="AH1299" s="247">
        <f t="shared" si="406"/>
        <v>0</v>
      </c>
      <c r="AI1299" s="310" t="str">
        <f>IF(AH1299=0,"",
IF(SUM($AH$1088:AH1299)=1,AJ1299,
IF($AH$1663&gt;SUM($AH$1088:AH1299),_xlfn.CONCAT(", ",AJ1299),
IF($AH$1663=SUM($AH$1088:AH1299),_xlfn.CONCAT(" y ",AJ1299)))))</f>
        <v/>
      </c>
      <c r="AJ1299" s="421">
        <v>212</v>
      </c>
      <c r="AK1299">
        <f t="shared" si="404"/>
        <v>0</v>
      </c>
      <c r="AL1299">
        <f t="shared" si="407"/>
        <v>0</v>
      </c>
      <c r="AM1299">
        <f t="shared" si="408"/>
        <v>0</v>
      </c>
      <c r="AN1299">
        <f t="shared" si="409"/>
        <v>0</v>
      </c>
      <c r="AO1299">
        <f t="shared" si="410"/>
        <v>0</v>
      </c>
      <c r="AP1299">
        <f t="shared" si="411"/>
        <v>0</v>
      </c>
      <c r="AQ1299">
        <f t="shared" si="412"/>
        <v>0</v>
      </c>
      <c r="AR1299">
        <f t="shared" si="413"/>
        <v>0</v>
      </c>
      <c r="AS1299">
        <f t="shared" si="414"/>
        <v>0</v>
      </c>
      <c r="AT1299">
        <f t="shared" si="415"/>
        <v>0</v>
      </c>
      <c r="AU1299">
        <f t="shared" si="416"/>
        <v>0</v>
      </c>
      <c r="AV1299">
        <f t="shared" si="417"/>
        <v>0</v>
      </c>
      <c r="AW1299">
        <f t="shared" si="418"/>
        <v>0</v>
      </c>
      <c r="AX1299">
        <f t="shared" si="419"/>
        <v>0</v>
      </c>
      <c r="AY1299">
        <f t="shared" si="420"/>
        <v>0</v>
      </c>
      <c r="AZ1299">
        <f t="shared" si="421"/>
        <v>0</v>
      </c>
      <c r="BA1299">
        <f t="shared" si="422"/>
        <v>0</v>
      </c>
      <c r="BB1299">
        <f t="shared" si="423"/>
        <v>0</v>
      </c>
      <c r="BC1299">
        <f t="shared" si="424"/>
        <v>0</v>
      </c>
      <c r="BD1299">
        <f t="shared" si="425"/>
        <v>0</v>
      </c>
      <c r="BE1299">
        <f t="shared" si="426"/>
        <v>0</v>
      </c>
      <c r="BF1299">
        <f t="shared" si="427"/>
        <v>0</v>
      </c>
      <c r="BG1299">
        <f t="shared" si="428"/>
        <v>0</v>
      </c>
      <c r="BH1299">
        <f t="shared" si="429"/>
        <v>0</v>
      </c>
      <c r="BI1299">
        <f t="shared" si="430"/>
        <v>0</v>
      </c>
      <c r="BJ1299" s="311">
        <f t="shared" si="431"/>
        <v>0</v>
      </c>
      <c r="BK1299" s="312">
        <f t="shared" si="432"/>
        <v>0</v>
      </c>
      <c r="BL1299" s="313">
        <f t="shared" si="433"/>
        <v>0</v>
      </c>
      <c r="BM1299" s="314">
        <f t="shared" si="440"/>
        <v>0</v>
      </c>
      <c r="BN1299" s="311">
        <f t="shared" si="434"/>
        <v>0</v>
      </c>
      <c r="BO1299" s="312">
        <f t="shared" si="435"/>
        <v>0</v>
      </c>
      <c r="BP1299" s="313">
        <f t="shared" si="436"/>
        <v>0</v>
      </c>
      <c r="BQ1299" s="314">
        <f t="shared" si="441"/>
        <v>0</v>
      </c>
      <c r="BR1299" s="311">
        <f t="shared" si="437"/>
        <v>0</v>
      </c>
      <c r="BS1299" s="312">
        <f t="shared" si="438"/>
        <v>0</v>
      </c>
      <c r="BT1299" s="313">
        <f t="shared" si="439"/>
        <v>0</v>
      </c>
      <c r="BU1299" s="314">
        <f t="shared" si="442"/>
        <v>0</v>
      </c>
      <c r="BV1299" s="247">
        <f t="shared" si="443"/>
        <v>0</v>
      </c>
      <c r="BW1299" s="310" t="str">
        <f>IF(BV1299=0,"",
IF(SUM($BV$1089:BV1299)=1,BX1299,
IF($BV$1664&gt;SUM($BV$1089:BV1299),_xlfn.CONCAT(", ",BX1299),
IF($BV$1664=SUM($BV$1089:BV1299),_xlfn.CONCAT(" y ",BX1299)))))</f>
        <v/>
      </c>
      <c r="BX1299" s="421">
        <v>211</v>
      </c>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row>
    <row r="1300" spans="1:133" ht="14.25">
      <c r="A1300" s="405"/>
      <c r="B1300" s="6"/>
      <c r="C1300" s="421" t="s">
        <v>6877</v>
      </c>
      <c r="D1300" s="668" t="str">
        <f>IF($AC$1082="","",IF(HLOOKUP($AC$1082,Presentación!$AQ$3:$BV$574,Presentación!AP215)="","",HLOOKUP($AC$1082,Presentación!$AQ$3:$BV$574,Presentación!AP215,0)))</f>
        <v/>
      </c>
      <c r="E1300" s="669"/>
      <c r="F1300" s="670"/>
      <c r="G1300" s="763" t="str">
        <f>IF($AC$1082="","",IF(HLOOKUP($AC$1082,Presentación!$BZ$3:$DE$574,Presentación!AP215,0)="","",HLOOKUP($AC$1082,Presentación!$BZ$3:$DE$574,Presentación!AP215,0)))</f>
        <v/>
      </c>
      <c r="H1300" s="669"/>
      <c r="I1300" s="669"/>
      <c r="J1300" s="669"/>
      <c r="K1300" s="669"/>
      <c r="L1300" s="670"/>
      <c r="M1300" s="112"/>
      <c r="N1300" s="112"/>
      <c r="O1300" s="112"/>
      <c r="P1300" s="112"/>
      <c r="Q1300" s="112"/>
      <c r="R1300" s="112"/>
      <c r="S1300" s="112"/>
      <c r="T1300" s="112"/>
      <c r="U1300" s="112"/>
      <c r="V1300" s="112"/>
      <c r="W1300" s="112"/>
      <c r="X1300" s="112"/>
      <c r="Y1300" s="112"/>
      <c r="Z1300" s="112"/>
      <c r="AA1300" s="112"/>
      <c r="AB1300" s="112"/>
      <c r="AC1300" s="112"/>
      <c r="AD1300" s="112"/>
      <c r="AG1300">
        <f t="shared" si="405"/>
        <v>0</v>
      </c>
      <c r="AH1300" s="247">
        <f t="shared" si="406"/>
        <v>0</v>
      </c>
      <c r="AI1300" s="310" t="str">
        <f>IF(AH1300=0,"",
IF(SUM($AH$1088:AH1300)=1,AJ1300,
IF($AH$1663&gt;SUM($AH$1088:AH1300),_xlfn.CONCAT(", ",AJ1300),
IF($AH$1663=SUM($AH$1088:AH1300),_xlfn.CONCAT(" y ",AJ1300)))))</f>
        <v/>
      </c>
      <c r="AJ1300" s="421">
        <v>213</v>
      </c>
      <c r="AK1300">
        <f t="shared" si="404"/>
        <v>0</v>
      </c>
      <c r="AL1300">
        <f t="shared" si="407"/>
        <v>0</v>
      </c>
      <c r="AM1300">
        <f t="shared" si="408"/>
        <v>0</v>
      </c>
      <c r="AN1300">
        <f t="shared" si="409"/>
        <v>0</v>
      </c>
      <c r="AO1300">
        <f t="shared" si="410"/>
        <v>0</v>
      </c>
      <c r="AP1300">
        <f t="shared" si="411"/>
        <v>0</v>
      </c>
      <c r="AQ1300">
        <f t="shared" si="412"/>
        <v>0</v>
      </c>
      <c r="AR1300">
        <f t="shared" si="413"/>
        <v>0</v>
      </c>
      <c r="AS1300">
        <f t="shared" si="414"/>
        <v>0</v>
      </c>
      <c r="AT1300">
        <f t="shared" si="415"/>
        <v>0</v>
      </c>
      <c r="AU1300">
        <f t="shared" si="416"/>
        <v>0</v>
      </c>
      <c r="AV1300">
        <f t="shared" si="417"/>
        <v>0</v>
      </c>
      <c r="AW1300">
        <f t="shared" si="418"/>
        <v>0</v>
      </c>
      <c r="AX1300">
        <f t="shared" si="419"/>
        <v>0</v>
      </c>
      <c r="AY1300">
        <f t="shared" si="420"/>
        <v>0</v>
      </c>
      <c r="AZ1300">
        <f t="shared" si="421"/>
        <v>0</v>
      </c>
      <c r="BA1300">
        <f t="shared" si="422"/>
        <v>0</v>
      </c>
      <c r="BB1300">
        <f t="shared" si="423"/>
        <v>0</v>
      </c>
      <c r="BC1300">
        <f t="shared" si="424"/>
        <v>0</v>
      </c>
      <c r="BD1300">
        <f t="shared" si="425"/>
        <v>0</v>
      </c>
      <c r="BE1300">
        <f t="shared" si="426"/>
        <v>0</v>
      </c>
      <c r="BF1300">
        <f t="shared" si="427"/>
        <v>0</v>
      </c>
      <c r="BG1300">
        <f t="shared" si="428"/>
        <v>0</v>
      </c>
      <c r="BH1300">
        <f t="shared" si="429"/>
        <v>0</v>
      </c>
      <c r="BI1300">
        <f t="shared" si="430"/>
        <v>0</v>
      </c>
      <c r="BJ1300" s="311">
        <f t="shared" si="431"/>
        <v>0</v>
      </c>
      <c r="BK1300" s="312">
        <f t="shared" si="432"/>
        <v>0</v>
      </c>
      <c r="BL1300" s="313">
        <f t="shared" si="433"/>
        <v>0</v>
      </c>
      <c r="BM1300" s="314">
        <f t="shared" si="440"/>
        <v>0</v>
      </c>
      <c r="BN1300" s="311">
        <f t="shared" si="434"/>
        <v>0</v>
      </c>
      <c r="BO1300" s="312">
        <f t="shared" si="435"/>
        <v>0</v>
      </c>
      <c r="BP1300" s="313">
        <f t="shared" si="436"/>
        <v>0</v>
      </c>
      <c r="BQ1300" s="314">
        <f t="shared" si="441"/>
        <v>0</v>
      </c>
      <c r="BR1300" s="311">
        <f t="shared" si="437"/>
        <v>0</v>
      </c>
      <c r="BS1300" s="312">
        <f t="shared" si="438"/>
        <v>0</v>
      </c>
      <c r="BT1300" s="313">
        <f t="shared" si="439"/>
        <v>0</v>
      </c>
      <c r="BU1300" s="314">
        <f t="shared" si="442"/>
        <v>0</v>
      </c>
      <c r="BV1300" s="247">
        <f t="shared" si="443"/>
        <v>0</v>
      </c>
      <c r="BW1300" s="310" t="str">
        <f>IF(BV1300=0,"",
IF(SUM($BV$1089:BV1300)=1,BX1300,
IF($BV$1664&gt;SUM($BV$1089:BV1300),_xlfn.CONCAT(", ",BX1300),
IF($BV$1664=SUM($BV$1089:BV1300),_xlfn.CONCAT(" y ",BX1300)))))</f>
        <v/>
      </c>
      <c r="BX1300" s="421">
        <v>212</v>
      </c>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row>
    <row r="1301" spans="1:133" ht="14.25">
      <c r="A1301" s="405"/>
      <c r="B1301" s="6"/>
      <c r="C1301" s="421" t="s">
        <v>6878</v>
      </c>
      <c r="D1301" s="668" t="str">
        <f>IF($AC$1082="","",IF(HLOOKUP($AC$1082,Presentación!$AQ$3:$BV$574,Presentación!AP216)="","",HLOOKUP($AC$1082,Presentación!$AQ$3:$BV$574,Presentación!AP216,0)))</f>
        <v/>
      </c>
      <c r="E1301" s="669"/>
      <c r="F1301" s="670"/>
      <c r="G1301" s="763" t="str">
        <f>IF($AC$1082="","",IF(HLOOKUP($AC$1082,Presentación!$BZ$3:$DE$574,Presentación!AP216,0)="","",HLOOKUP($AC$1082,Presentación!$BZ$3:$DE$574,Presentación!AP216,0)))</f>
        <v/>
      </c>
      <c r="H1301" s="669"/>
      <c r="I1301" s="669"/>
      <c r="J1301" s="669"/>
      <c r="K1301" s="669"/>
      <c r="L1301" s="670"/>
      <c r="M1301" s="112"/>
      <c r="N1301" s="112"/>
      <c r="O1301" s="112"/>
      <c r="P1301" s="112"/>
      <c r="Q1301" s="112"/>
      <c r="R1301" s="112"/>
      <c r="S1301" s="112"/>
      <c r="T1301" s="112"/>
      <c r="U1301" s="112"/>
      <c r="V1301" s="112"/>
      <c r="W1301" s="112"/>
      <c r="X1301" s="112"/>
      <c r="Y1301" s="112"/>
      <c r="Z1301" s="112"/>
      <c r="AA1301" s="112"/>
      <c r="AB1301" s="112"/>
      <c r="AC1301" s="112"/>
      <c r="AD1301" s="112"/>
      <c r="AG1301">
        <f t="shared" si="405"/>
        <v>0</v>
      </c>
      <c r="AH1301" s="247">
        <f t="shared" si="406"/>
        <v>0</v>
      </c>
      <c r="AI1301" s="310" t="str">
        <f>IF(AH1301=0,"",
IF(SUM($AH$1088:AH1301)=1,AJ1301,
IF($AH$1663&gt;SUM($AH$1088:AH1301),_xlfn.CONCAT(", ",AJ1301),
IF($AH$1663=SUM($AH$1088:AH1301),_xlfn.CONCAT(" y ",AJ1301)))))</f>
        <v/>
      </c>
      <c r="AJ1301" s="421">
        <v>214</v>
      </c>
      <c r="AK1301">
        <f t="shared" si="404"/>
        <v>0</v>
      </c>
      <c r="AL1301">
        <f t="shared" si="407"/>
        <v>0</v>
      </c>
      <c r="AM1301">
        <f t="shared" si="408"/>
        <v>0</v>
      </c>
      <c r="AN1301">
        <f t="shared" si="409"/>
        <v>0</v>
      </c>
      <c r="AO1301">
        <f t="shared" si="410"/>
        <v>0</v>
      </c>
      <c r="AP1301">
        <f t="shared" si="411"/>
        <v>0</v>
      </c>
      <c r="AQ1301">
        <f t="shared" si="412"/>
        <v>0</v>
      </c>
      <c r="AR1301">
        <f t="shared" si="413"/>
        <v>0</v>
      </c>
      <c r="AS1301">
        <f t="shared" si="414"/>
        <v>0</v>
      </c>
      <c r="AT1301">
        <f t="shared" si="415"/>
        <v>0</v>
      </c>
      <c r="AU1301">
        <f t="shared" si="416"/>
        <v>0</v>
      </c>
      <c r="AV1301">
        <f t="shared" si="417"/>
        <v>0</v>
      </c>
      <c r="AW1301">
        <f t="shared" si="418"/>
        <v>0</v>
      </c>
      <c r="AX1301">
        <f t="shared" si="419"/>
        <v>0</v>
      </c>
      <c r="AY1301">
        <f t="shared" si="420"/>
        <v>0</v>
      </c>
      <c r="AZ1301">
        <f t="shared" si="421"/>
        <v>0</v>
      </c>
      <c r="BA1301">
        <f t="shared" si="422"/>
        <v>0</v>
      </c>
      <c r="BB1301">
        <f t="shared" si="423"/>
        <v>0</v>
      </c>
      <c r="BC1301">
        <f t="shared" si="424"/>
        <v>0</v>
      </c>
      <c r="BD1301">
        <f t="shared" si="425"/>
        <v>0</v>
      </c>
      <c r="BE1301">
        <f t="shared" si="426"/>
        <v>0</v>
      </c>
      <c r="BF1301">
        <f t="shared" si="427"/>
        <v>0</v>
      </c>
      <c r="BG1301">
        <f t="shared" si="428"/>
        <v>0</v>
      </c>
      <c r="BH1301">
        <f t="shared" si="429"/>
        <v>0</v>
      </c>
      <c r="BI1301">
        <f t="shared" si="430"/>
        <v>0</v>
      </c>
      <c r="BJ1301" s="311">
        <f t="shared" si="431"/>
        <v>0</v>
      </c>
      <c r="BK1301" s="312">
        <f t="shared" si="432"/>
        <v>0</v>
      </c>
      <c r="BL1301" s="313">
        <f t="shared" si="433"/>
        <v>0</v>
      </c>
      <c r="BM1301" s="314">
        <f t="shared" si="440"/>
        <v>0</v>
      </c>
      <c r="BN1301" s="311">
        <f t="shared" si="434"/>
        <v>0</v>
      </c>
      <c r="BO1301" s="312">
        <f t="shared" si="435"/>
        <v>0</v>
      </c>
      <c r="BP1301" s="313">
        <f t="shared" si="436"/>
        <v>0</v>
      </c>
      <c r="BQ1301" s="314">
        <f t="shared" si="441"/>
        <v>0</v>
      </c>
      <c r="BR1301" s="311">
        <f t="shared" si="437"/>
        <v>0</v>
      </c>
      <c r="BS1301" s="312">
        <f t="shared" si="438"/>
        <v>0</v>
      </c>
      <c r="BT1301" s="313">
        <f t="shared" si="439"/>
        <v>0</v>
      </c>
      <c r="BU1301" s="314">
        <f t="shared" si="442"/>
        <v>0</v>
      </c>
      <c r="BV1301" s="247">
        <f t="shared" si="443"/>
        <v>0</v>
      </c>
      <c r="BW1301" s="310" t="str">
        <f>IF(BV1301=0,"",
IF(SUM($BV$1089:BV1301)=1,BX1301,
IF($BV$1664&gt;SUM($BV$1089:BV1301),_xlfn.CONCAT(", ",BX1301),
IF($BV$1664=SUM($BV$1089:BV1301),_xlfn.CONCAT(" y ",BX1301)))))</f>
        <v/>
      </c>
      <c r="BX1301" s="421">
        <v>213</v>
      </c>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row>
    <row r="1302" spans="1:133" ht="14.25">
      <c r="A1302" s="405"/>
      <c r="B1302" s="6"/>
      <c r="C1302" s="421" t="s">
        <v>6879</v>
      </c>
      <c r="D1302" s="668" t="str">
        <f>IF($AC$1082="","",IF(HLOOKUP($AC$1082,Presentación!$AQ$3:$BV$574,Presentación!AP217)="","",HLOOKUP($AC$1082,Presentación!$AQ$3:$BV$574,Presentación!AP217,0)))</f>
        <v/>
      </c>
      <c r="E1302" s="669"/>
      <c r="F1302" s="670"/>
      <c r="G1302" s="763" t="str">
        <f>IF($AC$1082="","",IF(HLOOKUP($AC$1082,Presentación!$BZ$3:$DE$574,Presentación!AP217,0)="","",HLOOKUP($AC$1082,Presentación!$BZ$3:$DE$574,Presentación!AP217,0)))</f>
        <v/>
      </c>
      <c r="H1302" s="669"/>
      <c r="I1302" s="669"/>
      <c r="J1302" s="669"/>
      <c r="K1302" s="669"/>
      <c r="L1302" s="670"/>
      <c r="M1302" s="112"/>
      <c r="N1302" s="112"/>
      <c r="O1302" s="112"/>
      <c r="P1302" s="112"/>
      <c r="Q1302" s="112"/>
      <c r="R1302" s="112"/>
      <c r="S1302" s="112"/>
      <c r="T1302" s="112"/>
      <c r="U1302" s="112"/>
      <c r="V1302" s="112"/>
      <c r="W1302" s="112"/>
      <c r="X1302" s="112"/>
      <c r="Y1302" s="112"/>
      <c r="Z1302" s="112"/>
      <c r="AA1302" s="112"/>
      <c r="AB1302" s="112"/>
      <c r="AC1302" s="112"/>
      <c r="AD1302" s="112"/>
      <c r="AG1302">
        <f t="shared" si="405"/>
        <v>0</v>
      </c>
      <c r="AH1302" s="247">
        <f t="shared" si="406"/>
        <v>0</v>
      </c>
      <c r="AI1302" s="310" t="str">
        <f>IF(AH1302=0,"",
IF(SUM($AH$1088:AH1302)=1,AJ1302,
IF($AH$1663&gt;SUM($AH$1088:AH1302),_xlfn.CONCAT(", ",AJ1302),
IF($AH$1663=SUM($AH$1088:AH1302),_xlfn.CONCAT(" y ",AJ1302)))))</f>
        <v/>
      </c>
      <c r="AJ1302" s="421">
        <v>215</v>
      </c>
      <c r="AK1302">
        <f t="shared" si="404"/>
        <v>0</v>
      </c>
      <c r="AL1302">
        <f t="shared" si="407"/>
        <v>0</v>
      </c>
      <c r="AM1302">
        <f t="shared" si="408"/>
        <v>0</v>
      </c>
      <c r="AN1302">
        <f t="shared" si="409"/>
        <v>0</v>
      </c>
      <c r="AO1302">
        <f t="shared" si="410"/>
        <v>0</v>
      </c>
      <c r="AP1302">
        <f t="shared" si="411"/>
        <v>0</v>
      </c>
      <c r="AQ1302">
        <f t="shared" si="412"/>
        <v>0</v>
      </c>
      <c r="AR1302">
        <f t="shared" si="413"/>
        <v>0</v>
      </c>
      <c r="AS1302">
        <f t="shared" si="414"/>
        <v>0</v>
      </c>
      <c r="AT1302">
        <f t="shared" si="415"/>
        <v>0</v>
      </c>
      <c r="AU1302">
        <f t="shared" si="416"/>
        <v>0</v>
      </c>
      <c r="AV1302">
        <f t="shared" si="417"/>
        <v>0</v>
      </c>
      <c r="AW1302">
        <f t="shared" si="418"/>
        <v>0</v>
      </c>
      <c r="AX1302">
        <f t="shared" si="419"/>
        <v>0</v>
      </c>
      <c r="AY1302">
        <f t="shared" si="420"/>
        <v>0</v>
      </c>
      <c r="AZ1302">
        <f t="shared" si="421"/>
        <v>0</v>
      </c>
      <c r="BA1302">
        <f t="shared" si="422"/>
        <v>0</v>
      </c>
      <c r="BB1302">
        <f t="shared" si="423"/>
        <v>0</v>
      </c>
      <c r="BC1302">
        <f t="shared" si="424"/>
        <v>0</v>
      </c>
      <c r="BD1302">
        <f t="shared" si="425"/>
        <v>0</v>
      </c>
      <c r="BE1302">
        <f t="shared" si="426"/>
        <v>0</v>
      </c>
      <c r="BF1302">
        <f t="shared" si="427"/>
        <v>0</v>
      </c>
      <c r="BG1302">
        <f t="shared" si="428"/>
        <v>0</v>
      </c>
      <c r="BH1302">
        <f t="shared" si="429"/>
        <v>0</v>
      </c>
      <c r="BI1302">
        <f t="shared" si="430"/>
        <v>0</v>
      </c>
      <c r="BJ1302" s="311">
        <f t="shared" si="431"/>
        <v>0</v>
      </c>
      <c r="BK1302" s="312">
        <f t="shared" si="432"/>
        <v>0</v>
      </c>
      <c r="BL1302" s="313">
        <f t="shared" si="433"/>
        <v>0</v>
      </c>
      <c r="BM1302" s="314">
        <f t="shared" si="440"/>
        <v>0</v>
      </c>
      <c r="BN1302" s="311">
        <f t="shared" si="434"/>
        <v>0</v>
      </c>
      <c r="BO1302" s="312">
        <f t="shared" si="435"/>
        <v>0</v>
      </c>
      <c r="BP1302" s="313">
        <f t="shared" si="436"/>
        <v>0</v>
      </c>
      <c r="BQ1302" s="314">
        <f t="shared" si="441"/>
        <v>0</v>
      </c>
      <c r="BR1302" s="311">
        <f t="shared" si="437"/>
        <v>0</v>
      </c>
      <c r="BS1302" s="312">
        <f t="shared" si="438"/>
        <v>0</v>
      </c>
      <c r="BT1302" s="313">
        <f t="shared" si="439"/>
        <v>0</v>
      </c>
      <c r="BU1302" s="314">
        <f t="shared" si="442"/>
        <v>0</v>
      </c>
      <c r="BV1302" s="247">
        <f t="shared" si="443"/>
        <v>0</v>
      </c>
      <c r="BW1302" s="310" t="str">
        <f>IF(BV1302=0,"",
IF(SUM($BV$1089:BV1302)=1,BX1302,
IF($BV$1664&gt;SUM($BV$1089:BV1302),_xlfn.CONCAT(", ",BX1302),
IF($BV$1664=SUM($BV$1089:BV1302),_xlfn.CONCAT(" y ",BX1302)))))</f>
        <v/>
      </c>
      <c r="BX1302" s="421">
        <v>214</v>
      </c>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row>
    <row r="1303" spans="1:133" ht="14.25">
      <c r="A1303" s="405"/>
      <c r="B1303" s="6"/>
      <c r="C1303" s="421" t="s">
        <v>6880</v>
      </c>
      <c r="D1303" s="668" t="str">
        <f>IF($AC$1082="","",IF(HLOOKUP($AC$1082,Presentación!$AQ$3:$BV$574,Presentación!AP218)="","",HLOOKUP($AC$1082,Presentación!$AQ$3:$BV$574,Presentación!AP218,0)))</f>
        <v/>
      </c>
      <c r="E1303" s="669"/>
      <c r="F1303" s="670"/>
      <c r="G1303" s="763" t="str">
        <f>IF($AC$1082="","",IF(HLOOKUP($AC$1082,Presentación!$BZ$3:$DE$574,Presentación!AP218,0)="","",HLOOKUP($AC$1082,Presentación!$BZ$3:$DE$574,Presentación!AP218,0)))</f>
        <v/>
      </c>
      <c r="H1303" s="669"/>
      <c r="I1303" s="669"/>
      <c r="J1303" s="669"/>
      <c r="K1303" s="669"/>
      <c r="L1303" s="670"/>
      <c r="M1303" s="112"/>
      <c r="N1303" s="112"/>
      <c r="O1303" s="112"/>
      <c r="P1303" s="112"/>
      <c r="Q1303" s="112"/>
      <c r="R1303" s="112"/>
      <c r="S1303" s="112"/>
      <c r="T1303" s="112"/>
      <c r="U1303" s="112"/>
      <c r="V1303" s="112"/>
      <c r="W1303" s="112"/>
      <c r="X1303" s="112"/>
      <c r="Y1303" s="112"/>
      <c r="Z1303" s="112"/>
      <c r="AA1303" s="112"/>
      <c r="AB1303" s="112"/>
      <c r="AC1303" s="112"/>
      <c r="AD1303" s="112"/>
      <c r="AG1303">
        <f t="shared" si="405"/>
        <v>0</v>
      </c>
      <c r="AH1303" s="247">
        <f t="shared" si="406"/>
        <v>0</v>
      </c>
      <c r="AI1303" s="310" t="str">
        <f>IF(AH1303=0,"",
IF(SUM($AH$1088:AH1303)=1,AJ1303,
IF($AH$1663&gt;SUM($AH$1088:AH1303),_xlfn.CONCAT(", ",AJ1303),
IF($AH$1663=SUM($AH$1088:AH1303),_xlfn.CONCAT(" y ",AJ1303)))))</f>
        <v/>
      </c>
      <c r="AJ1303" s="421">
        <v>216</v>
      </c>
      <c r="AK1303">
        <f t="shared" si="404"/>
        <v>0</v>
      </c>
      <c r="AL1303">
        <f t="shared" si="407"/>
        <v>0</v>
      </c>
      <c r="AM1303">
        <f t="shared" si="408"/>
        <v>0</v>
      </c>
      <c r="AN1303">
        <f t="shared" si="409"/>
        <v>0</v>
      </c>
      <c r="AO1303">
        <f t="shared" si="410"/>
        <v>0</v>
      </c>
      <c r="AP1303">
        <f t="shared" si="411"/>
        <v>0</v>
      </c>
      <c r="AQ1303">
        <f t="shared" si="412"/>
        <v>0</v>
      </c>
      <c r="AR1303">
        <f t="shared" si="413"/>
        <v>0</v>
      </c>
      <c r="AS1303">
        <f t="shared" si="414"/>
        <v>0</v>
      </c>
      <c r="AT1303">
        <f t="shared" si="415"/>
        <v>0</v>
      </c>
      <c r="AU1303">
        <f t="shared" si="416"/>
        <v>0</v>
      </c>
      <c r="AV1303">
        <f t="shared" si="417"/>
        <v>0</v>
      </c>
      <c r="AW1303">
        <f t="shared" si="418"/>
        <v>0</v>
      </c>
      <c r="AX1303">
        <f t="shared" si="419"/>
        <v>0</v>
      </c>
      <c r="AY1303">
        <f t="shared" si="420"/>
        <v>0</v>
      </c>
      <c r="AZ1303">
        <f t="shared" si="421"/>
        <v>0</v>
      </c>
      <c r="BA1303">
        <f t="shared" si="422"/>
        <v>0</v>
      </c>
      <c r="BB1303">
        <f t="shared" si="423"/>
        <v>0</v>
      </c>
      <c r="BC1303">
        <f t="shared" si="424"/>
        <v>0</v>
      </c>
      <c r="BD1303">
        <f t="shared" si="425"/>
        <v>0</v>
      </c>
      <c r="BE1303">
        <f t="shared" si="426"/>
        <v>0</v>
      </c>
      <c r="BF1303">
        <f t="shared" si="427"/>
        <v>0</v>
      </c>
      <c r="BG1303">
        <f t="shared" si="428"/>
        <v>0</v>
      </c>
      <c r="BH1303">
        <f t="shared" si="429"/>
        <v>0</v>
      </c>
      <c r="BI1303">
        <f t="shared" si="430"/>
        <v>0</v>
      </c>
      <c r="BJ1303" s="311">
        <f t="shared" si="431"/>
        <v>0</v>
      </c>
      <c r="BK1303" s="312">
        <f t="shared" si="432"/>
        <v>0</v>
      </c>
      <c r="BL1303" s="313">
        <f t="shared" si="433"/>
        <v>0</v>
      </c>
      <c r="BM1303" s="314">
        <f t="shared" si="440"/>
        <v>0</v>
      </c>
      <c r="BN1303" s="311">
        <f t="shared" si="434"/>
        <v>0</v>
      </c>
      <c r="BO1303" s="312">
        <f t="shared" si="435"/>
        <v>0</v>
      </c>
      <c r="BP1303" s="313">
        <f t="shared" si="436"/>
        <v>0</v>
      </c>
      <c r="BQ1303" s="314">
        <f t="shared" si="441"/>
        <v>0</v>
      </c>
      <c r="BR1303" s="311">
        <f t="shared" si="437"/>
        <v>0</v>
      </c>
      <c r="BS1303" s="312">
        <f t="shared" si="438"/>
        <v>0</v>
      </c>
      <c r="BT1303" s="313">
        <f t="shared" si="439"/>
        <v>0</v>
      </c>
      <c r="BU1303" s="314">
        <f t="shared" si="442"/>
        <v>0</v>
      </c>
      <c r="BV1303" s="247">
        <f t="shared" si="443"/>
        <v>0</v>
      </c>
      <c r="BW1303" s="310" t="str">
        <f>IF(BV1303=0,"",
IF(SUM($BV$1089:BV1303)=1,BX1303,
IF($BV$1664&gt;SUM($BV$1089:BV1303),_xlfn.CONCAT(", ",BX1303),
IF($BV$1664=SUM($BV$1089:BV1303),_xlfn.CONCAT(" y ",BX1303)))))</f>
        <v/>
      </c>
      <c r="BX1303" s="421">
        <v>215</v>
      </c>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row>
    <row r="1304" spans="1:133" ht="14.25">
      <c r="A1304" s="405"/>
      <c r="B1304" s="6"/>
      <c r="C1304" s="421" t="s">
        <v>6881</v>
      </c>
      <c r="D1304" s="668" t="str">
        <f>IF($AC$1082="","",IF(HLOOKUP($AC$1082,Presentación!$AQ$3:$BV$574,Presentación!AP219)="","",HLOOKUP($AC$1082,Presentación!$AQ$3:$BV$574,Presentación!AP219,0)))</f>
        <v/>
      </c>
      <c r="E1304" s="669"/>
      <c r="F1304" s="670"/>
      <c r="G1304" s="763" t="str">
        <f>IF($AC$1082="","",IF(HLOOKUP($AC$1082,Presentación!$BZ$3:$DE$574,Presentación!AP219,0)="","",HLOOKUP($AC$1082,Presentación!$BZ$3:$DE$574,Presentación!AP219,0)))</f>
        <v/>
      </c>
      <c r="H1304" s="669"/>
      <c r="I1304" s="669"/>
      <c r="J1304" s="669"/>
      <c r="K1304" s="669"/>
      <c r="L1304" s="670"/>
      <c r="M1304" s="112"/>
      <c r="N1304" s="112"/>
      <c r="O1304" s="112"/>
      <c r="P1304" s="112"/>
      <c r="Q1304" s="112"/>
      <c r="R1304" s="112"/>
      <c r="S1304" s="112"/>
      <c r="T1304" s="112"/>
      <c r="U1304" s="112"/>
      <c r="V1304" s="112"/>
      <c r="W1304" s="112"/>
      <c r="X1304" s="112"/>
      <c r="Y1304" s="112"/>
      <c r="Z1304" s="112"/>
      <c r="AA1304" s="112"/>
      <c r="AB1304" s="112"/>
      <c r="AC1304" s="112"/>
      <c r="AD1304" s="112"/>
      <c r="AG1304">
        <f t="shared" si="405"/>
        <v>0</v>
      </c>
      <c r="AH1304" s="247">
        <f t="shared" si="406"/>
        <v>0</v>
      </c>
      <c r="AI1304" s="310" t="str">
        <f>IF(AH1304=0,"",
IF(SUM($AH$1088:AH1304)=1,AJ1304,
IF($AH$1663&gt;SUM($AH$1088:AH1304),_xlfn.CONCAT(", ",AJ1304),
IF($AH$1663=SUM($AH$1088:AH1304),_xlfn.CONCAT(" y ",AJ1304)))))</f>
        <v/>
      </c>
      <c r="AJ1304" s="421">
        <v>217</v>
      </c>
      <c r="AK1304">
        <f t="shared" si="404"/>
        <v>0</v>
      </c>
      <c r="AL1304">
        <f t="shared" si="407"/>
        <v>0</v>
      </c>
      <c r="AM1304">
        <f t="shared" si="408"/>
        <v>0</v>
      </c>
      <c r="AN1304">
        <f t="shared" si="409"/>
        <v>0</v>
      </c>
      <c r="AO1304">
        <f t="shared" si="410"/>
        <v>0</v>
      </c>
      <c r="AP1304">
        <f t="shared" si="411"/>
        <v>0</v>
      </c>
      <c r="AQ1304">
        <f t="shared" si="412"/>
        <v>0</v>
      </c>
      <c r="AR1304">
        <f t="shared" si="413"/>
        <v>0</v>
      </c>
      <c r="AS1304">
        <f t="shared" si="414"/>
        <v>0</v>
      </c>
      <c r="AT1304">
        <f t="shared" si="415"/>
        <v>0</v>
      </c>
      <c r="AU1304">
        <f t="shared" si="416"/>
        <v>0</v>
      </c>
      <c r="AV1304">
        <f t="shared" si="417"/>
        <v>0</v>
      </c>
      <c r="AW1304">
        <f t="shared" si="418"/>
        <v>0</v>
      </c>
      <c r="AX1304">
        <f t="shared" si="419"/>
        <v>0</v>
      </c>
      <c r="AY1304">
        <f t="shared" si="420"/>
        <v>0</v>
      </c>
      <c r="AZ1304">
        <f t="shared" si="421"/>
        <v>0</v>
      </c>
      <c r="BA1304">
        <f t="shared" si="422"/>
        <v>0</v>
      </c>
      <c r="BB1304">
        <f t="shared" si="423"/>
        <v>0</v>
      </c>
      <c r="BC1304">
        <f t="shared" si="424"/>
        <v>0</v>
      </c>
      <c r="BD1304">
        <f t="shared" si="425"/>
        <v>0</v>
      </c>
      <c r="BE1304">
        <f t="shared" si="426"/>
        <v>0</v>
      </c>
      <c r="BF1304">
        <f t="shared" si="427"/>
        <v>0</v>
      </c>
      <c r="BG1304">
        <f t="shared" si="428"/>
        <v>0</v>
      </c>
      <c r="BH1304">
        <f t="shared" si="429"/>
        <v>0</v>
      </c>
      <c r="BI1304">
        <f t="shared" si="430"/>
        <v>0</v>
      </c>
      <c r="BJ1304" s="311">
        <f t="shared" si="431"/>
        <v>0</v>
      </c>
      <c r="BK1304" s="312">
        <f t="shared" si="432"/>
        <v>0</v>
      </c>
      <c r="BL1304" s="313">
        <f t="shared" si="433"/>
        <v>0</v>
      </c>
      <c r="BM1304" s="314">
        <f t="shared" si="440"/>
        <v>0</v>
      </c>
      <c r="BN1304" s="311">
        <f t="shared" si="434"/>
        <v>0</v>
      </c>
      <c r="BO1304" s="312">
        <f t="shared" si="435"/>
        <v>0</v>
      </c>
      <c r="BP1304" s="313">
        <f t="shared" si="436"/>
        <v>0</v>
      </c>
      <c r="BQ1304" s="314">
        <f t="shared" si="441"/>
        <v>0</v>
      </c>
      <c r="BR1304" s="311">
        <f t="shared" si="437"/>
        <v>0</v>
      </c>
      <c r="BS1304" s="312">
        <f t="shared" si="438"/>
        <v>0</v>
      </c>
      <c r="BT1304" s="313">
        <f t="shared" si="439"/>
        <v>0</v>
      </c>
      <c r="BU1304" s="314">
        <f t="shared" si="442"/>
        <v>0</v>
      </c>
      <c r="BV1304" s="247">
        <f t="shared" si="443"/>
        <v>0</v>
      </c>
      <c r="BW1304" s="310" t="str">
        <f>IF(BV1304=0,"",
IF(SUM($BV$1089:BV1304)=1,BX1304,
IF($BV$1664&gt;SUM($BV$1089:BV1304),_xlfn.CONCAT(", ",BX1304),
IF($BV$1664=SUM($BV$1089:BV1304),_xlfn.CONCAT(" y ",BX1304)))))</f>
        <v/>
      </c>
      <c r="BX1304" s="421">
        <v>216</v>
      </c>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row>
    <row r="1305" spans="1:133" ht="14.25">
      <c r="A1305" s="405"/>
      <c r="B1305" s="6"/>
      <c r="C1305" s="421" t="s">
        <v>6882</v>
      </c>
      <c r="D1305" s="668" t="str">
        <f>IF($AC$1082="","",IF(HLOOKUP($AC$1082,Presentación!$AQ$3:$BV$574,Presentación!AP220)="","",HLOOKUP($AC$1082,Presentación!$AQ$3:$BV$574,Presentación!AP220,0)))</f>
        <v/>
      </c>
      <c r="E1305" s="669"/>
      <c r="F1305" s="670"/>
      <c r="G1305" s="763" t="str">
        <f>IF($AC$1082="","",IF(HLOOKUP($AC$1082,Presentación!$BZ$3:$DE$574,Presentación!AP220,0)="","",HLOOKUP($AC$1082,Presentación!$BZ$3:$DE$574,Presentación!AP220,0)))</f>
        <v/>
      </c>
      <c r="H1305" s="669"/>
      <c r="I1305" s="669"/>
      <c r="J1305" s="669"/>
      <c r="K1305" s="669"/>
      <c r="L1305" s="670"/>
      <c r="M1305" s="112"/>
      <c r="N1305" s="112"/>
      <c r="O1305" s="112"/>
      <c r="P1305" s="112"/>
      <c r="Q1305" s="112"/>
      <c r="R1305" s="112"/>
      <c r="S1305" s="112"/>
      <c r="T1305" s="112"/>
      <c r="U1305" s="112"/>
      <c r="V1305" s="112"/>
      <c r="W1305" s="112"/>
      <c r="X1305" s="112"/>
      <c r="Y1305" s="112"/>
      <c r="Z1305" s="112"/>
      <c r="AA1305" s="112"/>
      <c r="AB1305" s="112"/>
      <c r="AC1305" s="112"/>
      <c r="AD1305" s="112"/>
      <c r="AG1305">
        <f t="shared" si="405"/>
        <v>0</v>
      </c>
      <c r="AH1305" s="247">
        <f t="shared" si="406"/>
        <v>0</v>
      </c>
      <c r="AI1305" s="310" t="str">
        <f>IF(AH1305=0,"",
IF(SUM($AH$1088:AH1305)=1,AJ1305,
IF($AH$1663&gt;SUM($AH$1088:AH1305),_xlfn.CONCAT(", ",AJ1305),
IF($AH$1663=SUM($AH$1088:AH1305),_xlfn.CONCAT(" y ",AJ1305)))))</f>
        <v/>
      </c>
      <c r="AJ1305" s="421">
        <v>218</v>
      </c>
      <c r="AK1305">
        <f t="shared" si="404"/>
        <v>0</v>
      </c>
      <c r="AL1305">
        <f t="shared" si="407"/>
        <v>0</v>
      </c>
      <c r="AM1305">
        <f t="shared" si="408"/>
        <v>0</v>
      </c>
      <c r="AN1305">
        <f t="shared" si="409"/>
        <v>0</v>
      </c>
      <c r="AO1305">
        <f t="shared" si="410"/>
        <v>0</v>
      </c>
      <c r="AP1305">
        <f t="shared" si="411"/>
        <v>0</v>
      </c>
      <c r="AQ1305">
        <f t="shared" si="412"/>
        <v>0</v>
      </c>
      <c r="AR1305">
        <f t="shared" si="413"/>
        <v>0</v>
      </c>
      <c r="AS1305">
        <f t="shared" si="414"/>
        <v>0</v>
      </c>
      <c r="AT1305">
        <f t="shared" si="415"/>
        <v>0</v>
      </c>
      <c r="AU1305">
        <f t="shared" si="416"/>
        <v>0</v>
      </c>
      <c r="AV1305">
        <f t="shared" si="417"/>
        <v>0</v>
      </c>
      <c r="AW1305">
        <f t="shared" si="418"/>
        <v>0</v>
      </c>
      <c r="AX1305">
        <f t="shared" si="419"/>
        <v>0</v>
      </c>
      <c r="AY1305">
        <f t="shared" si="420"/>
        <v>0</v>
      </c>
      <c r="AZ1305">
        <f t="shared" si="421"/>
        <v>0</v>
      </c>
      <c r="BA1305">
        <f t="shared" si="422"/>
        <v>0</v>
      </c>
      <c r="BB1305">
        <f t="shared" si="423"/>
        <v>0</v>
      </c>
      <c r="BC1305">
        <f t="shared" si="424"/>
        <v>0</v>
      </c>
      <c r="BD1305">
        <f t="shared" si="425"/>
        <v>0</v>
      </c>
      <c r="BE1305">
        <f t="shared" si="426"/>
        <v>0</v>
      </c>
      <c r="BF1305">
        <f t="shared" si="427"/>
        <v>0</v>
      </c>
      <c r="BG1305">
        <f t="shared" si="428"/>
        <v>0</v>
      </c>
      <c r="BH1305">
        <f t="shared" si="429"/>
        <v>0</v>
      </c>
      <c r="BI1305">
        <f t="shared" si="430"/>
        <v>0</v>
      </c>
      <c r="BJ1305" s="311">
        <f t="shared" si="431"/>
        <v>0</v>
      </c>
      <c r="BK1305" s="312">
        <f t="shared" si="432"/>
        <v>0</v>
      </c>
      <c r="BL1305" s="313">
        <f t="shared" si="433"/>
        <v>0</v>
      </c>
      <c r="BM1305" s="314">
        <f t="shared" si="440"/>
        <v>0</v>
      </c>
      <c r="BN1305" s="311">
        <f t="shared" si="434"/>
        <v>0</v>
      </c>
      <c r="BO1305" s="312">
        <f t="shared" si="435"/>
        <v>0</v>
      </c>
      <c r="BP1305" s="313">
        <f t="shared" si="436"/>
        <v>0</v>
      </c>
      <c r="BQ1305" s="314">
        <f t="shared" si="441"/>
        <v>0</v>
      </c>
      <c r="BR1305" s="311">
        <f t="shared" si="437"/>
        <v>0</v>
      </c>
      <c r="BS1305" s="312">
        <f t="shared" si="438"/>
        <v>0</v>
      </c>
      <c r="BT1305" s="313">
        <f t="shared" si="439"/>
        <v>0</v>
      </c>
      <c r="BU1305" s="314">
        <f t="shared" si="442"/>
        <v>0</v>
      </c>
      <c r="BV1305" s="247">
        <f t="shared" si="443"/>
        <v>0</v>
      </c>
      <c r="BW1305" s="310" t="str">
        <f>IF(BV1305=0,"",
IF(SUM($BV$1089:BV1305)=1,BX1305,
IF($BV$1664&gt;SUM($BV$1089:BV1305),_xlfn.CONCAT(", ",BX1305),
IF($BV$1664=SUM($BV$1089:BV1305),_xlfn.CONCAT(" y ",BX1305)))))</f>
        <v/>
      </c>
      <c r="BX1305" s="421">
        <v>217</v>
      </c>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row>
    <row r="1306" spans="1:133" ht="14.25">
      <c r="A1306" s="405"/>
      <c r="B1306" s="6"/>
      <c r="C1306" s="421" t="s">
        <v>6883</v>
      </c>
      <c r="D1306" s="668" t="str">
        <f>IF($AC$1082="","",IF(HLOOKUP($AC$1082,Presentación!$AQ$3:$BV$574,Presentación!AP221)="","",HLOOKUP($AC$1082,Presentación!$AQ$3:$BV$574,Presentación!AP221,0)))</f>
        <v/>
      </c>
      <c r="E1306" s="669"/>
      <c r="F1306" s="670"/>
      <c r="G1306" s="763" t="str">
        <f>IF($AC$1082="","",IF(HLOOKUP($AC$1082,Presentación!$BZ$3:$DE$574,Presentación!AP221,0)="","",HLOOKUP($AC$1082,Presentación!$BZ$3:$DE$574,Presentación!AP221,0)))</f>
        <v/>
      </c>
      <c r="H1306" s="669"/>
      <c r="I1306" s="669"/>
      <c r="J1306" s="669"/>
      <c r="K1306" s="669"/>
      <c r="L1306" s="670"/>
      <c r="M1306" s="112"/>
      <c r="N1306" s="112"/>
      <c r="O1306" s="112"/>
      <c r="P1306" s="112"/>
      <c r="Q1306" s="112"/>
      <c r="R1306" s="112"/>
      <c r="S1306" s="112"/>
      <c r="T1306" s="112"/>
      <c r="U1306" s="112"/>
      <c r="V1306" s="112"/>
      <c r="W1306" s="112"/>
      <c r="X1306" s="112"/>
      <c r="Y1306" s="112"/>
      <c r="Z1306" s="112"/>
      <c r="AA1306" s="112"/>
      <c r="AB1306" s="112"/>
      <c r="AC1306" s="112"/>
      <c r="AD1306" s="112"/>
      <c r="AG1306">
        <f t="shared" si="405"/>
        <v>0</v>
      </c>
      <c r="AH1306" s="247">
        <f t="shared" si="406"/>
        <v>0</v>
      </c>
      <c r="AI1306" s="310" t="str">
        <f>IF(AH1306=0,"",
IF(SUM($AH$1088:AH1306)=1,AJ1306,
IF($AH$1663&gt;SUM($AH$1088:AH1306),_xlfn.CONCAT(", ",AJ1306),
IF($AH$1663=SUM($AH$1088:AH1306),_xlfn.CONCAT(" y ",AJ1306)))))</f>
        <v/>
      </c>
      <c r="AJ1306" s="421">
        <v>219</v>
      </c>
      <c r="AK1306">
        <f t="shared" si="404"/>
        <v>0</v>
      </c>
      <c r="AL1306">
        <f t="shared" si="407"/>
        <v>0</v>
      </c>
      <c r="AM1306">
        <f t="shared" si="408"/>
        <v>0</v>
      </c>
      <c r="AN1306">
        <f t="shared" si="409"/>
        <v>0</v>
      </c>
      <c r="AO1306">
        <f t="shared" si="410"/>
        <v>0</v>
      </c>
      <c r="AP1306">
        <f t="shared" si="411"/>
        <v>0</v>
      </c>
      <c r="AQ1306">
        <f t="shared" si="412"/>
        <v>0</v>
      </c>
      <c r="AR1306">
        <f t="shared" si="413"/>
        <v>0</v>
      </c>
      <c r="AS1306">
        <f t="shared" si="414"/>
        <v>0</v>
      </c>
      <c r="AT1306">
        <f t="shared" si="415"/>
        <v>0</v>
      </c>
      <c r="AU1306">
        <f t="shared" si="416"/>
        <v>0</v>
      </c>
      <c r="AV1306">
        <f t="shared" si="417"/>
        <v>0</v>
      </c>
      <c r="AW1306">
        <f t="shared" si="418"/>
        <v>0</v>
      </c>
      <c r="AX1306">
        <f t="shared" si="419"/>
        <v>0</v>
      </c>
      <c r="AY1306">
        <f t="shared" si="420"/>
        <v>0</v>
      </c>
      <c r="AZ1306">
        <f t="shared" si="421"/>
        <v>0</v>
      </c>
      <c r="BA1306">
        <f t="shared" si="422"/>
        <v>0</v>
      </c>
      <c r="BB1306">
        <f t="shared" si="423"/>
        <v>0</v>
      </c>
      <c r="BC1306">
        <f t="shared" si="424"/>
        <v>0</v>
      </c>
      <c r="BD1306">
        <f t="shared" si="425"/>
        <v>0</v>
      </c>
      <c r="BE1306">
        <f t="shared" si="426"/>
        <v>0</v>
      </c>
      <c r="BF1306">
        <f t="shared" si="427"/>
        <v>0</v>
      </c>
      <c r="BG1306">
        <f t="shared" si="428"/>
        <v>0</v>
      </c>
      <c r="BH1306">
        <f t="shared" si="429"/>
        <v>0</v>
      </c>
      <c r="BI1306">
        <f t="shared" si="430"/>
        <v>0</v>
      </c>
      <c r="BJ1306" s="311">
        <f t="shared" si="431"/>
        <v>0</v>
      </c>
      <c r="BK1306" s="312">
        <f t="shared" si="432"/>
        <v>0</v>
      </c>
      <c r="BL1306" s="313">
        <f t="shared" si="433"/>
        <v>0</v>
      </c>
      <c r="BM1306" s="314">
        <f t="shared" si="440"/>
        <v>0</v>
      </c>
      <c r="BN1306" s="311">
        <f t="shared" si="434"/>
        <v>0</v>
      </c>
      <c r="BO1306" s="312">
        <f t="shared" si="435"/>
        <v>0</v>
      </c>
      <c r="BP1306" s="313">
        <f t="shared" si="436"/>
        <v>0</v>
      </c>
      <c r="BQ1306" s="314">
        <f t="shared" si="441"/>
        <v>0</v>
      </c>
      <c r="BR1306" s="311">
        <f t="shared" si="437"/>
        <v>0</v>
      </c>
      <c r="BS1306" s="312">
        <f t="shared" si="438"/>
        <v>0</v>
      </c>
      <c r="BT1306" s="313">
        <f t="shared" si="439"/>
        <v>0</v>
      </c>
      <c r="BU1306" s="314">
        <f t="shared" si="442"/>
        <v>0</v>
      </c>
      <c r="BV1306" s="247">
        <f t="shared" si="443"/>
        <v>0</v>
      </c>
      <c r="BW1306" s="310" t="str">
        <f>IF(BV1306=0,"",
IF(SUM($BV$1089:BV1306)=1,BX1306,
IF($BV$1664&gt;SUM($BV$1089:BV1306),_xlfn.CONCAT(", ",BX1306),
IF($BV$1664=SUM($BV$1089:BV1306),_xlfn.CONCAT(" y ",BX1306)))))</f>
        <v/>
      </c>
      <c r="BX1306" s="421">
        <v>218</v>
      </c>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row>
    <row r="1307" spans="1:133" ht="14.25">
      <c r="A1307" s="405"/>
      <c r="B1307" s="6"/>
      <c r="C1307" s="421" t="s">
        <v>6884</v>
      </c>
      <c r="D1307" s="668" t="str">
        <f>IF($AC$1082="","",IF(HLOOKUP($AC$1082,Presentación!$AQ$3:$BV$574,Presentación!AP222)="","",HLOOKUP($AC$1082,Presentación!$AQ$3:$BV$574,Presentación!AP222,0)))</f>
        <v/>
      </c>
      <c r="E1307" s="669"/>
      <c r="F1307" s="670"/>
      <c r="G1307" s="763" t="str">
        <f>IF($AC$1082="","",IF(HLOOKUP($AC$1082,Presentación!$BZ$3:$DE$574,Presentación!AP222,0)="","",HLOOKUP($AC$1082,Presentación!$BZ$3:$DE$574,Presentación!AP222,0)))</f>
        <v/>
      </c>
      <c r="H1307" s="669"/>
      <c r="I1307" s="669"/>
      <c r="J1307" s="669"/>
      <c r="K1307" s="669"/>
      <c r="L1307" s="670"/>
      <c r="M1307" s="112"/>
      <c r="N1307" s="112"/>
      <c r="O1307" s="112"/>
      <c r="P1307" s="112"/>
      <c r="Q1307" s="112"/>
      <c r="R1307" s="112"/>
      <c r="S1307" s="112"/>
      <c r="T1307" s="112"/>
      <c r="U1307" s="112"/>
      <c r="V1307" s="112"/>
      <c r="W1307" s="112"/>
      <c r="X1307" s="112"/>
      <c r="Y1307" s="112"/>
      <c r="Z1307" s="112"/>
      <c r="AA1307" s="112"/>
      <c r="AB1307" s="112"/>
      <c r="AC1307" s="112"/>
      <c r="AD1307" s="112"/>
      <c r="AG1307">
        <f t="shared" si="405"/>
        <v>0</v>
      </c>
      <c r="AH1307" s="247">
        <f t="shared" si="406"/>
        <v>0</v>
      </c>
      <c r="AI1307" s="310" t="str">
        <f>IF(AH1307=0,"",
IF(SUM($AH$1088:AH1307)=1,AJ1307,
IF($AH$1663&gt;SUM($AH$1088:AH1307),_xlfn.CONCAT(", ",AJ1307),
IF($AH$1663=SUM($AH$1088:AH1307),_xlfn.CONCAT(" y ",AJ1307)))))</f>
        <v/>
      </c>
      <c r="AJ1307" s="421">
        <v>220</v>
      </c>
      <c r="AK1307">
        <f t="shared" si="404"/>
        <v>0</v>
      </c>
      <c r="AL1307">
        <f t="shared" si="407"/>
        <v>0</v>
      </c>
      <c r="AM1307">
        <f t="shared" si="408"/>
        <v>0</v>
      </c>
      <c r="AN1307">
        <f t="shared" si="409"/>
        <v>0</v>
      </c>
      <c r="AO1307">
        <f t="shared" si="410"/>
        <v>0</v>
      </c>
      <c r="AP1307">
        <f t="shared" si="411"/>
        <v>0</v>
      </c>
      <c r="AQ1307">
        <f t="shared" si="412"/>
        <v>0</v>
      </c>
      <c r="AR1307">
        <f t="shared" si="413"/>
        <v>0</v>
      </c>
      <c r="AS1307">
        <f t="shared" si="414"/>
        <v>0</v>
      </c>
      <c r="AT1307">
        <f t="shared" si="415"/>
        <v>0</v>
      </c>
      <c r="AU1307">
        <f t="shared" si="416"/>
        <v>0</v>
      </c>
      <c r="AV1307">
        <f t="shared" si="417"/>
        <v>0</v>
      </c>
      <c r="AW1307">
        <f t="shared" si="418"/>
        <v>0</v>
      </c>
      <c r="AX1307">
        <f t="shared" si="419"/>
        <v>0</v>
      </c>
      <c r="AY1307">
        <f t="shared" si="420"/>
        <v>0</v>
      </c>
      <c r="AZ1307">
        <f t="shared" si="421"/>
        <v>0</v>
      </c>
      <c r="BA1307">
        <f t="shared" si="422"/>
        <v>0</v>
      </c>
      <c r="BB1307">
        <f t="shared" si="423"/>
        <v>0</v>
      </c>
      <c r="BC1307">
        <f t="shared" si="424"/>
        <v>0</v>
      </c>
      <c r="BD1307">
        <f t="shared" si="425"/>
        <v>0</v>
      </c>
      <c r="BE1307">
        <f t="shared" si="426"/>
        <v>0</v>
      </c>
      <c r="BF1307">
        <f t="shared" si="427"/>
        <v>0</v>
      </c>
      <c r="BG1307">
        <f t="shared" si="428"/>
        <v>0</v>
      </c>
      <c r="BH1307">
        <f t="shared" si="429"/>
        <v>0</v>
      </c>
      <c r="BI1307">
        <f t="shared" si="430"/>
        <v>0</v>
      </c>
      <c r="BJ1307" s="311">
        <f t="shared" si="431"/>
        <v>0</v>
      </c>
      <c r="BK1307" s="312">
        <f t="shared" si="432"/>
        <v>0</v>
      </c>
      <c r="BL1307" s="313">
        <f t="shared" si="433"/>
        <v>0</v>
      </c>
      <c r="BM1307" s="314">
        <f t="shared" si="440"/>
        <v>0</v>
      </c>
      <c r="BN1307" s="311">
        <f t="shared" si="434"/>
        <v>0</v>
      </c>
      <c r="BO1307" s="312">
        <f t="shared" si="435"/>
        <v>0</v>
      </c>
      <c r="BP1307" s="313">
        <f t="shared" si="436"/>
        <v>0</v>
      </c>
      <c r="BQ1307" s="314">
        <f t="shared" si="441"/>
        <v>0</v>
      </c>
      <c r="BR1307" s="311">
        <f t="shared" si="437"/>
        <v>0</v>
      </c>
      <c r="BS1307" s="312">
        <f t="shared" si="438"/>
        <v>0</v>
      </c>
      <c r="BT1307" s="313">
        <f t="shared" si="439"/>
        <v>0</v>
      </c>
      <c r="BU1307" s="314">
        <f t="shared" si="442"/>
        <v>0</v>
      </c>
      <c r="BV1307" s="247">
        <f t="shared" si="443"/>
        <v>0</v>
      </c>
      <c r="BW1307" s="310" t="str">
        <f>IF(BV1307=0,"",
IF(SUM($BV$1089:BV1307)=1,BX1307,
IF($BV$1664&gt;SUM($BV$1089:BV1307),_xlfn.CONCAT(", ",BX1307),
IF($BV$1664=SUM($BV$1089:BV1307),_xlfn.CONCAT(" y ",BX1307)))))</f>
        <v/>
      </c>
      <c r="BX1307" s="421">
        <v>219</v>
      </c>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row>
    <row r="1308" spans="1:133" ht="14.25">
      <c r="A1308" s="405"/>
      <c r="B1308" s="6"/>
      <c r="C1308" s="421" t="s">
        <v>6885</v>
      </c>
      <c r="D1308" s="668" t="str">
        <f>IF($AC$1082="","",IF(HLOOKUP($AC$1082,Presentación!$AQ$3:$BV$574,Presentación!AP223)="","",HLOOKUP($AC$1082,Presentación!$AQ$3:$BV$574,Presentación!AP223,0)))</f>
        <v/>
      </c>
      <c r="E1308" s="669"/>
      <c r="F1308" s="670"/>
      <c r="G1308" s="763" t="str">
        <f>IF($AC$1082="","",IF(HLOOKUP($AC$1082,Presentación!$BZ$3:$DE$574,Presentación!AP223,0)="","",HLOOKUP($AC$1082,Presentación!$BZ$3:$DE$574,Presentación!AP223,0)))</f>
        <v/>
      </c>
      <c r="H1308" s="669"/>
      <c r="I1308" s="669"/>
      <c r="J1308" s="669"/>
      <c r="K1308" s="669"/>
      <c r="L1308" s="670"/>
      <c r="M1308" s="112"/>
      <c r="N1308" s="112"/>
      <c r="O1308" s="112"/>
      <c r="P1308" s="112"/>
      <c r="Q1308" s="112"/>
      <c r="R1308" s="112"/>
      <c r="S1308" s="112"/>
      <c r="T1308" s="112"/>
      <c r="U1308" s="112"/>
      <c r="V1308" s="112"/>
      <c r="W1308" s="112"/>
      <c r="X1308" s="112"/>
      <c r="Y1308" s="112"/>
      <c r="Z1308" s="112"/>
      <c r="AA1308" s="112"/>
      <c r="AB1308" s="112"/>
      <c r="AC1308" s="112"/>
      <c r="AD1308" s="112"/>
      <c r="AG1308">
        <f t="shared" si="405"/>
        <v>0</v>
      </c>
      <c r="AH1308" s="247">
        <f t="shared" si="406"/>
        <v>0</v>
      </c>
      <c r="AI1308" s="310" t="str">
        <f>IF(AH1308=0,"",
IF(SUM($AH$1088:AH1308)=1,AJ1308,
IF($AH$1663&gt;SUM($AH$1088:AH1308),_xlfn.CONCAT(", ",AJ1308),
IF($AH$1663=SUM($AH$1088:AH1308),_xlfn.CONCAT(" y ",AJ1308)))))</f>
        <v/>
      </c>
      <c r="AJ1308" s="421">
        <v>221</v>
      </c>
      <c r="AK1308">
        <f t="shared" si="404"/>
        <v>0</v>
      </c>
      <c r="AL1308">
        <f t="shared" si="407"/>
        <v>0</v>
      </c>
      <c r="AM1308">
        <f t="shared" si="408"/>
        <v>0</v>
      </c>
      <c r="AN1308">
        <f t="shared" si="409"/>
        <v>0</v>
      </c>
      <c r="AO1308">
        <f t="shared" si="410"/>
        <v>0</v>
      </c>
      <c r="AP1308">
        <f t="shared" si="411"/>
        <v>0</v>
      </c>
      <c r="AQ1308">
        <f t="shared" si="412"/>
        <v>0</v>
      </c>
      <c r="AR1308">
        <f t="shared" si="413"/>
        <v>0</v>
      </c>
      <c r="AS1308">
        <f t="shared" si="414"/>
        <v>0</v>
      </c>
      <c r="AT1308">
        <f t="shared" si="415"/>
        <v>0</v>
      </c>
      <c r="AU1308">
        <f t="shared" si="416"/>
        <v>0</v>
      </c>
      <c r="AV1308">
        <f t="shared" si="417"/>
        <v>0</v>
      </c>
      <c r="AW1308">
        <f t="shared" si="418"/>
        <v>0</v>
      </c>
      <c r="AX1308">
        <f t="shared" si="419"/>
        <v>0</v>
      </c>
      <c r="AY1308">
        <f t="shared" si="420"/>
        <v>0</v>
      </c>
      <c r="AZ1308">
        <f t="shared" si="421"/>
        <v>0</v>
      </c>
      <c r="BA1308">
        <f t="shared" si="422"/>
        <v>0</v>
      </c>
      <c r="BB1308">
        <f t="shared" si="423"/>
        <v>0</v>
      </c>
      <c r="BC1308">
        <f t="shared" si="424"/>
        <v>0</v>
      </c>
      <c r="BD1308">
        <f t="shared" si="425"/>
        <v>0</v>
      </c>
      <c r="BE1308">
        <f t="shared" si="426"/>
        <v>0</v>
      </c>
      <c r="BF1308">
        <f t="shared" si="427"/>
        <v>0</v>
      </c>
      <c r="BG1308">
        <f t="shared" si="428"/>
        <v>0</v>
      </c>
      <c r="BH1308">
        <f t="shared" si="429"/>
        <v>0</v>
      </c>
      <c r="BI1308">
        <f t="shared" si="430"/>
        <v>0</v>
      </c>
      <c r="BJ1308" s="311">
        <f t="shared" si="431"/>
        <v>0</v>
      </c>
      <c r="BK1308" s="312">
        <f t="shared" si="432"/>
        <v>0</v>
      </c>
      <c r="BL1308" s="313">
        <f t="shared" si="433"/>
        <v>0</v>
      </c>
      <c r="BM1308" s="314">
        <f t="shared" si="440"/>
        <v>0</v>
      </c>
      <c r="BN1308" s="311">
        <f t="shared" si="434"/>
        <v>0</v>
      </c>
      <c r="BO1308" s="312">
        <f t="shared" si="435"/>
        <v>0</v>
      </c>
      <c r="BP1308" s="313">
        <f t="shared" si="436"/>
        <v>0</v>
      </c>
      <c r="BQ1308" s="314">
        <f t="shared" si="441"/>
        <v>0</v>
      </c>
      <c r="BR1308" s="311">
        <f t="shared" si="437"/>
        <v>0</v>
      </c>
      <c r="BS1308" s="312">
        <f t="shared" si="438"/>
        <v>0</v>
      </c>
      <c r="BT1308" s="313">
        <f t="shared" si="439"/>
        <v>0</v>
      </c>
      <c r="BU1308" s="314">
        <f t="shared" si="442"/>
        <v>0</v>
      </c>
      <c r="BV1308" s="247">
        <f t="shared" si="443"/>
        <v>0</v>
      </c>
      <c r="BW1308" s="310" t="str">
        <f>IF(BV1308=0,"",
IF(SUM($BV$1089:BV1308)=1,BX1308,
IF($BV$1664&gt;SUM($BV$1089:BV1308),_xlfn.CONCAT(", ",BX1308),
IF($BV$1664=SUM($BV$1089:BV1308),_xlfn.CONCAT(" y ",BX1308)))))</f>
        <v/>
      </c>
      <c r="BX1308" s="421">
        <v>220</v>
      </c>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row>
    <row r="1309" spans="1:133" ht="14.25">
      <c r="A1309" s="405"/>
      <c r="B1309" s="6"/>
      <c r="C1309" s="421" t="s">
        <v>6886</v>
      </c>
      <c r="D1309" s="668" t="str">
        <f>IF($AC$1082="","",IF(HLOOKUP($AC$1082,Presentación!$AQ$3:$BV$574,Presentación!AP224)="","",HLOOKUP($AC$1082,Presentación!$AQ$3:$BV$574,Presentación!AP224,0)))</f>
        <v/>
      </c>
      <c r="E1309" s="669"/>
      <c r="F1309" s="670"/>
      <c r="G1309" s="763" t="str">
        <f>IF($AC$1082="","",IF(HLOOKUP($AC$1082,Presentación!$BZ$3:$DE$574,Presentación!AP224,0)="","",HLOOKUP($AC$1082,Presentación!$BZ$3:$DE$574,Presentación!AP224,0)))</f>
        <v/>
      </c>
      <c r="H1309" s="669"/>
      <c r="I1309" s="669"/>
      <c r="J1309" s="669"/>
      <c r="K1309" s="669"/>
      <c r="L1309" s="670"/>
      <c r="M1309" s="112"/>
      <c r="N1309" s="112"/>
      <c r="O1309" s="112"/>
      <c r="P1309" s="112"/>
      <c r="Q1309" s="112"/>
      <c r="R1309" s="112"/>
      <c r="S1309" s="112"/>
      <c r="T1309" s="112"/>
      <c r="U1309" s="112"/>
      <c r="V1309" s="112"/>
      <c r="W1309" s="112"/>
      <c r="X1309" s="112"/>
      <c r="Y1309" s="112"/>
      <c r="Z1309" s="112"/>
      <c r="AA1309" s="112"/>
      <c r="AB1309" s="112"/>
      <c r="AC1309" s="112"/>
      <c r="AD1309" s="112"/>
      <c r="AG1309">
        <f t="shared" si="405"/>
        <v>0</v>
      </c>
      <c r="AH1309" s="247">
        <f t="shared" si="406"/>
        <v>0</v>
      </c>
      <c r="AI1309" s="310" t="str">
        <f>IF(AH1309=0,"",
IF(SUM($AH$1088:AH1309)=1,AJ1309,
IF($AH$1663&gt;SUM($AH$1088:AH1309),_xlfn.CONCAT(", ",AJ1309),
IF($AH$1663=SUM($AH$1088:AH1309),_xlfn.CONCAT(" y ",AJ1309)))))</f>
        <v/>
      </c>
      <c r="AJ1309" s="421">
        <v>222</v>
      </c>
      <c r="AK1309">
        <f t="shared" si="404"/>
        <v>0</v>
      </c>
      <c r="AL1309">
        <f t="shared" si="407"/>
        <v>0</v>
      </c>
      <c r="AM1309">
        <f t="shared" si="408"/>
        <v>0</v>
      </c>
      <c r="AN1309">
        <f t="shared" si="409"/>
        <v>0</v>
      </c>
      <c r="AO1309">
        <f t="shared" si="410"/>
        <v>0</v>
      </c>
      <c r="AP1309">
        <f t="shared" si="411"/>
        <v>0</v>
      </c>
      <c r="AQ1309">
        <f t="shared" si="412"/>
        <v>0</v>
      </c>
      <c r="AR1309">
        <f t="shared" si="413"/>
        <v>0</v>
      </c>
      <c r="AS1309">
        <f t="shared" si="414"/>
        <v>0</v>
      </c>
      <c r="AT1309">
        <f t="shared" si="415"/>
        <v>0</v>
      </c>
      <c r="AU1309">
        <f t="shared" si="416"/>
        <v>0</v>
      </c>
      <c r="AV1309">
        <f t="shared" si="417"/>
        <v>0</v>
      </c>
      <c r="AW1309">
        <f t="shared" si="418"/>
        <v>0</v>
      </c>
      <c r="AX1309">
        <f t="shared" si="419"/>
        <v>0</v>
      </c>
      <c r="AY1309">
        <f t="shared" si="420"/>
        <v>0</v>
      </c>
      <c r="AZ1309">
        <f t="shared" si="421"/>
        <v>0</v>
      </c>
      <c r="BA1309">
        <f t="shared" si="422"/>
        <v>0</v>
      </c>
      <c r="BB1309">
        <f t="shared" si="423"/>
        <v>0</v>
      </c>
      <c r="BC1309">
        <f t="shared" si="424"/>
        <v>0</v>
      </c>
      <c r="BD1309">
        <f t="shared" si="425"/>
        <v>0</v>
      </c>
      <c r="BE1309">
        <f t="shared" si="426"/>
        <v>0</v>
      </c>
      <c r="BF1309">
        <f t="shared" si="427"/>
        <v>0</v>
      </c>
      <c r="BG1309">
        <f t="shared" si="428"/>
        <v>0</v>
      </c>
      <c r="BH1309">
        <f t="shared" si="429"/>
        <v>0</v>
      </c>
      <c r="BI1309">
        <f t="shared" si="430"/>
        <v>0</v>
      </c>
      <c r="BJ1309" s="311">
        <f t="shared" si="431"/>
        <v>0</v>
      </c>
      <c r="BK1309" s="312">
        <f t="shared" si="432"/>
        <v>0</v>
      </c>
      <c r="BL1309" s="313">
        <f t="shared" si="433"/>
        <v>0</v>
      </c>
      <c r="BM1309" s="314">
        <f t="shared" si="440"/>
        <v>0</v>
      </c>
      <c r="BN1309" s="311">
        <f t="shared" si="434"/>
        <v>0</v>
      </c>
      <c r="BO1309" s="312">
        <f t="shared" si="435"/>
        <v>0</v>
      </c>
      <c r="BP1309" s="313">
        <f t="shared" si="436"/>
        <v>0</v>
      </c>
      <c r="BQ1309" s="314">
        <f t="shared" si="441"/>
        <v>0</v>
      </c>
      <c r="BR1309" s="311">
        <f t="shared" si="437"/>
        <v>0</v>
      </c>
      <c r="BS1309" s="312">
        <f t="shared" si="438"/>
        <v>0</v>
      </c>
      <c r="BT1309" s="313">
        <f t="shared" si="439"/>
        <v>0</v>
      </c>
      <c r="BU1309" s="314">
        <f t="shared" si="442"/>
        <v>0</v>
      </c>
      <c r="BV1309" s="247">
        <f t="shared" si="443"/>
        <v>0</v>
      </c>
      <c r="BW1309" s="310" t="str">
        <f>IF(BV1309=0,"",
IF(SUM($BV$1089:BV1309)=1,BX1309,
IF($BV$1664&gt;SUM($BV$1089:BV1309),_xlfn.CONCAT(", ",BX1309),
IF($BV$1664=SUM($BV$1089:BV1309),_xlfn.CONCAT(" y ",BX1309)))))</f>
        <v/>
      </c>
      <c r="BX1309" s="421">
        <v>221</v>
      </c>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row>
    <row r="1310" spans="1:133" ht="14.25">
      <c r="A1310" s="405"/>
      <c r="B1310" s="6"/>
      <c r="C1310" s="421" t="s">
        <v>6887</v>
      </c>
      <c r="D1310" s="668" t="str">
        <f>IF($AC$1082="","",IF(HLOOKUP($AC$1082,Presentación!$AQ$3:$BV$574,Presentación!AP225)="","",HLOOKUP($AC$1082,Presentación!$AQ$3:$BV$574,Presentación!AP225,0)))</f>
        <v/>
      </c>
      <c r="E1310" s="669"/>
      <c r="F1310" s="670"/>
      <c r="G1310" s="763" t="str">
        <f>IF($AC$1082="","",IF(HLOOKUP($AC$1082,Presentación!$BZ$3:$DE$574,Presentación!AP225,0)="","",HLOOKUP($AC$1082,Presentación!$BZ$3:$DE$574,Presentación!AP225,0)))</f>
        <v/>
      </c>
      <c r="H1310" s="669"/>
      <c r="I1310" s="669"/>
      <c r="J1310" s="669"/>
      <c r="K1310" s="669"/>
      <c r="L1310" s="670"/>
      <c r="M1310" s="112"/>
      <c r="N1310" s="112"/>
      <c r="O1310" s="112"/>
      <c r="P1310" s="112"/>
      <c r="Q1310" s="112"/>
      <c r="R1310" s="112"/>
      <c r="S1310" s="112"/>
      <c r="T1310" s="112"/>
      <c r="U1310" s="112"/>
      <c r="V1310" s="112"/>
      <c r="W1310" s="112"/>
      <c r="X1310" s="112"/>
      <c r="Y1310" s="112"/>
      <c r="Z1310" s="112"/>
      <c r="AA1310" s="112"/>
      <c r="AB1310" s="112"/>
      <c r="AC1310" s="112"/>
      <c r="AD1310" s="112"/>
      <c r="AG1310">
        <f t="shared" si="405"/>
        <v>0</v>
      </c>
      <c r="AH1310" s="247">
        <f t="shared" si="406"/>
        <v>0</v>
      </c>
      <c r="AI1310" s="310" t="str">
        <f>IF(AH1310=0,"",
IF(SUM($AH$1088:AH1310)=1,AJ1310,
IF($AH$1663&gt;SUM($AH$1088:AH1310),_xlfn.CONCAT(", ",AJ1310),
IF($AH$1663=SUM($AH$1088:AH1310),_xlfn.CONCAT(" y ",AJ1310)))))</f>
        <v/>
      </c>
      <c r="AJ1310" s="421">
        <v>223</v>
      </c>
      <c r="AK1310">
        <f t="shared" si="404"/>
        <v>0</v>
      </c>
      <c r="AL1310">
        <f t="shared" si="407"/>
        <v>0</v>
      </c>
      <c r="AM1310">
        <f t="shared" si="408"/>
        <v>0</v>
      </c>
      <c r="AN1310">
        <f t="shared" si="409"/>
        <v>0</v>
      </c>
      <c r="AO1310">
        <f t="shared" si="410"/>
        <v>0</v>
      </c>
      <c r="AP1310">
        <f t="shared" si="411"/>
        <v>0</v>
      </c>
      <c r="AQ1310">
        <f t="shared" si="412"/>
        <v>0</v>
      </c>
      <c r="AR1310">
        <f t="shared" si="413"/>
        <v>0</v>
      </c>
      <c r="AS1310">
        <f t="shared" si="414"/>
        <v>0</v>
      </c>
      <c r="AT1310">
        <f t="shared" si="415"/>
        <v>0</v>
      </c>
      <c r="AU1310">
        <f t="shared" si="416"/>
        <v>0</v>
      </c>
      <c r="AV1310">
        <f t="shared" si="417"/>
        <v>0</v>
      </c>
      <c r="AW1310">
        <f t="shared" si="418"/>
        <v>0</v>
      </c>
      <c r="AX1310">
        <f t="shared" si="419"/>
        <v>0</v>
      </c>
      <c r="AY1310">
        <f t="shared" si="420"/>
        <v>0</v>
      </c>
      <c r="AZ1310">
        <f t="shared" si="421"/>
        <v>0</v>
      </c>
      <c r="BA1310">
        <f t="shared" si="422"/>
        <v>0</v>
      </c>
      <c r="BB1310">
        <f t="shared" si="423"/>
        <v>0</v>
      </c>
      <c r="BC1310">
        <f t="shared" si="424"/>
        <v>0</v>
      </c>
      <c r="BD1310">
        <f t="shared" si="425"/>
        <v>0</v>
      </c>
      <c r="BE1310">
        <f t="shared" si="426"/>
        <v>0</v>
      </c>
      <c r="BF1310">
        <f t="shared" si="427"/>
        <v>0</v>
      </c>
      <c r="BG1310">
        <f t="shared" si="428"/>
        <v>0</v>
      </c>
      <c r="BH1310">
        <f t="shared" si="429"/>
        <v>0</v>
      </c>
      <c r="BI1310">
        <f t="shared" si="430"/>
        <v>0</v>
      </c>
      <c r="BJ1310" s="311">
        <f t="shared" si="431"/>
        <v>0</v>
      </c>
      <c r="BK1310" s="312">
        <f t="shared" si="432"/>
        <v>0</v>
      </c>
      <c r="BL1310" s="313">
        <f t="shared" si="433"/>
        <v>0</v>
      </c>
      <c r="BM1310" s="314">
        <f t="shared" si="440"/>
        <v>0</v>
      </c>
      <c r="BN1310" s="311">
        <f t="shared" si="434"/>
        <v>0</v>
      </c>
      <c r="BO1310" s="312">
        <f t="shared" si="435"/>
        <v>0</v>
      </c>
      <c r="BP1310" s="313">
        <f t="shared" si="436"/>
        <v>0</v>
      </c>
      <c r="BQ1310" s="314">
        <f t="shared" si="441"/>
        <v>0</v>
      </c>
      <c r="BR1310" s="311">
        <f t="shared" si="437"/>
        <v>0</v>
      </c>
      <c r="BS1310" s="312">
        <f t="shared" si="438"/>
        <v>0</v>
      </c>
      <c r="BT1310" s="313">
        <f t="shared" si="439"/>
        <v>0</v>
      </c>
      <c r="BU1310" s="314">
        <f t="shared" si="442"/>
        <v>0</v>
      </c>
      <c r="BV1310" s="247">
        <f t="shared" si="443"/>
        <v>0</v>
      </c>
      <c r="BW1310" s="310" t="str">
        <f>IF(BV1310=0,"",
IF(SUM($BV$1089:BV1310)=1,BX1310,
IF($BV$1664&gt;SUM($BV$1089:BV1310),_xlfn.CONCAT(", ",BX1310),
IF($BV$1664=SUM($BV$1089:BV1310),_xlfn.CONCAT(" y ",BX1310)))))</f>
        <v/>
      </c>
      <c r="BX1310" s="421">
        <v>222</v>
      </c>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row>
    <row r="1311" spans="1:133" ht="14.25">
      <c r="A1311" s="405"/>
      <c r="B1311" s="6"/>
      <c r="C1311" s="421" t="s">
        <v>6888</v>
      </c>
      <c r="D1311" s="668" t="str">
        <f>IF($AC$1082="","",IF(HLOOKUP($AC$1082,Presentación!$AQ$3:$BV$574,Presentación!AP226)="","",HLOOKUP($AC$1082,Presentación!$AQ$3:$BV$574,Presentación!AP226,0)))</f>
        <v/>
      </c>
      <c r="E1311" s="669"/>
      <c r="F1311" s="670"/>
      <c r="G1311" s="763" t="str">
        <f>IF($AC$1082="","",IF(HLOOKUP($AC$1082,Presentación!$BZ$3:$DE$574,Presentación!AP226,0)="","",HLOOKUP($AC$1082,Presentación!$BZ$3:$DE$574,Presentación!AP226,0)))</f>
        <v/>
      </c>
      <c r="H1311" s="669"/>
      <c r="I1311" s="669"/>
      <c r="J1311" s="669"/>
      <c r="K1311" s="669"/>
      <c r="L1311" s="670"/>
      <c r="M1311" s="112"/>
      <c r="N1311" s="112"/>
      <c r="O1311" s="112"/>
      <c r="P1311" s="112"/>
      <c r="Q1311" s="112"/>
      <c r="R1311" s="112"/>
      <c r="S1311" s="112"/>
      <c r="T1311" s="112"/>
      <c r="U1311" s="112"/>
      <c r="V1311" s="112"/>
      <c r="W1311" s="112"/>
      <c r="X1311" s="112"/>
      <c r="Y1311" s="112"/>
      <c r="Z1311" s="112"/>
      <c r="AA1311" s="112"/>
      <c r="AB1311" s="112"/>
      <c r="AC1311" s="112"/>
      <c r="AD1311" s="112"/>
      <c r="AG1311">
        <f t="shared" si="405"/>
        <v>0</v>
      </c>
      <c r="AH1311" s="247">
        <f t="shared" si="406"/>
        <v>0</v>
      </c>
      <c r="AI1311" s="310" t="str">
        <f>IF(AH1311=0,"",
IF(SUM($AH$1088:AH1311)=1,AJ1311,
IF($AH$1663&gt;SUM($AH$1088:AH1311),_xlfn.CONCAT(", ",AJ1311),
IF($AH$1663=SUM($AH$1088:AH1311),_xlfn.CONCAT(" y ",AJ1311)))))</f>
        <v/>
      </c>
      <c r="AJ1311" s="421">
        <v>224</v>
      </c>
      <c r="AK1311">
        <f t="shared" si="404"/>
        <v>0</v>
      </c>
      <c r="AL1311">
        <f t="shared" si="407"/>
        <v>0</v>
      </c>
      <c r="AM1311">
        <f t="shared" si="408"/>
        <v>0</v>
      </c>
      <c r="AN1311">
        <f t="shared" si="409"/>
        <v>0</v>
      </c>
      <c r="AO1311">
        <f t="shared" si="410"/>
        <v>0</v>
      </c>
      <c r="AP1311">
        <f t="shared" si="411"/>
        <v>0</v>
      </c>
      <c r="AQ1311">
        <f t="shared" si="412"/>
        <v>0</v>
      </c>
      <c r="AR1311">
        <f t="shared" si="413"/>
        <v>0</v>
      </c>
      <c r="AS1311">
        <f t="shared" si="414"/>
        <v>0</v>
      </c>
      <c r="AT1311">
        <f t="shared" si="415"/>
        <v>0</v>
      </c>
      <c r="AU1311">
        <f t="shared" si="416"/>
        <v>0</v>
      </c>
      <c r="AV1311">
        <f t="shared" si="417"/>
        <v>0</v>
      </c>
      <c r="AW1311">
        <f t="shared" si="418"/>
        <v>0</v>
      </c>
      <c r="AX1311">
        <f t="shared" si="419"/>
        <v>0</v>
      </c>
      <c r="AY1311">
        <f t="shared" si="420"/>
        <v>0</v>
      </c>
      <c r="AZ1311">
        <f t="shared" si="421"/>
        <v>0</v>
      </c>
      <c r="BA1311">
        <f t="shared" si="422"/>
        <v>0</v>
      </c>
      <c r="BB1311">
        <f t="shared" si="423"/>
        <v>0</v>
      </c>
      <c r="BC1311">
        <f t="shared" si="424"/>
        <v>0</v>
      </c>
      <c r="BD1311">
        <f t="shared" si="425"/>
        <v>0</v>
      </c>
      <c r="BE1311">
        <f t="shared" si="426"/>
        <v>0</v>
      </c>
      <c r="BF1311">
        <f t="shared" si="427"/>
        <v>0</v>
      </c>
      <c r="BG1311">
        <f t="shared" si="428"/>
        <v>0</v>
      </c>
      <c r="BH1311">
        <f t="shared" si="429"/>
        <v>0</v>
      </c>
      <c r="BI1311">
        <f t="shared" si="430"/>
        <v>0</v>
      </c>
      <c r="BJ1311" s="311">
        <f t="shared" si="431"/>
        <v>0</v>
      </c>
      <c r="BK1311" s="312">
        <f t="shared" si="432"/>
        <v>0</v>
      </c>
      <c r="BL1311" s="313">
        <f t="shared" si="433"/>
        <v>0</v>
      </c>
      <c r="BM1311" s="314">
        <f t="shared" si="440"/>
        <v>0</v>
      </c>
      <c r="BN1311" s="311">
        <f t="shared" si="434"/>
        <v>0</v>
      </c>
      <c r="BO1311" s="312">
        <f t="shared" si="435"/>
        <v>0</v>
      </c>
      <c r="BP1311" s="313">
        <f t="shared" si="436"/>
        <v>0</v>
      </c>
      <c r="BQ1311" s="314">
        <f t="shared" si="441"/>
        <v>0</v>
      </c>
      <c r="BR1311" s="311">
        <f t="shared" si="437"/>
        <v>0</v>
      </c>
      <c r="BS1311" s="312">
        <f t="shared" si="438"/>
        <v>0</v>
      </c>
      <c r="BT1311" s="313">
        <f t="shared" si="439"/>
        <v>0</v>
      </c>
      <c r="BU1311" s="314">
        <f t="shared" si="442"/>
        <v>0</v>
      </c>
      <c r="BV1311" s="247">
        <f t="shared" si="443"/>
        <v>0</v>
      </c>
      <c r="BW1311" s="310" t="str">
        <f>IF(BV1311=0,"",
IF(SUM($BV$1089:BV1311)=1,BX1311,
IF($BV$1664&gt;SUM($BV$1089:BV1311),_xlfn.CONCAT(", ",BX1311),
IF($BV$1664=SUM($BV$1089:BV1311),_xlfn.CONCAT(" y ",BX1311)))))</f>
        <v/>
      </c>
      <c r="BX1311" s="421">
        <v>223</v>
      </c>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row>
    <row r="1312" spans="1:133" ht="14.25">
      <c r="A1312" s="405"/>
      <c r="B1312" s="6"/>
      <c r="C1312" s="421" t="s">
        <v>6889</v>
      </c>
      <c r="D1312" s="668" t="str">
        <f>IF($AC$1082="","",IF(HLOOKUP($AC$1082,Presentación!$AQ$3:$BV$574,Presentación!AP227)="","",HLOOKUP($AC$1082,Presentación!$AQ$3:$BV$574,Presentación!AP227,0)))</f>
        <v/>
      </c>
      <c r="E1312" s="669"/>
      <c r="F1312" s="670"/>
      <c r="G1312" s="763" t="str">
        <f>IF($AC$1082="","",IF(HLOOKUP($AC$1082,Presentación!$BZ$3:$DE$574,Presentación!AP227,0)="","",HLOOKUP($AC$1082,Presentación!$BZ$3:$DE$574,Presentación!AP227,0)))</f>
        <v/>
      </c>
      <c r="H1312" s="669"/>
      <c r="I1312" s="669"/>
      <c r="J1312" s="669"/>
      <c r="K1312" s="669"/>
      <c r="L1312" s="670"/>
      <c r="M1312" s="112"/>
      <c r="N1312" s="112"/>
      <c r="O1312" s="112"/>
      <c r="P1312" s="112"/>
      <c r="Q1312" s="112"/>
      <c r="R1312" s="112"/>
      <c r="S1312" s="112"/>
      <c r="T1312" s="112"/>
      <c r="U1312" s="112"/>
      <c r="V1312" s="112"/>
      <c r="W1312" s="112"/>
      <c r="X1312" s="112"/>
      <c r="Y1312" s="112"/>
      <c r="Z1312" s="112"/>
      <c r="AA1312" s="112"/>
      <c r="AB1312" s="112"/>
      <c r="AC1312" s="112"/>
      <c r="AD1312" s="112"/>
      <c r="AG1312">
        <f t="shared" si="405"/>
        <v>0</v>
      </c>
      <c r="AH1312" s="247">
        <f t="shared" si="406"/>
        <v>0</v>
      </c>
      <c r="AI1312" s="310" t="str">
        <f>IF(AH1312=0,"",
IF(SUM($AH$1088:AH1312)=1,AJ1312,
IF($AH$1663&gt;SUM($AH$1088:AH1312),_xlfn.CONCAT(", ",AJ1312),
IF($AH$1663=SUM($AH$1088:AH1312),_xlfn.CONCAT(" y ",AJ1312)))))</f>
        <v/>
      </c>
      <c r="AJ1312" s="421">
        <v>225</v>
      </c>
      <c r="AK1312">
        <f t="shared" si="404"/>
        <v>0</v>
      </c>
      <c r="AL1312">
        <f t="shared" si="407"/>
        <v>0</v>
      </c>
      <c r="AM1312">
        <f t="shared" si="408"/>
        <v>0</v>
      </c>
      <c r="AN1312">
        <f t="shared" si="409"/>
        <v>0</v>
      </c>
      <c r="AO1312">
        <f t="shared" si="410"/>
        <v>0</v>
      </c>
      <c r="AP1312">
        <f t="shared" si="411"/>
        <v>0</v>
      </c>
      <c r="AQ1312">
        <f t="shared" si="412"/>
        <v>0</v>
      </c>
      <c r="AR1312">
        <f t="shared" si="413"/>
        <v>0</v>
      </c>
      <c r="AS1312">
        <f t="shared" si="414"/>
        <v>0</v>
      </c>
      <c r="AT1312">
        <f t="shared" si="415"/>
        <v>0</v>
      </c>
      <c r="AU1312">
        <f t="shared" si="416"/>
        <v>0</v>
      </c>
      <c r="AV1312">
        <f t="shared" si="417"/>
        <v>0</v>
      </c>
      <c r="AW1312">
        <f t="shared" si="418"/>
        <v>0</v>
      </c>
      <c r="AX1312">
        <f t="shared" si="419"/>
        <v>0</v>
      </c>
      <c r="AY1312">
        <f t="shared" si="420"/>
        <v>0</v>
      </c>
      <c r="AZ1312">
        <f t="shared" si="421"/>
        <v>0</v>
      </c>
      <c r="BA1312">
        <f t="shared" si="422"/>
        <v>0</v>
      </c>
      <c r="BB1312">
        <f t="shared" si="423"/>
        <v>0</v>
      </c>
      <c r="BC1312">
        <f t="shared" si="424"/>
        <v>0</v>
      </c>
      <c r="BD1312">
        <f t="shared" si="425"/>
        <v>0</v>
      </c>
      <c r="BE1312">
        <f t="shared" si="426"/>
        <v>0</v>
      </c>
      <c r="BF1312">
        <f t="shared" si="427"/>
        <v>0</v>
      </c>
      <c r="BG1312">
        <f t="shared" si="428"/>
        <v>0</v>
      </c>
      <c r="BH1312">
        <f t="shared" si="429"/>
        <v>0</v>
      </c>
      <c r="BI1312">
        <f t="shared" si="430"/>
        <v>0</v>
      </c>
      <c r="BJ1312" s="311">
        <f t="shared" si="431"/>
        <v>0</v>
      </c>
      <c r="BK1312" s="312">
        <f t="shared" si="432"/>
        <v>0</v>
      </c>
      <c r="BL1312" s="313">
        <f t="shared" si="433"/>
        <v>0</v>
      </c>
      <c r="BM1312" s="314">
        <f t="shared" si="440"/>
        <v>0</v>
      </c>
      <c r="BN1312" s="311">
        <f t="shared" si="434"/>
        <v>0</v>
      </c>
      <c r="BO1312" s="312">
        <f t="shared" si="435"/>
        <v>0</v>
      </c>
      <c r="BP1312" s="313">
        <f t="shared" si="436"/>
        <v>0</v>
      </c>
      <c r="BQ1312" s="314">
        <f t="shared" si="441"/>
        <v>0</v>
      </c>
      <c r="BR1312" s="311">
        <f t="shared" si="437"/>
        <v>0</v>
      </c>
      <c r="BS1312" s="312">
        <f t="shared" si="438"/>
        <v>0</v>
      </c>
      <c r="BT1312" s="313">
        <f t="shared" si="439"/>
        <v>0</v>
      </c>
      <c r="BU1312" s="314">
        <f t="shared" si="442"/>
        <v>0</v>
      </c>
      <c r="BV1312" s="247">
        <f t="shared" si="443"/>
        <v>0</v>
      </c>
      <c r="BW1312" s="310" t="str">
        <f>IF(BV1312=0,"",
IF(SUM($BV$1089:BV1312)=1,BX1312,
IF($BV$1664&gt;SUM($BV$1089:BV1312),_xlfn.CONCAT(", ",BX1312),
IF($BV$1664=SUM($BV$1089:BV1312),_xlfn.CONCAT(" y ",BX1312)))))</f>
        <v/>
      </c>
      <c r="BX1312" s="421">
        <v>224</v>
      </c>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row>
    <row r="1313" spans="1:133" ht="14.25">
      <c r="A1313" s="405"/>
      <c r="B1313" s="6"/>
      <c r="C1313" s="421" t="s">
        <v>6890</v>
      </c>
      <c r="D1313" s="668" t="str">
        <f>IF($AC$1082="","",IF(HLOOKUP($AC$1082,Presentación!$AQ$3:$BV$574,Presentación!AP228)="","",HLOOKUP($AC$1082,Presentación!$AQ$3:$BV$574,Presentación!AP228,0)))</f>
        <v/>
      </c>
      <c r="E1313" s="669"/>
      <c r="F1313" s="670"/>
      <c r="G1313" s="763" t="str">
        <f>IF($AC$1082="","",IF(HLOOKUP($AC$1082,Presentación!$BZ$3:$DE$574,Presentación!AP228,0)="","",HLOOKUP($AC$1082,Presentación!$BZ$3:$DE$574,Presentación!AP228,0)))</f>
        <v/>
      </c>
      <c r="H1313" s="669"/>
      <c r="I1313" s="669"/>
      <c r="J1313" s="669"/>
      <c r="K1313" s="669"/>
      <c r="L1313" s="670"/>
      <c r="M1313" s="112"/>
      <c r="N1313" s="112"/>
      <c r="O1313" s="112"/>
      <c r="P1313" s="112"/>
      <c r="Q1313" s="112"/>
      <c r="R1313" s="112"/>
      <c r="S1313" s="112"/>
      <c r="T1313" s="112"/>
      <c r="U1313" s="112"/>
      <c r="V1313" s="112"/>
      <c r="W1313" s="112"/>
      <c r="X1313" s="112"/>
      <c r="Y1313" s="112"/>
      <c r="Z1313" s="112"/>
      <c r="AA1313" s="112"/>
      <c r="AB1313" s="112"/>
      <c r="AC1313" s="112"/>
      <c r="AD1313" s="112"/>
      <c r="AG1313">
        <f t="shared" si="405"/>
        <v>0</v>
      </c>
      <c r="AH1313" s="247">
        <f t="shared" si="406"/>
        <v>0</v>
      </c>
      <c r="AI1313" s="310" t="str">
        <f>IF(AH1313=0,"",
IF(SUM($AH$1088:AH1313)=1,AJ1313,
IF($AH$1663&gt;SUM($AH$1088:AH1313),_xlfn.CONCAT(", ",AJ1313),
IF($AH$1663=SUM($AH$1088:AH1313),_xlfn.CONCAT(" y ",AJ1313)))))</f>
        <v/>
      </c>
      <c r="AJ1313" s="421">
        <v>226</v>
      </c>
      <c r="AK1313">
        <f t="shared" si="404"/>
        <v>0</v>
      </c>
      <c r="AL1313">
        <f t="shared" si="407"/>
        <v>0</v>
      </c>
      <c r="AM1313">
        <f t="shared" si="408"/>
        <v>0</v>
      </c>
      <c r="AN1313">
        <f t="shared" si="409"/>
        <v>0</v>
      </c>
      <c r="AO1313">
        <f t="shared" si="410"/>
        <v>0</v>
      </c>
      <c r="AP1313">
        <f t="shared" si="411"/>
        <v>0</v>
      </c>
      <c r="AQ1313">
        <f t="shared" si="412"/>
        <v>0</v>
      </c>
      <c r="AR1313">
        <f t="shared" si="413"/>
        <v>0</v>
      </c>
      <c r="AS1313">
        <f t="shared" si="414"/>
        <v>0</v>
      </c>
      <c r="AT1313">
        <f t="shared" si="415"/>
        <v>0</v>
      </c>
      <c r="AU1313">
        <f t="shared" si="416"/>
        <v>0</v>
      </c>
      <c r="AV1313">
        <f t="shared" si="417"/>
        <v>0</v>
      </c>
      <c r="AW1313">
        <f t="shared" si="418"/>
        <v>0</v>
      </c>
      <c r="AX1313">
        <f t="shared" si="419"/>
        <v>0</v>
      </c>
      <c r="AY1313">
        <f t="shared" si="420"/>
        <v>0</v>
      </c>
      <c r="AZ1313">
        <f t="shared" si="421"/>
        <v>0</v>
      </c>
      <c r="BA1313">
        <f t="shared" si="422"/>
        <v>0</v>
      </c>
      <c r="BB1313">
        <f t="shared" si="423"/>
        <v>0</v>
      </c>
      <c r="BC1313">
        <f t="shared" si="424"/>
        <v>0</v>
      </c>
      <c r="BD1313">
        <f t="shared" si="425"/>
        <v>0</v>
      </c>
      <c r="BE1313">
        <f t="shared" si="426"/>
        <v>0</v>
      </c>
      <c r="BF1313">
        <f t="shared" si="427"/>
        <v>0</v>
      </c>
      <c r="BG1313">
        <f t="shared" si="428"/>
        <v>0</v>
      </c>
      <c r="BH1313">
        <f t="shared" si="429"/>
        <v>0</v>
      </c>
      <c r="BI1313">
        <f t="shared" si="430"/>
        <v>0</v>
      </c>
      <c r="BJ1313" s="311">
        <f t="shared" si="431"/>
        <v>0</v>
      </c>
      <c r="BK1313" s="312">
        <f t="shared" si="432"/>
        <v>0</v>
      </c>
      <c r="BL1313" s="313">
        <f t="shared" si="433"/>
        <v>0</v>
      </c>
      <c r="BM1313" s="314">
        <f t="shared" si="440"/>
        <v>0</v>
      </c>
      <c r="BN1313" s="311">
        <f t="shared" si="434"/>
        <v>0</v>
      </c>
      <c r="BO1313" s="312">
        <f t="shared" si="435"/>
        <v>0</v>
      </c>
      <c r="BP1313" s="313">
        <f t="shared" si="436"/>
        <v>0</v>
      </c>
      <c r="BQ1313" s="314">
        <f t="shared" si="441"/>
        <v>0</v>
      </c>
      <c r="BR1313" s="311">
        <f t="shared" si="437"/>
        <v>0</v>
      </c>
      <c r="BS1313" s="312">
        <f t="shared" si="438"/>
        <v>0</v>
      </c>
      <c r="BT1313" s="313">
        <f t="shared" si="439"/>
        <v>0</v>
      </c>
      <c r="BU1313" s="314">
        <f t="shared" si="442"/>
        <v>0</v>
      </c>
      <c r="BV1313" s="247">
        <f t="shared" si="443"/>
        <v>0</v>
      </c>
      <c r="BW1313" s="310" t="str">
        <f>IF(BV1313=0,"",
IF(SUM($BV$1089:BV1313)=1,BX1313,
IF($BV$1664&gt;SUM($BV$1089:BV1313),_xlfn.CONCAT(", ",BX1313),
IF($BV$1664=SUM($BV$1089:BV1313),_xlfn.CONCAT(" y ",BX1313)))))</f>
        <v/>
      </c>
      <c r="BX1313" s="421">
        <v>225</v>
      </c>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row>
    <row r="1314" spans="1:133" ht="14.25">
      <c r="A1314" s="405"/>
      <c r="B1314" s="6"/>
      <c r="C1314" s="421" t="s">
        <v>6891</v>
      </c>
      <c r="D1314" s="668" t="str">
        <f>IF($AC$1082="","",IF(HLOOKUP($AC$1082,Presentación!$AQ$3:$BV$574,Presentación!AP229)="","",HLOOKUP($AC$1082,Presentación!$AQ$3:$BV$574,Presentación!AP229,0)))</f>
        <v/>
      </c>
      <c r="E1314" s="669"/>
      <c r="F1314" s="670"/>
      <c r="G1314" s="763" t="str">
        <f>IF($AC$1082="","",IF(HLOOKUP($AC$1082,Presentación!$BZ$3:$DE$574,Presentación!AP229,0)="","",HLOOKUP($AC$1082,Presentación!$BZ$3:$DE$574,Presentación!AP229,0)))</f>
        <v/>
      </c>
      <c r="H1314" s="669"/>
      <c r="I1314" s="669"/>
      <c r="J1314" s="669"/>
      <c r="K1314" s="669"/>
      <c r="L1314" s="670"/>
      <c r="M1314" s="112"/>
      <c r="N1314" s="112"/>
      <c r="O1314" s="112"/>
      <c r="P1314" s="112"/>
      <c r="Q1314" s="112"/>
      <c r="R1314" s="112"/>
      <c r="S1314" s="112"/>
      <c r="T1314" s="112"/>
      <c r="U1314" s="112"/>
      <c r="V1314" s="112"/>
      <c r="W1314" s="112"/>
      <c r="X1314" s="112"/>
      <c r="Y1314" s="112"/>
      <c r="Z1314" s="112"/>
      <c r="AA1314" s="112"/>
      <c r="AB1314" s="112"/>
      <c r="AC1314" s="112"/>
      <c r="AD1314" s="112"/>
      <c r="AG1314">
        <f t="shared" si="405"/>
        <v>0</v>
      </c>
      <c r="AH1314" s="247">
        <f t="shared" si="406"/>
        <v>0</v>
      </c>
      <c r="AI1314" s="310" t="str">
        <f>IF(AH1314=0,"",
IF(SUM($AH$1088:AH1314)=1,AJ1314,
IF($AH$1663&gt;SUM($AH$1088:AH1314),_xlfn.CONCAT(", ",AJ1314),
IF($AH$1663=SUM($AH$1088:AH1314),_xlfn.CONCAT(" y ",AJ1314)))))</f>
        <v/>
      </c>
      <c r="AJ1314" s="421">
        <v>227</v>
      </c>
      <c r="AK1314">
        <f t="shared" si="404"/>
        <v>0</v>
      </c>
      <c r="AL1314">
        <f t="shared" si="407"/>
        <v>0</v>
      </c>
      <c r="AM1314">
        <f t="shared" si="408"/>
        <v>0</v>
      </c>
      <c r="AN1314">
        <f t="shared" si="409"/>
        <v>0</v>
      </c>
      <c r="AO1314">
        <f t="shared" si="410"/>
        <v>0</v>
      </c>
      <c r="AP1314">
        <f t="shared" si="411"/>
        <v>0</v>
      </c>
      <c r="AQ1314">
        <f t="shared" si="412"/>
        <v>0</v>
      </c>
      <c r="AR1314">
        <f t="shared" si="413"/>
        <v>0</v>
      </c>
      <c r="AS1314">
        <f t="shared" si="414"/>
        <v>0</v>
      </c>
      <c r="AT1314">
        <f t="shared" si="415"/>
        <v>0</v>
      </c>
      <c r="AU1314">
        <f t="shared" si="416"/>
        <v>0</v>
      </c>
      <c r="AV1314">
        <f t="shared" si="417"/>
        <v>0</v>
      </c>
      <c r="AW1314">
        <f t="shared" si="418"/>
        <v>0</v>
      </c>
      <c r="AX1314">
        <f t="shared" si="419"/>
        <v>0</v>
      </c>
      <c r="AY1314">
        <f t="shared" si="420"/>
        <v>0</v>
      </c>
      <c r="AZ1314">
        <f t="shared" si="421"/>
        <v>0</v>
      </c>
      <c r="BA1314">
        <f t="shared" si="422"/>
        <v>0</v>
      </c>
      <c r="BB1314">
        <f t="shared" si="423"/>
        <v>0</v>
      </c>
      <c r="BC1314">
        <f t="shared" si="424"/>
        <v>0</v>
      </c>
      <c r="BD1314">
        <f t="shared" si="425"/>
        <v>0</v>
      </c>
      <c r="BE1314">
        <f t="shared" si="426"/>
        <v>0</v>
      </c>
      <c r="BF1314">
        <f t="shared" si="427"/>
        <v>0</v>
      </c>
      <c r="BG1314">
        <f t="shared" si="428"/>
        <v>0</v>
      </c>
      <c r="BH1314">
        <f t="shared" si="429"/>
        <v>0</v>
      </c>
      <c r="BI1314">
        <f t="shared" si="430"/>
        <v>0</v>
      </c>
      <c r="BJ1314" s="311">
        <f t="shared" si="431"/>
        <v>0</v>
      </c>
      <c r="BK1314" s="312">
        <f t="shared" si="432"/>
        <v>0</v>
      </c>
      <c r="BL1314" s="313">
        <f t="shared" si="433"/>
        <v>0</v>
      </c>
      <c r="BM1314" s="314">
        <f t="shared" si="440"/>
        <v>0</v>
      </c>
      <c r="BN1314" s="311">
        <f t="shared" si="434"/>
        <v>0</v>
      </c>
      <c r="BO1314" s="312">
        <f t="shared" si="435"/>
        <v>0</v>
      </c>
      <c r="BP1314" s="313">
        <f t="shared" si="436"/>
        <v>0</v>
      </c>
      <c r="BQ1314" s="314">
        <f t="shared" si="441"/>
        <v>0</v>
      </c>
      <c r="BR1314" s="311">
        <f t="shared" si="437"/>
        <v>0</v>
      </c>
      <c r="BS1314" s="312">
        <f t="shared" si="438"/>
        <v>0</v>
      </c>
      <c r="BT1314" s="313">
        <f t="shared" si="439"/>
        <v>0</v>
      </c>
      <c r="BU1314" s="314">
        <f t="shared" si="442"/>
        <v>0</v>
      </c>
      <c r="BV1314" s="247">
        <f t="shared" si="443"/>
        <v>0</v>
      </c>
      <c r="BW1314" s="310" t="str">
        <f>IF(BV1314=0,"",
IF(SUM($BV$1089:BV1314)=1,BX1314,
IF($BV$1664&gt;SUM($BV$1089:BV1314),_xlfn.CONCAT(", ",BX1314),
IF($BV$1664=SUM($BV$1089:BV1314),_xlfn.CONCAT(" y ",BX1314)))))</f>
        <v/>
      </c>
      <c r="BX1314" s="421">
        <v>226</v>
      </c>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row>
    <row r="1315" spans="1:133" ht="14.25">
      <c r="A1315" s="405"/>
      <c r="B1315" s="6"/>
      <c r="C1315" s="421" t="s">
        <v>6892</v>
      </c>
      <c r="D1315" s="668" t="str">
        <f>IF($AC$1082="","",IF(HLOOKUP($AC$1082,Presentación!$AQ$3:$BV$574,Presentación!AP230)="","",HLOOKUP($AC$1082,Presentación!$AQ$3:$BV$574,Presentación!AP230,0)))</f>
        <v/>
      </c>
      <c r="E1315" s="669"/>
      <c r="F1315" s="670"/>
      <c r="G1315" s="763" t="str">
        <f>IF($AC$1082="","",IF(HLOOKUP($AC$1082,Presentación!$BZ$3:$DE$574,Presentación!AP230,0)="","",HLOOKUP($AC$1082,Presentación!$BZ$3:$DE$574,Presentación!AP230,0)))</f>
        <v/>
      </c>
      <c r="H1315" s="669"/>
      <c r="I1315" s="669"/>
      <c r="J1315" s="669"/>
      <c r="K1315" s="669"/>
      <c r="L1315" s="670"/>
      <c r="M1315" s="112"/>
      <c r="N1315" s="112"/>
      <c r="O1315" s="112"/>
      <c r="P1315" s="112"/>
      <c r="Q1315" s="112"/>
      <c r="R1315" s="112"/>
      <c r="S1315" s="112"/>
      <c r="T1315" s="112"/>
      <c r="U1315" s="112"/>
      <c r="V1315" s="112"/>
      <c r="W1315" s="112"/>
      <c r="X1315" s="112"/>
      <c r="Y1315" s="112"/>
      <c r="Z1315" s="112"/>
      <c r="AA1315" s="112"/>
      <c r="AB1315" s="112"/>
      <c r="AC1315" s="112"/>
      <c r="AD1315" s="112"/>
      <c r="AG1315">
        <f t="shared" si="405"/>
        <v>0</v>
      </c>
      <c r="AH1315" s="247">
        <f t="shared" si="406"/>
        <v>0</v>
      </c>
      <c r="AI1315" s="310" t="str">
        <f>IF(AH1315=0,"",
IF(SUM($AH$1088:AH1315)=1,AJ1315,
IF($AH$1663&gt;SUM($AH$1088:AH1315),_xlfn.CONCAT(", ",AJ1315),
IF($AH$1663=SUM($AH$1088:AH1315),_xlfn.CONCAT(" y ",AJ1315)))))</f>
        <v/>
      </c>
      <c r="AJ1315" s="421">
        <v>228</v>
      </c>
      <c r="AK1315">
        <f t="shared" si="404"/>
        <v>0</v>
      </c>
      <c r="AL1315">
        <f t="shared" si="407"/>
        <v>0</v>
      </c>
      <c r="AM1315">
        <f t="shared" si="408"/>
        <v>0</v>
      </c>
      <c r="AN1315">
        <f t="shared" si="409"/>
        <v>0</v>
      </c>
      <c r="AO1315">
        <f t="shared" si="410"/>
        <v>0</v>
      </c>
      <c r="AP1315">
        <f t="shared" si="411"/>
        <v>0</v>
      </c>
      <c r="AQ1315">
        <f t="shared" si="412"/>
        <v>0</v>
      </c>
      <c r="AR1315">
        <f t="shared" si="413"/>
        <v>0</v>
      </c>
      <c r="AS1315">
        <f t="shared" si="414"/>
        <v>0</v>
      </c>
      <c r="AT1315">
        <f t="shared" si="415"/>
        <v>0</v>
      </c>
      <c r="AU1315">
        <f t="shared" si="416"/>
        <v>0</v>
      </c>
      <c r="AV1315">
        <f t="shared" si="417"/>
        <v>0</v>
      </c>
      <c r="AW1315">
        <f t="shared" si="418"/>
        <v>0</v>
      </c>
      <c r="AX1315">
        <f t="shared" si="419"/>
        <v>0</v>
      </c>
      <c r="AY1315">
        <f t="shared" si="420"/>
        <v>0</v>
      </c>
      <c r="AZ1315">
        <f t="shared" si="421"/>
        <v>0</v>
      </c>
      <c r="BA1315">
        <f t="shared" si="422"/>
        <v>0</v>
      </c>
      <c r="BB1315">
        <f t="shared" si="423"/>
        <v>0</v>
      </c>
      <c r="BC1315">
        <f t="shared" si="424"/>
        <v>0</v>
      </c>
      <c r="BD1315">
        <f t="shared" si="425"/>
        <v>0</v>
      </c>
      <c r="BE1315">
        <f t="shared" si="426"/>
        <v>0</v>
      </c>
      <c r="BF1315">
        <f t="shared" si="427"/>
        <v>0</v>
      </c>
      <c r="BG1315">
        <f t="shared" si="428"/>
        <v>0</v>
      </c>
      <c r="BH1315">
        <f t="shared" si="429"/>
        <v>0</v>
      </c>
      <c r="BI1315">
        <f t="shared" si="430"/>
        <v>0</v>
      </c>
      <c r="BJ1315" s="311">
        <f t="shared" si="431"/>
        <v>0</v>
      </c>
      <c r="BK1315" s="312">
        <f t="shared" si="432"/>
        <v>0</v>
      </c>
      <c r="BL1315" s="313">
        <f t="shared" si="433"/>
        <v>0</v>
      </c>
      <c r="BM1315" s="314">
        <f t="shared" si="440"/>
        <v>0</v>
      </c>
      <c r="BN1315" s="311">
        <f t="shared" si="434"/>
        <v>0</v>
      </c>
      <c r="BO1315" s="312">
        <f t="shared" si="435"/>
        <v>0</v>
      </c>
      <c r="BP1315" s="313">
        <f t="shared" si="436"/>
        <v>0</v>
      </c>
      <c r="BQ1315" s="314">
        <f t="shared" si="441"/>
        <v>0</v>
      </c>
      <c r="BR1315" s="311">
        <f t="shared" si="437"/>
        <v>0</v>
      </c>
      <c r="BS1315" s="312">
        <f t="shared" si="438"/>
        <v>0</v>
      </c>
      <c r="BT1315" s="313">
        <f t="shared" si="439"/>
        <v>0</v>
      </c>
      <c r="BU1315" s="314">
        <f t="shared" si="442"/>
        <v>0</v>
      </c>
      <c r="BV1315" s="247">
        <f t="shared" si="443"/>
        <v>0</v>
      </c>
      <c r="BW1315" s="310" t="str">
        <f>IF(BV1315=0,"",
IF(SUM($BV$1089:BV1315)=1,BX1315,
IF($BV$1664&gt;SUM($BV$1089:BV1315),_xlfn.CONCAT(", ",BX1315),
IF($BV$1664=SUM($BV$1089:BV1315),_xlfn.CONCAT(" y ",BX1315)))))</f>
        <v/>
      </c>
      <c r="BX1315" s="421">
        <v>227</v>
      </c>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row>
    <row r="1316" spans="1:133" ht="14.25">
      <c r="A1316" s="405"/>
      <c r="B1316" s="6"/>
      <c r="C1316" s="421" t="s">
        <v>6893</v>
      </c>
      <c r="D1316" s="668" t="str">
        <f>IF($AC$1082="","",IF(HLOOKUP($AC$1082,Presentación!$AQ$3:$BV$574,Presentación!AP231)="","",HLOOKUP($AC$1082,Presentación!$AQ$3:$BV$574,Presentación!AP231,0)))</f>
        <v/>
      </c>
      <c r="E1316" s="669"/>
      <c r="F1316" s="670"/>
      <c r="G1316" s="763" t="str">
        <f>IF($AC$1082="","",IF(HLOOKUP($AC$1082,Presentación!$BZ$3:$DE$574,Presentación!AP231,0)="","",HLOOKUP($AC$1082,Presentación!$BZ$3:$DE$574,Presentación!AP231,0)))</f>
        <v/>
      </c>
      <c r="H1316" s="669"/>
      <c r="I1316" s="669"/>
      <c r="J1316" s="669"/>
      <c r="K1316" s="669"/>
      <c r="L1316" s="670"/>
      <c r="M1316" s="112"/>
      <c r="N1316" s="112"/>
      <c r="O1316" s="112"/>
      <c r="P1316" s="112"/>
      <c r="Q1316" s="112"/>
      <c r="R1316" s="112"/>
      <c r="S1316" s="112"/>
      <c r="T1316" s="112"/>
      <c r="U1316" s="112"/>
      <c r="V1316" s="112"/>
      <c r="W1316" s="112"/>
      <c r="X1316" s="112"/>
      <c r="Y1316" s="112"/>
      <c r="Z1316" s="112"/>
      <c r="AA1316" s="112"/>
      <c r="AB1316" s="112"/>
      <c r="AC1316" s="112"/>
      <c r="AD1316" s="112"/>
      <c r="AG1316">
        <f t="shared" si="405"/>
        <v>0</v>
      </c>
      <c r="AH1316" s="247">
        <f t="shared" si="406"/>
        <v>0</v>
      </c>
      <c r="AI1316" s="310" t="str">
        <f>IF(AH1316=0,"",
IF(SUM($AH$1088:AH1316)=1,AJ1316,
IF($AH$1663&gt;SUM($AH$1088:AH1316),_xlfn.CONCAT(", ",AJ1316),
IF($AH$1663=SUM($AH$1088:AH1316),_xlfn.CONCAT(" y ",AJ1316)))))</f>
        <v/>
      </c>
      <c r="AJ1316" s="421">
        <v>229</v>
      </c>
      <c r="AK1316">
        <f t="shared" si="404"/>
        <v>0</v>
      </c>
      <c r="AL1316">
        <f t="shared" si="407"/>
        <v>0</v>
      </c>
      <c r="AM1316">
        <f t="shared" si="408"/>
        <v>0</v>
      </c>
      <c r="AN1316">
        <f t="shared" si="409"/>
        <v>0</v>
      </c>
      <c r="AO1316">
        <f t="shared" si="410"/>
        <v>0</v>
      </c>
      <c r="AP1316">
        <f t="shared" si="411"/>
        <v>0</v>
      </c>
      <c r="AQ1316">
        <f t="shared" si="412"/>
        <v>0</v>
      </c>
      <c r="AR1316">
        <f t="shared" si="413"/>
        <v>0</v>
      </c>
      <c r="AS1316">
        <f t="shared" si="414"/>
        <v>0</v>
      </c>
      <c r="AT1316">
        <f t="shared" si="415"/>
        <v>0</v>
      </c>
      <c r="AU1316">
        <f t="shared" si="416"/>
        <v>0</v>
      </c>
      <c r="AV1316">
        <f t="shared" si="417"/>
        <v>0</v>
      </c>
      <c r="AW1316">
        <f t="shared" si="418"/>
        <v>0</v>
      </c>
      <c r="AX1316">
        <f t="shared" si="419"/>
        <v>0</v>
      </c>
      <c r="AY1316">
        <f t="shared" si="420"/>
        <v>0</v>
      </c>
      <c r="AZ1316">
        <f t="shared" si="421"/>
        <v>0</v>
      </c>
      <c r="BA1316">
        <f t="shared" si="422"/>
        <v>0</v>
      </c>
      <c r="BB1316">
        <f t="shared" si="423"/>
        <v>0</v>
      </c>
      <c r="BC1316">
        <f t="shared" si="424"/>
        <v>0</v>
      </c>
      <c r="BD1316">
        <f t="shared" si="425"/>
        <v>0</v>
      </c>
      <c r="BE1316">
        <f t="shared" si="426"/>
        <v>0</v>
      </c>
      <c r="BF1316">
        <f t="shared" si="427"/>
        <v>0</v>
      </c>
      <c r="BG1316">
        <f t="shared" si="428"/>
        <v>0</v>
      </c>
      <c r="BH1316">
        <f t="shared" si="429"/>
        <v>0</v>
      </c>
      <c r="BI1316">
        <f t="shared" si="430"/>
        <v>0</v>
      </c>
      <c r="BJ1316" s="311">
        <f t="shared" si="431"/>
        <v>0</v>
      </c>
      <c r="BK1316" s="312">
        <f t="shared" si="432"/>
        <v>0</v>
      </c>
      <c r="BL1316" s="313">
        <f t="shared" si="433"/>
        <v>0</v>
      </c>
      <c r="BM1316" s="314">
        <f t="shared" si="440"/>
        <v>0</v>
      </c>
      <c r="BN1316" s="311">
        <f t="shared" si="434"/>
        <v>0</v>
      </c>
      <c r="BO1316" s="312">
        <f t="shared" si="435"/>
        <v>0</v>
      </c>
      <c r="BP1316" s="313">
        <f t="shared" si="436"/>
        <v>0</v>
      </c>
      <c r="BQ1316" s="314">
        <f t="shared" si="441"/>
        <v>0</v>
      </c>
      <c r="BR1316" s="311">
        <f t="shared" si="437"/>
        <v>0</v>
      </c>
      <c r="BS1316" s="312">
        <f t="shared" si="438"/>
        <v>0</v>
      </c>
      <c r="BT1316" s="313">
        <f t="shared" si="439"/>
        <v>0</v>
      </c>
      <c r="BU1316" s="314">
        <f t="shared" si="442"/>
        <v>0</v>
      </c>
      <c r="BV1316" s="247">
        <f t="shared" si="443"/>
        <v>0</v>
      </c>
      <c r="BW1316" s="310" t="str">
        <f>IF(BV1316=0,"",
IF(SUM($BV$1089:BV1316)=1,BX1316,
IF($BV$1664&gt;SUM($BV$1089:BV1316),_xlfn.CONCAT(", ",BX1316),
IF($BV$1664=SUM($BV$1089:BV1316),_xlfn.CONCAT(" y ",BX1316)))))</f>
        <v/>
      </c>
      <c r="BX1316" s="421">
        <v>228</v>
      </c>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row>
    <row r="1317" spans="1:133" ht="14.25">
      <c r="A1317" s="405"/>
      <c r="B1317" s="6"/>
      <c r="C1317" s="421" t="s">
        <v>6894</v>
      </c>
      <c r="D1317" s="668" t="str">
        <f>IF($AC$1082="","",IF(HLOOKUP($AC$1082,Presentación!$AQ$3:$BV$574,Presentación!AP232)="","",HLOOKUP($AC$1082,Presentación!$AQ$3:$BV$574,Presentación!AP232,0)))</f>
        <v/>
      </c>
      <c r="E1317" s="669"/>
      <c r="F1317" s="670"/>
      <c r="G1317" s="763" t="str">
        <f>IF($AC$1082="","",IF(HLOOKUP($AC$1082,Presentación!$BZ$3:$DE$574,Presentación!AP232,0)="","",HLOOKUP($AC$1082,Presentación!$BZ$3:$DE$574,Presentación!AP232,0)))</f>
        <v/>
      </c>
      <c r="H1317" s="669"/>
      <c r="I1317" s="669"/>
      <c r="J1317" s="669"/>
      <c r="K1317" s="669"/>
      <c r="L1317" s="670"/>
      <c r="M1317" s="112"/>
      <c r="N1317" s="112"/>
      <c r="O1317" s="112"/>
      <c r="P1317" s="112"/>
      <c r="Q1317" s="112"/>
      <c r="R1317" s="112"/>
      <c r="S1317" s="112"/>
      <c r="T1317" s="112"/>
      <c r="U1317" s="112"/>
      <c r="V1317" s="112"/>
      <c r="W1317" s="112"/>
      <c r="X1317" s="112"/>
      <c r="Y1317" s="112"/>
      <c r="Z1317" s="112"/>
      <c r="AA1317" s="112"/>
      <c r="AB1317" s="112"/>
      <c r="AC1317" s="112"/>
      <c r="AD1317" s="112"/>
      <c r="AG1317">
        <f t="shared" si="405"/>
        <v>0</v>
      </c>
      <c r="AH1317" s="247">
        <f t="shared" si="406"/>
        <v>0</v>
      </c>
      <c r="AI1317" s="310" t="str">
        <f>IF(AH1317=0,"",
IF(SUM($AH$1088:AH1317)=1,AJ1317,
IF($AH$1663&gt;SUM($AH$1088:AH1317),_xlfn.CONCAT(", ",AJ1317),
IF($AH$1663=SUM($AH$1088:AH1317),_xlfn.CONCAT(" y ",AJ1317)))))</f>
        <v/>
      </c>
      <c r="AJ1317" s="421">
        <v>230</v>
      </c>
      <c r="AK1317">
        <f t="shared" si="404"/>
        <v>0</v>
      </c>
      <c r="AL1317">
        <f t="shared" si="407"/>
        <v>0</v>
      </c>
      <c r="AM1317">
        <f t="shared" si="408"/>
        <v>0</v>
      </c>
      <c r="AN1317">
        <f t="shared" si="409"/>
        <v>0</v>
      </c>
      <c r="AO1317">
        <f t="shared" si="410"/>
        <v>0</v>
      </c>
      <c r="AP1317">
        <f t="shared" si="411"/>
        <v>0</v>
      </c>
      <c r="AQ1317">
        <f t="shared" si="412"/>
        <v>0</v>
      </c>
      <c r="AR1317">
        <f t="shared" si="413"/>
        <v>0</v>
      </c>
      <c r="AS1317">
        <f t="shared" si="414"/>
        <v>0</v>
      </c>
      <c r="AT1317">
        <f t="shared" si="415"/>
        <v>0</v>
      </c>
      <c r="AU1317">
        <f t="shared" si="416"/>
        <v>0</v>
      </c>
      <c r="AV1317">
        <f t="shared" si="417"/>
        <v>0</v>
      </c>
      <c r="AW1317">
        <f t="shared" si="418"/>
        <v>0</v>
      </c>
      <c r="AX1317">
        <f t="shared" si="419"/>
        <v>0</v>
      </c>
      <c r="AY1317">
        <f t="shared" si="420"/>
        <v>0</v>
      </c>
      <c r="AZ1317">
        <f t="shared" si="421"/>
        <v>0</v>
      </c>
      <c r="BA1317">
        <f t="shared" si="422"/>
        <v>0</v>
      </c>
      <c r="BB1317">
        <f t="shared" si="423"/>
        <v>0</v>
      </c>
      <c r="BC1317">
        <f t="shared" si="424"/>
        <v>0</v>
      </c>
      <c r="BD1317">
        <f t="shared" si="425"/>
        <v>0</v>
      </c>
      <c r="BE1317">
        <f t="shared" si="426"/>
        <v>0</v>
      </c>
      <c r="BF1317">
        <f t="shared" si="427"/>
        <v>0</v>
      </c>
      <c r="BG1317">
        <f t="shared" si="428"/>
        <v>0</v>
      </c>
      <c r="BH1317">
        <f t="shared" si="429"/>
        <v>0</v>
      </c>
      <c r="BI1317">
        <f t="shared" si="430"/>
        <v>0</v>
      </c>
      <c r="BJ1317" s="311">
        <f t="shared" si="431"/>
        <v>0</v>
      </c>
      <c r="BK1317" s="312">
        <f t="shared" si="432"/>
        <v>0</v>
      </c>
      <c r="BL1317" s="313">
        <f t="shared" si="433"/>
        <v>0</v>
      </c>
      <c r="BM1317" s="314">
        <f t="shared" si="440"/>
        <v>0</v>
      </c>
      <c r="BN1317" s="311">
        <f t="shared" si="434"/>
        <v>0</v>
      </c>
      <c r="BO1317" s="312">
        <f t="shared" si="435"/>
        <v>0</v>
      </c>
      <c r="BP1317" s="313">
        <f t="shared" si="436"/>
        <v>0</v>
      </c>
      <c r="BQ1317" s="314">
        <f t="shared" si="441"/>
        <v>0</v>
      </c>
      <c r="BR1317" s="311">
        <f t="shared" si="437"/>
        <v>0</v>
      </c>
      <c r="BS1317" s="312">
        <f t="shared" si="438"/>
        <v>0</v>
      </c>
      <c r="BT1317" s="313">
        <f t="shared" si="439"/>
        <v>0</v>
      </c>
      <c r="BU1317" s="314">
        <f t="shared" si="442"/>
        <v>0</v>
      </c>
      <c r="BV1317" s="247">
        <f t="shared" si="443"/>
        <v>0</v>
      </c>
      <c r="BW1317" s="310" t="str">
        <f>IF(BV1317=0,"",
IF(SUM($BV$1089:BV1317)=1,BX1317,
IF($BV$1664&gt;SUM($BV$1089:BV1317),_xlfn.CONCAT(", ",BX1317),
IF($BV$1664=SUM($BV$1089:BV1317),_xlfn.CONCAT(" y ",BX1317)))))</f>
        <v/>
      </c>
      <c r="BX1317" s="421">
        <v>229</v>
      </c>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row>
    <row r="1318" spans="1:133" ht="14.25">
      <c r="A1318" s="405"/>
      <c r="B1318" s="6"/>
      <c r="C1318" s="421" t="s">
        <v>6895</v>
      </c>
      <c r="D1318" s="668" t="str">
        <f>IF($AC$1082="","",IF(HLOOKUP($AC$1082,Presentación!$AQ$3:$BV$574,Presentación!AP233)="","",HLOOKUP($AC$1082,Presentación!$AQ$3:$BV$574,Presentación!AP233,0)))</f>
        <v/>
      </c>
      <c r="E1318" s="669"/>
      <c r="F1318" s="670"/>
      <c r="G1318" s="763" t="str">
        <f>IF($AC$1082="","",IF(HLOOKUP($AC$1082,Presentación!$BZ$3:$DE$574,Presentación!AP233,0)="","",HLOOKUP($AC$1082,Presentación!$BZ$3:$DE$574,Presentación!AP233,0)))</f>
        <v/>
      </c>
      <c r="H1318" s="669"/>
      <c r="I1318" s="669"/>
      <c r="J1318" s="669"/>
      <c r="K1318" s="669"/>
      <c r="L1318" s="670"/>
      <c r="M1318" s="112"/>
      <c r="N1318" s="112"/>
      <c r="O1318" s="112"/>
      <c r="P1318" s="112"/>
      <c r="Q1318" s="112"/>
      <c r="R1318" s="112"/>
      <c r="S1318" s="112"/>
      <c r="T1318" s="112"/>
      <c r="U1318" s="112"/>
      <c r="V1318" s="112"/>
      <c r="W1318" s="112"/>
      <c r="X1318" s="112"/>
      <c r="Y1318" s="112"/>
      <c r="Z1318" s="112"/>
      <c r="AA1318" s="112"/>
      <c r="AB1318" s="112"/>
      <c r="AC1318" s="112"/>
      <c r="AD1318" s="112"/>
      <c r="AG1318">
        <f t="shared" si="405"/>
        <v>0</v>
      </c>
      <c r="AH1318" s="247">
        <f t="shared" si="406"/>
        <v>0</v>
      </c>
      <c r="AI1318" s="310" t="str">
        <f>IF(AH1318=0,"",
IF(SUM($AH$1088:AH1318)=1,AJ1318,
IF($AH$1663&gt;SUM($AH$1088:AH1318),_xlfn.CONCAT(", ",AJ1318),
IF($AH$1663=SUM($AH$1088:AH1318),_xlfn.CONCAT(" y ",AJ1318)))))</f>
        <v/>
      </c>
      <c r="AJ1318" s="421">
        <v>231</v>
      </c>
      <c r="AK1318">
        <f t="shared" si="404"/>
        <v>0</v>
      </c>
      <c r="AL1318">
        <f t="shared" si="407"/>
        <v>0</v>
      </c>
      <c r="AM1318">
        <f t="shared" si="408"/>
        <v>0</v>
      </c>
      <c r="AN1318">
        <f t="shared" si="409"/>
        <v>0</v>
      </c>
      <c r="AO1318">
        <f t="shared" si="410"/>
        <v>0</v>
      </c>
      <c r="AP1318">
        <f t="shared" si="411"/>
        <v>0</v>
      </c>
      <c r="AQ1318">
        <f t="shared" si="412"/>
        <v>0</v>
      </c>
      <c r="AR1318">
        <f t="shared" si="413"/>
        <v>0</v>
      </c>
      <c r="AS1318">
        <f t="shared" si="414"/>
        <v>0</v>
      </c>
      <c r="AT1318">
        <f t="shared" si="415"/>
        <v>0</v>
      </c>
      <c r="AU1318">
        <f t="shared" si="416"/>
        <v>0</v>
      </c>
      <c r="AV1318">
        <f t="shared" si="417"/>
        <v>0</v>
      </c>
      <c r="AW1318">
        <f t="shared" si="418"/>
        <v>0</v>
      </c>
      <c r="AX1318">
        <f t="shared" si="419"/>
        <v>0</v>
      </c>
      <c r="AY1318">
        <f t="shared" si="420"/>
        <v>0</v>
      </c>
      <c r="AZ1318">
        <f t="shared" si="421"/>
        <v>0</v>
      </c>
      <c r="BA1318">
        <f t="shared" si="422"/>
        <v>0</v>
      </c>
      <c r="BB1318">
        <f t="shared" si="423"/>
        <v>0</v>
      </c>
      <c r="BC1318">
        <f t="shared" si="424"/>
        <v>0</v>
      </c>
      <c r="BD1318">
        <f t="shared" si="425"/>
        <v>0</v>
      </c>
      <c r="BE1318">
        <f t="shared" si="426"/>
        <v>0</v>
      </c>
      <c r="BF1318">
        <f t="shared" si="427"/>
        <v>0</v>
      </c>
      <c r="BG1318">
        <f t="shared" si="428"/>
        <v>0</v>
      </c>
      <c r="BH1318">
        <f t="shared" si="429"/>
        <v>0</v>
      </c>
      <c r="BI1318">
        <f t="shared" si="430"/>
        <v>0</v>
      </c>
      <c r="BJ1318" s="311">
        <f t="shared" si="431"/>
        <v>0</v>
      </c>
      <c r="BK1318" s="312">
        <f t="shared" si="432"/>
        <v>0</v>
      </c>
      <c r="BL1318" s="313">
        <f t="shared" si="433"/>
        <v>0</v>
      </c>
      <c r="BM1318" s="314">
        <f t="shared" si="440"/>
        <v>0</v>
      </c>
      <c r="BN1318" s="311">
        <f t="shared" si="434"/>
        <v>0</v>
      </c>
      <c r="BO1318" s="312">
        <f t="shared" si="435"/>
        <v>0</v>
      </c>
      <c r="BP1318" s="313">
        <f t="shared" si="436"/>
        <v>0</v>
      </c>
      <c r="BQ1318" s="314">
        <f t="shared" si="441"/>
        <v>0</v>
      </c>
      <c r="BR1318" s="311">
        <f t="shared" si="437"/>
        <v>0</v>
      </c>
      <c r="BS1318" s="312">
        <f t="shared" si="438"/>
        <v>0</v>
      </c>
      <c r="BT1318" s="313">
        <f t="shared" si="439"/>
        <v>0</v>
      </c>
      <c r="BU1318" s="314">
        <f t="shared" si="442"/>
        <v>0</v>
      </c>
      <c r="BV1318" s="247">
        <f t="shared" si="443"/>
        <v>0</v>
      </c>
      <c r="BW1318" s="310" t="str">
        <f>IF(BV1318=0,"",
IF(SUM($BV$1089:BV1318)=1,BX1318,
IF($BV$1664&gt;SUM($BV$1089:BV1318),_xlfn.CONCAT(", ",BX1318),
IF($BV$1664=SUM($BV$1089:BV1318),_xlfn.CONCAT(" y ",BX1318)))))</f>
        <v/>
      </c>
      <c r="BX1318" s="421">
        <v>230</v>
      </c>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row>
    <row r="1319" spans="1:133" ht="14.25">
      <c r="A1319" s="405"/>
      <c r="B1319" s="6"/>
      <c r="C1319" s="421" t="s">
        <v>6896</v>
      </c>
      <c r="D1319" s="668" t="str">
        <f>IF($AC$1082="","",IF(HLOOKUP($AC$1082,Presentación!$AQ$3:$BV$574,Presentación!AP234)="","",HLOOKUP($AC$1082,Presentación!$AQ$3:$BV$574,Presentación!AP234,0)))</f>
        <v/>
      </c>
      <c r="E1319" s="669"/>
      <c r="F1319" s="670"/>
      <c r="G1319" s="763" t="str">
        <f>IF($AC$1082="","",IF(HLOOKUP($AC$1082,Presentación!$BZ$3:$DE$574,Presentación!AP234,0)="","",HLOOKUP($AC$1082,Presentación!$BZ$3:$DE$574,Presentación!AP234,0)))</f>
        <v/>
      </c>
      <c r="H1319" s="669"/>
      <c r="I1319" s="669"/>
      <c r="J1319" s="669"/>
      <c r="K1319" s="669"/>
      <c r="L1319" s="670"/>
      <c r="M1319" s="112"/>
      <c r="N1319" s="112"/>
      <c r="O1319" s="112"/>
      <c r="P1319" s="112"/>
      <c r="Q1319" s="112"/>
      <c r="R1319" s="112"/>
      <c r="S1319" s="112"/>
      <c r="T1319" s="112"/>
      <c r="U1319" s="112"/>
      <c r="V1319" s="112"/>
      <c r="W1319" s="112"/>
      <c r="X1319" s="112"/>
      <c r="Y1319" s="112"/>
      <c r="Z1319" s="112"/>
      <c r="AA1319" s="112"/>
      <c r="AB1319" s="112"/>
      <c r="AC1319" s="112"/>
      <c r="AD1319" s="112"/>
      <c r="AG1319">
        <f t="shared" si="405"/>
        <v>0</v>
      </c>
      <c r="AH1319" s="247">
        <f t="shared" si="406"/>
        <v>0</v>
      </c>
      <c r="AI1319" s="310" t="str">
        <f>IF(AH1319=0,"",
IF(SUM($AH$1088:AH1319)=1,AJ1319,
IF($AH$1663&gt;SUM($AH$1088:AH1319),_xlfn.CONCAT(", ",AJ1319),
IF($AH$1663=SUM($AH$1088:AH1319),_xlfn.CONCAT(" y ",AJ1319)))))</f>
        <v/>
      </c>
      <c r="AJ1319" s="421">
        <v>232</v>
      </c>
      <c r="AK1319">
        <f t="shared" si="404"/>
        <v>0</v>
      </c>
      <c r="AL1319">
        <f t="shared" si="407"/>
        <v>0</v>
      </c>
      <c r="AM1319">
        <f t="shared" si="408"/>
        <v>0</v>
      </c>
      <c r="AN1319">
        <f t="shared" si="409"/>
        <v>0</v>
      </c>
      <c r="AO1319">
        <f t="shared" si="410"/>
        <v>0</v>
      </c>
      <c r="AP1319">
        <f t="shared" si="411"/>
        <v>0</v>
      </c>
      <c r="AQ1319">
        <f t="shared" si="412"/>
        <v>0</v>
      </c>
      <c r="AR1319">
        <f t="shared" si="413"/>
        <v>0</v>
      </c>
      <c r="AS1319">
        <f t="shared" si="414"/>
        <v>0</v>
      </c>
      <c r="AT1319">
        <f t="shared" si="415"/>
        <v>0</v>
      </c>
      <c r="AU1319">
        <f t="shared" si="416"/>
        <v>0</v>
      </c>
      <c r="AV1319">
        <f t="shared" si="417"/>
        <v>0</v>
      </c>
      <c r="AW1319">
        <f t="shared" si="418"/>
        <v>0</v>
      </c>
      <c r="AX1319">
        <f t="shared" si="419"/>
        <v>0</v>
      </c>
      <c r="AY1319">
        <f t="shared" si="420"/>
        <v>0</v>
      </c>
      <c r="AZ1319">
        <f t="shared" si="421"/>
        <v>0</v>
      </c>
      <c r="BA1319">
        <f t="shared" si="422"/>
        <v>0</v>
      </c>
      <c r="BB1319">
        <f t="shared" si="423"/>
        <v>0</v>
      </c>
      <c r="BC1319">
        <f t="shared" si="424"/>
        <v>0</v>
      </c>
      <c r="BD1319">
        <f t="shared" si="425"/>
        <v>0</v>
      </c>
      <c r="BE1319">
        <f t="shared" si="426"/>
        <v>0</v>
      </c>
      <c r="BF1319">
        <f t="shared" si="427"/>
        <v>0</v>
      </c>
      <c r="BG1319">
        <f t="shared" si="428"/>
        <v>0</v>
      </c>
      <c r="BH1319">
        <f t="shared" si="429"/>
        <v>0</v>
      </c>
      <c r="BI1319">
        <f t="shared" si="430"/>
        <v>0</v>
      </c>
      <c r="BJ1319" s="311">
        <f t="shared" si="431"/>
        <v>0</v>
      </c>
      <c r="BK1319" s="312">
        <f t="shared" si="432"/>
        <v>0</v>
      </c>
      <c r="BL1319" s="313">
        <f t="shared" si="433"/>
        <v>0</v>
      </c>
      <c r="BM1319" s="314">
        <f t="shared" si="440"/>
        <v>0</v>
      </c>
      <c r="BN1319" s="311">
        <f t="shared" si="434"/>
        <v>0</v>
      </c>
      <c r="BO1319" s="312">
        <f t="shared" si="435"/>
        <v>0</v>
      </c>
      <c r="BP1319" s="313">
        <f t="shared" si="436"/>
        <v>0</v>
      </c>
      <c r="BQ1319" s="314">
        <f t="shared" si="441"/>
        <v>0</v>
      </c>
      <c r="BR1319" s="311">
        <f t="shared" si="437"/>
        <v>0</v>
      </c>
      <c r="BS1319" s="312">
        <f t="shared" si="438"/>
        <v>0</v>
      </c>
      <c r="BT1319" s="313">
        <f t="shared" si="439"/>
        <v>0</v>
      </c>
      <c r="BU1319" s="314">
        <f t="shared" si="442"/>
        <v>0</v>
      </c>
      <c r="BV1319" s="247">
        <f t="shared" si="443"/>
        <v>0</v>
      </c>
      <c r="BW1319" s="310" t="str">
        <f>IF(BV1319=0,"",
IF(SUM($BV$1089:BV1319)=1,BX1319,
IF($BV$1664&gt;SUM($BV$1089:BV1319),_xlfn.CONCAT(", ",BX1319),
IF($BV$1664=SUM($BV$1089:BV1319),_xlfn.CONCAT(" y ",BX1319)))))</f>
        <v/>
      </c>
      <c r="BX1319" s="421">
        <v>231</v>
      </c>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row>
    <row r="1320" spans="1:133" ht="14.25">
      <c r="A1320" s="405"/>
      <c r="B1320" s="6"/>
      <c r="C1320" s="421" t="s">
        <v>6897</v>
      </c>
      <c r="D1320" s="668" t="str">
        <f>IF($AC$1082="","",IF(HLOOKUP($AC$1082,Presentación!$AQ$3:$BV$574,Presentación!AP235)="","",HLOOKUP($AC$1082,Presentación!$AQ$3:$BV$574,Presentación!AP235,0)))</f>
        <v/>
      </c>
      <c r="E1320" s="669"/>
      <c r="F1320" s="670"/>
      <c r="G1320" s="763" t="str">
        <f>IF($AC$1082="","",IF(HLOOKUP($AC$1082,Presentación!$BZ$3:$DE$574,Presentación!AP235,0)="","",HLOOKUP($AC$1082,Presentación!$BZ$3:$DE$574,Presentación!AP235,0)))</f>
        <v/>
      </c>
      <c r="H1320" s="669"/>
      <c r="I1320" s="669"/>
      <c r="J1320" s="669"/>
      <c r="K1320" s="669"/>
      <c r="L1320" s="670"/>
      <c r="M1320" s="112"/>
      <c r="N1320" s="112"/>
      <c r="O1320" s="112"/>
      <c r="P1320" s="112"/>
      <c r="Q1320" s="112"/>
      <c r="R1320" s="112"/>
      <c r="S1320" s="112"/>
      <c r="T1320" s="112"/>
      <c r="U1320" s="112"/>
      <c r="V1320" s="112"/>
      <c r="W1320" s="112"/>
      <c r="X1320" s="112"/>
      <c r="Y1320" s="112"/>
      <c r="Z1320" s="112"/>
      <c r="AA1320" s="112"/>
      <c r="AB1320" s="112"/>
      <c r="AC1320" s="112"/>
      <c r="AD1320" s="112"/>
      <c r="AG1320">
        <f t="shared" si="405"/>
        <v>0</v>
      </c>
      <c r="AH1320" s="247">
        <f t="shared" si="406"/>
        <v>0</v>
      </c>
      <c r="AI1320" s="310" t="str">
        <f>IF(AH1320=0,"",
IF(SUM($AH$1088:AH1320)=1,AJ1320,
IF($AH$1663&gt;SUM($AH$1088:AH1320),_xlfn.CONCAT(", ",AJ1320),
IF($AH$1663=SUM($AH$1088:AH1320),_xlfn.CONCAT(" y ",AJ1320)))))</f>
        <v/>
      </c>
      <c r="AJ1320" s="421">
        <v>233</v>
      </c>
      <c r="AK1320">
        <f t="shared" si="404"/>
        <v>0</v>
      </c>
      <c r="AL1320">
        <f t="shared" si="407"/>
        <v>0</v>
      </c>
      <c r="AM1320">
        <f t="shared" si="408"/>
        <v>0</v>
      </c>
      <c r="AN1320">
        <f t="shared" si="409"/>
        <v>0</v>
      </c>
      <c r="AO1320">
        <f t="shared" si="410"/>
        <v>0</v>
      </c>
      <c r="AP1320">
        <f t="shared" si="411"/>
        <v>0</v>
      </c>
      <c r="AQ1320">
        <f t="shared" si="412"/>
        <v>0</v>
      </c>
      <c r="AR1320">
        <f t="shared" si="413"/>
        <v>0</v>
      </c>
      <c r="AS1320">
        <f t="shared" si="414"/>
        <v>0</v>
      </c>
      <c r="AT1320">
        <f t="shared" si="415"/>
        <v>0</v>
      </c>
      <c r="AU1320">
        <f t="shared" si="416"/>
        <v>0</v>
      </c>
      <c r="AV1320">
        <f t="shared" si="417"/>
        <v>0</v>
      </c>
      <c r="AW1320">
        <f t="shared" si="418"/>
        <v>0</v>
      </c>
      <c r="AX1320">
        <f t="shared" si="419"/>
        <v>0</v>
      </c>
      <c r="AY1320">
        <f t="shared" si="420"/>
        <v>0</v>
      </c>
      <c r="AZ1320">
        <f t="shared" si="421"/>
        <v>0</v>
      </c>
      <c r="BA1320">
        <f t="shared" si="422"/>
        <v>0</v>
      </c>
      <c r="BB1320">
        <f t="shared" si="423"/>
        <v>0</v>
      </c>
      <c r="BC1320">
        <f t="shared" si="424"/>
        <v>0</v>
      </c>
      <c r="BD1320">
        <f t="shared" si="425"/>
        <v>0</v>
      </c>
      <c r="BE1320">
        <f t="shared" si="426"/>
        <v>0</v>
      </c>
      <c r="BF1320">
        <f t="shared" si="427"/>
        <v>0</v>
      </c>
      <c r="BG1320">
        <f t="shared" si="428"/>
        <v>0</v>
      </c>
      <c r="BH1320">
        <f t="shared" si="429"/>
        <v>0</v>
      </c>
      <c r="BI1320">
        <f t="shared" si="430"/>
        <v>0</v>
      </c>
      <c r="BJ1320" s="311">
        <f t="shared" si="431"/>
        <v>0</v>
      </c>
      <c r="BK1320" s="312">
        <f t="shared" si="432"/>
        <v>0</v>
      </c>
      <c r="BL1320" s="313">
        <f t="shared" si="433"/>
        <v>0</v>
      </c>
      <c r="BM1320" s="314">
        <f t="shared" si="440"/>
        <v>0</v>
      </c>
      <c r="BN1320" s="311">
        <f t="shared" si="434"/>
        <v>0</v>
      </c>
      <c r="BO1320" s="312">
        <f t="shared" si="435"/>
        <v>0</v>
      </c>
      <c r="BP1320" s="313">
        <f t="shared" si="436"/>
        <v>0</v>
      </c>
      <c r="BQ1320" s="314">
        <f t="shared" si="441"/>
        <v>0</v>
      </c>
      <c r="BR1320" s="311">
        <f t="shared" si="437"/>
        <v>0</v>
      </c>
      <c r="BS1320" s="312">
        <f t="shared" si="438"/>
        <v>0</v>
      </c>
      <c r="BT1320" s="313">
        <f t="shared" si="439"/>
        <v>0</v>
      </c>
      <c r="BU1320" s="314">
        <f t="shared" si="442"/>
        <v>0</v>
      </c>
      <c r="BV1320" s="247">
        <f t="shared" si="443"/>
        <v>0</v>
      </c>
      <c r="BW1320" s="310" t="str">
        <f>IF(BV1320=0,"",
IF(SUM($BV$1089:BV1320)=1,BX1320,
IF($BV$1664&gt;SUM($BV$1089:BV1320),_xlfn.CONCAT(", ",BX1320),
IF($BV$1664=SUM($BV$1089:BV1320),_xlfn.CONCAT(" y ",BX1320)))))</f>
        <v/>
      </c>
      <c r="BX1320" s="421">
        <v>232</v>
      </c>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row>
    <row r="1321" spans="1:133" ht="14.25">
      <c r="A1321" s="405"/>
      <c r="B1321" s="6"/>
      <c r="C1321" s="421" t="s">
        <v>6898</v>
      </c>
      <c r="D1321" s="668" t="str">
        <f>IF($AC$1082="","",IF(HLOOKUP($AC$1082,Presentación!$AQ$3:$BV$574,Presentación!AP236)="","",HLOOKUP($AC$1082,Presentación!$AQ$3:$BV$574,Presentación!AP236,0)))</f>
        <v/>
      </c>
      <c r="E1321" s="669"/>
      <c r="F1321" s="670"/>
      <c r="G1321" s="763" t="str">
        <f>IF($AC$1082="","",IF(HLOOKUP($AC$1082,Presentación!$BZ$3:$DE$574,Presentación!AP236,0)="","",HLOOKUP($AC$1082,Presentación!$BZ$3:$DE$574,Presentación!AP236,0)))</f>
        <v/>
      </c>
      <c r="H1321" s="669"/>
      <c r="I1321" s="669"/>
      <c r="J1321" s="669"/>
      <c r="K1321" s="669"/>
      <c r="L1321" s="670"/>
      <c r="M1321" s="112"/>
      <c r="N1321" s="112"/>
      <c r="O1321" s="112"/>
      <c r="P1321" s="112"/>
      <c r="Q1321" s="112"/>
      <c r="R1321" s="112"/>
      <c r="S1321" s="112"/>
      <c r="T1321" s="112"/>
      <c r="U1321" s="112"/>
      <c r="V1321" s="112"/>
      <c r="W1321" s="112"/>
      <c r="X1321" s="112"/>
      <c r="Y1321" s="112"/>
      <c r="Z1321" s="112"/>
      <c r="AA1321" s="112"/>
      <c r="AB1321" s="112"/>
      <c r="AC1321" s="112"/>
      <c r="AD1321" s="112"/>
      <c r="AG1321">
        <f t="shared" si="405"/>
        <v>0</v>
      </c>
      <c r="AH1321" s="247">
        <f t="shared" si="406"/>
        <v>0</v>
      </c>
      <c r="AI1321" s="310" t="str">
        <f>IF(AH1321=0,"",
IF(SUM($AH$1088:AH1321)=1,AJ1321,
IF($AH$1663&gt;SUM($AH$1088:AH1321),_xlfn.CONCAT(", ",AJ1321),
IF($AH$1663=SUM($AH$1088:AH1321),_xlfn.CONCAT(" y ",AJ1321)))))</f>
        <v/>
      </c>
      <c r="AJ1321" s="421">
        <v>234</v>
      </c>
      <c r="AK1321">
        <f t="shared" si="404"/>
        <v>0</v>
      </c>
      <c r="AL1321">
        <f t="shared" si="407"/>
        <v>0</v>
      </c>
      <c r="AM1321">
        <f t="shared" si="408"/>
        <v>0</v>
      </c>
      <c r="AN1321">
        <f t="shared" si="409"/>
        <v>0</v>
      </c>
      <c r="AO1321">
        <f t="shared" si="410"/>
        <v>0</v>
      </c>
      <c r="AP1321">
        <f t="shared" si="411"/>
        <v>0</v>
      </c>
      <c r="AQ1321">
        <f t="shared" si="412"/>
        <v>0</v>
      </c>
      <c r="AR1321">
        <f t="shared" si="413"/>
        <v>0</v>
      </c>
      <c r="AS1321">
        <f t="shared" si="414"/>
        <v>0</v>
      </c>
      <c r="AT1321">
        <f t="shared" si="415"/>
        <v>0</v>
      </c>
      <c r="AU1321">
        <f t="shared" si="416"/>
        <v>0</v>
      </c>
      <c r="AV1321">
        <f t="shared" si="417"/>
        <v>0</v>
      </c>
      <c r="AW1321">
        <f t="shared" si="418"/>
        <v>0</v>
      </c>
      <c r="AX1321">
        <f t="shared" si="419"/>
        <v>0</v>
      </c>
      <c r="AY1321">
        <f t="shared" si="420"/>
        <v>0</v>
      </c>
      <c r="AZ1321">
        <f t="shared" si="421"/>
        <v>0</v>
      </c>
      <c r="BA1321">
        <f t="shared" si="422"/>
        <v>0</v>
      </c>
      <c r="BB1321">
        <f t="shared" si="423"/>
        <v>0</v>
      </c>
      <c r="BC1321">
        <f t="shared" si="424"/>
        <v>0</v>
      </c>
      <c r="BD1321">
        <f t="shared" si="425"/>
        <v>0</v>
      </c>
      <c r="BE1321">
        <f t="shared" si="426"/>
        <v>0</v>
      </c>
      <c r="BF1321">
        <f t="shared" si="427"/>
        <v>0</v>
      </c>
      <c r="BG1321">
        <f t="shared" si="428"/>
        <v>0</v>
      </c>
      <c r="BH1321">
        <f t="shared" si="429"/>
        <v>0</v>
      </c>
      <c r="BI1321">
        <f t="shared" si="430"/>
        <v>0</v>
      </c>
      <c r="BJ1321" s="311">
        <f t="shared" si="431"/>
        <v>0</v>
      </c>
      <c r="BK1321" s="312">
        <f t="shared" si="432"/>
        <v>0</v>
      </c>
      <c r="BL1321" s="313">
        <f t="shared" si="433"/>
        <v>0</v>
      </c>
      <c r="BM1321" s="314">
        <f t="shared" si="440"/>
        <v>0</v>
      </c>
      <c r="BN1321" s="311">
        <f t="shared" si="434"/>
        <v>0</v>
      </c>
      <c r="BO1321" s="312">
        <f t="shared" si="435"/>
        <v>0</v>
      </c>
      <c r="BP1321" s="313">
        <f t="shared" si="436"/>
        <v>0</v>
      </c>
      <c r="BQ1321" s="314">
        <f t="shared" si="441"/>
        <v>0</v>
      </c>
      <c r="BR1321" s="311">
        <f t="shared" si="437"/>
        <v>0</v>
      </c>
      <c r="BS1321" s="312">
        <f t="shared" si="438"/>
        <v>0</v>
      </c>
      <c r="BT1321" s="313">
        <f t="shared" si="439"/>
        <v>0</v>
      </c>
      <c r="BU1321" s="314">
        <f t="shared" si="442"/>
        <v>0</v>
      </c>
      <c r="BV1321" s="247">
        <f t="shared" si="443"/>
        <v>0</v>
      </c>
      <c r="BW1321" s="310" t="str">
        <f>IF(BV1321=0,"",
IF(SUM($BV$1089:BV1321)=1,BX1321,
IF($BV$1664&gt;SUM($BV$1089:BV1321),_xlfn.CONCAT(", ",BX1321),
IF($BV$1664=SUM($BV$1089:BV1321),_xlfn.CONCAT(" y ",BX1321)))))</f>
        <v/>
      </c>
      <c r="BX1321" s="421">
        <v>233</v>
      </c>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row>
    <row r="1322" spans="1:133" ht="14.25">
      <c r="A1322" s="405"/>
      <c r="B1322" s="6"/>
      <c r="C1322" s="421" t="s">
        <v>6899</v>
      </c>
      <c r="D1322" s="668" t="str">
        <f>IF($AC$1082="","",IF(HLOOKUP($AC$1082,Presentación!$AQ$3:$BV$574,Presentación!AP237)="","",HLOOKUP($AC$1082,Presentación!$AQ$3:$BV$574,Presentación!AP237,0)))</f>
        <v/>
      </c>
      <c r="E1322" s="669"/>
      <c r="F1322" s="670"/>
      <c r="G1322" s="763" t="str">
        <f>IF($AC$1082="","",IF(HLOOKUP($AC$1082,Presentación!$BZ$3:$DE$574,Presentación!AP237,0)="","",HLOOKUP($AC$1082,Presentación!$BZ$3:$DE$574,Presentación!AP237,0)))</f>
        <v/>
      </c>
      <c r="H1322" s="669"/>
      <c r="I1322" s="669"/>
      <c r="J1322" s="669"/>
      <c r="K1322" s="669"/>
      <c r="L1322" s="670"/>
      <c r="M1322" s="112"/>
      <c r="N1322" s="112"/>
      <c r="O1322" s="112"/>
      <c r="P1322" s="112"/>
      <c r="Q1322" s="112"/>
      <c r="R1322" s="112"/>
      <c r="S1322" s="112"/>
      <c r="T1322" s="112"/>
      <c r="U1322" s="112"/>
      <c r="V1322" s="112"/>
      <c r="W1322" s="112"/>
      <c r="X1322" s="112"/>
      <c r="Y1322" s="112"/>
      <c r="Z1322" s="112"/>
      <c r="AA1322" s="112"/>
      <c r="AB1322" s="112"/>
      <c r="AC1322" s="112"/>
      <c r="AD1322" s="112"/>
      <c r="AG1322">
        <f t="shared" si="405"/>
        <v>0</v>
      </c>
      <c r="AH1322" s="247">
        <f t="shared" si="406"/>
        <v>0</v>
      </c>
      <c r="AI1322" s="310" t="str">
        <f>IF(AH1322=0,"",
IF(SUM($AH$1088:AH1322)=1,AJ1322,
IF($AH$1663&gt;SUM($AH$1088:AH1322),_xlfn.CONCAT(", ",AJ1322),
IF($AH$1663=SUM($AH$1088:AH1322),_xlfn.CONCAT(" y ",AJ1322)))))</f>
        <v/>
      </c>
      <c r="AJ1322" s="421">
        <v>235</v>
      </c>
      <c r="AK1322">
        <f t="shared" si="404"/>
        <v>0</v>
      </c>
      <c r="AL1322">
        <f t="shared" si="407"/>
        <v>0</v>
      </c>
      <c r="AM1322">
        <f t="shared" si="408"/>
        <v>0</v>
      </c>
      <c r="AN1322">
        <f t="shared" si="409"/>
        <v>0</v>
      </c>
      <c r="AO1322">
        <f t="shared" si="410"/>
        <v>0</v>
      </c>
      <c r="AP1322">
        <f t="shared" si="411"/>
        <v>0</v>
      </c>
      <c r="AQ1322">
        <f t="shared" si="412"/>
        <v>0</v>
      </c>
      <c r="AR1322">
        <f t="shared" si="413"/>
        <v>0</v>
      </c>
      <c r="AS1322">
        <f t="shared" si="414"/>
        <v>0</v>
      </c>
      <c r="AT1322">
        <f t="shared" si="415"/>
        <v>0</v>
      </c>
      <c r="AU1322">
        <f t="shared" si="416"/>
        <v>0</v>
      </c>
      <c r="AV1322">
        <f t="shared" si="417"/>
        <v>0</v>
      </c>
      <c r="AW1322">
        <f t="shared" si="418"/>
        <v>0</v>
      </c>
      <c r="AX1322">
        <f t="shared" si="419"/>
        <v>0</v>
      </c>
      <c r="AY1322">
        <f t="shared" si="420"/>
        <v>0</v>
      </c>
      <c r="AZ1322">
        <f t="shared" si="421"/>
        <v>0</v>
      </c>
      <c r="BA1322">
        <f t="shared" si="422"/>
        <v>0</v>
      </c>
      <c r="BB1322">
        <f t="shared" si="423"/>
        <v>0</v>
      </c>
      <c r="BC1322">
        <f t="shared" si="424"/>
        <v>0</v>
      </c>
      <c r="BD1322">
        <f t="shared" si="425"/>
        <v>0</v>
      </c>
      <c r="BE1322">
        <f t="shared" si="426"/>
        <v>0</v>
      </c>
      <c r="BF1322">
        <f t="shared" si="427"/>
        <v>0</v>
      </c>
      <c r="BG1322">
        <f t="shared" si="428"/>
        <v>0</v>
      </c>
      <c r="BH1322">
        <f t="shared" si="429"/>
        <v>0</v>
      </c>
      <c r="BI1322">
        <f t="shared" si="430"/>
        <v>0</v>
      </c>
      <c r="BJ1322" s="311">
        <f t="shared" si="431"/>
        <v>0</v>
      </c>
      <c r="BK1322" s="312">
        <f t="shared" si="432"/>
        <v>0</v>
      </c>
      <c r="BL1322" s="313">
        <f t="shared" si="433"/>
        <v>0</v>
      </c>
      <c r="BM1322" s="314">
        <f t="shared" si="440"/>
        <v>0</v>
      </c>
      <c r="BN1322" s="311">
        <f t="shared" si="434"/>
        <v>0</v>
      </c>
      <c r="BO1322" s="312">
        <f t="shared" si="435"/>
        <v>0</v>
      </c>
      <c r="BP1322" s="313">
        <f t="shared" si="436"/>
        <v>0</v>
      </c>
      <c r="BQ1322" s="314">
        <f t="shared" si="441"/>
        <v>0</v>
      </c>
      <c r="BR1322" s="311">
        <f t="shared" si="437"/>
        <v>0</v>
      </c>
      <c r="BS1322" s="312">
        <f t="shared" si="438"/>
        <v>0</v>
      </c>
      <c r="BT1322" s="313">
        <f t="shared" si="439"/>
        <v>0</v>
      </c>
      <c r="BU1322" s="314">
        <f t="shared" si="442"/>
        <v>0</v>
      </c>
      <c r="BV1322" s="247">
        <f t="shared" si="443"/>
        <v>0</v>
      </c>
      <c r="BW1322" s="310" t="str">
        <f>IF(BV1322=0,"",
IF(SUM($BV$1089:BV1322)=1,BX1322,
IF($BV$1664&gt;SUM($BV$1089:BV1322),_xlfn.CONCAT(", ",BX1322),
IF($BV$1664=SUM($BV$1089:BV1322),_xlfn.CONCAT(" y ",BX1322)))))</f>
        <v/>
      </c>
      <c r="BX1322" s="421">
        <v>234</v>
      </c>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row>
    <row r="1323" spans="1:133" ht="14.25">
      <c r="A1323" s="405"/>
      <c r="B1323" s="6"/>
      <c r="C1323" s="421" t="s">
        <v>6900</v>
      </c>
      <c r="D1323" s="668" t="str">
        <f>IF($AC$1082="","",IF(HLOOKUP($AC$1082,Presentación!$AQ$3:$BV$574,Presentación!AP238)="","",HLOOKUP($AC$1082,Presentación!$AQ$3:$BV$574,Presentación!AP238,0)))</f>
        <v/>
      </c>
      <c r="E1323" s="669"/>
      <c r="F1323" s="670"/>
      <c r="G1323" s="763" t="str">
        <f>IF($AC$1082="","",IF(HLOOKUP($AC$1082,Presentación!$BZ$3:$DE$574,Presentación!AP238,0)="","",HLOOKUP($AC$1082,Presentación!$BZ$3:$DE$574,Presentación!AP238,0)))</f>
        <v/>
      </c>
      <c r="H1323" s="669"/>
      <c r="I1323" s="669"/>
      <c r="J1323" s="669"/>
      <c r="K1323" s="669"/>
      <c r="L1323" s="670"/>
      <c r="M1323" s="112"/>
      <c r="N1323" s="112"/>
      <c r="O1323" s="112"/>
      <c r="P1323" s="112"/>
      <c r="Q1323" s="112"/>
      <c r="R1323" s="112"/>
      <c r="S1323" s="112"/>
      <c r="T1323" s="112"/>
      <c r="U1323" s="112"/>
      <c r="V1323" s="112"/>
      <c r="W1323" s="112"/>
      <c r="X1323" s="112"/>
      <c r="Y1323" s="112"/>
      <c r="Z1323" s="112"/>
      <c r="AA1323" s="112"/>
      <c r="AB1323" s="112"/>
      <c r="AC1323" s="112"/>
      <c r="AD1323" s="112"/>
      <c r="AG1323">
        <f t="shared" si="405"/>
        <v>0</v>
      </c>
      <c r="AH1323" s="247">
        <f t="shared" si="406"/>
        <v>0</v>
      </c>
      <c r="AI1323" s="310" t="str">
        <f>IF(AH1323=0,"",
IF(SUM($AH$1088:AH1323)=1,AJ1323,
IF($AH$1663&gt;SUM($AH$1088:AH1323),_xlfn.CONCAT(", ",AJ1323),
IF($AH$1663=SUM($AH$1088:AH1323),_xlfn.CONCAT(" y ",AJ1323)))))</f>
        <v/>
      </c>
      <c r="AJ1323" s="421">
        <v>236</v>
      </c>
      <c r="AK1323">
        <f t="shared" si="404"/>
        <v>0</v>
      </c>
      <c r="AL1323">
        <f t="shared" si="407"/>
        <v>0</v>
      </c>
      <c r="AM1323">
        <f t="shared" si="408"/>
        <v>0</v>
      </c>
      <c r="AN1323">
        <f t="shared" si="409"/>
        <v>0</v>
      </c>
      <c r="AO1323">
        <f t="shared" si="410"/>
        <v>0</v>
      </c>
      <c r="AP1323">
        <f t="shared" si="411"/>
        <v>0</v>
      </c>
      <c r="AQ1323">
        <f t="shared" si="412"/>
        <v>0</v>
      </c>
      <c r="AR1323">
        <f t="shared" si="413"/>
        <v>0</v>
      </c>
      <c r="AS1323">
        <f t="shared" si="414"/>
        <v>0</v>
      </c>
      <c r="AT1323">
        <f t="shared" si="415"/>
        <v>0</v>
      </c>
      <c r="AU1323">
        <f t="shared" si="416"/>
        <v>0</v>
      </c>
      <c r="AV1323">
        <f t="shared" si="417"/>
        <v>0</v>
      </c>
      <c r="AW1323">
        <f t="shared" si="418"/>
        <v>0</v>
      </c>
      <c r="AX1323">
        <f t="shared" si="419"/>
        <v>0</v>
      </c>
      <c r="AY1323">
        <f t="shared" si="420"/>
        <v>0</v>
      </c>
      <c r="AZ1323">
        <f t="shared" si="421"/>
        <v>0</v>
      </c>
      <c r="BA1323">
        <f t="shared" si="422"/>
        <v>0</v>
      </c>
      <c r="BB1323">
        <f t="shared" si="423"/>
        <v>0</v>
      </c>
      <c r="BC1323">
        <f t="shared" si="424"/>
        <v>0</v>
      </c>
      <c r="BD1323">
        <f t="shared" si="425"/>
        <v>0</v>
      </c>
      <c r="BE1323">
        <f t="shared" si="426"/>
        <v>0</v>
      </c>
      <c r="BF1323">
        <f t="shared" si="427"/>
        <v>0</v>
      </c>
      <c r="BG1323">
        <f t="shared" si="428"/>
        <v>0</v>
      </c>
      <c r="BH1323">
        <f t="shared" si="429"/>
        <v>0</v>
      </c>
      <c r="BI1323">
        <f t="shared" si="430"/>
        <v>0</v>
      </c>
      <c r="BJ1323" s="311">
        <f t="shared" si="431"/>
        <v>0</v>
      </c>
      <c r="BK1323" s="312">
        <f t="shared" si="432"/>
        <v>0</v>
      </c>
      <c r="BL1323" s="313">
        <f t="shared" si="433"/>
        <v>0</v>
      </c>
      <c r="BM1323" s="314">
        <f t="shared" si="440"/>
        <v>0</v>
      </c>
      <c r="BN1323" s="311">
        <f t="shared" si="434"/>
        <v>0</v>
      </c>
      <c r="BO1323" s="312">
        <f t="shared" si="435"/>
        <v>0</v>
      </c>
      <c r="BP1323" s="313">
        <f t="shared" si="436"/>
        <v>0</v>
      </c>
      <c r="BQ1323" s="314">
        <f t="shared" si="441"/>
        <v>0</v>
      </c>
      <c r="BR1323" s="311">
        <f t="shared" si="437"/>
        <v>0</v>
      </c>
      <c r="BS1323" s="312">
        <f t="shared" si="438"/>
        <v>0</v>
      </c>
      <c r="BT1323" s="313">
        <f t="shared" si="439"/>
        <v>0</v>
      </c>
      <c r="BU1323" s="314">
        <f t="shared" si="442"/>
        <v>0</v>
      </c>
      <c r="BV1323" s="247">
        <f t="shared" si="443"/>
        <v>0</v>
      </c>
      <c r="BW1323" s="310" t="str">
        <f>IF(BV1323=0,"",
IF(SUM($BV$1089:BV1323)=1,BX1323,
IF($BV$1664&gt;SUM($BV$1089:BV1323),_xlfn.CONCAT(", ",BX1323),
IF($BV$1664=SUM($BV$1089:BV1323),_xlfn.CONCAT(" y ",BX1323)))))</f>
        <v/>
      </c>
      <c r="BX1323" s="421">
        <v>235</v>
      </c>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row>
    <row r="1324" spans="1:133" ht="14.25">
      <c r="A1324" s="405"/>
      <c r="B1324" s="6"/>
      <c r="C1324" s="421" t="s">
        <v>6901</v>
      </c>
      <c r="D1324" s="668" t="str">
        <f>IF($AC$1082="","",IF(HLOOKUP($AC$1082,Presentación!$AQ$3:$BV$574,Presentación!AP239)="","",HLOOKUP($AC$1082,Presentación!$AQ$3:$BV$574,Presentación!AP239,0)))</f>
        <v/>
      </c>
      <c r="E1324" s="669"/>
      <c r="F1324" s="670"/>
      <c r="G1324" s="763" t="str">
        <f>IF($AC$1082="","",IF(HLOOKUP($AC$1082,Presentación!$BZ$3:$DE$574,Presentación!AP239,0)="","",HLOOKUP($AC$1082,Presentación!$BZ$3:$DE$574,Presentación!AP239,0)))</f>
        <v/>
      </c>
      <c r="H1324" s="669"/>
      <c r="I1324" s="669"/>
      <c r="J1324" s="669"/>
      <c r="K1324" s="669"/>
      <c r="L1324" s="670"/>
      <c r="M1324" s="112"/>
      <c r="N1324" s="112"/>
      <c r="O1324" s="112"/>
      <c r="P1324" s="112"/>
      <c r="Q1324" s="112"/>
      <c r="R1324" s="112"/>
      <c r="S1324" s="112"/>
      <c r="T1324" s="112"/>
      <c r="U1324" s="112"/>
      <c r="V1324" s="112"/>
      <c r="W1324" s="112"/>
      <c r="X1324" s="112"/>
      <c r="Y1324" s="112"/>
      <c r="Z1324" s="112"/>
      <c r="AA1324" s="112"/>
      <c r="AB1324" s="112"/>
      <c r="AC1324" s="112"/>
      <c r="AD1324" s="112"/>
      <c r="AG1324">
        <f t="shared" si="405"/>
        <v>0</v>
      </c>
      <c r="AH1324" s="247">
        <f t="shared" si="406"/>
        <v>0</v>
      </c>
      <c r="AI1324" s="310" t="str">
        <f>IF(AH1324=0,"",
IF(SUM($AH$1088:AH1324)=1,AJ1324,
IF($AH$1663&gt;SUM($AH$1088:AH1324),_xlfn.CONCAT(", ",AJ1324),
IF($AH$1663=SUM($AH$1088:AH1324),_xlfn.CONCAT(" y ",AJ1324)))))</f>
        <v/>
      </c>
      <c r="AJ1324" s="421">
        <v>237</v>
      </c>
      <c r="AK1324">
        <f t="shared" si="404"/>
        <v>0</v>
      </c>
      <c r="AL1324">
        <f t="shared" si="407"/>
        <v>0</v>
      </c>
      <c r="AM1324">
        <f t="shared" si="408"/>
        <v>0</v>
      </c>
      <c r="AN1324">
        <f t="shared" si="409"/>
        <v>0</v>
      </c>
      <c r="AO1324">
        <f t="shared" si="410"/>
        <v>0</v>
      </c>
      <c r="AP1324">
        <f t="shared" si="411"/>
        <v>0</v>
      </c>
      <c r="AQ1324">
        <f t="shared" si="412"/>
        <v>0</v>
      </c>
      <c r="AR1324">
        <f t="shared" si="413"/>
        <v>0</v>
      </c>
      <c r="AS1324">
        <f t="shared" si="414"/>
        <v>0</v>
      </c>
      <c r="AT1324">
        <f t="shared" si="415"/>
        <v>0</v>
      </c>
      <c r="AU1324">
        <f t="shared" si="416"/>
        <v>0</v>
      </c>
      <c r="AV1324">
        <f t="shared" si="417"/>
        <v>0</v>
      </c>
      <c r="AW1324">
        <f t="shared" si="418"/>
        <v>0</v>
      </c>
      <c r="AX1324">
        <f t="shared" si="419"/>
        <v>0</v>
      </c>
      <c r="AY1324">
        <f t="shared" si="420"/>
        <v>0</v>
      </c>
      <c r="AZ1324">
        <f t="shared" si="421"/>
        <v>0</v>
      </c>
      <c r="BA1324">
        <f t="shared" si="422"/>
        <v>0</v>
      </c>
      <c r="BB1324">
        <f t="shared" si="423"/>
        <v>0</v>
      </c>
      <c r="BC1324">
        <f t="shared" si="424"/>
        <v>0</v>
      </c>
      <c r="BD1324">
        <f t="shared" si="425"/>
        <v>0</v>
      </c>
      <c r="BE1324">
        <f t="shared" si="426"/>
        <v>0</v>
      </c>
      <c r="BF1324">
        <f t="shared" si="427"/>
        <v>0</v>
      </c>
      <c r="BG1324">
        <f t="shared" si="428"/>
        <v>0</v>
      </c>
      <c r="BH1324">
        <f t="shared" si="429"/>
        <v>0</v>
      </c>
      <c r="BI1324">
        <f t="shared" si="430"/>
        <v>0</v>
      </c>
      <c r="BJ1324" s="311">
        <f t="shared" si="431"/>
        <v>0</v>
      </c>
      <c r="BK1324" s="312">
        <f t="shared" si="432"/>
        <v>0</v>
      </c>
      <c r="BL1324" s="313">
        <f t="shared" si="433"/>
        <v>0</v>
      </c>
      <c r="BM1324" s="314">
        <f t="shared" si="440"/>
        <v>0</v>
      </c>
      <c r="BN1324" s="311">
        <f t="shared" si="434"/>
        <v>0</v>
      </c>
      <c r="BO1324" s="312">
        <f t="shared" si="435"/>
        <v>0</v>
      </c>
      <c r="BP1324" s="313">
        <f t="shared" si="436"/>
        <v>0</v>
      </c>
      <c r="BQ1324" s="314">
        <f t="shared" si="441"/>
        <v>0</v>
      </c>
      <c r="BR1324" s="311">
        <f t="shared" si="437"/>
        <v>0</v>
      </c>
      <c r="BS1324" s="312">
        <f t="shared" si="438"/>
        <v>0</v>
      </c>
      <c r="BT1324" s="313">
        <f t="shared" si="439"/>
        <v>0</v>
      </c>
      <c r="BU1324" s="314">
        <f t="shared" si="442"/>
        <v>0</v>
      </c>
      <c r="BV1324" s="247">
        <f t="shared" si="443"/>
        <v>0</v>
      </c>
      <c r="BW1324" s="310" t="str">
        <f>IF(BV1324=0,"",
IF(SUM($BV$1089:BV1324)=1,BX1324,
IF($BV$1664&gt;SUM($BV$1089:BV1324),_xlfn.CONCAT(", ",BX1324),
IF($BV$1664=SUM($BV$1089:BV1324),_xlfn.CONCAT(" y ",BX1324)))))</f>
        <v/>
      </c>
      <c r="BX1324" s="421">
        <v>236</v>
      </c>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row>
    <row r="1325" spans="1:133" ht="14.25">
      <c r="A1325" s="405"/>
      <c r="B1325" s="6"/>
      <c r="C1325" s="421" t="s">
        <v>6902</v>
      </c>
      <c r="D1325" s="668" t="str">
        <f>IF($AC$1082="","",IF(HLOOKUP($AC$1082,Presentación!$AQ$3:$BV$574,Presentación!AP240)="","",HLOOKUP($AC$1082,Presentación!$AQ$3:$BV$574,Presentación!AP240,0)))</f>
        <v/>
      </c>
      <c r="E1325" s="669"/>
      <c r="F1325" s="670"/>
      <c r="G1325" s="763" t="str">
        <f>IF($AC$1082="","",IF(HLOOKUP($AC$1082,Presentación!$BZ$3:$DE$574,Presentación!AP240,0)="","",HLOOKUP($AC$1082,Presentación!$BZ$3:$DE$574,Presentación!AP240,0)))</f>
        <v/>
      </c>
      <c r="H1325" s="669"/>
      <c r="I1325" s="669"/>
      <c r="J1325" s="669"/>
      <c r="K1325" s="669"/>
      <c r="L1325" s="670"/>
      <c r="M1325" s="112"/>
      <c r="N1325" s="112"/>
      <c r="O1325" s="112"/>
      <c r="P1325" s="112"/>
      <c r="Q1325" s="112"/>
      <c r="R1325" s="112"/>
      <c r="S1325" s="112"/>
      <c r="T1325" s="112"/>
      <c r="U1325" s="112"/>
      <c r="V1325" s="112"/>
      <c r="W1325" s="112"/>
      <c r="X1325" s="112"/>
      <c r="Y1325" s="112"/>
      <c r="Z1325" s="112"/>
      <c r="AA1325" s="112"/>
      <c r="AB1325" s="112"/>
      <c r="AC1325" s="112"/>
      <c r="AD1325" s="112"/>
      <c r="AG1325">
        <f t="shared" si="405"/>
        <v>0</v>
      </c>
      <c r="AH1325" s="247">
        <f t="shared" si="406"/>
        <v>0</v>
      </c>
      <c r="AI1325" s="310" t="str">
        <f>IF(AH1325=0,"",
IF(SUM($AH$1088:AH1325)=1,AJ1325,
IF($AH$1663&gt;SUM($AH$1088:AH1325),_xlfn.CONCAT(", ",AJ1325),
IF($AH$1663=SUM($AH$1088:AH1325),_xlfn.CONCAT(" y ",AJ1325)))))</f>
        <v/>
      </c>
      <c r="AJ1325" s="421">
        <v>238</v>
      </c>
      <c r="AK1325">
        <f t="shared" si="404"/>
        <v>0</v>
      </c>
      <c r="AL1325">
        <f t="shared" si="407"/>
        <v>0</v>
      </c>
      <c r="AM1325">
        <f t="shared" si="408"/>
        <v>0</v>
      </c>
      <c r="AN1325">
        <f t="shared" si="409"/>
        <v>0</v>
      </c>
      <c r="AO1325">
        <f t="shared" si="410"/>
        <v>0</v>
      </c>
      <c r="AP1325">
        <f t="shared" si="411"/>
        <v>0</v>
      </c>
      <c r="AQ1325">
        <f t="shared" si="412"/>
        <v>0</v>
      </c>
      <c r="AR1325">
        <f t="shared" si="413"/>
        <v>0</v>
      </c>
      <c r="AS1325">
        <f t="shared" si="414"/>
        <v>0</v>
      </c>
      <c r="AT1325">
        <f t="shared" si="415"/>
        <v>0</v>
      </c>
      <c r="AU1325">
        <f t="shared" si="416"/>
        <v>0</v>
      </c>
      <c r="AV1325">
        <f t="shared" si="417"/>
        <v>0</v>
      </c>
      <c r="AW1325">
        <f t="shared" si="418"/>
        <v>0</v>
      </c>
      <c r="AX1325">
        <f t="shared" si="419"/>
        <v>0</v>
      </c>
      <c r="AY1325">
        <f t="shared" si="420"/>
        <v>0</v>
      </c>
      <c r="AZ1325">
        <f t="shared" si="421"/>
        <v>0</v>
      </c>
      <c r="BA1325">
        <f t="shared" si="422"/>
        <v>0</v>
      </c>
      <c r="BB1325">
        <f t="shared" si="423"/>
        <v>0</v>
      </c>
      <c r="BC1325">
        <f t="shared" si="424"/>
        <v>0</v>
      </c>
      <c r="BD1325">
        <f t="shared" si="425"/>
        <v>0</v>
      </c>
      <c r="BE1325">
        <f t="shared" si="426"/>
        <v>0</v>
      </c>
      <c r="BF1325">
        <f t="shared" si="427"/>
        <v>0</v>
      </c>
      <c r="BG1325">
        <f t="shared" si="428"/>
        <v>0</v>
      </c>
      <c r="BH1325">
        <f t="shared" si="429"/>
        <v>0</v>
      </c>
      <c r="BI1325">
        <f t="shared" si="430"/>
        <v>0</v>
      </c>
      <c r="BJ1325" s="311">
        <f t="shared" si="431"/>
        <v>0</v>
      </c>
      <c r="BK1325" s="312">
        <f t="shared" si="432"/>
        <v>0</v>
      </c>
      <c r="BL1325" s="313">
        <f t="shared" si="433"/>
        <v>0</v>
      </c>
      <c r="BM1325" s="314">
        <f t="shared" si="440"/>
        <v>0</v>
      </c>
      <c r="BN1325" s="311">
        <f t="shared" si="434"/>
        <v>0</v>
      </c>
      <c r="BO1325" s="312">
        <f t="shared" si="435"/>
        <v>0</v>
      </c>
      <c r="BP1325" s="313">
        <f t="shared" si="436"/>
        <v>0</v>
      </c>
      <c r="BQ1325" s="314">
        <f t="shared" si="441"/>
        <v>0</v>
      </c>
      <c r="BR1325" s="311">
        <f t="shared" si="437"/>
        <v>0</v>
      </c>
      <c r="BS1325" s="312">
        <f t="shared" si="438"/>
        <v>0</v>
      </c>
      <c r="BT1325" s="313">
        <f t="shared" si="439"/>
        <v>0</v>
      </c>
      <c r="BU1325" s="314">
        <f t="shared" si="442"/>
        <v>0</v>
      </c>
      <c r="BV1325" s="247">
        <f t="shared" si="443"/>
        <v>0</v>
      </c>
      <c r="BW1325" s="310" t="str">
        <f>IF(BV1325=0,"",
IF(SUM($BV$1089:BV1325)=1,BX1325,
IF($BV$1664&gt;SUM($BV$1089:BV1325),_xlfn.CONCAT(", ",BX1325),
IF($BV$1664=SUM($BV$1089:BV1325),_xlfn.CONCAT(" y ",BX1325)))))</f>
        <v/>
      </c>
      <c r="BX1325" s="421">
        <v>237</v>
      </c>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row>
    <row r="1326" spans="1:133" ht="14.25">
      <c r="A1326" s="405"/>
      <c r="B1326" s="6"/>
      <c r="C1326" s="421" t="s">
        <v>6903</v>
      </c>
      <c r="D1326" s="668" t="str">
        <f>IF($AC$1082="","",IF(HLOOKUP($AC$1082,Presentación!$AQ$3:$BV$574,Presentación!AP241)="","",HLOOKUP($AC$1082,Presentación!$AQ$3:$BV$574,Presentación!AP241,0)))</f>
        <v/>
      </c>
      <c r="E1326" s="669"/>
      <c r="F1326" s="670"/>
      <c r="G1326" s="763" t="str">
        <f>IF($AC$1082="","",IF(HLOOKUP($AC$1082,Presentación!$BZ$3:$DE$574,Presentación!AP241,0)="","",HLOOKUP($AC$1082,Presentación!$BZ$3:$DE$574,Presentación!AP241,0)))</f>
        <v/>
      </c>
      <c r="H1326" s="669"/>
      <c r="I1326" s="669"/>
      <c r="J1326" s="669"/>
      <c r="K1326" s="669"/>
      <c r="L1326" s="670"/>
      <c r="M1326" s="112"/>
      <c r="N1326" s="112"/>
      <c r="O1326" s="112"/>
      <c r="P1326" s="112"/>
      <c r="Q1326" s="112"/>
      <c r="R1326" s="112"/>
      <c r="S1326" s="112"/>
      <c r="T1326" s="112"/>
      <c r="U1326" s="112"/>
      <c r="V1326" s="112"/>
      <c r="W1326" s="112"/>
      <c r="X1326" s="112"/>
      <c r="Y1326" s="112"/>
      <c r="Z1326" s="112"/>
      <c r="AA1326" s="112"/>
      <c r="AB1326" s="112"/>
      <c r="AC1326" s="112"/>
      <c r="AD1326" s="112"/>
      <c r="AG1326">
        <f t="shared" si="405"/>
        <v>0</v>
      </c>
      <c r="AH1326" s="247">
        <f t="shared" si="406"/>
        <v>0</v>
      </c>
      <c r="AI1326" s="310" t="str">
        <f>IF(AH1326=0,"",
IF(SUM($AH$1088:AH1326)=1,AJ1326,
IF($AH$1663&gt;SUM($AH$1088:AH1326),_xlfn.CONCAT(", ",AJ1326),
IF($AH$1663=SUM($AH$1088:AH1326),_xlfn.CONCAT(" y ",AJ1326)))))</f>
        <v/>
      </c>
      <c r="AJ1326" s="421">
        <v>239</v>
      </c>
      <c r="AK1326">
        <f t="shared" si="404"/>
        <v>0</v>
      </c>
      <c r="AL1326">
        <f t="shared" si="407"/>
        <v>0</v>
      </c>
      <c r="AM1326">
        <f t="shared" si="408"/>
        <v>0</v>
      </c>
      <c r="AN1326">
        <f t="shared" si="409"/>
        <v>0</v>
      </c>
      <c r="AO1326">
        <f t="shared" si="410"/>
        <v>0</v>
      </c>
      <c r="AP1326">
        <f t="shared" si="411"/>
        <v>0</v>
      </c>
      <c r="AQ1326">
        <f t="shared" si="412"/>
        <v>0</v>
      </c>
      <c r="AR1326">
        <f t="shared" si="413"/>
        <v>0</v>
      </c>
      <c r="AS1326">
        <f t="shared" si="414"/>
        <v>0</v>
      </c>
      <c r="AT1326">
        <f t="shared" si="415"/>
        <v>0</v>
      </c>
      <c r="AU1326">
        <f t="shared" si="416"/>
        <v>0</v>
      </c>
      <c r="AV1326">
        <f t="shared" si="417"/>
        <v>0</v>
      </c>
      <c r="AW1326">
        <f t="shared" si="418"/>
        <v>0</v>
      </c>
      <c r="AX1326">
        <f t="shared" si="419"/>
        <v>0</v>
      </c>
      <c r="AY1326">
        <f t="shared" si="420"/>
        <v>0</v>
      </c>
      <c r="AZ1326">
        <f t="shared" si="421"/>
        <v>0</v>
      </c>
      <c r="BA1326">
        <f t="shared" si="422"/>
        <v>0</v>
      </c>
      <c r="BB1326">
        <f t="shared" si="423"/>
        <v>0</v>
      </c>
      <c r="BC1326">
        <f t="shared" si="424"/>
        <v>0</v>
      </c>
      <c r="BD1326">
        <f t="shared" si="425"/>
        <v>0</v>
      </c>
      <c r="BE1326">
        <f t="shared" si="426"/>
        <v>0</v>
      </c>
      <c r="BF1326">
        <f t="shared" si="427"/>
        <v>0</v>
      </c>
      <c r="BG1326">
        <f t="shared" si="428"/>
        <v>0</v>
      </c>
      <c r="BH1326">
        <f t="shared" si="429"/>
        <v>0</v>
      </c>
      <c r="BI1326">
        <f t="shared" si="430"/>
        <v>0</v>
      </c>
      <c r="BJ1326" s="311">
        <f t="shared" si="431"/>
        <v>0</v>
      </c>
      <c r="BK1326" s="312">
        <f t="shared" si="432"/>
        <v>0</v>
      </c>
      <c r="BL1326" s="313">
        <f t="shared" si="433"/>
        <v>0</v>
      </c>
      <c r="BM1326" s="314">
        <f t="shared" si="440"/>
        <v>0</v>
      </c>
      <c r="BN1326" s="311">
        <f t="shared" si="434"/>
        <v>0</v>
      </c>
      <c r="BO1326" s="312">
        <f t="shared" si="435"/>
        <v>0</v>
      </c>
      <c r="BP1326" s="313">
        <f t="shared" si="436"/>
        <v>0</v>
      </c>
      <c r="BQ1326" s="314">
        <f t="shared" si="441"/>
        <v>0</v>
      </c>
      <c r="BR1326" s="311">
        <f t="shared" si="437"/>
        <v>0</v>
      </c>
      <c r="BS1326" s="312">
        <f t="shared" si="438"/>
        <v>0</v>
      </c>
      <c r="BT1326" s="313">
        <f t="shared" si="439"/>
        <v>0</v>
      </c>
      <c r="BU1326" s="314">
        <f t="shared" si="442"/>
        <v>0</v>
      </c>
      <c r="BV1326" s="247">
        <f t="shared" si="443"/>
        <v>0</v>
      </c>
      <c r="BW1326" s="310" t="str">
        <f>IF(BV1326=0,"",
IF(SUM($BV$1089:BV1326)=1,BX1326,
IF($BV$1664&gt;SUM($BV$1089:BV1326),_xlfn.CONCAT(", ",BX1326),
IF($BV$1664=SUM($BV$1089:BV1326),_xlfn.CONCAT(" y ",BX1326)))))</f>
        <v/>
      </c>
      <c r="BX1326" s="421">
        <v>238</v>
      </c>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row>
    <row r="1327" spans="1:133" ht="14.25">
      <c r="A1327" s="405"/>
      <c r="B1327" s="6"/>
      <c r="C1327" s="421" t="s">
        <v>6904</v>
      </c>
      <c r="D1327" s="668" t="str">
        <f>IF($AC$1082="","",IF(HLOOKUP($AC$1082,Presentación!$AQ$3:$BV$574,Presentación!AP242)="","",HLOOKUP($AC$1082,Presentación!$AQ$3:$BV$574,Presentación!AP242,0)))</f>
        <v/>
      </c>
      <c r="E1327" s="669"/>
      <c r="F1327" s="670"/>
      <c r="G1327" s="763" t="str">
        <f>IF($AC$1082="","",IF(HLOOKUP($AC$1082,Presentación!$BZ$3:$DE$574,Presentación!AP242,0)="","",HLOOKUP($AC$1082,Presentación!$BZ$3:$DE$574,Presentación!AP242,0)))</f>
        <v/>
      </c>
      <c r="H1327" s="669"/>
      <c r="I1327" s="669"/>
      <c r="J1327" s="669"/>
      <c r="K1327" s="669"/>
      <c r="L1327" s="670"/>
      <c r="M1327" s="112"/>
      <c r="N1327" s="112"/>
      <c r="O1327" s="112"/>
      <c r="P1327" s="112"/>
      <c r="Q1327" s="112"/>
      <c r="R1327" s="112"/>
      <c r="S1327" s="112"/>
      <c r="T1327" s="112"/>
      <c r="U1327" s="112"/>
      <c r="V1327" s="112"/>
      <c r="W1327" s="112"/>
      <c r="X1327" s="112"/>
      <c r="Y1327" s="112"/>
      <c r="Z1327" s="112"/>
      <c r="AA1327" s="112"/>
      <c r="AB1327" s="112"/>
      <c r="AC1327" s="112"/>
      <c r="AD1327" s="112"/>
      <c r="AG1327">
        <f t="shared" si="405"/>
        <v>0</v>
      </c>
      <c r="AH1327" s="247">
        <f t="shared" si="406"/>
        <v>0</v>
      </c>
      <c r="AI1327" s="310" t="str">
        <f>IF(AH1327=0,"",
IF(SUM($AH$1088:AH1327)=1,AJ1327,
IF($AH$1663&gt;SUM($AH$1088:AH1327),_xlfn.CONCAT(", ",AJ1327),
IF($AH$1663=SUM($AH$1088:AH1327),_xlfn.CONCAT(" y ",AJ1327)))))</f>
        <v/>
      </c>
      <c r="AJ1327" s="421">
        <v>240</v>
      </c>
      <c r="AK1327">
        <f t="shared" si="404"/>
        <v>0</v>
      </c>
      <c r="AL1327">
        <f t="shared" si="407"/>
        <v>0</v>
      </c>
      <c r="AM1327">
        <f t="shared" si="408"/>
        <v>0</v>
      </c>
      <c r="AN1327">
        <f t="shared" si="409"/>
        <v>0</v>
      </c>
      <c r="AO1327">
        <f t="shared" si="410"/>
        <v>0</v>
      </c>
      <c r="AP1327">
        <f t="shared" si="411"/>
        <v>0</v>
      </c>
      <c r="AQ1327">
        <f t="shared" si="412"/>
        <v>0</v>
      </c>
      <c r="AR1327">
        <f t="shared" si="413"/>
        <v>0</v>
      </c>
      <c r="AS1327">
        <f t="shared" si="414"/>
        <v>0</v>
      </c>
      <c r="AT1327">
        <f t="shared" si="415"/>
        <v>0</v>
      </c>
      <c r="AU1327">
        <f t="shared" si="416"/>
        <v>0</v>
      </c>
      <c r="AV1327">
        <f t="shared" si="417"/>
        <v>0</v>
      </c>
      <c r="AW1327">
        <f t="shared" si="418"/>
        <v>0</v>
      </c>
      <c r="AX1327">
        <f t="shared" si="419"/>
        <v>0</v>
      </c>
      <c r="AY1327">
        <f t="shared" si="420"/>
        <v>0</v>
      </c>
      <c r="AZ1327">
        <f t="shared" si="421"/>
        <v>0</v>
      </c>
      <c r="BA1327">
        <f t="shared" si="422"/>
        <v>0</v>
      </c>
      <c r="BB1327">
        <f t="shared" si="423"/>
        <v>0</v>
      </c>
      <c r="BC1327">
        <f t="shared" si="424"/>
        <v>0</v>
      </c>
      <c r="BD1327">
        <f t="shared" si="425"/>
        <v>0</v>
      </c>
      <c r="BE1327">
        <f t="shared" si="426"/>
        <v>0</v>
      </c>
      <c r="BF1327">
        <f t="shared" si="427"/>
        <v>0</v>
      </c>
      <c r="BG1327">
        <f t="shared" si="428"/>
        <v>0</v>
      </c>
      <c r="BH1327">
        <f t="shared" si="429"/>
        <v>0</v>
      </c>
      <c r="BI1327">
        <f t="shared" si="430"/>
        <v>0</v>
      </c>
      <c r="BJ1327" s="311">
        <f t="shared" si="431"/>
        <v>0</v>
      </c>
      <c r="BK1327" s="312">
        <f t="shared" si="432"/>
        <v>0</v>
      </c>
      <c r="BL1327" s="313">
        <f t="shared" si="433"/>
        <v>0</v>
      </c>
      <c r="BM1327" s="314">
        <f t="shared" si="440"/>
        <v>0</v>
      </c>
      <c r="BN1327" s="311">
        <f t="shared" si="434"/>
        <v>0</v>
      </c>
      <c r="BO1327" s="312">
        <f t="shared" si="435"/>
        <v>0</v>
      </c>
      <c r="BP1327" s="313">
        <f t="shared" si="436"/>
        <v>0</v>
      </c>
      <c r="BQ1327" s="314">
        <f t="shared" si="441"/>
        <v>0</v>
      </c>
      <c r="BR1327" s="311">
        <f t="shared" si="437"/>
        <v>0</v>
      </c>
      <c r="BS1327" s="312">
        <f t="shared" si="438"/>
        <v>0</v>
      </c>
      <c r="BT1327" s="313">
        <f t="shared" si="439"/>
        <v>0</v>
      </c>
      <c r="BU1327" s="314">
        <f t="shared" si="442"/>
        <v>0</v>
      </c>
      <c r="BV1327" s="247">
        <f t="shared" si="443"/>
        <v>0</v>
      </c>
      <c r="BW1327" s="310" t="str">
        <f>IF(BV1327=0,"",
IF(SUM($BV$1089:BV1327)=1,BX1327,
IF($BV$1664&gt;SUM($BV$1089:BV1327),_xlfn.CONCAT(", ",BX1327),
IF($BV$1664=SUM($BV$1089:BV1327),_xlfn.CONCAT(" y ",BX1327)))))</f>
        <v/>
      </c>
      <c r="BX1327" s="421">
        <v>239</v>
      </c>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row>
    <row r="1328" spans="1:133" ht="14.25">
      <c r="A1328" s="405"/>
      <c r="B1328" s="6"/>
      <c r="C1328" s="421" t="s">
        <v>6905</v>
      </c>
      <c r="D1328" s="668" t="str">
        <f>IF($AC$1082="","",IF(HLOOKUP($AC$1082,Presentación!$AQ$3:$BV$574,Presentación!AP243)="","",HLOOKUP($AC$1082,Presentación!$AQ$3:$BV$574,Presentación!AP243,0)))</f>
        <v/>
      </c>
      <c r="E1328" s="669"/>
      <c r="F1328" s="670"/>
      <c r="G1328" s="763" t="str">
        <f>IF($AC$1082="","",IF(HLOOKUP($AC$1082,Presentación!$BZ$3:$DE$574,Presentación!AP243,0)="","",HLOOKUP($AC$1082,Presentación!$BZ$3:$DE$574,Presentación!AP243,0)))</f>
        <v/>
      </c>
      <c r="H1328" s="669"/>
      <c r="I1328" s="669"/>
      <c r="J1328" s="669"/>
      <c r="K1328" s="669"/>
      <c r="L1328" s="670"/>
      <c r="M1328" s="112"/>
      <c r="N1328" s="112"/>
      <c r="O1328" s="112"/>
      <c r="P1328" s="112"/>
      <c r="Q1328" s="112"/>
      <c r="R1328" s="112"/>
      <c r="S1328" s="112"/>
      <c r="T1328" s="112"/>
      <c r="U1328" s="112"/>
      <c r="V1328" s="112"/>
      <c r="W1328" s="112"/>
      <c r="X1328" s="112"/>
      <c r="Y1328" s="112"/>
      <c r="Z1328" s="112"/>
      <c r="AA1328" s="112"/>
      <c r="AB1328" s="112"/>
      <c r="AC1328" s="112"/>
      <c r="AD1328" s="112"/>
      <c r="AG1328">
        <f t="shared" si="405"/>
        <v>0</v>
      </c>
      <c r="AH1328" s="247">
        <f t="shared" si="406"/>
        <v>0</v>
      </c>
      <c r="AI1328" s="310" t="str">
        <f>IF(AH1328=0,"",
IF(SUM($AH$1088:AH1328)=1,AJ1328,
IF($AH$1663&gt;SUM($AH$1088:AH1328),_xlfn.CONCAT(", ",AJ1328),
IF($AH$1663=SUM($AH$1088:AH1328),_xlfn.CONCAT(" y ",AJ1328)))))</f>
        <v/>
      </c>
      <c r="AJ1328" s="421">
        <v>241</v>
      </c>
      <c r="AK1328">
        <f t="shared" si="404"/>
        <v>0</v>
      </c>
      <c r="AL1328">
        <f t="shared" si="407"/>
        <v>0</v>
      </c>
      <c r="AM1328">
        <f t="shared" si="408"/>
        <v>0</v>
      </c>
      <c r="AN1328">
        <f t="shared" si="409"/>
        <v>0</v>
      </c>
      <c r="AO1328">
        <f t="shared" si="410"/>
        <v>0</v>
      </c>
      <c r="AP1328">
        <f t="shared" si="411"/>
        <v>0</v>
      </c>
      <c r="AQ1328">
        <f t="shared" si="412"/>
        <v>0</v>
      </c>
      <c r="AR1328">
        <f t="shared" si="413"/>
        <v>0</v>
      </c>
      <c r="AS1328">
        <f t="shared" si="414"/>
        <v>0</v>
      </c>
      <c r="AT1328">
        <f t="shared" si="415"/>
        <v>0</v>
      </c>
      <c r="AU1328">
        <f t="shared" si="416"/>
        <v>0</v>
      </c>
      <c r="AV1328">
        <f t="shared" si="417"/>
        <v>0</v>
      </c>
      <c r="AW1328">
        <f t="shared" si="418"/>
        <v>0</v>
      </c>
      <c r="AX1328">
        <f t="shared" si="419"/>
        <v>0</v>
      </c>
      <c r="AY1328">
        <f t="shared" si="420"/>
        <v>0</v>
      </c>
      <c r="AZ1328">
        <f t="shared" si="421"/>
        <v>0</v>
      </c>
      <c r="BA1328">
        <f t="shared" si="422"/>
        <v>0</v>
      </c>
      <c r="BB1328">
        <f t="shared" si="423"/>
        <v>0</v>
      </c>
      <c r="BC1328">
        <f t="shared" si="424"/>
        <v>0</v>
      </c>
      <c r="BD1328">
        <f t="shared" si="425"/>
        <v>0</v>
      </c>
      <c r="BE1328">
        <f t="shared" si="426"/>
        <v>0</v>
      </c>
      <c r="BF1328">
        <f t="shared" si="427"/>
        <v>0</v>
      </c>
      <c r="BG1328">
        <f t="shared" si="428"/>
        <v>0</v>
      </c>
      <c r="BH1328">
        <f t="shared" si="429"/>
        <v>0</v>
      </c>
      <c r="BI1328">
        <f t="shared" si="430"/>
        <v>0</v>
      </c>
      <c r="BJ1328" s="311">
        <f t="shared" si="431"/>
        <v>0</v>
      </c>
      <c r="BK1328" s="312">
        <f t="shared" si="432"/>
        <v>0</v>
      </c>
      <c r="BL1328" s="313">
        <f t="shared" si="433"/>
        <v>0</v>
      </c>
      <c r="BM1328" s="314">
        <f t="shared" si="440"/>
        <v>0</v>
      </c>
      <c r="BN1328" s="311">
        <f t="shared" si="434"/>
        <v>0</v>
      </c>
      <c r="BO1328" s="312">
        <f t="shared" si="435"/>
        <v>0</v>
      </c>
      <c r="BP1328" s="313">
        <f t="shared" si="436"/>
        <v>0</v>
      </c>
      <c r="BQ1328" s="314">
        <f t="shared" si="441"/>
        <v>0</v>
      </c>
      <c r="BR1328" s="311">
        <f t="shared" si="437"/>
        <v>0</v>
      </c>
      <c r="BS1328" s="312">
        <f t="shared" si="438"/>
        <v>0</v>
      </c>
      <c r="BT1328" s="313">
        <f t="shared" si="439"/>
        <v>0</v>
      </c>
      <c r="BU1328" s="314">
        <f t="shared" si="442"/>
        <v>0</v>
      </c>
      <c r="BV1328" s="247">
        <f t="shared" si="443"/>
        <v>0</v>
      </c>
      <c r="BW1328" s="310" t="str">
        <f>IF(BV1328=0,"",
IF(SUM($BV$1089:BV1328)=1,BX1328,
IF($BV$1664&gt;SUM($BV$1089:BV1328),_xlfn.CONCAT(", ",BX1328),
IF($BV$1664=SUM($BV$1089:BV1328),_xlfn.CONCAT(" y ",BX1328)))))</f>
        <v/>
      </c>
      <c r="BX1328" s="421">
        <v>240</v>
      </c>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row>
    <row r="1329" spans="1:133" ht="14.25">
      <c r="A1329" s="405"/>
      <c r="B1329" s="6"/>
      <c r="C1329" s="421" t="s">
        <v>6906</v>
      </c>
      <c r="D1329" s="668" t="str">
        <f>IF($AC$1082="","",IF(HLOOKUP($AC$1082,Presentación!$AQ$3:$BV$574,Presentación!AP244)="","",HLOOKUP($AC$1082,Presentación!$AQ$3:$BV$574,Presentación!AP244,0)))</f>
        <v/>
      </c>
      <c r="E1329" s="669"/>
      <c r="F1329" s="670"/>
      <c r="G1329" s="763" t="str">
        <f>IF($AC$1082="","",IF(HLOOKUP($AC$1082,Presentación!$BZ$3:$DE$574,Presentación!AP244,0)="","",HLOOKUP($AC$1082,Presentación!$BZ$3:$DE$574,Presentación!AP244,0)))</f>
        <v/>
      </c>
      <c r="H1329" s="669"/>
      <c r="I1329" s="669"/>
      <c r="J1329" s="669"/>
      <c r="K1329" s="669"/>
      <c r="L1329" s="670"/>
      <c r="M1329" s="112"/>
      <c r="N1329" s="112"/>
      <c r="O1329" s="112"/>
      <c r="P1329" s="112"/>
      <c r="Q1329" s="112"/>
      <c r="R1329" s="112"/>
      <c r="S1329" s="112"/>
      <c r="T1329" s="112"/>
      <c r="U1329" s="112"/>
      <c r="V1329" s="112"/>
      <c r="W1329" s="112"/>
      <c r="X1329" s="112"/>
      <c r="Y1329" s="112"/>
      <c r="Z1329" s="112"/>
      <c r="AA1329" s="112"/>
      <c r="AB1329" s="112"/>
      <c r="AC1329" s="112"/>
      <c r="AD1329" s="112"/>
      <c r="AG1329">
        <f t="shared" si="405"/>
        <v>0</v>
      </c>
      <c r="AH1329" s="247">
        <f t="shared" si="406"/>
        <v>0</v>
      </c>
      <c r="AI1329" s="310" t="str">
        <f>IF(AH1329=0,"",
IF(SUM($AH$1088:AH1329)=1,AJ1329,
IF($AH$1663&gt;SUM($AH$1088:AH1329),_xlfn.CONCAT(", ",AJ1329),
IF($AH$1663=SUM($AH$1088:AH1329),_xlfn.CONCAT(" y ",AJ1329)))))</f>
        <v/>
      </c>
      <c r="AJ1329" s="421">
        <v>242</v>
      </c>
      <c r="AK1329">
        <f t="shared" si="404"/>
        <v>0</v>
      </c>
      <c r="AL1329">
        <f t="shared" si="407"/>
        <v>0</v>
      </c>
      <c r="AM1329">
        <f t="shared" si="408"/>
        <v>0</v>
      </c>
      <c r="AN1329">
        <f t="shared" si="409"/>
        <v>0</v>
      </c>
      <c r="AO1329">
        <f t="shared" si="410"/>
        <v>0</v>
      </c>
      <c r="AP1329">
        <f t="shared" si="411"/>
        <v>0</v>
      </c>
      <c r="AQ1329">
        <f t="shared" si="412"/>
        <v>0</v>
      </c>
      <c r="AR1329">
        <f t="shared" si="413"/>
        <v>0</v>
      </c>
      <c r="AS1329">
        <f t="shared" si="414"/>
        <v>0</v>
      </c>
      <c r="AT1329">
        <f t="shared" si="415"/>
        <v>0</v>
      </c>
      <c r="AU1329">
        <f t="shared" si="416"/>
        <v>0</v>
      </c>
      <c r="AV1329">
        <f t="shared" si="417"/>
        <v>0</v>
      </c>
      <c r="AW1329">
        <f t="shared" si="418"/>
        <v>0</v>
      </c>
      <c r="AX1329">
        <f t="shared" si="419"/>
        <v>0</v>
      </c>
      <c r="AY1329">
        <f t="shared" si="420"/>
        <v>0</v>
      </c>
      <c r="AZ1329">
        <f t="shared" si="421"/>
        <v>0</v>
      </c>
      <c r="BA1329">
        <f t="shared" si="422"/>
        <v>0</v>
      </c>
      <c r="BB1329">
        <f t="shared" si="423"/>
        <v>0</v>
      </c>
      <c r="BC1329">
        <f t="shared" si="424"/>
        <v>0</v>
      </c>
      <c r="BD1329">
        <f t="shared" si="425"/>
        <v>0</v>
      </c>
      <c r="BE1329">
        <f t="shared" si="426"/>
        <v>0</v>
      </c>
      <c r="BF1329">
        <f t="shared" si="427"/>
        <v>0</v>
      </c>
      <c r="BG1329">
        <f t="shared" si="428"/>
        <v>0</v>
      </c>
      <c r="BH1329">
        <f t="shared" si="429"/>
        <v>0</v>
      </c>
      <c r="BI1329">
        <f t="shared" si="430"/>
        <v>0</v>
      </c>
      <c r="BJ1329" s="311">
        <f t="shared" si="431"/>
        <v>0</v>
      </c>
      <c r="BK1329" s="312">
        <f t="shared" si="432"/>
        <v>0</v>
      </c>
      <c r="BL1329" s="313">
        <f t="shared" si="433"/>
        <v>0</v>
      </c>
      <c r="BM1329" s="314">
        <f t="shared" si="440"/>
        <v>0</v>
      </c>
      <c r="BN1329" s="311">
        <f t="shared" si="434"/>
        <v>0</v>
      </c>
      <c r="BO1329" s="312">
        <f t="shared" si="435"/>
        <v>0</v>
      </c>
      <c r="BP1329" s="313">
        <f t="shared" si="436"/>
        <v>0</v>
      </c>
      <c r="BQ1329" s="314">
        <f t="shared" si="441"/>
        <v>0</v>
      </c>
      <c r="BR1329" s="311">
        <f t="shared" si="437"/>
        <v>0</v>
      </c>
      <c r="BS1329" s="312">
        <f t="shared" si="438"/>
        <v>0</v>
      </c>
      <c r="BT1329" s="313">
        <f t="shared" si="439"/>
        <v>0</v>
      </c>
      <c r="BU1329" s="314">
        <f t="shared" si="442"/>
        <v>0</v>
      </c>
      <c r="BV1329" s="247">
        <f t="shared" si="443"/>
        <v>0</v>
      </c>
      <c r="BW1329" s="310" t="str">
        <f>IF(BV1329=0,"",
IF(SUM($BV$1089:BV1329)=1,BX1329,
IF($BV$1664&gt;SUM($BV$1089:BV1329),_xlfn.CONCAT(", ",BX1329),
IF($BV$1664=SUM($BV$1089:BV1329),_xlfn.CONCAT(" y ",BX1329)))))</f>
        <v/>
      </c>
      <c r="BX1329" s="421">
        <v>241</v>
      </c>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row>
    <row r="1330" spans="1:133" ht="14.25">
      <c r="A1330" s="405"/>
      <c r="B1330" s="6"/>
      <c r="C1330" s="421" t="s">
        <v>6907</v>
      </c>
      <c r="D1330" s="668" t="str">
        <f>IF($AC$1082="","",IF(HLOOKUP($AC$1082,Presentación!$AQ$3:$BV$574,Presentación!AP245)="","",HLOOKUP($AC$1082,Presentación!$AQ$3:$BV$574,Presentación!AP245,0)))</f>
        <v/>
      </c>
      <c r="E1330" s="669"/>
      <c r="F1330" s="670"/>
      <c r="G1330" s="763" t="str">
        <f>IF($AC$1082="","",IF(HLOOKUP($AC$1082,Presentación!$BZ$3:$DE$574,Presentación!AP245,0)="","",HLOOKUP($AC$1082,Presentación!$BZ$3:$DE$574,Presentación!AP245,0)))</f>
        <v/>
      </c>
      <c r="H1330" s="669"/>
      <c r="I1330" s="669"/>
      <c r="J1330" s="669"/>
      <c r="K1330" s="669"/>
      <c r="L1330" s="670"/>
      <c r="M1330" s="112"/>
      <c r="N1330" s="112"/>
      <c r="O1330" s="112"/>
      <c r="P1330" s="112"/>
      <c r="Q1330" s="112"/>
      <c r="R1330" s="112"/>
      <c r="S1330" s="112"/>
      <c r="T1330" s="112"/>
      <c r="U1330" s="112"/>
      <c r="V1330" s="112"/>
      <c r="W1330" s="112"/>
      <c r="X1330" s="112"/>
      <c r="Y1330" s="112"/>
      <c r="Z1330" s="112"/>
      <c r="AA1330" s="112"/>
      <c r="AB1330" s="112"/>
      <c r="AC1330" s="112"/>
      <c r="AD1330" s="112"/>
      <c r="AG1330">
        <f t="shared" si="405"/>
        <v>0</v>
      </c>
      <c r="AH1330" s="247">
        <f t="shared" si="406"/>
        <v>0</v>
      </c>
      <c r="AI1330" s="310" t="str">
        <f>IF(AH1330=0,"",
IF(SUM($AH$1088:AH1330)=1,AJ1330,
IF($AH$1663&gt;SUM($AH$1088:AH1330),_xlfn.CONCAT(", ",AJ1330),
IF($AH$1663=SUM($AH$1088:AH1330),_xlfn.CONCAT(" y ",AJ1330)))))</f>
        <v/>
      </c>
      <c r="AJ1330" s="421">
        <v>243</v>
      </c>
      <c r="AK1330">
        <f t="shared" si="404"/>
        <v>0</v>
      </c>
      <c r="AL1330">
        <f t="shared" si="407"/>
        <v>0</v>
      </c>
      <c r="AM1330">
        <f t="shared" si="408"/>
        <v>0</v>
      </c>
      <c r="AN1330">
        <f t="shared" si="409"/>
        <v>0</v>
      </c>
      <c r="AO1330">
        <f t="shared" si="410"/>
        <v>0</v>
      </c>
      <c r="AP1330">
        <f t="shared" si="411"/>
        <v>0</v>
      </c>
      <c r="AQ1330">
        <f t="shared" si="412"/>
        <v>0</v>
      </c>
      <c r="AR1330">
        <f t="shared" si="413"/>
        <v>0</v>
      </c>
      <c r="AS1330">
        <f t="shared" si="414"/>
        <v>0</v>
      </c>
      <c r="AT1330">
        <f t="shared" si="415"/>
        <v>0</v>
      </c>
      <c r="AU1330">
        <f t="shared" si="416"/>
        <v>0</v>
      </c>
      <c r="AV1330">
        <f t="shared" si="417"/>
        <v>0</v>
      </c>
      <c r="AW1330">
        <f t="shared" si="418"/>
        <v>0</v>
      </c>
      <c r="AX1330">
        <f t="shared" si="419"/>
        <v>0</v>
      </c>
      <c r="AY1330">
        <f t="shared" si="420"/>
        <v>0</v>
      </c>
      <c r="AZ1330">
        <f t="shared" si="421"/>
        <v>0</v>
      </c>
      <c r="BA1330">
        <f t="shared" si="422"/>
        <v>0</v>
      </c>
      <c r="BB1330">
        <f t="shared" si="423"/>
        <v>0</v>
      </c>
      <c r="BC1330">
        <f t="shared" si="424"/>
        <v>0</v>
      </c>
      <c r="BD1330">
        <f t="shared" si="425"/>
        <v>0</v>
      </c>
      <c r="BE1330">
        <f t="shared" si="426"/>
        <v>0</v>
      </c>
      <c r="BF1330">
        <f t="shared" si="427"/>
        <v>0</v>
      </c>
      <c r="BG1330">
        <f t="shared" si="428"/>
        <v>0</v>
      </c>
      <c r="BH1330">
        <f t="shared" si="429"/>
        <v>0</v>
      </c>
      <c r="BI1330">
        <f t="shared" si="430"/>
        <v>0</v>
      </c>
      <c r="BJ1330" s="311">
        <f t="shared" si="431"/>
        <v>0</v>
      </c>
      <c r="BK1330" s="312">
        <f t="shared" si="432"/>
        <v>0</v>
      </c>
      <c r="BL1330" s="313">
        <f t="shared" si="433"/>
        <v>0</v>
      </c>
      <c r="BM1330" s="314">
        <f t="shared" si="440"/>
        <v>0</v>
      </c>
      <c r="BN1330" s="311">
        <f t="shared" si="434"/>
        <v>0</v>
      </c>
      <c r="BO1330" s="312">
        <f t="shared" si="435"/>
        <v>0</v>
      </c>
      <c r="BP1330" s="313">
        <f t="shared" si="436"/>
        <v>0</v>
      </c>
      <c r="BQ1330" s="314">
        <f t="shared" si="441"/>
        <v>0</v>
      </c>
      <c r="BR1330" s="311">
        <f t="shared" si="437"/>
        <v>0</v>
      </c>
      <c r="BS1330" s="312">
        <f t="shared" si="438"/>
        <v>0</v>
      </c>
      <c r="BT1330" s="313">
        <f t="shared" si="439"/>
        <v>0</v>
      </c>
      <c r="BU1330" s="314">
        <f t="shared" si="442"/>
        <v>0</v>
      </c>
      <c r="BV1330" s="247">
        <f t="shared" si="443"/>
        <v>0</v>
      </c>
      <c r="BW1330" s="310" t="str">
        <f>IF(BV1330=0,"",
IF(SUM($BV$1089:BV1330)=1,BX1330,
IF($BV$1664&gt;SUM($BV$1089:BV1330),_xlfn.CONCAT(", ",BX1330),
IF($BV$1664=SUM($BV$1089:BV1330),_xlfn.CONCAT(" y ",BX1330)))))</f>
        <v/>
      </c>
      <c r="BX1330" s="421">
        <v>242</v>
      </c>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row>
    <row r="1331" spans="1:133" ht="14.25">
      <c r="A1331" s="405"/>
      <c r="B1331" s="6"/>
      <c r="C1331" s="421" t="s">
        <v>6908</v>
      </c>
      <c r="D1331" s="668" t="str">
        <f>IF($AC$1082="","",IF(HLOOKUP($AC$1082,Presentación!$AQ$3:$BV$574,Presentación!AP246)="","",HLOOKUP($AC$1082,Presentación!$AQ$3:$BV$574,Presentación!AP246,0)))</f>
        <v/>
      </c>
      <c r="E1331" s="669"/>
      <c r="F1331" s="670"/>
      <c r="G1331" s="763" t="str">
        <f>IF($AC$1082="","",IF(HLOOKUP($AC$1082,Presentación!$BZ$3:$DE$574,Presentación!AP246,0)="","",HLOOKUP($AC$1082,Presentación!$BZ$3:$DE$574,Presentación!AP246,0)))</f>
        <v/>
      </c>
      <c r="H1331" s="669"/>
      <c r="I1331" s="669"/>
      <c r="J1331" s="669"/>
      <c r="K1331" s="669"/>
      <c r="L1331" s="670"/>
      <c r="M1331" s="112"/>
      <c r="N1331" s="112"/>
      <c r="O1331" s="112"/>
      <c r="P1331" s="112"/>
      <c r="Q1331" s="112"/>
      <c r="R1331" s="112"/>
      <c r="S1331" s="112"/>
      <c r="T1331" s="112"/>
      <c r="U1331" s="112"/>
      <c r="V1331" s="112"/>
      <c r="W1331" s="112"/>
      <c r="X1331" s="112"/>
      <c r="Y1331" s="112"/>
      <c r="Z1331" s="112"/>
      <c r="AA1331" s="112"/>
      <c r="AB1331" s="112"/>
      <c r="AC1331" s="112"/>
      <c r="AD1331" s="112"/>
      <c r="AG1331">
        <f t="shared" si="405"/>
        <v>0</v>
      </c>
      <c r="AH1331" s="247">
        <f t="shared" si="406"/>
        <v>0</v>
      </c>
      <c r="AI1331" s="310" t="str">
        <f>IF(AH1331=0,"",
IF(SUM($AH$1088:AH1331)=1,AJ1331,
IF($AH$1663&gt;SUM($AH$1088:AH1331),_xlfn.CONCAT(", ",AJ1331),
IF($AH$1663=SUM($AH$1088:AH1331),_xlfn.CONCAT(" y ",AJ1331)))))</f>
        <v/>
      </c>
      <c r="AJ1331" s="421">
        <v>244</v>
      </c>
      <c r="AK1331">
        <f t="shared" si="404"/>
        <v>0</v>
      </c>
      <c r="AL1331">
        <f t="shared" si="407"/>
        <v>0</v>
      </c>
      <c r="AM1331">
        <f t="shared" si="408"/>
        <v>0</v>
      </c>
      <c r="AN1331">
        <f t="shared" si="409"/>
        <v>0</v>
      </c>
      <c r="AO1331">
        <f t="shared" si="410"/>
        <v>0</v>
      </c>
      <c r="AP1331">
        <f t="shared" si="411"/>
        <v>0</v>
      </c>
      <c r="AQ1331">
        <f t="shared" si="412"/>
        <v>0</v>
      </c>
      <c r="AR1331">
        <f t="shared" si="413"/>
        <v>0</v>
      </c>
      <c r="AS1331">
        <f t="shared" si="414"/>
        <v>0</v>
      </c>
      <c r="AT1331">
        <f t="shared" si="415"/>
        <v>0</v>
      </c>
      <c r="AU1331">
        <f t="shared" si="416"/>
        <v>0</v>
      </c>
      <c r="AV1331">
        <f t="shared" si="417"/>
        <v>0</v>
      </c>
      <c r="AW1331">
        <f t="shared" si="418"/>
        <v>0</v>
      </c>
      <c r="AX1331">
        <f t="shared" si="419"/>
        <v>0</v>
      </c>
      <c r="AY1331">
        <f t="shared" si="420"/>
        <v>0</v>
      </c>
      <c r="AZ1331">
        <f t="shared" si="421"/>
        <v>0</v>
      </c>
      <c r="BA1331">
        <f t="shared" si="422"/>
        <v>0</v>
      </c>
      <c r="BB1331">
        <f t="shared" si="423"/>
        <v>0</v>
      </c>
      <c r="BC1331">
        <f t="shared" si="424"/>
        <v>0</v>
      </c>
      <c r="BD1331">
        <f t="shared" si="425"/>
        <v>0</v>
      </c>
      <c r="BE1331">
        <f t="shared" si="426"/>
        <v>0</v>
      </c>
      <c r="BF1331">
        <f t="shared" si="427"/>
        <v>0</v>
      </c>
      <c r="BG1331">
        <f t="shared" si="428"/>
        <v>0</v>
      </c>
      <c r="BH1331">
        <f t="shared" si="429"/>
        <v>0</v>
      </c>
      <c r="BI1331">
        <f t="shared" si="430"/>
        <v>0</v>
      </c>
      <c r="BJ1331" s="311">
        <f t="shared" si="431"/>
        <v>0</v>
      </c>
      <c r="BK1331" s="312">
        <f t="shared" si="432"/>
        <v>0</v>
      </c>
      <c r="BL1331" s="313">
        <f t="shared" si="433"/>
        <v>0</v>
      </c>
      <c r="BM1331" s="314">
        <f t="shared" si="440"/>
        <v>0</v>
      </c>
      <c r="BN1331" s="311">
        <f t="shared" si="434"/>
        <v>0</v>
      </c>
      <c r="BO1331" s="312">
        <f t="shared" si="435"/>
        <v>0</v>
      </c>
      <c r="BP1331" s="313">
        <f t="shared" si="436"/>
        <v>0</v>
      </c>
      <c r="BQ1331" s="314">
        <f t="shared" si="441"/>
        <v>0</v>
      </c>
      <c r="BR1331" s="311">
        <f t="shared" si="437"/>
        <v>0</v>
      </c>
      <c r="BS1331" s="312">
        <f t="shared" si="438"/>
        <v>0</v>
      </c>
      <c r="BT1331" s="313">
        <f t="shared" si="439"/>
        <v>0</v>
      </c>
      <c r="BU1331" s="314">
        <f t="shared" si="442"/>
        <v>0</v>
      </c>
      <c r="BV1331" s="247">
        <f t="shared" si="443"/>
        <v>0</v>
      </c>
      <c r="BW1331" s="310" t="str">
        <f>IF(BV1331=0,"",
IF(SUM($BV$1089:BV1331)=1,BX1331,
IF($BV$1664&gt;SUM($BV$1089:BV1331),_xlfn.CONCAT(", ",BX1331),
IF($BV$1664=SUM($BV$1089:BV1331),_xlfn.CONCAT(" y ",BX1331)))))</f>
        <v/>
      </c>
      <c r="BX1331" s="421">
        <v>243</v>
      </c>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row>
    <row r="1332" spans="1:133" ht="14.25">
      <c r="A1332" s="405"/>
      <c r="B1332" s="6"/>
      <c r="C1332" s="421" t="s">
        <v>6909</v>
      </c>
      <c r="D1332" s="668" t="str">
        <f>IF($AC$1082="","",IF(HLOOKUP($AC$1082,Presentación!$AQ$3:$BV$574,Presentación!AP247)="","",HLOOKUP($AC$1082,Presentación!$AQ$3:$BV$574,Presentación!AP247,0)))</f>
        <v/>
      </c>
      <c r="E1332" s="669"/>
      <c r="F1332" s="670"/>
      <c r="G1332" s="763" t="str">
        <f>IF($AC$1082="","",IF(HLOOKUP($AC$1082,Presentación!$BZ$3:$DE$574,Presentación!AP247,0)="","",HLOOKUP($AC$1082,Presentación!$BZ$3:$DE$574,Presentación!AP247,0)))</f>
        <v/>
      </c>
      <c r="H1332" s="669"/>
      <c r="I1332" s="669"/>
      <c r="J1332" s="669"/>
      <c r="K1332" s="669"/>
      <c r="L1332" s="670"/>
      <c r="M1332" s="112"/>
      <c r="N1332" s="112"/>
      <c r="O1332" s="112"/>
      <c r="P1332" s="112"/>
      <c r="Q1332" s="112"/>
      <c r="R1332" s="112"/>
      <c r="S1332" s="112"/>
      <c r="T1332" s="112"/>
      <c r="U1332" s="112"/>
      <c r="V1332" s="112"/>
      <c r="W1332" s="112"/>
      <c r="X1332" s="112"/>
      <c r="Y1332" s="112"/>
      <c r="Z1332" s="112"/>
      <c r="AA1332" s="112"/>
      <c r="AB1332" s="112"/>
      <c r="AC1332" s="112"/>
      <c r="AD1332" s="112"/>
      <c r="AG1332">
        <f t="shared" si="405"/>
        <v>0</v>
      </c>
      <c r="AH1332" s="247">
        <f t="shared" si="406"/>
        <v>0</v>
      </c>
      <c r="AI1332" s="310" t="str">
        <f>IF(AH1332=0,"",
IF(SUM($AH$1088:AH1332)=1,AJ1332,
IF($AH$1663&gt;SUM($AH$1088:AH1332),_xlfn.CONCAT(", ",AJ1332),
IF($AH$1663=SUM($AH$1088:AH1332),_xlfn.CONCAT(" y ",AJ1332)))))</f>
        <v/>
      </c>
      <c r="AJ1332" s="421">
        <v>245</v>
      </c>
      <c r="AK1332">
        <f t="shared" si="404"/>
        <v>0</v>
      </c>
      <c r="AL1332">
        <f t="shared" si="407"/>
        <v>0</v>
      </c>
      <c r="AM1332">
        <f t="shared" si="408"/>
        <v>0</v>
      </c>
      <c r="AN1332">
        <f t="shared" si="409"/>
        <v>0</v>
      </c>
      <c r="AO1332">
        <f t="shared" si="410"/>
        <v>0</v>
      </c>
      <c r="AP1332">
        <f t="shared" si="411"/>
        <v>0</v>
      </c>
      <c r="AQ1332">
        <f t="shared" si="412"/>
        <v>0</v>
      </c>
      <c r="AR1332">
        <f t="shared" si="413"/>
        <v>0</v>
      </c>
      <c r="AS1332">
        <f t="shared" si="414"/>
        <v>0</v>
      </c>
      <c r="AT1332">
        <f t="shared" si="415"/>
        <v>0</v>
      </c>
      <c r="AU1332">
        <f t="shared" si="416"/>
        <v>0</v>
      </c>
      <c r="AV1332">
        <f t="shared" si="417"/>
        <v>0</v>
      </c>
      <c r="AW1332">
        <f t="shared" si="418"/>
        <v>0</v>
      </c>
      <c r="AX1332">
        <f t="shared" si="419"/>
        <v>0</v>
      </c>
      <c r="AY1332">
        <f t="shared" si="420"/>
        <v>0</v>
      </c>
      <c r="AZ1332">
        <f t="shared" si="421"/>
        <v>0</v>
      </c>
      <c r="BA1332">
        <f t="shared" si="422"/>
        <v>0</v>
      </c>
      <c r="BB1332">
        <f t="shared" si="423"/>
        <v>0</v>
      </c>
      <c r="BC1332">
        <f t="shared" si="424"/>
        <v>0</v>
      </c>
      <c r="BD1332">
        <f t="shared" si="425"/>
        <v>0</v>
      </c>
      <c r="BE1332">
        <f t="shared" si="426"/>
        <v>0</v>
      </c>
      <c r="BF1332">
        <f t="shared" si="427"/>
        <v>0</v>
      </c>
      <c r="BG1332">
        <f t="shared" si="428"/>
        <v>0</v>
      </c>
      <c r="BH1332">
        <f t="shared" si="429"/>
        <v>0</v>
      </c>
      <c r="BI1332">
        <f t="shared" si="430"/>
        <v>0</v>
      </c>
      <c r="BJ1332" s="311">
        <f t="shared" si="431"/>
        <v>0</v>
      </c>
      <c r="BK1332" s="312">
        <f t="shared" si="432"/>
        <v>0</v>
      </c>
      <c r="BL1332" s="313">
        <f t="shared" si="433"/>
        <v>0</v>
      </c>
      <c r="BM1332" s="314">
        <f t="shared" si="440"/>
        <v>0</v>
      </c>
      <c r="BN1332" s="311">
        <f t="shared" si="434"/>
        <v>0</v>
      </c>
      <c r="BO1332" s="312">
        <f t="shared" si="435"/>
        <v>0</v>
      </c>
      <c r="BP1332" s="313">
        <f t="shared" si="436"/>
        <v>0</v>
      </c>
      <c r="BQ1332" s="314">
        <f t="shared" si="441"/>
        <v>0</v>
      </c>
      <c r="BR1332" s="311">
        <f t="shared" si="437"/>
        <v>0</v>
      </c>
      <c r="BS1332" s="312">
        <f t="shared" si="438"/>
        <v>0</v>
      </c>
      <c r="BT1332" s="313">
        <f t="shared" si="439"/>
        <v>0</v>
      </c>
      <c r="BU1332" s="314">
        <f t="shared" si="442"/>
        <v>0</v>
      </c>
      <c r="BV1332" s="247">
        <f t="shared" si="443"/>
        <v>0</v>
      </c>
      <c r="BW1332" s="310" t="str">
        <f>IF(BV1332=0,"",
IF(SUM($BV$1089:BV1332)=1,BX1332,
IF($BV$1664&gt;SUM($BV$1089:BV1332),_xlfn.CONCAT(", ",BX1332),
IF($BV$1664=SUM($BV$1089:BV1332),_xlfn.CONCAT(" y ",BX1332)))))</f>
        <v/>
      </c>
      <c r="BX1332" s="421">
        <v>244</v>
      </c>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row>
    <row r="1333" spans="1:133" ht="14.25">
      <c r="A1333" s="405"/>
      <c r="B1333" s="6"/>
      <c r="C1333" s="421" t="s">
        <v>6910</v>
      </c>
      <c r="D1333" s="668" t="str">
        <f>IF($AC$1082="","",IF(HLOOKUP($AC$1082,Presentación!$AQ$3:$BV$574,Presentación!AP248)="","",HLOOKUP($AC$1082,Presentación!$AQ$3:$BV$574,Presentación!AP248,0)))</f>
        <v/>
      </c>
      <c r="E1333" s="669"/>
      <c r="F1333" s="670"/>
      <c r="G1333" s="763" t="str">
        <f>IF($AC$1082="","",IF(HLOOKUP($AC$1082,Presentación!$BZ$3:$DE$574,Presentación!AP248,0)="","",HLOOKUP($AC$1082,Presentación!$BZ$3:$DE$574,Presentación!AP248,0)))</f>
        <v/>
      </c>
      <c r="H1333" s="669"/>
      <c r="I1333" s="669"/>
      <c r="J1333" s="669"/>
      <c r="K1333" s="669"/>
      <c r="L1333" s="670"/>
      <c r="M1333" s="112"/>
      <c r="N1333" s="112"/>
      <c r="O1333" s="112"/>
      <c r="P1333" s="112"/>
      <c r="Q1333" s="112"/>
      <c r="R1333" s="112"/>
      <c r="S1333" s="112"/>
      <c r="T1333" s="112"/>
      <c r="U1333" s="112"/>
      <c r="V1333" s="112"/>
      <c r="W1333" s="112"/>
      <c r="X1333" s="112"/>
      <c r="Y1333" s="112"/>
      <c r="Z1333" s="112"/>
      <c r="AA1333" s="112"/>
      <c r="AB1333" s="112"/>
      <c r="AC1333" s="112"/>
      <c r="AD1333" s="112"/>
      <c r="AG1333">
        <f t="shared" si="405"/>
        <v>0</v>
      </c>
      <c r="AH1333" s="247">
        <f t="shared" si="406"/>
        <v>0</v>
      </c>
      <c r="AI1333" s="310" t="str">
        <f>IF(AH1333=0,"",
IF(SUM($AH$1088:AH1333)=1,AJ1333,
IF($AH$1663&gt;SUM($AH$1088:AH1333),_xlfn.CONCAT(", ",AJ1333),
IF($AH$1663=SUM($AH$1088:AH1333),_xlfn.CONCAT(" y ",AJ1333)))))</f>
        <v/>
      </c>
      <c r="AJ1333" s="421">
        <v>246</v>
      </c>
      <c r="AK1333">
        <f t="shared" si="404"/>
        <v>0</v>
      </c>
      <c r="AL1333">
        <f t="shared" si="407"/>
        <v>0</v>
      </c>
      <c r="AM1333">
        <f t="shared" si="408"/>
        <v>0</v>
      </c>
      <c r="AN1333">
        <f t="shared" si="409"/>
        <v>0</v>
      </c>
      <c r="AO1333">
        <f t="shared" si="410"/>
        <v>0</v>
      </c>
      <c r="AP1333">
        <f t="shared" si="411"/>
        <v>0</v>
      </c>
      <c r="AQ1333">
        <f t="shared" si="412"/>
        <v>0</v>
      </c>
      <c r="AR1333">
        <f t="shared" si="413"/>
        <v>0</v>
      </c>
      <c r="AS1333">
        <f t="shared" si="414"/>
        <v>0</v>
      </c>
      <c r="AT1333">
        <f t="shared" si="415"/>
        <v>0</v>
      </c>
      <c r="AU1333">
        <f t="shared" si="416"/>
        <v>0</v>
      </c>
      <c r="AV1333">
        <f t="shared" si="417"/>
        <v>0</v>
      </c>
      <c r="AW1333">
        <f t="shared" si="418"/>
        <v>0</v>
      </c>
      <c r="AX1333">
        <f t="shared" si="419"/>
        <v>0</v>
      </c>
      <c r="AY1333">
        <f t="shared" si="420"/>
        <v>0</v>
      </c>
      <c r="AZ1333">
        <f t="shared" si="421"/>
        <v>0</v>
      </c>
      <c r="BA1333">
        <f t="shared" si="422"/>
        <v>0</v>
      </c>
      <c r="BB1333">
        <f t="shared" si="423"/>
        <v>0</v>
      </c>
      <c r="BC1333">
        <f t="shared" si="424"/>
        <v>0</v>
      </c>
      <c r="BD1333">
        <f t="shared" si="425"/>
        <v>0</v>
      </c>
      <c r="BE1333">
        <f t="shared" si="426"/>
        <v>0</v>
      </c>
      <c r="BF1333">
        <f t="shared" si="427"/>
        <v>0</v>
      </c>
      <c r="BG1333">
        <f t="shared" si="428"/>
        <v>0</v>
      </c>
      <c r="BH1333">
        <f t="shared" si="429"/>
        <v>0</v>
      </c>
      <c r="BI1333">
        <f t="shared" si="430"/>
        <v>0</v>
      </c>
      <c r="BJ1333" s="311">
        <f t="shared" si="431"/>
        <v>0</v>
      </c>
      <c r="BK1333" s="312">
        <f t="shared" si="432"/>
        <v>0</v>
      </c>
      <c r="BL1333" s="313">
        <f t="shared" si="433"/>
        <v>0</v>
      </c>
      <c r="BM1333" s="314">
        <f t="shared" si="440"/>
        <v>0</v>
      </c>
      <c r="BN1333" s="311">
        <f t="shared" si="434"/>
        <v>0</v>
      </c>
      <c r="BO1333" s="312">
        <f t="shared" si="435"/>
        <v>0</v>
      </c>
      <c r="BP1333" s="313">
        <f t="shared" si="436"/>
        <v>0</v>
      </c>
      <c r="BQ1333" s="314">
        <f t="shared" si="441"/>
        <v>0</v>
      </c>
      <c r="BR1333" s="311">
        <f t="shared" si="437"/>
        <v>0</v>
      </c>
      <c r="BS1333" s="312">
        <f t="shared" si="438"/>
        <v>0</v>
      </c>
      <c r="BT1333" s="313">
        <f t="shared" si="439"/>
        <v>0</v>
      </c>
      <c r="BU1333" s="314">
        <f t="shared" si="442"/>
        <v>0</v>
      </c>
      <c r="BV1333" s="247">
        <f t="shared" si="443"/>
        <v>0</v>
      </c>
      <c r="BW1333" s="310" t="str">
        <f>IF(BV1333=0,"",
IF(SUM($BV$1089:BV1333)=1,BX1333,
IF($BV$1664&gt;SUM($BV$1089:BV1333),_xlfn.CONCAT(", ",BX1333),
IF($BV$1664=SUM($BV$1089:BV1333),_xlfn.CONCAT(" y ",BX1333)))))</f>
        <v/>
      </c>
      <c r="BX1333" s="421">
        <v>245</v>
      </c>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row>
    <row r="1334" spans="1:133" ht="14.25">
      <c r="A1334" s="405"/>
      <c r="B1334" s="6"/>
      <c r="C1334" s="421" t="s">
        <v>6911</v>
      </c>
      <c r="D1334" s="668" t="str">
        <f>IF($AC$1082="","",IF(HLOOKUP($AC$1082,Presentación!$AQ$3:$BV$574,Presentación!AP249)="","",HLOOKUP($AC$1082,Presentación!$AQ$3:$BV$574,Presentación!AP249,0)))</f>
        <v/>
      </c>
      <c r="E1334" s="669"/>
      <c r="F1334" s="670"/>
      <c r="G1334" s="763" t="str">
        <f>IF($AC$1082="","",IF(HLOOKUP($AC$1082,Presentación!$BZ$3:$DE$574,Presentación!AP249,0)="","",HLOOKUP($AC$1082,Presentación!$BZ$3:$DE$574,Presentación!AP249,0)))</f>
        <v/>
      </c>
      <c r="H1334" s="669"/>
      <c r="I1334" s="669"/>
      <c r="J1334" s="669"/>
      <c r="K1334" s="669"/>
      <c r="L1334" s="670"/>
      <c r="M1334" s="112"/>
      <c r="N1334" s="112"/>
      <c r="O1334" s="112"/>
      <c r="P1334" s="112"/>
      <c r="Q1334" s="112"/>
      <c r="R1334" s="112"/>
      <c r="S1334" s="112"/>
      <c r="T1334" s="112"/>
      <c r="U1334" s="112"/>
      <c r="V1334" s="112"/>
      <c r="W1334" s="112"/>
      <c r="X1334" s="112"/>
      <c r="Y1334" s="112"/>
      <c r="Z1334" s="112"/>
      <c r="AA1334" s="112"/>
      <c r="AB1334" s="112"/>
      <c r="AC1334" s="112"/>
      <c r="AD1334" s="112"/>
      <c r="AG1334">
        <f t="shared" si="405"/>
        <v>0</v>
      </c>
      <c r="AH1334" s="247">
        <f t="shared" si="406"/>
        <v>0</v>
      </c>
      <c r="AI1334" s="310" t="str">
        <f>IF(AH1334=0,"",
IF(SUM($AH$1088:AH1334)=1,AJ1334,
IF($AH$1663&gt;SUM($AH$1088:AH1334),_xlfn.CONCAT(", ",AJ1334),
IF($AH$1663=SUM($AH$1088:AH1334),_xlfn.CONCAT(" y ",AJ1334)))))</f>
        <v/>
      </c>
      <c r="AJ1334" s="421">
        <v>247</v>
      </c>
      <c r="AK1334">
        <f t="shared" si="404"/>
        <v>0</v>
      </c>
      <c r="AL1334">
        <f t="shared" si="407"/>
        <v>0</v>
      </c>
      <c r="AM1334">
        <f t="shared" si="408"/>
        <v>0</v>
      </c>
      <c r="AN1334">
        <f t="shared" si="409"/>
        <v>0</v>
      </c>
      <c r="AO1334">
        <f t="shared" si="410"/>
        <v>0</v>
      </c>
      <c r="AP1334">
        <f t="shared" si="411"/>
        <v>0</v>
      </c>
      <c r="AQ1334">
        <f t="shared" si="412"/>
        <v>0</v>
      </c>
      <c r="AR1334">
        <f t="shared" si="413"/>
        <v>0</v>
      </c>
      <c r="AS1334">
        <f t="shared" si="414"/>
        <v>0</v>
      </c>
      <c r="AT1334">
        <f t="shared" si="415"/>
        <v>0</v>
      </c>
      <c r="AU1334">
        <f t="shared" si="416"/>
        <v>0</v>
      </c>
      <c r="AV1334">
        <f t="shared" si="417"/>
        <v>0</v>
      </c>
      <c r="AW1334">
        <f t="shared" si="418"/>
        <v>0</v>
      </c>
      <c r="AX1334">
        <f t="shared" si="419"/>
        <v>0</v>
      </c>
      <c r="AY1334">
        <f t="shared" si="420"/>
        <v>0</v>
      </c>
      <c r="AZ1334">
        <f t="shared" si="421"/>
        <v>0</v>
      </c>
      <c r="BA1334">
        <f t="shared" si="422"/>
        <v>0</v>
      </c>
      <c r="BB1334">
        <f t="shared" si="423"/>
        <v>0</v>
      </c>
      <c r="BC1334">
        <f t="shared" si="424"/>
        <v>0</v>
      </c>
      <c r="BD1334">
        <f t="shared" si="425"/>
        <v>0</v>
      </c>
      <c r="BE1334">
        <f t="shared" si="426"/>
        <v>0</v>
      </c>
      <c r="BF1334">
        <f t="shared" si="427"/>
        <v>0</v>
      </c>
      <c r="BG1334">
        <f t="shared" si="428"/>
        <v>0</v>
      </c>
      <c r="BH1334">
        <f t="shared" si="429"/>
        <v>0</v>
      </c>
      <c r="BI1334">
        <f t="shared" si="430"/>
        <v>0</v>
      </c>
      <c r="BJ1334" s="311">
        <f t="shared" si="431"/>
        <v>0</v>
      </c>
      <c r="BK1334" s="312">
        <f t="shared" si="432"/>
        <v>0</v>
      </c>
      <c r="BL1334" s="313">
        <f t="shared" si="433"/>
        <v>0</v>
      </c>
      <c r="BM1334" s="314">
        <f t="shared" si="440"/>
        <v>0</v>
      </c>
      <c r="BN1334" s="311">
        <f t="shared" si="434"/>
        <v>0</v>
      </c>
      <c r="BO1334" s="312">
        <f t="shared" si="435"/>
        <v>0</v>
      </c>
      <c r="BP1334" s="313">
        <f t="shared" si="436"/>
        <v>0</v>
      </c>
      <c r="BQ1334" s="314">
        <f t="shared" si="441"/>
        <v>0</v>
      </c>
      <c r="BR1334" s="311">
        <f t="shared" si="437"/>
        <v>0</v>
      </c>
      <c r="BS1334" s="312">
        <f t="shared" si="438"/>
        <v>0</v>
      </c>
      <c r="BT1334" s="313">
        <f t="shared" si="439"/>
        <v>0</v>
      </c>
      <c r="BU1334" s="314">
        <f t="shared" si="442"/>
        <v>0</v>
      </c>
      <c r="BV1334" s="247">
        <f t="shared" si="443"/>
        <v>0</v>
      </c>
      <c r="BW1334" s="310" t="str">
        <f>IF(BV1334=0,"",
IF(SUM($BV$1089:BV1334)=1,BX1334,
IF($BV$1664&gt;SUM($BV$1089:BV1334),_xlfn.CONCAT(", ",BX1334),
IF($BV$1664=SUM($BV$1089:BV1334),_xlfn.CONCAT(" y ",BX1334)))))</f>
        <v/>
      </c>
      <c r="BX1334" s="421">
        <v>246</v>
      </c>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row>
    <row r="1335" spans="1:133" ht="14.25">
      <c r="A1335" s="405"/>
      <c r="B1335" s="6"/>
      <c r="C1335" s="421" t="s">
        <v>6912</v>
      </c>
      <c r="D1335" s="668" t="str">
        <f>IF($AC$1082="","",IF(HLOOKUP($AC$1082,Presentación!$AQ$3:$BV$574,Presentación!AP250)="","",HLOOKUP($AC$1082,Presentación!$AQ$3:$BV$574,Presentación!AP250,0)))</f>
        <v/>
      </c>
      <c r="E1335" s="669"/>
      <c r="F1335" s="670"/>
      <c r="G1335" s="763" t="str">
        <f>IF($AC$1082="","",IF(HLOOKUP($AC$1082,Presentación!$BZ$3:$DE$574,Presentación!AP250,0)="","",HLOOKUP($AC$1082,Presentación!$BZ$3:$DE$574,Presentación!AP250,0)))</f>
        <v/>
      </c>
      <c r="H1335" s="669"/>
      <c r="I1335" s="669"/>
      <c r="J1335" s="669"/>
      <c r="K1335" s="669"/>
      <c r="L1335" s="670"/>
      <c r="M1335" s="112"/>
      <c r="N1335" s="112"/>
      <c r="O1335" s="112"/>
      <c r="P1335" s="112"/>
      <c r="Q1335" s="112"/>
      <c r="R1335" s="112"/>
      <c r="S1335" s="112"/>
      <c r="T1335" s="112"/>
      <c r="U1335" s="112"/>
      <c r="V1335" s="112"/>
      <c r="W1335" s="112"/>
      <c r="X1335" s="112"/>
      <c r="Y1335" s="112"/>
      <c r="Z1335" s="112"/>
      <c r="AA1335" s="112"/>
      <c r="AB1335" s="112"/>
      <c r="AC1335" s="112"/>
      <c r="AD1335" s="112"/>
      <c r="AG1335">
        <f t="shared" si="405"/>
        <v>0</v>
      </c>
      <c r="AH1335" s="247">
        <f t="shared" si="406"/>
        <v>0</v>
      </c>
      <c r="AI1335" s="310" t="str">
        <f>IF(AH1335=0,"",
IF(SUM($AH$1088:AH1335)=1,AJ1335,
IF($AH$1663&gt;SUM($AH$1088:AH1335),_xlfn.CONCAT(", ",AJ1335),
IF($AH$1663=SUM($AH$1088:AH1335),_xlfn.CONCAT(" y ",AJ1335)))))</f>
        <v/>
      </c>
      <c r="AJ1335" s="421">
        <v>248</v>
      </c>
      <c r="AK1335">
        <f t="shared" si="404"/>
        <v>0</v>
      </c>
      <c r="AL1335">
        <f t="shared" si="407"/>
        <v>0</v>
      </c>
      <c r="AM1335">
        <f t="shared" si="408"/>
        <v>0</v>
      </c>
      <c r="AN1335">
        <f t="shared" si="409"/>
        <v>0</v>
      </c>
      <c r="AO1335">
        <f t="shared" si="410"/>
        <v>0</v>
      </c>
      <c r="AP1335">
        <f t="shared" si="411"/>
        <v>0</v>
      </c>
      <c r="AQ1335">
        <f t="shared" si="412"/>
        <v>0</v>
      </c>
      <c r="AR1335">
        <f t="shared" si="413"/>
        <v>0</v>
      </c>
      <c r="AS1335">
        <f t="shared" si="414"/>
        <v>0</v>
      </c>
      <c r="AT1335">
        <f t="shared" si="415"/>
        <v>0</v>
      </c>
      <c r="AU1335">
        <f t="shared" si="416"/>
        <v>0</v>
      </c>
      <c r="AV1335">
        <f t="shared" si="417"/>
        <v>0</v>
      </c>
      <c r="AW1335">
        <f t="shared" si="418"/>
        <v>0</v>
      </c>
      <c r="AX1335">
        <f t="shared" si="419"/>
        <v>0</v>
      </c>
      <c r="AY1335">
        <f t="shared" si="420"/>
        <v>0</v>
      </c>
      <c r="AZ1335">
        <f t="shared" si="421"/>
        <v>0</v>
      </c>
      <c r="BA1335">
        <f t="shared" si="422"/>
        <v>0</v>
      </c>
      <c r="BB1335">
        <f t="shared" si="423"/>
        <v>0</v>
      </c>
      <c r="BC1335">
        <f t="shared" si="424"/>
        <v>0</v>
      </c>
      <c r="BD1335">
        <f t="shared" si="425"/>
        <v>0</v>
      </c>
      <c r="BE1335">
        <f t="shared" si="426"/>
        <v>0</v>
      </c>
      <c r="BF1335">
        <f t="shared" si="427"/>
        <v>0</v>
      </c>
      <c r="BG1335">
        <f t="shared" si="428"/>
        <v>0</v>
      </c>
      <c r="BH1335">
        <f t="shared" si="429"/>
        <v>0</v>
      </c>
      <c r="BI1335">
        <f t="shared" si="430"/>
        <v>0</v>
      </c>
      <c r="BJ1335" s="311">
        <f t="shared" si="431"/>
        <v>0</v>
      </c>
      <c r="BK1335" s="312">
        <f t="shared" si="432"/>
        <v>0</v>
      </c>
      <c r="BL1335" s="313">
        <f t="shared" si="433"/>
        <v>0</v>
      </c>
      <c r="BM1335" s="314">
        <f t="shared" si="440"/>
        <v>0</v>
      </c>
      <c r="BN1335" s="311">
        <f t="shared" si="434"/>
        <v>0</v>
      </c>
      <c r="BO1335" s="312">
        <f t="shared" si="435"/>
        <v>0</v>
      </c>
      <c r="BP1335" s="313">
        <f t="shared" si="436"/>
        <v>0</v>
      </c>
      <c r="BQ1335" s="314">
        <f t="shared" si="441"/>
        <v>0</v>
      </c>
      <c r="BR1335" s="311">
        <f t="shared" si="437"/>
        <v>0</v>
      </c>
      <c r="BS1335" s="312">
        <f t="shared" si="438"/>
        <v>0</v>
      </c>
      <c r="BT1335" s="313">
        <f t="shared" si="439"/>
        <v>0</v>
      </c>
      <c r="BU1335" s="314">
        <f t="shared" si="442"/>
        <v>0</v>
      </c>
      <c r="BV1335" s="247">
        <f t="shared" si="443"/>
        <v>0</v>
      </c>
      <c r="BW1335" s="310" t="str">
        <f>IF(BV1335=0,"",
IF(SUM($BV$1089:BV1335)=1,BX1335,
IF($BV$1664&gt;SUM($BV$1089:BV1335),_xlfn.CONCAT(", ",BX1335),
IF($BV$1664=SUM($BV$1089:BV1335),_xlfn.CONCAT(" y ",BX1335)))))</f>
        <v/>
      </c>
      <c r="BX1335" s="421">
        <v>247</v>
      </c>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row>
    <row r="1336" spans="1:133" ht="14.25">
      <c r="A1336" s="405"/>
      <c r="B1336" s="6"/>
      <c r="C1336" s="421" t="s">
        <v>6913</v>
      </c>
      <c r="D1336" s="668" t="str">
        <f>IF($AC$1082="","",IF(HLOOKUP($AC$1082,Presentación!$AQ$3:$BV$574,Presentación!AP251)="","",HLOOKUP($AC$1082,Presentación!$AQ$3:$BV$574,Presentación!AP251,0)))</f>
        <v/>
      </c>
      <c r="E1336" s="669"/>
      <c r="F1336" s="670"/>
      <c r="G1336" s="763" t="str">
        <f>IF($AC$1082="","",IF(HLOOKUP($AC$1082,Presentación!$BZ$3:$DE$574,Presentación!AP251,0)="","",HLOOKUP($AC$1082,Presentación!$BZ$3:$DE$574,Presentación!AP251,0)))</f>
        <v/>
      </c>
      <c r="H1336" s="669"/>
      <c r="I1336" s="669"/>
      <c r="J1336" s="669"/>
      <c r="K1336" s="669"/>
      <c r="L1336" s="670"/>
      <c r="M1336" s="112"/>
      <c r="N1336" s="112"/>
      <c r="O1336" s="112"/>
      <c r="P1336" s="112"/>
      <c r="Q1336" s="112"/>
      <c r="R1336" s="112"/>
      <c r="S1336" s="112"/>
      <c r="T1336" s="112"/>
      <c r="U1336" s="112"/>
      <c r="V1336" s="112"/>
      <c r="W1336" s="112"/>
      <c r="X1336" s="112"/>
      <c r="Y1336" s="112"/>
      <c r="Z1336" s="112"/>
      <c r="AA1336" s="112"/>
      <c r="AB1336" s="112"/>
      <c r="AC1336" s="112"/>
      <c r="AD1336" s="112"/>
      <c r="AG1336">
        <f t="shared" si="405"/>
        <v>0</v>
      </c>
      <c r="AH1336" s="247">
        <f t="shared" si="406"/>
        <v>0</v>
      </c>
      <c r="AI1336" s="310" t="str">
        <f>IF(AH1336=0,"",
IF(SUM($AH$1088:AH1336)=1,AJ1336,
IF($AH$1663&gt;SUM($AH$1088:AH1336),_xlfn.CONCAT(", ",AJ1336),
IF($AH$1663=SUM($AH$1088:AH1336),_xlfn.CONCAT(" y ",AJ1336)))))</f>
        <v/>
      </c>
      <c r="AJ1336" s="421">
        <v>249</v>
      </c>
      <c r="AK1336">
        <f t="shared" si="404"/>
        <v>0</v>
      </c>
      <c r="AL1336">
        <f t="shared" si="407"/>
        <v>0</v>
      </c>
      <c r="AM1336">
        <f t="shared" si="408"/>
        <v>0</v>
      </c>
      <c r="AN1336">
        <f t="shared" si="409"/>
        <v>0</v>
      </c>
      <c r="AO1336">
        <f t="shared" si="410"/>
        <v>0</v>
      </c>
      <c r="AP1336">
        <f t="shared" si="411"/>
        <v>0</v>
      </c>
      <c r="AQ1336">
        <f t="shared" si="412"/>
        <v>0</v>
      </c>
      <c r="AR1336">
        <f t="shared" si="413"/>
        <v>0</v>
      </c>
      <c r="AS1336">
        <f t="shared" si="414"/>
        <v>0</v>
      </c>
      <c r="AT1336">
        <f t="shared" si="415"/>
        <v>0</v>
      </c>
      <c r="AU1336">
        <f t="shared" si="416"/>
        <v>0</v>
      </c>
      <c r="AV1336">
        <f t="shared" si="417"/>
        <v>0</v>
      </c>
      <c r="AW1336">
        <f t="shared" si="418"/>
        <v>0</v>
      </c>
      <c r="AX1336">
        <f t="shared" si="419"/>
        <v>0</v>
      </c>
      <c r="AY1336">
        <f t="shared" si="420"/>
        <v>0</v>
      </c>
      <c r="AZ1336">
        <f t="shared" si="421"/>
        <v>0</v>
      </c>
      <c r="BA1336">
        <f t="shared" si="422"/>
        <v>0</v>
      </c>
      <c r="BB1336">
        <f t="shared" si="423"/>
        <v>0</v>
      </c>
      <c r="BC1336">
        <f t="shared" si="424"/>
        <v>0</v>
      </c>
      <c r="BD1336">
        <f t="shared" si="425"/>
        <v>0</v>
      </c>
      <c r="BE1336">
        <f t="shared" si="426"/>
        <v>0</v>
      </c>
      <c r="BF1336">
        <f t="shared" si="427"/>
        <v>0</v>
      </c>
      <c r="BG1336">
        <f t="shared" si="428"/>
        <v>0</v>
      </c>
      <c r="BH1336">
        <f t="shared" si="429"/>
        <v>0</v>
      </c>
      <c r="BI1336">
        <f t="shared" si="430"/>
        <v>0</v>
      </c>
      <c r="BJ1336" s="311">
        <f t="shared" si="431"/>
        <v>0</v>
      </c>
      <c r="BK1336" s="312">
        <f t="shared" si="432"/>
        <v>0</v>
      </c>
      <c r="BL1336" s="313">
        <f t="shared" si="433"/>
        <v>0</v>
      </c>
      <c r="BM1336" s="314">
        <f t="shared" si="440"/>
        <v>0</v>
      </c>
      <c r="BN1336" s="311">
        <f t="shared" si="434"/>
        <v>0</v>
      </c>
      <c r="BO1336" s="312">
        <f t="shared" si="435"/>
        <v>0</v>
      </c>
      <c r="BP1336" s="313">
        <f t="shared" si="436"/>
        <v>0</v>
      </c>
      <c r="BQ1336" s="314">
        <f t="shared" si="441"/>
        <v>0</v>
      </c>
      <c r="BR1336" s="311">
        <f t="shared" si="437"/>
        <v>0</v>
      </c>
      <c r="BS1336" s="312">
        <f t="shared" si="438"/>
        <v>0</v>
      </c>
      <c r="BT1336" s="313">
        <f t="shared" si="439"/>
        <v>0</v>
      </c>
      <c r="BU1336" s="314">
        <f t="shared" si="442"/>
        <v>0</v>
      </c>
      <c r="BV1336" s="247">
        <f t="shared" si="443"/>
        <v>0</v>
      </c>
      <c r="BW1336" s="310" t="str">
        <f>IF(BV1336=0,"",
IF(SUM($BV$1089:BV1336)=1,BX1336,
IF($BV$1664&gt;SUM($BV$1089:BV1336),_xlfn.CONCAT(", ",BX1336),
IF($BV$1664=SUM($BV$1089:BV1336),_xlfn.CONCAT(" y ",BX1336)))))</f>
        <v/>
      </c>
      <c r="BX1336" s="421">
        <v>248</v>
      </c>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row>
    <row r="1337" spans="1:133" ht="14.25">
      <c r="A1337" s="405"/>
      <c r="B1337" s="6"/>
      <c r="C1337" s="421" t="s">
        <v>6914</v>
      </c>
      <c r="D1337" s="668" t="str">
        <f>IF($AC$1082="","",IF(HLOOKUP($AC$1082,Presentación!$AQ$3:$BV$574,Presentación!AP252)="","",HLOOKUP($AC$1082,Presentación!$AQ$3:$BV$574,Presentación!AP252,0)))</f>
        <v/>
      </c>
      <c r="E1337" s="669"/>
      <c r="F1337" s="670"/>
      <c r="G1337" s="763" t="str">
        <f>IF($AC$1082="","",IF(HLOOKUP($AC$1082,Presentación!$BZ$3:$DE$574,Presentación!AP252,0)="","",HLOOKUP($AC$1082,Presentación!$BZ$3:$DE$574,Presentación!AP252,0)))</f>
        <v/>
      </c>
      <c r="H1337" s="669"/>
      <c r="I1337" s="669"/>
      <c r="J1337" s="669"/>
      <c r="K1337" s="669"/>
      <c r="L1337" s="670"/>
      <c r="M1337" s="112"/>
      <c r="N1337" s="112"/>
      <c r="O1337" s="112"/>
      <c r="P1337" s="112"/>
      <c r="Q1337" s="112"/>
      <c r="R1337" s="112"/>
      <c r="S1337" s="112"/>
      <c r="T1337" s="112"/>
      <c r="U1337" s="112"/>
      <c r="V1337" s="112"/>
      <c r="W1337" s="112"/>
      <c r="X1337" s="112"/>
      <c r="Y1337" s="112"/>
      <c r="Z1337" s="112"/>
      <c r="AA1337" s="112"/>
      <c r="AB1337" s="112"/>
      <c r="AC1337" s="112"/>
      <c r="AD1337" s="112"/>
      <c r="AG1337">
        <f t="shared" si="405"/>
        <v>0</v>
      </c>
      <c r="AH1337" s="247">
        <f t="shared" si="406"/>
        <v>0</v>
      </c>
      <c r="AI1337" s="310" t="str">
        <f>IF(AH1337=0,"",
IF(SUM($AH$1088:AH1337)=1,AJ1337,
IF($AH$1663&gt;SUM($AH$1088:AH1337),_xlfn.CONCAT(", ",AJ1337),
IF($AH$1663=SUM($AH$1088:AH1337),_xlfn.CONCAT(" y ",AJ1337)))))</f>
        <v/>
      </c>
      <c r="AJ1337" s="421">
        <v>250</v>
      </c>
      <c r="AK1337">
        <f t="shared" si="404"/>
        <v>0</v>
      </c>
      <c r="AL1337">
        <f t="shared" si="407"/>
        <v>0</v>
      </c>
      <c r="AM1337">
        <f t="shared" si="408"/>
        <v>0</v>
      </c>
      <c r="AN1337">
        <f t="shared" si="409"/>
        <v>0</v>
      </c>
      <c r="AO1337">
        <f t="shared" si="410"/>
        <v>0</v>
      </c>
      <c r="AP1337">
        <f t="shared" si="411"/>
        <v>0</v>
      </c>
      <c r="AQ1337">
        <f t="shared" si="412"/>
        <v>0</v>
      </c>
      <c r="AR1337">
        <f t="shared" si="413"/>
        <v>0</v>
      </c>
      <c r="AS1337">
        <f t="shared" si="414"/>
        <v>0</v>
      </c>
      <c r="AT1337">
        <f t="shared" si="415"/>
        <v>0</v>
      </c>
      <c r="AU1337">
        <f t="shared" si="416"/>
        <v>0</v>
      </c>
      <c r="AV1337">
        <f t="shared" si="417"/>
        <v>0</v>
      </c>
      <c r="AW1337">
        <f t="shared" si="418"/>
        <v>0</v>
      </c>
      <c r="AX1337">
        <f t="shared" si="419"/>
        <v>0</v>
      </c>
      <c r="AY1337">
        <f t="shared" si="420"/>
        <v>0</v>
      </c>
      <c r="AZ1337">
        <f t="shared" si="421"/>
        <v>0</v>
      </c>
      <c r="BA1337">
        <f t="shared" si="422"/>
        <v>0</v>
      </c>
      <c r="BB1337">
        <f t="shared" si="423"/>
        <v>0</v>
      </c>
      <c r="BC1337">
        <f t="shared" si="424"/>
        <v>0</v>
      </c>
      <c r="BD1337">
        <f t="shared" si="425"/>
        <v>0</v>
      </c>
      <c r="BE1337">
        <f t="shared" si="426"/>
        <v>0</v>
      </c>
      <c r="BF1337">
        <f t="shared" si="427"/>
        <v>0</v>
      </c>
      <c r="BG1337">
        <f t="shared" si="428"/>
        <v>0</v>
      </c>
      <c r="BH1337">
        <f t="shared" si="429"/>
        <v>0</v>
      </c>
      <c r="BI1337">
        <f t="shared" si="430"/>
        <v>0</v>
      </c>
      <c r="BJ1337" s="311">
        <f t="shared" si="431"/>
        <v>0</v>
      </c>
      <c r="BK1337" s="312">
        <f t="shared" si="432"/>
        <v>0</v>
      </c>
      <c r="BL1337" s="313">
        <f t="shared" si="433"/>
        <v>0</v>
      </c>
      <c r="BM1337" s="314">
        <f t="shared" si="440"/>
        <v>0</v>
      </c>
      <c r="BN1337" s="311">
        <f t="shared" si="434"/>
        <v>0</v>
      </c>
      <c r="BO1337" s="312">
        <f t="shared" si="435"/>
        <v>0</v>
      </c>
      <c r="BP1337" s="313">
        <f t="shared" si="436"/>
        <v>0</v>
      </c>
      <c r="BQ1337" s="314">
        <f t="shared" si="441"/>
        <v>0</v>
      </c>
      <c r="BR1337" s="311">
        <f t="shared" si="437"/>
        <v>0</v>
      </c>
      <c r="BS1337" s="312">
        <f t="shared" si="438"/>
        <v>0</v>
      </c>
      <c r="BT1337" s="313">
        <f t="shared" si="439"/>
        <v>0</v>
      </c>
      <c r="BU1337" s="314">
        <f t="shared" si="442"/>
        <v>0</v>
      </c>
      <c r="BV1337" s="247">
        <f t="shared" si="443"/>
        <v>0</v>
      </c>
      <c r="BW1337" s="310" t="str">
        <f>IF(BV1337=0,"",
IF(SUM($BV$1089:BV1337)=1,BX1337,
IF($BV$1664&gt;SUM($BV$1089:BV1337),_xlfn.CONCAT(", ",BX1337),
IF($BV$1664=SUM($BV$1089:BV1337),_xlfn.CONCAT(" y ",BX1337)))))</f>
        <v/>
      </c>
      <c r="BX1337" s="421">
        <v>249</v>
      </c>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row>
    <row r="1338" spans="1:133" ht="14.25">
      <c r="A1338" s="405"/>
      <c r="B1338" s="6"/>
      <c r="C1338" s="421" t="s">
        <v>6915</v>
      </c>
      <c r="D1338" s="668" t="str">
        <f>IF($AC$1082="","",IF(HLOOKUP($AC$1082,Presentación!$AQ$3:$BV$574,Presentación!AP253)="","",HLOOKUP($AC$1082,Presentación!$AQ$3:$BV$574,Presentación!AP253,0)))</f>
        <v/>
      </c>
      <c r="E1338" s="669"/>
      <c r="F1338" s="670"/>
      <c r="G1338" s="763" t="str">
        <f>IF($AC$1082="","",IF(HLOOKUP($AC$1082,Presentación!$BZ$3:$DE$574,Presentación!AP253,0)="","",HLOOKUP($AC$1082,Presentación!$BZ$3:$DE$574,Presentación!AP253,0)))</f>
        <v/>
      </c>
      <c r="H1338" s="669"/>
      <c r="I1338" s="669"/>
      <c r="J1338" s="669"/>
      <c r="K1338" s="669"/>
      <c r="L1338" s="670"/>
      <c r="M1338" s="112"/>
      <c r="N1338" s="112"/>
      <c r="O1338" s="112"/>
      <c r="P1338" s="112"/>
      <c r="Q1338" s="112"/>
      <c r="R1338" s="112"/>
      <c r="S1338" s="112"/>
      <c r="T1338" s="112"/>
      <c r="U1338" s="112"/>
      <c r="V1338" s="112"/>
      <c r="W1338" s="112"/>
      <c r="X1338" s="112"/>
      <c r="Y1338" s="112"/>
      <c r="Z1338" s="112"/>
      <c r="AA1338" s="112"/>
      <c r="AB1338" s="112"/>
      <c r="AC1338" s="112"/>
      <c r="AD1338" s="112"/>
      <c r="AG1338">
        <f t="shared" si="405"/>
        <v>0</v>
      </c>
      <c r="AH1338" s="247">
        <f t="shared" si="406"/>
        <v>0</v>
      </c>
      <c r="AI1338" s="310" t="str">
        <f>IF(AH1338=0,"",
IF(SUM($AH$1088:AH1338)=1,AJ1338,
IF($AH$1663&gt;SUM($AH$1088:AH1338),_xlfn.CONCAT(", ",AJ1338),
IF($AH$1663=SUM($AH$1088:AH1338),_xlfn.CONCAT(" y ",AJ1338)))))</f>
        <v/>
      </c>
      <c r="AJ1338" s="421">
        <v>251</v>
      </c>
      <c r="AK1338">
        <f t="shared" si="404"/>
        <v>0</v>
      </c>
      <c r="AL1338">
        <f t="shared" si="407"/>
        <v>0</v>
      </c>
      <c r="AM1338">
        <f t="shared" si="408"/>
        <v>0</v>
      </c>
      <c r="AN1338">
        <f t="shared" si="409"/>
        <v>0</v>
      </c>
      <c r="AO1338">
        <f t="shared" si="410"/>
        <v>0</v>
      </c>
      <c r="AP1338">
        <f t="shared" si="411"/>
        <v>0</v>
      </c>
      <c r="AQ1338">
        <f t="shared" si="412"/>
        <v>0</v>
      </c>
      <c r="AR1338">
        <f t="shared" si="413"/>
        <v>0</v>
      </c>
      <c r="AS1338">
        <f t="shared" si="414"/>
        <v>0</v>
      </c>
      <c r="AT1338">
        <f t="shared" si="415"/>
        <v>0</v>
      </c>
      <c r="AU1338">
        <f t="shared" si="416"/>
        <v>0</v>
      </c>
      <c r="AV1338">
        <f t="shared" si="417"/>
        <v>0</v>
      </c>
      <c r="AW1338">
        <f t="shared" si="418"/>
        <v>0</v>
      </c>
      <c r="AX1338">
        <f t="shared" si="419"/>
        <v>0</v>
      </c>
      <c r="AY1338">
        <f t="shared" si="420"/>
        <v>0</v>
      </c>
      <c r="AZ1338">
        <f t="shared" si="421"/>
        <v>0</v>
      </c>
      <c r="BA1338">
        <f t="shared" si="422"/>
        <v>0</v>
      </c>
      <c r="BB1338">
        <f t="shared" si="423"/>
        <v>0</v>
      </c>
      <c r="BC1338">
        <f t="shared" si="424"/>
        <v>0</v>
      </c>
      <c r="BD1338">
        <f t="shared" si="425"/>
        <v>0</v>
      </c>
      <c r="BE1338">
        <f t="shared" si="426"/>
        <v>0</v>
      </c>
      <c r="BF1338">
        <f t="shared" si="427"/>
        <v>0</v>
      </c>
      <c r="BG1338">
        <f t="shared" si="428"/>
        <v>0</v>
      </c>
      <c r="BH1338">
        <f t="shared" si="429"/>
        <v>0</v>
      </c>
      <c r="BI1338">
        <f t="shared" si="430"/>
        <v>0</v>
      </c>
      <c r="BJ1338" s="311">
        <f t="shared" si="431"/>
        <v>0</v>
      </c>
      <c r="BK1338" s="312">
        <f t="shared" si="432"/>
        <v>0</v>
      </c>
      <c r="BL1338" s="313">
        <f t="shared" si="433"/>
        <v>0</v>
      </c>
      <c r="BM1338" s="314">
        <f t="shared" si="440"/>
        <v>0</v>
      </c>
      <c r="BN1338" s="311">
        <f t="shared" si="434"/>
        <v>0</v>
      </c>
      <c r="BO1338" s="312">
        <f t="shared" si="435"/>
        <v>0</v>
      </c>
      <c r="BP1338" s="313">
        <f t="shared" si="436"/>
        <v>0</v>
      </c>
      <c r="BQ1338" s="314">
        <f t="shared" si="441"/>
        <v>0</v>
      </c>
      <c r="BR1338" s="311">
        <f t="shared" si="437"/>
        <v>0</v>
      </c>
      <c r="BS1338" s="312">
        <f t="shared" si="438"/>
        <v>0</v>
      </c>
      <c r="BT1338" s="313">
        <f t="shared" si="439"/>
        <v>0</v>
      </c>
      <c r="BU1338" s="314">
        <f t="shared" si="442"/>
        <v>0</v>
      </c>
      <c r="BV1338" s="247">
        <f t="shared" si="443"/>
        <v>0</v>
      </c>
      <c r="BW1338" s="310" t="str">
        <f>IF(BV1338=0,"",
IF(SUM($BV$1089:BV1338)=1,BX1338,
IF($BV$1664&gt;SUM($BV$1089:BV1338),_xlfn.CONCAT(", ",BX1338),
IF($BV$1664=SUM($BV$1089:BV1338),_xlfn.CONCAT(" y ",BX1338)))))</f>
        <v/>
      </c>
      <c r="BX1338" s="421">
        <v>250</v>
      </c>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row>
    <row r="1339" spans="1:133" ht="14.25">
      <c r="A1339" s="405"/>
      <c r="B1339" s="6"/>
      <c r="C1339" s="421" t="s">
        <v>6916</v>
      </c>
      <c r="D1339" s="668" t="str">
        <f>IF($AC$1082="","",IF(HLOOKUP($AC$1082,Presentación!$AQ$3:$BV$574,Presentación!AP254)="","",HLOOKUP($AC$1082,Presentación!$AQ$3:$BV$574,Presentación!AP254,0)))</f>
        <v/>
      </c>
      <c r="E1339" s="669"/>
      <c r="F1339" s="670"/>
      <c r="G1339" s="763" t="str">
        <f>IF($AC$1082="","",IF(HLOOKUP($AC$1082,Presentación!$BZ$3:$DE$574,Presentación!AP254,0)="","",HLOOKUP($AC$1082,Presentación!$BZ$3:$DE$574,Presentación!AP254,0)))</f>
        <v/>
      </c>
      <c r="H1339" s="669"/>
      <c r="I1339" s="669"/>
      <c r="J1339" s="669"/>
      <c r="K1339" s="669"/>
      <c r="L1339" s="670"/>
      <c r="M1339" s="112"/>
      <c r="N1339" s="112"/>
      <c r="O1339" s="112"/>
      <c r="P1339" s="112"/>
      <c r="Q1339" s="112"/>
      <c r="R1339" s="112"/>
      <c r="S1339" s="112"/>
      <c r="T1339" s="112"/>
      <c r="U1339" s="112"/>
      <c r="V1339" s="112"/>
      <c r="W1339" s="112"/>
      <c r="X1339" s="112"/>
      <c r="Y1339" s="112"/>
      <c r="Z1339" s="112"/>
      <c r="AA1339" s="112"/>
      <c r="AB1339" s="112"/>
      <c r="AC1339" s="112"/>
      <c r="AD1339" s="112"/>
      <c r="AG1339">
        <f t="shared" si="405"/>
        <v>0</v>
      </c>
      <c r="AH1339" s="247">
        <f t="shared" si="406"/>
        <v>0</v>
      </c>
      <c r="AI1339" s="310" t="str">
        <f>IF(AH1339=0,"",
IF(SUM($AH$1088:AH1339)=1,AJ1339,
IF($AH$1663&gt;SUM($AH$1088:AH1339),_xlfn.CONCAT(", ",AJ1339),
IF($AH$1663=SUM($AH$1088:AH1339),_xlfn.CONCAT(" y ",AJ1339)))))</f>
        <v/>
      </c>
      <c r="AJ1339" s="421">
        <v>252</v>
      </c>
      <c r="AK1339">
        <f t="shared" si="404"/>
        <v>0</v>
      </c>
      <c r="AL1339">
        <f t="shared" si="407"/>
        <v>0</v>
      </c>
      <c r="AM1339">
        <f t="shared" si="408"/>
        <v>0</v>
      </c>
      <c r="AN1339">
        <f t="shared" si="409"/>
        <v>0</v>
      </c>
      <c r="AO1339">
        <f t="shared" si="410"/>
        <v>0</v>
      </c>
      <c r="AP1339">
        <f t="shared" si="411"/>
        <v>0</v>
      </c>
      <c r="AQ1339">
        <f t="shared" si="412"/>
        <v>0</v>
      </c>
      <c r="AR1339">
        <f t="shared" si="413"/>
        <v>0</v>
      </c>
      <c r="AS1339">
        <f t="shared" si="414"/>
        <v>0</v>
      </c>
      <c r="AT1339">
        <f t="shared" si="415"/>
        <v>0</v>
      </c>
      <c r="AU1339">
        <f t="shared" si="416"/>
        <v>0</v>
      </c>
      <c r="AV1339">
        <f t="shared" si="417"/>
        <v>0</v>
      </c>
      <c r="AW1339">
        <f t="shared" si="418"/>
        <v>0</v>
      </c>
      <c r="AX1339">
        <f t="shared" si="419"/>
        <v>0</v>
      </c>
      <c r="AY1339">
        <f t="shared" si="420"/>
        <v>0</v>
      </c>
      <c r="AZ1339">
        <f t="shared" si="421"/>
        <v>0</v>
      </c>
      <c r="BA1339">
        <f t="shared" si="422"/>
        <v>0</v>
      </c>
      <c r="BB1339">
        <f t="shared" si="423"/>
        <v>0</v>
      </c>
      <c r="BC1339">
        <f t="shared" si="424"/>
        <v>0</v>
      </c>
      <c r="BD1339">
        <f t="shared" si="425"/>
        <v>0</v>
      </c>
      <c r="BE1339">
        <f t="shared" si="426"/>
        <v>0</v>
      </c>
      <c r="BF1339">
        <f t="shared" si="427"/>
        <v>0</v>
      </c>
      <c r="BG1339">
        <f t="shared" si="428"/>
        <v>0</v>
      </c>
      <c r="BH1339">
        <f t="shared" si="429"/>
        <v>0</v>
      </c>
      <c r="BI1339">
        <f t="shared" si="430"/>
        <v>0</v>
      </c>
      <c r="BJ1339" s="311">
        <f t="shared" si="431"/>
        <v>0</v>
      </c>
      <c r="BK1339" s="312">
        <f t="shared" si="432"/>
        <v>0</v>
      </c>
      <c r="BL1339" s="313">
        <f t="shared" si="433"/>
        <v>0</v>
      </c>
      <c r="BM1339" s="314">
        <f t="shared" si="440"/>
        <v>0</v>
      </c>
      <c r="BN1339" s="311">
        <f t="shared" si="434"/>
        <v>0</v>
      </c>
      <c r="BO1339" s="312">
        <f t="shared" si="435"/>
        <v>0</v>
      </c>
      <c r="BP1339" s="313">
        <f t="shared" si="436"/>
        <v>0</v>
      </c>
      <c r="BQ1339" s="314">
        <f t="shared" si="441"/>
        <v>0</v>
      </c>
      <c r="BR1339" s="311">
        <f t="shared" si="437"/>
        <v>0</v>
      </c>
      <c r="BS1339" s="312">
        <f t="shared" si="438"/>
        <v>0</v>
      </c>
      <c r="BT1339" s="313">
        <f t="shared" si="439"/>
        <v>0</v>
      </c>
      <c r="BU1339" s="314">
        <f t="shared" si="442"/>
        <v>0</v>
      </c>
      <c r="BV1339" s="247">
        <f t="shared" si="443"/>
        <v>0</v>
      </c>
      <c r="BW1339" s="310" t="str">
        <f>IF(BV1339=0,"",
IF(SUM($BV$1089:BV1339)=1,BX1339,
IF($BV$1664&gt;SUM($BV$1089:BV1339),_xlfn.CONCAT(", ",BX1339),
IF($BV$1664=SUM($BV$1089:BV1339),_xlfn.CONCAT(" y ",BX1339)))))</f>
        <v/>
      </c>
      <c r="BX1339" s="421">
        <v>251</v>
      </c>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row>
    <row r="1340" spans="1:133" ht="14.25">
      <c r="A1340" s="405"/>
      <c r="B1340" s="6"/>
      <c r="C1340" s="421" t="s">
        <v>6917</v>
      </c>
      <c r="D1340" s="668" t="str">
        <f>IF($AC$1082="","",IF(HLOOKUP($AC$1082,Presentación!$AQ$3:$BV$574,Presentación!AP255)="","",HLOOKUP($AC$1082,Presentación!$AQ$3:$BV$574,Presentación!AP255,0)))</f>
        <v/>
      </c>
      <c r="E1340" s="669"/>
      <c r="F1340" s="670"/>
      <c r="G1340" s="763" t="str">
        <f>IF($AC$1082="","",IF(HLOOKUP($AC$1082,Presentación!$BZ$3:$DE$574,Presentación!AP255,0)="","",HLOOKUP($AC$1082,Presentación!$BZ$3:$DE$574,Presentación!AP255,0)))</f>
        <v/>
      </c>
      <c r="H1340" s="669"/>
      <c r="I1340" s="669"/>
      <c r="J1340" s="669"/>
      <c r="K1340" s="669"/>
      <c r="L1340" s="670"/>
      <c r="M1340" s="112"/>
      <c r="N1340" s="112"/>
      <c r="O1340" s="112"/>
      <c r="P1340" s="112"/>
      <c r="Q1340" s="112"/>
      <c r="R1340" s="112"/>
      <c r="S1340" s="112"/>
      <c r="T1340" s="112"/>
      <c r="U1340" s="112"/>
      <c r="V1340" s="112"/>
      <c r="W1340" s="112"/>
      <c r="X1340" s="112"/>
      <c r="Y1340" s="112"/>
      <c r="Z1340" s="112"/>
      <c r="AA1340" s="112"/>
      <c r="AB1340" s="112"/>
      <c r="AC1340" s="112"/>
      <c r="AD1340" s="112"/>
      <c r="AG1340">
        <f t="shared" si="405"/>
        <v>0</v>
      </c>
      <c r="AH1340" s="247">
        <f t="shared" si="406"/>
        <v>0</v>
      </c>
      <c r="AI1340" s="310" t="str">
        <f>IF(AH1340=0,"",
IF(SUM($AH$1088:AH1340)=1,AJ1340,
IF($AH$1663&gt;SUM($AH$1088:AH1340),_xlfn.CONCAT(", ",AJ1340),
IF($AH$1663=SUM($AH$1088:AH1340),_xlfn.CONCAT(" y ",AJ1340)))))</f>
        <v/>
      </c>
      <c r="AJ1340" s="421">
        <v>253</v>
      </c>
      <c r="AK1340">
        <f t="shared" si="404"/>
        <v>0</v>
      </c>
      <c r="AL1340">
        <f t="shared" si="407"/>
        <v>0</v>
      </c>
      <c r="AM1340">
        <f t="shared" si="408"/>
        <v>0</v>
      </c>
      <c r="AN1340">
        <f t="shared" si="409"/>
        <v>0</v>
      </c>
      <c r="AO1340">
        <f t="shared" si="410"/>
        <v>0</v>
      </c>
      <c r="AP1340">
        <f t="shared" si="411"/>
        <v>0</v>
      </c>
      <c r="AQ1340">
        <f t="shared" si="412"/>
        <v>0</v>
      </c>
      <c r="AR1340">
        <f t="shared" si="413"/>
        <v>0</v>
      </c>
      <c r="AS1340">
        <f t="shared" si="414"/>
        <v>0</v>
      </c>
      <c r="AT1340">
        <f t="shared" si="415"/>
        <v>0</v>
      </c>
      <c r="AU1340">
        <f t="shared" si="416"/>
        <v>0</v>
      </c>
      <c r="AV1340">
        <f t="shared" si="417"/>
        <v>0</v>
      </c>
      <c r="AW1340">
        <f t="shared" si="418"/>
        <v>0</v>
      </c>
      <c r="AX1340">
        <f t="shared" si="419"/>
        <v>0</v>
      </c>
      <c r="AY1340">
        <f t="shared" si="420"/>
        <v>0</v>
      </c>
      <c r="AZ1340">
        <f t="shared" si="421"/>
        <v>0</v>
      </c>
      <c r="BA1340">
        <f t="shared" si="422"/>
        <v>0</v>
      </c>
      <c r="BB1340">
        <f t="shared" si="423"/>
        <v>0</v>
      </c>
      <c r="BC1340">
        <f t="shared" si="424"/>
        <v>0</v>
      </c>
      <c r="BD1340">
        <f t="shared" si="425"/>
        <v>0</v>
      </c>
      <c r="BE1340">
        <f t="shared" si="426"/>
        <v>0</v>
      </c>
      <c r="BF1340">
        <f t="shared" si="427"/>
        <v>0</v>
      </c>
      <c r="BG1340">
        <f t="shared" si="428"/>
        <v>0</v>
      </c>
      <c r="BH1340">
        <f t="shared" si="429"/>
        <v>0</v>
      </c>
      <c r="BI1340">
        <f t="shared" si="430"/>
        <v>0</v>
      </c>
      <c r="BJ1340" s="311">
        <f t="shared" si="431"/>
        <v>0</v>
      </c>
      <c r="BK1340" s="312">
        <f t="shared" si="432"/>
        <v>0</v>
      </c>
      <c r="BL1340" s="313">
        <f t="shared" si="433"/>
        <v>0</v>
      </c>
      <c r="BM1340" s="314">
        <f t="shared" si="440"/>
        <v>0</v>
      </c>
      <c r="BN1340" s="311">
        <f t="shared" si="434"/>
        <v>0</v>
      </c>
      <c r="BO1340" s="312">
        <f t="shared" si="435"/>
        <v>0</v>
      </c>
      <c r="BP1340" s="313">
        <f t="shared" si="436"/>
        <v>0</v>
      </c>
      <c r="BQ1340" s="314">
        <f t="shared" si="441"/>
        <v>0</v>
      </c>
      <c r="BR1340" s="311">
        <f t="shared" si="437"/>
        <v>0</v>
      </c>
      <c r="BS1340" s="312">
        <f t="shared" si="438"/>
        <v>0</v>
      </c>
      <c r="BT1340" s="313">
        <f t="shared" si="439"/>
        <v>0</v>
      </c>
      <c r="BU1340" s="314">
        <f t="shared" si="442"/>
        <v>0</v>
      </c>
      <c r="BV1340" s="247">
        <f t="shared" si="443"/>
        <v>0</v>
      </c>
      <c r="BW1340" s="310" t="str">
        <f>IF(BV1340=0,"",
IF(SUM($BV$1089:BV1340)=1,BX1340,
IF($BV$1664&gt;SUM($BV$1089:BV1340),_xlfn.CONCAT(", ",BX1340),
IF($BV$1664=SUM($BV$1089:BV1340),_xlfn.CONCAT(" y ",BX1340)))))</f>
        <v/>
      </c>
      <c r="BX1340" s="421">
        <v>252</v>
      </c>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row>
    <row r="1341" spans="1:133" ht="14.25">
      <c r="A1341" s="405"/>
      <c r="B1341" s="6"/>
      <c r="C1341" s="421" t="s">
        <v>6918</v>
      </c>
      <c r="D1341" s="668" t="str">
        <f>IF($AC$1082="","",IF(HLOOKUP($AC$1082,Presentación!$AQ$3:$BV$574,Presentación!AP256)="","",HLOOKUP($AC$1082,Presentación!$AQ$3:$BV$574,Presentación!AP256,0)))</f>
        <v/>
      </c>
      <c r="E1341" s="669"/>
      <c r="F1341" s="670"/>
      <c r="G1341" s="763" t="str">
        <f>IF($AC$1082="","",IF(HLOOKUP($AC$1082,Presentación!$BZ$3:$DE$574,Presentación!AP256,0)="","",HLOOKUP($AC$1082,Presentación!$BZ$3:$DE$574,Presentación!AP256,0)))</f>
        <v/>
      </c>
      <c r="H1341" s="669"/>
      <c r="I1341" s="669"/>
      <c r="J1341" s="669"/>
      <c r="K1341" s="669"/>
      <c r="L1341" s="670"/>
      <c r="M1341" s="112"/>
      <c r="N1341" s="112"/>
      <c r="O1341" s="112"/>
      <c r="P1341" s="112"/>
      <c r="Q1341" s="112"/>
      <c r="R1341" s="112"/>
      <c r="S1341" s="112"/>
      <c r="T1341" s="112"/>
      <c r="U1341" s="112"/>
      <c r="V1341" s="112"/>
      <c r="W1341" s="112"/>
      <c r="X1341" s="112"/>
      <c r="Y1341" s="112"/>
      <c r="Z1341" s="112"/>
      <c r="AA1341" s="112"/>
      <c r="AB1341" s="112"/>
      <c r="AC1341" s="112"/>
      <c r="AD1341" s="112"/>
      <c r="AG1341">
        <f t="shared" si="405"/>
        <v>0</v>
      </c>
      <c r="AH1341" s="247">
        <f t="shared" si="406"/>
        <v>0</v>
      </c>
      <c r="AI1341" s="310" t="str">
        <f>IF(AH1341=0,"",
IF(SUM($AH$1088:AH1341)=1,AJ1341,
IF($AH$1663&gt;SUM($AH$1088:AH1341),_xlfn.CONCAT(", ",AJ1341),
IF($AH$1663=SUM($AH$1088:AH1341),_xlfn.CONCAT(" y ",AJ1341)))))</f>
        <v/>
      </c>
      <c r="AJ1341" s="421">
        <v>254</v>
      </c>
      <c r="AK1341">
        <f t="shared" si="404"/>
        <v>0</v>
      </c>
      <c r="AL1341">
        <f t="shared" si="407"/>
        <v>0</v>
      </c>
      <c r="AM1341">
        <f t="shared" si="408"/>
        <v>0</v>
      </c>
      <c r="AN1341">
        <f t="shared" si="409"/>
        <v>0</v>
      </c>
      <c r="AO1341">
        <f t="shared" si="410"/>
        <v>0</v>
      </c>
      <c r="AP1341">
        <f t="shared" si="411"/>
        <v>0</v>
      </c>
      <c r="AQ1341">
        <f t="shared" si="412"/>
        <v>0</v>
      </c>
      <c r="AR1341">
        <f t="shared" si="413"/>
        <v>0</v>
      </c>
      <c r="AS1341">
        <f t="shared" si="414"/>
        <v>0</v>
      </c>
      <c r="AT1341">
        <f t="shared" si="415"/>
        <v>0</v>
      </c>
      <c r="AU1341">
        <f t="shared" si="416"/>
        <v>0</v>
      </c>
      <c r="AV1341">
        <f t="shared" si="417"/>
        <v>0</v>
      </c>
      <c r="AW1341">
        <f t="shared" si="418"/>
        <v>0</v>
      </c>
      <c r="AX1341">
        <f t="shared" si="419"/>
        <v>0</v>
      </c>
      <c r="AY1341">
        <f t="shared" si="420"/>
        <v>0</v>
      </c>
      <c r="AZ1341">
        <f t="shared" si="421"/>
        <v>0</v>
      </c>
      <c r="BA1341">
        <f t="shared" si="422"/>
        <v>0</v>
      </c>
      <c r="BB1341">
        <f t="shared" si="423"/>
        <v>0</v>
      </c>
      <c r="BC1341">
        <f t="shared" si="424"/>
        <v>0</v>
      </c>
      <c r="BD1341">
        <f t="shared" si="425"/>
        <v>0</v>
      </c>
      <c r="BE1341">
        <f t="shared" si="426"/>
        <v>0</v>
      </c>
      <c r="BF1341">
        <f t="shared" si="427"/>
        <v>0</v>
      </c>
      <c r="BG1341">
        <f t="shared" si="428"/>
        <v>0</v>
      </c>
      <c r="BH1341">
        <f t="shared" si="429"/>
        <v>0</v>
      </c>
      <c r="BI1341">
        <f t="shared" si="430"/>
        <v>0</v>
      </c>
      <c r="BJ1341" s="311">
        <f t="shared" si="431"/>
        <v>0</v>
      </c>
      <c r="BK1341" s="312">
        <f t="shared" si="432"/>
        <v>0</v>
      </c>
      <c r="BL1341" s="313">
        <f t="shared" si="433"/>
        <v>0</v>
      </c>
      <c r="BM1341" s="314">
        <f t="shared" si="440"/>
        <v>0</v>
      </c>
      <c r="BN1341" s="311">
        <f t="shared" si="434"/>
        <v>0</v>
      </c>
      <c r="BO1341" s="312">
        <f t="shared" si="435"/>
        <v>0</v>
      </c>
      <c r="BP1341" s="313">
        <f t="shared" si="436"/>
        <v>0</v>
      </c>
      <c r="BQ1341" s="314">
        <f t="shared" si="441"/>
        <v>0</v>
      </c>
      <c r="BR1341" s="311">
        <f t="shared" si="437"/>
        <v>0</v>
      </c>
      <c r="BS1341" s="312">
        <f t="shared" si="438"/>
        <v>0</v>
      </c>
      <c r="BT1341" s="313">
        <f t="shared" si="439"/>
        <v>0</v>
      </c>
      <c r="BU1341" s="314">
        <f t="shared" si="442"/>
        <v>0</v>
      </c>
      <c r="BV1341" s="247">
        <f t="shared" si="443"/>
        <v>0</v>
      </c>
      <c r="BW1341" s="310" t="str">
        <f>IF(BV1341=0,"",
IF(SUM($BV$1089:BV1341)=1,BX1341,
IF($BV$1664&gt;SUM($BV$1089:BV1341),_xlfn.CONCAT(", ",BX1341),
IF($BV$1664=SUM($BV$1089:BV1341),_xlfn.CONCAT(" y ",BX1341)))))</f>
        <v/>
      </c>
      <c r="BX1341" s="421">
        <v>253</v>
      </c>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row>
    <row r="1342" spans="1:133" ht="14.25">
      <c r="A1342" s="405"/>
      <c r="B1342" s="6"/>
      <c r="C1342" s="421" t="s">
        <v>6919</v>
      </c>
      <c r="D1342" s="668" t="str">
        <f>IF($AC$1082="","",IF(HLOOKUP($AC$1082,Presentación!$AQ$3:$BV$574,Presentación!AP257)="","",HLOOKUP($AC$1082,Presentación!$AQ$3:$BV$574,Presentación!AP257,0)))</f>
        <v/>
      </c>
      <c r="E1342" s="669"/>
      <c r="F1342" s="670"/>
      <c r="G1342" s="763" t="str">
        <f>IF($AC$1082="","",IF(HLOOKUP($AC$1082,Presentación!$BZ$3:$DE$574,Presentación!AP257,0)="","",HLOOKUP($AC$1082,Presentación!$BZ$3:$DE$574,Presentación!AP257,0)))</f>
        <v/>
      </c>
      <c r="H1342" s="669"/>
      <c r="I1342" s="669"/>
      <c r="J1342" s="669"/>
      <c r="K1342" s="669"/>
      <c r="L1342" s="670"/>
      <c r="M1342" s="112"/>
      <c r="N1342" s="112"/>
      <c r="O1342" s="112"/>
      <c r="P1342" s="112"/>
      <c r="Q1342" s="112"/>
      <c r="R1342" s="112"/>
      <c r="S1342" s="112"/>
      <c r="T1342" s="112"/>
      <c r="U1342" s="112"/>
      <c r="V1342" s="112"/>
      <c r="W1342" s="112"/>
      <c r="X1342" s="112"/>
      <c r="Y1342" s="112"/>
      <c r="Z1342" s="112"/>
      <c r="AA1342" s="112"/>
      <c r="AB1342" s="112"/>
      <c r="AC1342" s="112"/>
      <c r="AD1342" s="112"/>
      <c r="AG1342">
        <f t="shared" si="405"/>
        <v>0</v>
      </c>
      <c r="AH1342" s="247">
        <f t="shared" si="406"/>
        <v>0</v>
      </c>
      <c r="AI1342" s="310" t="str">
        <f>IF(AH1342=0,"",
IF(SUM($AH$1088:AH1342)=1,AJ1342,
IF($AH$1663&gt;SUM($AH$1088:AH1342),_xlfn.CONCAT(", ",AJ1342),
IF($AH$1663=SUM($AH$1088:AH1342),_xlfn.CONCAT(" y ",AJ1342)))))</f>
        <v/>
      </c>
      <c r="AJ1342" s="421">
        <v>255</v>
      </c>
      <c r="AK1342">
        <f t="shared" si="404"/>
        <v>0</v>
      </c>
      <c r="AL1342">
        <f t="shared" si="407"/>
        <v>0</v>
      </c>
      <c r="AM1342">
        <f t="shared" si="408"/>
        <v>0</v>
      </c>
      <c r="AN1342">
        <f t="shared" si="409"/>
        <v>0</v>
      </c>
      <c r="AO1342">
        <f t="shared" si="410"/>
        <v>0</v>
      </c>
      <c r="AP1342">
        <f t="shared" si="411"/>
        <v>0</v>
      </c>
      <c r="AQ1342">
        <f t="shared" si="412"/>
        <v>0</v>
      </c>
      <c r="AR1342">
        <f t="shared" si="413"/>
        <v>0</v>
      </c>
      <c r="AS1342">
        <f t="shared" si="414"/>
        <v>0</v>
      </c>
      <c r="AT1342">
        <f t="shared" si="415"/>
        <v>0</v>
      </c>
      <c r="AU1342">
        <f t="shared" si="416"/>
        <v>0</v>
      </c>
      <c r="AV1342">
        <f t="shared" si="417"/>
        <v>0</v>
      </c>
      <c r="AW1342">
        <f t="shared" si="418"/>
        <v>0</v>
      </c>
      <c r="AX1342">
        <f t="shared" si="419"/>
        <v>0</v>
      </c>
      <c r="AY1342">
        <f t="shared" si="420"/>
        <v>0</v>
      </c>
      <c r="AZ1342">
        <f t="shared" si="421"/>
        <v>0</v>
      </c>
      <c r="BA1342">
        <f t="shared" si="422"/>
        <v>0</v>
      </c>
      <c r="BB1342">
        <f t="shared" si="423"/>
        <v>0</v>
      </c>
      <c r="BC1342">
        <f t="shared" si="424"/>
        <v>0</v>
      </c>
      <c r="BD1342">
        <f t="shared" si="425"/>
        <v>0</v>
      </c>
      <c r="BE1342">
        <f t="shared" si="426"/>
        <v>0</v>
      </c>
      <c r="BF1342">
        <f t="shared" si="427"/>
        <v>0</v>
      </c>
      <c r="BG1342">
        <f t="shared" si="428"/>
        <v>0</v>
      </c>
      <c r="BH1342">
        <f t="shared" si="429"/>
        <v>0</v>
      </c>
      <c r="BI1342">
        <f t="shared" si="430"/>
        <v>0</v>
      </c>
      <c r="BJ1342" s="311">
        <f t="shared" si="431"/>
        <v>0</v>
      </c>
      <c r="BK1342" s="312">
        <f t="shared" si="432"/>
        <v>0</v>
      </c>
      <c r="BL1342" s="313">
        <f t="shared" si="433"/>
        <v>0</v>
      </c>
      <c r="BM1342" s="314">
        <f t="shared" si="440"/>
        <v>0</v>
      </c>
      <c r="BN1342" s="311">
        <f t="shared" si="434"/>
        <v>0</v>
      </c>
      <c r="BO1342" s="312">
        <f t="shared" si="435"/>
        <v>0</v>
      </c>
      <c r="BP1342" s="313">
        <f t="shared" si="436"/>
        <v>0</v>
      </c>
      <c r="BQ1342" s="314">
        <f t="shared" si="441"/>
        <v>0</v>
      </c>
      <c r="BR1342" s="311">
        <f t="shared" si="437"/>
        <v>0</v>
      </c>
      <c r="BS1342" s="312">
        <f t="shared" si="438"/>
        <v>0</v>
      </c>
      <c r="BT1342" s="313">
        <f t="shared" si="439"/>
        <v>0</v>
      </c>
      <c r="BU1342" s="314">
        <f t="shared" si="442"/>
        <v>0</v>
      </c>
      <c r="BV1342" s="247">
        <f t="shared" si="443"/>
        <v>0</v>
      </c>
      <c r="BW1342" s="310" t="str">
        <f>IF(BV1342=0,"",
IF(SUM($BV$1089:BV1342)=1,BX1342,
IF($BV$1664&gt;SUM($BV$1089:BV1342),_xlfn.CONCAT(", ",BX1342),
IF($BV$1664=SUM($BV$1089:BV1342),_xlfn.CONCAT(" y ",BX1342)))))</f>
        <v/>
      </c>
      <c r="BX1342" s="421">
        <v>254</v>
      </c>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row>
    <row r="1343" spans="1:133" ht="14.25">
      <c r="A1343" s="405"/>
      <c r="B1343" s="6"/>
      <c r="C1343" s="421" t="s">
        <v>6920</v>
      </c>
      <c r="D1343" s="668" t="str">
        <f>IF($AC$1082="","",IF(HLOOKUP($AC$1082,Presentación!$AQ$3:$BV$574,Presentación!AP258)="","",HLOOKUP($AC$1082,Presentación!$AQ$3:$BV$574,Presentación!AP258,0)))</f>
        <v/>
      </c>
      <c r="E1343" s="669"/>
      <c r="F1343" s="670"/>
      <c r="G1343" s="763" t="str">
        <f>IF($AC$1082="","",IF(HLOOKUP($AC$1082,Presentación!$BZ$3:$DE$574,Presentación!AP258,0)="","",HLOOKUP($AC$1082,Presentación!$BZ$3:$DE$574,Presentación!AP258,0)))</f>
        <v/>
      </c>
      <c r="H1343" s="669"/>
      <c r="I1343" s="669"/>
      <c r="J1343" s="669"/>
      <c r="K1343" s="669"/>
      <c r="L1343" s="670"/>
      <c r="M1343" s="112"/>
      <c r="N1343" s="112"/>
      <c r="O1343" s="112"/>
      <c r="P1343" s="112"/>
      <c r="Q1343" s="112"/>
      <c r="R1343" s="112"/>
      <c r="S1343" s="112"/>
      <c r="T1343" s="112"/>
      <c r="U1343" s="112"/>
      <c r="V1343" s="112"/>
      <c r="W1343" s="112"/>
      <c r="X1343" s="112"/>
      <c r="Y1343" s="112"/>
      <c r="Z1343" s="112"/>
      <c r="AA1343" s="112"/>
      <c r="AB1343" s="112"/>
      <c r="AC1343" s="112"/>
      <c r="AD1343" s="112"/>
      <c r="AG1343">
        <f t="shared" si="405"/>
        <v>0</v>
      </c>
      <c r="AH1343" s="247">
        <f t="shared" si="406"/>
        <v>0</v>
      </c>
      <c r="AI1343" s="310" t="str">
        <f>IF(AH1343=0,"",
IF(SUM($AH$1088:AH1343)=1,AJ1343,
IF($AH$1663&gt;SUM($AH$1088:AH1343),_xlfn.CONCAT(", ",AJ1343),
IF($AH$1663=SUM($AH$1088:AH1343),_xlfn.CONCAT(" y ",AJ1343)))))</f>
        <v/>
      </c>
      <c r="AJ1343" s="421">
        <v>256</v>
      </c>
      <c r="AK1343">
        <f t="shared" si="404"/>
        <v>0</v>
      </c>
      <c r="AL1343">
        <f t="shared" si="407"/>
        <v>0</v>
      </c>
      <c r="AM1343">
        <f t="shared" si="408"/>
        <v>0</v>
      </c>
      <c r="AN1343">
        <f t="shared" si="409"/>
        <v>0</v>
      </c>
      <c r="AO1343">
        <f t="shared" si="410"/>
        <v>0</v>
      </c>
      <c r="AP1343">
        <f t="shared" si="411"/>
        <v>0</v>
      </c>
      <c r="AQ1343">
        <f t="shared" si="412"/>
        <v>0</v>
      </c>
      <c r="AR1343">
        <f t="shared" si="413"/>
        <v>0</v>
      </c>
      <c r="AS1343">
        <f t="shared" si="414"/>
        <v>0</v>
      </c>
      <c r="AT1343">
        <f t="shared" si="415"/>
        <v>0</v>
      </c>
      <c r="AU1343">
        <f t="shared" si="416"/>
        <v>0</v>
      </c>
      <c r="AV1343">
        <f t="shared" si="417"/>
        <v>0</v>
      </c>
      <c r="AW1343">
        <f t="shared" si="418"/>
        <v>0</v>
      </c>
      <c r="AX1343">
        <f t="shared" si="419"/>
        <v>0</v>
      </c>
      <c r="AY1343">
        <f t="shared" si="420"/>
        <v>0</v>
      </c>
      <c r="AZ1343">
        <f t="shared" si="421"/>
        <v>0</v>
      </c>
      <c r="BA1343">
        <f t="shared" si="422"/>
        <v>0</v>
      </c>
      <c r="BB1343">
        <f t="shared" si="423"/>
        <v>0</v>
      </c>
      <c r="BC1343">
        <f t="shared" si="424"/>
        <v>0</v>
      </c>
      <c r="BD1343">
        <f t="shared" si="425"/>
        <v>0</v>
      </c>
      <c r="BE1343">
        <f t="shared" si="426"/>
        <v>0</v>
      </c>
      <c r="BF1343">
        <f t="shared" si="427"/>
        <v>0</v>
      </c>
      <c r="BG1343">
        <f t="shared" si="428"/>
        <v>0</v>
      </c>
      <c r="BH1343">
        <f t="shared" si="429"/>
        <v>0</v>
      </c>
      <c r="BI1343">
        <f t="shared" si="430"/>
        <v>0</v>
      </c>
      <c r="BJ1343" s="311">
        <f t="shared" si="431"/>
        <v>0</v>
      </c>
      <c r="BK1343" s="312">
        <f t="shared" si="432"/>
        <v>0</v>
      </c>
      <c r="BL1343" s="313">
        <f t="shared" si="433"/>
        <v>0</v>
      </c>
      <c r="BM1343" s="314">
        <f t="shared" si="440"/>
        <v>0</v>
      </c>
      <c r="BN1343" s="311">
        <f t="shared" si="434"/>
        <v>0</v>
      </c>
      <c r="BO1343" s="312">
        <f t="shared" si="435"/>
        <v>0</v>
      </c>
      <c r="BP1343" s="313">
        <f t="shared" si="436"/>
        <v>0</v>
      </c>
      <c r="BQ1343" s="314">
        <f t="shared" si="441"/>
        <v>0</v>
      </c>
      <c r="BR1343" s="311">
        <f t="shared" si="437"/>
        <v>0</v>
      </c>
      <c r="BS1343" s="312">
        <f t="shared" si="438"/>
        <v>0</v>
      </c>
      <c r="BT1343" s="313">
        <f t="shared" si="439"/>
        <v>0</v>
      </c>
      <c r="BU1343" s="314">
        <f t="shared" si="442"/>
        <v>0</v>
      </c>
      <c r="BV1343" s="247">
        <f t="shared" si="443"/>
        <v>0</v>
      </c>
      <c r="BW1343" s="310" t="str">
        <f>IF(BV1343=0,"",
IF(SUM($BV$1089:BV1343)=1,BX1343,
IF($BV$1664&gt;SUM($BV$1089:BV1343),_xlfn.CONCAT(", ",BX1343),
IF($BV$1664=SUM($BV$1089:BV1343),_xlfn.CONCAT(" y ",BX1343)))))</f>
        <v/>
      </c>
      <c r="BX1343" s="421">
        <v>255</v>
      </c>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row>
    <row r="1344" spans="1:133" ht="14.25">
      <c r="A1344" s="405"/>
      <c r="B1344" s="6"/>
      <c r="C1344" s="421" t="s">
        <v>6921</v>
      </c>
      <c r="D1344" s="668" t="str">
        <f>IF($AC$1082="","",IF(HLOOKUP($AC$1082,Presentación!$AQ$3:$BV$574,Presentación!AP259)="","",HLOOKUP($AC$1082,Presentación!$AQ$3:$BV$574,Presentación!AP259,0)))</f>
        <v/>
      </c>
      <c r="E1344" s="669"/>
      <c r="F1344" s="670"/>
      <c r="G1344" s="763" t="str">
        <f>IF($AC$1082="","",IF(HLOOKUP($AC$1082,Presentación!$BZ$3:$DE$574,Presentación!AP259,0)="","",HLOOKUP($AC$1082,Presentación!$BZ$3:$DE$574,Presentación!AP259,0)))</f>
        <v/>
      </c>
      <c r="H1344" s="669"/>
      <c r="I1344" s="669"/>
      <c r="J1344" s="669"/>
      <c r="K1344" s="669"/>
      <c r="L1344" s="670"/>
      <c r="M1344" s="112"/>
      <c r="N1344" s="112"/>
      <c r="O1344" s="112"/>
      <c r="P1344" s="112"/>
      <c r="Q1344" s="112"/>
      <c r="R1344" s="112"/>
      <c r="S1344" s="112"/>
      <c r="T1344" s="112"/>
      <c r="U1344" s="112"/>
      <c r="V1344" s="112"/>
      <c r="W1344" s="112"/>
      <c r="X1344" s="112"/>
      <c r="Y1344" s="112"/>
      <c r="Z1344" s="112"/>
      <c r="AA1344" s="112"/>
      <c r="AB1344" s="112"/>
      <c r="AC1344" s="112"/>
      <c r="AD1344" s="112"/>
      <c r="AG1344">
        <f t="shared" si="405"/>
        <v>0</v>
      </c>
      <c r="AH1344" s="247">
        <f t="shared" si="406"/>
        <v>0</v>
      </c>
      <c r="AI1344" s="310" t="str">
        <f>IF(AH1344=0,"",
IF(SUM($AH$1088:AH1344)=1,AJ1344,
IF($AH$1663&gt;SUM($AH$1088:AH1344),_xlfn.CONCAT(", ",AJ1344),
IF($AH$1663=SUM($AH$1088:AH1344),_xlfn.CONCAT(" y ",AJ1344)))))</f>
        <v/>
      </c>
      <c r="AJ1344" s="421">
        <v>257</v>
      </c>
      <c r="AK1344">
        <f t="shared" ref="AK1344:AK1407" si="444">IF(D1345="",IF(COUNTA(M1345:AD1345,M1926:AD1926,M2507:AD2507)=0,0,1),0)</f>
        <v>0</v>
      </c>
      <c r="AL1344">
        <f t="shared" si="407"/>
        <v>0</v>
      </c>
      <c r="AM1344">
        <f t="shared" si="408"/>
        <v>0</v>
      </c>
      <c r="AN1344">
        <f t="shared" si="409"/>
        <v>0</v>
      </c>
      <c r="AO1344">
        <f t="shared" si="410"/>
        <v>0</v>
      </c>
      <c r="AP1344">
        <f t="shared" si="411"/>
        <v>0</v>
      </c>
      <c r="AQ1344">
        <f t="shared" si="412"/>
        <v>0</v>
      </c>
      <c r="AR1344">
        <f t="shared" si="413"/>
        <v>0</v>
      </c>
      <c r="AS1344">
        <f t="shared" si="414"/>
        <v>0</v>
      </c>
      <c r="AT1344">
        <f t="shared" si="415"/>
        <v>0</v>
      </c>
      <c r="AU1344">
        <f t="shared" si="416"/>
        <v>0</v>
      </c>
      <c r="AV1344">
        <f t="shared" si="417"/>
        <v>0</v>
      </c>
      <c r="AW1344">
        <f t="shared" si="418"/>
        <v>0</v>
      </c>
      <c r="AX1344">
        <f t="shared" si="419"/>
        <v>0</v>
      </c>
      <c r="AY1344">
        <f t="shared" si="420"/>
        <v>0</v>
      </c>
      <c r="AZ1344">
        <f t="shared" si="421"/>
        <v>0</v>
      </c>
      <c r="BA1344">
        <f t="shared" si="422"/>
        <v>0</v>
      </c>
      <c r="BB1344">
        <f t="shared" si="423"/>
        <v>0</v>
      </c>
      <c r="BC1344">
        <f t="shared" si="424"/>
        <v>0</v>
      </c>
      <c r="BD1344">
        <f t="shared" si="425"/>
        <v>0</v>
      </c>
      <c r="BE1344">
        <f t="shared" si="426"/>
        <v>0</v>
      </c>
      <c r="BF1344">
        <f t="shared" si="427"/>
        <v>0</v>
      </c>
      <c r="BG1344">
        <f t="shared" si="428"/>
        <v>0</v>
      </c>
      <c r="BH1344">
        <f t="shared" si="429"/>
        <v>0</v>
      </c>
      <c r="BI1344">
        <f t="shared" si="430"/>
        <v>0</v>
      </c>
      <c r="BJ1344" s="311">
        <f t="shared" si="431"/>
        <v>0</v>
      </c>
      <c r="BK1344" s="312">
        <f t="shared" si="432"/>
        <v>0</v>
      </c>
      <c r="BL1344" s="313">
        <f t="shared" si="433"/>
        <v>0</v>
      </c>
      <c r="BM1344" s="314">
        <f t="shared" si="440"/>
        <v>0</v>
      </c>
      <c r="BN1344" s="311">
        <f t="shared" si="434"/>
        <v>0</v>
      </c>
      <c r="BO1344" s="312">
        <f t="shared" si="435"/>
        <v>0</v>
      </c>
      <c r="BP1344" s="313">
        <f t="shared" si="436"/>
        <v>0</v>
      </c>
      <c r="BQ1344" s="314">
        <f t="shared" si="441"/>
        <v>0</v>
      </c>
      <c r="BR1344" s="311">
        <f t="shared" si="437"/>
        <v>0</v>
      </c>
      <c r="BS1344" s="312">
        <f t="shared" si="438"/>
        <v>0</v>
      </c>
      <c r="BT1344" s="313">
        <f t="shared" si="439"/>
        <v>0</v>
      </c>
      <c r="BU1344" s="314">
        <f t="shared" si="442"/>
        <v>0</v>
      </c>
      <c r="BV1344" s="247">
        <f t="shared" si="443"/>
        <v>0</v>
      </c>
      <c r="BW1344" s="310" t="str">
        <f>IF(BV1344=0,"",
IF(SUM($BV$1089:BV1344)=1,BX1344,
IF($BV$1664&gt;SUM($BV$1089:BV1344),_xlfn.CONCAT(", ",BX1344),
IF($BV$1664=SUM($BV$1089:BV1344),_xlfn.CONCAT(" y ",BX1344)))))</f>
        <v/>
      </c>
      <c r="BX1344" s="421">
        <v>256</v>
      </c>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row>
    <row r="1345" spans="1:133" ht="14.25">
      <c r="A1345" s="405"/>
      <c r="B1345" s="6"/>
      <c r="C1345" s="421" t="s">
        <v>6922</v>
      </c>
      <c r="D1345" s="668" t="str">
        <f>IF($AC$1082="","",IF(HLOOKUP($AC$1082,Presentación!$AQ$3:$BV$574,Presentación!AP260)="","",HLOOKUP($AC$1082,Presentación!$AQ$3:$BV$574,Presentación!AP260,0)))</f>
        <v/>
      </c>
      <c r="E1345" s="669"/>
      <c r="F1345" s="670"/>
      <c r="G1345" s="763" t="str">
        <f>IF($AC$1082="","",IF(HLOOKUP($AC$1082,Presentación!$BZ$3:$DE$574,Presentación!AP260,0)="","",HLOOKUP($AC$1082,Presentación!$BZ$3:$DE$574,Presentación!AP260,0)))</f>
        <v/>
      </c>
      <c r="H1345" s="669"/>
      <c r="I1345" s="669"/>
      <c r="J1345" s="669"/>
      <c r="K1345" s="669"/>
      <c r="L1345" s="670"/>
      <c r="M1345" s="112"/>
      <c r="N1345" s="112"/>
      <c r="O1345" s="112"/>
      <c r="P1345" s="112"/>
      <c r="Q1345" s="112"/>
      <c r="R1345" s="112"/>
      <c r="S1345" s="112"/>
      <c r="T1345" s="112"/>
      <c r="U1345" s="112"/>
      <c r="V1345" s="112"/>
      <c r="W1345" s="112"/>
      <c r="X1345" s="112"/>
      <c r="Y1345" s="112"/>
      <c r="Z1345" s="112"/>
      <c r="AA1345" s="112"/>
      <c r="AB1345" s="112"/>
      <c r="AC1345" s="112"/>
      <c r="AD1345" s="112"/>
      <c r="AG1345">
        <f t="shared" ref="AG1345:AG1408" si="445">IF(D1346&lt;&gt;"",IF(OR(COUNTA(M1346:AD1346,M1927:AD1927,M2508:AD2508)=0,COUNTA(M1346:AD1346,M1927:AD1927,M2508:AD2508)=54),0,1),0)</f>
        <v>0</v>
      </c>
      <c r="AH1345" s="247">
        <f t="shared" ref="AH1345:AH1408" si="446">IF(AG1345=0,0,1)</f>
        <v>0</v>
      </c>
      <c r="AI1345" s="310" t="str">
        <f>IF(AH1345=0,"",
IF(SUM($AH$1088:AH1345)=1,AJ1345,
IF($AH$1663&gt;SUM($AH$1088:AH1345),_xlfn.CONCAT(", ",AJ1345),
IF($AH$1663=SUM($AH$1088:AH1345),_xlfn.CONCAT(" y ",AJ1345)))))</f>
        <v/>
      </c>
      <c r="AJ1345" s="421">
        <v>258</v>
      </c>
      <c r="AK1345">
        <f t="shared" si="444"/>
        <v>0</v>
      </c>
      <c r="AL1345">
        <f t="shared" ref="AL1345:AL1408" si="447">M1345</f>
        <v>0</v>
      </c>
      <c r="AM1345">
        <f t="shared" ref="AM1345:AM1408" si="448">COUNTIF(N1345:O1345,"NS")</f>
        <v>0</v>
      </c>
      <c r="AN1345">
        <f t="shared" ref="AN1345:AN1408" si="449">SUM(N1345:O1345)</f>
        <v>0</v>
      </c>
      <c r="AO1345">
        <f t="shared" ref="AO1345:AO1408" si="450">IF(COUNTIF(M1345:O1345,"NA")=3,0,IF(OR(AND(AL1345=0,AM1345&gt;0),AND(AL1345="NS",AN1345&gt;0), AND(AL1345="NS", AM1345=0,AN1345=0)), 1, IF(OR(AND(AL1345&gt;0,AM1345&gt;1,AL1345&gt;AN1345), AND(AL1345="NS",AM1345=2), AND(AL1345="NS",AN1345=0,AM1345&gt;0),AL1345=AN1345), 0, 1)))</f>
        <v>0</v>
      </c>
      <c r="AP1345">
        <f t="shared" ref="AP1345:AP1408" si="451">P1345</f>
        <v>0</v>
      </c>
      <c r="AQ1345">
        <f t="shared" ref="AQ1345:AQ1408" si="452">COUNTIF(Q1345:R1345,"NS")</f>
        <v>0</v>
      </c>
      <c r="AR1345">
        <f t="shared" ref="AR1345:AR1408" si="453">SUM(Q1345:R1345)</f>
        <v>0</v>
      </c>
      <c r="AS1345">
        <f t="shared" ref="AS1345:AS1408" si="454">IF(COUNTIF(P1345:R1345,"NA")=3,0,IF(OR(AND(AP1345=0,AQ1345&gt;0),AND(AP1345="NS",AR1345&gt;0), AND(AP1345="NS", AQ1345=0,AR1345=0)), 1, IF(OR(AND(AP1345&gt;0,AQ1345&gt;1,AP1345&gt;AR1345), AND(AP1345="NS",AQ1345=2), AND(AP1345="NS",AR1345=0,AQ1345&gt;0),AP1345=AR1345), 0, 1)))</f>
        <v>0</v>
      </c>
      <c r="AT1345">
        <f t="shared" ref="AT1345:AT1408" si="455">S1345</f>
        <v>0</v>
      </c>
      <c r="AU1345">
        <f t="shared" ref="AU1345:AU1408" si="456">COUNTIF(T1345:U1345,"NS")</f>
        <v>0</v>
      </c>
      <c r="AV1345">
        <f t="shared" ref="AV1345:AV1408" si="457">SUM(T1345:U1345)</f>
        <v>0</v>
      </c>
      <c r="AW1345">
        <f t="shared" ref="AW1345:AW1408" si="458">IF(COUNTIF(S1345:U1345,"NA")=3,0,IF(OR(AND(AT1345=0,AU1345&gt;0),AND(AT1345="NS",AV1345&gt;0), AND(AT1345="NS", AU1345=0,AV1345=0)), 1, IF(OR(AND(AT1345&gt;0,AU1345&gt;1,AT1345&gt;AV1345), AND(AT1345="NS",AU1345=2), AND(AT1345="NS",AV1345=0,AU1345&gt;0),AT1345=AV1345), 0, 1)))</f>
        <v>0</v>
      </c>
      <c r="AX1345">
        <f t="shared" ref="AX1345:AX1408" si="459">V1345</f>
        <v>0</v>
      </c>
      <c r="AY1345">
        <f t="shared" ref="AY1345:AY1408" si="460">COUNTIF(W1345:X1345,"NS")</f>
        <v>0</v>
      </c>
      <c r="AZ1345">
        <f t="shared" ref="AZ1345:AZ1408" si="461">SUM(W1345:X1345)</f>
        <v>0</v>
      </c>
      <c r="BA1345">
        <f t="shared" ref="BA1345:BA1408" si="462">IF(COUNTIF(V1345:X1345,"NA")=3,0,IF(OR(AND(AX1345=0,AY1345&gt;0),AND(AX1345="NS",AZ1345&gt;0), AND(AX1345="NS", AY1345=0,AZ1345=0)), 1, IF(OR(AND(AX1345&gt;0,AY1345&gt;1,AX1345&gt;AZ1345), AND(AX1345="NS",AY1345=2), AND(AX1345="NS",AZ1345=0,AY1345&gt;0),AX1345=AZ1345), 0, 1)))</f>
        <v>0</v>
      </c>
      <c r="BB1345">
        <f t="shared" ref="BB1345:BB1408" si="463">Y1345</f>
        <v>0</v>
      </c>
      <c r="BC1345">
        <f t="shared" ref="BC1345:BC1408" si="464">COUNTIF(Z1345:AA1345,"NS")</f>
        <v>0</v>
      </c>
      <c r="BD1345">
        <f t="shared" ref="BD1345:BD1408" si="465">SUM(Z1345:AA1345)</f>
        <v>0</v>
      </c>
      <c r="BE1345">
        <f t="shared" ref="BE1345:BE1408" si="466">IF(COUNTIF(Y1345:AA1345,"NA")=3,0,IF(OR(AND(BB1345=0,BC1345&gt;0),AND(BB1345="NS",BD1345&gt;0), AND(BB1345="NS", BC1345=0,BD1345=0)), 1, IF(OR(AND(BB1345&gt;0,BC1345&gt;1,BB1345&gt;BD1345), AND(BB1345="NS",BC1345=2), AND(BB1345="NS",BD1345=0,BC1345&gt;0),BB1345=BD1345), 0, 1)))</f>
        <v>0</v>
      </c>
      <c r="BF1345">
        <f t="shared" ref="BF1345:BF1408" si="467">AB1345</f>
        <v>0</v>
      </c>
      <c r="BG1345">
        <f t="shared" ref="BG1345:BG1408" si="468">COUNTIF(AC1345:AD1345,"NS")</f>
        <v>0</v>
      </c>
      <c r="BH1345">
        <f t="shared" ref="BH1345:BH1408" si="469">SUM(AC1345:AD1345)</f>
        <v>0</v>
      </c>
      <c r="BI1345">
        <f t="shared" ref="BI1345:BI1408" si="470">IF(COUNTIF(AB1345:AD1345,"NA")=3,0,IF(OR(AND(BF1345=0,BG1345&gt;0),AND(BF1345="NS",BH1345&gt;0), AND(BF1345="NS", BG1345=0,BH1345=0)), 1, IF(OR(AND(BF1345&gt;0,BG1345&gt;1,BF1345&gt;BH1345), AND(BF1345="NS",BG1345=2), AND(BF1345="NS",BH1345=0,BG1345&gt;0),BF1345=BH1345), 0, 1)))</f>
        <v>0</v>
      </c>
      <c r="BJ1345" s="311">
        <f t="shared" ref="BJ1345:BJ1408" si="471">M1345</f>
        <v>0</v>
      </c>
      <c r="BK1345" s="312">
        <f t="shared" ref="BK1345:BK1408" si="472">COUNTIF(P1345,"NS")+COUNTIF(S1345,"NS") + COUNTIF(V1345,"NS")+COUNTIF(Y1345,"NS")+COUNTIF(AB1345,"NS") + COUNTIF(M1926,"NS")+COUNTIF(P1926,"NS")+COUNTIF(S1926,"NS") + COUNTIF(V1926,"NS")+COUNTIF(Y1926,"NS")+COUNTIF(AB1926,"NS") + COUNTIF(M2507,"NS")+COUNTIF(P2507,"NS")+COUNTIF(S2507,"NS") + COUNTIF(V2507,"NS")+COUNTIF(Y2507,"NS")+COUNTIF(AB2507,"NS")</f>
        <v>0</v>
      </c>
      <c r="BL1345" s="313">
        <f t="shared" ref="BL1345:BL1408" si="473">SUM(P1345,S1345,V1345,Y1345,AB1345,M1926,P1926,S1926,V1926,Y1926,AB1926,M2507,P2507,S2507,V2507,Y2507,AB2507)</f>
        <v>0</v>
      </c>
      <c r="BM1345" s="314">
        <f t="shared" si="440"/>
        <v>0</v>
      </c>
      <c r="BN1345" s="311">
        <f t="shared" ref="BN1345:BN1408" si="474">N1345</f>
        <v>0</v>
      </c>
      <c r="BO1345" s="312">
        <f t="shared" ref="BO1345:BO1408" si="475">COUNTIF(Q1345,"NS")+COUNTIF(T1345,"NS") + COUNTIF(W1345,"NS")+COUNTIF(Z1345,"NS")+COUNTIF(AC1345,"NS") + COUNTIF(N1926,"NS")+COUNTIF(Q1926,"NS")+COUNTIF(T1926,"NS") + COUNTIF(W1926,"NS")+COUNTIF(Z1926,"NS")+COUNTIF(AC1926,"NS") + COUNTIF(N2507,"NS")+COUNTIF(Q2507,"NS")+COUNTIF(T2507,"NS") + COUNTIF(W2507,"NS")+COUNTIF(Z2507,"NS")+COUNTIF(AC2507,"NS")</f>
        <v>0</v>
      </c>
      <c r="BP1345" s="313">
        <f t="shared" ref="BP1345:BP1408" si="476">SUM(Q1345,T1345,W1345,Z1345,AC1345,N1926,Q1926,T1926,W1926,Z1926,AC1926,N2507,Q2507,T2507,W2507,Z2507,AC2507)</f>
        <v>0</v>
      </c>
      <c r="BQ1345" s="314">
        <f t="shared" si="441"/>
        <v>0</v>
      </c>
      <c r="BR1345" s="311">
        <f t="shared" ref="BR1345:BR1408" si="477">O1345</f>
        <v>0</v>
      </c>
      <c r="BS1345" s="312">
        <f t="shared" ref="BS1345:BS1408" si="478">COUNTIF(R1345,"NS")+COUNTIF(U1345,"NS") + COUNTIF(X1345,"NS")+COUNTIF(AA1345,"NS")+COUNTIF(AD1345,"NS") + COUNTIF(O1926,"NS")+COUNTIF(R1926,"NS")+COUNTIF(U1926,"NS") + COUNTIF(X1926,"NS")+COUNTIF(AA1926,"NS")+COUNTIF(AD1926,"NS") + COUNTIF(O2507,"NS")+COUNTIF(R2507,"NS")+COUNTIF(U2507,"NS") + COUNTIF(X2507,"NS")+COUNTIF(AA2507,"NS")+COUNTIF(AD2507,"NS")</f>
        <v>0</v>
      </c>
      <c r="BT1345" s="313">
        <f t="shared" ref="BT1345:BT1408" si="479">SUM(R1345,U1345,X1345,AA1345,AD1345,O1926,R1926,U1926,X1926,AA1926,AD1926,O2507,R2507,U2507,X2507,AA2507,AD2507)</f>
        <v>0</v>
      </c>
      <c r="BU1345" s="314">
        <f t="shared" si="442"/>
        <v>0</v>
      </c>
      <c r="BV1345" s="247">
        <f t="shared" si="443"/>
        <v>0</v>
      </c>
      <c r="BW1345" s="310" t="str">
        <f>IF(BV1345=0,"",
IF(SUM($BV$1089:BV1345)=1,BX1345,
IF($BV$1664&gt;SUM($BV$1089:BV1345),_xlfn.CONCAT(", ",BX1345),
IF($BV$1664=SUM($BV$1089:BV1345),_xlfn.CONCAT(" y ",BX1345)))))</f>
        <v/>
      </c>
      <c r="BX1345" s="421">
        <v>257</v>
      </c>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row>
    <row r="1346" spans="1:133" ht="14.25">
      <c r="A1346" s="405"/>
      <c r="B1346" s="6"/>
      <c r="C1346" s="421" t="s">
        <v>6923</v>
      </c>
      <c r="D1346" s="668" t="str">
        <f>IF($AC$1082="","",IF(HLOOKUP($AC$1082,Presentación!$AQ$3:$BV$574,Presentación!AP261)="","",HLOOKUP($AC$1082,Presentación!$AQ$3:$BV$574,Presentación!AP261,0)))</f>
        <v/>
      </c>
      <c r="E1346" s="669"/>
      <c r="F1346" s="670"/>
      <c r="G1346" s="763" t="str">
        <f>IF($AC$1082="","",IF(HLOOKUP($AC$1082,Presentación!$BZ$3:$DE$574,Presentación!AP261,0)="","",HLOOKUP($AC$1082,Presentación!$BZ$3:$DE$574,Presentación!AP261,0)))</f>
        <v/>
      </c>
      <c r="H1346" s="669"/>
      <c r="I1346" s="669"/>
      <c r="J1346" s="669"/>
      <c r="K1346" s="669"/>
      <c r="L1346" s="670"/>
      <c r="M1346" s="112"/>
      <c r="N1346" s="112"/>
      <c r="O1346" s="112"/>
      <c r="P1346" s="112"/>
      <c r="Q1346" s="112"/>
      <c r="R1346" s="112"/>
      <c r="S1346" s="112"/>
      <c r="T1346" s="112"/>
      <c r="U1346" s="112"/>
      <c r="V1346" s="112"/>
      <c r="W1346" s="112"/>
      <c r="X1346" s="112"/>
      <c r="Y1346" s="112"/>
      <c r="Z1346" s="112"/>
      <c r="AA1346" s="112"/>
      <c r="AB1346" s="112"/>
      <c r="AC1346" s="112"/>
      <c r="AD1346" s="112"/>
      <c r="AG1346">
        <f t="shared" si="445"/>
        <v>0</v>
      </c>
      <c r="AH1346" s="247">
        <f t="shared" si="446"/>
        <v>0</v>
      </c>
      <c r="AI1346" s="310" t="str">
        <f>IF(AH1346=0,"",
IF(SUM($AH$1088:AH1346)=1,AJ1346,
IF($AH$1663&gt;SUM($AH$1088:AH1346),_xlfn.CONCAT(", ",AJ1346),
IF($AH$1663=SUM($AH$1088:AH1346),_xlfn.CONCAT(" y ",AJ1346)))))</f>
        <v/>
      </c>
      <c r="AJ1346" s="421">
        <v>259</v>
      </c>
      <c r="AK1346">
        <f t="shared" si="444"/>
        <v>0</v>
      </c>
      <c r="AL1346">
        <f t="shared" si="447"/>
        <v>0</v>
      </c>
      <c r="AM1346">
        <f t="shared" si="448"/>
        <v>0</v>
      </c>
      <c r="AN1346">
        <f t="shared" si="449"/>
        <v>0</v>
      </c>
      <c r="AO1346">
        <f t="shared" si="450"/>
        <v>0</v>
      </c>
      <c r="AP1346">
        <f t="shared" si="451"/>
        <v>0</v>
      </c>
      <c r="AQ1346">
        <f t="shared" si="452"/>
        <v>0</v>
      </c>
      <c r="AR1346">
        <f t="shared" si="453"/>
        <v>0</v>
      </c>
      <c r="AS1346">
        <f t="shared" si="454"/>
        <v>0</v>
      </c>
      <c r="AT1346">
        <f t="shared" si="455"/>
        <v>0</v>
      </c>
      <c r="AU1346">
        <f t="shared" si="456"/>
        <v>0</v>
      </c>
      <c r="AV1346">
        <f t="shared" si="457"/>
        <v>0</v>
      </c>
      <c r="AW1346">
        <f t="shared" si="458"/>
        <v>0</v>
      </c>
      <c r="AX1346">
        <f t="shared" si="459"/>
        <v>0</v>
      </c>
      <c r="AY1346">
        <f t="shared" si="460"/>
        <v>0</v>
      </c>
      <c r="AZ1346">
        <f t="shared" si="461"/>
        <v>0</v>
      </c>
      <c r="BA1346">
        <f t="shared" si="462"/>
        <v>0</v>
      </c>
      <c r="BB1346">
        <f t="shared" si="463"/>
        <v>0</v>
      </c>
      <c r="BC1346">
        <f t="shared" si="464"/>
        <v>0</v>
      </c>
      <c r="BD1346">
        <f t="shared" si="465"/>
        <v>0</v>
      </c>
      <c r="BE1346">
        <f t="shared" si="466"/>
        <v>0</v>
      </c>
      <c r="BF1346">
        <f t="shared" si="467"/>
        <v>0</v>
      </c>
      <c r="BG1346">
        <f t="shared" si="468"/>
        <v>0</v>
      </c>
      <c r="BH1346">
        <f t="shared" si="469"/>
        <v>0</v>
      </c>
      <c r="BI1346">
        <f t="shared" si="470"/>
        <v>0</v>
      </c>
      <c r="BJ1346" s="311">
        <f t="shared" si="471"/>
        <v>0</v>
      </c>
      <c r="BK1346" s="312">
        <f t="shared" si="472"/>
        <v>0</v>
      </c>
      <c r="BL1346" s="313">
        <f t="shared" si="473"/>
        <v>0</v>
      </c>
      <c r="BM1346" s="314">
        <f t="shared" ref="BM1346:BM1409" si="480">IF(OR(AND(BJ1346=0, BK1346&gt;0),AND(BJ1346="NS", BL1346&gt;0), AND(BJ1346="NS", BK1346=0, BL1346=0)), 1, IF(OR(AND(BJ1346&gt;0, BK1346&gt;1,BJ1346&gt;BL1346), AND(BJ1346="NS", BK1346=2), AND(BJ1346="NS", BL1346=0, BK1346&gt;0), BJ1346=BL1346), 0, 1))</f>
        <v>0</v>
      </c>
      <c r="BN1346" s="311">
        <f t="shared" si="474"/>
        <v>0</v>
      </c>
      <c r="BO1346" s="312">
        <f t="shared" si="475"/>
        <v>0</v>
      </c>
      <c r="BP1346" s="313">
        <f t="shared" si="476"/>
        <v>0</v>
      </c>
      <c r="BQ1346" s="314">
        <f t="shared" ref="BQ1346:BQ1409" si="481">IF(OR(AND(BN1346=0, BO1346&gt;0),AND(BN1346="NS", BP1346&gt;0), AND(BN1346="NS", BO1346=0, BP1346=0)), 1, IF(OR(AND(BN1346&gt;0, BO1346&gt;1,BN1346&gt;BP1346), AND(BN1346="NS", BO1346=2), AND(BN1346="NS", BP1346=0, BO1346&gt;0), BN1346=BP1346), 0, 1))</f>
        <v>0</v>
      </c>
      <c r="BR1346" s="311">
        <f t="shared" si="477"/>
        <v>0</v>
      </c>
      <c r="BS1346" s="312">
        <f t="shared" si="478"/>
        <v>0</v>
      </c>
      <c r="BT1346" s="313">
        <f t="shared" si="479"/>
        <v>0</v>
      </c>
      <c r="BU1346" s="314">
        <f t="shared" ref="BU1346:BU1409" si="482">IF(OR(AND(BR1346=0, BS1346&gt;0),AND(BR1346="NS", BT1346&gt;0), AND(BR1346="NS", BS1346=0, BT1346=0)), 1, IF(OR(AND(BR1346&gt;0, BS1346&gt;1,BR1346&gt;BT1346), AND(BR1346="NS", BS1346=2), AND(BR1346="NS", BT1346=0, BS1346&gt;0), BR1346=BT1346), 0, 1))</f>
        <v>0</v>
      </c>
      <c r="BV1346" s="247">
        <f t="shared" ref="BV1346:BV1409" si="483">IF(SUM(AO1346,AS1346,AW1346,BA1346,BE1346,BI1346,AL1927,AP1927,AT1927,AX1927,BB1927,BF1927,AL2508,AP2508,AT2508,AX2508,BB2508,BF2508,BM1346,BQ1346,BU1346)=0,0,1)</f>
        <v>0</v>
      </c>
      <c r="BW1346" s="310" t="str">
        <f>IF(BV1346=0,"",
IF(SUM($BV$1089:BV1346)=1,BX1346,
IF($BV$1664&gt;SUM($BV$1089:BV1346),_xlfn.CONCAT(", ",BX1346),
IF($BV$1664=SUM($BV$1089:BV1346),_xlfn.CONCAT(" y ",BX1346)))))</f>
        <v/>
      </c>
      <c r="BX1346" s="421">
        <v>258</v>
      </c>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row>
    <row r="1347" spans="1:133" ht="14.25">
      <c r="A1347" s="405"/>
      <c r="B1347" s="6"/>
      <c r="C1347" s="421" t="s">
        <v>6924</v>
      </c>
      <c r="D1347" s="668" t="str">
        <f>IF($AC$1082="","",IF(HLOOKUP($AC$1082,Presentación!$AQ$3:$BV$574,Presentación!AP262)="","",HLOOKUP($AC$1082,Presentación!$AQ$3:$BV$574,Presentación!AP262,0)))</f>
        <v/>
      </c>
      <c r="E1347" s="669"/>
      <c r="F1347" s="670"/>
      <c r="G1347" s="763" t="str">
        <f>IF($AC$1082="","",IF(HLOOKUP($AC$1082,Presentación!$BZ$3:$DE$574,Presentación!AP262,0)="","",HLOOKUP($AC$1082,Presentación!$BZ$3:$DE$574,Presentación!AP262,0)))</f>
        <v/>
      </c>
      <c r="H1347" s="669"/>
      <c r="I1347" s="669"/>
      <c r="J1347" s="669"/>
      <c r="K1347" s="669"/>
      <c r="L1347" s="670"/>
      <c r="M1347" s="112"/>
      <c r="N1347" s="112"/>
      <c r="O1347" s="112"/>
      <c r="P1347" s="112"/>
      <c r="Q1347" s="112"/>
      <c r="R1347" s="112"/>
      <c r="S1347" s="112"/>
      <c r="T1347" s="112"/>
      <c r="U1347" s="112"/>
      <c r="V1347" s="112"/>
      <c r="W1347" s="112"/>
      <c r="X1347" s="112"/>
      <c r="Y1347" s="112"/>
      <c r="Z1347" s="112"/>
      <c r="AA1347" s="112"/>
      <c r="AB1347" s="112"/>
      <c r="AC1347" s="112"/>
      <c r="AD1347" s="112"/>
      <c r="AG1347">
        <f t="shared" si="445"/>
        <v>0</v>
      </c>
      <c r="AH1347" s="247">
        <f t="shared" si="446"/>
        <v>0</v>
      </c>
      <c r="AI1347" s="310" t="str">
        <f>IF(AH1347=0,"",
IF(SUM($AH$1088:AH1347)=1,AJ1347,
IF($AH$1663&gt;SUM($AH$1088:AH1347),_xlfn.CONCAT(", ",AJ1347),
IF($AH$1663=SUM($AH$1088:AH1347),_xlfn.CONCAT(" y ",AJ1347)))))</f>
        <v/>
      </c>
      <c r="AJ1347" s="421">
        <v>260</v>
      </c>
      <c r="AK1347">
        <f t="shared" si="444"/>
        <v>0</v>
      </c>
      <c r="AL1347">
        <f t="shared" si="447"/>
        <v>0</v>
      </c>
      <c r="AM1347">
        <f t="shared" si="448"/>
        <v>0</v>
      </c>
      <c r="AN1347">
        <f t="shared" si="449"/>
        <v>0</v>
      </c>
      <c r="AO1347">
        <f t="shared" si="450"/>
        <v>0</v>
      </c>
      <c r="AP1347">
        <f t="shared" si="451"/>
        <v>0</v>
      </c>
      <c r="AQ1347">
        <f t="shared" si="452"/>
        <v>0</v>
      </c>
      <c r="AR1347">
        <f t="shared" si="453"/>
        <v>0</v>
      </c>
      <c r="AS1347">
        <f t="shared" si="454"/>
        <v>0</v>
      </c>
      <c r="AT1347">
        <f t="shared" si="455"/>
        <v>0</v>
      </c>
      <c r="AU1347">
        <f t="shared" si="456"/>
        <v>0</v>
      </c>
      <c r="AV1347">
        <f t="shared" si="457"/>
        <v>0</v>
      </c>
      <c r="AW1347">
        <f t="shared" si="458"/>
        <v>0</v>
      </c>
      <c r="AX1347">
        <f t="shared" si="459"/>
        <v>0</v>
      </c>
      <c r="AY1347">
        <f t="shared" si="460"/>
        <v>0</v>
      </c>
      <c r="AZ1347">
        <f t="shared" si="461"/>
        <v>0</v>
      </c>
      <c r="BA1347">
        <f t="shared" si="462"/>
        <v>0</v>
      </c>
      <c r="BB1347">
        <f t="shared" si="463"/>
        <v>0</v>
      </c>
      <c r="BC1347">
        <f t="shared" si="464"/>
        <v>0</v>
      </c>
      <c r="BD1347">
        <f t="shared" si="465"/>
        <v>0</v>
      </c>
      <c r="BE1347">
        <f t="shared" si="466"/>
        <v>0</v>
      </c>
      <c r="BF1347">
        <f t="shared" si="467"/>
        <v>0</v>
      </c>
      <c r="BG1347">
        <f t="shared" si="468"/>
        <v>0</v>
      </c>
      <c r="BH1347">
        <f t="shared" si="469"/>
        <v>0</v>
      </c>
      <c r="BI1347">
        <f t="shared" si="470"/>
        <v>0</v>
      </c>
      <c r="BJ1347" s="311">
        <f t="shared" si="471"/>
        <v>0</v>
      </c>
      <c r="BK1347" s="312">
        <f t="shared" si="472"/>
        <v>0</v>
      </c>
      <c r="BL1347" s="313">
        <f t="shared" si="473"/>
        <v>0</v>
      </c>
      <c r="BM1347" s="314">
        <f t="shared" si="480"/>
        <v>0</v>
      </c>
      <c r="BN1347" s="311">
        <f t="shared" si="474"/>
        <v>0</v>
      </c>
      <c r="BO1347" s="312">
        <f t="shared" si="475"/>
        <v>0</v>
      </c>
      <c r="BP1347" s="313">
        <f t="shared" si="476"/>
        <v>0</v>
      </c>
      <c r="BQ1347" s="314">
        <f t="shared" si="481"/>
        <v>0</v>
      </c>
      <c r="BR1347" s="311">
        <f t="shared" si="477"/>
        <v>0</v>
      </c>
      <c r="BS1347" s="312">
        <f t="shared" si="478"/>
        <v>0</v>
      </c>
      <c r="BT1347" s="313">
        <f t="shared" si="479"/>
        <v>0</v>
      </c>
      <c r="BU1347" s="314">
        <f t="shared" si="482"/>
        <v>0</v>
      </c>
      <c r="BV1347" s="247">
        <f t="shared" si="483"/>
        <v>0</v>
      </c>
      <c r="BW1347" s="310" t="str">
        <f>IF(BV1347=0,"",
IF(SUM($BV$1089:BV1347)=1,BX1347,
IF($BV$1664&gt;SUM($BV$1089:BV1347),_xlfn.CONCAT(", ",BX1347),
IF($BV$1664=SUM($BV$1089:BV1347),_xlfn.CONCAT(" y ",BX1347)))))</f>
        <v/>
      </c>
      <c r="BX1347" s="421">
        <v>259</v>
      </c>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row>
    <row r="1348" spans="1:133" ht="14.25">
      <c r="A1348" s="405"/>
      <c r="B1348" s="6"/>
      <c r="C1348" s="421" t="s">
        <v>6925</v>
      </c>
      <c r="D1348" s="668" t="str">
        <f>IF($AC$1082="","",IF(HLOOKUP($AC$1082,Presentación!$AQ$3:$BV$574,Presentación!AP263)="","",HLOOKUP($AC$1082,Presentación!$AQ$3:$BV$574,Presentación!AP263,0)))</f>
        <v/>
      </c>
      <c r="E1348" s="669"/>
      <c r="F1348" s="670"/>
      <c r="G1348" s="763" t="str">
        <f>IF($AC$1082="","",IF(HLOOKUP($AC$1082,Presentación!$BZ$3:$DE$574,Presentación!AP263,0)="","",HLOOKUP($AC$1082,Presentación!$BZ$3:$DE$574,Presentación!AP263,0)))</f>
        <v/>
      </c>
      <c r="H1348" s="669"/>
      <c r="I1348" s="669"/>
      <c r="J1348" s="669"/>
      <c r="K1348" s="669"/>
      <c r="L1348" s="670"/>
      <c r="M1348" s="112"/>
      <c r="N1348" s="112"/>
      <c r="O1348" s="112"/>
      <c r="P1348" s="112"/>
      <c r="Q1348" s="112"/>
      <c r="R1348" s="112"/>
      <c r="S1348" s="112"/>
      <c r="T1348" s="112"/>
      <c r="U1348" s="112"/>
      <c r="V1348" s="112"/>
      <c r="W1348" s="112"/>
      <c r="X1348" s="112"/>
      <c r="Y1348" s="112"/>
      <c r="Z1348" s="112"/>
      <c r="AA1348" s="112"/>
      <c r="AB1348" s="112"/>
      <c r="AC1348" s="112"/>
      <c r="AD1348" s="112"/>
      <c r="AG1348">
        <f t="shared" si="445"/>
        <v>0</v>
      </c>
      <c r="AH1348" s="247">
        <f t="shared" si="446"/>
        <v>0</v>
      </c>
      <c r="AI1348" s="310" t="str">
        <f>IF(AH1348=0,"",
IF(SUM($AH$1088:AH1348)=1,AJ1348,
IF($AH$1663&gt;SUM($AH$1088:AH1348),_xlfn.CONCAT(", ",AJ1348),
IF($AH$1663=SUM($AH$1088:AH1348),_xlfn.CONCAT(" y ",AJ1348)))))</f>
        <v/>
      </c>
      <c r="AJ1348" s="421">
        <v>261</v>
      </c>
      <c r="AK1348">
        <f t="shared" si="444"/>
        <v>0</v>
      </c>
      <c r="AL1348">
        <f t="shared" si="447"/>
        <v>0</v>
      </c>
      <c r="AM1348">
        <f t="shared" si="448"/>
        <v>0</v>
      </c>
      <c r="AN1348">
        <f t="shared" si="449"/>
        <v>0</v>
      </c>
      <c r="AO1348">
        <f t="shared" si="450"/>
        <v>0</v>
      </c>
      <c r="AP1348">
        <f t="shared" si="451"/>
        <v>0</v>
      </c>
      <c r="AQ1348">
        <f t="shared" si="452"/>
        <v>0</v>
      </c>
      <c r="AR1348">
        <f t="shared" si="453"/>
        <v>0</v>
      </c>
      <c r="AS1348">
        <f t="shared" si="454"/>
        <v>0</v>
      </c>
      <c r="AT1348">
        <f t="shared" si="455"/>
        <v>0</v>
      </c>
      <c r="AU1348">
        <f t="shared" si="456"/>
        <v>0</v>
      </c>
      <c r="AV1348">
        <f t="shared" si="457"/>
        <v>0</v>
      </c>
      <c r="AW1348">
        <f t="shared" si="458"/>
        <v>0</v>
      </c>
      <c r="AX1348">
        <f t="shared" si="459"/>
        <v>0</v>
      </c>
      <c r="AY1348">
        <f t="shared" si="460"/>
        <v>0</v>
      </c>
      <c r="AZ1348">
        <f t="shared" si="461"/>
        <v>0</v>
      </c>
      <c r="BA1348">
        <f t="shared" si="462"/>
        <v>0</v>
      </c>
      <c r="BB1348">
        <f t="shared" si="463"/>
        <v>0</v>
      </c>
      <c r="BC1348">
        <f t="shared" si="464"/>
        <v>0</v>
      </c>
      <c r="BD1348">
        <f t="shared" si="465"/>
        <v>0</v>
      </c>
      <c r="BE1348">
        <f t="shared" si="466"/>
        <v>0</v>
      </c>
      <c r="BF1348">
        <f t="shared" si="467"/>
        <v>0</v>
      </c>
      <c r="BG1348">
        <f t="shared" si="468"/>
        <v>0</v>
      </c>
      <c r="BH1348">
        <f t="shared" si="469"/>
        <v>0</v>
      </c>
      <c r="BI1348">
        <f t="shared" si="470"/>
        <v>0</v>
      </c>
      <c r="BJ1348" s="311">
        <f t="shared" si="471"/>
        <v>0</v>
      </c>
      <c r="BK1348" s="312">
        <f t="shared" si="472"/>
        <v>0</v>
      </c>
      <c r="BL1348" s="313">
        <f t="shared" si="473"/>
        <v>0</v>
      </c>
      <c r="BM1348" s="314">
        <f t="shared" si="480"/>
        <v>0</v>
      </c>
      <c r="BN1348" s="311">
        <f t="shared" si="474"/>
        <v>0</v>
      </c>
      <c r="BO1348" s="312">
        <f t="shared" si="475"/>
        <v>0</v>
      </c>
      <c r="BP1348" s="313">
        <f t="shared" si="476"/>
        <v>0</v>
      </c>
      <c r="BQ1348" s="314">
        <f t="shared" si="481"/>
        <v>0</v>
      </c>
      <c r="BR1348" s="311">
        <f t="shared" si="477"/>
        <v>0</v>
      </c>
      <c r="BS1348" s="312">
        <f t="shared" si="478"/>
        <v>0</v>
      </c>
      <c r="BT1348" s="313">
        <f t="shared" si="479"/>
        <v>0</v>
      </c>
      <c r="BU1348" s="314">
        <f t="shared" si="482"/>
        <v>0</v>
      </c>
      <c r="BV1348" s="247">
        <f t="shared" si="483"/>
        <v>0</v>
      </c>
      <c r="BW1348" s="310" t="str">
        <f>IF(BV1348=0,"",
IF(SUM($BV$1089:BV1348)=1,BX1348,
IF($BV$1664&gt;SUM($BV$1089:BV1348),_xlfn.CONCAT(", ",BX1348),
IF($BV$1664=SUM($BV$1089:BV1348),_xlfn.CONCAT(" y ",BX1348)))))</f>
        <v/>
      </c>
      <c r="BX1348" s="421">
        <v>260</v>
      </c>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row>
    <row r="1349" spans="1:133" ht="14.25">
      <c r="A1349" s="405"/>
      <c r="B1349" s="6"/>
      <c r="C1349" s="421" t="s">
        <v>6926</v>
      </c>
      <c r="D1349" s="668" t="str">
        <f>IF($AC$1082="","",IF(HLOOKUP($AC$1082,Presentación!$AQ$3:$BV$574,Presentación!AP264)="","",HLOOKUP($AC$1082,Presentación!$AQ$3:$BV$574,Presentación!AP264,0)))</f>
        <v/>
      </c>
      <c r="E1349" s="669"/>
      <c r="F1349" s="670"/>
      <c r="G1349" s="763" t="str">
        <f>IF($AC$1082="","",IF(HLOOKUP($AC$1082,Presentación!$BZ$3:$DE$574,Presentación!AP264,0)="","",HLOOKUP($AC$1082,Presentación!$BZ$3:$DE$574,Presentación!AP264,0)))</f>
        <v/>
      </c>
      <c r="H1349" s="669"/>
      <c r="I1349" s="669"/>
      <c r="J1349" s="669"/>
      <c r="K1349" s="669"/>
      <c r="L1349" s="670"/>
      <c r="M1349" s="112"/>
      <c r="N1349" s="112"/>
      <c r="O1349" s="112"/>
      <c r="P1349" s="112"/>
      <c r="Q1349" s="112"/>
      <c r="R1349" s="112"/>
      <c r="S1349" s="112"/>
      <c r="T1349" s="112"/>
      <c r="U1349" s="112"/>
      <c r="V1349" s="112"/>
      <c r="W1349" s="112"/>
      <c r="X1349" s="112"/>
      <c r="Y1349" s="112"/>
      <c r="Z1349" s="112"/>
      <c r="AA1349" s="112"/>
      <c r="AB1349" s="112"/>
      <c r="AC1349" s="112"/>
      <c r="AD1349" s="112"/>
      <c r="AG1349">
        <f t="shared" si="445"/>
        <v>0</v>
      </c>
      <c r="AH1349" s="247">
        <f t="shared" si="446"/>
        <v>0</v>
      </c>
      <c r="AI1349" s="310" t="str">
        <f>IF(AH1349=0,"",
IF(SUM($AH$1088:AH1349)=1,AJ1349,
IF($AH$1663&gt;SUM($AH$1088:AH1349),_xlfn.CONCAT(", ",AJ1349),
IF($AH$1663=SUM($AH$1088:AH1349),_xlfn.CONCAT(" y ",AJ1349)))))</f>
        <v/>
      </c>
      <c r="AJ1349" s="421">
        <v>262</v>
      </c>
      <c r="AK1349">
        <f t="shared" si="444"/>
        <v>0</v>
      </c>
      <c r="AL1349">
        <f t="shared" si="447"/>
        <v>0</v>
      </c>
      <c r="AM1349">
        <f t="shared" si="448"/>
        <v>0</v>
      </c>
      <c r="AN1349">
        <f t="shared" si="449"/>
        <v>0</v>
      </c>
      <c r="AO1349">
        <f t="shared" si="450"/>
        <v>0</v>
      </c>
      <c r="AP1349">
        <f t="shared" si="451"/>
        <v>0</v>
      </c>
      <c r="AQ1349">
        <f t="shared" si="452"/>
        <v>0</v>
      </c>
      <c r="AR1349">
        <f t="shared" si="453"/>
        <v>0</v>
      </c>
      <c r="AS1349">
        <f t="shared" si="454"/>
        <v>0</v>
      </c>
      <c r="AT1349">
        <f t="shared" si="455"/>
        <v>0</v>
      </c>
      <c r="AU1349">
        <f t="shared" si="456"/>
        <v>0</v>
      </c>
      <c r="AV1349">
        <f t="shared" si="457"/>
        <v>0</v>
      </c>
      <c r="AW1349">
        <f t="shared" si="458"/>
        <v>0</v>
      </c>
      <c r="AX1349">
        <f t="shared" si="459"/>
        <v>0</v>
      </c>
      <c r="AY1349">
        <f t="shared" si="460"/>
        <v>0</v>
      </c>
      <c r="AZ1349">
        <f t="shared" si="461"/>
        <v>0</v>
      </c>
      <c r="BA1349">
        <f t="shared" si="462"/>
        <v>0</v>
      </c>
      <c r="BB1349">
        <f t="shared" si="463"/>
        <v>0</v>
      </c>
      <c r="BC1349">
        <f t="shared" si="464"/>
        <v>0</v>
      </c>
      <c r="BD1349">
        <f t="shared" si="465"/>
        <v>0</v>
      </c>
      <c r="BE1349">
        <f t="shared" si="466"/>
        <v>0</v>
      </c>
      <c r="BF1349">
        <f t="shared" si="467"/>
        <v>0</v>
      </c>
      <c r="BG1349">
        <f t="shared" si="468"/>
        <v>0</v>
      </c>
      <c r="BH1349">
        <f t="shared" si="469"/>
        <v>0</v>
      </c>
      <c r="BI1349">
        <f t="shared" si="470"/>
        <v>0</v>
      </c>
      <c r="BJ1349" s="311">
        <f t="shared" si="471"/>
        <v>0</v>
      </c>
      <c r="BK1349" s="312">
        <f t="shared" si="472"/>
        <v>0</v>
      </c>
      <c r="BL1349" s="313">
        <f t="shared" si="473"/>
        <v>0</v>
      </c>
      <c r="BM1349" s="314">
        <f t="shared" si="480"/>
        <v>0</v>
      </c>
      <c r="BN1349" s="311">
        <f t="shared" si="474"/>
        <v>0</v>
      </c>
      <c r="BO1349" s="312">
        <f t="shared" si="475"/>
        <v>0</v>
      </c>
      <c r="BP1349" s="313">
        <f t="shared" si="476"/>
        <v>0</v>
      </c>
      <c r="BQ1349" s="314">
        <f t="shared" si="481"/>
        <v>0</v>
      </c>
      <c r="BR1349" s="311">
        <f t="shared" si="477"/>
        <v>0</v>
      </c>
      <c r="BS1349" s="312">
        <f t="shared" si="478"/>
        <v>0</v>
      </c>
      <c r="BT1349" s="313">
        <f t="shared" si="479"/>
        <v>0</v>
      </c>
      <c r="BU1349" s="314">
        <f t="shared" si="482"/>
        <v>0</v>
      </c>
      <c r="BV1349" s="247">
        <f t="shared" si="483"/>
        <v>0</v>
      </c>
      <c r="BW1349" s="310" t="str">
        <f>IF(BV1349=0,"",
IF(SUM($BV$1089:BV1349)=1,BX1349,
IF($BV$1664&gt;SUM($BV$1089:BV1349),_xlfn.CONCAT(", ",BX1349),
IF($BV$1664=SUM($BV$1089:BV1349),_xlfn.CONCAT(" y ",BX1349)))))</f>
        <v/>
      </c>
      <c r="BX1349" s="421">
        <v>261</v>
      </c>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row>
    <row r="1350" spans="1:133" ht="14.25">
      <c r="A1350" s="405"/>
      <c r="B1350" s="6"/>
      <c r="C1350" s="421" t="s">
        <v>6927</v>
      </c>
      <c r="D1350" s="668" t="str">
        <f>IF($AC$1082="","",IF(HLOOKUP($AC$1082,Presentación!$AQ$3:$BV$574,Presentación!AP265)="","",HLOOKUP($AC$1082,Presentación!$AQ$3:$BV$574,Presentación!AP265,0)))</f>
        <v/>
      </c>
      <c r="E1350" s="669"/>
      <c r="F1350" s="670"/>
      <c r="G1350" s="763" t="str">
        <f>IF($AC$1082="","",IF(HLOOKUP($AC$1082,Presentación!$BZ$3:$DE$574,Presentación!AP265,0)="","",HLOOKUP($AC$1082,Presentación!$BZ$3:$DE$574,Presentación!AP265,0)))</f>
        <v/>
      </c>
      <c r="H1350" s="669"/>
      <c r="I1350" s="669"/>
      <c r="J1350" s="669"/>
      <c r="K1350" s="669"/>
      <c r="L1350" s="670"/>
      <c r="M1350" s="112"/>
      <c r="N1350" s="112"/>
      <c r="O1350" s="112"/>
      <c r="P1350" s="112"/>
      <c r="Q1350" s="112"/>
      <c r="R1350" s="112"/>
      <c r="S1350" s="112"/>
      <c r="T1350" s="112"/>
      <c r="U1350" s="112"/>
      <c r="V1350" s="112"/>
      <c r="W1350" s="112"/>
      <c r="X1350" s="112"/>
      <c r="Y1350" s="112"/>
      <c r="Z1350" s="112"/>
      <c r="AA1350" s="112"/>
      <c r="AB1350" s="112"/>
      <c r="AC1350" s="112"/>
      <c r="AD1350" s="112"/>
      <c r="AG1350">
        <f t="shared" si="445"/>
        <v>0</v>
      </c>
      <c r="AH1350" s="247">
        <f t="shared" si="446"/>
        <v>0</v>
      </c>
      <c r="AI1350" s="310" t="str">
        <f>IF(AH1350=0,"",
IF(SUM($AH$1088:AH1350)=1,AJ1350,
IF($AH$1663&gt;SUM($AH$1088:AH1350),_xlfn.CONCAT(", ",AJ1350),
IF($AH$1663=SUM($AH$1088:AH1350),_xlfn.CONCAT(" y ",AJ1350)))))</f>
        <v/>
      </c>
      <c r="AJ1350" s="421">
        <v>263</v>
      </c>
      <c r="AK1350">
        <f t="shared" si="444"/>
        <v>0</v>
      </c>
      <c r="AL1350">
        <f t="shared" si="447"/>
        <v>0</v>
      </c>
      <c r="AM1350">
        <f t="shared" si="448"/>
        <v>0</v>
      </c>
      <c r="AN1350">
        <f t="shared" si="449"/>
        <v>0</v>
      </c>
      <c r="AO1350">
        <f t="shared" si="450"/>
        <v>0</v>
      </c>
      <c r="AP1350">
        <f t="shared" si="451"/>
        <v>0</v>
      </c>
      <c r="AQ1350">
        <f t="shared" si="452"/>
        <v>0</v>
      </c>
      <c r="AR1350">
        <f t="shared" si="453"/>
        <v>0</v>
      </c>
      <c r="AS1350">
        <f t="shared" si="454"/>
        <v>0</v>
      </c>
      <c r="AT1350">
        <f t="shared" si="455"/>
        <v>0</v>
      </c>
      <c r="AU1350">
        <f t="shared" si="456"/>
        <v>0</v>
      </c>
      <c r="AV1350">
        <f t="shared" si="457"/>
        <v>0</v>
      </c>
      <c r="AW1350">
        <f t="shared" si="458"/>
        <v>0</v>
      </c>
      <c r="AX1350">
        <f t="shared" si="459"/>
        <v>0</v>
      </c>
      <c r="AY1350">
        <f t="shared" si="460"/>
        <v>0</v>
      </c>
      <c r="AZ1350">
        <f t="shared" si="461"/>
        <v>0</v>
      </c>
      <c r="BA1350">
        <f t="shared" si="462"/>
        <v>0</v>
      </c>
      <c r="BB1350">
        <f t="shared" si="463"/>
        <v>0</v>
      </c>
      <c r="BC1350">
        <f t="shared" si="464"/>
        <v>0</v>
      </c>
      <c r="BD1350">
        <f t="shared" si="465"/>
        <v>0</v>
      </c>
      <c r="BE1350">
        <f t="shared" si="466"/>
        <v>0</v>
      </c>
      <c r="BF1350">
        <f t="shared" si="467"/>
        <v>0</v>
      </c>
      <c r="BG1350">
        <f t="shared" si="468"/>
        <v>0</v>
      </c>
      <c r="BH1350">
        <f t="shared" si="469"/>
        <v>0</v>
      </c>
      <c r="BI1350">
        <f t="shared" si="470"/>
        <v>0</v>
      </c>
      <c r="BJ1350" s="311">
        <f t="shared" si="471"/>
        <v>0</v>
      </c>
      <c r="BK1350" s="312">
        <f t="shared" si="472"/>
        <v>0</v>
      </c>
      <c r="BL1350" s="313">
        <f t="shared" si="473"/>
        <v>0</v>
      </c>
      <c r="BM1350" s="314">
        <f t="shared" si="480"/>
        <v>0</v>
      </c>
      <c r="BN1350" s="311">
        <f t="shared" si="474"/>
        <v>0</v>
      </c>
      <c r="BO1350" s="312">
        <f t="shared" si="475"/>
        <v>0</v>
      </c>
      <c r="BP1350" s="313">
        <f t="shared" si="476"/>
        <v>0</v>
      </c>
      <c r="BQ1350" s="314">
        <f t="shared" si="481"/>
        <v>0</v>
      </c>
      <c r="BR1350" s="311">
        <f t="shared" si="477"/>
        <v>0</v>
      </c>
      <c r="BS1350" s="312">
        <f t="shared" si="478"/>
        <v>0</v>
      </c>
      <c r="BT1350" s="313">
        <f t="shared" si="479"/>
        <v>0</v>
      </c>
      <c r="BU1350" s="314">
        <f t="shared" si="482"/>
        <v>0</v>
      </c>
      <c r="BV1350" s="247">
        <f t="shared" si="483"/>
        <v>0</v>
      </c>
      <c r="BW1350" s="310" t="str">
        <f>IF(BV1350=0,"",
IF(SUM($BV$1089:BV1350)=1,BX1350,
IF($BV$1664&gt;SUM($BV$1089:BV1350),_xlfn.CONCAT(", ",BX1350),
IF($BV$1664=SUM($BV$1089:BV1350),_xlfn.CONCAT(" y ",BX1350)))))</f>
        <v/>
      </c>
      <c r="BX1350" s="421">
        <v>262</v>
      </c>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row>
    <row r="1351" spans="1:133" ht="14.25">
      <c r="A1351" s="405"/>
      <c r="B1351" s="6"/>
      <c r="C1351" s="421" t="s">
        <v>6928</v>
      </c>
      <c r="D1351" s="668" t="str">
        <f>IF($AC$1082="","",IF(HLOOKUP($AC$1082,Presentación!$AQ$3:$BV$574,Presentación!AP266)="","",HLOOKUP($AC$1082,Presentación!$AQ$3:$BV$574,Presentación!AP266,0)))</f>
        <v/>
      </c>
      <c r="E1351" s="669"/>
      <c r="F1351" s="670"/>
      <c r="G1351" s="763" t="str">
        <f>IF($AC$1082="","",IF(HLOOKUP($AC$1082,Presentación!$BZ$3:$DE$574,Presentación!AP266,0)="","",HLOOKUP($AC$1082,Presentación!$BZ$3:$DE$574,Presentación!AP266,0)))</f>
        <v/>
      </c>
      <c r="H1351" s="669"/>
      <c r="I1351" s="669"/>
      <c r="J1351" s="669"/>
      <c r="K1351" s="669"/>
      <c r="L1351" s="670"/>
      <c r="M1351" s="112"/>
      <c r="N1351" s="112"/>
      <c r="O1351" s="112"/>
      <c r="P1351" s="112"/>
      <c r="Q1351" s="112"/>
      <c r="R1351" s="112"/>
      <c r="S1351" s="112"/>
      <c r="T1351" s="112"/>
      <c r="U1351" s="112"/>
      <c r="V1351" s="112"/>
      <c r="W1351" s="112"/>
      <c r="X1351" s="112"/>
      <c r="Y1351" s="112"/>
      <c r="Z1351" s="112"/>
      <c r="AA1351" s="112"/>
      <c r="AB1351" s="112"/>
      <c r="AC1351" s="112"/>
      <c r="AD1351" s="112"/>
      <c r="AG1351">
        <f t="shared" si="445"/>
        <v>0</v>
      </c>
      <c r="AH1351" s="247">
        <f t="shared" si="446"/>
        <v>0</v>
      </c>
      <c r="AI1351" s="310" t="str">
        <f>IF(AH1351=0,"",
IF(SUM($AH$1088:AH1351)=1,AJ1351,
IF($AH$1663&gt;SUM($AH$1088:AH1351),_xlfn.CONCAT(", ",AJ1351),
IF($AH$1663=SUM($AH$1088:AH1351),_xlfn.CONCAT(" y ",AJ1351)))))</f>
        <v/>
      </c>
      <c r="AJ1351" s="421">
        <v>264</v>
      </c>
      <c r="AK1351">
        <f t="shared" si="444"/>
        <v>0</v>
      </c>
      <c r="AL1351">
        <f t="shared" si="447"/>
        <v>0</v>
      </c>
      <c r="AM1351">
        <f t="shared" si="448"/>
        <v>0</v>
      </c>
      <c r="AN1351">
        <f t="shared" si="449"/>
        <v>0</v>
      </c>
      <c r="AO1351">
        <f t="shared" si="450"/>
        <v>0</v>
      </c>
      <c r="AP1351">
        <f t="shared" si="451"/>
        <v>0</v>
      </c>
      <c r="AQ1351">
        <f t="shared" si="452"/>
        <v>0</v>
      </c>
      <c r="AR1351">
        <f t="shared" si="453"/>
        <v>0</v>
      </c>
      <c r="AS1351">
        <f t="shared" si="454"/>
        <v>0</v>
      </c>
      <c r="AT1351">
        <f t="shared" si="455"/>
        <v>0</v>
      </c>
      <c r="AU1351">
        <f t="shared" si="456"/>
        <v>0</v>
      </c>
      <c r="AV1351">
        <f t="shared" si="457"/>
        <v>0</v>
      </c>
      <c r="AW1351">
        <f t="shared" si="458"/>
        <v>0</v>
      </c>
      <c r="AX1351">
        <f t="shared" si="459"/>
        <v>0</v>
      </c>
      <c r="AY1351">
        <f t="shared" si="460"/>
        <v>0</v>
      </c>
      <c r="AZ1351">
        <f t="shared" si="461"/>
        <v>0</v>
      </c>
      <c r="BA1351">
        <f t="shared" si="462"/>
        <v>0</v>
      </c>
      <c r="BB1351">
        <f t="shared" si="463"/>
        <v>0</v>
      </c>
      <c r="BC1351">
        <f t="shared" si="464"/>
        <v>0</v>
      </c>
      <c r="BD1351">
        <f t="shared" si="465"/>
        <v>0</v>
      </c>
      <c r="BE1351">
        <f t="shared" si="466"/>
        <v>0</v>
      </c>
      <c r="BF1351">
        <f t="shared" si="467"/>
        <v>0</v>
      </c>
      <c r="BG1351">
        <f t="shared" si="468"/>
        <v>0</v>
      </c>
      <c r="BH1351">
        <f t="shared" si="469"/>
        <v>0</v>
      </c>
      <c r="BI1351">
        <f t="shared" si="470"/>
        <v>0</v>
      </c>
      <c r="BJ1351" s="311">
        <f t="shared" si="471"/>
        <v>0</v>
      </c>
      <c r="BK1351" s="312">
        <f t="shared" si="472"/>
        <v>0</v>
      </c>
      <c r="BL1351" s="313">
        <f t="shared" si="473"/>
        <v>0</v>
      </c>
      <c r="BM1351" s="314">
        <f t="shared" si="480"/>
        <v>0</v>
      </c>
      <c r="BN1351" s="311">
        <f t="shared" si="474"/>
        <v>0</v>
      </c>
      <c r="BO1351" s="312">
        <f t="shared" si="475"/>
        <v>0</v>
      </c>
      <c r="BP1351" s="313">
        <f t="shared" si="476"/>
        <v>0</v>
      </c>
      <c r="BQ1351" s="314">
        <f t="shared" si="481"/>
        <v>0</v>
      </c>
      <c r="BR1351" s="311">
        <f t="shared" si="477"/>
        <v>0</v>
      </c>
      <c r="BS1351" s="312">
        <f t="shared" si="478"/>
        <v>0</v>
      </c>
      <c r="BT1351" s="313">
        <f t="shared" si="479"/>
        <v>0</v>
      </c>
      <c r="BU1351" s="314">
        <f t="shared" si="482"/>
        <v>0</v>
      </c>
      <c r="BV1351" s="247">
        <f t="shared" si="483"/>
        <v>0</v>
      </c>
      <c r="BW1351" s="310" t="str">
        <f>IF(BV1351=0,"",
IF(SUM($BV$1089:BV1351)=1,BX1351,
IF($BV$1664&gt;SUM($BV$1089:BV1351),_xlfn.CONCAT(", ",BX1351),
IF($BV$1664=SUM($BV$1089:BV1351),_xlfn.CONCAT(" y ",BX1351)))))</f>
        <v/>
      </c>
      <c r="BX1351" s="421">
        <v>263</v>
      </c>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row>
    <row r="1352" spans="1:133" ht="14.25">
      <c r="A1352" s="405"/>
      <c r="B1352" s="6"/>
      <c r="C1352" s="421" t="s">
        <v>6929</v>
      </c>
      <c r="D1352" s="668" t="str">
        <f>IF($AC$1082="","",IF(HLOOKUP($AC$1082,Presentación!$AQ$3:$BV$574,Presentación!AP267)="","",HLOOKUP($AC$1082,Presentación!$AQ$3:$BV$574,Presentación!AP267,0)))</f>
        <v/>
      </c>
      <c r="E1352" s="669"/>
      <c r="F1352" s="670"/>
      <c r="G1352" s="763" t="str">
        <f>IF($AC$1082="","",IF(HLOOKUP($AC$1082,Presentación!$BZ$3:$DE$574,Presentación!AP267,0)="","",HLOOKUP($AC$1082,Presentación!$BZ$3:$DE$574,Presentación!AP267,0)))</f>
        <v/>
      </c>
      <c r="H1352" s="669"/>
      <c r="I1352" s="669"/>
      <c r="J1352" s="669"/>
      <c r="K1352" s="669"/>
      <c r="L1352" s="670"/>
      <c r="M1352" s="112"/>
      <c r="N1352" s="112"/>
      <c r="O1352" s="112"/>
      <c r="P1352" s="112"/>
      <c r="Q1352" s="112"/>
      <c r="R1352" s="112"/>
      <c r="S1352" s="112"/>
      <c r="T1352" s="112"/>
      <c r="U1352" s="112"/>
      <c r="V1352" s="112"/>
      <c r="W1352" s="112"/>
      <c r="X1352" s="112"/>
      <c r="Y1352" s="112"/>
      <c r="Z1352" s="112"/>
      <c r="AA1352" s="112"/>
      <c r="AB1352" s="112"/>
      <c r="AC1352" s="112"/>
      <c r="AD1352" s="112"/>
      <c r="AG1352">
        <f t="shared" si="445"/>
        <v>0</v>
      </c>
      <c r="AH1352" s="247">
        <f t="shared" si="446"/>
        <v>0</v>
      </c>
      <c r="AI1352" s="310" t="str">
        <f>IF(AH1352=0,"",
IF(SUM($AH$1088:AH1352)=1,AJ1352,
IF($AH$1663&gt;SUM($AH$1088:AH1352),_xlfn.CONCAT(", ",AJ1352),
IF($AH$1663=SUM($AH$1088:AH1352),_xlfn.CONCAT(" y ",AJ1352)))))</f>
        <v/>
      </c>
      <c r="AJ1352" s="421">
        <v>265</v>
      </c>
      <c r="AK1352">
        <f t="shared" si="444"/>
        <v>0</v>
      </c>
      <c r="AL1352">
        <f t="shared" si="447"/>
        <v>0</v>
      </c>
      <c r="AM1352">
        <f t="shared" si="448"/>
        <v>0</v>
      </c>
      <c r="AN1352">
        <f t="shared" si="449"/>
        <v>0</v>
      </c>
      <c r="AO1352">
        <f t="shared" si="450"/>
        <v>0</v>
      </c>
      <c r="AP1352">
        <f t="shared" si="451"/>
        <v>0</v>
      </c>
      <c r="AQ1352">
        <f t="shared" si="452"/>
        <v>0</v>
      </c>
      <c r="AR1352">
        <f t="shared" si="453"/>
        <v>0</v>
      </c>
      <c r="AS1352">
        <f t="shared" si="454"/>
        <v>0</v>
      </c>
      <c r="AT1352">
        <f t="shared" si="455"/>
        <v>0</v>
      </c>
      <c r="AU1352">
        <f t="shared" si="456"/>
        <v>0</v>
      </c>
      <c r="AV1352">
        <f t="shared" si="457"/>
        <v>0</v>
      </c>
      <c r="AW1352">
        <f t="shared" si="458"/>
        <v>0</v>
      </c>
      <c r="AX1352">
        <f t="shared" si="459"/>
        <v>0</v>
      </c>
      <c r="AY1352">
        <f t="shared" si="460"/>
        <v>0</v>
      </c>
      <c r="AZ1352">
        <f t="shared" si="461"/>
        <v>0</v>
      </c>
      <c r="BA1352">
        <f t="shared" si="462"/>
        <v>0</v>
      </c>
      <c r="BB1352">
        <f t="shared" si="463"/>
        <v>0</v>
      </c>
      <c r="BC1352">
        <f t="shared" si="464"/>
        <v>0</v>
      </c>
      <c r="BD1352">
        <f t="shared" si="465"/>
        <v>0</v>
      </c>
      <c r="BE1352">
        <f t="shared" si="466"/>
        <v>0</v>
      </c>
      <c r="BF1352">
        <f t="shared" si="467"/>
        <v>0</v>
      </c>
      <c r="BG1352">
        <f t="shared" si="468"/>
        <v>0</v>
      </c>
      <c r="BH1352">
        <f t="shared" si="469"/>
        <v>0</v>
      </c>
      <c r="BI1352">
        <f t="shared" si="470"/>
        <v>0</v>
      </c>
      <c r="BJ1352" s="311">
        <f t="shared" si="471"/>
        <v>0</v>
      </c>
      <c r="BK1352" s="312">
        <f t="shared" si="472"/>
        <v>0</v>
      </c>
      <c r="BL1352" s="313">
        <f t="shared" si="473"/>
        <v>0</v>
      </c>
      <c r="BM1352" s="314">
        <f t="shared" si="480"/>
        <v>0</v>
      </c>
      <c r="BN1352" s="311">
        <f t="shared" si="474"/>
        <v>0</v>
      </c>
      <c r="BO1352" s="312">
        <f t="shared" si="475"/>
        <v>0</v>
      </c>
      <c r="BP1352" s="313">
        <f t="shared" si="476"/>
        <v>0</v>
      </c>
      <c r="BQ1352" s="314">
        <f t="shared" si="481"/>
        <v>0</v>
      </c>
      <c r="BR1352" s="311">
        <f t="shared" si="477"/>
        <v>0</v>
      </c>
      <c r="BS1352" s="312">
        <f t="shared" si="478"/>
        <v>0</v>
      </c>
      <c r="BT1352" s="313">
        <f t="shared" si="479"/>
        <v>0</v>
      </c>
      <c r="BU1352" s="314">
        <f t="shared" si="482"/>
        <v>0</v>
      </c>
      <c r="BV1352" s="247">
        <f t="shared" si="483"/>
        <v>0</v>
      </c>
      <c r="BW1352" s="310" t="str">
        <f>IF(BV1352=0,"",
IF(SUM($BV$1089:BV1352)=1,BX1352,
IF($BV$1664&gt;SUM($BV$1089:BV1352),_xlfn.CONCAT(", ",BX1352),
IF($BV$1664=SUM($BV$1089:BV1352),_xlfn.CONCAT(" y ",BX1352)))))</f>
        <v/>
      </c>
      <c r="BX1352" s="421">
        <v>264</v>
      </c>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row>
    <row r="1353" spans="1:133" ht="14.25">
      <c r="A1353" s="405"/>
      <c r="B1353" s="6"/>
      <c r="C1353" s="421" t="s">
        <v>6930</v>
      </c>
      <c r="D1353" s="668" t="str">
        <f>IF($AC$1082="","",IF(HLOOKUP($AC$1082,Presentación!$AQ$3:$BV$574,Presentación!AP268)="","",HLOOKUP($AC$1082,Presentación!$AQ$3:$BV$574,Presentación!AP268,0)))</f>
        <v/>
      </c>
      <c r="E1353" s="669"/>
      <c r="F1353" s="670"/>
      <c r="G1353" s="763" t="str">
        <f>IF($AC$1082="","",IF(HLOOKUP($AC$1082,Presentación!$BZ$3:$DE$574,Presentación!AP268,0)="","",HLOOKUP($AC$1082,Presentación!$BZ$3:$DE$574,Presentación!AP268,0)))</f>
        <v/>
      </c>
      <c r="H1353" s="669"/>
      <c r="I1353" s="669"/>
      <c r="J1353" s="669"/>
      <c r="K1353" s="669"/>
      <c r="L1353" s="670"/>
      <c r="M1353" s="112"/>
      <c r="N1353" s="112"/>
      <c r="O1353" s="112"/>
      <c r="P1353" s="112"/>
      <c r="Q1353" s="112"/>
      <c r="R1353" s="112"/>
      <c r="S1353" s="112"/>
      <c r="T1353" s="112"/>
      <c r="U1353" s="112"/>
      <c r="V1353" s="112"/>
      <c r="W1353" s="112"/>
      <c r="X1353" s="112"/>
      <c r="Y1353" s="112"/>
      <c r="Z1353" s="112"/>
      <c r="AA1353" s="112"/>
      <c r="AB1353" s="112"/>
      <c r="AC1353" s="112"/>
      <c r="AD1353" s="112"/>
      <c r="AG1353">
        <f t="shared" si="445"/>
        <v>0</v>
      </c>
      <c r="AH1353" s="247">
        <f t="shared" si="446"/>
        <v>0</v>
      </c>
      <c r="AI1353" s="310" t="str">
        <f>IF(AH1353=0,"",
IF(SUM($AH$1088:AH1353)=1,AJ1353,
IF($AH$1663&gt;SUM($AH$1088:AH1353),_xlfn.CONCAT(", ",AJ1353),
IF($AH$1663=SUM($AH$1088:AH1353),_xlfn.CONCAT(" y ",AJ1353)))))</f>
        <v/>
      </c>
      <c r="AJ1353" s="421">
        <v>266</v>
      </c>
      <c r="AK1353">
        <f t="shared" si="444"/>
        <v>0</v>
      </c>
      <c r="AL1353">
        <f t="shared" si="447"/>
        <v>0</v>
      </c>
      <c r="AM1353">
        <f t="shared" si="448"/>
        <v>0</v>
      </c>
      <c r="AN1353">
        <f t="shared" si="449"/>
        <v>0</v>
      </c>
      <c r="AO1353">
        <f t="shared" si="450"/>
        <v>0</v>
      </c>
      <c r="AP1353">
        <f t="shared" si="451"/>
        <v>0</v>
      </c>
      <c r="AQ1353">
        <f t="shared" si="452"/>
        <v>0</v>
      </c>
      <c r="AR1353">
        <f t="shared" si="453"/>
        <v>0</v>
      </c>
      <c r="AS1353">
        <f t="shared" si="454"/>
        <v>0</v>
      </c>
      <c r="AT1353">
        <f t="shared" si="455"/>
        <v>0</v>
      </c>
      <c r="AU1353">
        <f t="shared" si="456"/>
        <v>0</v>
      </c>
      <c r="AV1353">
        <f t="shared" si="457"/>
        <v>0</v>
      </c>
      <c r="AW1353">
        <f t="shared" si="458"/>
        <v>0</v>
      </c>
      <c r="AX1353">
        <f t="shared" si="459"/>
        <v>0</v>
      </c>
      <c r="AY1353">
        <f t="shared" si="460"/>
        <v>0</v>
      </c>
      <c r="AZ1353">
        <f t="shared" si="461"/>
        <v>0</v>
      </c>
      <c r="BA1353">
        <f t="shared" si="462"/>
        <v>0</v>
      </c>
      <c r="BB1353">
        <f t="shared" si="463"/>
        <v>0</v>
      </c>
      <c r="BC1353">
        <f t="shared" si="464"/>
        <v>0</v>
      </c>
      <c r="BD1353">
        <f t="shared" si="465"/>
        <v>0</v>
      </c>
      <c r="BE1353">
        <f t="shared" si="466"/>
        <v>0</v>
      </c>
      <c r="BF1353">
        <f t="shared" si="467"/>
        <v>0</v>
      </c>
      <c r="BG1353">
        <f t="shared" si="468"/>
        <v>0</v>
      </c>
      <c r="BH1353">
        <f t="shared" si="469"/>
        <v>0</v>
      </c>
      <c r="BI1353">
        <f t="shared" si="470"/>
        <v>0</v>
      </c>
      <c r="BJ1353" s="311">
        <f t="shared" si="471"/>
        <v>0</v>
      </c>
      <c r="BK1353" s="312">
        <f t="shared" si="472"/>
        <v>0</v>
      </c>
      <c r="BL1353" s="313">
        <f t="shared" si="473"/>
        <v>0</v>
      </c>
      <c r="BM1353" s="314">
        <f t="shared" si="480"/>
        <v>0</v>
      </c>
      <c r="BN1353" s="311">
        <f t="shared" si="474"/>
        <v>0</v>
      </c>
      <c r="BO1353" s="312">
        <f t="shared" si="475"/>
        <v>0</v>
      </c>
      <c r="BP1353" s="313">
        <f t="shared" si="476"/>
        <v>0</v>
      </c>
      <c r="BQ1353" s="314">
        <f t="shared" si="481"/>
        <v>0</v>
      </c>
      <c r="BR1353" s="311">
        <f t="shared" si="477"/>
        <v>0</v>
      </c>
      <c r="BS1353" s="312">
        <f t="shared" si="478"/>
        <v>0</v>
      </c>
      <c r="BT1353" s="313">
        <f t="shared" si="479"/>
        <v>0</v>
      </c>
      <c r="BU1353" s="314">
        <f t="shared" si="482"/>
        <v>0</v>
      </c>
      <c r="BV1353" s="247">
        <f t="shared" si="483"/>
        <v>0</v>
      </c>
      <c r="BW1353" s="310" t="str">
        <f>IF(BV1353=0,"",
IF(SUM($BV$1089:BV1353)=1,BX1353,
IF($BV$1664&gt;SUM($BV$1089:BV1353),_xlfn.CONCAT(", ",BX1353),
IF($BV$1664=SUM($BV$1089:BV1353),_xlfn.CONCAT(" y ",BX1353)))))</f>
        <v/>
      </c>
      <c r="BX1353" s="421">
        <v>265</v>
      </c>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row>
    <row r="1354" spans="1:133" ht="14.25">
      <c r="A1354" s="405"/>
      <c r="B1354" s="6"/>
      <c r="C1354" s="421" t="s">
        <v>6931</v>
      </c>
      <c r="D1354" s="668" t="str">
        <f>IF($AC$1082="","",IF(HLOOKUP($AC$1082,Presentación!$AQ$3:$BV$574,Presentación!AP269)="","",HLOOKUP($AC$1082,Presentación!$AQ$3:$BV$574,Presentación!AP269,0)))</f>
        <v/>
      </c>
      <c r="E1354" s="669"/>
      <c r="F1354" s="670"/>
      <c r="G1354" s="763" t="str">
        <f>IF($AC$1082="","",IF(HLOOKUP($AC$1082,Presentación!$BZ$3:$DE$574,Presentación!AP269,0)="","",HLOOKUP($AC$1082,Presentación!$BZ$3:$DE$574,Presentación!AP269,0)))</f>
        <v/>
      </c>
      <c r="H1354" s="669"/>
      <c r="I1354" s="669"/>
      <c r="J1354" s="669"/>
      <c r="K1354" s="669"/>
      <c r="L1354" s="670"/>
      <c r="M1354" s="112"/>
      <c r="N1354" s="112"/>
      <c r="O1354" s="112"/>
      <c r="P1354" s="112"/>
      <c r="Q1354" s="112"/>
      <c r="R1354" s="112"/>
      <c r="S1354" s="112"/>
      <c r="T1354" s="112"/>
      <c r="U1354" s="112"/>
      <c r="V1354" s="112"/>
      <c r="W1354" s="112"/>
      <c r="X1354" s="112"/>
      <c r="Y1354" s="112"/>
      <c r="Z1354" s="112"/>
      <c r="AA1354" s="112"/>
      <c r="AB1354" s="112"/>
      <c r="AC1354" s="112"/>
      <c r="AD1354" s="112"/>
      <c r="AG1354">
        <f t="shared" si="445"/>
        <v>0</v>
      </c>
      <c r="AH1354" s="247">
        <f t="shared" si="446"/>
        <v>0</v>
      </c>
      <c r="AI1354" s="310" t="str">
        <f>IF(AH1354=0,"",
IF(SUM($AH$1088:AH1354)=1,AJ1354,
IF($AH$1663&gt;SUM($AH$1088:AH1354),_xlfn.CONCAT(", ",AJ1354),
IF($AH$1663=SUM($AH$1088:AH1354),_xlfn.CONCAT(" y ",AJ1354)))))</f>
        <v/>
      </c>
      <c r="AJ1354" s="421">
        <v>267</v>
      </c>
      <c r="AK1354">
        <f t="shared" si="444"/>
        <v>0</v>
      </c>
      <c r="AL1354">
        <f t="shared" si="447"/>
        <v>0</v>
      </c>
      <c r="AM1354">
        <f t="shared" si="448"/>
        <v>0</v>
      </c>
      <c r="AN1354">
        <f t="shared" si="449"/>
        <v>0</v>
      </c>
      <c r="AO1354">
        <f t="shared" si="450"/>
        <v>0</v>
      </c>
      <c r="AP1354">
        <f t="shared" si="451"/>
        <v>0</v>
      </c>
      <c r="AQ1354">
        <f t="shared" si="452"/>
        <v>0</v>
      </c>
      <c r="AR1354">
        <f t="shared" si="453"/>
        <v>0</v>
      </c>
      <c r="AS1354">
        <f t="shared" si="454"/>
        <v>0</v>
      </c>
      <c r="AT1354">
        <f t="shared" si="455"/>
        <v>0</v>
      </c>
      <c r="AU1354">
        <f t="shared" si="456"/>
        <v>0</v>
      </c>
      <c r="AV1354">
        <f t="shared" si="457"/>
        <v>0</v>
      </c>
      <c r="AW1354">
        <f t="shared" si="458"/>
        <v>0</v>
      </c>
      <c r="AX1354">
        <f t="shared" si="459"/>
        <v>0</v>
      </c>
      <c r="AY1354">
        <f t="shared" si="460"/>
        <v>0</v>
      </c>
      <c r="AZ1354">
        <f t="shared" si="461"/>
        <v>0</v>
      </c>
      <c r="BA1354">
        <f t="shared" si="462"/>
        <v>0</v>
      </c>
      <c r="BB1354">
        <f t="shared" si="463"/>
        <v>0</v>
      </c>
      <c r="BC1354">
        <f t="shared" si="464"/>
        <v>0</v>
      </c>
      <c r="BD1354">
        <f t="shared" si="465"/>
        <v>0</v>
      </c>
      <c r="BE1354">
        <f t="shared" si="466"/>
        <v>0</v>
      </c>
      <c r="BF1354">
        <f t="shared" si="467"/>
        <v>0</v>
      </c>
      <c r="BG1354">
        <f t="shared" si="468"/>
        <v>0</v>
      </c>
      <c r="BH1354">
        <f t="shared" si="469"/>
        <v>0</v>
      </c>
      <c r="BI1354">
        <f t="shared" si="470"/>
        <v>0</v>
      </c>
      <c r="BJ1354" s="311">
        <f t="shared" si="471"/>
        <v>0</v>
      </c>
      <c r="BK1354" s="312">
        <f t="shared" si="472"/>
        <v>0</v>
      </c>
      <c r="BL1354" s="313">
        <f t="shared" si="473"/>
        <v>0</v>
      </c>
      <c r="BM1354" s="314">
        <f t="shared" si="480"/>
        <v>0</v>
      </c>
      <c r="BN1354" s="311">
        <f t="shared" si="474"/>
        <v>0</v>
      </c>
      <c r="BO1354" s="312">
        <f t="shared" si="475"/>
        <v>0</v>
      </c>
      <c r="BP1354" s="313">
        <f t="shared" si="476"/>
        <v>0</v>
      </c>
      <c r="BQ1354" s="314">
        <f t="shared" si="481"/>
        <v>0</v>
      </c>
      <c r="BR1354" s="311">
        <f t="shared" si="477"/>
        <v>0</v>
      </c>
      <c r="BS1354" s="312">
        <f t="shared" si="478"/>
        <v>0</v>
      </c>
      <c r="BT1354" s="313">
        <f t="shared" si="479"/>
        <v>0</v>
      </c>
      <c r="BU1354" s="314">
        <f t="shared" si="482"/>
        <v>0</v>
      </c>
      <c r="BV1354" s="247">
        <f t="shared" si="483"/>
        <v>0</v>
      </c>
      <c r="BW1354" s="310" t="str">
        <f>IF(BV1354=0,"",
IF(SUM($BV$1089:BV1354)=1,BX1354,
IF($BV$1664&gt;SUM($BV$1089:BV1354),_xlfn.CONCAT(", ",BX1354),
IF($BV$1664=SUM($BV$1089:BV1354),_xlfn.CONCAT(" y ",BX1354)))))</f>
        <v/>
      </c>
      <c r="BX1354" s="421">
        <v>266</v>
      </c>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row>
    <row r="1355" spans="1:133" ht="14.25">
      <c r="A1355" s="405"/>
      <c r="B1355" s="6"/>
      <c r="C1355" s="421" t="s">
        <v>6932</v>
      </c>
      <c r="D1355" s="668" t="str">
        <f>IF($AC$1082="","",IF(HLOOKUP($AC$1082,Presentación!$AQ$3:$BV$574,Presentación!AP270)="","",HLOOKUP($AC$1082,Presentación!$AQ$3:$BV$574,Presentación!AP270,0)))</f>
        <v/>
      </c>
      <c r="E1355" s="669"/>
      <c r="F1355" s="670"/>
      <c r="G1355" s="763" t="str">
        <f>IF($AC$1082="","",IF(HLOOKUP($AC$1082,Presentación!$BZ$3:$DE$574,Presentación!AP270,0)="","",HLOOKUP($AC$1082,Presentación!$BZ$3:$DE$574,Presentación!AP270,0)))</f>
        <v/>
      </c>
      <c r="H1355" s="669"/>
      <c r="I1355" s="669"/>
      <c r="J1355" s="669"/>
      <c r="K1355" s="669"/>
      <c r="L1355" s="670"/>
      <c r="M1355" s="112"/>
      <c r="N1355" s="112"/>
      <c r="O1355" s="112"/>
      <c r="P1355" s="112"/>
      <c r="Q1355" s="112"/>
      <c r="R1355" s="112"/>
      <c r="S1355" s="112"/>
      <c r="T1355" s="112"/>
      <c r="U1355" s="112"/>
      <c r="V1355" s="112"/>
      <c r="W1355" s="112"/>
      <c r="X1355" s="112"/>
      <c r="Y1355" s="112"/>
      <c r="Z1355" s="112"/>
      <c r="AA1355" s="112"/>
      <c r="AB1355" s="112"/>
      <c r="AC1355" s="112"/>
      <c r="AD1355" s="112"/>
      <c r="AG1355">
        <f t="shared" si="445"/>
        <v>0</v>
      </c>
      <c r="AH1355" s="247">
        <f t="shared" si="446"/>
        <v>0</v>
      </c>
      <c r="AI1355" s="310" t="str">
        <f>IF(AH1355=0,"",
IF(SUM($AH$1088:AH1355)=1,AJ1355,
IF($AH$1663&gt;SUM($AH$1088:AH1355),_xlfn.CONCAT(", ",AJ1355),
IF($AH$1663=SUM($AH$1088:AH1355),_xlfn.CONCAT(" y ",AJ1355)))))</f>
        <v/>
      </c>
      <c r="AJ1355" s="421">
        <v>268</v>
      </c>
      <c r="AK1355">
        <f t="shared" si="444"/>
        <v>0</v>
      </c>
      <c r="AL1355">
        <f t="shared" si="447"/>
        <v>0</v>
      </c>
      <c r="AM1355">
        <f t="shared" si="448"/>
        <v>0</v>
      </c>
      <c r="AN1355">
        <f t="shared" si="449"/>
        <v>0</v>
      </c>
      <c r="AO1355">
        <f t="shared" si="450"/>
        <v>0</v>
      </c>
      <c r="AP1355">
        <f t="shared" si="451"/>
        <v>0</v>
      </c>
      <c r="AQ1355">
        <f t="shared" si="452"/>
        <v>0</v>
      </c>
      <c r="AR1355">
        <f t="shared" si="453"/>
        <v>0</v>
      </c>
      <c r="AS1355">
        <f t="shared" si="454"/>
        <v>0</v>
      </c>
      <c r="AT1355">
        <f t="shared" si="455"/>
        <v>0</v>
      </c>
      <c r="AU1355">
        <f t="shared" si="456"/>
        <v>0</v>
      </c>
      <c r="AV1355">
        <f t="shared" si="457"/>
        <v>0</v>
      </c>
      <c r="AW1355">
        <f t="shared" si="458"/>
        <v>0</v>
      </c>
      <c r="AX1355">
        <f t="shared" si="459"/>
        <v>0</v>
      </c>
      <c r="AY1355">
        <f t="shared" si="460"/>
        <v>0</v>
      </c>
      <c r="AZ1355">
        <f t="shared" si="461"/>
        <v>0</v>
      </c>
      <c r="BA1355">
        <f t="shared" si="462"/>
        <v>0</v>
      </c>
      <c r="BB1355">
        <f t="shared" si="463"/>
        <v>0</v>
      </c>
      <c r="BC1355">
        <f t="shared" si="464"/>
        <v>0</v>
      </c>
      <c r="BD1355">
        <f t="shared" si="465"/>
        <v>0</v>
      </c>
      <c r="BE1355">
        <f t="shared" si="466"/>
        <v>0</v>
      </c>
      <c r="BF1355">
        <f t="shared" si="467"/>
        <v>0</v>
      </c>
      <c r="BG1355">
        <f t="shared" si="468"/>
        <v>0</v>
      </c>
      <c r="BH1355">
        <f t="shared" si="469"/>
        <v>0</v>
      </c>
      <c r="BI1355">
        <f t="shared" si="470"/>
        <v>0</v>
      </c>
      <c r="BJ1355" s="311">
        <f t="shared" si="471"/>
        <v>0</v>
      </c>
      <c r="BK1355" s="312">
        <f t="shared" si="472"/>
        <v>0</v>
      </c>
      <c r="BL1355" s="313">
        <f t="shared" si="473"/>
        <v>0</v>
      </c>
      <c r="BM1355" s="314">
        <f t="shared" si="480"/>
        <v>0</v>
      </c>
      <c r="BN1355" s="311">
        <f t="shared" si="474"/>
        <v>0</v>
      </c>
      <c r="BO1355" s="312">
        <f t="shared" si="475"/>
        <v>0</v>
      </c>
      <c r="BP1355" s="313">
        <f t="shared" si="476"/>
        <v>0</v>
      </c>
      <c r="BQ1355" s="314">
        <f t="shared" si="481"/>
        <v>0</v>
      </c>
      <c r="BR1355" s="311">
        <f t="shared" si="477"/>
        <v>0</v>
      </c>
      <c r="BS1355" s="312">
        <f t="shared" si="478"/>
        <v>0</v>
      </c>
      <c r="BT1355" s="313">
        <f t="shared" si="479"/>
        <v>0</v>
      </c>
      <c r="BU1355" s="314">
        <f t="shared" si="482"/>
        <v>0</v>
      </c>
      <c r="BV1355" s="247">
        <f t="shared" si="483"/>
        <v>0</v>
      </c>
      <c r="BW1355" s="310" t="str">
        <f>IF(BV1355=0,"",
IF(SUM($BV$1089:BV1355)=1,BX1355,
IF($BV$1664&gt;SUM($BV$1089:BV1355),_xlfn.CONCAT(", ",BX1355),
IF($BV$1664=SUM($BV$1089:BV1355),_xlfn.CONCAT(" y ",BX1355)))))</f>
        <v/>
      </c>
      <c r="BX1355" s="421">
        <v>267</v>
      </c>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row>
    <row r="1356" spans="1:133" ht="14.25">
      <c r="A1356" s="405"/>
      <c r="B1356" s="6"/>
      <c r="C1356" s="421" t="s">
        <v>6933</v>
      </c>
      <c r="D1356" s="668" t="str">
        <f>IF($AC$1082="","",IF(HLOOKUP($AC$1082,Presentación!$AQ$3:$BV$574,Presentación!AP271)="","",HLOOKUP($AC$1082,Presentación!$AQ$3:$BV$574,Presentación!AP271,0)))</f>
        <v/>
      </c>
      <c r="E1356" s="669"/>
      <c r="F1356" s="670"/>
      <c r="G1356" s="763" t="str">
        <f>IF($AC$1082="","",IF(HLOOKUP($AC$1082,Presentación!$BZ$3:$DE$574,Presentación!AP271,0)="","",HLOOKUP($AC$1082,Presentación!$BZ$3:$DE$574,Presentación!AP271,0)))</f>
        <v/>
      </c>
      <c r="H1356" s="669"/>
      <c r="I1356" s="669"/>
      <c r="J1356" s="669"/>
      <c r="K1356" s="669"/>
      <c r="L1356" s="670"/>
      <c r="M1356" s="112"/>
      <c r="N1356" s="112"/>
      <c r="O1356" s="112"/>
      <c r="P1356" s="112"/>
      <c r="Q1356" s="112"/>
      <c r="R1356" s="112"/>
      <c r="S1356" s="112"/>
      <c r="T1356" s="112"/>
      <c r="U1356" s="112"/>
      <c r="V1356" s="112"/>
      <c r="W1356" s="112"/>
      <c r="X1356" s="112"/>
      <c r="Y1356" s="112"/>
      <c r="Z1356" s="112"/>
      <c r="AA1356" s="112"/>
      <c r="AB1356" s="112"/>
      <c r="AC1356" s="112"/>
      <c r="AD1356" s="112"/>
      <c r="AG1356">
        <f t="shared" si="445"/>
        <v>0</v>
      </c>
      <c r="AH1356" s="247">
        <f t="shared" si="446"/>
        <v>0</v>
      </c>
      <c r="AI1356" s="310" t="str">
        <f>IF(AH1356=0,"",
IF(SUM($AH$1088:AH1356)=1,AJ1356,
IF($AH$1663&gt;SUM($AH$1088:AH1356),_xlfn.CONCAT(", ",AJ1356),
IF($AH$1663=SUM($AH$1088:AH1356),_xlfn.CONCAT(" y ",AJ1356)))))</f>
        <v/>
      </c>
      <c r="AJ1356" s="421">
        <v>269</v>
      </c>
      <c r="AK1356">
        <f t="shared" si="444"/>
        <v>0</v>
      </c>
      <c r="AL1356">
        <f t="shared" si="447"/>
        <v>0</v>
      </c>
      <c r="AM1356">
        <f t="shared" si="448"/>
        <v>0</v>
      </c>
      <c r="AN1356">
        <f t="shared" si="449"/>
        <v>0</v>
      </c>
      <c r="AO1356">
        <f t="shared" si="450"/>
        <v>0</v>
      </c>
      <c r="AP1356">
        <f t="shared" si="451"/>
        <v>0</v>
      </c>
      <c r="AQ1356">
        <f t="shared" si="452"/>
        <v>0</v>
      </c>
      <c r="AR1356">
        <f t="shared" si="453"/>
        <v>0</v>
      </c>
      <c r="AS1356">
        <f t="shared" si="454"/>
        <v>0</v>
      </c>
      <c r="AT1356">
        <f t="shared" si="455"/>
        <v>0</v>
      </c>
      <c r="AU1356">
        <f t="shared" si="456"/>
        <v>0</v>
      </c>
      <c r="AV1356">
        <f t="shared" si="457"/>
        <v>0</v>
      </c>
      <c r="AW1356">
        <f t="shared" si="458"/>
        <v>0</v>
      </c>
      <c r="AX1356">
        <f t="shared" si="459"/>
        <v>0</v>
      </c>
      <c r="AY1356">
        <f t="shared" si="460"/>
        <v>0</v>
      </c>
      <c r="AZ1356">
        <f t="shared" si="461"/>
        <v>0</v>
      </c>
      <c r="BA1356">
        <f t="shared" si="462"/>
        <v>0</v>
      </c>
      <c r="BB1356">
        <f t="shared" si="463"/>
        <v>0</v>
      </c>
      <c r="BC1356">
        <f t="shared" si="464"/>
        <v>0</v>
      </c>
      <c r="BD1356">
        <f t="shared" si="465"/>
        <v>0</v>
      </c>
      <c r="BE1356">
        <f t="shared" si="466"/>
        <v>0</v>
      </c>
      <c r="BF1356">
        <f t="shared" si="467"/>
        <v>0</v>
      </c>
      <c r="BG1356">
        <f t="shared" si="468"/>
        <v>0</v>
      </c>
      <c r="BH1356">
        <f t="shared" si="469"/>
        <v>0</v>
      </c>
      <c r="BI1356">
        <f t="shared" si="470"/>
        <v>0</v>
      </c>
      <c r="BJ1356" s="311">
        <f t="shared" si="471"/>
        <v>0</v>
      </c>
      <c r="BK1356" s="312">
        <f t="shared" si="472"/>
        <v>0</v>
      </c>
      <c r="BL1356" s="313">
        <f t="shared" si="473"/>
        <v>0</v>
      </c>
      <c r="BM1356" s="314">
        <f t="shared" si="480"/>
        <v>0</v>
      </c>
      <c r="BN1356" s="311">
        <f t="shared" si="474"/>
        <v>0</v>
      </c>
      <c r="BO1356" s="312">
        <f t="shared" si="475"/>
        <v>0</v>
      </c>
      <c r="BP1356" s="313">
        <f t="shared" si="476"/>
        <v>0</v>
      </c>
      <c r="BQ1356" s="314">
        <f t="shared" si="481"/>
        <v>0</v>
      </c>
      <c r="BR1356" s="311">
        <f t="shared" si="477"/>
        <v>0</v>
      </c>
      <c r="BS1356" s="312">
        <f t="shared" si="478"/>
        <v>0</v>
      </c>
      <c r="BT1356" s="313">
        <f t="shared" si="479"/>
        <v>0</v>
      </c>
      <c r="BU1356" s="314">
        <f t="shared" si="482"/>
        <v>0</v>
      </c>
      <c r="BV1356" s="247">
        <f t="shared" si="483"/>
        <v>0</v>
      </c>
      <c r="BW1356" s="310" t="str">
        <f>IF(BV1356=0,"",
IF(SUM($BV$1089:BV1356)=1,BX1356,
IF($BV$1664&gt;SUM($BV$1089:BV1356),_xlfn.CONCAT(", ",BX1356),
IF($BV$1664=SUM($BV$1089:BV1356),_xlfn.CONCAT(" y ",BX1356)))))</f>
        <v/>
      </c>
      <c r="BX1356" s="421">
        <v>268</v>
      </c>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row>
    <row r="1357" spans="1:133" ht="14.25">
      <c r="A1357" s="405"/>
      <c r="B1357" s="6"/>
      <c r="C1357" s="421" t="s">
        <v>6934</v>
      </c>
      <c r="D1357" s="668" t="str">
        <f>IF($AC$1082="","",IF(HLOOKUP($AC$1082,Presentación!$AQ$3:$BV$574,Presentación!AP272)="","",HLOOKUP($AC$1082,Presentación!$AQ$3:$BV$574,Presentación!AP272,0)))</f>
        <v/>
      </c>
      <c r="E1357" s="669"/>
      <c r="F1357" s="670"/>
      <c r="G1357" s="763" t="str">
        <f>IF($AC$1082="","",IF(HLOOKUP($AC$1082,Presentación!$BZ$3:$DE$574,Presentación!AP272,0)="","",HLOOKUP($AC$1082,Presentación!$BZ$3:$DE$574,Presentación!AP272,0)))</f>
        <v/>
      </c>
      <c r="H1357" s="669"/>
      <c r="I1357" s="669"/>
      <c r="J1357" s="669"/>
      <c r="K1357" s="669"/>
      <c r="L1357" s="670"/>
      <c r="M1357" s="112"/>
      <c r="N1357" s="112"/>
      <c r="O1357" s="112"/>
      <c r="P1357" s="112"/>
      <c r="Q1357" s="112"/>
      <c r="R1357" s="112"/>
      <c r="S1357" s="112"/>
      <c r="T1357" s="112"/>
      <c r="U1357" s="112"/>
      <c r="V1357" s="112"/>
      <c r="W1357" s="112"/>
      <c r="X1357" s="112"/>
      <c r="Y1357" s="112"/>
      <c r="Z1357" s="112"/>
      <c r="AA1357" s="112"/>
      <c r="AB1357" s="112"/>
      <c r="AC1357" s="112"/>
      <c r="AD1357" s="112"/>
      <c r="AG1357">
        <f t="shared" si="445"/>
        <v>0</v>
      </c>
      <c r="AH1357" s="247">
        <f t="shared" si="446"/>
        <v>0</v>
      </c>
      <c r="AI1357" s="310" t="str">
        <f>IF(AH1357=0,"",
IF(SUM($AH$1088:AH1357)=1,AJ1357,
IF($AH$1663&gt;SUM($AH$1088:AH1357),_xlfn.CONCAT(", ",AJ1357),
IF($AH$1663=SUM($AH$1088:AH1357),_xlfn.CONCAT(" y ",AJ1357)))))</f>
        <v/>
      </c>
      <c r="AJ1357" s="421">
        <v>270</v>
      </c>
      <c r="AK1357">
        <f t="shared" si="444"/>
        <v>0</v>
      </c>
      <c r="AL1357">
        <f t="shared" si="447"/>
        <v>0</v>
      </c>
      <c r="AM1357">
        <f t="shared" si="448"/>
        <v>0</v>
      </c>
      <c r="AN1357">
        <f t="shared" si="449"/>
        <v>0</v>
      </c>
      <c r="AO1357">
        <f t="shared" si="450"/>
        <v>0</v>
      </c>
      <c r="AP1357">
        <f t="shared" si="451"/>
        <v>0</v>
      </c>
      <c r="AQ1357">
        <f t="shared" si="452"/>
        <v>0</v>
      </c>
      <c r="AR1357">
        <f t="shared" si="453"/>
        <v>0</v>
      </c>
      <c r="AS1357">
        <f t="shared" si="454"/>
        <v>0</v>
      </c>
      <c r="AT1357">
        <f t="shared" si="455"/>
        <v>0</v>
      </c>
      <c r="AU1357">
        <f t="shared" si="456"/>
        <v>0</v>
      </c>
      <c r="AV1357">
        <f t="shared" si="457"/>
        <v>0</v>
      </c>
      <c r="AW1357">
        <f t="shared" si="458"/>
        <v>0</v>
      </c>
      <c r="AX1357">
        <f t="shared" si="459"/>
        <v>0</v>
      </c>
      <c r="AY1357">
        <f t="shared" si="460"/>
        <v>0</v>
      </c>
      <c r="AZ1357">
        <f t="shared" si="461"/>
        <v>0</v>
      </c>
      <c r="BA1357">
        <f t="shared" si="462"/>
        <v>0</v>
      </c>
      <c r="BB1357">
        <f t="shared" si="463"/>
        <v>0</v>
      </c>
      <c r="BC1357">
        <f t="shared" si="464"/>
        <v>0</v>
      </c>
      <c r="BD1357">
        <f t="shared" si="465"/>
        <v>0</v>
      </c>
      <c r="BE1357">
        <f t="shared" si="466"/>
        <v>0</v>
      </c>
      <c r="BF1357">
        <f t="shared" si="467"/>
        <v>0</v>
      </c>
      <c r="BG1357">
        <f t="shared" si="468"/>
        <v>0</v>
      </c>
      <c r="BH1357">
        <f t="shared" si="469"/>
        <v>0</v>
      </c>
      <c r="BI1357">
        <f t="shared" si="470"/>
        <v>0</v>
      </c>
      <c r="BJ1357" s="311">
        <f t="shared" si="471"/>
        <v>0</v>
      </c>
      <c r="BK1357" s="312">
        <f t="shared" si="472"/>
        <v>0</v>
      </c>
      <c r="BL1357" s="313">
        <f t="shared" si="473"/>
        <v>0</v>
      </c>
      <c r="BM1357" s="314">
        <f t="shared" si="480"/>
        <v>0</v>
      </c>
      <c r="BN1357" s="311">
        <f t="shared" si="474"/>
        <v>0</v>
      </c>
      <c r="BO1357" s="312">
        <f t="shared" si="475"/>
        <v>0</v>
      </c>
      <c r="BP1357" s="313">
        <f t="shared" si="476"/>
        <v>0</v>
      </c>
      <c r="BQ1357" s="314">
        <f t="shared" si="481"/>
        <v>0</v>
      </c>
      <c r="BR1357" s="311">
        <f t="shared" si="477"/>
        <v>0</v>
      </c>
      <c r="BS1357" s="312">
        <f t="shared" si="478"/>
        <v>0</v>
      </c>
      <c r="BT1357" s="313">
        <f t="shared" si="479"/>
        <v>0</v>
      </c>
      <c r="BU1357" s="314">
        <f t="shared" si="482"/>
        <v>0</v>
      </c>
      <c r="BV1357" s="247">
        <f t="shared" si="483"/>
        <v>0</v>
      </c>
      <c r="BW1357" s="310" t="str">
        <f>IF(BV1357=0,"",
IF(SUM($BV$1089:BV1357)=1,BX1357,
IF($BV$1664&gt;SUM($BV$1089:BV1357),_xlfn.CONCAT(", ",BX1357),
IF($BV$1664=SUM($BV$1089:BV1357),_xlfn.CONCAT(" y ",BX1357)))))</f>
        <v/>
      </c>
      <c r="BX1357" s="421">
        <v>269</v>
      </c>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row>
    <row r="1358" spans="1:133" ht="14.25">
      <c r="A1358" s="405"/>
      <c r="B1358" s="6"/>
      <c r="C1358" s="421" t="s">
        <v>6935</v>
      </c>
      <c r="D1358" s="668" t="str">
        <f>IF($AC$1082="","",IF(HLOOKUP($AC$1082,Presentación!$AQ$3:$BV$574,Presentación!AP273)="","",HLOOKUP($AC$1082,Presentación!$AQ$3:$BV$574,Presentación!AP273,0)))</f>
        <v/>
      </c>
      <c r="E1358" s="669"/>
      <c r="F1358" s="670"/>
      <c r="G1358" s="763" t="str">
        <f>IF($AC$1082="","",IF(HLOOKUP($AC$1082,Presentación!$BZ$3:$DE$574,Presentación!AP273,0)="","",HLOOKUP($AC$1082,Presentación!$BZ$3:$DE$574,Presentación!AP273,0)))</f>
        <v/>
      </c>
      <c r="H1358" s="669"/>
      <c r="I1358" s="669"/>
      <c r="J1358" s="669"/>
      <c r="K1358" s="669"/>
      <c r="L1358" s="670"/>
      <c r="M1358" s="112"/>
      <c r="N1358" s="112"/>
      <c r="O1358" s="112"/>
      <c r="P1358" s="112"/>
      <c r="Q1358" s="112"/>
      <c r="R1358" s="112"/>
      <c r="S1358" s="112"/>
      <c r="T1358" s="112"/>
      <c r="U1358" s="112"/>
      <c r="V1358" s="112"/>
      <c r="W1358" s="112"/>
      <c r="X1358" s="112"/>
      <c r="Y1358" s="112"/>
      <c r="Z1358" s="112"/>
      <c r="AA1358" s="112"/>
      <c r="AB1358" s="112"/>
      <c r="AC1358" s="112"/>
      <c r="AD1358" s="112"/>
      <c r="AG1358">
        <f t="shared" si="445"/>
        <v>0</v>
      </c>
      <c r="AH1358" s="247">
        <f t="shared" si="446"/>
        <v>0</v>
      </c>
      <c r="AI1358" s="310" t="str">
        <f>IF(AH1358=0,"",
IF(SUM($AH$1088:AH1358)=1,AJ1358,
IF($AH$1663&gt;SUM($AH$1088:AH1358),_xlfn.CONCAT(", ",AJ1358),
IF($AH$1663=SUM($AH$1088:AH1358),_xlfn.CONCAT(" y ",AJ1358)))))</f>
        <v/>
      </c>
      <c r="AJ1358" s="421">
        <v>271</v>
      </c>
      <c r="AK1358">
        <f t="shared" si="444"/>
        <v>0</v>
      </c>
      <c r="AL1358">
        <f t="shared" si="447"/>
        <v>0</v>
      </c>
      <c r="AM1358">
        <f t="shared" si="448"/>
        <v>0</v>
      </c>
      <c r="AN1358">
        <f t="shared" si="449"/>
        <v>0</v>
      </c>
      <c r="AO1358">
        <f t="shared" si="450"/>
        <v>0</v>
      </c>
      <c r="AP1358">
        <f t="shared" si="451"/>
        <v>0</v>
      </c>
      <c r="AQ1358">
        <f t="shared" si="452"/>
        <v>0</v>
      </c>
      <c r="AR1358">
        <f t="shared" si="453"/>
        <v>0</v>
      </c>
      <c r="AS1358">
        <f t="shared" si="454"/>
        <v>0</v>
      </c>
      <c r="AT1358">
        <f t="shared" si="455"/>
        <v>0</v>
      </c>
      <c r="AU1358">
        <f t="shared" si="456"/>
        <v>0</v>
      </c>
      <c r="AV1358">
        <f t="shared" si="457"/>
        <v>0</v>
      </c>
      <c r="AW1358">
        <f t="shared" si="458"/>
        <v>0</v>
      </c>
      <c r="AX1358">
        <f t="shared" si="459"/>
        <v>0</v>
      </c>
      <c r="AY1358">
        <f t="shared" si="460"/>
        <v>0</v>
      </c>
      <c r="AZ1358">
        <f t="shared" si="461"/>
        <v>0</v>
      </c>
      <c r="BA1358">
        <f t="shared" si="462"/>
        <v>0</v>
      </c>
      <c r="BB1358">
        <f t="shared" si="463"/>
        <v>0</v>
      </c>
      <c r="BC1358">
        <f t="shared" si="464"/>
        <v>0</v>
      </c>
      <c r="BD1358">
        <f t="shared" si="465"/>
        <v>0</v>
      </c>
      <c r="BE1358">
        <f t="shared" si="466"/>
        <v>0</v>
      </c>
      <c r="BF1358">
        <f t="shared" si="467"/>
        <v>0</v>
      </c>
      <c r="BG1358">
        <f t="shared" si="468"/>
        <v>0</v>
      </c>
      <c r="BH1358">
        <f t="shared" si="469"/>
        <v>0</v>
      </c>
      <c r="BI1358">
        <f t="shared" si="470"/>
        <v>0</v>
      </c>
      <c r="BJ1358" s="311">
        <f t="shared" si="471"/>
        <v>0</v>
      </c>
      <c r="BK1358" s="312">
        <f t="shared" si="472"/>
        <v>0</v>
      </c>
      <c r="BL1358" s="313">
        <f t="shared" si="473"/>
        <v>0</v>
      </c>
      <c r="BM1358" s="314">
        <f t="shared" si="480"/>
        <v>0</v>
      </c>
      <c r="BN1358" s="311">
        <f t="shared" si="474"/>
        <v>0</v>
      </c>
      <c r="BO1358" s="312">
        <f t="shared" si="475"/>
        <v>0</v>
      </c>
      <c r="BP1358" s="313">
        <f t="shared" si="476"/>
        <v>0</v>
      </c>
      <c r="BQ1358" s="314">
        <f t="shared" si="481"/>
        <v>0</v>
      </c>
      <c r="BR1358" s="311">
        <f t="shared" si="477"/>
        <v>0</v>
      </c>
      <c r="BS1358" s="312">
        <f t="shared" si="478"/>
        <v>0</v>
      </c>
      <c r="BT1358" s="313">
        <f t="shared" si="479"/>
        <v>0</v>
      </c>
      <c r="BU1358" s="314">
        <f t="shared" si="482"/>
        <v>0</v>
      </c>
      <c r="BV1358" s="247">
        <f t="shared" si="483"/>
        <v>0</v>
      </c>
      <c r="BW1358" s="310" t="str">
        <f>IF(BV1358=0,"",
IF(SUM($BV$1089:BV1358)=1,BX1358,
IF($BV$1664&gt;SUM($BV$1089:BV1358),_xlfn.CONCAT(", ",BX1358),
IF($BV$1664=SUM($BV$1089:BV1358),_xlfn.CONCAT(" y ",BX1358)))))</f>
        <v/>
      </c>
      <c r="BX1358" s="421">
        <v>270</v>
      </c>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row>
    <row r="1359" spans="1:133" ht="14.25">
      <c r="A1359" s="405"/>
      <c r="B1359" s="6"/>
      <c r="C1359" s="421" t="s">
        <v>6936</v>
      </c>
      <c r="D1359" s="668" t="str">
        <f>IF($AC$1082="","",IF(HLOOKUP($AC$1082,Presentación!$AQ$3:$BV$574,Presentación!AP274)="","",HLOOKUP($AC$1082,Presentación!$AQ$3:$BV$574,Presentación!AP274,0)))</f>
        <v/>
      </c>
      <c r="E1359" s="669"/>
      <c r="F1359" s="670"/>
      <c r="G1359" s="763" t="str">
        <f>IF($AC$1082="","",IF(HLOOKUP($AC$1082,Presentación!$BZ$3:$DE$574,Presentación!AP274,0)="","",HLOOKUP($AC$1082,Presentación!$BZ$3:$DE$574,Presentación!AP274,0)))</f>
        <v/>
      </c>
      <c r="H1359" s="669"/>
      <c r="I1359" s="669"/>
      <c r="J1359" s="669"/>
      <c r="K1359" s="669"/>
      <c r="L1359" s="670"/>
      <c r="M1359" s="112"/>
      <c r="N1359" s="112"/>
      <c r="O1359" s="112"/>
      <c r="P1359" s="112"/>
      <c r="Q1359" s="112"/>
      <c r="R1359" s="112"/>
      <c r="S1359" s="112"/>
      <c r="T1359" s="112"/>
      <c r="U1359" s="112"/>
      <c r="V1359" s="112"/>
      <c r="W1359" s="112"/>
      <c r="X1359" s="112"/>
      <c r="Y1359" s="112"/>
      <c r="Z1359" s="112"/>
      <c r="AA1359" s="112"/>
      <c r="AB1359" s="112"/>
      <c r="AC1359" s="112"/>
      <c r="AD1359" s="112"/>
      <c r="AG1359">
        <f t="shared" si="445"/>
        <v>0</v>
      </c>
      <c r="AH1359" s="247">
        <f t="shared" si="446"/>
        <v>0</v>
      </c>
      <c r="AI1359" s="310" t="str">
        <f>IF(AH1359=0,"",
IF(SUM($AH$1088:AH1359)=1,AJ1359,
IF($AH$1663&gt;SUM($AH$1088:AH1359),_xlfn.CONCAT(", ",AJ1359),
IF($AH$1663=SUM($AH$1088:AH1359),_xlfn.CONCAT(" y ",AJ1359)))))</f>
        <v/>
      </c>
      <c r="AJ1359" s="421">
        <v>272</v>
      </c>
      <c r="AK1359">
        <f t="shared" si="444"/>
        <v>0</v>
      </c>
      <c r="AL1359">
        <f t="shared" si="447"/>
        <v>0</v>
      </c>
      <c r="AM1359">
        <f t="shared" si="448"/>
        <v>0</v>
      </c>
      <c r="AN1359">
        <f t="shared" si="449"/>
        <v>0</v>
      </c>
      <c r="AO1359">
        <f t="shared" si="450"/>
        <v>0</v>
      </c>
      <c r="AP1359">
        <f t="shared" si="451"/>
        <v>0</v>
      </c>
      <c r="AQ1359">
        <f t="shared" si="452"/>
        <v>0</v>
      </c>
      <c r="AR1359">
        <f t="shared" si="453"/>
        <v>0</v>
      </c>
      <c r="AS1359">
        <f t="shared" si="454"/>
        <v>0</v>
      </c>
      <c r="AT1359">
        <f t="shared" si="455"/>
        <v>0</v>
      </c>
      <c r="AU1359">
        <f t="shared" si="456"/>
        <v>0</v>
      </c>
      <c r="AV1359">
        <f t="shared" si="457"/>
        <v>0</v>
      </c>
      <c r="AW1359">
        <f t="shared" si="458"/>
        <v>0</v>
      </c>
      <c r="AX1359">
        <f t="shared" si="459"/>
        <v>0</v>
      </c>
      <c r="AY1359">
        <f t="shared" si="460"/>
        <v>0</v>
      </c>
      <c r="AZ1359">
        <f t="shared" si="461"/>
        <v>0</v>
      </c>
      <c r="BA1359">
        <f t="shared" si="462"/>
        <v>0</v>
      </c>
      <c r="BB1359">
        <f t="shared" si="463"/>
        <v>0</v>
      </c>
      <c r="BC1359">
        <f t="shared" si="464"/>
        <v>0</v>
      </c>
      <c r="BD1359">
        <f t="shared" si="465"/>
        <v>0</v>
      </c>
      <c r="BE1359">
        <f t="shared" si="466"/>
        <v>0</v>
      </c>
      <c r="BF1359">
        <f t="shared" si="467"/>
        <v>0</v>
      </c>
      <c r="BG1359">
        <f t="shared" si="468"/>
        <v>0</v>
      </c>
      <c r="BH1359">
        <f t="shared" si="469"/>
        <v>0</v>
      </c>
      <c r="BI1359">
        <f t="shared" si="470"/>
        <v>0</v>
      </c>
      <c r="BJ1359" s="311">
        <f t="shared" si="471"/>
        <v>0</v>
      </c>
      <c r="BK1359" s="312">
        <f t="shared" si="472"/>
        <v>0</v>
      </c>
      <c r="BL1359" s="313">
        <f t="shared" si="473"/>
        <v>0</v>
      </c>
      <c r="BM1359" s="314">
        <f t="shared" si="480"/>
        <v>0</v>
      </c>
      <c r="BN1359" s="311">
        <f t="shared" si="474"/>
        <v>0</v>
      </c>
      <c r="BO1359" s="312">
        <f t="shared" si="475"/>
        <v>0</v>
      </c>
      <c r="BP1359" s="313">
        <f t="shared" si="476"/>
        <v>0</v>
      </c>
      <c r="BQ1359" s="314">
        <f t="shared" si="481"/>
        <v>0</v>
      </c>
      <c r="BR1359" s="311">
        <f t="shared" si="477"/>
        <v>0</v>
      </c>
      <c r="BS1359" s="312">
        <f t="shared" si="478"/>
        <v>0</v>
      </c>
      <c r="BT1359" s="313">
        <f t="shared" si="479"/>
        <v>0</v>
      </c>
      <c r="BU1359" s="314">
        <f t="shared" si="482"/>
        <v>0</v>
      </c>
      <c r="BV1359" s="247">
        <f t="shared" si="483"/>
        <v>0</v>
      </c>
      <c r="BW1359" s="310" t="str">
        <f>IF(BV1359=0,"",
IF(SUM($BV$1089:BV1359)=1,BX1359,
IF($BV$1664&gt;SUM($BV$1089:BV1359),_xlfn.CONCAT(", ",BX1359),
IF($BV$1664=SUM($BV$1089:BV1359),_xlfn.CONCAT(" y ",BX1359)))))</f>
        <v/>
      </c>
      <c r="BX1359" s="421">
        <v>271</v>
      </c>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row>
    <row r="1360" spans="1:133" ht="14.25">
      <c r="A1360" s="405"/>
      <c r="B1360" s="6"/>
      <c r="C1360" s="421" t="s">
        <v>6937</v>
      </c>
      <c r="D1360" s="668" t="str">
        <f>IF($AC$1082="","",IF(HLOOKUP($AC$1082,Presentación!$AQ$3:$BV$574,Presentación!AP275)="","",HLOOKUP($AC$1082,Presentación!$AQ$3:$BV$574,Presentación!AP275,0)))</f>
        <v/>
      </c>
      <c r="E1360" s="669"/>
      <c r="F1360" s="670"/>
      <c r="G1360" s="763" t="str">
        <f>IF($AC$1082="","",IF(HLOOKUP($AC$1082,Presentación!$BZ$3:$DE$574,Presentación!AP275,0)="","",HLOOKUP($AC$1082,Presentación!$BZ$3:$DE$574,Presentación!AP275,0)))</f>
        <v/>
      </c>
      <c r="H1360" s="669"/>
      <c r="I1360" s="669"/>
      <c r="J1360" s="669"/>
      <c r="K1360" s="669"/>
      <c r="L1360" s="670"/>
      <c r="M1360" s="112"/>
      <c r="N1360" s="112"/>
      <c r="O1360" s="112"/>
      <c r="P1360" s="112"/>
      <c r="Q1360" s="112"/>
      <c r="R1360" s="112"/>
      <c r="S1360" s="112"/>
      <c r="T1360" s="112"/>
      <c r="U1360" s="112"/>
      <c r="V1360" s="112"/>
      <c r="W1360" s="112"/>
      <c r="X1360" s="112"/>
      <c r="Y1360" s="112"/>
      <c r="Z1360" s="112"/>
      <c r="AA1360" s="112"/>
      <c r="AB1360" s="112"/>
      <c r="AC1360" s="112"/>
      <c r="AD1360" s="112"/>
      <c r="AG1360">
        <f t="shared" si="445"/>
        <v>0</v>
      </c>
      <c r="AH1360" s="247">
        <f t="shared" si="446"/>
        <v>0</v>
      </c>
      <c r="AI1360" s="310" t="str">
        <f>IF(AH1360=0,"",
IF(SUM($AH$1088:AH1360)=1,AJ1360,
IF($AH$1663&gt;SUM($AH$1088:AH1360),_xlfn.CONCAT(", ",AJ1360),
IF($AH$1663=SUM($AH$1088:AH1360),_xlfn.CONCAT(" y ",AJ1360)))))</f>
        <v/>
      </c>
      <c r="AJ1360" s="421">
        <v>273</v>
      </c>
      <c r="AK1360">
        <f t="shared" si="444"/>
        <v>0</v>
      </c>
      <c r="AL1360">
        <f t="shared" si="447"/>
        <v>0</v>
      </c>
      <c r="AM1360">
        <f t="shared" si="448"/>
        <v>0</v>
      </c>
      <c r="AN1360">
        <f t="shared" si="449"/>
        <v>0</v>
      </c>
      <c r="AO1360">
        <f t="shared" si="450"/>
        <v>0</v>
      </c>
      <c r="AP1360">
        <f t="shared" si="451"/>
        <v>0</v>
      </c>
      <c r="AQ1360">
        <f t="shared" si="452"/>
        <v>0</v>
      </c>
      <c r="AR1360">
        <f t="shared" si="453"/>
        <v>0</v>
      </c>
      <c r="AS1360">
        <f t="shared" si="454"/>
        <v>0</v>
      </c>
      <c r="AT1360">
        <f t="shared" si="455"/>
        <v>0</v>
      </c>
      <c r="AU1360">
        <f t="shared" si="456"/>
        <v>0</v>
      </c>
      <c r="AV1360">
        <f t="shared" si="457"/>
        <v>0</v>
      </c>
      <c r="AW1360">
        <f t="shared" si="458"/>
        <v>0</v>
      </c>
      <c r="AX1360">
        <f t="shared" si="459"/>
        <v>0</v>
      </c>
      <c r="AY1360">
        <f t="shared" si="460"/>
        <v>0</v>
      </c>
      <c r="AZ1360">
        <f t="shared" si="461"/>
        <v>0</v>
      </c>
      <c r="BA1360">
        <f t="shared" si="462"/>
        <v>0</v>
      </c>
      <c r="BB1360">
        <f t="shared" si="463"/>
        <v>0</v>
      </c>
      <c r="BC1360">
        <f t="shared" si="464"/>
        <v>0</v>
      </c>
      <c r="BD1360">
        <f t="shared" si="465"/>
        <v>0</v>
      </c>
      <c r="BE1360">
        <f t="shared" si="466"/>
        <v>0</v>
      </c>
      <c r="BF1360">
        <f t="shared" si="467"/>
        <v>0</v>
      </c>
      <c r="BG1360">
        <f t="shared" si="468"/>
        <v>0</v>
      </c>
      <c r="BH1360">
        <f t="shared" si="469"/>
        <v>0</v>
      </c>
      <c r="BI1360">
        <f t="shared" si="470"/>
        <v>0</v>
      </c>
      <c r="BJ1360" s="311">
        <f t="shared" si="471"/>
        <v>0</v>
      </c>
      <c r="BK1360" s="312">
        <f t="shared" si="472"/>
        <v>0</v>
      </c>
      <c r="BL1360" s="313">
        <f t="shared" si="473"/>
        <v>0</v>
      </c>
      <c r="BM1360" s="314">
        <f t="shared" si="480"/>
        <v>0</v>
      </c>
      <c r="BN1360" s="311">
        <f t="shared" si="474"/>
        <v>0</v>
      </c>
      <c r="BO1360" s="312">
        <f t="shared" si="475"/>
        <v>0</v>
      </c>
      <c r="BP1360" s="313">
        <f t="shared" si="476"/>
        <v>0</v>
      </c>
      <c r="BQ1360" s="314">
        <f t="shared" si="481"/>
        <v>0</v>
      </c>
      <c r="BR1360" s="311">
        <f t="shared" si="477"/>
        <v>0</v>
      </c>
      <c r="BS1360" s="312">
        <f t="shared" si="478"/>
        <v>0</v>
      </c>
      <c r="BT1360" s="313">
        <f t="shared" si="479"/>
        <v>0</v>
      </c>
      <c r="BU1360" s="314">
        <f t="shared" si="482"/>
        <v>0</v>
      </c>
      <c r="BV1360" s="247">
        <f t="shared" si="483"/>
        <v>0</v>
      </c>
      <c r="BW1360" s="310" t="str">
        <f>IF(BV1360=0,"",
IF(SUM($BV$1089:BV1360)=1,BX1360,
IF($BV$1664&gt;SUM($BV$1089:BV1360),_xlfn.CONCAT(", ",BX1360),
IF($BV$1664=SUM($BV$1089:BV1360),_xlfn.CONCAT(" y ",BX1360)))))</f>
        <v/>
      </c>
      <c r="BX1360" s="421">
        <v>272</v>
      </c>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row>
    <row r="1361" spans="1:133" ht="14.25">
      <c r="A1361" s="405"/>
      <c r="B1361" s="6"/>
      <c r="C1361" s="421" t="s">
        <v>6938</v>
      </c>
      <c r="D1361" s="668" t="str">
        <f>IF($AC$1082="","",IF(HLOOKUP($AC$1082,Presentación!$AQ$3:$BV$574,Presentación!AP276)="","",HLOOKUP($AC$1082,Presentación!$AQ$3:$BV$574,Presentación!AP276,0)))</f>
        <v/>
      </c>
      <c r="E1361" s="669"/>
      <c r="F1361" s="670"/>
      <c r="G1361" s="763" t="str">
        <f>IF($AC$1082="","",IF(HLOOKUP($AC$1082,Presentación!$BZ$3:$DE$574,Presentación!AP276,0)="","",HLOOKUP($AC$1082,Presentación!$BZ$3:$DE$574,Presentación!AP276,0)))</f>
        <v/>
      </c>
      <c r="H1361" s="669"/>
      <c r="I1361" s="669"/>
      <c r="J1361" s="669"/>
      <c r="K1361" s="669"/>
      <c r="L1361" s="670"/>
      <c r="M1361" s="112"/>
      <c r="N1361" s="112"/>
      <c r="O1361" s="112"/>
      <c r="P1361" s="112"/>
      <c r="Q1361" s="112"/>
      <c r="R1361" s="112"/>
      <c r="S1361" s="112"/>
      <c r="T1361" s="112"/>
      <c r="U1361" s="112"/>
      <c r="V1361" s="112"/>
      <c r="W1361" s="112"/>
      <c r="X1361" s="112"/>
      <c r="Y1361" s="112"/>
      <c r="Z1361" s="112"/>
      <c r="AA1361" s="112"/>
      <c r="AB1361" s="112"/>
      <c r="AC1361" s="112"/>
      <c r="AD1361" s="112"/>
      <c r="AG1361">
        <f t="shared" si="445"/>
        <v>0</v>
      </c>
      <c r="AH1361" s="247">
        <f t="shared" si="446"/>
        <v>0</v>
      </c>
      <c r="AI1361" s="310" t="str">
        <f>IF(AH1361=0,"",
IF(SUM($AH$1088:AH1361)=1,AJ1361,
IF($AH$1663&gt;SUM($AH$1088:AH1361),_xlfn.CONCAT(", ",AJ1361),
IF($AH$1663=SUM($AH$1088:AH1361),_xlfn.CONCAT(" y ",AJ1361)))))</f>
        <v/>
      </c>
      <c r="AJ1361" s="421">
        <v>274</v>
      </c>
      <c r="AK1361">
        <f t="shared" si="444"/>
        <v>0</v>
      </c>
      <c r="AL1361">
        <f t="shared" si="447"/>
        <v>0</v>
      </c>
      <c r="AM1361">
        <f t="shared" si="448"/>
        <v>0</v>
      </c>
      <c r="AN1361">
        <f t="shared" si="449"/>
        <v>0</v>
      </c>
      <c r="AO1361">
        <f t="shared" si="450"/>
        <v>0</v>
      </c>
      <c r="AP1361">
        <f t="shared" si="451"/>
        <v>0</v>
      </c>
      <c r="AQ1361">
        <f t="shared" si="452"/>
        <v>0</v>
      </c>
      <c r="AR1361">
        <f t="shared" si="453"/>
        <v>0</v>
      </c>
      <c r="AS1361">
        <f t="shared" si="454"/>
        <v>0</v>
      </c>
      <c r="AT1361">
        <f t="shared" si="455"/>
        <v>0</v>
      </c>
      <c r="AU1361">
        <f t="shared" si="456"/>
        <v>0</v>
      </c>
      <c r="AV1361">
        <f t="shared" si="457"/>
        <v>0</v>
      </c>
      <c r="AW1361">
        <f t="shared" si="458"/>
        <v>0</v>
      </c>
      <c r="AX1361">
        <f t="shared" si="459"/>
        <v>0</v>
      </c>
      <c r="AY1361">
        <f t="shared" si="460"/>
        <v>0</v>
      </c>
      <c r="AZ1361">
        <f t="shared" si="461"/>
        <v>0</v>
      </c>
      <c r="BA1361">
        <f t="shared" si="462"/>
        <v>0</v>
      </c>
      <c r="BB1361">
        <f t="shared" si="463"/>
        <v>0</v>
      </c>
      <c r="BC1361">
        <f t="shared" si="464"/>
        <v>0</v>
      </c>
      <c r="BD1361">
        <f t="shared" si="465"/>
        <v>0</v>
      </c>
      <c r="BE1361">
        <f t="shared" si="466"/>
        <v>0</v>
      </c>
      <c r="BF1361">
        <f t="shared" si="467"/>
        <v>0</v>
      </c>
      <c r="BG1361">
        <f t="shared" si="468"/>
        <v>0</v>
      </c>
      <c r="BH1361">
        <f t="shared" si="469"/>
        <v>0</v>
      </c>
      <c r="BI1361">
        <f t="shared" si="470"/>
        <v>0</v>
      </c>
      <c r="BJ1361" s="311">
        <f t="shared" si="471"/>
        <v>0</v>
      </c>
      <c r="BK1361" s="312">
        <f t="shared" si="472"/>
        <v>0</v>
      </c>
      <c r="BL1361" s="313">
        <f t="shared" si="473"/>
        <v>0</v>
      </c>
      <c r="BM1361" s="314">
        <f t="shared" si="480"/>
        <v>0</v>
      </c>
      <c r="BN1361" s="311">
        <f t="shared" si="474"/>
        <v>0</v>
      </c>
      <c r="BO1361" s="312">
        <f t="shared" si="475"/>
        <v>0</v>
      </c>
      <c r="BP1361" s="313">
        <f t="shared" si="476"/>
        <v>0</v>
      </c>
      <c r="BQ1361" s="314">
        <f t="shared" si="481"/>
        <v>0</v>
      </c>
      <c r="BR1361" s="311">
        <f t="shared" si="477"/>
        <v>0</v>
      </c>
      <c r="BS1361" s="312">
        <f t="shared" si="478"/>
        <v>0</v>
      </c>
      <c r="BT1361" s="313">
        <f t="shared" si="479"/>
        <v>0</v>
      </c>
      <c r="BU1361" s="314">
        <f t="shared" si="482"/>
        <v>0</v>
      </c>
      <c r="BV1361" s="247">
        <f t="shared" si="483"/>
        <v>0</v>
      </c>
      <c r="BW1361" s="310" t="str">
        <f>IF(BV1361=0,"",
IF(SUM($BV$1089:BV1361)=1,BX1361,
IF($BV$1664&gt;SUM($BV$1089:BV1361),_xlfn.CONCAT(", ",BX1361),
IF($BV$1664=SUM($BV$1089:BV1361),_xlfn.CONCAT(" y ",BX1361)))))</f>
        <v/>
      </c>
      <c r="BX1361" s="421">
        <v>273</v>
      </c>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row>
    <row r="1362" spans="1:133" ht="14.25">
      <c r="A1362" s="405"/>
      <c r="B1362" s="6"/>
      <c r="C1362" s="421" t="s">
        <v>6939</v>
      </c>
      <c r="D1362" s="668" t="str">
        <f>IF($AC$1082="","",IF(HLOOKUP($AC$1082,Presentación!$AQ$3:$BV$574,Presentación!AP277)="","",HLOOKUP($AC$1082,Presentación!$AQ$3:$BV$574,Presentación!AP277,0)))</f>
        <v/>
      </c>
      <c r="E1362" s="669"/>
      <c r="F1362" s="670"/>
      <c r="G1362" s="763" t="str">
        <f>IF($AC$1082="","",IF(HLOOKUP($AC$1082,Presentación!$BZ$3:$DE$574,Presentación!AP277,0)="","",HLOOKUP($AC$1082,Presentación!$BZ$3:$DE$574,Presentación!AP277,0)))</f>
        <v/>
      </c>
      <c r="H1362" s="669"/>
      <c r="I1362" s="669"/>
      <c r="J1362" s="669"/>
      <c r="K1362" s="669"/>
      <c r="L1362" s="670"/>
      <c r="M1362" s="112"/>
      <c r="N1362" s="112"/>
      <c r="O1362" s="112"/>
      <c r="P1362" s="112"/>
      <c r="Q1362" s="112"/>
      <c r="R1362" s="112"/>
      <c r="S1362" s="112"/>
      <c r="T1362" s="112"/>
      <c r="U1362" s="112"/>
      <c r="V1362" s="112"/>
      <c r="W1362" s="112"/>
      <c r="X1362" s="112"/>
      <c r="Y1362" s="112"/>
      <c r="Z1362" s="112"/>
      <c r="AA1362" s="112"/>
      <c r="AB1362" s="112"/>
      <c r="AC1362" s="112"/>
      <c r="AD1362" s="112"/>
      <c r="AG1362">
        <f t="shared" si="445"/>
        <v>0</v>
      </c>
      <c r="AH1362" s="247">
        <f t="shared" si="446"/>
        <v>0</v>
      </c>
      <c r="AI1362" s="310" t="str">
        <f>IF(AH1362=0,"",
IF(SUM($AH$1088:AH1362)=1,AJ1362,
IF($AH$1663&gt;SUM($AH$1088:AH1362),_xlfn.CONCAT(", ",AJ1362),
IF($AH$1663=SUM($AH$1088:AH1362),_xlfn.CONCAT(" y ",AJ1362)))))</f>
        <v/>
      </c>
      <c r="AJ1362" s="421">
        <v>275</v>
      </c>
      <c r="AK1362">
        <f t="shared" si="444"/>
        <v>0</v>
      </c>
      <c r="AL1362">
        <f t="shared" si="447"/>
        <v>0</v>
      </c>
      <c r="AM1362">
        <f t="shared" si="448"/>
        <v>0</v>
      </c>
      <c r="AN1362">
        <f t="shared" si="449"/>
        <v>0</v>
      </c>
      <c r="AO1362">
        <f t="shared" si="450"/>
        <v>0</v>
      </c>
      <c r="AP1362">
        <f t="shared" si="451"/>
        <v>0</v>
      </c>
      <c r="AQ1362">
        <f t="shared" si="452"/>
        <v>0</v>
      </c>
      <c r="AR1362">
        <f t="shared" si="453"/>
        <v>0</v>
      </c>
      <c r="AS1362">
        <f t="shared" si="454"/>
        <v>0</v>
      </c>
      <c r="AT1362">
        <f t="shared" si="455"/>
        <v>0</v>
      </c>
      <c r="AU1362">
        <f t="shared" si="456"/>
        <v>0</v>
      </c>
      <c r="AV1362">
        <f t="shared" si="457"/>
        <v>0</v>
      </c>
      <c r="AW1362">
        <f t="shared" si="458"/>
        <v>0</v>
      </c>
      <c r="AX1362">
        <f t="shared" si="459"/>
        <v>0</v>
      </c>
      <c r="AY1362">
        <f t="shared" si="460"/>
        <v>0</v>
      </c>
      <c r="AZ1362">
        <f t="shared" si="461"/>
        <v>0</v>
      </c>
      <c r="BA1362">
        <f t="shared" si="462"/>
        <v>0</v>
      </c>
      <c r="BB1362">
        <f t="shared" si="463"/>
        <v>0</v>
      </c>
      <c r="BC1362">
        <f t="shared" si="464"/>
        <v>0</v>
      </c>
      <c r="BD1362">
        <f t="shared" si="465"/>
        <v>0</v>
      </c>
      <c r="BE1362">
        <f t="shared" si="466"/>
        <v>0</v>
      </c>
      <c r="BF1362">
        <f t="shared" si="467"/>
        <v>0</v>
      </c>
      <c r="BG1362">
        <f t="shared" si="468"/>
        <v>0</v>
      </c>
      <c r="BH1362">
        <f t="shared" si="469"/>
        <v>0</v>
      </c>
      <c r="BI1362">
        <f t="shared" si="470"/>
        <v>0</v>
      </c>
      <c r="BJ1362" s="311">
        <f t="shared" si="471"/>
        <v>0</v>
      </c>
      <c r="BK1362" s="312">
        <f t="shared" si="472"/>
        <v>0</v>
      </c>
      <c r="BL1362" s="313">
        <f t="shared" si="473"/>
        <v>0</v>
      </c>
      <c r="BM1362" s="314">
        <f t="shared" si="480"/>
        <v>0</v>
      </c>
      <c r="BN1362" s="311">
        <f t="shared" si="474"/>
        <v>0</v>
      </c>
      <c r="BO1362" s="312">
        <f t="shared" si="475"/>
        <v>0</v>
      </c>
      <c r="BP1362" s="313">
        <f t="shared" si="476"/>
        <v>0</v>
      </c>
      <c r="BQ1362" s="314">
        <f t="shared" si="481"/>
        <v>0</v>
      </c>
      <c r="BR1362" s="311">
        <f t="shared" si="477"/>
        <v>0</v>
      </c>
      <c r="BS1362" s="312">
        <f t="shared" si="478"/>
        <v>0</v>
      </c>
      <c r="BT1362" s="313">
        <f t="shared" si="479"/>
        <v>0</v>
      </c>
      <c r="BU1362" s="314">
        <f t="shared" si="482"/>
        <v>0</v>
      </c>
      <c r="BV1362" s="247">
        <f t="shared" si="483"/>
        <v>0</v>
      </c>
      <c r="BW1362" s="310" t="str">
        <f>IF(BV1362=0,"",
IF(SUM($BV$1089:BV1362)=1,BX1362,
IF($BV$1664&gt;SUM($BV$1089:BV1362),_xlfn.CONCAT(", ",BX1362),
IF($BV$1664=SUM($BV$1089:BV1362),_xlfn.CONCAT(" y ",BX1362)))))</f>
        <v/>
      </c>
      <c r="BX1362" s="421">
        <v>274</v>
      </c>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row>
    <row r="1363" spans="1:133" ht="14.25">
      <c r="A1363" s="405"/>
      <c r="B1363" s="6"/>
      <c r="C1363" s="421" t="s">
        <v>6940</v>
      </c>
      <c r="D1363" s="668" t="str">
        <f>IF($AC$1082="","",IF(HLOOKUP($AC$1082,Presentación!$AQ$3:$BV$574,Presentación!AP278)="","",HLOOKUP($AC$1082,Presentación!$AQ$3:$BV$574,Presentación!AP278,0)))</f>
        <v/>
      </c>
      <c r="E1363" s="669"/>
      <c r="F1363" s="670"/>
      <c r="G1363" s="763" t="str">
        <f>IF($AC$1082="","",IF(HLOOKUP($AC$1082,Presentación!$BZ$3:$DE$574,Presentación!AP278,0)="","",HLOOKUP($AC$1082,Presentación!$BZ$3:$DE$574,Presentación!AP278,0)))</f>
        <v/>
      </c>
      <c r="H1363" s="669"/>
      <c r="I1363" s="669"/>
      <c r="J1363" s="669"/>
      <c r="K1363" s="669"/>
      <c r="L1363" s="670"/>
      <c r="M1363" s="112"/>
      <c r="N1363" s="112"/>
      <c r="O1363" s="112"/>
      <c r="P1363" s="112"/>
      <c r="Q1363" s="112"/>
      <c r="R1363" s="112"/>
      <c r="S1363" s="112"/>
      <c r="T1363" s="112"/>
      <c r="U1363" s="112"/>
      <c r="V1363" s="112"/>
      <c r="W1363" s="112"/>
      <c r="X1363" s="112"/>
      <c r="Y1363" s="112"/>
      <c r="Z1363" s="112"/>
      <c r="AA1363" s="112"/>
      <c r="AB1363" s="112"/>
      <c r="AC1363" s="112"/>
      <c r="AD1363" s="112"/>
      <c r="AG1363">
        <f t="shared" si="445"/>
        <v>0</v>
      </c>
      <c r="AH1363" s="247">
        <f t="shared" si="446"/>
        <v>0</v>
      </c>
      <c r="AI1363" s="310" t="str">
        <f>IF(AH1363=0,"",
IF(SUM($AH$1088:AH1363)=1,AJ1363,
IF($AH$1663&gt;SUM($AH$1088:AH1363),_xlfn.CONCAT(", ",AJ1363),
IF($AH$1663=SUM($AH$1088:AH1363),_xlfn.CONCAT(" y ",AJ1363)))))</f>
        <v/>
      </c>
      <c r="AJ1363" s="421">
        <v>276</v>
      </c>
      <c r="AK1363">
        <f t="shared" si="444"/>
        <v>0</v>
      </c>
      <c r="AL1363">
        <f t="shared" si="447"/>
        <v>0</v>
      </c>
      <c r="AM1363">
        <f t="shared" si="448"/>
        <v>0</v>
      </c>
      <c r="AN1363">
        <f t="shared" si="449"/>
        <v>0</v>
      </c>
      <c r="AO1363">
        <f t="shared" si="450"/>
        <v>0</v>
      </c>
      <c r="AP1363">
        <f t="shared" si="451"/>
        <v>0</v>
      </c>
      <c r="AQ1363">
        <f t="shared" si="452"/>
        <v>0</v>
      </c>
      <c r="AR1363">
        <f t="shared" si="453"/>
        <v>0</v>
      </c>
      <c r="AS1363">
        <f t="shared" si="454"/>
        <v>0</v>
      </c>
      <c r="AT1363">
        <f t="shared" si="455"/>
        <v>0</v>
      </c>
      <c r="AU1363">
        <f t="shared" si="456"/>
        <v>0</v>
      </c>
      <c r="AV1363">
        <f t="shared" si="457"/>
        <v>0</v>
      </c>
      <c r="AW1363">
        <f t="shared" si="458"/>
        <v>0</v>
      </c>
      <c r="AX1363">
        <f t="shared" si="459"/>
        <v>0</v>
      </c>
      <c r="AY1363">
        <f t="shared" si="460"/>
        <v>0</v>
      </c>
      <c r="AZ1363">
        <f t="shared" si="461"/>
        <v>0</v>
      </c>
      <c r="BA1363">
        <f t="shared" si="462"/>
        <v>0</v>
      </c>
      <c r="BB1363">
        <f t="shared" si="463"/>
        <v>0</v>
      </c>
      <c r="BC1363">
        <f t="shared" si="464"/>
        <v>0</v>
      </c>
      <c r="BD1363">
        <f t="shared" si="465"/>
        <v>0</v>
      </c>
      <c r="BE1363">
        <f t="shared" si="466"/>
        <v>0</v>
      </c>
      <c r="BF1363">
        <f t="shared" si="467"/>
        <v>0</v>
      </c>
      <c r="BG1363">
        <f t="shared" si="468"/>
        <v>0</v>
      </c>
      <c r="BH1363">
        <f t="shared" si="469"/>
        <v>0</v>
      </c>
      <c r="BI1363">
        <f t="shared" si="470"/>
        <v>0</v>
      </c>
      <c r="BJ1363" s="311">
        <f t="shared" si="471"/>
        <v>0</v>
      </c>
      <c r="BK1363" s="312">
        <f t="shared" si="472"/>
        <v>0</v>
      </c>
      <c r="BL1363" s="313">
        <f t="shared" si="473"/>
        <v>0</v>
      </c>
      <c r="BM1363" s="314">
        <f t="shared" si="480"/>
        <v>0</v>
      </c>
      <c r="BN1363" s="311">
        <f t="shared" si="474"/>
        <v>0</v>
      </c>
      <c r="BO1363" s="312">
        <f t="shared" si="475"/>
        <v>0</v>
      </c>
      <c r="BP1363" s="313">
        <f t="shared" si="476"/>
        <v>0</v>
      </c>
      <c r="BQ1363" s="314">
        <f t="shared" si="481"/>
        <v>0</v>
      </c>
      <c r="BR1363" s="311">
        <f t="shared" si="477"/>
        <v>0</v>
      </c>
      <c r="BS1363" s="312">
        <f t="shared" si="478"/>
        <v>0</v>
      </c>
      <c r="BT1363" s="313">
        <f t="shared" si="479"/>
        <v>0</v>
      </c>
      <c r="BU1363" s="314">
        <f t="shared" si="482"/>
        <v>0</v>
      </c>
      <c r="BV1363" s="247">
        <f t="shared" si="483"/>
        <v>0</v>
      </c>
      <c r="BW1363" s="310" t="str">
        <f>IF(BV1363=0,"",
IF(SUM($BV$1089:BV1363)=1,BX1363,
IF($BV$1664&gt;SUM($BV$1089:BV1363),_xlfn.CONCAT(", ",BX1363),
IF($BV$1664=SUM($BV$1089:BV1363),_xlfn.CONCAT(" y ",BX1363)))))</f>
        <v/>
      </c>
      <c r="BX1363" s="421">
        <v>275</v>
      </c>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row>
    <row r="1364" spans="1:133" ht="14.25">
      <c r="A1364" s="405"/>
      <c r="B1364" s="6"/>
      <c r="C1364" s="421" t="s">
        <v>6941</v>
      </c>
      <c r="D1364" s="668" t="str">
        <f>IF($AC$1082="","",IF(HLOOKUP($AC$1082,Presentación!$AQ$3:$BV$574,Presentación!AP279)="","",HLOOKUP($AC$1082,Presentación!$AQ$3:$BV$574,Presentación!AP279,0)))</f>
        <v/>
      </c>
      <c r="E1364" s="669"/>
      <c r="F1364" s="670"/>
      <c r="G1364" s="763" t="str">
        <f>IF($AC$1082="","",IF(HLOOKUP($AC$1082,Presentación!$BZ$3:$DE$574,Presentación!AP279,0)="","",HLOOKUP($AC$1082,Presentación!$BZ$3:$DE$574,Presentación!AP279,0)))</f>
        <v/>
      </c>
      <c r="H1364" s="669"/>
      <c r="I1364" s="669"/>
      <c r="J1364" s="669"/>
      <c r="K1364" s="669"/>
      <c r="L1364" s="670"/>
      <c r="M1364" s="112"/>
      <c r="N1364" s="112"/>
      <c r="O1364" s="112"/>
      <c r="P1364" s="112"/>
      <c r="Q1364" s="112"/>
      <c r="R1364" s="112"/>
      <c r="S1364" s="112"/>
      <c r="T1364" s="112"/>
      <c r="U1364" s="112"/>
      <c r="V1364" s="112"/>
      <c r="W1364" s="112"/>
      <c r="X1364" s="112"/>
      <c r="Y1364" s="112"/>
      <c r="Z1364" s="112"/>
      <c r="AA1364" s="112"/>
      <c r="AB1364" s="112"/>
      <c r="AC1364" s="112"/>
      <c r="AD1364" s="112"/>
      <c r="AG1364">
        <f t="shared" si="445"/>
        <v>0</v>
      </c>
      <c r="AH1364" s="247">
        <f t="shared" si="446"/>
        <v>0</v>
      </c>
      <c r="AI1364" s="310" t="str">
        <f>IF(AH1364=0,"",
IF(SUM($AH$1088:AH1364)=1,AJ1364,
IF($AH$1663&gt;SUM($AH$1088:AH1364),_xlfn.CONCAT(", ",AJ1364),
IF($AH$1663=SUM($AH$1088:AH1364),_xlfn.CONCAT(" y ",AJ1364)))))</f>
        <v/>
      </c>
      <c r="AJ1364" s="421">
        <v>277</v>
      </c>
      <c r="AK1364">
        <f t="shared" si="444"/>
        <v>0</v>
      </c>
      <c r="AL1364">
        <f t="shared" si="447"/>
        <v>0</v>
      </c>
      <c r="AM1364">
        <f t="shared" si="448"/>
        <v>0</v>
      </c>
      <c r="AN1364">
        <f t="shared" si="449"/>
        <v>0</v>
      </c>
      <c r="AO1364">
        <f t="shared" si="450"/>
        <v>0</v>
      </c>
      <c r="AP1364">
        <f t="shared" si="451"/>
        <v>0</v>
      </c>
      <c r="AQ1364">
        <f t="shared" si="452"/>
        <v>0</v>
      </c>
      <c r="AR1364">
        <f t="shared" si="453"/>
        <v>0</v>
      </c>
      <c r="AS1364">
        <f t="shared" si="454"/>
        <v>0</v>
      </c>
      <c r="AT1364">
        <f t="shared" si="455"/>
        <v>0</v>
      </c>
      <c r="AU1364">
        <f t="shared" si="456"/>
        <v>0</v>
      </c>
      <c r="AV1364">
        <f t="shared" si="457"/>
        <v>0</v>
      </c>
      <c r="AW1364">
        <f t="shared" si="458"/>
        <v>0</v>
      </c>
      <c r="AX1364">
        <f t="shared" si="459"/>
        <v>0</v>
      </c>
      <c r="AY1364">
        <f t="shared" si="460"/>
        <v>0</v>
      </c>
      <c r="AZ1364">
        <f t="shared" si="461"/>
        <v>0</v>
      </c>
      <c r="BA1364">
        <f t="shared" si="462"/>
        <v>0</v>
      </c>
      <c r="BB1364">
        <f t="shared" si="463"/>
        <v>0</v>
      </c>
      <c r="BC1364">
        <f t="shared" si="464"/>
        <v>0</v>
      </c>
      <c r="BD1364">
        <f t="shared" si="465"/>
        <v>0</v>
      </c>
      <c r="BE1364">
        <f t="shared" si="466"/>
        <v>0</v>
      </c>
      <c r="BF1364">
        <f t="shared" si="467"/>
        <v>0</v>
      </c>
      <c r="BG1364">
        <f t="shared" si="468"/>
        <v>0</v>
      </c>
      <c r="BH1364">
        <f t="shared" si="469"/>
        <v>0</v>
      </c>
      <c r="BI1364">
        <f t="shared" si="470"/>
        <v>0</v>
      </c>
      <c r="BJ1364" s="311">
        <f t="shared" si="471"/>
        <v>0</v>
      </c>
      <c r="BK1364" s="312">
        <f t="shared" si="472"/>
        <v>0</v>
      </c>
      <c r="BL1364" s="313">
        <f t="shared" si="473"/>
        <v>0</v>
      </c>
      <c r="BM1364" s="314">
        <f t="shared" si="480"/>
        <v>0</v>
      </c>
      <c r="BN1364" s="311">
        <f t="shared" si="474"/>
        <v>0</v>
      </c>
      <c r="BO1364" s="312">
        <f t="shared" si="475"/>
        <v>0</v>
      </c>
      <c r="BP1364" s="313">
        <f t="shared" si="476"/>
        <v>0</v>
      </c>
      <c r="BQ1364" s="314">
        <f t="shared" si="481"/>
        <v>0</v>
      </c>
      <c r="BR1364" s="311">
        <f t="shared" si="477"/>
        <v>0</v>
      </c>
      <c r="BS1364" s="312">
        <f t="shared" si="478"/>
        <v>0</v>
      </c>
      <c r="BT1364" s="313">
        <f t="shared" si="479"/>
        <v>0</v>
      </c>
      <c r="BU1364" s="314">
        <f t="shared" si="482"/>
        <v>0</v>
      </c>
      <c r="BV1364" s="247">
        <f t="shared" si="483"/>
        <v>0</v>
      </c>
      <c r="BW1364" s="310" t="str">
        <f>IF(BV1364=0,"",
IF(SUM($BV$1089:BV1364)=1,BX1364,
IF($BV$1664&gt;SUM($BV$1089:BV1364),_xlfn.CONCAT(", ",BX1364),
IF($BV$1664=SUM($BV$1089:BV1364),_xlfn.CONCAT(" y ",BX1364)))))</f>
        <v/>
      </c>
      <c r="BX1364" s="421">
        <v>276</v>
      </c>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row>
    <row r="1365" spans="1:133" ht="14.25">
      <c r="A1365" s="405"/>
      <c r="B1365" s="6"/>
      <c r="C1365" s="421" t="s">
        <v>6942</v>
      </c>
      <c r="D1365" s="668" t="str">
        <f>IF($AC$1082="","",IF(HLOOKUP($AC$1082,Presentación!$AQ$3:$BV$574,Presentación!AP280)="","",HLOOKUP($AC$1082,Presentación!$AQ$3:$BV$574,Presentación!AP280,0)))</f>
        <v/>
      </c>
      <c r="E1365" s="669"/>
      <c r="F1365" s="670"/>
      <c r="G1365" s="763" t="str">
        <f>IF($AC$1082="","",IF(HLOOKUP($AC$1082,Presentación!$BZ$3:$DE$574,Presentación!AP280,0)="","",HLOOKUP($AC$1082,Presentación!$BZ$3:$DE$574,Presentación!AP280,0)))</f>
        <v/>
      </c>
      <c r="H1365" s="669"/>
      <c r="I1365" s="669"/>
      <c r="J1365" s="669"/>
      <c r="K1365" s="669"/>
      <c r="L1365" s="670"/>
      <c r="M1365" s="112"/>
      <c r="N1365" s="112"/>
      <c r="O1365" s="112"/>
      <c r="P1365" s="112"/>
      <c r="Q1365" s="112"/>
      <c r="R1365" s="112"/>
      <c r="S1365" s="112"/>
      <c r="T1365" s="112"/>
      <c r="U1365" s="112"/>
      <c r="V1365" s="112"/>
      <c r="W1365" s="112"/>
      <c r="X1365" s="112"/>
      <c r="Y1365" s="112"/>
      <c r="Z1365" s="112"/>
      <c r="AA1365" s="112"/>
      <c r="AB1365" s="112"/>
      <c r="AC1365" s="112"/>
      <c r="AD1365" s="112"/>
      <c r="AG1365">
        <f t="shared" si="445"/>
        <v>0</v>
      </c>
      <c r="AH1365" s="247">
        <f t="shared" si="446"/>
        <v>0</v>
      </c>
      <c r="AI1365" s="310" t="str">
        <f>IF(AH1365=0,"",
IF(SUM($AH$1088:AH1365)=1,AJ1365,
IF($AH$1663&gt;SUM($AH$1088:AH1365),_xlfn.CONCAT(", ",AJ1365),
IF($AH$1663=SUM($AH$1088:AH1365),_xlfn.CONCAT(" y ",AJ1365)))))</f>
        <v/>
      </c>
      <c r="AJ1365" s="421">
        <v>278</v>
      </c>
      <c r="AK1365">
        <f t="shared" si="444"/>
        <v>0</v>
      </c>
      <c r="AL1365">
        <f t="shared" si="447"/>
        <v>0</v>
      </c>
      <c r="AM1365">
        <f t="shared" si="448"/>
        <v>0</v>
      </c>
      <c r="AN1365">
        <f t="shared" si="449"/>
        <v>0</v>
      </c>
      <c r="AO1365">
        <f t="shared" si="450"/>
        <v>0</v>
      </c>
      <c r="AP1365">
        <f t="shared" si="451"/>
        <v>0</v>
      </c>
      <c r="AQ1365">
        <f t="shared" si="452"/>
        <v>0</v>
      </c>
      <c r="AR1365">
        <f t="shared" si="453"/>
        <v>0</v>
      </c>
      <c r="AS1365">
        <f t="shared" si="454"/>
        <v>0</v>
      </c>
      <c r="AT1365">
        <f t="shared" si="455"/>
        <v>0</v>
      </c>
      <c r="AU1365">
        <f t="shared" si="456"/>
        <v>0</v>
      </c>
      <c r="AV1365">
        <f t="shared" si="457"/>
        <v>0</v>
      </c>
      <c r="AW1365">
        <f t="shared" si="458"/>
        <v>0</v>
      </c>
      <c r="AX1365">
        <f t="shared" si="459"/>
        <v>0</v>
      </c>
      <c r="AY1365">
        <f t="shared" si="460"/>
        <v>0</v>
      </c>
      <c r="AZ1365">
        <f t="shared" si="461"/>
        <v>0</v>
      </c>
      <c r="BA1365">
        <f t="shared" si="462"/>
        <v>0</v>
      </c>
      <c r="BB1365">
        <f t="shared" si="463"/>
        <v>0</v>
      </c>
      <c r="BC1365">
        <f t="shared" si="464"/>
        <v>0</v>
      </c>
      <c r="BD1365">
        <f t="shared" si="465"/>
        <v>0</v>
      </c>
      <c r="BE1365">
        <f t="shared" si="466"/>
        <v>0</v>
      </c>
      <c r="BF1365">
        <f t="shared" si="467"/>
        <v>0</v>
      </c>
      <c r="BG1365">
        <f t="shared" si="468"/>
        <v>0</v>
      </c>
      <c r="BH1365">
        <f t="shared" si="469"/>
        <v>0</v>
      </c>
      <c r="BI1365">
        <f t="shared" si="470"/>
        <v>0</v>
      </c>
      <c r="BJ1365" s="311">
        <f t="shared" si="471"/>
        <v>0</v>
      </c>
      <c r="BK1365" s="312">
        <f t="shared" si="472"/>
        <v>0</v>
      </c>
      <c r="BL1365" s="313">
        <f t="shared" si="473"/>
        <v>0</v>
      </c>
      <c r="BM1365" s="314">
        <f t="shared" si="480"/>
        <v>0</v>
      </c>
      <c r="BN1365" s="311">
        <f t="shared" si="474"/>
        <v>0</v>
      </c>
      <c r="BO1365" s="312">
        <f t="shared" si="475"/>
        <v>0</v>
      </c>
      <c r="BP1365" s="313">
        <f t="shared" si="476"/>
        <v>0</v>
      </c>
      <c r="BQ1365" s="314">
        <f t="shared" si="481"/>
        <v>0</v>
      </c>
      <c r="BR1365" s="311">
        <f t="shared" si="477"/>
        <v>0</v>
      </c>
      <c r="BS1365" s="312">
        <f t="shared" si="478"/>
        <v>0</v>
      </c>
      <c r="BT1365" s="313">
        <f t="shared" si="479"/>
        <v>0</v>
      </c>
      <c r="BU1365" s="314">
        <f t="shared" si="482"/>
        <v>0</v>
      </c>
      <c r="BV1365" s="247">
        <f t="shared" si="483"/>
        <v>0</v>
      </c>
      <c r="BW1365" s="310" t="str">
        <f>IF(BV1365=0,"",
IF(SUM($BV$1089:BV1365)=1,BX1365,
IF($BV$1664&gt;SUM($BV$1089:BV1365),_xlfn.CONCAT(", ",BX1365),
IF($BV$1664=SUM($BV$1089:BV1365),_xlfn.CONCAT(" y ",BX1365)))))</f>
        <v/>
      </c>
      <c r="BX1365" s="421">
        <v>277</v>
      </c>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row>
    <row r="1366" spans="1:133" ht="14.25">
      <c r="A1366" s="405"/>
      <c r="B1366" s="6"/>
      <c r="C1366" s="421" t="s">
        <v>6943</v>
      </c>
      <c r="D1366" s="668" t="str">
        <f>IF($AC$1082="","",IF(HLOOKUP($AC$1082,Presentación!$AQ$3:$BV$574,Presentación!AP281)="","",HLOOKUP($AC$1082,Presentación!$AQ$3:$BV$574,Presentación!AP281,0)))</f>
        <v/>
      </c>
      <c r="E1366" s="669"/>
      <c r="F1366" s="670"/>
      <c r="G1366" s="763" t="str">
        <f>IF($AC$1082="","",IF(HLOOKUP($AC$1082,Presentación!$BZ$3:$DE$574,Presentación!AP281,0)="","",HLOOKUP($AC$1082,Presentación!$BZ$3:$DE$574,Presentación!AP281,0)))</f>
        <v/>
      </c>
      <c r="H1366" s="669"/>
      <c r="I1366" s="669"/>
      <c r="J1366" s="669"/>
      <c r="K1366" s="669"/>
      <c r="L1366" s="670"/>
      <c r="M1366" s="112"/>
      <c r="N1366" s="112"/>
      <c r="O1366" s="112"/>
      <c r="P1366" s="112"/>
      <c r="Q1366" s="112"/>
      <c r="R1366" s="112"/>
      <c r="S1366" s="112"/>
      <c r="T1366" s="112"/>
      <c r="U1366" s="112"/>
      <c r="V1366" s="112"/>
      <c r="W1366" s="112"/>
      <c r="X1366" s="112"/>
      <c r="Y1366" s="112"/>
      <c r="Z1366" s="112"/>
      <c r="AA1366" s="112"/>
      <c r="AB1366" s="112"/>
      <c r="AC1366" s="112"/>
      <c r="AD1366" s="112"/>
      <c r="AG1366">
        <f t="shared" si="445"/>
        <v>0</v>
      </c>
      <c r="AH1366" s="247">
        <f t="shared" si="446"/>
        <v>0</v>
      </c>
      <c r="AI1366" s="310" t="str">
        <f>IF(AH1366=0,"",
IF(SUM($AH$1088:AH1366)=1,AJ1366,
IF($AH$1663&gt;SUM($AH$1088:AH1366),_xlfn.CONCAT(", ",AJ1366),
IF($AH$1663=SUM($AH$1088:AH1366),_xlfn.CONCAT(" y ",AJ1366)))))</f>
        <v/>
      </c>
      <c r="AJ1366" s="421">
        <v>279</v>
      </c>
      <c r="AK1366">
        <f t="shared" si="444"/>
        <v>0</v>
      </c>
      <c r="AL1366">
        <f t="shared" si="447"/>
        <v>0</v>
      </c>
      <c r="AM1366">
        <f t="shared" si="448"/>
        <v>0</v>
      </c>
      <c r="AN1366">
        <f t="shared" si="449"/>
        <v>0</v>
      </c>
      <c r="AO1366">
        <f t="shared" si="450"/>
        <v>0</v>
      </c>
      <c r="AP1366">
        <f t="shared" si="451"/>
        <v>0</v>
      </c>
      <c r="AQ1366">
        <f t="shared" si="452"/>
        <v>0</v>
      </c>
      <c r="AR1366">
        <f t="shared" si="453"/>
        <v>0</v>
      </c>
      <c r="AS1366">
        <f t="shared" si="454"/>
        <v>0</v>
      </c>
      <c r="AT1366">
        <f t="shared" si="455"/>
        <v>0</v>
      </c>
      <c r="AU1366">
        <f t="shared" si="456"/>
        <v>0</v>
      </c>
      <c r="AV1366">
        <f t="shared" si="457"/>
        <v>0</v>
      </c>
      <c r="AW1366">
        <f t="shared" si="458"/>
        <v>0</v>
      </c>
      <c r="AX1366">
        <f t="shared" si="459"/>
        <v>0</v>
      </c>
      <c r="AY1366">
        <f t="shared" si="460"/>
        <v>0</v>
      </c>
      <c r="AZ1366">
        <f t="shared" si="461"/>
        <v>0</v>
      </c>
      <c r="BA1366">
        <f t="shared" si="462"/>
        <v>0</v>
      </c>
      <c r="BB1366">
        <f t="shared" si="463"/>
        <v>0</v>
      </c>
      <c r="BC1366">
        <f t="shared" si="464"/>
        <v>0</v>
      </c>
      <c r="BD1366">
        <f t="shared" si="465"/>
        <v>0</v>
      </c>
      <c r="BE1366">
        <f t="shared" si="466"/>
        <v>0</v>
      </c>
      <c r="BF1366">
        <f t="shared" si="467"/>
        <v>0</v>
      </c>
      <c r="BG1366">
        <f t="shared" si="468"/>
        <v>0</v>
      </c>
      <c r="BH1366">
        <f t="shared" si="469"/>
        <v>0</v>
      </c>
      <c r="BI1366">
        <f t="shared" si="470"/>
        <v>0</v>
      </c>
      <c r="BJ1366" s="311">
        <f t="shared" si="471"/>
        <v>0</v>
      </c>
      <c r="BK1366" s="312">
        <f t="shared" si="472"/>
        <v>0</v>
      </c>
      <c r="BL1366" s="313">
        <f t="shared" si="473"/>
        <v>0</v>
      </c>
      <c r="BM1366" s="314">
        <f t="shared" si="480"/>
        <v>0</v>
      </c>
      <c r="BN1366" s="311">
        <f t="shared" si="474"/>
        <v>0</v>
      </c>
      <c r="BO1366" s="312">
        <f t="shared" si="475"/>
        <v>0</v>
      </c>
      <c r="BP1366" s="313">
        <f t="shared" si="476"/>
        <v>0</v>
      </c>
      <c r="BQ1366" s="314">
        <f t="shared" si="481"/>
        <v>0</v>
      </c>
      <c r="BR1366" s="311">
        <f t="shared" si="477"/>
        <v>0</v>
      </c>
      <c r="BS1366" s="312">
        <f t="shared" si="478"/>
        <v>0</v>
      </c>
      <c r="BT1366" s="313">
        <f t="shared" si="479"/>
        <v>0</v>
      </c>
      <c r="BU1366" s="314">
        <f t="shared" si="482"/>
        <v>0</v>
      </c>
      <c r="BV1366" s="247">
        <f t="shared" si="483"/>
        <v>0</v>
      </c>
      <c r="BW1366" s="310" t="str">
        <f>IF(BV1366=0,"",
IF(SUM($BV$1089:BV1366)=1,BX1366,
IF($BV$1664&gt;SUM($BV$1089:BV1366),_xlfn.CONCAT(", ",BX1366),
IF($BV$1664=SUM($BV$1089:BV1366),_xlfn.CONCAT(" y ",BX1366)))))</f>
        <v/>
      </c>
      <c r="BX1366" s="421">
        <v>278</v>
      </c>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row>
    <row r="1367" spans="1:133" ht="14.25">
      <c r="A1367" s="405"/>
      <c r="B1367" s="6"/>
      <c r="C1367" s="421" t="s">
        <v>6944</v>
      </c>
      <c r="D1367" s="668" t="str">
        <f>IF($AC$1082="","",IF(HLOOKUP($AC$1082,Presentación!$AQ$3:$BV$574,Presentación!AP282)="","",HLOOKUP($AC$1082,Presentación!$AQ$3:$BV$574,Presentación!AP282,0)))</f>
        <v/>
      </c>
      <c r="E1367" s="669"/>
      <c r="F1367" s="670"/>
      <c r="G1367" s="763" t="str">
        <f>IF($AC$1082="","",IF(HLOOKUP($AC$1082,Presentación!$BZ$3:$DE$574,Presentación!AP282,0)="","",HLOOKUP($AC$1082,Presentación!$BZ$3:$DE$574,Presentación!AP282,0)))</f>
        <v/>
      </c>
      <c r="H1367" s="669"/>
      <c r="I1367" s="669"/>
      <c r="J1367" s="669"/>
      <c r="K1367" s="669"/>
      <c r="L1367" s="670"/>
      <c r="M1367" s="112"/>
      <c r="N1367" s="112"/>
      <c r="O1367" s="112"/>
      <c r="P1367" s="112"/>
      <c r="Q1367" s="112"/>
      <c r="R1367" s="112"/>
      <c r="S1367" s="112"/>
      <c r="T1367" s="112"/>
      <c r="U1367" s="112"/>
      <c r="V1367" s="112"/>
      <c r="W1367" s="112"/>
      <c r="X1367" s="112"/>
      <c r="Y1367" s="112"/>
      <c r="Z1367" s="112"/>
      <c r="AA1367" s="112"/>
      <c r="AB1367" s="112"/>
      <c r="AC1367" s="112"/>
      <c r="AD1367" s="112"/>
      <c r="AG1367">
        <f t="shared" si="445"/>
        <v>0</v>
      </c>
      <c r="AH1367" s="247">
        <f t="shared" si="446"/>
        <v>0</v>
      </c>
      <c r="AI1367" s="310" t="str">
        <f>IF(AH1367=0,"",
IF(SUM($AH$1088:AH1367)=1,AJ1367,
IF($AH$1663&gt;SUM($AH$1088:AH1367),_xlfn.CONCAT(", ",AJ1367),
IF($AH$1663=SUM($AH$1088:AH1367),_xlfn.CONCAT(" y ",AJ1367)))))</f>
        <v/>
      </c>
      <c r="AJ1367" s="421">
        <v>280</v>
      </c>
      <c r="AK1367">
        <f t="shared" si="444"/>
        <v>0</v>
      </c>
      <c r="AL1367">
        <f t="shared" si="447"/>
        <v>0</v>
      </c>
      <c r="AM1367">
        <f t="shared" si="448"/>
        <v>0</v>
      </c>
      <c r="AN1367">
        <f t="shared" si="449"/>
        <v>0</v>
      </c>
      <c r="AO1367">
        <f t="shared" si="450"/>
        <v>0</v>
      </c>
      <c r="AP1367">
        <f t="shared" si="451"/>
        <v>0</v>
      </c>
      <c r="AQ1367">
        <f t="shared" si="452"/>
        <v>0</v>
      </c>
      <c r="AR1367">
        <f t="shared" si="453"/>
        <v>0</v>
      </c>
      <c r="AS1367">
        <f t="shared" si="454"/>
        <v>0</v>
      </c>
      <c r="AT1367">
        <f t="shared" si="455"/>
        <v>0</v>
      </c>
      <c r="AU1367">
        <f t="shared" si="456"/>
        <v>0</v>
      </c>
      <c r="AV1367">
        <f t="shared" si="457"/>
        <v>0</v>
      </c>
      <c r="AW1367">
        <f t="shared" si="458"/>
        <v>0</v>
      </c>
      <c r="AX1367">
        <f t="shared" si="459"/>
        <v>0</v>
      </c>
      <c r="AY1367">
        <f t="shared" si="460"/>
        <v>0</v>
      </c>
      <c r="AZ1367">
        <f t="shared" si="461"/>
        <v>0</v>
      </c>
      <c r="BA1367">
        <f t="shared" si="462"/>
        <v>0</v>
      </c>
      <c r="BB1367">
        <f t="shared" si="463"/>
        <v>0</v>
      </c>
      <c r="BC1367">
        <f t="shared" si="464"/>
        <v>0</v>
      </c>
      <c r="BD1367">
        <f t="shared" si="465"/>
        <v>0</v>
      </c>
      <c r="BE1367">
        <f t="shared" si="466"/>
        <v>0</v>
      </c>
      <c r="BF1367">
        <f t="shared" si="467"/>
        <v>0</v>
      </c>
      <c r="BG1367">
        <f t="shared" si="468"/>
        <v>0</v>
      </c>
      <c r="BH1367">
        <f t="shared" si="469"/>
        <v>0</v>
      </c>
      <c r="BI1367">
        <f t="shared" si="470"/>
        <v>0</v>
      </c>
      <c r="BJ1367" s="311">
        <f t="shared" si="471"/>
        <v>0</v>
      </c>
      <c r="BK1367" s="312">
        <f t="shared" si="472"/>
        <v>0</v>
      </c>
      <c r="BL1367" s="313">
        <f t="shared" si="473"/>
        <v>0</v>
      </c>
      <c r="BM1367" s="314">
        <f t="shared" si="480"/>
        <v>0</v>
      </c>
      <c r="BN1367" s="311">
        <f t="shared" si="474"/>
        <v>0</v>
      </c>
      <c r="BO1367" s="312">
        <f t="shared" si="475"/>
        <v>0</v>
      </c>
      <c r="BP1367" s="313">
        <f t="shared" si="476"/>
        <v>0</v>
      </c>
      <c r="BQ1367" s="314">
        <f t="shared" si="481"/>
        <v>0</v>
      </c>
      <c r="BR1367" s="311">
        <f t="shared" si="477"/>
        <v>0</v>
      </c>
      <c r="BS1367" s="312">
        <f t="shared" si="478"/>
        <v>0</v>
      </c>
      <c r="BT1367" s="313">
        <f t="shared" si="479"/>
        <v>0</v>
      </c>
      <c r="BU1367" s="314">
        <f t="shared" si="482"/>
        <v>0</v>
      </c>
      <c r="BV1367" s="247">
        <f t="shared" si="483"/>
        <v>0</v>
      </c>
      <c r="BW1367" s="310" t="str">
        <f>IF(BV1367=0,"",
IF(SUM($BV$1089:BV1367)=1,BX1367,
IF($BV$1664&gt;SUM($BV$1089:BV1367),_xlfn.CONCAT(", ",BX1367),
IF($BV$1664=SUM($BV$1089:BV1367),_xlfn.CONCAT(" y ",BX1367)))))</f>
        <v/>
      </c>
      <c r="BX1367" s="421">
        <v>279</v>
      </c>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row>
    <row r="1368" spans="1:133" ht="14.25">
      <c r="A1368" s="405"/>
      <c r="B1368" s="6"/>
      <c r="C1368" s="421" t="s">
        <v>6945</v>
      </c>
      <c r="D1368" s="668" t="str">
        <f>IF($AC$1082="","",IF(HLOOKUP($AC$1082,Presentación!$AQ$3:$BV$574,Presentación!AP283)="","",HLOOKUP($AC$1082,Presentación!$AQ$3:$BV$574,Presentación!AP283,0)))</f>
        <v/>
      </c>
      <c r="E1368" s="669"/>
      <c r="F1368" s="670"/>
      <c r="G1368" s="763" t="str">
        <f>IF($AC$1082="","",IF(HLOOKUP($AC$1082,Presentación!$BZ$3:$DE$574,Presentación!AP283,0)="","",HLOOKUP($AC$1082,Presentación!$BZ$3:$DE$574,Presentación!AP283,0)))</f>
        <v/>
      </c>
      <c r="H1368" s="669"/>
      <c r="I1368" s="669"/>
      <c r="J1368" s="669"/>
      <c r="K1368" s="669"/>
      <c r="L1368" s="670"/>
      <c r="M1368" s="112"/>
      <c r="N1368" s="112"/>
      <c r="O1368" s="112"/>
      <c r="P1368" s="112"/>
      <c r="Q1368" s="112"/>
      <c r="R1368" s="112"/>
      <c r="S1368" s="112"/>
      <c r="T1368" s="112"/>
      <c r="U1368" s="112"/>
      <c r="V1368" s="112"/>
      <c r="W1368" s="112"/>
      <c r="X1368" s="112"/>
      <c r="Y1368" s="112"/>
      <c r="Z1368" s="112"/>
      <c r="AA1368" s="112"/>
      <c r="AB1368" s="112"/>
      <c r="AC1368" s="112"/>
      <c r="AD1368" s="112"/>
      <c r="AG1368">
        <f t="shared" si="445"/>
        <v>0</v>
      </c>
      <c r="AH1368" s="247">
        <f t="shared" si="446"/>
        <v>0</v>
      </c>
      <c r="AI1368" s="310" t="str">
        <f>IF(AH1368=0,"",
IF(SUM($AH$1088:AH1368)=1,AJ1368,
IF($AH$1663&gt;SUM($AH$1088:AH1368),_xlfn.CONCAT(", ",AJ1368),
IF($AH$1663=SUM($AH$1088:AH1368),_xlfn.CONCAT(" y ",AJ1368)))))</f>
        <v/>
      </c>
      <c r="AJ1368" s="421">
        <v>281</v>
      </c>
      <c r="AK1368">
        <f t="shared" si="444"/>
        <v>0</v>
      </c>
      <c r="AL1368">
        <f t="shared" si="447"/>
        <v>0</v>
      </c>
      <c r="AM1368">
        <f t="shared" si="448"/>
        <v>0</v>
      </c>
      <c r="AN1368">
        <f t="shared" si="449"/>
        <v>0</v>
      </c>
      <c r="AO1368">
        <f t="shared" si="450"/>
        <v>0</v>
      </c>
      <c r="AP1368">
        <f t="shared" si="451"/>
        <v>0</v>
      </c>
      <c r="AQ1368">
        <f t="shared" si="452"/>
        <v>0</v>
      </c>
      <c r="AR1368">
        <f t="shared" si="453"/>
        <v>0</v>
      </c>
      <c r="AS1368">
        <f t="shared" si="454"/>
        <v>0</v>
      </c>
      <c r="AT1368">
        <f t="shared" si="455"/>
        <v>0</v>
      </c>
      <c r="AU1368">
        <f t="shared" si="456"/>
        <v>0</v>
      </c>
      <c r="AV1368">
        <f t="shared" si="457"/>
        <v>0</v>
      </c>
      <c r="AW1368">
        <f t="shared" si="458"/>
        <v>0</v>
      </c>
      <c r="AX1368">
        <f t="shared" si="459"/>
        <v>0</v>
      </c>
      <c r="AY1368">
        <f t="shared" si="460"/>
        <v>0</v>
      </c>
      <c r="AZ1368">
        <f t="shared" si="461"/>
        <v>0</v>
      </c>
      <c r="BA1368">
        <f t="shared" si="462"/>
        <v>0</v>
      </c>
      <c r="BB1368">
        <f t="shared" si="463"/>
        <v>0</v>
      </c>
      <c r="BC1368">
        <f t="shared" si="464"/>
        <v>0</v>
      </c>
      <c r="BD1368">
        <f t="shared" si="465"/>
        <v>0</v>
      </c>
      <c r="BE1368">
        <f t="shared" si="466"/>
        <v>0</v>
      </c>
      <c r="BF1368">
        <f t="shared" si="467"/>
        <v>0</v>
      </c>
      <c r="BG1368">
        <f t="shared" si="468"/>
        <v>0</v>
      </c>
      <c r="BH1368">
        <f t="shared" si="469"/>
        <v>0</v>
      </c>
      <c r="BI1368">
        <f t="shared" si="470"/>
        <v>0</v>
      </c>
      <c r="BJ1368" s="311">
        <f t="shared" si="471"/>
        <v>0</v>
      </c>
      <c r="BK1368" s="312">
        <f t="shared" si="472"/>
        <v>0</v>
      </c>
      <c r="BL1368" s="313">
        <f t="shared" si="473"/>
        <v>0</v>
      </c>
      <c r="BM1368" s="314">
        <f t="shared" si="480"/>
        <v>0</v>
      </c>
      <c r="BN1368" s="311">
        <f t="shared" si="474"/>
        <v>0</v>
      </c>
      <c r="BO1368" s="312">
        <f t="shared" si="475"/>
        <v>0</v>
      </c>
      <c r="BP1368" s="313">
        <f t="shared" si="476"/>
        <v>0</v>
      </c>
      <c r="BQ1368" s="314">
        <f t="shared" si="481"/>
        <v>0</v>
      </c>
      <c r="BR1368" s="311">
        <f t="shared" si="477"/>
        <v>0</v>
      </c>
      <c r="BS1368" s="312">
        <f t="shared" si="478"/>
        <v>0</v>
      </c>
      <c r="BT1368" s="313">
        <f t="shared" si="479"/>
        <v>0</v>
      </c>
      <c r="BU1368" s="314">
        <f t="shared" si="482"/>
        <v>0</v>
      </c>
      <c r="BV1368" s="247">
        <f t="shared" si="483"/>
        <v>0</v>
      </c>
      <c r="BW1368" s="310" t="str">
        <f>IF(BV1368=0,"",
IF(SUM($BV$1089:BV1368)=1,BX1368,
IF($BV$1664&gt;SUM($BV$1089:BV1368),_xlfn.CONCAT(", ",BX1368),
IF($BV$1664=SUM($BV$1089:BV1368),_xlfn.CONCAT(" y ",BX1368)))))</f>
        <v/>
      </c>
      <c r="BX1368" s="421">
        <v>280</v>
      </c>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row>
    <row r="1369" spans="1:133" ht="14.25">
      <c r="A1369" s="405"/>
      <c r="B1369" s="6"/>
      <c r="C1369" s="421" t="s">
        <v>6946</v>
      </c>
      <c r="D1369" s="668" t="str">
        <f>IF($AC$1082="","",IF(HLOOKUP($AC$1082,Presentación!$AQ$3:$BV$574,Presentación!AP284)="","",HLOOKUP($AC$1082,Presentación!$AQ$3:$BV$574,Presentación!AP284,0)))</f>
        <v/>
      </c>
      <c r="E1369" s="669"/>
      <c r="F1369" s="670"/>
      <c r="G1369" s="763" t="str">
        <f>IF($AC$1082="","",IF(HLOOKUP($AC$1082,Presentación!$BZ$3:$DE$574,Presentación!AP284,0)="","",HLOOKUP($AC$1082,Presentación!$BZ$3:$DE$574,Presentación!AP284,0)))</f>
        <v/>
      </c>
      <c r="H1369" s="669"/>
      <c r="I1369" s="669"/>
      <c r="J1369" s="669"/>
      <c r="K1369" s="669"/>
      <c r="L1369" s="670"/>
      <c r="M1369" s="112"/>
      <c r="N1369" s="112"/>
      <c r="O1369" s="112"/>
      <c r="P1369" s="112"/>
      <c r="Q1369" s="112"/>
      <c r="R1369" s="112"/>
      <c r="S1369" s="112"/>
      <c r="T1369" s="112"/>
      <c r="U1369" s="112"/>
      <c r="V1369" s="112"/>
      <c r="W1369" s="112"/>
      <c r="X1369" s="112"/>
      <c r="Y1369" s="112"/>
      <c r="Z1369" s="112"/>
      <c r="AA1369" s="112"/>
      <c r="AB1369" s="112"/>
      <c r="AC1369" s="112"/>
      <c r="AD1369" s="112"/>
      <c r="AG1369">
        <f t="shared" si="445"/>
        <v>0</v>
      </c>
      <c r="AH1369" s="247">
        <f t="shared" si="446"/>
        <v>0</v>
      </c>
      <c r="AI1369" s="310" t="str">
        <f>IF(AH1369=0,"",
IF(SUM($AH$1088:AH1369)=1,AJ1369,
IF($AH$1663&gt;SUM($AH$1088:AH1369),_xlfn.CONCAT(", ",AJ1369),
IF($AH$1663=SUM($AH$1088:AH1369),_xlfn.CONCAT(" y ",AJ1369)))))</f>
        <v/>
      </c>
      <c r="AJ1369" s="421">
        <v>282</v>
      </c>
      <c r="AK1369">
        <f t="shared" si="444"/>
        <v>0</v>
      </c>
      <c r="AL1369">
        <f t="shared" si="447"/>
        <v>0</v>
      </c>
      <c r="AM1369">
        <f t="shared" si="448"/>
        <v>0</v>
      </c>
      <c r="AN1369">
        <f t="shared" si="449"/>
        <v>0</v>
      </c>
      <c r="AO1369">
        <f t="shared" si="450"/>
        <v>0</v>
      </c>
      <c r="AP1369">
        <f t="shared" si="451"/>
        <v>0</v>
      </c>
      <c r="AQ1369">
        <f t="shared" si="452"/>
        <v>0</v>
      </c>
      <c r="AR1369">
        <f t="shared" si="453"/>
        <v>0</v>
      </c>
      <c r="AS1369">
        <f t="shared" si="454"/>
        <v>0</v>
      </c>
      <c r="AT1369">
        <f t="shared" si="455"/>
        <v>0</v>
      </c>
      <c r="AU1369">
        <f t="shared" si="456"/>
        <v>0</v>
      </c>
      <c r="AV1369">
        <f t="shared" si="457"/>
        <v>0</v>
      </c>
      <c r="AW1369">
        <f t="shared" si="458"/>
        <v>0</v>
      </c>
      <c r="AX1369">
        <f t="shared" si="459"/>
        <v>0</v>
      </c>
      <c r="AY1369">
        <f t="shared" si="460"/>
        <v>0</v>
      </c>
      <c r="AZ1369">
        <f t="shared" si="461"/>
        <v>0</v>
      </c>
      <c r="BA1369">
        <f t="shared" si="462"/>
        <v>0</v>
      </c>
      <c r="BB1369">
        <f t="shared" si="463"/>
        <v>0</v>
      </c>
      <c r="BC1369">
        <f t="shared" si="464"/>
        <v>0</v>
      </c>
      <c r="BD1369">
        <f t="shared" si="465"/>
        <v>0</v>
      </c>
      <c r="BE1369">
        <f t="shared" si="466"/>
        <v>0</v>
      </c>
      <c r="BF1369">
        <f t="shared" si="467"/>
        <v>0</v>
      </c>
      <c r="BG1369">
        <f t="shared" si="468"/>
        <v>0</v>
      </c>
      <c r="BH1369">
        <f t="shared" si="469"/>
        <v>0</v>
      </c>
      <c r="BI1369">
        <f t="shared" si="470"/>
        <v>0</v>
      </c>
      <c r="BJ1369" s="311">
        <f t="shared" si="471"/>
        <v>0</v>
      </c>
      <c r="BK1369" s="312">
        <f t="shared" si="472"/>
        <v>0</v>
      </c>
      <c r="BL1369" s="313">
        <f t="shared" si="473"/>
        <v>0</v>
      </c>
      <c r="BM1369" s="314">
        <f t="shared" si="480"/>
        <v>0</v>
      </c>
      <c r="BN1369" s="311">
        <f t="shared" si="474"/>
        <v>0</v>
      </c>
      <c r="BO1369" s="312">
        <f t="shared" si="475"/>
        <v>0</v>
      </c>
      <c r="BP1369" s="313">
        <f t="shared" si="476"/>
        <v>0</v>
      </c>
      <c r="BQ1369" s="314">
        <f t="shared" si="481"/>
        <v>0</v>
      </c>
      <c r="BR1369" s="311">
        <f t="shared" si="477"/>
        <v>0</v>
      </c>
      <c r="BS1369" s="312">
        <f t="shared" si="478"/>
        <v>0</v>
      </c>
      <c r="BT1369" s="313">
        <f t="shared" si="479"/>
        <v>0</v>
      </c>
      <c r="BU1369" s="314">
        <f t="shared" si="482"/>
        <v>0</v>
      </c>
      <c r="BV1369" s="247">
        <f t="shared" si="483"/>
        <v>0</v>
      </c>
      <c r="BW1369" s="310" t="str">
        <f>IF(BV1369=0,"",
IF(SUM($BV$1089:BV1369)=1,BX1369,
IF($BV$1664&gt;SUM($BV$1089:BV1369),_xlfn.CONCAT(", ",BX1369),
IF($BV$1664=SUM($BV$1089:BV1369),_xlfn.CONCAT(" y ",BX1369)))))</f>
        <v/>
      </c>
      <c r="BX1369" s="421">
        <v>281</v>
      </c>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row>
    <row r="1370" spans="1:133" ht="14.25">
      <c r="A1370" s="405"/>
      <c r="B1370" s="6"/>
      <c r="C1370" s="421" t="s">
        <v>6947</v>
      </c>
      <c r="D1370" s="668" t="str">
        <f>IF($AC$1082="","",IF(HLOOKUP($AC$1082,Presentación!$AQ$3:$BV$574,Presentación!AP285)="","",HLOOKUP($AC$1082,Presentación!$AQ$3:$BV$574,Presentación!AP285,0)))</f>
        <v/>
      </c>
      <c r="E1370" s="669"/>
      <c r="F1370" s="670"/>
      <c r="G1370" s="763" t="str">
        <f>IF($AC$1082="","",IF(HLOOKUP($AC$1082,Presentación!$BZ$3:$DE$574,Presentación!AP285,0)="","",HLOOKUP($AC$1082,Presentación!$BZ$3:$DE$574,Presentación!AP285,0)))</f>
        <v/>
      </c>
      <c r="H1370" s="669"/>
      <c r="I1370" s="669"/>
      <c r="J1370" s="669"/>
      <c r="K1370" s="669"/>
      <c r="L1370" s="670"/>
      <c r="M1370" s="112"/>
      <c r="N1370" s="112"/>
      <c r="O1370" s="112"/>
      <c r="P1370" s="112"/>
      <c r="Q1370" s="112"/>
      <c r="R1370" s="112"/>
      <c r="S1370" s="112"/>
      <c r="T1370" s="112"/>
      <c r="U1370" s="112"/>
      <c r="V1370" s="112"/>
      <c r="W1370" s="112"/>
      <c r="X1370" s="112"/>
      <c r="Y1370" s="112"/>
      <c r="Z1370" s="112"/>
      <c r="AA1370" s="112"/>
      <c r="AB1370" s="112"/>
      <c r="AC1370" s="112"/>
      <c r="AD1370" s="112"/>
      <c r="AG1370">
        <f t="shared" si="445"/>
        <v>0</v>
      </c>
      <c r="AH1370" s="247">
        <f t="shared" si="446"/>
        <v>0</v>
      </c>
      <c r="AI1370" s="310" t="str">
        <f>IF(AH1370=0,"",
IF(SUM($AH$1088:AH1370)=1,AJ1370,
IF($AH$1663&gt;SUM($AH$1088:AH1370),_xlfn.CONCAT(", ",AJ1370),
IF($AH$1663=SUM($AH$1088:AH1370),_xlfn.CONCAT(" y ",AJ1370)))))</f>
        <v/>
      </c>
      <c r="AJ1370" s="421">
        <v>283</v>
      </c>
      <c r="AK1370">
        <f t="shared" si="444"/>
        <v>0</v>
      </c>
      <c r="AL1370">
        <f t="shared" si="447"/>
        <v>0</v>
      </c>
      <c r="AM1370">
        <f t="shared" si="448"/>
        <v>0</v>
      </c>
      <c r="AN1370">
        <f t="shared" si="449"/>
        <v>0</v>
      </c>
      <c r="AO1370">
        <f t="shared" si="450"/>
        <v>0</v>
      </c>
      <c r="AP1370">
        <f t="shared" si="451"/>
        <v>0</v>
      </c>
      <c r="AQ1370">
        <f t="shared" si="452"/>
        <v>0</v>
      </c>
      <c r="AR1370">
        <f t="shared" si="453"/>
        <v>0</v>
      </c>
      <c r="AS1370">
        <f t="shared" si="454"/>
        <v>0</v>
      </c>
      <c r="AT1370">
        <f t="shared" si="455"/>
        <v>0</v>
      </c>
      <c r="AU1370">
        <f t="shared" si="456"/>
        <v>0</v>
      </c>
      <c r="AV1370">
        <f t="shared" si="457"/>
        <v>0</v>
      </c>
      <c r="AW1370">
        <f t="shared" si="458"/>
        <v>0</v>
      </c>
      <c r="AX1370">
        <f t="shared" si="459"/>
        <v>0</v>
      </c>
      <c r="AY1370">
        <f t="shared" si="460"/>
        <v>0</v>
      </c>
      <c r="AZ1370">
        <f t="shared" si="461"/>
        <v>0</v>
      </c>
      <c r="BA1370">
        <f t="shared" si="462"/>
        <v>0</v>
      </c>
      <c r="BB1370">
        <f t="shared" si="463"/>
        <v>0</v>
      </c>
      <c r="BC1370">
        <f t="shared" si="464"/>
        <v>0</v>
      </c>
      <c r="BD1370">
        <f t="shared" si="465"/>
        <v>0</v>
      </c>
      <c r="BE1370">
        <f t="shared" si="466"/>
        <v>0</v>
      </c>
      <c r="BF1370">
        <f t="shared" si="467"/>
        <v>0</v>
      </c>
      <c r="BG1370">
        <f t="shared" si="468"/>
        <v>0</v>
      </c>
      <c r="BH1370">
        <f t="shared" si="469"/>
        <v>0</v>
      </c>
      <c r="BI1370">
        <f t="shared" si="470"/>
        <v>0</v>
      </c>
      <c r="BJ1370" s="311">
        <f t="shared" si="471"/>
        <v>0</v>
      </c>
      <c r="BK1370" s="312">
        <f t="shared" si="472"/>
        <v>0</v>
      </c>
      <c r="BL1370" s="313">
        <f t="shared" si="473"/>
        <v>0</v>
      </c>
      <c r="BM1370" s="314">
        <f t="shared" si="480"/>
        <v>0</v>
      </c>
      <c r="BN1370" s="311">
        <f t="shared" si="474"/>
        <v>0</v>
      </c>
      <c r="BO1370" s="312">
        <f t="shared" si="475"/>
        <v>0</v>
      </c>
      <c r="BP1370" s="313">
        <f t="shared" si="476"/>
        <v>0</v>
      </c>
      <c r="BQ1370" s="314">
        <f t="shared" si="481"/>
        <v>0</v>
      </c>
      <c r="BR1370" s="311">
        <f t="shared" si="477"/>
        <v>0</v>
      </c>
      <c r="BS1370" s="312">
        <f t="shared" si="478"/>
        <v>0</v>
      </c>
      <c r="BT1370" s="313">
        <f t="shared" si="479"/>
        <v>0</v>
      </c>
      <c r="BU1370" s="314">
        <f t="shared" si="482"/>
        <v>0</v>
      </c>
      <c r="BV1370" s="247">
        <f t="shared" si="483"/>
        <v>0</v>
      </c>
      <c r="BW1370" s="310" t="str">
        <f>IF(BV1370=0,"",
IF(SUM($BV$1089:BV1370)=1,BX1370,
IF($BV$1664&gt;SUM($BV$1089:BV1370),_xlfn.CONCAT(", ",BX1370),
IF($BV$1664=SUM($BV$1089:BV1370),_xlfn.CONCAT(" y ",BX1370)))))</f>
        <v/>
      </c>
      <c r="BX1370" s="421">
        <v>282</v>
      </c>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row>
    <row r="1371" spans="1:133" ht="14.25">
      <c r="A1371" s="405"/>
      <c r="B1371" s="6"/>
      <c r="C1371" s="421" t="s">
        <v>6948</v>
      </c>
      <c r="D1371" s="668" t="str">
        <f>IF($AC$1082="","",IF(HLOOKUP($AC$1082,Presentación!$AQ$3:$BV$574,Presentación!AP286)="","",HLOOKUP($AC$1082,Presentación!$AQ$3:$BV$574,Presentación!AP286,0)))</f>
        <v/>
      </c>
      <c r="E1371" s="669"/>
      <c r="F1371" s="670"/>
      <c r="G1371" s="763" t="str">
        <f>IF($AC$1082="","",IF(HLOOKUP($AC$1082,Presentación!$BZ$3:$DE$574,Presentación!AP286,0)="","",HLOOKUP($AC$1082,Presentación!$BZ$3:$DE$574,Presentación!AP286,0)))</f>
        <v/>
      </c>
      <c r="H1371" s="669"/>
      <c r="I1371" s="669"/>
      <c r="J1371" s="669"/>
      <c r="K1371" s="669"/>
      <c r="L1371" s="670"/>
      <c r="M1371" s="112"/>
      <c r="N1371" s="112"/>
      <c r="O1371" s="112"/>
      <c r="P1371" s="112"/>
      <c r="Q1371" s="112"/>
      <c r="R1371" s="112"/>
      <c r="S1371" s="112"/>
      <c r="T1371" s="112"/>
      <c r="U1371" s="112"/>
      <c r="V1371" s="112"/>
      <c r="W1371" s="112"/>
      <c r="X1371" s="112"/>
      <c r="Y1371" s="112"/>
      <c r="Z1371" s="112"/>
      <c r="AA1371" s="112"/>
      <c r="AB1371" s="112"/>
      <c r="AC1371" s="112"/>
      <c r="AD1371" s="112"/>
      <c r="AG1371">
        <f t="shared" si="445"/>
        <v>0</v>
      </c>
      <c r="AH1371" s="247">
        <f t="shared" si="446"/>
        <v>0</v>
      </c>
      <c r="AI1371" s="310" t="str">
        <f>IF(AH1371=0,"",
IF(SUM($AH$1088:AH1371)=1,AJ1371,
IF($AH$1663&gt;SUM($AH$1088:AH1371),_xlfn.CONCAT(", ",AJ1371),
IF($AH$1663=SUM($AH$1088:AH1371),_xlfn.CONCAT(" y ",AJ1371)))))</f>
        <v/>
      </c>
      <c r="AJ1371" s="421">
        <v>284</v>
      </c>
      <c r="AK1371">
        <f t="shared" si="444"/>
        <v>0</v>
      </c>
      <c r="AL1371">
        <f t="shared" si="447"/>
        <v>0</v>
      </c>
      <c r="AM1371">
        <f t="shared" si="448"/>
        <v>0</v>
      </c>
      <c r="AN1371">
        <f t="shared" si="449"/>
        <v>0</v>
      </c>
      <c r="AO1371">
        <f t="shared" si="450"/>
        <v>0</v>
      </c>
      <c r="AP1371">
        <f t="shared" si="451"/>
        <v>0</v>
      </c>
      <c r="AQ1371">
        <f t="shared" si="452"/>
        <v>0</v>
      </c>
      <c r="AR1371">
        <f t="shared" si="453"/>
        <v>0</v>
      </c>
      <c r="AS1371">
        <f t="shared" si="454"/>
        <v>0</v>
      </c>
      <c r="AT1371">
        <f t="shared" si="455"/>
        <v>0</v>
      </c>
      <c r="AU1371">
        <f t="shared" si="456"/>
        <v>0</v>
      </c>
      <c r="AV1371">
        <f t="shared" si="457"/>
        <v>0</v>
      </c>
      <c r="AW1371">
        <f t="shared" si="458"/>
        <v>0</v>
      </c>
      <c r="AX1371">
        <f t="shared" si="459"/>
        <v>0</v>
      </c>
      <c r="AY1371">
        <f t="shared" si="460"/>
        <v>0</v>
      </c>
      <c r="AZ1371">
        <f t="shared" si="461"/>
        <v>0</v>
      </c>
      <c r="BA1371">
        <f t="shared" si="462"/>
        <v>0</v>
      </c>
      <c r="BB1371">
        <f t="shared" si="463"/>
        <v>0</v>
      </c>
      <c r="BC1371">
        <f t="shared" si="464"/>
        <v>0</v>
      </c>
      <c r="BD1371">
        <f t="shared" si="465"/>
        <v>0</v>
      </c>
      <c r="BE1371">
        <f t="shared" si="466"/>
        <v>0</v>
      </c>
      <c r="BF1371">
        <f t="shared" si="467"/>
        <v>0</v>
      </c>
      <c r="BG1371">
        <f t="shared" si="468"/>
        <v>0</v>
      </c>
      <c r="BH1371">
        <f t="shared" si="469"/>
        <v>0</v>
      </c>
      <c r="BI1371">
        <f t="shared" si="470"/>
        <v>0</v>
      </c>
      <c r="BJ1371" s="311">
        <f t="shared" si="471"/>
        <v>0</v>
      </c>
      <c r="BK1371" s="312">
        <f t="shared" si="472"/>
        <v>0</v>
      </c>
      <c r="BL1371" s="313">
        <f t="shared" si="473"/>
        <v>0</v>
      </c>
      <c r="BM1371" s="314">
        <f t="shared" si="480"/>
        <v>0</v>
      </c>
      <c r="BN1371" s="311">
        <f t="shared" si="474"/>
        <v>0</v>
      </c>
      <c r="BO1371" s="312">
        <f t="shared" si="475"/>
        <v>0</v>
      </c>
      <c r="BP1371" s="313">
        <f t="shared" si="476"/>
        <v>0</v>
      </c>
      <c r="BQ1371" s="314">
        <f t="shared" si="481"/>
        <v>0</v>
      </c>
      <c r="BR1371" s="311">
        <f t="shared" si="477"/>
        <v>0</v>
      </c>
      <c r="BS1371" s="312">
        <f t="shared" si="478"/>
        <v>0</v>
      </c>
      <c r="BT1371" s="313">
        <f t="shared" si="479"/>
        <v>0</v>
      </c>
      <c r="BU1371" s="314">
        <f t="shared" si="482"/>
        <v>0</v>
      </c>
      <c r="BV1371" s="247">
        <f t="shared" si="483"/>
        <v>0</v>
      </c>
      <c r="BW1371" s="310" t="str">
        <f>IF(BV1371=0,"",
IF(SUM($BV$1089:BV1371)=1,BX1371,
IF($BV$1664&gt;SUM($BV$1089:BV1371),_xlfn.CONCAT(", ",BX1371),
IF($BV$1664=SUM($BV$1089:BV1371),_xlfn.CONCAT(" y ",BX1371)))))</f>
        <v/>
      </c>
      <c r="BX1371" s="421">
        <v>283</v>
      </c>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row>
    <row r="1372" spans="1:133" ht="14.25">
      <c r="A1372" s="405"/>
      <c r="B1372" s="6"/>
      <c r="C1372" s="421" t="s">
        <v>6949</v>
      </c>
      <c r="D1372" s="668" t="str">
        <f>IF($AC$1082="","",IF(HLOOKUP($AC$1082,Presentación!$AQ$3:$BV$574,Presentación!AP287)="","",HLOOKUP($AC$1082,Presentación!$AQ$3:$BV$574,Presentación!AP287,0)))</f>
        <v/>
      </c>
      <c r="E1372" s="669"/>
      <c r="F1372" s="670"/>
      <c r="G1372" s="763" t="str">
        <f>IF($AC$1082="","",IF(HLOOKUP($AC$1082,Presentación!$BZ$3:$DE$574,Presentación!AP287,0)="","",HLOOKUP($AC$1082,Presentación!$BZ$3:$DE$574,Presentación!AP287,0)))</f>
        <v/>
      </c>
      <c r="H1372" s="669"/>
      <c r="I1372" s="669"/>
      <c r="J1372" s="669"/>
      <c r="K1372" s="669"/>
      <c r="L1372" s="670"/>
      <c r="M1372" s="112"/>
      <c r="N1372" s="112"/>
      <c r="O1372" s="112"/>
      <c r="P1372" s="112"/>
      <c r="Q1372" s="112"/>
      <c r="R1372" s="112"/>
      <c r="S1372" s="112"/>
      <c r="T1372" s="112"/>
      <c r="U1372" s="112"/>
      <c r="V1372" s="112"/>
      <c r="W1372" s="112"/>
      <c r="X1372" s="112"/>
      <c r="Y1372" s="112"/>
      <c r="Z1372" s="112"/>
      <c r="AA1372" s="112"/>
      <c r="AB1372" s="112"/>
      <c r="AC1372" s="112"/>
      <c r="AD1372" s="112"/>
      <c r="AG1372">
        <f t="shared" si="445"/>
        <v>0</v>
      </c>
      <c r="AH1372" s="247">
        <f t="shared" si="446"/>
        <v>0</v>
      </c>
      <c r="AI1372" s="310" t="str">
        <f>IF(AH1372=0,"",
IF(SUM($AH$1088:AH1372)=1,AJ1372,
IF($AH$1663&gt;SUM($AH$1088:AH1372),_xlfn.CONCAT(", ",AJ1372),
IF($AH$1663=SUM($AH$1088:AH1372),_xlfn.CONCAT(" y ",AJ1372)))))</f>
        <v/>
      </c>
      <c r="AJ1372" s="421">
        <v>285</v>
      </c>
      <c r="AK1372">
        <f t="shared" si="444"/>
        <v>0</v>
      </c>
      <c r="AL1372">
        <f t="shared" si="447"/>
        <v>0</v>
      </c>
      <c r="AM1372">
        <f t="shared" si="448"/>
        <v>0</v>
      </c>
      <c r="AN1372">
        <f t="shared" si="449"/>
        <v>0</v>
      </c>
      <c r="AO1372">
        <f t="shared" si="450"/>
        <v>0</v>
      </c>
      <c r="AP1372">
        <f t="shared" si="451"/>
        <v>0</v>
      </c>
      <c r="AQ1372">
        <f t="shared" si="452"/>
        <v>0</v>
      </c>
      <c r="AR1372">
        <f t="shared" si="453"/>
        <v>0</v>
      </c>
      <c r="AS1372">
        <f t="shared" si="454"/>
        <v>0</v>
      </c>
      <c r="AT1372">
        <f t="shared" si="455"/>
        <v>0</v>
      </c>
      <c r="AU1372">
        <f t="shared" si="456"/>
        <v>0</v>
      </c>
      <c r="AV1372">
        <f t="shared" si="457"/>
        <v>0</v>
      </c>
      <c r="AW1372">
        <f t="shared" si="458"/>
        <v>0</v>
      </c>
      <c r="AX1372">
        <f t="shared" si="459"/>
        <v>0</v>
      </c>
      <c r="AY1372">
        <f t="shared" si="460"/>
        <v>0</v>
      </c>
      <c r="AZ1372">
        <f t="shared" si="461"/>
        <v>0</v>
      </c>
      <c r="BA1372">
        <f t="shared" si="462"/>
        <v>0</v>
      </c>
      <c r="BB1372">
        <f t="shared" si="463"/>
        <v>0</v>
      </c>
      <c r="BC1372">
        <f t="shared" si="464"/>
        <v>0</v>
      </c>
      <c r="BD1372">
        <f t="shared" si="465"/>
        <v>0</v>
      </c>
      <c r="BE1372">
        <f t="shared" si="466"/>
        <v>0</v>
      </c>
      <c r="BF1372">
        <f t="shared" si="467"/>
        <v>0</v>
      </c>
      <c r="BG1372">
        <f t="shared" si="468"/>
        <v>0</v>
      </c>
      <c r="BH1372">
        <f t="shared" si="469"/>
        <v>0</v>
      </c>
      <c r="BI1372">
        <f t="shared" si="470"/>
        <v>0</v>
      </c>
      <c r="BJ1372" s="311">
        <f t="shared" si="471"/>
        <v>0</v>
      </c>
      <c r="BK1372" s="312">
        <f t="shared" si="472"/>
        <v>0</v>
      </c>
      <c r="BL1372" s="313">
        <f t="shared" si="473"/>
        <v>0</v>
      </c>
      <c r="BM1372" s="314">
        <f t="shared" si="480"/>
        <v>0</v>
      </c>
      <c r="BN1372" s="311">
        <f t="shared" si="474"/>
        <v>0</v>
      </c>
      <c r="BO1372" s="312">
        <f t="shared" si="475"/>
        <v>0</v>
      </c>
      <c r="BP1372" s="313">
        <f t="shared" si="476"/>
        <v>0</v>
      </c>
      <c r="BQ1372" s="314">
        <f t="shared" si="481"/>
        <v>0</v>
      </c>
      <c r="BR1372" s="311">
        <f t="shared" si="477"/>
        <v>0</v>
      </c>
      <c r="BS1372" s="312">
        <f t="shared" si="478"/>
        <v>0</v>
      </c>
      <c r="BT1372" s="313">
        <f t="shared" si="479"/>
        <v>0</v>
      </c>
      <c r="BU1372" s="314">
        <f t="shared" si="482"/>
        <v>0</v>
      </c>
      <c r="BV1372" s="247">
        <f t="shared" si="483"/>
        <v>0</v>
      </c>
      <c r="BW1372" s="310" t="str">
        <f>IF(BV1372=0,"",
IF(SUM($BV$1089:BV1372)=1,BX1372,
IF($BV$1664&gt;SUM($BV$1089:BV1372),_xlfn.CONCAT(", ",BX1372),
IF($BV$1664=SUM($BV$1089:BV1372),_xlfn.CONCAT(" y ",BX1372)))))</f>
        <v/>
      </c>
      <c r="BX1372" s="421">
        <v>284</v>
      </c>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row>
    <row r="1373" spans="1:133" ht="14.25">
      <c r="A1373" s="405"/>
      <c r="B1373" s="6"/>
      <c r="C1373" s="421" t="s">
        <v>6950</v>
      </c>
      <c r="D1373" s="668" t="str">
        <f>IF($AC$1082="","",IF(HLOOKUP($AC$1082,Presentación!$AQ$3:$BV$574,Presentación!AP288)="","",HLOOKUP($AC$1082,Presentación!$AQ$3:$BV$574,Presentación!AP288,0)))</f>
        <v/>
      </c>
      <c r="E1373" s="669"/>
      <c r="F1373" s="670"/>
      <c r="G1373" s="763" t="str">
        <f>IF($AC$1082="","",IF(HLOOKUP($AC$1082,Presentación!$BZ$3:$DE$574,Presentación!AP288,0)="","",HLOOKUP($AC$1082,Presentación!$BZ$3:$DE$574,Presentación!AP288,0)))</f>
        <v/>
      </c>
      <c r="H1373" s="669"/>
      <c r="I1373" s="669"/>
      <c r="J1373" s="669"/>
      <c r="K1373" s="669"/>
      <c r="L1373" s="670"/>
      <c r="M1373" s="112"/>
      <c r="N1373" s="112"/>
      <c r="O1373" s="112"/>
      <c r="P1373" s="112"/>
      <c r="Q1373" s="112"/>
      <c r="R1373" s="112"/>
      <c r="S1373" s="112"/>
      <c r="T1373" s="112"/>
      <c r="U1373" s="112"/>
      <c r="V1373" s="112"/>
      <c r="W1373" s="112"/>
      <c r="X1373" s="112"/>
      <c r="Y1373" s="112"/>
      <c r="Z1373" s="112"/>
      <c r="AA1373" s="112"/>
      <c r="AB1373" s="112"/>
      <c r="AC1373" s="112"/>
      <c r="AD1373" s="112"/>
      <c r="AG1373">
        <f t="shared" si="445"/>
        <v>0</v>
      </c>
      <c r="AH1373" s="247">
        <f t="shared" si="446"/>
        <v>0</v>
      </c>
      <c r="AI1373" s="310" t="str">
        <f>IF(AH1373=0,"",
IF(SUM($AH$1088:AH1373)=1,AJ1373,
IF($AH$1663&gt;SUM($AH$1088:AH1373),_xlfn.CONCAT(", ",AJ1373),
IF($AH$1663=SUM($AH$1088:AH1373),_xlfn.CONCAT(" y ",AJ1373)))))</f>
        <v/>
      </c>
      <c r="AJ1373" s="421">
        <v>286</v>
      </c>
      <c r="AK1373">
        <f t="shared" si="444"/>
        <v>0</v>
      </c>
      <c r="AL1373">
        <f t="shared" si="447"/>
        <v>0</v>
      </c>
      <c r="AM1373">
        <f t="shared" si="448"/>
        <v>0</v>
      </c>
      <c r="AN1373">
        <f t="shared" si="449"/>
        <v>0</v>
      </c>
      <c r="AO1373">
        <f t="shared" si="450"/>
        <v>0</v>
      </c>
      <c r="AP1373">
        <f t="shared" si="451"/>
        <v>0</v>
      </c>
      <c r="AQ1373">
        <f t="shared" si="452"/>
        <v>0</v>
      </c>
      <c r="AR1373">
        <f t="shared" si="453"/>
        <v>0</v>
      </c>
      <c r="AS1373">
        <f t="shared" si="454"/>
        <v>0</v>
      </c>
      <c r="AT1373">
        <f t="shared" si="455"/>
        <v>0</v>
      </c>
      <c r="AU1373">
        <f t="shared" si="456"/>
        <v>0</v>
      </c>
      <c r="AV1373">
        <f t="shared" si="457"/>
        <v>0</v>
      </c>
      <c r="AW1373">
        <f t="shared" si="458"/>
        <v>0</v>
      </c>
      <c r="AX1373">
        <f t="shared" si="459"/>
        <v>0</v>
      </c>
      <c r="AY1373">
        <f t="shared" si="460"/>
        <v>0</v>
      </c>
      <c r="AZ1373">
        <f t="shared" si="461"/>
        <v>0</v>
      </c>
      <c r="BA1373">
        <f t="shared" si="462"/>
        <v>0</v>
      </c>
      <c r="BB1373">
        <f t="shared" si="463"/>
        <v>0</v>
      </c>
      <c r="BC1373">
        <f t="shared" si="464"/>
        <v>0</v>
      </c>
      <c r="BD1373">
        <f t="shared" si="465"/>
        <v>0</v>
      </c>
      <c r="BE1373">
        <f t="shared" si="466"/>
        <v>0</v>
      </c>
      <c r="BF1373">
        <f t="shared" si="467"/>
        <v>0</v>
      </c>
      <c r="BG1373">
        <f t="shared" si="468"/>
        <v>0</v>
      </c>
      <c r="BH1373">
        <f t="shared" si="469"/>
        <v>0</v>
      </c>
      <c r="BI1373">
        <f t="shared" si="470"/>
        <v>0</v>
      </c>
      <c r="BJ1373" s="311">
        <f t="shared" si="471"/>
        <v>0</v>
      </c>
      <c r="BK1373" s="312">
        <f t="shared" si="472"/>
        <v>0</v>
      </c>
      <c r="BL1373" s="313">
        <f t="shared" si="473"/>
        <v>0</v>
      </c>
      <c r="BM1373" s="314">
        <f t="shared" si="480"/>
        <v>0</v>
      </c>
      <c r="BN1373" s="311">
        <f t="shared" si="474"/>
        <v>0</v>
      </c>
      <c r="BO1373" s="312">
        <f t="shared" si="475"/>
        <v>0</v>
      </c>
      <c r="BP1373" s="313">
        <f t="shared" si="476"/>
        <v>0</v>
      </c>
      <c r="BQ1373" s="314">
        <f t="shared" si="481"/>
        <v>0</v>
      </c>
      <c r="BR1373" s="311">
        <f t="shared" si="477"/>
        <v>0</v>
      </c>
      <c r="BS1373" s="312">
        <f t="shared" si="478"/>
        <v>0</v>
      </c>
      <c r="BT1373" s="313">
        <f t="shared" si="479"/>
        <v>0</v>
      </c>
      <c r="BU1373" s="314">
        <f t="shared" si="482"/>
        <v>0</v>
      </c>
      <c r="BV1373" s="247">
        <f t="shared" si="483"/>
        <v>0</v>
      </c>
      <c r="BW1373" s="310" t="str">
        <f>IF(BV1373=0,"",
IF(SUM($BV$1089:BV1373)=1,BX1373,
IF($BV$1664&gt;SUM($BV$1089:BV1373),_xlfn.CONCAT(", ",BX1373),
IF($BV$1664=SUM($BV$1089:BV1373),_xlfn.CONCAT(" y ",BX1373)))))</f>
        <v/>
      </c>
      <c r="BX1373" s="421">
        <v>285</v>
      </c>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row>
    <row r="1374" spans="1:133" ht="14.25">
      <c r="A1374" s="405"/>
      <c r="B1374" s="6"/>
      <c r="C1374" s="421" t="s">
        <v>6951</v>
      </c>
      <c r="D1374" s="668" t="str">
        <f>IF($AC$1082="","",IF(HLOOKUP($AC$1082,Presentación!$AQ$3:$BV$574,Presentación!AP289)="","",HLOOKUP($AC$1082,Presentación!$AQ$3:$BV$574,Presentación!AP289,0)))</f>
        <v/>
      </c>
      <c r="E1374" s="669"/>
      <c r="F1374" s="670"/>
      <c r="G1374" s="763" t="str">
        <f>IF($AC$1082="","",IF(HLOOKUP($AC$1082,Presentación!$BZ$3:$DE$574,Presentación!AP289,0)="","",HLOOKUP($AC$1082,Presentación!$BZ$3:$DE$574,Presentación!AP289,0)))</f>
        <v/>
      </c>
      <c r="H1374" s="669"/>
      <c r="I1374" s="669"/>
      <c r="J1374" s="669"/>
      <c r="K1374" s="669"/>
      <c r="L1374" s="670"/>
      <c r="M1374" s="112"/>
      <c r="N1374" s="112"/>
      <c r="O1374" s="112"/>
      <c r="P1374" s="112"/>
      <c r="Q1374" s="112"/>
      <c r="R1374" s="112"/>
      <c r="S1374" s="112"/>
      <c r="T1374" s="112"/>
      <c r="U1374" s="112"/>
      <c r="V1374" s="112"/>
      <c r="W1374" s="112"/>
      <c r="X1374" s="112"/>
      <c r="Y1374" s="112"/>
      <c r="Z1374" s="112"/>
      <c r="AA1374" s="112"/>
      <c r="AB1374" s="112"/>
      <c r="AC1374" s="112"/>
      <c r="AD1374" s="112"/>
      <c r="AG1374">
        <f t="shared" si="445"/>
        <v>0</v>
      </c>
      <c r="AH1374" s="247">
        <f t="shared" si="446"/>
        <v>0</v>
      </c>
      <c r="AI1374" s="310" t="str">
        <f>IF(AH1374=0,"",
IF(SUM($AH$1088:AH1374)=1,AJ1374,
IF($AH$1663&gt;SUM($AH$1088:AH1374),_xlfn.CONCAT(", ",AJ1374),
IF($AH$1663=SUM($AH$1088:AH1374),_xlfn.CONCAT(" y ",AJ1374)))))</f>
        <v/>
      </c>
      <c r="AJ1374" s="421">
        <v>287</v>
      </c>
      <c r="AK1374">
        <f t="shared" si="444"/>
        <v>0</v>
      </c>
      <c r="AL1374">
        <f t="shared" si="447"/>
        <v>0</v>
      </c>
      <c r="AM1374">
        <f t="shared" si="448"/>
        <v>0</v>
      </c>
      <c r="AN1374">
        <f t="shared" si="449"/>
        <v>0</v>
      </c>
      <c r="AO1374">
        <f t="shared" si="450"/>
        <v>0</v>
      </c>
      <c r="AP1374">
        <f t="shared" si="451"/>
        <v>0</v>
      </c>
      <c r="AQ1374">
        <f t="shared" si="452"/>
        <v>0</v>
      </c>
      <c r="AR1374">
        <f t="shared" si="453"/>
        <v>0</v>
      </c>
      <c r="AS1374">
        <f t="shared" si="454"/>
        <v>0</v>
      </c>
      <c r="AT1374">
        <f t="shared" si="455"/>
        <v>0</v>
      </c>
      <c r="AU1374">
        <f t="shared" si="456"/>
        <v>0</v>
      </c>
      <c r="AV1374">
        <f t="shared" si="457"/>
        <v>0</v>
      </c>
      <c r="AW1374">
        <f t="shared" si="458"/>
        <v>0</v>
      </c>
      <c r="AX1374">
        <f t="shared" si="459"/>
        <v>0</v>
      </c>
      <c r="AY1374">
        <f t="shared" si="460"/>
        <v>0</v>
      </c>
      <c r="AZ1374">
        <f t="shared" si="461"/>
        <v>0</v>
      </c>
      <c r="BA1374">
        <f t="shared" si="462"/>
        <v>0</v>
      </c>
      <c r="BB1374">
        <f t="shared" si="463"/>
        <v>0</v>
      </c>
      <c r="BC1374">
        <f t="shared" si="464"/>
        <v>0</v>
      </c>
      <c r="BD1374">
        <f t="shared" si="465"/>
        <v>0</v>
      </c>
      <c r="BE1374">
        <f t="shared" si="466"/>
        <v>0</v>
      </c>
      <c r="BF1374">
        <f t="shared" si="467"/>
        <v>0</v>
      </c>
      <c r="BG1374">
        <f t="shared" si="468"/>
        <v>0</v>
      </c>
      <c r="BH1374">
        <f t="shared" si="469"/>
        <v>0</v>
      </c>
      <c r="BI1374">
        <f t="shared" si="470"/>
        <v>0</v>
      </c>
      <c r="BJ1374" s="311">
        <f t="shared" si="471"/>
        <v>0</v>
      </c>
      <c r="BK1374" s="312">
        <f t="shared" si="472"/>
        <v>0</v>
      </c>
      <c r="BL1374" s="313">
        <f t="shared" si="473"/>
        <v>0</v>
      </c>
      <c r="BM1374" s="314">
        <f t="shared" si="480"/>
        <v>0</v>
      </c>
      <c r="BN1374" s="311">
        <f t="shared" si="474"/>
        <v>0</v>
      </c>
      <c r="BO1374" s="312">
        <f t="shared" si="475"/>
        <v>0</v>
      </c>
      <c r="BP1374" s="313">
        <f t="shared" si="476"/>
        <v>0</v>
      </c>
      <c r="BQ1374" s="314">
        <f t="shared" si="481"/>
        <v>0</v>
      </c>
      <c r="BR1374" s="311">
        <f t="shared" si="477"/>
        <v>0</v>
      </c>
      <c r="BS1374" s="312">
        <f t="shared" si="478"/>
        <v>0</v>
      </c>
      <c r="BT1374" s="313">
        <f t="shared" si="479"/>
        <v>0</v>
      </c>
      <c r="BU1374" s="314">
        <f t="shared" si="482"/>
        <v>0</v>
      </c>
      <c r="BV1374" s="247">
        <f t="shared" si="483"/>
        <v>0</v>
      </c>
      <c r="BW1374" s="310" t="str">
        <f>IF(BV1374=0,"",
IF(SUM($BV$1089:BV1374)=1,BX1374,
IF($BV$1664&gt;SUM($BV$1089:BV1374),_xlfn.CONCAT(", ",BX1374),
IF($BV$1664=SUM($BV$1089:BV1374),_xlfn.CONCAT(" y ",BX1374)))))</f>
        <v/>
      </c>
      <c r="BX1374" s="421">
        <v>286</v>
      </c>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row>
    <row r="1375" spans="1:133" ht="14.25">
      <c r="A1375" s="405"/>
      <c r="B1375" s="6"/>
      <c r="C1375" s="421" t="s">
        <v>6952</v>
      </c>
      <c r="D1375" s="668" t="str">
        <f>IF($AC$1082="","",IF(HLOOKUP($AC$1082,Presentación!$AQ$3:$BV$574,Presentación!AP290)="","",HLOOKUP($AC$1082,Presentación!$AQ$3:$BV$574,Presentación!AP290,0)))</f>
        <v/>
      </c>
      <c r="E1375" s="669"/>
      <c r="F1375" s="670"/>
      <c r="G1375" s="763" t="str">
        <f>IF($AC$1082="","",IF(HLOOKUP($AC$1082,Presentación!$BZ$3:$DE$574,Presentación!AP290,0)="","",HLOOKUP($AC$1082,Presentación!$BZ$3:$DE$574,Presentación!AP290,0)))</f>
        <v/>
      </c>
      <c r="H1375" s="669"/>
      <c r="I1375" s="669"/>
      <c r="J1375" s="669"/>
      <c r="K1375" s="669"/>
      <c r="L1375" s="670"/>
      <c r="M1375" s="112"/>
      <c r="N1375" s="112"/>
      <c r="O1375" s="112"/>
      <c r="P1375" s="112"/>
      <c r="Q1375" s="112"/>
      <c r="R1375" s="112"/>
      <c r="S1375" s="112"/>
      <c r="T1375" s="112"/>
      <c r="U1375" s="112"/>
      <c r="V1375" s="112"/>
      <c r="W1375" s="112"/>
      <c r="X1375" s="112"/>
      <c r="Y1375" s="112"/>
      <c r="Z1375" s="112"/>
      <c r="AA1375" s="112"/>
      <c r="AB1375" s="112"/>
      <c r="AC1375" s="112"/>
      <c r="AD1375" s="112"/>
      <c r="AG1375">
        <f t="shared" si="445"/>
        <v>0</v>
      </c>
      <c r="AH1375" s="247">
        <f t="shared" si="446"/>
        <v>0</v>
      </c>
      <c r="AI1375" s="310" t="str">
        <f>IF(AH1375=0,"",
IF(SUM($AH$1088:AH1375)=1,AJ1375,
IF($AH$1663&gt;SUM($AH$1088:AH1375),_xlfn.CONCAT(", ",AJ1375),
IF($AH$1663=SUM($AH$1088:AH1375),_xlfn.CONCAT(" y ",AJ1375)))))</f>
        <v/>
      </c>
      <c r="AJ1375" s="421">
        <v>288</v>
      </c>
      <c r="AK1375">
        <f t="shared" si="444"/>
        <v>0</v>
      </c>
      <c r="AL1375">
        <f t="shared" si="447"/>
        <v>0</v>
      </c>
      <c r="AM1375">
        <f t="shared" si="448"/>
        <v>0</v>
      </c>
      <c r="AN1375">
        <f t="shared" si="449"/>
        <v>0</v>
      </c>
      <c r="AO1375">
        <f t="shared" si="450"/>
        <v>0</v>
      </c>
      <c r="AP1375">
        <f t="shared" si="451"/>
        <v>0</v>
      </c>
      <c r="AQ1375">
        <f t="shared" si="452"/>
        <v>0</v>
      </c>
      <c r="AR1375">
        <f t="shared" si="453"/>
        <v>0</v>
      </c>
      <c r="AS1375">
        <f t="shared" si="454"/>
        <v>0</v>
      </c>
      <c r="AT1375">
        <f t="shared" si="455"/>
        <v>0</v>
      </c>
      <c r="AU1375">
        <f t="shared" si="456"/>
        <v>0</v>
      </c>
      <c r="AV1375">
        <f t="shared" si="457"/>
        <v>0</v>
      </c>
      <c r="AW1375">
        <f t="shared" si="458"/>
        <v>0</v>
      </c>
      <c r="AX1375">
        <f t="shared" si="459"/>
        <v>0</v>
      </c>
      <c r="AY1375">
        <f t="shared" si="460"/>
        <v>0</v>
      </c>
      <c r="AZ1375">
        <f t="shared" si="461"/>
        <v>0</v>
      </c>
      <c r="BA1375">
        <f t="shared" si="462"/>
        <v>0</v>
      </c>
      <c r="BB1375">
        <f t="shared" si="463"/>
        <v>0</v>
      </c>
      <c r="BC1375">
        <f t="shared" si="464"/>
        <v>0</v>
      </c>
      <c r="BD1375">
        <f t="shared" si="465"/>
        <v>0</v>
      </c>
      <c r="BE1375">
        <f t="shared" si="466"/>
        <v>0</v>
      </c>
      <c r="BF1375">
        <f t="shared" si="467"/>
        <v>0</v>
      </c>
      <c r="BG1375">
        <f t="shared" si="468"/>
        <v>0</v>
      </c>
      <c r="BH1375">
        <f t="shared" si="469"/>
        <v>0</v>
      </c>
      <c r="BI1375">
        <f t="shared" si="470"/>
        <v>0</v>
      </c>
      <c r="BJ1375" s="311">
        <f t="shared" si="471"/>
        <v>0</v>
      </c>
      <c r="BK1375" s="312">
        <f t="shared" si="472"/>
        <v>0</v>
      </c>
      <c r="BL1375" s="313">
        <f t="shared" si="473"/>
        <v>0</v>
      </c>
      <c r="BM1375" s="314">
        <f t="shared" si="480"/>
        <v>0</v>
      </c>
      <c r="BN1375" s="311">
        <f t="shared" si="474"/>
        <v>0</v>
      </c>
      <c r="BO1375" s="312">
        <f t="shared" si="475"/>
        <v>0</v>
      </c>
      <c r="BP1375" s="313">
        <f t="shared" si="476"/>
        <v>0</v>
      </c>
      <c r="BQ1375" s="314">
        <f t="shared" si="481"/>
        <v>0</v>
      </c>
      <c r="BR1375" s="311">
        <f t="shared" si="477"/>
        <v>0</v>
      </c>
      <c r="BS1375" s="312">
        <f t="shared" si="478"/>
        <v>0</v>
      </c>
      <c r="BT1375" s="313">
        <f t="shared" si="479"/>
        <v>0</v>
      </c>
      <c r="BU1375" s="314">
        <f t="shared" si="482"/>
        <v>0</v>
      </c>
      <c r="BV1375" s="247">
        <f t="shared" si="483"/>
        <v>0</v>
      </c>
      <c r="BW1375" s="310" t="str">
        <f>IF(BV1375=0,"",
IF(SUM($BV$1089:BV1375)=1,BX1375,
IF($BV$1664&gt;SUM($BV$1089:BV1375),_xlfn.CONCAT(", ",BX1375),
IF($BV$1664=SUM($BV$1089:BV1375),_xlfn.CONCAT(" y ",BX1375)))))</f>
        <v/>
      </c>
      <c r="BX1375" s="421">
        <v>287</v>
      </c>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row>
    <row r="1376" spans="1:133" ht="14.25">
      <c r="A1376" s="405"/>
      <c r="B1376" s="6"/>
      <c r="C1376" s="421" t="s">
        <v>6953</v>
      </c>
      <c r="D1376" s="668" t="str">
        <f>IF($AC$1082="","",IF(HLOOKUP($AC$1082,Presentación!$AQ$3:$BV$574,Presentación!AP291)="","",HLOOKUP($AC$1082,Presentación!$AQ$3:$BV$574,Presentación!AP291,0)))</f>
        <v/>
      </c>
      <c r="E1376" s="669"/>
      <c r="F1376" s="670"/>
      <c r="G1376" s="763" t="str">
        <f>IF($AC$1082="","",IF(HLOOKUP($AC$1082,Presentación!$BZ$3:$DE$574,Presentación!AP291,0)="","",HLOOKUP($AC$1082,Presentación!$BZ$3:$DE$574,Presentación!AP291,0)))</f>
        <v/>
      </c>
      <c r="H1376" s="669"/>
      <c r="I1376" s="669"/>
      <c r="J1376" s="669"/>
      <c r="K1376" s="669"/>
      <c r="L1376" s="670"/>
      <c r="M1376" s="112"/>
      <c r="N1376" s="112"/>
      <c r="O1376" s="112"/>
      <c r="P1376" s="112"/>
      <c r="Q1376" s="112"/>
      <c r="R1376" s="112"/>
      <c r="S1376" s="112"/>
      <c r="T1376" s="112"/>
      <c r="U1376" s="112"/>
      <c r="V1376" s="112"/>
      <c r="W1376" s="112"/>
      <c r="X1376" s="112"/>
      <c r="Y1376" s="112"/>
      <c r="Z1376" s="112"/>
      <c r="AA1376" s="112"/>
      <c r="AB1376" s="112"/>
      <c r="AC1376" s="112"/>
      <c r="AD1376" s="112"/>
      <c r="AG1376">
        <f t="shared" si="445"/>
        <v>0</v>
      </c>
      <c r="AH1376" s="247">
        <f t="shared" si="446"/>
        <v>0</v>
      </c>
      <c r="AI1376" s="310" t="str">
        <f>IF(AH1376=0,"",
IF(SUM($AH$1088:AH1376)=1,AJ1376,
IF($AH$1663&gt;SUM($AH$1088:AH1376),_xlfn.CONCAT(", ",AJ1376),
IF($AH$1663=SUM($AH$1088:AH1376),_xlfn.CONCAT(" y ",AJ1376)))))</f>
        <v/>
      </c>
      <c r="AJ1376" s="421">
        <v>289</v>
      </c>
      <c r="AK1376">
        <f t="shared" si="444"/>
        <v>0</v>
      </c>
      <c r="AL1376">
        <f t="shared" si="447"/>
        <v>0</v>
      </c>
      <c r="AM1376">
        <f t="shared" si="448"/>
        <v>0</v>
      </c>
      <c r="AN1376">
        <f t="shared" si="449"/>
        <v>0</v>
      </c>
      <c r="AO1376">
        <f t="shared" si="450"/>
        <v>0</v>
      </c>
      <c r="AP1376">
        <f t="shared" si="451"/>
        <v>0</v>
      </c>
      <c r="AQ1376">
        <f t="shared" si="452"/>
        <v>0</v>
      </c>
      <c r="AR1376">
        <f t="shared" si="453"/>
        <v>0</v>
      </c>
      <c r="AS1376">
        <f t="shared" si="454"/>
        <v>0</v>
      </c>
      <c r="AT1376">
        <f t="shared" si="455"/>
        <v>0</v>
      </c>
      <c r="AU1376">
        <f t="shared" si="456"/>
        <v>0</v>
      </c>
      <c r="AV1376">
        <f t="shared" si="457"/>
        <v>0</v>
      </c>
      <c r="AW1376">
        <f t="shared" si="458"/>
        <v>0</v>
      </c>
      <c r="AX1376">
        <f t="shared" si="459"/>
        <v>0</v>
      </c>
      <c r="AY1376">
        <f t="shared" si="460"/>
        <v>0</v>
      </c>
      <c r="AZ1376">
        <f t="shared" si="461"/>
        <v>0</v>
      </c>
      <c r="BA1376">
        <f t="shared" si="462"/>
        <v>0</v>
      </c>
      <c r="BB1376">
        <f t="shared" si="463"/>
        <v>0</v>
      </c>
      <c r="BC1376">
        <f t="shared" si="464"/>
        <v>0</v>
      </c>
      <c r="BD1376">
        <f t="shared" si="465"/>
        <v>0</v>
      </c>
      <c r="BE1376">
        <f t="shared" si="466"/>
        <v>0</v>
      </c>
      <c r="BF1376">
        <f t="shared" si="467"/>
        <v>0</v>
      </c>
      <c r="BG1376">
        <f t="shared" si="468"/>
        <v>0</v>
      </c>
      <c r="BH1376">
        <f t="shared" si="469"/>
        <v>0</v>
      </c>
      <c r="BI1376">
        <f t="shared" si="470"/>
        <v>0</v>
      </c>
      <c r="BJ1376" s="311">
        <f t="shared" si="471"/>
        <v>0</v>
      </c>
      <c r="BK1376" s="312">
        <f t="shared" si="472"/>
        <v>0</v>
      </c>
      <c r="BL1376" s="313">
        <f t="shared" si="473"/>
        <v>0</v>
      </c>
      <c r="BM1376" s="314">
        <f t="shared" si="480"/>
        <v>0</v>
      </c>
      <c r="BN1376" s="311">
        <f t="shared" si="474"/>
        <v>0</v>
      </c>
      <c r="BO1376" s="312">
        <f t="shared" si="475"/>
        <v>0</v>
      </c>
      <c r="BP1376" s="313">
        <f t="shared" si="476"/>
        <v>0</v>
      </c>
      <c r="BQ1376" s="314">
        <f t="shared" si="481"/>
        <v>0</v>
      </c>
      <c r="BR1376" s="311">
        <f t="shared" si="477"/>
        <v>0</v>
      </c>
      <c r="BS1376" s="312">
        <f t="shared" si="478"/>
        <v>0</v>
      </c>
      <c r="BT1376" s="313">
        <f t="shared" si="479"/>
        <v>0</v>
      </c>
      <c r="BU1376" s="314">
        <f t="shared" si="482"/>
        <v>0</v>
      </c>
      <c r="BV1376" s="247">
        <f t="shared" si="483"/>
        <v>0</v>
      </c>
      <c r="BW1376" s="310" t="str">
        <f>IF(BV1376=0,"",
IF(SUM($BV$1089:BV1376)=1,BX1376,
IF($BV$1664&gt;SUM($BV$1089:BV1376),_xlfn.CONCAT(", ",BX1376),
IF($BV$1664=SUM($BV$1089:BV1376),_xlfn.CONCAT(" y ",BX1376)))))</f>
        <v/>
      </c>
      <c r="BX1376" s="421">
        <v>288</v>
      </c>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row>
    <row r="1377" spans="1:133" ht="14.25">
      <c r="A1377" s="405"/>
      <c r="B1377" s="6"/>
      <c r="C1377" s="421" t="s">
        <v>6954</v>
      </c>
      <c r="D1377" s="668" t="str">
        <f>IF($AC$1082="","",IF(HLOOKUP($AC$1082,Presentación!$AQ$3:$BV$574,Presentación!AP292)="","",HLOOKUP($AC$1082,Presentación!$AQ$3:$BV$574,Presentación!AP292,0)))</f>
        <v/>
      </c>
      <c r="E1377" s="669"/>
      <c r="F1377" s="670"/>
      <c r="G1377" s="763" t="str">
        <f>IF($AC$1082="","",IF(HLOOKUP($AC$1082,Presentación!$BZ$3:$DE$574,Presentación!AP292,0)="","",HLOOKUP($AC$1082,Presentación!$BZ$3:$DE$574,Presentación!AP292,0)))</f>
        <v/>
      </c>
      <c r="H1377" s="669"/>
      <c r="I1377" s="669"/>
      <c r="J1377" s="669"/>
      <c r="K1377" s="669"/>
      <c r="L1377" s="670"/>
      <c r="M1377" s="112"/>
      <c r="N1377" s="112"/>
      <c r="O1377" s="112"/>
      <c r="P1377" s="112"/>
      <c r="Q1377" s="112"/>
      <c r="R1377" s="112"/>
      <c r="S1377" s="112"/>
      <c r="T1377" s="112"/>
      <c r="U1377" s="112"/>
      <c r="V1377" s="112"/>
      <c r="W1377" s="112"/>
      <c r="X1377" s="112"/>
      <c r="Y1377" s="112"/>
      <c r="Z1377" s="112"/>
      <c r="AA1377" s="112"/>
      <c r="AB1377" s="112"/>
      <c r="AC1377" s="112"/>
      <c r="AD1377" s="112"/>
      <c r="AG1377">
        <f t="shared" si="445"/>
        <v>0</v>
      </c>
      <c r="AH1377" s="247">
        <f t="shared" si="446"/>
        <v>0</v>
      </c>
      <c r="AI1377" s="310" t="str">
        <f>IF(AH1377=0,"",
IF(SUM($AH$1088:AH1377)=1,AJ1377,
IF($AH$1663&gt;SUM($AH$1088:AH1377),_xlfn.CONCAT(", ",AJ1377),
IF($AH$1663=SUM($AH$1088:AH1377),_xlfn.CONCAT(" y ",AJ1377)))))</f>
        <v/>
      </c>
      <c r="AJ1377" s="421">
        <v>290</v>
      </c>
      <c r="AK1377">
        <f t="shared" si="444"/>
        <v>0</v>
      </c>
      <c r="AL1377">
        <f t="shared" si="447"/>
        <v>0</v>
      </c>
      <c r="AM1377">
        <f t="shared" si="448"/>
        <v>0</v>
      </c>
      <c r="AN1377">
        <f t="shared" si="449"/>
        <v>0</v>
      </c>
      <c r="AO1377">
        <f t="shared" si="450"/>
        <v>0</v>
      </c>
      <c r="AP1377">
        <f t="shared" si="451"/>
        <v>0</v>
      </c>
      <c r="AQ1377">
        <f t="shared" si="452"/>
        <v>0</v>
      </c>
      <c r="AR1377">
        <f t="shared" si="453"/>
        <v>0</v>
      </c>
      <c r="AS1377">
        <f t="shared" si="454"/>
        <v>0</v>
      </c>
      <c r="AT1377">
        <f t="shared" si="455"/>
        <v>0</v>
      </c>
      <c r="AU1377">
        <f t="shared" si="456"/>
        <v>0</v>
      </c>
      <c r="AV1377">
        <f t="shared" si="457"/>
        <v>0</v>
      </c>
      <c r="AW1377">
        <f t="shared" si="458"/>
        <v>0</v>
      </c>
      <c r="AX1377">
        <f t="shared" si="459"/>
        <v>0</v>
      </c>
      <c r="AY1377">
        <f t="shared" si="460"/>
        <v>0</v>
      </c>
      <c r="AZ1377">
        <f t="shared" si="461"/>
        <v>0</v>
      </c>
      <c r="BA1377">
        <f t="shared" si="462"/>
        <v>0</v>
      </c>
      <c r="BB1377">
        <f t="shared" si="463"/>
        <v>0</v>
      </c>
      <c r="BC1377">
        <f t="shared" si="464"/>
        <v>0</v>
      </c>
      <c r="BD1377">
        <f t="shared" si="465"/>
        <v>0</v>
      </c>
      <c r="BE1377">
        <f t="shared" si="466"/>
        <v>0</v>
      </c>
      <c r="BF1377">
        <f t="shared" si="467"/>
        <v>0</v>
      </c>
      <c r="BG1377">
        <f t="shared" si="468"/>
        <v>0</v>
      </c>
      <c r="BH1377">
        <f t="shared" si="469"/>
        <v>0</v>
      </c>
      <c r="BI1377">
        <f t="shared" si="470"/>
        <v>0</v>
      </c>
      <c r="BJ1377" s="311">
        <f t="shared" si="471"/>
        <v>0</v>
      </c>
      <c r="BK1377" s="312">
        <f t="shared" si="472"/>
        <v>0</v>
      </c>
      <c r="BL1377" s="313">
        <f t="shared" si="473"/>
        <v>0</v>
      </c>
      <c r="BM1377" s="314">
        <f t="shared" si="480"/>
        <v>0</v>
      </c>
      <c r="BN1377" s="311">
        <f t="shared" si="474"/>
        <v>0</v>
      </c>
      <c r="BO1377" s="312">
        <f t="shared" si="475"/>
        <v>0</v>
      </c>
      <c r="BP1377" s="313">
        <f t="shared" si="476"/>
        <v>0</v>
      </c>
      <c r="BQ1377" s="314">
        <f t="shared" si="481"/>
        <v>0</v>
      </c>
      <c r="BR1377" s="311">
        <f t="shared" si="477"/>
        <v>0</v>
      </c>
      <c r="BS1377" s="312">
        <f t="shared" si="478"/>
        <v>0</v>
      </c>
      <c r="BT1377" s="313">
        <f t="shared" si="479"/>
        <v>0</v>
      </c>
      <c r="BU1377" s="314">
        <f t="shared" si="482"/>
        <v>0</v>
      </c>
      <c r="BV1377" s="247">
        <f t="shared" si="483"/>
        <v>0</v>
      </c>
      <c r="BW1377" s="310" t="str">
        <f>IF(BV1377=0,"",
IF(SUM($BV$1089:BV1377)=1,BX1377,
IF($BV$1664&gt;SUM($BV$1089:BV1377),_xlfn.CONCAT(", ",BX1377),
IF($BV$1664=SUM($BV$1089:BV1377),_xlfn.CONCAT(" y ",BX1377)))))</f>
        <v/>
      </c>
      <c r="BX1377" s="421">
        <v>289</v>
      </c>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row>
    <row r="1378" spans="1:133" ht="14.25">
      <c r="A1378" s="405"/>
      <c r="B1378" s="6"/>
      <c r="C1378" s="421" t="s">
        <v>6955</v>
      </c>
      <c r="D1378" s="668" t="str">
        <f>IF($AC$1082="","",IF(HLOOKUP($AC$1082,Presentación!$AQ$3:$BV$574,Presentación!AP293)="","",HLOOKUP($AC$1082,Presentación!$AQ$3:$BV$574,Presentación!AP293,0)))</f>
        <v/>
      </c>
      <c r="E1378" s="669"/>
      <c r="F1378" s="670"/>
      <c r="G1378" s="763" t="str">
        <f>IF($AC$1082="","",IF(HLOOKUP($AC$1082,Presentación!$BZ$3:$DE$574,Presentación!AP293,0)="","",HLOOKUP($AC$1082,Presentación!$BZ$3:$DE$574,Presentación!AP293,0)))</f>
        <v/>
      </c>
      <c r="H1378" s="669"/>
      <c r="I1378" s="669"/>
      <c r="J1378" s="669"/>
      <c r="K1378" s="669"/>
      <c r="L1378" s="670"/>
      <c r="M1378" s="112"/>
      <c r="N1378" s="112"/>
      <c r="O1378" s="112"/>
      <c r="P1378" s="112"/>
      <c r="Q1378" s="112"/>
      <c r="R1378" s="112"/>
      <c r="S1378" s="112"/>
      <c r="T1378" s="112"/>
      <c r="U1378" s="112"/>
      <c r="V1378" s="112"/>
      <c r="W1378" s="112"/>
      <c r="X1378" s="112"/>
      <c r="Y1378" s="112"/>
      <c r="Z1378" s="112"/>
      <c r="AA1378" s="112"/>
      <c r="AB1378" s="112"/>
      <c r="AC1378" s="112"/>
      <c r="AD1378" s="112"/>
      <c r="AG1378">
        <f t="shared" si="445"/>
        <v>0</v>
      </c>
      <c r="AH1378" s="247">
        <f t="shared" si="446"/>
        <v>0</v>
      </c>
      <c r="AI1378" s="310" t="str">
        <f>IF(AH1378=0,"",
IF(SUM($AH$1088:AH1378)=1,AJ1378,
IF($AH$1663&gt;SUM($AH$1088:AH1378),_xlfn.CONCAT(", ",AJ1378),
IF($AH$1663=SUM($AH$1088:AH1378),_xlfn.CONCAT(" y ",AJ1378)))))</f>
        <v/>
      </c>
      <c r="AJ1378" s="421">
        <v>291</v>
      </c>
      <c r="AK1378">
        <f t="shared" si="444"/>
        <v>0</v>
      </c>
      <c r="AL1378">
        <f t="shared" si="447"/>
        <v>0</v>
      </c>
      <c r="AM1378">
        <f t="shared" si="448"/>
        <v>0</v>
      </c>
      <c r="AN1378">
        <f t="shared" si="449"/>
        <v>0</v>
      </c>
      <c r="AO1378">
        <f t="shared" si="450"/>
        <v>0</v>
      </c>
      <c r="AP1378">
        <f t="shared" si="451"/>
        <v>0</v>
      </c>
      <c r="AQ1378">
        <f t="shared" si="452"/>
        <v>0</v>
      </c>
      <c r="AR1378">
        <f t="shared" si="453"/>
        <v>0</v>
      </c>
      <c r="AS1378">
        <f t="shared" si="454"/>
        <v>0</v>
      </c>
      <c r="AT1378">
        <f t="shared" si="455"/>
        <v>0</v>
      </c>
      <c r="AU1378">
        <f t="shared" si="456"/>
        <v>0</v>
      </c>
      <c r="AV1378">
        <f t="shared" si="457"/>
        <v>0</v>
      </c>
      <c r="AW1378">
        <f t="shared" si="458"/>
        <v>0</v>
      </c>
      <c r="AX1378">
        <f t="shared" si="459"/>
        <v>0</v>
      </c>
      <c r="AY1378">
        <f t="shared" si="460"/>
        <v>0</v>
      </c>
      <c r="AZ1378">
        <f t="shared" si="461"/>
        <v>0</v>
      </c>
      <c r="BA1378">
        <f t="shared" si="462"/>
        <v>0</v>
      </c>
      <c r="BB1378">
        <f t="shared" si="463"/>
        <v>0</v>
      </c>
      <c r="BC1378">
        <f t="shared" si="464"/>
        <v>0</v>
      </c>
      <c r="BD1378">
        <f t="shared" si="465"/>
        <v>0</v>
      </c>
      <c r="BE1378">
        <f t="shared" si="466"/>
        <v>0</v>
      </c>
      <c r="BF1378">
        <f t="shared" si="467"/>
        <v>0</v>
      </c>
      <c r="BG1378">
        <f t="shared" si="468"/>
        <v>0</v>
      </c>
      <c r="BH1378">
        <f t="shared" si="469"/>
        <v>0</v>
      </c>
      <c r="BI1378">
        <f t="shared" si="470"/>
        <v>0</v>
      </c>
      <c r="BJ1378" s="311">
        <f t="shared" si="471"/>
        <v>0</v>
      </c>
      <c r="BK1378" s="312">
        <f t="shared" si="472"/>
        <v>0</v>
      </c>
      <c r="BL1378" s="313">
        <f t="shared" si="473"/>
        <v>0</v>
      </c>
      <c r="BM1378" s="314">
        <f t="shared" si="480"/>
        <v>0</v>
      </c>
      <c r="BN1378" s="311">
        <f t="shared" si="474"/>
        <v>0</v>
      </c>
      <c r="BO1378" s="312">
        <f t="shared" si="475"/>
        <v>0</v>
      </c>
      <c r="BP1378" s="313">
        <f t="shared" si="476"/>
        <v>0</v>
      </c>
      <c r="BQ1378" s="314">
        <f t="shared" si="481"/>
        <v>0</v>
      </c>
      <c r="BR1378" s="311">
        <f t="shared" si="477"/>
        <v>0</v>
      </c>
      <c r="BS1378" s="312">
        <f t="shared" si="478"/>
        <v>0</v>
      </c>
      <c r="BT1378" s="313">
        <f t="shared" si="479"/>
        <v>0</v>
      </c>
      <c r="BU1378" s="314">
        <f t="shared" si="482"/>
        <v>0</v>
      </c>
      <c r="BV1378" s="247">
        <f t="shared" si="483"/>
        <v>0</v>
      </c>
      <c r="BW1378" s="310" t="str">
        <f>IF(BV1378=0,"",
IF(SUM($BV$1089:BV1378)=1,BX1378,
IF($BV$1664&gt;SUM($BV$1089:BV1378),_xlfn.CONCAT(", ",BX1378),
IF($BV$1664=SUM($BV$1089:BV1378),_xlfn.CONCAT(" y ",BX1378)))))</f>
        <v/>
      </c>
      <c r="BX1378" s="421">
        <v>290</v>
      </c>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row>
    <row r="1379" spans="1:133" ht="14.25">
      <c r="A1379" s="405"/>
      <c r="B1379" s="6"/>
      <c r="C1379" s="421" t="s">
        <v>6956</v>
      </c>
      <c r="D1379" s="668" t="str">
        <f>IF($AC$1082="","",IF(HLOOKUP($AC$1082,Presentación!$AQ$3:$BV$574,Presentación!AP294)="","",HLOOKUP($AC$1082,Presentación!$AQ$3:$BV$574,Presentación!AP294,0)))</f>
        <v/>
      </c>
      <c r="E1379" s="669"/>
      <c r="F1379" s="670"/>
      <c r="G1379" s="763" t="str">
        <f>IF($AC$1082="","",IF(HLOOKUP($AC$1082,Presentación!$BZ$3:$DE$574,Presentación!AP294,0)="","",HLOOKUP($AC$1082,Presentación!$BZ$3:$DE$574,Presentación!AP294,0)))</f>
        <v/>
      </c>
      <c r="H1379" s="669"/>
      <c r="I1379" s="669"/>
      <c r="J1379" s="669"/>
      <c r="K1379" s="669"/>
      <c r="L1379" s="670"/>
      <c r="M1379" s="112"/>
      <c r="N1379" s="112"/>
      <c r="O1379" s="112"/>
      <c r="P1379" s="112"/>
      <c r="Q1379" s="112"/>
      <c r="R1379" s="112"/>
      <c r="S1379" s="112"/>
      <c r="T1379" s="112"/>
      <c r="U1379" s="112"/>
      <c r="V1379" s="112"/>
      <c r="W1379" s="112"/>
      <c r="X1379" s="112"/>
      <c r="Y1379" s="112"/>
      <c r="Z1379" s="112"/>
      <c r="AA1379" s="112"/>
      <c r="AB1379" s="112"/>
      <c r="AC1379" s="112"/>
      <c r="AD1379" s="112"/>
      <c r="AG1379">
        <f t="shared" si="445"/>
        <v>0</v>
      </c>
      <c r="AH1379" s="247">
        <f t="shared" si="446"/>
        <v>0</v>
      </c>
      <c r="AI1379" s="310" t="str">
        <f>IF(AH1379=0,"",
IF(SUM($AH$1088:AH1379)=1,AJ1379,
IF($AH$1663&gt;SUM($AH$1088:AH1379),_xlfn.CONCAT(", ",AJ1379),
IF($AH$1663=SUM($AH$1088:AH1379),_xlfn.CONCAT(" y ",AJ1379)))))</f>
        <v/>
      </c>
      <c r="AJ1379" s="421">
        <v>292</v>
      </c>
      <c r="AK1379">
        <f t="shared" si="444"/>
        <v>0</v>
      </c>
      <c r="AL1379">
        <f t="shared" si="447"/>
        <v>0</v>
      </c>
      <c r="AM1379">
        <f t="shared" si="448"/>
        <v>0</v>
      </c>
      <c r="AN1379">
        <f t="shared" si="449"/>
        <v>0</v>
      </c>
      <c r="AO1379">
        <f t="shared" si="450"/>
        <v>0</v>
      </c>
      <c r="AP1379">
        <f t="shared" si="451"/>
        <v>0</v>
      </c>
      <c r="AQ1379">
        <f t="shared" si="452"/>
        <v>0</v>
      </c>
      <c r="AR1379">
        <f t="shared" si="453"/>
        <v>0</v>
      </c>
      <c r="AS1379">
        <f t="shared" si="454"/>
        <v>0</v>
      </c>
      <c r="AT1379">
        <f t="shared" si="455"/>
        <v>0</v>
      </c>
      <c r="AU1379">
        <f t="shared" si="456"/>
        <v>0</v>
      </c>
      <c r="AV1379">
        <f t="shared" si="457"/>
        <v>0</v>
      </c>
      <c r="AW1379">
        <f t="shared" si="458"/>
        <v>0</v>
      </c>
      <c r="AX1379">
        <f t="shared" si="459"/>
        <v>0</v>
      </c>
      <c r="AY1379">
        <f t="shared" si="460"/>
        <v>0</v>
      </c>
      <c r="AZ1379">
        <f t="shared" si="461"/>
        <v>0</v>
      </c>
      <c r="BA1379">
        <f t="shared" si="462"/>
        <v>0</v>
      </c>
      <c r="BB1379">
        <f t="shared" si="463"/>
        <v>0</v>
      </c>
      <c r="BC1379">
        <f t="shared" si="464"/>
        <v>0</v>
      </c>
      <c r="BD1379">
        <f t="shared" si="465"/>
        <v>0</v>
      </c>
      <c r="BE1379">
        <f t="shared" si="466"/>
        <v>0</v>
      </c>
      <c r="BF1379">
        <f t="shared" si="467"/>
        <v>0</v>
      </c>
      <c r="BG1379">
        <f t="shared" si="468"/>
        <v>0</v>
      </c>
      <c r="BH1379">
        <f t="shared" si="469"/>
        <v>0</v>
      </c>
      <c r="BI1379">
        <f t="shared" si="470"/>
        <v>0</v>
      </c>
      <c r="BJ1379" s="311">
        <f t="shared" si="471"/>
        <v>0</v>
      </c>
      <c r="BK1379" s="312">
        <f t="shared" si="472"/>
        <v>0</v>
      </c>
      <c r="BL1379" s="313">
        <f t="shared" si="473"/>
        <v>0</v>
      </c>
      <c r="BM1379" s="314">
        <f t="shared" si="480"/>
        <v>0</v>
      </c>
      <c r="BN1379" s="311">
        <f t="shared" si="474"/>
        <v>0</v>
      </c>
      <c r="BO1379" s="312">
        <f t="shared" si="475"/>
        <v>0</v>
      </c>
      <c r="BP1379" s="313">
        <f t="shared" si="476"/>
        <v>0</v>
      </c>
      <c r="BQ1379" s="314">
        <f t="shared" si="481"/>
        <v>0</v>
      </c>
      <c r="BR1379" s="311">
        <f t="shared" si="477"/>
        <v>0</v>
      </c>
      <c r="BS1379" s="312">
        <f t="shared" si="478"/>
        <v>0</v>
      </c>
      <c r="BT1379" s="313">
        <f t="shared" si="479"/>
        <v>0</v>
      </c>
      <c r="BU1379" s="314">
        <f t="shared" si="482"/>
        <v>0</v>
      </c>
      <c r="BV1379" s="247">
        <f t="shared" si="483"/>
        <v>0</v>
      </c>
      <c r="BW1379" s="310" t="str">
        <f>IF(BV1379=0,"",
IF(SUM($BV$1089:BV1379)=1,BX1379,
IF($BV$1664&gt;SUM($BV$1089:BV1379),_xlfn.CONCAT(", ",BX1379),
IF($BV$1664=SUM($BV$1089:BV1379),_xlfn.CONCAT(" y ",BX1379)))))</f>
        <v/>
      </c>
      <c r="BX1379" s="421">
        <v>291</v>
      </c>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row>
    <row r="1380" spans="1:133" ht="14.25">
      <c r="A1380" s="405"/>
      <c r="B1380" s="6"/>
      <c r="C1380" s="421" t="s">
        <v>6957</v>
      </c>
      <c r="D1380" s="668" t="str">
        <f>IF($AC$1082="","",IF(HLOOKUP($AC$1082,Presentación!$AQ$3:$BV$574,Presentación!AP295)="","",HLOOKUP($AC$1082,Presentación!$AQ$3:$BV$574,Presentación!AP295,0)))</f>
        <v/>
      </c>
      <c r="E1380" s="669"/>
      <c r="F1380" s="670"/>
      <c r="G1380" s="763" t="str">
        <f>IF($AC$1082="","",IF(HLOOKUP($AC$1082,Presentación!$BZ$3:$DE$574,Presentación!AP295,0)="","",HLOOKUP($AC$1082,Presentación!$BZ$3:$DE$574,Presentación!AP295,0)))</f>
        <v/>
      </c>
      <c r="H1380" s="669"/>
      <c r="I1380" s="669"/>
      <c r="J1380" s="669"/>
      <c r="K1380" s="669"/>
      <c r="L1380" s="670"/>
      <c r="M1380" s="112"/>
      <c r="N1380" s="112"/>
      <c r="O1380" s="112"/>
      <c r="P1380" s="112"/>
      <c r="Q1380" s="112"/>
      <c r="R1380" s="112"/>
      <c r="S1380" s="112"/>
      <c r="T1380" s="112"/>
      <c r="U1380" s="112"/>
      <c r="V1380" s="112"/>
      <c r="W1380" s="112"/>
      <c r="X1380" s="112"/>
      <c r="Y1380" s="112"/>
      <c r="Z1380" s="112"/>
      <c r="AA1380" s="112"/>
      <c r="AB1380" s="112"/>
      <c r="AC1380" s="112"/>
      <c r="AD1380" s="112"/>
      <c r="AG1380">
        <f t="shared" si="445"/>
        <v>0</v>
      </c>
      <c r="AH1380" s="247">
        <f t="shared" si="446"/>
        <v>0</v>
      </c>
      <c r="AI1380" s="310" t="str">
        <f>IF(AH1380=0,"",
IF(SUM($AH$1088:AH1380)=1,AJ1380,
IF($AH$1663&gt;SUM($AH$1088:AH1380),_xlfn.CONCAT(", ",AJ1380),
IF($AH$1663=SUM($AH$1088:AH1380),_xlfn.CONCAT(" y ",AJ1380)))))</f>
        <v/>
      </c>
      <c r="AJ1380" s="421">
        <v>293</v>
      </c>
      <c r="AK1380">
        <f t="shared" si="444"/>
        <v>0</v>
      </c>
      <c r="AL1380">
        <f t="shared" si="447"/>
        <v>0</v>
      </c>
      <c r="AM1380">
        <f t="shared" si="448"/>
        <v>0</v>
      </c>
      <c r="AN1380">
        <f t="shared" si="449"/>
        <v>0</v>
      </c>
      <c r="AO1380">
        <f t="shared" si="450"/>
        <v>0</v>
      </c>
      <c r="AP1380">
        <f t="shared" si="451"/>
        <v>0</v>
      </c>
      <c r="AQ1380">
        <f t="shared" si="452"/>
        <v>0</v>
      </c>
      <c r="AR1380">
        <f t="shared" si="453"/>
        <v>0</v>
      </c>
      <c r="AS1380">
        <f t="shared" si="454"/>
        <v>0</v>
      </c>
      <c r="AT1380">
        <f t="shared" si="455"/>
        <v>0</v>
      </c>
      <c r="AU1380">
        <f t="shared" si="456"/>
        <v>0</v>
      </c>
      <c r="AV1380">
        <f t="shared" si="457"/>
        <v>0</v>
      </c>
      <c r="AW1380">
        <f t="shared" si="458"/>
        <v>0</v>
      </c>
      <c r="AX1380">
        <f t="shared" si="459"/>
        <v>0</v>
      </c>
      <c r="AY1380">
        <f t="shared" si="460"/>
        <v>0</v>
      </c>
      <c r="AZ1380">
        <f t="shared" si="461"/>
        <v>0</v>
      </c>
      <c r="BA1380">
        <f t="shared" si="462"/>
        <v>0</v>
      </c>
      <c r="BB1380">
        <f t="shared" si="463"/>
        <v>0</v>
      </c>
      <c r="BC1380">
        <f t="shared" si="464"/>
        <v>0</v>
      </c>
      <c r="BD1380">
        <f t="shared" si="465"/>
        <v>0</v>
      </c>
      <c r="BE1380">
        <f t="shared" si="466"/>
        <v>0</v>
      </c>
      <c r="BF1380">
        <f t="shared" si="467"/>
        <v>0</v>
      </c>
      <c r="BG1380">
        <f t="shared" si="468"/>
        <v>0</v>
      </c>
      <c r="BH1380">
        <f t="shared" si="469"/>
        <v>0</v>
      </c>
      <c r="BI1380">
        <f t="shared" si="470"/>
        <v>0</v>
      </c>
      <c r="BJ1380" s="311">
        <f t="shared" si="471"/>
        <v>0</v>
      </c>
      <c r="BK1380" s="312">
        <f t="shared" si="472"/>
        <v>0</v>
      </c>
      <c r="BL1380" s="313">
        <f t="shared" si="473"/>
        <v>0</v>
      </c>
      <c r="BM1380" s="314">
        <f t="shared" si="480"/>
        <v>0</v>
      </c>
      <c r="BN1380" s="311">
        <f t="shared" si="474"/>
        <v>0</v>
      </c>
      <c r="BO1380" s="312">
        <f t="shared" si="475"/>
        <v>0</v>
      </c>
      <c r="BP1380" s="313">
        <f t="shared" si="476"/>
        <v>0</v>
      </c>
      <c r="BQ1380" s="314">
        <f t="shared" si="481"/>
        <v>0</v>
      </c>
      <c r="BR1380" s="311">
        <f t="shared" si="477"/>
        <v>0</v>
      </c>
      <c r="BS1380" s="312">
        <f t="shared" si="478"/>
        <v>0</v>
      </c>
      <c r="BT1380" s="313">
        <f t="shared" si="479"/>
        <v>0</v>
      </c>
      <c r="BU1380" s="314">
        <f t="shared" si="482"/>
        <v>0</v>
      </c>
      <c r="BV1380" s="247">
        <f t="shared" si="483"/>
        <v>0</v>
      </c>
      <c r="BW1380" s="310" t="str">
        <f>IF(BV1380=0,"",
IF(SUM($BV$1089:BV1380)=1,BX1380,
IF($BV$1664&gt;SUM($BV$1089:BV1380),_xlfn.CONCAT(", ",BX1380),
IF($BV$1664=SUM($BV$1089:BV1380),_xlfn.CONCAT(" y ",BX1380)))))</f>
        <v/>
      </c>
      <c r="BX1380" s="421">
        <v>292</v>
      </c>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row>
    <row r="1381" spans="1:133" ht="14.25">
      <c r="A1381" s="405"/>
      <c r="B1381" s="6"/>
      <c r="C1381" s="421" t="s">
        <v>6958</v>
      </c>
      <c r="D1381" s="668" t="str">
        <f>IF($AC$1082="","",IF(HLOOKUP($AC$1082,Presentación!$AQ$3:$BV$574,Presentación!AP296)="","",HLOOKUP($AC$1082,Presentación!$AQ$3:$BV$574,Presentación!AP296,0)))</f>
        <v/>
      </c>
      <c r="E1381" s="669"/>
      <c r="F1381" s="670"/>
      <c r="G1381" s="763" t="str">
        <f>IF($AC$1082="","",IF(HLOOKUP($AC$1082,Presentación!$BZ$3:$DE$574,Presentación!AP296,0)="","",HLOOKUP($AC$1082,Presentación!$BZ$3:$DE$574,Presentación!AP296,0)))</f>
        <v/>
      </c>
      <c r="H1381" s="669"/>
      <c r="I1381" s="669"/>
      <c r="J1381" s="669"/>
      <c r="K1381" s="669"/>
      <c r="L1381" s="670"/>
      <c r="M1381" s="112"/>
      <c r="N1381" s="112"/>
      <c r="O1381" s="112"/>
      <c r="P1381" s="112"/>
      <c r="Q1381" s="112"/>
      <c r="R1381" s="112"/>
      <c r="S1381" s="112"/>
      <c r="T1381" s="112"/>
      <c r="U1381" s="112"/>
      <c r="V1381" s="112"/>
      <c r="W1381" s="112"/>
      <c r="X1381" s="112"/>
      <c r="Y1381" s="112"/>
      <c r="Z1381" s="112"/>
      <c r="AA1381" s="112"/>
      <c r="AB1381" s="112"/>
      <c r="AC1381" s="112"/>
      <c r="AD1381" s="112"/>
      <c r="AG1381">
        <f t="shared" si="445"/>
        <v>0</v>
      </c>
      <c r="AH1381" s="247">
        <f t="shared" si="446"/>
        <v>0</v>
      </c>
      <c r="AI1381" s="310" t="str">
        <f>IF(AH1381=0,"",
IF(SUM($AH$1088:AH1381)=1,AJ1381,
IF($AH$1663&gt;SUM($AH$1088:AH1381),_xlfn.CONCAT(", ",AJ1381),
IF($AH$1663=SUM($AH$1088:AH1381),_xlfn.CONCAT(" y ",AJ1381)))))</f>
        <v/>
      </c>
      <c r="AJ1381" s="421">
        <v>294</v>
      </c>
      <c r="AK1381">
        <f t="shared" si="444"/>
        <v>0</v>
      </c>
      <c r="AL1381">
        <f t="shared" si="447"/>
        <v>0</v>
      </c>
      <c r="AM1381">
        <f t="shared" si="448"/>
        <v>0</v>
      </c>
      <c r="AN1381">
        <f t="shared" si="449"/>
        <v>0</v>
      </c>
      <c r="AO1381">
        <f t="shared" si="450"/>
        <v>0</v>
      </c>
      <c r="AP1381">
        <f t="shared" si="451"/>
        <v>0</v>
      </c>
      <c r="AQ1381">
        <f t="shared" si="452"/>
        <v>0</v>
      </c>
      <c r="AR1381">
        <f t="shared" si="453"/>
        <v>0</v>
      </c>
      <c r="AS1381">
        <f t="shared" si="454"/>
        <v>0</v>
      </c>
      <c r="AT1381">
        <f t="shared" si="455"/>
        <v>0</v>
      </c>
      <c r="AU1381">
        <f t="shared" si="456"/>
        <v>0</v>
      </c>
      <c r="AV1381">
        <f t="shared" si="457"/>
        <v>0</v>
      </c>
      <c r="AW1381">
        <f t="shared" si="458"/>
        <v>0</v>
      </c>
      <c r="AX1381">
        <f t="shared" si="459"/>
        <v>0</v>
      </c>
      <c r="AY1381">
        <f t="shared" si="460"/>
        <v>0</v>
      </c>
      <c r="AZ1381">
        <f t="shared" si="461"/>
        <v>0</v>
      </c>
      <c r="BA1381">
        <f t="shared" si="462"/>
        <v>0</v>
      </c>
      <c r="BB1381">
        <f t="shared" si="463"/>
        <v>0</v>
      </c>
      <c r="BC1381">
        <f t="shared" si="464"/>
        <v>0</v>
      </c>
      <c r="BD1381">
        <f t="shared" si="465"/>
        <v>0</v>
      </c>
      <c r="BE1381">
        <f t="shared" si="466"/>
        <v>0</v>
      </c>
      <c r="BF1381">
        <f t="shared" si="467"/>
        <v>0</v>
      </c>
      <c r="BG1381">
        <f t="shared" si="468"/>
        <v>0</v>
      </c>
      <c r="BH1381">
        <f t="shared" si="469"/>
        <v>0</v>
      </c>
      <c r="BI1381">
        <f t="shared" si="470"/>
        <v>0</v>
      </c>
      <c r="BJ1381" s="311">
        <f t="shared" si="471"/>
        <v>0</v>
      </c>
      <c r="BK1381" s="312">
        <f t="shared" si="472"/>
        <v>0</v>
      </c>
      <c r="BL1381" s="313">
        <f t="shared" si="473"/>
        <v>0</v>
      </c>
      <c r="BM1381" s="314">
        <f t="shared" si="480"/>
        <v>0</v>
      </c>
      <c r="BN1381" s="311">
        <f t="shared" si="474"/>
        <v>0</v>
      </c>
      <c r="BO1381" s="312">
        <f t="shared" si="475"/>
        <v>0</v>
      </c>
      <c r="BP1381" s="313">
        <f t="shared" si="476"/>
        <v>0</v>
      </c>
      <c r="BQ1381" s="314">
        <f t="shared" si="481"/>
        <v>0</v>
      </c>
      <c r="BR1381" s="311">
        <f t="shared" si="477"/>
        <v>0</v>
      </c>
      <c r="BS1381" s="312">
        <f t="shared" si="478"/>
        <v>0</v>
      </c>
      <c r="BT1381" s="313">
        <f t="shared" si="479"/>
        <v>0</v>
      </c>
      <c r="BU1381" s="314">
        <f t="shared" si="482"/>
        <v>0</v>
      </c>
      <c r="BV1381" s="247">
        <f t="shared" si="483"/>
        <v>0</v>
      </c>
      <c r="BW1381" s="310" t="str">
        <f>IF(BV1381=0,"",
IF(SUM($BV$1089:BV1381)=1,BX1381,
IF($BV$1664&gt;SUM($BV$1089:BV1381),_xlfn.CONCAT(", ",BX1381),
IF($BV$1664=SUM($BV$1089:BV1381),_xlfn.CONCAT(" y ",BX1381)))))</f>
        <v/>
      </c>
      <c r="BX1381" s="421">
        <v>293</v>
      </c>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row>
    <row r="1382" spans="1:133" ht="14.25">
      <c r="A1382" s="405"/>
      <c r="B1382" s="6"/>
      <c r="C1382" s="421" t="s">
        <v>6959</v>
      </c>
      <c r="D1382" s="668" t="str">
        <f>IF($AC$1082="","",IF(HLOOKUP($AC$1082,Presentación!$AQ$3:$BV$574,Presentación!AP297)="","",HLOOKUP($AC$1082,Presentación!$AQ$3:$BV$574,Presentación!AP297,0)))</f>
        <v/>
      </c>
      <c r="E1382" s="669"/>
      <c r="F1382" s="670"/>
      <c r="G1382" s="763" t="str">
        <f>IF($AC$1082="","",IF(HLOOKUP($AC$1082,Presentación!$BZ$3:$DE$574,Presentación!AP297,0)="","",HLOOKUP($AC$1082,Presentación!$BZ$3:$DE$574,Presentación!AP297,0)))</f>
        <v/>
      </c>
      <c r="H1382" s="669"/>
      <c r="I1382" s="669"/>
      <c r="J1382" s="669"/>
      <c r="K1382" s="669"/>
      <c r="L1382" s="670"/>
      <c r="M1382" s="112"/>
      <c r="N1382" s="112"/>
      <c r="O1382" s="112"/>
      <c r="P1382" s="112"/>
      <c r="Q1382" s="112"/>
      <c r="R1382" s="112"/>
      <c r="S1382" s="112"/>
      <c r="T1382" s="112"/>
      <c r="U1382" s="112"/>
      <c r="V1382" s="112"/>
      <c r="W1382" s="112"/>
      <c r="X1382" s="112"/>
      <c r="Y1382" s="112"/>
      <c r="Z1382" s="112"/>
      <c r="AA1382" s="112"/>
      <c r="AB1382" s="112"/>
      <c r="AC1382" s="112"/>
      <c r="AD1382" s="112"/>
      <c r="AG1382">
        <f t="shared" si="445"/>
        <v>0</v>
      </c>
      <c r="AH1382" s="247">
        <f t="shared" si="446"/>
        <v>0</v>
      </c>
      <c r="AI1382" s="310" t="str">
        <f>IF(AH1382=0,"",
IF(SUM($AH$1088:AH1382)=1,AJ1382,
IF($AH$1663&gt;SUM($AH$1088:AH1382),_xlfn.CONCAT(", ",AJ1382),
IF($AH$1663=SUM($AH$1088:AH1382),_xlfn.CONCAT(" y ",AJ1382)))))</f>
        <v/>
      </c>
      <c r="AJ1382" s="421">
        <v>295</v>
      </c>
      <c r="AK1382">
        <f t="shared" si="444"/>
        <v>0</v>
      </c>
      <c r="AL1382">
        <f t="shared" si="447"/>
        <v>0</v>
      </c>
      <c r="AM1382">
        <f t="shared" si="448"/>
        <v>0</v>
      </c>
      <c r="AN1382">
        <f t="shared" si="449"/>
        <v>0</v>
      </c>
      <c r="AO1382">
        <f t="shared" si="450"/>
        <v>0</v>
      </c>
      <c r="AP1382">
        <f t="shared" si="451"/>
        <v>0</v>
      </c>
      <c r="AQ1382">
        <f t="shared" si="452"/>
        <v>0</v>
      </c>
      <c r="AR1382">
        <f t="shared" si="453"/>
        <v>0</v>
      </c>
      <c r="AS1382">
        <f t="shared" si="454"/>
        <v>0</v>
      </c>
      <c r="AT1382">
        <f t="shared" si="455"/>
        <v>0</v>
      </c>
      <c r="AU1382">
        <f t="shared" si="456"/>
        <v>0</v>
      </c>
      <c r="AV1382">
        <f t="shared" si="457"/>
        <v>0</v>
      </c>
      <c r="AW1382">
        <f t="shared" si="458"/>
        <v>0</v>
      </c>
      <c r="AX1382">
        <f t="shared" si="459"/>
        <v>0</v>
      </c>
      <c r="AY1382">
        <f t="shared" si="460"/>
        <v>0</v>
      </c>
      <c r="AZ1382">
        <f t="shared" si="461"/>
        <v>0</v>
      </c>
      <c r="BA1382">
        <f t="shared" si="462"/>
        <v>0</v>
      </c>
      <c r="BB1382">
        <f t="shared" si="463"/>
        <v>0</v>
      </c>
      <c r="BC1382">
        <f t="shared" si="464"/>
        <v>0</v>
      </c>
      <c r="BD1382">
        <f t="shared" si="465"/>
        <v>0</v>
      </c>
      <c r="BE1382">
        <f t="shared" si="466"/>
        <v>0</v>
      </c>
      <c r="BF1382">
        <f t="shared" si="467"/>
        <v>0</v>
      </c>
      <c r="BG1382">
        <f t="shared" si="468"/>
        <v>0</v>
      </c>
      <c r="BH1382">
        <f t="shared" si="469"/>
        <v>0</v>
      </c>
      <c r="BI1382">
        <f t="shared" si="470"/>
        <v>0</v>
      </c>
      <c r="BJ1382" s="311">
        <f t="shared" si="471"/>
        <v>0</v>
      </c>
      <c r="BK1382" s="312">
        <f t="shared" si="472"/>
        <v>0</v>
      </c>
      <c r="BL1382" s="313">
        <f t="shared" si="473"/>
        <v>0</v>
      </c>
      <c r="BM1382" s="314">
        <f t="shared" si="480"/>
        <v>0</v>
      </c>
      <c r="BN1382" s="311">
        <f t="shared" si="474"/>
        <v>0</v>
      </c>
      <c r="BO1382" s="312">
        <f t="shared" si="475"/>
        <v>0</v>
      </c>
      <c r="BP1382" s="313">
        <f t="shared" si="476"/>
        <v>0</v>
      </c>
      <c r="BQ1382" s="314">
        <f t="shared" si="481"/>
        <v>0</v>
      </c>
      <c r="BR1382" s="311">
        <f t="shared" si="477"/>
        <v>0</v>
      </c>
      <c r="BS1382" s="312">
        <f t="shared" si="478"/>
        <v>0</v>
      </c>
      <c r="BT1382" s="313">
        <f t="shared" si="479"/>
        <v>0</v>
      </c>
      <c r="BU1382" s="314">
        <f t="shared" si="482"/>
        <v>0</v>
      </c>
      <c r="BV1382" s="247">
        <f t="shared" si="483"/>
        <v>0</v>
      </c>
      <c r="BW1382" s="310" t="str">
        <f>IF(BV1382=0,"",
IF(SUM($BV$1089:BV1382)=1,BX1382,
IF($BV$1664&gt;SUM($BV$1089:BV1382),_xlfn.CONCAT(", ",BX1382),
IF($BV$1664=SUM($BV$1089:BV1382),_xlfn.CONCAT(" y ",BX1382)))))</f>
        <v/>
      </c>
      <c r="BX1382" s="421">
        <v>294</v>
      </c>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row>
    <row r="1383" spans="1:133" ht="14.25">
      <c r="A1383" s="405"/>
      <c r="B1383" s="6"/>
      <c r="C1383" s="421" t="s">
        <v>6960</v>
      </c>
      <c r="D1383" s="668" t="str">
        <f>IF($AC$1082="","",IF(HLOOKUP($AC$1082,Presentación!$AQ$3:$BV$574,Presentación!AP298)="","",HLOOKUP($AC$1082,Presentación!$AQ$3:$BV$574,Presentación!AP298,0)))</f>
        <v/>
      </c>
      <c r="E1383" s="669"/>
      <c r="F1383" s="670"/>
      <c r="G1383" s="763" t="str">
        <f>IF($AC$1082="","",IF(HLOOKUP($AC$1082,Presentación!$BZ$3:$DE$574,Presentación!AP298,0)="","",HLOOKUP($AC$1082,Presentación!$BZ$3:$DE$574,Presentación!AP298,0)))</f>
        <v/>
      </c>
      <c r="H1383" s="669"/>
      <c r="I1383" s="669"/>
      <c r="J1383" s="669"/>
      <c r="K1383" s="669"/>
      <c r="L1383" s="670"/>
      <c r="M1383" s="112"/>
      <c r="N1383" s="112"/>
      <c r="O1383" s="112"/>
      <c r="P1383" s="112"/>
      <c r="Q1383" s="112"/>
      <c r="R1383" s="112"/>
      <c r="S1383" s="112"/>
      <c r="T1383" s="112"/>
      <c r="U1383" s="112"/>
      <c r="V1383" s="112"/>
      <c r="W1383" s="112"/>
      <c r="X1383" s="112"/>
      <c r="Y1383" s="112"/>
      <c r="Z1383" s="112"/>
      <c r="AA1383" s="112"/>
      <c r="AB1383" s="112"/>
      <c r="AC1383" s="112"/>
      <c r="AD1383" s="112"/>
      <c r="AG1383">
        <f t="shared" si="445"/>
        <v>0</v>
      </c>
      <c r="AH1383" s="247">
        <f t="shared" si="446"/>
        <v>0</v>
      </c>
      <c r="AI1383" s="310" t="str">
        <f>IF(AH1383=0,"",
IF(SUM($AH$1088:AH1383)=1,AJ1383,
IF($AH$1663&gt;SUM($AH$1088:AH1383),_xlfn.CONCAT(", ",AJ1383),
IF($AH$1663=SUM($AH$1088:AH1383),_xlfn.CONCAT(" y ",AJ1383)))))</f>
        <v/>
      </c>
      <c r="AJ1383" s="421">
        <v>296</v>
      </c>
      <c r="AK1383">
        <f t="shared" si="444"/>
        <v>0</v>
      </c>
      <c r="AL1383">
        <f t="shared" si="447"/>
        <v>0</v>
      </c>
      <c r="AM1383">
        <f t="shared" si="448"/>
        <v>0</v>
      </c>
      <c r="AN1383">
        <f t="shared" si="449"/>
        <v>0</v>
      </c>
      <c r="AO1383">
        <f t="shared" si="450"/>
        <v>0</v>
      </c>
      <c r="AP1383">
        <f t="shared" si="451"/>
        <v>0</v>
      </c>
      <c r="AQ1383">
        <f t="shared" si="452"/>
        <v>0</v>
      </c>
      <c r="AR1383">
        <f t="shared" si="453"/>
        <v>0</v>
      </c>
      <c r="AS1383">
        <f t="shared" si="454"/>
        <v>0</v>
      </c>
      <c r="AT1383">
        <f t="shared" si="455"/>
        <v>0</v>
      </c>
      <c r="AU1383">
        <f t="shared" si="456"/>
        <v>0</v>
      </c>
      <c r="AV1383">
        <f t="shared" si="457"/>
        <v>0</v>
      </c>
      <c r="AW1383">
        <f t="shared" si="458"/>
        <v>0</v>
      </c>
      <c r="AX1383">
        <f t="shared" si="459"/>
        <v>0</v>
      </c>
      <c r="AY1383">
        <f t="shared" si="460"/>
        <v>0</v>
      </c>
      <c r="AZ1383">
        <f t="shared" si="461"/>
        <v>0</v>
      </c>
      <c r="BA1383">
        <f t="shared" si="462"/>
        <v>0</v>
      </c>
      <c r="BB1383">
        <f t="shared" si="463"/>
        <v>0</v>
      </c>
      <c r="BC1383">
        <f t="shared" si="464"/>
        <v>0</v>
      </c>
      <c r="BD1383">
        <f t="shared" si="465"/>
        <v>0</v>
      </c>
      <c r="BE1383">
        <f t="shared" si="466"/>
        <v>0</v>
      </c>
      <c r="BF1383">
        <f t="shared" si="467"/>
        <v>0</v>
      </c>
      <c r="BG1383">
        <f t="shared" si="468"/>
        <v>0</v>
      </c>
      <c r="BH1383">
        <f t="shared" si="469"/>
        <v>0</v>
      </c>
      <c r="BI1383">
        <f t="shared" si="470"/>
        <v>0</v>
      </c>
      <c r="BJ1383" s="311">
        <f t="shared" si="471"/>
        <v>0</v>
      </c>
      <c r="BK1383" s="312">
        <f t="shared" si="472"/>
        <v>0</v>
      </c>
      <c r="BL1383" s="313">
        <f t="shared" si="473"/>
        <v>0</v>
      </c>
      <c r="BM1383" s="314">
        <f t="shared" si="480"/>
        <v>0</v>
      </c>
      <c r="BN1383" s="311">
        <f t="shared" si="474"/>
        <v>0</v>
      </c>
      <c r="BO1383" s="312">
        <f t="shared" si="475"/>
        <v>0</v>
      </c>
      <c r="BP1383" s="313">
        <f t="shared" si="476"/>
        <v>0</v>
      </c>
      <c r="BQ1383" s="314">
        <f t="shared" si="481"/>
        <v>0</v>
      </c>
      <c r="BR1383" s="311">
        <f t="shared" si="477"/>
        <v>0</v>
      </c>
      <c r="BS1383" s="312">
        <f t="shared" si="478"/>
        <v>0</v>
      </c>
      <c r="BT1383" s="313">
        <f t="shared" si="479"/>
        <v>0</v>
      </c>
      <c r="BU1383" s="314">
        <f t="shared" si="482"/>
        <v>0</v>
      </c>
      <c r="BV1383" s="247">
        <f t="shared" si="483"/>
        <v>0</v>
      </c>
      <c r="BW1383" s="310" t="str">
        <f>IF(BV1383=0,"",
IF(SUM($BV$1089:BV1383)=1,BX1383,
IF($BV$1664&gt;SUM($BV$1089:BV1383),_xlfn.CONCAT(", ",BX1383),
IF($BV$1664=SUM($BV$1089:BV1383),_xlfn.CONCAT(" y ",BX1383)))))</f>
        <v/>
      </c>
      <c r="BX1383" s="421">
        <v>295</v>
      </c>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row>
    <row r="1384" spans="1:133" ht="14.25">
      <c r="A1384" s="405"/>
      <c r="B1384" s="6"/>
      <c r="C1384" s="421" t="s">
        <v>6961</v>
      </c>
      <c r="D1384" s="668" t="str">
        <f>IF($AC$1082="","",IF(HLOOKUP($AC$1082,Presentación!$AQ$3:$BV$574,Presentación!AP299)="","",HLOOKUP($AC$1082,Presentación!$AQ$3:$BV$574,Presentación!AP299,0)))</f>
        <v/>
      </c>
      <c r="E1384" s="669"/>
      <c r="F1384" s="670"/>
      <c r="G1384" s="763" t="str">
        <f>IF($AC$1082="","",IF(HLOOKUP($AC$1082,Presentación!$BZ$3:$DE$574,Presentación!AP299,0)="","",HLOOKUP($AC$1082,Presentación!$BZ$3:$DE$574,Presentación!AP299,0)))</f>
        <v/>
      </c>
      <c r="H1384" s="669"/>
      <c r="I1384" s="669"/>
      <c r="J1384" s="669"/>
      <c r="K1384" s="669"/>
      <c r="L1384" s="670"/>
      <c r="M1384" s="112"/>
      <c r="N1384" s="112"/>
      <c r="O1384" s="112"/>
      <c r="P1384" s="112"/>
      <c r="Q1384" s="112"/>
      <c r="R1384" s="112"/>
      <c r="S1384" s="112"/>
      <c r="T1384" s="112"/>
      <c r="U1384" s="112"/>
      <c r="V1384" s="112"/>
      <c r="W1384" s="112"/>
      <c r="X1384" s="112"/>
      <c r="Y1384" s="112"/>
      <c r="Z1384" s="112"/>
      <c r="AA1384" s="112"/>
      <c r="AB1384" s="112"/>
      <c r="AC1384" s="112"/>
      <c r="AD1384" s="112"/>
      <c r="AG1384">
        <f t="shared" si="445"/>
        <v>0</v>
      </c>
      <c r="AH1384" s="247">
        <f t="shared" si="446"/>
        <v>0</v>
      </c>
      <c r="AI1384" s="310" t="str">
        <f>IF(AH1384=0,"",
IF(SUM($AH$1088:AH1384)=1,AJ1384,
IF($AH$1663&gt;SUM($AH$1088:AH1384),_xlfn.CONCAT(", ",AJ1384),
IF($AH$1663=SUM($AH$1088:AH1384),_xlfn.CONCAT(" y ",AJ1384)))))</f>
        <v/>
      </c>
      <c r="AJ1384" s="421">
        <v>297</v>
      </c>
      <c r="AK1384">
        <f t="shared" si="444"/>
        <v>0</v>
      </c>
      <c r="AL1384">
        <f t="shared" si="447"/>
        <v>0</v>
      </c>
      <c r="AM1384">
        <f t="shared" si="448"/>
        <v>0</v>
      </c>
      <c r="AN1384">
        <f t="shared" si="449"/>
        <v>0</v>
      </c>
      <c r="AO1384">
        <f t="shared" si="450"/>
        <v>0</v>
      </c>
      <c r="AP1384">
        <f t="shared" si="451"/>
        <v>0</v>
      </c>
      <c r="AQ1384">
        <f t="shared" si="452"/>
        <v>0</v>
      </c>
      <c r="AR1384">
        <f t="shared" si="453"/>
        <v>0</v>
      </c>
      <c r="AS1384">
        <f t="shared" si="454"/>
        <v>0</v>
      </c>
      <c r="AT1384">
        <f t="shared" si="455"/>
        <v>0</v>
      </c>
      <c r="AU1384">
        <f t="shared" si="456"/>
        <v>0</v>
      </c>
      <c r="AV1384">
        <f t="shared" si="457"/>
        <v>0</v>
      </c>
      <c r="AW1384">
        <f t="shared" si="458"/>
        <v>0</v>
      </c>
      <c r="AX1384">
        <f t="shared" si="459"/>
        <v>0</v>
      </c>
      <c r="AY1384">
        <f t="shared" si="460"/>
        <v>0</v>
      </c>
      <c r="AZ1384">
        <f t="shared" si="461"/>
        <v>0</v>
      </c>
      <c r="BA1384">
        <f t="shared" si="462"/>
        <v>0</v>
      </c>
      <c r="BB1384">
        <f t="shared" si="463"/>
        <v>0</v>
      </c>
      <c r="BC1384">
        <f t="shared" si="464"/>
        <v>0</v>
      </c>
      <c r="BD1384">
        <f t="shared" si="465"/>
        <v>0</v>
      </c>
      <c r="BE1384">
        <f t="shared" si="466"/>
        <v>0</v>
      </c>
      <c r="BF1384">
        <f t="shared" si="467"/>
        <v>0</v>
      </c>
      <c r="BG1384">
        <f t="shared" si="468"/>
        <v>0</v>
      </c>
      <c r="BH1384">
        <f t="shared" si="469"/>
        <v>0</v>
      </c>
      <c r="BI1384">
        <f t="shared" si="470"/>
        <v>0</v>
      </c>
      <c r="BJ1384" s="311">
        <f t="shared" si="471"/>
        <v>0</v>
      </c>
      <c r="BK1384" s="312">
        <f t="shared" si="472"/>
        <v>0</v>
      </c>
      <c r="BL1384" s="313">
        <f t="shared" si="473"/>
        <v>0</v>
      </c>
      <c r="BM1384" s="314">
        <f t="shared" si="480"/>
        <v>0</v>
      </c>
      <c r="BN1384" s="311">
        <f t="shared" si="474"/>
        <v>0</v>
      </c>
      <c r="BO1384" s="312">
        <f t="shared" si="475"/>
        <v>0</v>
      </c>
      <c r="BP1384" s="313">
        <f t="shared" si="476"/>
        <v>0</v>
      </c>
      <c r="BQ1384" s="314">
        <f t="shared" si="481"/>
        <v>0</v>
      </c>
      <c r="BR1384" s="311">
        <f t="shared" si="477"/>
        <v>0</v>
      </c>
      <c r="BS1384" s="312">
        <f t="shared" si="478"/>
        <v>0</v>
      </c>
      <c r="BT1384" s="313">
        <f t="shared" si="479"/>
        <v>0</v>
      </c>
      <c r="BU1384" s="314">
        <f t="shared" si="482"/>
        <v>0</v>
      </c>
      <c r="BV1384" s="247">
        <f t="shared" si="483"/>
        <v>0</v>
      </c>
      <c r="BW1384" s="310" t="str">
        <f>IF(BV1384=0,"",
IF(SUM($BV$1089:BV1384)=1,BX1384,
IF($BV$1664&gt;SUM($BV$1089:BV1384),_xlfn.CONCAT(", ",BX1384),
IF($BV$1664=SUM($BV$1089:BV1384),_xlfn.CONCAT(" y ",BX1384)))))</f>
        <v/>
      </c>
      <c r="BX1384" s="421">
        <v>296</v>
      </c>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row>
    <row r="1385" spans="1:133" ht="14.25">
      <c r="A1385" s="405"/>
      <c r="B1385" s="6"/>
      <c r="C1385" s="421" t="s">
        <v>6962</v>
      </c>
      <c r="D1385" s="668" t="str">
        <f>IF($AC$1082="","",IF(HLOOKUP($AC$1082,Presentación!$AQ$3:$BV$574,Presentación!AP300)="","",HLOOKUP($AC$1082,Presentación!$AQ$3:$BV$574,Presentación!AP300,0)))</f>
        <v/>
      </c>
      <c r="E1385" s="669"/>
      <c r="F1385" s="670"/>
      <c r="G1385" s="763" t="str">
        <f>IF($AC$1082="","",IF(HLOOKUP($AC$1082,Presentación!$BZ$3:$DE$574,Presentación!AP300,0)="","",HLOOKUP($AC$1082,Presentación!$BZ$3:$DE$574,Presentación!AP300,0)))</f>
        <v/>
      </c>
      <c r="H1385" s="669"/>
      <c r="I1385" s="669"/>
      <c r="J1385" s="669"/>
      <c r="K1385" s="669"/>
      <c r="L1385" s="670"/>
      <c r="M1385" s="112"/>
      <c r="N1385" s="112"/>
      <c r="O1385" s="112"/>
      <c r="P1385" s="112"/>
      <c r="Q1385" s="112"/>
      <c r="R1385" s="112"/>
      <c r="S1385" s="112"/>
      <c r="T1385" s="112"/>
      <c r="U1385" s="112"/>
      <c r="V1385" s="112"/>
      <c r="W1385" s="112"/>
      <c r="X1385" s="112"/>
      <c r="Y1385" s="112"/>
      <c r="Z1385" s="112"/>
      <c r="AA1385" s="112"/>
      <c r="AB1385" s="112"/>
      <c r="AC1385" s="112"/>
      <c r="AD1385" s="112"/>
      <c r="AG1385">
        <f t="shared" si="445"/>
        <v>0</v>
      </c>
      <c r="AH1385" s="247">
        <f t="shared" si="446"/>
        <v>0</v>
      </c>
      <c r="AI1385" s="310" t="str">
        <f>IF(AH1385=0,"",
IF(SUM($AH$1088:AH1385)=1,AJ1385,
IF($AH$1663&gt;SUM($AH$1088:AH1385),_xlfn.CONCAT(", ",AJ1385),
IF($AH$1663=SUM($AH$1088:AH1385),_xlfn.CONCAT(" y ",AJ1385)))))</f>
        <v/>
      </c>
      <c r="AJ1385" s="421">
        <v>298</v>
      </c>
      <c r="AK1385">
        <f t="shared" si="444"/>
        <v>0</v>
      </c>
      <c r="AL1385">
        <f t="shared" si="447"/>
        <v>0</v>
      </c>
      <c r="AM1385">
        <f t="shared" si="448"/>
        <v>0</v>
      </c>
      <c r="AN1385">
        <f t="shared" si="449"/>
        <v>0</v>
      </c>
      <c r="AO1385">
        <f t="shared" si="450"/>
        <v>0</v>
      </c>
      <c r="AP1385">
        <f t="shared" si="451"/>
        <v>0</v>
      </c>
      <c r="AQ1385">
        <f t="shared" si="452"/>
        <v>0</v>
      </c>
      <c r="AR1385">
        <f t="shared" si="453"/>
        <v>0</v>
      </c>
      <c r="AS1385">
        <f t="shared" si="454"/>
        <v>0</v>
      </c>
      <c r="AT1385">
        <f t="shared" si="455"/>
        <v>0</v>
      </c>
      <c r="AU1385">
        <f t="shared" si="456"/>
        <v>0</v>
      </c>
      <c r="AV1385">
        <f t="shared" si="457"/>
        <v>0</v>
      </c>
      <c r="AW1385">
        <f t="shared" si="458"/>
        <v>0</v>
      </c>
      <c r="AX1385">
        <f t="shared" si="459"/>
        <v>0</v>
      </c>
      <c r="AY1385">
        <f t="shared" si="460"/>
        <v>0</v>
      </c>
      <c r="AZ1385">
        <f t="shared" si="461"/>
        <v>0</v>
      </c>
      <c r="BA1385">
        <f t="shared" si="462"/>
        <v>0</v>
      </c>
      <c r="BB1385">
        <f t="shared" si="463"/>
        <v>0</v>
      </c>
      <c r="BC1385">
        <f t="shared" si="464"/>
        <v>0</v>
      </c>
      <c r="BD1385">
        <f t="shared" si="465"/>
        <v>0</v>
      </c>
      <c r="BE1385">
        <f t="shared" si="466"/>
        <v>0</v>
      </c>
      <c r="BF1385">
        <f t="shared" si="467"/>
        <v>0</v>
      </c>
      <c r="BG1385">
        <f t="shared" si="468"/>
        <v>0</v>
      </c>
      <c r="BH1385">
        <f t="shared" si="469"/>
        <v>0</v>
      </c>
      <c r="BI1385">
        <f t="shared" si="470"/>
        <v>0</v>
      </c>
      <c r="BJ1385" s="311">
        <f t="shared" si="471"/>
        <v>0</v>
      </c>
      <c r="BK1385" s="312">
        <f t="shared" si="472"/>
        <v>0</v>
      </c>
      <c r="BL1385" s="313">
        <f t="shared" si="473"/>
        <v>0</v>
      </c>
      <c r="BM1385" s="314">
        <f t="shared" si="480"/>
        <v>0</v>
      </c>
      <c r="BN1385" s="311">
        <f t="shared" si="474"/>
        <v>0</v>
      </c>
      <c r="BO1385" s="312">
        <f t="shared" si="475"/>
        <v>0</v>
      </c>
      <c r="BP1385" s="313">
        <f t="shared" si="476"/>
        <v>0</v>
      </c>
      <c r="BQ1385" s="314">
        <f t="shared" si="481"/>
        <v>0</v>
      </c>
      <c r="BR1385" s="311">
        <f t="shared" si="477"/>
        <v>0</v>
      </c>
      <c r="BS1385" s="312">
        <f t="shared" si="478"/>
        <v>0</v>
      </c>
      <c r="BT1385" s="313">
        <f t="shared" si="479"/>
        <v>0</v>
      </c>
      <c r="BU1385" s="314">
        <f t="shared" si="482"/>
        <v>0</v>
      </c>
      <c r="BV1385" s="247">
        <f t="shared" si="483"/>
        <v>0</v>
      </c>
      <c r="BW1385" s="310" t="str">
        <f>IF(BV1385=0,"",
IF(SUM($BV$1089:BV1385)=1,BX1385,
IF($BV$1664&gt;SUM($BV$1089:BV1385),_xlfn.CONCAT(", ",BX1385),
IF($BV$1664=SUM($BV$1089:BV1385),_xlfn.CONCAT(" y ",BX1385)))))</f>
        <v/>
      </c>
      <c r="BX1385" s="421">
        <v>297</v>
      </c>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row>
    <row r="1386" spans="1:133" ht="14.25">
      <c r="A1386" s="405"/>
      <c r="B1386" s="6"/>
      <c r="C1386" s="421" t="s">
        <v>6963</v>
      </c>
      <c r="D1386" s="668" t="str">
        <f>IF($AC$1082="","",IF(HLOOKUP($AC$1082,Presentación!$AQ$3:$BV$574,Presentación!AP301)="","",HLOOKUP($AC$1082,Presentación!$AQ$3:$BV$574,Presentación!AP301,0)))</f>
        <v/>
      </c>
      <c r="E1386" s="669"/>
      <c r="F1386" s="670"/>
      <c r="G1386" s="763" t="str">
        <f>IF($AC$1082="","",IF(HLOOKUP($AC$1082,Presentación!$BZ$3:$DE$574,Presentación!AP301,0)="","",HLOOKUP($AC$1082,Presentación!$BZ$3:$DE$574,Presentación!AP301,0)))</f>
        <v/>
      </c>
      <c r="H1386" s="669"/>
      <c r="I1386" s="669"/>
      <c r="J1386" s="669"/>
      <c r="K1386" s="669"/>
      <c r="L1386" s="670"/>
      <c r="M1386" s="112"/>
      <c r="N1386" s="112"/>
      <c r="O1386" s="112"/>
      <c r="P1386" s="112"/>
      <c r="Q1386" s="112"/>
      <c r="R1386" s="112"/>
      <c r="S1386" s="112"/>
      <c r="T1386" s="112"/>
      <c r="U1386" s="112"/>
      <c r="V1386" s="112"/>
      <c r="W1386" s="112"/>
      <c r="X1386" s="112"/>
      <c r="Y1386" s="112"/>
      <c r="Z1386" s="112"/>
      <c r="AA1386" s="112"/>
      <c r="AB1386" s="112"/>
      <c r="AC1386" s="112"/>
      <c r="AD1386" s="112"/>
      <c r="AG1386">
        <f t="shared" si="445"/>
        <v>0</v>
      </c>
      <c r="AH1386" s="247">
        <f t="shared" si="446"/>
        <v>0</v>
      </c>
      <c r="AI1386" s="310" t="str">
        <f>IF(AH1386=0,"",
IF(SUM($AH$1088:AH1386)=1,AJ1386,
IF($AH$1663&gt;SUM($AH$1088:AH1386),_xlfn.CONCAT(", ",AJ1386),
IF($AH$1663=SUM($AH$1088:AH1386),_xlfn.CONCAT(" y ",AJ1386)))))</f>
        <v/>
      </c>
      <c r="AJ1386" s="421">
        <v>299</v>
      </c>
      <c r="AK1386">
        <f t="shared" si="444"/>
        <v>0</v>
      </c>
      <c r="AL1386">
        <f t="shared" si="447"/>
        <v>0</v>
      </c>
      <c r="AM1386">
        <f t="shared" si="448"/>
        <v>0</v>
      </c>
      <c r="AN1386">
        <f t="shared" si="449"/>
        <v>0</v>
      </c>
      <c r="AO1386">
        <f t="shared" si="450"/>
        <v>0</v>
      </c>
      <c r="AP1386">
        <f t="shared" si="451"/>
        <v>0</v>
      </c>
      <c r="AQ1386">
        <f t="shared" si="452"/>
        <v>0</v>
      </c>
      <c r="AR1386">
        <f t="shared" si="453"/>
        <v>0</v>
      </c>
      <c r="AS1386">
        <f t="shared" si="454"/>
        <v>0</v>
      </c>
      <c r="AT1386">
        <f t="shared" si="455"/>
        <v>0</v>
      </c>
      <c r="AU1386">
        <f t="shared" si="456"/>
        <v>0</v>
      </c>
      <c r="AV1386">
        <f t="shared" si="457"/>
        <v>0</v>
      </c>
      <c r="AW1386">
        <f t="shared" si="458"/>
        <v>0</v>
      </c>
      <c r="AX1386">
        <f t="shared" si="459"/>
        <v>0</v>
      </c>
      <c r="AY1386">
        <f t="shared" si="460"/>
        <v>0</v>
      </c>
      <c r="AZ1386">
        <f t="shared" si="461"/>
        <v>0</v>
      </c>
      <c r="BA1386">
        <f t="shared" si="462"/>
        <v>0</v>
      </c>
      <c r="BB1386">
        <f t="shared" si="463"/>
        <v>0</v>
      </c>
      <c r="BC1386">
        <f t="shared" si="464"/>
        <v>0</v>
      </c>
      <c r="BD1386">
        <f t="shared" si="465"/>
        <v>0</v>
      </c>
      <c r="BE1386">
        <f t="shared" si="466"/>
        <v>0</v>
      </c>
      <c r="BF1386">
        <f t="shared" si="467"/>
        <v>0</v>
      </c>
      <c r="BG1386">
        <f t="shared" si="468"/>
        <v>0</v>
      </c>
      <c r="BH1386">
        <f t="shared" si="469"/>
        <v>0</v>
      </c>
      <c r="BI1386">
        <f t="shared" si="470"/>
        <v>0</v>
      </c>
      <c r="BJ1386" s="311">
        <f t="shared" si="471"/>
        <v>0</v>
      </c>
      <c r="BK1386" s="312">
        <f t="shared" si="472"/>
        <v>0</v>
      </c>
      <c r="BL1386" s="313">
        <f t="shared" si="473"/>
        <v>0</v>
      </c>
      <c r="BM1386" s="314">
        <f t="shared" si="480"/>
        <v>0</v>
      </c>
      <c r="BN1386" s="311">
        <f t="shared" si="474"/>
        <v>0</v>
      </c>
      <c r="BO1386" s="312">
        <f t="shared" si="475"/>
        <v>0</v>
      </c>
      <c r="BP1386" s="313">
        <f t="shared" si="476"/>
        <v>0</v>
      </c>
      <c r="BQ1386" s="314">
        <f t="shared" si="481"/>
        <v>0</v>
      </c>
      <c r="BR1386" s="311">
        <f t="shared" si="477"/>
        <v>0</v>
      </c>
      <c r="BS1386" s="312">
        <f t="shared" si="478"/>
        <v>0</v>
      </c>
      <c r="BT1386" s="313">
        <f t="shared" si="479"/>
        <v>0</v>
      </c>
      <c r="BU1386" s="314">
        <f t="shared" si="482"/>
        <v>0</v>
      </c>
      <c r="BV1386" s="247">
        <f t="shared" si="483"/>
        <v>0</v>
      </c>
      <c r="BW1386" s="310" t="str">
        <f>IF(BV1386=0,"",
IF(SUM($BV$1089:BV1386)=1,BX1386,
IF($BV$1664&gt;SUM($BV$1089:BV1386),_xlfn.CONCAT(", ",BX1386),
IF($BV$1664=SUM($BV$1089:BV1386),_xlfn.CONCAT(" y ",BX1386)))))</f>
        <v/>
      </c>
      <c r="BX1386" s="421">
        <v>298</v>
      </c>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row>
    <row r="1387" spans="1:133" ht="14.25">
      <c r="A1387" s="405"/>
      <c r="B1387" s="6"/>
      <c r="C1387" s="421" t="s">
        <v>6964</v>
      </c>
      <c r="D1387" s="668" t="str">
        <f>IF($AC$1082="","",IF(HLOOKUP($AC$1082,Presentación!$AQ$3:$BV$574,Presentación!AP302)="","",HLOOKUP($AC$1082,Presentación!$AQ$3:$BV$574,Presentación!AP302,0)))</f>
        <v/>
      </c>
      <c r="E1387" s="669"/>
      <c r="F1387" s="670"/>
      <c r="G1387" s="763" t="str">
        <f>IF($AC$1082="","",IF(HLOOKUP($AC$1082,Presentación!$BZ$3:$DE$574,Presentación!AP302,0)="","",HLOOKUP($AC$1082,Presentación!$BZ$3:$DE$574,Presentación!AP302,0)))</f>
        <v/>
      </c>
      <c r="H1387" s="669"/>
      <c r="I1387" s="669"/>
      <c r="J1387" s="669"/>
      <c r="K1387" s="669"/>
      <c r="L1387" s="670"/>
      <c r="M1387" s="112"/>
      <c r="N1387" s="112"/>
      <c r="O1387" s="112"/>
      <c r="P1387" s="112"/>
      <c r="Q1387" s="112"/>
      <c r="R1387" s="112"/>
      <c r="S1387" s="112"/>
      <c r="T1387" s="112"/>
      <c r="U1387" s="112"/>
      <c r="V1387" s="112"/>
      <c r="W1387" s="112"/>
      <c r="X1387" s="112"/>
      <c r="Y1387" s="112"/>
      <c r="Z1387" s="112"/>
      <c r="AA1387" s="112"/>
      <c r="AB1387" s="112"/>
      <c r="AC1387" s="112"/>
      <c r="AD1387" s="112"/>
      <c r="AG1387">
        <f t="shared" si="445"/>
        <v>0</v>
      </c>
      <c r="AH1387" s="247">
        <f t="shared" si="446"/>
        <v>0</v>
      </c>
      <c r="AI1387" s="310" t="str">
        <f>IF(AH1387=0,"",
IF(SUM($AH$1088:AH1387)=1,AJ1387,
IF($AH$1663&gt;SUM($AH$1088:AH1387),_xlfn.CONCAT(", ",AJ1387),
IF($AH$1663=SUM($AH$1088:AH1387),_xlfn.CONCAT(" y ",AJ1387)))))</f>
        <v/>
      </c>
      <c r="AJ1387" s="421">
        <v>300</v>
      </c>
      <c r="AK1387">
        <f t="shared" si="444"/>
        <v>0</v>
      </c>
      <c r="AL1387">
        <f t="shared" si="447"/>
        <v>0</v>
      </c>
      <c r="AM1387">
        <f t="shared" si="448"/>
        <v>0</v>
      </c>
      <c r="AN1387">
        <f t="shared" si="449"/>
        <v>0</v>
      </c>
      <c r="AO1387">
        <f t="shared" si="450"/>
        <v>0</v>
      </c>
      <c r="AP1387">
        <f t="shared" si="451"/>
        <v>0</v>
      </c>
      <c r="AQ1387">
        <f t="shared" si="452"/>
        <v>0</v>
      </c>
      <c r="AR1387">
        <f t="shared" si="453"/>
        <v>0</v>
      </c>
      <c r="AS1387">
        <f t="shared" si="454"/>
        <v>0</v>
      </c>
      <c r="AT1387">
        <f t="shared" si="455"/>
        <v>0</v>
      </c>
      <c r="AU1387">
        <f t="shared" si="456"/>
        <v>0</v>
      </c>
      <c r="AV1387">
        <f t="shared" si="457"/>
        <v>0</v>
      </c>
      <c r="AW1387">
        <f t="shared" si="458"/>
        <v>0</v>
      </c>
      <c r="AX1387">
        <f t="shared" si="459"/>
        <v>0</v>
      </c>
      <c r="AY1387">
        <f t="shared" si="460"/>
        <v>0</v>
      </c>
      <c r="AZ1387">
        <f t="shared" si="461"/>
        <v>0</v>
      </c>
      <c r="BA1387">
        <f t="shared" si="462"/>
        <v>0</v>
      </c>
      <c r="BB1387">
        <f t="shared" si="463"/>
        <v>0</v>
      </c>
      <c r="BC1387">
        <f t="shared" si="464"/>
        <v>0</v>
      </c>
      <c r="BD1387">
        <f t="shared" si="465"/>
        <v>0</v>
      </c>
      <c r="BE1387">
        <f t="shared" si="466"/>
        <v>0</v>
      </c>
      <c r="BF1387">
        <f t="shared" si="467"/>
        <v>0</v>
      </c>
      <c r="BG1387">
        <f t="shared" si="468"/>
        <v>0</v>
      </c>
      <c r="BH1387">
        <f t="shared" si="469"/>
        <v>0</v>
      </c>
      <c r="BI1387">
        <f t="shared" si="470"/>
        <v>0</v>
      </c>
      <c r="BJ1387" s="311">
        <f t="shared" si="471"/>
        <v>0</v>
      </c>
      <c r="BK1387" s="312">
        <f t="shared" si="472"/>
        <v>0</v>
      </c>
      <c r="BL1387" s="313">
        <f t="shared" si="473"/>
        <v>0</v>
      </c>
      <c r="BM1387" s="314">
        <f t="shared" si="480"/>
        <v>0</v>
      </c>
      <c r="BN1387" s="311">
        <f t="shared" si="474"/>
        <v>0</v>
      </c>
      <c r="BO1387" s="312">
        <f t="shared" si="475"/>
        <v>0</v>
      </c>
      <c r="BP1387" s="313">
        <f t="shared" si="476"/>
        <v>0</v>
      </c>
      <c r="BQ1387" s="314">
        <f t="shared" si="481"/>
        <v>0</v>
      </c>
      <c r="BR1387" s="311">
        <f t="shared" si="477"/>
        <v>0</v>
      </c>
      <c r="BS1387" s="312">
        <f t="shared" si="478"/>
        <v>0</v>
      </c>
      <c r="BT1387" s="313">
        <f t="shared" si="479"/>
        <v>0</v>
      </c>
      <c r="BU1387" s="314">
        <f t="shared" si="482"/>
        <v>0</v>
      </c>
      <c r="BV1387" s="247">
        <f t="shared" si="483"/>
        <v>0</v>
      </c>
      <c r="BW1387" s="310" t="str">
        <f>IF(BV1387=0,"",
IF(SUM($BV$1089:BV1387)=1,BX1387,
IF($BV$1664&gt;SUM($BV$1089:BV1387),_xlfn.CONCAT(", ",BX1387),
IF($BV$1664=SUM($BV$1089:BV1387),_xlfn.CONCAT(" y ",BX1387)))))</f>
        <v/>
      </c>
      <c r="BX1387" s="421">
        <v>299</v>
      </c>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row>
    <row r="1388" spans="1:133" ht="14.25">
      <c r="A1388" s="405"/>
      <c r="B1388" s="6"/>
      <c r="C1388" s="421" t="s">
        <v>6965</v>
      </c>
      <c r="D1388" s="668" t="str">
        <f>IF($AC$1082="","",IF(HLOOKUP($AC$1082,Presentación!$AQ$3:$BV$574,Presentación!AP303)="","",HLOOKUP($AC$1082,Presentación!$AQ$3:$BV$574,Presentación!AP303,0)))</f>
        <v/>
      </c>
      <c r="E1388" s="669"/>
      <c r="F1388" s="670"/>
      <c r="G1388" s="763" t="str">
        <f>IF($AC$1082="","",IF(HLOOKUP($AC$1082,Presentación!$BZ$3:$DE$574,Presentación!AP303,0)="","",HLOOKUP($AC$1082,Presentación!$BZ$3:$DE$574,Presentación!AP303,0)))</f>
        <v/>
      </c>
      <c r="H1388" s="669"/>
      <c r="I1388" s="669"/>
      <c r="J1388" s="669"/>
      <c r="K1388" s="669"/>
      <c r="L1388" s="670"/>
      <c r="M1388" s="112"/>
      <c r="N1388" s="112"/>
      <c r="O1388" s="112"/>
      <c r="P1388" s="112"/>
      <c r="Q1388" s="112"/>
      <c r="R1388" s="112"/>
      <c r="S1388" s="112"/>
      <c r="T1388" s="112"/>
      <c r="U1388" s="112"/>
      <c r="V1388" s="112"/>
      <c r="W1388" s="112"/>
      <c r="X1388" s="112"/>
      <c r="Y1388" s="112"/>
      <c r="Z1388" s="112"/>
      <c r="AA1388" s="112"/>
      <c r="AB1388" s="112"/>
      <c r="AC1388" s="112"/>
      <c r="AD1388" s="112"/>
      <c r="AG1388">
        <f t="shared" si="445"/>
        <v>0</v>
      </c>
      <c r="AH1388" s="247">
        <f t="shared" si="446"/>
        <v>0</v>
      </c>
      <c r="AI1388" s="310" t="str">
        <f>IF(AH1388=0,"",
IF(SUM($AH$1088:AH1388)=1,AJ1388,
IF($AH$1663&gt;SUM($AH$1088:AH1388),_xlfn.CONCAT(", ",AJ1388),
IF($AH$1663=SUM($AH$1088:AH1388),_xlfn.CONCAT(" y ",AJ1388)))))</f>
        <v/>
      </c>
      <c r="AJ1388" s="421">
        <v>301</v>
      </c>
      <c r="AK1388">
        <f t="shared" si="444"/>
        <v>0</v>
      </c>
      <c r="AL1388">
        <f t="shared" si="447"/>
        <v>0</v>
      </c>
      <c r="AM1388">
        <f t="shared" si="448"/>
        <v>0</v>
      </c>
      <c r="AN1388">
        <f t="shared" si="449"/>
        <v>0</v>
      </c>
      <c r="AO1388">
        <f t="shared" si="450"/>
        <v>0</v>
      </c>
      <c r="AP1388">
        <f t="shared" si="451"/>
        <v>0</v>
      </c>
      <c r="AQ1388">
        <f t="shared" si="452"/>
        <v>0</v>
      </c>
      <c r="AR1388">
        <f t="shared" si="453"/>
        <v>0</v>
      </c>
      <c r="AS1388">
        <f t="shared" si="454"/>
        <v>0</v>
      </c>
      <c r="AT1388">
        <f t="shared" si="455"/>
        <v>0</v>
      </c>
      <c r="AU1388">
        <f t="shared" si="456"/>
        <v>0</v>
      </c>
      <c r="AV1388">
        <f t="shared" si="457"/>
        <v>0</v>
      </c>
      <c r="AW1388">
        <f t="shared" si="458"/>
        <v>0</v>
      </c>
      <c r="AX1388">
        <f t="shared" si="459"/>
        <v>0</v>
      </c>
      <c r="AY1388">
        <f t="shared" si="460"/>
        <v>0</v>
      </c>
      <c r="AZ1388">
        <f t="shared" si="461"/>
        <v>0</v>
      </c>
      <c r="BA1388">
        <f t="shared" si="462"/>
        <v>0</v>
      </c>
      <c r="BB1388">
        <f t="shared" si="463"/>
        <v>0</v>
      </c>
      <c r="BC1388">
        <f t="shared" si="464"/>
        <v>0</v>
      </c>
      <c r="BD1388">
        <f t="shared" si="465"/>
        <v>0</v>
      </c>
      <c r="BE1388">
        <f t="shared" si="466"/>
        <v>0</v>
      </c>
      <c r="BF1388">
        <f t="shared" si="467"/>
        <v>0</v>
      </c>
      <c r="BG1388">
        <f t="shared" si="468"/>
        <v>0</v>
      </c>
      <c r="BH1388">
        <f t="shared" si="469"/>
        <v>0</v>
      </c>
      <c r="BI1388">
        <f t="shared" si="470"/>
        <v>0</v>
      </c>
      <c r="BJ1388" s="311">
        <f t="shared" si="471"/>
        <v>0</v>
      </c>
      <c r="BK1388" s="312">
        <f t="shared" si="472"/>
        <v>0</v>
      </c>
      <c r="BL1388" s="313">
        <f t="shared" si="473"/>
        <v>0</v>
      </c>
      <c r="BM1388" s="314">
        <f t="shared" si="480"/>
        <v>0</v>
      </c>
      <c r="BN1388" s="311">
        <f t="shared" si="474"/>
        <v>0</v>
      </c>
      <c r="BO1388" s="312">
        <f t="shared" si="475"/>
        <v>0</v>
      </c>
      <c r="BP1388" s="313">
        <f t="shared" si="476"/>
        <v>0</v>
      </c>
      <c r="BQ1388" s="314">
        <f t="shared" si="481"/>
        <v>0</v>
      </c>
      <c r="BR1388" s="311">
        <f t="shared" si="477"/>
        <v>0</v>
      </c>
      <c r="BS1388" s="312">
        <f t="shared" si="478"/>
        <v>0</v>
      </c>
      <c r="BT1388" s="313">
        <f t="shared" si="479"/>
        <v>0</v>
      </c>
      <c r="BU1388" s="314">
        <f t="shared" si="482"/>
        <v>0</v>
      </c>
      <c r="BV1388" s="247">
        <f t="shared" si="483"/>
        <v>0</v>
      </c>
      <c r="BW1388" s="310" t="str">
        <f>IF(BV1388=0,"",
IF(SUM($BV$1089:BV1388)=1,BX1388,
IF($BV$1664&gt;SUM($BV$1089:BV1388),_xlfn.CONCAT(", ",BX1388),
IF($BV$1664=SUM($BV$1089:BV1388),_xlfn.CONCAT(" y ",BX1388)))))</f>
        <v/>
      </c>
      <c r="BX1388" s="421">
        <v>300</v>
      </c>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row>
    <row r="1389" spans="1:133" ht="14.25">
      <c r="A1389" s="405"/>
      <c r="B1389" s="6"/>
      <c r="C1389" s="421" t="s">
        <v>6966</v>
      </c>
      <c r="D1389" s="668" t="str">
        <f>IF($AC$1082="","",IF(HLOOKUP($AC$1082,Presentación!$AQ$3:$BV$574,Presentación!AP304)="","",HLOOKUP($AC$1082,Presentación!$AQ$3:$BV$574,Presentación!AP304,0)))</f>
        <v/>
      </c>
      <c r="E1389" s="669"/>
      <c r="F1389" s="670"/>
      <c r="G1389" s="763" t="str">
        <f>IF($AC$1082="","",IF(HLOOKUP($AC$1082,Presentación!$BZ$3:$DE$574,Presentación!AP304,0)="","",HLOOKUP($AC$1082,Presentación!$BZ$3:$DE$574,Presentación!AP304,0)))</f>
        <v/>
      </c>
      <c r="H1389" s="669"/>
      <c r="I1389" s="669"/>
      <c r="J1389" s="669"/>
      <c r="K1389" s="669"/>
      <c r="L1389" s="670"/>
      <c r="M1389" s="112"/>
      <c r="N1389" s="112"/>
      <c r="O1389" s="112"/>
      <c r="P1389" s="112"/>
      <c r="Q1389" s="112"/>
      <c r="R1389" s="112"/>
      <c r="S1389" s="112"/>
      <c r="T1389" s="112"/>
      <c r="U1389" s="112"/>
      <c r="V1389" s="112"/>
      <c r="W1389" s="112"/>
      <c r="X1389" s="112"/>
      <c r="Y1389" s="112"/>
      <c r="Z1389" s="112"/>
      <c r="AA1389" s="112"/>
      <c r="AB1389" s="112"/>
      <c r="AC1389" s="112"/>
      <c r="AD1389" s="112"/>
      <c r="AG1389">
        <f t="shared" si="445"/>
        <v>0</v>
      </c>
      <c r="AH1389" s="247">
        <f t="shared" si="446"/>
        <v>0</v>
      </c>
      <c r="AI1389" s="310" t="str">
        <f>IF(AH1389=0,"",
IF(SUM($AH$1088:AH1389)=1,AJ1389,
IF($AH$1663&gt;SUM($AH$1088:AH1389),_xlfn.CONCAT(", ",AJ1389),
IF($AH$1663=SUM($AH$1088:AH1389),_xlfn.CONCAT(" y ",AJ1389)))))</f>
        <v/>
      </c>
      <c r="AJ1389" s="421">
        <v>302</v>
      </c>
      <c r="AK1389">
        <f t="shared" si="444"/>
        <v>0</v>
      </c>
      <c r="AL1389">
        <f t="shared" si="447"/>
        <v>0</v>
      </c>
      <c r="AM1389">
        <f t="shared" si="448"/>
        <v>0</v>
      </c>
      <c r="AN1389">
        <f t="shared" si="449"/>
        <v>0</v>
      </c>
      <c r="AO1389">
        <f t="shared" si="450"/>
        <v>0</v>
      </c>
      <c r="AP1389">
        <f t="shared" si="451"/>
        <v>0</v>
      </c>
      <c r="AQ1389">
        <f t="shared" si="452"/>
        <v>0</v>
      </c>
      <c r="AR1389">
        <f t="shared" si="453"/>
        <v>0</v>
      </c>
      <c r="AS1389">
        <f t="shared" si="454"/>
        <v>0</v>
      </c>
      <c r="AT1389">
        <f t="shared" si="455"/>
        <v>0</v>
      </c>
      <c r="AU1389">
        <f t="shared" si="456"/>
        <v>0</v>
      </c>
      <c r="AV1389">
        <f t="shared" si="457"/>
        <v>0</v>
      </c>
      <c r="AW1389">
        <f t="shared" si="458"/>
        <v>0</v>
      </c>
      <c r="AX1389">
        <f t="shared" si="459"/>
        <v>0</v>
      </c>
      <c r="AY1389">
        <f t="shared" si="460"/>
        <v>0</v>
      </c>
      <c r="AZ1389">
        <f t="shared" si="461"/>
        <v>0</v>
      </c>
      <c r="BA1389">
        <f t="shared" si="462"/>
        <v>0</v>
      </c>
      <c r="BB1389">
        <f t="shared" si="463"/>
        <v>0</v>
      </c>
      <c r="BC1389">
        <f t="shared" si="464"/>
        <v>0</v>
      </c>
      <c r="BD1389">
        <f t="shared" si="465"/>
        <v>0</v>
      </c>
      <c r="BE1389">
        <f t="shared" si="466"/>
        <v>0</v>
      </c>
      <c r="BF1389">
        <f t="shared" si="467"/>
        <v>0</v>
      </c>
      <c r="BG1389">
        <f t="shared" si="468"/>
        <v>0</v>
      </c>
      <c r="BH1389">
        <f t="shared" si="469"/>
        <v>0</v>
      </c>
      <c r="BI1389">
        <f t="shared" si="470"/>
        <v>0</v>
      </c>
      <c r="BJ1389" s="311">
        <f t="shared" si="471"/>
        <v>0</v>
      </c>
      <c r="BK1389" s="312">
        <f t="shared" si="472"/>
        <v>0</v>
      </c>
      <c r="BL1389" s="313">
        <f t="shared" si="473"/>
        <v>0</v>
      </c>
      <c r="BM1389" s="314">
        <f t="shared" si="480"/>
        <v>0</v>
      </c>
      <c r="BN1389" s="311">
        <f t="shared" si="474"/>
        <v>0</v>
      </c>
      <c r="BO1389" s="312">
        <f t="shared" si="475"/>
        <v>0</v>
      </c>
      <c r="BP1389" s="313">
        <f t="shared" si="476"/>
        <v>0</v>
      </c>
      <c r="BQ1389" s="314">
        <f t="shared" si="481"/>
        <v>0</v>
      </c>
      <c r="BR1389" s="311">
        <f t="shared" si="477"/>
        <v>0</v>
      </c>
      <c r="BS1389" s="312">
        <f t="shared" si="478"/>
        <v>0</v>
      </c>
      <c r="BT1389" s="313">
        <f t="shared" si="479"/>
        <v>0</v>
      </c>
      <c r="BU1389" s="314">
        <f t="shared" si="482"/>
        <v>0</v>
      </c>
      <c r="BV1389" s="247">
        <f t="shared" si="483"/>
        <v>0</v>
      </c>
      <c r="BW1389" s="310" t="str">
        <f>IF(BV1389=0,"",
IF(SUM($BV$1089:BV1389)=1,BX1389,
IF($BV$1664&gt;SUM($BV$1089:BV1389),_xlfn.CONCAT(", ",BX1389),
IF($BV$1664=SUM($BV$1089:BV1389),_xlfn.CONCAT(" y ",BX1389)))))</f>
        <v/>
      </c>
      <c r="BX1389" s="421">
        <v>301</v>
      </c>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row>
    <row r="1390" spans="1:133" ht="14.25">
      <c r="A1390" s="405"/>
      <c r="B1390" s="6"/>
      <c r="C1390" s="421" t="s">
        <v>6967</v>
      </c>
      <c r="D1390" s="668" t="str">
        <f>IF($AC$1082="","",IF(HLOOKUP($AC$1082,Presentación!$AQ$3:$BV$574,Presentación!AP305)="","",HLOOKUP($AC$1082,Presentación!$AQ$3:$BV$574,Presentación!AP305,0)))</f>
        <v/>
      </c>
      <c r="E1390" s="669"/>
      <c r="F1390" s="670"/>
      <c r="G1390" s="763" t="str">
        <f>IF($AC$1082="","",IF(HLOOKUP($AC$1082,Presentación!$BZ$3:$DE$574,Presentación!AP305,0)="","",HLOOKUP($AC$1082,Presentación!$BZ$3:$DE$574,Presentación!AP305,0)))</f>
        <v/>
      </c>
      <c r="H1390" s="669"/>
      <c r="I1390" s="669"/>
      <c r="J1390" s="669"/>
      <c r="K1390" s="669"/>
      <c r="L1390" s="670"/>
      <c r="M1390" s="112"/>
      <c r="N1390" s="112"/>
      <c r="O1390" s="112"/>
      <c r="P1390" s="112"/>
      <c r="Q1390" s="112"/>
      <c r="R1390" s="112"/>
      <c r="S1390" s="112"/>
      <c r="T1390" s="112"/>
      <c r="U1390" s="112"/>
      <c r="V1390" s="112"/>
      <c r="W1390" s="112"/>
      <c r="X1390" s="112"/>
      <c r="Y1390" s="112"/>
      <c r="Z1390" s="112"/>
      <c r="AA1390" s="112"/>
      <c r="AB1390" s="112"/>
      <c r="AC1390" s="112"/>
      <c r="AD1390" s="112"/>
      <c r="AG1390">
        <f t="shared" si="445"/>
        <v>0</v>
      </c>
      <c r="AH1390" s="247">
        <f t="shared" si="446"/>
        <v>0</v>
      </c>
      <c r="AI1390" s="310" t="str">
        <f>IF(AH1390=0,"",
IF(SUM($AH$1088:AH1390)=1,AJ1390,
IF($AH$1663&gt;SUM($AH$1088:AH1390),_xlfn.CONCAT(", ",AJ1390),
IF($AH$1663=SUM($AH$1088:AH1390),_xlfn.CONCAT(" y ",AJ1390)))))</f>
        <v/>
      </c>
      <c r="AJ1390" s="421">
        <v>303</v>
      </c>
      <c r="AK1390">
        <f t="shared" si="444"/>
        <v>0</v>
      </c>
      <c r="AL1390">
        <f t="shared" si="447"/>
        <v>0</v>
      </c>
      <c r="AM1390">
        <f t="shared" si="448"/>
        <v>0</v>
      </c>
      <c r="AN1390">
        <f t="shared" si="449"/>
        <v>0</v>
      </c>
      <c r="AO1390">
        <f t="shared" si="450"/>
        <v>0</v>
      </c>
      <c r="AP1390">
        <f t="shared" si="451"/>
        <v>0</v>
      </c>
      <c r="AQ1390">
        <f t="shared" si="452"/>
        <v>0</v>
      </c>
      <c r="AR1390">
        <f t="shared" si="453"/>
        <v>0</v>
      </c>
      <c r="AS1390">
        <f t="shared" si="454"/>
        <v>0</v>
      </c>
      <c r="AT1390">
        <f t="shared" si="455"/>
        <v>0</v>
      </c>
      <c r="AU1390">
        <f t="shared" si="456"/>
        <v>0</v>
      </c>
      <c r="AV1390">
        <f t="shared" si="457"/>
        <v>0</v>
      </c>
      <c r="AW1390">
        <f t="shared" si="458"/>
        <v>0</v>
      </c>
      <c r="AX1390">
        <f t="shared" si="459"/>
        <v>0</v>
      </c>
      <c r="AY1390">
        <f t="shared" si="460"/>
        <v>0</v>
      </c>
      <c r="AZ1390">
        <f t="shared" si="461"/>
        <v>0</v>
      </c>
      <c r="BA1390">
        <f t="shared" si="462"/>
        <v>0</v>
      </c>
      <c r="BB1390">
        <f t="shared" si="463"/>
        <v>0</v>
      </c>
      <c r="BC1390">
        <f t="shared" si="464"/>
        <v>0</v>
      </c>
      <c r="BD1390">
        <f t="shared" si="465"/>
        <v>0</v>
      </c>
      <c r="BE1390">
        <f t="shared" si="466"/>
        <v>0</v>
      </c>
      <c r="BF1390">
        <f t="shared" si="467"/>
        <v>0</v>
      </c>
      <c r="BG1390">
        <f t="shared" si="468"/>
        <v>0</v>
      </c>
      <c r="BH1390">
        <f t="shared" si="469"/>
        <v>0</v>
      </c>
      <c r="BI1390">
        <f t="shared" si="470"/>
        <v>0</v>
      </c>
      <c r="BJ1390" s="311">
        <f t="shared" si="471"/>
        <v>0</v>
      </c>
      <c r="BK1390" s="312">
        <f t="shared" si="472"/>
        <v>0</v>
      </c>
      <c r="BL1390" s="313">
        <f t="shared" si="473"/>
        <v>0</v>
      </c>
      <c r="BM1390" s="314">
        <f t="shared" si="480"/>
        <v>0</v>
      </c>
      <c r="BN1390" s="311">
        <f t="shared" si="474"/>
        <v>0</v>
      </c>
      <c r="BO1390" s="312">
        <f t="shared" si="475"/>
        <v>0</v>
      </c>
      <c r="BP1390" s="313">
        <f t="shared" si="476"/>
        <v>0</v>
      </c>
      <c r="BQ1390" s="314">
        <f t="shared" si="481"/>
        <v>0</v>
      </c>
      <c r="BR1390" s="311">
        <f t="shared" si="477"/>
        <v>0</v>
      </c>
      <c r="BS1390" s="312">
        <f t="shared" si="478"/>
        <v>0</v>
      </c>
      <c r="BT1390" s="313">
        <f t="shared" si="479"/>
        <v>0</v>
      </c>
      <c r="BU1390" s="314">
        <f t="shared" si="482"/>
        <v>0</v>
      </c>
      <c r="BV1390" s="247">
        <f t="shared" si="483"/>
        <v>0</v>
      </c>
      <c r="BW1390" s="310" t="str">
        <f>IF(BV1390=0,"",
IF(SUM($BV$1089:BV1390)=1,BX1390,
IF($BV$1664&gt;SUM($BV$1089:BV1390),_xlfn.CONCAT(", ",BX1390),
IF($BV$1664=SUM($BV$1089:BV1390),_xlfn.CONCAT(" y ",BX1390)))))</f>
        <v/>
      </c>
      <c r="BX1390" s="421">
        <v>302</v>
      </c>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row>
    <row r="1391" spans="1:133" ht="14.25">
      <c r="A1391" s="405"/>
      <c r="B1391" s="6"/>
      <c r="C1391" s="421" t="s">
        <v>6968</v>
      </c>
      <c r="D1391" s="668" t="str">
        <f>IF($AC$1082="","",IF(HLOOKUP($AC$1082,Presentación!$AQ$3:$BV$574,Presentación!AP306)="","",HLOOKUP($AC$1082,Presentación!$AQ$3:$BV$574,Presentación!AP306,0)))</f>
        <v/>
      </c>
      <c r="E1391" s="669"/>
      <c r="F1391" s="670"/>
      <c r="G1391" s="763" t="str">
        <f>IF($AC$1082="","",IF(HLOOKUP($AC$1082,Presentación!$BZ$3:$DE$574,Presentación!AP306,0)="","",HLOOKUP($AC$1082,Presentación!$BZ$3:$DE$574,Presentación!AP306,0)))</f>
        <v/>
      </c>
      <c r="H1391" s="669"/>
      <c r="I1391" s="669"/>
      <c r="J1391" s="669"/>
      <c r="K1391" s="669"/>
      <c r="L1391" s="670"/>
      <c r="M1391" s="112"/>
      <c r="N1391" s="112"/>
      <c r="O1391" s="112"/>
      <c r="P1391" s="112"/>
      <c r="Q1391" s="112"/>
      <c r="R1391" s="112"/>
      <c r="S1391" s="112"/>
      <c r="T1391" s="112"/>
      <c r="U1391" s="112"/>
      <c r="V1391" s="112"/>
      <c r="W1391" s="112"/>
      <c r="X1391" s="112"/>
      <c r="Y1391" s="112"/>
      <c r="Z1391" s="112"/>
      <c r="AA1391" s="112"/>
      <c r="AB1391" s="112"/>
      <c r="AC1391" s="112"/>
      <c r="AD1391" s="112"/>
      <c r="AG1391">
        <f t="shared" si="445"/>
        <v>0</v>
      </c>
      <c r="AH1391" s="247">
        <f t="shared" si="446"/>
        <v>0</v>
      </c>
      <c r="AI1391" s="310" t="str">
        <f>IF(AH1391=0,"",
IF(SUM($AH$1088:AH1391)=1,AJ1391,
IF($AH$1663&gt;SUM($AH$1088:AH1391),_xlfn.CONCAT(", ",AJ1391),
IF($AH$1663=SUM($AH$1088:AH1391),_xlfn.CONCAT(" y ",AJ1391)))))</f>
        <v/>
      </c>
      <c r="AJ1391" s="421">
        <v>304</v>
      </c>
      <c r="AK1391">
        <f t="shared" si="444"/>
        <v>0</v>
      </c>
      <c r="AL1391">
        <f t="shared" si="447"/>
        <v>0</v>
      </c>
      <c r="AM1391">
        <f t="shared" si="448"/>
        <v>0</v>
      </c>
      <c r="AN1391">
        <f t="shared" si="449"/>
        <v>0</v>
      </c>
      <c r="AO1391">
        <f t="shared" si="450"/>
        <v>0</v>
      </c>
      <c r="AP1391">
        <f t="shared" si="451"/>
        <v>0</v>
      </c>
      <c r="AQ1391">
        <f t="shared" si="452"/>
        <v>0</v>
      </c>
      <c r="AR1391">
        <f t="shared" si="453"/>
        <v>0</v>
      </c>
      <c r="AS1391">
        <f t="shared" si="454"/>
        <v>0</v>
      </c>
      <c r="AT1391">
        <f t="shared" si="455"/>
        <v>0</v>
      </c>
      <c r="AU1391">
        <f t="shared" si="456"/>
        <v>0</v>
      </c>
      <c r="AV1391">
        <f t="shared" si="457"/>
        <v>0</v>
      </c>
      <c r="AW1391">
        <f t="shared" si="458"/>
        <v>0</v>
      </c>
      <c r="AX1391">
        <f t="shared" si="459"/>
        <v>0</v>
      </c>
      <c r="AY1391">
        <f t="shared" si="460"/>
        <v>0</v>
      </c>
      <c r="AZ1391">
        <f t="shared" si="461"/>
        <v>0</v>
      </c>
      <c r="BA1391">
        <f t="shared" si="462"/>
        <v>0</v>
      </c>
      <c r="BB1391">
        <f t="shared" si="463"/>
        <v>0</v>
      </c>
      <c r="BC1391">
        <f t="shared" si="464"/>
        <v>0</v>
      </c>
      <c r="BD1391">
        <f t="shared" si="465"/>
        <v>0</v>
      </c>
      <c r="BE1391">
        <f t="shared" si="466"/>
        <v>0</v>
      </c>
      <c r="BF1391">
        <f t="shared" si="467"/>
        <v>0</v>
      </c>
      <c r="BG1391">
        <f t="shared" si="468"/>
        <v>0</v>
      </c>
      <c r="BH1391">
        <f t="shared" si="469"/>
        <v>0</v>
      </c>
      <c r="BI1391">
        <f t="shared" si="470"/>
        <v>0</v>
      </c>
      <c r="BJ1391" s="311">
        <f t="shared" si="471"/>
        <v>0</v>
      </c>
      <c r="BK1391" s="312">
        <f t="shared" si="472"/>
        <v>0</v>
      </c>
      <c r="BL1391" s="313">
        <f t="shared" si="473"/>
        <v>0</v>
      </c>
      <c r="BM1391" s="314">
        <f t="shared" si="480"/>
        <v>0</v>
      </c>
      <c r="BN1391" s="311">
        <f t="shared" si="474"/>
        <v>0</v>
      </c>
      <c r="BO1391" s="312">
        <f t="shared" si="475"/>
        <v>0</v>
      </c>
      <c r="BP1391" s="313">
        <f t="shared" si="476"/>
        <v>0</v>
      </c>
      <c r="BQ1391" s="314">
        <f t="shared" si="481"/>
        <v>0</v>
      </c>
      <c r="BR1391" s="311">
        <f t="shared" si="477"/>
        <v>0</v>
      </c>
      <c r="BS1391" s="312">
        <f t="shared" si="478"/>
        <v>0</v>
      </c>
      <c r="BT1391" s="313">
        <f t="shared" si="479"/>
        <v>0</v>
      </c>
      <c r="BU1391" s="314">
        <f t="shared" si="482"/>
        <v>0</v>
      </c>
      <c r="BV1391" s="247">
        <f t="shared" si="483"/>
        <v>0</v>
      </c>
      <c r="BW1391" s="310" t="str">
        <f>IF(BV1391=0,"",
IF(SUM($BV$1089:BV1391)=1,BX1391,
IF($BV$1664&gt;SUM($BV$1089:BV1391),_xlfn.CONCAT(", ",BX1391),
IF($BV$1664=SUM($BV$1089:BV1391),_xlfn.CONCAT(" y ",BX1391)))))</f>
        <v/>
      </c>
      <c r="BX1391" s="421">
        <v>303</v>
      </c>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row>
    <row r="1392" spans="1:133" ht="14.25">
      <c r="A1392" s="405"/>
      <c r="B1392" s="6"/>
      <c r="C1392" s="421" t="s">
        <v>6969</v>
      </c>
      <c r="D1392" s="668" t="str">
        <f>IF($AC$1082="","",IF(HLOOKUP($AC$1082,Presentación!$AQ$3:$BV$574,Presentación!AP307)="","",HLOOKUP($AC$1082,Presentación!$AQ$3:$BV$574,Presentación!AP307,0)))</f>
        <v/>
      </c>
      <c r="E1392" s="669"/>
      <c r="F1392" s="670"/>
      <c r="G1392" s="763" t="str">
        <f>IF($AC$1082="","",IF(HLOOKUP($AC$1082,Presentación!$BZ$3:$DE$574,Presentación!AP307,0)="","",HLOOKUP($AC$1082,Presentación!$BZ$3:$DE$574,Presentación!AP307,0)))</f>
        <v/>
      </c>
      <c r="H1392" s="669"/>
      <c r="I1392" s="669"/>
      <c r="J1392" s="669"/>
      <c r="K1392" s="669"/>
      <c r="L1392" s="670"/>
      <c r="M1392" s="112"/>
      <c r="N1392" s="112"/>
      <c r="O1392" s="112"/>
      <c r="P1392" s="112"/>
      <c r="Q1392" s="112"/>
      <c r="R1392" s="112"/>
      <c r="S1392" s="112"/>
      <c r="T1392" s="112"/>
      <c r="U1392" s="112"/>
      <c r="V1392" s="112"/>
      <c r="W1392" s="112"/>
      <c r="X1392" s="112"/>
      <c r="Y1392" s="112"/>
      <c r="Z1392" s="112"/>
      <c r="AA1392" s="112"/>
      <c r="AB1392" s="112"/>
      <c r="AC1392" s="112"/>
      <c r="AD1392" s="112"/>
      <c r="AG1392">
        <f t="shared" si="445"/>
        <v>0</v>
      </c>
      <c r="AH1392" s="247">
        <f t="shared" si="446"/>
        <v>0</v>
      </c>
      <c r="AI1392" s="310" t="str">
        <f>IF(AH1392=0,"",
IF(SUM($AH$1088:AH1392)=1,AJ1392,
IF($AH$1663&gt;SUM($AH$1088:AH1392),_xlfn.CONCAT(", ",AJ1392),
IF($AH$1663=SUM($AH$1088:AH1392),_xlfn.CONCAT(" y ",AJ1392)))))</f>
        <v/>
      </c>
      <c r="AJ1392" s="421">
        <v>305</v>
      </c>
      <c r="AK1392">
        <f t="shared" si="444"/>
        <v>0</v>
      </c>
      <c r="AL1392">
        <f t="shared" si="447"/>
        <v>0</v>
      </c>
      <c r="AM1392">
        <f t="shared" si="448"/>
        <v>0</v>
      </c>
      <c r="AN1392">
        <f t="shared" si="449"/>
        <v>0</v>
      </c>
      <c r="AO1392">
        <f t="shared" si="450"/>
        <v>0</v>
      </c>
      <c r="AP1392">
        <f t="shared" si="451"/>
        <v>0</v>
      </c>
      <c r="AQ1392">
        <f t="shared" si="452"/>
        <v>0</v>
      </c>
      <c r="AR1392">
        <f t="shared" si="453"/>
        <v>0</v>
      </c>
      <c r="AS1392">
        <f t="shared" si="454"/>
        <v>0</v>
      </c>
      <c r="AT1392">
        <f t="shared" si="455"/>
        <v>0</v>
      </c>
      <c r="AU1392">
        <f t="shared" si="456"/>
        <v>0</v>
      </c>
      <c r="AV1392">
        <f t="shared" si="457"/>
        <v>0</v>
      </c>
      <c r="AW1392">
        <f t="shared" si="458"/>
        <v>0</v>
      </c>
      <c r="AX1392">
        <f t="shared" si="459"/>
        <v>0</v>
      </c>
      <c r="AY1392">
        <f t="shared" si="460"/>
        <v>0</v>
      </c>
      <c r="AZ1392">
        <f t="shared" si="461"/>
        <v>0</v>
      </c>
      <c r="BA1392">
        <f t="shared" si="462"/>
        <v>0</v>
      </c>
      <c r="BB1392">
        <f t="shared" si="463"/>
        <v>0</v>
      </c>
      <c r="BC1392">
        <f t="shared" si="464"/>
        <v>0</v>
      </c>
      <c r="BD1392">
        <f t="shared" si="465"/>
        <v>0</v>
      </c>
      <c r="BE1392">
        <f t="shared" si="466"/>
        <v>0</v>
      </c>
      <c r="BF1392">
        <f t="shared" si="467"/>
        <v>0</v>
      </c>
      <c r="BG1392">
        <f t="shared" si="468"/>
        <v>0</v>
      </c>
      <c r="BH1392">
        <f t="shared" si="469"/>
        <v>0</v>
      </c>
      <c r="BI1392">
        <f t="shared" si="470"/>
        <v>0</v>
      </c>
      <c r="BJ1392" s="311">
        <f t="shared" si="471"/>
        <v>0</v>
      </c>
      <c r="BK1392" s="312">
        <f t="shared" si="472"/>
        <v>0</v>
      </c>
      <c r="BL1392" s="313">
        <f t="shared" si="473"/>
        <v>0</v>
      </c>
      <c r="BM1392" s="314">
        <f t="shared" si="480"/>
        <v>0</v>
      </c>
      <c r="BN1392" s="311">
        <f t="shared" si="474"/>
        <v>0</v>
      </c>
      <c r="BO1392" s="312">
        <f t="shared" si="475"/>
        <v>0</v>
      </c>
      <c r="BP1392" s="313">
        <f t="shared" si="476"/>
        <v>0</v>
      </c>
      <c r="BQ1392" s="314">
        <f t="shared" si="481"/>
        <v>0</v>
      </c>
      <c r="BR1392" s="311">
        <f t="shared" si="477"/>
        <v>0</v>
      </c>
      <c r="BS1392" s="312">
        <f t="shared" si="478"/>
        <v>0</v>
      </c>
      <c r="BT1392" s="313">
        <f t="shared" si="479"/>
        <v>0</v>
      </c>
      <c r="BU1392" s="314">
        <f t="shared" si="482"/>
        <v>0</v>
      </c>
      <c r="BV1392" s="247">
        <f t="shared" si="483"/>
        <v>0</v>
      </c>
      <c r="BW1392" s="310" t="str">
        <f>IF(BV1392=0,"",
IF(SUM($BV$1089:BV1392)=1,BX1392,
IF($BV$1664&gt;SUM($BV$1089:BV1392),_xlfn.CONCAT(", ",BX1392),
IF($BV$1664=SUM($BV$1089:BV1392),_xlfn.CONCAT(" y ",BX1392)))))</f>
        <v/>
      </c>
      <c r="BX1392" s="421">
        <v>304</v>
      </c>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row>
    <row r="1393" spans="1:133" ht="14.25">
      <c r="A1393" s="405"/>
      <c r="B1393" s="6"/>
      <c r="C1393" s="421" t="s">
        <v>6970</v>
      </c>
      <c r="D1393" s="668" t="str">
        <f>IF($AC$1082="","",IF(HLOOKUP($AC$1082,Presentación!$AQ$3:$BV$574,Presentación!AP308)="","",HLOOKUP($AC$1082,Presentación!$AQ$3:$BV$574,Presentación!AP308,0)))</f>
        <v/>
      </c>
      <c r="E1393" s="669"/>
      <c r="F1393" s="670"/>
      <c r="G1393" s="763" t="str">
        <f>IF($AC$1082="","",IF(HLOOKUP($AC$1082,Presentación!$BZ$3:$DE$574,Presentación!AP308,0)="","",HLOOKUP($AC$1082,Presentación!$BZ$3:$DE$574,Presentación!AP308,0)))</f>
        <v/>
      </c>
      <c r="H1393" s="669"/>
      <c r="I1393" s="669"/>
      <c r="J1393" s="669"/>
      <c r="K1393" s="669"/>
      <c r="L1393" s="670"/>
      <c r="M1393" s="112"/>
      <c r="N1393" s="112"/>
      <c r="O1393" s="112"/>
      <c r="P1393" s="112"/>
      <c r="Q1393" s="112"/>
      <c r="R1393" s="112"/>
      <c r="S1393" s="112"/>
      <c r="T1393" s="112"/>
      <c r="U1393" s="112"/>
      <c r="V1393" s="112"/>
      <c r="W1393" s="112"/>
      <c r="X1393" s="112"/>
      <c r="Y1393" s="112"/>
      <c r="Z1393" s="112"/>
      <c r="AA1393" s="112"/>
      <c r="AB1393" s="112"/>
      <c r="AC1393" s="112"/>
      <c r="AD1393" s="112"/>
      <c r="AG1393">
        <f t="shared" si="445"/>
        <v>0</v>
      </c>
      <c r="AH1393" s="247">
        <f t="shared" si="446"/>
        <v>0</v>
      </c>
      <c r="AI1393" s="310" t="str">
        <f>IF(AH1393=0,"",
IF(SUM($AH$1088:AH1393)=1,AJ1393,
IF($AH$1663&gt;SUM($AH$1088:AH1393),_xlfn.CONCAT(", ",AJ1393),
IF($AH$1663=SUM($AH$1088:AH1393),_xlfn.CONCAT(" y ",AJ1393)))))</f>
        <v/>
      </c>
      <c r="AJ1393" s="421">
        <v>306</v>
      </c>
      <c r="AK1393">
        <f t="shared" si="444"/>
        <v>0</v>
      </c>
      <c r="AL1393">
        <f t="shared" si="447"/>
        <v>0</v>
      </c>
      <c r="AM1393">
        <f t="shared" si="448"/>
        <v>0</v>
      </c>
      <c r="AN1393">
        <f t="shared" si="449"/>
        <v>0</v>
      </c>
      <c r="AO1393">
        <f t="shared" si="450"/>
        <v>0</v>
      </c>
      <c r="AP1393">
        <f t="shared" si="451"/>
        <v>0</v>
      </c>
      <c r="AQ1393">
        <f t="shared" si="452"/>
        <v>0</v>
      </c>
      <c r="AR1393">
        <f t="shared" si="453"/>
        <v>0</v>
      </c>
      <c r="AS1393">
        <f t="shared" si="454"/>
        <v>0</v>
      </c>
      <c r="AT1393">
        <f t="shared" si="455"/>
        <v>0</v>
      </c>
      <c r="AU1393">
        <f t="shared" si="456"/>
        <v>0</v>
      </c>
      <c r="AV1393">
        <f t="shared" si="457"/>
        <v>0</v>
      </c>
      <c r="AW1393">
        <f t="shared" si="458"/>
        <v>0</v>
      </c>
      <c r="AX1393">
        <f t="shared" si="459"/>
        <v>0</v>
      </c>
      <c r="AY1393">
        <f t="shared" si="460"/>
        <v>0</v>
      </c>
      <c r="AZ1393">
        <f t="shared" si="461"/>
        <v>0</v>
      </c>
      <c r="BA1393">
        <f t="shared" si="462"/>
        <v>0</v>
      </c>
      <c r="BB1393">
        <f t="shared" si="463"/>
        <v>0</v>
      </c>
      <c r="BC1393">
        <f t="shared" si="464"/>
        <v>0</v>
      </c>
      <c r="BD1393">
        <f t="shared" si="465"/>
        <v>0</v>
      </c>
      <c r="BE1393">
        <f t="shared" si="466"/>
        <v>0</v>
      </c>
      <c r="BF1393">
        <f t="shared" si="467"/>
        <v>0</v>
      </c>
      <c r="BG1393">
        <f t="shared" si="468"/>
        <v>0</v>
      </c>
      <c r="BH1393">
        <f t="shared" si="469"/>
        <v>0</v>
      </c>
      <c r="BI1393">
        <f t="shared" si="470"/>
        <v>0</v>
      </c>
      <c r="BJ1393" s="311">
        <f t="shared" si="471"/>
        <v>0</v>
      </c>
      <c r="BK1393" s="312">
        <f t="shared" si="472"/>
        <v>0</v>
      </c>
      <c r="BL1393" s="313">
        <f t="shared" si="473"/>
        <v>0</v>
      </c>
      <c r="BM1393" s="314">
        <f t="shared" si="480"/>
        <v>0</v>
      </c>
      <c r="BN1393" s="311">
        <f t="shared" si="474"/>
        <v>0</v>
      </c>
      <c r="BO1393" s="312">
        <f t="shared" si="475"/>
        <v>0</v>
      </c>
      <c r="BP1393" s="313">
        <f t="shared" si="476"/>
        <v>0</v>
      </c>
      <c r="BQ1393" s="314">
        <f t="shared" si="481"/>
        <v>0</v>
      </c>
      <c r="BR1393" s="311">
        <f t="shared" si="477"/>
        <v>0</v>
      </c>
      <c r="BS1393" s="312">
        <f t="shared" si="478"/>
        <v>0</v>
      </c>
      <c r="BT1393" s="313">
        <f t="shared" si="479"/>
        <v>0</v>
      </c>
      <c r="BU1393" s="314">
        <f t="shared" si="482"/>
        <v>0</v>
      </c>
      <c r="BV1393" s="247">
        <f t="shared" si="483"/>
        <v>0</v>
      </c>
      <c r="BW1393" s="310" t="str">
        <f>IF(BV1393=0,"",
IF(SUM($BV$1089:BV1393)=1,BX1393,
IF($BV$1664&gt;SUM($BV$1089:BV1393),_xlfn.CONCAT(", ",BX1393),
IF($BV$1664=SUM($BV$1089:BV1393),_xlfn.CONCAT(" y ",BX1393)))))</f>
        <v/>
      </c>
      <c r="BX1393" s="421">
        <v>305</v>
      </c>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row>
    <row r="1394" spans="1:133" ht="14.25">
      <c r="A1394" s="405"/>
      <c r="B1394" s="6"/>
      <c r="C1394" s="421" t="s">
        <v>6971</v>
      </c>
      <c r="D1394" s="668" t="str">
        <f>IF($AC$1082="","",IF(HLOOKUP($AC$1082,Presentación!$AQ$3:$BV$574,Presentación!AP309)="","",HLOOKUP($AC$1082,Presentación!$AQ$3:$BV$574,Presentación!AP309,0)))</f>
        <v/>
      </c>
      <c r="E1394" s="669"/>
      <c r="F1394" s="670"/>
      <c r="G1394" s="763" t="str">
        <f>IF($AC$1082="","",IF(HLOOKUP($AC$1082,Presentación!$BZ$3:$DE$574,Presentación!AP309,0)="","",HLOOKUP($AC$1082,Presentación!$BZ$3:$DE$574,Presentación!AP309,0)))</f>
        <v/>
      </c>
      <c r="H1394" s="669"/>
      <c r="I1394" s="669"/>
      <c r="J1394" s="669"/>
      <c r="K1394" s="669"/>
      <c r="L1394" s="670"/>
      <c r="M1394" s="112"/>
      <c r="N1394" s="112"/>
      <c r="O1394" s="112"/>
      <c r="P1394" s="112"/>
      <c r="Q1394" s="112"/>
      <c r="R1394" s="112"/>
      <c r="S1394" s="112"/>
      <c r="T1394" s="112"/>
      <c r="U1394" s="112"/>
      <c r="V1394" s="112"/>
      <c r="W1394" s="112"/>
      <c r="X1394" s="112"/>
      <c r="Y1394" s="112"/>
      <c r="Z1394" s="112"/>
      <c r="AA1394" s="112"/>
      <c r="AB1394" s="112"/>
      <c r="AC1394" s="112"/>
      <c r="AD1394" s="112"/>
      <c r="AG1394">
        <f t="shared" si="445"/>
        <v>0</v>
      </c>
      <c r="AH1394" s="247">
        <f t="shared" si="446"/>
        <v>0</v>
      </c>
      <c r="AI1394" s="310" t="str">
        <f>IF(AH1394=0,"",
IF(SUM($AH$1088:AH1394)=1,AJ1394,
IF($AH$1663&gt;SUM($AH$1088:AH1394),_xlfn.CONCAT(", ",AJ1394),
IF($AH$1663=SUM($AH$1088:AH1394),_xlfn.CONCAT(" y ",AJ1394)))))</f>
        <v/>
      </c>
      <c r="AJ1394" s="421">
        <v>307</v>
      </c>
      <c r="AK1394">
        <f t="shared" si="444"/>
        <v>0</v>
      </c>
      <c r="AL1394">
        <f t="shared" si="447"/>
        <v>0</v>
      </c>
      <c r="AM1394">
        <f t="shared" si="448"/>
        <v>0</v>
      </c>
      <c r="AN1394">
        <f t="shared" si="449"/>
        <v>0</v>
      </c>
      <c r="AO1394">
        <f t="shared" si="450"/>
        <v>0</v>
      </c>
      <c r="AP1394">
        <f t="shared" si="451"/>
        <v>0</v>
      </c>
      <c r="AQ1394">
        <f t="shared" si="452"/>
        <v>0</v>
      </c>
      <c r="AR1394">
        <f t="shared" si="453"/>
        <v>0</v>
      </c>
      <c r="AS1394">
        <f t="shared" si="454"/>
        <v>0</v>
      </c>
      <c r="AT1394">
        <f t="shared" si="455"/>
        <v>0</v>
      </c>
      <c r="AU1394">
        <f t="shared" si="456"/>
        <v>0</v>
      </c>
      <c r="AV1394">
        <f t="shared" si="457"/>
        <v>0</v>
      </c>
      <c r="AW1394">
        <f t="shared" si="458"/>
        <v>0</v>
      </c>
      <c r="AX1394">
        <f t="shared" si="459"/>
        <v>0</v>
      </c>
      <c r="AY1394">
        <f t="shared" si="460"/>
        <v>0</v>
      </c>
      <c r="AZ1394">
        <f t="shared" si="461"/>
        <v>0</v>
      </c>
      <c r="BA1394">
        <f t="shared" si="462"/>
        <v>0</v>
      </c>
      <c r="BB1394">
        <f t="shared" si="463"/>
        <v>0</v>
      </c>
      <c r="BC1394">
        <f t="shared" si="464"/>
        <v>0</v>
      </c>
      <c r="BD1394">
        <f t="shared" si="465"/>
        <v>0</v>
      </c>
      <c r="BE1394">
        <f t="shared" si="466"/>
        <v>0</v>
      </c>
      <c r="BF1394">
        <f t="shared" si="467"/>
        <v>0</v>
      </c>
      <c r="BG1394">
        <f t="shared" si="468"/>
        <v>0</v>
      </c>
      <c r="BH1394">
        <f t="shared" si="469"/>
        <v>0</v>
      </c>
      <c r="BI1394">
        <f t="shared" si="470"/>
        <v>0</v>
      </c>
      <c r="BJ1394" s="311">
        <f t="shared" si="471"/>
        <v>0</v>
      </c>
      <c r="BK1394" s="312">
        <f t="shared" si="472"/>
        <v>0</v>
      </c>
      <c r="BL1394" s="313">
        <f t="shared" si="473"/>
        <v>0</v>
      </c>
      <c r="BM1394" s="314">
        <f t="shared" si="480"/>
        <v>0</v>
      </c>
      <c r="BN1394" s="311">
        <f t="shared" si="474"/>
        <v>0</v>
      </c>
      <c r="BO1394" s="312">
        <f t="shared" si="475"/>
        <v>0</v>
      </c>
      <c r="BP1394" s="313">
        <f t="shared" si="476"/>
        <v>0</v>
      </c>
      <c r="BQ1394" s="314">
        <f t="shared" si="481"/>
        <v>0</v>
      </c>
      <c r="BR1394" s="311">
        <f t="shared" si="477"/>
        <v>0</v>
      </c>
      <c r="BS1394" s="312">
        <f t="shared" si="478"/>
        <v>0</v>
      </c>
      <c r="BT1394" s="313">
        <f t="shared" si="479"/>
        <v>0</v>
      </c>
      <c r="BU1394" s="314">
        <f t="shared" si="482"/>
        <v>0</v>
      </c>
      <c r="BV1394" s="247">
        <f t="shared" si="483"/>
        <v>0</v>
      </c>
      <c r="BW1394" s="310" t="str">
        <f>IF(BV1394=0,"",
IF(SUM($BV$1089:BV1394)=1,BX1394,
IF($BV$1664&gt;SUM($BV$1089:BV1394),_xlfn.CONCAT(", ",BX1394),
IF($BV$1664=SUM($BV$1089:BV1394),_xlfn.CONCAT(" y ",BX1394)))))</f>
        <v/>
      </c>
      <c r="BX1394" s="421">
        <v>306</v>
      </c>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row>
    <row r="1395" spans="1:133" ht="14.25">
      <c r="A1395" s="405"/>
      <c r="B1395" s="6"/>
      <c r="C1395" s="421" t="s">
        <v>6972</v>
      </c>
      <c r="D1395" s="668" t="str">
        <f>IF($AC$1082="","",IF(HLOOKUP($AC$1082,Presentación!$AQ$3:$BV$574,Presentación!AP310)="","",HLOOKUP($AC$1082,Presentación!$AQ$3:$BV$574,Presentación!AP310,0)))</f>
        <v/>
      </c>
      <c r="E1395" s="669"/>
      <c r="F1395" s="670"/>
      <c r="G1395" s="763" t="str">
        <f>IF($AC$1082="","",IF(HLOOKUP($AC$1082,Presentación!$BZ$3:$DE$574,Presentación!AP310,0)="","",HLOOKUP($AC$1082,Presentación!$BZ$3:$DE$574,Presentación!AP310,0)))</f>
        <v/>
      </c>
      <c r="H1395" s="669"/>
      <c r="I1395" s="669"/>
      <c r="J1395" s="669"/>
      <c r="K1395" s="669"/>
      <c r="L1395" s="670"/>
      <c r="M1395" s="112"/>
      <c r="N1395" s="112"/>
      <c r="O1395" s="112"/>
      <c r="P1395" s="112"/>
      <c r="Q1395" s="112"/>
      <c r="R1395" s="112"/>
      <c r="S1395" s="112"/>
      <c r="T1395" s="112"/>
      <c r="U1395" s="112"/>
      <c r="V1395" s="112"/>
      <c r="W1395" s="112"/>
      <c r="X1395" s="112"/>
      <c r="Y1395" s="112"/>
      <c r="Z1395" s="112"/>
      <c r="AA1395" s="112"/>
      <c r="AB1395" s="112"/>
      <c r="AC1395" s="112"/>
      <c r="AD1395" s="112"/>
      <c r="AG1395">
        <f t="shared" si="445"/>
        <v>0</v>
      </c>
      <c r="AH1395" s="247">
        <f t="shared" si="446"/>
        <v>0</v>
      </c>
      <c r="AI1395" s="310" t="str">
        <f>IF(AH1395=0,"",
IF(SUM($AH$1088:AH1395)=1,AJ1395,
IF($AH$1663&gt;SUM($AH$1088:AH1395),_xlfn.CONCAT(", ",AJ1395),
IF($AH$1663=SUM($AH$1088:AH1395),_xlfn.CONCAT(" y ",AJ1395)))))</f>
        <v/>
      </c>
      <c r="AJ1395" s="421">
        <v>308</v>
      </c>
      <c r="AK1395">
        <f t="shared" si="444"/>
        <v>0</v>
      </c>
      <c r="AL1395">
        <f t="shared" si="447"/>
        <v>0</v>
      </c>
      <c r="AM1395">
        <f t="shared" si="448"/>
        <v>0</v>
      </c>
      <c r="AN1395">
        <f t="shared" si="449"/>
        <v>0</v>
      </c>
      <c r="AO1395">
        <f t="shared" si="450"/>
        <v>0</v>
      </c>
      <c r="AP1395">
        <f t="shared" si="451"/>
        <v>0</v>
      </c>
      <c r="AQ1395">
        <f t="shared" si="452"/>
        <v>0</v>
      </c>
      <c r="AR1395">
        <f t="shared" si="453"/>
        <v>0</v>
      </c>
      <c r="AS1395">
        <f t="shared" si="454"/>
        <v>0</v>
      </c>
      <c r="AT1395">
        <f t="shared" si="455"/>
        <v>0</v>
      </c>
      <c r="AU1395">
        <f t="shared" si="456"/>
        <v>0</v>
      </c>
      <c r="AV1395">
        <f t="shared" si="457"/>
        <v>0</v>
      </c>
      <c r="AW1395">
        <f t="shared" si="458"/>
        <v>0</v>
      </c>
      <c r="AX1395">
        <f t="shared" si="459"/>
        <v>0</v>
      </c>
      <c r="AY1395">
        <f t="shared" si="460"/>
        <v>0</v>
      </c>
      <c r="AZ1395">
        <f t="shared" si="461"/>
        <v>0</v>
      </c>
      <c r="BA1395">
        <f t="shared" si="462"/>
        <v>0</v>
      </c>
      <c r="BB1395">
        <f t="shared" si="463"/>
        <v>0</v>
      </c>
      <c r="BC1395">
        <f t="shared" si="464"/>
        <v>0</v>
      </c>
      <c r="BD1395">
        <f t="shared" si="465"/>
        <v>0</v>
      </c>
      <c r="BE1395">
        <f t="shared" si="466"/>
        <v>0</v>
      </c>
      <c r="BF1395">
        <f t="shared" si="467"/>
        <v>0</v>
      </c>
      <c r="BG1395">
        <f t="shared" si="468"/>
        <v>0</v>
      </c>
      <c r="BH1395">
        <f t="shared" si="469"/>
        <v>0</v>
      </c>
      <c r="BI1395">
        <f t="shared" si="470"/>
        <v>0</v>
      </c>
      <c r="BJ1395" s="311">
        <f t="shared" si="471"/>
        <v>0</v>
      </c>
      <c r="BK1395" s="312">
        <f t="shared" si="472"/>
        <v>0</v>
      </c>
      <c r="BL1395" s="313">
        <f t="shared" si="473"/>
        <v>0</v>
      </c>
      <c r="BM1395" s="314">
        <f t="shared" si="480"/>
        <v>0</v>
      </c>
      <c r="BN1395" s="311">
        <f t="shared" si="474"/>
        <v>0</v>
      </c>
      <c r="BO1395" s="312">
        <f t="shared" si="475"/>
        <v>0</v>
      </c>
      <c r="BP1395" s="313">
        <f t="shared" si="476"/>
        <v>0</v>
      </c>
      <c r="BQ1395" s="314">
        <f t="shared" si="481"/>
        <v>0</v>
      </c>
      <c r="BR1395" s="311">
        <f t="shared" si="477"/>
        <v>0</v>
      </c>
      <c r="BS1395" s="312">
        <f t="shared" si="478"/>
        <v>0</v>
      </c>
      <c r="BT1395" s="313">
        <f t="shared" si="479"/>
        <v>0</v>
      </c>
      <c r="BU1395" s="314">
        <f t="shared" si="482"/>
        <v>0</v>
      </c>
      <c r="BV1395" s="247">
        <f t="shared" si="483"/>
        <v>0</v>
      </c>
      <c r="BW1395" s="310" t="str">
        <f>IF(BV1395=0,"",
IF(SUM($BV$1089:BV1395)=1,BX1395,
IF($BV$1664&gt;SUM($BV$1089:BV1395),_xlfn.CONCAT(", ",BX1395),
IF($BV$1664=SUM($BV$1089:BV1395),_xlfn.CONCAT(" y ",BX1395)))))</f>
        <v/>
      </c>
      <c r="BX1395" s="421">
        <v>307</v>
      </c>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row>
    <row r="1396" spans="1:133" ht="14.25">
      <c r="A1396" s="405"/>
      <c r="B1396" s="6"/>
      <c r="C1396" s="421" t="s">
        <v>6973</v>
      </c>
      <c r="D1396" s="668" t="str">
        <f>IF($AC$1082="","",IF(HLOOKUP($AC$1082,Presentación!$AQ$3:$BV$574,Presentación!AP311)="","",HLOOKUP($AC$1082,Presentación!$AQ$3:$BV$574,Presentación!AP311,0)))</f>
        <v/>
      </c>
      <c r="E1396" s="669"/>
      <c r="F1396" s="670"/>
      <c r="G1396" s="763" t="str">
        <f>IF($AC$1082="","",IF(HLOOKUP($AC$1082,Presentación!$BZ$3:$DE$574,Presentación!AP311,0)="","",HLOOKUP($AC$1082,Presentación!$BZ$3:$DE$574,Presentación!AP311,0)))</f>
        <v/>
      </c>
      <c r="H1396" s="669"/>
      <c r="I1396" s="669"/>
      <c r="J1396" s="669"/>
      <c r="K1396" s="669"/>
      <c r="L1396" s="670"/>
      <c r="M1396" s="112"/>
      <c r="N1396" s="112"/>
      <c r="O1396" s="112"/>
      <c r="P1396" s="112"/>
      <c r="Q1396" s="112"/>
      <c r="R1396" s="112"/>
      <c r="S1396" s="112"/>
      <c r="T1396" s="112"/>
      <c r="U1396" s="112"/>
      <c r="V1396" s="112"/>
      <c r="W1396" s="112"/>
      <c r="X1396" s="112"/>
      <c r="Y1396" s="112"/>
      <c r="Z1396" s="112"/>
      <c r="AA1396" s="112"/>
      <c r="AB1396" s="112"/>
      <c r="AC1396" s="112"/>
      <c r="AD1396" s="112"/>
      <c r="AG1396">
        <f t="shared" si="445"/>
        <v>0</v>
      </c>
      <c r="AH1396" s="247">
        <f t="shared" si="446"/>
        <v>0</v>
      </c>
      <c r="AI1396" s="310" t="str">
        <f>IF(AH1396=0,"",
IF(SUM($AH$1088:AH1396)=1,AJ1396,
IF($AH$1663&gt;SUM($AH$1088:AH1396),_xlfn.CONCAT(", ",AJ1396),
IF($AH$1663=SUM($AH$1088:AH1396),_xlfn.CONCAT(" y ",AJ1396)))))</f>
        <v/>
      </c>
      <c r="AJ1396" s="421">
        <v>309</v>
      </c>
      <c r="AK1396">
        <f t="shared" si="444"/>
        <v>0</v>
      </c>
      <c r="AL1396">
        <f t="shared" si="447"/>
        <v>0</v>
      </c>
      <c r="AM1396">
        <f t="shared" si="448"/>
        <v>0</v>
      </c>
      <c r="AN1396">
        <f t="shared" si="449"/>
        <v>0</v>
      </c>
      <c r="AO1396">
        <f t="shared" si="450"/>
        <v>0</v>
      </c>
      <c r="AP1396">
        <f t="shared" si="451"/>
        <v>0</v>
      </c>
      <c r="AQ1396">
        <f t="shared" si="452"/>
        <v>0</v>
      </c>
      <c r="AR1396">
        <f t="shared" si="453"/>
        <v>0</v>
      </c>
      <c r="AS1396">
        <f t="shared" si="454"/>
        <v>0</v>
      </c>
      <c r="AT1396">
        <f t="shared" si="455"/>
        <v>0</v>
      </c>
      <c r="AU1396">
        <f t="shared" si="456"/>
        <v>0</v>
      </c>
      <c r="AV1396">
        <f t="shared" si="457"/>
        <v>0</v>
      </c>
      <c r="AW1396">
        <f t="shared" si="458"/>
        <v>0</v>
      </c>
      <c r="AX1396">
        <f t="shared" si="459"/>
        <v>0</v>
      </c>
      <c r="AY1396">
        <f t="shared" si="460"/>
        <v>0</v>
      </c>
      <c r="AZ1396">
        <f t="shared" si="461"/>
        <v>0</v>
      </c>
      <c r="BA1396">
        <f t="shared" si="462"/>
        <v>0</v>
      </c>
      <c r="BB1396">
        <f t="shared" si="463"/>
        <v>0</v>
      </c>
      <c r="BC1396">
        <f t="shared" si="464"/>
        <v>0</v>
      </c>
      <c r="BD1396">
        <f t="shared" si="465"/>
        <v>0</v>
      </c>
      <c r="BE1396">
        <f t="shared" si="466"/>
        <v>0</v>
      </c>
      <c r="BF1396">
        <f t="shared" si="467"/>
        <v>0</v>
      </c>
      <c r="BG1396">
        <f t="shared" si="468"/>
        <v>0</v>
      </c>
      <c r="BH1396">
        <f t="shared" si="469"/>
        <v>0</v>
      </c>
      <c r="BI1396">
        <f t="shared" si="470"/>
        <v>0</v>
      </c>
      <c r="BJ1396" s="311">
        <f t="shared" si="471"/>
        <v>0</v>
      </c>
      <c r="BK1396" s="312">
        <f t="shared" si="472"/>
        <v>0</v>
      </c>
      <c r="BL1396" s="313">
        <f t="shared" si="473"/>
        <v>0</v>
      </c>
      <c r="BM1396" s="314">
        <f t="shared" si="480"/>
        <v>0</v>
      </c>
      <c r="BN1396" s="311">
        <f t="shared" si="474"/>
        <v>0</v>
      </c>
      <c r="BO1396" s="312">
        <f t="shared" si="475"/>
        <v>0</v>
      </c>
      <c r="BP1396" s="313">
        <f t="shared" si="476"/>
        <v>0</v>
      </c>
      <c r="BQ1396" s="314">
        <f t="shared" si="481"/>
        <v>0</v>
      </c>
      <c r="BR1396" s="311">
        <f t="shared" si="477"/>
        <v>0</v>
      </c>
      <c r="BS1396" s="312">
        <f t="shared" si="478"/>
        <v>0</v>
      </c>
      <c r="BT1396" s="313">
        <f t="shared" si="479"/>
        <v>0</v>
      </c>
      <c r="BU1396" s="314">
        <f t="shared" si="482"/>
        <v>0</v>
      </c>
      <c r="BV1396" s="247">
        <f t="shared" si="483"/>
        <v>0</v>
      </c>
      <c r="BW1396" s="310" t="str">
        <f>IF(BV1396=0,"",
IF(SUM($BV$1089:BV1396)=1,BX1396,
IF($BV$1664&gt;SUM($BV$1089:BV1396),_xlfn.CONCAT(", ",BX1396),
IF($BV$1664=SUM($BV$1089:BV1396),_xlfn.CONCAT(" y ",BX1396)))))</f>
        <v/>
      </c>
      <c r="BX1396" s="421">
        <v>308</v>
      </c>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row>
    <row r="1397" spans="1:133" ht="14.25">
      <c r="A1397" s="405"/>
      <c r="B1397" s="6"/>
      <c r="C1397" s="421" t="s">
        <v>6974</v>
      </c>
      <c r="D1397" s="668" t="str">
        <f>IF($AC$1082="","",IF(HLOOKUP($AC$1082,Presentación!$AQ$3:$BV$574,Presentación!AP312)="","",HLOOKUP($AC$1082,Presentación!$AQ$3:$BV$574,Presentación!AP312,0)))</f>
        <v/>
      </c>
      <c r="E1397" s="669"/>
      <c r="F1397" s="670"/>
      <c r="G1397" s="763" t="str">
        <f>IF($AC$1082="","",IF(HLOOKUP($AC$1082,Presentación!$BZ$3:$DE$574,Presentación!AP312,0)="","",HLOOKUP($AC$1082,Presentación!$BZ$3:$DE$574,Presentación!AP312,0)))</f>
        <v/>
      </c>
      <c r="H1397" s="669"/>
      <c r="I1397" s="669"/>
      <c r="J1397" s="669"/>
      <c r="K1397" s="669"/>
      <c r="L1397" s="670"/>
      <c r="M1397" s="112"/>
      <c r="N1397" s="112"/>
      <c r="O1397" s="112"/>
      <c r="P1397" s="112"/>
      <c r="Q1397" s="112"/>
      <c r="R1397" s="112"/>
      <c r="S1397" s="112"/>
      <c r="T1397" s="112"/>
      <c r="U1397" s="112"/>
      <c r="V1397" s="112"/>
      <c r="W1397" s="112"/>
      <c r="X1397" s="112"/>
      <c r="Y1397" s="112"/>
      <c r="Z1397" s="112"/>
      <c r="AA1397" s="112"/>
      <c r="AB1397" s="112"/>
      <c r="AC1397" s="112"/>
      <c r="AD1397" s="112"/>
      <c r="AG1397">
        <f t="shared" si="445"/>
        <v>0</v>
      </c>
      <c r="AH1397" s="247">
        <f t="shared" si="446"/>
        <v>0</v>
      </c>
      <c r="AI1397" s="310" t="str">
        <f>IF(AH1397=0,"",
IF(SUM($AH$1088:AH1397)=1,AJ1397,
IF($AH$1663&gt;SUM($AH$1088:AH1397),_xlfn.CONCAT(", ",AJ1397),
IF($AH$1663=SUM($AH$1088:AH1397),_xlfn.CONCAT(" y ",AJ1397)))))</f>
        <v/>
      </c>
      <c r="AJ1397" s="421">
        <v>310</v>
      </c>
      <c r="AK1397">
        <f t="shared" si="444"/>
        <v>0</v>
      </c>
      <c r="AL1397">
        <f t="shared" si="447"/>
        <v>0</v>
      </c>
      <c r="AM1397">
        <f t="shared" si="448"/>
        <v>0</v>
      </c>
      <c r="AN1397">
        <f t="shared" si="449"/>
        <v>0</v>
      </c>
      <c r="AO1397">
        <f t="shared" si="450"/>
        <v>0</v>
      </c>
      <c r="AP1397">
        <f t="shared" si="451"/>
        <v>0</v>
      </c>
      <c r="AQ1397">
        <f t="shared" si="452"/>
        <v>0</v>
      </c>
      <c r="AR1397">
        <f t="shared" si="453"/>
        <v>0</v>
      </c>
      <c r="AS1397">
        <f t="shared" si="454"/>
        <v>0</v>
      </c>
      <c r="AT1397">
        <f t="shared" si="455"/>
        <v>0</v>
      </c>
      <c r="AU1397">
        <f t="shared" si="456"/>
        <v>0</v>
      </c>
      <c r="AV1397">
        <f t="shared" si="457"/>
        <v>0</v>
      </c>
      <c r="AW1397">
        <f t="shared" si="458"/>
        <v>0</v>
      </c>
      <c r="AX1397">
        <f t="shared" si="459"/>
        <v>0</v>
      </c>
      <c r="AY1397">
        <f t="shared" si="460"/>
        <v>0</v>
      </c>
      <c r="AZ1397">
        <f t="shared" si="461"/>
        <v>0</v>
      </c>
      <c r="BA1397">
        <f t="shared" si="462"/>
        <v>0</v>
      </c>
      <c r="BB1397">
        <f t="shared" si="463"/>
        <v>0</v>
      </c>
      <c r="BC1397">
        <f t="shared" si="464"/>
        <v>0</v>
      </c>
      <c r="BD1397">
        <f t="shared" si="465"/>
        <v>0</v>
      </c>
      <c r="BE1397">
        <f t="shared" si="466"/>
        <v>0</v>
      </c>
      <c r="BF1397">
        <f t="shared" si="467"/>
        <v>0</v>
      </c>
      <c r="BG1397">
        <f t="shared" si="468"/>
        <v>0</v>
      </c>
      <c r="BH1397">
        <f t="shared" si="469"/>
        <v>0</v>
      </c>
      <c r="BI1397">
        <f t="shared" si="470"/>
        <v>0</v>
      </c>
      <c r="BJ1397" s="311">
        <f t="shared" si="471"/>
        <v>0</v>
      </c>
      <c r="BK1397" s="312">
        <f t="shared" si="472"/>
        <v>0</v>
      </c>
      <c r="BL1397" s="313">
        <f t="shared" si="473"/>
        <v>0</v>
      </c>
      <c r="BM1397" s="314">
        <f t="shared" si="480"/>
        <v>0</v>
      </c>
      <c r="BN1397" s="311">
        <f t="shared" si="474"/>
        <v>0</v>
      </c>
      <c r="BO1397" s="312">
        <f t="shared" si="475"/>
        <v>0</v>
      </c>
      <c r="BP1397" s="313">
        <f t="shared" si="476"/>
        <v>0</v>
      </c>
      <c r="BQ1397" s="314">
        <f t="shared" si="481"/>
        <v>0</v>
      </c>
      <c r="BR1397" s="311">
        <f t="shared" si="477"/>
        <v>0</v>
      </c>
      <c r="BS1397" s="312">
        <f t="shared" si="478"/>
        <v>0</v>
      </c>
      <c r="BT1397" s="313">
        <f t="shared" si="479"/>
        <v>0</v>
      </c>
      <c r="BU1397" s="314">
        <f t="shared" si="482"/>
        <v>0</v>
      </c>
      <c r="BV1397" s="247">
        <f t="shared" si="483"/>
        <v>0</v>
      </c>
      <c r="BW1397" s="310" t="str">
        <f>IF(BV1397=0,"",
IF(SUM($BV$1089:BV1397)=1,BX1397,
IF($BV$1664&gt;SUM($BV$1089:BV1397),_xlfn.CONCAT(", ",BX1397),
IF($BV$1664=SUM($BV$1089:BV1397),_xlfn.CONCAT(" y ",BX1397)))))</f>
        <v/>
      </c>
      <c r="BX1397" s="421">
        <v>309</v>
      </c>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row>
    <row r="1398" spans="1:133" ht="14.25">
      <c r="A1398" s="405"/>
      <c r="B1398" s="6"/>
      <c r="C1398" s="421" t="s">
        <v>6975</v>
      </c>
      <c r="D1398" s="668" t="str">
        <f>IF($AC$1082="","",IF(HLOOKUP($AC$1082,Presentación!$AQ$3:$BV$574,Presentación!AP313)="","",HLOOKUP($AC$1082,Presentación!$AQ$3:$BV$574,Presentación!AP313,0)))</f>
        <v/>
      </c>
      <c r="E1398" s="669"/>
      <c r="F1398" s="670"/>
      <c r="G1398" s="763" t="str">
        <f>IF($AC$1082="","",IF(HLOOKUP($AC$1082,Presentación!$BZ$3:$DE$574,Presentación!AP313,0)="","",HLOOKUP($AC$1082,Presentación!$BZ$3:$DE$574,Presentación!AP313,0)))</f>
        <v/>
      </c>
      <c r="H1398" s="669"/>
      <c r="I1398" s="669"/>
      <c r="J1398" s="669"/>
      <c r="K1398" s="669"/>
      <c r="L1398" s="670"/>
      <c r="M1398" s="112"/>
      <c r="N1398" s="112"/>
      <c r="O1398" s="112"/>
      <c r="P1398" s="112"/>
      <c r="Q1398" s="112"/>
      <c r="R1398" s="112"/>
      <c r="S1398" s="112"/>
      <c r="T1398" s="112"/>
      <c r="U1398" s="112"/>
      <c r="V1398" s="112"/>
      <c r="W1398" s="112"/>
      <c r="X1398" s="112"/>
      <c r="Y1398" s="112"/>
      <c r="Z1398" s="112"/>
      <c r="AA1398" s="112"/>
      <c r="AB1398" s="112"/>
      <c r="AC1398" s="112"/>
      <c r="AD1398" s="112"/>
      <c r="AG1398">
        <f t="shared" si="445"/>
        <v>0</v>
      </c>
      <c r="AH1398" s="247">
        <f t="shared" si="446"/>
        <v>0</v>
      </c>
      <c r="AI1398" s="310" t="str">
        <f>IF(AH1398=0,"",
IF(SUM($AH$1088:AH1398)=1,AJ1398,
IF($AH$1663&gt;SUM($AH$1088:AH1398),_xlfn.CONCAT(", ",AJ1398),
IF($AH$1663=SUM($AH$1088:AH1398),_xlfn.CONCAT(" y ",AJ1398)))))</f>
        <v/>
      </c>
      <c r="AJ1398" s="421">
        <v>311</v>
      </c>
      <c r="AK1398">
        <f t="shared" si="444"/>
        <v>0</v>
      </c>
      <c r="AL1398">
        <f t="shared" si="447"/>
        <v>0</v>
      </c>
      <c r="AM1398">
        <f t="shared" si="448"/>
        <v>0</v>
      </c>
      <c r="AN1398">
        <f t="shared" si="449"/>
        <v>0</v>
      </c>
      <c r="AO1398">
        <f t="shared" si="450"/>
        <v>0</v>
      </c>
      <c r="AP1398">
        <f t="shared" si="451"/>
        <v>0</v>
      </c>
      <c r="AQ1398">
        <f t="shared" si="452"/>
        <v>0</v>
      </c>
      <c r="AR1398">
        <f t="shared" si="453"/>
        <v>0</v>
      </c>
      <c r="AS1398">
        <f t="shared" si="454"/>
        <v>0</v>
      </c>
      <c r="AT1398">
        <f t="shared" si="455"/>
        <v>0</v>
      </c>
      <c r="AU1398">
        <f t="shared" si="456"/>
        <v>0</v>
      </c>
      <c r="AV1398">
        <f t="shared" si="457"/>
        <v>0</v>
      </c>
      <c r="AW1398">
        <f t="shared" si="458"/>
        <v>0</v>
      </c>
      <c r="AX1398">
        <f t="shared" si="459"/>
        <v>0</v>
      </c>
      <c r="AY1398">
        <f t="shared" si="460"/>
        <v>0</v>
      </c>
      <c r="AZ1398">
        <f t="shared" si="461"/>
        <v>0</v>
      </c>
      <c r="BA1398">
        <f t="shared" si="462"/>
        <v>0</v>
      </c>
      <c r="BB1398">
        <f t="shared" si="463"/>
        <v>0</v>
      </c>
      <c r="BC1398">
        <f t="shared" si="464"/>
        <v>0</v>
      </c>
      <c r="BD1398">
        <f t="shared" si="465"/>
        <v>0</v>
      </c>
      <c r="BE1398">
        <f t="shared" si="466"/>
        <v>0</v>
      </c>
      <c r="BF1398">
        <f t="shared" si="467"/>
        <v>0</v>
      </c>
      <c r="BG1398">
        <f t="shared" si="468"/>
        <v>0</v>
      </c>
      <c r="BH1398">
        <f t="shared" si="469"/>
        <v>0</v>
      </c>
      <c r="BI1398">
        <f t="shared" si="470"/>
        <v>0</v>
      </c>
      <c r="BJ1398" s="311">
        <f t="shared" si="471"/>
        <v>0</v>
      </c>
      <c r="BK1398" s="312">
        <f t="shared" si="472"/>
        <v>0</v>
      </c>
      <c r="BL1398" s="313">
        <f t="shared" si="473"/>
        <v>0</v>
      </c>
      <c r="BM1398" s="314">
        <f t="shared" si="480"/>
        <v>0</v>
      </c>
      <c r="BN1398" s="311">
        <f t="shared" si="474"/>
        <v>0</v>
      </c>
      <c r="BO1398" s="312">
        <f t="shared" si="475"/>
        <v>0</v>
      </c>
      <c r="BP1398" s="313">
        <f t="shared" si="476"/>
        <v>0</v>
      </c>
      <c r="BQ1398" s="314">
        <f t="shared" si="481"/>
        <v>0</v>
      </c>
      <c r="BR1398" s="311">
        <f t="shared" si="477"/>
        <v>0</v>
      </c>
      <c r="BS1398" s="312">
        <f t="shared" si="478"/>
        <v>0</v>
      </c>
      <c r="BT1398" s="313">
        <f t="shared" si="479"/>
        <v>0</v>
      </c>
      <c r="BU1398" s="314">
        <f t="shared" si="482"/>
        <v>0</v>
      </c>
      <c r="BV1398" s="247">
        <f t="shared" si="483"/>
        <v>0</v>
      </c>
      <c r="BW1398" s="310" t="str">
        <f>IF(BV1398=0,"",
IF(SUM($BV$1089:BV1398)=1,BX1398,
IF($BV$1664&gt;SUM($BV$1089:BV1398),_xlfn.CONCAT(", ",BX1398),
IF($BV$1664=SUM($BV$1089:BV1398),_xlfn.CONCAT(" y ",BX1398)))))</f>
        <v/>
      </c>
      <c r="BX1398" s="421">
        <v>310</v>
      </c>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row>
    <row r="1399" spans="1:133" ht="14.25">
      <c r="A1399" s="405"/>
      <c r="B1399" s="6"/>
      <c r="C1399" s="421" t="s">
        <v>6976</v>
      </c>
      <c r="D1399" s="668" t="str">
        <f>IF($AC$1082="","",IF(HLOOKUP($AC$1082,Presentación!$AQ$3:$BV$574,Presentación!AP314)="","",HLOOKUP($AC$1082,Presentación!$AQ$3:$BV$574,Presentación!AP314,0)))</f>
        <v/>
      </c>
      <c r="E1399" s="669"/>
      <c r="F1399" s="670"/>
      <c r="G1399" s="763" t="str">
        <f>IF($AC$1082="","",IF(HLOOKUP($AC$1082,Presentación!$BZ$3:$DE$574,Presentación!AP314,0)="","",HLOOKUP($AC$1082,Presentación!$BZ$3:$DE$574,Presentación!AP314,0)))</f>
        <v/>
      </c>
      <c r="H1399" s="669"/>
      <c r="I1399" s="669"/>
      <c r="J1399" s="669"/>
      <c r="K1399" s="669"/>
      <c r="L1399" s="670"/>
      <c r="M1399" s="112"/>
      <c r="N1399" s="112"/>
      <c r="O1399" s="112"/>
      <c r="P1399" s="112"/>
      <c r="Q1399" s="112"/>
      <c r="R1399" s="112"/>
      <c r="S1399" s="112"/>
      <c r="T1399" s="112"/>
      <c r="U1399" s="112"/>
      <c r="V1399" s="112"/>
      <c r="W1399" s="112"/>
      <c r="X1399" s="112"/>
      <c r="Y1399" s="112"/>
      <c r="Z1399" s="112"/>
      <c r="AA1399" s="112"/>
      <c r="AB1399" s="112"/>
      <c r="AC1399" s="112"/>
      <c r="AD1399" s="112"/>
      <c r="AG1399">
        <f t="shared" si="445"/>
        <v>0</v>
      </c>
      <c r="AH1399" s="247">
        <f t="shared" si="446"/>
        <v>0</v>
      </c>
      <c r="AI1399" s="310" t="str">
        <f>IF(AH1399=0,"",
IF(SUM($AH$1088:AH1399)=1,AJ1399,
IF($AH$1663&gt;SUM($AH$1088:AH1399),_xlfn.CONCAT(", ",AJ1399),
IF($AH$1663=SUM($AH$1088:AH1399),_xlfn.CONCAT(" y ",AJ1399)))))</f>
        <v/>
      </c>
      <c r="AJ1399" s="421">
        <v>312</v>
      </c>
      <c r="AK1399">
        <f t="shared" si="444"/>
        <v>0</v>
      </c>
      <c r="AL1399">
        <f t="shared" si="447"/>
        <v>0</v>
      </c>
      <c r="AM1399">
        <f t="shared" si="448"/>
        <v>0</v>
      </c>
      <c r="AN1399">
        <f t="shared" si="449"/>
        <v>0</v>
      </c>
      <c r="AO1399">
        <f t="shared" si="450"/>
        <v>0</v>
      </c>
      <c r="AP1399">
        <f t="shared" si="451"/>
        <v>0</v>
      </c>
      <c r="AQ1399">
        <f t="shared" si="452"/>
        <v>0</v>
      </c>
      <c r="AR1399">
        <f t="shared" si="453"/>
        <v>0</v>
      </c>
      <c r="AS1399">
        <f t="shared" si="454"/>
        <v>0</v>
      </c>
      <c r="AT1399">
        <f t="shared" si="455"/>
        <v>0</v>
      </c>
      <c r="AU1399">
        <f t="shared" si="456"/>
        <v>0</v>
      </c>
      <c r="AV1399">
        <f t="shared" si="457"/>
        <v>0</v>
      </c>
      <c r="AW1399">
        <f t="shared" si="458"/>
        <v>0</v>
      </c>
      <c r="AX1399">
        <f t="shared" si="459"/>
        <v>0</v>
      </c>
      <c r="AY1399">
        <f t="shared" si="460"/>
        <v>0</v>
      </c>
      <c r="AZ1399">
        <f t="shared" si="461"/>
        <v>0</v>
      </c>
      <c r="BA1399">
        <f t="shared" si="462"/>
        <v>0</v>
      </c>
      <c r="BB1399">
        <f t="shared" si="463"/>
        <v>0</v>
      </c>
      <c r="BC1399">
        <f t="shared" si="464"/>
        <v>0</v>
      </c>
      <c r="BD1399">
        <f t="shared" si="465"/>
        <v>0</v>
      </c>
      <c r="BE1399">
        <f t="shared" si="466"/>
        <v>0</v>
      </c>
      <c r="BF1399">
        <f t="shared" si="467"/>
        <v>0</v>
      </c>
      <c r="BG1399">
        <f t="shared" si="468"/>
        <v>0</v>
      </c>
      <c r="BH1399">
        <f t="shared" si="469"/>
        <v>0</v>
      </c>
      <c r="BI1399">
        <f t="shared" si="470"/>
        <v>0</v>
      </c>
      <c r="BJ1399" s="311">
        <f t="shared" si="471"/>
        <v>0</v>
      </c>
      <c r="BK1399" s="312">
        <f t="shared" si="472"/>
        <v>0</v>
      </c>
      <c r="BL1399" s="313">
        <f t="shared" si="473"/>
        <v>0</v>
      </c>
      <c r="BM1399" s="314">
        <f t="shared" si="480"/>
        <v>0</v>
      </c>
      <c r="BN1399" s="311">
        <f t="shared" si="474"/>
        <v>0</v>
      </c>
      <c r="BO1399" s="312">
        <f t="shared" si="475"/>
        <v>0</v>
      </c>
      <c r="BP1399" s="313">
        <f t="shared" si="476"/>
        <v>0</v>
      </c>
      <c r="BQ1399" s="314">
        <f t="shared" si="481"/>
        <v>0</v>
      </c>
      <c r="BR1399" s="311">
        <f t="shared" si="477"/>
        <v>0</v>
      </c>
      <c r="BS1399" s="312">
        <f t="shared" si="478"/>
        <v>0</v>
      </c>
      <c r="BT1399" s="313">
        <f t="shared" si="479"/>
        <v>0</v>
      </c>
      <c r="BU1399" s="314">
        <f t="shared" si="482"/>
        <v>0</v>
      </c>
      <c r="BV1399" s="247">
        <f t="shared" si="483"/>
        <v>0</v>
      </c>
      <c r="BW1399" s="310" t="str">
        <f>IF(BV1399=0,"",
IF(SUM($BV$1089:BV1399)=1,BX1399,
IF($BV$1664&gt;SUM($BV$1089:BV1399),_xlfn.CONCAT(", ",BX1399),
IF($BV$1664=SUM($BV$1089:BV1399),_xlfn.CONCAT(" y ",BX1399)))))</f>
        <v/>
      </c>
      <c r="BX1399" s="421">
        <v>311</v>
      </c>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row>
    <row r="1400" spans="1:133" ht="14.25">
      <c r="A1400" s="405"/>
      <c r="B1400" s="6"/>
      <c r="C1400" s="421" t="s">
        <v>6977</v>
      </c>
      <c r="D1400" s="668" t="str">
        <f>IF($AC$1082="","",IF(HLOOKUP($AC$1082,Presentación!$AQ$3:$BV$574,Presentación!AP315)="","",HLOOKUP($AC$1082,Presentación!$AQ$3:$BV$574,Presentación!AP315,0)))</f>
        <v/>
      </c>
      <c r="E1400" s="669"/>
      <c r="F1400" s="670"/>
      <c r="G1400" s="763" t="str">
        <f>IF($AC$1082="","",IF(HLOOKUP($AC$1082,Presentación!$BZ$3:$DE$574,Presentación!AP315,0)="","",HLOOKUP($AC$1082,Presentación!$BZ$3:$DE$574,Presentación!AP315,0)))</f>
        <v/>
      </c>
      <c r="H1400" s="669"/>
      <c r="I1400" s="669"/>
      <c r="J1400" s="669"/>
      <c r="K1400" s="669"/>
      <c r="L1400" s="670"/>
      <c r="M1400" s="112"/>
      <c r="N1400" s="112"/>
      <c r="O1400" s="112"/>
      <c r="P1400" s="112"/>
      <c r="Q1400" s="112"/>
      <c r="R1400" s="112"/>
      <c r="S1400" s="112"/>
      <c r="T1400" s="112"/>
      <c r="U1400" s="112"/>
      <c r="V1400" s="112"/>
      <c r="W1400" s="112"/>
      <c r="X1400" s="112"/>
      <c r="Y1400" s="112"/>
      <c r="Z1400" s="112"/>
      <c r="AA1400" s="112"/>
      <c r="AB1400" s="112"/>
      <c r="AC1400" s="112"/>
      <c r="AD1400" s="112"/>
      <c r="AG1400">
        <f t="shared" si="445"/>
        <v>0</v>
      </c>
      <c r="AH1400" s="247">
        <f t="shared" si="446"/>
        <v>0</v>
      </c>
      <c r="AI1400" s="310" t="str">
        <f>IF(AH1400=0,"",
IF(SUM($AH$1088:AH1400)=1,AJ1400,
IF($AH$1663&gt;SUM($AH$1088:AH1400),_xlfn.CONCAT(", ",AJ1400),
IF($AH$1663=SUM($AH$1088:AH1400),_xlfn.CONCAT(" y ",AJ1400)))))</f>
        <v/>
      </c>
      <c r="AJ1400" s="421">
        <v>313</v>
      </c>
      <c r="AK1400">
        <f t="shared" si="444"/>
        <v>0</v>
      </c>
      <c r="AL1400">
        <f t="shared" si="447"/>
        <v>0</v>
      </c>
      <c r="AM1400">
        <f t="shared" si="448"/>
        <v>0</v>
      </c>
      <c r="AN1400">
        <f t="shared" si="449"/>
        <v>0</v>
      </c>
      <c r="AO1400">
        <f t="shared" si="450"/>
        <v>0</v>
      </c>
      <c r="AP1400">
        <f t="shared" si="451"/>
        <v>0</v>
      </c>
      <c r="AQ1400">
        <f t="shared" si="452"/>
        <v>0</v>
      </c>
      <c r="AR1400">
        <f t="shared" si="453"/>
        <v>0</v>
      </c>
      <c r="AS1400">
        <f t="shared" si="454"/>
        <v>0</v>
      </c>
      <c r="AT1400">
        <f t="shared" si="455"/>
        <v>0</v>
      </c>
      <c r="AU1400">
        <f t="shared" si="456"/>
        <v>0</v>
      </c>
      <c r="AV1400">
        <f t="shared" si="457"/>
        <v>0</v>
      </c>
      <c r="AW1400">
        <f t="shared" si="458"/>
        <v>0</v>
      </c>
      <c r="AX1400">
        <f t="shared" si="459"/>
        <v>0</v>
      </c>
      <c r="AY1400">
        <f t="shared" si="460"/>
        <v>0</v>
      </c>
      <c r="AZ1400">
        <f t="shared" si="461"/>
        <v>0</v>
      </c>
      <c r="BA1400">
        <f t="shared" si="462"/>
        <v>0</v>
      </c>
      <c r="BB1400">
        <f t="shared" si="463"/>
        <v>0</v>
      </c>
      <c r="BC1400">
        <f t="shared" si="464"/>
        <v>0</v>
      </c>
      <c r="BD1400">
        <f t="shared" si="465"/>
        <v>0</v>
      </c>
      <c r="BE1400">
        <f t="shared" si="466"/>
        <v>0</v>
      </c>
      <c r="BF1400">
        <f t="shared" si="467"/>
        <v>0</v>
      </c>
      <c r="BG1400">
        <f t="shared" si="468"/>
        <v>0</v>
      </c>
      <c r="BH1400">
        <f t="shared" si="469"/>
        <v>0</v>
      </c>
      <c r="BI1400">
        <f t="shared" si="470"/>
        <v>0</v>
      </c>
      <c r="BJ1400" s="311">
        <f t="shared" si="471"/>
        <v>0</v>
      </c>
      <c r="BK1400" s="312">
        <f t="shared" si="472"/>
        <v>0</v>
      </c>
      <c r="BL1400" s="313">
        <f t="shared" si="473"/>
        <v>0</v>
      </c>
      <c r="BM1400" s="314">
        <f t="shared" si="480"/>
        <v>0</v>
      </c>
      <c r="BN1400" s="311">
        <f t="shared" si="474"/>
        <v>0</v>
      </c>
      <c r="BO1400" s="312">
        <f t="shared" si="475"/>
        <v>0</v>
      </c>
      <c r="BP1400" s="313">
        <f t="shared" si="476"/>
        <v>0</v>
      </c>
      <c r="BQ1400" s="314">
        <f t="shared" si="481"/>
        <v>0</v>
      </c>
      <c r="BR1400" s="311">
        <f t="shared" si="477"/>
        <v>0</v>
      </c>
      <c r="BS1400" s="312">
        <f t="shared" si="478"/>
        <v>0</v>
      </c>
      <c r="BT1400" s="313">
        <f t="shared" si="479"/>
        <v>0</v>
      </c>
      <c r="BU1400" s="314">
        <f t="shared" si="482"/>
        <v>0</v>
      </c>
      <c r="BV1400" s="247">
        <f t="shared" si="483"/>
        <v>0</v>
      </c>
      <c r="BW1400" s="310" t="str">
        <f>IF(BV1400=0,"",
IF(SUM($BV$1089:BV1400)=1,BX1400,
IF($BV$1664&gt;SUM($BV$1089:BV1400),_xlfn.CONCAT(", ",BX1400),
IF($BV$1664=SUM($BV$1089:BV1400),_xlfn.CONCAT(" y ",BX1400)))))</f>
        <v/>
      </c>
      <c r="BX1400" s="421">
        <v>312</v>
      </c>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row>
    <row r="1401" spans="1:133" ht="14.25">
      <c r="A1401" s="405"/>
      <c r="B1401" s="6"/>
      <c r="C1401" s="421" t="s">
        <v>6978</v>
      </c>
      <c r="D1401" s="668" t="str">
        <f>IF($AC$1082="","",IF(HLOOKUP($AC$1082,Presentación!$AQ$3:$BV$574,Presentación!AP316)="","",HLOOKUP($AC$1082,Presentación!$AQ$3:$BV$574,Presentación!AP316,0)))</f>
        <v/>
      </c>
      <c r="E1401" s="669"/>
      <c r="F1401" s="670"/>
      <c r="G1401" s="763" t="str">
        <f>IF($AC$1082="","",IF(HLOOKUP($AC$1082,Presentación!$BZ$3:$DE$574,Presentación!AP316,0)="","",HLOOKUP($AC$1082,Presentación!$BZ$3:$DE$574,Presentación!AP316,0)))</f>
        <v/>
      </c>
      <c r="H1401" s="669"/>
      <c r="I1401" s="669"/>
      <c r="J1401" s="669"/>
      <c r="K1401" s="669"/>
      <c r="L1401" s="670"/>
      <c r="M1401" s="112"/>
      <c r="N1401" s="112"/>
      <c r="O1401" s="112"/>
      <c r="P1401" s="112"/>
      <c r="Q1401" s="112"/>
      <c r="R1401" s="112"/>
      <c r="S1401" s="112"/>
      <c r="T1401" s="112"/>
      <c r="U1401" s="112"/>
      <c r="V1401" s="112"/>
      <c r="W1401" s="112"/>
      <c r="X1401" s="112"/>
      <c r="Y1401" s="112"/>
      <c r="Z1401" s="112"/>
      <c r="AA1401" s="112"/>
      <c r="AB1401" s="112"/>
      <c r="AC1401" s="112"/>
      <c r="AD1401" s="112"/>
      <c r="AG1401">
        <f t="shared" si="445"/>
        <v>0</v>
      </c>
      <c r="AH1401" s="247">
        <f t="shared" si="446"/>
        <v>0</v>
      </c>
      <c r="AI1401" s="310" t="str">
        <f>IF(AH1401=0,"",
IF(SUM($AH$1088:AH1401)=1,AJ1401,
IF($AH$1663&gt;SUM($AH$1088:AH1401),_xlfn.CONCAT(", ",AJ1401),
IF($AH$1663=SUM($AH$1088:AH1401),_xlfn.CONCAT(" y ",AJ1401)))))</f>
        <v/>
      </c>
      <c r="AJ1401" s="421">
        <v>314</v>
      </c>
      <c r="AK1401">
        <f t="shared" si="444"/>
        <v>0</v>
      </c>
      <c r="AL1401">
        <f t="shared" si="447"/>
        <v>0</v>
      </c>
      <c r="AM1401">
        <f t="shared" si="448"/>
        <v>0</v>
      </c>
      <c r="AN1401">
        <f t="shared" si="449"/>
        <v>0</v>
      </c>
      <c r="AO1401">
        <f t="shared" si="450"/>
        <v>0</v>
      </c>
      <c r="AP1401">
        <f t="shared" si="451"/>
        <v>0</v>
      </c>
      <c r="AQ1401">
        <f t="shared" si="452"/>
        <v>0</v>
      </c>
      <c r="AR1401">
        <f t="shared" si="453"/>
        <v>0</v>
      </c>
      <c r="AS1401">
        <f t="shared" si="454"/>
        <v>0</v>
      </c>
      <c r="AT1401">
        <f t="shared" si="455"/>
        <v>0</v>
      </c>
      <c r="AU1401">
        <f t="shared" si="456"/>
        <v>0</v>
      </c>
      <c r="AV1401">
        <f t="shared" si="457"/>
        <v>0</v>
      </c>
      <c r="AW1401">
        <f t="shared" si="458"/>
        <v>0</v>
      </c>
      <c r="AX1401">
        <f t="shared" si="459"/>
        <v>0</v>
      </c>
      <c r="AY1401">
        <f t="shared" si="460"/>
        <v>0</v>
      </c>
      <c r="AZ1401">
        <f t="shared" si="461"/>
        <v>0</v>
      </c>
      <c r="BA1401">
        <f t="shared" si="462"/>
        <v>0</v>
      </c>
      <c r="BB1401">
        <f t="shared" si="463"/>
        <v>0</v>
      </c>
      <c r="BC1401">
        <f t="shared" si="464"/>
        <v>0</v>
      </c>
      <c r="BD1401">
        <f t="shared" si="465"/>
        <v>0</v>
      </c>
      <c r="BE1401">
        <f t="shared" si="466"/>
        <v>0</v>
      </c>
      <c r="BF1401">
        <f t="shared" si="467"/>
        <v>0</v>
      </c>
      <c r="BG1401">
        <f t="shared" si="468"/>
        <v>0</v>
      </c>
      <c r="BH1401">
        <f t="shared" si="469"/>
        <v>0</v>
      </c>
      <c r="BI1401">
        <f t="shared" si="470"/>
        <v>0</v>
      </c>
      <c r="BJ1401" s="311">
        <f t="shared" si="471"/>
        <v>0</v>
      </c>
      <c r="BK1401" s="312">
        <f t="shared" si="472"/>
        <v>0</v>
      </c>
      <c r="BL1401" s="313">
        <f t="shared" si="473"/>
        <v>0</v>
      </c>
      <c r="BM1401" s="314">
        <f t="shared" si="480"/>
        <v>0</v>
      </c>
      <c r="BN1401" s="311">
        <f t="shared" si="474"/>
        <v>0</v>
      </c>
      <c r="BO1401" s="312">
        <f t="shared" si="475"/>
        <v>0</v>
      </c>
      <c r="BP1401" s="313">
        <f t="shared" si="476"/>
        <v>0</v>
      </c>
      <c r="BQ1401" s="314">
        <f t="shared" si="481"/>
        <v>0</v>
      </c>
      <c r="BR1401" s="311">
        <f t="shared" si="477"/>
        <v>0</v>
      </c>
      <c r="BS1401" s="312">
        <f t="shared" si="478"/>
        <v>0</v>
      </c>
      <c r="BT1401" s="313">
        <f t="shared" si="479"/>
        <v>0</v>
      </c>
      <c r="BU1401" s="314">
        <f t="shared" si="482"/>
        <v>0</v>
      </c>
      <c r="BV1401" s="247">
        <f t="shared" si="483"/>
        <v>0</v>
      </c>
      <c r="BW1401" s="310" t="str">
        <f>IF(BV1401=0,"",
IF(SUM($BV$1089:BV1401)=1,BX1401,
IF($BV$1664&gt;SUM($BV$1089:BV1401),_xlfn.CONCAT(", ",BX1401),
IF($BV$1664=SUM($BV$1089:BV1401),_xlfn.CONCAT(" y ",BX1401)))))</f>
        <v/>
      </c>
      <c r="BX1401" s="421">
        <v>313</v>
      </c>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row>
    <row r="1402" spans="1:133" ht="14.25">
      <c r="A1402" s="405"/>
      <c r="B1402" s="6"/>
      <c r="C1402" s="421" t="s">
        <v>6979</v>
      </c>
      <c r="D1402" s="668" t="str">
        <f>IF($AC$1082="","",IF(HLOOKUP($AC$1082,Presentación!$AQ$3:$BV$574,Presentación!AP317)="","",HLOOKUP($AC$1082,Presentación!$AQ$3:$BV$574,Presentación!AP317,0)))</f>
        <v/>
      </c>
      <c r="E1402" s="669"/>
      <c r="F1402" s="670"/>
      <c r="G1402" s="763" t="str">
        <f>IF($AC$1082="","",IF(HLOOKUP($AC$1082,Presentación!$BZ$3:$DE$574,Presentación!AP317,0)="","",HLOOKUP($AC$1082,Presentación!$BZ$3:$DE$574,Presentación!AP317,0)))</f>
        <v/>
      </c>
      <c r="H1402" s="669"/>
      <c r="I1402" s="669"/>
      <c r="J1402" s="669"/>
      <c r="K1402" s="669"/>
      <c r="L1402" s="670"/>
      <c r="M1402" s="112"/>
      <c r="N1402" s="112"/>
      <c r="O1402" s="112"/>
      <c r="P1402" s="112"/>
      <c r="Q1402" s="112"/>
      <c r="R1402" s="112"/>
      <c r="S1402" s="112"/>
      <c r="T1402" s="112"/>
      <c r="U1402" s="112"/>
      <c r="V1402" s="112"/>
      <c r="W1402" s="112"/>
      <c r="X1402" s="112"/>
      <c r="Y1402" s="112"/>
      <c r="Z1402" s="112"/>
      <c r="AA1402" s="112"/>
      <c r="AB1402" s="112"/>
      <c r="AC1402" s="112"/>
      <c r="AD1402" s="112"/>
      <c r="AG1402">
        <f t="shared" si="445"/>
        <v>0</v>
      </c>
      <c r="AH1402" s="247">
        <f t="shared" si="446"/>
        <v>0</v>
      </c>
      <c r="AI1402" s="310" t="str">
        <f>IF(AH1402=0,"",
IF(SUM($AH$1088:AH1402)=1,AJ1402,
IF($AH$1663&gt;SUM($AH$1088:AH1402),_xlfn.CONCAT(", ",AJ1402),
IF($AH$1663=SUM($AH$1088:AH1402),_xlfn.CONCAT(" y ",AJ1402)))))</f>
        <v/>
      </c>
      <c r="AJ1402" s="421">
        <v>315</v>
      </c>
      <c r="AK1402">
        <f t="shared" si="444"/>
        <v>0</v>
      </c>
      <c r="AL1402">
        <f t="shared" si="447"/>
        <v>0</v>
      </c>
      <c r="AM1402">
        <f t="shared" si="448"/>
        <v>0</v>
      </c>
      <c r="AN1402">
        <f t="shared" si="449"/>
        <v>0</v>
      </c>
      <c r="AO1402">
        <f t="shared" si="450"/>
        <v>0</v>
      </c>
      <c r="AP1402">
        <f t="shared" si="451"/>
        <v>0</v>
      </c>
      <c r="AQ1402">
        <f t="shared" si="452"/>
        <v>0</v>
      </c>
      <c r="AR1402">
        <f t="shared" si="453"/>
        <v>0</v>
      </c>
      <c r="AS1402">
        <f t="shared" si="454"/>
        <v>0</v>
      </c>
      <c r="AT1402">
        <f t="shared" si="455"/>
        <v>0</v>
      </c>
      <c r="AU1402">
        <f t="shared" si="456"/>
        <v>0</v>
      </c>
      <c r="AV1402">
        <f t="shared" si="457"/>
        <v>0</v>
      </c>
      <c r="AW1402">
        <f t="shared" si="458"/>
        <v>0</v>
      </c>
      <c r="AX1402">
        <f t="shared" si="459"/>
        <v>0</v>
      </c>
      <c r="AY1402">
        <f t="shared" si="460"/>
        <v>0</v>
      </c>
      <c r="AZ1402">
        <f t="shared" si="461"/>
        <v>0</v>
      </c>
      <c r="BA1402">
        <f t="shared" si="462"/>
        <v>0</v>
      </c>
      <c r="BB1402">
        <f t="shared" si="463"/>
        <v>0</v>
      </c>
      <c r="BC1402">
        <f t="shared" si="464"/>
        <v>0</v>
      </c>
      <c r="BD1402">
        <f t="shared" si="465"/>
        <v>0</v>
      </c>
      <c r="BE1402">
        <f t="shared" si="466"/>
        <v>0</v>
      </c>
      <c r="BF1402">
        <f t="shared" si="467"/>
        <v>0</v>
      </c>
      <c r="BG1402">
        <f t="shared" si="468"/>
        <v>0</v>
      </c>
      <c r="BH1402">
        <f t="shared" si="469"/>
        <v>0</v>
      </c>
      <c r="BI1402">
        <f t="shared" si="470"/>
        <v>0</v>
      </c>
      <c r="BJ1402" s="311">
        <f t="shared" si="471"/>
        <v>0</v>
      </c>
      <c r="BK1402" s="312">
        <f t="shared" si="472"/>
        <v>0</v>
      </c>
      <c r="BL1402" s="313">
        <f t="shared" si="473"/>
        <v>0</v>
      </c>
      <c r="BM1402" s="314">
        <f t="shared" si="480"/>
        <v>0</v>
      </c>
      <c r="BN1402" s="311">
        <f t="shared" si="474"/>
        <v>0</v>
      </c>
      <c r="BO1402" s="312">
        <f t="shared" si="475"/>
        <v>0</v>
      </c>
      <c r="BP1402" s="313">
        <f t="shared" si="476"/>
        <v>0</v>
      </c>
      <c r="BQ1402" s="314">
        <f t="shared" si="481"/>
        <v>0</v>
      </c>
      <c r="BR1402" s="311">
        <f t="shared" si="477"/>
        <v>0</v>
      </c>
      <c r="BS1402" s="312">
        <f t="shared" si="478"/>
        <v>0</v>
      </c>
      <c r="BT1402" s="313">
        <f t="shared" si="479"/>
        <v>0</v>
      </c>
      <c r="BU1402" s="314">
        <f t="shared" si="482"/>
        <v>0</v>
      </c>
      <c r="BV1402" s="247">
        <f t="shared" si="483"/>
        <v>0</v>
      </c>
      <c r="BW1402" s="310" t="str">
        <f>IF(BV1402=0,"",
IF(SUM($BV$1089:BV1402)=1,BX1402,
IF($BV$1664&gt;SUM($BV$1089:BV1402),_xlfn.CONCAT(", ",BX1402),
IF($BV$1664=SUM($BV$1089:BV1402),_xlfn.CONCAT(" y ",BX1402)))))</f>
        <v/>
      </c>
      <c r="BX1402" s="421">
        <v>314</v>
      </c>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row>
    <row r="1403" spans="1:133" ht="14.25">
      <c r="A1403" s="405"/>
      <c r="B1403" s="6"/>
      <c r="C1403" s="421" t="s">
        <v>6980</v>
      </c>
      <c r="D1403" s="668" t="str">
        <f>IF($AC$1082="","",IF(HLOOKUP($AC$1082,Presentación!$AQ$3:$BV$574,Presentación!AP318)="","",HLOOKUP($AC$1082,Presentación!$AQ$3:$BV$574,Presentación!AP318,0)))</f>
        <v/>
      </c>
      <c r="E1403" s="669"/>
      <c r="F1403" s="670"/>
      <c r="G1403" s="763" t="str">
        <f>IF($AC$1082="","",IF(HLOOKUP($AC$1082,Presentación!$BZ$3:$DE$574,Presentación!AP318,0)="","",HLOOKUP($AC$1082,Presentación!$BZ$3:$DE$574,Presentación!AP318,0)))</f>
        <v/>
      </c>
      <c r="H1403" s="669"/>
      <c r="I1403" s="669"/>
      <c r="J1403" s="669"/>
      <c r="K1403" s="669"/>
      <c r="L1403" s="670"/>
      <c r="M1403" s="112"/>
      <c r="N1403" s="112"/>
      <c r="O1403" s="112"/>
      <c r="P1403" s="112"/>
      <c r="Q1403" s="112"/>
      <c r="R1403" s="112"/>
      <c r="S1403" s="112"/>
      <c r="T1403" s="112"/>
      <c r="U1403" s="112"/>
      <c r="V1403" s="112"/>
      <c r="W1403" s="112"/>
      <c r="X1403" s="112"/>
      <c r="Y1403" s="112"/>
      <c r="Z1403" s="112"/>
      <c r="AA1403" s="112"/>
      <c r="AB1403" s="112"/>
      <c r="AC1403" s="112"/>
      <c r="AD1403" s="112"/>
      <c r="AG1403">
        <f t="shared" si="445"/>
        <v>0</v>
      </c>
      <c r="AH1403" s="247">
        <f t="shared" si="446"/>
        <v>0</v>
      </c>
      <c r="AI1403" s="310" t="str">
        <f>IF(AH1403=0,"",
IF(SUM($AH$1088:AH1403)=1,AJ1403,
IF($AH$1663&gt;SUM($AH$1088:AH1403),_xlfn.CONCAT(", ",AJ1403),
IF($AH$1663=SUM($AH$1088:AH1403),_xlfn.CONCAT(" y ",AJ1403)))))</f>
        <v/>
      </c>
      <c r="AJ1403" s="421">
        <v>316</v>
      </c>
      <c r="AK1403">
        <f t="shared" si="444"/>
        <v>0</v>
      </c>
      <c r="AL1403">
        <f t="shared" si="447"/>
        <v>0</v>
      </c>
      <c r="AM1403">
        <f t="shared" si="448"/>
        <v>0</v>
      </c>
      <c r="AN1403">
        <f t="shared" si="449"/>
        <v>0</v>
      </c>
      <c r="AO1403">
        <f t="shared" si="450"/>
        <v>0</v>
      </c>
      <c r="AP1403">
        <f t="shared" si="451"/>
        <v>0</v>
      </c>
      <c r="AQ1403">
        <f t="shared" si="452"/>
        <v>0</v>
      </c>
      <c r="AR1403">
        <f t="shared" si="453"/>
        <v>0</v>
      </c>
      <c r="AS1403">
        <f t="shared" si="454"/>
        <v>0</v>
      </c>
      <c r="AT1403">
        <f t="shared" si="455"/>
        <v>0</v>
      </c>
      <c r="AU1403">
        <f t="shared" si="456"/>
        <v>0</v>
      </c>
      <c r="AV1403">
        <f t="shared" si="457"/>
        <v>0</v>
      </c>
      <c r="AW1403">
        <f t="shared" si="458"/>
        <v>0</v>
      </c>
      <c r="AX1403">
        <f t="shared" si="459"/>
        <v>0</v>
      </c>
      <c r="AY1403">
        <f t="shared" si="460"/>
        <v>0</v>
      </c>
      <c r="AZ1403">
        <f t="shared" si="461"/>
        <v>0</v>
      </c>
      <c r="BA1403">
        <f t="shared" si="462"/>
        <v>0</v>
      </c>
      <c r="BB1403">
        <f t="shared" si="463"/>
        <v>0</v>
      </c>
      <c r="BC1403">
        <f t="shared" si="464"/>
        <v>0</v>
      </c>
      <c r="BD1403">
        <f t="shared" si="465"/>
        <v>0</v>
      </c>
      <c r="BE1403">
        <f t="shared" si="466"/>
        <v>0</v>
      </c>
      <c r="BF1403">
        <f t="shared" si="467"/>
        <v>0</v>
      </c>
      <c r="BG1403">
        <f t="shared" si="468"/>
        <v>0</v>
      </c>
      <c r="BH1403">
        <f t="shared" si="469"/>
        <v>0</v>
      </c>
      <c r="BI1403">
        <f t="shared" si="470"/>
        <v>0</v>
      </c>
      <c r="BJ1403" s="311">
        <f t="shared" si="471"/>
        <v>0</v>
      </c>
      <c r="BK1403" s="312">
        <f t="shared" si="472"/>
        <v>0</v>
      </c>
      <c r="BL1403" s="313">
        <f t="shared" si="473"/>
        <v>0</v>
      </c>
      <c r="BM1403" s="314">
        <f t="shared" si="480"/>
        <v>0</v>
      </c>
      <c r="BN1403" s="311">
        <f t="shared" si="474"/>
        <v>0</v>
      </c>
      <c r="BO1403" s="312">
        <f t="shared" si="475"/>
        <v>0</v>
      </c>
      <c r="BP1403" s="313">
        <f t="shared" si="476"/>
        <v>0</v>
      </c>
      <c r="BQ1403" s="314">
        <f t="shared" si="481"/>
        <v>0</v>
      </c>
      <c r="BR1403" s="311">
        <f t="shared" si="477"/>
        <v>0</v>
      </c>
      <c r="BS1403" s="312">
        <f t="shared" si="478"/>
        <v>0</v>
      </c>
      <c r="BT1403" s="313">
        <f t="shared" si="479"/>
        <v>0</v>
      </c>
      <c r="BU1403" s="314">
        <f t="shared" si="482"/>
        <v>0</v>
      </c>
      <c r="BV1403" s="247">
        <f t="shared" si="483"/>
        <v>0</v>
      </c>
      <c r="BW1403" s="310" t="str">
        <f>IF(BV1403=0,"",
IF(SUM($BV$1089:BV1403)=1,BX1403,
IF($BV$1664&gt;SUM($BV$1089:BV1403),_xlfn.CONCAT(", ",BX1403),
IF($BV$1664=SUM($BV$1089:BV1403),_xlfn.CONCAT(" y ",BX1403)))))</f>
        <v/>
      </c>
      <c r="BX1403" s="421">
        <v>315</v>
      </c>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row>
    <row r="1404" spans="1:133" ht="14.25">
      <c r="A1404" s="405"/>
      <c r="B1404" s="6"/>
      <c r="C1404" s="421" t="s">
        <v>6981</v>
      </c>
      <c r="D1404" s="668" t="str">
        <f>IF($AC$1082="","",IF(HLOOKUP($AC$1082,Presentación!$AQ$3:$BV$574,Presentación!AP319)="","",HLOOKUP($AC$1082,Presentación!$AQ$3:$BV$574,Presentación!AP319,0)))</f>
        <v/>
      </c>
      <c r="E1404" s="669"/>
      <c r="F1404" s="670"/>
      <c r="G1404" s="763" t="str">
        <f>IF($AC$1082="","",IF(HLOOKUP($AC$1082,Presentación!$BZ$3:$DE$574,Presentación!AP319,0)="","",HLOOKUP($AC$1082,Presentación!$BZ$3:$DE$574,Presentación!AP319,0)))</f>
        <v/>
      </c>
      <c r="H1404" s="669"/>
      <c r="I1404" s="669"/>
      <c r="J1404" s="669"/>
      <c r="K1404" s="669"/>
      <c r="L1404" s="670"/>
      <c r="M1404" s="112"/>
      <c r="N1404" s="112"/>
      <c r="O1404" s="112"/>
      <c r="P1404" s="112"/>
      <c r="Q1404" s="112"/>
      <c r="R1404" s="112"/>
      <c r="S1404" s="112"/>
      <c r="T1404" s="112"/>
      <c r="U1404" s="112"/>
      <c r="V1404" s="112"/>
      <c r="W1404" s="112"/>
      <c r="X1404" s="112"/>
      <c r="Y1404" s="112"/>
      <c r="Z1404" s="112"/>
      <c r="AA1404" s="112"/>
      <c r="AB1404" s="112"/>
      <c r="AC1404" s="112"/>
      <c r="AD1404" s="112"/>
      <c r="AG1404">
        <f t="shared" si="445"/>
        <v>0</v>
      </c>
      <c r="AH1404" s="247">
        <f t="shared" si="446"/>
        <v>0</v>
      </c>
      <c r="AI1404" s="310" t="str">
        <f>IF(AH1404=0,"",
IF(SUM($AH$1088:AH1404)=1,AJ1404,
IF($AH$1663&gt;SUM($AH$1088:AH1404),_xlfn.CONCAT(", ",AJ1404),
IF($AH$1663=SUM($AH$1088:AH1404),_xlfn.CONCAT(" y ",AJ1404)))))</f>
        <v/>
      </c>
      <c r="AJ1404" s="421">
        <v>317</v>
      </c>
      <c r="AK1404">
        <f t="shared" si="444"/>
        <v>0</v>
      </c>
      <c r="AL1404">
        <f t="shared" si="447"/>
        <v>0</v>
      </c>
      <c r="AM1404">
        <f t="shared" si="448"/>
        <v>0</v>
      </c>
      <c r="AN1404">
        <f t="shared" si="449"/>
        <v>0</v>
      </c>
      <c r="AO1404">
        <f t="shared" si="450"/>
        <v>0</v>
      </c>
      <c r="AP1404">
        <f t="shared" si="451"/>
        <v>0</v>
      </c>
      <c r="AQ1404">
        <f t="shared" si="452"/>
        <v>0</v>
      </c>
      <c r="AR1404">
        <f t="shared" si="453"/>
        <v>0</v>
      </c>
      <c r="AS1404">
        <f t="shared" si="454"/>
        <v>0</v>
      </c>
      <c r="AT1404">
        <f t="shared" si="455"/>
        <v>0</v>
      </c>
      <c r="AU1404">
        <f t="shared" si="456"/>
        <v>0</v>
      </c>
      <c r="AV1404">
        <f t="shared" si="457"/>
        <v>0</v>
      </c>
      <c r="AW1404">
        <f t="shared" si="458"/>
        <v>0</v>
      </c>
      <c r="AX1404">
        <f t="shared" si="459"/>
        <v>0</v>
      </c>
      <c r="AY1404">
        <f t="shared" si="460"/>
        <v>0</v>
      </c>
      <c r="AZ1404">
        <f t="shared" si="461"/>
        <v>0</v>
      </c>
      <c r="BA1404">
        <f t="shared" si="462"/>
        <v>0</v>
      </c>
      <c r="BB1404">
        <f t="shared" si="463"/>
        <v>0</v>
      </c>
      <c r="BC1404">
        <f t="shared" si="464"/>
        <v>0</v>
      </c>
      <c r="BD1404">
        <f t="shared" si="465"/>
        <v>0</v>
      </c>
      <c r="BE1404">
        <f t="shared" si="466"/>
        <v>0</v>
      </c>
      <c r="BF1404">
        <f t="shared" si="467"/>
        <v>0</v>
      </c>
      <c r="BG1404">
        <f t="shared" si="468"/>
        <v>0</v>
      </c>
      <c r="BH1404">
        <f t="shared" si="469"/>
        <v>0</v>
      </c>
      <c r="BI1404">
        <f t="shared" si="470"/>
        <v>0</v>
      </c>
      <c r="BJ1404" s="311">
        <f t="shared" si="471"/>
        <v>0</v>
      </c>
      <c r="BK1404" s="312">
        <f t="shared" si="472"/>
        <v>0</v>
      </c>
      <c r="BL1404" s="313">
        <f t="shared" si="473"/>
        <v>0</v>
      </c>
      <c r="BM1404" s="314">
        <f t="shared" si="480"/>
        <v>0</v>
      </c>
      <c r="BN1404" s="311">
        <f t="shared" si="474"/>
        <v>0</v>
      </c>
      <c r="BO1404" s="312">
        <f t="shared" si="475"/>
        <v>0</v>
      </c>
      <c r="BP1404" s="313">
        <f t="shared" si="476"/>
        <v>0</v>
      </c>
      <c r="BQ1404" s="314">
        <f t="shared" si="481"/>
        <v>0</v>
      </c>
      <c r="BR1404" s="311">
        <f t="shared" si="477"/>
        <v>0</v>
      </c>
      <c r="BS1404" s="312">
        <f t="shared" si="478"/>
        <v>0</v>
      </c>
      <c r="BT1404" s="313">
        <f t="shared" si="479"/>
        <v>0</v>
      </c>
      <c r="BU1404" s="314">
        <f t="shared" si="482"/>
        <v>0</v>
      </c>
      <c r="BV1404" s="247">
        <f t="shared" si="483"/>
        <v>0</v>
      </c>
      <c r="BW1404" s="310" t="str">
        <f>IF(BV1404=0,"",
IF(SUM($BV$1089:BV1404)=1,BX1404,
IF($BV$1664&gt;SUM($BV$1089:BV1404),_xlfn.CONCAT(", ",BX1404),
IF($BV$1664=SUM($BV$1089:BV1404),_xlfn.CONCAT(" y ",BX1404)))))</f>
        <v/>
      </c>
      <c r="BX1404" s="421">
        <v>316</v>
      </c>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row>
    <row r="1405" spans="1:133" ht="14.25">
      <c r="A1405" s="405"/>
      <c r="B1405" s="6"/>
      <c r="C1405" s="421" t="s">
        <v>6982</v>
      </c>
      <c r="D1405" s="668" t="str">
        <f>IF($AC$1082="","",IF(HLOOKUP($AC$1082,Presentación!$AQ$3:$BV$574,Presentación!AP320)="","",HLOOKUP($AC$1082,Presentación!$AQ$3:$BV$574,Presentación!AP320,0)))</f>
        <v/>
      </c>
      <c r="E1405" s="669"/>
      <c r="F1405" s="670"/>
      <c r="G1405" s="763" t="str">
        <f>IF($AC$1082="","",IF(HLOOKUP($AC$1082,Presentación!$BZ$3:$DE$574,Presentación!AP320,0)="","",HLOOKUP($AC$1082,Presentación!$BZ$3:$DE$574,Presentación!AP320,0)))</f>
        <v/>
      </c>
      <c r="H1405" s="669"/>
      <c r="I1405" s="669"/>
      <c r="J1405" s="669"/>
      <c r="K1405" s="669"/>
      <c r="L1405" s="670"/>
      <c r="M1405" s="112"/>
      <c r="N1405" s="112"/>
      <c r="O1405" s="112"/>
      <c r="P1405" s="112"/>
      <c r="Q1405" s="112"/>
      <c r="R1405" s="112"/>
      <c r="S1405" s="112"/>
      <c r="T1405" s="112"/>
      <c r="U1405" s="112"/>
      <c r="V1405" s="112"/>
      <c r="W1405" s="112"/>
      <c r="X1405" s="112"/>
      <c r="Y1405" s="112"/>
      <c r="Z1405" s="112"/>
      <c r="AA1405" s="112"/>
      <c r="AB1405" s="112"/>
      <c r="AC1405" s="112"/>
      <c r="AD1405" s="112"/>
      <c r="AG1405">
        <f t="shared" si="445"/>
        <v>0</v>
      </c>
      <c r="AH1405" s="247">
        <f t="shared" si="446"/>
        <v>0</v>
      </c>
      <c r="AI1405" s="310" t="str">
        <f>IF(AH1405=0,"",
IF(SUM($AH$1088:AH1405)=1,AJ1405,
IF($AH$1663&gt;SUM($AH$1088:AH1405),_xlfn.CONCAT(", ",AJ1405),
IF($AH$1663=SUM($AH$1088:AH1405),_xlfn.CONCAT(" y ",AJ1405)))))</f>
        <v/>
      </c>
      <c r="AJ1405" s="421">
        <v>318</v>
      </c>
      <c r="AK1405">
        <f t="shared" si="444"/>
        <v>0</v>
      </c>
      <c r="AL1405">
        <f t="shared" si="447"/>
        <v>0</v>
      </c>
      <c r="AM1405">
        <f t="shared" si="448"/>
        <v>0</v>
      </c>
      <c r="AN1405">
        <f t="shared" si="449"/>
        <v>0</v>
      </c>
      <c r="AO1405">
        <f t="shared" si="450"/>
        <v>0</v>
      </c>
      <c r="AP1405">
        <f t="shared" si="451"/>
        <v>0</v>
      </c>
      <c r="AQ1405">
        <f t="shared" si="452"/>
        <v>0</v>
      </c>
      <c r="AR1405">
        <f t="shared" si="453"/>
        <v>0</v>
      </c>
      <c r="AS1405">
        <f t="shared" si="454"/>
        <v>0</v>
      </c>
      <c r="AT1405">
        <f t="shared" si="455"/>
        <v>0</v>
      </c>
      <c r="AU1405">
        <f t="shared" si="456"/>
        <v>0</v>
      </c>
      <c r="AV1405">
        <f t="shared" si="457"/>
        <v>0</v>
      </c>
      <c r="AW1405">
        <f t="shared" si="458"/>
        <v>0</v>
      </c>
      <c r="AX1405">
        <f t="shared" si="459"/>
        <v>0</v>
      </c>
      <c r="AY1405">
        <f t="shared" si="460"/>
        <v>0</v>
      </c>
      <c r="AZ1405">
        <f t="shared" si="461"/>
        <v>0</v>
      </c>
      <c r="BA1405">
        <f t="shared" si="462"/>
        <v>0</v>
      </c>
      <c r="BB1405">
        <f t="shared" si="463"/>
        <v>0</v>
      </c>
      <c r="BC1405">
        <f t="shared" si="464"/>
        <v>0</v>
      </c>
      <c r="BD1405">
        <f t="shared" si="465"/>
        <v>0</v>
      </c>
      <c r="BE1405">
        <f t="shared" si="466"/>
        <v>0</v>
      </c>
      <c r="BF1405">
        <f t="shared" si="467"/>
        <v>0</v>
      </c>
      <c r="BG1405">
        <f t="shared" si="468"/>
        <v>0</v>
      </c>
      <c r="BH1405">
        <f t="shared" si="469"/>
        <v>0</v>
      </c>
      <c r="BI1405">
        <f t="shared" si="470"/>
        <v>0</v>
      </c>
      <c r="BJ1405" s="311">
        <f t="shared" si="471"/>
        <v>0</v>
      </c>
      <c r="BK1405" s="312">
        <f t="shared" si="472"/>
        <v>0</v>
      </c>
      <c r="BL1405" s="313">
        <f t="shared" si="473"/>
        <v>0</v>
      </c>
      <c r="BM1405" s="314">
        <f t="shared" si="480"/>
        <v>0</v>
      </c>
      <c r="BN1405" s="311">
        <f t="shared" si="474"/>
        <v>0</v>
      </c>
      <c r="BO1405" s="312">
        <f t="shared" si="475"/>
        <v>0</v>
      </c>
      <c r="BP1405" s="313">
        <f t="shared" si="476"/>
        <v>0</v>
      </c>
      <c r="BQ1405" s="314">
        <f t="shared" si="481"/>
        <v>0</v>
      </c>
      <c r="BR1405" s="311">
        <f t="shared" si="477"/>
        <v>0</v>
      </c>
      <c r="BS1405" s="312">
        <f t="shared" si="478"/>
        <v>0</v>
      </c>
      <c r="BT1405" s="313">
        <f t="shared" si="479"/>
        <v>0</v>
      </c>
      <c r="BU1405" s="314">
        <f t="shared" si="482"/>
        <v>0</v>
      </c>
      <c r="BV1405" s="247">
        <f t="shared" si="483"/>
        <v>0</v>
      </c>
      <c r="BW1405" s="310" t="str">
        <f>IF(BV1405=0,"",
IF(SUM($BV$1089:BV1405)=1,BX1405,
IF($BV$1664&gt;SUM($BV$1089:BV1405),_xlfn.CONCAT(", ",BX1405),
IF($BV$1664=SUM($BV$1089:BV1405),_xlfn.CONCAT(" y ",BX1405)))))</f>
        <v/>
      </c>
      <c r="BX1405" s="421">
        <v>317</v>
      </c>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row>
    <row r="1406" spans="1:133" ht="14.25">
      <c r="A1406" s="405"/>
      <c r="B1406" s="6"/>
      <c r="C1406" s="421" t="s">
        <v>6983</v>
      </c>
      <c r="D1406" s="668" t="str">
        <f>IF($AC$1082="","",IF(HLOOKUP($AC$1082,Presentación!$AQ$3:$BV$574,Presentación!AP321)="","",HLOOKUP($AC$1082,Presentación!$AQ$3:$BV$574,Presentación!AP321,0)))</f>
        <v/>
      </c>
      <c r="E1406" s="669"/>
      <c r="F1406" s="670"/>
      <c r="G1406" s="763" t="str">
        <f>IF($AC$1082="","",IF(HLOOKUP($AC$1082,Presentación!$BZ$3:$DE$574,Presentación!AP321,0)="","",HLOOKUP($AC$1082,Presentación!$BZ$3:$DE$574,Presentación!AP321,0)))</f>
        <v/>
      </c>
      <c r="H1406" s="669"/>
      <c r="I1406" s="669"/>
      <c r="J1406" s="669"/>
      <c r="K1406" s="669"/>
      <c r="L1406" s="670"/>
      <c r="M1406" s="112"/>
      <c r="N1406" s="112"/>
      <c r="O1406" s="112"/>
      <c r="P1406" s="112"/>
      <c r="Q1406" s="112"/>
      <c r="R1406" s="112"/>
      <c r="S1406" s="112"/>
      <c r="T1406" s="112"/>
      <c r="U1406" s="112"/>
      <c r="V1406" s="112"/>
      <c r="W1406" s="112"/>
      <c r="X1406" s="112"/>
      <c r="Y1406" s="112"/>
      <c r="Z1406" s="112"/>
      <c r="AA1406" s="112"/>
      <c r="AB1406" s="112"/>
      <c r="AC1406" s="112"/>
      <c r="AD1406" s="112"/>
      <c r="AG1406">
        <f t="shared" si="445"/>
        <v>0</v>
      </c>
      <c r="AH1406" s="247">
        <f t="shared" si="446"/>
        <v>0</v>
      </c>
      <c r="AI1406" s="310" t="str">
        <f>IF(AH1406=0,"",
IF(SUM($AH$1088:AH1406)=1,AJ1406,
IF($AH$1663&gt;SUM($AH$1088:AH1406),_xlfn.CONCAT(", ",AJ1406),
IF($AH$1663=SUM($AH$1088:AH1406),_xlfn.CONCAT(" y ",AJ1406)))))</f>
        <v/>
      </c>
      <c r="AJ1406" s="421">
        <v>319</v>
      </c>
      <c r="AK1406">
        <f t="shared" si="444"/>
        <v>0</v>
      </c>
      <c r="AL1406">
        <f t="shared" si="447"/>
        <v>0</v>
      </c>
      <c r="AM1406">
        <f t="shared" si="448"/>
        <v>0</v>
      </c>
      <c r="AN1406">
        <f t="shared" si="449"/>
        <v>0</v>
      </c>
      <c r="AO1406">
        <f t="shared" si="450"/>
        <v>0</v>
      </c>
      <c r="AP1406">
        <f t="shared" si="451"/>
        <v>0</v>
      </c>
      <c r="AQ1406">
        <f t="shared" si="452"/>
        <v>0</v>
      </c>
      <c r="AR1406">
        <f t="shared" si="453"/>
        <v>0</v>
      </c>
      <c r="AS1406">
        <f t="shared" si="454"/>
        <v>0</v>
      </c>
      <c r="AT1406">
        <f t="shared" si="455"/>
        <v>0</v>
      </c>
      <c r="AU1406">
        <f t="shared" si="456"/>
        <v>0</v>
      </c>
      <c r="AV1406">
        <f t="shared" si="457"/>
        <v>0</v>
      </c>
      <c r="AW1406">
        <f t="shared" si="458"/>
        <v>0</v>
      </c>
      <c r="AX1406">
        <f t="shared" si="459"/>
        <v>0</v>
      </c>
      <c r="AY1406">
        <f t="shared" si="460"/>
        <v>0</v>
      </c>
      <c r="AZ1406">
        <f t="shared" si="461"/>
        <v>0</v>
      </c>
      <c r="BA1406">
        <f t="shared" si="462"/>
        <v>0</v>
      </c>
      <c r="BB1406">
        <f t="shared" si="463"/>
        <v>0</v>
      </c>
      <c r="BC1406">
        <f t="shared" si="464"/>
        <v>0</v>
      </c>
      <c r="BD1406">
        <f t="shared" si="465"/>
        <v>0</v>
      </c>
      <c r="BE1406">
        <f t="shared" si="466"/>
        <v>0</v>
      </c>
      <c r="BF1406">
        <f t="shared" si="467"/>
        <v>0</v>
      </c>
      <c r="BG1406">
        <f t="shared" si="468"/>
        <v>0</v>
      </c>
      <c r="BH1406">
        <f t="shared" si="469"/>
        <v>0</v>
      </c>
      <c r="BI1406">
        <f t="shared" si="470"/>
        <v>0</v>
      </c>
      <c r="BJ1406" s="311">
        <f t="shared" si="471"/>
        <v>0</v>
      </c>
      <c r="BK1406" s="312">
        <f t="shared" si="472"/>
        <v>0</v>
      </c>
      <c r="BL1406" s="313">
        <f t="shared" si="473"/>
        <v>0</v>
      </c>
      <c r="BM1406" s="314">
        <f t="shared" si="480"/>
        <v>0</v>
      </c>
      <c r="BN1406" s="311">
        <f t="shared" si="474"/>
        <v>0</v>
      </c>
      <c r="BO1406" s="312">
        <f t="shared" si="475"/>
        <v>0</v>
      </c>
      <c r="BP1406" s="313">
        <f t="shared" si="476"/>
        <v>0</v>
      </c>
      <c r="BQ1406" s="314">
        <f t="shared" si="481"/>
        <v>0</v>
      </c>
      <c r="BR1406" s="311">
        <f t="shared" si="477"/>
        <v>0</v>
      </c>
      <c r="BS1406" s="312">
        <f t="shared" si="478"/>
        <v>0</v>
      </c>
      <c r="BT1406" s="313">
        <f t="shared" si="479"/>
        <v>0</v>
      </c>
      <c r="BU1406" s="314">
        <f t="shared" si="482"/>
        <v>0</v>
      </c>
      <c r="BV1406" s="247">
        <f t="shared" si="483"/>
        <v>0</v>
      </c>
      <c r="BW1406" s="310" t="str">
        <f>IF(BV1406=0,"",
IF(SUM($BV$1089:BV1406)=1,BX1406,
IF($BV$1664&gt;SUM($BV$1089:BV1406),_xlfn.CONCAT(", ",BX1406),
IF($BV$1664=SUM($BV$1089:BV1406),_xlfn.CONCAT(" y ",BX1406)))))</f>
        <v/>
      </c>
      <c r="BX1406" s="421">
        <v>318</v>
      </c>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row>
    <row r="1407" spans="1:133" ht="14.25">
      <c r="A1407" s="405"/>
      <c r="B1407" s="6"/>
      <c r="C1407" s="421" t="s">
        <v>6984</v>
      </c>
      <c r="D1407" s="668" t="str">
        <f>IF($AC$1082="","",IF(HLOOKUP($AC$1082,Presentación!$AQ$3:$BV$574,Presentación!AP322)="","",HLOOKUP($AC$1082,Presentación!$AQ$3:$BV$574,Presentación!AP322,0)))</f>
        <v/>
      </c>
      <c r="E1407" s="669"/>
      <c r="F1407" s="670"/>
      <c r="G1407" s="763" t="str">
        <f>IF($AC$1082="","",IF(HLOOKUP($AC$1082,Presentación!$BZ$3:$DE$574,Presentación!AP322,0)="","",HLOOKUP($AC$1082,Presentación!$BZ$3:$DE$574,Presentación!AP322,0)))</f>
        <v/>
      </c>
      <c r="H1407" s="669"/>
      <c r="I1407" s="669"/>
      <c r="J1407" s="669"/>
      <c r="K1407" s="669"/>
      <c r="L1407" s="670"/>
      <c r="M1407" s="112"/>
      <c r="N1407" s="112"/>
      <c r="O1407" s="112"/>
      <c r="P1407" s="112"/>
      <c r="Q1407" s="112"/>
      <c r="R1407" s="112"/>
      <c r="S1407" s="112"/>
      <c r="T1407" s="112"/>
      <c r="U1407" s="112"/>
      <c r="V1407" s="112"/>
      <c r="W1407" s="112"/>
      <c r="X1407" s="112"/>
      <c r="Y1407" s="112"/>
      <c r="Z1407" s="112"/>
      <c r="AA1407" s="112"/>
      <c r="AB1407" s="112"/>
      <c r="AC1407" s="112"/>
      <c r="AD1407" s="112"/>
      <c r="AG1407">
        <f t="shared" si="445"/>
        <v>0</v>
      </c>
      <c r="AH1407" s="247">
        <f t="shared" si="446"/>
        <v>0</v>
      </c>
      <c r="AI1407" s="310" t="str">
        <f>IF(AH1407=0,"",
IF(SUM($AH$1088:AH1407)=1,AJ1407,
IF($AH$1663&gt;SUM($AH$1088:AH1407),_xlfn.CONCAT(", ",AJ1407),
IF($AH$1663=SUM($AH$1088:AH1407),_xlfn.CONCAT(" y ",AJ1407)))))</f>
        <v/>
      </c>
      <c r="AJ1407" s="421">
        <v>320</v>
      </c>
      <c r="AK1407">
        <f t="shared" si="444"/>
        <v>0</v>
      </c>
      <c r="AL1407">
        <f t="shared" si="447"/>
        <v>0</v>
      </c>
      <c r="AM1407">
        <f t="shared" si="448"/>
        <v>0</v>
      </c>
      <c r="AN1407">
        <f t="shared" si="449"/>
        <v>0</v>
      </c>
      <c r="AO1407">
        <f t="shared" si="450"/>
        <v>0</v>
      </c>
      <c r="AP1407">
        <f t="shared" si="451"/>
        <v>0</v>
      </c>
      <c r="AQ1407">
        <f t="shared" si="452"/>
        <v>0</v>
      </c>
      <c r="AR1407">
        <f t="shared" si="453"/>
        <v>0</v>
      </c>
      <c r="AS1407">
        <f t="shared" si="454"/>
        <v>0</v>
      </c>
      <c r="AT1407">
        <f t="shared" si="455"/>
        <v>0</v>
      </c>
      <c r="AU1407">
        <f t="shared" si="456"/>
        <v>0</v>
      </c>
      <c r="AV1407">
        <f t="shared" si="457"/>
        <v>0</v>
      </c>
      <c r="AW1407">
        <f t="shared" si="458"/>
        <v>0</v>
      </c>
      <c r="AX1407">
        <f t="shared" si="459"/>
        <v>0</v>
      </c>
      <c r="AY1407">
        <f t="shared" si="460"/>
        <v>0</v>
      </c>
      <c r="AZ1407">
        <f t="shared" si="461"/>
        <v>0</v>
      </c>
      <c r="BA1407">
        <f t="shared" si="462"/>
        <v>0</v>
      </c>
      <c r="BB1407">
        <f t="shared" si="463"/>
        <v>0</v>
      </c>
      <c r="BC1407">
        <f t="shared" si="464"/>
        <v>0</v>
      </c>
      <c r="BD1407">
        <f t="shared" si="465"/>
        <v>0</v>
      </c>
      <c r="BE1407">
        <f t="shared" si="466"/>
        <v>0</v>
      </c>
      <c r="BF1407">
        <f t="shared" si="467"/>
        <v>0</v>
      </c>
      <c r="BG1407">
        <f t="shared" si="468"/>
        <v>0</v>
      </c>
      <c r="BH1407">
        <f t="shared" si="469"/>
        <v>0</v>
      </c>
      <c r="BI1407">
        <f t="shared" si="470"/>
        <v>0</v>
      </c>
      <c r="BJ1407" s="311">
        <f t="shared" si="471"/>
        <v>0</v>
      </c>
      <c r="BK1407" s="312">
        <f t="shared" si="472"/>
        <v>0</v>
      </c>
      <c r="BL1407" s="313">
        <f t="shared" si="473"/>
        <v>0</v>
      </c>
      <c r="BM1407" s="314">
        <f t="shared" si="480"/>
        <v>0</v>
      </c>
      <c r="BN1407" s="311">
        <f t="shared" si="474"/>
        <v>0</v>
      </c>
      <c r="BO1407" s="312">
        <f t="shared" si="475"/>
        <v>0</v>
      </c>
      <c r="BP1407" s="313">
        <f t="shared" si="476"/>
        <v>0</v>
      </c>
      <c r="BQ1407" s="314">
        <f t="shared" si="481"/>
        <v>0</v>
      </c>
      <c r="BR1407" s="311">
        <f t="shared" si="477"/>
        <v>0</v>
      </c>
      <c r="BS1407" s="312">
        <f t="shared" si="478"/>
        <v>0</v>
      </c>
      <c r="BT1407" s="313">
        <f t="shared" si="479"/>
        <v>0</v>
      </c>
      <c r="BU1407" s="314">
        <f t="shared" si="482"/>
        <v>0</v>
      </c>
      <c r="BV1407" s="247">
        <f t="shared" si="483"/>
        <v>0</v>
      </c>
      <c r="BW1407" s="310" t="str">
        <f>IF(BV1407=0,"",
IF(SUM($BV$1089:BV1407)=1,BX1407,
IF($BV$1664&gt;SUM($BV$1089:BV1407),_xlfn.CONCAT(", ",BX1407),
IF($BV$1664=SUM($BV$1089:BV1407),_xlfn.CONCAT(" y ",BX1407)))))</f>
        <v/>
      </c>
      <c r="BX1407" s="421">
        <v>319</v>
      </c>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row>
    <row r="1408" spans="1:133" ht="14.25">
      <c r="A1408" s="405"/>
      <c r="B1408" s="6"/>
      <c r="C1408" s="421" t="s">
        <v>6985</v>
      </c>
      <c r="D1408" s="668" t="str">
        <f>IF($AC$1082="","",IF(HLOOKUP($AC$1082,Presentación!$AQ$3:$BV$574,Presentación!AP323)="","",HLOOKUP($AC$1082,Presentación!$AQ$3:$BV$574,Presentación!AP323,0)))</f>
        <v/>
      </c>
      <c r="E1408" s="669"/>
      <c r="F1408" s="670"/>
      <c r="G1408" s="763" t="str">
        <f>IF($AC$1082="","",IF(HLOOKUP($AC$1082,Presentación!$BZ$3:$DE$574,Presentación!AP323,0)="","",HLOOKUP($AC$1082,Presentación!$BZ$3:$DE$574,Presentación!AP323,0)))</f>
        <v/>
      </c>
      <c r="H1408" s="669"/>
      <c r="I1408" s="669"/>
      <c r="J1408" s="669"/>
      <c r="K1408" s="669"/>
      <c r="L1408" s="670"/>
      <c r="M1408" s="112"/>
      <c r="N1408" s="112"/>
      <c r="O1408" s="112"/>
      <c r="P1408" s="112"/>
      <c r="Q1408" s="112"/>
      <c r="R1408" s="112"/>
      <c r="S1408" s="112"/>
      <c r="T1408" s="112"/>
      <c r="U1408" s="112"/>
      <c r="V1408" s="112"/>
      <c r="W1408" s="112"/>
      <c r="X1408" s="112"/>
      <c r="Y1408" s="112"/>
      <c r="Z1408" s="112"/>
      <c r="AA1408" s="112"/>
      <c r="AB1408" s="112"/>
      <c r="AC1408" s="112"/>
      <c r="AD1408" s="112"/>
      <c r="AG1408">
        <f t="shared" si="445"/>
        <v>0</v>
      </c>
      <c r="AH1408" s="247">
        <f t="shared" si="446"/>
        <v>0</v>
      </c>
      <c r="AI1408" s="310" t="str">
        <f>IF(AH1408=0,"",
IF(SUM($AH$1088:AH1408)=1,AJ1408,
IF($AH$1663&gt;SUM($AH$1088:AH1408),_xlfn.CONCAT(", ",AJ1408),
IF($AH$1663=SUM($AH$1088:AH1408),_xlfn.CONCAT(" y ",AJ1408)))))</f>
        <v/>
      </c>
      <c r="AJ1408" s="421">
        <v>321</v>
      </c>
      <c r="AK1408">
        <f t="shared" ref="AK1408:AK1471" si="484">IF(D1409="",IF(COUNTA(M1409:AD1409,M1990:AD1990,M2571:AD2571)=0,0,1),0)</f>
        <v>0</v>
      </c>
      <c r="AL1408">
        <f t="shared" si="447"/>
        <v>0</v>
      </c>
      <c r="AM1408">
        <f t="shared" si="448"/>
        <v>0</v>
      </c>
      <c r="AN1408">
        <f t="shared" si="449"/>
        <v>0</v>
      </c>
      <c r="AO1408">
        <f t="shared" si="450"/>
        <v>0</v>
      </c>
      <c r="AP1408">
        <f t="shared" si="451"/>
        <v>0</v>
      </c>
      <c r="AQ1408">
        <f t="shared" si="452"/>
        <v>0</v>
      </c>
      <c r="AR1408">
        <f t="shared" si="453"/>
        <v>0</v>
      </c>
      <c r="AS1408">
        <f t="shared" si="454"/>
        <v>0</v>
      </c>
      <c r="AT1408">
        <f t="shared" si="455"/>
        <v>0</v>
      </c>
      <c r="AU1408">
        <f t="shared" si="456"/>
        <v>0</v>
      </c>
      <c r="AV1408">
        <f t="shared" si="457"/>
        <v>0</v>
      </c>
      <c r="AW1408">
        <f t="shared" si="458"/>
        <v>0</v>
      </c>
      <c r="AX1408">
        <f t="shared" si="459"/>
        <v>0</v>
      </c>
      <c r="AY1408">
        <f t="shared" si="460"/>
        <v>0</v>
      </c>
      <c r="AZ1408">
        <f t="shared" si="461"/>
        <v>0</v>
      </c>
      <c r="BA1408">
        <f t="shared" si="462"/>
        <v>0</v>
      </c>
      <c r="BB1408">
        <f t="shared" si="463"/>
        <v>0</v>
      </c>
      <c r="BC1408">
        <f t="shared" si="464"/>
        <v>0</v>
      </c>
      <c r="BD1408">
        <f t="shared" si="465"/>
        <v>0</v>
      </c>
      <c r="BE1408">
        <f t="shared" si="466"/>
        <v>0</v>
      </c>
      <c r="BF1408">
        <f t="shared" si="467"/>
        <v>0</v>
      </c>
      <c r="BG1408">
        <f t="shared" si="468"/>
        <v>0</v>
      </c>
      <c r="BH1408">
        <f t="shared" si="469"/>
        <v>0</v>
      </c>
      <c r="BI1408">
        <f t="shared" si="470"/>
        <v>0</v>
      </c>
      <c r="BJ1408" s="311">
        <f t="shared" si="471"/>
        <v>0</v>
      </c>
      <c r="BK1408" s="312">
        <f t="shared" si="472"/>
        <v>0</v>
      </c>
      <c r="BL1408" s="313">
        <f t="shared" si="473"/>
        <v>0</v>
      </c>
      <c r="BM1408" s="314">
        <f t="shared" si="480"/>
        <v>0</v>
      </c>
      <c r="BN1408" s="311">
        <f t="shared" si="474"/>
        <v>0</v>
      </c>
      <c r="BO1408" s="312">
        <f t="shared" si="475"/>
        <v>0</v>
      </c>
      <c r="BP1408" s="313">
        <f t="shared" si="476"/>
        <v>0</v>
      </c>
      <c r="BQ1408" s="314">
        <f t="shared" si="481"/>
        <v>0</v>
      </c>
      <c r="BR1408" s="311">
        <f t="shared" si="477"/>
        <v>0</v>
      </c>
      <c r="BS1408" s="312">
        <f t="shared" si="478"/>
        <v>0</v>
      </c>
      <c r="BT1408" s="313">
        <f t="shared" si="479"/>
        <v>0</v>
      </c>
      <c r="BU1408" s="314">
        <f t="shared" si="482"/>
        <v>0</v>
      </c>
      <c r="BV1408" s="247">
        <f t="shared" si="483"/>
        <v>0</v>
      </c>
      <c r="BW1408" s="310" t="str">
        <f>IF(BV1408=0,"",
IF(SUM($BV$1089:BV1408)=1,BX1408,
IF($BV$1664&gt;SUM($BV$1089:BV1408),_xlfn.CONCAT(", ",BX1408),
IF($BV$1664=SUM($BV$1089:BV1408),_xlfn.CONCAT(" y ",BX1408)))))</f>
        <v/>
      </c>
      <c r="BX1408" s="421">
        <v>320</v>
      </c>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row>
    <row r="1409" spans="1:133" ht="14.25">
      <c r="A1409" s="405"/>
      <c r="B1409" s="6"/>
      <c r="C1409" s="421" t="s">
        <v>6986</v>
      </c>
      <c r="D1409" s="668" t="str">
        <f>IF($AC$1082="","",IF(HLOOKUP($AC$1082,Presentación!$AQ$3:$BV$574,Presentación!AP324)="","",HLOOKUP($AC$1082,Presentación!$AQ$3:$BV$574,Presentación!AP324,0)))</f>
        <v/>
      </c>
      <c r="E1409" s="669"/>
      <c r="F1409" s="670"/>
      <c r="G1409" s="763" t="str">
        <f>IF($AC$1082="","",IF(HLOOKUP($AC$1082,Presentación!$BZ$3:$DE$574,Presentación!AP324,0)="","",HLOOKUP($AC$1082,Presentación!$BZ$3:$DE$574,Presentación!AP324,0)))</f>
        <v/>
      </c>
      <c r="H1409" s="669"/>
      <c r="I1409" s="669"/>
      <c r="J1409" s="669"/>
      <c r="K1409" s="669"/>
      <c r="L1409" s="670"/>
      <c r="M1409" s="112"/>
      <c r="N1409" s="112"/>
      <c r="O1409" s="112"/>
      <c r="P1409" s="112"/>
      <c r="Q1409" s="112"/>
      <c r="R1409" s="112"/>
      <c r="S1409" s="112"/>
      <c r="T1409" s="112"/>
      <c r="U1409" s="112"/>
      <c r="V1409" s="112"/>
      <c r="W1409" s="112"/>
      <c r="X1409" s="112"/>
      <c r="Y1409" s="112"/>
      <c r="Z1409" s="112"/>
      <c r="AA1409" s="112"/>
      <c r="AB1409" s="112"/>
      <c r="AC1409" s="112"/>
      <c r="AD1409" s="112"/>
      <c r="AG1409">
        <f t="shared" ref="AG1409:AG1472" si="485">IF(D1410&lt;&gt;"",IF(OR(COUNTA(M1410:AD1410,M1991:AD1991,M2572:AD2572)=0,COUNTA(M1410:AD1410,M1991:AD1991,M2572:AD2572)=54),0,1),0)</f>
        <v>0</v>
      </c>
      <c r="AH1409" s="247">
        <f t="shared" ref="AH1409:AH1472" si="486">IF(AG1409=0,0,1)</f>
        <v>0</v>
      </c>
      <c r="AI1409" s="310" t="str">
        <f>IF(AH1409=0,"",
IF(SUM($AH$1088:AH1409)=1,AJ1409,
IF($AH$1663&gt;SUM($AH$1088:AH1409),_xlfn.CONCAT(", ",AJ1409),
IF($AH$1663=SUM($AH$1088:AH1409),_xlfn.CONCAT(" y ",AJ1409)))))</f>
        <v/>
      </c>
      <c r="AJ1409" s="421">
        <v>322</v>
      </c>
      <c r="AK1409">
        <f t="shared" si="484"/>
        <v>0</v>
      </c>
      <c r="AL1409">
        <f t="shared" ref="AL1409:AL1472" si="487">M1409</f>
        <v>0</v>
      </c>
      <c r="AM1409">
        <f t="shared" ref="AM1409:AM1472" si="488">COUNTIF(N1409:O1409,"NS")</f>
        <v>0</v>
      </c>
      <c r="AN1409">
        <f t="shared" ref="AN1409:AN1472" si="489">SUM(N1409:O1409)</f>
        <v>0</v>
      </c>
      <c r="AO1409">
        <f t="shared" ref="AO1409:AO1472" si="490">IF(COUNTIF(M1409:O1409,"NA")=3,0,IF(OR(AND(AL1409=0,AM1409&gt;0),AND(AL1409="NS",AN1409&gt;0), AND(AL1409="NS", AM1409=0,AN1409=0)), 1, IF(OR(AND(AL1409&gt;0,AM1409&gt;1,AL1409&gt;AN1409), AND(AL1409="NS",AM1409=2), AND(AL1409="NS",AN1409=0,AM1409&gt;0),AL1409=AN1409), 0, 1)))</f>
        <v>0</v>
      </c>
      <c r="AP1409">
        <f t="shared" ref="AP1409:AP1472" si="491">P1409</f>
        <v>0</v>
      </c>
      <c r="AQ1409">
        <f t="shared" ref="AQ1409:AQ1472" si="492">COUNTIF(Q1409:R1409,"NS")</f>
        <v>0</v>
      </c>
      <c r="AR1409">
        <f t="shared" ref="AR1409:AR1472" si="493">SUM(Q1409:R1409)</f>
        <v>0</v>
      </c>
      <c r="AS1409">
        <f t="shared" ref="AS1409:AS1472" si="494">IF(COUNTIF(P1409:R1409,"NA")=3,0,IF(OR(AND(AP1409=0,AQ1409&gt;0),AND(AP1409="NS",AR1409&gt;0), AND(AP1409="NS", AQ1409=0,AR1409=0)), 1, IF(OR(AND(AP1409&gt;0,AQ1409&gt;1,AP1409&gt;AR1409), AND(AP1409="NS",AQ1409=2), AND(AP1409="NS",AR1409=0,AQ1409&gt;0),AP1409=AR1409), 0, 1)))</f>
        <v>0</v>
      </c>
      <c r="AT1409">
        <f t="shared" ref="AT1409:AT1472" si="495">S1409</f>
        <v>0</v>
      </c>
      <c r="AU1409">
        <f t="shared" ref="AU1409:AU1472" si="496">COUNTIF(T1409:U1409,"NS")</f>
        <v>0</v>
      </c>
      <c r="AV1409">
        <f t="shared" ref="AV1409:AV1472" si="497">SUM(T1409:U1409)</f>
        <v>0</v>
      </c>
      <c r="AW1409">
        <f t="shared" ref="AW1409:AW1472" si="498">IF(COUNTIF(S1409:U1409,"NA")=3,0,IF(OR(AND(AT1409=0,AU1409&gt;0),AND(AT1409="NS",AV1409&gt;0), AND(AT1409="NS", AU1409=0,AV1409=0)), 1, IF(OR(AND(AT1409&gt;0,AU1409&gt;1,AT1409&gt;AV1409), AND(AT1409="NS",AU1409=2), AND(AT1409="NS",AV1409=0,AU1409&gt;0),AT1409=AV1409), 0, 1)))</f>
        <v>0</v>
      </c>
      <c r="AX1409">
        <f t="shared" ref="AX1409:AX1472" si="499">V1409</f>
        <v>0</v>
      </c>
      <c r="AY1409">
        <f t="shared" ref="AY1409:AY1472" si="500">COUNTIF(W1409:X1409,"NS")</f>
        <v>0</v>
      </c>
      <c r="AZ1409">
        <f t="shared" ref="AZ1409:AZ1472" si="501">SUM(W1409:X1409)</f>
        <v>0</v>
      </c>
      <c r="BA1409">
        <f t="shared" ref="BA1409:BA1472" si="502">IF(COUNTIF(V1409:X1409,"NA")=3,0,IF(OR(AND(AX1409=0,AY1409&gt;0),AND(AX1409="NS",AZ1409&gt;0), AND(AX1409="NS", AY1409=0,AZ1409=0)), 1, IF(OR(AND(AX1409&gt;0,AY1409&gt;1,AX1409&gt;AZ1409), AND(AX1409="NS",AY1409=2), AND(AX1409="NS",AZ1409=0,AY1409&gt;0),AX1409=AZ1409), 0, 1)))</f>
        <v>0</v>
      </c>
      <c r="BB1409">
        <f t="shared" ref="BB1409:BB1472" si="503">Y1409</f>
        <v>0</v>
      </c>
      <c r="BC1409">
        <f t="shared" ref="BC1409:BC1472" si="504">COUNTIF(Z1409:AA1409,"NS")</f>
        <v>0</v>
      </c>
      <c r="BD1409">
        <f t="shared" ref="BD1409:BD1472" si="505">SUM(Z1409:AA1409)</f>
        <v>0</v>
      </c>
      <c r="BE1409">
        <f t="shared" ref="BE1409:BE1472" si="506">IF(COUNTIF(Y1409:AA1409,"NA")=3,0,IF(OR(AND(BB1409=0,BC1409&gt;0),AND(BB1409="NS",BD1409&gt;0), AND(BB1409="NS", BC1409=0,BD1409=0)), 1, IF(OR(AND(BB1409&gt;0,BC1409&gt;1,BB1409&gt;BD1409), AND(BB1409="NS",BC1409=2), AND(BB1409="NS",BD1409=0,BC1409&gt;0),BB1409=BD1409), 0, 1)))</f>
        <v>0</v>
      </c>
      <c r="BF1409">
        <f t="shared" ref="BF1409:BF1472" si="507">AB1409</f>
        <v>0</v>
      </c>
      <c r="BG1409">
        <f t="shared" ref="BG1409:BG1472" si="508">COUNTIF(AC1409:AD1409,"NS")</f>
        <v>0</v>
      </c>
      <c r="BH1409">
        <f t="shared" ref="BH1409:BH1472" si="509">SUM(AC1409:AD1409)</f>
        <v>0</v>
      </c>
      <c r="BI1409">
        <f t="shared" ref="BI1409:BI1472" si="510">IF(COUNTIF(AB1409:AD1409,"NA")=3,0,IF(OR(AND(BF1409=0,BG1409&gt;0),AND(BF1409="NS",BH1409&gt;0), AND(BF1409="NS", BG1409=0,BH1409=0)), 1, IF(OR(AND(BF1409&gt;0,BG1409&gt;1,BF1409&gt;BH1409), AND(BF1409="NS",BG1409=2), AND(BF1409="NS",BH1409=0,BG1409&gt;0),BF1409=BH1409), 0, 1)))</f>
        <v>0</v>
      </c>
      <c r="BJ1409" s="311">
        <f t="shared" ref="BJ1409:BJ1472" si="511">M1409</f>
        <v>0</v>
      </c>
      <c r="BK1409" s="312">
        <f t="shared" ref="BK1409:BK1472" si="512">COUNTIF(P1409,"NS")+COUNTIF(S1409,"NS") + COUNTIF(V1409,"NS")+COUNTIF(Y1409,"NS")+COUNTIF(AB1409,"NS") + COUNTIF(M1990,"NS")+COUNTIF(P1990,"NS")+COUNTIF(S1990,"NS") + COUNTIF(V1990,"NS")+COUNTIF(Y1990,"NS")+COUNTIF(AB1990,"NS") + COUNTIF(M2571,"NS")+COUNTIF(P2571,"NS")+COUNTIF(S2571,"NS") + COUNTIF(V2571,"NS")+COUNTIF(Y2571,"NS")+COUNTIF(AB2571,"NS")</f>
        <v>0</v>
      </c>
      <c r="BL1409" s="313">
        <f t="shared" ref="BL1409:BL1472" si="513">SUM(P1409,S1409,V1409,Y1409,AB1409,M1990,P1990,S1990,V1990,Y1990,AB1990,M2571,P2571,S2571,V2571,Y2571,AB2571)</f>
        <v>0</v>
      </c>
      <c r="BM1409" s="314">
        <f t="shared" si="480"/>
        <v>0</v>
      </c>
      <c r="BN1409" s="311">
        <f t="shared" ref="BN1409:BN1472" si="514">N1409</f>
        <v>0</v>
      </c>
      <c r="BO1409" s="312">
        <f t="shared" ref="BO1409:BO1472" si="515">COUNTIF(Q1409,"NS")+COUNTIF(T1409,"NS") + COUNTIF(W1409,"NS")+COUNTIF(Z1409,"NS")+COUNTIF(AC1409,"NS") + COUNTIF(N1990,"NS")+COUNTIF(Q1990,"NS")+COUNTIF(T1990,"NS") + COUNTIF(W1990,"NS")+COUNTIF(Z1990,"NS")+COUNTIF(AC1990,"NS") + COUNTIF(N2571,"NS")+COUNTIF(Q2571,"NS")+COUNTIF(T2571,"NS") + COUNTIF(W2571,"NS")+COUNTIF(Z2571,"NS")+COUNTIF(AC2571,"NS")</f>
        <v>0</v>
      </c>
      <c r="BP1409" s="313">
        <f t="shared" ref="BP1409:BP1472" si="516">SUM(Q1409,T1409,W1409,Z1409,AC1409,N1990,Q1990,T1990,W1990,Z1990,AC1990,N2571,Q2571,T2571,W2571,Z2571,AC2571)</f>
        <v>0</v>
      </c>
      <c r="BQ1409" s="314">
        <f t="shared" si="481"/>
        <v>0</v>
      </c>
      <c r="BR1409" s="311">
        <f t="shared" ref="BR1409:BR1472" si="517">O1409</f>
        <v>0</v>
      </c>
      <c r="BS1409" s="312">
        <f t="shared" ref="BS1409:BS1472" si="518">COUNTIF(R1409,"NS")+COUNTIF(U1409,"NS") + COUNTIF(X1409,"NS")+COUNTIF(AA1409,"NS")+COUNTIF(AD1409,"NS") + COUNTIF(O1990,"NS")+COUNTIF(R1990,"NS")+COUNTIF(U1990,"NS") + COUNTIF(X1990,"NS")+COUNTIF(AA1990,"NS")+COUNTIF(AD1990,"NS") + COUNTIF(O2571,"NS")+COUNTIF(R2571,"NS")+COUNTIF(U2571,"NS") + COUNTIF(X2571,"NS")+COUNTIF(AA2571,"NS")+COUNTIF(AD2571,"NS")</f>
        <v>0</v>
      </c>
      <c r="BT1409" s="313">
        <f t="shared" ref="BT1409:BT1472" si="519">SUM(R1409,U1409,X1409,AA1409,AD1409,O1990,R1990,U1990,X1990,AA1990,AD1990,O2571,R2571,U2571,X2571,AA2571,AD2571)</f>
        <v>0</v>
      </c>
      <c r="BU1409" s="314">
        <f t="shared" si="482"/>
        <v>0</v>
      </c>
      <c r="BV1409" s="247">
        <f t="shared" si="483"/>
        <v>0</v>
      </c>
      <c r="BW1409" s="310" t="str">
        <f>IF(BV1409=0,"",
IF(SUM($BV$1089:BV1409)=1,BX1409,
IF($BV$1664&gt;SUM($BV$1089:BV1409),_xlfn.CONCAT(", ",BX1409),
IF($BV$1664=SUM($BV$1089:BV1409),_xlfn.CONCAT(" y ",BX1409)))))</f>
        <v/>
      </c>
      <c r="BX1409" s="421">
        <v>321</v>
      </c>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row>
    <row r="1410" spans="1:133" ht="14.25">
      <c r="A1410" s="405"/>
      <c r="B1410" s="6"/>
      <c r="C1410" s="421" t="s">
        <v>6987</v>
      </c>
      <c r="D1410" s="668" t="str">
        <f>IF($AC$1082="","",IF(HLOOKUP($AC$1082,Presentación!$AQ$3:$BV$574,Presentación!AP325)="","",HLOOKUP($AC$1082,Presentación!$AQ$3:$BV$574,Presentación!AP325,0)))</f>
        <v/>
      </c>
      <c r="E1410" s="669"/>
      <c r="F1410" s="670"/>
      <c r="G1410" s="763" t="str">
        <f>IF($AC$1082="","",IF(HLOOKUP($AC$1082,Presentación!$BZ$3:$DE$574,Presentación!AP325,0)="","",HLOOKUP($AC$1082,Presentación!$BZ$3:$DE$574,Presentación!AP325,0)))</f>
        <v/>
      </c>
      <c r="H1410" s="669"/>
      <c r="I1410" s="669"/>
      <c r="J1410" s="669"/>
      <c r="K1410" s="669"/>
      <c r="L1410" s="670"/>
      <c r="M1410" s="112"/>
      <c r="N1410" s="112"/>
      <c r="O1410" s="112"/>
      <c r="P1410" s="112"/>
      <c r="Q1410" s="112"/>
      <c r="R1410" s="112"/>
      <c r="S1410" s="112"/>
      <c r="T1410" s="112"/>
      <c r="U1410" s="112"/>
      <c r="V1410" s="112"/>
      <c r="W1410" s="112"/>
      <c r="X1410" s="112"/>
      <c r="Y1410" s="112"/>
      <c r="Z1410" s="112"/>
      <c r="AA1410" s="112"/>
      <c r="AB1410" s="112"/>
      <c r="AC1410" s="112"/>
      <c r="AD1410" s="112"/>
      <c r="AG1410">
        <f t="shared" si="485"/>
        <v>0</v>
      </c>
      <c r="AH1410" s="247">
        <f t="shared" si="486"/>
        <v>0</v>
      </c>
      <c r="AI1410" s="310" t="str">
        <f>IF(AH1410=0,"",
IF(SUM($AH$1088:AH1410)=1,AJ1410,
IF($AH$1663&gt;SUM($AH$1088:AH1410),_xlfn.CONCAT(", ",AJ1410),
IF($AH$1663=SUM($AH$1088:AH1410),_xlfn.CONCAT(" y ",AJ1410)))))</f>
        <v/>
      </c>
      <c r="AJ1410" s="421">
        <v>323</v>
      </c>
      <c r="AK1410">
        <f t="shared" si="484"/>
        <v>0</v>
      </c>
      <c r="AL1410">
        <f t="shared" si="487"/>
        <v>0</v>
      </c>
      <c r="AM1410">
        <f t="shared" si="488"/>
        <v>0</v>
      </c>
      <c r="AN1410">
        <f t="shared" si="489"/>
        <v>0</v>
      </c>
      <c r="AO1410">
        <f t="shared" si="490"/>
        <v>0</v>
      </c>
      <c r="AP1410">
        <f t="shared" si="491"/>
        <v>0</v>
      </c>
      <c r="AQ1410">
        <f t="shared" si="492"/>
        <v>0</v>
      </c>
      <c r="AR1410">
        <f t="shared" si="493"/>
        <v>0</v>
      </c>
      <c r="AS1410">
        <f t="shared" si="494"/>
        <v>0</v>
      </c>
      <c r="AT1410">
        <f t="shared" si="495"/>
        <v>0</v>
      </c>
      <c r="AU1410">
        <f t="shared" si="496"/>
        <v>0</v>
      </c>
      <c r="AV1410">
        <f t="shared" si="497"/>
        <v>0</v>
      </c>
      <c r="AW1410">
        <f t="shared" si="498"/>
        <v>0</v>
      </c>
      <c r="AX1410">
        <f t="shared" si="499"/>
        <v>0</v>
      </c>
      <c r="AY1410">
        <f t="shared" si="500"/>
        <v>0</v>
      </c>
      <c r="AZ1410">
        <f t="shared" si="501"/>
        <v>0</v>
      </c>
      <c r="BA1410">
        <f t="shared" si="502"/>
        <v>0</v>
      </c>
      <c r="BB1410">
        <f t="shared" si="503"/>
        <v>0</v>
      </c>
      <c r="BC1410">
        <f t="shared" si="504"/>
        <v>0</v>
      </c>
      <c r="BD1410">
        <f t="shared" si="505"/>
        <v>0</v>
      </c>
      <c r="BE1410">
        <f t="shared" si="506"/>
        <v>0</v>
      </c>
      <c r="BF1410">
        <f t="shared" si="507"/>
        <v>0</v>
      </c>
      <c r="BG1410">
        <f t="shared" si="508"/>
        <v>0</v>
      </c>
      <c r="BH1410">
        <f t="shared" si="509"/>
        <v>0</v>
      </c>
      <c r="BI1410">
        <f t="shared" si="510"/>
        <v>0</v>
      </c>
      <c r="BJ1410" s="311">
        <f t="shared" si="511"/>
        <v>0</v>
      </c>
      <c r="BK1410" s="312">
        <f t="shared" si="512"/>
        <v>0</v>
      </c>
      <c r="BL1410" s="313">
        <f t="shared" si="513"/>
        <v>0</v>
      </c>
      <c r="BM1410" s="314">
        <f t="shared" ref="BM1410:BM1473" si="520">IF(OR(AND(BJ1410=0, BK1410&gt;0),AND(BJ1410="NS", BL1410&gt;0), AND(BJ1410="NS", BK1410=0, BL1410=0)), 1, IF(OR(AND(BJ1410&gt;0, BK1410&gt;1,BJ1410&gt;BL1410), AND(BJ1410="NS", BK1410=2), AND(BJ1410="NS", BL1410=0, BK1410&gt;0), BJ1410=BL1410), 0, 1))</f>
        <v>0</v>
      </c>
      <c r="BN1410" s="311">
        <f t="shared" si="514"/>
        <v>0</v>
      </c>
      <c r="BO1410" s="312">
        <f t="shared" si="515"/>
        <v>0</v>
      </c>
      <c r="BP1410" s="313">
        <f t="shared" si="516"/>
        <v>0</v>
      </c>
      <c r="BQ1410" s="314">
        <f t="shared" ref="BQ1410:BQ1473" si="521">IF(OR(AND(BN1410=0, BO1410&gt;0),AND(BN1410="NS", BP1410&gt;0), AND(BN1410="NS", BO1410=0, BP1410=0)), 1, IF(OR(AND(BN1410&gt;0, BO1410&gt;1,BN1410&gt;BP1410), AND(BN1410="NS", BO1410=2), AND(BN1410="NS", BP1410=0, BO1410&gt;0), BN1410=BP1410), 0, 1))</f>
        <v>0</v>
      </c>
      <c r="BR1410" s="311">
        <f t="shared" si="517"/>
        <v>0</v>
      </c>
      <c r="BS1410" s="312">
        <f t="shared" si="518"/>
        <v>0</v>
      </c>
      <c r="BT1410" s="313">
        <f t="shared" si="519"/>
        <v>0</v>
      </c>
      <c r="BU1410" s="314">
        <f t="shared" ref="BU1410:BU1473" si="522">IF(OR(AND(BR1410=0, BS1410&gt;0),AND(BR1410="NS", BT1410&gt;0), AND(BR1410="NS", BS1410=0, BT1410=0)), 1, IF(OR(AND(BR1410&gt;0, BS1410&gt;1,BR1410&gt;BT1410), AND(BR1410="NS", BS1410=2), AND(BR1410="NS", BT1410=0, BS1410&gt;0), BR1410=BT1410), 0, 1))</f>
        <v>0</v>
      </c>
      <c r="BV1410" s="247">
        <f t="shared" ref="BV1410:BV1473" si="523">IF(SUM(AO1410,AS1410,AW1410,BA1410,BE1410,BI1410,AL1991,AP1991,AT1991,AX1991,BB1991,BF1991,AL2572,AP2572,AT2572,AX2572,BB2572,BF2572,BM1410,BQ1410,BU1410)=0,0,1)</f>
        <v>0</v>
      </c>
      <c r="BW1410" s="310" t="str">
        <f>IF(BV1410=0,"",
IF(SUM($BV$1089:BV1410)=1,BX1410,
IF($BV$1664&gt;SUM($BV$1089:BV1410),_xlfn.CONCAT(", ",BX1410),
IF($BV$1664=SUM($BV$1089:BV1410),_xlfn.CONCAT(" y ",BX1410)))))</f>
        <v/>
      </c>
      <c r="BX1410" s="421">
        <v>322</v>
      </c>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row>
    <row r="1411" spans="1:133" ht="14.25">
      <c r="A1411" s="405"/>
      <c r="B1411" s="6"/>
      <c r="C1411" s="421" t="s">
        <v>6988</v>
      </c>
      <c r="D1411" s="668" t="str">
        <f>IF($AC$1082="","",IF(HLOOKUP($AC$1082,Presentación!$AQ$3:$BV$574,Presentación!AP326)="","",HLOOKUP($AC$1082,Presentación!$AQ$3:$BV$574,Presentación!AP326,0)))</f>
        <v/>
      </c>
      <c r="E1411" s="669"/>
      <c r="F1411" s="670"/>
      <c r="G1411" s="763" t="str">
        <f>IF($AC$1082="","",IF(HLOOKUP($AC$1082,Presentación!$BZ$3:$DE$574,Presentación!AP326,0)="","",HLOOKUP($AC$1082,Presentación!$BZ$3:$DE$574,Presentación!AP326,0)))</f>
        <v/>
      </c>
      <c r="H1411" s="669"/>
      <c r="I1411" s="669"/>
      <c r="J1411" s="669"/>
      <c r="K1411" s="669"/>
      <c r="L1411" s="670"/>
      <c r="M1411" s="112"/>
      <c r="N1411" s="112"/>
      <c r="O1411" s="112"/>
      <c r="P1411" s="112"/>
      <c r="Q1411" s="112"/>
      <c r="R1411" s="112"/>
      <c r="S1411" s="112"/>
      <c r="T1411" s="112"/>
      <c r="U1411" s="112"/>
      <c r="V1411" s="112"/>
      <c r="W1411" s="112"/>
      <c r="X1411" s="112"/>
      <c r="Y1411" s="112"/>
      <c r="Z1411" s="112"/>
      <c r="AA1411" s="112"/>
      <c r="AB1411" s="112"/>
      <c r="AC1411" s="112"/>
      <c r="AD1411" s="112"/>
      <c r="AG1411">
        <f t="shared" si="485"/>
        <v>0</v>
      </c>
      <c r="AH1411" s="247">
        <f t="shared" si="486"/>
        <v>0</v>
      </c>
      <c r="AI1411" s="310" t="str">
        <f>IF(AH1411=0,"",
IF(SUM($AH$1088:AH1411)=1,AJ1411,
IF($AH$1663&gt;SUM($AH$1088:AH1411),_xlfn.CONCAT(", ",AJ1411),
IF($AH$1663=SUM($AH$1088:AH1411),_xlfn.CONCAT(" y ",AJ1411)))))</f>
        <v/>
      </c>
      <c r="AJ1411" s="421">
        <v>324</v>
      </c>
      <c r="AK1411">
        <f t="shared" si="484"/>
        <v>0</v>
      </c>
      <c r="AL1411">
        <f t="shared" si="487"/>
        <v>0</v>
      </c>
      <c r="AM1411">
        <f t="shared" si="488"/>
        <v>0</v>
      </c>
      <c r="AN1411">
        <f t="shared" si="489"/>
        <v>0</v>
      </c>
      <c r="AO1411">
        <f t="shared" si="490"/>
        <v>0</v>
      </c>
      <c r="AP1411">
        <f t="shared" si="491"/>
        <v>0</v>
      </c>
      <c r="AQ1411">
        <f t="shared" si="492"/>
        <v>0</v>
      </c>
      <c r="AR1411">
        <f t="shared" si="493"/>
        <v>0</v>
      </c>
      <c r="AS1411">
        <f t="shared" si="494"/>
        <v>0</v>
      </c>
      <c r="AT1411">
        <f t="shared" si="495"/>
        <v>0</v>
      </c>
      <c r="AU1411">
        <f t="shared" si="496"/>
        <v>0</v>
      </c>
      <c r="AV1411">
        <f t="shared" si="497"/>
        <v>0</v>
      </c>
      <c r="AW1411">
        <f t="shared" si="498"/>
        <v>0</v>
      </c>
      <c r="AX1411">
        <f t="shared" si="499"/>
        <v>0</v>
      </c>
      <c r="AY1411">
        <f t="shared" si="500"/>
        <v>0</v>
      </c>
      <c r="AZ1411">
        <f t="shared" si="501"/>
        <v>0</v>
      </c>
      <c r="BA1411">
        <f t="shared" si="502"/>
        <v>0</v>
      </c>
      <c r="BB1411">
        <f t="shared" si="503"/>
        <v>0</v>
      </c>
      <c r="BC1411">
        <f t="shared" si="504"/>
        <v>0</v>
      </c>
      <c r="BD1411">
        <f t="shared" si="505"/>
        <v>0</v>
      </c>
      <c r="BE1411">
        <f t="shared" si="506"/>
        <v>0</v>
      </c>
      <c r="BF1411">
        <f t="shared" si="507"/>
        <v>0</v>
      </c>
      <c r="BG1411">
        <f t="shared" si="508"/>
        <v>0</v>
      </c>
      <c r="BH1411">
        <f t="shared" si="509"/>
        <v>0</v>
      </c>
      <c r="BI1411">
        <f t="shared" si="510"/>
        <v>0</v>
      </c>
      <c r="BJ1411" s="311">
        <f t="shared" si="511"/>
        <v>0</v>
      </c>
      <c r="BK1411" s="312">
        <f t="shared" si="512"/>
        <v>0</v>
      </c>
      <c r="BL1411" s="313">
        <f t="shared" si="513"/>
        <v>0</v>
      </c>
      <c r="BM1411" s="314">
        <f t="shared" si="520"/>
        <v>0</v>
      </c>
      <c r="BN1411" s="311">
        <f t="shared" si="514"/>
        <v>0</v>
      </c>
      <c r="BO1411" s="312">
        <f t="shared" si="515"/>
        <v>0</v>
      </c>
      <c r="BP1411" s="313">
        <f t="shared" si="516"/>
        <v>0</v>
      </c>
      <c r="BQ1411" s="314">
        <f t="shared" si="521"/>
        <v>0</v>
      </c>
      <c r="BR1411" s="311">
        <f t="shared" si="517"/>
        <v>0</v>
      </c>
      <c r="BS1411" s="312">
        <f t="shared" si="518"/>
        <v>0</v>
      </c>
      <c r="BT1411" s="313">
        <f t="shared" si="519"/>
        <v>0</v>
      </c>
      <c r="BU1411" s="314">
        <f t="shared" si="522"/>
        <v>0</v>
      </c>
      <c r="BV1411" s="247">
        <f t="shared" si="523"/>
        <v>0</v>
      </c>
      <c r="BW1411" s="310" t="str">
        <f>IF(BV1411=0,"",
IF(SUM($BV$1089:BV1411)=1,BX1411,
IF($BV$1664&gt;SUM($BV$1089:BV1411),_xlfn.CONCAT(", ",BX1411),
IF($BV$1664=SUM($BV$1089:BV1411),_xlfn.CONCAT(" y ",BX1411)))))</f>
        <v/>
      </c>
      <c r="BX1411" s="421">
        <v>323</v>
      </c>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row>
    <row r="1412" spans="1:133" ht="14.25">
      <c r="A1412" s="405"/>
      <c r="B1412" s="6"/>
      <c r="C1412" s="421" t="s">
        <v>6989</v>
      </c>
      <c r="D1412" s="668" t="str">
        <f>IF($AC$1082="","",IF(HLOOKUP($AC$1082,Presentación!$AQ$3:$BV$574,Presentación!AP327)="","",HLOOKUP($AC$1082,Presentación!$AQ$3:$BV$574,Presentación!AP327,0)))</f>
        <v/>
      </c>
      <c r="E1412" s="669"/>
      <c r="F1412" s="670"/>
      <c r="G1412" s="763" t="str">
        <f>IF($AC$1082="","",IF(HLOOKUP($AC$1082,Presentación!$BZ$3:$DE$574,Presentación!AP327,0)="","",HLOOKUP($AC$1082,Presentación!$BZ$3:$DE$574,Presentación!AP327,0)))</f>
        <v/>
      </c>
      <c r="H1412" s="669"/>
      <c r="I1412" s="669"/>
      <c r="J1412" s="669"/>
      <c r="K1412" s="669"/>
      <c r="L1412" s="670"/>
      <c r="M1412" s="112"/>
      <c r="N1412" s="112"/>
      <c r="O1412" s="112"/>
      <c r="P1412" s="112"/>
      <c r="Q1412" s="112"/>
      <c r="R1412" s="112"/>
      <c r="S1412" s="112"/>
      <c r="T1412" s="112"/>
      <c r="U1412" s="112"/>
      <c r="V1412" s="112"/>
      <c r="W1412" s="112"/>
      <c r="X1412" s="112"/>
      <c r="Y1412" s="112"/>
      <c r="Z1412" s="112"/>
      <c r="AA1412" s="112"/>
      <c r="AB1412" s="112"/>
      <c r="AC1412" s="112"/>
      <c r="AD1412" s="112"/>
      <c r="AG1412">
        <f t="shared" si="485"/>
        <v>0</v>
      </c>
      <c r="AH1412" s="247">
        <f t="shared" si="486"/>
        <v>0</v>
      </c>
      <c r="AI1412" s="310" t="str">
        <f>IF(AH1412=0,"",
IF(SUM($AH$1088:AH1412)=1,AJ1412,
IF($AH$1663&gt;SUM($AH$1088:AH1412),_xlfn.CONCAT(", ",AJ1412),
IF($AH$1663=SUM($AH$1088:AH1412),_xlfn.CONCAT(" y ",AJ1412)))))</f>
        <v/>
      </c>
      <c r="AJ1412" s="421">
        <v>325</v>
      </c>
      <c r="AK1412">
        <f t="shared" si="484"/>
        <v>0</v>
      </c>
      <c r="AL1412">
        <f t="shared" si="487"/>
        <v>0</v>
      </c>
      <c r="AM1412">
        <f t="shared" si="488"/>
        <v>0</v>
      </c>
      <c r="AN1412">
        <f t="shared" si="489"/>
        <v>0</v>
      </c>
      <c r="AO1412">
        <f t="shared" si="490"/>
        <v>0</v>
      </c>
      <c r="AP1412">
        <f t="shared" si="491"/>
        <v>0</v>
      </c>
      <c r="AQ1412">
        <f t="shared" si="492"/>
        <v>0</v>
      </c>
      <c r="AR1412">
        <f t="shared" si="493"/>
        <v>0</v>
      </c>
      <c r="AS1412">
        <f t="shared" si="494"/>
        <v>0</v>
      </c>
      <c r="AT1412">
        <f t="shared" si="495"/>
        <v>0</v>
      </c>
      <c r="AU1412">
        <f t="shared" si="496"/>
        <v>0</v>
      </c>
      <c r="AV1412">
        <f t="shared" si="497"/>
        <v>0</v>
      </c>
      <c r="AW1412">
        <f t="shared" si="498"/>
        <v>0</v>
      </c>
      <c r="AX1412">
        <f t="shared" si="499"/>
        <v>0</v>
      </c>
      <c r="AY1412">
        <f t="shared" si="500"/>
        <v>0</v>
      </c>
      <c r="AZ1412">
        <f t="shared" si="501"/>
        <v>0</v>
      </c>
      <c r="BA1412">
        <f t="shared" si="502"/>
        <v>0</v>
      </c>
      <c r="BB1412">
        <f t="shared" si="503"/>
        <v>0</v>
      </c>
      <c r="BC1412">
        <f t="shared" si="504"/>
        <v>0</v>
      </c>
      <c r="BD1412">
        <f t="shared" si="505"/>
        <v>0</v>
      </c>
      <c r="BE1412">
        <f t="shared" si="506"/>
        <v>0</v>
      </c>
      <c r="BF1412">
        <f t="shared" si="507"/>
        <v>0</v>
      </c>
      <c r="BG1412">
        <f t="shared" si="508"/>
        <v>0</v>
      </c>
      <c r="BH1412">
        <f t="shared" si="509"/>
        <v>0</v>
      </c>
      <c r="BI1412">
        <f t="shared" si="510"/>
        <v>0</v>
      </c>
      <c r="BJ1412" s="311">
        <f t="shared" si="511"/>
        <v>0</v>
      </c>
      <c r="BK1412" s="312">
        <f t="shared" si="512"/>
        <v>0</v>
      </c>
      <c r="BL1412" s="313">
        <f t="shared" si="513"/>
        <v>0</v>
      </c>
      <c r="BM1412" s="314">
        <f t="shared" si="520"/>
        <v>0</v>
      </c>
      <c r="BN1412" s="311">
        <f t="shared" si="514"/>
        <v>0</v>
      </c>
      <c r="BO1412" s="312">
        <f t="shared" si="515"/>
        <v>0</v>
      </c>
      <c r="BP1412" s="313">
        <f t="shared" si="516"/>
        <v>0</v>
      </c>
      <c r="BQ1412" s="314">
        <f t="shared" si="521"/>
        <v>0</v>
      </c>
      <c r="BR1412" s="311">
        <f t="shared" si="517"/>
        <v>0</v>
      </c>
      <c r="BS1412" s="312">
        <f t="shared" si="518"/>
        <v>0</v>
      </c>
      <c r="BT1412" s="313">
        <f t="shared" si="519"/>
        <v>0</v>
      </c>
      <c r="BU1412" s="314">
        <f t="shared" si="522"/>
        <v>0</v>
      </c>
      <c r="BV1412" s="247">
        <f t="shared" si="523"/>
        <v>0</v>
      </c>
      <c r="BW1412" s="310" t="str">
        <f>IF(BV1412=0,"",
IF(SUM($BV$1089:BV1412)=1,BX1412,
IF($BV$1664&gt;SUM($BV$1089:BV1412),_xlfn.CONCAT(", ",BX1412),
IF($BV$1664=SUM($BV$1089:BV1412),_xlfn.CONCAT(" y ",BX1412)))))</f>
        <v/>
      </c>
      <c r="BX1412" s="421">
        <v>324</v>
      </c>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row>
    <row r="1413" spans="1:133" ht="14.25">
      <c r="A1413" s="405"/>
      <c r="B1413" s="6"/>
      <c r="C1413" s="421" t="s">
        <v>6990</v>
      </c>
      <c r="D1413" s="668" t="str">
        <f>IF($AC$1082="","",IF(HLOOKUP($AC$1082,Presentación!$AQ$3:$BV$574,Presentación!AP328)="","",HLOOKUP($AC$1082,Presentación!$AQ$3:$BV$574,Presentación!AP328,0)))</f>
        <v/>
      </c>
      <c r="E1413" s="669"/>
      <c r="F1413" s="670"/>
      <c r="G1413" s="763" t="str">
        <f>IF($AC$1082="","",IF(HLOOKUP($AC$1082,Presentación!$BZ$3:$DE$574,Presentación!AP328,0)="","",HLOOKUP($AC$1082,Presentación!$BZ$3:$DE$574,Presentación!AP328,0)))</f>
        <v/>
      </c>
      <c r="H1413" s="669"/>
      <c r="I1413" s="669"/>
      <c r="J1413" s="669"/>
      <c r="K1413" s="669"/>
      <c r="L1413" s="670"/>
      <c r="M1413" s="112"/>
      <c r="N1413" s="112"/>
      <c r="O1413" s="112"/>
      <c r="P1413" s="112"/>
      <c r="Q1413" s="112"/>
      <c r="R1413" s="112"/>
      <c r="S1413" s="112"/>
      <c r="T1413" s="112"/>
      <c r="U1413" s="112"/>
      <c r="V1413" s="112"/>
      <c r="W1413" s="112"/>
      <c r="X1413" s="112"/>
      <c r="Y1413" s="112"/>
      <c r="Z1413" s="112"/>
      <c r="AA1413" s="112"/>
      <c r="AB1413" s="112"/>
      <c r="AC1413" s="112"/>
      <c r="AD1413" s="112"/>
      <c r="AG1413">
        <f t="shared" si="485"/>
        <v>0</v>
      </c>
      <c r="AH1413" s="247">
        <f t="shared" si="486"/>
        <v>0</v>
      </c>
      <c r="AI1413" s="310" t="str">
        <f>IF(AH1413=0,"",
IF(SUM($AH$1088:AH1413)=1,AJ1413,
IF($AH$1663&gt;SUM($AH$1088:AH1413),_xlfn.CONCAT(", ",AJ1413),
IF($AH$1663=SUM($AH$1088:AH1413),_xlfn.CONCAT(" y ",AJ1413)))))</f>
        <v/>
      </c>
      <c r="AJ1413" s="421">
        <v>326</v>
      </c>
      <c r="AK1413">
        <f t="shared" si="484"/>
        <v>0</v>
      </c>
      <c r="AL1413">
        <f t="shared" si="487"/>
        <v>0</v>
      </c>
      <c r="AM1413">
        <f t="shared" si="488"/>
        <v>0</v>
      </c>
      <c r="AN1413">
        <f t="shared" si="489"/>
        <v>0</v>
      </c>
      <c r="AO1413">
        <f t="shared" si="490"/>
        <v>0</v>
      </c>
      <c r="AP1413">
        <f t="shared" si="491"/>
        <v>0</v>
      </c>
      <c r="AQ1413">
        <f t="shared" si="492"/>
        <v>0</v>
      </c>
      <c r="AR1413">
        <f t="shared" si="493"/>
        <v>0</v>
      </c>
      <c r="AS1413">
        <f t="shared" si="494"/>
        <v>0</v>
      </c>
      <c r="AT1413">
        <f t="shared" si="495"/>
        <v>0</v>
      </c>
      <c r="AU1413">
        <f t="shared" si="496"/>
        <v>0</v>
      </c>
      <c r="AV1413">
        <f t="shared" si="497"/>
        <v>0</v>
      </c>
      <c r="AW1413">
        <f t="shared" si="498"/>
        <v>0</v>
      </c>
      <c r="AX1413">
        <f t="shared" si="499"/>
        <v>0</v>
      </c>
      <c r="AY1413">
        <f t="shared" si="500"/>
        <v>0</v>
      </c>
      <c r="AZ1413">
        <f t="shared" si="501"/>
        <v>0</v>
      </c>
      <c r="BA1413">
        <f t="shared" si="502"/>
        <v>0</v>
      </c>
      <c r="BB1413">
        <f t="shared" si="503"/>
        <v>0</v>
      </c>
      <c r="BC1413">
        <f t="shared" si="504"/>
        <v>0</v>
      </c>
      <c r="BD1413">
        <f t="shared" si="505"/>
        <v>0</v>
      </c>
      <c r="BE1413">
        <f t="shared" si="506"/>
        <v>0</v>
      </c>
      <c r="BF1413">
        <f t="shared" si="507"/>
        <v>0</v>
      </c>
      <c r="BG1413">
        <f t="shared" si="508"/>
        <v>0</v>
      </c>
      <c r="BH1413">
        <f t="shared" si="509"/>
        <v>0</v>
      </c>
      <c r="BI1413">
        <f t="shared" si="510"/>
        <v>0</v>
      </c>
      <c r="BJ1413" s="311">
        <f t="shared" si="511"/>
        <v>0</v>
      </c>
      <c r="BK1413" s="312">
        <f t="shared" si="512"/>
        <v>0</v>
      </c>
      <c r="BL1413" s="313">
        <f t="shared" si="513"/>
        <v>0</v>
      </c>
      <c r="BM1413" s="314">
        <f t="shared" si="520"/>
        <v>0</v>
      </c>
      <c r="BN1413" s="311">
        <f t="shared" si="514"/>
        <v>0</v>
      </c>
      <c r="BO1413" s="312">
        <f t="shared" si="515"/>
        <v>0</v>
      </c>
      <c r="BP1413" s="313">
        <f t="shared" si="516"/>
        <v>0</v>
      </c>
      <c r="BQ1413" s="314">
        <f t="shared" si="521"/>
        <v>0</v>
      </c>
      <c r="BR1413" s="311">
        <f t="shared" si="517"/>
        <v>0</v>
      </c>
      <c r="BS1413" s="312">
        <f t="shared" si="518"/>
        <v>0</v>
      </c>
      <c r="BT1413" s="313">
        <f t="shared" si="519"/>
        <v>0</v>
      </c>
      <c r="BU1413" s="314">
        <f t="shared" si="522"/>
        <v>0</v>
      </c>
      <c r="BV1413" s="247">
        <f t="shared" si="523"/>
        <v>0</v>
      </c>
      <c r="BW1413" s="310" t="str">
        <f>IF(BV1413=0,"",
IF(SUM($BV$1089:BV1413)=1,BX1413,
IF($BV$1664&gt;SUM($BV$1089:BV1413),_xlfn.CONCAT(", ",BX1413),
IF($BV$1664=SUM($BV$1089:BV1413),_xlfn.CONCAT(" y ",BX1413)))))</f>
        <v/>
      </c>
      <c r="BX1413" s="421">
        <v>325</v>
      </c>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row>
    <row r="1414" spans="1:133" ht="14.25">
      <c r="A1414" s="405"/>
      <c r="B1414" s="6"/>
      <c r="C1414" s="421" t="s">
        <v>6991</v>
      </c>
      <c r="D1414" s="668" t="str">
        <f>IF($AC$1082="","",IF(HLOOKUP($AC$1082,Presentación!$AQ$3:$BV$574,Presentación!AP329)="","",HLOOKUP($AC$1082,Presentación!$AQ$3:$BV$574,Presentación!AP329,0)))</f>
        <v/>
      </c>
      <c r="E1414" s="669"/>
      <c r="F1414" s="670"/>
      <c r="G1414" s="763" t="str">
        <f>IF($AC$1082="","",IF(HLOOKUP($AC$1082,Presentación!$BZ$3:$DE$574,Presentación!AP329,0)="","",HLOOKUP($AC$1082,Presentación!$BZ$3:$DE$574,Presentación!AP329,0)))</f>
        <v/>
      </c>
      <c r="H1414" s="669"/>
      <c r="I1414" s="669"/>
      <c r="J1414" s="669"/>
      <c r="K1414" s="669"/>
      <c r="L1414" s="670"/>
      <c r="M1414" s="112"/>
      <c r="N1414" s="112"/>
      <c r="O1414" s="112"/>
      <c r="P1414" s="112"/>
      <c r="Q1414" s="112"/>
      <c r="R1414" s="112"/>
      <c r="S1414" s="112"/>
      <c r="T1414" s="112"/>
      <c r="U1414" s="112"/>
      <c r="V1414" s="112"/>
      <c r="W1414" s="112"/>
      <c r="X1414" s="112"/>
      <c r="Y1414" s="112"/>
      <c r="Z1414" s="112"/>
      <c r="AA1414" s="112"/>
      <c r="AB1414" s="112"/>
      <c r="AC1414" s="112"/>
      <c r="AD1414" s="112"/>
      <c r="AG1414">
        <f t="shared" si="485"/>
        <v>0</v>
      </c>
      <c r="AH1414" s="247">
        <f t="shared" si="486"/>
        <v>0</v>
      </c>
      <c r="AI1414" s="310" t="str">
        <f>IF(AH1414=0,"",
IF(SUM($AH$1088:AH1414)=1,AJ1414,
IF($AH$1663&gt;SUM($AH$1088:AH1414),_xlfn.CONCAT(", ",AJ1414),
IF($AH$1663=SUM($AH$1088:AH1414),_xlfn.CONCAT(" y ",AJ1414)))))</f>
        <v/>
      </c>
      <c r="AJ1414" s="421">
        <v>327</v>
      </c>
      <c r="AK1414">
        <f t="shared" si="484"/>
        <v>0</v>
      </c>
      <c r="AL1414">
        <f t="shared" si="487"/>
        <v>0</v>
      </c>
      <c r="AM1414">
        <f t="shared" si="488"/>
        <v>0</v>
      </c>
      <c r="AN1414">
        <f t="shared" si="489"/>
        <v>0</v>
      </c>
      <c r="AO1414">
        <f t="shared" si="490"/>
        <v>0</v>
      </c>
      <c r="AP1414">
        <f t="shared" si="491"/>
        <v>0</v>
      </c>
      <c r="AQ1414">
        <f t="shared" si="492"/>
        <v>0</v>
      </c>
      <c r="AR1414">
        <f t="shared" si="493"/>
        <v>0</v>
      </c>
      <c r="AS1414">
        <f t="shared" si="494"/>
        <v>0</v>
      </c>
      <c r="AT1414">
        <f t="shared" si="495"/>
        <v>0</v>
      </c>
      <c r="AU1414">
        <f t="shared" si="496"/>
        <v>0</v>
      </c>
      <c r="AV1414">
        <f t="shared" si="497"/>
        <v>0</v>
      </c>
      <c r="AW1414">
        <f t="shared" si="498"/>
        <v>0</v>
      </c>
      <c r="AX1414">
        <f t="shared" si="499"/>
        <v>0</v>
      </c>
      <c r="AY1414">
        <f t="shared" si="500"/>
        <v>0</v>
      </c>
      <c r="AZ1414">
        <f t="shared" si="501"/>
        <v>0</v>
      </c>
      <c r="BA1414">
        <f t="shared" si="502"/>
        <v>0</v>
      </c>
      <c r="BB1414">
        <f t="shared" si="503"/>
        <v>0</v>
      </c>
      <c r="BC1414">
        <f t="shared" si="504"/>
        <v>0</v>
      </c>
      <c r="BD1414">
        <f t="shared" si="505"/>
        <v>0</v>
      </c>
      <c r="BE1414">
        <f t="shared" si="506"/>
        <v>0</v>
      </c>
      <c r="BF1414">
        <f t="shared" si="507"/>
        <v>0</v>
      </c>
      <c r="BG1414">
        <f t="shared" si="508"/>
        <v>0</v>
      </c>
      <c r="BH1414">
        <f t="shared" si="509"/>
        <v>0</v>
      </c>
      <c r="BI1414">
        <f t="shared" si="510"/>
        <v>0</v>
      </c>
      <c r="BJ1414" s="311">
        <f t="shared" si="511"/>
        <v>0</v>
      </c>
      <c r="BK1414" s="312">
        <f t="shared" si="512"/>
        <v>0</v>
      </c>
      <c r="BL1414" s="313">
        <f t="shared" si="513"/>
        <v>0</v>
      </c>
      <c r="BM1414" s="314">
        <f t="shared" si="520"/>
        <v>0</v>
      </c>
      <c r="BN1414" s="311">
        <f t="shared" si="514"/>
        <v>0</v>
      </c>
      <c r="BO1414" s="312">
        <f t="shared" si="515"/>
        <v>0</v>
      </c>
      <c r="BP1414" s="313">
        <f t="shared" si="516"/>
        <v>0</v>
      </c>
      <c r="BQ1414" s="314">
        <f t="shared" si="521"/>
        <v>0</v>
      </c>
      <c r="BR1414" s="311">
        <f t="shared" si="517"/>
        <v>0</v>
      </c>
      <c r="BS1414" s="312">
        <f t="shared" si="518"/>
        <v>0</v>
      </c>
      <c r="BT1414" s="313">
        <f t="shared" si="519"/>
        <v>0</v>
      </c>
      <c r="BU1414" s="314">
        <f t="shared" si="522"/>
        <v>0</v>
      </c>
      <c r="BV1414" s="247">
        <f t="shared" si="523"/>
        <v>0</v>
      </c>
      <c r="BW1414" s="310" t="str">
        <f>IF(BV1414=0,"",
IF(SUM($BV$1089:BV1414)=1,BX1414,
IF($BV$1664&gt;SUM($BV$1089:BV1414),_xlfn.CONCAT(", ",BX1414),
IF($BV$1664=SUM($BV$1089:BV1414),_xlfn.CONCAT(" y ",BX1414)))))</f>
        <v/>
      </c>
      <c r="BX1414" s="421">
        <v>326</v>
      </c>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row>
    <row r="1415" spans="1:133" ht="14.25">
      <c r="A1415" s="405"/>
      <c r="B1415" s="6"/>
      <c r="C1415" s="421" t="s">
        <v>6992</v>
      </c>
      <c r="D1415" s="668" t="str">
        <f>IF($AC$1082="","",IF(HLOOKUP($AC$1082,Presentación!$AQ$3:$BV$574,Presentación!AP330)="","",HLOOKUP($AC$1082,Presentación!$AQ$3:$BV$574,Presentación!AP330,0)))</f>
        <v/>
      </c>
      <c r="E1415" s="669"/>
      <c r="F1415" s="670"/>
      <c r="G1415" s="763" t="str">
        <f>IF($AC$1082="","",IF(HLOOKUP($AC$1082,Presentación!$BZ$3:$DE$574,Presentación!AP330,0)="","",HLOOKUP($AC$1082,Presentación!$BZ$3:$DE$574,Presentación!AP330,0)))</f>
        <v/>
      </c>
      <c r="H1415" s="669"/>
      <c r="I1415" s="669"/>
      <c r="J1415" s="669"/>
      <c r="K1415" s="669"/>
      <c r="L1415" s="670"/>
      <c r="M1415" s="112"/>
      <c r="N1415" s="112"/>
      <c r="O1415" s="112"/>
      <c r="P1415" s="112"/>
      <c r="Q1415" s="112"/>
      <c r="R1415" s="112"/>
      <c r="S1415" s="112"/>
      <c r="T1415" s="112"/>
      <c r="U1415" s="112"/>
      <c r="V1415" s="112"/>
      <c r="W1415" s="112"/>
      <c r="X1415" s="112"/>
      <c r="Y1415" s="112"/>
      <c r="Z1415" s="112"/>
      <c r="AA1415" s="112"/>
      <c r="AB1415" s="112"/>
      <c r="AC1415" s="112"/>
      <c r="AD1415" s="112"/>
      <c r="AG1415">
        <f t="shared" si="485"/>
        <v>0</v>
      </c>
      <c r="AH1415" s="247">
        <f t="shared" si="486"/>
        <v>0</v>
      </c>
      <c r="AI1415" s="310" t="str">
        <f>IF(AH1415=0,"",
IF(SUM($AH$1088:AH1415)=1,AJ1415,
IF($AH$1663&gt;SUM($AH$1088:AH1415),_xlfn.CONCAT(", ",AJ1415),
IF($AH$1663=SUM($AH$1088:AH1415),_xlfn.CONCAT(" y ",AJ1415)))))</f>
        <v/>
      </c>
      <c r="AJ1415" s="421">
        <v>328</v>
      </c>
      <c r="AK1415">
        <f t="shared" si="484"/>
        <v>0</v>
      </c>
      <c r="AL1415">
        <f t="shared" si="487"/>
        <v>0</v>
      </c>
      <c r="AM1415">
        <f t="shared" si="488"/>
        <v>0</v>
      </c>
      <c r="AN1415">
        <f t="shared" si="489"/>
        <v>0</v>
      </c>
      <c r="AO1415">
        <f t="shared" si="490"/>
        <v>0</v>
      </c>
      <c r="AP1415">
        <f t="shared" si="491"/>
        <v>0</v>
      </c>
      <c r="AQ1415">
        <f t="shared" si="492"/>
        <v>0</v>
      </c>
      <c r="AR1415">
        <f t="shared" si="493"/>
        <v>0</v>
      </c>
      <c r="AS1415">
        <f t="shared" si="494"/>
        <v>0</v>
      </c>
      <c r="AT1415">
        <f t="shared" si="495"/>
        <v>0</v>
      </c>
      <c r="AU1415">
        <f t="shared" si="496"/>
        <v>0</v>
      </c>
      <c r="AV1415">
        <f t="shared" si="497"/>
        <v>0</v>
      </c>
      <c r="AW1415">
        <f t="shared" si="498"/>
        <v>0</v>
      </c>
      <c r="AX1415">
        <f t="shared" si="499"/>
        <v>0</v>
      </c>
      <c r="AY1415">
        <f t="shared" si="500"/>
        <v>0</v>
      </c>
      <c r="AZ1415">
        <f t="shared" si="501"/>
        <v>0</v>
      </c>
      <c r="BA1415">
        <f t="shared" si="502"/>
        <v>0</v>
      </c>
      <c r="BB1415">
        <f t="shared" si="503"/>
        <v>0</v>
      </c>
      <c r="BC1415">
        <f t="shared" si="504"/>
        <v>0</v>
      </c>
      <c r="BD1415">
        <f t="shared" si="505"/>
        <v>0</v>
      </c>
      <c r="BE1415">
        <f t="shared" si="506"/>
        <v>0</v>
      </c>
      <c r="BF1415">
        <f t="shared" si="507"/>
        <v>0</v>
      </c>
      <c r="BG1415">
        <f t="shared" si="508"/>
        <v>0</v>
      </c>
      <c r="BH1415">
        <f t="shared" si="509"/>
        <v>0</v>
      </c>
      <c r="BI1415">
        <f t="shared" si="510"/>
        <v>0</v>
      </c>
      <c r="BJ1415" s="311">
        <f t="shared" si="511"/>
        <v>0</v>
      </c>
      <c r="BK1415" s="312">
        <f t="shared" si="512"/>
        <v>0</v>
      </c>
      <c r="BL1415" s="313">
        <f t="shared" si="513"/>
        <v>0</v>
      </c>
      <c r="BM1415" s="314">
        <f t="shared" si="520"/>
        <v>0</v>
      </c>
      <c r="BN1415" s="311">
        <f t="shared" si="514"/>
        <v>0</v>
      </c>
      <c r="BO1415" s="312">
        <f t="shared" si="515"/>
        <v>0</v>
      </c>
      <c r="BP1415" s="313">
        <f t="shared" si="516"/>
        <v>0</v>
      </c>
      <c r="BQ1415" s="314">
        <f t="shared" si="521"/>
        <v>0</v>
      </c>
      <c r="BR1415" s="311">
        <f t="shared" si="517"/>
        <v>0</v>
      </c>
      <c r="BS1415" s="312">
        <f t="shared" si="518"/>
        <v>0</v>
      </c>
      <c r="BT1415" s="313">
        <f t="shared" si="519"/>
        <v>0</v>
      </c>
      <c r="BU1415" s="314">
        <f t="shared" si="522"/>
        <v>0</v>
      </c>
      <c r="BV1415" s="247">
        <f t="shared" si="523"/>
        <v>0</v>
      </c>
      <c r="BW1415" s="310" t="str">
        <f>IF(BV1415=0,"",
IF(SUM($BV$1089:BV1415)=1,BX1415,
IF($BV$1664&gt;SUM($BV$1089:BV1415),_xlfn.CONCAT(", ",BX1415),
IF($BV$1664=SUM($BV$1089:BV1415),_xlfn.CONCAT(" y ",BX1415)))))</f>
        <v/>
      </c>
      <c r="BX1415" s="421">
        <v>327</v>
      </c>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row>
    <row r="1416" spans="1:133" ht="14.25">
      <c r="A1416" s="405"/>
      <c r="B1416" s="6"/>
      <c r="C1416" s="421" t="s">
        <v>6993</v>
      </c>
      <c r="D1416" s="668" t="str">
        <f>IF($AC$1082="","",IF(HLOOKUP($AC$1082,Presentación!$AQ$3:$BV$574,Presentación!AP331)="","",HLOOKUP($AC$1082,Presentación!$AQ$3:$BV$574,Presentación!AP331,0)))</f>
        <v/>
      </c>
      <c r="E1416" s="669"/>
      <c r="F1416" s="670"/>
      <c r="G1416" s="763" t="str">
        <f>IF($AC$1082="","",IF(HLOOKUP($AC$1082,Presentación!$BZ$3:$DE$574,Presentación!AP331,0)="","",HLOOKUP($AC$1082,Presentación!$BZ$3:$DE$574,Presentación!AP331,0)))</f>
        <v/>
      </c>
      <c r="H1416" s="669"/>
      <c r="I1416" s="669"/>
      <c r="J1416" s="669"/>
      <c r="K1416" s="669"/>
      <c r="L1416" s="670"/>
      <c r="M1416" s="112"/>
      <c r="N1416" s="112"/>
      <c r="O1416" s="112"/>
      <c r="P1416" s="112"/>
      <c r="Q1416" s="112"/>
      <c r="R1416" s="112"/>
      <c r="S1416" s="112"/>
      <c r="T1416" s="112"/>
      <c r="U1416" s="112"/>
      <c r="V1416" s="112"/>
      <c r="W1416" s="112"/>
      <c r="X1416" s="112"/>
      <c r="Y1416" s="112"/>
      <c r="Z1416" s="112"/>
      <c r="AA1416" s="112"/>
      <c r="AB1416" s="112"/>
      <c r="AC1416" s="112"/>
      <c r="AD1416" s="112"/>
      <c r="AG1416">
        <f t="shared" si="485"/>
        <v>0</v>
      </c>
      <c r="AH1416" s="247">
        <f t="shared" si="486"/>
        <v>0</v>
      </c>
      <c r="AI1416" s="310" t="str">
        <f>IF(AH1416=0,"",
IF(SUM($AH$1088:AH1416)=1,AJ1416,
IF($AH$1663&gt;SUM($AH$1088:AH1416),_xlfn.CONCAT(", ",AJ1416),
IF($AH$1663=SUM($AH$1088:AH1416),_xlfn.CONCAT(" y ",AJ1416)))))</f>
        <v/>
      </c>
      <c r="AJ1416" s="421">
        <v>329</v>
      </c>
      <c r="AK1416">
        <f t="shared" si="484"/>
        <v>0</v>
      </c>
      <c r="AL1416">
        <f t="shared" si="487"/>
        <v>0</v>
      </c>
      <c r="AM1416">
        <f t="shared" si="488"/>
        <v>0</v>
      </c>
      <c r="AN1416">
        <f t="shared" si="489"/>
        <v>0</v>
      </c>
      <c r="AO1416">
        <f t="shared" si="490"/>
        <v>0</v>
      </c>
      <c r="AP1416">
        <f t="shared" si="491"/>
        <v>0</v>
      </c>
      <c r="AQ1416">
        <f t="shared" si="492"/>
        <v>0</v>
      </c>
      <c r="AR1416">
        <f t="shared" si="493"/>
        <v>0</v>
      </c>
      <c r="AS1416">
        <f t="shared" si="494"/>
        <v>0</v>
      </c>
      <c r="AT1416">
        <f t="shared" si="495"/>
        <v>0</v>
      </c>
      <c r="AU1416">
        <f t="shared" si="496"/>
        <v>0</v>
      </c>
      <c r="AV1416">
        <f t="shared" si="497"/>
        <v>0</v>
      </c>
      <c r="AW1416">
        <f t="shared" si="498"/>
        <v>0</v>
      </c>
      <c r="AX1416">
        <f t="shared" si="499"/>
        <v>0</v>
      </c>
      <c r="AY1416">
        <f t="shared" si="500"/>
        <v>0</v>
      </c>
      <c r="AZ1416">
        <f t="shared" si="501"/>
        <v>0</v>
      </c>
      <c r="BA1416">
        <f t="shared" si="502"/>
        <v>0</v>
      </c>
      <c r="BB1416">
        <f t="shared" si="503"/>
        <v>0</v>
      </c>
      <c r="BC1416">
        <f t="shared" si="504"/>
        <v>0</v>
      </c>
      <c r="BD1416">
        <f t="shared" si="505"/>
        <v>0</v>
      </c>
      <c r="BE1416">
        <f t="shared" si="506"/>
        <v>0</v>
      </c>
      <c r="BF1416">
        <f t="shared" si="507"/>
        <v>0</v>
      </c>
      <c r="BG1416">
        <f t="shared" si="508"/>
        <v>0</v>
      </c>
      <c r="BH1416">
        <f t="shared" si="509"/>
        <v>0</v>
      </c>
      <c r="BI1416">
        <f t="shared" si="510"/>
        <v>0</v>
      </c>
      <c r="BJ1416" s="311">
        <f t="shared" si="511"/>
        <v>0</v>
      </c>
      <c r="BK1416" s="312">
        <f t="shared" si="512"/>
        <v>0</v>
      </c>
      <c r="BL1416" s="313">
        <f t="shared" si="513"/>
        <v>0</v>
      </c>
      <c r="BM1416" s="314">
        <f t="shared" si="520"/>
        <v>0</v>
      </c>
      <c r="BN1416" s="311">
        <f t="shared" si="514"/>
        <v>0</v>
      </c>
      <c r="BO1416" s="312">
        <f t="shared" si="515"/>
        <v>0</v>
      </c>
      <c r="BP1416" s="313">
        <f t="shared" si="516"/>
        <v>0</v>
      </c>
      <c r="BQ1416" s="314">
        <f t="shared" si="521"/>
        <v>0</v>
      </c>
      <c r="BR1416" s="311">
        <f t="shared" si="517"/>
        <v>0</v>
      </c>
      <c r="BS1416" s="312">
        <f t="shared" si="518"/>
        <v>0</v>
      </c>
      <c r="BT1416" s="313">
        <f t="shared" si="519"/>
        <v>0</v>
      </c>
      <c r="BU1416" s="314">
        <f t="shared" si="522"/>
        <v>0</v>
      </c>
      <c r="BV1416" s="247">
        <f t="shared" si="523"/>
        <v>0</v>
      </c>
      <c r="BW1416" s="310" t="str">
        <f>IF(BV1416=0,"",
IF(SUM($BV$1089:BV1416)=1,BX1416,
IF($BV$1664&gt;SUM($BV$1089:BV1416),_xlfn.CONCAT(", ",BX1416),
IF($BV$1664=SUM($BV$1089:BV1416),_xlfn.CONCAT(" y ",BX1416)))))</f>
        <v/>
      </c>
      <c r="BX1416" s="421">
        <v>328</v>
      </c>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row>
    <row r="1417" spans="1:133" ht="14.25">
      <c r="A1417" s="405"/>
      <c r="B1417" s="6"/>
      <c r="C1417" s="421" t="s">
        <v>6994</v>
      </c>
      <c r="D1417" s="668" t="str">
        <f>IF($AC$1082="","",IF(HLOOKUP($AC$1082,Presentación!$AQ$3:$BV$574,Presentación!AP332)="","",HLOOKUP($AC$1082,Presentación!$AQ$3:$BV$574,Presentación!AP332,0)))</f>
        <v/>
      </c>
      <c r="E1417" s="669"/>
      <c r="F1417" s="670"/>
      <c r="G1417" s="763" t="str">
        <f>IF($AC$1082="","",IF(HLOOKUP($AC$1082,Presentación!$BZ$3:$DE$574,Presentación!AP332,0)="","",HLOOKUP($AC$1082,Presentación!$BZ$3:$DE$574,Presentación!AP332,0)))</f>
        <v/>
      </c>
      <c r="H1417" s="669"/>
      <c r="I1417" s="669"/>
      <c r="J1417" s="669"/>
      <c r="K1417" s="669"/>
      <c r="L1417" s="670"/>
      <c r="M1417" s="112"/>
      <c r="N1417" s="112"/>
      <c r="O1417" s="112"/>
      <c r="P1417" s="112"/>
      <c r="Q1417" s="112"/>
      <c r="R1417" s="112"/>
      <c r="S1417" s="112"/>
      <c r="T1417" s="112"/>
      <c r="U1417" s="112"/>
      <c r="V1417" s="112"/>
      <c r="W1417" s="112"/>
      <c r="X1417" s="112"/>
      <c r="Y1417" s="112"/>
      <c r="Z1417" s="112"/>
      <c r="AA1417" s="112"/>
      <c r="AB1417" s="112"/>
      <c r="AC1417" s="112"/>
      <c r="AD1417" s="112"/>
      <c r="AG1417">
        <f t="shared" si="485"/>
        <v>0</v>
      </c>
      <c r="AH1417" s="247">
        <f t="shared" si="486"/>
        <v>0</v>
      </c>
      <c r="AI1417" s="310" t="str">
        <f>IF(AH1417=0,"",
IF(SUM($AH$1088:AH1417)=1,AJ1417,
IF($AH$1663&gt;SUM($AH$1088:AH1417),_xlfn.CONCAT(", ",AJ1417),
IF($AH$1663=SUM($AH$1088:AH1417),_xlfn.CONCAT(" y ",AJ1417)))))</f>
        <v/>
      </c>
      <c r="AJ1417" s="421">
        <v>330</v>
      </c>
      <c r="AK1417">
        <f t="shared" si="484"/>
        <v>0</v>
      </c>
      <c r="AL1417">
        <f t="shared" si="487"/>
        <v>0</v>
      </c>
      <c r="AM1417">
        <f t="shared" si="488"/>
        <v>0</v>
      </c>
      <c r="AN1417">
        <f t="shared" si="489"/>
        <v>0</v>
      </c>
      <c r="AO1417">
        <f t="shared" si="490"/>
        <v>0</v>
      </c>
      <c r="AP1417">
        <f t="shared" si="491"/>
        <v>0</v>
      </c>
      <c r="AQ1417">
        <f t="shared" si="492"/>
        <v>0</v>
      </c>
      <c r="AR1417">
        <f t="shared" si="493"/>
        <v>0</v>
      </c>
      <c r="AS1417">
        <f t="shared" si="494"/>
        <v>0</v>
      </c>
      <c r="AT1417">
        <f t="shared" si="495"/>
        <v>0</v>
      </c>
      <c r="AU1417">
        <f t="shared" si="496"/>
        <v>0</v>
      </c>
      <c r="AV1417">
        <f t="shared" si="497"/>
        <v>0</v>
      </c>
      <c r="AW1417">
        <f t="shared" si="498"/>
        <v>0</v>
      </c>
      <c r="AX1417">
        <f t="shared" si="499"/>
        <v>0</v>
      </c>
      <c r="AY1417">
        <f t="shared" si="500"/>
        <v>0</v>
      </c>
      <c r="AZ1417">
        <f t="shared" si="501"/>
        <v>0</v>
      </c>
      <c r="BA1417">
        <f t="shared" si="502"/>
        <v>0</v>
      </c>
      <c r="BB1417">
        <f t="shared" si="503"/>
        <v>0</v>
      </c>
      <c r="BC1417">
        <f t="shared" si="504"/>
        <v>0</v>
      </c>
      <c r="BD1417">
        <f t="shared" si="505"/>
        <v>0</v>
      </c>
      <c r="BE1417">
        <f t="shared" si="506"/>
        <v>0</v>
      </c>
      <c r="BF1417">
        <f t="shared" si="507"/>
        <v>0</v>
      </c>
      <c r="BG1417">
        <f t="shared" si="508"/>
        <v>0</v>
      </c>
      <c r="BH1417">
        <f t="shared" si="509"/>
        <v>0</v>
      </c>
      <c r="BI1417">
        <f t="shared" si="510"/>
        <v>0</v>
      </c>
      <c r="BJ1417" s="311">
        <f t="shared" si="511"/>
        <v>0</v>
      </c>
      <c r="BK1417" s="312">
        <f t="shared" si="512"/>
        <v>0</v>
      </c>
      <c r="BL1417" s="313">
        <f t="shared" si="513"/>
        <v>0</v>
      </c>
      <c r="BM1417" s="314">
        <f t="shared" si="520"/>
        <v>0</v>
      </c>
      <c r="BN1417" s="311">
        <f t="shared" si="514"/>
        <v>0</v>
      </c>
      <c r="BO1417" s="312">
        <f t="shared" si="515"/>
        <v>0</v>
      </c>
      <c r="BP1417" s="313">
        <f t="shared" si="516"/>
        <v>0</v>
      </c>
      <c r="BQ1417" s="314">
        <f t="shared" si="521"/>
        <v>0</v>
      </c>
      <c r="BR1417" s="311">
        <f t="shared" si="517"/>
        <v>0</v>
      </c>
      <c r="BS1417" s="312">
        <f t="shared" si="518"/>
        <v>0</v>
      </c>
      <c r="BT1417" s="313">
        <f t="shared" si="519"/>
        <v>0</v>
      </c>
      <c r="BU1417" s="314">
        <f t="shared" si="522"/>
        <v>0</v>
      </c>
      <c r="BV1417" s="247">
        <f t="shared" si="523"/>
        <v>0</v>
      </c>
      <c r="BW1417" s="310" t="str">
        <f>IF(BV1417=0,"",
IF(SUM($BV$1089:BV1417)=1,BX1417,
IF($BV$1664&gt;SUM($BV$1089:BV1417),_xlfn.CONCAT(", ",BX1417),
IF($BV$1664=SUM($BV$1089:BV1417),_xlfn.CONCAT(" y ",BX1417)))))</f>
        <v/>
      </c>
      <c r="BX1417" s="421">
        <v>329</v>
      </c>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row>
    <row r="1418" spans="1:133" ht="14.25">
      <c r="A1418" s="405"/>
      <c r="B1418" s="6"/>
      <c r="C1418" s="421" t="s">
        <v>6995</v>
      </c>
      <c r="D1418" s="668" t="str">
        <f>IF($AC$1082="","",IF(HLOOKUP($AC$1082,Presentación!$AQ$3:$BV$574,Presentación!AP333)="","",HLOOKUP($AC$1082,Presentación!$AQ$3:$BV$574,Presentación!AP333,0)))</f>
        <v/>
      </c>
      <c r="E1418" s="669"/>
      <c r="F1418" s="670"/>
      <c r="G1418" s="763" t="str">
        <f>IF($AC$1082="","",IF(HLOOKUP($AC$1082,Presentación!$BZ$3:$DE$574,Presentación!AP333,0)="","",HLOOKUP($AC$1082,Presentación!$BZ$3:$DE$574,Presentación!AP333,0)))</f>
        <v/>
      </c>
      <c r="H1418" s="669"/>
      <c r="I1418" s="669"/>
      <c r="J1418" s="669"/>
      <c r="K1418" s="669"/>
      <c r="L1418" s="670"/>
      <c r="M1418" s="112"/>
      <c r="N1418" s="112"/>
      <c r="O1418" s="112"/>
      <c r="P1418" s="112"/>
      <c r="Q1418" s="112"/>
      <c r="R1418" s="112"/>
      <c r="S1418" s="112"/>
      <c r="T1418" s="112"/>
      <c r="U1418" s="112"/>
      <c r="V1418" s="112"/>
      <c r="W1418" s="112"/>
      <c r="X1418" s="112"/>
      <c r="Y1418" s="112"/>
      <c r="Z1418" s="112"/>
      <c r="AA1418" s="112"/>
      <c r="AB1418" s="112"/>
      <c r="AC1418" s="112"/>
      <c r="AD1418" s="112"/>
      <c r="AG1418">
        <f t="shared" si="485"/>
        <v>0</v>
      </c>
      <c r="AH1418" s="247">
        <f t="shared" si="486"/>
        <v>0</v>
      </c>
      <c r="AI1418" s="310" t="str">
        <f>IF(AH1418=0,"",
IF(SUM($AH$1088:AH1418)=1,AJ1418,
IF($AH$1663&gt;SUM($AH$1088:AH1418),_xlfn.CONCAT(", ",AJ1418),
IF($AH$1663=SUM($AH$1088:AH1418),_xlfn.CONCAT(" y ",AJ1418)))))</f>
        <v/>
      </c>
      <c r="AJ1418" s="421">
        <v>331</v>
      </c>
      <c r="AK1418">
        <f t="shared" si="484"/>
        <v>0</v>
      </c>
      <c r="AL1418">
        <f t="shared" si="487"/>
        <v>0</v>
      </c>
      <c r="AM1418">
        <f t="shared" si="488"/>
        <v>0</v>
      </c>
      <c r="AN1418">
        <f t="shared" si="489"/>
        <v>0</v>
      </c>
      <c r="AO1418">
        <f t="shared" si="490"/>
        <v>0</v>
      </c>
      <c r="AP1418">
        <f t="shared" si="491"/>
        <v>0</v>
      </c>
      <c r="AQ1418">
        <f t="shared" si="492"/>
        <v>0</v>
      </c>
      <c r="AR1418">
        <f t="shared" si="493"/>
        <v>0</v>
      </c>
      <c r="AS1418">
        <f t="shared" si="494"/>
        <v>0</v>
      </c>
      <c r="AT1418">
        <f t="shared" si="495"/>
        <v>0</v>
      </c>
      <c r="AU1418">
        <f t="shared" si="496"/>
        <v>0</v>
      </c>
      <c r="AV1418">
        <f t="shared" si="497"/>
        <v>0</v>
      </c>
      <c r="AW1418">
        <f t="shared" si="498"/>
        <v>0</v>
      </c>
      <c r="AX1418">
        <f t="shared" si="499"/>
        <v>0</v>
      </c>
      <c r="AY1418">
        <f t="shared" si="500"/>
        <v>0</v>
      </c>
      <c r="AZ1418">
        <f t="shared" si="501"/>
        <v>0</v>
      </c>
      <c r="BA1418">
        <f t="shared" si="502"/>
        <v>0</v>
      </c>
      <c r="BB1418">
        <f t="shared" si="503"/>
        <v>0</v>
      </c>
      <c r="BC1418">
        <f t="shared" si="504"/>
        <v>0</v>
      </c>
      <c r="BD1418">
        <f t="shared" si="505"/>
        <v>0</v>
      </c>
      <c r="BE1418">
        <f t="shared" si="506"/>
        <v>0</v>
      </c>
      <c r="BF1418">
        <f t="shared" si="507"/>
        <v>0</v>
      </c>
      <c r="BG1418">
        <f t="shared" si="508"/>
        <v>0</v>
      </c>
      <c r="BH1418">
        <f t="shared" si="509"/>
        <v>0</v>
      </c>
      <c r="BI1418">
        <f t="shared" si="510"/>
        <v>0</v>
      </c>
      <c r="BJ1418" s="311">
        <f t="shared" si="511"/>
        <v>0</v>
      </c>
      <c r="BK1418" s="312">
        <f t="shared" si="512"/>
        <v>0</v>
      </c>
      <c r="BL1418" s="313">
        <f t="shared" si="513"/>
        <v>0</v>
      </c>
      <c r="BM1418" s="314">
        <f t="shared" si="520"/>
        <v>0</v>
      </c>
      <c r="BN1418" s="311">
        <f t="shared" si="514"/>
        <v>0</v>
      </c>
      <c r="BO1418" s="312">
        <f t="shared" si="515"/>
        <v>0</v>
      </c>
      <c r="BP1418" s="313">
        <f t="shared" si="516"/>
        <v>0</v>
      </c>
      <c r="BQ1418" s="314">
        <f t="shared" si="521"/>
        <v>0</v>
      </c>
      <c r="BR1418" s="311">
        <f t="shared" si="517"/>
        <v>0</v>
      </c>
      <c r="BS1418" s="312">
        <f t="shared" si="518"/>
        <v>0</v>
      </c>
      <c r="BT1418" s="313">
        <f t="shared" si="519"/>
        <v>0</v>
      </c>
      <c r="BU1418" s="314">
        <f t="shared" si="522"/>
        <v>0</v>
      </c>
      <c r="BV1418" s="247">
        <f t="shared" si="523"/>
        <v>0</v>
      </c>
      <c r="BW1418" s="310" t="str">
        <f>IF(BV1418=0,"",
IF(SUM($BV$1089:BV1418)=1,BX1418,
IF($BV$1664&gt;SUM($BV$1089:BV1418),_xlfn.CONCAT(", ",BX1418),
IF($BV$1664=SUM($BV$1089:BV1418),_xlfn.CONCAT(" y ",BX1418)))))</f>
        <v/>
      </c>
      <c r="BX1418" s="421">
        <v>330</v>
      </c>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row>
    <row r="1419" spans="1:133" ht="14.25">
      <c r="A1419" s="405"/>
      <c r="B1419" s="6"/>
      <c r="C1419" s="421" t="s">
        <v>6996</v>
      </c>
      <c r="D1419" s="668" t="str">
        <f>IF($AC$1082="","",IF(HLOOKUP($AC$1082,Presentación!$AQ$3:$BV$574,Presentación!AP334)="","",HLOOKUP($AC$1082,Presentación!$AQ$3:$BV$574,Presentación!AP334,0)))</f>
        <v/>
      </c>
      <c r="E1419" s="669"/>
      <c r="F1419" s="670"/>
      <c r="G1419" s="763" t="str">
        <f>IF($AC$1082="","",IF(HLOOKUP($AC$1082,Presentación!$BZ$3:$DE$574,Presentación!AP334,0)="","",HLOOKUP($AC$1082,Presentación!$BZ$3:$DE$574,Presentación!AP334,0)))</f>
        <v/>
      </c>
      <c r="H1419" s="669"/>
      <c r="I1419" s="669"/>
      <c r="J1419" s="669"/>
      <c r="K1419" s="669"/>
      <c r="L1419" s="670"/>
      <c r="M1419" s="112"/>
      <c r="N1419" s="112"/>
      <c r="O1419" s="112"/>
      <c r="P1419" s="112"/>
      <c r="Q1419" s="112"/>
      <c r="R1419" s="112"/>
      <c r="S1419" s="112"/>
      <c r="T1419" s="112"/>
      <c r="U1419" s="112"/>
      <c r="V1419" s="112"/>
      <c r="W1419" s="112"/>
      <c r="X1419" s="112"/>
      <c r="Y1419" s="112"/>
      <c r="Z1419" s="112"/>
      <c r="AA1419" s="112"/>
      <c r="AB1419" s="112"/>
      <c r="AC1419" s="112"/>
      <c r="AD1419" s="112"/>
      <c r="AG1419">
        <f t="shared" si="485"/>
        <v>0</v>
      </c>
      <c r="AH1419" s="247">
        <f t="shared" si="486"/>
        <v>0</v>
      </c>
      <c r="AI1419" s="310" t="str">
        <f>IF(AH1419=0,"",
IF(SUM($AH$1088:AH1419)=1,AJ1419,
IF($AH$1663&gt;SUM($AH$1088:AH1419),_xlfn.CONCAT(", ",AJ1419),
IF($AH$1663=SUM($AH$1088:AH1419),_xlfn.CONCAT(" y ",AJ1419)))))</f>
        <v/>
      </c>
      <c r="AJ1419" s="421">
        <v>332</v>
      </c>
      <c r="AK1419">
        <f t="shared" si="484"/>
        <v>0</v>
      </c>
      <c r="AL1419">
        <f t="shared" si="487"/>
        <v>0</v>
      </c>
      <c r="AM1419">
        <f t="shared" si="488"/>
        <v>0</v>
      </c>
      <c r="AN1419">
        <f t="shared" si="489"/>
        <v>0</v>
      </c>
      <c r="AO1419">
        <f t="shared" si="490"/>
        <v>0</v>
      </c>
      <c r="AP1419">
        <f t="shared" si="491"/>
        <v>0</v>
      </c>
      <c r="AQ1419">
        <f t="shared" si="492"/>
        <v>0</v>
      </c>
      <c r="AR1419">
        <f t="shared" si="493"/>
        <v>0</v>
      </c>
      <c r="AS1419">
        <f t="shared" si="494"/>
        <v>0</v>
      </c>
      <c r="AT1419">
        <f t="shared" si="495"/>
        <v>0</v>
      </c>
      <c r="AU1419">
        <f t="shared" si="496"/>
        <v>0</v>
      </c>
      <c r="AV1419">
        <f t="shared" si="497"/>
        <v>0</v>
      </c>
      <c r="AW1419">
        <f t="shared" si="498"/>
        <v>0</v>
      </c>
      <c r="AX1419">
        <f t="shared" si="499"/>
        <v>0</v>
      </c>
      <c r="AY1419">
        <f t="shared" si="500"/>
        <v>0</v>
      </c>
      <c r="AZ1419">
        <f t="shared" si="501"/>
        <v>0</v>
      </c>
      <c r="BA1419">
        <f t="shared" si="502"/>
        <v>0</v>
      </c>
      <c r="BB1419">
        <f t="shared" si="503"/>
        <v>0</v>
      </c>
      <c r="BC1419">
        <f t="shared" si="504"/>
        <v>0</v>
      </c>
      <c r="BD1419">
        <f t="shared" si="505"/>
        <v>0</v>
      </c>
      <c r="BE1419">
        <f t="shared" si="506"/>
        <v>0</v>
      </c>
      <c r="BF1419">
        <f t="shared" si="507"/>
        <v>0</v>
      </c>
      <c r="BG1419">
        <f t="shared" si="508"/>
        <v>0</v>
      </c>
      <c r="BH1419">
        <f t="shared" si="509"/>
        <v>0</v>
      </c>
      <c r="BI1419">
        <f t="shared" si="510"/>
        <v>0</v>
      </c>
      <c r="BJ1419" s="311">
        <f t="shared" si="511"/>
        <v>0</v>
      </c>
      <c r="BK1419" s="312">
        <f t="shared" si="512"/>
        <v>0</v>
      </c>
      <c r="BL1419" s="313">
        <f t="shared" si="513"/>
        <v>0</v>
      </c>
      <c r="BM1419" s="314">
        <f t="shared" si="520"/>
        <v>0</v>
      </c>
      <c r="BN1419" s="311">
        <f t="shared" si="514"/>
        <v>0</v>
      </c>
      <c r="BO1419" s="312">
        <f t="shared" si="515"/>
        <v>0</v>
      </c>
      <c r="BP1419" s="313">
        <f t="shared" si="516"/>
        <v>0</v>
      </c>
      <c r="BQ1419" s="314">
        <f t="shared" si="521"/>
        <v>0</v>
      </c>
      <c r="BR1419" s="311">
        <f t="shared" si="517"/>
        <v>0</v>
      </c>
      <c r="BS1419" s="312">
        <f t="shared" si="518"/>
        <v>0</v>
      </c>
      <c r="BT1419" s="313">
        <f t="shared" si="519"/>
        <v>0</v>
      </c>
      <c r="BU1419" s="314">
        <f t="shared" si="522"/>
        <v>0</v>
      </c>
      <c r="BV1419" s="247">
        <f t="shared" si="523"/>
        <v>0</v>
      </c>
      <c r="BW1419" s="310" t="str">
        <f>IF(BV1419=0,"",
IF(SUM($BV$1089:BV1419)=1,BX1419,
IF($BV$1664&gt;SUM($BV$1089:BV1419),_xlfn.CONCAT(", ",BX1419),
IF($BV$1664=SUM($BV$1089:BV1419),_xlfn.CONCAT(" y ",BX1419)))))</f>
        <v/>
      </c>
      <c r="BX1419" s="421">
        <v>331</v>
      </c>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row>
    <row r="1420" spans="1:133" ht="14.25">
      <c r="A1420" s="405"/>
      <c r="B1420" s="6"/>
      <c r="C1420" s="421" t="s">
        <v>6997</v>
      </c>
      <c r="D1420" s="668" t="str">
        <f>IF($AC$1082="","",IF(HLOOKUP($AC$1082,Presentación!$AQ$3:$BV$574,Presentación!AP335)="","",HLOOKUP($AC$1082,Presentación!$AQ$3:$BV$574,Presentación!AP335,0)))</f>
        <v/>
      </c>
      <c r="E1420" s="669"/>
      <c r="F1420" s="670"/>
      <c r="G1420" s="763" t="str">
        <f>IF($AC$1082="","",IF(HLOOKUP($AC$1082,Presentación!$BZ$3:$DE$574,Presentación!AP335,0)="","",HLOOKUP($AC$1082,Presentación!$BZ$3:$DE$574,Presentación!AP335,0)))</f>
        <v/>
      </c>
      <c r="H1420" s="669"/>
      <c r="I1420" s="669"/>
      <c r="J1420" s="669"/>
      <c r="K1420" s="669"/>
      <c r="L1420" s="670"/>
      <c r="M1420" s="112"/>
      <c r="N1420" s="112"/>
      <c r="O1420" s="112"/>
      <c r="P1420" s="112"/>
      <c r="Q1420" s="112"/>
      <c r="R1420" s="112"/>
      <c r="S1420" s="112"/>
      <c r="T1420" s="112"/>
      <c r="U1420" s="112"/>
      <c r="V1420" s="112"/>
      <c r="W1420" s="112"/>
      <c r="X1420" s="112"/>
      <c r="Y1420" s="112"/>
      <c r="Z1420" s="112"/>
      <c r="AA1420" s="112"/>
      <c r="AB1420" s="112"/>
      <c r="AC1420" s="112"/>
      <c r="AD1420" s="112"/>
      <c r="AG1420">
        <f t="shared" si="485"/>
        <v>0</v>
      </c>
      <c r="AH1420" s="247">
        <f t="shared" si="486"/>
        <v>0</v>
      </c>
      <c r="AI1420" s="310" t="str">
        <f>IF(AH1420=0,"",
IF(SUM($AH$1088:AH1420)=1,AJ1420,
IF($AH$1663&gt;SUM($AH$1088:AH1420),_xlfn.CONCAT(", ",AJ1420),
IF($AH$1663=SUM($AH$1088:AH1420),_xlfn.CONCAT(" y ",AJ1420)))))</f>
        <v/>
      </c>
      <c r="AJ1420" s="421">
        <v>333</v>
      </c>
      <c r="AK1420">
        <f t="shared" si="484"/>
        <v>0</v>
      </c>
      <c r="AL1420">
        <f t="shared" si="487"/>
        <v>0</v>
      </c>
      <c r="AM1420">
        <f t="shared" si="488"/>
        <v>0</v>
      </c>
      <c r="AN1420">
        <f t="shared" si="489"/>
        <v>0</v>
      </c>
      <c r="AO1420">
        <f t="shared" si="490"/>
        <v>0</v>
      </c>
      <c r="AP1420">
        <f t="shared" si="491"/>
        <v>0</v>
      </c>
      <c r="AQ1420">
        <f t="shared" si="492"/>
        <v>0</v>
      </c>
      <c r="AR1420">
        <f t="shared" si="493"/>
        <v>0</v>
      </c>
      <c r="AS1420">
        <f t="shared" si="494"/>
        <v>0</v>
      </c>
      <c r="AT1420">
        <f t="shared" si="495"/>
        <v>0</v>
      </c>
      <c r="AU1420">
        <f t="shared" si="496"/>
        <v>0</v>
      </c>
      <c r="AV1420">
        <f t="shared" si="497"/>
        <v>0</v>
      </c>
      <c r="AW1420">
        <f t="shared" si="498"/>
        <v>0</v>
      </c>
      <c r="AX1420">
        <f t="shared" si="499"/>
        <v>0</v>
      </c>
      <c r="AY1420">
        <f t="shared" si="500"/>
        <v>0</v>
      </c>
      <c r="AZ1420">
        <f t="shared" si="501"/>
        <v>0</v>
      </c>
      <c r="BA1420">
        <f t="shared" si="502"/>
        <v>0</v>
      </c>
      <c r="BB1420">
        <f t="shared" si="503"/>
        <v>0</v>
      </c>
      <c r="BC1420">
        <f t="shared" si="504"/>
        <v>0</v>
      </c>
      <c r="BD1420">
        <f t="shared" si="505"/>
        <v>0</v>
      </c>
      <c r="BE1420">
        <f t="shared" si="506"/>
        <v>0</v>
      </c>
      <c r="BF1420">
        <f t="shared" si="507"/>
        <v>0</v>
      </c>
      <c r="BG1420">
        <f t="shared" si="508"/>
        <v>0</v>
      </c>
      <c r="BH1420">
        <f t="shared" si="509"/>
        <v>0</v>
      </c>
      <c r="BI1420">
        <f t="shared" si="510"/>
        <v>0</v>
      </c>
      <c r="BJ1420" s="311">
        <f t="shared" si="511"/>
        <v>0</v>
      </c>
      <c r="BK1420" s="312">
        <f t="shared" si="512"/>
        <v>0</v>
      </c>
      <c r="BL1420" s="313">
        <f t="shared" si="513"/>
        <v>0</v>
      </c>
      <c r="BM1420" s="314">
        <f t="shared" si="520"/>
        <v>0</v>
      </c>
      <c r="BN1420" s="311">
        <f t="shared" si="514"/>
        <v>0</v>
      </c>
      <c r="BO1420" s="312">
        <f t="shared" si="515"/>
        <v>0</v>
      </c>
      <c r="BP1420" s="313">
        <f t="shared" si="516"/>
        <v>0</v>
      </c>
      <c r="BQ1420" s="314">
        <f t="shared" si="521"/>
        <v>0</v>
      </c>
      <c r="BR1420" s="311">
        <f t="shared" si="517"/>
        <v>0</v>
      </c>
      <c r="BS1420" s="312">
        <f t="shared" si="518"/>
        <v>0</v>
      </c>
      <c r="BT1420" s="313">
        <f t="shared" si="519"/>
        <v>0</v>
      </c>
      <c r="BU1420" s="314">
        <f t="shared" si="522"/>
        <v>0</v>
      </c>
      <c r="BV1420" s="247">
        <f t="shared" si="523"/>
        <v>0</v>
      </c>
      <c r="BW1420" s="310" t="str">
        <f>IF(BV1420=0,"",
IF(SUM($BV$1089:BV1420)=1,BX1420,
IF($BV$1664&gt;SUM($BV$1089:BV1420),_xlfn.CONCAT(", ",BX1420),
IF($BV$1664=SUM($BV$1089:BV1420),_xlfn.CONCAT(" y ",BX1420)))))</f>
        <v/>
      </c>
      <c r="BX1420" s="421">
        <v>332</v>
      </c>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row>
    <row r="1421" spans="1:133" ht="14.25">
      <c r="A1421" s="405"/>
      <c r="B1421" s="6"/>
      <c r="C1421" s="421" t="s">
        <v>6998</v>
      </c>
      <c r="D1421" s="668" t="str">
        <f>IF($AC$1082="","",IF(HLOOKUP($AC$1082,Presentación!$AQ$3:$BV$574,Presentación!AP336)="","",HLOOKUP($AC$1082,Presentación!$AQ$3:$BV$574,Presentación!AP336,0)))</f>
        <v/>
      </c>
      <c r="E1421" s="669"/>
      <c r="F1421" s="670"/>
      <c r="G1421" s="763" t="str">
        <f>IF($AC$1082="","",IF(HLOOKUP($AC$1082,Presentación!$BZ$3:$DE$574,Presentación!AP336,0)="","",HLOOKUP($AC$1082,Presentación!$BZ$3:$DE$574,Presentación!AP336,0)))</f>
        <v/>
      </c>
      <c r="H1421" s="669"/>
      <c r="I1421" s="669"/>
      <c r="J1421" s="669"/>
      <c r="K1421" s="669"/>
      <c r="L1421" s="670"/>
      <c r="M1421" s="112"/>
      <c r="N1421" s="112"/>
      <c r="O1421" s="112"/>
      <c r="P1421" s="112"/>
      <c r="Q1421" s="112"/>
      <c r="R1421" s="112"/>
      <c r="S1421" s="112"/>
      <c r="T1421" s="112"/>
      <c r="U1421" s="112"/>
      <c r="V1421" s="112"/>
      <c r="W1421" s="112"/>
      <c r="X1421" s="112"/>
      <c r="Y1421" s="112"/>
      <c r="Z1421" s="112"/>
      <c r="AA1421" s="112"/>
      <c r="AB1421" s="112"/>
      <c r="AC1421" s="112"/>
      <c r="AD1421" s="112"/>
      <c r="AG1421">
        <f t="shared" si="485"/>
        <v>0</v>
      </c>
      <c r="AH1421" s="247">
        <f t="shared" si="486"/>
        <v>0</v>
      </c>
      <c r="AI1421" s="310" t="str">
        <f>IF(AH1421=0,"",
IF(SUM($AH$1088:AH1421)=1,AJ1421,
IF($AH$1663&gt;SUM($AH$1088:AH1421),_xlfn.CONCAT(", ",AJ1421),
IF($AH$1663=SUM($AH$1088:AH1421),_xlfn.CONCAT(" y ",AJ1421)))))</f>
        <v/>
      </c>
      <c r="AJ1421" s="421">
        <v>334</v>
      </c>
      <c r="AK1421">
        <f t="shared" si="484"/>
        <v>0</v>
      </c>
      <c r="AL1421">
        <f t="shared" si="487"/>
        <v>0</v>
      </c>
      <c r="AM1421">
        <f t="shared" si="488"/>
        <v>0</v>
      </c>
      <c r="AN1421">
        <f t="shared" si="489"/>
        <v>0</v>
      </c>
      <c r="AO1421">
        <f t="shared" si="490"/>
        <v>0</v>
      </c>
      <c r="AP1421">
        <f t="shared" si="491"/>
        <v>0</v>
      </c>
      <c r="AQ1421">
        <f t="shared" si="492"/>
        <v>0</v>
      </c>
      <c r="AR1421">
        <f t="shared" si="493"/>
        <v>0</v>
      </c>
      <c r="AS1421">
        <f t="shared" si="494"/>
        <v>0</v>
      </c>
      <c r="AT1421">
        <f t="shared" si="495"/>
        <v>0</v>
      </c>
      <c r="AU1421">
        <f t="shared" si="496"/>
        <v>0</v>
      </c>
      <c r="AV1421">
        <f t="shared" si="497"/>
        <v>0</v>
      </c>
      <c r="AW1421">
        <f t="shared" si="498"/>
        <v>0</v>
      </c>
      <c r="AX1421">
        <f t="shared" si="499"/>
        <v>0</v>
      </c>
      <c r="AY1421">
        <f t="shared" si="500"/>
        <v>0</v>
      </c>
      <c r="AZ1421">
        <f t="shared" si="501"/>
        <v>0</v>
      </c>
      <c r="BA1421">
        <f t="shared" si="502"/>
        <v>0</v>
      </c>
      <c r="BB1421">
        <f t="shared" si="503"/>
        <v>0</v>
      </c>
      <c r="BC1421">
        <f t="shared" si="504"/>
        <v>0</v>
      </c>
      <c r="BD1421">
        <f t="shared" si="505"/>
        <v>0</v>
      </c>
      <c r="BE1421">
        <f t="shared" si="506"/>
        <v>0</v>
      </c>
      <c r="BF1421">
        <f t="shared" si="507"/>
        <v>0</v>
      </c>
      <c r="BG1421">
        <f t="shared" si="508"/>
        <v>0</v>
      </c>
      <c r="BH1421">
        <f t="shared" si="509"/>
        <v>0</v>
      </c>
      <c r="BI1421">
        <f t="shared" si="510"/>
        <v>0</v>
      </c>
      <c r="BJ1421" s="311">
        <f t="shared" si="511"/>
        <v>0</v>
      </c>
      <c r="BK1421" s="312">
        <f t="shared" si="512"/>
        <v>0</v>
      </c>
      <c r="BL1421" s="313">
        <f t="shared" si="513"/>
        <v>0</v>
      </c>
      <c r="BM1421" s="314">
        <f t="shared" si="520"/>
        <v>0</v>
      </c>
      <c r="BN1421" s="311">
        <f t="shared" si="514"/>
        <v>0</v>
      </c>
      <c r="BO1421" s="312">
        <f t="shared" si="515"/>
        <v>0</v>
      </c>
      <c r="BP1421" s="313">
        <f t="shared" si="516"/>
        <v>0</v>
      </c>
      <c r="BQ1421" s="314">
        <f t="shared" si="521"/>
        <v>0</v>
      </c>
      <c r="BR1421" s="311">
        <f t="shared" si="517"/>
        <v>0</v>
      </c>
      <c r="BS1421" s="312">
        <f t="shared" si="518"/>
        <v>0</v>
      </c>
      <c r="BT1421" s="313">
        <f t="shared" si="519"/>
        <v>0</v>
      </c>
      <c r="BU1421" s="314">
        <f t="shared" si="522"/>
        <v>0</v>
      </c>
      <c r="BV1421" s="247">
        <f t="shared" si="523"/>
        <v>0</v>
      </c>
      <c r="BW1421" s="310" t="str">
        <f>IF(BV1421=0,"",
IF(SUM($BV$1089:BV1421)=1,BX1421,
IF($BV$1664&gt;SUM($BV$1089:BV1421),_xlfn.CONCAT(", ",BX1421),
IF($BV$1664=SUM($BV$1089:BV1421),_xlfn.CONCAT(" y ",BX1421)))))</f>
        <v/>
      </c>
      <c r="BX1421" s="421">
        <v>333</v>
      </c>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row>
    <row r="1422" spans="1:133" ht="14.25">
      <c r="A1422" s="405"/>
      <c r="B1422" s="6"/>
      <c r="C1422" s="421" t="s">
        <v>6999</v>
      </c>
      <c r="D1422" s="668" t="str">
        <f>IF($AC$1082="","",IF(HLOOKUP($AC$1082,Presentación!$AQ$3:$BV$574,Presentación!AP337)="","",HLOOKUP($AC$1082,Presentación!$AQ$3:$BV$574,Presentación!AP337,0)))</f>
        <v/>
      </c>
      <c r="E1422" s="669"/>
      <c r="F1422" s="670"/>
      <c r="G1422" s="763" t="str">
        <f>IF($AC$1082="","",IF(HLOOKUP($AC$1082,Presentación!$BZ$3:$DE$574,Presentación!AP337,0)="","",HLOOKUP($AC$1082,Presentación!$BZ$3:$DE$574,Presentación!AP337,0)))</f>
        <v/>
      </c>
      <c r="H1422" s="669"/>
      <c r="I1422" s="669"/>
      <c r="J1422" s="669"/>
      <c r="K1422" s="669"/>
      <c r="L1422" s="670"/>
      <c r="M1422" s="112"/>
      <c r="N1422" s="112"/>
      <c r="O1422" s="112"/>
      <c r="P1422" s="112"/>
      <c r="Q1422" s="112"/>
      <c r="R1422" s="112"/>
      <c r="S1422" s="112"/>
      <c r="T1422" s="112"/>
      <c r="U1422" s="112"/>
      <c r="V1422" s="112"/>
      <c r="W1422" s="112"/>
      <c r="X1422" s="112"/>
      <c r="Y1422" s="112"/>
      <c r="Z1422" s="112"/>
      <c r="AA1422" s="112"/>
      <c r="AB1422" s="112"/>
      <c r="AC1422" s="112"/>
      <c r="AD1422" s="112"/>
      <c r="AG1422">
        <f t="shared" si="485"/>
        <v>0</v>
      </c>
      <c r="AH1422" s="247">
        <f t="shared" si="486"/>
        <v>0</v>
      </c>
      <c r="AI1422" s="310" t="str">
        <f>IF(AH1422=0,"",
IF(SUM($AH$1088:AH1422)=1,AJ1422,
IF($AH$1663&gt;SUM($AH$1088:AH1422),_xlfn.CONCAT(", ",AJ1422),
IF($AH$1663=SUM($AH$1088:AH1422),_xlfn.CONCAT(" y ",AJ1422)))))</f>
        <v/>
      </c>
      <c r="AJ1422" s="421">
        <v>335</v>
      </c>
      <c r="AK1422">
        <f t="shared" si="484"/>
        <v>0</v>
      </c>
      <c r="AL1422">
        <f t="shared" si="487"/>
        <v>0</v>
      </c>
      <c r="AM1422">
        <f t="shared" si="488"/>
        <v>0</v>
      </c>
      <c r="AN1422">
        <f t="shared" si="489"/>
        <v>0</v>
      </c>
      <c r="AO1422">
        <f t="shared" si="490"/>
        <v>0</v>
      </c>
      <c r="AP1422">
        <f t="shared" si="491"/>
        <v>0</v>
      </c>
      <c r="AQ1422">
        <f t="shared" si="492"/>
        <v>0</v>
      </c>
      <c r="AR1422">
        <f t="shared" si="493"/>
        <v>0</v>
      </c>
      <c r="AS1422">
        <f t="shared" si="494"/>
        <v>0</v>
      </c>
      <c r="AT1422">
        <f t="shared" si="495"/>
        <v>0</v>
      </c>
      <c r="AU1422">
        <f t="shared" si="496"/>
        <v>0</v>
      </c>
      <c r="AV1422">
        <f t="shared" si="497"/>
        <v>0</v>
      </c>
      <c r="AW1422">
        <f t="shared" si="498"/>
        <v>0</v>
      </c>
      <c r="AX1422">
        <f t="shared" si="499"/>
        <v>0</v>
      </c>
      <c r="AY1422">
        <f t="shared" si="500"/>
        <v>0</v>
      </c>
      <c r="AZ1422">
        <f t="shared" si="501"/>
        <v>0</v>
      </c>
      <c r="BA1422">
        <f t="shared" si="502"/>
        <v>0</v>
      </c>
      <c r="BB1422">
        <f t="shared" si="503"/>
        <v>0</v>
      </c>
      <c r="BC1422">
        <f t="shared" si="504"/>
        <v>0</v>
      </c>
      <c r="BD1422">
        <f t="shared" si="505"/>
        <v>0</v>
      </c>
      <c r="BE1422">
        <f t="shared" si="506"/>
        <v>0</v>
      </c>
      <c r="BF1422">
        <f t="shared" si="507"/>
        <v>0</v>
      </c>
      <c r="BG1422">
        <f t="shared" si="508"/>
        <v>0</v>
      </c>
      <c r="BH1422">
        <f t="shared" si="509"/>
        <v>0</v>
      </c>
      <c r="BI1422">
        <f t="shared" si="510"/>
        <v>0</v>
      </c>
      <c r="BJ1422" s="311">
        <f t="shared" si="511"/>
        <v>0</v>
      </c>
      <c r="BK1422" s="312">
        <f t="shared" si="512"/>
        <v>0</v>
      </c>
      <c r="BL1422" s="313">
        <f t="shared" si="513"/>
        <v>0</v>
      </c>
      <c r="BM1422" s="314">
        <f t="shared" si="520"/>
        <v>0</v>
      </c>
      <c r="BN1422" s="311">
        <f t="shared" si="514"/>
        <v>0</v>
      </c>
      <c r="BO1422" s="312">
        <f t="shared" si="515"/>
        <v>0</v>
      </c>
      <c r="BP1422" s="313">
        <f t="shared" si="516"/>
        <v>0</v>
      </c>
      <c r="BQ1422" s="314">
        <f t="shared" si="521"/>
        <v>0</v>
      </c>
      <c r="BR1422" s="311">
        <f t="shared" si="517"/>
        <v>0</v>
      </c>
      <c r="BS1422" s="312">
        <f t="shared" si="518"/>
        <v>0</v>
      </c>
      <c r="BT1422" s="313">
        <f t="shared" si="519"/>
        <v>0</v>
      </c>
      <c r="BU1422" s="314">
        <f t="shared" si="522"/>
        <v>0</v>
      </c>
      <c r="BV1422" s="247">
        <f t="shared" si="523"/>
        <v>0</v>
      </c>
      <c r="BW1422" s="310" t="str">
        <f>IF(BV1422=0,"",
IF(SUM($BV$1089:BV1422)=1,BX1422,
IF($BV$1664&gt;SUM($BV$1089:BV1422),_xlfn.CONCAT(", ",BX1422),
IF($BV$1664=SUM($BV$1089:BV1422),_xlfn.CONCAT(" y ",BX1422)))))</f>
        <v/>
      </c>
      <c r="BX1422" s="421">
        <v>334</v>
      </c>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row>
    <row r="1423" spans="1:133" ht="14.25">
      <c r="A1423" s="405"/>
      <c r="B1423" s="6"/>
      <c r="C1423" s="421" t="s">
        <v>7000</v>
      </c>
      <c r="D1423" s="668" t="str">
        <f>IF($AC$1082="","",IF(HLOOKUP($AC$1082,Presentación!$AQ$3:$BV$574,Presentación!AP338)="","",HLOOKUP($AC$1082,Presentación!$AQ$3:$BV$574,Presentación!AP338,0)))</f>
        <v/>
      </c>
      <c r="E1423" s="669"/>
      <c r="F1423" s="670"/>
      <c r="G1423" s="763" t="str">
        <f>IF($AC$1082="","",IF(HLOOKUP($AC$1082,Presentación!$BZ$3:$DE$574,Presentación!AP338,0)="","",HLOOKUP($AC$1082,Presentación!$BZ$3:$DE$574,Presentación!AP338,0)))</f>
        <v/>
      </c>
      <c r="H1423" s="669"/>
      <c r="I1423" s="669"/>
      <c r="J1423" s="669"/>
      <c r="K1423" s="669"/>
      <c r="L1423" s="670"/>
      <c r="M1423" s="112"/>
      <c r="N1423" s="112"/>
      <c r="O1423" s="112"/>
      <c r="P1423" s="112"/>
      <c r="Q1423" s="112"/>
      <c r="R1423" s="112"/>
      <c r="S1423" s="112"/>
      <c r="T1423" s="112"/>
      <c r="U1423" s="112"/>
      <c r="V1423" s="112"/>
      <c r="W1423" s="112"/>
      <c r="X1423" s="112"/>
      <c r="Y1423" s="112"/>
      <c r="Z1423" s="112"/>
      <c r="AA1423" s="112"/>
      <c r="AB1423" s="112"/>
      <c r="AC1423" s="112"/>
      <c r="AD1423" s="112"/>
      <c r="AG1423">
        <f t="shared" si="485"/>
        <v>0</v>
      </c>
      <c r="AH1423" s="247">
        <f t="shared" si="486"/>
        <v>0</v>
      </c>
      <c r="AI1423" s="310" t="str">
        <f>IF(AH1423=0,"",
IF(SUM($AH$1088:AH1423)=1,AJ1423,
IF($AH$1663&gt;SUM($AH$1088:AH1423),_xlfn.CONCAT(", ",AJ1423),
IF($AH$1663=SUM($AH$1088:AH1423),_xlfn.CONCAT(" y ",AJ1423)))))</f>
        <v/>
      </c>
      <c r="AJ1423" s="421">
        <v>336</v>
      </c>
      <c r="AK1423">
        <f t="shared" si="484"/>
        <v>0</v>
      </c>
      <c r="AL1423">
        <f t="shared" si="487"/>
        <v>0</v>
      </c>
      <c r="AM1423">
        <f t="shared" si="488"/>
        <v>0</v>
      </c>
      <c r="AN1423">
        <f t="shared" si="489"/>
        <v>0</v>
      </c>
      <c r="AO1423">
        <f t="shared" si="490"/>
        <v>0</v>
      </c>
      <c r="AP1423">
        <f t="shared" si="491"/>
        <v>0</v>
      </c>
      <c r="AQ1423">
        <f t="shared" si="492"/>
        <v>0</v>
      </c>
      <c r="AR1423">
        <f t="shared" si="493"/>
        <v>0</v>
      </c>
      <c r="AS1423">
        <f t="shared" si="494"/>
        <v>0</v>
      </c>
      <c r="AT1423">
        <f t="shared" si="495"/>
        <v>0</v>
      </c>
      <c r="AU1423">
        <f t="shared" si="496"/>
        <v>0</v>
      </c>
      <c r="AV1423">
        <f t="shared" si="497"/>
        <v>0</v>
      </c>
      <c r="AW1423">
        <f t="shared" si="498"/>
        <v>0</v>
      </c>
      <c r="AX1423">
        <f t="shared" si="499"/>
        <v>0</v>
      </c>
      <c r="AY1423">
        <f t="shared" si="500"/>
        <v>0</v>
      </c>
      <c r="AZ1423">
        <f t="shared" si="501"/>
        <v>0</v>
      </c>
      <c r="BA1423">
        <f t="shared" si="502"/>
        <v>0</v>
      </c>
      <c r="BB1423">
        <f t="shared" si="503"/>
        <v>0</v>
      </c>
      <c r="BC1423">
        <f t="shared" si="504"/>
        <v>0</v>
      </c>
      <c r="BD1423">
        <f t="shared" si="505"/>
        <v>0</v>
      </c>
      <c r="BE1423">
        <f t="shared" si="506"/>
        <v>0</v>
      </c>
      <c r="BF1423">
        <f t="shared" si="507"/>
        <v>0</v>
      </c>
      <c r="BG1423">
        <f t="shared" si="508"/>
        <v>0</v>
      </c>
      <c r="BH1423">
        <f t="shared" si="509"/>
        <v>0</v>
      </c>
      <c r="BI1423">
        <f t="shared" si="510"/>
        <v>0</v>
      </c>
      <c r="BJ1423" s="311">
        <f t="shared" si="511"/>
        <v>0</v>
      </c>
      <c r="BK1423" s="312">
        <f t="shared" si="512"/>
        <v>0</v>
      </c>
      <c r="BL1423" s="313">
        <f t="shared" si="513"/>
        <v>0</v>
      </c>
      <c r="BM1423" s="314">
        <f t="shared" si="520"/>
        <v>0</v>
      </c>
      <c r="BN1423" s="311">
        <f t="shared" si="514"/>
        <v>0</v>
      </c>
      <c r="BO1423" s="312">
        <f t="shared" si="515"/>
        <v>0</v>
      </c>
      <c r="BP1423" s="313">
        <f t="shared" si="516"/>
        <v>0</v>
      </c>
      <c r="BQ1423" s="314">
        <f t="shared" si="521"/>
        <v>0</v>
      </c>
      <c r="BR1423" s="311">
        <f t="shared" si="517"/>
        <v>0</v>
      </c>
      <c r="BS1423" s="312">
        <f t="shared" si="518"/>
        <v>0</v>
      </c>
      <c r="BT1423" s="313">
        <f t="shared" si="519"/>
        <v>0</v>
      </c>
      <c r="BU1423" s="314">
        <f t="shared" si="522"/>
        <v>0</v>
      </c>
      <c r="BV1423" s="247">
        <f t="shared" si="523"/>
        <v>0</v>
      </c>
      <c r="BW1423" s="310" t="str">
        <f>IF(BV1423=0,"",
IF(SUM($BV$1089:BV1423)=1,BX1423,
IF($BV$1664&gt;SUM($BV$1089:BV1423),_xlfn.CONCAT(", ",BX1423),
IF($BV$1664=SUM($BV$1089:BV1423),_xlfn.CONCAT(" y ",BX1423)))))</f>
        <v/>
      </c>
      <c r="BX1423" s="421">
        <v>335</v>
      </c>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row>
    <row r="1424" spans="1:133" ht="14.25">
      <c r="A1424" s="405"/>
      <c r="B1424" s="6"/>
      <c r="C1424" s="421" t="s">
        <v>7001</v>
      </c>
      <c r="D1424" s="668" t="str">
        <f>IF($AC$1082="","",IF(HLOOKUP($AC$1082,Presentación!$AQ$3:$BV$574,Presentación!AP339)="","",HLOOKUP($AC$1082,Presentación!$AQ$3:$BV$574,Presentación!AP339,0)))</f>
        <v/>
      </c>
      <c r="E1424" s="669"/>
      <c r="F1424" s="670"/>
      <c r="G1424" s="763" t="str">
        <f>IF($AC$1082="","",IF(HLOOKUP($AC$1082,Presentación!$BZ$3:$DE$574,Presentación!AP339,0)="","",HLOOKUP($AC$1082,Presentación!$BZ$3:$DE$574,Presentación!AP339,0)))</f>
        <v/>
      </c>
      <c r="H1424" s="669"/>
      <c r="I1424" s="669"/>
      <c r="J1424" s="669"/>
      <c r="K1424" s="669"/>
      <c r="L1424" s="670"/>
      <c r="M1424" s="112"/>
      <c r="N1424" s="112"/>
      <c r="O1424" s="112"/>
      <c r="P1424" s="112"/>
      <c r="Q1424" s="112"/>
      <c r="R1424" s="112"/>
      <c r="S1424" s="112"/>
      <c r="T1424" s="112"/>
      <c r="U1424" s="112"/>
      <c r="V1424" s="112"/>
      <c r="W1424" s="112"/>
      <c r="X1424" s="112"/>
      <c r="Y1424" s="112"/>
      <c r="Z1424" s="112"/>
      <c r="AA1424" s="112"/>
      <c r="AB1424" s="112"/>
      <c r="AC1424" s="112"/>
      <c r="AD1424" s="112"/>
      <c r="AG1424">
        <f t="shared" si="485"/>
        <v>0</v>
      </c>
      <c r="AH1424" s="247">
        <f t="shared" si="486"/>
        <v>0</v>
      </c>
      <c r="AI1424" s="310" t="str">
        <f>IF(AH1424=0,"",
IF(SUM($AH$1088:AH1424)=1,AJ1424,
IF($AH$1663&gt;SUM($AH$1088:AH1424),_xlfn.CONCAT(", ",AJ1424),
IF($AH$1663=SUM($AH$1088:AH1424),_xlfn.CONCAT(" y ",AJ1424)))))</f>
        <v/>
      </c>
      <c r="AJ1424" s="421">
        <v>337</v>
      </c>
      <c r="AK1424">
        <f t="shared" si="484"/>
        <v>0</v>
      </c>
      <c r="AL1424">
        <f t="shared" si="487"/>
        <v>0</v>
      </c>
      <c r="AM1424">
        <f t="shared" si="488"/>
        <v>0</v>
      </c>
      <c r="AN1424">
        <f t="shared" si="489"/>
        <v>0</v>
      </c>
      <c r="AO1424">
        <f t="shared" si="490"/>
        <v>0</v>
      </c>
      <c r="AP1424">
        <f t="shared" si="491"/>
        <v>0</v>
      </c>
      <c r="AQ1424">
        <f t="shared" si="492"/>
        <v>0</v>
      </c>
      <c r="AR1424">
        <f t="shared" si="493"/>
        <v>0</v>
      </c>
      <c r="AS1424">
        <f t="shared" si="494"/>
        <v>0</v>
      </c>
      <c r="AT1424">
        <f t="shared" si="495"/>
        <v>0</v>
      </c>
      <c r="AU1424">
        <f t="shared" si="496"/>
        <v>0</v>
      </c>
      <c r="AV1424">
        <f t="shared" si="497"/>
        <v>0</v>
      </c>
      <c r="AW1424">
        <f t="shared" si="498"/>
        <v>0</v>
      </c>
      <c r="AX1424">
        <f t="shared" si="499"/>
        <v>0</v>
      </c>
      <c r="AY1424">
        <f t="shared" si="500"/>
        <v>0</v>
      </c>
      <c r="AZ1424">
        <f t="shared" si="501"/>
        <v>0</v>
      </c>
      <c r="BA1424">
        <f t="shared" si="502"/>
        <v>0</v>
      </c>
      <c r="BB1424">
        <f t="shared" si="503"/>
        <v>0</v>
      </c>
      <c r="BC1424">
        <f t="shared" si="504"/>
        <v>0</v>
      </c>
      <c r="BD1424">
        <f t="shared" si="505"/>
        <v>0</v>
      </c>
      <c r="BE1424">
        <f t="shared" si="506"/>
        <v>0</v>
      </c>
      <c r="BF1424">
        <f t="shared" si="507"/>
        <v>0</v>
      </c>
      <c r="BG1424">
        <f t="shared" si="508"/>
        <v>0</v>
      </c>
      <c r="BH1424">
        <f t="shared" si="509"/>
        <v>0</v>
      </c>
      <c r="BI1424">
        <f t="shared" si="510"/>
        <v>0</v>
      </c>
      <c r="BJ1424" s="311">
        <f t="shared" si="511"/>
        <v>0</v>
      </c>
      <c r="BK1424" s="312">
        <f t="shared" si="512"/>
        <v>0</v>
      </c>
      <c r="BL1424" s="313">
        <f t="shared" si="513"/>
        <v>0</v>
      </c>
      <c r="BM1424" s="314">
        <f t="shared" si="520"/>
        <v>0</v>
      </c>
      <c r="BN1424" s="311">
        <f t="shared" si="514"/>
        <v>0</v>
      </c>
      <c r="BO1424" s="312">
        <f t="shared" si="515"/>
        <v>0</v>
      </c>
      <c r="BP1424" s="313">
        <f t="shared" si="516"/>
        <v>0</v>
      </c>
      <c r="BQ1424" s="314">
        <f t="shared" si="521"/>
        <v>0</v>
      </c>
      <c r="BR1424" s="311">
        <f t="shared" si="517"/>
        <v>0</v>
      </c>
      <c r="BS1424" s="312">
        <f t="shared" si="518"/>
        <v>0</v>
      </c>
      <c r="BT1424" s="313">
        <f t="shared" si="519"/>
        <v>0</v>
      </c>
      <c r="BU1424" s="314">
        <f t="shared" si="522"/>
        <v>0</v>
      </c>
      <c r="BV1424" s="247">
        <f t="shared" si="523"/>
        <v>0</v>
      </c>
      <c r="BW1424" s="310" t="str">
        <f>IF(BV1424=0,"",
IF(SUM($BV$1089:BV1424)=1,BX1424,
IF($BV$1664&gt;SUM($BV$1089:BV1424),_xlfn.CONCAT(", ",BX1424),
IF($BV$1664=SUM($BV$1089:BV1424),_xlfn.CONCAT(" y ",BX1424)))))</f>
        <v/>
      </c>
      <c r="BX1424" s="421">
        <v>336</v>
      </c>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row>
    <row r="1425" spans="1:133" ht="14.25">
      <c r="A1425" s="405"/>
      <c r="B1425" s="6"/>
      <c r="C1425" s="421" t="s">
        <v>7002</v>
      </c>
      <c r="D1425" s="668" t="str">
        <f>IF($AC$1082="","",IF(HLOOKUP($AC$1082,Presentación!$AQ$3:$BV$574,Presentación!AP340)="","",HLOOKUP($AC$1082,Presentación!$AQ$3:$BV$574,Presentación!AP340,0)))</f>
        <v/>
      </c>
      <c r="E1425" s="669"/>
      <c r="F1425" s="670"/>
      <c r="G1425" s="763" t="str">
        <f>IF($AC$1082="","",IF(HLOOKUP($AC$1082,Presentación!$BZ$3:$DE$574,Presentación!AP340,0)="","",HLOOKUP($AC$1082,Presentación!$BZ$3:$DE$574,Presentación!AP340,0)))</f>
        <v/>
      </c>
      <c r="H1425" s="669"/>
      <c r="I1425" s="669"/>
      <c r="J1425" s="669"/>
      <c r="K1425" s="669"/>
      <c r="L1425" s="670"/>
      <c r="M1425" s="112"/>
      <c r="N1425" s="112"/>
      <c r="O1425" s="112"/>
      <c r="P1425" s="112"/>
      <c r="Q1425" s="112"/>
      <c r="R1425" s="112"/>
      <c r="S1425" s="112"/>
      <c r="T1425" s="112"/>
      <c r="U1425" s="112"/>
      <c r="V1425" s="112"/>
      <c r="W1425" s="112"/>
      <c r="X1425" s="112"/>
      <c r="Y1425" s="112"/>
      <c r="Z1425" s="112"/>
      <c r="AA1425" s="112"/>
      <c r="AB1425" s="112"/>
      <c r="AC1425" s="112"/>
      <c r="AD1425" s="112"/>
      <c r="AG1425">
        <f t="shared" si="485"/>
        <v>0</v>
      </c>
      <c r="AH1425" s="247">
        <f t="shared" si="486"/>
        <v>0</v>
      </c>
      <c r="AI1425" s="310" t="str">
        <f>IF(AH1425=0,"",
IF(SUM($AH$1088:AH1425)=1,AJ1425,
IF($AH$1663&gt;SUM($AH$1088:AH1425),_xlfn.CONCAT(", ",AJ1425),
IF($AH$1663=SUM($AH$1088:AH1425),_xlfn.CONCAT(" y ",AJ1425)))))</f>
        <v/>
      </c>
      <c r="AJ1425" s="421">
        <v>338</v>
      </c>
      <c r="AK1425">
        <f t="shared" si="484"/>
        <v>0</v>
      </c>
      <c r="AL1425">
        <f t="shared" si="487"/>
        <v>0</v>
      </c>
      <c r="AM1425">
        <f t="shared" si="488"/>
        <v>0</v>
      </c>
      <c r="AN1425">
        <f t="shared" si="489"/>
        <v>0</v>
      </c>
      <c r="AO1425">
        <f t="shared" si="490"/>
        <v>0</v>
      </c>
      <c r="AP1425">
        <f t="shared" si="491"/>
        <v>0</v>
      </c>
      <c r="AQ1425">
        <f t="shared" si="492"/>
        <v>0</v>
      </c>
      <c r="AR1425">
        <f t="shared" si="493"/>
        <v>0</v>
      </c>
      <c r="AS1425">
        <f t="shared" si="494"/>
        <v>0</v>
      </c>
      <c r="AT1425">
        <f t="shared" si="495"/>
        <v>0</v>
      </c>
      <c r="AU1425">
        <f t="shared" si="496"/>
        <v>0</v>
      </c>
      <c r="AV1425">
        <f t="shared" si="497"/>
        <v>0</v>
      </c>
      <c r="AW1425">
        <f t="shared" si="498"/>
        <v>0</v>
      </c>
      <c r="AX1425">
        <f t="shared" si="499"/>
        <v>0</v>
      </c>
      <c r="AY1425">
        <f t="shared" si="500"/>
        <v>0</v>
      </c>
      <c r="AZ1425">
        <f t="shared" si="501"/>
        <v>0</v>
      </c>
      <c r="BA1425">
        <f t="shared" si="502"/>
        <v>0</v>
      </c>
      <c r="BB1425">
        <f t="shared" si="503"/>
        <v>0</v>
      </c>
      <c r="BC1425">
        <f t="shared" si="504"/>
        <v>0</v>
      </c>
      <c r="BD1425">
        <f t="shared" si="505"/>
        <v>0</v>
      </c>
      <c r="BE1425">
        <f t="shared" si="506"/>
        <v>0</v>
      </c>
      <c r="BF1425">
        <f t="shared" si="507"/>
        <v>0</v>
      </c>
      <c r="BG1425">
        <f t="shared" si="508"/>
        <v>0</v>
      </c>
      <c r="BH1425">
        <f t="shared" si="509"/>
        <v>0</v>
      </c>
      <c r="BI1425">
        <f t="shared" si="510"/>
        <v>0</v>
      </c>
      <c r="BJ1425" s="311">
        <f t="shared" si="511"/>
        <v>0</v>
      </c>
      <c r="BK1425" s="312">
        <f t="shared" si="512"/>
        <v>0</v>
      </c>
      <c r="BL1425" s="313">
        <f t="shared" si="513"/>
        <v>0</v>
      </c>
      <c r="BM1425" s="314">
        <f t="shared" si="520"/>
        <v>0</v>
      </c>
      <c r="BN1425" s="311">
        <f t="shared" si="514"/>
        <v>0</v>
      </c>
      <c r="BO1425" s="312">
        <f t="shared" si="515"/>
        <v>0</v>
      </c>
      <c r="BP1425" s="313">
        <f t="shared" si="516"/>
        <v>0</v>
      </c>
      <c r="BQ1425" s="314">
        <f t="shared" si="521"/>
        <v>0</v>
      </c>
      <c r="BR1425" s="311">
        <f t="shared" si="517"/>
        <v>0</v>
      </c>
      <c r="BS1425" s="312">
        <f t="shared" si="518"/>
        <v>0</v>
      </c>
      <c r="BT1425" s="313">
        <f t="shared" si="519"/>
        <v>0</v>
      </c>
      <c r="BU1425" s="314">
        <f t="shared" si="522"/>
        <v>0</v>
      </c>
      <c r="BV1425" s="247">
        <f t="shared" si="523"/>
        <v>0</v>
      </c>
      <c r="BW1425" s="310" t="str">
        <f>IF(BV1425=0,"",
IF(SUM($BV$1089:BV1425)=1,BX1425,
IF($BV$1664&gt;SUM($BV$1089:BV1425),_xlfn.CONCAT(", ",BX1425),
IF($BV$1664=SUM($BV$1089:BV1425),_xlfn.CONCAT(" y ",BX1425)))))</f>
        <v/>
      </c>
      <c r="BX1425" s="421">
        <v>337</v>
      </c>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row>
    <row r="1426" spans="1:133" ht="14.25">
      <c r="A1426" s="405"/>
      <c r="B1426" s="6"/>
      <c r="C1426" s="421" t="s">
        <v>7003</v>
      </c>
      <c r="D1426" s="668" t="str">
        <f>IF($AC$1082="","",IF(HLOOKUP($AC$1082,Presentación!$AQ$3:$BV$574,Presentación!AP341)="","",HLOOKUP($AC$1082,Presentación!$AQ$3:$BV$574,Presentación!AP341,0)))</f>
        <v/>
      </c>
      <c r="E1426" s="669"/>
      <c r="F1426" s="670"/>
      <c r="G1426" s="763" t="str">
        <f>IF($AC$1082="","",IF(HLOOKUP($AC$1082,Presentación!$BZ$3:$DE$574,Presentación!AP341,0)="","",HLOOKUP($AC$1082,Presentación!$BZ$3:$DE$574,Presentación!AP341,0)))</f>
        <v/>
      </c>
      <c r="H1426" s="669"/>
      <c r="I1426" s="669"/>
      <c r="J1426" s="669"/>
      <c r="K1426" s="669"/>
      <c r="L1426" s="670"/>
      <c r="M1426" s="112"/>
      <c r="N1426" s="112"/>
      <c r="O1426" s="112"/>
      <c r="P1426" s="112"/>
      <c r="Q1426" s="112"/>
      <c r="R1426" s="112"/>
      <c r="S1426" s="112"/>
      <c r="T1426" s="112"/>
      <c r="U1426" s="112"/>
      <c r="V1426" s="112"/>
      <c r="W1426" s="112"/>
      <c r="X1426" s="112"/>
      <c r="Y1426" s="112"/>
      <c r="Z1426" s="112"/>
      <c r="AA1426" s="112"/>
      <c r="AB1426" s="112"/>
      <c r="AC1426" s="112"/>
      <c r="AD1426" s="112"/>
      <c r="AG1426">
        <f t="shared" si="485"/>
        <v>0</v>
      </c>
      <c r="AH1426" s="247">
        <f t="shared" si="486"/>
        <v>0</v>
      </c>
      <c r="AI1426" s="310" t="str">
        <f>IF(AH1426=0,"",
IF(SUM($AH$1088:AH1426)=1,AJ1426,
IF($AH$1663&gt;SUM($AH$1088:AH1426),_xlfn.CONCAT(", ",AJ1426),
IF($AH$1663=SUM($AH$1088:AH1426),_xlfn.CONCAT(" y ",AJ1426)))))</f>
        <v/>
      </c>
      <c r="AJ1426" s="421">
        <v>339</v>
      </c>
      <c r="AK1426">
        <f t="shared" si="484"/>
        <v>0</v>
      </c>
      <c r="AL1426">
        <f t="shared" si="487"/>
        <v>0</v>
      </c>
      <c r="AM1426">
        <f t="shared" si="488"/>
        <v>0</v>
      </c>
      <c r="AN1426">
        <f t="shared" si="489"/>
        <v>0</v>
      </c>
      <c r="AO1426">
        <f t="shared" si="490"/>
        <v>0</v>
      </c>
      <c r="AP1426">
        <f t="shared" si="491"/>
        <v>0</v>
      </c>
      <c r="AQ1426">
        <f t="shared" si="492"/>
        <v>0</v>
      </c>
      <c r="AR1426">
        <f t="shared" si="493"/>
        <v>0</v>
      </c>
      <c r="AS1426">
        <f t="shared" si="494"/>
        <v>0</v>
      </c>
      <c r="AT1426">
        <f t="shared" si="495"/>
        <v>0</v>
      </c>
      <c r="AU1426">
        <f t="shared" si="496"/>
        <v>0</v>
      </c>
      <c r="AV1426">
        <f t="shared" si="497"/>
        <v>0</v>
      </c>
      <c r="AW1426">
        <f t="shared" si="498"/>
        <v>0</v>
      </c>
      <c r="AX1426">
        <f t="shared" si="499"/>
        <v>0</v>
      </c>
      <c r="AY1426">
        <f t="shared" si="500"/>
        <v>0</v>
      </c>
      <c r="AZ1426">
        <f t="shared" si="501"/>
        <v>0</v>
      </c>
      <c r="BA1426">
        <f t="shared" si="502"/>
        <v>0</v>
      </c>
      <c r="BB1426">
        <f t="shared" si="503"/>
        <v>0</v>
      </c>
      <c r="BC1426">
        <f t="shared" si="504"/>
        <v>0</v>
      </c>
      <c r="BD1426">
        <f t="shared" si="505"/>
        <v>0</v>
      </c>
      <c r="BE1426">
        <f t="shared" si="506"/>
        <v>0</v>
      </c>
      <c r="BF1426">
        <f t="shared" si="507"/>
        <v>0</v>
      </c>
      <c r="BG1426">
        <f t="shared" si="508"/>
        <v>0</v>
      </c>
      <c r="BH1426">
        <f t="shared" si="509"/>
        <v>0</v>
      </c>
      <c r="BI1426">
        <f t="shared" si="510"/>
        <v>0</v>
      </c>
      <c r="BJ1426" s="311">
        <f t="shared" si="511"/>
        <v>0</v>
      </c>
      <c r="BK1426" s="312">
        <f t="shared" si="512"/>
        <v>0</v>
      </c>
      <c r="BL1426" s="313">
        <f t="shared" si="513"/>
        <v>0</v>
      </c>
      <c r="BM1426" s="314">
        <f t="shared" si="520"/>
        <v>0</v>
      </c>
      <c r="BN1426" s="311">
        <f t="shared" si="514"/>
        <v>0</v>
      </c>
      <c r="BO1426" s="312">
        <f t="shared" si="515"/>
        <v>0</v>
      </c>
      <c r="BP1426" s="313">
        <f t="shared" si="516"/>
        <v>0</v>
      </c>
      <c r="BQ1426" s="314">
        <f t="shared" si="521"/>
        <v>0</v>
      </c>
      <c r="BR1426" s="311">
        <f t="shared" si="517"/>
        <v>0</v>
      </c>
      <c r="BS1426" s="312">
        <f t="shared" si="518"/>
        <v>0</v>
      </c>
      <c r="BT1426" s="313">
        <f t="shared" si="519"/>
        <v>0</v>
      </c>
      <c r="BU1426" s="314">
        <f t="shared" si="522"/>
        <v>0</v>
      </c>
      <c r="BV1426" s="247">
        <f t="shared" si="523"/>
        <v>0</v>
      </c>
      <c r="BW1426" s="310" t="str">
        <f>IF(BV1426=0,"",
IF(SUM($BV$1089:BV1426)=1,BX1426,
IF($BV$1664&gt;SUM($BV$1089:BV1426),_xlfn.CONCAT(", ",BX1426),
IF($BV$1664=SUM($BV$1089:BV1426),_xlfn.CONCAT(" y ",BX1426)))))</f>
        <v/>
      </c>
      <c r="BX1426" s="421">
        <v>338</v>
      </c>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row>
    <row r="1427" spans="1:133" ht="14.25">
      <c r="A1427" s="405"/>
      <c r="B1427" s="6"/>
      <c r="C1427" s="421" t="s">
        <v>7004</v>
      </c>
      <c r="D1427" s="668" t="str">
        <f>IF($AC$1082="","",IF(HLOOKUP($AC$1082,Presentación!$AQ$3:$BV$574,Presentación!AP342)="","",HLOOKUP($AC$1082,Presentación!$AQ$3:$BV$574,Presentación!AP342,0)))</f>
        <v/>
      </c>
      <c r="E1427" s="669"/>
      <c r="F1427" s="670"/>
      <c r="G1427" s="763" t="str">
        <f>IF($AC$1082="","",IF(HLOOKUP($AC$1082,Presentación!$BZ$3:$DE$574,Presentación!AP342,0)="","",HLOOKUP($AC$1082,Presentación!$BZ$3:$DE$574,Presentación!AP342,0)))</f>
        <v/>
      </c>
      <c r="H1427" s="669"/>
      <c r="I1427" s="669"/>
      <c r="J1427" s="669"/>
      <c r="K1427" s="669"/>
      <c r="L1427" s="670"/>
      <c r="M1427" s="112"/>
      <c r="N1427" s="112"/>
      <c r="O1427" s="112"/>
      <c r="P1427" s="112"/>
      <c r="Q1427" s="112"/>
      <c r="R1427" s="112"/>
      <c r="S1427" s="112"/>
      <c r="T1427" s="112"/>
      <c r="U1427" s="112"/>
      <c r="V1427" s="112"/>
      <c r="W1427" s="112"/>
      <c r="X1427" s="112"/>
      <c r="Y1427" s="112"/>
      <c r="Z1427" s="112"/>
      <c r="AA1427" s="112"/>
      <c r="AB1427" s="112"/>
      <c r="AC1427" s="112"/>
      <c r="AD1427" s="112"/>
      <c r="AG1427">
        <f t="shared" si="485"/>
        <v>0</v>
      </c>
      <c r="AH1427" s="247">
        <f t="shared" si="486"/>
        <v>0</v>
      </c>
      <c r="AI1427" s="310" t="str">
        <f>IF(AH1427=0,"",
IF(SUM($AH$1088:AH1427)=1,AJ1427,
IF($AH$1663&gt;SUM($AH$1088:AH1427),_xlfn.CONCAT(", ",AJ1427),
IF($AH$1663=SUM($AH$1088:AH1427),_xlfn.CONCAT(" y ",AJ1427)))))</f>
        <v/>
      </c>
      <c r="AJ1427" s="421">
        <v>340</v>
      </c>
      <c r="AK1427">
        <f t="shared" si="484"/>
        <v>0</v>
      </c>
      <c r="AL1427">
        <f t="shared" si="487"/>
        <v>0</v>
      </c>
      <c r="AM1427">
        <f t="shared" si="488"/>
        <v>0</v>
      </c>
      <c r="AN1427">
        <f t="shared" si="489"/>
        <v>0</v>
      </c>
      <c r="AO1427">
        <f t="shared" si="490"/>
        <v>0</v>
      </c>
      <c r="AP1427">
        <f t="shared" si="491"/>
        <v>0</v>
      </c>
      <c r="AQ1427">
        <f t="shared" si="492"/>
        <v>0</v>
      </c>
      <c r="AR1427">
        <f t="shared" si="493"/>
        <v>0</v>
      </c>
      <c r="AS1427">
        <f t="shared" si="494"/>
        <v>0</v>
      </c>
      <c r="AT1427">
        <f t="shared" si="495"/>
        <v>0</v>
      </c>
      <c r="AU1427">
        <f t="shared" si="496"/>
        <v>0</v>
      </c>
      <c r="AV1427">
        <f t="shared" si="497"/>
        <v>0</v>
      </c>
      <c r="AW1427">
        <f t="shared" si="498"/>
        <v>0</v>
      </c>
      <c r="AX1427">
        <f t="shared" si="499"/>
        <v>0</v>
      </c>
      <c r="AY1427">
        <f t="shared" si="500"/>
        <v>0</v>
      </c>
      <c r="AZ1427">
        <f t="shared" si="501"/>
        <v>0</v>
      </c>
      <c r="BA1427">
        <f t="shared" si="502"/>
        <v>0</v>
      </c>
      <c r="BB1427">
        <f t="shared" si="503"/>
        <v>0</v>
      </c>
      <c r="BC1427">
        <f t="shared" si="504"/>
        <v>0</v>
      </c>
      <c r="BD1427">
        <f t="shared" si="505"/>
        <v>0</v>
      </c>
      <c r="BE1427">
        <f t="shared" si="506"/>
        <v>0</v>
      </c>
      <c r="BF1427">
        <f t="shared" si="507"/>
        <v>0</v>
      </c>
      <c r="BG1427">
        <f t="shared" si="508"/>
        <v>0</v>
      </c>
      <c r="BH1427">
        <f t="shared" si="509"/>
        <v>0</v>
      </c>
      <c r="BI1427">
        <f t="shared" si="510"/>
        <v>0</v>
      </c>
      <c r="BJ1427" s="311">
        <f t="shared" si="511"/>
        <v>0</v>
      </c>
      <c r="BK1427" s="312">
        <f t="shared" si="512"/>
        <v>0</v>
      </c>
      <c r="BL1427" s="313">
        <f t="shared" si="513"/>
        <v>0</v>
      </c>
      <c r="BM1427" s="314">
        <f t="shared" si="520"/>
        <v>0</v>
      </c>
      <c r="BN1427" s="311">
        <f t="shared" si="514"/>
        <v>0</v>
      </c>
      <c r="BO1427" s="312">
        <f t="shared" si="515"/>
        <v>0</v>
      </c>
      <c r="BP1427" s="313">
        <f t="shared" si="516"/>
        <v>0</v>
      </c>
      <c r="BQ1427" s="314">
        <f t="shared" si="521"/>
        <v>0</v>
      </c>
      <c r="BR1427" s="311">
        <f t="shared" si="517"/>
        <v>0</v>
      </c>
      <c r="BS1427" s="312">
        <f t="shared" si="518"/>
        <v>0</v>
      </c>
      <c r="BT1427" s="313">
        <f t="shared" si="519"/>
        <v>0</v>
      </c>
      <c r="BU1427" s="314">
        <f t="shared" si="522"/>
        <v>0</v>
      </c>
      <c r="BV1427" s="247">
        <f t="shared" si="523"/>
        <v>0</v>
      </c>
      <c r="BW1427" s="310" t="str">
        <f>IF(BV1427=0,"",
IF(SUM($BV$1089:BV1427)=1,BX1427,
IF($BV$1664&gt;SUM($BV$1089:BV1427),_xlfn.CONCAT(", ",BX1427),
IF($BV$1664=SUM($BV$1089:BV1427),_xlfn.CONCAT(" y ",BX1427)))))</f>
        <v/>
      </c>
      <c r="BX1427" s="421">
        <v>339</v>
      </c>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row>
    <row r="1428" spans="1:133" ht="14.25">
      <c r="A1428" s="405"/>
      <c r="B1428" s="6"/>
      <c r="C1428" s="421" t="s">
        <v>7005</v>
      </c>
      <c r="D1428" s="668" t="str">
        <f>IF($AC$1082="","",IF(HLOOKUP($AC$1082,Presentación!$AQ$3:$BV$574,Presentación!AP343)="","",HLOOKUP($AC$1082,Presentación!$AQ$3:$BV$574,Presentación!AP343,0)))</f>
        <v/>
      </c>
      <c r="E1428" s="669"/>
      <c r="F1428" s="670"/>
      <c r="G1428" s="763" t="str">
        <f>IF($AC$1082="","",IF(HLOOKUP($AC$1082,Presentación!$BZ$3:$DE$574,Presentación!AP343,0)="","",HLOOKUP($AC$1082,Presentación!$BZ$3:$DE$574,Presentación!AP343,0)))</f>
        <v/>
      </c>
      <c r="H1428" s="669"/>
      <c r="I1428" s="669"/>
      <c r="J1428" s="669"/>
      <c r="K1428" s="669"/>
      <c r="L1428" s="670"/>
      <c r="M1428" s="112"/>
      <c r="N1428" s="112"/>
      <c r="O1428" s="112"/>
      <c r="P1428" s="112"/>
      <c r="Q1428" s="112"/>
      <c r="R1428" s="112"/>
      <c r="S1428" s="112"/>
      <c r="T1428" s="112"/>
      <c r="U1428" s="112"/>
      <c r="V1428" s="112"/>
      <c r="W1428" s="112"/>
      <c r="X1428" s="112"/>
      <c r="Y1428" s="112"/>
      <c r="Z1428" s="112"/>
      <c r="AA1428" s="112"/>
      <c r="AB1428" s="112"/>
      <c r="AC1428" s="112"/>
      <c r="AD1428" s="112"/>
      <c r="AG1428">
        <f t="shared" si="485"/>
        <v>0</v>
      </c>
      <c r="AH1428" s="247">
        <f t="shared" si="486"/>
        <v>0</v>
      </c>
      <c r="AI1428" s="310" t="str">
        <f>IF(AH1428=0,"",
IF(SUM($AH$1088:AH1428)=1,AJ1428,
IF($AH$1663&gt;SUM($AH$1088:AH1428),_xlfn.CONCAT(", ",AJ1428),
IF($AH$1663=SUM($AH$1088:AH1428),_xlfn.CONCAT(" y ",AJ1428)))))</f>
        <v/>
      </c>
      <c r="AJ1428" s="421">
        <v>341</v>
      </c>
      <c r="AK1428">
        <f t="shared" si="484"/>
        <v>0</v>
      </c>
      <c r="AL1428">
        <f t="shared" si="487"/>
        <v>0</v>
      </c>
      <c r="AM1428">
        <f t="shared" si="488"/>
        <v>0</v>
      </c>
      <c r="AN1428">
        <f t="shared" si="489"/>
        <v>0</v>
      </c>
      <c r="AO1428">
        <f t="shared" si="490"/>
        <v>0</v>
      </c>
      <c r="AP1428">
        <f t="shared" si="491"/>
        <v>0</v>
      </c>
      <c r="AQ1428">
        <f t="shared" si="492"/>
        <v>0</v>
      </c>
      <c r="AR1428">
        <f t="shared" si="493"/>
        <v>0</v>
      </c>
      <c r="AS1428">
        <f t="shared" si="494"/>
        <v>0</v>
      </c>
      <c r="AT1428">
        <f t="shared" si="495"/>
        <v>0</v>
      </c>
      <c r="AU1428">
        <f t="shared" si="496"/>
        <v>0</v>
      </c>
      <c r="AV1428">
        <f t="shared" si="497"/>
        <v>0</v>
      </c>
      <c r="AW1428">
        <f t="shared" si="498"/>
        <v>0</v>
      </c>
      <c r="AX1428">
        <f t="shared" si="499"/>
        <v>0</v>
      </c>
      <c r="AY1428">
        <f t="shared" si="500"/>
        <v>0</v>
      </c>
      <c r="AZ1428">
        <f t="shared" si="501"/>
        <v>0</v>
      </c>
      <c r="BA1428">
        <f t="shared" si="502"/>
        <v>0</v>
      </c>
      <c r="BB1428">
        <f t="shared" si="503"/>
        <v>0</v>
      </c>
      <c r="BC1428">
        <f t="shared" si="504"/>
        <v>0</v>
      </c>
      <c r="BD1428">
        <f t="shared" si="505"/>
        <v>0</v>
      </c>
      <c r="BE1428">
        <f t="shared" si="506"/>
        <v>0</v>
      </c>
      <c r="BF1428">
        <f t="shared" si="507"/>
        <v>0</v>
      </c>
      <c r="BG1428">
        <f t="shared" si="508"/>
        <v>0</v>
      </c>
      <c r="BH1428">
        <f t="shared" si="509"/>
        <v>0</v>
      </c>
      <c r="BI1428">
        <f t="shared" si="510"/>
        <v>0</v>
      </c>
      <c r="BJ1428" s="311">
        <f t="shared" si="511"/>
        <v>0</v>
      </c>
      <c r="BK1428" s="312">
        <f t="shared" si="512"/>
        <v>0</v>
      </c>
      <c r="BL1428" s="313">
        <f t="shared" si="513"/>
        <v>0</v>
      </c>
      <c r="BM1428" s="314">
        <f t="shared" si="520"/>
        <v>0</v>
      </c>
      <c r="BN1428" s="311">
        <f t="shared" si="514"/>
        <v>0</v>
      </c>
      <c r="BO1428" s="312">
        <f t="shared" si="515"/>
        <v>0</v>
      </c>
      <c r="BP1428" s="313">
        <f t="shared" si="516"/>
        <v>0</v>
      </c>
      <c r="BQ1428" s="314">
        <f t="shared" si="521"/>
        <v>0</v>
      </c>
      <c r="BR1428" s="311">
        <f t="shared" si="517"/>
        <v>0</v>
      </c>
      <c r="BS1428" s="312">
        <f t="shared" si="518"/>
        <v>0</v>
      </c>
      <c r="BT1428" s="313">
        <f t="shared" si="519"/>
        <v>0</v>
      </c>
      <c r="BU1428" s="314">
        <f t="shared" si="522"/>
        <v>0</v>
      </c>
      <c r="BV1428" s="247">
        <f t="shared" si="523"/>
        <v>0</v>
      </c>
      <c r="BW1428" s="310" t="str">
        <f>IF(BV1428=0,"",
IF(SUM($BV$1089:BV1428)=1,BX1428,
IF($BV$1664&gt;SUM($BV$1089:BV1428),_xlfn.CONCAT(", ",BX1428),
IF($BV$1664=SUM($BV$1089:BV1428),_xlfn.CONCAT(" y ",BX1428)))))</f>
        <v/>
      </c>
      <c r="BX1428" s="421">
        <v>340</v>
      </c>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row>
    <row r="1429" spans="1:133" ht="14.25">
      <c r="A1429" s="405"/>
      <c r="B1429" s="6"/>
      <c r="C1429" s="421" t="s">
        <v>7006</v>
      </c>
      <c r="D1429" s="668" t="str">
        <f>IF($AC$1082="","",IF(HLOOKUP($AC$1082,Presentación!$AQ$3:$BV$574,Presentación!AP344)="","",HLOOKUP($AC$1082,Presentación!$AQ$3:$BV$574,Presentación!AP344,0)))</f>
        <v/>
      </c>
      <c r="E1429" s="669"/>
      <c r="F1429" s="670"/>
      <c r="G1429" s="763" t="str">
        <f>IF($AC$1082="","",IF(HLOOKUP($AC$1082,Presentación!$BZ$3:$DE$574,Presentación!AP344,0)="","",HLOOKUP($AC$1082,Presentación!$BZ$3:$DE$574,Presentación!AP344,0)))</f>
        <v/>
      </c>
      <c r="H1429" s="669"/>
      <c r="I1429" s="669"/>
      <c r="J1429" s="669"/>
      <c r="K1429" s="669"/>
      <c r="L1429" s="670"/>
      <c r="M1429" s="112"/>
      <c r="N1429" s="112"/>
      <c r="O1429" s="112"/>
      <c r="P1429" s="112"/>
      <c r="Q1429" s="112"/>
      <c r="R1429" s="112"/>
      <c r="S1429" s="112"/>
      <c r="T1429" s="112"/>
      <c r="U1429" s="112"/>
      <c r="V1429" s="112"/>
      <c r="W1429" s="112"/>
      <c r="X1429" s="112"/>
      <c r="Y1429" s="112"/>
      <c r="Z1429" s="112"/>
      <c r="AA1429" s="112"/>
      <c r="AB1429" s="112"/>
      <c r="AC1429" s="112"/>
      <c r="AD1429" s="112"/>
      <c r="AG1429">
        <f t="shared" si="485"/>
        <v>0</v>
      </c>
      <c r="AH1429" s="247">
        <f t="shared" si="486"/>
        <v>0</v>
      </c>
      <c r="AI1429" s="310" t="str">
        <f>IF(AH1429=0,"",
IF(SUM($AH$1088:AH1429)=1,AJ1429,
IF($AH$1663&gt;SUM($AH$1088:AH1429),_xlfn.CONCAT(", ",AJ1429),
IF($AH$1663=SUM($AH$1088:AH1429),_xlfn.CONCAT(" y ",AJ1429)))))</f>
        <v/>
      </c>
      <c r="AJ1429" s="421">
        <v>342</v>
      </c>
      <c r="AK1429">
        <f t="shared" si="484"/>
        <v>0</v>
      </c>
      <c r="AL1429">
        <f t="shared" si="487"/>
        <v>0</v>
      </c>
      <c r="AM1429">
        <f t="shared" si="488"/>
        <v>0</v>
      </c>
      <c r="AN1429">
        <f t="shared" si="489"/>
        <v>0</v>
      </c>
      <c r="AO1429">
        <f t="shared" si="490"/>
        <v>0</v>
      </c>
      <c r="AP1429">
        <f t="shared" si="491"/>
        <v>0</v>
      </c>
      <c r="AQ1429">
        <f t="shared" si="492"/>
        <v>0</v>
      </c>
      <c r="AR1429">
        <f t="shared" si="493"/>
        <v>0</v>
      </c>
      <c r="AS1429">
        <f t="shared" si="494"/>
        <v>0</v>
      </c>
      <c r="AT1429">
        <f t="shared" si="495"/>
        <v>0</v>
      </c>
      <c r="AU1429">
        <f t="shared" si="496"/>
        <v>0</v>
      </c>
      <c r="AV1429">
        <f t="shared" si="497"/>
        <v>0</v>
      </c>
      <c r="AW1429">
        <f t="shared" si="498"/>
        <v>0</v>
      </c>
      <c r="AX1429">
        <f t="shared" si="499"/>
        <v>0</v>
      </c>
      <c r="AY1429">
        <f t="shared" si="500"/>
        <v>0</v>
      </c>
      <c r="AZ1429">
        <f t="shared" si="501"/>
        <v>0</v>
      </c>
      <c r="BA1429">
        <f t="shared" si="502"/>
        <v>0</v>
      </c>
      <c r="BB1429">
        <f t="shared" si="503"/>
        <v>0</v>
      </c>
      <c r="BC1429">
        <f t="shared" si="504"/>
        <v>0</v>
      </c>
      <c r="BD1429">
        <f t="shared" si="505"/>
        <v>0</v>
      </c>
      <c r="BE1429">
        <f t="shared" si="506"/>
        <v>0</v>
      </c>
      <c r="BF1429">
        <f t="shared" si="507"/>
        <v>0</v>
      </c>
      <c r="BG1429">
        <f t="shared" si="508"/>
        <v>0</v>
      </c>
      <c r="BH1429">
        <f t="shared" si="509"/>
        <v>0</v>
      </c>
      <c r="BI1429">
        <f t="shared" si="510"/>
        <v>0</v>
      </c>
      <c r="BJ1429" s="311">
        <f t="shared" si="511"/>
        <v>0</v>
      </c>
      <c r="BK1429" s="312">
        <f t="shared" si="512"/>
        <v>0</v>
      </c>
      <c r="BL1429" s="313">
        <f t="shared" si="513"/>
        <v>0</v>
      </c>
      <c r="BM1429" s="314">
        <f t="shared" si="520"/>
        <v>0</v>
      </c>
      <c r="BN1429" s="311">
        <f t="shared" si="514"/>
        <v>0</v>
      </c>
      <c r="BO1429" s="312">
        <f t="shared" si="515"/>
        <v>0</v>
      </c>
      <c r="BP1429" s="313">
        <f t="shared" si="516"/>
        <v>0</v>
      </c>
      <c r="BQ1429" s="314">
        <f t="shared" si="521"/>
        <v>0</v>
      </c>
      <c r="BR1429" s="311">
        <f t="shared" si="517"/>
        <v>0</v>
      </c>
      <c r="BS1429" s="312">
        <f t="shared" si="518"/>
        <v>0</v>
      </c>
      <c r="BT1429" s="313">
        <f t="shared" si="519"/>
        <v>0</v>
      </c>
      <c r="BU1429" s="314">
        <f t="shared" si="522"/>
        <v>0</v>
      </c>
      <c r="BV1429" s="247">
        <f t="shared" si="523"/>
        <v>0</v>
      </c>
      <c r="BW1429" s="310" t="str">
        <f>IF(BV1429=0,"",
IF(SUM($BV$1089:BV1429)=1,BX1429,
IF($BV$1664&gt;SUM($BV$1089:BV1429),_xlfn.CONCAT(", ",BX1429),
IF($BV$1664=SUM($BV$1089:BV1429),_xlfn.CONCAT(" y ",BX1429)))))</f>
        <v/>
      </c>
      <c r="BX1429" s="421">
        <v>341</v>
      </c>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row>
    <row r="1430" spans="1:133" ht="14.25">
      <c r="A1430" s="405"/>
      <c r="B1430" s="6"/>
      <c r="C1430" s="421" t="s">
        <v>7007</v>
      </c>
      <c r="D1430" s="668" t="str">
        <f>IF($AC$1082="","",IF(HLOOKUP($AC$1082,Presentación!$AQ$3:$BV$574,Presentación!AP345)="","",HLOOKUP($AC$1082,Presentación!$AQ$3:$BV$574,Presentación!AP345,0)))</f>
        <v/>
      </c>
      <c r="E1430" s="669"/>
      <c r="F1430" s="670"/>
      <c r="G1430" s="763" t="str">
        <f>IF($AC$1082="","",IF(HLOOKUP($AC$1082,Presentación!$BZ$3:$DE$574,Presentación!AP345,0)="","",HLOOKUP($AC$1082,Presentación!$BZ$3:$DE$574,Presentación!AP345,0)))</f>
        <v/>
      </c>
      <c r="H1430" s="669"/>
      <c r="I1430" s="669"/>
      <c r="J1430" s="669"/>
      <c r="K1430" s="669"/>
      <c r="L1430" s="670"/>
      <c r="M1430" s="112"/>
      <c r="N1430" s="112"/>
      <c r="O1430" s="112"/>
      <c r="P1430" s="112"/>
      <c r="Q1430" s="112"/>
      <c r="R1430" s="112"/>
      <c r="S1430" s="112"/>
      <c r="T1430" s="112"/>
      <c r="U1430" s="112"/>
      <c r="V1430" s="112"/>
      <c r="W1430" s="112"/>
      <c r="X1430" s="112"/>
      <c r="Y1430" s="112"/>
      <c r="Z1430" s="112"/>
      <c r="AA1430" s="112"/>
      <c r="AB1430" s="112"/>
      <c r="AC1430" s="112"/>
      <c r="AD1430" s="112"/>
      <c r="AG1430">
        <f t="shared" si="485"/>
        <v>0</v>
      </c>
      <c r="AH1430" s="247">
        <f t="shared" si="486"/>
        <v>0</v>
      </c>
      <c r="AI1430" s="310" t="str">
        <f>IF(AH1430=0,"",
IF(SUM($AH$1088:AH1430)=1,AJ1430,
IF($AH$1663&gt;SUM($AH$1088:AH1430),_xlfn.CONCAT(", ",AJ1430),
IF($AH$1663=SUM($AH$1088:AH1430),_xlfn.CONCAT(" y ",AJ1430)))))</f>
        <v/>
      </c>
      <c r="AJ1430" s="421">
        <v>343</v>
      </c>
      <c r="AK1430">
        <f t="shared" si="484"/>
        <v>0</v>
      </c>
      <c r="AL1430">
        <f t="shared" si="487"/>
        <v>0</v>
      </c>
      <c r="AM1430">
        <f t="shared" si="488"/>
        <v>0</v>
      </c>
      <c r="AN1430">
        <f t="shared" si="489"/>
        <v>0</v>
      </c>
      <c r="AO1430">
        <f t="shared" si="490"/>
        <v>0</v>
      </c>
      <c r="AP1430">
        <f t="shared" si="491"/>
        <v>0</v>
      </c>
      <c r="AQ1430">
        <f t="shared" si="492"/>
        <v>0</v>
      </c>
      <c r="AR1430">
        <f t="shared" si="493"/>
        <v>0</v>
      </c>
      <c r="AS1430">
        <f t="shared" si="494"/>
        <v>0</v>
      </c>
      <c r="AT1430">
        <f t="shared" si="495"/>
        <v>0</v>
      </c>
      <c r="AU1430">
        <f t="shared" si="496"/>
        <v>0</v>
      </c>
      <c r="AV1430">
        <f t="shared" si="497"/>
        <v>0</v>
      </c>
      <c r="AW1430">
        <f t="shared" si="498"/>
        <v>0</v>
      </c>
      <c r="AX1430">
        <f t="shared" si="499"/>
        <v>0</v>
      </c>
      <c r="AY1430">
        <f t="shared" si="500"/>
        <v>0</v>
      </c>
      <c r="AZ1430">
        <f t="shared" si="501"/>
        <v>0</v>
      </c>
      <c r="BA1430">
        <f t="shared" si="502"/>
        <v>0</v>
      </c>
      <c r="BB1430">
        <f t="shared" si="503"/>
        <v>0</v>
      </c>
      <c r="BC1430">
        <f t="shared" si="504"/>
        <v>0</v>
      </c>
      <c r="BD1430">
        <f t="shared" si="505"/>
        <v>0</v>
      </c>
      <c r="BE1430">
        <f t="shared" si="506"/>
        <v>0</v>
      </c>
      <c r="BF1430">
        <f t="shared" si="507"/>
        <v>0</v>
      </c>
      <c r="BG1430">
        <f t="shared" si="508"/>
        <v>0</v>
      </c>
      <c r="BH1430">
        <f t="shared" si="509"/>
        <v>0</v>
      </c>
      <c r="BI1430">
        <f t="shared" si="510"/>
        <v>0</v>
      </c>
      <c r="BJ1430" s="311">
        <f t="shared" si="511"/>
        <v>0</v>
      </c>
      <c r="BK1430" s="312">
        <f t="shared" si="512"/>
        <v>0</v>
      </c>
      <c r="BL1430" s="313">
        <f t="shared" si="513"/>
        <v>0</v>
      </c>
      <c r="BM1430" s="314">
        <f t="shared" si="520"/>
        <v>0</v>
      </c>
      <c r="BN1430" s="311">
        <f t="shared" si="514"/>
        <v>0</v>
      </c>
      <c r="BO1430" s="312">
        <f t="shared" si="515"/>
        <v>0</v>
      </c>
      <c r="BP1430" s="313">
        <f t="shared" si="516"/>
        <v>0</v>
      </c>
      <c r="BQ1430" s="314">
        <f t="shared" si="521"/>
        <v>0</v>
      </c>
      <c r="BR1430" s="311">
        <f t="shared" si="517"/>
        <v>0</v>
      </c>
      <c r="BS1430" s="312">
        <f t="shared" si="518"/>
        <v>0</v>
      </c>
      <c r="BT1430" s="313">
        <f t="shared" si="519"/>
        <v>0</v>
      </c>
      <c r="BU1430" s="314">
        <f t="shared" si="522"/>
        <v>0</v>
      </c>
      <c r="BV1430" s="247">
        <f t="shared" si="523"/>
        <v>0</v>
      </c>
      <c r="BW1430" s="310" t="str">
        <f>IF(BV1430=0,"",
IF(SUM($BV$1089:BV1430)=1,BX1430,
IF($BV$1664&gt;SUM($BV$1089:BV1430),_xlfn.CONCAT(", ",BX1430),
IF($BV$1664=SUM($BV$1089:BV1430),_xlfn.CONCAT(" y ",BX1430)))))</f>
        <v/>
      </c>
      <c r="BX1430" s="421">
        <v>342</v>
      </c>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row>
    <row r="1431" spans="1:133" ht="14.25">
      <c r="A1431" s="405"/>
      <c r="B1431" s="6"/>
      <c r="C1431" s="421" t="s">
        <v>7008</v>
      </c>
      <c r="D1431" s="668" t="str">
        <f>IF($AC$1082="","",IF(HLOOKUP($AC$1082,Presentación!$AQ$3:$BV$574,Presentación!AP346)="","",HLOOKUP($AC$1082,Presentación!$AQ$3:$BV$574,Presentación!AP346,0)))</f>
        <v/>
      </c>
      <c r="E1431" s="669"/>
      <c r="F1431" s="670"/>
      <c r="G1431" s="763" t="str">
        <f>IF($AC$1082="","",IF(HLOOKUP($AC$1082,Presentación!$BZ$3:$DE$574,Presentación!AP346,0)="","",HLOOKUP($AC$1082,Presentación!$BZ$3:$DE$574,Presentación!AP346,0)))</f>
        <v/>
      </c>
      <c r="H1431" s="669"/>
      <c r="I1431" s="669"/>
      <c r="J1431" s="669"/>
      <c r="K1431" s="669"/>
      <c r="L1431" s="670"/>
      <c r="M1431" s="112"/>
      <c r="N1431" s="112"/>
      <c r="O1431" s="112"/>
      <c r="P1431" s="112"/>
      <c r="Q1431" s="112"/>
      <c r="R1431" s="112"/>
      <c r="S1431" s="112"/>
      <c r="T1431" s="112"/>
      <c r="U1431" s="112"/>
      <c r="V1431" s="112"/>
      <c r="W1431" s="112"/>
      <c r="X1431" s="112"/>
      <c r="Y1431" s="112"/>
      <c r="Z1431" s="112"/>
      <c r="AA1431" s="112"/>
      <c r="AB1431" s="112"/>
      <c r="AC1431" s="112"/>
      <c r="AD1431" s="112"/>
      <c r="AG1431">
        <f t="shared" si="485"/>
        <v>0</v>
      </c>
      <c r="AH1431" s="247">
        <f t="shared" si="486"/>
        <v>0</v>
      </c>
      <c r="AI1431" s="310" t="str">
        <f>IF(AH1431=0,"",
IF(SUM($AH$1088:AH1431)=1,AJ1431,
IF($AH$1663&gt;SUM($AH$1088:AH1431),_xlfn.CONCAT(", ",AJ1431),
IF($AH$1663=SUM($AH$1088:AH1431),_xlfn.CONCAT(" y ",AJ1431)))))</f>
        <v/>
      </c>
      <c r="AJ1431" s="421">
        <v>344</v>
      </c>
      <c r="AK1431">
        <f t="shared" si="484"/>
        <v>0</v>
      </c>
      <c r="AL1431">
        <f t="shared" si="487"/>
        <v>0</v>
      </c>
      <c r="AM1431">
        <f t="shared" si="488"/>
        <v>0</v>
      </c>
      <c r="AN1431">
        <f t="shared" si="489"/>
        <v>0</v>
      </c>
      <c r="AO1431">
        <f t="shared" si="490"/>
        <v>0</v>
      </c>
      <c r="AP1431">
        <f t="shared" si="491"/>
        <v>0</v>
      </c>
      <c r="AQ1431">
        <f t="shared" si="492"/>
        <v>0</v>
      </c>
      <c r="AR1431">
        <f t="shared" si="493"/>
        <v>0</v>
      </c>
      <c r="AS1431">
        <f t="shared" si="494"/>
        <v>0</v>
      </c>
      <c r="AT1431">
        <f t="shared" si="495"/>
        <v>0</v>
      </c>
      <c r="AU1431">
        <f t="shared" si="496"/>
        <v>0</v>
      </c>
      <c r="AV1431">
        <f t="shared" si="497"/>
        <v>0</v>
      </c>
      <c r="AW1431">
        <f t="shared" si="498"/>
        <v>0</v>
      </c>
      <c r="AX1431">
        <f t="shared" si="499"/>
        <v>0</v>
      </c>
      <c r="AY1431">
        <f t="shared" si="500"/>
        <v>0</v>
      </c>
      <c r="AZ1431">
        <f t="shared" si="501"/>
        <v>0</v>
      </c>
      <c r="BA1431">
        <f t="shared" si="502"/>
        <v>0</v>
      </c>
      <c r="BB1431">
        <f t="shared" si="503"/>
        <v>0</v>
      </c>
      <c r="BC1431">
        <f t="shared" si="504"/>
        <v>0</v>
      </c>
      <c r="BD1431">
        <f t="shared" si="505"/>
        <v>0</v>
      </c>
      <c r="BE1431">
        <f t="shared" si="506"/>
        <v>0</v>
      </c>
      <c r="BF1431">
        <f t="shared" si="507"/>
        <v>0</v>
      </c>
      <c r="BG1431">
        <f t="shared" si="508"/>
        <v>0</v>
      </c>
      <c r="BH1431">
        <f t="shared" si="509"/>
        <v>0</v>
      </c>
      <c r="BI1431">
        <f t="shared" si="510"/>
        <v>0</v>
      </c>
      <c r="BJ1431" s="311">
        <f t="shared" si="511"/>
        <v>0</v>
      </c>
      <c r="BK1431" s="312">
        <f t="shared" si="512"/>
        <v>0</v>
      </c>
      <c r="BL1431" s="313">
        <f t="shared" si="513"/>
        <v>0</v>
      </c>
      <c r="BM1431" s="314">
        <f t="shared" si="520"/>
        <v>0</v>
      </c>
      <c r="BN1431" s="311">
        <f t="shared" si="514"/>
        <v>0</v>
      </c>
      <c r="BO1431" s="312">
        <f t="shared" si="515"/>
        <v>0</v>
      </c>
      <c r="BP1431" s="313">
        <f t="shared" si="516"/>
        <v>0</v>
      </c>
      <c r="BQ1431" s="314">
        <f t="shared" si="521"/>
        <v>0</v>
      </c>
      <c r="BR1431" s="311">
        <f t="shared" si="517"/>
        <v>0</v>
      </c>
      <c r="BS1431" s="312">
        <f t="shared" si="518"/>
        <v>0</v>
      </c>
      <c r="BT1431" s="313">
        <f t="shared" si="519"/>
        <v>0</v>
      </c>
      <c r="BU1431" s="314">
        <f t="shared" si="522"/>
        <v>0</v>
      </c>
      <c r="BV1431" s="247">
        <f t="shared" si="523"/>
        <v>0</v>
      </c>
      <c r="BW1431" s="310" t="str">
        <f>IF(BV1431=0,"",
IF(SUM($BV$1089:BV1431)=1,BX1431,
IF($BV$1664&gt;SUM($BV$1089:BV1431),_xlfn.CONCAT(", ",BX1431),
IF($BV$1664=SUM($BV$1089:BV1431),_xlfn.CONCAT(" y ",BX1431)))))</f>
        <v/>
      </c>
      <c r="BX1431" s="421">
        <v>343</v>
      </c>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row>
    <row r="1432" spans="1:133" ht="14.25">
      <c r="A1432" s="405"/>
      <c r="B1432" s="6"/>
      <c r="C1432" s="421" t="s">
        <v>7009</v>
      </c>
      <c r="D1432" s="668" t="str">
        <f>IF($AC$1082="","",IF(HLOOKUP($AC$1082,Presentación!$AQ$3:$BV$574,Presentación!AP347)="","",HLOOKUP($AC$1082,Presentación!$AQ$3:$BV$574,Presentación!AP347,0)))</f>
        <v/>
      </c>
      <c r="E1432" s="669"/>
      <c r="F1432" s="670"/>
      <c r="G1432" s="763" t="str">
        <f>IF($AC$1082="","",IF(HLOOKUP($AC$1082,Presentación!$BZ$3:$DE$574,Presentación!AP347,0)="","",HLOOKUP($AC$1082,Presentación!$BZ$3:$DE$574,Presentación!AP347,0)))</f>
        <v/>
      </c>
      <c r="H1432" s="669"/>
      <c r="I1432" s="669"/>
      <c r="J1432" s="669"/>
      <c r="K1432" s="669"/>
      <c r="L1432" s="670"/>
      <c r="M1432" s="112"/>
      <c r="N1432" s="112"/>
      <c r="O1432" s="112"/>
      <c r="P1432" s="112"/>
      <c r="Q1432" s="112"/>
      <c r="R1432" s="112"/>
      <c r="S1432" s="112"/>
      <c r="T1432" s="112"/>
      <c r="U1432" s="112"/>
      <c r="V1432" s="112"/>
      <c r="W1432" s="112"/>
      <c r="X1432" s="112"/>
      <c r="Y1432" s="112"/>
      <c r="Z1432" s="112"/>
      <c r="AA1432" s="112"/>
      <c r="AB1432" s="112"/>
      <c r="AC1432" s="112"/>
      <c r="AD1432" s="112"/>
      <c r="AG1432">
        <f t="shared" si="485"/>
        <v>0</v>
      </c>
      <c r="AH1432" s="247">
        <f t="shared" si="486"/>
        <v>0</v>
      </c>
      <c r="AI1432" s="310" t="str">
        <f>IF(AH1432=0,"",
IF(SUM($AH$1088:AH1432)=1,AJ1432,
IF($AH$1663&gt;SUM($AH$1088:AH1432),_xlfn.CONCAT(", ",AJ1432),
IF($AH$1663=SUM($AH$1088:AH1432),_xlfn.CONCAT(" y ",AJ1432)))))</f>
        <v/>
      </c>
      <c r="AJ1432" s="421">
        <v>345</v>
      </c>
      <c r="AK1432">
        <f t="shared" si="484"/>
        <v>0</v>
      </c>
      <c r="AL1432">
        <f t="shared" si="487"/>
        <v>0</v>
      </c>
      <c r="AM1432">
        <f t="shared" si="488"/>
        <v>0</v>
      </c>
      <c r="AN1432">
        <f t="shared" si="489"/>
        <v>0</v>
      </c>
      <c r="AO1432">
        <f t="shared" si="490"/>
        <v>0</v>
      </c>
      <c r="AP1432">
        <f t="shared" si="491"/>
        <v>0</v>
      </c>
      <c r="AQ1432">
        <f t="shared" si="492"/>
        <v>0</v>
      </c>
      <c r="AR1432">
        <f t="shared" si="493"/>
        <v>0</v>
      </c>
      <c r="AS1432">
        <f t="shared" si="494"/>
        <v>0</v>
      </c>
      <c r="AT1432">
        <f t="shared" si="495"/>
        <v>0</v>
      </c>
      <c r="AU1432">
        <f t="shared" si="496"/>
        <v>0</v>
      </c>
      <c r="AV1432">
        <f t="shared" si="497"/>
        <v>0</v>
      </c>
      <c r="AW1432">
        <f t="shared" si="498"/>
        <v>0</v>
      </c>
      <c r="AX1432">
        <f t="shared" si="499"/>
        <v>0</v>
      </c>
      <c r="AY1432">
        <f t="shared" si="500"/>
        <v>0</v>
      </c>
      <c r="AZ1432">
        <f t="shared" si="501"/>
        <v>0</v>
      </c>
      <c r="BA1432">
        <f t="shared" si="502"/>
        <v>0</v>
      </c>
      <c r="BB1432">
        <f t="shared" si="503"/>
        <v>0</v>
      </c>
      <c r="BC1432">
        <f t="shared" si="504"/>
        <v>0</v>
      </c>
      <c r="BD1432">
        <f t="shared" si="505"/>
        <v>0</v>
      </c>
      <c r="BE1432">
        <f t="shared" si="506"/>
        <v>0</v>
      </c>
      <c r="BF1432">
        <f t="shared" si="507"/>
        <v>0</v>
      </c>
      <c r="BG1432">
        <f t="shared" si="508"/>
        <v>0</v>
      </c>
      <c r="BH1432">
        <f t="shared" si="509"/>
        <v>0</v>
      </c>
      <c r="BI1432">
        <f t="shared" si="510"/>
        <v>0</v>
      </c>
      <c r="BJ1432" s="311">
        <f t="shared" si="511"/>
        <v>0</v>
      </c>
      <c r="BK1432" s="312">
        <f t="shared" si="512"/>
        <v>0</v>
      </c>
      <c r="BL1432" s="313">
        <f t="shared" si="513"/>
        <v>0</v>
      </c>
      <c r="BM1432" s="314">
        <f t="shared" si="520"/>
        <v>0</v>
      </c>
      <c r="BN1432" s="311">
        <f t="shared" si="514"/>
        <v>0</v>
      </c>
      <c r="BO1432" s="312">
        <f t="shared" si="515"/>
        <v>0</v>
      </c>
      <c r="BP1432" s="313">
        <f t="shared" si="516"/>
        <v>0</v>
      </c>
      <c r="BQ1432" s="314">
        <f t="shared" si="521"/>
        <v>0</v>
      </c>
      <c r="BR1432" s="311">
        <f t="shared" si="517"/>
        <v>0</v>
      </c>
      <c r="BS1432" s="312">
        <f t="shared" si="518"/>
        <v>0</v>
      </c>
      <c r="BT1432" s="313">
        <f t="shared" si="519"/>
        <v>0</v>
      </c>
      <c r="BU1432" s="314">
        <f t="shared" si="522"/>
        <v>0</v>
      </c>
      <c r="BV1432" s="247">
        <f t="shared" si="523"/>
        <v>0</v>
      </c>
      <c r="BW1432" s="310" t="str">
        <f>IF(BV1432=0,"",
IF(SUM($BV$1089:BV1432)=1,BX1432,
IF($BV$1664&gt;SUM($BV$1089:BV1432),_xlfn.CONCAT(", ",BX1432),
IF($BV$1664=SUM($BV$1089:BV1432),_xlfn.CONCAT(" y ",BX1432)))))</f>
        <v/>
      </c>
      <c r="BX1432" s="421">
        <v>344</v>
      </c>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row>
    <row r="1433" spans="1:133" ht="14.25">
      <c r="A1433" s="405"/>
      <c r="B1433" s="6"/>
      <c r="C1433" s="421" t="s">
        <v>7010</v>
      </c>
      <c r="D1433" s="668" t="str">
        <f>IF($AC$1082="","",IF(HLOOKUP($AC$1082,Presentación!$AQ$3:$BV$574,Presentación!AP348)="","",HLOOKUP($AC$1082,Presentación!$AQ$3:$BV$574,Presentación!AP348,0)))</f>
        <v/>
      </c>
      <c r="E1433" s="669"/>
      <c r="F1433" s="670"/>
      <c r="G1433" s="763" t="str">
        <f>IF($AC$1082="","",IF(HLOOKUP($AC$1082,Presentación!$BZ$3:$DE$574,Presentación!AP348,0)="","",HLOOKUP($AC$1082,Presentación!$BZ$3:$DE$574,Presentación!AP348,0)))</f>
        <v/>
      </c>
      <c r="H1433" s="669"/>
      <c r="I1433" s="669"/>
      <c r="J1433" s="669"/>
      <c r="K1433" s="669"/>
      <c r="L1433" s="670"/>
      <c r="M1433" s="112"/>
      <c r="N1433" s="112"/>
      <c r="O1433" s="112"/>
      <c r="P1433" s="112"/>
      <c r="Q1433" s="112"/>
      <c r="R1433" s="112"/>
      <c r="S1433" s="112"/>
      <c r="T1433" s="112"/>
      <c r="U1433" s="112"/>
      <c r="V1433" s="112"/>
      <c r="W1433" s="112"/>
      <c r="X1433" s="112"/>
      <c r="Y1433" s="112"/>
      <c r="Z1433" s="112"/>
      <c r="AA1433" s="112"/>
      <c r="AB1433" s="112"/>
      <c r="AC1433" s="112"/>
      <c r="AD1433" s="112"/>
      <c r="AG1433">
        <f t="shared" si="485"/>
        <v>0</v>
      </c>
      <c r="AH1433" s="247">
        <f t="shared" si="486"/>
        <v>0</v>
      </c>
      <c r="AI1433" s="310" t="str">
        <f>IF(AH1433=0,"",
IF(SUM($AH$1088:AH1433)=1,AJ1433,
IF($AH$1663&gt;SUM($AH$1088:AH1433),_xlfn.CONCAT(", ",AJ1433),
IF($AH$1663=SUM($AH$1088:AH1433),_xlfn.CONCAT(" y ",AJ1433)))))</f>
        <v/>
      </c>
      <c r="AJ1433" s="421">
        <v>346</v>
      </c>
      <c r="AK1433">
        <f t="shared" si="484"/>
        <v>0</v>
      </c>
      <c r="AL1433">
        <f t="shared" si="487"/>
        <v>0</v>
      </c>
      <c r="AM1433">
        <f t="shared" si="488"/>
        <v>0</v>
      </c>
      <c r="AN1433">
        <f t="shared" si="489"/>
        <v>0</v>
      </c>
      <c r="AO1433">
        <f t="shared" si="490"/>
        <v>0</v>
      </c>
      <c r="AP1433">
        <f t="shared" si="491"/>
        <v>0</v>
      </c>
      <c r="AQ1433">
        <f t="shared" si="492"/>
        <v>0</v>
      </c>
      <c r="AR1433">
        <f t="shared" si="493"/>
        <v>0</v>
      </c>
      <c r="AS1433">
        <f t="shared" si="494"/>
        <v>0</v>
      </c>
      <c r="AT1433">
        <f t="shared" si="495"/>
        <v>0</v>
      </c>
      <c r="AU1433">
        <f t="shared" si="496"/>
        <v>0</v>
      </c>
      <c r="AV1433">
        <f t="shared" si="497"/>
        <v>0</v>
      </c>
      <c r="AW1433">
        <f t="shared" si="498"/>
        <v>0</v>
      </c>
      <c r="AX1433">
        <f t="shared" si="499"/>
        <v>0</v>
      </c>
      <c r="AY1433">
        <f t="shared" si="500"/>
        <v>0</v>
      </c>
      <c r="AZ1433">
        <f t="shared" si="501"/>
        <v>0</v>
      </c>
      <c r="BA1433">
        <f t="shared" si="502"/>
        <v>0</v>
      </c>
      <c r="BB1433">
        <f t="shared" si="503"/>
        <v>0</v>
      </c>
      <c r="BC1433">
        <f t="shared" si="504"/>
        <v>0</v>
      </c>
      <c r="BD1433">
        <f t="shared" si="505"/>
        <v>0</v>
      </c>
      <c r="BE1433">
        <f t="shared" si="506"/>
        <v>0</v>
      </c>
      <c r="BF1433">
        <f t="shared" si="507"/>
        <v>0</v>
      </c>
      <c r="BG1433">
        <f t="shared" si="508"/>
        <v>0</v>
      </c>
      <c r="BH1433">
        <f t="shared" si="509"/>
        <v>0</v>
      </c>
      <c r="BI1433">
        <f t="shared" si="510"/>
        <v>0</v>
      </c>
      <c r="BJ1433" s="311">
        <f t="shared" si="511"/>
        <v>0</v>
      </c>
      <c r="BK1433" s="312">
        <f t="shared" si="512"/>
        <v>0</v>
      </c>
      <c r="BL1433" s="313">
        <f t="shared" si="513"/>
        <v>0</v>
      </c>
      <c r="BM1433" s="314">
        <f t="shared" si="520"/>
        <v>0</v>
      </c>
      <c r="BN1433" s="311">
        <f t="shared" si="514"/>
        <v>0</v>
      </c>
      <c r="BO1433" s="312">
        <f t="shared" si="515"/>
        <v>0</v>
      </c>
      <c r="BP1433" s="313">
        <f t="shared" si="516"/>
        <v>0</v>
      </c>
      <c r="BQ1433" s="314">
        <f t="shared" si="521"/>
        <v>0</v>
      </c>
      <c r="BR1433" s="311">
        <f t="shared" si="517"/>
        <v>0</v>
      </c>
      <c r="BS1433" s="312">
        <f t="shared" si="518"/>
        <v>0</v>
      </c>
      <c r="BT1433" s="313">
        <f t="shared" si="519"/>
        <v>0</v>
      </c>
      <c r="BU1433" s="314">
        <f t="shared" si="522"/>
        <v>0</v>
      </c>
      <c r="BV1433" s="247">
        <f t="shared" si="523"/>
        <v>0</v>
      </c>
      <c r="BW1433" s="310" t="str">
        <f>IF(BV1433=0,"",
IF(SUM($BV$1089:BV1433)=1,BX1433,
IF($BV$1664&gt;SUM($BV$1089:BV1433),_xlfn.CONCAT(", ",BX1433),
IF($BV$1664=SUM($BV$1089:BV1433),_xlfn.CONCAT(" y ",BX1433)))))</f>
        <v/>
      </c>
      <c r="BX1433" s="421">
        <v>345</v>
      </c>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row>
    <row r="1434" spans="1:133" ht="14.25">
      <c r="A1434" s="405"/>
      <c r="B1434" s="6"/>
      <c r="C1434" s="421" t="s">
        <v>7011</v>
      </c>
      <c r="D1434" s="668" t="str">
        <f>IF($AC$1082="","",IF(HLOOKUP($AC$1082,Presentación!$AQ$3:$BV$574,Presentación!AP349)="","",HLOOKUP($AC$1082,Presentación!$AQ$3:$BV$574,Presentación!AP349,0)))</f>
        <v/>
      </c>
      <c r="E1434" s="669"/>
      <c r="F1434" s="670"/>
      <c r="G1434" s="763" t="str">
        <f>IF($AC$1082="","",IF(HLOOKUP($AC$1082,Presentación!$BZ$3:$DE$574,Presentación!AP349,0)="","",HLOOKUP($AC$1082,Presentación!$BZ$3:$DE$574,Presentación!AP349,0)))</f>
        <v/>
      </c>
      <c r="H1434" s="669"/>
      <c r="I1434" s="669"/>
      <c r="J1434" s="669"/>
      <c r="K1434" s="669"/>
      <c r="L1434" s="670"/>
      <c r="M1434" s="112"/>
      <c r="N1434" s="112"/>
      <c r="O1434" s="112"/>
      <c r="P1434" s="112"/>
      <c r="Q1434" s="112"/>
      <c r="R1434" s="112"/>
      <c r="S1434" s="112"/>
      <c r="T1434" s="112"/>
      <c r="U1434" s="112"/>
      <c r="V1434" s="112"/>
      <c r="W1434" s="112"/>
      <c r="X1434" s="112"/>
      <c r="Y1434" s="112"/>
      <c r="Z1434" s="112"/>
      <c r="AA1434" s="112"/>
      <c r="AB1434" s="112"/>
      <c r="AC1434" s="112"/>
      <c r="AD1434" s="112"/>
      <c r="AG1434">
        <f t="shared" si="485"/>
        <v>0</v>
      </c>
      <c r="AH1434" s="247">
        <f t="shared" si="486"/>
        <v>0</v>
      </c>
      <c r="AI1434" s="310" t="str">
        <f>IF(AH1434=0,"",
IF(SUM($AH$1088:AH1434)=1,AJ1434,
IF($AH$1663&gt;SUM($AH$1088:AH1434),_xlfn.CONCAT(", ",AJ1434),
IF($AH$1663=SUM($AH$1088:AH1434),_xlfn.CONCAT(" y ",AJ1434)))))</f>
        <v/>
      </c>
      <c r="AJ1434" s="421">
        <v>347</v>
      </c>
      <c r="AK1434">
        <f t="shared" si="484"/>
        <v>0</v>
      </c>
      <c r="AL1434">
        <f t="shared" si="487"/>
        <v>0</v>
      </c>
      <c r="AM1434">
        <f t="shared" si="488"/>
        <v>0</v>
      </c>
      <c r="AN1434">
        <f t="shared" si="489"/>
        <v>0</v>
      </c>
      <c r="AO1434">
        <f t="shared" si="490"/>
        <v>0</v>
      </c>
      <c r="AP1434">
        <f t="shared" si="491"/>
        <v>0</v>
      </c>
      <c r="AQ1434">
        <f t="shared" si="492"/>
        <v>0</v>
      </c>
      <c r="AR1434">
        <f t="shared" si="493"/>
        <v>0</v>
      </c>
      <c r="AS1434">
        <f t="shared" si="494"/>
        <v>0</v>
      </c>
      <c r="AT1434">
        <f t="shared" si="495"/>
        <v>0</v>
      </c>
      <c r="AU1434">
        <f t="shared" si="496"/>
        <v>0</v>
      </c>
      <c r="AV1434">
        <f t="shared" si="497"/>
        <v>0</v>
      </c>
      <c r="AW1434">
        <f t="shared" si="498"/>
        <v>0</v>
      </c>
      <c r="AX1434">
        <f t="shared" si="499"/>
        <v>0</v>
      </c>
      <c r="AY1434">
        <f t="shared" si="500"/>
        <v>0</v>
      </c>
      <c r="AZ1434">
        <f t="shared" si="501"/>
        <v>0</v>
      </c>
      <c r="BA1434">
        <f t="shared" si="502"/>
        <v>0</v>
      </c>
      <c r="BB1434">
        <f t="shared" si="503"/>
        <v>0</v>
      </c>
      <c r="BC1434">
        <f t="shared" si="504"/>
        <v>0</v>
      </c>
      <c r="BD1434">
        <f t="shared" si="505"/>
        <v>0</v>
      </c>
      <c r="BE1434">
        <f t="shared" si="506"/>
        <v>0</v>
      </c>
      <c r="BF1434">
        <f t="shared" si="507"/>
        <v>0</v>
      </c>
      <c r="BG1434">
        <f t="shared" si="508"/>
        <v>0</v>
      </c>
      <c r="BH1434">
        <f t="shared" si="509"/>
        <v>0</v>
      </c>
      <c r="BI1434">
        <f t="shared" si="510"/>
        <v>0</v>
      </c>
      <c r="BJ1434" s="311">
        <f t="shared" si="511"/>
        <v>0</v>
      </c>
      <c r="BK1434" s="312">
        <f t="shared" si="512"/>
        <v>0</v>
      </c>
      <c r="BL1434" s="313">
        <f t="shared" si="513"/>
        <v>0</v>
      </c>
      <c r="BM1434" s="314">
        <f t="shared" si="520"/>
        <v>0</v>
      </c>
      <c r="BN1434" s="311">
        <f t="shared" si="514"/>
        <v>0</v>
      </c>
      <c r="BO1434" s="312">
        <f t="shared" si="515"/>
        <v>0</v>
      </c>
      <c r="BP1434" s="313">
        <f t="shared" si="516"/>
        <v>0</v>
      </c>
      <c r="BQ1434" s="314">
        <f t="shared" si="521"/>
        <v>0</v>
      </c>
      <c r="BR1434" s="311">
        <f t="shared" si="517"/>
        <v>0</v>
      </c>
      <c r="BS1434" s="312">
        <f t="shared" si="518"/>
        <v>0</v>
      </c>
      <c r="BT1434" s="313">
        <f t="shared" si="519"/>
        <v>0</v>
      </c>
      <c r="BU1434" s="314">
        <f t="shared" si="522"/>
        <v>0</v>
      </c>
      <c r="BV1434" s="247">
        <f t="shared" si="523"/>
        <v>0</v>
      </c>
      <c r="BW1434" s="310" t="str">
        <f>IF(BV1434=0,"",
IF(SUM($BV$1089:BV1434)=1,BX1434,
IF($BV$1664&gt;SUM($BV$1089:BV1434),_xlfn.CONCAT(", ",BX1434),
IF($BV$1664=SUM($BV$1089:BV1434),_xlfn.CONCAT(" y ",BX1434)))))</f>
        <v/>
      </c>
      <c r="BX1434" s="421">
        <v>346</v>
      </c>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row>
    <row r="1435" spans="1:133" ht="14.25">
      <c r="A1435" s="405"/>
      <c r="B1435" s="6"/>
      <c r="C1435" s="421" t="s">
        <v>7012</v>
      </c>
      <c r="D1435" s="668" t="str">
        <f>IF($AC$1082="","",IF(HLOOKUP($AC$1082,Presentación!$AQ$3:$BV$574,Presentación!AP350)="","",HLOOKUP($AC$1082,Presentación!$AQ$3:$BV$574,Presentación!AP350,0)))</f>
        <v/>
      </c>
      <c r="E1435" s="669"/>
      <c r="F1435" s="670"/>
      <c r="G1435" s="763" t="str">
        <f>IF($AC$1082="","",IF(HLOOKUP($AC$1082,Presentación!$BZ$3:$DE$574,Presentación!AP350,0)="","",HLOOKUP($AC$1082,Presentación!$BZ$3:$DE$574,Presentación!AP350,0)))</f>
        <v/>
      </c>
      <c r="H1435" s="669"/>
      <c r="I1435" s="669"/>
      <c r="J1435" s="669"/>
      <c r="K1435" s="669"/>
      <c r="L1435" s="670"/>
      <c r="M1435" s="112"/>
      <c r="N1435" s="112"/>
      <c r="O1435" s="112"/>
      <c r="P1435" s="112"/>
      <c r="Q1435" s="112"/>
      <c r="R1435" s="112"/>
      <c r="S1435" s="112"/>
      <c r="T1435" s="112"/>
      <c r="U1435" s="112"/>
      <c r="V1435" s="112"/>
      <c r="W1435" s="112"/>
      <c r="X1435" s="112"/>
      <c r="Y1435" s="112"/>
      <c r="Z1435" s="112"/>
      <c r="AA1435" s="112"/>
      <c r="AB1435" s="112"/>
      <c r="AC1435" s="112"/>
      <c r="AD1435" s="112"/>
      <c r="AG1435">
        <f t="shared" si="485"/>
        <v>0</v>
      </c>
      <c r="AH1435" s="247">
        <f t="shared" si="486"/>
        <v>0</v>
      </c>
      <c r="AI1435" s="310" t="str">
        <f>IF(AH1435=0,"",
IF(SUM($AH$1088:AH1435)=1,AJ1435,
IF($AH$1663&gt;SUM($AH$1088:AH1435),_xlfn.CONCAT(", ",AJ1435),
IF($AH$1663=SUM($AH$1088:AH1435),_xlfn.CONCAT(" y ",AJ1435)))))</f>
        <v/>
      </c>
      <c r="AJ1435" s="421">
        <v>348</v>
      </c>
      <c r="AK1435">
        <f t="shared" si="484"/>
        <v>0</v>
      </c>
      <c r="AL1435">
        <f t="shared" si="487"/>
        <v>0</v>
      </c>
      <c r="AM1435">
        <f t="shared" si="488"/>
        <v>0</v>
      </c>
      <c r="AN1435">
        <f t="shared" si="489"/>
        <v>0</v>
      </c>
      <c r="AO1435">
        <f t="shared" si="490"/>
        <v>0</v>
      </c>
      <c r="AP1435">
        <f t="shared" si="491"/>
        <v>0</v>
      </c>
      <c r="AQ1435">
        <f t="shared" si="492"/>
        <v>0</v>
      </c>
      <c r="AR1435">
        <f t="shared" si="493"/>
        <v>0</v>
      </c>
      <c r="AS1435">
        <f t="shared" si="494"/>
        <v>0</v>
      </c>
      <c r="AT1435">
        <f t="shared" si="495"/>
        <v>0</v>
      </c>
      <c r="AU1435">
        <f t="shared" si="496"/>
        <v>0</v>
      </c>
      <c r="AV1435">
        <f t="shared" si="497"/>
        <v>0</v>
      </c>
      <c r="AW1435">
        <f t="shared" si="498"/>
        <v>0</v>
      </c>
      <c r="AX1435">
        <f t="shared" si="499"/>
        <v>0</v>
      </c>
      <c r="AY1435">
        <f t="shared" si="500"/>
        <v>0</v>
      </c>
      <c r="AZ1435">
        <f t="shared" si="501"/>
        <v>0</v>
      </c>
      <c r="BA1435">
        <f t="shared" si="502"/>
        <v>0</v>
      </c>
      <c r="BB1435">
        <f t="shared" si="503"/>
        <v>0</v>
      </c>
      <c r="BC1435">
        <f t="shared" si="504"/>
        <v>0</v>
      </c>
      <c r="BD1435">
        <f t="shared" si="505"/>
        <v>0</v>
      </c>
      <c r="BE1435">
        <f t="shared" si="506"/>
        <v>0</v>
      </c>
      <c r="BF1435">
        <f t="shared" si="507"/>
        <v>0</v>
      </c>
      <c r="BG1435">
        <f t="shared" si="508"/>
        <v>0</v>
      </c>
      <c r="BH1435">
        <f t="shared" si="509"/>
        <v>0</v>
      </c>
      <c r="BI1435">
        <f t="shared" si="510"/>
        <v>0</v>
      </c>
      <c r="BJ1435" s="311">
        <f t="shared" si="511"/>
        <v>0</v>
      </c>
      <c r="BK1435" s="312">
        <f t="shared" si="512"/>
        <v>0</v>
      </c>
      <c r="BL1435" s="313">
        <f t="shared" si="513"/>
        <v>0</v>
      </c>
      <c r="BM1435" s="314">
        <f t="shared" si="520"/>
        <v>0</v>
      </c>
      <c r="BN1435" s="311">
        <f t="shared" si="514"/>
        <v>0</v>
      </c>
      <c r="BO1435" s="312">
        <f t="shared" si="515"/>
        <v>0</v>
      </c>
      <c r="BP1435" s="313">
        <f t="shared" si="516"/>
        <v>0</v>
      </c>
      <c r="BQ1435" s="314">
        <f t="shared" si="521"/>
        <v>0</v>
      </c>
      <c r="BR1435" s="311">
        <f t="shared" si="517"/>
        <v>0</v>
      </c>
      <c r="BS1435" s="312">
        <f t="shared" si="518"/>
        <v>0</v>
      </c>
      <c r="BT1435" s="313">
        <f t="shared" si="519"/>
        <v>0</v>
      </c>
      <c r="BU1435" s="314">
        <f t="shared" si="522"/>
        <v>0</v>
      </c>
      <c r="BV1435" s="247">
        <f t="shared" si="523"/>
        <v>0</v>
      </c>
      <c r="BW1435" s="310" t="str">
        <f>IF(BV1435=0,"",
IF(SUM($BV$1089:BV1435)=1,BX1435,
IF($BV$1664&gt;SUM($BV$1089:BV1435),_xlfn.CONCAT(", ",BX1435),
IF($BV$1664=SUM($BV$1089:BV1435),_xlfn.CONCAT(" y ",BX1435)))))</f>
        <v/>
      </c>
      <c r="BX1435" s="421">
        <v>347</v>
      </c>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row>
    <row r="1436" spans="1:133" ht="14.25">
      <c r="A1436" s="405"/>
      <c r="B1436" s="6"/>
      <c r="C1436" s="421" t="s">
        <v>7013</v>
      </c>
      <c r="D1436" s="668" t="str">
        <f>IF($AC$1082="","",IF(HLOOKUP($AC$1082,Presentación!$AQ$3:$BV$574,Presentación!AP351)="","",HLOOKUP($AC$1082,Presentación!$AQ$3:$BV$574,Presentación!AP351,0)))</f>
        <v/>
      </c>
      <c r="E1436" s="669"/>
      <c r="F1436" s="670"/>
      <c r="G1436" s="763" t="str">
        <f>IF($AC$1082="","",IF(HLOOKUP($AC$1082,Presentación!$BZ$3:$DE$574,Presentación!AP351,0)="","",HLOOKUP($AC$1082,Presentación!$BZ$3:$DE$574,Presentación!AP351,0)))</f>
        <v/>
      </c>
      <c r="H1436" s="669"/>
      <c r="I1436" s="669"/>
      <c r="J1436" s="669"/>
      <c r="K1436" s="669"/>
      <c r="L1436" s="670"/>
      <c r="M1436" s="112"/>
      <c r="N1436" s="112"/>
      <c r="O1436" s="112"/>
      <c r="P1436" s="112"/>
      <c r="Q1436" s="112"/>
      <c r="R1436" s="112"/>
      <c r="S1436" s="112"/>
      <c r="T1436" s="112"/>
      <c r="U1436" s="112"/>
      <c r="V1436" s="112"/>
      <c r="W1436" s="112"/>
      <c r="X1436" s="112"/>
      <c r="Y1436" s="112"/>
      <c r="Z1436" s="112"/>
      <c r="AA1436" s="112"/>
      <c r="AB1436" s="112"/>
      <c r="AC1436" s="112"/>
      <c r="AD1436" s="112"/>
      <c r="AG1436">
        <f t="shared" si="485"/>
        <v>0</v>
      </c>
      <c r="AH1436" s="247">
        <f t="shared" si="486"/>
        <v>0</v>
      </c>
      <c r="AI1436" s="310" t="str">
        <f>IF(AH1436=0,"",
IF(SUM($AH$1088:AH1436)=1,AJ1436,
IF($AH$1663&gt;SUM($AH$1088:AH1436),_xlfn.CONCAT(", ",AJ1436),
IF($AH$1663=SUM($AH$1088:AH1436),_xlfn.CONCAT(" y ",AJ1436)))))</f>
        <v/>
      </c>
      <c r="AJ1436" s="421">
        <v>349</v>
      </c>
      <c r="AK1436">
        <f t="shared" si="484"/>
        <v>0</v>
      </c>
      <c r="AL1436">
        <f t="shared" si="487"/>
        <v>0</v>
      </c>
      <c r="AM1436">
        <f t="shared" si="488"/>
        <v>0</v>
      </c>
      <c r="AN1436">
        <f t="shared" si="489"/>
        <v>0</v>
      </c>
      <c r="AO1436">
        <f t="shared" si="490"/>
        <v>0</v>
      </c>
      <c r="AP1436">
        <f t="shared" si="491"/>
        <v>0</v>
      </c>
      <c r="AQ1436">
        <f t="shared" si="492"/>
        <v>0</v>
      </c>
      <c r="AR1436">
        <f t="shared" si="493"/>
        <v>0</v>
      </c>
      <c r="AS1436">
        <f t="shared" si="494"/>
        <v>0</v>
      </c>
      <c r="AT1436">
        <f t="shared" si="495"/>
        <v>0</v>
      </c>
      <c r="AU1436">
        <f t="shared" si="496"/>
        <v>0</v>
      </c>
      <c r="AV1436">
        <f t="shared" si="497"/>
        <v>0</v>
      </c>
      <c r="AW1436">
        <f t="shared" si="498"/>
        <v>0</v>
      </c>
      <c r="AX1436">
        <f t="shared" si="499"/>
        <v>0</v>
      </c>
      <c r="AY1436">
        <f t="shared" si="500"/>
        <v>0</v>
      </c>
      <c r="AZ1436">
        <f t="shared" si="501"/>
        <v>0</v>
      </c>
      <c r="BA1436">
        <f t="shared" si="502"/>
        <v>0</v>
      </c>
      <c r="BB1436">
        <f t="shared" si="503"/>
        <v>0</v>
      </c>
      <c r="BC1436">
        <f t="shared" si="504"/>
        <v>0</v>
      </c>
      <c r="BD1436">
        <f t="shared" si="505"/>
        <v>0</v>
      </c>
      <c r="BE1436">
        <f t="shared" si="506"/>
        <v>0</v>
      </c>
      <c r="BF1436">
        <f t="shared" si="507"/>
        <v>0</v>
      </c>
      <c r="BG1436">
        <f t="shared" si="508"/>
        <v>0</v>
      </c>
      <c r="BH1436">
        <f t="shared" si="509"/>
        <v>0</v>
      </c>
      <c r="BI1436">
        <f t="shared" si="510"/>
        <v>0</v>
      </c>
      <c r="BJ1436" s="311">
        <f t="shared" si="511"/>
        <v>0</v>
      </c>
      <c r="BK1436" s="312">
        <f t="shared" si="512"/>
        <v>0</v>
      </c>
      <c r="BL1436" s="313">
        <f t="shared" si="513"/>
        <v>0</v>
      </c>
      <c r="BM1436" s="314">
        <f t="shared" si="520"/>
        <v>0</v>
      </c>
      <c r="BN1436" s="311">
        <f t="shared" si="514"/>
        <v>0</v>
      </c>
      <c r="BO1436" s="312">
        <f t="shared" si="515"/>
        <v>0</v>
      </c>
      <c r="BP1436" s="313">
        <f t="shared" si="516"/>
        <v>0</v>
      </c>
      <c r="BQ1436" s="314">
        <f t="shared" si="521"/>
        <v>0</v>
      </c>
      <c r="BR1436" s="311">
        <f t="shared" si="517"/>
        <v>0</v>
      </c>
      <c r="BS1436" s="312">
        <f t="shared" si="518"/>
        <v>0</v>
      </c>
      <c r="BT1436" s="313">
        <f t="shared" si="519"/>
        <v>0</v>
      </c>
      <c r="BU1436" s="314">
        <f t="shared" si="522"/>
        <v>0</v>
      </c>
      <c r="BV1436" s="247">
        <f t="shared" si="523"/>
        <v>0</v>
      </c>
      <c r="BW1436" s="310" t="str">
        <f>IF(BV1436=0,"",
IF(SUM($BV$1089:BV1436)=1,BX1436,
IF($BV$1664&gt;SUM($BV$1089:BV1436),_xlfn.CONCAT(", ",BX1436),
IF($BV$1664=SUM($BV$1089:BV1436),_xlfn.CONCAT(" y ",BX1436)))))</f>
        <v/>
      </c>
      <c r="BX1436" s="421">
        <v>348</v>
      </c>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row>
    <row r="1437" spans="1:133" ht="14.25">
      <c r="A1437" s="405"/>
      <c r="B1437" s="6"/>
      <c r="C1437" s="421" t="s">
        <v>7014</v>
      </c>
      <c r="D1437" s="668" t="str">
        <f>IF($AC$1082="","",IF(HLOOKUP($AC$1082,Presentación!$AQ$3:$BV$574,Presentación!AP352)="","",HLOOKUP($AC$1082,Presentación!$AQ$3:$BV$574,Presentación!AP352,0)))</f>
        <v/>
      </c>
      <c r="E1437" s="669"/>
      <c r="F1437" s="670"/>
      <c r="G1437" s="763" t="str">
        <f>IF($AC$1082="","",IF(HLOOKUP($AC$1082,Presentación!$BZ$3:$DE$574,Presentación!AP352,0)="","",HLOOKUP($AC$1082,Presentación!$BZ$3:$DE$574,Presentación!AP352,0)))</f>
        <v/>
      </c>
      <c r="H1437" s="669"/>
      <c r="I1437" s="669"/>
      <c r="J1437" s="669"/>
      <c r="K1437" s="669"/>
      <c r="L1437" s="670"/>
      <c r="M1437" s="112"/>
      <c r="N1437" s="112"/>
      <c r="O1437" s="112"/>
      <c r="P1437" s="112"/>
      <c r="Q1437" s="112"/>
      <c r="R1437" s="112"/>
      <c r="S1437" s="112"/>
      <c r="T1437" s="112"/>
      <c r="U1437" s="112"/>
      <c r="V1437" s="112"/>
      <c r="W1437" s="112"/>
      <c r="X1437" s="112"/>
      <c r="Y1437" s="112"/>
      <c r="Z1437" s="112"/>
      <c r="AA1437" s="112"/>
      <c r="AB1437" s="112"/>
      <c r="AC1437" s="112"/>
      <c r="AD1437" s="112"/>
      <c r="AG1437">
        <f t="shared" si="485"/>
        <v>0</v>
      </c>
      <c r="AH1437" s="247">
        <f t="shared" si="486"/>
        <v>0</v>
      </c>
      <c r="AI1437" s="310" t="str">
        <f>IF(AH1437=0,"",
IF(SUM($AH$1088:AH1437)=1,AJ1437,
IF($AH$1663&gt;SUM($AH$1088:AH1437),_xlfn.CONCAT(", ",AJ1437),
IF($AH$1663=SUM($AH$1088:AH1437),_xlfn.CONCAT(" y ",AJ1437)))))</f>
        <v/>
      </c>
      <c r="AJ1437" s="421">
        <v>350</v>
      </c>
      <c r="AK1437">
        <f t="shared" si="484"/>
        <v>0</v>
      </c>
      <c r="AL1437">
        <f t="shared" si="487"/>
        <v>0</v>
      </c>
      <c r="AM1437">
        <f t="shared" si="488"/>
        <v>0</v>
      </c>
      <c r="AN1437">
        <f t="shared" si="489"/>
        <v>0</v>
      </c>
      <c r="AO1437">
        <f t="shared" si="490"/>
        <v>0</v>
      </c>
      <c r="AP1437">
        <f t="shared" si="491"/>
        <v>0</v>
      </c>
      <c r="AQ1437">
        <f t="shared" si="492"/>
        <v>0</v>
      </c>
      <c r="AR1437">
        <f t="shared" si="493"/>
        <v>0</v>
      </c>
      <c r="AS1437">
        <f t="shared" si="494"/>
        <v>0</v>
      </c>
      <c r="AT1437">
        <f t="shared" si="495"/>
        <v>0</v>
      </c>
      <c r="AU1437">
        <f t="shared" si="496"/>
        <v>0</v>
      </c>
      <c r="AV1437">
        <f t="shared" si="497"/>
        <v>0</v>
      </c>
      <c r="AW1437">
        <f t="shared" si="498"/>
        <v>0</v>
      </c>
      <c r="AX1437">
        <f t="shared" si="499"/>
        <v>0</v>
      </c>
      <c r="AY1437">
        <f t="shared" si="500"/>
        <v>0</v>
      </c>
      <c r="AZ1437">
        <f t="shared" si="501"/>
        <v>0</v>
      </c>
      <c r="BA1437">
        <f t="shared" si="502"/>
        <v>0</v>
      </c>
      <c r="BB1437">
        <f t="shared" si="503"/>
        <v>0</v>
      </c>
      <c r="BC1437">
        <f t="shared" si="504"/>
        <v>0</v>
      </c>
      <c r="BD1437">
        <f t="shared" si="505"/>
        <v>0</v>
      </c>
      <c r="BE1437">
        <f t="shared" si="506"/>
        <v>0</v>
      </c>
      <c r="BF1437">
        <f t="shared" si="507"/>
        <v>0</v>
      </c>
      <c r="BG1437">
        <f t="shared" si="508"/>
        <v>0</v>
      </c>
      <c r="BH1437">
        <f t="shared" si="509"/>
        <v>0</v>
      </c>
      <c r="BI1437">
        <f t="shared" si="510"/>
        <v>0</v>
      </c>
      <c r="BJ1437" s="311">
        <f t="shared" si="511"/>
        <v>0</v>
      </c>
      <c r="BK1437" s="312">
        <f t="shared" si="512"/>
        <v>0</v>
      </c>
      <c r="BL1437" s="313">
        <f t="shared" si="513"/>
        <v>0</v>
      </c>
      <c r="BM1437" s="314">
        <f t="shared" si="520"/>
        <v>0</v>
      </c>
      <c r="BN1437" s="311">
        <f t="shared" si="514"/>
        <v>0</v>
      </c>
      <c r="BO1437" s="312">
        <f t="shared" si="515"/>
        <v>0</v>
      </c>
      <c r="BP1437" s="313">
        <f t="shared" si="516"/>
        <v>0</v>
      </c>
      <c r="BQ1437" s="314">
        <f t="shared" si="521"/>
        <v>0</v>
      </c>
      <c r="BR1437" s="311">
        <f t="shared" si="517"/>
        <v>0</v>
      </c>
      <c r="BS1437" s="312">
        <f t="shared" si="518"/>
        <v>0</v>
      </c>
      <c r="BT1437" s="313">
        <f t="shared" si="519"/>
        <v>0</v>
      </c>
      <c r="BU1437" s="314">
        <f t="shared" si="522"/>
        <v>0</v>
      </c>
      <c r="BV1437" s="247">
        <f t="shared" si="523"/>
        <v>0</v>
      </c>
      <c r="BW1437" s="310" t="str">
        <f>IF(BV1437=0,"",
IF(SUM($BV$1089:BV1437)=1,BX1437,
IF($BV$1664&gt;SUM($BV$1089:BV1437),_xlfn.CONCAT(", ",BX1437),
IF($BV$1664=SUM($BV$1089:BV1437),_xlfn.CONCAT(" y ",BX1437)))))</f>
        <v/>
      </c>
      <c r="BX1437" s="421">
        <v>349</v>
      </c>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row>
    <row r="1438" spans="1:133" ht="14.25">
      <c r="A1438" s="405"/>
      <c r="B1438" s="6"/>
      <c r="C1438" s="421" t="s">
        <v>7015</v>
      </c>
      <c r="D1438" s="668" t="str">
        <f>IF($AC$1082="","",IF(HLOOKUP($AC$1082,Presentación!$AQ$3:$BV$574,Presentación!AP353)="","",HLOOKUP($AC$1082,Presentación!$AQ$3:$BV$574,Presentación!AP353,0)))</f>
        <v/>
      </c>
      <c r="E1438" s="669"/>
      <c r="F1438" s="670"/>
      <c r="G1438" s="763" t="str">
        <f>IF($AC$1082="","",IF(HLOOKUP($AC$1082,Presentación!$BZ$3:$DE$574,Presentación!AP353,0)="","",HLOOKUP($AC$1082,Presentación!$BZ$3:$DE$574,Presentación!AP353,0)))</f>
        <v/>
      </c>
      <c r="H1438" s="669"/>
      <c r="I1438" s="669"/>
      <c r="J1438" s="669"/>
      <c r="K1438" s="669"/>
      <c r="L1438" s="670"/>
      <c r="M1438" s="112"/>
      <c r="N1438" s="112"/>
      <c r="O1438" s="112"/>
      <c r="P1438" s="112"/>
      <c r="Q1438" s="112"/>
      <c r="R1438" s="112"/>
      <c r="S1438" s="112"/>
      <c r="T1438" s="112"/>
      <c r="U1438" s="112"/>
      <c r="V1438" s="112"/>
      <c r="W1438" s="112"/>
      <c r="X1438" s="112"/>
      <c r="Y1438" s="112"/>
      <c r="Z1438" s="112"/>
      <c r="AA1438" s="112"/>
      <c r="AB1438" s="112"/>
      <c r="AC1438" s="112"/>
      <c r="AD1438" s="112"/>
      <c r="AG1438">
        <f t="shared" si="485"/>
        <v>0</v>
      </c>
      <c r="AH1438" s="247">
        <f t="shared" si="486"/>
        <v>0</v>
      </c>
      <c r="AI1438" s="310" t="str">
        <f>IF(AH1438=0,"",
IF(SUM($AH$1088:AH1438)=1,AJ1438,
IF($AH$1663&gt;SUM($AH$1088:AH1438),_xlfn.CONCAT(", ",AJ1438),
IF($AH$1663=SUM($AH$1088:AH1438),_xlfn.CONCAT(" y ",AJ1438)))))</f>
        <v/>
      </c>
      <c r="AJ1438" s="421">
        <v>351</v>
      </c>
      <c r="AK1438">
        <f t="shared" si="484"/>
        <v>0</v>
      </c>
      <c r="AL1438">
        <f t="shared" si="487"/>
        <v>0</v>
      </c>
      <c r="AM1438">
        <f t="shared" si="488"/>
        <v>0</v>
      </c>
      <c r="AN1438">
        <f t="shared" si="489"/>
        <v>0</v>
      </c>
      <c r="AO1438">
        <f t="shared" si="490"/>
        <v>0</v>
      </c>
      <c r="AP1438">
        <f t="shared" si="491"/>
        <v>0</v>
      </c>
      <c r="AQ1438">
        <f t="shared" si="492"/>
        <v>0</v>
      </c>
      <c r="AR1438">
        <f t="shared" si="493"/>
        <v>0</v>
      </c>
      <c r="AS1438">
        <f t="shared" si="494"/>
        <v>0</v>
      </c>
      <c r="AT1438">
        <f t="shared" si="495"/>
        <v>0</v>
      </c>
      <c r="AU1438">
        <f t="shared" si="496"/>
        <v>0</v>
      </c>
      <c r="AV1438">
        <f t="shared" si="497"/>
        <v>0</v>
      </c>
      <c r="AW1438">
        <f t="shared" si="498"/>
        <v>0</v>
      </c>
      <c r="AX1438">
        <f t="shared" si="499"/>
        <v>0</v>
      </c>
      <c r="AY1438">
        <f t="shared" si="500"/>
        <v>0</v>
      </c>
      <c r="AZ1438">
        <f t="shared" si="501"/>
        <v>0</v>
      </c>
      <c r="BA1438">
        <f t="shared" si="502"/>
        <v>0</v>
      </c>
      <c r="BB1438">
        <f t="shared" si="503"/>
        <v>0</v>
      </c>
      <c r="BC1438">
        <f t="shared" si="504"/>
        <v>0</v>
      </c>
      <c r="BD1438">
        <f t="shared" si="505"/>
        <v>0</v>
      </c>
      <c r="BE1438">
        <f t="shared" si="506"/>
        <v>0</v>
      </c>
      <c r="BF1438">
        <f t="shared" si="507"/>
        <v>0</v>
      </c>
      <c r="BG1438">
        <f t="shared" si="508"/>
        <v>0</v>
      </c>
      <c r="BH1438">
        <f t="shared" si="509"/>
        <v>0</v>
      </c>
      <c r="BI1438">
        <f t="shared" si="510"/>
        <v>0</v>
      </c>
      <c r="BJ1438" s="311">
        <f t="shared" si="511"/>
        <v>0</v>
      </c>
      <c r="BK1438" s="312">
        <f t="shared" si="512"/>
        <v>0</v>
      </c>
      <c r="BL1438" s="313">
        <f t="shared" si="513"/>
        <v>0</v>
      </c>
      <c r="BM1438" s="314">
        <f t="shared" si="520"/>
        <v>0</v>
      </c>
      <c r="BN1438" s="311">
        <f t="shared" si="514"/>
        <v>0</v>
      </c>
      <c r="BO1438" s="312">
        <f t="shared" si="515"/>
        <v>0</v>
      </c>
      <c r="BP1438" s="313">
        <f t="shared" si="516"/>
        <v>0</v>
      </c>
      <c r="BQ1438" s="314">
        <f t="shared" si="521"/>
        <v>0</v>
      </c>
      <c r="BR1438" s="311">
        <f t="shared" si="517"/>
        <v>0</v>
      </c>
      <c r="BS1438" s="312">
        <f t="shared" si="518"/>
        <v>0</v>
      </c>
      <c r="BT1438" s="313">
        <f t="shared" si="519"/>
        <v>0</v>
      </c>
      <c r="BU1438" s="314">
        <f t="shared" si="522"/>
        <v>0</v>
      </c>
      <c r="BV1438" s="247">
        <f t="shared" si="523"/>
        <v>0</v>
      </c>
      <c r="BW1438" s="310" t="str">
        <f>IF(BV1438=0,"",
IF(SUM($BV$1089:BV1438)=1,BX1438,
IF($BV$1664&gt;SUM($BV$1089:BV1438),_xlfn.CONCAT(", ",BX1438),
IF($BV$1664=SUM($BV$1089:BV1438),_xlfn.CONCAT(" y ",BX1438)))))</f>
        <v/>
      </c>
      <c r="BX1438" s="421">
        <v>350</v>
      </c>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row>
    <row r="1439" spans="1:133" ht="14.25">
      <c r="A1439" s="405"/>
      <c r="B1439" s="6"/>
      <c r="C1439" s="421" t="s">
        <v>7016</v>
      </c>
      <c r="D1439" s="668" t="str">
        <f>IF($AC$1082="","",IF(HLOOKUP($AC$1082,Presentación!$AQ$3:$BV$574,Presentación!AP354)="","",HLOOKUP($AC$1082,Presentación!$AQ$3:$BV$574,Presentación!AP354,0)))</f>
        <v/>
      </c>
      <c r="E1439" s="669"/>
      <c r="F1439" s="670"/>
      <c r="G1439" s="763" t="str">
        <f>IF($AC$1082="","",IF(HLOOKUP($AC$1082,Presentación!$BZ$3:$DE$574,Presentación!AP354,0)="","",HLOOKUP($AC$1082,Presentación!$BZ$3:$DE$574,Presentación!AP354,0)))</f>
        <v/>
      </c>
      <c r="H1439" s="669"/>
      <c r="I1439" s="669"/>
      <c r="J1439" s="669"/>
      <c r="K1439" s="669"/>
      <c r="L1439" s="670"/>
      <c r="M1439" s="112"/>
      <c r="N1439" s="112"/>
      <c r="O1439" s="112"/>
      <c r="P1439" s="112"/>
      <c r="Q1439" s="112"/>
      <c r="R1439" s="112"/>
      <c r="S1439" s="112"/>
      <c r="T1439" s="112"/>
      <c r="U1439" s="112"/>
      <c r="V1439" s="112"/>
      <c r="W1439" s="112"/>
      <c r="X1439" s="112"/>
      <c r="Y1439" s="112"/>
      <c r="Z1439" s="112"/>
      <c r="AA1439" s="112"/>
      <c r="AB1439" s="112"/>
      <c r="AC1439" s="112"/>
      <c r="AD1439" s="112"/>
      <c r="AG1439">
        <f t="shared" si="485"/>
        <v>0</v>
      </c>
      <c r="AH1439" s="247">
        <f t="shared" si="486"/>
        <v>0</v>
      </c>
      <c r="AI1439" s="310" t="str">
        <f>IF(AH1439=0,"",
IF(SUM($AH$1088:AH1439)=1,AJ1439,
IF($AH$1663&gt;SUM($AH$1088:AH1439),_xlfn.CONCAT(", ",AJ1439),
IF($AH$1663=SUM($AH$1088:AH1439),_xlfn.CONCAT(" y ",AJ1439)))))</f>
        <v/>
      </c>
      <c r="AJ1439" s="421">
        <v>352</v>
      </c>
      <c r="AK1439">
        <f t="shared" si="484"/>
        <v>0</v>
      </c>
      <c r="AL1439">
        <f t="shared" si="487"/>
        <v>0</v>
      </c>
      <c r="AM1439">
        <f t="shared" si="488"/>
        <v>0</v>
      </c>
      <c r="AN1439">
        <f t="shared" si="489"/>
        <v>0</v>
      </c>
      <c r="AO1439">
        <f t="shared" si="490"/>
        <v>0</v>
      </c>
      <c r="AP1439">
        <f t="shared" si="491"/>
        <v>0</v>
      </c>
      <c r="AQ1439">
        <f t="shared" si="492"/>
        <v>0</v>
      </c>
      <c r="AR1439">
        <f t="shared" si="493"/>
        <v>0</v>
      </c>
      <c r="AS1439">
        <f t="shared" si="494"/>
        <v>0</v>
      </c>
      <c r="AT1439">
        <f t="shared" si="495"/>
        <v>0</v>
      </c>
      <c r="AU1439">
        <f t="shared" si="496"/>
        <v>0</v>
      </c>
      <c r="AV1439">
        <f t="shared" si="497"/>
        <v>0</v>
      </c>
      <c r="AW1439">
        <f t="shared" si="498"/>
        <v>0</v>
      </c>
      <c r="AX1439">
        <f t="shared" si="499"/>
        <v>0</v>
      </c>
      <c r="AY1439">
        <f t="shared" si="500"/>
        <v>0</v>
      </c>
      <c r="AZ1439">
        <f t="shared" si="501"/>
        <v>0</v>
      </c>
      <c r="BA1439">
        <f t="shared" si="502"/>
        <v>0</v>
      </c>
      <c r="BB1439">
        <f t="shared" si="503"/>
        <v>0</v>
      </c>
      <c r="BC1439">
        <f t="shared" si="504"/>
        <v>0</v>
      </c>
      <c r="BD1439">
        <f t="shared" si="505"/>
        <v>0</v>
      </c>
      <c r="BE1439">
        <f t="shared" si="506"/>
        <v>0</v>
      </c>
      <c r="BF1439">
        <f t="shared" si="507"/>
        <v>0</v>
      </c>
      <c r="BG1439">
        <f t="shared" si="508"/>
        <v>0</v>
      </c>
      <c r="BH1439">
        <f t="shared" si="509"/>
        <v>0</v>
      </c>
      <c r="BI1439">
        <f t="shared" si="510"/>
        <v>0</v>
      </c>
      <c r="BJ1439" s="311">
        <f t="shared" si="511"/>
        <v>0</v>
      </c>
      <c r="BK1439" s="312">
        <f t="shared" si="512"/>
        <v>0</v>
      </c>
      <c r="BL1439" s="313">
        <f t="shared" si="513"/>
        <v>0</v>
      </c>
      <c r="BM1439" s="314">
        <f t="shared" si="520"/>
        <v>0</v>
      </c>
      <c r="BN1439" s="311">
        <f t="shared" si="514"/>
        <v>0</v>
      </c>
      <c r="BO1439" s="312">
        <f t="shared" si="515"/>
        <v>0</v>
      </c>
      <c r="BP1439" s="313">
        <f t="shared" si="516"/>
        <v>0</v>
      </c>
      <c r="BQ1439" s="314">
        <f t="shared" si="521"/>
        <v>0</v>
      </c>
      <c r="BR1439" s="311">
        <f t="shared" si="517"/>
        <v>0</v>
      </c>
      <c r="BS1439" s="312">
        <f t="shared" si="518"/>
        <v>0</v>
      </c>
      <c r="BT1439" s="313">
        <f t="shared" si="519"/>
        <v>0</v>
      </c>
      <c r="BU1439" s="314">
        <f t="shared" si="522"/>
        <v>0</v>
      </c>
      <c r="BV1439" s="247">
        <f t="shared" si="523"/>
        <v>0</v>
      </c>
      <c r="BW1439" s="310" t="str">
        <f>IF(BV1439=0,"",
IF(SUM($BV$1089:BV1439)=1,BX1439,
IF($BV$1664&gt;SUM($BV$1089:BV1439),_xlfn.CONCAT(", ",BX1439),
IF($BV$1664=SUM($BV$1089:BV1439),_xlfn.CONCAT(" y ",BX1439)))))</f>
        <v/>
      </c>
      <c r="BX1439" s="421">
        <v>351</v>
      </c>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row>
    <row r="1440" spans="1:133" ht="14.25">
      <c r="A1440" s="405"/>
      <c r="B1440" s="6"/>
      <c r="C1440" s="421" t="s">
        <v>7017</v>
      </c>
      <c r="D1440" s="668" t="str">
        <f>IF($AC$1082="","",IF(HLOOKUP($AC$1082,Presentación!$AQ$3:$BV$574,Presentación!AP355)="","",HLOOKUP($AC$1082,Presentación!$AQ$3:$BV$574,Presentación!AP355,0)))</f>
        <v/>
      </c>
      <c r="E1440" s="669"/>
      <c r="F1440" s="670"/>
      <c r="G1440" s="763" t="str">
        <f>IF($AC$1082="","",IF(HLOOKUP($AC$1082,Presentación!$BZ$3:$DE$574,Presentación!AP355,0)="","",HLOOKUP($AC$1082,Presentación!$BZ$3:$DE$574,Presentación!AP355,0)))</f>
        <v/>
      </c>
      <c r="H1440" s="669"/>
      <c r="I1440" s="669"/>
      <c r="J1440" s="669"/>
      <c r="K1440" s="669"/>
      <c r="L1440" s="670"/>
      <c r="M1440" s="112"/>
      <c r="N1440" s="112"/>
      <c r="O1440" s="112"/>
      <c r="P1440" s="112"/>
      <c r="Q1440" s="112"/>
      <c r="R1440" s="112"/>
      <c r="S1440" s="112"/>
      <c r="T1440" s="112"/>
      <c r="U1440" s="112"/>
      <c r="V1440" s="112"/>
      <c r="W1440" s="112"/>
      <c r="X1440" s="112"/>
      <c r="Y1440" s="112"/>
      <c r="Z1440" s="112"/>
      <c r="AA1440" s="112"/>
      <c r="AB1440" s="112"/>
      <c r="AC1440" s="112"/>
      <c r="AD1440" s="112"/>
      <c r="AG1440">
        <f t="shared" si="485"/>
        <v>0</v>
      </c>
      <c r="AH1440" s="247">
        <f t="shared" si="486"/>
        <v>0</v>
      </c>
      <c r="AI1440" s="310" t="str">
        <f>IF(AH1440=0,"",
IF(SUM($AH$1088:AH1440)=1,AJ1440,
IF($AH$1663&gt;SUM($AH$1088:AH1440),_xlfn.CONCAT(", ",AJ1440),
IF($AH$1663=SUM($AH$1088:AH1440),_xlfn.CONCAT(" y ",AJ1440)))))</f>
        <v/>
      </c>
      <c r="AJ1440" s="421">
        <v>353</v>
      </c>
      <c r="AK1440">
        <f t="shared" si="484"/>
        <v>0</v>
      </c>
      <c r="AL1440">
        <f t="shared" si="487"/>
        <v>0</v>
      </c>
      <c r="AM1440">
        <f t="shared" si="488"/>
        <v>0</v>
      </c>
      <c r="AN1440">
        <f t="shared" si="489"/>
        <v>0</v>
      </c>
      <c r="AO1440">
        <f t="shared" si="490"/>
        <v>0</v>
      </c>
      <c r="AP1440">
        <f t="shared" si="491"/>
        <v>0</v>
      </c>
      <c r="AQ1440">
        <f t="shared" si="492"/>
        <v>0</v>
      </c>
      <c r="AR1440">
        <f t="shared" si="493"/>
        <v>0</v>
      </c>
      <c r="AS1440">
        <f t="shared" si="494"/>
        <v>0</v>
      </c>
      <c r="AT1440">
        <f t="shared" si="495"/>
        <v>0</v>
      </c>
      <c r="AU1440">
        <f t="shared" si="496"/>
        <v>0</v>
      </c>
      <c r="AV1440">
        <f t="shared" si="497"/>
        <v>0</v>
      </c>
      <c r="AW1440">
        <f t="shared" si="498"/>
        <v>0</v>
      </c>
      <c r="AX1440">
        <f t="shared" si="499"/>
        <v>0</v>
      </c>
      <c r="AY1440">
        <f t="shared" si="500"/>
        <v>0</v>
      </c>
      <c r="AZ1440">
        <f t="shared" si="501"/>
        <v>0</v>
      </c>
      <c r="BA1440">
        <f t="shared" si="502"/>
        <v>0</v>
      </c>
      <c r="BB1440">
        <f t="shared" si="503"/>
        <v>0</v>
      </c>
      <c r="BC1440">
        <f t="shared" si="504"/>
        <v>0</v>
      </c>
      <c r="BD1440">
        <f t="shared" si="505"/>
        <v>0</v>
      </c>
      <c r="BE1440">
        <f t="shared" si="506"/>
        <v>0</v>
      </c>
      <c r="BF1440">
        <f t="shared" si="507"/>
        <v>0</v>
      </c>
      <c r="BG1440">
        <f t="shared" si="508"/>
        <v>0</v>
      </c>
      <c r="BH1440">
        <f t="shared" si="509"/>
        <v>0</v>
      </c>
      <c r="BI1440">
        <f t="shared" si="510"/>
        <v>0</v>
      </c>
      <c r="BJ1440" s="311">
        <f t="shared" si="511"/>
        <v>0</v>
      </c>
      <c r="BK1440" s="312">
        <f t="shared" si="512"/>
        <v>0</v>
      </c>
      <c r="BL1440" s="313">
        <f t="shared" si="513"/>
        <v>0</v>
      </c>
      <c r="BM1440" s="314">
        <f t="shared" si="520"/>
        <v>0</v>
      </c>
      <c r="BN1440" s="311">
        <f t="shared" si="514"/>
        <v>0</v>
      </c>
      <c r="BO1440" s="312">
        <f t="shared" si="515"/>
        <v>0</v>
      </c>
      <c r="BP1440" s="313">
        <f t="shared" si="516"/>
        <v>0</v>
      </c>
      <c r="BQ1440" s="314">
        <f t="shared" si="521"/>
        <v>0</v>
      </c>
      <c r="BR1440" s="311">
        <f t="shared" si="517"/>
        <v>0</v>
      </c>
      <c r="BS1440" s="312">
        <f t="shared" si="518"/>
        <v>0</v>
      </c>
      <c r="BT1440" s="313">
        <f t="shared" si="519"/>
        <v>0</v>
      </c>
      <c r="BU1440" s="314">
        <f t="shared" si="522"/>
        <v>0</v>
      </c>
      <c r="BV1440" s="247">
        <f t="shared" si="523"/>
        <v>0</v>
      </c>
      <c r="BW1440" s="310" t="str">
        <f>IF(BV1440=0,"",
IF(SUM($BV$1089:BV1440)=1,BX1440,
IF($BV$1664&gt;SUM($BV$1089:BV1440),_xlfn.CONCAT(", ",BX1440),
IF($BV$1664=SUM($BV$1089:BV1440),_xlfn.CONCAT(" y ",BX1440)))))</f>
        <v/>
      </c>
      <c r="BX1440" s="421">
        <v>352</v>
      </c>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row>
    <row r="1441" spans="1:133" ht="14.25">
      <c r="A1441" s="405"/>
      <c r="B1441" s="6"/>
      <c r="C1441" s="421" t="s">
        <v>7018</v>
      </c>
      <c r="D1441" s="668" t="str">
        <f>IF($AC$1082="","",IF(HLOOKUP($AC$1082,Presentación!$AQ$3:$BV$574,Presentación!AP356)="","",HLOOKUP($AC$1082,Presentación!$AQ$3:$BV$574,Presentación!AP356,0)))</f>
        <v/>
      </c>
      <c r="E1441" s="669"/>
      <c r="F1441" s="670"/>
      <c r="G1441" s="763" t="str">
        <f>IF($AC$1082="","",IF(HLOOKUP($AC$1082,Presentación!$BZ$3:$DE$574,Presentación!AP356,0)="","",HLOOKUP($AC$1082,Presentación!$BZ$3:$DE$574,Presentación!AP356,0)))</f>
        <v/>
      </c>
      <c r="H1441" s="669"/>
      <c r="I1441" s="669"/>
      <c r="J1441" s="669"/>
      <c r="K1441" s="669"/>
      <c r="L1441" s="670"/>
      <c r="M1441" s="112"/>
      <c r="N1441" s="112"/>
      <c r="O1441" s="112"/>
      <c r="P1441" s="112"/>
      <c r="Q1441" s="112"/>
      <c r="R1441" s="112"/>
      <c r="S1441" s="112"/>
      <c r="T1441" s="112"/>
      <c r="U1441" s="112"/>
      <c r="V1441" s="112"/>
      <c r="W1441" s="112"/>
      <c r="X1441" s="112"/>
      <c r="Y1441" s="112"/>
      <c r="Z1441" s="112"/>
      <c r="AA1441" s="112"/>
      <c r="AB1441" s="112"/>
      <c r="AC1441" s="112"/>
      <c r="AD1441" s="112"/>
      <c r="AG1441">
        <f t="shared" si="485"/>
        <v>0</v>
      </c>
      <c r="AH1441" s="247">
        <f t="shared" si="486"/>
        <v>0</v>
      </c>
      <c r="AI1441" s="310" t="str">
        <f>IF(AH1441=0,"",
IF(SUM($AH$1088:AH1441)=1,AJ1441,
IF($AH$1663&gt;SUM($AH$1088:AH1441),_xlfn.CONCAT(", ",AJ1441),
IF($AH$1663=SUM($AH$1088:AH1441),_xlfn.CONCAT(" y ",AJ1441)))))</f>
        <v/>
      </c>
      <c r="AJ1441" s="421">
        <v>354</v>
      </c>
      <c r="AK1441">
        <f t="shared" si="484"/>
        <v>0</v>
      </c>
      <c r="AL1441">
        <f t="shared" si="487"/>
        <v>0</v>
      </c>
      <c r="AM1441">
        <f t="shared" si="488"/>
        <v>0</v>
      </c>
      <c r="AN1441">
        <f t="shared" si="489"/>
        <v>0</v>
      </c>
      <c r="AO1441">
        <f t="shared" si="490"/>
        <v>0</v>
      </c>
      <c r="AP1441">
        <f t="shared" si="491"/>
        <v>0</v>
      </c>
      <c r="AQ1441">
        <f t="shared" si="492"/>
        <v>0</v>
      </c>
      <c r="AR1441">
        <f t="shared" si="493"/>
        <v>0</v>
      </c>
      <c r="AS1441">
        <f t="shared" si="494"/>
        <v>0</v>
      </c>
      <c r="AT1441">
        <f t="shared" si="495"/>
        <v>0</v>
      </c>
      <c r="AU1441">
        <f t="shared" si="496"/>
        <v>0</v>
      </c>
      <c r="AV1441">
        <f t="shared" si="497"/>
        <v>0</v>
      </c>
      <c r="AW1441">
        <f t="shared" si="498"/>
        <v>0</v>
      </c>
      <c r="AX1441">
        <f t="shared" si="499"/>
        <v>0</v>
      </c>
      <c r="AY1441">
        <f t="shared" si="500"/>
        <v>0</v>
      </c>
      <c r="AZ1441">
        <f t="shared" si="501"/>
        <v>0</v>
      </c>
      <c r="BA1441">
        <f t="shared" si="502"/>
        <v>0</v>
      </c>
      <c r="BB1441">
        <f t="shared" si="503"/>
        <v>0</v>
      </c>
      <c r="BC1441">
        <f t="shared" si="504"/>
        <v>0</v>
      </c>
      <c r="BD1441">
        <f t="shared" si="505"/>
        <v>0</v>
      </c>
      <c r="BE1441">
        <f t="shared" si="506"/>
        <v>0</v>
      </c>
      <c r="BF1441">
        <f t="shared" si="507"/>
        <v>0</v>
      </c>
      <c r="BG1441">
        <f t="shared" si="508"/>
        <v>0</v>
      </c>
      <c r="BH1441">
        <f t="shared" si="509"/>
        <v>0</v>
      </c>
      <c r="BI1441">
        <f t="shared" si="510"/>
        <v>0</v>
      </c>
      <c r="BJ1441" s="311">
        <f t="shared" si="511"/>
        <v>0</v>
      </c>
      <c r="BK1441" s="312">
        <f t="shared" si="512"/>
        <v>0</v>
      </c>
      <c r="BL1441" s="313">
        <f t="shared" si="513"/>
        <v>0</v>
      </c>
      <c r="BM1441" s="314">
        <f t="shared" si="520"/>
        <v>0</v>
      </c>
      <c r="BN1441" s="311">
        <f t="shared" si="514"/>
        <v>0</v>
      </c>
      <c r="BO1441" s="312">
        <f t="shared" si="515"/>
        <v>0</v>
      </c>
      <c r="BP1441" s="313">
        <f t="shared" si="516"/>
        <v>0</v>
      </c>
      <c r="BQ1441" s="314">
        <f t="shared" si="521"/>
        <v>0</v>
      </c>
      <c r="BR1441" s="311">
        <f t="shared" si="517"/>
        <v>0</v>
      </c>
      <c r="BS1441" s="312">
        <f t="shared" si="518"/>
        <v>0</v>
      </c>
      <c r="BT1441" s="313">
        <f t="shared" si="519"/>
        <v>0</v>
      </c>
      <c r="BU1441" s="314">
        <f t="shared" si="522"/>
        <v>0</v>
      </c>
      <c r="BV1441" s="247">
        <f t="shared" si="523"/>
        <v>0</v>
      </c>
      <c r="BW1441" s="310" t="str">
        <f>IF(BV1441=0,"",
IF(SUM($BV$1089:BV1441)=1,BX1441,
IF($BV$1664&gt;SUM($BV$1089:BV1441),_xlfn.CONCAT(", ",BX1441),
IF($BV$1664=SUM($BV$1089:BV1441),_xlfn.CONCAT(" y ",BX1441)))))</f>
        <v/>
      </c>
      <c r="BX1441" s="421">
        <v>353</v>
      </c>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row>
    <row r="1442" spans="1:133" ht="14.25">
      <c r="A1442" s="405"/>
      <c r="B1442" s="6"/>
      <c r="C1442" s="421" t="s">
        <v>7019</v>
      </c>
      <c r="D1442" s="668" t="str">
        <f>IF($AC$1082="","",IF(HLOOKUP($AC$1082,Presentación!$AQ$3:$BV$574,Presentación!AP357)="","",HLOOKUP($AC$1082,Presentación!$AQ$3:$BV$574,Presentación!AP357,0)))</f>
        <v/>
      </c>
      <c r="E1442" s="669"/>
      <c r="F1442" s="670"/>
      <c r="G1442" s="763" t="str">
        <f>IF($AC$1082="","",IF(HLOOKUP($AC$1082,Presentación!$BZ$3:$DE$574,Presentación!AP357,0)="","",HLOOKUP($AC$1082,Presentación!$BZ$3:$DE$574,Presentación!AP357,0)))</f>
        <v/>
      </c>
      <c r="H1442" s="669"/>
      <c r="I1442" s="669"/>
      <c r="J1442" s="669"/>
      <c r="K1442" s="669"/>
      <c r="L1442" s="670"/>
      <c r="M1442" s="112"/>
      <c r="N1442" s="112"/>
      <c r="O1442" s="112"/>
      <c r="P1442" s="112"/>
      <c r="Q1442" s="112"/>
      <c r="R1442" s="112"/>
      <c r="S1442" s="112"/>
      <c r="T1442" s="112"/>
      <c r="U1442" s="112"/>
      <c r="V1442" s="112"/>
      <c r="W1442" s="112"/>
      <c r="X1442" s="112"/>
      <c r="Y1442" s="112"/>
      <c r="Z1442" s="112"/>
      <c r="AA1442" s="112"/>
      <c r="AB1442" s="112"/>
      <c r="AC1442" s="112"/>
      <c r="AD1442" s="112"/>
      <c r="AG1442">
        <f t="shared" si="485"/>
        <v>0</v>
      </c>
      <c r="AH1442" s="247">
        <f t="shared" si="486"/>
        <v>0</v>
      </c>
      <c r="AI1442" s="310" t="str">
        <f>IF(AH1442=0,"",
IF(SUM($AH$1088:AH1442)=1,AJ1442,
IF($AH$1663&gt;SUM($AH$1088:AH1442),_xlfn.CONCAT(", ",AJ1442),
IF($AH$1663=SUM($AH$1088:AH1442),_xlfn.CONCAT(" y ",AJ1442)))))</f>
        <v/>
      </c>
      <c r="AJ1442" s="421">
        <v>355</v>
      </c>
      <c r="AK1442">
        <f t="shared" si="484"/>
        <v>0</v>
      </c>
      <c r="AL1442">
        <f t="shared" si="487"/>
        <v>0</v>
      </c>
      <c r="AM1442">
        <f t="shared" si="488"/>
        <v>0</v>
      </c>
      <c r="AN1442">
        <f t="shared" si="489"/>
        <v>0</v>
      </c>
      <c r="AO1442">
        <f t="shared" si="490"/>
        <v>0</v>
      </c>
      <c r="AP1442">
        <f t="shared" si="491"/>
        <v>0</v>
      </c>
      <c r="AQ1442">
        <f t="shared" si="492"/>
        <v>0</v>
      </c>
      <c r="AR1442">
        <f t="shared" si="493"/>
        <v>0</v>
      </c>
      <c r="AS1442">
        <f t="shared" si="494"/>
        <v>0</v>
      </c>
      <c r="AT1442">
        <f t="shared" si="495"/>
        <v>0</v>
      </c>
      <c r="AU1442">
        <f t="shared" si="496"/>
        <v>0</v>
      </c>
      <c r="AV1442">
        <f t="shared" si="497"/>
        <v>0</v>
      </c>
      <c r="AW1442">
        <f t="shared" si="498"/>
        <v>0</v>
      </c>
      <c r="AX1442">
        <f t="shared" si="499"/>
        <v>0</v>
      </c>
      <c r="AY1442">
        <f t="shared" si="500"/>
        <v>0</v>
      </c>
      <c r="AZ1442">
        <f t="shared" si="501"/>
        <v>0</v>
      </c>
      <c r="BA1442">
        <f t="shared" si="502"/>
        <v>0</v>
      </c>
      <c r="BB1442">
        <f t="shared" si="503"/>
        <v>0</v>
      </c>
      <c r="BC1442">
        <f t="shared" si="504"/>
        <v>0</v>
      </c>
      <c r="BD1442">
        <f t="shared" si="505"/>
        <v>0</v>
      </c>
      <c r="BE1442">
        <f t="shared" si="506"/>
        <v>0</v>
      </c>
      <c r="BF1442">
        <f t="shared" si="507"/>
        <v>0</v>
      </c>
      <c r="BG1442">
        <f t="shared" si="508"/>
        <v>0</v>
      </c>
      <c r="BH1442">
        <f t="shared" si="509"/>
        <v>0</v>
      </c>
      <c r="BI1442">
        <f t="shared" si="510"/>
        <v>0</v>
      </c>
      <c r="BJ1442" s="311">
        <f t="shared" si="511"/>
        <v>0</v>
      </c>
      <c r="BK1442" s="312">
        <f t="shared" si="512"/>
        <v>0</v>
      </c>
      <c r="BL1442" s="313">
        <f t="shared" si="513"/>
        <v>0</v>
      </c>
      <c r="BM1442" s="314">
        <f t="shared" si="520"/>
        <v>0</v>
      </c>
      <c r="BN1442" s="311">
        <f t="shared" si="514"/>
        <v>0</v>
      </c>
      <c r="BO1442" s="312">
        <f t="shared" si="515"/>
        <v>0</v>
      </c>
      <c r="BP1442" s="313">
        <f t="shared" si="516"/>
        <v>0</v>
      </c>
      <c r="BQ1442" s="314">
        <f t="shared" si="521"/>
        <v>0</v>
      </c>
      <c r="BR1442" s="311">
        <f t="shared" si="517"/>
        <v>0</v>
      </c>
      <c r="BS1442" s="312">
        <f t="shared" si="518"/>
        <v>0</v>
      </c>
      <c r="BT1442" s="313">
        <f t="shared" si="519"/>
        <v>0</v>
      </c>
      <c r="BU1442" s="314">
        <f t="shared" si="522"/>
        <v>0</v>
      </c>
      <c r="BV1442" s="247">
        <f t="shared" si="523"/>
        <v>0</v>
      </c>
      <c r="BW1442" s="310" t="str">
        <f>IF(BV1442=0,"",
IF(SUM($BV$1089:BV1442)=1,BX1442,
IF($BV$1664&gt;SUM($BV$1089:BV1442),_xlfn.CONCAT(", ",BX1442),
IF($BV$1664=SUM($BV$1089:BV1442),_xlfn.CONCAT(" y ",BX1442)))))</f>
        <v/>
      </c>
      <c r="BX1442" s="421">
        <v>354</v>
      </c>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row>
    <row r="1443" spans="1:133" ht="14.25">
      <c r="A1443" s="405"/>
      <c r="B1443" s="6"/>
      <c r="C1443" s="421" t="s">
        <v>7020</v>
      </c>
      <c r="D1443" s="668" t="str">
        <f>IF($AC$1082="","",IF(HLOOKUP($AC$1082,Presentación!$AQ$3:$BV$574,Presentación!AP358)="","",HLOOKUP($AC$1082,Presentación!$AQ$3:$BV$574,Presentación!AP358,0)))</f>
        <v/>
      </c>
      <c r="E1443" s="669"/>
      <c r="F1443" s="670"/>
      <c r="G1443" s="763" t="str">
        <f>IF($AC$1082="","",IF(HLOOKUP($AC$1082,Presentación!$BZ$3:$DE$574,Presentación!AP358,0)="","",HLOOKUP($AC$1082,Presentación!$BZ$3:$DE$574,Presentación!AP358,0)))</f>
        <v/>
      </c>
      <c r="H1443" s="669"/>
      <c r="I1443" s="669"/>
      <c r="J1443" s="669"/>
      <c r="K1443" s="669"/>
      <c r="L1443" s="670"/>
      <c r="M1443" s="112"/>
      <c r="N1443" s="112"/>
      <c r="O1443" s="112"/>
      <c r="P1443" s="112"/>
      <c r="Q1443" s="112"/>
      <c r="R1443" s="112"/>
      <c r="S1443" s="112"/>
      <c r="T1443" s="112"/>
      <c r="U1443" s="112"/>
      <c r="V1443" s="112"/>
      <c r="W1443" s="112"/>
      <c r="X1443" s="112"/>
      <c r="Y1443" s="112"/>
      <c r="Z1443" s="112"/>
      <c r="AA1443" s="112"/>
      <c r="AB1443" s="112"/>
      <c r="AC1443" s="112"/>
      <c r="AD1443" s="112"/>
      <c r="AG1443">
        <f t="shared" si="485"/>
        <v>0</v>
      </c>
      <c r="AH1443" s="247">
        <f t="shared" si="486"/>
        <v>0</v>
      </c>
      <c r="AI1443" s="310" t="str">
        <f>IF(AH1443=0,"",
IF(SUM($AH$1088:AH1443)=1,AJ1443,
IF($AH$1663&gt;SUM($AH$1088:AH1443),_xlfn.CONCAT(", ",AJ1443),
IF($AH$1663=SUM($AH$1088:AH1443),_xlfn.CONCAT(" y ",AJ1443)))))</f>
        <v/>
      </c>
      <c r="AJ1443" s="421">
        <v>356</v>
      </c>
      <c r="AK1443">
        <f t="shared" si="484"/>
        <v>0</v>
      </c>
      <c r="AL1443">
        <f t="shared" si="487"/>
        <v>0</v>
      </c>
      <c r="AM1443">
        <f t="shared" si="488"/>
        <v>0</v>
      </c>
      <c r="AN1443">
        <f t="shared" si="489"/>
        <v>0</v>
      </c>
      <c r="AO1443">
        <f t="shared" si="490"/>
        <v>0</v>
      </c>
      <c r="AP1443">
        <f t="shared" si="491"/>
        <v>0</v>
      </c>
      <c r="AQ1443">
        <f t="shared" si="492"/>
        <v>0</v>
      </c>
      <c r="AR1443">
        <f t="shared" si="493"/>
        <v>0</v>
      </c>
      <c r="AS1443">
        <f t="shared" si="494"/>
        <v>0</v>
      </c>
      <c r="AT1443">
        <f t="shared" si="495"/>
        <v>0</v>
      </c>
      <c r="AU1443">
        <f t="shared" si="496"/>
        <v>0</v>
      </c>
      <c r="AV1443">
        <f t="shared" si="497"/>
        <v>0</v>
      </c>
      <c r="AW1443">
        <f t="shared" si="498"/>
        <v>0</v>
      </c>
      <c r="AX1443">
        <f t="shared" si="499"/>
        <v>0</v>
      </c>
      <c r="AY1443">
        <f t="shared" si="500"/>
        <v>0</v>
      </c>
      <c r="AZ1443">
        <f t="shared" si="501"/>
        <v>0</v>
      </c>
      <c r="BA1443">
        <f t="shared" si="502"/>
        <v>0</v>
      </c>
      <c r="BB1443">
        <f t="shared" si="503"/>
        <v>0</v>
      </c>
      <c r="BC1443">
        <f t="shared" si="504"/>
        <v>0</v>
      </c>
      <c r="BD1443">
        <f t="shared" si="505"/>
        <v>0</v>
      </c>
      <c r="BE1443">
        <f t="shared" si="506"/>
        <v>0</v>
      </c>
      <c r="BF1443">
        <f t="shared" si="507"/>
        <v>0</v>
      </c>
      <c r="BG1443">
        <f t="shared" si="508"/>
        <v>0</v>
      </c>
      <c r="BH1443">
        <f t="shared" si="509"/>
        <v>0</v>
      </c>
      <c r="BI1443">
        <f t="shared" si="510"/>
        <v>0</v>
      </c>
      <c r="BJ1443" s="311">
        <f t="shared" si="511"/>
        <v>0</v>
      </c>
      <c r="BK1443" s="312">
        <f t="shared" si="512"/>
        <v>0</v>
      </c>
      <c r="BL1443" s="313">
        <f t="shared" si="513"/>
        <v>0</v>
      </c>
      <c r="BM1443" s="314">
        <f t="shared" si="520"/>
        <v>0</v>
      </c>
      <c r="BN1443" s="311">
        <f t="shared" si="514"/>
        <v>0</v>
      </c>
      <c r="BO1443" s="312">
        <f t="shared" si="515"/>
        <v>0</v>
      </c>
      <c r="BP1443" s="313">
        <f t="shared" si="516"/>
        <v>0</v>
      </c>
      <c r="BQ1443" s="314">
        <f t="shared" si="521"/>
        <v>0</v>
      </c>
      <c r="BR1443" s="311">
        <f t="shared" si="517"/>
        <v>0</v>
      </c>
      <c r="BS1443" s="312">
        <f t="shared" si="518"/>
        <v>0</v>
      </c>
      <c r="BT1443" s="313">
        <f t="shared" si="519"/>
        <v>0</v>
      </c>
      <c r="BU1443" s="314">
        <f t="shared" si="522"/>
        <v>0</v>
      </c>
      <c r="BV1443" s="247">
        <f t="shared" si="523"/>
        <v>0</v>
      </c>
      <c r="BW1443" s="310" t="str">
        <f>IF(BV1443=0,"",
IF(SUM($BV$1089:BV1443)=1,BX1443,
IF($BV$1664&gt;SUM($BV$1089:BV1443),_xlfn.CONCAT(", ",BX1443),
IF($BV$1664=SUM($BV$1089:BV1443),_xlfn.CONCAT(" y ",BX1443)))))</f>
        <v/>
      </c>
      <c r="BX1443" s="421">
        <v>355</v>
      </c>
      <c r="BY1443"/>
      <c r="BZ1443"/>
      <c r="CA1443"/>
      <c r="CB1443"/>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row>
    <row r="1444" spans="1:133" ht="14.25">
      <c r="A1444" s="405"/>
      <c r="B1444" s="6"/>
      <c r="C1444" s="421" t="s">
        <v>7021</v>
      </c>
      <c r="D1444" s="668" t="str">
        <f>IF($AC$1082="","",IF(HLOOKUP($AC$1082,Presentación!$AQ$3:$BV$574,Presentación!AP359)="","",HLOOKUP($AC$1082,Presentación!$AQ$3:$BV$574,Presentación!AP359,0)))</f>
        <v/>
      </c>
      <c r="E1444" s="669"/>
      <c r="F1444" s="670"/>
      <c r="G1444" s="763" t="str">
        <f>IF($AC$1082="","",IF(HLOOKUP($AC$1082,Presentación!$BZ$3:$DE$574,Presentación!AP359,0)="","",HLOOKUP($AC$1082,Presentación!$BZ$3:$DE$574,Presentación!AP359,0)))</f>
        <v/>
      </c>
      <c r="H1444" s="669"/>
      <c r="I1444" s="669"/>
      <c r="J1444" s="669"/>
      <c r="K1444" s="669"/>
      <c r="L1444" s="670"/>
      <c r="M1444" s="112"/>
      <c r="N1444" s="112"/>
      <c r="O1444" s="112"/>
      <c r="P1444" s="112"/>
      <c r="Q1444" s="112"/>
      <c r="R1444" s="112"/>
      <c r="S1444" s="112"/>
      <c r="T1444" s="112"/>
      <c r="U1444" s="112"/>
      <c r="V1444" s="112"/>
      <c r="W1444" s="112"/>
      <c r="X1444" s="112"/>
      <c r="Y1444" s="112"/>
      <c r="Z1444" s="112"/>
      <c r="AA1444" s="112"/>
      <c r="AB1444" s="112"/>
      <c r="AC1444" s="112"/>
      <c r="AD1444" s="112"/>
      <c r="AG1444">
        <f t="shared" si="485"/>
        <v>0</v>
      </c>
      <c r="AH1444" s="247">
        <f t="shared" si="486"/>
        <v>0</v>
      </c>
      <c r="AI1444" s="310" t="str">
        <f>IF(AH1444=0,"",
IF(SUM($AH$1088:AH1444)=1,AJ1444,
IF($AH$1663&gt;SUM($AH$1088:AH1444),_xlfn.CONCAT(", ",AJ1444),
IF($AH$1663=SUM($AH$1088:AH1444),_xlfn.CONCAT(" y ",AJ1444)))))</f>
        <v/>
      </c>
      <c r="AJ1444" s="421">
        <v>357</v>
      </c>
      <c r="AK1444">
        <f t="shared" si="484"/>
        <v>0</v>
      </c>
      <c r="AL1444">
        <f t="shared" si="487"/>
        <v>0</v>
      </c>
      <c r="AM1444">
        <f t="shared" si="488"/>
        <v>0</v>
      </c>
      <c r="AN1444">
        <f t="shared" si="489"/>
        <v>0</v>
      </c>
      <c r="AO1444">
        <f t="shared" si="490"/>
        <v>0</v>
      </c>
      <c r="AP1444">
        <f t="shared" si="491"/>
        <v>0</v>
      </c>
      <c r="AQ1444">
        <f t="shared" si="492"/>
        <v>0</v>
      </c>
      <c r="AR1444">
        <f t="shared" si="493"/>
        <v>0</v>
      </c>
      <c r="AS1444">
        <f t="shared" si="494"/>
        <v>0</v>
      </c>
      <c r="AT1444">
        <f t="shared" si="495"/>
        <v>0</v>
      </c>
      <c r="AU1444">
        <f t="shared" si="496"/>
        <v>0</v>
      </c>
      <c r="AV1444">
        <f t="shared" si="497"/>
        <v>0</v>
      </c>
      <c r="AW1444">
        <f t="shared" si="498"/>
        <v>0</v>
      </c>
      <c r="AX1444">
        <f t="shared" si="499"/>
        <v>0</v>
      </c>
      <c r="AY1444">
        <f t="shared" si="500"/>
        <v>0</v>
      </c>
      <c r="AZ1444">
        <f t="shared" si="501"/>
        <v>0</v>
      </c>
      <c r="BA1444">
        <f t="shared" si="502"/>
        <v>0</v>
      </c>
      <c r="BB1444">
        <f t="shared" si="503"/>
        <v>0</v>
      </c>
      <c r="BC1444">
        <f t="shared" si="504"/>
        <v>0</v>
      </c>
      <c r="BD1444">
        <f t="shared" si="505"/>
        <v>0</v>
      </c>
      <c r="BE1444">
        <f t="shared" si="506"/>
        <v>0</v>
      </c>
      <c r="BF1444">
        <f t="shared" si="507"/>
        <v>0</v>
      </c>
      <c r="BG1444">
        <f t="shared" si="508"/>
        <v>0</v>
      </c>
      <c r="BH1444">
        <f t="shared" si="509"/>
        <v>0</v>
      </c>
      <c r="BI1444">
        <f t="shared" si="510"/>
        <v>0</v>
      </c>
      <c r="BJ1444" s="311">
        <f t="shared" si="511"/>
        <v>0</v>
      </c>
      <c r="BK1444" s="312">
        <f t="shared" si="512"/>
        <v>0</v>
      </c>
      <c r="BL1444" s="313">
        <f t="shared" si="513"/>
        <v>0</v>
      </c>
      <c r="BM1444" s="314">
        <f t="shared" si="520"/>
        <v>0</v>
      </c>
      <c r="BN1444" s="311">
        <f t="shared" si="514"/>
        <v>0</v>
      </c>
      <c r="BO1444" s="312">
        <f t="shared" si="515"/>
        <v>0</v>
      </c>
      <c r="BP1444" s="313">
        <f t="shared" si="516"/>
        <v>0</v>
      </c>
      <c r="BQ1444" s="314">
        <f t="shared" si="521"/>
        <v>0</v>
      </c>
      <c r="BR1444" s="311">
        <f t="shared" si="517"/>
        <v>0</v>
      </c>
      <c r="BS1444" s="312">
        <f t="shared" si="518"/>
        <v>0</v>
      </c>
      <c r="BT1444" s="313">
        <f t="shared" si="519"/>
        <v>0</v>
      </c>
      <c r="BU1444" s="314">
        <f t="shared" si="522"/>
        <v>0</v>
      </c>
      <c r="BV1444" s="247">
        <f t="shared" si="523"/>
        <v>0</v>
      </c>
      <c r="BW1444" s="310" t="str">
        <f>IF(BV1444=0,"",
IF(SUM($BV$1089:BV1444)=1,BX1444,
IF($BV$1664&gt;SUM($BV$1089:BV1444),_xlfn.CONCAT(", ",BX1444),
IF($BV$1664=SUM($BV$1089:BV1444),_xlfn.CONCAT(" y ",BX1444)))))</f>
        <v/>
      </c>
      <c r="BX1444" s="421">
        <v>356</v>
      </c>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row>
    <row r="1445" spans="1:133" ht="14.25">
      <c r="A1445" s="405"/>
      <c r="B1445" s="6"/>
      <c r="C1445" s="421" t="s">
        <v>7022</v>
      </c>
      <c r="D1445" s="668" t="str">
        <f>IF($AC$1082="","",IF(HLOOKUP($AC$1082,Presentación!$AQ$3:$BV$574,Presentación!AP360)="","",HLOOKUP($AC$1082,Presentación!$AQ$3:$BV$574,Presentación!AP360,0)))</f>
        <v/>
      </c>
      <c r="E1445" s="669"/>
      <c r="F1445" s="670"/>
      <c r="G1445" s="763" t="str">
        <f>IF($AC$1082="","",IF(HLOOKUP($AC$1082,Presentación!$BZ$3:$DE$574,Presentación!AP360,0)="","",HLOOKUP($AC$1082,Presentación!$BZ$3:$DE$574,Presentación!AP360,0)))</f>
        <v/>
      </c>
      <c r="H1445" s="669"/>
      <c r="I1445" s="669"/>
      <c r="J1445" s="669"/>
      <c r="K1445" s="669"/>
      <c r="L1445" s="670"/>
      <c r="M1445" s="112"/>
      <c r="N1445" s="112"/>
      <c r="O1445" s="112"/>
      <c r="P1445" s="112"/>
      <c r="Q1445" s="112"/>
      <c r="R1445" s="112"/>
      <c r="S1445" s="112"/>
      <c r="T1445" s="112"/>
      <c r="U1445" s="112"/>
      <c r="V1445" s="112"/>
      <c r="W1445" s="112"/>
      <c r="X1445" s="112"/>
      <c r="Y1445" s="112"/>
      <c r="Z1445" s="112"/>
      <c r="AA1445" s="112"/>
      <c r="AB1445" s="112"/>
      <c r="AC1445" s="112"/>
      <c r="AD1445" s="112"/>
      <c r="AG1445">
        <f t="shared" si="485"/>
        <v>0</v>
      </c>
      <c r="AH1445" s="247">
        <f t="shared" si="486"/>
        <v>0</v>
      </c>
      <c r="AI1445" s="310" t="str">
        <f>IF(AH1445=0,"",
IF(SUM($AH$1088:AH1445)=1,AJ1445,
IF($AH$1663&gt;SUM($AH$1088:AH1445),_xlfn.CONCAT(", ",AJ1445),
IF($AH$1663=SUM($AH$1088:AH1445),_xlfn.CONCAT(" y ",AJ1445)))))</f>
        <v/>
      </c>
      <c r="AJ1445" s="421">
        <v>358</v>
      </c>
      <c r="AK1445">
        <f t="shared" si="484"/>
        <v>0</v>
      </c>
      <c r="AL1445">
        <f t="shared" si="487"/>
        <v>0</v>
      </c>
      <c r="AM1445">
        <f t="shared" si="488"/>
        <v>0</v>
      </c>
      <c r="AN1445">
        <f t="shared" si="489"/>
        <v>0</v>
      </c>
      <c r="AO1445">
        <f t="shared" si="490"/>
        <v>0</v>
      </c>
      <c r="AP1445">
        <f t="shared" si="491"/>
        <v>0</v>
      </c>
      <c r="AQ1445">
        <f t="shared" si="492"/>
        <v>0</v>
      </c>
      <c r="AR1445">
        <f t="shared" si="493"/>
        <v>0</v>
      </c>
      <c r="AS1445">
        <f t="shared" si="494"/>
        <v>0</v>
      </c>
      <c r="AT1445">
        <f t="shared" si="495"/>
        <v>0</v>
      </c>
      <c r="AU1445">
        <f t="shared" si="496"/>
        <v>0</v>
      </c>
      <c r="AV1445">
        <f t="shared" si="497"/>
        <v>0</v>
      </c>
      <c r="AW1445">
        <f t="shared" si="498"/>
        <v>0</v>
      </c>
      <c r="AX1445">
        <f t="shared" si="499"/>
        <v>0</v>
      </c>
      <c r="AY1445">
        <f t="shared" si="500"/>
        <v>0</v>
      </c>
      <c r="AZ1445">
        <f t="shared" si="501"/>
        <v>0</v>
      </c>
      <c r="BA1445">
        <f t="shared" si="502"/>
        <v>0</v>
      </c>
      <c r="BB1445">
        <f t="shared" si="503"/>
        <v>0</v>
      </c>
      <c r="BC1445">
        <f t="shared" si="504"/>
        <v>0</v>
      </c>
      <c r="BD1445">
        <f t="shared" si="505"/>
        <v>0</v>
      </c>
      <c r="BE1445">
        <f t="shared" si="506"/>
        <v>0</v>
      </c>
      <c r="BF1445">
        <f t="shared" si="507"/>
        <v>0</v>
      </c>
      <c r="BG1445">
        <f t="shared" si="508"/>
        <v>0</v>
      </c>
      <c r="BH1445">
        <f t="shared" si="509"/>
        <v>0</v>
      </c>
      <c r="BI1445">
        <f t="shared" si="510"/>
        <v>0</v>
      </c>
      <c r="BJ1445" s="311">
        <f t="shared" si="511"/>
        <v>0</v>
      </c>
      <c r="BK1445" s="312">
        <f t="shared" si="512"/>
        <v>0</v>
      </c>
      <c r="BL1445" s="313">
        <f t="shared" si="513"/>
        <v>0</v>
      </c>
      <c r="BM1445" s="314">
        <f t="shared" si="520"/>
        <v>0</v>
      </c>
      <c r="BN1445" s="311">
        <f t="shared" si="514"/>
        <v>0</v>
      </c>
      <c r="BO1445" s="312">
        <f t="shared" si="515"/>
        <v>0</v>
      </c>
      <c r="BP1445" s="313">
        <f t="shared" si="516"/>
        <v>0</v>
      </c>
      <c r="BQ1445" s="314">
        <f t="shared" si="521"/>
        <v>0</v>
      </c>
      <c r="BR1445" s="311">
        <f t="shared" si="517"/>
        <v>0</v>
      </c>
      <c r="BS1445" s="312">
        <f t="shared" si="518"/>
        <v>0</v>
      </c>
      <c r="BT1445" s="313">
        <f t="shared" si="519"/>
        <v>0</v>
      </c>
      <c r="BU1445" s="314">
        <f t="shared" si="522"/>
        <v>0</v>
      </c>
      <c r="BV1445" s="247">
        <f t="shared" si="523"/>
        <v>0</v>
      </c>
      <c r="BW1445" s="310" t="str">
        <f>IF(BV1445=0,"",
IF(SUM($BV$1089:BV1445)=1,BX1445,
IF($BV$1664&gt;SUM($BV$1089:BV1445),_xlfn.CONCAT(", ",BX1445),
IF($BV$1664=SUM($BV$1089:BV1445),_xlfn.CONCAT(" y ",BX1445)))))</f>
        <v/>
      </c>
      <c r="BX1445" s="421">
        <v>357</v>
      </c>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row>
    <row r="1446" spans="1:133" ht="14.25">
      <c r="A1446" s="405"/>
      <c r="B1446" s="6"/>
      <c r="C1446" s="421" t="s">
        <v>7023</v>
      </c>
      <c r="D1446" s="668" t="str">
        <f>IF($AC$1082="","",IF(HLOOKUP($AC$1082,Presentación!$AQ$3:$BV$574,Presentación!AP361)="","",HLOOKUP($AC$1082,Presentación!$AQ$3:$BV$574,Presentación!AP361,0)))</f>
        <v/>
      </c>
      <c r="E1446" s="669"/>
      <c r="F1446" s="670"/>
      <c r="G1446" s="763" t="str">
        <f>IF($AC$1082="","",IF(HLOOKUP($AC$1082,Presentación!$BZ$3:$DE$574,Presentación!AP361,0)="","",HLOOKUP($AC$1082,Presentación!$BZ$3:$DE$574,Presentación!AP361,0)))</f>
        <v/>
      </c>
      <c r="H1446" s="669"/>
      <c r="I1446" s="669"/>
      <c r="J1446" s="669"/>
      <c r="K1446" s="669"/>
      <c r="L1446" s="670"/>
      <c r="M1446" s="112"/>
      <c r="N1446" s="112"/>
      <c r="O1446" s="112"/>
      <c r="P1446" s="112"/>
      <c r="Q1446" s="112"/>
      <c r="R1446" s="112"/>
      <c r="S1446" s="112"/>
      <c r="T1446" s="112"/>
      <c r="U1446" s="112"/>
      <c r="V1446" s="112"/>
      <c r="W1446" s="112"/>
      <c r="X1446" s="112"/>
      <c r="Y1446" s="112"/>
      <c r="Z1446" s="112"/>
      <c r="AA1446" s="112"/>
      <c r="AB1446" s="112"/>
      <c r="AC1446" s="112"/>
      <c r="AD1446" s="112"/>
      <c r="AG1446">
        <f t="shared" si="485"/>
        <v>0</v>
      </c>
      <c r="AH1446" s="247">
        <f t="shared" si="486"/>
        <v>0</v>
      </c>
      <c r="AI1446" s="310" t="str">
        <f>IF(AH1446=0,"",
IF(SUM($AH$1088:AH1446)=1,AJ1446,
IF($AH$1663&gt;SUM($AH$1088:AH1446),_xlfn.CONCAT(", ",AJ1446),
IF($AH$1663=SUM($AH$1088:AH1446),_xlfn.CONCAT(" y ",AJ1446)))))</f>
        <v/>
      </c>
      <c r="AJ1446" s="421">
        <v>359</v>
      </c>
      <c r="AK1446">
        <f t="shared" si="484"/>
        <v>0</v>
      </c>
      <c r="AL1446">
        <f t="shared" si="487"/>
        <v>0</v>
      </c>
      <c r="AM1446">
        <f t="shared" si="488"/>
        <v>0</v>
      </c>
      <c r="AN1446">
        <f t="shared" si="489"/>
        <v>0</v>
      </c>
      <c r="AO1446">
        <f t="shared" si="490"/>
        <v>0</v>
      </c>
      <c r="AP1446">
        <f t="shared" si="491"/>
        <v>0</v>
      </c>
      <c r="AQ1446">
        <f t="shared" si="492"/>
        <v>0</v>
      </c>
      <c r="AR1446">
        <f t="shared" si="493"/>
        <v>0</v>
      </c>
      <c r="AS1446">
        <f t="shared" si="494"/>
        <v>0</v>
      </c>
      <c r="AT1446">
        <f t="shared" si="495"/>
        <v>0</v>
      </c>
      <c r="AU1446">
        <f t="shared" si="496"/>
        <v>0</v>
      </c>
      <c r="AV1446">
        <f t="shared" si="497"/>
        <v>0</v>
      </c>
      <c r="AW1446">
        <f t="shared" si="498"/>
        <v>0</v>
      </c>
      <c r="AX1446">
        <f t="shared" si="499"/>
        <v>0</v>
      </c>
      <c r="AY1446">
        <f t="shared" si="500"/>
        <v>0</v>
      </c>
      <c r="AZ1446">
        <f t="shared" si="501"/>
        <v>0</v>
      </c>
      <c r="BA1446">
        <f t="shared" si="502"/>
        <v>0</v>
      </c>
      <c r="BB1446">
        <f t="shared" si="503"/>
        <v>0</v>
      </c>
      <c r="BC1446">
        <f t="shared" si="504"/>
        <v>0</v>
      </c>
      <c r="BD1446">
        <f t="shared" si="505"/>
        <v>0</v>
      </c>
      <c r="BE1446">
        <f t="shared" si="506"/>
        <v>0</v>
      </c>
      <c r="BF1446">
        <f t="shared" si="507"/>
        <v>0</v>
      </c>
      <c r="BG1446">
        <f t="shared" si="508"/>
        <v>0</v>
      </c>
      <c r="BH1446">
        <f t="shared" si="509"/>
        <v>0</v>
      </c>
      <c r="BI1446">
        <f t="shared" si="510"/>
        <v>0</v>
      </c>
      <c r="BJ1446" s="311">
        <f t="shared" si="511"/>
        <v>0</v>
      </c>
      <c r="BK1446" s="312">
        <f t="shared" si="512"/>
        <v>0</v>
      </c>
      <c r="BL1446" s="313">
        <f t="shared" si="513"/>
        <v>0</v>
      </c>
      <c r="BM1446" s="314">
        <f t="shared" si="520"/>
        <v>0</v>
      </c>
      <c r="BN1446" s="311">
        <f t="shared" si="514"/>
        <v>0</v>
      </c>
      <c r="BO1446" s="312">
        <f t="shared" si="515"/>
        <v>0</v>
      </c>
      <c r="BP1446" s="313">
        <f t="shared" si="516"/>
        <v>0</v>
      </c>
      <c r="BQ1446" s="314">
        <f t="shared" si="521"/>
        <v>0</v>
      </c>
      <c r="BR1446" s="311">
        <f t="shared" si="517"/>
        <v>0</v>
      </c>
      <c r="BS1446" s="312">
        <f t="shared" si="518"/>
        <v>0</v>
      </c>
      <c r="BT1446" s="313">
        <f t="shared" si="519"/>
        <v>0</v>
      </c>
      <c r="BU1446" s="314">
        <f t="shared" si="522"/>
        <v>0</v>
      </c>
      <c r="BV1446" s="247">
        <f t="shared" si="523"/>
        <v>0</v>
      </c>
      <c r="BW1446" s="310" t="str">
        <f>IF(BV1446=0,"",
IF(SUM($BV$1089:BV1446)=1,BX1446,
IF($BV$1664&gt;SUM($BV$1089:BV1446),_xlfn.CONCAT(", ",BX1446),
IF($BV$1664=SUM($BV$1089:BV1446),_xlfn.CONCAT(" y ",BX1446)))))</f>
        <v/>
      </c>
      <c r="BX1446" s="421">
        <v>358</v>
      </c>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row>
    <row r="1447" spans="1:133" ht="14.25">
      <c r="A1447" s="405"/>
      <c r="B1447" s="6"/>
      <c r="C1447" s="421" t="s">
        <v>7024</v>
      </c>
      <c r="D1447" s="668" t="str">
        <f>IF($AC$1082="","",IF(HLOOKUP($AC$1082,Presentación!$AQ$3:$BV$574,Presentación!AP362)="","",HLOOKUP($AC$1082,Presentación!$AQ$3:$BV$574,Presentación!AP362,0)))</f>
        <v/>
      </c>
      <c r="E1447" s="669"/>
      <c r="F1447" s="670"/>
      <c r="G1447" s="763" t="str">
        <f>IF($AC$1082="","",IF(HLOOKUP($AC$1082,Presentación!$BZ$3:$DE$574,Presentación!AP362,0)="","",HLOOKUP($AC$1082,Presentación!$BZ$3:$DE$574,Presentación!AP362,0)))</f>
        <v/>
      </c>
      <c r="H1447" s="669"/>
      <c r="I1447" s="669"/>
      <c r="J1447" s="669"/>
      <c r="K1447" s="669"/>
      <c r="L1447" s="670"/>
      <c r="M1447" s="112"/>
      <c r="N1447" s="112"/>
      <c r="O1447" s="112"/>
      <c r="P1447" s="112"/>
      <c r="Q1447" s="112"/>
      <c r="R1447" s="112"/>
      <c r="S1447" s="112"/>
      <c r="T1447" s="112"/>
      <c r="U1447" s="112"/>
      <c r="V1447" s="112"/>
      <c r="W1447" s="112"/>
      <c r="X1447" s="112"/>
      <c r="Y1447" s="112"/>
      <c r="Z1447" s="112"/>
      <c r="AA1447" s="112"/>
      <c r="AB1447" s="112"/>
      <c r="AC1447" s="112"/>
      <c r="AD1447" s="112"/>
      <c r="AG1447">
        <f t="shared" si="485"/>
        <v>0</v>
      </c>
      <c r="AH1447" s="247">
        <f t="shared" si="486"/>
        <v>0</v>
      </c>
      <c r="AI1447" s="310" t="str">
        <f>IF(AH1447=0,"",
IF(SUM($AH$1088:AH1447)=1,AJ1447,
IF($AH$1663&gt;SUM($AH$1088:AH1447),_xlfn.CONCAT(", ",AJ1447),
IF($AH$1663=SUM($AH$1088:AH1447),_xlfn.CONCAT(" y ",AJ1447)))))</f>
        <v/>
      </c>
      <c r="AJ1447" s="421">
        <v>360</v>
      </c>
      <c r="AK1447">
        <f t="shared" si="484"/>
        <v>0</v>
      </c>
      <c r="AL1447">
        <f t="shared" si="487"/>
        <v>0</v>
      </c>
      <c r="AM1447">
        <f t="shared" si="488"/>
        <v>0</v>
      </c>
      <c r="AN1447">
        <f t="shared" si="489"/>
        <v>0</v>
      </c>
      <c r="AO1447">
        <f t="shared" si="490"/>
        <v>0</v>
      </c>
      <c r="AP1447">
        <f t="shared" si="491"/>
        <v>0</v>
      </c>
      <c r="AQ1447">
        <f t="shared" si="492"/>
        <v>0</v>
      </c>
      <c r="AR1447">
        <f t="shared" si="493"/>
        <v>0</v>
      </c>
      <c r="AS1447">
        <f t="shared" si="494"/>
        <v>0</v>
      </c>
      <c r="AT1447">
        <f t="shared" si="495"/>
        <v>0</v>
      </c>
      <c r="AU1447">
        <f t="shared" si="496"/>
        <v>0</v>
      </c>
      <c r="AV1447">
        <f t="shared" si="497"/>
        <v>0</v>
      </c>
      <c r="AW1447">
        <f t="shared" si="498"/>
        <v>0</v>
      </c>
      <c r="AX1447">
        <f t="shared" si="499"/>
        <v>0</v>
      </c>
      <c r="AY1447">
        <f t="shared" si="500"/>
        <v>0</v>
      </c>
      <c r="AZ1447">
        <f t="shared" si="501"/>
        <v>0</v>
      </c>
      <c r="BA1447">
        <f t="shared" si="502"/>
        <v>0</v>
      </c>
      <c r="BB1447">
        <f t="shared" si="503"/>
        <v>0</v>
      </c>
      <c r="BC1447">
        <f t="shared" si="504"/>
        <v>0</v>
      </c>
      <c r="BD1447">
        <f t="shared" si="505"/>
        <v>0</v>
      </c>
      <c r="BE1447">
        <f t="shared" si="506"/>
        <v>0</v>
      </c>
      <c r="BF1447">
        <f t="shared" si="507"/>
        <v>0</v>
      </c>
      <c r="BG1447">
        <f t="shared" si="508"/>
        <v>0</v>
      </c>
      <c r="BH1447">
        <f t="shared" si="509"/>
        <v>0</v>
      </c>
      <c r="BI1447">
        <f t="shared" si="510"/>
        <v>0</v>
      </c>
      <c r="BJ1447" s="311">
        <f t="shared" si="511"/>
        <v>0</v>
      </c>
      <c r="BK1447" s="312">
        <f t="shared" si="512"/>
        <v>0</v>
      </c>
      <c r="BL1447" s="313">
        <f t="shared" si="513"/>
        <v>0</v>
      </c>
      <c r="BM1447" s="314">
        <f t="shared" si="520"/>
        <v>0</v>
      </c>
      <c r="BN1447" s="311">
        <f t="shared" si="514"/>
        <v>0</v>
      </c>
      <c r="BO1447" s="312">
        <f t="shared" si="515"/>
        <v>0</v>
      </c>
      <c r="BP1447" s="313">
        <f t="shared" si="516"/>
        <v>0</v>
      </c>
      <c r="BQ1447" s="314">
        <f t="shared" si="521"/>
        <v>0</v>
      </c>
      <c r="BR1447" s="311">
        <f t="shared" si="517"/>
        <v>0</v>
      </c>
      <c r="BS1447" s="312">
        <f t="shared" si="518"/>
        <v>0</v>
      </c>
      <c r="BT1447" s="313">
        <f t="shared" si="519"/>
        <v>0</v>
      </c>
      <c r="BU1447" s="314">
        <f t="shared" si="522"/>
        <v>0</v>
      </c>
      <c r="BV1447" s="247">
        <f t="shared" si="523"/>
        <v>0</v>
      </c>
      <c r="BW1447" s="310" t="str">
        <f>IF(BV1447=0,"",
IF(SUM($BV$1089:BV1447)=1,BX1447,
IF($BV$1664&gt;SUM($BV$1089:BV1447),_xlfn.CONCAT(", ",BX1447),
IF($BV$1664=SUM($BV$1089:BV1447),_xlfn.CONCAT(" y ",BX1447)))))</f>
        <v/>
      </c>
      <c r="BX1447" s="421">
        <v>359</v>
      </c>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row>
    <row r="1448" spans="1:133" ht="14.25">
      <c r="A1448" s="405"/>
      <c r="B1448" s="6"/>
      <c r="C1448" s="421" t="s">
        <v>7025</v>
      </c>
      <c r="D1448" s="668" t="str">
        <f>IF($AC$1082="","",IF(HLOOKUP($AC$1082,Presentación!$AQ$3:$BV$574,Presentación!AP363)="","",HLOOKUP($AC$1082,Presentación!$AQ$3:$BV$574,Presentación!AP363,0)))</f>
        <v/>
      </c>
      <c r="E1448" s="669"/>
      <c r="F1448" s="670"/>
      <c r="G1448" s="763" t="str">
        <f>IF($AC$1082="","",IF(HLOOKUP($AC$1082,Presentación!$BZ$3:$DE$574,Presentación!AP363,0)="","",HLOOKUP($AC$1082,Presentación!$BZ$3:$DE$574,Presentación!AP363,0)))</f>
        <v/>
      </c>
      <c r="H1448" s="669"/>
      <c r="I1448" s="669"/>
      <c r="J1448" s="669"/>
      <c r="K1448" s="669"/>
      <c r="L1448" s="670"/>
      <c r="M1448" s="112"/>
      <c r="N1448" s="112"/>
      <c r="O1448" s="112"/>
      <c r="P1448" s="112"/>
      <c r="Q1448" s="112"/>
      <c r="R1448" s="112"/>
      <c r="S1448" s="112"/>
      <c r="T1448" s="112"/>
      <c r="U1448" s="112"/>
      <c r="V1448" s="112"/>
      <c r="W1448" s="112"/>
      <c r="X1448" s="112"/>
      <c r="Y1448" s="112"/>
      <c r="Z1448" s="112"/>
      <c r="AA1448" s="112"/>
      <c r="AB1448" s="112"/>
      <c r="AC1448" s="112"/>
      <c r="AD1448" s="112"/>
      <c r="AG1448">
        <f t="shared" si="485"/>
        <v>0</v>
      </c>
      <c r="AH1448" s="247">
        <f t="shared" si="486"/>
        <v>0</v>
      </c>
      <c r="AI1448" s="310" t="str">
        <f>IF(AH1448=0,"",
IF(SUM($AH$1088:AH1448)=1,AJ1448,
IF($AH$1663&gt;SUM($AH$1088:AH1448),_xlfn.CONCAT(", ",AJ1448),
IF($AH$1663=SUM($AH$1088:AH1448),_xlfn.CONCAT(" y ",AJ1448)))))</f>
        <v/>
      </c>
      <c r="AJ1448" s="421">
        <v>361</v>
      </c>
      <c r="AK1448">
        <f t="shared" si="484"/>
        <v>0</v>
      </c>
      <c r="AL1448">
        <f t="shared" si="487"/>
        <v>0</v>
      </c>
      <c r="AM1448">
        <f t="shared" si="488"/>
        <v>0</v>
      </c>
      <c r="AN1448">
        <f t="shared" si="489"/>
        <v>0</v>
      </c>
      <c r="AO1448">
        <f t="shared" si="490"/>
        <v>0</v>
      </c>
      <c r="AP1448">
        <f t="shared" si="491"/>
        <v>0</v>
      </c>
      <c r="AQ1448">
        <f t="shared" si="492"/>
        <v>0</v>
      </c>
      <c r="AR1448">
        <f t="shared" si="493"/>
        <v>0</v>
      </c>
      <c r="AS1448">
        <f t="shared" si="494"/>
        <v>0</v>
      </c>
      <c r="AT1448">
        <f t="shared" si="495"/>
        <v>0</v>
      </c>
      <c r="AU1448">
        <f t="shared" si="496"/>
        <v>0</v>
      </c>
      <c r="AV1448">
        <f t="shared" si="497"/>
        <v>0</v>
      </c>
      <c r="AW1448">
        <f t="shared" si="498"/>
        <v>0</v>
      </c>
      <c r="AX1448">
        <f t="shared" si="499"/>
        <v>0</v>
      </c>
      <c r="AY1448">
        <f t="shared" si="500"/>
        <v>0</v>
      </c>
      <c r="AZ1448">
        <f t="shared" si="501"/>
        <v>0</v>
      </c>
      <c r="BA1448">
        <f t="shared" si="502"/>
        <v>0</v>
      </c>
      <c r="BB1448">
        <f t="shared" si="503"/>
        <v>0</v>
      </c>
      <c r="BC1448">
        <f t="shared" si="504"/>
        <v>0</v>
      </c>
      <c r="BD1448">
        <f t="shared" si="505"/>
        <v>0</v>
      </c>
      <c r="BE1448">
        <f t="shared" si="506"/>
        <v>0</v>
      </c>
      <c r="BF1448">
        <f t="shared" si="507"/>
        <v>0</v>
      </c>
      <c r="BG1448">
        <f t="shared" si="508"/>
        <v>0</v>
      </c>
      <c r="BH1448">
        <f t="shared" si="509"/>
        <v>0</v>
      </c>
      <c r="BI1448">
        <f t="shared" si="510"/>
        <v>0</v>
      </c>
      <c r="BJ1448" s="311">
        <f t="shared" si="511"/>
        <v>0</v>
      </c>
      <c r="BK1448" s="312">
        <f t="shared" si="512"/>
        <v>0</v>
      </c>
      <c r="BL1448" s="313">
        <f t="shared" si="513"/>
        <v>0</v>
      </c>
      <c r="BM1448" s="314">
        <f t="shared" si="520"/>
        <v>0</v>
      </c>
      <c r="BN1448" s="311">
        <f t="shared" si="514"/>
        <v>0</v>
      </c>
      <c r="BO1448" s="312">
        <f t="shared" si="515"/>
        <v>0</v>
      </c>
      <c r="BP1448" s="313">
        <f t="shared" si="516"/>
        <v>0</v>
      </c>
      <c r="BQ1448" s="314">
        <f t="shared" si="521"/>
        <v>0</v>
      </c>
      <c r="BR1448" s="311">
        <f t="shared" si="517"/>
        <v>0</v>
      </c>
      <c r="BS1448" s="312">
        <f t="shared" si="518"/>
        <v>0</v>
      </c>
      <c r="BT1448" s="313">
        <f t="shared" si="519"/>
        <v>0</v>
      </c>
      <c r="BU1448" s="314">
        <f t="shared" si="522"/>
        <v>0</v>
      </c>
      <c r="BV1448" s="247">
        <f t="shared" si="523"/>
        <v>0</v>
      </c>
      <c r="BW1448" s="310" t="str">
        <f>IF(BV1448=0,"",
IF(SUM($BV$1089:BV1448)=1,BX1448,
IF($BV$1664&gt;SUM($BV$1089:BV1448),_xlfn.CONCAT(", ",BX1448),
IF($BV$1664=SUM($BV$1089:BV1448),_xlfn.CONCAT(" y ",BX1448)))))</f>
        <v/>
      </c>
      <c r="BX1448" s="421">
        <v>360</v>
      </c>
      <c r="BY1448"/>
      <c r="BZ1448"/>
      <c r="CA1448"/>
      <c r="CB1448"/>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row>
    <row r="1449" spans="1:133" ht="14.25">
      <c r="A1449" s="405"/>
      <c r="B1449" s="6"/>
      <c r="C1449" s="421" t="s">
        <v>7026</v>
      </c>
      <c r="D1449" s="668" t="str">
        <f>IF($AC$1082="","",IF(HLOOKUP($AC$1082,Presentación!$AQ$3:$BV$574,Presentación!AP364)="","",HLOOKUP($AC$1082,Presentación!$AQ$3:$BV$574,Presentación!AP364,0)))</f>
        <v/>
      </c>
      <c r="E1449" s="669"/>
      <c r="F1449" s="670"/>
      <c r="G1449" s="763" t="str">
        <f>IF($AC$1082="","",IF(HLOOKUP($AC$1082,Presentación!$BZ$3:$DE$574,Presentación!AP364,0)="","",HLOOKUP($AC$1082,Presentación!$BZ$3:$DE$574,Presentación!AP364,0)))</f>
        <v/>
      </c>
      <c r="H1449" s="669"/>
      <c r="I1449" s="669"/>
      <c r="J1449" s="669"/>
      <c r="K1449" s="669"/>
      <c r="L1449" s="670"/>
      <c r="M1449" s="112"/>
      <c r="N1449" s="112"/>
      <c r="O1449" s="112"/>
      <c r="P1449" s="112"/>
      <c r="Q1449" s="112"/>
      <c r="R1449" s="112"/>
      <c r="S1449" s="112"/>
      <c r="T1449" s="112"/>
      <c r="U1449" s="112"/>
      <c r="V1449" s="112"/>
      <c r="W1449" s="112"/>
      <c r="X1449" s="112"/>
      <c r="Y1449" s="112"/>
      <c r="Z1449" s="112"/>
      <c r="AA1449" s="112"/>
      <c r="AB1449" s="112"/>
      <c r="AC1449" s="112"/>
      <c r="AD1449" s="112"/>
      <c r="AG1449">
        <f t="shared" si="485"/>
        <v>0</v>
      </c>
      <c r="AH1449" s="247">
        <f t="shared" si="486"/>
        <v>0</v>
      </c>
      <c r="AI1449" s="310" t="str">
        <f>IF(AH1449=0,"",
IF(SUM($AH$1088:AH1449)=1,AJ1449,
IF($AH$1663&gt;SUM($AH$1088:AH1449),_xlfn.CONCAT(", ",AJ1449),
IF($AH$1663=SUM($AH$1088:AH1449),_xlfn.CONCAT(" y ",AJ1449)))))</f>
        <v/>
      </c>
      <c r="AJ1449" s="421">
        <v>362</v>
      </c>
      <c r="AK1449">
        <f t="shared" si="484"/>
        <v>0</v>
      </c>
      <c r="AL1449">
        <f t="shared" si="487"/>
        <v>0</v>
      </c>
      <c r="AM1449">
        <f t="shared" si="488"/>
        <v>0</v>
      </c>
      <c r="AN1449">
        <f t="shared" si="489"/>
        <v>0</v>
      </c>
      <c r="AO1449">
        <f t="shared" si="490"/>
        <v>0</v>
      </c>
      <c r="AP1449">
        <f t="shared" si="491"/>
        <v>0</v>
      </c>
      <c r="AQ1449">
        <f t="shared" si="492"/>
        <v>0</v>
      </c>
      <c r="AR1449">
        <f t="shared" si="493"/>
        <v>0</v>
      </c>
      <c r="AS1449">
        <f t="shared" si="494"/>
        <v>0</v>
      </c>
      <c r="AT1449">
        <f t="shared" si="495"/>
        <v>0</v>
      </c>
      <c r="AU1449">
        <f t="shared" si="496"/>
        <v>0</v>
      </c>
      <c r="AV1449">
        <f t="shared" si="497"/>
        <v>0</v>
      </c>
      <c r="AW1449">
        <f t="shared" si="498"/>
        <v>0</v>
      </c>
      <c r="AX1449">
        <f t="shared" si="499"/>
        <v>0</v>
      </c>
      <c r="AY1449">
        <f t="shared" si="500"/>
        <v>0</v>
      </c>
      <c r="AZ1449">
        <f t="shared" si="501"/>
        <v>0</v>
      </c>
      <c r="BA1449">
        <f t="shared" si="502"/>
        <v>0</v>
      </c>
      <c r="BB1449">
        <f t="shared" si="503"/>
        <v>0</v>
      </c>
      <c r="BC1449">
        <f t="shared" si="504"/>
        <v>0</v>
      </c>
      <c r="BD1449">
        <f t="shared" si="505"/>
        <v>0</v>
      </c>
      <c r="BE1449">
        <f t="shared" si="506"/>
        <v>0</v>
      </c>
      <c r="BF1449">
        <f t="shared" si="507"/>
        <v>0</v>
      </c>
      <c r="BG1449">
        <f t="shared" si="508"/>
        <v>0</v>
      </c>
      <c r="BH1449">
        <f t="shared" si="509"/>
        <v>0</v>
      </c>
      <c r="BI1449">
        <f t="shared" si="510"/>
        <v>0</v>
      </c>
      <c r="BJ1449" s="311">
        <f t="shared" si="511"/>
        <v>0</v>
      </c>
      <c r="BK1449" s="312">
        <f t="shared" si="512"/>
        <v>0</v>
      </c>
      <c r="BL1449" s="313">
        <f t="shared" si="513"/>
        <v>0</v>
      </c>
      <c r="BM1449" s="314">
        <f t="shared" si="520"/>
        <v>0</v>
      </c>
      <c r="BN1449" s="311">
        <f t="shared" si="514"/>
        <v>0</v>
      </c>
      <c r="BO1449" s="312">
        <f t="shared" si="515"/>
        <v>0</v>
      </c>
      <c r="BP1449" s="313">
        <f t="shared" si="516"/>
        <v>0</v>
      </c>
      <c r="BQ1449" s="314">
        <f t="shared" si="521"/>
        <v>0</v>
      </c>
      <c r="BR1449" s="311">
        <f t="shared" si="517"/>
        <v>0</v>
      </c>
      <c r="BS1449" s="312">
        <f t="shared" si="518"/>
        <v>0</v>
      </c>
      <c r="BT1449" s="313">
        <f t="shared" si="519"/>
        <v>0</v>
      </c>
      <c r="BU1449" s="314">
        <f t="shared" si="522"/>
        <v>0</v>
      </c>
      <c r="BV1449" s="247">
        <f t="shared" si="523"/>
        <v>0</v>
      </c>
      <c r="BW1449" s="310" t="str">
        <f>IF(BV1449=0,"",
IF(SUM($BV$1089:BV1449)=1,BX1449,
IF($BV$1664&gt;SUM($BV$1089:BV1449),_xlfn.CONCAT(", ",BX1449),
IF($BV$1664=SUM($BV$1089:BV1449),_xlfn.CONCAT(" y ",BX1449)))))</f>
        <v/>
      </c>
      <c r="BX1449" s="421">
        <v>361</v>
      </c>
      <c r="BY1449"/>
      <c r="BZ1449"/>
      <c r="CA1449"/>
      <c r="CB1449"/>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row>
    <row r="1450" spans="1:133" ht="14.25">
      <c r="A1450" s="405"/>
      <c r="B1450" s="6"/>
      <c r="C1450" s="421" t="s">
        <v>7027</v>
      </c>
      <c r="D1450" s="668" t="str">
        <f>IF($AC$1082="","",IF(HLOOKUP($AC$1082,Presentación!$AQ$3:$BV$574,Presentación!AP365)="","",HLOOKUP($AC$1082,Presentación!$AQ$3:$BV$574,Presentación!AP365,0)))</f>
        <v/>
      </c>
      <c r="E1450" s="669"/>
      <c r="F1450" s="670"/>
      <c r="G1450" s="763" t="str">
        <f>IF($AC$1082="","",IF(HLOOKUP($AC$1082,Presentación!$BZ$3:$DE$574,Presentación!AP365,0)="","",HLOOKUP($AC$1082,Presentación!$BZ$3:$DE$574,Presentación!AP365,0)))</f>
        <v/>
      </c>
      <c r="H1450" s="669"/>
      <c r="I1450" s="669"/>
      <c r="J1450" s="669"/>
      <c r="K1450" s="669"/>
      <c r="L1450" s="670"/>
      <c r="M1450" s="112"/>
      <c r="N1450" s="112"/>
      <c r="O1450" s="112"/>
      <c r="P1450" s="112"/>
      <c r="Q1450" s="112"/>
      <c r="R1450" s="112"/>
      <c r="S1450" s="112"/>
      <c r="T1450" s="112"/>
      <c r="U1450" s="112"/>
      <c r="V1450" s="112"/>
      <c r="W1450" s="112"/>
      <c r="X1450" s="112"/>
      <c r="Y1450" s="112"/>
      <c r="Z1450" s="112"/>
      <c r="AA1450" s="112"/>
      <c r="AB1450" s="112"/>
      <c r="AC1450" s="112"/>
      <c r="AD1450" s="112"/>
      <c r="AG1450">
        <f t="shared" si="485"/>
        <v>0</v>
      </c>
      <c r="AH1450" s="247">
        <f t="shared" si="486"/>
        <v>0</v>
      </c>
      <c r="AI1450" s="310" t="str">
        <f>IF(AH1450=0,"",
IF(SUM($AH$1088:AH1450)=1,AJ1450,
IF($AH$1663&gt;SUM($AH$1088:AH1450),_xlfn.CONCAT(", ",AJ1450),
IF($AH$1663=SUM($AH$1088:AH1450),_xlfn.CONCAT(" y ",AJ1450)))))</f>
        <v/>
      </c>
      <c r="AJ1450" s="421">
        <v>363</v>
      </c>
      <c r="AK1450">
        <f t="shared" si="484"/>
        <v>0</v>
      </c>
      <c r="AL1450">
        <f t="shared" si="487"/>
        <v>0</v>
      </c>
      <c r="AM1450">
        <f t="shared" si="488"/>
        <v>0</v>
      </c>
      <c r="AN1450">
        <f t="shared" si="489"/>
        <v>0</v>
      </c>
      <c r="AO1450">
        <f t="shared" si="490"/>
        <v>0</v>
      </c>
      <c r="AP1450">
        <f t="shared" si="491"/>
        <v>0</v>
      </c>
      <c r="AQ1450">
        <f t="shared" si="492"/>
        <v>0</v>
      </c>
      <c r="AR1450">
        <f t="shared" si="493"/>
        <v>0</v>
      </c>
      <c r="AS1450">
        <f t="shared" si="494"/>
        <v>0</v>
      </c>
      <c r="AT1450">
        <f t="shared" si="495"/>
        <v>0</v>
      </c>
      <c r="AU1450">
        <f t="shared" si="496"/>
        <v>0</v>
      </c>
      <c r="AV1450">
        <f t="shared" si="497"/>
        <v>0</v>
      </c>
      <c r="AW1450">
        <f t="shared" si="498"/>
        <v>0</v>
      </c>
      <c r="AX1450">
        <f t="shared" si="499"/>
        <v>0</v>
      </c>
      <c r="AY1450">
        <f t="shared" si="500"/>
        <v>0</v>
      </c>
      <c r="AZ1450">
        <f t="shared" si="501"/>
        <v>0</v>
      </c>
      <c r="BA1450">
        <f t="shared" si="502"/>
        <v>0</v>
      </c>
      <c r="BB1450">
        <f t="shared" si="503"/>
        <v>0</v>
      </c>
      <c r="BC1450">
        <f t="shared" si="504"/>
        <v>0</v>
      </c>
      <c r="BD1450">
        <f t="shared" si="505"/>
        <v>0</v>
      </c>
      <c r="BE1450">
        <f t="shared" si="506"/>
        <v>0</v>
      </c>
      <c r="BF1450">
        <f t="shared" si="507"/>
        <v>0</v>
      </c>
      <c r="BG1450">
        <f t="shared" si="508"/>
        <v>0</v>
      </c>
      <c r="BH1450">
        <f t="shared" si="509"/>
        <v>0</v>
      </c>
      <c r="BI1450">
        <f t="shared" si="510"/>
        <v>0</v>
      </c>
      <c r="BJ1450" s="311">
        <f t="shared" si="511"/>
        <v>0</v>
      </c>
      <c r="BK1450" s="312">
        <f t="shared" si="512"/>
        <v>0</v>
      </c>
      <c r="BL1450" s="313">
        <f t="shared" si="513"/>
        <v>0</v>
      </c>
      <c r="BM1450" s="314">
        <f t="shared" si="520"/>
        <v>0</v>
      </c>
      <c r="BN1450" s="311">
        <f t="shared" si="514"/>
        <v>0</v>
      </c>
      <c r="BO1450" s="312">
        <f t="shared" si="515"/>
        <v>0</v>
      </c>
      <c r="BP1450" s="313">
        <f t="shared" si="516"/>
        <v>0</v>
      </c>
      <c r="BQ1450" s="314">
        <f t="shared" si="521"/>
        <v>0</v>
      </c>
      <c r="BR1450" s="311">
        <f t="shared" si="517"/>
        <v>0</v>
      </c>
      <c r="BS1450" s="312">
        <f t="shared" si="518"/>
        <v>0</v>
      </c>
      <c r="BT1450" s="313">
        <f t="shared" si="519"/>
        <v>0</v>
      </c>
      <c r="BU1450" s="314">
        <f t="shared" si="522"/>
        <v>0</v>
      </c>
      <c r="BV1450" s="247">
        <f t="shared" si="523"/>
        <v>0</v>
      </c>
      <c r="BW1450" s="310" t="str">
        <f>IF(BV1450=0,"",
IF(SUM($BV$1089:BV1450)=1,BX1450,
IF($BV$1664&gt;SUM($BV$1089:BV1450),_xlfn.CONCAT(", ",BX1450),
IF($BV$1664=SUM($BV$1089:BV1450),_xlfn.CONCAT(" y ",BX1450)))))</f>
        <v/>
      </c>
      <c r="BX1450" s="421">
        <v>362</v>
      </c>
      <c r="BY1450"/>
      <c r="BZ1450"/>
      <c r="CA1450"/>
      <c r="CB1450"/>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row>
    <row r="1451" spans="1:133" ht="14.25">
      <c r="A1451" s="405"/>
      <c r="B1451" s="6"/>
      <c r="C1451" s="421" t="s">
        <v>7028</v>
      </c>
      <c r="D1451" s="668" t="str">
        <f>IF($AC$1082="","",IF(HLOOKUP($AC$1082,Presentación!$AQ$3:$BV$574,Presentación!AP366)="","",HLOOKUP($AC$1082,Presentación!$AQ$3:$BV$574,Presentación!AP366,0)))</f>
        <v/>
      </c>
      <c r="E1451" s="669"/>
      <c r="F1451" s="670"/>
      <c r="G1451" s="763" t="str">
        <f>IF($AC$1082="","",IF(HLOOKUP($AC$1082,Presentación!$BZ$3:$DE$574,Presentación!AP366,0)="","",HLOOKUP($AC$1082,Presentación!$BZ$3:$DE$574,Presentación!AP366,0)))</f>
        <v/>
      </c>
      <c r="H1451" s="669"/>
      <c r="I1451" s="669"/>
      <c r="J1451" s="669"/>
      <c r="K1451" s="669"/>
      <c r="L1451" s="670"/>
      <c r="M1451" s="112"/>
      <c r="N1451" s="112"/>
      <c r="O1451" s="112"/>
      <c r="P1451" s="112"/>
      <c r="Q1451" s="112"/>
      <c r="R1451" s="112"/>
      <c r="S1451" s="112"/>
      <c r="T1451" s="112"/>
      <c r="U1451" s="112"/>
      <c r="V1451" s="112"/>
      <c r="W1451" s="112"/>
      <c r="X1451" s="112"/>
      <c r="Y1451" s="112"/>
      <c r="Z1451" s="112"/>
      <c r="AA1451" s="112"/>
      <c r="AB1451" s="112"/>
      <c r="AC1451" s="112"/>
      <c r="AD1451" s="112"/>
      <c r="AG1451">
        <f t="shared" si="485"/>
        <v>0</v>
      </c>
      <c r="AH1451" s="247">
        <f t="shared" si="486"/>
        <v>0</v>
      </c>
      <c r="AI1451" s="310" t="str">
        <f>IF(AH1451=0,"",
IF(SUM($AH$1088:AH1451)=1,AJ1451,
IF($AH$1663&gt;SUM($AH$1088:AH1451),_xlfn.CONCAT(", ",AJ1451),
IF($AH$1663=SUM($AH$1088:AH1451),_xlfn.CONCAT(" y ",AJ1451)))))</f>
        <v/>
      </c>
      <c r="AJ1451" s="421">
        <v>364</v>
      </c>
      <c r="AK1451">
        <f t="shared" si="484"/>
        <v>0</v>
      </c>
      <c r="AL1451">
        <f t="shared" si="487"/>
        <v>0</v>
      </c>
      <c r="AM1451">
        <f t="shared" si="488"/>
        <v>0</v>
      </c>
      <c r="AN1451">
        <f t="shared" si="489"/>
        <v>0</v>
      </c>
      <c r="AO1451">
        <f t="shared" si="490"/>
        <v>0</v>
      </c>
      <c r="AP1451">
        <f t="shared" si="491"/>
        <v>0</v>
      </c>
      <c r="AQ1451">
        <f t="shared" si="492"/>
        <v>0</v>
      </c>
      <c r="AR1451">
        <f t="shared" si="493"/>
        <v>0</v>
      </c>
      <c r="AS1451">
        <f t="shared" si="494"/>
        <v>0</v>
      </c>
      <c r="AT1451">
        <f t="shared" si="495"/>
        <v>0</v>
      </c>
      <c r="AU1451">
        <f t="shared" si="496"/>
        <v>0</v>
      </c>
      <c r="AV1451">
        <f t="shared" si="497"/>
        <v>0</v>
      </c>
      <c r="AW1451">
        <f t="shared" si="498"/>
        <v>0</v>
      </c>
      <c r="AX1451">
        <f t="shared" si="499"/>
        <v>0</v>
      </c>
      <c r="AY1451">
        <f t="shared" si="500"/>
        <v>0</v>
      </c>
      <c r="AZ1451">
        <f t="shared" si="501"/>
        <v>0</v>
      </c>
      <c r="BA1451">
        <f t="shared" si="502"/>
        <v>0</v>
      </c>
      <c r="BB1451">
        <f t="shared" si="503"/>
        <v>0</v>
      </c>
      <c r="BC1451">
        <f t="shared" si="504"/>
        <v>0</v>
      </c>
      <c r="BD1451">
        <f t="shared" si="505"/>
        <v>0</v>
      </c>
      <c r="BE1451">
        <f t="shared" si="506"/>
        <v>0</v>
      </c>
      <c r="BF1451">
        <f t="shared" si="507"/>
        <v>0</v>
      </c>
      <c r="BG1451">
        <f t="shared" si="508"/>
        <v>0</v>
      </c>
      <c r="BH1451">
        <f t="shared" si="509"/>
        <v>0</v>
      </c>
      <c r="BI1451">
        <f t="shared" si="510"/>
        <v>0</v>
      </c>
      <c r="BJ1451" s="311">
        <f t="shared" si="511"/>
        <v>0</v>
      </c>
      <c r="BK1451" s="312">
        <f t="shared" si="512"/>
        <v>0</v>
      </c>
      <c r="BL1451" s="313">
        <f t="shared" si="513"/>
        <v>0</v>
      </c>
      <c r="BM1451" s="314">
        <f t="shared" si="520"/>
        <v>0</v>
      </c>
      <c r="BN1451" s="311">
        <f t="shared" si="514"/>
        <v>0</v>
      </c>
      <c r="BO1451" s="312">
        <f t="shared" si="515"/>
        <v>0</v>
      </c>
      <c r="BP1451" s="313">
        <f t="shared" si="516"/>
        <v>0</v>
      </c>
      <c r="BQ1451" s="314">
        <f t="shared" si="521"/>
        <v>0</v>
      </c>
      <c r="BR1451" s="311">
        <f t="shared" si="517"/>
        <v>0</v>
      </c>
      <c r="BS1451" s="312">
        <f t="shared" si="518"/>
        <v>0</v>
      </c>
      <c r="BT1451" s="313">
        <f t="shared" si="519"/>
        <v>0</v>
      </c>
      <c r="BU1451" s="314">
        <f t="shared" si="522"/>
        <v>0</v>
      </c>
      <c r="BV1451" s="247">
        <f t="shared" si="523"/>
        <v>0</v>
      </c>
      <c r="BW1451" s="310" t="str">
        <f>IF(BV1451=0,"",
IF(SUM($BV$1089:BV1451)=1,BX1451,
IF($BV$1664&gt;SUM($BV$1089:BV1451),_xlfn.CONCAT(", ",BX1451),
IF($BV$1664=SUM($BV$1089:BV1451),_xlfn.CONCAT(" y ",BX1451)))))</f>
        <v/>
      </c>
      <c r="BX1451" s="421">
        <v>363</v>
      </c>
      <c r="BY1451"/>
      <c r="BZ1451"/>
      <c r="CA1451"/>
      <c r="CB1451"/>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row>
    <row r="1452" spans="1:133" ht="14.25">
      <c r="A1452" s="405"/>
      <c r="B1452" s="6"/>
      <c r="C1452" s="421" t="s">
        <v>7029</v>
      </c>
      <c r="D1452" s="668" t="str">
        <f>IF($AC$1082="","",IF(HLOOKUP($AC$1082,Presentación!$AQ$3:$BV$574,Presentación!AP367)="","",HLOOKUP($AC$1082,Presentación!$AQ$3:$BV$574,Presentación!AP367,0)))</f>
        <v/>
      </c>
      <c r="E1452" s="669"/>
      <c r="F1452" s="670"/>
      <c r="G1452" s="763" t="str">
        <f>IF($AC$1082="","",IF(HLOOKUP($AC$1082,Presentación!$BZ$3:$DE$574,Presentación!AP367,0)="","",HLOOKUP($AC$1082,Presentación!$BZ$3:$DE$574,Presentación!AP367,0)))</f>
        <v/>
      </c>
      <c r="H1452" s="669"/>
      <c r="I1452" s="669"/>
      <c r="J1452" s="669"/>
      <c r="K1452" s="669"/>
      <c r="L1452" s="670"/>
      <c r="M1452" s="112"/>
      <c r="N1452" s="112"/>
      <c r="O1452" s="112"/>
      <c r="P1452" s="112"/>
      <c r="Q1452" s="112"/>
      <c r="R1452" s="112"/>
      <c r="S1452" s="112"/>
      <c r="T1452" s="112"/>
      <c r="U1452" s="112"/>
      <c r="V1452" s="112"/>
      <c r="W1452" s="112"/>
      <c r="X1452" s="112"/>
      <c r="Y1452" s="112"/>
      <c r="Z1452" s="112"/>
      <c r="AA1452" s="112"/>
      <c r="AB1452" s="112"/>
      <c r="AC1452" s="112"/>
      <c r="AD1452" s="112"/>
      <c r="AG1452">
        <f t="shared" si="485"/>
        <v>0</v>
      </c>
      <c r="AH1452" s="247">
        <f t="shared" si="486"/>
        <v>0</v>
      </c>
      <c r="AI1452" s="310" t="str">
        <f>IF(AH1452=0,"",
IF(SUM($AH$1088:AH1452)=1,AJ1452,
IF($AH$1663&gt;SUM($AH$1088:AH1452),_xlfn.CONCAT(", ",AJ1452),
IF($AH$1663=SUM($AH$1088:AH1452),_xlfn.CONCAT(" y ",AJ1452)))))</f>
        <v/>
      </c>
      <c r="AJ1452" s="421">
        <v>365</v>
      </c>
      <c r="AK1452">
        <f t="shared" si="484"/>
        <v>0</v>
      </c>
      <c r="AL1452">
        <f t="shared" si="487"/>
        <v>0</v>
      </c>
      <c r="AM1452">
        <f t="shared" si="488"/>
        <v>0</v>
      </c>
      <c r="AN1452">
        <f t="shared" si="489"/>
        <v>0</v>
      </c>
      <c r="AO1452">
        <f t="shared" si="490"/>
        <v>0</v>
      </c>
      <c r="AP1452">
        <f t="shared" si="491"/>
        <v>0</v>
      </c>
      <c r="AQ1452">
        <f t="shared" si="492"/>
        <v>0</v>
      </c>
      <c r="AR1452">
        <f t="shared" si="493"/>
        <v>0</v>
      </c>
      <c r="AS1452">
        <f t="shared" si="494"/>
        <v>0</v>
      </c>
      <c r="AT1452">
        <f t="shared" si="495"/>
        <v>0</v>
      </c>
      <c r="AU1452">
        <f t="shared" si="496"/>
        <v>0</v>
      </c>
      <c r="AV1452">
        <f t="shared" si="497"/>
        <v>0</v>
      </c>
      <c r="AW1452">
        <f t="shared" si="498"/>
        <v>0</v>
      </c>
      <c r="AX1452">
        <f t="shared" si="499"/>
        <v>0</v>
      </c>
      <c r="AY1452">
        <f t="shared" si="500"/>
        <v>0</v>
      </c>
      <c r="AZ1452">
        <f t="shared" si="501"/>
        <v>0</v>
      </c>
      <c r="BA1452">
        <f t="shared" si="502"/>
        <v>0</v>
      </c>
      <c r="BB1452">
        <f t="shared" si="503"/>
        <v>0</v>
      </c>
      <c r="BC1452">
        <f t="shared" si="504"/>
        <v>0</v>
      </c>
      <c r="BD1452">
        <f t="shared" si="505"/>
        <v>0</v>
      </c>
      <c r="BE1452">
        <f t="shared" si="506"/>
        <v>0</v>
      </c>
      <c r="BF1452">
        <f t="shared" si="507"/>
        <v>0</v>
      </c>
      <c r="BG1452">
        <f t="shared" si="508"/>
        <v>0</v>
      </c>
      <c r="BH1452">
        <f t="shared" si="509"/>
        <v>0</v>
      </c>
      <c r="BI1452">
        <f t="shared" si="510"/>
        <v>0</v>
      </c>
      <c r="BJ1452" s="311">
        <f t="shared" si="511"/>
        <v>0</v>
      </c>
      <c r="BK1452" s="312">
        <f t="shared" si="512"/>
        <v>0</v>
      </c>
      <c r="BL1452" s="313">
        <f t="shared" si="513"/>
        <v>0</v>
      </c>
      <c r="BM1452" s="314">
        <f t="shared" si="520"/>
        <v>0</v>
      </c>
      <c r="BN1452" s="311">
        <f t="shared" si="514"/>
        <v>0</v>
      </c>
      <c r="BO1452" s="312">
        <f t="shared" si="515"/>
        <v>0</v>
      </c>
      <c r="BP1452" s="313">
        <f t="shared" si="516"/>
        <v>0</v>
      </c>
      <c r="BQ1452" s="314">
        <f t="shared" si="521"/>
        <v>0</v>
      </c>
      <c r="BR1452" s="311">
        <f t="shared" si="517"/>
        <v>0</v>
      </c>
      <c r="BS1452" s="312">
        <f t="shared" si="518"/>
        <v>0</v>
      </c>
      <c r="BT1452" s="313">
        <f t="shared" si="519"/>
        <v>0</v>
      </c>
      <c r="BU1452" s="314">
        <f t="shared" si="522"/>
        <v>0</v>
      </c>
      <c r="BV1452" s="247">
        <f t="shared" si="523"/>
        <v>0</v>
      </c>
      <c r="BW1452" s="310" t="str">
        <f>IF(BV1452=0,"",
IF(SUM($BV$1089:BV1452)=1,BX1452,
IF($BV$1664&gt;SUM($BV$1089:BV1452),_xlfn.CONCAT(", ",BX1452),
IF($BV$1664=SUM($BV$1089:BV1452),_xlfn.CONCAT(" y ",BX1452)))))</f>
        <v/>
      </c>
      <c r="BX1452" s="421">
        <v>364</v>
      </c>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row>
    <row r="1453" spans="1:133" ht="14.25">
      <c r="A1453" s="405"/>
      <c r="B1453" s="6"/>
      <c r="C1453" s="421" t="s">
        <v>7030</v>
      </c>
      <c r="D1453" s="668" t="str">
        <f>IF($AC$1082="","",IF(HLOOKUP($AC$1082,Presentación!$AQ$3:$BV$574,Presentación!AP368)="","",HLOOKUP($AC$1082,Presentación!$AQ$3:$BV$574,Presentación!AP368,0)))</f>
        <v/>
      </c>
      <c r="E1453" s="669"/>
      <c r="F1453" s="670"/>
      <c r="G1453" s="763" t="str">
        <f>IF($AC$1082="","",IF(HLOOKUP($AC$1082,Presentación!$BZ$3:$DE$574,Presentación!AP368,0)="","",HLOOKUP($AC$1082,Presentación!$BZ$3:$DE$574,Presentación!AP368,0)))</f>
        <v/>
      </c>
      <c r="H1453" s="669"/>
      <c r="I1453" s="669"/>
      <c r="J1453" s="669"/>
      <c r="K1453" s="669"/>
      <c r="L1453" s="670"/>
      <c r="M1453" s="112"/>
      <c r="N1453" s="112"/>
      <c r="O1453" s="112"/>
      <c r="P1453" s="112"/>
      <c r="Q1453" s="112"/>
      <c r="R1453" s="112"/>
      <c r="S1453" s="112"/>
      <c r="T1453" s="112"/>
      <c r="U1453" s="112"/>
      <c r="V1453" s="112"/>
      <c r="W1453" s="112"/>
      <c r="X1453" s="112"/>
      <c r="Y1453" s="112"/>
      <c r="Z1453" s="112"/>
      <c r="AA1453" s="112"/>
      <c r="AB1453" s="112"/>
      <c r="AC1453" s="112"/>
      <c r="AD1453" s="112"/>
      <c r="AG1453">
        <f t="shared" si="485"/>
        <v>0</v>
      </c>
      <c r="AH1453" s="247">
        <f t="shared" si="486"/>
        <v>0</v>
      </c>
      <c r="AI1453" s="310" t="str">
        <f>IF(AH1453=0,"",
IF(SUM($AH$1088:AH1453)=1,AJ1453,
IF($AH$1663&gt;SUM($AH$1088:AH1453),_xlfn.CONCAT(", ",AJ1453),
IF($AH$1663=SUM($AH$1088:AH1453),_xlfn.CONCAT(" y ",AJ1453)))))</f>
        <v/>
      </c>
      <c r="AJ1453" s="421">
        <v>366</v>
      </c>
      <c r="AK1453">
        <f t="shared" si="484"/>
        <v>0</v>
      </c>
      <c r="AL1453">
        <f t="shared" si="487"/>
        <v>0</v>
      </c>
      <c r="AM1453">
        <f t="shared" si="488"/>
        <v>0</v>
      </c>
      <c r="AN1453">
        <f t="shared" si="489"/>
        <v>0</v>
      </c>
      <c r="AO1453">
        <f t="shared" si="490"/>
        <v>0</v>
      </c>
      <c r="AP1453">
        <f t="shared" si="491"/>
        <v>0</v>
      </c>
      <c r="AQ1453">
        <f t="shared" si="492"/>
        <v>0</v>
      </c>
      <c r="AR1453">
        <f t="shared" si="493"/>
        <v>0</v>
      </c>
      <c r="AS1453">
        <f t="shared" si="494"/>
        <v>0</v>
      </c>
      <c r="AT1453">
        <f t="shared" si="495"/>
        <v>0</v>
      </c>
      <c r="AU1453">
        <f t="shared" si="496"/>
        <v>0</v>
      </c>
      <c r="AV1453">
        <f t="shared" si="497"/>
        <v>0</v>
      </c>
      <c r="AW1453">
        <f t="shared" si="498"/>
        <v>0</v>
      </c>
      <c r="AX1453">
        <f t="shared" si="499"/>
        <v>0</v>
      </c>
      <c r="AY1453">
        <f t="shared" si="500"/>
        <v>0</v>
      </c>
      <c r="AZ1453">
        <f t="shared" si="501"/>
        <v>0</v>
      </c>
      <c r="BA1453">
        <f t="shared" si="502"/>
        <v>0</v>
      </c>
      <c r="BB1453">
        <f t="shared" si="503"/>
        <v>0</v>
      </c>
      <c r="BC1453">
        <f t="shared" si="504"/>
        <v>0</v>
      </c>
      <c r="BD1453">
        <f t="shared" si="505"/>
        <v>0</v>
      </c>
      <c r="BE1453">
        <f t="shared" si="506"/>
        <v>0</v>
      </c>
      <c r="BF1453">
        <f t="shared" si="507"/>
        <v>0</v>
      </c>
      <c r="BG1453">
        <f t="shared" si="508"/>
        <v>0</v>
      </c>
      <c r="BH1453">
        <f t="shared" si="509"/>
        <v>0</v>
      </c>
      <c r="BI1453">
        <f t="shared" si="510"/>
        <v>0</v>
      </c>
      <c r="BJ1453" s="311">
        <f t="shared" si="511"/>
        <v>0</v>
      </c>
      <c r="BK1453" s="312">
        <f t="shared" si="512"/>
        <v>0</v>
      </c>
      <c r="BL1453" s="313">
        <f t="shared" si="513"/>
        <v>0</v>
      </c>
      <c r="BM1453" s="314">
        <f t="shared" si="520"/>
        <v>0</v>
      </c>
      <c r="BN1453" s="311">
        <f t="shared" si="514"/>
        <v>0</v>
      </c>
      <c r="BO1453" s="312">
        <f t="shared" si="515"/>
        <v>0</v>
      </c>
      <c r="BP1453" s="313">
        <f t="shared" si="516"/>
        <v>0</v>
      </c>
      <c r="BQ1453" s="314">
        <f t="shared" si="521"/>
        <v>0</v>
      </c>
      <c r="BR1453" s="311">
        <f t="shared" si="517"/>
        <v>0</v>
      </c>
      <c r="BS1453" s="312">
        <f t="shared" si="518"/>
        <v>0</v>
      </c>
      <c r="BT1453" s="313">
        <f t="shared" si="519"/>
        <v>0</v>
      </c>
      <c r="BU1453" s="314">
        <f t="shared" si="522"/>
        <v>0</v>
      </c>
      <c r="BV1453" s="247">
        <f t="shared" si="523"/>
        <v>0</v>
      </c>
      <c r="BW1453" s="310" t="str">
        <f>IF(BV1453=0,"",
IF(SUM($BV$1089:BV1453)=1,BX1453,
IF($BV$1664&gt;SUM($BV$1089:BV1453),_xlfn.CONCAT(", ",BX1453),
IF($BV$1664=SUM($BV$1089:BV1453),_xlfn.CONCAT(" y ",BX1453)))))</f>
        <v/>
      </c>
      <c r="BX1453" s="421">
        <v>365</v>
      </c>
      <c r="BY1453"/>
      <c r="BZ1453"/>
      <c r="CA1453"/>
      <c r="CB1453"/>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row>
    <row r="1454" spans="1:133" ht="14.25">
      <c r="A1454" s="405"/>
      <c r="B1454" s="6"/>
      <c r="C1454" s="421" t="s">
        <v>7031</v>
      </c>
      <c r="D1454" s="668" t="str">
        <f>IF($AC$1082="","",IF(HLOOKUP($AC$1082,Presentación!$AQ$3:$BV$574,Presentación!AP369)="","",HLOOKUP($AC$1082,Presentación!$AQ$3:$BV$574,Presentación!AP369,0)))</f>
        <v/>
      </c>
      <c r="E1454" s="669"/>
      <c r="F1454" s="670"/>
      <c r="G1454" s="763" t="str">
        <f>IF($AC$1082="","",IF(HLOOKUP($AC$1082,Presentación!$BZ$3:$DE$574,Presentación!AP369,0)="","",HLOOKUP($AC$1082,Presentación!$BZ$3:$DE$574,Presentación!AP369,0)))</f>
        <v/>
      </c>
      <c r="H1454" s="669"/>
      <c r="I1454" s="669"/>
      <c r="J1454" s="669"/>
      <c r="K1454" s="669"/>
      <c r="L1454" s="670"/>
      <c r="M1454" s="112"/>
      <c r="N1454" s="112"/>
      <c r="O1454" s="112"/>
      <c r="P1454" s="112"/>
      <c r="Q1454" s="112"/>
      <c r="R1454" s="112"/>
      <c r="S1454" s="112"/>
      <c r="T1454" s="112"/>
      <c r="U1454" s="112"/>
      <c r="V1454" s="112"/>
      <c r="W1454" s="112"/>
      <c r="X1454" s="112"/>
      <c r="Y1454" s="112"/>
      <c r="Z1454" s="112"/>
      <c r="AA1454" s="112"/>
      <c r="AB1454" s="112"/>
      <c r="AC1454" s="112"/>
      <c r="AD1454" s="112"/>
      <c r="AG1454">
        <f t="shared" si="485"/>
        <v>0</v>
      </c>
      <c r="AH1454" s="247">
        <f t="shared" si="486"/>
        <v>0</v>
      </c>
      <c r="AI1454" s="310" t="str">
        <f>IF(AH1454=0,"",
IF(SUM($AH$1088:AH1454)=1,AJ1454,
IF($AH$1663&gt;SUM($AH$1088:AH1454),_xlfn.CONCAT(", ",AJ1454),
IF($AH$1663=SUM($AH$1088:AH1454),_xlfn.CONCAT(" y ",AJ1454)))))</f>
        <v/>
      </c>
      <c r="AJ1454" s="421">
        <v>367</v>
      </c>
      <c r="AK1454">
        <f t="shared" si="484"/>
        <v>0</v>
      </c>
      <c r="AL1454">
        <f t="shared" si="487"/>
        <v>0</v>
      </c>
      <c r="AM1454">
        <f t="shared" si="488"/>
        <v>0</v>
      </c>
      <c r="AN1454">
        <f t="shared" si="489"/>
        <v>0</v>
      </c>
      <c r="AO1454">
        <f t="shared" si="490"/>
        <v>0</v>
      </c>
      <c r="AP1454">
        <f t="shared" si="491"/>
        <v>0</v>
      </c>
      <c r="AQ1454">
        <f t="shared" si="492"/>
        <v>0</v>
      </c>
      <c r="AR1454">
        <f t="shared" si="493"/>
        <v>0</v>
      </c>
      <c r="AS1454">
        <f t="shared" si="494"/>
        <v>0</v>
      </c>
      <c r="AT1454">
        <f t="shared" si="495"/>
        <v>0</v>
      </c>
      <c r="AU1454">
        <f t="shared" si="496"/>
        <v>0</v>
      </c>
      <c r="AV1454">
        <f t="shared" si="497"/>
        <v>0</v>
      </c>
      <c r="AW1454">
        <f t="shared" si="498"/>
        <v>0</v>
      </c>
      <c r="AX1454">
        <f t="shared" si="499"/>
        <v>0</v>
      </c>
      <c r="AY1454">
        <f t="shared" si="500"/>
        <v>0</v>
      </c>
      <c r="AZ1454">
        <f t="shared" si="501"/>
        <v>0</v>
      </c>
      <c r="BA1454">
        <f t="shared" si="502"/>
        <v>0</v>
      </c>
      <c r="BB1454">
        <f t="shared" si="503"/>
        <v>0</v>
      </c>
      <c r="BC1454">
        <f t="shared" si="504"/>
        <v>0</v>
      </c>
      <c r="BD1454">
        <f t="shared" si="505"/>
        <v>0</v>
      </c>
      <c r="BE1454">
        <f t="shared" si="506"/>
        <v>0</v>
      </c>
      <c r="BF1454">
        <f t="shared" si="507"/>
        <v>0</v>
      </c>
      <c r="BG1454">
        <f t="shared" si="508"/>
        <v>0</v>
      </c>
      <c r="BH1454">
        <f t="shared" si="509"/>
        <v>0</v>
      </c>
      <c r="BI1454">
        <f t="shared" si="510"/>
        <v>0</v>
      </c>
      <c r="BJ1454" s="311">
        <f t="shared" si="511"/>
        <v>0</v>
      </c>
      <c r="BK1454" s="312">
        <f t="shared" si="512"/>
        <v>0</v>
      </c>
      <c r="BL1454" s="313">
        <f t="shared" si="513"/>
        <v>0</v>
      </c>
      <c r="BM1454" s="314">
        <f t="shared" si="520"/>
        <v>0</v>
      </c>
      <c r="BN1454" s="311">
        <f t="shared" si="514"/>
        <v>0</v>
      </c>
      <c r="BO1454" s="312">
        <f t="shared" si="515"/>
        <v>0</v>
      </c>
      <c r="BP1454" s="313">
        <f t="shared" si="516"/>
        <v>0</v>
      </c>
      <c r="BQ1454" s="314">
        <f t="shared" si="521"/>
        <v>0</v>
      </c>
      <c r="BR1454" s="311">
        <f t="shared" si="517"/>
        <v>0</v>
      </c>
      <c r="BS1454" s="312">
        <f t="shared" si="518"/>
        <v>0</v>
      </c>
      <c r="BT1454" s="313">
        <f t="shared" si="519"/>
        <v>0</v>
      </c>
      <c r="BU1454" s="314">
        <f t="shared" si="522"/>
        <v>0</v>
      </c>
      <c r="BV1454" s="247">
        <f t="shared" si="523"/>
        <v>0</v>
      </c>
      <c r="BW1454" s="310" t="str">
        <f>IF(BV1454=0,"",
IF(SUM($BV$1089:BV1454)=1,BX1454,
IF($BV$1664&gt;SUM($BV$1089:BV1454),_xlfn.CONCAT(", ",BX1454),
IF($BV$1664=SUM($BV$1089:BV1454),_xlfn.CONCAT(" y ",BX1454)))))</f>
        <v/>
      </c>
      <c r="BX1454" s="421">
        <v>366</v>
      </c>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row>
    <row r="1455" spans="1:133" ht="14.25">
      <c r="A1455" s="405"/>
      <c r="B1455" s="6"/>
      <c r="C1455" s="421" t="s">
        <v>7032</v>
      </c>
      <c r="D1455" s="668" t="str">
        <f>IF($AC$1082="","",IF(HLOOKUP($AC$1082,Presentación!$AQ$3:$BV$574,Presentación!AP370)="","",HLOOKUP($AC$1082,Presentación!$AQ$3:$BV$574,Presentación!AP370,0)))</f>
        <v/>
      </c>
      <c r="E1455" s="669"/>
      <c r="F1455" s="670"/>
      <c r="G1455" s="763" t="str">
        <f>IF($AC$1082="","",IF(HLOOKUP($AC$1082,Presentación!$BZ$3:$DE$574,Presentación!AP370,0)="","",HLOOKUP($AC$1082,Presentación!$BZ$3:$DE$574,Presentación!AP370,0)))</f>
        <v/>
      </c>
      <c r="H1455" s="669"/>
      <c r="I1455" s="669"/>
      <c r="J1455" s="669"/>
      <c r="K1455" s="669"/>
      <c r="L1455" s="670"/>
      <c r="M1455" s="112"/>
      <c r="N1455" s="112"/>
      <c r="O1455" s="112"/>
      <c r="P1455" s="112"/>
      <c r="Q1455" s="112"/>
      <c r="R1455" s="112"/>
      <c r="S1455" s="112"/>
      <c r="T1455" s="112"/>
      <c r="U1455" s="112"/>
      <c r="V1455" s="112"/>
      <c r="W1455" s="112"/>
      <c r="X1455" s="112"/>
      <c r="Y1455" s="112"/>
      <c r="Z1455" s="112"/>
      <c r="AA1455" s="112"/>
      <c r="AB1455" s="112"/>
      <c r="AC1455" s="112"/>
      <c r="AD1455" s="112"/>
      <c r="AG1455">
        <f t="shared" si="485"/>
        <v>0</v>
      </c>
      <c r="AH1455" s="247">
        <f t="shared" si="486"/>
        <v>0</v>
      </c>
      <c r="AI1455" s="310" t="str">
        <f>IF(AH1455=0,"",
IF(SUM($AH$1088:AH1455)=1,AJ1455,
IF($AH$1663&gt;SUM($AH$1088:AH1455),_xlfn.CONCAT(", ",AJ1455),
IF($AH$1663=SUM($AH$1088:AH1455),_xlfn.CONCAT(" y ",AJ1455)))))</f>
        <v/>
      </c>
      <c r="AJ1455" s="421">
        <v>368</v>
      </c>
      <c r="AK1455">
        <f t="shared" si="484"/>
        <v>0</v>
      </c>
      <c r="AL1455">
        <f t="shared" si="487"/>
        <v>0</v>
      </c>
      <c r="AM1455">
        <f t="shared" si="488"/>
        <v>0</v>
      </c>
      <c r="AN1455">
        <f t="shared" si="489"/>
        <v>0</v>
      </c>
      <c r="AO1455">
        <f t="shared" si="490"/>
        <v>0</v>
      </c>
      <c r="AP1455">
        <f t="shared" si="491"/>
        <v>0</v>
      </c>
      <c r="AQ1455">
        <f t="shared" si="492"/>
        <v>0</v>
      </c>
      <c r="AR1455">
        <f t="shared" si="493"/>
        <v>0</v>
      </c>
      <c r="AS1455">
        <f t="shared" si="494"/>
        <v>0</v>
      </c>
      <c r="AT1455">
        <f t="shared" si="495"/>
        <v>0</v>
      </c>
      <c r="AU1455">
        <f t="shared" si="496"/>
        <v>0</v>
      </c>
      <c r="AV1455">
        <f t="shared" si="497"/>
        <v>0</v>
      </c>
      <c r="AW1455">
        <f t="shared" si="498"/>
        <v>0</v>
      </c>
      <c r="AX1455">
        <f t="shared" si="499"/>
        <v>0</v>
      </c>
      <c r="AY1455">
        <f t="shared" si="500"/>
        <v>0</v>
      </c>
      <c r="AZ1455">
        <f t="shared" si="501"/>
        <v>0</v>
      </c>
      <c r="BA1455">
        <f t="shared" si="502"/>
        <v>0</v>
      </c>
      <c r="BB1455">
        <f t="shared" si="503"/>
        <v>0</v>
      </c>
      <c r="BC1455">
        <f t="shared" si="504"/>
        <v>0</v>
      </c>
      <c r="BD1455">
        <f t="shared" si="505"/>
        <v>0</v>
      </c>
      <c r="BE1455">
        <f t="shared" si="506"/>
        <v>0</v>
      </c>
      <c r="BF1455">
        <f t="shared" si="507"/>
        <v>0</v>
      </c>
      <c r="BG1455">
        <f t="shared" si="508"/>
        <v>0</v>
      </c>
      <c r="BH1455">
        <f t="shared" si="509"/>
        <v>0</v>
      </c>
      <c r="BI1455">
        <f t="shared" si="510"/>
        <v>0</v>
      </c>
      <c r="BJ1455" s="311">
        <f t="shared" si="511"/>
        <v>0</v>
      </c>
      <c r="BK1455" s="312">
        <f t="shared" si="512"/>
        <v>0</v>
      </c>
      <c r="BL1455" s="313">
        <f t="shared" si="513"/>
        <v>0</v>
      </c>
      <c r="BM1455" s="314">
        <f t="shared" si="520"/>
        <v>0</v>
      </c>
      <c r="BN1455" s="311">
        <f t="shared" si="514"/>
        <v>0</v>
      </c>
      <c r="BO1455" s="312">
        <f t="shared" si="515"/>
        <v>0</v>
      </c>
      <c r="BP1455" s="313">
        <f t="shared" si="516"/>
        <v>0</v>
      </c>
      <c r="BQ1455" s="314">
        <f t="shared" si="521"/>
        <v>0</v>
      </c>
      <c r="BR1455" s="311">
        <f t="shared" si="517"/>
        <v>0</v>
      </c>
      <c r="BS1455" s="312">
        <f t="shared" si="518"/>
        <v>0</v>
      </c>
      <c r="BT1455" s="313">
        <f t="shared" si="519"/>
        <v>0</v>
      </c>
      <c r="BU1455" s="314">
        <f t="shared" si="522"/>
        <v>0</v>
      </c>
      <c r="BV1455" s="247">
        <f t="shared" si="523"/>
        <v>0</v>
      </c>
      <c r="BW1455" s="310" t="str">
        <f>IF(BV1455=0,"",
IF(SUM($BV$1089:BV1455)=1,BX1455,
IF($BV$1664&gt;SUM($BV$1089:BV1455),_xlfn.CONCAT(", ",BX1455),
IF($BV$1664=SUM($BV$1089:BV1455),_xlfn.CONCAT(" y ",BX1455)))))</f>
        <v/>
      </c>
      <c r="BX1455" s="421">
        <v>367</v>
      </c>
      <c r="BY1455"/>
      <c r="BZ1455"/>
      <c r="CA1455"/>
      <c r="CB145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row>
    <row r="1456" spans="1:133" ht="14.25">
      <c r="A1456" s="405"/>
      <c r="B1456" s="6"/>
      <c r="C1456" s="421" t="s">
        <v>7033</v>
      </c>
      <c r="D1456" s="668" t="str">
        <f>IF($AC$1082="","",IF(HLOOKUP($AC$1082,Presentación!$AQ$3:$BV$574,Presentación!AP371)="","",HLOOKUP($AC$1082,Presentación!$AQ$3:$BV$574,Presentación!AP371,0)))</f>
        <v/>
      </c>
      <c r="E1456" s="669"/>
      <c r="F1456" s="670"/>
      <c r="G1456" s="763" t="str">
        <f>IF($AC$1082="","",IF(HLOOKUP($AC$1082,Presentación!$BZ$3:$DE$574,Presentación!AP371,0)="","",HLOOKUP($AC$1082,Presentación!$BZ$3:$DE$574,Presentación!AP371,0)))</f>
        <v/>
      </c>
      <c r="H1456" s="669"/>
      <c r="I1456" s="669"/>
      <c r="J1456" s="669"/>
      <c r="K1456" s="669"/>
      <c r="L1456" s="670"/>
      <c r="M1456" s="112"/>
      <c r="N1456" s="112"/>
      <c r="O1456" s="112"/>
      <c r="P1456" s="112"/>
      <c r="Q1456" s="112"/>
      <c r="R1456" s="112"/>
      <c r="S1456" s="112"/>
      <c r="T1456" s="112"/>
      <c r="U1456" s="112"/>
      <c r="V1456" s="112"/>
      <c r="W1456" s="112"/>
      <c r="X1456" s="112"/>
      <c r="Y1456" s="112"/>
      <c r="Z1456" s="112"/>
      <c r="AA1456" s="112"/>
      <c r="AB1456" s="112"/>
      <c r="AC1456" s="112"/>
      <c r="AD1456" s="112"/>
      <c r="AG1456">
        <f t="shared" si="485"/>
        <v>0</v>
      </c>
      <c r="AH1456" s="247">
        <f t="shared" si="486"/>
        <v>0</v>
      </c>
      <c r="AI1456" s="310" t="str">
        <f>IF(AH1456=0,"",
IF(SUM($AH$1088:AH1456)=1,AJ1456,
IF($AH$1663&gt;SUM($AH$1088:AH1456),_xlfn.CONCAT(", ",AJ1456),
IF($AH$1663=SUM($AH$1088:AH1456),_xlfn.CONCAT(" y ",AJ1456)))))</f>
        <v/>
      </c>
      <c r="AJ1456" s="421">
        <v>369</v>
      </c>
      <c r="AK1456">
        <f t="shared" si="484"/>
        <v>0</v>
      </c>
      <c r="AL1456">
        <f t="shared" si="487"/>
        <v>0</v>
      </c>
      <c r="AM1456">
        <f t="shared" si="488"/>
        <v>0</v>
      </c>
      <c r="AN1456">
        <f t="shared" si="489"/>
        <v>0</v>
      </c>
      <c r="AO1456">
        <f t="shared" si="490"/>
        <v>0</v>
      </c>
      <c r="AP1456">
        <f t="shared" si="491"/>
        <v>0</v>
      </c>
      <c r="AQ1456">
        <f t="shared" si="492"/>
        <v>0</v>
      </c>
      <c r="AR1456">
        <f t="shared" si="493"/>
        <v>0</v>
      </c>
      <c r="AS1456">
        <f t="shared" si="494"/>
        <v>0</v>
      </c>
      <c r="AT1456">
        <f t="shared" si="495"/>
        <v>0</v>
      </c>
      <c r="AU1456">
        <f t="shared" si="496"/>
        <v>0</v>
      </c>
      <c r="AV1456">
        <f t="shared" si="497"/>
        <v>0</v>
      </c>
      <c r="AW1456">
        <f t="shared" si="498"/>
        <v>0</v>
      </c>
      <c r="AX1456">
        <f t="shared" si="499"/>
        <v>0</v>
      </c>
      <c r="AY1456">
        <f t="shared" si="500"/>
        <v>0</v>
      </c>
      <c r="AZ1456">
        <f t="shared" si="501"/>
        <v>0</v>
      </c>
      <c r="BA1456">
        <f t="shared" si="502"/>
        <v>0</v>
      </c>
      <c r="BB1456">
        <f t="shared" si="503"/>
        <v>0</v>
      </c>
      <c r="BC1456">
        <f t="shared" si="504"/>
        <v>0</v>
      </c>
      <c r="BD1456">
        <f t="shared" si="505"/>
        <v>0</v>
      </c>
      <c r="BE1456">
        <f t="shared" si="506"/>
        <v>0</v>
      </c>
      <c r="BF1456">
        <f t="shared" si="507"/>
        <v>0</v>
      </c>
      <c r="BG1456">
        <f t="shared" si="508"/>
        <v>0</v>
      </c>
      <c r="BH1456">
        <f t="shared" si="509"/>
        <v>0</v>
      </c>
      <c r="BI1456">
        <f t="shared" si="510"/>
        <v>0</v>
      </c>
      <c r="BJ1456" s="311">
        <f t="shared" si="511"/>
        <v>0</v>
      </c>
      <c r="BK1456" s="312">
        <f t="shared" si="512"/>
        <v>0</v>
      </c>
      <c r="BL1456" s="313">
        <f t="shared" si="513"/>
        <v>0</v>
      </c>
      <c r="BM1456" s="314">
        <f t="shared" si="520"/>
        <v>0</v>
      </c>
      <c r="BN1456" s="311">
        <f t="shared" si="514"/>
        <v>0</v>
      </c>
      <c r="BO1456" s="312">
        <f t="shared" si="515"/>
        <v>0</v>
      </c>
      <c r="BP1456" s="313">
        <f t="shared" si="516"/>
        <v>0</v>
      </c>
      <c r="BQ1456" s="314">
        <f t="shared" si="521"/>
        <v>0</v>
      </c>
      <c r="BR1456" s="311">
        <f t="shared" si="517"/>
        <v>0</v>
      </c>
      <c r="BS1456" s="312">
        <f t="shared" si="518"/>
        <v>0</v>
      </c>
      <c r="BT1456" s="313">
        <f t="shared" si="519"/>
        <v>0</v>
      </c>
      <c r="BU1456" s="314">
        <f t="shared" si="522"/>
        <v>0</v>
      </c>
      <c r="BV1456" s="247">
        <f t="shared" si="523"/>
        <v>0</v>
      </c>
      <c r="BW1456" s="310" t="str">
        <f>IF(BV1456=0,"",
IF(SUM($BV$1089:BV1456)=1,BX1456,
IF($BV$1664&gt;SUM($BV$1089:BV1456),_xlfn.CONCAT(", ",BX1456),
IF($BV$1664=SUM($BV$1089:BV1456),_xlfn.CONCAT(" y ",BX1456)))))</f>
        <v/>
      </c>
      <c r="BX1456" s="421">
        <v>368</v>
      </c>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row>
    <row r="1457" spans="1:133" ht="14.25">
      <c r="A1457" s="405"/>
      <c r="B1457" s="6"/>
      <c r="C1457" s="421" t="s">
        <v>7034</v>
      </c>
      <c r="D1457" s="668" t="str">
        <f>IF($AC$1082="","",IF(HLOOKUP($AC$1082,Presentación!$AQ$3:$BV$574,Presentación!AP372)="","",HLOOKUP($AC$1082,Presentación!$AQ$3:$BV$574,Presentación!AP372,0)))</f>
        <v/>
      </c>
      <c r="E1457" s="669"/>
      <c r="F1457" s="670"/>
      <c r="G1457" s="763" t="str">
        <f>IF($AC$1082="","",IF(HLOOKUP($AC$1082,Presentación!$BZ$3:$DE$574,Presentación!AP372,0)="","",HLOOKUP($AC$1082,Presentación!$BZ$3:$DE$574,Presentación!AP372,0)))</f>
        <v/>
      </c>
      <c r="H1457" s="669"/>
      <c r="I1457" s="669"/>
      <c r="J1457" s="669"/>
      <c r="K1457" s="669"/>
      <c r="L1457" s="670"/>
      <c r="M1457" s="112"/>
      <c r="N1457" s="112"/>
      <c r="O1457" s="112"/>
      <c r="P1457" s="112"/>
      <c r="Q1457" s="112"/>
      <c r="R1457" s="112"/>
      <c r="S1457" s="112"/>
      <c r="T1457" s="112"/>
      <c r="U1457" s="112"/>
      <c r="V1457" s="112"/>
      <c r="W1457" s="112"/>
      <c r="X1457" s="112"/>
      <c r="Y1457" s="112"/>
      <c r="Z1457" s="112"/>
      <c r="AA1457" s="112"/>
      <c r="AB1457" s="112"/>
      <c r="AC1457" s="112"/>
      <c r="AD1457" s="112"/>
      <c r="AG1457">
        <f t="shared" si="485"/>
        <v>0</v>
      </c>
      <c r="AH1457" s="247">
        <f t="shared" si="486"/>
        <v>0</v>
      </c>
      <c r="AI1457" s="310" t="str">
        <f>IF(AH1457=0,"",
IF(SUM($AH$1088:AH1457)=1,AJ1457,
IF($AH$1663&gt;SUM($AH$1088:AH1457),_xlfn.CONCAT(", ",AJ1457),
IF($AH$1663=SUM($AH$1088:AH1457),_xlfn.CONCAT(" y ",AJ1457)))))</f>
        <v/>
      </c>
      <c r="AJ1457" s="421">
        <v>370</v>
      </c>
      <c r="AK1457">
        <f t="shared" si="484"/>
        <v>0</v>
      </c>
      <c r="AL1457">
        <f t="shared" si="487"/>
        <v>0</v>
      </c>
      <c r="AM1457">
        <f t="shared" si="488"/>
        <v>0</v>
      </c>
      <c r="AN1457">
        <f t="shared" si="489"/>
        <v>0</v>
      </c>
      <c r="AO1457">
        <f t="shared" si="490"/>
        <v>0</v>
      </c>
      <c r="AP1457">
        <f t="shared" si="491"/>
        <v>0</v>
      </c>
      <c r="AQ1457">
        <f t="shared" si="492"/>
        <v>0</v>
      </c>
      <c r="AR1457">
        <f t="shared" si="493"/>
        <v>0</v>
      </c>
      <c r="AS1457">
        <f t="shared" si="494"/>
        <v>0</v>
      </c>
      <c r="AT1457">
        <f t="shared" si="495"/>
        <v>0</v>
      </c>
      <c r="AU1457">
        <f t="shared" si="496"/>
        <v>0</v>
      </c>
      <c r="AV1457">
        <f t="shared" si="497"/>
        <v>0</v>
      </c>
      <c r="AW1457">
        <f t="shared" si="498"/>
        <v>0</v>
      </c>
      <c r="AX1457">
        <f t="shared" si="499"/>
        <v>0</v>
      </c>
      <c r="AY1457">
        <f t="shared" si="500"/>
        <v>0</v>
      </c>
      <c r="AZ1457">
        <f t="shared" si="501"/>
        <v>0</v>
      </c>
      <c r="BA1457">
        <f t="shared" si="502"/>
        <v>0</v>
      </c>
      <c r="BB1457">
        <f t="shared" si="503"/>
        <v>0</v>
      </c>
      <c r="BC1457">
        <f t="shared" si="504"/>
        <v>0</v>
      </c>
      <c r="BD1457">
        <f t="shared" si="505"/>
        <v>0</v>
      </c>
      <c r="BE1457">
        <f t="shared" si="506"/>
        <v>0</v>
      </c>
      <c r="BF1457">
        <f t="shared" si="507"/>
        <v>0</v>
      </c>
      <c r="BG1457">
        <f t="shared" si="508"/>
        <v>0</v>
      </c>
      <c r="BH1457">
        <f t="shared" si="509"/>
        <v>0</v>
      </c>
      <c r="BI1457">
        <f t="shared" si="510"/>
        <v>0</v>
      </c>
      <c r="BJ1457" s="311">
        <f t="shared" si="511"/>
        <v>0</v>
      </c>
      <c r="BK1457" s="312">
        <f t="shared" si="512"/>
        <v>0</v>
      </c>
      <c r="BL1457" s="313">
        <f t="shared" si="513"/>
        <v>0</v>
      </c>
      <c r="BM1457" s="314">
        <f t="shared" si="520"/>
        <v>0</v>
      </c>
      <c r="BN1457" s="311">
        <f t="shared" si="514"/>
        <v>0</v>
      </c>
      <c r="BO1457" s="312">
        <f t="shared" si="515"/>
        <v>0</v>
      </c>
      <c r="BP1457" s="313">
        <f t="shared" si="516"/>
        <v>0</v>
      </c>
      <c r="BQ1457" s="314">
        <f t="shared" si="521"/>
        <v>0</v>
      </c>
      <c r="BR1457" s="311">
        <f t="shared" si="517"/>
        <v>0</v>
      </c>
      <c r="BS1457" s="312">
        <f t="shared" si="518"/>
        <v>0</v>
      </c>
      <c r="BT1457" s="313">
        <f t="shared" si="519"/>
        <v>0</v>
      </c>
      <c r="BU1457" s="314">
        <f t="shared" si="522"/>
        <v>0</v>
      </c>
      <c r="BV1457" s="247">
        <f t="shared" si="523"/>
        <v>0</v>
      </c>
      <c r="BW1457" s="310" t="str">
        <f>IF(BV1457=0,"",
IF(SUM($BV$1089:BV1457)=1,BX1457,
IF($BV$1664&gt;SUM($BV$1089:BV1457),_xlfn.CONCAT(", ",BX1457),
IF($BV$1664=SUM($BV$1089:BV1457),_xlfn.CONCAT(" y ",BX1457)))))</f>
        <v/>
      </c>
      <c r="BX1457" s="421">
        <v>369</v>
      </c>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c r="DW1457"/>
      <c r="DX1457"/>
      <c r="DY1457"/>
      <c r="DZ1457"/>
      <c r="EA1457"/>
      <c r="EB1457"/>
      <c r="EC1457"/>
    </row>
    <row r="1458" spans="1:133" ht="14.25">
      <c r="A1458" s="405"/>
      <c r="B1458" s="6"/>
      <c r="C1458" s="421" t="s">
        <v>7035</v>
      </c>
      <c r="D1458" s="668" t="str">
        <f>IF($AC$1082="","",IF(HLOOKUP($AC$1082,Presentación!$AQ$3:$BV$574,Presentación!AP373)="","",HLOOKUP($AC$1082,Presentación!$AQ$3:$BV$574,Presentación!AP373,0)))</f>
        <v/>
      </c>
      <c r="E1458" s="669"/>
      <c r="F1458" s="670"/>
      <c r="G1458" s="763" t="str">
        <f>IF($AC$1082="","",IF(HLOOKUP($AC$1082,Presentación!$BZ$3:$DE$574,Presentación!AP373,0)="","",HLOOKUP($AC$1082,Presentación!$BZ$3:$DE$574,Presentación!AP373,0)))</f>
        <v/>
      </c>
      <c r="H1458" s="669"/>
      <c r="I1458" s="669"/>
      <c r="J1458" s="669"/>
      <c r="K1458" s="669"/>
      <c r="L1458" s="670"/>
      <c r="M1458" s="112"/>
      <c r="N1458" s="112"/>
      <c r="O1458" s="112"/>
      <c r="P1458" s="112"/>
      <c r="Q1458" s="112"/>
      <c r="R1458" s="112"/>
      <c r="S1458" s="112"/>
      <c r="T1458" s="112"/>
      <c r="U1458" s="112"/>
      <c r="V1458" s="112"/>
      <c r="W1458" s="112"/>
      <c r="X1458" s="112"/>
      <c r="Y1458" s="112"/>
      <c r="Z1458" s="112"/>
      <c r="AA1458" s="112"/>
      <c r="AB1458" s="112"/>
      <c r="AC1458" s="112"/>
      <c r="AD1458" s="112"/>
      <c r="AG1458">
        <f t="shared" si="485"/>
        <v>0</v>
      </c>
      <c r="AH1458" s="247">
        <f t="shared" si="486"/>
        <v>0</v>
      </c>
      <c r="AI1458" s="310" t="str">
        <f>IF(AH1458=0,"",
IF(SUM($AH$1088:AH1458)=1,AJ1458,
IF($AH$1663&gt;SUM($AH$1088:AH1458),_xlfn.CONCAT(", ",AJ1458),
IF($AH$1663=SUM($AH$1088:AH1458),_xlfn.CONCAT(" y ",AJ1458)))))</f>
        <v/>
      </c>
      <c r="AJ1458" s="421">
        <v>371</v>
      </c>
      <c r="AK1458">
        <f t="shared" si="484"/>
        <v>0</v>
      </c>
      <c r="AL1458">
        <f t="shared" si="487"/>
        <v>0</v>
      </c>
      <c r="AM1458">
        <f t="shared" si="488"/>
        <v>0</v>
      </c>
      <c r="AN1458">
        <f t="shared" si="489"/>
        <v>0</v>
      </c>
      <c r="AO1458">
        <f t="shared" si="490"/>
        <v>0</v>
      </c>
      <c r="AP1458">
        <f t="shared" si="491"/>
        <v>0</v>
      </c>
      <c r="AQ1458">
        <f t="shared" si="492"/>
        <v>0</v>
      </c>
      <c r="AR1458">
        <f t="shared" si="493"/>
        <v>0</v>
      </c>
      <c r="AS1458">
        <f t="shared" si="494"/>
        <v>0</v>
      </c>
      <c r="AT1458">
        <f t="shared" si="495"/>
        <v>0</v>
      </c>
      <c r="AU1458">
        <f t="shared" si="496"/>
        <v>0</v>
      </c>
      <c r="AV1458">
        <f t="shared" si="497"/>
        <v>0</v>
      </c>
      <c r="AW1458">
        <f t="shared" si="498"/>
        <v>0</v>
      </c>
      <c r="AX1458">
        <f t="shared" si="499"/>
        <v>0</v>
      </c>
      <c r="AY1458">
        <f t="shared" si="500"/>
        <v>0</v>
      </c>
      <c r="AZ1458">
        <f t="shared" si="501"/>
        <v>0</v>
      </c>
      <c r="BA1458">
        <f t="shared" si="502"/>
        <v>0</v>
      </c>
      <c r="BB1458">
        <f t="shared" si="503"/>
        <v>0</v>
      </c>
      <c r="BC1458">
        <f t="shared" si="504"/>
        <v>0</v>
      </c>
      <c r="BD1458">
        <f t="shared" si="505"/>
        <v>0</v>
      </c>
      <c r="BE1458">
        <f t="shared" si="506"/>
        <v>0</v>
      </c>
      <c r="BF1458">
        <f t="shared" si="507"/>
        <v>0</v>
      </c>
      <c r="BG1458">
        <f t="shared" si="508"/>
        <v>0</v>
      </c>
      <c r="BH1458">
        <f t="shared" si="509"/>
        <v>0</v>
      </c>
      <c r="BI1458">
        <f t="shared" si="510"/>
        <v>0</v>
      </c>
      <c r="BJ1458" s="311">
        <f t="shared" si="511"/>
        <v>0</v>
      </c>
      <c r="BK1458" s="312">
        <f t="shared" si="512"/>
        <v>0</v>
      </c>
      <c r="BL1458" s="313">
        <f t="shared" si="513"/>
        <v>0</v>
      </c>
      <c r="BM1458" s="314">
        <f t="shared" si="520"/>
        <v>0</v>
      </c>
      <c r="BN1458" s="311">
        <f t="shared" si="514"/>
        <v>0</v>
      </c>
      <c r="BO1458" s="312">
        <f t="shared" si="515"/>
        <v>0</v>
      </c>
      <c r="BP1458" s="313">
        <f t="shared" si="516"/>
        <v>0</v>
      </c>
      <c r="BQ1458" s="314">
        <f t="shared" si="521"/>
        <v>0</v>
      </c>
      <c r="BR1458" s="311">
        <f t="shared" si="517"/>
        <v>0</v>
      </c>
      <c r="BS1458" s="312">
        <f t="shared" si="518"/>
        <v>0</v>
      </c>
      <c r="BT1458" s="313">
        <f t="shared" si="519"/>
        <v>0</v>
      </c>
      <c r="BU1458" s="314">
        <f t="shared" si="522"/>
        <v>0</v>
      </c>
      <c r="BV1458" s="247">
        <f t="shared" si="523"/>
        <v>0</v>
      </c>
      <c r="BW1458" s="310" t="str">
        <f>IF(BV1458=0,"",
IF(SUM($BV$1089:BV1458)=1,BX1458,
IF($BV$1664&gt;SUM($BV$1089:BV1458),_xlfn.CONCAT(", ",BX1458),
IF($BV$1664=SUM($BV$1089:BV1458),_xlfn.CONCAT(" y ",BX1458)))))</f>
        <v/>
      </c>
      <c r="BX1458" s="421">
        <v>370</v>
      </c>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c r="DV1458"/>
      <c r="DW1458"/>
      <c r="DX1458"/>
      <c r="DY1458"/>
      <c r="DZ1458"/>
      <c r="EA1458"/>
      <c r="EB1458"/>
      <c r="EC1458"/>
    </row>
    <row r="1459" spans="1:133" ht="14.25">
      <c r="A1459" s="405"/>
      <c r="B1459" s="6"/>
      <c r="C1459" s="421" t="s">
        <v>7036</v>
      </c>
      <c r="D1459" s="668" t="str">
        <f>IF($AC$1082="","",IF(HLOOKUP($AC$1082,Presentación!$AQ$3:$BV$574,Presentación!AP374)="","",HLOOKUP($AC$1082,Presentación!$AQ$3:$BV$574,Presentación!AP374,0)))</f>
        <v/>
      </c>
      <c r="E1459" s="669"/>
      <c r="F1459" s="670"/>
      <c r="G1459" s="763" t="str">
        <f>IF($AC$1082="","",IF(HLOOKUP($AC$1082,Presentación!$BZ$3:$DE$574,Presentación!AP374,0)="","",HLOOKUP($AC$1082,Presentación!$BZ$3:$DE$574,Presentación!AP374,0)))</f>
        <v/>
      </c>
      <c r="H1459" s="669"/>
      <c r="I1459" s="669"/>
      <c r="J1459" s="669"/>
      <c r="K1459" s="669"/>
      <c r="L1459" s="670"/>
      <c r="M1459" s="112"/>
      <c r="N1459" s="112"/>
      <c r="O1459" s="112"/>
      <c r="P1459" s="112"/>
      <c r="Q1459" s="112"/>
      <c r="R1459" s="112"/>
      <c r="S1459" s="112"/>
      <c r="T1459" s="112"/>
      <c r="U1459" s="112"/>
      <c r="V1459" s="112"/>
      <c r="W1459" s="112"/>
      <c r="X1459" s="112"/>
      <c r="Y1459" s="112"/>
      <c r="Z1459" s="112"/>
      <c r="AA1459" s="112"/>
      <c r="AB1459" s="112"/>
      <c r="AC1459" s="112"/>
      <c r="AD1459" s="112"/>
      <c r="AG1459">
        <f t="shared" si="485"/>
        <v>0</v>
      </c>
      <c r="AH1459" s="247">
        <f t="shared" si="486"/>
        <v>0</v>
      </c>
      <c r="AI1459" s="310" t="str">
        <f>IF(AH1459=0,"",
IF(SUM($AH$1088:AH1459)=1,AJ1459,
IF($AH$1663&gt;SUM($AH$1088:AH1459),_xlfn.CONCAT(", ",AJ1459),
IF($AH$1663=SUM($AH$1088:AH1459),_xlfn.CONCAT(" y ",AJ1459)))))</f>
        <v/>
      </c>
      <c r="AJ1459" s="421">
        <v>372</v>
      </c>
      <c r="AK1459">
        <f t="shared" si="484"/>
        <v>0</v>
      </c>
      <c r="AL1459">
        <f t="shared" si="487"/>
        <v>0</v>
      </c>
      <c r="AM1459">
        <f t="shared" si="488"/>
        <v>0</v>
      </c>
      <c r="AN1459">
        <f t="shared" si="489"/>
        <v>0</v>
      </c>
      <c r="AO1459">
        <f t="shared" si="490"/>
        <v>0</v>
      </c>
      <c r="AP1459">
        <f t="shared" si="491"/>
        <v>0</v>
      </c>
      <c r="AQ1459">
        <f t="shared" si="492"/>
        <v>0</v>
      </c>
      <c r="AR1459">
        <f t="shared" si="493"/>
        <v>0</v>
      </c>
      <c r="AS1459">
        <f t="shared" si="494"/>
        <v>0</v>
      </c>
      <c r="AT1459">
        <f t="shared" si="495"/>
        <v>0</v>
      </c>
      <c r="AU1459">
        <f t="shared" si="496"/>
        <v>0</v>
      </c>
      <c r="AV1459">
        <f t="shared" si="497"/>
        <v>0</v>
      </c>
      <c r="AW1459">
        <f t="shared" si="498"/>
        <v>0</v>
      </c>
      <c r="AX1459">
        <f t="shared" si="499"/>
        <v>0</v>
      </c>
      <c r="AY1459">
        <f t="shared" si="500"/>
        <v>0</v>
      </c>
      <c r="AZ1459">
        <f t="shared" si="501"/>
        <v>0</v>
      </c>
      <c r="BA1459">
        <f t="shared" si="502"/>
        <v>0</v>
      </c>
      <c r="BB1459">
        <f t="shared" si="503"/>
        <v>0</v>
      </c>
      <c r="BC1459">
        <f t="shared" si="504"/>
        <v>0</v>
      </c>
      <c r="BD1459">
        <f t="shared" si="505"/>
        <v>0</v>
      </c>
      <c r="BE1459">
        <f t="shared" si="506"/>
        <v>0</v>
      </c>
      <c r="BF1459">
        <f t="shared" si="507"/>
        <v>0</v>
      </c>
      <c r="BG1459">
        <f t="shared" si="508"/>
        <v>0</v>
      </c>
      <c r="BH1459">
        <f t="shared" si="509"/>
        <v>0</v>
      </c>
      <c r="BI1459">
        <f t="shared" si="510"/>
        <v>0</v>
      </c>
      <c r="BJ1459" s="311">
        <f t="shared" si="511"/>
        <v>0</v>
      </c>
      <c r="BK1459" s="312">
        <f t="shared" si="512"/>
        <v>0</v>
      </c>
      <c r="BL1459" s="313">
        <f t="shared" si="513"/>
        <v>0</v>
      </c>
      <c r="BM1459" s="314">
        <f t="shared" si="520"/>
        <v>0</v>
      </c>
      <c r="BN1459" s="311">
        <f t="shared" si="514"/>
        <v>0</v>
      </c>
      <c r="BO1459" s="312">
        <f t="shared" si="515"/>
        <v>0</v>
      </c>
      <c r="BP1459" s="313">
        <f t="shared" si="516"/>
        <v>0</v>
      </c>
      <c r="BQ1459" s="314">
        <f t="shared" si="521"/>
        <v>0</v>
      </c>
      <c r="BR1459" s="311">
        <f t="shared" si="517"/>
        <v>0</v>
      </c>
      <c r="BS1459" s="312">
        <f t="shared" si="518"/>
        <v>0</v>
      </c>
      <c r="BT1459" s="313">
        <f t="shared" si="519"/>
        <v>0</v>
      </c>
      <c r="BU1459" s="314">
        <f t="shared" si="522"/>
        <v>0</v>
      </c>
      <c r="BV1459" s="247">
        <f t="shared" si="523"/>
        <v>0</v>
      </c>
      <c r="BW1459" s="310" t="str">
        <f>IF(BV1459=0,"",
IF(SUM($BV$1089:BV1459)=1,BX1459,
IF($BV$1664&gt;SUM($BV$1089:BV1459),_xlfn.CONCAT(", ",BX1459),
IF($BV$1664=SUM($BV$1089:BV1459),_xlfn.CONCAT(" y ",BX1459)))))</f>
        <v/>
      </c>
      <c r="BX1459" s="421">
        <v>371</v>
      </c>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c r="DV1459"/>
      <c r="DW1459"/>
      <c r="DX1459"/>
      <c r="DY1459"/>
      <c r="DZ1459"/>
      <c r="EA1459"/>
      <c r="EB1459"/>
      <c r="EC1459"/>
    </row>
    <row r="1460" spans="1:133" ht="14.25">
      <c r="A1460" s="405"/>
      <c r="B1460" s="6"/>
      <c r="C1460" s="421" t="s">
        <v>7037</v>
      </c>
      <c r="D1460" s="668" t="str">
        <f>IF($AC$1082="","",IF(HLOOKUP($AC$1082,Presentación!$AQ$3:$BV$574,Presentación!AP375)="","",HLOOKUP($AC$1082,Presentación!$AQ$3:$BV$574,Presentación!AP375,0)))</f>
        <v/>
      </c>
      <c r="E1460" s="669"/>
      <c r="F1460" s="670"/>
      <c r="G1460" s="763" t="str">
        <f>IF($AC$1082="","",IF(HLOOKUP($AC$1082,Presentación!$BZ$3:$DE$574,Presentación!AP375,0)="","",HLOOKUP($AC$1082,Presentación!$BZ$3:$DE$574,Presentación!AP375,0)))</f>
        <v/>
      </c>
      <c r="H1460" s="669"/>
      <c r="I1460" s="669"/>
      <c r="J1460" s="669"/>
      <c r="K1460" s="669"/>
      <c r="L1460" s="670"/>
      <c r="M1460" s="112"/>
      <c r="N1460" s="112"/>
      <c r="O1460" s="112"/>
      <c r="P1460" s="112"/>
      <c r="Q1460" s="112"/>
      <c r="R1460" s="112"/>
      <c r="S1460" s="112"/>
      <c r="T1460" s="112"/>
      <c r="U1460" s="112"/>
      <c r="V1460" s="112"/>
      <c r="W1460" s="112"/>
      <c r="X1460" s="112"/>
      <c r="Y1460" s="112"/>
      <c r="Z1460" s="112"/>
      <c r="AA1460" s="112"/>
      <c r="AB1460" s="112"/>
      <c r="AC1460" s="112"/>
      <c r="AD1460" s="112"/>
      <c r="AG1460">
        <f t="shared" si="485"/>
        <v>0</v>
      </c>
      <c r="AH1460" s="247">
        <f t="shared" si="486"/>
        <v>0</v>
      </c>
      <c r="AI1460" s="310" t="str">
        <f>IF(AH1460=0,"",
IF(SUM($AH$1088:AH1460)=1,AJ1460,
IF($AH$1663&gt;SUM($AH$1088:AH1460),_xlfn.CONCAT(", ",AJ1460),
IF($AH$1663=SUM($AH$1088:AH1460),_xlfn.CONCAT(" y ",AJ1460)))))</f>
        <v/>
      </c>
      <c r="AJ1460" s="421">
        <v>373</v>
      </c>
      <c r="AK1460">
        <f t="shared" si="484"/>
        <v>0</v>
      </c>
      <c r="AL1460">
        <f t="shared" si="487"/>
        <v>0</v>
      </c>
      <c r="AM1460">
        <f t="shared" si="488"/>
        <v>0</v>
      </c>
      <c r="AN1460">
        <f t="shared" si="489"/>
        <v>0</v>
      </c>
      <c r="AO1460">
        <f t="shared" si="490"/>
        <v>0</v>
      </c>
      <c r="AP1460">
        <f t="shared" si="491"/>
        <v>0</v>
      </c>
      <c r="AQ1460">
        <f t="shared" si="492"/>
        <v>0</v>
      </c>
      <c r="AR1460">
        <f t="shared" si="493"/>
        <v>0</v>
      </c>
      <c r="AS1460">
        <f t="shared" si="494"/>
        <v>0</v>
      </c>
      <c r="AT1460">
        <f t="shared" si="495"/>
        <v>0</v>
      </c>
      <c r="AU1460">
        <f t="shared" si="496"/>
        <v>0</v>
      </c>
      <c r="AV1460">
        <f t="shared" si="497"/>
        <v>0</v>
      </c>
      <c r="AW1460">
        <f t="shared" si="498"/>
        <v>0</v>
      </c>
      <c r="AX1460">
        <f t="shared" si="499"/>
        <v>0</v>
      </c>
      <c r="AY1460">
        <f t="shared" si="500"/>
        <v>0</v>
      </c>
      <c r="AZ1460">
        <f t="shared" si="501"/>
        <v>0</v>
      </c>
      <c r="BA1460">
        <f t="shared" si="502"/>
        <v>0</v>
      </c>
      <c r="BB1460">
        <f t="shared" si="503"/>
        <v>0</v>
      </c>
      <c r="BC1460">
        <f t="shared" si="504"/>
        <v>0</v>
      </c>
      <c r="BD1460">
        <f t="shared" si="505"/>
        <v>0</v>
      </c>
      <c r="BE1460">
        <f t="shared" si="506"/>
        <v>0</v>
      </c>
      <c r="BF1460">
        <f t="shared" si="507"/>
        <v>0</v>
      </c>
      <c r="BG1460">
        <f t="shared" si="508"/>
        <v>0</v>
      </c>
      <c r="BH1460">
        <f t="shared" si="509"/>
        <v>0</v>
      </c>
      <c r="BI1460">
        <f t="shared" si="510"/>
        <v>0</v>
      </c>
      <c r="BJ1460" s="311">
        <f t="shared" si="511"/>
        <v>0</v>
      </c>
      <c r="BK1460" s="312">
        <f t="shared" si="512"/>
        <v>0</v>
      </c>
      <c r="BL1460" s="313">
        <f t="shared" si="513"/>
        <v>0</v>
      </c>
      <c r="BM1460" s="314">
        <f t="shared" si="520"/>
        <v>0</v>
      </c>
      <c r="BN1460" s="311">
        <f t="shared" si="514"/>
        <v>0</v>
      </c>
      <c r="BO1460" s="312">
        <f t="shared" si="515"/>
        <v>0</v>
      </c>
      <c r="BP1460" s="313">
        <f t="shared" si="516"/>
        <v>0</v>
      </c>
      <c r="BQ1460" s="314">
        <f t="shared" si="521"/>
        <v>0</v>
      </c>
      <c r="BR1460" s="311">
        <f t="shared" si="517"/>
        <v>0</v>
      </c>
      <c r="BS1460" s="312">
        <f t="shared" si="518"/>
        <v>0</v>
      </c>
      <c r="BT1460" s="313">
        <f t="shared" si="519"/>
        <v>0</v>
      </c>
      <c r="BU1460" s="314">
        <f t="shared" si="522"/>
        <v>0</v>
      </c>
      <c r="BV1460" s="247">
        <f t="shared" si="523"/>
        <v>0</v>
      </c>
      <c r="BW1460" s="310" t="str">
        <f>IF(BV1460=0,"",
IF(SUM($BV$1089:BV1460)=1,BX1460,
IF($BV$1664&gt;SUM($BV$1089:BV1460),_xlfn.CONCAT(", ",BX1460),
IF($BV$1664=SUM($BV$1089:BV1460),_xlfn.CONCAT(" y ",BX1460)))))</f>
        <v/>
      </c>
      <c r="BX1460" s="421">
        <v>372</v>
      </c>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c r="DW1460"/>
      <c r="DX1460"/>
      <c r="DY1460"/>
      <c r="DZ1460"/>
      <c r="EA1460"/>
      <c r="EB1460"/>
      <c r="EC1460"/>
    </row>
    <row r="1461" spans="1:133" ht="14.25">
      <c r="A1461" s="405"/>
      <c r="B1461" s="6"/>
      <c r="C1461" s="421" t="s">
        <v>7038</v>
      </c>
      <c r="D1461" s="668" t="str">
        <f>IF($AC$1082="","",IF(HLOOKUP($AC$1082,Presentación!$AQ$3:$BV$574,Presentación!AP376)="","",HLOOKUP($AC$1082,Presentación!$AQ$3:$BV$574,Presentación!AP376,0)))</f>
        <v/>
      </c>
      <c r="E1461" s="669"/>
      <c r="F1461" s="670"/>
      <c r="G1461" s="763" t="str">
        <f>IF($AC$1082="","",IF(HLOOKUP($AC$1082,Presentación!$BZ$3:$DE$574,Presentación!AP376,0)="","",HLOOKUP($AC$1082,Presentación!$BZ$3:$DE$574,Presentación!AP376,0)))</f>
        <v/>
      </c>
      <c r="H1461" s="669"/>
      <c r="I1461" s="669"/>
      <c r="J1461" s="669"/>
      <c r="K1461" s="669"/>
      <c r="L1461" s="670"/>
      <c r="M1461" s="112"/>
      <c r="N1461" s="112"/>
      <c r="O1461" s="112"/>
      <c r="P1461" s="112"/>
      <c r="Q1461" s="112"/>
      <c r="R1461" s="112"/>
      <c r="S1461" s="112"/>
      <c r="T1461" s="112"/>
      <c r="U1461" s="112"/>
      <c r="V1461" s="112"/>
      <c r="W1461" s="112"/>
      <c r="X1461" s="112"/>
      <c r="Y1461" s="112"/>
      <c r="Z1461" s="112"/>
      <c r="AA1461" s="112"/>
      <c r="AB1461" s="112"/>
      <c r="AC1461" s="112"/>
      <c r="AD1461" s="112"/>
      <c r="AG1461">
        <f t="shared" si="485"/>
        <v>0</v>
      </c>
      <c r="AH1461" s="247">
        <f t="shared" si="486"/>
        <v>0</v>
      </c>
      <c r="AI1461" s="310" t="str">
        <f>IF(AH1461=0,"",
IF(SUM($AH$1088:AH1461)=1,AJ1461,
IF($AH$1663&gt;SUM($AH$1088:AH1461),_xlfn.CONCAT(", ",AJ1461),
IF($AH$1663=SUM($AH$1088:AH1461),_xlfn.CONCAT(" y ",AJ1461)))))</f>
        <v/>
      </c>
      <c r="AJ1461" s="421">
        <v>374</v>
      </c>
      <c r="AK1461">
        <f t="shared" si="484"/>
        <v>0</v>
      </c>
      <c r="AL1461">
        <f t="shared" si="487"/>
        <v>0</v>
      </c>
      <c r="AM1461">
        <f t="shared" si="488"/>
        <v>0</v>
      </c>
      <c r="AN1461">
        <f t="shared" si="489"/>
        <v>0</v>
      </c>
      <c r="AO1461">
        <f t="shared" si="490"/>
        <v>0</v>
      </c>
      <c r="AP1461">
        <f t="shared" si="491"/>
        <v>0</v>
      </c>
      <c r="AQ1461">
        <f t="shared" si="492"/>
        <v>0</v>
      </c>
      <c r="AR1461">
        <f t="shared" si="493"/>
        <v>0</v>
      </c>
      <c r="AS1461">
        <f t="shared" si="494"/>
        <v>0</v>
      </c>
      <c r="AT1461">
        <f t="shared" si="495"/>
        <v>0</v>
      </c>
      <c r="AU1461">
        <f t="shared" si="496"/>
        <v>0</v>
      </c>
      <c r="AV1461">
        <f t="shared" si="497"/>
        <v>0</v>
      </c>
      <c r="AW1461">
        <f t="shared" si="498"/>
        <v>0</v>
      </c>
      <c r="AX1461">
        <f t="shared" si="499"/>
        <v>0</v>
      </c>
      <c r="AY1461">
        <f t="shared" si="500"/>
        <v>0</v>
      </c>
      <c r="AZ1461">
        <f t="shared" si="501"/>
        <v>0</v>
      </c>
      <c r="BA1461">
        <f t="shared" si="502"/>
        <v>0</v>
      </c>
      <c r="BB1461">
        <f t="shared" si="503"/>
        <v>0</v>
      </c>
      <c r="BC1461">
        <f t="shared" si="504"/>
        <v>0</v>
      </c>
      <c r="BD1461">
        <f t="shared" si="505"/>
        <v>0</v>
      </c>
      <c r="BE1461">
        <f t="shared" si="506"/>
        <v>0</v>
      </c>
      <c r="BF1461">
        <f t="shared" si="507"/>
        <v>0</v>
      </c>
      <c r="BG1461">
        <f t="shared" si="508"/>
        <v>0</v>
      </c>
      <c r="BH1461">
        <f t="shared" si="509"/>
        <v>0</v>
      </c>
      <c r="BI1461">
        <f t="shared" si="510"/>
        <v>0</v>
      </c>
      <c r="BJ1461" s="311">
        <f t="shared" si="511"/>
        <v>0</v>
      </c>
      <c r="BK1461" s="312">
        <f t="shared" si="512"/>
        <v>0</v>
      </c>
      <c r="BL1461" s="313">
        <f t="shared" si="513"/>
        <v>0</v>
      </c>
      <c r="BM1461" s="314">
        <f t="shared" si="520"/>
        <v>0</v>
      </c>
      <c r="BN1461" s="311">
        <f t="shared" si="514"/>
        <v>0</v>
      </c>
      <c r="BO1461" s="312">
        <f t="shared" si="515"/>
        <v>0</v>
      </c>
      <c r="BP1461" s="313">
        <f t="shared" si="516"/>
        <v>0</v>
      </c>
      <c r="BQ1461" s="314">
        <f t="shared" si="521"/>
        <v>0</v>
      </c>
      <c r="BR1461" s="311">
        <f t="shared" si="517"/>
        <v>0</v>
      </c>
      <c r="BS1461" s="312">
        <f t="shared" si="518"/>
        <v>0</v>
      </c>
      <c r="BT1461" s="313">
        <f t="shared" si="519"/>
        <v>0</v>
      </c>
      <c r="BU1461" s="314">
        <f t="shared" si="522"/>
        <v>0</v>
      </c>
      <c r="BV1461" s="247">
        <f t="shared" si="523"/>
        <v>0</v>
      </c>
      <c r="BW1461" s="310" t="str">
        <f>IF(BV1461=0,"",
IF(SUM($BV$1089:BV1461)=1,BX1461,
IF($BV$1664&gt;SUM($BV$1089:BV1461),_xlfn.CONCAT(", ",BX1461),
IF($BV$1664=SUM($BV$1089:BV1461),_xlfn.CONCAT(" y ",BX1461)))))</f>
        <v/>
      </c>
      <c r="BX1461" s="421">
        <v>373</v>
      </c>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c r="DV1461"/>
      <c r="DW1461"/>
      <c r="DX1461"/>
      <c r="DY1461"/>
      <c r="DZ1461"/>
      <c r="EA1461"/>
      <c r="EB1461"/>
      <c r="EC1461"/>
    </row>
    <row r="1462" spans="1:133" ht="14.25">
      <c r="A1462" s="405"/>
      <c r="B1462" s="6"/>
      <c r="C1462" s="421" t="s">
        <v>7039</v>
      </c>
      <c r="D1462" s="668" t="str">
        <f>IF($AC$1082="","",IF(HLOOKUP($AC$1082,Presentación!$AQ$3:$BV$574,Presentación!AP377)="","",HLOOKUP($AC$1082,Presentación!$AQ$3:$BV$574,Presentación!AP377,0)))</f>
        <v/>
      </c>
      <c r="E1462" s="669"/>
      <c r="F1462" s="670"/>
      <c r="G1462" s="763" t="str">
        <f>IF($AC$1082="","",IF(HLOOKUP($AC$1082,Presentación!$BZ$3:$DE$574,Presentación!AP377,0)="","",HLOOKUP($AC$1082,Presentación!$BZ$3:$DE$574,Presentación!AP377,0)))</f>
        <v/>
      </c>
      <c r="H1462" s="669"/>
      <c r="I1462" s="669"/>
      <c r="J1462" s="669"/>
      <c r="K1462" s="669"/>
      <c r="L1462" s="670"/>
      <c r="M1462" s="112"/>
      <c r="N1462" s="112"/>
      <c r="O1462" s="112"/>
      <c r="P1462" s="112"/>
      <c r="Q1462" s="112"/>
      <c r="R1462" s="112"/>
      <c r="S1462" s="112"/>
      <c r="T1462" s="112"/>
      <c r="U1462" s="112"/>
      <c r="V1462" s="112"/>
      <c r="W1462" s="112"/>
      <c r="X1462" s="112"/>
      <c r="Y1462" s="112"/>
      <c r="Z1462" s="112"/>
      <c r="AA1462" s="112"/>
      <c r="AB1462" s="112"/>
      <c r="AC1462" s="112"/>
      <c r="AD1462" s="112"/>
      <c r="AG1462">
        <f t="shared" si="485"/>
        <v>0</v>
      </c>
      <c r="AH1462" s="247">
        <f t="shared" si="486"/>
        <v>0</v>
      </c>
      <c r="AI1462" s="310" t="str">
        <f>IF(AH1462=0,"",
IF(SUM($AH$1088:AH1462)=1,AJ1462,
IF($AH$1663&gt;SUM($AH$1088:AH1462),_xlfn.CONCAT(", ",AJ1462),
IF($AH$1663=SUM($AH$1088:AH1462),_xlfn.CONCAT(" y ",AJ1462)))))</f>
        <v/>
      </c>
      <c r="AJ1462" s="421">
        <v>375</v>
      </c>
      <c r="AK1462">
        <f t="shared" si="484"/>
        <v>0</v>
      </c>
      <c r="AL1462">
        <f t="shared" si="487"/>
        <v>0</v>
      </c>
      <c r="AM1462">
        <f t="shared" si="488"/>
        <v>0</v>
      </c>
      <c r="AN1462">
        <f t="shared" si="489"/>
        <v>0</v>
      </c>
      <c r="AO1462">
        <f t="shared" si="490"/>
        <v>0</v>
      </c>
      <c r="AP1462">
        <f t="shared" si="491"/>
        <v>0</v>
      </c>
      <c r="AQ1462">
        <f t="shared" si="492"/>
        <v>0</v>
      </c>
      <c r="AR1462">
        <f t="shared" si="493"/>
        <v>0</v>
      </c>
      <c r="AS1462">
        <f t="shared" si="494"/>
        <v>0</v>
      </c>
      <c r="AT1462">
        <f t="shared" si="495"/>
        <v>0</v>
      </c>
      <c r="AU1462">
        <f t="shared" si="496"/>
        <v>0</v>
      </c>
      <c r="AV1462">
        <f t="shared" si="497"/>
        <v>0</v>
      </c>
      <c r="AW1462">
        <f t="shared" si="498"/>
        <v>0</v>
      </c>
      <c r="AX1462">
        <f t="shared" si="499"/>
        <v>0</v>
      </c>
      <c r="AY1462">
        <f t="shared" si="500"/>
        <v>0</v>
      </c>
      <c r="AZ1462">
        <f t="shared" si="501"/>
        <v>0</v>
      </c>
      <c r="BA1462">
        <f t="shared" si="502"/>
        <v>0</v>
      </c>
      <c r="BB1462">
        <f t="shared" si="503"/>
        <v>0</v>
      </c>
      <c r="BC1462">
        <f t="shared" si="504"/>
        <v>0</v>
      </c>
      <c r="BD1462">
        <f t="shared" si="505"/>
        <v>0</v>
      </c>
      <c r="BE1462">
        <f t="shared" si="506"/>
        <v>0</v>
      </c>
      <c r="BF1462">
        <f t="shared" si="507"/>
        <v>0</v>
      </c>
      <c r="BG1462">
        <f t="shared" si="508"/>
        <v>0</v>
      </c>
      <c r="BH1462">
        <f t="shared" si="509"/>
        <v>0</v>
      </c>
      <c r="BI1462">
        <f t="shared" si="510"/>
        <v>0</v>
      </c>
      <c r="BJ1462" s="311">
        <f t="shared" si="511"/>
        <v>0</v>
      </c>
      <c r="BK1462" s="312">
        <f t="shared" si="512"/>
        <v>0</v>
      </c>
      <c r="BL1462" s="313">
        <f t="shared" si="513"/>
        <v>0</v>
      </c>
      <c r="BM1462" s="314">
        <f t="shared" si="520"/>
        <v>0</v>
      </c>
      <c r="BN1462" s="311">
        <f t="shared" si="514"/>
        <v>0</v>
      </c>
      <c r="BO1462" s="312">
        <f t="shared" si="515"/>
        <v>0</v>
      </c>
      <c r="BP1462" s="313">
        <f t="shared" si="516"/>
        <v>0</v>
      </c>
      <c r="BQ1462" s="314">
        <f t="shared" si="521"/>
        <v>0</v>
      </c>
      <c r="BR1462" s="311">
        <f t="shared" si="517"/>
        <v>0</v>
      </c>
      <c r="BS1462" s="312">
        <f t="shared" si="518"/>
        <v>0</v>
      </c>
      <c r="BT1462" s="313">
        <f t="shared" si="519"/>
        <v>0</v>
      </c>
      <c r="BU1462" s="314">
        <f t="shared" si="522"/>
        <v>0</v>
      </c>
      <c r="BV1462" s="247">
        <f t="shared" si="523"/>
        <v>0</v>
      </c>
      <c r="BW1462" s="310" t="str">
        <f>IF(BV1462=0,"",
IF(SUM($BV$1089:BV1462)=1,BX1462,
IF($BV$1664&gt;SUM($BV$1089:BV1462),_xlfn.CONCAT(", ",BX1462),
IF($BV$1664=SUM($BV$1089:BV1462),_xlfn.CONCAT(" y ",BX1462)))))</f>
        <v/>
      </c>
      <c r="BX1462" s="421">
        <v>374</v>
      </c>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c r="DV1462"/>
      <c r="DW1462"/>
      <c r="DX1462"/>
      <c r="DY1462"/>
      <c r="DZ1462"/>
      <c r="EA1462"/>
      <c r="EB1462"/>
      <c r="EC1462"/>
    </row>
    <row r="1463" spans="1:133" ht="14.25">
      <c r="A1463" s="405"/>
      <c r="B1463" s="6"/>
      <c r="C1463" s="421" t="s">
        <v>7040</v>
      </c>
      <c r="D1463" s="668" t="str">
        <f>IF($AC$1082="","",IF(HLOOKUP($AC$1082,Presentación!$AQ$3:$BV$574,Presentación!AP378)="","",HLOOKUP($AC$1082,Presentación!$AQ$3:$BV$574,Presentación!AP378,0)))</f>
        <v/>
      </c>
      <c r="E1463" s="669"/>
      <c r="F1463" s="670"/>
      <c r="G1463" s="763" t="str">
        <f>IF($AC$1082="","",IF(HLOOKUP($AC$1082,Presentación!$BZ$3:$DE$574,Presentación!AP378,0)="","",HLOOKUP($AC$1082,Presentación!$BZ$3:$DE$574,Presentación!AP378,0)))</f>
        <v/>
      </c>
      <c r="H1463" s="669"/>
      <c r="I1463" s="669"/>
      <c r="J1463" s="669"/>
      <c r="K1463" s="669"/>
      <c r="L1463" s="670"/>
      <c r="M1463" s="112"/>
      <c r="N1463" s="112"/>
      <c r="O1463" s="112"/>
      <c r="P1463" s="112"/>
      <c r="Q1463" s="112"/>
      <c r="R1463" s="112"/>
      <c r="S1463" s="112"/>
      <c r="T1463" s="112"/>
      <c r="U1463" s="112"/>
      <c r="V1463" s="112"/>
      <c r="W1463" s="112"/>
      <c r="X1463" s="112"/>
      <c r="Y1463" s="112"/>
      <c r="Z1463" s="112"/>
      <c r="AA1463" s="112"/>
      <c r="AB1463" s="112"/>
      <c r="AC1463" s="112"/>
      <c r="AD1463" s="112"/>
      <c r="AG1463">
        <f t="shared" si="485"/>
        <v>0</v>
      </c>
      <c r="AH1463" s="247">
        <f t="shared" si="486"/>
        <v>0</v>
      </c>
      <c r="AI1463" s="310" t="str">
        <f>IF(AH1463=0,"",
IF(SUM($AH$1088:AH1463)=1,AJ1463,
IF($AH$1663&gt;SUM($AH$1088:AH1463),_xlfn.CONCAT(", ",AJ1463),
IF($AH$1663=SUM($AH$1088:AH1463),_xlfn.CONCAT(" y ",AJ1463)))))</f>
        <v/>
      </c>
      <c r="AJ1463" s="421">
        <v>376</v>
      </c>
      <c r="AK1463">
        <f t="shared" si="484"/>
        <v>0</v>
      </c>
      <c r="AL1463">
        <f t="shared" si="487"/>
        <v>0</v>
      </c>
      <c r="AM1463">
        <f t="shared" si="488"/>
        <v>0</v>
      </c>
      <c r="AN1463">
        <f t="shared" si="489"/>
        <v>0</v>
      </c>
      <c r="AO1463">
        <f t="shared" si="490"/>
        <v>0</v>
      </c>
      <c r="AP1463">
        <f t="shared" si="491"/>
        <v>0</v>
      </c>
      <c r="AQ1463">
        <f t="shared" si="492"/>
        <v>0</v>
      </c>
      <c r="AR1463">
        <f t="shared" si="493"/>
        <v>0</v>
      </c>
      <c r="AS1463">
        <f t="shared" si="494"/>
        <v>0</v>
      </c>
      <c r="AT1463">
        <f t="shared" si="495"/>
        <v>0</v>
      </c>
      <c r="AU1463">
        <f t="shared" si="496"/>
        <v>0</v>
      </c>
      <c r="AV1463">
        <f t="shared" si="497"/>
        <v>0</v>
      </c>
      <c r="AW1463">
        <f t="shared" si="498"/>
        <v>0</v>
      </c>
      <c r="AX1463">
        <f t="shared" si="499"/>
        <v>0</v>
      </c>
      <c r="AY1463">
        <f t="shared" si="500"/>
        <v>0</v>
      </c>
      <c r="AZ1463">
        <f t="shared" si="501"/>
        <v>0</v>
      </c>
      <c r="BA1463">
        <f t="shared" si="502"/>
        <v>0</v>
      </c>
      <c r="BB1463">
        <f t="shared" si="503"/>
        <v>0</v>
      </c>
      <c r="BC1463">
        <f t="shared" si="504"/>
        <v>0</v>
      </c>
      <c r="BD1463">
        <f t="shared" si="505"/>
        <v>0</v>
      </c>
      <c r="BE1463">
        <f t="shared" si="506"/>
        <v>0</v>
      </c>
      <c r="BF1463">
        <f t="shared" si="507"/>
        <v>0</v>
      </c>
      <c r="BG1463">
        <f t="shared" si="508"/>
        <v>0</v>
      </c>
      <c r="BH1463">
        <f t="shared" si="509"/>
        <v>0</v>
      </c>
      <c r="BI1463">
        <f t="shared" si="510"/>
        <v>0</v>
      </c>
      <c r="BJ1463" s="311">
        <f t="shared" si="511"/>
        <v>0</v>
      </c>
      <c r="BK1463" s="312">
        <f t="shared" si="512"/>
        <v>0</v>
      </c>
      <c r="BL1463" s="313">
        <f t="shared" si="513"/>
        <v>0</v>
      </c>
      <c r="BM1463" s="314">
        <f t="shared" si="520"/>
        <v>0</v>
      </c>
      <c r="BN1463" s="311">
        <f t="shared" si="514"/>
        <v>0</v>
      </c>
      <c r="BO1463" s="312">
        <f t="shared" si="515"/>
        <v>0</v>
      </c>
      <c r="BP1463" s="313">
        <f t="shared" si="516"/>
        <v>0</v>
      </c>
      <c r="BQ1463" s="314">
        <f t="shared" si="521"/>
        <v>0</v>
      </c>
      <c r="BR1463" s="311">
        <f t="shared" si="517"/>
        <v>0</v>
      </c>
      <c r="BS1463" s="312">
        <f t="shared" si="518"/>
        <v>0</v>
      </c>
      <c r="BT1463" s="313">
        <f t="shared" si="519"/>
        <v>0</v>
      </c>
      <c r="BU1463" s="314">
        <f t="shared" si="522"/>
        <v>0</v>
      </c>
      <c r="BV1463" s="247">
        <f t="shared" si="523"/>
        <v>0</v>
      </c>
      <c r="BW1463" s="310" t="str">
        <f>IF(BV1463=0,"",
IF(SUM($BV$1089:BV1463)=1,BX1463,
IF($BV$1664&gt;SUM($BV$1089:BV1463),_xlfn.CONCAT(", ",BX1463),
IF($BV$1664=SUM($BV$1089:BV1463),_xlfn.CONCAT(" y ",BX1463)))))</f>
        <v/>
      </c>
      <c r="BX1463" s="421">
        <v>375</v>
      </c>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row>
    <row r="1464" spans="1:133" ht="14.25">
      <c r="A1464" s="405"/>
      <c r="B1464" s="6"/>
      <c r="C1464" s="421" t="s">
        <v>7041</v>
      </c>
      <c r="D1464" s="668" t="str">
        <f>IF($AC$1082="","",IF(HLOOKUP($AC$1082,Presentación!$AQ$3:$BV$574,Presentación!AP379)="","",HLOOKUP($AC$1082,Presentación!$AQ$3:$BV$574,Presentación!AP379,0)))</f>
        <v/>
      </c>
      <c r="E1464" s="669"/>
      <c r="F1464" s="670"/>
      <c r="G1464" s="763" t="str">
        <f>IF($AC$1082="","",IF(HLOOKUP($AC$1082,Presentación!$BZ$3:$DE$574,Presentación!AP379,0)="","",HLOOKUP($AC$1082,Presentación!$BZ$3:$DE$574,Presentación!AP379,0)))</f>
        <v/>
      </c>
      <c r="H1464" s="669"/>
      <c r="I1464" s="669"/>
      <c r="J1464" s="669"/>
      <c r="K1464" s="669"/>
      <c r="L1464" s="670"/>
      <c r="M1464" s="112"/>
      <c r="N1464" s="112"/>
      <c r="O1464" s="112"/>
      <c r="P1464" s="112"/>
      <c r="Q1464" s="112"/>
      <c r="R1464" s="112"/>
      <c r="S1464" s="112"/>
      <c r="T1464" s="112"/>
      <c r="U1464" s="112"/>
      <c r="V1464" s="112"/>
      <c r="W1464" s="112"/>
      <c r="X1464" s="112"/>
      <c r="Y1464" s="112"/>
      <c r="Z1464" s="112"/>
      <c r="AA1464" s="112"/>
      <c r="AB1464" s="112"/>
      <c r="AC1464" s="112"/>
      <c r="AD1464" s="112"/>
      <c r="AG1464">
        <f t="shared" si="485"/>
        <v>0</v>
      </c>
      <c r="AH1464" s="247">
        <f t="shared" si="486"/>
        <v>0</v>
      </c>
      <c r="AI1464" s="310" t="str">
        <f>IF(AH1464=0,"",
IF(SUM($AH$1088:AH1464)=1,AJ1464,
IF($AH$1663&gt;SUM($AH$1088:AH1464),_xlfn.CONCAT(", ",AJ1464),
IF($AH$1663=SUM($AH$1088:AH1464),_xlfn.CONCAT(" y ",AJ1464)))))</f>
        <v/>
      </c>
      <c r="AJ1464" s="421">
        <v>377</v>
      </c>
      <c r="AK1464">
        <f t="shared" si="484"/>
        <v>0</v>
      </c>
      <c r="AL1464">
        <f t="shared" si="487"/>
        <v>0</v>
      </c>
      <c r="AM1464">
        <f t="shared" si="488"/>
        <v>0</v>
      </c>
      <c r="AN1464">
        <f t="shared" si="489"/>
        <v>0</v>
      </c>
      <c r="AO1464">
        <f t="shared" si="490"/>
        <v>0</v>
      </c>
      <c r="AP1464">
        <f t="shared" si="491"/>
        <v>0</v>
      </c>
      <c r="AQ1464">
        <f t="shared" si="492"/>
        <v>0</v>
      </c>
      <c r="AR1464">
        <f t="shared" si="493"/>
        <v>0</v>
      </c>
      <c r="AS1464">
        <f t="shared" si="494"/>
        <v>0</v>
      </c>
      <c r="AT1464">
        <f t="shared" si="495"/>
        <v>0</v>
      </c>
      <c r="AU1464">
        <f t="shared" si="496"/>
        <v>0</v>
      </c>
      <c r="AV1464">
        <f t="shared" si="497"/>
        <v>0</v>
      </c>
      <c r="AW1464">
        <f t="shared" si="498"/>
        <v>0</v>
      </c>
      <c r="AX1464">
        <f t="shared" si="499"/>
        <v>0</v>
      </c>
      <c r="AY1464">
        <f t="shared" si="500"/>
        <v>0</v>
      </c>
      <c r="AZ1464">
        <f t="shared" si="501"/>
        <v>0</v>
      </c>
      <c r="BA1464">
        <f t="shared" si="502"/>
        <v>0</v>
      </c>
      <c r="BB1464">
        <f t="shared" si="503"/>
        <v>0</v>
      </c>
      <c r="BC1464">
        <f t="shared" si="504"/>
        <v>0</v>
      </c>
      <c r="BD1464">
        <f t="shared" si="505"/>
        <v>0</v>
      </c>
      <c r="BE1464">
        <f t="shared" si="506"/>
        <v>0</v>
      </c>
      <c r="BF1464">
        <f t="shared" si="507"/>
        <v>0</v>
      </c>
      <c r="BG1464">
        <f t="shared" si="508"/>
        <v>0</v>
      </c>
      <c r="BH1464">
        <f t="shared" si="509"/>
        <v>0</v>
      </c>
      <c r="BI1464">
        <f t="shared" si="510"/>
        <v>0</v>
      </c>
      <c r="BJ1464" s="311">
        <f t="shared" si="511"/>
        <v>0</v>
      </c>
      <c r="BK1464" s="312">
        <f t="shared" si="512"/>
        <v>0</v>
      </c>
      <c r="BL1464" s="313">
        <f t="shared" si="513"/>
        <v>0</v>
      </c>
      <c r="BM1464" s="314">
        <f t="shared" si="520"/>
        <v>0</v>
      </c>
      <c r="BN1464" s="311">
        <f t="shared" si="514"/>
        <v>0</v>
      </c>
      <c r="BO1464" s="312">
        <f t="shared" si="515"/>
        <v>0</v>
      </c>
      <c r="BP1464" s="313">
        <f t="shared" si="516"/>
        <v>0</v>
      </c>
      <c r="BQ1464" s="314">
        <f t="shared" si="521"/>
        <v>0</v>
      </c>
      <c r="BR1464" s="311">
        <f t="shared" si="517"/>
        <v>0</v>
      </c>
      <c r="BS1464" s="312">
        <f t="shared" si="518"/>
        <v>0</v>
      </c>
      <c r="BT1464" s="313">
        <f t="shared" si="519"/>
        <v>0</v>
      </c>
      <c r="BU1464" s="314">
        <f t="shared" si="522"/>
        <v>0</v>
      </c>
      <c r="BV1464" s="247">
        <f t="shared" si="523"/>
        <v>0</v>
      </c>
      <c r="BW1464" s="310" t="str">
        <f>IF(BV1464=0,"",
IF(SUM($BV$1089:BV1464)=1,BX1464,
IF($BV$1664&gt;SUM($BV$1089:BV1464),_xlfn.CONCAT(", ",BX1464),
IF($BV$1664=SUM($BV$1089:BV1464),_xlfn.CONCAT(" y ",BX1464)))))</f>
        <v/>
      </c>
      <c r="BX1464" s="421">
        <v>376</v>
      </c>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c r="DV1464"/>
      <c r="DW1464"/>
      <c r="DX1464"/>
      <c r="DY1464"/>
      <c r="DZ1464"/>
      <c r="EA1464"/>
      <c r="EB1464"/>
      <c r="EC1464"/>
    </row>
    <row r="1465" spans="1:133" ht="14.25">
      <c r="A1465" s="405"/>
      <c r="B1465" s="6"/>
      <c r="C1465" s="421" t="s">
        <v>7042</v>
      </c>
      <c r="D1465" s="668" t="str">
        <f>IF($AC$1082="","",IF(HLOOKUP($AC$1082,Presentación!$AQ$3:$BV$574,Presentación!AP380)="","",HLOOKUP($AC$1082,Presentación!$AQ$3:$BV$574,Presentación!AP380,0)))</f>
        <v/>
      </c>
      <c r="E1465" s="669"/>
      <c r="F1465" s="670"/>
      <c r="G1465" s="763" t="str">
        <f>IF($AC$1082="","",IF(HLOOKUP($AC$1082,Presentación!$BZ$3:$DE$574,Presentación!AP380,0)="","",HLOOKUP($AC$1082,Presentación!$BZ$3:$DE$574,Presentación!AP380,0)))</f>
        <v/>
      </c>
      <c r="H1465" s="669"/>
      <c r="I1465" s="669"/>
      <c r="J1465" s="669"/>
      <c r="K1465" s="669"/>
      <c r="L1465" s="670"/>
      <c r="M1465" s="112"/>
      <c r="N1465" s="112"/>
      <c r="O1465" s="112"/>
      <c r="P1465" s="112"/>
      <c r="Q1465" s="112"/>
      <c r="R1465" s="112"/>
      <c r="S1465" s="112"/>
      <c r="T1465" s="112"/>
      <c r="U1465" s="112"/>
      <c r="V1465" s="112"/>
      <c r="W1465" s="112"/>
      <c r="X1465" s="112"/>
      <c r="Y1465" s="112"/>
      <c r="Z1465" s="112"/>
      <c r="AA1465" s="112"/>
      <c r="AB1465" s="112"/>
      <c r="AC1465" s="112"/>
      <c r="AD1465" s="112"/>
      <c r="AG1465">
        <f t="shared" si="485"/>
        <v>0</v>
      </c>
      <c r="AH1465" s="247">
        <f t="shared" si="486"/>
        <v>0</v>
      </c>
      <c r="AI1465" s="310" t="str">
        <f>IF(AH1465=0,"",
IF(SUM($AH$1088:AH1465)=1,AJ1465,
IF($AH$1663&gt;SUM($AH$1088:AH1465),_xlfn.CONCAT(", ",AJ1465),
IF($AH$1663=SUM($AH$1088:AH1465),_xlfn.CONCAT(" y ",AJ1465)))))</f>
        <v/>
      </c>
      <c r="AJ1465" s="421">
        <v>378</v>
      </c>
      <c r="AK1465">
        <f t="shared" si="484"/>
        <v>0</v>
      </c>
      <c r="AL1465">
        <f t="shared" si="487"/>
        <v>0</v>
      </c>
      <c r="AM1465">
        <f t="shared" si="488"/>
        <v>0</v>
      </c>
      <c r="AN1465">
        <f t="shared" si="489"/>
        <v>0</v>
      </c>
      <c r="AO1465">
        <f t="shared" si="490"/>
        <v>0</v>
      </c>
      <c r="AP1465">
        <f t="shared" si="491"/>
        <v>0</v>
      </c>
      <c r="AQ1465">
        <f t="shared" si="492"/>
        <v>0</v>
      </c>
      <c r="AR1465">
        <f t="shared" si="493"/>
        <v>0</v>
      </c>
      <c r="AS1465">
        <f t="shared" si="494"/>
        <v>0</v>
      </c>
      <c r="AT1465">
        <f t="shared" si="495"/>
        <v>0</v>
      </c>
      <c r="AU1465">
        <f t="shared" si="496"/>
        <v>0</v>
      </c>
      <c r="AV1465">
        <f t="shared" si="497"/>
        <v>0</v>
      </c>
      <c r="AW1465">
        <f t="shared" si="498"/>
        <v>0</v>
      </c>
      <c r="AX1465">
        <f t="shared" si="499"/>
        <v>0</v>
      </c>
      <c r="AY1465">
        <f t="shared" si="500"/>
        <v>0</v>
      </c>
      <c r="AZ1465">
        <f t="shared" si="501"/>
        <v>0</v>
      </c>
      <c r="BA1465">
        <f t="shared" si="502"/>
        <v>0</v>
      </c>
      <c r="BB1465">
        <f t="shared" si="503"/>
        <v>0</v>
      </c>
      <c r="BC1465">
        <f t="shared" si="504"/>
        <v>0</v>
      </c>
      <c r="BD1465">
        <f t="shared" si="505"/>
        <v>0</v>
      </c>
      <c r="BE1465">
        <f t="shared" si="506"/>
        <v>0</v>
      </c>
      <c r="BF1465">
        <f t="shared" si="507"/>
        <v>0</v>
      </c>
      <c r="BG1465">
        <f t="shared" si="508"/>
        <v>0</v>
      </c>
      <c r="BH1465">
        <f t="shared" si="509"/>
        <v>0</v>
      </c>
      <c r="BI1465">
        <f t="shared" si="510"/>
        <v>0</v>
      </c>
      <c r="BJ1465" s="311">
        <f t="shared" si="511"/>
        <v>0</v>
      </c>
      <c r="BK1465" s="312">
        <f t="shared" si="512"/>
        <v>0</v>
      </c>
      <c r="BL1465" s="313">
        <f t="shared" si="513"/>
        <v>0</v>
      </c>
      <c r="BM1465" s="314">
        <f t="shared" si="520"/>
        <v>0</v>
      </c>
      <c r="BN1465" s="311">
        <f t="shared" si="514"/>
        <v>0</v>
      </c>
      <c r="BO1465" s="312">
        <f t="shared" si="515"/>
        <v>0</v>
      </c>
      <c r="BP1465" s="313">
        <f t="shared" si="516"/>
        <v>0</v>
      </c>
      <c r="BQ1465" s="314">
        <f t="shared" si="521"/>
        <v>0</v>
      </c>
      <c r="BR1465" s="311">
        <f t="shared" si="517"/>
        <v>0</v>
      </c>
      <c r="BS1465" s="312">
        <f t="shared" si="518"/>
        <v>0</v>
      </c>
      <c r="BT1465" s="313">
        <f t="shared" si="519"/>
        <v>0</v>
      </c>
      <c r="BU1465" s="314">
        <f t="shared" si="522"/>
        <v>0</v>
      </c>
      <c r="BV1465" s="247">
        <f t="shared" si="523"/>
        <v>0</v>
      </c>
      <c r="BW1465" s="310" t="str">
        <f>IF(BV1465=0,"",
IF(SUM($BV$1089:BV1465)=1,BX1465,
IF($BV$1664&gt;SUM($BV$1089:BV1465),_xlfn.CONCAT(", ",BX1465),
IF($BV$1664=SUM($BV$1089:BV1465),_xlfn.CONCAT(" y ",BX1465)))))</f>
        <v/>
      </c>
      <c r="BX1465" s="421">
        <v>377</v>
      </c>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c r="DV1465"/>
      <c r="DW1465"/>
      <c r="DX1465"/>
      <c r="DY1465"/>
      <c r="DZ1465"/>
      <c r="EA1465"/>
      <c r="EB1465"/>
      <c r="EC1465"/>
    </row>
    <row r="1466" spans="1:133" ht="14.25">
      <c r="A1466" s="405"/>
      <c r="B1466" s="6"/>
      <c r="C1466" s="421" t="s">
        <v>7043</v>
      </c>
      <c r="D1466" s="668" t="str">
        <f>IF($AC$1082="","",IF(HLOOKUP($AC$1082,Presentación!$AQ$3:$BV$574,Presentación!AP381)="","",HLOOKUP($AC$1082,Presentación!$AQ$3:$BV$574,Presentación!AP381,0)))</f>
        <v/>
      </c>
      <c r="E1466" s="669"/>
      <c r="F1466" s="670"/>
      <c r="G1466" s="763" t="str">
        <f>IF($AC$1082="","",IF(HLOOKUP($AC$1082,Presentación!$BZ$3:$DE$574,Presentación!AP381,0)="","",HLOOKUP($AC$1082,Presentación!$BZ$3:$DE$574,Presentación!AP381,0)))</f>
        <v/>
      </c>
      <c r="H1466" s="669"/>
      <c r="I1466" s="669"/>
      <c r="J1466" s="669"/>
      <c r="K1466" s="669"/>
      <c r="L1466" s="670"/>
      <c r="M1466" s="112"/>
      <c r="N1466" s="112"/>
      <c r="O1466" s="112"/>
      <c r="P1466" s="112"/>
      <c r="Q1466" s="112"/>
      <c r="R1466" s="112"/>
      <c r="S1466" s="112"/>
      <c r="T1466" s="112"/>
      <c r="U1466" s="112"/>
      <c r="V1466" s="112"/>
      <c r="W1466" s="112"/>
      <c r="X1466" s="112"/>
      <c r="Y1466" s="112"/>
      <c r="Z1466" s="112"/>
      <c r="AA1466" s="112"/>
      <c r="AB1466" s="112"/>
      <c r="AC1466" s="112"/>
      <c r="AD1466" s="112"/>
      <c r="AG1466">
        <f t="shared" si="485"/>
        <v>0</v>
      </c>
      <c r="AH1466" s="247">
        <f t="shared" si="486"/>
        <v>0</v>
      </c>
      <c r="AI1466" s="310" t="str">
        <f>IF(AH1466=0,"",
IF(SUM($AH$1088:AH1466)=1,AJ1466,
IF($AH$1663&gt;SUM($AH$1088:AH1466),_xlfn.CONCAT(", ",AJ1466),
IF($AH$1663=SUM($AH$1088:AH1466),_xlfn.CONCAT(" y ",AJ1466)))))</f>
        <v/>
      </c>
      <c r="AJ1466" s="421">
        <v>379</v>
      </c>
      <c r="AK1466">
        <f t="shared" si="484"/>
        <v>0</v>
      </c>
      <c r="AL1466">
        <f t="shared" si="487"/>
        <v>0</v>
      </c>
      <c r="AM1466">
        <f t="shared" si="488"/>
        <v>0</v>
      </c>
      <c r="AN1466">
        <f t="shared" si="489"/>
        <v>0</v>
      </c>
      <c r="AO1466">
        <f t="shared" si="490"/>
        <v>0</v>
      </c>
      <c r="AP1466">
        <f t="shared" si="491"/>
        <v>0</v>
      </c>
      <c r="AQ1466">
        <f t="shared" si="492"/>
        <v>0</v>
      </c>
      <c r="AR1466">
        <f t="shared" si="493"/>
        <v>0</v>
      </c>
      <c r="AS1466">
        <f t="shared" si="494"/>
        <v>0</v>
      </c>
      <c r="AT1466">
        <f t="shared" si="495"/>
        <v>0</v>
      </c>
      <c r="AU1466">
        <f t="shared" si="496"/>
        <v>0</v>
      </c>
      <c r="AV1466">
        <f t="shared" si="497"/>
        <v>0</v>
      </c>
      <c r="AW1466">
        <f t="shared" si="498"/>
        <v>0</v>
      </c>
      <c r="AX1466">
        <f t="shared" si="499"/>
        <v>0</v>
      </c>
      <c r="AY1466">
        <f t="shared" si="500"/>
        <v>0</v>
      </c>
      <c r="AZ1466">
        <f t="shared" si="501"/>
        <v>0</v>
      </c>
      <c r="BA1466">
        <f t="shared" si="502"/>
        <v>0</v>
      </c>
      <c r="BB1466">
        <f t="shared" si="503"/>
        <v>0</v>
      </c>
      <c r="BC1466">
        <f t="shared" si="504"/>
        <v>0</v>
      </c>
      <c r="BD1466">
        <f t="shared" si="505"/>
        <v>0</v>
      </c>
      <c r="BE1466">
        <f t="shared" si="506"/>
        <v>0</v>
      </c>
      <c r="BF1466">
        <f t="shared" si="507"/>
        <v>0</v>
      </c>
      <c r="BG1466">
        <f t="shared" si="508"/>
        <v>0</v>
      </c>
      <c r="BH1466">
        <f t="shared" si="509"/>
        <v>0</v>
      </c>
      <c r="BI1466">
        <f t="shared" si="510"/>
        <v>0</v>
      </c>
      <c r="BJ1466" s="311">
        <f t="shared" si="511"/>
        <v>0</v>
      </c>
      <c r="BK1466" s="312">
        <f t="shared" si="512"/>
        <v>0</v>
      </c>
      <c r="BL1466" s="313">
        <f t="shared" si="513"/>
        <v>0</v>
      </c>
      <c r="BM1466" s="314">
        <f t="shared" si="520"/>
        <v>0</v>
      </c>
      <c r="BN1466" s="311">
        <f t="shared" si="514"/>
        <v>0</v>
      </c>
      <c r="BO1466" s="312">
        <f t="shared" si="515"/>
        <v>0</v>
      </c>
      <c r="BP1466" s="313">
        <f t="shared" si="516"/>
        <v>0</v>
      </c>
      <c r="BQ1466" s="314">
        <f t="shared" si="521"/>
        <v>0</v>
      </c>
      <c r="BR1466" s="311">
        <f t="shared" si="517"/>
        <v>0</v>
      </c>
      <c r="BS1466" s="312">
        <f t="shared" si="518"/>
        <v>0</v>
      </c>
      <c r="BT1466" s="313">
        <f t="shared" si="519"/>
        <v>0</v>
      </c>
      <c r="BU1466" s="314">
        <f t="shared" si="522"/>
        <v>0</v>
      </c>
      <c r="BV1466" s="247">
        <f t="shared" si="523"/>
        <v>0</v>
      </c>
      <c r="BW1466" s="310" t="str">
        <f>IF(BV1466=0,"",
IF(SUM($BV$1089:BV1466)=1,BX1466,
IF($BV$1664&gt;SUM($BV$1089:BV1466),_xlfn.CONCAT(", ",BX1466),
IF($BV$1664=SUM($BV$1089:BV1466),_xlfn.CONCAT(" y ",BX1466)))))</f>
        <v/>
      </c>
      <c r="BX1466" s="421">
        <v>378</v>
      </c>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c r="DV1466"/>
      <c r="DW1466"/>
      <c r="DX1466"/>
      <c r="DY1466"/>
      <c r="DZ1466"/>
      <c r="EA1466"/>
      <c r="EB1466"/>
      <c r="EC1466"/>
    </row>
    <row r="1467" spans="1:133" ht="14.25">
      <c r="A1467" s="405"/>
      <c r="B1467" s="6"/>
      <c r="C1467" s="421" t="s">
        <v>7044</v>
      </c>
      <c r="D1467" s="668" t="str">
        <f>IF($AC$1082="","",IF(HLOOKUP($AC$1082,Presentación!$AQ$3:$BV$574,Presentación!AP382)="","",HLOOKUP($AC$1082,Presentación!$AQ$3:$BV$574,Presentación!AP382,0)))</f>
        <v/>
      </c>
      <c r="E1467" s="669"/>
      <c r="F1467" s="670"/>
      <c r="G1467" s="763" t="str">
        <f>IF($AC$1082="","",IF(HLOOKUP($AC$1082,Presentación!$BZ$3:$DE$574,Presentación!AP382,0)="","",HLOOKUP($AC$1082,Presentación!$BZ$3:$DE$574,Presentación!AP382,0)))</f>
        <v/>
      </c>
      <c r="H1467" s="669"/>
      <c r="I1467" s="669"/>
      <c r="J1467" s="669"/>
      <c r="K1467" s="669"/>
      <c r="L1467" s="670"/>
      <c r="M1467" s="112"/>
      <c r="N1467" s="112"/>
      <c r="O1467" s="112"/>
      <c r="P1467" s="112"/>
      <c r="Q1467" s="112"/>
      <c r="R1467" s="112"/>
      <c r="S1467" s="112"/>
      <c r="T1467" s="112"/>
      <c r="U1467" s="112"/>
      <c r="V1467" s="112"/>
      <c r="W1467" s="112"/>
      <c r="X1467" s="112"/>
      <c r="Y1467" s="112"/>
      <c r="Z1467" s="112"/>
      <c r="AA1467" s="112"/>
      <c r="AB1467" s="112"/>
      <c r="AC1467" s="112"/>
      <c r="AD1467" s="112"/>
      <c r="AG1467">
        <f t="shared" si="485"/>
        <v>0</v>
      </c>
      <c r="AH1467" s="247">
        <f t="shared" si="486"/>
        <v>0</v>
      </c>
      <c r="AI1467" s="310" t="str">
        <f>IF(AH1467=0,"",
IF(SUM($AH$1088:AH1467)=1,AJ1467,
IF($AH$1663&gt;SUM($AH$1088:AH1467),_xlfn.CONCAT(", ",AJ1467),
IF($AH$1663=SUM($AH$1088:AH1467),_xlfn.CONCAT(" y ",AJ1467)))))</f>
        <v/>
      </c>
      <c r="AJ1467" s="421">
        <v>380</v>
      </c>
      <c r="AK1467">
        <f t="shared" si="484"/>
        <v>0</v>
      </c>
      <c r="AL1467">
        <f t="shared" si="487"/>
        <v>0</v>
      </c>
      <c r="AM1467">
        <f t="shared" si="488"/>
        <v>0</v>
      </c>
      <c r="AN1467">
        <f t="shared" si="489"/>
        <v>0</v>
      </c>
      <c r="AO1467">
        <f t="shared" si="490"/>
        <v>0</v>
      </c>
      <c r="AP1467">
        <f t="shared" si="491"/>
        <v>0</v>
      </c>
      <c r="AQ1467">
        <f t="shared" si="492"/>
        <v>0</v>
      </c>
      <c r="AR1467">
        <f t="shared" si="493"/>
        <v>0</v>
      </c>
      <c r="AS1467">
        <f t="shared" si="494"/>
        <v>0</v>
      </c>
      <c r="AT1467">
        <f t="shared" si="495"/>
        <v>0</v>
      </c>
      <c r="AU1467">
        <f t="shared" si="496"/>
        <v>0</v>
      </c>
      <c r="AV1467">
        <f t="shared" si="497"/>
        <v>0</v>
      </c>
      <c r="AW1467">
        <f t="shared" si="498"/>
        <v>0</v>
      </c>
      <c r="AX1467">
        <f t="shared" si="499"/>
        <v>0</v>
      </c>
      <c r="AY1467">
        <f t="shared" si="500"/>
        <v>0</v>
      </c>
      <c r="AZ1467">
        <f t="shared" si="501"/>
        <v>0</v>
      </c>
      <c r="BA1467">
        <f t="shared" si="502"/>
        <v>0</v>
      </c>
      <c r="BB1467">
        <f t="shared" si="503"/>
        <v>0</v>
      </c>
      <c r="BC1467">
        <f t="shared" si="504"/>
        <v>0</v>
      </c>
      <c r="BD1467">
        <f t="shared" si="505"/>
        <v>0</v>
      </c>
      <c r="BE1467">
        <f t="shared" si="506"/>
        <v>0</v>
      </c>
      <c r="BF1467">
        <f t="shared" si="507"/>
        <v>0</v>
      </c>
      <c r="BG1467">
        <f t="shared" si="508"/>
        <v>0</v>
      </c>
      <c r="BH1467">
        <f t="shared" si="509"/>
        <v>0</v>
      </c>
      <c r="BI1467">
        <f t="shared" si="510"/>
        <v>0</v>
      </c>
      <c r="BJ1467" s="311">
        <f t="shared" si="511"/>
        <v>0</v>
      </c>
      <c r="BK1467" s="312">
        <f t="shared" si="512"/>
        <v>0</v>
      </c>
      <c r="BL1467" s="313">
        <f t="shared" si="513"/>
        <v>0</v>
      </c>
      <c r="BM1467" s="314">
        <f t="shared" si="520"/>
        <v>0</v>
      </c>
      <c r="BN1467" s="311">
        <f t="shared" si="514"/>
        <v>0</v>
      </c>
      <c r="BO1467" s="312">
        <f t="shared" si="515"/>
        <v>0</v>
      </c>
      <c r="BP1467" s="313">
        <f t="shared" si="516"/>
        <v>0</v>
      </c>
      <c r="BQ1467" s="314">
        <f t="shared" si="521"/>
        <v>0</v>
      </c>
      <c r="BR1467" s="311">
        <f t="shared" si="517"/>
        <v>0</v>
      </c>
      <c r="BS1467" s="312">
        <f t="shared" si="518"/>
        <v>0</v>
      </c>
      <c r="BT1467" s="313">
        <f t="shared" si="519"/>
        <v>0</v>
      </c>
      <c r="BU1467" s="314">
        <f t="shared" si="522"/>
        <v>0</v>
      </c>
      <c r="BV1467" s="247">
        <f t="shared" si="523"/>
        <v>0</v>
      </c>
      <c r="BW1467" s="310" t="str">
        <f>IF(BV1467=0,"",
IF(SUM($BV$1089:BV1467)=1,BX1467,
IF($BV$1664&gt;SUM($BV$1089:BV1467),_xlfn.CONCAT(", ",BX1467),
IF($BV$1664=SUM($BV$1089:BV1467),_xlfn.CONCAT(" y ",BX1467)))))</f>
        <v/>
      </c>
      <c r="BX1467" s="421">
        <v>379</v>
      </c>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c r="DV1467"/>
      <c r="DW1467"/>
      <c r="DX1467"/>
      <c r="DY1467"/>
      <c r="DZ1467"/>
      <c r="EA1467"/>
      <c r="EB1467"/>
      <c r="EC1467"/>
    </row>
    <row r="1468" spans="1:133" ht="14.25">
      <c r="A1468" s="405"/>
      <c r="B1468" s="6"/>
      <c r="C1468" s="421" t="s">
        <v>7045</v>
      </c>
      <c r="D1468" s="668" t="str">
        <f>IF($AC$1082="","",IF(HLOOKUP($AC$1082,Presentación!$AQ$3:$BV$574,Presentación!AP383)="","",HLOOKUP($AC$1082,Presentación!$AQ$3:$BV$574,Presentación!AP383,0)))</f>
        <v/>
      </c>
      <c r="E1468" s="669"/>
      <c r="F1468" s="670"/>
      <c r="G1468" s="763" t="str">
        <f>IF($AC$1082="","",IF(HLOOKUP($AC$1082,Presentación!$BZ$3:$DE$574,Presentación!AP383,0)="","",HLOOKUP($AC$1082,Presentación!$BZ$3:$DE$574,Presentación!AP383,0)))</f>
        <v/>
      </c>
      <c r="H1468" s="669"/>
      <c r="I1468" s="669"/>
      <c r="J1468" s="669"/>
      <c r="K1468" s="669"/>
      <c r="L1468" s="670"/>
      <c r="M1468" s="112"/>
      <c r="N1468" s="112"/>
      <c r="O1468" s="112"/>
      <c r="P1468" s="112"/>
      <c r="Q1468" s="112"/>
      <c r="R1468" s="112"/>
      <c r="S1468" s="112"/>
      <c r="T1468" s="112"/>
      <c r="U1468" s="112"/>
      <c r="V1468" s="112"/>
      <c r="W1468" s="112"/>
      <c r="X1468" s="112"/>
      <c r="Y1468" s="112"/>
      <c r="Z1468" s="112"/>
      <c r="AA1468" s="112"/>
      <c r="AB1468" s="112"/>
      <c r="AC1468" s="112"/>
      <c r="AD1468" s="112"/>
      <c r="AG1468">
        <f t="shared" si="485"/>
        <v>0</v>
      </c>
      <c r="AH1468" s="247">
        <f t="shared" si="486"/>
        <v>0</v>
      </c>
      <c r="AI1468" s="310" t="str">
        <f>IF(AH1468=0,"",
IF(SUM($AH$1088:AH1468)=1,AJ1468,
IF($AH$1663&gt;SUM($AH$1088:AH1468),_xlfn.CONCAT(", ",AJ1468),
IF($AH$1663=SUM($AH$1088:AH1468),_xlfn.CONCAT(" y ",AJ1468)))))</f>
        <v/>
      </c>
      <c r="AJ1468" s="421">
        <v>381</v>
      </c>
      <c r="AK1468">
        <f t="shared" si="484"/>
        <v>0</v>
      </c>
      <c r="AL1468">
        <f t="shared" si="487"/>
        <v>0</v>
      </c>
      <c r="AM1468">
        <f t="shared" si="488"/>
        <v>0</v>
      </c>
      <c r="AN1468">
        <f t="shared" si="489"/>
        <v>0</v>
      </c>
      <c r="AO1468">
        <f t="shared" si="490"/>
        <v>0</v>
      </c>
      <c r="AP1468">
        <f t="shared" si="491"/>
        <v>0</v>
      </c>
      <c r="AQ1468">
        <f t="shared" si="492"/>
        <v>0</v>
      </c>
      <c r="AR1468">
        <f t="shared" si="493"/>
        <v>0</v>
      </c>
      <c r="AS1468">
        <f t="shared" si="494"/>
        <v>0</v>
      </c>
      <c r="AT1468">
        <f t="shared" si="495"/>
        <v>0</v>
      </c>
      <c r="AU1468">
        <f t="shared" si="496"/>
        <v>0</v>
      </c>
      <c r="AV1468">
        <f t="shared" si="497"/>
        <v>0</v>
      </c>
      <c r="AW1468">
        <f t="shared" si="498"/>
        <v>0</v>
      </c>
      <c r="AX1468">
        <f t="shared" si="499"/>
        <v>0</v>
      </c>
      <c r="AY1468">
        <f t="shared" si="500"/>
        <v>0</v>
      </c>
      <c r="AZ1468">
        <f t="shared" si="501"/>
        <v>0</v>
      </c>
      <c r="BA1468">
        <f t="shared" si="502"/>
        <v>0</v>
      </c>
      <c r="BB1468">
        <f t="shared" si="503"/>
        <v>0</v>
      </c>
      <c r="BC1468">
        <f t="shared" si="504"/>
        <v>0</v>
      </c>
      <c r="BD1468">
        <f t="shared" si="505"/>
        <v>0</v>
      </c>
      <c r="BE1468">
        <f t="shared" si="506"/>
        <v>0</v>
      </c>
      <c r="BF1468">
        <f t="shared" si="507"/>
        <v>0</v>
      </c>
      <c r="BG1468">
        <f t="shared" si="508"/>
        <v>0</v>
      </c>
      <c r="BH1468">
        <f t="shared" si="509"/>
        <v>0</v>
      </c>
      <c r="BI1468">
        <f t="shared" si="510"/>
        <v>0</v>
      </c>
      <c r="BJ1468" s="311">
        <f t="shared" si="511"/>
        <v>0</v>
      </c>
      <c r="BK1468" s="312">
        <f t="shared" si="512"/>
        <v>0</v>
      </c>
      <c r="BL1468" s="313">
        <f t="shared" si="513"/>
        <v>0</v>
      </c>
      <c r="BM1468" s="314">
        <f t="shared" si="520"/>
        <v>0</v>
      </c>
      <c r="BN1468" s="311">
        <f t="shared" si="514"/>
        <v>0</v>
      </c>
      <c r="BO1468" s="312">
        <f t="shared" si="515"/>
        <v>0</v>
      </c>
      <c r="BP1468" s="313">
        <f t="shared" si="516"/>
        <v>0</v>
      </c>
      <c r="BQ1468" s="314">
        <f t="shared" si="521"/>
        <v>0</v>
      </c>
      <c r="BR1468" s="311">
        <f t="shared" si="517"/>
        <v>0</v>
      </c>
      <c r="BS1468" s="312">
        <f t="shared" si="518"/>
        <v>0</v>
      </c>
      <c r="BT1468" s="313">
        <f t="shared" si="519"/>
        <v>0</v>
      </c>
      <c r="BU1468" s="314">
        <f t="shared" si="522"/>
        <v>0</v>
      </c>
      <c r="BV1468" s="247">
        <f t="shared" si="523"/>
        <v>0</v>
      </c>
      <c r="BW1468" s="310" t="str">
        <f>IF(BV1468=0,"",
IF(SUM($BV$1089:BV1468)=1,BX1468,
IF($BV$1664&gt;SUM($BV$1089:BV1468),_xlfn.CONCAT(", ",BX1468),
IF($BV$1664=SUM($BV$1089:BV1468),_xlfn.CONCAT(" y ",BX1468)))))</f>
        <v/>
      </c>
      <c r="BX1468" s="421">
        <v>380</v>
      </c>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c r="DV1468"/>
      <c r="DW1468"/>
      <c r="DX1468"/>
      <c r="DY1468"/>
      <c r="DZ1468"/>
      <c r="EA1468"/>
      <c r="EB1468"/>
      <c r="EC1468"/>
    </row>
    <row r="1469" spans="1:133" ht="14.25">
      <c r="A1469" s="405"/>
      <c r="B1469" s="6"/>
      <c r="C1469" s="421" t="s">
        <v>7046</v>
      </c>
      <c r="D1469" s="668" t="str">
        <f>IF($AC$1082="","",IF(HLOOKUP($AC$1082,Presentación!$AQ$3:$BV$574,Presentación!AP384)="","",HLOOKUP($AC$1082,Presentación!$AQ$3:$BV$574,Presentación!AP384,0)))</f>
        <v/>
      </c>
      <c r="E1469" s="669"/>
      <c r="F1469" s="670"/>
      <c r="G1469" s="763" t="str">
        <f>IF($AC$1082="","",IF(HLOOKUP($AC$1082,Presentación!$BZ$3:$DE$574,Presentación!AP384,0)="","",HLOOKUP($AC$1082,Presentación!$BZ$3:$DE$574,Presentación!AP384,0)))</f>
        <v/>
      </c>
      <c r="H1469" s="669"/>
      <c r="I1469" s="669"/>
      <c r="J1469" s="669"/>
      <c r="K1469" s="669"/>
      <c r="L1469" s="670"/>
      <c r="M1469" s="112"/>
      <c r="N1469" s="112"/>
      <c r="O1469" s="112"/>
      <c r="P1469" s="112"/>
      <c r="Q1469" s="112"/>
      <c r="R1469" s="112"/>
      <c r="S1469" s="112"/>
      <c r="T1469" s="112"/>
      <c r="U1469" s="112"/>
      <c r="V1469" s="112"/>
      <c r="W1469" s="112"/>
      <c r="X1469" s="112"/>
      <c r="Y1469" s="112"/>
      <c r="Z1469" s="112"/>
      <c r="AA1469" s="112"/>
      <c r="AB1469" s="112"/>
      <c r="AC1469" s="112"/>
      <c r="AD1469" s="112"/>
      <c r="AG1469">
        <f t="shared" si="485"/>
        <v>0</v>
      </c>
      <c r="AH1469" s="247">
        <f t="shared" si="486"/>
        <v>0</v>
      </c>
      <c r="AI1469" s="310" t="str">
        <f>IF(AH1469=0,"",
IF(SUM($AH$1088:AH1469)=1,AJ1469,
IF($AH$1663&gt;SUM($AH$1088:AH1469),_xlfn.CONCAT(", ",AJ1469),
IF($AH$1663=SUM($AH$1088:AH1469),_xlfn.CONCAT(" y ",AJ1469)))))</f>
        <v/>
      </c>
      <c r="AJ1469" s="421">
        <v>382</v>
      </c>
      <c r="AK1469">
        <f t="shared" si="484"/>
        <v>0</v>
      </c>
      <c r="AL1469">
        <f t="shared" si="487"/>
        <v>0</v>
      </c>
      <c r="AM1469">
        <f t="shared" si="488"/>
        <v>0</v>
      </c>
      <c r="AN1469">
        <f t="shared" si="489"/>
        <v>0</v>
      </c>
      <c r="AO1469">
        <f t="shared" si="490"/>
        <v>0</v>
      </c>
      <c r="AP1469">
        <f t="shared" si="491"/>
        <v>0</v>
      </c>
      <c r="AQ1469">
        <f t="shared" si="492"/>
        <v>0</v>
      </c>
      <c r="AR1469">
        <f t="shared" si="493"/>
        <v>0</v>
      </c>
      <c r="AS1469">
        <f t="shared" si="494"/>
        <v>0</v>
      </c>
      <c r="AT1469">
        <f t="shared" si="495"/>
        <v>0</v>
      </c>
      <c r="AU1469">
        <f t="shared" si="496"/>
        <v>0</v>
      </c>
      <c r="AV1469">
        <f t="shared" si="497"/>
        <v>0</v>
      </c>
      <c r="AW1469">
        <f t="shared" si="498"/>
        <v>0</v>
      </c>
      <c r="AX1469">
        <f t="shared" si="499"/>
        <v>0</v>
      </c>
      <c r="AY1469">
        <f t="shared" si="500"/>
        <v>0</v>
      </c>
      <c r="AZ1469">
        <f t="shared" si="501"/>
        <v>0</v>
      </c>
      <c r="BA1469">
        <f t="shared" si="502"/>
        <v>0</v>
      </c>
      <c r="BB1469">
        <f t="shared" si="503"/>
        <v>0</v>
      </c>
      <c r="BC1469">
        <f t="shared" si="504"/>
        <v>0</v>
      </c>
      <c r="BD1469">
        <f t="shared" si="505"/>
        <v>0</v>
      </c>
      <c r="BE1469">
        <f t="shared" si="506"/>
        <v>0</v>
      </c>
      <c r="BF1469">
        <f t="shared" si="507"/>
        <v>0</v>
      </c>
      <c r="BG1469">
        <f t="shared" si="508"/>
        <v>0</v>
      </c>
      <c r="BH1469">
        <f t="shared" si="509"/>
        <v>0</v>
      </c>
      <c r="BI1469">
        <f t="shared" si="510"/>
        <v>0</v>
      </c>
      <c r="BJ1469" s="311">
        <f t="shared" si="511"/>
        <v>0</v>
      </c>
      <c r="BK1469" s="312">
        <f t="shared" si="512"/>
        <v>0</v>
      </c>
      <c r="BL1469" s="313">
        <f t="shared" si="513"/>
        <v>0</v>
      </c>
      <c r="BM1469" s="314">
        <f t="shared" si="520"/>
        <v>0</v>
      </c>
      <c r="BN1469" s="311">
        <f t="shared" si="514"/>
        <v>0</v>
      </c>
      <c r="BO1469" s="312">
        <f t="shared" si="515"/>
        <v>0</v>
      </c>
      <c r="BP1469" s="313">
        <f t="shared" si="516"/>
        <v>0</v>
      </c>
      <c r="BQ1469" s="314">
        <f t="shared" si="521"/>
        <v>0</v>
      </c>
      <c r="BR1469" s="311">
        <f t="shared" si="517"/>
        <v>0</v>
      </c>
      <c r="BS1469" s="312">
        <f t="shared" si="518"/>
        <v>0</v>
      </c>
      <c r="BT1469" s="313">
        <f t="shared" si="519"/>
        <v>0</v>
      </c>
      <c r="BU1469" s="314">
        <f t="shared" si="522"/>
        <v>0</v>
      </c>
      <c r="BV1469" s="247">
        <f t="shared" si="523"/>
        <v>0</v>
      </c>
      <c r="BW1469" s="310" t="str">
        <f>IF(BV1469=0,"",
IF(SUM($BV$1089:BV1469)=1,BX1469,
IF($BV$1664&gt;SUM($BV$1089:BV1469),_xlfn.CONCAT(", ",BX1469),
IF($BV$1664=SUM($BV$1089:BV1469),_xlfn.CONCAT(" y ",BX1469)))))</f>
        <v/>
      </c>
      <c r="BX1469" s="421">
        <v>381</v>
      </c>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row>
    <row r="1470" spans="1:133" ht="14.25">
      <c r="A1470" s="405"/>
      <c r="B1470" s="6"/>
      <c r="C1470" s="421" t="s">
        <v>7047</v>
      </c>
      <c r="D1470" s="668" t="str">
        <f>IF($AC$1082="","",IF(HLOOKUP($AC$1082,Presentación!$AQ$3:$BV$574,Presentación!AP385)="","",HLOOKUP($AC$1082,Presentación!$AQ$3:$BV$574,Presentación!AP385,0)))</f>
        <v/>
      </c>
      <c r="E1470" s="669"/>
      <c r="F1470" s="670"/>
      <c r="G1470" s="763" t="str">
        <f>IF($AC$1082="","",IF(HLOOKUP($AC$1082,Presentación!$BZ$3:$DE$574,Presentación!AP385,0)="","",HLOOKUP($AC$1082,Presentación!$BZ$3:$DE$574,Presentación!AP385,0)))</f>
        <v/>
      </c>
      <c r="H1470" s="669"/>
      <c r="I1470" s="669"/>
      <c r="J1470" s="669"/>
      <c r="K1470" s="669"/>
      <c r="L1470" s="670"/>
      <c r="M1470" s="112"/>
      <c r="N1470" s="112"/>
      <c r="O1470" s="112"/>
      <c r="P1470" s="112"/>
      <c r="Q1470" s="112"/>
      <c r="R1470" s="112"/>
      <c r="S1470" s="112"/>
      <c r="T1470" s="112"/>
      <c r="U1470" s="112"/>
      <c r="V1470" s="112"/>
      <c r="W1470" s="112"/>
      <c r="X1470" s="112"/>
      <c r="Y1470" s="112"/>
      <c r="Z1470" s="112"/>
      <c r="AA1470" s="112"/>
      <c r="AB1470" s="112"/>
      <c r="AC1470" s="112"/>
      <c r="AD1470" s="112"/>
      <c r="AG1470">
        <f t="shared" si="485"/>
        <v>0</v>
      </c>
      <c r="AH1470" s="247">
        <f t="shared" si="486"/>
        <v>0</v>
      </c>
      <c r="AI1470" s="310" t="str">
        <f>IF(AH1470=0,"",
IF(SUM($AH$1088:AH1470)=1,AJ1470,
IF($AH$1663&gt;SUM($AH$1088:AH1470),_xlfn.CONCAT(", ",AJ1470),
IF($AH$1663=SUM($AH$1088:AH1470),_xlfn.CONCAT(" y ",AJ1470)))))</f>
        <v/>
      </c>
      <c r="AJ1470" s="421">
        <v>383</v>
      </c>
      <c r="AK1470">
        <f t="shared" si="484"/>
        <v>0</v>
      </c>
      <c r="AL1470">
        <f t="shared" si="487"/>
        <v>0</v>
      </c>
      <c r="AM1470">
        <f t="shared" si="488"/>
        <v>0</v>
      </c>
      <c r="AN1470">
        <f t="shared" si="489"/>
        <v>0</v>
      </c>
      <c r="AO1470">
        <f t="shared" si="490"/>
        <v>0</v>
      </c>
      <c r="AP1470">
        <f t="shared" si="491"/>
        <v>0</v>
      </c>
      <c r="AQ1470">
        <f t="shared" si="492"/>
        <v>0</v>
      </c>
      <c r="AR1470">
        <f t="shared" si="493"/>
        <v>0</v>
      </c>
      <c r="AS1470">
        <f t="shared" si="494"/>
        <v>0</v>
      </c>
      <c r="AT1470">
        <f t="shared" si="495"/>
        <v>0</v>
      </c>
      <c r="AU1470">
        <f t="shared" si="496"/>
        <v>0</v>
      </c>
      <c r="AV1470">
        <f t="shared" si="497"/>
        <v>0</v>
      </c>
      <c r="AW1470">
        <f t="shared" si="498"/>
        <v>0</v>
      </c>
      <c r="AX1470">
        <f t="shared" si="499"/>
        <v>0</v>
      </c>
      <c r="AY1470">
        <f t="shared" si="500"/>
        <v>0</v>
      </c>
      <c r="AZ1470">
        <f t="shared" si="501"/>
        <v>0</v>
      </c>
      <c r="BA1470">
        <f t="shared" si="502"/>
        <v>0</v>
      </c>
      <c r="BB1470">
        <f t="shared" si="503"/>
        <v>0</v>
      </c>
      <c r="BC1470">
        <f t="shared" si="504"/>
        <v>0</v>
      </c>
      <c r="BD1470">
        <f t="shared" si="505"/>
        <v>0</v>
      </c>
      <c r="BE1470">
        <f t="shared" si="506"/>
        <v>0</v>
      </c>
      <c r="BF1470">
        <f t="shared" si="507"/>
        <v>0</v>
      </c>
      <c r="BG1470">
        <f t="shared" si="508"/>
        <v>0</v>
      </c>
      <c r="BH1470">
        <f t="shared" si="509"/>
        <v>0</v>
      </c>
      <c r="BI1470">
        <f t="shared" si="510"/>
        <v>0</v>
      </c>
      <c r="BJ1470" s="311">
        <f t="shared" si="511"/>
        <v>0</v>
      </c>
      <c r="BK1470" s="312">
        <f t="shared" si="512"/>
        <v>0</v>
      </c>
      <c r="BL1470" s="313">
        <f t="shared" si="513"/>
        <v>0</v>
      </c>
      <c r="BM1470" s="314">
        <f t="shared" si="520"/>
        <v>0</v>
      </c>
      <c r="BN1470" s="311">
        <f t="shared" si="514"/>
        <v>0</v>
      </c>
      <c r="BO1470" s="312">
        <f t="shared" si="515"/>
        <v>0</v>
      </c>
      <c r="BP1470" s="313">
        <f t="shared" si="516"/>
        <v>0</v>
      </c>
      <c r="BQ1470" s="314">
        <f t="shared" si="521"/>
        <v>0</v>
      </c>
      <c r="BR1470" s="311">
        <f t="shared" si="517"/>
        <v>0</v>
      </c>
      <c r="BS1470" s="312">
        <f t="shared" si="518"/>
        <v>0</v>
      </c>
      <c r="BT1470" s="313">
        <f t="shared" si="519"/>
        <v>0</v>
      </c>
      <c r="BU1470" s="314">
        <f t="shared" si="522"/>
        <v>0</v>
      </c>
      <c r="BV1470" s="247">
        <f t="shared" si="523"/>
        <v>0</v>
      </c>
      <c r="BW1470" s="310" t="str">
        <f>IF(BV1470=0,"",
IF(SUM($BV$1089:BV1470)=1,BX1470,
IF($BV$1664&gt;SUM($BV$1089:BV1470),_xlfn.CONCAT(", ",BX1470),
IF($BV$1664=SUM($BV$1089:BV1470),_xlfn.CONCAT(" y ",BX1470)))))</f>
        <v/>
      </c>
      <c r="BX1470" s="421">
        <v>382</v>
      </c>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row>
    <row r="1471" spans="1:133" ht="14.25">
      <c r="A1471" s="405"/>
      <c r="B1471" s="6"/>
      <c r="C1471" s="421" t="s">
        <v>7048</v>
      </c>
      <c r="D1471" s="668" t="str">
        <f>IF($AC$1082="","",IF(HLOOKUP($AC$1082,Presentación!$AQ$3:$BV$574,Presentación!AP386)="","",HLOOKUP($AC$1082,Presentación!$AQ$3:$BV$574,Presentación!AP386,0)))</f>
        <v/>
      </c>
      <c r="E1471" s="669"/>
      <c r="F1471" s="670"/>
      <c r="G1471" s="763" t="str">
        <f>IF($AC$1082="","",IF(HLOOKUP($AC$1082,Presentación!$BZ$3:$DE$574,Presentación!AP386,0)="","",HLOOKUP($AC$1082,Presentación!$BZ$3:$DE$574,Presentación!AP386,0)))</f>
        <v/>
      </c>
      <c r="H1471" s="669"/>
      <c r="I1471" s="669"/>
      <c r="J1471" s="669"/>
      <c r="K1471" s="669"/>
      <c r="L1471" s="670"/>
      <c r="M1471" s="112"/>
      <c r="N1471" s="112"/>
      <c r="O1471" s="112"/>
      <c r="P1471" s="112"/>
      <c r="Q1471" s="112"/>
      <c r="R1471" s="112"/>
      <c r="S1471" s="112"/>
      <c r="T1471" s="112"/>
      <c r="U1471" s="112"/>
      <c r="V1471" s="112"/>
      <c r="W1471" s="112"/>
      <c r="X1471" s="112"/>
      <c r="Y1471" s="112"/>
      <c r="Z1471" s="112"/>
      <c r="AA1471" s="112"/>
      <c r="AB1471" s="112"/>
      <c r="AC1471" s="112"/>
      <c r="AD1471" s="112"/>
      <c r="AG1471">
        <f t="shared" si="485"/>
        <v>0</v>
      </c>
      <c r="AH1471" s="247">
        <f t="shared" si="486"/>
        <v>0</v>
      </c>
      <c r="AI1471" s="310" t="str">
        <f>IF(AH1471=0,"",
IF(SUM($AH$1088:AH1471)=1,AJ1471,
IF($AH$1663&gt;SUM($AH$1088:AH1471),_xlfn.CONCAT(", ",AJ1471),
IF($AH$1663=SUM($AH$1088:AH1471),_xlfn.CONCAT(" y ",AJ1471)))))</f>
        <v/>
      </c>
      <c r="AJ1471" s="421">
        <v>384</v>
      </c>
      <c r="AK1471">
        <f t="shared" si="484"/>
        <v>0</v>
      </c>
      <c r="AL1471">
        <f t="shared" si="487"/>
        <v>0</v>
      </c>
      <c r="AM1471">
        <f t="shared" si="488"/>
        <v>0</v>
      </c>
      <c r="AN1471">
        <f t="shared" si="489"/>
        <v>0</v>
      </c>
      <c r="AO1471">
        <f t="shared" si="490"/>
        <v>0</v>
      </c>
      <c r="AP1471">
        <f t="shared" si="491"/>
        <v>0</v>
      </c>
      <c r="AQ1471">
        <f t="shared" si="492"/>
        <v>0</v>
      </c>
      <c r="AR1471">
        <f t="shared" si="493"/>
        <v>0</v>
      </c>
      <c r="AS1471">
        <f t="shared" si="494"/>
        <v>0</v>
      </c>
      <c r="AT1471">
        <f t="shared" si="495"/>
        <v>0</v>
      </c>
      <c r="AU1471">
        <f t="shared" si="496"/>
        <v>0</v>
      </c>
      <c r="AV1471">
        <f t="shared" si="497"/>
        <v>0</v>
      </c>
      <c r="AW1471">
        <f t="shared" si="498"/>
        <v>0</v>
      </c>
      <c r="AX1471">
        <f t="shared" si="499"/>
        <v>0</v>
      </c>
      <c r="AY1471">
        <f t="shared" si="500"/>
        <v>0</v>
      </c>
      <c r="AZ1471">
        <f t="shared" si="501"/>
        <v>0</v>
      </c>
      <c r="BA1471">
        <f t="shared" si="502"/>
        <v>0</v>
      </c>
      <c r="BB1471">
        <f t="shared" si="503"/>
        <v>0</v>
      </c>
      <c r="BC1471">
        <f t="shared" si="504"/>
        <v>0</v>
      </c>
      <c r="BD1471">
        <f t="shared" si="505"/>
        <v>0</v>
      </c>
      <c r="BE1471">
        <f t="shared" si="506"/>
        <v>0</v>
      </c>
      <c r="BF1471">
        <f t="shared" si="507"/>
        <v>0</v>
      </c>
      <c r="BG1471">
        <f t="shared" si="508"/>
        <v>0</v>
      </c>
      <c r="BH1471">
        <f t="shared" si="509"/>
        <v>0</v>
      </c>
      <c r="BI1471">
        <f t="shared" si="510"/>
        <v>0</v>
      </c>
      <c r="BJ1471" s="311">
        <f t="shared" si="511"/>
        <v>0</v>
      </c>
      <c r="BK1471" s="312">
        <f t="shared" si="512"/>
        <v>0</v>
      </c>
      <c r="BL1471" s="313">
        <f t="shared" si="513"/>
        <v>0</v>
      </c>
      <c r="BM1471" s="314">
        <f t="shared" si="520"/>
        <v>0</v>
      </c>
      <c r="BN1471" s="311">
        <f t="shared" si="514"/>
        <v>0</v>
      </c>
      <c r="BO1471" s="312">
        <f t="shared" si="515"/>
        <v>0</v>
      </c>
      <c r="BP1471" s="313">
        <f t="shared" si="516"/>
        <v>0</v>
      </c>
      <c r="BQ1471" s="314">
        <f t="shared" si="521"/>
        <v>0</v>
      </c>
      <c r="BR1471" s="311">
        <f t="shared" si="517"/>
        <v>0</v>
      </c>
      <c r="BS1471" s="312">
        <f t="shared" si="518"/>
        <v>0</v>
      </c>
      <c r="BT1471" s="313">
        <f t="shared" si="519"/>
        <v>0</v>
      </c>
      <c r="BU1471" s="314">
        <f t="shared" si="522"/>
        <v>0</v>
      </c>
      <c r="BV1471" s="247">
        <f t="shared" si="523"/>
        <v>0</v>
      </c>
      <c r="BW1471" s="310" t="str">
        <f>IF(BV1471=0,"",
IF(SUM($BV$1089:BV1471)=1,BX1471,
IF($BV$1664&gt;SUM($BV$1089:BV1471),_xlfn.CONCAT(", ",BX1471),
IF($BV$1664=SUM($BV$1089:BV1471),_xlfn.CONCAT(" y ",BX1471)))))</f>
        <v/>
      </c>
      <c r="BX1471" s="421">
        <v>383</v>
      </c>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row>
    <row r="1472" spans="1:133" ht="14.25">
      <c r="A1472" s="405"/>
      <c r="B1472" s="6"/>
      <c r="C1472" s="421" t="s">
        <v>7049</v>
      </c>
      <c r="D1472" s="668" t="str">
        <f>IF($AC$1082="","",IF(HLOOKUP($AC$1082,Presentación!$AQ$3:$BV$574,Presentación!AP387)="","",HLOOKUP($AC$1082,Presentación!$AQ$3:$BV$574,Presentación!AP387,0)))</f>
        <v/>
      </c>
      <c r="E1472" s="669"/>
      <c r="F1472" s="670"/>
      <c r="G1472" s="763" t="str">
        <f>IF($AC$1082="","",IF(HLOOKUP($AC$1082,Presentación!$BZ$3:$DE$574,Presentación!AP387,0)="","",HLOOKUP($AC$1082,Presentación!$BZ$3:$DE$574,Presentación!AP387,0)))</f>
        <v/>
      </c>
      <c r="H1472" s="669"/>
      <c r="I1472" s="669"/>
      <c r="J1472" s="669"/>
      <c r="K1472" s="669"/>
      <c r="L1472" s="670"/>
      <c r="M1472" s="112"/>
      <c r="N1472" s="112"/>
      <c r="O1472" s="112"/>
      <c r="P1472" s="112"/>
      <c r="Q1472" s="112"/>
      <c r="R1472" s="112"/>
      <c r="S1472" s="112"/>
      <c r="T1472" s="112"/>
      <c r="U1472" s="112"/>
      <c r="V1472" s="112"/>
      <c r="W1472" s="112"/>
      <c r="X1472" s="112"/>
      <c r="Y1472" s="112"/>
      <c r="Z1472" s="112"/>
      <c r="AA1472" s="112"/>
      <c r="AB1472" s="112"/>
      <c r="AC1472" s="112"/>
      <c r="AD1472" s="112"/>
      <c r="AG1472">
        <f t="shared" si="485"/>
        <v>0</v>
      </c>
      <c r="AH1472" s="247">
        <f t="shared" si="486"/>
        <v>0</v>
      </c>
      <c r="AI1472" s="310" t="str">
        <f>IF(AH1472=0,"",
IF(SUM($AH$1088:AH1472)=1,AJ1472,
IF($AH$1663&gt;SUM($AH$1088:AH1472),_xlfn.CONCAT(", ",AJ1472),
IF($AH$1663=SUM($AH$1088:AH1472),_xlfn.CONCAT(" y ",AJ1472)))))</f>
        <v/>
      </c>
      <c r="AJ1472" s="421">
        <v>385</v>
      </c>
      <c r="AK1472">
        <f t="shared" ref="AK1472:AK1535" si="524">IF(D1473="",IF(COUNTA(M1473:AD1473,M2054:AD2054,M2635:AD2635)=0,0,1),0)</f>
        <v>0</v>
      </c>
      <c r="AL1472">
        <f t="shared" si="487"/>
        <v>0</v>
      </c>
      <c r="AM1472">
        <f t="shared" si="488"/>
        <v>0</v>
      </c>
      <c r="AN1472">
        <f t="shared" si="489"/>
        <v>0</v>
      </c>
      <c r="AO1472">
        <f t="shared" si="490"/>
        <v>0</v>
      </c>
      <c r="AP1472">
        <f t="shared" si="491"/>
        <v>0</v>
      </c>
      <c r="AQ1472">
        <f t="shared" si="492"/>
        <v>0</v>
      </c>
      <c r="AR1472">
        <f t="shared" si="493"/>
        <v>0</v>
      </c>
      <c r="AS1472">
        <f t="shared" si="494"/>
        <v>0</v>
      </c>
      <c r="AT1472">
        <f t="shared" si="495"/>
        <v>0</v>
      </c>
      <c r="AU1472">
        <f t="shared" si="496"/>
        <v>0</v>
      </c>
      <c r="AV1472">
        <f t="shared" si="497"/>
        <v>0</v>
      </c>
      <c r="AW1472">
        <f t="shared" si="498"/>
        <v>0</v>
      </c>
      <c r="AX1472">
        <f t="shared" si="499"/>
        <v>0</v>
      </c>
      <c r="AY1472">
        <f t="shared" si="500"/>
        <v>0</v>
      </c>
      <c r="AZ1472">
        <f t="shared" si="501"/>
        <v>0</v>
      </c>
      <c r="BA1472">
        <f t="shared" si="502"/>
        <v>0</v>
      </c>
      <c r="BB1472">
        <f t="shared" si="503"/>
        <v>0</v>
      </c>
      <c r="BC1472">
        <f t="shared" si="504"/>
        <v>0</v>
      </c>
      <c r="BD1472">
        <f t="shared" si="505"/>
        <v>0</v>
      </c>
      <c r="BE1472">
        <f t="shared" si="506"/>
        <v>0</v>
      </c>
      <c r="BF1472">
        <f t="shared" si="507"/>
        <v>0</v>
      </c>
      <c r="BG1472">
        <f t="shared" si="508"/>
        <v>0</v>
      </c>
      <c r="BH1472">
        <f t="shared" si="509"/>
        <v>0</v>
      </c>
      <c r="BI1472">
        <f t="shared" si="510"/>
        <v>0</v>
      </c>
      <c r="BJ1472" s="311">
        <f t="shared" si="511"/>
        <v>0</v>
      </c>
      <c r="BK1472" s="312">
        <f t="shared" si="512"/>
        <v>0</v>
      </c>
      <c r="BL1472" s="313">
        <f t="shared" si="513"/>
        <v>0</v>
      </c>
      <c r="BM1472" s="314">
        <f t="shared" si="520"/>
        <v>0</v>
      </c>
      <c r="BN1472" s="311">
        <f t="shared" si="514"/>
        <v>0</v>
      </c>
      <c r="BO1472" s="312">
        <f t="shared" si="515"/>
        <v>0</v>
      </c>
      <c r="BP1472" s="313">
        <f t="shared" si="516"/>
        <v>0</v>
      </c>
      <c r="BQ1472" s="314">
        <f t="shared" si="521"/>
        <v>0</v>
      </c>
      <c r="BR1472" s="311">
        <f t="shared" si="517"/>
        <v>0</v>
      </c>
      <c r="BS1472" s="312">
        <f t="shared" si="518"/>
        <v>0</v>
      </c>
      <c r="BT1472" s="313">
        <f t="shared" si="519"/>
        <v>0</v>
      </c>
      <c r="BU1472" s="314">
        <f t="shared" si="522"/>
        <v>0</v>
      </c>
      <c r="BV1472" s="247">
        <f t="shared" si="523"/>
        <v>0</v>
      </c>
      <c r="BW1472" s="310" t="str">
        <f>IF(BV1472=0,"",
IF(SUM($BV$1089:BV1472)=1,BX1472,
IF($BV$1664&gt;SUM($BV$1089:BV1472),_xlfn.CONCAT(", ",BX1472),
IF($BV$1664=SUM($BV$1089:BV1472),_xlfn.CONCAT(" y ",BX1472)))))</f>
        <v/>
      </c>
      <c r="BX1472" s="421">
        <v>384</v>
      </c>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row>
    <row r="1473" spans="1:133" ht="14.25">
      <c r="A1473" s="405"/>
      <c r="B1473" s="6"/>
      <c r="C1473" s="421" t="s">
        <v>7050</v>
      </c>
      <c r="D1473" s="668" t="str">
        <f>IF($AC$1082="","",IF(HLOOKUP($AC$1082,Presentación!$AQ$3:$BV$574,Presentación!AP388)="","",HLOOKUP($AC$1082,Presentación!$AQ$3:$BV$574,Presentación!AP388,0)))</f>
        <v/>
      </c>
      <c r="E1473" s="669"/>
      <c r="F1473" s="670"/>
      <c r="G1473" s="763" t="str">
        <f>IF($AC$1082="","",IF(HLOOKUP($AC$1082,Presentación!$BZ$3:$DE$574,Presentación!AP388,0)="","",HLOOKUP($AC$1082,Presentación!$BZ$3:$DE$574,Presentación!AP388,0)))</f>
        <v/>
      </c>
      <c r="H1473" s="669"/>
      <c r="I1473" s="669"/>
      <c r="J1473" s="669"/>
      <c r="K1473" s="669"/>
      <c r="L1473" s="670"/>
      <c r="M1473" s="112"/>
      <c r="N1473" s="112"/>
      <c r="O1473" s="112"/>
      <c r="P1473" s="112"/>
      <c r="Q1473" s="112"/>
      <c r="R1473" s="112"/>
      <c r="S1473" s="112"/>
      <c r="T1473" s="112"/>
      <c r="U1473" s="112"/>
      <c r="V1473" s="112"/>
      <c r="W1473" s="112"/>
      <c r="X1473" s="112"/>
      <c r="Y1473" s="112"/>
      <c r="Z1473" s="112"/>
      <c r="AA1473" s="112"/>
      <c r="AB1473" s="112"/>
      <c r="AC1473" s="112"/>
      <c r="AD1473" s="112"/>
      <c r="AG1473">
        <f t="shared" ref="AG1473:AG1536" si="525">IF(D1474&lt;&gt;"",IF(OR(COUNTA(M1474:AD1474,M2055:AD2055,M2636:AD2636)=0,COUNTA(M1474:AD1474,M2055:AD2055,M2636:AD2636)=54),0,1),0)</f>
        <v>0</v>
      </c>
      <c r="AH1473" s="247">
        <f t="shared" ref="AH1473:AH1536" si="526">IF(AG1473=0,0,1)</f>
        <v>0</v>
      </c>
      <c r="AI1473" s="310" t="str">
        <f>IF(AH1473=0,"",
IF(SUM($AH$1088:AH1473)=1,AJ1473,
IF($AH$1663&gt;SUM($AH$1088:AH1473),_xlfn.CONCAT(", ",AJ1473),
IF($AH$1663=SUM($AH$1088:AH1473),_xlfn.CONCAT(" y ",AJ1473)))))</f>
        <v/>
      </c>
      <c r="AJ1473" s="421">
        <v>386</v>
      </c>
      <c r="AK1473">
        <f t="shared" si="524"/>
        <v>0</v>
      </c>
      <c r="AL1473">
        <f t="shared" ref="AL1473:AL1536" si="527">M1473</f>
        <v>0</v>
      </c>
      <c r="AM1473">
        <f t="shared" ref="AM1473:AM1536" si="528">COUNTIF(N1473:O1473,"NS")</f>
        <v>0</v>
      </c>
      <c r="AN1473">
        <f t="shared" ref="AN1473:AN1536" si="529">SUM(N1473:O1473)</f>
        <v>0</v>
      </c>
      <c r="AO1473">
        <f t="shared" ref="AO1473:AO1536" si="530">IF(COUNTIF(M1473:O1473,"NA")=3,0,IF(OR(AND(AL1473=0,AM1473&gt;0),AND(AL1473="NS",AN1473&gt;0), AND(AL1473="NS", AM1473=0,AN1473=0)), 1, IF(OR(AND(AL1473&gt;0,AM1473&gt;1,AL1473&gt;AN1473), AND(AL1473="NS",AM1473=2), AND(AL1473="NS",AN1473=0,AM1473&gt;0),AL1473=AN1473), 0, 1)))</f>
        <v>0</v>
      </c>
      <c r="AP1473">
        <f t="shared" ref="AP1473:AP1536" si="531">P1473</f>
        <v>0</v>
      </c>
      <c r="AQ1473">
        <f t="shared" ref="AQ1473:AQ1536" si="532">COUNTIF(Q1473:R1473,"NS")</f>
        <v>0</v>
      </c>
      <c r="AR1473">
        <f t="shared" ref="AR1473:AR1536" si="533">SUM(Q1473:R1473)</f>
        <v>0</v>
      </c>
      <c r="AS1473">
        <f t="shared" ref="AS1473:AS1536" si="534">IF(COUNTIF(P1473:R1473,"NA")=3,0,IF(OR(AND(AP1473=0,AQ1473&gt;0),AND(AP1473="NS",AR1473&gt;0), AND(AP1473="NS", AQ1473=0,AR1473=0)), 1, IF(OR(AND(AP1473&gt;0,AQ1473&gt;1,AP1473&gt;AR1473), AND(AP1473="NS",AQ1473=2), AND(AP1473="NS",AR1473=0,AQ1473&gt;0),AP1473=AR1473), 0, 1)))</f>
        <v>0</v>
      </c>
      <c r="AT1473">
        <f t="shared" ref="AT1473:AT1536" si="535">S1473</f>
        <v>0</v>
      </c>
      <c r="AU1473">
        <f t="shared" ref="AU1473:AU1536" si="536">COUNTIF(T1473:U1473,"NS")</f>
        <v>0</v>
      </c>
      <c r="AV1473">
        <f t="shared" ref="AV1473:AV1536" si="537">SUM(T1473:U1473)</f>
        <v>0</v>
      </c>
      <c r="AW1473">
        <f t="shared" ref="AW1473:AW1536" si="538">IF(COUNTIF(S1473:U1473,"NA")=3,0,IF(OR(AND(AT1473=0,AU1473&gt;0),AND(AT1473="NS",AV1473&gt;0), AND(AT1473="NS", AU1473=0,AV1473=0)), 1, IF(OR(AND(AT1473&gt;0,AU1473&gt;1,AT1473&gt;AV1473), AND(AT1473="NS",AU1473=2), AND(AT1473="NS",AV1473=0,AU1473&gt;0),AT1473=AV1473), 0, 1)))</f>
        <v>0</v>
      </c>
      <c r="AX1473">
        <f t="shared" ref="AX1473:AX1536" si="539">V1473</f>
        <v>0</v>
      </c>
      <c r="AY1473">
        <f t="shared" ref="AY1473:AY1536" si="540">COUNTIF(W1473:X1473,"NS")</f>
        <v>0</v>
      </c>
      <c r="AZ1473">
        <f t="shared" ref="AZ1473:AZ1536" si="541">SUM(W1473:X1473)</f>
        <v>0</v>
      </c>
      <c r="BA1473">
        <f t="shared" ref="BA1473:BA1536" si="542">IF(COUNTIF(V1473:X1473,"NA")=3,0,IF(OR(AND(AX1473=0,AY1473&gt;0),AND(AX1473="NS",AZ1473&gt;0), AND(AX1473="NS", AY1473=0,AZ1473=0)), 1, IF(OR(AND(AX1473&gt;0,AY1473&gt;1,AX1473&gt;AZ1473), AND(AX1473="NS",AY1473=2), AND(AX1473="NS",AZ1473=0,AY1473&gt;0),AX1473=AZ1473), 0, 1)))</f>
        <v>0</v>
      </c>
      <c r="BB1473">
        <f t="shared" ref="BB1473:BB1536" si="543">Y1473</f>
        <v>0</v>
      </c>
      <c r="BC1473">
        <f t="shared" ref="BC1473:BC1536" si="544">COUNTIF(Z1473:AA1473,"NS")</f>
        <v>0</v>
      </c>
      <c r="BD1473">
        <f t="shared" ref="BD1473:BD1536" si="545">SUM(Z1473:AA1473)</f>
        <v>0</v>
      </c>
      <c r="BE1473">
        <f t="shared" ref="BE1473:BE1536" si="546">IF(COUNTIF(Y1473:AA1473,"NA")=3,0,IF(OR(AND(BB1473=0,BC1473&gt;0),AND(BB1473="NS",BD1473&gt;0), AND(BB1473="NS", BC1473=0,BD1473=0)), 1, IF(OR(AND(BB1473&gt;0,BC1473&gt;1,BB1473&gt;BD1473), AND(BB1473="NS",BC1473=2), AND(BB1473="NS",BD1473=0,BC1473&gt;0),BB1473=BD1473), 0, 1)))</f>
        <v>0</v>
      </c>
      <c r="BF1473">
        <f t="shared" ref="BF1473:BF1536" si="547">AB1473</f>
        <v>0</v>
      </c>
      <c r="BG1473">
        <f t="shared" ref="BG1473:BG1536" si="548">COUNTIF(AC1473:AD1473,"NS")</f>
        <v>0</v>
      </c>
      <c r="BH1473">
        <f t="shared" ref="BH1473:BH1536" si="549">SUM(AC1473:AD1473)</f>
        <v>0</v>
      </c>
      <c r="BI1473">
        <f t="shared" ref="BI1473:BI1536" si="550">IF(COUNTIF(AB1473:AD1473,"NA")=3,0,IF(OR(AND(BF1473=0,BG1473&gt;0),AND(BF1473="NS",BH1473&gt;0), AND(BF1473="NS", BG1473=0,BH1473=0)), 1, IF(OR(AND(BF1473&gt;0,BG1473&gt;1,BF1473&gt;BH1473), AND(BF1473="NS",BG1473=2), AND(BF1473="NS",BH1473=0,BG1473&gt;0),BF1473=BH1473), 0, 1)))</f>
        <v>0</v>
      </c>
      <c r="BJ1473" s="311">
        <f t="shared" ref="BJ1473:BJ1536" si="551">M1473</f>
        <v>0</v>
      </c>
      <c r="BK1473" s="312">
        <f t="shared" ref="BK1473:BK1536" si="552">COUNTIF(P1473,"NS")+COUNTIF(S1473,"NS") + COUNTIF(V1473,"NS")+COUNTIF(Y1473,"NS")+COUNTIF(AB1473,"NS") + COUNTIF(M2054,"NS")+COUNTIF(P2054,"NS")+COUNTIF(S2054,"NS") + COUNTIF(V2054,"NS")+COUNTIF(Y2054,"NS")+COUNTIF(AB2054,"NS") + COUNTIF(M2635,"NS")+COUNTIF(P2635,"NS")+COUNTIF(S2635,"NS") + COUNTIF(V2635,"NS")+COUNTIF(Y2635,"NS")+COUNTIF(AB2635,"NS")</f>
        <v>0</v>
      </c>
      <c r="BL1473" s="313">
        <f t="shared" ref="BL1473:BL1536" si="553">SUM(P1473,S1473,V1473,Y1473,AB1473,M2054,P2054,S2054,V2054,Y2054,AB2054,M2635,P2635,S2635,V2635,Y2635,AB2635)</f>
        <v>0</v>
      </c>
      <c r="BM1473" s="314">
        <f t="shared" si="520"/>
        <v>0</v>
      </c>
      <c r="BN1473" s="311">
        <f t="shared" ref="BN1473:BN1536" si="554">N1473</f>
        <v>0</v>
      </c>
      <c r="BO1473" s="312">
        <f t="shared" ref="BO1473:BO1536" si="555">COUNTIF(Q1473,"NS")+COUNTIF(T1473,"NS") + COUNTIF(W1473,"NS")+COUNTIF(Z1473,"NS")+COUNTIF(AC1473,"NS") + COUNTIF(N2054,"NS")+COUNTIF(Q2054,"NS")+COUNTIF(T2054,"NS") + COUNTIF(W2054,"NS")+COUNTIF(Z2054,"NS")+COUNTIF(AC2054,"NS") + COUNTIF(N2635,"NS")+COUNTIF(Q2635,"NS")+COUNTIF(T2635,"NS") + COUNTIF(W2635,"NS")+COUNTIF(Z2635,"NS")+COUNTIF(AC2635,"NS")</f>
        <v>0</v>
      </c>
      <c r="BP1473" s="313">
        <f t="shared" ref="BP1473:BP1536" si="556">SUM(Q1473,T1473,W1473,Z1473,AC1473,N2054,Q2054,T2054,W2054,Z2054,AC2054,N2635,Q2635,T2635,W2635,Z2635,AC2635)</f>
        <v>0</v>
      </c>
      <c r="BQ1473" s="314">
        <f t="shared" si="521"/>
        <v>0</v>
      </c>
      <c r="BR1473" s="311">
        <f t="shared" ref="BR1473:BR1536" si="557">O1473</f>
        <v>0</v>
      </c>
      <c r="BS1473" s="312">
        <f t="shared" ref="BS1473:BS1536" si="558">COUNTIF(R1473,"NS")+COUNTIF(U1473,"NS") + COUNTIF(X1473,"NS")+COUNTIF(AA1473,"NS")+COUNTIF(AD1473,"NS") + COUNTIF(O2054,"NS")+COUNTIF(R2054,"NS")+COUNTIF(U2054,"NS") + COUNTIF(X2054,"NS")+COUNTIF(AA2054,"NS")+COUNTIF(AD2054,"NS") + COUNTIF(O2635,"NS")+COUNTIF(R2635,"NS")+COUNTIF(U2635,"NS") + COUNTIF(X2635,"NS")+COUNTIF(AA2635,"NS")+COUNTIF(AD2635,"NS")</f>
        <v>0</v>
      </c>
      <c r="BT1473" s="313">
        <f t="shared" ref="BT1473:BT1536" si="559">SUM(R1473,U1473,X1473,AA1473,AD1473,O2054,R2054,U2054,X2054,AA2054,AD2054,O2635,R2635,U2635,X2635,AA2635,AD2635)</f>
        <v>0</v>
      </c>
      <c r="BU1473" s="314">
        <f t="shared" si="522"/>
        <v>0</v>
      </c>
      <c r="BV1473" s="247">
        <f t="shared" si="523"/>
        <v>0</v>
      </c>
      <c r="BW1473" s="310" t="str">
        <f>IF(BV1473=0,"",
IF(SUM($BV$1089:BV1473)=1,BX1473,
IF($BV$1664&gt;SUM($BV$1089:BV1473),_xlfn.CONCAT(", ",BX1473),
IF($BV$1664=SUM($BV$1089:BV1473),_xlfn.CONCAT(" y ",BX1473)))))</f>
        <v/>
      </c>
      <c r="BX1473" s="421">
        <v>385</v>
      </c>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row>
    <row r="1474" spans="1:133" ht="14.25">
      <c r="A1474" s="405"/>
      <c r="B1474" s="6"/>
      <c r="C1474" s="421" t="s">
        <v>7051</v>
      </c>
      <c r="D1474" s="668" t="str">
        <f>IF($AC$1082="","",IF(HLOOKUP($AC$1082,Presentación!$AQ$3:$BV$574,Presentación!AP389)="","",HLOOKUP($AC$1082,Presentación!$AQ$3:$BV$574,Presentación!AP389,0)))</f>
        <v/>
      </c>
      <c r="E1474" s="669"/>
      <c r="F1474" s="670"/>
      <c r="G1474" s="763" t="str">
        <f>IF($AC$1082="","",IF(HLOOKUP($AC$1082,Presentación!$BZ$3:$DE$574,Presentación!AP389,0)="","",HLOOKUP($AC$1082,Presentación!$BZ$3:$DE$574,Presentación!AP389,0)))</f>
        <v/>
      </c>
      <c r="H1474" s="669"/>
      <c r="I1474" s="669"/>
      <c r="J1474" s="669"/>
      <c r="K1474" s="669"/>
      <c r="L1474" s="670"/>
      <c r="M1474" s="112"/>
      <c r="N1474" s="112"/>
      <c r="O1474" s="112"/>
      <c r="P1474" s="112"/>
      <c r="Q1474" s="112"/>
      <c r="R1474" s="112"/>
      <c r="S1474" s="112"/>
      <c r="T1474" s="112"/>
      <c r="U1474" s="112"/>
      <c r="V1474" s="112"/>
      <c r="W1474" s="112"/>
      <c r="X1474" s="112"/>
      <c r="Y1474" s="112"/>
      <c r="Z1474" s="112"/>
      <c r="AA1474" s="112"/>
      <c r="AB1474" s="112"/>
      <c r="AC1474" s="112"/>
      <c r="AD1474" s="112"/>
      <c r="AG1474">
        <f t="shared" si="525"/>
        <v>0</v>
      </c>
      <c r="AH1474" s="247">
        <f t="shared" si="526"/>
        <v>0</v>
      </c>
      <c r="AI1474" s="310" t="str">
        <f>IF(AH1474=0,"",
IF(SUM($AH$1088:AH1474)=1,AJ1474,
IF($AH$1663&gt;SUM($AH$1088:AH1474),_xlfn.CONCAT(", ",AJ1474),
IF($AH$1663=SUM($AH$1088:AH1474),_xlfn.CONCAT(" y ",AJ1474)))))</f>
        <v/>
      </c>
      <c r="AJ1474" s="421">
        <v>387</v>
      </c>
      <c r="AK1474">
        <f t="shared" si="524"/>
        <v>0</v>
      </c>
      <c r="AL1474">
        <f t="shared" si="527"/>
        <v>0</v>
      </c>
      <c r="AM1474">
        <f t="shared" si="528"/>
        <v>0</v>
      </c>
      <c r="AN1474">
        <f t="shared" si="529"/>
        <v>0</v>
      </c>
      <c r="AO1474">
        <f t="shared" si="530"/>
        <v>0</v>
      </c>
      <c r="AP1474">
        <f t="shared" si="531"/>
        <v>0</v>
      </c>
      <c r="AQ1474">
        <f t="shared" si="532"/>
        <v>0</v>
      </c>
      <c r="AR1474">
        <f t="shared" si="533"/>
        <v>0</v>
      </c>
      <c r="AS1474">
        <f t="shared" si="534"/>
        <v>0</v>
      </c>
      <c r="AT1474">
        <f t="shared" si="535"/>
        <v>0</v>
      </c>
      <c r="AU1474">
        <f t="shared" si="536"/>
        <v>0</v>
      </c>
      <c r="AV1474">
        <f t="shared" si="537"/>
        <v>0</v>
      </c>
      <c r="AW1474">
        <f t="shared" si="538"/>
        <v>0</v>
      </c>
      <c r="AX1474">
        <f t="shared" si="539"/>
        <v>0</v>
      </c>
      <c r="AY1474">
        <f t="shared" si="540"/>
        <v>0</v>
      </c>
      <c r="AZ1474">
        <f t="shared" si="541"/>
        <v>0</v>
      </c>
      <c r="BA1474">
        <f t="shared" si="542"/>
        <v>0</v>
      </c>
      <c r="BB1474">
        <f t="shared" si="543"/>
        <v>0</v>
      </c>
      <c r="BC1474">
        <f t="shared" si="544"/>
        <v>0</v>
      </c>
      <c r="BD1474">
        <f t="shared" si="545"/>
        <v>0</v>
      </c>
      <c r="BE1474">
        <f t="shared" si="546"/>
        <v>0</v>
      </c>
      <c r="BF1474">
        <f t="shared" si="547"/>
        <v>0</v>
      </c>
      <c r="BG1474">
        <f t="shared" si="548"/>
        <v>0</v>
      </c>
      <c r="BH1474">
        <f t="shared" si="549"/>
        <v>0</v>
      </c>
      <c r="BI1474">
        <f t="shared" si="550"/>
        <v>0</v>
      </c>
      <c r="BJ1474" s="311">
        <f t="shared" si="551"/>
        <v>0</v>
      </c>
      <c r="BK1474" s="312">
        <f t="shared" si="552"/>
        <v>0</v>
      </c>
      <c r="BL1474" s="313">
        <f t="shared" si="553"/>
        <v>0</v>
      </c>
      <c r="BM1474" s="314">
        <f t="shared" ref="BM1474:BM1537" si="560">IF(OR(AND(BJ1474=0, BK1474&gt;0),AND(BJ1474="NS", BL1474&gt;0), AND(BJ1474="NS", BK1474=0, BL1474=0)), 1, IF(OR(AND(BJ1474&gt;0, BK1474&gt;1,BJ1474&gt;BL1474), AND(BJ1474="NS", BK1474=2), AND(BJ1474="NS", BL1474=0, BK1474&gt;0), BJ1474=BL1474), 0, 1))</f>
        <v>0</v>
      </c>
      <c r="BN1474" s="311">
        <f t="shared" si="554"/>
        <v>0</v>
      </c>
      <c r="BO1474" s="312">
        <f t="shared" si="555"/>
        <v>0</v>
      </c>
      <c r="BP1474" s="313">
        <f t="shared" si="556"/>
        <v>0</v>
      </c>
      <c r="BQ1474" s="314">
        <f t="shared" ref="BQ1474:BQ1537" si="561">IF(OR(AND(BN1474=0, BO1474&gt;0),AND(BN1474="NS", BP1474&gt;0), AND(BN1474="NS", BO1474=0, BP1474=0)), 1, IF(OR(AND(BN1474&gt;0, BO1474&gt;1,BN1474&gt;BP1474), AND(BN1474="NS", BO1474=2), AND(BN1474="NS", BP1474=0, BO1474&gt;0), BN1474=BP1474), 0, 1))</f>
        <v>0</v>
      </c>
      <c r="BR1474" s="311">
        <f t="shared" si="557"/>
        <v>0</v>
      </c>
      <c r="BS1474" s="312">
        <f t="shared" si="558"/>
        <v>0</v>
      </c>
      <c r="BT1474" s="313">
        <f t="shared" si="559"/>
        <v>0</v>
      </c>
      <c r="BU1474" s="314">
        <f t="shared" ref="BU1474:BU1537" si="562">IF(OR(AND(BR1474=0, BS1474&gt;0),AND(BR1474="NS", BT1474&gt;0), AND(BR1474="NS", BS1474=0, BT1474=0)), 1, IF(OR(AND(BR1474&gt;0, BS1474&gt;1,BR1474&gt;BT1474), AND(BR1474="NS", BS1474=2), AND(BR1474="NS", BT1474=0, BS1474&gt;0), BR1474=BT1474), 0, 1))</f>
        <v>0</v>
      </c>
      <c r="BV1474" s="247">
        <f t="shared" ref="BV1474:BV1537" si="563">IF(SUM(AO1474,AS1474,AW1474,BA1474,BE1474,BI1474,AL2055,AP2055,AT2055,AX2055,BB2055,BF2055,AL2636,AP2636,AT2636,AX2636,BB2636,BF2636,BM1474,BQ1474,BU1474)=0,0,1)</f>
        <v>0</v>
      </c>
      <c r="BW1474" s="310" t="str">
        <f>IF(BV1474=0,"",
IF(SUM($BV$1089:BV1474)=1,BX1474,
IF($BV$1664&gt;SUM($BV$1089:BV1474),_xlfn.CONCAT(", ",BX1474),
IF($BV$1664=SUM($BV$1089:BV1474),_xlfn.CONCAT(" y ",BX1474)))))</f>
        <v/>
      </c>
      <c r="BX1474" s="421">
        <v>386</v>
      </c>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I1474"/>
      <c r="DJ1474"/>
      <c r="DK1474"/>
      <c r="DL1474"/>
      <c r="DM1474"/>
      <c r="DN1474"/>
      <c r="DO1474"/>
      <c r="DP1474"/>
      <c r="DQ1474"/>
      <c r="DR1474"/>
      <c r="DS1474"/>
      <c r="DT1474"/>
      <c r="DU1474"/>
      <c r="DV1474"/>
      <c r="DW1474"/>
      <c r="DX1474"/>
      <c r="DY1474"/>
      <c r="DZ1474"/>
      <c r="EA1474"/>
      <c r="EB1474"/>
      <c r="EC1474"/>
    </row>
    <row r="1475" spans="1:133" ht="14.25">
      <c r="A1475" s="405"/>
      <c r="B1475" s="6"/>
      <c r="C1475" s="421" t="s">
        <v>7052</v>
      </c>
      <c r="D1475" s="668" t="str">
        <f>IF($AC$1082="","",IF(HLOOKUP($AC$1082,Presentación!$AQ$3:$BV$574,Presentación!AP390)="","",HLOOKUP($AC$1082,Presentación!$AQ$3:$BV$574,Presentación!AP390,0)))</f>
        <v/>
      </c>
      <c r="E1475" s="669"/>
      <c r="F1475" s="670"/>
      <c r="G1475" s="763" t="str">
        <f>IF($AC$1082="","",IF(HLOOKUP($AC$1082,Presentación!$BZ$3:$DE$574,Presentación!AP390,0)="","",HLOOKUP($AC$1082,Presentación!$BZ$3:$DE$574,Presentación!AP390,0)))</f>
        <v/>
      </c>
      <c r="H1475" s="669"/>
      <c r="I1475" s="669"/>
      <c r="J1475" s="669"/>
      <c r="K1475" s="669"/>
      <c r="L1475" s="670"/>
      <c r="M1475" s="112"/>
      <c r="N1475" s="112"/>
      <c r="O1475" s="112"/>
      <c r="P1475" s="112"/>
      <c r="Q1475" s="112"/>
      <c r="R1475" s="112"/>
      <c r="S1475" s="112"/>
      <c r="T1475" s="112"/>
      <c r="U1475" s="112"/>
      <c r="V1475" s="112"/>
      <c r="W1475" s="112"/>
      <c r="X1475" s="112"/>
      <c r="Y1475" s="112"/>
      <c r="Z1475" s="112"/>
      <c r="AA1475" s="112"/>
      <c r="AB1475" s="112"/>
      <c r="AC1475" s="112"/>
      <c r="AD1475" s="112"/>
      <c r="AG1475">
        <f t="shared" si="525"/>
        <v>0</v>
      </c>
      <c r="AH1475" s="247">
        <f t="shared" si="526"/>
        <v>0</v>
      </c>
      <c r="AI1475" s="310" t="str">
        <f>IF(AH1475=0,"",
IF(SUM($AH$1088:AH1475)=1,AJ1475,
IF($AH$1663&gt;SUM($AH$1088:AH1475),_xlfn.CONCAT(", ",AJ1475),
IF($AH$1663=SUM($AH$1088:AH1475),_xlfn.CONCAT(" y ",AJ1475)))))</f>
        <v/>
      </c>
      <c r="AJ1475" s="421">
        <v>388</v>
      </c>
      <c r="AK1475">
        <f t="shared" si="524"/>
        <v>0</v>
      </c>
      <c r="AL1475">
        <f t="shared" si="527"/>
        <v>0</v>
      </c>
      <c r="AM1475">
        <f t="shared" si="528"/>
        <v>0</v>
      </c>
      <c r="AN1475">
        <f t="shared" si="529"/>
        <v>0</v>
      </c>
      <c r="AO1475">
        <f t="shared" si="530"/>
        <v>0</v>
      </c>
      <c r="AP1475">
        <f t="shared" si="531"/>
        <v>0</v>
      </c>
      <c r="AQ1475">
        <f t="shared" si="532"/>
        <v>0</v>
      </c>
      <c r="AR1475">
        <f t="shared" si="533"/>
        <v>0</v>
      </c>
      <c r="AS1475">
        <f t="shared" si="534"/>
        <v>0</v>
      </c>
      <c r="AT1475">
        <f t="shared" si="535"/>
        <v>0</v>
      </c>
      <c r="AU1475">
        <f t="shared" si="536"/>
        <v>0</v>
      </c>
      <c r="AV1475">
        <f t="shared" si="537"/>
        <v>0</v>
      </c>
      <c r="AW1475">
        <f t="shared" si="538"/>
        <v>0</v>
      </c>
      <c r="AX1475">
        <f t="shared" si="539"/>
        <v>0</v>
      </c>
      <c r="AY1475">
        <f t="shared" si="540"/>
        <v>0</v>
      </c>
      <c r="AZ1475">
        <f t="shared" si="541"/>
        <v>0</v>
      </c>
      <c r="BA1475">
        <f t="shared" si="542"/>
        <v>0</v>
      </c>
      <c r="BB1475">
        <f t="shared" si="543"/>
        <v>0</v>
      </c>
      <c r="BC1475">
        <f t="shared" si="544"/>
        <v>0</v>
      </c>
      <c r="BD1475">
        <f t="shared" si="545"/>
        <v>0</v>
      </c>
      <c r="BE1475">
        <f t="shared" si="546"/>
        <v>0</v>
      </c>
      <c r="BF1475">
        <f t="shared" si="547"/>
        <v>0</v>
      </c>
      <c r="BG1475">
        <f t="shared" si="548"/>
        <v>0</v>
      </c>
      <c r="BH1475">
        <f t="shared" si="549"/>
        <v>0</v>
      </c>
      <c r="BI1475">
        <f t="shared" si="550"/>
        <v>0</v>
      </c>
      <c r="BJ1475" s="311">
        <f t="shared" si="551"/>
        <v>0</v>
      </c>
      <c r="BK1475" s="312">
        <f t="shared" si="552"/>
        <v>0</v>
      </c>
      <c r="BL1475" s="313">
        <f t="shared" si="553"/>
        <v>0</v>
      </c>
      <c r="BM1475" s="314">
        <f t="shared" si="560"/>
        <v>0</v>
      </c>
      <c r="BN1475" s="311">
        <f t="shared" si="554"/>
        <v>0</v>
      </c>
      <c r="BO1475" s="312">
        <f t="shared" si="555"/>
        <v>0</v>
      </c>
      <c r="BP1475" s="313">
        <f t="shared" si="556"/>
        <v>0</v>
      </c>
      <c r="BQ1475" s="314">
        <f t="shared" si="561"/>
        <v>0</v>
      </c>
      <c r="BR1475" s="311">
        <f t="shared" si="557"/>
        <v>0</v>
      </c>
      <c r="BS1475" s="312">
        <f t="shared" si="558"/>
        <v>0</v>
      </c>
      <c r="BT1475" s="313">
        <f t="shared" si="559"/>
        <v>0</v>
      </c>
      <c r="BU1475" s="314">
        <f t="shared" si="562"/>
        <v>0</v>
      </c>
      <c r="BV1475" s="247">
        <f t="shared" si="563"/>
        <v>0</v>
      </c>
      <c r="BW1475" s="310" t="str">
        <f>IF(BV1475=0,"",
IF(SUM($BV$1089:BV1475)=1,BX1475,
IF($BV$1664&gt;SUM($BV$1089:BV1475),_xlfn.CONCAT(", ",BX1475),
IF($BV$1664=SUM($BV$1089:BV1475),_xlfn.CONCAT(" y ",BX1475)))))</f>
        <v/>
      </c>
      <c r="BX1475" s="421">
        <v>387</v>
      </c>
      <c r="BY1475"/>
      <c r="BZ1475"/>
      <c r="CA1475"/>
      <c r="CB147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c r="DE1475"/>
      <c r="DF1475"/>
      <c r="DG1475"/>
      <c r="DH1475"/>
      <c r="DI1475"/>
      <c r="DJ1475"/>
      <c r="DK1475"/>
      <c r="DL1475"/>
      <c r="DM1475"/>
      <c r="DN1475"/>
      <c r="DO1475"/>
      <c r="DP1475"/>
      <c r="DQ1475"/>
      <c r="DR1475"/>
      <c r="DS1475"/>
      <c r="DT1475"/>
      <c r="DU1475"/>
      <c r="DV1475"/>
      <c r="DW1475"/>
      <c r="DX1475"/>
      <c r="DY1475"/>
      <c r="DZ1475"/>
      <c r="EA1475"/>
      <c r="EB1475"/>
      <c r="EC1475"/>
    </row>
    <row r="1476" spans="1:133" ht="14.25">
      <c r="A1476" s="405"/>
      <c r="B1476" s="6"/>
      <c r="C1476" s="421" t="s">
        <v>7053</v>
      </c>
      <c r="D1476" s="668" t="str">
        <f>IF($AC$1082="","",IF(HLOOKUP($AC$1082,Presentación!$AQ$3:$BV$574,Presentación!AP391)="","",HLOOKUP($AC$1082,Presentación!$AQ$3:$BV$574,Presentación!AP391,0)))</f>
        <v/>
      </c>
      <c r="E1476" s="669"/>
      <c r="F1476" s="670"/>
      <c r="G1476" s="763" t="str">
        <f>IF($AC$1082="","",IF(HLOOKUP($AC$1082,Presentación!$BZ$3:$DE$574,Presentación!AP391,0)="","",HLOOKUP($AC$1082,Presentación!$BZ$3:$DE$574,Presentación!AP391,0)))</f>
        <v/>
      </c>
      <c r="H1476" s="669"/>
      <c r="I1476" s="669"/>
      <c r="J1476" s="669"/>
      <c r="K1476" s="669"/>
      <c r="L1476" s="670"/>
      <c r="M1476" s="112"/>
      <c r="N1476" s="112"/>
      <c r="O1476" s="112"/>
      <c r="P1476" s="112"/>
      <c r="Q1476" s="112"/>
      <c r="R1476" s="112"/>
      <c r="S1476" s="112"/>
      <c r="T1476" s="112"/>
      <c r="U1476" s="112"/>
      <c r="V1476" s="112"/>
      <c r="W1476" s="112"/>
      <c r="X1476" s="112"/>
      <c r="Y1476" s="112"/>
      <c r="Z1476" s="112"/>
      <c r="AA1476" s="112"/>
      <c r="AB1476" s="112"/>
      <c r="AC1476" s="112"/>
      <c r="AD1476" s="112"/>
      <c r="AG1476">
        <f t="shared" si="525"/>
        <v>0</v>
      </c>
      <c r="AH1476" s="247">
        <f t="shared" si="526"/>
        <v>0</v>
      </c>
      <c r="AI1476" s="310" t="str">
        <f>IF(AH1476=0,"",
IF(SUM($AH$1088:AH1476)=1,AJ1476,
IF($AH$1663&gt;SUM($AH$1088:AH1476),_xlfn.CONCAT(", ",AJ1476),
IF($AH$1663=SUM($AH$1088:AH1476),_xlfn.CONCAT(" y ",AJ1476)))))</f>
        <v/>
      </c>
      <c r="AJ1476" s="421">
        <v>389</v>
      </c>
      <c r="AK1476">
        <f t="shared" si="524"/>
        <v>0</v>
      </c>
      <c r="AL1476">
        <f t="shared" si="527"/>
        <v>0</v>
      </c>
      <c r="AM1476">
        <f t="shared" si="528"/>
        <v>0</v>
      </c>
      <c r="AN1476">
        <f t="shared" si="529"/>
        <v>0</v>
      </c>
      <c r="AO1476">
        <f t="shared" si="530"/>
        <v>0</v>
      </c>
      <c r="AP1476">
        <f t="shared" si="531"/>
        <v>0</v>
      </c>
      <c r="AQ1476">
        <f t="shared" si="532"/>
        <v>0</v>
      </c>
      <c r="AR1476">
        <f t="shared" si="533"/>
        <v>0</v>
      </c>
      <c r="AS1476">
        <f t="shared" si="534"/>
        <v>0</v>
      </c>
      <c r="AT1476">
        <f t="shared" si="535"/>
        <v>0</v>
      </c>
      <c r="AU1476">
        <f t="shared" si="536"/>
        <v>0</v>
      </c>
      <c r="AV1476">
        <f t="shared" si="537"/>
        <v>0</v>
      </c>
      <c r="AW1476">
        <f t="shared" si="538"/>
        <v>0</v>
      </c>
      <c r="AX1476">
        <f t="shared" si="539"/>
        <v>0</v>
      </c>
      <c r="AY1476">
        <f t="shared" si="540"/>
        <v>0</v>
      </c>
      <c r="AZ1476">
        <f t="shared" si="541"/>
        <v>0</v>
      </c>
      <c r="BA1476">
        <f t="shared" si="542"/>
        <v>0</v>
      </c>
      <c r="BB1476">
        <f t="shared" si="543"/>
        <v>0</v>
      </c>
      <c r="BC1476">
        <f t="shared" si="544"/>
        <v>0</v>
      </c>
      <c r="BD1476">
        <f t="shared" si="545"/>
        <v>0</v>
      </c>
      <c r="BE1476">
        <f t="shared" si="546"/>
        <v>0</v>
      </c>
      <c r="BF1476">
        <f t="shared" si="547"/>
        <v>0</v>
      </c>
      <c r="BG1476">
        <f t="shared" si="548"/>
        <v>0</v>
      </c>
      <c r="BH1476">
        <f t="shared" si="549"/>
        <v>0</v>
      </c>
      <c r="BI1476">
        <f t="shared" si="550"/>
        <v>0</v>
      </c>
      <c r="BJ1476" s="311">
        <f t="shared" si="551"/>
        <v>0</v>
      </c>
      <c r="BK1476" s="312">
        <f t="shared" si="552"/>
        <v>0</v>
      </c>
      <c r="BL1476" s="313">
        <f t="shared" si="553"/>
        <v>0</v>
      </c>
      <c r="BM1476" s="314">
        <f t="shared" si="560"/>
        <v>0</v>
      </c>
      <c r="BN1476" s="311">
        <f t="shared" si="554"/>
        <v>0</v>
      </c>
      <c r="BO1476" s="312">
        <f t="shared" si="555"/>
        <v>0</v>
      </c>
      <c r="BP1476" s="313">
        <f t="shared" si="556"/>
        <v>0</v>
      </c>
      <c r="BQ1476" s="314">
        <f t="shared" si="561"/>
        <v>0</v>
      </c>
      <c r="BR1476" s="311">
        <f t="shared" si="557"/>
        <v>0</v>
      </c>
      <c r="BS1476" s="312">
        <f t="shared" si="558"/>
        <v>0</v>
      </c>
      <c r="BT1476" s="313">
        <f t="shared" si="559"/>
        <v>0</v>
      </c>
      <c r="BU1476" s="314">
        <f t="shared" si="562"/>
        <v>0</v>
      </c>
      <c r="BV1476" s="247">
        <f t="shared" si="563"/>
        <v>0</v>
      </c>
      <c r="BW1476" s="310" t="str">
        <f>IF(BV1476=0,"",
IF(SUM($BV$1089:BV1476)=1,BX1476,
IF($BV$1664&gt;SUM($BV$1089:BV1476),_xlfn.CONCAT(", ",BX1476),
IF($BV$1664=SUM($BV$1089:BV1476),_xlfn.CONCAT(" y ",BX1476)))))</f>
        <v/>
      </c>
      <c r="BX1476" s="421">
        <v>388</v>
      </c>
      <c r="BY1476"/>
      <c r="BZ1476"/>
      <c r="CA1476"/>
      <c r="CB1476"/>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c r="DE1476"/>
      <c r="DF1476"/>
      <c r="DG1476"/>
      <c r="DH1476"/>
      <c r="DI1476"/>
      <c r="DJ1476"/>
      <c r="DK1476"/>
      <c r="DL1476"/>
      <c r="DM1476"/>
      <c r="DN1476"/>
      <c r="DO1476"/>
      <c r="DP1476"/>
      <c r="DQ1476"/>
      <c r="DR1476"/>
      <c r="DS1476"/>
      <c r="DT1476"/>
      <c r="DU1476"/>
      <c r="DV1476"/>
      <c r="DW1476"/>
      <c r="DX1476"/>
      <c r="DY1476"/>
      <c r="DZ1476"/>
      <c r="EA1476"/>
      <c r="EB1476"/>
      <c r="EC1476"/>
    </row>
    <row r="1477" spans="1:133" ht="14.25">
      <c r="A1477" s="405"/>
      <c r="B1477" s="6"/>
      <c r="C1477" s="421" t="s">
        <v>7054</v>
      </c>
      <c r="D1477" s="668" t="str">
        <f>IF($AC$1082="","",IF(HLOOKUP($AC$1082,Presentación!$AQ$3:$BV$574,Presentación!AP392)="","",HLOOKUP($AC$1082,Presentación!$AQ$3:$BV$574,Presentación!AP392,0)))</f>
        <v/>
      </c>
      <c r="E1477" s="669"/>
      <c r="F1477" s="670"/>
      <c r="G1477" s="763" t="str">
        <f>IF($AC$1082="","",IF(HLOOKUP($AC$1082,Presentación!$BZ$3:$DE$574,Presentación!AP392,0)="","",HLOOKUP($AC$1082,Presentación!$BZ$3:$DE$574,Presentación!AP392,0)))</f>
        <v/>
      </c>
      <c r="H1477" s="669"/>
      <c r="I1477" s="669"/>
      <c r="J1477" s="669"/>
      <c r="K1477" s="669"/>
      <c r="L1477" s="670"/>
      <c r="M1477" s="112"/>
      <c r="N1477" s="112"/>
      <c r="O1477" s="112"/>
      <c r="P1477" s="112"/>
      <c r="Q1477" s="112"/>
      <c r="R1477" s="112"/>
      <c r="S1477" s="112"/>
      <c r="T1477" s="112"/>
      <c r="U1477" s="112"/>
      <c r="V1477" s="112"/>
      <c r="W1477" s="112"/>
      <c r="X1477" s="112"/>
      <c r="Y1477" s="112"/>
      <c r="Z1477" s="112"/>
      <c r="AA1477" s="112"/>
      <c r="AB1477" s="112"/>
      <c r="AC1477" s="112"/>
      <c r="AD1477" s="112"/>
      <c r="AG1477">
        <f t="shared" si="525"/>
        <v>0</v>
      </c>
      <c r="AH1477" s="247">
        <f t="shared" si="526"/>
        <v>0</v>
      </c>
      <c r="AI1477" s="310" t="str">
        <f>IF(AH1477=0,"",
IF(SUM($AH$1088:AH1477)=1,AJ1477,
IF($AH$1663&gt;SUM($AH$1088:AH1477),_xlfn.CONCAT(", ",AJ1477),
IF($AH$1663=SUM($AH$1088:AH1477),_xlfn.CONCAT(" y ",AJ1477)))))</f>
        <v/>
      </c>
      <c r="AJ1477" s="421">
        <v>390</v>
      </c>
      <c r="AK1477">
        <f t="shared" si="524"/>
        <v>0</v>
      </c>
      <c r="AL1477">
        <f t="shared" si="527"/>
        <v>0</v>
      </c>
      <c r="AM1477">
        <f t="shared" si="528"/>
        <v>0</v>
      </c>
      <c r="AN1477">
        <f t="shared" si="529"/>
        <v>0</v>
      </c>
      <c r="AO1477">
        <f t="shared" si="530"/>
        <v>0</v>
      </c>
      <c r="AP1477">
        <f t="shared" si="531"/>
        <v>0</v>
      </c>
      <c r="AQ1477">
        <f t="shared" si="532"/>
        <v>0</v>
      </c>
      <c r="AR1477">
        <f t="shared" si="533"/>
        <v>0</v>
      </c>
      <c r="AS1477">
        <f t="shared" si="534"/>
        <v>0</v>
      </c>
      <c r="AT1477">
        <f t="shared" si="535"/>
        <v>0</v>
      </c>
      <c r="AU1477">
        <f t="shared" si="536"/>
        <v>0</v>
      </c>
      <c r="AV1477">
        <f t="shared" si="537"/>
        <v>0</v>
      </c>
      <c r="AW1477">
        <f t="shared" si="538"/>
        <v>0</v>
      </c>
      <c r="AX1477">
        <f t="shared" si="539"/>
        <v>0</v>
      </c>
      <c r="AY1477">
        <f t="shared" si="540"/>
        <v>0</v>
      </c>
      <c r="AZ1477">
        <f t="shared" si="541"/>
        <v>0</v>
      </c>
      <c r="BA1477">
        <f t="shared" si="542"/>
        <v>0</v>
      </c>
      <c r="BB1477">
        <f t="shared" si="543"/>
        <v>0</v>
      </c>
      <c r="BC1477">
        <f t="shared" si="544"/>
        <v>0</v>
      </c>
      <c r="BD1477">
        <f t="shared" si="545"/>
        <v>0</v>
      </c>
      <c r="BE1477">
        <f t="shared" si="546"/>
        <v>0</v>
      </c>
      <c r="BF1477">
        <f t="shared" si="547"/>
        <v>0</v>
      </c>
      <c r="BG1477">
        <f t="shared" si="548"/>
        <v>0</v>
      </c>
      <c r="BH1477">
        <f t="shared" si="549"/>
        <v>0</v>
      </c>
      <c r="BI1477">
        <f t="shared" si="550"/>
        <v>0</v>
      </c>
      <c r="BJ1477" s="311">
        <f t="shared" si="551"/>
        <v>0</v>
      </c>
      <c r="BK1477" s="312">
        <f t="shared" si="552"/>
        <v>0</v>
      </c>
      <c r="BL1477" s="313">
        <f t="shared" si="553"/>
        <v>0</v>
      </c>
      <c r="BM1477" s="314">
        <f t="shared" si="560"/>
        <v>0</v>
      </c>
      <c r="BN1477" s="311">
        <f t="shared" si="554"/>
        <v>0</v>
      </c>
      <c r="BO1477" s="312">
        <f t="shared" si="555"/>
        <v>0</v>
      </c>
      <c r="BP1477" s="313">
        <f t="shared" si="556"/>
        <v>0</v>
      </c>
      <c r="BQ1477" s="314">
        <f t="shared" si="561"/>
        <v>0</v>
      </c>
      <c r="BR1477" s="311">
        <f t="shared" si="557"/>
        <v>0</v>
      </c>
      <c r="BS1477" s="312">
        <f t="shared" si="558"/>
        <v>0</v>
      </c>
      <c r="BT1477" s="313">
        <f t="shared" si="559"/>
        <v>0</v>
      </c>
      <c r="BU1477" s="314">
        <f t="shared" si="562"/>
        <v>0</v>
      </c>
      <c r="BV1477" s="247">
        <f t="shared" si="563"/>
        <v>0</v>
      </c>
      <c r="BW1477" s="310" t="str">
        <f>IF(BV1477=0,"",
IF(SUM($BV$1089:BV1477)=1,BX1477,
IF($BV$1664&gt;SUM($BV$1089:BV1477),_xlfn.CONCAT(", ",BX1477),
IF($BV$1664=SUM($BV$1089:BV1477),_xlfn.CONCAT(" y ",BX1477)))))</f>
        <v/>
      </c>
      <c r="BX1477" s="421">
        <v>389</v>
      </c>
      <c r="BY1477"/>
      <c r="BZ1477"/>
      <c r="CA1477"/>
      <c r="CB1477"/>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c r="DE1477"/>
      <c r="DF1477"/>
      <c r="DG1477"/>
      <c r="DH1477"/>
      <c r="DI1477"/>
      <c r="DJ1477"/>
      <c r="DK1477"/>
      <c r="DL1477"/>
      <c r="DM1477"/>
      <c r="DN1477"/>
      <c r="DO1477"/>
      <c r="DP1477"/>
      <c r="DQ1477"/>
      <c r="DR1477"/>
      <c r="DS1477"/>
      <c r="DT1477"/>
      <c r="DU1477"/>
      <c r="DV1477"/>
      <c r="DW1477"/>
      <c r="DX1477"/>
      <c r="DY1477"/>
      <c r="DZ1477"/>
      <c r="EA1477"/>
      <c r="EB1477"/>
      <c r="EC1477"/>
    </row>
    <row r="1478" spans="1:133" ht="14.25">
      <c r="A1478" s="405"/>
      <c r="B1478" s="6"/>
      <c r="C1478" s="421" t="s">
        <v>7055</v>
      </c>
      <c r="D1478" s="668" t="str">
        <f>IF($AC$1082="","",IF(HLOOKUP($AC$1082,Presentación!$AQ$3:$BV$574,Presentación!AP393)="","",HLOOKUP($AC$1082,Presentación!$AQ$3:$BV$574,Presentación!AP393,0)))</f>
        <v/>
      </c>
      <c r="E1478" s="669"/>
      <c r="F1478" s="670"/>
      <c r="G1478" s="763" t="str">
        <f>IF($AC$1082="","",IF(HLOOKUP($AC$1082,Presentación!$BZ$3:$DE$574,Presentación!AP393,0)="","",HLOOKUP($AC$1082,Presentación!$BZ$3:$DE$574,Presentación!AP393,0)))</f>
        <v/>
      </c>
      <c r="H1478" s="669"/>
      <c r="I1478" s="669"/>
      <c r="J1478" s="669"/>
      <c r="K1478" s="669"/>
      <c r="L1478" s="670"/>
      <c r="M1478" s="112"/>
      <c r="N1478" s="112"/>
      <c r="O1478" s="112"/>
      <c r="P1478" s="112"/>
      <c r="Q1478" s="112"/>
      <c r="R1478" s="112"/>
      <c r="S1478" s="112"/>
      <c r="T1478" s="112"/>
      <c r="U1478" s="112"/>
      <c r="V1478" s="112"/>
      <c r="W1478" s="112"/>
      <c r="X1478" s="112"/>
      <c r="Y1478" s="112"/>
      <c r="Z1478" s="112"/>
      <c r="AA1478" s="112"/>
      <c r="AB1478" s="112"/>
      <c r="AC1478" s="112"/>
      <c r="AD1478" s="112"/>
      <c r="AG1478">
        <f t="shared" si="525"/>
        <v>0</v>
      </c>
      <c r="AH1478" s="247">
        <f t="shared" si="526"/>
        <v>0</v>
      </c>
      <c r="AI1478" s="310" t="str">
        <f>IF(AH1478=0,"",
IF(SUM($AH$1088:AH1478)=1,AJ1478,
IF($AH$1663&gt;SUM($AH$1088:AH1478),_xlfn.CONCAT(", ",AJ1478),
IF($AH$1663=SUM($AH$1088:AH1478),_xlfn.CONCAT(" y ",AJ1478)))))</f>
        <v/>
      </c>
      <c r="AJ1478" s="421">
        <v>391</v>
      </c>
      <c r="AK1478">
        <f t="shared" si="524"/>
        <v>0</v>
      </c>
      <c r="AL1478">
        <f t="shared" si="527"/>
        <v>0</v>
      </c>
      <c r="AM1478">
        <f t="shared" si="528"/>
        <v>0</v>
      </c>
      <c r="AN1478">
        <f t="shared" si="529"/>
        <v>0</v>
      </c>
      <c r="AO1478">
        <f t="shared" si="530"/>
        <v>0</v>
      </c>
      <c r="AP1478">
        <f t="shared" si="531"/>
        <v>0</v>
      </c>
      <c r="AQ1478">
        <f t="shared" si="532"/>
        <v>0</v>
      </c>
      <c r="AR1478">
        <f t="shared" si="533"/>
        <v>0</v>
      </c>
      <c r="AS1478">
        <f t="shared" si="534"/>
        <v>0</v>
      </c>
      <c r="AT1478">
        <f t="shared" si="535"/>
        <v>0</v>
      </c>
      <c r="AU1478">
        <f t="shared" si="536"/>
        <v>0</v>
      </c>
      <c r="AV1478">
        <f t="shared" si="537"/>
        <v>0</v>
      </c>
      <c r="AW1478">
        <f t="shared" si="538"/>
        <v>0</v>
      </c>
      <c r="AX1478">
        <f t="shared" si="539"/>
        <v>0</v>
      </c>
      <c r="AY1478">
        <f t="shared" si="540"/>
        <v>0</v>
      </c>
      <c r="AZ1478">
        <f t="shared" si="541"/>
        <v>0</v>
      </c>
      <c r="BA1478">
        <f t="shared" si="542"/>
        <v>0</v>
      </c>
      <c r="BB1478">
        <f t="shared" si="543"/>
        <v>0</v>
      </c>
      <c r="BC1478">
        <f t="shared" si="544"/>
        <v>0</v>
      </c>
      <c r="BD1478">
        <f t="shared" si="545"/>
        <v>0</v>
      </c>
      <c r="BE1478">
        <f t="shared" si="546"/>
        <v>0</v>
      </c>
      <c r="BF1478">
        <f t="shared" si="547"/>
        <v>0</v>
      </c>
      <c r="BG1478">
        <f t="shared" si="548"/>
        <v>0</v>
      </c>
      <c r="BH1478">
        <f t="shared" si="549"/>
        <v>0</v>
      </c>
      <c r="BI1478">
        <f t="shared" si="550"/>
        <v>0</v>
      </c>
      <c r="BJ1478" s="311">
        <f t="shared" si="551"/>
        <v>0</v>
      </c>
      <c r="BK1478" s="312">
        <f t="shared" si="552"/>
        <v>0</v>
      </c>
      <c r="BL1478" s="313">
        <f t="shared" si="553"/>
        <v>0</v>
      </c>
      <c r="BM1478" s="314">
        <f t="shared" si="560"/>
        <v>0</v>
      </c>
      <c r="BN1478" s="311">
        <f t="shared" si="554"/>
        <v>0</v>
      </c>
      <c r="BO1478" s="312">
        <f t="shared" si="555"/>
        <v>0</v>
      </c>
      <c r="BP1478" s="313">
        <f t="shared" si="556"/>
        <v>0</v>
      </c>
      <c r="BQ1478" s="314">
        <f t="shared" si="561"/>
        <v>0</v>
      </c>
      <c r="BR1478" s="311">
        <f t="shared" si="557"/>
        <v>0</v>
      </c>
      <c r="BS1478" s="312">
        <f t="shared" si="558"/>
        <v>0</v>
      </c>
      <c r="BT1478" s="313">
        <f t="shared" si="559"/>
        <v>0</v>
      </c>
      <c r="BU1478" s="314">
        <f t="shared" si="562"/>
        <v>0</v>
      </c>
      <c r="BV1478" s="247">
        <f t="shared" si="563"/>
        <v>0</v>
      </c>
      <c r="BW1478" s="310" t="str">
        <f>IF(BV1478=0,"",
IF(SUM($BV$1089:BV1478)=1,BX1478,
IF($BV$1664&gt;SUM($BV$1089:BV1478),_xlfn.CONCAT(", ",BX1478),
IF($BV$1664=SUM($BV$1089:BV1478),_xlfn.CONCAT(" y ",BX1478)))))</f>
        <v/>
      </c>
      <c r="BX1478" s="421">
        <v>390</v>
      </c>
      <c r="BY1478"/>
      <c r="BZ1478"/>
      <c r="CA1478"/>
      <c r="CB1478"/>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c r="DE1478"/>
      <c r="DF1478"/>
      <c r="DG1478"/>
      <c r="DH1478"/>
      <c r="DI1478"/>
      <c r="DJ1478"/>
      <c r="DK1478"/>
      <c r="DL1478"/>
      <c r="DM1478"/>
      <c r="DN1478"/>
      <c r="DO1478"/>
      <c r="DP1478"/>
      <c r="DQ1478"/>
      <c r="DR1478"/>
      <c r="DS1478"/>
      <c r="DT1478"/>
      <c r="DU1478"/>
      <c r="DV1478"/>
      <c r="DW1478"/>
      <c r="DX1478"/>
      <c r="DY1478"/>
      <c r="DZ1478"/>
      <c r="EA1478"/>
      <c r="EB1478"/>
      <c r="EC1478"/>
    </row>
    <row r="1479" spans="1:133" ht="14.25">
      <c r="A1479" s="405"/>
      <c r="B1479" s="6"/>
      <c r="C1479" s="421" t="s">
        <v>7056</v>
      </c>
      <c r="D1479" s="668" t="str">
        <f>IF($AC$1082="","",IF(HLOOKUP($AC$1082,Presentación!$AQ$3:$BV$574,Presentación!AP394)="","",HLOOKUP($AC$1082,Presentación!$AQ$3:$BV$574,Presentación!AP394,0)))</f>
        <v/>
      </c>
      <c r="E1479" s="669"/>
      <c r="F1479" s="670"/>
      <c r="G1479" s="763" t="str">
        <f>IF($AC$1082="","",IF(HLOOKUP($AC$1082,Presentación!$BZ$3:$DE$574,Presentación!AP394,0)="","",HLOOKUP($AC$1082,Presentación!$BZ$3:$DE$574,Presentación!AP394,0)))</f>
        <v/>
      </c>
      <c r="H1479" s="669"/>
      <c r="I1479" s="669"/>
      <c r="J1479" s="669"/>
      <c r="K1479" s="669"/>
      <c r="L1479" s="670"/>
      <c r="M1479" s="112"/>
      <c r="N1479" s="112"/>
      <c r="O1479" s="112"/>
      <c r="P1479" s="112"/>
      <c r="Q1479" s="112"/>
      <c r="R1479" s="112"/>
      <c r="S1479" s="112"/>
      <c r="T1479" s="112"/>
      <c r="U1479" s="112"/>
      <c r="V1479" s="112"/>
      <c r="W1479" s="112"/>
      <c r="X1479" s="112"/>
      <c r="Y1479" s="112"/>
      <c r="Z1479" s="112"/>
      <c r="AA1479" s="112"/>
      <c r="AB1479" s="112"/>
      <c r="AC1479" s="112"/>
      <c r="AD1479" s="112"/>
      <c r="AG1479">
        <f t="shared" si="525"/>
        <v>0</v>
      </c>
      <c r="AH1479" s="247">
        <f t="shared" si="526"/>
        <v>0</v>
      </c>
      <c r="AI1479" s="310" t="str">
        <f>IF(AH1479=0,"",
IF(SUM($AH$1088:AH1479)=1,AJ1479,
IF($AH$1663&gt;SUM($AH$1088:AH1479),_xlfn.CONCAT(", ",AJ1479),
IF($AH$1663=SUM($AH$1088:AH1479),_xlfn.CONCAT(" y ",AJ1479)))))</f>
        <v/>
      </c>
      <c r="AJ1479" s="421">
        <v>392</v>
      </c>
      <c r="AK1479">
        <f t="shared" si="524"/>
        <v>0</v>
      </c>
      <c r="AL1479">
        <f t="shared" si="527"/>
        <v>0</v>
      </c>
      <c r="AM1479">
        <f t="shared" si="528"/>
        <v>0</v>
      </c>
      <c r="AN1479">
        <f t="shared" si="529"/>
        <v>0</v>
      </c>
      <c r="AO1479">
        <f t="shared" si="530"/>
        <v>0</v>
      </c>
      <c r="AP1479">
        <f t="shared" si="531"/>
        <v>0</v>
      </c>
      <c r="AQ1479">
        <f t="shared" si="532"/>
        <v>0</v>
      </c>
      <c r="AR1479">
        <f t="shared" si="533"/>
        <v>0</v>
      </c>
      <c r="AS1479">
        <f t="shared" si="534"/>
        <v>0</v>
      </c>
      <c r="AT1479">
        <f t="shared" si="535"/>
        <v>0</v>
      </c>
      <c r="AU1479">
        <f t="shared" si="536"/>
        <v>0</v>
      </c>
      <c r="AV1479">
        <f t="shared" si="537"/>
        <v>0</v>
      </c>
      <c r="AW1479">
        <f t="shared" si="538"/>
        <v>0</v>
      </c>
      <c r="AX1479">
        <f t="shared" si="539"/>
        <v>0</v>
      </c>
      <c r="AY1479">
        <f t="shared" si="540"/>
        <v>0</v>
      </c>
      <c r="AZ1479">
        <f t="shared" si="541"/>
        <v>0</v>
      </c>
      <c r="BA1479">
        <f t="shared" si="542"/>
        <v>0</v>
      </c>
      <c r="BB1479">
        <f t="shared" si="543"/>
        <v>0</v>
      </c>
      <c r="BC1479">
        <f t="shared" si="544"/>
        <v>0</v>
      </c>
      <c r="BD1479">
        <f t="shared" si="545"/>
        <v>0</v>
      </c>
      <c r="BE1479">
        <f t="shared" si="546"/>
        <v>0</v>
      </c>
      <c r="BF1479">
        <f t="shared" si="547"/>
        <v>0</v>
      </c>
      <c r="BG1479">
        <f t="shared" si="548"/>
        <v>0</v>
      </c>
      <c r="BH1479">
        <f t="shared" si="549"/>
        <v>0</v>
      </c>
      <c r="BI1479">
        <f t="shared" si="550"/>
        <v>0</v>
      </c>
      <c r="BJ1479" s="311">
        <f t="shared" si="551"/>
        <v>0</v>
      </c>
      <c r="BK1479" s="312">
        <f t="shared" si="552"/>
        <v>0</v>
      </c>
      <c r="BL1479" s="313">
        <f t="shared" si="553"/>
        <v>0</v>
      </c>
      <c r="BM1479" s="314">
        <f t="shared" si="560"/>
        <v>0</v>
      </c>
      <c r="BN1479" s="311">
        <f t="shared" si="554"/>
        <v>0</v>
      </c>
      <c r="BO1479" s="312">
        <f t="shared" si="555"/>
        <v>0</v>
      </c>
      <c r="BP1479" s="313">
        <f t="shared" si="556"/>
        <v>0</v>
      </c>
      <c r="BQ1479" s="314">
        <f t="shared" si="561"/>
        <v>0</v>
      </c>
      <c r="BR1479" s="311">
        <f t="shared" si="557"/>
        <v>0</v>
      </c>
      <c r="BS1479" s="312">
        <f t="shared" si="558"/>
        <v>0</v>
      </c>
      <c r="BT1479" s="313">
        <f t="shared" si="559"/>
        <v>0</v>
      </c>
      <c r="BU1479" s="314">
        <f t="shared" si="562"/>
        <v>0</v>
      </c>
      <c r="BV1479" s="247">
        <f t="shared" si="563"/>
        <v>0</v>
      </c>
      <c r="BW1479" s="310" t="str">
        <f>IF(BV1479=0,"",
IF(SUM($BV$1089:BV1479)=1,BX1479,
IF($BV$1664&gt;SUM($BV$1089:BV1479),_xlfn.CONCAT(", ",BX1479),
IF($BV$1664=SUM($BV$1089:BV1479),_xlfn.CONCAT(" y ",BX1479)))))</f>
        <v/>
      </c>
      <c r="BX1479" s="421">
        <v>391</v>
      </c>
      <c r="BY1479"/>
      <c r="BZ1479"/>
      <c r="CA1479"/>
      <c r="CB1479"/>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c r="DE1479"/>
      <c r="DF1479"/>
      <c r="DG1479"/>
      <c r="DH1479"/>
      <c r="DI1479"/>
      <c r="DJ1479"/>
      <c r="DK1479"/>
      <c r="DL1479"/>
      <c r="DM1479"/>
      <c r="DN1479"/>
      <c r="DO1479"/>
      <c r="DP1479"/>
      <c r="DQ1479"/>
      <c r="DR1479"/>
      <c r="DS1479"/>
      <c r="DT1479"/>
      <c r="DU1479"/>
      <c r="DV1479"/>
      <c r="DW1479"/>
      <c r="DX1479"/>
      <c r="DY1479"/>
      <c r="DZ1479"/>
      <c r="EA1479"/>
      <c r="EB1479"/>
      <c r="EC1479"/>
    </row>
    <row r="1480" spans="1:133" ht="14.25">
      <c r="A1480" s="405"/>
      <c r="B1480" s="6"/>
      <c r="C1480" s="421" t="s">
        <v>7057</v>
      </c>
      <c r="D1480" s="668" t="str">
        <f>IF($AC$1082="","",IF(HLOOKUP($AC$1082,Presentación!$AQ$3:$BV$574,Presentación!AP395)="","",HLOOKUP($AC$1082,Presentación!$AQ$3:$BV$574,Presentación!AP395,0)))</f>
        <v/>
      </c>
      <c r="E1480" s="669"/>
      <c r="F1480" s="670"/>
      <c r="G1480" s="763" t="str">
        <f>IF($AC$1082="","",IF(HLOOKUP($AC$1082,Presentación!$BZ$3:$DE$574,Presentación!AP395,0)="","",HLOOKUP($AC$1082,Presentación!$BZ$3:$DE$574,Presentación!AP395,0)))</f>
        <v/>
      </c>
      <c r="H1480" s="669"/>
      <c r="I1480" s="669"/>
      <c r="J1480" s="669"/>
      <c r="K1480" s="669"/>
      <c r="L1480" s="670"/>
      <c r="M1480" s="112"/>
      <c r="N1480" s="112"/>
      <c r="O1480" s="112"/>
      <c r="P1480" s="112"/>
      <c r="Q1480" s="112"/>
      <c r="R1480" s="112"/>
      <c r="S1480" s="112"/>
      <c r="T1480" s="112"/>
      <c r="U1480" s="112"/>
      <c r="V1480" s="112"/>
      <c r="W1480" s="112"/>
      <c r="X1480" s="112"/>
      <c r="Y1480" s="112"/>
      <c r="Z1480" s="112"/>
      <c r="AA1480" s="112"/>
      <c r="AB1480" s="112"/>
      <c r="AC1480" s="112"/>
      <c r="AD1480" s="112"/>
      <c r="AG1480">
        <f t="shared" si="525"/>
        <v>0</v>
      </c>
      <c r="AH1480" s="247">
        <f t="shared" si="526"/>
        <v>0</v>
      </c>
      <c r="AI1480" s="310" t="str">
        <f>IF(AH1480=0,"",
IF(SUM($AH$1088:AH1480)=1,AJ1480,
IF($AH$1663&gt;SUM($AH$1088:AH1480),_xlfn.CONCAT(", ",AJ1480),
IF($AH$1663=SUM($AH$1088:AH1480),_xlfn.CONCAT(" y ",AJ1480)))))</f>
        <v/>
      </c>
      <c r="AJ1480" s="421">
        <v>393</v>
      </c>
      <c r="AK1480">
        <f t="shared" si="524"/>
        <v>0</v>
      </c>
      <c r="AL1480">
        <f t="shared" si="527"/>
        <v>0</v>
      </c>
      <c r="AM1480">
        <f t="shared" si="528"/>
        <v>0</v>
      </c>
      <c r="AN1480">
        <f t="shared" si="529"/>
        <v>0</v>
      </c>
      <c r="AO1480">
        <f t="shared" si="530"/>
        <v>0</v>
      </c>
      <c r="AP1480">
        <f t="shared" si="531"/>
        <v>0</v>
      </c>
      <c r="AQ1480">
        <f t="shared" si="532"/>
        <v>0</v>
      </c>
      <c r="AR1480">
        <f t="shared" si="533"/>
        <v>0</v>
      </c>
      <c r="AS1480">
        <f t="shared" si="534"/>
        <v>0</v>
      </c>
      <c r="AT1480">
        <f t="shared" si="535"/>
        <v>0</v>
      </c>
      <c r="AU1480">
        <f t="shared" si="536"/>
        <v>0</v>
      </c>
      <c r="AV1480">
        <f t="shared" si="537"/>
        <v>0</v>
      </c>
      <c r="AW1480">
        <f t="shared" si="538"/>
        <v>0</v>
      </c>
      <c r="AX1480">
        <f t="shared" si="539"/>
        <v>0</v>
      </c>
      <c r="AY1480">
        <f t="shared" si="540"/>
        <v>0</v>
      </c>
      <c r="AZ1480">
        <f t="shared" si="541"/>
        <v>0</v>
      </c>
      <c r="BA1480">
        <f t="shared" si="542"/>
        <v>0</v>
      </c>
      <c r="BB1480">
        <f t="shared" si="543"/>
        <v>0</v>
      </c>
      <c r="BC1480">
        <f t="shared" si="544"/>
        <v>0</v>
      </c>
      <c r="BD1480">
        <f t="shared" si="545"/>
        <v>0</v>
      </c>
      <c r="BE1480">
        <f t="shared" si="546"/>
        <v>0</v>
      </c>
      <c r="BF1480">
        <f t="shared" si="547"/>
        <v>0</v>
      </c>
      <c r="BG1480">
        <f t="shared" si="548"/>
        <v>0</v>
      </c>
      <c r="BH1480">
        <f t="shared" si="549"/>
        <v>0</v>
      </c>
      <c r="BI1480">
        <f t="shared" si="550"/>
        <v>0</v>
      </c>
      <c r="BJ1480" s="311">
        <f t="shared" si="551"/>
        <v>0</v>
      </c>
      <c r="BK1480" s="312">
        <f t="shared" si="552"/>
        <v>0</v>
      </c>
      <c r="BL1480" s="313">
        <f t="shared" si="553"/>
        <v>0</v>
      </c>
      <c r="BM1480" s="314">
        <f t="shared" si="560"/>
        <v>0</v>
      </c>
      <c r="BN1480" s="311">
        <f t="shared" si="554"/>
        <v>0</v>
      </c>
      <c r="BO1480" s="312">
        <f t="shared" si="555"/>
        <v>0</v>
      </c>
      <c r="BP1480" s="313">
        <f t="shared" si="556"/>
        <v>0</v>
      </c>
      <c r="BQ1480" s="314">
        <f t="shared" si="561"/>
        <v>0</v>
      </c>
      <c r="BR1480" s="311">
        <f t="shared" si="557"/>
        <v>0</v>
      </c>
      <c r="BS1480" s="312">
        <f t="shared" si="558"/>
        <v>0</v>
      </c>
      <c r="BT1480" s="313">
        <f t="shared" si="559"/>
        <v>0</v>
      </c>
      <c r="BU1480" s="314">
        <f t="shared" si="562"/>
        <v>0</v>
      </c>
      <c r="BV1480" s="247">
        <f t="shared" si="563"/>
        <v>0</v>
      </c>
      <c r="BW1480" s="310" t="str">
        <f>IF(BV1480=0,"",
IF(SUM($BV$1089:BV1480)=1,BX1480,
IF($BV$1664&gt;SUM($BV$1089:BV1480),_xlfn.CONCAT(", ",BX1480),
IF($BV$1664=SUM($BV$1089:BV1480),_xlfn.CONCAT(" y ",BX1480)))))</f>
        <v/>
      </c>
      <c r="BX1480" s="421">
        <v>392</v>
      </c>
      <c r="BY1480"/>
      <c r="BZ1480"/>
      <c r="CA1480"/>
      <c r="CB1480"/>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c r="DE1480"/>
      <c r="DF1480"/>
      <c r="DG1480"/>
      <c r="DH1480"/>
      <c r="DI1480"/>
      <c r="DJ1480"/>
      <c r="DK1480"/>
      <c r="DL1480"/>
      <c r="DM1480"/>
      <c r="DN1480"/>
      <c r="DO1480"/>
      <c r="DP1480"/>
      <c r="DQ1480"/>
      <c r="DR1480"/>
      <c r="DS1480"/>
      <c r="DT1480"/>
      <c r="DU1480"/>
      <c r="DV1480"/>
      <c r="DW1480"/>
      <c r="DX1480"/>
      <c r="DY1480"/>
      <c r="DZ1480"/>
      <c r="EA1480"/>
      <c r="EB1480"/>
      <c r="EC1480"/>
    </row>
    <row r="1481" spans="1:133" ht="14.25">
      <c r="A1481" s="405"/>
      <c r="B1481" s="6"/>
      <c r="C1481" s="421" t="s">
        <v>7058</v>
      </c>
      <c r="D1481" s="668" t="str">
        <f>IF($AC$1082="","",IF(HLOOKUP($AC$1082,Presentación!$AQ$3:$BV$574,Presentación!AP396)="","",HLOOKUP($AC$1082,Presentación!$AQ$3:$BV$574,Presentación!AP396,0)))</f>
        <v/>
      </c>
      <c r="E1481" s="669"/>
      <c r="F1481" s="670"/>
      <c r="G1481" s="763" t="str">
        <f>IF($AC$1082="","",IF(HLOOKUP($AC$1082,Presentación!$BZ$3:$DE$574,Presentación!AP396,0)="","",HLOOKUP($AC$1082,Presentación!$BZ$3:$DE$574,Presentación!AP396,0)))</f>
        <v/>
      </c>
      <c r="H1481" s="669"/>
      <c r="I1481" s="669"/>
      <c r="J1481" s="669"/>
      <c r="K1481" s="669"/>
      <c r="L1481" s="670"/>
      <c r="M1481" s="112"/>
      <c r="N1481" s="112"/>
      <c r="O1481" s="112"/>
      <c r="P1481" s="112"/>
      <c r="Q1481" s="112"/>
      <c r="R1481" s="112"/>
      <c r="S1481" s="112"/>
      <c r="T1481" s="112"/>
      <c r="U1481" s="112"/>
      <c r="V1481" s="112"/>
      <c r="W1481" s="112"/>
      <c r="X1481" s="112"/>
      <c r="Y1481" s="112"/>
      <c r="Z1481" s="112"/>
      <c r="AA1481" s="112"/>
      <c r="AB1481" s="112"/>
      <c r="AC1481" s="112"/>
      <c r="AD1481" s="112"/>
      <c r="AG1481">
        <f t="shared" si="525"/>
        <v>0</v>
      </c>
      <c r="AH1481" s="247">
        <f t="shared" si="526"/>
        <v>0</v>
      </c>
      <c r="AI1481" s="310" t="str">
        <f>IF(AH1481=0,"",
IF(SUM($AH$1088:AH1481)=1,AJ1481,
IF($AH$1663&gt;SUM($AH$1088:AH1481),_xlfn.CONCAT(", ",AJ1481),
IF($AH$1663=SUM($AH$1088:AH1481),_xlfn.CONCAT(" y ",AJ1481)))))</f>
        <v/>
      </c>
      <c r="AJ1481" s="421">
        <v>394</v>
      </c>
      <c r="AK1481">
        <f t="shared" si="524"/>
        <v>0</v>
      </c>
      <c r="AL1481">
        <f t="shared" si="527"/>
        <v>0</v>
      </c>
      <c r="AM1481">
        <f t="shared" si="528"/>
        <v>0</v>
      </c>
      <c r="AN1481">
        <f t="shared" si="529"/>
        <v>0</v>
      </c>
      <c r="AO1481">
        <f t="shared" si="530"/>
        <v>0</v>
      </c>
      <c r="AP1481">
        <f t="shared" si="531"/>
        <v>0</v>
      </c>
      <c r="AQ1481">
        <f t="shared" si="532"/>
        <v>0</v>
      </c>
      <c r="AR1481">
        <f t="shared" si="533"/>
        <v>0</v>
      </c>
      <c r="AS1481">
        <f t="shared" si="534"/>
        <v>0</v>
      </c>
      <c r="AT1481">
        <f t="shared" si="535"/>
        <v>0</v>
      </c>
      <c r="AU1481">
        <f t="shared" si="536"/>
        <v>0</v>
      </c>
      <c r="AV1481">
        <f t="shared" si="537"/>
        <v>0</v>
      </c>
      <c r="AW1481">
        <f t="shared" si="538"/>
        <v>0</v>
      </c>
      <c r="AX1481">
        <f t="shared" si="539"/>
        <v>0</v>
      </c>
      <c r="AY1481">
        <f t="shared" si="540"/>
        <v>0</v>
      </c>
      <c r="AZ1481">
        <f t="shared" si="541"/>
        <v>0</v>
      </c>
      <c r="BA1481">
        <f t="shared" si="542"/>
        <v>0</v>
      </c>
      <c r="BB1481">
        <f t="shared" si="543"/>
        <v>0</v>
      </c>
      <c r="BC1481">
        <f t="shared" si="544"/>
        <v>0</v>
      </c>
      <c r="BD1481">
        <f t="shared" si="545"/>
        <v>0</v>
      </c>
      <c r="BE1481">
        <f t="shared" si="546"/>
        <v>0</v>
      </c>
      <c r="BF1481">
        <f t="shared" si="547"/>
        <v>0</v>
      </c>
      <c r="BG1481">
        <f t="shared" si="548"/>
        <v>0</v>
      </c>
      <c r="BH1481">
        <f t="shared" si="549"/>
        <v>0</v>
      </c>
      <c r="BI1481">
        <f t="shared" si="550"/>
        <v>0</v>
      </c>
      <c r="BJ1481" s="311">
        <f t="shared" si="551"/>
        <v>0</v>
      </c>
      <c r="BK1481" s="312">
        <f t="shared" si="552"/>
        <v>0</v>
      </c>
      <c r="BL1481" s="313">
        <f t="shared" si="553"/>
        <v>0</v>
      </c>
      <c r="BM1481" s="314">
        <f t="shared" si="560"/>
        <v>0</v>
      </c>
      <c r="BN1481" s="311">
        <f t="shared" si="554"/>
        <v>0</v>
      </c>
      <c r="BO1481" s="312">
        <f t="shared" si="555"/>
        <v>0</v>
      </c>
      <c r="BP1481" s="313">
        <f t="shared" si="556"/>
        <v>0</v>
      </c>
      <c r="BQ1481" s="314">
        <f t="shared" si="561"/>
        <v>0</v>
      </c>
      <c r="BR1481" s="311">
        <f t="shared" si="557"/>
        <v>0</v>
      </c>
      <c r="BS1481" s="312">
        <f t="shared" si="558"/>
        <v>0</v>
      </c>
      <c r="BT1481" s="313">
        <f t="shared" si="559"/>
        <v>0</v>
      </c>
      <c r="BU1481" s="314">
        <f t="shared" si="562"/>
        <v>0</v>
      </c>
      <c r="BV1481" s="247">
        <f t="shared" si="563"/>
        <v>0</v>
      </c>
      <c r="BW1481" s="310" t="str">
        <f>IF(BV1481=0,"",
IF(SUM($BV$1089:BV1481)=1,BX1481,
IF($BV$1664&gt;SUM($BV$1089:BV1481),_xlfn.CONCAT(", ",BX1481),
IF($BV$1664=SUM($BV$1089:BV1481),_xlfn.CONCAT(" y ",BX1481)))))</f>
        <v/>
      </c>
      <c r="BX1481" s="421">
        <v>393</v>
      </c>
      <c r="BY1481"/>
      <c r="BZ1481"/>
      <c r="CA1481"/>
      <c r="CB1481"/>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c r="DE1481"/>
      <c r="DF1481"/>
      <c r="DG1481"/>
      <c r="DH1481"/>
      <c r="DI1481"/>
      <c r="DJ1481"/>
      <c r="DK1481"/>
      <c r="DL1481"/>
      <c r="DM1481"/>
      <c r="DN1481"/>
      <c r="DO1481"/>
      <c r="DP1481"/>
      <c r="DQ1481"/>
      <c r="DR1481"/>
      <c r="DS1481"/>
      <c r="DT1481"/>
      <c r="DU1481"/>
      <c r="DV1481"/>
      <c r="DW1481"/>
      <c r="DX1481"/>
      <c r="DY1481"/>
      <c r="DZ1481"/>
      <c r="EA1481"/>
      <c r="EB1481"/>
      <c r="EC1481"/>
    </row>
    <row r="1482" spans="1:133" ht="14.25">
      <c r="A1482" s="405"/>
      <c r="B1482" s="6"/>
      <c r="C1482" s="421" t="s">
        <v>7059</v>
      </c>
      <c r="D1482" s="668" t="str">
        <f>IF($AC$1082="","",IF(HLOOKUP($AC$1082,Presentación!$AQ$3:$BV$574,Presentación!AP397)="","",HLOOKUP($AC$1082,Presentación!$AQ$3:$BV$574,Presentación!AP397,0)))</f>
        <v/>
      </c>
      <c r="E1482" s="669"/>
      <c r="F1482" s="670"/>
      <c r="G1482" s="763" t="str">
        <f>IF($AC$1082="","",IF(HLOOKUP($AC$1082,Presentación!$BZ$3:$DE$574,Presentación!AP397,0)="","",HLOOKUP($AC$1082,Presentación!$BZ$3:$DE$574,Presentación!AP397,0)))</f>
        <v/>
      </c>
      <c r="H1482" s="669"/>
      <c r="I1482" s="669"/>
      <c r="J1482" s="669"/>
      <c r="K1482" s="669"/>
      <c r="L1482" s="670"/>
      <c r="M1482" s="112"/>
      <c r="N1482" s="112"/>
      <c r="O1482" s="112"/>
      <c r="P1482" s="112"/>
      <c r="Q1482" s="112"/>
      <c r="R1482" s="112"/>
      <c r="S1482" s="112"/>
      <c r="T1482" s="112"/>
      <c r="U1482" s="112"/>
      <c r="V1482" s="112"/>
      <c r="W1482" s="112"/>
      <c r="X1482" s="112"/>
      <c r="Y1482" s="112"/>
      <c r="Z1482" s="112"/>
      <c r="AA1482" s="112"/>
      <c r="AB1482" s="112"/>
      <c r="AC1482" s="112"/>
      <c r="AD1482" s="112"/>
      <c r="AG1482">
        <f t="shared" si="525"/>
        <v>0</v>
      </c>
      <c r="AH1482" s="247">
        <f t="shared" si="526"/>
        <v>0</v>
      </c>
      <c r="AI1482" s="310" t="str">
        <f>IF(AH1482=0,"",
IF(SUM($AH$1088:AH1482)=1,AJ1482,
IF($AH$1663&gt;SUM($AH$1088:AH1482),_xlfn.CONCAT(", ",AJ1482),
IF($AH$1663=SUM($AH$1088:AH1482),_xlfn.CONCAT(" y ",AJ1482)))))</f>
        <v/>
      </c>
      <c r="AJ1482" s="421">
        <v>395</v>
      </c>
      <c r="AK1482">
        <f t="shared" si="524"/>
        <v>0</v>
      </c>
      <c r="AL1482">
        <f t="shared" si="527"/>
        <v>0</v>
      </c>
      <c r="AM1482">
        <f t="shared" si="528"/>
        <v>0</v>
      </c>
      <c r="AN1482">
        <f t="shared" si="529"/>
        <v>0</v>
      </c>
      <c r="AO1482">
        <f t="shared" si="530"/>
        <v>0</v>
      </c>
      <c r="AP1482">
        <f t="shared" si="531"/>
        <v>0</v>
      </c>
      <c r="AQ1482">
        <f t="shared" si="532"/>
        <v>0</v>
      </c>
      <c r="AR1482">
        <f t="shared" si="533"/>
        <v>0</v>
      </c>
      <c r="AS1482">
        <f t="shared" si="534"/>
        <v>0</v>
      </c>
      <c r="AT1482">
        <f t="shared" si="535"/>
        <v>0</v>
      </c>
      <c r="AU1482">
        <f t="shared" si="536"/>
        <v>0</v>
      </c>
      <c r="AV1482">
        <f t="shared" si="537"/>
        <v>0</v>
      </c>
      <c r="AW1482">
        <f t="shared" si="538"/>
        <v>0</v>
      </c>
      <c r="AX1482">
        <f t="shared" si="539"/>
        <v>0</v>
      </c>
      <c r="AY1482">
        <f t="shared" si="540"/>
        <v>0</v>
      </c>
      <c r="AZ1482">
        <f t="shared" si="541"/>
        <v>0</v>
      </c>
      <c r="BA1482">
        <f t="shared" si="542"/>
        <v>0</v>
      </c>
      <c r="BB1482">
        <f t="shared" si="543"/>
        <v>0</v>
      </c>
      <c r="BC1482">
        <f t="shared" si="544"/>
        <v>0</v>
      </c>
      <c r="BD1482">
        <f t="shared" si="545"/>
        <v>0</v>
      </c>
      <c r="BE1482">
        <f t="shared" si="546"/>
        <v>0</v>
      </c>
      <c r="BF1482">
        <f t="shared" si="547"/>
        <v>0</v>
      </c>
      <c r="BG1482">
        <f t="shared" si="548"/>
        <v>0</v>
      </c>
      <c r="BH1482">
        <f t="shared" si="549"/>
        <v>0</v>
      </c>
      <c r="BI1482">
        <f t="shared" si="550"/>
        <v>0</v>
      </c>
      <c r="BJ1482" s="311">
        <f t="shared" si="551"/>
        <v>0</v>
      </c>
      <c r="BK1482" s="312">
        <f t="shared" si="552"/>
        <v>0</v>
      </c>
      <c r="BL1482" s="313">
        <f t="shared" si="553"/>
        <v>0</v>
      </c>
      <c r="BM1482" s="314">
        <f t="shared" si="560"/>
        <v>0</v>
      </c>
      <c r="BN1482" s="311">
        <f t="shared" si="554"/>
        <v>0</v>
      </c>
      <c r="BO1482" s="312">
        <f t="shared" si="555"/>
        <v>0</v>
      </c>
      <c r="BP1482" s="313">
        <f t="shared" si="556"/>
        <v>0</v>
      </c>
      <c r="BQ1482" s="314">
        <f t="shared" si="561"/>
        <v>0</v>
      </c>
      <c r="BR1482" s="311">
        <f t="shared" si="557"/>
        <v>0</v>
      </c>
      <c r="BS1482" s="312">
        <f t="shared" si="558"/>
        <v>0</v>
      </c>
      <c r="BT1482" s="313">
        <f t="shared" si="559"/>
        <v>0</v>
      </c>
      <c r="BU1482" s="314">
        <f t="shared" si="562"/>
        <v>0</v>
      </c>
      <c r="BV1482" s="247">
        <f t="shared" si="563"/>
        <v>0</v>
      </c>
      <c r="BW1482" s="310" t="str">
        <f>IF(BV1482=0,"",
IF(SUM($BV$1089:BV1482)=1,BX1482,
IF($BV$1664&gt;SUM($BV$1089:BV1482),_xlfn.CONCAT(", ",BX1482),
IF($BV$1664=SUM($BV$1089:BV1482),_xlfn.CONCAT(" y ",BX1482)))))</f>
        <v/>
      </c>
      <c r="BX1482" s="421">
        <v>394</v>
      </c>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row>
    <row r="1483" spans="1:133" ht="14.25">
      <c r="A1483" s="405"/>
      <c r="B1483" s="6"/>
      <c r="C1483" s="421" t="s">
        <v>7060</v>
      </c>
      <c r="D1483" s="668" t="str">
        <f>IF($AC$1082="","",IF(HLOOKUP($AC$1082,Presentación!$AQ$3:$BV$574,Presentación!AP398)="","",HLOOKUP($AC$1082,Presentación!$AQ$3:$BV$574,Presentación!AP398,0)))</f>
        <v/>
      </c>
      <c r="E1483" s="669"/>
      <c r="F1483" s="670"/>
      <c r="G1483" s="763" t="str">
        <f>IF($AC$1082="","",IF(HLOOKUP($AC$1082,Presentación!$BZ$3:$DE$574,Presentación!AP398,0)="","",HLOOKUP($AC$1082,Presentación!$BZ$3:$DE$574,Presentación!AP398,0)))</f>
        <v/>
      </c>
      <c r="H1483" s="669"/>
      <c r="I1483" s="669"/>
      <c r="J1483" s="669"/>
      <c r="K1483" s="669"/>
      <c r="L1483" s="670"/>
      <c r="M1483" s="112"/>
      <c r="N1483" s="112"/>
      <c r="O1483" s="112"/>
      <c r="P1483" s="112"/>
      <c r="Q1483" s="112"/>
      <c r="R1483" s="112"/>
      <c r="S1483" s="112"/>
      <c r="T1483" s="112"/>
      <c r="U1483" s="112"/>
      <c r="V1483" s="112"/>
      <c r="W1483" s="112"/>
      <c r="X1483" s="112"/>
      <c r="Y1483" s="112"/>
      <c r="Z1483" s="112"/>
      <c r="AA1483" s="112"/>
      <c r="AB1483" s="112"/>
      <c r="AC1483" s="112"/>
      <c r="AD1483" s="112"/>
      <c r="AG1483">
        <f t="shared" si="525"/>
        <v>0</v>
      </c>
      <c r="AH1483" s="247">
        <f t="shared" si="526"/>
        <v>0</v>
      </c>
      <c r="AI1483" s="310" t="str">
        <f>IF(AH1483=0,"",
IF(SUM($AH$1088:AH1483)=1,AJ1483,
IF($AH$1663&gt;SUM($AH$1088:AH1483),_xlfn.CONCAT(", ",AJ1483),
IF($AH$1663=SUM($AH$1088:AH1483),_xlfn.CONCAT(" y ",AJ1483)))))</f>
        <v/>
      </c>
      <c r="AJ1483" s="421">
        <v>396</v>
      </c>
      <c r="AK1483">
        <f t="shared" si="524"/>
        <v>0</v>
      </c>
      <c r="AL1483">
        <f t="shared" si="527"/>
        <v>0</v>
      </c>
      <c r="AM1483">
        <f t="shared" si="528"/>
        <v>0</v>
      </c>
      <c r="AN1483">
        <f t="shared" si="529"/>
        <v>0</v>
      </c>
      <c r="AO1483">
        <f t="shared" si="530"/>
        <v>0</v>
      </c>
      <c r="AP1483">
        <f t="shared" si="531"/>
        <v>0</v>
      </c>
      <c r="AQ1483">
        <f t="shared" si="532"/>
        <v>0</v>
      </c>
      <c r="AR1483">
        <f t="shared" si="533"/>
        <v>0</v>
      </c>
      <c r="AS1483">
        <f t="shared" si="534"/>
        <v>0</v>
      </c>
      <c r="AT1483">
        <f t="shared" si="535"/>
        <v>0</v>
      </c>
      <c r="AU1483">
        <f t="shared" si="536"/>
        <v>0</v>
      </c>
      <c r="AV1483">
        <f t="shared" si="537"/>
        <v>0</v>
      </c>
      <c r="AW1483">
        <f t="shared" si="538"/>
        <v>0</v>
      </c>
      <c r="AX1483">
        <f t="shared" si="539"/>
        <v>0</v>
      </c>
      <c r="AY1483">
        <f t="shared" si="540"/>
        <v>0</v>
      </c>
      <c r="AZ1483">
        <f t="shared" si="541"/>
        <v>0</v>
      </c>
      <c r="BA1483">
        <f t="shared" si="542"/>
        <v>0</v>
      </c>
      <c r="BB1483">
        <f t="shared" si="543"/>
        <v>0</v>
      </c>
      <c r="BC1483">
        <f t="shared" si="544"/>
        <v>0</v>
      </c>
      <c r="BD1483">
        <f t="shared" si="545"/>
        <v>0</v>
      </c>
      <c r="BE1483">
        <f t="shared" si="546"/>
        <v>0</v>
      </c>
      <c r="BF1483">
        <f t="shared" si="547"/>
        <v>0</v>
      </c>
      <c r="BG1483">
        <f t="shared" si="548"/>
        <v>0</v>
      </c>
      <c r="BH1483">
        <f t="shared" si="549"/>
        <v>0</v>
      </c>
      <c r="BI1483">
        <f t="shared" si="550"/>
        <v>0</v>
      </c>
      <c r="BJ1483" s="311">
        <f t="shared" si="551"/>
        <v>0</v>
      </c>
      <c r="BK1483" s="312">
        <f t="shared" si="552"/>
        <v>0</v>
      </c>
      <c r="BL1483" s="313">
        <f t="shared" si="553"/>
        <v>0</v>
      </c>
      <c r="BM1483" s="314">
        <f t="shared" si="560"/>
        <v>0</v>
      </c>
      <c r="BN1483" s="311">
        <f t="shared" si="554"/>
        <v>0</v>
      </c>
      <c r="BO1483" s="312">
        <f t="shared" si="555"/>
        <v>0</v>
      </c>
      <c r="BP1483" s="313">
        <f t="shared" si="556"/>
        <v>0</v>
      </c>
      <c r="BQ1483" s="314">
        <f t="shared" si="561"/>
        <v>0</v>
      </c>
      <c r="BR1483" s="311">
        <f t="shared" si="557"/>
        <v>0</v>
      </c>
      <c r="BS1483" s="312">
        <f t="shared" si="558"/>
        <v>0</v>
      </c>
      <c r="BT1483" s="313">
        <f t="shared" si="559"/>
        <v>0</v>
      </c>
      <c r="BU1483" s="314">
        <f t="shared" si="562"/>
        <v>0</v>
      </c>
      <c r="BV1483" s="247">
        <f t="shared" si="563"/>
        <v>0</v>
      </c>
      <c r="BW1483" s="310" t="str">
        <f>IF(BV1483=0,"",
IF(SUM($BV$1089:BV1483)=1,BX1483,
IF($BV$1664&gt;SUM($BV$1089:BV1483),_xlfn.CONCAT(", ",BX1483),
IF($BV$1664=SUM($BV$1089:BV1483),_xlfn.CONCAT(" y ",BX1483)))))</f>
        <v/>
      </c>
      <c r="BX1483" s="421">
        <v>395</v>
      </c>
      <c r="BY1483"/>
      <c r="BZ1483"/>
      <c r="CA1483"/>
      <c r="CB1483"/>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c r="DE1483"/>
      <c r="DF1483"/>
      <c r="DG1483"/>
      <c r="DH1483"/>
      <c r="DI1483"/>
      <c r="DJ1483"/>
      <c r="DK1483"/>
      <c r="DL1483"/>
      <c r="DM1483"/>
      <c r="DN1483"/>
      <c r="DO1483"/>
      <c r="DP1483"/>
      <c r="DQ1483"/>
      <c r="DR1483"/>
      <c r="DS1483"/>
      <c r="DT1483"/>
      <c r="DU1483"/>
      <c r="DV1483"/>
      <c r="DW1483"/>
      <c r="DX1483"/>
      <c r="DY1483"/>
      <c r="DZ1483"/>
      <c r="EA1483"/>
      <c r="EB1483"/>
      <c r="EC1483"/>
    </row>
    <row r="1484" spans="1:133" ht="14.25">
      <c r="A1484" s="405"/>
      <c r="B1484" s="6"/>
      <c r="C1484" s="421" t="s">
        <v>7061</v>
      </c>
      <c r="D1484" s="668" t="str">
        <f>IF($AC$1082="","",IF(HLOOKUP($AC$1082,Presentación!$AQ$3:$BV$574,Presentación!AP399)="","",HLOOKUP($AC$1082,Presentación!$AQ$3:$BV$574,Presentación!AP399,0)))</f>
        <v/>
      </c>
      <c r="E1484" s="669"/>
      <c r="F1484" s="670"/>
      <c r="G1484" s="763" t="str">
        <f>IF($AC$1082="","",IF(HLOOKUP($AC$1082,Presentación!$BZ$3:$DE$574,Presentación!AP399,0)="","",HLOOKUP($AC$1082,Presentación!$BZ$3:$DE$574,Presentación!AP399,0)))</f>
        <v/>
      </c>
      <c r="H1484" s="669"/>
      <c r="I1484" s="669"/>
      <c r="J1484" s="669"/>
      <c r="K1484" s="669"/>
      <c r="L1484" s="670"/>
      <c r="M1484" s="112"/>
      <c r="N1484" s="112"/>
      <c r="O1484" s="112"/>
      <c r="P1484" s="112"/>
      <c r="Q1484" s="112"/>
      <c r="R1484" s="112"/>
      <c r="S1484" s="112"/>
      <c r="T1484" s="112"/>
      <c r="U1484" s="112"/>
      <c r="V1484" s="112"/>
      <c r="W1484" s="112"/>
      <c r="X1484" s="112"/>
      <c r="Y1484" s="112"/>
      <c r="Z1484" s="112"/>
      <c r="AA1484" s="112"/>
      <c r="AB1484" s="112"/>
      <c r="AC1484" s="112"/>
      <c r="AD1484" s="112"/>
      <c r="AG1484">
        <f t="shared" si="525"/>
        <v>0</v>
      </c>
      <c r="AH1484" s="247">
        <f t="shared" si="526"/>
        <v>0</v>
      </c>
      <c r="AI1484" s="310" t="str">
        <f>IF(AH1484=0,"",
IF(SUM($AH$1088:AH1484)=1,AJ1484,
IF($AH$1663&gt;SUM($AH$1088:AH1484),_xlfn.CONCAT(", ",AJ1484),
IF($AH$1663=SUM($AH$1088:AH1484),_xlfn.CONCAT(" y ",AJ1484)))))</f>
        <v/>
      </c>
      <c r="AJ1484" s="421">
        <v>397</v>
      </c>
      <c r="AK1484">
        <f t="shared" si="524"/>
        <v>0</v>
      </c>
      <c r="AL1484">
        <f t="shared" si="527"/>
        <v>0</v>
      </c>
      <c r="AM1484">
        <f t="shared" si="528"/>
        <v>0</v>
      </c>
      <c r="AN1484">
        <f t="shared" si="529"/>
        <v>0</v>
      </c>
      <c r="AO1484">
        <f t="shared" si="530"/>
        <v>0</v>
      </c>
      <c r="AP1484">
        <f t="shared" si="531"/>
        <v>0</v>
      </c>
      <c r="AQ1484">
        <f t="shared" si="532"/>
        <v>0</v>
      </c>
      <c r="AR1484">
        <f t="shared" si="533"/>
        <v>0</v>
      </c>
      <c r="AS1484">
        <f t="shared" si="534"/>
        <v>0</v>
      </c>
      <c r="AT1484">
        <f t="shared" si="535"/>
        <v>0</v>
      </c>
      <c r="AU1484">
        <f t="shared" si="536"/>
        <v>0</v>
      </c>
      <c r="AV1484">
        <f t="shared" si="537"/>
        <v>0</v>
      </c>
      <c r="AW1484">
        <f t="shared" si="538"/>
        <v>0</v>
      </c>
      <c r="AX1484">
        <f t="shared" si="539"/>
        <v>0</v>
      </c>
      <c r="AY1484">
        <f t="shared" si="540"/>
        <v>0</v>
      </c>
      <c r="AZ1484">
        <f t="shared" si="541"/>
        <v>0</v>
      </c>
      <c r="BA1484">
        <f t="shared" si="542"/>
        <v>0</v>
      </c>
      <c r="BB1484">
        <f t="shared" si="543"/>
        <v>0</v>
      </c>
      <c r="BC1484">
        <f t="shared" si="544"/>
        <v>0</v>
      </c>
      <c r="BD1484">
        <f t="shared" si="545"/>
        <v>0</v>
      </c>
      <c r="BE1484">
        <f t="shared" si="546"/>
        <v>0</v>
      </c>
      <c r="BF1484">
        <f t="shared" si="547"/>
        <v>0</v>
      </c>
      <c r="BG1484">
        <f t="shared" si="548"/>
        <v>0</v>
      </c>
      <c r="BH1484">
        <f t="shared" si="549"/>
        <v>0</v>
      </c>
      <c r="BI1484">
        <f t="shared" si="550"/>
        <v>0</v>
      </c>
      <c r="BJ1484" s="311">
        <f t="shared" si="551"/>
        <v>0</v>
      </c>
      <c r="BK1484" s="312">
        <f t="shared" si="552"/>
        <v>0</v>
      </c>
      <c r="BL1484" s="313">
        <f t="shared" si="553"/>
        <v>0</v>
      </c>
      <c r="BM1484" s="314">
        <f t="shared" si="560"/>
        <v>0</v>
      </c>
      <c r="BN1484" s="311">
        <f t="shared" si="554"/>
        <v>0</v>
      </c>
      <c r="BO1484" s="312">
        <f t="shared" si="555"/>
        <v>0</v>
      </c>
      <c r="BP1484" s="313">
        <f t="shared" si="556"/>
        <v>0</v>
      </c>
      <c r="BQ1484" s="314">
        <f t="shared" si="561"/>
        <v>0</v>
      </c>
      <c r="BR1484" s="311">
        <f t="shared" si="557"/>
        <v>0</v>
      </c>
      <c r="BS1484" s="312">
        <f t="shared" si="558"/>
        <v>0</v>
      </c>
      <c r="BT1484" s="313">
        <f t="shared" si="559"/>
        <v>0</v>
      </c>
      <c r="BU1484" s="314">
        <f t="shared" si="562"/>
        <v>0</v>
      </c>
      <c r="BV1484" s="247">
        <f t="shared" si="563"/>
        <v>0</v>
      </c>
      <c r="BW1484" s="310" t="str">
        <f>IF(BV1484=0,"",
IF(SUM($BV$1089:BV1484)=1,BX1484,
IF($BV$1664&gt;SUM($BV$1089:BV1484),_xlfn.CONCAT(", ",BX1484),
IF($BV$1664=SUM($BV$1089:BV1484),_xlfn.CONCAT(" y ",BX1484)))))</f>
        <v/>
      </c>
      <c r="BX1484" s="421">
        <v>396</v>
      </c>
      <c r="BY1484"/>
      <c r="BZ1484"/>
      <c r="CA1484"/>
      <c r="CB1484"/>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c r="DE1484"/>
      <c r="DF1484"/>
      <c r="DG1484"/>
      <c r="DH1484"/>
      <c r="DI1484"/>
      <c r="DJ1484"/>
      <c r="DK1484"/>
      <c r="DL1484"/>
      <c r="DM1484"/>
      <c r="DN1484"/>
      <c r="DO1484"/>
      <c r="DP1484"/>
      <c r="DQ1484"/>
      <c r="DR1484"/>
      <c r="DS1484"/>
      <c r="DT1484"/>
      <c r="DU1484"/>
      <c r="DV1484"/>
      <c r="DW1484"/>
      <c r="DX1484"/>
      <c r="DY1484"/>
      <c r="DZ1484"/>
      <c r="EA1484"/>
      <c r="EB1484"/>
      <c r="EC1484"/>
    </row>
    <row r="1485" spans="1:133" ht="14.25">
      <c r="A1485" s="405"/>
      <c r="B1485" s="6"/>
      <c r="C1485" s="421" t="s">
        <v>7062</v>
      </c>
      <c r="D1485" s="668" t="str">
        <f>IF($AC$1082="","",IF(HLOOKUP($AC$1082,Presentación!$AQ$3:$BV$574,Presentación!AP400)="","",HLOOKUP($AC$1082,Presentación!$AQ$3:$BV$574,Presentación!AP400,0)))</f>
        <v/>
      </c>
      <c r="E1485" s="669"/>
      <c r="F1485" s="670"/>
      <c r="G1485" s="763" t="str">
        <f>IF($AC$1082="","",IF(HLOOKUP($AC$1082,Presentación!$BZ$3:$DE$574,Presentación!AP400,0)="","",HLOOKUP($AC$1082,Presentación!$BZ$3:$DE$574,Presentación!AP400,0)))</f>
        <v/>
      </c>
      <c r="H1485" s="669"/>
      <c r="I1485" s="669"/>
      <c r="J1485" s="669"/>
      <c r="K1485" s="669"/>
      <c r="L1485" s="670"/>
      <c r="M1485" s="112"/>
      <c r="N1485" s="112"/>
      <c r="O1485" s="112"/>
      <c r="P1485" s="112"/>
      <c r="Q1485" s="112"/>
      <c r="R1485" s="112"/>
      <c r="S1485" s="112"/>
      <c r="T1485" s="112"/>
      <c r="U1485" s="112"/>
      <c r="V1485" s="112"/>
      <c r="W1485" s="112"/>
      <c r="X1485" s="112"/>
      <c r="Y1485" s="112"/>
      <c r="Z1485" s="112"/>
      <c r="AA1485" s="112"/>
      <c r="AB1485" s="112"/>
      <c r="AC1485" s="112"/>
      <c r="AD1485" s="112"/>
      <c r="AG1485">
        <f t="shared" si="525"/>
        <v>0</v>
      </c>
      <c r="AH1485" s="247">
        <f t="shared" si="526"/>
        <v>0</v>
      </c>
      <c r="AI1485" s="310" t="str">
        <f>IF(AH1485=0,"",
IF(SUM($AH$1088:AH1485)=1,AJ1485,
IF($AH$1663&gt;SUM($AH$1088:AH1485),_xlfn.CONCAT(", ",AJ1485),
IF($AH$1663=SUM($AH$1088:AH1485),_xlfn.CONCAT(" y ",AJ1485)))))</f>
        <v/>
      </c>
      <c r="AJ1485" s="421">
        <v>398</v>
      </c>
      <c r="AK1485">
        <f t="shared" si="524"/>
        <v>0</v>
      </c>
      <c r="AL1485">
        <f t="shared" si="527"/>
        <v>0</v>
      </c>
      <c r="AM1485">
        <f t="shared" si="528"/>
        <v>0</v>
      </c>
      <c r="AN1485">
        <f t="shared" si="529"/>
        <v>0</v>
      </c>
      <c r="AO1485">
        <f t="shared" si="530"/>
        <v>0</v>
      </c>
      <c r="AP1485">
        <f t="shared" si="531"/>
        <v>0</v>
      </c>
      <c r="AQ1485">
        <f t="shared" si="532"/>
        <v>0</v>
      </c>
      <c r="AR1485">
        <f t="shared" si="533"/>
        <v>0</v>
      </c>
      <c r="AS1485">
        <f t="shared" si="534"/>
        <v>0</v>
      </c>
      <c r="AT1485">
        <f t="shared" si="535"/>
        <v>0</v>
      </c>
      <c r="AU1485">
        <f t="shared" si="536"/>
        <v>0</v>
      </c>
      <c r="AV1485">
        <f t="shared" si="537"/>
        <v>0</v>
      </c>
      <c r="AW1485">
        <f t="shared" si="538"/>
        <v>0</v>
      </c>
      <c r="AX1485">
        <f t="shared" si="539"/>
        <v>0</v>
      </c>
      <c r="AY1485">
        <f t="shared" si="540"/>
        <v>0</v>
      </c>
      <c r="AZ1485">
        <f t="shared" si="541"/>
        <v>0</v>
      </c>
      <c r="BA1485">
        <f t="shared" si="542"/>
        <v>0</v>
      </c>
      <c r="BB1485">
        <f t="shared" si="543"/>
        <v>0</v>
      </c>
      <c r="BC1485">
        <f t="shared" si="544"/>
        <v>0</v>
      </c>
      <c r="BD1485">
        <f t="shared" si="545"/>
        <v>0</v>
      </c>
      <c r="BE1485">
        <f t="shared" si="546"/>
        <v>0</v>
      </c>
      <c r="BF1485">
        <f t="shared" si="547"/>
        <v>0</v>
      </c>
      <c r="BG1485">
        <f t="shared" si="548"/>
        <v>0</v>
      </c>
      <c r="BH1485">
        <f t="shared" si="549"/>
        <v>0</v>
      </c>
      <c r="BI1485">
        <f t="shared" si="550"/>
        <v>0</v>
      </c>
      <c r="BJ1485" s="311">
        <f t="shared" si="551"/>
        <v>0</v>
      </c>
      <c r="BK1485" s="312">
        <f t="shared" si="552"/>
        <v>0</v>
      </c>
      <c r="BL1485" s="313">
        <f t="shared" si="553"/>
        <v>0</v>
      </c>
      <c r="BM1485" s="314">
        <f t="shared" si="560"/>
        <v>0</v>
      </c>
      <c r="BN1485" s="311">
        <f t="shared" si="554"/>
        <v>0</v>
      </c>
      <c r="BO1485" s="312">
        <f t="shared" si="555"/>
        <v>0</v>
      </c>
      <c r="BP1485" s="313">
        <f t="shared" si="556"/>
        <v>0</v>
      </c>
      <c r="BQ1485" s="314">
        <f t="shared" si="561"/>
        <v>0</v>
      </c>
      <c r="BR1485" s="311">
        <f t="shared" si="557"/>
        <v>0</v>
      </c>
      <c r="BS1485" s="312">
        <f t="shared" si="558"/>
        <v>0</v>
      </c>
      <c r="BT1485" s="313">
        <f t="shared" si="559"/>
        <v>0</v>
      </c>
      <c r="BU1485" s="314">
        <f t="shared" si="562"/>
        <v>0</v>
      </c>
      <c r="BV1485" s="247">
        <f t="shared" si="563"/>
        <v>0</v>
      </c>
      <c r="BW1485" s="310" t="str">
        <f>IF(BV1485=0,"",
IF(SUM($BV$1089:BV1485)=1,BX1485,
IF($BV$1664&gt;SUM($BV$1089:BV1485),_xlfn.CONCAT(", ",BX1485),
IF($BV$1664=SUM($BV$1089:BV1485),_xlfn.CONCAT(" y ",BX1485)))))</f>
        <v/>
      </c>
      <c r="BX1485" s="421">
        <v>397</v>
      </c>
      <c r="BY1485"/>
      <c r="BZ1485"/>
      <c r="CA1485"/>
      <c r="CB148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c r="DE1485"/>
      <c r="DF1485"/>
      <c r="DG1485"/>
      <c r="DH1485"/>
      <c r="DI1485"/>
      <c r="DJ1485"/>
      <c r="DK1485"/>
      <c r="DL1485"/>
      <c r="DM1485"/>
      <c r="DN1485"/>
      <c r="DO1485"/>
      <c r="DP1485"/>
      <c r="DQ1485"/>
      <c r="DR1485"/>
      <c r="DS1485"/>
      <c r="DT1485"/>
      <c r="DU1485"/>
      <c r="DV1485"/>
      <c r="DW1485"/>
      <c r="DX1485"/>
      <c r="DY1485"/>
      <c r="DZ1485"/>
      <c r="EA1485"/>
      <c r="EB1485"/>
      <c r="EC1485"/>
    </row>
    <row r="1486" spans="1:133" ht="14.25">
      <c r="A1486" s="405"/>
      <c r="B1486" s="6"/>
      <c r="C1486" s="421" t="s">
        <v>7063</v>
      </c>
      <c r="D1486" s="668" t="str">
        <f>IF($AC$1082="","",IF(HLOOKUP($AC$1082,Presentación!$AQ$3:$BV$574,Presentación!AP401)="","",HLOOKUP($AC$1082,Presentación!$AQ$3:$BV$574,Presentación!AP401,0)))</f>
        <v/>
      </c>
      <c r="E1486" s="669"/>
      <c r="F1486" s="670"/>
      <c r="G1486" s="763" t="str">
        <f>IF($AC$1082="","",IF(HLOOKUP($AC$1082,Presentación!$BZ$3:$DE$574,Presentación!AP401,0)="","",HLOOKUP($AC$1082,Presentación!$BZ$3:$DE$574,Presentación!AP401,0)))</f>
        <v/>
      </c>
      <c r="H1486" s="669"/>
      <c r="I1486" s="669"/>
      <c r="J1486" s="669"/>
      <c r="K1486" s="669"/>
      <c r="L1486" s="670"/>
      <c r="M1486" s="112"/>
      <c r="N1486" s="112"/>
      <c r="O1486" s="112"/>
      <c r="P1486" s="112"/>
      <c r="Q1486" s="112"/>
      <c r="R1486" s="112"/>
      <c r="S1486" s="112"/>
      <c r="T1486" s="112"/>
      <c r="U1486" s="112"/>
      <c r="V1486" s="112"/>
      <c r="W1486" s="112"/>
      <c r="X1486" s="112"/>
      <c r="Y1486" s="112"/>
      <c r="Z1486" s="112"/>
      <c r="AA1486" s="112"/>
      <c r="AB1486" s="112"/>
      <c r="AC1486" s="112"/>
      <c r="AD1486" s="112"/>
      <c r="AG1486">
        <f t="shared" si="525"/>
        <v>0</v>
      </c>
      <c r="AH1486" s="247">
        <f t="shared" si="526"/>
        <v>0</v>
      </c>
      <c r="AI1486" s="310" t="str">
        <f>IF(AH1486=0,"",
IF(SUM($AH$1088:AH1486)=1,AJ1486,
IF($AH$1663&gt;SUM($AH$1088:AH1486),_xlfn.CONCAT(", ",AJ1486),
IF($AH$1663=SUM($AH$1088:AH1486),_xlfn.CONCAT(" y ",AJ1486)))))</f>
        <v/>
      </c>
      <c r="AJ1486" s="421">
        <v>399</v>
      </c>
      <c r="AK1486">
        <f t="shared" si="524"/>
        <v>0</v>
      </c>
      <c r="AL1486">
        <f t="shared" si="527"/>
        <v>0</v>
      </c>
      <c r="AM1486">
        <f t="shared" si="528"/>
        <v>0</v>
      </c>
      <c r="AN1486">
        <f t="shared" si="529"/>
        <v>0</v>
      </c>
      <c r="AO1486">
        <f t="shared" si="530"/>
        <v>0</v>
      </c>
      <c r="AP1486">
        <f t="shared" si="531"/>
        <v>0</v>
      </c>
      <c r="AQ1486">
        <f t="shared" si="532"/>
        <v>0</v>
      </c>
      <c r="AR1486">
        <f t="shared" si="533"/>
        <v>0</v>
      </c>
      <c r="AS1486">
        <f t="shared" si="534"/>
        <v>0</v>
      </c>
      <c r="AT1486">
        <f t="shared" si="535"/>
        <v>0</v>
      </c>
      <c r="AU1486">
        <f t="shared" si="536"/>
        <v>0</v>
      </c>
      <c r="AV1486">
        <f t="shared" si="537"/>
        <v>0</v>
      </c>
      <c r="AW1486">
        <f t="shared" si="538"/>
        <v>0</v>
      </c>
      <c r="AX1486">
        <f t="shared" si="539"/>
        <v>0</v>
      </c>
      <c r="AY1486">
        <f t="shared" si="540"/>
        <v>0</v>
      </c>
      <c r="AZ1486">
        <f t="shared" si="541"/>
        <v>0</v>
      </c>
      <c r="BA1486">
        <f t="shared" si="542"/>
        <v>0</v>
      </c>
      <c r="BB1486">
        <f t="shared" si="543"/>
        <v>0</v>
      </c>
      <c r="BC1486">
        <f t="shared" si="544"/>
        <v>0</v>
      </c>
      <c r="BD1486">
        <f t="shared" si="545"/>
        <v>0</v>
      </c>
      <c r="BE1486">
        <f t="shared" si="546"/>
        <v>0</v>
      </c>
      <c r="BF1486">
        <f t="shared" si="547"/>
        <v>0</v>
      </c>
      <c r="BG1486">
        <f t="shared" si="548"/>
        <v>0</v>
      </c>
      <c r="BH1486">
        <f t="shared" si="549"/>
        <v>0</v>
      </c>
      <c r="BI1486">
        <f t="shared" si="550"/>
        <v>0</v>
      </c>
      <c r="BJ1486" s="311">
        <f t="shared" si="551"/>
        <v>0</v>
      </c>
      <c r="BK1486" s="312">
        <f t="shared" si="552"/>
        <v>0</v>
      </c>
      <c r="BL1486" s="313">
        <f t="shared" si="553"/>
        <v>0</v>
      </c>
      <c r="BM1486" s="314">
        <f t="shared" si="560"/>
        <v>0</v>
      </c>
      <c r="BN1486" s="311">
        <f t="shared" si="554"/>
        <v>0</v>
      </c>
      <c r="BO1486" s="312">
        <f t="shared" si="555"/>
        <v>0</v>
      </c>
      <c r="BP1486" s="313">
        <f t="shared" si="556"/>
        <v>0</v>
      </c>
      <c r="BQ1486" s="314">
        <f t="shared" si="561"/>
        <v>0</v>
      </c>
      <c r="BR1486" s="311">
        <f t="shared" si="557"/>
        <v>0</v>
      </c>
      <c r="BS1486" s="312">
        <f t="shared" si="558"/>
        <v>0</v>
      </c>
      <c r="BT1486" s="313">
        <f t="shared" si="559"/>
        <v>0</v>
      </c>
      <c r="BU1486" s="314">
        <f t="shared" si="562"/>
        <v>0</v>
      </c>
      <c r="BV1486" s="247">
        <f t="shared" si="563"/>
        <v>0</v>
      </c>
      <c r="BW1486" s="310" t="str">
        <f>IF(BV1486=0,"",
IF(SUM($BV$1089:BV1486)=1,BX1486,
IF($BV$1664&gt;SUM($BV$1089:BV1486),_xlfn.CONCAT(", ",BX1486),
IF($BV$1664=SUM($BV$1089:BV1486),_xlfn.CONCAT(" y ",BX1486)))))</f>
        <v/>
      </c>
      <c r="BX1486" s="421">
        <v>398</v>
      </c>
      <c r="BY1486"/>
      <c r="BZ1486"/>
      <c r="CA1486"/>
      <c r="CB1486"/>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c r="DE1486"/>
      <c r="DF1486"/>
      <c r="DG1486"/>
      <c r="DH1486"/>
      <c r="DI1486"/>
      <c r="DJ1486"/>
      <c r="DK1486"/>
      <c r="DL1486"/>
      <c r="DM1486"/>
      <c r="DN1486"/>
      <c r="DO1486"/>
      <c r="DP1486"/>
      <c r="DQ1486"/>
      <c r="DR1486"/>
      <c r="DS1486"/>
      <c r="DT1486"/>
      <c r="DU1486"/>
      <c r="DV1486"/>
      <c r="DW1486"/>
      <c r="DX1486"/>
      <c r="DY1486"/>
      <c r="DZ1486"/>
      <c r="EA1486"/>
      <c r="EB1486"/>
      <c r="EC1486"/>
    </row>
    <row r="1487" spans="1:133" ht="14.25">
      <c r="A1487" s="405"/>
      <c r="B1487" s="6"/>
      <c r="C1487" s="421" t="s">
        <v>7064</v>
      </c>
      <c r="D1487" s="668" t="str">
        <f>IF($AC$1082="","",IF(HLOOKUP($AC$1082,Presentación!$AQ$3:$BV$574,Presentación!AP402)="","",HLOOKUP($AC$1082,Presentación!$AQ$3:$BV$574,Presentación!AP402,0)))</f>
        <v/>
      </c>
      <c r="E1487" s="669"/>
      <c r="F1487" s="670"/>
      <c r="G1487" s="763" t="str">
        <f>IF($AC$1082="","",IF(HLOOKUP($AC$1082,Presentación!$BZ$3:$DE$574,Presentación!AP402,0)="","",HLOOKUP($AC$1082,Presentación!$BZ$3:$DE$574,Presentación!AP402,0)))</f>
        <v/>
      </c>
      <c r="H1487" s="669"/>
      <c r="I1487" s="669"/>
      <c r="J1487" s="669"/>
      <c r="K1487" s="669"/>
      <c r="L1487" s="670"/>
      <c r="M1487" s="112"/>
      <c r="N1487" s="112"/>
      <c r="O1487" s="112"/>
      <c r="P1487" s="112"/>
      <c r="Q1487" s="112"/>
      <c r="R1487" s="112"/>
      <c r="S1487" s="112"/>
      <c r="T1487" s="112"/>
      <c r="U1487" s="112"/>
      <c r="V1487" s="112"/>
      <c r="W1487" s="112"/>
      <c r="X1487" s="112"/>
      <c r="Y1487" s="112"/>
      <c r="Z1487" s="112"/>
      <c r="AA1487" s="112"/>
      <c r="AB1487" s="112"/>
      <c r="AC1487" s="112"/>
      <c r="AD1487" s="112"/>
      <c r="AG1487">
        <f t="shared" si="525"/>
        <v>0</v>
      </c>
      <c r="AH1487" s="247">
        <f t="shared" si="526"/>
        <v>0</v>
      </c>
      <c r="AI1487" s="310" t="str">
        <f>IF(AH1487=0,"",
IF(SUM($AH$1088:AH1487)=1,AJ1487,
IF($AH$1663&gt;SUM($AH$1088:AH1487),_xlfn.CONCAT(", ",AJ1487),
IF($AH$1663=SUM($AH$1088:AH1487),_xlfn.CONCAT(" y ",AJ1487)))))</f>
        <v/>
      </c>
      <c r="AJ1487" s="421">
        <v>400</v>
      </c>
      <c r="AK1487">
        <f t="shared" si="524"/>
        <v>0</v>
      </c>
      <c r="AL1487">
        <f t="shared" si="527"/>
        <v>0</v>
      </c>
      <c r="AM1487">
        <f t="shared" si="528"/>
        <v>0</v>
      </c>
      <c r="AN1487">
        <f t="shared" si="529"/>
        <v>0</v>
      </c>
      <c r="AO1487">
        <f t="shared" si="530"/>
        <v>0</v>
      </c>
      <c r="AP1487">
        <f t="shared" si="531"/>
        <v>0</v>
      </c>
      <c r="AQ1487">
        <f t="shared" si="532"/>
        <v>0</v>
      </c>
      <c r="AR1487">
        <f t="shared" si="533"/>
        <v>0</v>
      </c>
      <c r="AS1487">
        <f t="shared" si="534"/>
        <v>0</v>
      </c>
      <c r="AT1487">
        <f t="shared" si="535"/>
        <v>0</v>
      </c>
      <c r="AU1487">
        <f t="shared" si="536"/>
        <v>0</v>
      </c>
      <c r="AV1487">
        <f t="shared" si="537"/>
        <v>0</v>
      </c>
      <c r="AW1487">
        <f t="shared" si="538"/>
        <v>0</v>
      </c>
      <c r="AX1487">
        <f t="shared" si="539"/>
        <v>0</v>
      </c>
      <c r="AY1487">
        <f t="shared" si="540"/>
        <v>0</v>
      </c>
      <c r="AZ1487">
        <f t="shared" si="541"/>
        <v>0</v>
      </c>
      <c r="BA1487">
        <f t="shared" si="542"/>
        <v>0</v>
      </c>
      <c r="BB1487">
        <f t="shared" si="543"/>
        <v>0</v>
      </c>
      <c r="BC1487">
        <f t="shared" si="544"/>
        <v>0</v>
      </c>
      <c r="BD1487">
        <f t="shared" si="545"/>
        <v>0</v>
      </c>
      <c r="BE1487">
        <f t="shared" si="546"/>
        <v>0</v>
      </c>
      <c r="BF1487">
        <f t="shared" si="547"/>
        <v>0</v>
      </c>
      <c r="BG1487">
        <f t="shared" si="548"/>
        <v>0</v>
      </c>
      <c r="BH1487">
        <f t="shared" si="549"/>
        <v>0</v>
      </c>
      <c r="BI1487">
        <f t="shared" si="550"/>
        <v>0</v>
      </c>
      <c r="BJ1487" s="311">
        <f t="shared" si="551"/>
        <v>0</v>
      </c>
      <c r="BK1487" s="312">
        <f t="shared" si="552"/>
        <v>0</v>
      </c>
      <c r="BL1487" s="313">
        <f t="shared" si="553"/>
        <v>0</v>
      </c>
      <c r="BM1487" s="314">
        <f t="shared" si="560"/>
        <v>0</v>
      </c>
      <c r="BN1487" s="311">
        <f t="shared" si="554"/>
        <v>0</v>
      </c>
      <c r="BO1487" s="312">
        <f t="shared" si="555"/>
        <v>0</v>
      </c>
      <c r="BP1487" s="313">
        <f t="shared" si="556"/>
        <v>0</v>
      </c>
      <c r="BQ1487" s="314">
        <f t="shared" si="561"/>
        <v>0</v>
      </c>
      <c r="BR1487" s="311">
        <f t="shared" si="557"/>
        <v>0</v>
      </c>
      <c r="BS1487" s="312">
        <f t="shared" si="558"/>
        <v>0</v>
      </c>
      <c r="BT1487" s="313">
        <f t="shared" si="559"/>
        <v>0</v>
      </c>
      <c r="BU1487" s="314">
        <f t="shared" si="562"/>
        <v>0</v>
      </c>
      <c r="BV1487" s="247">
        <f t="shared" si="563"/>
        <v>0</v>
      </c>
      <c r="BW1487" s="310" t="str">
        <f>IF(BV1487=0,"",
IF(SUM($BV$1089:BV1487)=1,BX1487,
IF($BV$1664&gt;SUM($BV$1089:BV1487),_xlfn.CONCAT(", ",BX1487),
IF($BV$1664=SUM($BV$1089:BV1487),_xlfn.CONCAT(" y ",BX1487)))))</f>
        <v/>
      </c>
      <c r="BX1487" s="421">
        <v>399</v>
      </c>
      <c r="BY1487"/>
      <c r="BZ1487"/>
      <c r="CA1487"/>
      <c r="CB1487"/>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c r="DE1487"/>
      <c r="DF1487"/>
      <c r="DG1487"/>
      <c r="DH1487"/>
      <c r="DI1487"/>
      <c r="DJ1487"/>
      <c r="DK1487"/>
      <c r="DL1487"/>
      <c r="DM1487"/>
      <c r="DN1487"/>
      <c r="DO1487"/>
      <c r="DP1487"/>
      <c r="DQ1487"/>
      <c r="DR1487"/>
      <c r="DS1487"/>
      <c r="DT1487"/>
      <c r="DU1487"/>
      <c r="DV1487"/>
      <c r="DW1487"/>
      <c r="DX1487"/>
      <c r="DY1487"/>
      <c r="DZ1487"/>
      <c r="EA1487"/>
      <c r="EB1487"/>
      <c r="EC1487"/>
    </row>
    <row r="1488" spans="1:133" ht="14.25">
      <c r="A1488" s="405"/>
      <c r="B1488" s="6"/>
      <c r="C1488" s="421" t="s">
        <v>7065</v>
      </c>
      <c r="D1488" s="668" t="str">
        <f>IF($AC$1082="","",IF(HLOOKUP($AC$1082,Presentación!$AQ$3:$BV$574,Presentación!AP403)="","",HLOOKUP($AC$1082,Presentación!$AQ$3:$BV$574,Presentación!AP403,0)))</f>
        <v/>
      </c>
      <c r="E1488" s="669"/>
      <c r="F1488" s="670"/>
      <c r="G1488" s="763" t="str">
        <f>IF($AC$1082="","",IF(HLOOKUP($AC$1082,Presentación!$BZ$3:$DE$574,Presentación!AP403,0)="","",HLOOKUP($AC$1082,Presentación!$BZ$3:$DE$574,Presentación!AP403,0)))</f>
        <v/>
      </c>
      <c r="H1488" s="669"/>
      <c r="I1488" s="669"/>
      <c r="J1488" s="669"/>
      <c r="K1488" s="669"/>
      <c r="L1488" s="670"/>
      <c r="M1488" s="112"/>
      <c r="N1488" s="112"/>
      <c r="O1488" s="112"/>
      <c r="P1488" s="112"/>
      <c r="Q1488" s="112"/>
      <c r="R1488" s="112"/>
      <c r="S1488" s="112"/>
      <c r="T1488" s="112"/>
      <c r="U1488" s="112"/>
      <c r="V1488" s="112"/>
      <c r="W1488" s="112"/>
      <c r="X1488" s="112"/>
      <c r="Y1488" s="112"/>
      <c r="Z1488" s="112"/>
      <c r="AA1488" s="112"/>
      <c r="AB1488" s="112"/>
      <c r="AC1488" s="112"/>
      <c r="AD1488" s="112"/>
      <c r="AG1488">
        <f t="shared" si="525"/>
        <v>0</v>
      </c>
      <c r="AH1488" s="247">
        <f t="shared" si="526"/>
        <v>0</v>
      </c>
      <c r="AI1488" s="310" t="str">
        <f>IF(AH1488=0,"",
IF(SUM($AH$1088:AH1488)=1,AJ1488,
IF($AH$1663&gt;SUM($AH$1088:AH1488),_xlfn.CONCAT(", ",AJ1488),
IF($AH$1663=SUM($AH$1088:AH1488),_xlfn.CONCAT(" y ",AJ1488)))))</f>
        <v/>
      </c>
      <c r="AJ1488" s="421">
        <v>401</v>
      </c>
      <c r="AK1488">
        <f t="shared" si="524"/>
        <v>0</v>
      </c>
      <c r="AL1488">
        <f t="shared" si="527"/>
        <v>0</v>
      </c>
      <c r="AM1488">
        <f t="shared" si="528"/>
        <v>0</v>
      </c>
      <c r="AN1488">
        <f t="shared" si="529"/>
        <v>0</v>
      </c>
      <c r="AO1488">
        <f t="shared" si="530"/>
        <v>0</v>
      </c>
      <c r="AP1488">
        <f t="shared" si="531"/>
        <v>0</v>
      </c>
      <c r="AQ1488">
        <f t="shared" si="532"/>
        <v>0</v>
      </c>
      <c r="AR1488">
        <f t="shared" si="533"/>
        <v>0</v>
      </c>
      <c r="AS1488">
        <f t="shared" si="534"/>
        <v>0</v>
      </c>
      <c r="AT1488">
        <f t="shared" si="535"/>
        <v>0</v>
      </c>
      <c r="AU1488">
        <f t="shared" si="536"/>
        <v>0</v>
      </c>
      <c r="AV1488">
        <f t="shared" si="537"/>
        <v>0</v>
      </c>
      <c r="AW1488">
        <f t="shared" si="538"/>
        <v>0</v>
      </c>
      <c r="AX1488">
        <f t="shared" si="539"/>
        <v>0</v>
      </c>
      <c r="AY1488">
        <f t="shared" si="540"/>
        <v>0</v>
      </c>
      <c r="AZ1488">
        <f t="shared" si="541"/>
        <v>0</v>
      </c>
      <c r="BA1488">
        <f t="shared" si="542"/>
        <v>0</v>
      </c>
      <c r="BB1488">
        <f t="shared" si="543"/>
        <v>0</v>
      </c>
      <c r="BC1488">
        <f t="shared" si="544"/>
        <v>0</v>
      </c>
      <c r="BD1488">
        <f t="shared" si="545"/>
        <v>0</v>
      </c>
      <c r="BE1488">
        <f t="shared" si="546"/>
        <v>0</v>
      </c>
      <c r="BF1488">
        <f t="shared" si="547"/>
        <v>0</v>
      </c>
      <c r="BG1488">
        <f t="shared" si="548"/>
        <v>0</v>
      </c>
      <c r="BH1488">
        <f t="shared" si="549"/>
        <v>0</v>
      </c>
      <c r="BI1488">
        <f t="shared" si="550"/>
        <v>0</v>
      </c>
      <c r="BJ1488" s="311">
        <f t="shared" si="551"/>
        <v>0</v>
      </c>
      <c r="BK1488" s="312">
        <f t="shared" si="552"/>
        <v>0</v>
      </c>
      <c r="BL1488" s="313">
        <f t="shared" si="553"/>
        <v>0</v>
      </c>
      <c r="BM1488" s="314">
        <f t="shared" si="560"/>
        <v>0</v>
      </c>
      <c r="BN1488" s="311">
        <f t="shared" si="554"/>
        <v>0</v>
      </c>
      <c r="BO1488" s="312">
        <f t="shared" si="555"/>
        <v>0</v>
      </c>
      <c r="BP1488" s="313">
        <f t="shared" si="556"/>
        <v>0</v>
      </c>
      <c r="BQ1488" s="314">
        <f t="shared" si="561"/>
        <v>0</v>
      </c>
      <c r="BR1488" s="311">
        <f t="shared" si="557"/>
        <v>0</v>
      </c>
      <c r="BS1488" s="312">
        <f t="shared" si="558"/>
        <v>0</v>
      </c>
      <c r="BT1488" s="313">
        <f t="shared" si="559"/>
        <v>0</v>
      </c>
      <c r="BU1488" s="314">
        <f t="shared" si="562"/>
        <v>0</v>
      </c>
      <c r="BV1488" s="247">
        <f t="shared" si="563"/>
        <v>0</v>
      </c>
      <c r="BW1488" s="310" t="str">
        <f>IF(BV1488=0,"",
IF(SUM($BV$1089:BV1488)=1,BX1488,
IF($BV$1664&gt;SUM($BV$1089:BV1488),_xlfn.CONCAT(", ",BX1488),
IF($BV$1664=SUM($BV$1089:BV1488),_xlfn.CONCAT(" y ",BX1488)))))</f>
        <v/>
      </c>
      <c r="BX1488" s="421">
        <v>400</v>
      </c>
      <c r="BY1488"/>
      <c r="BZ1488"/>
      <c r="CA1488"/>
      <c r="CB1488"/>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c r="DE1488"/>
      <c r="DF1488"/>
      <c r="DG1488"/>
      <c r="DH1488"/>
      <c r="DI1488"/>
      <c r="DJ1488"/>
      <c r="DK1488"/>
      <c r="DL1488"/>
      <c r="DM1488"/>
      <c r="DN1488"/>
      <c r="DO1488"/>
      <c r="DP1488"/>
      <c r="DQ1488"/>
      <c r="DR1488"/>
      <c r="DS1488"/>
      <c r="DT1488"/>
      <c r="DU1488"/>
      <c r="DV1488"/>
      <c r="DW1488"/>
      <c r="DX1488"/>
      <c r="DY1488"/>
      <c r="DZ1488"/>
      <c r="EA1488"/>
      <c r="EB1488"/>
      <c r="EC1488"/>
    </row>
    <row r="1489" spans="1:133" ht="14.25">
      <c r="A1489" s="405"/>
      <c r="B1489" s="6"/>
      <c r="C1489" s="421" t="s">
        <v>7066</v>
      </c>
      <c r="D1489" s="668" t="str">
        <f>IF($AC$1082="","",IF(HLOOKUP($AC$1082,Presentación!$AQ$3:$BV$574,Presentación!AP404)="","",HLOOKUP($AC$1082,Presentación!$AQ$3:$BV$574,Presentación!AP404,0)))</f>
        <v/>
      </c>
      <c r="E1489" s="669"/>
      <c r="F1489" s="670"/>
      <c r="G1489" s="763" t="str">
        <f>IF($AC$1082="","",IF(HLOOKUP($AC$1082,Presentación!$BZ$3:$DE$574,Presentación!AP404,0)="","",HLOOKUP($AC$1082,Presentación!$BZ$3:$DE$574,Presentación!AP404,0)))</f>
        <v/>
      </c>
      <c r="H1489" s="669"/>
      <c r="I1489" s="669"/>
      <c r="J1489" s="669"/>
      <c r="K1489" s="669"/>
      <c r="L1489" s="670"/>
      <c r="M1489" s="112"/>
      <c r="N1489" s="112"/>
      <c r="O1489" s="112"/>
      <c r="P1489" s="112"/>
      <c r="Q1489" s="112"/>
      <c r="R1489" s="112"/>
      <c r="S1489" s="112"/>
      <c r="T1489" s="112"/>
      <c r="U1489" s="112"/>
      <c r="V1489" s="112"/>
      <c r="W1489" s="112"/>
      <c r="X1489" s="112"/>
      <c r="Y1489" s="112"/>
      <c r="Z1489" s="112"/>
      <c r="AA1489" s="112"/>
      <c r="AB1489" s="112"/>
      <c r="AC1489" s="112"/>
      <c r="AD1489" s="112"/>
      <c r="AG1489">
        <f t="shared" si="525"/>
        <v>0</v>
      </c>
      <c r="AH1489" s="247">
        <f t="shared" si="526"/>
        <v>0</v>
      </c>
      <c r="AI1489" s="310" t="str">
        <f>IF(AH1489=0,"",
IF(SUM($AH$1088:AH1489)=1,AJ1489,
IF($AH$1663&gt;SUM($AH$1088:AH1489),_xlfn.CONCAT(", ",AJ1489),
IF($AH$1663=SUM($AH$1088:AH1489),_xlfn.CONCAT(" y ",AJ1489)))))</f>
        <v/>
      </c>
      <c r="AJ1489" s="421">
        <v>402</v>
      </c>
      <c r="AK1489">
        <f t="shared" si="524"/>
        <v>0</v>
      </c>
      <c r="AL1489">
        <f t="shared" si="527"/>
        <v>0</v>
      </c>
      <c r="AM1489">
        <f t="shared" si="528"/>
        <v>0</v>
      </c>
      <c r="AN1489">
        <f t="shared" si="529"/>
        <v>0</v>
      </c>
      <c r="AO1489">
        <f t="shared" si="530"/>
        <v>0</v>
      </c>
      <c r="AP1489">
        <f t="shared" si="531"/>
        <v>0</v>
      </c>
      <c r="AQ1489">
        <f t="shared" si="532"/>
        <v>0</v>
      </c>
      <c r="AR1489">
        <f t="shared" si="533"/>
        <v>0</v>
      </c>
      <c r="AS1489">
        <f t="shared" si="534"/>
        <v>0</v>
      </c>
      <c r="AT1489">
        <f t="shared" si="535"/>
        <v>0</v>
      </c>
      <c r="AU1489">
        <f t="shared" si="536"/>
        <v>0</v>
      </c>
      <c r="AV1489">
        <f t="shared" si="537"/>
        <v>0</v>
      </c>
      <c r="AW1489">
        <f t="shared" si="538"/>
        <v>0</v>
      </c>
      <c r="AX1489">
        <f t="shared" si="539"/>
        <v>0</v>
      </c>
      <c r="AY1489">
        <f t="shared" si="540"/>
        <v>0</v>
      </c>
      <c r="AZ1489">
        <f t="shared" si="541"/>
        <v>0</v>
      </c>
      <c r="BA1489">
        <f t="shared" si="542"/>
        <v>0</v>
      </c>
      <c r="BB1489">
        <f t="shared" si="543"/>
        <v>0</v>
      </c>
      <c r="BC1489">
        <f t="shared" si="544"/>
        <v>0</v>
      </c>
      <c r="BD1489">
        <f t="shared" si="545"/>
        <v>0</v>
      </c>
      <c r="BE1489">
        <f t="shared" si="546"/>
        <v>0</v>
      </c>
      <c r="BF1489">
        <f t="shared" si="547"/>
        <v>0</v>
      </c>
      <c r="BG1489">
        <f t="shared" si="548"/>
        <v>0</v>
      </c>
      <c r="BH1489">
        <f t="shared" si="549"/>
        <v>0</v>
      </c>
      <c r="BI1489">
        <f t="shared" si="550"/>
        <v>0</v>
      </c>
      <c r="BJ1489" s="311">
        <f t="shared" si="551"/>
        <v>0</v>
      </c>
      <c r="BK1489" s="312">
        <f t="shared" si="552"/>
        <v>0</v>
      </c>
      <c r="BL1489" s="313">
        <f t="shared" si="553"/>
        <v>0</v>
      </c>
      <c r="BM1489" s="314">
        <f t="shared" si="560"/>
        <v>0</v>
      </c>
      <c r="BN1489" s="311">
        <f t="shared" si="554"/>
        <v>0</v>
      </c>
      <c r="BO1489" s="312">
        <f t="shared" si="555"/>
        <v>0</v>
      </c>
      <c r="BP1489" s="313">
        <f t="shared" si="556"/>
        <v>0</v>
      </c>
      <c r="BQ1489" s="314">
        <f t="shared" si="561"/>
        <v>0</v>
      </c>
      <c r="BR1489" s="311">
        <f t="shared" si="557"/>
        <v>0</v>
      </c>
      <c r="BS1489" s="312">
        <f t="shared" si="558"/>
        <v>0</v>
      </c>
      <c r="BT1489" s="313">
        <f t="shared" si="559"/>
        <v>0</v>
      </c>
      <c r="BU1489" s="314">
        <f t="shared" si="562"/>
        <v>0</v>
      </c>
      <c r="BV1489" s="247">
        <f t="shared" si="563"/>
        <v>0</v>
      </c>
      <c r="BW1489" s="310" t="str">
        <f>IF(BV1489=0,"",
IF(SUM($BV$1089:BV1489)=1,BX1489,
IF($BV$1664&gt;SUM($BV$1089:BV1489),_xlfn.CONCAT(", ",BX1489),
IF($BV$1664=SUM($BV$1089:BV1489),_xlfn.CONCAT(" y ",BX1489)))))</f>
        <v/>
      </c>
      <c r="BX1489" s="421">
        <v>401</v>
      </c>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row>
    <row r="1490" spans="1:133" ht="14.25">
      <c r="A1490" s="405"/>
      <c r="B1490" s="6"/>
      <c r="C1490" s="421" t="s">
        <v>7067</v>
      </c>
      <c r="D1490" s="668" t="str">
        <f>IF($AC$1082="","",IF(HLOOKUP($AC$1082,Presentación!$AQ$3:$BV$574,Presentación!AP405)="","",HLOOKUP($AC$1082,Presentación!$AQ$3:$BV$574,Presentación!AP405,0)))</f>
        <v/>
      </c>
      <c r="E1490" s="669"/>
      <c r="F1490" s="670"/>
      <c r="G1490" s="763" t="str">
        <f>IF($AC$1082="","",IF(HLOOKUP($AC$1082,Presentación!$BZ$3:$DE$574,Presentación!AP405,0)="","",HLOOKUP($AC$1082,Presentación!$BZ$3:$DE$574,Presentación!AP405,0)))</f>
        <v/>
      </c>
      <c r="H1490" s="669"/>
      <c r="I1490" s="669"/>
      <c r="J1490" s="669"/>
      <c r="K1490" s="669"/>
      <c r="L1490" s="670"/>
      <c r="M1490" s="112"/>
      <c r="N1490" s="112"/>
      <c r="O1490" s="112"/>
      <c r="P1490" s="112"/>
      <c r="Q1490" s="112"/>
      <c r="R1490" s="112"/>
      <c r="S1490" s="112"/>
      <c r="T1490" s="112"/>
      <c r="U1490" s="112"/>
      <c r="V1490" s="112"/>
      <c r="W1490" s="112"/>
      <c r="X1490" s="112"/>
      <c r="Y1490" s="112"/>
      <c r="Z1490" s="112"/>
      <c r="AA1490" s="112"/>
      <c r="AB1490" s="112"/>
      <c r="AC1490" s="112"/>
      <c r="AD1490" s="112"/>
      <c r="AG1490">
        <f t="shared" si="525"/>
        <v>0</v>
      </c>
      <c r="AH1490" s="247">
        <f t="shared" si="526"/>
        <v>0</v>
      </c>
      <c r="AI1490" s="310" t="str">
        <f>IF(AH1490=0,"",
IF(SUM($AH$1088:AH1490)=1,AJ1490,
IF($AH$1663&gt;SUM($AH$1088:AH1490),_xlfn.CONCAT(", ",AJ1490),
IF($AH$1663=SUM($AH$1088:AH1490),_xlfn.CONCAT(" y ",AJ1490)))))</f>
        <v/>
      </c>
      <c r="AJ1490" s="421">
        <v>403</v>
      </c>
      <c r="AK1490">
        <f t="shared" si="524"/>
        <v>0</v>
      </c>
      <c r="AL1490">
        <f t="shared" si="527"/>
        <v>0</v>
      </c>
      <c r="AM1490">
        <f t="shared" si="528"/>
        <v>0</v>
      </c>
      <c r="AN1490">
        <f t="shared" si="529"/>
        <v>0</v>
      </c>
      <c r="AO1490">
        <f t="shared" si="530"/>
        <v>0</v>
      </c>
      <c r="AP1490">
        <f t="shared" si="531"/>
        <v>0</v>
      </c>
      <c r="AQ1490">
        <f t="shared" si="532"/>
        <v>0</v>
      </c>
      <c r="AR1490">
        <f t="shared" si="533"/>
        <v>0</v>
      </c>
      <c r="AS1490">
        <f t="shared" si="534"/>
        <v>0</v>
      </c>
      <c r="AT1490">
        <f t="shared" si="535"/>
        <v>0</v>
      </c>
      <c r="AU1490">
        <f t="shared" si="536"/>
        <v>0</v>
      </c>
      <c r="AV1490">
        <f t="shared" si="537"/>
        <v>0</v>
      </c>
      <c r="AW1490">
        <f t="shared" si="538"/>
        <v>0</v>
      </c>
      <c r="AX1490">
        <f t="shared" si="539"/>
        <v>0</v>
      </c>
      <c r="AY1490">
        <f t="shared" si="540"/>
        <v>0</v>
      </c>
      <c r="AZ1490">
        <f t="shared" si="541"/>
        <v>0</v>
      </c>
      <c r="BA1490">
        <f t="shared" si="542"/>
        <v>0</v>
      </c>
      <c r="BB1490">
        <f t="shared" si="543"/>
        <v>0</v>
      </c>
      <c r="BC1490">
        <f t="shared" si="544"/>
        <v>0</v>
      </c>
      <c r="BD1490">
        <f t="shared" si="545"/>
        <v>0</v>
      </c>
      <c r="BE1490">
        <f t="shared" si="546"/>
        <v>0</v>
      </c>
      <c r="BF1490">
        <f t="shared" si="547"/>
        <v>0</v>
      </c>
      <c r="BG1490">
        <f t="shared" si="548"/>
        <v>0</v>
      </c>
      <c r="BH1490">
        <f t="shared" si="549"/>
        <v>0</v>
      </c>
      <c r="BI1490">
        <f t="shared" si="550"/>
        <v>0</v>
      </c>
      <c r="BJ1490" s="311">
        <f t="shared" si="551"/>
        <v>0</v>
      </c>
      <c r="BK1490" s="312">
        <f t="shared" si="552"/>
        <v>0</v>
      </c>
      <c r="BL1490" s="313">
        <f t="shared" si="553"/>
        <v>0</v>
      </c>
      <c r="BM1490" s="314">
        <f t="shared" si="560"/>
        <v>0</v>
      </c>
      <c r="BN1490" s="311">
        <f t="shared" si="554"/>
        <v>0</v>
      </c>
      <c r="BO1490" s="312">
        <f t="shared" si="555"/>
        <v>0</v>
      </c>
      <c r="BP1490" s="313">
        <f t="shared" si="556"/>
        <v>0</v>
      </c>
      <c r="BQ1490" s="314">
        <f t="shared" si="561"/>
        <v>0</v>
      </c>
      <c r="BR1490" s="311">
        <f t="shared" si="557"/>
        <v>0</v>
      </c>
      <c r="BS1490" s="312">
        <f t="shared" si="558"/>
        <v>0</v>
      </c>
      <c r="BT1490" s="313">
        <f t="shared" si="559"/>
        <v>0</v>
      </c>
      <c r="BU1490" s="314">
        <f t="shared" si="562"/>
        <v>0</v>
      </c>
      <c r="BV1490" s="247">
        <f t="shared" si="563"/>
        <v>0</v>
      </c>
      <c r="BW1490" s="310" t="str">
        <f>IF(BV1490=0,"",
IF(SUM($BV$1089:BV1490)=1,BX1490,
IF($BV$1664&gt;SUM($BV$1089:BV1490),_xlfn.CONCAT(", ",BX1490),
IF($BV$1664=SUM($BV$1089:BV1490),_xlfn.CONCAT(" y ",BX1490)))))</f>
        <v/>
      </c>
      <c r="BX1490" s="421">
        <v>402</v>
      </c>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row>
    <row r="1491" spans="1:133" ht="14.25">
      <c r="A1491" s="405"/>
      <c r="B1491" s="6"/>
      <c r="C1491" s="421" t="s">
        <v>7068</v>
      </c>
      <c r="D1491" s="668" t="str">
        <f>IF($AC$1082="","",IF(HLOOKUP($AC$1082,Presentación!$AQ$3:$BV$574,Presentación!AP406)="","",HLOOKUP($AC$1082,Presentación!$AQ$3:$BV$574,Presentación!AP406,0)))</f>
        <v/>
      </c>
      <c r="E1491" s="669"/>
      <c r="F1491" s="670"/>
      <c r="G1491" s="763" t="str">
        <f>IF($AC$1082="","",IF(HLOOKUP($AC$1082,Presentación!$BZ$3:$DE$574,Presentación!AP406,0)="","",HLOOKUP($AC$1082,Presentación!$BZ$3:$DE$574,Presentación!AP406,0)))</f>
        <v/>
      </c>
      <c r="H1491" s="669"/>
      <c r="I1491" s="669"/>
      <c r="J1491" s="669"/>
      <c r="K1491" s="669"/>
      <c r="L1491" s="670"/>
      <c r="M1491" s="112"/>
      <c r="N1491" s="112"/>
      <c r="O1491" s="112"/>
      <c r="P1491" s="112"/>
      <c r="Q1491" s="112"/>
      <c r="R1491" s="112"/>
      <c r="S1491" s="112"/>
      <c r="T1491" s="112"/>
      <c r="U1491" s="112"/>
      <c r="V1491" s="112"/>
      <c r="W1491" s="112"/>
      <c r="X1491" s="112"/>
      <c r="Y1491" s="112"/>
      <c r="Z1491" s="112"/>
      <c r="AA1491" s="112"/>
      <c r="AB1491" s="112"/>
      <c r="AC1491" s="112"/>
      <c r="AD1491" s="112"/>
      <c r="AG1491">
        <f t="shared" si="525"/>
        <v>0</v>
      </c>
      <c r="AH1491" s="247">
        <f t="shared" si="526"/>
        <v>0</v>
      </c>
      <c r="AI1491" s="310" t="str">
        <f>IF(AH1491=0,"",
IF(SUM($AH$1088:AH1491)=1,AJ1491,
IF($AH$1663&gt;SUM($AH$1088:AH1491),_xlfn.CONCAT(", ",AJ1491),
IF($AH$1663=SUM($AH$1088:AH1491),_xlfn.CONCAT(" y ",AJ1491)))))</f>
        <v/>
      </c>
      <c r="AJ1491" s="421">
        <v>404</v>
      </c>
      <c r="AK1491">
        <f t="shared" si="524"/>
        <v>0</v>
      </c>
      <c r="AL1491">
        <f t="shared" si="527"/>
        <v>0</v>
      </c>
      <c r="AM1491">
        <f t="shared" si="528"/>
        <v>0</v>
      </c>
      <c r="AN1491">
        <f t="shared" si="529"/>
        <v>0</v>
      </c>
      <c r="AO1491">
        <f t="shared" si="530"/>
        <v>0</v>
      </c>
      <c r="AP1491">
        <f t="shared" si="531"/>
        <v>0</v>
      </c>
      <c r="AQ1491">
        <f t="shared" si="532"/>
        <v>0</v>
      </c>
      <c r="AR1491">
        <f t="shared" si="533"/>
        <v>0</v>
      </c>
      <c r="AS1491">
        <f t="shared" si="534"/>
        <v>0</v>
      </c>
      <c r="AT1491">
        <f t="shared" si="535"/>
        <v>0</v>
      </c>
      <c r="AU1491">
        <f t="shared" si="536"/>
        <v>0</v>
      </c>
      <c r="AV1491">
        <f t="shared" si="537"/>
        <v>0</v>
      </c>
      <c r="AW1491">
        <f t="shared" si="538"/>
        <v>0</v>
      </c>
      <c r="AX1491">
        <f t="shared" si="539"/>
        <v>0</v>
      </c>
      <c r="AY1491">
        <f t="shared" si="540"/>
        <v>0</v>
      </c>
      <c r="AZ1491">
        <f t="shared" si="541"/>
        <v>0</v>
      </c>
      <c r="BA1491">
        <f t="shared" si="542"/>
        <v>0</v>
      </c>
      <c r="BB1491">
        <f t="shared" si="543"/>
        <v>0</v>
      </c>
      <c r="BC1491">
        <f t="shared" si="544"/>
        <v>0</v>
      </c>
      <c r="BD1491">
        <f t="shared" si="545"/>
        <v>0</v>
      </c>
      <c r="BE1491">
        <f t="shared" si="546"/>
        <v>0</v>
      </c>
      <c r="BF1491">
        <f t="shared" si="547"/>
        <v>0</v>
      </c>
      <c r="BG1491">
        <f t="shared" si="548"/>
        <v>0</v>
      </c>
      <c r="BH1491">
        <f t="shared" si="549"/>
        <v>0</v>
      </c>
      <c r="BI1491">
        <f t="shared" si="550"/>
        <v>0</v>
      </c>
      <c r="BJ1491" s="311">
        <f t="shared" si="551"/>
        <v>0</v>
      </c>
      <c r="BK1491" s="312">
        <f t="shared" si="552"/>
        <v>0</v>
      </c>
      <c r="BL1491" s="313">
        <f t="shared" si="553"/>
        <v>0</v>
      </c>
      <c r="BM1491" s="314">
        <f t="shared" si="560"/>
        <v>0</v>
      </c>
      <c r="BN1491" s="311">
        <f t="shared" si="554"/>
        <v>0</v>
      </c>
      <c r="BO1491" s="312">
        <f t="shared" si="555"/>
        <v>0</v>
      </c>
      <c r="BP1491" s="313">
        <f t="shared" si="556"/>
        <v>0</v>
      </c>
      <c r="BQ1491" s="314">
        <f t="shared" si="561"/>
        <v>0</v>
      </c>
      <c r="BR1491" s="311">
        <f t="shared" si="557"/>
        <v>0</v>
      </c>
      <c r="BS1491" s="312">
        <f t="shared" si="558"/>
        <v>0</v>
      </c>
      <c r="BT1491" s="313">
        <f t="shared" si="559"/>
        <v>0</v>
      </c>
      <c r="BU1491" s="314">
        <f t="shared" si="562"/>
        <v>0</v>
      </c>
      <c r="BV1491" s="247">
        <f t="shared" si="563"/>
        <v>0</v>
      </c>
      <c r="BW1491" s="310" t="str">
        <f>IF(BV1491=0,"",
IF(SUM($BV$1089:BV1491)=1,BX1491,
IF($BV$1664&gt;SUM($BV$1089:BV1491),_xlfn.CONCAT(", ",BX1491),
IF($BV$1664=SUM($BV$1089:BV1491),_xlfn.CONCAT(" y ",BX1491)))))</f>
        <v/>
      </c>
      <c r="BX1491" s="421">
        <v>403</v>
      </c>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I1491"/>
      <c r="DJ1491"/>
      <c r="DK1491"/>
      <c r="DL1491"/>
      <c r="DM1491"/>
      <c r="DN1491"/>
      <c r="DO1491"/>
      <c r="DP1491"/>
      <c r="DQ1491"/>
      <c r="DR1491"/>
      <c r="DS1491"/>
      <c r="DT1491"/>
      <c r="DU1491"/>
      <c r="DV1491"/>
      <c r="DW1491"/>
      <c r="DX1491"/>
      <c r="DY1491"/>
      <c r="DZ1491"/>
      <c r="EA1491"/>
      <c r="EB1491"/>
      <c r="EC1491"/>
    </row>
    <row r="1492" spans="1:133" ht="14.25">
      <c r="A1492" s="405"/>
      <c r="B1492" s="6"/>
      <c r="C1492" s="421" t="s">
        <v>7069</v>
      </c>
      <c r="D1492" s="668" t="str">
        <f>IF($AC$1082="","",IF(HLOOKUP($AC$1082,Presentación!$AQ$3:$BV$574,Presentación!AP407)="","",HLOOKUP($AC$1082,Presentación!$AQ$3:$BV$574,Presentación!AP407,0)))</f>
        <v/>
      </c>
      <c r="E1492" s="669"/>
      <c r="F1492" s="670"/>
      <c r="G1492" s="763" t="str">
        <f>IF($AC$1082="","",IF(HLOOKUP($AC$1082,Presentación!$BZ$3:$DE$574,Presentación!AP407,0)="","",HLOOKUP($AC$1082,Presentación!$BZ$3:$DE$574,Presentación!AP407,0)))</f>
        <v/>
      </c>
      <c r="H1492" s="669"/>
      <c r="I1492" s="669"/>
      <c r="J1492" s="669"/>
      <c r="K1492" s="669"/>
      <c r="L1492" s="670"/>
      <c r="M1492" s="112"/>
      <c r="N1492" s="112"/>
      <c r="O1492" s="112"/>
      <c r="P1492" s="112"/>
      <c r="Q1492" s="112"/>
      <c r="R1492" s="112"/>
      <c r="S1492" s="112"/>
      <c r="T1492" s="112"/>
      <c r="U1492" s="112"/>
      <c r="V1492" s="112"/>
      <c r="W1492" s="112"/>
      <c r="X1492" s="112"/>
      <c r="Y1492" s="112"/>
      <c r="Z1492" s="112"/>
      <c r="AA1492" s="112"/>
      <c r="AB1492" s="112"/>
      <c r="AC1492" s="112"/>
      <c r="AD1492" s="112"/>
      <c r="AG1492">
        <f t="shared" si="525"/>
        <v>0</v>
      </c>
      <c r="AH1492" s="247">
        <f t="shared" si="526"/>
        <v>0</v>
      </c>
      <c r="AI1492" s="310" t="str">
        <f>IF(AH1492=0,"",
IF(SUM($AH$1088:AH1492)=1,AJ1492,
IF($AH$1663&gt;SUM($AH$1088:AH1492),_xlfn.CONCAT(", ",AJ1492),
IF($AH$1663=SUM($AH$1088:AH1492),_xlfn.CONCAT(" y ",AJ1492)))))</f>
        <v/>
      </c>
      <c r="AJ1492" s="421">
        <v>405</v>
      </c>
      <c r="AK1492">
        <f t="shared" si="524"/>
        <v>0</v>
      </c>
      <c r="AL1492">
        <f t="shared" si="527"/>
        <v>0</v>
      </c>
      <c r="AM1492">
        <f t="shared" si="528"/>
        <v>0</v>
      </c>
      <c r="AN1492">
        <f t="shared" si="529"/>
        <v>0</v>
      </c>
      <c r="AO1492">
        <f t="shared" si="530"/>
        <v>0</v>
      </c>
      <c r="AP1492">
        <f t="shared" si="531"/>
        <v>0</v>
      </c>
      <c r="AQ1492">
        <f t="shared" si="532"/>
        <v>0</v>
      </c>
      <c r="AR1492">
        <f t="shared" si="533"/>
        <v>0</v>
      </c>
      <c r="AS1492">
        <f t="shared" si="534"/>
        <v>0</v>
      </c>
      <c r="AT1492">
        <f t="shared" si="535"/>
        <v>0</v>
      </c>
      <c r="AU1492">
        <f t="shared" si="536"/>
        <v>0</v>
      </c>
      <c r="AV1492">
        <f t="shared" si="537"/>
        <v>0</v>
      </c>
      <c r="AW1492">
        <f t="shared" si="538"/>
        <v>0</v>
      </c>
      <c r="AX1492">
        <f t="shared" si="539"/>
        <v>0</v>
      </c>
      <c r="AY1492">
        <f t="shared" si="540"/>
        <v>0</v>
      </c>
      <c r="AZ1492">
        <f t="shared" si="541"/>
        <v>0</v>
      </c>
      <c r="BA1492">
        <f t="shared" si="542"/>
        <v>0</v>
      </c>
      <c r="BB1492">
        <f t="shared" si="543"/>
        <v>0</v>
      </c>
      <c r="BC1492">
        <f t="shared" si="544"/>
        <v>0</v>
      </c>
      <c r="BD1492">
        <f t="shared" si="545"/>
        <v>0</v>
      </c>
      <c r="BE1492">
        <f t="shared" si="546"/>
        <v>0</v>
      </c>
      <c r="BF1492">
        <f t="shared" si="547"/>
        <v>0</v>
      </c>
      <c r="BG1492">
        <f t="shared" si="548"/>
        <v>0</v>
      </c>
      <c r="BH1492">
        <f t="shared" si="549"/>
        <v>0</v>
      </c>
      <c r="BI1492">
        <f t="shared" si="550"/>
        <v>0</v>
      </c>
      <c r="BJ1492" s="311">
        <f t="shared" si="551"/>
        <v>0</v>
      </c>
      <c r="BK1492" s="312">
        <f t="shared" si="552"/>
        <v>0</v>
      </c>
      <c r="BL1492" s="313">
        <f t="shared" si="553"/>
        <v>0</v>
      </c>
      <c r="BM1492" s="314">
        <f t="shared" si="560"/>
        <v>0</v>
      </c>
      <c r="BN1492" s="311">
        <f t="shared" si="554"/>
        <v>0</v>
      </c>
      <c r="BO1492" s="312">
        <f t="shared" si="555"/>
        <v>0</v>
      </c>
      <c r="BP1492" s="313">
        <f t="shared" si="556"/>
        <v>0</v>
      </c>
      <c r="BQ1492" s="314">
        <f t="shared" si="561"/>
        <v>0</v>
      </c>
      <c r="BR1492" s="311">
        <f t="shared" si="557"/>
        <v>0</v>
      </c>
      <c r="BS1492" s="312">
        <f t="shared" si="558"/>
        <v>0</v>
      </c>
      <c r="BT1492" s="313">
        <f t="shared" si="559"/>
        <v>0</v>
      </c>
      <c r="BU1492" s="314">
        <f t="shared" si="562"/>
        <v>0</v>
      </c>
      <c r="BV1492" s="247">
        <f t="shared" si="563"/>
        <v>0</v>
      </c>
      <c r="BW1492" s="310" t="str">
        <f>IF(BV1492=0,"",
IF(SUM($BV$1089:BV1492)=1,BX1492,
IF($BV$1664&gt;SUM($BV$1089:BV1492),_xlfn.CONCAT(", ",BX1492),
IF($BV$1664=SUM($BV$1089:BV1492),_xlfn.CONCAT(" y ",BX1492)))))</f>
        <v/>
      </c>
      <c r="BX1492" s="421">
        <v>404</v>
      </c>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I1492"/>
      <c r="DJ1492"/>
      <c r="DK1492"/>
      <c r="DL1492"/>
      <c r="DM1492"/>
      <c r="DN1492"/>
      <c r="DO1492"/>
      <c r="DP1492"/>
      <c r="DQ1492"/>
      <c r="DR1492"/>
      <c r="DS1492"/>
      <c r="DT1492"/>
      <c r="DU1492"/>
      <c r="DV1492"/>
      <c r="DW1492"/>
      <c r="DX1492"/>
      <c r="DY1492"/>
      <c r="DZ1492"/>
      <c r="EA1492"/>
      <c r="EB1492"/>
      <c r="EC1492"/>
    </row>
    <row r="1493" spans="1:133" ht="14.25">
      <c r="A1493" s="405"/>
      <c r="B1493" s="6"/>
      <c r="C1493" s="421" t="s">
        <v>7070</v>
      </c>
      <c r="D1493" s="668" t="str">
        <f>IF($AC$1082="","",IF(HLOOKUP($AC$1082,Presentación!$AQ$3:$BV$574,Presentación!AP408)="","",HLOOKUP($AC$1082,Presentación!$AQ$3:$BV$574,Presentación!AP408,0)))</f>
        <v/>
      </c>
      <c r="E1493" s="669"/>
      <c r="F1493" s="670"/>
      <c r="G1493" s="763" t="str">
        <f>IF($AC$1082="","",IF(HLOOKUP($AC$1082,Presentación!$BZ$3:$DE$574,Presentación!AP408,0)="","",HLOOKUP($AC$1082,Presentación!$BZ$3:$DE$574,Presentación!AP408,0)))</f>
        <v/>
      </c>
      <c r="H1493" s="669"/>
      <c r="I1493" s="669"/>
      <c r="J1493" s="669"/>
      <c r="K1493" s="669"/>
      <c r="L1493" s="670"/>
      <c r="M1493" s="112"/>
      <c r="N1493" s="112"/>
      <c r="O1493" s="112"/>
      <c r="P1493" s="112"/>
      <c r="Q1493" s="112"/>
      <c r="R1493" s="112"/>
      <c r="S1493" s="112"/>
      <c r="T1493" s="112"/>
      <c r="U1493" s="112"/>
      <c r="V1493" s="112"/>
      <c r="W1493" s="112"/>
      <c r="X1493" s="112"/>
      <c r="Y1493" s="112"/>
      <c r="Z1493" s="112"/>
      <c r="AA1493" s="112"/>
      <c r="AB1493" s="112"/>
      <c r="AC1493" s="112"/>
      <c r="AD1493" s="112"/>
      <c r="AG1493">
        <f t="shared" si="525"/>
        <v>0</v>
      </c>
      <c r="AH1493" s="247">
        <f t="shared" si="526"/>
        <v>0</v>
      </c>
      <c r="AI1493" s="310" t="str">
        <f>IF(AH1493=0,"",
IF(SUM($AH$1088:AH1493)=1,AJ1493,
IF($AH$1663&gt;SUM($AH$1088:AH1493),_xlfn.CONCAT(", ",AJ1493),
IF($AH$1663=SUM($AH$1088:AH1493),_xlfn.CONCAT(" y ",AJ1493)))))</f>
        <v/>
      </c>
      <c r="AJ1493" s="421">
        <v>406</v>
      </c>
      <c r="AK1493">
        <f t="shared" si="524"/>
        <v>0</v>
      </c>
      <c r="AL1493">
        <f t="shared" si="527"/>
        <v>0</v>
      </c>
      <c r="AM1493">
        <f t="shared" si="528"/>
        <v>0</v>
      </c>
      <c r="AN1493">
        <f t="shared" si="529"/>
        <v>0</v>
      </c>
      <c r="AO1493">
        <f t="shared" si="530"/>
        <v>0</v>
      </c>
      <c r="AP1493">
        <f t="shared" si="531"/>
        <v>0</v>
      </c>
      <c r="AQ1493">
        <f t="shared" si="532"/>
        <v>0</v>
      </c>
      <c r="AR1493">
        <f t="shared" si="533"/>
        <v>0</v>
      </c>
      <c r="AS1493">
        <f t="shared" si="534"/>
        <v>0</v>
      </c>
      <c r="AT1493">
        <f t="shared" si="535"/>
        <v>0</v>
      </c>
      <c r="AU1493">
        <f t="shared" si="536"/>
        <v>0</v>
      </c>
      <c r="AV1493">
        <f t="shared" si="537"/>
        <v>0</v>
      </c>
      <c r="AW1493">
        <f t="shared" si="538"/>
        <v>0</v>
      </c>
      <c r="AX1493">
        <f t="shared" si="539"/>
        <v>0</v>
      </c>
      <c r="AY1493">
        <f t="shared" si="540"/>
        <v>0</v>
      </c>
      <c r="AZ1493">
        <f t="shared" si="541"/>
        <v>0</v>
      </c>
      <c r="BA1493">
        <f t="shared" si="542"/>
        <v>0</v>
      </c>
      <c r="BB1493">
        <f t="shared" si="543"/>
        <v>0</v>
      </c>
      <c r="BC1493">
        <f t="shared" si="544"/>
        <v>0</v>
      </c>
      <c r="BD1493">
        <f t="shared" si="545"/>
        <v>0</v>
      </c>
      <c r="BE1493">
        <f t="shared" si="546"/>
        <v>0</v>
      </c>
      <c r="BF1493">
        <f t="shared" si="547"/>
        <v>0</v>
      </c>
      <c r="BG1493">
        <f t="shared" si="548"/>
        <v>0</v>
      </c>
      <c r="BH1493">
        <f t="shared" si="549"/>
        <v>0</v>
      </c>
      <c r="BI1493">
        <f t="shared" si="550"/>
        <v>0</v>
      </c>
      <c r="BJ1493" s="311">
        <f t="shared" si="551"/>
        <v>0</v>
      </c>
      <c r="BK1493" s="312">
        <f t="shared" si="552"/>
        <v>0</v>
      </c>
      <c r="BL1493" s="313">
        <f t="shared" si="553"/>
        <v>0</v>
      </c>
      <c r="BM1493" s="314">
        <f t="shared" si="560"/>
        <v>0</v>
      </c>
      <c r="BN1493" s="311">
        <f t="shared" si="554"/>
        <v>0</v>
      </c>
      <c r="BO1493" s="312">
        <f t="shared" si="555"/>
        <v>0</v>
      </c>
      <c r="BP1493" s="313">
        <f t="shared" si="556"/>
        <v>0</v>
      </c>
      <c r="BQ1493" s="314">
        <f t="shared" si="561"/>
        <v>0</v>
      </c>
      <c r="BR1493" s="311">
        <f t="shared" si="557"/>
        <v>0</v>
      </c>
      <c r="BS1493" s="312">
        <f t="shared" si="558"/>
        <v>0</v>
      </c>
      <c r="BT1493" s="313">
        <f t="shared" si="559"/>
        <v>0</v>
      </c>
      <c r="BU1493" s="314">
        <f t="shared" si="562"/>
        <v>0</v>
      </c>
      <c r="BV1493" s="247">
        <f t="shared" si="563"/>
        <v>0</v>
      </c>
      <c r="BW1493" s="310" t="str">
        <f>IF(BV1493=0,"",
IF(SUM($BV$1089:BV1493)=1,BX1493,
IF($BV$1664&gt;SUM($BV$1089:BV1493),_xlfn.CONCAT(", ",BX1493),
IF($BV$1664=SUM($BV$1089:BV1493),_xlfn.CONCAT(" y ",BX1493)))))</f>
        <v/>
      </c>
      <c r="BX1493" s="421">
        <v>405</v>
      </c>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row>
    <row r="1494" spans="1:133" ht="14.25">
      <c r="A1494" s="405"/>
      <c r="B1494" s="6"/>
      <c r="C1494" s="421" t="s">
        <v>7071</v>
      </c>
      <c r="D1494" s="668" t="str">
        <f>IF($AC$1082="","",IF(HLOOKUP($AC$1082,Presentación!$AQ$3:$BV$574,Presentación!AP409)="","",HLOOKUP($AC$1082,Presentación!$AQ$3:$BV$574,Presentación!AP409,0)))</f>
        <v/>
      </c>
      <c r="E1494" s="669"/>
      <c r="F1494" s="670"/>
      <c r="G1494" s="763" t="str">
        <f>IF($AC$1082="","",IF(HLOOKUP($AC$1082,Presentación!$BZ$3:$DE$574,Presentación!AP409,0)="","",HLOOKUP($AC$1082,Presentación!$BZ$3:$DE$574,Presentación!AP409,0)))</f>
        <v/>
      </c>
      <c r="H1494" s="669"/>
      <c r="I1494" s="669"/>
      <c r="J1494" s="669"/>
      <c r="K1494" s="669"/>
      <c r="L1494" s="670"/>
      <c r="M1494" s="112"/>
      <c r="N1494" s="112"/>
      <c r="O1494" s="112"/>
      <c r="P1494" s="112"/>
      <c r="Q1494" s="112"/>
      <c r="R1494" s="112"/>
      <c r="S1494" s="112"/>
      <c r="T1494" s="112"/>
      <c r="U1494" s="112"/>
      <c r="V1494" s="112"/>
      <c r="W1494" s="112"/>
      <c r="X1494" s="112"/>
      <c r="Y1494" s="112"/>
      <c r="Z1494" s="112"/>
      <c r="AA1494" s="112"/>
      <c r="AB1494" s="112"/>
      <c r="AC1494" s="112"/>
      <c r="AD1494" s="112"/>
      <c r="AG1494">
        <f t="shared" si="525"/>
        <v>0</v>
      </c>
      <c r="AH1494" s="247">
        <f t="shared" si="526"/>
        <v>0</v>
      </c>
      <c r="AI1494" s="310" t="str">
        <f>IF(AH1494=0,"",
IF(SUM($AH$1088:AH1494)=1,AJ1494,
IF($AH$1663&gt;SUM($AH$1088:AH1494),_xlfn.CONCAT(", ",AJ1494),
IF($AH$1663=SUM($AH$1088:AH1494),_xlfn.CONCAT(" y ",AJ1494)))))</f>
        <v/>
      </c>
      <c r="AJ1494" s="421">
        <v>407</v>
      </c>
      <c r="AK1494">
        <f t="shared" si="524"/>
        <v>0</v>
      </c>
      <c r="AL1494">
        <f t="shared" si="527"/>
        <v>0</v>
      </c>
      <c r="AM1494">
        <f t="shared" si="528"/>
        <v>0</v>
      </c>
      <c r="AN1494">
        <f t="shared" si="529"/>
        <v>0</v>
      </c>
      <c r="AO1494">
        <f t="shared" si="530"/>
        <v>0</v>
      </c>
      <c r="AP1494">
        <f t="shared" si="531"/>
        <v>0</v>
      </c>
      <c r="AQ1494">
        <f t="shared" si="532"/>
        <v>0</v>
      </c>
      <c r="AR1494">
        <f t="shared" si="533"/>
        <v>0</v>
      </c>
      <c r="AS1494">
        <f t="shared" si="534"/>
        <v>0</v>
      </c>
      <c r="AT1494">
        <f t="shared" si="535"/>
        <v>0</v>
      </c>
      <c r="AU1494">
        <f t="shared" si="536"/>
        <v>0</v>
      </c>
      <c r="AV1494">
        <f t="shared" si="537"/>
        <v>0</v>
      </c>
      <c r="AW1494">
        <f t="shared" si="538"/>
        <v>0</v>
      </c>
      <c r="AX1494">
        <f t="shared" si="539"/>
        <v>0</v>
      </c>
      <c r="AY1494">
        <f t="shared" si="540"/>
        <v>0</v>
      </c>
      <c r="AZ1494">
        <f t="shared" si="541"/>
        <v>0</v>
      </c>
      <c r="BA1494">
        <f t="shared" si="542"/>
        <v>0</v>
      </c>
      <c r="BB1494">
        <f t="shared" si="543"/>
        <v>0</v>
      </c>
      <c r="BC1494">
        <f t="shared" si="544"/>
        <v>0</v>
      </c>
      <c r="BD1494">
        <f t="shared" si="545"/>
        <v>0</v>
      </c>
      <c r="BE1494">
        <f t="shared" si="546"/>
        <v>0</v>
      </c>
      <c r="BF1494">
        <f t="shared" si="547"/>
        <v>0</v>
      </c>
      <c r="BG1494">
        <f t="shared" si="548"/>
        <v>0</v>
      </c>
      <c r="BH1494">
        <f t="shared" si="549"/>
        <v>0</v>
      </c>
      <c r="BI1494">
        <f t="shared" si="550"/>
        <v>0</v>
      </c>
      <c r="BJ1494" s="311">
        <f t="shared" si="551"/>
        <v>0</v>
      </c>
      <c r="BK1494" s="312">
        <f t="shared" si="552"/>
        <v>0</v>
      </c>
      <c r="BL1494" s="313">
        <f t="shared" si="553"/>
        <v>0</v>
      </c>
      <c r="BM1494" s="314">
        <f t="shared" si="560"/>
        <v>0</v>
      </c>
      <c r="BN1494" s="311">
        <f t="shared" si="554"/>
        <v>0</v>
      </c>
      <c r="BO1494" s="312">
        <f t="shared" si="555"/>
        <v>0</v>
      </c>
      <c r="BP1494" s="313">
        <f t="shared" si="556"/>
        <v>0</v>
      </c>
      <c r="BQ1494" s="314">
        <f t="shared" si="561"/>
        <v>0</v>
      </c>
      <c r="BR1494" s="311">
        <f t="shared" si="557"/>
        <v>0</v>
      </c>
      <c r="BS1494" s="312">
        <f t="shared" si="558"/>
        <v>0</v>
      </c>
      <c r="BT1494" s="313">
        <f t="shared" si="559"/>
        <v>0</v>
      </c>
      <c r="BU1494" s="314">
        <f t="shared" si="562"/>
        <v>0</v>
      </c>
      <c r="BV1494" s="247">
        <f t="shared" si="563"/>
        <v>0</v>
      </c>
      <c r="BW1494" s="310" t="str">
        <f>IF(BV1494=0,"",
IF(SUM($BV$1089:BV1494)=1,BX1494,
IF($BV$1664&gt;SUM($BV$1089:BV1494),_xlfn.CONCAT(", ",BX1494),
IF($BV$1664=SUM($BV$1089:BV1494),_xlfn.CONCAT(" y ",BX1494)))))</f>
        <v/>
      </c>
      <c r="BX1494" s="421">
        <v>406</v>
      </c>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I1494"/>
      <c r="DJ1494"/>
      <c r="DK1494"/>
      <c r="DL1494"/>
      <c r="DM1494"/>
      <c r="DN1494"/>
      <c r="DO1494"/>
      <c r="DP1494"/>
      <c r="DQ1494"/>
      <c r="DR1494"/>
      <c r="DS1494"/>
      <c r="DT1494"/>
      <c r="DU1494"/>
      <c r="DV1494"/>
      <c r="DW1494"/>
      <c r="DX1494"/>
      <c r="DY1494"/>
      <c r="DZ1494"/>
      <c r="EA1494"/>
      <c r="EB1494"/>
      <c r="EC1494"/>
    </row>
    <row r="1495" spans="1:133" ht="14.25">
      <c r="A1495" s="405"/>
      <c r="B1495" s="6"/>
      <c r="C1495" s="421" t="s">
        <v>7072</v>
      </c>
      <c r="D1495" s="668" t="str">
        <f>IF($AC$1082="","",IF(HLOOKUP($AC$1082,Presentación!$AQ$3:$BV$574,Presentación!AP410)="","",HLOOKUP($AC$1082,Presentación!$AQ$3:$BV$574,Presentación!AP410,0)))</f>
        <v/>
      </c>
      <c r="E1495" s="669"/>
      <c r="F1495" s="670"/>
      <c r="G1495" s="763" t="str">
        <f>IF($AC$1082="","",IF(HLOOKUP($AC$1082,Presentación!$BZ$3:$DE$574,Presentación!AP410,0)="","",HLOOKUP($AC$1082,Presentación!$BZ$3:$DE$574,Presentación!AP410,0)))</f>
        <v/>
      </c>
      <c r="H1495" s="669"/>
      <c r="I1495" s="669"/>
      <c r="J1495" s="669"/>
      <c r="K1495" s="669"/>
      <c r="L1495" s="670"/>
      <c r="M1495" s="112"/>
      <c r="N1495" s="112"/>
      <c r="O1495" s="112"/>
      <c r="P1495" s="112"/>
      <c r="Q1495" s="112"/>
      <c r="R1495" s="112"/>
      <c r="S1495" s="112"/>
      <c r="T1495" s="112"/>
      <c r="U1495" s="112"/>
      <c r="V1495" s="112"/>
      <c r="W1495" s="112"/>
      <c r="X1495" s="112"/>
      <c r="Y1495" s="112"/>
      <c r="Z1495" s="112"/>
      <c r="AA1495" s="112"/>
      <c r="AB1495" s="112"/>
      <c r="AC1495" s="112"/>
      <c r="AD1495" s="112"/>
      <c r="AG1495">
        <f t="shared" si="525"/>
        <v>0</v>
      </c>
      <c r="AH1495" s="247">
        <f t="shared" si="526"/>
        <v>0</v>
      </c>
      <c r="AI1495" s="310" t="str">
        <f>IF(AH1495=0,"",
IF(SUM($AH$1088:AH1495)=1,AJ1495,
IF($AH$1663&gt;SUM($AH$1088:AH1495),_xlfn.CONCAT(", ",AJ1495),
IF($AH$1663=SUM($AH$1088:AH1495),_xlfn.CONCAT(" y ",AJ1495)))))</f>
        <v/>
      </c>
      <c r="AJ1495" s="421">
        <v>408</v>
      </c>
      <c r="AK1495">
        <f t="shared" si="524"/>
        <v>0</v>
      </c>
      <c r="AL1495">
        <f t="shared" si="527"/>
        <v>0</v>
      </c>
      <c r="AM1495">
        <f t="shared" si="528"/>
        <v>0</v>
      </c>
      <c r="AN1495">
        <f t="shared" si="529"/>
        <v>0</v>
      </c>
      <c r="AO1495">
        <f t="shared" si="530"/>
        <v>0</v>
      </c>
      <c r="AP1495">
        <f t="shared" si="531"/>
        <v>0</v>
      </c>
      <c r="AQ1495">
        <f t="shared" si="532"/>
        <v>0</v>
      </c>
      <c r="AR1495">
        <f t="shared" si="533"/>
        <v>0</v>
      </c>
      <c r="AS1495">
        <f t="shared" si="534"/>
        <v>0</v>
      </c>
      <c r="AT1495">
        <f t="shared" si="535"/>
        <v>0</v>
      </c>
      <c r="AU1495">
        <f t="shared" si="536"/>
        <v>0</v>
      </c>
      <c r="AV1495">
        <f t="shared" si="537"/>
        <v>0</v>
      </c>
      <c r="AW1495">
        <f t="shared" si="538"/>
        <v>0</v>
      </c>
      <c r="AX1495">
        <f t="shared" si="539"/>
        <v>0</v>
      </c>
      <c r="AY1495">
        <f t="shared" si="540"/>
        <v>0</v>
      </c>
      <c r="AZ1495">
        <f t="shared" si="541"/>
        <v>0</v>
      </c>
      <c r="BA1495">
        <f t="shared" si="542"/>
        <v>0</v>
      </c>
      <c r="BB1495">
        <f t="shared" si="543"/>
        <v>0</v>
      </c>
      <c r="BC1495">
        <f t="shared" si="544"/>
        <v>0</v>
      </c>
      <c r="BD1495">
        <f t="shared" si="545"/>
        <v>0</v>
      </c>
      <c r="BE1495">
        <f t="shared" si="546"/>
        <v>0</v>
      </c>
      <c r="BF1495">
        <f t="shared" si="547"/>
        <v>0</v>
      </c>
      <c r="BG1495">
        <f t="shared" si="548"/>
        <v>0</v>
      </c>
      <c r="BH1495">
        <f t="shared" si="549"/>
        <v>0</v>
      </c>
      <c r="BI1495">
        <f t="shared" si="550"/>
        <v>0</v>
      </c>
      <c r="BJ1495" s="311">
        <f t="shared" si="551"/>
        <v>0</v>
      </c>
      <c r="BK1495" s="312">
        <f t="shared" si="552"/>
        <v>0</v>
      </c>
      <c r="BL1495" s="313">
        <f t="shared" si="553"/>
        <v>0</v>
      </c>
      <c r="BM1495" s="314">
        <f t="shared" si="560"/>
        <v>0</v>
      </c>
      <c r="BN1495" s="311">
        <f t="shared" si="554"/>
        <v>0</v>
      </c>
      <c r="BO1495" s="312">
        <f t="shared" si="555"/>
        <v>0</v>
      </c>
      <c r="BP1495" s="313">
        <f t="shared" si="556"/>
        <v>0</v>
      </c>
      <c r="BQ1495" s="314">
        <f t="shared" si="561"/>
        <v>0</v>
      </c>
      <c r="BR1495" s="311">
        <f t="shared" si="557"/>
        <v>0</v>
      </c>
      <c r="BS1495" s="312">
        <f t="shared" si="558"/>
        <v>0</v>
      </c>
      <c r="BT1495" s="313">
        <f t="shared" si="559"/>
        <v>0</v>
      </c>
      <c r="BU1495" s="314">
        <f t="shared" si="562"/>
        <v>0</v>
      </c>
      <c r="BV1495" s="247">
        <f t="shared" si="563"/>
        <v>0</v>
      </c>
      <c r="BW1495" s="310" t="str">
        <f>IF(BV1495=0,"",
IF(SUM($BV$1089:BV1495)=1,BX1495,
IF($BV$1664&gt;SUM($BV$1089:BV1495),_xlfn.CONCAT(", ",BX1495),
IF($BV$1664=SUM($BV$1089:BV1495),_xlfn.CONCAT(" y ",BX1495)))))</f>
        <v/>
      </c>
      <c r="BX1495" s="421">
        <v>407</v>
      </c>
      <c r="BY1495"/>
      <c r="BZ1495"/>
      <c r="CA1495"/>
      <c r="CB149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c r="DE1495"/>
      <c r="DF1495"/>
      <c r="DG1495"/>
      <c r="DH1495"/>
      <c r="DI1495"/>
      <c r="DJ1495"/>
      <c r="DK1495"/>
      <c r="DL1495"/>
      <c r="DM1495"/>
      <c r="DN1495"/>
      <c r="DO1495"/>
      <c r="DP1495"/>
      <c r="DQ1495"/>
      <c r="DR1495"/>
      <c r="DS1495"/>
      <c r="DT1495"/>
      <c r="DU1495"/>
      <c r="DV1495"/>
      <c r="DW1495"/>
      <c r="DX1495"/>
      <c r="DY1495"/>
      <c r="DZ1495"/>
      <c r="EA1495"/>
      <c r="EB1495"/>
      <c r="EC1495"/>
    </row>
    <row r="1496" spans="1:133" ht="14.25">
      <c r="A1496" s="405"/>
      <c r="B1496" s="6"/>
      <c r="C1496" s="421" t="s">
        <v>7073</v>
      </c>
      <c r="D1496" s="668" t="str">
        <f>IF($AC$1082="","",IF(HLOOKUP($AC$1082,Presentación!$AQ$3:$BV$574,Presentación!AP411)="","",HLOOKUP($AC$1082,Presentación!$AQ$3:$BV$574,Presentación!AP411,0)))</f>
        <v/>
      </c>
      <c r="E1496" s="669"/>
      <c r="F1496" s="670"/>
      <c r="G1496" s="763" t="str">
        <f>IF($AC$1082="","",IF(HLOOKUP($AC$1082,Presentación!$BZ$3:$DE$574,Presentación!AP411,0)="","",HLOOKUP($AC$1082,Presentación!$BZ$3:$DE$574,Presentación!AP411,0)))</f>
        <v/>
      </c>
      <c r="H1496" s="669"/>
      <c r="I1496" s="669"/>
      <c r="J1496" s="669"/>
      <c r="K1496" s="669"/>
      <c r="L1496" s="670"/>
      <c r="M1496" s="112"/>
      <c r="N1496" s="112"/>
      <c r="O1496" s="112"/>
      <c r="P1496" s="112"/>
      <c r="Q1496" s="112"/>
      <c r="R1496" s="112"/>
      <c r="S1496" s="112"/>
      <c r="T1496" s="112"/>
      <c r="U1496" s="112"/>
      <c r="V1496" s="112"/>
      <c r="W1496" s="112"/>
      <c r="X1496" s="112"/>
      <c r="Y1496" s="112"/>
      <c r="Z1496" s="112"/>
      <c r="AA1496" s="112"/>
      <c r="AB1496" s="112"/>
      <c r="AC1496" s="112"/>
      <c r="AD1496" s="112"/>
      <c r="AG1496">
        <f t="shared" si="525"/>
        <v>0</v>
      </c>
      <c r="AH1496" s="247">
        <f t="shared" si="526"/>
        <v>0</v>
      </c>
      <c r="AI1496" s="310" t="str">
        <f>IF(AH1496=0,"",
IF(SUM($AH$1088:AH1496)=1,AJ1496,
IF($AH$1663&gt;SUM($AH$1088:AH1496),_xlfn.CONCAT(", ",AJ1496),
IF($AH$1663=SUM($AH$1088:AH1496),_xlfn.CONCAT(" y ",AJ1496)))))</f>
        <v/>
      </c>
      <c r="AJ1496" s="421">
        <v>409</v>
      </c>
      <c r="AK1496">
        <f t="shared" si="524"/>
        <v>0</v>
      </c>
      <c r="AL1496">
        <f t="shared" si="527"/>
        <v>0</v>
      </c>
      <c r="AM1496">
        <f t="shared" si="528"/>
        <v>0</v>
      </c>
      <c r="AN1496">
        <f t="shared" si="529"/>
        <v>0</v>
      </c>
      <c r="AO1496">
        <f t="shared" si="530"/>
        <v>0</v>
      </c>
      <c r="AP1496">
        <f t="shared" si="531"/>
        <v>0</v>
      </c>
      <c r="AQ1496">
        <f t="shared" si="532"/>
        <v>0</v>
      </c>
      <c r="AR1496">
        <f t="shared" si="533"/>
        <v>0</v>
      </c>
      <c r="AS1496">
        <f t="shared" si="534"/>
        <v>0</v>
      </c>
      <c r="AT1496">
        <f t="shared" si="535"/>
        <v>0</v>
      </c>
      <c r="AU1496">
        <f t="shared" si="536"/>
        <v>0</v>
      </c>
      <c r="AV1496">
        <f t="shared" si="537"/>
        <v>0</v>
      </c>
      <c r="AW1496">
        <f t="shared" si="538"/>
        <v>0</v>
      </c>
      <c r="AX1496">
        <f t="shared" si="539"/>
        <v>0</v>
      </c>
      <c r="AY1496">
        <f t="shared" si="540"/>
        <v>0</v>
      </c>
      <c r="AZ1496">
        <f t="shared" si="541"/>
        <v>0</v>
      </c>
      <c r="BA1496">
        <f t="shared" si="542"/>
        <v>0</v>
      </c>
      <c r="BB1496">
        <f t="shared" si="543"/>
        <v>0</v>
      </c>
      <c r="BC1496">
        <f t="shared" si="544"/>
        <v>0</v>
      </c>
      <c r="BD1496">
        <f t="shared" si="545"/>
        <v>0</v>
      </c>
      <c r="BE1496">
        <f t="shared" si="546"/>
        <v>0</v>
      </c>
      <c r="BF1496">
        <f t="shared" si="547"/>
        <v>0</v>
      </c>
      <c r="BG1496">
        <f t="shared" si="548"/>
        <v>0</v>
      </c>
      <c r="BH1496">
        <f t="shared" si="549"/>
        <v>0</v>
      </c>
      <c r="BI1496">
        <f t="shared" si="550"/>
        <v>0</v>
      </c>
      <c r="BJ1496" s="311">
        <f t="shared" si="551"/>
        <v>0</v>
      </c>
      <c r="BK1496" s="312">
        <f t="shared" si="552"/>
        <v>0</v>
      </c>
      <c r="BL1496" s="313">
        <f t="shared" si="553"/>
        <v>0</v>
      </c>
      <c r="BM1496" s="314">
        <f t="shared" si="560"/>
        <v>0</v>
      </c>
      <c r="BN1496" s="311">
        <f t="shared" si="554"/>
        <v>0</v>
      </c>
      <c r="BO1496" s="312">
        <f t="shared" si="555"/>
        <v>0</v>
      </c>
      <c r="BP1496" s="313">
        <f t="shared" si="556"/>
        <v>0</v>
      </c>
      <c r="BQ1496" s="314">
        <f t="shared" si="561"/>
        <v>0</v>
      </c>
      <c r="BR1496" s="311">
        <f t="shared" si="557"/>
        <v>0</v>
      </c>
      <c r="BS1496" s="312">
        <f t="shared" si="558"/>
        <v>0</v>
      </c>
      <c r="BT1496" s="313">
        <f t="shared" si="559"/>
        <v>0</v>
      </c>
      <c r="BU1496" s="314">
        <f t="shared" si="562"/>
        <v>0</v>
      </c>
      <c r="BV1496" s="247">
        <f t="shared" si="563"/>
        <v>0</v>
      </c>
      <c r="BW1496" s="310" t="str">
        <f>IF(BV1496=0,"",
IF(SUM($BV$1089:BV1496)=1,BX1496,
IF($BV$1664&gt;SUM($BV$1089:BV1496),_xlfn.CONCAT(", ",BX1496),
IF($BV$1664=SUM($BV$1089:BV1496),_xlfn.CONCAT(" y ",BX1496)))))</f>
        <v/>
      </c>
      <c r="BX1496" s="421">
        <v>408</v>
      </c>
      <c r="BY1496"/>
      <c r="BZ1496"/>
      <c r="CA1496"/>
      <c r="CB1496"/>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c r="DE1496"/>
      <c r="DF1496"/>
      <c r="DG1496"/>
      <c r="DH1496"/>
      <c r="DI1496"/>
      <c r="DJ1496"/>
      <c r="DK1496"/>
      <c r="DL1496"/>
      <c r="DM1496"/>
      <c r="DN1496"/>
      <c r="DO1496"/>
      <c r="DP1496"/>
      <c r="DQ1496"/>
      <c r="DR1496"/>
      <c r="DS1496"/>
      <c r="DT1496"/>
      <c r="DU1496"/>
      <c r="DV1496"/>
      <c r="DW1496"/>
      <c r="DX1496"/>
      <c r="DY1496"/>
      <c r="DZ1496"/>
      <c r="EA1496"/>
      <c r="EB1496"/>
      <c r="EC1496"/>
    </row>
    <row r="1497" spans="1:133" ht="14.25">
      <c r="A1497" s="405"/>
      <c r="B1497" s="6"/>
      <c r="C1497" s="421" t="s">
        <v>7074</v>
      </c>
      <c r="D1497" s="668" t="str">
        <f>IF($AC$1082="","",IF(HLOOKUP($AC$1082,Presentación!$AQ$3:$BV$574,Presentación!AP412)="","",HLOOKUP($AC$1082,Presentación!$AQ$3:$BV$574,Presentación!AP412,0)))</f>
        <v/>
      </c>
      <c r="E1497" s="669"/>
      <c r="F1497" s="670"/>
      <c r="G1497" s="763" t="str">
        <f>IF($AC$1082="","",IF(HLOOKUP($AC$1082,Presentación!$BZ$3:$DE$574,Presentación!AP412,0)="","",HLOOKUP($AC$1082,Presentación!$BZ$3:$DE$574,Presentación!AP412,0)))</f>
        <v/>
      </c>
      <c r="H1497" s="669"/>
      <c r="I1497" s="669"/>
      <c r="J1497" s="669"/>
      <c r="K1497" s="669"/>
      <c r="L1497" s="670"/>
      <c r="M1497" s="112"/>
      <c r="N1497" s="112"/>
      <c r="O1497" s="112"/>
      <c r="P1497" s="112"/>
      <c r="Q1497" s="112"/>
      <c r="R1497" s="112"/>
      <c r="S1497" s="112"/>
      <c r="T1497" s="112"/>
      <c r="U1497" s="112"/>
      <c r="V1497" s="112"/>
      <c r="W1497" s="112"/>
      <c r="X1497" s="112"/>
      <c r="Y1497" s="112"/>
      <c r="Z1497" s="112"/>
      <c r="AA1497" s="112"/>
      <c r="AB1497" s="112"/>
      <c r="AC1497" s="112"/>
      <c r="AD1497" s="112"/>
      <c r="AG1497">
        <f t="shared" si="525"/>
        <v>0</v>
      </c>
      <c r="AH1497" s="247">
        <f t="shared" si="526"/>
        <v>0</v>
      </c>
      <c r="AI1497" s="310" t="str">
        <f>IF(AH1497=0,"",
IF(SUM($AH$1088:AH1497)=1,AJ1497,
IF($AH$1663&gt;SUM($AH$1088:AH1497),_xlfn.CONCAT(", ",AJ1497),
IF($AH$1663=SUM($AH$1088:AH1497),_xlfn.CONCAT(" y ",AJ1497)))))</f>
        <v/>
      </c>
      <c r="AJ1497" s="421">
        <v>410</v>
      </c>
      <c r="AK1497">
        <f t="shared" si="524"/>
        <v>0</v>
      </c>
      <c r="AL1497">
        <f t="shared" si="527"/>
        <v>0</v>
      </c>
      <c r="AM1497">
        <f t="shared" si="528"/>
        <v>0</v>
      </c>
      <c r="AN1497">
        <f t="shared" si="529"/>
        <v>0</v>
      </c>
      <c r="AO1497">
        <f t="shared" si="530"/>
        <v>0</v>
      </c>
      <c r="AP1497">
        <f t="shared" si="531"/>
        <v>0</v>
      </c>
      <c r="AQ1497">
        <f t="shared" si="532"/>
        <v>0</v>
      </c>
      <c r="AR1497">
        <f t="shared" si="533"/>
        <v>0</v>
      </c>
      <c r="AS1497">
        <f t="shared" si="534"/>
        <v>0</v>
      </c>
      <c r="AT1497">
        <f t="shared" si="535"/>
        <v>0</v>
      </c>
      <c r="AU1497">
        <f t="shared" si="536"/>
        <v>0</v>
      </c>
      <c r="AV1497">
        <f t="shared" si="537"/>
        <v>0</v>
      </c>
      <c r="AW1497">
        <f t="shared" si="538"/>
        <v>0</v>
      </c>
      <c r="AX1497">
        <f t="shared" si="539"/>
        <v>0</v>
      </c>
      <c r="AY1497">
        <f t="shared" si="540"/>
        <v>0</v>
      </c>
      <c r="AZ1497">
        <f t="shared" si="541"/>
        <v>0</v>
      </c>
      <c r="BA1497">
        <f t="shared" si="542"/>
        <v>0</v>
      </c>
      <c r="BB1497">
        <f t="shared" si="543"/>
        <v>0</v>
      </c>
      <c r="BC1497">
        <f t="shared" si="544"/>
        <v>0</v>
      </c>
      <c r="BD1497">
        <f t="shared" si="545"/>
        <v>0</v>
      </c>
      <c r="BE1497">
        <f t="shared" si="546"/>
        <v>0</v>
      </c>
      <c r="BF1497">
        <f t="shared" si="547"/>
        <v>0</v>
      </c>
      <c r="BG1497">
        <f t="shared" si="548"/>
        <v>0</v>
      </c>
      <c r="BH1497">
        <f t="shared" si="549"/>
        <v>0</v>
      </c>
      <c r="BI1497">
        <f t="shared" si="550"/>
        <v>0</v>
      </c>
      <c r="BJ1497" s="311">
        <f t="shared" si="551"/>
        <v>0</v>
      </c>
      <c r="BK1497" s="312">
        <f t="shared" si="552"/>
        <v>0</v>
      </c>
      <c r="BL1497" s="313">
        <f t="shared" si="553"/>
        <v>0</v>
      </c>
      <c r="BM1497" s="314">
        <f t="shared" si="560"/>
        <v>0</v>
      </c>
      <c r="BN1497" s="311">
        <f t="shared" si="554"/>
        <v>0</v>
      </c>
      <c r="BO1497" s="312">
        <f t="shared" si="555"/>
        <v>0</v>
      </c>
      <c r="BP1497" s="313">
        <f t="shared" si="556"/>
        <v>0</v>
      </c>
      <c r="BQ1497" s="314">
        <f t="shared" si="561"/>
        <v>0</v>
      </c>
      <c r="BR1497" s="311">
        <f t="shared" si="557"/>
        <v>0</v>
      </c>
      <c r="BS1497" s="312">
        <f t="shared" si="558"/>
        <v>0</v>
      </c>
      <c r="BT1497" s="313">
        <f t="shared" si="559"/>
        <v>0</v>
      </c>
      <c r="BU1497" s="314">
        <f t="shared" si="562"/>
        <v>0</v>
      </c>
      <c r="BV1497" s="247">
        <f t="shared" si="563"/>
        <v>0</v>
      </c>
      <c r="BW1497" s="310" t="str">
        <f>IF(BV1497=0,"",
IF(SUM($BV$1089:BV1497)=1,BX1497,
IF($BV$1664&gt;SUM($BV$1089:BV1497),_xlfn.CONCAT(", ",BX1497),
IF($BV$1664=SUM($BV$1089:BV1497),_xlfn.CONCAT(" y ",BX1497)))))</f>
        <v/>
      </c>
      <c r="BX1497" s="421">
        <v>409</v>
      </c>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row>
    <row r="1498" spans="1:133" ht="14.25">
      <c r="A1498" s="405"/>
      <c r="B1498" s="6"/>
      <c r="C1498" s="421" t="s">
        <v>7075</v>
      </c>
      <c r="D1498" s="668" t="str">
        <f>IF($AC$1082="","",IF(HLOOKUP($AC$1082,Presentación!$AQ$3:$BV$574,Presentación!AP413)="","",HLOOKUP($AC$1082,Presentación!$AQ$3:$BV$574,Presentación!AP413,0)))</f>
        <v/>
      </c>
      <c r="E1498" s="669"/>
      <c r="F1498" s="670"/>
      <c r="G1498" s="763" t="str">
        <f>IF($AC$1082="","",IF(HLOOKUP($AC$1082,Presentación!$BZ$3:$DE$574,Presentación!AP413,0)="","",HLOOKUP($AC$1082,Presentación!$BZ$3:$DE$574,Presentación!AP413,0)))</f>
        <v/>
      </c>
      <c r="H1498" s="669"/>
      <c r="I1498" s="669"/>
      <c r="J1498" s="669"/>
      <c r="K1498" s="669"/>
      <c r="L1498" s="670"/>
      <c r="M1498" s="112"/>
      <c r="N1498" s="112"/>
      <c r="O1498" s="112"/>
      <c r="P1498" s="112"/>
      <c r="Q1498" s="112"/>
      <c r="R1498" s="112"/>
      <c r="S1498" s="112"/>
      <c r="T1498" s="112"/>
      <c r="U1498" s="112"/>
      <c r="V1498" s="112"/>
      <c r="W1498" s="112"/>
      <c r="X1498" s="112"/>
      <c r="Y1498" s="112"/>
      <c r="Z1498" s="112"/>
      <c r="AA1498" s="112"/>
      <c r="AB1498" s="112"/>
      <c r="AC1498" s="112"/>
      <c r="AD1498" s="112"/>
      <c r="AG1498">
        <f t="shared" si="525"/>
        <v>0</v>
      </c>
      <c r="AH1498" s="247">
        <f t="shared" si="526"/>
        <v>0</v>
      </c>
      <c r="AI1498" s="310" t="str">
        <f>IF(AH1498=0,"",
IF(SUM($AH$1088:AH1498)=1,AJ1498,
IF($AH$1663&gt;SUM($AH$1088:AH1498),_xlfn.CONCAT(", ",AJ1498),
IF($AH$1663=SUM($AH$1088:AH1498),_xlfn.CONCAT(" y ",AJ1498)))))</f>
        <v/>
      </c>
      <c r="AJ1498" s="421">
        <v>411</v>
      </c>
      <c r="AK1498">
        <f t="shared" si="524"/>
        <v>0</v>
      </c>
      <c r="AL1498">
        <f t="shared" si="527"/>
        <v>0</v>
      </c>
      <c r="AM1498">
        <f t="shared" si="528"/>
        <v>0</v>
      </c>
      <c r="AN1498">
        <f t="shared" si="529"/>
        <v>0</v>
      </c>
      <c r="AO1498">
        <f t="shared" si="530"/>
        <v>0</v>
      </c>
      <c r="AP1498">
        <f t="shared" si="531"/>
        <v>0</v>
      </c>
      <c r="AQ1498">
        <f t="shared" si="532"/>
        <v>0</v>
      </c>
      <c r="AR1498">
        <f t="shared" si="533"/>
        <v>0</v>
      </c>
      <c r="AS1498">
        <f t="shared" si="534"/>
        <v>0</v>
      </c>
      <c r="AT1498">
        <f t="shared" si="535"/>
        <v>0</v>
      </c>
      <c r="AU1498">
        <f t="shared" si="536"/>
        <v>0</v>
      </c>
      <c r="AV1498">
        <f t="shared" si="537"/>
        <v>0</v>
      </c>
      <c r="AW1498">
        <f t="shared" si="538"/>
        <v>0</v>
      </c>
      <c r="AX1498">
        <f t="shared" si="539"/>
        <v>0</v>
      </c>
      <c r="AY1498">
        <f t="shared" si="540"/>
        <v>0</v>
      </c>
      <c r="AZ1498">
        <f t="shared" si="541"/>
        <v>0</v>
      </c>
      <c r="BA1498">
        <f t="shared" si="542"/>
        <v>0</v>
      </c>
      <c r="BB1498">
        <f t="shared" si="543"/>
        <v>0</v>
      </c>
      <c r="BC1498">
        <f t="shared" si="544"/>
        <v>0</v>
      </c>
      <c r="BD1498">
        <f t="shared" si="545"/>
        <v>0</v>
      </c>
      <c r="BE1498">
        <f t="shared" si="546"/>
        <v>0</v>
      </c>
      <c r="BF1498">
        <f t="shared" si="547"/>
        <v>0</v>
      </c>
      <c r="BG1498">
        <f t="shared" si="548"/>
        <v>0</v>
      </c>
      <c r="BH1498">
        <f t="shared" si="549"/>
        <v>0</v>
      </c>
      <c r="BI1498">
        <f t="shared" si="550"/>
        <v>0</v>
      </c>
      <c r="BJ1498" s="311">
        <f t="shared" si="551"/>
        <v>0</v>
      </c>
      <c r="BK1498" s="312">
        <f t="shared" si="552"/>
        <v>0</v>
      </c>
      <c r="BL1498" s="313">
        <f t="shared" si="553"/>
        <v>0</v>
      </c>
      <c r="BM1498" s="314">
        <f t="shared" si="560"/>
        <v>0</v>
      </c>
      <c r="BN1498" s="311">
        <f t="shared" si="554"/>
        <v>0</v>
      </c>
      <c r="BO1498" s="312">
        <f t="shared" si="555"/>
        <v>0</v>
      </c>
      <c r="BP1498" s="313">
        <f t="shared" si="556"/>
        <v>0</v>
      </c>
      <c r="BQ1498" s="314">
        <f t="shared" si="561"/>
        <v>0</v>
      </c>
      <c r="BR1498" s="311">
        <f t="shared" si="557"/>
        <v>0</v>
      </c>
      <c r="BS1498" s="312">
        <f t="shared" si="558"/>
        <v>0</v>
      </c>
      <c r="BT1498" s="313">
        <f t="shared" si="559"/>
        <v>0</v>
      </c>
      <c r="BU1498" s="314">
        <f t="shared" si="562"/>
        <v>0</v>
      </c>
      <c r="BV1498" s="247">
        <f t="shared" si="563"/>
        <v>0</v>
      </c>
      <c r="BW1498" s="310" t="str">
        <f>IF(BV1498=0,"",
IF(SUM($BV$1089:BV1498)=1,BX1498,
IF($BV$1664&gt;SUM($BV$1089:BV1498),_xlfn.CONCAT(", ",BX1498),
IF($BV$1664=SUM($BV$1089:BV1498),_xlfn.CONCAT(" y ",BX1498)))))</f>
        <v/>
      </c>
      <c r="BX1498" s="421">
        <v>410</v>
      </c>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I1498"/>
      <c r="DJ1498"/>
      <c r="DK1498"/>
      <c r="DL1498"/>
      <c r="DM1498"/>
      <c r="DN1498"/>
      <c r="DO1498"/>
      <c r="DP1498"/>
      <c r="DQ1498"/>
      <c r="DR1498"/>
      <c r="DS1498"/>
      <c r="DT1498"/>
      <c r="DU1498"/>
      <c r="DV1498"/>
      <c r="DW1498"/>
      <c r="DX1498"/>
      <c r="DY1498"/>
      <c r="DZ1498"/>
      <c r="EA1498"/>
      <c r="EB1498"/>
      <c r="EC1498"/>
    </row>
    <row r="1499" spans="1:133" ht="14.25">
      <c r="A1499" s="405"/>
      <c r="B1499" s="6"/>
      <c r="C1499" s="421" t="s">
        <v>7076</v>
      </c>
      <c r="D1499" s="668" t="str">
        <f>IF($AC$1082="","",IF(HLOOKUP($AC$1082,Presentación!$AQ$3:$BV$574,Presentación!AP414)="","",HLOOKUP($AC$1082,Presentación!$AQ$3:$BV$574,Presentación!AP414,0)))</f>
        <v/>
      </c>
      <c r="E1499" s="669"/>
      <c r="F1499" s="670"/>
      <c r="G1499" s="763" t="str">
        <f>IF($AC$1082="","",IF(HLOOKUP($AC$1082,Presentación!$BZ$3:$DE$574,Presentación!AP414,0)="","",HLOOKUP($AC$1082,Presentación!$BZ$3:$DE$574,Presentación!AP414,0)))</f>
        <v/>
      </c>
      <c r="H1499" s="669"/>
      <c r="I1499" s="669"/>
      <c r="J1499" s="669"/>
      <c r="K1499" s="669"/>
      <c r="L1499" s="670"/>
      <c r="M1499" s="112"/>
      <c r="N1499" s="112"/>
      <c r="O1499" s="112"/>
      <c r="P1499" s="112"/>
      <c r="Q1499" s="112"/>
      <c r="R1499" s="112"/>
      <c r="S1499" s="112"/>
      <c r="T1499" s="112"/>
      <c r="U1499" s="112"/>
      <c r="V1499" s="112"/>
      <c r="W1499" s="112"/>
      <c r="X1499" s="112"/>
      <c r="Y1499" s="112"/>
      <c r="Z1499" s="112"/>
      <c r="AA1499" s="112"/>
      <c r="AB1499" s="112"/>
      <c r="AC1499" s="112"/>
      <c r="AD1499" s="112"/>
      <c r="AG1499">
        <f t="shared" si="525"/>
        <v>0</v>
      </c>
      <c r="AH1499" s="247">
        <f t="shared" si="526"/>
        <v>0</v>
      </c>
      <c r="AI1499" s="310" t="str">
        <f>IF(AH1499=0,"",
IF(SUM($AH$1088:AH1499)=1,AJ1499,
IF($AH$1663&gt;SUM($AH$1088:AH1499),_xlfn.CONCAT(", ",AJ1499),
IF($AH$1663=SUM($AH$1088:AH1499),_xlfn.CONCAT(" y ",AJ1499)))))</f>
        <v/>
      </c>
      <c r="AJ1499" s="421">
        <v>412</v>
      </c>
      <c r="AK1499">
        <f t="shared" si="524"/>
        <v>0</v>
      </c>
      <c r="AL1499">
        <f t="shared" si="527"/>
        <v>0</v>
      </c>
      <c r="AM1499">
        <f t="shared" si="528"/>
        <v>0</v>
      </c>
      <c r="AN1499">
        <f t="shared" si="529"/>
        <v>0</v>
      </c>
      <c r="AO1499">
        <f t="shared" si="530"/>
        <v>0</v>
      </c>
      <c r="AP1499">
        <f t="shared" si="531"/>
        <v>0</v>
      </c>
      <c r="AQ1499">
        <f t="shared" si="532"/>
        <v>0</v>
      </c>
      <c r="AR1499">
        <f t="shared" si="533"/>
        <v>0</v>
      </c>
      <c r="AS1499">
        <f t="shared" si="534"/>
        <v>0</v>
      </c>
      <c r="AT1499">
        <f t="shared" si="535"/>
        <v>0</v>
      </c>
      <c r="AU1499">
        <f t="shared" si="536"/>
        <v>0</v>
      </c>
      <c r="AV1499">
        <f t="shared" si="537"/>
        <v>0</v>
      </c>
      <c r="AW1499">
        <f t="shared" si="538"/>
        <v>0</v>
      </c>
      <c r="AX1499">
        <f t="shared" si="539"/>
        <v>0</v>
      </c>
      <c r="AY1499">
        <f t="shared" si="540"/>
        <v>0</v>
      </c>
      <c r="AZ1499">
        <f t="shared" si="541"/>
        <v>0</v>
      </c>
      <c r="BA1499">
        <f t="shared" si="542"/>
        <v>0</v>
      </c>
      <c r="BB1499">
        <f t="shared" si="543"/>
        <v>0</v>
      </c>
      <c r="BC1499">
        <f t="shared" si="544"/>
        <v>0</v>
      </c>
      <c r="BD1499">
        <f t="shared" si="545"/>
        <v>0</v>
      </c>
      <c r="BE1499">
        <f t="shared" si="546"/>
        <v>0</v>
      </c>
      <c r="BF1499">
        <f t="shared" si="547"/>
        <v>0</v>
      </c>
      <c r="BG1499">
        <f t="shared" si="548"/>
        <v>0</v>
      </c>
      <c r="BH1499">
        <f t="shared" si="549"/>
        <v>0</v>
      </c>
      <c r="BI1499">
        <f t="shared" si="550"/>
        <v>0</v>
      </c>
      <c r="BJ1499" s="311">
        <f t="shared" si="551"/>
        <v>0</v>
      </c>
      <c r="BK1499" s="312">
        <f t="shared" si="552"/>
        <v>0</v>
      </c>
      <c r="BL1499" s="313">
        <f t="shared" si="553"/>
        <v>0</v>
      </c>
      <c r="BM1499" s="314">
        <f t="shared" si="560"/>
        <v>0</v>
      </c>
      <c r="BN1499" s="311">
        <f t="shared" si="554"/>
        <v>0</v>
      </c>
      <c r="BO1499" s="312">
        <f t="shared" si="555"/>
        <v>0</v>
      </c>
      <c r="BP1499" s="313">
        <f t="shared" si="556"/>
        <v>0</v>
      </c>
      <c r="BQ1499" s="314">
        <f t="shared" si="561"/>
        <v>0</v>
      </c>
      <c r="BR1499" s="311">
        <f t="shared" si="557"/>
        <v>0</v>
      </c>
      <c r="BS1499" s="312">
        <f t="shared" si="558"/>
        <v>0</v>
      </c>
      <c r="BT1499" s="313">
        <f t="shared" si="559"/>
        <v>0</v>
      </c>
      <c r="BU1499" s="314">
        <f t="shared" si="562"/>
        <v>0</v>
      </c>
      <c r="BV1499" s="247">
        <f t="shared" si="563"/>
        <v>0</v>
      </c>
      <c r="BW1499" s="310" t="str">
        <f>IF(BV1499=0,"",
IF(SUM($BV$1089:BV1499)=1,BX1499,
IF($BV$1664&gt;SUM($BV$1089:BV1499),_xlfn.CONCAT(", ",BX1499),
IF($BV$1664=SUM($BV$1089:BV1499),_xlfn.CONCAT(" y ",BX1499)))))</f>
        <v/>
      </c>
      <c r="BX1499" s="421">
        <v>411</v>
      </c>
      <c r="BY1499"/>
      <c r="BZ1499"/>
      <c r="CA1499"/>
      <c r="CB1499"/>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c r="DE1499"/>
      <c r="DF1499"/>
      <c r="DG1499"/>
      <c r="DH1499"/>
      <c r="DI1499"/>
      <c r="DJ1499"/>
      <c r="DK1499"/>
      <c r="DL1499"/>
      <c r="DM1499"/>
      <c r="DN1499"/>
      <c r="DO1499"/>
      <c r="DP1499"/>
      <c r="DQ1499"/>
      <c r="DR1499"/>
      <c r="DS1499"/>
      <c r="DT1499"/>
      <c r="DU1499"/>
      <c r="DV1499"/>
      <c r="DW1499"/>
      <c r="DX1499"/>
      <c r="DY1499"/>
      <c r="DZ1499"/>
      <c r="EA1499"/>
      <c r="EB1499"/>
      <c r="EC1499"/>
    </row>
    <row r="1500" spans="1:133" ht="14.25">
      <c r="A1500" s="405"/>
      <c r="B1500" s="6"/>
      <c r="C1500" s="421" t="s">
        <v>7077</v>
      </c>
      <c r="D1500" s="668" t="str">
        <f>IF($AC$1082="","",IF(HLOOKUP($AC$1082,Presentación!$AQ$3:$BV$574,Presentación!AP415)="","",HLOOKUP($AC$1082,Presentación!$AQ$3:$BV$574,Presentación!AP415,0)))</f>
        <v/>
      </c>
      <c r="E1500" s="669"/>
      <c r="F1500" s="670"/>
      <c r="G1500" s="763" t="str">
        <f>IF($AC$1082="","",IF(HLOOKUP($AC$1082,Presentación!$BZ$3:$DE$574,Presentación!AP415,0)="","",HLOOKUP($AC$1082,Presentación!$BZ$3:$DE$574,Presentación!AP415,0)))</f>
        <v/>
      </c>
      <c r="H1500" s="669"/>
      <c r="I1500" s="669"/>
      <c r="J1500" s="669"/>
      <c r="K1500" s="669"/>
      <c r="L1500" s="670"/>
      <c r="M1500" s="112"/>
      <c r="N1500" s="112"/>
      <c r="O1500" s="112"/>
      <c r="P1500" s="112"/>
      <c r="Q1500" s="112"/>
      <c r="R1500" s="112"/>
      <c r="S1500" s="112"/>
      <c r="T1500" s="112"/>
      <c r="U1500" s="112"/>
      <c r="V1500" s="112"/>
      <c r="W1500" s="112"/>
      <c r="X1500" s="112"/>
      <c r="Y1500" s="112"/>
      <c r="Z1500" s="112"/>
      <c r="AA1500" s="112"/>
      <c r="AB1500" s="112"/>
      <c r="AC1500" s="112"/>
      <c r="AD1500" s="112"/>
      <c r="AE1500" s="93"/>
      <c r="AG1500">
        <f t="shared" si="525"/>
        <v>0</v>
      </c>
      <c r="AH1500" s="247">
        <f t="shared" si="526"/>
        <v>0</v>
      </c>
      <c r="AI1500" s="310" t="str">
        <f>IF(AH1500=0,"",
IF(SUM($AH$1088:AH1500)=1,AJ1500,
IF($AH$1663&gt;SUM($AH$1088:AH1500),_xlfn.CONCAT(", ",AJ1500),
IF($AH$1663=SUM($AH$1088:AH1500),_xlfn.CONCAT(" y ",AJ1500)))))</f>
        <v/>
      </c>
      <c r="AJ1500" s="421">
        <v>413</v>
      </c>
      <c r="AK1500">
        <f t="shared" si="524"/>
        <v>0</v>
      </c>
      <c r="AL1500">
        <f t="shared" si="527"/>
        <v>0</v>
      </c>
      <c r="AM1500">
        <f t="shared" si="528"/>
        <v>0</v>
      </c>
      <c r="AN1500">
        <f t="shared" si="529"/>
        <v>0</v>
      </c>
      <c r="AO1500">
        <f t="shared" si="530"/>
        <v>0</v>
      </c>
      <c r="AP1500">
        <f t="shared" si="531"/>
        <v>0</v>
      </c>
      <c r="AQ1500">
        <f t="shared" si="532"/>
        <v>0</v>
      </c>
      <c r="AR1500">
        <f t="shared" si="533"/>
        <v>0</v>
      </c>
      <c r="AS1500">
        <f t="shared" si="534"/>
        <v>0</v>
      </c>
      <c r="AT1500">
        <f t="shared" si="535"/>
        <v>0</v>
      </c>
      <c r="AU1500">
        <f t="shared" si="536"/>
        <v>0</v>
      </c>
      <c r="AV1500">
        <f t="shared" si="537"/>
        <v>0</v>
      </c>
      <c r="AW1500">
        <f t="shared" si="538"/>
        <v>0</v>
      </c>
      <c r="AX1500">
        <f t="shared" si="539"/>
        <v>0</v>
      </c>
      <c r="AY1500">
        <f t="shared" si="540"/>
        <v>0</v>
      </c>
      <c r="AZ1500">
        <f t="shared" si="541"/>
        <v>0</v>
      </c>
      <c r="BA1500">
        <f t="shared" si="542"/>
        <v>0</v>
      </c>
      <c r="BB1500">
        <f t="shared" si="543"/>
        <v>0</v>
      </c>
      <c r="BC1500">
        <f t="shared" si="544"/>
        <v>0</v>
      </c>
      <c r="BD1500">
        <f t="shared" si="545"/>
        <v>0</v>
      </c>
      <c r="BE1500">
        <f t="shared" si="546"/>
        <v>0</v>
      </c>
      <c r="BF1500">
        <f t="shared" si="547"/>
        <v>0</v>
      </c>
      <c r="BG1500">
        <f t="shared" si="548"/>
        <v>0</v>
      </c>
      <c r="BH1500">
        <f t="shared" si="549"/>
        <v>0</v>
      </c>
      <c r="BI1500">
        <f t="shared" si="550"/>
        <v>0</v>
      </c>
      <c r="BJ1500" s="311">
        <f t="shared" si="551"/>
        <v>0</v>
      </c>
      <c r="BK1500" s="312">
        <f t="shared" si="552"/>
        <v>0</v>
      </c>
      <c r="BL1500" s="313">
        <f t="shared" si="553"/>
        <v>0</v>
      </c>
      <c r="BM1500" s="314">
        <f t="shared" si="560"/>
        <v>0</v>
      </c>
      <c r="BN1500" s="311">
        <f t="shared" si="554"/>
        <v>0</v>
      </c>
      <c r="BO1500" s="312">
        <f t="shared" si="555"/>
        <v>0</v>
      </c>
      <c r="BP1500" s="313">
        <f t="shared" si="556"/>
        <v>0</v>
      </c>
      <c r="BQ1500" s="314">
        <f t="shared" si="561"/>
        <v>0</v>
      </c>
      <c r="BR1500" s="311">
        <f t="shared" si="557"/>
        <v>0</v>
      </c>
      <c r="BS1500" s="312">
        <f t="shared" si="558"/>
        <v>0</v>
      </c>
      <c r="BT1500" s="313">
        <f t="shared" si="559"/>
        <v>0</v>
      </c>
      <c r="BU1500" s="314">
        <f t="shared" si="562"/>
        <v>0</v>
      </c>
      <c r="BV1500" s="247">
        <f t="shared" si="563"/>
        <v>0</v>
      </c>
      <c r="BW1500" s="310" t="str">
        <f>IF(BV1500=0,"",
IF(SUM($BV$1089:BV1500)=1,BX1500,
IF($BV$1664&gt;SUM($BV$1089:BV1500),_xlfn.CONCAT(", ",BX1500),
IF($BV$1664=SUM($BV$1089:BV1500),_xlfn.CONCAT(" y ",BX1500)))))</f>
        <v/>
      </c>
      <c r="BX1500" s="421">
        <v>412</v>
      </c>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row>
    <row r="1501" spans="1:133" ht="14.25">
      <c r="A1501" s="405"/>
      <c r="B1501" s="6"/>
      <c r="C1501" s="421" t="s">
        <v>7078</v>
      </c>
      <c r="D1501" s="668" t="str">
        <f>IF($AC$1082="","",IF(HLOOKUP($AC$1082,Presentación!$AQ$3:$BV$574,Presentación!AP416)="","",HLOOKUP($AC$1082,Presentación!$AQ$3:$BV$574,Presentación!AP416,0)))</f>
        <v/>
      </c>
      <c r="E1501" s="669"/>
      <c r="F1501" s="670"/>
      <c r="G1501" s="763" t="str">
        <f>IF($AC$1082="","",IF(HLOOKUP($AC$1082,Presentación!$BZ$3:$DE$574,Presentación!AP416,0)="","",HLOOKUP($AC$1082,Presentación!$BZ$3:$DE$574,Presentación!AP416,0)))</f>
        <v/>
      </c>
      <c r="H1501" s="669"/>
      <c r="I1501" s="669"/>
      <c r="J1501" s="669"/>
      <c r="K1501" s="669"/>
      <c r="L1501" s="670"/>
      <c r="M1501" s="112"/>
      <c r="N1501" s="112"/>
      <c r="O1501" s="112"/>
      <c r="P1501" s="112"/>
      <c r="Q1501" s="112"/>
      <c r="R1501" s="112"/>
      <c r="S1501" s="112"/>
      <c r="T1501" s="112"/>
      <c r="U1501" s="112"/>
      <c r="V1501" s="112"/>
      <c r="W1501" s="112"/>
      <c r="X1501" s="112"/>
      <c r="Y1501" s="112"/>
      <c r="Z1501" s="112"/>
      <c r="AA1501" s="112"/>
      <c r="AB1501" s="112"/>
      <c r="AC1501" s="112"/>
      <c r="AD1501" s="112"/>
      <c r="AE1501" s="93"/>
      <c r="AG1501">
        <f t="shared" si="525"/>
        <v>0</v>
      </c>
      <c r="AH1501" s="247">
        <f t="shared" si="526"/>
        <v>0</v>
      </c>
      <c r="AI1501" s="310" t="str">
        <f>IF(AH1501=0,"",
IF(SUM($AH$1088:AH1501)=1,AJ1501,
IF($AH$1663&gt;SUM($AH$1088:AH1501),_xlfn.CONCAT(", ",AJ1501),
IF($AH$1663=SUM($AH$1088:AH1501),_xlfn.CONCAT(" y ",AJ1501)))))</f>
        <v/>
      </c>
      <c r="AJ1501" s="421">
        <v>414</v>
      </c>
      <c r="AK1501">
        <f t="shared" si="524"/>
        <v>0</v>
      </c>
      <c r="AL1501">
        <f t="shared" si="527"/>
        <v>0</v>
      </c>
      <c r="AM1501">
        <f t="shared" si="528"/>
        <v>0</v>
      </c>
      <c r="AN1501">
        <f t="shared" si="529"/>
        <v>0</v>
      </c>
      <c r="AO1501">
        <f t="shared" si="530"/>
        <v>0</v>
      </c>
      <c r="AP1501">
        <f t="shared" si="531"/>
        <v>0</v>
      </c>
      <c r="AQ1501">
        <f t="shared" si="532"/>
        <v>0</v>
      </c>
      <c r="AR1501">
        <f t="shared" si="533"/>
        <v>0</v>
      </c>
      <c r="AS1501">
        <f t="shared" si="534"/>
        <v>0</v>
      </c>
      <c r="AT1501">
        <f t="shared" si="535"/>
        <v>0</v>
      </c>
      <c r="AU1501">
        <f t="shared" si="536"/>
        <v>0</v>
      </c>
      <c r="AV1501">
        <f t="shared" si="537"/>
        <v>0</v>
      </c>
      <c r="AW1501">
        <f t="shared" si="538"/>
        <v>0</v>
      </c>
      <c r="AX1501">
        <f t="shared" si="539"/>
        <v>0</v>
      </c>
      <c r="AY1501">
        <f t="shared" si="540"/>
        <v>0</v>
      </c>
      <c r="AZ1501">
        <f t="shared" si="541"/>
        <v>0</v>
      </c>
      <c r="BA1501">
        <f t="shared" si="542"/>
        <v>0</v>
      </c>
      <c r="BB1501">
        <f t="shared" si="543"/>
        <v>0</v>
      </c>
      <c r="BC1501">
        <f t="shared" si="544"/>
        <v>0</v>
      </c>
      <c r="BD1501">
        <f t="shared" si="545"/>
        <v>0</v>
      </c>
      <c r="BE1501">
        <f t="shared" si="546"/>
        <v>0</v>
      </c>
      <c r="BF1501">
        <f t="shared" si="547"/>
        <v>0</v>
      </c>
      <c r="BG1501">
        <f t="shared" si="548"/>
        <v>0</v>
      </c>
      <c r="BH1501">
        <f t="shared" si="549"/>
        <v>0</v>
      </c>
      <c r="BI1501">
        <f t="shared" si="550"/>
        <v>0</v>
      </c>
      <c r="BJ1501" s="311">
        <f t="shared" si="551"/>
        <v>0</v>
      </c>
      <c r="BK1501" s="312">
        <f t="shared" si="552"/>
        <v>0</v>
      </c>
      <c r="BL1501" s="313">
        <f t="shared" si="553"/>
        <v>0</v>
      </c>
      <c r="BM1501" s="314">
        <f t="shared" si="560"/>
        <v>0</v>
      </c>
      <c r="BN1501" s="311">
        <f t="shared" si="554"/>
        <v>0</v>
      </c>
      <c r="BO1501" s="312">
        <f t="shared" si="555"/>
        <v>0</v>
      </c>
      <c r="BP1501" s="313">
        <f t="shared" si="556"/>
        <v>0</v>
      </c>
      <c r="BQ1501" s="314">
        <f t="shared" si="561"/>
        <v>0</v>
      </c>
      <c r="BR1501" s="311">
        <f t="shared" si="557"/>
        <v>0</v>
      </c>
      <c r="BS1501" s="312">
        <f t="shared" si="558"/>
        <v>0</v>
      </c>
      <c r="BT1501" s="313">
        <f t="shared" si="559"/>
        <v>0</v>
      </c>
      <c r="BU1501" s="314">
        <f t="shared" si="562"/>
        <v>0</v>
      </c>
      <c r="BV1501" s="247">
        <f t="shared" si="563"/>
        <v>0</v>
      </c>
      <c r="BW1501" s="310" t="str">
        <f>IF(BV1501=0,"",
IF(SUM($BV$1089:BV1501)=1,BX1501,
IF($BV$1664&gt;SUM($BV$1089:BV1501),_xlfn.CONCAT(", ",BX1501),
IF($BV$1664=SUM($BV$1089:BV1501),_xlfn.CONCAT(" y ",BX1501)))))</f>
        <v/>
      </c>
      <c r="BX1501" s="421">
        <v>413</v>
      </c>
      <c r="BY1501"/>
      <c r="BZ1501"/>
      <c r="CA1501"/>
      <c r="CB1501"/>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c r="DE1501"/>
      <c r="DF1501"/>
      <c r="DG1501"/>
      <c r="DH1501"/>
      <c r="DI1501"/>
      <c r="DJ1501"/>
      <c r="DK1501"/>
      <c r="DL1501"/>
      <c r="DM1501"/>
      <c r="DN1501"/>
      <c r="DO1501"/>
      <c r="DP1501"/>
      <c r="DQ1501"/>
      <c r="DR1501"/>
      <c r="DS1501"/>
      <c r="DT1501"/>
      <c r="DU1501"/>
      <c r="DV1501"/>
      <c r="DW1501"/>
      <c r="DX1501"/>
      <c r="DY1501"/>
      <c r="DZ1501"/>
      <c r="EA1501"/>
      <c r="EB1501"/>
      <c r="EC1501"/>
    </row>
    <row r="1502" spans="1:133" ht="14.25">
      <c r="A1502" s="405"/>
      <c r="B1502" s="6"/>
      <c r="C1502" s="421" t="s">
        <v>7079</v>
      </c>
      <c r="D1502" s="668" t="str">
        <f>IF($AC$1082="","",IF(HLOOKUP($AC$1082,Presentación!$AQ$3:$BV$574,Presentación!AP417)="","",HLOOKUP($AC$1082,Presentación!$AQ$3:$BV$574,Presentación!AP417,0)))</f>
        <v/>
      </c>
      <c r="E1502" s="669"/>
      <c r="F1502" s="670"/>
      <c r="G1502" s="763" t="str">
        <f>IF($AC$1082="","",IF(HLOOKUP($AC$1082,Presentación!$BZ$3:$DE$574,Presentación!AP417,0)="","",HLOOKUP($AC$1082,Presentación!$BZ$3:$DE$574,Presentación!AP417,0)))</f>
        <v/>
      </c>
      <c r="H1502" s="669"/>
      <c r="I1502" s="669"/>
      <c r="J1502" s="669"/>
      <c r="K1502" s="669"/>
      <c r="L1502" s="670"/>
      <c r="M1502" s="112"/>
      <c r="N1502" s="112"/>
      <c r="O1502" s="112"/>
      <c r="P1502" s="112"/>
      <c r="Q1502" s="112"/>
      <c r="R1502" s="112"/>
      <c r="S1502" s="112"/>
      <c r="T1502" s="112"/>
      <c r="U1502" s="112"/>
      <c r="V1502" s="112"/>
      <c r="W1502" s="112"/>
      <c r="X1502" s="112"/>
      <c r="Y1502" s="112"/>
      <c r="Z1502" s="112"/>
      <c r="AA1502" s="112"/>
      <c r="AB1502" s="112"/>
      <c r="AC1502" s="112"/>
      <c r="AD1502" s="112"/>
      <c r="AE1502" s="93"/>
      <c r="AG1502">
        <f t="shared" si="525"/>
        <v>0</v>
      </c>
      <c r="AH1502" s="247">
        <f t="shared" si="526"/>
        <v>0</v>
      </c>
      <c r="AI1502" s="310" t="str">
        <f>IF(AH1502=0,"",
IF(SUM($AH$1088:AH1502)=1,AJ1502,
IF($AH$1663&gt;SUM($AH$1088:AH1502),_xlfn.CONCAT(", ",AJ1502),
IF($AH$1663=SUM($AH$1088:AH1502),_xlfn.CONCAT(" y ",AJ1502)))))</f>
        <v/>
      </c>
      <c r="AJ1502" s="421">
        <v>415</v>
      </c>
      <c r="AK1502">
        <f t="shared" si="524"/>
        <v>0</v>
      </c>
      <c r="AL1502">
        <f t="shared" si="527"/>
        <v>0</v>
      </c>
      <c r="AM1502">
        <f t="shared" si="528"/>
        <v>0</v>
      </c>
      <c r="AN1502">
        <f t="shared" si="529"/>
        <v>0</v>
      </c>
      <c r="AO1502">
        <f t="shared" si="530"/>
        <v>0</v>
      </c>
      <c r="AP1502">
        <f t="shared" si="531"/>
        <v>0</v>
      </c>
      <c r="AQ1502">
        <f t="shared" si="532"/>
        <v>0</v>
      </c>
      <c r="AR1502">
        <f t="shared" si="533"/>
        <v>0</v>
      </c>
      <c r="AS1502">
        <f t="shared" si="534"/>
        <v>0</v>
      </c>
      <c r="AT1502">
        <f t="shared" si="535"/>
        <v>0</v>
      </c>
      <c r="AU1502">
        <f t="shared" si="536"/>
        <v>0</v>
      </c>
      <c r="AV1502">
        <f t="shared" si="537"/>
        <v>0</v>
      </c>
      <c r="AW1502">
        <f t="shared" si="538"/>
        <v>0</v>
      </c>
      <c r="AX1502">
        <f t="shared" si="539"/>
        <v>0</v>
      </c>
      <c r="AY1502">
        <f t="shared" si="540"/>
        <v>0</v>
      </c>
      <c r="AZ1502">
        <f t="shared" si="541"/>
        <v>0</v>
      </c>
      <c r="BA1502">
        <f t="shared" si="542"/>
        <v>0</v>
      </c>
      <c r="BB1502">
        <f t="shared" si="543"/>
        <v>0</v>
      </c>
      <c r="BC1502">
        <f t="shared" si="544"/>
        <v>0</v>
      </c>
      <c r="BD1502">
        <f t="shared" si="545"/>
        <v>0</v>
      </c>
      <c r="BE1502">
        <f t="shared" si="546"/>
        <v>0</v>
      </c>
      <c r="BF1502">
        <f t="shared" si="547"/>
        <v>0</v>
      </c>
      <c r="BG1502">
        <f t="shared" si="548"/>
        <v>0</v>
      </c>
      <c r="BH1502">
        <f t="shared" si="549"/>
        <v>0</v>
      </c>
      <c r="BI1502">
        <f t="shared" si="550"/>
        <v>0</v>
      </c>
      <c r="BJ1502" s="311">
        <f t="shared" si="551"/>
        <v>0</v>
      </c>
      <c r="BK1502" s="312">
        <f t="shared" si="552"/>
        <v>0</v>
      </c>
      <c r="BL1502" s="313">
        <f t="shared" si="553"/>
        <v>0</v>
      </c>
      <c r="BM1502" s="314">
        <f t="shared" si="560"/>
        <v>0</v>
      </c>
      <c r="BN1502" s="311">
        <f t="shared" si="554"/>
        <v>0</v>
      </c>
      <c r="BO1502" s="312">
        <f t="shared" si="555"/>
        <v>0</v>
      </c>
      <c r="BP1502" s="313">
        <f t="shared" si="556"/>
        <v>0</v>
      </c>
      <c r="BQ1502" s="314">
        <f t="shared" si="561"/>
        <v>0</v>
      </c>
      <c r="BR1502" s="311">
        <f t="shared" si="557"/>
        <v>0</v>
      </c>
      <c r="BS1502" s="312">
        <f t="shared" si="558"/>
        <v>0</v>
      </c>
      <c r="BT1502" s="313">
        <f t="shared" si="559"/>
        <v>0</v>
      </c>
      <c r="BU1502" s="314">
        <f t="shared" si="562"/>
        <v>0</v>
      </c>
      <c r="BV1502" s="247">
        <f t="shared" si="563"/>
        <v>0</v>
      </c>
      <c r="BW1502" s="310" t="str">
        <f>IF(BV1502=0,"",
IF(SUM($BV$1089:BV1502)=1,BX1502,
IF($BV$1664&gt;SUM($BV$1089:BV1502),_xlfn.CONCAT(", ",BX1502),
IF($BV$1664=SUM($BV$1089:BV1502),_xlfn.CONCAT(" y ",BX1502)))))</f>
        <v/>
      </c>
      <c r="BX1502" s="421">
        <v>414</v>
      </c>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I1502"/>
      <c r="DJ1502"/>
      <c r="DK1502"/>
      <c r="DL1502"/>
      <c r="DM1502"/>
      <c r="DN1502"/>
      <c r="DO1502"/>
      <c r="DP1502"/>
      <c r="DQ1502"/>
      <c r="DR1502"/>
      <c r="DS1502"/>
      <c r="DT1502"/>
      <c r="DU1502"/>
      <c r="DV1502"/>
      <c r="DW1502"/>
      <c r="DX1502"/>
      <c r="DY1502"/>
      <c r="DZ1502"/>
      <c r="EA1502"/>
      <c r="EB1502"/>
      <c r="EC1502"/>
    </row>
    <row r="1503" spans="1:133" ht="14.25">
      <c r="A1503" s="405"/>
      <c r="B1503" s="6"/>
      <c r="C1503" s="421" t="s">
        <v>7080</v>
      </c>
      <c r="D1503" s="668" t="str">
        <f>IF($AC$1082="","",IF(HLOOKUP($AC$1082,Presentación!$AQ$3:$BV$574,Presentación!AP418)="","",HLOOKUP($AC$1082,Presentación!$AQ$3:$BV$574,Presentación!AP418,0)))</f>
        <v/>
      </c>
      <c r="E1503" s="669"/>
      <c r="F1503" s="670"/>
      <c r="G1503" s="763" t="str">
        <f>IF($AC$1082="","",IF(HLOOKUP($AC$1082,Presentación!$BZ$3:$DE$574,Presentación!AP418,0)="","",HLOOKUP($AC$1082,Presentación!$BZ$3:$DE$574,Presentación!AP418,0)))</f>
        <v/>
      </c>
      <c r="H1503" s="669"/>
      <c r="I1503" s="669"/>
      <c r="J1503" s="669"/>
      <c r="K1503" s="669"/>
      <c r="L1503" s="670"/>
      <c r="M1503" s="112"/>
      <c r="N1503" s="112"/>
      <c r="O1503" s="112"/>
      <c r="P1503" s="112"/>
      <c r="Q1503" s="112"/>
      <c r="R1503" s="112"/>
      <c r="S1503" s="112"/>
      <c r="T1503" s="112"/>
      <c r="U1503" s="112"/>
      <c r="V1503" s="112"/>
      <c r="W1503" s="112"/>
      <c r="X1503" s="112"/>
      <c r="Y1503" s="112"/>
      <c r="Z1503" s="112"/>
      <c r="AA1503" s="112"/>
      <c r="AB1503" s="112"/>
      <c r="AC1503" s="112"/>
      <c r="AD1503" s="112"/>
      <c r="AE1503" s="93"/>
      <c r="AG1503">
        <f t="shared" si="525"/>
        <v>0</v>
      </c>
      <c r="AH1503" s="247">
        <f t="shared" si="526"/>
        <v>0</v>
      </c>
      <c r="AI1503" s="310" t="str">
        <f>IF(AH1503=0,"",
IF(SUM($AH$1088:AH1503)=1,AJ1503,
IF($AH$1663&gt;SUM($AH$1088:AH1503),_xlfn.CONCAT(", ",AJ1503),
IF($AH$1663=SUM($AH$1088:AH1503),_xlfn.CONCAT(" y ",AJ1503)))))</f>
        <v/>
      </c>
      <c r="AJ1503" s="421">
        <v>416</v>
      </c>
      <c r="AK1503">
        <f t="shared" si="524"/>
        <v>0</v>
      </c>
      <c r="AL1503">
        <f t="shared" si="527"/>
        <v>0</v>
      </c>
      <c r="AM1503">
        <f t="shared" si="528"/>
        <v>0</v>
      </c>
      <c r="AN1503">
        <f t="shared" si="529"/>
        <v>0</v>
      </c>
      <c r="AO1503">
        <f t="shared" si="530"/>
        <v>0</v>
      </c>
      <c r="AP1503">
        <f t="shared" si="531"/>
        <v>0</v>
      </c>
      <c r="AQ1503">
        <f t="shared" si="532"/>
        <v>0</v>
      </c>
      <c r="AR1503">
        <f t="shared" si="533"/>
        <v>0</v>
      </c>
      <c r="AS1503">
        <f t="shared" si="534"/>
        <v>0</v>
      </c>
      <c r="AT1503">
        <f t="shared" si="535"/>
        <v>0</v>
      </c>
      <c r="AU1503">
        <f t="shared" si="536"/>
        <v>0</v>
      </c>
      <c r="AV1503">
        <f t="shared" si="537"/>
        <v>0</v>
      </c>
      <c r="AW1503">
        <f t="shared" si="538"/>
        <v>0</v>
      </c>
      <c r="AX1503">
        <f t="shared" si="539"/>
        <v>0</v>
      </c>
      <c r="AY1503">
        <f t="shared" si="540"/>
        <v>0</v>
      </c>
      <c r="AZ1503">
        <f t="shared" si="541"/>
        <v>0</v>
      </c>
      <c r="BA1503">
        <f t="shared" si="542"/>
        <v>0</v>
      </c>
      <c r="BB1503">
        <f t="shared" si="543"/>
        <v>0</v>
      </c>
      <c r="BC1503">
        <f t="shared" si="544"/>
        <v>0</v>
      </c>
      <c r="BD1503">
        <f t="shared" si="545"/>
        <v>0</v>
      </c>
      <c r="BE1503">
        <f t="shared" si="546"/>
        <v>0</v>
      </c>
      <c r="BF1503">
        <f t="shared" si="547"/>
        <v>0</v>
      </c>
      <c r="BG1503">
        <f t="shared" si="548"/>
        <v>0</v>
      </c>
      <c r="BH1503">
        <f t="shared" si="549"/>
        <v>0</v>
      </c>
      <c r="BI1503">
        <f t="shared" si="550"/>
        <v>0</v>
      </c>
      <c r="BJ1503" s="311">
        <f t="shared" si="551"/>
        <v>0</v>
      </c>
      <c r="BK1503" s="312">
        <f t="shared" si="552"/>
        <v>0</v>
      </c>
      <c r="BL1503" s="313">
        <f t="shared" si="553"/>
        <v>0</v>
      </c>
      <c r="BM1503" s="314">
        <f t="shared" si="560"/>
        <v>0</v>
      </c>
      <c r="BN1503" s="311">
        <f t="shared" si="554"/>
        <v>0</v>
      </c>
      <c r="BO1503" s="312">
        <f t="shared" si="555"/>
        <v>0</v>
      </c>
      <c r="BP1503" s="313">
        <f t="shared" si="556"/>
        <v>0</v>
      </c>
      <c r="BQ1503" s="314">
        <f t="shared" si="561"/>
        <v>0</v>
      </c>
      <c r="BR1503" s="311">
        <f t="shared" si="557"/>
        <v>0</v>
      </c>
      <c r="BS1503" s="312">
        <f t="shared" si="558"/>
        <v>0</v>
      </c>
      <c r="BT1503" s="313">
        <f t="shared" si="559"/>
        <v>0</v>
      </c>
      <c r="BU1503" s="314">
        <f t="shared" si="562"/>
        <v>0</v>
      </c>
      <c r="BV1503" s="247">
        <f t="shared" si="563"/>
        <v>0</v>
      </c>
      <c r="BW1503" s="310" t="str">
        <f>IF(BV1503=0,"",
IF(SUM($BV$1089:BV1503)=1,BX1503,
IF($BV$1664&gt;SUM($BV$1089:BV1503),_xlfn.CONCAT(", ",BX1503),
IF($BV$1664=SUM($BV$1089:BV1503),_xlfn.CONCAT(" y ",BX1503)))))</f>
        <v/>
      </c>
      <c r="BX1503" s="421">
        <v>415</v>
      </c>
      <c r="BY1503"/>
      <c r="BZ1503"/>
      <c r="CA1503"/>
      <c r="CB1503"/>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c r="DE1503"/>
      <c r="DF1503"/>
      <c r="DG1503"/>
      <c r="DH1503"/>
      <c r="DI1503"/>
      <c r="DJ1503"/>
      <c r="DK1503"/>
      <c r="DL1503"/>
      <c r="DM1503"/>
      <c r="DN1503"/>
      <c r="DO1503"/>
      <c r="DP1503"/>
      <c r="DQ1503"/>
      <c r="DR1503"/>
      <c r="DS1503"/>
      <c r="DT1503"/>
      <c r="DU1503"/>
      <c r="DV1503"/>
      <c r="DW1503"/>
      <c r="DX1503"/>
      <c r="DY1503"/>
      <c r="DZ1503"/>
      <c r="EA1503"/>
      <c r="EB1503"/>
      <c r="EC1503"/>
    </row>
    <row r="1504" spans="1:133" ht="14.25">
      <c r="A1504" s="405"/>
      <c r="B1504" s="6"/>
      <c r="C1504" s="421" t="s">
        <v>7081</v>
      </c>
      <c r="D1504" s="668" t="str">
        <f>IF($AC$1082="","",IF(HLOOKUP($AC$1082,Presentación!$AQ$3:$BV$574,Presentación!AP419)="","",HLOOKUP($AC$1082,Presentación!$AQ$3:$BV$574,Presentación!AP419,0)))</f>
        <v/>
      </c>
      <c r="E1504" s="669"/>
      <c r="F1504" s="670"/>
      <c r="G1504" s="763" t="str">
        <f>IF($AC$1082="","",IF(HLOOKUP($AC$1082,Presentación!$BZ$3:$DE$574,Presentación!AP419,0)="","",HLOOKUP($AC$1082,Presentación!$BZ$3:$DE$574,Presentación!AP419,0)))</f>
        <v/>
      </c>
      <c r="H1504" s="669"/>
      <c r="I1504" s="669"/>
      <c r="J1504" s="669"/>
      <c r="K1504" s="669"/>
      <c r="L1504" s="670"/>
      <c r="M1504" s="112"/>
      <c r="N1504" s="112"/>
      <c r="O1504" s="112"/>
      <c r="P1504" s="112"/>
      <c r="Q1504" s="112"/>
      <c r="R1504" s="112"/>
      <c r="S1504" s="112"/>
      <c r="T1504" s="112"/>
      <c r="U1504" s="112"/>
      <c r="V1504" s="112"/>
      <c r="W1504" s="112"/>
      <c r="X1504" s="112"/>
      <c r="Y1504" s="112"/>
      <c r="Z1504" s="112"/>
      <c r="AA1504" s="112"/>
      <c r="AB1504" s="112"/>
      <c r="AC1504" s="112"/>
      <c r="AD1504" s="112"/>
      <c r="AE1504" s="93"/>
      <c r="AG1504">
        <f t="shared" si="525"/>
        <v>0</v>
      </c>
      <c r="AH1504" s="247">
        <f t="shared" si="526"/>
        <v>0</v>
      </c>
      <c r="AI1504" s="310" t="str">
        <f>IF(AH1504=0,"",
IF(SUM($AH$1088:AH1504)=1,AJ1504,
IF($AH$1663&gt;SUM($AH$1088:AH1504),_xlfn.CONCAT(", ",AJ1504),
IF($AH$1663=SUM($AH$1088:AH1504),_xlfn.CONCAT(" y ",AJ1504)))))</f>
        <v/>
      </c>
      <c r="AJ1504" s="421">
        <v>417</v>
      </c>
      <c r="AK1504">
        <f t="shared" si="524"/>
        <v>0</v>
      </c>
      <c r="AL1504">
        <f t="shared" si="527"/>
        <v>0</v>
      </c>
      <c r="AM1504">
        <f t="shared" si="528"/>
        <v>0</v>
      </c>
      <c r="AN1504">
        <f t="shared" si="529"/>
        <v>0</v>
      </c>
      <c r="AO1504">
        <f t="shared" si="530"/>
        <v>0</v>
      </c>
      <c r="AP1504">
        <f t="shared" si="531"/>
        <v>0</v>
      </c>
      <c r="AQ1504">
        <f t="shared" si="532"/>
        <v>0</v>
      </c>
      <c r="AR1504">
        <f t="shared" si="533"/>
        <v>0</v>
      </c>
      <c r="AS1504">
        <f t="shared" si="534"/>
        <v>0</v>
      </c>
      <c r="AT1504">
        <f t="shared" si="535"/>
        <v>0</v>
      </c>
      <c r="AU1504">
        <f t="shared" si="536"/>
        <v>0</v>
      </c>
      <c r="AV1504">
        <f t="shared" si="537"/>
        <v>0</v>
      </c>
      <c r="AW1504">
        <f t="shared" si="538"/>
        <v>0</v>
      </c>
      <c r="AX1504">
        <f t="shared" si="539"/>
        <v>0</v>
      </c>
      <c r="AY1504">
        <f t="shared" si="540"/>
        <v>0</v>
      </c>
      <c r="AZ1504">
        <f t="shared" si="541"/>
        <v>0</v>
      </c>
      <c r="BA1504">
        <f t="shared" si="542"/>
        <v>0</v>
      </c>
      <c r="BB1504">
        <f t="shared" si="543"/>
        <v>0</v>
      </c>
      <c r="BC1504">
        <f t="shared" si="544"/>
        <v>0</v>
      </c>
      <c r="BD1504">
        <f t="shared" si="545"/>
        <v>0</v>
      </c>
      <c r="BE1504">
        <f t="shared" si="546"/>
        <v>0</v>
      </c>
      <c r="BF1504">
        <f t="shared" si="547"/>
        <v>0</v>
      </c>
      <c r="BG1504">
        <f t="shared" si="548"/>
        <v>0</v>
      </c>
      <c r="BH1504">
        <f t="shared" si="549"/>
        <v>0</v>
      </c>
      <c r="BI1504">
        <f t="shared" si="550"/>
        <v>0</v>
      </c>
      <c r="BJ1504" s="311">
        <f t="shared" si="551"/>
        <v>0</v>
      </c>
      <c r="BK1504" s="312">
        <f t="shared" si="552"/>
        <v>0</v>
      </c>
      <c r="BL1504" s="313">
        <f t="shared" si="553"/>
        <v>0</v>
      </c>
      <c r="BM1504" s="314">
        <f t="shared" si="560"/>
        <v>0</v>
      </c>
      <c r="BN1504" s="311">
        <f t="shared" si="554"/>
        <v>0</v>
      </c>
      <c r="BO1504" s="312">
        <f t="shared" si="555"/>
        <v>0</v>
      </c>
      <c r="BP1504" s="313">
        <f t="shared" si="556"/>
        <v>0</v>
      </c>
      <c r="BQ1504" s="314">
        <f t="shared" si="561"/>
        <v>0</v>
      </c>
      <c r="BR1504" s="311">
        <f t="shared" si="557"/>
        <v>0</v>
      </c>
      <c r="BS1504" s="312">
        <f t="shared" si="558"/>
        <v>0</v>
      </c>
      <c r="BT1504" s="313">
        <f t="shared" si="559"/>
        <v>0</v>
      </c>
      <c r="BU1504" s="314">
        <f t="shared" si="562"/>
        <v>0</v>
      </c>
      <c r="BV1504" s="247">
        <f t="shared" si="563"/>
        <v>0</v>
      </c>
      <c r="BW1504" s="310" t="str">
        <f>IF(BV1504=0,"",
IF(SUM($BV$1089:BV1504)=1,BX1504,
IF($BV$1664&gt;SUM($BV$1089:BV1504),_xlfn.CONCAT(", ",BX1504),
IF($BV$1664=SUM($BV$1089:BV1504),_xlfn.CONCAT(" y ",BX1504)))))</f>
        <v/>
      </c>
      <c r="BX1504" s="421">
        <v>416</v>
      </c>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I1504"/>
      <c r="DJ1504"/>
      <c r="DK1504"/>
      <c r="DL1504"/>
      <c r="DM1504"/>
      <c r="DN1504"/>
      <c r="DO1504"/>
      <c r="DP1504"/>
      <c r="DQ1504"/>
      <c r="DR1504"/>
      <c r="DS1504"/>
      <c r="DT1504"/>
      <c r="DU1504"/>
      <c r="DV1504"/>
      <c r="DW1504"/>
      <c r="DX1504"/>
      <c r="DY1504"/>
      <c r="DZ1504"/>
      <c r="EA1504"/>
      <c r="EB1504"/>
      <c r="EC1504"/>
    </row>
    <row r="1505" spans="1:133" ht="14.25">
      <c r="A1505" s="405"/>
      <c r="B1505" s="6"/>
      <c r="C1505" s="421" t="s">
        <v>7082</v>
      </c>
      <c r="D1505" s="668" t="str">
        <f>IF($AC$1082="","",IF(HLOOKUP($AC$1082,Presentación!$AQ$3:$BV$574,Presentación!AP420)="","",HLOOKUP($AC$1082,Presentación!$AQ$3:$BV$574,Presentación!AP420,0)))</f>
        <v/>
      </c>
      <c r="E1505" s="669"/>
      <c r="F1505" s="670"/>
      <c r="G1505" s="763" t="str">
        <f>IF($AC$1082="","",IF(HLOOKUP($AC$1082,Presentación!$BZ$3:$DE$574,Presentación!AP420,0)="","",HLOOKUP($AC$1082,Presentación!$BZ$3:$DE$574,Presentación!AP420,0)))</f>
        <v/>
      </c>
      <c r="H1505" s="669"/>
      <c r="I1505" s="669"/>
      <c r="J1505" s="669"/>
      <c r="K1505" s="669"/>
      <c r="L1505" s="670"/>
      <c r="M1505" s="112"/>
      <c r="N1505" s="112"/>
      <c r="O1505" s="112"/>
      <c r="P1505" s="112"/>
      <c r="Q1505" s="112"/>
      <c r="R1505" s="112"/>
      <c r="S1505" s="112"/>
      <c r="T1505" s="112"/>
      <c r="U1505" s="112"/>
      <c r="V1505" s="112"/>
      <c r="W1505" s="112"/>
      <c r="X1505" s="112"/>
      <c r="Y1505" s="112"/>
      <c r="Z1505" s="112"/>
      <c r="AA1505" s="112"/>
      <c r="AB1505" s="112"/>
      <c r="AC1505" s="112"/>
      <c r="AD1505" s="112"/>
      <c r="AE1505" s="93"/>
      <c r="AG1505">
        <f t="shared" si="525"/>
        <v>0</v>
      </c>
      <c r="AH1505" s="247">
        <f t="shared" si="526"/>
        <v>0</v>
      </c>
      <c r="AI1505" s="310" t="str">
        <f>IF(AH1505=0,"",
IF(SUM($AH$1088:AH1505)=1,AJ1505,
IF($AH$1663&gt;SUM($AH$1088:AH1505),_xlfn.CONCAT(", ",AJ1505),
IF($AH$1663=SUM($AH$1088:AH1505),_xlfn.CONCAT(" y ",AJ1505)))))</f>
        <v/>
      </c>
      <c r="AJ1505" s="421">
        <v>418</v>
      </c>
      <c r="AK1505">
        <f t="shared" si="524"/>
        <v>0</v>
      </c>
      <c r="AL1505">
        <f t="shared" si="527"/>
        <v>0</v>
      </c>
      <c r="AM1505">
        <f t="shared" si="528"/>
        <v>0</v>
      </c>
      <c r="AN1505">
        <f t="shared" si="529"/>
        <v>0</v>
      </c>
      <c r="AO1505">
        <f t="shared" si="530"/>
        <v>0</v>
      </c>
      <c r="AP1505">
        <f t="shared" si="531"/>
        <v>0</v>
      </c>
      <c r="AQ1505">
        <f t="shared" si="532"/>
        <v>0</v>
      </c>
      <c r="AR1505">
        <f t="shared" si="533"/>
        <v>0</v>
      </c>
      <c r="AS1505">
        <f t="shared" si="534"/>
        <v>0</v>
      </c>
      <c r="AT1505">
        <f t="shared" si="535"/>
        <v>0</v>
      </c>
      <c r="AU1505">
        <f t="shared" si="536"/>
        <v>0</v>
      </c>
      <c r="AV1505">
        <f t="shared" si="537"/>
        <v>0</v>
      </c>
      <c r="AW1505">
        <f t="shared" si="538"/>
        <v>0</v>
      </c>
      <c r="AX1505">
        <f t="shared" si="539"/>
        <v>0</v>
      </c>
      <c r="AY1505">
        <f t="shared" si="540"/>
        <v>0</v>
      </c>
      <c r="AZ1505">
        <f t="shared" si="541"/>
        <v>0</v>
      </c>
      <c r="BA1505">
        <f t="shared" si="542"/>
        <v>0</v>
      </c>
      <c r="BB1505">
        <f t="shared" si="543"/>
        <v>0</v>
      </c>
      <c r="BC1505">
        <f t="shared" si="544"/>
        <v>0</v>
      </c>
      <c r="BD1505">
        <f t="shared" si="545"/>
        <v>0</v>
      </c>
      <c r="BE1505">
        <f t="shared" si="546"/>
        <v>0</v>
      </c>
      <c r="BF1505">
        <f t="shared" si="547"/>
        <v>0</v>
      </c>
      <c r="BG1505">
        <f t="shared" si="548"/>
        <v>0</v>
      </c>
      <c r="BH1505">
        <f t="shared" si="549"/>
        <v>0</v>
      </c>
      <c r="BI1505">
        <f t="shared" si="550"/>
        <v>0</v>
      </c>
      <c r="BJ1505" s="311">
        <f t="shared" si="551"/>
        <v>0</v>
      </c>
      <c r="BK1505" s="312">
        <f t="shared" si="552"/>
        <v>0</v>
      </c>
      <c r="BL1505" s="313">
        <f t="shared" si="553"/>
        <v>0</v>
      </c>
      <c r="BM1505" s="314">
        <f t="shared" si="560"/>
        <v>0</v>
      </c>
      <c r="BN1505" s="311">
        <f t="shared" si="554"/>
        <v>0</v>
      </c>
      <c r="BO1505" s="312">
        <f t="shared" si="555"/>
        <v>0</v>
      </c>
      <c r="BP1505" s="313">
        <f t="shared" si="556"/>
        <v>0</v>
      </c>
      <c r="BQ1505" s="314">
        <f t="shared" si="561"/>
        <v>0</v>
      </c>
      <c r="BR1505" s="311">
        <f t="shared" si="557"/>
        <v>0</v>
      </c>
      <c r="BS1505" s="312">
        <f t="shared" si="558"/>
        <v>0</v>
      </c>
      <c r="BT1505" s="313">
        <f t="shared" si="559"/>
        <v>0</v>
      </c>
      <c r="BU1505" s="314">
        <f t="shared" si="562"/>
        <v>0</v>
      </c>
      <c r="BV1505" s="247">
        <f t="shared" si="563"/>
        <v>0</v>
      </c>
      <c r="BW1505" s="310" t="str">
        <f>IF(BV1505=0,"",
IF(SUM($BV$1089:BV1505)=1,BX1505,
IF($BV$1664&gt;SUM($BV$1089:BV1505),_xlfn.CONCAT(", ",BX1505),
IF($BV$1664=SUM($BV$1089:BV1505),_xlfn.CONCAT(" y ",BX1505)))))</f>
        <v/>
      </c>
      <c r="BX1505" s="421">
        <v>417</v>
      </c>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c r="DW1505"/>
      <c r="DX1505"/>
      <c r="DY1505"/>
      <c r="DZ1505"/>
      <c r="EA1505"/>
      <c r="EB1505"/>
      <c r="EC1505"/>
    </row>
    <row r="1506" spans="1:133" ht="14.25">
      <c r="A1506" s="405"/>
      <c r="B1506" s="6"/>
      <c r="C1506" s="421" t="s">
        <v>7083</v>
      </c>
      <c r="D1506" s="668" t="str">
        <f>IF($AC$1082="","",IF(HLOOKUP($AC$1082,Presentación!$AQ$3:$BV$574,Presentación!AP421)="","",HLOOKUP($AC$1082,Presentación!$AQ$3:$BV$574,Presentación!AP421,0)))</f>
        <v/>
      </c>
      <c r="E1506" s="669"/>
      <c r="F1506" s="670"/>
      <c r="G1506" s="763" t="str">
        <f>IF($AC$1082="","",IF(HLOOKUP($AC$1082,Presentación!$BZ$3:$DE$574,Presentación!AP421,0)="","",HLOOKUP($AC$1082,Presentación!$BZ$3:$DE$574,Presentación!AP421,0)))</f>
        <v/>
      </c>
      <c r="H1506" s="669"/>
      <c r="I1506" s="669"/>
      <c r="J1506" s="669"/>
      <c r="K1506" s="669"/>
      <c r="L1506" s="670"/>
      <c r="M1506" s="112"/>
      <c r="N1506" s="112"/>
      <c r="O1506" s="112"/>
      <c r="P1506" s="112"/>
      <c r="Q1506" s="112"/>
      <c r="R1506" s="112"/>
      <c r="S1506" s="112"/>
      <c r="T1506" s="112"/>
      <c r="U1506" s="112"/>
      <c r="V1506" s="112"/>
      <c r="W1506" s="112"/>
      <c r="X1506" s="112"/>
      <c r="Y1506" s="112"/>
      <c r="Z1506" s="112"/>
      <c r="AA1506" s="112"/>
      <c r="AB1506" s="112"/>
      <c r="AC1506" s="112"/>
      <c r="AD1506" s="112"/>
      <c r="AE1506" s="93"/>
      <c r="AG1506">
        <f t="shared" si="525"/>
        <v>0</v>
      </c>
      <c r="AH1506" s="247">
        <f t="shared" si="526"/>
        <v>0</v>
      </c>
      <c r="AI1506" s="310" t="str">
        <f>IF(AH1506=0,"",
IF(SUM($AH$1088:AH1506)=1,AJ1506,
IF($AH$1663&gt;SUM($AH$1088:AH1506),_xlfn.CONCAT(", ",AJ1506),
IF($AH$1663=SUM($AH$1088:AH1506),_xlfn.CONCAT(" y ",AJ1506)))))</f>
        <v/>
      </c>
      <c r="AJ1506" s="421">
        <v>419</v>
      </c>
      <c r="AK1506">
        <f t="shared" si="524"/>
        <v>0</v>
      </c>
      <c r="AL1506">
        <f t="shared" si="527"/>
        <v>0</v>
      </c>
      <c r="AM1506">
        <f t="shared" si="528"/>
        <v>0</v>
      </c>
      <c r="AN1506">
        <f t="shared" si="529"/>
        <v>0</v>
      </c>
      <c r="AO1506">
        <f t="shared" si="530"/>
        <v>0</v>
      </c>
      <c r="AP1506">
        <f t="shared" si="531"/>
        <v>0</v>
      </c>
      <c r="AQ1506">
        <f t="shared" si="532"/>
        <v>0</v>
      </c>
      <c r="AR1506">
        <f t="shared" si="533"/>
        <v>0</v>
      </c>
      <c r="AS1506">
        <f t="shared" si="534"/>
        <v>0</v>
      </c>
      <c r="AT1506">
        <f t="shared" si="535"/>
        <v>0</v>
      </c>
      <c r="AU1506">
        <f t="shared" si="536"/>
        <v>0</v>
      </c>
      <c r="AV1506">
        <f t="shared" si="537"/>
        <v>0</v>
      </c>
      <c r="AW1506">
        <f t="shared" si="538"/>
        <v>0</v>
      </c>
      <c r="AX1506">
        <f t="shared" si="539"/>
        <v>0</v>
      </c>
      <c r="AY1506">
        <f t="shared" si="540"/>
        <v>0</v>
      </c>
      <c r="AZ1506">
        <f t="shared" si="541"/>
        <v>0</v>
      </c>
      <c r="BA1506">
        <f t="shared" si="542"/>
        <v>0</v>
      </c>
      <c r="BB1506">
        <f t="shared" si="543"/>
        <v>0</v>
      </c>
      <c r="BC1506">
        <f t="shared" si="544"/>
        <v>0</v>
      </c>
      <c r="BD1506">
        <f t="shared" si="545"/>
        <v>0</v>
      </c>
      <c r="BE1506">
        <f t="shared" si="546"/>
        <v>0</v>
      </c>
      <c r="BF1506">
        <f t="shared" si="547"/>
        <v>0</v>
      </c>
      <c r="BG1506">
        <f t="shared" si="548"/>
        <v>0</v>
      </c>
      <c r="BH1506">
        <f t="shared" si="549"/>
        <v>0</v>
      </c>
      <c r="BI1506">
        <f t="shared" si="550"/>
        <v>0</v>
      </c>
      <c r="BJ1506" s="311">
        <f t="shared" si="551"/>
        <v>0</v>
      </c>
      <c r="BK1506" s="312">
        <f t="shared" si="552"/>
        <v>0</v>
      </c>
      <c r="BL1506" s="313">
        <f t="shared" si="553"/>
        <v>0</v>
      </c>
      <c r="BM1506" s="314">
        <f t="shared" si="560"/>
        <v>0</v>
      </c>
      <c r="BN1506" s="311">
        <f t="shared" si="554"/>
        <v>0</v>
      </c>
      <c r="BO1506" s="312">
        <f t="shared" si="555"/>
        <v>0</v>
      </c>
      <c r="BP1506" s="313">
        <f t="shared" si="556"/>
        <v>0</v>
      </c>
      <c r="BQ1506" s="314">
        <f t="shared" si="561"/>
        <v>0</v>
      </c>
      <c r="BR1506" s="311">
        <f t="shared" si="557"/>
        <v>0</v>
      </c>
      <c r="BS1506" s="312">
        <f t="shared" si="558"/>
        <v>0</v>
      </c>
      <c r="BT1506" s="313">
        <f t="shared" si="559"/>
        <v>0</v>
      </c>
      <c r="BU1506" s="314">
        <f t="shared" si="562"/>
        <v>0</v>
      </c>
      <c r="BV1506" s="247">
        <f t="shared" si="563"/>
        <v>0</v>
      </c>
      <c r="BW1506" s="310" t="str">
        <f>IF(BV1506=0,"",
IF(SUM($BV$1089:BV1506)=1,BX1506,
IF($BV$1664&gt;SUM($BV$1089:BV1506),_xlfn.CONCAT(", ",BX1506),
IF($BV$1664=SUM($BV$1089:BV1506),_xlfn.CONCAT(" y ",BX1506)))))</f>
        <v/>
      </c>
      <c r="BX1506" s="421">
        <v>418</v>
      </c>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row>
    <row r="1507" spans="1:133" ht="14.25">
      <c r="A1507" s="405"/>
      <c r="B1507" s="6"/>
      <c r="C1507" s="421" t="s">
        <v>7084</v>
      </c>
      <c r="D1507" s="668" t="str">
        <f>IF($AC$1082="","",IF(HLOOKUP($AC$1082,Presentación!$AQ$3:$BV$574,Presentación!AP422)="","",HLOOKUP($AC$1082,Presentación!$AQ$3:$BV$574,Presentación!AP422,0)))</f>
        <v/>
      </c>
      <c r="E1507" s="669"/>
      <c r="F1507" s="670"/>
      <c r="G1507" s="763" t="str">
        <f>IF($AC$1082="","",IF(HLOOKUP($AC$1082,Presentación!$BZ$3:$DE$574,Presentación!AP422,0)="","",HLOOKUP($AC$1082,Presentación!$BZ$3:$DE$574,Presentación!AP422,0)))</f>
        <v/>
      </c>
      <c r="H1507" s="669"/>
      <c r="I1507" s="669"/>
      <c r="J1507" s="669"/>
      <c r="K1507" s="669"/>
      <c r="L1507" s="670"/>
      <c r="M1507" s="112"/>
      <c r="N1507" s="112"/>
      <c r="O1507" s="112"/>
      <c r="P1507" s="112"/>
      <c r="Q1507" s="112"/>
      <c r="R1507" s="112"/>
      <c r="S1507" s="112"/>
      <c r="T1507" s="112"/>
      <c r="U1507" s="112"/>
      <c r="V1507" s="112"/>
      <c r="W1507" s="112"/>
      <c r="X1507" s="112"/>
      <c r="Y1507" s="112"/>
      <c r="Z1507" s="112"/>
      <c r="AA1507" s="112"/>
      <c r="AB1507" s="112"/>
      <c r="AC1507" s="112"/>
      <c r="AD1507" s="112"/>
      <c r="AE1507" s="93"/>
      <c r="AG1507">
        <f t="shared" si="525"/>
        <v>0</v>
      </c>
      <c r="AH1507" s="247">
        <f t="shared" si="526"/>
        <v>0</v>
      </c>
      <c r="AI1507" s="310" t="str">
        <f>IF(AH1507=0,"",
IF(SUM($AH$1088:AH1507)=1,AJ1507,
IF($AH$1663&gt;SUM($AH$1088:AH1507),_xlfn.CONCAT(", ",AJ1507),
IF($AH$1663=SUM($AH$1088:AH1507),_xlfn.CONCAT(" y ",AJ1507)))))</f>
        <v/>
      </c>
      <c r="AJ1507" s="421">
        <v>420</v>
      </c>
      <c r="AK1507">
        <f t="shared" si="524"/>
        <v>0</v>
      </c>
      <c r="AL1507">
        <f t="shared" si="527"/>
        <v>0</v>
      </c>
      <c r="AM1507">
        <f t="shared" si="528"/>
        <v>0</v>
      </c>
      <c r="AN1507">
        <f t="shared" si="529"/>
        <v>0</v>
      </c>
      <c r="AO1507">
        <f t="shared" si="530"/>
        <v>0</v>
      </c>
      <c r="AP1507">
        <f t="shared" si="531"/>
        <v>0</v>
      </c>
      <c r="AQ1507">
        <f t="shared" si="532"/>
        <v>0</v>
      </c>
      <c r="AR1507">
        <f t="shared" si="533"/>
        <v>0</v>
      </c>
      <c r="AS1507">
        <f t="shared" si="534"/>
        <v>0</v>
      </c>
      <c r="AT1507">
        <f t="shared" si="535"/>
        <v>0</v>
      </c>
      <c r="AU1507">
        <f t="shared" si="536"/>
        <v>0</v>
      </c>
      <c r="AV1507">
        <f t="shared" si="537"/>
        <v>0</v>
      </c>
      <c r="AW1507">
        <f t="shared" si="538"/>
        <v>0</v>
      </c>
      <c r="AX1507">
        <f t="shared" si="539"/>
        <v>0</v>
      </c>
      <c r="AY1507">
        <f t="shared" si="540"/>
        <v>0</v>
      </c>
      <c r="AZ1507">
        <f t="shared" si="541"/>
        <v>0</v>
      </c>
      <c r="BA1507">
        <f t="shared" si="542"/>
        <v>0</v>
      </c>
      <c r="BB1507">
        <f t="shared" si="543"/>
        <v>0</v>
      </c>
      <c r="BC1507">
        <f t="shared" si="544"/>
        <v>0</v>
      </c>
      <c r="BD1507">
        <f t="shared" si="545"/>
        <v>0</v>
      </c>
      <c r="BE1507">
        <f t="shared" si="546"/>
        <v>0</v>
      </c>
      <c r="BF1507">
        <f t="shared" si="547"/>
        <v>0</v>
      </c>
      <c r="BG1507">
        <f t="shared" si="548"/>
        <v>0</v>
      </c>
      <c r="BH1507">
        <f t="shared" si="549"/>
        <v>0</v>
      </c>
      <c r="BI1507">
        <f t="shared" si="550"/>
        <v>0</v>
      </c>
      <c r="BJ1507" s="311">
        <f t="shared" si="551"/>
        <v>0</v>
      </c>
      <c r="BK1507" s="312">
        <f t="shared" si="552"/>
        <v>0</v>
      </c>
      <c r="BL1507" s="313">
        <f t="shared" si="553"/>
        <v>0</v>
      </c>
      <c r="BM1507" s="314">
        <f t="shared" si="560"/>
        <v>0</v>
      </c>
      <c r="BN1507" s="311">
        <f t="shared" si="554"/>
        <v>0</v>
      </c>
      <c r="BO1507" s="312">
        <f t="shared" si="555"/>
        <v>0</v>
      </c>
      <c r="BP1507" s="313">
        <f t="shared" si="556"/>
        <v>0</v>
      </c>
      <c r="BQ1507" s="314">
        <f t="shared" si="561"/>
        <v>0</v>
      </c>
      <c r="BR1507" s="311">
        <f t="shared" si="557"/>
        <v>0</v>
      </c>
      <c r="BS1507" s="312">
        <f t="shared" si="558"/>
        <v>0</v>
      </c>
      <c r="BT1507" s="313">
        <f t="shared" si="559"/>
        <v>0</v>
      </c>
      <c r="BU1507" s="314">
        <f t="shared" si="562"/>
        <v>0</v>
      </c>
      <c r="BV1507" s="247">
        <f t="shared" si="563"/>
        <v>0</v>
      </c>
      <c r="BW1507" s="310" t="str">
        <f>IF(BV1507=0,"",
IF(SUM($BV$1089:BV1507)=1,BX1507,
IF($BV$1664&gt;SUM($BV$1089:BV1507),_xlfn.CONCAT(", ",BX1507),
IF($BV$1664=SUM($BV$1089:BV1507),_xlfn.CONCAT(" y ",BX1507)))))</f>
        <v/>
      </c>
      <c r="BX1507" s="421">
        <v>419</v>
      </c>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row>
    <row r="1508" spans="1:133" ht="14.25">
      <c r="A1508" s="405"/>
      <c r="B1508" s="6"/>
      <c r="C1508" s="421" t="s">
        <v>7085</v>
      </c>
      <c r="D1508" s="668" t="str">
        <f>IF($AC$1082="","",IF(HLOOKUP($AC$1082,Presentación!$AQ$3:$BV$574,Presentación!AP423)="","",HLOOKUP($AC$1082,Presentación!$AQ$3:$BV$574,Presentación!AP423,0)))</f>
        <v/>
      </c>
      <c r="E1508" s="669"/>
      <c r="F1508" s="670"/>
      <c r="G1508" s="763" t="str">
        <f>IF($AC$1082="","",IF(HLOOKUP($AC$1082,Presentación!$BZ$3:$DE$574,Presentación!AP423,0)="","",HLOOKUP($AC$1082,Presentación!$BZ$3:$DE$574,Presentación!AP423,0)))</f>
        <v/>
      </c>
      <c r="H1508" s="669"/>
      <c r="I1508" s="669"/>
      <c r="J1508" s="669"/>
      <c r="K1508" s="669"/>
      <c r="L1508" s="670"/>
      <c r="M1508" s="112"/>
      <c r="N1508" s="112"/>
      <c r="O1508" s="112"/>
      <c r="P1508" s="112"/>
      <c r="Q1508" s="112"/>
      <c r="R1508" s="112"/>
      <c r="S1508" s="112"/>
      <c r="T1508" s="112"/>
      <c r="U1508" s="112"/>
      <c r="V1508" s="112"/>
      <c r="W1508" s="112"/>
      <c r="X1508" s="112"/>
      <c r="Y1508" s="112"/>
      <c r="Z1508" s="112"/>
      <c r="AA1508" s="112"/>
      <c r="AB1508" s="112"/>
      <c r="AC1508" s="112"/>
      <c r="AD1508" s="112"/>
      <c r="AE1508" s="93"/>
      <c r="AG1508">
        <f t="shared" si="525"/>
        <v>0</v>
      </c>
      <c r="AH1508" s="247">
        <f t="shared" si="526"/>
        <v>0</v>
      </c>
      <c r="AI1508" s="310" t="str">
        <f>IF(AH1508=0,"",
IF(SUM($AH$1088:AH1508)=1,AJ1508,
IF($AH$1663&gt;SUM($AH$1088:AH1508),_xlfn.CONCAT(", ",AJ1508),
IF($AH$1663=SUM($AH$1088:AH1508),_xlfn.CONCAT(" y ",AJ1508)))))</f>
        <v/>
      </c>
      <c r="AJ1508" s="421">
        <v>421</v>
      </c>
      <c r="AK1508">
        <f t="shared" si="524"/>
        <v>0</v>
      </c>
      <c r="AL1508">
        <f t="shared" si="527"/>
        <v>0</v>
      </c>
      <c r="AM1508">
        <f t="shared" si="528"/>
        <v>0</v>
      </c>
      <c r="AN1508">
        <f t="shared" si="529"/>
        <v>0</v>
      </c>
      <c r="AO1508">
        <f t="shared" si="530"/>
        <v>0</v>
      </c>
      <c r="AP1508">
        <f t="shared" si="531"/>
        <v>0</v>
      </c>
      <c r="AQ1508">
        <f t="shared" si="532"/>
        <v>0</v>
      </c>
      <c r="AR1508">
        <f t="shared" si="533"/>
        <v>0</v>
      </c>
      <c r="AS1508">
        <f t="shared" si="534"/>
        <v>0</v>
      </c>
      <c r="AT1508">
        <f t="shared" si="535"/>
        <v>0</v>
      </c>
      <c r="AU1508">
        <f t="shared" si="536"/>
        <v>0</v>
      </c>
      <c r="AV1508">
        <f t="shared" si="537"/>
        <v>0</v>
      </c>
      <c r="AW1508">
        <f t="shared" si="538"/>
        <v>0</v>
      </c>
      <c r="AX1508">
        <f t="shared" si="539"/>
        <v>0</v>
      </c>
      <c r="AY1508">
        <f t="shared" si="540"/>
        <v>0</v>
      </c>
      <c r="AZ1508">
        <f t="shared" si="541"/>
        <v>0</v>
      </c>
      <c r="BA1508">
        <f t="shared" si="542"/>
        <v>0</v>
      </c>
      <c r="BB1508">
        <f t="shared" si="543"/>
        <v>0</v>
      </c>
      <c r="BC1508">
        <f t="shared" si="544"/>
        <v>0</v>
      </c>
      <c r="BD1508">
        <f t="shared" si="545"/>
        <v>0</v>
      </c>
      <c r="BE1508">
        <f t="shared" si="546"/>
        <v>0</v>
      </c>
      <c r="BF1508">
        <f t="shared" si="547"/>
        <v>0</v>
      </c>
      <c r="BG1508">
        <f t="shared" si="548"/>
        <v>0</v>
      </c>
      <c r="BH1508">
        <f t="shared" si="549"/>
        <v>0</v>
      </c>
      <c r="BI1508">
        <f t="shared" si="550"/>
        <v>0</v>
      </c>
      <c r="BJ1508" s="311">
        <f t="shared" si="551"/>
        <v>0</v>
      </c>
      <c r="BK1508" s="312">
        <f t="shared" si="552"/>
        <v>0</v>
      </c>
      <c r="BL1508" s="313">
        <f t="shared" si="553"/>
        <v>0</v>
      </c>
      <c r="BM1508" s="314">
        <f t="shared" si="560"/>
        <v>0</v>
      </c>
      <c r="BN1508" s="311">
        <f t="shared" si="554"/>
        <v>0</v>
      </c>
      <c r="BO1508" s="312">
        <f t="shared" si="555"/>
        <v>0</v>
      </c>
      <c r="BP1508" s="313">
        <f t="shared" si="556"/>
        <v>0</v>
      </c>
      <c r="BQ1508" s="314">
        <f t="shared" si="561"/>
        <v>0</v>
      </c>
      <c r="BR1508" s="311">
        <f t="shared" si="557"/>
        <v>0</v>
      </c>
      <c r="BS1508" s="312">
        <f t="shared" si="558"/>
        <v>0</v>
      </c>
      <c r="BT1508" s="313">
        <f t="shared" si="559"/>
        <v>0</v>
      </c>
      <c r="BU1508" s="314">
        <f t="shared" si="562"/>
        <v>0</v>
      </c>
      <c r="BV1508" s="247">
        <f t="shared" si="563"/>
        <v>0</v>
      </c>
      <c r="BW1508" s="310" t="str">
        <f>IF(BV1508=0,"",
IF(SUM($BV$1089:BV1508)=1,BX1508,
IF($BV$1664&gt;SUM($BV$1089:BV1508),_xlfn.CONCAT(", ",BX1508),
IF($BV$1664=SUM($BV$1089:BV1508),_xlfn.CONCAT(" y ",BX1508)))))</f>
        <v/>
      </c>
      <c r="BX1508" s="421">
        <v>420</v>
      </c>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row>
    <row r="1509" spans="1:133" ht="14.25">
      <c r="A1509" s="405"/>
      <c r="B1509" s="6"/>
      <c r="C1509" s="421" t="s">
        <v>7086</v>
      </c>
      <c r="D1509" s="668" t="str">
        <f>IF($AC$1082="","",IF(HLOOKUP($AC$1082,Presentación!$AQ$3:$BV$574,Presentación!AP424)="","",HLOOKUP($AC$1082,Presentación!$AQ$3:$BV$574,Presentación!AP424,0)))</f>
        <v/>
      </c>
      <c r="E1509" s="669"/>
      <c r="F1509" s="670"/>
      <c r="G1509" s="763" t="str">
        <f>IF($AC$1082="","",IF(HLOOKUP($AC$1082,Presentación!$BZ$3:$DE$574,Presentación!AP424,0)="","",HLOOKUP($AC$1082,Presentación!$BZ$3:$DE$574,Presentación!AP424,0)))</f>
        <v/>
      </c>
      <c r="H1509" s="669"/>
      <c r="I1509" s="669"/>
      <c r="J1509" s="669"/>
      <c r="K1509" s="669"/>
      <c r="L1509" s="670"/>
      <c r="M1509" s="112"/>
      <c r="N1509" s="112"/>
      <c r="O1509" s="112"/>
      <c r="P1509" s="112"/>
      <c r="Q1509" s="112"/>
      <c r="R1509" s="112"/>
      <c r="S1509" s="112"/>
      <c r="T1509" s="112"/>
      <c r="U1509" s="112"/>
      <c r="V1509" s="112"/>
      <c r="W1509" s="112"/>
      <c r="X1509" s="112"/>
      <c r="Y1509" s="112"/>
      <c r="Z1509" s="112"/>
      <c r="AA1509" s="112"/>
      <c r="AB1509" s="112"/>
      <c r="AC1509" s="112"/>
      <c r="AD1509" s="112"/>
      <c r="AE1509" s="93"/>
      <c r="AG1509">
        <f t="shared" si="525"/>
        <v>0</v>
      </c>
      <c r="AH1509" s="247">
        <f t="shared" si="526"/>
        <v>0</v>
      </c>
      <c r="AI1509" s="310" t="str">
        <f>IF(AH1509=0,"",
IF(SUM($AH$1088:AH1509)=1,AJ1509,
IF($AH$1663&gt;SUM($AH$1088:AH1509),_xlfn.CONCAT(", ",AJ1509),
IF($AH$1663=SUM($AH$1088:AH1509),_xlfn.CONCAT(" y ",AJ1509)))))</f>
        <v/>
      </c>
      <c r="AJ1509" s="421">
        <v>422</v>
      </c>
      <c r="AK1509">
        <f t="shared" si="524"/>
        <v>0</v>
      </c>
      <c r="AL1509">
        <f t="shared" si="527"/>
        <v>0</v>
      </c>
      <c r="AM1509">
        <f t="shared" si="528"/>
        <v>0</v>
      </c>
      <c r="AN1509">
        <f t="shared" si="529"/>
        <v>0</v>
      </c>
      <c r="AO1509">
        <f t="shared" si="530"/>
        <v>0</v>
      </c>
      <c r="AP1509">
        <f t="shared" si="531"/>
        <v>0</v>
      </c>
      <c r="AQ1509">
        <f t="shared" si="532"/>
        <v>0</v>
      </c>
      <c r="AR1509">
        <f t="shared" si="533"/>
        <v>0</v>
      </c>
      <c r="AS1509">
        <f t="shared" si="534"/>
        <v>0</v>
      </c>
      <c r="AT1509">
        <f t="shared" si="535"/>
        <v>0</v>
      </c>
      <c r="AU1509">
        <f t="shared" si="536"/>
        <v>0</v>
      </c>
      <c r="AV1509">
        <f t="shared" si="537"/>
        <v>0</v>
      </c>
      <c r="AW1509">
        <f t="shared" si="538"/>
        <v>0</v>
      </c>
      <c r="AX1509">
        <f t="shared" si="539"/>
        <v>0</v>
      </c>
      <c r="AY1509">
        <f t="shared" si="540"/>
        <v>0</v>
      </c>
      <c r="AZ1509">
        <f t="shared" si="541"/>
        <v>0</v>
      </c>
      <c r="BA1509">
        <f t="shared" si="542"/>
        <v>0</v>
      </c>
      <c r="BB1509">
        <f t="shared" si="543"/>
        <v>0</v>
      </c>
      <c r="BC1509">
        <f t="shared" si="544"/>
        <v>0</v>
      </c>
      <c r="BD1509">
        <f t="shared" si="545"/>
        <v>0</v>
      </c>
      <c r="BE1509">
        <f t="shared" si="546"/>
        <v>0</v>
      </c>
      <c r="BF1509">
        <f t="shared" si="547"/>
        <v>0</v>
      </c>
      <c r="BG1509">
        <f t="shared" si="548"/>
        <v>0</v>
      </c>
      <c r="BH1509">
        <f t="shared" si="549"/>
        <v>0</v>
      </c>
      <c r="BI1509">
        <f t="shared" si="550"/>
        <v>0</v>
      </c>
      <c r="BJ1509" s="311">
        <f t="shared" si="551"/>
        <v>0</v>
      </c>
      <c r="BK1509" s="312">
        <f t="shared" si="552"/>
        <v>0</v>
      </c>
      <c r="BL1509" s="313">
        <f t="shared" si="553"/>
        <v>0</v>
      </c>
      <c r="BM1509" s="314">
        <f t="shared" si="560"/>
        <v>0</v>
      </c>
      <c r="BN1509" s="311">
        <f t="shared" si="554"/>
        <v>0</v>
      </c>
      <c r="BO1509" s="312">
        <f t="shared" si="555"/>
        <v>0</v>
      </c>
      <c r="BP1509" s="313">
        <f t="shared" si="556"/>
        <v>0</v>
      </c>
      <c r="BQ1509" s="314">
        <f t="shared" si="561"/>
        <v>0</v>
      </c>
      <c r="BR1509" s="311">
        <f t="shared" si="557"/>
        <v>0</v>
      </c>
      <c r="BS1509" s="312">
        <f t="shared" si="558"/>
        <v>0</v>
      </c>
      <c r="BT1509" s="313">
        <f t="shared" si="559"/>
        <v>0</v>
      </c>
      <c r="BU1509" s="314">
        <f t="shared" si="562"/>
        <v>0</v>
      </c>
      <c r="BV1509" s="247">
        <f t="shared" si="563"/>
        <v>0</v>
      </c>
      <c r="BW1509" s="310" t="str">
        <f>IF(BV1509=0,"",
IF(SUM($BV$1089:BV1509)=1,BX1509,
IF($BV$1664&gt;SUM($BV$1089:BV1509),_xlfn.CONCAT(", ",BX1509),
IF($BV$1664=SUM($BV$1089:BV1509),_xlfn.CONCAT(" y ",BX1509)))))</f>
        <v/>
      </c>
      <c r="BX1509" s="421">
        <v>421</v>
      </c>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c r="DW1509"/>
      <c r="DX1509"/>
      <c r="DY1509"/>
      <c r="DZ1509"/>
      <c r="EA1509"/>
      <c r="EB1509"/>
      <c r="EC1509"/>
    </row>
    <row r="1510" spans="1:133" ht="14.25">
      <c r="A1510" s="405"/>
      <c r="B1510" s="6"/>
      <c r="C1510" s="421" t="s">
        <v>7087</v>
      </c>
      <c r="D1510" s="668" t="str">
        <f>IF($AC$1082="","",IF(HLOOKUP($AC$1082,Presentación!$AQ$3:$BV$574,Presentación!AP425)="","",HLOOKUP($AC$1082,Presentación!$AQ$3:$BV$574,Presentación!AP425,0)))</f>
        <v/>
      </c>
      <c r="E1510" s="669"/>
      <c r="F1510" s="670"/>
      <c r="G1510" s="763" t="str">
        <f>IF($AC$1082="","",IF(HLOOKUP($AC$1082,Presentación!$BZ$3:$DE$574,Presentación!AP425,0)="","",HLOOKUP($AC$1082,Presentación!$BZ$3:$DE$574,Presentación!AP425,0)))</f>
        <v/>
      </c>
      <c r="H1510" s="669"/>
      <c r="I1510" s="669"/>
      <c r="J1510" s="669"/>
      <c r="K1510" s="669"/>
      <c r="L1510" s="670"/>
      <c r="M1510" s="112"/>
      <c r="N1510" s="112"/>
      <c r="O1510" s="112"/>
      <c r="P1510" s="112"/>
      <c r="Q1510" s="112"/>
      <c r="R1510" s="112"/>
      <c r="S1510" s="112"/>
      <c r="T1510" s="112"/>
      <c r="U1510" s="112"/>
      <c r="V1510" s="112"/>
      <c r="W1510" s="112"/>
      <c r="X1510" s="112"/>
      <c r="Y1510" s="112"/>
      <c r="Z1510" s="112"/>
      <c r="AA1510" s="112"/>
      <c r="AB1510" s="112"/>
      <c r="AC1510" s="112"/>
      <c r="AD1510" s="112"/>
      <c r="AE1510" s="93"/>
      <c r="AG1510">
        <f t="shared" si="525"/>
        <v>0</v>
      </c>
      <c r="AH1510" s="247">
        <f t="shared" si="526"/>
        <v>0</v>
      </c>
      <c r="AI1510" s="310" t="str">
        <f>IF(AH1510=0,"",
IF(SUM($AH$1088:AH1510)=1,AJ1510,
IF($AH$1663&gt;SUM($AH$1088:AH1510),_xlfn.CONCAT(", ",AJ1510),
IF($AH$1663=SUM($AH$1088:AH1510),_xlfn.CONCAT(" y ",AJ1510)))))</f>
        <v/>
      </c>
      <c r="AJ1510" s="421">
        <v>423</v>
      </c>
      <c r="AK1510">
        <f t="shared" si="524"/>
        <v>0</v>
      </c>
      <c r="AL1510">
        <f t="shared" si="527"/>
        <v>0</v>
      </c>
      <c r="AM1510">
        <f t="shared" si="528"/>
        <v>0</v>
      </c>
      <c r="AN1510">
        <f t="shared" si="529"/>
        <v>0</v>
      </c>
      <c r="AO1510">
        <f t="shared" si="530"/>
        <v>0</v>
      </c>
      <c r="AP1510">
        <f t="shared" si="531"/>
        <v>0</v>
      </c>
      <c r="AQ1510">
        <f t="shared" si="532"/>
        <v>0</v>
      </c>
      <c r="AR1510">
        <f t="shared" si="533"/>
        <v>0</v>
      </c>
      <c r="AS1510">
        <f t="shared" si="534"/>
        <v>0</v>
      </c>
      <c r="AT1510">
        <f t="shared" si="535"/>
        <v>0</v>
      </c>
      <c r="AU1510">
        <f t="shared" si="536"/>
        <v>0</v>
      </c>
      <c r="AV1510">
        <f t="shared" si="537"/>
        <v>0</v>
      </c>
      <c r="AW1510">
        <f t="shared" si="538"/>
        <v>0</v>
      </c>
      <c r="AX1510">
        <f t="shared" si="539"/>
        <v>0</v>
      </c>
      <c r="AY1510">
        <f t="shared" si="540"/>
        <v>0</v>
      </c>
      <c r="AZ1510">
        <f t="shared" si="541"/>
        <v>0</v>
      </c>
      <c r="BA1510">
        <f t="shared" si="542"/>
        <v>0</v>
      </c>
      <c r="BB1510">
        <f t="shared" si="543"/>
        <v>0</v>
      </c>
      <c r="BC1510">
        <f t="shared" si="544"/>
        <v>0</v>
      </c>
      <c r="BD1510">
        <f t="shared" si="545"/>
        <v>0</v>
      </c>
      <c r="BE1510">
        <f t="shared" si="546"/>
        <v>0</v>
      </c>
      <c r="BF1510">
        <f t="shared" si="547"/>
        <v>0</v>
      </c>
      <c r="BG1510">
        <f t="shared" si="548"/>
        <v>0</v>
      </c>
      <c r="BH1510">
        <f t="shared" si="549"/>
        <v>0</v>
      </c>
      <c r="BI1510">
        <f t="shared" si="550"/>
        <v>0</v>
      </c>
      <c r="BJ1510" s="311">
        <f t="shared" si="551"/>
        <v>0</v>
      </c>
      <c r="BK1510" s="312">
        <f t="shared" si="552"/>
        <v>0</v>
      </c>
      <c r="BL1510" s="313">
        <f t="shared" si="553"/>
        <v>0</v>
      </c>
      <c r="BM1510" s="314">
        <f t="shared" si="560"/>
        <v>0</v>
      </c>
      <c r="BN1510" s="311">
        <f t="shared" si="554"/>
        <v>0</v>
      </c>
      <c r="BO1510" s="312">
        <f t="shared" si="555"/>
        <v>0</v>
      </c>
      <c r="BP1510" s="313">
        <f t="shared" si="556"/>
        <v>0</v>
      </c>
      <c r="BQ1510" s="314">
        <f t="shared" si="561"/>
        <v>0</v>
      </c>
      <c r="BR1510" s="311">
        <f t="shared" si="557"/>
        <v>0</v>
      </c>
      <c r="BS1510" s="312">
        <f t="shared" si="558"/>
        <v>0</v>
      </c>
      <c r="BT1510" s="313">
        <f t="shared" si="559"/>
        <v>0</v>
      </c>
      <c r="BU1510" s="314">
        <f t="shared" si="562"/>
        <v>0</v>
      </c>
      <c r="BV1510" s="247">
        <f t="shared" si="563"/>
        <v>0</v>
      </c>
      <c r="BW1510" s="310" t="str">
        <f>IF(BV1510=0,"",
IF(SUM($BV$1089:BV1510)=1,BX1510,
IF($BV$1664&gt;SUM($BV$1089:BV1510),_xlfn.CONCAT(", ",BX1510),
IF($BV$1664=SUM($BV$1089:BV1510),_xlfn.CONCAT(" y ",BX1510)))))</f>
        <v/>
      </c>
      <c r="BX1510" s="421">
        <v>422</v>
      </c>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row>
    <row r="1511" spans="1:133" ht="14.25">
      <c r="A1511" s="405"/>
      <c r="B1511" s="6"/>
      <c r="C1511" s="421" t="s">
        <v>7088</v>
      </c>
      <c r="D1511" s="668" t="str">
        <f>IF($AC$1082="","",IF(HLOOKUP($AC$1082,Presentación!$AQ$3:$BV$574,Presentación!AP426)="","",HLOOKUP($AC$1082,Presentación!$AQ$3:$BV$574,Presentación!AP426,0)))</f>
        <v/>
      </c>
      <c r="E1511" s="669"/>
      <c r="F1511" s="670"/>
      <c r="G1511" s="763" t="str">
        <f>IF($AC$1082="","",IF(HLOOKUP($AC$1082,Presentación!$BZ$3:$DE$574,Presentación!AP426,0)="","",HLOOKUP($AC$1082,Presentación!$BZ$3:$DE$574,Presentación!AP426,0)))</f>
        <v/>
      </c>
      <c r="H1511" s="669"/>
      <c r="I1511" s="669"/>
      <c r="J1511" s="669"/>
      <c r="K1511" s="669"/>
      <c r="L1511" s="670"/>
      <c r="M1511" s="112"/>
      <c r="N1511" s="112"/>
      <c r="O1511" s="112"/>
      <c r="P1511" s="112"/>
      <c r="Q1511" s="112"/>
      <c r="R1511" s="112"/>
      <c r="S1511" s="112"/>
      <c r="T1511" s="112"/>
      <c r="U1511" s="112"/>
      <c r="V1511" s="112"/>
      <c r="W1511" s="112"/>
      <c r="X1511" s="112"/>
      <c r="Y1511" s="112"/>
      <c r="Z1511" s="112"/>
      <c r="AA1511" s="112"/>
      <c r="AB1511" s="112"/>
      <c r="AC1511" s="112"/>
      <c r="AD1511" s="112"/>
      <c r="AE1511" s="93"/>
      <c r="AG1511">
        <f t="shared" si="525"/>
        <v>0</v>
      </c>
      <c r="AH1511" s="247">
        <f t="shared" si="526"/>
        <v>0</v>
      </c>
      <c r="AI1511" s="310" t="str">
        <f>IF(AH1511=0,"",
IF(SUM($AH$1088:AH1511)=1,AJ1511,
IF($AH$1663&gt;SUM($AH$1088:AH1511),_xlfn.CONCAT(", ",AJ1511),
IF($AH$1663=SUM($AH$1088:AH1511),_xlfn.CONCAT(" y ",AJ1511)))))</f>
        <v/>
      </c>
      <c r="AJ1511" s="421">
        <v>424</v>
      </c>
      <c r="AK1511">
        <f t="shared" si="524"/>
        <v>0</v>
      </c>
      <c r="AL1511">
        <f t="shared" si="527"/>
        <v>0</v>
      </c>
      <c r="AM1511">
        <f t="shared" si="528"/>
        <v>0</v>
      </c>
      <c r="AN1511">
        <f t="shared" si="529"/>
        <v>0</v>
      </c>
      <c r="AO1511">
        <f t="shared" si="530"/>
        <v>0</v>
      </c>
      <c r="AP1511">
        <f t="shared" si="531"/>
        <v>0</v>
      </c>
      <c r="AQ1511">
        <f t="shared" si="532"/>
        <v>0</v>
      </c>
      <c r="AR1511">
        <f t="shared" si="533"/>
        <v>0</v>
      </c>
      <c r="AS1511">
        <f t="shared" si="534"/>
        <v>0</v>
      </c>
      <c r="AT1511">
        <f t="shared" si="535"/>
        <v>0</v>
      </c>
      <c r="AU1511">
        <f t="shared" si="536"/>
        <v>0</v>
      </c>
      <c r="AV1511">
        <f t="shared" si="537"/>
        <v>0</v>
      </c>
      <c r="AW1511">
        <f t="shared" si="538"/>
        <v>0</v>
      </c>
      <c r="AX1511">
        <f t="shared" si="539"/>
        <v>0</v>
      </c>
      <c r="AY1511">
        <f t="shared" si="540"/>
        <v>0</v>
      </c>
      <c r="AZ1511">
        <f t="shared" si="541"/>
        <v>0</v>
      </c>
      <c r="BA1511">
        <f t="shared" si="542"/>
        <v>0</v>
      </c>
      <c r="BB1511">
        <f t="shared" si="543"/>
        <v>0</v>
      </c>
      <c r="BC1511">
        <f t="shared" si="544"/>
        <v>0</v>
      </c>
      <c r="BD1511">
        <f t="shared" si="545"/>
        <v>0</v>
      </c>
      <c r="BE1511">
        <f t="shared" si="546"/>
        <v>0</v>
      </c>
      <c r="BF1511">
        <f t="shared" si="547"/>
        <v>0</v>
      </c>
      <c r="BG1511">
        <f t="shared" si="548"/>
        <v>0</v>
      </c>
      <c r="BH1511">
        <f t="shared" si="549"/>
        <v>0</v>
      </c>
      <c r="BI1511">
        <f t="shared" si="550"/>
        <v>0</v>
      </c>
      <c r="BJ1511" s="311">
        <f t="shared" si="551"/>
        <v>0</v>
      </c>
      <c r="BK1511" s="312">
        <f t="shared" si="552"/>
        <v>0</v>
      </c>
      <c r="BL1511" s="313">
        <f t="shared" si="553"/>
        <v>0</v>
      </c>
      <c r="BM1511" s="314">
        <f t="shared" si="560"/>
        <v>0</v>
      </c>
      <c r="BN1511" s="311">
        <f t="shared" si="554"/>
        <v>0</v>
      </c>
      <c r="BO1511" s="312">
        <f t="shared" si="555"/>
        <v>0</v>
      </c>
      <c r="BP1511" s="313">
        <f t="shared" si="556"/>
        <v>0</v>
      </c>
      <c r="BQ1511" s="314">
        <f t="shared" si="561"/>
        <v>0</v>
      </c>
      <c r="BR1511" s="311">
        <f t="shared" si="557"/>
        <v>0</v>
      </c>
      <c r="BS1511" s="312">
        <f t="shared" si="558"/>
        <v>0</v>
      </c>
      <c r="BT1511" s="313">
        <f t="shared" si="559"/>
        <v>0</v>
      </c>
      <c r="BU1511" s="314">
        <f t="shared" si="562"/>
        <v>0</v>
      </c>
      <c r="BV1511" s="247">
        <f t="shared" si="563"/>
        <v>0</v>
      </c>
      <c r="BW1511" s="310" t="str">
        <f>IF(BV1511=0,"",
IF(SUM($BV$1089:BV1511)=1,BX1511,
IF($BV$1664&gt;SUM($BV$1089:BV1511),_xlfn.CONCAT(", ",BX1511),
IF($BV$1664=SUM($BV$1089:BV1511),_xlfn.CONCAT(" y ",BX1511)))))</f>
        <v/>
      </c>
      <c r="BX1511" s="421">
        <v>423</v>
      </c>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c r="DV1511"/>
      <c r="DW1511"/>
      <c r="DX1511"/>
      <c r="DY1511"/>
      <c r="DZ1511"/>
      <c r="EA1511"/>
      <c r="EB1511"/>
      <c r="EC1511"/>
    </row>
    <row r="1512" spans="1:133" ht="14.25">
      <c r="A1512" s="405"/>
      <c r="B1512" s="6"/>
      <c r="C1512" s="421" t="s">
        <v>7089</v>
      </c>
      <c r="D1512" s="668" t="str">
        <f>IF($AC$1082="","",IF(HLOOKUP($AC$1082,Presentación!$AQ$3:$BV$574,Presentación!AP427)="","",HLOOKUP($AC$1082,Presentación!$AQ$3:$BV$574,Presentación!AP427,0)))</f>
        <v/>
      </c>
      <c r="E1512" s="669"/>
      <c r="F1512" s="670"/>
      <c r="G1512" s="763" t="str">
        <f>IF($AC$1082="","",IF(HLOOKUP($AC$1082,Presentación!$BZ$3:$DE$574,Presentación!AP427,0)="","",HLOOKUP($AC$1082,Presentación!$BZ$3:$DE$574,Presentación!AP427,0)))</f>
        <v/>
      </c>
      <c r="H1512" s="669"/>
      <c r="I1512" s="669"/>
      <c r="J1512" s="669"/>
      <c r="K1512" s="669"/>
      <c r="L1512" s="670"/>
      <c r="M1512" s="112"/>
      <c r="N1512" s="112"/>
      <c r="O1512" s="112"/>
      <c r="P1512" s="112"/>
      <c r="Q1512" s="112"/>
      <c r="R1512" s="112"/>
      <c r="S1512" s="112"/>
      <c r="T1512" s="112"/>
      <c r="U1512" s="112"/>
      <c r="V1512" s="112"/>
      <c r="W1512" s="112"/>
      <c r="X1512" s="112"/>
      <c r="Y1512" s="112"/>
      <c r="Z1512" s="112"/>
      <c r="AA1512" s="112"/>
      <c r="AB1512" s="112"/>
      <c r="AC1512" s="112"/>
      <c r="AD1512" s="112"/>
      <c r="AE1512" s="93"/>
      <c r="AG1512">
        <f t="shared" si="525"/>
        <v>0</v>
      </c>
      <c r="AH1512" s="247">
        <f t="shared" si="526"/>
        <v>0</v>
      </c>
      <c r="AI1512" s="310" t="str">
        <f>IF(AH1512=0,"",
IF(SUM($AH$1088:AH1512)=1,AJ1512,
IF($AH$1663&gt;SUM($AH$1088:AH1512),_xlfn.CONCAT(", ",AJ1512),
IF($AH$1663=SUM($AH$1088:AH1512),_xlfn.CONCAT(" y ",AJ1512)))))</f>
        <v/>
      </c>
      <c r="AJ1512" s="421">
        <v>425</v>
      </c>
      <c r="AK1512">
        <f t="shared" si="524"/>
        <v>0</v>
      </c>
      <c r="AL1512">
        <f t="shared" si="527"/>
        <v>0</v>
      </c>
      <c r="AM1512">
        <f t="shared" si="528"/>
        <v>0</v>
      </c>
      <c r="AN1512">
        <f t="shared" si="529"/>
        <v>0</v>
      </c>
      <c r="AO1512">
        <f t="shared" si="530"/>
        <v>0</v>
      </c>
      <c r="AP1512">
        <f t="shared" si="531"/>
        <v>0</v>
      </c>
      <c r="AQ1512">
        <f t="shared" si="532"/>
        <v>0</v>
      </c>
      <c r="AR1512">
        <f t="shared" si="533"/>
        <v>0</v>
      </c>
      <c r="AS1512">
        <f t="shared" si="534"/>
        <v>0</v>
      </c>
      <c r="AT1512">
        <f t="shared" si="535"/>
        <v>0</v>
      </c>
      <c r="AU1512">
        <f t="shared" si="536"/>
        <v>0</v>
      </c>
      <c r="AV1512">
        <f t="shared" si="537"/>
        <v>0</v>
      </c>
      <c r="AW1512">
        <f t="shared" si="538"/>
        <v>0</v>
      </c>
      <c r="AX1512">
        <f t="shared" si="539"/>
        <v>0</v>
      </c>
      <c r="AY1512">
        <f t="shared" si="540"/>
        <v>0</v>
      </c>
      <c r="AZ1512">
        <f t="shared" si="541"/>
        <v>0</v>
      </c>
      <c r="BA1512">
        <f t="shared" si="542"/>
        <v>0</v>
      </c>
      <c r="BB1512">
        <f t="shared" si="543"/>
        <v>0</v>
      </c>
      <c r="BC1512">
        <f t="shared" si="544"/>
        <v>0</v>
      </c>
      <c r="BD1512">
        <f t="shared" si="545"/>
        <v>0</v>
      </c>
      <c r="BE1512">
        <f t="shared" si="546"/>
        <v>0</v>
      </c>
      <c r="BF1512">
        <f t="shared" si="547"/>
        <v>0</v>
      </c>
      <c r="BG1512">
        <f t="shared" si="548"/>
        <v>0</v>
      </c>
      <c r="BH1512">
        <f t="shared" si="549"/>
        <v>0</v>
      </c>
      <c r="BI1512">
        <f t="shared" si="550"/>
        <v>0</v>
      </c>
      <c r="BJ1512" s="311">
        <f t="shared" si="551"/>
        <v>0</v>
      </c>
      <c r="BK1512" s="312">
        <f t="shared" si="552"/>
        <v>0</v>
      </c>
      <c r="BL1512" s="313">
        <f t="shared" si="553"/>
        <v>0</v>
      </c>
      <c r="BM1512" s="314">
        <f t="shared" si="560"/>
        <v>0</v>
      </c>
      <c r="BN1512" s="311">
        <f t="shared" si="554"/>
        <v>0</v>
      </c>
      <c r="BO1512" s="312">
        <f t="shared" si="555"/>
        <v>0</v>
      </c>
      <c r="BP1512" s="313">
        <f t="shared" si="556"/>
        <v>0</v>
      </c>
      <c r="BQ1512" s="314">
        <f t="shared" si="561"/>
        <v>0</v>
      </c>
      <c r="BR1512" s="311">
        <f t="shared" si="557"/>
        <v>0</v>
      </c>
      <c r="BS1512" s="312">
        <f t="shared" si="558"/>
        <v>0</v>
      </c>
      <c r="BT1512" s="313">
        <f t="shared" si="559"/>
        <v>0</v>
      </c>
      <c r="BU1512" s="314">
        <f t="shared" si="562"/>
        <v>0</v>
      </c>
      <c r="BV1512" s="247">
        <f t="shared" si="563"/>
        <v>0</v>
      </c>
      <c r="BW1512" s="310" t="str">
        <f>IF(BV1512=0,"",
IF(SUM($BV$1089:BV1512)=1,BX1512,
IF($BV$1664&gt;SUM($BV$1089:BV1512),_xlfn.CONCAT(", ",BX1512),
IF($BV$1664=SUM($BV$1089:BV1512),_xlfn.CONCAT(" y ",BX1512)))))</f>
        <v/>
      </c>
      <c r="BX1512" s="421">
        <v>424</v>
      </c>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c r="DV1512"/>
      <c r="DW1512"/>
      <c r="DX1512"/>
      <c r="DY1512"/>
      <c r="DZ1512"/>
      <c r="EA1512"/>
      <c r="EB1512"/>
      <c r="EC1512"/>
    </row>
    <row r="1513" spans="1:133" ht="14.25">
      <c r="A1513" s="405"/>
      <c r="B1513" s="6"/>
      <c r="C1513" s="421" t="s">
        <v>7090</v>
      </c>
      <c r="D1513" s="668" t="str">
        <f>IF($AC$1082="","",IF(HLOOKUP($AC$1082,Presentación!$AQ$3:$BV$574,Presentación!AP428)="","",HLOOKUP($AC$1082,Presentación!$AQ$3:$BV$574,Presentación!AP428,0)))</f>
        <v/>
      </c>
      <c r="E1513" s="669"/>
      <c r="F1513" s="670"/>
      <c r="G1513" s="763" t="str">
        <f>IF($AC$1082="","",IF(HLOOKUP($AC$1082,Presentación!$BZ$3:$DE$574,Presentación!AP428,0)="","",HLOOKUP($AC$1082,Presentación!$BZ$3:$DE$574,Presentación!AP428,0)))</f>
        <v/>
      </c>
      <c r="H1513" s="669"/>
      <c r="I1513" s="669"/>
      <c r="J1513" s="669"/>
      <c r="K1513" s="669"/>
      <c r="L1513" s="670"/>
      <c r="M1513" s="112"/>
      <c r="N1513" s="112"/>
      <c r="O1513" s="112"/>
      <c r="P1513" s="112"/>
      <c r="Q1513" s="112"/>
      <c r="R1513" s="112"/>
      <c r="S1513" s="112"/>
      <c r="T1513" s="112"/>
      <c r="U1513" s="112"/>
      <c r="V1513" s="112"/>
      <c r="W1513" s="112"/>
      <c r="X1513" s="112"/>
      <c r="Y1513" s="112"/>
      <c r="Z1513" s="112"/>
      <c r="AA1513" s="112"/>
      <c r="AB1513" s="112"/>
      <c r="AC1513" s="112"/>
      <c r="AD1513" s="112"/>
      <c r="AE1513" s="93"/>
      <c r="AG1513">
        <f t="shared" si="525"/>
        <v>0</v>
      </c>
      <c r="AH1513" s="247">
        <f t="shared" si="526"/>
        <v>0</v>
      </c>
      <c r="AI1513" s="310" t="str">
        <f>IF(AH1513=0,"",
IF(SUM($AH$1088:AH1513)=1,AJ1513,
IF($AH$1663&gt;SUM($AH$1088:AH1513),_xlfn.CONCAT(", ",AJ1513),
IF($AH$1663=SUM($AH$1088:AH1513),_xlfn.CONCAT(" y ",AJ1513)))))</f>
        <v/>
      </c>
      <c r="AJ1513" s="421">
        <v>426</v>
      </c>
      <c r="AK1513">
        <f t="shared" si="524"/>
        <v>0</v>
      </c>
      <c r="AL1513">
        <f t="shared" si="527"/>
        <v>0</v>
      </c>
      <c r="AM1513">
        <f t="shared" si="528"/>
        <v>0</v>
      </c>
      <c r="AN1513">
        <f t="shared" si="529"/>
        <v>0</v>
      </c>
      <c r="AO1513">
        <f t="shared" si="530"/>
        <v>0</v>
      </c>
      <c r="AP1513">
        <f t="shared" si="531"/>
        <v>0</v>
      </c>
      <c r="AQ1513">
        <f t="shared" si="532"/>
        <v>0</v>
      </c>
      <c r="AR1513">
        <f t="shared" si="533"/>
        <v>0</v>
      </c>
      <c r="AS1513">
        <f t="shared" si="534"/>
        <v>0</v>
      </c>
      <c r="AT1513">
        <f t="shared" si="535"/>
        <v>0</v>
      </c>
      <c r="AU1513">
        <f t="shared" si="536"/>
        <v>0</v>
      </c>
      <c r="AV1513">
        <f t="shared" si="537"/>
        <v>0</v>
      </c>
      <c r="AW1513">
        <f t="shared" si="538"/>
        <v>0</v>
      </c>
      <c r="AX1513">
        <f t="shared" si="539"/>
        <v>0</v>
      </c>
      <c r="AY1513">
        <f t="shared" si="540"/>
        <v>0</v>
      </c>
      <c r="AZ1513">
        <f t="shared" si="541"/>
        <v>0</v>
      </c>
      <c r="BA1513">
        <f t="shared" si="542"/>
        <v>0</v>
      </c>
      <c r="BB1513">
        <f t="shared" si="543"/>
        <v>0</v>
      </c>
      <c r="BC1513">
        <f t="shared" si="544"/>
        <v>0</v>
      </c>
      <c r="BD1513">
        <f t="shared" si="545"/>
        <v>0</v>
      </c>
      <c r="BE1513">
        <f t="shared" si="546"/>
        <v>0</v>
      </c>
      <c r="BF1513">
        <f t="shared" si="547"/>
        <v>0</v>
      </c>
      <c r="BG1513">
        <f t="shared" si="548"/>
        <v>0</v>
      </c>
      <c r="BH1513">
        <f t="shared" si="549"/>
        <v>0</v>
      </c>
      <c r="BI1513">
        <f t="shared" si="550"/>
        <v>0</v>
      </c>
      <c r="BJ1513" s="311">
        <f t="shared" si="551"/>
        <v>0</v>
      </c>
      <c r="BK1513" s="312">
        <f t="shared" si="552"/>
        <v>0</v>
      </c>
      <c r="BL1513" s="313">
        <f t="shared" si="553"/>
        <v>0</v>
      </c>
      <c r="BM1513" s="314">
        <f t="shared" si="560"/>
        <v>0</v>
      </c>
      <c r="BN1513" s="311">
        <f t="shared" si="554"/>
        <v>0</v>
      </c>
      <c r="BO1513" s="312">
        <f t="shared" si="555"/>
        <v>0</v>
      </c>
      <c r="BP1513" s="313">
        <f t="shared" si="556"/>
        <v>0</v>
      </c>
      <c r="BQ1513" s="314">
        <f t="shared" si="561"/>
        <v>0</v>
      </c>
      <c r="BR1513" s="311">
        <f t="shared" si="557"/>
        <v>0</v>
      </c>
      <c r="BS1513" s="312">
        <f t="shared" si="558"/>
        <v>0</v>
      </c>
      <c r="BT1513" s="313">
        <f t="shared" si="559"/>
        <v>0</v>
      </c>
      <c r="BU1513" s="314">
        <f t="shared" si="562"/>
        <v>0</v>
      </c>
      <c r="BV1513" s="247">
        <f t="shared" si="563"/>
        <v>0</v>
      </c>
      <c r="BW1513" s="310" t="str">
        <f>IF(BV1513=0,"",
IF(SUM($BV$1089:BV1513)=1,BX1513,
IF($BV$1664&gt;SUM($BV$1089:BV1513),_xlfn.CONCAT(", ",BX1513),
IF($BV$1664=SUM($BV$1089:BV1513),_xlfn.CONCAT(" y ",BX1513)))))</f>
        <v/>
      </c>
      <c r="BX1513" s="421">
        <v>425</v>
      </c>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c r="DV1513"/>
      <c r="DW1513"/>
      <c r="DX1513"/>
      <c r="DY1513"/>
      <c r="DZ1513"/>
      <c r="EA1513"/>
      <c r="EB1513"/>
      <c r="EC1513"/>
    </row>
    <row r="1514" spans="1:133" ht="14.25">
      <c r="A1514" s="405"/>
      <c r="B1514" s="6"/>
      <c r="C1514" s="421" t="s">
        <v>7091</v>
      </c>
      <c r="D1514" s="668" t="str">
        <f>IF($AC$1082="","",IF(HLOOKUP($AC$1082,Presentación!$AQ$3:$BV$574,Presentación!AP429)="","",HLOOKUP($AC$1082,Presentación!$AQ$3:$BV$574,Presentación!AP429,0)))</f>
        <v/>
      </c>
      <c r="E1514" s="669"/>
      <c r="F1514" s="670"/>
      <c r="G1514" s="763" t="str">
        <f>IF($AC$1082="","",IF(HLOOKUP($AC$1082,Presentación!$BZ$3:$DE$574,Presentación!AP429,0)="","",HLOOKUP($AC$1082,Presentación!$BZ$3:$DE$574,Presentación!AP429,0)))</f>
        <v/>
      </c>
      <c r="H1514" s="669"/>
      <c r="I1514" s="669"/>
      <c r="J1514" s="669"/>
      <c r="K1514" s="669"/>
      <c r="L1514" s="670"/>
      <c r="M1514" s="112"/>
      <c r="N1514" s="112"/>
      <c r="O1514" s="112"/>
      <c r="P1514" s="112"/>
      <c r="Q1514" s="112"/>
      <c r="R1514" s="112"/>
      <c r="S1514" s="112"/>
      <c r="T1514" s="112"/>
      <c r="U1514" s="112"/>
      <c r="V1514" s="112"/>
      <c r="W1514" s="112"/>
      <c r="X1514" s="112"/>
      <c r="Y1514" s="112"/>
      <c r="Z1514" s="112"/>
      <c r="AA1514" s="112"/>
      <c r="AB1514" s="112"/>
      <c r="AC1514" s="112"/>
      <c r="AD1514" s="112"/>
      <c r="AE1514" s="93"/>
      <c r="AG1514">
        <f t="shared" si="525"/>
        <v>0</v>
      </c>
      <c r="AH1514" s="247">
        <f t="shared" si="526"/>
        <v>0</v>
      </c>
      <c r="AI1514" s="310" t="str">
        <f>IF(AH1514=0,"",
IF(SUM($AH$1088:AH1514)=1,AJ1514,
IF($AH$1663&gt;SUM($AH$1088:AH1514),_xlfn.CONCAT(", ",AJ1514),
IF($AH$1663=SUM($AH$1088:AH1514),_xlfn.CONCAT(" y ",AJ1514)))))</f>
        <v/>
      </c>
      <c r="AJ1514" s="421">
        <v>427</v>
      </c>
      <c r="AK1514">
        <f t="shared" si="524"/>
        <v>0</v>
      </c>
      <c r="AL1514">
        <f t="shared" si="527"/>
        <v>0</v>
      </c>
      <c r="AM1514">
        <f t="shared" si="528"/>
        <v>0</v>
      </c>
      <c r="AN1514">
        <f t="shared" si="529"/>
        <v>0</v>
      </c>
      <c r="AO1514">
        <f t="shared" si="530"/>
        <v>0</v>
      </c>
      <c r="AP1514">
        <f t="shared" si="531"/>
        <v>0</v>
      </c>
      <c r="AQ1514">
        <f t="shared" si="532"/>
        <v>0</v>
      </c>
      <c r="AR1514">
        <f t="shared" si="533"/>
        <v>0</v>
      </c>
      <c r="AS1514">
        <f t="shared" si="534"/>
        <v>0</v>
      </c>
      <c r="AT1514">
        <f t="shared" si="535"/>
        <v>0</v>
      </c>
      <c r="AU1514">
        <f t="shared" si="536"/>
        <v>0</v>
      </c>
      <c r="AV1514">
        <f t="shared" si="537"/>
        <v>0</v>
      </c>
      <c r="AW1514">
        <f t="shared" si="538"/>
        <v>0</v>
      </c>
      <c r="AX1514">
        <f t="shared" si="539"/>
        <v>0</v>
      </c>
      <c r="AY1514">
        <f t="shared" si="540"/>
        <v>0</v>
      </c>
      <c r="AZ1514">
        <f t="shared" si="541"/>
        <v>0</v>
      </c>
      <c r="BA1514">
        <f t="shared" si="542"/>
        <v>0</v>
      </c>
      <c r="BB1514">
        <f t="shared" si="543"/>
        <v>0</v>
      </c>
      <c r="BC1514">
        <f t="shared" si="544"/>
        <v>0</v>
      </c>
      <c r="BD1514">
        <f t="shared" si="545"/>
        <v>0</v>
      </c>
      <c r="BE1514">
        <f t="shared" si="546"/>
        <v>0</v>
      </c>
      <c r="BF1514">
        <f t="shared" si="547"/>
        <v>0</v>
      </c>
      <c r="BG1514">
        <f t="shared" si="548"/>
        <v>0</v>
      </c>
      <c r="BH1514">
        <f t="shared" si="549"/>
        <v>0</v>
      </c>
      <c r="BI1514">
        <f t="shared" si="550"/>
        <v>0</v>
      </c>
      <c r="BJ1514" s="311">
        <f t="shared" si="551"/>
        <v>0</v>
      </c>
      <c r="BK1514" s="312">
        <f t="shared" si="552"/>
        <v>0</v>
      </c>
      <c r="BL1514" s="313">
        <f t="shared" si="553"/>
        <v>0</v>
      </c>
      <c r="BM1514" s="314">
        <f t="shared" si="560"/>
        <v>0</v>
      </c>
      <c r="BN1514" s="311">
        <f t="shared" si="554"/>
        <v>0</v>
      </c>
      <c r="BO1514" s="312">
        <f t="shared" si="555"/>
        <v>0</v>
      </c>
      <c r="BP1514" s="313">
        <f t="shared" si="556"/>
        <v>0</v>
      </c>
      <c r="BQ1514" s="314">
        <f t="shared" si="561"/>
        <v>0</v>
      </c>
      <c r="BR1514" s="311">
        <f t="shared" si="557"/>
        <v>0</v>
      </c>
      <c r="BS1514" s="312">
        <f t="shared" si="558"/>
        <v>0</v>
      </c>
      <c r="BT1514" s="313">
        <f t="shared" si="559"/>
        <v>0</v>
      </c>
      <c r="BU1514" s="314">
        <f t="shared" si="562"/>
        <v>0</v>
      </c>
      <c r="BV1514" s="247">
        <f t="shared" si="563"/>
        <v>0</v>
      </c>
      <c r="BW1514" s="310" t="str">
        <f>IF(BV1514=0,"",
IF(SUM($BV$1089:BV1514)=1,BX1514,
IF($BV$1664&gt;SUM($BV$1089:BV1514),_xlfn.CONCAT(", ",BX1514),
IF($BV$1664=SUM($BV$1089:BV1514),_xlfn.CONCAT(" y ",BX1514)))))</f>
        <v/>
      </c>
      <c r="BX1514" s="421">
        <v>426</v>
      </c>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c r="DV1514"/>
      <c r="DW1514"/>
      <c r="DX1514"/>
      <c r="DY1514"/>
      <c r="DZ1514"/>
      <c r="EA1514"/>
      <c r="EB1514"/>
      <c r="EC1514"/>
    </row>
    <row r="1515" spans="1:133" ht="14.25">
      <c r="A1515" s="405"/>
      <c r="B1515" s="6"/>
      <c r="C1515" s="421" t="s">
        <v>7092</v>
      </c>
      <c r="D1515" s="668" t="str">
        <f>IF($AC$1082="","",IF(HLOOKUP($AC$1082,Presentación!$AQ$3:$BV$574,Presentación!AP430)="","",HLOOKUP($AC$1082,Presentación!$AQ$3:$BV$574,Presentación!AP430,0)))</f>
        <v/>
      </c>
      <c r="E1515" s="669"/>
      <c r="F1515" s="670"/>
      <c r="G1515" s="763" t="str">
        <f>IF($AC$1082="","",IF(HLOOKUP($AC$1082,Presentación!$BZ$3:$DE$574,Presentación!AP430,0)="","",HLOOKUP($AC$1082,Presentación!$BZ$3:$DE$574,Presentación!AP430,0)))</f>
        <v/>
      </c>
      <c r="H1515" s="669"/>
      <c r="I1515" s="669"/>
      <c r="J1515" s="669"/>
      <c r="K1515" s="669"/>
      <c r="L1515" s="670"/>
      <c r="M1515" s="112"/>
      <c r="N1515" s="112"/>
      <c r="O1515" s="112"/>
      <c r="P1515" s="112"/>
      <c r="Q1515" s="112"/>
      <c r="R1515" s="112"/>
      <c r="S1515" s="112"/>
      <c r="T1515" s="112"/>
      <c r="U1515" s="112"/>
      <c r="V1515" s="112"/>
      <c r="W1515" s="112"/>
      <c r="X1515" s="112"/>
      <c r="Y1515" s="112"/>
      <c r="Z1515" s="112"/>
      <c r="AA1515" s="112"/>
      <c r="AB1515" s="112"/>
      <c r="AC1515" s="112"/>
      <c r="AD1515" s="112"/>
      <c r="AE1515" s="93"/>
      <c r="AG1515">
        <f t="shared" si="525"/>
        <v>0</v>
      </c>
      <c r="AH1515" s="247">
        <f t="shared" si="526"/>
        <v>0</v>
      </c>
      <c r="AI1515" s="310" t="str">
        <f>IF(AH1515=0,"",
IF(SUM($AH$1088:AH1515)=1,AJ1515,
IF($AH$1663&gt;SUM($AH$1088:AH1515),_xlfn.CONCAT(", ",AJ1515),
IF($AH$1663=SUM($AH$1088:AH1515),_xlfn.CONCAT(" y ",AJ1515)))))</f>
        <v/>
      </c>
      <c r="AJ1515" s="421">
        <v>428</v>
      </c>
      <c r="AK1515">
        <f t="shared" si="524"/>
        <v>0</v>
      </c>
      <c r="AL1515">
        <f t="shared" si="527"/>
        <v>0</v>
      </c>
      <c r="AM1515">
        <f t="shared" si="528"/>
        <v>0</v>
      </c>
      <c r="AN1515">
        <f t="shared" si="529"/>
        <v>0</v>
      </c>
      <c r="AO1515">
        <f t="shared" si="530"/>
        <v>0</v>
      </c>
      <c r="AP1515">
        <f t="shared" si="531"/>
        <v>0</v>
      </c>
      <c r="AQ1515">
        <f t="shared" si="532"/>
        <v>0</v>
      </c>
      <c r="AR1515">
        <f t="shared" si="533"/>
        <v>0</v>
      </c>
      <c r="AS1515">
        <f t="shared" si="534"/>
        <v>0</v>
      </c>
      <c r="AT1515">
        <f t="shared" si="535"/>
        <v>0</v>
      </c>
      <c r="AU1515">
        <f t="shared" si="536"/>
        <v>0</v>
      </c>
      <c r="AV1515">
        <f t="shared" si="537"/>
        <v>0</v>
      </c>
      <c r="AW1515">
        <f t="shared" si="538"/>
        <v>0</v>
      </c>
      <c r="AX1515">
        <f t="shared" si="539"/>
        <v>0</v>
      </c>
      <c r="AY1515">
        <f t="shared" si="540"/>
        <v>0</v>
      </c>
      <c r="AZ1515">
        <f t="shared" si="541"/>
        <v>0</v>
      </c>
      <c r="BA1515">
        <f t="shared" si="542"/>
        <v>0</v>
      </c>
      <c r="BB1515">
        <f t="shared" si="543"/>
        <v>0</v>
      </c>
      <c r="BC1515">
        <f t="shared" si="544"/>
        <v>0</v>
      </c>
      <c r="BD1515">
        <f t="shared" si="545"/>
        <v>0</v>
      </c>
      <c r="BE1515">
        <f t="shared" si="546"/>
        <v>0</v>
      </c>
      <c r="BF1515">
        <f t="shared" si="547"/>
        <v>0</v>
      </c>
      <c r="BG1515">
        <f t="shared" si="548"/>
        <v>0</v>
      </c>
      <c r="BH1515">
        <f t="shared" si="549"/>
        <v>0</v>
      </c>
      <c r="BI1515">
        <f t="shared" si="550"/>
        <v>0</v>
      </c>
      <c r="BJ1515" s="311">
        <f t="shared" si="551"/>
        <v>0</v>
      </c>
      <c r="BK1515" s="312">
        <f t="shared" si="552"/>
        <v>0</v>
      </c>
      <c r="BL1515" s="313">
        <f t="shared" si="553"/>
        <v>0</v>
      </c>
      <c r="BM1515" s="314">
        <f t="shared" si="560"/>
        <v>0</v>
      </c>
      <c r="BN1515" s="311">
        <f t="shared" si="554"/>
        <v>0</v>
      </c>
      <c r="BO1515" s="312">
        <f t="shared" si="555"/>
        <v>0</v>
      </c>
      <c r="BP1515" s="313">
        <f t="shared" si="556"/>
        <v>0</v>
      </c>
      <c r="BQ1515" s="314">
        <f t="shared" si="561"/>
        <v>0</v>
      </c>
      <c r="BR1515" s="311">
        <f t="shared" si="557"/>
        <v>0</v>
      </c>
      <c r="BS1515" s="312">
        <f t="shared" si="558"/>
        <v>0</v>
      </c>
      <c r="BT1515" s="313">
        <f t="shared" si="559"/>
        <v>0</v>
      </c>
      <c r="BU1515" s="314">
        <f t="shared" si="562"/>
        <v>0</v>
      </c>
      <c r="BV1515" s="247">
        <f t="shared" si="563"/>
        <v>0</v>
      </c>
      <c r="BW1515" s="310" t="str">
        <f>IF(BV1515=0,"",
IF(SUM($BV$1089:BV1515)=1,BX1515,
IF($BV$1664&gt;SUM($BV$1089:BV1515),_xlfn.CONCAT(", ",BX1515),
IF($BV$1664=SUM($BV$1089:BV1515),_xlfn.CONCAT(" y ",BX1515)))))</f>
        <v/>
      </c>
      <c r="BX1515" s="421">
        <v>427</v>
      </c>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row>
    <row r="1516" spans="1:133" ht="14.25">
      <c r="A1516" s="405"/>
      <c r="B1516" s="6"/>
      <c r="C1516" s="421" t="s">
        <v>7093</v>
      </c>
      <c r="D1516" s="668" t="str">
        <f>IF($AC$1082="","",IF(HLOOKUP($AC$1082,Presentación!$AQ$3:$BV$574,Presentación!AP431)="","",HLOOKUP($AC$1082,Presentación!$AQ$3:$BV$574,Presentación!AP431,0)))</f>
        <v/>
      </c>
      <c r="E1516" s="669"/>
      <c r="F1516" s="670"/>
      <c r="G1516" s="763" t="str">
        <f>IF($AC$1082="","",IF(HLOOKUP($AC$1082,Presentación!$BZ$3:$DE$574,Presentación!AP431,0)="","",HLOOKUP($AC$1082,Presentación!$BZ$3:$DE$574,Presentación!AP431,0)))</f>
        <v/>
      </c>
      <c r="H1516" s="669"/>
      <c r="I1516" s="669"/>
      <c r="J1516" s="669"/>
      <c r="K1516" s="669"/>
      <c r="L1516" s="670"/>
      <c r="M1516" s="112"/>
      <c r="N1516" s="112"/>
      <c r="O1516" s="112"/>
      <c r="P1516" s="112"/>
      <c r="Q1516" s="112"/>
      <c r="R1516" s="112"/>
      <c r="S1516" s="112"/>
      <c r="T1516" s="112"/>
      <c r="U1516" s="112"/>
      <c r="V1516" s="112"/>
      <c r="W1516" s="112"/>
      <c r="X1516" s="112"/>
      <c r="Y1516" s="112"/>
      <c r="Z1516" s="112"/>
      <c r="AA1516" s="112"/>
      <c r="AB1516" s="112"/>
      <c r="AC1516" s="112"/>
      <c r="AD1516" s="112"/>
      <c r="AE1516" s="93"/>
      <c r="AG1516">
        <f t="shared" si="525"/>
        <v>0</v>
      </c>
      <c r="AH1516" s="247">
        <f t="shared" si="526"/>
        <v>0</v>
      </c>
      <c r="AI1516" s="310" t="str">
        <f>IF(AH1516=0,"",
IF(SUM($AH$1088:AH1516)=1,AJ1516,
IF($AH$1663&gt;SUM($AH$1088:AH1516),_xlfn.CONCAT(", ",AJ1516),
IF($AH$1663=SUM($AH$1088:AH1516),_xlfn.CONCAT(" y ",AJ1516)))))</f>
        <v/>
      </c>
      <c r="AJ1516" s="421">
        <v>429</v>
      </c>
      <c r="AK1516">
        <f t="shared" si="524"/>
        <v>0</v>
      </c>
      <c r="AL1516">
        <f t="shared" si="527"/>
        <v>0</v>
      </c>
      <c r="AM1516">
        <f t="shared" si="528"/>
        <v>0</v>
      </c>
      <c r="AN1516">
        <f t="shared" si="529"/>
        <v>0</v>
      </c>
      <c r="AO1516">
        <f t="shared" si="530"/>
        <v>0</v>
      </c>
      <c r="AP1516">
        <f t="shared" si="531"/>
        <v>0</v>
      </c>
      <c r="AQ1516">
        <f t="shared" si="532"/>
        <v>0</v>
      </c>
      <c r="AR1516">
        <f t="shared" si="533"/>
        <v>0</v>
      </c>
      <c r="AS1516">
        <f t="shared" si="534"/>
        <v>0</v>
      </c>
      <c r="AT1516">
        <f t="shared" si="535"/>
        <v>0</v>
      </c>
      <c r="AU1516">
        <f t="shared" si="536"/>
        <v>0</v>
      </c>
      <c r="AV1516">
        <f t="shared" si="537"/>
        <v>0</v>
      </c>
      <c r="AW1516">
        <f t="shared" si="538"/>
        <v>0</v>
      </c>
      <c r="AX1516">
        <f t="shared" si="539"/>
        <v>0</v>
      </c>
      <c r="AY1516">
        <f t="shared" si="540"/>
        <v>0</v>
      </c>
      <c r="AZ1516">
        <f t="shared" si="541"/>
        <v>0</v>
      </c>
      <c r="BA1516">
        <f t="shared" si="542"/>
        <v>0</v>
      </c>
      <c r="BB1516">
        <f t="shared" si="543"/>
        <v>0</v>
      </c>
      <c r="BC1516">
        <f t="shared" si="544"/>
        <v>0</v>
      </c>
      <c r="BD1516">
        <f t="shared" si="545"/>
        <v>0</v>
      </c>
      <c r="BE1516">
        <f t="shared" si="546"/>
        <v>0</v>
      </c>
      <c r="BF1516">
        <f t="shared" si="547"/>
        <v>0</v>
      </c>
      <c r="BG1516">
        <f t="shared" si="548"/>
        <v>0</v>
      </c>
      <c r="BH1516">
        <f t="shared" si="549"/>
        <v>0</v>
      </c>
      <c r="BI1516">
        <f t="shared" si="550"/>
        <v>0</v>
      </c>
      <c r="BJ1516" s="311">
        <f t="shared" si="551"/>
        <v>0</v>
      </c>
      <c r="BK1516" s="312">
        <f t="shared" si="552"/>
        <v>0</v>
      </c>
      <c r="BL1516" s="313">
        <f t="shared" si="553"/>
        <v>0</v>
      </c>
      <c r="BM1516" s="314">
        <f t="shared" si="560"/>
        <v>0</v>
      </c>
      <c r="BN1516" s="311">
        <f t="shared" si="554"/>
        <v>0</v>
      </c>
      <c r="BO1516" s="312">
        <f t="shared" si="555"/>
        <v>0</v>
      </c>
      <c r="BP1516" s="313">
        <f t="shared" si="556"/>
        <v>0</v>
      </c>
      <c r="BQ1516" s="314">
        <f t="shared" si="561"/>
        <v>0</v>
      </c>
      <c r="BR1516" s="311">
        <f t="shared" si="557"/>
        <v>0</v>
      </c>
      <c r="BS1516" s="312">
        <f t="shared" si="558"/>
        <v>0</v>
      </c>
      <c r="BT1516" s="313">
        <f t="shared" si="559"/>
        <v>0</v>
      </c>
      <c r="BU1516" s="314">
        <f t="shared" si="562"/>
        <v>0</v>
      </c>
      <c r="BV1516" s="247">
        <f t="shared" si="563"/>
        <v>0</v>
      </c>
      <c r="BW1516" s="310" t="str">
        <f>IF(BV1516=0,"",
IF(SUM($BV$1089:BV1516)=1,BX1516,
IF($BV$1664&gt;SUM($BV$1089:BV1516),_xlfn.CONCAT(", ",BX1516),
IF($BV$1664=SUM($BV$1089:BV1516),_xlfn.CONCAT(" y ",BX1516)))))</f>
        <v/>
      </c>
      <c r="BX1516" s="421">
        <v>428</v>
      </c>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c r="DW1516"/>
      <c r="DX1516"/>
      <c r="DY1516"/>
      <c r="DZ1516"/>
      <c r="EA1516"/>
      <c r="EB1516"/>
      <c r="EC1516"/>
    </row>
    <row r="1517" spans="1:133" ht="14.25">
      <c r="A1517" s="405"/>
      <c r="B1517" s="6"/>
      <c r="C1517" s="421" t="s">
        <v>7094</v>
      </c>
      <c r="D1517" s="668" t="str">
        <f>IF($AC$1082="","",IF(HLOOKUP($AC$1082,Presentación!$AQ$3:$BV$574,Presentación!AP432)="","",HLOOKUP($AC$1082,Presentación!$AQ$3:$BV$574,Presentación!AP432,0)))</f>
        <v/>
      </c>
      <c r="E1517" s="669"/>
      <c r="F1517" s="670"/>
      <c r="G1517" s="763" t="str">
        <f>IF($AC$1082="","",IF(HLOOKUP($AC$1082,Presentación!$BZ$3:$DE$574,Presentación!AP432,0)="","",HLOOKUP($AC$1082,Presentación!$BZ$3:$DE$574,Presentación!AP432,0)))</f>
        <v/>
      </c>
      <c r="H1517" s="669"/>
      <c r="I1517" s="669"/>
      <c r="J1517" s="669"/>
      <c r="K1517" s="669"/>
      <c r="L1517" s="670"/>
      <c r="M1517" s="112"/>
      <c r="N1517" s="112"/>
      <c r="O1517" s="112"/>
      <c r="P1517" s="112"/>
      <c r="Q1517" s="112"/>
      <c r="R1517" s="112"/>
      <c r="S1517" s="112"/>
      <c r="T1517" s="112"/>
      <c r="U1517" s="112"/>
      <c r="V1517" s="112"/>
      <c r="W1517" s="112"/>
      <c r="X1517" s="112"/>
      <c r="Y1517" s="112"/>
      <c r="Z1517" s="112"/>
      <c r="AA1517" s="112"/>
      <c r="AB1517" s="112"/>
      <c r="AC1517" s="112"/>
      <c r="AD1517" s="112"/>
      <c r="AE1517" s="93"/>
      <c r="AG1517">
        <f t="shared" si="525"/>
        <v>0</v>
      </c>
      <c r="AH1517" s="247">
        <f t="shared" si="526"/>
        <v>0</v>
      </c>
      <c r="AI1517" s="310" t="str">
        <f>IF(AH1517=0,"",
IF(SUM($AH$1088:AH1517)=1,AJ1517,
IF($AH$1663&gt;SUM($AH$1088:AH1517),_xlfn.CONCAT(", ",AJ1517),
IF($AH$1663=SUM($AH$1088:AH1517),_xlfn.CONCAT(" y ",AJ1517)))))</f>
        <v/>
      </c>
      <c r="AJ1517" s="421">
        <v>430</v>
      </c>
      <c r="AK1517">
        <f t="shared" si="524"/>
        <v>0</v>
      </c>
      <c r="AL1517">
        <f t="shared" si="527"/>
        <v>0</v>
      </c>
      <c r="AM1517">
        <f t="shared" si="528"/>
        <v>0</v>
      </c>
      <c r="AN1517">
        <f t="shared" si="529"/>
        <v>0</v>
      </c>
      <c r="AO1517">
        <f t="shared" si="530"/>
        <v>0</v>
      </c>
      <c r="AP1517">
        <f t="shared" si="531"/>
        <v>0</v>
      </c>
      <c r="AQ1517">
        <f t="shared" si="532"/>
        <v>0</v>
      </c>
      <c r="AR1517">
        <f t="shared" si="533"/>
        <v>0</v>
      </c>
      <c r="AS1517">
        <f t="shared" si="534"/>
        <v>0</v>
      </c>
      <c r="AT1517">
        <f t="shared" si="535"/>
        <v>0</v>
      </c>
      <c r="AU1517">
        <f t="shared" si="536"/>
        <v>0</v>
      </c>
      <c r="AV1517">
        <f t="shared" si="537"/>
        <v>0</v>
      </c>
      <c r="AW1517">
        <f t="shared" si="538"/>
        <v>0</v>
      </c>
      <c r="AX1517">
        <f t="shared" si="539"/>
        <v>0</v>
      </c>
      <c r="AY1517">
        <f t="shared" si="540"/>
        <v>0</v>
      </c>
      <c r="AZ1517">
        <f t="shared" si="541"/>
        <v>0</v>
      </c>
      <c r="BA1517">
        <f t="shared" si="542"/>
        <v>0</v>
      </c>
      <c r="BB1517">
        <f t="shared" si="543"/>
        <v>0</v>
      </c>
      <c r="BC1517">
        <f t="shared" si="544"/>
        <v>0</v>
      </c>
      <c r="BD1517">
        <f t="shared" si="545"/>
        <v>0</v>
      </c>
      <c r="BE1517">
        <f t="shared" si="546"/>
        <v>0</v>
      </c>
      <c r="BF1517">
        <f t="shared" si="547"/>
        <v>0</v>
      </c>
      <c r="BG1517">
        <f t="shared" si="548"/>
        <v>0</v>
      </c>
      <c r="BH1517">
        <f t="shared" si="549"/>
        <v>0</v>
      </c>
      <c r="BI1517">
        <f t="shared" si="550"/>
        <v>0</v>
      </c>
      <c r="BJ1517" s="311">
        <f t="shared" si="551"/>
        <v>0</v>
      </c>
      <c r="BK1517" s="312">
        <f t="shared" si="552"/>
        <v>0</v>
      </c>
      <c r="BL1517" s="313">
        <f t="shared" si="553"/>
        <v>0</v>
      </c>
      <c r="BM1517" s="314">
        <f t="shared" si="560"/>
        <v>0</v>
      </c>
      <c r="BN1517" s="311">
        <f t="shared" si="554"/>
        <v>0</v>
      </c>
      <c r="BO1517" s="312">
        <f t="shared" si="555"/>
        <v>0</v>
      </c>
      <c r="BP1517" s="313">
        <f t="shared" si="556"/>
        <v>0</v>
      </c>
      <c r="BQ1517" s="314">
        <f t="shared" si="561"/>
        <v>0</v>
      </c>
      <c r="BR1517" s="311">
        <f t="shared" si="557"/>
        <v>0</v>
      </c>
      <c r="BS1517" s="312">
        <f t="shared" si="558"/>
        <v>0</v>
      </c>
      <c r="BT1517" s="313">
        <f t="shared" si="559"/>
        <v>0</v>
      </c>
      <c r="BU1517" s="314">
        <f t="shared" si="562"/>
        <v>0</v>
      </c>
      <c r="BV1517" s="247">
        <f t="shared" si="563"/>
        <v>0</v>
      </c>
      <c r="BW1517" s="310" t="str">
        <f>IF(BV1517=0,"",
IF(SUM($BV$1089:BV1517)=1,BX1517,
IF($BV$1664&gt;SUM($BV$1089:BV1517),_xlfn.CONCAT(", ",BX1517),
IF($BV$1664=SUM($BV$1089:BV1517),_xlfn.CONCAT(" y ",BX1517)))))</f>
        <v/>
      </c>
      <c r="BX1517" s="421">
        <v>429</v>
      </c>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I1517"/>
      <c r="DJ1517"/>
      <c r="DK1517"/>
      <c r="DL1517"/>
      <c r="DM1517"/>
      <c r="DN1517"/>
      <c r="DO1517"/>
      <c r="DP1517"/>
      <c r="DQ1517"/>
      <c r="DR1517"/>
      <c r="DS1517"/>
      <c r="DT1517"/>
      <c r="DU1517"/>
      <c r="DV1517"/>
      <c r="DW1517"/>
      <c r="DX1517"/>
      <c r="DY1517"/>
      <c r="DZ1517"/>
      <c r="EA1517"/>
      <c r="EB1517"/>
      <c r="EC1517"/>
    </row>
    <row r="1518" spans="1:133" ht="14.25">
      <c r="A1518" s="405"/>
      <c r="B1518" s="6"/>
      <c r="C1518" s="421" t="s">
        <v>7095</v>
      </c>
      <c r="D1518" s="668" t="str">
        <f>IF($AC$1082="","",IF(HLOOKUP($AC$1082,Presentación!$AQ$3:$BV$574,Presentación!AP433)="","",HLOOKUP($AC$1082,Presentación!$AQ$3:$BV$574,Presentación!AP433,0)))</f>
        <v/>
      </c>
      <c r="E1518" s="669"/>
      <c r="F1518" s="670"/>
      <c r="G1518" s="763" t="str">
        <f>IF($AC$1082="","",IF(HLOOKUP($AC$1082,Presentación!$BZ$3:$DE$574,Presentación!AP433,0)="","",HLOOKUP($AC$1082,Presentación!$BZ$3:$DE$574,Presentación!AP433,0)))</f>
        <v/>
      </c>
      <c r="H1518" s="669"/>
      <c r="I1518" s="669"/>
      <c r="J1518" s="669"/>
      <c r="K1518" s="669"/>
      <c r="L1518" s="670"/>
      <c r="M1518" s="112"/>
      <c r="N1518" s="112"/>
      <c r="O1518" s="112"/>
      <c r="P1518" s="112"/>
      <c r="Q1518" s="112"/>
      <c r="R1518" s="112"/>
      <c r="S1518" s="112"/>
      <c r="T1518" s="112"/>
      <c r="U1518" s="112"/>
      <c r="V1518" s="112"/>
      <c r="W1518" s="112"/>
      <c r="X1518" s="112"/>
      <c r="Y1518" s="112"/>
      <c r="Z1518" s="112"/>
      <c r="AA1518" s="112"/>
      <c r="AB1518" s="112"/>
      <c r="AC1518" s="112"/>
      <c r="AD1518" s="112"/>
      <c r="AE1518" s="93"/>
      <c r="AG1518">
        <f t="shared" si="525"/>
        <v>0</v>
      </c>
      <c r="AH1518" s="247">
        <f t="shared" si="526"/>
        <v>0</v>
      </c>
      <c r="AI1518" s="310" t="str">
        <f>IF(AH1518=0,"",
IF(SUM($AH$1088:AH1518)=1,AJ1518,
IF($AH$1663&gt;SUM($AH$1088:AH1518),_xlfn.CONCAT(", ",AJ1518),
IF($AH$1663=SUM($AH$1088:AH1518),_xlfn.CONCAT(" y ",AJ1518)))))</f>
        <v/>
      </c>
      <c r="AJ1518" s="421">
        <v>431</v>
      </c>
      <c r="AK1518">
        <f t="shared" si="524"/>
        <v>0</v>
      </c>
      <c r="AL1518">
        <f t="shared" si="527"/>
        <v>0</v>
      </c>
      <c r="AM1518">
        <f t="shared" si="528"/>
        <v>0</v>
      </c>
      <c r="AN1518">
        <f t="shared" si="529"/>
        <v>0</v>
      </c>
      <c r="AO1518">
        <f t="shared" si="530"/>
        <v>0</v>
      </c>
      <c r="AP1518">
        <f t="shared" si="531"/>
        <v>0</v>
      </c>
      <c r="AQ1518">
        <f t="shared" si="532"/>
        <v>0</v>
      </c>
      <c r="AR1518">
        <f t="shared" si="533"/>
        <v>0</v>
      </c>
      <c r="AS1518">
        <f t="shared" si="534"/>
        <v>0</v>
      </c>
      <c r="AT1518">
        <f t="shared" si="535"/>
        <v>0</v>
      </c>
      <c r="AU1518">
        <f t="shared" si="536"/>
        <v>0</v>
      </c>
      <c r="AV1518">
        <f t="shared" si="537"/>
        <v>0</v>
      </c>
      <c r="AW1518">
        <f t="shared" si="538"/>
        <v>0</v>
      </c>
      <c r="AX1518">
        <f t="shared" si="539"/>
        <v>0</v>
      </c>
      <c r="AY1518">
        <f t="shared" si="540"/>
        <v>0</v>
      </c>
      <c r="AZ1518">
        <f t="shared" si="541"/>
        <v>0</v>
      </c>
      <c r="BA1518">
        <f t="shared" si="542"/>
        <v>0</v>
      </c>
      <c r="BB1518">
        <f t="shared" si="543"/>
        <v>0</v>
      </c>
      <c r="BC1518">
        <f t="shared" si="544"/>
        <v>0</v>
      </c>
      <c r="BD1518">
        <f t="shared" si="545"/>
        <v>0</v>
      </c>
      <c r="BE1518">
        <f t="shared" si="546"/>
        <v>0</v>
      </c>
      <c r="BF1518">
        <f t="shared" si="547"/>
        <v>0</v>
      </c>
      <c r="BG1518">
        <f t="shared" si="548"/>
        <v>0</v>
      </c>
      <c r="BH1518">
        <f t="shared" si="549"/>
        <v>0</v>
      </c>
      <c r="BI1518">
        <f t="shared" si="550"/>
        <v>0</v>
      </c>
      <c r="BJ1518" s="311">
        <f t="shared" si="551"/>
        <v>0</v>
      </c>
      <c r="BK1518" s="312">
        <f t="shared" si="552"/>
        <v>0</v>
      </c>
      <c r="BL1518" s="313">
        <f t="shared" si="553"/>
        <v>0</v>
      </c>
      <c r="BM1518" s="314">
        <f t="shared" si="560"/>
        <v>0</v>
      </c>
      <c r="BN1518" s="311">
        <f t="shared" si="554"/>
        <v>0</v>
      </c>
      <c r="BO1518" s="312">
        <f t="shared" si="555"/>
        <v>0</v>
      </c>
      <c r="BP1518" s="313">
        <f t="shared" si="556"/>
        <v>0</v>
      </c>
      <c r="BQ1518" s="314">
        <f t="shared" si="561"/>
        <v>0</v>
      </c>
      <c r="BR1518" s="311">
        <f t="shared" si="557"/>
        <v>0</v>
      </c>
      <c r="BS1518" s="312">
        <f t="shared" si="558"/>
        <v>0</v>
      </c>
      <c r="BT1518" s="313">
        <f t="shared" si="559"/>
        <v>0</v>
      </c>
      <c r="BU1518" s="314">
        <f t="shared" si="562"/>
        <v>0</v>
      </c>
      <c r="BV1518" s="247">
        <f t="shared" si="563"/>
        <v>0</v>
      </c>
      <c r="BW1518" s="310" t="str">
        <f>IF(BV1518=0,"",
IF(SUM($BV$1089:BV1518)=1,BX1518,
IF($BV$1664&gt;SUM($BV$1089:BV1518),_xlfn.CONCAT(", ",BX1518),
IF($BV$1664=SUM($BV$1089:BV1518),_xlfn.CONCAT(" y ",BX1518)))))</f>
        <v/>
      </c>
      <c r="BX1518" s="421">
        <v>430</v>
      </c>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c r="DV1518"/>
      <c r="DW1518"/>
      <c r="DX1518"/>
      <c r="DY1518"/>
      <c r="DZ1518"/>
      <c r="EA1518"/>
      <c r="EB1518"/>
      <c r="EC1518"/>
    </row>
    <row r="1519" spans="1:133" ht="14.25">
      <c r="A1519" s="405"/>
      <c r="B1519" s="6"/>
      <c r="C1519" s="421" t="s">
        <v>7096</v>
      </c>
      <c r="D1519" s="668" t="str">
        <f>IF($AC$1082="","",IF(HLOOKUP($AC$1082,Presentación!$AQ$3:$BV$574,Presentación!AP434)="","",HLOOKUP($AC$1082,Presentación!$AQ$3:$BV$574,Presentación!AP434,0)))</f>
        <v/>
      </c>
      <c r="E1519" s="669"/>
      <c r="F1519" s="670"/>
      <c r="G1519" s="763" t="str">
        <f>IF($AC$1082="","",IF(HLOOKUP($AC$1082,Presentación!$BZ$3:$DE$574,Presentación!AP434,0)="","",HLOOKUP($AC$1082,Presentación!$BZ$3:$DE$574,Presentación!AP434,0)))</f>
        <v/>
      </c>
      <c r="H1519" s="669"/>
      <c r="I1519" s="669"/>
      <c r="J1519" s="669"/>
      <c r="K1519" s="669"/>
      <c r="L1519" s="670"/>
      <c r="M1519" s="112"/>
      <c r="N1519" s="112"/>
      <c r="O1519" s="112"/>
      <c r="P1519" s="112"/>
      <c r="Q1519" s="112"/>
      <c r="R1519" s="112"/>
      <c r="S1519" s="112"/>
      <c r="T1519" s="112"/>
      <c r="U1519" s="112"/>
      <c r="V1519" s="112"/>
      <c r="W1519" s="112"/>
      <c r="X1519" s="112"/>
      <c r="Y1519" s="112"/>
      <c r="Z1519" s="112"/>
      <c r="AA1519" s="112"/>
      <c r="AB1519" s="112"/>
      <c r="AC1519" s="112"/>
      <c r="AD1519" s="112"/>
      <c r="AE1519" s="93"/>
      <c r="AG1519">
        <f t="shared" si="525"/>
        <v>0</v>
      </c>
      <c r="AH1519" s="247">
        <f t="shared" si="526"/>
        <v>0</v>
      </c>
      <c r="AI1519" s="310" t="str">
        <f>IF(AH1519=0,"",
IF(SUM($AH$1088:AH1519)=1,AJ1519,
IF($AH$1663&gt;SUM($AH$1088:AH1519),_xlfn.CONCAT(", ",AJ1519),
IF($AH$1663=SUM($AH$1088:AH1519),_xlfn.CONCAT(" y ",AJ1519)))))</f>
        <v/>
      </c>
      <c r="AJ1519" s="421">
        <v>432</v>
      </c>
      <c r="AK1519">
        <f t="shared" si="524"/>
        <v>0</v>
      </c>
      <c r="AL1519">
        <f t="shared" si="527"/>
        <v>0</v>
      </c>
      <c r="AM1519">
        <f t="shared" si="528"/>
        <v>0</v>
      </c>
      <c r="AN1519">
        <f t="shared" si="529"/>
        <v>0</v>
      </c>
      <c r="AO1519">
        <f t="shared" si="530"/>
        <v>0</v>
      </c>
      <c r="AP1519">
        <f t="shared" si="531"/>
        <v>0</v>
      </c>
      <c r="AQ1519">
        <f t="shared" si="532"/>
        <v>0</v>
      </c>
      <c r="AR1519">
        <f t="shared" si="533"/>
        <v>0</v>
      </c>
      <c r="AS1519">
        <f t="shared" si="534"/>
        <v>0</v>
      </c>
      <c r="AT1519">
        <f t="shared" si="535"/>
        <v>0</v>
      </c>
      <c r="AU1519">
        <f t="shared" si="536"/>
        <v>0</v>
      </c>
      <c r="AV1519">
        <f t="shared" si="537"/>
        <v>0</v>
      </c>
      <c r="AW1519">
        <f t="shared" si="538"/>
        <v>0</v>
      </c>
      <c r="AX1519">
        <f t="shared" si="539"/>
        <v>0</v>
      </c>
      <c r="AY1519">
        <f t="shared" si="540"/>
        <v>0</v>
      </c>
      <c r="AZ1519">
        <f t="shared" si="541"/>
        <v>0</v>
      </c>
      <c r="BA1519">
        <f t="shared" si="542"/>
        <v>0</v>
      </c>
      <c r="BB1519">
        <f t="shared" si="543"/>
        <v>0</v>
      </c>
      <c r="BC1519">
        <f t="shared" si="544"/>
        <v>0</v>
      </c>
      <c r="BD1519">
        <f t="shared" si="545"/>
        <v>0</v>
      </c>
      <c r="BE1519">
        <f t="shared" si="546"/>
        <v>0</v>
      </c>
      <c r="BF1519">
        <f t="shared" si="547"/>
        <v>0</v>
      </c>
      <c r="BG1519">
        <f t="shared" si="548"/>
        <v>0</v>
      </c>
      <c r="BH1519">
        <f t="shared" si="549"/>
        <v>0</v>
      </c>
      <c r="BI1519">
        <f t="shared" si="550"/>
        <v>0</v>
      </c>
      <c r="BJ1519" s="311">
        <f t="shared" si="551"/>
        <v>0</v>
      </c>
      <c r="BK1519" s="312">
        <f t="shared" si="552"/>
        <v>0</v>
      </c>
      <c r="BL1519" s="313">
        <f t="shared" si="553"/>
        <v>0</v>
      </c>
      <c r="BM1519" s="314">
        <f t="shared" si="560"/>
        <v>0</v>
      </c>
      <c r="BN1519" s="311">
        <f t="shared" si="554"/>
        <v>0</v>
      </c>
      <c r="BO1519" s="312">
        <f t="shared" si="555"/>
        <v>0</v>
      </c>
      <c r="BP1519" s="313">
        <f t="shared" si="556"/>
        <v>0</v>
      </c>
      <c r="BQ1519" s="314">
        <f t="shared" si="561"/>
        <v>0</v>
      </c>
      <c r="BR1519" s="311">
        <f t="shared" si="557"/>
        <v>0</v>
      </c>
      <c r="BS1519" s="312">
        <f t="shared" si="558"/>
        <v>0</v>
      </c>
      <c r="BT1519" s="313">
        <f t="shared" si="559"/>
        <v>0</v>
      </c>
      <c r="BU1519" s="314">
        <f t="shared" si="562"/>
        <v>0</v>
      </c>
      <c r="BV1519" s="247">
        <f t="shared" si="563"/>
        <v>0</v>
      </c>
      <c r="BW1519" s="310" t="str">
        <f>IF(BV1519=0,"",
IF(SUM($BV$1089:BV1519)=1,BX1519,
IF($BV$1664&gt;SUM($BV$1089:BV1519),_xlfn.CONCAT(", ",BX1519),
IF($BV$1664=SUM($BV$1089:BV1519),_xlfn.CONCAT(" y ",BX1519)))))</f>
        <v/>
      </c>
      <c r="BX1519" s="421">
        <v>431</v>
      </c>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c r="DV1519"/>
      <c r="DW1519"/>
      <c r="DX1519"/>
      <c r="DY1519"/>
      <c r="DZ1519"/>
      <c r="EA1519"/>
      <c r="EB1519"/>
      <c r="EC1519"/>
    </row>
    <row r="1520" spans="1:133" ht="14.25">
      <c r="A1520" s="405"/>
      <c r="B1520" s="6"/>
      <c r="C1520" s="421" t="s">
        <v>7097</v>
      </c>
      <c r="D1520" s="668" t="str">
        <f>IF($AC$1082="","",IF(HLOOKUP($AC$1082,Presentación!$AQ$3:$BV$574,Presentación!AP435)="","",HLOOKUP($AC$1082,Presentación!$AQ$3:$BV$574,Presentación!AP435,0)))</f>
        <v/>
      </c>
      <c r="E1520" s="669"/>
      <c r="F1520" s="670"/>
      <c r="G1520" s="763" t="str">
        <f>IF($AC$1082="","",IF(HLOOKUP($AC$1082,Presentación!$BZ$3:$DE$574,Presentación!AP435,0)="","",HLOOKUP($AC$1082,Presentación!$BZ$3:$DE$574,Presentación!AP435,0)))</f>
        <v/>
      </c>
      <c r="H1520" s="669"/>
      <c r="I1520" s="669"/>
      <c r="J1520" s="669"/>
      <c r="K1520" s="669"/>
      <c r="L1520" s="670"/>
      <c r="M1520" s="112"/>
      <c r="N1520" s="112"/>
      <c r="O1520" s="112"/>
      <c r="P1520" s="112"/>
      <c r="Q1520" s="112"/>
      <c r="R1520" s="112"/>
      <c r="S1520" s="112"/>
      <c r="T1520" s="112"/>
      <c r="U1520" s="112"/>
      <c r="V1520" s="112"/>
      <c r="W1520" s="112"/>
      <c r="X1520" s="112"/>
      <c r="Y1520" s="112"/>
      <c r="Z1520" s="112"/>
      <c r="AA1520" s="112"/>
      <c r="AB1520" s="112"/>
      <c r="AC1520" s="112"/>
      <c r="AD1520" s="112"/>
      <c r="AE1520" s="93"/>
      <c r="AG1520">
        <f t="shared" si="525"/>
        <v>0</v>
      </c>
      <c r="AH1520" s="247">
        <f t="shared" si="526"/>
        <v>0</v>
      </c>
      <c r="AI1520" s="310" t="str">
        <f>IF(AH1520=0,"",
IF(SUM($AH$1088:AH1520)=1,AJ1520,
IF($AH$1663&gt;SUM($AH$1088:AH1520),_xlfn.CONCAT(", ",AJ1520),
IF($AH$1663=SUM($AH$1088:AH1520),_xlfn.CONCAT(" y ",AJ1520)))))</f>
        <v/>
      </c>
      <c r="AJ1520" s="421">
        <v>433</v>
      </c>
      <c r="AK1520">
        <f t="shared" si="524"/>
        <v>0</v>
      </c>
      <c r="AL1520">
        <f t="shared" si="527"/>
        <v>0</v>
      </c>
      <c r="AM1520">
        <f t="shared" si="528"/>
        <v>0</v>
      </c>
      <c r="AN1520">
        <f t="shared" si="529"/>
        <v>0</v>
      </c>
      <c r="AO1520">
        <f t="shared" si="530"/>
        <v>0</v>
      </c>
      <c r="AP1520">
        <f t="shared" si="531"/>
        <v>0</v>
      </c>
      <c r="AQ1520">
        <f t="shared" si="532"/>
        <v>0</v>
      </c>
      <c r="AR1520">
        <f t="shared" si="533"/>
        <v>0</v>
      </c>
      <c r="AS1520">
        <f t="shared" si="534"/>
        <v>0</v>
      </c>
      <c r="AT1520">
        <f t="shared" si="535"/>
        <v>0</v>
      </c>
      <c r="AU1520">
        <f t="shared" si="536"/>
        <v>0</v>
      </c>
      <c r="AV1520">
        <f t="shared" si="537"/>
        <v>0</v>
      </c>
      <c r="AW1520">
        <f t="shared" si="538"/>
        <v>0</v>
      </c>
      <c r="AX1520">
        <f t="shared" si="539"/>
        <v>0</v>
      </c>
      <c r="AY1520">
        <f t="shared" si="540"/>
        <v>0</v>
      </c>
      <c r="AZ1520">
        <f t="shared" si="541"/>
        <v>0</v>
      </c>
      <c r="BA1520">
        <f t="shared" si="542"/>
        <v>0</v>
      </c>
      <c r="BB1520">
        <f t="shared" si="543"/>
        <v>0</v>
      </c>
      <c r="BC1520">
        <f t="shared" si="544"/>
        <v>0</v>
      </c>
      <c r="BD1520">
        <f t="shared" si="545"/>
        <v>0</v>
      </c>
      <c r="BE1520">
        <f t="shared" si="546"/>
        <v>0</v>
      </c>
      <c r="BF1520">
        <f t="shared" si="547"/>
        <v>0</v>
      </c>
      <c r="BG1520">
        <f t="shared" si="548"/>
        <v>0</v>
      </c>
      <c r="BH1520">
        <f t="shared" si="549"/>
        <v>0</v>
      </c>
      <c r="BI1520">
        <f t="shared" si="550"/>
        <v>0</v>
      </c>
      <c r="BJ1520" s="311">
        <f t="shared" si="551"/>
        <v>0</v>
      </c>
      <c r="BK1520" s="312">
        <f t="shared" si="552"/>
        <v>0</v>
      </c>
      <c r="BL1520" s="313">
        <f t="shared" si="553"/>
        <v>0</v>
      </c>
      <c r="BM1520" s="314">
        <f t="shared" si="560"/>
        <v>0</v>
      </c>
      <c r="BN1520" s="311">
        <f t="shared" si="554"/>
        <v>0</v>
      </c>
      <c r="BO1520" s="312">
        <f t="shared" si="555"/>
        <v>0</v>
      </c>
      <c r="BP1520" s="313">
        <f t="shared" si="556"/>
        <v>0</v>
      </c>
      <c r="BQ1520" s="314">
        <f t="shared" si="561"/>
        <v>0</v>
      </c>
      <c r="BR1520" s="311">
        <f t="shared" si="557"/>
        <v>0</v>
      </c>
      <c r="BS1520" s="312">
        <f t="shared" si="558"/>
        <v>0</v>
      </c>
      <c r="BT1520" s="313">
        <f t="shared" si="559"/>
        <v>0</v>
      </c>
      <c r="BU1520" s="314">
        <f t="shared" si="562"/>
        <v>0</v>
      </c>
      <c r="BV1520" s="247">
        <f t="shared" si="563"/>
        <v>0</v>
      </c>
      <c r="BW1520" s="310" t="str">
        <f>IF(BV1520=0,"",
IF(SUM($BV$1089:BV1520)=1,BX1520,
IF($BV$1664&gt;SUM($BV$1089:BV1520),_xlfn.CONCAT(", ",BX1520),
IF($BV$1664=SUM($BV$1089:BV1520),_xlfn.CONCAT(" y ",BX1520)))))</f>
        <v/>
      </c>
      <c r="BX1520" s="421">
        <v>432</v>
      </c>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c r="DV1520"/>
      <c r="DW1520"/>
      <c r="DX1520"/>
      <c r="DY1520"/>
      <c r="DZ1520"/>
      <c r="EA1520"/>
      <c r="EB1520"/>
      <c r="EC1520"/>
    </row>
    <row r="1521" spans="1:133" ht="14.25">
      <c r="A1521" s="405"/>
      <c r="B1521" s="6"/>
      <c r="C1521" s="421" t="s">
        <v>7098</v>
      </c>
      <c r="D1521" s="668" t="str">
        <f>IF($AC$1082="","",IF(HLOOKUP($AC$1082,Presentación!$AQ$3:$BV$574,Presentación!AP436)="","",HLOOKUP($AC$1082,Presentación!$AQ$3:$BV$574,Presentación!AP436,0)))</f>
        <v/>
      </c>
      <c r="E1521" s="669"/>
      <c r="F1521" s="670"/>
      <c r="G1521" s="763" t="str">
        <f>IF($AC$1082="","",IF(HLOOKUP($AC$1082,Presentación!$BZ$3:$DE$574,Presentación!AP436,0)="","",HLOOKUP($AC$1082,Presentación!$BZ$3:$DE$574,Presentación!AP436,0)))</f>
        <v/>
      </c>
      <c r="H1521" s="669"/>
      <c r="I1521" s="669"/>
      <c r="J1521" s="669"/>
      <c r="K1521" s="669"/>
      <c r="L1521" s="670"/>
      <c r="M1521" s="112"/>
      <c r="N1521" s="112"/>
      <c r="O1521" s="112"/>
      <c r="P1521" s="112"/>
      <c r="Q1521" s="112"/>
      <c r="R1521" s="112"/>
      <c r="S1521" s="112"/>
      <c r="T1521" s="112"/>
      <c r="U1521" s="112"/>
      <c r="V1521" s="112"/>
      <c r="W1521" s="112"/>
      <c r="X1521" s="112"/>
      <c r="Y1521" s="112"/>
      <c r="Z1521" s="112"/>
      <c r="AA1521" s="112"/>
      <c r="AB1521" s="112"/>
      <c r="AC1521" s="112"/>
      <c r="AD1521" s="112"/>
      <c r="AE1521" s="93"/>
      <c r="AG1521">
        <f t="shared" si="525"/>
        <v>0</v>
      </c>
      <c r="AH1521" s="247">
        <f t="shared" si="526"/>
        <v>0</v>
      </c>
      <c r="AI1521" s="310" t="str">
        <f>IF(AH1521=0,"",
IF(SUM($AH$1088:AH1521)=1,AJ1521,
IF($AH$1663&gt;SUM($AH$1088:AH1521),_xlfn.CONCAT(", ",AJ1521),
IF($AH$1663=SUM($AH$1088:AH1521),_xlfn.CONCAT(" y ",AJ1521)))))</f>
        <v/>
      </c>
      <c r="AJ1521" s="421">
        <v>434</v>
      </c>
      <c r="AK1521">
        <f t="shared" si="524"/>
        <v>0</v>
      </c>
      <c r="AL1521">
        <f t="shared" si="527"/>
        <v>0</v>
      </c>
      <c r="AM1521">
        <f t="shared" si="528"/>
        <v>0</v>
      </c>
      <c r="AN1521">
        <f t="shared" si="529"/>
        <v>0</v>
      </c>
      <c r="AO1521">
        <f t="shared" si="530"/>
        <v>0</v>
      </c>
      <c r="AP1521">
        <f t="shared" si="531"/>
        <v>0</v>
      </c>
      <c r="AQ1521">
        <f t="shared" si="532"/>
        <v>0</v>
      </c>
      <c r="AR1521">
        <f t="shared" si="533"/>
        <v>0</v>
      </c>
      <c r="AS1521">
        <f t="shared" si="534"/>
        <v>0</v>
      </c>
      <c r="AT1521">
        <f t="shared" si="535"/>
        <v>0</v>
      </c>
      <c r="AU1521">
        <f t="shared" si="536"/>
        <v>0</v>
      </c>
      <c r="AV1521">
        <f t="shared" si="537"/>
        <v>0</v>
      </c>
      <c r="AW1521">
        <f t="shared" si="538"/>
        <v>0</v>
      </c>
      <c r="AX1521">
        <f t="shared" si="539"/>
        <v>0</v>
      </c>
      <c r="AY1521">
        <f t="shared" si="540"/>
        <v>0</v>
      </c>
      <c r="AZ1521">
        <f t="shared" si="541"/>
        <v>0</v>
      </c>
      <c r="BA1521">
        <f t="shared" si="542"/>
        <v>0</v>
      </c>
      <c r="BB1521">
        <f t="shared" si="543"/>
        <v>0</v>
      </c>
      <c r="BC1521">
        <f t="shared" si="544"/>
        <v>0</v>
      </c>
      <c r="BD1521">
        <f t="shared" si="545"/>
        <v>0</v>
      </c>
      <c r="BE1521">
        <f t="shared" si="546"/>
        <v>0</v>
      </c>
      <c r="BF1521">
        <f t="shared" si="547"/>
        <v>0</v>
      </c>
      <c r="BG1521">
        <f t="shared" si="548"/>
        <v>0</v>
      </c>
      <c r="BH1521">
        <f t="shared" si="549"/>
        <v>0</v>
      </c>
      <c r="BI1521">
        <f t="shared" si="550"/>
        <v>0</v>
      </c>
      <c r="BJ1521" s="311">
        <f t="shared" si="551"/>
        <v>0</v>
      </c>
      <c r="BK1521" s="312">
        <f t="shared" si="552"/>
        <v>0</v>
      </c>
      <c r="BL1521" s="313">
        <f t="shared" si="553"/>
        <v>0</v>
      </c>
      <c r="BM1521" s="314">
        <f t="shared" si="560"/>
        <v>0</v>
      </c>
      <c r="BN1521" s="311">
        <f t="shared" si="554"/>
        <v>0</v>
      </c>
      <c r="BO1521" s="312">
        <f t="shared" si="555"/>
        <v>0</v>
      </c>
      <c r="BP1521" s="313">
        <f t="shared" si="556"/>
        <v>0</v>
      </c>
      <c r="BQ1521" s="314">
        <f t="shared" si="561"/>
        <v>0</v>
      </c>
      <c r="BR1521" s="311">
        <f t="shared" si="557"/>
        <v>0</v>
      </c>
      <c r="BS1521" s="312">
        <f t="shared" si="558"/>
        <v>0</v>
      </c>
      <c r="BT1521" s="313">
        <f t="shared" si="559"/>
        <v>0</v>
      </c>
      <c r="BU1521" s="314">
        <f t="shared" si="562"/>
        <v>0</v>
      </c>
      <c r="BV1521" s="247">
        <f t="shared" si="563"/>
        <v>0</v>
      </c>
      <c r="BW1521" s="310" t="str">
        <f>IF(BV1521=0,"",
IF(SUM($BV$1089:BV1521)=1,BX1521,
IF($BV$1664&gt;SUM($BV$1089:BV1521),_xlfn.CONCAT(", ",BX1521),
IF($BV$1664=SUM($BV$1089:BV1521),_xlfn.CONCAT(" y ",BX1521)))))</f>
        <v/>
      </c>
      <c r="BX1521" s="421">
        <v>433</v>
      </c>
      <c r="BY1521"/>
      <c r="BZ1521"/>
      <c r="CA1521"/>
      <c r="CB1521"/>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c r="DE1521"/>
      <c r="DF1521"/>
      <c r="DG1521"/>
      <c r="DH1521"/>
      <c r="DI1521"/>
      <c r="DJ1521"/>
      <c r="DK1521"/>
      <c r="DL1521"/>
      <c r="DM1521"/>
      <c r="DN1521"/>
      <c r="DO1521"/>
      <c r="DP1521"/>
      <c r="DQ1521"/>
      <c r="DR1521"/>
      <c r="DS1521"/>
      <c r="DT1521"/>
      <c r="DU1521"/>
      <c r="DV1521"/>
      <c r="DW1521"/>
      <c r="DX1521"/>
      <c r="DY1521"/>
      <c r="DZ1521"/>
      <c r="EA1521"/>
      <c r="EB1521"/>
      <c r="EC1521"/>
    </row>
    <row r="1522" spans="1:133" ht="14.25">
      <c r="A1522" s="405"/>
      <c r="B1522" s="6"/>
      <c r="C1522" s="421" t="s">
        <v>7099</v>
      </c>
      <c r="D1522" s="668" t="str">
        <f>IF($AC$1082="","",IF(HLOOKUP($AC$1082,Presentación!$AQ$3:$BV$574,Presentación!AP437)="","",HLOOKUP($AC$1082,Presentación!$AQ$3:$BV$574,Presentación!AP437,0)))</f>
        <v/>
      </c>
      <c r="E1522" s="669"/>
      <c r="F1522" s="670"/>
      <c r="G1522" s="763" t="str">
        <f>IF($AC$1082="","",IF(HLOOKUP($AC$1082,Presentación!$BZ$3:$DE$574,Presentación!AP437,0)="","",HLOOKUP($AC$1082,Presentación!$BZ$3:$DE$574,Presentación!AP437,0)))</f>
        <v/>
      </c>
      <c r="H1522" s="669"/>
      <c r="I1522" s="669"/>
      <c r="J1522" s="669"/>
      <c r="K1522" s="669"/>
      <c r="L1522" s="670"/>
      <c r="M1522" s="112"/>
      <c r="N1522" s="112"/>
      <c r="O1522" s="112"/>
      <c r="P1522" s="112"/>
      <c r="Q1522" s="112"/>
      <c r="R1522" s="112"/>
      <c r="S1522" s="112"/>
      <c r="T1522" s="112"/>
      <c r="U1522" s="112"/>
      <c r="V1522" s="112"/>
      <c r="W1522" s="112"/>
      <c r="X1522" s="112"/>
      <c r="Y1522" s="112"/>
      <c r="Z1522" s="112"/>
      <c r="AA1522" s="112"/>
      <c r="AB1522" s="112"/>
      <c r="AC1522" s="112"/>
      <c r="AD1522" s="112"/>
      <c r="AE1522" s="93"/>
      <c r="AG1522">
        <f t="shared" si="525"/>
        <v>0</v>
      </c>
      <c r="AH1522" s="247">
        <f t="shared" si="526"/>
        <v>0</v>
      </c>
      <c r="AI1522" s="310" t="str">
        <f>IF(AH1522=0,"",
IF(SUM($AH$1088:AH1522)=1,AJ1522,
IF($AH$1663&gt;SUM($AH$1088:AH1522),_xlfn.CONCAT(", ",AJ1522),
IF($AH$1663=SUM($AH$1088:AH1522),_xlfn.CONCAT(" y ",AJ1522)))))</f>
        <v/>
      </c>
      <c r="AJ1522" s="421">
        <v>435</v>
      </c>
      <c r="AK1522">
        <f t="shared" si="524"/>
        <v>0</v>
      </c>
      <c r="AL1522">
        <f t="shared" si="527"/>
        <v>0</v>
      </c>
      <c r="AM1522">
        <f t="shared" si="528"/>
        <v>0</v>
      </c>
      <c r="AN1522">
        <f t="shared" si="529"/>
        <v>0</v>
      </c>
      <c r="AO1522">
        <f t="shared" si="530"/>
        <v>0</v>
      </c>
      <c r="AP1522">
        <f t="shared" si="531"/>
        <v>0</v>
      </c>
      <c r="AQ1522">
        <f t="shared" si="532"/>
        <v>0</v>
      </c>
      <c r="AR1522">
        <f t="shared" si="533"/>
        <v>0</v>
      </c>
      <c r="AS1522">
        <f t="shared" si="534"/>
        <v>0</v>
      </c>
      <c r="AT1522">
        <f t="shared" si="535"/>
        <v>0</v>
      </c>
      <c r="AU1522">
        <f t="shared" si="536"/>
        <v>0</v>
      </c>
      <c r="AV1522">
        <f t="shared" si="537"/>
        <v>0</v>
      </c>
      <c r="AW1522">
        <f t="shared" si="538"/>
        <v>0</v>
      </c>
      <c r="AX1522">
        <f t="shared" si="539"/>
        <v>0</v>
      </c>
      <c r="AY1522">
        <f t="shared" si="540"/>
        <v>0</v>
      </c>
      <c r="AZ1522">
        <f t="shared" si="541"/>
        <v>0</v>
      </c>
      <c r="BA1522">
        <f t="shared" si="542"/>
        <v>0</v>
      </c>
      <c r="BB1522">
        <f t="shared" si="543"/>
        <v>0</v>
      </c>
      <c r="BC1522">
        <f t="shared" si="544"/>
        <v>0</v>
      </c>
      <c r="BD1522">
        <f t="shared" si="545"/>
        <v>0</v>
      </c>
      <c r="BE1522">
        <f t="shared" si="546"/>
        <v>0</v>
      </c>
      <c r="BF1522">
        <f t="shared" si="547"/>
        <v>0</v>
      </c>
      <c r="BG1522">
        <f t="shared" si="548"/>
        <v>0</v>
      </c>
      <c r="BH1522">
        <f t="shared" si="549"/>
        <v>0</v>
      </c>
      <c r="BI1522">
        <f t="shared" si="550"/>
        <v>0</v>
      </c>
      <c r="BJ1522" s="311">
        <f t="shared" si="551"/>
        <v>0</v>
      </c>
      <c r="BK1522" s="312">
        <f t="shared" si="552"/>
        <v>0</v>
      </c>
      <c r="BL1522" s="313">
        <f t="shared" si="553"/>
        <v>0</v>
      </c>
      <c r="BM1522" s="314">
        <f t="shared" si="560"/>
        <v>0</v>
      </c>
      <c r="BN1522" s="311">
        <f t="shared" si="554"/>
        <v>0</v>
      </c>
      <c r="BO1522" s="312">
        <f t="shared" si="555"/>
        <v>0</v>
      </c>
      <c r="BP1522" s="313">
        <f t="shared" si="556"/>
        <v>0</v>
      </c>
      <c r="BQ1522" s="314">
        <f t="shared" si="561"/>
        <v>0</v>
      </c>
      <c r="BR1522" s="311">
        <f t="shared" si="557"/>
        <v>0</v>
      </c>
      <c r="BS1522" s="312">
        <f t="shared" si="558"/>
        <v>0</v>
      </c>
      <c r="BT1522" s="313">
        <f t="shared" si="559"/>
        <v>0</v>
      </c>
      <c r="BU1522" s="314">
        <f t="shared" si="562"/>
        <v>0</v>
      </c>
      <c r="BV1522" s="247">
        <f t="shared" si="563"/>
        <v>0</v>
      </c>
      <c r="BW1522" s="310" t="str">
        <f>IF(BV1522=0,"",
IF(SUM($BV$1089:BV1522)=1,BX1522,
IF($BV$1664&gt;SUM($BV$1089:BV1522),_xlfn.CONCAT(", ",BX1522),
IF($BV$1664=SUM($BV$1089:BV1522),_xlfn.CONCAT(" y ",BX1522)))))</f>
        <v/>
      </c>
      <c r="BX1522" s="421">
        <v>434</v>
      </c>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c r="DV1522"/>
      <c r="DW1522"/>
      <c r="DX1522"/>
      <c r="DY1522"/>
      <c r="DZ1522"/>
      <c r="EA1522"/>
      <c r="EB1522"/>
      <c r="EC1522"/>
    </row>
    <row r="1523" spans="1:133" ht="14.25">
      <c r="A1523" s="405"/>
      <c r="B1523" s="6"/>
      <c r="C1523" s="421" t="s">
        <v>7100</v>
      </c>
      <c r="D1523" s="668" t="str">
        <f>IF($AC$1082="","",IF(HLOOKUP($AC$1082,Presentación!$AQ$3:$BV$574,Presentación!AP438)="","",HLOOKUP($AC$1082,Presentación!$AQ$3:$BV$574,Presentación!AP438,0)))</f>
        <v/>
      </c>
      <c r="E1523" s="669"/>
      <c r="F1523" s="670"/>
      <c r="G1523" s="763" t="str">
        <f>IF($AC$1082="","",IF(HLOOKUP($AC$1082,Presentación!$BZ$3:$DE$574,Presentación!AP438,0)="","",HLOOKUP($AC$1082,Presentación!$BZ$3:$DE$574,Presentación!AP438,0)))</f>
        <v/>
      </c>
      <c r="H1523" s="669"/>
      <c r="I1523" s="669"/>
      <c r="J1523" s="669"/>
      <c r="K1523" s="669"/>
      <c r="L1523" s="670"/>
      <c r="M1523" s="112"/>
      <c r="N1523" s="112"/>
      <c r="O1523" s="112"/>
      <c r="P1523" s="112"/>
      <c r="Q1523" s="112"/>
      <c r="R1523" s="112"/>
      <c r="S1523" s="112"/>
      <c r="T1523" s="112"/>
      <c r="U1523" s="112"/>
      <c r="V1523" s="112"/>
      <c r="W1523" s="112"/>
      <c r="X1523" s="112"/>
      <c r="Y1523" s="112"/>
      <c r="Z1523" s="112"/>
      <c r="AA1523" s="112"/>
      <c r="AB1523" s="112"/>
      <c r="AC1523" s="112"/>
      <c r="AD1523" s="112"/>
      <c r="AE1523" s="93"/>
      <c r="AG1523">
        <f t="shared" si="525"/>
        <v>0</v>
      </c>
      <c r="AH1523" s="247">
        <f t="shared" si="526"/>
        <v>0</v>
      </c>
      <c r="AI1523" s="310" t="str">
        <f>IF(AH1523=0,"",
IF(SUM($AH$1088:AH1523)=1,AJ1523,
IF($AH$1663&gt;SUM($AH$1088:AH1523),_xlfn.CONCAT(", ",AJ1523),
IF($AH$1663=SUM($AH$1088:AH1523),_xlfn.CONCAT(" y ",AJ1523)))))</f>
        <v/>
      </c>
      <c r="AJ1523" s="421">
        <v>436</v>
      </c>
      <c r="AK1523">
        <f t="shared" si="524"/>
        <v>0</v>
      </c>
      <c r="AL1523">
        <f t="shared" si="527"/>
        <v>0</v>
      </c>
      <c r="AM1523">
        <f t="shared" si="528"/>
        <v>0</v>
      </c>
      <c r="AN1523">
        <f t="shared" si="529"/>
        <v>0</v>
      </c>
      <c r="AO1523">
        <f t="shared" si="530"/>
        <v>0</v>
      </c>
      <c r="AP1523">
        <f t="shared" si="531"/>
        <v>0</v>
      </c>
      <c r="AQ1523">
        <f t="shared" si="532"/>
        <v>0</v>
      </c>
      <c r="AR1523">
        <f t="shared" si="533"/>
        <v>0</v>
      </c>
      <c r="AS1523">
        <f t="shared" si="534"/>
        <v>0</v>
      </c>
      <c r="AT1523">
        <f t="shared" si="535"/>
        <v>0</v>
      </c>
      <c r="AU1523">
        <f t="shared" si="536"/>
        <v>0</v>
      </c>
      <c r="AV1523">
        <f t="shared" si="537"/>
        <v>0</v>
      </c>
      <c r="AW1523">
        <f t="shared" si="538"/>
        <v>0</v>
      </c>
      <c r="AX1523">
        <f t="shared" si="539"/>
        <v>0</v>
      </c>
      <c r="AY1523">
        <f t="shared" si="540"/>
        <v>0</v>
      </c>
      <c r="AZ1523">
        <f t="shared" si="541"/>
        <v>0</v>
      </c>
      <c r="BA1523">
        <f t="shared" si="542"/>
        <v>0</v>
      </c>
      <c r="BB1523">
        <f t="shared" si="543"/>
        <v>0</v>
      </c>
      <c r="BC1523">
        <f t="shared" si="544"/>
        <v>0</v>
      </c>
      <c r="BD1523">
        <f t="shared" si="545"/>
        <v>0</v>
      </c>
      <c r="BE1523">
        <f t="shared" si="546"/>
        <v>0</v>
      </c>
      <c r="BF1523">
        <f t="shared" si="547"/>
        <v>0</v>
      </c>
      <c r="BG1523">
        <f t="shared" si="548"/>
        <v>0</v>
      </c>
      <c r="BH1523">
        <f t="shared" si="549"/>
        <v>0</v>
      </c>
      <c r="BI1523">
        <f t="shared" si="550"/>
        <v>0</v>
      </c>
      <c r="BJ1523" s="311">
        <f t="shared" si="551"/>
        <v>0</v>
      </c>
      <c r="BK1523" s="312">
        <f t="shared" si="552"/>
        <v>0</v>
      </c>
      <c r="BL1523" s="313">
        <f t="shared" si="553"/>
        <v>0</v>
      </c>
      <c r="BM1523" s="314">
        <f t="shared" si="560"/>
        <v>0</v>
      </c>
      <c r="BN1523" s="311">
        <f t="shared" si="554"/>
        <v>0</v>
      </c>
      <c r="BO1523" s="312">
        <f t="shared" si="555"/>
        <v>0</v>
      </c>
      <c r="BP1523" s="313">
        <f t="shared" si="556"/>
        <v>0</v>
      </c>
      <c r="BQ1523" s="314">
        <f t="shared" si="561"/>
        <v>0</v>
      </c>
      <c r="BR1523" s="311">
        <f t="shared" si="557"/>
        <v>0</v>
      </c>
      <c r="BS1523" s="312">
        <f t="shared" si="558"/>
        <v>0</v>
      </c>
      <c r="BT1523" s="313">
        <f t="shared" si="559"/>
        <v>0</v>
      </c>
      <c r="BU1523" s="314">
        <f t="shared" si="562"/>
        <v>0</v>
      </c>
      <c r="BV1523" s="247">
        <f t="shared" si="563"/>
        <v>0</v>
      </c>
      <c r="BW1523" s="310" t="str">
        <f>IF(BV1523=0,"",
IF(SUM($BV$1089:BV1523)=1,BX1523,
IF($BV$1664&gt;SUM($BV$1089:BV1523),_xlfn.CONCAT(", ",BX1523),
IF($BV$1664=SUM($BV$1089:BV1523),_xlfn.CONCAT(" y ",BX1523)))))</f>
        <v/>
      </c>
      <c r="BX1523" s="421">
        <v>435</v>
      </c>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c r="DV1523"/>
      <c r="DW1523"/>
      <c r="DX1523"/>
      <c r="DY1523"/>
      <c r="DZ1523"/>
      <c r="EA1523"/>
      <c r="EB1523"/>
      <c r="EC1523"/>
    </row>
    <row r="1524" spans="1:133" ht="14.25">
      <c r="A1524" s="405"/>
      <c r="B1524" s="6"/>
      <c r="C1524" s="421" t="s">
        <v>7101</v>
      </c>
      <c r="D1524" s="668" t="str">
        <f>IF($AC$1082="","",IF(HLOOKUP($AC$1082,Presentación!$AQ$3:$BV$574,Presentación!AP439)="","",HLOOKUP($AC$1082,Presentación!$AQ$3:$BV$574,Presentación!AP439,0)))</f>
        <v/>
      </c>
      <c r="E1524" s="669"/>
      <c r="F1524" s="670"/>
      <c r="G1524" s="763" t="str">
        <f>IF($AC$1082="","",IF(HLOOKUP($AC$1082,Presentación!$BZ$3:$DE$574,Presentación!AP439,0)="","",HLOOKUP($AC$1082,Presentación!$BZ$3:$DE$574,Presentación!AP439,0)))</f>
        <v/>
      </c>
      <c r="H1524" s="669"/>
      <c r="I1524" s="669"/>
      <c r="J1524" s="669"/>
      <c r="K1524" s="669"/>
      <c r="L1524" s="670"/>
      <c r="M1524" s="112"/>
      <c r="N1524" s="112"/>
      <c r="O1524" s="112"/>
      <c r="P1524" s="112"/>
      <c r="Q1524" s="112"/>
      <c r="R1524" s="112"/>
      <c r="S1524" s="112"/>
      <c r="T1524" s="112"/>
      <c r="U1524" s="112"/>
      <c r="V1524" s="112"/>
      <c r="W1524" s="112"/>
      <c r="X1524" s="112"/>
      <c r="Y1524" s="112"/>
      <c r="Z1524" s="112"/>
      <c r="AA1524" s="112"/>
      <c r="AB1524" s="112"/>
      <c r="AC1524" s="112"/>
      <c r="AD1524" s="112"/>
      <c r="AE1524" s="93"/>
      <c r="AG1524">
        <f t="shared" si="525"/>
        <v>0</v>
      </c>
      <c r="AH1524" s="247">
        <f t="shared" si="526"/>
        <v>0</v>
      </c>
      <c r="AI1524" s="310" t="str">
        <f>IF(AH1524=0,"",
IF(SUM($AH$1088:AH1524)=1,AJ1524,
IF($AH$1663&gt;SUM($AH$1088:AH1524),_xlfn.CONCAT(", ",AJ1524),
IF($AH$1663=SUM($AH$1088:AH1524),_xlfn.CONCAT(" y ",AJ1524)))))</f>
        <v/>
      </c>
      <c r="AJ1524" s="421">
        <v>437</v>
      </c>
      <c r="AK1524">
        <f t="shared" si="524"/>
        <v>0</v>
      </c>
      <c r="AL1524">
        <f t="shared" si="527"/>
        <v>0</v>
      </c>
      <c r="AM1524">
        <f t="shared" si="528"/>
        <v>0</v>
      </c>
      <c r="AN1524">
        <f t="shared" si="529"/>
        <v>0</v>
      </c>
      <c r="AO1524">
        <f t="shared" si="530"/>
        <v>0</v>
      </c>
      <c r="AP1524">
        <f t="shared" si="531"/>
        <v>0</v>
      </c>
      <c r="AQ1524">
        <f t="shared" si="532"/>
        <v>0</v>
      </c>
      <c r="AR1524">
        <f t="shared" si="533"/>
        <v>0</v>
      </c>
      <c r="AS1524">
        <f t="shared" si="534"/>
        <v>0</v>
      </c>
      <c r="AT1524">
        <f t="shared" si="535"/>
        <v>0</v>
      </c>
      <c r="AU1524">
        <f t="shared" si="536"/>
        <v>0</v>
      </c>
      <c r="AV1524">
        <f t="shared" si="537"/>
        <v>0</v>
      </c>
      <c r="AW1524">
        <f t="shared" si="538"/>
        <v>0</v>
      </c>
      <c r="AX1524">
        <f t="shared" si="539"/>
        <v>0</v>
      </c>
      <c r="AY1524">
        <f t="shared" si="540"/>
        <v>0</v>
      </c>
      <c r="AZ1524">
        <f t="shared" si="541"/>
        <v>0</v>
      </c>
      <c r="BA1524">
        <f t="shared" si="542"/>
        <v>0</v>
      </c>
      <c r="BB1524">
        <f t="shared" si="543"/>
        <v>0</v>
      </c>
      <c r="BC1524">
        <f t="shared" si="544"/>
        <v>0</v>
      </c>
      <c r="BD1524">
        <f t="shared" si="545"/>
        <v>0</v>
      </c>
      <c r="BE1524">
        <f t="shared" si="546"/>
        <v>0</v>
      </c>
      <c r="BF1524">
        <f t="shared" si="547"/>
        <v>0</v>
      </c>
      <c r="BG1524">
        <f t="shared" si="548"/>
        <v>0</v>
      </c>
      <c r="BH1524">
        <f t="shared" si="549"/>
        <v>0</v>
      </c>
      <c r="BI1524">
        <f t="shared" si="550"/>
        <v>0</v>
      </c>
      <c r="BJ1524" s="311">
        <f t="shared" si="551"/>
        <v>0</v>
      </c>
      <c r="BK1524" s="312">
        <f t="shared" si="552"/>
        <v>0</v>
      </c>
      <c r="BL1524" s="313">
        <f t="shared" si="553"/>
        <v>0</v>
      </c>
      <c r="BM1524" s="314">
        <f t="shared" si="560"/>
        <v>0</v>
      </c>
      <c r="BN1524" s="311">
        <f t="shared" si="554"/>
        <v>0</v>
      </c>
      <c r="BO1524" s="312">
        <f t="shared" si="555"/>
        <v>0</v>
      </c>
      <c r="BP1524" s="313">
        <f t="shared" si="556"/>
        <v>0</v>
      </c>
      <c r="BQ1524" s="314">
        <f t="shared" si="561"/>
        <v>0</v>
      </c>
      <c r="BR1524" s="311">
        <f t="shared" si="557"/>
        <v>0</v>
      </c>
      <c r="BS1524" s="312">
        <f t="shared" si="558"/>
        <v>0</v>
      </c>
      <c r="BT1524" s="313">
        <f t="shared" si="559"/>
        <v>0</v>
      </c>
      <c r="BU1524" s="314">
        <f t="shared" si="562"/>
        <v>0</v>
      </c>
      <c r="BV1524" s="247">
        <f t="shared" si="563"/>
        <v>0</v>
      </c>
      <c r="BW1524" s="310" t="str">
        <f>IF(BV1524=0,"",
IF(SUM($BV$1089:BV1524)=1,BX1524,
IF($BV$1664&gt;SUM($BV$1089:BV1524),_xlfn.CONCAT(", ",BX1524),
IF($BV$1664=SUM($BV$1089:BV1524),_xlfn.CONCAT(" y ",BX1524)))))</f>
        <v/>
      </c>
      <c r="BX1524" s="421">
        <v>436</v>
      </c>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row>
    <row r="1525" spans="1:133" ht="14.25">
      <c r="A1525" s="405"/>
      <c r="B1525" s="6"/>
      <c r="C1525" s="421" t="s">
        <v>7102</v>
      </c>
      <c r="D1525" s="668" t="str">
        <f>IF($AC$1082="","",IF(HLOOKUP($AC$1082,Presentación!$AQ$3:$BV$574,Presentación!AP440)="","",HLOOKUP($AC$1082,Presentación!$AQ$3:$BV$574,Presentación!AP440,0)))</f>
        <v/>
      </c>
      <c r="E1525" s="669"/>
      <c r="F1525" s="670"/>
      <c r="G1525" s="763" t="str">
        <f>IF($AC$1082="","",IF(HLOOKUP($AC$1082,Presentación!$BZ$3:$DE$574,Presentación!AP440,0)="","",HLOOKUP($AC$1082,Presentación!$BZ$3:$DE$574,Presentación!AP440,0)))</f>
        <v/>
      </c>
      <c r="H1525" s="669"/>
      <c r="I1525" s="669"/>
      <c r="J1525" s="669"/>
      <c r="K1525" s="669"/>
      <c r="L1525" s="670"/>
      <c r="M1525" s="112"/>
      <c r="N1525" s="112"/>
      <c r="O1525" s="112"/>
      <c r="P1525" s="112"/>
      <c r="Q1525" s="112"/>
      <c r="R1525" s="112"/>
      <c r="S1525" s="112"/>
      <c r="T1525" s="112"/>
      <c r="U1525" s="112"/>
      <c r="V1525" s="112"/>
      <c r="W1525" s="112"/>
      <c r="X1525" s="112"/>
      <c r="Y1525" s="112"/>
      <c r="Z1525" s="112"/>
      <c r="AA1525" s="112"/>
      <c r="AB1525" s="112"/>
      <c r="AC1525" s="112"/>
      <c r="AD1525" s="112"/>
      <c r="AE1525" s="93"/>
      <c r="AG1525">
        <f t="shared" si="525"/>
        <v>0</v>
      </c>
      <c r="AH1525" s="247">
        <f t="shared" si="526"/>
        <v>0</v>
      </c>
      <c r="AI1525" s="310" t="str">
        <f>IF(AH1525=0,"",
IF(SUM($AH$1088:AH1525)=1,AJ1525,
IF($AH$1663&gt;SUM($AH$1088:AH1525),_xlfn.CONCAT(", ",AJ1525),
IF($AH$1663=SUM($AH$1088:AH1525),_xlfn.CONCAT(" y ",AJ1525)))))</f>
        <v/>
      </c>
      <c r="AJ1525" s="421">
        <v>438</v>
      </c>
      <c r="AK1525">
        <f t="shared" si="524"/>
        <v>0</v>
      </c>
      <c r="AL1525">
        <f t="shared" si="527"/>
        <v>0</v>
      </c>
      <c r="AM1525">
        <f t="shared" si="528"/>
        <v>0</v>
      </c>
      <c r="AN1525">
        <f t="shared" si="529"/>
        <v>0</v>
      </c>
      <c r="AO1525">
        <f t="shared" si="530"/>
        <v>0</v>
      </c>
      <c r="AP1525">
        <f t="shared" si="531"/>
        <v>0</v>
      </c>
      <c r="AQ1525">
        <f t="shared" si="532"/>
        <v>0</v>
      </c>
      <c r="AR1525">
        <f t="shared" si="533"/>
        <v>0</v>
      </c>
      <c r="AS1525">
        <f t="shared" si="534"/>
        <v>0</v>
      </c>
      <c r="AT1525">
        <f t="shared" si="535"/>
        <v>0</v>
      </c>
      <c r="AU1525">
        <f t="shared" si="536"/>
        <v>0</v>
      </c>
      <c r="AV1525">
        <f t="shared" si="537"/>
        <v>0</v>
      </c>
      <c r="AW1525">
        <f t="shared" si="538"/>
        <v>0</v>
      </c>
      <c r="AX1525">
        <f t="shared" si="539"/>
        <v>0</v>
      </c>
      <c r="AY1525">
        <f t="shared" si="540"/>
        <v>0</v>
      </c>
      <c r="AZ1525">
        <f t="shared" si="541"/>
        <v>0</v>
      </c>
      <c r="BA1525">
        <f t="shared" si="542"/>
        <v>0</v>
      </c>
      <c r="BB1525">
        <f t="shared" si="543"/>
        <v>0</v>
      </c>
      <c r="BC1525">
        <f t="shared" si="544"/>
        <v>0</v>
      </c>
      <c r="BD1525">
        <f t="shared" si="545"/>
        <v>0</v>
      </c>
      <c r="BE1525">
        <f t="shared" si="546"/>
        <v>0</v>
      </c>
      <c r="BF1525">
        <f t="shared" si="547"/>
        <v>0</v>
      </c>
      <c r="BG1525">
        <f t="shared" si="548"/>
        <v>0</v>
      </c>
      <c r="BH1525">
        <f t="shared" si="549"/>
        <v>0</v>
      </c>
      <c r="BI1525">
        <f t="shared" si="550"/>
        <v>0</v>
      </c>
      <c r="BJ1525" s="311">
        <f t="shared" si="551"/>
        <v>0</v>
      </c>
      <c r="BK1525" s="312">
        <f t="shared" si="552"/>
        <v>0</v>
      </c>
      <c r="BL1525" s="313">
        <f t="shared" si="553"/>
        <v>0</v>
      </c>
      <c r="BM1525" s="314">
        <f t="shared" si="560"/>
        <v>0</v>
      </c>
      <c r="BN1525" s="311">
        <f t="shared" si="554"/>
        <v>0</v>
      </c>
      <c r="BO1525" s="312">
        <f t="shared" si="555"/>
        <v>0</v>
      </c>
      <c r="BP1525" s="313">
        <f t="shared" si="556"/>
        <v>0</v>
      </c>
      <c r="BQ1525" s="314">
        <f t="shared" si="561"/>
        <v>0</v>
      </c>
      <c r="BR1525" s="311">
        <f t="shared" si="557"/>
        <v>0</v>
      </c>
      <c r="BS1525" s="312">
        <f t="shared" si="558"/>
        <v>0</v>
      </c>
      <c r="BT1525" s="313">
        <f t="shared" si="559"/>
        <v>0</v>
      </c>
      <c r="BU1525" s="314">
        <f t="shared" si="562"/>
        <v>0</v>
      </c>
      <c r="BV1525" s="247">
        <f t="shared" si="563"/>
        <v>0</v>
      </c>
      <c r="BW1525" s="310" t="str">
        <f>IF(BV1525=0,"",
IF(SUM($BV$1089:BV1525)=1,BX1525,
IF($BV$1664&gt;SUM($BV$1089:BV1525),_xlfn.CONCAT(", ",BX1525),
IF($BV$1664=SUM($BV$1089:BV1525),_xlfn.CONCAT(" y ",BX1525)))))</f>
        <v/>
      </c>
      <c r="BX1525" s="421">
        <v>437</v>
      </c>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row>
    <row r="1526" spans="1:133" ht="14.25">
      <c r="A1526" s="405"/>
      <c r="B1526" s="6"/>
      <c r="C1526" s="421" t="s">
        <v>7103</v>
      </c>
      <c r="D1526" s="668" t="str">
        <f>IF($AC$1082="","",IF(HLOOKUP($AC$1082,Presentación!$AQ$3:$BV$574,Presentación!AP441)="","",HLOOKUP($AC$1082,Presentación!$AQ$3:$BV$574,Presentación!AP441,0)))</f>
        <v/>
      </c>
      <c r="E1526" s="669"/>
      <c r="F1526" s="670"/>
      <c r="G1526" s="763" t="str">
        <f>IF($AC$1082="","",IF(HLOOKUP($AC$1082,Presentación!$BZ$3:$DE$574,Presentación!AP441,0)="","",HLOOKUP($AC$1082,Presentación!$BZ$3:$DE$574,Presentación!AP441,0)))</f>
        <v/>
      </c>
      <c r="H1526" s="669"/>
      <c r="I1526" s="669"/>
      <c r="J1526" s="669"/>
      <c r="K1526" s="669"/>
      <c r="L1526" s="670"/>
      <c r="M1526" s="112"/>
      <c r="N1526" s="112"/>
      <c r="O1526" s="112"/>
      <c r="P1526" s="112"/>
      <c r="Q1526" s="112"/>
      <c r="R1526" s="112"/>
      <c r="S1526" s="112"/>
      <c r="T1526" s="112"/>
      <c r="U1526" s="112"/>
      <c r="V1526" s="112"/>
      <c r="W1526" s="112"/>
      <c r="X1526" s="112"/>
      <c r="Y1526" s="112"/>
      <c r="Z1526" s="112"/>
      <c r="AA1526" s="112"/>
      <c r="AB1526" s="112"/>
      <c r="AC1526" s="112"/>
      <c r="AD1526" s="112"/>
      <c r="AE1526" s="93"/>
      <c r="AG1526">
        <f t="shared" si="525"/>
        <v>0</v>
      </c>
      <c r="AH1526" s="247">
        <f t="shared" si="526"/>
        <v>0</v>
      </c>
      <c r="AI1526" s="310" t="str">
        <f>IF(AH1526=0,"",
IF(SUM($AH$1088:AH1526)=1,AJ1526,
IF($AH$1663&gt;SUM($AH$1088:AH1526),_xlfn.CONCAT(", ",AJ1526),
IF($AH$1663=SUM($AH$1088:AH1526),_xlfn.CONCAT(" y ",AJ1526)))))</f>
        <v/>
      </c>
      <c r="AJ1526" s="421">
        <v>439</v>
      </c>
      <c r="AK1526">
        <f t="shared" si="524"/>
        <v>0</v>
      </c>
      <c r="AL1526">
        <f t="shared" si="527"/>
        <v>0</v>
      </c>
      <c r="AM1526">
        <f t="shared" si="528"/>
        <v>0</v>
      </c>
      <c r="AN1526">
        <f t="shared" si="529"/>
        <v>0</v>
      </c>
      <c r="AO1526">
        <f t="shared" si="530"/>
        <v>0</v>
      </c>
      <c r="AP1526">
        <f t="shared" si="531"/>
        <v>0</v>
      </c>
      <c r="AQ1526">
        <f t="shared" si="532"/>
        <v>0</v>
      </c>
      <c r="AR1526">
        <f t="shared" si="533"/>
        <v>0</v>
      </c>
      <c r="AS1526">
        <f t="shared" si="534"/>
        <v>0</v>
      </c>
      <c r="AT1526">
        <f t="shared" si="535"/>
        <v>0</v>
      </c>
      <c r="AU1526">
        <f t="shared" si="536"/>
        <v>0</v>
      </c>
      <c r="AV1526">
        <f t="shared" si="537"/>
        <v>0</v>
      </c>
      <c r="AW1526">
        <f t="shared" si="538"/>
        <v>0</v>
      </c>
      <c r="AX1526">
        <f t="shared" si="539"/>
        <v>0</v>
      </c>
      <c r="AY1526">
        <f t="shared" si="540"/>
        <v>0</v>
      </c>
      <c r="AZ1526">
        <f t="shared" si="541"/>
        <v>0</v>
      </c>
      <c r="BA1526">
        <f t="shared" si="542"/>
        <v>0</v>
      </c>
      <c r="BB1526">
        <f t="shared" si="543"/>
        <v>0</v>
      </c>
      <c r="BC1526">
        <f t="shared" si="544"/>
        <v>0</v>
      </c>
      <c r="BD1526">
        <f t="shared" si="545"/>
        <v>0</v>
      </c>
      <c r="BE1526">
        <f t="shared" si="546"/>
        <v>0</v>
      </c>
      <c r="BF1526">
        <f t="shared" si="547"/>
        <v>0</v>
      </c>
      <c r="BG1526">
        <f t="shared" si="548"/>
        <v>0</v>
      </c>
      <c r="BH1526">
        <f t="shared" si="549"/>
        <v>0</v>
      </c>
      <c r="BI1526">
        <f t="shared" si="550"/>
        <v>0</v>
      </c>
      <c r="BJ1526" s="311">
        <f t="shared" si="551"/>
        <v>0</v>
      </c>
      <c r="BK1526" s="312">
        <f t="shared" si="552"/>
        <v>0</v>
      </c>
      <c r="BL1526" s="313">
        <f t="shared" si="553"/>
        <v>0</v>
      </c>
      <c r="BM1526" s="314">
        <f t="shared" si="560"/>
        <v>0</v>
      </c>
      <c r="BN1526" s="311">
        <f t="shared" si="554"/>
        <v>0</v>
      </c>
      <c r="BO1526" s="312">
        <f t="shared" si="555"/>
        <v>0</v>
      </c>
      <c r="BP1526" s="313">
        <f t="shared" si="556"/>
        <v>0</v>
      </c>
      <c r="BQ1526" s="314">
        <f t="shared" si="561"/>
        <v>0</v>
      </c>
      <c r="BR1526" s="311">
        <f t="shared" si="557"/>
        <v>0</v>
      </c>
      <c r="BS1526" s="312">
        <f t="shared" si="558"/>
        <v>0</v>
      </c>
      <c r="BT1526" s="313">
        <f t="shared" si="559"/>
        <v>0</v>
      </c>
      <c r="BU1526" s="314">
        <f t="shared" si="562"/>
        <v>0</v>
      </c>
      <c r="BV1526" s="247">
        <f t="shared" si="563"/>
        <v>0</v>
      </c>
      <c r="BW1526" s="310" t="str">
        <f>IF(BV1526=0,"",
IF(SUM($BV$1089:BV1526)=1,BX1526,
IF($BV$1664&gt;SUM($BV$1089:BV1526),_xlfn.CONCAT(", ",BX1526),
IF($BV$1664=SUM($BV$1089:BV1526),_xlfn.CONCAT(" y ",BX1526)))))</f>
        <v/>
      </c>
      <c r="BX1526" s="421">
        <v>438</v>
      </c>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row>
    <row r="1527" spans="1:133" ht="14.25">
      <c r="A1527" s="405"/>
      <c r="B1527" s="6"/>
      <c r="C1527" s="421" t="s">
        <v>7104</v>
      </c>
      <c r="D1527" s="668" t="str">
        <f>IF($AC$1082="","",IF(HLOOKUP($AC$1082,Presentación!$AQ$3:$BV$574,Presentación!AP442)="","",HLOOKUP($AC$1082,Presentación!$AQ$3:$BV$574,Presentación!AP442,0)))</f>
        <v/>
      </c>
      <c r="E1527" s="669"/>
      <c r="F1527" s="670"/>
      <c r="G1527" s="763" t="str">
        <f>IF($AC$1082="","",IF(HLOOKUP($AC$1082,Presentación!$BZ$3:$DE$574,Presentación!AP442,0)="","",HLOOKUP($AC$1082,Presentación!$BZ$3:$DE$574,Presentación!AP442,0)))</f>
        <v/>
      </c>
      <c r="H1527" s="669"/>
      <c r="I1527" s="669"/>
      <c r="J1527" s="669"/>
      <c r="K1527" s="669"/>
      <c r="L1527" s="670"/>
      <c r="M1527" s="112"/>
      <c r="N1527" s="112"/>
      <c r="O1527" s="112"/>
      <c r="P1527" s="112"/>
      <c r="Q1527" s="112"/>
      <c r="R1527" s="112"/>
      <c r="S1527" s="112"/>
      <c r="T1527" s="112"/>
      <c r="U1527" s="112"/>
      <c r="V1527" s="112"/>
      <c r="W1527" s="112"/>
      <c r="X1527" s="112"/>
      <c r="Y1527" s="112"/>
      <c r="Z1527" s="112"/>
      <c r="AA1527" s="112"/>
      <c r="AB1527" s="112"/>
      <c r="AC1527" s="112"/>
      <c r="AD1527" s="112"/>
      <c r="AE1527" s="93"/>
      <c r="AG1527">
        <f t="shared" si="525"/>
        <v>0</v>
      </c>
      <c r="AH1527" s="247">
        <f t="shared" si="526"/>
        <v>0</v>
      </c>
      <c r="AI1527" s="310" t="str">
        <f>IF(AH1527=0,"",
IF(SUM($AH$1088:AH1527)=1,AJ1527,
IF($AH$1663&gt;SUM($AH$1088:AH1527),_xlfn.CONCAT(", ",AJ1527),
IF($AH$1663=SUM($AH$1088:AH1527),_xlfn.CONCAT(" y ",AJ1527)))))</f>
        <v/>
      </c>
      <c r="AJ1527" s="421">
        <v>440</v>
      </c>
      <c r="AK1527">
        <f t="shared" si="524"/>
        <v>0</v>
      </c>
      <c r="AL1527">
        <f t="shared" si="527"/>
        <v>0</v>
      </c>
      <c r="AM1527">
        <f t="shared" si="528"/>
        <v>0</v>
      </c>
      <c r="AN1527">
        <f t="shared" si="529"/>
        <v>0</v>
      </c>
      <c r="AO1527">
        <f t="shared" si="530"/>
        <v>0</v>
      </c>
      <c r="AP1527">
        <f t="shared" si="531"/>
        <v>0</v>
      </c>
      <c r="AQ1527">
        <f t="shared" si="532"/>
        <v>0</v>
      </c>
      <c r="AR1527">
        <f t="shared" si="533"/>
        <v>0</v>
      </c>
      <c r="AS1527">
        <f t="shared" si="534"/>
        <v>0</v>
      </c>
      <c r="AT1527">
        <f t="shared" si="535"/>
        <v>0</v>
      </c>
      <c r="AU1527">
        <f t="shared" si="536"/>
        <v>0</v>
      </c>
      <c r="AV1527">
        <f t="shared" si="537"/>
        <v>0</v>
      </c>
      <c r="AW1527">
        <f t="shared" si="538"/>
        <v>0</v>
      </c>
      <c r="AX1527">
        <f t="shared" si="539"/>
        <v>0</v>
      </c>
      <c r="AY1527">
        <f t="shared" si="540"/>
        <v>0</v>
      </c>
      <c r="AZ1527">
        <f t="shared" si="541"/>
        <v>0</v>
      </c>
      <c r="BA1527">
        <f t="shared" si="542"/>
        <v>0</v>
      </c>
      <c r="BB1527">
        <f t="shared" si="543"/>
        <v>0</v>
      </c>
      <c r="BC1527">
        <f t="shared" si="544"/>
        <v>0</v>
      </c>
      <c r="BD1527">
        <f t="shared" si="545"/>
        <v>0</v>
      </c>
      <c r="BE1527">
        <f t="shared" si="546"/>
        <v>0</v>
      </c>
      <c r="BF1527">
        <f t="shared" si="547"/>
        <v>0</v>
      </c>
      <c r="BG1527">
        <f t="shared" si="548"/>
        <v>0</v>
      </c>
      <c r="BH1527">
        <f t="shared" si="549"/>
        <v>0</v>
      </c>
      <c r="BI1527">
        <f t="shared" si="550"/>
        <v>0</v>
      </c>
      <c r="BJ1527" s="311">
        <f t="shared" si="551"/>
        <v>0</v>
      </c>
      <c r="BK1527" s="312">
        <f t="shared" si="552"/>
        <v>0</v>
      </c>
      <c r="BL1527" s="313">
        <f t="shared" si="553"/>
        <v>0</v>
      </c>
      <c r="BM1527" s="314">
        <f t="shared" si="560"/>
        <v>0</v>
      </c>
      <c r="BN1527" s="311">
        <f t="shared" si="554"/>
        <v>0</v>
      </c>
      <c r="BO1527" s="312">
        <f t="shared" si="555"/>
        <v>0</v>
      </c>
      <c r="BP1527" s="313">
        <f t="shared" si="556"/>
        <v>0</v>
      </c>
      <c r="BQ1527" s="314">
        <f t="shared" si="561"/>
        <v>0</v>
      </c>
      <c r="BR1527" s="311">
        <f t="shared" si="557"/>
        <v>0</v>
      </c>
      <c r="BS1527" s="312">
        <f t="shared" si="558"/>
        <v>0</v>
      </c>
      <c r="BT1527" s="313">
        <f t="shared" si="559"/>
        <v>0</v>
      </c>
      <c r="BU1527" s="314">
        <f t="shared" si="562"/>
        <v>0</v>
      </c>
      <c r="BV1527" s="247">
        <f t="shared" si="563"/>
        <v>0</v>
      </c>
      <c r="BW1527" s="310" t="str">
        <f>IF(BV1527=0,"",
IF(SUM($BV$1089:BV1527)=1,BX1527,
IF($BV$1664&gt;SUM($BV$1089:BV1527),_xlfn.CONCAT(", ",BX1527),
IF($BV$1664=SUM($BV$1089:BV1527),_xlfn.CONCAT(" y ",BX1527)))))</f>
        <v/>
      </c>
      <c r="BX1527" s="421">
        <v>439</v>
      </c>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I1527"/>
      <c r="DJ1527"/>
      <c r="DK1527"/>
      <c r="DL1527"/>
      <c r="DM1527"/>
      <c r="DN1527"/>
      <c r="DO1527"/>
      <c r="DP1527"/>
      <c r="DQ1527"/>
      <c r="DR1527"/>
      <c r="DS1527"/>
      <c r="DT1527"/>
      <c r="DU1527"/>
      <c r="DV1527"/>
      <c r="DW1527"/>
      <c r="DX1527"/>
      <c r="DY1527"/>
      <c r="DZ1527"/>
      <c r="EA1527"/>
      <c r="EB1527"/>
      <c r="EC1527"/>
    </row>
    <row r="1528" spans="1:133" ht="14.25">
      <c r="A1528" s="405"/>
      <c r="B1528" s="6"/>
      <c r="C1528" s="421" t="s">
        <v>7105</v>
      </c>
      <c r="D1528" s="668" t="str">
        <f>IF($AC$1082="","",IF(HLOOKUP($AC$1082,Presentación!$AQ$3:$BV$574,Presentación!AP443)="","",HLOOKUP($AC$1082,Presentación!$AQ$3:$BV$574,Presentación!AP443,0)))</f>
        <v/>
      </c>
      <c r="E1528" s="669"/>
      <c r="F1528" s="670"/>
      <c r="G1528" s="763" t="str">
        <f>IF($AC$1082="","",IF(HLOOKUP($AC$1082,Presentación!$BZ$3:$DE$574,Presentación!AP443,0)="","",HLOOKUP($AC$1082,Presentación!$BZ$3:$DE$574,Presentación!AP443,0)))</f>
        <v/>
      </c>
      <c r="H1528" s="669"/>
      <c r="I1528" s="669"/>
      <c r="J1528" s="669"/>
      <c r="K1528" s="669"/>
      <c r="L1528" s="670"/>
      <c r="M1528" s="112"/>
      <c r="N1528" s="112"/>
      <c r="O1528" s="112"/>
      <c r="P1528" s="112"/>
      <c r="Q1528" s="112"/>
      <c r="R1528" s="112"/>
      <c r="S1528" s="112"/>
      <c r="T1528" s="112"/>
      <c r="U1528" s="112"/>
      <c r="V1528" s="112"/>
      <c r="W1528" s="112"/>
      <c r="X1528" s="112"/>
      <c r="Y1528" s="112"/>
      <c r="Z1528" s="112"/>
      <c r="AA1528" s="112"/>
      <c r="AB1528" s="112"/>
      <c r="AC1528" s="112"/>
      <c r="AD1528" s="112"/>
      <c r="AE1528" s="93"/>
      <c r="AG1528">
        <f t="shared" si="525"/>
        <v>0</v>
      </c>
      <c r="AH1528" s="247">
        <f t="shared" si="526"/>
        <v>0</v>
      </c>
      <c r="AI1528" s="310" t="str">
        <f>IF(AH1528=0,"",
IF(SUM($AH$1088:AH1528)=1,AJ1528,
IF($AH$1663&gt;SUM($AH$1088:AH1528),_xlfn.CONCAT(", ",AJ1528),
IF($AH$1663=SUM($AH$1088:AH1528),_xlfn.CONCAT(" y ",AJ1528)))))</f>
        <v/>
      </c>
      <c r="AJ1528" s="421">
        <v>441</v>
      </c>
      <c r="AK1528">
        <f t="shared" si="524"/>
        <v>0</v>
      </c>
      <c r="AL1528">
        <f t="shared" si="527"/>
        <v>0</v>
      </c>
      <c r="AM1528">
        <f t="shared" si="528"/>
        <v>0</v>
      </c>
      <c r="AN1528">
        <f t="shared" si="529"/>
        <v>0</v>
      </c>
      <c r="AO1528">
        <f t="shared" si="530"/>
        <v>0</v>
      </c>
      <c r="AP1528">
        <f t="shared" si="531"/>
        <v>0</v>
      </c>
      <c r="AQ1528">
        <f t="shared" si="532"/>
        <v>0</v>
      </c>
      <c r="AR1528">
        <f t="shared" si="533"/>
        <v>0</v>
      </c>
      <c r="AS1528">
        <f t="shared" si="534"/>
        <v>0</v>
      </c>
      <c r="AT1528">
        <f t="shared" si="535"/>
        <v>0</v>
      </c>
      <c r="AU1528">
        <f t="shared" si="536"/>
        <v>0</v>
      </c>
      <c r="AV1528">
        <f t="shared" si="537"/>
        <v>0</v>
      </c>
      <c r="AW1528">
        <f t="shared" si="538"/>
        <v>0</v>
      </c>
      <c r="AX1528">
        <f t="shared" si="539"/>
        <v>0</v>
      </c>
      <c r="AY1528">
        <f t="shared" si="540"/>
        <v>0</v>
      </c>
      <c r="AZ1528">
        <f t="shared" si="541"/>
        <v>0</v>
      </c>
      <c r="BA1528">
        <f t="shared" si="542"/>
        <v>0</v>
      </c>
      <c r="BB1528">
        <f t="shared" si="543"/>
        <v>0</v>
      </c>
      <c r="BC1528">
        <f t="shared" si="544"/>
        <v>0</v>
      </c>
      <c r="BD1528">
        <f t="shared" si="545"/>
        <v>0</v>
      </c>
      <c r="BE1528">
        <f t="shared" si="546"/>
        <v>0</v>
      </c>
      <c r="BF1528">
        <f t="shared" si="547"/>
        <v>0</v>
      </c>
      <c r="BG1528">
        <f t="shared" si="548"/>
        <v>0</v>
      </c>
      <c r="BH1528">
        <f t="shared" si="549"/>
        <v>0</v>
      </c>
      <c r="BI1528">
        <f t="shared" si="550"/>
        <v>0</v>
      </c>
      <c r="BJ1528" s="311">
        <f t="shared" si="551"/>
        <v>0</v>
      </c>
      <c r="BK1528" s="312">
        <f t="shared" si="552"/>
        <v>0</v>
      </c>
      <c r="BL1528" s="313">
        <f t="shared" si="553"/>
        <v>0</v>
      </c>
      <c r="BM1528" s="314">
        <f t="shared" si="560"/>
        <v>0</v>
      </c>
      <c r="BN1528" s="311">
        <f t="shared" si="554"/>
        <v>0</v>
      </c>
      <c r="BO1528" s="312">
        <f t="shared" si="555"/>
        <v>0</v>
      </c>
      <c r="BP1528" s="313">
        <f t="shared" si="556"/>
        <v>0</v>
      </c>
      <c r="BQ1528" s="314">
        <f t="shared" si="561"/>
        <v>0</v>
      </c>
      <c r="BR1528" s="311">
        <f t="shared" si="557"/>
        <v>0</v>
      </c>
      <c r="BS1528" s="312">
        <f t="shared" si="558"/>
        <v>0</v>
      </c>
      <c r="BT1528" s="313">
        <f t="shared" si="559"/>
        <v>0</v>
      </c>
      <c r="BU1528" s="314">
        <f t="shared" si="562"/>
        <v>0</v>
      </c>
      <c r="BV1528" s="247">
        <f t="shared" si="563"/>
        <v>0</v>
      </c>
      <c r="BW1528" s="310" t="str">
        <f>IF(BV1528=0,"",
IF(SUM($BV$1089:BV1528)=1,BX1528,
IF($BV$1664&gt;SUM($BV$1089:BV1528),_xlfn.CONCAT(", ",BX1528),
IF($BV$1664=SUM($BV$1089:BV1528),_xlfn.CONCAT(" y ",BX1528)))))</f>
        <v/>
      </c>
      <c r="BX1528" s="421">
        <v>440</v>
      </c>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I1528"/>
      <c r="DJ1528"/>
      <c r="DK1528"/>
      <c r="DL1528"/>
      <c r="DM1528"/>
      <c r="DN1528"/>
      <c r="DO1528"/>
      <c r="DP1528"/>
      <c r="DQ1528"/>
      <c r="DR1528"/>
      <c r="DS1528"/>
      <c r="DT1528"/>
      <c r="DU1528"/>
      <c r="DV1528"/>
      <c r="DW1528"/>
      <c r="DX1528"/>
      <c r="DY1528"/>
      <c r="DZ1528"/>
      <c r="EA1528"/>
      <c r="EB1528"/>
      <c r="EC1528"/>
    </row>
    <row r="1529" spans="1:133" ht="14.25">
      <c r="A1529" s="405"/>
      <c r="B1529" s="6"/>
      <c r="C1529" s="421" t="s">
        <v>7106</v>
      </c>
      <c r="D1529" s="668" t="str">
        <f>IF($AC$1082="","",IF(HLOOKUP($AC$1082,Presentación!$AQ$3:$BV$574,Presentación!AP444)="","",HLOOKUP($AC$1082,Presentación!$AQ$3:$BV$574,Presentación!AP444,0)))</f>
        <v/>
      </c>
      <c r="E1529" s="669"/>
      <c r="F1529" s="670"/>
      <c r="G1529" s="763" t="str">
        <f>IF($AC$1082="","",IF(HLOOKUP($AC$1082,Presentación!$BZ$3:$DE$574,Presentación!AP444,0)="","",HLOOKUP($AC$1082,Presentación!$BZ$3:$DE$574,Presentación!AP444,0)))</f>
        <v/>
      </c>
      <c r="H1529" s="669"/>
      <c r="I1529" s="669"/>
      <c r="J1529" s="669"/>
      <c r="K1529" s="669"/>
      <c r="L1529" s="670"/>
      <c r="M1529" s="112"/>
      <c r="N1529" s="112"/>
      <c r="O1529" s="112"/>
      <c r="P1529" s="112"/>
      <c r="Q1529" s="112"/>
      <c r="R1529" s="112"/>
      <c r="S1529" s="112"/>
      <c r="T1529" s="112"/>
      <c r="U1529" s="112"/>
      <c r="V1529" s="112"/>
      <c r="W1529" s="112"/>
      <c r="X1529" s="112"/>
      <c r="Y1529" s="112"/>
      <c r="Z1529" s="112"/>
      <c r="AA1529" s="112"/>
      <c r="AB1529" s="112"/>
      <c r="AC1529" s="112"/>
      <c r="AD1529" s="112"/>
      <c r="AE1529" s="93"/>
      <c r="AG1529">
        <f t="shared" si="525"/>
        <v>0</v>
      </c>
      <c r="AH1529" s="247">
        <f t="shared" si="526"/>
        <v>0</v>
      </c>
      <c r="AI1529" s="310" t="str">
        <f>IF(AH1529=0,"",
IF(SUM($AH$1088:AH1529)=1,AJ1529,
IF($AH$1663&gt;SUM($AH$1088:AH1529),_xlfn.CONCAT(", ",AJ1529),
IF($AH$1663=SUM($AH$1088:AH1529),_xlfn.CONCAT(" y ",AJ1529)))))</f>
        <v/>
      </c>
      <c r="AJ1529" s="421">
        <v>442</v>
      </c>
      <c r="AK1529">
        <f t="shared" si="524"/>
        <v>0</v>
      </c>
      <c r="AL1529">
        <f t="shared" si="527"/>
        <v>0</v>
      </c>
      <c r="AM1529">
        <f t="shared" si="528"/>
        <v>0</v>
      </c>
      <c r="AN1529">
        <f t="shared" si="529"/>
        <v>0</v>
      </c>
      <c r="AO1529">
        <f t="shared" si="530"/>
        <v>0</v>
      </c>
      <c r="AP1529">
        <f t="shared" si="531"/>
        <v>0</v>
      </c>
      <c r="AQ1529">
        <f t="shared" si="532"/>
        <v>0</v>
      </c>
      <c r="AR1529">
        <f t="shared" si="533"/>
        <v>0</v>
      </c>
      <c r="AS1529">
        <f t="shared" si="534"/>
        <v>0</v>
      </c>
      <c r="AT1529">
        <f t="shared" si="535"/>
        <v>0</v>
      </c>
      <c r="AU1529">
        <f t="shared" si="536"/>
        <v>0</v>
      </c>
      <c r="AV1529">
        <f t="shared" si="537"/>
        <v>0</v>
      </c>
      <c r="AW1529">
        <f t="shared" si="538"/>
        <v>0</v>
      </c>
      <c r="AX1529">
        <f t="shared" si="539"/>
        <v>0</v>
      </c>
      <c r="AY1529">
        <f t="shared" si="540"/>
        <v>0</v>
      </c>
      <c r="AZ1529">
        <f t="shared" si="541"/>
        <v>0</v>
      </c>
      <c r="BA1529">
        <f t="shared" si="542"/>
        <v>0</v>
      </c>
      <c r="BB1529">
        <f t="shared" si="543"/>
        <v>0</v>
      </c>
      <c r="BC1529">
        <f t="shared" si="544"/>
        <v>0</v>
      </c>
      <c r="BD1529">
        <f t="shared" si="545"/>
        <v>0</v>
      </c>
      <c r="BE1529">
        <f t="shared" si="546"/>
        <v>0</v>
      </c>
      <c r="BF1529">
        <f t="shared" si="547"/>
        <v>0</v>
      </c>
      <c r="BG1529">
        <f t="shared" si="548"/>
        <v>0</v>
      </c>
      <c r="BH1529">
        <f t="shared" si="549"/>
        <v>0</v>
      </c>
      <c r="BI1529">
        <f t="shared" si="550"/>
        <v>0</v>
      </c>
      <c r="BJ1529" s="311">
        <f t="shared" si="551"/>
        <v>0</v>
      </c>
      <c r="BK1529" s="312">
        <f t="shared" si="552"/>
        <v>0</v>
      </c>
      <c r="BL1529" s="313">
        <f t="shared" si="553"/>
        <v>0</v>
      </c>
      <c r="BM1529" s="314">
        <f t="shared" si="560"/>
        <v>0</v>
      </c>
      <c r="BN1529" s="311">
        <f t="shared" si="554"/>
        <v>0</v>
      </c>
      <c r="BO1529" s="312">
        <f t="shared" si="555"/>
        <v>0</v>
      </c>
      <c r="BP1529" s="313">
        <f t="shared" si="556"/>
        <v>0</v>
      </c>
      <c r="BQ1529" s="314">
        <f t="shared" si="561"/>
        <v>0</v>
      </c>
      <c r="BR1529" s="311">
        <f t="shared" si="557"/>
        <v>0</v>
      </c>
      <c r="BS1529" s="312">
        <f t="shared" si="558"/>
        <v>0</v>
      </c>
      <c r="BT1529" s="313">
        <f t="shared" si="559"/>
        <v>0</v>
      </c>
      <c r="BU1529" s="314">
        <f t="shared" si="562"/>
        <v>0</v>
      </c>
      <c r="BV1529" s="247">
        <f t="shared" si="563"/>
        <v>0</v>
      </c>
      <c r="BW1529" s="310" t="str">
        <f>IF(BV1529=0,"",
IF(SUM($BV$1089:BV1529)=1,BX1529,
IF($BV$1664&gt;SUM($BV$1089:BV1529),_xlfn.CONCAT(", ",BX1529),
IF($BV$1664=SUM($BV$1089:BV1529),_xlfn.CONCAT(" y ",BX1529)))))</f>
        <v/>
      </c>
      <c r="BX1529" s="421">
        <v>441</v>
      </c>
      <c r="BY1529"/>
      <c r="BZ1529"/>
      <c r="CA1529"/>
      <c r="CB1529"/>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c r="DE1529"/>
      <c r="DF1529"/>
      <c r="DG1529"/>
      <c r="DH1529"/>
      <c r="DI1529"/>
      <c r="DJ1529"/>
      <c r="DK1529"/>
      <c r="DL1529"/>
      <c r="DM1529"/>
      <c r="DN1529"/>
      <c r="DO1529"/>
      <c r="DP1529"/>
      <c r="DQ1529"/>
      <c r="DR1529"/>
      <c r="DS1529"/>
      <c r="DT1529"/>
      <c r="DU1529"/>
      <c r="DV1529"/>
      <c r="DW1529"/>
      <c r="DX1529"/>
      <c r="DY1529"/>
      <c r="DZ1529"/>
      <c r="EA1529"/>
      <c r="EB1529"/>
      <c r="EC1529"/>
    </row>
    <row r="1530" spans="1:133" ht="14.25">
      <c r="A1530" s="405"/>
      <c r="B1530" s="6"/>
      <c r="C1530" s="421" t="s">
        <v>7107</v>
      </c>
      <c r="D1530" s="668" t="str">
        <f>IF($AC$1082="","",IF(HLOOKUP($AC$1082,Presentación!$AQ$3:$BV$574,Presentación!AP445)="","",HLOOKUP($AC$1082,Presentación!$AQ$3:$BV$574,Presentación!AP445,0)))</f>
        <v/>
      </c>
      <c r="E1530" s="669"/>
      <c r="F1530" s="670"/>
      <c r="G1530" s="763" t="str">
        <f>IF($AC$1082="","",IF(HLOOKUP($AC$1082,Presentación!$BZ$3:$DE$574,Presentación!AP445,0)="","",HLOOKUP($AC$1082,Presentación!$BZ$3:$DE$574,Presentación!AP445,0)))</f>
        <v/>
      </c>
      <c r="H1530" s="669"/>
      <c r="I1530" s="669"/>
      <c r="J1530" s="669"/>
      <c r="K1530" s="669"/>
      <c r="L1530" s="670"/>
      <c r="M1530" s="112"/>
      <c r="N1530" s="112"/>
      <c r="O1530" s="112"/>
      <c r="P1530" s="112"/>
      <c r="Q1530" s="112"/>
      <c r="R1530" s="112"/>
      <c r="S1530" s="112"/>
      <c r="T1530" s="112"/>
      <c r="U1530" s="112"/>
      <c r="V1530" s="112"/>
      <c r="W1530" s="112"/>
      <c r="X1530" s="112"/>
      <c r="Y1530" s="112"/>
      <c r="Z1530" s="112"/>
      <c r="AA1530" s="112"/>
      <c r="AB1530" s="112"/>
      <c r="AC1530" s="112"/>
      <c r="AD1530" s="112"/>
      <c r="AE1530" s="93"/>
      <c r="AG1530">
        <f t="shared" si="525"/>
        <v>0</v>
      </c>
      <c r="AH1530" s="247">
        <f t="shared" si="526"/>
        <v>0</v>
      </c>
      <c r="AI1530" s="310" t="str">
        <f>IF(AH1530=0,"",
IF(SUM($AH$1088:AH1530)=1,AJ1530,
IF($AH$1663&gt;SUM($AH$1088:AH1530),_xlfn.CONCAT(", ",AJ1530),
IF($AH$1663=SUM($AH$1088:AH1530),_xlfn.CONCAT(" y ",AJ1530)))))</f>
        <v/>
      </c>
      <c r="AJ1530" s="421">
        <v>443</v>
      </c>
      <c r="AK1530">
        <f t="shared" si="524"/>
        <v>0</v>
      </c>
      <c r="AL1530">
        <f t="shared" si="527"/>
        <v>0</v>
      </c>
      <c r="AM1530">
        <f t="shared" si="528"/>
        <v>0</v>
      </c>
      <c r="AN1530">
        <f t="shared" si="529"/>
        <v>0</v>
      </c>
      <c r="AO1530">
        <f t="shared" si="530"/>
        <v>0</v>
      </c>
      <c r="AP1530">
        <f t="shared" si="531"/>
        <v>0</v>
      </c>
      <c r="AQ1530">
        <f t="shared" si="532"/>
        <v>0</v>
      </c>
      <c r="AR1530">
        <f t="shared" si="533"/>
        <v>0</v>
      </c>
      <c r="AS1530">
        <f t="shared" si="534"/>
        <v>0</v>
      </c>
      <c r="AT1530">
        <f t="shared" si="535"/>
        <v>0</v>
      </c>
      <c r="AU1530">
        <f t="shared" si="536"/>
        <v>0</v>
      </c>
      <c r="AV1530">
        <f t="shared" si="537"/>
        <v>0</v>
      </c>
      <c r="AW1530">
        <f t="shared" si="538"/>
        <v>0</v>
      </c>
      <c r="AX1530">
        <f t="shared" si="539"/>
        <v>0</v>
      </c>
      <c r="AY1530">
        <f t="shared" si="540"/>
        <v>0</v>
      </c>
      <c r="AZ1530">
        <f t="shared" si="541"/>
        <v>0</v>
      </c>
      <c r="BA1530">
        <f t="shared" si="542"/>
        <v>0</v>
      </c>
      <c r="BB1530">
        <f t="shared" si="543"/>
        <v>0</v>
      </c>
      <c r="BC1530">
        <f t="shared" si="544"/>
        <v>0</v>
      </c>
      <c r="BD1530">
        <f t="shared" si="545"/>
        <v>0</v>
      </c>
      <c r="BE1530">
        <f t="shared" si="546"/>
        <v>0</v>
      </c>
      <c r="BF1530">
        <f t="shared" si="547"/>
        <v>0</v>
      </c>
      <c r="BG1530">
        <f t="shared" si="548"/>
        <v>0</v>
      </c>
      <c r="BH1530">
        <f t="shared" si="549"/>
        <v>0</v>
      </c>
      <c r="BI1530">
        <f t="shared" si="550"/>
        <v>0</v>
      </c>
      <c r="BJ1530" s="311">
        <f t="shared" si="551"/>
        <v>0</v>
      </c>
      <c r="BK1530" s="312">
        <f t="shared" si="552"/>
        <v>0</v>
      </c>
      <c r="BL1530" s="313">
        <f t="shared" si="553"/>
        <v>0</v>
      </c>
      <c r="BM1530" s="314">
        <f t="shared" si="560"/>
        <v>0</v>
      </c>
      <c r="BN1530" s="311">
        <f t="shared" si="554"/>
        <v>0</v>
      </c>
      <c r="BO1530" s="312">
        <f t="shared" si="555"/>
        <v>0</v>
      </c>
      <c r="BP1530" s="313">
        <f t="shared" si="556"/>
        <v>0</v>
      </c>
      <c r="BQ1530" s="314">
        <f t="shared" si="561"/>
        <v>0</v>
      </c>
      <c r="BR1530" s="311">
        <f t="shared" si="557"/>
        <v>0</v>
      </c>
      <c r="BS1530" s="312">
        <f t="shared" si="558"/>
        <v>0</v>
      </c>
      <c r="BT1530" s="313">
        <f t="shared" si="559"/>
        <v>0</v>
      </c>
      <c r="BU1530" s="314">
        <f t="shared" si="562"/>
        <v>0</v>
      </c>
      <c r="BV1530" s="247">
        <f t="shared" si="563"/>
        <v>0</v>
      </c>
      <c r="BW1530" s="310" t="str">
        <f>IF(BV1530=0,"",
IF(SUM($BV$1089:BV1530)=1,BX1530,
IF($BV$1664&gt;SUM($BV$1089:BV1530),_xlfn.CONCAT(", ",BX1530),
IF($BV$1664=SUM($BV$1089:BV1530),_xlfn.CONCAT(" y ",BX1530)))))</f>
        <v/>
      </c>
      <c r="BX1530" s="421">
        <v>442</v>
      </c>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I1530"/>
      <c r="DJ1530"/>
      <c r="DK1530"/>
      <c r="DL1530"/>
      <c r="DM1530"/>
      <c r="DN1530"/>
      <c r="DO1530"/>
      <c r="DP1530"/>
      <c r="DQ1530"/>
      <c r="DR1530"/>
      <c r="DS1530"/>
      <c r="DT1530"/>
      <c r="DU1530"/>
      <c r="DV1530"/>
      <c r="DW1530"/>
      <c r="DX1530"/>
      <c r="DY1530"/>
      <c r="DZ1530"/>
      <c r="EA1530"/>
      <c r="EB1530"/>
      <c r="EC1530"/>
    </row>
    <row r="1531" spans="1:133" ht="14.25">
      <c r="A1531" s="405"/>
      <c r="B1531" s="6"/>
      <c r="C1531" s="421" t="s">
        <v>7108</v>
      </c>
      <c r="D1531" s="668" t="str">
        <f>IF($AC$1082="","",IF(HLOOKUP($AC$1082,Presentación!$AQ$3:$BV$574,Presentación!AP446)="","",HLOOKUP($AC$1082,Presentación!$AQ$3:$BV$574,Presentación!AP446,0)))</f>
        <v/>
      </c>
      <c r="E1531" s="669"/>
      <c r="F1531" s="670"/>
      <c r="G1531" s="763" t="str">
        <f>IF($AC$1082="","",IF(HLOOKUP($AC$1082,Presentación!$BZ$3:$DE$574,Presentación!AP446,0)="","",HLOOKUP($AC$1082,Presentación!$BZ$3:$DE$574,Presentación!AP446,0)))</f>
        <v/>
      </c>
      <c r="H1531" s="669"/>
      <c r="I1531" s="669"/>
      <c r="J1531" s="669"/>
      <c r="K1531" s="669"/>
      <c r="L1531" s="670"/>
      <c r="M1531" s="112"/>
      <c r="N1531" s="112"/>
      <c r="O1531" s="112"/>
      <c r="P1531" s="112"/>
      <c r="Q1531" s="112"/>
      <c r="R1531" s="112"/>
      <c r="S1531" s="112"/>
      <c r="T1531" s="112"/>
      <c r="U1531" s="112"/>
      <c r="V1531" s="112"/>
      <c r="W1531" s="112"/>
      <c r="X1531" s="112"/>
      <c r="Y1531" s="112"/>
      <c r="Z1531" s="112"/>
      <c r="AA1531" s="112"/>
      <c r="AB1531" s="112"/>
      <c r="AC1531" s="112"/>
      <c r="AD1531" s="112"/>
      <c r="AE1531" s="93"/>
      <c r="AG1531">
        <f t="shared" si="525"/>
        <v>0</v>
      </c>
      <c r="AH1531" s="247">
        <f t="shared" si="526"/>
        <v>0</v>
      </c>
      <c r="AI1531" s="310" t="str">
        <f>IF(AH1531=0,"",
IF(SUM($AH$1088:AH1531)=1,AJ1531,
IF($AH$1663&gt;SUM($AH$1088:AH1531),_xlfn.CONCAT(", ",AJ1531),
IF($AH$1663=SUM($AH$1088:AH1531),_xlfn.CONCAT(" y ",AJ1531)))))</f>
        <v/>
      </c>
      <c r="AJ1531" s="421">
        <v>444</v>
      </c>
      <c r="AK1531">
        <f t="shared" si="524"/>
        <v>0</v>
      </c>
      <c r="AL1531">
        <f t="shared" si="527"/>
        <v>0</v>
      </c>
      <c r="AM1531">
        <f t="shared" si="528"/>
        <v>0</v>
      </c>
      <c r="AN1531">
        <f t="shared" si="529"/>
        <v>0</v>
      </c>
      <c r="AO1531">
        <f t="shared" si="530"/>
        <v>0</v>
      </c>
      <c r="AP1531">
        <f t="shared" si="531"/>
        <v>0</v>
      </c>
      <c r="AQ1531">
        <f t="shared" si="532"/>
        <v>0</v>
      </c>
      <c r="AR1531">
        <f t="shared" si="533"/>
        <v>0</v>
      </c>
      <c r="AS1531">
        <f t="shared" si="534"/>
        <v>0</v>
      </c>
      <c r="AT1531">
        <f t="shared" si="535"/>
        <v>0</v>
      </c>
      <c r="AU1531">
        <f t="shared" si="536"/>
        <v>0</v>
      </c>
      <c r="AV1531">
        <f t="shared" si="537"/>
        <v>0</v>
      </c>
      <c r="AW1531">
        <f t="shared" si="538"/>
        <v>0</v>
      </c>
      <c r="AX1531">
        <f t="shared" si="539"/>
        <v>0</v>
      </c>
      <c r="AY1531">
        <f t="shared" si="540"/>
        <v>0</v>
      </c>
      <c r="AZ1531">
        <f t="shared" si="541"/>
        <v>0</v>
      </c>
      <c r="BA1531">
        <f t="shared" si="542"/>
        <v>0</v>
      </c>
      <c r="BB1531">
        <f t="shared" si="543"/>
        <v>0</v>
      </c>
      <c r="BC1531">
        <f t="shared" si="544"/>
        <v>0</v>
      </c>
      <c r="BD1531">
        <f t="shared" si="545"/>
        <v>0</v>
      </c>
      <c r="BE1531">
        <f t="shared" si="546"/>
        <v>0</v>
      </c>
      <c r="BF1531">
        <f t="shared" si="547"/>
        <v>0</v>
      </c>
      <c r="BG1531">
        <f t="shared" si="548"/>
        <v>0</v>
      </c>
      <c r="BH1531">
        <f t="shared" si="549"/>
        <v>0</v>
      </c>
      <c r="BI1531">
        <f t="shared" si="550"/>
        <v>0</v>
      </c>
      <c r="BJ1531" s="311">
        <f t="shared" si="551"/>
        <v>0</v>
      </c>
      <c r="BK1531" s="312">
        <f t="shared" si="552"/>
        <v>0</v>
      </c>
      <c r="BL1531" s="313">
        <f t="shared" si="553"/>
        <v>0</v>
      </c>
      <c r="BM1531" s="314">
        <f t="shared" si="560"/>
        <v>0</v>
      </c>
      <c r="BN1531" s="311">
        <f t="shared" si="554"/>
        <v>0</v>
      </c>
      <c r="BO1531" s="312">
        <f t="shared" si="555"/>
        <v>0</v>
      </c>
      <c r="BP1531" s="313">
        <f t="shared" si="556"/>
        <v>0</v>
      </c>
      <c r="BQ1531" s="314">
        <f t="shared" si="561"/>
        <v>0</v>
      </c>
      <c r="BR1531" s="311">
        <f t="shared" si="557"/>
        <v>0</v>
      </c>
      <c r="BS1531" s="312">
        <f t="shared" si="558"/>
        <v>0</v>
      </c>
      <c r="BT1531" s="313">
        <f t="shared" si="559"/>
        <v>0</v>
      </c>
      <c r="BU1531" s="314">
        <f t="shared" si="562"/>
        <v>0</v>
      </c>
      <c r="BV1531" s="247">
        <f t="shared" si="563"/>
        <v>0</v>
      </c>
      <c r="BW1531" s="310" t="str">
        <f>IF(BV1531=0,"",
IF(SUM($BV$1089:BV1531)=1,BX1531,
IF($BV$1664&gt;SUM($BV$1089:BV1531),_xlfn.CONCAT(", ",BX1531),
IF($BV$1664=SUM($BV$1089:BV1531),_xlfn.CONCAT(" y ",BX1531)))))</f>
        <v/>
      </c>
      <c r="BX1531" s="421">
        <v>443</v>
      </c>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I1531"/>
      <c r="DJ1531"/>
      <c r="DK1531"/>
      <c r="DL1531"/>
      <c r="DM1531"/>
      <c r="DN1531"/>
      <c r="DO1531"/>
      <c r="DP1531"/>
      <c r="DQ1531"/>
      <c r="DR1531"/>
      <c r="DS1531"/>
      <c r="DT1531"/>
      <c r="DU1531"/>
      <c r="DV1531"/>
      <c r="DW1531"/>
      <c r="DX1531"/>
      <c r="DY1531"/>
      <c r="DZ1531"/>
      <c r="EA1531"/>
      <c r="EB1531"/>
      <c r="EC1531"/>
    </row>
    <row r="1532" spans="1:133" ht="14.25">
      <c r="A1532" s="405"/>
      <c r="B1532" s="6"/>
      <c r="C1532" s="421" t="s">
        <v>7109</v>
      </c>
      <c r="D1532" s="668" t="str">
        <f>IF($AC$1082="","",IF(HLOOKUP($AC$1082,Presentación!$AQ$3:$BV$574,Presentación!AP447)="","",HLOOKUP($AC$1082,Presentación!$AQ$3:$BV$574,Presentación!AP447,0)))</f>
        <v/>
      </c>
      <c r="E1532" s="669"/>
      <c r="F1532" s="670"/>
      <c r="G1532" s="763" t="str">
        <f>IF($AC$1082="","",IF(HLOOKUP($AC$1082,Presentación!$BZ$3:$DE$574,Presentación!AP447,0)="","",HLOOKUP($AC$1082,Presentación!$BZ$3:$DE$574,Presentación!AP447,0)))</f>
        <v/>
      </c>
      <c r="H1532" s="669"/>
      <c r="I1532" s="669"/>
      <c r="J1532" s="669"/>
      <c r="K1532" s="669"/>
      <c r="L1532" s="670"/>
      <c r="M1532" s="112"/>
      <c r="N1532" s="112"/>
      <c r="O1532" s="112"/>
      <c r="P1532" s="112"/>
      <c r="Q1532" s="112"/>
      <c r="R1532" s="112"/>
      <c r="S1532" s="112"/>
      <c r="T1532" s="112"/>
      <c r="U1532" s="112"/>
      <c r="V1532" s="112"/>
      <c r="W1532" s="112"/>
      <c r="X1532" s="112"/>
      <c r="Y1532" s="112"/>
      <c r="Z1532" s="112"/>
      <c r="AA1532" s="112"/>
      <c r="AB1532" s="112"/>
      <c r="AC1532" s="112"/>
      <c r="AD1532" s="112"/>
      <c r="AE1532" s="93"/>
      <c r="AG1532">
        <f t="shared" si="525"/>
        <v>0</v>
      </c>
      <c r="AH1532" s="247">
        <f t="shared" si="526"/>
        <v>0</v>
      </c>
      <c r="AI1532" s="310" t="str">
        <f>IF(AH1532=0,"",
IF(SUM($AH$1088:AH1532)=1,AJ1532,
IF($AH$1663&gt;SUM($AH$1088:AH1532),_xlfn.CONCAT(", ",AJ1532),
IF($AH$1663=SUM($AH$1088:AH1532),_xlfn.CONCAT(" y ",AJ1532)))))</f>
        <v/>
      </c>
      <c r="AJ1532" s="421">
        <v>445</v>
      </c>
      <c r="AK1532">
        <f t="shared" si="524"/>
        <v>0</v>
      </c>
      <c r="AL1532">
        <f t="shared" si="527"/>
        <v>0</v>
      </c>
      <c r="AM1532">
        <f t="shared" si="528"/>
        <v>0</v>
      </c>
      <c r="AN1532">
        <f t="shared" si="529"/>
        <v>0</v>
      </c>
      <c r="AO1532">
        <f t="shared" si="530"/>
        <v>0</v>
      </c>
      <c r="AP1532">
        <f t="shared" si="531"/>
        <v>0</v>
      </c>
      <c r="AQ1532">
        <f t="shared" si="532"/>
        <v>0</v>
      </c>
      <c r="AR1532">
        <f t="shared" si="533"/>
        <v>0</v>
      </c>
      <c r="AS1532">
        <f t="shared" si="534"/>
        <v>0</v>
      </c>
      <c r="AT1532">
        <f t="shared" si="535"/>
        <v>0</v>
      </c>
      <c r="AU1532">
        <f t="shared" si="536"/>
        <v>0</v>
      </c>
      <c r="AV1532">
        <f t="shared" si="537"/>
        <v>0</v>
      </c>
      <c r="AW1532">
        <f t="shared" si="538"/>
        <v>0</v>
      </c>
      <c r="AX1532">
        <f t="shared" si="539"/>
        <v>0</v>
      </c>
      <c r="AY1532">
        <f t="shared" si="540"/>
        <v>0</v>
      </c>
      <c r="AZ1532">
        <f t="shared" si="541"/>
        <v>0</v>
      </c>
      <c r="BA1532">
        <f t="shared" si="542"/>
        <v>0</v>
      </c>
      <c r="BB1532">
        <f t="shared" si="543"/>
        <v>0</v>
      </c>
      <c r="BC1532">
        <f t="shared" si="544"/>
        <v>0</v>
      </c>
      <c r="BD1532">
        <f t="shared" si="545"/>
        <v>0</v>
      </c>
      <c r="BE1532">
        <f t="shared" si="546"/>
        <v>0</v>
      </c>
      <c r="BF1532">
        <f t="shared" si="547"/>
        <v>0</v>
      </c>
      <c r="BG1532">
        <f t="shared" si="548"/>
        <v>0</v>
      </c>
      <c r="BH1532">
        <f t="shared" si="549"/>
        <v>0</v>
      </c>
      <c r="BI1532">
        <f t="shared" si="550"/>
        <v>0</v>
      </c>
      <c r="BJ1532" s="311">
        <f t="shared" si="551"/>
        <v>0</v>
      </c>
      <c r="BK1532" s="312">
        <f t="shared" si="552"/>
        <v>0</v>
      </c>
      <c r="BL1532" s="313">
        <f t="shared" si="553"/>
        <v>0</v>
      </c>
      <c r="BM1532" s="314">
        <f t="shared" si="560"/>
        <v>0</v>
      </c>
      <c r="BN1532" s="311">
        <f t="shared" si="554"/>
        <v>0</v>
      </c>
      <c r="BO1532" s="312">
        <f t="shared" si="555"/>
        <v>0</v>
      </c>
      <c r="BP1532" s="313">
        <f t="shared" si="556"/>
        <v>0</v>
      </c>
      <c r="BQ1532" s="314">
        <f t="shared" si="561"/>
        <v>0</v>
      </c>
      <c r="BR1532" s="311">
        <f t="shared" si="557"/>
        <v>0</v>
      </c>
      <c r="BS1532" s="312">
        <f t="shared" si="558"/>
        <v>0</v>
      </c>
      <c r="BT1532" s="313">
        <f t="shared" si="559"/>
        <v>0</v>
      </c>
      <c r="BU1532" s="314">
        <f t="shared" si="562"/>
        <v>0</v>
      </c>
      <c r="BV1532" s="247">
        <f t="shared" si="563"/>
        <v>0</v>
      </c>
      <c r="BW1532" s="310" t="str">
        <f>IF(BV1532=0,"",
IF(SUM($BV$1089:BV1532)=1,BX1532,
IF($BV$1664&gt;SUM($BV$1089:BV1532),_xlfn.CONCAT(", ",BX1532),
IF($BV$1664=SUM($BV$1089:BV1532),_xlfn.CONCAT(" y ",BX1532)))))</f>
        <v/>
      </c>
      <c r="BX1532" s="421">
        <v>444</v>
      </c>
      <c r="BY1532"/>
      <c r="BZ1532"/>
      <c r="CA1532"/>
      <c r="CB1532"/>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c r="DE1532"/>
      <c r="DF1532"/>
      <c r="DG1532"/>
      <c r="DH1532"/>
      <c r="DI1532"/>
      <c r="DJ1532"/>
      <c r="DK1532"/>
      <c r="DL1532"/>
      <c r="DM1532"/>
      <c r="DN1532"/>
      <c r="DO1532"/>
      <c r="DP1532"/>
      <c r="DQ1532"/>
      <c r="DR1532"/>
      <c r="DS1532"/>
      <c r="DT1532"/>
      <c r="DU1532"/>
      <c r="DV1532"/>
      <c r="DW1532"/>
      <c r="DX1532"/>
      <c r="DY1532"/>
      <c r="DZ1532"/>
      <c r="EA1532"/>
      <c r="EB1532"/>
      <c r="EC1532"/>
    </row>
    <row r="1533" spans="1:133" ht="14.25">
      <c r="A1533" s="405"/>
      <c r="B1533" s="6"/>
      <c r="C1533" s="421" t="s">
        <v>7110</v>
      </c>
      <c r="D1533" s="668" t="str">
        <f>IF($AC$1082="","",IF(HLOOKUP($AC$1082,Presentación!$AQ$3:$BV$574,Presentación!AP448)="","",HLOOKUP($AC$1082,Presentación!$AQ$3:$BV$574,Presentación!AP448,0)))</f>
        <v/>
      </c>
      <c r="E1533" s="669"/>
      <c r="F1533" s="670"/>
      <c r="G1533" s="763" t="str">
        <f>IF($AC$1082="","",IF(HLOOKUP($AC$1082,Presentación!$BZ$3:$DE$574,Presentación!AP448,0)="","",HLOOKUP($AC$1082,Presentación!$BZ$3:$DE$574,Presentación!AP448,0)))</f>
        <v/>
      </c>
      <c r="H1533" s="669"/>
      <c r="I1533" s="669"/>
      <c r="J1533" s="669"/>
      <c r="K1533" s="669"/>
      <c r="L1533" s="670"/>
      <c r="M1533" s="112"/>
      <c r="N1533" s="112"/>
      <c r="O1533" s="112"/>
      <c r="P1533" s="112"/>
      <c r="Q1533" s="112"/>
      <c r="R1533" s="112"/>
      <c r="S1533" s="112"/>
      <c r="T1533" s="112"/>
      <c r="U1533" s="112"/>
      <c r="V1533" s="112"/>
      <c r="W1533" s="112"/>
      <c r="X1533" s="112"/>
      <c r="Y1533" s="112"/>
      <c r="Z1533" s="112"/>
      <c r="AA1533" s="112"/>
      <c r="AB1533" s="112"/>
      <c r="AC1533" s="112"/>
      <c r="AD1533" s="112"/>
      <c r="AE1533" s="93"/>
      <c r="AG1533">
        <f t="shared" si="525"/>
        <v>0</v>
      </c>
      <c r="AH1533" s="247">
        <f t="shared" si="526"/>
        <v>0</v>
      </c>
      <c r="AI1533" s="310" t="str">
        <f>IF(AH1533=0,"",
IF(SUM($AH$1088:AH1533)=1,AJ1533,
IF($AH$1663&gt;SUM($AH$1088:AH1533),_xlfn.CONCAT(", ",AJ1533),
IF($AH$1663=SUM($AH$1088:AH1533),_xlfn.CONCAT(" y ",AJ1533)))))</f>
        <v/>
      </c>
      <c r="AJ1533" s="421">
        <v>446</v>
      </c>
      <c r="AK1533">
        <f t="shared" si="524"/>
        <v>0</v>
      </c>
      <c r="AL1533">
        <f t="shared" si="527"/>
        <v>0</v>
      </c>
      <c r="AM1533">
        <f t="shared" si="528"/>
        <v>0</v>
      </c>
      <c r="AN1533">
        <f t="shared" si="529"/>
        <v>0</v>
      </c>
      <c r="AO1533">
        <f t="shared" si="530"/>
        <v>0</v>
      </c>
      <c r="AP1533">
        <f t="shared" si="531"/>
        <v>0</v>
      </c>
      <c r="AQ1533">
        <f t="shared" si="532"/>
        <v>0</v>
      </c>
      <c r="AR1533">
        <f t="shared" si="533"/>
        <v>0</v>
      </c>
      <c r="AS1533">
        <f t="shared" si="534"/>
        <v>0</v>
      </c>
      <c r="AT1533">
        <f t="shared" si="535"/>
        <v>0</v>
      </c>
      <c r="AU1533">
        <f t="shared" si="536"/>
        <v>0</v>
      </c>
      <c r="AV1533">
        <f t="shared" si="537"/>
        <v>0</v>
      </c>
      <c r="AW1533">
        <f t="shared" si="538"/>
        <v>0</v>
      </c>
      <c r="AX1533">
        <f t="shared" si="539"/>
        <v>0</v>
      </c>
      <c r="AY1533">
        <f t="shared" si="540"/>
        <v>0</v>
      </c>
      <c r="AZ1533">
        <f t="shared" si="541"/>
        <v>0</v>
      </c>
      <c r="BA1533">
        <f t="shared" si="542"/>
        <v>0</v>
      </c>
      <c r="BB1533">
        <f t="shared" si="543"/>
        <v>0</v>
      </c>
      <c r="BC1533">
        <f t="shared" si="544"/>
        <v>0</v>
      </c>
      <c r="BD1533">
        <f t="shared" si="545"/>
        <v>0</v>
      </c>
      <c r="BE1533">
        <f t="shared" si="546"/>
        <v>0</v>
      </c>
      <c r="BF1533">
        <f t="shared" si="547"/>
        <v>0</v>
      </c>
      <c r="BG1533">
        <f t="shared" si="548"/>
        <v>0</v>
      </c>
      <c r="BH1533">
        <f t="shared" si="549"/>
        <v>0</v>
      </c>
      <c r="BI1533">
        <f t="shared" si="550"/>
        <v>0</v>
      </c>
      <c r="BJ1533" s="311">
        <f t="shared" si="551"/>
        <v>0</v>
      </c>
      <c r="BK1533" s="312">
        <f t="shared" si="552"/>
        <v>0</v>
      </c>
      <c r="BL1533" s="313">
        <f t="shared" si="553"/>
        <v>0</v>
      </c>
      <c r="BM1533" s="314">
        <f t="shared" si="560"/>
        <v>0</v>
      </c>
      <c r="BN1533" s="311">
        <f t="shared" si="554"/>
        <v>0</v>
      </c>
      <c r="BO1533" s="312">
        <f t="shared" si="555"/>
        <v>0</v>
      </c>
      <c r="BP1533" s="313">
        <f t="shared" si="556"/>
        <v>0</v>
      </c>
      <c r="BQ1533" s="314">
        <f t="shared" si="561"/>
        <v>0</v>
      </c>
      <c r="BR1533" s="311">
        <f t="shared" si="557"/>
        <v>0</v>
      </c>
      <c r="BS1533" s="312">
        <f t="shared" si="558"/>
        <v>0</v>
      </c>
      <c r="BT1533" s="313">
        <f t="shared" si="559"/>
        <v>0</v>
      </c>
      <c r="BU1533" s="314">
        <f t="shared" si="562"/>
        <v>0</v>
      </c>
      <c r="BV1533" s="247">
        <f t="shared" si="563"/>
        <v>0</v>
      </c>
      <c r="BW1533" s="310" t="str">
        <f>IF(BV1533=0,"",
IF(SUM($BV$1089:BV1533)=1,BX1533,
IF($BV$1664&gt;SUM($BV$1089:BV1533),_xlfn.CONCAT(", ",BX1533),
IF($BV$1664=SUM($BV$1089:BV1533),_xlfn.CONCAT(" y ",BX1533)))))</f>
        <v/>
      </c>
      <c r="BX1533" s="421">
        <v>445</v>
      </c>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row>
    <row r="1534" spans="1:133" ht="14.25">
      <c r="A1534" s="405"/>
      <c r="B1534" s="6"/>
      <c r="C1534" s="421" t="s">
        <v>7111</v>
      </c>
      <c r="D1534" s="668" t="str">
        <f>IF($AC$1082="","",IF(HLOOKUP($AC$1082,Presentación!$AQ$3:$BV$574,Presentación!AP449)="","",HLOOKUP($AC$1082,Presentación!$AQ$3:$BV$574,Presentación!AP449,0)))</f>
        <v/>
      </c>
      <c r="E1534" s="669"/>
      <c r="F1534" s="670"/>
      <c r="G1534" s="763" t="str">
        <f>IF($AC$1082="","",IF(HLOOKUP($AC$1082,Presentación!$BZ$3:$DE$574,Presentación!AP449,0)="","",HLOOKUP($AC$1082,Presentación!$BZ$3:$DE$574,Presentación!AP449,0)))</f>
        <v/>
      </c>
      <c r="H1534" s="669"/>
      <c r="I1534" s="669"/>
      <c r="J1534" s="669"/>
      <c r="K1534" s="669"/>
      <c r="L1534" s="670"/>
      <c r="M1534" s="112"/>
      <c r="N1534" s="112"/>
      <c r="O1534" s="112"/>
      <c r="P1534" s="112"/>
      <c r="Q1534" s="112"/>
      <c r="R1534" s="112"/>
      <c r="S1534" s="112"/>
      <c r="T1534" s="112"/>
      <c r="U1534" s="112"/>
      <c r="V1534" s="112"/>
      <c r="W1534" s="112"/>
      <c r="X1534" s="112"/>
      <c r="Y1534" s="112"/>
      <c r="Z1534" s="112"/>
      <c r="AA1534" s="112"/>
      <c r="AB1534" s="112"/>
      <c r="AC1534" s="112"/>
      <c r="AD1534" s="112"/>
      <c r="AE1534" s="93"/>
      <c r="AG1534">
        <f t="shared" si="525"/>
        <v>0</v>
      </c>
      <c r="AH1534" s="247">
        <f t="shared" si="526"/>
        <v>0</v>
      </c>
      <c r="AI1534" s="310" t="str">
        <f>IF(AH1534=0,"",
IF(SUM($AH$1088:AH1534)=1,AJ1534,
IF($AH$1663&gt;SUM($AH$1088:AH1534),_xlfn.CONCAT(", ",AJ1534),
IF($AH$1663=SUM($AH$1088:AH1534),_xlfn.CONCAT(" y ",AJ1534)))))</f>
        <v/>
      </c>
      <c r="AJ1534" s="421">
        <v>447</v>
      </c>
      <c r="AK1534">
        <f t="shared" si="524"/>
        <v>0</v>
      </c>
      <c r="AL1534">
        <f t="shared" si="527"/>
        <v>0</v>
      </c>
      <c r="AM1534">
        <f t="shared" si="528"/>
        <v>0</v>
      </c>
      <c r="AN1534">
        <f t="shared" si="529"/>
        <v>0</v>
      </c>
      <c r="AO1534">
        <f t="shared" si="530"/>
        <v>0</v>
      </c>
      <c r="AP1534">
        <f t="shared" si="531"/>
        <v>0</v>
      </c>
      <c r="AQ1534">
        <f t="shared" si="532"/>
        <v>0</v>
      </c>
      <c r="AR1534">
        <f t="shared" si="533"/>
        <v>0</v>
      </c>
      <c r="AS1534">
        <f t="shared" si="534"/>
        <v>0</v>
      </c>
      <c r="AT1534">
        <f t="shared" si="535"/>
        <v>0</v>
      </c>
      <c r="AU1534">
        <f t="shared" si="536"/>
        <v>0</v>
      </c>
      <c r="AV1534">
        <f t="shared" si="537"/>
        <v>0</v>
      </c>
      <c r="AW1534">
        <f t="shared" si="538"/>
        <v>0</v>
      </c>
      <c r="AX1534">
        <f t="shared" si="539"/>
        <v>0</v>
      </c>
      <c r="AY1534">
        <f t="shared" si="540"/>
        <v>0</v>
      </c>
      <c r="AZ1534">
        <f t="shared" si="541"/>
        <v>0</v>
      </c>
      <c r="BA1534">
        <f t="shared" si="542"/>
        <v>0</v>
      </c>
      <c r="BB1534">
        <f t="shared" si="543"/>
        <v>0</v>
      </c>
      <c r="BC1534">
        <f t="shared" si="544"/>
        <v>0</v>
      </c>
      <c r="BD1534">
        <f t="shared" si="545"/>
        <v>0</v>
      </c>
      <c r="BE1534">
        <f t="shared" si="546"/>
        <v>0</v>
      </c>
      <c r="BF1534">
        <f t="shared" si="547"/>
        <v>0</v>
      </c>
      <c r="BG1534">
        <f t="shared" si="548"/>
        <v>0</v>
      </c>
      <c r="BH1534">
        <f t="shared" si="549"/>
        <v>0</v>
      </c>
      <c r="BI1534">
        <f t="shared" si="550"/>
        <v>0</v>
      </c>
      <c r="BJ1534" s="311">
        <f t="shared" si="551"/>
        <v>0</v>
      </c>
      <c r="BK1534" s="312">
        <f t="shared" si="552"/>
        <v>0</v>
      </c>
      <c r="BL1534" s="313">
        <f t="shared" si="553"/>
        <v>0</v>
      </c>
      <c r="BM1534" s="314">
        <f t="shared" si="560"/>
        <v>0</v>
      </c>
      <c r="BN1534" s="311">
        <f t="shared" si="554"/>
        <v>0</v>
      </c>
      <c r="BO1534" s="312">
        <f t="shared" si="555"/>
        <v>0</v>
      </c>
      <c r="BP1534" s="313">
        <f t="shared" si="556"/>
        <v>0</v>
      </c>
      <c r="BQ1534" s="314">
        <f t="shared" si="561"/>
        <v>0</v>
      </c>
      <c r="BR1534" s="311">
        <f t="shared" si="557"/>
        <v>0</v>
      </c>
      <c r="BS1534" s="312">
        <f t="shared" si="558"/>
        <v>0</v>
      </c>
      <c r="BT1534" s="313">
        <f t="shared" si="559"/>
        <v>0</v>
      </c>
      <c r="BU1534" s="314">
        <f t="shared" si="562"/>
        <v>0</v>
      </c>
      <c r="BV1534" s="247">
        <f t="shared" si="563"/>
        <v>0</v>
      </c>
      <c r="BW1534" s="310" t="str">
        <f>IF(BV1534=0,"",
IF(SUM($BV$1089:BV1534)=1,BX1534,
IF($BV$1664&gt;SUM($BV$1089:BV1534),_xlfn.CONCAT(", ",BX1534),
IF($BV$1664=SUM($BV$1089:BV1534),_xlfn.CONCAT(" y ",BX1534)))))</f>
        <v/>
      </c>
      <c r="BX1534" s="421">
        <v>446</v>
      </c>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row>
    <row r="1535" spans="1:133" ht="14.25">
      <c r="A1535" s="405"/>
      <c r="B1535" s="6"/>
      <c r="C1535" s="421" t="s">
        <v>7112</v>
      </c>
      <c r="D1535" s="668" t="str">
        <f>IF($AC$1082="","",IF(HLOOKUP($AC$1082,Presentación!$AQ$3:$BV$574,Presentación!AP450)="","",HLOOKUP($AC$1082,Presentación!$AQ$3:$BV$574,Presentación!AP450,0)))</f>
        <v/>
      </c>
      <c r="E1535" s="669"/>
      <c r="F1535" s="670"/>
      <c r="G1535" s="763" t="str">
        <f>IF($AC$1082="","",IF(HLOOKUP($AC$1082,Presentación!$BZ$3:$DE$574,Presentación!AP450,0)="","",HLOOKUP($AC$1082,Presentación!$BZ$3:$DE$574,Presentación!AP450,0)))</f>
        <v/>
      </c>
      <c r="H1535" s="669"/>
      <c r="I1535" s="669"/>
      <c r="J1535" s="669"/>
      <c r="K1535" s="669"/>
      <c r="L1535" s="670"/>
      <c r="M1535" s="112"/>
      <c r="N1535" s="112"/>
      <c r="O1535" s="112"/>
      <c r="P1535" s="112"/>
      <c r="Q1535" s="112"/>
      <c r="R1535" s="112"/>
      <c r="S1535" s="112"/>
      <c r="T1535" s="112"/>
      <c r="U1535" s="112"/>
      <c r="V1535" s="112"/>
      <c r="W1535" s="112"/>
      <c r="X1535" s="112"/>
      <c r="Y1535" s="112"/>
      <c r="Z1535" s="112"/>
      <c r="AA1535" s="112"/>
      <c r="AB1535" s="112"/>
      <c r="AC1535" s="112"/>
      <c r="AD1535" s="112"/>
      <c r="AE1535" s="93"/>
      <c r="AG1535">
        <f t="shared" si="525"/>
        <v>0</v>
      </c>
      <c r="AH1535" s="247">
        <f t="shared" si="526"/>
        <v>0</v>
      </c>
      <c r="AI1535" s="310" t="str">
        <f>IF(AH1535=0,"",
IF(SUM($AH$1088:AH1535)=1,AJ1535,
IF($AH$1663&gt;SUM($AH$1088:AH1535),_xlfn.CONCAT(", ",AJ1535),
IF($AH$1663=SUM($AH$1088:AH1535),_xlfn.CONCAT(" y ",AJ1535)))))</f>
        <v/>
      </c>
      <c r="AJ1535" s="421">
        <v>448</v>
      </c>
      <c r="AK1535">
        <f t="shared" si="524"/>
        <v>0</v>
      </c>
      <c r="AL1535">
        <f t="shared" si="527"/>
        <v>0</v>
      </c>
      <c r="AM1535">
        <f t="shared" si="528"/>
        <v>0</v>
      </c>
      <c r="AN1535">
        <f t="shared" si="529"/>
        <v>0</v>
      </c>
      <c r="AO1535">
        <f t="shared" si="530"/>
        <v>0</v>
      </c>
      <c r="AP1535">
        <f t="shared" si="531"/>
        <v>0</v>
      </c>
      <c r="AQ1535">
        <f t="shared" si="532"/>
        <v>0</v>
      </c>
      <c r="AR1535">
        <f t="shared" si="533"/>
        <v>0</v>
      </c>
      <c r="AS1535">
        <f t="shared" si="534"/>
        <v>0</v>
      </c>
      <c r="AT1535">
        <f t="shared" si="535"/>
        <v>0</v>
      </c>
      <c r="AU1535">
        <f t="shared" si="536"/>
        <v>0</v>
      </c>
      <c r="AV1535">
        <f t="shared" si="537"/>
        <v>0</v>
      </c>
      <c r="AW1535">
        <f t="shared" si="538"/>
        <v>0</v>
      </c>
      <c r="AX1535">
        <f t="shared" si="539"/>
        <v>0</v>
      </c>
      <c r="AY1535">
        <f t="shared" si="540"/>
        <v>0</v>
      </c>
      <c r="AZ1535">
        <f t="shared" si="541"/>
        <v>0</v>
      </c>
      <c r="BA1535">
        <f t="shared" si="542"/>
        <v>0</v>
      </c>
      <c r="BB1535">
        <f t="shared" si="543"/>
        <v>0</v>
      </c>
      <c r="BC1535">
        <f t="shared" si="544"/>
        <v>0</v>
      </c>
      <c r="BD1535">
        <f t="shared" si="545"/>
        <v>0</v>
      </c>
      <c r="BE1535">
        <f t="shared" si="546"/>
        <v>0</v>
      </c>
      <c r="BF1535">
        <f t="shared" si="547"/>
        <v>0</v>
      </c>
      <c r="BG1535">
        <f t="shared" si="548"/>
        <v>0</v>
      </c>
      <c r="BH1535">
        <f t="shared" si="549"/>
        <v>0</v>
      </c>
      <c r="BI1535">
        <f t="shared" si="550"/>
        <v>0</v>
      </c>
      <c r="BJ1535" s="311">
        <f t="shared" si="551"/>
        <v>0</v>
      </c>
      <c r="BK1535" s="312">
        <f t="shared" si="552"/>
        <v>0</v>
      </c>
      <c r="BL1535" s="313">
        <f t="shared" si="553"/>
        <v>0</v>
      </c>
      <c r="BM1535" s="314">
        <f t="shared" si="560"/>
        <v>0</v>
      </c>
      <c r="BN1535" s="311">
        <f t="shared" si="554"/>
        <v>0</v>
      </c>
      <c r="BO1535" s="312">
        <f t="shared" si="555"/>
        <v>0</v>
      </c>
      <c r="BP1535" s="313">
        <f t="shared" si="556"/>
        <v>0</v>
      </c>
      <c r="BQ1535" s="314">
        <f t="shared" si="561"/>
        <v>0</v>
      </c>
      <c r="BR1535" s="311">
        <f t="shared" si="557"/>
        <v>0</v>
      </c>
      <c r="BS1535" s="312">
        <f t="shared" si="558"/>
        <v>0</v>
      </c>
      <c r="BT1535" s="313">
        <f t="shared" si="559"/>
        <v>0</v>
      </c>
      <c r="BU1535" s="314">
        <f t="shared" si="562"/>
        <v>0</v>
      </c>
      <c r="BV1535" s="247">
        <f t="shared" si="563"/>
        <v>0</v>
      </c>
      <c r="BW1535" s="310" t="str">
        <f>IF(BV1535=0,"",
IF(SUM($BV$1089:BV1535)=1,BX1535,
IF($BV$1664&gt;SUM($BV$1089:BV1535),_xlfn.CONCAT(", ",BX1535),
IF($BV$1664=SUM($BV$1089:BV1535),_xlfn.CONCAT(" y ",BX1535)))))</f>
        <v/>
      </c>
      <c r="BX1535" s="421">
        <v>447</v>
      </c>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I1535"/>
      <c r="DJ1535"/>
      <c r="DK1535"/>
      <c r="DL1535"/>
      <c r="DM1535"/>
      <c r="DN1535"/>
      <c r="DO1535"/>
      <c r="DP1535"/>
      <c r="DQ1535"/>
      <c r="DR1535"/>
      <c r="DS1535"/>
      <c r="DT1535"/>
      <c r="DU1535"/>
      <c r="DV1535"/>
      <c r="DW1535"/>
      <c r="DX1535"/>
      <c r="DY1535"/>
      <c r="DZ1535"/>
      <c r="EA1535"/>
      <c r="EB1535"/>
      <c r="EC1535"/>
    </row>
    <row r="1536" spans="1:133" ht="14.25">
      <c r="A1536" s="405"/>
      <c r="B1536" s="6"/>
      <c r="C1536" s="421" t="s">
        <v>7113</v>
      </c>
      <c r="D1536" s="668" t="str">
        <f>IF($AC$1082="","",IF(HLOOKUP($AC$1082,Presentación!$AQ$3:$BV$574,Presentación!AP451)="","",HLOOKUP($AC$1082,Presentación!$AQ$3:$BV$574,Presentación!AP451,0)))</f>
        <v/>
      </c>
      <c r="E1536" s="669"/>
      <c r="F1536" s="670"/>
      <c r="G1536" s="763" t="str">
        <f>IF($AC$1082="","",IF(HLOOKUP($AC$1082,Presentación!$BZ$3:$DE$574,Presentación!AP451,0)="","",HLOOKUP($AC$1082,Presentación!$BZ$3:$DE$574,Presentación!AP451,0)))</f>
        <v/>
      </c>
      <c r="H1536" s="669"/>
      <c r="I1536" s="669"/>
      <c r="J1536" s="669"/>
      <c r="K1536" s="669"/>
      <c r="L1536" s="670"/>
      <c r="M1536" s="112"/>
      <c r="N1536" s="112"/>
      <c r="O1536" s="112"/>
      <c r="P1536" s="112"/>
      <c r="Q1536" s="112"/>
      <c r="R1536" s="112"/>
      <c r="S1536" s="112"/>
      <c r="T1536" s="112"/>
      <c r="U1536" s="112"/>
      <c r="V1536" s="112"/>
      <c r="W1536" s="112"/>
      <c r="X1536" s="112"/>
      <c r="Y1536" s="112"/>
      <c r="Z1536" s="112"/>
      <c r="AA1536" s="112"/>
      <c r="AB1536" s="112"/>
      <c r="AC1536" s="112"/>
      <c r="AD1536" s="112"/>
      <c r="AE1536" s="93"/>
      <c r="AG1536">
        <f t="shared" si="525"/>
        <v>0</v>
      </c>
      <c r="AH1536" s="247">
        <f t="shared" si="526"/>
        <v>0</v>
      </c>
      <c r="AI1536" s="310" t="str">
        <f>IF(AH1536=0,"",
IF(SUM($AH$1088:AH1536)=1,AJ1536,
IF($AH$1663&gt;SUM($AH$1088:AH1536),_xlfn.CONCAT(", ",AJ1536),
IF($AH$1663=SUM($AH$1088:AH1536),_xlfn.CONCAT(" y ",AJ1536)))))</f>
        <v/>
      </c>
      <c r="AJ1536" s="421">
        <v>449</v>
      </c>
      <c r="AK1536">
        <f t="shared" ref="AK1536:AK1599" si="564">IF(D1537="",IF(COUNTA(M1537:AD1537,M2118:AD2118,M2699:AD2699)=0,0,1),0)</f>
        <v>0</v>
      </c>
      <c r="AL1536">
        <f t="shared" si="527"/>
        <v>0</v>
      </c>
      <c r="AM1536">
        <f t="shared" si="528"/>
        <v>0</v>
      </c>
      <c r="AN1536">
        <f t="shared" si="529"/>
        <v>0</v>
      </c>
      <c r="AO1536">
        <f t="shared" si="530"/>
        <v>0</v>
      </c>
      <c r="AP1536">
        <f t="shared" si="531"/>
        <v>0</v>
      </c>
      <c r="AQ1536">
        <f t="shared" si="532"/>
        <v>0</v>
      </c>
      <c r="AR1536">
        <f t="shared" si="533"/>
        <v>0</v>
      </c>
      <c r="AS1536">
        <f t="shared" si="534"/>
        <v>0</v>
      </c>
      <c r="AT1536">
        <f t="shared" si="535"/>
        <v>0</v>
      </c>
      <c r="AU1536">
        <f t="shared" si="536"/>
        <v>0</v>
      </c>
      <c r="AV1536">
        <f t="shared" si="537"/>
        <v>0</v>
      </c>
      <c r="AW1536">
        <f t="shared" si="538"/>
        <v>0</v>
      </c>
      <c r="AX1536">
        <f t="shared" si="539"/>
        <v>0</v>
      </c>
      <c r="AY1536">
        <f t="shared" si="540"/>
        <v>0</v>
      </c>
      <c r="AZ1536">
        <f t="shared" si="541"/>
        <v>0</v>
      </c>
      <c r="BA1536">
        <f t="shared" si="542"/>
        <v>0</v>
      </c>
      <c r="BB1536">
        <f t="shared" si="543"/>
        <v>0</v>
      </c>
      <c r="BC1536">
        <f t="shared" si="544"/>
        <v>0</v>
      </c>
      <c r="BD1536">
        <f t="shared" si="545"/>
        <v>0</v>
      </c>
      <c r="BE1536">
        <f t="shared" si="546"/>
        <v>0</v>
      </c>
      <c r="BF1536">
        <f t="shared" si="547"/>
        <v>0</v>
      </c>
      <c r="BG1536">
        <f t="shared" si="548"/>
        <v>0</v>
      </c>
      <c r="BH1536">
        <f t="shared" si="549"/>
        <v>0</v>
      </c>
      <c r="BI1536">
        <f t="shared" si="550"/>
        <v>0</v>
      </c>
      <c r="BJ1536" s="311">
        <f t="shared" si="551"/>
        <v>0</v>
      </c>
      <c r="BK1536" s="312">
        <f t="shared" si="552"/>
        <v>0</v>
      </c>
      <c r="BL1536" s="313">
        <f t="shared" si="553"/>
        <v>0</v>
      </c>
      <c r="BM1536" s="314">
        <f t="shared" si="560"/>
        <v>0</v>
      </c>
      <c r="BN1536" s="311">
        <f t="shared" si="554"/>
        <v>0</v>
      </c>
      <c r="BO1536" s="312">
        <f t="shared" si="555"/>
        <v>0</v>
      </c>
      <c r="BP1536" s="313">
        <f t="shared" si="556"/>
        <v>0</v>
      </c>
      <c r="BQ1536" s="314">
        <f t="shared" si="561"/>
        <v>0</v>
      </c>
      <c r="BR1536" s="311">
        <f t="shared" si="557"/>
        <v>0</v>
      </c>
      <c r="BS1536" s="312">
        <f t="shared" si="558"/>
        <v>0</v>
      </c>
      <c r="BT1536" s="313">
        <f t="shared" si="559"/>
        <v>0</v>
      </c>
      <c r="BU1536" s="314">
        <f t="shared" si="562"/>
        <v>0</v>
      </c>
      <c r="BV1536" s="247">
        <f t="shared" si="563"/>
        <v>0</v>
      </c>
      <c r="BW1536" s="310" t="str">
        <f>IF(BV1536=0,"",
IF(SUM($BV$1089:BV1536)=1,BX1536,
IF($BV$1664&gt;SUM($BV$1089:BV1536),_xlfn.CONCAT(", ",BX1536),
IF($BV$1664=SUM($BV$1089:BV1536),_xlfn.CONCAT(" y ",BX1536)))))</f>
        <v/>
      </c>
      <c r="BX1536" s="421">
        <v>448</v>
      </c>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c r="DV1536"/>
      <c r="DW1536"/>
      <c r="DX1536"/>
      <c r="DY1536"/>
      <c r="DZ1536"/>
      <c r="EA1536"/>
      <c r="EB1536"/>
      <c r="EC1536"/>
    </row>
    <row r="1537" spans="1:133" ht="14.25">
      <c r="A1537" s="405"/>
      <c r="B1537" s="6"/>
      <c r="C1537" s="421" t="s">
        <v>7114</v>
      </c>
      <c r="D1537" s="668" t="str">
        <f>IF($AC$1082="","",IF(HLOOKUP($AC$1082,Presentación!$AQ$3:$BV$574,Presentación!AP452)="","",HLOOKUP($AC$1082,Presentación!$AQ$3:$BV$574,Presentación!AP452,0)))</f>
        <v/>
      </c>
      <c r="E1537" s="669"/>
      <c r="F1537" s="670"/>
      <c r="G1537" s="763" t="str">
        <f>IF($AC$1082="","",IF(HLOOKUP($AC$1082,Presentación!$BZ$3:$DE$574,Presentación!AP452,0)="","",HLOOKUP($AC$1082,Presentación!$BZ$3:$DE$574,Presentación!AP452,0)))</f>
        <v/>
      </c>
      <c r="H1537" s="669"/>
      <c r="I1537" s="669"/>
      <c r="J1537" s="669"/>
      <c r="K1537" s="669"/>
      <c r="L1537" s="670"/>
      <c r="M1537" s="112"/>
      <c r="N1537" s="112"/>
      <c r="O1537" s="112"/>
      <c r="P1537" s="112"/>
      <c r="Q1537" s="112"/>
      <c r="R1537" s="112"/>
      <c r="S1537" s="112"/>
      <c r="T1537" s="112"/>
      <c r="U1537" s="112"/>
      <c r="V1537" s="112"/>
      <c r="W1537" s="112"/>
      <c r="X1537" s="112"/>
      <c r="Y1537" s="112"/>
      <c r="Z1537" s="112"/>
      <c r="AA1537" s="112"/>
      <c r="AB1537" s="112"/>
      <c r="AC1537" s="112"/>
      <c r="AD1537" s="112"/>
      <c r="AE1537" s="93"/>
      <c r="AG1537">
        <f t="shared" ref="AG1537:AG1600" si="565">IF(D1538&lt;&gt;"",IF(OR(COUNTA(M1538:AD1538,M2119:AD2119,M2700:AD2700)=0,COUNTA(M1538:AD1538,M2119:AD2119,M2700:AD2700)=54),0,1),0)</f>
        <v>0</v>
      </c>
      <c r="AH1537" s="247">
        <f t="shared" ref="AH1537:AH1600" si="566">IF(AG1537=0,0,1)</f>
        <v>0</v>
      </c>
      <c r="AI1537" s="310" t="str">
        <f>IF(AH1537=0,"",
IF(SUM($AH$1088:AH1537)=1,AJ1537,
IF($AH$1663&gt;SUM($AH$1088:AH1537),_xlfn.CONCAT(", ",AJ1537),
IF($AH$1663=SUM($AH$1088:AH1537),_xlfn.CONCAT(" y ",AJ1537)))))</f>
        <v/>
      </c>
      <c r="AJ1537" s="421">
        <v>450</v>
      </c>
      <c r="AK1537">
        <f t="shared" si="564"/>
        <v>0</v>
      </c>
      <c r="AL1537">
        <f t="shared" ref="AL1537:AL1600" si="567">M1537</f>
        <v>0</v>
      </c>
      <c r="AM1537">
        <f t="shared" ref="AM1537:AM1600" si="568">COUNTIF(N1537:O1537,"NS")</f>
        <v>0</v>
      </c>
      <c r="AN1537">
        <f t="shared" ref="AN1537:AN1600" si="569">SUM(N1537:O1537)</f>
        <v>0</v>
      </c>
      <c r="AO1537">
        <f t="shared" ref="AO1537:AO1600" si="570">IF(COUNTIF(M1537:O1537,"NA")=3,0,IF(OR(AND(AL1537=0,AM1537&gt;0),AND(AL1537="NS",AN1537&gt;0), AND(AL1537="NS", AM1537=0,AN1537=0)), 1, IF(OR(AND(AL1537&gt;0,AM1537&gt;1,AL1537&gt;AN1537), AND(AL1537="NS",AM1537=2), AND(AL1537="NS",AN1537=0,AM1537&gt;0),AL1537=AN1537), 0, 1)))</f>
        <v>0</v>
      </c>
      <c r="AP1537">
        <f t="shared" ref="AP1537:AP1600" si="571">P1537</f>
        <v>0</v>
      </c>
      <c r="AQ1537">
        <f t="shared" ref="AQ1537:AQ1600" si="572">COUNTIF(Q1537:R1537,"NS")</f>
        <v>0</v>
      </c>
      <c r="AR1537">
        <f t="shared" ref="AR1537:AR1600" si="573">SUM(Q1537:R1537)</f>
        <v>0</v>
      </c>
      <c r="AS1537">
        <f t="shared" ref="AS1537:AS1600" si="574">IF(COUNTIF(P1537:R1537,"NA")=3,0,IF(OR(AND(AP1537=0,AQ1537&gt;0),AND(AP1537="NS",AR1537&gt;0), AND(AP1537="NS", AQ1537=0,AR1537=0)), 1, IF(OR(AND(AP1537&gt;0,AQ1537&gt;1,AP1537&gt;AR1537), AND(AP1537="NS",AQ1537=2), AND(AP1537="NS",AR1537=0,AQ1537&gt;0),AP1537=AR1537), 0, 1)))</f>
        <v>0</v>
      </c>
      <c r="AT1537">
        <f t="shared" ref="AT1537:AT1600" si="575">S1537</f>
        <v>0</v>
      </c>
      <c r="AU1537">
        <f t="shared" ref="AU1537:AU1600" si="576">COUNTIF(T1537:U1537,"NS")</f>
        <v>0</v>
      </c>
      <c r="AV1537">
        <f t="shared" ref="AV1537:AV1600" si="577">SUM(T1537:U1537)</f>
        <v>0</v>
      </c>
      <c r="AW1537">
        <f t="shared" ref="AW1537:AW1600" si="578">IF(COUNTIF(S1537:U1537,"NA")=3,0,IF(OR(AND(AT1537=0,AU1537&gt;0),AND(AT1537="NS",AV1537&gt;0), AND(AT1537="NS", AU1537=0,AV1537=0)), 1, IF(OR(AND(AT1537&gt;0,AU1537&gt;1,AT1537&gt;AV1537), AND(AT1537="NS",AU1537=2), AND(AT1537="NS",AV1537=0,AU1537&gt;0),AT1537=AV1537), 0, 1)))</f>
        <v>0</v>
      </c>
      <c r="AX1537">
        <f t="shared" ref="AX1537:AX1600" si="579">V1537</f>
        <v>0</v>
      </c>
      <c r="AY1537">
        <f t="shared" ref="AY1537:AY1600" si="580">COUNTIF(W1537:X1537,"NS")</f>
        <v>0</v>
      </c>
      <c r="AZ1537">
        <f t="shared" ref="AZ1537:AZ1600" si="581">SUM(W1537:X1537)</f>
        <v>0</v>
      </c>
      <c r="BA1537">
        <f t="shared" ref="BA1537:BA1600" si="582">IF(COUNTIF(V1537:X1537,"NA")=3,0,IF(OR(AND(AX1537=0,AY1537&gt;0),AND(AX1537="NS",AZ1537&gt;0), AND(AX1537="NS", AY1537=0,AZ1537=0)), 1, IF(OR(AND(AX1537&gt;0,AY1537&gt;1,AX1537&gt;AZ1537), AND(AX1537="NS",AY1537=2), AND(AX1537="NS",AZ1537=0,AY1537&gt;0),AX1537=AZ1537), 0, 1)))</f>
        <v>0</v>
      </c>
      <c r="BB1537">
        <f t="shared" ref="BB1537:BB1600" si="583">Y1537</f>
        <v>0</v>
      </c>
      <c r="BC1537">
        <f t="shared" ref="BC1537:BC1600" si="584">COUNTIF(Z1537:AA1537,"NS")</f>
        <v>0</v>
      </c>
      <c r="BD1537">
        <f t="shared" ref="BD1537:BD1600" si="585">SUM(Z1537:AA1537)</f>
        <v>0</v>
      </c>
      <c r="BE1537">
        <f t="shared" ref="BE1537:BE1600" si="586">IF(COUNTIF(Y1537:AA1537,"NA")=3,0,IF(OR(AND(BB1537=0,BC1537&gt;0),AND(BB1537="NS",BD1537&gt;0), AND(BB1537="NS", BC1537=0,BD1537=0)), 1, IF(OR(AND(BB1537&gt;0,BC1537&gt;1,BB1537&gt;BD1537), AND(BB1537="NS",BC1537=2), AND(BB1537="NS",BD1537=0,BC1537&gt;0),BB1537=BD1537), 0, 1)))</f>
        <v>0</v>
      </c>
      <c r="BF1537">
        <f t="shared" ref="BF1537:BF1600" si="587">AB1537</f>
        <v>0</v>
      </c>
      <c r="BG1537">
        <f t="shared" ref="BG1537:BG1600" si="588">COUNTIF(AC1537:AD1537,"NS")</f>
        <v>0</v>
      </c>
      <c r="BH1537">
        <f t="shared" ref="BH1537:BH1600" si="589">SUM(AC1537:AD1537)</f>
        <v>0</v>
      </c>
      <c r="BI1537">
        <f t="shared" ref="BI1537:BI1600" si="590">IF(COUNTIF(AB1537:AD1537,"NA")=3,0,IF(OR(AND(BF1537=0,BG1537&gt;0),AND(BF1537="NS",BH1537&gt;0), AND(BF1537="NS", BG1537=0,BH1537=0)), 1, IF(OR(AND(BF1537&gt;0,BG1537&gt;1,BF1537&gt;BH1537), AND(BF1537="NS",BG1537=2), AND(BF1537="NS",BH1537=0,BG1537&gt;0),BF1537=BH1537), 0, 1)))</f>
        <v>0</v>
      </c>
      <c r="BJ1537" s="311">
        <f t="shared" ref="BJ1537:BJ1600" si="591">M1537</f>
        <v>0</v>
      </c>
      <c r="BK1537" s="312">
        <f t="shared" ref="BK1537:BK1600" si="592">COUNTIF(P1537,"NS")+COUNTIF(S1537,"NS") + COUNTIF(V1537,"NS")+COUNTIF(Y1537,"NS")+COUNTIF(AB1537,"NS") + COUNTIF(M2118,"NS")+COUNTIF(P2118,"NS")+COUNTIF(S2118,"NS") + COUNTIF(V2118,"NS")+COUNTIF(Y2118,"NS")+COUNTIF(AB2118,"NS") + COUNTIF(M2699,"NS")+COUNTIF(P2699,"NS")+COUNTIF(S2699,"NS") + COUNTIF(V2699,"NS")+COUNTIF(Y2699,"NS")+COUNTIF(AB2699,"NS")</f>
        <v>0</v>
      </c>
      <c r="BL1537" s="313">
        <f t="shared" ref="BL1537:BL1600" si="593">SUM(P1537,S1537,V1537,Y1537,AB1537,M2118,P2118,S2118,V2118,Y2118,AB2118,M2699,P2699,S2699,V2699,Y2699,AB2699)</f>
        <v>0</v>
      </c>
      <c r="BM1537" s="314">
        <f t="shared" si="560"/>
        <v>0</v>
      </c>
      <c r="BN1537" s="311">
        <f t="shared" ref="BN1537:BN1600" si="594">N1537</f>
        <v>0</v>
      </c>
      <c r="BO1537" s="312">
        <f t="shared" ref="BO1537:BO1600" si="595">COUNTIF(Q1537,"NS")+COUNTIF(T1537,"NS") + COUNTIF(W1537,"NS")+COUNTIF(Z1537,"NS")+COUNTIF(AC1537,"NS") + COUNTIF(N2118,"NS")+COUNTIF(Q2118,"NS")+COUNTIF(T2118,"NS") + COUNTIF(W2118,"NS")+COUNTIF(Z2118,"NS")+COUNTIF(AC2118,"NS") + COUNTIF(N2699,"NS")+COUNTIF(Q2699,"NS")+COUNTIF(T2699,"NS") + COUNTIF(W2699,"NS")+COUNTIF(Z2699,"NS")+COUNTIF(AC2699,"NS")</f>
        <v>0</v>
      </c>
      <c r="BP1537" s="313">
        <f t="shared" ref="BP1537:BP1600" si="596">SUM(Q1537,T1537,W1537,Z1537,AC1537,N2118,Q2118,T2118,W2118,Z2118,AC2118,N2699,Q2699,T2699,W2699,Z2699,AC2699)</f>
        <v>0</v>
      </c>
      <c r="BQ1537" s="314">
        <f t="shared" si="561"/>
        <v>0</v>
      </c>
      <c r="BR1537" s="311">
        <f t="shared" ref="BR1537:BR1600" si="597">O1537</f>
        <v>0</v>
      </c>
      <c r="BS1537" s="312">
        <f t="shared" ref="BS1537:BS1600" si="598">COUNTIF(R1537,"NS")+COUNTIF(U1537,"NS") + COUNTIF(X1537,"NS")+COUNTIF(AA1537,"NS")+COUNTIF(AD1537,"NS") + COUNTIF(O2118,"NS")+COUNTIF(R2118,"NS")+COUNTIF(U2118,"NS") + COUNTIF(X2118,"NS")+COUNTIF(AA2118,"NS")+COUNTIF(AD2118,"NS") + COUNTIF(O2699,"NS")+COUNTIF(R2699,"NS")+COUNTIF(U2699,"NS") + COUNTIF(X2699,"NS")+COUNTIF(AA2699,"NS")+COUNTIF(AD2699,"NS")</f>
        <v>0</v>
      </c>
      <c r="BT1537" s="313">
        <f t="shared" ref="BT1537:BT1600" si="599">SUM(R1537,U1537,X1537,AA1537,AD1537,O2118,R2118,U2118,X2118,AA2118,AD2118,O2699,R2699,U2699,X2699,AA2699,AD2699)</f>
        <v>0</v>
      </c>
      <c r="BU1537" s="314">
        <f t="shared" si="562"/>
        <v>0</v>
      </c>
      <c r="BV1537" s="247">
        <f t="shared" si="563"/>
        <v>0</v>
      </c>
      <c r="BW1537" s="310" t="str">
        <f>IF(BV1537=0,"",
IF(SUM($BV$1089:BV1537)=1,BX1537,
IF($BV$1664&gt;SUM($BV$1089:BV1537),_xlfn.CONCAT(", ",BX1537),
IF($BV$1664=SUM($BV$1089:BV1537),_xlfn.CONCAT(" y ",BX1537)))))</f>
        <v/>
      </c>
      <c r="BX1537" s="421">
        <v>449</v>
      </c>
      <c r="BY1537"/>
      <c r="BZ1537"/>
      <c r="CA1537"/>
      <c r="CB1537"/>
      <c r="CC1537"/>
      <c r="CD1537"/>
      <c r="CE1537"/>
      <c r="CF1537"/>
      <c r="CG1537"/>
      <c r="CH1537"/>
      <c r="CI1537"/>
      <c r="CJ1537"/>
      <c r="CK1537"/>
      <c r="CL1537"/>
      <c r="CM1537"/>
      <c r="CN1537"/>
      <c r="CO1537"/>
      <c r="CP1537"/>
      <c r="CQ1537"/>
      <c r="CR1537"/>
      <c r="CS1537"/>
      <c r="CT1537"/>
      <c r="CU1537"/>
      <c r="CV1537"/>
      <c r="CW1537"/>
      <c r="CX1537"/>
      <c r="CY1537"/>
      <c r="CZ1537"/>
      <c r="DA1537"/>
      <c r="DB1537"/>
      <c r="DC1537"/>
      <c r="DD1537"/>
      <c r="DE1537"/>
      <c r="DF1537"/>
      <c r="DG1537"/>
      <c r="DH1537"/>
      <c r="DI1537"/>
      <c r="DJ1537"/>
      <c r="DK1537"/>
      <c r="DL1537"/>
      <c r="DM1537"/>
      <c r="DN1537"/>
      <c r="DO1537"/>
      <c r="DP1537"/>
      <c r="DQ1537"/>
      <c r="DR1537"/>
      <c r="DS1537"/>
      <c r="DT1537"/>
      <c r="DU1537"/>
      <c r="DV1537"/>
      <c r="DW1537"/>
      <c r="DX1537"/>
      <c r="DY1537"/>
      <c r="DZ1537"/>
      <c r="EA1537"/>
      <c r="EB1537"/>
      <c r="EC1537"/>
    </row>
    <row r="1538" spans="1:133" ht="14.25">
      <c r="A1538" s="405"/>
      <c r="B1538" s="6"/>
      <c r="C1538" s="421" t="s">
        <v>7115</v>
      </c>
      <c r="D1538" s="668" t="str">
        <f>IF($AC$1082="","",IF(HLOOKUP($AC$1082,Presentación!$AQ$3:$BV$574,Presentación!AP453)="","",HLOOKUP($AC$1082,Presentación!$AQ$3:$BV$574,Presentación!AP453,0)))</f>
        <v/>
      </c>
      <c r="E1538" s="669"/>
      <c r="F1538" s="670"/>
      <c r="G1538" s="763" t="str">
        <f>IF($AC$1082="","",IF(HLOOKUP($AC$1082,Presentación!$BZ$3:$DE$574,Presentación!AP453,0)="","",HLOOKUP($AC$1082,Presentación!$BZ$3:$DE$574,Presentación!AP453,0)))</f>
        <v/>
      </c>
      <c r="H1538" s="669"/>
      <c r="I1538" s="669"/>
      <c r="J1538" s="669"/>
      <c r="K1538" s="669"/>
      <c r="L1538" s="670"/>
      <c r="M1538" s="112"/>
      <c r="N1538" s="112"/>
      <c r="O1538" s="112"/>
      <c r="P1538" s="112"/>
      <c r="Q1538" s="112"/>
      <c r="R1538" s="112"/>
      <c r="S1538" s="112"/>
      <c r="T1538" s="112"/>
      <c r="U1538" s="112"/>
      <c r="V1538" s="112"/>
      <c r="W1538" s="112"/>
      <c r="X1538" s="112"/>
      <c r="Y1538" s="112"/>
      <c r="Z1538" s="112"/>
      <c r="AA1538" s="112"/>
      <c r="AB1538" s="112"/>
      <c r="AC1538" s="112"/>
      <c r="AD1538" s="112"/>
      <c r="AE1538" s="93"/>
      <c r="AG1538">
        <f t="shared" si="565"/>
        <v>0</v>
      </c>
      <c r="AH1538" s="247">
        <f t="shared" si="566"/>
        <v>0</v>
      </c>
      <c r="AI1538" s="310" t="str">
        <f>IF(AH1538=0,"",
IF(SUM($AH$1088:AH1538)=1,AJ1538,
IF($AH$1663&gt;SUM($AH$1088:AH1538),_xlfn.CONCAT(", ",AJ1538),
IF($AH$1663=SUM($AH$1088:AH1538),_xlfn.CONCAT(" y ",AJ1538)))))</f>
        <v/>
      </c>
      <c r="AJ1538" s="421">
        <v>451</v>
      </c>
      <c r="AK1538">
        <f t="shared" si="564"/>
        <v>0</v>
      </c>
      <c r="AL1538">
        <f t="shared" si="567"/>
        <v>0</v>
      </c>
      <c r="AM1538">
        <f t="shared" si="568"/>
        <v>0</v>
      </c>
      <c r="AN1538">
        <f t="shared" si="569"/>
        <v>0</v>
      </c>
      <c r="AO1538">
        <f t="shared" si="570"/>
        <v>0</v>
      </c>
      <c r="AP1538">
        <f t="shared" si="571"/>
        <v>0</v>
      </c>
      <c r="AQ1538">
        <f t="shared" si="572"/>
        <v>0</v>
      </c>
      <c r="AR1538">
        <f t="shared" si="573"/>
        <v>0</v>
      </c>
      <c r="AS1538">
        <f t="shared" si="574"/>
        <v>0</v>
      </c>
      <c r="AT1538">
        <f t="shared" si="575"/>
        <v>0</v>
      </c>
      <c r="AU1538">
        <f t="shared" si="576"/>
        <v>0</v>
      </c>
      <c r="AV1538">
        <f t="shared" si="577"/>
        <v>0</v>
      </c>
      <c r="AW1538">
        <f t="shared" si="578"/>
        <v>0</v>
      </c>
      <c r="AX1538">
        <f t="shared" si="579"/>
        <v>0</v>
      </c>
      <c r="AY1538">
        <f t="shared" si="580"/>
        <v>0</v>
      </c>
      <c r="AZ1538">
        <f t="shared" si="581"/>
        <v>0</v>
      </c>
      <c r="BA1538">
        <f t="shared" si="582"/>
        <v>0</v>
      </c>
      <c r="BB1538">
        <f t="shared" si="583"/>
        <v>0</v>
      </c>
      <c r="BC1538">
        <f t="shared" si="584"/>
        <v>0</v>
      </c>
      <c r="BD1538">
        <f t="shared" si="585"/>
        <v>0</v>
      </c>
      <c r="BE1538">
        <f t="shared" si="586"/>
        <v>0</v>
      </c>
      <c r="BF1538">
        <f t="shared" si="587"/>
        <v>0</v>
      </c>
      <c r="BG1538">
        <f t="shared" si="588"/>
        <v>0</v>
      </c>
      <c r="BH1538">
        <f t="shared" si="589"/>
        <v>0</v>
      </c>
      <c r="BI1538">
        <f t="shared" si="590"/>
        <v>0</v>
      </c>
      <c r="BJ1538" s="311">
        <f t="shared" si="591"/>
        <v>0</v>
      </c>
      <c r="BK1538" s="312">
        <f t="shared" si="592"/>
        <v>0</v>
      </c>
      <c r="BL1538" s="313">
        <f t="shared" si="593"/>
        <v>0</v>
      </c>
      <c r="BM1538" s="314">
        <f t="shared" ref="BM1538:BM1601" si="600">IF(OR(AND(BJ1538=0, BK1538&gt;0),AND(BJ1538="NS", BL1538&gt;0), AND(BJ1538="NS", BK1538=0, BL1538=0)), 1, IF(OR(AND(BJ1538&gt;0, BK1538&gt;1,BJ1538&gt;BL1538), AND(BJ1538="NS", BK1538=2), AND(BJ1538="NS", BL1538=0, BK1538&gt;0), BJ1538=BL1538), 0, 1))</f>
        <v>0</v>
      </c>
      <c r="BN1538" s="311">
        <f t="shared" si="594"/>
        <v>0</v>
      </c>
      <c r="BO1538" s="312">
        <f t="shared" si="595"/>
        <v>0</v>
      </c>
      <c r="BP1538" s="313">
        <f t="shared" si="596"/>
        <v>0</v>
      </c>
      <c r="BQ1538" s="314">
        <f t="shared" ref="BQ1538:BQ1601" si="601">IF(OR(AND(BN1538=0, BO1538&gt;0),AND(BN1538="NS", BP1538&gt;0), AND(BN1538="NS", BO1538=0, BP1538=0)), 1, IF(OR(AND(BN1538&gt;0, BO1538&gt;1,BN1538&gt;BP1538), AND(BN1538="NS", BO1538=2), AND(BN1538="NS", BP1538=0, BO1538&gt;0), BN1538=BP1538), 0, 1))</f>
        <v>0</v>
      </c>
      <c r="BR1538" s="311">
        <f t="shared" si="597"/>
        <v>0</v>
      </c>
      <c r="BS1538" s="312">
        <f t="shared" si="598"/>
        <v>0</v>
      </c>
      <c r="BT1538" s="313">
        <f t="shared" si="599"/>
        <v>0</v>
      </c>
      <c r="BU1538" s="314">
        <f t="shared" ref="BU1538:BU1601" si="602">IF(OR(AND(BR1538=0, BS1538&gt;0),AND(BR1538="NS", BT1538&gt;0), AND(BR1538="NS", BS1538=0, BT1538=0)), 1, IF(OR(AND(BR1538&gt;0, BS1538&gt;1,BR1538&gt;BT1538), AND(BR1538="NS", BS1538=2), AND(BR1538="NS", BT1538=0, BS1538&gt;0), BR1538=BT1538), 0, 1))</f>
        <v>0</v>
      </c>
      <c r="BV1538" s="247">
        <f t="shared" ref="BV1538:BV1601" si="603">IF(SUM(AO1538,AS1538,AW1538,BA1538,BE1538,BI1538,AL2119,AP2119,AT2119,AX2119,BB2119,BF2119,AL2700,AP2700,AT2700,AX2700,BB2700,BF2700,BM1538,BQ1538,BU1538)=0,0,1)</f>
        <v>0</v>
      </c>
      <c r="BW1538" s="310" t="str">
        <f>IF(BV1538=0,"",
IF(SUM($BV$1089:BV1538)=1,BX1538,
IF($BV$1664&gt;SUM($BV$1089:BV1538),_xlfn.CONCAT(", ",BX1538),
IF($BV$1664=SUM($BV$1089:BV1538),_xlfn.CONCAT(" y ",BX1538)))))</f>
        <v/>
      </c>
      <c r="BX1538" s="421">
        <v>450</v>
      </c>
      <c r="BY1538"/>
      <c r="BZ1538"/>
      <c r="CA1538"/>
      <c r="CB1538"/>
      <c r="CC1538"/>
      <c r="CD1538"/>
      <c r="CE1538"/>
      <c r="CF1538"/>
      <c r="CG1538"/>
      <c r="CH1538"/>
      <c r="CI1538"/>
      <c r="CJ1538"/>
      <c r="CK1538"/>
      <c r="CL1538"/>
      <c r="CM1538"/>
      <c r="CN1538"/>
      <c r="CO1538"/>
      <c r="CP1538"/>
      <c r="CQ1538"/>
      <c r="CR1538"/>
      <c r="CS1538"/>
      <c r="CT1538"/>
      <c r="CU1538"/>
      <c r="CV1538"/>
      <c r="CW1538"/>
      <c r="CX1538"/>
      <c r="CY1538"/>
      <c r="CZ1538"/>
      <c r="DA1538"/>
      <c r="DB1538"/>
      <c r="DC1538"/>
      <c r="DD1538"/>
      <c r="DE1538"/>
      <c r="DF1538"/>
      <c r="DG1538"/>
      <c r="DH1538"/>
      <c r="DI1538"/>
      <c r="DJ1538"/>
      <c r="DK1538"/>
      <c r="DL1538"/>
      <c r="DM1538"/>
      <c r="DN1538"/>
      <c r="DO1538"/>
      <c r="DP1538"/>
      <c r="DQ1538"/>
      <c r="DR1538"/>
      <c r="DS1538"/>
      <c r="DT1538"/>
      <c r="DU1538"/>
      <c r="DV1538"/>
      <c r="DW1538"/>
      <c r="DX1538"/>
      <c r="DY1538"/>
      <c r="DZ1538"/>
      <c r="EA1538"/>
      <c r="EB1538"/>
      <c r="EC1538"/>
    </row>
    <row r="1539" spans="1:133" ht="14.25">
      <c r="A1539" s="405"/>
      <c r="B1539" s="6"/>
      <c r="C1539" s="421" t="s">
        <v>7116</v>
      </c>
      <c r="D1539" s="668" t="str">
        <f>IF($AC$1082="","",IF(HLOOKUP($AC$1082,Presentación!$AQ$3:$BV$574,Presentación!AP454)="","",HLOOKUP($AC$1082,Presentación!$AQ$3:$BV$574,Presentación!AP454,0)))</f>
        <v/>
      </c>
      <c r="E1539" s="669"/>
      <c r="F1539" s="670"/>
      <c r="G1539" s="763" t="str">
        <f>IF($AC$1082="","",IF(HLOOKUP($AC$1082,Presentación!$BZ$3:$DE$574,Presentación!AP454,0)="","",HLOOKUP($AC$1082,Presentación!$BZ$3:$DE$574,Presentación!AP454,0)))</f>
        <v/>
      </c>
      <c r="H1539" s="669"/>
      <c r="I1539" s="669"/>
      <c r="J1539" s="669"/>
      <c r="K1539" s="669"/>
      <c r="L1539" s="670"/>
      <c r="M1539" s="112"/>
      <c r="N1539" s="112"/>
      <c r="O1539" s="112"/>
      <c r="P1539" s="112"/>
      <c r="Q1539" s="112"/>
      <c r="R1539" s="112"/>
      <c r="S1539" s="112"/>
      <c r="T1539" s="112"/>
      <c r="U1539" s="112"/>
      <c r="V1539" s="112"/>
      <c r="W1539" s="112"/>
      <c r="X1539" s="112"/>
      <c r="Y1539" s="112"/>
      <c r="Z1539" s="112"/>
      <c r="AA1539" s="112"/>
      <c r="AB1539" s="112"/>
      <c r="AC1539" s="112"/>
      <c r="AD1539" s="112"/>
      <c r="AE1539" s="93"/>
      <c r="AG1539">
        <f t="shared" si="565"/>
        <v>0</v>
      </c>
      <c r="AH1539" s="247">
        <f t="shared" si="566"/>
        <v>0</v>
      </c>
      <c r="AI1539" s="310" t="str">
        <f>IF(AH1539=0,"",
IF(SUM($AH$1088:AH1539)=1,AJ1539,
IF($AH$1663&gt;SUM($AH$1088:AH1539),_xlfn.CONCAT(", ",AJ1539),
IF($AH$1663=SUM($AH$1088:AH1539),_xlfn.CONCAT(" y ",AJ1539)))))</f>
        <v/>
      </c>
      <c r="AJ1539" s="421">
        <v>452</v>
      </c>
      <c r="AK1539">
        <f t="shared" si="564"/>
        <v>0</v>
      </c>
      <c r="AL1539">
        <f t="shared" si="567"/>
        <v>0</v>
      </c>
      <c r="AM1539">
        <f t="shared" si="568"/>
        <v>0</v>
      </c>
      <c r="AN1539">
        <f t="shared" si="569"/>
        <v>0</v>
      </c>
      <c r="AO1539">
        <f t="shared" si="570"/>
        <v>0</v>
      </c>
      <c r="AP1539">
        <f t="shared" si="571"/>
        <v>0</v>
      </c>
      <c r="AQ1539">
        <f t="shared" si="572"/>
        <v>0</v>
      </c>
      <c r="AR1539">
        <f t="shared" si="573"/>
        <v>0</v>
      </c>
      <c r="AS1539">
        <f t="shared" si="574"/>
        <v>0</v>
      </c>
      <c r="AT1539">
        <f t="shared" si="575"/>
        <v>0</v>
      </c>
      <c r="AU1539">
        <f t="shared" si="576"/>
        <v>0</v>
      </c>
      <c r="AV1539">
        <f t="shared" si="577"/>
        <v>0</v>
      </c>
      <c r="AW1539">
        <f t="shared" si="578"/>
        <v>0</v>
      </c>
      <c r="AX1539">
        <f t="shared" si="579"/>
        <v>0</v>
      </c>
      <c r="AY1539">
        <f t="shared" si="580"/>
        <v>0</v>
      </c>
      <c r="AZ1539">
        <f t="shared" si="581"/>
        <v>0</v>
      </c>
      <c r="BA1539">
        <f t="shared" si="582"/>
        <v>0</v>
      </c>
      <c r="BB1539">
        <f t="shared" si="583"/>
        <v>0</v>
      </c>
      <c r="BC1539">
        <f t="shared" si="584"/>
        <v>0</v>
      </c>
      <c r="BD1539">
        <f t="shared" si="585"/>
        <v>0</v>
      </c>
      <c r="BE1539">
        <f t="shared" si="586"/>
        <v>0</v>
      </c>
      <c r="BF1539">
        <f t="shared" si="587"/>
        <v>0</v>
      </c>
      <c r="BG1539">
        <f t="shared" si="588"/>
        <v>0</v>
      </c>
      <c r="BH1539">
        <f t="shared" si="589"/>
        <v>0</v>
      </c>
      <c r="BI1539">
        <f t="shared" si="590"/>
        <v>0</v>
      </c>
      <c r="BJ1539" s="311">
        <f t="shared" si="591"/>
        <v>0</v>
      </c>
      <c r="BK1539" s="312">
        <f t="shared" si="592"/>
        <v>0</v>
      </c>
      <c r="BL1539" s="313">
        <f t="shared" si="593"/>
        <v>0</v>
      </c>
      <c r="BM1539" s="314">
        <f t="shared" si="600"/>
        <v>0</v>
      </c>
      <c r="BN1539" s="311">
        <f t="shared" si="594"/>
        <v>0</v>
      </c>
      <c r="BO1539" s="312">
        <f t="shared" si="595"/>
        <v>0</v>
      </c>
      <c r="BP1539" s="313">
        <f t="shared" si="596"/>
        <v>0</v>
      </c>
      <c r="BQ1539" s="314">
        <f t="shared" si="601"/>
        <v>0</v>
      </c>
      <c r="BR1539" s="311">
        <f t="shared" si="597"/>
        <v>0</v>
      </c>
      <c r="BS1539" s="312">
        <f t="shared" si="598"/>
        <v>0</v>
      </c>
      <c r="BT1539" s="313">
        <f t="shared" si="599"/>
        <v>0</v>
      </c>
      <c r="BU1539" s="314">
        <f t="shared" si="602"/>
        <v>0</v>
      </c>
      <c r="BV1539" s="247">
        <f t="shared" si="603"/>
        <v>0</v>
      </c>
      <c r="BW1539" s="310" t="str">
        <f>IF(BV1539=0,"",
IF(SUM($BV$1089:BV1539)=1,BX1539,
IF($BV$1664&gt;SUM($BV$1089:BV1539),_xlfn.CONCAT(", ",BX1539),
IF($BV$1664=SUM($BV$1089:BV1539),_xlfn.CONCAT(" y ",BX1539)))))</f>
        <v/>
      </c>
      <c r="BX1539" s="421">
        <v>451</v>
      </c>
      <c r="BY1539"/>
      <c r="BZ1539"/>
      <c r="CA1539"/>
      <c r="CB1539"/>
      <c r="CC1539"/>
      <c r="CD1539"/>
      <c r="CE1539"/>
      <c r="CF1539"/>
      <c r="CG1539"/>
      <c r="CH1539"/>
      <c r="CI1539"/>
      <c r="CJ1539"/>
      <c r="CK1539"/>
      <c r="CL1539"/>
      <c r="CM1539"/>
      <c r="CN1539"/>
      <c r="CO1539"/>
      <c r="CP1539"/>
      <c r="CQ1539"/>
      <c r="CR1539"/>
      <c r="CS1539"/>
      <c r="CT1539"/>
      <c r="CU1539"/>
      <c r="CV1539"/>
      <c r="CW1539"/>
      <c r="CX1539"/>
      <c r="CY1539"/>
      <c r="CZ1539"/>
      <c r="DA1539"/>
      <c r="DB1539"/>
      <c r="DC1539"/>
      <c r="DD1539"/>
      <c r="DE1539"/>
      <c r="DF1539"/>
      <c r="DG1539"/>
      <c r="DH1539"/>
      <c r="DI1539"/>
      <c r="DJ1539"/>
      <c r="DK1539"/>
      <c r="DL1539"/>
      <c r="DM1539"/>
      <c r="DN1539"/>
      <c r="DO1539"/>
      <c r="DP1539"/>
      <c r="DQ1539"/>
      <c r="DR1539"/>
      <c r="DS1539"/>
      <c r="DT1539"/>
      <c r="DU1539"/>
      <c r="DV1539"/>
      <c r="DW1539"/>
      <c r="DX1539"/>
      <c r="DY1539"/>
      <c r="DZ1539"/>
      <c r="EA1539"/>
      <c r="EB1539"/>
      <c r="EC1539"/>
    </row>
    <row r="1540" spans="1:133" ht="14.25">
      <c r="A1540" s="405"/>
      <c r="B1540" s="6"/>
      <c r="C1540" s="421" t="s">
        <v>7117</v>
      </c>
      <c r="D1540" s="668" t="str">
        <f>IF($AC$1082="","",IF(HLOOKUP($AC$1082,Presentación!$AQ$3:$BV$574,Presentación!AP455)="","",HLOOKUP($AC$1082,Presentación!$AQ$3:$BV$574,Presentación!AP455,0)))</f>
        <v/>
      </c>
      <c r="E1540" s="669"/>
      <c r="F1540" s="670"/>
      <c r="G1540" s="763" t="str">
        <f>IF($AC$1082="","",IF(HLOOKUP($AC$1082,Presentación!$BZ$3:$DE$574,Presentación!AP455,0)="","",HLOOKUP($AC$1082,Presentación!$BZ$3:$DE$574,Presentación!AP455,0)))</f>
        <v/>
      </c>
      <c r="H1540" s="669"/>
      <c r="I1540" s="669"/>
      <c r="J1540" s="669"/>
      <c r="K1540" s="669"/>
      <c r="L1540" s="670"/>
      <c r="M1540" s="112"/>
      <c r="N1540" s="112"/>
      <c r="O1540" s="112"/>
      <c r="P1540" s="112"/>
      <c r="Q1540" s="112"/>
      <c r="R1540" s="112"/>
      <c r="S1540" s="112"/>
      <c r="T1540" s="112"/>
      <c r="U1540" s="112"/>
      <c r="V1540" s="112"/>
      <c r="W1540" s="112"/>
      <c r="X1540" s="112"/>
      <c r="Y1540" s="112"/>
      <c r="Z1540" s="112"/>
      <c r="AA1540" s="112"/>
      <c r="AB1540" s="112"/>
      <c r="AC1540" s="112"/>
      <c r="AD1540" s="112"/>
      <c r="AE1540" s="93"/>
      <c r="AG1540">
        <f t="shared" si="565"/>
        <v>0</v>
      </c>
      <c r="AH1540" s="247">
        <f t="shared" si="566"/>
        <v>0</v>
      </c>
      <c r="AI1540" s="310" t="str">
        <f>IF(AH1540=0,"",
IF(SUM($AH$1088:AH1540)=1,AJ1540,
IF($AH$1663&gt;SUM($AH$1088:AH1540),_xlfn.CONCAT(", ",AJ1540),
IF($AH$1663=SUM($AH$1088:AH1540),_xlfn.CONCAT(" y ",AJ1540)))))</f>
        <v/>
      </c>
      <c r="AJ1540" s="421">
        <v>453</v>
      </c>
      <c r="AK1540">
        <f t="shared" si="564"/>
        <v>0</v>
      </c>
      <c r="AL1540">
        <f t="shared" si="567"/>
        <v>0</v>
      </c>
      <c r="AM1540">
        <f t="shared" si="568"/>
        <v>0</v>
      </c>
      <c r="AN1540">
        <f t="shared" si="569"/>
        <v>0</v>
      </c>
      <c r="AO1540">
        <f t="shared" si="570"/>
        <v>0</v>
      </c>
      <c r="AP1540">
        <f t="shared" si="571"/>
        <v>0</v>
      </c>
      <c r="AQ1540">
        <f t="shared" si="572"/>
        <v>0</v>
      </c>
      <c r="AR1540">
        <f t="shared" si="573"/>
        <v>0</v>
      </c>
      <c r="AS1540">
        <f t="shared" si="574"/>
        <v>0</v>
      </c>
      <c r="AT1540">
        <f t="shared" si="575"/>
        <v>0</v>
      </c>
      <c r="AU1540">
        <f t="shared" si="576"/>
        <v>0</v>
      </c>
      <c r="AV1540">
        <f t="shared" si="577"/>
        <v>0</v>
      </c>
      <c r="AW1540">
        <f t="shared" si="578"/>
        <v>0</v>
      </c>
      <c r="AX1540">
        <f t="shared" si="579"/>
        <v>0</v>
      </c>
      <c r="AY1540">
        <f t="shared" si="580"/>
        <v>0</v>
      </c>
      <c r="AZ1540">
        <f t="shared" si="581"/>
        <v>0</v>
      </c>
      <c r="BA1540">
        <f t="shared" si="582"/>
        <v>0</v>
      </c>
      <c r="BB1540">
        <f t="shared" si="583"/>
        <v>0</v>
      </c>
      <c r="BC1540">
        <f t="shared" si="584"/>
        <v>0</v>
      </c>
      <c r="BD1540">
        <f t="shared" si="585"/>
        <v>0</v>
      </c>
      <c r="BE1540">
        <f t="shared" si="586"/>
        <v>0</v>
      </c>
      <c r="BF1540">
        <f t="shared" si="587"/>
        <v>0</v>
      </c>
      <c r="BG1540">
        <f t="shared" si="588"/>
        <v>0</v>
      </c>
      <c r="BH1540">
        <f t="shared" si="589"/>
        <v>0</v>
      </c>
      <c r="BI1540">
        <f t="shared" si="590"/>
        <v>0</v>
      </c>
      <c r="BJ1540" s="311">
        <f t="shared" si="591"/>
        <v>0</v>
      </c>
      <c r="BK1540" s="312">
        <f t="shared" si="592"/>
        <v>0</v>
      </c>
      <c r="BL1540" s="313">
        <f t="shared" si="593"/>
        <v>0</v>
      </c>
      <c r="BM1540" s="314">
        <f t="shared" si="600"/>
        <v>0</v>
      </c>
      <c r="BN1540" s="311">
        <f t="shared" si="594"/>
        <v>0</v>
      </c>
      <c r="BO1540" s="312">
        <f t="shared" si="595"/>
        <v>0</v>
      </c>
      <c r="BP1540" s="313">
        <f t="shared" si="596"/>
        <v>0</v>
      </c>
      <c r="BQ1540" s="314">
        <f t="shared" si="601"/>
        <v>0</v>
      </c>
      <c r="BR1540" s="311">
        <f t="shared" si="597"/>
        <v>0</v>
      </c>
      <c r="BS1540" s="312">
        <f t="shared" si="598"/>
        <v>0</v>
      </c>
      <c r="BT1540" s="313">
        <f t="shared" si="599"/>
        <v>0</v>
      </c>
      <c r="BU1540" s="314">
        <f t="shared" si="602"/>
        <v>0</v>
      </c>
      <c r="BV1540" s="247">
        <f t="shared" si="603"/>
        <v>0</v>
      </c>
      <c r="BW1540" s="310" t="str">
        <f>IF(BV1540=0,"",
IF(SUM($BV$1089:BV1540)=1,BX1540,
IF($BV$1664&gt;SUM($BV$1089:BV1540),_xlfn.CONCAT(", ",BX1540),
IF($BV$1664=SUM($BV$1089:BV1540),_xlfn.CONCAT(" y ",BX1540)))))</f>
        <v/>
      </c>
      <c r="BX1540" s="421">
        <v>452</v>
      </c>
      <c r="BY1540"/>
      <c r="BZ1540"/>
      <c r="CA1540"/>
      <c r="CB1540"/>
      <c r="CC1540"/>
      <c r="CD1540"/>
      <c r="CE1540"/>
      <c r="CF1540"/>
      <c r="CG1540"/>
      <c r="CH1540"/>
      <c r="CI1540"/>
      <c r="CJ1540"/>
      <c r="CK1540"/>
      <c r="CL1540"/>
      <c r="CM1540"/>
      <c r="CN1540"/>
      <c r="CO1540"/>
      <c r="CP1540"/>
      <c r="CQ1540"/>
      <c r="CR1540"/>
      <c r="CS1540"/>
      <c r="CT1540"/>
      <c r="CU1540"/>
      <c r="CV1540"/>
      <c r="CW1540"/>
      <c r="CX1540"/>
      <c r="CY1540"/>
      <c r="CZ1540"/>
      <c r="DA1540"/>
      <c r="DB1540"/>
      <c r="DC1540"/>
      <c r="DD1540"/>
      <c r="DE1540"/>
      <c r="DF1540"/>
      <c r="DG1540"/>
      <c r="DH1540"/>
      <c r="DI1540"/>
      <c r="DJ1540"/>
      <c r="DK1540"/>
      <c r="DL1540"/>
      <c r="DM1540"/>
      <c r="DN1540"/>
      <c r="DO1540"/>
      <c r="DP1540"/>
      <c r="DQ1540"/>
      <c r="DR1540"/>
      <c r="DS1540"/>
      <c r="DT1540"/>
      <c r="DU1540"/>
      <c r="DV1540"/>
      <c r="DW1540"/>
      <c r="DX1540"/>
      <c r="DY1540"/>
      <c r="DZ1540"/>
      <c r="EA1540"/>
      <c r="EB1540"/>
      <c r="EC1540"/>
    </row>
    <row r="1541" spans="1:133" ht="14.25">
      <c r="A1541" s="405"/>
      <c r="B1541" s="6"/>
      <c r="C1541" s="421" t="s">
        <v>7118</v>
      </c>
      <c r="D1541" s="668" t="str">
        <f>IF($AC$1082="","",IF(HLOOKUP($AC$1082,Presentación!$AQ$3:$BV$574,Presentación!AP456)="","",HLOOKUP($AC$1082,Presentación!$AQ$3:$BV$574,Presentación!AP456,0)))</f>
        <v/>
      </c>
      <c r="E1541" s="669"/>
      <c r="F1541" s="670"/>
      <c r="G1541" s="763" t="str">
        <f>IF($AC$1082="","",IF(HLOOKUP($AC$1082,Presentación!$BZ$3:$DE$574,Presentación!AP456,0)="","",HLOOKUP($AC$1082,Presentación!$BZ$3:$DE$574,Presentación!AP456,0)))</f>
        <v/>
      </c>
      <c r="H1541" s="669"/>
      <c r="I1541" s="669"/>
      <c r="J1541" s="669"/>
      <c r="K1541" s="669"/>
      <c r="L1541" s="670"/>
      <c r="M1541" s="112"/>
      <c r="N1541" s="112"/>
      <c r="O1541" s="112"/>
      <c r="P1541" s="112"/>
      <c r="Q1541" s="112"/>
      <c r="R1541" s="112"/>
      <c r="S1541" s="112"/>
      <c r="T1541" s="112"/>
      <c r="U1541" s="112"/>
      <c r="V1541" s="112"/>
      <c r="W1541" s="112"/>
      <c r="X1541" s="112"/>
      <c r="Y1541" s="112"/>
      <c r="Z1541" s="112"/>
      <c r="AA1541" s="112"/>
      <c r="AB1541" s="112"/>
      <c r="AC1541" s="112"/>
      <c r="AD1541" s="112"/>
      <c r="AE1541" s="93"/>
      <c r="AG1541">
        <f t="shared" si="565"/>
        <v>0</v>
      </c>
      <c r="AH1541" s="247">
        <f t="shared" si="566"/>
        <v>0</v>
      </c>
      <c r="AI1541" s="310" t="str">
        <f>IF(AH1541=0,"",
IF(SUM($AH$1088:AH1541)=1,AJ1541,
IF($AH$1663&gt;SUM($AH$1088:AH1541),_xlfn.CONCAT(", ",AJ1541),
IF($AH$1663=SUM($AH$1088:AH1541),_xlfn.CONCAT(" y ",AJ1541)))))</f>
        <v/>
      </c>
      <c r="AJ1541" s="421">
        <v>454</v>
      </c>
      <c r="AK1541">
        <f t="shared" si="564"/>
        <v>0</v>
      </c>
      <c r="AL1541">
        <f t="shared" si="567"/>
        <v>0</v>
      </c>
      <c r="AM1541">
        <f t="shared" si="568"/>
        <v>0</v>
      </c>
      <c r="AN1541">
        <f t="shared" si="569"/>
        <v>0</v>
      </c>
      <c r="AO1541">
        <f t="shared" si="570"/>
        <v>0</v>
      </c>
      <c r="AP1541">
        <f t="shared" si="571"/>
        <v>0</v>
      </c>
      <c r="AQ1541">
        <f t="shared" si="572"/>
        <v>0</v>
      </c>
      <c r="AR1541">
        <f t="shared" si="573"/>
        <v>0</v>
      </c>
      <c r="AS1541">
        <f t="shared" si="574"/>
        <v>0</v>
      </c>
      <c r="AT1541">
        <f t="shared" si="575"/>
        <v>0</v>
      </c>
      <c r="AU1541">
        <f t="shared" si="576"/>
        <v>0</v>
      </c>
      <c r="AV1541">
        <f t="shared" si="577"/>
        <v>0</v>
      </c>
      <c r="AW1541">
        <f t="shared" si="578"/>
        <v>0</v>
      </c>
      <c r="AX1541">
        <f t="shared" si="579"/>
        <v>0</v>
      </c>
      <c r="AY1541">
        <f t="shared" si="580"/>
        <v>0</v>
      </c>
      <c r="AZ1541">
        <f t="shared" si="581"/>
        <v>0</v>
      </c>
      <c r="BA1541">
        <f t="shared" si="582"/>
        <v>0</v>
      </c>
      <c r="BB1541">
        <f t="shared" si="583"/>
        <v>0</v>
      </c>
      <c r="BC1541">
        <f t="shared" si="584"/>
        <v>0</v>
      </c>
      <c r="BD1541">
        <f t="shared" si="585"/>
        <v>0</v>
      </c>
      <c r="BE1541">
        <f t="shared" si="586"/>
        <v>0</v>
      </c>
      <c r="BF1541">
        <f t="shared" si="587"/>
        <v>0</v>
      </c>
      <c r="BG1541">
        <f t="shared" si="588"/>
        <v>0</v>
      </c>
      <c r="BH1541">
        <f t="shared" si="589"/>
        <v>0</v>
      </c>
      <c r="BI1541">
        <f t="shared" si="590"/>
        <v>0</v>
      </c>
      <c r="BJ1541" s="311">
        <f t="shared" si="591"/>
        <v>0</v>
      </c>
      <c r="BK1541" s="312">
        <f t="shared" si="592"/>
        <v>0</v>
      </c>
      <c r="BL1541" s="313">
        <f t="shared" si="593"/>
        <v>0</v>
      </c>
      <c r="BM1541" s="314">
        <f t="shared" si="600"/>
        <v>0</v>
      </c>
      <c r="BN1541" s="311">
        <f t="shared" si="594"/>
        <v>0</v>
      </c>
      <c r="BO1541" s="312">
        <f t="shared" si="595"/>
        <v>0</v>
      </c>
      <c r="BP1541" s="313">
        <f t="shared" si="596"/>
        <v>0</v>
      </c>
      <c r="BQ1541" s="314">
        <f t="shared" si="601"/>
        <v>0</v>
      </c>
      <c r="BR1541" s="311">
        <f t="shared" si="597"/>
        <v>0</v>
      </c>
      <c r="BS1541" s="312">
        <f t="shared" si="598"/>
        <v>0</v>
      </c>
      <c r="BT1541" s="313">
        <f t="shared" si="599"/>
        <v>0</v>
      </c>
      <c r="BU1541" s="314">
        <f t="shared" si="602"/>
        <v>0</v>
      </c>
      <c r="BV1541" s="247">
        <f t="shared" si="603"/>
        <v>0</v>
      </c>
      <c r="BW1541" s="310" t="str">
        <f>IF(BV1541=0,"",
IF(SUM($BV$1089:BV1541)=1,BX1541,
IF($BV$1664&gt;SUM($BV$1089:BV1541),_xlfn.CONCAT(", ",BX1541),
IF($BV$1664=SUM($BV$1089:BV1541),_xlfn.CONCAT(" y ",BX1541)))))</f>
        <v/>
      </c>
      <c r="BX1541" s="421">
        <v>453</v>
      </c>
      <c r="BY1541"/>
      <c r="BZ1541"/>
      <c r="CA1541"/>
      <c r="CB1541"/>
      <c r="CC1541"/>
      <c r="CD1541"/>
      <c r="CE1541"/>
      <c r="CF1541"/>
      <c r="CG1541"/>
      <c r="CH1541"/>
      <c r="CI1541"/>
      <c r="CJ1541"/>
      <c r="CK1541"/>
      <c r="CL1541"/>
      <c r="CM1541"/>
      <c r="CN1541"/>
      <c r="CO1541"/>
      <c r="CP1541"/>
      <c r="CQ1541"/>
      <c r="CR1541"/>
      <c r="CS1541"/>
      <c r="CT1541"/>
      <c r="CU1541"/>
      <c r="CV1541"/>
      <c r="CW1541"/>
      <c r="CX1541"/>
      <c r="CY1541"/>
      <c r="CZ1541"/>
      <c r="DA1541"/>
      <c r="DB1541"/>
      <c r="DC1541"/>
      <c r="DD1541"/>
      <c r="DE1541"/>
      <c r="DF1541"/>
      <c r="DG1541"/>
      <c r="DH1541"/>
      <c r="DI1541"/>
      <c r="DJ1541"/>
      <c r="DK1541"/>
      <c r="DL1541"/>
      <c r="DM1541"/>
      <c r="DN1541"/>
      <c r="DO1541"/>
      <c r="DP1541"/>
      <c r="DQ1541"/>
      <c r="DR1541"/>
      <c r="DS1541"/>
      <c r="DT1541"/>
      <c r="DU1541"/>
      <c r="DV1541"/>
      <c r="DW1541"/>
      <c r="DX1541"/>
      <c r="DY1541"/>
      <c r="DZ1541"/>
      <c r="EA1541"/>
      <c r="EB1541"/>
      <c r="EC1541"/>
    </row>
    <row r="1542" spans="1:133" ht="14.25">
      <c r="A1542" s="405"/>
      <c r="B1542" s="6"/>
      <c r="C1542" s="421" t="s">
        <v>7119</v>
      </c>
      <c r="D1542" s="668" t="str">
        <f>IF($AC$1082="","",IF(HLOOKUP($AC$1082,Presentación!$AQ$3:$BV$574,Presentación!AP457)="","",HLOOKUP($AC$1082,Presentación!$AQ$3:$BV$574,Presentación!AP457,0)))</f>
        <v/>
      </c>
      <c r="E1542" s="669"/>
      <c r="F1542" s="670"/>
      <c r="G1542" s="763" t="str">
        <f>IF($AC$1082="","",IF(HLOOKUP($AC$1082,Presentación!$BZ$3:$DE$574,Presentación!AP457,0)="","",HLOOKUP($AC$1082,Presentación!$BZ$3:$DE$574,Presentación!AP457,0)))</f>
        <v/>
      </c>
      <c r="H1542" s="669"/>
      <c r="I1542" s="669"/>
      <c r="J1542" s="669"/>
      <c r="K1542" s="669"/>
      <c r="L1542" s="670"/>
      <c r="M1542" s="112"/>
      <c r="N1542" s="112"/>
      <c r="O1542" s="112"/>
      <c r="P1542" s="112"/>
      <c r="Q1542" s="112"/>
      <c r="R1542" s="112"/>
      <c r="S1542" s="112"/>
      <c r="T1542" s="112"/>
      <c r="U1542" s="112"/>
      <c r="V1542" s="112"/>
      <c r="W1542" s="112"/>
      <c r="X1542" s="112"/>
      <c r="Y1542" s="112"/>
      <c r="Z1542" s="112"/>
      <c r="AA1542" s="112"/>
      <c r="AB1542" s="112"/>
      <c r="AC1542" s="112"/>
      <c r="AD1542" s="112"/>
      <c r="AE1542" s="93"/>
      <c r="AG1542">
        <f t="shared" si="565"/>
        <v>0</v>
      </c>
      <c r="AH1542" s="247">
        <f t="shared" si="566"/>
        <v>0</v>
      </c>
      <c r="AI1542" s="310" t="str">
        <f>IF(AH1542=0,"",
IF(SUM($AH$1088:AH1542)=1,AJ1542,
IF($AH$1663&gt;SUM($AH$1088:AH1542),_xlfn.CONCAT(", ",AJ1542),
IF($AH$1663=SUM($AH$1088:AH1542),_xlfn.CONCAT(" y ",AJ1542)))))</f>
        <v/>
      </c>
      <c r="AJ1542" s="421">
        <v>455</v>
      </c>
      <c r="AK1542">
        <f t="shared" si="564"/>
        <v>0</v>
      </c>
      <c r="AL1542">
        <f t="shared" si="567"/>
        <v>0</v>
      </c>
      <c r="AM1542">
        <f t="shared" si="568"/>
        <v>0</v>
      </c>
      <c r="AN1542">
        <f t="shared" si="569"/>
        <v>0</v>
      </c>
      <c r="AO1542">
        <f t="shared" si="570"/>
        <v>0</v>
      </c>
      <c r="AP1542">
        <f t="shared" si="571"/>
        <v>0</v>
      </c>
      <c r="AQ1542">
        <f t="shared" si="572"/>
        <v>0</v>
      </c>
      <c r="AR1542">
        <f t="shared" si="573"/>
        <v>0</v>
      </c>
      <c r="AS1542">
        <f t="shared" si="574"/>
        <v>0</v>
      </c>
      <c r="AT1542">
        <f t="shared" si="575"/>
        <v>0</v>
      </c>
      <c r="AU1542">
        <f t="shared" si="576"/>
        <v>0</v>
      </c>
      <c r="AV1542">
        <f t="shared" si="577"/>
        <v>0</v>
      </c>
      <c r="AW1542">
        <f t="shared" si="578"/>
        <v>0</v>
      </c>
      <c r="AX1542">
        <f t="shared" si="579"/>
        <v>0</v>
      </c>
      <c r="AY1542">
        <f t="shared" si="580"/>
        <v>0</v>
      </c>
      <c r="AZ1542">
        <f t="shared" si="581"/>
        <v>0</v>
      </c>
      <c r="BA1542">
        <f t="shared" si="582"/>
        <v>0</v>
      </c>
      <c r="BB1542">
        <f t="shared" si="583"/>
        <v>0</v>
      </c>
      <c r="BC1542">
        <f t="shared" si="584"/>
        <v>0</v>
      </c>
      <c r="BD1542">
        <f t="shared" si="585"/>
        <v>0</v>
      </c>
      <c r="BE1542">
        <f t="shared" si="586"/>
        <v>0</v>
      </c>
      <c r="BF1542">
        <f t="shared" si="587"/>
        <v>0</v>
      </c>
      <c r="BG1542">
        <f t="shared" si="588"/>
        <v>0</v>
      </c>
      <c r="BH1542">
        <f t="shared" si="589"/>
        <v>0</v>
      </c>
      <c r="BI1542">
        <f t="shared" si="590"/>
        <v>0</v>
      </c>
      <c r="BJ1542" s="311">
        <f t="shared" si="591"/>
        <v>0</v>
      </c>
      <c r="BK1542" s="312">
        <f t="shared" si="592"/>
        <v>0</v>
      </c>
      <c r="BL1542" s="313">
        <f t="shared" si="593"/>
        <v>0</v>
      </c>
      <c r="BM1542" s="314">
        <f t="shared" si="600"/>
        <v>0</v>
      </c>
      <c r="BN1542" s="311">
        <f t="shared" si="594"/>
        <v>0</v>
      </c>
      <c r="BO1542" s="312">
        <f t="shared" si="595"/>
        <v>0</v>
      </c>
      <c r="BP1542" s="313">
        <f t="shared" si="596"/>
        <v>0</v>
      </c>
      <c r="BQ1542" s="314">
        <f t="shared" si="601"/>
        <v>0</v>
      </c>
      <c r="BR1542" s="311">
        <f t="shared" si="597"/>
        <v>0</v>
      </c>
      <c r="BS1542" s="312">
        <f t="shared" si="598"/>
        <v>0</v>
      </c>
      <c r="BT1542" s="313">
        <f t="shared" si="599"/>
        <v>0</v>
      </c>
      <c r="BU1542" s="314">
        <f t="shared" si="602"/>
        <v>0</v>
      </c>
      <c r="BV1542" s="247">
        <f t="shared" si="603"/>
        <v>0</v>
      </c>
      <c r="BW1542" s="310" t="str">
        <f>IF(BV1542=0,"",
IF(SUM($BV$1089:BV1542)=1,BX1542,
IF($BV$1664&gt;SUM($BV$1089:BV1542),_xlfn.CONCAT(", ",BX1542),
IF($BV$1664=SUM($BV$1089:BV1542),_xlfn.CONCAT(" y ",BX1542)))))</f>
        <v/>
      </c>
      <c r="BX1542" s="421">
        <v>454</v>
      </c>
      <c r="BY1542"/>
      <c r="BZ1542"/>
      <c r="CA1542"/>
      <c r="CB1542"/>
      <c r="CC1542"/>
      <c r="CD1542"/>
      <c r="CE1542"/>
      <c r="CF1542"/>
      <c r="CG1542"/>
      <c r="CH1542"/>
      <c r="CI1542"/>
      <c r="CJ1542"/>
      <c r="CK1542"/>
      <c r="CL1542"/>
      <c r="CM1542"/>
      <c r="CN1542"/>
      <c r="CO1542"/>
      <c r="CP1542"/>
      <c r="CQ1542"/>
      <c r="CR1542"/>
      <c r="CS1542"/>
      <c r="CT1542"/>
      <c r="CU1542"/>
      <c r="CV1542"/>
      <c r="CW1542"/>
      <c r="CX1542"/>
      <c r="CY1542"/>
      <c r="CZ1542"/>
      <c r="DA1542"/>
      <c r="DB1542"/>
      <c r="DC1542"/>
      <c r="DD1542"/>
      <c r="DE1542"/>
      <c r="DF1542"/>
      <c r="DG1542"/>
      <c r="DH1542"/>
      <c r="DI1542"/>
      <c r="DJ1542"/>
      <c r="DK1542"/>
      <c r="DL1542"/>
      <c r="DM1542"/>
      <c r="DN1542"/>
      <c r="DO1542"/>
      <c r="DP1542"/>
      <c r="DQ1542"/>
      <c r="DR1542"/>
      <c r="DS1542"/>
      <c r="DT1542"/>
      <c r="DU1542"/>
      <c r="DV1542"/>
      <c r="DW1542"/>
      <c r="DX1542"/>
      <c r="DY1542"/>
      <c r="DZ1542"/>
      <c r="EA1542"/>
      <c r="EB1542"/>
      <c r="EC1542"/>
    </row>
    <row r="1543" spans="1:133" ht="14.25">
      <c r="A1543" s="405"/>
      <c r="B1543" s="6"/>
      <c r="C1543" s="421" t="s">
        <v>7120</v>
      </c>
      <c r="D1543" s="668" t="str">
        <f>IF($AC$1082="","",IF(HLOOKUP($AC$1082,Presentación!$AQ$3:$BV$574,Presentación!AP458)="","",HLOOKUP($AC$1082,Presentación!$AQ$3:$BV$574,Presentación!AP458,0)))</f>
        <v/>
      </c>
      <c r="E1543" s="669"/>
      <c r="F1543" s="670"/>
      <c r="G1543" s="763" t="str">
        <f>IF($AC$1082="","",IF(HLOOKUP($AC$1082,Presentación!$BZ$3:$DE$574,Presentación!AP458,0)="","",HLOOKUP($AC$1082,Presentación!$BZ$3:$DE$574,Presentación!AP458,0)))</f>
        <v/>
      </c>
      <c r="H1543" s="669"/>
      <c r="I1543" s="669"/>
      <c r="J1543" s="669"/>
      <c r="K1543" s="669"/>
      <c r="L1543" s="670"/>
      <c r="M1543" s="112"/>
      <c r="N1543" s="112"/>
      <c r="O1543" s="112"/>
      <c r="P1543" s="112"/>
      <c r="Q1543" s="112"/>
      <c r="R1543" s="112"/>
      <c r="S1543" s="112"/>
      <c r="T1543" s="112"/>
      <c r="U1543" s="112"/>
      <c r="V1543" s="112"/>
      <c r="W1543" s="112"/>
      <c r="X1543" s="112"/>
      <c r="Y1543" s="112"/>
      <c r="Z1543" s="112"/>
      <c r="AA1543" s="112"/>
      <c r="AB1543" s="112"/>
      <c r="AC1543" s="112"/>
      <c r="AD1543" s="112"/>
      <c r="AE1543" s="93"/>
      <c r="AG1543">
        <f t="shared" si="565"/>
        <v>0</v>
      </c>
      <c r="AH1543" s="247">
        <f t="shared" si="566"/>
        <v>0</v>
      </c>
      <c r="AI1543" s="310" t="str">
        <f>IF(AH1543=0,"",
IF(SUM($AH$1088:AH1543)=1,AJ1543,
IF($AH$1663&gt;SUM($AH$1088:AH1543),_xlfn.CONCAT(", ",AJ1543),
IF($AH$1663=SUM($AH$1088:AH1543),_xlfn.CONCAT(" y ",AJ1543)))))</f>
        <v/>
      </c>
      <c r="AJ1543" s="421">
        <v>456</v>
      </c>
      <c r="AK1543">
        <f t="shared" si="564"/>
        <v>0</v>
      </c>
      <c r="AL1543">
        <f t="shared" si="567"/>
        <v>0</v>
      </c>
      <c r="AM1543">
        <f t="shared" si="568"/>
        <v>0</v>
      </c>
      <c r="AN1543">
        <f t="shared" si="569"/>
        <v>0</v>
      </c>
      <c r="AO1543">
        <f t="shared" si="570"/>
        <v>0</v>
      </c>
      <c r="AP1543">
        <f t="shared" si="571"/>
        <v>0</v>
      </c>
      <c r="AQ1543">
        <f t="shared" si="572"/>
        <v>0</v>
      </c>
      <c r="AR1543">
        <f t="shared" si="573"/>
        <v>0</v>
      </c>
      <c r="AS1543">
        <f t="shared" si="574"/>
        <v>0</v>
      </c>
      <c r="AT1543">
        <f t="shared" si="575"/>
        <v>0</v>
      </c>
      <c r="AU1543">
        <f t="shared" si="576"/>
        <v>0</v>
      </c>
      <c r="AV1543">
        <f t="shared" si="577"/>
        <v>0</v>
      </c>
      <c r="AW1543">
        <f t="shared" si="578"/>
        <v>0</v>
      </c>
      <c r="AX1543">
        <f t="shared" si="579"/>
        <v>0</v>
      </c>
      <c r="AY1543">
        <f t="shared" si="580"/>
        <v>0</v>
      </c>
      <c r="AZ1543">
        <f t="shared" si="581"/>
        <v>0</v>
      </c>
      <c r="BA1543">
        <f t="shared" si="582"/>
        <v>0</v>
      </c>
      <c r="BB1543">
        <f t="shared" si="583"/>
        <v>0</v>
      </c>
      <c r="BC1543">
        <f t="shared" si="584"/>
        <v>0</v>
      </c>
      <c r="BD1543">
        <f t="shared" si="585"/>
        <v>0</v>
      </c>
      <c r="BE1543">
        <f t="shared" si="586"/>
        <v>0</v>
      </c>
      <c r="BF1543">
        <f t="shared" si="587"/>
        <v>0</v>
      </c>
      <c r="BG1543">
        <f t="shared" si="588"/>
        <v>0</v>
      </c>
      <c r="BH1543">
        <f t="shared" si="589"/>
        <v>0</v>
      </c>
      <c r="BI1543">
        <f t="shared" si="590"/>
        <v>0</v>
      </c>
      <c r="BJ1543" s="311">
        <f t="shared" si="591"/>
        <v>0</v>
      </c>
      <c r="BK1543" s="312">
        <f t="shared" si="592"/>
        <v>0</v>
      </c>
      <c r="BL1543" s="313">
        <f t="shared" si="593"/>
        <v>0</v>
      </c>
      <c r="BM1543" s="314">
        <f t="shared" si="600"/>
        <v>0</v>
      </c>
      <c r="BN1543" s="311">
        <f t="shared" si="594"/>
        <v>0</v>
      </c>
      <c r="BO1543" s="312">
        <f t="shared" si="595"/>
        <v>0</v>
      </c>
      <c r="BP1543" s="313">
        <f t="shared" si="596"/>
        <v>0</v>
      </c>
      <c r="BQ1543" s="314">
        <f t="shared" si="601"/>
        <v>0</v>
      </c>
      <c r="BR1543" s="311">
        <f t="shared" si="597"/>
        <v>0</v>
      </c>
      <c r="BS1543" s="312">
        <f t="shared" si="598"/>
        <v>0</v>
      </c>
      <c r="BT1543" s="313">
        <f t="shared" si="599"/>
        <v>0</v>
      </c>
      <c r="BU1543" s="314">
        <f t="shared" si="602"/>
        <v>0</v>
      </c>
      <c r="BV1543" s="247">
        <f t="shared" si="603"/>
        <v>0</v>
      </c>
      <c r="BW1543" s="310" t="str">
        <f>IF(BV1543=0,"",
IF(SUM($BV$1089:BV1543)=1,BX1543,
IF($BV$1664&gt;SUM($BV$1089:BV1543),_xlfn.CONCAT(", ",BX1543),
IF($BV$1664=SUM($BV$1089:BV1543),_xlfn.CONCAT(" y ",BX1543)))))</f>
        <v/>
      </c>
      <c r="BX1543" s="421">
        <v>455</v>
      </c>
      <c r="BY1543"/>
      <c r="BZ1543"/>
      <c r="CA1543"/>
      <c r="CB1543"/>
      <c r="CC1543"/>
      <c r="CD1543"/>
      <c r="CE1543"/>
      <c r="CF1543"/>
      <c r="CG1543"/>
      <c r="CH1543"/>
      <c r="CI1543"/>
      <c r="CJ1543"/>
      <c r="CK1543"/>
      <c r="CL1543"/>
      <c r="CM1543"/>
      <c r="CN1543"/>
      <c r="CO1543"/>
      <c r="CP1543"/>
      <c r="CQ1543"/>
      <c r="CR1543"/>
      <c r="CS1543"/>
      <c r="CT1543"/>
      <c r="CU1543"/>
      <c r="CV1543"/>
      <c r="CW1543"/>
      <c r="CX1543"/>
      <c r="CY1543"/>
      <c r="CZ1543"/>
      <c r="DA1543"/>
      <c r="DB1543"/>
      <c r="DC1543"/>
      <c r="DD1543"/>
      <c r="DE1543"/>
      <c r="DF1543"/>
      <c r="DG1543"/>
      <c r="DH1543"/>
      <c r="DI1543"/>
      <c r="DJ1543"/>
      <c r="DK1543"/>
      <c r="DL1543"/>
      <c r="DM1543"/>
      <c r="DN1543"/>
      <c r="DO1543"/>
      <c r="DP1543"/>
      <c r="DQ1543"/>
      <c r="DR1543"/>
      <c r="DS1543"/>
      <c r="DT1543"/>
      <c r="DU1543"/>
      <c r="DV1543"/>
      <c r="DW1543"/>
      <c r="DX1543"/>
      <c r="DY1543"/>
      <c r="DZ1543"/>
      <c r="EA1543"/>
      <c r="EB1543"/>
      <c r="EC1543"/>
    </row>
    <row r="1544" spans="1:133" ht="14.25">
      <c r="A1544" s="405"/>
      <c r="B1544" s="6"/>
      <c r="C1544" s="421" t="s">
        <v>7121</v>
      </c>
      <c r="D1544" s="668" t="str">
        <f>IF($AC$1082="","",IF(HLOOKUP($AC$1082,Presentación!$AQ$3:$BV$574,Presentación!AP459)="","",HLOOKUP($AC$1082,Presentación!$AQ$3:$BV$574,Presentación!AP459,0)))</f>
        <v/>
      </c>
      <c r="E1544" s="669"/>
      <c r="F1544" s="670"/>
      <c r="G1544" s="763" t="str">
        <f>IF($AC$1082="","",IF(HLOOKUP($AC$1082,Presentación!$BZ$3:$DE$574,Presentación!AP459,0)="","",HLOOKUP($AC$1082,Presentación!$BZ$3:$DE$574,Presentación!AP459,0)))</f>
        <v/>
      </c>
      <c r="H1544" s="669"/>
      <c r="I1544" s="669"/>
      <c r="J1544" s="669"/>
      <c r="K1544" s="669"/>
      <c r="L1544" s="670"/>
      <c r="M1544" s="112"/>
      <c r="N1544" s="112"/>
      <c r="O1544" s="112"/>
      <c r="P1544" s="112"/>
      <c r="Q1544" s="112"/>
      <c r="R1544" s="112"/>
      <c r="S1544" s="112"/>
      <c r="T1544" s="112"/>
      <c r="U1544" s="112"/>
      <c r="V1544" s="112"/>
      <c r="W1544" s="112"/>
      <c r="X1544" s="112"/>
      <c r="Y1544" s="112"/>
      <c r="Z1544" s="112"/>
      <c r="AA1544" s="112"/>
      <c r="AB1544" s="112"/>
      <c r="AC1544" s="112"/>
      <c r="AD1544" s="112"/>
      <c r="AE1544" s="93"/>
      <c r="AG1544">
        <f t="shared" si="565"/>
        <v>0</v>
      </c>
      <c r="AH1544" s="247">
        <f t="shared" si="566"/>
        <v>0</v>
      </c>
      <c r="AI1544" s="310" t="str">
        <f>IF(AH1544=0,"",
IF(SUM($AH$1088:AH1544)=1,AJ1544,
IF($AH$1663&gt;SUM($AH$1088:AH1544),_xlfn.CONCAT(", ",AJ1544),
IF($AH$1663=SUM($AH$1088:AH1544),_xlfn.CONCAT(" y ",AJ1544)))))</f>
        <v/>
      </c>
      <c r="AJ1544" s="421">
        <v>457</v>
      </c>
      <c r="AK1544">
        <f t="shared" si="564"/>
        <v>0</v>
      </c>
      <c r="AL1544">
        <f t="shared" si="567"/>
        <v>0</v>
      </c>
      <c r="AM1544">
        <f t="shared" si="568"/>
        <v>0</v>
      </c>
      <c r="AN1544">
        <f t="shared" si="569"/>
        <v>0</v>
      </c>
      <c r="AO1544">
        <f t="shared" si="570"/>
        <v>0</v>
      </c>
      <c r="AP1544">
        <f t="shared" si="571"/>
        <v>0</v>
      </c>
      <c r="AQ1544">
        <f t="shared" si="572"/>
        <v>0</v>
      </c>
      <c r="AR1544">
        <f t="shared" si="573"/>
        <v>0</v>
      </c>
      <c r="AS1544">
        <f t="shared" si="574"/>
        <v>0</v>
      </c>
      <c r="AT1544">
        <f t="shared" si="575"/>
        <v>0</v>
      </c>
      <c r="AU1544">
        <f t="shared" si="576"/>
        <v>0</v>
      </c>
      <c r="AV1544">
        <f t="shared" si="577"/>
        <v>0</v>
      </c>
      <c r="AW1544">
        <f t="shared" si="578"/>
        <v>0</v>
      </c>
      <c r="AX1544">
        <f t="shared" si="579"/>
        <v>0</v>
      </c>
      <c r="AY1544">
        <f t="shared" si="580"/>
        <v>0</v>
      </c>
      <c r="AZ1544">
        <f t="shared" si="581"/>
        <v>0</v>
      </c>
      <c r="BA1544">
        <f t="shared" si="582"/>
        <v>0</v>
      </c>
      <c r="BB1544">
        <f t="shared" si="583"/>
        <v>0</v>
      </c>
      <c r="BC1544">
        <f t="shared" si="584"/>
        <v>0</v>
      </c>
      <c r="BD1544">
        <f t="shared" si="585"/>
        <v>0</v>
      </c>
      <c r="BE1544">
        <f t="shared" si="586"/>
        <v>0</v>
      </c>
      <c r="BF1544">
        <f t="shared" si="587"/>
        <v>0</v>
      </c>
      <c r="BG1544">
        <f t="shared" si="588"/>
        <v>0</v>
      </c>
      <c r="BH1544">
        <f t="shared" si="589"/>
        <v>0</v>
      </c>
      <c r="BI1544">
        <f t="shared" si="590"/>
        <v>0</v>
      </c>
      <c r="BJ1544" s="311">
        <f t="shared" si="591"/>
        <v>0</v>
      </c>
      <c r="BK1544" s="312">
        <f t="shared" si="592"/>
        <v>0</v>
      </c>
      <c r="BL1544" s="313">
        <f t="shared" si="593"/>
        <v>0</v>
      </c>
      <c r="BM1544" s="314">
        <f t="shared" si="600"/>
        <v>0</v>
      </c>
      <c r="BN1544" s="311">
        <f t="shared" si="594"/>
        <v>0</v>
      </c>
      <c r="BO1544" s="312">
        <f t="shared" si="595"/>
        <v>0</v>
      </c>
      <c r="BP1544" s="313">
        <f t="shared" si="596"/>
        <v>0</v>
      </c>
      <c r="BQ1544" s="314">
        <f t="shared" si="601"/>
        <v>0</v>
      </c>
      <c r="BR1544" s="311">
        <f t="shared" si="597"/>
        <v>0</v>
      </c>
      <c r="BS1544" s="312">
        <f t="shared" si="598"/>
        <v>0</v>
      </c>
      <c r="BT1544" s="313">
        <f t="shared" si="599"/>
        <v>0</v>
      </c>
      <c r="BU1544" s="314">
        <f t="shared" si="602"/>
        <v>0</v>
      </c>
      <c r="BV1544" s="247">
        <f t="shared" si="603"/>
        <v>0</v>
      </c>
      <c r="BW1544" s="310" t="str">
        <f>IF(BV1544=0,"",
IF(SUM($BV$1089:BV1544)=1,BX1544,
IF($BV$1664&gt;SUM($BV$1089:BV1544),_xlfn.CONCAT(", ",BX1544),
IF($BV$1664=SUM($BV$1089:BV1544),_xlfn.CONCAT(" y ",BX1544)))))</f>
        <v/>
      </c>
      <c r="BX1544" s="421">
        <v>456</v>
      </c>
      <c r="BY1544"/>
      <c r="BZ1544"/>
      <c r="CA1544"/>
      <c r="CB1544"/>
      <c r="CC1544"/>
      <c r="CD1544"/>
      <c r="CE1544"/>
      <c r="CF1544"/>
      <c r="CG1544"/>
      <c r="CH1544"/>
      <c r="CI1544"/>
      <c r="CJ1544"/>
      <c r="CK1544"/>
      <c r="CL1544"/>
      <c r="CM1544"/>
      <c r="CN1544"/>
      <c r="CO1544"/>
      <c r="CP1544"/>
      <c r="CQ1544"/>
      <c r="CR1544"/>
      <c r="CS1544"/>
      <c r="CT1544"/>
      <c r="CU1544"/>
      <c r="CV1544"/>
      <c r="CW1544"/>
      <c r="CX1544"/>
      <c r="CY1544"/>
      <c r="CZ1544"/>
      <c r="DA1544"/>
      <c r="DB1544"/>
      <c r="DC1544"/>
      <c r="DD1544"/>
      <c r="DE1544"/>
      <c r="DF1544"/>
      <c r="DG1544"/>
      <c r="DH1544"/>
      <c r="DI1544"/>
      <c r="DJ1544"/>
      <c r="DK1544"/>
      <c r="DL1544"/>
      <c r="DM1544"/>
      <c r="DN1544"/>
      <c r="DO1544"/>
      <c r="DP1544"/>
      <c r="DQ1544"/>
      <c r="DR1544"/>
      <c r="DS1544"/>
      <c r="DT1544"/>
      <c r="DU1544"/>
      <c r="DV1544"/>
      <c r="DW1544"/>
      <c r="DX1544"/>
      <c r="DY1544"/>
      <c r="DZ1544"/>
      <c r="EA1544"/>
      <c r="EB1544"/>
      <c r="EC1544"/>
    </row>
    <row r="1545" spans="1:133" ht="14.25">
      <c r="A1545" s="405"/>
      <c r="B1545" s="6"/>
      <c r="C1545" s="421" t="s">
        <v>7122</v>
      </c>
      <c r="D1545" s="668" t="str">
        <f>IF($AC$1082="","",IF(HLOOKUP($AC$1082,Presentación!$AQ$3:$BV$574,Presentación!AP460)="","",HLOOKUP($AC$1082,Presentación!$AQ$3:$BV$574,Presentación!AP460,0)))</f>
        <v/>
      </c>
      <c r="E1545" s="669"/>
      <c r="F1545" s="670"/>
      <c r="G1545" s="763" t="str">
        <f>IF($AC$1082="","",IF(HLOOKUP($AC$1082,Presentación!$BZ$3:$DE$574,Presentación!AP460,0)="","",HLOOKUP($AC$1082,Presentación!$BZ$3:$DE$574,Presentación!AP460,0)))</f>
        <v/>
      </c>
      <c r="H1545" s="669"/>
      <c r="I1545" s="669"/>
      <c r="J1545" s="669"/>
      <c r="K1545" s="669"/>
      <c r="L1545" s="670"/>
      <c r="M1545" s="112"/>
      <c r="N1545" s="112"/>
      <c r="O1545" s="112"/>
      <c r="P1545" s="112"/>
      <c r="Q1545" s="112"/>
      <c r="R1545" s="112"/>
      <c r="S1545" s="112"/>
      <c r="T1545" s="112"/>
      <c r="U1545" s="112"/>
      <c r="V1545" s="112"/>
      <c r="W1545" s="112"/>
      <c r="X1545" s="112"/>
      <c r="Y1545" s="112"/>
      <c r="Z1545" s="112"/>
      <c r="AA1545" s="112"/>
      <c r="AB1545" s="112"/>
      <c r="AC1545" s="112"/>
      <c r="AD1545" s="112"/>
      <c r="AE1545" s="93"/>
      <c r="AG1545">
        <f t="shared" si="565"/>
        <v>0</v>
      </c>
      <c r="AH1545" s="247">
        <f t="shared" si="566"/>
        <v>0</v>
      </c>
      <c r="AI1545" s="310" t="str">
        <f>IF(AH1545=0,"",
IF(SUM($AH$1088:AH1545)=1,AJ1545,
IF($AH$1663&gt;SUM($AH$1088:AH1545),_xlfn.CONCAT(", ",AJ1545),
IF($AH$1663=SUM($AH$1088:AH1545),_xlfn.CONCAT(" y ",AJ1545)))))</f>
        <v/>
      </c>
      <c r="AJ1545" s="421">
        <v>458</v>
      </c>
      <c r="AK1545">
        <f t="shared" si="564"/>
        <v>0</v>
      </c>
      <c r="AL1545">
        <f t="shared" si="567"/>
        <v>0</v>
      </c>
      <c r="AM1545">
        <f t="shared" si="568"/>
        <v>0</v>
      </c>
      <c r="AN1545">
        <f t="shared" si="569"/>
        <v>0</v>
      </c>
      <c r="AO1545">
        <f t="shared" si="570"/>
        <v>0</v>
      </c>
      <c r="AP1545">
        <f t="shared" si="571"/>
        <v>0</v>
      </c>
      <c r="AQ1545">
        <f t="shared" si="572"/>
        <v>0</v>
      </c>
      <c r="AR1545">
        <f t="shared" si="573"/>
        <v>0</v>
      </c>
      <c r="AS1545">
        <f t="shared" si="574"/>
        <v>0</v>
      </c>
      <c r="AT1545">
        <f t="shared" si="575"/>
        <v>0</v>
      </c>
      <c r="AU1545">
        <f t="shared" si="576"/>
        <v>0</v>
      </c>
      <c r="AV1545">
        <f t="shared" si="577"/>
        <v>0</v>
      </c>
      <c r="AW1545">
        <f t="shared" si="578"/>
        <v>0</v>
      </c>
      <c r="AX1545">
        <f t="shared" si="579"/>
        <v>0</v>
      </c>
      <c r="AY1545">
        <f t="shared" si="580"/>
        <v>0</v>
      </c>
      <c r="AZ1545">
        <f t="shared" si="581"/>
        <v>0</v>
      </c>
      <c r="BA1545">
        <f t="shared" si="582"/>
        <v>0</v>
      </c>
      <c r="BB1545">
        <f t="shared" si="583"/>
        <v>0</v>
      </c>
      <c r="BC1545">
        <f t="shared" si="584"/>
        <v>0</v>
      </c>
      <c r="BD1545">
        <f t="shared" si="585"/>
        <v>0</v>
      </c>
      <c r="BE1545">
        <f t="shared" si="586"/>
        <v>0</v>
      </c>
      <c r="BF1545">
        <f t="shared" si="587"/>
        <v>0</v>
      </c>
      <c r="BG1545">
        <f t="shared" si="588"/>
        <v>0</v>
      </c>
      <c r="BH1545">
        <f t="shared" si="589"/>
        <v>0</v>
      </c>
      <c r="BI1545">
        <f t="shared" si="590"/>
        <v>0</v>
      </c>
      <c r="BJ1545" s="311">
        <f t="shared" si="591"/>
        <v>0</v>
      </c>
      <c r="BK1545" s="312">
        <f t="shared" si="592"/>
        <v>0</v>
      </c>
      <c r="BL1545" s="313">
        <f t="shared" si="593"/>
        <v>0</v>
      </c>
      <c r="BM1545" s="314">
        <f t="shared" si="600"/>
        <v>0</v>
      </c>
      <c r="BN1545" s="311">
        <f t="shared" si="594"/>
        <v>0</v>
      </c>
      <c r="BO1545" s="312">
        <f t="shared" si="595"/>
        <v>0</v>
      </c>
      <c r="BP1545" s="313">
        <f t="shared" si="596"/>
        <v>0</v>
      </c>
      <c r="BQ1545" s="314">
        <f t="shared" si="601"/>
        <v>0</v>
      </c>
      <c r="BR1545" s="311">
        <f t="shared" si="597"/>
        <v>0</v>
      </c>
      <c r="BS1545" s="312">
        <f t="shared" si="598"/>
        <v>0</v>
      </c>
      <c r="BT1545" s="313">
        <f t="shared" si="599"/>
        <v>0</v>
      </c>
      <c r="BU1545" s="314">
        <f t="shared" si="602"/>
        <v>0</v>
      </c>
      <c r="BV1545" s="247">
        <f t="shared" si="603"/>
        <v>0</v>
      </c>
      <c r="BW1545" s="310" t="str">
        <f>IF(BV1545=0,"",
IF(SUM($BV$1089:BV1545)=1,BX1545,
IF($BV$1664&gt;SUM($BV$1089:BV1545),_xlfn.CONCAT(", ",BX1545),
IF($BV$1664=SUM($BV$1089:BV1545),_xlfn.CONCAT(" y ",BX1545)))))</f>
        <v/>
      </c>
      <c r="BX1545" s="421">
        <v>457</v>
      </c>
      <c r="BY1545"/>
      <c r="BZ1545"/>
      <c r="CA1545"/>
      <c r="CB1545"/>
      <c r="CC1545"/>
      <c r="CD1545"/>
      <c r="CE1545"/>
      <c r="CF1545"/>
      <c r="CG1545"/>
      <c r="CH1545"/>
      <c r="CI1545"/>
      <c r="CJ1545"/>
      <c r="CK1545"/>
      <c r="CL1545"/>
      <c r="CM1545"/>
      <c r="CN1545"/>
      <c r="CO1545"/>
      <c r="CP1545"/>
      <c r="CQ1545"/>
      <c r="CR1545"/>
      <c r="CS1545"/>
      <c r="CT1545"/>
      <c r="CU1545"/>
      <c r="CV1545"/>
      <c r="CW1545"/>
      <c r="CX1545"/>
      <c r="CY1545"/>
      <c r="CZ1545"/>
      <c r="DA1545"/>
      <c r="DB1545"/>
      <c r="DC1545"/>
      <c r="DD1545"/>
      <c r="DE1545"/>
      <c r="DF1545"/>
      <c r="DG1545"/>
      <c r="DH1545"/>
      <c r="DI1545"/>
      <c r="DJ1545"/>
      <c r="DK1545"/>
      <c r="DL1545"/>
      <c r="DM1545"/>
      <c r="DN1545"/>
      <c r="DO1545"/>
      <c r="DP1545"/>
      <c r="DQ1545"/>
      <c r="DR1545"/>
      <c r="DS1545"/>
      <c r="DT1545"/>
      <c r="DU1545"/>
      <c r="DV1545"/>
      <c r="DW1545"/>
      <c r="DX1545"/>
      <c r="DY1545"/>
      <c r="DZ1545"/>
      <c r="EA1545"/>
      <c r="EB1545"/>
      <c r="EC1545"/>
    </row>
    <row r="1546" spans="1:133" ht="14.25">
      <c r="A1546" s="405"/>
      <c r="B1546" s="6"/>
      <c r="C1546" s="421" t="s">
        <v>7123</v>
      </c>
      <c r="D1546" s="668" t="str">
        <f>IF($AC$1082="","",IF(HLOOKUP($AC$1082,Presentación!$AQ$3:$BV$574,Presentación!AP461)="","",HLOOKUP($AC$1082,Presentación!$AQ$3:$BV$574,Presentación!AP461,0)))</f>
        <v/>
      </c>
      <c r="E1546" s="669"/>
      <c r="F1546" s="670"/>
      <c r="G1546" s="763" t="str">
        <f>IF($AC$1082="","",IF(HLOOKUP($AC$1082,Presentación!$BZ$3:$DE$574,Presentación!AP461,0)="","",HLOOKUP($AC$1082,Presentación!$BZ$3:$DE$574,Presentación!AP461,0)))</f>
        <v/>
      </c>
      <c r="H1546" s="669"/>
      <c r="I1546" s="669"/>
      <c r="J1546" s="669"/>
      <c r="K1546" s="669"/>
      <c r="L1546" s="670"/>
      <c r="M1546" s="112"/>
      <c r="N1546" s="112"/>
      <c r="O1546" s="112"/>
      <c r="P1546" s="112"/>
      <c r="Q1546" s="112"/>
      <c r="R1546" s="112"/>
      <c r="S1546" s="112"/>
      <c r="T1546" s="112"/>
      <c r="U1546" s="112"/>
      <c r="V1546" s="112"/>
      <c r="W1546" s="112"/>
      <c r="X1546" s="112"/>
      <c r="Y1546" s="112"/>
      <c r="Z1546" s="112"/>
      <c r="AA1546" s="112"/>
      <c r="AB1546" s="112"/>
      <c r="AC1546" s="112"/>
      <c r="AD1546" s="112"/>
      <c r="AE1546" s="93"/>
      <c r="AG1546">
        <f t="shared" si="565"/>
        <v>0</v>
      </c>
      <c r="AH1546" s="247">
        <f t="shared" si="566"/>
        <v>0</v>
      </c>
      <c r="AI1546" s="310" t="str">
        <f>IF(AH1546=0,"",
IF(SUM($AH$1088:AH1546)=1,AJ1546,
IF($AH$1663&gt;SUM($AH$1088:AH1546),_xlfn.CONCAT(", ",AJ1546),
IF($AH$1663=SUM($AH$1088:AH1546),_xlfn.CONCAT(" y ",AJ1546)))))</f>
        <v/>
      </c>
      <c r="AJ1546" s="421">
        <v>459</v>
      </c>
      <c r="AK1546">
        <f t="shared" si="564"/>
        <v>0</v>
      </c>
      <c r="AL1546">
        <f t="shared" si="567"/>
        <v>0</v>
      </c>
      <c r="AM1546">
        <f t="shared" si="568"/>
        <v>0</v>
      </c>
      <c r="AN1546">
        <f t="shared" si="569"/>
        <v>0</v>
      </c>
      <c r="AO1546">
        <f t="shared" si="570"/>
        <v>0</v>
      </c>
      <c r="AP1546">
        <f t="shared" si="571"/>
        <v>0</v>
      </c>
      <c r="AQ1546">
        <f t="shared" si="572"/>
        <v>0</v>
      </c>
      <c r="AR1546">
        <f t="shared" si="573"/>
        <v>0</v>
      </c>
      <c r="AS1546">
        <f t="shared" si="574"/>
        <v>0</v>
      </c>
      <c r="AT1546">
        <f t="shared" si="575"/>
        <v>0</v>
      </c>
      <c r="AU1546">
        <f t="shared" si="576"/>
        <v>0</v>
      </c>
      <c r="AV1546">
        <f t="shared" si="577"/>
        <v>0</v>
      </c>
      <c r="AW1546">
        <f t="shared" si="578"/>
        <v>0</v>
      </c>
      <c r="AX1546">
        <f t="shared" si="579"/>
        <v>0</v>
      </c>
      <c r="AY1546">
        <f t="shared" si="580"/>
        <v>0</v>
      </c>
      <c r="AZ1546">
        <f t="shared" si="581"/>
        <v>0</v>
      </c>
      <c r="BA1546">
        <f t="shared" si="582"/>
        <v>0</v>
      </c>
      <c r="BB1546">
        <f t="shared" si="583"/>
        <v>0</v>
      </c>
      <c r="BC1546">
        <f t="shared" si="584"/>
        <v>0</v>
      </c>
      <c r="BD1546">
        <f t="shared" si="585"/>
        <v>0</v>
      </c>
      <c r="BE1546">
        <f t="shared" si="586"/>
        <v>0</v>
      </c>
      <c r="BF1546">
        <f t="shared" si="587"/>
        <v>0</v>
      </c>
      <c r="BG1546">
        <f t="shared" si="588"/>
        <v>0</v>
      </c>
      <c r="BH1546">
        <f t="shared" si="589"/>
        <v>0</v>
      </c>
      <c r="BI1546">
        <f t="shared" si="590"/>
        <v>0</v>
      </c>
      <c r="BJ1546" s="311">
        <f t="shared" si="591"/>
        <v>0</v>
      </c>
      <c r="BK1546" s="312">
        <f t="shared" si="592"/>
        <v>0</v>
      </c>
      <c r="BL1546" s="313">
        <f t="shared" si="593"/>
        <v>0</v>
      </c>
      <c r="BM1546" s="314">
        <f t="shared" si="600"/>
        <v>0</v>
      </c>
      <c r="BN1546" s="311">
        <f t="shared" si="594"/>
        <v>0</v>
      </c>
      <c r="BO1546" s="312">
        <f t="shared" si="595"/>
        <v>0</v>
      </c>
      <c r="BP1546" s="313">
        <f t="shared" si="596"/>
        <v>0</v>
      </c>
      <c r="BQ1546" s="314">
        <f t="shared" si="601"/>
        <v>0</v>
      </c>
      <c r="BR1546" s="311">
        <f t="shared" si="597"/>
        <v>0</v>
      </c>
      <c r="BS1546" s="312">
        <f t="shared" si="598"/>
        <v>0</v>
      </c>
      <c r="BT1546" s="313">
        <f t="shared" si="599"/>
        <v>0</v>
      </c>
      <c r="BU1546" s="314">
        <f t="shared" si="602"/>
        <v>0</v>
      </c>
      <c r="BV1546" s="247">
        <f t="shared" si="603"/>
        <v>0</v>
      </c>
      <c r="BW1546" s="310" t="str">
        <f>IF(BV1546=0,"",
IF(SUM($BV$1089:BV1546)=1,BX1546,
IF($BV$1664&gt;SUM($BV$1089:BV1546),_xlfn.CONCAT(", ",BX1546),
IF($BV$1664=SUM($BV$1089:BV1546),_xlfn.CONCAT(" y ",BX1546)))))</f>
        <v/>
      </c>
      <c r="BX1546" s="421">
        <v>458</v>
      </c>
      <c r="BY1546"/>
      <c r="BZ1546"/>
      <c r="CA1546"/>
      <c r="CB1546"/>
      <c r="CC1546"/>
      <c r="CD1546"/>
      <c r="CE1546"/>
      <c r="CF1546"/>
      <c r="CG1546"/>
      <c r="CH1546"/>
      <c r="CI1546"/>
      <c r="CJ1546"/>
      <c r="CK1546"/>
      <c r="CL1546"/>
      <c r="CM1546"/>
      <c r="CN1546"/>
      <c r="CO1546"/>
      <c r="CP1546"/>
      <c r="CQ1546"/>
      <c r="CR1546"/>
      <c r="CS1546"/>
      <c r="CT1546"/>
      <c r="CU1546"/>
      <c r="CV1546"/>
      <c r="CW1546"/>
      <c r="CX1546"/>
      <c r="CY1546"/>
      <c r="CZ1546"/>
      <c r="DA1546"/>
      <c r="DB1546"/>
      <c r="DC1546"/>
      <c r="DD1546"/>
      <c r="DE1546"/>
      <c r="DF1546"/>
      <c r="DG1546"/>
      <c r="DH1546"/>
      <c r="DI1546"/>
      <c r="DJ1546"/>
      <c r="DK1546"/>
      <c r="DL1546"/>
      <c r="DM1546"/>
      <c r="DN1546"/>
      <c r="DO1546"/>
      <c r="DP1546"/>
      <c r="DQ1546"/>
      <c r="DR1546"/>
      <c r="DS1546"/>
      <c r="DT1546"/>
      <c r="DU1546"/>
      <c r="DV1546"/>
      <c r="DW1546"/>
      <c r="DX1546"/>
      <c r="DY1546"/>
      <c r="DZ1546"/>
      <c r="EA1546"/>
      <c r="EB1546"/>
      <c r="EC1546"/>
    </row>
    <row r="1547" spans="1:133" ht="14.25">
      <c r="A1547" s="405"/>
      <c r="B1547" s="6"/>
      <c r="C1547" s="421" t="s">
        <v>7124</v>
      </c>
      <c r="D1547" s="668" t="str">
        <f>IF($AC$1082="","",IF(HLOOKUP($AC$1082,Presentación!$AQ$3:$BV$574,Presentación!AP462)="","",HLOOKUP($AC$1082,Presentación!$AQ$3:$BV$574,Presentación!AP462,0)))</f>
        <v/>
      </c>
      <c r="E1547" s="669"/>
      <c r="F1547" s="670"/>
      <c r="G1547" s="763" t="str">
        <f>IF($AC$1082="","",IF(HLOOKUP($AC$1082,Presentación!$BZ$3:$DE$574,Presentación!AP462,0)="","",HLOOKUP($AC$1082,Presentación!$BZ$3:$DE$574,Presentación!AP462,0)))</f>
        <v/>
      </c>
      <c r="H1547" s="669"/>
      <c r="I1547" s="669"/>
      <c r="J1547" s="669"/>
      <c r="K1547" s="669"/>
      <c r="L1547" s="670"/>
      <c r="M1547" s="112"/>
      <c r="N1547" s="112"/>
      <c r="O1547" s="112"/>
      <c r="P1547" s="112"/>
      <c r="Q1547" s="112"/>
      <c r="R1547" s="112"/>
      <c r="S1547" s="112"/>
      <c r="T1547" s="112"/>
      <c r="U1547" s="112"/>
      <c r="V1547" s="112"/>
      <c r="W1547" s="112"/>
      <c r="X1547" s="112"/>
      <c r="Y1547" s="112"/>
      <c r="Z1547" s="112"/>
      <c r="AA1547" s="112"/>
      <c r="AB1547" s="112"/>
      <c r="AC1547" s="112"/>
      <c r="AD1547" s="112"/>
      <c r="AE1547" s="93"/>
      <c r="AG1547">
        <f t="shared" si="565"/>
        <v>0</v>
      </c>
      <c r="AH1547" s="247">
        <f t="shared" si="566"/>
        <v>0</v>
      </c>
      <c r="AI1547" s="310" t="str">
        <f>IF(AH1547=0,"",
IF(SUM($AH$1088:AH1547)=1,AJ1547,
IF($AH$1663&gt;SUM($AH$1088:AH1547),_xlfn.CONCAT(", ",AJ1547),
IF($AH$1663=SUM($AH$1088:AH1547),_xlfn.CONCAT(" y ",AJ1547)))))</f>
        <v/>
      </c>
      <c r="AJ1547" s="421">
        <v>460</v>
      </c>
      <c r="AK1547">
        <f t="shared" si="564"/>
        <v>0</v>
      </c>
      <c r="AL1547">
        <f t="shared" si="567"/>
        <v>0</v>
      </c>
      <c r="AM1547">
        <f t="shared" si="568"/>
        <v>0</v>
      </c>
      <c r="AN1547">
        <f t="shared" si="569"/>
        <v>0</v>
      </c>
      <c r="AO1547">
        <f t="shared" si="570"/>
        <v>0</v>
      </c>
      <c r="AP1547">
        <f t="shared" si="571"/>
        <v>0</v>
      </c>
      <c r="AQ1547">
        <f t="shared" si="572"/>
        <v>0</v>
      </c>
      <c r="AR1547">
        <f t="shared" si="573"/>
        <v>0</v>
      </c>
      <c r="AS1547">
        <f t="shared" si="574"/>
        <v>0</v>
      </c>
      <c r="AT1547">
        <f t="shared" si="575"/>
        <v>0</v>
      </c>
      <c r="AU1547">
        <f t="shared" si="576"/>
        <v>0</v>
      </c>
      <c r="AV1547">
        <f t="shared" si="577"/>
        <v>0</v>
      </c>
      <c r="AW1547">
        <f t="shared" si="578"/>
        <v>0</v>
      </c>
      <c r="AX1547">
        <f t="shared" si="579"/>
        <v>0</v>
      </c>
      <c r="AY1547">
        <f t="shared" si="580"/>
        <v>0</v>
      </c>
      <c r="AZ1547">
        <f t="shared" si="581"/>
        <v>0</v>
      </c>
      <c r="BA1547">
        <f t="shared" si="582"/>
        <v>0</v>
      </c>
      <c r="BB1547">
        <f t="shared" si="583"/>
        <v>0</v>
      </c>
      <c r="BC1547">
        <f t="shared" si="584"/>
        <v>0</v>
      </c>
      <c r="BD1547">
        <f t="shared" si="585"/>
        <v>0</v>
      </c>
      <c r="BE1547">
        <f t="shared" si="586"/>
        <v>0</v>
      </c>
      <c r="BF1547">
        <f t="shared" si="587"/>
        <v>0</v>
      </c>
      <c r="BG1547">
        <f t="shared" si="588"/>
        <v>0</v>
      </c>
      <c r="BH1547">
        <f t="shared" si="589"/>
        <v>0</v>
      </c>
      <c r="BI1547">
        <f t="shared" si="590"/>
        <v>0</v>
      </c>
      <c r="BJ1547" s="311">
        <f t="shared" si="591"/>
        <v>0</v>
      </c>
      <c r="BK1547" s="312">
        <f t="shared" si="592"/>
        <v>0</v>
      </c>
      <c r="BL1547" s="313">
        <f t="shared" si="593"/>
        <v>0</v>
      </c>
      <c r="BM1547" s="314">
        <f t="shared" si="600"/>
        <v>0</v>
      </c>
      <c r="BN1547" s="311">
        <f t="shared" si="594"/>
        <v>0</v>
      </c>
      <c r="BO1547" s="312">
        <f t="shared" si="595"/>
        <v>0</v>
      </c>
      <c r="BP1547" s="313">
        <f t="shared" si="596"/>
        <v>0</v>
      </c>
      <c r="BQ1547" s="314">
        <f t="shared" si="601"/>
        <v>0</v>
      </c>
      <c r="BR1547" s="311">
        <f t="shared" si="597"/>
        <v>0</v>
      </c>
      <c r="BS1547" s="312">
        <f t="shared" si="598"/>
        <v>0</v>
      </c>
      <c r="BT1547" s="313">
        <f t="shared" si="599"/>
        <v>0</v>
      </c>
      <c r="BU1547" s="314">
        <f t="shared" si="602"/>
        <v>0</v>
      </c>
      <c r="BV1547" s="247">
        <f t="shared" si="603"/>
        <v>0</v>
      </c>
      <c r="BW1547" s="310" t="str">
        <f>IF(BV1547=0,"",
IF(SUM($BV$1089:BV1547)=1,BX1547,
IF($BV$1664&gt;SUM($BV$1089:BV1547),_xlfn.CONCAT(", ",BX1547),
IF($BV$1664=SUM($BV$1089:BV1547),_xlfn.CONCAT(" y ",BX1547)))))</f>
        <v/>
      </c>
      <c r="BX1547" s="421">
        <v>459</v>
      </c>
      <c r="BY1547"/>
      <c r="BZ1547"/>
      <c r="CA1547"/>
      <c r="CB1547"/>
      <c r="CC1547"/>
      <c r="CD1547"/>
      <c r="CE1547"/>
      <c r="CF1547"/>
      <c r="CG1547"/>
      <c r="CH1547"/>
      <c r="CI1547"/>
      <c r="CJ1547"/>
      <c r="CK1547"/>
      <c r="CL1547"/>
      <c r="CM1547"/>
      <c r="CN1547"/>
      <c r="CO1547"/>
      <c r="CP1547"/>
      <c r="CQ1547"/>
      <c r="CR1547"/>
      <c r="CS1547"/>
      <c r="CT1547"/>
      <c r="CU1547"/>
      <c r="CV1547"/>
      <c r="CW1547"/>
      <c r="CX1547"/>
      <c r="CY1547"/>
      <c r="CZ1547"/>
      <c r="DA1547"/>
      <c r="DB1547"/>
      <c r="DC1547"/>
      <c r="DD1547"/>
      <c r="DE1547"/>
      <c r="DF1547"/>
      <c r="DG1547"/>
      <c r="DH1547"/>
      <c r="DI1547"/>
      <c r="DJ1547"/>
      <c r="DK1547"/>
      <c r="DL1547"/>
      <c r="DM1547"/>
      <c r="DN1547"/>
      <c r="DO1547"/>
      <c r="DP1547"/>
      <c r="DQ1547"/>
      <c r="DR1547"/>
      <c r="DS1547"/>
      <c r="DT1547"/>
      <c r="DU1547"/>
      <c r="DV1547"/>
      <c r="DW1547"/>
      <c r="DX1547"/>
      <c r="DY1547"/>
      <c r="DZ1547"/>
      <c r="EA1547"/>
      <c r="EB1547"/>
      <c r="EC1547"/>
    </row>
    <row r="1548" spans="1:133" ht="14.25">
      <c r="A1548" s="405"/>
      <c r="B1548" s="6"/>
      <c r="C1548" s="421" t="s">
        <v>7125</v>
      </c>
      <c r="D1548" s="668" t="str">
        <f>IF($AC$1082="","",IF(HLOOKUP($AC$1082,Presentación!$AQ$3:$BV$574,Presentación!AP463)="","",HLOOKUP($AC$1082,Presentación!$AQ$3:$BV$574,Presentación!AP463,0)))</f>
        <v/>
      </c>
      <c r="E1548" s="669"/>
      <c r="F1548" s="670"/>
      <c r="G1548" s="763" t="str">
        <f>IF($AC$1082="","",IF(HLOOKUP($AC$1082,Presentación!$BZ$3:$DE$574,Presentación!AP463,0)="","",HLOOKUP($AC$1082,Presentación!$BZ$3:$DE$574,Presentación!AP463,0)))</f>
        <v/>
      </c>
      <c r="H1548" s="669"/>
      <c r="I1548" s="669"/>
      <c r="J1548" s="669"/>
      <c r="K1548" s="669"/>
      <c r="L1548" s="670"/>
      <c r="M1548" s="112"/>
      <c r="N1548" s="112"/>
      <c r="O1548" s="112"/>
      <c r="P1548" s="112"/>
      <c r="Q1548" s="112"/>
      <c r="R1548" s="112"/>
      <c r="S1548" s="112"/>
      <c r="T1548" s="112"/>
      <c r="U1548" s="112"/>
      <c r="V1548" s="112"/>
      <c r="W1548" s="112"/>
      <c r="X1548" s="112"/>
      <c r="Y1548" s="112"/>
      <c r="Z1548" s="112"/>
      <c r="AA1548" s="112"/>
      <c r="AB1548" s="112"/>
      <c r="AC1548" s="112"/>
      <c r="AD1548" s="112"/>
      <c r="AE1548" s="93"/>
      <c r="AG1548">
        <f t="shared" si="565"/>
        <v>0</v>
      </c>
      <c r="AH1548" s="247">
        <f t="shared" si="566"/>
        <v>0</v>
      </c>
      <c r="AI1548" s="310" t="str">
        <f>IF(AH1548=0,"",
IF(SUM($AH$1088:AH1548)=1,AJ1548,
IF($AH$1663&gt;SUM($AH$1088:AH1548),_xlfn.CONCAT(", ",AJ1548),
IF($AH$1663=SUM($AH$1088:AH1548),_xlfn.CONCAT(" y ",AJ1548)))))</f>
        <v/>
      </c>
      <c r="AJ1548" s="421">
        <v>461</v>
      </c>
      <c r="AK1548">
        <f t="shared" si="564"/>
        <v>0</v>
      </c>
      <c r="AL1548">
        <f t="shared" si="567"/>
        <v>0</v>
      </c>
      <c r="AM1548">
        <f t="shared" si="568"/>
        <v>0</v>
      </c>
      <c r="AN1548">
        <f t="shared" si="569"/>
        <v>0</v>
      </c>
      <c r="AO1548">
        <f t="shared" si="570"/>
        <v>0</v>
      </c>
      <c r="AP1548">
        <f t="shared" si="571"/>
        <v>0</v>
      </c>
      <c r="AQ1548">
        <f t="shared" si="572"/>
        <v>0</v>
      </c>
      <c r="AR1548">
        <f t="shared" si="573"/>
        <v>0</v>
      </c>
      <c r="AS1548">
        <f t="shared" si="574"/>
        <v>0</v>
      </c>
      <c r="AT1548">
        <f t="shared" si="575"/>
        <v>0</v>
      </c>
      <c r="AU1548">
        <f t="shared" si="576"/>
        <v>0</v>
      </c>
      <c r="AV1548">
        <f t="shared" si="577"/>
        <v>0</v>
      </c>
      <c r="AW1548">
        <f t="shared" si="578"/>
        <v>0</v>
      </c>
      <c r="AX1548">
        <f t="shared" si="579"/>
        <v>0</v>
      </c>
      <c r="AY1548">
        <f t="shared" si="580"/>
        <v>0</v>
      </c>
      <c r="AZ1548">
        <f t="shared" si="581"/>
        <v>0</v>
      </c>
      <c r="BA1548">
        <f t="shared" si="582"/>
        <v>0</v>
      </c>
      <c r="BB1548">
        <f t="shared" si="583"/>
        <v>0</v>
      </c>
      <c r="BC1548">
        <f t="shared" si="584"/>
        <v>0</v>
      </c>
      <c r="BD1548">
        <f t="shared" si="585"/>
        <v>0</v>
      </c>
      <c r="BE1548">
        <f t="shared" si="586"/>
        <v>0</v>
      </c>
      <c r="BF1548">
        <f t="shared" si="587"/>
        <v>0</v>
      </c>
      <c r="BG1548">
        <f t="shared" si="588"/>
        <v>0</v>
      </c>
      <c r="BH1548">
        <f t="shared" si="589"/>
        <v>0</v>
      </c>
      <c r="BI1548">
        <f t="shared" si="590"/>
        <v>0</v>
      </c>
      <c r="BJ1548" s="311">
        <f t="shared" si="591"/>
        <v>0</v>
      </c>
      <c r="BK1548" s="312">
        <f t="shared" si="592"/>
        <v>0</v>
      </c>
      <c r="BL1548" s="313">
        <f t="shared" si="593"/>
        <v>0</v>
      </c>
      <c r="BM1548" s="314">
        <f t="shared" si="600"/>
        <v>0</v>
      </c>
      <c r="BN1548" s="311">
        <f t="shared" si="594"/>
        <v>0</v>
      </c>
      <c r="BO1548" s="312">
        <f t="shared" si="595"/>
        <v>0</v>
      </c>
      <c r="BP1548" s="313">
        <f t="shared" si="596"/>
        <v>0</v>
      </c>
      <c r="BQ1548" s="314">
        <f t="shared" si="601"/>
        <v>0</v>
      </c>
      <c r="BR1548" s="311">
        <f t="shared" si="597"/>
        <v>0</v>
      </c>
      <c r="BS1548" s="312">
        <f t="shared" si="598"/>
        <v>0</v>
      </c>
      <c r="BT1548" s="313">
        <f t="shared" si="599"/>
        <v>0</v>
      </c>
      <c r="BU1548" s="314">
        <f t="shared" si="602"/>
        <v>0</v>
      </c>
      <c r="BV1548" s="247">
        <f t="shared" si="603"/>
        <v>0</v>
      </c>
      <c r="BW1548" s="310" t="str">
        <f>IF(BV1548=0,"",
IF(SUM($BV$1089:BV1548)=1,BX1548,
IF($BV$1664&gt;SUM($BV$1089:BV1548),_xlfn.CONCAT(", ",BX1548),
IF($BV$1664=SUM($BV$1089:BV1548),_xlfn.CONCAT(" y ",BX1548)))))</f>
        <v/>
      </c>
      <c r="BX1548" s="421">
        <v>460</v>
      </c>
      <c r="BY1548"/>
      <c r="BZ1548"/>
      <c r="CA1548"/>
      <c r="CB1548"/>
      <c r="CC1548"/>
      <c r="CD1548"/>
      <c r="CE1548"/>
      <c r="CF1548"/>
      <c r="CG1548"/>
      <c r="CH1548"/>
      <c r="CI1548"/>
      <c r="CJ1548"/>
      <c r="CK1548"/>
      <c r="CL1548"/>
      <c r="CM1548"/>
      <c r="CN1548"/>
      <c r="CO1548"/>
      <c r="CP1548"/>
      <c r="CQ1548"/>
      <c r="CR1548"/>
      <c r="CS1548"/>
      <c r="CT1548"/>
      <c r="CU1548"/>
      <c r="CV1548"/>
      <c r="CW1548"/>
      <c r="CX1548"/>
      <c r="CY1548"/>
      <c r="CZ1548"/>
      <c r="DA1548"/>
      <c r="DB1548"/>
      <c r="DC1548"/>
      <c r="DD1548"/>
      <c r="DE1548"/>
      <c r="DF1548"/>
      <c r="DG1548"/>
      <c r="DH1548"/>
      <c r="DI1548"/>
      <c r="DJ1548"/>
      <c r="DK1548"/>
      <c r="DL1548"/>
      <c r="DM1548"/>
      <c r="DN1548"/>
      <c r="DO1548"/>
      <c r="DP1548"/>
      <c r="DQ1548"/>
      <c r="DR1548"/>
      <c r="DS1548"/>
      <c r="DT1548"/>
      <c r="DU1548"/>
      <c r="DV1548"/>
      <c r="DW1548"/>
      <c r="DX1548"/>
      <c r="DY1548"/>
      <c r="DZ1548"/>
      <c r="EA1548"/>
      <c r="EB1548"/>
      <c r="EC1548"/>
    </row>
    <row r="1549" spans="1:133" ht="14.25">
      <c r="A1549" s="405"/>
      <c r="B1549" s="6"/>
      <c r="C1549" s="421" t="s">
        <v>7126</v>
      </c>
      <c r="D1549" s="668" t="str">
        <f>IF($AC$1082="","",IF(HLOOKUP($AC$1082,Presentación!$AQ$3:$BV$574,Presentación!AP464)="","",HLOOKUP($AC$1082,Presentación!$AQ$3:$BV$574,Presentación!AP464,0)))</f>
        <v/>
      </c>
      <c r="E1549" s="669"/>
      <c r="F1549" s="670"/>
      <c r="G1549" s="763" t="str">
        <f>IF($AC$1082="","",IF(HLOOKUP($AC$1082,Presentación!$BZ$3:$DE$574,Presentación!AP464,0)="","",HLOOKUP($AC$1082,Presentación!$BZ$3:$DE$574,Presentación!AP464,0)))</f>
        <v/>
      </c>
      <c r="H1549" s="669"/>
      <c r="I1549" s="669"/>
      <c r="J1549" s="669"/>
      <c r="K1549" s="669"/>
      <c r="L1549" s="670"/>
      <c r="M1549" s="112"/>
      <c r="N1549" s="112"/>
      <c r="O1549" s="112"/>
      <c r="P1549" s="112"/>
      <c r="Q1549" s="112"/>
      <c r="R1549" s="112"/>
      <c r="S1549" s="112"/>
      <c r="T1549" s="112"/>
      <c r="U1549" s="112"/>
      <c r="V1549" s="112"/>
      <c r="W1549" s="112"/>
      <c r="X1549" s="112"/>
      <c r="Y1549" s="112"/>
      <c r="Z1549" s="112"/>
      <c r="AA1549" s="112"/>
      <c r="AB1549" s="112"/>
      <c r="AC1549" s="112"/>
      <c r="AD1549" s="112"/>
      <c r="AE1549" s="93"/>
      <c r="AG1549">
        <f t="shared" si="565"/>
        <v>0</v>
      </c>
      <c r="AH1549" s="247">
        <f t="shared" si="566"/>
        <v>0</v>
      </c>
      <c r="AI1549" s="310" t="str">
        <f>IF(AH1549=0,"",
IF(SUM($AH$1088:AH1549)=1,AJ1549,
IF($AH$1663&gt;SUM($AH$1088:AH1549),_xlfn.CONCAT(", ",AJ1549),
IF($AH$1663=SUM($AH$1088:AH1549),_xlfn.CONCAT(" y ",AJ1549)))))</f>
        <v/>
      </c>
      <c r="AJ1549" s="421">
        <v>462</v>
      </c>
      <c r="AK1549">
        <f t="shared" si="564"/>
        <v>0</v>
      </c>
      <c r="AL1549">
        <f t="shared" si="567"/>
        <v>0</v>
      </c>
      <c r="AM1549">
        <f t="shared" si="568"/>
        <v>0</v>
      </c>
      <c r="AN1549">
        <f t="shared" si="569"/>
        <v>0</v>
      </c>
      <c r="AO1549">
        <f t="shared" si="570"/>
        <v>0</v>
      </c>
      <c r="AP1549">
        <f t="shared" si="571"/>
        <v>0</v>
      </c>
      <c r="AQ1549">
        <f t="shared" si="572"/>
        <v>0</v>
      </c>
      <c r="AR1549">
        <f t="shared" si="573"/>
        <v>0</v>
      </c>
      <c r="AS1549">
        <f t="shared" si="574"/>
        <v>0</v>
      </c>
      <c r="AT1549">
        <f t="shared" si="575"/>
        <v>0</v>
      </c>
      <c r="AU1549">
        <f t="shared" si="576"/>
        <v>0</v>
      </c>
      <c r="AV1549">
        <f t="shared" si="577"/>
        <v>0</v>
      </c>
      <c r="AW1549">
        <f t="shared" si="578"/>
        <v>0</v>
      </c>
      <c r="AX1549">
        <f t="shared" si="579"/>
        <v>0</v>
      </c>
      <c r="AY1549">
        <f t="shared" si="580"/>
        <v>0</v>
      </c>
      <c r="AZ1549">
        <f t="shared" si="581"/>
        <v>0</v>
      </c>
      <c r="BA1549">
        <f t="shared" si="582"/>
        <v>0</v>
      </c>
      <c r="BB1549">
        <f t="shared" si="583"/>
        <v>0</v>
      </c>
      <c r="BC1549">
        <f t="shared" si="584"/>
        <v>0</v>
      </c>
      <c r="BD1549">
        <f t="shared" si="585"/>
        <v>0</v>
      </c>
      <c r="BE1549">
        <f t="shared" si="586"/>
        <v>0</v>
      </c>
      <c r="BF1549">
        <f t="shared" si="587"/>
        <v>0</v>
      </c>
      <c r="BG1549">
        <f t="shared" si="588"/>
        <v>0</v>
      </c>
      <c r="BH1549">
        <f t="shared" si="589"/>
        <v>0</v>
      </c>
      <c r="BI1549">
        <f t="shared" si="590"/>
        <v>0</v>
      </c>
      <c r="BJ1549" s="311">
        <f t="shared" si="591"/>
        <v>0</v>
      </c>
      <c r="BK1549" s="312">
        <f t="shared" si="592"/>
        <v>0</v>
      </c>
      <c r="BL1549" s="313">
        <f t="shared" si="593"/>
        <v>0</v>
      </c>
      <c r="BM1549" s="314">
        <f t="shared" si="600"/>
        <v>0</v>
      </c>
      <c r="BN1549" s="311">
        <f t="shared" si="594"/>
        <v>0</v>
      </c>
      <c r="BO1549" s="312">
        <f t="shared" si="595"/>
        <v>0</v>
      </c>
      <c r="BP1549" s="313">
        <f t="shared" si="596"/>
        <v>0</v>
      </c>
      <c r="BQ1549" s="314">
        <f t="shared" si="601"/>
        <v>0</v>
      </c>
      <c r="BR1549" s="311">
        <f t="shared" si="597"/>
        <v>0</v>
      </c>
      <c r="BS1549" s="312">
        <f t="shared" si="598"/>
        <v>0</v>
      </c>
      <c r="BT1549" s="313">
        <f t="shared" si="599"/>
        <v>0</v>
      </c>
      <c r="BU1549" s="314">
        <f t="shared" si="602"/>
        <v>0</v>
      </c>
      <c r="BV1549" s="247">
        <f t="shared" si="603"/>
        <v>0</v>
      </c>
      <c r="BW1549" s="310" t="str">
        <f>IF(BV1549=0,"",
IF(SUM($BV$1089:BV1549)=1,BX1549,
IF($BV$1664&gt;SUM($BV$1089:BV1549),_xlfn.CONCAT(", ",BX1549),
IF($BV$1664=SUM($BV$1089:BV1549),_xlfn.CONCAT(" y ",BX1549)))))</f>
        <v/>
      </c>
      <c r="BX1549" s="421">
        <v>461</v>
      </c>
      <c r="BY1549"/>
      <c r="BZ1549"/>
      <c r="CA1549"/>
      <c r="CB1549"/>
      <c r="CC1549"/>
      <c r="CD1549"/>
      <c r="CE1549"/>
      <c r="CF1549"/>
      <c r="CG1549"/>
      <c r="CH1549"/>
      <c r="CI1549"/>
      <c r="CJ1549"/>
      <c r="CK1549"/>
      <c r="CL1549"/>
      <c r="CM1549"/>
      <c r="CN1549"/>
      <c r="CO1549"/>
      <c r="CP1549"/>
      <c r="CQ1549"/>
      <c r="CR1549"/>
      <c r="CS1549"/>
      <c r="CT1549"/>
      <c r="CU1549"/>
      <c r="CV1549"/>
      <c r="CW1549"/>
      <c r="CX1549"/>
      <c r="CY1549"/>
      <c r="CZ1549"/>
      <c r="DA1549"/>
      <c r="DB1549"/>
      <c r="DC1549"/>
      <c r="DD1549"/>
      <c r="DE1549"/>
      <c r="DF1549"/>
      <c r="DG1549"/>
      <c r="DH1549"/>
      <c r="DI1549"/>
      <c r="DJ1549"/>
      <c r="DK1549"/>
      <c r="DL1549"/>
      <c r="DM1549"/>
      <c r="DN1549"/>
      <c r="DO1549"/>
      <c r="DP1549"/>
      <c r="DQ1549"/>
      <c r="DR1549"/>
      <c r="DS1549"/>
      <c r="DT1549"/>
      <c r="DU1549"/>
      <c r="DV1549"/>
      <c r="DW1549"/>
      <c r="DX1549"/>
      <c r="DY1549"/>
      <c r="DZ1549"/>
      <c r="EA1549"/>
      <c r="EB1549"/>
      <c r="EC1549"/>
    </row>
    <row r="1550" spans="1:133" ht="14.25">
      <c r="A1550" s="405"/>
      <c r="B1550" s="6"/>
      <c r="C1550" s="421" t="s">
        <v>7127</v>
      </c>
      <c r="D1550" s="668" t="str">
        <f>IF($AC$1082="","",IF(HLOOKUP($AC$1082,Presentación!$AQ$3:$BV$574,Presentación!AP465)="","",HLOOKUP($AC$1082,Presentación!$AQ$3:$BV$574,Presentación!AP465,0)))</f>
        <v/>
      </c>
      <c r="E1550" s="669"/>
      <c r="F1550" s="670"/>
      <c r="G1550" s="763" t="str">
        <f>IF($AC$1082="","",IF(HLOOKUP($AC$1082,Presentación!$BZ$3:$DE$574,Presentación!AP465,0)="","",HLOOKUP($AC$1082,Presentación!$BZ$3:$DE$574,Presentación!AP465,0)))</f>
        <v/>
      </c>
      <c r="H1550" s="669"/>
      <c r="I1550" s="669"/>
      <c r="J1550" s="669"/>
      <c r="K1550" s="669"/>
      <c r="L1550" s="670"/>
      <c r="M1550" s="112"/>
      <c r="N1550" s="112"/>
      <c r="O1550" s="112"/>
      <c r="P1550" s="112"/>
      <c r="Q1550" s="112"/>
      <c r="R1550" s="112"/>
      <c r="S1550" s="112"/>
      <c r="T1550" s="112"/>
      <c r="U1550" s="112"/>
      <c r="V1550" s="112"/>
      <c r="W1550" s="112"/>
      <c r="X1550" s="112"/>
      <c r="Y1550" s="112"/>
      <c r="Z1550" s="112"/>
      <c r="AA1550" s="112"/>
      <c r="AB1550" s="112"/>
      <c r="AC1550" s="112"/>
      <c r="AD1550" s="112"/>
      <c r="AE1550" s="93"/>
      <c r="AG1550">
        <f t="shared" si="565"/>
        <v>0</v>
      </c>
      <c r="AH1550" s="247">
        <f t="shared" si="566"/>
        <v>0</v>
      </c>
      <c r="AI1550" s="310" t="str">
        <f>IF(AH1550=0,"",
IF(SUM($AH$1088:AH1550)=1,AJ1550,
IF($AH$1663&gt;SUM($AH$1088:AH1550),_xlfn.CONCAT(", ",AJ1550),
IF($AH$1663=SUM($AH$1088:AH1550),_xlfn.CONCAT(" y ",AJ1550)))))</f>
        <v/>
      </c>
      <c r="AJ1550" s="421">
        <v>463</v>
      </c>
      <c r="AK1550">
        <f t="shared" si="564"/>
        <v>0</v>
      </c>
      <c r="AL1550">
        <f t="shared" si="567"/>
        <v>0</v>
      </c>
      <c r="AM1550">
        <f t="shared" si="568"/>
        <v>0</v>
      </c>
      <c r="AN1550">
        <f t="shared" si="569"/>
        <v>0</v>
      </c>
      <c r="AO1550">
        <f t="shared" si="570"/>
        <v>0</v>
      </c>
      <c r="AP1550">
        <f t="shared" si="571"/>
        <v>0</v>
      </c>
      <c r="AQ1550">
        <f t="shared" si="572"/>
        <v>0</v>
      </c>
      <c r="AR1550">
        <f t="shared" si="573"/>
        <v>0</v>
      </c>
      <c r="AS1550">
        <f t="shared" si="574"/>
        <v>0</v>
      </c>
      <c r="AT1550">
        <f t="shared" si="575"/>
        <v>0</v>
      </c>
      <c r="AU1550">
        <f t="shared" si="576"/>
        <v>0</v>
      </c>
      <c r="AV1550">
        <f t="shared" si="577"/>
        <v>0</v>
      </c>
      <c r="AW1550">
        <f t="shared" si="578"/>
        <v>0</v>
      </c>
      <c r="AX1550">
        <f t="shared" si="579"/>
        <v>0</v>
      </c>
      <c r="AY1550">
        <f t="shared" si="580"/>
        <v>0</v>
      </c>
      <c r="AZ1550">
        <f t="shared" si="581"/>
        <v>0</v>
      </c>
      <c r="BA1550">
        <f t="shared" si="582"/>
        <v>0</v>
      </c>
      <c r="BB1550">
        <f t="shared" si="583"/>
        <v>0</v>
      </c>
      <c r="BC1550">
        <f t="shared" si="584"/>
        <v>0</v>
      </c>
      <c r="BD1550">
        <f t="shared" si="585"/>
        <v>0</v>
      </c>
      <c r="BE1550">
        <f t="shared" si="586"/>
        <v>0</v>
      </c>
      <c r="BF1550">
        <f t="shared" si="587"/>
        <v>0</v>
      </c>
      <c r="BG1550">
        <f t="shared" si="588"/>
        <v>0</v>
      </c>
      <c r="BH1550">
        <f t="shared" si="589"/>
        <v>0</v>
      </c>
      <c r="BI1550">
        <f t="shared" si="590"/>
        <v>0</v>
      </c>
      <c r="BJ1550" s="311">
        <f t="shared" si="591"/>
        <v>0</v>
      </c>
      <c r="BK1550" s="312">
        <f t="shared" si="592"/>
        <v>0</v>
      </c>
      <c r="BL1550" s="313">
        <f t="shared" si="593"/>
        <v>0</v>
      </c>
      <c r="BM1550" s="314">
        <f t="shared" si="600"/>
        <v>0</v>
      </c>
      <c r="BN1550" s="311">
        <f t="shared" si="594"/>
        <v>0</v>
      </c>
      <c r="BO1550" s="312">
        <f t="shared" si="595"/>
        <v>0</v>
      </c>
      <c r="BP1550" s="313">
        <f t="shared" si="596"/>
        <v>0</v>
      </c>
      <c r="BQ1550" s="314">
        <f t="shared" si="601"/>
        <v>0</v>
      </c>
      <c r="BR1550" s="311">
        <f t="shared" si="597"/>
        <v>0</v>
      </c>
      <c r="BS1550" s="312">
        <f t="shared" si="598"/>
        <v>0</v>
      </c>
      <c r="BT1550" s="313">
        <f t="shared" si="599"/>
        <v>0</v>
      </c>
      <c r="BU1550" s="314">
        <f t="shared" si="602"/>
        <v>0</v>
      </c>
      <c r="BV1550" s="247">
        <f t="shared" si="603"/>
        <v>0</v>
      </c>
      <c r="BW1550" s="310" t="str">
        <f>IF(BV1550=0,"",
IF(SUM($BV$1089:BV1550)=1,BX1550,
IF($BV$1664&gt;SUM($BV$1089:BV1550),_xlfn.CONCAT(", ",BX1550),
IF($BV$1664=SUM($BV$1089:BV1550),_xlfn.CONCAT(" y ",BX1550)))))</f>
        <v/>
      </c>
      <c r="BX1550" s="421">
        <v>462</v>
      </c>
      <c r="BY1550"/>
      <c r="BZ1550"/>
      <c r="CA1550"/>
      <c r="CB1550"/>
      <c r="CC1550"/>
      <c r="CD1550"/>
      <c r="CE1550"/>
      <c r="CF1550"/>
      <c r="CG1550"/>
      <c r="CH1550"/>
      <c r="CI1550"/>
      <c r="CJ1550"/>
      <c r="CK1550"/>
      <c r="CL1550"/>
      <c r="CM1550"/>
      <c r="CN1550"/>
      <c r="CO1550"/>
      <c r="CP1550"/>
      <c r="CQ1550"/>
      <c r="CR1550"/>
      <c r="CS1550"/>
      <c r="CT1550"/>
      <c r="CU1550"/>
      <c r="CV1550"/>
      <c r="CW1550"/>
      <c r="CX1550"/>
      <c r="CY1550"/>
      <c r="CZ1550"/>
      <c r="DA1550"/>
      <c r="DB1550"/>
      <c r="DC1550"/>
      <c r="DD1550"/>
      <c r="DE1550"/>
      <c r="DF1550"/>
      <c r="DG1550"/>
      <c r="DH1550"/>
      <c r="DI1550"/>
      <c r="DJ1550"/>
      <c r="DK1550"/>
      <c r="DL1550"/>
      <c r="DM1550"/>
      <c r="DN1550"/>
      <c r="DO1550"/>
      <c r="DP1550"/>
      <c r="DQ1550"/>
      <c r="DR1550"/>
      <c r="DS1550"/>
      <c r="DT1550"/>
      <c r="DU1550"/>
      <c r="DV1550"/>
      <c r="DW1550"/>
      <c r="DX1550"/>
      <c r="DY1550"/>
      <c r="DZ1550"/>
      <c r="EA1550"/>
      <c r="EB1550"/>
      <c r="EC1550"/>
    </row>
    <row r="1551" spans="1:133" ht="14.25">
      <c r="A1551" s="405"/>
      <c r="B1551" s="6"/>
      <c r="C1551" s="421" t="s">
        <v>7128</v>
      </c>
      <c r="D1551" s="668" t="str">
        <f>IF($AC$1082="","",IF(HLOOKUP($AC$1082,Presentación!$AQ$3:$BV$574,Presentación!AP466)="","",HLOOKUP($AC$1082,Presentación!$AQ$3:$BV$574,Presentación!AP466,0)))</f>
        <v/>
      </c>
      <c r="E1551" s="669"/>
      <c r="F1551" s="670"/>
      <c r="G1551" s="763" t="str">
        <f>IF($AC$1082="","",IF(HLOOKUP($AC$1082,Presentación!$BZ$3:$DE$574,Presentación!AP466,0)="","",HLOOKUP($AC$1082,Presentación!$BZ$3:$DE$574,Presentación!AP466,0)))</f>
        <v/>
      </c>
      <c r="H1551" s="669"/>
      <c r="I1551" s="669"/>
      <c r="J1551" s="669"/>
      <c r="K1551" s="669"/>
      <c r="L1551" s="670"/>
      <c r="M1551" s="112"/>
      <c r="N1551" s="112"/>
      <c r="O1551" s="112"/>
      <c r="P1551" s="112"/>
      <c r="Q1551" s="112"/>
      <c r="R1551" s="112"/>
      <c r="S1551" s="112"/>
      <c r="T1551" s="112"/>
      <c r="U1551" s="112"/>
      <c r="V1551" s="112"/>
      <c r="W1551" s="112"/>
      <c r="X1551" s="112"/>
      <c r="Y1551" s="112"/>
      <c r="Z1551" s="112"/>
      <c r="AA1551" s="112"/>
      <c r="AB1551" s="112"/>
      <c r="AC1551" s="112"/>
      <c r="AD1551" s="112"/>
      <c r="AE1551" s="93"/>
      <c r="AG1551">
        <f t="shared" si="565"/>
        <v>0</v>
      </c>
      <c r="AH1551" s="247">
        <f t="shared" si="566"/>
        <v>0</v>
      </c>
      <c r="AI1551" s="310" t="str">
        <f>IF(AH1551=0,"",
IF(SUM($AH$1088:AH1551)=1,AJ1551,
IF($AH$1663&gt;SUM($AH$1088:AH1551),_xlfn.CONCAT(", ",AJ1551),
IF($AH$1663=SUM($AH$1088:AH1551),_xlfn.CONCAT(" y ",AJ1551)))))</f>
        <v/>
      </c>
      <c r="AJ1551" s="421">
        <v>464</v>
      </c>
      <c r="AK1551">
        <f t="shared" si="564"/>
        <v>0</v>
      </c>
      <c r="AL1551">
        <f t="shared" si="567"/>
        <v>0</v>
      </c>
      <c r="AM1551">
        <f t="shared" si="568"/>
        <v>0</v>
      </c>
      <c r="AN1551">
        <f t="shared" si="569"/>
        <v>0</v>
      </c>
      <c r="AO1551">
        <f t="shared" si="570"/>
        <v>0</v>
      </c>
      <c r="AP1551">
        <f t="shared" si="571"/>
        <v>0</v>
      </c>
      <c r="AQ1551">
        <f t="shared" si="572"/>
        <v>0</v>
      </c>
      <c r="AR1551">
        <f t="shared" si="573"/>
        <v>0</v>
      </c>
      <c r="AS1551">
        <f t="shared" si="574"/>
        <v>0</v>
      </c>
      <c r="AT1551">
        <f t="shared" si="575"/>
        <v>0</v>
      </c>
      <c r="AU1551">
        <f t="shared" si="576"/>
        <v>0</v>
      </c>
      <c r="AV1551">
        <f t="shared" si="577"/>
        <v>0</v>
      </c>
      <c r="AW1551">
        <f t="shared" si="578"/>
        <v>0</v>
      </c>
      <c r="AX1551">
        <f t="shared" si="579"/>
        <v>0</v>
      </c>
      <c r="AY1551">
        <f t="shared" si="580"/>
        <v>0</v>
      </c>
      <c r="AZ1551">
        <f t="shared" si="581"/>
        <v>0</v>
      </c>
      <c r="BA1551">
        <f t="shared" si="582"/>
        <v>0</v>
      </c>
      <c r="BB1551">
        <f t="shared" si="583"/>
        <v>0</v>
      </c>
      <c r="BC1551">
        <f t="shared" si="584"/>
        <v>0</v>
      </c>
      <c r="BD1551">
        <f t="shared" si="585"/>
        <v>0</v>
      </c>
      <c r="BE1551">
        <f t="shared" si="586"/>
        <v>0</v>
      </c>
      <c r="BF1551">
        <f t="shared" si="587"/>
        <v>0</v>
      </c>
      <c r="BG1551">
        <f t="shared" si="588"/>
        <v>0</v>
      </c>
      <c r="BH1551">
        <f t="shared" si="589"/>
        <v>0</v>
      </c>
      <c r="BI1551">
        <f t="shared" si="590"/>
        <v>0</v>
      </c>
      <c r="BJ1551" s="311">
        <f t="shared" si="591"/>
        <v>0</v>
      </c>
      <c r="BK1551" s="312">
        <f t="shared" si="592"/>
        <v>0</v>
      </c>
      <c r="BL1551" s="313">
        <f t="shared" si="593"/>
        <v>0</v>
      </c>
      <c r="BM1551" s="314">
        <f t="shared" si="600"/>
        <v>0</v>
      </c>
      <c r="BN1551" s="311">
        <f t="shared" si="594"/>
        <v>0</v>
      </c>
      <c r="BO1551" s="312">
        <f t="shared" si="595"/>
        <v>0</v>
      </c>
      <c r="BP1551" s="313">
        <f t="shared" si="596"/>
        <v>0</v>
      </c>
      <c r="BQ1551" s="314">
        <f t="shared" si="601"/>
        <v>0</v>
      </c>
      <c r="BR1551" s="311">
        <f t="shared" si="597"/>
        <v>0</v>
      </c>
      <c r="BS1551" s="312">
        <f t="shared" si="598"/>
        <v>0</v>
      </c>
      <c r="BT1551" s="313">
        <f t="shared" si="599"/>
        <v>0</v>
      </c>
      <c r="BU1551" s="314">
        <f t="shared" si="602"/>
        <v>0</v>
      </c>
      <c r="BV1551" s="247">
        <f t="shared" si="603"/>
        <v>0</v>
      </c>
      <c r="BW1551" s="310" t="str">
        <f>IF(BV1551=0,"",
IF(SUM($BV$1089:BV1551)=1,BX1551,
IF($BV$1664&gt;SUM($BV$1089:BV1551),_xlfn.CONCAT(", ",BX1551),
IF($BV$1664=SUM($BV$1089:BV1551),_xlfn.CONCAT(" y ",BX1551)))))</f>
        <v/>
      </c>
      <c r="BX1551" s="421">
        <v>463</v>
      </c>
      <c r="BY1551"/>
      <c r="BZ1551"/>
      <c r="CA1551"/>
      <c r="CB1551"/>
      <c r="CC1551"/>
      <c r="CD1551"/>
      <c r="CE1551"/>
      <c r="CF1551"/>
      <c r="CG1551"/>
      <c r="CH1551"/>
      <c r="CI1551"/>
      <c r="CJ1551"/>
      <c r="CK1551"/>
      <c r="CL1551"/>
      <c r="CM1551"/>
      <c r="CN1551"/>
      <c r="CO1551"/>
      <c r="CP1551"/>
      <c r="CQ1551"/>
      <c r="CR1551"/>
      <c r="CS1551"/>
      <c r="CT1551"/>
      <c r="CU1551"/>
      <c r="CV1551"/>
      <c r="CW1551"/>
      <c r="CX1551"/>
      <c r="CY1551"/>
      <c r="CZ1551"/>
      <c r="DA1551"/>
      <c r="DB1551"/>
      <c r="DC1551"/>
      <c r="DD1551"/>
      <c r="DE1551"/>
      <c r="DF1551"/>
      <c r="DG1551"/>
      <c r="DH1551"/>
      <c r="DI1551"/>
      <c r="DJ1551"/>
      <c r="DK1551"/>
      <c r="DL1551"/>
      <c r="DM1551"/>
      <c r="DN1551"/>
      <c r="DO1551"/>
      <c r="DP1551"/>
      <c r="DQ1551"/>
      <c r="DR1551"/>
      <c r="DS1551"/>
      <c r="DT1551"/>
      <c r="DU1551"/>
      <c r="DV1551"/>
      <c r="DW1551"/>
      <c r="DX1551"/>
      <c r="DY1551"/>
      <c r="DZ1551"/>
      <c r="EA1551"/>
      <c r="EB1551"/>
      <c r="EC1551"/>
    </row>
    <row r="1552" spans="1:133" ht="14.25">
      <c r="A1552" s="405"/>
      <c r="B1552" s="6"/>
      <c r="C1552" s="421" t="s">
        <v>7129</v>
      </c>
      <c r="D1552" s="668" t="str">
        <f>IF($AC$1082="","",IF(HLOOKUP($AC$1082,Presentación!$AQ$3:$BV$574,Presentación!AP467)="","",HLOOKUP($AC$1082,Presentación!$AQ$3:$BV$574,Presentación!AP467,0)))</f>
        <v/>
      </c>
      <c r="E1552" s="669"/>
      <c r="F1552" s="670"/>
      <c r="G1552" s="763" t="str">
        <f>IF($AC$1082="","",IF(HLOOKUP($AC$1082,Presentación!$BZ$3:$DE$574,Presentación!AP467,0)="","",HLOOKUP($AC$1082,Presentación!$BZ$3:$DE$574,Presentación!AP467,0)))</f>
        <v/>
      </c>
      <c r="H1552" s="669"/>
      <c r="I1552" s="669"/>
      <c r="J1552" s="669"/>
      <c r="K1552" s="669"/>
      <c r="L1552" s="670"/>
      <c r="M1552" s="112"/>
      <c r="N1552" s="112"/>
      <c r="O1552" s="112"/>
      <c r="P1552" s="112"/>
      <c r="Q1552" s="112"/>
      <c r="R1552" s="112"/>
      <c r="S1552" s="112"/>
      <c r="T1552" s="112"/>
      <c r="U1552" s="112"/>
      <c r="V1552" s="112"/>
      <c r="W1552" s="112"/>
      <c r="X1552" s="112"/>
      <c r="Y1552" s="112"/>
      <c r="Z1552" s="112"/>
      <c r="AA1552" s="112"/>
      <c r="AB1552" s="112"/>
      <c r="AC1552" s="112"/>
      <c r="AD1552" s="112"/>
      <c r="AE1552" s="93"/>
      <c r="AG1552">
        <f t="shared" si="565"/>
        <v>0</v>
      </c>
      <c r="AH1552" s="247">
        <f t="shared" si="566"/>
        <v>0</v>
      </c>
      <c r="AI1552" s="310" t="str">
        <f>IF(AH1552=0,"",
IF(SUM($AH$1088:AH1552)=1,AJ1552,
IF($AH$1663&gt;SUM($AH$1088:AH1552),_xlfn.CONCAT(", ",AJ1552),
IF($AH$1663=SUM($AH$1088:AH1552),_xlfn.CONCAT(" y ",AJ1552)))))</f>
        <v/>
      </c>
      <c r="AJ1552" s="421">
        <v>465</v>
      </c>
      <c r="AK1552">
        <f t="shared" si="564"/>
        <v>0</v>
      </c>
      <c r="AL1552">
        <f t="shared" si="567"/>
        <v>0</v>
      </c>
      <c r="AM1552">
        <f t="shared" si="568"/>
        <v>0</v>
      </c>
      <c r="AN1552">
        <f t="shared" si="569"/>
        <v>0</v>
      </c>
      <c r="AO1552">
        <f t="shared" si="570"/>
        <v>0</v>
      </c>
      <c r="AP1552">
        <f t="shared" si="571"/>
        <v>0</v>
      </c>
      <c r="AQ1552">
        <f t="shared" si="572"/>
        <v>0</v>
      </c>
      <c r="AR1552">
        <f t="shared" si="573"/>
        <v>0</v>
      </c>
      <c r="AS1552">
        <f t="shared" si="574"/>
        <v>0</v>
      </c>
      <c r="AT1552">
        <f t="shared" si="575"/>
        <v>0</v>
      </c>
      <c r="AU1552">
        <f t="shared" si="576"/>
        <v>0</v>
      </c>
      <c r="AV1552">
        <f t="shared" si="577"/>
        <v>0</v>
      </c>
      <c r="AW1552">
        <f t="shared" si="578"/>
        <v>0</v>
      </c>
      <c r="AX1552">
        <f t="shared" si="579"/>
        <v>0</v>
      </c>
      <c r="AY1552">
        <f t="shared" si="580"/>
        <v>0</v>
      </c>
      <c r="AZ1552">
        <f t="shared" si="581"/>
        <v>0</v>
      </c>
      <c r="BA1552">
        <f t="shared" si="582"/>
        <v>0</v>
      </c>
      <c r="BB1552">
        <f t="shared" si="583"/>
        <v>0</v>
      </c>
      <c r="BC1552">
        <f t="shared" si="584"/>
        <v>0</v>
      </c>
      <c r="BD1552">
        <f t="shared" si="585"/>
        <v>0</v>
      </c>
      <c r="BE1552">
        <f t="shared" si="586"/>
        <v>0</v>
      </c>
      <c r="BF1552">
        <f t="shared" si="587"/>
        <v>0</v>
      </c>
      <c r="BG1552">
        <f t="shared" si="588"/>
        <v>0</v>
      </c>
      <c r="BH1552">
        <f t="shared" si="589"/>
        <v>0</v>
      </c>
      <c r="BI1552">
        <f t="shared" si="590"/>
        <v>0</v>
      </c>
      <c r="BJ1552" s="311">
        <f t="shared" si="591"/>
        <v>0</v>
      </c>
      <c r="BK1552" s="312">
        <f t="shared" si="592"/>
        <v>0</v>
      </c>
      <c r="BL1552" s="313">
        <f t="shared" si="593"/>
        <v>0</v>
      </c>
      <c r="BM1552" s="314">
        <f t="shared" si="600"/>
        <v>0</v>
      </c>
      <c r="BN1552" s="311">
        <f t="shared" si="594"/>
        <v>0</v>
      </c>
      <c r="BO1552" s="312">
        <f t="shared" si="595"/>
        <v>0</v>
      </c>
      <c r="BP1552" s="313">
        <f t="shared" si="596"/>
        <v>0</v>
      </c>
      <c r="BQ1552" s="314">
        <f t="shared" si="601"/>
        <v>0</v>
      </c>
      <c r="BR1552" s="311">
        <f t="shared" si="597"/>
        <v>0</v>
      </c>
      <c r="BS1552" s="312">
        <f t="shared" si="598"/>
        <v>0</v>
      </c>
      <c r="BT1552" s="313">
        <f t="shared" si="599"/>
        <v>0</v>
      </c>
      <c r="BU1552" s="314">
        <f t="shared" si="602"/>
        <v>0</v>
      </c>
      <c r="BV1552" s="247">
        <f t="shared" si="603"/>
        <v>0</v>
      </c>
      <c r="BW1552" s="310" t="str">
        <f>IF(BV1552=0,"",
IF(SUM($BV$1089:BV1552)=1,BX1552,
IF($BV$1664&gt;SUM($BV$1089:BV1552),_xlfn.CONCAT(", ",BX1552),
IF($BV$1664=SUM($BV$1089:BV1552),_xlfn.CONCAT(" y ",BX1552)))))</f>
        <v/>
      </c>
      <c r="BX1552" s="421">
        <v>464</v>
      </c>
      <c r="BY1552"/>
      <c r="BZ1552"/>
      <c r="CA1552"/>
      <c r="CB1552"/>
      <c r="CC1552"/>
      <c r="CD1552"/>
      <c r="CE1552"/>
      <c r="CF1552"/>
      <c r="CG1552"/>
      <c r="CH1552"/>
      <c r="CI1552"/>
      <c r="CJ1552"/>
      <c r="CK1552"/>
      <c r="CL1552"/>
      <c r="CM1552"/>
      <c r="CN1552"/>
      <c r="CO1552"/>
      <c r="CP1552"/>
      <c r="CQ1552"/>
      <c r="CR1552"/>
      <c r="CS1552"/>
      <c r="CT1552"/>
      <c r="CU1552"/>
      <c r="CV1552"/>
      <c r="CW1552"/>
      <c r="CX1552"/>
      <c r="CY1552"/>
      <c r="CZ1552"/>
      <c r="DA1552"/>
      <c r="DB1552"/>
      <c r="DC1552"/>
      <c r="DD1552"/>
      <c r="DE1552"/>
      <c r="DF1552"/>
      <c r="DG1552"/>
      <c r="DH1552"/>
      <c r="DI1552"/>
      <c r="DJ1552"/>
      <c r="DK1552"/>
      <c r="DL1552"/>
      <c r="DM1552"/>
      <c r="DN1552"/>
      <c r="DO1552"/>
      <c r="DP1552"/>
      <c r="DQ1552"/>
      <c r="DR1552"/>
      <c r="DS1552"/>
      <c r="DT1552"/>
      <c r="DU1552"/>
      <c r="DV1552"/>
      <c r="DW1552"/>
      <c r="DX1552"/>
      <c r="DY1552"/>
      <c r="DZ1552"/>
      <c r="EA1552"/>
      <c r="EB1552"/>
      <c r="EC1552"/>
    </row>
    <row r="1553" spans="1:133" ht="14.25">
      <c r="A1553" s="405"/>
      <c r="B1553" s="6"/>
      <c r="C1553" s="421" t="s">
        <v>7130</v>
      </c>
      <c r="D1553" s="668" t="str">
        <f>IF($AC$1082="","",IF(HLOOKUP($AC$1082,Presentación!$AQ$3:$BV$574,Presentación!AP468)="","",HLOOKUP($AC$1082,Presentación!$AQ$3:$BV$574,Presentación!AP468,0)))</f>
        <v/>
      </c>
      <c r="E1553" s="669"/>
      <c r="F1553" s="670"/>
      <c r="G1553" s="763" t="str">
        <f>IF($AC$1082="","",IF(HLOOKUP($AC$1082,Presentación!$BZ$3:$DE$574,Presentación!AP468,0)="","",HLOOKUP($AC$1082,Presentación!$BZ$3:$DE$574,Presentación!AP468,0)))</f>
        <v/>
      </c>
      <c r="H1553" s="669"/>
      <c r="I1553" s="669"/>
      <c r="J1553" s="669"/>
      <c r="K1553" s="669"/>
      <c r="L1553" s="670"/>
      <c r="M1553" s="112"/>
      <c r="N1553" s="112"/>
      <c r="O1553" s="112"/>
      <c r="P1553" s="112"/>
      <c r="Q1553" s="112"/>
      <c r="R1553" s="112"/>
      <c r="S1553" s="112"/>
      <c r="T1553" s="112"/>
      <c r="U1553" s="112"/>
      <c r="V1553" s="112"/>
      <c r="W1553" s="112"/>
      <c r="X1553" s="112"/>
      <c r="Y1553" s="112"/>
      <c r="Z1553" s="112"/>
      <c r="AA1553" s="112"/>
      <c r="AB1553" s="112"/>
      <c r="AC1553" s="112"/>
      <c r="AD1553" s="112"/>
      <c r="AE1553" s="93"/>
      <c r="AG1553">
        <f t="shared" si="565"/>
        <v>0</v>
      </c>
      <c r="AH1553" s="247">
        <f t="shared" si="566"/>
        <v>0</v>
      </c>
      <c r="AI1553" s="310" t="str">
        <f>IF(AH1553=0,"",
IF(SUM($AH$1088:AH1553)=1,AJ1553,
IF($AH$1663&gt;SUM($AH$1088:AH1553),_xlfn.CONCAT(", ",AJ1553),
IF($AH$1663=SUM($AH$1088:AH1553),_xlfn.CONCAT(" y ",AJ1553)))))</f>
        <v/>
      </c>
      <c r="AJ1553" s="421">
        <v>466</v>
      </c>
      <c r="AK1553">
        <f t="shared" si="564"/>
        <v>0</v>
      </c>
      <c r="AL1553">
        <f t="shared" si="567"/>
        <v>0</v>
      </c>
      <c r="AM1553">
        <f t="shared" si="568"/>
        <v>0</v>
      </c>
      <c r="AN1553">
        <f t="shared" si="569"/>
        <v>0</v>
      </c>
      <c r="AO1553">
        <f t="shared" si="570"/>
        <v>0</v>
      </c>
      <c r="AP1553">
        <f t="shared" si="571"/>
        <v>0</v>
      </c>
      <c r="AQ1553">
        <f t="shared" si="572"/>
        <v>0</v>
      </c>
      <c r="AR1553">
        <f t="shared" si="573"/>
        <v>0</v>
      </c>
      <c r="AS1553">
        <f t="shared" si="574"/>
        <v>0</v>
      </c>
      <c r="AT1553">
        <f t="shared" si="575"/>
        <v>0</v>
      </c>
      <c r="AU1553">
        <f t="shared" si="576"/>
        <v>0</v>
      </c>
      <c r="AV1553">
        <f t="shared" si="577"/>
        <v>0</v>
      </c>
      <c r="AW1553">
        <f t="shared" si="578"/>
        <v>0</v>
      </c>
      <c r="AX1553">
        <f t="shared" si="579"/>
        <v>0</v>
      </c>
      <c r="AY1553">
        <f t="shared" si="580"/>
        <v>0</v>
      </c>
      <c r="AZ1553">
        <f t="shared" si="581"/>
        <v>0</v>
      </c>
      <c r="BA1553">
        <f t="shared" si="582"/>
        <v>0</v>
      </c>
      <c r="BB1553">
        <f t="shared" si="583"/>
        <v>0</v>
      </c>
      <c r="BC1553">
        <f t="shared" si="584"/>
        <v>0</v>
      </c>
      <c r="BD1553">
        <f t="shared" si="585"/>
        <v>0</v>
      </c>
      <c r="BE1553">
        <f t="shared" si="586"/>
        <v>0</v>
      </c>
      <c r="BF1553">
        <f t="shared" si="587"/>
        <v>0</v>
      </c>
      <c r="BG1553">
        <f t="shared" si="588"/>
        <v>0</v>
      </c>
      <c r="BH1553">
        <f t="shared" si="589"/>
        <v>0</v>
      </c>
      <c r="BI1553">
        <f t="shared" si="590"/>
        <v>0</v>
      </c>
      <c r="BJ1553" s="311">
        <f t="shared" si="591"/>
        <v>0</v>
      </c>
      <c r="BK1553" s="312">
        <f t="shared" si="592"/>
        <v>0</v>
      </c>
      <c r="BL1553" s="313">
        <f t="shared" si="593"/>
        <v>0</v>
      </c>
      <c r="BM1553" s="314">
        <f t="shared" si="600"/>
        <v>0</v>
      </c>
      <c r="BN1553" s="311">
        <f t="shared" si="594"/>
        <v>0</v>
      </c>
      <c r="BO1553" s="312">
        <f t="shared" si="595"/>
        <v>0</v>
      </c>
      <c r="BP1553" s="313">
        <f t="shared" si="596"/>
        <v>0</v>
      </c>
      <c r="BQ1553" s="314">
        <f t="shared" si="601"/>
        <v>0</v>
      </c>
      <c r="BR1553" s="311">
        <f t="shared" si="597"/>
        <v>0</v>
      </c>
      <c r="BS1553" s="312">
        <f t="shared" si="598"/>
        <v>0</v>
      </c>
      <c r="BT1553" s="313">
        <f t="shared" si="599"/>
        <v>0</v>
      </c>
      <c r="BU1553" s="314">
        <f t="shared" si="602"/>
        <v>0</v>
      </c>
      <c r="BV1553" s="247">
        <f t="shared" si="603"/>
        <v>0</v>
      </c>
      <c r="BW1553" s="310" t="str">
        <f>IF(BV1553=0,"",
IF(SUM($BV$1089:BV1553)=1,BX1553,
IF($BV$1664&gt;SUM($BV$1089:BV1553),_xlfn.CONCAT(", ",BX1553),
IF($BV$1664=SUM($BV$1089:BV1553),_xlfn.CONCAT(" y ",BX1553)))))</f>
        <v/>
      </c>
      <c r="BX1553" s="421">
        <v>465</v>
      </c>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I1553"/>
      <c r="DJ1553"/>
      <c r="DK1553"/>
      <c r="DL1553"/>
      <c r="DM1553"/>
      <c r="DN1553"/>
      <c r="DO1553"/>
      <c r="DP1553"/>
      <c r="DQ1553"/>
      <c r="DR1553"/>
      <c r="DS1553"/>
      <c r="DT1553"/>
      <c r="DU1553"/>
      <c r="DV1553"/>
      <c r="DW1553"/>
      <c r="DX1553"/>
      <c r="DY1553"/>
      <c r="DZ1553"/>
      <c r="EA1553"/>
      <c r="EB1553"/>
      <c r="EC1553"/>
    </row>
    <row r="1554" spans="1:133" ht="14.25">
      <c r="A1554" s="405"/>
      <c r="B1554" s="6"/>
      <c r="C1554" s="421" t="s">
        <v>7131</v>
      </c>
      <c r="D1554" s="668" t="str">
        <f>IF($AC$1082="","",IF(HLOOKUP($AC$1082,Presentación!$AQ$3:$BV$574,Presentación!AP469)="","",HLOOKUP($AC$1082,Presentación!$AQ$3:$BV$574,Presentación!AP469,0)))</f>
        <v/>
      </c>
      <c r="E1554" s="669"/>
      <c r="F1554" s="670"/>
      <c r="G1554" s="763" t="str">
        <f>IF($AC$1082="","",IF(HLOOKUP($AC$1082,Presentación!$BZ$3:$DE$574,Presentación!AP469,0)="","",HLOOKUP($AC$1082,Presentación!$BZ$3:$DE$574,Presentación!AP469,0)))</f>
        <v/>
      </c>
      <c r="H1554" s="669"/>
      <c r="I1554" s="669"/>
      <c r="J1554" s="669"/>
      <c r="K1554" s="669"/>
      <c r="L1554" s="670"/>
      <c r="M1554" s="112"/>
      <c r="N1554" s="112"/>
      <c r="O1554" s="112"/>
      <c r="P1554" s="112"/>
      <c r="Q1554" s="112"/>
      <c r="R1554" s="112"/>
      <c r="S1554" s="112"/>
      <c r="T1554" s="112"/>
      <c r="U1554" s="112"/>
      <c r="V1554" s="112"/>
      <c r="W1554" s="112"/>
      <c r="X1554" s="112"/>
      <c r="Y1554" s="112"/>
      <c r="Z1554" s="112"/>
      <c r="AA1554" s="112"/>
      <c r="AB1554" s="112"/>
      <c r="AC1554" s="112"/>
      <c r="AD1554" s="112"/>
      <c r="AE1554" s="93"/>
      <c r="AG1554">
        <f t="shared" si="565"/>
        <v>0</v>
      </c>
      <c r="AH1554" s="247">
        <f t="shared" si="566"/>
        <v>0</v>
      </c>
      <c r="AI1554" s="310" t="str">
        <f>IF(AH1554=0,"",
IF(SUM($AH$1088:AH1554)=1,AJ1554,
IF($AH$1663&gt;SUM($AH$1088:AH1554),_xlfn.CONCAT(", ",AJ1554),
IF($AH$1663=SUM($AH$1088:AH1554),_xlfn.CONCAT(" y ",AJ1554)))))</f>
        <v/>
      </c>
      <c r="AJ1554" s="421">
        <v>467</v>
      </c>
      <c r="AK1554">
        <f t="shared" si="564"/>
        <v>0</v>
      </c>
      <c r="AL1554">
        <f t="shared" si="567"/>
        <v>0</v>
      </c>
      <c r="AM1554">
        <f t="shared" si="568"/>
        <v>0</v>
      </c>
      <c r="AN1554">
        <f t="shared" si="569"/>
        <v>0</v>
      </c>
      <c r="AO1554">
        <f t="shared" si="570"/>
        <v>0</v>
      </c>
      <c r="AP1554">
        <f t="shared" si="571"/>
        <v>0</v>
      </c>
      <c r="AQ1554">
        <f t="shared" si="572"/>
        <v>0</v>
      </c>
      <c r="AR1554">
        <f t="shared" si="573"/>
        <v>0</v>
      </c>
      <c r="AS1554">
        <f t="shared" si="574"/>
        <v>0</v>
      </c>
      <c r="AT1554">
        <f t="shared" si="575"/>
        <v>0</v>
      </c>
      <c r="AU1554">
        <f t="shared" si="576"/>
        <v>0</v>
      </c>
      <c r="AV1554">
        <f t="shared" si="577"/>
        <v>0</v>
      </c>
      <c r="AW1554">
        <f t="shared" si="578"/>
        <v>0</v>
      </c>
      <c r="AX1554">
        <f t="shared" si="579"/>
        <v>0</v>
      </c>
      <c r="AY1554">
        <f t="shared" si="580"/>
        <v>0</v>
      </c>
      <c r="AZ1554">
        <f t="shared" si="581"/>
        <v>0</v>
      </c>
      <c r="BA1554">
        <f t="shared" si="582"/>
        <v>0</v>
      </c>
      <c r="BB1554">
        <f t="shared" si="583"/>
        <v>0</v>
      </c>
      <c r="BC1554">
        <f t="shared" si="584"/>
        <v>0</v>
      </c>
      <c r="BD1554">
        <f t="shared" si="585"/>
        <v>0</v>
      </c>
      <c r="BE1554">
        <f t="shared" si="586"/>
        <v>0</v>
      </c>
      <c r="BF1554">
        <f t="shared" si="587"/>
        <v>0</v>
      </c>
      <c r="BG1554">
        <f t="shared" si="588"/>
        <v>0</v>
      </c>
      <c r="BH1554">
        <f t="shared" si="589"/>
        <v>0</v>
      </c>
      <c r="BI1554">
        <f t="shared" si="590"/>
        <v>0</v>
      </c>
      <c r="BJ1554" s="311">
        <f t="shared" si="591"/>
        <v>0</v>
      </c>
      <c r="BK1554" s="312">
        <f t="shared" si="592"/>
        <v>0</v>
      </c>
      <c r="BL1554" s="313">
        <f t="shared" si="593"/>
        <v>0</v>
      </c>
      <c r="BM1554" s="314">
        <f t="shared" si="600"/>
        <v>0</v>
      </c>
      <c r="BN1554" s="311">
        <f t="shared" si="594"/>
        <v>0</v>
      </c>
      <c r="BO1554" s="312">
        <f t="shared" si="595"/>
        <v>0</v>
      </c>
      <c r="BP1554" s="313">
        <f t="shared" si="596"/>
        <v>0</v>
      </c>
      <c r="BQ1554" s="314">
        <f t="shared" si="601"/>
        <v>0</v>
      </c>
      <c r="BR1554" s="311">
        <f t="shared" si="597"/>
        <v>0</v>
      </c>
      <c r="BS1554" s="312">
        <f t="shared" si="598"/>
        <v>0</v>
      </c>
      <c r="BT1554" s="313">
        <f t="shared" si="599"/>
        <v>0</v>
      </c>
      <c r="BU1554" s="314">
        <f t="shared" si="602"/>
        <v>0</v>
      </c>
      <c r="BV1554" s="247">
        <f t="shared" si="603"/>
        <v>0</v>
      </c>
      <c r="BW1554" s="310" t="str">
        <f>IF(BV1554=0,"",
IF(SUM($BV$1089:BV1554)=1,BX1554,
IF($BV$1664&gt;SUM($BV$1089:BV1554),_xlfn.CONCAT(", ",BX1554),
IF($BV$1664=SUM($BV$1089:BV1554),_xlfn.CONCAT(" y ",BX1554)))))</f>
        <v/>
      </c>
      <c r="BX1554" s="421">
        <v>466</v>
      </c>
      <c r="BY1554"/>
      <c r="BZ1554"/>
      <c r="CA1554"/>
      <c r="CB1554"/>
      <c r="CC1554"/>
      <c r="CD1554"/>
      <c r="CE1554"/>
      <c r="CF1554"/>
      <c r="CG1554"/>
      <c r="CH1554"/>
      <c r="CI1554"/>
      <c r="CJ1554"/>
      <c r="CK1554"/>
      <c r="CL1554"/>
      <c r="CM1554"/>
      <c r="CN1554"/>
      <c r="CO1554"/>
      <c r="CP1554"/>
      <c r="CQ1554"/>
      <c r="CR1554"/>
      <c r="CS1554"/>
      <c r="CT1554"/>
      <c r="CU1554"/>
      <c r="CV1554"/>
      <c r="CW1554"/>
      <c r="CX1554"/>
      <c r="CY1554"/>
      <c r="CZ1554"/>
      <c r="DA1554"/>
      <c r="DB1554"/>
      <c r="DC1554"/>
      <c r="DD1554"/>
      <c r="DE1554"/>
      <c r="DF1554"/>
      <c r="DG1554"/>
      <c r="DH1554"/>
      <c r="DI1554"/>
      <c r="DJ1554"/>
      <c r="DK1554"/>
      <c r="DL1554"/>
      <c r="DM1554"/>
      <c r="DN1554"/>
      <c r="DO1554"/>
      <c r="DP1554"/>
      <c r="DQ1554"/>
      <c r="DR1554"/>
      <c r="DS1554"/>
      <c r="DT1554"/>
      <c r="DU1554"/>
      <c r="DV1554"/>
      <c r="DW1554"/>
      <c r="DX1554"/>
      <c r="DY1554"/>
      <c r="DZ1554"/>
      <c r="EA1554"/>
      <c r="EB1554"/>
      <c r="EC1554"/>
    </row>
    <row r="1555" spans="1:133" ht="14.25">
      <c r="A1555" s="405"/>
      <c r="B1555" s="6"/>
      <c r="C1555" s="421" t="s">
        <v>7132</v>
      </c>
      <c r="D1555" s="668" t="str">
        <f>IF($AC$1082="","",IF(HLOOKUP($AC$1082,Presentación!$AQ$3:$BV$574,Presentación!AP470)="","",HLOOKUP($AC$1082,Presentación!$AQ$3:$BV$574,Presentación!AP470,0)))</f>
        <v/>
      </c>
      <c r="E1555" s="669"/>
      <c r="F1555" s="670"/>
      <c r="G1555" s="763" t="str">
        <f>IF($AC$1082="","",IF(HLOOKUP($AC$1082,Presentación!$BZ$3:$DE$574,Presentación!AP470,0)="","",HLOOKUP($AC$1082,Presentación!$BZ$3:$DE$574,Presentación!AP470,0)))</f>
        <v/>
      </c>
      <c r="H1555" s="669"/>
      <c r="I1555" s="669"/>
      <c r="J1555" s="669"/>
      <c r="K1555" s="669"/>
      <c r="L1555" s="670"/>
      <c r="M1555" s="112"/>
      <c r="N1555" s="112"/>
      <c r="O1555" s="112"/>
      <c r="P1555" s="112"/>
      <c r="Q1555" s="112"/>
      <c r="R1555" s="112"/>
      <c r="S1555" s="112"/>
      <c r="T1555" s="112"/>
      <c r="U1555" s="112"/>
      <c r="V1555" s="112"/>
      <c r="W1555" s="112"/>
      <c r="X1555" s="112"/>
      <c r="Y1555" s="112"/>
      <c r="Z1555" s="112"/>
      <c r="AA1555" s="112"/>
      <c r="AB1555" s="112"/>
      <c r="AC1555" s="112"/>
      <c r="AD1555" s="112"/>
      <c r="AE1555" s="93"/>
      <c r="AG1555">
        <f t="shared" si="565"/>
        <v>0</v>
      </c>
      <c r="AH1555" s="247">
        <f t="shared" si="566"/>
        <v>0</v>
      </c>
      <c r="AI1555" s="310" t="str">
        <f>IF(AH1555=0,"",
IF(SUM($AH$1088:AH1555)=1,AJ1555,
IF($AH$1663&gt;SUM($AH$1088:AH1555),_xlfn.CONCAT(", ",AJ1555),
IF($AH$1663=SUM($AH$1088:AH1555),_xlfn.CONCAT(" y ",AJ1555)))))</f>
        <v/>
      </c>
      <c r="AJ1555" s="421">
        <v>468</v>
      </c>
      <c r="AK1555">
        <f t="shared" si="564"/>
        <v>0</v>
      </c>
      <c r="AL1555">
        <f t="shared" si="567"/>
        <v>0</v>
      </c>
      <c r="AM1555">
        <f t="shared" si="568"/>
        <v>0</v>
      </c>
      <c r="AN1555">
        <f t="shared" si="569"/>
        <v>0</v>
      </c>
      <c r="AO1555">
        <f t="shared" si="570"/>
        <v>0</v>
      </c>
      <c r="AP1555">
        <f t="shared" si="571"/>
        <v>0</v>
      </c>
      <c r="AQ1555">
        <f t="shared" si="572"/>
        <v>0</v>
      </c>
      <c r="AR1555">
        <f t="shared" si="573"/>
        <v>0</v>
      </c>
      <c r="AS1555">
        <f t="shared" si="574"/>
        <v>0</v>
      </c>
      <c r="AT1555">
        <f t="shared" si="575"/>
        <v>0</v>
      </c>
      <c r="AU1555">
        <f t="shared" si="576"/>
        <v>0</v>
      </c>
      <c r="AV1555">
        <f t="shared" si="577"/>
        <v>0</v>
      </c>
      <c r="AW1555">
        <f t="shared" si="578"/>
        <v>0</v>
      </c>
      <c r="AX1555">
        <f t="shared" si="579"/>
        <v>0</v>
      </c>
      <c r="AY1555">
        <f t="shared" si="580"/>
        <v>0</v>
      </c>
      <c r="AZ1555">
        <f t="shared" si="581"/>
        <v>0</v>
      </c>
      <c r="BA1555">
        <f t="shared" si="582"/>
        <v>0</v>
      </c>
      <c r="BB1555">
        <f t="shared" si="583"/>
        <v>0</v>
      </c>
      <c r="BC1555">
        <f t="shared" si="584"/>
        <v>0</v>
      </c>
      <c r="BD1555">
        <f t="shared" si="585"/>
        <v>0</v>
      </c>
      <c r="BE1555">
        <f t="shared" si="586"/>
        <v>0</v>
      </c>
      <c r="BF1555">
        <f t="shared" si="587"/>
        <v>0</v>
      </c>
      <c r="BG1555">
        <f t="shared" si="588"/>
        <v>0</v>
      </c>
      <c r="BH1555">
        <f t="shared" si="589"/>
        <v>0</v>
      </c>
      <c r="BI1555">
        <f t="shared" si="590"/>
        <v>0</v>
      </c>
      <c r="BJ1555" s="311">
        <f t="shared" si="591"/>
        <v>0</v>
      </c>
      <c r="BK1555" s="312">
        <f t="shared" si="592"/>
        <v>0</v>
      </c>
      <c r="BL1555" s="313">
        <f t="shared" si="593"/>
        <v>0</v>
      </c>
      <c r="BM1555" s="314">
        <f t="shared" si="600"/>
        <v>0</v>
      </c>
      <c r="BN1555" s="311">
        <f t="shared" si="594"/>
        <v>0</v>
      </c>
      <c r="BO1555" s="312">
        <f t="shared" si="595"/>
        <v>0</v>
      </c>
      <c r="BP1555" s="313">
        <f t="shared" si="596"/>
        <v>0</v>
      </c>
      <c r="BQ1555" s="314">
        <f t="shared" si="601"/>
        <v>0</v>
      </c>
      <c r="BR1555" s="311">
        <f t="shared" si="597"/>
        <v>0</v>
      </c>
      <c r="BS1555" s="312">
        <f t="shared" si="598"/>
        <v>0</v>
      </c>
      <c r="BT1555" s="313">
        <f t="shared" si="599"/>
        <v>0</v>
      </c>
      <c r="BU1555" s="314">
        <f t="shared" si="602"/>
        <v>0</v>
      </c>
      <c r="BV1555" s="247">
        <f t="shared" si="603"/>
        <v>0</v>
      </c>
      <c r="BW1555" s="310" t="str">
        <f>IF(BV1555=0,"",
IF(SUM($BV$1089:BV1555)=1,BX1555,
IF($BV$1664&gt;SUM($BV$1089:BV1555),_xlfn.CONCAT(", ",BX1555),
IF($BV$1664=SUM($BV$1089:BV1555),_xlfn.CONCAT(" y ",BX1555)))))</f>
        <v/>
      </c>
      <c r="BX1555" s="421">
        <v>467</v>
      </c>
      <c r="BY1555"/>
      <c r="BZ1555"/>
      <c r="CA1555"/>
      <c r="CB1555"/>
      <c r="CC1555"/>
      <c r="CD1555"/>
      <c r="CE1555"/>
      <c r="CF1555"/>
      <c r="CG1555"/>
      <c r="CH1555"/>
      <c r="CI1555"/>
      <c r="CJ1555"/>
      <c r="CK1555"/>
      <c r="CL1555"/>
      <c r="CM1555"/>
      <c r="CN1555"/>
      <c r="CO1555"/>
      <c r="CP1555"/>
      <c r="CQ1555"/>
      <c r="CR1555"/>
      <c r="CS1555"/>
      <c r="CT1555"/>
      <c r="CU1555"/>
      <c r="CV1555"/>
      <c r="CW1555"/>
      <c r="CX1555"/>
      <c r="CY1555"/>
      <c r="CZ1555"/>
      <c r="DA1555"/>
      <c r="DB1555"/>
      <c r="DC1555"/>
      <c r="DD1555"/>
      <c r="DE1555"/>
      <c r="DF1555"/>
      <c r="DG1555"/>
      <c r="DH1555"/>
      <c r="DI1555"/>
      <c r="DJ1555"/>
      <c r="DK1555"/>
      <c r="DL1555"/>
      <c r="DM1555"/>
      <c r="DN1555"/>
      <c r="DO1555"/>
      <c r="DP1555"/>
      <c r="DQ1555"/>
      <c r="DR1555"/>
      <c r="DS1555"/>
      <c r="DT1555"/>
      <c r="DU1555"/>
      <c r="DV1555"/>
      <c r="DW1555"/>
      <c r="DX1555"/>
      <c r="DY1555"/>
      <c r="DZ1555"/>
      <c r="EA1555"/>
      <c r="EB1555"/>
      <c r="EC1555"/>
    </row>
    <row r="1556" spans="1:133" ht="14.25">
      <c r="A1556" s="405"/>
      <c r="B1556" s="6"/>
      <c r="C1556" s="421" t="s">
        <v>7133</v>
      </c>
      <c r="D1556" s="668" t="str">
        <f>IF($AC$1082="","",IF(HLOOKUP($AC$1082,Presentación!$AQ$3:$BV$574,Presentación!AP471)="","",HLOOKUP($AC$1082,Presentación!$AQ$3:$BV$574,Presentación!AP471,0)))</f>
        <v/>
      </c>
      <c r="E1556" s="669"/>
      <c r="F1556" s="670"/>
      <c r="G1556" s="763" t="str">
        <f>IF($AC$1082="","",IF(HLOOKUP($AC$1082,Presentación!$BZ$3:$DE$574,Presentación!AP471,0)="","",HLOOKUP($AC$1082,Presentación!$BZ$3:$DE$574,Presentación!AP471,0)))</f>
        <v/>
      </c>
      <c r="H1556" s="669"/>
      <c r="I1556" s="669"/>
      <c r="J1556" s="669"/>
      <c r="K1556" s="669"/>
      <c r="L1556" s="670"/>
      <c r="M1556" s="112"/>
      <c r="N1556" s="112"/>
      <c r="O1556" s="112"/>
      <c r="P1556" s="112"/>
      <c r="Q1556" s="112"/>
      <c r="R1556" s="112"/>
      <c r="S1556" s="112"/>
      <c r="T1556" s="112"/>
      <c r="U1556" s="112"/>
      <c r="V1556" s="112"/>
      <c r="W1556" s="112"/>
      <c r="X1556" s="112"/>
      <c r="Y1556" s="112"/>
      <c r="Z1556" s="112"/>
      <c r="AA1556" s="112"/>
      <c r="AB1556" s="112"/>
      <c r="AC1556" s="112"/>
      <c r="AD1556" s="112"/>
      <c r="AE1556" s="93"/>
      <c r="AG1556">
        <f t="shared" si="565"/>
        <v>0</v>
      </c>
      <c r="AH1556" s="247">
        <f t="shared" si="566"/>
        <v>0</v>
      </c>
      <c r="AI1556" s="310" t="str">
        <f>IF(AH1556=0,"",
IF(SUM($AH$1088:AH1556)=1,AJ1556,
IF($AH$1663&gt;SUM($AH$1088:AH1556),_xlfn.CONCAT(", ",AJ1556),
IF($AH$1663=SUM($AH$1088:AH1556),_xlfn.CONCAT(" y ",AJ1556)))))</f>
        <v/>
      </c>
      <c r="AJ1556" s="421">
        <v>469</v>
      </c>
      <c r="AK1556">
        <f t="shared" si="564"/>
        <v>0</v>
      </c>
      <c r="AL1556">
        <f t="shared" si="567"/>
        <v>0</v>
      </c>
      <c r="AM1556">
        <f t="shared" si="568"/>
        <v>0</v>
      </c>
      <c r="AN1556">
        <f t="shared" si="569"/>
        <v>0</v>
      </c>
      <c r="AO1556">
        <f t="shared" si="570"/>
        <v>0</v>
      </c>
      <c r="AP1556">
        <f t="shared" si="571"/>
        <v>0</v>
      </c>
      <c r="AQ1556">
        <f t="shared" si="572"/>
        <v>0</v>
      </c>
      <c r="AR1556">
        <f t="shared" si="573"/>
        <v>0</v>
      </c>
      <c r="AS1556">
        <f t="shared" si="574"/>
        <v>0</v>
      </c>
      <c r="AT1556">
        <f t="shared" si="575"/>
        <v>0</v>
      </c>
      <c r="AU1556">
        <f t="shared" si="576"/>
        <v>0</v>
      </c>
      <c r="AV1556">
        <f t="shared" si="577"/>
        <v>0</v>
      </c>
      <c r="AW1556">
        <f t="shared" si="578"/>
        <v>0</v>
      </c>
      <c r="AX1556">
        <f t="shared" si="579"/>
        <v>0</v>
      </c>
      <c r="AY1556">
        <f t="shared" si="580"/>
        <v>0</v>
      </c>
      <c r="AZ1556">
        <f t="shared" si="581"/>
        <v>0</v>
      </c>
      <c r="BA1556">
        <f t="shared" si="582"/>
        <v>0</v>
      </c>
      <c r="BB1556">
        <f t="shared" si="583"/>
        <v>0</v>
      </c>
      <c r="BC1556">
        <f t="shared" si="584"/>
        <v>0</v>
      </c>
      <c r="BD1556">
        <f t="shared" si="585"/>
        <v>0</v>
      </c>
      <c r="BE1556">
        <f t="shared" si="586"/>
        <v>0</v>
      </c>
      <c r="BF1556">
        <f t="shared" si="587"/>
        <v>0</v>
      </c>
      <c r="BG1556">
        <f t="shared" si="588"/>
        <v>0</v>
      </c>
      <c r="BH1556">
        <f t="shared" si="589"/>
        <v>0</v>
      </c>
      <c r="BI1556">
        <f t="shared" si="590"/>
        <v>0</v>
      </c>
      <c r="BJ1556" s="311">
        <f t="shared" si="591"/>
        <v>0</v>
      </c>
      <c r="BK1556" s="312">
        <f t="shared" si="592"/>
        <v>0</v>
      </c>
      <c r="BL1556" s="313">
        <f t="shared" si="593"/>
        <v>0</v>
      </c>
      <c r="BM1556" s="314">
        <f t="shared" si="600"/>
        <v>0</v>
      </c>
      <c r="BN1556" s="311">
        <f t="shared" si="594"/>
        <v>0</v>
      </c>
      <c r="BO1556" s="312">
        <f t="shared" si="595"/>
        <v>0</v>
      </c>
      <c r="BP1556" s="313">
        <f t="shared" si="596"/>
        <v>0</v>
      </c>
      <c r="BQ1556" s="314">
        <f t="shared" si="601"/>
        <v>0</v>
      </c>
      <c r="BR1556" s="311">
        <f t="shared" si="597"/>
        <v>0</v>
      </c>
      <c r="BS1556" s="312">
        <f t="shared" si="598"/>
        <v>0</v>
      </c>
      <c r="BT1556" s="313">
        <f t="shared" si="599"/>
        <v>0</v>
      </c>
      <c r="BU1556" s="314">
        <f t="shared" si="602"/>
        <v>0</v>
      </c>
      <c r="BV1556" s="247">
        <f t="shared" si="603"/>
        <v>0</v>
      </c>
      <c r="BW1556" s="310" t="str">
        <f>IF(BV1556=0,"",
IF(SUM($BV$1089:BV1556)=1,BX1556,
IF($BV$1664&gt;SUM($BV$1089:BV1556),_xlfn.CONCAT(", ",BX1556),
IF($BV$1664=SUM($BV$1089:BV1556),_xlfn.CONCAT(" y ",BX1556)))))</f>
        <v/>
      </c>
      <c r="BX1556" s="421">
        <v>468</v>
      </c>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I1556"/>
      <c r="DJ1556"/>
      <c r="DK1556"/>
      <c r="DL1556"/>
      <c r="DM1556"/>
      <c r="DN1556"/>
      <c r="DO1556"/>
      <c r="DP1556"/>
      <c r="DQ1556"/>
      <c r="DR1556"/>
      <c r="DS1556"/>
      <c r="DT1556"/>
      <c r="DU1556"/>
      <c r="DV1556"/>
      <c r="DW1556"/>
      <c r="DX1556"/>
      <c r="DY1556"/>
      <c r="DZ1556"/>
      <c r="EA1556"/>
      <c r="EB1556"/>
      <c r="EC1556"/>
    </row>
    <row r="1557" spans="1:133" ht="14.25">
      <c r="A1557" s="405"/>
      <c r="B1557" s="6"/>
      <c r="C1557" s="421" t="s">
        <v>7134</v>
      </c>
      <c r="D1557" s="668" t="str">
        <f>IF($AC$1082="","",IF(HLOOKUP($AC$1082,Presentación!$AQ$3:$BV$574,Presentación!AP472)="","",HLOOKUP($AC$1082,Presentación!$AQ$3:$BV$574,Presentación!AP472,0)))</f>
        <v/>
      </c>
      <c r="E1557" s="669"/>
      <c r="F1557" s="670"/>
      <c r="G1557" s="763" t="str">
        <f>IF($AC$1082="","",IF(HLOOKUP($AC$1082,Presentación!$BZ$3:$DE$574,Presentación!AP472,0)="","",HLOOKUP($AC$1082,Presentación!$BZ$3:$DE$574,Presentación!AP472,0)))</f>
        <v/>
      </c>
      <c r="H1557" s="669"/>
      <c r="I1557" s="669"/>
      <c r="J1557" s="669"/>
      <c r="K1557" s="669"/>
      <c r="L1557" s="670"/>
      <c r="M1557" s="112"/>
      <c r="N1557" s="112"/>
      <c r="O1557" s="112"/>
      <c r="P1557" s="112"/>
      <c r="Q1557" s="112"/>
      <c r="R1557" s="112"/>
      <c r="S1557" s="112"/>
      <c r="T1557" s="112"/>
      <c r="U1557" s="112"/>
      <c r="V1557" s="112"/>
      <c r="W1557" s="112"/>
      <c r="X1557" s="112"/>
      <c r="Y1557" s="112"/>
      <c r="Z1557" s="112"/>
      <c r="AA1557" s="112"/>
      <c r="AB1557" s="112"/>
      <c r="AC1557" s="112"/>
      <c r="AD1557" s="112"/>
      <c r="AE1557" s="93"/>
      <c r="AG1557">
        <f t="shared" si="565"/>
        <v>0</v>
      </c>
      <c r="AH1557" s="247">
        <f t="shared" si="566"/>
        <v>0</v>
      </c>
      <c r="AI1557" s="310" t="str">
        <f>IF(AH1557=0,"",
IF(SUM($AH$1088:AH1557)=1,AJ1557,
IF($AH$1663&gt;SUM($AH$1088:AH1557),_xlfn.CONCAT(", ",AJ1557),
IF($AH$1663=SUM($AH$1088:AH1557),_xlfn.CONCAT(" y ",AJ1557)))))</f>
        <v/>
      </c>
      <c r="AJ1557" s="421">
        <v>470</v>
      </c>
      <c r="AK1557">
        <f t="shared" si="564"/>
        <v>0</v>
      </c>
      <c r="AL1557">
        <f t="shared" si="567"/>
        <v>0</v>
      </c>
      <c r="AM1557">
        <f t="shared" si="568"/>
        <v>0</v>
      </c>
      <c r="AN1557">
        <f t="shared" si="569"/>
        <v>0</v>
      </c>
      <c r="AO1557">
        <f t="shared" si="570"/>
        <v>0</v>
      </c>
      <c r="AP1557">
        <f t="shared" si="571"/>
        <v>0</v>
      </c>
      <c r="AQ1557">
        <f t="shared" si="572"/>
        <v>0</v>
      </c>
      <c r="AR1557">
        <f t="shared" si="573"/>
        <v>0</v>
      </c>
      <c r="AS1557">
        <f t="shared" si="574"/>
        <v>0</v>
      </c>
      <c r="AT1557">
        <f t="shared" si="575"/>
        <v>0</v>
      </c>
      <c r="AU1557">
        <f t="shared" si="576"/>
        <v>0</v>
      </c>
      <c r="AV1557">
        <f t="shared" si="577"/>
        <v>0</v>
      </c>
      <c r="AW1557">
        <f t="shared" si="578"/>
        <v>0</v>
      </c>
      <c r="AX1557">
        <f t="shared" si="579"/>
        <v>0</v>
      </c>
      <c r="AY1557">
        <f t="shared" si="580"/>
        <v>0</v>
      </c>
      <c r="AZ1557">
        <f t="shared" si="581"/>
        <v>0</v>
      </c>
      <c r="BA1557">
        <f t="shared" si="582"/>
        <v>0</v>
      </c>
      <c r="BB1557">
        <f t="shared" si="583"/>
        <v>0</v>
      </c>
      <c r="BC1557">
        <f t="shared" si="584"/>
        <v>0</v>
      </c>
      <c r="BD1557">
        <f t="shared" si="585"/>
        <v>0</v>
      </c>
      <c r="BE1557">
        <f t="shared" si="586"/>
        <v>0</v>
      </c>
      <c r="BF1557">
        <f t="shared" si="587"/>
        <v>0</v>
      </c>
      <c r="BG1557">
        <f t="shared" si="588"/>
        <v>0</v>
      </c>
      <c r="BH1557">
        <f t="shared" si="589"/>
        <v>0</v>
      </c>
      <c r="BI1557">
        <f t="shared" si="590"/>
        <v>0</v>
      </c>
      <c r="BJ1557" s="311">
        <f t="shared" si="591"/>
        <v>0</v>
      </c>
      <c r="BK1557" s="312">
        <f t="shared" si="592"/>
        <v>0</v>
      </c>
      <c r="BL1557" s="313">
        <f t="shared" si="593"/>
        <v>0</v>
      </c>
      <c r="BM1557" s="314">
        <f t="shared" si="600"/>
        <v>0</v>
      </c>
      <c r="BN1557" s="311">
        <f t="shared" si="594"/>
        <v>0</v>
      </c>
      <c r="BO1557" s="312">
        <f t="shared" si="595"/>
        <v>0</v>
      </c>
      <c r="BP1557" s="313">
        <f t="shared" si="596"/>
        <v>0</v>
      </c>
      <c r="BQ1557" s="314">
        <f t="shared" si="601"/>
        <v>0</v>
      </c>
      <c r="BR1557" s="311">
        <f t="shared" si="597"/>
        <v>0</v>
      </c>
      <c r="BS1557" s="312">
        <f t="shared" si="598"/>
        <v>0</v>
      </c>
      <c r="BT1557" s="313">
        <f t="shared" si="599"/>
        <v>0</v>
      </c>
      <c r="BU1557" s="314">
        <f t="shared" si="602"/>
        <v>0</v>
      </c>
      <c r="BV1557" s="247">
        <f t="shared" si="603"/>
        <v>0</v>
      </c>
      <c r="BW1557" s="310" t="str">
        <f>IF(BV1557=0,"",
IF(SUM($BV$1089:BV1557)=1,BX1557,
IF($BV$1664&gt;SUM($BV$1089:BV1557),_xlfn.CONCAT(", ",BX1557),
IF($BV$1664=SUM($BV$1089:BV1557),_xlfn.CONCAT(" y ",BX1557)))))</f>
        <v/>
      </c>
      <c r="BX1557" s="421">
        <v>469</v>
      </c>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row>
    <row r="1558" spans="1:133" ht="14.25">
      <c r="A1558" s="405"/>
      <c r="B1558" s="6"/>
      <c r="C1558" s="421" t="s">
        <v>7135</v>
      </c>
      <c r="D1558" s="668" t="str">
        <f>IF($AC$1082="","",IF(HLOOKUP($AC$1082,Presentación!$AQ$3:$BV$574,Presentación!AP473)="","",HLOOKUP($AC$1082,Presentación!$AQ$3:$BV$574,Presentación!AP473,0)))</f>
        <v/>
      </c>
      <c r="E1558" s="669"/>
      <c r="F1558" s="670"/>
      <c r="G1558" s="763" t="str">
        <f>IF($AC$1082="","",IF(HLOOKUP($AC$1082,Presentación!$BZ$3:$DE$574,Presentación!AP473,0)="","",HLOOKUP($AC$1082,Presentación!$BZ$3:$DE$574,Presentación!AP473,0)))</f>
        <v/>
      </c>
      <c r="H1558" s="669"/>
      <c r="I1558" s="669"/>
      <c r="J1558" s="669"/>
      <c r="K1558" s="669"/>
      <c r="L1558" s="670"/>
      <c r="M1558" s="112"/>
      <c r="N1558" s="112"/>
      <c r="O1558" s="112"/>
      <c r="P1558" s="112"/>
      <c r="Q1558" s="112"/>
      <c r="R1558" s="112"/>
      <c r="S1558" s="112"/>
      <c r="T1558" s="112"/>
      <c r="U1558" s="112"/>
      <c r="V1558" s="112"/>
      <c r="W1558" s="112"/>
      <c r="X1558" s="112"/>
      <c r="Y1558" s="112"/>
      <c r="Z1558" s="112"/>
      <c r="AA1558" s="112"/>
      <c r="AB1558" s="112"/>
      <c r="AC1558" s="112"/>
      <c r="AD1558" s="112"/>
      <c r="AE1558" s="93"/>
      <c r="AG1558">
        <f t="shared" si="565"/>
        <v>0</v>
      </c>
      <c r="AH1558" s="247">
        <f t="shared" si="566"/>
        <v>0</v>
      </c>
      <c r="AI1558" s="310" t="str">
        <f>IF(AH1558=0,"",
IF(SUM($AH$1088:AH1558)=1,AJ1558,
IF($AH$1663&gt;SUM($AH$1088:AH1558),_xlfn.CONCAT(", ",AJ1558),
IF($AH$1663=SUM($AH$1088:AH1558),_xlfn.CONCAT(" y ",AJ1558)))))</f>
        <v/>
      </c>
      <c r="AJ1558" s="421">
        <v>471</v>
      </c>
      <c r="AK1558">
        <f t="shared" si="564"/>
        <v>0</v>
      </c>
      <c r="AL1558">
        <f t="shared" si="567"/>
        <v>0</v>
      </c>
      <c r="AM1558">
        <f t="shared" si="568"/>
        <v>0</v>
      </c>
      <c r="AN1558">
        <f t="shared" si="569"/>
        <v>0</v>
      </c>
      <c r="AO1558">
        <f t="shared" si="570"/>
        <v>0</v>
      </c>
      <c r="AP1558">
        <f t="shared" si="571"/>
        <v>0</v>
      </c>
      <c r="AQ1558">
        <f t="shared" si="572"/>
        <v>0</v>
      </c>
      <c r="AR1558">
        <f t="shared" si="573"/>
        <v>0</v>
      </c>
      <c r="AS1558">
        <f t="shared" si="574"/>
        <v>0</v>
      </c>
      <c r="AT1558">
        <f t="shared" si="575"/>
        <v>0</v>
      </c>
      <c r="AU1558">
        <f t="shared" si="576"/>
        <v>0</v>
      </c>
      <c r="AV1558">
        <f t="shared" si="577"/>
        <v>0</v>
      </c>
      <c r="AW1558">
        <f t="shared" si="578"/>
        <v>0</v>
      </c>
      <c r="AX1558">
        <f t="shared" si="579"/>
        <v>0</v>
      </c>
      <c r="AY1558">
        <f t="shared" si="580"/>
        <v>0</v>
      </c>
      <c r="AZ1558">
        <f t="shared" si="581"/>
        <v>0</v>
      </c>
      <c r="BA1558">
        <f t="shared" si="582"/>
        <v>0</v>
      </c>
      <c r="BB1558">
        <f t="shared" si="583"/>
        <v>0</v>
      </c>
      <c r="BC1558">
        <f t="shared" si="584"/>
        <v>0</v>
      </c>
      <c r="BD1558">
        <f t="shared" si="585"/>
        <v>0</v>
      </c>
      <c r="BE1558">
        <f t="shared" si="586"/>
        <v>0</v>
      </c>
      <c r="BF1558">
        <f t="shared" si="587"/>
        <v>0</v>
      </c>
      <c r="BG1558">
        <f t="shared" si="588"/>
        <v>0</v>
      </c>
      <c r="BH1558">
        <f t="shared" si="589"/>
        <v>0</v>
      </c>
      <c r="BI1558">
        <f t="shared" si="590"/>
        <v>0</v>
      </c>
      <c r="BJ1558" s="311">
        <f t="shared" si="591"/>
        <v>0</v>
      </c>
      <c r="BK1558" s="312">
        <f t="shared" si="592"/>
        <v>0</v>
      </c>
      <c r="BL1558" s="313">
        <f t="shared" si="593"/>
        <v>0</v>
      </c>
      <c r="BM1558" s="314">
        <f t="shared" si="600"/>
        <v>0</v>
      </c>
      <c r="BN1558" s="311">
        <f t="shared" si="594"/>
        <v>0</v>
      </c>
      <c r="BO1558" s="312">
        <f t="shared" si="595"/>
        <v>0</v>
      </c>
      <c r="BP1558" s="313">
        <f t="shared" si="596"/>
        <v>0</v>
      </c>
      <c r="BQ1558" s="314">
        <f t="shared" si="601"/>
        <v>0</v>
      </c>
      <c r="BR1558" s="311">
        <f t="shared" si="597"/>
        <v>0</v>
      </c>
      <c r="BS1558" s="312">
        <f t="shared" si="598"/>
        <v>0</v>
      </c>
      <c r="BT1558" s="313">
        <f t="shared" si="599"/>
        <v>0</v>
      </c>
      <c r="BU1558" s="314">
        <f t="shared" si="602"/>
        <v>0</v>
      </c>
      <c r="BV1558" s="247">
        <f t="shared" si="603"/>
        <v>0</v>
      </c>
      <c r="BW1558" s="310" t="str">
        <f>IF(BV1558=0,"",
IF(SUM($BV$1089:BV1558)=1,BX1558,
IF($BV$1664&gt;SUM($BV$1089:BV1558),_xlfn.CONCAT(", ",BX1558),
IF($BV$1664=SUM($BV$1089:BV1558),_xlfn.CONCAT(" y ",BX1558)))))</f>
        <v/>
      </c>
      <c r="BX1558" s="421">
        <v>470</v>
      </c>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row>
    <row r="1559" spans="1:133" ht="14.25">
      <c r="A1559" s="405"/>
      <c r="B1559" s="6"/>
      <c r="C1559" s="421" t="s">
        <v>7136</v>
      </c>
      <c r="D1559" s="668" t="str">
        <f>IF($AC$1082="","",IF(HLOOKUP($AC$1082,Presentación!$AQ$3:$BV$574,Presentación!AP474)="","",HLOOKUP($AC$1082,Presentación!$AQ$3:$BV$574,Presentación!AP474,0)))</f>
        <v/>
      </c>
      <c r="E1559" s="669"/>
      <c r="F1559" s="670"/>
      <c r="G1559" s="763" t="str">
        <f>IF($AC$1082="","",IF(HLOOKUP($AC$1082,Presentación!$BZ$3:$DE$574,Presentación!AP474,0)="","",HLOOKUP($AC$1082,Presentación!$BZ$3:$DE$574,Presentación!AP474,0)))</f>
        <v/>
      </c>
      <c r="H1559" s="669"/>
      <c r="I1559" s="669"/>
      <c r="J1559" s="669"/>
      <c r="K1559" s="669"/>
      <c r="L1559" s="670"/>
      <c r="M1559" s="112"/>
      <c r="N1559" s="112"/>
      <c r="O1559" s="112"/>
      <c r="P1559" s="112"/>
      <c r="Q1559" s="112"/>
      <c r="R1559" s="112"/>
      <c r="S1559" s="112"/>
      <c r="T1559" s="112"/>
      <c r="U1559" s="112"/>
      <c r="V1559" s="112"/>
      <c r="W1559" s="112"/>
      <c r="X1559" s="112"/>
      <c r="Y1559" s="112"/>
      <c r="Z1559" s="112"/>
      <c r="AA1559" s="112"/>
      <c r="AB1559" s="112"/>
      <c r="AC1559" s="112"/>
      <c r="AD1559" s="112"/>
      <c r="AE1559" s="93"/>
      <c r="AG1559">
        <f t="shared" si="565"/>
        <v>0</v>
      </c>
      <c r="AH1559" s="247">
        <f t="shared" si="566"/>
        <v>0</v>
      </c>
      <c r="AI1559" s="310" t="str">
        <f>IF(AH1559=0,"",
IF(SUM($AH$1088:AH1559)=1,AJ1559,
IF($AH$1663&gt;SUM($AH$1088:AH1559),_xlfn.CONCAT(", ",AJ1559),
IF($AH$1663=SUM($AH$1088:AH1559),_xlfn.CONCAT(" y ",AJ1559)))))</f>
        <v/>
      </c>
      <c r="AJ1559" s="421">
        <v>472</v>
      </c>
      <c r="AK1559">
        <f t="shared" si="564"/>
        <v>0</v>
      </c>
      <c r="AL1559">
        <f t="shared" si="567"/>
        <v>0</v>
      </c>
      <c r="AM1559">
        <f t="shared" si="568"/>
        <v>0</v>
      </c>
      <c r="AN1559">
        <f t="shared" si="569"/>
        <v>0</v>
      </c>
      <c r="AO1559">
        <f t="shared" si="570"/>
        <v>0</v>
      </c>
      <c r="AP1559">
        <f t="shared" si="571"/>
        <v>0</v>
      </c>
      <c r="AQ1559">
        <f t="shared" si="572"/>
        <v>0</v>
      </c>
      <c r="AR1559">
        <f t="shared" si="573"/>
        <v>0</v>
      </c>
      <c r="AS1559">
        <f t="shared" si="574"/>
        <v>0</v>
      </c>
      <c r="AT1559">
        <f t="shared" si="575"/>
        <v>0</v>
      </c>
      <c r="AU1559">
        <f t="shared" si="576"/>
        <v>0</v>
      </c>
      <c r="AV1559">
        <f t="shared" si="577"/>
        <v>0</v>
      </c>
      <c r="AW1559">
        <f t="shared" si="578"/>
        <v>0</v>
      </c>
      <c r="AX1559">
        <f t="shared" si="579"/>
        <v>0</v>
      </c>
      <c r="AY1559">
        <f t="shared" si="580"/>
        <v>0</v>
      </c>
      <c r="AZ1559">
        <f t="shared" si="581"/>
        <v>0</v>
      </c>
      <c r="BA1559">
        <f t="shared" si="582"/>
        <v>0</v>
      </c>
      <c r="BB1559">
        <f t="shared" si="583"/>
        <v>0</v>
      </c>
      <c r="BC1559">
        <f t="shared" si="584"/>
        <v>0</v>
      </c>
      <c r="BD1559">
        <f t="shared" si="585"/>
        <v>0</v>
      </c>
      <c r="BE1559">
        <f t="shared" si="586"/>
        <v>0</v>
      </c>
      <c r="BF1559">
        <f t="shared" si="587"/>
        <v>0</v>
      </c>
      <c r="BG1559">
        <f t="shared" si="588"/>
        <v>0</v>
      </c>
      <c r="BH1559">
        <f t="shared" si="589"/>
        <v>0</v>
      </c>
      <c r="BI1559">
        <f t="shared" si="590"/>
        <v>0</v>
      </c>
      <c r="BJ1559" s="311">
        <f t="shared" si="591"/>
        <v>0</v>
      </c>
      <c r="BK1559" s="312">
        <f t="shared" si="592"/>
        <v>0</v>
      </c>
      <c r="BL1559" s="313">
        <f t="shared" si="593"/>
        <v>0</v>
      </c>
      <c r="BM1559" s="314">
        <f t="shared" si="600"/>
        <v>0</v>
      </c>
      <c r="BN1559" s="311">
        <f t="shared" si="594"/>
        <v>0</v>
      </c>
      <c r="BO1559" s="312">
        <f t="shared" si="595"/>
        <v>0</v>
      </c>
      <c r="BP1559" s="313">
        <f t="shared" si="596"/>
        <v>0</v>
      </c>
      <c r="BQ1559" s="314">
        <f t="shared" si="601"/>
        <v>0</v>
      </c>
      <c r="BR1559" s="311">
        <f t="shared" si="597"/>
        <v>0</v>
      </c>
      <c r="BS1559" s="312">
        <f t="shared" si="598"/>
        <v>0</v>
      </c>
      <c r="BT1559" s="313">
        <f t="shared" si="599"/>
        <v>0</v>
      </c>
      <c r="BU1559" s="314">
        <f t="shared" si="602"/>
        <v>0</v>
      </c>
      <c r="BV1559" s="247">
        <f t="shared" si="603"/>
        <v>0</v>
      </c>
      <c r="BW1559" s="310" t="str">
        <f>IF(BV1559=0,"",
IF(SUM($BV$1089:BV1559)=1,BX1559,
IF($BV$1664&gt;SUM($BV$1089:BV1559),_xlfn.CONCAT(", ",BX1559),
IF($BV$1664=SUM($BV$1089:BV1559),_xlfn.CONCAT(" y ",BX1559)))))</f>
        <v/>
      </c>
      <c r="BX1559" s="421">
        <v>471</v>
      </c>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row>
    <row r="1560" spans="1:133" ht="14.25">
      <c r="A1560" s="405"/>
      <c r="B1560" s="6"/>
      <c r="C1560" s="421" t="s">
        <v>7137</v>
      </c>
      <c r="D1560" s="668" t="str">
        <f>IF($AC$1082="","",IF(HLOOKUP($AC$1082,Presentación!$AQ$3:$BV$574,Presentación!AP475)="","",HLOOKUP($AC$1082,Presentación!$AQ$3:$BV$574,Presentación!AP475,0)))</f>
        <v/>
      </c>
      <c r="E1560" s="669"/>
      <c r="F1560" s="670"/>
      <c r="G1560" s="763" t="str">
        <f>IF($AC$1082="","",IF(HLOOKUP($AC$1082,Presentación!$BZ$3:$DE$574,Presentación!AP475,0)="","",HLOOKUP($AC$1082,Presentación!$BZ$3:$DE$574,Presentación!AP475,0)))</f>
        <v/>
      </c>
      <c r="H1560" s="669"/>
      <c r="I1560" s="669"/>
      <c r="J1560" s="669"/>
      <c r="K1560" s="669"/>
      <c r="L1560" s="670"/>
      <c r="M1560" s="112"/>
      <c r="N1560" s="112"/>
      <c r="O1560" s="112"/>
      <c r="P1560" s="112"/>
      <c r="Q1560" s="112"/>
      <c r="R1560" s="112"/>
      <c r="S1560" s="112"/>
      <c r="T1560" s="112"/>
      <c r="U1560" s="112"/>
      <c r="V1560" s="112"/>
      <c r="W1560" s="112"/>
      <c r="X1560" s="112"/>
      <c r="Y1560" s="112"/>
      <c r="Z1560" s="112"/>
      <c r="AA1560" s="112"/>
      <c r="AB1560" s="112"/>
      <c r="AC1560" s="112"/>
      <c r="AD1560" s="112"/>
      <c r="AE1560" s="93"/>
      <c r="AG1560">
        <f t="shared" si="565"/>
        <v>0</v>
      </c>
      <c r="AH1560" s="247">
        <f t="shared" si="566"/>
        <v>0</v>
      </c>
      <c r="AI1560" s="310" t="str">
        <f>IF(AH1560=0,"",
IF(SUM($AH$1088:AH1560)=1,AJ1560,
IF($AH$1663&gt;SUM($AH$1088:AH1560),_xlfn.CONCAT(", ",AJ1560),
IF($AH$1663=SUM($AH$1088:AH1560),_xlfn.CONCAT(" y ",AJ1560)))))</f>
        <v/>
      </c>
      <c r="AJ1560" s="421">
        <v>473</v>
      </c>
      <c r="AK1560">
        <f t="shared" si="564"/>
        <v>0</v>
      </c>
      <c r="AL1560">
        <f t="shared" si="567"/>
        <v>0</v>
      </c>
      <c r="AM1560">
        <f t="shared" si="568"/>
        <v>0</v>
      </c>
      <c r="AN1560">
        <f t="shared" si="569"/>
        <v>0</v>
      </c>
      <c r="AO1560">
        <f t="shared" si="570"/>
        <v>0</v>
      </c>
      <c r="AP1560">
        <f t="shared" si="571"/>
        <v>0</v>
      </c>
      <c r="AQ1560">
        <f t="shared" si="572"/>
        <v>0</v>
      </c>
      <c r="AR1560">
        <f t="shared" si="573"/>
        <v>0</v>
      </c>
      <c r="AS1560">
        <f t="shared" si="574"/>
        <v>0</v>
      </c>
      <c r="AT1560">
        <f t="shared" si="575"/>
        <v>0</v>
      </c>
      <c r="AU1560">
        <f t="shared" si="576"/>
        <v>0</v>
      </c>
      <c r="AV1560">
        <f t="shared" si="577"/>
        <v>0</v>
      </c>
      <c r="AW1560">
        <f t="shared" si="578"/>
        <v>0</v>
      </c>
      <c r="AX1560">
        <f t="shared" si="579"/>
        <v>0</v>
      </c>
      <c r="AY1560">
        <f t="shared" si="580"/>
        <v>0</v>
      </c>
      <c r="AZ1560">
        <f t="shared" si="581"/>
        <v>0</v>
      </c>
      <c r="BA1560">
        <f t="shared" si="582"/>
        <v>0</v>
      </c>
      <c r="BB1560">
        <f t="shared" si="583"/>
        <v>0</v>
      </c>
      <c r="BC1560">
        <f t="shared" si="584"/>
        <v>0</v>
      </c>
      <c r="BD1560">
        <f t="shared" si="585"/>
        <v>0</v>
      </c>
      <c r="BE1560">
        <f t="shared" si="586"/>
        <v>0</v>
      </c>
      <c r="BF1560">
        <f t="shared" si="587"/>
        <v>0</v>
      </c>
      <c r="BG1560">
        <f t="shared" si="588"/>
        <v>0</v>
      </c>
      <c r="BH1560">
        <f t="shared" si="589"/>
        <v>0</v>
      </c>
      <c r="BI1560">
        <f t="shared" si="590"/>
        <v>0</v>
      </c>
      <c r="BJ1560" s="311">
        <f t="shared" si="591"/>
        <v>0</v>
      </c>
      <c r="BK1560" s="312">
        <f t="shared" si="592"/>
        <v>0</v>
      </c>
      <c r="BL1560" s="313">
        <f t="shared" si="593"/>
        <v>0</v>
      </c>
      <c r="BM1560" s="314">
        <f t="shared" si="600"/>
        <v>0</v>
      </c>
      <c r="BN1560" s="311">
        <f t="shared" si="594"/>
        <v>0</v>
      </c>
      <c r="BO1560" s="312">
        <f t="shared" si="595"/>
        <v>0</v>
      </c>
      <c r="BP1560" s="313">
        <f t="shared" si="596"/>
        <v>0</v>
      </c>
      <c r="BQ1560" s="314">
        <f t="shared" si="601"/>
        <v>0</v>
      </c>
      <c r="BR1560" s="311">
        <f t="shared" si="597"/>
        <v>0</v>
      </c>
      <c r="BS1560" s="312">
        <f t="shared" si="598"/>
        <v>0</v>
      </c>
      <c r="BT1560" s="313">
        <f t="shared" si="599"/>
        <v>0</v>
      </c>
      <c r="BU1560" s="314">
        <f t="shared" si="602"/>
        <v>0</v>
      </c>
      <c r="BV1560" s="247">
        <f t="shared" si="603"/>
        <v>0</v>
      </c>
      <c r="BW1560" s="310" t="str">
        <f>IF(BV1560=0,"",
IF(SUM($BV$1089:BV1560)=1,BX1560,
IF($BV$1664&gt;SUM($BV$1089:BV1560),_xlfn.CONCAT(", ",BX1560),
IF($BV$1664=SUM($BV$1089:BV1560),_xlfn.CONCAT(" y ",BX1560)))))</f>
        <v/>
      </c>
      <c r="BX1560" s="421">
        <v>472</v>
      </c>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row>
    <row r="1561" spans="1:133" ht="14.25">
      <c r="A1561" s="405"/>
      <c r="B1561" s="6"/>
      <c r="C1561" s="421" t="s">
        <v>7138</v>
      </c>
      <c r="D1561" s="668" t="str">
        <f>IF($AC$1082="","",IF(HLOOKUP($AC$1082,Presentación!$AQ$3:$BV$574,Presentación!AP476)="","",HLOOKUP($AC$1082,Presentación!$AQ$3:$BV$574,Presentación!AP476,0)))</f>
        <v/>
      </c>
      <c r="E1561" s="669"/>
      <c r="F1561" s="670"/>
      <c r="G1561" s="763" t="str">
        <f>IF($AC$1082="","",IF(HLOOKUP($AC$1082,Presentación!$BZ$3:$DE$574,Presentación!AP476,0)="","",HLOOKUP($AC$1082,Presentación!$BZ$3:$DE$574,Presentación!AP476,0)))</f>
        <v/>
      </c>
      <c r="H1561" s="669"/>
      <c r="I1561" s="669"/>
      <c r="J1561" s="669"/>
      <c r="K1561" s="669"/>
      <c r="L1561" s="670"/>
      <c r="M1561" s="112"/>
      <c r="N1561" s="112"/>
      <c r="O1561" s="112"/>
      <c r="P1561" s="112"/>
      <c r="Q1561" s="112"/>
      <c r="R1561" s="112"/>
      <c r="S1561" s="112"/>
      <c r="T1561" s="112"/>
      <c r="U1561" s="112"/>
      <c r="V1561" s="112"/>
      <c r="W1561" s="112"/>
      <c r="X1561" s="112"/>
      <c r="Y1561" s="112"/>
      <c r="Z1561" s="112"/>
      <c r="AA1561" s="112"/>
      <c r="AB1561" s="112"/>
      <c r="AC1561" s="112"/>
      <c r="AD1561" s="112"/>
      <c r="AE1561" s="93"/>
      <c r="AG1561">
        <f t="shared" si="565"/>
        <v>0</v>
      </c>
      <c r="AH1561" s="247">
        <f t="shared" si="566"/>
        <v>0</v>
      </c>
      <c r="AI1561" s="310" t="str">
        <f>IF(AH1561=0,"",
IF(SUM($AH$1088:AH1561)=1,AJ1561,
IF($AH$1663&gt;SUM($AH$1088:AH1561),_xlfn.CONCAT(", ",AJ1561),
IF($AH$1663=SUM($AH$1088:AH1561),_xlfn.CONCAT(" y ",AJ1561)))))</f>
        <v/>
      </c>
      <c r="AJ1561" s="421">
        <v>474</v>
      </c>
      <c r="AK1561">
        <f t="shared" si="564"/>
        <v>0</v>
      </c>
      <c r="AL1561">
        <f t="shared" si="567"/>
        <v>0</v>
      </c>
      <c r="AM1561">
        <f t="shared" si="568"/>
        <v>0</v>
      </c>
      <c r="AN1561">
        <f t="shared" si="569"/>
        <v>0</v>
      </c>
      <c r="AO1561">
        <f t="shared" si="570"/>
        <v>0</v>
      </c>
      <c r="AP1561">
        <f t="shared" si="571"/>
        <v>0</v>
      </c>
      <c r="AQ1561">
        <f t="shared" si="572"/>
        <v>0</v>
      </c>
      <c r="AR1561">
        <f t="shared" si="573"/>
        <v>0</v>
      </c>
      <c r="AS1561">
        <f t="shared" si="574"/>
        <v>0</v>
      </c>
      <c r="AT1561">
        <f t="shared" si="575"/>
        <v>0</v>
      </c>
      <c r="AU1561">
        <f t="shared" si="576"/>
        <v>0</v>
      </c>
      <c r="AV1561">
        <f t="shared" si="577"/>
        <v>0</v>
      </c>
      <c r="AW1561">
        <f t="shared" si="578"/>
        <v>0</v>
      </c>
      <c r="AX1561">
        <f t="shared" si="579"/>
        <v>0</v>
      </c>
      <c r="AY1561">
        <f t="shared" si="580"/>
        <v>0</v>
      </c>
      <c r="AZ1561">
        <f t="shared" si="581"/>
        <v>0</v>
      </c>
      <c r="BA1561">
        <f t="shared" si="582"/>
        <v>0</v>
      </c>
      <c r="BB1561">
        <f t="shared" si="583"/>
        <v>0</v>
      </c>
      <c r="BC1561">
        <f t="shared" si="584"/>
        <v>0</v>
      </c>
      <c r="BD1561">
        <f t="shared" si="585"/>
        <v>0</v>
      </c>
      <c r="BE1561">
        <f t="shared" si="586"/>
        <v>0</v>
      </c>
      <c r="BF1561">
        <f t="shared" si="587"/>
        <v>0</v>
      </c>
      <c r="BG1561">
        <f t="shared" si="588"/>
        <v>0</v>
      </c>
      <c r="BH1561">
        <f t="shared" si="589"/>
        <v>0</v>
      </c>
      <c r="BI1561">
        <f t="shared" si="590"/>
        <v>0</v>
      </c>
      <c r="BJ1561" s="311">
        <f t="shared" si="591"/>
        <v>0</v>
      </c>
      <c r="BK1561" s="312">
        <f t="shared" si="592"/>
        <v>0</v>
      </c>
      <c r="BL1561" s="313">
        <f t="shared" si="593"/>
        <v>0</v>
      </c>
      <c r="BM1561" s="314">
        <f t="shared" si="600"/>
        <v>0</v>
      </c>
      <c r="BN1561" s="311">
        <f t="shared" si="594"/>
        <v>0</v>
      </c>
      <c r="BO1561" s="312">
        <f t="shared" si="595"/>
        <v>0</v>
      </c>
      <c r="BP1561" s="313">
        <f t="shared" si="596"/>
        <v>0</v>
      </c>
      <c r="BQ1561" s="314">
        <f t="shared" si="601"/>
        <v>0</v>
      </c>
      <c r="BR1561" s="311">
        <f t="shared" si="597"/>
        <v>0</v>
      </c>
      <c r="BS1561" s="312">
        <f t="shared" si="598"/>
        <v>0</v>
      </c>
      <c r="BT1561" s="313">
        <f t="shared" si="599"/>
        <v>0</v>
      </c>
      <c r="BU1561" s="314">
        <f t="shared" si="602"/>
        <v>0</v>
      </c>
      <c r="BV1561" s="247">
        <f t="shared" si="603"/>
        <v>0</v>
      </c>
      <c r="BW1561" s="310" t="str">
        <f>IF(BV1561=0,"",
IF(SUM($BV$1089:BV1561)=1,BX1561,
IF($BV$1664&gt;SUM($BV$1089:BV1561),_xlfn.CONCAT(", ",BX1561),
IF($BV$1664=SUM($BV$1089:BV1561),_xlfn.CONCAT(" y ",BX1561)))))</f>
        <v/>
      </c>
      <c r="BX1561" s="421">
        <v>473</v>
      </c>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row>
    <row r="1562" spans="1:133" ht="14.25">
      <c r="A1562" s="405"/>
      <c r="B1562" s="6"/>
      <c r="C1562" s="421" t="s">
        <v>7139</v>
      </c>
      <c r="D1562" s="668" t="str">
        <f>IF($AC$1082="","",IF(HLOOKUP($AC$1082,Presentación!$AQ$3:$BV$574,Presentación!AP477)="","",HLOOKUP($AC$1082,Presentación!$AQ$3:$BV$574,Presentación!AP477,0)))</f>
        <v/>
      </c>
      <c r="E1562" s="669"/>
      <c r="F1562" s="670"/>
      <c r="G1562" s="763" t="str">
        <f>IF($AC$1082="","",IF(HLOOKUP($AC$1082,Presentación!$BZ$3:$DE$574,Presentación!AP477,0)="","",HLOOKUP($AC$1082,Presentación!$BZ$3:$DE$574,Presentación!AP477,0)))</f>
        <v/>
      </c>
      <c r="H1562" s="669"/>
      <c r="I1562" s="669"/>
      <c r="J1562" s="669"/>
      <c r="K1562" s="669"/>
      <c r="L1562" s="670"/>
      <c r="M1562" s="112"/>
      <c r="N1562" s="112"/>
      <c r="O1562" s="112"/>
      <c r="P1562" s="112"/>
      <c r="Q1562" s="112"/>
      <c r="R1562" s="112"/>
      <c r="S1562" s="112"/>
      <c r="T1562" s="112"/>
      <c r="U1562" s="112"/>
      <c r="V1562" s="112"/>
      <c r="W1562" s="112"/>
      <c r="X1562" s="112"/>
      <c r="Y1562" s="112"/>
      <c r="Z1562" s="112"/>
      <c r="AA1562" s="112"/>
      <c r="AB1562" s="112"/>
      <c r="AC1562" s="112"/>
      <c r="AD1562" s="112"/>
      <c r="AE1562" s="93"/>
      <c r="AG1562">
        <f t="shared" si="565"/>
        <v>0</v>
      </c>
      <c r="AH1562" s="247">
        <f t="shared" si="566"/>
        <v>0</v>
      </c>
      <c r="AI1562" s="310" t="str">
        <f>IF(AH1562=0,"",
IF(SUM($AH$1088:AH1562)=1,AJ1562,
IF($AH$1663&gt;SUM($AH$1088:AH1562),_xlfn.CONCAT(", ",AJ1562),
IF($AH$1663=SUM($AH$1088:AH1562),_xlfn.CONCAT(" y ",AJ1562)))))</f>
        <v/>
      </c>
      <c r="AJ1562" s="421">
        <v>475</v>
      </c>
      <c r="AK1562">
        <f t="shared" si="564"/>
        <v>0</v>
      </c>
      <c r="AL1562">
        <f t="shared" si="567"/>
        <v>0</v>
      </c>
      <c r="AM1562">
        <f t="shared" si="568"/>
        <v>0</v>
      </c>
      <c r="AN1562">
        <f t="shared" si="569"/>
        <v>0</v>
      </c>
      <c r="AO1562">
        <f t="shared" si="570"/>
        <v>0</v>
      </c>
      <c r="AP1562">
        <f t="shared" si="571"/>
        <v>0</v>
      </c>
      <c r="AQ1562">
        <f t="shared" si="572"/>
        <v>0</v>
      </c>
      <c r="AR1562">
        <f t="shared" si="573"/>
        <v>0</v>
      </c>
      <c r="AS1562">
        <f t="shared" si="574"/>
        <v>0</v>
      </c>
      <c r="AT1562">
        <f t="shared" si="575"/>
        <v>0</v>
      </c>
      <c r="AU1562">
        <f t="shared" si="576"/>
        <v>0</v>
      </c>
      <c r="AV1562">
        <f t="shared" si="577"/>
        <v>0</v>
      </c>
      <c r="AW1562">
        <f t="shared" si="578"/>
        <v>0</v>
      </c>
      <c r="AX1562">
        <f t="shared" si="579"/>
        <v>0</v>
      </c>
      <c r="AY1562">
        <f t="shared" si="580"/>
        <v>0</v>
      </c>
      <c r="AZ1562">
        <f t="shared" si="581"/>
        <v>0</v>
      </c>
      <c r="BA1562">
        <f t="shared" si="582"/>
        <v>0</v>
      </c>
      <c r="BB1562">
        <f t="shared" si="583"/>
        <v>0</v>
      </c>
      <c r="BC1562">
        <f t="shared" si="584"/>
        <v>0</v>
      </c>
      <c r="BD1562">
        <f t="shared" si="585"/>
        <v>0</v>
      </c>
      <c r="BE1562">
        <f t="shared" si="586"/>
        <v>0</v>
      </c>
      <c r="BF1562">
        <f t="shared" si="587"/>
        <v>0</v>
      </c>
      <c r="BG1562">
        <f t="shared" si="588"/>
        <v>0</v>
      </c>
      <c r="BH1562">
        <f t="shared" si="589"/>
        <v>0</v>
      </c>
      <c r="BI1562">
        <f t="shared" si="590"/>
        <v>0</v>
      </c>
      <c r="BJ1562" s="311">
        <f t="shared" si="591"/>
        <v>0</v>
      </c>
      <c r="BK1562" s="312">
        <f t="shared" si="592"/>
        <v>0</v>
      </c>
      <c r="BL1562" s="313">
        <f t="shared" si="593"/>
        <v>0</v>
      </c>
      <c r="BM1562" s="314">
        <f t="shared" si="600"/>
        <v>0</v>
      </c>
      <c r="BN1562" s="311">
        <f t="shared" si="594"/>
        <v>0</v>
      </c>
      <c r="BO1562" s="312">
        <f t="shared" si="595"/>
        <v>0</v>
      </c>
      <c r="BP1562" s="313">
        <f t="shared" si="596"/>
        <v>0</v>
      </c>
      <c r="BQ1562" s="314">
        <f t="shared" si="601"/>
        <v>0</v>
      </c>
      <c r="BR1562" s="311">
        <f t="shared" si="597"/>
        <v>0</v>
      </c>
      <c r="BS1562" s="312">
        <f t="shared" si="598"/>
        <v>0</v>
      </c>
      <c r="BT1562" s="313">
        <f t="shared" si="599"/>
        <v>0</v>
      </c>
      <c r="BU1562" s="314">
        <f t="shared" si="602"/>
        <v>0</v>
      </c>
      <c r="BV1562" s="247">
        <f t="shared" si="603"/>
        <v>0</v>
      </c>
      <c r="BW1562" s="310" t="str">
        <f>IF(BV1562=0,"",
IF(SUM($BV$1089:BV1562)=1,BX1562,
IF($BV$1664&gt;SUM($BV$1089:BV1562),_xlfn.CONCAT(", ",BX1562),
IF($BV$1664=SUM($BV$1089:BV1562),_xlfn.CONCAT(" y ",BX1562)))))</f>
        <v/>
      </c>
      <c r="BX1562" s="421">
        <v>474</v>
      </c>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row>
    <row r="1563" spans="1:133" ht="14.25">
      <c r="A1563" s="405"/>
      <c r="B1563" s="6"/>
      <c r="C1563" s="421" t="s">
        <v>7140</v>
      </c>
      <c r="D1563" s="668" t="str">
        <f>IF($AC$1082="","",IF(HLOOKUP($AC$1082,Presentación!$AQ$3:$BV$574,Presentación!AP478)="","",HLOOKUP($AC$1082,Presentación!$AQ$3:$BV$574,Presentación!AP478,0)))</f>
        <v/>
      </c>
      <c r="E1563" s="669"/>
      <c r="F1563" s="670"/>
      <c r="G1563" s="763" t="str">
        <f>IF($AC$1082="","",IF(HLOOKUP($AC$1082,Presentación!$BZ$3:$DE$574,Presentación!AP478,0)="","",HLOOKUP($AC$1082,Presentación!$BZ$3:$DE$574,Presentación!AP478,0)))</f>
        <v/>
      </c>
      <c r="H1563" s="669"/>
      <c r="I1563" s="669"/>
      <c r="J1563" s="669"/>
      <c r="K1563" s="669"/>
      <c r="L1563" s="670"/>
      <c r="M1563" s="112"/>
      <c r="N1563" s="112"/>
      <c r="O1563" s="112"/>
      <c r="P1563" s="112"/>
      <c r="Q1563" s="112"/>
      <c r="R1563" s="112"/>
      <c r="S1563" s="112"/>
      <c r="T1563" s="112"/>
      <c r="U1563" s="112"/>
      <c r="V1563" s="112"/>
      <c r="W1563" s="112"/>
      <c r="X1563" s="112"/>
      <c r="Y1563" s="112"/>
      <c r="Z1563" s="112"/>
      <c r="AA1563" s="112"/>
      <c r="AB1563" s="112"/>
      <c r="AC1563" s="112"/>
      <c r="AD1563" s="112"/>
      <c r="AE1563" s="93"/>
      <c r="AG1563">
        <f t="shared" si="565"/>
        <v>0</v>
      </c>
      <c r="AH1563" s="247">
        <f t="shared" si="566"/>
        <v>0</v>
      </c>
      <c r="AI1563" s="310" t="str">
        <f>IF(AH1563=0,"",
IF(SUM($AH$1088:AH1563)=1,AJ1563,
IF($AH$1663&gt;SUM($AH$1088:AH1563),_xlfn.CONCAT(", ",AJ1563),
IF($AH$1663=SUM($AH$1088:AH1563),_xlfn.CONCAT(" y ",AJ1563)))))</f>
        <v/>
      </c>
      <c r="AJ1563" s="421">
        <v>476</v>
      </c>
      <c r="AK1563">
        <f t="shared" si="564"/>
        <v>0</v>
      </c>
      <c r="AL1563">
        <f t="shared" si="567"/>
        <v>0</v>
      </c>
      <c r="AM1563">
        <f t="shared" si="568"/>
        <v>0</v>
      </c>
      <c r="AN1563">
        <f t="shared" si="569"/>
        <v>0</v>
      </c>
      <c r="AO1563">
        <f t="shared" si="570"/>
        <v>0</v>
      </c>
      <c r="AP1563">
        <f t="shared" si="571"/>
        <v>0</v>
      </c>
      <c r="AQ1563">
        <f t="shared" si="572"/>
        <v>0</v>
      </c>
      <c r="AR1563">
        <f t="shared" si="573"/>
        <v>0</v>
      </c>
      <c r="AS1563">
        <f t="shared" si="574"/>
        <v>0</v>
      </c>
      <c r="AT1563">
        <f t="shared" si="575"/>
        <v>0</v>
      </c>
      <c r="AU1563">
        <f t="shared" si="576"/>
        <v>0</v>
      </c>
      <c r="AV1563">
        <f t="shared" si="577"/>
        <v>0</v>
      </c>
      <c r="AW1563">
        <f t="shared" si="578"/>
        <v>0</v>
      </c>
      <c r="AX1563">
        <f t="shared" si="579"/>
        <v>0</v>
      </c>
      <c r="AY1563">
        <f t="shared" si="580"/>
        <v>0</v>
      </c>
      <c r="AZ1563">
        <f t="shared" si="581"/>
        <v>0</v>
      </c>
      <c r="BA1563">
        <f t="shared" si="582"/>
        <v>0</v>
      </c>
      <c r="BB1563">
        <f t="shared" si="583"/>
        <v>0</v>
      </c>
      <c r="BC1563">
        <f t="shared" si="584"/>
        <v>0</v>
      </c>
      <c r="BD1563">
        <f t="shared" si="585"/>
        <v>0</v>
      </c>
      <c r="BE1563">
        <f t="shared" si="586"/>
        <v>0</v>
      </c>
      <c r="BF1563">
        <f t="shared" si="587"/>
        <v>0</v>
      </c>
      <c r="BG1563">
        <f t="shared" si="588"/>
        <v>0</v>
      </c>
      <c r="BH1563">
        <f t="shared" si="589"/>
        <v>0</v>
      </c>
      <c r="BI1563">
        <f t="shared" si="590"/>
        <v>0</v>
      </c>
      <c r="BJ1563" s="311">
        <f t="shared" si="591"/>
        <v>0</v>
      </c>
      <c r="BK1563" s="312">
        <f t="shared" si="592"/>
        <v>0</v>
      </c>
      <c r="BL1563" s="313">
        <f t="shared" si="593"/>
        <v>0</v>
      </c>
      <c r="BM1563" s="314">
        <f t="shared" si="600"/>
        <v>0</v>
      </c>
      <c r="BN1563" s="311">
        <f t="shared" si="594"/>
        <v>0</v>
      </c>
      <c r="BO1563" s="312">
        <f t="shared" si="595"/>
        <v>0</v>
      </c>
      <c r="BP1563" s="313">
        <f t="shared" si="596"/>
        <v>0</v>
      </c>
      <c r="BQ1563" s="314">
        <f t="shared" si="601"/>
        <v>0</v>
      </c>
      <c r="BR1563" s="311">
        <f t="shared" si="597"/>
        <v>0</v>
      </c>
      <c r="BS1563" s="312">
        <f t="shared" si="598"/>
        <v>0</v>
      </c>
      <c r="BT1563" s="313">
        <f t="shared" si="599"/>
        <v>0</v>
      </c>
      <c r="BU1563" s="314">
        <f t="shared" si="602"/>
        <v>0</v>
      </c>
      <c r="BV1563" s="247">
        <f t="shared" si="603"/>
        <v>0</v>
      </c>
      <c r="BW1563" s="310" t="str">
        <f>IF(BV1563=0,"",
IF(SUM($BV$1089:BV1563)=1,BX1563,
IF($BV$1664&gt;SUM($BV$1089:BV1563),_xlfn.CONCAT(", ",BX1563),
IF($BV$1664=SUM($BV$1089:BV1563),_xlfn.CONCAT(" y ",BX1563)))))</f>
        <v/>
      </c>
      <c r="BX1563" s="421">
        <v>475</v>
      </c>
      <c r="BY1563"/>
      <c r="BZ1563"/>
      <c r="CA1563"/>
      <c r="CB1563"/>
      <c r="CC1563"/>
      <c r="CD1563"/>
      <c r="CE1563"/>
      <c r="CF1563"/>
      <c r="CG1563"/>
      <c r="CH1563"/>
      <c r="CI1563"/>
      <c r="CJ1563"/>
      <c r="CK1563"/>
      <c r="CL1563"/>
      <c r="CM1563"/>
      <c r="CN1563"/>
      <c r="CO1563"/>
      <c r="CP1563"/>
      <c r="CQ1563"/>
      <c r="CR1563"/>
      <c r="CS1563"/>
      <c r="CT1563"/>
      <c r="CU1563"/>
      <c r="CV1563"/>
      <c r="CW1563"/>
      <c r="CX1563"/>
      <c r="CY1563"/>
      <c r="CZ1563"/>
      <c r="DA1563"/>
      <c r="DB1563"/>
      <c r="DC1563"/>
      <c r="DD1563"/>
      <c r="DE1563"/>
      <c r="DF1563"/>
      <c r="DG1563"/>
      <c r="DH1563"/>
      <c r="DI1563"/>
      <c r="DJ1563"/>
      <c r="DK1563"/>
      <c r="DL1563"/>
      <c r="DM1563"/>
      <c r="DN1563"/>
      <c r="DO1563"/>
      <c r="DP1563"/>
      <c r="DQ1563"/>
      <c r="DR1563"/>
      <c r="DS1563"/>
      <c r="DT1563"/>
      <c r="DU1563"/>
      <c r="DV1563"/>
      <c r="DW1563"/>
      <c r="DX1563"/>
      <c r="DY1563"/>
      <c r="DZ1563"/>
      <c r="EA1563"/>
      <c r="EB1563"/>
      <c r="EC1563"/>
    </row>
    <row r="1564" spans="1:133" ht="14.25">
      <c r="A1564" s="405"/>
      <c r="B1564" s="6"/>
      <c r="C1564" s="421" t="s">
        <v>7141</v>
      </c>
      <c r="D1564" s="668" t="str">
        <f>IF($AC$1082="","",IF(HLOOKUP($AC$1082,Presentación!$AQ$3:$BV$574,Presentación!AP479)="","",HLOOKUP($AC$1082,Presentación!$AQ$3:$BV$574,Presentación!AP479,0)))</f>
        <v/>
      </c>
      <c r="E1564" s="669"/>
      <c r="F1564" s="670"/>
      <c r="G1564" s="763" t="str">
        <f>IF($AC$1082="","",IF(HLOOKUP($AC$1082,Presentación!$BZ$3:$DE$574,Presentación!AP479,0)="","",HLOOKUP($AC$1082,Presentación!$BZ$3:$DE$574,Presentación!AP479,0)))</f>
        <v/>
      </c>
      <c r="H1564" s="669"/>
      <c r="I1564" s="669"/>
      <c r="J1564" s="669"/>
      <c r="K1564" s="669"/>
      <c r="L1564" s="670"/>
      <c r="M1564" s="112"/>
      <c r="N1564" s="112"/>
      <c r="O1564" s="112"/>
      <c r="P1564" s="112"/>
      <c r="Q1564" s="112"/>
      <c r="R1564" s="112"/>
      <c r="S1564" s="112"/>
      <c r="T1564" s="112"/>
      <c r="U1564" s="112"/>
      <c r="V1564" s="112"/>
      <c r="W1564" s="112"/>
      <c r="X1564" s="112"/>
      <c r="Y1564" s="112"/>
      <c r="Z1564" s="112"/>
      <c r="AA1564" s="112"/>
      <c r="AB1564" s="112"/>
      <c r="AC1564" s="112"/>
      <c r="AD1564" s="112"/>
      <c r="AE1564" s="93"/>
      <c r="AG1564">
        <f t="shared" si="565"/>
        <v>0</v>
      </c>
      <c r="AH1564" s="247">
        <f t="shared" si="566"/>
        <v>0</v>
      </c>
      <c r="AI1564" s="310" t="str">
        <f>IF(AH1564=0,"",
IF(SUM($AH$1088:AH1564)=1,AJ1564,
IF($AH$1663&gt;SUM($AH$1088:AH1564),_xlfn.CONCAT(", ",AJ1564),
IF($AH$1663=SUM($AH$1088:AH1564),_xlfn.CONCAT(" y ",AJ1564)))))</f>
        <v/>
      </c>
      <c r="AJ1564" s="421">
        <v>477</v>
      </c>
      <c r="AK1564">
        <f t="shared" si="564"/>
        <v>0</v>
      </c>
      <c r="AL1564">
        <f t="shared" si="567"/>
        <v>0</v>
      </c>
      <c r="AM1564">
        <f t="shared" si="568"/>
        <v>0</v>
      </c>
      <c r="AN1564">
        <f t="shared" si="569"/>
        <v>0</v>
      </c>
      <c r="AO1564">
        <f t="shared" si="570"/>
        <v>0</v>
      </c>
      <c r="AP1564">
        <f t="shared" si="571"/>
        <v>0</v>
      </c>
      <c r="AQ1564">
        <f t="shared" si="572"/>
        <v>0</v>
      </c>
      <c r="AR1564">
        <f t="shared" si="573"/>
        <v>0</v>
      </c>
      <c r="AS1564">
        <f t="shared" si="574"/>
        <v>0</v>
      </c>
      <c r="AT1564">
        <f t="shared" si="575"/>
        <v>0</v>
      </c>
      <c r="AU1564">
        <f t="shared" si="576"/>
        <v>0</v>
      </c>
      <c r="AV1564">
        <f t="shared" si="577"/>
        <v>0</v>
      </c>
      <c r="AW1564">
        <f t="shared" si="578"/>
        <v>0</v>
      </c>
      <c r="AX1564">
        <f t="shared" si="579"/>
        <v>0</v>
      </c>
      <c r="AY1564">
        <f t="shared" si="580"/>
        <v>0</v>
      </c>
      <c r="AZ1564">
        <f t="shared" si="581"/>
        <v>0</v>
      </c>
      <c r="BA1564">
        <f t="shared" si="582"/>
        <v>0</v>
      </c>
      <c r="BB1564">
        <f t="shared" si="583"/>
        <v>0</v>
      </c>
      <c r="BC1564">
        <f t="shared" si="584"/>
        <v>0</v>
      </c>
      <c r="BD1564">
        <f t="shared" si="585"/>
        <v>0</v>
      </c>
      <c r="BE1564">
        <f t="shared" si="586"/>
        <v>0</v>
      </c>
      <c r="BF1564">
        <f t="shared" si="587"/>
        <v>0</v>
      </c>
      <c r="BG1564">
        <f t="shared" si="588"/>
        <v>0</v>
      </c>
      <c r="BH1564">
        <f t="shared" si="589"/>
        <v>0</v>
      </c>
      <c r="BI1564">
        <f t="shared" si="590"/>
        <v>0</v>
      </c>
      <c r="BJ1564" s="311">
        <f t="shared" si="591"/>
        <v>0</v>
      </c>
      <c r="BK1564" s="312">
        <f t="shared" si="592"/>
        <v>0</v>
      </c>
      <c r="BL1564" s="313">
        <f t="shared" si="593"/>
        <v>0</v>
      </c>
      <c r="BM1564" s="314">
        <f t="shared" si="600"/>
        <v>0</v>
      </c>
      <c r="BN1564" s="311">
        <f t="shared" si="594"/>
        <v>0</v>
      </c>
      <c r="BO1564" s="312">
        <f t="shared" si="595"/>
        <v>0</v>
      </c>
      <c r="BP1564" s="313">
        <f t="shared" si="596"/>
        <v>0</v>
      </c>
      <c r="BQ1564" s="314">
        <f t="shared" si="601"/>
        <v>0</v>
      </c>
      <c r="BR1564" s="311">
        <f t="shared" si="597"/>
        <v>0</v>
      </c>
      <c r="BS1564" s="312">
        <f t="shared" si="598"/>
        <v>0</v>
      </c>
      <c r="BT1564" s="313">
        <f t="shared" si="599"/>
        <v>0</v>
      </c>
      <c r="BU1564" s="314">
        <f t="shared" si="602"/>
        <v>0</v>
      </c>
      <c r="BV1564" s="247">
        <f t="shared" si="603"/>
        <v>0</v>
      </c>
      <c r="BW1564" s="310" t="str">
        <f>IF(BV1564=0,"",
IF(SUM($BV$1089:BV1564)=1,BX1564,
IF($BV$1664&gt;SUM($BV$1089:BV1564),_xlfn.CONCAT(", ",BX1564),
IF($BV$1664=SUM($BV$1089:BV1564),_xlfn.CONCAT(" y ",BX1564)))))</f>
        <v/>
      </c>
      <c r="BX1564" s="421">
        <v>476</v>
      </c>
      <c r="BY1564"/>
      <c r="BZ1564"/>
      <c r="CA1564"/>
      <c r="CB1564"/>
      <c r="CC1564"/>
      <c r="CD1564"/>
      <c r="CE1564"/>
      <c r="CF1564"/>
      <c r="CG1564"/>
      <c r="CH1564"/>
      <c r="CI1564"/>
      <c r="CJ1564"/>
      <c r="CK1564"/>
      <c r="CL1564"/>
      <c r="CM1564"/>
      <c r="CN1564"/>
      <c r="CO1564"/>
      <c r="CP1564"/>
      <c r="CQ1564"/>
      <c r="CR1564"/>
      <c r="CS1564"/>
      <c r="CT1564"/>
      <c r="CU1564"/>
      <c r="CV1564"/>
      <c r="CW1564"/>
      <c r="CX1564"/>
      <c r="CY1564"/>
      <c r="CZ1564"/>
      <c r="DA1564"/>
      <c r="DB1564"/>
      <c r="DC1564"/>
      <c r="DD1564"/>
      <c r="DE1564"/>
      <c r="DF1564"/>
      <c r="DG1564"/>
      <c r="DH1564"/>
      <c r="DI1564"/>
      <c r="DJ1564"/>
      <c r="DK1564"/>
      <c r="DL1564"/>
      <c r="DM1564"/>
      <c r="DN1564"/>
      <c r="DO1564"/>
      <c r="DP1564"/>
      <c r="DQ1564"/>
      <c r="DR1564"/>
      <c r="DS1564"/>
      <c r="DT1564"/>
      <c r="DU1564"/>
      <c r="DV1564"/>
      <c r="DW1564"/>
      <c r="DX1564"/>
      <c r="DY1564"/>
      <c r="DZ1564"/>
      <c r="EA1564"/>
      <c r="EB1564"/>
      <c r="EC1564"/>
    </row>
    <row r="1565" spans="1:133" ht="14.25">
      <c r="A1565" s="405"/>
      <c r="B1565" s="6"/>
      <c r="C1565" s="421" t="s">
        <v>7142</v>
      </c>
      <c r="D1565" s="668" t="str">
        <f>IF($AC$1082="","",IF(HLOOKUP($AC$1082,Presentación!$AQ$3:$BV$574,Presentación!AP480)="","",HLOOKUP($AC$1082,Presentación!$AQ$3:$BV$574,Presentación!AP480,0)))</f>
        <v/>
      </c>
      <c r="E1565" s="669"/>
      <c r="F1565" s="670"/>
      <c r="G1565" s="763" t="str">
        <f>IF($AC$1082="","",IF(HLOOKUP($AC$1082,Presentación!$BZ$3:$DE$574,Presentación!AP480,0)="","",HLOOKUP($AC$1082,Presentación!$BZ$3:$DE$574,Presentación!AP480,0)))</f>
        <v/>
      </c>
      <c r="H1565" s="669"/>
      <c r="I1565" s="669"/>
      <c r="J1565" s="669"/>
      <c r="K1565" s="669"/>
      <c r="L1565" s="670"/>
      <c r="M1565" s="112"/>
      <c r="N1565" s="112"/>
      <c r="O1565" s="112"/>
      <c r="P1565" s="112"/>
      <c r="Q1565" s="112"/>
      <c r="R1565" s="112"/>
      <c r="S1565" s="112"/>
      <c r="T1565" s="112"/>
      <c r="U1565" s="112"/>
      <c r="V1565" s="112"/>
      <c r="W1565" s="112"/>
      <c r="X1565" s="112"/>
      <c r="Y1565" s="112"/>
      <c r="Z1565" s="112"/>
      <c r="AA1565" s="112"/>
      <c r="AB1565" s="112"/>
      <c r="AC1565" s="112"/>
      <c r="AD1565" s="112"/>
      <c r="AE1565" s="93"/>
      <c r="AG1565">
        <f t="shared" si="565"/>
        <v>0</v>
      </c>
      <c r="AH1565" s="247">
        <f t="shared" si="566"/>
        <v>0</v>
      </c>
      <c r="AI1565" s="310" t="str">
        <f>IF(AH1565=0,"",
IF(SUM($AH$1088:AH1565)=1,AJ1565,
IF($AH$1663&gt;SUM($AH$1088:AH1565),_xlfn.CONCAT(", ",AJ1565),
IF($AH$1663=SUM($AH$1088:AH1565),_xlfn.CONCAT(" y ",AJ1565)))))</f>
        <v/>
      </c>
      <c r="AJ1565" s="421">
        <v>478</v>
      </c>
      <c r="AK1565">
        <f t="shared" si="564"/>
        <v>0</v>
      </c>
      <c r="AL1565">
        <f t="shared" si="567"/>
        <v>0</v>
      </c>
      <c r="AM1565">
        <f t="shared" si="568"/>
        <v>0</v>
      </c>
      <c r="AN1565">
        <f t="shared" si="569"/>
        <v>0</v>
      </c>
      <c r="AO1565">
        <f t="shared" si="570"/>
        <v>0</v>
      </c>
      <c r="AP1565">
        <f t="shared" si="571"/>
        <v>0</v>
      </c>
      <c r="AQ1565">
        <f t="shared" si="572"/>
        <v>0</v>
      </c>
      <c r="AR1565">
        <f t="shared" si="573"/>
        <v>0</v>
      </c>
      <c r="AS1565">
        <f t="shared" si="574"/>
        <v>0</v>
      </c>
      <c r="AT1565">
        <f t="shared" si="575"/>
        <v>0</v>
      </c>
      <c r="AU1565">
        <f t="shared" si="576"/>
        <v>0</v>
      </c>
      <c r="AV1565">
        <f t="shared" si="577"/>
        <v>0</v>
      </c>
      <c r="AW1565">
        <f t="shared" si="578"/>
        <v>0</v>
      </c>
      <c r="AX1565">
        <f t="shared" si="579"/>
        <v>0</v>
      </c>
      <c r="AY1565">
        <f t="shared" si="580"/>
        <v>0</v>
      </c>
      <c r="AZ1565">
        <f t="shared" si="581"/>
        <v>0</v>
      </c>
      <c r="BA1565">
        <f t="shared" si="582"/>
        <v>0</v>
      </c>
      <c r="BB1565">
        <f t="shared" si="583"/>
        <v>0</v>
      </c>
      <c r="BC1565">
        <f t="shared" si="584"/>
        <v>0</v>
      </c>
      <c r="BD1565">
        <f t="shared" si="585"/>
        <v>0</v>
      </c>
      <c r="BE1565">
        <f t="shared" si="586"/>
        <v>0</v>
      </c>
      <c r="BF1565">
        <f t="shared" si="587"/>
        <v>0</v>
      </c>
      <c r="BG1565">
        <f t="shared" si="588"/>
        <v>0</v>
      </c>
      <c r="BH1565">
        <f t="shared" si="589"/>
        <v>0</v>
      </c>
      <c r="BI1565">
        <f t="shared" si="590"/>
        <v>0</v>
      </c>
      <c r="BJ1565" s="311">
        <f t="shared" si="591"/>
        <v>0</v>
      </c>
      <c r="BK1565" s="312">
        <f t="shared" si="592"/>
        <v>0</v>
      </c>
      <c r="BL1565" s="313">
        <f t="shared" si="593"/>
        <v>0</v>
      </c>
      <c r="BM1565" s="314">
        <f t="shared" si="600"/>
        <v>0</v>
      </c>
      <c r="BN1565" s="311">
        <f t="shared" si="594"/>
        <v>0</v>
      </c>
      <c r="BO1565" s="312">
        <f t="shared" si="595"/>
        <v>0</v>
      </c>
      <c r="BP1565" s="313">
        <f t="shared" si="596"/>
        <v>0</v>
      </c>
      <c r="BQ1565" s="314">
        <f t="shared" si="601"/>
        <v>0</v>
      </c>
      <c r="BR1565" s="311">
        <f t="shared" si="597"/>
        <v>0</v>
      </c>
      <c r="BS1565" s="312">
        <f t="shared" si="598"/>
        <v>0</v>
      </c>
      <c r="BT1565" s="313">
        <f t="shared" si="599"/>
        <v>0</v>
      </c>
      <c r="BU1565" s="314">
        <f t="shared" si="602"/>
        <v>0</v>
      </c>
      <c r="BV1565" s="247">
        <f t="shared" si="603"/>
        <v>0</v>
      </c>
      <c r="BW1565" s="310" t="str">
        <f>IF(BV1565=0,"",
IF(SUM($BV$1089:BV1565)=1,BX1565,
IF($BV$1664&gt;SUM($BV$1089:BV1565),_xlfn.CONCAT(", ",BX1565),
IF($BV$1664=SUM($BV$1089:BV1565),_xlfn.CONCAT(" y ",BX1565)))))</f>
        <v/>
      </c>
      <c r="BX1565" s="421">
        <v>477</v>
      </c>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c r="DE1565"/>
      <c r="DF1565"/>
      <c r="DG1565"/>
      <c r="DH1565"/>
      <c r="DI1565"/>
      <c r="DJ1565"/>
      <c r="DK1565"/>
      <c r="DL1565"/>
      <c r="DM1565"/>
      <c r="DN1565"/>
      <c r="DO1565"/>
      <c r="DP1565"/>
      <c r="DQ1565"/>
      <c r="DR1565"/>
      <c r="DS1565"/>
      <c r="DT1565"/>
      <c r="DU1565"/>
      <c r="DV1565"/>
      <c r="DW1565"/>
      <c r="DX1565"/>
      <c r="DY1565"/>
      <c r="DZ1565"/>
      <c r="EA1565"/>
      <c r="EB1565"/>
      <c r="EC1565"/>
    </row>
    <row r="1566" spans="1:133" ht="14.25">
      <c r="A1566" s="405"/>
      <c r="B1566" s="6"/>
      <c r="C1566" s="421" t="s">
        <v>7143</v>
      </c>
      <c r="D1566" s="668" t="str">
        <f>IF($AC$1082="","",IF(HLOOKUP($AC$1082,Presentación!$AQ$3:$BV$574,Presentación!AP481)="","",HLOOKUP($AC$1082,Presentación!$AQ$3:$BV$574,Presentación!AP481,0)))</f>
        <v/>
      </c>
      <c r="E1566" s="669"/>
      <c r="F1566" s="670"/>
      <c r="G1566" s="763" t="str">
        <f>IF($AC$1082="","",IF(HLOOKUP($AC$1082,Presentación!$BZ$3:$DE$574,Presentación!AP481,0)="","",HLOOKUP($AC$1082,Presentación!$BZ$3:$DE$574,Presentación!AP481,0)))</f>
        <v/>
      </c>
      <c r="H1566" s="669"/>
      <c r="I1566" s="669"/>
      <c r="J1566" s="669"/>
      <c r="K1566" s="669"/>
      <c r="L1566" s="670"/>
      <c r="M1566" s="112"/>
      <c r="N1566" s="112"/>
      <c r="O1566" s="112"/>
      <c r="P1566" s="112"/>
      <c r="Q1566" s="112"/>
      <c r="R1566" s="112"/>
      <c r="S1566" s="112"/>
      <c r="T1566" s="112"/>
      <c r="U1566" s="112"/>
      <c r="V1566" s="112"/>
      <c r="W1566" s="112"/>
      <c r="X1566" s="112"/>
      <c r="Y1566" s="112"/>
      <c r="Z1566" s="112"/>
      <c r="AA1566" s="112"/>
      <c r="AB1566" s="112"/>
      <c r="AC1566" s="112"/>
      <c r="AD1566" s="112"/>
      <c r="AE1566" s="93"/>
      <c r="AG1566">
        <f t="shared" si="565"/>
        <v>0</v>
      </c>
      <c r="AH1566" s="247">
        <f t="shared" si="566"/>
        <v>0</v>
      </c>
      <c r="AI1566" s="310" t="str">
        <f>IF(AH1566=0,"",
IF(SUM($AH$1088:AH1566)=1,AJ1566,
IF($AH$1663&gt;SUM($AH$1088:AH1566),_xlfn.CONCAT(", ",AJ1566),
IF($AH$1663=SUM($AH$1088:AH1566),_xlfn.CONCAT(" y ",AJ1566)))))</f>
        <v/>
      </c>
      <c r="AJ1566" s="421">
        <v>479</v>
      </c>
      <c r="AK1566">
        <f t="shared" si="564"/>
        <v>0</v>
      </c>
      <c r="AL1566">
        <f t="shared" si="567"/>
        <v>0</v>
      </c>
      <c r="AM1566">
        <f t="shared" si="568"/>
        <v>0</v>
      </c>
      <c r="AN1566">
        <f t="shared" si="569"/>
        <v>0</v>
      </c>
      <c r="AO1566">
        <f t="shared" si="570"/>
        <v>0</v>
      </c>
      <c r="AP1566">
        <f t="shared" si="571"/>
        <v>0</v>
      </c>
      <c r="AQ1566">
        <f t="shared" si="572"/>
        <v>0</v>
      </c>
      <c r="AR1566">
        <f t="shared" si="573"/>
        <v>0</v>
      </c>
      <c r="AS1566">
        <f t="shared" si="574"/>
        <v>0</v>
      </c>
      <c r="AT1566">
        <f t="shared" si="575"/>
        <v>0</v>
      </c>
      <c r="AU1566">
        <f t="shared" si="576"/>
        <v>0</v>
      </c>
      <c r="AV1566">
        <f t="shared" si="577"/>
        <v>0</v>
      </c>
      <c r="AW1566">
        <f t="shared" si="578"/>
        <v>0</v>
      </c>
      <c r="AX1566">
        <f t="shared" si="579"/>
        <v>0</v>
      </c>
      <c r="AY1566">
        <f t="shared" si="580"/>
        <v>0</v>
      </c>
      <c r="AZ1566">
        <f t="shared" si="581"/>
        <v>0</v>
      </c>
      <c r="BA1566">
        <f t="shared" si="582"/>
        <v>0</v>
      </c>
      <c r="BB1566">
        <f t="shared" si="583"/>
        <v>0</v>
      </c>
      <c r="BC1566">
        <f t="shared" si="584"/>
        <v>0</v>
      </c>
      <c r="BD1566">
        <f t="shared" si="585"/>
        <v>0</v>
      </c>
      <c r="BE1566">
        <f t="shared" si="586"/>
        <v>0</v>
      </c>
      <c r="BF1566">
        <f t="shared" si="587"/>
        <v>0</v>
      </c>
      <c r="BG1566">
        <f t="shared" si="588"/>
        <v>0</v>
      </c>
      <c r="BH1566">
        <f t="shared" si="589"/>
        <v>0</v>
      </c>
      <c r="BI1566">
        <f t="shared" si="590"/>
        <v>0</v>
      </c>
      <c r="BJ1566" s="311">
        <f t="shared" si="591"/>
        <v>0</v>
      </c>
      <c r="BK1566" s="312">
        <f t="shared" si="592"/>
        <v>0</v>
      </c>
      <c r="BL1566" s="313">
        <f t="shared" si="593"/>
        <v>0</v>
      </c>
      <c r="BM1566" s="314">
        <f t="shared" si="600"/>
        <v>0</v>
      </c>
      <c r="BN1566" s="311">
        <f t="shared" si="594"/>
        <v>0</v>
      </c>
      <c r="BO1566" s="312">
        <f t="shared" si="595"/>
        <v>0</v>
      </c>
      <c r="BP1566" s="313">
        <f t="shared" si="596"/>
        <v>0</v>
      </c>
      <c r="BQ1566" s="314">
        <f t="shared" si="601"/>
        <v>0</v>
      </c>
      <c r="BR1566" s="311">
        <f t="shared" si="597"/>
        <v>0</v>
      </c>
      <c r="BS1566" s="312">
        <f t="shared" si="598"/>
        <v>0</v>
      </c>
      <c r="BT1566" s="313">
        <f t="shared" si="599"/>
        <v>0</v>
      </c>
      <c r="BU1566" s="314">
        <f t="shared" si="602"/>
        <v>0</v>
      </c>
      <c r="BV1566" s="247">
        <f t="shared" si="603"/>
        <v>0</v>
      </c>
      <c r="BW1566" s="310" t="str">
        <f>IF(BV1566=0,"",
IF(SUM($BV$1089:BV1566)=1,BX1566,
IF($BV$1664&gt;SUM($BV$1089:BV1566),_xlfn.CONCAT(", ",BX1566),
IF($BV$1664=SUM($BV$1089:BV1566),_xlfn.CONCAT(" y ",BX1566)))))</f>
        <v/>
      </c>
      <c r="BX1566" s="421">
        <v>478</v>
      </c>
      <c r="BY1566"/>
      <c r="BZ1566"/>
      <c r="CA1566"/>
      <c r="CB1566"/>
      <c r="CC1566"/>
      <c r="CD1566"/>
      <c r="CE1566"/>
      <c r="CF1566"/>
      <c r="CG1566"/>
      <c r="CH1566"/>
      <c r="CI1566"/>
      <c r="CJ1566"/>
      <c r="CK1566"/>
      <c r="CL1566"/>
      <c r="CM1566"/>
      <c r="CN1566"/>
      <c r="CO1566"/>
      <c r="CP1566"/>
      <c r="CQ1566"/>
      <c r="CR1566"/>
      <c r="CS1566"/>
      <c r="CT1566"/>
      <c r="CU1566"/>
      <c r="CV1566"/>
      <c r="CW1566"/>
      <c r="CX1566"/>
      <c r="CY1566"/>
      <c r="CZ1566"/>
      <c r="DA1566"/>
      <c r="DB1566"/>
      <c r="DC1566"/>
      <c r="DD1566"/>
      <c r="DE1566"/>
      <c r="DF1566"/>
      <c r="DG1566"/>
      <c r="DH1566"/>
      <c r="DI1566"/>
      <c r="DJ1566"/>
      <c r="DK1566"/>
      <c r="DL1566"/>
      <c r="DM1566"/>
      <c r="DN1566"/>
      <c r="DO1566"/>
      <c r="DP1566"/>
      <c r="DQ1566"/>
      <c r="DR1566"/>
      <c r="DS1566"/>
      <c r="DT1566"/>
      <c r="DU1566"/>
      <c r="DV1566"/>
      <c r="DW1566"/>
      <c r="DX1566"/>
      <c r="DY1566"/>
      <c r="DZ1566"/>
      <c r="EA1566"/>
      <c r="EB1566"/>
      <c r="EC1566"/>
    </row>
    <row r="1567" spans="1:133" ht="14.25">
      <c r="A1567" s="405"/>
      <c r="B1567" s="6"/>
      <c r="C1567" s="421" t="s">
        <v>7144</v>
      </c>
      <c r="D1567" s="668" t="str">
        <f>IF($AC$1082="","",IF(HLOOKUP($AC$1082,Presentación!$AQ$3:$BV$574,Presentación!AP482)="","",HLOOKUP($AC$1082,Presentación!$AQ$3:$BV$574,Presentación!AP482,0)))</f>
        <v/>
      </c>
      <c r="E1567" s="669"/>
      <c r="F1567" s="670"/>
      <c r="G1567" s="763" t="str">
        <f>IF($AC$1082="","",IF(HLOOKUP($AC$1082,Presentación!$BZ$3:$DE$574,Presentación!AP482,0)="","",HLOOKUP($AC$1082,Presentación!$BZ$3:$DE$574,Presentación!AP482,0)))</f>
        <v/>
      </c>
      <c r="H1567" s="669"/>
      <c r="I1567" s="669"/>
      <c r="J1567" s="669"/>
      <c r="K1567" s="669"/>
      <c r="L1567" s="670"/>
      <c r="M1567" s="112"/>
      <c r="N1567" s="112"/>
      <c r="O1567" s="112"/>
      <c r="P1567" s="112"/>
      <c r="Q1567" s="112"/>
      <c r="R1567" s="112"/>
      <c r="S1567" s="112"/>
      <c r="T1567" s="112"/>
      <c r="U1567" s="112"/>
      <c r="V1567" s="112"/>
      <c r="W1567" s="112"/>
      <c r="X1567" s="112"/>
      <c r="Y1567" s="112"/>
      <c r="Z1567" s="112"/>
      <c r="AA1567" s="112"/>
      <c r="AB1567" s="112"/>
      <c r="AC1567" s="112"/>
      <c r="AD1567" s="112"/>
      <c r="AE1567" s="93"/>
      <c r="AG1567">
        <f t="shared" si="565"/>
        <v>0</v>
      </c>
      <c r="AH1567" s="247">
        <f t="shared" si="566"/>
        <v>0</v>
      </c>
      <c r="AI1567" s="310" t="str">
        <f>IF(AH1567=0,"",
IF(SUM($AH$1088:AH1567)=1,AJ1567,
IF($AH$1663&gt;SUM($AH$1088:AH1567),_xlfn.CONCAT(", ",AJ1567),
IF($AH$1663=SUM($AH$1088:AH1567),_xlfn.CONCAT(" y ",AJ1567)))))</f>
        <v/>
      </c>
      <c r="AJ1567" s="421">
        <v>480</v>
      </c>
      <c r="AK1567">
        <f t="shared" si="564"/>
        <v>0</v>
      </c>
      <c r="AL1567">
        <f t="shared" si="567"/>
        <v>0</v>
      </c>
      <c r="AM1567">
        <f t="shared" si="568"/>
        <v>0</v>
      </c>
      <c r="AN1567">
        <f t="shared" si="569"/>
        <v>0</v>
      </c>
      <c r="AO1567">
        <f t="shared" si="570"/>
        <v>0</v>
      </c>
      <c r="AP1567">
        <f t="shared" si="571"/>
        <v>0</v>
      </c>
      <c r="AQ1567">
        <f t="shared" si="572"/>
        <v>0</v>
      </c>
      <c r="AR1567">
        <f t="shared" si="573"/>
        <v>0</v>
      </c>
      <c r="AS1567">
        <f t="shared" si="574"/>
        <v>0</v>
      </c>
      <c r="AT1567">
        <f t="shared" si="575"/>
        <v>0</v>
      </c>
      <c r="AU1567">
        <f t="shared" si="576"/>
        <v>0</v>
      </c>
      <c r="AV1567">
        <f t="shared" si="577"/>
        <v>0</v>
      </c>
      <c r="AW1567">
        <f t="shared" si="578"/>
        <v>0</v>
      </c>
      <c r="AX1567">
        <f t="shared" si="579"/>
        <v>0</v>
      </c>
      <c r="AY1567">
        <f t="shared" si="580"/>
        <v>0</v>
      </c>
      <c r="AZ1567">
        <f t="shared" si="581"/>
        <v>0</v>
      </c>
      <c r="BA1567">
        <f t="shared" si="582"/>
        <v>0</v>
      </c>
      <c r="BB1567">
        <f t="shared" si="583"/>
        <v>0</v>
      </c>
      <c r="BC1567">
        <f t="shared" si="584"/>
        <v>0</v>
      </c>
      <c r="BD1567">
        <f t="shared" si="585"/>
        <v>0</v>
      </c>
      <c r="BE1567">
        <f t="shared" si="586"/>
        <v>0</v>
      </c>
      <c r="BF1567">
        <f t="shared" si="587"/>
        <v>0</v>
      </c>
      <c r="BG1567">
        <f t="shared" si="588"/>
        <v>0</v>
      </c>
      <c r="BH1567">
        <f t="shared" si="589"/>
        <v>0</v>
      </c>
      <c r="BI1567">
        <f t="shared" si="590"/>
        <v>0</v>
      </c>
      <c r="BJ1567" s="311">
        <f t="shared" si="591"/>
        <v>0</v>
      </c>
      <c r="BK1567" s="312">
        <f t="shared" si="592"/>
        <v>0</v>
      </c>
      <c r="BL1567" s="313">
        <f t="shared" si="593"/>
        <v>0</v>
      </c>
      <c r="BM1567" s="314">
        <f t="shared" si="600"/>
        <v>0</v>
      </c>
      <c r="BN1567" s="311">
        <f t="shared" si="594"/>
        <v>0</v>
      </c>
      <c r="BO1567" s="312">
        <f t="shared" si="595"/>
        <v>0</v>
      </c>
      <c r="BP1567" s="313">
        <f t="shared" si="596"/>
        <v>0</v>
      </c>
      <c r="BQ1567" s="314">
        <f t="shared" si="601"/>
        <v>0</v>
      </c>
      <c r="BR1567" s="311">
        <f t="shared" si="597"/>
        <v>0</v>
      </c>
      <c r="BS1567" s="312">
        <f t="shared" si="598"/>
        <v>0</v>
      </c>
      <c r="BT1567" s="313">
        <f t="shared" si="599"/>
        <v>0</v>
      </c>
      <c r="BU1567" s="314">
        <f t="shared" si="602"/>
        <v>0</v>
      </c>
      <c r="BV1567" s="247">
        <f t="shared" si="603"/>
        <v>0</v>
      </c>
      <c r="BW1567" s="310" t="str">
        <f>IF(BV1567=0,"",
IF(SUM($BV$1089:BV1567)=1,BX1567,
IF($BV$1664&gt;SUM($BV$1089:BV1567),_xlfn.CONCAT(", ",BX1567),
IF($BV$1664=SUM($BV$1089:BV1567),_xlfn.CONCAT(" y ",BX1567)))))</f>
        <v/>
      </c>
      <c r="BX1567" s="421">
        <v>479</v>
      </c>
      <c r="BY1567"/>
      <c r="BZ1567"/>
      <c r="CA1567"/>
      <c r="CB1567"/>
      <c r="CC1567"/>
      <c r="CD1567"/>
      <c r="CE1567"/>
      <c r="CF1567"/>
      <c r="CG1567"/>
      <c r="CH1567"/>
      <c r="CI1567"/>
      <c r="CJ1567"/>
      <c r="CK1567"/>
      <c r="CL1567"/>
      <c r="CM1567"/>
      <c r="CN1567"/>
      <c r="CO1567"/>
      <c r="CP1567"/>
      <c r="CQ1567"/>
      <c r="CR1567"/>
      <c r="CS1567"/>
      <c r="CT1567"/>
      <c r="CU1567"/>
      <c r="CV1567"/>
      <c r="CW1567"/>
      <c r="CX1567"/>
      <c r="CY1567"/>
      <c r="CZ1567"/>
      <c r="DA1567"/>
      <c r="DB1567"/>
      <c r="DC1567"/>
      <c r="DD1567"/>
      <c r="DE1567"/>
      <c r="DF1567"/>
      <c r="DG1567"/>
      <c r="DH1567"/>
      <c r="DI1567"/>
      <c r="DJ1567"/>
      <c r="DK1567"/>
      <c r="DL1567"/>
      <c r="DM1567"/>
      <c r="DN1567"/>
      <c r="DO1567"/>
      <c r="DP1567"/>
      <c r="DQ1567"/>
      <c r="DR1567"/>
      <c r="DS1567"/>
      <c r="DT1567"/>
      <c r="DU1567"/>
      <c r="DV1567"/>
      <c r="DW1567"/>
      <c r="DX1567"/>
      <c r="DY1567"/>
      <c r="DZ1567"/>
      <c r="EA1567"/>
      <c r="EB1567"/>
      <c r="EC1567"/>
    </row>
    <row r="1568" spans="1:133" ht="14.25">
      <c r="A1568" s="405"/>
      <c r="B1568" s="6"/>
      <c r="C1568" s="421" t="s">
        <v>7145</v>
      </c>
      <c r="D1568" s="668" t="str">
        <f>IF($AC$1082="","",IF(HLOOKUP($AC$1082,Presentación!$AQ$3:$BV$574,Presentación!AP483)="","",HLOOKUP($AC$1082,Presentación!$AQ$3:$BV$574,Presentación!AP483,0)))</f>
        <v/>
      </c>
      <c r="E1568" s="669"/>
      <c r="F1568" s="670"/>
      <c r="G1568" s="763" t="str">
        <f>IF($AC$1082="","",IF(HLOOKUP($AC$1082,Presentación!$BZ$3:$DE$574,Presentación!AP483,0)="","",HLOOKUP($AC$1082,Presentación!$BZ$3:$DE$574,Presentación!AP483,0)))</f>
        <v/>
      </c>
      <c r="H1568" s="669"/>
      <c r="I1568" s="669"/>
      <c r="J1568" s="669"/>
      <c r="K1568" s="669"/>
      <c r="L1568" s="670"/>
      <c r="M1568" s="112"/>
      <c r="N1568" s="112"/>
      <c r="O1568" s="112"/>
      <c r="P1568" s="112"/>
      <c r="Q1568" s="112"/>
      <c r="R1568" s="112"/>
      <c r="S1568" s="112"/>
      <c r="T1568" s="112"/>
      <c r="U1568" s="112"/>
      <c r="V1568" s="112"/>
      <c r="W1568" s="112"/>
      <c r="X1568" s="112"/>
      <c r="Y1568" s="112"/>
      <c r="Z1568" s="112"/>
      <c r="AA1568" s="112"/>
      <c r="AB1568" s="112"/>
      <c r="AC1568" s="112"/>
      <c r="AD1568" s="112"/>
      <c r="AE1568" s="93"/>
      <c r="AG1568">
        <f t="shared" si="565"/>
        <v>0</v>
      </c>
      <c r="AH1568" s="247">
        <f t="shared" si="566"/>
        <v>0</v>
      </c>
      <c r="AI1568" s="310" t="str">
        <f>IF(AH1568=0,"",
IF(SUM($AH$1088:AH1568)=1,AJ1568,
IF($AH$1663&gt;SUM($AH$1088:AH1568),_xlfn.CONCAT(", ",AJ1568),
IF($AH$1663=SUM($AH$1088:AH1568),_xlfn.CONCAT(" y ",AJ1568)))))</f>
        <v/>
      </c>
      <c r="AJ1568" s="421">
        <v>481</v>
      </c>
      <c r="AK1568">
        <f t="shared" si="564"/>
        <v>0</v>
      </c>
      <c r="AL1568">
        <f t="shared" si="567"/>
        <v>0</v>
      </c>
      <c r="AM1568">
        <f t="shared" si="568"/>
        <v>0</v>
      </c>
      <c r="AN1568">
        <f t="shared" si="569"/>
        <v>0</v>
      </c>
      <c r="AO1568">
        <f t="shared" si="570"/>
        <v>0</v>
      </c>
      <c r="AP1568">
        <f t="shared" si="571"/>
        <v>0</v>
      </c>
      <c r="AQ1568">
        <f t="shared" si="572"/>
        <v>0</v>
      </c>
      <c r="AR1568">
        <f t="shared" si="573"/>
        <v>0</v>
      </c>
      <c r="AS1568">
        <f t="shared" si="574"/>
        <v>0</v>
      </c>
      <c r="AT1568">
        <f t="shared" si="575"/>
        <v>0</v>
      </c>
      <c r="AU1568">
        <f t="shared" si="576"/>
        <v>0</v>
      </c>
      <c r="AV1568">
        <f t="shared" si="577"/>
        <v>0</v>
      </c>
      <c r="AW1568">
        <f t="shared" si="578"/>
        <v>0</v>
      </c>
      <c r="AX1568">
        <f t="shared" si="579"/>
        <v>0</v>
      </c>
      <c r="AY1568">
        <f t="shared" si="580"/>
        <v>0</v>
      </c>
      <c r="AZ1568">
        <f t="shared" si="581"/>
        <v>0</v>
      </c>
      <c r="BA1568">
        <f t="shared" si="582"/>
        <v>0</v>
      </c>
      <c r="BB1568">
        <f t="shared" si="583"/>
        <v>0</v>
      </c>
      <c r="BC1568">
        <f t="shared" si="584"/>
        <v>0</v>
      </c>
      <c r="BD1568">
        <f t="shared" si="585"/>
        <v>0</v>
      </c>
      <c r="BE1568">
        <f t="shared" si="586"/>
        <v>0</v>
      </c>
      <c r="BF1568">
        <f t="shared" si="587"/>
        <v>0</v>
      </c>
      <c r="BG1568">
        <f t="shared" si="588"/>
        <v>0</v>
      </c>
      <c r="BH1568">
        <f t="shared" si="589"/>
        <v>0</v>
      </c>
      <c r="BI1568">
        <f t="shared" si="590"/>
        <v>0</v>
      </c>
      <c r="BJ1568" s="311">
        <f t="shared" si="591"/>
        <v>0</v>
      </c>
      <c r="BK1568" s="312">
        <f t="shared" si="592"/>
        <v>0</v>
      </c>
      <c r="BL1568" s="313">
        <f t="shared" si="593"/>
        <v>0</v>
      </c>
      <c r="BM1568" s="314">
        <f t="shared" si="600"/>
        <v>0</v>
      </c>
      <c r="BN1568" s="311">
        <f t="shared" si="594"/>
        <v>0</v>
      </c>
      <c r="BO1568" s="312">
        <f t="shared" si="595"/>
        <v>0</v>
      </c>
      <c r="BP1568" s="313">
        <f t="shared" si="596"/>
        <v>0</v>
      </c>
      <c r="BQ1568" s="314">
        <f t="shared" si="601"/>
        <v>0</v>
      </c>
      <c r="BR1568" s="311">
        <f t="shared" si="597"/>
        <v>0</v>
      </c>
      <c r="BS1568" s="312">
        <f t="shared" si="598"/>
        <v>0</v>
      </c>
      <c r="BT1568" s="313">
        <f t="shared" si="599"/>
        <v>0</v>
      </c>
      <c r="BU1568" s="314">
        <f t="shared" si="602"/>
        <v>0</v>
      </c>
      <c r="BV1568" s="247">
        <f t="shared" si="603"/>
        <v>0</v>
      </c>
      <c r="BW1568" s="310" t="str">
        <f>IF(BV1568=0,"",
IF(SUM($BV$1089:BV1568)=1,BX1568,
IF($BV$1664&gt;SUM($BV$1089:BV1568),_xlfn.CONCAT(", ",BX1568),
IF($BV$1664=SUM($BV$1089:BV1568),_xlfn.CONCAT(" y ",BX1568)))))</f>
        <v/>
      </c>
      <c r="BX1568" s="421">
        <v>480</v>
      </c>
      <c r="BY1568"/>
      <c r="BZ1568"/>
      <c r="CA1568"/>
      <c r="CB1568"/>
      <c r="CC1568"/>
      <c r="CD1568"/>
      <c r="CE1568"/>
      <c r="CF1568"/>
      <c r="CG1568"/>
      <c r="CH1568"/>
      <c r="CI1568"/>
      <c r="CJ1568"/>
      <c r="CK1568"/>
      <c r="CL1568"/>
      <c r="CM1568"/>
      <c r="CN1568"/>
      <c r="CO1568"/>
      <c r="CP1568"/>
      <c r="CQ1568"/>
      <c r="CR1568"/>
      <c r="CS1568"/>
      <c r="CT1568"/>
      <c r="CU1568"/>
      <c r="CV1568"/>
      <c r="CW1568"/>
      <c r="CX1568"/>
      <c r="CY1568"/>
      <c r="CZ1568"/>
      <c r="DA1568"/>
      <c r="DB1568"/>
      <c r="DC1568"/>
      <c r="DD1568"/>
      <c r="DE1568"/>
      <c r="DF1568"/>
      <c r="DG1568"/>
      <c r="DH1568"/>
      <c r="DI1568"/>
      <c r="DJ1568"/>
      <c r="DK1568"/>
      <c r="DL1568"/>
      <c r="DM1568"/>
      <c r="DN1568"/>
      <c r="DO1568"/>
      <c r="DP1568"/>
      <c r="DQ1568"/>
      <c r="DR1568"/>
      <c r="DS1568"/>
      <c r="DT1568"/>
      <c r="DU1568"/>
      <c r="DV1568"/>
      <c r="DW1568"/>
      <c r="DX1568"/>
      <c r="DY1568"/>
      <c r="DZ1568"/>
      <c r="EA1568"/>
      <c r="EB1568"/>
      <c r="EC1568"/>
    </row>
    <row r="1569" spans="1:133" ht="14.25">
      <c r="A1569" s="405"/>
      <c r="B1569" s="6"/>
      <c r="C1569" s="421" t="s">
        <v>7146</v>
      </c>
      <c r="D1569" s="668" t="str">
        <f>IF($AC$1082="","",IF(HLOOKUP($AC$1082,Presentación!$AQ$3:$BV$574,Presentación!AP484)="","",HLOOKUP($AC$1082,Presentación!$AQ$3:$BV$574,Presentación!AP484,0)))</f>
        <v/>
      </c>
      <c r="E1569" s="669"/>
      <c r="F1569" s="670"/>
      <c r="G1569" s="763" t="str">
        <f>IF($AC$1082="","",IF(HLOOKUP($AC$1082,Presentación!$BZ$3:$DE$574,Presentación!AP484,0)="","",HLOOKUP($AC$1082,Presentación!$BZ$3:$DE$574,Presentación!AP484,0)))</f>
        <v/>
      </c>
      <c r="H1569" s="669"/>
      <c r="I1569" s="669"/>
      <c r="J1569" s="669"/>
      <c r="K1569" s="669"/>
      <c r="L1569" s="670"/>
      <c r="M1569" s="112"/>
      <c r="N1569" s="112"/>
      <c r="O1569" s="112"/>
      <c r="P1569" s="112"/>
      <c r="Q1569" s="112"/>
      <c r="R1569" s="112"/>
      <c r="S1569" s="112"/>
      <c r="T1569" s="112"/>
      <c r="U1569" s="112"/>
      <c r="V1569" s="112"/>
      <c r="W1569" s="112"/>
      <c r="X1569" s="112"/>
      <c r="Y1569" s="112"/>
      <c r="Z1569" s="112"/>
      <c r="AA1569" s="112"/>
      <c r="AB1569" s="112"/>
      <c r="AC1569" s="112"/>
      <c r="AD1569" s="112"/>
      <c r="AE1569" s="93"/>
      <c r="AG1569">
        <f t="shared" si="565"/>
        <v>0</v>
      </c>
      <c r="AH1569" s="247">
        <f t="shared" si="566"/>
        <v>0</v>
      </c>
      <c r="AI1569" s="310" t="str">
        <f>IF(AH1569=0,"",
IF(SUM($AH$1088:AH1569)=1,AJ1569,
IF($AH$1663&gt;SUM($AH$1088:AH1569),_xlfn.CONCAT(", ",AJ1569),
IF($AH$1663=SUM($AH$1088:AH1569),_xlfn.CONCAT(" y ",AJ1569)))))</f>
        <v/>
      </c>
      <c r="AJ1569" s="421">
        <v>482</v>
      </c>
      <c r="AK1569">
        <f t="shared" si="564"/>
        <v>0</v>
      </c>
      <c r="AL1569">
        <f t="shared" si="567"/>
        <v>0</v>
      </c>
      <c r="AM1569">
        <f t="shared" si="568"/>
        <v>0</v>
      </c>
      <c r="AN1569">
        <f t="shared" si="569"/>
        <v>0</v>
      </c>
      <c r="AO1569">
        <f t="shared" si="570"/>
        <v>0</v>
      </c>
      <c r="AP1569">
        <f t="shared" si="571"/>
        <v>0</v>
      </c>
      <c r="AQ1569">
        <f t="shared" si="572"/>
        <v>0</v>
      </c>
      <c r="AR1569">
        <f t="shared" si="573"/>
        <v>0</v>
      </c>
      <c r="AS1569">
        <f t="shared" si="574"/>
        <v>0</v>
      </c>
      <c r="AT1569">
        <f t="shared" si="575"/>
        <v>0</v>
      </c>
      <c r="AU1569">
        <f t="shared" si="576"/>
        <v>0</v>
      </c>
      <c r="AV1569">
        <f t="shared" si="577"/>
        <v>0</v>
      </c>
      <c r="AW1569">
        <f t="shared" si="578"/>
        <v>0</v>
      </c>
      <c r="AX1569">
        <f t="shared" si="579"/>
        <v>0</v>
      </c>
      <c r="AY1569">
        <f t="shared" si="580"/>
        <v>0</v>
      </c>
      <c r="AZ1569">
        <f t="shared" si="581"/>
        <v>0</v>
      </c>
      <c r="BA1569">
        <f t="shared" si="582"/>
        <v>0</v>
      </c>
      <c r="BB1569">
        <f t="shared" si="583"/>
        <v>0</v>
      </c>
      <c r="BC1569">
        <f t="shared" si="584"/>
        <v>0</v>
      </c>
      <c r="BD1569">
        <f t="shared" si="585"/>
        <v>0</v>
      </c>
      <c r="BE1569">
        <f t="shared" si="586"/>
        <v>0</v>
      </c>
      <c r="BF1569">
        <f t="shared" si="587"/>
        <v>0</v>
      </c>
      <c r="BG1569">
        <f t="shared" si="588"/>
        <v>0</v>
      </c>
      <c r="BH1569">
        <f t="shared" si="589"/>
        <v>0</v>
      </c>
      <c r="BI1569">
        <f t="shared" si="590"/>
        <v>0</v>
      </c>
      <c r="BJ1569" s="311">
        <f t="shared" si="591"/>
        <v>0</v>
      </c>
      <c r="BK1569" s="312">
        <f t="shared" si="592"/>
        <v>0</v>
      </c>
      <c r="BL1569" s="313">
        <f t="shared" si="593"/>
        <v>0</v>
      </c>
      <c r="BM1569" s="314">
        <f t="shared" si="600"/>
        <v>0</v>
      </c>
      <c r="BN1569" s="311">
        <f t="shared" si="594"/>
        <v>0</v>
      </c>
      <c r="BO1569" s="312">
        <f t="shared" si="595"/>
        <v>0</v>
      </c>
      <c r="BP1569" s="313">
        <f t="shared" si="596"/>
        <v>0</v>
      </c>
      <c r="BQ1569" s="314">
        <f t="shared" si="601"/>
        <v>0</v>
      </c>
      <c r="BR1569" s="311">
        <f t="shared" si="597"/>
        <v>0</v>
      </c>
      <c r="BS1569" s="312">
        <f t="shared" si="598"/>
        <v>0</v>
      </c>
      <c r="BT1569" s="313">
        <f t="shared" si="599"/>
        <v>0</v>
      </c>
      <c r="BU1569" s="314">
        <f t="shared" si="602"/>
        <v>0</v>
      </c>
      <c r="BV1569" s="247">
        <f t="shared" si="603"/>
        <v>0</v>
      </c>
      <c r="BW1569" s="310" t="str">
        <f>IF(BV1569=0,"",
IF(SUM($BV$1089:BV1569)=1,BX1569,
IF($BV$1664&gt;SUM($BV$1089:BV1569),_xlfn.CONCAT(", ",BX1569),
IF($BV$1664=SUM($BV$1089:BV1569),_xlfn.CONCAT(" y ",BX1569)))))</f>
        <v/>
      </c>
      <c r="BX1569" s="421">
        <v>481</v>
      </c>
      <c r="BY1569"/>
      <c r="BZ1569"/>
      <c r="CA1569"/>
      <c r="CB1569"/>
      <c r="CC1569"/>
      <c r="CD1569"/>
      <c r="CE1569"/>
      <c r="CF1569"/>
      <c r="CG1569"/>
      <c r="CH1569"/>
      <c r="CI1569"/>
      <c r="CJ1569"/>
      <c r="CK1569"/>
      <c r="CL1569"/>
      <c r="CM1569"/>
      <c r="CN1569"/>
      <c r="CO1569"/>
      <c r="CP1569"/>
      <c r="CQ1569"/>
      <c r="CR1569"/>
      <c r="CS1569"/>
      <c r="CT1569"/>
      <c r="CU1569"/>
      <c r="CV1569"/>
      <c r="CW1569"/>
      <c r="CX1569"/>
      <c r="CY1569"/>
      <c r="CZ1569"/>
      <c r="DA1569"/>
      <c r="DB1569"/>
      <c r="DC1569"/>
      <c r="DD1569"/>
      <c r="DE1569"/>
      <c r="DF1569"/>
      <c r="DG1569"/>
      <c r="DH1569"/>
      <c r="DI1569"/>
      <c r="DJ1569"/>
      <c r="DK1569"/>
      <c r="DL1569"/>
      <c r="DM1569"/>
      <c r="DN1569"/>
      <c r="DO1569"/>
      <c r="DP1569"/>
      <c r="DQ1569"/>
      <c r="DR1569"/>
      <c r="DS1569"/>
      <c r="DT1569"/>
      <c r="DU1569"/>
      <c r="DV1569"/>
      <c r="DW1569"/>
      <c r="DX1569"/>
      <c r="DY1569"/>
      <c r="DZ1569"/>
      <c r="EA1569"/>
      <c r="EB1569"/>
      <c r="EC1569"/>
    </row>
    <row r="1570" spans="1:133" ht="14.25">
      <c r="A1570" s="405"/>
      <c r="B1570" s="6"/>
      <c r="C1570" s="421" t="s">
        <v>7147</v>
      </c>
      <c r="D1570" s="668" t="str">
        <f>IF($AC$1082="","",IF(HLOOKUP($AC$1082,Presentación!$AQ$3:$BV$574,Presentación!AP485)="","",HLOOKUP($AC$1082,Presentación!$AQ$3:$BV$574,Presentación!AP485,0)))</f>
        <v/>
      </c>
      <c r="E1570" s="669"/>
      <c r="F1570" s="670"/>
      <c r="G1570" s="763" t="str">
        <f>IF($AC$1082="","",IF(HLOOKUP($AC$1082,Presentación!$BZ$3:$DE$574,Presentación!AP485,0)="","",HLOOKUP($AC$1082,Presentación!$BZ$3:$DE$574,Presentación!AP485,0)))</f>
        <v/>
      </c>
      <c r="H1570" s="669"/>
      <c r="I1570" s="669"/>
      <c r="J1570" s="669"/>
      <c r="K1570" s="669"/>
      <c r="L1570" s="670"/>
      <c r="M1570" s="112"/>
      <c r="N1570" s="112"/>
      <c r="O1570" s="112"/>
      <c r="P1570" s="112"/>
      <c r="Q1570" s="112"/>
      <c r="R1570" s="112"/>
      <c r="S1570" s="112"/>
      <c r="T1570" s="112"/>
      <c r="U1570" s="112"/>
      <c r="V1570" s="112"/>
      <c r="W1570" s="112"/>
      <c r="X1570" s="112"/>
      <c r="Y1570" s="112"/>
      <c r="Z1570" s="112"/>
      <c r="AA1570" s="112"/>
      <c r="AB1570" s="112"/>
      <c r="AC1570" s="112"/>
      <c r="AD1570" s="112"/>
      <c r="AE1570" s="93"/>
      <c r="AG1570">
        <f t="shared" si="565"/>
        <v>0</v>
      </c>
      <c r="AH1570" s="247">
        <f t="shared" si="566"/>
        <v>0</v>
      </c>
      <c r="AI1570" s="310" t="str">
        <f>IF(AH1570=0,"",
IF(SUM($AH$1088:AH1570)=1,AJ1570,
IF($AH$1663&gt;SUM($AH$1088:AH1570),_xlfn.CONCAT(", ",AJ1570),
IF($AH$1663=SUM($AH$1088:AH1570),_xlfn.CONCAT(" y ",AJ1570)))))</f>
        <v/>
      </c>
      <c r="AJ1570" s="421">
        <v>483</v>
      </c>
      <c r="AK1570">
        <f t="shared" si="564"/>
        <v>0</v>
      </c>
      <c r="AL1570">
        <f t="shared" si="567"/>
        <v>0</v>
      </c>
      <c r="AM1570">
        <f t="shared" si="568"/>
        <v>0</v>
      </c>
      <c r="AN1570">
        <f t="shared" si="569"/>
        <v>0</v>
      </c>
      <c r="AO1570">
        <f t="shared" si="570"/>
        <v>0</v>
      </c>
      <c r="AP1570">
        <f t="shared" si="571"/>
        <v>0</v>
      </c>
      <c r="AQ1570">
        <f t="shared" si="572"/>
        <v>0</v>
      </c>
      <c r="AR1570">
        <f t="shared" si="573"/>
        <v>0</v>
      </c>
      <c r="AS1570">
        <f t="shared" si="574"/>
        <v>0</v>
      </c>
      <c r="AT1570">
        <f t="shared" si="575"/>
        <v>0</v>
      </c>
      <c r="AU1570">
        <f t="shared" si="576"/>
        <v>0</v>
      </c>
      <c r="AV1570">
        <f t="shared" si="577"/>
        <v>0</v>
      </c>
      <c r="AW1570">
        <f t="shared" si="578"/>
        <v>0</v>
      </c>
      <c r="AX1570">
        <f t="shared" si="579"/>
        <v>0</v>
      </c>
      <c r="AY1570">
        <f t="shared" si="580"/>
        <v>0</v>
      </c>
      <c r="AZ1570">
        <f t="shared" si="581"/>
        <v>0</v>
      </c>
      <c r="BA1570">
        <f t="shared" si="582"/>
        <v>0</v>
      </c>
      <c r="BB1570">
        <f t="shared" si="583"/>
        <v>0</v>
      </c>
      <c r="BC1570">
        <f t="shared" si="584"/>
        <v>0</v>
      </c>
      <c r="BD1570">
        <f t="shared" si="585"/>
        <v>0</v>
      </c>
      <c r="BE1570">
        <f t="shared" si="586"/>
        <v>0</v>
      </c>
      <c r="BF1570">
        <f t="shared" si="587"/>
        <v>0</v>
      </c>
      <c r="BG1570">
        <f t="shared" si="588"/>
        <v>0</v>
      </c>
      <c r="BH1570">
        <f t="shared" si="589"/>
        <v>0</v>
      </c>
      <c r="BI1570">
        <f t="shared" si="590"/>
        <v>0</v>
      </c>
      <c r="BJ1570" s="311">
        <f t="shared" si="591"/>
        <v>0</v>
      </c>
      <c r="BK1570" s="312">
        <f t="shared" si="592"/>
        <v>0</v>
      </c>
      <c r="BL1570" s="313">
        <f t="shared" si="593"/>
        <v>0</v>
      </c>
      <c r="BM1570" s="314">
        <f t="shared" si="600"/>
        <v>0</v>
      </c>
      <c r="BN1570" s="311">
        <f t="shared" si="594"/>
        <v>0</v>
      </c>
      <c r="BO1570" s="312">
        <f t="shared" si="595"/>
        <v>0</v>
      </c>
      <c r="BP1570" s="313">
        <f t="shared" si="596"/>
        <v>0</v>
      </c>
      <c r="BQ1570" s="314">
        <f t="shared" si="601"/>
        <v>0</v>
      </c>
      <c r="BR1570" s="311">
        <f t="shared" si="597"/>
        <v>0</v>
      </c>
      <c r="BS1570" s="312">
        <f t="shared" si="598"/>
        <v>0</v>
      </c>
      <c r="BT1570" s="313">
        <f t="shared" si="599"/>
        <v>0</v>
      </c>
      <c r="BU1570" s="314">
        <f t="shared" si="602"/>
        <v>0</v>
      </c>
      <c r="BV1570" s="247">
        <f t="shared" si="603"/>
        <v>0</v>
      </c>
      <c r="BW1570" s="310" t="str">
        <f>IF(BV1570=0,"",
IF(SUM($BV$1089:BV1570)=1,BX1570,
IF($BV$1664&gt;SUM($BV$1089:BV1570),_xlfn.CONCAT(", ",BX1570),
IF($BV$1664=SUM($BV$1089:BV1570),_xlfn.CONCAT(" y ",BX1570)))))</f>
        <v/>
      </c>
      <c r="BX1570" s="421">
        <v>482</v>
      </c>
      <c r="BY1570"/>
      <c r="BZ1570"/>
      <c r="CA1570"/>
      <c r="CB1570"/>
      <c r="CC1570"/>
      <c r="CD1570"/>
      <c r="CE1570"/>
      <c r="CF1570"/>
      <c r="CG1570"/>
      <c r="CH1570"/>
      <c r="CI1570"/>
      <c r="CJ1570"/>
      <c r="CK1570"/>
      <c r="CL1570"/>
      <c r="CM1570"/>
      <c r="CN1570"/>
      <c r="CO1570"/>
      <c r="CP1570"/>
      <c r="CQ1570"/>
      <c r="CR1570"/>
      <c r="CS1570"/>
      <c r="CT1570"/>
      <c r="CU1570"/>
      <c r="CV1570"/>
      <c r="CW1570"/>
      <c r="CX1570"/>
      <c r="CY1570"/>
      <c r="CZ1570"/>
      <c r="DA1570"/>
      <c r="DB1570"/>
      <c r="DC1570"/>
      <c r="DD1570"/>
      <c r="DE1570"/>
      <c r="DF1570"/>
      <c r="DG1570"/>
      <c r="DH1570"/>
      <c r="DI1570"/>
      <c r="DJ1570"/>
      <c r="DK1570"/>
      <c r="DL1570"/>
      <c r="DM1570"/>
      <c r="DN1570"/>
      <c r="DO1570"/>
      <c r="DP1570"/>
      <c r="DQ1570"/>
      <c r="DR1570"/>
      <c r="DS1570"/>
      <c r="DT1570"/>
      <c r="DU1570"/>
      <c r="DV1570"/>
      <c r="DW1570"/>
      <c r="DX1570"/>
      <c r="DY1570"/>
      <c r="DZ1570"/>
      <c r="EA1570"/>
      <c r="EB1570"/>
      <c r="EC1570"/>
    </row>
    <row r="1571" spans="1:133" ht="14.25">
      <c r="A1571" s="405"/>
      <c r="B1571" s="6"/>
      <c r="C1571" s="421" t="s">
        <v>7148</v>
      </c>
      <c r="D1571" s="668" t="str">
        <f>IF($AC$1082="","",IF(HLOOKUP($AC$1082,Presentación!$AQ$3:$BV$574,Presentación!AP486)="","",HLOOKUP($AC$1082,Presentación!$AQ$3:$BV$574,Presentación!AP486,0)))</f>
        <v/>
      </c>
      <c r="E1571" s="669"/>
      <c r="F1571" s="670"/>
      <c r="G1571" s="763" t="str">
        <f>IF($AC$1082="","",IF(HLOOKUP($AC$1082,Presentación!$BZ$3:$DE$574,Presentación!AP486,0)="","",HLOOKUP($AC$1082,Presentación!$BZ$3:$DE$574,Presentación!AP486,0)))</f>
        <v/>
      </c>
      <c r="H1571" s="669"/>
      <c r="I1571" s="669"/>
      <c r="J1571" s="669"/>
      <c r="K1571" s="669"/>
      <c r="L1571" s="670"/>
      <c r="M1571" s="112"/>
      <c r="N1571" s="112"/>
      <c r="O1571" s="112"/>
      <c r="P1571" s="112"/>
      <c r="Q1571" s="112"/>
      <c r="R1571" s="112"/>
      <c r="S1571" s="112"/>
      <c r="T1571" s="112"/>
      <c r="U1571" s="112"/>
      <c r="V1571" s="112"/>
      <c r="W1571" s="112"/>
      <c r="X1571" s="112"/>
      <c r="Y1571" s="112"/>
      <c r="Z1571" s="112"/>
      <c r="AA1571" s="112"/>
      <c r="AB1571" s="112"/>
      <c r="AC1571" s="112"/>
      <c r="AD1571" s="112"/>
      <c r="AE1571" s="93"/>
      <c r="AG1571">
        <f t="shared" si="565"/>
        <v>0</v>
      </c>
      <c r="AH1571" s="247">
        <f t="shared" si="566"/>
        <v>0</v>
      </c>
      <c r="AI1571" s="310" t="str">
        <f>IF(AH1571=0,"",
IF(SUM($AH$1088:AH1571)=1,AJ1571,
IF($AH$1663&gt;SUM($AH$1088:AH1571),_xlfn.CONCAT(", ",AJ1571),
IF($AH$1663=SUM($AH$1088:AH1571),_xlfn.CONCAT(" y ",AJ1571)))))</f>
        <v/>
      </c>
      <c r="AJ1571" s="421">
        <v>484</v>
      </c>
      <c r="AK1571">
        <f t="shared" si="564"/>
        <v>0</v>
      </c>
      <c r="AL1571">
        <f t="shared" si="567"/>
        <v>0</v>
      </c>
      <c r="AM1571">
        <f t="shared" si="568"/>
        <v>0</v>
      </c>
      <c r="AN1571">
        <f t="shared" si="569"/>
        <v>0</v>
      </c>
      <c r="AO1571">
        <f t="shared" si="570"/>
        <v>0</v>
      </c>
      <c r="AP1571">
        <f t="shared" si="571"/>
        <v>0</v>
      </c>
      <c r="AQ1571">
        <f t="shared" si="572"/>
        <v>0</v>
      </c>
      <c r="AR1571">
        <f t="shared" si="573"/>
        <v>0</v>
      </c>
      <c r="AS1571">
        <f t="shared" si="574"/>
        <v>0</v>
      </c>
      <c r="AT1571">
        <f t="shared" si="575"/>
        <v>0</v>
      </c>
      <c r="AU1571">
        <f t="shared" si="576"/>
        <v>0</v>
      </c>
      <c r="AV1571">
        <f t="shared" si="577"/>
        <v>0</v>
      </c>
      <c r="AW1571">
        <f t="shared" si="578"/>
        <v>0</v>
      </c>
      <c r="AX1571">
        <f t="shared" si="579"/>
        <v>0</v>
      </c>
      <c r="AY1571">
        <f t="shared" si="580"/>
        <v>0</v>
      </c>
      <c r="AZ1571">
        <f t="shared" si="581"/>
        <v>0</v>
      </c>
      <c r="BA1571">
        <f t="shared" si="582"/>
        <v>0</v>
      </c>
      <c r="BB1571">
        <f t="shared" si="583"/>
        <v>0</v>
      </c>
      <c r="BC1571">
        <f t="shared" si="584"/>
        <v>0</v>
      </c>
      <c r="BD1571">
        <f t="shared" si="585"/>
        <v>0</v>
      </c>
      <c r="BE1571">
        <f t="shared" si="586"/>
        <v>0</v>
      </c>
      <c r="BF1571">
        <f t="shared" si="587"/>
        <v>0</v>
      </c>
      <c r="BG1571">
        <f t="shared" si="588"/>
        <v>0</v>
      </c>
      <c r="BH1571">
        <f t="shared" si="589"/>
        <v>0</v>
      </c>
      <c r="BI1571">
        <f t="shared" si="590"/>
        <v>0</v>
      </c>
      <c r="BJ1571" s="311">
        <f t="shared" si="591"/>
        <v>0</v>
      </c>
      <c r="BK1571" s="312">
        <f t="shared" si="592"/>
        <v>0</v>
      </c>
      <c r="BL1571" s="313">
        <f t="shared" si="593"/>
        <v>0</v>
      </c>
      <c r="BM1571" s="314">
        <f t="shared" si="600"/>
        <v>0</v>
      </c>
      <c r="BN1571" s="311">
        <f t="shared" si="594"/>
        <v>0</v>
      </c>
      <c r="BO1571" s="312">
        <f t="shared" si="595"/>
        <v>0</v>
      </c>
      <c r="BP1571" s="313">
        <f t="shared" si="596"/>
        <v>0</v>
      </c>
      <c r="BQ1571" s="314">
        <f t="shared" si="601"/>
        <v>0</v>
      </c>
      <c r="BR1571" s="311">
        <f t="shared" si="597"/>
        <v>0</v>
      </c>
      <c r="BS1571" s="312">
        <f t="shared" si="598"/>
        <v>0</v>
      </c>
      <c r="BT1571" s="313">
        <f t="shared" si="599"/>
        <v>0</v>
      </c>
      <c r="BU1571" s="314">
        <f t="shared" si="602"/>
        <v>0</v>
      </c>
      <c r="BV1571" s="247">
        <f t="shared" si="603"/>
        <v>0</v>
      </c>
      <c r="BW1571" s="310" t="str">
        <f>IF(BV1571=0,"",
IF(SUM($BV$1089:BV1571)=1,BX1571,
IF($BV$1664&gt;SUM($BV$1089:BV1571),_xlfn.CONCAT(", ",BX1571),
IF($BV$1664=SUM($BV$1089:BV1571),_xlfn.CONCAT(" y ",BX1571)))))</f>
        <v/>
      </c>
      <c r="BX1571" s="421">
        <v>483</v>
      </c>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c r="DW1571"/>
      <c r="DX1571"/>
      <c r="DY1571"/>
      <c r="DZ1571"/>
      <c r="EA1571"/>
      <c r="EB1571"/>
      <c r="EC1571"/>
    </row>
    <row r="1572" spans="1:133" ht="14.25">
      <c r="A1572" s="405"/>
      <c r="B1572" s="6"/>
      <c r="C1572" s="421" t="s">
        <v>7149</v>
      </c>
      <c r="D1572" s="668" t="str">
        <f>IF($AC$1082="","",IF(HLOOKUP($AC$1082,Presentación!$AQ$3:$BV$574,Presentación!AP487)="","",HLOOKUP($AC$1082,Presentación!$AQ$3:$BV$574,Presentación!AP487,0)))</f>
        <v/>
      </c>
      <c r="E1572" s="669"/>
      <c r="F1572" s="670"/>
      <c r="G1572" s="763" t="str">
        <f>IF($AC$1082="","",IF(HLOOKUP($AC$1082,Presentación!$BZ$3:$DE$574,Presentación!AP487,0)="","",HLOOKUP($AC$1082,Presentación!$BZ$3:$DE$574,Presentación!AP487,0)))</f>
        <v/>
      </c>
      <c r="H1572" s="669"/>
      <c r="I1572" s="669"/>
      <c r="J1572" s="669"/>
      <c r="K1572" s="669"/>
      <c r="L1572" s="670"/>
      <c r="M1572" s="112"/>
      <c r="N1572" s="112"/>
      <c r="O1572" s="112"/>
      <c r="P1572" s="112"/>
      <c r="Q1572" s="112"/>
      <c r="R1572" s="112"/>
      <c r="S1572" s="112"/>
      <c r="T1572" s="112"/>
      <c r="U1572" s="112"/>
      <c r="V1572" s="112"/>
      <c r="W1572" s="112"/>
      <c r="X1572" s="112"/>
      <c r="Y1572" s="112"/>
      <c r="Z1572" s="112"/>
      <c r="AA1572" s="112"/>
      <c r="AB1572" s="112"/>
      <c r="AC1572" s="112"/>
      <c r="AD1572" s="112"/>
      <c r="AE1572" s="93"/>
      <c r="AG1572">
        <f t="shared" si="565"/>
        <v>0</v>
      </c>
      <c r="AH1572" s="247">
        <f t="shared" si="566"/>
        <v>0</v>
      </c>
      <c r="AI1572" s="310" t="str">
        <f>IF(AH1572=0,"",
IF(SUM($AH$1088:AH1572)=1,AJ1572,
IF($AH$1663&gt;SUM($AH$1088:AH1572),_xlfn.CONCAT(", ",AJ1572),
IF($AH$1663=SUM($AH$1088:AH1572),_xlfn.CONCAT(" y ",AJ1572)))))</f>
        <v/>
      </c>
      <c r="AJ1572" s="421">
        <v>485</v>
      </c>
      <c r="AK1572">
        <f t="shared" si="564"/>
        <v>0</v>
      </c>
      <c r="AL1572">
        <f t="shared" si="567"/>
        <v>0</v>
      </c>
      <c r="AM1572">
        <f t="shared" si="568"/>
        <v>0</v>
      </c>
      <c r="AN1572">
        <f t="shared" si="569"/>
        <v>0</v>
      </c>
      <c r="AO1572">
        <f t="shared" si="570"/>
        <v>0</v>
      </c>
      <c r="AP1572">
        <f t="shared" si="571"/>
        <v>0</v>
      </c>
      <c r="AQ1572">
        <f t="shared" si="572"/>
        <v>0</v>
      </c>
      <c r="AR1572">
        <f t="shared" si="573"/>
        <v>0</v>
      </c>
      <c r="AS1572">
        <f t="shared" si="574"/>
        <v>0</v>
      </c>
      <c r="AT1572">
        <f t="shared" si="575"/>
        <v>0</v>
      </c>
      <c r="AU1572">
        <f t="shared" si="576"/>
        <v>0</v>
      </c>
      <c r="AV1572">
        <f t="shared" si="577"/>
        <v>0</v>
      </c>
      <c r="AW1572">
        <f t="shared" si="578"/>
        <v>0</v>
      </c>
      <c r="AX1572">
        <f t="shared" si="579"/>
        <v>0</v>
      </c>
      <c r="AY1572">
        <f t="shared" si="580"/>
        <v>0</v>
      </c>
      <c r="AZ1572">
        <f t="shared" si="581"/>
        <v>0</v>
      </c>
      <c r="BA1572">
        <f t="shared" si="582"/>
        <v>0</v>
      </c>
      <c r="BB1572">
        <f t="shared" si="583"/>
        <v>0</v>
      </c>
      <c r="BC1572">
        <f t="shared" si="584"/>
        <v>0</v>
      </c>
      <c r="BD1572">
        <f t="shared" si="585"/>
        <v>0</v>
      </c>
      <c r="BE1572">
        <f t="shared" si="586"/>
        <v>0</v>
      </c>
      <c r="BF1572">
        <f t="shared" si="587"/>
        <v>0</v>
      </c>
      <c r="BG1572">
        <f t="shared" si="588"/>
        <v>0</v>
      </c>
      <c r="BH1572">
        <f t="shared" si="589"/>
        <v>0</v>
      </c>
      <c r="BI1572">
        <f t="shared" si="590"/>
        <v>0</v>
      </c>
      <c r="BJ1572" s="311">
        <f t="shared" si="591"/>
        <v>0</v>
      </c>
      <c r="BK1572" s="312">
        <f t="shared" si="592"/>
        <v>0</v>
      </c>
      <c r="BL1572" s="313">
        <f t="shared" si="593"/>
        <v>0</v>
      </c>
      <c r="BM1572" s="314">
        <f t="shared" si="600"/>
        <v>0</v>
      </c>
      <c r="BN1572" s="311">
        <f t="shared" si="594"/>
        <v>0</v>
      </c>
      <c r="BO1572" s="312">
        <f t="shared" si="595"/>
        <v>0</v>
      </c>
      <c r="BP1572" s="313">
        <f t="shared" si="596"/>
        <v>0</v>
      </c>
      <c r="BQ1572" s="314">
        <f t="shared" si="601"/>
        <v>0</v>
      </c>
      <c r="BR1572" s="311">
        <f t="shared" si="597"/>
        <v>0</v>
      </c>
      <c r="BS1572" s="312">
        <f t="shared" si="598"/>
        <v>0</v>
      </c>
      <c r="BT1572" s="313">
        <f t="shared" si="599"/>
        <v>0</v>
      </c>
      <c r="BU1572" s="314">
        <f t="shared" si="602"/>
        <v>0</v>
      </c>
      <c r="BV1572" s="247">
        <f t="shared" si="603"/>
        <v>0</v>
      </c>
      <c r="BW1572" s="310" t="str">
        <f>IF(BV1572=0,"",
IF(SUM($BV$1089:BV1572)=1,BX1572,
IF($BV$1664&gt;SUM($BV$1089:BV1572),_xlfn.CONCAT(", ",BX1572),
IF($BV$1664=SUM($BV$1089:BV1572),_xlfn.CONCAT(" y ",BX1572)))))</f>
        <v/>
      </c>
      <c r="BX1572" s="421">
        <v>484</v>
      </c>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row>
    <row r="1573" spans="1:133" ht="14.25">
      <c r="A1573" s="405"/>
      <c r="B1573" s="6"/>
      <c r="C1573" s="421" t="s">
        <v>7150</v>
      </c>
      <c r="D1573" s="668" t="str">
        <f>IF($AC$1082="","",IF(HLOOKUP($AC$1082,Presentación!$AQ$3:$BV$574,Presentación!AP488)="","",HLOOKUP($AC$1082,Presentación!$AQ$3:$BV$574,Presentación!AP488,0)))</f>
        <v/>
      </c>
      <c r="E1573" s="669"/>
      <c r="F1573" s="670"/>
      <c r="G1573" s="763" t="str">
        <f>IF($AC$1082="","",IF(HLOOKUP($AC$1082,Presentación!$BZ$3:$DE$574,Presentación!AP488,0)="","",HLOOKUP($AC$1082,Presentación!$BZ$3:$DE$574,Presentación!AP488,0)))</f>
        <v/>
      </c>
      <c r="H1573" s="669"/>
      <c r="I1573" s="669"/>
      <c r="J1573" s="669"/>
      <c r="K1573" s="669"/>
      <c r="L1573" s="670"/>
      <c r="M1573" s="112"/>
      <c r="N1573" s="112"/>
      <c r="O1573" s="112"/>
      <c r="P1573" s="112"/>
      <c r="Q1573" s="112"/>
      <c r="R1573" s="112"/>
      <c r="S1573" s="112"/>
      <c r="T1573" s="112"/>
      <c r="U1573" s="112"/>
      <c r="V1573" s="112"/>
      <c r="W1573" s="112"/>
      <c r="X1573" s="112"/>
      <c r="Y1573" s="112"/>
      <c r="Z1573" s="112"/>
      <c r="AA1573" s="112"/>
      <c r="AB1573" s="112"/>
      <c r="AC1573" s="112"/>
      <c r="AD1573" s="112"/>
      <c r="AE1573" s="93"/>
      <c r="AG1573">
        <f t="shared" si="565"/>
        <v>0</v>
      </c>
      <c r="AH1573" s="247">
        <f t="shared" si="566"/>
        <v>0</v>
      </c>
      <c r="AI1573" s="310" t="str">
        <f>IF(AH1573=0,"",
IF(SUM($AH$1088:AH1573)=1,AJ1573,
IF($AH$1663&gt;SUM($AH$1088:AH1573),_xlfn.CONCAT(", ",AJ1573),
IF($AH$1663=SUM($AH$1088:AH1573),_xlfn.CONCAT(" y ",AJ1573)))))</f>
        <v/>
      </c>
      <c r="AJ1573" s="421">
        <v>486</v>
      </c>
      <c r="AK1573">
        <f t="shared" si="564"/>
        <v>0</v>
      </c>
      <c r="AL1573">
        <f t="shared" si="567"/>
        <v>0</v>
      </c>
      <c r="AM1573">
        <f t="shared" si="568"/>
        <v>0</v>
      </c>
      <c r="AN1573">
        <f t="shared" si="569"/>
        <v>0</v>
      </c>
      <c r="AO1573">
        <f t="shared" si="570"/>
        <v>0</v>
      </c>
      <c r="AP1573">
        <f t="shared" si="571"/>
        <v>0</v>
      </c>
      <c r="AQ1573">
        <f t="shared" si="572"/>
        <v>0</v>
      </c>
      <c r="AR1573">
        <f t="shared" si="573"/>
        <v>0</v>
      </c>
      <c r="AS1573">
        <f t="shared" si="574"/>
        <v>0</v>
      </c>
      <c r="AT1573">
        <f t="shared" si="575"/>
        <v>0</v>
      </c>
      <c r="AU1573">
        <f t="shared" si="576"/>
        <v>0</v>
      </c>
      <c r="AV1573">
        <f t="shared" si="577"/>
        <v>0</v>
      </c>
      <c r="AW1573">
        <f t="shared" si="578"/>
        <v>0</v>
      </c>
      <c r="AX1573">
        <f t="shared" si="579"/>
        <v>0</v>
      </c>
      <c r="AY1573">
        <f t="shared" si="580"/>
        <v>0</v>
      </c>
      <c r="AZ1573">
        <f t="shared" si="581"/>
        <v>0</v>
      </c>
      <c r="BA1573">
        <f t="shared" si="582"/>
        <v>0</v>
      </c>
      <c r="BB1573">
        <f t="shared" si="583"/>
        <v>0</v>
      </c>
      <c r="BC1573">
        <f t="shared" si="584"/>
        <v>0</v>
      </c>
      <c r="BD1573">
        <f t="shared" si="585"/>
        <v>0</v>
      </c>
      <c r="BE1573">
        <f t="shared" si="586"/>
        <v>0</v>
      </c>
      <c r="BF1573">
        <f t="shared" si="587"/>
        <v>0</v>
      </c>
      <c r="BG1573">
        <f t="shared" si="588"/>
        <v>0</v>
      </c>
      <c r="BH1573">
        <f t="shared" si="589"/>
        <v>0</v>
      </c>
      <c r="BI1573">
        <f t="shared" si="590"/>
        <v>0</v>
      </c>
      <c r="BJ1573" s="311">
        <f t="shared" si="591"/>
        <v>0</v>
      </c>
      <c r="BK1573" s="312">
        <f t="shared" si="592"/>
        <v>0</v>
      </c>
      <c r="BL1573" s="313">
        <f t="shared" si="593"/>
        <v>0</v>
      </c>
      <c r="BM1573" s="314">
        <f t="shared" si="600"/>
        <v>0</v>
      </c>
      <c r="BN1573" s="311">
        <f t="shared" si="594"/>
        <v>0</v>
      </c>
      <c r="BO1573" s="312">
        <f t="shared" si="595"/>
        <v>0</v>
      </c>
      <c r="BP1573" s="313">
        <f t="shared" si="596"/>
        <v>0</v>
      </c>
      <c r="BQ1573" s="314">
        <f t="shared" si="601"/>
        <v>0</v>
      </c>
      <c r="BR1573" s="311">
        <f t="shared" si="597"/>
        <v>0</v>
      </c>
      <c r="BS1573" s="312">
        <f t="shared" si="598"/>
        <v>0</v>
      </c>
      <c r="BT1573" s="313">
        <f t="shared" si="599"/>
        <v>0</v>
      </c>
      <c r="BU1573" s="314">
        <f t="shared" si="602"/>
        <v>0</v>
      </c>
      <c r="BV1573" s="247">
        <f t="shared" si="603"/>
        <v>0</v>
      </c>
      <c r="BW1573" s="310" t="str">
        <f>IF(BV1573=0,"",
IF(SUM($BV$1089:BV1573)=1,BX1573,
IF($BV$1664&gt;SUM($BV$1089:BV1573),_xlfn.CONCAT(", ",BX1573),
IF($BV$1664=SUM($BV$1089:BV1573),_xlfn.CONCAT(" y ",BX1573)))))</f>
        <v/>
      </c>
      <c r="BX1573" s="421">
        <v>485</v>
      </c>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row>
    <row r="1574" spans="1:133" ht="14.25">
      <c r="A1574" s="405"/>
      <c r="B1574" s="6"/>
      <c r="C1574" s="421" t="s">
        <v>7151</v>
      </c>
      <c r="D1574" s="668" t="str">
        <f>IF($AC$1082="","",IF(HLOOKUP($AC$1082,Presentación!$AQ$3:$BV$574,Presentación!AP489)="","",HLOOKUP($AC$1082,Presentación!$AQ$3:$BV$574,Presentación!AP489,0)))</f>
        <v/>
      </c>
      <c r="E1574" s="669"/>
      <c r="F1574" s="670"/>
      <c r="G1574" s="763" t="str">
        <f>IF($AC$1082="","",IF(HLOOKUP($AC$1082,Presentación!$BZ$3:$DE$574,Presentación!AP489,0)="","",HLOOKUP($AC$1082,Presentación!$BZ$3:$DE$574,Presentación!AP489,0)))</f>
        <v/>
      </c>
      <c r="H1574" s="669"/>
      <c r="I1574" s="669"/>
      <c r="J1574" s="669"/>
      <c r="K1574" s="669"/>
      <c r="L1574" s="670"/>
      <c r="M1574" s="112"/>
      <c r="N1574" s="112"/>
      <c r="O1574" s="112"/>
      <c r="P1574" s="112"/>
      <c r="Q1574" s="112"/>
      <c r="R1574" s="112"/>
      <c r="S1574" s="112"/>
      <c r="T1574" s="112"/>
      <c r="U1574" s="112"/>
      <c r="V1574" s="112"/>
      <c r="W1574" s="112"/>
      <c r="X1574" s="112"/>
      <c r="Y1574" s="112"/>
      <c r="Z1574" s="112"/>
      <c r="AA1574" s="112"/>
      <c r="AB1574" s="112"/>
      <c r="AC1574" s="112"/>
      <c r="AD1574" s="112"/>
      <c r="AE1574" s="93"/>
      <c r="AG1574">
        <f t="shared" si="565"/>
        <v>0</v>
      </c>
      <c r="AH1574" s="247">
        <f t="shared" si="566"/>
        <v>0</v>
      </c>
      <c r="AI1574" s="310" t="str">
        <f>IF(AH1574=0,"",
IF(SUM($AH$1088:AH1574)=1,AJ1574,
IF($AH$1663&gt;SUM($AH$1088:AH1574),_xlfn.CONCAT(", ",AJ1574),
IF($AH$1663=SUM($AH$1088:AH1574),_xlfn.CONCAT(" y ",AJ1574)))))</f>
        <v/>
      </c>
      <c r="AJ1574" s="421">
        <v>487</v>
      </c>
      <c r="AK1574">
        <f t="shared" si="564"/>
        <v>0</v>
      </c>
      <c r="AL1574">
        <f t="shared" si="567"/>
        <v>0</v>
      </c>
      <c r="AM1574">
        <f t="shared" si="568"/>
        <v>0</v>
      </c>
      <c r="AN1574">
        <f t="shared" si="569"/>
        <v>0</v>
      </c>
      <c r="AO1574">
        <f t="shared" si="570"/>
        <v>0</v>
      </c>
      <c r="AP1574">
        <f t="shared" si="571"/>
        <v>0</v>
      </c>
      <c r="AQ1574">
        <f t="shared" si="572"/>
        <v>0</v>
      </c>
      <c r="AR1574">
        <f t="shared" si="573"/>
        <v>0</v>
      </c>
      <c r="AS1574">
        <f t="shared" si="574"/>
        <v>0</v>
      </c>
      <c r="AT1574">
        <f t="shared" si="575"/>
        <v>0</v>
      </c>
      <c r="AU1574">
        <f t="shared" si="576"/>
        <v>0</v>
      </c>
      <c r="AV1574">
        <f t="shared" si="577"/>
        <v>0</v>
      </c>
      <c r="AW1574">
        <f t="shared" si="578"/>
        <v>0</v>
      </c>
      <c r="AX1574">
        <f t="shared" si="579"/>
        <v>0</v>
      </c>
      <c r="AY1574">
        <f t="shared" si="580"/>
        <v>0</v>
      </c>
      <c r="AZ1574">
        <f t="shared" si="581"/>
        <v>0</v>
      </c>
      <c r="BA1574">
        <f t="shared" si="582"/>
        <v>0</v>
      </c>
      <c r="BB1574">
        <f t="shared" si="583"/>
        <v>0</v>
      </c>
      <c r="BC1574">
        <f t="shared" si="584"/>
        <v>0</v>
      </c>
      <c r="BD1574">
        <f t="shared" si="585"/>
        <v>0</v>
      </c>
      <c r="BE1574">
        <f t="shared" si="586"/>
        <v>0</v>
      </c>
      <c r="BF1574">
        <f t="shared" si="587"/>
        <v>0</v>
      </c>
      <c r="BG1574">
        <f t="shared" si="588"/>
        <v>0</v>
      </c>
      <c r="BH1574">
        <f t="shared" si="589"/>
        <v>0</v>
      </c>
      <c r="BI1574">
        <f t="shared" si="590"/>
        <v>0</v>
      </c>
      <c r="BJ1574" s="311">
        <f t="shared" si="591"/>
        <v>0</v>
      </c>
      <c r="BK1574" s="312">
        <f t="shared" si="592"/>
        <v>0</v>
      </c>
      <c r="BL1574" s="313">
        <f t="shared" si="593"/>
        <v>0</v>
      </c>
      <c r="BM1574" s="314">
        <f t="shared" si="600"/>
        <v>0</v>
      </c>
      <c r="BN1574" s="311">
        <f t="shared" si="594"/>
        <v>0</v>
      </c>
      <c r="BO1574" s="312">
        <f t="shared" si="595"/>
        <v>0</v>
      </c>
      <c r="BP1574" s="313">
        <f t="shared" si="596"/>
        <v>0</v>
      </c>
      <c r="BQ1574" s="314">
        <f t="shared" si="601"/>
        <v>0</v>
      </c>
      <c r="BR1574" s="311">
        <f t="shared" si="597"/>
        <v>0</v>
      </c>
      <c r="BS1574" s="312">
        <f t="shared" si="598"/>
        <v>0</v>
      </c>
      <c r="BT1574" s="313">
        <f t="shared" si="599"/>
        <v>0</v>
      </c>
      <c r="BU1574" s="314">
        <f t="shared" si="602"/>
        <v>0</v>
      </c>
      <c r="BV1574" s="247">
        <f t="shared" si="603"/>
        <v>0</v>
      </c>
      <c r="BW1574" s="310" t="str">
        <f>IF(BV1574=0,"",
IF(SUM($BV$1089:BV1574)=1,BX1574,
IF($BV$1664&gt;SUM($BV$1089:BV1574),_xlfn.CONCAT(", ",BX1574),
IF($BV$1664=SUM($BV$1089:BV1574),_xlfn.CONCAT(" y ",BX1574)))))</f>
        <v/>
      </c>
      <c r="BX1574" s="421">
        <v>486</v>
      </c>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c r="DW1574"/>
      <c r="DX1574"/>
      <c r="DY1574"/>
      <c r="DZ1574"/>
      <c r="EA1574"/>
      <c r="EB1574"/>
      <c r="EC1574"/>
    </row>
    <row r="1575" spans="1:133" ht="14.25">
      <c r="A1575" s="405"/>
      <c r="B1575" s="6"/>
      <c r="C1575" s="421" t="s">
        <v>7152</v>
      </c>
      <c r="D1575" s="668" t="str">
        <f>IF($AC$1082="","",IF(HLOOKUP($AC$1082,Presentación!$AQ$3:$BV$574,Presentación!AP490)="","",HLOOKUP($AC$1082,Presentación!$AQ$3:$BV$574,Presentación!AP490,0)))</f>
        <v/>
      </c>
      <c r="E1575" s="669"/>
      <c r="F1575" s="670"/>
      <c r="G1575" s="763" t="str">
        <f>IF($AC$1082="","",IF(HLOOKUP($AC$1082,Presentación!$BZ$3:$DE$574,Presentación!AP490,0)="","",HLOOKUP($AC$1082,Presentación!$BZ$3:$DE$574,Presentación!AP490,0)))</f>
        <v/>
      </c>
      <c r="H1575" s="669"/>
      <c r="I1575" s="669"/>
      <c r="J1575" s="669"/>
      <c r="K1575" s="669"/>
      <c r="L1575" s="670"/>
      <c r="M1575" s="112"/>
      <c r="N1575" s="112"/>
      <c r="O1575" s="112"/>
      <c r="P1575" s="112"/>
      <c r="Q1575" s="112"/>
      <c r="R1575" s="112"/>
      <c r="S1575" s="112"/>
      <c r="T1575" s="112"/>
      <c r="U1575" s="112"/>
      <c r="V1575" s="112"/>
      <c r="W1575" s="112"/>
      <c r="X1575" s="112"/>
      <c r="Y1575" s="112"/>
      <c r="Z1575" s="112"/>
      <c r="AA1575" s="112"/>
      <c r="AB1575" s="112"/>
      <c r="AC1575" s="112"/>
      <c r="AD1575" s="112"/>
      <c r="AE1575" s="93"/>
      <c r="AG1575">
        <f t="shared" si="565"/>
        <v>0</v>
      </c>
      <c r="AH1575" s="247">
        <f t="shared" si="566"/>
        <v>0</v>
      </c>
      <c r="AI1575" s="310" t="str">
        <f>IF(AH1575=0,"",
IF(SUM($AH$1088:AH1575)=1,AJ1575,
IF($AH$1663&gt;SUM($AH$1088:AH1575),_xlfn.CONCAT(", ",AJ1575),
IF($AH$1663=SUM($AH$1088:AH1575),_xlfn.CONCAT(" y ",AJ1575)))))</f>
        <v/>
      </c>
      <c r="AJ1575" s="421">
        <v>488</v>
      </c>
      <c r="AK1575">
        <f t="shared" si="564"/>
        <v>0</v>
      </c>
      <c r="AL1575">
        <f t="shared" si="567"/>
        <v>0</v>
      </c>
      <c r="AM1575">
        <f t="shared" si="568"/>
        <v>0</v>
      </c>
      <c r="AN1575">
        <f t="shared" si="569"/>
        <v>0</v>
      </c>
      <c r="AO1575">
        <f t="shared" si="570"/>
        <v>0</v>
      </c>
      <c r="AP1575">
        <f t="shared" si="571"/>
        <v>0</v>
      </c>
      <c r="AQ1575">
        <f t="shared" si="572"/>
        <v>0</v>
      </c>
      <c r="AR1575">
        <f t="shared" si="573"/>
        <v>0</v>
      </c>
      <c r="AS1575">
        <f t="shared" si="574"/>
        <v>0</v>
      </c>
      <c r="AT1575">
        <f t="shared" si="575"/>
        <v>0</v>
      </c>
      <c r="AU1575">
        <f t="shared" si="576"/>
        <v>0</v>
      </c>
      <c r="AV1575">
        <f t="shared" si="577"/>
        <v>0</v>
      </c>
      <c r="AW1575">
        <f t="shared" si="578"/>
        <v>0</v>
      </c>
      <c r="AX1575">
        <f t="shared" si="579"/>
        <v>0</v>
      </c>
      <c r="AY1575">
        <f t="shared" si="580"/>
        <v>0</v>
      </c>
      <c r="AZ1575">
        <f t="shared" si="581"/>
        <v>0</v>
      </c>
      <c r="BA1575">
        <f t="shared" si="582"/>
        <v>0</v>
      </c>
      <c r="BB1575">
        <f t="shared" si="583"/>
        <v>0</v>
      </c>
      <c r="BC1575">
        <f t="shared" si="584"/>
        <v>0</v>
      </c>
      <c r="BD1575">
        <f t="shared" si="585"/>
        <v>0</v>
      </c>
      <c r="BE1575">
        <f t="shared" si="586"/>
        <v>0</v>
      </c>
      <c r="BF1575">
        <f t="shared" si="587"/>
        <v>0</v>
      </c>
      <c r="BG1575">
        <f t="shared" si="588"/>
        <v>0</v>
      </c>
      <c r="BH1575">
        <f t="shared" si="589"/>
        <v>0</v>
      </c>
      <c r="BI1575">
        <f t="shared" si="590"/>
        <v>0</v>
      </c>
      <c r="BJ1575" s="311">
        <f t="shared" si="591"/>
        <v>0</v>
      </c>
      <c r="BK1575" s="312">
        <f t="shared" si="592"/>
        <v>0</v>
      </c>
      <c r="BL1575" s="313">
        <f t="shared" si="593"/>
        <v>0</v>
      </c>
      <c r="BM1575" s="314">
        <f t="shared" si="600"/>
        <v>0</v>
      </c>
      <c r="BN1575" s="311">
        <f t="shared" si="594"/>
        <v>0</v>
      </c>
      <c r="BO1575" s="312">
        <f t="shared" si="595"/>
        <v>0</v>
      </c>
      <c r="BP1575" s="313">
        <f t="shared" si="596"/>
        <v>0</v>
      </c>
      <c r="BQ1575" s="314">
        <f t="shared" si="601"/>
        <v>0</v>
      </c>
      <c r="BR1575" s="311">
        <f t="shared" si="597"/>
        <v>0</v>
      </c>
      <c r="BS1575" s="312">
        <f t="shared" si="598"/>
        <v>0</v>
      </c>
      <c r="BT1575" s="313">
        <f t="shared" si="599"/>
        <v>0</v>
      </c>
      <c r="BU1575" s="314">
        <f t="shared" si="602"/>
        <v>0</v>
      </c>
      <c r="BV1575" s="247">
        <f t="shared" si="603"/>
        <v>0</v>
      </c>
      <c r="BW1575" s="310" t="str">
        <f>IF(BV1575=0,"",
IF(SUM($BV$1089:BV1575)=1,BX1575,
IF($BV$1664&gt;SUM($BV$1089:BV1575),_xlfn.CONCAT(", ",BX1575),
IF($BV$1664=SUM($BV$1089:BV1575),_xlfn.CONCAT(" y ",BX1575)))))</f>
        <v/>
      </c>
      <c r="BX1575" s="421">
        <v>487</v>
      </c>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row>
    <row r="1576" spans="1:133" ht="14.25">
      <c r="A1576" s="405"/>
      <c r="B1576" s="6"/>
      <c r="C1576" s="421" t="s">
        <v>7153</v>
      </c>
      <c r="D1576" s="668" t="str">
        <f>IF($AC$1082="","",IF(HLOOKUP($AC$1082,Presentación!$AQ$3:$BV$574,Presentación!AP491)="","",HLOOKUP($AC$1082,Presentación!$AQ$3:$BV$574,Presentación!AP491,0)))</f>
        <v/>
      </c>
      <c r="E1576" s="669"/>
      <c r="F1576" s="670"/>
      <c r="G1576" s="763" t="str">
        <f>IF($AC$1082="","",IF(HLOOKUP($AC$1082,Presentación!$BZ$3:$DE$574,Presentación!AP491,0)="","",HLOOKUP($AC$1082,Presentación!$BZ$3:$DE$574,Presentación!AP491,0)))</f>
        <v/>
      </c>
      <c r="H1576" s="669"/>
      <c r="I1576" s="669"/>
      <c r="J1576" s="669"/>
      <c r="K1576" s="669"/>
      <c r="L1576" s="670"/>
      <c r="M1576" s="112"/>
      <c r="N1576" s="112"/>
      <c r="O1576" s="112"/>
      <c r="P1576" s="112"/>
      <c r="Q1576" s="112"/>
      <c r="R1576" s="112"/>
      <c r="S1576" s="112"/>
      <c r="T1576" s="112"/>
      <c r="U1576" s="112"/>
      <c r="V1576" s="112"/>
      <c r="W1576" s="112"/>
      <c r="X1576" s="112"/>
      <c r="Y1576" s="112"/>
      <c r="Z1576" s="112"/>
      <c r="AA1576" s="112"/>
      <c r="AB1576" s="112"/>
      <c r="AC1576" s="112"/>
      <c r="AD1576" s="112"/>
      <c r="AE1576" s="93"/>
      <c r="AG1576">
        <f t="shared" si="565"/>
        <v>0</v>
      </c>
      <c r="AH1576" s="247">
        <f t="shared" si="566"/>
        <v>0</v>
      </c>
      <c r="AI1576" s="310" t="str">
        <f>IF(AH1576=0,"",
IF(SUM($AH$1088:AH1576)=1,AJ1576,
IF($AH$1663&gt;SUM($AH$1088:AH1576),_xlfn.CONCAT(", ",AJ1576),
IF($AH$1663=SUM($AH$1088:AH1576),_xlfn.CONCAT(" y ",AJ1576)))))</f>
        <v/>
      </c>
      <c r="AJ1576" s="421">
        <v>489</v>
      </c>
      <c r="AK1576">
        <f t="shared" si="564"/>
        <v>0</v>
      </c>
      <c r="AL1576">
        <f t="shared" si="567"/>
        <v>0</v>
      </c>
      <c r="AM1576">
        <f t="shared" si="568"/>
        <v>0</v>
      </c>
      <c r="AN1576">
        <f t="shared" si="569"/>
        <v>0</v>
      </c>
      <c r="AO1576">
        <f t="shared" si="570"/>
        <v>0</v>
      </c>
      <c r="AP1576">
        <f t="shared" si="571"/>
        <v>0</v>
      </c>
      <c r="AQ1576">
        <f t="shared" si="572"/>
        <v>0</v>
      </c>
      <c r="AR1576">
        <f t="shared" si="573"/>
        <v>0</v>
      </c>
      <c r="AS1576">
        <f t="shared" si="574"/>
        <v>0</v>
      </c>
      <c r="AT1576">
        <f t="shared" si="575"/>
        <v>0</v>
      </c>
      <c r="AU1576">
        <f t="shared" si="576"/>
        <v>0</v>
      </c>
      <c r="AV1576">
        <f t="shared" si="577"/>
        <v>0</v>
      </c>
      <c r="AW1576">
        <f t="shared" si="578"/>
        <v>0</v>
      </c>
      <c r="AX1576">
        <f t="shared" si="579"/>
        <v>0</v>
      </c>
      <c r="AY1576">
        <f t="shared" si="580"/>
        <v>0</v>
      </c>
      <c r="AZ1576">
        <f t="shared" si="581"/>
        <v>0</v>
      </c>
      <c r="BA1576">
        <f t="shared" si="582"/>
        <v>0</v>
      </c>
      <c r="BB1576">
        <f t="shared" si="583"/>
        <v>0</v>
      </c>
      <c r="BC1576">
        <f t="shared" si="584"/>
        <v>0</v>
      </c>
      <c r="BD1576">
        <f t="shared" si="585"/>
        <v>0</v>
      </c>
      <c r="BE1576">
        <f t="shared" si="586"/>
        <v>0</v>
      </c>
      <c r="BF1576">
        <f t="shared" si="587"/>
        <v>0</v>
      </c>
      <c r="BG1576">
        <f t="shared" si="588"/>
        <v>0</v>
      </c>
      <c r="BH1576">
        <f t="shared" si="589"/>
        <v>0</v>
      </c>
      <c r="BI1576">
        <f t="shared" si="590"/>
        <v>0</v>
      </c>
      <c r="BJ1576" s="311">
        <f t="shared" si="591"/>
        <v>0</v>
      </c>
      <c r="BK1576" s="312">
        <f t="shared" si="592"/>
        <v>0</v>
      </c>
      <c r="BL1576" s="313">
        <f t="shared" si="593"/>
        <v>0</v>
      </c>
      <c r="BM1576" s="314">
        <f t="shared" si="600"/>
        <v>0</v>
      </c>
      <c r="BN1576" s="311">
        <f t="shared" si="594"/>
        <v>0</v>
      </c>
      <c r="BO1576" s="312">
        <f t="shared" si="595"/>
        <v>0</v>
      </c>
      <c r="BP1576" s="313">
        <f t="shared" si="596"/>
        <v>0</v>
      </c>
      <c r="BQ1576" s="314">
        <f t="shared" si="601"/>
        <v>0</v>
      </c>
      <c r="BR1576" s="311">
        <f t="shared" si="597"/>
        <v>0</v>
      </c>
      <c r="BS1576" s="312">
        <f t="shared" si="598"/>
        <v>0</v>
      </c>
      <c r="BT1576" s="313">
        <f t="shared" si="599"/>
        <v>0</v>
      </c>
      <c r="BU1576" s="314">
        <f t="shared" si="602"/>
        <v>0</v>
      </c>
      <c r="BV1576" s="247">
        <f t="shared" si="603"/>
        <v>0</v>
      </c>
      <c r="BW1576" s="310" t="str">
        <f>IF(BV1576=0,"",
IF(SUM($BV$1089:BV1576)=1,BX1576,
IF($BV$1664&gt;SUM($BV$1089:BV1576),_xlfn.CONCAT(", ",BX1576),
IF($BV$1664=SUM($BV$1089:BV1576),_xlfn.CONCAT(" y ",BX1576)))))</f>
        <v/>
      </c>
      <c r="BX1576" s="421">
        <v>488</v>
      </c>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row>
    <row r="1577" spans="1:133" ht="14.25">
      <c r="A1577" s="405"/>
      <c r="B1577" s="6"/>
      <c r="C1577" s="421" t="s">
        <v>7154</v>
      </c>
      <c r="D1577" s="668" t="str">
        <f>IF($AC$1082="","",IF(HLOOKUP($AC$1082,Presentación!$AQ$3:$BV$574,Presentación!AP492)="","",HLOOKUP($AC$1082,Presentación!$AQ$3:$BV$574,Presentación!AP492,0)))</f>
        <v/>
      </c>
      <c r="E1577" s="669"/>
      <c r="F1577" s="670"/>
      <c r="G1577" s="763" t="str">
        <f>IF($AC$1082="","",IF(HLOOKUP($AC$1082,Presentación!$BZ$3:$DE$574,Presentación!AP492,0)="","",HLOOKUP($AC$1082,Presentación!$BZ$3:$DE$574,Presentación!AP492,0)))</f>
        <v/>
      </c>
      <c r="H1577" s="669"/>
      <c r="I1577" s="669"/>
      <c r="J1577" s="669"/>
      <c r="K1577" s="669"/>
      <c r="L1577" s="670"/>
      <c r="M1577" s="112"/>
      <c r="N1577" s="112"/>
      <c r="O1577" s="112"/>
      <c r="P1577" s="112"/>
      <c r="Q1577" s="112"/>
      <c r="R1577" s="112"/>
      <c r="S1577" s="112"/>
      <c r="T1577" s="112"/>
      <c r="U1577" s="112"/>
      <c r="V1577" s="112"/>
      <c r="W1577" s="112"/>
      <c r="X1577" s="112"/>
      <c r="Y1577" s="112"/>
      <c r="Z1577" s="112"/>
      <c r="AA1577" s="112"/>
      <c r="AB1577" s="112"/>
      <c r="AC1577" s="112"/>
      <c r="AD1577" s="112"/>
      <c r="AE1577" s="93"/>
      <c r="AG1577">
        <f t="shared" si="565"/>
        <v>0</v>
      </c>
      <c r="AH1577" s="247">
        <f t="shared" si="566"/>
        <v>0</v>
      </c>
      <c r="AI1577" s="310" t="str">
        <f>IF(AH1577=0,"",
IF(SUM($AH$1088:AH1577)=1,AJ1577,
IF($AH$1663&gt;SUM($AH$1088:AH1577),_xlfn.CONCAT(", ",AJ1577),
IF($AH$1663=SUM($AH$1088:AH1577),_xlfn.CONCAT(" y ",AJ1577)))))</f>
        <v/>
      </c>
      <c r="AJ1577" s="421">
        <v>490</v>
      </c>
      <c r="AK1577">
        <f t="shared" si="564"/>
        <v>0</v>
      </c>
      <c r="AL1577">
        <f t="shared" si="567"/>
        <v>0</v>
      </c>
      <c r="AM1577">
        <f t="shared" si="568"/>
        <v>0</v>
      </c>
      <c r="AN1577">
        <f t="shared" si="569"/>
        <v>0</v>
      </c>
      <c r="AO1577">
        <f t="shared" si="570"/>
        <v>0</v>
      </c>
      <c r="AP1577">
        <f t="shared" si="571"/>
        <v>0</v>
      </c>
      <c r="AQ1577">
        <f t="shared" si="572"/>
        <v>0</v>
      </c>
      <c r="AR1577">
        <f t="shared" si="573"/>
        <v>0</v>
      </c>
      <c r="AS1577">
        <f t="shared" si="574"/>
        <v>0</v>
      </c>
      <c r="AT1577">
        <f t="shared" si="575"/>
        <v>0</v>
      </c>
      <c r="AU1577">
        <f t="shared" si="576"/>
        <v>0</v>
      </c>
      <c r="AV1577">
        <f t="shared" si="577"/>
        <v>0</v>
      </c>
      <c r="AW1577">
        <f t="shared" si="578"/>
        <v>0</v>
      </c>
      <c r="AX1577">
        <f t="shared" si="579"/>
        <v>0</v>
      </c>
      <c r="AY1577">
        <f t="shared" si="580"/>
        <v>0</v>
      </c>
      <c r="AZ1577">
        <f t="shared" si="581"/>
        <v>0</v>
      </c>
      <c r="BA1577">
        <f t="shared" si="582"/>
        <v>0</v>
      </c>
      <c r="BB1577">
        <f t="shared" si="583"/>
        <v>0</v>
      </c>
      <c r="BC1577">
        <f t="shared" si="584"/>
        <v>0</v>
      </c>
      <c r="BD1577">
        <f t="shared" si="585"/>
        <v>0</v>
      </c>
      <c r="BE1577">
        <f t="shared" si="586"/>
        <v>0</v>
      </c>
      <c r="BF1577">
        <f t="shared" si="587"/>
        <v>0</v>
      </c>
      <c r="BG1577">
        <f t="shared" si="588"/>
        <v>0</v>
      </c>
      <c r="BH1577">
        <f t="shared" si="589"/>
        <v>0</v>
      </c>
      <c r="BI1577">
        <f t="shared" si="590"/>
        <v>0</v>
      </c>
      <c r="BJ1577" s="311">
        <f t="shared" si="591"/>
        <v>0</v>
      </c>
      <c r="BK1577" s="312">
        <f t="shared" si="592"/>
        <v>0</v>
      </c>
      <c r="BL1577" s="313">
        <f t="shared" si="593"/>
        <v>0</v>
      </c>
      <c r="BM1577" s="314">
        <f t="shared" si="600"/>
        <v>0</v>
      </c>
      <c r="BN1577" s="311">
        <f t="shared" si="594"/>
        <v>0</v>
      </c>
      <c r="BO1577" s="312">
        <f t="shared" si="595"/>
        <v>0</v>
      </c>
      <c r="BP1577" s="313">
        <f t="shared" si="596"/>
        <v>0</v>
      </c>
      <c r="BQ1577" s="314">
        <f t="shared" si="601"/>
        <v>0</v>
      </c>
      <c r="BR1577" s="311">
        <f t="shared" si="597"/>
        <v>0</v>
      </c>
      <c r="BS1577" s="312">
        <f t="shared" si="598"/>
        <v>0</v>
      </c>
      <c r="BT1577" s="313">
        <f t="shared" si="599"/>
        <v>0</v>
      </c>
      <c r="BU1577" s="314">
        <f t="shared" si="602"/>
        <v>0</v>
      </c>
      <c r="BV1577" s="247">
        <f t="shared" si="603"/>
        <v>0</v>
      </c>
      <c r="BW1577" s="310" t="str">
        <f>IF(BV1577=0,"",
IF(SUM($BV$1089:BV1577)=1,BX1577,
IF($BV$1664&gt;SUM($BV$1089:BV1577),_xlfn.CONCAT(", ",BX1577),
IF($BV$1664=SUM($BV$1089:BV1577),_xlfn.CONCAT(" y ",BX1577)))))</f>
        <v/>
      </c>
      <c r="BX1577" s="421">
        <v>489</v>
      </c>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c r="DW1577"/>
      <c r="DX1577"/>
      <c r="DY1577"/>
      <c r="DZ1577"/>
      <c r="EA1577"/>
      <c r="EB1577"/>
      <c r="EC1577"/>
    </row>
    <row r="1578" spans="1:133" ht="14.25">
      <c r="A1578" s="405"/>
      <c r="B1578" s="6"/>
      <c r="C1578" s="421" t="s">
        <v>7155</v>
      </c>
      <c r="D1578" s="668" t="str">
        <f>IF($AC$1082="","",IF(HLOOKUP($AC$1082,Presentación!$AQ$3:$BV$574,Presentación!AP493)="","",HLOOKUP($AC$1082,Presentación!$AQ$3:$BV$574,Presentación!AP493,0)))</f>
        <v/>
      </c>
      <c r="E1578" s="669"/>
      <c r="F1578" s="670"/>
      <c r="G1578" s="763" t="str">
        <f>IF($AC$1082="","",IF(HLOOKUP($AC$1082,Presentación!$BZ$3:$DE$574,Presentación!AP493,0)="","",HLOOKUP($AC$1082,Presentación!$BZ$3:$DE$574,Presentación!AP493,0)))</f>
        <v/>
      </c>
      <c r="H1578" s="669"/>
      <c r="I1578" s="669"/>
      <c r="J1578" s="669"/>
      <c r="K1578" s="669"/>
      <c r="L1578" s="670"/>
      <c r="M1578" s="112"/>
      <c r="N1578" s="112"/>
      <c r="O1578" s="112"/>
      <c r="P1578" s="112"/>
      <c r="Q1578" s="112"/>
      <c r="R1578" s="112"/>
      <c r="S1578" s="112"/>
      <c r="T1578" s="112"/>
      <c r="U1578" s="112"/>
      <c r="V1578" s="112"/>
      <c r="W1578" s="112"/>
      <c r="X1578" s="112"/>
      <c r="Y1578" s="112"/>
      <c r="Z1578" s="112"/>
      <c r="AA1578" s="112"/>
      <c r="AB1578" s="112"/>
      <c r="AC1578" s="112"/>
      <c r="AD1578" s="112"/>
      <c r="AE1578" s="93"/>
      <c r="AG1578">
        <f t="shared" si="565"/>
        <v>0</v>
      </c>
      <c r="AH1578" s="247">
        <f t="shared" si="566"/>
        <v>0</v>
      </c>
      <c r="AI1578" s="310" t="str">
        <f>IF(AH1578=0,"",
IF(SUM($AH$1088:AH1578)=1,AJ1578,
IF($AH$1663&gt;SUM($AH$1088:AH1578),_xlfn.CONCAT(", ",AJ1578),
IF($AH$1663=SUM($AH$1088:AH1578),_xlfn.CONCAT(" y ",AJ1578)))))</f>
        <v/>
      </c>
      <c r="AJ1578" s="421">
        <v>491</v>
      </c>
      <c r="AK1578">
        <f t="shared" si="564"/>
        <v>0</v>
      </c>
      <c r="AL1578">
        <f t="shared" si="567"/>
        <v>0</v>
      </c>
      <c r="AM1578">
        <f t="shared" si="568"/>
        <v>0</v>
      </c>
      <c r="AN1578">
        <f t="shared" si="569"/>
        <v>0</v>
      </c>
      <c r="AO1578">
        <f t="shared" si="570"/>
        <v>0</v>
      </c>
      <c r="AP1578">
        <f t="shared" si="571"/>
        <v>0</v>
      </c>
      <c r="AQ1578">
        <f t="shared" si="572"/>
        <v>0</v>
      </c>
      <c r="AR1578">
        <f t="shared" si="573"/>
        <v>0</v>
      </c>
      <c r="AS1578">
        <f t="shared" si="574"/>
        <v>0</v>
      </c>
      <c r="AT1578">
        <f t="shared" si="575"/>
        <v>0</v>
      </c>
      <c r="AU1578">
        <f t="shared" si="576"/>
        <v>0</v>
      </c>
      <c r="AV1578">
        <f t="shared" si="577"/>
        <v>0</v>
      </c>
      <c r="AW1578">
        <f t="shared" si="578"/>
        <v>0</v>
      </c>
      <c r="AX1578">
        <f t="shared" si="579"/>
        <v>0</v>
      </c>
      <c r="AY1578">
        <f t="shared" si="580"/>
        <v>0</v>
      </c>
      <c r="AZ1578">
        <f t="shared" si="581"/>
        <v>0</v>
      </c>
      <c r="BA1578">
        <f t="shared" si="582"/>
        <v>0</v>
      </c>
      <c r="BB1578">
        <f t="shared" si="583"/>
        <v>0</v>
      </c>
      <c r="BC1578">
        <f t="shared" si="584"/>
        <v>0</v>
      </c>
      <c r="BD1578">
        <f t="shared" si="585"/>
        <v>0</v>
      </c>
      <c r="BE1578">
        <f t="shared" si="586"/>
        <v>0</v>
      </c>
      <c r="BF1578">
        <f t="shared" si="587"/>
        <v>0</v>
      </c>
      <c r="BG1578">
        <f t="shared" si="588"/>
        <v>0</v>
      </c>
      <c r="BH1578">
        <f t="shared" si="589"/>
        <v>0</v>
      </c>
      <c r="BI1578">
        <f t="shared" si="590"/>
        <v>0</v>
      </c>
      <c r="BJ1578" s="311">
        <f t="shared" si="591"/>
        <v>0</v>
      </c>
      <c r="BK1578" s="312">
        <f t="shared" si="592"/>
        <v>0</v>
      </c>
      <c r="BL1578" s="313">
        <f t="shared" si="593"/>
        <v>0</v>
      </c>
      <c r="BM1578" s="314">
        <f t="shared" si="600"/>
        <v>0</v>
      </c>
      <c r="BN1578" s="311">
        <f t="shared" si="594"/>
        <v>0</v>
      </c>
      <c r="BO1578" s="312">
        <f t="shared" si="595"/>
        <v>0</v>
      </c>
      <c r="BP1578" s="313">
        <f t="shared" si="596"/>
        <v>0</v>
      </c>
      <c r="BQ1578" s="314">
        <f t="shared" si="601"/>
        <v>0</v>
      </c>
      <c r="BR1578" s="311">
        <f t="shared" si="597"/>
        <v>0</v>
      </c>
      <c r="BS1578" s="312">
        <f t="shared" si="598"/>
        <v>0</v>
      </c>
      <c r="BT1578" s="313">
        <f t="shared" si="599"/>
        <v>0</v>
      </c>
      <c r="BU1578" s="314">
        <f t="shared" si="602"/>
        <v>0</v>
      </c>
      <c r="BV1578" s="247">
        <f t="shared" si="603"/>
        <v>0</v>
      </c>
      <c r="BW1578" s="310" t="str">
        <f>IF(BV1578=0,"",
IF(SUM($BV$1089:BV1578)=1,BX1578,
IF($BV$1664&gt;SUM($BV$1089:BV1578),_xlfn.CONCAT(", ",BX1578),
IF($BV$1664=SUM($BV$1089:BV1578),_xlfn.CONCAT(" y ",BX1578)))))</f>
        <v/>
      </c>
      <c r="BX1578" s="421">
        <v>490</v>
      </c>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row>
    <row r="1579" spans="1:133" ht="14.25">
      <c r="A1579" s="405"/>
      <c r="B1579" s="6"/>
      <c r="C1579" s="421" t="s">
        <v>7156</v>
      </c>
      <c r="D1579" s="668" t="str">
        <f>IF($AC$1082="","",IF(HLOOKUP($AC$1082,Presentación!$AQ$3:$BV$574,Presentación!AP494)="","",HLOOKUP($AC$1082,Presentación!$AQ$3:$BV$574,Presentación!AP494,0)))</f>
        <v/>
      </c>
      <c r="E1579" s="669"/>
      <c r="F1579" s="670"/>
      <c r="G1579" s="763" t="str">
        <f>IF($AC$1082="","",IF(HLOOKUP($AC$1082,Presentación!$BZ$3:$DE$574,Presentación!AP494,0)="","",HLOOKUP($AC$1082,Presentación!$BZ$3:$DE$574,Presentación!AP494,0)))</f>
        <v/>
      </c>
      <c r="H1579" s="669"/>
      <c r="I1579" s="669"/>
      <c r="J1579" s="669"/>
      <c r="K1579" s="669"/>
      <c r="L1579" s="670"/>
      <c r="M1579" s="112"/>
      <c r="N1579" s="112"/>
      <c r="O1579" s="112"/>
      <c r="P1579" s="112"/>
      <c r="Q1579" s="112"/>
      <c r="R1579" s="112"/>
      <c r="S1579" s="112"/>
      <c r="T1579" s="112"/>
      <c r="U1579" s="112"/>
      <c r="V1579" s="112"/>
      <c r="W1579" s="112"/>
      <c r="X1579" s="112"/>
      <c r="Y1579" s="112"/>
      <c r="Z1579" s="112"/>
      <c r="AA1579" s="112"/>
      <c r="AB1579" s="112"/>
      <c r="AC1579" s="112"/>
      <c r="AD1579" s="112"/>
      <c r="AE1579" s="93"/>
      <c r="AG1579">
        <f t="shared" si="565"/>
        <v>0</v>
      </c>
      <c r="AH1579" s="247">
        <f t="shared" si="566"/>
        <v>0</v>
      </c>
      <c r="AI1579" s="310" t="str">
        <f>IF(AH1579=0,"",
IF(SUM($AH$1088:AH1579)=1,AJ1579,
IF($AH$1663&gt;SUM($AH$1088:AH1579),_xlfn.CONCAT(", ",AJ1579),
IF($AH$1663=SUM($AH$1088:AH1579),_xlfn.CONCAT(" y ",AJ1579)))))</f>
        <v/>
      </c>
      <c r="AJ1579" s="421">
        <v>492</v>
      </c>
      <c r="AK1579">
        <f t="shared" si="564"/>
        <v>0</v>
      </c>
      <c r="AL1579">
        <f t="shared" si="567"/>
        <v>0</v>
      </c>
      <c r="AM1579">
        <f t="shared" si="568"/>
        <v>0</v>
      </c>
      <c r="AN1579">
        <f t="shared" si="569"/>
        <v>0</v>
      </c>
      <c r="AO1579">
        <f t="shared" si="570"/>
        <v>0</v>
      </c>
      <c r="AP1579">
        <f t="shared" si="571"/>
        <v>0</v>
      </c>
      <c r="AQ1579">
        <f t="shared" si="572"/>
        <v>0</v>
      </c>
      <c r="AR1579">
        <f t="shared" si="573"/>
        <v>0</v>
      </c>
      <c r="AS1579">
        <f t="shared" si="574"/>
        <v>0</v>
      </c>
      <c r="AT1579">
        <f t="shared" si="575"/>
        <v>0</v>
      </c>
      <c r="AU1579">
        <f t="shared" si="576"/>
        <v>0</v>
      </c>
      <c r="AV1579">
        <f t="shared" si="577"/>
        <v>0</v>
      </c>
      <c r="AW1579">
        <f t="shared" si="578"/>
        <v>0</v>
      </c>
      <c r="AX1579">
        <f t="shared" si="579"/>
        <v>0</v>
      </c>
      <c r="AY1579">
        <f t="shared" si="580"/>
        <v>0</v>
      </c>
      <c r="AZ1579">
        <f t="shared" si="581"/>
        <v>0</v>
      </c>
      <c r="BA1579">
        <f t="shared" si="582"/>
        <v>0</v>
      </c>
      <c r="BB1579">
        <f t="shared" si="583"/>
        <v>0</v>
      </c>
      <c r="BC1579">
        <f t="shared" si="584"/>
        <v>0</v>
      </c>
      <c r="BD1579">
        <f t="shared" si="585"/>
        <v>0</v>
      </c>
      <c r="BE1579">
        <f t="shared" si="586"/>
        <v>0</v>
      </c>
      <c r="BF1579">
        <f t="shared" si="587"/>
        <v>0</v>
      </c>
      <c r="BG1579">
        <f t="shared" si="588"/>
        <v>0</v>
      </c>
      <c r="BH1579">
        <f t="shared" si="589"/>
        <v>0</v>
      </c>
      <c r="BI1579">
        <f t="shared" si="590"/>
        <v>0</v>
      </c>
      <c r="BJ1579" s="311">
        <f t="shared" si="591"/>
        <v>0</v>
      </c>
      <c r="BK1579" s="312">
        <f t="shared" si="592"/>
        <v>0</v>
      </c>
      <c r="BL1579" s="313">
        <f t="shared" si="593"/>
        <v>0</v>
      </c>
      <c r="BM1579" s="314">
        <f t="shared" si="600"/>
        <v>0</v>
      </c>
      <c r="BN1579" s="311">
        <f t="shared" si="594"/>
        <v>0</v>
      </c>
      <c r="BO1579" s="312">
        <f t="shared" si="595"/>
        <v>0</v>
      </c>
      <c r="BP1579" s="313">
        <f t="shared" si="596"/>
        <v>0</v>
      </c>
      <c r="BQ1579" s="314">
        <f t="shared" si="601"/>
        <v>0</v>
      </c>
      <c r="BR1579" s="311">
        <f t="shared" si="597"/>
        <v>0</v>
      </c>
      <c r="BS1579" s="312">
        <f t="shared" si="598"/>
        <v>0</v>
      </c>
      <c r="BT1579" s="313">
        <f t="shared" si="599"/>
        <v>0</v>
      </c>
      <c r="BU1579" s="314">
        <f t="shared" si="602"/>
        <v>0</v>
      </c>
      <c r="BV1579" s="247">
        <f t="shared" si="603"/>
        <v>0</v>
      </c>
      <c r="BW1579" s="310" t="str">
        <f>IF(BV1579=0,"",
IF(SUM($BV$1089:BV1579)=1,BX1579,
IF($BV$1664&gt;SUM($BV$1089:BV1579),_xlfn.CONCAT(", ",BX1579),
IF($BV$1664=SUM($BV$1089:BV1579),_xlfn.CONCAT(" y ",BX1579)))))</f>
        <v/>
      </c>
      <c r="BX1579" s="421">
        <v>491</v>
      </c>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I1579"/>
      <c r="DJ1579"/>
      <c r="DK1579"/>
      <c r="DL1579"/>
      <c r="DM1579"/>
      <c r="DN1579"/>
      <c r="DO1579"/>
      <c r="DP1579"/>
      <c r="DQ1579"/>
      <c r="DR1579"/>
      <c r="DS1579"/>
      <c r="DT1579"/>
      <c r="DU1579"/>
      <c r="DV1579"/>
      <c r="DW1579"/>
      <c r="DX1579"/>
      <c r="DY1579"/>
      <c r="DZ1579"/>
      <c r="EA1579"/>
      <c r="EB1579"/>
      <c r="EC1579"/>
    </row>
    <row r="1580" spans="1:133" ht="14.25">
      <c r="A1580" s="405"/>
      <c r="B1580" s="6"/>
      <c r="C1580" s="421" t="s">
        <v>7157</v>
      </c>
      <c r="D1580" s="668" t="str">
        <f>IF($AC$1082="","",IF(HLOOKUP($AC$1082,Presentación!$AQ$3:$BV$574,Presentación!AP495)="","",HLOOKUP($AC$1082,Presentación!$AQ$3:$BV$574,Presentación!AP495,0)))</f>
        <v/>
      </c>
      <c r="E1580" s="669"/>
      <c r="F1580" s="670"/>
      <c r="G1580" s="763" t="str">
        <f>IF($AC$1082="","",IF(HLOOKUP($AC$1082,Presentación!$BZ$3:$DE$574,Presentación!AP495,0)="","",HLOOKUP($AC$1082,Presentación!$BZ$3:$DE$574,Presentación!AP495,0)))</f>
        <v/>
      </c>
      <c r="H1580" s="669"/>
      <c r="I1580" s="669"/>
      <c r="J1580" s="669"/>
      <c r="K1580" s="669"/>
      <c r="L1580" s="670"/>
      <c r="M1580" s="112"/>
      <c r="N1580" s="112"/>
      <c r="O1580" s="112"/>
      <c r="P1580" s="112"/>
      <c r="Q1580" s="112"/>
      <c r="R1580" s="112"/>
      <c r="S1580" s="112"/>
      <c r="T1580" s="112"/>
      <c r="U1580" s="112"/>
      <c r="V1580" s="112"/>
      <c r="W1580" s="112"/>
      <c r="X1580" s="112"/>
      <c r="Y1580" s="112"/>
      <c r="Z1580" s="112"/>
      <c r="AA1580" s="112"/>
      <c r="AB1580" s="112"/>
      <c r="AC1580" s="112"/>
      <c r="AD1580" s="112"/>
      <c r="AE1580" s="93"/>
      <c r="AG1580">
        <f t="shared" si="565"/>
        <v>0</v>
      </c>
      <c r="AH1580" s="247">
        <f t="shared" si="566"/>
        <v>0</v>
      </c>
      <c r="AI1580" s="310" t="str">
        <f>IF(AH1580=0,"",
IF(SUM($AH$1088:AH1580)=1,AJ1580,
IF($AH$1663&gt;SUM($AH$1088:AH1580),_xlfn.CONCAT(", ",AJ1580),
IF($AH$1663=SUM($AH$1088:AH1580),_xlfn.CONCAT(" y ",AJ1580)))))</f>
        <v/>
      </c>
      <c r="AJ1580" s="421">
        <v>493</v>
      </c>
      <c r="AK1580">
        <f t="shared" si="564"/>
        <v>0</v>
      </c>
      <c r="AL1580">
        <f t="shared" si="567"/>
        <v>0</v>
      </c>
      <c r="AM1580">
        <f t="shared" si="568"/>
        <v>0</v>
      </c>
      <c r="AN1580">
        <f t="shared" si="569"/>
        <v>0</v>
      </c>
      <c r="AO1580">
        <f t="shared" si="570"/>
        <v>0</v>
      </c>
      <c r="AP1580">
        <f t="shared" si="571"/>
        <v>0</v>
      </c>
      <c r="AQ1580">
        <f t="shared" si="572"/>
        <v>0</v>
      </c>
      <c r="AR1580">
        <f t="shared" si="573"/>
        <v>0</v>
      </c>
      <c r="AS1580">
        <f t="shared" si="574"/>
        <v>0</v>
      </c>
      <c r="AT1580">
        <f t="shared" si="575"/>
        <v>0</v>
      </c>
      <c r="AU1580">
        <f t="shared" si="576"/>
        <v>0</v>
      </c>
      <c r="AV1580">
        <f t="shared" si="577"/>
        <v>0</v>
      </c>
      <c r="AW1580">
        <f t="shared" si="578"/>
        <v>0</v>
      </c>
      <c r="AX1580">
        <f t="shared" si="579"/>
        <v>0</v>
      </c>
      <c r="AY1580">
        <f t="shared" si="580"/>
        <v>0</v>
      </c>
      <c r="AZ1580">
        <f t="shared" si="581"/>
        <v>0</v>
      </c>
      <c r="BA1580">
        <f t="shared" si="582"/>
        <v>0</v>
      </c>
      <c r="BB1580">
        <f t="shared" si="583"/>
        <v>0</v>
      </c>
      <c r="BC1580">
        <f t="shared" si="584"/>
        <v>0</v>
      </c>
      <c r="BD1580">
        <f t="shared" si="585"/>
        <v>0</v>
      </c>
      <c r="BE1580">
        <f t="shared" si="586"/>
        <v>0</v>
      </c>
      <c r="BF1580">
        <f t="shared" si="587"/>
        <v>0</v>
      </c>
      <c r="BG1580">
        <f t="shared" si="588"/>
        <v>0</v>
      </c>
      <c r="BH1580">
        <f t="shared" si="589"/>
        <v>0</v>
      </c>
      <c r="BI1580">
        <f t="shared" si="590"/>
        <v>0</v>
      </c>
      <c r="BJ1580" s="311">
        <f t="shared" si="591"/>
        <v>0</v>
      </c>
      <c r="BK1580" s="312">
        <f t="shared" si="592"/>
        <v>0</v>
      </c>
      <c r="BL1580" s="313">
        <f t="shared" si="593"/>
        <v>0</v>
      </c>
      <c r="BM1580" s="314">
        <f t="shared" si="600"/>
        <v>0</v>
      </c>
      <c r="BN1580" s="311">
        <f t="shared" si="594"/>
        <v>0</v>
      </c>
      <c r="BO1580" s="312">
        <f t="shared" si="595"/>
        <v>0</v>
      </c>
      <c r="BP1580" s="313">
        <f t="shared" si="596"/>
        <v>0</v>
      </c>
      <c r="BQ1580" s="314">
        <f t="shared" si="601"/>
        <v>0</v>
      </c>
      <c r="BR1580" s="311">
        <f t="shared" si="597"/>
        <v>0</v>
      </c>
      <c r="BS1580" s="312">
        <f t="shared" si="598"/>
        <v>0</v>
      </c>
      <c r="BT1580" s="313">
        <f t="shared" si="599"/>
        <v>0</v>
      </c>
      <c r="BU1580" s="314">
        <f t="shared" si="602"/>
        <v>0</v>
      </c>
      <c r="BV1580" s="247">
        <f t="shared" si="603"/>
        <v>0</v>
      </c>
      <c r="BW1580" s="310" t="str">
        <f>IF(BV1580=0,"",
IF(SUM($BV$1089:BV1580)=1,BX1580,
IF($BV$1664&gt;SUM($BV$1089:BV1580),_xlfn.CONCAT(", ",BX1580),
IF($BV$1664=SUM($BV$1089:BV1580),_xlfn.CONCAT(" y ",BX1580)))))</f>
        <v/>
      </c>
      <c r="BX1580" s="421">
        <v>492</v>
      </c>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c r="DW1580"/>
      <c r="DX1580"/>
      <c r="DY1580"/>
      <c r="DZ1580"/>
      <c r="EA1580"/>
      <c r="EB1580"/>
      <c r="EC1580"/>
    </row>
    <row r="1581" spans="1:133" ht="14.25">
      <c r="A1581" s="405"/>
      <c r="B1581" s="6"/>
      <c r="C1581" s="421" t="s">
        <v>7158</v>
      </c>
      <c r="D1581" s="668" t="str">
        <f>IF($AC$1082="","",IF(HLOOKUP($AC$1082,Presentación!$AQ$3:$BV$574,Presentación!AP496)="","",HLOOKUP($AC$1082,Presentación!$AQ$3:$BV$574,Presentación!AP496,0)))</f>
        <v/>
      </c>
      <c r="E1581" s="669"/>
      <c r="F1581" s="670"/>
      <c r="G1581" s="763" t="str">
        <f>IF($AC$1082="","",IF(HLOOKUP($AC$1082,Presentación!$BZ$3:$DE$574,Presentación!AP496,0)="","",HLOOKUP($AC$1082,Presentación!$BZ$3:$DE$574,Presentación!AP496,0)))</f>
        <v/>
      </c>
      <c r="H1581" s="669"/>
      <c r="I1581" s="669"/>
      <c r="J1581" s="669"/>
      <c r="K1581" s="669"/>
      <c r="L1581" s="670"/>
      <c r="M1581" s="112"/>
      <c r="N1581" s="112"/>
      <c r="O1581" s="112"/>
      <c r="P1581" s="112"/>
      <c r="Q1581" s="112"/>
      <c r="R1581" s="112"/>
      <c r="S1581" s="112"/>
      <c r="T1581" s="112"/>
      <c r="U1581" s="112"/>
      <c r="V1581" s="112"/>
      <c r="W1581" s="112"/>
      <c r="X1581" s="112"/>
      <c r="Y1581" s="112"/>
      <c r="Z1581" s="112"/>
      <c r="AA1581" s="112"/>
      <c r="AB1581" s="112"/>
      <c r="AC1581" s="112"/>
      <c r="AD1581" s="112"/>
      <c r="AE1581" s="93"/>
      <c r="AG1581">
        <f t="shared" si="565"/>
        <v>0</v>
      </c>
      <c r="AH1581" s="247">
        <f t="shared" si="566"/>
        <v>0</v>
      </c>
      <c r="AI1581" s="310" t="str">
        <f>IF(AH1581=0,"",
IF(SUM($AH$1088:AH1581)=1,AJ1581,
IF($AH$1663&gt;SUM($AH$1088:AH1581),_xlfn.CONCAT(", ",AJ1581),
IF($AH$1663=SUM($AH$1088:AH1581),_xlfn.CONCAT(" y ",AJ1581)))))</f>
        <v/>
      </c>
      <c r="AJ1581" s="421">
        <v>494</v>
      </c>
      <c r="AK1581">
        <f t="shared" si="564"/>
        <v>0</v>
      </c>
      <c r="AL1581">
        <f t="shared" si="567"/>
        <v>0</v>
      </c>
      <c r="AM1581">
        <f t="shared" si="568"/>
        <v>0</v>
      </c>
      <c r="AN1581">
        <f t="shared" si="569"/>
        <v>0</v>
      </c>
      <c r="AO1581">
        <f t="shared" si="570"/>
        <v>0</v>
      </c>
      <c r="AP1581">
        <f t="shared" si="571"/>
        <v>0</v>
      </c>
      <c r="AQ1581">
        <f t="shared" si="572"/>
        <v>0</v>
      </c>
      <c r="AR1581">
        <f t="shared" si="573"/>
        <v>0</v>
      </c>
      <c r="AS1581">
        <f t="shared" si="574"/>
        <v>0</v>
      </c>
      <c r="AT1581">
        <f t="shared" si="575"/>
        <v>0</v>
      </c>
      <c r="AU1581">
        <f t="shared" si="576"/>
        <v>0</v>
      </c>
      <c r="AV1581">
        <f t="shared" si="577"/>
        <v>0</v>
      </c>
      <c r="AW1581">
        <f t="shared" si="578"/>
        <v>0</v>
      </c>
      <c r="AX1581">
        <f t="shared" si="579"/>
        <v>0</v>
      </c>
      <c r="AY1581">
        <f t="shared" si="580"/>
        <v>0</v>
      </c>
      <c r="AZ1581">
        <f t="shared" si="581"/>
        <v>0</v>
      </c>
      <c r="BA1581">
        <f t="shared" si="582"/>
        <v>0</v>
      </c>
      <c r="BB1581">
        <f t="shared" si="583"/>
        <v>0</v>
      </c>
      <c r="BC1581">
        <f t="shared" si="584"/>
        <v>0</v>
      </c>
      <c r="BD1581">
        <f t="shared" si="585"/>
        <v>0</v>
      </c>
      <c r="BE1581">
        <f t="shared" si="586"/>
        <v>0</v>
      </c>
      <c r="BF1581">
        <f t="shared" si="587"/>
        <v>0</v>
      </c>
      <c r="BG1581">
        <f t="shared" si="588"/>
        <v>0</v>
      </c>
      <c r="BH1581">
        <f t="shared" si="589"/>
        <v>0</v>
      </c>
      <c r="BI1581">
        <f t="shared" si="590"/>
        <v>0</v>
      </c>
      <c r="BJ1581" s="311">
        <f t="shared" si="591"/>
        <v>0</v>
      </c>
      <c r="BK1581" s="312">
        <f t="shared" si="592"/>
        <v>0</v>
      </c>
      <c r="BL1581" s="313">
        <f t="shared" si="593"/>
        <v>0</v>
      </c>
      <c r="BM1581" s="314">
        <f t="shared" si="600"/>
        <v>0</v>
      </c>
      <c r="BN1581" s="311">
        <f t="shared" si="594"/>
        <v>0</v>
      </c>
      <c r="BO1581" s="312">
        <f t="shared" si="595"/>
        <v>0</v>
      </c>
      <c r="BP1581" s="313">
        <f t="shared" si="596"/>
        <v>0</v>
      </c>
      <c r="BQ1581" s="314">
        <f t="shared" si="601"/>
        <v>0</v>
      </c>
      <c r="BR1581" s="311">
        <f t="shared" si="597"/>
        <v>0</v>
      </c>
      <c r="BS1581" s="312">
        <f t="shared" si="598"/>
        <v>0</v>
      </c>
      <c r="BT1581" s="313">
        <f t="shared" si="599"/>
        <v>0</v>
      </c>
      <c r="BU1581" s="314">
        <f t="shared" si="602"/>
        <v>0</v>
      </c>
      <c r="BV1581" s="247">
        <f t="shared" si="603"/>
        <v>0</v>
      </c>
      <c r="BW1581" s="310" t="str">
        <f>IF(BV1581=0,"",
IF(SUM($BV$1089:BV1581)=1,BX1581,
IF($BV$1664&gt;SUM($BV$1089:BV1581),_xlfn.CONCAT(", ",BX1581),
IF($BV$1664=SUM($BV$1089:BV1581),_xlfn.CONCAT(" y ",BX1581)))))</f>
        <v/>
      </c>
      <c r="BX1581" s="421">
        <v>493</v>
      </c>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I1581"/>
      <c r="DJ1581"/>
      <c r="DK1581"/>
      <c r="DL1581"/>
      <c r="DM1581"/>
      <c r="DN1581"/>
      <c r="DO1581"/>
      <c r="DP1581"/>
      <c r="DQ1581"/>
      <c r="DR1581"/>
      <c r="DS1581"/>
      <c r="DT1581"/>
      <c r="DU1581"/>
      <c r="DV1581"/>
      <c r="DW1581"/>
      <c r="DX1581"/>
      <c r="DY1581"/>
      <c r="DZ1581"/>
      <c r="EA1581"/>
      <c r="EB1581"/>
      <c r="EC1581"/>
    </row>
    <row r="1582" spans="1:133" ht="14.25">
      <c r="A1582" s="405"/>
      <c r="B1582" s="6"/>
      <c r="C1582" s="421" t="s">
        <v>7159</v>
      </c>
      <c r="D1582" s="668" t="str">
        <f>IF($AC$1082="","",IF(HLOOKUP($AC$1082,Presentación!$AQ$3:$BV$574,Presentación!AP497)="","",HLOOKUP($AC$1082,Presentación!$AQ$3:$BV$574,Presentación!AP497,0)))</f>
        <v/>
      </c>
      <c r="E1582" s="669"/>
      <c r="F1582" s="670"/>
      <c r="G1582" s="763" t="str">
        <f>IF($AC$1082="","",IF(HLOOKUP($AC$1082,Presentación!$BZ$3:$DE$574,Presentación!AP497,0)="","",HLOOKUP($AC$1082,Presentación!$BZ$3:$DE$574,Presentación!AP497,0)))</f>
        <v/>
      </c>
      <c r="H1582" s="669"/>
      <c r="I1582" s="669"/>
      <c r="J1582" s="669"/>
      <c r="K1582" s="669"/>
      <c r="L1582" s="670"/>
      <c r="M1582" s="112"/>
      <c r="N1582" s="112"/>
      <c r="O1582" s="112"/>
      <c r="P1582" s="112"/>
      <c r="Q1582" s="112"/>
      <c r="R1582" s="112"/>
      <c r="S1582" s="112"/>
      <c r="T1582" s="112"/>
      <c r="U1582" s="112"/>
      <c r="V1582" s="112"/>
      <c r="W1582" s="112"/>
      <c r="X1582" s="112"/>
      <c r="Y1582" s="112"/>
      <c r="Z1582" s="112"/>
      <c r="AA1582" s="112"/>
      <c r="AB1582" s="112"/>
      <c r="AC1582" s="112"/>
      <c r="AD1582" s="112"/>
      <c r="AE1582" s="93"/>
      <c r="AG1582">
        <f t="shared" si="565"/>
        <v>0</v>
      </c>
      <c r="AH1582" s="247">
        <f t="shared" si="566"/>
        <v>0</v>
      </c>
      <c r="AI1582" s="310" t="str">
        <f>IF(AH1582=0,"",
IF(SUM($AH$1088:AH1582)=1,AJ1582,
IF($AH$1663&gt;SUM($AH$1088:AH1582),_xlfn.CONCAT(", ",AJ1582),
IF($AH$1663=SUM($AH$1088:AH1582),_xlfn.CONCAT(" y ",AJ1582)))))</f>
        <v/>
      </c>
      <c r="AJ1582" s="421">
        <v>495</v>
      </c>
      <c r="AK1582">
        <f t="shared" si="564"/>
        <v>0</v>
      </c>
      <c r="AL1582">
        <f t="shared" si="567"/>
        <v>0</v>
      </c>
      <c r="AM1582">
        <f t="shared" si="568"/>
        <v>0</v>
      </c>
      <c r="AN1582">
        <f t="shared" si="569"/>
        <v>0</v>
      </c>
      <c r="AO1582">
        <f t="shared" si="570"/>
        <v>0</v>
      </c>
      <c r="AP1582">
        <f t="shared" si="571"/>
        <v>0</v>
      </c>
      <c r="AQ1582">
        <f t="shared" si="572"/>
        <v>0</v>
      </c>
      <c r="AR1582">
        <f t="shared" si="573"/>
        <v>0</v>
      </c>
      <c r="AS1582">
        <f t="shared" si="574"/>
        <v>0</v>
      </c>
      <c r="AT1582">
        <f t="shared" si="575"/>
        <v>0</v>
      </c>
      <c r="AU1582">
        <f t="shared" si="576"/>
        <v>0</v>
      </c>
      <c r="AV1582">
        <f t="shared" si="577"/>
        <v>0</v>
      </c>
      <c r="AW1582">
        <f t="shared" si="578"/>
        <v>0</v>
      </c>
      <c r="AX1582">
        <f t="shared" si="579"/>
        <v>0</v>
      </c>
      <c r="AY1582">
        <f t="shared" si="580"/>
        <v>0</v>
      </c>
      <c r="AZ1582">
        <f t="shared" si="581"/>
        <v>0</v>
      </c>
      <c r="BA1582">
        <f t="shared" si="582"/>
        <v>0</v>
      </c>
      <c r="BB1582">
        <f t="shared" si="583"/>
        <v>0</v>
      </c>
      <c r="BC1582">
        <f t="shared" si="584"/>
        <v>0</v>
      </c>
      <c r="BD1582">
        <f t="shared" si="585"/>
        <v>0</v>
      </c>
      <c r="BE1582">
        <f t="shared" si="586"/>
        <v>0</v>
      </c>
      <c r="BF1582">
        <f t="shared" si="587"/>
        <v>0</v>
      </c>
      <c r="BG1582">
        <f t="shared" si="588"/>
        <v>0</v>
      </c>
      <c r="BH1582">
        <f t="shared" si="589"/>
        <v>0</v>
      </c>
      <c r="BI1582">
        <f t="shared" si="590"/>
        <v>0</v>
      </c>
      <c r="BJ1582" s="311">
        <f t="shared" si="591"/>
        <v>0</v>
      </c>
      <c r="BK1582" s="312">
        <f t="shared" si="592"/>
        <v>0</v>
      </c>
      <c r="BL1582" s="313">
        <f t="shared" si="593"/>
        <v>0</v>
      </c>
      <c r="BM1582" s="314">
        <f t="shared" si="600"/>
        <v>0</v>
      </c>
      <c r="BN1582" s="311">
        <f t="shared" si="594"/>
        <v>0</v>
      </c>
      <c r="BO1582" s="312">
        <f t="shared" si="595"/>
        <v>0</v>
      </c>
      <c r="BP1582" s="313">
        <f t="shared" si="596"/>
        <v>0</v>
      </c>
      <c r="BQ1582" s="314">
        <f t="shared" si="601"/>
        <v>0</v>
      </c>
      <c r="BR1582" s="311">
        <f t="shared" si="597"/>
        <v>0</v>
      </c>
      <c r="BS1582" s="312">
        <f t="shared" si="598"/>
        <v>0</v>
      </c>
      <c r="BT1582" s="313">
        <f t="shared" si="599"/>
        <v>0</v>
      </c>
      <c r="BU1582" s="314">
        <f t="shared" si="602"/>
        <v>0</v>
      </c>
      <c r="BV1582" s="247">
        <f t="shared" si="603"/>
        <v>0</v>
      </c>
      <c r="BW1582" s="310" t="str">
        <f>IF(BV1582=0,"",
IF(SUM($BV$1089:BV1582)=1,BX1582,
IF($BV$1664&gt;SUM($BV$1089:BV1582),_xlfn.CONCAT(", ",BX1582),
IF($BV$1664=SUM($BV$1089:BV1582),_xlfn.CONCAT(" y ",BX1582)))))</f>
        <v/>
      </c>
      <c r="BX1582" s="421">
        <v>494</v>
      </c>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c r="DV1582"/>
      <c r="DW1582"/>
      <c r="DX1582"/>
      <c r="DY1582"/>
      <c r="DZ1582"/>
      <c r="EA1582"/>
      <c r="EB1582"/>
      <c r="EC1582"/>
    </row>
    <row r="1583" spans="1:133" ht="14.25">
      <c r="A1583" s="405"/>
      <c r="B1583" s="6"/>
      <c r="C1583" s="421" t="s">
        <v>7160</v>
      </c>
      <c r="D1583" s="668" t="str">
        <f>IF($AC$1082="","",IF(HLOOKUP($AC$1082,Presentación!$AQ$3:$BV$574,Presentación!AP498)="","",HLOOKUP($AC$1082,Presentación!$AQ$3:$BV$574,Presentación!AP498,0)))</f>
        <v/>
      </c>
      <c r="E1583" s="669"/>
      <c r="F1583" s="670"/>
      <c r="G1583" s="763" t="str">
        <f>IF($AC$1082="","",IF(HLOOKUP($AC$1082,Presentación!$BZ$3:$DE$574,Presentación!AP498,0)="","",HLOOKUP($AC$1082,Presentación!$BZ$3:$DE$574,Presentación!AP498,0)))</f>
        <v/>
      </c>
      <c r="H1583" s="669"/>
      <c r="I1583" s="669"/>
      <c r="J1583" s="669"/>
      <c r="K1583" s="669"/>
      <c r="L1583" s="670"/>
      <c r="M1583" s="112"/>
      <c r="N1583" s="112"/>
      <c r="O1583" s="112"/>
      <c r="P1583" s="112"/>
      <c r="Q1583" s="112"/>
      <c r="R1583" s="112"/>
      <c r="S1583" s="112"/>
      <c r="T1583" s="112"/>
      <c r="U1583" s="112"/>
      <c r="V1583" s="112"/>
      <c r="W1583" s="112"/>
      <c r="X1583" s="112"/>
      <c r="Y1583" s="112"/>
      <c r="Z1583" s="112"/>
      <c r="AA1583" s="112"/>
      <c r="AB1583" s="112"/>
      <c r="AC1583" s="112"/>
      <c r="AD1583" s="112"/>
      <c r="AE1583" s="93"/>
      <c r="AG1583">
        <f t="shared" si="565"/>
        <v>0</v>
      </c>
      <c r="AH1583" s="247">
        <f t="shared" si="566"/>
        <v>0</v>
      </c>
      <c r="AI1583" s="310" t="str">
        <f>IF(AH1583=0,"",
IF(SUM($AH$1088:AH1583)=1,AJ1583,
IF($AH$1663&gt;SUM($AH$1088:AH1583),_xlfn.CONCAT(", ",AJ1583),
IF($AH$1663=SUM($AH$1088:AH1583),_xlfn.CONCAT(" y ",AJ1583)))))</f>
        <v/>
      </c>
      <c r="AJ1583" s="421">
        <v>496</v>
      </c>
      <c r="AK1583">
        <f t="shared" si="564"/>
        <v>0</v>
      </c>
      <c r="AL1583">
        <f t="shared" si="567"/>
        <v>0</v>
      </c>
      <c r="AM1583">
        <f t="shared" si="568"/>
        <v>0</v>
      </c>
      <c r="AN1583">
        <f t="shared" si="569"/>
        <v>0</v>
      </c>
      <c r="AO1583">
        <f t="shared" si="570"/>
        <v>0</v>
      </c>
      <c r="AP1583">
        <f t="shared" si="571"/>
        <v>0</v>
      </c>
      <c r="AQ1583">
        <f t="shared" si="572"/>
        <v>0</v>
      </c>
      <c r="AR1583">
        <f t="shared" si="573"/>
        <v>0</v>
      </c>
      <c r="AS1583">
        <f t="shared" si="574"/>
        <v>0</v>
      </c>
      <c r="AT1583">
        <f t="shared" si="575"/>
        <v>0</v>
      </c>
      <c r="AU1583">
        <f t="shared" si="576"/>
        <v>0</v>
      </c>
      <c r="AV1583">
        <f t="shared" si="577"/>
        <v>0</v>
      </c>
      <c r="AW1583">
        <f t="shared" si="578"/>
        <v>0</v>
      </c>
      <c r="AX1583">
        <f t="shared" si="579"/>
        <v>0</v>
      </c>
      <c r="AY1583">
        <f t="shared" si="580"/>
        <v>0</v>
      </c>
      <c r="AZ1583">
        <f t="shared" si="581"/>
        <v>0</v>
      </c>
      <c r="BA1583">
        <f t="shared" si="582"/>
        <v>0</v>
      </c>
      <c r="BB1583">
        <f t="shared" si="583"/>
        <v>0</v>
      </c>
      <c r="BC1583">
        <f t="shared" si="584"/>
        <v>0</v>
      </c>
      <c r="BD1583">
        <f t="shared" si="585"/>
        <v>0</v>
      </c>
      <c r="BE1583">
        <f t="shared" si="586"/>
        <v>0</v>
      </c>
      <c r="BF1583">
        <f t="shared" si="587"/>
        <v>0</v>
      </c>
      <c r="BG1583">
        <f t="shared" si="588"/>
        <v>0</v>
      </c>
      <c r="BH1583">
        <f t="shared" si="589"/>
        <v>0</v>
      </c>
      <c r="BI1583">
        <f t="shared" si="590"/>
        <v>0</v>
      </c>
      <c r="BJ1583" s="311">
        <f t="shared" si="591"/>
        <v>0</v>
      </c>
      <c r="BK1583" s="312">
        <f t="shared" si="592"/>
        <v>0</v>
      </c>
      <c r="BL1583" s="313">
        <f t="shared" si="593"/>
        <v>0</v>
      </c>
      <c r="BM1583" s="314">
        <f t="shared" si="600"/>
        <v>0</v>
      </c>
      <c r="BN1583" s="311">
        <f t="shared" si="594"/>
        <v>0</v>
      </c>
      <c r="BO1583" s="312">
        <f t="shared" si="595"/>
        <v>0</v>
      </c>
      <c r="BP1583" s="313">
        <f t="shared" si="596"/>
        <v>0</v>
      </c>
      <c r="BQ1583" s="314">
        <f t="shared" si="601"/>
        <v>0</v>
      </c>
      <c r="BR1583" s="311">
        <f t="shared" si="597"/>
        <v>0</v>
      </c>
      <c r="BS1583" s="312">
        <f t="shared" si="598"/>
        <v>0</v>
      </c>
      <c r="BT1583" s="313">
        <f t="shared" si="599"/>
        <v>0</v>
      </c>
      <c r="BU1583" s="314">
        <f t="shared" si="602"/>
        <v>0</v>
      </c>
      <c r="BV1583" s="247">
        <f t="shared" si="603"/>
        <v>0</v>
      </c>
      <c r="BW1583" s="310" t="str">
        <f>IF(BV1583=0,"",
IF(SUM($BV$1089:BV1583)=1,BX1583,
IF($BV$1664&gt;SUM($BV$1089:BV1583),_xlfn.CONCAT(", ",BX1583),
IF($BV$1664=SUM($BV$1089:BV1583),_xlfn.CONCAT(" y ",BX1583)))))</f>
        <v/>
      </c>
      <c r="BX1583" s="421">
        <v>495</v>
      </c>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c r="DV1583"/>
      <c r="DW1583"/>
      <c r="DX1583"/>
      <c r="DY1583"/>
      <c r="DZ1583"/>
      <c r="EA1583"/>
      <c r="EB1583"/>
      <c r="EC1583"/>
    </row>
    <row r="1584" spans="1:133" ht="14.25">
      <c r="A1584" s="405"/>
      <c r="B1584" s="6"/>
      <c r="C1584" s="421" t="s">
        <v>7161</v>
      </c>
      <c r="D1584" s="668" t="str">
        <f>IF($AC$1082="","",IF(HLOOKUP($AC$1082,Presentación!$AQ$3:$BV$574,Presentación!AP499)="","",HLOOKUP($AC$1082,Presentación!$AQ$3:$BV$574,Presentación!AP499,0)))</f>
        <v/>
      </c>
      <c r="E1584" s="669"/>
      <c r="F1584" s="670"/>
      <c r="G1584" s="763" t="str">
        <f>IF($AC$1082="","",IF(HLOOKUP($AC$1082,Presentación!$BZ$3:$DE$574,Presentación!AP499,0)="","",HLOOKUP($AC$1082,Presentación!$BZ$3:$DE$574,Presentación!AP499,0)))</f>
        <v/>
      </c>
      <c r="H1584" s="669"/>
      <c r="I1584" s="669"/>
      <c r="J1584" s="669"/>
      <c r="K1584" s="669"/>
      <c r="L1584" s="670"/>
      <c r="M1584" s="112"/>
      <c r="N1584" s="112"/>
      <c r="O1584" s="112"/>
      <c r="P1584" s="112"/>
      <c r="Q1584" s="112"/>
      <c r="R1584" s="112"/>
      <c r="S1584" s="112"/>
      <c r="T1584" s="112"/>
      <c r="U1584" s="112"/>
      <c r="V1584" s="112"/>
      <c r="W1584" s="112"/>
      <c r="X1584" s="112"/>
      <c r="Y1584" s="112"/>
      <c r="Z1584" s="112"/>
      <c r="AA1584" s="112"/>
      <c r="AB1584" s="112"/>
      <c r="AC1584" s="112"/>
      <c r="AD1584" s="112"/>
      <c r="AE1584" s="93"/>
      <c r="AG1584">
        <f t="shared" si="565"/>
        <v>0</v>
      </c>
      <c r="AH1584" s="247">
        <f t="shared" si="566"/>
        <v>0</v>
      </c>
      <c r="AI1584" s="310" t="str">
        <f>IF(AH1584=0,"",
IF(SUM($AH$1088:AH1584)=1,AJ1584,
IF($AH$1663&gt;SUM($AH$1088:AH1584),_xlfn.CONCAT(", ",AJ1584),
IF($AH$1663=SUM($AH$1088:AH1584),_xlfn.CONCAT(" y ",AJ1584)))))</f>
        <v/>
      </c>
      <c r="AJ1584" s="421">
        <v>497</v>
      </c>
      <c r="AK1584">
        <f t="shared" si="564"/>
        <v>0</v>
      </c>
      <c r="AL1584">
        <f t="shared" si="567"/>
        <v>0</v>
      </c>
      <c r="AM1584">
        <f t="shared" si="568"/>
        <v>0</v>
      </c>
      <c r="AN1584">
        <f t="shared" si="569"/>
        <v>0</v>
      </c>
      <c r="AO1584">
        <f t="shared" si="570"/>
        <v>0</v>
      </c>
      <c r="AP1584">
        <f t="shared" si="571"/>
        <v>0</v>
      </c>
      <c r="AQ1584">
        <f t="shared" si="572"/>
        <v>0</v>
      </c>
      <c r="AR1584">
        <f t="shared" si="573"/>
        <v>0</v>
      </c>
      <c r="AS1584">
        <f t="shared" si="574"/>
        <v>0</v>
      </c>
      <c r="AT1584">
        <f t="shared" si="575"/>
        <v>0</v>
      </c>
      <c r="AU1584">
        <f t="shared" si="576"/>
        <v>0</v>
      </c>
      <c r="AV1584">
        <f t="shared" si="577"/>
        <v>0</v>
      </c>
      <c r="AW1584">
        <f t="shared" si="578"/>
        <v>0</v>
      </c>
      <c r="AX1584">
        <f t="shared" si="579"/>
        <v>0</v>
      </c>
      <c r="AY1584">
        <f t="shared" si="580"/>
        <v>0</v>
      </c>
      <c r="AZ1584">
        <f t="shared" si="581"/>
        <v>0</v>
      </c>
      <c r="BA1584">
        <f t="shared" si="582"/>
        <v>0</v>
      </c>
      <c r="BB1584">
        <f t="shared" si="583"/>
        <v>0</v>
      </c>
      <c r="BC1584">
        <f t="shared" si="584"/>
        <v>0</v>
      </c>
      <c r="BD1584">
        <f t="shared" si="585"/>
        <v>0</v>
      </c>
      <c r="BE1584">
        <f t="shared" si="586"/>
        <v>0</v>
      </c>
      <c r="BF1584">
        <f t="shared" si="587"/>
        <v>0</v>
      </c>
      <c r="BG1584">
        <f t="shared" si="588"/>
        <v>0</v>
      </c>
      <c r="BH1584">
        <f t="shared" si="589"/>
        <v>0</v>
      </c>
      <c r="BI1584">
        <f t="shared" si="590"/>
        <v>0</v>
      </c>
      <c r="BJ1584" s="311">
        <f t="shared" si="591"/>
        <v>0</v>
      </c>
      <c r="BK1584" s="312">
        <f t="shared" si="592"/>
        <v>0</v>
      </c>
      <c r="BL1584" s="313">
        <f t="shared" si="593"/>
        <v>0</v>
      </c>
      <c r="BM1584" s="314">
        <f t="shared" si="600"/>
        <v>0</v>
      </c>
      <c r="BN1584" s="311">
        <f t="shared" si="594"/>
        <v>0</v>
      </c>
      <c r="BO1584" s="312">
        <f t="shared" si="595"/>
        <v>0</v>
      </c>
      <c r="BP1584" s="313">
        <f t="shared" si="596"/>
        <v>0</v>
      </c>
      <c r="BQ1584" s="314">
        <f t="shared" si="601"/>
        <v>0</v>
      </c>
      <c r="BR1584" s="311">
        <f t="shared" si="597"/>
        <v>0</v>
      </c>
      <c r="BS1584" s="312">
        <f t="shared" si="598"/>
        <v>0</v>
      </c>
      <c r="BT1584" s="313">
        <f t="shared" si="599"/>
        <v>0</v>
      </c>
      <c r="BU1584" s="314">
        <f t="shared" si="602"/>
        <v>0</v>
      </c>
      <c r="BV1584" s="247">
        <f t="shared" si="603"/>
        <v>0</v>
      </c>
      <c r="BW1584" s="310" t="str">
        <f>IF(BV1584=0,"",
IF(SUM($BV$1089:BV1584)=1,BX1584,
IF($BV$1664&gt;SUM($BV$1089:BV1584),_xlfn.CONCAT(", ",BX1584),
IF($BV$1664=SUM($BV$1089:BV1584),_xlfn.CONCAT(" y ",BX1584)))))</f>
        <v/>
      </c>
      <c r="BX1584" s="421">
        <v>496</v>
      </c>
      <c r="BY1584"/>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c r="DE1584"/>
      <c r="DF1584"/>
      <c r="DG1584"/>
      <c r="DH1584"/>
      <c r="DI1584"/>
      <c r="DJ1584"/>
      <c r="DK1584"/>
      <c r="DL1584"/>
      <c r="DM1584"/>
      <c r="DN1584"/>
      <c r="DO1584"/>
      <c r="DP1584"/>
      <c r="DQ1584"/>
      <c r="DR1584"/>
      <c r="DS1584"/>
      <c r="DT1584"/>
      <c r="DU1584"/>
      <c r="DV1584"/>
      <c r="DW1584"/>
      <c r="DX1584"/>
      <c r="DY1584"/>
      <c r="DZ1584"/>
      <c r="EA1584"/>
      <c r="EB1584"/>
      <c r="EC1584"/>
    </row>
    <row r="1585" spans="1:133" ht="14.25">
      <c r="A1585" s="405"/>
      <c r="B1585" s="6"/>
      <c r="C1585" s="421" t="s">
        <v>7162</v>
      </c>
      <c r="D1585" s="668" t="str">
        <f>IF($AC$1082="","",IF(HLOOKUP($AC$1082,Presentación!$AQ$3:$BV$574,Presentación!AP500)="","",HLOOKUP($AC$1082,Presentación!$AQ$3:$BV$574,Presentación!AP500,0)))</f>
        <v/>
      </c>
      <c r="E1585" s="669"/>
      <c r="F1585" s="670"/>
      <c r="G1585" s="763" t="str">
        <f>IF($AC$1082="","",IF(HLOOKUP($AC$1082,Presentación!$BZ$3:$DE$574,Presentación!AP500,0)="","",HLOOKUP($AC$1082,Presentación!$BZ$3:$DE$574,Presentación!AP500,0)))</f>
        <v/>
      </c>
      <c r="H1585" s="669"/>
      <c r="I1585" s="669"/>
      <c r="J1585" s="669"/>
      <c r="K1585" s="669"/>
      <c r="L1585" s="670"/>
      <c r="M1585" s="112"/>
      <c r="N1585" s="112"/>
      <c r="O1585" s="112"/>
      <c r="P1585" s="112"/>
      <c r="Q1585" s="112"/>
      <c r="R1585" s="112"/>
      <c r="S1585" s="112"/>
      <c r="T1585" s="112"/>
      <c r="U1585" s="112"/>
      <c r="V1585" s="112"/>
      <c r="W1585" s="112"/>
      <c r="X1585" s="112"/>
      <c r="Y1585" s="112"/>
      <c r="Z1585" s="112"/>
      <c r="AA1585" s="112"/>
      <c r="AB1585" s="112"/>
      <c r="AC1585" s="112"/>
      <c r="AD1585" s="112"/>
      <c r="AE1585" s="93"/>
      <c r="AG1585">
        <f t="shared" si="565"/>
        <v>0</v>
      </c>
      <c r="AH1585" s="247">
        <f t="shared" si="566"/>
        <v>0</v>
      </c>
      <c r="AI1585" s="310" t="str">
        <f>IF(AH1585=0,"",
IF(SUM($AH$1088:AH1585)=1,AJ1585,
IF($AH$1663&gt;SUM($AH$1088:AH1585),_xlfn.CONCAT(", ",AJ1585),
IF($AH$1663=SUM($AH$1088:AH1585),_xlfn.CONCAT(" y ",AJ1585)))))</f>
        <v/>
      </c>
      <c r="AJ1585" s="421">
        <v>498</v>
      </c>
      <c r="AK1585">
        <f t="shared" si="564"/>
        <v>0</v>
      </c>
      <c r="AL1585">
        <f t="shared" si="567"/>
        <v>0</v>
      </c>
      <c r="AM1585">
        <f t="shared" si="568"/>
        <v>0</v>
      </c>
      <c r="AN1585">
        <f t="shared" si="569"/>
        <v>0</v>
      </c>
      <c r="AO1585">
        <f t="shared" si="570"/>
        <v>0</v>
      </c>
      <c r="AP1585">
        <f t="shared" si="571"/>
        <v>0</v>
      </c>
      <c r="AQ1585">
        <f t="shared" si="572"/>
        <v>0</v>
      </c>
      <c r="AR1585">
        <f t="shared" si="573"/>
        <v>0</v>
      </c>
      <c r="AS1585">
        <f t="shared" si="574"/>
        <v>0</v>
      </c>
      <c r="AT1585">
        <f t="shared" si="575"/>
        <v>0</v>
      </c>
      <c r="AU1585">
        <f t="shared" si="576"/>
        <v>0</v>
      </c>
      <c r="AV1585">
        <f t="shared" si="577"/>
        <v>0</v>
      </c>
      <c r="AW1585">
        <f t="shared" si="578"/>
        <v>0</v>
      </c>
      <c r="AX1585">
        <f t="shared" si="579"/>
        <v>0</v>
      </c>
      <c r="AY1585">
        <f t="shared" si="580"/>
        <v>0</v>
      </c>
      <c r="AZ1585">
        <f t="shared" si="581"/>
        <v>0</v>
      </c>
      <c r="BA1585">
        <f t="shared" si="582"/>
        <v>0</v>
      </c>
      <c r="BB1585">
        <f t="shared" si="583"/>
        <v>0</v>
      </c>
      <c r="BC1585">
        <f t="shared" si="584"/>
        <v>0</v>
      </c>
      <c r="BD1585">
        <f t="shared" si="585"/>
        <v>0</v>
      </c>
      <c r="BE1585">
        <f t="shared" si="586"/>
        <v>0</v>
      </c>
      <c r="BF1585">
        <f t="shared" si="587"/>
        <v>0</v>
      </c>
      <c r="BG1585">
        <f t="shared" si="588"/>
        <v>0</v>
      </c>
      <c r="BH1585">
        <f t="shared" si="589"/>
        <v>0</v>
      </c>
      <c r="BI1585">
        <f t="shared" si="590"/>
        <v>0</v>
      </c>
      <c r="BJ1585" s="311">
        <f t="shared" si="591"/>
        <v>0</v>
      </c>
      <c r="BK1585" s="312">
        <f t="shared" si="592"/>
        <v>0</v>
      </c>
      <c r="BL1585" s="313">
        <f t="shared" si="593"/>
        <v>0</v>
      </c>
      <c r="BM1585" s="314">
        <f t="shared" si="600"/>
        <v>0</v>
      </c>
      <c r="BN1585" s="311">
        <f t="shared" si="594"/>
        <v>0</v>
      </c>
      <c r="BO1585" s="312">
        <f t="shared" si="595"/>
        <v>0</v>
      </c>
      <c r="BP1585" s="313">
        <f t="shared" si="596"/>
        <v>0</v>
      </c>
      <c r="BQ1585" s="314">
        <f t="shared" si="601"/>
        <v>0</v>
      </c>
      <c r="BR1585" s="311">
        <f t="shared" si="597"/>
        <v>0</v>
      </c>
      <c r="BS1585" s="312">
        <f t="shared" si="598"/>
        <v>0</v>
      </c>
      <c r="BT1585" s="313">
        <f t="shared" si="599"/>
        <v>0</v>
      </c>
      <c r="BU1585" s="314">
        <f t="shared" si="602"/>
        <v>0</v>
      </c>
      <c r="BV1585" s="247">
        <f t="shared" si="603"/>
        <v>0</v>
      </c>
      <c r="BW1585" s="310" t="str">
        <f>IF(BV1585=0,"",
IF(SUM($BV$1089:BV1585)=1,BX1585,
IF($BV$1664&gt;SUM($BV$1089:BV1585),_xlfn.CONCAT(", ",BX1585),
IF($BV$1664=SUM($BV$1089:BV1585),_xlfn.CONCAT(" y ",BX1585)))))</f>
        <v/>
      </c>
      <c r="BX1585" s="421">
        <v>497</v>
      </c>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row>
    <row r="1586" spans="1:133" ht="14.25">
      <c r="A1586" s="405"/>
      <c r="B1586" s="6"/>
      <c r="C1586" s="421" t="s">
        <v>7163</v>
      </c>
      <c r="D1586" s="668" t="str">
        <f>IF($AC$1082="","",IF(HLOOKUP($AC$1082,Presentación!$AQ$3:$BV$574,Presentación!AP501)="","",HLOOKUP($AC$1082,Presentación!$AQ$3:$BV$574,Presentación!AP501,0)))</f>
        <v/>
      </c>
      <c r="E1586" s="669"/>
      <c r="F1586" s="670"/>
      <c r="G1586" s="763" t="str">
        <f>IF($AC$1082="","",IF(HLOOKUP($AC$1082,Presentación!$BZ$3:$DE$574,Presentación!AP501,0)="","",HLOOKUP($AC$1082,Presentación!$BZ$3:$DE$574,Presentación!AP501,0)))</f>
        <v/>
      </c>
      <c r="H1586" s="669"/>
      <c r="I1586" s="669"/>
      <c r="J1586" s="669"/>
      <c r="K1586" s="669"/>
      <c r="L1586" s="670"/>
      <c r="M1586" s="112"/>
      <c r="N1586" s="112"/>
      <c r="O1586" s="112"/>
      <c r="P1586" s="112"/>
      <c r="Q1586" s="112"/>
      <c r="R1586" s="112"/>
      <c r="S1586" s="112"/>
      <c r="T1586" s="112"/>
      <c r="U1586" s="112"/>
      <c r="V1586" s="112"/>
      <c r="W1586" s="112"/>
      <c r="X1586" s="112"/>
      <c r="Y1586" s="112"/>
      <c r="Z1586" s="112"/>
      <c r="AA1586" s="112"/>
      <c r="AB1586" s="112"/>
      <c r="AC1586" s="112"/>
      <c r="AD1586" s="112"/>
      <c r="AE1586" s="93"/>
      <c r="AG1586">
        <f t="shared" si="565"/>
        <v>0</v>
      </c>
      <c r="AH1586" s="247">
        <f t="shared" si="566"/>
        <v>0</v>
      </c>
      <c r="AI1586" s="310" t="str">
        <f>IF(AH1586=0,"",
IF(SUM($AH$1088:AH1586)=1,AJ1586,
IF($AH$1663&gt;SUM($AH$1088:AH1586),_xlfn.CONCAT(", ",AJ1586),
IF($AH$1663=SUM($AH$1088:AH1586),_xlfn.CONCAT(" y ",AJ1586)))))</f>
        <v/>
      </c>
      <c r="AJ1586" s="421">
        <v>499</v>
      </c>
      <c r="AK1586">
        <f t="shared" si="564"/>
        <v>0</v>
      </c>
      <c r="AL1586">
        <f t="shared" si="567"/>
        <v>0</v>
      </c>
      <c r="AM1586">
        <f t="shared" si="568"/>
        <v>0</v>
      </c>
      <c r="AN1586">
        <f t="shared" si="569"/>
        <v>0</v>
      </c>
      <c r="AO1586">
        <f t="shared" si="570"/>
        <v>0</v>
      </c>
      <c r="AP1586">
        <f t="shared" si="571"/>
        <v>0</v>
      </c>
      <c r="AQ1586">
        <f t="shared" si="572"/>
        <v>0</v>
      </c>
      <c r="AR1586">
        <f t="shared" si="573"/>
        <v>0</v>
      </c>
      <c r="AS1586">
        <f t="shared" si="574"/>
        <v>0</v>
      </c>
      <c r="AT1586">
        <f t="shared" si="575"/>
        <v>0</v>
      </c>
      <c r="AU1586">
        <f t="shared" si="576"/>
        <v>0</v>
      </c>
      <c r="AV1586">
        <f t="shared" si="577"/>
        <v>0</v>
      </c>
      <c r="AW1586">
        <f t="shared" si="578"/>
        <v>0</v>
      </c>
      <c r="AX1586">
        <f t="shared" si="579"/>
        <v>0</v>
      </c>
      <c r="AY1586">
        <f t="shared" si="580"/>
        <v>0</v>
      </c>
      <c r="AZ1586">
        <f t="shared" si="581"/>
        <v>0</v>
      </c>
      <c r="BA1586">
        <f t="shared" si="582"/>
        <v>0</v>
      </c>
      <c r="BB1586">
        <f t="shared" si="583"/>
        <v>0</v>
      </c>
      <c r="BC1586">
        <f t="shared" si="584"/>
        <v>0</v>
      </c>
      <c r="BD1586">
        <f t="shared" si="585"/>
        <v>0</v>
      </c>
      <c r="BE1586">
        <f t="shared" si="586"/>
        <v>0</v>
      </c>
      <c r="BF1586">
        <f t="shared" si="587"/>
        <v>0</v>
      </c>
      <c r="BG1586">
        <f t="shared" si="588"/>
        <v>0</v>
      </c>
      <c r="BH1586">
        <f t="shared" si="589"/>
        <v>0</v>
      </c>
      <c r="BI1586">
        <f t="shared" si="590"/>
        <v>0</v>
      </c>
      <c r="BJ1586" s="311">
        <f t="shared" si="591"/>
        <v>0</v>
      </c>
      <c r="BK1586" s="312">
        <f t="shared" si="592"/>
        <v>0</v>
      </c>
      <c r="BL1586" s="313">
        <f t="shared" si="593"/>
        <v>0</v>
      </c>
      <c r="BM1586" s="314">
        <f t="shared" si="600"/>
        <v>0</v>
      </c>
      <c r="BN1586" s="311">
        <f t="shared" si="594"/>
        <v>0</v>
      </c>
      <c r="BO1586" s="312">
        <f t="shared" si="595"/>
        <v>0</v>
      </c>
      <c r="BP1586" s="313">
        <f t="shared" si="596"/>
        <v>0</v>
      </c>
      <c r="BQ1586" s="314">
        <f t="shared" si="601"/>
        <v>0</v>
      </c>
      <c r="BR1586" s="311">
        <f t="shared" si="597"/>
        <v>0</v>
      </c>
      <c r="BS1586" s="312">
        <f t="shared" si="598"/>
        <v>0</v>
      </c>
      <c r="BT1586" s="313">
        <f t="shared" si="599"/>
        <v>0</v>
      </c>
      <c r="BU1586" s="314">
        <f t="shared" si="602"/>
        <v>0</v>
      </c>
      <c r="BV1586" s="247">
        <f t="shared" si="603"/>
        <v>0</v>
      </c>
      <c r="BW1586" s="310" t="str">
        <f>IF(BV1586=0,"",
IF(SUM($BV$1089:BV1586)=1,BX1586,
IF($BV$1664&gt;SUM($BV$1089:BV1586),_xlfn.CONCAT(", ",BX1586),
IF($BV$1664=SUM($BV$1089:BV1586),_xlfn.CONCAT(" y ",BX1586)))))</f>
        <v/>
      </c>
      <c r="BX1586" s="421">
        <v>498</v>
      </c>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c r="DV1586"/>
      <c r="DW1586"/>
      <c r="DX1586"/>
      <c r="DY1586"/>
      <c r="DZ1586"/>
      <c r="EA1586"/>
      <c r="EB1586"/>
      <c r="EC1586"/>
    </row>
    <row r="1587" spans="1:133" ht="14.25">
      <c r="A1587" s="405"/>
      <c r="B1587" s="6"/>
      <c r="C1587" s="421" t="s">
        <v>7164</v>
      </c>
      <c r="D1587" s="668" t="str">
        <f>IF($AC$1082="","",IF(HLOOKUP($AC$1082,Presentación!$AQ$3:$BV$574,Presentación!AP502)="","",HLOOKUP($AC$1082,Presentación!$AQ$3:$BV$574,Presentación!AP502,0)))</f>
        <v/>
      </c>
      <c r="E1587" s="669"/>
      <c r="F1587" s="670"/>
      <c r="G1587" s="763" t="str">
        <f>IF($AC$1082="","",IF(HLOOKUP($AC$1082,Presentación!$BZ$3:$DE$574,Presentación!AP502,0)="","",HLOOKUP($AC$1082,Presentación!$BZ$3:$DE$574,Presentación!AP502,0)))</f>
        <v/>
      </c>
      <c r="H1587" s="669"/>
      <c r="I1587" s="669"/>
      <c r="J1587" s="669"/>
      <c r="K1587" s="669"/>
      <c r="L1587" s="670"/>
      <c r="M1587" s="112"/>
      <c r="N1587" s="112"/>
      <c r="O1587" s="112"/>
      <c r="P1587" s="112"/>
      <c r="Q1587" s="112"/>
      <c r="R1587" s="112"/>
      <c r="S1587" s="112"/>
      <c r="T1587" s="112"/>
      <c r="U1587" s="112"/>
      <c r="V1587" s="112"/>
      <c r="W1587" s="112"/>
      <c r="X1587" s="112"/>
      <c r="Y1587" s="112"/>
      <c r="Z1587" s="112"/>
      <c r="AA1587" s="112"/>
      <c r="AB1587" s="112"/>
      <c r="AC1587" s="112"/>
      <c r="AD1587" s="112"/>
      <c r="AE1587" s="93"/>
      <c r="AG1587">
        <f t="shared" si="565"/>
        <v>0</v>
      </c>
      <c r="AH1587" s="247">
        <f t="shared" si="566"/>
        <v>0</v>
      </c>
      <c r="AI1587" s="310" t="str">
        <f>IF(AH1587=0,"",
IF(SUM($AH$1088:AH1587)=1,AJ1587,
IF($AH$1663&gt;SUM($AH$1088:AH1587),_xlfn.CONCAT(", ",AJ1587),
IF($AH$1663=SUM($AH$1088:AH1587),_xlfn.CONCAT(" y ",AJ1587)))))</f>
        <v/>
      </c>
      <c r="AJ1587" s="421">
        <v>500</v>
      </c>
      <c r="AK1587">
        <f t="shared" si="564"/>
        <v>0</v>
      </c>
      <c r="AL1587">
        <f t="shared" si="567"/>
        <v>0</v>
      </c>
      <c r="AM1587">
        <f t="shared" si="568"/>
        <v>0</v>
      </c>
      <c r="AN1587">
        <f t="shared" si="569"/>
        <v>0</v>
      </c>
      <c r="AO1587">
        <f t="shared" si="570"/>
        <v>0</v>
      </c>
      <c r="AP1587">
        <f t="shared" si="571"/>
        <v>0</v>
      </c>
      <c r="AQ1587">
        <f t="shared" si="572"/>
        <v>0</v>
      </c>
      <c r="AR1587">
        <f t="shared" si="573"/>
        <v>0</v>
      </c>
      <c r="AS1587">
        <f t="shared" si="574"/>
        <v>0</v>
      </c>
      <c r="AT1587">
        <f t="shared" si="575"/>
        <v>0</v>
      </c>
      <c r="AU1587">
        <f t="shared" si="576"/>
        <v>0</v>
      </c>
      <c r="AV1587">
        <f t="shared" si="577"/>
        <v>0</v>
      </c>
      <c r="AW1587">
        <f t="shared" si="578"/>
        <v>0</v>
      </c>
      <c r="AX1587">
        <f t="shared" si="579"/>
        <v>0</v>
      </c>
      <c r="AY1587">
        <f t="shared" si="580"/>
        <v>0</v>
      </c>
      <c r="AZ1587">
        <f t="shared" si="581"/>
        <v>0</v>
      </c>
      <c r="BA1587">
        <f t="shared" si="582"/>
        <v>0</v>
      </c>
      <c r="BB1587">
        <f t="shared" si="583"/>
        <v>0</v>
      </c>
      <c r="BC1587">
        <f t="shared" si="584"/>
        <v>0</v>
      </c>
      <c r="BD1587">
        <f t="shared" si="585"/>
        <v>0</v>
      </c>
      <c r="BE1587">
        <f t="shared" si="586"/>
        <v>0</v>
      </c>
      <c r="BF1587">
        <f t="shared" si="587"/>
        <v>0</v>
      </c>
      <c r="BG1587">
        <f t="shared" si="588"/>
        <v>0</v>
      </c>
      <c r="BH1587">
        <f t="shared" si="589"/>
        <v>0</v>
      </c>
      <c r="BI1587">
        <f t="shared" si="590"/>
        <v>0</v>
      </c>
      <c r="BJ1587" s="311">
        <f t="shared" si="591"/>
        <v>0</v>
      </c>
      <c r="BK1587" s="312">
        <f t="shared" si="592"/>
        <v>0</v>
      </c>
      <c r="BL1587" s="313">
        <f t="shared" si="593"/>
        <v>0</v>
      </c>
      <c r="BM1587" s="314">
        <f t="shared" si="600"/>
        <v>0</v>
      </c>
      <c r="BN1587" s="311">
        <f t="shared" si="594"/>
        <v>0</v>
      </c>
      <c r="BO1587" s="312">
        <f t="shared" si="595"/>
        <v>0</v>
      </c>
      <c r="BP1587" s="313">
        <f t="shared" si="596"/>
        <v>0</v>
      </c>
      <c r="BQ1587" s="314">
        <f t="shared" si="601"/>
        <v>0</v>
      </c>
      <c r="BR1587" s="311">
        <f t="shared" si="597"/>
        <v>0</v>
      </c>
      <c r="BS1587" s="312">
        <f t="shared" si="598"/>
        <v>0</v>
      </c>
      <c r="BT1587" s="313">
        <f t="shared" si="599"/>
        <v>0</v>
      </c>
      <c r="BU1587" s="314">
        <f t="shared" si="602"/>
        <v>0</v>
      </c>
      <c r="BV1587" s="247">
        <f t="shared" si="603"/>
        <v>0</v>
      </c>
      <c r="BW1587" s="310" t="str">
        <f>IF(BV1587=0,"",
IF(SUM($BV$1089:BV1587)=1,BX1587,
IF($BV$1664&gt;SUM($BV$1089:BV1587),_xlfn.CONCAT(", ",BX1587),
IF($BV$1664=SUM($BV$1089:BV1587),_xlfn.CONCAT(" y ",BX1587)))))</f>
        <v/>
      </c>
      <c r="BX1587" s="421">
        <v>499</v>
      </c>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c r="DE1587"/>
      <c r="DF1587"/>
      <c r="DG1587"/>
      <c r="DH1587"/>
      <c r="DI1587"/>
      <c r="DJ1587"/>
      <c r="DK1587"/>
      <c r="DL1587"/>
      <c r="DM1587"/>
      <c r="DN1587"/>
      <c r="DO1587"/>
      <c r="DP1587"/>
      <c r="DQ1587"/>
      <c r="DR1587"/>
      <c r="DS1587"/>
      <c r="DT1587"/>
      <c r="DU1587"/>
      <c r="DV1587"/>
      <c r="DW1587"/>
      <c r="DX1587"/>
      <c r="DY1587"/>
      <c r="DZ1587"/>
      <c r="EA1587"/>
      <c r="EB1587"/>
      <c r="EC1587"/>
    </row>
    <row r="1588" spans="1:133" ht="14.25">
      <c r="A1588" s="405"/>
      <c r="B1588" s="6"/>
      <c r="C1588" s="421" t="s">
        <v>7165</v>
      </c>
      <c r="D1588" s="668" t="str">
        <f>IF($AC$1082="","",IF(HLOOKUP($AC$1082,Presentación!$AQ$3:$BV$574,Presentación!AP503)="","",HLOOKUP($AC$1082,Presentación!$AQ$3:$BV$574,Presentación!AP503,0)))</f>
        <v/>
      </c>
      <c r="E1588" s="669"/>
      <c r="F1588" s="670"/>
      <c r="G1588" s="763" t="str">
        <f>IF($AC$1082="","",IF(HLOOKUP($AC$1082,Presentación!$BZ$3:$DE$574,Presentación!AP503,0)="","",HLOOKUP($AC$1082,Presentación!$BZ$3:$DE$574,Presentación!AP503,0)))</f>
        <v/>
      </c>
      <c r="H1588" s="669"/>
      <c r="I1588" s="669"/>
      <c r="J1588" s="669"/>
      <c r="K1588" s="669"/>
      <c r="L1588" s="670"/>
      <c r="M1588" s="112"/>
      <c r="N1588" s="112"/>
      <c r="O1588" s="112"/>
      <c r="P1588" s="112"/>
      <c r="Q1588" s="112"/>
      <c r="R1588" s="112"/>
      <c r="S1588" s="112"/>
      <c r="T1588" s="112"/>
      <c r="U1588" s="112"/>
      <c r="V1588" s="112"/>
      <c r="W1588" s="112"/>
      <c r="X1588" s="112"/>
      <c r="Y1588" s="112"/>
      <c r="Z1588" s="112"/>
      <c r="AA1588" s="112"/>
      <c r="AB1588" s="112"/>
      <c r="AC1588" s="112"/>
      <c r="AD1588" s="112"/>
      <c r="AE1588" s="93"/>
      <c r="AG1588">
        <f t="shared" si="565"/>
        <v>0</v>
      </c>
      <c r="AH1588" s="247">
        <f t="shared" si="566"/>
        <v>0</v>
      </c>
      <c r="AI1588" s="310" t="str">
        <f>IF(AH1588=0,"",
IF(SUM($AH$1088:AH1588)=1,AJ1588,
IF($AH$1663&gt;SUM($AH$1088:AH1588),_xlfn.CONCAT(", ",AJ1588),
IF($AH$1663=SUM($AH$1088:AH1588),_xlfn.CONCAT(" y ",AJ1588)))))</f>
        <v/>
      </c>
      <c r="AJ1588" s="421">
        <v>501</v>
      </c>
      <c r="AK1588">
        <f t="shared" si="564"/>
        <v>0</v>
      </c>
      <c r="AL1588">
        <f t="shared" si="567"/>
        <v>0</v>
      </c>
      <c r="AM1588">
        <f t="shared" si="568"/>
        <v>0</v>
      </c>
      <c r="AN1588">
        <f t="shared" si="569"/>
        <v>0</v>
      </c>
      <c r="AO1588">
        <f t="shared" si="570"/>
        <v>0</v>
      </c>
      <c r="AP1588">
        <f t="shared" si="571"/>
        <v>0</v>
      </c>
      <c r="AQ1588">
        <f t="shared" si="572"/>
        <v>0</v>
      </c>
      <c r="AR1588">
        <f t="shared" si="573"/>
        <v>0</v>
      </c>
      <c r="AS1588">
        <f t="shared" si="574"/>
        <v>0</v>
      </c>
      <c r="AT1588">
        <f t="shared" si="575"/>
        <v>0</v>
      </c>
      <c r="AU1588">
        <f t="shared" si="576"/>
        <v>0</v>
      </c>
      <c r="AV1588">
        <f t="shared" si="577"/>
        <v>0</v>
      </c>
      <c r="AW1588">
        <f t="shared" si="578"/>
        <v>0</v>
      </c>
      <c r="AX1588">
        <f t="shared" si="579"/>
        <v>0</v>
      </c>
      <c r="AY1588">
        <f t="shared" si="580"/>
        <v>0</v>
      </c>
      <c r="AZ1588">
        <f t="shared" si="581"/>
        <v>0</v>
      </c>
      <c r="BA1588">
        <f t="shared" si="582"/>
        <v>0</v>
      </c>
      <c r="BB1588">
        <f t="shared" si="583"/>
        <v>0</v>
      </c>
      <c r="BC1588">
        <f t="shared" si="584"/>
        <v>0</v>
      </c>
      <c r="BD1588">
        <f t="shared" si="585"/>
        <v>0</v>
      </c>
      <c r="BE1588">
        <f t="shared" si="586"/>
        <v>0</v>
      </c>
      <c r="BF1588">
        <f t="shared" si="587"/>
        <v>0</v>
      </c>
      <c r="BG1588">
        <f t="shared" si="588"/>
        <v>0</v>
      </c>
      <c r="BH1588">
        <f t="shared" si="589"/>
        <v>0</v>
      </c>
      <c r="BI1588">
        <f t="shared" si="590"/>
        <v>0</v>
      </c>
      <c r="BJ1588" s="311">
        <f t="shared" si="591"/>
        <v>0</v>
      </c>
      <c r="BK1588" s="312">
        <f t="shared" si="592"/>
        <v>0</v>
      </c>
      <c r="BL1588" s="313">
        <f t="shared" si="593"/>
        <v>0</v>
      </c>
      <c r="BM1588" s="314">
        <f t="shared" si="600"/>
        <v>0</v>
      </c>
      <c r="BN1588" s="311">
        <f t="shared" si="594"/>
        <v>0</v>
      </c>
      <c r="BO1588" s="312">
        <f t="shared" si="595"/>
        <v>0</v>
      </c>
      <c r="BP1588" s="313">
        <f t="shared" si="596"/>
        <v>0</v>
      </c>
      <c r="BQ1588" s="314">
        <f t="shared" si="601"/>
        <v>0</v>
      </c>
      <c r="BR1588" s="311">
        <f t="shared" si="597"/>
        <v>0</v>
      </c>
      <c r="BS1588" s="312">
        <f t="shared" si="598"/>
        <v>0</v>
      </c>
      <c r="BT1588" s="313">
        <f t="shared" si="599"/>
        <v>0</v>
      </c>
      <c r="BU1588" s="314">
        <f t="shared" si="602"/>
        <v>0</v>
      </c>
      <c r="BV1588" s="247">
        <f t="shared" si="603"/>
        <v>0</v>
      </c>
      <c r="BW1588" s="310" t="str">
        <f>IF(BV1588=0,"",
IF(SUM($BV$1089:BV1588)=1,BX1588,
IF($BV$1664&gt;SUM($BV$1089:BV1588),_xlfn.CONCAT(", ",BX1588),
IF($BV$1664=SUM($BV$1089:BV1588),_xlfn.CONCAT(" y ",BX1588)))))</f>
        <v/>
      </c>
      <c r="BX1588" s="421">
        <v>500</v>
      </c>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c r="DE1588"/>
      <c r="DF1588"/>
      <c r="DG1588"/>
      <c r="DH1588"/>
      <c r="DI1588"/>
      <c r="DJ1588"/>
      <c r="DK1588"/>
      <c r="DL1588"/>
      <c r="DM1588"/>
      <c r="DN1588"/>
      <c r="DO1588"/>
      <c r="DP1588"/>
      <c r="DQ1588"/>
      <c r="DR1588"/>
      <c r="DS1588"/>
      <c r="DT1588"/>
      <c r="DU1588"/>
      <c r="DV1588"/>
      <c r="DW1588"/>
      <c r="DX1588"/>
      <c r="DY1588"/>
      <c r="DZ1588"/>
      <c r="EA1588"/>
      <c r="EB1588"/>
      <c r="EC1588"/>
    </row>
    <row r="1589" spans="1:133" ht="14.25">
      <c r="A1589" s="405"/>
      <c r="B1589" s="6"/>
      <c r="C1589" s="421" t="s">
        <v>7166</v>
      </c>
      <c r="D1589" s="668" t="str">
        <f>IF($AC$1082="","",IF(HLOOKUP($AC$1082,Presentación!$AQ$3:$BV$574,Presentación!AP504)="","",HLOOKUP($AC$1082,Presentación!$AQ$3:$BV$574,Presentación!AP504,0)))</f>
        <v/>
      </c>
      <c r="E1589" s="669"/>
      <c r="F1589" s="670"/>
      <c r="G1589" s="763" t="str">
        <f>IF($AC$1082="","",IF(HLOOKUP($AC$1082,Presentación!$BZ$3:$DE$574,Presentación!AP504,0)="","",HLOOKUP($AC$1082,Presentación!$BZ$3:$DE$574,Presentación!AP504,0)))</f>
        <v/>
      </c>
      <c r="H1589" s="669"/>
      <c r="I1589" s="669"/>
      <c r="J1589" s="669"/>
      <c r="K1589" s="669"/>
      <c r="L1589" s="670"/>
      <c r="M1589" s="112"/>
      <c r="N1589" s="112"/>
      <c r="O1589" s="112"/>
      <c r="P1589" s="112"/>
      <c r="Q1589" s="112"/>
      <c r="R1589" s="112"/>
      <c r="S1589" s="112"/>
      <c r="T1589" s="112"/>
      <c r="U1589" s="112"/>
      <c r="V1589" s="112"/>
      <c r="W1589" s="112"/>
      <c r="X1589" s="112"/>
      <c r="Y1589" s="112"/>
      <c r="Z1589" s="112"/>
      <c r="AA1589" s="112"/>
      <c r="AB1589" s="112"/>
      <c r="AC1589" s="112"/>
      <c r="AD1589" s="112"/>
      <c r="AE1589" s="93"/>
      <c r="AG1589">
        <f t="shared" si="565"/>
        <v>0</v>
      </c>
      <c r="AH1589" s="247">
        <f t="shared" si="566"/>
        <v>0</v>
      </c>
      <c r="AI1589" s="310" t="str">
        <f>IF(AH1589=0,"",
IF(SUM($AH$1088:AH1589)=1,AJ1589,
IF($AH$1663&gt;SUM($AH$1088:AH1589),_xlfn.CONCAT(", ",AJ1589),
IF($AH$1663=SUM($AH$1088:AH1589),_xlfn.CONCAT(" y ",AJ1589)))))</f>
        <v/>
      </c>
      <c r="AJ1589" s="421">
        <v>502</v>
      </c>
      <c r="AK1589">
        <f t="shared" si="564"/>
        <v>0</v>
      </c>
      <c r="AL1589">
        <f t="shared" si="567"/>
        <v>0</v>
      </c>
      <c r="AM1589">
        <f t="shared" si="568"/>
        <v>0</v>
      </c>
      <c r="AN1589">
        <f t="shared" si="569"/>
        <v>0</v>
      </c>
      <c r="AO1589">
        <f t="shared" si="570"/>
        <v>0</v>
      </c>
      <c r="AP1589">
        <f t="shared" si="571"/>
        <v>0</v>
      </c>
      <c r="AQ1589">
        <f t="shared" si="572"/>
        <v>0</v>
      </c>
      <c r="AR1589">
        <f t="shared" si="573"/>
        <v>0</v>
      </c>
      <c r="AS1589">
        <f t="shared" si="574"/>
        <v>0</v>
      </c>
      <c r="AT1589">
        <f t="shared" si="575"/>
        <v>0</v>
      </c>
      <c r="AU1589">
        <f t="shared" si="576"/>
        <v>0</v>
      </c>
      <c r="AV1589">
        <f t="shared" si="577"/>
        <v>0</v>
      </c>
      <c r="AW1589">
        <f t="shared" si="578"/>
        <v>0</v>
      </c>
      <c r="AX1589">
        <f t="shared" si="579"/>
        <v>0</v>
      </c>
      <c r="AY1589">
        <f t="shared" si="580"/>
        <v>0</v>
      </c>
      <c r="AZ1589">
        <f t="shared" si="581"/>
        <v>0</v>
      </c>
      <c r="BA1589">
        <f t="shared" si="582"/>
        <v>0</v>
      </c>
      <c r="BB1589">
        <f t="shared" si="583"/>
        <v>0</v>
      </c>
      <c r="BC1589">
        <f t="shared" si="584"/>
        <v>0</v>
      </c>
      <c r="BD1589">
        <f t="shared" si="585"/>
        <v>0</v>
      </c>
      <c r="BE1589">
        <f t="shared" si="586"/>
        <v>0</v>
      </c>
      <c r="BF1589">
        <f t="shared" si="587"/>
        <v>0</v>
      </c>
      <c r="BG1589">
        <f t="shared" si="588"/>
        <v>0</v>
      </c>
      <c r="BH1589">
        <f t="shared" si="589"/>
        <v>0</v>
      </c>
      <c r="BI1589">
        <f t="shared" si="590"/>
        <v>0</v>
      </c>
      <c r="BJ1589" s="311">
        <f t="shared" si="591"/>
        <v>0</v>
      </c>
      <c r="BK1589" s="312">
        <f t="shared" si="592"/>
        <v>0</v>
      </c>
      <c r="BL1589" s="313">
        <f t="shared" si="593"/>
        <v>0</v>
      </c>
      <c r="BM1589" s="314">
        <f t="shared" si="600"/>
        <v>0</v>
      </c>
      <c r="BN1589" s="311">
        <f t="shared" si="594"/>
        <v>0</v>
      </c>
      <c r="BO1589" s="312">
        <f t="shared" si="595"/>
        <v>0</v>
      </c>
      <c r="BP1589" s="313">
        <f t="shared" si="596"/>
        <v>0</v>
      </c>
      <c r="BQ1589" s="314">
        <f t="shared" si="601"/>
        <v>0</v>
      </c>
      <c r="BR1589" s="311">
        <f t="shared" si="597"/>
        <v>0</v>
      </c>
      <c r="BS1589" s="312">
        <f t="shared" si="598"/>
        <v>0</v>
      </c>
      <c r="BT1589" s="313">
        <f t="shared" si="599"/>
        <v>0</v>
      </c>
      <c r="BU1589" s="314">
        <f t="shared" si="602"/>
        <v>0</v>
      </c>
      <c r="BV1589" s="247">
        <f t="shared" si="603"/>
        <v>0</v>
      </c>
      <c r="BW1589" s="310" t="str">
        <f>IF(BV1589=0,"",
IF(SUM($BV$1089:BV1589)=1,BX1589,
IF($BV$1664&gt;SUM($BV$1089:BV1589),_xlfn.CONCAT(", ",BX1589),
IF($BV$1664=SUM($BV$1089:BV1589),_xlfn.CONCAT(" y ",BX1589)))))</f>
        <v/>
      </c>
      <c r="BX1589" s="421">
        <v>501</v>
      </c>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c r="DE1589"/>
      <c r="DF1589"/>
      <c r="DG1589"/>
      <c r="DH1589"/>
      <c r="DI1589"/>
      <c r="DJ1589"/>
      <c r="DK1589"/>
      <c r="DL1589"/>
      <c r="DM1589"/>
      <c r="DN1589"/>
      <c r="DO1589"/>
      <c r="DP1589"/>
      <c r="DQ1589"/>
      <c r="DR1589"/>
      <c r="DS1589"/>
      <c r="DT1589"/>
      <c r="DU1589"/>
      <c r="DV1589"/>
      <c r="DW1589"/>
      <c r="DX1589"/>
      <c r="DY1589"/>
      <c r="DZ1589"/>
      <c r="EA1589"/>
      <c r="EB1589"/>
      <c r="EC1589"/>
    </row>
    <row r="1590" spans="1:133" ht="14.25">
      <c r="A1590" s="405"/>
      <c r="B1590" s="6"/>
      <c r="C1590" s="421" t="s">
        <v>7167</v>
      </c>
      <c r="D1590" s="668" t="str">
        <f>IF($AC$1082="","",IF(HLOOKUP($AC$1082,Presentación!$AQ$3:$BV$574,Presentación!AP505)="","",HLOOKUP($AC$1082,Presentación!$AQ$3:$BV$574,Presentación!AP505,0)))</f>
        <v/>
      </c>
      <c r="E1590" s="669"/>
      <c r="F1590" s="670"/>
      <c r="G1590" s="763" t="str">
        <f>IF($AC$1082="","",IF(HLOOKUP($AC$1082,Presentación!$BZ$3:$DE$574,Presentación!AP505,0)="","",HLOOKUP($AC$1082,Presentación!$BZ$3:$DE$574,Presentación!AP505,0)))</f>
        <v/>
      </c>
      <c r="H1590" s="669"/>
      <c r="I1590" s="669"/>
      <c r="J1590" s="669"/>
      <c r="K1590" s="669"/>
      <c r="L1590" s="670"/>
      <c r="M1590" s="112"/>
      <c r="N1590" s="112"/>
      <c r="O1590" s="112"/>
      <c r="P1590" s="112"/>
      <c r="Q1590" s="112"/>
      <c r="R1590" s="112"/>
      <c r="S1590" s="112"/>
      <c r="T1590" s="112"/>
      <c r="U1590" s="112"/>
      <c r="V1590" s="112"/>
      <c r="W1590" s="112"/>
      <c r="X1590" s="112"/>
      <c r="Y1590" s="112"/>
      <c r="Z1590" s="112"/>
      <c r="AA1590" s="112"/>
      <c r="AB1590" s="112"/>
      <c r="AC1590" s="112"/>
      <c r="AD1590" s="112"/>
      <c r="AE1590" s="93"/>
      <c r="AG1590">
        <f t="shared" si="565"/>
        <v>0</v>
      </c>
      <c r="AH1590" s="247">
        <f t="shared" si="566"/>
        <v>0</v>
      </c>
      <c r="AI1590" s="310" t="str">
        <f>IF(AH1590=0,"",
IF(SUM($AH$1088:AH1590)=1,AJ1590,
IF($AH$1663&gt;SUM($AH$1088:AH1590),_xlfn.CONCAT(", ",AJ1590),
IF($AH$1663=SUM($AH$1088:AH1590),_xlfn.CONCAT(" y ",AJ1590)))))</f>
        <v/>
      </c>
      <c r="AJ1590" s="421">
        <v>503</v>
      </c>
      <c r="AK1590">
        <f t="shared" si="564"/>
        <v>0</v>
      </c>
      <c r="AL1590">
        <f t="shared" si="567"/>
        <v>0</v>
      </c>
      <c r="AM1590">
        <f t="shared" si="568"/>
        <v>0</v>
      </c>
      <c r="AN1590">
        <f t="shared" si="569"/>
        <v>0</v>
      </c>
      <c r="AO1590">
        <f t="shared" si="570"/>
        <v>0</v>
      </c>
      <c r="AP1590">
        <f t="shared" si="571"/>
        <v>0</v>
      </c>
      <c r="AQ1590">
        <f t="shared" si="572"/>
        <v>0</v>
      </c>
      <c r="AR1590">
        <f t="shared" si="573"/>
        <v>0</v>
      </c>
      <c r="AS1590">
        <f t="shared" si="574"/>
        <v>0</v>
      </c>
      <c r="AT1590">
        <f t="shared" si="575"/>
        <v>0</v>
      </c>
      <c r="AU1590">
        <f t="shared" si="576"/>
        <v>0</v>
      </c>
      <c r="AV1590">
        <f t="shared" si="577"/>
        <v>0</v>
      </c>
      <c r="AW1590">
        <f t="shared" si="578"/>
        <v>0</v>
      </c>
      <c r="AX1590">
        <f t="shared" si="579"/>
        <v>0</v>
      </c>
      <c r="AY1590">
        <f t="shared" si="580"/>
        <v>0</v>
      </c>
      <c r="AZ1590">
        <f t="shared" si="581"/>
        <v>0</v>
      </c>
      <c r="BA1590">
        <f t="shared" si="582"/>
        <v>0</v>
      </c>
      <c r="BB1590">
        <f t="shared" si="583"/>
        <v>0</v>
      </c>
      <c r="BC1590">
        <f t="shared" si="584"/>
        <v>0</v>
      </c>
      <c r="BD1590">
        <f t="shared" si="585"/>
        <v>0</v>
      </c>
      <c r="BE1590">
        <f t="shared" si="586"/>
        <v>0</v>
      </c>
      <c r="BF1590">
        <f t="shared" si="587"/>
        <v>0</v>
      </c>
      <c r="BG1590">
        <f t="shared" si="588"/>
        <v>0</v>
      </c>
      <c r="BH1590">
        <f t="shared" si="589"/>
        <v>0</v>
      </c>
      <c r="BI1590">
        <f t="shared" si="590"/>
        <v>0</v>
      </c>
      <c r="BJ1590" s="311">
        <f t="shared" si="591"/>
        <v>0</v>
      </c>
      <c r="BK1590" s="312">
        <f t="shared" si="592"/>
        <v>0</v>
      </c>
      <c r="BL1590" s="313">
        <f t="shared" si="593"/>
        <v>0</v>
      </c>
      <c r="BM1590" s="314">
        <f t="shared" si="600"/>
        <v>0</v>
      </c>
      <c r="BN1590" s="311">
        <f t="shared" si="594"/>
        <v>0</v>
      </c>
      <c r="BO1590" s="312">
        <f t="shared" si="595"/>
        <v>0</v>
      </c>
      <c r="BP1590" s="313">
        <f t="shared" si="596"/>
        <v>0</v>
      </c>
      <c r="BQ1590" s="314">
        <f t="shared" si="601"/>
        <v>0</v>
      </c>
      <c r="BR1590" s="311">
        <f t="shared" si="597"/>
        <v>0</v>
      </c>
      <c r="BS1590" s="312">
        <f t="shared" si="598"/>
        <v>0</v>
      </c>
      <c r="BT1590" s="313">
        <f t="shared" si="599"/>
        <v>0</v>
      </c>
      <c r="BU1590" s="314">
        <f t="shared" si="602"/>
        <v>0</v>
      </c>
      <c r="BV1590" s="247">
        <f t="shared" si="603"/>
        <v>0</v>
      </c>
      <c r="BW1590" s="310" t="str">
        <f>IF(BV1590=0,"",
IF(SUM($BV$1089:BV1590)=1,BX1590,
IF($BV$1664&gt;SUM($BV$1089:BV1590),_xlfn.CONCAT(", ",BX1590),
IF($BV$1664=SUM($BV$1089:BV1590),_xlfn.CONCAT(" y ",BX1590)))))</f>
        <v/>
      </c>
      <c r="BX1590" s="421">
        <v>502</v>
      </c>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c r="DE1590"/>
      <c r="DF1590"/>
      <c r="DG1590"/>
      <c r="DH1590"/>
      <c r="DI1590"/>
      <c r="DJ1590"/>
      <c r="DK1590"/>
      <c r="DL1590"/>
      <c r="DM1590"/>
      <c r="DN1590"/>
      <c r="DO1590"/>
      <c r="DP1590"/>
      <c r="DQ1590"/>
      <c r="DR1590"/>
      <c r="DS1590"/>
      <c r="DT1590"/>
      <c r="DU1590"/>
      <c r="DV1590"/>
      <c r="DW1590"/>
      <c r="DX1590"/>
      <c r="DY1590"/>
      <c r="DZ1590"/>
      <c r="EA1590"/>
      <c r="EB1590"/>
      <c r="EC1590"/>
    </row>
    <row r="1591" spans="1:133" ht="14.25">
      <c r="A1591" s="405"/>
      <c r="B1591" s="6"/>
      <c r="C1591" s="421" t="s">
        <v>7168</v>
      </c>
      <c r="D1591" s="668" t="str">
        <f>IF($AC$1082="","",IF(HLOOKUP($AC$1082,Presentación!$AQ$3:$BV$574,Presentación!AP506)="","",HLOOKUP($AC$1082,Presentación!$AQ$3:$BV$574,Presentación!AP506,0)))</f>
        <v/>
      </c>
      <c r="E1591" s="669"/>
      <c r="F1591" s="670"/>
      <c r="G1591" s="763" t="str">
        <f>IF($AC$1082="","",IF(HLOOKUP($AC$1082,Presentación!$BZ$3:$DE$574,Presentación!AP506,0)="","",HLOOKUP($AC$1082,Presentación!$BZ$3:$DE$574,Presentación!AP506,0)))</f>
        <v/>
      </c>
      <c r="H1591" s="669"/>
      <c r="I1591" s="669"/>
      <c r="J1591" s="669"/>
      <c r="K1591" s="669"/>
      <c r="L1591" s="670"/>
      <c r="M1591" s="112"/>
      <c r="N1591" s="112"/>
      <c r="O1591" s="112"/>
      <c r="P1591" s="112"/>
      <c r="Q1591" s="112"/>
      <c r="R1591" s="112"/>
      <c r="S1591" s="112"/>
      <c r="T1591" s="112"/>
      <c r="U1591" s="112"/>
      <c r="V1591" s="112"/>
      <c r="W1591" s="112"/>
      <c r="X1591" s="112"/>
      <c r="Y1591" s="112"/>
      <c r="Z1591" s="112"/>
      <c r="AA1591" s="112"/>
      <c r="AB1591" s="112"/>
      <c r="AC1591" s="112"/>
      <c r="AD1591" s="112"/>
      <c r="AE1591" s="93"/>
      <c r="AG1591">
        <f t="shared" si="565"/>
        <v>0</v>
      </c>
      <c r="AH1591" s="247">
        <f t="shared" si="566"/>
        <v>0</v>
      </c>
      <c r="AI1591" s="310" t="str">
        <f>IF(AH1591=0,"",
IF(SUM($AH$1088:AH1591)=1,AJ1591,
IF($AH$1663&gt;SUM($AH$1088:AH1591),_xlfn.CONCAT(", ",AJ1591),
IF($AH$1663=SUM($AH$1088:AH1591),_xlfn.CONCAT(" y ",AJ1591)))))</f>
        <v/>
      </c>
      <c r="AJ1591" s="421">
        <v>504</v>
      </c>
      <c r="AK1591">
        <f t="shared" si="564"/>
        <v>0</v>
      </c>
      <c r="AL1591">
        <f t="shared" si="567"/>
        <v>0</v>
      </c>
      <c r="AM1591">
        <f t="shared" si="568"/>
        <v>0</v>
      </c>
      <c r="AN1591">
        <f t="shared" si="569"/>
        <v>0</v>
      </c>
      <c r="AO1591">
        <f t="shared" si="570"/>
        <v>0</v>
      </c>
      <c r="AP1591">
        <f t="shared" si="571"/>
        <v>0</v>
      </c>
      <c r="AQ1591">
        <f t="shared" si="572"/>
        <v>0</v>
      </c>
      <c r="AR1591">
        <f t="shared" si="573"/>
        <v>0</v>
      </c>
      <c r="AS1591">
        <f t="shared" si="574"/>
        <v>0</v>
      </c>
      <c r="AT1591">
        <f t="shared" si="575"/>
        <v>0</v>
      </c>
      <c r="AU1591">
        <f t="shared" si="576"/>
        <v>0</v>
      </c>
      <c r="AV1591">
        <f t="shared" si="577"/>
        <v>0</v>
      </c>
      <c r="AW1591">
        <f t="shared" si="578"/>
        <v>0</v>
      </c>
      <c r="AX1591">
        <f t="shared" si="579"/>
        <v>0</v>
      </c>
      <c r="AY1591">
        <f t="shared" si="580"/>
        <v>0</v>
      </c>
      <c r="AZ1591">
        <f t="shared" si="581"/>
        <v>0</v>
      </c>
      <c r="BA1591">
        <f t="shared" si="582"/>
        <v>0</v>
      </c>
      <c r="BB1591">
        <f t="shared" si="583"/>
        <v>0</v>
      </c>
      <c r="BC1591">
        <f t="shared" si="584"/>
        <v>0</v>
      </c>
      <c r="BD1591">
        <f t="shared" si="585"/>
        <v>0</v>
      </c>
      <c r="BE1591">
        <f t="shared" si="586"/>
        <v>0</v>
      </c>
      <c r="BF1591">
        <f t="shared" si="587"/>
        <v>0</v>
      </c>
      <c r="BG1591">
        <f t="shared" si="588"/>
        <v>0</v>
      </c>
      <c r="BH1591">
        <f t="shared" si="589"/>
        <v>0</v>
      </c>
      <c r="BI1591">
        <f t="shared" si="590"/>
        <v>0</v>
      </c>
      <c r="BJ1591" s="311">
        <f t="shared" si="591"/>
        <v>0</v>
      </c>
      <c r="BK1591" s="312">
        <f t="shared" si="592"/>
        <v>0</v>
      </c>
      <c r="BL1591" s="313">
        <f t="shared" si="593"/>
        <v>0</v>
      </c>
      <c r="BM1591" s="314">
        <f t="shared" si="600"/>
        <v>0</v>
      </c>
      <c r="BN1591" s="311">
        <f t="shared" si="594"/>
        <v>0</v>
      </c>
      <c r="BO1591" s="312">
        <f t="shared" si="595"/>
        <v>0</v>
      </c>
      <c r="BP1591" s="313">
        <f t="shared" si="596"/>
        <v>0</v>
      </c>
      <c r="BQ1591" s="314">
        <f t="shared" si="601"/>
        <v>0</v>
      </c>
      <c r="BR1591" s="311">
        <f t="shared" si="597"/>
        <v>0</v>
      </c>
      <c r="BS1591" s="312">
        <f t="shared" si="598"/>
        <v>0</v>
      </c>
      <c r="BT1591" s="313">
        <f t="shared" si="599"/>
        <v>0</v>
      </c>
      <c r="BU1591" s="314">
        <f t="shared" si="602"/>
        <v>0</v>
      </c>
      <c r="BV1591" s="247">
        <f t="shared" si="603"/>
        <v>0</v>
      </c>
      <c r="BW1591" s="310" t="str">
        <f>IF(BV1591=0,"",
IF(SUM($BV$1089:BV1591)=1,BX1591,
IF($BV$1664&gt;SUM($BV$1089:BV1591),_xlfn.CONCAT(", ",BX1591),
IF($BV$1664=SUM($BV$1089:BV1591),_xlfn.CONCAT(" y ",BX1591)))))</f>
        <v/>
      </c>
      <c r="BX1591" s="421">
        <v>503</v>
      </c>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c r="DV1591"/>
      <c r="DW1591"/>
      <c r="DX1591"/>
      <c r="DY1591"/>
      <c r="DZ1591"/>
      <c r="EA1591"/>
      <c r="EB1591"/>
      <c r="EC1591"/>
    </row>
    <row r="1592" spans="1:133" ht="14.25">
      <c r="A1592" s="405"/>
      <c r="B1592" s="6"/>
      <c r="C1592" s="421" t="s">
        <v>7169</v>
      </c>
      <c r="D1592" s="668" t="str">
        <f>IF($AC$1082="","",IF(HLOOKUP($AC$1082,Presentación!$AQ$3:$BV$574,Presentación!AP507)="","",HLOOKUP($AC$1082,Presentación!$AQ$3:$BV$574,Presentación!AP507,0)))</f>
        <v/>
      </c>
      <c r="E1592" s="669"/>
      <c r="F1592" s="670"/>
      <c r="G1592" s="763" t="str">
        <f>IF($AC$1082="","",IF(HLOOKUP($AC$1082,Presentación!$BZ$3:$DE$574,Presentación!AP507,0)="","",HLOOKUP($AC$1082,Presentación!$BZ$3:$DE$574,Presentación!AP507,0)))</f>
        <v/>
      </c>
      <c r="H1592" s="669"/>
      <c r="I1592" s="669"/>
      <c r="J1592" s="669"/>
      <c r="K1592" s="669"/>
      <c r="L1592" s="670"/>
      <c r="M1592" s="112"/>
      <c r="N1592" s="112"/>
      <c r="O1592" s="112"/>
      <c r="P1592" s="112"/>
      <c r="Q1592" s="112"/>
      <c r="R1592" s="112"/>
      <c r="S1592" s="112"/>
      <c r="T1592" s="112"/>
      <c r="U1592" s="112"/>
      <c r="V1592" s="112"/>
      <c r="W1592" s="112"/>
      <c r="X1592" s="112"/>
      <c r="Y1592" s="112"/>
      <c r="Z1592" s="112"/>
      <c r="AA1592" s="112"/>
      <c r="AB1592" s="112"/>
      <c r="AC1592" s="112"/>
      <c r="AD1592" s="112"/>
      <c r="AE1592" s="93"/>
      <c r="AG1592">
        <f t="shared" si="565"/>
        <v>0</v>
      </c>
      <c r="AH1592" s="247">
        <f t="shared" si="566"/>
        <v>0</v>
      </c>
      <c r="AI1592" s="310" t="str">
        <f>IF(AH1592=0,"",
IF(SUM($AH$1088:AH1592)=1,AJ1592,
IF($AH$1663&gt;SUM($AH$1088:AH1592),_xlfn.CONCAT(", ",AJ1592),
IF($AH$1663=SUM($AH$1088:AH1592),_xlfn.CONCAT(" y ",AJ1592)))))</f>
        <v/>
      </c>
      <c r="AJ1592" s="421">
        <v>505</v>
      </c>
      <c r="AK1592">
        <f t="shared" si="564"/>
        <v>0</v>
      </c>
      <c r="AL1592">
        <f t="shared" si="567"/>
        <v>0</v>
      </c>
      <c r="AM1592">
        <f t="shared" si="568"/>
        <v>0</v>
      </c>
      <c r="AN1592">
        <f t="shared" si="569"/>
        <v>0</v>
      </c>
      <c r="AO1592">
        <f t="shared" si="570"/>
        <v>0</v>
      </c>
      <c r="AP1592">
        <f t="shared" si="571"/>
        <v>0</v>
      </c>
      <c r="AQ1592">
        <f t="shared" si="572"/>
        <v>0</v>
      </c>
      <c r="AR1592">
        <f t="shared" si="573"/>
        <v>0</v>
      </c>
      <c r="AS1592">
        <f t="shared" si="574"/>
        <v>0</v>
      </c>
      <c r="AT1592">
        <f t="shared" si="575"/>
        <v>0</v>
      </c>
      <c r="AU1592">
        <f t="shared" si="576"/>
        <v>0</v>
      </c>
      <c r="AV1592">
        <f t="shared" si="577"/>
        <v>0</v>
      </c>
      <c r="AW1592">
        <f t="shared" si="578"/>
        <v>0</v>
      </c>
      <c r="AX1592">
        <f t="shared" si="579"/>
        <v>0</v>
      </c>
      <c r="AY1592">
        <f t="shared" si="580"/>
        <v>0</v>
      </c>
      <c r="AZ1592">
        <f t="shared" si="581"/>
        <v>0</v>
      </c>
      <c r="BA1592">
        <f t="shared" si="582"/>
        <v>0</v>
      </c>
      <c r="BB1592">
        <f t="shared" si="583"/>
        <v>0</v>
      </c>
      <c r="BC1592">
        <f t="shared" si="584"/>
        <v>0</v>
      </c>
      <c r="BD1592">
        <f t="shared" si="585"/>
        <v>0</v>
      </c>
      <c r="BE1592">
        <f t="shared" si="586"/>
        <v>0</v>
      </c>
      <c r="BF1592">
        <f t="shared" si="587"/>
        <v>0</v>
      </c>
      <c r="BG1592">
        <f t="shared" si="588"/>
        <v>0</v>
      </c>
      <c r="BH1592">
        <f t="shared" si="589"/>
        <v>0</v>
      </c>
      <c r="BI1592">
        <f t="shared" si="590"/>
        <v>0</v>
      </c>
      <c r="BJ1592" s="311">
        <f t="shared" si="591"/>
        <v>0</v>
      </c>
      <c r="BK1592" s="312">
        <f t="shared" si="592"/>
        <v>0</v>
      </c>
      <c r="BL1592" s="313">
        <f t="shared" si="593"/>
        <v>0</v>
      </c>
      <c r="BM1592" s="314">
        <f t="shared" si="600"/>
        <v>0</v>
      </c>
      <c r="BN1592" s="311">
        <f t="shared" si="594"/>
        <v>0</v>
      </c>
      <c r="BO1592" s="312">
        <f t="shared" si="595"/>
        <v>0</v>
      </c>
      <c r="BP1592" s="313">
        <f t="shared" si="596"/>
        <v>0</v>
      </c>
      <c r="BQ1592" s="314">
        <f t="shared" si="601"/>
        <v>0</v>
      </c>
      <c r="BR1592" s="311">
        <f t="shared" si="597"/>
        <v>0</v>
      </c>
      <c r="BS1592" s="312">
        <f t="shared" si="598"/>
        <v>0</v>
      </c>
      <c r="BT1592" s="313">
        <f t="shared" si="599"/>
        <v>0</v>
      </c>
      <c r="BU1592" s="314">
        <f t="shared" si="602"/>
        <v>0</v>
      </c>
      <c r="BV1592" s="247">
        <f t="shared" si="603"/>
        <v>0</v>
      </c>
      <c r="BW1592" s="310" t="str">
        <f>IF(BV1592=0,"",
IF(SUM($BV$1089:BV1592)=1,BX1592,
IF($BV$1664&gt;SUM($BV$1089:BV1592),_xlfn.CONCAT(", ",BX1592),
IF($BV$1664=SUM($BV$1089:BV1592),_xlfn.CONCAT(" y ",BX1592)))))</f>
        <v/>
      </c>
      <c r="BX1592" s="421">
        <v>504</v>
      </c>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c r="DE1592"/>
      <c r="DF1592"/>
      <c r="DG1592"/>
      <c r="DH1592"/>
      <c r="DI1592"/>
      <c r="DJ1592"/>
      <c r="DK1592"/>
      <c r="DL1592"/>
      <c r="DM1592"/>
      <c r="DN1592"/>
      <c r="DO1592"/>
      <c r="DP1592"/>
      <c r="DQ1592"/>
      <c r="DR1592"/>
      <c r="DS1592"/>
      <c r="DT1592"/>
      <c r="DU1592"/>
      <c r="DV1592"/>
      <c r="DW1592"/>
      <c r="DX1592"/>
      <c r="DY1592"/>
      <c r="DZ1592"/>
      <c r="EA1592"/>
      <c r="EB1592"/>
      <c r="EC1592"/>
    </row>
    <row r="1593" spans="1:133" ht="14.25">
      <c r="A1593" s="405"/>
      <c r="B1593" s="6"/>
      <c r="C1593" s="421" t="s">
        <v>7170</v>
      </c>
      <c r="D1593" s="668" t="str">
        <f>IF($AC$1082="","",IF(HLOOKUP($AC$1082,Presentación!$AQ$3:$BV$574,Presentación!AP508)="","",HLOOKUP($AC$1082,Presentación!$AQ$3:$BV$574,Presentación!AP508,0)))</f>
        <v/>
      </c>
      <c r="E1593" s="669"/>
      <c r="F1593" s="670"/>
      <c r="G1593" s="763" t="str">
        <f>IF($AC$1082="","",IF(HLOOKUP($AC$1082,Presentación!$BZ$3:$DE$574,Presentación!AP508,0)="","",HLOOKUP($AC$1082,Presentación!$BZ$3:$DE$574,Presentación!AP508,0)))</f>
        <v/>
      </c>
      <c r="H1593" s="669"/>
      <c r="I1593" s="669"/>
      <c r="J1593" s="669"/>
      <c r="K1593" s="669"/>
      <c r="L1593" s="670"/>
      <c r="M1593" s="112"/>
      <c r="N1593" s="112"/>
      <c r="O1593" s="112"/>
      <c r="P1593" s="112"/>
      <c r="Q1593" s="112"/>
      <c r="R1593" s="112"/>
      <c r="S1593" s="112"/>
      <c r="T1593" s="112"/>
      <c r="U1593" s="112"/>
      <c r="V1593" s="112"/>
      <c r="W1593" s="112"/>
      <c r="X1593" s="112"/>
      <c r="Y1593" s="112"/>
      <c r="Z1593" s="112"/>
      <c r="AA1593" s="112"/>
      <c r="AB1593" s="112"/>
      <c r="AC1593" s="112"/>
      <c r="AD1593" s="112"/>
      <c r="AE1593" s="93"/>
      <c r="AG1593">
        <f t="shared" si="565"/>
        <v>0</v>
      </c>
      <c r="AH1593" s="247">
        <f t="shared" si="566"/>
        <v>0</v>
      </c>
      <c r="AI1593" s="310" t="str">
        <f>IF(AH1593=0,"",
IF(SUM($AH$1088:AH1593)=1,AJ1593,
IF($AH$1663&gt;SUM($AH$1088:AH1593),_xlfn.CONCAT(", ",AJ1593),
IF($AH$1663=SUM($AH$1088:AH1593),_xlfn.CONCAT(" y ",AJ1593)))))</f>
        <v/>
      </c>
      <c r="AJ1593" s="421">
        <v>506</v>
      </c>
      <c r="AK1593">
        <f t="shared" si="564"/>
        <v>0</v>
      </c>
      <c r="AL1593">
        <f t="shared" si="567"/>
        <v>0</v>
      </c>
      <c r="AM1593">
        <f t="shared" si="568"/>
        <v>0</v>
      </c>
      <c r="AN1593">
        <f t="shared" si="569"/>
        <v>0</v>
      </c>
      <c r="AO1593">
        <f t="shared" si="570"/>
        <v>0</v>
      </c>
      <c r="AP1593">
        <f t="shared" si="571"/>
        <v>0</v>
      </c>
      <c r="AQ1593">
        <f t="shared" si="572"/>
        <v>0</v>
      </c>
      <c r="AR1593">
        <f t="shared" si="573"/>
        <v>0</v>
      </c>
      <c r="AS1593">
        <f t="shared" si="574"/>
        <v>0</v>
      </c>
      <c r="AT1593">
        <f t="shared" si="575"/>
        <v>0</v>
      </c>
      <c r="AU1593">
        <f t="shared" si="576"/>
        <v>0</v>
      </c>
      <c r="AV1593">
        <f t="shared" si="577"/>
        <v>0</v>
      </c>
      <c r="AW1593">
        <f t="shared" si="578"/>
        <v>0</v>
      </c>
      <c r="AX1593">
        <f t="shared" si="579"/>
        <v>0</v>
      </c>
      <c r="AY1593">
        <f t="shared" si="580"/>
        <v>0</v>
      </c>
      <c r="AZ1593">
        <f t="shared" si="581"/>
        <v>0</v>
      </c>
      <c r="BA1593">
        <f t="shared" si="582"/>
        <v>0</v>
      </c>
      <c r="BB1593">
        <f t="shared" si="583"/>
        <v>0</v>
      </c>
      <c r="BC1593">
        <f t="shared" si="584"/>
        <v>0</v>
      </c>
      <c r="BD1593">
        <f t="shared" si="585"/>
        <v>0</v>
      </c>
      <c r="BE1593">
        <f t="shared" si="586"/>
        <v>0</v>
      </c>
      <c r="BF1593">
        <f t="shared" si="587"/>
        <v>0</v>
      </c>
      <c r="BG1593">
        <f t="shared" si="588"/>
        <v>0</v>
      </c>
      <c r="BH1593">
        <f t="shared" si="589"/>
        <v>0</v>
      </c>
      <c r="BI1593">
        <f t="shared" si="590"/>
        <v>0</v>
      </c>
      <c r="BJ1593" s="311">
        <f t="shared" si="591"/>
        <v>0</v>
      </c>
      <c r="BK1593" s="312">
        <f t="shared" si="592"/>
        <v>0</v>
      </c>
      <c r="BL1593" s="313">
        <f t="shared" si="593"/>
        <v>0</v>
      </c>
      <c r="BM1593" s="314">
        <f t="shared" si="600"/>
        <v>0</v>
      </c>
      <c r="BN1593" s="311">
        <f t="shared" si="594"/>
        <v>0</v>
      </c>
      <c r="BO1593" s="312">
        <f t="shared" si="595"/>
        <v>0</v>
      </c>
      <c r="BP1593" s="313">
        <f t="shared" si="596"/>
        <v>0</v>
      </c>
      <c r="BQ1593" s="314">
        <f t="shared" si="601"/>
        <v>0</v>
      </c>
      <c r="BR1593" s="311">
        <f t="shared" si="597"/>
        <v>0</v>
      </c>
      <c r="BS1593" s="312">
        <f t="shared" si="598"/>
        <v>0</v>
      </c>
      <c r="BT1593" s="313">
        <f t="shared" si="599"/>
        <v>0</v>
      </c>
      <c r="BU1593" s="314">
        <f t="shared" si="602"/>
        <v>0</v>
      </c>
      <c r="BV1593" s="247">
        <f t="shared" si="603"/>
        <v>0</v>
      </c>
      <c r="BW1593" s="310" t="str">
        <f>IF(BV1593=0,"",
IF(SUM($BV$1089:BV1593)=1,BX1593,
IF($BV$1664&gt;SUM($BV$1089:BV1593),_xlfn.CONCAT(", ",BX1593),
IF($BV$1664=SUM($BV$1089:BV1593),_xlfn.CONCAT(" y ",BX1593)))))</f>
        <v/>
      </c>
      <c r="BX1593" s="421">
        <v>505</v>
      </c>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c r="DE1593"/>
      <c r="DF1593"/>
      <c r="DG1593"/>
      <c r="DH1593"/>
      <c r="DI1593"/>
      <c r="DJ1593"/>
      <c r="DK1593"/>
      <c r="DL1593"/>
      <c r="DM1593"/>
      <c r="DN1593"/>
      <c r="DO1593"/>
      <c r="DP1593"/>
      <c r="DQ1593"/>
      <c r="DR1593"/>
      <c r="DS1593"/>
      <c r="DT1593"/>
      <c r="DU1593"/>
      <c r="DV1593"/>
      <c r="DW1593"/>
      <c r="DX1593"/>
      <c r="DY1593"/>
      <c r="DZ1593"/>
      <c r="EA1593"/>
      <c r="EB1593"/>
      <c r="EC1593"/>
    </row>
    <row r="1594" spans="1:133" ht="14.25">
      <c r="A1594" s="405"/>
      <c r="B1594" s="6"/>
      <c r="C1594" s="421" t="s">
        <v>7171</v>
      </c>
      <c r="D1594" s="668" t="str">
        <f>IF($AC$1082="","",IF(HLOOKUP($AC$1082,Presentación!$AQ$3:$BV$574,Presentación!AP509)="","",HLOOKUP($AC$1082,Presentación!$AQ$3:$BV$574,Presentación!AP509,0)))</f>
        <v/>
      </c>
      <c r="E1594" s="669"/>
      <c r="F1594" s="670"/>
      <c r="G1594" s="763" t="str">
        <f>IF($AC$1082="","",IF(HLOOKUP($AC$1082,Presentación!$BZ$3:$DE$574,Presentación!AP509,0)="","",HLOOKUP($AC$1082,Presentación!$BZ$3:$DE$574,Presentación!AP509,0)))</f>
        <v/>
      </c>
      <c r="H1594" s="669"/>
      <c r="I1594" s="669"/>
      <c r="J1594" s="669"/>
      <c r="K1594" s="669"/>
      <c r="L1594" s="670"/>
      <c r="M1594" s="112"/>
      <c r="N1594" s="112"/>
      <c r="O1594" s="112"/>
      <c r="P1594" s="112"/>
      <c r="Q1594" s="112"/>
      <c r="R1594" s="112"/>
      <c r="S1594" s="112"/>
      <c r="T1594" s="112"/>
      <c r="U1594" s="112"/>
      <c r="V1594" s="112"/>
      <c r="W1594" s="112"/>
      <c r="X1594" s="112"/>
      <c r="Y1594" s="112"/>
      <c r="Z1594" s="112"/>
      <c r="AA1594" s="112"/>
      <c r="AB1594" s="112"/>
      <c r="AC1594" s="112"/>
      <c r="AD1594" s="112"/>
      <c r="AE1594" s="93"/>
      <c r="AG1594">
        <f t="shared" si="565"/>
        <v>0</v>
      </c>
      <c r="AH1594" s="247">
        <f t="shared" si="566"/>
        <v>0</v>
      </c>
      <c r="AI1594" s="310" t="str">
        <f>IF(AH1594=0,"",
IF(SUM($AH$1088:AH1594)=1,AJ1594,
IF($AH$1663&gt;SUM($AH$1088:AH1594),_xlfn.CONCAT(", ",AJ1594),
IF($AH$1663=SUM($AH$1088:AH1594),_xlfn.CONCAT(" y ",AJ1594)))))</f>
        <v/>
      </c>
      <c r="AJ1594" s="421">
        <v>507</v>
      </c>
      <c r="AK1594">
        <f t="shared" si="564"/>
        <v>0</v>
      </c>
      <c r="AL1594">
        <f t="shared" si="567"/>
        <v>0</v>
      </c>
      <c r="AM1594">
        <f t="shared" si="568"/>
        <v>0</v>
      </c>
      <c r="AN1594">
        <f t="shared" si="569"/>
        <v>0</v>
      </c>
      <c r="AO1594">
        <f t="shared" si="570"/>
        <v>0</v>
      </c>
      <c r="AP1594">
        <f t="shared" si="571"/>
        <v>0</v>
      </c>
      <c r="AQ1594">
        <f t="shared" si="572"/>
        <v>0</v>
      </c>
      <c r="AR1594">
        <f t="shared" si="573"/>
        <v>0</v>
      </c>
      <c r="AS1594">
        <f t="shared" si="574"/>
        <v>0</v>
      </c>
      <c r="AT1594">
        <f t="shared" si="575"/>
        <v>0</v>
      </c>
      <c r="AU1594">
        <f t="shared" si="576"/>
        <v>0</v>
      </c>
      <c r="AV1594">
        <f t="shared" si="577"/>
        <v>0</v>
      </c>
      <c r="AW1594">
        <f t="shared" si="578"/>
        <v>0</v>
      </c>
      <c r="AX1594">
        <f t="shared" si="579"/>
        <v>0</v>
      </c>
      <c r="AY1594">
        <f t="shared" si="580"/>
        <v>0</v>
      </c>
      <c r="AZ1594">
        <f t="shared" si="581"/>
        <v>0</v>
      </c>
      <c r="BA1594">
        <f t="shared" si="582"/>
        <v>0</v>
      </c>
      <c r="BB1594">
        <f t="shared" si="583"/>
        <v>0</v>
      </c>
      <c r="BC1594">
        <f t="shared" si="584"/>
        <v>0</v>
      </c>
      <c r="BD1594">
        <f t="shared" si="585"/>
        <v>0</v>
      </c>
      <c r="BE1594">
        <f t="shared" si="586"/>
        <v>0</v>
      </c>
      <c r="BF1594">
        <f t="shared" si="587"/>
        <v>0</v>
      </c>
      <c r="BG1594">
        <f t="shared" si="588"/>
        <v>0</v>
      </c>
      <c r="BH1594">
        <f t="shared" si="589"/>
        <v>0</v>
      </c>
      <c r="BI1594">
        <f t="shared" si="590"/>
        <v>0</v>
      </c>
      <c r="BJ1594" s="311">
        <f t="shared" si="591"/>
        <v>0</v>
      </c>
      <c r="BK1594" s="312">
        <f t="shared" si="592"/>
        <v>0</v>
      </c>
      <c r="BL1594" s="313">
        <f t="shared" si="593"/>
        <v>0</v>
      </c>
      <c r="BM1594" s="314">
        <f t="shared" si="600"/>
        <v>0</v>
      </c>
      <c r="BN1594" s="311">
        <f t="shared" si="594"/>
        <v>0</v>
      </c>
      <c r="BO1594" s="312">
        <f t="shared" si="595"/>
        <v>0</v>
      </c>
      <c r="BP1594" s="313">
        <f t="shared" si="596"/>
        <v>0</v>
      </c>
      <c r="BQ1594" s="314">
        <f t="shared" si="601"/>
        <v>0</v>
      </c>
      <c r="BR1594" s="311">
        <f t="shared" si="597"/>
        <v>0</v>
      </c>
      <c r="BS1594" s="312">
        <f t="shared" si="598"/>
        <v>0</v>
      </c>
      <c r="BT1594" s="313">
        <f t="shared" si="599"/>
        <v>0</v>
      </c>
      <c r="BU1594" s="314">
        <f t="shared" si="602"/>
        <v>0</v>
      </c>
      <c r="BV1594" s="247">
        <f t="shared" si="603"/>
        <v>0</v>
      </c>
      <c r="BW1594" s="310" t="str">
        <f>IF(BV1594=0,"",
IF(SUM($BV$1089:BV1594)=1,BX1594,
IF($BV$1664&gt;SUM($BV$1089:BV1594),_xlfn.CONCAT(", ",BX1594),
IF($BV$1664=SUM($BV$1089:BV1594),_xlfn.CONCAT(" y ",BX1594)))))</f>
        <v/>
      </c>
      <c r="BX1594" s="421">
        <v>506</v>
      </c>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c r="DE1594"/>
      <c r="DF1594"/>
      <c r="DG1594"/>
      <c r="DH1594"/>
      <c r="DI1594"/>
      <c r="DJ1594"/>
      <c r="DK1594"/>
      <c r="DL1594"/>
      <c r="DM1594"/>
      <c r="DN1594"/>
      <c r="DO1594"/>
      <c r="DP1594"/>
      <c r="DQ1594"/>
      <c r="DR1594"/>
      <c r="DS1594"/>
      <c r="DT1594"/>
      <c r="DU1594"/>
      <c r="DV1594"/>
      <c r="DW1594"/>
      <c r="DX1594"/>
      <c r="DY1594"/>
      <c r="DZ1594"/>
      <c r="EA1594"/>
      <c r="EB1594"/>
      <c r="EC1594"/>
    </row>
    <row r="1595" spans="1:133" ht="14.25">
      <c r="A1595" s="405"/>
      <c r="B1595" s="6"/>
      <c r="C1595" s="421" t="s">
        <v>7172</v>
      </c>
      <c r="D1595" s="668" t="str">
        <f>IF($AC$1082="","",IF(HLOOKUP($AC$1082,Presentación!$AQ$3:$BV$574,Presentación!AP510)="","",HLOOKUP($AC$1082,Presentación!$AQ$3:$BV$574,Presentación!AP510,0)))</f>
        <v/>
      </c>
      <c r="E1595" s="669"/>
      <c r="F1595" s="670"/>
      <c r="G1595" s="763" t="str">
        <f>IF($AC$1082="","",IF(HLOOKUP($AC$1082,Presentación!$BZ$3:$DE$574,Presentación!AP510,0)="","",HLOOKUP($AC$1082,Presentación!$BZ$3:$DE$574,Presentación!AP510,0)))</f>
        <v/>
      </c>
      <c r="H1595" s="669"/>
      <c r="I1595" s="669"/>
      <c r="J1595" s="669"/>
      <c r="K1595" s="669"/>
      <c r="L1595" s="670"/>
      <c r="M1595" s="112"/>
      <c r="N1595" s="112"/>
      <c r="O1595" s="112"/>
      <c r="P1595" s="112"/>
      <c r="Q1595" s="112"/>
      <c r="R1595" s="112"/>
      <c r="S1595" s="112"/>
      <c r="T1595" s="112"/>
      <c r="U1595" s="112"/>
      <c r="V1595" s="112"/>
      <c r="W1595" s="112"/>
      <c r="X1595" s="112"/>
      <c r="Y1595" s="112"/>
      <c r="Z1595" s="112"/>
      <c r="AA1595" s="112"/>
      <c r="AB1595" s="112"/>
      <c r="AC1595" s="112"/>
      <c r="AD1595" s="112"/>
      <c r="AE1595" s="93"/>
      <c r="AG1595">
        <f t="shared" si="565"/>
        <v>0</v>
      </c>
      <c r="AH1595" s="247">
        <f t="shared" si="566"/>
        <v>0</v>
      </c>
      <c r="AI1595" s="310" t="str">
        <f>IF(AH1595=0,"",
IF(SUM($AH$1088:AH1595)=1,AJ1595,
IF($AH$1663&gt;SUM($AH$1088:AH1595),_xlfn.CONCAT(", ",AJ1595),
IF($AH$1663=SUM($AH$1088:AH1595),_xlfn.CONCAT(" y ",AJ1595)))))</f>
        <v/>
      </c>
      <c r="AJ1595" s="421">
        <v>508</v>
      </c>
      <c r="AK1595">
        <f t="shared" si="564"/>
        <v>0</v>
      </c>
      <c r="AL1595">
        <f t="shared" si="567"/>
        <v>0</v>
      </c>
      <c r="AM1595">
        <f t="shared" si="568"/>
        <v>0</v>
      </c>
      <c r="AN1595">
        <f t="shared" si="569"/>
        <v>0</v>
      </c>
      <c r="AO1595">
        <f t="shared" si="570"/>
        <v>0</v>
      </c>
      <c r="AP1595">
        <f t="shared" si="571"/>
        <v>0</v>
      </c>
      <c r="AQ1595">
        <f t="shared" si="572"/>
        <v>0</v>
      </c>
      <c r="AR1595">
        <f t="shared" si="573"/>
        <v>0</v>
      </c>
      <c r="AS1595">
        <f t="shared" si="574"/>
        <v>0</v>
      </c>
      <c r="AT1595">
        <f t="shared" si="575"/>
        <v>0</v>
      </c>
      <c r="AU1595">
        <f t="shared" si="576"/>
        <v>0</v>
      </c>
      <c r="AV1595">
        <f t="shared" si="577"/>
        <v>0</v>
      </c>
      <c r="AW1595">
        <f t="shared" si="578"/>
        <v>0</v>
      </c>
      <c r="AX1595">
        <f t="shared" si="579"/>
        <v>0</v>
      </c>
      <c r="AY1595">
        <f t="shared" si="580"/>
        <v>0</v>
      </c>
      <c r="AZ1595">
        <f t="shared" si="581"/>
        <v>0</v>
      </c>
      <c r="BA1595">
        <f t="shared" si="582"/>
        <v>0</v>
      </c>
      <c r="BB1595">
        <f t="shared" si="583"/>
        <v>0</v>
      </c>
      <c r="BC1595">
        <f t="shared" si="584"/>
        <v>0</v>
      </c>
      <c r="BD1595">
        <f t="shared" si="585"/>
        <v>0</v>
      </c>
      <c r="BE1595">
        <f t="shared" si="586"/>
        <v>0</v>
      </c>
      <c r="BF1595">
        <f t="shared" si="587"/>
        <v>0</v>
      </c>
      <c r="BG1595">
        <f t="shared" si="588"/>
        <v>0</v>
      </c>
      <c r="BH1595">
        <f t="shared" si="589"/>
        <v>0</v>
      </c>
      <c r="BI1595">
        <f t="shared" si="590"/>
        <v>0</v>
      </c>
      <c r="BJ1595" s="311">
        <f t="shared" si="591"/>
        <v>0</v>
      </c>
      <c r="BK1595" s="312">
        <f t="shared" si="592"/>
        <v>0</v>
      </c>
      <c r="BL1595" s="313">
        <f t="shared" si="593"/>
        <v>0</v>
      </c>
      <c r="BM1595" s="314">
        <f t="shared" si="600"/>
        <v>0</v>
      </c>
      <c r="BN1595" s="311">
        <f t="shared" si="594"/>
        <v>0</v>
      </c>
      <c r="BO1595" s="312">
        <f t="shared" si="595"/>
        <v>0</v>
      </c>
      <c r="BP1595" s="313">
        <f t="shared" si="596"/>
        <v>0</v>
      </c>
      <c r="BQ1595" s="314">
        <f t="shared" si="601"/>
        <v>0</v>
      </c>
      <c r="BR1595" s="311">
        <f t="shared" si="597"/>
        <v>0</v>
      </c>
      <c r="BS1595" s="312">
        <f t="shared" si="598"/>
        <v>0</v>
      </c>
      <c r="BT1595" s="313">
        <f t="shared" si="599"/>
        <v>0</v>
      </c>
      <c r="BU1595" s="314">
        <f t="shared" si="602"/>
        <v>0</v>
      </c>
      <c r="BV1595" s="247">
        <f t="shared" si="603"/>
        <v>0</v>
      </c>
      <c r="BW1595" s="310" t="str">
        <f>IF(BV1595=0,"",
IF(SUM($BV$1089:BV1595)=1,BX1595,
IF($BV$1664&gt;SUM($BV$1089:BV1595),_xlfn.CONCAT(", ",BX1595),
IF($BV$1664=SUM($BV$1089:BV1595),_xlfn.CONCAT(" y ",BX1595)))))</f>
        <v/>
      </c>
      <c r="BX1595" s="421">
        <v>507</v>
      </c>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c r="DE1595"/>
      <c r="DF1595"/>
      <c r="DG1595"/>
      <c r="DH1595"/>
      <c r="DI1595"/>
      <c r="DJ1595"/>
      <c r="DK1595"/>
      <c r="DL1595"/>
      <c r="DM1595"/>
      <c r="DN1595"/>
      <c r="DO1595"/>
      <c r="DP1595"/>
      <c r="DQ1595"/>
      <c r="DR1595"/>
      <c r="DS1595"/>
      <c r="DT1595"/>
      <c r="DU1595"/>
      <c r="DV1595"/>
      <c r="DW1595"/>
      <c r="DX1595"/>
      <c r="DY1595"/>
      <c r="DZ1595"/>
      <c r="EA1595"/>
      <c r="EB1595"/>
      <c r="EC1595"/>
    </row>
    <row r="1596" spans="1:133" ht="14.25">
      <c r="A1596" s="405"/>
      <c r="B1596" s="6"/>
      <c r="C1596" s="421" t="s">
        <v>7173</v>
      </c>
      <c r="D1596" s="668" t="str">
        <f>IF($AC$1082="","",IF(HLOOKUP($AC$1082,Presentación!$AQ$3:$BV$574,Presentación!AP511)="","",HLOOKUP($AC$1082,Presentación!$AQ$3:$BV$574,Presentación!AP511,0)))</f>
        <v/>
      </c>
      <c r="E1596" s="669"/>
      <c r="F1596" s="670"/>
      <c r="G1596" s="763" t="str">
        <f>IF($AC$1082="","",IF(HLOOKUP($AC$1082,Presentación!$BZ$3:$DE$574,Presentación!AP511,0)="","",HLOOKUP($AC$1082,Presentación!$BZ$3:$DE$574,Presentación!AP511,0)))</f>
        <v/>
      </c>
      <c r="H1596" s="669"/>
      <c r="I1596" s="669"/>
      <c r="J1596" s="669"/>
      <c r="K1596" s="669"/>
      <c r="L1596" s="670"/>
      <c r="M1596" s="112"/>
      <c r="N1596" s="112"/>
      <c r="O1596" s="112"/>
      <c r="P1596" s="112"/>
      <c r="Q1596" s="112"/>
      <c r="R1596" s="112"/>
      <c r="S1596" s="112"/>
      <c r="T1596" s="112"/>
      <c r="U1596" s="112"/>
      <c r="V1596" s="112"/>
      <c r="W1596" s="112"/>
      <c r="X1596" s="112"/>
      <c r="Y1596" s="112"/>
      <c r="Z1596" s="112"/>
      <c r="AA1596" s="112"/>
      <c r="AB1596" s="112"/>
      <c r="AC1596" s="112"/>
      <c r="AD1596" s="112"/>
      <c r="AE1596" s="93"/>
      <c r="AG1596">
        <f t="shared" si="565"/>
        <v>0</v>
      </c>
      <c r="AH1596" s="247">
        <f t="shared" si="566"/>
        <v>0</v>
      </c>
      <c r="AI1596" s="310" t="str">
        <f>IF(AH1596=0,"",
IF(SUM($AH$1088:AH1596)=1,AJ1596,
IF($AH$1663&gt;SUM($AH$1088:AH1596),_xlfn.CONCAT(", ",AJ1596),
IF($AH$1663=SUM($AH$1088:AH1596),_xlfn.CONCAT(" y ",AJ1596)))))</f>
        <v/>
      </c>
      <c r="AJ1596" s="421">
        <v>509</v>
      </c>
      <c r="AK1596">
        <f t="shared" si="564"/>
        <v>0</v>
      </c>
      <c r="AL1596">
        <f t="shared" si="567"/>
        <v>0</v>
      </c>
      <c r="AM1596">
        <f t="shared" si="568"/>
        <v>0</v>
      </c>
      <c r="AN1596">
        <f t="shared" si="569"/>
        <v>0</v>
      </c>
      <c r="AO1596">
        <f t="shared" si="570"/>
        <v>0</v>
      </c>
      <c r="AP1596">
        <f t="shared" si="571"/>
        <v>0</v>
      </c>
      <c r="AQ1596">
        <f t="shared" si="572"/>
        <v>0</v>
      </c>
      <c r="AR1596">
        <f t="shared" si="573"/>
        <v>0</v>
      </c>
      <c r="AS1596">
        <f t="shared" si="574"/>
        <v>0</v>
      </c>
      <c r="AT1596">
        <f t="shared" si="575"/>
        <v>0</v>
      </c>
      <c r="AU1596">
        <f t="shared" si="576"/>
        <v>0</v>
      </c>
      <c r="AV1596">
        <f t="shared" si="577"/>
        <v>0</v>
      </c>
      <c r="AW1596">
        <f t="shared" si="578"/>
        <v>0</v>
      </c>
      <c r="AX1596">
        <f t="shared" si="579"/>
        <v>0</v>
      </c>
      <c r="AY1596">
        <f t="shared" si="580"/>
        <v>0</v>
      </c>
      <c r="AZ1596">
        <f t="shared" si="581"/>
        <v>0</v>
      </c>
      <c r="BA1596">
        <f t="shared" si="582"/>
        <v>0</v>
      </c>
      <c r="BB1596">
        <f t="shared" si="583"/>
        <v>0</v>
      </c>
      <c r="BC1596">
        <f t="shared" si="584"/>
        <v>0</v>
      </c>
      <c r="BD1596">
        <f t="shared" si="585"/>
        <v>0</v>
      </c>
      <c r="BE1596">
        <f t="shared" si="586"/>
        <v>0</v>
      </c>
      <c r="BF1596">
        <f t="shared" si="587"/>
        <v>0</v>
      </c>
      <c r="BG1596">
        <f t="shared" si="588"/>
        <v>0</v>
      </c>
      <c r="BH1596">
        <f t="shared" si="589"/>
        <v>0</v>
      </c>
      <c r="BI1596">
        <f t="shared" si="590"/>
        <v>0</v>
      </c>
      <c r="BJ1596" s="311">
        <f t="shared" si="591"/>
        <v>0</v>
      </c>
      <c r="BK1596" s="312">
        <f t="shared" si="592"/>
        <v>0</v>
      </c>
      <c r="BL1596" s="313">
        <f t="shared" si="593"/>
        <v>0</v>
      </c>
      <c r="BM1596" s="314">
        <f t="shared" si="600"/>
        <v>0</v>
      </c>
      <c r="BN1596" s="311">
        <f t="shared" si="594"/>
        <v>0</v>
      </c>
      <c r="BO1596" s="312">
        <f t="shared" si="595"/>
        <v>0</v>
      </c>
      <c r="BP1596" s="313">
        <f t="shared" si="596"/>
        <v>0</v>
      </c>
      <c r="BQ1596" s="314">
        <f t="shared" si="601"/>
        <v>0</v>
      </c>
      <c r="BR1596" s="311">
        <f t="shared" si="597"/>
        <v>0</v>
      </c>
      <c r="BS1596" s="312">
        <f t="shared" si="598"/>
        <v>0</v>
      </c>
      <c r="BT1596" s="313">
        <f t="shared" si="599"/>
        <v>0</v>
      </c>
      <c r="BU1596" s="314">
        <f t="shared" si="602"/>
        <v>0</v>
      </c>
      <c r="BV1596" s="247">
        <f t="shared" si="603"/>
        <v>0</v>
      </c>
      <c r="BW1596" s="310" t="str">
        <f>IF(BV1596=0,"",
IF(SUM($BV$1089:BV1596)=1,BX1596,
IF($BV$1664&gt;SUM($BV$1089:BV1596),_xlfn.CONCAT(", ",BX1596),
IF($BV$1664=SUM($BV$1089:BV1596),_xlfn.CONCAT(" y ",BX1596)))))</f>
        <v/>
      </c>
      <c r="BX1596" s="421">
        <v>508</v>
      </c>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c r="DV1596"/>
      <c r="DW1596"/>
      <c r="DX1596"/>
      <c r="DY1596"/>
      <c r="DZ1596"/>
      <c r="EA1596"/>
      <c r="EB1596"/>
      <c r="EC1596"/>
    </row>
    <row r="1597" spans="1:133" ht="14.25">
      <c r="A1597" s="405"/>
      <c r="B1597" s="6"/>
      <c r="C1597" s="421" t="s">
        <v>7174</v>
      </c>
      <c r="D1597" s="668" t="str">
        <f>IF($AC$1082="","",IF(HLOOKUP($AC$1082,Presentación!$AQ$3:$BV$574,Presentación!AP512)="","",HLOOKUP($AC$1082,Presentación!$AQ$3:$BV$574,Presentación!AP512,0)))</f>
        <v/>
      </c>
      <c r="E1597" s="669"/>
      <c r="F1597" s="670"/>
      <c r="G1597" s="763" t="str">
        <f>IF($AC$1082="","",IF(HLOOKUP($AC$1082,Presentación!$BZ$3:$DE$574,Presentación!AP512,0)="","",HLOOKUP($AC$1082,Presentación!$BZ$3:$DE$574,Presentación!AP512,0)))</f>
        <v/>
      </c>
      <c r="H1597" s="669"/>
      <c r="I1597" s="669"/>
      <c r="J1597" s="669"/>
      <c r="K1597" s="669"/>
      <c r="L1597" s="670"/>
      <c r="M1597" s="112"/>
      <c r="N1597" s="112"/>
      <c r="O1597" s="112"/>
      <c r="P1597" s="112"/>
      <c r="Q1597" s="112"/>
      <c r="R1597" s="112"/>
      <c r="S1597" s="112"/>
      <c r="T1597" s="112"/>
      <c r="U1597" s="112"/>
      <c r="V1597" s="112"/>
      <c r="W1597" s="112"/>
      <c r="X1597" s="112"/>
      <c r="Y1597" s="112"/>
      <c r="Z1597" s="112"/>
      <c r="AA1597" s="112"/>
      <c r="AB1597" s="112"/>
      <c r="AC1597" s="112"/>
      <c r="AD1597" s="112"/>
      <c r="AE1597" s="93"/>
      <c r="AG1597">
        <f t="shared" si="565"/>
        <v>0</v>
      </c>
      <c r="AH1597" s="247">
        <f t="shared" si="566"/>
        <v>0</v>
      </c>
      <c r="AI1597" s="310" t="str">
        <f>IF(AH1597=0,"",
IF(SUM($AH$1088:AH1597)=1,AJ1597,
IF($AH$1663&gt;SUM($AH$1088:AH1597),_xlfn.CONCAT(", ",AJ1597),
IF($AH$1663=SUM($AH$1088:AH1597),_xlfn.CONCAT(" y ",AJ1597)))))</f>
        <v/>
      </c>
      <c r="AJ1597" s="421">
        <v>510</v>
      </c>
      <c r="AK1597">
        <f t="shared" si="564"/>
        <v>0</v>
      </c>
      <c r="AL1597">
        <f t="shared" si="567"/>
        <v>0</v>
      </c>
      <c r="AM1597">
        <f t="shared" si="568"/>
        <v>0</v>
      </c>
      <c r="AN1597">
        <f t="shared" si="569"/>
        <v>0</v>
      </c>
      <c r="AO1597">
        <f t="shared" si="570"/>
        <v>0</v>
      </c>
      <c r="AP1597">
        <f t="shared" si="571"/>
        <v>0</v>
      </c>
      <c r="AQ1597">
        <f t="shared" si="572"/>
        <v>0</v>
      </c>
      <c r="AR1597">
        <f t="shared" si="573"/>
        <v>0</v>
      </c>
      <c r="AS1597">
        <f t="shared" si="574"/>
        <v>0</v>
      </c>
      <c r="AT1597">
        <f t="shared" si="575"/>
        <v>0</v>
      </c>
      <c r="AU1597">
        <f t="shared" si="576"/>
        <v>0</v>
      </c>
      <c r="AV1597">
        <f t="shared" si="577"/>
        <v>0</v>
      </c>
      <c r="AW1597">
        <f t="shared" si="578"/>
        <v>0</v>
      </c>
      <c r="AX1597">
        <f t="shared" si="579"/>
        <v>0</v>
      </c>
      <c r="AY1597">
        <f t="shared" si="580"/>
        <v>0</v>
      </c>
      <c r="AZ1597">
        <f t="shared" si="581"/>
        <v>0</v>
      </c>
      <c r="BA1597">
        <f t="shared" si="582"/>
        <v>0</v>
      </c>
      <c r="BB1597">
        <f t="shared" si="583"/>
        <v>0</v>
      </c>
      <c r="BC1597">
        <f t="shared" si="584"/>
        <v>0</v>
      </c>
      <c r="BD1597">
        <f t="shared" si="585"/>
        <v>0</v>
      </c>
      <c r="BE1597">
        <f t="shared" si="586"/>
        <v>0</v>
      </c>
      <c r="BF1597">
        <f t="shared" si="587"/>
        <v>0</v>
      </c>
      <c r="BG1597">
        <f t="shared" si="588"/>
        <v>0</v>
      </c>
      <c r="BH1597">
        <f t="shared" si="589"/>
        <v>0</v>
      </c>
      <c r="BI1597">
        <f t="shared" si="590"/>
        <v>0</v>
      </c>
      <c r="BJ1597" s="311">
        <f t="shared" si="591"/>
        <v>0</v>
      </c>
      <c r="BK1597" s="312">
        <f t="shared" si="592"/>
        <v>0</v>
      </c>
      <c r="BL1597" s="313">
        <f t="shared" si="593"/>
        <v>0</v>
      </c>
      <c r="BM1597" s="314">
        <f t="shared" si="600"/>
        <v>0</v>
      </c>
      <c r="BN1597" s="311">
        <f t="shared" si="594"/>
        <v>0</v>
      </c>
      <c r="BO1597" s="312">
        <f t="shared" si="595"/>
        <v>0</v>
      </c>
      <c r="BP1597" s="313">
        <f t="shared" si="596"/>
        <v>0</v>
      </c>
      <c r="BQ1597" s="314">
        <f t="shared" si="601"/>
        <v>0</v>
      </c>
      <c r="BR1597" s="311">
        <f t="shared" si="597"/>
        <v>0</v>
      </c>
      <c r="BS1597" s="312">
        <f t="shared" si="598"/>
        <v>0</v>
      </c>
      <c r="BT1597" s="313">
        <f t="shared" si="599"/>
        <v>0</v>
      </c>
      <c r="BU1597" s="314">
        <f t="shared" si="602"/>
        <v>0</v>
      </c>
      <c r="BV1597" s="247">
        <f t="shared" si="603"/>
        <v>0</v>
      </c>
      <c r="BW1597" s="310" t="str">
        <f>IF(BV1597=0,"",
IF(SUM($BV$1089:BV1597)=1,BX1597,
IF($BV$1664&gt;SUM($BV$1089:BV1597),_xlfn.CONCAT(", ",BX1597),
IF($BV$1664=SUM($BV$1089:BV1597),_xlfn.CONCAT(" y ",BX1597)))))</f>
        <v/>
      </c>
      <c r="BX1597" s="421">
        <v>509</v>
      </c>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c r="DV1597"/>
      <c r="DW1597"/>
      <c r="DX1597"/>
      <c r="DY1597"/>
      <c r="DZ1597"/>
      <c r="EA1597"/>
      <c r="EB1597"/>
      <c r="EC1597"/>
    </row>
    <row r="1598" spans="1:133" ht="14.25">
      <c r="A1598" s="405"/>
      <c r="B1598" s="6"/>
      <c r="C1598" s="421" t="s">
        <v>7175</v>
      </c>
      <c r="D1598" s="668" t="str">
        <f>IF($AC$1082="","",IF(HLOOKUP($AC$1082,Presentación!$AQ$3:$BV$574,Presentación!AP513)="","",HLOOKUP($AC$1082,Presentación!$AQ$3:$BV$574,Presentación!AP513,0)))</f>
        <v/>
      </c>
      <c r="E1598" s="669"/>
      <c r="F1598" s="670"/>
      <c r="G1598" s="763" t="str">
        <f>IF($AC$1082="","",IF(HLOOKUP($AC$1082,Presentación!$BZ$3:$DE$574,Presentación!AP513,0)="","",HLOOKUP($AC$1082,Presentación!$BZ$3:$DE$574,Presentación!AP513,0)))</f>
        <v/>
      </c>
      <c r="H1598" s="669"/>
      <c r="I1598" s="669"/>
      <c r="J1598" s="669"/>
      <c r="K1598" s="669"/>
      <c r="L1598" s="670"/>
      <c r="M1598" s="112"/>
      <c r="N1598" s="112"/>
      <c r="O1598" s="112"/>
      <c r="P1598" s="112"/>
      <c r="Q1598" s="112"/>
      <c r="R1598" s="112"/>
      <c r="S1598" s="112"/>
      <c r="T1598" s="112"/>
      <c r="U1598" s="112"/>
      <c r="V1598" s="112"/>
      <c r="W1598" s="112"/>
      <c r="X1598" s="112"/>
      <c r="Y1598" s="112"/>
      <c r="Z1598" s="112"/>
      <c r="AA1598" s="112"/>
      <c r="AB1598" s="112"/>
      <c r="AC1598" s="112"/>
      <c r="AD1598" s="112"/>
      <c r="AE1598" s="93"/>
      <c r="AG1598">
        <f t="shared" si="565"/>
        <v>0</v>
      </c>
      <c r="AH1598" s="247">
        <f t="shared" si="566"/>
        <v>0</v>
      </c>
      <c r="AI1598" s="310" t="str">
        <f>IF(AH1598=0,"",
IF(SUM($AH$1088:AH1598)=1,AJ1598,
IF($AH$1663&gt;SUM($AH$1088:AH1598),_xlfn.CONCAT(", ",AJ1598),
IF($AH$1663=SUM($AH$1088:AH1598),_xlfn.CONCAT(" y ",AJ1598)))))</f>
        <v/>
      </c>
      <c r="AJ1598" s="421">
        <v>511</v>
      </c>
      <c r="AK1598">
        <f t="shared" si="564"/>
        <v>0</v>
      </c>
      <c r="AL1598">
        <f t="shared" si="567"/>
        <v>0</v>
      </c>
      <c r="AM1598">
        <f t="shared" si="568"/>
        <v>0</v>
      </c>
      <c r="AN1598">
        <f t="shared" si="569"/>
        <v>0</v>
      </c>
      <c r="AO1598">
        <f t="shared" si="570"/>
        <v>0</v>
      </c>
      <c r="AP1598">
        <f t="shared" si="571"/>
        <v>0</v>
      </c>
      <c r="AQ1598">
        <f t="shared" si="572"/>
        <v>0</v>
      </c>
      <c r="AR1598">
        <f t="shared" si="573"/>
        <v>0</v>
      </c>
      <c r="AS1598">
        <f t="shared" si="574"/>
        <v>0</v>
      </c>
      <c r="AT1598">
        <f t="shared" si="575"/>
        <v>0</v>
      </c>
      <c r="AU1598">
        <f t="shared" si="576"/>
        <v>0</v>
      </c>
      <c r="AV1598">
        <f t="shared" si="577"/>
        <v>0</v>
      </c>
      <c r="AW1598">
        <f t="shared" si="578"/>
        <v>0</v>
      </c>
      <c r="AX1598">
        <f t="shared" si="579"/>
        <v>0</v>
      </c>
      <c r="AY1598">
        <f t="shared" si="580"/>
        <v>0</v>
      </c>
      <c r="AZ1598">
        <f t="shared" si="581"/>
        <v>0</v>
      </c>
      <c r="BA1598">
        <f t="shared" si="582"/>
        <v>0</v>
      </c>
      <c r="BB1598">
        <f t="shared" si="583"/>
        <v>0</v>
      </c>
      <c r="BC1598">
        <f t="shared" si="584"/>
        <v>0</v>
      </c>
      <c r="BD1598">
        <f t="shared" si="585"/>
        <v>0</v>
      </c>
      <c r="BE1598">
        <f t="shared" si="586"/>
        <v>0</v>
      </c>
      <c r="BF1598">
        <f t="shared" si="587"/>
        <v>0</v>
      </c>
      <c r="BG1598">
        <f t="shared" si="588"/>
        <v>0</v>
      </c>
      <c r="BH1598">
        <f t="shared" si="589"/>
        <v>0</v>
      </c>
      <c r="BI1598">
        <f t="shared" si="590"/>
        <v>0</v>
      </c>
      <c r="BJ1598" s="311">
        <f t="shared" si="591"/>
        <v>0</v>
      </c>
      <c r="BK1598" s="312">
        <f t="shared" si="592"/>
        <v>0</v>
      </c>
      <c r="BL1598" s="313">
        <f t="shared" si="593"/>
        <v>0</v>
      </c>
      <c r="BM1598" s="314">
        <f t="shared" si="600"/>
        <v>0</v>
      </c>
      <c r="BN1598" s="311">
        <f t="shared" si="594"/>
        <v>0</v>
      </c>
      <c r="BO1598" s="312">
        <f t="shared" si="595"/>
        <v>0</v>
      </c>
      <c r="BP1598" s="313">
        <f t="shared" si="596"/>
        <v>0</v>
      </c>
      <c r="BQ1598" s="314">
        <f t="shared" si="601"/>
        <v>0</v>
      </c>
      <c r="BR1598" s="311">
        <f t="shared" si="597"/>
        <v>0</v>
      </c>
      <c r="BS1598" s="312">
        <f t="shared" si="598"/>
        <v>0</v>
      </c>
      <c r="BT1598" s="313">
        <f t="shared" si="599"/>
        <v>0</v>
      </c>
      <c r="BU1598" s="314">
        <f t="shared" si="602"/>
        <v>0</v>
      </c>
      <c r="BV1598" s="247">
        <f t="shared" si="603"/>
        <v>0</v>
      </c>
      <c r="BW1598" s="310" t="str">
        <f>IF(BV1598=0,"",
IF(SUM($BV$1089:BV1598)=1,BX1598,
IF($BV$1664&gt;SUM($BV$1089:BV1598),_xlfn.CONCAT(", ",BX1598),
IF($BV$1664=SUM($BV$1089:BV1598),_xlfn.CONCAT(" y ",BX1598)))))</f>
        <v/>
      </c>
      <c r="BX1598" s="421">
        <v>510</v>
      </c>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c r="DV1598"/>
      <c r="DW1598"/>
      <c r="DX1598"/>
      <c r="DY1598"/>
      <c r="DZ1598"/>
      <c r="EA1598"/>
      <c r="EB1598"/>
      <c r="EC1598"/>
    </row>
    <row r="1599" spans="1:133" ht="14.25">
      <c r="A1599" s="405"/>
      <c r="B1599" s="6"/>
      <c r="C1599" s="421" t="s">
        <v>7176</v>
      </c>
      <c r="D1599" s="668" t="str">
        <f>IF($AC$1082="","",IF(HLOOKUP($AC$1082,Presentación!$AQ$3:$BV$574,Presentación!AP514)="","",HLOOKUP($AC$1082,Presentación!$AQ$3:$BV$574,Presentación!AP514,0)))</f>
        <v/>
      </c>
      <c r="E1599" s="669"/>
      <c r="F1599" s="670"/>
      <c r="G1599" s="763" t="str">
        <f>IF($AC$1082="","",IF(HLOOKUP($AC$1082,Presentación!$BZ$3:$DE$574,Presentación!AP514,0)="","",HLOOKUP($AC$1082,Presentación!$BZ$3:$DE$574,Presentación!AP514,0)))</f>
        <v/>
      </c>
      <c r="H1599" s="669"/>
      <c r="I1599" s="669"/>
      <c r="J1599" s="669"/>
      <c r="K1599" s="669"/>
      <c r="L1599" s="670"/>
      <c r="M1599" s="112"/>
      <c r="N1599" s="112"/>
      <c r="O1599" s="112"/>
      <c r="P1599" s="112"/>
      <c r="Q1599" s="112"/>
      <c r="R1599" s="112"/>
      <c r="S1599" s="112"/>
      <c r="T1599" s="112"/>
      <c r="U1599" s="112"/>
      <c r="V1599" s="112"/>
      <c r="W1599" s="112"/>
      <c r="X1599" s="112"/>
      <c r="Y1599" s="112"/>
      <c r="Z1599" s="112"/>
      <c r="AA1599" s="112"/>
      <c r="AB1599" s="112"/>
      <c r="AC1599" s="112"/>
      <c r="AD1599" s="112"/>
      <c r="AE1599" s="93"/>
      <c r="AG1599">
        <f t="shared" si="565"/>
        <v>0</v>
      </c>
      <c r="AH1599" s="247">
        <f t="shared" si="566"/>
        <v>0</v>
      </c>
      <c r="AI1599" s="310" t="str">
        <f>IF(AH1599=0,"",
IF(SUM($AH$1088:AH1599)=1,AJ1599,
IF($AH$1663&gt;SUM($AH$1088:AH1599),_xlfn.CONCAT(", ",AJ1599),
IF($AH$1663=SUM($AH$1088:AH1599),_xlfn.CONCAT(" y ",AJ1599)))))</f>
        <v/>
      </c>
      <c r="AJ1599" s="421">
        <v>512</v>
      </c>
      <c r="AK1599">
        <f t="shared" si="564"/>
        <v>0</v>
      </c>
      <c r="AL1599">
        <f t="shared" si="567"/>
        <v>0</v>
      </c>
      <c r="AM1599">
        <f t="shared" si="568"/>
        <v>0</v>
      </c>
      <c r="AN1599">
        <f t="shared" si="569"/>
        <v>0</v>
      </c>
      <c r="AO1599">
        <f t="shared" si="570"/>
        <v>0</v>
      </c>
      <c r="AP1599">
        <f t="shared" si="571"/>
        <v>0</v>
      </c>
      <c r="AQ1599">
        <f t="shared" si="572"/>
        <v>0</v>
      </c>
      <c r="AR1599">
        <f t="shared" si="573"/>
        <v>0</v>
      </c>
      <c r="AS1599">
        <f t="shared" si="574"/>
        <v>0</v>
      </c>
      <c r="AT1599">
        <f t="shared" si="575"/>
        <v>0</v>
      </c>
      <c r="AU1599">
        <f t="shared" si="576"/>
        <v>0</v>
      </c>
      <c r="AV1599">
        <f t="shared" si="577"/>
        <v>0</v>
      </c>
      <c r="AW1599">
        <f t="shared" si="578"/>
        <v>0</v>
      </c>
      <c r="AX1599">
        <f t="shared" si="579"/>
        <v>0</v>
      </c>
      <c r="AY1599">
        <f t="shared" si="580"/>
        <v>0</v>
      </c>
      <c r="AZ1599">
        <f t="shared" si="581"/>
        <v>0</v>
      </c>
      <c r="BA1599">
        <f t="shared" si="582"/>
        <v>0</v>
      </c>
      <c r="BB1599">
        <f t="shared" si="583"/>
        <v>0</v>
      </c>
      <c r="BC1599">
        <f t="shared" si="584"/>
        <v>0</v>
      </c>
      <c r="BD1599">
        <f t="shared" si="585"/>
        <v>0</v>
      </c>
      <c r="BE1599">
        <f t="shared" si="586"/>
        <v>0</v>
      </c>
      <c r="BF1599">
        <f t="shared" si="587"/>
        <v>0</v>
      </c>
      <c r="BG1599">
        <f t="shared" si="588"/>
        <v>0</v>
      </c>
      <c r="BH1599">
        <f t="shared" si="589"/>
        <v>0</v>
      </c>
      <c r="BI1599">
        <f t="shared" si="590"/>
        <v>0</v>
      </c>
      <c r="BJ1599" s="311">
        <f t="shared" si="591"/>
        <v>0</v>
      </c>
      <c r="BK1599" s="312">
        <f t="shared" si="592"/>
        <v>0</v>
      </c>
      <c r="BL1599" s="313">
        <f t="shared" si="593"/>
        <v>0</v>
      </c>
      <c r="BM1599" s="314">
        <f t="shared" si="600"/>
        <v>0</v>
      </c>
      <c r="BN1599" s="311">
        <f t="shared" si="594"/>
        <v>0</v>
      </c>
      <c r="BO1599" s="312">
        <f t="shared" si="595"/>
        <v>0</v>
      </c>
      <c r="BP1599" s="313">
        <f t="shared" si="596"/>
        <v>0</v>
      </c>
      <c r="BQ1599" s="314">
        <f t="shared" si="601"/>
        <v>0</v>
      </c>
      <c r="BR1599" s="311">
        <f t="shared" si="597"/>
        <v>0</v>
      </c>
      <c r="BS1599" s="312">
        <f t="shared" si="598"/>
        <v>0</v>
      </c>
      <c r="BT1599" s="313">
        <f t="shared" si="599"/>
        <v>0</v>
      </c>
      <c r="BU1599" s="314">
        <f t="shared" si="602"/>
        <v>0</v>
      </c>
      <c r="BV1599" s="247">
        <f t="shared" si="603"/>
        <v>0</v>
      </c>
      <c r="BW1599" s="310" t="str">
        <f>IF(BV1599=0,"",
IF(SUM($BV$1089:BV1599)=1,BX1599,
IF($BV$1664&gt;SUM($BV$1089:BV1599),_xlfn.CONCAT(", ",BX1599),
IF($BV$1664=SUM($BV$1089:BV1599),_xlfn.CONCAT(" y ",BX1599)))))</f>
        <v/>
      </c>
      <c r="BX1599" s="421">
        <v>511</v>
      </c>
      <c r="BY1599"/>
      <c r="BZ1599"/>
      <c r="CA1599"/>
      <c r="CB1599"/>
      <c r="CC1599"/>
      <c r="CD1599"/>
      <c r="CE1599"/>
      <c r="CF1599"/>
      <c r="CG1599"/>
      <c r="CH1599"/>
      <c r="CI1599"/>
      <c r="CJ1599"/>
      <c r="CK1599"/>
      <c r="CL1599"/>
      <c r="CM1599"/>
      <c r="CN1599"/>
      <c r="CO1599"/>
      <c r="CP1599"/>
      <c r="CQ1599"/>
      <c r="CR1599"/>
      <c r="CS1599"/>
      <c r="CT1599"/>
      <c r="CU1599"/>
      <c r="CV1599"/>
      <c r="CW1599"/>
      <c r="CX1599"/>
      <c r="CY1599"/>
      <c r="CZ1599"/>
      <c r="DA1599"/>
      <c r="DB1599"/>
      <c r="DC1599"/>
      <c r="DD1599"/>
      <c r="DE1599"/>
      <c r="DF1599"/>
      <c r="DG1599"/>
      <c r="DH1599"/>
      <c r="DI1599"/>
      <c r="DJ1599"/>
      <c r="DK1599"/>
      <c r="DL1599"/>
      <c r="DM1599"/>
      <c r="DN1599"/>
      <c r="DO1599"/>
      <c r="DP1599"/>
      <c r="DQ1599"/>
      <c r="DR1599"/>
      <c r="DS1599"/>
      <c r="DT1599"/>
      <c r="DU1599"/>
      <c r="DV1599"/>
      <c r="DW1599"/>
      <c r="DX1599"/>
      <c r="DY1599"/>
      <c r="DZ1599"/>
      <c r="EA1599"/>
      <c r="EB1599"/>
      <c r="EC1599"/>
    </row>
    <row r="1600" spans="1:133" ht="14.25">
      <c r="A1600" s="405"/>
      <c r="B1600" s="6"/>
      <c r="C1600" s="421" t="s">
        <v>7177</v>
      </c>
      <c r="D1600" s="668" t="str">
        <f>IF($AC$1082="","",IF(HLOOKUP($AC$1082,Presentación!$AQ$3:$BV$574,Presentación!AP515)="","",HLOOKUP($AC$1082,Presentación!$AQ$3:$BV$574,Presentación!AP515,0)))</f>
        <v/>
      </c>
      <c r="E1600" s="669"/>
      <c r="F1600" s="670"/>
      <c r="G1600" s="763" t="str">
        <f>IF($AC$1082="","",IF(HLOOKUP($AC$1082,Presentación!$BZ$3:$DE$574,Presentación!AP515,0)="","",HLOOKUP($AC$1082,Presentación!$BZ$3:$DE$574,Presentación!AP515,0)))</f>
        <v/>
      </c>
      <c r="H1600" s="669"/>
      <c r="I1600" s="669"/>
      <c r="J1600" s="669"/>
      <c r="K1600" s="669"/>
      <c r="L1600" s="670"/>
      <c r="M1600" s="112"/>
      <c r="N1600" s="112"/>
      <c r="O1600" s="112"/>
      <c r="P1600" s="112"/>
      <c r="Q1600" s="112"/>
      <c r="R1600" s="112"/>
      <c r="S1600" s="112"/>
      <c r="T1600" s="112"/>
      <c r="U1600" s="112"/>
      <c r="V1600" s="112"/>
      <c r="W1600" s="112"/>
      <c r="X1600" s="112"/>
      <c r="Y1600" s="112"/>
      <c r="Z1600" s="112"/>
      <c r="AA1600" s="112"/>
      <c r="AB1600" s="112"/>
      <c r="AC1600" s="112"/>
      <c r="AD1600" s="112"/>
      <c r="AE1600" s="93"/>
      <c r="AG1600">
        <f t="shared" si="565"/>
        <v>0</v>
      </c>
      <c r="AH1600" s="247">
        <f t="shared" si="566"/>
        <v>0</v>
      </c>
      <c r="AI1600" s="310" t="str">
        <f>IF(AH1600=0,"",
IF(SUM($AH$1088:AH1600)=1,AJ1600,
IF($AH$1663&gt;SUM($AH$1088:AH1600),_xlfn.CONCAT(", ",AJ1600),
IF($AH$1663=SUM($AH$1088:AH1600),_xlfn.CONCAT(" y ",AJ1600)))))</f>
        <v/>
      </c>
      <c r="AJ1600" s="421">
        <v>513</v>
      </c>
      <c r="AK1600">
        <f t="shared" ref="AK1600:AK1661" si="604">IF(D1601="",IF(COUNTA(M1601:AD1601,M2182:AD2182,M2763:AD2763)=0,0,1),0)</f>
        <v>0</v>
      </c>
      <c r="AL1600">
        <f t="shared" si="567"/>
        <v>0</v>
      </c>
      <c r="AM1600">
        <f t="shared" si="568"/>
        <v>0</v>
      </c>
      <c r="AN1600">
        <f t="shared" si="569"/>
        <v>0</v>
      </c>
      <c r="AO1600">
        <f t="shared" si="570"/>
        <v>0</v>
      </c>
      <c r="AP1600">
        <f t="shared" si="571"/>
        <v>0</v>
      </c>
      <c r="AQ1600">
        <f t="shared" si="572"/>
        <v>0</v>
      </c>
      <c r="AR1600">
        <f t="shared" si="573"/>
        <v>0</v>
      </c>
      <c r="AS1600">
        <f t="shared" si="574"/>
        <v>0</v>
      </c>
      <c r="AT1600">
        <f t="shared" si="575"/>
        <v>0</v>
      </c>
      <c r="AU1600">
        <f t="shared" si="576"/>
        <v>0</v>
      </c>
      <c r="AV1600">
        <f t="shared" si="577"/>
        <v>0</v>
      </c>
      <c r="AW1600">
        <f t="shared" si="578"/>
        <v>0</v>
      </c>
      <c r="AX1600">
        <f t="shared" si="579"/>
        <v>0</v>
      </c>
      <c r="AY1600">
        <f t="shared" si="580"/>
        <v>0</v>
      </c>
      <c r="AZ1600">
        <f t="shared" si="581"/>
        <v>0</v>
      </c>
      <c r="BA1600">
        <f t="shared" si="582"/>
        <v>0</v>
      </c>
      <c r="BB1600">
        <f t="shared" si="583"/>
        <v>0</v>
      </c>
      <c r="BC1600">
        <f t="shared" si="584"/>
        <v>0</v>
      </c>
      <c r="BD1600">
        <f t="shared" si="585"/>
        <v>0</v>
      </c>
      <c r="BE1600">
        <f t="shared" si="586"/>
        <v>0</v>
      </c>
      <c r="BF1600">
        <f t="shared" si="587"/>
        <v>0</v>
      </c>
      <c r="BG1600">
        <f t="shared" si="588"/>
        <v>0</v>
      </c>
      <c r="BH1600">
        <f t="shared" si="589"/>
        <v>0</v>
      </c>
      <c r="BI1600">
        <f t="shared" si="590"/>
        <v>0</v>
      </c>
      <c r="BJ1600" s="311">
        <f t="shared" si="591"/>
        <v>0</v>
      </c>
      <c r="BK1600" s="312">
        <f t="shared" si="592"/>
        <v>0</v>
      </c>
      <c r="BL1600" s="313">
        <f t="shared" si="593"/>
        <v>0</v>
      </c>
      <c r="BM1600" s="314">
        <f t="shared" si="600"/>
        <v>0</v>
      </c>
      <c r="BN1600" s="311">
        <f t="shared" si="594"/>
        <v>0</v>
      </c>
      <c r="BO1600" s="312">
        <f t="shared" si="595"/>
        <v>0</v>
      </c>
      <c r="BP1600" s="313">
        <f t="shared" si="596"/>
        <v>0</v>
      </c>
      <c r="BQ1600" s="314">
        <f t="shared" si="601"/>
        <v>0</v>
      </c>
      <c r="BR1600" s="311">
        <f t="shared" si="597"/>
        <v>0</v>
      </c>
      <c r="BS1600" s="312">
        <f t="shared" si="598"/>
        <v>0</v>
      </c>
      <c r="BT1600" s="313">
        <f t="shared" si="599"/>
        <v>0</v>
      </c>
      <c r="BU1600" s="314">
        <f t="shared" si="602"/>
        <v>0</v>
      </c>
      <c r="BV1600" s="247">
        <f t="shared" si="603"/>
        <v>0</v>
      </c>
      <c r="BW1600" s="310" t="str">
        <f>IF(BV1600=0,"",
IF(SUM($BV$1089:BV1600)=1,BX1600,
IF($BV$1664&gt;SUM($BV$1089:BV1600),_xlfn.CONCAT(", ",BX1600),
IF($BV$1664=SUM($BV$1089:BV1600),_xlfn.CONCAT(" y ",BX1600)))))</f>
        <v/>
      </c>
      <c r="BX1600" s="421">
        <v>512</v>
      </c>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I1600"/>
      <c r="DJ1600"/>
      <c r="DK1600"/>
      <c r="DL1600"/>
      <c r="DM1600"/>
      <c r="DN1600"/>
      <c r="DO1600"/>
      <c r="DP1600"/>
      <c r="DQ1600"/>
      <c r="DR1600"/>
      <c r="DS1600"/>
      <c r="DT1600"/>
      <c r="DU1600"/>
      <c r="DV1600"/>
      <c r="DW1600"/>
      <c r="DX1600"/>
      <c r="DY1600"/>
      <c r="DZ1600"/>
      <c r="EA1600"/>
      <c r="EB1600"/>
      <c r="EC1600"/>
    </row>
    <row r="1601" spans="1:133" ht="14.25">
      <c r="A1601" s="405"/>
      <c r="B1601" s="6"/>
      <c r="C1601" s="421" t="s">
        <v>7178</v>
      </c>
      <c r="D1601" s="668" t="str">
        <f>IF($AC$1082="","",IF(HLOOKUP($AC$1082,Presentación!$AQ$3:$BV$574,Presentación!AP516)="","",HLOOKUP($AC$1082,Presentación!$AQ$3:$BV$574,Presentación!AP516,0)))</f>
        <v/>
      </c>
      <c r="E1601" s="669"/>
      <c r="F1601" s="670"/>
      <c r="G1601" s="763" t="str">
        <f>IF($AC$1082="","",IF(HLOOKUP($AC$1082,Presentación!$BZ$3:$DE$574,Presentación!AP516,0)="","",HLOOKUP($AC$1082,Presentación!$BZ$3:$DE$574,Presentación!AP516,0)))</f>
        <v/>
      </c>
      <c r="H1601" s="669"/>
      <c r="I1601" s="669"/>
      <c r="J1601" s="669"/>
      <c r="K1601" s="669"/>
      <c r="L1601" s="670"/>
      <c r="M1601" s="112"/>
      <c r="N1601" s="112"/>
      <c r="O1601" s="112"/>
      <c r="P1601" s="112"/>
      <c r="Q1601" s="112"/>
      <c r="R1601" s="112"/>
      <c r="S1601" s="112"/>
      <c r="T1601" s="112"/>
      <c r="U1601" s="112"/>
      <c r="V1601" s="112"/>
      <c r="W1601" s="112"/>
      <c r="X1601" s="112"/>
      <c r="Y1601" s="112"/>
      <c r="Z1601" s="112"/>
      <c r="AA1601" s="112"/>
      <c r="AB1601" s="112"/>
      <c r="AC1601" s="112"/>
      <c r="AD1601" s="112"/>
      <c r="AE1601" s="93"/>
      <c r="AG1601">
        <f t="shared" ref="AG1601:AG1661" si="605">IF(D1602&lt;&gt;"",IF(OR(COUNTA(M1602:AD1602,M2183:AD2183,M2764:AD2764)=0,COUNTA(M1602:AD1602,M2183:AD2183,M2764:AD2764)=54),0,1),0)</f>
        <v>0</v>
      </c>
      <c r="AH1601" s="247">
        <f t="shared" ref="AH1601:AH1661" si="606">IF(AG1601=0,0,1)</f>
        <v>0</v>
      </c>
      <c r="AI1601" s="310" t="str">
        <f>IF(AH1601=0,"",
IF(SUM($AH$1088:AH1601)=1,AJ1601,
IF($AH$1663&gt;SUM($AH$1088:AH1601),_xlfn.CONCAT(", ",AJ1601),
IF($AH$1663=SUM($AH$1088:AH1601),_xlfn.CONCAT(" y ",AJ1601)))))</f>
        <v/>
      </c>
      <c r="AJ1601" s="421">
        <v>514</v>
      </c>
      <c r="AK1601">
        <f t="shared" si="604"/>
        <v>0</v>
      </c>
      <c r="AL1601">
        <f t="shared" ref="AL1601:AL1663" si="607">M1601</f>
        <v>0</v>
      </c>
      <c r="AM1601">
        <f t="shared" ref="AM1601:AM1663" si="608">COUNTIF(N1601:O1601,"NS")</f>
        <v>0</v>
      </c>
      <c r="AN1601">
        <f t="shared" ref="AN1601:AN1663" si="609">SUM(N1601:O1601)</f>
        <v>0</v>
      </c>
      <c r="AO1601">
        <f t="shared" ref="AO1601:AO1663" si="610">IF(COUNTIF(M1601:O1601,"NA")=3,0,IF(OR(AND(AL1601=0,AM1601&gt;0),AND(AL1601="NS",AN1601&gt;0), AND(AL1601="NS", AM1601=0,AN1601=0)), 1, IF(OR(AND(AL1601&gt;0,AM1601&gt;1,AL1601&gt;AN1601), AND(AL1601="NS",AM1601=2), AND(AL1601="NS",AN1601=0,AM1601&gt;0),AL1601=AN1601), 0, 1)))</f>
        <v>0</v>
      </c>
      <c r="AP1601">
        <f t="shared" ref="AP1601:AP1663" si="611">P1601</f>
        <v>0</v>
      </c>
      <c r="AQ1601">
        <f t="shared" ref="AQ1601:AQ1663" si="612">COUNTIF(Q1601:R1601,"NS")</f>
        <v>0</v>
      </c>
      <c r="AR1601">
        <f t="shared" ref="AR1601:AR1663" si="613">SUM(Q1601:R1601)</f>
        <v>0</v>
      </c>
      <c r="AS1601">
        <f t="shared" ref="AS1601:AS1663" si="614">IF(COUNTIF(P1601:R1601,"NA")=3,0,IF(OR(AND(AP1601=0,AQ1601&gt;0),AND(AP1601="NS",AR1601&gt;0), AND(AP1601="NS", AQ1601=0,AR1601=0)), 1, IF(OR(AND(AP1601&gt;0,AQ1601&gt;1,AP1601&gt;AR1601), AND(AP1601="NS",AQ1601=2), AND(AP1601="NS",AR1601=0,AQ1601&gt;0),AP1601=AR1601), 0, 1)))</f>
        <v>0</v>
      </c>
      <c r="AT1601">
        <f t="shared" ref="AT1601:AT1663" si="615">S1601</f>
        <v>0</v>
      </c>
      <c r="AU1601">
        <f t="shared" ref="AU1601:AU1663" si="616">COUNTIF(T1601:U1601,"NS")</f>
        <v>0</v>
      </c>
      <c r="AV1601">
        <f t="shared" ref="AV1601:AV1663" si="617">SUM(T1601:U1601)</f>
        <v>0</v>
      </c>
      <c r="AW1601">
        <f t="shared" ref="AW1601:AW1663" si="618">IF(COUNTIF(S1601:U1601,"NA")=3,0,IF(OR(AND(AT1601=0,AU1601&gt;0),AND(AT1601="NS",AV1601&gt;0), AND(AT1601="NS", AU1601=0,AV1601=0)), 1, IF(OR(AND(AT1601&gt;0,AU1601&gt;1,AT1601&gt;AV1601), AND(AT1601="NS",AU1601=2), AND(AT1601="NS",AV1601=0,AU1601&gt;0),AT1601=AV1601), 0, 1)))</f>
        <v>0</v>
      </c>
      <c r="AX1601">
        <f t="shared" ref="AX1601:AX1663" si="619">V1601</f>
        <v>0</v>
      </c>
      <c r="AY1601">
        <f t="shared" ref="AY1601:AY1663" si="620">COUNTIF(W1601:X1601,"NS")</f>
        <v>0</v>
      </c>
      <c r="AZ1601">
        <f t="shared" ref="AZ1601:AZ1663" si="621">SUM(W1601:X1601)</f>
        <v>0</v>
      </c>
      <c r="BA1601">
        <f t="shared" ref="BA1601:BA1663" si="622">IF(COUNTIF(V1601:X1601,"NA")=3,0,IF(OR(AND(AX1601=0,AY1601&gt;0),AND(AX1601="NS",AZ1601&gt;0), AND(AX1601="NS", AY1601=0,AZ1601=0)), 1, IF(OR(AND(AX1601&gt;0,AY1601&gt;1,AX1601&gt;AZ1601), AND(AX1601="NS",AY1601=2), AND(AX1601="NS",AZ1601=0,AY1601&gt;0),AX1601=AZ1601), 0, 1)))</f>
        <v>0</v>
      </c>
      <c r="BB1601">
        <f t="shared" ref="BB1601:BB1663" si="623">Y1601</f>
        <v>0</v>
      </c>
      <c r="BC1601">
        <f t="shared" ref="BC1601:BC1663" si="624">COUNTIF(Z1601:AA1601,"NS")</f>
        <v>0</v>
      </c>
      <c r="BD1601">
        <f t="shared" ref="BD1601:BD1663" si="625">SUM(Z1601:AA1601)</f>
        <v>0</v>
      </c>
      <c r="BE1601">
        <f t="shared" ref="BE1601:BE1663" si="626">IF(COUNTIF(Y1601:AA1601,"NA")=3,0,IF(OR(AND(BB1601=0,BC1601&gt;0),AND(BB1601="NS",BD1601&gt;0), AND(BB1601="NS", BC1601=0,BD1601=0)), 1, IF(OR(AND(BB1601&gt;0,BC1601&gt;1,BB1601&gt;BD1601), AND(BB1601="NS",BC1601=2), AND(BB1601="NS",BD1601=0,BC1601&gt;0),BB1601=BD1601), 0, 1)))</f>
        <v>0</v>
      </c>
      <c r="BF1601">
        <f t="shared" ref="BF1601:BF1662" si="627">AB1601</f>
        <v>0</v>
      </c>
      <c r="BG1601">
        <f t="shared" ref="BG1601:BG1662" si="628">COUNTIF(AC1601:AD1601,"NS")</f>
        <v>0</v>
      </c>
      <c r="BH1601">
        <f t="shared" ref="BH1601:BH1662" si="629">SUM(AC1601:AD1601)</f>
        <v>0</v>
      </c>
      <c r="BI1601">
        <f t="shared" ref="BI1601:BI1662" si="630">IF(COUNTIF(AB1601:AD1601,"NA")=3,0,IF(OR(AND(BF1601=0,BG1601&gt;0),AND(BF1601="NS",BH1601&gt;0), AND(BF1601="NS", BG1601=0,BH1601=0)), 1, IF(OR(AND(BF1601&gt;0,BG1601&gt;1,BF1601&gt;BH1601), AND(BF1601="NS",BG1601=2), AND(BF1601="NS",BH1601=0,BG1601&gt;0),BF1601=BH1601), 0, 1)))</f>
        <v>0</v>
      </c>
      <c r="BJ1601" s="311">
        <f t="shared" ref="BJ1601:BJ1663" si="631">M1601</f>
        <v>0</v>
      </c>
      <c r="BK1601" s="312">
        <f t="shared" ref="BK1601:BK1663" si="632">COUNTIF(P1601,"NS")+COUNTIF(S1601,"NS") + COUNTIF(V1601,"NS")+COUNTIF(Y1601,"NS")+COUNTIF(AB1601,"NS") + COUNTIF(M2182,"NS")+COUNTIF(P2182,"NS")+COUNTIF(S2182,"NS") + COUNTIF(V2182,"NS")+COUNTIF(Y2182,"NS")+COUNTIF(AB2182,"NS") + COUNTIF(M2763,"NS")+COUNTIF(P2763,"NS")+COUNTIF(S2763,"NS") + COUNTIF(V2763,"NS")+COUNTIF(Y2763,"NS")+COUNTIF(AB2763,"NS")</f>
        <v>0</v>
      </c>
      <c r="BL1601" s="313">
        <f t="shared" ref="BL1601:BL1663" si="633">SUM(P1601,S1601,V1601,Y1601,AB1601,M2182,P2182,S2182,V2182,Y2182,AB2182,M2763,P2763,S2763,V2763,Y2763,AB2763)</f>
        <v>0</v>
      </c>
      <c r="BM1601" s="314">
        <f t="shared" si="600"/>
        <v>0</v>
      </c>
      <c r="BN1601" s="311">
        <f t="shared" ref="BN1601:BN1663" si="634">N1601</f>
        <v>0</v>
      </c>
      <c r="BO1601" s="312">
        <f t="shared" ref="BO1601:BO1663" si="635">COUNTIF(Q1601,"NS")+COUNTIF(T1601,"NS") + COUNTIF(W1601,"NS")+COUNTIF(Z1601,"NS")+COUNTIF(AC1601,"NS") + COUNTIF(N2182,"NS")+COUNTIF(Q2182,"NS")+COUNTIF(T2182,"NS") + COUNTIF(W2182,"NS")+COUNTIF(Z2182,"NS")+COUNTIF(AC2182,"NS") + COUNTIF(N2763,"NS")+COUNTIF(Q2763,"NS")+COUNTIF(T2763,"NS") + COUNTIF(W2763,"NS")+COUNTIF(Z2763,"NS")+COUNTIF(AC2763,"NS")</f>
        <v>0</v>
      </c>
      <c r="BP1601" s="313">
        <f t="shared" ref="BP1601:BP1663" si="636">SUM(Q1601,T1601,W1601,Z1601,AC1601,N2182,Q2182,T2182,W2182,Z2182,AC2182,N2763,Q2763,T2763,W2763,Z2763,AC2763)</f>
        <v>0</v>
      </c>
      <c r="BQ1601" s="314">
        <f t="shared" si="601"/>
        <v>0</v>
      </c>
      <c r="BR1601" s="311">
        <f t="shared" ref="BR1601:BR1662" si="637">O1601</f>
        <v>0</v>
      </c>
      <c r="BS1601" s="312">
        <f t="shared" ref="BS1601:BS1662" si="638">COUNTIF(R1601,"NS")+COUNTIF(U1601,"NS") + COUNTIF(X1601,"NS")+COUNTIF(AA1601,"NS")+COUNTIF(AD1601,"NS") + COUNTIF(O2182,"NS")+COUNTIF(R2182,"NS")+COUNTIF(U2182,"NS") + COUNTIF(X2182,"NS")+COUNTIF(AA2182,"NS")+COUNTIF(AD2182,"NS") + COUNTIF(O2763,"NS")+COUNTIF(R2763,"NS")+COUNTIF(U2763,"NS") + COUNTIF(X2763,"NS")+COUNTIF(AA2763,"NS")+COUNTIF(AD2763,"NS")</f>
        <v>0</v>
      </c>
      <c r="BT1601" s="313">
        <f t="shared" ref="BT1601:BT1662" si="639">SUM(R1601,U1601,X1601,AA1601,AD1601,O2182,R2182,U2182,X2182,AA2182,AD2182,O2763,R2763,U2763,X2763,AA2763,AD2763)</f>
        <v>0</v>
      </c>
      <c r="BU1601" s="314">
        <f t="shared" si="602"/>
        <v>0</v>
      </c>
      <c r="BV1601" s="247">
        <f t="shared" si="603"/>
        <v>0</v>
      </c>
      <c r="BW1601" s="310" t="str">
        <f>IF(BV1601=0,"",
IF(SUM($BV$1089:BV1601)=1,BX1601,
IF($BV$1664&gt;SUM($BV$1089:BV1601),_xlfn.CONCAT(", ",BX1601),
IF($BV$1664=SUM($BV$1089:BV1601),_xlfn.CONCAT(" y ",BX1601)))))</f>
        <v/>
      </c>
      <c r="BX1601" s="421">
        <v>513</v>
      </c>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I1601"/>
      <c r="DJ1601"/>
      <c r="DK1601"/>
      <c r="DL1601"/>
      <c r="DM1601"/>
      <c r="DN1601"/>
      <c r="DO1601"/>
      <c r="DP1601"/>
      <c r="DQ1601"/>
      <c r="DR1601"/>
      <c r="DS1601"/>
      <c r="DT1601"/>
      <c r="DU1601"/>
      <c r="DV1601"/>
      <c r="DW1601"/>
      <c r="DX1601"/>
      <c r="DY1601"/>
      <c r="DZ1601"/>
      <c r="EA1601"/>
      <c r="EB1601"/>
      <c r="EC1601"/>
    </row>
    <row r="1602" spans="1:133" ht="14.25">
      <c r="A1602" s="405"/>
      <c r="B1602" s="6"/>
      <c r="C1602" s="421" t="s">
        <v>7179</v>
      </c>
      <c r="D1602" s="668" t="str">
        <f>IF($AC$1082="","",IF(HLOOKUP($AC$1082,Presentación!$AQ$3:$BV$574,Presentación!AP517)="","",HLOOKUP($AC$1082,Presentación!$AQ$3:$BV$574,Presentación!AP517,0)))</f>
        <v/>
      </c>
      <c r="E1602" s="669"/>
      <c r="F1602" s="670"/>
      <c r="G1602" s="763" t="str">
        <f>IF($AC$1082="","",IF(HLOOKUP($AC$1082,Presentación!$BZ$3:$DE$574,Presentación!AP517,0)="","",HLOOKUP($AC$1082,Presentación!$BZ$3:$DE$574,Presentación!AP517,0)))</f>
        <v/>
      </c>
      <c r="H1602" s="669"/>
      <c r="I1602" s="669"/>
      <c r="J1602" s="669"/>
      <c r="K1602" s="669"/>
      <c r="L1602" s="670"/>
      <c r="M1602" s="112"/>
      <c r="N1602" s="112"/>
      <c r="O1602" s="112"/>
      <c r="P1602" s="112"/>
      <c r="Q1602" s="112"/>
      <c r="R1602" s="112"/>
      <c r="S1602" s="112"/>
      <c r="T1602" s="112"/>
      <c r="U1602" s="112"/>
      <c r="V1602" s="112"/>
      <c r="W1602" s="112"/>
      <c r="X1602" s="112"/>
      <c r="Y1602" s="112"/>
      <c r="Z1602" s="112"/>
      <c r="AA1602" s="112"/>
      <c r="AB1602" s="112"/>
      <c r="AC1602" s="112"/>
      <c r="AD1602" s="112"/>
      <c r="AE1602" s="93"/>
      <c r="AG1602">
        <f t="shared" si="605"/>
        <v>0</v>
      </c>
      <c r="AH1602" s="247">
        <f t="shared" si="606"/>
        <v>0</v>
      </c>
      <c r="AI1602" s="310" t="str">
        <f>IF(AH1602=0,"",
IF(SUM($AH$1088:AH1602)=1,AJ1602,
IF($AH$1663&gt;SUM($AH$1088:AH1602),_xlfn.CONCAT(", ",AJ1602),
IF($AH$1663=SUM($AH$1088:AH1602),_xlfn.CONCAT(" y ",AJ1602)))))</f>
        <v/>
      </c>
      <c r="AJ1602" s="421">
        <v>515</v>
      </c>
      <c r="AK1602">
        <f t="shared" si="604"/>
        <v>0</v>
      </c>
      <c r="AL1602">
        <f t="shared" si="607"/>
        <v>0</v>
      </c>
      <c r="AM1602">
        <f t="shared" si="608"/>
        <v>0</v>
      </c>
      <c r="AN1602">
        <f t="shared" si="609"/>
        <v>0</v>
      </c>
      <c r="AO1602">
        <f t="shared" si="610"/>
        <v>0</v>
      </c>
      <c r="AP1602">
        <f t="shared" si="611"/>
        <v>0</v>
      </c>
      <c r="AQ1602">
        <f t="shared" si="612"/>
        <v>0</v>
      </c>
      <c r="AR1602">
        <f t="shared" si="613"/>
        <v>0</v>
      </c>
      <c r="AS1602">
        <f t="shared" si="614"/>
        <v>0</v>
      </c>
      <c r="AT1602">
        <f t="shared" si="615"/>
        <v>0</v>
      </c>
      <c r="AU1602">
        <f t="shared" si="616"/>
        <v>0</v>
      </c>
      <c r="AV1602">
        <f t="shared" si="617"/>
        <v>0</v>
      </c>
      <c r="AW1602">
        <f t="shared" si="618"/>
        <v>0</v>
      </c>
      <c r="AX1602">
        <f t="shared" si="619"/>
        <v>0</v>
      </c>
      <c r="AY1602">
        <f t="shared" si="620"/>
        <v>0</v>
      </c>
      <c r="AZ1602">
        <f t="shared" si="621"/>
        <v>0</v>
      </c>
      <c r="BA1602">
        <f t="shared" si="622"/>
        <v>0</v>
      </c>
      <c r="BB1602">
        <f t="shared" si="623"/>
        <v>0</v>
      </c>
      <c r="BC1602">
        <f t="shared" si="624"/>
        <v>0</v>
      </c>
      <c r="BD1602">
        <f t="shared" si="625"/>
        <v>0</v>
      </c>
      <c r="BE1602">
        <f t="shared" si="626"/>
        <v>0</v>
      </c>
      <c r="BF1602">
        <f t="shared" si="627"/>
        <v>0</v>
      </c>
      <c r="BG1602">
        <f t="shared" si="628"/>
        <v>0</v>
      </c>
      <c r="BH1602">
        <f t="shared" si="629"/>
        <v>0</v>
      </c>
      <c r="BI1602">
        <f t="shared" si="630"/>
        <v>0</v>
      </c>
      <c r="BJ1602" s="311">
        <f t="shared" si="631"/>
        <v>0</v>
      </c>
      <c r="BK1602" s="312">
        <f t="shared" si="632"/>
        <v>0</v>
      </c>
      <c r="BL1602" s="313">
        <f t="shared" si="633"/>
        <v>0</v>
      </c>
      <c r="BM1602" s="314">
        <f t="shared" ref="BM1602:BM1663" si="640">IF(OR(AND(BJ1602=0, BK1602&gt;0),AND(BJ1602="NS", BL1602&gt;0), AND(BJ1602="NS", BK1602=0, BL1602=0)), 1, IF(OR(AND(BJ1602&gt;0, BK1602&gt;1,BJ1602&gt;BL1602), AND(BJ1602="NS", BK1602=2), AND(BJ1602="NS", BL1602=0, BK1602&gt;0), BJ1602=BL1602), 0, 1))</f>
        <v>0</v>
      </c>
      <c r="BN1602" s="311">
        <f t="shared" si="634"/>
        <v>0</v>
      </c>
      <c r="BO1602" s="312">
        <f t="shared" si="635"/>
        <v>0</v>
      </c>
      <c r="BP1602" s="313">
        <f t="shared" si="636"/>
        <v>0</v>
      </c>
      <c r="BQ1602" s="314">
        <f t="shared" ref="BQ1602:BQ1663" si="641">IF(OR(AND(BN1602=0, BO1602&gt;0),AND(BN1602="NS", BP1602&gt;0), AND(BN1602="NS", BO1602=0, BP1602=0)), 1, IF(OR(AND(BN1602&gt;0, BO1602&gt;1,BN1602&gt;BP1602), AND(BN1602="NS", BO1602=2), AND(BN1602="NS", BP1602=0, BO1602&gt;0), BN1602=BP1602), 0, 1))</f>
        <v>0</v>
      </c>
      <c r="BR1602" s="311">
        <f t="shared" si="637"/>
        <v>0</v>
      </c>
      <c r="BS1602" s="312">
        <f t="shared" si="638"/>
        <v>0</v>
      </c>
      <c r="BT1602" s="313">
        <f t="shared" si="639"/>
        <v>0</v>
      </c>
      <c r="BU1602" s="314">
        <f t="shared" ref="BU1602:BU1662" si="642">IF(OR(AND(BR1602=0, BS1602&gt;0),AND(BR1602="NS", BT1602&gt;0), AND(BR1602="NS", BS1602=0, BT1602=0)), 1, IF(OR(AND(BR1602&gt;0, BS1602&gt;1,BR1602&gt;BT1602), AND(BR1602="NS", BS1602=2), AND(BR1602="NS", BT1602=0, BS1602&gt;0), BR1602=BT1602), 0, 1))</f>
        <v>0</v>
      </c>
      <c r="BV1602" s="247">
        <f t="shared" ref="BV1602:BV1662" si="643">IF(SUM(AO1602,AS1602,AW1602,BA1602,BE1602,BI1602,AL2183,AP2183,AT2183,AX2183,BB2183,BF2183,AL2764,AP2764,AT2764,AX2764,BB2764,BF2764,BM1602,BQ1602,BU1602)=0,0,1)</f>
        <v>0</v>
      </c>
      <c r="BW1602" s="310" t="str">
        <f>IF(BV1602=0,"",
IF(SUM($BV$1089:BV1602)=1,BX1602,
IF($BV$1664&gt;SUM($BV$1089:BV1602),_xlfn.CONCAT(", ",BX1602),
IF($BV$1664=SUM($BV$1089:BV1602),_xlfn.CONCAT(" y ",BX1602)))))</f>
        <v/>
      </c>
      <c r="BX1602" s="421">
        <v>514</v>
      </c>
      <c r="BY1602"/>
      <c r="BZ1602"/>
      <c r="CA1602"/>
      <c r="CB1602"/>
      <c r="CC1602"/>
      <c r="CD1602"/>
      <c r="CE1602"/>
      <c r="CF1602"/>
      <c r="CG1602"/>
      <c r="CH1602"/>
      <c r="CI1602"/>
      <c r="CJ1602"/>
      <c r="CK1602"/>
      <c r="CL1602"/>
      <c r="CM1602"/>
      <c r="CN1602"/>
      <c r="CO1602"/>
      <c r="CP1602"/>
      <c r="CQ1602"/>
      <c r="CR1602"/>
      <c r="CS1602"/>
      <c r="CT1602"/>
      <c r="CU1602"/>
      <c r="CV1602"/>
      <c r="CW1602"/>
      <c r="CX1602"/>
      <c r="CY1602"/>
      <c r="CZ1602"/>
      <c r="DA1602"/>
      <c r="DB1602"/>
      <c r="DC1602"/>
      <c r="DD1602"/>
      <c r="DE1602"/>
      <c r="DF1602"/>
      <c r="DG1602"/>
      <c r="DH1602"/>
      <c r="DI1602"/>
      <c r="DJ1602"/>
      <c r="DK1602"/>
      <c r="DL1602"/>
      <c r="DM1602"/>
      <c r="DN1602"/>
      <c r="DO1602"/>
      <c r="DP1602"/>
      <c r="DQ1602"/>
      <c r="DR1602"/>
      <c r="DS1602"/>
      <c r="DT1602"/>
      <c r="DU1602"/>
      <c r="DV1602"/>
      <c r="DW1602"/>
      <c r="DX1602"/>
      <c r="DY1602"/>
      <c r="DZ1602"/>
      <c r="EA1602"/>
      <c r="EB1602"/>
      <c r="EC1602"/>
    </row>
    <row r="1603" spans="1:133" ht="14.25">
      <c r="A1603" s="405"/>
      <c r="B1603" s="6"/>
      <c r="C1603" s="421" t="s">
        <v>7180</v>
      </c>
      <c r="D1603" s="668" t="str">
        <f>IF($AC$1082="","",IF(HLOOKUP($AC$1082,Presentación!$AQ$3:$BV$574,Presentación!AP518)="","",HLOOKUP($AC$1082,Presentación!$AQ$3:$BV$574,Presentación!AP518,0)))</f>
        <v/>
      </c>
      <c r="E1603" s="669"/>
      <c r="F1603" s="670"/>
      <c r="G1603" s="763" t="str">
        <f>IF($AC$1082="","",IF(HLOOKUP($AC$1082,Presentación!$BZ$3:$DE$574,Presentación!AP518,0)="","",HLOOKUP($AC$1082,Presentación!$BZ$3:$DE$574,Presentación!AP518,0)))</f>
        <v/>
      </c>
      <c r="H1603" s="669"/>
      <c r="I1603" s="669"/>
      <c r="J1603" s="669"/>
      <c r="K1603" s="669"/>
      <c r="L1603" s="670"/>
      <c r="M1603" s="112"/>
      <c r="N1603" s="112"/>
      <c r="O1603" s="112"/>
      <c r="P1603" s="112"/>
      <c r="Q1603" s="112"/>
      <c r="R1603" s="112"/>
      <c r="S1603" s="112"/>
      <c r="T1603" s="112"/>
      <c r="U1603" s="112"/>
      <c r="V1603" s="112"/>
      <c r="W1603" s="112"/>
      <c r="X1603" s="112"/>
      <c r="Y1603" s="112"/>
      <c r="Z1603" s="112"/>
      <c r="AA1603" s="112"/>
      <c r="AB1603" s="112"/>
      <c r="AC1603" s="112"/>
      <c r="AD1603" s="112"/>
      <c r="AE1603" s="93"/>
      <c r="AG1603">
        <f t="shared" si="605"/>
        <v>0</v>
      </c>
      <c r="AH1603" s="247">
        <f t="shared" si="606"/>
        <v>0</v>
      </c>
      <c r="AI1603" s="310" t="str">
        <f>IF(AH1603=0,"",
IF(SUM($AH$1088:AH1603)=1,AJ1603,
IF($AH$1663&gt;SUM($AH$1088:AH1603),_xlfn.CONCAT(", ",AJ1603),
IF($AH$1663=SUM($AH$1088:AH1603),_xlfn.CONCAT(" y ",AJ1603)))))</f>
        <v/>
      </c>
      <c r="AJ1603" s="421">
        <v>516</v>
      </c>
      <c r="AK1603">
        <f t="shared" si="604"/>
        <v>0</v>
      </c>
      <c r="AL1603">
        <f t="shared" si="607"/>
        <v>0</v>
      </c>
      <c r="AM1603">
        <f t="shared" si="608"/>
        <v>0</v>
      </c>
      <c r="AN1603">
        <f t="shared" si="609"/>
        <v>0</v>
      </c>
      <c r="AO1603">
        <f t="shared" si="610"/>
        <v>0</v>
      </c>
      <c r="AP1603">
        <f t="shared" si="611"/>
        <v>0</v>
      </c>
      <c r="AQ1603">
        <f t="shared" si="612"/>
        <v>0</v>
      </c>
      <c r="AR1603">
        <f t="shared" si="613"/>
        <v>0</v>
      </c>
      <c r="AS1603">
        <f t="shared" si="614"/>
        <v>0</v>
      </c>
      <c r="AT1603">
        <f t="shared" si="615"/>
        <v>0</v>
      </c>
      <c r="AU1603">
        <f t="shared" si="616"/>
        <v>0</v>
      </c>
      <c r="AV1603">
        <f t="shared" si="617"/>
        <v>0</v>
      </c>
      <c r="AW1603">
        <f t="shared" si="618"/>
        <v>0</v>
      </c>
      <c r="AX1603">
        <f t="shared" si="619"/>
        <v>0</v>
      </c>
      <c r="AY1603">
        <f t="shared" si="620"/>
        <v>0</v>
      </c>
      <c r="AZ1603">
        <f t="shared" si="621"/>
        <v>0</v>
      </c>
      <c r="BA1603">
        <f t="shared" si="622"/>
        <v>0</v>
      </c>
      <c r="BB1603">
        <f t="shared" si="623"/>
        <v>0</v>
      </c>
      <c r="BC1603">
        <f t="shared" si="624"/>
        <v>0</v>
      </c>
      <c r="BD1603">
        <f t="shared" si="625"/>
        <v>0</v>
      </c>
      <c r="BE1603">
        <f t="shared" si="626"/>
        <v>0</v>
      </c>
      <c r="BF1603">
        <f t="shared" si="627"/>
        <v>0</v>
      </c>
      <c r="BG1603">
        <f t="shared" si="628"/>
        <v>0</v>
      </c>
      <c r="BH1603">
        <f t="shared" si="629"/>
        <v>0</v>
      </c>
      <c r="BI1603">
        <f t="shared" si="630"/>
        <v>0</v>
      </c>
      <c r="BJ1603" s="311">
        <f t="shared" si="631"/>
        <v>0</v>
      </c>
      <c r="BK1603" s="312">
        <f t="shared" si="632"/>
        <v>0</v>
      </c>
      <c r="BL1603" s="313">
        <f t="shared" si="633"/>
        <v>0</v>
      </c>
      <c r="BM1603" s="314">
        <f t="shared" si="640"/>
        <v>0</v>
      </c>
      <c r="BN1603" s="311">
        <f t="shared" si="634"/>
        <v>0</v>
      </c>
      <c r="BO1603" s="312">
        <f t="shared" si="635"/>
        <v>0</v>
      </c>
      <c r="BP1603" s="313">
        <f t="shared" si="636"/>
        <v>0</v>
      </c>
      <c r="BQ1603" s="314">
        <f t="shared" si="641"/>
        <v>0</v>
      </c>
      <c r="BR1603" s="311">
        <f t="shared" si="637"/>
        <v>0</v>
      </c>
      <c r="BS1603" s="312">
        <f t="shared" si="638"/>
        <v>0</v>
      </c>
      <c r="BT1603" s="313">
        <f t="shared" si="639"/>
        <v>0</v>
      </c>
      <c r="BU1603" s="314">
        <f t="shared" si="642"/>
        <v>0</v>
      </c>
      <c r="BV1603" s="247">
        <f t="shared" si="643"/>
        <v>0</v>
      </c>
      <c r="BW1603" s="310" t="str">
        <f>IF(BV1603=0,"",
IF(SUM($BV$1089:BV1603)=1,BX1603,
IF($BV$1664&gt;SUM($BV$1089:BV1603),_xlfn.CONCAT(", ",BX1603),
IF($BV$1664=SUM($BV$1089:BV1603),_xlfn.CONCAT(" y ",BX1603)))))</f>
        <v/>
      </c>
      <c r="BX1603" s="421">
        <v>515</v>
      </c>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I1603"/>
      <c r="DJ1603"/>
      <c r="DK1603"/>
      <c r="DL1603"/>
      <c r="DM1603"/>
      <c r="DN1603"/>
      <c r="DO1603"/>
      <c r="DP1603"/>
      <c r="DQ1603"/>
      <c r="DR1603"/>
      <c r="DS1603"/>
      <c r="DT1603"/>
      <c r="DU1603"/>
      <c r="DV1603"/>
      <c r="DW1603"/>
      <c r="DX1603"/>
      <c r="DY1603"/>
      <c r="DZ1603"/>
      <c r="EA1603"/>
      <c r="EB1603"/>
      <c r="EC1603"/>
    </row>
    <row r="1604" spans="1:133" ht="14.25">
      <c r="A1604" s="405"/>
      <c r="B1604" s="6"/>
      <c r="C1604" s="421" t="s">
        <v>7181</v>
      </c>
      <c r="D1604" s="668" t="str">
        <f>IF($AC$1082="","",IF(HLOOKUP($AC$1082,Presentación!$AQ$3:$BV$574,Presentación!AP519)="","",HLOOKUP($AC$1082,Presentación!$AQ$3:$BV$574,Presentación!AP519,0)))</f>
        <v/>
      </c>
      <c r="E1604" s="669"/>
      <c r="F1604" s="670"/>
      <c r="G1604" s="763" t="str">
        <f>IF($AC$1082="","",IF(HLOOKUP($AC$1082,Presentación!$BZ$3:$DE$574,Presentación!AP519,0)="","",HLOOKUP($AC$1082,Presentación!$BZ$3:$DE$574,Presentación!AP519,0)))</f>
        <v/>
      </c>
      <c r="H1604" s="669"/>
      <c r="I1604" s="669"/>
      <c r="J1604" s="669"/>
      <c r="K1604" s="669"/>
      <c r="L1604" s="670"/>
      <c r="M1604" s="112"/>
      <c r="N1604" s="112"/>
      <c r="O1604" s="112"/>
      <c r="P1604" s="112"/>
      <c r="Q1604" s="112"/>
      <c r="R1604" s="112"/>
      <c r="S1604" s="112"/>
      <c r="T1604" s="112"/>
      <c r="U1604" s="112"/>
      <c r="V1604" s="112"/>
      <c r="W1604" s="112"/>
      <c r="X1604" s="112"/>
      <c r="Y1604" s="112"/>
      <c r="Z1604" s="112"/>
      <c r="AA1604" s="112"/>
      <c r="AB1604" s="112"/>
      <c r="AC1604" s="112"/>
      <c r="AD1604" s="112"/>
      <c r="AE1604" s="93"/>
      <c r="AG1604">
        <f t="shared" si="605"/>
        <v>0</v>
      </c>
      <c r="AH1604" s="247">
        <f t="shared" si="606"/>
        <v>0</v>
      </c>
      <c r="AI1604" s="310" t="str">
        <f>IF(AH1604=0,"",
IF(SUM($AH$1088:AH1604)=1,AJ1604,
IF($AH$1663&gt;SUM($AH$1088:AH1604),_xlfn.CONCAT(", ",AJ1604),
IF($AH$1663=SUM($AH$1088:AH1604),_xlfn.CONCAT(" y ",AJ1604)))))</f>
        <v/>
      </c>
      <c r="AJ1604" s="421">
        <v>517</v>
      </c>
      <c r="AK1604">
        <f t="shared" si="604"/>
        <v>0</v>
      </c>
      <c r="AL1604">
        <f t="shared" si="607"/>
        <v>0</v>
      </c>
      <c r="AM1604">
        <f t="shared" si="608"/>
        <v>0</v>
      </c>
      <c r="AN1604">
        <f t="shared" si="609"/>
        <v>0</v>
      </c>
      <c r="AO1604">
        <f t="shared" si="610"/>
        <v>0</v>
      </c>
      <c r="AP1604">
        <f t="shared" si="611"/>
        <v>0</v>
      </c>
      <c r="AQ1604">
        <f t="shared" si="612"/>
        <v>0</v>
      </c>
      <c r="AR1604">
        <f t="shared" si="613"/>
        <v>0</v>
      </c>
      <c r="AS1604">
        <f t="shared" si="614"/>
        <v>0</v>
      </c>
      <c r="AT1604">
        <f t="shared" si="615"/>
        <v>0</v>
      </c>
      <c r="AU1604">
        <f t="shared" si="616"/>
        <v>0</v>
      </c>
      <c r="AV1604">
        <f t="shared" si="617"/>
        <v>0</v>
      </c>
      <c r="AW1604">
        <f t="shared" si="618"/>
        <v>0</v>
      </c>
      <c r="AX1604">
        <f t="shared" si="619"/>
        <v>0</v>
      </c>
      <c r="AY1604">
        <f t="shared" si="620"/>
        <v>0</v>
      </c>
      <c r="AZ1604">
        <f t="shared" si="621"/>
        <v>0</v>
      </c>
      <c r="BA1604">
        <f t="shared" si="622"/>
        <v>0</v>
      </c>
      <c r="BB1604">
        <f t="shared" si="623"/>
        <v>0</v>
      </c>
      <c r="BC1604">
        <f t="shared" si="624"/>
        <v>0</v>
      </c>
      <c r="BD1604">
        <f t="shared" si="625"/>
        <v>0</v>
      </c>
      <c r="BE1604">
        <f t="shared" si="626"/>
        <v>0</v>
      </c>
      <c r="BF1604">
        <f t="shared" si="627"/>
        <v>0</v>
      </c>
      <c r="BG1604">
        <f t="shared" si="628"/>
        <v>0</v>
      </c>
      <c r="BH1604">
        <f t="shared" si="629"/>
        <v>0</v>
      </c>
      <c r="BI1604">
        <f t="shared" si="630"/>
        <v>0</v>
      </c>
      <c r="BJ1604" s="311">
        <f t="shared" si="631"/>
        <v>0</v>
      </c>
      <c r="BK1604" s="312">
        <f t="shared" si="632"/>
        <v>0</v>
      </c>
      <c r="BL1604" s="313">
        <f t="shared" si="633"/>
        <v>0</v>
      </c>
      <c r="BM1604" s="314">
        <f t="shared" si="640"/>
        <v>0</v>
      </c>
      <c r="BN1604" s="311">
        <f t="shared" si="634"/>
        <v>0</v>
      </c>
      <c r="BO1604" s="312">
        <f t="shared" si="635"/>
        <v>0</v>
      </c>
      <c r="BP1604" s="313">
        <f t="shared" si="636"/>
        <v>0</v>
      </c>
      <c r="BQ1604" s="314">
        <f t="shared" si="641"/>
        <v>0</v>
      </c>
      <c r="BR1604" s="311">
        <f t="shared" si="637"/>
        <v>0</v>
      </c>
      <c r="BS1604" s="312">
        <f t="shared" si="638"/>
        <v>0</v>
      </c>
      <c r="BT1604" s="313">
        <f t="shared" si="639"/>
        <v>0</v>
      </c>
      <c r="BU1604" s="314">
        <f t="shared" si="642"/>
        <v>0</v>
      </c>
      <c r="BV1604" s="247">
        <f t="shared" si="643"/>
        <v>0</v>
      </c>
      <c r="BW1604" s="310" t="str">
        <f>IF(BV1604=0,"",
IF(SUM($BV$1089:BV1604)=1,BX1604,
IF($BV$1664&gt;SUM($BV$1089:BV1604),_xlfn.CONCAT(", ",BX1604),
IF($BV$1664=SUM($BV$1089:BV1604),_xlfn.CONCAT(" y ",BX1604)))))</f>
        <v/>
      </c>
      <c r="BX1604" s="421">
        <v>516</v>
      </c>
      <c r="BY1604"/>
      <c r="BZ1604"/>
      <c r="CA1604"/>
      <c r="CB1604"/>
      <c r="CC1604"/>
      <c r="CD1604"/>
      <c r="CE1604"/>
      <c r="CF1604"/>
      <c r="CG1604"/>
      <c r="CH1604"/>
      <c r="CI1604"/>
      <c r="CJ1604"/>
      <c r="CK1604"/>
      <c r="CL1604"/>
      <c r="CM1604"/>
      <c r="CN1604"/>
      <c r="CO1604"/>
      <c r="CP1604"/>
      <c r="CQ1604"/>
      <c r="CR1604"/>
      <c r="CS1604"/>
      <c r="CT1604"/>
      <c r="CU1604"/>
      <c r="CV1604"/>
      <c r="CW1604"/>
      <c r="CX1604"/>
      <c r="CY1604"/>
      <c r="CZ1604"/>
      <c r="DA1604"/>
      <c r="DB1604"/>
      <c r="DC1604"/>
      <c r="DD1604"/>
      <c r="DE1604"/>
      <c r="DF1604"/>
      <c r="DG1604"/>
      <c r="DH1604"/>
      <c r="DI1604"/>
      <c r="DJ1604"/>
      <c r="DK1604"/>
      <c r="DL1604"/>
      <c r="DM1604"/>
      <c r="DN1604"/>
      <c r="DO1604"/>
      <c r="DP1604"/>
      <c r="DQ1604"/>
      <c r="DR1604"/>
      <c r="DS1604"/>
      <c r="DT1604"/>
      <c r="DU1604"/>
      <c r="DV1604"/>
      <c r="DW1604"/>
      <c r="DX1604"/>
      <c r="DY1604"/>
      <c r="DZ1604"/>
      <c r="EA1604"/>
      <c r="EB1604"/>
      <c r="EC1604"/>
    </row>
    <row r="1605" spans="1:133" ht="14.25">
      <c r="A1605" s="405"/>
      <c r="B1605" s="6"/>
      <c r="C1605" s="421" t="s">
        <v>7182</v>
      </c>
      <c r="D1605" s="668" t="str">
        <f>IF($AC$1082="","",IF(HLOOKUP($AC$1082,Presentación!$AQ$3:$BV$574,Presentación!AP520)="","",HLOOKUP($AC$1082,Presentación!$AQ$3:$BV$574,Presentación!AP520,0)))</f>
        <v/>
      </c>
      <c r="E1605" s="669"/>
      <c r="F1605" s="670"/>
      <c r="G1605" s="763" t="str">
        <f>IF($AC$1082="","",IF(HLOOKUP($AC$1082,Presentación!$BZ$3:$DE$574,Presentación!AP520,0)="","",HLOOKUP($AC$1082,Presentación!$BZ$3:$DE$574,Presentación!AP520,0)))</f>
        <v/>
      </c>
      <c r="H1605" s="669"/>
      <c r="I1605" s="669"/>
      <c r="J1605" s="669"/>
      <c r="K1605" s="669"/>
      <c r="L1605" s="670"/>
      <c r="M1605" s="112"/>
      <c r="N1605" s="112"/>
      <c r="O1605" s="112"/>
      <c r="P1605" s="112"/>
      <c r="Q1605" s="112"/>
      <c r="R1605" s="112"/>
      <c r="S1605" s="112"/>
      <c r="T1605" s="112"/>
      <c r="U1605" s="112"/>
      <c r="V1605" s="112"/>
      <c r="W1605" s="112"/>
      <c r="X1605" s="112"/>
      <c r="Y1605" s="112"/>
      <c r="Z1605" s="112"/>
      <c r="AA1605" s="112"/>
      <c r="AB1605" s="112"/>
      <c r="AC1605" s="112"/>
      <c r="AD1605" s="112"/>
      <c r="AE1605" s="93"/>
      <c r="AG1605">
        <f t="shared" si="605"/>
        <v>0</v>
      </c>
      <c r="AH1605" s="247">
        <f t="shared" si="606"/>
        <v>0</v>
      </c>
      <c r="AI1605" s="310" t="str">
        <f>IF(AH1605=0,"",
IF(SUM($AH$1088:AH1605)=1,AJ1605,
IF($AH$1663&gt;SUM($AH$1088:AH1605),_xlfn.CONCAT(", ",AJ1605),
IF($AH$1663=SUM($AH$1088:AH1605),_xlfn.CONCAT(" y ",AJ1605)))))</f>
        <v/>
      </c>
      <c r="AJ1605" s="421">
        <v>518</v>
      </c>
      <c r="AK1605">
        <f t="shared" si="604"/>
        <v>0</v>
      </c>
      <c r="AL1605">
        <f t="shared" si="607"/>
        <v>0</v>
      </c>
      <c r="AM1605">
        <f t="shared" si="608"/>
        <v>0</v>
      </c>
      <c r="AN1605">
        <f t="shared" si="609"/>
        <v>0</v>
      </c>
      <c r="AO1605">
        <f t="shared" si="610"/>
        <v>0</v>
      </c>
      <c r="AP1605">
        <f t="shared" si="611"/>
        <v>0</v>
      </c>
      <c r="AQ1605">
        <f t="shared" si="612"/>
        <v>0</v>
      </c>
      <c r="AR1605">
        <f t="shared" si="613"/>
        <v>0</v>
      </c>
      <c r="AS1605">
        <f t="shared" si="614"/>
        <v>0</v>
      </c>
      <c r="AT1605">
        <f t="shared" si="615"/>
        <v>0</v>
      </c>
      <c r="AU1605">
        <f t="shared" si="616"/>
        <v>0</v>
      </c>
      <c r="AV1605">
        <f t="shared" si="617"/>
        <v>0</v>
      </c>
      <c r="AW1605">
        <f t="shared" si="618"/>
        <v>0</v>
      </c>
      <c r="AX1605">
        <f t="shared" si="619"/>
        <v>0</v>
      </c>
      <c r="AY1605">
        <f t="shared" si="620"/>
        <v>0</v>
      </c>
      <c r="AZ1605">
        <f t="shared" si="621"/>
        <v>0</v>
      </c>
      <c r="BA1605">
        <f t="shared" si="622"/>
        <v>0</v>
      </c>
      <c r="BB1605">
        <f t="shared" si="623"/>
        <v>0</v>
      </c>
      <c r="BC1605">
        <f t="shared" si="624"/>
        <v>0</v>
      </c>
      <c r="BD1605">
        <f t="shared" si="625"/>
        <v>0</v>
      </c>
      <c r="BE1605">
        <f t="shared" si="626"/>
        <v>0</v>
      </c>
      <c r="BF1605">
        <f t="shared" si="627"/>
        <v>0</v>
      </c>
      <c r="BG1605">
        <f t="shared" si="628"/>
        <v>0</v>
      </c>
      <c r="BH1605">
        <f t="shared" si="629"/>
        <v>0</v>
      </c>
      <c r="BI1605">
        <f t="shared" si="630"/>
        <v>0</v>
      </c>
      <c r="BJ1605" s="311">
        <f t="shared" si="631"/>
        <v>0</v>
      </c>
      <c r="BK1605" s="312">
        <f t="shared" si="632"/>
        <v>0</v>
      </c>
      <c r="BL1605" s="313">
        <f t="shared" si="633"/>
        <v>0</v>
      </c>
      <c r="BM1605" s="314">
        <f t="shared" si="640"/>
        <v>0</v>
      </c>
      <c r="BN1605" s="311">
        <f t="shared" si="634"/>
        <v>0</v>
      </c>
      <c r="BO1605" s="312">
        <f t="shared" si="635"/>
        <v>0</v>
      </c>
      <c r="BP1605" s="313">
        <f t="shared" si="636"/>
        <v>0</v>
      </c>
      <c r="BQ1605" s="314">
        <f t="shared" si="641"/>
        <v>0</v>
      </c>
      <c r="BR1605" s="311">
        <f t="shared" si="637"/>
        <v>0</v>
      </c>
      <c r="BS1605" s="312">
        <f t="shared" si="638"/>
        <v>0</v>
      </c>
      <c r="BT1605" s="313">
        <f t="shared" si="639"/>
        <v>0</v>
      </c>
      <c r="BU1605" s="314">
        <f t="shared" si="642"/>
        <v>0</v>
      </c>
      <c r="BV1605" s="247">
        <f t="shared" si="643"/>
        <v>0</v>
      </c>
      <c r="BW1605" s="310" t="str">
        <f>IF(BV1605=0,"",
IF(SUM($BV$1089:BV1605)=1,BX1605,
IF($BV$1664&gt;SUM($BV$1089:BV1605),_xlfn.CONCAT(", ",BX1605),
IF($BV$1664=SUM($BV$1089:BV1605),_xlfn.CONCAT(" y ",BX1605)))))</f>
        <v/>
      </c>
      <c r="BX1605" s="421">
        <v>517</v>
      </c>
      <c r="BY1605"/>
      <c r="BZ1605"/>
      <c r="CA1605"/>
      <c r="CB1605"/>
      <c r="CC1605"/>
      <c r="CD1605"/>
      <c r="CE1605"/>
      <c r="CF1605"/>
      <c r="CG1605"/>
      <c r="CH1605"/>
      <c r="CI1605"/>
      <c r="CJ1605"/>
      <c r="CK1605"/>
      <c r="CL1605"/>
      <c r="CM1605"/>
      <c r="CN1605"/>
      <c r="CO1605"/>
      <c r="CP1605"/>
      <c r="CQ1605"/>
      <c r="CR1605"/>
      <c r="CS1605"/>
      <c r="CT1605"/>
      <c r="CU1605"/>
      <c r="CV1605"/>
      <c r="CW1605"/>
      <c r="CX1605"/>
      <c r="CY1605"/>
      <c r="CZ1605"/>
      <c r="DA1605"/>
      <c r="DB1605"/>
      <c r="DC1605"/>
      <c r="DD1605"/>
      <c r="DE1605"/>
      <c r="DF1605"/>
      <c r="DG1605"/>
      <c r="DH1605"/>
      <c r="DI1605"/>
      <c r="DJ1605"/>
      <c r="DK1605"/>
      <c r="DL1605"/>
      <c r="DM1605"/>
      <c r="DN1605"/>
      <c r="DO1605"/>
      <c r="DP1605"/>
      <c r="DQ1605"/>
      <c r="DR1605"/>
      <c r="DS1605"/>
      <c r="DT1605"/>
      <c r="DU1605"/>
      <c r="DV1605"/>
      <c r="DW1605"/>
      <c r="DX1605"/>
      <c r="DY1605"/>
      <c r="DZ1605"/>
      <c r="EA1605"/>
      <c r="EB1605"/>
      <c r="EC1605"/>
    </row>
    <row r="1606" spans="1:133" ht="14.25">
      <c r="A1606" s="405"/>
      <c r="B1606" s="6"/>
      <c r="C1606" s="421" t="s">
        <v>7183</v>
      </c>
      <c r="D1606" s="668" t="str">
        <f>IF($AC$1082="","",IF(HLOOKUP($AC$1082,Presentación!$AQ$3:$BV$574,Presentación!AP521)="","",HLOOKUP($AC$1082,Presentación!$AQ$3:$BV$574,Presentación!AP521,0)))</f>
        <v/>
      </c>
      <c r="E1606" s="669"/>
      <c r="F1606" s="670"/>
      <c r="G1606" s="763" t="str">
        <f>IF($AC$1082="","",IF(HLOOKUP($AC$1082,Presentación!$BZ$3:$DE$574,Presentación!AP521,0)="","",HLOOKUP($AC$1082,Presentación!$BZ$3:$DE$574,Presentación!AP521,0)))</f>
        <v/>
      </c>
      <c r="H1606" s="669"/>
      <c r="I1606" s="669"/>
      <c r="J1606" s="669"/>
      <c r="K1606" s="669"/>
      <c r="L1606" s="670"/>
      <c r="M1606" s="112"/>
      <c r="N1606" s="112"/>
      <c r="O1606" s="112"/>
      <c r="P1606" s="112"/>
      <c r="Q1606" s="112"/>
      <c r="R1606" s="112"/>
      <c r="S1606" s="112"/>
      <c r="T1606" s="112"/>
      <c r="U1606" s="112"/>
      <c r="V1606" s="112"/>
      <c r="W1606" s="112"/>
      <c r="X1606" s="112"/>
      <c r="Y1606" s="112"/>
      <c r="Z1606" s="112"/>
      <c r="AA1606" s="112"/>
      <c r="AB1606" s="112"/>
      <c r="AC1606" s="112"/>
      <c r="AD1606" s="112"/>
      <c r="AE1606" s="93"/>
      <c r="AG1606">
        <f t="shared" si="605"/>
        <v>0</v>
      </c>
      <c r="AH1606" s="247">
        <f t="shared" si="606"/>
        <v>0</v>
      </c>
      <c r="AI1606" s="310" t="str">
        <f>IF(AH1606=0,"",
IF(SUM($AH$1088:AH1606)=1,AJ1606,
IF($AH$1663&gt;SUM($AH$1088:AH1606),_xlfn.CONCAT(", ",AJ1606),
IF($AH$1663=SUM($AH$1088:AH1606),_xlfn.CONCAT(" y ",AJ1606)))))</f>
        <v/>
      </c>
      <c r="AJ1606" s="421">
        <v>519</v>
      </c>
      <c r="AK1606">
        <f t="shared" si="604"/>
        <v>0</v>
      </c>
      <c r="AL1606">
        <f t="shared" si="607"/>
        <v>0</v>
      </c>
      <c r="AM1606">
        <f t="shared" si="608"/>
        <v>0</v>
      </c>
      <c r="AN1606">
        <f t="shared" si="609"/>
        <v>0</v>
      </c>
      <c r="AO1606">
        <f t="shared" si="610"/>
        <v>0</v>
      </c>
      <c r="AP1606">
        <f t="shared" si="611"/>
        <v>0</v>
      </c>
      <c r="AQ1606">
        <f t="shared" si="612"/>
        <v>0</v>
      </c>
      <c r="AR1606">
        <f t="shared" si="613"/>
        <v>0</v>
      </c>
      <c r="AS1606">
        <f t="shared" si="614"/>
        <v>0</v>
      </c>
      <c r="AT1606">
        <f t="shared" si="615"/>
        <v>0</v>
      </c>
      <c r="AU1606">
        <f t="shared" si="616"/>
        <v>0</v>
      </c>
      <c r="AV1606">
        <f t="shared" si="617"/>
        <v>0</v>
      </c>
      <c r="AW1606">
        <f t="shared" si="618"/>
        <v>0</v>
      </c>
      <c r="AX1606">
        <f t="shared" si="619"/>
        <v>0</v>
      </c>
      <c r="AY1606">
        <f t="shared" si="620"/>
        <v>0</v>
      </c>
      <c r="AZ1606">
        <f t="shared" si="621"/>
        <v>0</v>
      </c>
      <c r="BA1606">
        <f t="shared" si="622"/>
        <v>0</v>
      </c>
      <c r="BB1606">
        <f t="shared" si="623"/>
        <v>0</v>
      </c>
      <c r="BC1606">
        <f t="shared" si="624"/>
        <v>0</v>
      </c>
      <c r="BD1606">
        <f t="shared" si="625"/>
        <v>0</v>
      </c>
      <c r="BE1606">
        <f t="shared" si="626"/>
        <v>0</v>
      </c>
      <c r="BF1606">
        <f t="shared" si="627"/>
        <v>0</v>
      </c>
      <c r="BG1606">
        <f t="shared" si="628"/>
        <v>0</v>
      </c>
      <c r="BH1606">
        <f t="shared" si="629"/>
        <v>0</v>
      </c>
      <c r="BI1606">
        <f t="shared" si="630"/>
        <v>0</v>
      </c>
      <c r="BJ1606" s="311">
        <f t="shared" si="631"/>
        <v>0</v>
      </c>
      <c r="BK1606" s="312">
        <f t="shared" si="632"/>
        <v>0</v>
      </c>
      <c r="BL1606" s="313">
        <f t="shared" si="633"/>
        <v>0</v>
      </c>
      <c r="BM1606" s="314">
        <f t="shared" si="640"/>
        <v>0</v>
      </c>
      <c r="BN1606" s="311">
        <f t="shared" si="634"/>
        <v>0</v>
      </c>
      <c r="BO1606" s="312">
        <f t="shared" si="635"/>
        <v>0</v>
      </c>
      <c r="BP1606" s="313">
        <f t="shared" si="636"/>
        <v>0</v>
      </c>
      <c r="BQ1606" s="314">
        <f t="shared" si="641"/>
        <v>0</v>
      </c>
      <c r="BR1606" s="311">
        <f t="shared" si="637"/>
        <v>0</v>
      </c>
      <c r="BS1606" s="312">
        <f t="shared" si="638"/>
        <v>0</v>
      </c>
      <c r="BT1606" s="313">
        <f t="shared" si="639"/>
        <v>0</v>
      </c>
      <c r="BU1606" s="314">
        <f t="shared" si="642"/>
        <v>0</v>
      </c>
      <c r="BV1606" s="247">
        <f t="shared" si="643"/>
        <v>0</v>
      </c>
      <c r="BW1606" s="310" t="str">
        <f>IF(BV1606=0,"",
IF(SUM($BV$1089:BV1606)=1,BX1606,
IF($BV$1664&gt;SUM($BV$1089:BV1606),_xlfn.CONCAT(", ",BX1606),
IF($BV$1664=SUM($BV$1089:BV1606),_xlfn.CONCAT(" y ",BX1606)))))</f>
        <v/>
      </c>
      <c r="BX1606" s="421">
        <v>518</v>
      </c>
      <c r="BY1606"/>
      <c r="BZ1606"/>
      <c r="CA1606"/>
      <c r="CB1606"/>
      <c r="CC1606"/>
      <c r="CD1606"/>
      <c r="CE1606"/>
      <c r="CF1606"/>
      <c r="CG1606"/>
      <c r="CH1606"/>
      <c r="CI1606"/>
      <c r="CJ1606"/>
      <c r="CK1606"/>
      <c r="CL1606"/>
      <c r="CM1606"/>
      <c r="CN1606"/>
      <c r="CO1606"/>
      <c r="CP1606"/>
      <c r="CQ1606"/>
      <c r="CR1606"/>
      <c r="CS1606"/>
      <c r="CT1606"/>
      <c r="CU1606"/>
      <c r="CV1606"/>
      <c r="CW1606"/>
      <c r="CX1606"/>
      <c r="CY1606"/>
      <c r="CZ1606"/>
      <c r="DA1606"/>
      <c r="DB1606"/>
      <c r="DC1606"/>
      <c r="DD1606"/>
      <c r="DE1606"/>
      <c r="DF1606"/>
      <c r="DG1606"/>
      <c r="DH1606"/>
      <c r="DI1606"/>
      <c r="DJ1606"/>
      <c r="DK1606"/>
      <c r="DL1606"/>
      <c r="DM1606"/>
      <c r="DN1606"/>
      <c r="DO1606"/>
      <c r="DP1606"/>
      <c r="DQ1606"/>
      <c r="DR1606"/>
      <c r="DS1606"/>
      <c r="DT1606"/>
      <c r="DU1606"/>
      <c r="DV1606"/>
      <c r="DW1606"/>
      <c r="DX1606"/>
      <c r="DY1606"/>
      <c r="DZ1606"/>
      <c r="EA1606"/>
      <c r="EB1606"/>
      <c r="EC1606"/>
    </row>
    <row r="1607" spans="1:133" ht="14.25">
      <c r="A1607" s="405"/>
      <c r="B1607" s="6"/>
      <c r="C1607" s="421" t="s">
        <v>7184</v>
      </c>
      <c r="D1607" s="668" t="str">
        <f>IF($AC$1082="","",IF(HLOOKUP($AC$1082,Presentación!$AQ$3:$BV$574,Presentación!AP522)="","",HLOOKUP($AC$1082,Presentación!$AQ$3:$BV$574,Presentación!AP522,0)))</f>
        <v/>
      </c>
      <c r="E1607" s="669"/>
      <c r="F1607" s="670"/>
      <c r="G1607" s="763" t="str">
        <f>IF($AC$1082="","",IF(HLOOKUP($AC$1082,Presentación!$BZ$3:$DE$574,Presentación!AP522,0)="","",HLOOKUP($AC$1082,Presentación!$BZ$3:$DE$574,Presentación!AP522,0)))</f>
        <v/>
      </c>
      <c r="H1607" s="669"/>
      <c r="I1607" s="669"/>
      <c r="J1607" s="669"/>
      <c r="K1607" s="669"/>
      <c r="L1607" s="670"/>
      <c r="M1607" s="112"/>
      <c r="N1607" s="112"/>
      <c r="O1607" s="112"/>
      <c r="P1607" s="112"/>
      <c r="Q1607" s="112"/>
      <c r="R1607" s="112"/>
      <c r="S1607" s="112"/>
      <c r="T1607" s="112"/>
      <c r="U1607" s="112"/>
      <c r="V1607" s="112"/>
      <c r="W1607" s="112"/>
      <c r="X1607" s="112"/>
      <c r="Y1607" s="112"/>
      <c r="Z1607" s="112"/>
      <c r="AA1607" s="112"/>
      <c r="AB1607" s="112"/>
      <c r="AC1607" s="112"/>
      <c r="AD1607" s="112"/>
      <c r="AE1607" s="93"/>
      <c r="AG1607">
        <f t="shared" si="605"/>
        <v>0</v>
      </c>
      <c r="AH1607" s="247">
        <f t="shared" si="606"/>
        <v>0</v>
      </c>
      <c r="AI1607" s="310" t="str">
        <f>IF(AH1607=0,"",
IF(SUM($AH$1088:AH1607)=1,AJ1607,
IF($AH$1663&gt;SUM($AH$1088:AH1607),_xlfn.CONCAT(", ",AJ1607),
IF($AH$1663=SUM($AH$1088:AH1607),_xlfn.CONCAT(" y ",AJ1607)))))</f>
        <v/>
      </c>
      <c r="AJ1607" s="421">
        <v>520</v>
      </c>
      <c r="AK1607">
        <f t="shared" si="604"/>
        <v>0</v>
      </c>
      <c r="AL1607">
        <f t="shared" si="607"/>
        <v>0</v>
      </c>
      <c r="AM1607">
        <f t="shared" si="608"/>
        <v>0</v>
      </c>
      <c r="AN1607">
        <f t="shared" si="609"/>
        <v>0</v>
      </c>
      <c r="AO1607">
        <f t="shared" si="610"/>
        <v>0</v>
      </c>
      <c r="AP1607">
        <f t="shared" si="611"/>
        <v>0</v>
      </c>
      <c r="AQ1607">
        <f t="shared" si="612"/>
        <v>0</v>
      </c>
      <c r="AR1607">
        <f t="shared" si="613"/>
        <v>0</v>
      </c>
      <c r="AS1607">
        <f t="shared" si="614"/>
        <v>0</v>
      </c>
      <c r="AT1607">
        <f t="shared" si="615"/>
        <v>0</v>
      </c>
      <c r="AU1607">
        <f t="shared" si="616"/>
        <v>0</v>
      </c>
      <c r="AV1607">
        <f t="shared" si="617"/>
        <v>0</v>
      </c>
      <c r="AW1607">
        <f t="shared" si="618"/>
        <v>0</v>
      </c>
      <c r="AX1607">
        <f t="shared" si="619"/>
        <v>0</v>
      </c>
      <c r="AY1607">
        <f t="shared" si="620"/>
        <v>0</v>
      </c>
      <c r="AZ1607">
        <f t="shared" si="621"/>
        <v>0</v>
      </c>
      <c r="BA1607">
        <f t="shared" si="622"/>
        <v>0</v>
      </c>
      <c r="BB1607">
        <f t="shared" si="623"/>
        <v>0</v>
      </c>
      <c r="BC1607">
        <f t="shared" si="624"/>
        <v>0</v>
      </c>
      <c r="BD1607">
        <f t="shared" si="625"/>
        <v>0</v>
      </c>
      <c r="BE1607">
        <f t="shared" si="626"/>
        <v>0</v>
      </c>
      <c r="BF1607">
        <f t="shared" si="627"/>
        <v>0</v>
      </c>
      <c r="BG1607">
        <f t="shared" si="628"/>
        <v>0</v>
      </c>
      <c r="BH1607">
        <f t="shared" si="629"/>
        <v>0</v>
      </c>
      <c r="BI1607">
        <f t="shared" si="630"/>
        <v>0</v>
      </c>
      <c r="BJ1607" s="311">
        <f t="shared" si="631"/>
        <v>0</v>
      </c>
      <c r="BK1607" s="312">
        <f t="shared" si="632"/>
        <v>0</v>
      </c>
      <c r="BL1607" s="313">
        <f t="shared" si="633"/>
        <v>0</v>
      </c>
      <c r="BM1607" s="314">
        <f t="shared" si="640"/>
        <v>0</v>
      </c>
      <c r="BN1607" s="311">
        <f t="shared" si="634"/>
        <v>0</v>
      </c>
      <c r="BO1607" s="312">
        <f t="shared" si="635"/>
        <v>0</v>
      </c>
      <c r="BP1607" s="313">
        <f t="shared" si="636"/>
        <v>0</v>
      </c>
      <c r="BQ1607" s="314">
        <f t="shared" si="641"/>
        <v>0</v>
      </c>
      <c r="BR1607" s="311">
        <f t="shared" si="637"/>
        <v>0</v>
      </c>
      <c r="BS1607" s="312">
        <f t="shared" si="638"/>
        <v>0</v>
      </c>
      <c r="BT1607" s="313">
        <f t="shared" si="639"/>
        <v>0</v>
      </c>
      <c r="BU1607" s="314">
        <f t="shared" si="642"/>
        <v>0</v>
      </c>
      <c r="BV1607" s="247">
        <f t="shared" si="643"/>
        <v>0</v>
      </c>
      <c r="BW1607" s="310" t="str">
        <f>IF(BV1607=0,"",
IF(SUM($BV$1089:BV1607)=1,BX1607,
IF($BV$1664&gt;SUM($BV$1089:BV1607),_xlfn.CONCAT(", ",BX1607),
IF($BV$1664=SUM($BV$1089:BV1607),_xlfn.CONCAT(" y ",BX1607)))))</f>
        <v/>
      </c>
      <c r="BX1607" s="421">
        <v>519</v>
      </c>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I1607"/>
      <c r="DJ1607"/>
      <c r="DK1607"/>
      <c r="DL1607"/>
      <c r="DM1607"/>
      <c r="DN1607"/>
      <c r="DO1607"/>
      <c r="DP1607"/>
      <c r="DQ1607"/>
      <c r="DR1607"/>
      <c r="DS1607"/>
      <c r="DT1607"/>
      <c r="DU1607"/>
      <c r="DV1607"/>
      <c r="DW1607"/>
      <c r="DX1607"/>
      <c r="DY1607"/>
      <c r="DZ1607"/>
      <c r="EA1607"/>
      <c r="EB1607"/>
      <c r="EC1607"/>
    </row>
    <row r="1608" spans="1:133" ht="14.25">
      <c r="A1608" s="405"/>
      <c r="B1608" s="6"/>
      <c r="C1608" s="421" t="s">
        <v>7185</v>
      </c>
      <c r="D1608" s="668" t="str">
        <f>IF($AC$1082="","",IF(HLOOKUP($AC$1082,Presentación!$AQ$3:$BV$574,Presentación!AP523)="","",HLOOKUP($AC$1082,Presentación!$AQ$3:$BV$574,Presentación!AP523,0)))</f>
        <v/>
      </c>
      <c r="E1608" s="669"/>
      <c r="F1608" s="670"/>
      <c r="G1608" s="763" t="str">
        <f>IF($AC$1082="","",IF(HLOOKUP($AC$1082,Presentación!$BZ$3:$DE$574,Presentación!AP523,0)="","",HLOOKUP($AC$1082,Presentación!$BZ$3:$DE$574,Presentación!AP523,0)))</f>
        <v/>
      </c>
      <c r="H1608" s="669"/>
      <c r="I1608" s="669"/>
      <c r="J1608" s="669"/>
      <c r="K1608" s="669"/>
      <c r="L1608" s="670"/>
      <c r="M1608" s="112"/>
      <c r="N1608" s="112"/>
      <c r="O1608" s="112"/>
      <c r="P1608" s="112"/>
      <c r="Q1608" s="112"/>
      <c r="R1608" s="112"/>
      <c r="S1608" s="112"/>
      <c r="T1608" s="112"/>
      <c r="U1608" s="112"/>
      <c r="V1608" s="112"/>
      <c r="W1608" s="112"/>
      <c r="X1608" s="112"/>
      <c r="Y1608" s="112"/>
      <c r="Z1608" s="112"/>
      <c r="AA1608" s="112"/>
      <c r="AB1608" s="112"/>
      <c r="AC1608" s="112"/>
      <c r="AD1608" s="112"/>
      <c r="AE1608" s="93"/>
      <c r="AG1608">
        <f t="shared" si="605"/>
        <v>0</v>
      </c>
      <c r="AH1608" s="247">
        <f t="shared" si="606"/>
        <v>0</v>
      </c>
      <c r="AI1608" s="310" t="str">
        <f>IF(AH1608=0,"",
IF(SUM($AH$1088:AH1608)=1,AJ1608,
IF($AH$1663&gt;SUM($AH$1088:AH1608),_xlfn.CONCAT(", ",AJ1608),
IF($AH$1663=SUM($AH$1088:AH1608),_xlfn.CONCAT(" y ",AJ1608)))))</f>
        <v/>
      </c>
      <c r="AJ1608" s="421">
        <v>521</v>
      </c>
      <c r="AK1608">
        <f t="shared" si="604"/>
        <v>0</v>
      </c>
      <c r="AL1608">
        <f t="shared" si="607"/>
        <v>0</v>
      </c>
      <c r="AM1608">
        <f t="shared" si="608"/>
        <v>0</v>
      </c>
      <c r="AN1608">
        <f t="shared" si="609"/>
        <v>0</v>
      </c>
      <c r="AO1608">
        <f t="shared" si="610"/>
        <v>0</v>
      </c>
      <c r="AP1608">
        <f t="shared" si="611"/>
        <v>0</v>
      </c>
      <c r="AQ1608">
        <f t="shared" si="612"/>
        <v>0</v>
      </c>
      <c r="AR1608">
        <f t="shared" si="613"/>
        <v>0</v>
      </c>
      <c r="AS1608">
        <f t="shared" si="614"/>
        <v>0</v>
      </c>
      <c r="AT1608">
        <f t="shared" si="615"/>
        <v>0</v>
      </c>
      <c r="AU1608">
        <f t="shared" si="616"/>
        <v>0</v>
      </c>
      <c r="AV1608">
        <f t="shared" si="617"/>
        <v>0</v>
      </c>
      <c r="AW1608">
        <f t="shared" si="618"/>
        <v>0</v>
      </c>
      <c r="AX1608">
        <f t="shared" si="619"/>
        <v>0</v>
      </c>
      <c r="AY1608">
        <f t="shared" si="620"/>
        <v>0</v>
      </c>
      <c r="AZ1608">
        <f t="shared" si="621"/>
        <v>0</v>
      </c>
      <c r="BA1608">
        <f t="shared" si="622"/>
        <v>0</v>
      </c>
      <c r="BB1608">
        <f t="shared" si="623"/>
        <v>0</v>
      </c>
      <c r="BC1608">
        <f t="shared" si="624"/>
        <v>0</v>
      </c>
      <c r="BD1608">
        <f t="shared" si="625"/>
        <v>0</v>
      </c>
      <c r="BE1608">
        <f t="shared" si="626"/>
        <v>0</v>
      </c>
      <c r="BF1608">
        <f t="shared" si="627"/>
        <v>0</v>
      </c>
      <c r="BG1608">
        <f t="shared" si="628"/>
        <v>0</v>
      </c>
      <c r="BH1608">
        <f t="shared" si="629"/>
        <v>0</v>
      </c>
      <c r="BI1608">
        <f t="shared" si="630"/>
        <v>0</v>
      </c>
      <c r="BJ1608" s="311">
        <f t="shared" si="631"/>
        <v>0</v>
      </c>
      <c r="BK1608" s="312">
        <f t="shared" si="632"/>
        <v>0</v>
      </c>
      <c r="BL1608" s="313">
        <f t="shared" si="633"/>
        <v>0</v>
      </c>
      <c r="BM1608" s="314">
        <f t="shared" si="640"/>
        <v>0</v>
      </c>
      <c r="BN1608" s="311">
        <f t="shared" si="634"/>
        <v>0</v>
      </c>
      <c r="BO1608" s="312">
        <f t="shared" si="635"/>
        <v>0</v>
      </c>
      <c r="BP1608" s="313">
        <f t="shared" si="636"/>
        <v>0</v>
      </c>
      <c r="BQ1608" s="314">
        <f t="shared" si="641"/>
        <v>0</v>
      </c>
      <c r="BR1608" s="311">
        <f t="shared" si="637"/>
        <v>0</v>
      </c>
      <c r="BS1608" s="312">
        <f t="shared" si="638"/>
        <v>0</v>
      </c>
      <c r="BT1608" s="313">
        <f t="shared" si="639"/>
        <v>0</v>
      </c>
      <c r="BU1608" s="314">
        <f t="shared" si="642"/>
        <v>0</v>
      </c>
      <c r="BV1608" s="247">
        <f t="shared" si="643"/>
        <v>0</v>
      </c>
      <c r="BW1608" s="310" t="str">
        <f>IF(BV1608=0,"",
IF(SUM($BV$1089:BV1608)=1,BX1608,
IF($BV$1664&gt;SUM($BV$1089:BV1608),_xlfn.CONCAT(", ",BX1608),
IF($BV$1664=SUM($BV$1089:BV1608),_xlfn.CONCAT(" y ",BX1608)))))</f>
        <v/>
      </c>
      <c r="BX1608" s="421">
        <v>520</v>
      </c>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I1608"/>
      <c r="DJ1608"/>
      <c r="DK1608"/>
      <c r="DL1608"/>
      <c r="DM1608"/>
      <c r="DN1608"/>
      <c r="DO1608"/>
      <c r="DP1608"/>
      <c r="DQ1608"/>
      <c r="DR1608"/>
      <c r="DS1608"/>
      <c r="DT1608"/>
      <c r="DU1608"/>
      <c r="DV1608"/>
      <c r="DW1608"/>
      <c r="DX1608"/>
      <c r="DY1608"/>
      <c r="DZ1608"/>
      <c r="EA1608"/>
      <c r="EB1608"/>
      <c r="EC1608"/>
    </row>
    <row r="1609" spans="1:133" ht="14.25">
      <c r="A1609" s="405"/>
      <c r="B1609" s="6"/>
      <c r="C1609" s="421" t="s">
        <v>7186</v>
      </c>
      <c r="D1609" s="668" t="str">
        <f>IF($AC$1082="","",IF(HLOOKUP($AC$1082,Presentación!$AQ$3:$BV$574,Presentación!AP524)="","",HLOOKUP($AC$1082,Presentación!$AQ$3:$BV$574,Presentación!AP524,0)))</f>
        <v/>
      </c>
      <c r="E1609" s="669"/>
      <c r="F1609" s="670"/>
      <c r="G1609" s="763" t="str">
        <f>IF($AC$1082="","",IF(HLOOKUP($AC$1082,Presentación!$BZ$3:$DE$574,Presentación!AP524,0)="","",HLOOKUP($AC$1082,Presentación!$BZ$3:$DE$574,Presentación!AP524,0)))</f>
        <v/>
      </c>
      <c r="H1609" s="669"/>
      <c r="I1609" s="669"/>
      <c r="J1609" s="669"/>
      <c r="K1609" s="669"/>
      <c r="L1609" s="670"/>
      <c r="M1609" s="112"/>
      <c r="N1609" s="112"/>
      <c r="O1609" s="112"/>
      <c r="P1609" s="112"/>
      <c r="Q1609" s="112"/>
      <c r="R1609" s="112"/>
      <c r="S1609" s="112"/>
      <c r="T1609" s="112"/>
      <c r="U1609" s="112"/>
      <c r="V1609" s="112"/>
      <c r="W1609" s="112"/>
      <c r="X1609" s="112"/>
      <c r="Y1609" s="112"/>
      <c r="Z1609" s="112"/>
      <c r="AA1609" s="112"/>
      <c r="AB1609" s="112"/>
      <c r="AC1609" s="112"/>
      <c r="AD1609" s="112"/>
      <c r="AE1609" s="93"/>
      <c r="AG1609">
        <f t="shared" si="605"/>
        <v>0</v>
      </c>
      <c r="AH1609" s="247">
        <f t="shared" si="606"/>
        <v>0</v>
      </c>
      <c r="AI1609" s="310" t="str">
        <f>IF(AH1609=0,"",
IF(SUM($AH$1088:AH1609)=1,AJ1609,
IF($AH$1663&gt;SUM($AH$1088:AH1609),_xlfn.CONCAT(", ",AJ1609),
IF($AH$1663=SUM($AH$1088:AH1609),_xlfn.CONCAT(" y ",AJ1609)))))</f>
        <v/>
      </c>
      <c r="AJ1609" s="421">
        <v>522</v>
      </c>
      <c r="AK1609">
        <f t="shared" si="604"/>
        <v>0</v>
      </c>
      <c r="AL1609">
        <f t="shared" si="607"/>
        <v>0</v>
      </c>
      <c r="AM1609">
        <f t="shared" si="608"/>
        <v>0</v>
      </c>
      <c r="AN1609">
        <f t="shared" si="609"/>
        <v>0</v>
      </c>
      <c r="AO1609">
        <f t="shared" si="610"/>
        <v>0</v>
      </c>
      <c r="AP1609">
        <f t="shared" si="611"/>
        <v>0</v>
      </c>
      <c r="AQ1609">
        <f t="shared" si="612"/>
        <v>0</v>
      </c>
      <c r="AR1609">
        <f t="shared" si="613"/>
        <v>0</v>
      </c>
      <c r="AS1609">
        <f t="shared" si="614"/>
        <v>0</v>
      </c>
      <c r="AT1609">
        <f t="shared" si="615"/>
        <v>0</v>
      </c>
      <c r="AU1609">
        <f t="shared" si="616"/>
        <v>0</v>
      </c>
      <c r="AV1609">
        <f t="shared" si="617"/>
        <v>0</v>
      </c>
      <c r="AW1609">
        <f t="shared" si="618"/>
        <v>0</v>
      </c>
      <c r="AX1609">
        <f t="shared" si="619"/>
        <v>0</v>
      </c>
      <c r="AY1609">
        <f t="shared" si="620"/>
        <v>0</v>
      </c>
      <c r="AZ1609">
        <f t="shared" si="621"/>
        <v>0</v>
      </c>
      <c r="BA1609">
        <f t="shared" si="622"/>
        <v>0</v>
      </c>
      <c r="BB1609">
        <f t="shared" si="623"/>
        <v>0</v>
      </c>
      <c r="BC1609">
        <f t="shared" si="624"/>
        <v>0</v>
      </c>
      <c r="BD1609">
        <f t="shared" si="625"/>
        <v>0</v>
      </c>
      <c r="BE1609">
        <f t="shared" si="626"/>
        <v>0</v>
      </c>
      <c r="BF1609">
        <f t="shared" si="627"/>
        <v>0</v>
      </c>
      <c r="BG1609">
        <f t="shared" si="628"/>
        <v>0</v>
      </c>
      <c r="BH1609">
        <f t="shared" si="629"/>
        <v>0</v>
      </c>
      <c r="BI1609">
        <f t="shared" si="630"/>
        <v>0</v>
      </c>
      <c r="BJ1609" s="311">
        <f t="shared" si="631"/>
        <v>0</v>
      </c>
      <c r="BK1609" s="312">
        <f t="shared" si="632"/>
        <v>0</v>
      </c>
      <c r="BL1609" s="313">
        <f t="shared" si="633"/>
        <v>0</v>
      </c>
      <c r="BM1609" s="314">
        <f t="shared" si="640"/>
        <v>0</v>
      </c>
      <c r="BN1609" s="311">
        <f t="shared" si="634"/>
        <v>0</v>
      </c>
      <c r="BO1609" s="312">
        <f t="shared" si="635"/>
        <v>0</v>
      </c>
      <c r="BP1609" s="313">
        <f t="shared" si="636"/>
        <v>0</v>
      </c>
      <c r="BQ1609" s="314">
        <f t="shared" si="641"/>
        <v>0</v>
      </c>
      <c r="BR1609" s="311">
        <f t="shared" si="637"/>
        <v>0</v>
      </c>
      <c r="BS1609" s="312">
        <f t="shared" si="638"/>
        <v>0</v>
      </c>
      <c r="BT1609" s="313">
        <f t="shared" si="639"/>
        <v>0</v>
      </c>
      <c r="BU1609" s="314">
        <f t="shared" si="642"/>
        <v>0</v>
      </c>
      <c r="BV1609" s="247">
        <f t="shared" si="643"/>
        <v>0</v>
      </c>
      <c r="BW1609" s="310" t="str">
        <f>IF(BV1609=0,"",
IF(SUM($BV$1089:BV1609)=1,BX1609,
IF($BV$1664&gt;SUM($BV$1089:BV1609),_xlfn.CONCAT(", ",BX1609),
IF($BV$1664=SUM($BV$1089:BV1609),_xlfn.CONCAT(" y ",BX1609)))))</f>
        <v/>
      </c>
      <c r="BX1609" s="421">
        <v>521</v>
      </c>
      <c r="BY1609"/>
      <c r="BZ1609"/>
      <c r="CA1609"/>
      <c r="CB1609"/>
      <c r="CC1609"/>
      <c r="CD1609"/>
      <c r="CE1609"/>
      <c r="CF1609"/>
      <c r="CG1609"/>
      <c r="CH1609"/>
      <c r="CI1609"/>
      <c r="CJ1609"/>
      <c r="CK1609"/>
      <c r="CL1609"/>
      <c r="CM1609"/>
      <c r="CN1609"/>
      <c r="CO1609"/>
      <c r="CP1609"/>
      <c r="CQ1609"/>
      <c r="CR1609"/>
      <c r="CS1609"/>
      <c r="CT1609"/>
      <c r="CU1609"/>
      <c r="CV1609"/>
      <c r="CW1609"/>
      <c r="CX1609"/>
      <c r="CY1609"/>
      <c r="CZ1609"/>
      <c r="DA1609"/>
      <c r="DB1609"/>
      <c r="DC1609"/>
      <c r="DD1609"/>
      <c r="DE1609"/>
      <c r="DF1609"/>
      <c r="DG1609"/>
      <c r="DH1609"/>
      <c r="DI1609"/>
      <c r="DJ1609"/>
      <c r="DK1609"/>
      <c r="DL1609"/>
      <c r="DM1609"/>
      <c r="DN1609"/>
      <c r="DO1609"/>
      <c r="DP1609"/>
      <c r="DQ1609"/>
      <c r="DR1609"/>
      <c r="DS1609"/>
      <c r="DT1609"/>
      <c r="DU1609"/>
      <c r="DV1609"/>
      <c r="DW1609"/>
      <c r="DX1609"/>
      <c r="DY1609"/>
      <c r="DZ1609"/>
      <c r="EA1609"/>
      <c r="EB1609"/>
      <c r="EC1609"/>
    </row>
    <row r="1610" spans="1:133" ht="14.25">
      <c r="A1610" s="405"/>
      <c r="B1610" s="6"/>
      <c r="C1610" s="421" t="s">
        <v>7187</v>
      </c>
      <c r="D1610" s="668" t="str">
        <f>IF($AC$1082="","",IF(HLOOKUP($AC$1082,Presentación!$AQ$3:$BV$574,Presentación!AP525)="","",HLOOKUP($AC$1082,Presentación!$AQ$3:$BV$574,Presentación!AP525,0)))</f>
        <v/>
      </c>
      <c r="E1610" s="669"/>
      <c r="F1610" s="670"/>
      <c r="G1610" s="763" t="str">
        <f>IF($AC$1082="","",IF(HLOOKUP($AC$1082,Presentación!$BZ$3:$DE$574,Presentación!AP525,0)="","",HLOOKUP($AC$1082,Presentación!$BZ$3:$DE$574,Presentación!AP525,0)))</f>
        <v/>
      </c>
      <c r="H1610" s="669"/>
      <c r="I1610" s="669"/>
      <c r="J1610" s="669"/>
      <c r="K1610" s="669"/>
      <c r="L1610" s="670"/>
      <c r="M1610" s="112"/>
      <c r="N1610" s="112"/>
      <c r="O1610" s="112"/>
      <c r="P1610" s="112"/>
      <c r="Q1610" s="112"/>
      <c r="R1610" s="112"/>
      <c r="S1610" s="112"/>
      <c r="T1610" s="112"/>
      <c r="U1610" s="112"/>
      <c r="V1610" s="112"/>
      <c r="W1610" s="112"/>
      <c r="X1610" s="112"/>
      <c r="Y1610" s="112"/>
      <c r="Z1610" s="112"/>
      <c r="AA1610" s="112"/>
      <c r="AB1610" s="112"/>
      <c r="AC1610" s="112"/>
      <c r="AD1610" s="112"/>
      <c r="AE1610" s="93"/>
      <c r="AG1610">
        <f t="shared" si="605"/>
        <v>0</v>
      </c>
      <c r="AH1610" s="247">
        <f t="shared" si="606"/>
        <v>0</v>
      </c>
      <c r="AI1610" s="310" t="str">
        <f>IF(AH1610=0,"",
IF(SUM($AH$1088:AH1610)=1,AJ1610,
IF($AH$1663&gt;SUM($AH$1088:AH1610),_xlfn.CONCAT(", ",AJ1610),
IF($AH$1663=SUM($AH$1088:AH1610),_xlfn.CONCAT(" y ",AJ1610)))))</f>
        <v/>
      </c>
      <c r="AJ1610" s="421">
        <v>523</v>
      </c>
      <c r="AK1610">
        <f t="shared" si="604"/>
        <v>0</v>
      </c>
      <c r="AL1610">
        <f t="shared" si="607"/>
        <v>0</v>
      </c>
      <c r="AM1610">
        <f t="shared" si="608"/>
        <v>0</v>
      </c>
      <c r="AN1610">
        <f t="shared" si="609"/>
        <v>0</v>
      </c>
      <c r="AO1610">
        <f t="shared" si="610"/>
        <v>0</v>
      </c>
      <c r="AP1610">
        <f t="shared" si="611"/>
        <v>0</v>
      </c>
      <c r="AQ1610">
        <f t="shared" si="612"/>
        <v>0</v>
      </c>
      <c r="AR1610">
        <f t="shared" si="613"/>
        <v>0</v>
      </c>
      <c r="AS1610">
        <f t="shared" si="614"/>
        <v>0</v>
      </c>
      <c r="AT1610">
        <f t="shared" si="615"/>
        <v>0</v>
      </c>
      <c r="AU1610">
        <f t="shared" si="616"/>
        <v>0</v>
      </c>
      <c r="AV1610">
        <f t="shared" si="617"/>
        <v>0</v>
      </c>
      <c r="AW1610">
        <f t="shared" si="618"/>
        <v>0</v>
      </c>
      <c r="AX1610">
        <f t="shared" si="619"/>
        <v>0</v>
      </c>
      <c r="AY1610">
        <f t="shared" si="620"/>
        <v>0</v>
      </c>
      <c r="AZ1610">
        <f t="shared" si="621"/>
        <v>0</v>
      </c>
      <c r="BA1610">
        <f t="shared" si="622"/>
        <v>0</v>
      </c>
      <c r="BB1610">
        <f t="shared" si="623"/>
        <v>0</v>
      </c>
      <c r="BC1610">
        <f t="shared" si="624"/>
        <v>0</v>
      </c>
      <c r="BD1610">
        <f t="shared" si="625"/>
        <v>0</v>
      </c>
      <c r="BE1610">
        <f t="shared" si="626"/>
        <v>0</v>
      </c>
      <c r="BF1610">
        <f t="shared" si="627"/>
        <v>0</v>
      </c>
      <c r="BG1610">
        <f t="shared" si="628"/>
        <v>0</v>
      </c>
      <c r="BH1610">
        <f t="shared" si="629"/>
        <v>0</v>
      </c>
      <c r="BI1610">
        <f t="shared" si="630"/>
        <v>0</v>
      </c>
      <c r="BJ1610" s="311">
        <f t="shared" si="631"/>
        <v>0</v>
      </c>
      <c r="BK1610" s="312">
        <f t="shared" si="632"/>
        <v>0</v>
      </c>
      <c r="BL1610" s="313">
        <f t="shared" si="633"/>
        <v>0</v>
      </c>
      <c r="BM1610" s="314">
        <f t="shared" si="640"/>
        <v>0</v>
      </c>
      <c r="BN1610" s="311">
        <f t="shared" si="634"/>
        <v>0</v>
      </c>
      <c r="BO1610" s="312">
        <f t="shared" si="635"/>
        <v>0</v>
      </c>
      <c r="BP1610" s="313">
        <f t="shared" si="636"/>
        <v>0</v>
      </c>
      <c r="BQ1610" s="314">
        <f t="shared" si="641"/>
        <v>0</v>
      </c>
      <c r="BR1610" s="311">
        <f t="shared" si="637"/>
        <v>0</v>
      </c>
      <c r="BS1610" s="312">
        <f t="shared" si="638"/>
        <v>0</v>
      </c>
      <c r="BT1610" s="313">
        <f t="shared" si="639"/>
        <v>0</v>
      </c>
      <c r="BU1610" s="314">
        <f t="shared" si="642"/>
        <v>0</v>
      </c>
      <c r="BV1610" s="247">
        <f t="shared" si="643"/>
        <v>0</v>
      </c>
      <c r="BW1610" s="310" t="str">
        <f>IF(BV1610=0,"",
IF(SUM($BV$1089:BV1610)=1,BX1610,
IF($BV$1664&gt;SUM($BV$1089:BV1610),_xlfn.CONCAT(", ",BX1610),
IF($BV$1664=SUM($BV$1089:BV1610),_xlfn.CONCAT(" y ",BX1610)))))</f>
        <v/>
      </c>
      <c r="BX1610" s="421">
        <v>522</v>
      </c>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row>
    <row r="1611" spans="1:133" ht="14.25">
      <c r="A1611" s="405"/>
      <c r="B1611" s="6"/>
      <c r="C1611" s="421" t="s">
        <v>7188</v>
      </c>
      <c r="D1611" s="668" t="str">
        <f>IF($AC$1082="","",IF(HLOOKUP($AC$1082,Presentación!$AQ$3:$BV$574,Presentación!AP526)="","",HLOOKUP($AC$1082,Presentación!$AQ$3:$BV$574,Presentación!AP526,0)))</f>
        <v/>
      </c>
      <c r="E1611" s="669"/>
      <c r="F1611" s="670"/>
      <c r="G1611" s="763" t="str">
        <f>IF($AC$1082="","",IF(HLOOKUP($AC$1082,Presentación!$BZ$3:$DE$574,Presentación!AP526,0)="","",HLOOKUP($AC$1082,Presentación!$BZ$3:$DE$574,Presentación!AP526,0)))</f>
        <v/>
      </c>
      <c r="H1611" s="669"/>
      <c r="I1611" s="669"/>
      <c r="J1611" s="669"/>
      <c r="K1611" s="669"/>
      <c r="L1611" s="670"/>
      <c r="M1611" s="112"/>
      <c r="N1611" s="112"/>
      <c r="O1611" s="112"/>
      <c r="P1611" s="112"/>
      <c r="Q1611" s="112"/>
      <c r="R1611" s="112"/>
      <c r="S1611" s="112"/>
      <c r="T1611" s="112"/>
      <c r="U1611" s="112"/>
      <c r="V1611" s="112"/>
      <c r="W1611" s="112"/>
      <c r="X1611" s="112"/>
      <c r="Y1611" s="112"/>
      <c r="Z1611" s="112"/>
      <c r="AA1611" s="112"/>
      <c r="AB1611" s="112"/>
      <c r="AC1611" s="112"/>
      <c r="AD1611" s="112"/>
      <c r="AE1611" s="93"/>
      <c r="AG1611">
        <f t="shared" si="605"/>
        <v>0</v>
      </c>
      <c r="AH1611" s="247">
        <f t="shared" si="606"/>
        <v>0</v>
      </c>
      <c r="AI1611" s="310" t="str">
        <f>IF(AH1611=0,"",
IF(SUM($AH$1088:AH1611)=1,AJ1611,
IF($AH$1663&gt;SUM($AH$1088:AH1611),_xlfn.CONCAT(", ",AJ1611),
IF($AH$1663=SUM($AH$1088:AH1611),_xlfn.CONCAT(" y ",AJ1611)))))</f>
        <v/>
      </c>
      <c r="AJ1611" s="421">
        <v>524</v>
      </c>
      <c r="AK1611">
        <f t="shared" si="604"/>
        <v>0</v>
      </c>
      <c r="AL1611">
        <f t="shared" si="607"/>
        <v>0</v>
      </c>
      <c r="AM1611">
        <f t="shared" si="608"/>
        <v>0</v>
      </c>
      <c r="AN1611">
        <f t="shared" si="609"/>
        <v>0</v>
      </c>
      <c r="AO1611">
        <f t="shared" si="610"/>
        <v>0</v>
      </c>
      <c r="AP1611">
        <f t="shared" si="611"/>
        <v>0</v>
      </c>
      <c r="AQ1611">
        <f t="shared" si="612"/>
        <v>0</v>
      </c>
      <c r="AR1611">
        <f t="shared" si="613"/>
        <v>0</v>
      </c>
      <c r="AS1611">
        <f t="shared" si="614"/>
        <v>0</v>
      </c>
      <c r="AT1611">
        <f t="shared" si="615"/>
        <v>0</v>
      </c>
      <c r="AU1611">
        <f t="shared" si="616"/>
        <v>0</v>
      </c>
      <c r="AV1611">
        <f t="shared" si="617"/>
        <v>0</v>
      </c>
      <c r="AW1611">
        <f t="shared" si="618"/>
        <v>0</v>
      </c>
      <c r="AX1611">
        <f t="shared" si="619"/>
        <v>0</v>
      </c>
      <c r="AY1611">
        <f t="shared" si="620"/>
        <v>0</v>
      </c>
      <c r="AZ1611">
        <f t="shared" si="621"/>
        <v>0</v>
      </c>
      <c r="BA1611">
        <f t="shared" si="622"/>
        <v>0</v>
      </c>
      <c r="BB1611">
        <f t="shared" si="623"/>
        <v>0</v>
      </c>
      <c r="BC1611">
        <f t="shared" si="624"/>
        <v>0</v>
      </c>
      <c r="BD1611">
        <f t="shared" si="625"/>
        <v>0</v>
      </c>
      <c r="BE1611">
        <f t="shared" si="626"/>
        <v>0</v>
      </c>
      <c r="BF1611">
        <f t="shared" si="627"/>
        <v>0</v>
      </c>
      <c r="BG1611">
        <f t="shared" si="628"/>
        <v>0</v>
      </c>
      <c r="BH1611">
        <f t="shared" si="629"/>
        <v>0</v>
      </c>
      <c r="BI1611">
        <f t="shared" si="630"/>
        <v>0</v>
      </c>
      <c r="BJ1611" s="311">
        <f t="shared" si="631"/>
        <v>0</v>
      </c>
      <c r="BK1611" s="312">
        <f t="shared" si="632"/>
        <v>0</v>
      </c>
      <c r="BL1611" s="313">
        <f t="shared" si="633"/>
        <v>0</v>
      </c>
      <c r="BM1611" s="314">
        <f t="shared" si="640"/>
        <v>0</v>
      </c>
      <c r="BN1611" s="311">
        <f t="shared" si="634"/>
        <v>0</v>
      </c>
      <c r="BO1611" s="312">
        <f t="shared" si="635"/>
        <v>0</v>
      </c>
      <c r="BP1611" s="313">
        <f t="shared" si="636"/>
        <v>0</v>
      </c>
      <c r="BQ1611" s="314">
        <f t="shared" si="641"/>
        <v>0</v>
      </c>
      <c r="BR1611" s="311">
        <f t="shared" si="637"/>
        <v>0</v>
      </c>
      <c r="BS1611" s="312">
        <f t="shared" si="638"/>
        <v>0</v>
      </c>
      <c r="BT1611" s="313">
        <f t="shared" si="639"/>
        <v>0</v>
      </c>
      <c r="BU1611" s="314">
        <f t="shared" si="642"/>
        <v>0</v>
      </c>
      <c r="BV1611" s="247">
        <f t="shared" si="643"/>
        <v>0</v>
      </c>
      <c r="BW1611" s="310" t="str">
        <f>IF(BV1611=0,"",
IF(SUM($BV$1089:BV1611)=1,BX1611,
IF($BV$1664&gt;SUM($BV$1089:BV1611),_xlfn.CONCAT(", ",BX1611),
IF($BV$1664=SUM($BV$1089:BV1611),_xlfn.CONCAT(" y ",BX1611)))))</f>
        <v/>
      </c>
      <c r="BX1611" s="421">
        <v>523</v>
      </c>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row>
    <row r="1612" spans="1:133" ht="14.25">
      <c r="A1612" s="405"/>
      <c r="B1612" s="6"/>
      <c r="C1612" s="421" t="s">
        <v>7189</v>
      </c>
      <c r="D1612" s="668" t="str">
        <f>IF($AC$1082="","",IF(HLOOKUP($AC$1082,Presentación!$AQ$3:$BV$574,Presentación!AP527)="","",HLOOKUP($AC$1082,Presentación!$AQ$3:$BV$574,Presentación!AP527,0)))</f>
        <v/>
      </c>
      <c r="E1612" s="669"/>
      <c r="F1612" s="670"/>
      <c r="G1612" s="763" t="str">
        <f>IF($AC$1082="","",IF(HLOOKUP($AC$1082,Presentación!$BZ$3:$DE$574,Presentación!AP527,0)="","",HLOOKUP($AC$1082,Presentación!$BZ$3:$DE$574,Presentación!AP527,0)))</f>
        <v/>
      </c>
      <c r="H1612" s="669"/>
      <c r="I1612" s="669"/>
      <c r="J1612" s="669"/>
      <c r="K1612" s="669"/>
      <c r="L1612" s="670"/>
      <c r="M1612" s="112"/>
      <c r="N1612" s="112"/>
      <c r="O1612" s="112"/>
      <c r="P1612" s="112"/>
      <c r="Q1612" s="112"/>
      <c r="R1612" s="112"/>
      <c r="S1612" s="112"/>
      <c r="T1612" s="112"/>
      <c r="U1612" s="112"/>
      <c r="V1612" s="112"/>
      <c r="W1612" s="112"/>
      <c r="X1612" s="112"/>
      <c r="Y1612" s="112"/>
      <c r="Z1612" s="112"/>
      <c r="AA1612" s="112"/>
      <c r="AB1612" s="112"/>
      <c r="AC1612" s="112"/>
      <c r="AD1612" s="112"/>
      <c r="AE1612" s="93"/>
      <c r="AG1612">
        <f t="shared" si="605"/>
        <v>0</v>
      </c>
      <c r="AH1612" s="247">
        <f t="shared" si="606"/>
        <v>0</v>
      </c>
      <c r="AI1612" s="310" t="str">
        <f>IF(AH1612=0,"",
IF(SUM($AH$1088:AH1612)=1,AJ1612,
IF($AH$1663&gt;SUM($AH$1088:AH1612),_xlfn.CONCAT(", ",AJ1612),
IF($AH$1663=SUM($AH$1088:AH1612),_xlfn.CONCAT(" y ",AJ1612)))))</f>
        <v/>
      </c>
      <c r="AJ1612" s="421">
        <v>525</v>
      </c>
      <c r="AK1612">
        <f t="shared" si="604"/>
        <v>0</v>
      </c>
      <c r="AL1612">
        <f t="shared" si="607"/>
        <v>0</v>
      </c>
      <c r="AM1612">
        <f t="shared" si="608"/>
        <v>0</v>
      </c>
      <c r="AN1612">
        <f t="shared" si="609"/>
        <v>0</v>
      </c>
      <c r="AO1612">
        <f t="shared" si="610"/>
        <v>0</v>
      </c>
      <c r="AP1612">
        <f t="shared" si="611"/>
        <v>0</v>
      </c>
      <c r="AQ1612">
        <f t="shared" si="612"/>
        <v>0</v>
      </c>
      <c r="AR1612">
        <f t="shared" si="613"/>
        <v>0</v>
      </c>
      <c r="AS1612">
        <f t="shared" si="614"/>
        <v>0</v>
      </c>
      <c r="AT1612">
        <f t="shared" si="615"/>
        <v>0</v>
      </c>
      <c r="AU1612">
        <f t="shared" si="616"/>
        <v>0</v>
      </c>
      <c r="AV1612">
        <f t="shared" si="617"/>
        <v>0</v>
      </c>
      <c r="AW1612">
        <f t="shared" si="618"/>
        <v>0</v>
      </c>
      <c r="AX1612">
        <f t="shared" si="619"/>
        <v>0</v>
      </c>
      <c r="AY1612">
        <f t="shared" si="620"/>
        <v>0</v>
      </c>
      <c r="AZ1612">
        <f t="shared" si="621"/>
        <v>0</v>
      </c>
      <c r="BA1612">
        <f t="shared" si="622"/>
        <v>0</v>
      </c>
      <c r="BB1612">
        <f t="shared" si="623"/>
        <v>0</v>
      </c>
      <c r="BC1612">
        <f t="shared" si="624"/>
        <v>0</v>
      </c>
      <c r="BD1612">
        <f t="shared" si="625"/>
        <v>0</v>
      </c>
      <c r="BE1612">
        <f t="shared" si="626"/>
        <v>0</v>
      </c>
      <c r="BF1612">
        <f t="shared" si="627"/>
        <v>0</v>
      </c>
      <c r="BG1612">
        <f t="shared" si="628"/>
        <v>0</v>
      </c>
      <c r="BH1612">
        <f t="shared" si="629"/>
        <v>0</v>
      </c>
      <c r="BI1612">
        <f t="shared" si="630"/>
        <v>0</v>
      </c>
      <c r="BJ1612" s="311">
        <f t="shared" si="631"/>
        <v>0</v>
      </c>
      <c r="BK1612" s="312">
        <f t="shared" si="632"/>
        <v>0</v>
      </c>
      <c r="BL1612" s="313">
        <f t="shared" si="633"/>
        <v>0</v>
      </c>
      <c r="BM1612" s="314">
        <f t="shared" si="640"/>
        <v>0</v>
      </c>
      <c r="BN1612" s="311">
        <f t="shared" si="634"/>
        <v>0</v>
      </c>
      <c r="BO1612" s="312">
        <f t="shared" si="635"/>
        <v>0</v>
      </c>
      <c r="BP1612" s="313">
        <f t="shared" si="636"/>
        <v>0</v>
      </c>
      <c r="BQ1612" s="314">
        <f t="shared" si="641"/>
        <v>0</v>
      </c>
      <c r="BR1612" s="311">
        <f t="shared" si="637"/>
        <v>0</v>
      </c>
      <c r="BS1612" s="312">
        <f t="shared" si="638"/>
        <v>0</v>
      </c>
      <c r="BT1612" s="313">
        <f t="shared" si="639"/>
        <v>0</v>
      </c>
      <c r="BU1612" s="314">
        <f t="shared" si="642"/>
        <v>0</v>
      </c>
      <c r="BV1612" s="247">
        <f t="shared" si="643"/>
        <v>0</v>
      </c>
      <c r="BW1612" s="310" t="str">
        <f>IF(BV1612=0,"",
IF(SUM($BV$1089:BV1612)=1,BX1612,
IF($BV$1664&gt;SUM($BV$1089:BV1612),_xlfn.CONCAT(", ",BX1612),
IF($BV$1664=SUM($BV$1089:BV1612),_xlfn.CONCAT(" y ",BX1612)))))</f>
        <v/>
      </c>
      <c r="BX1612" s="421">
        <v>524</v>
      </c>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row>
    <row r="1613" spans="1:133" ht="14.25">
      <c r="A1613" s="405"/>
      <c r="B1613" s="6"/>
      <c r="C1613" s="421" t="s">
        <v>7190</v>
      </c>
      <c r="D1613" s="668" t="str">
        <f>IF($AC$1082="","",IF(HLOOKUP($AC$1082,Presentación!$AQ$3:$BV$574,Presentación!AP528)="","",HLOOKUP($AC$1082,Presentación!$AQ$3:$BV$574,Presentación!AP528,0)))</f>
        <v/>
      </c>
      <c r="E1613" s="669"/>
      <c r="F1613" s="670"/>
      <c r="G1613" s="763" t="str">
        <f>IF($AC$1082="","",IF(HLOOKUP($AC$1082,Presentación!$BZ$3:$DE$574,Presentación!AP528,0)="","",HLOOKUP($AC$1082,Presentación!$BZ$3:$DE$574,Presentación!AP528,0)))</f>
        <v/>
      </c>
      <c r="H1613" s="669"/>
      <c r="I1613" s="669"/>
      <c r="J1613" s="669"/>
      <c r="K1613" s="669"/>
      <c r="L1613" s="670"/>
      <c r="M1613" s="112"/>
      <c r="N1613" s="112"/>
      <c r="O1613" s="112"/>
      <c r="P1613" s="112"/>
      <c r="Q1613" s="112"/>
      <c r="R1613" s="112"/>
      <c r="S1613" s="112"/>
      <c r="T1613" s="112"/>
      <c r="U1613" s="112"/>
      <c r="V1613" s="112"/>
      <c r="W1613" s="112"/>
      <c r="X1613" s="112"/>
      <c r="Y1613" s="112"/>
      <c r="Z1613" s="112"/>
      <c r="AA1613" s="112"/>
      <c r="AB1613" s="112"/>
      <c r="AC1613" s="112"/>
      <c r="AD1613" s="112"/>
      <c r="AE1613" s="93"/>
      <c r="AG1613">
        <f t="shared" si="605"/>
        <v>0</v>
      </c>
      <c r="AH1613" s="247">
        <f t="shared" si="606"/>
        <v>0</v>
      </c>
      <c r="AI1613" s="310" t="str">
        <f>IF(AH1613=0,"",
IF(SUM($AH$1088:AH1613)=1,AJ1613,
IF($AH$1663&gt;SUM($AH$1088:AH1613),_xlfn.CONCAT(", ",AJ1613),
IF($AH$1663=SUM($AH$1088:AH1613),_xlfn.CONCAT(" y ",AJ1613)))))</f>
        <v/>
      </c>
      <c r="AJ1613" s="421">
        <v>526</v>
      </c>
      <c r="AK1613">
        <f t="shared" si="604"/>
        <v>0</v>
      </c>
      <c r="AL1613">
        <f t="shared" si="607"/>
        <v>0</v>
      </c>
      <c r="AM1613">
        <f t="shared" si="608"/>
        <v>0</v>
      </c>
      <c r="AN1613">
        <f t="shared" si="609"/>
        <v>0</v>
      </c>
      <c r="AO1613">
        <f t="shared" si="610"/>
        <v>0</v>
      </c>
      <c r="AP1613">
        <f t="shared" si="611"/>
        <v>0</v>
      </c>
      <c r="AQ1613">
        <f t="shared" si="612"/>
        <v>0</v>
      </c>
      <c r="AR1613">
        <f t="shared" si="613"/>
        <v>0</v>
      </c>
      <c r="AS1613">
        <f t="shared" si="614"/>
        <v>0</v>
      </c>
      <c r="AT1613">
        <f t="shared" si="615"/>
        <v>0</v>
      </c>
      <c r="AU1613">
        <f t="shared" si="616"/>
        <v>0</v>
      </c>
      <c r="AV1613">
        <f t="shared" si="617"/>
        <v>0</v>
      </c>
      <c r="AW1613">
        <f t="shared" si="618"/>
        <v>0</v>
      </c>
      <c r="AX1613">
        <f t="shared" si="619"/>
        <v>0</v>
      </c>
      <c r="AY1613">
        <f t="shared" si="620"/>
        <v>0</v>
      </c>
      <c r="AZ1613">
        <f t="shared" si="621"/>
        <v>0</v>
      </c>
      <c r="BA1613">
        <f t="shared" si="622"/>
        <v>0</v>
      </c>
      <c r="BB1613">
        <f t="shared" si="623"/>
        <v>0</v>
      </c>
      <c r="BC1613">
        <f t="shared" si="624"/>
        <v>0</v>
      </c>
      <c r="BD1613">
        <f t="shared" si="625"/>
        <v>0</v>
      </c>
      <c r="BE1613">
        <f t="shared" si="626"/>
        <v>0</v>
      </c>
      <c r="BF1613">
        <f t="shared" si="627"/>
        <v>0</v>
      </c>
      <c r="BG1613">
        <f t="shared" si="628"/>
        <v>0</v>
      </c>
      <c r="BH1613">
        <f t="shared" si="629"/>
        <v>0</v>
      </c>
      <c r="BI1613">
        <f t="shared" si="630"/>
        <v>0</v>
      </c>
      <c r="BJ1613" s="311">
        <f t="shared" si="631"/>
        <v>0</v>
      </c>
      <c r="BK1613" s="312">
        <f t="shared" si="632"/>
        <v>0</v>
      </c>
      <c r="BL1613" s="313">
        <f t="shared" si="633"/>
        <v>0</v>
      </c>
      <c r="BM1613" s="314">
        <f t="shared" si="640"/>
        <v>0</v>
      </c>
      <c r="BN1613" s="311">
        <f t="shared" si="634"/>
        <v>0</v>
      </c>
      <c r="BO1613" s="312">
        <f t="shared" si="635"/>
        <v>0</v>
      </c>
      <c r="BP1613" s="313">
        <f t="shared" si="636"/>
        <v>0</v>
      </c>
      <c r="BQ1613" s="314">
        <f t="shared" si="641"/>
        <v>0</v>
      </c>
      <c r="BR1613" s="311">
        <f t="shared" si="637"/>
        <v>0</v>
      </c>
      <c r="BS1613" s="312">
        <f t="shared" si="638"/>
        <v>0</v>
      </c>
      <c r="BT1613" s="313">
        <f t="shared" si="639"/>
        <v>0</v>
      </c>
      <c r="BU1613" s="314">
        <f t="shared" si="642"/>
        <v>0</v>
      </c>
      <c r="BV1613" s="247">
        <f t="shared" si="643"/>
        <v>0</v>
      </c>
      <c r="BW1613" s="310" t="str">
        <f>IF(BV1613=0,"",
IF(SUM($BV$1089:BV1613)=1,BX1613,
IF($BV$1664&gt;SUM($BV$1089:BV1613),_xlfn.CONCAT(", ",BX1613),
IF($BV$1664=SUM($BV$1089:BV1613),_xlfn.CONCAT(" y ",BX1613)))))</f>
        <v/>
      </c>
      <c r="BX1613" s="421">
        <v>525</v>
      </c>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row>
    <row r="1614" spans="1:133" ht="14.25">
      <c r="A1614" s="405"/>
      <c r="B1614" s="6"/>
      <c r="C1614" s="421" t="s">
        <v>7191</v>
      </c>
      <c r="D1614" s="668" t="str">
        <f>IF($AC$1082="","",IF(HLOOKUP($AC$1082,Presentación!$AQ$3:$BV$574,Presentación!AP529)="","",HLOOKUP($AC$1082,Presentación!$AQ$3:$BV$574,Presentación!AP529,0)))</f>
        <v/>
      </c>
      <c r="E1614" s="669"/>
      <c r="F1614" s="670"/>
      <c r="G1614" s="763" t="str">
        <f>IF($AC$1082="","",IF(HLOOKUP($AC$1082,Presentación!$BZ$3:$DE$574,Presentación!AP529,0)="","",HLOOKUP($AC$1082,Presentación!$BZ$3:$DE$574,Presentación!AP529,0)))</f>
        <v/>
      </c>
      <c r="H1614" s="669"/>
      <c r="I1614" s="669"/>
      <c r="J1614" s="669"/>
      <c r="K1614" s="669"/>
      <c r="L1614" s="670"/>
      <c r="M1614" s="112"/>
      <c r="N1614" s="112"/>
      <c r="O1614" s="112"/>
      <c r="P1614" s="112"/>
      <c r="Q1614" s="112"/>
      <c r="R1614" s="112"/>
      <c r="S1614" s="112"/>
      <c r="T1614" s="112"/>
      <c r="U1614" s="112"/>
      <c r="V1614" s="112"/>
      <c r="W1614" s="112"/>
      <c r="X1614" s="112"/>
      <c r="Y1614" s="112"/>
      <c r="Z1614" s="112"/>
      <c r="AA1614" s="112"/>
      <c r="AB1614" s="112"/>
      <c r="AC1614" s="112"/>
      <c r="AD1614" s="112"/>
      <c r="AE1614" s="93"/>
      <c r="AG1614">
        <f t="shared" si="605"/>
        <v>0</v>
      </c>
      <c r="AH1614" s="247">
        <f t="shared" si="606"/>
        <v>0</v>
      </c>
      <c r="AI1614" s="310" t="str">
        <f>IF(AH1614=0,"",
IF(SUM($AH$1088:AH1614)=1,AJ1614,
IF($AH$1663&gt;SUM($AH$1088:AH1614),_xlfn.CONCAT(", ",AJ1614),
IF($AH$1663=SUM($AH$1088:AH1614),_xlfn.CONCAT(" y ",AJ1614)))))</f>
        <v/>
      </c>
      <c r="AJ1614" s="421">
        <v>527</v>
      </c>
      <c r="AK1614">
        <f t="shared" si="604"/>
        <v>0</v>
      </c>
      <c r="AL1614">
        <f t="shared" si="607"/>
        <v>0</v>
      </c>
      <c r="AM1614">
        <f t="shared" si="608"/>
        <v>0</v>
      </c>
      <c r="AN1614">
        <f t="shared" si="609"/>
        <v>0</v>
      </c>
      <c r="AO1614">
        <f t="shared" si="610"/>
        <v>0</v>
      </c>
      <c r="AP1614">
        <f t="shared" si="611"/>
        <v>0</v>
      </c>
      <c r="AQ1614">
        <f t="shared" si="612"/>
        <v>0</v>
      </c>
      <c r="AR1614">
        <f t="shared" si="613"/>
        <v>0</v>
      </c>
      <c r="AS1614">
        <f t="shared" si="614"/>
        <v>0</v>
      </c>
      <c r="AT1614">
        <f t="shared" si="615"/>
        <v>0</v>
      </c>
      <c r="AU1614">
        <f t="shared" si="616"/>
        <v>0</v>
      </c>
      <c r="AV1614">
        <f t="shared" si="617"/>
        <v>0</v>
      </c>
      <c r="AW1614">
        <f t="shared" si="618"/>
        <v>0</v>
      </c>
      <c r="AX1614">
        <f t="shared" si="619"/>
        <v>0</v>
      </c>
      <c r="AY1614">
        <f t="shared" si="620"/>
        <v>0</v>
      </c>
      <c r="AZ1614">
        <f t="shared" si="621"/>
        <v>0</v>
      </c>
      <c r="BA1614">
        <f t="shared" si="622"/>
        <v>0</v>
      </c>
      <c r="BB1614">
        <f t="shared" si="623"/>
        <v>0</v>
      </c>
      <c r="BC1614">
        <f t="shared" si="624"/>
        <v>0</v>
      </c>
      <c r="BD1614">
        <f t="shared" si="625"/>
        <v>0</v>
      </c>
      <c r="BE1614">
        <f t="shared" si="626"/>
        <v>0</v>
      </c>
      <c r="BF1614">
        <f t="shared" si="627"/>
        <v>0</v>
      </c>
      <c r="BG1614">
        <f t="shared" si="628"/>
        <v>0</v>
      </c>
      <c r="BH1614">
        <f t="shared" si="629"/>
        <v>0</v>
      </c>
      <c r="BI1614">
        <f t="shared" si="630"/>
        <v>0</v>
      </c>
      <c r="BJ1614" s="311">
        <f t="shared" si="631"/>
        <v>0</v>
      </c>
      <c r="BK1614" s="312">
        <f t="shared" si="632"/>
        <v>0</v>
      </c>
      <c r="BL1614" s="313">
        <f t="shared" si="633"/>
        <v>0</v>
      </c>
      <c r="BM1614" s="314">
        <f t="shared" si="640"/>
        <v>0</v>
      </c>
      <c r="BN1614" s="311">
        <f t="shared" si="634"/>
        <v>0</v>
      </c>
      <c r="BO1614" s="312">
        <f t="shared" si="635"/>
        <v>0</v>
      </c>
      <c r="BP1614" s="313">
        <f t="shared" si="636"/>
        <v>0</v>
      </c>
      <c r="BQ1614" s="314">
        <f t="shared" si="641"/>
        <v>0</v>
      </c>
      <c r="BR1614" s="311">
        <f t="shared" si="637"/>
        <v>0</v>
      </c>
      <c r="BS1614" s="312">
        <f t="shared" si="638"/>
        <v>0</v>
      </c>
      <c r="BT1614" s="313">
        <f t="shared" si="639"/>
        <v>0</v>
      </c>
      <c r="BU1614" s="314">
        <f t="shared" si="642"/>
        <v>0</v>
      </c>
      <c r="BV1614" s="247">
        <f t="shared" si="643"/>
        <v>0</v>
      </c>
      <c r="BW1614" s="310" t="str">
        <f>IF(BV1614=0,"",
IF(SUM($BV$1089:BV1614)=1,BX1614,
IF($BV$1664&gt;SUM($BV$1089:BV1614),_xlfn.CONCAT(", ",BX1614),
IF($BV$1664=SUM($BV$1089:BV1614),_xlfn.CONCAT(" y ",BX1614)))))</f>
        <v/>
      </c>
      <c r="BX1614" s="421">
        <v>526</v>
      </c>
      <c r="BY1614"/>
      <c r="BZ1614"/>
      <c r="CA1614"/>
      <c r="CB1614"/>
      <c r="CC1614"/>
      <c r="CD1614"/>
      <c r="CE1614"/>
      <c r="CF1614"/>
      <c r="CG1614"/>
      <c r="CH1614"/>
      <c r="CI1614"/>
      <c r="CJ1614"/>
      <c r="CK1614"/>
      <c r="CL1614"/>
      <c r="CM1614"/>
      <c r="CN1614"/>
      <c r="CO1614"/>
      <c r="CP1614"/>
      <c r="CQ1614"/>
      <c r="CR1614"/>
      <c r="CS1614"/>
      <c r="CT1614"/>
      <c r="CU1614"/>
      <c r="CV1614"/>
      <c r="CW1614"/>
      <c r="CX1614"/>
      <c r="CY1614"/>
      <c r="CZ1614"/>
      <c r="DA1614"/>
      <c r="DB1614"/>
      <c r="DC1614"/>
      <c r="DD1614"/>
      <c r="DE1614"/>
      <c r="DF1614"/>
      <c r="DG1614"/>
      <c r="DH1614"/>
      <c r="DI1614"/>
      <c r="DJ1614"/>
      <c r="DK1614"/>
      <c r="DL1614"/>
      <c r="DM1614"/>
      <c r="DN1614"/>
      <c r="DO1614"/>
      <c r="DP1614"/>
      <c r="DQ1614"/>
      <c r="DR1614"/>
      <c r="DS1614"/>
      <c r="DT1614"/>
      <c r="DU1614"/>
      <c r="DV1614"/>
      <c r="DW1614"/>
      <c r="DX1614"/>
      <c r="DY1614"/>
      <c r="DZ1614"/>
      <c r="EA1614"/>
      <c r="EB1614"/>
      <c r="EC1614"/>
    </row>
    <row r="1615" spans="1:133" ht="14.25">
      <c r="A1615" s="405"/>
      <c r="B1615" s="6"/>
      <c r="C1615" s="421" t="s">
        <v>7192</v>
      </c>
      <c r="D1615" s="668" t="str">
        <f>IF($AC$1082="","",IF(HLOOKUP($AC$1082,Presentación!$AQ$3:$BV$574,Presentación!AP530)="","",HLOOKUP($AC$1082,Presentación!$AQ$3:$BV$574,Presentación!AP530,0)))</f>
        <v/>
      </c>
      <c r="E1615" s="669"/>
      <c r="F1615" s="670"/>
      <c r="G1615" s="763" t="str">
        <f>IF($AC$1082="","",IF(HLOOKUP($AC$1082,Presentación!$BZ$3:$DE$574,Presentación!AP530,0)="","",HLOOKUP($AC$1082,Presentación!$BZ$3:$DE$574,Presentación!AP530,0)))</f>
        <v/>
      </c>
      <c r="H1615" s="669"/>
      <c r="I1615" s="669"/>
      <c r="J1615" s="669"/>
      <c r="K1615" s="669"/>
      <c r="L1615" s="670"/>
      <c r="M1615" s="112"/>
      <c r="N1615" s="112"/>
      <c r="O1615" s="112"/>
      <c r="P1615" s="112"/>
      <c r="Q1615" s="112"/>
      <c r="R1615" s="112"/>
      <c r="S1615" s="112"/>
      <c r="T1615" s="112"/>
      <c r="U1615" s="112"/>
      <c r="V1615" s="112"/>
      <c r="W1615" s="112"/>
      <c r="X1615" s="112"/>
      <c r="Y1615" s="112"/>
      <c r="Z1615" s="112"/>
      <c r="AA1615" s="112"/>
      <c r="AB1615" s="112"/>
      <c r="AC1615" s="112"/>
      <c r="AD1615" s="112"/>
      <c r="AE1615" s="93"/>
      <c r="AG1615">
        <f t="shared" si="605"/>
        <v>0</v>
      </c>
      <c r="AH1615" s="247">
        <f t="shared" si="606"/>
        <v>0</v>
      </c>
      <c r="AI1615" s="310" t="str">
        <f>IF(AH1615=0,"",
IF(SUM($AH$1088:AH1615)=1,AJ1615,
IF($AH$1663&gt;SUM($AH$1088:AH1615),_xlfn.CONCAT(", ",AJ1615),
IF($AH$1663=SUM($AH$1088:AH1615),_xlfn.CONCAT(" y ",AJ1615)))))</f>
        <v/>
      </c>
      <c r="AJ1615" s="421">
        <v>528</v>
      </c>
      <c r="AK1615">
        <f t="shared" si="604"/>
        <v>0</v>
      </c>
      <c r="AL1615">
        <f t="shared" si="607"/>
        <v>0</v>
      </c>
      <c r="AM1615">
        <f t="shared" si="608"/>
        <v>0</v>
      </c>
      <c r="AN1615">
        <f t="shared" si="609"/>
        <v>0</v>
      </c>
      <c r="AO1615">
        <f t="shared" si="610"/>
        <v>0</v>
      </c>
      <c r="AP1615">
        <f t="shared" si="611"/>
        <v>0</v>
      </c>
      <c r="AQ1615">
        <f t="shared" si="612"/>
        <v>0</v>
      </c>
      <c r="AR1615">
        <f t="shared" si="613"/>
        <v>0</v>
      </c>
      <c r="AS1615">
        <f t="shared" si="614"/>
        <v>0</v>
      </c>
      <c r="AT1615">
        <f t="shared" si="615"/>
        <v>0</v>
      </c>
      <c r="AU1615">
        <f t="shared" si="616"/>
        <v>0</v>
      </c>
      <c r="AV1615">
        <f t="shared" si="617"/>
        <v>0</v>
      </c>
      <c r="AW1615">
        <f t="shared" si="618"/>
        <v>0</v>
      </c>
      <c r="AX1615">
        <f t="shared" si="619"/>
        <v>0</v>
      </c>
      <c r="AY1615">
        <f t="shared" si="620"/>
        <v>0</v>
      </c>
      <c r="AZ1615">
        <f t="shared" si="621"/>
        <v>0</v>
      </c>
      <c r="BA1615">
        <f t="shared" si="622"/>
        <v>0</v>
      </c>
      <c r="BB1615">
        <f t="shared" si="623"/>
        <v>0</v>
      </c>
      <c r="BC1615">
        <f t="shared" si="624"/>
        <v>0</v>
      </c>
      <c r="BD1615">
        <f t="shared" si="625"/>
        <v>0</v>
      </c>
      <c r="BE1615">
        <f t="shared" si="626"/>
        <v>0</v>
      </c>
      <c r="BF1615">
        <f t="shared" si="627"/>
        <v>0</v>
      </c>
      <c r="BG1615">
        <f t="shared" si="628"/>
        <v>0</v>
      </c>
      <c r="BH1615">
        <f t="shared" si="629"/>
        <v>0</v>
      </c>
      <c r="BI1615">
        <f t="shared" si="630"/>
        <v>0</v>
      </c>
      <c r="BJ1615" s="311">
        <f t="shared" si="631"/>
        <v>0</v>
      </c>
      <c r="BK1615" s="312">
        <f t="shared" si="632"/>
        <v>0</v>
      </c>
      <c r="BL1615" s="313">
        <f t="shared" si="633"/>
        <v>0</v>
      </c>
      <c r="BM1615" s="314">
        <f t="shared" si="640"/>
        <v>0</v>
      </c>
      <c r="BN1615" s="311">
        <f t="shared" si="634"/>
        <v>0</v>
      </c>
      <c r="BO1615" s="312">
        <f t="shared" si="635"/>
        <v>0</v>
      </c>
      <c r="BP1615" s="313">
        <f t="shared" si="636"/>
        <v>0</v>
      </c>
      <c r="BQ1615" s="314">
        <f t="shared" si="641"/>
        <v>0</v>
      </c>
      <c r="BR1615" s="311">
        <f t="shared" si="637"/>
        <v>0</v>
      </c>
      <c r="BS1615" s="312">
        <f t="shared" si="638"/>
        <v>0</v>
      </c>
      <c r="BT1615" s="313">
        <f t="shared" si="639"/>
        <v>0</v>
      </c>
      <c r="BU1615" s="314">
        <f t="shared" si="642"/>
        <v>0</v>
      </c>
      <c r="BV1615" s="247">
        <f t="shared" si="643"/>
        <v>0</v>
      </c>
      <c r="BW1615" s="310" t="str">
        <f>IF(BV1615=0,"",
IF(SUM($BV$1089:BV1615)=1,BX1615,
IF($BV$1664&gt;SUM($BV$1089:BV1615),_xlfn.CONCAT(", ",BX1615),
IF($BV$1664=SUM($BV$1089:BV1615),_xlfn.CONCAT(" y ",BX1615)))))</f>
        <v/>
      </c>
      <c r="BX1615" s="421">
        <v>527</v>
      </c>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I1615"/>
      <c r="DJ1615"/>
      <c r="DK1615"/>
      <c r="DL1615"/>
      <c r="DM1615"/>
      <c r="DN1615"/>
      <c r="DO1615"/>
      <c r="DP1615"/>
      <c r="DQ1615"/>
      <c r="DR1615"/>
      <c r="DS1615"/>
      <c r="DT1615"/>
      <c r="DU1615"/>
      <c r="DV1615"/>
      <c r="DW1615"/>
      <c r="DX1615"/>
      <c r="DY1615"/>
      <c r="DZ1615"/>
      <c r="EA1615"/>
      <c r="EB1615"/>
      <c r="EC1615"/>
    </row>
    <row r="1616" spans="1:133" ht="14.25">
      <c r="A1616" s="405"/>
      <c r="B1616" s="6"/>
      <c r="C1616" s="421" t="s">
        <v>7193</v>
      </c>
      <c r="D1616" s="668" t="str">
        <f>IF($AC$1082="","",IF(HLOOKUP($AC$1082,Presentación!$AQ$3:$BV$574,Presentación!AP531)="","",HLOOKUP($AC$1082,Presentación!$AQ$3:$BV$574,Presentación!AP531,0)))</f>
        <v/>
      </c>
      <c r="E1616" s="669"/>
      <c r="F1616" s="670"/>
      <c r="G1616" s="763" t="str">
        <f>IF($AC$1082="","",IF(HLOOKUP($AC$1082,Presentación!$BZ$3:$DE$574,Presentación!AP531,0)="","",HLOOKUP($AC$1082,Presentación!$BZ$3:$DE$574,Presentación!AP531,0)))</f>
        <v/>
      </c>
      <c r="H1616" s="669"/>
      <c r="I1616" s="669"/>
      <c r="J1616" s="669"/>
      <c r="K1616" s="669"/>
      <c r="L1616" s="670"/>
      <c r="M1616" s="112"/>
      <c r="N1616" s="112"/>
      <c r="O1616" s="112"/>
      <c r="P1616" s="112"/>
      <c r="Q1616" s="112"/>
      <c r="R1616" s="112"/>
      <c r="S1616" s="112"/>
      <c r="T1616" s="112"/>
      <c r="U1616" s="112"/>
      <c r="V1616" s="112"/>
      <c r="W1616" s="112"/>
      <c r="X1616" s="112"/>
      <c r="Y1616" s="112"/>
      <c r="Z1616" s="112"/>
      <c r="AA1616" s="112"/>
      <c r="AB1616" s="112"/>
      <c r="AC1616" s="112"/>
      <c r="AD1616" s="112"/>
      <c r="AE1616" s="93"/>
      <c r="AG1616">
        <f t="shared" si="605"/>
        <v>0</v>
      </c>
      <c r="AH1616" s="247">
        <f t="shared" si="606"/>
        <v>0</v>
      </c>
      <c r="AI1616" s="310" t="str">
        <f>IF(AH1616=0,"",
IF(SUM($AH$1088:AH1616)=1,AJ1616,
IF($AH$1663&gt;SUM($AH$1088:AH1616),_xlfn.CONCAT(", ",AJ1616),
IF($AH$1663=SUM($AH$1088:AH1616),_xlfn.CONCAT(" y ",AJ1616)))))</f>
        <v/>
      </c>
      <c r="AJ1616" s="421">
        <v>529</v>
      </c>
      <c r="AK1616">
        <f t="shared" si="604"/>
        <v>0</v>
      </c>
      <c r="AL1616">
        <f t="shared" si="607"/>
        <v>0</v>
      </c>
      <c r="AM1616">
        <f t="shared" si="608"/>
        <v>0</v>
      </c>
      <c r="AN1616">
        <f t="shared" si="609"/>
        <v>0</v>
      </c>
      <c r="AO1616">
        <f t="shared" si="610"/>
        <v>0</v>
      </c>
      <c r="AP1616">
        <f t="shared" si="611"/>
        <v>0</v>
      </c>
      <c r="AQ1616">
        <f t="shared" si="612"/>
        <v>0</v>
      </c>
      <c r="AR1616">
        <f t="shared" si="613"/>
        <v>0</v>
      </c>
      <c r="AS1616">
        <f t="shared" si="614"/>
        <v>0</v>
      </c>
      <c r="AT1616">
        <f t="shared" si="615"/>
        <v>0</v>
      </c>
      <c r="AU1616">
        <f t="shared" si="616"/>
        <v>0</v>
      </c>
      <c r="AV1616">
        <f t="shared" si="617"/>
        <v>0</v>
      </c>
      <c r="AW1616">
        <f t="shared" si="618"/>
        <v>0</v>
      </c>
      <c r="AX1616">
        <f t="shared" si="619"/>
        <v>0</v>
      </c>
      <c r="AY1616">
        <f t="shared" si="620"/>
        <v>0</v>
      </c>
      <c r="AZ1616">
        <f t="shared" si="621"/>
        <v>0</v>
      </c>
      <c r="BA1616">
        <f t="shared" si="622"/>
        <v>0</v>
      </c>
      <c r="BB1616">
        <f t="shared" si="623"/>
        <v>0</v>
      </c>
      <c r="BC1616">
        <f t="shared" si="624"/>
        <v>0</v>
      </c>
      <c r="BD1616">
        <f t="shared" si="625"/>
        <v>0</v>
      </c>
      <c r="BE1616">
        <f t="shared" si="626"/>
        <v>0</v>
      </c>
      <c r="BF1616">
        <f t="shared" si="627"/>
        <v>0</v>
      </c>
      <c r="BG1616">
        <f t="shared" si="628"/>
        <v>0</v>
      </c>
      <c r="BH1616">
        <f t="shared" si="629"/>
        <v>0</v>
      </c>
      <c r="BI1616">
        <f t="shared" si="630"/>
        <v>0</v>
      </c>
      <c r="BJ1616" s="311">
        <f t="shared" si="631"/>
        <v>0</v>
      </c>
      <c r="BK1616" s="312">
        <f t="shared" si="632"/>
        <v>0</v>
      </c>
      <c r="BL1616" s="313">
        <f t="shared" si="633"/>
        <v>0</v>
      </c>
      <c r="BM1616" s="314">
        <f t="shared" si="640"/>
        <v>0</v>
      </c>
      <c r="BN1616" s="311">
        <f t="shared" si="634"/>
        <v>0</v>
      </c>
      <c r="BO1616" s="312">
        <f t="shared" si="635"/>
        <v>0</v>
      </c>
      <c r="BP1616" s="313">
        <f t="shared" si="636"/>
        <v>0</v>
      </c>
      <c r="BQ1616" s="314">
        <f t="shared" si="641"/>
        <v>0</v>
      </c>
      <c r="BR1616" s="311">
        <f t="shared" si="637"/>
        <v>0</v>
      </c>
      <c r="BS1616" s="312">
        <f t="shared" si="638"/>
        <v>0</v>
      </c>
      <c r="BT1616" s="313">
        <f t="shared" si="639"/>
        <v>0</v>
      </c>
      <c r="BU1616" s="314">
        <f t="shared" si="642"/>
        <v>0</v>
      </c>
      <c r="BV1616" s="247">
        <f t="shared" si="643"/>
        <v>0</v>
      </c>
      <c r="BW1616" s="310" t="str">
        <f>IF(BV1616=0,"",
IF(SUM($BV$1089:BV1616)=1,BX1616,
IF($BV$1664&gt;SUM($BV$1089:BV1616),_xlfn.CONCAT(", ",BX1616),
IF($BV$1664=SUM($BV$1089:BV1616),_xlfn.CONCAT(" y ",BX1616)))))</f>
        <v/>
      </c>
      <c r="BX1616" s="421">
        <v>528</v>
      </c>
      <c r="BY1616"/>
      <c r="BZ1616"/>
      <c r="CA1616"/>
      <c r="CB1616"/>
      <c r="CC1616"/>
      <c r="CD1616"/>
      <c r="CE1616"/>
      <c r="CF1616"/>
      <c r="CG1616"/>
      <c r="CH1616"/>
      <c r="CI1616"/>
      <c r="CJ1616"/>
      <c r="CK1616"/>
      <c r="CL1616"/>
      <c r="CM1616"/>
      <c r="CN1616"/>
      <c r="CO1616"/>
      <c r="CP1616"/>
      <c r="CQ1616"/>
      <c r="CR1616"/>
      <c r="CS1616"/>
      <c r="CT1616"/>
      <c r="CU1616"/>
      <c r="CV1616"/>
      <c r="CW1616"/>
      <c r="CX1616"/>
      <c r="CY1616"/>
      <c r="CZ1616"/>
      <c r="DA1616"/>
      <c r="DB1616"/>
      <c r="DC1616"/>
      <c r="DD1616"/>
      <c r="DE1616"/>
      <c r="DF1616"/>
      <c r="DG1616"/>
      <c r="DH1616"/>
      <c r="DI1616"/>
      <c r="DJ1616"/>
      <c r="DK1616"/>
      <c r="DL1616"/>
      <c r="DM1616"/>
      <c r="DN1616"/>
      <c r="DO1616"/>
      <c r="DP1616"/>
      <c r="DQ1616"/>
      <c r="DR1616"/>
      <c r="DS1616"/>
      <c r="DT1616"/>
      <c r="DU1616"/>
      <c r="DV1616"/>
      <c r="DW1616"/>
      <c r="DX1616"/>
      <c r="DY1616"/>
      <c r="DZ1616"/>
      <c r="EA1616"/>
      <c r="EB1616"/>
      <c r="EC1616"/>
    </row>
    <row r="1617" spans="1:133" ht="14.25">
      <c r="A1617" s="405"/>
      <c r="B1617" s="6"/>
      <c r="C1617" s="421" t="s">
        <v>7194</v>
      </c>
      <c r="D1617" s="668" t="str">
        <f>IF($AC$1082="","",IF(HLOOKUP($AC$1082,Presentación!$AQ$3:$BV$574,Presentación!AP532)="","",HLOOKUP($AC$1082,Presentación!$AQ$3:$BV$574,Presentación!AP532,0)))</f>
        <v/>
      </c>
      <c r="E1617" s="669"/>
      <c r="F1617" s="670"/>
      <c r="G1617" s="763" t="str">
        <f>IF($AC$1082="","",IF(HLOOKUP($AC$1082,Presentación!$BZ$3:$DE$574,Presentación!AP532,0)="","",HLOOKUP($AC$1082,Presentación!$BZ$3:$DE$574,Presentación!AP532,0)))</f>
        <v/>
      </c>
      <c r="H1617" s="669"/>
      <c r="I1617" s="669"/>
      <c r="J1617" s="669"/>
      <c r="K1617" s="669"/>
      <c r="L1617" s="670"/>
      <c r="M1617" s="112"/>
      <c r="N1617" s="112"/>
      <c r="O1617" s="112"/>
      <c r="P1617" s="112"/>
      <c r="Q1617" s="112"/>
      <c r="R1617" s="112"/>
      <c r="S1617" s="112"/>
      <c r="T1617" s="112"/>
      <c r="U1617" s="112"/>
      <c r="V1617" s="112"/>
      <c r="W1617" s="112"/>
      <c r="X1617" s="112"/>
      <c r="Y1617" s="112"/>
      <c r="Z1617" s="112"/>
      <c r="AA1617" s="112"/>
      <c r="AB1617" s="112"/>
      <c r="AC1617" s="112"/>
      <c r="AD1617" s="112"/>
      <c r="AE1617" s="93"/>
      <c r="AG1617">
        <f t="shared" si="605"/>
        <v>0</v>
      </c>
      <c r="AH1617" s="247">
        <f t="shared" si="606"/>
        <v>0</v>
      </c>
      <c r="AI1617" s="310" t="str">
        <f>IF(AH1617=0,"",
IF(SUM($AH$1088:AH1617)=1,AJ1617,
IF($AH$1663&gt;SUM($AH$1088:AH1617),_xlfn.CONCAT(", ",AJ1617),
IF($AH$1663=SUM($AH$1088:AH1617),_xlfn.CONCAT(" y ",AJ1617)))))</f>
        <v/>
      </c>
      <c r="AJ1617" s="421">
        <v>530</v>
      </c>
      <c r="AK1617">
        <f t="shared" si="604"/>
        <v>0</v>
      </c>
      <c r="AL1617">
        <f t="shared" si="607"/>
        <v>0</v>
      </c>
      <c r="AM1617">
        <f t="shared" si="608"/>
        <v>0</v>
      </c>
      <c r="AN1617">
        <f t="shared" si="609"/>
        <v>0</v>
      </c>
      <c r="AO1617">
        <f t="shared" si="610"/>
        <v>0</v>
      </c>
      <c r="AP1617">
        <f t="shared" si="611"/>
        <v>0</v>
      </c>
      <c r="AQ1617">
        <f t="shared" si="612"/>
        <v>0</v>
      </c>
      <c r="AR1617">
        <f t="shared" si="613"/>
        <v>0</v>
      </c>
      <c r="AS1617">
        <f t="shared" si="614"/>
        <v>0</v>
      </c>
      <c r="AT1617">
        <f t="shared" si="615"/>
        <v>0</v>
      </c>
      <c r="AU1617">
        <f t="shared" si="616"/>
        <v>0</v>
      </c>
      <c r="AV1617">
        <f t="shared" si="617"/>
        <v>0</v>
      </c>
      <c r="AW1617">
        <f t="shared" si="618"/>
        <v>0</v>
      </c>
      <c r="AX1617">
        <f t="shared" si="619"/>
        <v>0</v>
      </c>
      <c r="AY1617">
        <f t="shared" si="620"/>
        <v>0</v>
      </c>
      <c r="AZ1617">
        <f t="shared" si="621"/>
        <v>0</v>
      </c>
      <c r="BA1617">
        <f t="shared" si="622"/>
        <v>0</v>
      </c>
      <c r="BB1617">
        <f t="shared" si="623"/>
        <v>0</v>
      </c>
      <c r="BC1617">
        <f t="shared" si="624"/>
        <v>0</v>
      </c>
      <c r="BD1617">
        <f t="shared" si="625"/>
        <v>0</v>
      </c>
      <c r="BE1617">
        <f t="shared" si="626"/>
        <v>0</v>
      </c>
      <c r="BF1617">
        <f t="shared" si="627"/>
        <v>0</v>
      </c>
      <c r="BG1617">
        <f t="shared" si="628"/>
        <v>0</v>
      </c>
      <c r="BH1617">
        <f t="shared" si="629"/>
        <v>0</v>
      </c>
      <c r="BI1617">
        <f t="shared" si="630"/>
        <v>0</v>
      </c>
      <c r="BJ1617" s="311">
        <f t="shared" si="631"/>
        <v>0</v>
      </c>
      <c r="BK1617" s="312">
        <f t="shared" si="632"/>
        <v>0</v>
      </c>
      <c r="BL1617" s="313">
        <f t="shared" si="633"/>
        <v>0</v>
      </c>
      <c r="BM1617" s="314">
        <f t="shared" si="640"/>
        <v>0</v>
      </c>
      <c r="BN1617" s="311">
        <f t="shared" si="634"/>
        <v>0</v>
      </c>
      <c r="BO1617" s="312">
        <f t="shared" si="635"/>
        <v>0</v>
      </c>
      <c r="BP1617" s="313">
        <f t="shared" si="636"/>
        <v>0</v>
      </c>
      <c r="BQ1617" s="314">
        <f t="shared" si="641"/>
        <v>0</v>
      </c>
      <c r="BR1617" s="311">
        <f t="shared" si="637"/>
        <v>0</v>
      </c>
      <c r="BS1617" s="312">
        <f t="shared" si="638"/>
        <v>0</v>
      </c>
      <c r="BT1617" s="313">
        <f t="shared" si="639"/>
        <v>0</v>
      </c>
      <c r="BU1617" s="314">
        <f t="shared" si="642"/>
        <v>0</v>
      </c>
      <c r="BV1617" s="247">
        <f t="shared" si="643"/>
        <v>0</v>
      </c>
      <c r="BW1617" s="310" t="str">
        <f>IF(BV1617=0,"",
IF(SUM($BV$1089:BV1617)=1,BX1617,
IF($BV$1664&gt;SUM($BV$1089:BV1617),_xlfn.CONCAT(", ",BX1617),
IF($BV$1664=SUM($BV$1089:BV1617),_xlfn.CONCAT(" y ",BX1617)))))</f>
        <v/>
      </c>
      <c r="BX1617" s="421">
        <v>529</v>
      </c>
      <c r="BY1617"/>
      <c r="BZ1617"/>
      <c r="CA1617"/>
      <c r="CB1617"/>
      <c r="CC1617"/>
      <c r="CD1617"/>
      <c r="CE1617"/>
      <c r="CF1617"/>
      <c r="CG1617"/>
      <c r="CH1617"/>
      <c r="CI1617"/>
      <c r="CJ1617"/>
      <c r="CK1617"/>
      <c r="CL1617"/>
      <c r="CM1617"/>
      <c r="CN1617"/>
      <c r="CO1617"/>
      <c r="CP1617"/>
      <c r="CQ1617"/>
      <c r="CR1617"/>
      <c r="CS1617"/>
      <c r="CT1617"/>
      <c r="CU1617"/>
      <c r="CV1617"/>
      <c r="CW1617"/>
      <c r="CX1617"/>
      <c r="CY1617"/>
      <c r="CZ1617"/>
      <c r="DA1617"/>
      <c r="DB1617"/>
      <c r="DC1617"/>
      <c r="DD1617"/>
      <c r="DE1617"/>
      <c r="DF1617"/>
      <c r="DG1617"/>
      <c r="DH1617"/>
      <c r="DI1617"/>
      <c r="DJ1617"/>
      <c r="DK1617"/>
      <c r="DL1617"/>
      <c r="DM1617"/>
      <c r="DN1617"/>
      <c r="DO1617"/>
      <c r="DP1617"/>
      <c r="DQ1617"/>
      <c r="DR1617"/>
      <c r="DS1617"/>
      <c r="DT1617"/>
      <c r="DU1617"/>
      <c r="DV1617"/>
      <c r="DW1617"/>
      <c r="DX1617"/>
      <c r="DY1617"/>
      <c r="DZ1617"/>
      <c r="EA1617"/>
      <c r="EB1617"/>
      <c r="EC1617"/>
    </row>
    <row r="1618" spans="1:133" ht="14.25">
      <c r="A1618" s="405"/>
      <c r="B1618" s="6"/>
      <c r="C1618" s="421" t="s">
        <v>7195</v>
      </c>
      <c r="D1618" s="668" t="str">
        <f>IF($AC$1082="","",IF(HLOOKUP($AC$1082,Presentación!$AQ$3:$BV$574,Presentación!AP533)="","",HLOOKUP($AC$1082,Presentación!$AQ$3:$BV$574,Presentación!AP533,0)))</f>
        <v/>
      </c>
      <c r="E1618" s="669"/>
      <c r="F1618" s="670"/>
      <c r="G1618" s="763" t="str">
        <f>IF($AC$1082="","",IF(HLOOKUP($AC$1082,Presentación!$BZ$3:$DE$574,Presentación!AP533,0)="","",HLOOKUP($AC$1082,Presentación!$BZ$3:$DE$574,Presentación!AP533,0)))</f>
        <v/>
      </c>
      <c r="H1618" s="669"/>
      <c r="I1618" s="669"/>
      <c r="J1618" s="669"/>
      <c r="K1618" s="669"/>
      <c r="L1618" s="670"/>
      <c r="M1618" s="112"/>
      <c r="N1618" s="112"/>
      <c r="O1618" s="112"/>
      <c r="P1618" s="112"/>
      <c r="Q1618" s="112"/>
      <c r="R1618" s="112"/>
      <c r="S1618" s="112"/>
      <c r="T1618" s="112"/>
      <c r="U1618" s="112"/>
      <c r="V1618" s="112"/>
      <c r="W1618" s="112"/>
      <c r="X1618" s="112"/>
      <c r="Y1618" s="112"/>
      <c r="Z1618" s="112"/>
      <c r="AA1618" s="112"/>
      <c r="AB1618" s="112"/>
      <c r="AC1618" s="112"/>
      <c r="AD1618" s="112"/>
      <c r="AE1618" s="93"/>
      <c r="AG1618">
        <f t="shared" si="605"/>
        <v>0</v>
      </c>
      <c r="AH1618" s="247">
        <f t="shared" si="606"/>
        <v>0</v>
      </c>
      <c r="AI1618" s="310" t="str">
        <f>IF(AH1618=0,"",
IF(SUM($AH$1088:AH1618)=1,AJ1618,
IF($AH$1663&gt;SUM($AH$1088:AH1618),_xlfn.CONCAT(", ",AJ1618),
IF($AH$1663=SUM($AH$1088:AH1618),_xlfn.CONCAT(" y ",AJ1618)))))</f>
        <v/>
      </c>
      <c r="AJ1618" s="421">
        <v>531</v>
      </c>
      <c r="AK1618">
        <f t="shared" si="604"/>
        <v>0</v>
      </c>
      <c r="AL1618">
        <f t="shared" si="607"/>
        <v>0</v>
      </c>
      <c r="AM1618">
        <f t="shared" si="608"/>
        <v>0</v>
      </c>
      <c r="AN1618">
        <f t="shared" si="609"/>
        <v>0</v>
      </c>
      <c r="AO1618">
        <f t="shared" si="610"/>
        <v>0</v>
      </c>
      <c r="AP1618">
        <f t="shared" si="611"/>
        <v>0</v>
      </c>
      <c r="AQ1618">
        <f t="shared" si="612"/>
        <v>0</v>
      </c>
      <c r="AR1618">
        <f t="shared" si="613"/>
        <v>0</v>
      </c>
      <c r="AS1618">
        <f t="shared" si="614"/>
        <v>0</v>
      </c>
      <c r="AT1618">
        <f t="shared" si="615"/>
        <v>0</v>
      </c>
      <c r="AU1618">
        <f t="shared" si="616"/>
        <v>0</v>
      </c>
      <c r="AV1618">
        <f t="shared" si="617"/>
        <v>0</v>
      </c>
      <c r="AW1618">
        <f t="shared" si="618"/>
        <v>0</v>
      </c>
      <c r="AX1618">
        <f t="shared" si="619"/>
        <v>0</v>
      </c>
      <c r="AY1618">
        <f t="shared" si="620"/>
        <v>0</v>
      </c>
      <c r="AZ1618">
        <f t="shared" si="621"/>
        <v>0</v>
      </c>
      <c r="BA1618">
        <f t="shared" si="622"/>
        <v>0</v>
      </c>
      <c r="BB1618">
        <f t="shared" si="623"/>
        <v>0</v>
      </c>
      <c r="BC1618">
        <f t="shared" si="624"/>
        <v>0</v>
      </c>
      <c r="BD1618">
        <f t="shared" si="625"/>
        <v>0</v>
      </c>
      <c r="BE1618">
        <f t="shared" si="626"/>
        <v>0</v>
      </c>
      <c r="BF1618">
        <f t="shared" si="627"/>
        <v>0</v>
      </c>
      <c r="BG1618">
        <f t="shared" si="628"/>
        <v>0</v>
      </c>
      <c r="BH1618">
        <f t="shared" si="629"/>
        <v>0</v>
      </c>
      <c r="BI1618">
        <f t="shared" si="630"/>
        <v>0</v>
      </c>
      <c r="BJ1618" s="311">
        <f t="shared" si="631"/>
        <v>0</v>
      </c>
      <c r="BK1618" s="312">
        <f t="shared" si="632"/>
        <v>0</v>
      </c>
      <c r="BL1618" s="313">
        <f t="shared" si="633"/>
        <v>0</v>
      </c>
      <c r="BM1618" s="314">
        <f t="shared" si="640"/>
        <v>0</v>
      </c>
      <c r="BN1618" s="311">
        <f t="shared" si="634"/>
        <v>0</v>
      </c>
      <c r="BO1618" s="312">
        <f t="shared" si="635"/>
        <v>0</v>
      </c>
      <c r="BP1618" s="313">
        <f t="shared" si="636"/>
        <v>0</v>
      </c>
      <c r="BQ1618" s="314">
        <f t="shared" si="641"/>
        <v>0</v>
      </c>
      <c r="BR1618" s="311">
        <f t="shared" si="637"/>
        <v>0</v>
      </c>
      <c r="BS1618" s="312">
        <f t="shared" si="638"/>
        <v>0</v>
      </c>
      <c r="BT1618" s="313">
        <f t="shared" si="639"/>
        <v>0</v>
      </c>
      <c r="BU1618" s="314">
        <f t="shared" si="642"/>
        <v>0</v>
      </c>
      <c r="BV1618" s="247">
        <f t="shared" si="643"/>
        <v>0</v>
      </c>
      <c r="BW1618" s="310" t="str">
        <f>IF(BV1618=0,"",
IF(SUM($BV$1089:BV1618)=1,BX1618,
IF($BV$1664&gt;SUM($BV$1089:BV1618),_xlfn.CONCAT(", ",BX1618),
IF($BV$1664=SUM($BV$1089:BV1618),_xlfn.CONCAT(" y ",BX1618)))))</f>
        <v/>
      </c>
      <c r="BX1618" s="421">
        <v>530</v>
      </c>
      <c r="BY1618"/>
      <c r="BZ1618"/>
      <c r="CA1618"/>
      <c r="CB1618"/>
      <c r="CC1618"/>
      <c r="CD1618"/>
      <c r="CE1618"/>
      <c r="CF1618"/>
      <c r="CG1618"/>
      <c r="CH1618"/>
      <c r="CI1618"/>
      <c r="CJ1618"/>
      <c r="CK1618"/>
      <c r="CL1618"/>
      <c r="CM1618"/>
      <c r="CN1618"/>
      <c r="CO1618"/>
      <c r="CP1618"/>
      <c r="CQ1618"/>
      <c r="CR1618"/>
      <c r="CS1618"/>
      <c r="CT1618"/>
      <c r="CU1618"/>
      <c r="CV1618"/>
      <c r="CW1618"/>
      <c r="CX1618"/>
      <c r="CY1618"/>
      <c r="CZ1618"/>
      <c r="DA1618"/>
      <c r="DB1618"/>
      <c r="DC1618"/>
      <c r="DD1618"/>
      <c r="DE1618"/>
      <c r="DF1618"/>
      <c r="DG1618"/>
      <c r="DH1618"/>
      <c r="DI1618"/>
      <c r="DJ1618"/>
      <c r="DK1618"/>
      <c r="DL1618"/>
      <c r="DM1618"/>
      <c r="DN1618"/>
      <c r="DO1618"/>
      <c r="DP1618"/>
      <c r="DQ1618"/>
      <c r="DR1618"/>
      <c r="DS1618"/>
      <c r="DT1618"/>
      <c r="DU1618"/>
      <c r="DV1618"/>
      <c r="DW1618"/>
      <c r="DX1618"/>
      <c r="DY1618"/>
      <c r="DZ1618"/>
      <c r="EA1618"/>
      <c r="EB1618"/>
      <c r="EC1618"/>
    </row>
    <row r="1619" spans="1:133" ht="14.25">
      <c r="A1619" s="405"/>
      <c r="B1619" s="6"/>
      <c r="C1619" s="421" t="s">
        <v>7196</v>
      </c>
      <c r="D1619" s="668" t="str">
        <f>IF($AC$1082="","",IF(HLOOKUP($AC$1082,Presentación!$AQ$3:$BV$574,Presentación!AP534)="","",HLOOKUP($AC$1082,Presentación!$AQ$3:$BV$574,Presentación!AP534,0)))</f>
        <v/>
      </c>
      <c r="E1619" s="669"/>
      <c r="F1619" s="670"/>
      <c r="G1619" s="763" t="str">
        <f>IF($AC$1082="","",IF(HLOOKUP($AC$1082,Presentación!$BZ$3:$DE$574,Presentación!AP534,0)="","",HLOOKUP($AC$1082,Presentación!$BZ$3:$DE$574,Presentación!AP534,0)))</f>
        <v/>
      </c>
      <c r="H1619" s="669"/>
      <c r="I1619" s="669"/>
      <c r="J1619" s="669"/>
      <c r="K1619" s="669"/>
      <c r="L1619" s="670"/>
      <c r="M1619" s="112"/>
      <c r="N1619" s="112"/>
      <c r="O1619" s="112"/>
      <c r="P1619" s="112"/>
      <c r="Q1619" s="112"/>
      <c r="R1619" s="112"/>
      <c r="S1619" s="112"/>
      <c r="T1619" s="112"/>
      <c r="U1619" s="112"/>
      <c r="V1619" s="112"/>
      <c r="W1619" s="112"/>
      <c r="X1619" s="112"/>
      <c r="Y1619" s="112"/>
      <c r="Z1619" s="112"/>
      <c r="AA1619" s="112"/>
      <c r="AB1619" s="112"/>
      <c r="AC1619" s="112"/>
      <c r="AD1619" s="112"/>
      <c r="AE1619" s="93"/>
      <c r="AG1619">
        <f t="shared" si="605"/>
        <v>0</v>
      </c>
      <c r="AH1619" s="247">
        <f t="shared" si="606"/>
        <v>0</v>
      </c>
      <c r="AI1619" s="310" t="str">
        <f>IF(AH1619=0,"",
IF(SUM($AH$1088:AH1619)=1,AJ1619,
IF($AH$1663&gt;SUM($AH$1088:AH1619),_xlfn.CONCAT(", ",AJ1619),
IF($AH$1663=SUM($AH$1088:AH1619),_xlfn.CONCAT(" y ",AJ1619)))))</f>
        <v/>
      </c>
      <c r="AJ1619" s="421">
        <v>532</v>
      </c>
      <c r="AK1619">
        <f t="shared" si="604"/>
        <v>0</v>
      </c>
      <c r="AL1619">
        <f t="shared" si="607"/>
        <v>0</v>
      </c>
      <c r="AM1619">
        <f t="shared" si="608"/>
        <v>0</v>
      </c>
      <c r="AN1619">
        <f t="shared" si="609"/>
        <v>0</v>
      </c>
      <c r="AO1619">
        <f t="shared" si="610"/>
        <v>0</v>
      </c>
      <c r="AP1619">
        <f t="shared" si="611"/>
        <v>0</v>
      </c>
      <c r="AQ1619">
        <f t="shared" si="612"/>
        <v>0</v>
      </c>
      <c r="AR1619">
        <f t="shared" si="613"/>
        <v>0</v>
      </c>
      <c r="AS1619">
        <f t="shared" si="614"/>
        <v>0</v>
      </c>
      <c r="AT1619">
        <f t="shared" si="615"/>
        <v>0</v>
      </c>
      <c r="AU1619">
        <f t="shared" si="616"/>
        <v>0</v>
      </c>
      <c r="AV1619">
        <f t="shared" si="617"/>
        <v>0</v>
      </c>
      <c r="AW1619">
        <f t="shared" si="618"/>
        <v>0</v>
      </c>
      <c r="AX1619">
        <f t="shared" si="619"/>
        <v>0</v>
      </c>
      <c r="AY1619">
        <f t="shared" si="620"/>
        <v>0</v>
      </c>
      <c r="AZ1619">
        <f t="shared" si="621"/>
        <v>0</v>
      </c>
      <c r="BA1619">
        <f t="shared" si="622"/>
        <v>0</v>
      </c>
      <c r="BB1619">
        <f t="shared" si="623"/>
        <v>0</v>
      </c>
      <c r="BC1619">
        <f t="shared" si="624"/>
        <v>0</v>
      </c>
      <c r="BD1619">
        <f t="shared" si="625"/>
        <v>0</v>
      </c>
      <c r="BE1619">
        <f t="shared" si="626"/>
        <v>0</v>
      </c>
      <c r="BF1619">
        <f t="shared" si="627"/>
        <v>0</v>
      </c>
      <c r="BG1619">
        <f t="shared" si="628"/>
        <v>0</v>
      </c>
      <c r="BH1619">
        <f t="shared" si="629"/>
        <v>0</v>
      </c>
      <c r="BI1619">
        <f t="shared" si="630"/>
        <v>0</v>
      </c>
      <c r="BJ1619" s="311">
        <f t="shared" si="631"/>
        <v>0</v>
      </c>
      <c r="BK1619" s="312">
        <f t="shared" si="632"/>
        <v>0</v>
      </c>
      <c r="BL1619" s="313">
        <f t="shared" si="633"/>
        <v>0</v>
      </c>
      <c r="BM1619" s="314">
        <f t="shared" si="640"/>
        <v>0</v>
      </c>
      <c r="BN1619" s="311">
        <f t="shared" si="634"/>
        <v>0</v>
      </c>
      <c r="BO1619" s="312">
        <f t="shared" si="635"/>
        <v>0</v>
      </c>
      <c r="BP1619" s="313">
        <f t="shared" si="636"/>
        <v>0</v>
      </c>
      <c r="BQ1619" s="314">
        <f t="shared" si="641"/>
        <v>0</v>
      </c>
      <c r="BR1619" s="311">
        <f t="shared" si="637"/>
        <v>0</v>
      </c>
      <c r="BS1619" s="312">
        <f t="shared" si="638"/>
        <v>0</v>
      </c>
      <c r="BT1619" s="313">
        <f t="shared" si="639"/>
        <v>0</v>
      </c>
      <c r="BU1619" s="314">
        <f t="shared" si="642"/>
        <v>0</v>
      </c>
      <c r="BV1619" s="247">
        <f t="shared" si="643"/>
        <v>0</v>
      </c>
      <c r="BW1619" s="310" t="str">
        <f>IF(BV1619=0,"",
IF(SUM($BV$1089:BV1619)=1,BX1619,
IF($BV$1664&gt;SUM($BV$1089:BV1619),_xlfn.CONCAT(", ",BX1619),
IF($BV$1664=SUM($BV$1089:BV1619),_xlfn.CONCAT(" y ",BX1619)))))</f>
        <v/>
      </c>
      <c r="BX1619" s="421">
        <v>531</v>
      </c>
      <c r="BY1619"/>
      <c r="BZ1619"/>
      <c r="CA1619"/>
      <c r="CB1619"/>
      <c r="CC1619"/>
      <c r="CD1619"/>
      <c r="CE1619"/>
      <c r="CF1619"/>
      <c r="CG1619"/>
      <c r="CH1619"/>
      <c r="CI1619"/>
      <c r="CJ1619"/>
      <c r="CK1619"/>
      <c r="CL1619"/>
      <c r="CM1619"/>
      <c r="CN1619"/>
      <c r="CO1619"/>
      <c r="CP1619"/>
      <c r="CQ1619"/>
      <c r="CR1619"/>
      <c r="CS1619"/>
      <c r="CT1619"/>
      <c r="CU1619"/>
      <c r="CV1619"/>
      <c r="CW1619"/>
      <c r="CX1619"/>
      <c r="CY1619"/>
      <c r="CZ1619"/>
      <c r="DA1619"/>
      <c r="DB1619"/>
      <c r="DC1619"/>
      <c r="DD1619"/>
      <c r="DE1619"/>
      <c r="DF1619"/>
      <c r="DG1619"/>
      <c r="DH1619"/>
      <c r="DI1619"/>
      <c r="DJ1619"/>
      <c r="DK1619"/>
      <c r="DL1619"/>
      <c r="DM1619"/>
      <c r="DN1619"/>
      <c r="DO1619"/>
      <c r="DP1619"/>
      <c r="DQ1619"/>
      <c r="DR1619"/>
      <c r="DS1619"/>
      <c r="DT1619"/>
      <c r="DU1619"/>
      <c r="DV1619"/>
      <c r="DW1619"/>
      <c r="DX1619"/>
      <c r="DY1619"/>
      <c r="DZ1619"/>
      <c r="EA1619"/>
      <c r="EB1619"/>
      <c r="EC1619"/>
    </row>
    <row r="1620" spans="1:133" ht="14.25">
      <c r="A1620" s="405"/>
      <c r="B1620" s="6"/>
      <c r="C1620" s="421" t="s">
        <v>7197</v>
      </c>
      <c r="D1620" s="668" t="str">
        <f>IF($AC$1082="","",IF(HLOOKUP($AC$1082,Presentación!$AQ$3:$BV$574,Presentación!AP535)="","",HLOOKUP($AC$1082,Presentación!$AQ$3:$BV$574,Presentación!AP535,0)))</f>
        <v/>
      </c>
      <c r="E1620" s="669"/>
      <c r="F1620" s="670"/>
      <c r="G1620" s="763" t="str">
        <f>IF($AC$1082="","",IF(HLOOKUP($AC$1082,Presentación!$BZ$3:$DE$574,Presentación!AP535,0)="","",HLOOKUP($AC$1082,Presentación!$BZ$3:$DE$574,Presentación!AP535,0)))</f>
        <v/>
      </c>
      <c r="H1620" s="669"/>
      <c r="I1620" s="669"/>
      <c r="J1620" s="669"/>
      <c r="K1620" s="669"/>
      <c r="L1620" s="670"/>
      <c r="M1620" s="112"/>
      <c r="N1620" s="112"/>
      <c r="O1620" s="112"/>
      <c r="P1620" s="112"/>
      <c r="Q1620" s="112"/>
      <c r="R1620" s="112"/>
      <c r="S1620" s="112"/>
      <c r="T1620" s="112"/>
      <c r="U1620" s="112"/>
      <c r="V1620" s="112"/>
      <c r="W1620" s="112"/>
      <c r="X1620" s="112"/>
      <c r="Y1620" s="112"/>
      <c r="Z1620" s="112"/>
      <c r="AA1620" s="112"/>
      <c r="AB1620" s="112"/>
      <c r="AC1620" s="112"/>
      <c r="AD1620" s="112"/>
      <c r="AE1620" s="93"/>
      <c r="AG1620">
        <f t="shared" si="605"/>
        <v>0</v>
      </c>
      <c r="AH1620" s="247">
        <f t="shared" si="606"/>
        <v>0</v>
      </c>
      <c r="AI1620" s="310" t="str">
        <f>IF(AH1620=0,"",
IF(SUM($AH$1088:AH1620)=1,AJ1620,
IF($AH$1663&gt;SUM($AH$1088:AH1620),_xlfn.CONCAT(", ",AJ1620),
IF($AH$1663=SUM($AH$1088:AH1620),_xlfn.CONCAT(" y ",AJ1620)))))</f>
        <v/>
      </c>
      <c r="AJ1620" s="421">
        <v>533</v>
      </c>
      <c r="AK1620">
        <f t="shared" si="604"/>
        <v>0</v>
      </c>
      <c r="AL1620">
        <f t="shared" si="607"/>
        <v>0</v>
      </c>
      <c r="AM1620">
        <f t="shared" si="608"/>
        <v>0</v>
      </c>
      <c r="AN1620">
        <f t="shared" si="609"/>
        <v>0</v>
      </c>
      <c r="AO1620">
        <f t="shared" si="610"/>
        <v>0</v>
      </c>
      <c r="AP1620">
        <f t="shared" si="611"/>
        <v>0</v>
      </c>
      <c r="AQ1620">
        <f t="shared" si="612"/>
        <v>0</v>
      </c>
      <c r="AR1620">
        <f t="shared" si="613"/>
        <v>0</v>
      </c>
      <c r="AS1620">
        <f t="shared" si="614"/>
        <v>0</v>
      </c>
      <c r="AT1620">
        <f t="shared" si="615"/>
        <v>0</v>
      </c>
      <c r="AU1620">
        <f t="shared" si="616"/>
        <v>0</v>
      </c>
      <c r="AV1620">
        <f t="shared" si="617"/>
        <v>0</v>
      </c>
      <c r="AW1620">
        <f t="shared" si="618"/>
        <v>0</v>
      </c>
      <c r="AX1620">
        <f t="shared" si="619"/>
        <v>0</v>
      </c>
      <c r="AY1620">
        <f t="shared" si="620"/>
        <v>0</v>
      </c>
      <c r="AZ1620">
        <f t="shared" si="621"/>
        <v>0</v>
      </c>
      <c r="BA1620">
        <f t="shared" si="622"/>
        <v>0</v>
      </c>
      <c r="BB1620">
        <f t="shared" si="623"/>
        <v>0</v>
      </c>
      <c r="BC1620">
        <f t="shared" si="624"/>
        <v>0</v>
      </c>
      <c r="BD1620">
        <f t="shared" si="625"/>
        <v>0</v>
      </c>
      <c r="BE1620">
        <f t="shared" si="626"/>
        <v>0</v>
      </c>
      <c r="BF1620">
        <f t="shared" si="627"/>
        <v>0</v>
      </c>
      <c r="BG1620">
        <f t="shared" si="628"/>
        <v>0</v>
      </c>
      <c r="BH1620">
        <f t="shared" si="629"/>
        <v>0</v>
      </c>
      <c r="BI1620">
        <f t="shared" si="630"/>
        <v>0</v>
      </c>
      <c r="BJ1620" s="311">
        <f t="shared" si="631"/>
        <v>0</v>
      </c>
      <c r="BK1620" s="312">
        <f t="shared" si="632"/>
        <v>0</v>
      </c>
      <c r="BL1620" s="313">
        <f t="shared" si="633"/>
        <v>0</v>
      </c>
      <c r="BM1620" s="314">
        <f t="shared" si="640"/>
        <v>0</v>
      </c>
      <c r="BN1620" s="311">
        <f t="shared" si="634"/>
        <v>0</v>
      </c>
      <c r="BO1620" s="312">
        <f t="shared" si="635"/>
        <v>0</v>
      </c>
      <c r="BP1620" s="313">
        <f t="shared" si="636"/>
        <v>0</v>
      </c>
      <c r="BQ1620" s="314">
        <f t="shared" si="641"/>
        <v>0</v>
      </c>
      <c r="BR1620" s="311">
        <f t="shared" si="637"/>
        <v>0</v>
      </c>
      <c r="BS1620" s="312">
        <f t="shared" si="638"/>
        <v>0</v>
      </c>
      <c r="BT1620" s="313">
        <f t="shared" si="639"/>
        <v>0</v>
      </c>
      <c r="BU1620" s="314">
        <f t="shared" si="642"/>
        <v>0</v>
      </c>
      <c r="BV1620" s="247">
        <f t="shared" si="643"/>
        <v>0</v>
      </c>
      <c r="BW1620" s="310" t="str">
        <f>IF(BV1620=0,"",
IF(SUM($BV$1089:BV1620)=1,BX1620,
IF($BV$1664&gt;SUM($BV$1089:BV1620),_xlfn.CONCAT(", ",BX1620),
IF($BV$1664=SUM($BV$1089:BV1620),_xlfn.CONCAT(" y ",BX1620)))))</f>
        <v/>
      </c>
      <c r="BX1620" s="421">
        <v>532</v>
      </c>
      <c r="BY1620"/>
      <c r="BZ1620"/>
      <c r="CA1620"/>
      <c r="CB1620"/>
      <c r="CC1620"/>
      <c r="CD1620"/>
      <c r="CE1620"/>
      <c r="CF1620"/>
      <c r="CG1620"/>
      <c r="CH1620"/>
      <c r="CI1620"/>
      <c r="CJ1620"/>
      <c r="CK1620"/>
      <c r="CL1620"/>
      <c r="CM1620"/>
      <c r="CN1620"/>
      <c r="CO1620"/>
      <c r="CP1620"/>
      <c r="CQ1620"/>
      <c r="CR1620"/>
      <c r="CS1620"/>
      <c r="CT1620"/>
      <c r="CU1620"/>
      <c r="CV1620"/>
      <c r="CW1620"/>
      <c r="CX1620"/>
      <c r="CY1620"/>
      <c r="CZ1620"/>
      <c r="DA1620"/>
      <c r="DB1620"/>
      <c r="DC1620"/>
      <c r="DD1620"/>
      <c r="DE1620"/>
      <c r="DF1620"/>
      <c r="DG1620"/>
      <c r="DH1620"/>
      <c r="DI1620"/>
      <c r="DJ1620"/>
      <c r="DK1620"/>
      <c r="DL1620"/>
      <c r="DM1620"/>
      <c r="DN1620"/>
      <c r="DO1620"/>
      <c r="DP1620"/>
      <c r="DQ1620"/>
      <c r="DR1620"/>
      <c r="DS1620"/>
      <c r="DT1620"/>
      <c r="DU1620"/>
      <c r="DV1620"/>
      <c r="DW1620"/>
      <c r="DX1620"/>
      <c r="DY1620"/>
      <c r="DZ1620"/>
      <c r="EA1620"/>
      <c r="EB1620"/>
      <c r="EC1620"/>
    </row>
    <row r="1621" spans="1:133" ht="14.25">
      <c r="A1621" s="405"/>
      <c r="B1621" s="6"/>
      <c r="C1621" s="421" t="s">
        <v>7198</v>
      </c>
      <c r="D1621" s="668" t="str">
        <f>IF($AC$1082="","",IF(HLOOKUP($AC$1082,Presentación!$AQ$3:$BV$574,Presentación!AP536)="","",HLOOKUP($AC$1082,Presentación!$AQ$3:$BV$574,Presentación!AP536,0)))</f>
        <v/>
      </c>
      <c r="E1621" s="669"/>
      <c r="F1621" s="670"/>
      <c r="G1621" s="763" t="str">
        <f>IF($AC$1082="","",IF(HLOOKUP($AC$1082,Presentación!$BZ$3:$DE$574,Presentación!AP536,0)="","",HLOOKUP($AC$1082,Presentación!$BZ$3:$DE$574,Presentación!AP536,0)))</f>
        <v/>
      </c>
      <c r="H1621" s="669"/>
      <c r="I1621" s="669"/>
      <c r="J1621" s="669"/>
      <c r="K1621" s="669"/>
      <c r="L1621" s="670"/>
      <c r="M1621" s="112"/>
      <c r="N1621" s="112"/>
      <c r="O1621" s="112"/>
      <c r="P1621" s="112"/>
      <c r="Q1621" s="112"/>
      <c r="R1621" s="112"/>
      <c r="S1621" s="112"/>
      <c r="T1621" s="112"/>
      <c r="U1621" s="112"/>
      <c r="V1621" s="112"/>
      <c r="W1621" s="112"/>
      <c r="X1621" s="112"/>
      <c r="Y1621" s="112"/>
      <c r="Z1621" s="112"/>
      <c r="AA1621" s="112"/>
      <c r="AB1621" s="112"/>
      <c r="AC1621" s="112"/>
      <c r="AD1621" s="112"/>
      <c r="AE1621" s="93"/>
      <c r="AG1621">
        <f t="shared" si="605"/>
        <v>0</v>
      </c>
      <c r="AH1621" s="247">
        <f t="shared" si="606"/>
        <v>0</v>
      </c>
      <c r="AI1621" s="310" t="str">
        <f>IF(AH1621=0,"",
IF(SUM($AH$1088:AH1621)=1,AJ1621,
IF($AH$1663&gt;SUM($AH$1088:AH1621),_xlfn.CONCAT(", ",AJ1621),
IF($AH$1663=SUM($AH$1088:AH1621),_xlfn.CONCAT(" y ",AJ1621)))))</f>
        <v/>
      </c>
      <c r="AJ1621" s="421">
        <v>534</v>
      </c>
      <c r="AK1621">
        <f t="shared" si="604"/>
        <v>0</v>
      </c>
      <c r="AL1621">
        <f t="shared" si="607"/>
        <v>0</v>
      </c>
      <c r="AM1621">
        <f t="shared" si="608"/>
        <v>0</v>
      </c>
      <c r="AN1621">
        <f t="shared" si="609"/>
        <v>0</v>
      </c>
      <c r="AO1621">
        <f t="shared" si="610"/>
        <v>0</v>
      </c>
      <c r="AP1621">
        <f t="shared" si="611"/>
        <v>0</v>
      </c>
      <c r="AQ1621">
        <f t="shared" si="612"/>
        <v>0</v>
      </c>
      <c r="AR1621">
        <f t="shared" si="613"/>
        <v>0</v>
      </c>
      <c r="AS1621">
        <f t="shared" si="614"/>
        <v>0</v>
      </c>
      <c r="AT1621">
        <f t="shared" si="615"/>
        <v>0</v>
      </c>
      <c r="AU1621">
        <f t="shared" si="616"/>
        <v>0</v>
      </c>
      <c r="AV1621">
        <f t="shared" si="617"/>
        <v>0</v>
      </c>
      <c r="AW1621">
        <f t="shared" si="618"/>
        <v>0</v>
      </c>
      <c r="AX1621">
        <f t="shared" si="619"/>
        <v>0</v>
      </c>
      <c r="AY1621">
        <f t="shared" si="620"/>
        <v>0</v>
      </c>
      <c r="AZ1621">
        <f t="shared" si="621"/>
        <v>0</v>
      </c>
      <c r="BA1621">
        <f t="shared" si="622"/>
        <v>0</v>
      </c>
      <c r="BB1621">
        <f t="shared" si="623"/>
        <v>0</v>
      </c>
      <c r="BC1621">
        <f t="shared" si="624"/>
        <v>0</v>
      </c>
      <c r="BD1621">
        <f t="shared" si="625"/>
        <v>0</v>
      </c>
      <c r="BE1621">
        <f t="shared" si="626"/>
        <v>0</v>
      </c>
      <c r="BF1621">
        <f t="shared" si="627"/>
        <v>0</v>
      </c>
      <c r="BG1621">
        <f t="shared" si="628"/>
        <v>0</v>
      </c>
      <c r="BH1621">
        <f t="shared" si="629"/>
        <v>0</v>
      </c>
      <c r="BI1621">
        <f t="shared" si="630"/>
        <v>0</v>
      </c>
      <c r="BJ1621" s="311">
        <f t="shared" si="631"/>
        <v>0</v>
      </c>
      <c r="BK1621" s="312">
        <f t="shared" si="632"/>
        <v>0</v>
      </c>
      <c r="BL1621" s="313">
        <f t="shared" si="633"/>
        <v>0</v>
      </c>
      <c r="BM1621" s="314">
        <f t="shared" si="640"/>
        <v>0</v>
      </c>
      <c r="BN1621" s="311">
        <f t="shared" si="634"/>
        <v>0</v>
      </c>
      <c r="BO1621" s="312">
        <f t="shared" si="635"/>
        <v>0</v>
      </c>
      <c r="BP1621" s="313">
        <f t="shared" si="636"/>
        <v>0</v>
      </c>
      <c r="BQ1621" s="314">
        <f t="shared" si="641"/>
        <v>0</v>
      </c>
      <c r="BR1621" s="311">
        <f t="shared" si="637"/>
        <v>0</v>
      </c>
      <c r="BS1621" s="312">
        <f t="shared" si="638"/>
        <v>0</v>
      </c>
      <c r="BT1621" s="313">
        <f t="shared" si="639"/>
        <v>0</v>
      </c>
      <c r="BU1621" s="314">
        <f t="shared" si="642"/>
        <v>0</v>
      </c>
      <c r="BV1621" s="247">
        <f t="shared" si="643"/>
        <v>0</v>
      </c>
      <c r="BW1621" s="310" t="str">
        <f>IF(BV1621=0,"",
IF(SUM($BV$1089:BV1621)=1,BX1621,
IF($BV$1664&gt;SUM($BV$1089:BV1621),_xlfn.CONCAT(", ",BX1621),
IF($BV$1664=SUM($BV$1089:BV1621),_xlfn.CONCAT(" y ",BX1621)))))</f>
        <v/>
      </c>
      <c r="BX1621" s="421">
        <v>533</v>
      </c>
      <c r="BY1621"/>
      <c r="BZ1621"/>
      <c r="CA1621"/>
      <c r="CB1621"/>
      <c r="CC1621"/>
      <c r="CD1621"/>
      <c r="CE1621"/>
      <c r="CF1621"/>
      <c r="CG1621"/>
      <c r="CH1621"/>
      <c r="CI1621"/>
      <c r="CJ1621"/>
      <c r="CK1621"/>
      <c r="CL1621"/>
      <c r="CM1621"/>
      <c r="CN1621"/>
      <c r="CO1621"/>
      <c r="CP1621"/>
      <c r="CQ1621"/>
      <c r="CR1621"/>
      <c r="CS1621"/>
      <c r="CT1621"/>
      <c r="CU1621"/>
      <c r="CV1621"/>
      <c r="CW1621"/>
      <c r="CX1621"/>
      <c r="CY1621"/>
      <c r="CZ1621"/>
      <c r="DA1621"/>
      <c r="DB1621"/>
      <c r="DC1621"/>
      <c r="DD1621"/>
      <c r="DE1621"/>
      <c r="DF1621"/>
      <c r="DG1621"/>
      <c r="DH1621"/>
      <c r="DI1621"/>
      <c r="DJ1621"/>
      <c r="DK1621"/>
      <c r="DL1621"/>
      <c r="DM1621"/>
      <c r="DN1621"/>
      <c r="DO1621"/>
      <c r="DP1621"/>
      <c r="DQ1621"/>
      <c r="DR1621"/>
      <c r="DS1621"/>
      <c r="DT1621"/>
      <c r="DU1621"/>
      <c r="DV1621"/>
      <c r="DW1621"/>
      <c r="DX1621"/>
      <c r="DY1621"/>
      <c r="DZ1621"/>
      <c r="EA1621"/>
      <c r="EB1621"/>
      <c r="EC1621"/>
    </row>
    <row r="1622" spans="1:133" ht="14.25">
      <c r="A1622" s="405"/>
      <c r="B1622" s="6"/>
      <c r="C1622" s="421" t="s">
        <v>7199</v>
      </c>
      <c r="D1622" s="668" t="str">
        <f>IF($AC$1082="","",IF(HLOOKUP($AC$1082,Presentación!$AQ$3:$BV$574,Presentación!AP537)="","",HLOOKUP($AC$1082,Presentación!$AQ$3:$BV$574,Presentación!AP537,0)))</f>
        <v/>
      </c>
      <c r="E1622" s="669"/>
      <c r="F1622" s="670"/>
      <c r="G1622" s="763" t="str">
        <f>IF($AC$1082="","",IF(HLOOKUP($AC$1082,Presentación!$BZ$3:$DE$574,Presentación!AP537,0)="","",HLOOKUP($AC$1082,Presentación!$BZ$3:$DE$574,Presentación!AP537,0)))</f>
        <v/>
      </c>
      <c r="H1622" s="669"/>
      <c r="I1622" s="669"/>
      <c r="J1622" s="669"/>
      <c r="K1622" s="669"/>
      <c r="L1622" s="670"/>
      <c r="M1622" s="112"/>
      <c r="N1622" s="112"/>
      <c r="O1622" s="112"/>
      <c r="P1622" s="112"/>
      <c r="Q1622" s="112"/>
      <c r="R1622" s="112"/>
      <c r="S1622" s="112"/>
      <c r="T1622" s="112"/>
      <c r="U1622" s="112"/>
      <c r="V1622" s="112"/>
      <c r="W1622" s="112"/>
      <c r="X1622" s="112"/>
      <c r="Y1622" s="112"/>
      <c r="Z1622" s="112"/>
      <c r="AA1622" s="112"/>
      <c r="AB1622" s="112"/>
      <c r="AC1622" s="112"/>
      <c r="AD1622" s="112"/>
      <c r="AE1622" s="93"/>
      <c r="AG1622">
        <f t="shared" si="605"/>
        <v>0</v>
      </c>
      <c r="AH1622" s="247">
        <f t="shared" si="606"/>
        <v>0</v>
      </c>
      <c r="AI1622" s="310" t="str">
        <f>IF(AH1622=0,"",
IF(SUM($AH$1088:AH1622)=1,AJ1622,
IF($AH$1663&gt;SUM($AH$1088:AH1622),_xlfn.CONCAT(", ",AJ1622),
IF($AH$1663=SUM($AH$1088:AH1622),_xlfn.CONCAT(" y ",AJ1622)))))</f>
        <v/>
      </c>
      <c r="AJ1622" s="421">
        <v>535</v>
      </c>
      <c r="AK1622">
        <f t="shared" si="604"/>
        <v>0</v>
      </c>
      <c r="AL1622">
        <f t="shared" si="607"/>
        <v>0</v>
      </c>
      <c r="AM1622">
        <f t="shared" si="608"/>
        <v>0</v>
      </c>
      <c r="AN1622">
        <f t="shared" si="609"/>
        <v>0</v>
      </c>
      <c r="AO1622">
        <f t="shared" si="610"/>
        <v>0</v>
      </c>
      <c r="AP1622">
        <f t="shared" si="611"/>
        <v>0</v>
      </c>
      <c r="AQ1622">
        <f t="shared" si="612"/>
        <v>0</v>
      </c>
      <c r="AR1622">
        <f t="shared" si="613"/>
        <v>0</v>
      </c>
      <c r="AS1622">
        <f t="shared" si="614"/>
        <v>0</v>
      </c>
      <c r="AT1622">
        <f t="shared" si="615"/>
        <v>0</v>
      </c>
      <c r="AU1622">
        <f t="shared" si="616"/>
        <v>0</v>
      </c>
      <c r="AV1622">
        <f t="shared" si="617"/>
        <v>0</v>
      </c>
      <c r="AW1622">
        <f t="shared" si="618"/>
        <v>0</v>
      </c>
      <c r="AX1622">
        <f t="shared" si="619"/>
        <v>0</v>
      </c>
      <c r="AY1622">
        <f t="shared" si="620"/>
        <v>0</v>
      </c>
      <c r="AZ1622">
        <f t="shared" si="621"/>
        <v>0</v>
      </c>
      <c r="BA1622">
        <f t="shared" si="622"/>
        <v>0</v>
      </c>
      <c r="BB1622">
        <f t="shared" si="623"/>
        <v>0</v>
      </c>
      <c r="BC1622">
        <f t="shared" si="624"/>
        <v>0</v>
      </c>
      <c r="BD1622">
        <f t="shared" si="625"/>
        <v>0</v>
      </c>
      <c r="BE1622">
        <f t="shared" si="626"/>
        <v>0</v>
      </c>
      <c r="BF1622">
        <f t="shared" si="627"/>
        <v>0</v>
      </c>
      <c r="BG1622">
        <f t="shared" si="628"/>
        <v>0</v>
      </c>
      <c r="BH1622">
        <f t="shared" si="629"/>
        <v>0</v>
      </c>
      <c r="BI1622">
        <f t="shared" si="630"/>
        <v>0</v>
      </c>
      <c r="BJ1622" s="311">
        <f t="shared" si="631"/>
        <v>0</v>
      </c>
      <c r="BK1622" s="312">
        <f t="shared" si="632"/>
        <v>0</v>
      </c>
      <c r="BL1622" s="313">
        <f t="shared" si="633"/>
        <v>0</v>
      </c>
      <c r="BM1622" s="314">
        <f t="shared" si="640"/>
        <v>0</v>
      </c>
      <c r="BN1622" s="311">
        <f t="shared" si="634"/>
        <v>0</v>
      </c>
      <c r="BO1622" s="312">
        <f t="shared" si="635"/>
        <v>0</v>
      </c>
      <c r="BP1622" s="313">
        <f t="shared" si="636"/>
        <v>0</v>
      </c>
      <c r="BQ1622" s="314">
        <f t="shared" si="641"/>
        <v>0</v>
      </c>
      <c r="BR1622" s="311">
        <f t="shared" si="637"/>
        <v>0</v>
      </c>
      <c r="BS1622" s="312">
        <f t="shared" si="638"/>
        <v>0</v>
      </c>
      <c r="BT1622" s="313">
        <f t="shared" si="639"/>
        <v>0</v>
      </c>
      <c r="BU1622" s="314">
        <f t="shared" si="642"/>
        <v>0</v>
      </c>
      <c r="BV1622" s="247">
        <f t="shared" si="643"/>
        <v>0</v>
      </c>
      <c r="BW1622" s="310" t="str">
        <f>IF(BV1622=0,"",
IF(SUM($BV$1089:BV1622)=1,BX1622,
IF($BV$1664&gt;SUM($BV$1089:BV1622),_xlfn.CONCAT(", ",BX1622),
IF($BV$1664=SUM($BV$1089:BV1622),_xlfn.CONCAT(" y ",BX1622)))))</f>
        <v/>
      </c>
      <c r="BX1622" s="421">
        <v>534</v>
      </c>
      <c r="BY1622"/>
      <c r="BZ1622"/>
      <c r="CA1622"/>
      <c r="CB1622"/>
      <c r="CC1622"/>
      <c r="CD1622"/>
      <c r="CE1622"/>
      <c r="CF1622"/>
      <c r="CG1622"/>
      <c r="CH1622"/>
      <c r="CI1622"/>
      <c r="CJ1622"/>
      <c r="CK1622"/>
      <c r="CL1622"/>
      <c r="CM1622"/>
      <c r="CN1622"/>
      <c r="CO1622"/>
      <c r="CP1622"/>
      <c r="CQ1622"/>
      <c r="CR1622"/>
      <c r="CS1622"/>
      <c r="CT1622"/>
      <c r="CU1622"/>
      <c r="CV1622"/>
      <c r="CW1622"/>
      <c r="CX1622"/>
      <c r="CY1622"/>
      <c r="CZ1622"/>
      <c r="DA1622"/>
      <c r="DB1622"/>
      <c r="DC1622"/>
      <c r="DD1622"/>
      <c r="DE1622"/>
      <c r="DF1622"/>
      <c r="DG1622"/>
      <c r="DH1622"/>
      <c r="DI1622"/>
      <c r="DJ1622"/>
      <c r="DK1622"/>
      <c r="DL1622"/>
      <c r="DM1622"/>
      <c r="DN1622"/>
      <c r="DO1622"/>
      <c r="DP1622"/>
      <c r="DQ1622"/>
      <c r="DR1622"/>
      <c r="DS1622"/>
      <c r="DT1622"/>
      <c r="DU1622"/>
      <c r="DV1622"/>
      <c r="DW1622"/>
      <c r="DX1622"/>
      <c r="DY1622"/>
      <c r="DZ1622"/>
      <c r="EA1622"/>
      <c r="EB1622"/>
      <c r="EC1622"/>
    </row>
    <row r="1623" spans="1:133" ht="14.25">
      <c r="A1623" s="405"/>
      <c r="B1623" s="6"/>
      <c r="C1623" s="421" t="s">
        <v>7200</v>
      </c>
      <c r="D1623" s="668" t="str">
        <f>IF($AC$1082="","",IF(HLOOKUP($AC$1082,Presentación!$AQ$3:$BV$574,Presentación!AP538)="","",HLOOKUP($AC$1082,Presentación!$AQ$3:$BV$574,Presentación!AP538,0)))</f>
        <v/>
      </c>
      <c r="E1623" s="669"/>
      <c r="F1623" s="670"/>
      <c r="G1623" s="763" t="str">
        <f>IF($AC$1082="","",IF(HLOOKUP($AC$1082,Presentación!$BZ$3:$DE$574,Presentación!AP538,0)="","",HLOOKUP($AC$1082,Presentación!$BZ$3:$DE$574,Presentación!AP538,0)))</f>
        <v/>
      </c>
      <c r="H1623" s="669"/>
      <c r="I1623" s="669"/>
      <c r="J1623" s="669"/>
      <c r="K1623" s="669"/>
      <c r="L1623" s="670"/>
      <c r="M1623" s="112"/>
      <c r="N1623" s="112"/>
      <c r="O1623" s="112"/>
      <c r="P1623" s="112"/>
      <c r="Q1623" s="112"/>
      <c r="R1623" s="112"/>
      <c r="S1623" s="112"/>
      <c r="T1623" s="112"/>
      <c r="U1623" s="112"/>
      <c r="V1623" s="112"/>
      <c r="W1623" s="112"/>
      <c r="X1623" s="112"/>
      <c r="Y1623" s="112"/>
      <c r="Z1623" s="112"/>
      <c r="AA1623" s="112"/>
      <c r="AB1623" s="112"/>
      <c r="AC1623" s="112"/>
      <c r="AD1623" s="112"/>
      <c r="AE1623" s="93"/>
      <c r="AG1623">
        <f t="shared" si="605"/>
        <v>0</v>
      </c>
      <c r="AH1623" s="247">
        <f t="shared" si="606"/>
        <v>0</v>
      </c>
      <c r="AI1623" s="310" t="str">
        <f>IF(AH1623=0,"",
IF(SUM($AH$1088:AH1623)=1,AJ1623,
IF($AH$1663&gt;SUM($AH$1088:AH1623),_xlfn.CONCAT(", ",AJ1623),
IF($AH$1663=SUM($AH$1088:AH1623),_xlfn.CONCAT(" y ",AJ1623)))))</f>
        <v/>
      </c>
      <c r="AJ1623" s="421">
        <v>536</v>
      </c>
      <c r="AK1623">
        <f t="shared" si="604"/>
        <v>0</v>
      </c>
      <c r="AL1623">
        <f t="shared" si="607"/>
        <v>0</v>
      </c>
      <c r="AM1623">
        <f t="shared" si="608"/>
        <v>0</v>
      </c>
      <c r="AN1623">
        <f t="shared" si="609"/>
        <v>0</v>
      </c>
      <c r="AO1623">
        <f t="shared" si="610"/>
        <v>0</v>
      </c>
      <c r="AP1623">
        <f t="shared" si="611"/>
        <v>0</v>
      </c>
      <c r="AQ1623">
        <f t="shared" si="612"/>
        <v>0</v>
      </c>
      <c r="AR1623">
        <f t="shared" si="613"/>
        <v>0</v>
      </c>
      <c r="AS1623">
        <f t="shared" si="614"/>
        <v>0</v>
      </c>
      <c r="AT1623">
        <f t="shared" si="615"/>
        <v>0</v>
      </c>
      <c r="AU1623">
        <f t="shared" si="616"/>
        <v>0</v>
      </c>
      <c r="AV1623">
        <f t="shared" si="617"/>
        <v>0</v>
      </c>
      <c r="AW1623">
        <f t="shared" si="618"/>
        <v>0</v>
      </c>
      <c r="AX1623">
        <f t="shared" si="619"/>
        <v>0</v>
      </c>
      <c r="AY1623">
        <f t="shared" si="620"/>
        <v>0</v>
      </c>
      <c r="AZ1623">
        <f t="shared" si="621"/>
        <v>0</v>
      </c>
      <c r="BA1623">
        <f t="shared" si="622"/>
        <v>0</v>
      </c>
      <c r="BB1623">
        <f t="shared" si="623"/>
        <v>0</v>
      </c>
      <c r="BC1623">
        <f t="shared" si="624"/>
        <v>0</v>
      </c>
      <c r="BD1623">
        <f t="shared" si="625"/>
        <v>0</v>
      </c>
      <c r="BE1623">
        <f t="shared" si="626"/>
        <v>0</v>
      </c>
      <c r="BF1623">
        <f t="shared" si="627"/>
        <v>0</v>
      </c>
      <c r="BG1623">
        <f t="shared" si="628"/>
        <v>0</v>
      </c>
      <c r="BH1623">
        <f t="shared" si="629"/>
        <v>0</v>
      </c>
      <c r="BI1623">
        <f t="shared" si="630"/>
        <v>0</v>
      </c>
      <c r="BJ1623" s="311">
        <f t="shared" si="631"/>
        <v>0</v>
      </c>
      <c r="BK1623" s="312">
        <f t="shared" si="632"/>
        <v>0</v>
      </c>
      <c r="BL1623" s="313">
        <f t="shared" si="633"/>
        <v>0</v>
      </c>
      <c r="BM1623" s="314">
        <f t="shared" si="640"/>
        <v>0</v>
      </c>
      <c r="BN1623" s="311">
        <f t="shared" si="634"/>
        <v>0</v>
      </c>
      <c r="BO1623" s="312">
        <f t="shared" si="635"/>
        <v>0</v>
      </c>
      <c r="BP1623" s="313">
        <f t="shared" si="636"/>
        <v>0</v>
      </c>
      <c r="BQ1623" s="314">
        <f t="shared" si="641"/>
        <v>0</v>
      </c>
      <c r="BR1623" s="311">
        <f t="shared" si="637"/>
        <v>0</v>
      </c>
      <c r="BS1623" s="312">
        <f t="shared" si="638"/>
        <v>0</v>
      </c>
      <c r="BT1623" s="313">
        <f t="shared" si="639"/>
        <v>0</v>
      </c>
      <c r="BU1623" s="314">
        <f t="shared" si="642"/>
        <v>0</v>
      </c>
      <c r="BV1623" s="247">
        <f t="shared" si="643"/>
        <v>0</v>
      </c>
      <c r="BW1623" s="310" t="str">
        <f>IF(BV1623=0,"",
IF(SUM($BV$1089:BV1623)=1,BX1623,
IF($BV$1664&gt;SUM($BV$1089:BV1623),_xlfn.CONCAT(", ",BX1623),
IF($BV$1664=SUM($BV$1089:BV1623),_xlfn.CONCAT(" y ",BX1623)))))</f>
        <v/>
      </c>
      <c r="BX1623" s="421">
        <v>535</v>
      </c>
      <c r="BY1623"/>
      <c r="BZ1623"/>
      <c r="CA1623"/>
      <c r="CB1623"/>
      <c r="CC1623"/>
      <c r="CD1623"/>
      <c r="CE1623"/>
      <c r="CF1623"/>
      <c r="CG1623"/>
      <c r="CH1623"/>
      <c r="CI1623"/>
      <c r="CJ1623"/>
      <c r="CK1623"/>
      <c r="CL1623"/>
      <c r="CM1623"/>
      <c r="CN1623"/>
      <c r="CO1623"/>
      <c r="CP1623"/>
      <c r="CQ1623"/>
      <c r="CR1623"/>
      <c r="CS1623"/>
      <c r="CT1623"/>
      <c r="CU1623"/>
      <c r="CV1623"/>
      <c r="CW1623"/>
      <c r="CX1623"/>
      <c r="CY1623"/>
      <c r="CZ1623"/>
      <c r="DA1623"/>
      <c r="DB1623"/>
      <c r="DC1623"/>
      <c r="DD1623"/>
      <c r="DE1623"/>
      <c r="DF1623"/>
      <c r="DG1623"/>
      <c r="DH1623"/>
      <c r="DI1623"/>
      <c r="DJ1623"/>
      <c r="DK1623"/>
      <c r="DL1623"/>
      <c r="DM1623"/>
      <c r="DN1623"/>
      <c r="DO1623"/>
      <c r="DP1623"/>
      <c r="DQ1623"/>
      <c r="DR1623"/>
      <c r="DS1623"/>
      <c r="DT1623"/>
      <c r="DU1623"/>
      <c r="DV1623"/>
      <c r="DW1623"/>
      <c r="DX1623"/>
      <c r="DY1623"/>
      <c r="DZ1623"/>
      <c r="EA1623"/>
      <c r="EB1623"/>
      <c r="EC1623"/>
    </row>
    <row r="1624" spans="1:133" ht="14.25">
      <c r="A1624" s="405"/>
      <c r="B1624" s="6"/>
      <c r="C1624" s="421" t="s">
        <v>7201</v>
      </c>
      <c r="D1624" s="668" t="str">
        <f>IF($AC$1082="","",IF(HLOOKUP($AC$1082,Presentación!$AQ$3:$BV$574,Presentación!AP539)="","",HLOOKUP($AC$1082,Presentación!$AQ$3:$BV$574,Presentación!AP539,0)))</f>
        <v/>
      </c>
      <c r="E1624" s="669"/>
      <c r="F1624" s="670"/>
      <c r="G1624" s="763" t="str">
        <f>IF($AC$1082="","",IF(HLOOKUP($AC$1082,Presentación!$BZ$3:$DE$574,Presentación!AP539,0)="","",HLOOKUP($AC$1082,Presentación!$BZ$3:$DE$574,Presentación!AP539,0)))</f>
        <v/>
      </c>
      <c r="H1624" s="669"/>
      <c r="I1624" s="669"/>
      <c r="J1624" s="669"/>
      <c r="K1624" s="669"/>
      <c r="L1624" s="670"/>
      <c r="M1624" s="112"/>
      <c r="N1624" s="112"/>
      <c r="O1624" s="112"/>
      <c r="P1624" s="112"/>
      <c r="Q1624" s="112"/>
      <c r="R1624" s="112"/>
      <c r="S1624" s="112"/>
      <c r="T1624" s="112"/>
      <c r="U1624" s="112"/>
      <c r="V1624" s="112"/>
      <c r="W1624" s="112"/>
      <c r="X1624" s="112"/>
      <c r="Y1624" s="112"/>
      <c r="Z1624" s="112"/>
      <c r="AA1624" s="112"/>
      <c r="AB1624" s="112"/>
      <c r="AC1624" s="112"/>
      <c r="AD1624" s="112"/>
      <c r="AE1624" s="93"/>
      <c r="AG1624">
        <f t="shared" si="605"/>
        <v>0</v>
      </c>
      <c r="AH1624" s="247">
        <f t="shared" si="606"/>
        <v>0</v>
      </c>
      <c r="AI1624" s="310" t="str">
        <f>IF(AH1624=0,"",
IF(SUM($AH$1088:AH1624)=1,AJ1624,
IF($AH$1663&gt;SUM($AH$1088:AH1624),_xlfn.CONCAT(", ",AJ1624),
IF($AH$1663=SUM($AH$1088:AH1624),_xlfn.CONCAT(" y ",AJ1624)))))</f>
        <v/>
      </c>
      <c r="AJ1624" s="421">
        <v>537</v>
      </c>
      <c r="AK1624">
        <f t="shared" si="604"/>
        <v>0</v>
      </c>
      <c r="AL1624">
        <f t="shared" si="607"/>
        <v>0</v>
      </c>
      <c r="AM1624">
        <f t="shared" si="608"/>
        <v>0</v>
      </c>
      <c r="AN1624">
        <f t="shared" si="609"/>
        <v>0</v>
      </c>
      <c r="AO1624">
        <f t="shared" si="610"/>
        <v>0</v>
      </c>
      <c r="AP1624">
        <f t="shared" si="611"/>
        <v>0</v>
      </c>
      <c r="AQ1624">
        <f t="shared" si="612"/>
        <v>0</v>
      </c>
      <c r="AR1624">
        <f t="shared" si="613"/>
        <v>0</v>
      </c>
      <c r="AS1624">
        <f t="shared" si="614"/>
        <v>0</v>
      </c>
      <c r="AT1624">
        <f t="shared" si="615"/>
        <v>0</v>
      </c>
      <c r="AU1624">
        <f t="shared" si="616"/>
        <v>0</v>
      </c>
      <c r="AV1624">
        <f t="shared" si="617"/>
        <v>0</v>
      </c>
      <c r="AW1624">
        <f t="shared" si="618"/>
        <v>0</v>
      </c>
      <c r="AX1624">
        <f t="shared" si="619"/>
        <v>0</v>
      </c>
      <c r="AY1624">
        <f t="shared" si="620"/>
        <v>0</v>
      </c>
      <c r="AZ1624">
        <f t="shared" si="621"/>
        <v>0</v>
      </c>
      <c r="BA1624">
        <f t="shared" si="622"/>
        <v>0</v>
      </c>
      <c r="BB1624">
        <f t="shared" si="623"/>
        <v>0</v>
      </c>
      <c r="BC1624">
        <f t="shared" si="624"/>
        <v>0</v>
      </c>
      <c r="BD1624">
        <f t="shared" si="625"/>
        <v>0</v>
      </c>
      <c r="BE1624">
        <f t="shared" si="626"/>
        <v>0</v>
      </c>
      <c r="BF1624">
        <f t="shared" si="627"/>
        <v>0</v>
      </c>
      <c r="BG1624">
        <f t="shared" si="628"/>
        <v>0</v>
      </c>
      <c r="BH1624">
        <f t="shared" si="629"/>
        <v>0</v>
      </c>
      <c r="BI1624">
        <f t="shared" si="630"/>
        <v>0</v>
      </c>
      <c r="BJ1624" s="311">
        <f t="shared" si="631"/>
        <v>0</v>
      </c>
      <c r="BK1624" s="312">
        <f t="shared" si="632"/>
        <v>0</v>
      </c>
      <c r="BL1624" s="313">
        <f t="shared" si="633"/>
        <v>0</v>
      </c>
      <c r="BM1624" s="314">
        <f t="shared" si="640"/>
        <v>0</v>
      </c>
      <c r="BN1624" s="311">
        <f t="shared" si="634"/>
        <v>0</v>
      </c>
      <c r="BO1624" s="312">
        <f t="shared" si="635"/>
        <v>0</v>
      </c>
      <c r="BP1624" s="313">
        <f t="shared" si="636"/>
        <v>0</v>
      </c>
      <c r="BQ1624" s="314">
        <f t="shared" si="641"/>
        <v>0</v>
      </c>
      <c r="BR1624" s="311">
        <f t="shared" si="637"/>
        <v>0</v>
      </c>
      <c r="BS1624" s="312">
        <f t="shared" si="638"/>
        <v>0</v>
      </c>
      <c r="BT1624" s="313">
        <f t="shared" si="639"/>
        <v>0</v>
      </c>
      <c r="BU1624" s="314">
        <f t="shared" si="642"/>
        <v>0</v>
      </c>
      <c r="BV1624" s="247">
        <f t="shared" si="643"/>
        <v>0</v>
      </c>
      <c r="BW1624" s="310" t="str">
        <f>IF(BV1624=0,"",
IF(SUM($BV$1089:BV1624)=1,BX1624,
IF($BV$1664&gt;SUM($BV$1089:BV1624),_xlfn.CONCAT(", ",BX1624),
IF($BV$1664=SUM($BV$1089:BV1624),_xlfn.CONCAT(" y ",BX1624)))))</f>
        <v/>
      </c>
      <c r="BX1624" s="421">
        <v>536</v>
      </c>
      <c r="BY1624"/>
      <c r="BZ1624"/>
      <c r="CA1624"/>
      <c r="CB1624"/>
      <c r="CC1624"/>
      <c r="CD1624"/>
      <c r="CE1624"/>
      <c r="CF1624"/>
      <c r="CG1624"/>
      <c r="CH1624"/>
      <c r="CI1624"/>
      <c r="CJ1624"/>
      <c r="CK1624"/>
      <c r="CL1624"/>
      <c r="CM1624"/>
      <c r="CN1624"/>
      <c r="CO1624"/>
      <c r="CP1624"/>
      <c r="CQ1624"/>
      <c r="CR1624"/>
      <c r="CS1624"/>
      <c r="CT1624"/>
      <c r="CU1624"/>
      <c r="CV1624"/>
      <c r="CW1624"/>
      <c r="CX1624"/>
      <c r="CY1624"/>
      <c r="CZ1624"/>
      <c r="DA1624"/>
      <c r="DB1624"/>
      <c r="DC1624"/>
      <c r="DD1624"/>
      <c r="DE1624"/>
      <c r="DF1624"/>
      <c r="DG1624"/>
      <c r="DH1624"/>
      <c r="DI1624"/>
      <c r="DJ1624"/>
      <c r="DK1624"/>
      <c r="DL1624"/>
      <c r="DM1624"/>
      <c r="DN1624"/>
      <c r="DO1624"/>
      <c r="DP1624"/>
      <c r="DQ1624"/>
      <c r="DR1624"/>
      <c r="DS1624"/>
      <c r="DT1624"/>
      <c r="DU1624"/>
      <c r="DV1624"/>
      <c r="DW1624"/>
      <c r="DX1624"/>
      <c r="DY1624"/>
      <c r="DZ1624"/>
      <c r="EA1624"/>
      <c r="EB1624"/>
      <c r="EC1624"/>
    </row>
    <row r="1625" spans="1:133" ht="14.25">
      <c r="A1625" s="405"/>
      <c r="B1625" s="6"/>
      <c r="C1625" s="421" t="s">
        <v>7202</v>
      </c>
      <c r="D1625" s="668" t="str">
        <f>IF($AC$1082="","",IF(HLOOKUP($AC$1082,Presentación!$AQ$3:$BV$574,Presentación!AP540)="","",HLOOKUP($AC$1082,Presentación!$AQ$3:$BV$574,Presentación!AP540,0)))</f>
        <v/>
      </c>
      <c r="E1625" s="669"/>
      <c r="F1625" s="670"/>
      <c r="G1625" s="763" t="str">
        <f>IF($AC$1082="","",IF(HLOOKUP($AC$1082,Presentación!$BZ$3:$DE$574,Presentación!AP540,0)="","",HLOOKUP($AC$1082,Presentación!$BZ$3:$DE$574,Presentación!AP540,0)))</f>
        <v/>
      </c>
      <c r="H1625" s="669"/>
      <c r="I1625" s="669"/>
      <c r="J1625" s="669"/>
      <c r="K1625" s="669"/>
      <c r="L1625" s="670"/>
      <c r="M1625" s="112"/>
      <c r="N1625" s="112"/>
      <c r="O1625" s="112"/>
      <c r="P1625" s="112"/>
      <c r="Q1625" s="112"/>
      <c r="R1625" s="112"/>
      <c r="S1625" s="112"/>
      <c r="T1625" s="112"/>
      <c r="U1625" s="112"/>
      <c r="V1625" s="112"/>
      <c r="W1625" s="112"/>
      <c r="X1625" s="112"/>
      <c r="Y1625" s="112"/>
      <c r="Z1625" s="112"/>
      <c r="AA1625" s="112"/>
      <c r="AB1625" s="112"/>
      <c r="AC1625" s="112"/>
      <c r="AD1625" s="112"/>
      <c r="AE1625" s="93"/>
      <c r="AG1625">
        <f t="shared" si="605"/>
        <v>0</v>
      </c>
      <c r="AH1625" s="247">
        <f t="shared" si="606"/>
        <v>0</v>
      </c>
      <c r="AI1625" s="310" t="str">
        <f>IF(AH1625=0,"",
IF(SUM($AH$1088:AH1625)=1,AJ1625,
IF($AH$1663&gt;SUM($AH$1088:AH1625),_xlfn.CONCAT(", ",AJ1625),
IF($AH$1663=SUM($AH$1088:AH1625),_xlfn.CONCAT(" y ",AJ1625)))))</f>
        <v/>
      </c>
      <c r="AJ1625" s="421">
        <v>538</v>
      </c>
      <c r="AK1625">
        <f t="shared" si="604"/>
        <v>0</v>
      </c>
      <c r="AL1625">
        <f t="shared" si="607"/>
        <v>0</v>
      </c>
      <c r="AM1625">
        <f t="shared" si="608"/>
        <v>0</v>
      </c>
      <c r="AN1625">
        <f t="shared" si="609"/>
        <v>0</v>
      </c>
      <c r="AO1625">
        <f t="shared" si="610"/>
        <v>0</v>
      </c>
      <c r="AP1625">
        <f t="shared" si="611"/>
        <v>0</v>
      </c>
      <c r="AQ1625">
        <f t="shared" si="612"/>
        <v>0</v>
      </c>
      <c r="AR1625">
        <f t="shared" si="613"/>
        <v>0</v>
      </c>
      <c r="AS1625">
        <f t="shared" si="614"/>
        <v>0</v>
      </c>
      <c r="AT1625">
        <f t="shared" si="615"/>
        <v>0</v>
      </c>
      <c r="AU1625">
        <f t="shared" si="616"/>
        <v>0</v>
      </c>
      <c r="AV1625">
        <f t="shared" si="617"/>
        <v>0</v>
      </c>
      <c r="AW1625">
        <f t="shared" si="618"/>
        <v>0</v>
      </c>
      <c r="AX1625">
        <f t="shared" si="619"/>
        <v>0</v>
      </c>
      <c r="AY1625">
        <f t="shared" si="620"/>
        <v>0</v>
      </c>
      <c r="AZ1625">
        <f t="shared" si="621"/>
        <v>0</v>
      </c>
      <c r="BA1625">
        <f t="shared" si="622"/>
        <v>0</v>
      </c>
      <c r="BB1625">
        <f t="shared" si="623"/>
        <v>0</v>
      </c>
      <c r="BC1625">
        <f t="shared" si="624"/>
        <v>0</v>
      </c>
      <c r="BD1625">
        <f t="shared" si="625"/>
        <v>0</v>
      </c>
      <c r="BE1625">
        <f t="shared" si="626"/>
        <v>0</v>
      </c>
      <c r="BF1625">
        <f t="shared" si="627"/>
        <v>0</v>
      </c>
      <c r="BG1625">
        <f t="shared" si="628"/>
        <v>0</v>
      </c>
      <c r="BH1625">
        <f t="shared" si="629"/>
        <v>0</v>
      </c>
      <c r="BI1625">
        <f t="shared" si="630"/>
        <v>0</v>
      </c>
      <c r="BJ1625" s="311">
        <f t="shared" si="631"/>
        <v>0</v>
      </c>
      <c r="BK1625" s="312">
        <f t="shared" si="632"/>
        <v>0</v>
      </c>
      <c r="BL1625" s="313">
        <f t="shared" si="633"/>
        <v>0</v>
      </c>
      <c r="BM1625" s="314">
        <f t="shared" si="640"/>
        <v>0</v>
      </c>
      <c r="BN1625" s="311">
        <f t="shared" si="634"/>
        <v>0</v>
      </c>
      <c r="BO1625" s="312">
        <f t="shared" si="635"/>
        <v>0</v>
      </c>
      <c r="BP1625" s="313">
        <f t="shared" si="636"/>
        <v>0</v>
      </c>
      <c r="BQ1625" s="314">
        <f t="shared" si="641"/>
        <v>0</v>
      </c>
      <c r="BR1625" s="311">
        <f t="shared" si="637"/>
        <v>0</v>
      </c>
      <c r="BS1625" s="312">
        <f t="shared" si="638"/>
        <v>0</v>
      </c>
      <c r="BT1625" s="313">
        <f t="shared" si="639"/>
        <v>0</v>
      </c>
      <c r="BU1625" s="314">
        <f t="shared" si="642"/>
        <v>0</v>
      </c>
      <c r="BV1625" s="247">
        <f t="shared" si="643"/>
        <v>0</v>
      </c>
      <c r="BW1625" s="310" t="str">
        <f>IF(BV1625=0,"",
IF(SUM($BV$1089:BV1625)=1,BX1625,
IF($BV$1664&gt;SUM($BV$1089:BV1625),_xlfn.CONCAT(", ",BX1625),
IF($BV$1664=SUM($BV$1089:BV1625),_xlfn.CONCAT(" y ",BX1625)))))</f>
        <v/>
      </c>
      <c r="BX1625" s="421">
        <v>537</v>
      </c>
      <c r="BY1625"/>
      <c r="BZ1625"/>
      <c r="CA1625"/>
      <c r="CB1625"/>
      <c r="CC1625"/>
      <c r="CD1625"/>
      <c r="CE1625"/>
      <c r="CF1625"/>
      <c r="CG1625"/>
      <c r="CH1625"/>
      <c r="CI1625"/>
      <c r="CJ1625"/>
      <c r="CK1625"/>
      <c r="CL1625"/>
      <c r="CM1625"/>
      <c r="CN1625"/>
      <c r="CO1625"/>
      <c r="CP1625"/>
      <c r="CQ1625"/>
      <c r="CR1625"/>
      <c r="CS1625"/>
      <c r="CT1625"/>
      <c r="CU1625"/>
      <c r="CV1625"/>
      <c r="CW1625"/>
      <c r="CX1625"/>
      <c r="CY1625"/>
      <c r="CZ1625"/>
      <c r="DA1625"/>
      <c r="DB1625"/>
      <c r="DC1625"/>
      <c r="DD1625"/>
      <c r="DE1625"/>
      <c r="DF1625"/>
      <c r="DG1625"/>
      <c r="DH1625"/>
      <c r="DI1625"/>
      <c r="DJ1625"/>
      <c r="DK1625"/>
      <c r="DL1625"/>
      <c r="DM1625"/>
      <c r="DN1625"/>
      <c r="DO1625"/>
      <c r="DP1625"/>
      <c r="DQ1625"/>
      <c r="DR1625"/>
      <c r="DS1625"/>
      <c r="DT1625"/>
      <c r="DU1625"/>
      <c r="DV1625"/>
      <c r="DW1625"/>
      <c r="DX1625"/>
      <c r="DY1625"/>
      <c r="DZ1625"/>
      <c r="EA1625"/>
      <c r="EB1625"/>
      <c r="EC1625"/>
    </row>
    <row r="1626" spans="1:133" ht="14.25">
      <c r="A1626" s="405"/>
      <c r="B1626" s="6"/>
      <c r="C1626" s="421" t="s">
        <v>7203</v>
      </c>
      <c r="D1626" s="668" t="str">
        <f>IF($AC$1082="","",IF(HLOOKUP($AC$1082,Presentación!$AQ$3:$BV$574,Presentación!AP541)="","",HLOOKUP($AC$1082,Presentación!$AQ$3:$BV$574,Presentación!AP541,0)))</f>
        <v/>
      </c>
      <c r="E1626" s="669"/>
      <c r="F1626" s="670"/>
      <c r="G1626" s="763" t="str">
        <f>IF($AC$1082="","",IF(HLOOKUP($AC$1082,Presentación!$BZ$3:$DE$574,Presentación!AP541,0)="","",HLOOKUP($AC$1082,Presentación!$BZ$3:$DE$574,Presentación!AP541,0)))</f>
        <v/>
      </c>
      <c r="H1626" s="669"/>
      <c r="I1626" s="669"/>
      <c r="J1626" s="669"/>
      <c r="K1626" s="669"/>
      <c r="L1626" s="670"/>
      <c r="M1626" s="112"/>
      <c r="N1626" s="112"/>
      <c r="O1626" s="112"/>
      <c r="P1626" s="112"/>
      <c r="Q1626" s="112"/>
      <c r="R1626" s="112"/>
      <c r="S1626" s="112"/>
      <c r="T1626" s="112"/>
      <c r="U1626" s="112"/>
      <c r="V1626" s="112"/>
      <c r="W1626" s="112"/>
      <c r="X1626" s="112"/>
      <c r="Y1626" s="112"/>
      <c r="Z1626" s="112"/>
      <c r="AA1626" s="112"/>
      <c r="AB1626" s="112"/>
      <c r="AC1626" s="112"/>
      <c r="AD1626" s="112"/>
      <c r="AE1626" s="93"/>
      <c r="AG1626">
        <f t="shared" si="605"/>
        <v>0</v>
      </c>
      <c r="AH1626" s="247">
        <f t="shared" si="606"/>
        <v>0</v>
      </c>
      <c r="AI1626" s="310" t="str">
        <f>IF(AH1626=0,"",
IF(SUM($AH$1088:AH1626)=1,AJ1626,
IF($AH$1663&gt;SUM($AH$1088:AH1626),_xlfn.CONCAT(", ",AJ1626),
IF($AH$1663=SUM($AH$1088:AH1626),_xlfn.CONCAT(" y ",AJ1626)))))</f>
        <v/>
      </c>
      <c r="AJ1626" s="421">
        <v>539</v>
      </c>
      <c r="AK1626">
        <f t="shared" si="604"/>
        <v>0</v>
      </c>
      <c r="AL1626">
        <f t="shared" si="607"/>
        <v>0</v>
      </c>
      <c r="AM1626">
        <f t="shared" si="608"/>
        <v>0</v>
      </c>
      <c r="AN1626">
        <f t="shared" si="609"/>
        <v>0</v>
      </c>
      <c r="AO1626">
        <f t="shared" si="610"/>
        <v>0</v>
      </c>
      <c r="AP1626">
        <f t="shared" si="611"/>
        <v>0</v>
      </c>
      <c r="AQ1626">
        <f t="shared" si="612"/>
        <v>0</v>
      </c>
      <c r="AR1626">
        <f t="shared" si="613"/>
        <v>0</v>
      </c>
      <c r="AS1626">
        <f t="shared" si="614"/>
        <v>0</v>
      </c>
      <c r="AT1626">
        <f t="shared" si="615"/>
        <v>0</v>
      </c>
      <c r="AU1626">
        <f t="shared" si="616"/>
        <v>0</v>
      </c>
      <c r="AV1626">
        <f t="shared" si="617"/>
        <v>0</v>
      </c>
      <c r="AW1626">
        <f t="shared" si="618"/>
        <v>0</v>
      </c>
      <c r="AX1626">
        <f t="shared" si="619"/>
        <v>0</v>
      </c>
      <c r="AY1626">
        <f t="shared" si="620"/>
        <v>0</v>
      </c>
      <c r="AZ1626">
        <f t="shared" si="621"/>
        <v>0</v>
      </c>
      <c r="BA1626">
        <f t="shared" si="622"/>
        <v>0</v>
      </c>
      <c r="BB1626">
        <f t="shared" si="623"/>
        <v>0</v>
      </c>
      <c r="BC1626">
        <f t="shared" si="624"/>
        <v>0</v>
      </c>
      <c r="BD1626">
        <f t="shared" si="625"/>
        <v>0</v>
      </c>
      <c r="BE1626">
        <f t="shared" si="626"/>
        <v>0</v>
      </c>
      <c r="BF1626">
        <f t="shared" si="627"/>
        <v>0</v>
      </c>
      <c r="BG1626">
        <f t="shared" si="628"/>
        <v>0</v>
      </c>
      <c r="BH1626">
        <f t="shared" si="629"/>
        <v>0</v>
      </c>
      <c r="BI1626">
        <f t="shared" si="630"/>
        <v>0</v>
      </c>
      <c r="BJ1626" s="311">
        <f t="shared" si="631"/>
        <v>0</v>
      </c>
      <c r="BK1626" s="312">
        <f t="shared" si="632"/>
        <v>0</v>
      </c>
      <c r="BL1626" s="313">
        <f t="shared" si="633"/>
        <v>0</v>
      </c>
      <c r="BM1626" s="314">
        <f t="shared" si="640"/>
        <v>0</v>
      </c>
      <c r="BN1626" s="311">
        <f t="shared" si="634"/>
        <v>0</v>
      </c>
      <c r="BO1626" s="312">
        <f t="shared" si="635"/>
        <v>0</v>
      </c>
      <c r="BP1626" s="313">
        <f t="shared" si="636"/>
        <v>0</v>
      </c>
      <c r="BQ1626" s="314">
        <f t="shared" si="641"/>
        <v>0</v>
      </c>
      <c r="BR1626" s="311">
        <f t="shared" si="637"/>
        <v>0</v>
      </c>
      <c r="BS1626" s="312">
        <f t="shared" si="638"/>
        <v>0</v>
      </c>
      <c r="BT1626" s="313">
        <f t="shared" si="639"/>
        <v>0</v>
      </c>
      <c r="BU1626" s="314">
        <f t="shared" si="642"/>
        <v>0</v>
      </c>
      <c r="BV1626" s="247">
        <f t="shared" si="643"/>
        <v>0</v>
      </c>
      <c r="BW1626" s="310" t="str">
        <f>IF(BV1626=0,"",
IF(SUM($BV$1089:BV1626)=1,BX1626,
IF($BV$1664&gt;SUM($BV$1089:BV1626),_xlfn.CONCAT(", ",BX1626),
IF($BV$1664=SUM($BV$1089:BV1626),_xlfn.CONCAT(" y ",BX1626)))))</f>
        <v/>
      </c>
      <c r="BX1626" s="421">
        <v>538</v>
      </c>
      <c r="BY1626"/>
      <c r="BZ1626"/>
      <c r="CA1626"/>
      <c r="CB1626"/>
      <c r="CC1626"/>
      <c r="CD1626"/>
      <c r="CE1626"/>
      <c r="CF1626"/>
      <c r="CG1626"/>
      <c r="CH1626"/>
      <c r="CI1626"/>
      <c r="CJ1626"/>
      <c r="CK1626"/>
      <c r="CL1626"/>
      <c r="CM1626"/>
      <c r="CN1626"/>
      <c r="CO1626"/>
      <c r="CP1626"/>
      <c r="CQ1626"/>
      <c r="CR1626"/>
      <c r="CS1626"/>
      <c r="CT1626"/>
      <c r="CU1626"/>
      <c r="CV1626"/>
      <c r="CW1626"/>
      <c r="CX1626"/>
      <c r="CY1626"/>
      <c r="CZ1626"/>
      <c r="DA1626"/>
      <c r="DB1626"/>
      <c r="DC1626"/>
      <c r="DD1626"/>
      <c r="DE1626"/>
      <c r="DF1626"/>
      <c r="DG1626"/>
      <c r="DH1626"/>
      <c r="DI1626"/>
      <c r="DJ1626"/>
      <c r="DK1626"/>
      <c r="DL1626"/>
      <c r="DM1626"/>
      <c r="DN1626"/>
      <c r="DO1626"/>
      <c r="DP1626"/>
      <c r="DQ1626"/>
      <c r="DR1626"/>
      <c r="DS1626"/>
      <c r="DT1626"/>
      <c r="DU1626"/>
      <c r="DV1626"/>
      <c r="DW1626"/>
      <c r="DX1626"/>
      <c r="DY1626"/>
      <c r="DZ1626"/>
      <c r="EA1626"/>
      <c r="EB1626"/>
      <c r="EC1626"/>
    </row>
    <row r="1627" spans="1:133" ht="14.25">
      <c r="A1627" s="405"/>
      <c r="B1627" s="6"/>
      <c r="C1627" s="421" t="s">
        <v>7204</v>
      </c>
      <c r="D1627" s="668" t="str">
        <f>IF($AC$1082="","",IF(HLOOKUP($AC$1082,Presentación!$AQ$3:$BV$574,Presentación!AP542)="","",HLOOKUP($AC$1082,Presentación!$AQ$3:$BV$574,Presentación!AP542,0)))</f>
        <v/>
      </c>
      <c r="E1627" s="669"/>
      <c r="F1627" s="670"/>
      <c r="G1627" s="763" t="str">
        <f>IF($AC$1082="","",IF(HLOOKUP($AC$1082,Presentación!$BZ$3:$DE$574,Presentación!AP542,0)="","",HLOOKUP($AC$1082,Presentación!$BZ$3:$DE$574,Presentación!AP542,0)))</f>
        <v/>
      </c>
      <c r="H1627" s="669"/>
      <c r="I1627" s="669"/>
      <c r="J1627" s="669"/>
      <c r="K1627" s="669"/>
      <c r="L1627" s="670"/>
      <c r="M1627" s="112"/>
      <c r="N1627" s="112"/>
      <c r="O1627" s="112"/>
      <c r="P1627" s="112"/>
      <c r="Q1627" s="112"/>
      <c r="R1627" s="112"/>
      <c r="S1627" s="112"/>
      <c r="T1627" s="112"/>
      <c r="U1627" s="112"/>
      <c r="V1627" s="112"/>
      <c r="W1627" s="112"/>
      <c r="X1627" s="112"/>
      <c r="Y1627" s="112"/>
      <c r="Z1627" s="112"/>
      <c r="AA1627" s="112"/>
      <c r="AB1627" s="112"/>
      <c r="AC1627" s="112"/>
      <c r="AD1627" s="112"/>
      <c r="AE1627" s="93"/>
      <c r="AG1627">
        <f t="shared" si="605"/>
        <v>0</v>
      </c>
      <c r="AH1627" s="247">
        <f t="shared" si="606"/>
        <v>0</v>
      </c>
      <c r="AI1627" s="310" t="str">
        <f>IF(AH1627=0,"",
IF(SUM($AH$1088:AH1627)=1,AJ1627,
IF($AH$1663&gt;SUM($AH$1088:AH1627),_xlfn.CONCAT(", ",AJ1627),
IF($AH$1663=SUM($AH$1088:AH1627),_xlfn.CONCAT(" y ",AJ1627)))))</f>
        <v/>
      </c>
      <c r="AJ1627" s="421">
        <v>540</v>
      </c>
      <c r="AK1627">
        <f t="shared" si="604"/>
        <v>0</v>
      </c>
      <c r="AL1627">
        <f t="shared" si="607"/>
        <v>0</v>
      </c>
      <c r="AM1627">
        <f t="shared" si="608"/>
        <v>0</v>
      </c>
      <c r="AN1627">
        <f t="shared" si="609"/>
        <v>0</v>
      </c>
      <c r="AO1627">
        <f t="shared" si="610"/>
        <v>0</v>
      </c>
      <c r="AP1627">
        <f t="shared" si="611"/>
        <v>0</v>
      </c>
      <c r="AQ1627">
        <f t="shared" si="612"/>
        <v>0</v>
      </c>
      <c r="AR1627">
        <f t="shared" si="613"/>
        <v>0</v>
      </c>
      <c r="AS1627">
        <f t="shared" si="614"/>
        <v>0</v>
      </c>
      <c r="AT1627">
        <f t="shared" si="615"/>
        <v>0</v>
      </c>
      <c r="AU1627">
        <f t="shared" si="616"/>
        <v>0</v>
      </c>
      <c r="AV1627">
        <f t="shared" si="617"/>
        <v>0</v>
      </c>
      <c r="AW1627">
        <f t="shared" si="618"/>
        <v>0</v>
      </c>
      <c r="AX1627">
        <f t="shared" si="619"/>
        <v>0</v>
      </c>
      <c r="AY1627">
        <f t="shared" si="620"/>
        <v>0</v>
      </c>
      <c r="AZ1627">
        <f t="shared" si="621"/>
        <v>0</v>
      </c>
      <c r="BA1627">
        <f t="shared" si="622"/>
        <v>0</v>
      </c>
      <c r="BB1627">
        <f t="shared" si="623"/>
        <v>0</v>
      </c>
      <c r="BC1627">
        <f t="shared" si="624"/>
        <v>0</v>
      </c>
      <c r="BD1627">
        <f t="shared" si="625"/>
        <v>0</v>
      </c>
      <c r="BE1627">
        <f t="shared" si="626"/>
        <v>0</v>
      </c>
      <c r="BF1627">
        <f t="shared" si="627"/>
        <v>0</v>
      </c>
      <c r="BG1627">
        <f t="shared" si="628"/>
        <v>0</v>
      </c>
      <c r="BH1627">
        <f t="shared" si="629"/>
        <v>0</v>
      </c>
      <c r="BI1627">
        <f t="shared" si="630"/>
        <v>0</v>
      </c>
      <c r="BJ1627" s="311">
        <f t="shared" si="631"/>
        <v>0</v>
      </c>
      <c r="BK1627" s="312">
        <f t="shared" si="632"/>
        <v>0</v>
      </c>
      <c r="BL1627" s="313">
        <f t="shared" si="633"/>
        <v>0</v>
      </c>
      <c r="BM1627" s="314">
        <f t="shared" si="640"/>
        <v>0</v>
      </c>
      <c r="BN1627" s="311">
        <f t="shared" si="634"/>
        <v>0</v>
      </c>
      <c r="BO1627" s="312">
        <f t="shared" si="635"/>
        <v>0</v>
      </c>
      <c r="BP1627" s="313">
        <f t="shared" si="636"/>
        <v>0</v>
      </c>
      <c r="BQ1627" s="314">
        <f t="shared" si="641"/>
        <v>0</v>
      </c>
      <c r="BR1627" s="311">
        <f t="shared" si="637"/>
        <v>0</v>
      </c>
      <c r="BS1627" s="312">
        <f t="shared" si="638"/>
        <v>0</v>
      </c>
      <c r="BT1627" s="313">
        <f t="shared" si="639"/>
        <v>0</v>
      </c>
      <c r="BU1627" s="314">
        <f t="shared" si="642"/>
        <v>0</v>
      </c>
      <c r="BV1627" s="247">
        <f t="shared" si="643"/>
        <v>0</v>
      </c>
      <c r="BW1627" s="310" t="str">
        <f>IF(BV1627=0,"",
IF(SUM($BV$1089:BV1627)=1,BX1627,
IF($BV$1664&gt;SUM($BV$1089:BV1627),_xlfn.CONCAT(", ",BX1627),
IF($BV$1664=SUM($BV$1089:BV1627),_xlfn.CONCAT(" y ",BX1627)))))</f>
        <v/>
      </c>
      <c r="BX1627" s="421">
        <v>539</v>
      </c>
      <c r="BY1627"/>
      <c r="BZ1627"/>
      <c r="CA1627"/>
      <c r="CB1627"/>
      <c r="CC1627"/>
      <c r="CD1627"/>
      <c r="CE1627"/>
      <c r="CF1627"/>
      <c r="CG1627"/>
      <c r="CH1627"/>
      <c r="CI1627"/>
      <c r="CJ1627"/>
      <c r="CK1627"/>
      <c r="CL1627"/>
      <c r="CM1627"/>
      <c r="CN1627"/>
      <c r="CO1627"/>
      <c r="CP1627"/>
      <c r="CQ1627"/>
      <c r="CR1627"/>
      <c r="CS1627"/>
      <c r="CT1627"/>
      <c r="CU1627"/>
      <c r="CV1627"/>
      <c r="CW1627"/>
      <c r="CX1627"/>
      <c r="CY1627"/>
      <c r="CZ1627"/>
      <c r="DA1627"/>
      <c r="DB1627"/>
      <c r="DC1627"/>
      <c r="DD1627"/>
      <c r="DE1627"/>
      <c r="DF1627"/>
      <c r="DG1627"/>
      <c r="DH1627"/>
      <c r="DI1627"/>
      <c r="DJ1627"/>
      <c r="DK1627"/>
      <c r="DL1627"/>
      <c r="DM1627"/>
      <c r="DN1627"/>
      <c r="DO1627"/>
      <c r="DP1627"/>
      <c r="DQ1627"/>
      <c r="DR1627"/>
      <c r="DS1627"/>
      <c r="DT1627"/>
      <c r="DU1627"/>
      <c r="DV1627"/>
      <c r="DW1627"/>
      <c r="DX1627"/>
      <c r="DY1627"/>
      <c r="DZ1627"/>
      <c r="EA1627"/>
      <c r="EB1627"/>
      <c r="EC1627"/>
    </row>
    <row r="1628" spans="1:133" ht="14.25">
      <c r="A1628" s="405"/>
      <c r="B1628" s="6"/>
      <c r="C1628" s="421" t="s">
        <v>7205</v>
      </c>
      <c r="D1628" s="668" t="str">
        <f>IF($AC$1082="","",IF(HLOOKUP($AC$1082,Presentación!$AQ$3:$BV$574,Presentación!AP543)="","",HLOOKUP($AC$1082,Presentación!$AQ$3:$BV$574,Presentación!AP543,0)))</f>
        <v/>
      </c>
      <c r="E1628" s="669"/>
      <c r="F1628" s="670"/>
      <c r="G1628" s="763" t="str">
        <f>IF($AC$1082="","",IF(HLOOKUP($AC$1082,Presentación!$BZ$3:$DE$574,Presentación!AP543,0)="","",HLOOKUP($AC$1082,Presentación!$BZ$3:$DE$574,Presentación!AP543,0)))</f>
        <v/>
      </c>
      <c r="H1628" s="669"/>
      <c r="I1628" s="669"/>
      <c r="J1628" s="669"/>
      <c r="K1628" s="669"/>
      <c r="L1628" s="670"/>
      <c r="M1628" s="112"/>
      <c r="N1628" s="112"/>
      <c r="O1628" s="112"/>
      <c r="P1628" s="112"/>
      <c r="Q1628" s="112"/>
      <c r="R1628" s="112"/>
      <c r="S1628" s="112"/>
      <c r="T1628" s="112"/>
      <c r="U1628" s="112"/>
      <c r="V1628" s="112"/>
      <c r="W1628" s="112"/>
      <c r="X1628" s="112"/>
      <c r="Y1628" s="112"/>
      <c r="Z1628" s="112"/>
      <c r="AA1628" s="112"/>
      <c r="AB1628" s="112"/>
      <c r="AC1628" s="112"/>
      <c r="AD1628" s="112"/>
      <c r="AE1628" s="93"/>
      <c r="AG1628">
        <f t="shared" si="605"/>
        <v>0</v>
      </c>
      <c r="AH1628" s="247">
        <f t="shared" si="606"/>
        <v>0</v>
      </c>
      <c r="AI1628" s="310" t="str">
        <f>IF(AH1628=0,"",
IF(SUM($AH$1088:AH1628)=1,AJ1628,
IF($AH$1663&gt;SUM($AH$1088:AH1628),_xlfn.CONCAT(", ",AJ1628),
IF($AH$1663=SUM($AH$1088:AH1628),_xlfn.CONCAT(" y ",AJ1628)))))</f>
        <v/>
      </c>
      <c r="AJ1628" s="421">
        <v>541</v>
      </c>
      <c r="AK1628">
        <f t="shared" si="604"/>
        <v>0</v>
      </c>
      <c r="AL1628">
        <f t="shared" si="607"/>
        <v>0</v>
      </c>
      <c r="AM1628">
        <f t="shared" si="608"/>
        <v>0</v>
      </c>
      <c r="AN1628">
        <f t="shared" si="609"/>
        <v>0</v>
      </c>
      <c r="AO1628">
        <f t="shared" si="610"/>
        <v>0</v>
      </c>
      <c r="AP1628">
        <f t="shared" si="611"/>
        <v>0</v>
      </c>
      <c r="AQ1628">
        <f t="shared" si="612"/>
        <v>0</v>
      </c>
      <c r="AR1628">
        <f t="shared" si="613"/>
        <v>0</v>
      </c>
      <c r="AS1628">
        <f t="shared" si="614"/>
        <v>0</v>
      </c>
      <c r="AT1628">
        <f t="shared" si="615"/>
        <v>0</v>
      </c>
      <c r="AU1628">
        <f t="shared" si="616"/>
        <v>0</v>
      </c>
      <c r="AV1628">
        <f t="shared" si="617"/>
        <v>0</v>
      </c>
      <c r="AW1628">
        <f t="shared" si="618"/>
        <v>0</v>
      </c>
      <c r="AX1628">
        <f t="shared" si="619"/>
        <v>0</v>
      </c>
      <c r="AY1628">
        <f t="shared" si="620"/>
        <v>0</v>
      </c>
      <c r="AZ1628">
        <f t="shared" si="621"/>
        <v>0</v>
      </c>
      <c r="BA1628">
        <f t="shared" si="622"/>
        <v>0</v>
      </c>
      <c r="BB1628">
        <f t="shared" si="623"/>
        <v>0</v>
      </c>
      <c r="BC1628">
        <f t="shared" si="624"/>
        <v>0</v>
      </c>
      <c r="BD1628">
        <f t="shared" si="625"/>
        <v>0</v>
      </c>
      <c r="BE1628">
        <f t="shared" si="626"/>
        <v>0</v>
      </c>
      <c r="BF1628">
        <f t="shared" si="627"/>
        <v>0</v>
      </c>
      <c r="BG1628">
        <f t="shared" si="628"/>
        <v>0</v>
      </c>
      <c r="BH1628">
        <f t="shared" si="629"/>
        <v>0</v>
      </c>
      <c r="BI1628">
        <f t="shared" si="630"/>
        <v>0</v>
      </c>
      <c r="BJ1628" s="311">
        <f t="shared" si="631"/>
        <v>0</v>
      </c>
      <c r="BK1628" s="312">
        <f t="shared" si="632"/>
        <v>0</v>
      </c>
      <c r="BL1628" s="313">
        <f t="shared" si="633"/>
        <v>0</v>
      </c>
      <c r="BM1628" s="314">
        <f t="shared" si="640"/>
        <v>0</v>
      </c>
      <c r="BN1628" s="311">
        <f t="shared" si="634"/>
        <v>0</v>
      </c>
      <c r="BO1628" s="312">
        <f t="shared" si="635"/>
        <v>0</v>
      </c>
      <c r="BP1628" s="313">
        <f t="shared" si="636"/>
        <v>0</v>
      </c>
      <c r="BQ1628" s="314">
        <f t="shared" si="641"/>
        <v>0</v>
      </c>
      <c r="BR1628" s="311">
        <f t="shared" si="637"/>
        <v>0</v>
      </c>
      <c r="BS1628" s="312">
        <f t="shared" si="638"/>
        <v>0</v>
      </c>
      <c r="BT1628" s="313">
        <f t="shared" si="639"/>
        <v>0</v>
      </c>
      <c r="BU1628" s="314">
        <f t="shared" si="642"/>
        <v>0</v>
      </c>
      <c r="BV1628" s="247">
        <f t="shared" si="643"/>
        <v>0</v>
      </c>
      <c r="BW1628" s="310" t="str">
        <f>IF(BV1628=0,"",
IF(SUM($BV$1089:BV1628)=1,BX1628,
IF($BV$1664&gt;SUM($BV$1089:BV1628),_xlfn.CONCAT(", ",BX1628),
IF($BV$1664=SUM($BV$1089:BV1628),_xlfn.CONCAT(" y ",BX1628)))))</f>
        <v/>
      </c>
      <c r="BX1628" s="421">
        <v>540</v>
      </c>
      <c r="BY1628"/>
      <c r="BZ1628"/>
      <c r="CA1628"/>
      <c r="CB1628"/>
      <c r="CC1628"/>
      <c r="CD1628"/>
      <c r="CE1628"/>
      <c r="CF1628"/>
      <c r="CG1628"/>
      <c r="CH1628"/>
      <c r="CI1628"/>
      <c r="CJ1628"/>
      <c r="CK1628"/>
      <c r="CL1628"/>
      <c r="CM1628"/>
      <c r="CN1628"/>
      <c r="CO1628"/>
      <c r="CP1628"/>
      <c r="CQ1628"/>
      <c r="CR1628"/>
      <c r="CS1628"/>
      <c r="CT1628"/>
      <c r="CU1628"/>
      <c r="CV1628"/>
      <c r="CW1628"/>
      <c r="CX1628"/>
      <c r="CY1628"/>
      <c r="CZ1628"/>
      <c r="DA1628"/>
      <c r="DB1628"/>
      <c r="DC1628"/>
      <c r="DD1628"/>
      <c r="DE1628"/>
      <c r="DF1628"/>
      <c r="DG1628"/>
      <c r="DH1628"/>
      <c r="DI1628"/>
      <c r="DJ1628"/>
      <c r="DK1628"/>
      <c r="DL1628"/>
      <c r="DM1628"/>
      <c r="DN1628"/>
      <c r="DO1628"/>
      <c r="DP1628"/>
      <c r="DQ1628"/>
      <c r="DR1628"/>
      <c r="DS1628"/>
      <c r="DT1628"/>
      <c r="DU1628"/>
      <c r="DV1628"/>
      <c r="DW1628"/>
      <c r="DX1628"/>
      <c r="DY1628"/>
      <c r="DZ1628"/>
      <c r="EA1628"/>
      <c r="EB1628"/>
      <c r="EC1628"/>
    </row>
    <row r="1629" spans="1:133" ht="14.25">
      <c r="A1629" s="405"/>
      <c r="B1629" s="6"/>
      <c r="C1629" s="421" t="s">
        <v>7206</v>
      </c>
      <c r="D1629" s="668" t="str">
        <f>IF($AC$1082="","",IF(HLOOKUP($AC$1082,Presentación!$AQ$3:$BV$574,Presentación!AP544)="","",HLOOKUP($AC$1082,Presentación!$AQ$3:$BV$574,Presentación!AP544,0)))</f>
        <v/>
      </c>
      <c r="E1629" s="669"/>
      <c r="F1629" s="670"/>
      <c r="G1629" s="763" t="str">
        <f>IF($AC$1082="","",IF(HLOOKUP($AC$1082,Presentación!$BZ$3:$DE$574,Presentación!AP544,0)="","",HLOOKUP($AC$1082,Presentación!$BZ$3:$DE$574,Presentación!AP544,0)))</f>
        <v/>
      </c>
      <c r="H1629" s="669"/>
      <c r="I1629" s="669"/>
      <c r="J1629" s="669"/>
      <c r="K1629" s="669"/>
      <c r="L1629" s="670"/>
      <c r="M1629" s="112"/>
      <c r="N1629" s="112"/>
      <c r="O1629" s="112"/>
      <c r="P1629" s="112"/>
      <c r="Q1629" s="112"/>
      <c r="R1629" s="112"/>
      <c r="S1629" s="112"/>
      <c r="T1629" s="112"/>
      <c r="U1629" s="112"/>
      <c r="V1629" s="112"/>
      <c r="W1629" s="112"/>
      <c r="X1629" s="112"/>
      <c r="Y1629" s="112"/>
      <c r="Z1629" s="112"/>
      <c r="AA1629" s="112"/>
      <c r="AB1629" s="112"/>
      <c r="AC1629" s="112"/>
      <c r="AD1629" s="112"/>
      <c r="AE1629" s="93"/>
      <c r="AG1629">
        <f t="shared" si="605"/>
        <v>0</v>
      </c>
      <c r="AH1629" s="247">
        <f t="shared" si="606"/>
        <v>0</v>
      </c>
      <c r="AI1629" s="310" t="str">
        <f>IF(AH1629=0,"",
IF(SUM($AH$1088:AH1629)=1,AJ1629,
IF($AH$1663&gt;SUM($AH$1088:AH1629),_xlfn.CONCAT(", ",AJ1629),
IF($AH$1663=SUM($AH$1088:AH1629),_xlfn.CONCAT(" y ",AJ1629)))))</f>
        <v/>
      </c>
      <c r="AJ1629" s="421">
        <v>542</v>
      </c>
      <c r="AK1629">
        <f t="shared" si="604"/>
        <v>0</v>
      </c>
      <c r="AL1629">
        <f t="shared" si="607"/>
        <v>0</v>
      </c>
      <c r="AM1629">
        <f t="shared" si="608"/>
        <v>0</v>
      </c>
      <c r="AN1629">
        <f t="shared" si="609"/>
        <v>0</v>
      </c>
      <c r="AO1629">
        <f t="shared" si="610"/>
        <v>0</v>
      </c>
      <c r="AP1629">
        <f t="shared" si="611"/>
        <v>0</v>
      </c>
      <c r="AQ1629">
        <f t="shared" si="612"/>
        <v>0</v>
      </c>
      <c r="AR1629">
        <f t="shared" si="613"/>
        <v>0</v>
      </c>
      <c r="AS1629">
        <f t="shared" si="614"/>
        <v>0</v>
      </c>
      <c r="AT1629">
        <f t="shared" si="615"/>
        <v>0</v>
      </c>
      <c r="AU1629">
        <f t="shared" si="616"/>
        <v>0</v>
      </c>
      <c r="AV1629">
        <f t="shared" si="617"/>
        <v>0</v>
      </c>
      <c r="AW1629">
        <f t="shared" si="618"/>
        <v>0</v>
      </c>
      <c r="AX1629">
        <f t="shared" si="619"/>
        <v>0</v>
      </c>
      <c r="AY1629">
        <f t="shared" si="620"/>
        <v>0</v>
      </c>
      <c r="AZ1629">
        <f t="shared" si="621"/>
        <v>0</v>
      </c>
      <c r="BA1629">
        <f t="shared" si="622"/>
        <v>0</v>
      </c>
      <c r="BB1629">
        <f t="shared" si="623"/>
        <v>0</v>
      </c>
      <c r="BC1629">
        <f t="shared" si="624"/>
        <v>0</v>
      </c>
      <c r="BD1629">
        <f t="shared" si="625"/>
        <v>0</v>
      </c>
      <c r="BE1629">
        <f t="shared" si="626"/>
        <v>0</v>
      </c>
      <c r="BF1629">
        <f t="shared" si="627"/>
        <v>0</v>
      </c>
      <c r="BG1629">
        <f t="shared" si="628"/>
        <v>0</v>
      </c>
      <c r="BH1629">
        <f t="shared" si="629"/>
        <v>0</v>
      </c>
      <c r="BI1629">
        <f t="shared" si="630"/>
        <v>0</v>
      </c>
      <c r="BJ1629" s="311">
        <f t="shared" si="631"/>
        <v>0</v>
      </c>
      <c r="BK1629" s="312">
        <f t="shared" si="632"/>
        <v>0</v>
      </c>
      <c r="BL1629" s="313">
        <f t="shared" si="633"/>
        <v>0</v>
      </c>
      <c r="BM1629" s="314">
        <f t="shared" si="640"/>
        <v>0</v>
      </c>
      <c r="BN1629" s="311">
        <f t="shared" si="634"/>
        <v>0</v>
      </c>
      <c r="BO1629" s="312">
        <f t="shared" si="635"/>
        <v>0</v>
      </c>
      <c r="BP1629" s="313">
        <f t="shared" si="636"/>
        <v>0</v>
      </c>
      <c r="BQ1629" s="314">
        <f t="shared" si="641"/>
        <v>0</v>
      </c>
      <c r="BR1629" s="311">
        <f t="shared" si="637"/>
        <v>0</v>
      </c>
      <c r="BS1629" s="312">
        <f t="shared" si="638"/>
        <v>0</v>
      </c>
      <c r="BT1629" s="313">
        <f t="shared" si="639"/>
        <v>0</v>
      </c>
      <c r="BU1629" s="314">
        <f t="shared" si="642"/>
        <v>0</v>
      </c>
      <c r="BV1629" s="247">
        <f t="shared" si="643"/>
        <v>0</v>
      </c>
      <c r="BW1629" s="310" t="str">
        <f>IF(BV1629=0,"",
IF(SUM($BV$1089:BV1629)=1,BX1629,
IF($BV$1664&gt;SUM($BV$1089:BV1629),_xlfn.CONCAT(", ",BX1629),
IF($BV$1664=SUM($BV$1089:BV1629),_xlfn.CONCAT(" y ",BX1629)))))</f>
        <v/>
      </c>
      <c r="BX1629" s="421">
        <v>541</v>
      </c>
      <c r="BY1629"/>
      <c r="BZ1629"/>
      <c r="CA1629"/>
      <c r="CB1629"/>
      <c r="CC1629"/>
      <c r="CD1629"/>
      <c r="CE1629"/>
      <c r="CF1629"/>
      <c r="CG1629"/>
      <c r="CH1629"/>
      <c r="CI1629"/>
      <c r="CJ1629"/>
      <c r="CK1629"/>
      <c r="CL1629"/>
      <c r="CM1629"/>
      <c r="CN1629"/>
      <c r="CO1629"/>
      <c r="CP1629"/>
      <c r="CQ1629"/>
      <c r="CR1629"/>
      <c r="CS1629"/>
      <c r="CT1629"/>
      <c r="CU1629"/>
      <c r="CV1629"/>
      <c r="CW1629"/>
      <c r="CX1629"/>
      <c r="CY1629"/>
      <c r="CZ1629"/>
      <c r="DA1629"/>
      <c r="DB1629"/>
      <c r="DC1629"/>
      <c r="DD1629"/>
      <c r="DE1629"/>
      <c r="DF1629"/>
      <c r="DG1629"/>
      <c r="DH1629"/>
      <c r="DI1629"/>
      <c r="DJ1629"/>
      <c r="DK1629"/>
      <c r="DL1629"/>
      <c r="DM1629"/>
      <c r="DN1629"/>
      <c r="DO1629"/>
      <c r="DP1629"/>
      <c r="DQ1629"/>
      <c r="DR1629"/>
      <c r="DS1629"/>
      <c r="DT1629"/>
      <c r="DU1629"/>
      <c r="DV1629"/>
      <c r="DW1629"/>
      <c r="DX1629"/>
      <c r="DY1629"/>
      <c r="DZ1629"/>
      <c r="EA1629"/>
      <c r="EB1629"/>
      <c r="EC1629"/>
    </row>
    <row r="1630" spans="1:133" ht="14.25">
      <c r="A1630" s="405"/>
      <c r="B1630" s="6"/>
      <c r="C1630" s="421" t="s">
        <v>7207</v>
      </c>
      <c r="D1630" s="668" t="str">
        <f>IF($AC$1082="","",IF(HLOOKUP($AC$1082,Presentación!$AQ$3:$BV$574,Presentación!AP545)="","",HLOOKUP($AC$1082,Presentación!$AQ$3:$BV$574,Presentación!AP545,0)))</f>
        <v/>
      </c>
      <c r="E1630" s="669"/>
      <c r="F1630" s="670"/>
      <c r="G1630" s="763" t="str">
        <f>IF($AC$1082="","",IF(HLOOKUP($AC$1082,Presentación!$BZ$3:$DE$574,Presentación!AP545,0)="","",HLOOKUP($AC$1082,Presentación!$BZ$3:$DE$574,Presentación!AP545,0)))</f>
        <v/>
      </c>
      <c r="H1630" s="669"/>
      <c r="I1630" s="669"/>
      <c r="J1630" s="669"/>
      <c r="K1630" s="669"/>
      <c r="L1630" s="670"/>
      <c r="M1630" s="112"/>
      <c r="N1630" s="112"/>
      <c r="O1630" s="112"/>
      <c r="P1630" s="112"/>
      <c r="Q1630" s="112"/>
      <c r="R1630" s="112"/>
      <c r="S1630" s="112"/>
      <c r="T1630" s="112"/>
      <c r="U1630" s="112"/>
      <c r="V1630" s="112"/>
      <c r="W1630" s="112"/>
      <c r="X1630" s="112"/>
      <c r="Y1630" s="112"/>
      <c r="Z1630" s="112"/>
      <c r="AA1630" s="112"/>
      <c r="AB1630" s="112"/>
      <c r="AC1630" s="112"/>
      <c r="AD1630" s="112"/>
      <c r="AE1630" s="93"/>
      <c r="AG1630">
        <f t="shared" si="605"/>
        <v>0</v>
      </c>
      <c r="AH1630" s="247">
        <f t="shared" si="606"/>
        <v>0</v>
      </c>
      <c r="AI1630" s="310" t="str">
        <f>IF(AH1630=0,"",
IF(SUM($AH$1088:AH1630)=1,AJ1630,
IF($AH$1663&gt;SUM($AH$1088:AH1630),_xlfn.CONCAT(", ",AJ1630),
IF($AH$1663=SUM($AH$1088:AH1630),_xlfn.CONCAT(" y ",AJ1630)))))</f>
        <v/>
      </c>
      <c r="AJ1630" s="421">
        <v>543</v>
      </c>
      <c r="AK1630">
        <f t="shared" si="604"/>
        <v>0</v>
      </c>
      <c r="AL1630">
        <f t="shared" si="607"/>
        <v>0</v>
      </c>
      <c r="AM1630">
        <f t="shared" si="608"/>
        <v>0</v>
      </c>
      <c r="AN1630">
        <f t="shared" si="609"/>
        <v>0</v>
      </c>
      <c r="AO1630">
        <f t="shared" si="610"/>
        <v>0</v>
      </c>
      <c r="AP1630">
        <f t="shared" si="611"/>
        <v>0</v>
      </c>
      <c r="AQ1630">
        <f t="shared" si="612"/>
        <v>0</v>
      </c>
      <c r="AR1630">
        <f t="shared" si="613"/>
        <v>0</v>
      </c>
      <c r="AS1630">
        <f t="shared" si="614"/>
        <v>0</v>
      </c>
      <c r="AT1630">
        <f t="shared" si="615"/>
        <v>0</v>
      </c>
      <c r="AU1630">
        <f t="shared" si="616"/>
        <v>0</v>
      </c>
      <c r="AV1630">
        <f t="shared" si="617"/>
        <v>0</v>
      </c>
      <c r="AW1630">
        <f t="shared" si="618"/>
        <v>0</v>
      </c>
      <c r="AX1630">
        <f t="shared" si="619"/>
        <v>0</v>
      </c>
      <c r="AY1630">
        <f t="shared" si="620"/>
        <v>0</v>
      </c>
      <c r="AZ1630">
        <f t="shared" si="621"/>
        <v>0</v>
      </c>
      <c r="BA1630">
        <f t="shared" si="622"/>
        <v>0</v>
      </c>
      <c r="BB1630">
        <f t="shared" si="623"/>
        <v>0</v>
      </c>
      <c r="BC1630">
        <f t="shared" si="624"/>
        <v>0</v>
      </c>
      <c r="BD1630">
        <f t="shared" si="625"/>
        <v>0</v>
      </c>
      <c r="BE1630">
        <f t="shared" si="626"/>
        <v>0</v>
      </c>
      <c r="BF1630">
        <f t="shared" si="627"/>
        <v>0</v>
      </c>
      <c r="BG1630">
        <f t="shared" si="628"/>
        <v>0</v>
      </c>
      <c r="BH1630">
        <f t="shared" si="629"/>
        <v>0</v>
      </c>
      <c r="BI1630">
        <f t="shared" si="630"/>
        <v>0</v>
      </c>
      <c r="BJ1630" s="311">
        <f t="shared" si="631"/>
        <v>0</v>
      </c>
      <c r="BK1630" s="312">
        <f t="shared" si="632"/>
        <v>0</v>
      </c>
      <c r="BL1630" s="313">
        <f t="shared" si="633"/>
        <v>0</v>
      </c>
      <c r="BM1630" s="314">
        <f t="shared" si="640"/>
        <v>0</v>
      </c>
      <c r="BN1630" s="311">
        <f t="shared" si="634"/>
        <v>0</v>
      </c>
      <c r="BO1630" s="312">
        <f t="shared" si="635"/>
        <v>0</v>
      </c>
      <c r="BP1630" s="313">
        <f t="shared" si="636"/>
        <v>0</v>
      </c>
      <c r="BQ1630" s="314">
        <f t="shared" si="641"/>
        <v>0</v>
      </c>
      <c r="BR1630" s="311">
        <f t="shared" si="637"/>
        <v>0</v>
      </c>
      <c r="BS1630" s="312">
        <f t="shared" si="638"/>
        <v>0</v>
      </c>
      <c r="BT1630" s="313">
        <f t="shared" si="639"/>
        <v>0</v>
      </c>
      <c r="BU1630" s="314">
        <f t="shared" si="642"/>
        <v>0</v>
      </c>
      <c r="BV1630" s="247">
        <f t="shared" si="643"/>
        <v>0</v>
      </c>
      <c r="BW1630" s="310" t="str">
        <f>IF(BV1630=0,"",
IF(SUM($BV$1089:BV1630)=1,BX1630,
IF($BV$1664&gt;SUM($BV$1089:BV1630),_xlfn.CONCAT(", ",BX1630),
IF($BV$1664=SUM($BV$1089:BV1630),_xlfn.CONCAT(" y ",BX1630)))))</f>
        <v/>
      </c>
      <c r="BX1630" s="421">
        <v>542</v>
      </c>
      <c r="BY1630"/>
      <c r="BZ1630"/>
      <c r="CA1630"/>
      <c r="CB1630"/>
      <c r="CC1630"/>
      <c r="CD1630"/>
      <c r="CE1630"/>
      <c r="CF1630"/>
      <c r="CG1630"/>
      <c r="CH1630"/>
      <c r="CI1630"/>
      <c r="CJ1630"/>
      <c r="CK1630"/>
      <c r="CL1630"/>
      <c r="CM1630"/>
      <c r="CN1630"/>
      <c r="CO1630"/>
      <c r="CP1630"/>
      <c r="CQ1630"/>
      <c r="CR1630"/>
      <c r="CS1630"/>
      <c r="CT1630"/>
      <c r="CU1630"/>
      <c r="CV1630"/>
      <c r="CW1630"/>
      <c r="CX1630"/>
      <c r="CY1630"/>
      <c r="CZ1630"/>
      <c r="DA1630"/>
      <c r="DB1630"/>
      <c r="DC1630"/>
      <c r="DD1630"/>
      <c r="DE1630"/>
      <c r="DF1630"/>
      <c r="DG1630"/>
      <c r="DH1630"/>
      <c r="DI1630"/>
      <c r="DJ1630"/>
      <c r="DK1630"/>
      <c r="DL1630"/>
      <c r="DM1630"/>
      <c r="DN1630"/>
      <c r="DO1630"/>
      <c r="DP1630"/>
      <c r="DQ1630"/>
      <c r="DR1630"/>
      <c r="DS1630"/>
      <c r="DT1630"/>
      <c r="DU1630"/>
      <c r="DV1630"/>
      <c r="DW1630"/>
      <c r="DX1630"/>
      <c r="DY1630"/>
      <c r="DZ1630"/>
      <c r="EA1630"/>
      <c r="EB1630"/>
      <c r="EC1630"/>
    </row>
    <row r="1631" spans="1:133" ht="14.25">
      <c r="A1631" s="405"/>
      <c r="B1631" s="6"/>
      <c r="C1631" s="421" t="s">
        <v>7208</v>
      </c>
      <c r="D1631" s="668" t="str">
        <f>IF($AC$1082="","",IF(HLOOKUP($AC$1082,Presentación!$AQ$3:$BV$574,Presentación!AP546)="","",HLOOKUP($AC$1082,Presentación!$AQ$3:$BV$574,Presentación!AP546,0)))</f>
        <v/>
      </c>
      <c r="E1631" s="669"/>
      <c r="F1631" s="670"/>
      <c r="G1631" s="763" t="str">
        <f>IF($AC$1082="","",IF(HLOOKUP($AC$1082,Presentación!$BZ$3:$DE$574,Presentación!AP546,0)="","",HLOOKUP($AC$1082,Presentación!$BZ$3:$DE$574,Presentación!AP546,0)))</f>
        <v/>
      </c>
      <c r="H1631" s="669"/>
      <c r="I1631" s="669"/>
      <c r="J1631" s="669"/>
      <c r="K1631" s="669"/>
      <c r="L1631" s="670"/>
      <c r="M1631" s="112"/>
      <c r="N1631" s="112"/>
      <c r="O1631" s="112"/>
      <c r="P1631" s="112"/>
      <c r="Q1631" s="112"/>
      <c r="R1631" s="112"/>
      <c r="S1631" s="112"/>
      <c r="T1631" s="112"/>
      <c r="U1631" s="112"/>
      <c r="V1631" s="112"/>
      <c r="W1631" s="112"/>
      <c r="X1631" s="112"/>
      <c r="Y1631" s="112"/>
      <c r="Z1631" s="112"/>
      <c r="AA1631" s="112"/>
      <c r="AB1631" s="112"/>
      <c r="AC1631" s="112"/>
      <c r="AD1631" s="112"/>
      <c r="AE1631" s="93"/>
      <c r="AG1631">
        <f t="shared" si="605"/>
        <v>0</v>
      </c>
      <c r="AH1631" s="247">
        <f t="shared" si="606"/>
        <v>0</v>
      </c>
      <c r="AI1631" s="310" t="str">
        <f>IF(AH1631=0,"",
IF(SUM($AH$1088:AH1631)=1,AJ1631,
IF($AH$1663&gt;SUM($AH$1088:AH1631),_xlfn.CONCAT(", ",AJ1631),
IF($AH$1663=SUM($AH$1088:AH1631),_xlfn.CONCAT(" y ",AJ1631)))))</f>
        <v/>
      </c>
      <c r="AJ1631" s="421">
        <v>544</v>
      </c>
      <c r="AK1631">
        <f t="shared" si="604"/>
        <v>0</v>
      </c>
      <c r="AL1631">
        <f t="shared" si="607"/>
        <v>0</v>
      </c>
      <c r="AM1631">
        <f t="shared" si="608"/>
        <v>0</v>
      </c>
      <c r="AN1631">
        <f t="shared" si="609"/>
        <v>0</v>
      </c>
      <c r="AO1631">
        <f t="shared" si="610"/>
        <v>0</v>
      </c>
      <c r="AP1631">
        <f t="shared" si="611"/>
        <v>0</v>
      </c>
      <c r="AQ1631">
        <f t="shared" si="612"/>
        <v>0</v>
      </c>
      <c r="AR1631">
        <f t="shared" si="613"/>
        <v>0</v>
      </c>
      <c r="AS1631">
        <f t="shared" si="614"/>
        <v>0</v>
      </c>
      <c r="AT1631">
        <f t="shared" si="615"/>
        <v>0</v>
      </c>
      <c r="AU1631">
        <f t="shared" si="616"/>
        <v>0</v>
      </c>
      <c r="AV1631">
        <f t="shared" si="617"/>
        <v>0</v>
      </c>
      <c r="AW1631">
        <f t="shared" si="618"/>
        <v>0</v>
      </c>
      <c r="AX1631">
        <f t="shared" si="619"/>
        <v>0</v>
      </c>
      <c r="AY1631">
        <f t="shared" si="620"/>
        <v>0</v>
      </c>
      <c r="AZ1631">
        <f t="shared" si="621"/>
        <v>0</v>
      </c>
      <c r="BA1631">
        <f t="shared" si="622"/>
        <v>0</v>
      </c>
      <c r="BB1631">
        <f t="shared" si="623"/>
        <v>0</v>
      </c>
      <c r="BC1631">
        <f t="shared" si="624"/>
        <v>0</v>
      </c>
      <c r="BD1631">
        <f t="shared" si="625"/>
        <v>0</v>
      </c>
      <c r="BE1631">
        <f t="shared" si="626"/>
        <v>0</v>
      </c>
      <c r="BF1631">
        <f t="shared" si="627"/>
        <v>0</v>
      </c>
      <c r="BG1631">
        <f t="shared" si="628"/>
        <v>0</v>
      </c>
      <c r="BH1631">
        <f t="shared" si="629"/>
        <v>0</v>
      </c>
      <c r="BI1631">
        <f t="shared" si="630"/>
        <v>0</v>
      </c>
      <c r="BJ1631" s="311">
        <f t="shared" si="631"/>
        <v>0</v>
      </c>
      <c r="BK1631" s="312">
        <f t="shared" si="632"/>
        <v>0</v>
      </c>
      <c r="BL1631" s="313">
        <f t="shared" si="633"/>
        <v>0</v>
      </c>
      <c r="BM1631" s="314">
        <f t="shared" si="640"/>
        <v>0</v>
      </c>
      <c r="BN1631" s="311">
        <f t="shared" si="634"/>
        <v>0</v>
      </c>
      <c r="BO1631" s="312">
        <f t="shared" si="635"/>
        <v>0</v>
      </c>
      <c r="BP1631" s="313">
        <f t="shared" si="636"/>
        <v>0</v>
      </c>
      <c r="BQ1631" s="314">
        <f t="shared" si="641"/>
        <v>0</v>
      </c>
      <c r="BR1631" s="311">
        <f t="shared" si="637"/>
        <v>0</v>
      </c>
      <c r="BS1631" s="312">
        <f t="shared" si="638"/>
        <v>0</v>
      </c>
      <c r="BT1631" s="313">
        <f t="shared" si="639"/>
        <v>0</v>
      </c>
      <c r="BU1631" s="314">
        <f t="shared" si="642"/>
        <v>0</v>
      </c>
      <c r="BV1631" s="247">
        <f t="shared" si="643"/>
        <v>0</v>
      </c>
      <c r="BW1631" s="310" t="str">
        <f>IF(BV1631=0,"",
IF(SUM($BV$1089:BV1631)=1,BX1631,
IF($BV$1664&gt;SUM($BV$1089:BV1631),_xlfn.CONCAT(", ",BX1631),
IF($BV$1664=SUM($BV$1089:BV1631),_xlfn.CONCAT(" y ",BX1631)))))</f>
        <v/>
      </c>
      <c r="BX1631" s="421">
        <v>543</v>
      </c>
      <c r="BY1631"/>
      <c r="BZ1631"/>
      <c r="CA1631"/>
      <c r="CB1631"/>
      <c r="CC1631"/>
      <c r="CD1631"/>
      <c r="CE1631"/>
      <c r="CF1631"/>
      <c r="CG1631"/>
      <c r="CH1631"/>
      <c r="CI1631"/>
      <c r="CJ1631"/>
      <c r="CK1631"/>
      <c r="CL1631"/>
      <c r="CM1631"/>
      <c r="CN1631"/>
      <c r="CO1631"/>
      <c r="CP1631"/>
      <c r="CQ1631"/>
      <c r="CR1631"/>
      <c r="CS1631"/>
      <c r="CT1631"/>
      <c r="CU1631"/>
      <c r="CV1631"/>
      <c r="CW1631"/>
      <c r="CX1631"/>
      <c r="CY1631"/>
      <c r="CZ1631"/>
      <c r="DA1631"/>
      <c r="DB1631"/>
      <c r="DC1631"/>
      <c r="DD1631"/>
      <c r="DE1631"/>
      <c r="DF1631"/>
      <c r="DG1631"/>
      <c r="DH1631"/>
      <c r="DI1631"/>
      <c r="DJ1631"/>
      <c r="DK1631"/>
      <c r="DL1631"/>
      <c r="DM1631"/>
      <c r="DN1631"/>
      <c r="DO1631"/>
      <c r="DP1631"/>
      <c r="DQ1631"/>
      <c r="DR1631"/>
      <c r="DS1631"/>
      <c r="DT1631"/>
      <c r="DU1631"/>
      <c r="DV1631"/>
      <c r="DW1631"/>
      <c r="DX1631"/>
      <c r="DY1631"/>
      <c r="DZ1631"/>
      <c r="EA1631"/>
      <c r="EB1631"/>
      <c r="EC1631"/>
    </row>
    <row r="1632" spans="1:133" ht="14.25">
      <c r="A1632" s="405"/>
      <c r="B1632" s="6"/>
      <c r="C1632" s="421" t="s">
        <v>7209</v>
      </c>
      <c r="D1632" s="668" t="str">
        <f>IF($AC$1082="","",IF(HLOOKUP($AC$1082,Presentación!$AQ$3:$BV$574,Presentación!AP547)="","",HLOOKUP($AC$1082,Presentación!$AQ$3:$BV$574,Presentación!AP547,0)))</f>
        <v/>
      </c>
      <c r="E1632" s="669"/>
      <c r="F1632" s="670"/>
      <c r="G1632" s="763" t="str">
        <f>IF($AC$1082="","",IF(HLOOKUP($AC$1082,Presentación!$BZ$3:$DE$574,Presentación!AP547,0)="","",HLOOKUP($AC$1082,Presentación!$BZ$3:$DE$574,Presentación!AP547,0)))</f>
        <v/>
      </c>
      <c r="H1632" s="669"/>
      <c r="I1632" s="669"/>
      <c r="J1632" s="669"/>
      <c r="K1632" s="669"/>
      <c r="L1632" s="670"/>
      <c r="M1632" s="112"/>
      <c r="N1632" s="112"/>
      <c r="O1632" s="112"/>
      <c r="P1632" s="112"/>
      <c r="Q1632" s="112"/>
      <c r="R1632" s="112"/>
      <c r="S1632" s="112"/>
      <c r="T1632" s="112"/>
      <c r="U1632" s="112"/>
      <c r="V1632" s="112"/>
      <c r="W1632" s="112"/>
      <c r="X1632" s="112"/>
      <c r="Y1632" s="112"/>
      <c r="Z1632" s="112"/>
      <c r="AA1632" s="112"/>
      <c r="AB1632" s="112"/>
      <c r="AC1632" s="112"/>
      <c r="AD1632" s="112"/>
      <c r="AE1632" s="93"/>
      <c r="AG1632">
        <f t="shared" si="605"/>
        <v>0</v>
      </c>
      <c r="AH1632" s="247">
        <f t="shared" si="606"/>
        <v>0</v>
      </c>
      <c r="AI1632" s="310" t="str">
        <f>IF(AH1632=0,"",
IF(SUM($AH$1088:AH1632)=1,AJ1632,
IF($AH$1663&gt;SUM($AH$1088:AH1632),_xlfn.CONCAT(", ",AJ1632),
IF($AH$1663=SUM($AH$1088:AH1632),_xlfn.CONCAT(" y ",AJ1632)))))</f>
        <v/>
      </c>
      <c r="AJ1632" s="421">
        <v>545</v>
      </c>
      <c r="AK1632">
        <f t="shared" si="604"/>
        <v>0</v>
      </c>
      <c r="AL1632">
        <f t="shared" si="607"/>
        <v>0</v>
      </c>
      <c r="AM1632">
        <f t="shared" si="608"/>
        <v>0</v>
      </c>
      <c r="AN1632">
        <f t="shared" si="609"/>
        <v>0</v>
      </c>
      <c r="AO1632">
        <f t="shared" si="610"/>
        <v>0</v>
      </c>
      <c r="AP1632">
        <f t="shared" si="611"/>
        <v>0</v>
      </c>
      <c r="AQ1632">
        <f t="shared" si="612"/>
        <v>0</v>
      </c>
      <c r="AR1632">
        <f t="shared" si="613"/>
        <v>0</v>
      </c>
      <c r="AS1632">
        <f t="shared" si="614"/>
        <v>0</v>
      </c>
      <c r="AT1632">
        <f t="shared" si="615"/>
        <v>0</v>
      </c>
      <c r="AU1632">
        <f t="shared" si="616"/>
        <v>0</v>
      </c>
      <c r="AV1632">
        <f t="shared" si="617"/>
        <v>0</v>
      </c>
      <c r="AW1632">
        <f t="shared" si="618"/>
        <v>0</v>
      </c>
      <c r="AX1632">
        <f t="shared" si="619"/>
        <v>0</v>
      </c>
      <c r="AY1632">
        <f t="shared" si="620"/>
        <v>0</v>
      </c>
      <c r="AZ1632">
        <f t="shared" si="621"/>
        <v>0</v>
      </c>
      <c r="BA1632">
        <f t="shared" si="622"/>
        <v>0</v>
      </c>
      <c r="BB1632">
        <f t="shared" si="623"/>
        <v>0</v>
      </c>
      <c r="BC1632">
        <f t="shared" si="624"/>
        <v>0</v>
      </c>
      <c r="BD1632">
        <f t="shared" si="625"/>
        <v>0</v>
      </c>
      <c r="BE1632">
        <f t="shared" si="626"/>
        <v>0</v>
      </c>
      <c r="BF1632">
        <f t="shared" si="627"/>
        <v>0</v>
      </c>
      <c r="BG1632">
        <f t="shared" si="628"/>
        <v>0</v>
      </c>
      <c r="BH1632">
        <f t="shared" si="629"/>
        <v>0</v>
      </c>
      <c r="BI1632">
        <f t="shared" si="630"/>
        <v>0</v>
      </c>
      <c r="BJ1632" s="311">
        <f t="shared" si="631"/>
        <v>0</v>
      </c>
      <c r="BK1632" s="312">
        <f t="shared" si="632"/>
        <v>0</v>
      </c>
      <c r="BL1632" s="313">
        <f t="shared" si="633"/>
        <v>0</v>
      </c>
      <c r="BM1632" s="314">
        <f t="shared" si="640"/>
        <v>0</v>
      </c>
      <c r="BN1632" s="311">
        <f t="shared" si="634"/>
        <v>0</v>
      </c>
      <c r="BO1632" s="312">
        <f t="shared" si="635"/>
        <v>0</v>
      </c>
      <c r="BP1632" s="313">
        <f t="shared" si="636"/>
        <v>0</v>
      </c>
      <c r="BQ1632" s="314">
        <f t="shared" si="641"/>
        <v>0</v>
      </c>
      <c r="BR1632" s="311">
        <f t="shared" si="637"/>
        <v>0</v>
      </c>
      <c r="BS1632" s="312">
        <f t="shared" si="638"/>
        <v>0</v>
      </c>
      <c r="BT1632" s="313">
        <f t="shared" si="639"/>
        <v>0</v>
      </c>
      <c r="BU1632" s="314">
        <f t="shared" si="642"/>
        <v>0</v>
      </c>
      <c r="BV1632" s="247">
        <f t="shared" si="643"/>
        <v>0</v>
      </c>
      <c r="BW1632" s="310" t="str">
        <f>IF(BV1632=0,"",
IF(SUM($BV$1089:BV1632)=1,BX1632,
IF($BV$1664&gt;SUM($BV$1089:BV1632),_xlfn.CONCAT(", ",BX1632),
IF($BV$1664=SUM($BV$1089:BV1632),_xlfn.CONCAT(" y ",BX1632)))))</f>
        <v/>
      </c>
      <c r="BX1632" s="421">
        <v>544</v>
      </c>
      <c r="BY1632"/>
      <c r="BZ1632"/>
      <c r="CA1632"/>
      <c r="CB1632"/>
      <c r="CC1632"/>
      <c r="CD1632"/>
      <c r="CE1632"/>
      <c r="CF1632"/>
      <c r="CG1632"/>
      <c r="CH1632"/>
      <c r="CI1632"/>
      <c r="CJ1632"/>
      <c r="CK1632"/>
      <c r="CL1632"/>
      <c r="CM1632"/>
      <c r="CN1632"/>
      <c r="CO1632"/>
      <c r="CP1632"/>
      <c r="CQ1632"/>
      <c r="CR1632"/>
      <c r="CS1632"/>
      <c r="CT1632"/>
      <c r="CU1632"/>
      <c r="CV1632"/>
      <c r="CW1632"/>
      <c r="CX1632"/>
      <c r="CY1632"/>
      <c r="CZ1632"/>
      <c r="DA1632"/>
      <c r="DB1632"/>
      <c r="DC1632"/>
      <c r="DD1632"/>
      <c r="DE1632"/>
      <c r="DF1632"/>
      <c r="DG1632"/>
      <c r="DH1632"/>
      <c r="DI1632"/>
      <c r="DJ1632"/>
      <c r="DK1632"/>
      <c r="DL1632"/>
      <c r="DM1632"/>
      <c r="DN1632"/>
      <c r="DO1632"/>
      <c r="DP1632"/>
      <c r="DQ1632"/>
      <c r="DR1632"/>
      <c r="DS1632"/>
      <c r="DT1632"/>
      <c r="DU1632"/>
      <c r="DV1632"/>
      <c r="DW1632"/>
      <c r="DX1632"/>
      <c r="DY1632"/>
      <c r="DZ1632"/>
      <c r="EA1632"/>
      <c r="EB1632"/>
      <c r="EC1632"/>
    </row>
    <row r="1633" spans="1:133" ht="14.25">
      <c r="A1633" s="405"/>
      <c r="B1633" s="6"/>
      <c r="C1633" s="421" t="s">
        <v>7210</v>
      </c>
      <c r="D1633" s="668" t="str">
        <f>IF($AC$1082="","",IF(HLOOKUP($AC$1082,Presentación!$AQ$3:$BV$574,Presentación!AP548)="","",HLOOKUP($AC$1082,Presentación!$AQ$3:$BV$574,Presentación!AP548,0)))</f>
        <v/>
      </c>
      <c r="E1633" s="669"/>
      <c r="F1633" s="670"/>
      <c r="G1633" s="763" t="str">
        <f>IF($AC$1082="","",IF(HLOOKUP($AC$1082,Presentación!$BZ$3:$DE$574,Presentación!AP548,0)="","",HLOOKUP($AC$1082,Presentación!$BZ$3:$DE$574,Presentación!AP548,0)))</f>
        <v/>
      </c>
      <c r="H1633" s="669"/>
      <c r="I1633" s="669"/>
      <c r="J1633" s="669"/>
      <c r="K1633" s="669"/>
      <c r="L1633" s="670"/>
      <c r="M1633" s="112"/>
      <c r="N1633" s="112"/>
      <c r="O1633" s="112"/>
      <c r="P1633" s="112"/>
      <c r="Q1633" s="112"/>
      <c r="R1633" s="112"/>
      <c r="S1633" s="112"/>
      <c r="T1633" s="112"/>
      <c r="U1633" s="112"/>
      <c r="V1633" s="112"/>
      <c r="W1633" s="112"/>
      <c r="X1633" s="112"/>
      <c r="Y1633" s="112"/>
      <c r="Z1633" s="112"/>
      <c r="AA1633" s="112"/>
      <c r="AB1633" s="112"/>
      <c r="AC1633" s="112"/>
      <c r="AD1633" s="112"/>
      <c r="AE1633" s="93"/>
      <c r="AG1633">
        <f t="shared" si="605"/>
        <v>0</v>
      </c>
      <c r="AH1633" s="247">
        <f t="shared" si="606"/>
        <v>0</v>
      </c>
      <c r="AI1633" s="310" t="str">
        <f>IF(AH1633=0,"",
IF(SUM($AH$1088:AH1633)=1,AJ1633,
IF($AH$1663&gt;SUM($AH$1088:AH1633),_xlfn.CONCAT(", ",AJ1633),
IF($AH$1663=SUM($AH$1088:AH1633),_xlfn.CONCAT(" y ",AJ1633)))))</f>
        <v/>
      </c>
      <c r="AJ1633" s="421">
        <v>546</v>
      </c>
      <c r="AK1633">
        <f t="shared" si="604"/>
        <v>0</v>
      </c>
      <c r="AL1633">
        <f t="shared" si="607"/>
        <v>0</v>
      </c>
      <c r="AM1633">
        <f t="shared" si="608"/>
        <v>0</v>
      </c>
      <c r="AN1633">
        <f t="shared" si="609"/>
        <v>0</v>
      </c>
      <c r="AO1633">
        <f t="shared" si="610"/>
        <v>0</v>
      </c>
      <c r="AP1633">
        <f t="shared" si="611"/>
        <v>0</v>
      </c>
      <c r="AQ1633">
        <f t="shared" si="612"/>
        <v>0</v>
      </c>
      <c r="AR1633">
        <f t="shared" si="613"/>
        <v>0</v>
      </c>
      <c r="AS1633">
        <f t="shared" si="614"/>
        <v>0</v>
      </c>
      <c r="AT1633">
        <f t="shared" si="615"/>
        <v>0</v>
      </c>
      <c r="AU1633">
        <f t="shared" si="616"/>
        <v>0</v>
      </c>
      <c r="AV1633">
        <f t="shared" si="617"/>
        <v>0</v>
      </c>
      <c r="AW1633">
        <f t="shared" si="618"/>
        <v>0</v>
      </c>
      <c r="AX1633">
        <f t="shared" si="619"/>
        <v>0</v>
      </c>
      <c r="AY1633">
        <f t="shared" si="620"/>
        <v>0</v>
      </c>
      <c r="AZ1633">
        <f t="shared" si="621"/>
        <v>0</v>
      </c>
      <c r="BA1633">
        <f t="shared" si="622"/>
        <v>0</v>
      </c>
      <c r="BB1633">
        <f t="shared" si="623"/>
        <v>0</v>
      </c>
      <c r="BC1633">
        <f t="shared" si="624"/>
        <v>0</v>
      </c>
      <c r="BD1633">
        <f t="shared" si="625"/>
        <v>0</v>
      </c>
      <c r="BE1633">
        <f t="shared" si="626"/>
        <v>0</v>
      </c>
      <c r="BF1633">
        <f t="shared" si="627"/>
        <v>0</v>
      </c>
      <c r="BG1633">
        <f t="shared" si="628"/>
        <v>0</v>
      </c>
      <c r="BH1633">
        <f t="shared" si="629"/>
        <v>0</v>
      </c>
      <c r="BI1633">
        <f t="shared" si="630"/>
        <v>0</v>
      </c>
      <c r="BJ1633" s="311">
        <f t="shared" si="631"/>
        <v>0</v>
      </c>
      <c r="BK1633" s="312">
        <f t="shared" si="632"/>
        <v>0</v>
      </c>
      <c r="BL1633" s="313">
        <f t="shared" si="633"/>
        <v>0</v>
      </c>
      <c r="BM1633" s="314">
        <f t="shared" si="640"/>
        <v>0</v>
      </c>
      <c r="BN1633" s="311">
        <f t="shared" si="634"/>
        <v>0</v>
      </c>
      <c r="BO1633" s="312">
        <f t="shared" si="635"/>
        <v>0</v>
      </c>
      <c r="BP1633" s="313">
        <f t="shared" si="636"/>
        <v>0</v>
      </c>
      <c r="BQ1633" s="314">
        <f t="shared" si="641"/>
        <v>0</v>
      </c>
      <c r="BR1633" s="311">
        <f t="shared" si="637"/>
        <v>0</v>
      </c>
      <c r="BS1633" s="312">
        <f t="shared" si="638"/>
        <v>0</v>
      </c>
      <c r="BT1633" s="313">
        <f t="shared" si="639"/>
        <v>0</v>
      </c>
      <c r="BU1633" s="314">
        <f t="shared" si="642"/>
        <v>0</v>
      </c>
      <c r="BV1633" s="247">
        <f t="shared" si="643"/>
        <v>0</v>
      </c>
      <c r="BW1633" s="310" t="str">
        <f>IF(BV1633=0,"",
IF(SUM($BV$1089:BV1633)=1,BX1633,
IF($BV$1664&gt;SUM($BV$1089:BV1633),_xlfn.CONCAT(", ",BX1633),
IF($BV$1664=SUM($BV$1089:BV1633),_xlfn.CONCAT(" y ",BX1633)))))</f>
        <v/>
      </c>
      <c r="BX1633" s="421">
        <v>545</v>
      </c>
      <c r="BY1633"/>
      <c r="BZ1633"/>
      <c r="CA1633"/>
      <c r="CB1633"/>
      <c r="CC1633"/>
      <c r="CD1633"/>
      <c r="CE1633"/>
      <c r="CF1633"/>
      <c r="CG1633"/>
      <c r="CH1633"/>
      <c r="CI1633"/>
      <c r="CJ1633"/>
      <c r="CK1633"/>
      <c r="CL1633"/>
      <c r="CM1633"/>
      <c r="CN1633"/>
      <c r="CO1633"/>
      <c r="CP1633"/>
      <c r="CQ1633"/>
      <c r="CR1633"/>
      <c r="CS1633"/>
      <c r="CT1633"/>
      <c r="CU1633"/>
      <c r="CV1633"/>
      <c r="CW1633"/>
      <c r="CX1633"/>
      <c r="CY1633"/>
      <c r="CZ1633"/>
      <c r="DA1633"/>
      <c r="DB1633"/>
      <c r="DC1633"/>
      <c r="DD1633"/>
      <c r="DE1633"/>
      <c r="DF1633"/>
      <c r="DG1633"/>
      <c r="DH1633"/>
      <c r="DI1633"/>
      <c r="DJ1633"/>
      <c r="DK1633"/>
      <c r="DL1633"/>
      <c r="DM1633"/>
      <c r="DN1633"/>
      <c r="DO1633"/>
      <c r="DP1633"/>
      <c r="DQ1633"/>
      <c r="DR1633"/>
      <c r="DS1633"/>
      <c r="DT1633"/>
      <c r="DU1633"/>
      <c r="DV1633"/>
      <c r="DW1633"/>
      <c r="DX1633"/>
      <c r="DY1633"/>
      <c r="DZ1633"/>
      <c r="EA1633"/>
      <c r="EB1633"/>
      <c r="EC1633"/>
    </row>
    <row r="1634" spans="1:133" ht="14.25">
      <c r="A1634" s="405"/>
      <c r="B1634" s="6"/>
      <c r="C1634" s="421" t="s">
        <v>7211</v>
      </c>
      <c r="D1634" s="668" t="str">
        <f>IF($AC$1082="","",IF(HLOOKUP($AC$1082,Presentación!$AQ$3:$BV$574,Presentación!AP549)="","",HLOOKUP($AC$1082,Presentación!$AQ$3:$BV$574,Presentación!AP549,0)))</f>
        <v/>
      </c>
      <c r="E1634" s="669"/>
      <c r="F1634" s="670"/>
      <c r="G1634" s="763" t="str">
        <f>IF($AC$1082="","",IF(HLOOKUP($AC$1082,Presentación!$BZ$3:$DE$574,Presentación!AP549,0)="","",HLOOKUP($AC$1082,Presentación!$BZ$3:$DE$574,Presentación!AP549,0)))</f>
        <v/>
      </c>
      <c r="H1634" s="669"/>
      <c r="I1634" s="669"/>
      <c r="J1634" s="669"/>
      <c r="K1634" s="669"/>
      <c r="L1634" s="670"/>
      <c r="M1634" s="112"/>
      <c r="N1634" s="112"/>
      <c r="O1634" s="112"/>
      <c r="P1634" s="112"/>
      <c r="Q1634" s="112"/>
      <c r="R1634" s="112"/>
      <c r="S1634" s="112"/>
      <c r="T1634" s="112"/>
      <c r="U1634" s="112"/>
      <c r="V1634" s="112"/>
      <c r="W1634" s="112"/>
      <c r="X1634" s="112"/>
      <c r="Y1634" s="112"/>
      <c r="Z1634" s="112"/>
      <c r="AA1634" s="112"/>
      <c r="AB1634" s="112"/>
      <c r="AC1634" s="112"/>
      <c r="AD1634" s="112"/>
      <c r="AE1634" s="93"/>
      <c r="AG1634">
        <f t="shared" si="605"/>
        <v>0</v>
      </c>
      <c r="AH1634" s="247">
        <f t="shared" si="606"/>
        <v>0</v>
      </c>
      <c r="AI1634" s="310" t="str">
        <f>IF(AH1634=0,"",
IF(SUM($AH$1088:AH1634)=1,AJ1634,
IF($AH$1663&gt;SUM($AH$1088:AH1634),_xlfn.CONCAT(", ",AJ1634),
IF($AH$1663=SUM($AH$1088:AH1634),_xlfn.CONCAT(" y ",AJ1634)))))</f>
        <v/>
      </c>
      <c r="AJ1634" s="421">
        <v>547</v>
      </c>
      <c r="AK1634">
        <f t="shared" si="604"/>
        <v>0</v>
      </c>
      <c r="AL1634">
        <f t="shared" si="607"/>
        <v>0</v>
      </c>
      <c r="AM1634">
        <f t="shared" si="608"/>
        <v>0</v>
      </c>
      <c r="AN1634">
        <f t="shared" si="609"/>
        <v>0</v>
      </c>
      <c r="AO1634">
        <f t="shared" si="610"/>
        <v>0</v>
      </c>
      <c r="AP1634">
        <f t="shared" si="611"/>
        <v>0</v>
      </c>
      <c r="AQ1634">
        <f t="shared" si="612"/>
        <v>0</v>
      </c>
      <c r="AR1634">
        <f t="shared" si="613"/>
        <v>0</v>
      </c>
      <c r="AS1634">
        <f t="shared" si="614"/>
        <v>0</v>
      </c>
      <c r="AT1634">
        <f t="shared" si="615"/>
        <v>0</v>
      </c>
      <c r="AU1634">
        <f t="shared" si="616"/>
        <v>0</v>
      </c>
      <c r="AV1634">
        <f t="shared" si="617"/>
        <v>0</v>
      </c>
      <c r="AW1634">
        <f t="shared" si="618"/>
        <v>0</v>
      </c>
      <c r="AX1634">
        <f t="shared" si="619"/>
        <v>0</v>
      </c>
      <c r="AY1634">
        <f t="shared" si="620"/>
        <v>0</v>
      </c>
      <c r="AZ1634">
        <f t="shared" si="621"/>
        <v>0</v>
      </c>
      <c r="BA1634">
        <f t="shared" si="622"/>
        <v>0</v>
      </c>
      <c r="BB1634">
        <f t="shared" si="623"/>
        <v>0</v>
      </c>
      <c r="BC1634">
        <f t="shared" si="624"/>
        <v>0</v>
      </c>
      <c r="BD1634">
        <f t="shared" si="625"/>
        <v>0</v>
      </c>
      <c r="BE1634">
        <f t="shared" si="626"/>
        <v>0</v>
      </c>
      <c r="BF1634">
        <f t="shared" si="627"/>
        <v>0</v>
      </c>
      <c r="BG1634">
        <f t="shared" si="628"/>
        <v>0</v>
      </c>
      <c r="BH1634">
        <f t="shared" si="629"/>
        <v>0</v>
      </c>
      <c r="BI1634">
        <f t="shared" si="630"/>
        <v>0</v>
      </c>
      <c r="BJ1634" s="311">
        <f t="shared" si="631"/>
        <v>0</v>
      </c>
      <c r="BK1634" s="312">
        <f t="shared" si="632"/>
        <v>0</v>
      </c>
      <c r="BL1634" s="313">
        <f t="shared" si="633"/>
        <v>0</v>
      </c>
      <c r="BM1634" s="314">
        <f t="shared" si="640"/>
        <v>0</v>
      </c>
      <c r="BN1634" s="311">
        <f t="shared" si="634"/>
        <v>0</v>
      </c>
      <c r="BO1634" s="312">
        <f t="shared" si="635"/>
        <v>0</v>
      </c>
      <c r="BP1634" s="313">
        <f t="shared" si="636"/>
        <v>0</v>
      </c>
      <c r="BQ1634" s="314">
        <f t="shared" si="641"/>
        <v>0</v>
      </c>
      <c r="BR1634" s="311">
        <f t="shared" si="637"/>
        <v>0</v>
      </c>
      <c r="BS1634" s="312">
        <f t="shared" si="638"/>
        <v>0</v>
      </c>
      <c r="BT1634" s="313">
        <f t="shared" si="639"/>
        <v>0</v>
      </c>
      <c r="BU1634" s="314">
        <f t="shared" si="642"/>
        <v>0</v>
      </c>
      <c r="BV1634" s="247">
        <f t="shared" si="643"/>
        <v>0</v>
      </c>
      <c r="BW1634" s="310" t="str">
        <f>IF(BV1634=0,"",
IF(SUM($BV$1089:BV1634)=1,BX1634,
IF($BV$1664&gt;SUM($BV$1089:BV1634),_xlfn.CONCAT(", ",BX1634),
IF($BV$1664=SUM($BV$1089:BV1634),_xlfn.CONCAT(" y ",BX1634)))))</f>
        <v/>
      </c>
      <c r="BX1634" s="421">
        <v>546</v>
      </c>
      <c r="BY1634"/>
      <c r="BZ1634"/>
      <c r="CA1634"/>
      <c r="CB1634"/>
      <c r="CC1634"/>
      <c r="CD1634"/>
      <c r="CE1634"/>
      <c r="CF1634"/>
      <c r="CG1634"/>
      <c r="CH1634"/>
      <c r="CI1634"/>
      <c r="CJ1634"/>
      <c r="CK1634"/>
      <c r="CL1634"/>
      <c r="CM1634"/>
      <c r="CN1634"/>
      <c r="CO1634"/>
      <c r="CP1634"/>
      <c r="CQ1634"/>
      <c r="CR1634"/>
      <c r="CS1634"/>
      <c r="CT1634"/>
      <c r="CU1634"/>
      <c r="CV1634"/>
      <c r="CW1634"/>
      <c r="CX1634"/>
      <c r="CY1634"/>
      <c r="CZ1634"/>
      <c r="DA1634"/>
      <c r="DB1634"/>
      <c r="DC1634"/>
      <c r="DD1634"/>
      <c r="DE1634"/>
      <c r="DF1634"/>
      <c r="DG1634"/>
      <c r="DH1634"/>
      <c r="DI1634"/>
      <c r="DJ1634"/>
      <c r="DK1634"/>
      <c r="DL1634"/>
      <c r="DM1634"/>
      <c r="DN1634"/>
      <c r="DO1634"/>
      <c r="DP1634"/>
      <c r="DQ1634"/>
      <c r="DR1634"/>
      <c r="DS1634"/>
      <c r="DT1634"/>
      <c r="DU1634"/>
      <c r="DV1634"/>
      <c r="DW1634"/>
      <c r="DX1634"/>
      <c r="DY1634"/>
      <c r="DZ1634"/>
      <c r="EA1634"/>
      <c r="EB1634"/>
      <c r="EC1634"/>
    </row>
    <row r="1635" spans="1:133" ht="14.25">
      <c r="A1635" s="405"/>
      <c r="B1635" s="6"/>
      <c r="C1635" s="421" t="s">
        <v>7212</v>
      </c>
      <c r="D1635" s="668" t="str">
        <f>IF($AC$1082="","",IF(HLOOKUP($AC$1082,Presentación!$AQ$3:$BV$574,Presentación!AP550)="","",HLOOKUP($AC$1082,Presentación!$AQ$3:$BV$574,Presentación!AP550,0)))</f>
        <v/>
      </c>
      <c r="E1635" s="669"/>
      <c r="F1635" s="670"/>
      <c r="G1635" s="763" t="str">
        <f>IF($AC$1082="","",IF(HLOOKUP($AC$1082,Presentación!$BZ$3:$DE$574,Presentación!AP550,0)="","",HLOOKUP($AC$1082,Presentación!$BZ$3:$DE$574,Presentación!AP550,0)))</f>
        <v/>
      </c>
      <c r="H1635" s="669"/>
      <c r="I1635" s="669"/>
      <c r="J1635" s="669"/>
      <c r="K1635" s="669"/>
      <c r="L1635" s="670"/>
      <c r="M1635" s="112"/>
      <c r="N1635" s="112"/>
      <c r="O1635" s="112"/>
      <c r="P1635" s="112"/>
      <c r="Q1635" s="112"/>
      <c r="R1635" s="112"/>
      <c r="S1635" s="112"/>
      <c r="T1635" s="112"/>
      <c r="U1635" s="112"/>
      <c r="V1635" s="112"/>
      <c r="W1635" s="112"/>
      <c r="X1635" s="112"/>
      <c r="Y1635" s="112"/>
      <c r="Z1635" s="112"/>
      <c r="AA1635" s="112"/>
      <c r="AB1635" s="112"/>
      <c r="AC1635" s="112"/>
      <c r="AD1635" s="112"/>
      <c r="AE1635" s="93"/>
      <c r="AG1635">
        <f t="shared" si="605"/>
        <v>0</v>
      </c>
      <c r="AH1635" s="247">
        <f t="shared" si="606"/>
        <v>0</v>
      </c>
      <c r="AI1635" s="310" t="str">
        <f>IF(AH1635=0,"",
IF(SUM($AH$1088:AH1635)=1,AJ1635,
IF($AH$1663&gt;SUM($AH$1088:AH1635),_xlfn.CONCAT(", ",AJ1635),
IF($AH$1663=SUM($AH$1088:AH1635),_xlfn.CONCAT(" y ",AJ1635)))))</f>
        <v/>
      </c>
      <c r="AJ1635" s="421">
        <v>548</v>
      </c>
      <c r="AK1635">
        <f t="shared" si="604"/>
        <v>0</v>
      </c>
      <c r="AL1635">
        <f t="shared" si="607"/>
        <v>0</v>
      </c>
      <c r="AM1635">
        <f t="shared" si="608"/>
        <v>0</v>
      </c>
      <c r="AN1635">
        <f t="shared" si="609"/>
        <v>0</v>
      </c>
      <c r="AO1635">
        <f t="shared" si="610"/>
        <v>0</v>
      </c>
      <c r="AP1635">
        <f t="shared" si="611"/>
        <v>0</v>
      </c>
      <c r="AQ1635">
        <f t="shared" si="612"/>
        <v>0</v>
      </c>
      <c r="AR1635">
        <f t="shared" si="613"/>
        <v>0</v>
      </c>
      <c r="AS1635">
        <f t="shared" si="614"/>
        <v>0</v>
      </c>
      <c r="AT1635">
        <f t="shared" si="615"/>
        <v>0</v>
      </c>
      <c r="AU1635">
        <f t="shared" si="616"/>
        <v>0</v>
      </c>
      <c r="AV1635">
        <f t="shared" si="617"/>
        <v>0</v>
      </c>
      <c r="AW1635">
        <f t="shared" si="618"/>
        <v>0</v>
      </c>
      <c r="AX1635">
        <f t="shared" si="619"/>
        <v>0</v>
      </c>
      <c r="AY1635">
        <f t="shared" si="620"/>
        <v>0</v>
      </c>
      <c r="AZ1635">
        <f t="shared" si="621"/>
        <v>0</v>
      </c>
      <c r="BA1635">
        <f t="shared" si="622"/>
        <v>0</v>
      </c>
      <c r="BB1635">
        <f t="shared" si="623"/>
        <v>0</v>
      </c>
      <c r="BC1635">
        <f t="shared" si="624"/>
        <v>0</v>
      </c>
      <c r="BD1635">
        <f t="shared" si="625"/>
        <v>0</v>
      </c>
      <c r="BE1635">
        <f t="shared" si="626"/>
        <v>0</v>
      </c>
      <c r="BF1635">
        <f t="shared" si="627"/>
        <v>0</v>
      </c>
      <c r="BG1635">
        <f t="shared" si="628"/>
        <v>0</v>
      </c>
      <c r="BH1635">
        <f t="shared" si="629"/>
        <v>0</v>
      </c>
      <c r="BI1635">
        <f t="shared" si="630"/>
        <v>0</v>
      </c>
      <c r="BJ1635" s="311">
        <f t="shared" si="631"/>
        <v>0</v>
      </c>
      <c r="BK1635" s="312">
        <f t="shared" si="632"/>
        <v>0</v>
      </c>
      <c r="BL1635" s="313">
        <f t="shared" si="633"/>
        <v>0</v>
      </c>
      <c r="BM1635" s="314">
        <f t="shared" si="640"/>
        <v>0</v>
      </c>
      <c r="BN1635" s="311">
        <f t="shared" si="634"/>
        <v>0</v>
      </c>
      <c r="BO1635" s="312">
        <f t="shared" si="635"/>
        <v>0</v>
      </c>
      <c r="BP1635" s="313">
        <f t="shared" si="636"/>
        <v>0</v>
      </c>
      <c r="BQ1635" s="314">
        <f t="shared" si="641"/>
        <v>0</v>
      </c>
      <c r="BR1635" s="311">
        <f t="shared" si="637"/>
        <v>0</v>
      </c>
      <c r="BS1635" s="312">
        <f t="shared" si="638"/>
        <v>0</v>
      </c>
      <c r="BT1635" s="313">
        <f t="shared" si="639"/>
        <v>0</v>
      </c>
      <c r="BU1635" s="314">
        <f t="shared" si="642"/>
        <v>0</v>
      </c>
      <c r="BV1635" s="247">
        <f t="shared" si="643"/>
        <v>0</v>
      </c>
      <c r="BW1635" s="310" t="str">
        <f>IF(BV1635=0,"",
IF(SUM($BV$1089:BV1635)=1,BX1635,
IF($BV$1664&gt;SUM($BV$1089:BV1635),_xlfn.CONCAT(", ",BX1635),
IF($BV$1664=SUM($BV$1089:BV1635),_xlfn.CONCAT(" y ",BX1635)))))</f>
        <v/>
      </c>
      <c r="BX1635" s="421">
        <v>547</v>
      </c>
      <c r="BY1635"/>
      <c r="BZ1635"/>
      <c r="CA1635"/>
      <c r="CB1635"/>
      <c r="CC1635"/>
      <c r="CD1635"/>
      <c r="CE1635"/>
      <c r="CF1635"/>
      <c r="CG1635"/>
      <c r="CH1635"/>
      <c r="CI1635"/>
      <c r="CJ1635"/>
      <c r="CK1635"/>
      <c r="CL1635"/>
      <c r="CM1635"/>
      <c r="CN1635"/>
      <c r="CO1635"/>
      <c r="CP1635"/>
      <c r="CQ1635"/>
      <c r="CR1635"/>
      <c r="CS1635"/>
      <c r="CT1635"/>
      <c r="CU1635"/>
      <c r="CV1635"/>
      <c r="CW1635"/>
      <c r="CX1635"/>
      <c r="CY1635"/>
      <c r="CZ1635"/>
      <c r="DA1635"/>
      <c r="DB1635"/>
      <c r="DC1635"/>
      <c r="DD1635"/>
      <c r="DE1635"/>
      <c r="DF1635"/>
      <c r="DG1635"/>
      <c r="DH1635"/>
      <c r="DI1635"/>
      <c r="DJ1635"/>
      <c r="DK1635"/>
      <c r="DL1635"/>
      <c r="DM1635"/>
      <c r="DN1635"/>
      <c r="DO1635"/>
      <c r="DP1635"/>
      <c r="DQ1635"/>
      <c r="DR1635"/>
      <c r="DS1635"/>
      <c r="DT1635"/>
      <c r="DU1635"/>
      <c r="DV1635"/>
      <c r="DW1635"/>
      <c r="DX1635"/>
      <c r="DY1635"/>
      <c r="DZ1635"/>
      <c r="EA1635"/>
      <c r="EB1635"/>
      <c r="EC1635"/>
    </row>
    <row r="1636" spans="1:133" ht="14.25">
      <c r="A1636" s="405"/>
      <c r="B1636" s="6"/>
      <c r="C1636" s="421" t="s">
        <v>7213</v>
      </c>
      <c r="D1636" s="668" t="str">
        <f>IF($AC$1082="","",IF(HLOOKUP($AC$1082,Presentación!$AQ$3:$BV$574,Presentación!AP551)="","",HLOOKUP($AC$1082,Presentación!$AQ$3:$BV$574,Presentación!AP551,0)))</f>
        <v/>
      </c>
      <c r="E1636" s="669"/>
      <c r="F1636" s="670"/>
      <c r="G1636" s="763" t="str">
        <f>IF($AC$1082="","",IF(HLOOKUP($AC$1082,Presentación!$BZ$3:$DE$574,Presentación!AP551,0)="","",HLOOKUP($AC$1082,Presentación!$BZ$3:$DE$574,Presentación!AP551,0)))</f>
        <v/>
      </c>
      <c r="H1636" s="669"/>
      <c r="I1636" s="669"/>
      <c r="J1636" s="669"/>
      <c r="K1636" s="669"/>
      <c r="L1636" s="670"/>
      <c r="M1636" s="112"/>
      <c r="N1636" s="112"/>
      <c r="O1636" s="112"/>
      <c r="P1636" s="112"/>
      <c r="Q1636" s="112"/>
      <c r="R1636" s="112"/>
      <c r="S1636" s="112"/>
      <c r="T1636" s="112"/>
      <c r="U1636" s="112"/>
      <c r="V1636" s="112"/>
      <c r="W1636" s="112"/>
      <c r="X1636" s="112"/>
      <c r="Y1636" s="112"/>
      <c r="Z1636" s="112"/>
      <c r="AA1636" s="112"/>
      <c r="AB1636" s="112"/>
      <c r="AC1636" s="112"/>
      <c r="AD1636" s="112"/>
      <c r="AE1636" s="93"/>
      <c r="AG1636">
        <f t="shared" si="605"/>
        <v>0</v>
      </c>
      <c r="AH1636" s="247">
        <f t="shared" si="606"/>
        <v>0</v>
      </c>
      <c r="AI1636" s="310" t="str">
        <f>IF(AH1636=0,"",
IF(SUM($AH$1088:AH1636)=1,AJ1636,
IF($AH$1663&gt;SUM($AH$1088:AH1636),_xlfn.CONCAT(", ",AJ1636),
IF($AH$1663=SUM($AH$1088:AH1636),_xlfn.CONCAT(" y ",AJ1636)))))</f>
        <v/>
      </c>
      <c r="AJ1636" s="421">
        <v>549</v>
      </c>
      <c r="AK1636">
        <f t="shared" si="604"/>
        <v>0</v>
      </c>
      <c r="AL1636">
        <f t="shared" si="607"/>
        <v>0</v>
      </c>
      <c r="AM1636">
        <f t="shared" si="608"/>
        <v>0</v>
      </c>
      <c r="AN1636">
        <f t="shared" si="609"/>
        <v>0</v>
      </c>
      <c r="AO1636">
        <f t="shared" si="610"/>
        <v>0</v>
      </c>
      <c r="AP1636">
        <f t="shared" si="611"/>
        <v>0</v>
      </c>
      <c r="AQ1636">
        <f t="shared" si="612"/>
        <v>0</v>
      </c>
      <c r="AR1636">
        <f t="shared" si="613"/>
        <v>0</v>
      </c>
      <c r="AS1636">
        <f t="shared" si="614"/>
        <v>0</v>
      </c>
      <c r="AT1636">
        <f t="shared" si="615"/>
        <v>0</v>
      </c>
      <c r="AU1636">
        <f t="shared" si="616"/>
        <v>0</v>
      </c>
      <c r="AV1636">
        <f t="shared" si="617"/>
        <v>0</v>
      </c>
      <c r="AW1636">
        <f t="shared" si="618"/>
        <v>0</v>
      </c>
      <c r="AX1636">
        <f t="shared" si="619"/>
        <v>0</v>
      </c>
      <c r="AY1636">
        <f t="shared" si="620"/>
        <v>0</v>
      </c>
      <c r="AZ1636">
        <f t="shared" si="621"/>
        <v>0</v>
      </c>
      <c r="BA1636">
        <f t="shared" si="622"/>
        <v>0</v>
      </c>
      <c r="BB1636">
        <f t="shared" si="623"/>
        <v>0</v>
      </c>
      <c r="BC1636">
        <f t="shared" si="624"/>
        <v>0</v>
      </c>
      <c r="BD1636">
        <f t="shared" si="625"/>
        <v>0</v>
      </c>
      <c r="BE1636">
        <f t="shared" si="626"/>
        <v>0</v>
      </c>
      <c r="BF1636">
        <f t="shared" si="627"/>
        <v>0</v>
      </c>
      <c r="BG1636">
        <f t="shared" si="628"/>
        <v>0</v>
      </c>
      <c r="BH1636">
        <f t="shared" si="629"/>
        <v>0</v>
      </c>
      <c r="BI1636">
        <f t="shared" si="630"/>
        <v>0</v>
      </c>
      <c r="BJ1636" s="311">
        <f t="shared" si="631"/>
        <v>0</v>
      </c>
      <c r="BK1636" s="312">
        <f t="shared" si="632"/>
        <v>0</v>
      </c>
      <c r="BL1636" s="313">
        <f t="shared" si="633"/>
        <v>0</v>
      </c>
      <c r="BM1636" s="314">
        <f t="shared" si="640"/>
        <v>0</v>
      </c>
      <c r="BN1636" s="311">
        <f t="shared" si="634"/>
        <v>0</v>
      </c>
      <c r="BO1636" s="312">
        <f t="shared" si="635"/>
        <v>0</v>
      </c>
      <c r="BP1636" s="313">
        <f t="shared" si="636"/>
        <v>0</v>
      </c>
      <c r="BQ1636" s="314">
        <f t="shared" si="641"/>
        <v>0</v>
      </c>
      <c r="BR1636" s="311">
        <f t="shared" si="637"/>
        <v>0</v>
      </c>
      <c r="BS1636" s="312">
        <f t="shared" si="638"/>
        <v>0</v>
      </c>
      <c r="BT1636" s="313">
        <f t="shared" si="639"/>
        <v>0</v>
      </c>
      <c r="BU1636" s="314">
        <f t="shared" si="642"/>
        <v>0</v>
      </c>
      <c r="BV1636" s="247">
        <f t="shared" si="643"/>
        <v>0</v>
      </c>
      <c r="BW1636" s="310" t="str">
        <f>IF(BV1636=0,"",
IF(SUM($BV$1089:BV1636)=1,BX1636,
IF($BV$1664&gt;SUM($BV$1089:BV1636),_xlfn.CONCAT(", ",BX1636),
IF($BV$1664=SUM($BV$1089:BV1636),_xlfn.CONCAT(" y ",BX1636)))))</f>
        <v/>
      </c>
      <c r="BX1636" s="421">
        <v>548</v>
      </c>
      <c r="BY1636"/>
      <c r="BZ1636"/>
      <c r="CA1636"/>
      <c r="CB1636"/>
      <c r="CC1636"/>
      <c r="CD1636"/>
      <c r="CE1636"/>
      <c r="CF1636"/>
      <c r="CG1636"/>
      <c r="CH1636"/>
      <c r="CI1636"/>
      <c r="CJ1636"/>
      <c r="CK1636"/>
      <c r="CL1636"/>
      <c r="CM1636"/>
      <c r="CN1636"/>
      <c r="CO1636"/>
      <c r="CP1636"/>
      <c r="CQ1636"/>
      <c r="CR1636"/>
      <c r="CS1636"/>
      <c r="CT1636"/>
      <c r="CU1636"/>
      <c r="CV1636"/>
      <c r="CW1636"/>
      <c r="CX1636"/>
      <c r="CY1636"/>
      <c r="CZ1636"/>
      <c r="DA1636"/>
      <c r="DB1636"/>
      <c r="DC1636"/>
      <c r="DD1636"/>
      <c r="DE1636"/>
      <c r="DF1636"/>
      <c r="DG1636"/>
      <c r="DH1636"/>
      <c r="DI1636"/>
      <c r="DJ1636"/>
      <c r="DK1636"/>
      <c r="DL1636"/>
      <c r="DM1636"/>
      <c r="DN1636"/>
      <c r="DO1636"/>
      <c r="DP1636"/>
      <c r="DQ1636"/>
      <c r="DR1636"/>
      <c r="DS1636"/>
      <c r="DT1636"/>
      <c r="DU1636"/>
      <c r="DV1636"/>
      <c r="DW1636"/>
      <c r="DX1636"/>
      <c r="DY1636"/>
      <c r="DZ1636"/>
      <c r="EA1636"/>
      <c r="EB1636"/>
      <c r="EC1636"/>
    </row>
    <row r="1637" spans="1:133" ht="14.25">
      <c r="A1637" s="405"/>
      <c r="B1637" s="6"/>
      <c r="C1637" s="421" t="s">
        <v>7214</v>
      </c>
      <c r="D1637" s="668" t="str">
        <f>IF($AC$1082="","",IF(HLOOKUP($AC$1082,Presentación!$AQ$3:$BV$574,Presentación!AP552)="","",HLOOKUP($AC$1082,Presentación!$AQ$3:$BV$574,Presentación!AP552,0)))</f>
        <v/>
      </c>
      <c r="E1637" s="669"/>
      <c r="F1637" s="670"/>
      <c r="G1637" s="763" t="str">
        <f>IF($AC$1082="","",IF(HLOOKUP($AC$1082,Presentación!$BZ$3:$DE$574,Presentación!AP552,0)="","",HLOOKUP($AC$1082,Presentación!$BZ$3:$DE$574,Presentación!AP552,0)))</f>
        <v/>
      </c>
      <c r="H1637" s="669"/>
      <c r="I1637" s="669"/>
      <c r="J1637" s="669"/>
      <c r="K1637" s="669"/>
      <c r="L1637" s="670"/>
      <c r="M1637" s="112"/>
      <c r="N1637" s="112"/>
      <c r="O1637" s="112"/>
      <c r="P1637" s="112"/>
      <c r="Q1637" s="112"/>
      <c r="R1637" s="112"/>
      <c r="S1637" s="112"/>
      <c r="T1637" s="112"/>
      <c r="U1637" s="112"/>
      <c r="V1637" s="112"/>
      <c r="W1637" s="112"/>
      <c r="X1637" s="112"/>
      <c r="Y1637" s="112"/>
      <c r="Z1637" s="112"/>
      <c r="AA1637" s="112"/>
      <c r="AB1637" s="112"/>
      <c r="AC1637" s="112"/>
      <c r="AD1637" s="112"/>
      <c r="AE1637" s="93"/>
      <c r="AG1637">
        <f t="shared" si="605"/>
        <v>0</v>
      </c>
      <c r="AH1637" s="247">
        <f t="shared" si="606"/>
        <v>0</v>
      </c>
      <c r="AI1637" s="310" t="str">
        <f>IF(AH1637=0,"",
IF(SUM($AH$1088:AH1637)=1,AJ1637,
IF($AH$1663&gt;SUM($AH$1088:AH1637),_xlfn.CONCAT(", ",AJ1637),
IF($AH$1663=SUM($AH$1088:AH1637),_xlfn.CONCAT(" y ",AJ1637)))))</f>
        <v/>
      </c>
      <c r="AJ1637" s="421">
        <v>550</v>
      </c>
      <c r="AK1637">
        <f t="shared" si="604"/>
        <v>0</v>
      </c>
      <c r="AL1637">
        <f t="shared" si="607"/>
        <v>0</v>
      </c>
      <c r="AM1637">
        <f t="shared" si="608"/>
        <v>0</v>
      </c>
      <c r="AN1637">
        <f t="shared" si="609"/>
        <v>0</v>
      </c>
      <c r="AO1637">
        <f t="shared" si="610"/>
        <v>0</v>
      </c>
      <c r="AP1637">
        <f t="shared" si="611"/>
        <v>0</v>
      </c>
      <c r="AQ1637">
        <f t="shared" si="612"/>
        <v>0</v>
      </c>
      <c r="AR1637">
        <f t="shared" si="613"/>
        <v>0</v>
      </c>
      <c r="AS1637">
        <f t="shared" si="614"/>
        <v>0</v>
      </c>
      <c r="AT1637">
        <f t="shared" si="615"/>
        <v>0</v>
      </c>
      <c r="AU1637">
        <f t="shared" si="616"/>
        <v>0</v>
      </c>
      <c r="AV1637">
        <f t="shared" si="617"/>
        <v>0</v>
      </c>
      <c r="AW1637">
        <f t="shared" si="618"/>
        <v>0</v>
      </c>
      <c r="AX1637">
        <f t="shared" si="619"/>
        <v>0</v>
      </c>
      <c r="AY1637">
        <f t="shared" si="620"/>
        <v>0</v>
      </c>
      <c r="AZ1637">
        <f t="shared" si="621"/>
        <v>0</v>
      </c>
      <c r="BA1637">
        <f t="shared" si="622"/>
        <v>0</v>
      </c>
      <c r="BB1637">
        <f t="shared" si="623"/>
        <v>0</v>
      </c>
      <c r="BC1637">
        <f t="shared" si="624"/>
        <v>0</v>
      </c>
      <c r="BD1637">
        <f t="shared" si="625"/>
        <v>0</v>
      </c>
      <c r="BE1637">
        <f t="shared" si="626"/>
        <v>0</v>
      </c>
      <c r="BF1637">
        <f t="shared" si="627"/>
        <v>0</v>
      </c>
      <c r="BG1637">
        <f t="shared" si="628"/>
        <v>0</v>
      </c>
      <c r="BH1637">
        <f t="shared" si="629"/>
        <v>0</v>
      </c>
      <c r="BI1637">
        <f t="shared" si="630"/>
        <v>0</v>
      </c>
      <c r="BJ1637" s="311">
        <f t="shared" si="631"/>
        <v>0</v>
      </c>
      <c r="BK1637" s="312">
        <f t="shared" si="632"/>
        <v>0</v>
      </c>
      <c r="BL1637" s="313">
        <f t="shared" si="633"/>
        <v>0</v>
      </c>
      <c r="BM1637" s="314">
        <f t="shared" si="640"/>
        <v>0</v>
      </c>
      <c r="BN1637" s="311">
        <f t="shared" si="634"/>
        <v>0</v>
      </c>
      <c r="BO1637" s="312">
        <f t="shared" si="635"/>
        <v>0</v>
      </c>
      <c r="BP1637" s="313">
        <f t="shared" si="636"/>
        <v>0</v>
      </c>
      <c r="BQ1637" s="314">
        <f t="shared" si="641"/>
        <v>0</v>
      </c>
      <c r="BR1637" s="311">
        <f t="shared" si="637"/>
        <v>0</v>
      </c>
      <c r="BS1637" s="312">
        <f t="shared" si="638"/>
        <v>0</v>
      </c>
      <c r="BT1637" s="313">
        <f t="shared" si="639"/>
        <v>0</v>
      </c>
      <c r="BU1637" s="314">
        <f t="shared" si="642"/>
        <v>0</v>
      </c>
      <c r="BV1637" s="247">
        <f t="shared" si="643"/>
        <v>0</v>
      </c>
      <c r="BW1637" s="310" t="str">
        <f>IF(BV1637=0,"",
IF(SUM($BV$1089:BV1637)=1,BX1637,
IF($BV$1664&gt;SUM($BV$1089:BV1637),_xlfn.CONCAT(", ",BX1637),
IF($BV$1664=SUM($BV$1089:BV1637),_xlfn.CONCAT(" y ",BX1637)))))</f>
        <v/>
      </c>
      <c r="BX1637" s="421">
        <v>549</v>
      </c>
      <c r="BY1637"/>
      <c r="BZ1637"/>
      <c r="CA1637"/>
      <c r="CB1637"/>
      <c r="CC1637"/>
      <c r="CD1637"/>
      <c r="CE1637"/>
      <c r="CF1637"/>
      <c r="CG1637"/>
      <c r="CH1637"/>
      <c r="CI1637"/>
      <c r="CJ1637"/>
      <c r="CK1637"/>
      <c r="CL1637"/>
      <c r="CM1637"/>
      <c r="CN1637"/>
      <c r="CO1637"/>
      <c r="CP1637"/>
      <c r="CQ1637"/>
      <c r="CR1637"/>
      <c r="CS1637"/>
      <c r="CT1637"/>
      <c r="CU1637"/>
      <c r="CV1637"/>
      <c r="CW1637"/>
      <c r="CX1637"/>
      <c r="CY1637"/>
      <c r="CZ1637"/>
      <c r="DA1637"/>
      <c r="DB1637"/>
      <c r="DC1637"/>
      <c r="DD1637"/>
      <c r="DE1637"/>
      <c r="DF1637"/>
      <c r="DG1637"/>
      <c r="DH1637"/>
      <c r="DI1637"/>
      <c r="DJ1637"/>
      <c r="DK1637"/>
      <c r="DL1637"/>
      <c r="DM1637"/>
      <c r="DN1637"/>
      <c r="DO1637"/>
      <c r="DP1637"/>
      <c r="DQ1637"/>
      <c r="DR1637"/>
      <c r="DS1637"/>
      <c r="DT1637"/>
      <c r="DU1637"/>
      <c r="DV1637"/>
      <c r="DW1637"/>
      <c r="DX1637"/>
      <c r="DY1637"/>
      <c r="DZ1637"/>
      <c r="EA1637"/>
      <c r="EB1637"/>
      <c r="EC1637"/>
    </row>
    <row r="1638" spans="1:133" ht="14.25">
      <c r="A1638" s="405"/>
      <c r="B1638" s="6"/>
      <c r="C1638" s="421" t="s">
        <v>7215</v>
      </c>
      <c r="D1638" s="668" t="str">
        <f>IF($AC$1082="","",IF(HLOOKUP($AC$1082,Presentación!$AQ$3:$BV$574,Presentación!AP553)="","",HLOOKUP($AC$1082,Presentación!$AQ$3:$BV$574,Presentación!AP553,0)))</f>
        <v/>
      </c>
      <c r="E1638" s="669"/>
      <c r="F1638" s="670"/>
      <c r="G1638" s="763" t="str">
        <f>IF($AC$1082="","",IF(HLOOKUP($AC$1082,Presentación!$BZ$3:$DE$574,Presentación!AP553,0)="","",HLOOKUP($AC$1082,Presentación!$BZ$3:$DE$574,Presentación!AP553,0)))</f>
        <v/>
      </c>
      <c r="H1638" s="669"/>
      <c r="I1638" s="669"/>
      <c r="J1638" s="669"/>
      <c r="K1638" s="669"/>
      <c r="L1638" s="670"/>
      <c r="M1638" s="112"/>
      <c r="N1638" s="112"/>
      <c r="O1638" s="112"/>
      <c r="P1638" s="112"/>
      <c r="Q1638" s="112"/>
      <c r="R1638" s="112"/>
      <c r="S1638" s="112"/>
      <c r="T1638" s="112"/>
      <c r="U1638" s="112"/>
      <c r="V1638" s="112"/>
      <c r="W1638" s="112"/>
      <c r="X1638" s="112"/>
      <c r="Y1638" s="112"/>
      <c r="Z1638" s="112"/>
      <c r="AA1638" s="112"/>
      <c r="AB1638" s="112"/>
      <c r="AC1638" s="112"/>
      <c r="AD1638" s="112"/>
      <c r="AE1638" s="93"/>
      <c r="AG1638">
        <f t="shared" si="605"/>
        <v>0</v>
      </c>
      <c r="AH1638" s="247">
        <f t="shared" si="606"/>
        <v>0</v>
      </c>
      <c r="AI1638" s="310" t="str">
        <f>IF(AH1638=0,"",
IF(SUM($AH$1088:AH1638)=1,AJ1638,
IF($AH$1663&gt;SUM($AH$1088:AH1638),_xlfn.CONCAT(", ",AJ1638),
IF($AH$1663=SUM($AH$1088:AH1638),_xlfn.CONCAT(" y ",AJ1638)))))</f>
        <v/>
      </c>
      <c r="AJ1638" s="421">
        <v>551</v>
      </c>
      <c r="AK1638">
        <f t="shared" si="604"/>
        <v>0</v>
      </c>
      <c r="AL1638">
        <f t="shared" si="607"/>
        <v>0</v>
      </c>
      <c r="AM1638">
        <f t="shared" si="608"/>
        <v>0</v>
      </c>
      <c r="AN1638">
        <f t="shared" si="609"/>
        <v>0</v>
      </c>
      <c r="AO1638">
        <f t="shared" si="610"/>
        <v>0</v>
      </c>
      <c r="AP1638">
        <f t="shared" si="611"/>
        <v>0</v>
      </c>
      <c r="AQ1638">
        <f t="shared" si="612"/>
        <v>0</v>
      </c>
      <c r="AR1638">
        <f t="shared" si="613"/>
        <v>0</v>
      </c>
      <c r="AS1638">
        <f t="shared" si="614"/>
        <v>0</v>
      </c>
      <c r="AT1638">
        <f t="shared" si="615"/>
        <v>0</v>
      </c>
      <c r="AU1638">
        <f t="shared" si="616"/>
        <v>0</v>
      </c>
      <c r="AV1638">
        <f t="shared" si="617"/>
        <v>0</v>
      </c>
      <c r="AW1638">
        <f t="shared" si="618"/>
        <v>0</v>
      </c>
      <c r="AX1638">
        <f t="shared" si="619"/>
        <v>0</v>
      </c>
      <c r="AY1638">
        <f t="shared" si="620"/>
        <v>0</v>
      </c>
      <c r="AZ1638">
        <f t="shared" si="621"/>
        <v>0</v>
      </c>
      <c r="BA1638">
        <f t="shared" si="622"/>
        <v>0</v>
      </c>
      <c r="BB1638">
        <f t="shared" si="623"/>
        <v>0</v>
      </c>
      <c r="BC1638">
        <f t="shared" si="624"/>
        <v>0</v>
      </c>
      <c r="BD1638">
        <f t="shared" si="625"/>
        <v>0</v>
      </c>
      <c r="BE1638">
        <f t="shared" si="626"/>
        <v>0</v>
      </c>
      <c r="BF1638">
        <f t="shared" si="627"/>
        <v>0</v>
      </c>
      <c r="BG1638">
        <f t="shared" si="628"/>
        <v>0</v>
      </c>
      <c r="BH1638">
        <f t="shared" si="629"/>
        <v>0</v>
      </c>
      <c r="BI1638">
        <f t="shared" si="630"/>
        <v>0</v>
      </c>
      <c r="BJ1638" s="311">
        <f t="shared" si="631"/>
        <v>0</v>
      </c>
      <c r="BK1638" s="312">
        <f t="shared" si="632"/>
        <v>0</v>
      </c>
      <c r="BL1638" s="313">
        <f t="shared" si="633"/>
        <v>0</v>
      </c>
      <c r="BM1638" s="314">
        <f t="shared" si="640"/>
        <v>0</v>
      </c>
      <c r="BN1638" s="311">
        <f t="shared" si="634"/>
        <v>0</v>
      </c>
      <c r="BO1638" s="312">
        <f t="shared" si="635"/>
        <v>0</v>
      </c>
      <c r="BP1638" s="313">
        <f t="shared" si="636"/>
        <v>0</v>
      </c>
      <c r="BQ1638" s="314">
        <f t="shared" si="641"/>
        <v>0</v>
      </c>
      <c r="BR1638" s="311">
        <f t="shared" si="637"/>
        <v>0</v>
      </c>
      <c r="BS1638" s="312">
        <f t="shared" si="638"/>
        <v>0</v>
      </c>
      <c r="BT1638" s="313">
        <f t="shared" si="639"/>
        <v>0</v>
      </c>
      <c r="BU1638" s="314">
        <f t="shared" si="642"/>
        <v>0</v>
      </c>
      <c r="BV1638" s="247">
        <f t="shared" si="643"/>
        <v>0</v>
      </c>
      <c r="BW1638" s="310" t="str">
        <f>IF(BV1638=0,"",
IF(SUM($BV$1089:BV1638)=1,BX1638,
IF($BV$1664&gt;SUM($BV$1089:BV1638),_xlfn.CONCAT(", ",BX1638),
IF($BV$1664=SUM($BV$1089:BV1638),_xlfn.CONCAT(" y ",BX1638)))))</f>
        <v/>
      </c>
      <c r="BX1638" s="421">
        <v>550</v>
      </c>
      <c r="BY1638"/>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I1638"/>
      <c r="DJ1638"/>
      <c r="DK1638"/>
      <c r="DL1638"/>
      <c r="DM1638"/>
      <c r="DN1638"/>
      <c r="DO1638"/>
      <c r="DP1638"/>
      <c r="DQ1638"/>
      <c r="DR1638"/>
      <c r="DS1638"/>
      <c r="DT1638"/>
      <c r="DU1638"/>
      <c r="DV1638"/>
      <c r="DW1638"/>
      <c r="DX1638"/>
      <c r="DY1638"/>
      <c r="DZ1638"/>
      <c r="EA1638"/>
      <c r="EB1638"/>
      <c r="EC1638"/>
    </row>
    <row r="1639" spans="1:133" ht="14.25">
      <c r="A1639" s="405"/>
      <c r="B1639" s="6"/>
      <c r="C1639" s="421" t="s">
        <v>7216</v>
      </c>
      <c r="D1639" s="668" t="str">
        <f>IF($AC$1082="","",IF(HLOOKUP($AC$1082,Presentación!$AQ$3:$BV$574,Presentación!AP554)="","",HLOOKUP($AC$1082,Presentación!$AQ$3:$BV$574,Presentación!AP554,0)))</f>
        <v/>
      </c>
      <c r="E1639" s="669"/>
      <c r="F1639" s="670"/>
      <c r="G1639" s="763" t="str">
        <f>IF($AC$1082="","",IF(HLOOKUP($AC$1082,Presentación!$BZ$3:$DE$574,Presentación!AP554,0)="","",HLOOKUP($AC$1082,Presentación!$BZ$3:$DE$574,Presentación!AP554,0)))</f>
        <v/>
      </c>
      <c r="H1639" s="669"/>
      <c r="I1639" s="669"/>
      <c r="J1639" s="669"/>
      <c r="K1639" s="669"/>
      <c r="L1639" s="670"/>
      <c r="M1639" s="112"/>
      <c r="N1639" s="112"/>
      <c r="O1639" s="112"/>
      <c r="P1639" s="112"/>
      <c r="Q1639" s="112"/>
      <c r="R1639" s="112"/>
      <c r="S1639" s="112"/>
      <c r="T1639" s="112"/>
      <c r="U1639" s="112"/>
      <c r="V1639" s="112"/>
      <c r="W1639" s="112"/>
      <c r="X1639" s="112"/>
      <c r="Y1639" s="112"/>
      <c r="Z1639" s="112"/>
      <c r="AA1639" s="112"/>
      <c r="AB1639" s="112"/>
      <c r="AC1639" s="112"/>
      <c r="AD1639" s="112"/>
      <c r="AE1639" s="93"/>
      <c r="AG1639">
        <f t="shared" si="605"/>
        <v>0</v>
      </c>
      <c r="AH1639" s="247">
        <f t="shared" si="606"/>
        <v>0</v>
      </c>
      <c r="AI1639" s="310" t="str">
        <f>IF(AH1639=0,"",
IF(SUM($AH$1088:AH1639)=1,AJ1639,
IF($AH$1663&gt;SUM($AH$1088:AH1639),_xlfn.CONCAT(", ",AJ1639),
IF($AH$1663=SUM($AH$1088:AH1639),_xlfn.CONCAT(" y ",AJ1639)))))</f>
        <v/>
      </c>
      <c r="AJ1639" s="421">
        <v>552</v>
      </c>
      <c r="AK1639">
        <f t="shared" si="604"/>
        <v>0</v>
      </c>
      <c r="AL1639">
        <f t="shared" si="607"/>
        <v>0</v>
      </c>
      <c r="AM1639">
        <f t="shared" si="608"/>
        <v>0</v>
      </c>
      <c r="AN1639">
        <f t="shared" si="609"/>
        <v>0</v>
      </c>
      <c r="AO1639">
        <f t="shared" si="610"/>
        <v>0</v>
      </c>
      <c r="AP1639">
        <f t="shared" si="611"/>
        <v>0</v>
      </c>
      <c r="AQ1639">
        <f t="shared" si="612"/>
        <v>0</v>
      </c>
      <c r="AR1639">
        <f t="shared" si="613"/>
        <v>0</v>
      </c>
      <c r="AS1639">
        <f t="shared" si="614"/>
        <v>0</v>
      </c>
      <c r="AT1639">
        <f t="shared" si="615"/>
        <v>0</v>
      </c>
      <c r="AU1639">
        <f t="shared" si="616"/>
        <v>0</v>
      </c>
      <c r="AV1639">
        <f t="shared" si="617"/>
        <v>0</v>
      </c>
      <c r="AW1639">
        <f t="shared" si="618"/>
        <v>0</v>
      </c>
      <c r="AX1639">
        <f t="shared" si="619"/>
        <v>0</v>
      </c>
      <c r="AY1639">
        <f t="shared" si="620"/>
        <v>0</v>
      </c>
      <c r="AZ1639">
        <f t="shared" si="621"/>
        <v>0</v>
      </c>
      <c r="BA1639">
        <f t="shared" si="622"/>
        <v>0</v>
      </c>
      <c r="BB1639">
        <f t="shared" si="623"/>
        <v>0</v>
      </c>
      <c r="BC1639">
        <f t="shared" si="624"/>
        <v>0</v>
      </c>
      <c r="BD1639">
        <f t="shared" si="625"/>
        <v>0</v>
      </c>
      <c r="BE1639">
        <f t="shared" si="626"/>
        <v>0</v>
      </c>
      <c r="BF1639">
        <f t="shared" si="627"/>
        <v>0</v>
      </c>
      <c r="BG1639">
        <f t="shared" si="628"/>
        <v>0</v>
      </c>
      <c r="BH1639">
        <f t="shared" si="629"/>
        <v>0</v>
      </c>
      <c r="BI1639">
        <f t="shared" si="630"/>
        <v>0</v>
      </c>
      <c r="BJ1639" s="311">
        <f t="shared" si="631"/>
        <v>0</v>
      </c>
      <c r="BK1639" s="312">
        <f t="shared" si="632"/>
        <v>0</v>
      </c>
      <c r="BL1639" s="313">
        <f t="shared" si="633"/>
        <v>0</v>
      </c>
      <c r="BM1639" s="314">
        <f t="shared" si="640"/>
        <v>0</v>
      </c>
      <c r="BN1639" s="311">
        <f t="shared" si="634"/>
        <v>0</v>
      </c>
      <c r="BO1639" s="312">
        <f t="shared" si="635"/>
        <v>0</v>
      </c>
      <c r="BP1639" s="313">
        <f t="shared" si="636"/>
        <v>0</v>
      </c>
      <c r="BQ1639" s="314">
        <f t="shared" si="641"/>
        <v>0</v>
      </c>
      <c r="BR1639" s="311">
        <f t="shared" si="637"/>
        <v>0</v>
      </c>
      <c r="BS1639" s="312">
        <f t="shared" si="638"/>
        <v>0</v>
      </c>
      <c r="BT1639" s="313">
        <f t="shared" si="639"/>
        <v>0</v>
      </c>
      <c r="BU1639" s="314">
        <f t="shared" si="642"/>
        <v>0</v>
      </c>
      <c r="BV1639" s="247">
        <f t="shared" si="643"/>
        <v>0</v>
      </c>
      <c r="BW1639" s="310" t="str">
        <f>IF(BV1639=0,"",
IF(SUM($BV$1089:BV1639)=1,BX1639,
IF($BV$1664&gt;SUM($BV$1089:BV1639),_xlfn.CONCAT(", ",BX1639),
IF($BV$1664=SUM($BV$1089:BV1639),_xlfn.CONCAT(" y ",BX1639)))))</f>
        <v/>
      </c>
      <c r="BX1639" s="421">
        <v>551</v>
      </c>
      <c r="BY1639"/>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I1639"/>
      <c r="DJ1639"/>
      <c r="DK1639"/>
      <c r="DL1639"/>
      <c r="DM1639"/>
      <c r="DN1639"/>
      <c r="DO1639"/>
      <c r="DP1639"/>
      <c r="DQ1639"/>
      <c r="DR1639"/>
      <c r="DS1639"/>
      <c r="DT1639"/>
      <c r="DU1639"/>
      <c r="DV1639"/>
      <c r="DW1639"/>
      <c r="DX1639"/>
      <c r="DY1639"/>
      <c r="DZ1639"/>
      <c r="EA1639"/>
      <c r="EB1639"/>
      <c r="EC1639"/>
    </row>
    <row r="1640" spans="1:133" ht="14.25">
      <c r="A1640" s="405"/>
      <c r="B1640" s="6"/>
      <c r="C1640" s="421" t="s">
        <v>7217</v>
      </c>
      <c r="D1640" s="668" t="str">
        <f>IF($AC$1082="","",IF(HLOOKUP($AC$1082,Presentación!$AQ$3:$BV$574,Presentación!AP555)="","",HLOOKUP($AC$1082,Presentación!$AQ$3:$BV$574,Presentación!AP555,0)))</f>
        <v/>
      </c>
      <c r="E1640" s="669"/>
      <c r="F1640" s="670"/>
      <c r="G1640" s="763" t="str">
        <f>IF($AC$1082="","",IF(HLOOKUP($AC$1082,Presentación!$BZ$3:$DE$574,Presentación!AP555,0)="","",HLOOKUP($AC$1082,Presentación!$BZ$3:$DE$574,Presentación!AP555,0)))</f>
        <v/>
      </c>
      <c r="H1640" s="669"/>
      <c r="I1640" s="669"/>
      <c r="J1640" s="669"/>
      <c r="K1640" s="669"/>
      <c r="L1640" s="670"/>
      <c r="M1640" s="112"/>
      <c r="N1640" s="112"/>
      <c r="O1640" s="112"/>
      <c r="P1640" s="112"/>
      <c r="Q1640" s="112"/>
      <c r="R1640" s="112"/>
      <c r="S1640" s="112"/>
      <c r="T1640" s="112"/>
      <c r="U1640" s="112"/>
      <c r="V1640" s="112"/>
      <c r="W1640" s="112"/>
      <c r="X1640" s="112"/>
      <c r="Y1640" s="112"/>
      <c r="Z1640" s="112"/>
      <c r="AA1640" s="112"/>
      <c r="AB1640" s="112"/>
      <c r="AC1640" s="112"/>
      <c r="AD1640" s="112"/>
      <c r="AE1640" s="93"/>
      <c r="AG1640">
        <f t="shared" si="605"/>
        <v>0</v>
      </c>
      <c r="AH1640" s="247">
        <f t="shared" si="606"/>
        <v>0</v>
      </c>
      <c r="AI1640" s="310" t="str">
        <f>IF(AH1640=0,"",
IF(SUM($AH$1088:AH1640)=1,AJ1640,
IF($AH$1663&gt;SUM($AH$1088:AH1640),_xlfn.CONCAT(", ",AJ1640),
IF($AH$1663=SUM($AH$1088:AH1640),_xlfn.CONCAT(" y ",AJ1640)))))</f>
        <v/>
      </c>
      <c r="AJ1640" s="421">
        <v>553</v>
      </c>
      <c r="AK1640">
        <f t="shared" si="604"/>
        <v>0</v>
      </c>
      <c r="AL1640">
        <f t="shared" si="607"/>
        <v>0</v>
      </c>
      <c r="AM1640">
        <f t="shared" si="608"/>
        <v>0</v>
      </c>
      <c r="AN1640">
        <f t="shared" si="609"/>
        <v>0</v>
      </c>
      <c r="AO1640">
        <f t="shared" si="610"/>
        <v>0</v>
      </c>
      <c r="AP1640">
        <f t="shared" si="611"/>
        <v>0</v>
      </c>
      <c r="AQ1640">
        <f t="shared" si="612"/>
        <v>0</v>
      </c>
      <c r="AR1640">
        <f t="shared" si="613"/>
        <v>0</v>
      </c>
      <c r="AS1640">
        <f t="shared" si="614"/>
        <v>0</v>
      </c>
      <c r="AT1640">
        <f t="shared" si="615"/>
        <v>0</v>
      </c>
      <c r="AU1640">
        <f t="shared" si="616"/>
        <v>0</v>
      </c>
      <c r="AV1640">
        <f t="shared" si="617"/>
        <v>0</v>
      </c>
      <c r="AW1640">
        <f t="shared" si="618"/>
        <v>0</v>
      </c>
      <c r="AX1640">
        <f t="shared" si="619"/>
        <v>0</v>
      </c>
      <c r="AY1640">
        <f t="shared" si="620"/>
        <v>0</v>
      </c>
      <c r="AZ1640">
        <f t="shared" si="621"/>
        <v>0</v>
      </c>
      <c r="BA1640">
        <f t="shared" si="622"/>
        <v>0</v>
      </c>
      <c r="BB1640">
        <f t="shared" si="623"/>
        <v>0</v>
      </c>
      <c r="BC1640">
        <f t="shared" si="624"/>
        <v>0</v>
      </c>
      <c r="BD1640">
        <f t="shared" si="625"/>
        <v>0</v>
      </c>
      <c r="BE1640">
        <f t="shared" si="626"/>
        <v>0</v>
      </c>
      <c r="BF1640">
        <f t="shared" si="627"/>
        <v>0</v>
      </c>
      <c r="BG1640">
        <f t="shared" si="628"/>
        <v>0</v>
      </c>
      <c r="BH1640">
        <f t="shared" si="629"/>
        <v>0</v>
      </c>
      <c r="BI1640">
        <f t="shared" si="630"/>
        <v>0</v>
      </c>
      <c r="BJ1640" s="311">
        <f t="shared" si="631"/>
        <v>0</v>
      </c>
      <c r="BK1640" s="312">
        <f t="shared" si="632"/>
        <v>0</v>
      </c>
      <c r="BL1640" s="313">
        <f t="shared" si="633"/>
        <v>0</v>
      </c>
      <c r="BM1640" s="314">
        <f t="shared" si="640"/>
        <v>0</v>
      </c>
      <c r="BN1640" s="311">
        <f t="shared" si="634"/>
        <v>0</v>
      </c>
      <c r="BO1640" s="312">
        <f t="shared" si="635"/>
        <v>0</v>
      </c>
      <c r="BP1640" s="313">
        <f t="shared" si="636"/>
        <v>0</v>
      </c>
      <c r="BQ1640" s="314">
        <f t="shared" si="641"/>
        <v>0</v>
      </c>
      <c r="BR1640" s="311">
        <f t="shared" si="637"/>
        <v>0</v>
      </c>
      <c r="BS1640" s="312">
        <f t="shared" si="638"/>
        <v>0</v>
      </c>
      <c r="BT1640" s="313">
        <f t="shared" si="639"/>
        <v>0</v>
      </c>
      <c r="BU1640" s="314">
        <f t="shared" si="642"/>
        <v>0</v>
      </c>
      <c r="BV1640" s="247">
        <f t="shared" si="643"/>
        <v>0</v>
      </c>
      <c r="BW1640" s="310" t="str">
        <f>IF(BV1640=0,"",
IF(SUM($BV$1089:BV1640)=1,BX1640,
IF($BV$1664&gt;SUM($BV$1089:BV1640),_xlfn.CONCAT(", ",BX1640),
IF($BV$1664=SUM($BV$1089:BV1640),_xlfn.CONCAT(" y ",BX1640)))))</f>
        <v/>
      </c>
      <c r="BX1640" s="421">
        <v>552</v>
      </c>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c r="DV1640"/>
      <c r="DW1640"/>
      <c r="DX1640"/>
      <c r="DY1640"/>
      <c r="DZ1640"/>
      <c r="EA1640"/>
      <c r="EB1640"/>
      <c r="EC1640"/>
    </row>
    <row r="1641" spans="1:133" ht="14.25">
      <c r="A1641" s="405"/>
      <c r="B1641" s="6"/>
      <c r="C1641" s="421" t="s">
        <v>7218</v>
      </c>
      <c r="D1641" s="668" t="str">
        <f>IF($AC$1082="","",IF(HLOOKUP($AC$1082,Presentación!$AQ$3:$BV$574,Presentación!AP556)="","",HLOOKUP($AC$1082,Presentación!$AQ$3:$BV$574,Presentación!AP556,0)))</f>
        <v/>
      </c>
      <c r="E1641" s="669"/>
      <c r="F1641" s="670"/>
      <c r="G1641" s="763" t="str">
        <f>IF($AC$1082="","",IF(HLOOKUP($AC$1082,Presentación!$BZ$3:$DE$574,Presentación!AP556,0)="","",HLOOKUP($AC$1082,Presentación!$BZ$3:$DE$574,Presentación!AP556,0)))</f>
        <v/>
      </c>
      <c r="H1641" s="669"/>
      <c r="I1641" s="669"/>
      <c r="J1641" s="669"/>
      <c r="K1641" s="669"/>
      <c r="L1641" s="670"/>
      <c r="M1641" s="112"/>
      <c r="N1641" s="112"/>
      <c r="O1641" s="112"/>
      <c r="P1641" s="112"/>
      <c r="Q1641" s="112"/>
      <c r="R1641" s="112"/>
      <c r="S1641" s="112"/>
      <c r="T1641" s="112"/>
      <c r="U1641" s="112"/>
      <c r="V1641" s="112"/>
      <c r="W1641" s="112"/>
      <c r="X1641" s="112"/>
      <c r="Y1641" s="112"/>
      <c r="Z1641" s="112"/>
      <c r="AA1641" s="112"/>
      <c r="AB1641" s="112"/>
      <c r="AC1641" s="112"/>
      <c r="AD1641" s="112"/>
      <c r="AE1641" s="93"/>
      <c r="AG1641">
        <f t="shared" si="605"/>
        <v>0</v>
      </c>
      <c r="AH1641" s="247">
        <f t="shared" si="606"/>
        <v>0</v>
      </c>
      <c r="AI1641" s="310" t="str">
        <f>IF(AH1641=0,"",
IF(SUM($AH$1088:AH1641)=1,AJ1641,
IF($AH$1663&gt;SUM($AH$1088:AH1641),_xlfn.CONCAT(", ",AJ1641),
IF($AH$1663=SUM($AH$1088:AH1641),_xlfn.CONCAT(" y ",AJ1641)))))</f>
        <v/>
      </c>
      <c r="AJ1641" s="421">
        <v>554</v>
      </c>
      <c r="AK1641">
        <f t="shared" si="604"/>
        <v>0</v>
      </c>
      <c r="AL1641">
        <f t="shared" si="607"/>
        <v>0</v>
      </c>
      <c r="AM1641">
        <f t="shared" si="608"/>
        <v>0</v>
      </c>
      <c r="AN1641">
        <f t="shared" si="609"/>
        <v>0</v>
      </c>
      <c r="AO1641">
        <f t="shared" si="610"/>
        <v>0</v>
      </c>
      <c r="AP1641">
        <f t="shared" si="611"/>
        <v>0</v>
      </c>
      <c r="AQ1641">
        <f t="shared" si="612"/>
        <v>0</v>
      </c>
      <c r="AR1641">
        <f t="shared" si="613"/>
        <v>0</v>
      </c>
      <c r="AS1641">
        <f t="shared" si="614"/>
        <v>0</v>
      </c>
      <c r="AT1641">
        <f t="shared" si="615"/>
        <v>0</v>
      </c>
      <c r="AU1641">
        <f t="shared" si="616"/>
        <v>0</v>
      </c>
      <c r="AV1641">
        <f t="shared" si="617"/>
        <v>0</v>
      </c>
      <c r="AW1641">
        <f t="shared" si="618"/>
        <v>0</v>
      </c>
      <c r="AX1641">
        <f t="shared" si="619"/>
        <v>0</v>
      </c>
      <c r="AY1641">
        <f t="shared" si="620"/>
        <v>0</v>
      </c>
      <c r="AZ1641">
        <f t="shared" si="621"/>
        <v>0</v>
      </c>
      <c r="BA1641">
        <f t="shared" si="622"/>
        <v>0</v>
      </c>
      <c r="BB1641">
        <f t="shared" si="623"/>
        <v>0</v>
      </c>
      <c r="BC1641">
        <f t="shared" si="624"/>
        <v>0</v>
      </c>
      <c r="BD1641">
        <f t="shared" si="625"/>
        <v>0</v>
      </c>
      <c r="BE1641">
        <f t="shared" si="626"/>
        <v>0</v>
      </c>
      <c r="BF1641">
        <f t="shared" si="627"/>
        <v>0</v>
      </c>
      <c r="BG1641">
        <f t="shared" si="628"/>
        <v>0</v>
      </c>
      <c r="BH1641">
        <f t="shared" si="629"/>
        <v>0</v>
      </c>
      <c r="BI1641">
        <f t="shared" si="630"/>
        <v>0</v>
      </c>
      <c r="BJ1641" s="311">
        <f t="shared" si="631"/>
        <v>0</v>
      </c>
      <c r="BK1641" s="312">
        <f t="shared" si="632"/>
        <v>0</v>
      </c>
      <c r="BL1641" s="313">
        <f t="shared" si="633"/>
        <v>0</v>
      </c>
      <c r="BM1641" s="314">
        <f t="shared" si="640"/>
        <v>0</v>
      </c>
      <c r="BN1641" s="311">
        <f t="shared" si="634"/>
        <v>0</v>
      </c>
      <c r="BO1641" s="312">
        <f t="shared" si="635"/>
        <v>0</v>
      </c>
      <c r="BP1641" s="313">
        <f t="shared" si="636"/>
        <v>0</v>
      </c>
      <c r="BQ1641" s="314">
        <f t="shared" si="641"/>
        <v>0</v>
      </c>
      <c r="BR1641" s="311">
        <f t="shared" si="637"/>
        <v>0</v>
      </c>
      <c r="BS1641" s="312">
        <f t="shared" si="638"/>
        <v>0</v>
      </c>
      <c r="BT1641" s="313">
        <f t="shared" si="639"/>
        <v>0</v>
      </c>
      <c r="BU1641" s="314">
        <f t="shared" si="642"/>
        <v>0</v>
      </c>
      <c r="BV1641" s="247">
        <f t="shared" si="643"/>
        <v>0</v>
      </c>
      <c r="BW1641" s="310" t="str">
        <f>IF(BV1641=0,"",
IF(SUM($BV$1089:BV1641)=1,BX1641,
IF($BV$1664&gt;SUM($BV$1089:BV1641),_xlfn.CONCAT(", ",BX1641),
IF($BV$1664=SUM($BV$1089:BV1641),_xlfn.CONCAT(" y ",BX1641)))))</f>
        <v/>
      </c>
      <c r="BX1641" s="421">
        <v>553</v>
      </c>
      <c r="BY1641"/>
      <c r="BZ1641"/>
      <c r="CA1641"/>
      <c r="CB1641"/>
      <c r="CC1641"/>
      <c r="CD1641"/>
      <c r="CE1641"/>
      <c r="CF1641"/>
      <c r="CG1641"/>
      <c r="CH1641"/>
      <c r="CI1641"/>
      <c r="CJ1641"/>
      <c r="CK1641"/>
      <c r="CL1641"/>
      <c r="CM1641"/>
      <c r="CN1641"/>
      <c r="CO1641"/>
      <c r="CP1641"/>
      <c r="CQ1641"/>
      <c r="CR1641"/>
      <c r="CS1641"/>
      <c r="CT1641"/>
      <c r="CU1641"/>
      <c r="CV1641"/>
      <c r="CW1641"/>
      <c r="CX1641"/>
      <c r="CY1641"/>
      <c r="CZ1641"/>
      <c r="DA1641"/>
      <c r="DB1641"/>
      <c r="DC1641"/>
      <c r="DD1641"/>
      <c r="DE1641"/>
      <c r="DF1641"/>
      <c r="DG1641"/>
      <c r="DH1641"/>
      <c r="DI1641"/>
      <c r="DJ1641"/>
      <c r="DK1641"/>
      <c r="DL1641"/>
      <c r="DM1641"/>
      <c r="DN1641"/>
      <c r="DO1641"/>
      <c r="DP1641"/>
      <c r="DQ1641"/>
      <c r="DR1641"/>
      <c r="DS1641"/>
      <c r="DT1641"/>
      <c r="DU1641"/>
      <c r="DV1641"/>
      <c r="DW1641"/>
      <c r="DX1641"/>
      <c r="DY1641"/>
      <c r="DZ1641"/>
      <c r="EA1641"/>
      <c r="EB1641"/>
      <c r="EC1641"/>
    </row>
    <row r="1642" spans="1:133" ht="14.25">
      <c r="A1642" s="405"/>
      <c r="B1642" s="6"/>
      <c r="C1642" s="421" t="s">
        <v>7219</v>
      </c>
      <c r="D1642" s="668" t="str">
        <f>IF($AC$1082="","",IF(HLOOKUP($AC$1082,Presentación!$AQ$3:$BV$574,Presentación!AP557)="","",HLOOKUP($AC$1082,Presentación!$AQ$3:$BV$574,Presentación!AP557,0)))</f>
        <v/>
      </c>
      <c r="E1642" s="669"/>
      <c r="F1642" s="670"/>
      <c r="G1642" s="763" t="str">
        <f>IF($AC$1082="","",IF(HLOOKUP($AC$1082,Presentación!$BZ$3:$DE$574,Presentación!AP557,0)="","",HLOOKUP($AC$1082,Presentación!$BZ$3:$DE$574,Presentación!AP557,0)))</f>
        <v/>
      </c>
      <c r="H1642" s="669"/>
      <c r="I1642" s="669"/>
      <c r="J1642" s="669"/>
      <c r="K1642" s="669"/>
      <c r="L1642" s="670"/>
      <c r="M1642" s="112"/>
      <c r="N1642" s="112"/>
      <c r="O1642" s="112"/>
      <c r="P1642" s="112"/>
      <c r="Q1642" s="112"/>
      <c r="R1642" s="112"/>
      <c r="S1642" s="112"/>
      <c r="T1642" s="112"/>
      <c r="U1642" s="112"/>
      <c r="V1642" s="112"/>
      <c r="W1642" s="112"/>
      <c r="X1642" s="112"/>
      <c r="Y1642" s="112"/>
      <c r="Z1642" s="112"/>
      <c r="AA1642" s="112"/>
      <c r="AB1642" s="112"/>
      <c r="AC1642" s="112"/>
      <c r="AD1642" s="112"/>
      <c r="AE1642" s="93"/>
      <c r="AG1642">
        <f t="shared" si="605"/>
        <v>0</v>
      </c>
      <c r="AH1642" s="247">
        <f t="shared" si="606"/>
        <v>0</v>
      </c>
      <c r="AI1642" s="310" t="str">
        <f>IF(AH1642=0,"",
IF(SUM($AH$1088:AH1642)=1,AJ1642,
IF($AH$1663&gt;SUM($AH$1088:AH1642),_xlfn.CONCAT(", ",AJ1642),
IF($AH$1663=SUM($AH$1088:AH1642),_xlfn.CONCAT(" y ",AJ1642)))))</f>
        <v/>
      </c>
      <c r="AJ1642" s="421">
        <v>555</v>
      </c>
      <c r="AK1642">
        <f t="shared" si="604"/>
        <v>0</v>
      </c>
      <c r="AL1642">
        <f t="shared" si="607"/>
        <v>0</v>
      </c>
      <c r="AM1642">
        <f t="shared" si="608"/>
        <v>0</v>
      </c>
      <c r="AN1642">
        <f t="shared" si="609"/>
        <v>0</v>
      </c>
      <c r="AO1642">
        <f t="shared" si="610"/>
        <v>0</v>
      </c>
      <c r="AP1642">
        <f t="shared" si="611"/>
        <v>0</v>
      </c>
      <c r="AQ1642">
        <f t="shared" si="612"/>
        <v>0</v>
      </c>
      <c r="AR1642">
        <f t="shared" si="613"/>
        <v>0</v>
      </c>
      <c r="AS1642">
        <f t="shared" si="614"/>
        <v>0</v>
      </c>
      <c r="AT1642">
        <f t="shared" si="615"/>
        <v>0</v>
      </c>
      <c r="AU1642">
        <f t="shared" si="616"/>
        <v>0</v>
      </c>
      <c r="AV1642">
        <f t="shared" si="617"/>
        <v>0</v>
      </c>
      <c r="AW1642">
        <f t="shared" si="618"/>
        <v>0</v>
      </c>
      <c r="AX1642">
        <f t="shared" si="619"/>
        <v>0</v>
      </c>
      <c r="AY1642">
        <f t="shared" si="620"/>
        <v>0</v>
      </c>
      <c r="AZ1642">
        <f t="shared" si="621"/>
        <v>0</v>
      </c>
      <c r="BA1642">
        <f t="shared" si="622"/>
        <v>0</v>
      </c>
      <c r="BB1642">
        <f t="shared" si="623"/>
        <v>0</v>
      </c>
      <c r="BC1642">
        <f t="shared" si="624"/>
        <v>0</v>
      </c>
      <c r="BD1642">
        <f t="shared" si="625"/>
        <v>0</v>
      </c>
      <c r="BE1642">
        <f t="shared" si="626"/>
        <v>0</v>
      </c>
      <c r="BF1642">
        <f t="shared" si="627"/>
        <v>0</v>
      </c>
      <c r="BG1642">
        <f t="shared" si="628"/>
        <v>0</v>
      </c>
      <c r="BH1642">
        <f t="shared" si="629"/>
        <v>0</v>
      </c>
      <c r="BI1642">
        <f t="shared" si="630"/>
        <v>0</v>
      </c>
      <c r="BJ1642" s="311">
        <f t="shared" si="631"/>
        <v>0</v>
      </c>
      <c r="BK1642" s="312">
        <f t="shared" si="632"/>
        <v>0</v>
      </c>
      <c r="BL1642" s="313">
        <f t="shared" si="633"/>
        <v>0</v>
      </c>
      <c r="BM1642" s="314">
        <f t="shared" si="640"/>
        <v>0</v>
      </c>
      <c r="BN1642" s="311">
        <f t="shared" si="634"/>
        <v>0</v>
      </c>
      <c r="BO1642" s="312">
        <f t="shared" si="635"/>
        <v>0</v>
      </c>
      <c r="BP1642" s="313">
        <f t="shared" si="636"/>
        <v>0</v>
      </c>
      <c r="BQ1642" s="314">
        <f t="shared" si="641"/>
        <v>0</v>
      </c>
      <c r="BR1642" s="311">
        <f t="shared" si="637"/>
        <v>0</v>
      </c>
      <c r="BS1642" s="312">
        <f t="shared" si="638"/>
        <v>0</v>
      </c>
      <c r="BT1642" s="313">
        <f t="shared" si="639"/>
        <v>0</v>
      </c>
      <c r="BU1642" s="314">
        <f t="shared" si="642"/>
        <v>0</v>
      </c>
      <c r="BV1642" s="247">
        <f t="shared" si="643"/>
        <v>0</v>
      </c>
      <c r="BW1642" s="310" t="str">
        <f>IF(BV1642=0,"",
IF(SUM($BV$1089:BV1642)=1,BX1642,
IF($BV$1664&gt;SUM($BV$1089:BV1642),_xlfn.CONCAT(", ",BX1642),
IF($BV$1664=SUM($BV$1089:BV1642),_xlfn.CONCAT(" y ",BX1642)))))</f>
        <v/>
      </c>
      <c r="BX1642" s="421">
        <v>554</v>
      </c>
      <c r="BY1642"/>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I1642"/>
      <c r="DJ1642"/>
      <c r="DK1642"/>
      <c r="DL1642"/>
      <c r="DM1642"/>
      <c r="DN1642"/>
      <c r="DO1642"/>
      <c r="DP1642"/>
      <c r="DQ1642"/>
      <c r="DR1642"/>
      <c r="DS1642"/>
      <c r="DT1642"/>
      <c r="DU1642"/>
      <c r="DV1642"/>
      <c r="DW1642"/>
      <c r="DX1642"/>
      <c r="DY1642"/>
      <c r="DZ1642"/>
      <c r="EA1642"/>
      <c r="EB1642"/>
      <c r="EC1642"/>
    </row>
    <row r="1643" spans="1:133" ht="14.25">
      <c r="A1643" s="405"/>
      <c r="B1643" s="6"/>
      <c r="C1643" s="421" t="s">
        <v>7220</v>
      </c>
      <c r="D1643" s="668" t="str">
        <f>IF($AC$1082="","",IF(HLOOKUP($AC$1082,Presentación!$AQ$3:$BV$574,Presentación!AP558)="","",HLOOKUP($AC$1082,Presentación!$AQ$3:$BV$574,Presentación!AP558,0)))</f>
        <v/>
      </c>
      <c r="E1643" s="669"/>
      <c r="F1643" s="670"/>
      <c r="G1643" s="763" t="str">
        <f>IF($AC$1082="","",IF(HLOOKUP($AC$1082,Presentación!$BZ$3:$DE$574,Presentación!AP558,0)="","",HLOOKUP($AC$1082,Presentación!$BZ$3:$DE$574,Presentación!AP558,0)))</f>
        <v/>
      </c>
      <c r="H1643" s="669"/>
      <c r="I1643" s="669"/>
      <c r="J1643" s="669"/>
      <c r="K1643" s="669"/>
      <c r="L1643" s="670"/>
      <c r="M1643" s="112"/>
      <c r="N1643" s="112"/>
      <c r="O1643" s="112"/>
      <c r="P1643" s="112"/>
      <c r="Q1643" s="112"/>
      <c r="R1643" s="112"/>
      <c r="S1643" s="112"/>
      <c r="T1643" s="112"/>
      <c r="U1643" s="112"/>
      <c r="V1643" s="112"/>
      <c r="W1643" s="112"/>
      <c r="X1643" s="112"/>
      <c r="Y1643" s="112"/>
      <c r="Z1643" s="112"/>
      <c r="AA1643" s="112"/>
      <c r="AB1643" s="112"/>
      <c r="AC1643" s="112"/>
      <c r="AD1643" s="112"/>
      <c r="AE1643" s="93"/>
      <c r="AG1643">
        <f t="shared" si="605"/>
        <v>0</v>
      </c>
      <c r="AH1643" s="247">
        <f t="shared" si="606"/>
        <v>0</v>
      </c>
      <c r="AI1643" s="310" t="str">
        <f>IF(AH1643=0,"",
IF(SUM($AH$1088:AH1643)=1,AJ1643,
IF($AH$1663&gt;SUM($AH$1088:AH1643),_xlfn.CONCAT(", ",AJ1643),
IF($AH$1663=SUM($AH$1088:AH1643),_xlfn.CONCAT(" y ",AJ1643)))))</f>
        <v/>
      </c>
      <c r="AJ1643" s="421">
        <v>556</v>
      </c>
      <c r="AK1643">
        <f t="shared" si="604"/>
        <v>0</v>
      </c>
      <c r="AL1643">
        <f t="shared" si="607"/>
        <v>0</v>
      </c>
      <c r="AM1643">
        <f t="shared" si="608"/>
        <v>0</v>
      </c>
      <c r="AN1643">
        <f t="shared" si="609"/>
        <v>0</v>
      </c>
      <c r="AO1643">
        <f t="shared" si="610"/>
        <v>0</v>
      </c>
      <c r="AP1643">
        <f t="shared" si="611"/>
        <v>0</v>
      </c>
      <c r="AQ1643">
        <f t="shared" si="612"/>
        <v>0</v>
      </c>
      <c r="AR1643">
        <f t="shared" si="613"/>
        <v>0</v>
      </c>
      <c r="AS1643">
        <f t="shared" si="614"/>
        <v>0</v>
      </c>
      <c r="AT1643">
        <f t="shared" si="615"/>
        <v>0</v>
      </c>
      <c r="AU1643">
        <f t="shared" si="616"/>
        <v>0</v>
      </c>
      <c r="AV1643">
        <f t="shared" si="617"/>
        <v>0</v>
      </c>
      <c r="AW1643">
        <f t="shared" si="618"/>
        <v>0</v>
      </c>
      <c r="AX1643">
        <f t="shared" si="619"/>
        <v>0</v>
      </c>
      <c r="AY1643">
        <f t="shared" si="620"/>
        <v>0</v>
      </c>
      <c r="AZ1643">
        <f t="shared" si="621"/>
        <v>0</v>
      </c>
      <c r="BA1643">
        <f t="shared" si="622"/>
        <v>0</v>
      </c>
      <c r="BB1643">
        <f t="shared" si="623"/>
        <v>0</v>
      </c>
      <c r="BC1643">
        <f t="shared" si="624"/>
        <v>0</v>
      </c>
      <c r="BD1643">
        <f t="shared" si="625"/>
        <v>0</v>
      </c>
      <c r="BE1643">
        <f t="shared" si="626"/>
        <v>0</v>
      </c>
      <c r="BF1643">
        <f t="shared" si="627"/>
        <v>0</v>
      </c>
      <c r="BG1643">
        <f t="shared" si="628"/>
        <v>0</v>
      </c>
      <c r="BH1643">
        <f t="shared" si="629"/>
        <v>0</v>
      </c>
      <c r="BI1643">
        <f t="shared" si="630"/>
        <v>0</v>
      </c>
      <c r="BJ1643" s="311">
        <f t="shared" si="631"/>
        <v>0</v>
      </c>
      <c r="BK1643" s="312">
        <f t="shared" si="632"/>
        <v>0</v>
      </c>
      <c r="BL1643" s="313">
        <f t="shared" si="633"/>
        <v>0</v>
      </c>
      <c r="BM1643" s="314">
        <f t="shared" si="640"/>
        <v>0</v>
      </c>
      <c r="BN1643" s="311">
        <f t="shared" si="634"/>
        <v>0</v>
      </c>
      <c r="BO1643" s="312">
        <f t="shared" si="635"/>
        <v>0</v>
      </c>
      <c r="BP1643" s="313">
        <f t="shared" si="636"/>
        <v>0</v>
      </c>
      <c r="BQ1643" s="314">
        <f t="shared" si="641"/>
        <v>0</v>
      </c>
      <c r="BR1643" s="311">
        <f t="shared" si="637"/>
        <v>0</v>
      </c>
      <c r="BS1643" s="312">
        <f t="shared" si="638"/>
        <v>0</v>
      </c>
      <c r="BT1643" s="313">
        <f t="shared" si="639"/>
        <v>0</v>
      </c>
      <c r="BU1643" s="314">
        <f t="shared" si="642"/>
        <v>0</v>
      </c>
      <c r="BV1643" s="247">
        <f t="shared" si="643"/>
        <v>0</v>
      </c>
      <c r="BW1643" s="310" t="str">
        <f>IF(BV1643=0,"",
IF(SUM($BV$1089:BV1643)=1,BX1643,
IF($BV$1664&gt;SUM($BV$1089:BV1643),_xlfn.CONCAT(", ",BX1643),
IF($BV$1664=SUM($BV$1089:BV1643),_xlfn.CONCAT(" y ",BX1643)))))</f>
        <v/>
      </c>
      <c r="BX1643" s="421">
        <v>555</v>
      </c>
      <c r="BY1643"/>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I1643"/>
      <c r="DJ1643"/>
      <c r="DK1643"/>
      <c r="DL1643"/>
      <c r="DM1643"/>
      <c r="DN1643"/>
      <c r="DO1643"/>
      <c r="DP1643"/>
      <c r="DQ1643"/>
      <c r="DR1643"/>
      <c r="DS1643"/>
      <c r="DT1643"/>
      <c r="DU1643"/>
      <c r="DV1643"/>
      <c r="DW1643"/>
      <c r="DX1643"/>
      <c r="DY1643"/>
      <c r="DZ1643"/>
      <c r="EA1643"/>
      <c r="EB1643"/>
      <c r="EC1643"/>
    </row>
    <row r="1644" spans="1:133" ht="14.25">
      <c r="A1644" s="405"/>
      <c r="B1644" s="6"/>
      <c r="C1644" s="421" t="s">
        <v>7221</v>
      </c>
      <c r="D1644" s="668" t="str">
        <f>IF($AC$1082="","",IF(HLOOKUP($AC$1082,Presentación!$AQ$3:$BV$574,Presentación!AP559)="","",HLOOKUP($AC$1082,Presentación!$AQ$3:$BV$574,Presentación!AP559,0)))</f>
        <v/>
      </c>
      <c r="E1644" s="669"/>
      <c r="F1644" s="670"/>
      <c r="G1644" s="763" t="str">
        <f>IF($AC$1082="","",IF(HLOOKUP($AC$1082,Presentación!$BZ$3:$DE$574,Presentación!AP559,0)="","",HLOOKUP($AC$1082,Presentación!$BZ$3:$DE$574,Presentación!AP559,0)))</f>
        <v/>
      </c>
      <c r="H1644" s="669"/>
      <c r="I1644" s="669"/>
      <c r="J1644" s="669"/>
      <c r="K1644" s="669"/>
      <c r="L1644" s="670"/>
      <c r="M1644" s="112"/>
      <c r="N1644" s="112"/>
      <c r="O1644" s="112"/>
      <c r="P1644" s="112"/>
      <c r="Q1644" s="112"/>
      <c r="R1644" s="112"/>
      <c r="S1644" s="112"/>
      <c r="T1644" s="112"/>
      <c r="U1644" s="112"/>
      <c r="V1644" s="112"/>
      <c r="W1644" s="112"/>
      <c r="X1644" s="112"/>
      <c r="Y1644" s="112"/>
      <c r="Z1644" s="112"/>
      <c r="AA1644" s="112"/>
      <c r="AB1644" s="112"/>
      <c r="AC1644" s="112"/>
      <c r="AD1644" s="112"/>
      <c r="AE1644" s="93"/>
      <c r="AG1644">
        <f t="shared" si="605"/>
        <v>0</v>
      </c>
      <c r="AH1644" s="247">
        <f t="shared" si="606"/>
        <v>0</v>
      </c>
      <c r="AI1644" s="310" t="str">
        <f>IF(AH1644=0,"",
IF(SUM($AH$1088:AH1644)=1,AJ1644,
IF($AH$1663&gt;SUM($AH$1088:AH1644),_xlfn.CONCAT(", ",AJ1644),
IF($AH$1663=SUM($AH$1088:AH1644),_xlfn.CONCAT(" y ",AJ1644)))))</f>
        <v/>
      </c>
      <c r="AJ1644" s="421">
        <v>557</v>
      </c>
      <c r="AK1644">
        <f t="shared" si="604"/>
        <v>0</v>
      </c>
      <c r="AL1644">
        <f t="shared" si="607"/>
        <v>0</v>
      </c>
      <c r="AM1644">
        <f t="shared" si="608"/>
        <v>0</v>
      </c>
      <c r="AN1644">
        <f t="shared" si="609"/>
        <v>0</v>
      </c>
      <c r="AO1644">
        <f t="shared" si="610"/>
        <v>0</v>
      </c>
      <c r="AP1644">
        <f t="shared" si="611"/>
        <v>0</v>
      </c>
      <c r="AQ1644">
        <f t="shared" si="612"/>
        <v>0</v>
      </c>
      <c r="AR1644">
        <f t="shared" si="613"/>
        <v>0</v>
      </c>
      <c r="AS1644">
        <f t="shared" si="614"/>
        <v>0</v>
      </c>
      <c r="AT1644">
        <f t="shared" si="615"/>
        <v>0</v>
      </c>
      <c r="AU1644">
        <f t="shared" si="616"/>
        <v>0</v>
      </c>
      <c r="AV1644">
        <f t="shared" si="617"/>
        <v>0</v>
      </c>
      <c r="AW1644">
        <f t="shared" si="618"/>
        <v>0</v>
      </c>
      <c r="AX1644">
        <f t="shared" si="619"/>
        <v>0</v>
      </c>
      <c r="AY1644">
        <f t="shared" si="620"/>
        <v>0</v>
      </c>
      <c r="AZ1644">
        <f t="shared" si="621"/>
        <v>0</v>
      </c>
      <c r="BA1644">
        <f t="shared" si="622"/>
        <v>0</v>
      </c>
      <c r="BB1644">
        <f t="shared" si="623"/>
        <v>0</v>
      </c>
      <c r="BC1644">
        <f t="shared" si="624"/>
        <v>0</v>
      </c>
      <c r="BD1644">
        <f t="shared" si="625"/>
        <v>0</v>
      </c>
      <c r="BE1644">
        <f t="shared" si="626"/>
        <v>0</v>
      </c>
      <c r="BF1644">
        <f t="shared" si="627"/>
        <v>0</v>
      </c>
      <c r="BG1644">
        <f t="shared" si="628"/>
        <v>0</v>
      </c>
      <c r="BH1644">
        <f t="shared" si="629"/>
        <v>0</v>
      </c>
      <c r="BI1644">
        <f t="shared" si="630"/>
        <v>0</v>
      </c>
      <c r="BJ1644" s="311">
        <f t="shared" si="631"/>
        <v>0</v>
      </c>
      <c r="BK1644" s="312">
        <f t="shared" si="632"/>
        <v>0</v>
      </c>
      <c r="BL1644" s="313">
        <f t="shared" si="633"/>
        <v>0</v>
      </c>
      <c r="BM1644" s="314">
        <f t="shared" si="640"/>
        <v>0</v>
      </c>
      <c r="BN1644" s="311">
        <f t="shared" si="634"/>
        <v>0</v>
      </c>
      <c r="BO1644" s="312">
        <f t="shared" si="635"/>
        <v>0</v>
      </c>
      <c r="BP1644" s="313">
        <f t="shared" si="636"/>
        <v>0</v>
      </c>
      <c r="BQ1644" s="314">
        <f t="shared" si="641"/>
        <v>0</v>
      </c>
      <c r="BR1644" s="311">
        <f t="shared" si="637"/>
        <v>0</v>
      </c>
      <c r="BS1644" s="312">
        <f t="shared" si="638"/>
        <v>0</v>
      </c>
      <c r="BT1644" s="313">
        <f t="shared" si="639"/>
        <v>0</v>
      </c>
      <c r="BU1644" s="314">
        <f t="shared" si="642"/>
        <v>0</v>
      </c>
      <c r="BV1644" s="247">
        <f t="shared" si="643"/>
        <v>0</v>
      </c>
      <c r="BW1644" s="310" t="str">
        <f>IF(BV1644=0,"",
IF(SUM($BV$1089:BV1644)=1,BX1644,
IF($BV$1664&gt;SUM($BV$1089:BV1644),_xlfn.CONCAT(", ",BX1644),
IF($BV$1664=SUM($BV$1089:BV1644),_xlfn.CONCAT(" y ",BX1644)))))</f>
        <v/>
      </c>
      <c r="BX1644" s="421">
        <v>556</v>
      </c>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c r="DV1644"/>
      <c r="DW1644"/>
      <c r="DX1644"/>
      <c r="DY1644"/>
      <c r="DZ1644"/>
      <c r="EA1644"/>
      <c r="EB1644"/>
      <c r="EC1644"/>
    </row>
    <row r="1645" spans="1:133" ht="14.25">
      <c r="A1645" s="405"/>
      <c r="B1645" s="6"/>
      <c r="C1645" s="421" t="s">
        <v>7222</v>
      </c>
      <c r="D1645" s="668" t="str">
        <f>IF($AC$1082="","",IF(HLOOKUP($AC$1082,Presentación!$AQ$3:$BV$574,Presentación!AP560)="","",HLOOKUP($AC$1082,Presentación!$AQ$3:$BV$574,Presentación!AP560,0)))</f>
        <v/>
      </c>
      <c r="E1645" s="669"/>
      <c r="F1645" s="670"/>
      <c r="G1645" s="763" t="str">
        <f>IF($AC$1082="","",IF(HLOOKUP($AC$1082,Presentación!$BZ$3:$DE$574,Presentación!AP560,0)="","",HLOOKUP($AC$1082,Presentación!$BZ$3:$DE$574,Presentación!AP560,0)))</f>
        <v/>
      </c>
      <c r="H1645" s="669"/>
      <c r="I1645" s="669"/>
      <c r="J1645" s="669"/>
      <c r="K1645" s="669"/>
      <c r="L1645" s="670"/>
      <c r="M1645" s="112"/>
      <c r="N1645" s="112"/>
      <c r="O1645" s="112"/>
      <c r="P1645" s="112"/>
      <c r="Q1645" s="112"/>
      <c r="R1645" s="112"/>
      <c r="S1645" s="112"/>
      <c r="T1645" s="112"/>
      <c r="U1645" s="112"/>
      <c r="V1645" s="112"/>
      <c r="W1645" s="112"/>
      <c r="X1645" s="112"/>
      <c r="Y1645" s="112"/>
      <c r="Z1645" s="112"/>
      <c r="AA1645" s="112"/>
      <c r="AB1645" s="112"/>
      <c r="AC1645" s="112"/>
      <c r="AD1645" s="112"/>
      <c r="AE1645" s="93"/>
      <c r="AG1645">
        <f t="shared" si="605"/>
        <v>0</v>
      </c>
      <c r="AH1645" s="247">
        <f t="shared" si="606"/>
        <v>0</v>
      </c>
      <c r="AI1645" s="310" t="str">
        <f>IF(AH1645=0,"",
IF(SUM($AH$1088:AH1645)=1,AJ1645,
IF($AH$1663&gt;SUM($AH$1088:AH1645),_xlfn.CONCAT(", ",AJ1645),
IF($AH$1663=SUM($AH$1088:AH1645),_xlfn.CONCAT(" y ",AJ1645)))))</f>
        <v/>
      </c>
      <c r="AJ1645" s="421">
        <v>558</v>
      </c>
      <c r="AK1645">
        <f t="shared" si="604"/>
        <v>0</v>
      </c>
      <c r="AL1645">
        <f t="shared" si="607"/>
        <v>0</v>
      </c>
      <c r="AM1645">
        <f t="shared" si="608"/>
        <v>0</v>
      </c>
      <c r="AN1645">
        <f t="shared" si="609"/>
        <v>0</v>
      </c>
      <c r="AO1645">
        <f t="shared" si="610"/>
        <v>0</v>
      </c>
      <c r="AP1645">
        <f t="shared" si="611"/>
        <v>0</v>
      </c>
      <c r="AQ1645">
        <f t="shared" si="612"/>
        <v>0</v>
      </c>
      <c r="AR1645">
        <f t="shared" si="613"/>
        <v>0</v>
      </c>
      <c r="AS1645">
        <f t="shared" si="614"/>
        <v>0</v>
      </c>
      <c r="AT1645">
        <f t="shared" si="615"/>
        <v>0</v>
      </c>
      <c r="AU1645">
        <f t="shared" si="616"/>
        <v>0</v>
      </c>
      <c r="AV1645">
        <f t="shared" si="617"/>
        <v>0</v>
      </c>
      <c r="AW1645">
        <f t="shared" si="618"/>
        <v>0</v>
      </c>
      <c r="AX1645">
        <f t="shared" si="619"/>
        <v>0</v>
      </c>
      <c r="AY1645">
        <f t="shared" si="620"/>
        <v>0</v>
      </c>
      <c r="AZ1645">
        <f t="shared" si="621"/>
        <v>0</v>
      </c>
      <c r="BA1645">
        <f t="shared" si="622"/>
        <v>0</v>
      </c>
      <c r="BB1645">
        <f t="shared" si="623"/>
        <v>0</v>
      </c>
      <c r="BC1645">
        <f t="shared" si="624"/>
        <v>0</v>
      </c>
      <c r="BD1645">
        <f t="shared" si="625"/>
        <v>0</v>
      </c>
      <c r="BE1645">
        <f t="shared" si="626"/>
        <v>0</v>
      </c>
      <c r="BF1645">
        <f t="shared" si="627"/>
        <v>0</v>
      </c>
      <c r="BG1645">
        <f t="shared" si="628"/>
        <v>0</v>
      </c>
      <c r="BH1645">
        <f t="shared" si="629"/>
        <v>0</v>
      </c>
      <c r="BI1645">
        <f t="shared" si="630"/>
        <v>0</v>
      </c>
      <c r="BJ1645" s="311">
        <f t="shared" si="631"/>
        <v>0</v>
      </c>
      <c r="BK1645" s="312">
        <f t="shared" si="632"/>
        <v>0</v>
      </c>
      <c r="BL1645" s="313">
        <f t="shared" si="633"/>
        <v>0</v>
      </c>
      <c r="BM1645" s="314">
        <f t="shared" si="640"/>
        <v>0</v>
      </c>
      <c r="BN1645" s="311">
        <f t="shared" si="634"/>
        <v>0</v>
      </c>
      <c r="BO1645" s="312">
        <f t="shared" si="635"/>
        <v>0</v>
      </c>
      <c r="BP1645" s="313">
        <f t="shared" si="636"/>
        <v>0</v>
      </c>
      <c r="BQ1645" s="314">
        <f t="shared" si="641"/>
        <v>0</v>
      </c>
      <c r="BR1645" s="311">
        <f t="shared" si="637"/>
        <v>0</v>
      </c>
      <c r="BS1645" s="312">
        <f t="shared" si="638"/>
        <v>0</v>
      </c>
      <c r="BT1645" s="313">
        <f t="shared" si="639"/>
        <v>0</v>
      </c>
      <c r="BU1645" s="314">
        <f t="shared" si="642"/>
        <v>0</v>
      </c>
      <c r="BV1645" s="247">
        <f t="shared" si="643"/>
        <v>0</v>
      </c>
      <c r="BW1645" s="310" t="str">
        <f>IF(BV1645=0,"",
IF(SUM($BV$1089:BV1645)=1,BX1645,
IF($BV$1664&gt;SUM($BV$1089:BV1645),_xlfn.CONCAT(", ",BX1645),
IF($BV$1664=SUM($BV$1089:BV1645),_xlfn.CONCAT(" y ",BX1645)))))</f>
        <v/>
      </c>
      <c r="BX1645" s="421">
        <v>557</v>
      </c>
      <c r="BY1645"/>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I1645"/>
      <c r="DJ1645"/>
      <c r="DK1645"/>
      <c r="DL1645"/>
      <c r="DM1645"/>
      <c r="DN1645"/>
      <c r="DO1645"/>
      <c r="DP1645"/>
      <c r="DQ1645"/>
      <c r="DR1645"/>
      <c r="DS1645"/>
      <c r="DT1645"/>
      <c r="DU1645"/>
      <c r="DV1645"/>
      <c r="DW1645"/>
      <c r="DX1645"/>
      <c r="DY1645"/>
      <c r="DZ1645"/>
      <c r="EA1645"/>
      <c r="EB1645"/>
      <c r="EC1645"/>
    </row>
    <row r="1646" spans="1:133" ht="14.25">
      <c r="A1646" s="405"/>
      <c r="B1646" s="6"/>
      <c r="C1646" s="421" t="s">
        <v>7223</v>
      </c>
      <c r="D1646" s="668" t="str">
        <f>IF($AC$1082="","",IF(HLOOKUP($AC$1082,Presentación!$AQ$3:$BV$574,Presentación!AP561)="","",HLOOKUP($AC$1082,Presentación!$AQ$3:$BV$574,Presentación!AP561,0)))</f>
        <v/>
      </c>
      <c r="E1646" s="669"/>
      <c r="F1646" s="670"/>
      <c r="G1646" s="763" t="str">
        <f>IF($AC$1082="","",IF(HLOOKUP($AC$1082,Presentación!$BZ$3:$DE$574,Presentación!AP561,0)="","",HLOOKUP($AC$1082,Presentación!$BZ$3:$DE$574,Presentación!AP561,0)))</f>
        <v/>
      </c>
      <c r="H1646" s="669"/>
      <c r="I1646" s="669"/>
      <c r="J1646" s="669"/>
      <c r="K1646" s="669"/>
      <c r="L1646" s="670"/>
      <c r="M1646" s="112"/>
      <c r="N1646" s="112"/>
      <c r="O1646" s="112"/>
      <c r="P1646" s="112"/>
      <c r="Q1646" s="112"/>
      <c r="R1646" s="112"/>
      <c r="S1646" s="112"/>
      <c r="T1646" s="112"/>
      <c r="U1646" s="112"/>
      <c r="V1646" s="112"/>
      <c r="W1646" s="112"/>
      <c r="X1646" s="112"/>
      <c r="Y1646" s="112"/>
      <c r="Z1646" s="112"/>
      <c r="AA1646" s="112"/>
      <c r="AB1646" s="112"/>
      <c r="AC1646" s="112"/>
      <c r="AD1646" s="112"/>
      <c r="AE1646" s="93"/>
      <c r="AG1646">
        <f t="shared" si="605"/>
        <v>0</v>
      </c>
      <c r="AH1646" s="247">
        <f t="shared" si="606"/>
        <v>0</v>
      </c>
      <c r="AI1646" s="310" t="str">
        <f>IF(AH1646=0,"",
IF(SUM($AH$1088:AH1646)=1,AJ1646,
IF($AH$1663&gt;SUM($AH$1088:AH1646),_xlfn.CONCAT(", ",AJ1646),
IF($AH$1663=SUM($AH$1088:AH1646),_xlfn.CONCAT(" y ",AJ1646)))))</f>
        <v/>
      </c>
      <c r="AJ1646" s="421">
        <v>559</v>
      </c>
      <c r="AK1646">
        <f t="shared" si="604"/>
        <v>0</v>
      </c>
      <c r="AL1646">
        <f t="shared" si="607"/>
        <v>0</v>
      </c>
      <c r="AM1646">
        <f t="shared" si="608"/>
        <v>0</v>
      </c>
      <c r="AN1646">
        <f t="shared" si="609"/>
        <v>0</v>
      </c>
      <c r="AO1646">
        <f t="shared" si="610"/>
        <v>0</v>
      </c>
      <c r="AP1646">
        <f t="shared" si="611"/>
        <v>0</v>
      </c>
      <c r="AQ1646">
        <f t="shared" si="612"/>
        <v>0</v>
      </c>
      <c r="AR1646">
        <f t="shared" si="613"/>
        <v>0</v>
      </c>
      <c r="AS1646">
        <f t="shared" si="614"/>
        <v>0</v>
      </c>
      <c r="AT1646">
        <f t="shared" si="615"/>
        <v>0</v>
      </c>
      <c r="AU1646">
        <f t="shared" si="616"/>
        <v>0</v>
      </c>
      <c r="AV1646">
        <f t="shared" si="617"/>
        <v>0</v>
      </c>
      <c r="AW1646">
        <f t="shared" si="618"/>
        <v>0</v>
      </c>
      <c r="AX1646">
        <f t="shared" si="619"/>
        <v>0</v>
      </c>
      <c r="AY1646">
        <f t="shared" si="620"/>
        <v>0</v>
      </c>
      <c r="AZ1646">
        <f t="shared" si="621"/>
        <v>0</v>
      </c>
      <c r="BA1646">
        <f t="shared" si="622"/>
        <v>0</v>
      </c>
      <c r="BB1646">
        <f t="shared" si="623"/>
        <v>0</v>
      </c>
      <c r="BC1646">
        <f t="shared" si="624"/>
        <v>0</v>
      </c>
      <c r="BD1646">
        <f t="shared" si="625"/>
        <v>0</v>
      </c>
      <c r="BE1646">
        <f t="shared" si="626"/>
        <v>0</v>
      </c>
      <c r="BF1646">
        <f t="shared" si="627"/>
        <v>0</v>
      </c>
      <c r="BG1646">
        <f t="shared" si="628"/>
        <v>0</v>
      </c>
      <c r="BH1646">
        <f t="shared" si="629"/>
        <v>0</v>
      </c>
      <c r="BI1646">
        <f t="shared" si="630"/>
        <v>0</v>
      </c>
      <c r="BJ1646" s="311">
        <f t="shared" si="631"/>
        <v>0</v>
      </c>
      <c r="BK1646" s="312">
        <f t="shared" si="632"/>
        <v>0</v>
      </c>
      <c r="BL1646" s="313">
        <f t="shared" si="633"/>
        <v>0</v>
      </c>
      <c r="BM1646" s="314">
        <f t="shared" si="640"/>
        <v>0</v>
      </c>
      <c r="BN1646" s="311">
        <f t="shared" si="634"/>
        <v>0</v>
      </c>
      <c r="BO1646" s="312">
        <f t="shared" si="635"/>
        <v>0</v>
      </c>
      <c r="BP1646" s="313">
        <f t="shared" si="636"/>
        <v>0</v>
      </c>
      <c r="BQ1646" s="314">
        <f t="shared" si="641"/>
        <v>0</v>
      </c>
      <c r="BR1646" s="311">
        <f t="shared" si="637"/>
        <v>0</v>
      </c>
      <c r="BS1646" s="312">
        <f t="shared" si="638"/>
        <v>0</v>
      </c>
      <c r="BT1646" s="313">
        <f t="shared" si="639"/>
        <v>0</v>
      </c>
      <c r="BU1646" s="314">
        <f t="shared" si="642"/>
        <v>0</v>
      </c>
      <c r="BV1646" s="247">
        <f t="shared" si="643"/>
        <v>0</v>
      </c>
      <c r="BW1646" s="310" t="str">
        <f>IF(BV1646=0,"",
IF(SUM($BV$1089:BV1646)=1,BX1646,
IF($BV$1664&gt;SUM($BV$1089:BV1646),_xlfn.CONCAT(", ",BX1646),
IF($BV$1664=SUM($BV$1089:BV1646),_xlfn.CONCAT(" y ",BX1646)))))</f>
        <v/>
      </c>
      <c r="BX1646" s="421">
        <v>558</v>
      </c>
      <c r="BY1646"/>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I1646"/>
      <c r="DJ1646"/>
      <c r="DK1646"/>
      <c r="DL1646"/>
      <c r="DM1646"/>
      <c r="DN1646"/>
      <c r="DO1646"/>
      <c r="DP1646"/>
      <c r="DQ1646"/>
      <c r="DR1646"/>
      <c r="DS1646"/>
      <c r="DT1646"/>
      <c r="DU1646"/>
      <c r="DV1646"/>
      <c r="DW1646"/>
      <c r="DX1646"/>
      <c r="DY1646"/>
      <c r="DZ1646"/>
      <c r="EA1646"/>
      <c r="EB1646"/>
      <c r="EC1646"/>
    </row>
    <row r="1647" spans="1:133" ht="14.25">
      <c r="A1647" s="405"/>
      <c r="B1647" s="6"/>
      <c r="C1647" s="421" t="s">
        <v>7224</v>
      </c>
      <c r="D1647" s="668" t="str">
        <f>IF($AC$1082="","",IF(HLOOKUP($AC$1082,Presentación!$AQ$3:$BV$574,Presentación!AP562)="","",HLOOKUP($AC$1082,Presentación!$AQ$3:$BV$574,Presentación!AP562,0)))</f>
        <v/>
      </c>
      <c r="E1647" s="669"/>
      <c r="F1647" s="670"/>
      <c r="G1647" s="763" t="str">
        <f>IF($AC$1082="","",IF(HLOOKUP($AC$1082,Presentación!$BZ$3:$DE$574,Presentación!AP562,0)="","",HLOOKUP($AC$1082,Presentación!$BZ$3:$DE$574,Presentación!AP562,0)))</f>
        <v/>
      </c>
      <c r="H1647" s="669"/>
      <c r="I1647" s="669"/>
      <c r="J1647" s="669"/>
      <c r="K1647" s="669"/>
      <c r="L1647" s="670"/>
      <c r="M1647" s="112"/>
      <c r="N1647" s="112"/>
      <c r="O1647" s="112"/>
      <c r="P1647" s="112"/>
      <c r="Q1647" s="112"/>
      <c r="R1647" s="112"/>
      <c r="S1647" s="112"/>
      <c r="T1647" s="112"/>
      <c r="U1647" s="112"/>
      <c r="V1647" s="112"/>
      <c r="W1647" s="112"/>
      <c r="X1647" s="112"/>
      <c r="Y1647" s="112"/>
      <c r="Z1647" s="112"/>
      <c r="AA1647" s="112"/>
      <c r="AB1647" s="112"/>
      <c r="AC1647" s="112"/>
      <c r="AD1647" s="112"/>
      <c r="AE1647" s="93"/>
      <c r="AG1647">
        <f t="shared" si="605"/>
        <v>0</v>
      </c>
      <c r="AH1647" s="247">
        <f t="shared" si="606"/>
        <v>0</v>
      </c>
      <c r="AI1647" s="310" t="str">
        <f>IF(AH1647=0,"",
IF(SUM($AH$1088:AH1647)=1,AJ1647,
IF($AH$1663&gt;SUM($AH$1088:AH1647),_xlfn.CONCAT(", ",AJ1647),
IF($AH$1663=SUM($AH$1088:AH1647),_xlfn.CONCAT(" y ",AJ1647)))))</f>
        <v/>
      </c>
      <c r="AJ1647" s="421">
        <v>560</v>
      </c>
      <c r="AK1647">
        <f t="shared" si="604"/>
        <v>0</v>
      </c>
      <c r="AL1647">
        <f t="shared" si="607"/>
        <v>0</v>
      </c>
      <c r="AM1647">
        <f t="shared" si="608"/>
        <v>0</v>
      </c>
      <c r="AN1647">
        <f t="shared" si="609"/>
        <v>0</v>
      </c>
      <c r="AO1647">
        <f t="shared" si="610"/>
        <v>0</v>
      </c>
      <c r="AP1647">
        <f t="shared" si="611"/>
        <v>0</v>
      </c>
      <c r="AQ1647">
        <f t="shared" si="612"/>
        <v>0</v>
      </c>
      <c r="AR1647">
        <f t="shared" si="613"/>
        <v>0</v>
      </c>
      <c r="AS1647">
        <f t="shared" si="614"/>
        <v>0</v>
      </c>
      <c r="AT1647">
        <f t="shared" si="615"/>
        <v>0</v>
      </c>
      <c r="AU1647">
        <f t="shared" si="616"/>
        <v>0</v>
      </c>
      <c r="AV1647">
        <f t="shared" si="617"/>
        <v>0</v>
      </c>
      <c r="AW1647">
        <f t="shared" si="618"/>
        <v>0</v>
      </c>
      <c r="AX1647">
        <f t="shared" si="619"/>
        <v>0</v>
      </c>
      <c r="AY1647">
        <f t="shared" si="620"/>
        <v>0</v>
      </c>
      <c r="AZ1647">
        <f t="shared" si="621"/>
        <v>0</v>
      </c>
      <c r="BA1647">
        <f t="shared" si="622"/>
        <v>0</v>
      </c>
      <c r="BB1647">
        <f t="shared" si="623"/>
        <v>0</v>
      </c>
      <c r="BC1647">
        <f t="shared" si="624"/>
        <v>0</v>
      </c>
      <c r="BD1647">
        <f t="shared" si="625"/>
        <v>0</v>
      </c>
      <c r="BE1647">
        <f t="shared" si="626"/>
        <v>0</v>
      </c>
      <c r="BF1647">
        <f t="shared" si="627"/>
        <v>0</v>
      </c>
      <c r="BG1647">
        <f t="shared" si="628"/>
        <v>0</v>
      </c>
      <c r="BH1647">
        <f t="shared" si="629"/>
        <v>0</v>
      </c>
      <c r="BI1647">
        <f t="shared" si="630"/>
        <v>0</v>
      </c>
      <c r="BJ1647" s="311">
        <f t="shared" si="631"/>
        <v>0</v>
      </c>
      <c r="BK1647" s="312">
        <f t="shared" si="632"/>
        <v>0</v>
      </c>
      <c r="BL1647" s="313">
        <f t="shared" si="633"/>
        <v>0</v>
      </c>
      <c r="BM1647" s="314">
        <f t="shared" si="640"/>
        <v>0</v>
      </c>
      <c r="BN1647" s="311">
        <f t="shared" si="634"/>
        <v>0</v>
      </c>
      <c r="BO1647" s="312">
        <f t="shared" si="635"/>
        <v>0</v>
      </c>
      <c r="BP1647" s="313">
        <f t="shared" si="636"/>
        <v>0</v>
      </c>
      <c r="BQ1647" s="314">
        <f t="shared" si="641"/>
        <v>0</v>
      </c>
      <c r="BR1647" s="311">
        <f t="shared" si="637"/>
        <v>0</v>
      </c>
      <c r="BS1647" s="312">
        <f t="shared" si="638"/>
        <v>0</v>
      </c>
      <c r="BT1647" s="313">
        <f t="shared" si="639"/>
        <v>0</v>
      </c>
      <c r="BU1647" s="314">
        <f t="shared" si="642"/>
        <v>0</v>
      </c>
      <c r="BV1647" s="247">
        <f t="shared" si="643"/>
        <v>0</v>
      </c>
      <c r="BW1647" s="310" t="str">
        <f>IF(BV1647=0,"",
IF(SUM($BV$1089:BV1647)=1,BX1647,
IF($BV$1664&gt;SUM($BV$1089:BV1647),_xlfn.CONCAT(", ",BX1647),
IF($BV$1664=SUM($BV$1089:BV1647),_xlfn.CONCAT(" y ",BX1647)))))</f>
        <v/>
      </c>
      <c r="BX1647" s="421">
        <v>559</v>
      </c>
      <c r="BY1647"/>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I1647"/>
      <c r="DJ1647"/>
      <c r="DK1647"/>
      <c r="DL1647"/>
      <c r="DM1647"/>
      <c r="DN1647"/>
      <c r="DO1647"/>
      <c r="DP1647"/>
      <c r="DQ1647"/>
      <c r="DR1647"/>
      <c r="DS1647"/>
      <c r="DT1647"/>
      <c r="DU1647"/>
      <c r="DV1647"/>
      <c r="DW1647"/>
      <c r="DX1647"/>
      <c r="DY1647"/>
      <c r="DZ1647"/>
      <c r="EA1647"/>
      <c r="EB1647"/>
      <c r="EC1647"/>
    </row>
    <row r="1648" spans="1:133" ht="14.25">
      <c r="A1648" s="405"/>
      <c r="B1648" s="6"/>
      <c r="C1648" s="421" t="s">
        <v>7225</v>
      </c>
      <c r="D1648" s="668" t="str">
        <f>IF($AC$1082="","",IF(HLOOKUP($AC$1082,Presentación!$AQ$3:$BV$574,Presentación!AP563)="","",HLOOKUP($AC$1082,Presentación!$AQ$3:$BV$574,Presentación!AP563,0)))</f>
        <v/>
      </c>
      <c r="E1648" s="669"/>
      <c r="F1648" s="670"/>
      <c r="G1648" s="763" t="str">
        <f>IF($AC$1082="","",IF(HLOOKUP($AC$1082,Presentación!$BZ$3:$DE$574,Presentación!AP563,0)="","",HLOOKUP($AC$1082,Presentación!$BZ$3:$DE$574,Presentación!AP563,0)))</f>
        <v/>
      </c>
      <c r="H1648" s="669"/>
      <c r="I1648" s="669"/>
      <c r="J1648" s="669"/>
      <c r="K1648" s="669"/>
      <c r="L1648" s="670"/>
      <c r="M1648" s="112"/>
      <c r="N1648" s="112"/>
      <c r="O1648" s="112"/>
      <c r="P1648" s="112"/>
      <c r="Q1648" s="112"/>
      <c r="R1648" s="112"/>
      <c r="S1648" s="112"/>
      <c r="T1648" s="112"/>
      <c r="U1648" s="112"/>
      <c r="V1648" s="112"/>
      <c r="W1648" s="112"/>
      <c r="X1648" s="112"/>
      <c r="Y1648" s="112"/>
      <c r="Z1648" s="112"/>
      <c r="AA1648" s="112"/>
      <c r="AB1648" s="112"/>
      <c r="AC1648" s="112"/>
      <c r="AD1648" s="112"/>
      <c r="AE1648" s="93"/>
      <c r="AG1648">
        <f t="shared" si="605"/>
        <v>0</v>
      </c>
      <c r="AH1648" s="247">
        <f t="shared" si="606"/>
        <v>0</v>
      </c>
      <c r="AI1648" s="310" t="str">
        <f>IF(AH1648=0,"",
IF(SUM($AH$1088:AH1648)=1,AJ1648,
IF($AH$1663&gt;SUM($AH$1088:AH1648),_xlfn.CONCAT(", ",AJ1648),
IF($AH$1663=SUM($AH$1088:AH1648),_xlfn.CONCAT(" y ",AJ1648)))))</f>
        <v/>
      </c>
      <c r="AJ1648" s="421">
        <v>561</v>
      </c>
      <c r="AK1648">
        <f t="shared" si="604"/>
        <v>0</v>
      </c>
      <c r="AL1648">
        <f t="shared" si="607"/>
        <v>0</v>
      </c>
      <c r="AM1648">
        <f t="shared" si="608"/>
        <v>0</v>
      </c>
      <c r="AN1648">
        <f t="shared" si="609"/>
        <v>0</v>
      </c>
      <c r="AO1648">
        <f t="shared" si="610"/>
        <v>0</v>
      </c>
      <c r="AP1648">
        <f t="shared" si="611"/>
        <v>0</v>
      </c>
      <c r="AQ1648">
        <f t="shared" si="612"/>
        <v>0</v>
      </c>
      <c r="AR1648">
        <f t="shared" si="613"/>
        <v>0</v>
      </c>
      <c r="AS1648">
        <f t="shared" si="614"/>
        <v>0</v>
      </c>
      <c r="AT1648">
        <f t="shared" si="615"/>
        <v>0</v>
      </c>
      <c r="AU1648">
        <f t="shared" si="616"/>
        <v>0</v>
      </c>
      <c r="AV1648">
        <f t="shared" si="617"/>
        <v>0</v>
      </c>
      <c r="AW1648">
        <f t="shared" si="618"/>
        <v>0</v>
      </c>
      <c r="AX1648">
        <f t="shared" si="619"/>
        <v>0</v>
      </c>
      <c r="AY1648">
        <f t="shared" si="620"/>
        <v>0</v>
      </c>
      <c r="AZ1648">
        <f t="shared" si="621"/>
        <v>0</v>
      </c>
      <c r="BA1648">
        <f t="shared" si="622"/>
        <v>0</v>
      </c>
      <c r="BB1648">
        <f t="shared" si="623"/>
        <v>0</v>
      </c>
      <c r="BC1648">
        <f t="shared" si="624"/>
        <v>0</v>
      </c>
      <c r="BD1648">
        <f t="shared" si="625"/>
        <v>0</v>
      </c>
      <c r="BE1648">
        <f t="shared" si="626"/>
        <v>0</v>
      </c>
      <c r="BF1648">
        <f t="shared" si="627"/>
        <v>0</v>
      </c>
      <c r="BG1648">
        <f t="shared" si="628"/>
        <v>0</v>
      </c>
      <c r="BH1648">
        <f t="shared" si="629"/>
        <v>0</v>
      </c>
      <c r="BI1648">
        <f t="shared" si="630"/>
        <v>0</v>
      </c>
      <c r="BJ1648" s="311">
        <f t="shared" si="631"/>
        <v>0</v>
      </c>
      <c r="BK1648" s="312">
        <f t="shared" si="632"/>
        <v>0</v>
      </c>
      <c r="BL1648" s="313">
        <f t="shared" si="633"/>
        <v>0</v>
      </c>
      <c r="BM1648" s="314">
        <f t="shared" si="640"/>
        <v>0</v>
      </c>
      <c r="BN1648" s="311">
        <f t="shared" si="634"/>
        <v>0</v>
      </c>
      <c r="BO1648" s="312">
        <f t="shared" si="635"/>
        <v>0</v>
      </c>
      <c r="BP1648" s="313">
        <f t="shared" si="636"/>
        <v>0</v>
      </c>
      <c r="BQ1648" s="314">
        <f t="shared" si="641"/>
        <v>0</v>
      </c>
      <c r="BR1648" s="311">
        <f t="shared" si="637"/>
        <v>0</v>
      </c>
      <c r="BS1648" s="312">
        <f t="shared" si="638"/>
        <v>0</v>
      </c>
      <c r="BT1648" s="313">
        <f t="shared" si="639"/>
        <v>0</v>
      </c>
      <c r="BU1648" s="314">
        <f t="shared" si="642"/>
        <v>0</v>
      </c>
      <c r="BV1648" s="247">
        <f t="shared" si="643"/>
        <v>0</v>
      </c>
      <c r="BW1648" s="310" t="str">
        <f>IF(BV1648=0,"",
IF(SUM($BV$1089:BV1648)=1,BX1648,
IF($BV$1664&gt;SUM($BV$1089:BV1648),_xlfn.CONCAT(", ",BX1648),
IF($BV$1664=SUM($BV$1089:BV1648),_xlfn.CONCAT(" y ",BX1648)))))</f>
        <v/>
      </c>
      <c r="BX1648" s="421">
        <v>560</v>
      </c>
      <c r="BY1648"/>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I1648"/>
      <c r="DJ1648"/>
      <c r="DK1648"/>
      <c r="DL1648"/>
      <c r="DM1648"/>
      <c r="DN1648"/>
      <c r="DO1648"/>
      <c r="DP1648"/>
      <c r="DQ1648"/>
      <c r="DR1648"/>
      <c r="DS1648"/>
      <c r="DT1648"/>
      <c r="DU1648"/>
      <c r="DV1648"/>
      <c r="DW1648"/>
      <c r="DX1648"/>
      <c r="DY1648"/>
      <c r="DZ1648"/>
      <c r="EA1648"/>
      <c r="EB1648"/>
      <c r="EC1648"/>
    </row>
    <row r="1649" spans="1:133" ht="14.25">
      <c r="A1649" s="405"/>
      <c r="B1649" s="6"/>
      <c r="C1649" s="421" t="s">
        <v>7226</v>
      </c>
      <c r="D1649" s="668" t="str">
        <f>IF($AC$1082="","",IF(HLOOKUP($AC$1082,Presentación!$AQ$3:$BV$574,Presentación!AP564)="","",HLOOKUP($AC$1082,Presentación!$AQ$3:$BV$574,Presentación!AP564,0)))</f>
        <v/>
      </c>
      <c r="E1649" s="669"/>
      <c r="F1649" s="670"/>
      <c r="G1649" s="763" t="str">
        <f>IF($AC$1082="","",IF(HLOOKUP($AC$1082,Presentación!$BZ$3:$DE$574,Presentación!AP564,0)="","",HLOOKUP($AC$1082,Presentación!$BZ$3:$DE$574,Presentación!AP564,0)))</f>
        <v/>
      </c>
      <c r="H1649" s="669"/>
      <c r="I1649" s="669"/>
      <c r="J1649" s="669"/>
      <c r="K1649" s="669"/>
      <c r="L1649" s="670"/>
      <c r="M1649" s="112"/>
      <c r="N1649" s="112"/>
      <c r="O1649" s="112"/>
      <c r="P1649" s="112"/>
      <c r="Q1649" s="112"/>
      <c r="R1649" s="112"/>
      <c r="S1649" s="112"/>
      <c r="T1649" s="112"/>
      <c r="U1649" s="112"/>
      <c r="V1649" s="112"/>
      <c r="W1649" s="112"/>
      <c r="X1649" s="112"/>
      <c r="Y1649" s="112"/>
      <c r="Z1649" s="112"/>
      <c r="AA1649" s="112"/>
      <c r="AB1649" s="112"/>
      <c r="AC1649" s="112"/>
      <c r="AD1649" s="112"/>
      <c r="AE1649" s="93"/>
      <c r="AG1649">
        <f t="shared" si="605"/>
        <v>0</v>
      </c>
      <c r="AH1649" s="247">
        <f t="shared" si="606"/>
        <v>0</v>
      </c>
      <c r="AI1649" s="310" t="str">
        <f>IF(AH1649=0,"",
IF(SUM($AH$1088:AH1649)=1,AJ1649,
IF($AH$1663&gt;SUM($AH$1088:AH1649),_xlfn.CONCAT(", ",AJ1649),
IF($AH$1663=SUM($AH$1088:AH1649),_xlfn.CONCAT(" y ",AJ1649)))))</f>
        <v/>
      </c>
      <c r="AJ1649" s="421">
        <v>562</v>
      </c>
      <c r="AK1649">
        <f t="shared" si="604"/>
        <v>0</v>
      </c>
      <c r="AL1649">
        <f t="shared" si="607"/>
        <v>0</v>
      </c>
      <c r="AM1649">
        <f t="shared" si="608"/>
        <v>0</v>
      </c>
      <c r="AN1649">
        <f t="shared" si="609"/>
        <v>0</v>
      </c>
      <c r="AO1649">
        <f t="shared" si="610"/>
        <v>0</v>
      </c>
      <c r="AP1649">
        <f t="shared" si="611"/>
        <v>0</v>
      </c>
      <c r="AQ1649">
        <f t="shared" si="612"/>
        <v>0</v>
      </c>
      <c r="AR1649">
        <f t="shared" si="613"/>
        <v>0</v>
      </c>
      <c r="AS1649">
        <f t="shared" si="614"/>
        <v>0</v>
      </c>
      <c r="AT1649">
        <f t="shared" si="615"/>
        <v>0</v>
      </c>
      <c r="AU1649">
        <f t="shared" si="616"/>
        <v>0</v>
      </c>
      <c r="AV1649">
        <f t="shared" si="617"/>
        <v>0</v>
      </c>
      <c r="AW1649">
        <f t="shared" si="618"/>
        <v>0</v>
      </c>
      <c r="AX1649">
        <f t="shared" si="619"/>
        <v>0</v>
      </c>
      <c r="AY1649">
        <f t="shared" si="620"/>
        <v>0</v>
      </c>
      <c r="AZ1649">
        <f t="shared" si="621"/>
        <v>0</v>
      </c>
      <c r="BA1649">
        <f t="shared" si="622"/>
        <v>0</v>
      </c>
      <c r="BB1649">
        <f t="shared" si="623"/>
        <v>0</v>
      </c>
      <c r="BC1649">
        <f t="shared" si="624"/>
        <v>0</v>
      </c>
      <c r="BD1649">
        <f t="shared" si="625"/>
        <v>0</v>
      </c>
      <c r="BE1649">
        <f t="shared" si="626"/>
        <v>0</v>
      </c>
      <c r="BF1649">
        <f t="shared" si="627"/>
        <v>0</v>
      </c>
      <c r="BG1649">
        <f t="shared" si="628"/>
        <v>0</v>
      </c>
      <c r="BH1649">
        <f t="shared" si="629"/>
        <v>0</v>
      </c>
      <c r="BI1649">
        <f t="shared" si="630"/>
        <v>0</v>
      </c>
      <c r="BJ1649" s="311">
        <f t="shared" si="631"/>
        <v>0</v>
      </c>
      <c r="BK1649" s="312">
        <f t="shared" si="632"/>
        <v>0</v>
      </c>
      <c r="BL1649" s="313">
        <f t="shared" si="633"/>
        <v>0</v>
      </c>
      <c r="BM1649" s="314">
        <f t="shared" si="640"/>
        <v>0</v>
      </c>
      <c r="BN1649" s="311">
        <f t="shared" si="634"/>
        <v>0</v>
      </c>
      <c r="BO1649" s="312">
        <f t="shared" si="635"/>
        <v>0</v>
      </c>
      <c r="BP1649" s="313">
        <f t="shared" si="636"/>
        <v>0</v>
      </c>
      <c r="BQ1649" s="314">
        <f t="shared" si="641"/>
        <v>0</v>
      </c>
      <c r="BR1649" s="311">
        <f t="shared" si="637"/>
        <v>0</v>
      </c>
      <c r="BS1649" s="312">
        <f t="shared" si="638"/>
        <v>0</v>
      </c>
      <c r="BT1649" s="313">
        <f t="shared" si="639"/>
        <v>0</v>
      </c>
      <c r="BU1649" s="314">
        <f t="shared" si="642"/>
        <v>0</v>
      </c>
      <c r="BV1649" s="247">
        <f t="shared" si="643"/>
        <v>0</v>
      </c>
      <c r="BW1649" s="310" t="str">
        <f>IF(BV1649=0,"",
IF(SUM($BV$1089:BV1649)=1,BX1649,
IF($BV$1664&gt;SUM($BV$1089:BV1649),_xlfn.CONCAT(", ",BX1649),
IF($BV$1664=SUM($BV$1089:BV1649),_xlfn.CONCAT(" y ",BX1649)))))</f>
        <v/>
      </c>
      <c r="BX1649" s="421">
        <v>561</v>
      </c>
      <c r="BY1649"/>
      <c r="BZ1649"/>
      <c r="CA1649"/>
      <c r="CB1649"/>
      <c r="CC1649"/>
      <c r="CD1649"/>
      <c r="CE1649"/>
      <c r="CF1649"/>
      <c r="CG1649"/>
      <c r="CH1649"/>
      <c r="CI1649"/>
      <c r="CJ1649"/>
      <c r="CK1649"/>
      <c r="CL1649"/>
      <c r="CM1649"/>
      <c r="CN1649"/>
      <c r="CO1649"/>
      <c r="CP1649"/>
      <c r="CQ1649"/>
      <c r="CR1649"/>
      <c r="CS1649"/>
      <c r="CT1649"/>
      <c r="CU1649"/>
      <c r="CV1649"/>
      <c r="CW1649"/>
      <c r="CX1649"/>
      <c r="CY1649"/>
      <c r="CZ1649"/>
      <c r="DA1649"/>
      <c r="DB1649"/>
      <c r="DC1649"/>
      <c r="DD1649"/>
      <c r="DE1649"/>
      <c r="DF1649"/>
      <c r="DG1649"/>
      <c r="DH1649"/>
      <c r="DI1649"/>
      <c r="DJ1649"/>
      <c r="DK1649"/>
      <c r="DL1649"/>
      <c r="DM1649"/>
      <c r="DN1649"/>
      <c r="DO1649"/>
      <c r="DP1649"/>
      <c r="DQ1649"/>
      <c r="DR1649"/>
      <c r="DS1649"/>
      <c r="DT1649"/>
      <c r="DU1649"/>
      <c r="DV1649"/>
      <c r="DW1649"/>
      <c r="DX1649"/>
      <c r="DY1649"/>
      <c r="DZ1649"/>
      <c r="EA1649"/>
      <c r="EB1649"/>
      <c r="EC1649"/>
    </row>
    <row r="1650" spans="1:133" ht="14.25">
      <c r="A1650" s="405"/>
      <c r="B1650" s="6"/>
      <c r="C1650" s="421" t="s">
        <v>7227</v>
      </c>
      <c r="D1650" s="668" t="str">
        <f>IF($AC$1082="","",IF(HLOOKUP($AC$1082,Presentación!$AQ$3:$BV$574,Presentación!AP565)="","",HLOOKUP($AC$1082,Presentación!$AQ$3:$BV$574,Presentación!AP565,0)))</f>
        <v/>
      </c>
      <c r="E1650" s="669"/>
      <c r="F1650" s="670"/>
      <c r="G1650" s="763" t="str">
        <f>IF($AC$1082="","",IF(HLOOKUP($AC$1082,Presentación!$BZ$3:$DE$574,Presentación!AP565,0)="","",HLOOKUP($AC$1082,Presentación!$BZ$3:$DE$574,Presentación!AP565,0)))</f>
        <v/>
      </c>
      <c r="H1650" s="669"/>
      <c r="I1650" s="669"/>
      <c r="J1650" s="669"/>
      <c r="K1650" s="669"/>
      <c r="L1650" s="670"/>
      <c r="M1650" s="112"/>
      <c r="N1650" s="112"/>
      <c r="O1650" s="112"/>
      <c r="P1650" s="112"/>
      <c r="Q1650" s="112"/>
      <c r="R1650" s="112"/>
      <c r="S1650" s="112"/>
      <c r="T1650" s="112"/>
      <c r="U1650" s="112"/>
      <c r="V1650" s="112"/>
      <c r="W1650" s="112"/>
      <c r="X1650" s="112"/>
      <c r="Y1650" s="112"/>
      <c r="Z1650" s="112"/>
      <c r="AA1650" s="112"/>
      <c r="AB1650" s="112"/>
      <c r="AC1650" s="112"/>
      <c r="AD1650" s="112"/>
      <c r="AE1650" s="93"/>
      <c r="AG1650">
        <f t="shared" si="605"/>
        <v>0</v>
      </c>
      <c r="AH1650" s="247">
        <f t="shared" si="606"/>
        <v>0</v>
      </c>
      <c r="AI1650" s="310" t="str">
        <f>IF(AH1650=0,"",
IF(SUM($AH$1088:AH1650)=1,AJ1650,
IF($AH$1663&gt;SUM($AH$1088:AH1650),_xlfn.CONCAT(", ",AJ1650),
IF($AH$1663=SUM($AH$1088:AH1650),_xlfn.CONCAT(" y ",AJ1650)))))</f>
        <v/>
      </c>
      <c r="AJ1650" s="421">
        <v>563</v>
      </c>
      <c r="AK1650">
        <f t="shared" si="604"/>
        <v>0</v>
      </c>
      <c r="AL1650">
        <f t="shared" si="607"/>
        <v>0</v>
      </c>
      <c r="AM1650">
        <f t="shared" si="608"/>
        <v>0</v>
      </c>
      <c r="AN1650">
        <f t="shared" si="609"/>
        <v>0</v>
      </c>
      <c r="AO1650">
        <f t="shared" si="610"/>
        <v>0</v>
      </c>
      <c r="AP1650">
        <f t="shared" si="611"/>
        <v>0</v>
      </c>
      <c r="AQ1650">
        <f t="shared" si="612"/>
        <v>0</v>
      </c>
      <c r="AR1650">
        <f t="shared" si="613"/>
        <v>0</v>
      </c>
      <c r="AS1650">
        <f t="shared" si="614"/>
        <v>0</v>
      </c>
      <c r="AT1650">
        <f t="shared" si="615"/>
        <v>0</v>
      </c>
      <c r="AU1650">
        <f t="shared" si="616"/>
        <v>0</v>
      </c>
      <c r="AV1650">
        <f t="shared" si="617"/>
        <v>0</v>
      </c>
      <c r="AW1650">
        <f t="shared" si="618"/>
        <v>0</v>
      </c>
      <c r="AX1650">
        <f t="shared" si="619"/>
        <v>0</v>
      </c>
      <c r="AY1650">
        <f t="shared" si="620"/>
        <v>0</v>
      </c>
      <c r="AZ1650">
        <f t="shared" si="621"/>
        <v>0</v>
      </c>
      <c r="BA1650">
        <f t="shared" si="622"/>
        <v>0</v>
      </c>
      <c r="BB1650">
        <f t="shared" si="623"/>
        <v>0</v>
      </c>
      <c r="BC1650">
        <f t="shared" si="624"/>
        <v>0</v>
      </c>
      <c r="BD1650">
        <f t="shared" si="625"/>
        <v>0</v>
      </c>
      <c r="BE1650">
        <f t="shared" si="626"/>
        <v>0</v>
      </c>
      <c r="BF1650">
        <f t="shared" si="627"/>
        <v>0</v>
      </c>
      <c r="BG1650">
        <f t="shared" si="628"/>
        <v>0</v>
      </c>
      <c r="BH1650">
        <f t="shared" si="629"/>
        <v>0</v>
      </c>
      <c r="BI1650">
        <f t="shared" si="630"/>
        <v>0</v>
      </c>
      <c r="BJ1650" s="311">
        <f t="shared" si="631"/>
        <v>0</v>
      </c>
      <c r="BK1650" s="312">
        <f t="shared" si="632"/>
        <v>0</v>
      </c>
      <c r="BL1650" s="313">
        <f t="shared" si="633"/>
        <v>0</v>
      </c>
      <c r="BM1650" s="314">
        <f t="shared" si="640"/>
        <v>0</v>
      </c>
      <c r="BN1650" s="311">
        <f t="shared" si="634"/>
        <v>0</v>
      </c>
      <c r="BO1650" s="312">
        <f t="shared" si="635"/>
        <v>0</v>
      </c>
      <c r="BP1650" s="313">
        <f t="shared" si="636"/>
        <v>0</v>
      </c>
      <c r="BQ1650" s="314">
        <f t="shared" si="641"/>
        <v>0</v>
      </c>
      <c r="BR1650" s="311">
        <f t="shared" si="637"/>
        <v>0</v>
      </c>
      <c r="BS1650" s="312">
        <f t="shared" si="638"/>
        <v>0</v>
      </c>
      <c r="BT1650" s="313">
        <f t="shared" si="639"/>
        <v>0</v>
      </c>
      <c r="BU1650" s="314">
        <f t="shared" si="642"/>
        <v>0</v>
      </c>
      <c r="BV1650" s="247">
        <f t="shared" si="643"/>
        <v>0</v>
      </c>
      <c r="BW1650" s="310" t="str">
        <f>IF(BV1650=0,"",
IF(SUM($BV$1089:BV1650)=1,BX1650,
IF($BV$1664&gt;SUM($BV$1089:BV1650),_xlfn.CONCAT(", ",BX1650),
IF($BV$1664=SUM($BV$1089:BV1650),_xlfn.CONCAT(" y ",BX1650)))))</f>
        <v/>
      </c>
      <c r="BX1650" s="421">
        <v>562</v>
      </c>
      <c r="BY1650"/>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I1650"/>
      <c r="DJ1650"/>
      <c r="DK1650"/>
      <c r="DL1650"/>
      <c r="DM1650"/>
      <c r="DN1650"/>
      <c r="DO1650"/>
      <c r="DP1650"/>
      <c r="DQ1650"/>
      <c r="DR1650"/>
      <c r="DS1650"/>
      <c r="DT1650"/>
      <c r="DU1650"/>
      <c r="DV1650"/>
      <c r="DW1650"/>
      <c r="DX1650"/>
      <c r="DY1650"/>
      <c r="DZ1650"/>
      <c r="EA1650"/>
      <c r="EB1650"/>
      <c r="EC1650"/>
    </row>
    <row r="1651" spans="1:133" ht="14.25">
      <c r="A1651" s="405"/>
      <c r="B1651" s="6"/>
      <c r="C1651" s="421" t="s">
        <v>7228</v>
      </c>
      <c r="D1651" s="668" t="str">
        <f>IF($AC$1082="","",IF(HLOOKUP($AC$1082,Presentación!$AQ$3:$BV$574,Presentación!AP566)="","",HLOOKUP($AC$1082,Presentación!$AQ$3:$BV$574,Presentación!AP566,0)))</f>
        <v/>
      </c>
      <c r="E1651" s="669"/>
      <c r="F1651" s="670"/>
      <c r="G1651" s="763" t="str">
        <f>IF($AC$1082="","",IF(HLOOKUP($AC$1082,Presentación!$BZ$3:$DE$574,Presentación!AP566,0)="","",HLOOKUP($AC$1082,Presentación!$BZ$3:$DE$574,Presentación!AP566,0)))</f>
        <v/>
      </c>
      <c r="H1651" s="669"/>
      <c r="I1651" s="669"/>
      <c r="J1651" s="669"/>
      <c r="K1651" s="669"/>
      <c r="L1651" s="670"/>
      <c r="M1651" s="112"/>
      <c r="N1651" s="112"/>
      <c r="O1651" s="112"/>
      <c r="P1651" s="112"/>
      <c r="Q1651" s="112"/>
      <c r="R1651" s="112"/>
      <c r="S1651" s="112"/>
      <c r="T1651" s="112"/>
      <c r="U1651" s="112"/>
      <c r="V1651" s="112"/>
      <c r="W1651" s="112"/>
      <c r="X1651" s="112"/>
      <c r="Y1651" s="112"/>
      <c r="Z1651" s="112"/>
      <c r="AA1651" s="112"/>
      <c r="AB1651" s="112"/>
      <c r="AC1651" s="112"/>
      <c r="AD1651" s="112"/>
      <c r="AE1651" s="93"/>
      <c r="AG1651">
        <f t="shared" si="605"/>
        <v>0</v>
      </c>
      <c r="AH1651" s="247">
        <f t="shared" si="606"/>
        <v>0</v>
      </c>
      <c r="AI1651" s="310" t="str">
        <f>IF(AH1651=0,"",
IF(SUM($AH$1088:AH1651)=1,AJ1651,
IF($AH$1663&gt;SUM($AH$1088:AH1651),_xlfn.CONCAT(", ",AJ1651),
IF($AH$1663=SUM($AH$1088:AH1651),_xlfn.CONCAT(" y ",AJ1651)))))</f>
        <v/>
      </c>
      <c r="AJ1651" s="421">
        <v>564</v>
      </c>
      <c r="AK1651">
        <f t="shared" si="604"/>
        <v>0</v>
      </c>
      <c r="AL1651">
        <f t="shared" si="607"/>
        <v>0</v>
      </c>
      <c r="AM1651">
        <f t="shared" si="608"/>
        <v>0</v>
      </c>
      <c r="AN1651">
        <f t="shared" si="609"/>
        <v>0</v>
      </c>
      <c r="AO1651">
        <f t="shared" si="610"/>
        <v>0</v>
      </c>
      <c r="AP1651">
        <f t="shared" si="611"/>
        <v>0</v>
      </c>
      <c r="AQ1651">
        <f t="shared" si="612"/>
        <v>0</v>
      </c>
      <c r="AR1651">
        <f t="shared" si="613"/>
        <v>0</v>
      </c>
      <c r="AS1651">
        <f t="shared" si="614"/>
        <v>0</v>
      </c>
      <c r="AT1651">
        <f t="shared" si="615"/>
        <v>0</v>
      </c>
      <c r="AU1651">
        <f t="shared" si="616"/>
        <v>0</v>
      </c>
      <c r="AV1651">
        <f t="shared" si="617"/>
        <v>0</v>
      </c>
      <c r="AW1651">
        <f t="shared" si="618"/>
        <v>0</v>
      </c>
      <c r="AX1651">
        <f t="shared" si="619"/>
        <v>0</v>
      </c>
      <c r="AY1651">
        <f t="shared" si="620"/>
        <v>0</v>
      </c>
      <c r="AZ1651">
        <f t="shared" si="621"/>
        <v>0</v>
      </c>
      <c r="BA1651">
        <f t="shared" si="622"/>
        <v>0</v>
      </c>
      <c r="BB1651">
        <f t="shared" si="623"/>
        <v>0</v>
      </c>
      <c r="BC1651">
        <f t="shared" si="624"/>
        <v>0</v>
      </c>
      <c r="BD1651">
        <f t="shared" si="625"/>
        <v>0</v>
      </c>
      <c r="BE1651">
        <f t="shared" si="626"/>
        <v>0</v>
      </c>
      <c r="BF1651">
        <f t="shared" si="627"/>
        <v>0</v>
      </c>
      <c r="BG1651">
        <f t="shared" si="628"/>
        <v>0</v>
      </c>
      <c r="BH1651">
        <f t="shared" si="629"/>
        <v>0</v>
      </c>
      <c r="BI1651">
        <f t="shared" si="630"/>
        <v>0</v>
      </c>
      <c r="BJ1651" s="311">
        <f t="shared" si="631"/>
        <v>0</v>
      </c>
      <c r="BK1651" s="312">
        <f t="shared" si="632"/>
        <v>0</v>
      </c>
      <c r="BL1651" s="313">
        <f t="shared" si="633"/>
        <v>0</v>
      </c>
      <c r="BM1651" s="314">
        <f t="shared" si="640"/>
        <v>0</v>
      </c>
      <c r="BN1651" s="311">
        <f t="shared" si="634"/>
        <v>0</v>
      </c>
      <c r="BO1651" s="312">
        <f t="shared" si="635"/>
        <v>0</v>
      </c>
      <c r="BP1651" s="313">
        <f t="shared" si="636"/>
        <v>0</v>
      </c>
      <c r="BQ1651" s="314">
        <f t="shared" si="641"/>
        <v>0</v>
      </c>
      <c r="BR1651" s="311">
        <f t="shared" si="637"/>
        <v>0</v>
      </c>
      <c r="BS1651" s="312">
        <f t="shared" si="638"/>
        <v>0</v>
      </c>
      <c r="BT1651" s="313">
        <f t="shared" si="639"/>
        <v>0</v>
      </c>
      <c r="BU1651" s="314">
        <f t="shared" si="642"/>
        <v>0</v>
      </c>
      <c r="BV1651" s="247">
        <f t="shared" si="643"/>
        <v>0</v>
      </c>
      <c r="BW1651" s="310" t="str">
        <f>IF(BV1651=0,"",
IF(SUM($BV$1089:BV1651)=1,BX1651,
IF($BV$1664&gt;SUM($BV$1089:BV1651),_xlfn.CONCAT(", ",BX1651),
IF($BV$1664=SUM($BV$1089:BV1651),_xlfn.CONCAT(" y ",BX1651)))))</f>
        <v/>
      </c>
      <c r="BX1651" s="421">
        <v>563</v>
      </c>
      <c r="BY1651"/>
      <c r="BZ1651"/>
      <c r="CA1651"/>
      <c r="CB1651"/>
      <c r="CC1651"/>
      <c r="CD1651"/>
      <c r="CE1651"/>
      <c r="CF1651"/>
      <c r="CG1651"/>
      <c r="CH1651"/>
      <c r="CI1651"/>
      <c r="CJ1651"/>
      <c r="CK1651"/>
      <c r="CL1651"/>
      <c r="CM1651"/>
      <c r="CN1651"/>
      <c r="CO1651"/>
      <c r="CP1651"/>
      <c r="CQ1651"/>
      <c r="CR1651"/>
      <c r="CS1651"/>
      <c r="CT1651"/>
      <c r="CU1651"/>
      <c r="CV1651"/>
      <c r="CW1651"/>
      <c r="CX1651"/>
      <c r="CY1651"/>
      <c r="CZ1651"/>
      <c r="DA1651"/>
      <c r="DB1651"/>
      <c r="DC1651"/>
      <c r="DD1651"/>
      <c r="DE1651"/>
      <c r="DF1651"/>
      <c r="DG1651"/>
      <c r="DH1651"/>
      <c r="DI1651"/>
      <c r="DJ1651"/>
      <c r="DK1651"/>
      <c r="DL1651"/>
      <c r="DM1651"/>
      <c r="DN1651"/>
      <c r="DO1651"/>
      <c r="DP1651"/>
      <c r="DQ1651"/>
      <c r="DR1651"/>
      <c r="DS1651"/>
      <c r="DT1651"/>
      <c r="DU1651"/>
      <c r="DV1651"/>
      <c r="DW1651"/>
      <c r="DX1651"/>
      <c r="DY1651"/>
      <c r="DZ1651"/>
      <c r="EA1651"/>
      <c r="EB1651"/>
      <c r="EC1651"/>
    </row>
    <row r="1652" spans="1:133" ht="14.25">
      <c r="A1652" s="405"/>
      <c r="B1652" s="6"/>
      <c r="C1652" s="421" t="s">
        <v>7229</v>
      </c>
      <c r="D1652" s="668" t="str">
        <f>IF($AC$1082="","",IF(HLOOKUP($AC$1082,Presentación!$AQ$3:$BV$574,Presentación!AP567)="","",HLOOKUP($AC$1082,Presentación!$AQ$3:$BV$574,Presentación!AP567,0)))</f>
        <v/>
      </c>
      <c r="E1652" s="669"/>
      <c r="F1652" s="670"/>
      <c r="G1652" s="763" t="str">
        <f>IF($AC$1082="","",IF(HLOOKUP($AC$1082,Presentación!$BZ$3:$DE$574,Presentación!AP567,0)="","",HLOOKUP($AC$1082,Presentación!$BZ$3:$DE$574,Presentación!AP567,0)))</f>
        <v/>
      </c>
      <c r="H1652" s="669"/>
      <c r="I1652" s="669"/>
      <c r="J1652" s="669"/>
      <c r="K1652" s="669"/>
      <c r="L1652" s="670"/>
      <c r="M1652" s="112"/>
      <c r="N1652" s="112"/>
      <c r="O1652" s="112"/>
      <c r="P1652" s="112"/>
      <c r="Q1652" s="112"/>
      <c r="R1652" s="112"/>
      <c r="S1652" s="112"/>
      <c r="T1652" s="112"/>
      <c r="U1652" s="112"/>
      <c r="V1652" s="112"/>
      <c r="W1652" s="112"/>
      <c r="X1652" s="112"/>
      <c r="Y1652" s="112"/>
      <c r="Z1652" s="112"/>
      <c r="AA1652" s="112"/>
      <c r="AB1652" s="112"/>
      <c r="AC1652" s="112"/>
      <c r="AD1652" s="112"/>
      <c r="AE1652" s="93"/>
      <c r="AG1652">
        <f t="shared" si="605"/>
        <v>0</v>
      </c>
      <c r="AH1652" s="247">
        <f t="shared" si="606"/>
        <v>0</v>
      </c>
      <c r="AI1652" s="310" t="str">
        <f>IF(AH1652=0,"",
IF(SUM($AH$1088:AH1652)=1,AJ1652,
IF($AH$1663&gt;SUM($AH$1088:AH1652),_xlfn.CONCAT(", ",AJ1652),
IF($AH$1663=SUM($AH$1088:AH1652),_xlfn.CONCAT(" y ",AJ1652)))))</f>
        <v/>
      </c>
      <c r="AJ1652" s="421">
        <v>565</v>
      </c>
      <c r="AK1652">
        <f t="shared" si="604"/>
        <v>0</v>
      </c>
      <c r="AL1652">
        <f t="shared" si="607"/>
        <v>0</v>
      </c>
      <c r="AM1652">
        <f t="shared" si="608"/>
        <v>0</v>
      </c>
      <c r="AN1652">
        <f t="shared" si="609"/>
        <v>0</v>
      </c>
      <c r="AO1652">
        <f t="shared" si="610"/>
        <v>0</v>
      </c>
      <c r="AP1652">
        <f t="shared" si="611"/>
        <v>0</v>
      </c>
      <c r="AQ1652">
        <f t="shared" si="612"/>
        <v>0</v>
      </c>
      <c r="AR1652">
        <f t="shared" si="613"/>
        <v>0</v>
      </c>
      <c r="AS1652">
        <f t="shared" si="614"/>
        <v>0</v>
      </c>
      <c r="AT1652">
        <f t="shared" si="615"/>
        <v>0</v>
      </c>
      <c r="AU1652">
        <f t="shared" si="616"/>
        <v>0</v>
      </c>
      <c r="AV1652">
        <f t="shared" si="617"/>
        <v>0</v>
      </c>
      <c r="AW1652">
        <f t="shared" si="618"/>
        <v>0</v>
      </c>
      <c r="AX1652">
        <f t="shared" si="619"/>
        <v>0</v>
      </c>
      <c r="AY1652">
        <f t="shared" si="620"/>
        <v>0</v>
      </c>
      <c r="AZ1652">
        <f t="shared" si="621"/>
        <v>0</v>
      </c>
      <c r="BA1652">
        <f t="shared" si="622"/>
        <v>0</v>
      </c>
      <c r="BB1652">
        <f t="shared" si="623"/>
        <v>0</v>
      </c>
      <c r="BC1652">
        <f t="shared" si="624"/>
        <v>0</v>
      </c>
      <c r="BD1652">
        <f t="shared" si="625"/>
        <v>0</v>
      </c>
      <c r="BE1652">
        <f t="shared" si="626"/>
        <v>0</v>
      </c>
      <c r="BF1652">
        <f t="shared" si="627"/>
        <v>0</v>
      </c>
      <c r="BG1652">
        <f t="shared" si="628"/>
        <v>0</v>
      </c>
      <c r="BH1652">
        <f t="shared" si="629"/>
        <v>0</v>
      </c>
      <c r="BI1652">
        <f t="shared" si="630"/>
        <v>0</v>
      </c>
      <c r="BJ1652" s="311">
        <f t="shared" si="631"/>
        <v>0</v>
      </c>
      <c r="BK1652" s="312">
        <f t="shared" si="632"/>
        <v>0</v>
      </c>
      <c r="BL1652" s="313">
        <f t="shared" si="633"/>
        <v>0</v>
      </c>
      <c r="BM1652" s="314">
        <f t="shared" si="640"/>
        <v>0</v>
      </c>
      <c r="BN1652" s="311">
        <f t="shared" si="634"/>
        <v>0</v>
      </c>
      <c r="BO1652" s="312">
        <f t="shared" si="635"/>
        <v>0</v>
      </c>
      <c r="BP1652" s="313">
        <f t="shared" si="636"/>
        <v>0</v>
      </c>
      <c r="BQ1652" s="314">
        <f t="shared" si="641"/>
        <v>0</v>
      </c>
      <c r="BR1652" s="311">
        <f t="shared" si="637"/>
        <v>0</v>
      </c>
      <c r="BS1652" s="312">
        <f t="shared" si="638"/>
        <v>0</v>
      </c>
      <c r="BT1652" s="313">
        <f t="shared" si="639"/>
        <v>0</v>
      </c>
      <c r="BU1652" s="314">
        <f t="shared" si="642"/>
        <v>0</v>
      </c>
      <c r="BV1652" s="247">
        <f t="shared" si="643"/>
        <v>0</v>
      </c>
      <c r="BW1652" s="310" t="str">
        <f>IF(BV1652=0,"",
IF(SUM($BV$1089:BV1652)=1,BX1652,
IF($BV$1664&gt;SUM($BV$1089:BV1652),_xlfn.CONCAT(", ",BX1652),
IF($BV$1664=SUM($BV$1089:BV1652),_xlfn.CONCAT(" y ",BX1652)))))</f>
        <v/>
      </c>
      <c r="BX1652" s="421">
        <v>564</v>
      </c>
      <c r="BY1652"/>
      <c r="BZ1652"/>
      <c r="CA1652"/>
      <c r="CB1652"/>
      <c r="CC1652"/>
      <c r="CD1652"/>
      <c r="CE1652"/>
      <c r="CF1652"/>
      <c r="CG1652"/>
      <c r="CH1652"/>
      <c r="CI1652"/>
      <c r="CJ1652"/>
      <c r="CK1652"/>
      <c r="CL1652"/>
      <c r="CM1652"/>
      <c r="CN1652"/>
      <c r="CO1652"/>
      <c r="CP1652"/>
      <c r="CQ1652"/>
      <c r="CR1652"/>
      <c r="CS1652"/>
      <c r="CT1652"/>
      <c r="CU1652"/>
      <c r="CV1652"/>
      <c r="CW1652"/>
      <c r="CX1652"/>
      <c r="CY1652"/>
      <c r="CZ1652"/>
      <c r="DA1652"/>
      <c r="DB1652"/>
      <c r="DC1652"/>
      <c r="DD1652"/>
      <c r="DE1652"/>
      <c r="DF1652"/>
      <c r="DG1652"/>
      <c r="DH1652"/>
      <c r="DI1652"/>
      <c r="DJ1652"/>
      <c r="DK1652"/>
      <c r="DL1652"/>
      <c r="DM1652"/>
      <c r="DN1652"/>
      <c r="DO1652"/>
      <c r="DP1652"/>
      <c r="DQ1652"/>
      <c r="DR1652"/>
      <c r="DS1652"/>
      <c r="DT1652"/>
      <c r="DU1652"/>
      <c r="DV1652"/>
      <c r="DW1652"/>
      <c r="DX1652"/>
      <c r="DY1652"/>
      <c r="DZ1652"/>
      <c r="EA1652"/>
      <c r="EB1652"/>
      <c r="EC1652"/>
    </row>
    <row r="1653" spans="1:133" ht="14.25">
      <c r="A1653" s="405"/>
      <c r="B1653" s="6"/>
      <c r="C1653" s="421" t="s">
        <v>7230</v>
      </c>
      <c r="D1653" s="668" t="str">
        <f>IF($AC$1082="","",IF(HLOOKUP($AC$1082,Presentación!$AQ$3:$BV$574,Presentación!AP568)="","",HLOOKUP($AC$1082,Presentación!$AQ$3:$BV$574,Presentación!AP568,0)))</f>
        <v/>
      </c>
      <c r="E1653" s="669"/>
      <c r="F1653" s="670"/>
      <c r="G1653" s="763" t="str">
        <f>IF($AC$1082="","",IF(HLOOKUP($AC$1082,Presentación!$BZ$3:$DE$574,Presentación!AP568,0)="","",HLOOKUP($AC$1082,Presentación!$BZ$3:$DE$574,Presentación!AP568,0)))</f>
        <v/>
      </c>
      <c r="H1653" s="669"/>
      <c r="I1653" s="669"/>
      <c r="J1653" s="669"/>
      <c r="K1653" s="669"/>
      <c r="L1653" s="670"/>
      <c r="M1653" s="112"/>
      <c r="N1653" s="112"/>
      <c r="O1653" s="112"/>
      <c r="P1653" s="112"/>
      <c r="Q1653" s="112"/>
      <c r="R1653" s="112"/>
      <c r="S1653" s="112"/>
      <c r="T1653" s="112"/>
      <c r="U1653" s="112"/>
      <c r="V1653" s="112"/>
      <c r="W1653" s="112"/>
      <c r="X1653" s="112"/>
      <c r="Y1653" s="112"/>
      <c r="Z1653" s="112"/>
      <c r="AA1653" s="112"/>
      <c r="AB1653" s="112"/>
      <c r="AC1653" s="112"/>
      <c r="AD1653" s="112"/>
      <c r="AE1653" s="93"/>
      <c r="AG1653">
        <f t="shared" si="605"/>
        <v>0</v>
      </c>
      <c r="AH1653" s="247">
        <f t="shared" si="606"/>
        <v>0</v>
      </c>
      <c r="AI1653" s="310" t="str">
        <f>IF(AH1653=0,"",
IF(SUM($AH$1088:AH1653)=1,AJ1653,
IF($AH$1663&gt;SUM($AH$1088:AH1653),_xlfn.CONCAT(", ",AJ1653),
IF($AH$1663=SUM($AH$1088:AH1653),_xlfn.CONCAT(" y ",AJ1653)))))</f>
        <v/>
      </c>
      <c r="AJ1653" s="421">
        <v>566</v>
      </c>
      <c r="AK1653">
        <f t="shared" si="604"/>
        <v>0</v>
      </c>
      <c r="AL1653">
        <f t="shared" si="607"/>
        <v>0</v>
      </c>
      <c r="AM1653">
        <f t="shared" si="608"/>
        <v>0</v>
      </c>
      <c r="AN1653">
        <f t="shared" si="609"/>
        <v>0</v>
      </c>
      <c r="AO1653">
        <f t="shared" si="610"/>
        <v>0</v>
      </c>
      <c r="AP1653">
        <f t="shared" si="611"/>
        <v>0</v>
      </c>
      <c r="AQ1653">
        <f t="shared" si="612"/>
        <v>0</v>
      </c>
      <c r="AR1653">
        <f t="shared" si="613"/>
        <v>0</v>
      </c>
      <c r="AS1653">
        <f t="shared" si="614"/>
        <v>0</v>
      </c>
      <c r="AT1653">
        <f t="shared" si="615"/>
        <v>0</v>
      </c>
      <c r="AU1653">
        <f t="shared" si="616"/>
        <v>0</v>
      </c>
      <c r="AV1653">
        <f t="shared" si="617"/>
        <v>0</v>
      </c>
      <c r="AW1653">
        <f t="shared" si="618"/>
        <v>0</v>
      </c>
      <c r="AX1653">
        <f t="shared" si="619"/>
        <v>0</v>
      </c>
      <c r="AY1653">
        <f t="shared" si="620"/>
        <v>0</v>
      </c>
      <c r="AZ1653">
        <f t="shared" si="621"/>
        <v>0</v>
      </c>
      <c r="BA1653">
        <f t="shared" si="622"/>
        <v>0</v>
      </c>
      <c r="BB1653">
        <f t="shared" si="623"/>
        <v>0</v>
      </c>
      <c r="BC1653">
        <f t="shared" si="624"/>
        <v>0</v>
      </c>
      <c r="BD1653">
        <f t="shared" si="625"/>
        <v>0</v>
      </c>
      <c r="BE1653">
        <f t="shared" si="626"/>
        <v>0</v>
      </c>
      <c r="BF1653">
        <f t="shared" si="627"/>
        <v>0</v>
      </c>
      <c r="BG1653">
        <f t="shared" si="628"/>
        <v>0</v>
      </c>
      <c r="BH1653">
        <f t="shared" si="629"/>
        <v>0</v>
      </c>
      <c r="BI1653">
        <f t="shared" si="630"/>
        <v>0</v>
      </c>
      <c r="BJ1653" s="311">
        <f t="shared" si="631"/>
        <v>0</v>
      </c>
      <c r="BK1653" s="312">
        <f t="shared" si="632"/>
        <v>0</v>
      </c>
      <c r="BL1653" s="313">
        <f t="shared" si="633"/>
        <v>0</v>
      </c>
      <c r="BM1653" s="314">
        <f t="shared" si="640"/>
        <v>0</v>
      </c>
      <c r="BN1653" s="311">
        <f t="shared" si="634"/>
        <v>0</v>
      </c>
      <c r="BO1653" s="312">
        <f t="shared" si="635"/>
        <v>0</v>
      </c>
      <c r="BP1653" s="313">
        <f t="shared" si="636"/>
        <v>0</v>
      </c>
      <c r="BQ1653" s="314">
        <f t="shared" si="641"/>
        <v>0</v>
      </c>
      <c r="BR1653" s="311">
        <f t="shared" si="637"/>
        <v>0</v>
      </c>
      <c r="BS1653" s="312">
        <f t="shared" si="638"/>
        <v>0</v>
      </c>
      <c r="BT1653" s="313">
        <f t="shared" si="639"/>
        <v>0</v>
      </c>
      <c r="BU1653" s="314">
        <f t="shared" si="642"/>
        <v>0</v>
      </c>
      <c r="BV1653" s="247">
        <f t="shared" si="643"/>
        <v>0</v>
      </c>
      <c r="BW1653" s="310" t="str">
        <f>IF(BV1653=0,"",
IF(SUM($BV$1089:BV1653)=1,BX1653,
IF($BV$1664&gt;SUM($BV$1089:BV1653),_xlfn.CONCAT(", ",BX1653),
IF($BV$1664=SUM($BV$1089:BV1653),_xlfn.CONCAT(" y ",BX1653)))))</f>
        <v/>
      </c>
      <c r="BX1653" s="421">
        <v>565</v>
      </c>
      <c r="BY1653"/>
      <c r="BZ1653"/>
      <c r="CA1653"/>
      <c r="CB1653"/>
      <c r="CC1653"/>
      <c r="CD1653"/>
      <c r="CE1653"/>
      <c r="CF1653"/>
      <c r="CG1653"/>
      <c r="CH1653"/>
      <c r="CI1653"/>
      <c r="CJ1653"/>
      <c r="CK1653"/>
      <c r="CL1653"/>
      <c r="CM1653"/>
      <c r="CN1653"/>
      <c r="CO1653"/>
      <c r="CP1653"/>
      <c r="CQ1653"/>
      <c r="CR1653"/>
      <c r="CS1653"/>
      <c r="CT1653"/>
      <c r="CU1653"/>
      <c r="CV1653"/>
      <c r="CW1653"/>
      <c r="CX1653"/>
      <c r="CY1653"/>
      <c r="CZ1653"/>
      <c r="DA1653"/>
      <c r="DB1653"/>
      <c r="DC1653"/>
      <c r="DD1653"/>
      <c r="DE1653"/>
      <c r="DF1653"/>
      <c r="DG1653"/>
      <c r="DH1653"/>
      <c r="DI1653"/>
      <c r="DJ1653"/>
      <c r="DK1653"/>
      <c r="DL1653"/>
      <c r="DM1653"/>
      <c r="DN1653"/>
      <c r="DO1653"/>
      <c r="DP1653"/>
      <c r="DQ1653"/>
      <c r="DR1653"/>
      <c r="DS1653"/>
      <c r="DT1653"/>
      <c r="DU1653"/>
      <c r="DV1653"/>
      <c r="DW1653"/>
      <c r="DX1653"/>
      <c r="DY1653"/>
      <c r="DZ1653"/>
      <c r="EA1653"/>
      <c r="EB1653"/>
      <c r="EC1653"/>
    </row>
    <row r="1654" spans="1:133" ht="14.25">
      <c r="A1654" s="405"/>
      <c r="B1654" s="6"/>
      <c r="C1654" s="421" t="s">
        <v>7231</v>
      </c>
      <c r="D1654" s="668" t="str">
        <f>IF($AC$1082="","",IF(HLOOKUP($AC$1082,Presentación!$AQ$3:$BV$574,Presentación!AP569)="","",HLOOKUP($AC$1082,Presentación!$AQ$3:$BV$574,Presentación!AP569,0)))</f>
        <v/>
      </c>
      <c r="E1654" s="669"/>
      <c r="F1654" s="670"/>
      <c r="G1654" s="763" t="str">
        <f>IF($AC$1082="","",IF(HLOOKUP($AC$1082,Presentación!$BZ$3:$DE$574,Presentación!AP569,0)="","",HLOOKUP($AC$1082,Presentación!$BZ$3:$DE$574,Presentación!AP569,0)))</f>
        <v/>
      </c>
      <c r="H1654" s="669"/>
      <c r="I1654" s="669"/>
      <c r="J1654" s="669"/>
      <c r="K1654" s="669"/>
      <c r="L1654" s="670"/>
      <c r="M1654" s="112"/>
      <c r="N1654" s="112"/>
      <c r="O1654" s="112"/>
      <c r="P1654" s="112"/>
      <c r="Q1654" s="112"/>
      <c r="R1654" s="112"/>
      <c r="S1654" s="112"/>
      <c r="T1654" s="112"/>
      <c r="U1654" s="112"/>
      <c r="V1654" s="112"/>
      <c r="W1654" s="112"/>
      <c r="X1654" s="112"/>
      <c r="Y1654" s="112"/>
      <c r="Z1654" s="112"/>
      <c r="AA1654" s="112"/>
      <c r="AB1654" s="112"/>
      <c r="AC1654" s="112"/>
      <c r="AD1654" s="112"/>
      <c r="AE1654" s="93"/>
      <c r="AG1654">
        <f t="shared" si="605"/>
        <v>0</v>
      </c>
      <c r="AH1654" s="247">
        <f t="shared" si="606"/>
        <v>0</v>
      </c>
      <c r="AI1654" s="310" t="str">
        <f>IF(AH1654=0,"",
IF(SUM($AH$1088:AH1654)=1,AJ1654,
IF($AH$1663&gt;SUM($AH$1088:AH1654),_xlfn.CONCAT(", ",AJ1654),
IF($AH$1663=SUM($AH$1088:AH1654),_xlfn.CONCAT(" y ",AJ1654)))))</f>
        <v/>
      </c>
      <c r="AJ1654" s="421">
        <v>567</v>
      </c>
      <c r="AK1654">
        <f t="shared" si="604"/>
        <v>0</v>
      </c>
      <c r="AL1654">
        <f t="shared" si="607"/>
        <v>0</v>
      </c>
      <c r="AM1654">
        <f t="shared" si="608"/>
        <v>0</v>
      </c>
      <c r="AN1654">
        <f t="shared" si="609"/>
        <v>0</v>
      </c>
      <c r="AO1654">
        <f t="shared" si="610"/>
        <v>0</v>
      </c>
      <c r="AP1654">
        <f t="shared" si="611"/>
        <v>0</v>
      </c>
      <c r="AQ1654">
        <f t="shared" si="612"/>
        <v>0</v>
      </c>
      <c r="AR1654">
        <f t="shared" si="613"/>
        <v>0</v>
      </c>
      <c r="AS1654">
        <f t="shared" si="614"/>
        <v>0</v>
      </c>
      <c r="AT1654">
        <f t="shared" si="615"/>
        <v>0</v>
      </c>
      <c r="AU1654">
        <f t="shared" si="616"/>
        <v>0</v>
      </c>
      <c r="AV1654">
        <f t="shared" si="617"/>
        <v>0</v>
      </c>
      <c r="AW1654">
        <f t="shared" si="618"/>
        <v>0</v>
      </c>
      <c r="AX1654">
        <f t="shared" si="619"/>
        <v>0</v>
      </c>
      <c r="AY1654">
        <f t="shared" si="620"/>
        <v>0</v>
      </c>
      <c r="AZ1654">
        <f t="shared" si="621"/>
        <v>0</v>
      </c>
      <c r="BA1654">
        <f t="shared" si="622"/>
        <v>0</v>
      </c>
      <c r="BB1654">
        <f t="shared" si="623"/>
        <v>0</v>
      </c>
      <c r="BC1654">
        <f t="shared" si="624"/>
        <v>0</v>
      </c>
      <c r="BD1654">
        <f t="shared" si="625"/>
        <v>0</v>
      </c>
      <c r="BE1654">
        <f t="shared" si="626"/>
        <v>0</v>
      </c>
      <c r="BF1654">
        <f t="shared" si="627"/>
        <v>0</v>
      </c>
      <c r="BG1654">
        <f t="shared" si="628"/>
        <v>0</v>
      </c>
      <c r="BH1654">
        <f t="shared" si="629"/>
        <v>0</v>
      </c>
      <c r="BI1654">
        <f t="shared" si="630"/>
        <v>0</v>
      </c>
      <c r="BJ1654" s="311">
        <f t="shared" si="631"/>
        <v>0</v>
      </c>
      <c r="BK1654" s="312">
        <f t="shared" si="632"/>
        <v>0</v>
      </c>
      <c r="BL1654" s="313">
        <f t="shared" si="633"/>
        <v>0</v>
      </c>
      <c r="BM1654" s="314">
        <f t="shared" si="640"/>
        <v>0</v>
      </c>
      <c r="BN1654" s="311">
        <f t="shared" si="634"/>
        <v>0</v>
      </c>
      <c r="BO1654" s="312">
        <f t="shared" si="635"/>
        <v>0</v>
      </c>
      <c r="BP1654" s="313">
        <f t="shared" si="636"/>
        <v>0</v>
      </c>
      <c r="BQ1654" s="314">
        <f t="shared" si="641"/>
        <v>0</v>
      </c>
      <c r="BR1654" s="311">
        <f t="shared" si="637"/>
        <v>0</v>
      </c>
      <c r="BS1654" s="312">
        <f t="shared" si="638"/>
        <v>0</v>
      </c>
      <c r="BT1654" s="313">
        <f t="shared" si="639"/>
        <v>0</v>
      </c>
      <c r="BU1654" s="314">
        <f t="shared" si="642"/>
        <v>0</v>
      </c>
      <c r="BV1654" s="247">
        <f t="shared" si="643"/>
        <v>0</v>
      </c>
      <c r="BW1654" s="310" t="str">
        <f>IF(BV1654=0,"",
IF(SUM($BV$1089:BV1654)=1,BX1654,
IF($BV$1664&gt;SUM($BV$1089:BV1654),_xlfn.CONCAT(", ",BX1654),
IF($BV$1664=SUM($BV$1089:BV1654),_xlfn.CONCAT(" y ",BX1654)))))</f>
        <v/>
      </c>
      <c r="BX1654" s="421">
        <v>566</v>
      </c>
      <c r="BY1654"/>
      <c r="BZ1654"/>
      <c r="CA1654"/>
      <c r="CB1654"/>
      <c r="CC1654"/>
      <c r="CD1654"/>
      <c r="CE1654"/>
      <c r="CF1654"/>
      <c r="CG1654"/>
      <c r="CH1654"/>
      <c r="CI1654"/>
      <c r="CJ1654"/>
      <c r="CK1654"/>
      <c r="CL1654"/>
      <c r="CM1654"/>
      <c r="CN1654"/>
      <c r="CO1654"/>
      <c r="CP1654"/>
      <c r="CQ1654"/>
      <c r="CR1654"/>
      <c r="CS1654"/>
      <c r="CT1654"/>
      <c r="CU1654"/>
      <c r="CV1654"/>
      <c r="CW1654"/>
      <c r="CX1654"/>
      <c r="CY1654"/>
      <c r="CZ1654"/>
      <c r="DA1654"/>
      <c r="DB1654"/>
      <c r="DC1654"/>
      <c r="DD1654"/>
      <c r="DE1654"/>
      <c r="DF1654"/>
      <c r="DG1654"/>
      <c r="DH1654"/>
      <c r="DI1654"/>
      <c r="DJ1654"/>
      <c r="DK1654"/>
      <c r="DL1654"/>
      <c r="DM1654"/>
      <c r="DN1654"/>
      <c r="DO1654"/>
      <c r="DP1654"/>
      <c r="DQ1654"/>
      <c r="DR1654"/>
      <c r="DS1654"/>
      <c r="DT1654"/>
      <c r="DU1654"/>
      <c r="DV1654"/>
      <c r="DW1654"/>
      <c r="DX1654"/>
      <c r="DY1654"/>
      <c r="DZ1654"/>
      <c r="EA1654"/>
      <c r="EB1654"/>
      <c r="EC1654"/>
    </row>
    <row r="1655" spans="1:133" ht="14.25">
      <c r="A1655" s="405"/>
      <c r="B1655" s="6"/>
      <c r="C1655" s="421" t="s">
        <v>7232</v>
      </c>
      <c r="D1655" s="668" t="str">
        <f>IF($AC$1082="","",IF(HLOOKUP($AC$1082,Presentación!$AQ$3:$BV$574,Presentación!AP570)="","",HLOOKUP($AC$1082,Presentación!$AQ$3:$BV$574,Presentación!AP570,0)))</f>
        <v/>
      </c>
      <c r="E1655" s="669"/>
      <c r="F1655" s="670"/>
      <c r="G1655" s="763" t="str">
        <f>IF($AC$1082="","",IF(HLOOKUP($AC$1082,Presentación!$BZ$3:$DE$574,Presentación!AP570,0)="","",HLOOKUP($AC$1082,Presentación!$BZ$3:$DE$574,Presentación!AP570,0)))</f>
        <v/>
      </c>
      <c r="H1655" s="669"/>
      <c r="I1655" s="669"/>
      <c r="J1655" s="669"/>
      <c r="K1655" s="669"/>
      <c r="L1655" s="670"/>
      <c r="M1655" s="112"/>
      <c r="N1655" s="112"/>
      <c r="O1655" s="112"/>
      <c r="P1655" s="112"/>
      <c r="Q1655" s="112"/>
      <c r="R1655" s="112"/>
      <c r="S1655" s="112"/>
      <c r="T1655" s="112"/>
      <c r="U1655" s="112"/>
      <c r="V1655" s="112"/>
      <c r="W1655" s="112"/>
      <c r="X1655" s="112"/>
      <c r="Y1655" s="112"/>
      <c r="Z1655" s="112"/>
      <c r="AA1655" s="112"/>
      <c r="AB1655" s="112"/>
      <c r="AC1655" s="112"/>
      <c r="AD1655" s="112"/>
      <c r="AE1655" s="93"/>
      <c r="AG1655">
        <f t="shared" si="605"/>
        <v>0</v>
      </c>
      <c r="AH1655" s="247">
        <f t="shared" si="606"/>
        <v>0</v>
      </c>
      <c r="AI1655" s="310" t="str">
        <f>IF(AH1655=0,"",
IF(SUM($AH$1088:AH1655)=1,AJ1655,
IF($AH$1663&gt;SUM($AH$1088:AH1655),_xlfn.CONCAT(", ",AJ1655),
IF($AH$1663=SUM($AH$1088:AH1655),_xlfn.CONCAT(" y ",AJ1655)))))</f>
        <v/>
      </c>
      <c r="AJ1655" s="421">
        <v>568</v>
      </c>
      <c r="AK1655">
        <f t="shared" si="604"/>
        <v>0</v>
      </c>
      <c r="AL1655">
        <f t="shared" si="607"/>
        <v>0</v>
      </c>
      <c r="AM1655">
        <f t="shared" si="608"/>
        <v>0</v>
      </c>
      <c r="AN1655">
        <f t="shared" si="609"/>
        <v>0</v>
      </c>
      <c r="AO1655">
        <f t="shared" si="610"/>
        <v>0</v>
      </c>
      <c r="AP1655">
        <f t="shared" si="611"/>
        <v>0</v>
      </c>
      <c r="AQ1655">
        <f t="shared" si="612"/>
        <v>0</v>
      </c>
      <c r="AR1655">
        <f t="shared" si="613"/>
        <v>0</v>
      </c>
      <c r="AS1655">
        <f t="shared" si="614"/>
        <v>0</v>
      </c>
      <c r="AT1655">
        <f t="shared" si="615"/>
        <v>0</v>
      </c>
      <c r="AU1655">
        <f t="shared" si="616"/>
        <v>0</v>
      </c>
      <c r="AV1655">
        <f t="shared" si="617"/>
        <v>0</v>
      </c>
      <c r="AW1655">
        <f t="shared" si="618"/>
        <v>0</v>
      </c>
      <c r="AX1655">
        <f t="shared" si="619"/>
        <v>0</v>
      </c>
      <c r="AY1655">
        <f t="shared" si="620"/>
        <v>0</v>
      </c>
      <c r="AZ1655">
        <f t="shared" si="621"/>
        <v>0</v>
      </c>
      <c r="BA1655">
        <f t="shared" si="622"/>
        <v>0</v>
      </c>
      <c r="BB1655">
        <f t="shared" si="623"/>
        <v>0</v>
      </c>
      <c r="BC1655">
        <f t="shared" si="624"/>
        <v>0</v>
      </c>
      <c r="BD1655">
        <f t="shared" si="625"/>
        <v>0</v>
      </c>
      <c r="BE1655">
        <f t="shared" si="626"/>
        <v>0</v>
      </c>
      <c r="BF1655">
        <f t="shared" si="627"/>
        <v>0</v>
      </c>
      <c r="BG1655">
        <f t="shared" si="628"/>
        <v>0</v>
      </c>
      <c r="BH1655">
        <f t="shared" si="629"/>
        <v>0</v>
      </c>
      <c r="BI1655">
        <f t="shared" si="630"/>
        <v>0</v>
      </c>
      <c r="BJ1655" s="311">
        <f t="shared" si="631"/>
        <v>0</v>
      </c>
      <c r="BK1655" s="312">
        <f t="shared" si="632"/>
        <v>0</v>
      </c>
      <c r="BL1655" s="313">
        <f t="shared" si="633"/>
        <v>0</v>
      </c>
      <c r="BM1655" s="314">
        <f t="shared" si="640"/>
        <v>0</v>
      </c>
      <c r="BN1655" s="311">
        <f t="shared" si="634"/>
        <v>0</v>
      </c>
      <c r="BO1655" s="312">
        <f t="shared" si="635"/>
        <v>0</v>
      </c>
      <c r="BP1655" s="313">
        <f t="shared" si="636"/>
        <v>0</v>
      </c>
      <c r="BQ1655" s="314">
        <f t="shared" si="641"/>
        <v>0</v>
      </c>
      <c r="BR1655" s="311">
        <f t="shared" si="637"/>
        <v>0</v>
      </c>
      <c r="BS1655" s="312">
        <f t="shared" si="638"/>
        <v>0</v>
      </c>
      <c r="BT1655" s="313">
        <f t="shared" si="639"/>
        <v>0</v>
      </c>
      <c r="BU1655" s="314">
        <f t="shared" si="642"/>
        <v>0</v>
      </c>
      <c r="BV1655" s="247">
        <f t="shared" si="643"/>
        <v>0</v>
      </c>
      <c r="BW1655" s="310" t="str">
        <f>IF(BV1655=0,"",
IF(SUM($BV$1089:BV1655)=1,BX1655,
IF($BV$1664&gt;SUM($BV$1089:BV1655),_xlfn.CONCAT(", ",BX1655),
IF($BV$1664=SUM($BV$1089:BV1655),_xlfn.CONCAT(" y ",BX1655)))))</f>
        <v/>
      </c>
      <c r="BX1655" s="421">
        <v>567</v>
      </c>
      <c r="BY1655"/>
      <c r="BZ1655"/>
      <c r="CA1655"/>
      <c r="CB1655"/>
      <c r="CC1655"/>
      <c r="CD1655"/>
      <c r="CE1655"/>
      <c r="CF1655"/>
      <c r="CG1655"/>
      <c r="CH1655"/>
      <c r="CI1655"/>
      <c r="CJ1655"/>
      <c r="CK1655"/>
      <c r="CL1655"/>
      <c r="CM1655"/>
      <c r="CN1655"/>
      <c r="CO1655"/>
      <c r="CP1655"/>
      <c r="CQ1655"/>
      <c r="CR1655"/>
      <c r="CS1655"/>
      <c r="CT1655"/>
      <c r="CU1655"/>
      <c r="CV1655"/>
      <c r="CW1655"/>
      <c r="CX1655"/>
      <c r="CY1655"/>
      <c r="CZ1655"/>
      <c r="DA1655"/>
      <c r="DB1655"/>
      <c r="DC1655"/>
      <c r="DD1655"/>
      <c r="DE1655"/>
      <c r="DF1655"/>
      <c r="DG1655"/>
      <c r="DH1655"/>
      <c r="DI1655"/>
      <c r="DJ1655"/>
      <c r="DK1655"/>
      <c r="DL1655"/>
      <c r="DM1655"/>
      <c r="DN1655"/>
      <c r="DO1655"/>
      <c r="DP1655"/>
      <c r="DQ1655"/>
      <c r="DR1655"/>
      <c r="DS1655"/>
      <c r="DT1655"/>
      <c r="DU1655"/>
      <c r="DV1655"/>
      <c r="DW1655"/>
      <c r="DX1655"/>
      <c r="DY1655"/>
      <c r="DZ1655"/>
      <c r="EA1655"/>
      <c r="EB1655"/>
      <c r="EC1655"/>
    </row>
    <row r="1656" spans="1:133" ht="14.25">
      <c r="A1656" s="405"/>
      <c r="B1656" s="6"/>
      <c r="C1656" s="421" t="s">
        <v>7233</v>
      </c>
      <c r="D1656" s="668" t="str">
        <f>IF($AC$1082="","",IF(HLOOKUP($AC$1082,Presentación!$AQ$3:$BV$574,Presentación!AP571)="","",HLOOKUP($AC$1082,Presentación!$AQ$3:$BV$574,Presentación!AP571,0)))</f>
        <v/>
      </c>
      <c r="E1656" s="669"/>
      <c r="F1656" s="670"/>
      <c r="G1656" s="763" t="str">
        <f>IF($AC$1082="","",IF(HLOOKUP($AC$1082,Presentación!$BZ$3:$DE$574,Presentación!AP571,0)="","",HLOOKUP($AC$1082,Presentación!$BZ$3:$DE$574,Presentación!AP571,0)))</f>
        <v/>
      </c>
      <c r="H1656" s="669"/>
      <c r="I1656" s="669"/>
      <c r="J1656" s="669"/>
      <c r="K1656" s="669"/>
      <c r="L1656" s="670"/>
      <c r="M1656" s="112"/>
      <c r="N1656" s="112"/>
      <c r="O1656" s="112"/>
      <c r="P1656" s="112"/>
      <c r="Q1656" s="112"/>
      <c r="R1656" s="112"/>
      <c r="S1656" s="112"/>
      <c r="T1656" s="112"/>
      <c r="U1656" s="112"/>
      <c r="V1656" s="112"/>
      <c r="W1656" s="112"/>
      <c r="X1656" s="112"/>
      <c r="Y1656" s="112"/>
      <c r="Z1656" s="112"/>
      <c r="AA1656" s="112"/>
      <c r="AB1656" s="112"/>
      <c r="AC1656" s="112"/>
      <c r="AD1656" s="112"/>
      <c r="AE1656" s="93"/>
      <c r="AG1656">
        <f t="shared" si="605"/>
        <v>0</v>
      </c>
      <c r="AH1656" s="247">
        <f t="shared" si="606"/>
        <v>0</v>
      </c>
      <c r="AI1656" s="310" t="str">
        <f>IF(AH1656=0,"",
IF(SUM($AH$1088:AH1656)=1,AJ1656,
IF($AH$1663&gt;SUM($AH$1088:AH1656),_xlfn.CONCAT(", ",AJ1656),
IF($AH$1663=SUM($AH$1088:AH1656),_xlfn.CONCAT(" y ",AJ1656)))))</f>
        <v/>
      </c>
      <c r="AJ1656" s="421">
        <v>569</v>
      </c>
      <c r="AK1656">
        <f t="shared" si="604"/>
        <v>0</v>
      </c>
      <c r="AL1656">
        <f t="shared" si="607"/>
        <v>0</v>
      </c>
      <c r="AM1656">
        <f t="shared" si="608"/>
        <v>0</v>
      </c>
      <c r="AN1656">
        <f t="shared" si="609"/>
        <v>0</v>
      </c>
      <c r="AO1656">
        <f t="shared" si="610"/>
        <v>0</v>
      </c>
      <c r="AP1656">
        <f t="shared" si="611"/>
        <v>0</v>
      </c>
      <c r="AQ1656">
        <f t="shared" si="612"/>
        <v>0</v>
      </c>
      <c r="AR1656">
        <f t="shared" si="613"/>
        <v>0</v>
      </c>
      <c r="AS1656">
        <f t="shared" si="614"/>
        <v>0</v>
      </c>
      <c r="AT1656">
        <f t="shared" si="615"/>
        <v>0</v>
      </c>
      <c r="AU1656">
        <f t="shared" si="616"/>
        <v>0</v>
      </c>
      <c r="AV1656">
        <f t="shared" si="617"/>
        <v>0</v>
      </c>
      <c r="AW1656">
        <f t="shared" si="618"/>
        <v>0</v>
      </c>
      <c r="AX1656">
        <f t="shared" si="619"/>
        <v>0</v>
      </c>
      <c r="AY1656">
        <f t="shared" si="620"/>
        <v>0</v>
      </c>
      <c r="AZ1656">
        <f t="shared" si="621"/>
        <v>0</v>
      </c>
      <c r="BA1656">
        <f t="shared" si="622"/>
        <v>0</v>
      </c>
      <c r="BB1656">
        <f t="shared" si="623"/>
        <v>0</v>
      </c>
      <c r="BC1656">
        <f t="shared" si="624"/>
        <v>0</v>
      </c>
      <c r="BD1656">
        <f t="shared" si="625"/>
        <v>0</v>
      </c>
      <c r="BE1656">
        <f t="shared" si="626"/>
        <v>0</v>
      </c>
      <c r="BF1656">
        <f t="shared" si="627"/>
        <v>0</v>
      </c>
      <c r="BG1656">
        <f t="shared" si="628"/>
        <v>0</v>
      </c>
      <c r="BH1656">
        <f t="shared" si="629"/>
        <v>0</v>
      </c>
      <c r="BI1656">
        <f t="shared" si="630"/>
        <v>0</v>
      </c>
      <c r="BJ1656" s="311">
        <f t="shared" si="631"/>
        <v>0</v>
      </c>
      <c r="BK1656" s="312">
        <f t="shared" si="632"/>
        <v>0</v>
      </c>
      <c r="BL1656" s="313">
        <f t="shared" si="633"/>
        <v>0</v>
      </c>
      <c r="BM1656" s="314">
        <f t="shared" si="640"/>
        <v>0</v>
      </c>
      <c r="BN1656" s="311">
        <f t="shared" si="634"/>
        <v>0</v>
      </c>
      <c r="BO1656" s="312">
        <f t="shared" si="635"/>
        <v>0</v>
      </c>
      <c r="BP1656" s="313">
        <f t="shared" si="636"/>
        <v>0</v>
      </c>
      <c r="BQ1656" s="314">
        <f t="shared" si="641"/>
        <v>0</v>
      </c>
      <c r="BR1656" s="311">
        <f t="shared" si="637"/>
        <v>0</v>
      </c>
      <c r="BS1656" s="312">
        <f t="shared" si="638"/>
        <v>0</v>
      </c>
      <c r="BT1656" s="313">
        <f t="shared" si="639"/>
        <v>0</v>
      </c>
      <c r="BU1656" s="314">
        <f t="shared" si="642"/>
        <v>0</v>
      </c>
      <c r="BV1656" s="247">
        <f t="shared" si="643"/>
        <v>0</v>
      </c>
      <c r="BW1656" s="310" t="str">
        <f>IF(BV1656=0,"",
IF(SUM($BV$1089:BV1656)=1,BX1656,
IF($BV$1664&gt;SUM($BV$1089:BV1656),_xlfn.CONCAT(", ",BX1656),
IF($BV$1664=SUM($BV$1089:BV1656),_xlfn.CONCAT(" y ",BX1656)))))</f>
        <v/>
      </c>
      <c r="BX1656" s="421">
        <v>568</v>
      </c>
      <c r="BY1656"/>
      <c r="BZ1656"/>
      <c r="CA1656"/>
      <c r="CB1656"/>
      <c r="CC1656"/>
      <c r="CD1656"/>
      <c r="CE1656"/>
      <c r="CF1656"/>
      <c r="CG1656"/>
      <c r="CH1656"/>
      <c r="CI1656"/>
      <c r="CJ1656"/>
      <c r="CK1656"/>
      <c r="CL1656"/>
      <c r="CM1656"/>
      <c r="CN1656"/>
      <c r="CO1656"/>
      <c r="CP1656"/>
      <c r="CQ1656"/>
      <c r="CR1656"/>
      <c r="CS1656"/>
      <c r="CT1656"/>
      <c r="CU1656"/>
      <c r="CV1656"/>
      <c r="CW1656"/>
      <c r="CX1656"/>
      <c r="CY1656"/>
      <c r="CZ1656"/>
      <c r="DA1656"/>
      <c r="DB1656"/>
      <c r="DC1656"/>
      <c r="DD1656"/>
      <c r="DE1656"/>
      <c r="DF1656"/>
      <c r="DG1656"/>
      <c r="DH1656"/>
      <c r="DI1656"/>
      <c r="DJ1656"/>
      <c r="DK1656"/>
      <c r="DL1656"/>
      <c r="DM1656"/>
      <c r="DN1656"/>
      <c r="DO1656"/>
      <c r="DP1656"/>
      <c r="DQ1656"/>
      <c r="DR1656"/>
      <c r="DS1656"/>
      <c r="DT1656"/>
      <c r="DU1656"/>
      <c r="DV1656"/>
      <c r="DW1656"/>
      <c r="DX1656"/>
      <c r="DY1656"/>
      <c r="DZ1656"/>
      <c r="EA1656"/>
      <c r="EB1656"/>
      <c r="EC1656"/>
    </row>
    <row r="1657" spans="1:133" ht="14.25">
      <c r="A1657" s="405"/>
      <c r="B1657" s="6"/>
      <c r="C1657" s="421" t="s">
        <v>7234</v>
      </c>
      <c r="D1657" s="668" t="str">
        <f>IF($AC$1082="","",IF(HLOOKUP($AC$1082,Presentación!$AQ$3:$BV$574,Presentación!AP572)="","",HLOOKUP($AC$1082,Presentación!$AQ$3:$BV$574,Presentación!AP572,0)))</f>
        <v/>
      </c>
      <c r="E1657" s="669"/>
      <c r="F1657" s="670"/>
      <c r="G1657" s="763" t="str">
        <f>IF($AC$1082="","",IF(HLOOKUP($AC$1082,Presentación!$BZ$3:$DE$574,Presentación!AP572,0)="","",HLOOKUP($AC$1082,Presentación!$BZ$3:$DE$574,Presentación!AP572,0)))</f>
        <v/>
      </c>
      <c r="H1657" s="669"/>
      <c r="I1657" s="669"/>
      <c r="J1657" s="669"/>
      <c r="K1657" s="669"/>
      <c r="L1657" s="670"/>
      <c r="M1657" s="112"/>
      <c r="N1657" s="112"/>
      <c r="O1657" s="112"/>
      <c r="P1657" s="112"/>
      <c r="Q1657" s="112"/>
      <c r="R1657" s="112"/>
      <c r="S1657" s="112"/>
      <c r="T1657" s="112"/>
      <c r="U1657" s="112"/>
      <c r="V1657" s="112"/>
      <c r="W1657" s="112"/>
      <c r="X1657" s="112"/>
      <c r="Y1657" s="112"/>
      <c r="Z1657" s="112"/>
      <c r="AA1657" s="112"/>
      <c r="AB1657" s="112"/>
      <c r="AC1657" s="112"/>
      <c r="AD1657" s="112"/>
      <c r="AE1657" s="93"/>
      <c r="AG1657">
        <f t="shared" si="605"/>
        <v>0</v>
      </c>
      <c r="AH1657" s="247">
        <f t="shared" si="606"/>
        <v>0</v>
      </c>
      <c r="AI1657" s="310" t="str">
        <f>IF(AH1657=0,"",
IF(SUM($AH$1088:AH1657)=1,AJ1657,
IF($AH$1663&gt;SUM($AH$1088:AH1657),_xlfn.CONCAT(", ",AJ1657),
IF($AH$1663=SUM($AH$1088:AH1657),_xlfn.CONCAT(" y ",AJ1657)))))</f>
        <v/>
      </c>
      <c r="AJ1657" s="421">
        <v>570</v>
      </c>
      <c r="AK1657">
        <f t="shared" si="604"/>
        <v>0</v>
      </c>
      <c r="AL1657">
        <f t="shared" si="607"/>
        <v>0</v>
      </c>
      <c r="AM1657">
        <f t="shared" si="608"/>
        <v>0</v>
      </c>
      <c r="AN1657">
        <f t="shared" si="609"/>
        <v>0</v>
      </c>
      <c r="AO1657">
        <f t="shared" si="610"/>
        <v>0</v>
      </c>
      <c r="AP1657">
        <f t="shared" si="611"/>
        <v>0</v>
      </c>
      <c r="AQ1657">
        <f t="shared" si="612"/>
        <v>0</v>
      </c>
      <c r="AR1657">
        <f t="shared" si="613"/>
        <v>0</v>
      </c>
      <c r="AS1657">
        <f t="shared" si="614"/>
        <v>0</v>
      </c>
      <c r="AT1657">
        <f t="shared" si="615"/>
        <v>0</v>
      </c>
      <c r="AU1657">
        <f t="shared" si="616"/>
        <v>0</v>
      </c>
      <c r="AV1657">
        <f t="shared" si="617"/>
        <v>0</v>
      </c>
      <c r="AW1657">
        <f t="shared" si="618"/>
        <v>0</v>
      </c>
      <c r="AX1657">
        <f t="shared" si="619"/>
        <v>0</v>
      </c>
      <c r="AY1657">
        <f t="shared" si="620"/>
        <v>0</v>
      </c>
      <c r="AZ1657">
        <f t="shared" si="621"/>
        <v>0</v>
      </c>
      <c r="BA1657">
        <f t="shared" si="622"/>
        <v>0</v>
      </c>
      <c r="BB1657">
        <f t="shared" si="623"/>
        <v>0</v>
      </c>
      <c r="BC1657">
        <f t="shared" si="624"/>
        <v>0</v>
      </c>
      <c r="BD1657">
        <f t="shared" si="625"/>
        <v>0</v>
      </c>
      <c r="BE1657">
        <f t="shared" si="626"/>
        <v>0</v>
      </c>
      <c r="BF1657">
        <f t="shared" si="627"/>
        <v>0</v>
      </c>
      <c r="BG1657">
        <f t="shared" si="628"/>
        <v>0</v>
      </c>
      <c r="BH1657">
        <f t="shared" si="629"/>
        <v>0</v>
      </c>
      <c r="BI1657">
        <f t="shared" si="630"/>
        <v>0</v>
      </c>
      <c r="BJ1657" s="311">
        <f t="shared" si="631"/>
        <v>0</v>
      </c>
      <c r="BK1657" s="312">
        <f t="shared" si="632"/>
        <v>0</v>
      </c>
      <c r="BL1657" s="313">
        <f t="shared" si="633"/>
        <v>0</v>
      </c>
      <c r="BM1657" s="314">
        <f t="shared" si="640"/>
        <v>0</v>
      </c>
      <c r="BN1657" s="311">
        <f t="shared" si="634"/>
        <v>0</v>
      </c>
      <c r="BO1657" s="312">
        <f t="shared" si="635"/>
        <v>0</v>
      </c>
      <c r="BP1657" s="313">
        <f t="shared" si="636"/>
        <v>0</v>
      </c>
      <c r="BQ1657" s="314">
        <f t="shared" si="641"/>
        <v>0</v>
      </c>
      <c r="BR1657" s="311">
        <f t="shared" si="637"/>
        <v>0</v>
      </c>
      <c r="BS1657" s="312">
        <f t="shared" si="638"/>
        <v>0</v>
      </c>
      <c r="BT1657" s="313">
        <f t="shared" si="639"/>
        <v>0</v>
      </c>
      <c r="BU1657" s="314">
        <f t="shared" si="642"/>
        <v>0</v>
      </c>
      <c r="BV1657" s="247">
        <f t="shared" si="643"/>
        <v>0</v>
      </c>
      <c r="BW1657" s="310" t="str">
        <f>IF(BV1657=0,"",
IF(SUM($BV$1089:BV1657)=1,BX1657,
IF($BV$1664&gt;SUM($BV$1089:BV1657),_xlfn.CONCAT(", ",BX1657),
IF($BV$1664=SUM($BV$1089:BV1657),_xlfn.CONCAT(" y ",BX1657)))))</f>
        <v/>
      </c>
      <c r="BX1657" s="421">
        <v>569</v>
      </c>
      <c r="BY1657"/>
      <c r="BZ1657"/>
      <c r="CA1657"/>
      <c r="CB1657"/>
      <c r="CC1657"/>
      <c r="CD1657"/>
      <c r="CE1657"/>
      <c r="CF1657"/>
      <c r="CG1657"/>
      <c r="CH1657"/>
      <c r="CI1657"/>
      <c r="CJ1657"/>
      <c r="CK1657"/>
      <c r="CL1657"/>
      <c r="CM1657"/>
      <c r="CN1657"/>
      <c r="CO1657"/>
      <c r="CP1657"/>
      <c r="CQ1657"/>
      <c r="CR1657"/>
      <c r="CS1657"/>
      <c r="CT1657"/>
      <c r="CU1657"/>
      <c r="CV1657"/>
      <c r="CW1657"/>
      <c r="CX1657"/>
      <c r="CY1657"/>
      <c r="CZ1657"/>
      <c r="DA1657"/>
      <c r="DB1657"/>
      <c r="DC1657"/>
      <c r="DD1657"/>
      <c r="DE1657"/>
      <c r="DF1657"/>
      <c r="DG1657"/>
      <c r="DH1657"/>
      <c r="DI1657"/>
      <c r="DJ1657"/>
      <c r="DK1657"/>
      <c r="DL1657"/>
      <c r="DM1657"/>
      <c r="DN1657"/>
      <c r="DO1657"/>
      <c r="DP1657"/>
      <c r="DQ1657"/>
      <c r="DR1657"/>
      <c r="DS1657"/>
      <c r="DT1657"/>
      <c r="DU1657"/>
      <c r="DV1657"/>
      <c r="DW1657"/>
      <c r="DX1657"/>
      <c r="DY1657"/>
      <c r="DZ1657"/>
      <c r="EA1657"/>
      <c r="EB1657"/>
      <c r="EC1657"/>
    </row>
    <row r="1658" spans="1:133" ht="14.25">
      <c r="A1658" s="405"/>
      <c r="B1658" s="6"/>
      <c r="C1658" s="421" t="s">
        <v>7235</v>
      </c>
      <c r="D1658" s="668" t="str">
        <f>IF($AC$1082="","",IF(HLOOKUP($AC$1082,Presentación!$AQ$3:$BV$574,Presentación!AP573)="","",HLOOKUP($AC$1082,Presentación!$AQ$3:$BV$574,Presentación!AP573,0)))</f>
        <v/>
      </c>
      <c r="E1658" s="669"/>
      <c r="F1658" s="670"/>
      <c r="G1658" s="763" t="str">
        <f>IF($AC$1082="","",IF(HLOOKUP($AC$1082,Presentación!$BZ$3:$DE$574,Presentación!AP573,0)="","",HLOOKUP($AC$1082,Presentación!$BZ$3:$DE$574,Presentación!AP573,0)))</f>
        <v/>
      </c>
      <c r="H1658" s="669"/>
      <c r="I1658" s="669"/>
      <c r="J1658" s="669"/>
      <c r="K1658" s="669"/>
      <c r="L1658" s="670"/>
      <c r="M1658" s="112"/>
      <c r="N1658" s="112"/>
      <c r="O1658" s="112"/>
      <c r="P1658" s="112"/>
      <c r="Q1658" s="112"/>
      <c r="R1658" s="112"/>
      <c r="S1658" s="112"/>
      <c r="T1658" s="112"/>
      <c r="U1658" s="112"/>
      <c r="V1658" s="112"/>
      <c r="W1658" s="112"/>
      <c r="X1658" s="112"/>
      <c r="Y1658" s="112"/>
      <c r="Z1658" s="112"/>
      <c r="AA1658" s="112"/>
      <c r="AB1658" s="112"/>
      <c r="AC1658" s="112"/>
      <c r="AD1658" s="112"/>
      <c r="AE1658" s="93"/>
      <c r="AG1658">
        <f t="shared" si="605"/>
        <v>0</v>
      </c>
      <c r="AH1658" s="247">
        <f t="shared" si="606"/>
        <v>0</v>
      </c>
      <c r="AI1658" s="310" t="str">
        <f>IF(AH1658=0,"",
IF(SUM($AH$1088:AH1658)=1,AJ1658,
IF($AH$1663&gt;SUM($AH$1088:AH1658),_xlfn.CONCAT(", ",AJ1658),
IF($AH$1663=SUM($AH$1088:AH1658),_xlfn.CONCAT(" y ",AJ1658)))))</f>
        <v/>
      </c>
      <c r="AJ1658" s="421">
        <v>571</v>
      </c>
      <c r="AK1658">
        <f t="shared" si="604"/>
        <v>0</v>
      </c>
      <c r="AL1658">
        <f t="shared" si="607"/>
        <v>0</v>
      </c>
      <c r="AM1658">
        <f t="shared" si="608"/>
        <v>0</v>
      </c>
      <c r="AN1658">
        <f t="shared" si="609"/>
        <v>0</v>
      </c>
      <c r="AO1658">
        <f t="shared" si="610"/>
        <v>0</v>
      </c>
      <c r="AP1658">
        <f t="shared" si="611"/>
        <v>0</v>
      </c>
      <c r="AQ1658">
        <f t="shared" si="612"/>
        <v>0</v>
      </c>
      <c r="AR1658">
        <f t="shared" si="613"/>
        <v>0</v>
      </c>
      <c r="AS1658">
        <f t="shared" si="614"/>
        <v>0</v>
      </c>
      <c r="AT1658">
        <f t="shared" si="615"/>
        <v>0</v>
      </c>
      <c r="AU1658">
        <f t="shared" si="616"/>
        <v>0</v>
      </c>
      <c r="AV1658">
        <f t="shared" si="617"/>
        <v>0</v>
      </c>
      <c r="AW1658">
        <f t="shared" si="618"/>
        <v>0</v>
      </c>
      <c r="AX1658">
        <f t="shared" si="619"/>
        <v>0</v>
      </c>
      <c r="AY1658">
        <f t="shared" si="620"/>
        <v>0</v>
      </c>
      <c r="AZ1658">
        <f t="shared" si="621"/>
        <v>0</v>
      </c>
      <c r="BA1658">
        <f t="shared" si="622"/>
        <v>0</v>
      </c>
      <c r="BB1658">
        <f t="shared" si="623"/>
        <v>0</v>
      </c>
      <c r="BC1658">
        <f t="shared" si="624"/>
        <v>0</v>
      </c>
      <c r="BD1658">
        <f t="shared" si="625"/>
        <v>0</v>
      </c>
      <c r="BE1658">
        <f t="shared" si="626"/>
        <v>0</v>
      </c>
      <c r="BF1658">
        <f t="shared" si="627"/>
        <v>0</v>
      </c>
      <c r="BG1658">
        <f t="shared" si="628"/>
        <v>0</v>
      </c>
      <c r="BH1658">
        <f t="shared" si="629"/>
        <v>0</v>
      </c>
      <c r="BI1658">
        <f t="shared" si="630"/>
        <v>0</v>
      </c>
      <c r="BJ1658" s="311">
        <f t="shared" si="631"/>
        <v>0</v>
      </c>
      <c r="BK1658" s="312">
        <f t="shared" si="632"/>
        <v>0</v>
      </c>
      <c r="BL1658" s="313">
        <f t="shared" si="633"/>
        <v>0</v>
      </c>
      <c r="BM1658" s="314">
        <f t="shared" si="640"/>
        <v>0</v>
      </c>
      <c r="BN1658" s="311">
        <f t="shared" si="634"/>
        <v>0</v>
      </c>
      <c r="BO1658" s="312">
        <f t="shared" si="635"/>
        <v>0</v>
      </c>
      <c r="BP1658" s="313">
        <f t="shared" si="636"/>
        <v>0</v>
      </c>
      <c r="BQ1658" s="314">
        <f t="shared" si="641"/>
        <v>0</v>
      </c>
      <c r="BR1658" s="311">
        <f t="shared" si="637"/>
        <v>0</v>
      </c>
      <c r="BS1658" s="312">
        <f t="shared" si="638"/>
        <v>0</v>
      </c>
      <c r="BT1658" s="313">
        <f t="shared" si="639"/>
        <v>0</v>
      </c>
      <c r="BU1658" s="314">
        <f t="shared" si="642"/>
        <v>0</v>
      </c>
      <c r="BV1658" s="247">
        <f t="shared" si="643"/>
        <v>0</v>
      </c>
      <c r="BW1658" s="310" t="str">
        <f>IF(BV1658=0,"",
IF(SUM($BV$1089:BV1658)=1,BX1658,
IF($BV$1664&gt;SUM($BV$1089:BV1658),_xlfn.CONCAT(", ",BX1658),
IF($BV$1664=SUM($BV$1089:BV1658),_xlfn.CONCAT(" y ",BX1658)))))</f>
        <v/>
      </c>
      <c r="BX1658" s="421">
        <v>570</v>
      </c>
      <c r="BY1658"/>
      <c r="BZ1658"/>
      <c r="CA1658"/>
      <c r="CB1658"/>
      <c r="CC1658"/>
      <c r="CD1658"/>
      <c r="CE1658"/>
      <c r="CF1658"/>
      <c r="CG1658"/>
      <c r="CH1658"/>
      <c r="CI1658"/>
      <c r="CJ1658"/>
      <c r="CK1658"/>
      <c r="CL1658"/>
      <c r="CM1658"/>
      <c r="CN1658"/>
      <c r="CO1658"/>
      <c r="CP1658"/>
      <c r="CQ1658"/>
      <c r="CR1658"/>
      <c r="CS1658"/>
      <c r="CT1658"/>
      <c r="CU1658"/>
      <c r="CV1658"/>
      <c r="CW1658"/>
      <c r="CX1658"/>
      <c r="CY1658"/>
      <c r="CZ1658"/>
      <c r="DA1658"/>
      <c r="DB1658"/>
      <c r="DC1658"/>
      <c r="DD1658"/>
      <c r="DE1658"/>
      <c r="DF1658"/>
      <c r="DG1658"/>
      <c r="DH1658"/>
      <c r="DI1658"/>
      <c r="DJ1658"/>
      <c r="DK1658"/>
      <c r="DL1658"/>
      <c r="DM1658"/>
      <c r="DN1658"/>
      <c r="DO1658"/>
      <c r="DP1658"/>
      <c r="DQ1658"/>
      <c r="DR1658"/>
      <c r="DS1658"/>
      <c r="DT1658"/>
      <c r="DU1658"/>
      <c r="DV1658"/>
      <c r="DW1658"/>
      <c r="DX1658"/>
      <c r="DY1658"/>
      <c r="DZ1658"/>
      <c r="EA1658"/>
      <c r="EB1658"/>
      <c r="EC1658"/>
    </row>
    <row r="1659" spans="1:133" ht="14.25">
      <c r="A1659" s="405"/>
      <c r="B1659" s="6"/>
      <c r="C1659" s="421" t="s">
        <v>7236</v>
      </c>
      <c r="D1659" s="668" t="str">
        <f>IF($AC$1082="","",IF(HLOOKUP($AC$1082,Presentación!$AQ$3:$BV$574,Presentación!AP574)="","",HLOOKUP($AC$1082,Presentación!$AQ$3:$BV$574,Presentación!AP574,0)))</f>
        <v/>
      </c>
      <c r="E1659" s="669"/>
      <c r="F1659" s="670"/>
      <c r="G1659" s="763" t="str">
        <f>IF($AC$1082="","",IF(HLOOKUP($AC$1082,Presentación!$BZ$3:$DE$574,Presentación!AP574,0)="","",HLOOKUP($AC$1082,Presentación!$BZ$3:$DE$574,Presentación!AP574,0)))</f>
        <v/>
      </c>
      <c r="H1659" s="669"/>
      <c r="I1659" s="669"/>
      <c r="J1659" s="669"/>
      <c r="K1659" s="669"/>
      <c r="L1659" s="670"/>
      <c r="M1659" s="112"/>
      <c r="N1659" s="112"/>
      <c r="O1659" s="112"/>
      <c r="P1659" s="112"/>
      <c r="Q1659" s="112"/>
      <c r="R1659" s="112"/>
      <c r="S1659" s="112"/>
      <c r="T1659" s="112"/>
      <c r="U1659" s="112"/>
      <c r="V1659" s="112"/>
      <c r="W1659" s="112"/>
      <c r="X1659" s="112"/>
      <c r="Y1659" s="112"/>
      <c r="Z1659" s="112"/>
      <c r="AA1659" s="112"/>
      <c r="AB1659" s="112"/>
      <c r="AC1659" s="112"/>
      <c r="AD1659" s="112"/>
      <c r="AE1659" s="93"/>
      <c r="AG1659">
        <f t="shared" si="605"/>
        <v>0</v>
      </c>
      <c r="AH1659" s="247">
        <f t="shared" si="606"/>
        <v>0</v>
      </c>
      <c r="AI1659" s="310" t="str">
        <f>IF(AH1659=0,"",
IF(SUM($AH$1088:AH1659)=1,AJ1659,
IF($AH$1663&gt;SUM($AH$1088:AH1659),_xlfn.CONCAT(", ",AJ1659),
IF($AH$1663=SUM($AH$1088:AH1659),_xlfn.CONCAT(" y ",AJ1659)))))</f>
        <v/>
      </c>
      <c r="AJ1659" s="421">
        <v>572</v>
      </c>
      <c r="AK1659">
        <f t="shared" si="604"/>
        <v>0</v>
      </c>
      <c r="AL1659">
        <f t="shared" si="607"/>
        <v>0</v>
      </c>
      <c r="AM1659">
        <f t="shared" si="608"/>
        <v>0</v>
      </c>
      <c r="AN1659">
        <f t="shared" si="609"/>
        <v>0</v>
      </c>
      <c r="AO1659">
        <f t="shared" si="610"/>
        <v>0</v>
      </c>
      <c r="AP1659">
        <f t="shared" si="611"/>
        <v>0</v>
      </c>
      <c r="AQ1659">
        <f t="shared" si="612"/>
        <v>0</v>
      </c>
      <c r="AR1659">
        <f t="shared" si="613"/>
        <v>0</v>
      </c>
      <c r="AS1659">
        <f t="shared" si="614"/>
        <v>0</v>
      </c>
      <c r="AT1659">
        <f t="shared" si="615"/>
        <v>0</v>
      </c>
      <c r="AU1659">
        <f t="shared" si="616"/>
        <v>0</v>
      </c>
      <c r="AV1659">
        <f t="shared" si="617"/>
        <v>0</v>
      </c>
      <c r="AW1659">
        <f t="shared" si="618"/>
        <v>0</v>
      </c>
      <c r="AX1659">
        <f t="shared" si="619"/>
        <v>0</v>
      </c>
      <c r="AY1659">
        <f t="shared" si="620"/>
        <v>0</v>
      </c>
      <c r="AZ1659">
        <f t="shared" si="621"/>
        <v>0</v>
      </c>
      <c r="BA1659">
        <f t="shared" si="622"/>
        <v>0</v>
      </c>
      <c r="BB1659">
        <f t="shared" si="623"/>
        <v>0</v>
      </c>
      <c r="BC1659">
        <f t="shared" si="624"/>
        <v>0</v>
      </c>
      <c r="BD1659">
        <f t="shared" si="625"/>
        <v>0</v>
      </c>
      <c r="BE1659">
        <f t="shared" si="626"/>
        <v>0</v>
      </c>
      <c r="BF1659">
        <f t="shared" si="627"/>
        <v>0</v>
      </c>
      <c r="BG1659">
        <f t="shared" si="628"/>
        <v>0</v>
      </c>
      <c r="BH1659">
        <f t="shared" si="629"/>
        <v>0</v>
      </c>
      <c r="BI1659">
        <f t="shared" si="630"/>
        <v>0</v>
      </c>
      <c r="BJ1659" s="311">
        <f t="shared" si="631"/>
        <v>0</v>
      </c>
      <c r="BK1659" s="312">
        <f t="shared" si="632"/>
        <v>0</v>
      </c>
      <c r="BL1659" s="313">
        <f t="shared" si="633"/>
        <v>0</v>
      </c>
      <c r="BM1659" s="314">
        <f t="shared" si="640"/>
        <v>0</v>
      </c>
      <c r="BN1659" s="311">
        <f t="shared" si="634"/>
        <v>0</v>
      </c>
      <c r="BO1659" s="312">
        <f t="shared" si="635"/>
        <v>0</v>
      </c>
      <c r="BP1659" s="313">
        <f t="shared" si="636"/>
        <v>0</v>
      </c>
      <c r="BQ1659" s="314">
        <f t="shared" si="641"/>
        <v>0</v>
      </c>
      <c r="BR1659" s="311">
        <f t="shared" si="637"/>
        <v>0</v>
      </c>
      <c r="BS1659" s="312">
        <f t="shared" si="638"/>
        <v>0</v>
      </c>
      <c r="BT1659" s="313">
        <f t="shared" si="639"/>
        <v>0</v>
      </c>
      <c r="BU1659" s="314">
        <f t="shared" si="642"/>
        <v>0</v>
      </c>
      <c r="BV1659" s="247">
        <f t="shared" si="643"/>
        <v>0</v>
      </c>
      <c r="BW1659" s="310" t="str">
        <f>IF(BV1659=0,"",
IF(SUM($BV$1089:BV1659)=1,BX1659,
IF($BV$1664&gt;SUM($BV$1089:BV1659),_xlfn.CONCAT(", ",BX1659),
IF($BV$1664=SUM($BV$1089:BV1659),_xlfn.CONCAT(" y ",BX1659)))))</f>
        <v/>
      </c>
      <c r="BX1659" s="421">
        <v>571</v>
      </c>
      <c r="BY1659"/>
      <c r="BZ1659"/>
      <c r="CA1659"/>
      <c r="CB1659"/>
      <c r="CC1659"/>
      <c r="CD1659"/>
      <c r="CE1659"/>
      <c r="CF1659"/>
      <c r="CG1659"/>
      <c r="CH1659"/>
      <c r="CI1659"/>
      <c r="CJ1659"/>
      <c r="CK1659"/>
      <c r="CL1659"/>
      <c r="CM1659"/>
      <c r="CN1659"/>
      <c r="CO1659"/>
      <c r="CP1659"/>
      <c r="CQ1659"/>
      <c r="CR1659"/>
      <c r="CS1659"/>
      <c r="CT1659"/>
      <c r="CU1659"/>
      <c r="CV1659"/>
      <c r="CW1659"/>
      <c r="CX1659"/>
      <c r="CY1659"/>
      <c r="CZ1659"/>
      <c r="DA1659"/>
      <c r="DB1659"/>
      <c r="DC1659"/>
      <c r="DD1659"/>
      <c r="DE1659"/>
      <c r="DF1659"/>
      <c r="DG1659"/>
      <c r="DH1659"/>
      <c r="DI1659"/>
      <c r="DJ1659"/>
      <c r="DK1659"/>
      <c r="DL1659"/>
      <c r="DM1659"/>
      <c r="DN1659"/>
      <c r="DO1659"/>
      <c r="DP1659"/>
      <c r="DQ1659"/>
      <c r="DR1659"/>
      <c r="DS1659"/>
      <c r="DT1659"/>
      <c r="DU1659"/>
      <c r="DV1659"/>
      <c r="DW1659"/>
      <c r="DX1659"/>
      <c r="DY1659"/>
      <c r="DZ1659"/>
      <c r="EA1659"/>
      <c r="EB1659"/>
      <c r="EC1659"/>
    </row>
    <row r="1660" spans="1:133" ht="14.25">
      <c r="A1660" s="405"/>
      <c r="B1660" s="6"/>
      <c r="C1660" s="421" t="s">
        <v>7237</v>
      </c>
      <c r="D1660" s="668"/>
      <c r="E1660" s="669"/>
      <c r="F1660" s="670"/>
      <c r="G1660" s="763"/>
      <c r="H1660" s="669"/>
      <c r="I1660" s="669"/>
      <c r="J1660" s="669"/>
      <c r="K1660" s="669"/>
      <c r="L1660" s="670"/>
      <c r="M1660" s="112"/>
      <c r="N1660" s="112"/>
      <c r="O1660" s="112"/>
      <c r="P1660" s="112"/>
      <c r="Q1660" s="112"/>
      <c r="R1660" s="112"/>
      <c r="S1660" s="112"/>
      <c r="T1660" s="112"/>
      <c r="U1660" s="112"/>
      <c r="V1660" s="112"/>
      <c r="W1660" s="112"/>
      <c r="X1660" s="112"/>
      <c r="Y1660" s="112"/>
      <c r="Z1660" s="112"/>
      <c r="AA1660" s="112"/>
      <c r="AB1660" s="112"/>
      <c r="AC1660" s="112"/>
      <c r="AD1660" s="112"/>
      <c r="AE1660" s="93"/>
      <c r="AG1660">
        <f t="shared" si="605"/>
        <v>0</v>
      </c>
      <c r="AH1660" s="247">
        <f t="shared" si="606"/>
        <v>0</v>
      </c>
      <c r="AI1660" s="310" t="str">
        <f>IF(AH1660=0,"",
IF(SUM($AH$1088:AH1660)=1,AJ1660,
IF($AH$1663&gt;SUM($AH$1088:AH1660),_xlfn.CONCAT(", ",AJ1660),
IF($AH$1663=SUM($AH$1088:AH1660),_xlfn.CONCAT(" y ",AJ1660)))))</f>
        <v/>
      </c>
      <c r="AJ1660" s="421">
        <v>573</v>
      </c>
      <c r="AK1660">
        <f t="shared" si="604"/>
        <v>0</v>
      </c>
      <c r="AL1660">
        <f t="shared" si="607"/>
        <v>0</v>
      </c>
      <c r="AM1660">
        <f t="shared" si="608"/>
        <v>0</v>
      </c>
      <c r="AN1660">
        <f t="shared" si="609"/>
        <v>0</v>
      </c>
      <c r="AO1660">
        <f t="shared" si="610"/>
        <v>0</v>
      </c>
      <c r="AP1660">
        <f t="shared" si="611"/>
        <v>0</v>
      </c>
      <c r="AQ1660">
        <f t="shared" si="612"/>
        <v>0</v>
      </c>
      <c r="AR1660">
        <f t="shared" si="613"/>
        <v>0</v>
      </c>
      <c r="AS1660">
        <f t="shared" si="614"/>
        <v>0</v>
      </c>
      <c r="AT1660">
        <f t="shared" si="615"/>
        <v>0</v>
      </c>
      <c r="AU1660">
        <f t="shared" si="616"/>
        <v>0</v>
      </c>
      <c r="AV1660">
        <f t="shared" si="617"/>
        <v>0</v>
      </c>
      <c r="AW1660">
        <f t="shared" si="618"/>
        <v>0</v>
      </c>
      <c r="AX1660">
        <f t="shared" si="619"/>
        <v>0</v>
      </c>
      <c r="AY1660">
        <f t="shared" si="620"/>
        <v>0</v>
      </c>
      <c r="AZ1660">
        <f t="shared" si="621"/>
        <v>0</v>
      </c>
      <c r="BA1660">
        <f t="shared" si="622"/>
        <v>0</v>
      </c>
      <c r="BB1660">
        <f t="shared" si="623"/>
        <v>0</v>
      </c>
      <c r="BC1660">
        <f t="shared" si="624"/>
        <v>0</v>
      </c>
      <c r="BD1660">
        <f t="shared" si="625"/>
        <v>0</v>
      </c>
      <c r="BE1660">
        <f t="shared" si="626"/>
        <v>0</v>
      </c>
      <c r="BF1660">
        <f t="shared" si="627"/>
        <v>0</v>
      </c>
      <c r="BG1660">
        <f t="shared" si="628"/>
        <v>0</v>
      </c>
      <c r="BH1660">
        <f t="shared" si="629"/>
        <v>0</v>
      </c>
      <c r="BI1660">
        <f t="shared" si="630"/>
        <v>0</v>
      </c>
      <c r="BJ1660" s="311">
        <f t="shared" si="631"/>
        <v>0</v>
      </c>
      <c r="BK1660" s="312">
        <f t="shared" si="632"/>
        <v>0</v>
      </c>
      <c r="BL1660" s="313">
        <f t="shared" si="633"/>
        <v>0</v>
      </c>
      <c r="BM1660" s="314">
        <f t="shared" si="640"/>
        <v>0</v>
      </c>
      <c r="BN1660" s="311">
        <f t="shared" si="634"/>
        <v>0</v>
      </c>
      <c r="BO1660" s="312">
        <f t="shared" si="635"/>
        <v>0</v>
      </c>
      <c r="BP1660" s="313">
        <f t="shared" si="636"/>
        <v>0</v>
      </c>
      <c r="BQ1660" s="314">
        <f t="shared" si="641"/>
        <v>0</v>
      </c>
      <c r="BR1660" s="311">
        <f t="shared" si="637"/>
        <v>0</v>
      </c>
      <c r="BS1660" s="312">
        <f t="shared" si="638"/>
        <v>0</v>
      </c>
      <c r="BT1660" s="313">
        <f t="shared" si="639"/>
        <v>0</v>
      </c>
      <c r="BU1660" s="314">
        <f t="shared" si="642"/>
        <v>0</v>
      </c>
      <c r="BV1660" s="247">
        <f t="shared" si="643"/>
        <v>0</v>
      </c>
      <c r="BW1660" s="310" t="str">
        <f>IF(BV1660=0,"",
IF(SUM($BV$1089:BV1660)=1,BX1660,
IF($BV$1664&gt;SUM($BV$1089:BV1660),_xlfn.CONCAT(", ",BX1660),
IF($BV$1664=SUM($BV$1089:BV1660),_xlfn.CONCAT(" y ",BX1660)))))</f>
        <v/>
      </c>
      <c r="BX1660" s="421">
        <v>572</v>
      </c>
      <c r="BY1660"/>
      <c r="BZ1660"/>
      <c r="CA1660"/>
      <c r="CB1660"/>
      <c r="CC1660"/>
      <c r="CD1660"/>
      <c r="CE1660"/>
      <c r="CF1660"/>
      <c r="CG1660"/>
      <c r="CH1660"/>
      <c r="CI1660"/>
      <c r="CJ1660"/>
      <c r="CK1660"/>
      <c r="CL1660"/>
      <c r="CM1660"/>
      <c r="CN1660"/>
      <c r="CO1660"/>
      <c r="CP1660"/>
      <c r="CQ1660"/>
      <c r="CR1660"/>
      <c r="CS1660"/>
      <c r="CT1660"/>
      <c r="CU1660"/>
      <c r="CV1660"/>
      <c r="CW1660"/>
      <c r="CX1660"/>
      <c r="CY1660"/>
      <c r="CZ1660"/>
      <c r="DA1660"/>
      <c r="DB1660"/>
      <c r="DC1660"/>
      <c r="DD1660"/>
      <c r="DE1660"/>
      <c r="DF1660"/>
      <c r="DG1660"/>
      <c r="DH1660"/>
      <c r="DI1660"/>
      <c r="DJ1660"/>
      <c r="DK1660"/>
      <c r="DL1660"/>
      <c r="DM1660"/>
      <c r="DN1660"/>
      <c r="DO1660"/>
      <c r="DP1660"/>
      <c r="DQ1660"/>
      <c r="DR1660"/>
      <c r="DS1660"/>
      <c r="DT1660"/>
      <c r="DU1660"/>
      <c r="DV1660"/>
      <c r="DW1660"/>
      <c r="DX1660"/>
      <c r="DY1660"/>
      <c r="DZ1660"/>
      <c r="EA1660"/>
      <c r="EB1660"/>
      <c r="EC1660"/>
    </row>
    <row r="1661" spans="1:133" ht="14.25">
      <c r="A1661" s="405"/>
      <c r="B1661" s="6"/>
      <c r="C1661" s="421" t="s">
        <v>7238</v>
      </c>
      <c r="D1661" s="668"/>
      <c r="E1661" s="669"/>
      <c r="F1661" s="670"/>
      <c r="G1661" s="763"/>
      <c r="H1661" s="669"/>
      <c r="I1661" s="669"/>
      <c r="J1661" s="669"/>
      <c r="K1661" s="669"/>
      <c r="L1661" s="670"/>
      <c r="M1661" s="112"/>
      <c r="N1661" s="112"/>
      <c r="O1661" s="112"/>
      <c r="P1661" s="112"/>
      <c r="Q1661" s="112"/>
      <c r="R1661" s="112"/>
      <c r="S1661" s="112"/>
      <c r="T1661" s="112"/>
      <c r="U1661" s="112"/>
      <c r="V1661" s="112"/>
      <c r="W1661" s="112"/>
      <c r="X1661" s="112"/>
      <c r="Y1661" s="112"/>
      <c r="Z1661" s="112"/>
      <c r="AA1661" s="112"/>
      <c r="AB1661" s="112"/>
      <c r="AC1661" s="112"/>
      <c r="AD1661" s="112"/>
      <c r="AE1661" s="93"/>
      <c r="AG1661">
        <f t="shared" si="605"/>
        <v>0</v>
      </c>
      <c r="AH1661" s="247">
        <f t="shared" si="606"/>
        <v>0</v>
      </c>
      <c r="AI1661" s="310" t="str">
        <f>IF(AH1661=0,"",
IF(SUM($AH$1088:AH1661)=1,AJ1661,
IF($AH$1663&gt;SUM($AH$1088:AH1661),_xlfn.CONCAT(", ",AJ1661),
IF($AH$1663=SUM($AH$1088:AH1661),_xlfn.CONCAT(" y ",AJ1661)))))</f>
        <v/>
      </c>
      <c r="AJ1661" s="421">
        <v>574</v>
      </c>
      <c r="AK1661">
        <f t="shared" si="604"/>
        <v>0</v>
      </c>
      <c r="AL1661">
        <f t="shared" si="607"/>
        <v>0</v>
      </c>
      <c r="AM1661">
        <f t="shared" si="608"/>
        <v>0</v>
      </c>
      <c r="AN1661">
        <f t="shared" si="609"/>
        <v>0</v>
      </c>
      <c r="AO1661">
        <f t="shared" si="610"/>
        <v>0</v>
      </c>
      <c r="AP1661">
        <f t="shared" si="611"/>
        <v>0</v>
      </c>
      <c r="AQ1661">
        <f t="shared" si="612"/>
        <v>0</v>
      </c>
      <c r="AR1661">
        <f t="shared" si="613"/>
        <v>0</v>
      </c>
      <c r="AS1661">
        <f t="shared" si="614"/>
        <v>0</v>
      </c>
      <c r="AT1661">
        <f t="shared" si="615"/>
        <v>0</v>
      </c>
      <c r="AU1661">
        <f t="shared" si="616"/>
        <v>0</v>
      </c>
      <c r="AV1661">
        <f t="shared" si="617"/>
        <v>0</v>
      </c>
      <c r="AW1661">
        <f t="shared" si="618"/>
        <v>0</v>
      </c>
      <c r="AX1661">
        <f t="shared" si="619"/>
        <v>0</v>
      </c>
      <c r="AY1661">
        <f t="shared" si="620"/>
        <v>0</v>
      </c>
      <c r="AZ1661">
        <f t="shared" si="621"/>
        <v>0</v>
      </c>
      <c r="BA1661">
        <f t="shared" si="622"/>
        <v>0</v>
      </c>
      <c r="BB1661">
        <f t="shared" si="623"/>
        <v>0</v>
      </c>
      <c r="BC1661">
        <f t="shared" si="624"/>
        <v>0</v>
      </c>
      <c r="BD1661">
        <f t="shared" si="625"/>
        <v>0</v>
      </c>
      <c r="BE1661">
        <f t="shared" si="626"/>
        <v>0</v>
      </c>
      <c r="BF1661">
        <f t="shared" si="627"/>
        <v>0</v>
      </c>
      <c r="BG1661">
        <f t="shared" si="628"/>
        <v>0</v>
      </c>
      <c r="BH1661">
        <f t="shared" si="629"/>
        <v>0</v>
      </c>
      <c r="BI1661">
        <f t="shared" si="630"/>
        <v>0</v>
      </c>
      <c r="BJ1661" s="311">
        <f t="shared" si="631"/>
        <v>0</v>
      </c>
      <c r="BK1661" s="312">
        <f t="shared" si="632"/>
        <v>0</v>
      </c>
      <c r="BL1661" s="313">
        <f t="shared" si="633"/>
        <v>0</v>
      </c>
      <c r="BM1661" s="314">
        <f t="shared" si="640"/>
        <v>0</v>
      </c>
      <c r="BN1661" s="311">
        <f t="shared" si="634"/>
        <v>0</v>
      </c>
      <c r="BO1661" s="312">
        <f t="shared" si="635"/>
        <v>0</v>
      </c>
      <c r="BP1661" s="313">
        <f t="shared" si="636"/>
        <v>0</v>
      </c>
      <c r="BQ1661" s="314">
        <f t="shared" si="641"/>
        <v>0</v>
      </c>
      <c r="BR1661" s="311">
        <f t="shared" si="637"/>
        <v>0</v>
      </c>
      <c r="BS1661" s="312">
        <f t="shared" si="638"/>
        <v>0</v>
      </c>
      <c r="BT1661" s="313">
        <f t="shared" si="639"/>
        <v>0</v>
      </c>
      <c r="BU1661" s="314">
        <f t="shared" si="642"/>
        <v>0</v>
      </c>
      <c r="BV1661" s="247">
        <f t="shared" si="643"/>
        <v>0</v>
      </c>
      <c r="BW1661" s="310" t="str">
        <f>IF(BV1661=0,"",
IF(SUM($BV$1089:BV1661)=1,BX1661,
IF($BV$1664&gt;SUM($BV$1089:BV1661),_xlfn.CONCAT(", ",BX1661),
IF($BV$1664=SUM($BV$1089:BV1661),_xlfn.CONCAT(" y ",BX1661)))))</f>
        <v/>
      </c>
      <c r="BX1661" s="421">
        <v>573</v>
      </c>
      <c r="BY1661"/>
      <c r="BZ1661"/>
      <c r="CA1661"/>
      <c r="CB1661"/>
      <c r="CC1661"/>
      <c r="CD1661"/>
      <c r="CE1661"/>
      <c r="CF1661"/>
      <c r="CG1661"/>
      <c r="CH1661"/>
      <c r="CI1661"/>
      <c r="CJ1661"/>
      <c r="CK1661"/>
      <c r="CL1661"/>
      <c r="CM1661"/>
      <c r="CN1661"/>
      <c r="CO1661"/>
      <c r="CP1661"/>
      <c r="CQ1661"/>
      <c r="CR1661"/>
      <c r="CS1661"/>
      <c r="CT1661"/>
      <c r="CU1661"/>
      <c r="CV1661"/>
      <c r="CW1661"/>
      <c r="CX1661"/>
      <c r="CY1661"/>
      <c r="CZ1661"/>
      <c r="DA1661"/>
      <c r="DB1661"/>
      <c r="DC1661"/>
      <c r="DD1661"/>
      <c r="DE1661"/>
      <c r="DF1661"/>
      <c r="DG1661"/>
      <c r="DH1661"/>
      <c r="DI1661"/>
      <c r="DJ1661"/>
      <c r="DK1661"/>
      <c r="DL1661"/>
      <c r="DM1661"/>
      <c r="DN1661"/>
      <c r="DO1661"/>
      <c r="DP1661"/>
      <c r="DQ1661"/>
      <c r="DR1661"/>
      <c r="DS1661"/>
      <c r="DT1661"/>
      <c r="DU1661"/>
      <c r="DV1661"/>
      <c r="DW1661"/>
      <c r="DX1661"/>
      <c r="DY1661"/>
      <c r="DZ1661"/>
      <c r="EA1661"/>
      <c r="EB1661"/>
      <c r="EC1661"/>
    </row>
    <row r="1662" spans="1:133" ht="14.25">
      <c r="A1662" s="405"/>
      <c r="B1662" s="6"/>
      <c r="C1662" s="421" t="s">
        <v>7239</v>
      </c>
      <c r="D1662" s="668"/>
      <c r="E1662" s="669"/>
      <c r="F1662" s="670"/>
      <c r="G1662" s="763"/>
      <c r="H1662" s="669"/>
      <c r="I1662" s="669"/>
      <c r="J1662" s="669"/>
      <c r="K1662" s="669"/>
      <c r="L1662" s="670"/>
      <c r="M1662" s="112"/>
      <c r="N1662" s="112"/>
      <c r="O1662" s="112"/>
      <c r="P1662" s="112"/>
      <c r="Q1662" s="112"/>
      <c r="R1662" s="112"/>
      <c r="S1662" s="112"/>
      <c r="T1662" s="112"/>
      <c r="U1662" s="112"/>
      <c r="V1662" s="112"/>
      <c r="W1662" s="112"/>
      <c r="X1662" s="112"/>
      <c r="Y1662" s="112"/>
      <c r="Z1662" s="112"/>
      <c r="AA1662" s="112"/>
      <c r="AB1662" s="112"/>
      <c r="AC1662" s="112"/>
      <c r="AD1662" s="112"/>
      <c r="AE1662" s="93"/>
      <c r="AG1662">
        <f>IF(D1663&lt;&gt;"",IF(OR(COUNTA(M1663:AD1663,M2244:AD2244,M2825:AD2825)=0,COUNTA(M1663:AD1663,M2244:AD2244,M2825:AD2825)=54),0,1),0)</f>
        <v>0</v>
      </c>
      <c r="AH1662" s="247">
        <f>IF(AG1662=0,0,1)</f>
        <v>0</v>
      </c>
      <c r="AI1662" s="310" t="str">
        <f>IF(AH1662=0,"",
IF(SUM($AH$1088:AH1662)=1,AJ1662,
IF($AH$1663&gt;SUM($AH$1088:AH1662),_xlfn.CONCAT(", ",AJ1662),
IF($AH$1663=SUM($AH$1088:AH1662),_xlfn.CONCAT(" y ",AJ1662)))))</f>
        <v/>
      </c>
      <c r="AJ1662" s="421">
        <v>575</v>
      </c>
      <c r="AK1662">
        <f>IF(D1663="",IF(COUNTA(M1663:AD1663,M2244:AD2244,M2825:AD2825)=0,0,1),0)</f>
        <v>0</v>
      </c>
      <c r="AL1662">
        <f t="shared" si="607"/>
        <v>0</v>
      </c>
      <c r="AM1662">
        <f t="shared" si="608"/>
        <v>0</v>
      </c>
      <c r="AN1662">
        <f t="shared" si="609"/>
        <v>0</v>
      </c>
      <c r="AO1662">
        <f t="shared" si="610"/>
        <v>0</v>
      </c>
      <c r="AP1662">
        <f t="shared" si="611"/>
        <v>0</v>
      </c>
      <c r="AQ1662">
        <f t="shared" si="612"/>
        <v>0</v>
      </c>
      <c r="AR1662">
        <f t="shared" si="613"/>
        <v>0</v>
      </c>
      <c r="AS1662">
        <f t="shared" si="614"/>
        <v>0</v>
      </c>
      <c r="AT1662">
        <f t="shared" si="615"/>
        <v>0</v>
      </c>
      <c r="AU1662">
        <f t="shared" si="616"/>
        <v>0</v>
      </c>
      <c r="AV1662">
        <f t="shared" si="617"/>
        <v>0</v>
      </c>
      <c r="AW1662">
        <f t="shared" si="618"/>
        <v>0</v>
      </c>
      <c r="AX1662">
        <f t="shared" si="619"/>
        <v>0</v>
      </c>
      <c r="AY1662">
        <f t="shared" si="620"/>
        <v>0</v>
      </c>
      <c r="AZ1662">
        <f t="shared" si="621"/>
        <v>0</v>
      </c>
      <c r="BA1662">
        <f t="shared" si="622"/>
        <v>0</v>
      </c>
      <c r="BB1662">
        <f t="shared" si="623"/>
        <v>0</v>
      </c>
      <c r="BC1662">
        <f t="shared" si="624"/>
        <v>0</v>
      </c>
      <c r="BD1662">
        <f t="shared" si="625"/>
        <v>0</v>
      </c>
      <c r="BE1662">
        <f t="shared" si="626"/>
        <v>0</v>
      </c>
      <c r="BF1662">
        <f t="shared" si="627"/>
        <v>0</v>
      </c>
      <c r="BG1662">
        <f t="shared" si="628"/>
        <v>0</v>
      </c>
      <c r="BH1662">
        <f t="shared" si="629"/>
        <v>0</v>
      </c>
      <c r="BI1662">
        <f t="shared" si="630"/>
        <v>0</v>
      </c>
      <c r="BJ1662" s="311">
        <f t="shared" si="631"/>
        <v>0</v>
      </c>
      <c r="BK1662" s="312">
        <f t="shared" si="632"/>
        <v>0</v>
      </c>
      <c r="BL1662" s="313">
        <f t="shared" si="633"/>
        <v>0</v>
      </c>
      <c r="BM1662" s="314">
        <f t="shared" si="640"/>
        <v>0</v>
      </c>
      <c r="BN1662" s="311">
        <f t="shared" si="634"/>
        <v>0</v>
      </c>
      <c r="BO1662" s="312">
        <f t="shared" si="635"/>
        <v>0</v>
      </c>
      <c r="BP1662" s="313">
        <f t="shared" si="636"/>
        <v>0</v>
      </c>
      <c r="BQ1662" s="314">
        <f t="shared" si="641"/>
        <v>0</v>
      </c>
      <c r="BR1662" s="311">
        <f t="shared" si="637"/>
        <v>0</v>
      </c>
      <c r="BS1662" s="312">
        <f t="shared" si="638"/>
        <v>0</v>
      </c>
      <c r="BT1662" s="313">
        <f t="shared" si="639"/>
        <v>0</v>
      </c>
      <c r="BU1662" s="314">
        <f t="shared" si="642"/>
        <v>0</v>
      </c>
      <c r="BV1662" s="247">
        <f t="shared" si="643"/>
        <v>0</v>
      </c>
      <c r="BW1662" s="310" t="str">
        <f>IF(BV1662=0,"",
IF(SUM($BV$1089:BV1662)=1,BX1662,
IF($BV$1664&gt;SUM($BV$1089:BV1662),_xlfn.CONCAT(", ",BX1662),
IF($BV$1664=SUM($BV$1089:BV1662),_xlfn.CONCAT(" y ",BX1662)))))</f>
        <v/>
      </c>
      <c r="BX1662" s="421">
        <v>574</v>
      </c>
      <c r="BY1662"/>
      <c r="BZ1662"/>
      <c r="CA1662"/>
      <c r="CB1662"/>
      <c r="CC1662"/>
      <c r="CD1662"/>
      <c r="CE1662"/>
      <c r="CF1662"/>
      <c r="CG1662"/>
      <c r="CH1662"/>
      <c r="CI1662"/>
      <c r="CJ1662"/>
      <c r="CK1662"/>
      <c r="CL1662"/>
      <c r="CM1662"/>
      <c r="CN1662"/>
      <c r="CO1662"/>
      <c r="CP1662"/>
      <c r="CQ1662"/>
      <c r="CR1662"/>
      <c r="CS1662"/>
      <c r="CT1662"/>
      <c r="CU1662"/>
      <c r="CV1662"/>
      <c r="CW1662"/>
      <c r="CX1662"/>
      <c r="CY1662"/>
      <c r="CZ1662"/>
      <c r="DA1662"/>
      <c r="DB1662"/>
      <c r="DC1662"/>
      <c r="DD1662"/>
      <c r="DE1662"/>
      <c r="DF1662"/>
      <c r="DG1662"/>
      <c r="DH1662"/>
      <c r="DI1662"/>
      <c r="DJ1662"/>
      <c r="DK1662"/>
      <c r="DL1662"/>
      <c r="DM1662"/>
      <c r="DN1662"/>
      <c r="DO1662"/>
      <c r="DP1662"/>
      <c r="DQ1662"/>
      <c r="DR1662"/>
      <c r="DS1662"/>
      <c r="DT1662"/>
      <c r="DU1662"/>
      <c r="DV1662"/>
      <c r="DW1662"/>
      <c r="DX1662"/>
      <c r="DY1662"/>
      <c r="DZ1662"/>
      <c r="EA1662"/>
      <c r="EB1662"/>
      <c r="EC1662"/>
    </row>
    <row r="1663" spans="1:133" ht="14.25">
      <c r="A1663" s="405"/>
      <c r="B1663" s="6"/>
      <c r="C1663" s="421" t="s">
        <v>7240</v>
      </c>
      <c r="D1663" s="668"/>
      <c r="E1663" s="669"/>
      <c r="F1663" s="670"/>
      <c r="G1663" s="763"/>
      <c r="H1663" s="669"/>
      <c r="I1663" s="669"/>
      <c r="J1663" s="669"/>
      <c r="K1663" s="669"/>
      <c r="L1663" s="670"/>
      <c r="M1663" s="112"/>
      <c r="N1663" s="112"/>
      <c r="O1663" s="112"/>
      <c r="P1663" s="112"/>
      <c r="Q1663" s="112"/>
      <c r="R1663" s="112"/>
      <c r="S1663" s="112"/>
      <c r="T1663" s="112"/>
      <c r="U1663" s="112"/>
      <c r="V1663" s="112"/>
      <c r="W1663" s="112"/>
      <c r="X1663" s="112"/>
      <c r="Y1663" s="112"/>
      <c r="Z1663" s="112"/>
      <c r="AA1663" s="112"/>
      <c r="AB1663" s="112"/>
      <c r="AC1663" s="112"/>
      <c r="AD1663" s="112"/>
      <c r="AE1663" s="93"/>
      <c r="AG1663" s="86"/>
      <c r="AH1663" s="256">
        <f>SUM(AH1088:AH1662)</f>
        <v>0</v>
      </c>
      <c r="AI1663" s="256" t="str">
        <f>IF(AH1663=0,"",_xlfn.CONCAT(AI1088:AI1662))</f>
        <v/>
      </c>
      <c r="AJ1663" s="258" t="str">
        <f>IF(AH1663=0,"",
IF(AH1663=1,_xlfn.CONCAT("Favor de revisar la información capturada en el numeral: ",AI1663),_xlfn.CONCAT("Favor de revisar la información capturada en los numerales: ",AI1663)))</f>
        <v/>
      </c>
      <c r="AK1663" s="86"/>
      <c r="AL1663">
        <f t="shared" si="607"/>
        <v>0</v>
      </c>
      <c r="AM1663">
        <f t="shared" si="608"/>
        <v>0</v>
      </c>
      <c r="AN1663">
        <f t="shared" si="609"/>
        <v>0</v>
      </c>
      <c r="AO1663">
        <f t="shared" si="610"/>
        <v>0</v>
      </c>
      <c r="AP1663">
        <f t="shared" si="611"/>
        <v>0</v>
      </c>
      <c r="AQ1663">
        <f t="shared" si="612"/>
        <v>0</v>
      </c>
      <c r="AR1663">
        <f t="shared" si="613"/>
        <v>0</v>
      </c>
      <c r="AS1663">
        <f t="shared" si="614"/>
        <v>0</v>
      </c>
      <c r="AT1663">
        <f t="shared" si="615"/>
        <v>0</v>
      </c>
      <c r="AU1663">
        <f t="shared" si="616"/>
        <v>0</v>
      </c>
      <c r="AV1663">
        <f t="shared" si="617"/>
        <v>0</v>
      </c>
      <c r="AW1663">
        <f t="shared" si="618"/>
        <v>0</v>
      </c>
      <c r="AX1663">
        <f t="shared" si="619"/>
        <v>0</v>
      </c>
      <c r="AY1663">
        <f t="shared" si="620"/>
        <v>0</v>
      </c>
      <c r="AZ1663">
        <f t="shared" si="621"/>
        <v>0</v>
      </c>
      <c r="BA1663">
        <f t="shared" si="622"/>
        <v>0</v>
      </c>
      <c r="BB1663">
        <f t="shared" si="623"/>
        <v>0</v>
      </c>
      <c r="BC1663">
        <f t="shared" si="624"/>
        <v>0</v>
      </c>
      <c r="BD1663">
        <f t="shared" si="625"/>
        <v>0</v>
      </c>
      <c r="BE1663">
        <f t="shared" si="626"/>
        <v>0</v>
      </c>
      <c r="BF1663">
        <f>AB1663</f>
        <v>0</v>
      </c>
      <c r="BG1663">
        <f>COUNTIF(AC1663:AD1663,"NS")</f>
        <v>0</v>
      </c>
      <c r="BH1663">
        <f>SUM(AC1663:AD1663)</f>
        <v>0</v>
      </c>
      <c r="BI1663">
        <f>IF(COUNTIF(AB1663:AD1663,"NA")=3,0,IF(OR(AND(BF1663=0,BG1663&gt;0),AND(BF1663="NS",BH1663&gt;0), AND(BF1663="NS", BG1663=0,BH1663=0)), 1, IF(OR(AND(BF1663&gt;0,BG1663&gt;1,BF1663&gt;BH1663), AND(BF1663="NS",BG1663=2), AND(BF1663="NS",BH1663=0,BG1663&gt;0),BF1663=BH1663), 0, 1)))</f>
        <v>0</v>
      </c>
      <c r="BJ1663" s="311">
        <f t="shared" si="631"/>
        <v>0</v>
      </c>
      <c r="BK1663" s="312">
        <f t="shared" si="632"/>
        <v>0</v>
      </c>
      <c r="BL1663" s="313">
        <f t="shared" si="633"/>
        <v>0</v>
      </c>
      <c r="BM1663" s="314">
        <f t="shared" si="640"/>
        <v>0</v>
      </c>
      <c r="BN1663" s="311">
        <f t="shared" si="634"/>
        <v>0</v>
      </c>
      <c r="BO1663" s="312">
        <f t="shared" si="635"/>
        <v>0</v>
      </c>
      <c r="BP1663" s="313">
        <f t="shared" si="636"/>
        <v>0</v>
      </c>
      <c r="BQ1663" s="314">
        <f t="shared" si="641"/>
        <v>0</v>
      </c>
      <c r="BR1663" s="311">
        <f>O1663</f>
        <v>0</v>
      </c>
      <c r="BS1663" s="312">
        <f>COUNTIF(R1663,"NS")+COUNTIF(U1663,"NS") + COUNTIF(X1663,"NS")+COUNTIF(AA1663,"NS")+COUNTIF(AD1663,"NS") + COUNTIF(O2244,"NS")+COUNTIF(R2244,"NS")+COUNTIF(U2244,"NS") + COUNTIF(X2244,"NS")+COUNTIF(AA2244,"NS")+COUNTIF(AD2244,"NS") + COUNTIF(O2825,"NS")+COUNTIF(R2825,"NS")+COUNTIF(U2825,"NS") + COUNTIF(X2825,"NS")+COUNTIF(AA2825,"NS")+COUNTIF(AD2825,"NS")</f>
        <v>0</v>
      </c>
      <c r="BT1663" s="313">
        <f>SUM(R1663,U1663,X1663,AA1663,AD1663,O2244,R2244,U2244,X2244,AA2244,AD2244,O2825,R2825,U2825,X2825,AA2825,AD2825)</f>
        <v>0</v>
      </c>
      <c r="BU1663" s="314">
        <f>IF(OR(AND(BR1663=0, BS1663&gt;0),AND(BR1663="NS", BT1663&gt;0), AND(BR1663="NS", BS1663=0, BT1663=0)), 1, IF(OR(AND(BR1663&gt;0, BS1663&gt;1,BR1663&gt;BT1663), AND(BR1663="NS", BS1663=2), AND(BR1663="NS", BT1663=0, BS1663&gt;0), BR1663=BT1663), 0, 1))</f>
        <v>0</v>
      </c>
      <c r="BV1663" s="247">
        <f>IF(SUM(AO1663,AS1663,AW1663,BA1663,BE1663,BI1663,AL2244,AP2244,AT2244,AX2244,BB2244,BF2244,AL2825,AP2825,AT2825,AX2825,BB2825,BF2825,BM1663,BQ1663,BU1663)=0,0,1)</f>
        <v>0</v>
      </c>
      <c r="BW1663" s="310" t="str">
        <f>IF(BV1663=0,"",
IF(SUM($BV$1089:BV1663)=1,BX1663,
IF($BV$1664&gt;SUM($BV$1089:BV1663),_xlfn.CONCAT(", ",BX1663),
IF($BV$1664=SUM($BV$1089:BV1663),_xlfn.CONCAT(" y ",BX1663)))))</f>
        <v/>
      </c>
      <c r="BX1663" s="421">
        <v>575</v>
      </c>
      <c r="BY1663"/>
      <c r="BZ1663"/>
      <c r="CA1663"/>
      <c r="CB1663"/>
      <c r="CC1663"/>
      <c r="CD1663"/>
      <c r="CE1663"/>
      <c r="CF1663"/>
      <c r="CG1663"/>
      <c r="CH1663"/>
      <c r="CI1663"/>
      <c r="CJ1663"/>
      <c r="CK1663"/>
      <c r="CL1663"/>
      <c r="CM1663"/>
      <c r="CN1663"/>
      <c r="CO1663"/>
      <c r="CP1663"/>
      <c r="CQ1663"/>
      <c r="CR1663"/>
      <c r="CS1663"/>
      <c r="CT1663"/>
      <c r="CU1663"/>
      <c r="CV1663"/>
      <c r="CW1663"/>
      <c r="CX1663"/>
      <c r="CY1663"/>
      <c r="CZ1663"/>
      <c r="DA1663"/>
      <c r="DB1663"/>
      <c r="DC1663"/>
      <c r="DD1663"/>
      <c r="DE1663"/>
      <c r="DF1663"/>
      <c r="DG1663"/>
      <c r="DH1663"/>
      <c r="DI1663"/>
      <c r="DJ1663"/>
      <c r="DK1663"/>
      <c r="DL1663"/>
      <c r="DM1663"/>
      <c r="DN1663"/>
      <c r="DO1663"/>
      <c r="DP1663"/>
      <c r="DQ1663"/>
      <c r="DR1663"/>
      <c r="DS1663"/>
      <c r="DT1663"/>
      <c r="DU1663"/>
      <c r="DV1663"/>
      <c r="DW1663"/>
      <c r="DX1663"/>
      <c r="DY1663"/>
      <c r="DZ1663"/>
      <c r="EA1663"/>
      <c r="EB1663"/>
      <c r="EC1663"/>
    </row>
    <row r="1664" spans="1:133" ht="14.25">
      <c r="A1664" s="405"/>
      <c r="B1664" s="6"/>
      <c r="C1664" s="404"/>
      <c r="D1664" s="6"/>
      <c r="E1664" s="6"/>
      <c r="F1664" s="6"/>
      <c r="G1664" s="6"/>
      <c r="H1664" s="6"/>
      <c r="I1664" s="6"/>
      <c r="J1664" s="6"/>
      <c r="K1664" s="6"/>
      <c r="L1664" s="6"/>
      <c r="M1664" s="444"/>
      <c r="N1664" s="444"/>
      <c r="O1664" s="444"/>
      <c r="P1664" s="444"/>
      <c r="Q1664" s="444"/>
      <c r="R1664" s="444"/>
      <c r="S1664" s="444"/>
      <c r="T1664" s="444"/>
      <c r="U1664" s="444"/>
      <c r="V1664" s="444"/>
      <c r="W1664" s="444"/>
      <c r="X1664" s="444"/>
      <c r="Y1664" s="444"/>
      <c r="Z1664" s="444"/>
      <c r="AA1664" s="444"/>
      <c r="AB1664" s="6"/>
      <c r="AC1664" s="444"/>
      <c r="AD1664" s="444"/>
      <c r="AE1664" s="93"/>
      <c r="AG1664" s="396">
        <f>SUM(AG1088:AG1663)</f>
        <v>0</v>
      </c>
      <c r="AK1664" s="396">
        <f>SUM(AK1088:AK1663)</f>
        <v>0</v>
      </c>
      <c r="AO1664" s="192">
        <f>SUM(AO1089:AO1663)</f>
        <v>0</v>
      </c>
      <c r="AS1664" s="192">
        <f>SUM(AS1089:AS1663)</f>
        <v>0</v>
      </c>
      <c r="AW1664" s="192">
        <f>SUM(AW1089:AW1663)</f>
        <v>0</v>
      </c>
      <c r="BA1664" s="192">
        <f>SUM(BA1089:BA1663)</f>
        <v>0</v>
      </c>
      <c r="BE1664" s="192">
        <f>SUM(BE1089:BE1663)</f>
        <v>0</v>
      </c>
      <c r="BI1664" s="192">
        <f>SUM(BI1089:BI1663)</f>
        <v>0</v>
      </c>
      <c r="BJ1664"/>
      <c r="BK1664"/>
      <c r="BL1664"/>
      <c r="BM1664"/>
      <c r="BN1664"/>
      <c r="BO1664"/>
      <c r="BP1664"/>
      <c r="BQ1664"/>
      <c r="BR1664"/>
      <c r="BS1664"/>
      <c r="BT1664"/>
      <c r="BU1664"/>
      <c r="BV1664" s="256">
        <f>SUM(BV1089:BV1663)</f>
        <v>0</v>
      </c>
      <c r="BW1664" s="256" t="str">
        <f>IF(BV1664=0,"",_xlfn.CONCAT(BW1089:BW1663))</f>
        <v/>
      </c>
      <c r="BX1664" s="258" t="str">
        <f>IF(BV1664=0,"",
IF(BV1664=1,_xlfn.CONCAT("Favor de revisar la sumatoria del total y/o subtotal(es) en el numeral: ",BW1664),_xlfn.CONCAT("Favor de revisar la sumatoria de los totales y/o subtotales en los numerales: ",BW1664)))</f>
        <v/>
      </c>
      <c r="BY1664"/>
      <c r="BZ1664"/>
      <c r="CA1664"/>
      <c r="CB1664"/>
      <c r="CC1664"/>
      <c r="CD1664"/>
      <c r="CE1664"/>
      <c r="CF1664"/>
      <c r="CG1664"/>
      <c r="CH1664"/>
      <c r="CI1664"/>
      <c r="CJ1664"/>
      <c r="CK1664"/>
      <c r="CL1664"/>
      <c r="CM1664"/>
      <c r="CN1664"/>
      <c r="CO1664"/>
      <c r="CP1664"/>
      <c r="CQ1664"/>
      <c r="CR1664"/>
      <c r="CS1664"/>
      <c r="CT1664"/>
      <c r="CU1664"/>
      <c r="CV1664"/>
      <c r="CW1664"/>
      <c r="CX1664"/>
      <c r="CY1664"/>
      <c r="CZ1664"/>
      <c r="DA1664"/>
      <c r="DB1664"/>
      <c r="DC1664"/>
      <c r="DD1664"/>
      <c r="DE1664"/>
      <c r="DF1664"/>
      <c r="DG1664"/>
      <c r="DH1664"/>
      <c r="DI1664"/>
      <c r="DJ1664"/>
      <c r="DK1664"/>
      <c r="DL1664"/>
      <c r="DM1664"/>
      <c r="DN1664"/>
      <c r="DO1664"/>
      <c r="DP1664"/>
      <c r="DQ1664"/>
      <c r="DR1664"/>
      <c r="DS1664"/>
      <c r="DT1664"/>
      <c r="DU1664"/>
      <c r="DV1664"/>
      <c r="DW1664"/>
      <c r="DX1664"/>
      <c r="DY1664"/>
      <c r="DZ1664"/>
      <c r="EA1664"/>
      <c r="EB1664"/>
      <c r="EC1664"/>
    </row>
    <row r="1665" spans="1:130" ht="14.25">
      <c r="A1665" s="405"/>
      <c r="B1665" s="6"/>
      <c r="C1665" s="403"/>
      <c r="D1665" s="403"/>
      <c r="E1665" s="403"/>
      <c r="F1665" s="403"/>
      <c r="G1665" s="403"/>
      <c r="H1665" s="403"/>
      <c r="I1665" s="403"/>
      <c r="J1665" s="403"/>
      <c r="K1665" s="403"/>
      <c r="L1665" s="403"/>
      <c r="M1665" s="403"/>
      <c r="N1665" s="403"/>
      <c r="O1665" s="403"/>
      <c r="P1665" s="403"/>
      <c r="Q1665" s="403"/>
      <c r="R1665" s="403"/>
      <c r="S1665" s="403"/>
      <c r="T1665" s="403"/>
      <c r="U1665" s="403"/>
      <c r="V1665" s="403"/>
      <c r="W1665" s="403"/>
      <c r="X1665" s="403"/>
      <c r="Y1665" s="403"/>
      <c r="Z1665" s="403"/>
      <c r="AA1665" s="992" t="s">
        <v>7241</v>
      </c>
      <c r="AB1665" s="635"/>
      <c r="AC1665" s="635"/>
      <c r="AD1665" s="635"/>
      <c r="AE1665" s="93"/>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c r="CI1665"/>
      <c r="CJ1665"/>
      <c r="CK1665"/>
      <c r="CL1665"/>
      <c r="CM1665"/>
      <c r="CN1665"/>
      <c r="CO1665"/>
      <c r="CP1665"/>
      <c r="CQ1665"/>
      <c r="CR1665"/>
      <c r="CS1665"/>
      <c r="CT1665"/>
      <c r="CU1665"/>
      <c r="CV1665"/>
      <c r="CW1665"/>
      <c r="CX1665"/>
      <c r="CY1665"/>
      <c r="CZ1665"/>
      <c r="DA1665"/>
      <c r="DB1665"/>
      <c r="DC1665"/>
      <c r="DD1665"/>
      <c r="DE1665"/>
      <c r="DF1665"/>
      <c r="DG1665"/>
      <c r="DH1665"/>
      <c r="DI1665"/>
      <c r="DJ1665"/>
      <c r="DK1665"/>
      <c r="DL1665"/>
      <c r="DM1665"/>
      <c r="DN1665"/>
      <c r="DO1665"/>
      <c r="DP1665"/>
      <c r="DQ1665"/>
      <c r="DR1665"/>
      <c r="DS1665"/>
      <c r="DT1665"/>
      <c r="DU1665"/>
      <c r="DV1665"/>
      <c r="DW1665"/>
      <c r="DX1665"/>
      <c r="DY1665"/>
      <c r="DZ1665"/>
    </row>
    <row r="1666" spans="1:130" ht="36" customHeight="1">
      <c r="A1666" s="405"/>
      <c r="B1666" s="6"/>
      <c r="C1666" s="643" t="s">
        <v>6695</v>
      </c>
      <c r="D1666" s="773"/>
      <c r="E1666" s="773"/>
      <c r="F1666" s="773"/>
      <c r="G1666" s="773"/>
      <c r="H1666" s="773"/>
      <c r="I1666" s="773"/>
      <c r="J1666" s="773"/>
      <c r="K1666" s="773"/>
      <c r="L1666" s="769"/>
      <c r="M1666" s="643" t="s">
        <v>6696</v>
      </c>
      <c r="N1666" s="669"/>
      <c r="O1666" s="669"/>
      <c r="P1666" s="669"/>
      <c r="Q1666" s="669"/>
      <c r="R1666" s="669"/>
      <c r="S1666" s="669"/>
      <c r="T1666" s="669"/>
      <c r="U1666" s="669"/>
      <c r="V1666" s="669"/>
      <c r="W1666" s="669"/>
      <c r="X1666" s="669"/>
      <c r="Y1666" s="669"/>
      <c r="Z1666" s="669"/>
      <c r="AA1666" s="669"/>
      <c r="AB1666" s="669"/>
      <c r="AC1666" s="669"/>
      <c r="AD1666" s="670"/>
      <c r="AE1666" s="93"/>
    </row>
    <row r="1667" spans="1:130" ht="84" customHeight="1">
      <c r="A1667" s="405"/>
      <c r="B1667" s="6"/>
      <c r="C1667" s="770"/>
      <c r="D1667" s="732"/>
      <c r="E1667" s="732"/>
      <c r="F1667" s="732"/>
      <c r="G1667" s="732"/>
      <c r="H1667" s="732"/>
      <c r="I1667" s="732"/>
      <c r="J1667" s="732"/>
      <c r="K1667" s="732"/>
      <c r="L1667" s="733"/>
      <c r="M1667" s="759" t="s">
        <v>6609</v>
      </c>
      <c r="N1667" s="669"/>
      <c r="O1667" s="670"/>
      <c r="P1667" s="759" t="s">
        <v>6610</v>
      </c>
      <c r="Q1667" s="669"/>
      <c r="R1667" s="670"/>
      <c r="S1667" s="759" t="s">
        <v>6611</v>
      </c>
      <c r="T1667" s="669"/>
      <c r="U1667" s="670"/>
      <c r="V1667" s="759" t="s">
        <v>6612</v>
      </c>
      <c r="W1667" s="669"/>
      <c r="X1667" s="670"/>
      <c r="Y1667" s="759" t="s">
        <v>6613</v>
      </c>
      <c r="Z1667" s="669"/>
      <c r="AA1667" s="670"/>
      <c r="AB1667" s="759" t="s">
        <v>6614</v>
      </c>
      <c r="AC1667" s="669"/>
      <c r="AD1667" s="670"/>
      <c r="AE1667" s="93"/>
    </row>
    <row r="1668" spans="1:130" ht="48" customHeight="1">
      <c r="A1668" s="405"/>
      <c r="B1668" s="6"/>
      <c r="C1668" s="971" t="s">
        <v>6698</v>
      </c>
      <c r="D1668" s="972"/>
      <c r="E1668" s="972"/>
      <c r="F1668" s="973"/>
      <c r="G1668" s="668" t="s">
        <v>6699</v>
      </c>
      <c r="H1668" s="669"/>
      <c r="I1668" s="669"/>
      <c r="J1668" s="669"/>
      <c r="K1668" s="669"/>
      <c r="L1668" s="670"/>
      <c r="M1668" s="50" t="s">
        <v>5571</v>
      </c>
      <c r="N1668" s="63" t="s">
        <v>6029</v>
      </c>
      <c r="O1668" s="63" t="s">
        <v>6030</v>
      </c>
      <c r="P1668" s="50" t="s">
        <v>5571</v>
      </c>
      <c r="Q1668" s="63" t="s">
        <v>6029</v>
      </c>
      <c r="R1668" s="63" t="s">
        <v>6030</v>
      </c>
      <c r="S1668" s="50" t="s">
        <v>5571</v>
      </c>
      <c r="T1668" s="63" t="s">
        <v>6029</v>
      </c>
      <c r="U1668" s="63" t="s">
        <v>6030</v>
      </c>
      <c r="V1668" s="50" t="s">
        <v>5571</v>
      </c>
      <c r="W1668" s="63" t="s">
        <v>6029</v>
      </c>
      <c r="X1668" s="63" t="s">
        <v>6030</v>
      </c>
      <c r="Y1668" s="50" t="s">
        <v>5571</v>
      </c>
      <c r="Z1668" s="63" t="s">
        <v>6029</v>
      </c>
      <c r="AA1668" s="63" t="s">
        <v>6030</v>
      </c>
      <c r="AB1668" s="50" t="s">
        <v>5571</v>
      </c>
      <c r="AC1668" s="63" t="s">
        <v>6029</v>
      </c>
      <c r="AD1668" s="63" t="s">
        <v>6030</v>
      </c>
      <c r="AE1668" s="93"/>
    </row>
    <row r="1669" spans="1:130" ht="15" customHeight="1">
      <c r="A1669" s="405"/>
      <c r="B1669" s="6"/>
      <c r="C1669" s="1004" t="s">
        <v>5560</v>
      </c>
      <c r="D1669" s="669"/>
      <c r="E1669" s="669"/>
      <c r="F1669" s="669"/>
      <c r="G1669" s="669"/>
      <c r="H1669" s="669"/>
      <c r="I1669" s="669"/>
      <c r="J1669" s="669"/>
      <c r="K1669" s="669"/>
      <c r="L1669" s="669"/>
      <c r="M1669" s="80">
        <f t="shared" ref="M1669:AD1669" si="644">IF(AND(SUM(M1670:M2244)=0,COUNTIF(M1670:M2244,"NS")&gt;0),"NS",IF(AND(SUM(M1670:M2244)=0,COUNTIF(M1670:M2244,0)&gt;0),0,IF(AND(SUM(M1670:M2244)=0,COUNTIF(M1670:M2244,"NA")&gt;0),"NA",SUM(M1670:M2244))))</f>
        <v>0</v>
      </c>
      <c r="N1669" s="80">
        <f t="shared" si="644"/>
        <v>0</v>
      </c>
      <c r="O1669" s="80">
        <f t="shared" si="644"/>
        <v>0</v>
      </c>
      <c r="P1669" s="80">
        <f t="shared" si="644"/>
        <v>0</v>
      </c>
      <c r="Q1669" s="80">
        <f t="shared" si="644"/>
        <v>0</v>
      </c>
      <c r="R1669" s="80">
        <f t="shared" si="644"/>
        <v>0</v>
      </c>
      <c r="S1669" s="80">
        <f t="shared" si="644"/>
        <v>0</v>
      </c>
      <c r="T1669" s="80">
        <f t="shared" si="644"/>
        <v>0</v>
      </c>
      <c r="U1669" s="80">
        <f t="shared" si="644"/>
        <v>0</v>
      </c>
      <c r="V1669" s="80">
        <f t="shared" si="644"/>
        <v>0</v>
      </c>
      <c r="W1669" s="80">
        <f t="shared" si="644"/>
        <v>0</v>
      </c>
      <c r="X1669" s="80">
        <f t="shared" si="644"/>
        <v>0</v>
      </c>
      <c r="Y1669" s="80">
        <f t="shared" si="644"/>
        <v>0</v>
      </c>
      <c r="Z1669" s="80">
        <f t="shared" si="644"/>
        <v>0</v>
      </c>
      <c r="AA1669" s="80">
        <f t="shared" si="644"/>
        <v>0</v>
      </c>
      <c r="AB1669" s="80">
        <f t="shared" si="644"/>
        <v>0</v>
      </c>
      <c r="AC1669" s="80">
        <f t="shared" si="644"/>
        <v>0</v>
      </c>
      <c r="AD1669" s="80">
        <f t="shared" si="644"/>
        <v>0</v>
      </c>
      <c r="AE1669" s="93"/>
      <c r="AI1669" t="s">
        <v>6081</v>
      </c>
      <c r="AJ1669" t="s">
        <v>6082</v>
      </c>
      <c r="AK1669" t="s">
        <v>6083</v>
      </c>
      <c r="AL1669" t="s">
        <v>6084</v>
      </c>
      <c r="AM1669" t="s">
        <v>6178</v>
      </c>
      <c r="AN1669" t="s">
        <v>6179</v>
      </c>
      <c r="AO1669" t="s">
        <v>6180</v>
      </c>
      <c r="AP1669" t="s">
        <v>6181</v>
      </c>
      <c r="AQ1669" t="s">
        <v>6182</v>
      </c>
      <c r="AR1669" t="s">
        <v>6183</v>
      </c>
      <c r="AS1669" t="s">
        <v>6184</v>
      </c>
      <c r="AT1669" t="s">
        <v>6185</v>
      </c>
      <c r="AU1669" t="s">
        <v>6186</v>
      </c>
      <c r="AV1669" t="s">
        <v>6187</v>
      </c>
      <c r="AW1669" t="s">
        <v>6188</v>
      </c>
      <c r="AX1669" t="s">
        <v>6189</v>
      </c>
      <c r="AY1669" t="s">
        <v>6190</v>
      </c>
      <c r="AZ1669" t="s">
        <v>6191</v>
      </c>
      <c r="BA1669" t="s">
        <v>6192</v>
      </c>
      <c r="BB1669" t="s">
        <v>6193</v>
      </c>
      <c r="BC1669" t="s">
        <v>6194</v>
      </c>
      <c r="BD1669" t="s">
        <v>6195</v>
      </c>
      <c r="BE1669" t="s">
        <v>6196</v>
      </c>
      <c r="BF1669" t="s">
        <v>6197</v>
      </c>
    </row>
    <row r="1670" spans="1:130" ht="15" customHeight="1">
      <c r="A1670" s="405"/>
      <c r="B1670" s="6"/>
      <c r="C1670" s="9" t="s">
        <v>5040</v>
      </c>
      <c r="D1670" s="668" t="str">
        <f>IF(D1089="","",D1089)</f>
        <v/>
      </c>
      <c r="E1670" s="669"/>
      <c r="F1670" s="670"/>
      <c r="G1670" s="763" t="str">
        <f>IF(G1089="","",G1089)</f>
        <v/>
      </c>
      <c r="H1670" s="669"/>
      <c r="I1670" s="669"/>
      <c r="J1670" s="669"/>
      <c r="K1670" s="669"/>
      <c r="L1670" s="670"/>
      <c r="M1670" s="112"/>
      <c r="N1670" s="112"/>
      <c r="O1670" s="112"/>
      <c r="P1670" s="112"/>
      <c r="Q1670" s="112"/>
      <c r="R1670" s="112"/>
      <c r="S1670" s="112"/>
      <c r="T1670" s="112"/>
      <c r="U1670" s="112"/>
      <c r="V1670" s="112"/>
      <c r="W1670" s="112"/>
      <c r="X1670" s="112"/>
      <c r="Y1670" s="112"/>
      <c r="Z1670" s="112"/>
      <c r="AA1670" s="112"/>
      <c r="AB1670" s="112"/>
      <c r="AC1670" s="112"/>
      <c r="AD1670" s="112"/>
      <c r="AE1670" s="93"/>
      <c r="AI1670">
        <f>M1670</f>
        <v>0</v>
      </c>
      <c r="AJ1670">
        <f>COUNTIF(N1670:O1670,"NS")</f>
        <v>0</v>
      </c>
      <c r="AK1670">
        <f>SUM(N1670:O1670)</f>
        <v>0</v>
      </c>
      <c r="AL1670">
        <f>IF(COUNTIF(M1670:O1670,"NA")=3,0,IF(OR(AND(AI1670=0,AJ1670&gt;0),AND(AI1670="NS",AK1670&gt;0), AND(AI1670="NS", AJ1670=0,AK1670=0)), 1, IF(OR(AND(AI1670&gt;0,AJ1670&gt;1,AI1670&gt;AK1670), AND(AI1670="NS",AJ1670=2), AND(AI1670="NS",AK1670=0,AJ1670&gt;0),AI1670=AK1670), 0, 1)))</f>
        <v>0</v>
      </c>
      <c r="AM1670">
        <f t="shared" ref="AM1670:AM1733" si="645">P1670</f>
        <v>0</v>
      </c>
      <c r="AN1670">
        <f t="shared" ref="AN1670:AN1733" si="646">COUNTIF(Q1670:R1670,"NS")</f>
        <v>0</v>
      </c>
      <c r="AO1670">
        <f t="shared" ref="AO1670:AO1733" si="647">SUM(Q1670:R1670)</f>
        <v>0</v>
      </c>
      <c r="AP1670">
        <f t="shared" ref="AP1670:AP1733" si="648">IF(COUNTIF(P1670:R1670,"NA")=3,0,IF(OR(AND(AM1670=0,AN1670&gt;0),AND(AM1670="NS",AO1670&gt;0), AND(AM1670="NS", AN1670=0,AO1670=0)), 1, IF(OR(AND(AM1670&gt;0,AN1670&gt;1,AM1670&gt;AO1670), AND(AM1670="NS",AN1670=2), AND(AM1670="NS",AO1670=0,AN1670&gt;0),AM1670=AO1670), 0, 1)))</f>
        <v>0</v>
      </c>
      <c r="AQ1670">
        <f t="shared" ref="AQ1670:AQ1733" si="649">S1670</f>
        <v>0</v>
      </c>
      <c r="AR1670">
        <f t="shared" ref="AR1670:AR1733" si="650">COUNTIF(T1670:U1670,"NS")</f>
        <v>0</v>
      </c>
      <c r="AS1670">
        <f t="shared" ref="AS1670:AS1733" si="651">SUM(T1670:U1670)</f>
        <v>0</v>
      </c>
      <c r="AT1670">
        <f t="shared" ref="AT1670:AT1733" si="652">IF(COUNTIF(S1670:U1670,"NA")=3,0,IF(OR(AND(AQ1670=0,AR1670&gt;0),AND(AQ1670="NS",AS1670&gt;0), AND(AQ1670="NS", AR1670=0,AS1670=0)), 1, IF(OR(AND(AQ1670&gt;0,AR1670&gt;1,AQ1670&gt;AS1670), AND(AQ1670="NS",AR1670=2), AND(AQ1670="NS",AS1670=0,AR1670&gt;0),AQ1670=AS1670), 0, 1)))</f>
        <v>0</v>
      </c>
      <c r="AU1670">
        <f t="shared" ref="AU1670:AU1733" si="653">V1670</f>
        <v>0</v>
      </c>
      <c r="AV1670">
        <f t="shared" ref="AV1670:AV1733" si="654">COUNTIF(W1670:X1670,"NS")</f>
        <v>0</v>
      </c>
      <c r="AW1670">
        <f t="shared" ref="AW1670:AW1733" si="655">SUM(W1670:X1670)</f>
        <v>0</v>
      </c>
      <c r="AX1670">
        <f t="shared" ref="AX1670:AX1733" si="656">IF(COUNTIF(V1670:X1670,"NA")=3,0,IF(OR(AND(AU1670=0,AV1670&gt;0),AND(AU1670="NS",AW1670&gt;0), AND(AU1670="NS", AV1670=0,AW1670=0)), 1, IF(OR(AND(AU1670&gt;0,AV1670&gt;1,AU1670&gt;AW1670), AND(AU1670="NS",AV1670=2), AND(AU1670="NS",AW1670=0,AV1670&gt;0),AU1670=AW1670), 0, 1)))</f>
        <v>0</v>
      </c>
      <c r="AY1670">
        <f>Y1670</f>
        <v>0</v>
      </c>
      <c r="AZ1670">
        <f>COUNTIF(Z1670:AA1670,"NS")</f>
        <v>0</v>
      </c>
      <c r="BA1670">
        <f>SUM(Z1670:AA1670)</f>
        <v>0</v>
      </c>
      <c r="BB1670">
        <f>IF(COUNTIF(Y1670:AA1670,"NA")=3,0,IF(OR(AND(AY1670=0,AZ1670&gt;0),AND(AY1670="NS",BA1670&gt;0), AND(AY1670="NS", AZ1670=0,BA1670=0)), 1, IF(OR(AND(AY1670&gt;0,AZ1670&gt;1,AY1670&gt;BA1670), AND(AY1670="NS",AZ1670=2), AND(AY1670="NS",BA1670=0,AZ1670&gt;0),AY1670=BA1670), 0, 1)))</f>
        <v>0</v>
      </c>
      <c r="BC1670">
        <f t="shared" ref="BC1670:BC1733" si="657">AB1670</f>
        <v>0</v>
      </c>
      <c r="BD1670">
        <f t="shared" ref="BD1670:BD1733" si="658">COUNTIF(AC1670:AD1670,"NS")</f>
        <v>0</v>
      </c>
      <c r="BE1670">
        <f t="shared" ref="BE1670:BE1733" si="659">SUM(AC1670:AD1670)</f>
        <v>0</v>
      </c>
      <c r="BF1670">
        <f t="shared" ref="BF1670:BF1733" si="660">IF(COUNTIF(AB1670:AD1670,"NA")=3,0,IF(OR(AND(BC1670=0,BD1670&gt;0),AND(BC1670="NS",BE1670&gt;0), AND(BC1670="NS", BD1670=0,BE1670=0)), 1, IF(OR(AND(BC1670&gt;0,BD1670&gt;1,BC1670&gt;BE1670), AND(BC1670="NS",BD1670=2), AND(BC1670="NS",BE1670=0,BD1670&gt;0),BC1670=BE1670), 0, 1)))</f>
        <v>0</v>
      </c>
    </row>
    <row r="1671" spans="1:130" ht="15" customHeight="1">
      <c r="A1671" s="405"/>
      <c r="B1671" s="6"/>
      <c r="C1671" s="9" t="s">
        <v>5042</v>
      </c>
      <c r="D1671" s="668" t="str">
        <f t="shared" ref="D1671:D1734" si="661">IF(D1090="","",D1090)</f>
        <v/>
      </c>
      <c r="E1671" s="669"/>
      <c r="F1671" s="670"/>
      <c r="G1671" s="763" t="str">
        <f t="shared" ref="G1671:G1734" si="662">IF(G1090="","",G1090)</f>
        <v/>
      </c>
      <c r="H1671" s="669"/>
      <c r="I1671" s="669"/>
      <c r="J1671" s="669"/>
      <c r="K1671" s="669"/>
      <c r="L1671" s="670"/>
      <c r="M1671" s="112"/>
      <c r="N1671" s="112"/>
      <c r="O1671" s="112"/>
      <c r="P1671" s="112"/>
      <c r="Q1671" s="112"/>
      <c r="R1671" s="112"/>
      <c r="S1671" s="112"/>
      <c r="T1671" s="112"/>
      <c r="U1671" s="112"/>
      <c r="V1671" s="112"/>
      <c r="W1671" s="112"/>
      <c r="X1671" s="112"/>
      <c r="Y1671" s="112"/>
      <c r="Z1671" s="112"/>
      <c r="AA1671" s="112"/>
      <c r="AB1671" s="112"/>
      <c r="AC1671" s="112"/>
      <c r="AD1671" s="112"/>
      <c r="AE1671" s="93"/>
      <c r="AI1671">
        <f t="shared" ref="AI1671:AI1733" si="663">M1671</f>
        <v>0</v>
      </c>
      <c r="AJ1671">
        <f t="shared" ref="AJ1671:AJ1733" si="664">COUNTIF(N1671:O1671,"NS")</f>
        <v>0</v>
      </c>
      <c r="AK1671">
        <f t="shared" ref="AK1671:AK1733" si="665">SUM(N1671:O1671)</f>
        <v>0</v>
      </c>
      <c r="AL1671">
        <f t="shared" ref="AL1671:AL1733" si="666">IF(COUNTIF(M1671:O1671,"NA")=3,0,IF(OR(AND(AI1671=0,AJ1671&gt;0),AND(AI1671="NS",AK1671&gt;0), AND(AI1671="NS", AJ1671=0,AK1671=0)), 1, IF(OR(AND(AI1671&gt;0,AJ1671&gt;1,AI1671&gt;AK1671), AND(AI1671="NS",AJ1671=2), AND(AI1671="NS",AK1671=0,AJ1671&gt;0),AI1671=AK1671), 0, 1)))</f>
        <v>0</v>
      </c>
      <c r="AM1671">
        <f t="shared" si="645"/>
        <v>0</v>
      </c>
      <c r="AN1671">
        <f t="shared" si="646"/>
        <v>0</v>
      </c>
      <c r="AO1671">
        <f t="shared" si="647"/>
        <v>0</v>
      </c>
      <c r="AP1671">
        <f t="shared" si="648"/>
        <v>0</v>
      </c>
      <c r="AQ1671">
        <f t="shared" si="649"/>
        <v>0</v>
      </c>
      <c r="AR1671">
        <f t="shared" si="650"/>
        <v>0</v>
      </c>
      <c r="AS1671">
        <f t="shared" si="651"/>
        <v>0</v>
      </c>
      <c r="AT1671">
        <f t="shared" si="652"/>
        <v>0</v>
      </c>
      <c r="AU1671">
        <f t="shared" si="653"/>
        <v>0</v>
      </c>
      <c r="AV1671">
        <f t="shared" si="654"/>
        <v>0</v>
      </c>
      <c r="AW1671">
        <f t="shared" si="655"/>
        <v>0</v>
      </c>
      <c r="AX1671">
        <f t="shared" si="656"/>
        <v>0</v>
      </c>
      <c r="AY1671">
        <f t="shared" ref="AY1671:AY1733" si="667">Y1671</f>
        <v>0</v>
      </c>
      <c r="AZ1671">
        <f t="shared" ref="AZ1671:AZ1733" si="668">COUNTIF(Z1671:AA1671,"NS")</f>
        <v>0</v>
      </c>
      <c r="BA1671">
        <f t="shared" ref="BA1671:BA1733" si="669">SUM(Z1671:AA1671)</f>
        <v>0</v>
      </c>
      <c r="BB1671">
        <f t="shared" ref="BB1671:BB1733" si="670">IF(COUNTIF(Y1671:AA1671,"NA")=3,0,IF(OR(AND(AY1671=0,AZ1671&gt;0),AND(AY1671="NS",BA1671&gt;0), AND(AY1671="NS", AZ1671=0,BA1671=0)), 1, IF(OR(AND(AY1671&gt;0,AZ1671&gt;1,AY1671&gt;BA1671), AND(AY1671="NS",AZ1671=2), AND(AY1671="NS",BA1671=0,AZ1671&gt;0),AY1671=BA1671), 0, 1)))</f>
        <v>0</v>
      </c>
      <c r="BC1671">
        <f t="shared" si="657"/>
        <v>0</v>
      </c>
      <c r="BD1671">
        <f t="shared" si="658"/>
        <v>0</v>
      </c>
      <c r="BE1671">
        <f t="shared" si="659"/>
        <v>0</v>
      </c>
      <c r="BF1671">
        <f t="shared" si="660"/>
        <v>0</v>
      </c>
    </row>
    <row r="1672" spans="1:130" ht="15" customHeight="1">
      <c r="A1672" s="405"/>
      <c r="B1672" s="6"/>
      <c r="C1672" s="9" t="s">
        <v>5044</v>
      </c>
      <c r="D1672" s="668" t="str">
        <f t="shared" si="661"/>
        <v/>
      </c>
      <c r="E1672" s="669"/>
      <c r="F1672" s="670"/>
      <c r="G1672" s="763" t="str">
        <f t="shared" si="662"/>
        <v/>
      </c>
      <c r="H1672" s="669"/>
      <c r="I1672" s="669"/>
      <c r="J1672" s="669"/>
      <c r="K1672" s="669"/>
      <c r="L1672" s="670"/>
      <c r="M1672" s="112"/>
      <c r="N1672" s="112"/>
      <c r="O1672" s="112"/>
      <c r="P1672" s="112"/>
      <c r="Q1672" s="112"/>
      <c r="R1672" s="112"/>
      <c r="S1672" s="112"/>
      <c r="T1672" s="112"/>
      <c r="U1672" s="112"/>
      <c r="V1672" s="112"/>
      <c r="W1672" s="112"/>
      <c r="X1672" s="112"/>
      <c r="Y1672" s="112"/>
      <c r="Z1672" s="112"/>
      <c r="AA1672" s="112"/>
      <c r="AB1672" s="112"/>
      <c r="AC1672" s="112"/>
      <c r="AD1672" s="112"/>
      <c r="AE1672" s="93"/>
      <c r="AI1672">
        <f t="shared" si="663"/>
        <v>0</v>
      </c>
      <c r="AJ1672">
        <f t="shared" si="664"/>
        <v>0</v>
      </c>
      <c r="AK1672">
        <f t="shared" si="665"/>
        <v>0</v>
      </c>
      <c r="AL1672">
        <f t="shared" si="666"/>
        <v>0</v>
      </c>
      <c r="AM1672">
        <f t="shared" si="645"/>
        <v>0</v>
      </c>
      <c r="AN1672">
        <f t="shared" si="646"/>
        <v>0</v>
      </c>
      <c r="AO1672">
        <f t="shared" si="647"/>
        <v>0</v>
      </c>
      <c r="AP1672">
        <f t="shared" si="648"/>
        <v>0</v>
      </c>
      <c r="AQ1672">
        <f t="shared" si="649"/>
        <v>0</v>
      </c>
      <c r="AR1672">
        <f t="shared" si="650"/>
        <v>0</v>
      </c>
      <c r="AS1672">
        <f t="shared" si="651"/>
        <v>0</v>
      </c>
      <c r="AT1672">
        <f t="shared" si="652"/>
        <v>0</v>
      </c>
      <c r="AU1672">
        <f t="shared" si="653"/>
        <v>0</v>
      </c>
      <c r="AV1672">
        <f t="shared" si="654"/>
        <v>0</v>
      </c>
      <c r="AW1672">
        <f t="shared" si="655"/>
        <v>0</v>
      </c>
      <c r="AX1672">
        <f t="shared" si="656"/>
        <v>0</v>
      </c>
      <c r="AY1672">
        <f t="shared" si="667"/>
        <v>0</v>
      </c>
      <c r="AZ1672">
        <f t="shared" si="668"/>
        <v>0</v>
      </c>
      <c r="BA1672">
        <f t="shared" si="669"/>
        <v>0</v>
      </c>
      <c r="BB1672">
        <f t="shared" si="670"/>
        <v>0</v>
      </c>
      <c r="BC1672">
        <f t="shared" si="657"/>
        <v>0</v>
      </c>
      <c r="BD1672">
        <f t="shared" si="658"/>
        <v>0</v>
      </c>
      <c r="BE1672">
        <f t="shared" si="659"/>
        <v>0</v>
      </c>
      <c r="BF1672">
        <f t="shared" si="660"/>
        <v>0</v>
      </c>
    </row>
    <row r="1673" spans="1:130" ht="15" customHeight="1">
      <c r="A1673" s="405"/>
      <c r="B1673" s="6"/>
      <c r="C1673" s="9" t="s">
        <v>5046</v>
      </c>
      <c r="D1673" s="668" t="str">
        <f t="shared" si="661"/>
        <v/>
      </c>
      <c r="E1673" s="669"/>
      <c r="F1673" s="670"/>
      <c r="G1673" s="763" t="str">
        <f t="shared" si="662"/>
        <v/>
      </c>
      <c r="H1673" s="669"/>
      <c r="I1673" s="669"/>
      <c r="J1673" s="669"/>
      <c r="K1673" s="669"/>
      <c r="L1673" s="670"/>
      <c r="M1673" s="112"/>
      <c r="N1673" s="112"/>
      <c r="O1673" s="112"/>
      <c r="P1673" s="112"/>
      <c r="Q1673" s="112"/>
      <c r="R1673" s="112"/>
      <c r="S1673" s="112"/>
      <c r="T1673" s="112"/>
      <c r="U1673" s="112"/>
      <c r="V1673" s="112"/>
      <c r="W1673" s="112"/>
      <c r="X1673" s="112"/>
      <c r="Y1673" s="112"/>
      <c r="Z1673" s="112"/>
      <c r="AA1673" s="112"/>
      <c r="AB1673" s="112"/>
      <c r="AC1673" s="112"/>
      <c r="AD1673" s="112"/>
      <c r="AE1673" s="93"/>
      <c r="AI1673">
        <f t="shared" si="663"/>
        <v>0</v>
      </c>
      <c r="AJ1673">
        <f t="shared" si="664"/>
        <v>0</v>
      </c>
      <c r="AK1673">
        <f t="shared" si="665"/>
        <v>0</v>
      </c>
      <c r="AL1673">
        <f t="shared" si="666"/>
        <v>0</v>
      </c>
      <c r="AM1673">
        <f t="shared" si="645"/>
        <v>0</v>
      </c>
      <c r="AN1673">
        <f t="shared" si="646"/>
        <v>0</v>
      </c>
      <c r="AO1673">
        <f t="shared" si="647"/>
        <v>0</v>
      </c>
      <c r="AP1673">
        <f t="shared" si="648"/>
        <v>0</v>
      </c>
      <c r="AQ1673">
        <f t="shared" si="649"/>
        <v>0</v>
      </c>
      <c r="AR1673">
        <f t="shared" si="650"/>
        <v>0</v>
      </c>
      <c r="AS1673">
        <f t="shared" si="651"/>
        <v>0</v>
      </c>
      <c r="AT1673">
        <f t="shared" si="652"/>
        <v>0</v>
      </c>
      <c r="AU1673">
        <f t="shared" si="653"/>
        <v>0</v>
      </c>
      <c r="AV1673">
        <f t="shared" si="654"/>
        <v>0</v>
      </c>
      <c r="AW1673">
        <f t="shared" si="655"/>
        <v>0</v>
      </c>
      <c r="AX1673">
        <f t="shared" si="656"/>
        <v>0</v>
      </c>
      <c r="AY1673">
        <f t="shared" si="667"/>
        <v>0</v>
      </c>
      <c r="AZ1673">
        <f t="shared" si="668"/>
        <v>0</v>
      </c>
      <c r="BA1673">
        <f t="shared" si="669"/>
        <v>0</v>
      </c>
      <c r="BB1673">
        <f t="shared" si="670"/>
        <v>0</v>
      </c>
      <c r="BC1673">
        <f t="shared" si="657"/>
        <v>0</v>
      </c>
      <c r="BD1673">
        <f t="shared" si="658"/>
        <v>0</v>
      </c>
      <c r="BE1673">
        <f t="shared" si="659"/>
        <v>0</v>
      </c>
      <c r="BF1673">
        <f t="shared" si="660"/>
        <v>0</v>
      </c>
    </row>
    <row r="1674" spans="1:130" ht="15" customHeight="1">
      <c r="A1674" s="405"/>
      <c r="B1674" s="6"/>
      <c r="C1674" s="9" t="s">
        <v>5048</v>
      </c>
      <c r="D1674" s="668" t="str">
        <f t="shared" si="661"/>
        <v/>
      </c>
      <c r="E1674" s="669"/>
      <c r="F1674" s="670"/>
      <c r="G1674" s="763" t="str">
        <f t="shared" si="662"/>
        <v/>
      </c>
      <c r="H1674" s="669"/>
      <c r="I1674" s="669"/>
      <c r="J1674" s="669"/>
      <c r="K1674" s="669"/>
      <c r="L1674" s="670"/>
      <c r="M1674" s="112"/>
      <c r="N1674" s="112"/>
      <c r="O1674" s="112"/>
      <c r="P1674" s="112"/>
      <c r="Q1674" s="112"/>
      <c r="R1674" s="112"/>
      <c r="S1674" s="112"/>
      <c r="T1674" s="112"/>
      <c r="U1674" s="112"/>
      <c r="V1674" s="112"/>
      <c r="W1674" s="112"/>
      <c r="X1674" s="112"/>
      <c r="Y1674" s="112"/>
      <c r="Z1674" s="112"/>
      <c r="AA1674" s="112"/>
      <c r="AB1674" s="112"/>
      <c r="AC1674" s="112"/>
      <c r="AD1674" s="112"/>
      <c r="AE1674" s="93"/>
      <c r="AI1674">
        <f t="shared" si="663"/>
        <v>0</v>
      </c>
      <c r="AJ1674">
        <f t="shared" si="664"/>
        <v>0</v>
      </c>
      <c r="AK1674">
        <f t="shared" si="665"/>
        <v>0</v>
      </c>
      <c r="AL1674">
        <f t="shared" si="666"/>
        <v>0</v>
      </c>
      <c r="AM1674">
        <f t="shared" si="645"/>
        <v>0</v>
      </c>
      <c r="AN1674">
        <f t="shared" si="646"/>
        <v>0</v>
      </c>
      <c r="AO1674">
        <f t="shared" si="647"/>
        <v>0</v>
      </c>
      <c r="AP1674">
        <f t="shared" si="648"/>
        <v>0</v>
      </c>
      <c r="AQ1674">
        <f t="shared" si="649"/>
        <v>0</v>
      </c>
      <c r="AR1674">
        <f t="shared" si="650"/>
        <v>0</v>
      </c>
      <c r="AS1674">
        <f t="shared" si="651"/>
        <v>0</v>
      </c>
      <c r="AT1674">
        <f t="shared" si="652"/>
        <v>0</v>
      </c>
      <c r="AU1674">
        <f t="shared" si="653"/>
        <v>0</v>
      </c>
      <c r="AV1674">
        <f t="shared" si="654"/>
        <v>0</v>
      </c>
      <c r="AW1674">
        <f t="shared" si="655"/>
        <v>0</v>
      </c>
      <c r="AX1674">
        <f t="shared" si="656"/>
        <v>0</v>
      </c>
      <c r="AY1674">
        <f t="shared" si="667"/>
        <v>0</v>
      </c>
      <c r="AZ1674">
        <f t="shared" si="668"/>
        <v>0</v>
      </c>
      <c r="BA1674">
        <f t="shared" si="669"/>
        <v>0</v>
      </c>
      <c r="BB1674">
        <f t="shared" si="670"/>
        <v>0</v>
      </c>
      <c r="BC1674">
        <f t="shared" si="657"/>
        <v>0</v>
      </c>
      <c r="BD1674">
        <f t="shared" si="658"/>
        <v>0</v>
      </c>
      <c r="BE1674">
        <f t="shared" si="659"/>
        <v>0</v>
      </c>
      <c r="BF1674">
        <f t="shared" si="660"/>
        <v>0</v>
      </c>
    </row>
    <row r="1675" spans="1:130" ht="15" customHeight="1">
      <c r="A1675" s="405"/>
      <c r="B1675" s="6"/>
      <c r="C1675" s="9" t="s">
        <v>5050</v>
      </c>
      <c r="D1675" s="668" t="str">
        <f t="shared" si="661"/>
        <v/>
      </c>
      <c r="E1675" s="669"/>
      <c r="F1675" s="670"/>
      <c r="G1675" s="763" t="str">
        <f t="shared" si="662"/>
        <v/>
      </c>
      <c r="H1675" s="669"/>
      <c r="I1675" s="669"/>
      <c r="J1675" s="669"/>
      <c r="K1675" s="669"/>
      <c r="L1675" s="670"/>
      <c r="M1675" s="112"/>
      <c r="N1675" s="112"/>
      <c r="O1675" s="112"/>
      <c r="P1675" s="112"/>
      <c r="Q1675" s="112"/>
      <c r="R1675" s="112"/>
      <c r="S1675" s="112"/>
      <c r="T1675" s="112"/>
      <c r="U1675" s="112"/>
      <c r="V1675" s="112"/>
      <c r="W1675" s="112"/>
      <c r="X1675" s="112"/>
      <c r="Y1675" s="112"/>
      <c r="Z1675" s="112"/>
      <c r="AA1675" s="112"/>
      <c r="AB1675" s="112"/>
      <c r="AC1675" s="112"/>
      <c r="AD1675" s="112"/>
      <c r="AE1675" s="93"/>
      <c r="AI1675">
        <f t="shared" si="663"/>
        <v>0</v>
      </c>
      <c r="AJ1675">
        <f t="shared" si="664"/>
        <v>0</v>
      </c>
      <c r="AK1675">
        <f t="shared" si="665"/>
        <v>0</v>
      </c>
      <c r="AL1675">
        <f t="shared" si="666"/>
        <v>0</v>
      </c>
      <c r="AM1675">
        <f t="shared" si="645"/>
        <v>0</v>
      </c>
      <c r="AN1675">
        <f t="shared" si="646"/>
        <v>0</v>
      </c>
      <c r="AO1675">
        <f t="shared" si="647"/>
        <v>0</v>
      </c>
      <c r="AP1675">
        <f t="shared" si="648"/>
        <v>0</v>
      </c>
      <c r="AQ1675">
        <f t="shared" si="649"/>
        <v>0</v>
      </c>
      <c r="AR1675">
        <f t="shared" si="650"/>
        <v>0</v>
      </c>
      <c r="AS1675">
        <f t="shared" si="651"/>
        <v>0</v>
      </c>
      <c r="AT1675">
        <f t="shared" si="652"/>
        <v>0</v>
      </c>
      <c r="AU1675">
        <f t="shared" si="653"/>
        <v>0</v>
      </c>
      <c r="AV1675">
        <f t="shared" si="654"/>
        <v>0</v>
      </c>
      <c r="AW1675">
        <f t="shared" si="655"/>
        <v>0</v>
      </c>
      <c r="AX1675">
        <f t="shared" si="656"/>
        <v>0</v>
      </c>
      <c r="AY1675">
        <f t="shared" si="667"/>
        <v>0</v>
      </c>
      <c r="AZ1675">
        <f t="shared" si="668"/>
        <v>0</v>
      </c>
      <c r="BA1675">
        <f t="shared" si="669"/>
        <v>0</v>
      </c>
      <c r="BB1675">
        <f t="shared" si="670"/>
        <v>0</v>
      </c>
      <c r="BC1675">
        <f t="shared" si="657"/>
        <v>0</v>
      </c>
      <c r="BD1675">
        <f t="shared" si="658"/>
        <v>0</v>
      </c>
      <c r="BE1675">
        <f t="shared" si="659"/>
        <v>0</v>
      </c>
      <c r="BF1675">
        <f t="shared" si="660"/>
        <v>0</v>
      </c>
    </row>
    <row r="1676" spans="1:130" ht="15" customHeight="1">
      <c r="A1676" s="405"/>
      <c r="B1676" s="6"/>
      <c r="C1676" s="9" t="s">
        <v>5052</v>
      </c>
      <c r="D1676" s="668" t="str">
        <f t="shared" si="661"/>
        <v/>
      </c>
      <c r="E1676" s="669"/>
      <c r="F1676" s="670"/>
      <c r="G1676" s="763" t="str">
        <f t="shared" si="662"/>
        <v/>
      </c>
      <c r="H1676" s="669"/>
      <c r="I1676" s="669"/>
      <c r="J1676" s="669"/>
      <c r="K1676" s="669"/>
      <c r="L1676" s="670"/>
      <c r="M1676" s="112"/>
      <c r="N1676" s="112"/>
      <c r="O1676" s="112"/>
      <c r="P1676" s="112"/>
      <c r="Q1676" s="112"/>
      <c r="R1676" s="112"/>
      <c r="S1676" s="112"/>
      <c r="T1676" s="112"/>
      <c r="U1676" s="112"/>
      <c r="V1676" s="112"/>
      <c r="W1676" s="112"/>
      <c r="X1676" s="112"/>
      <c r="Y1676" s="112"/>
      <c r="Z1676" s="112"/>
      <c r="AA1676" s="112"/>
      <c r="AB1676" s="112"/>
      <c r="AC1676" s="112"/>
      <c r="AD1676" s="112"/>
      <c r="AE1676" s="93"/>
      <c r="AI1676">
        <f t="shared" si="663"/>
        <v>0</v>
      </c>
      <c r="AJ1676">
        <f t="shared" si="664"/>
        <v>0</v>
      </c>
      <c r="AK1676">
        <f t="shared" si="665"/>
        <v>0</v>
      </c>
      <c r="AL1676">
        <f t="shared" si="666"/>
        <v>0</v>
      </c>
      <c r="AM1676">
        <f t="shared" si="645"/>
        <v>0</v>
      </c>
      <c r="AN1676">
        <f t="shared" si="646"/>
        <v>0</v>
      </c>
      <c r="AO1676">
        <f t="shared" si="647"/>
        <v>0</v>
      </c>
      <c r="AP1676">
        <f t="shared" si="648"/>
        <v>0</v>
      </c>
      <c r="AQ1676">
        <f t="shared" si="649"/>
        <v>0</v>
      </c>
      <c r="AR1676">
        <f t="shared" si="650"/>
        <v>0</v>
      </c>
      <c r="AS1676">
        <f t="shared" si="651"/>
        <v>0</v>
      </c>
      <c r="AT1676">
        <f t="shared" si="652"/>
        <v>0</v>
      </c>
      <c r="AU1676">
        <f t="shared" si="653"/>
        <v>0</v>
      </c>
      <c r="AV1676">
        <f t="shared" si="654"/>
        <v>0</v>
      </c>
      <c r="AW1676">
        <f t="shared" si="655"/>
        <v>0</v>
      </c>
      <c r="AX1676">
        <f t="shared" si="656"/>
        <v>0</v>
      </c>
      <c r="AY1676">
        <f t="shared" si="667"/>
        <v>0</v>
      </c>
      <c r="AZ1676">
        <f t="shared" si="668"/>
        <v>0</v>
      </c>
      <c r="BA1676">
        <f t="shared" si="669"/>
        <v>0</v>
      </c>
      <c r="BB1676">
        <f t="shared" si="670"/>
        <v>0</v>
      </c>
      <c r="BC1676">
        <f t="shared" si="657"/>
        <v>0</v>
      </c>
      <c r="BD1676">
        <f t="shared" si="658"/>
        <v>0</v>
      </c>
      <c r="BE1676">
        <f t="shared" si="659"/>
        <v>0</v>
      </c>
      <c r="BF1676">
        <f t="shared" si="660"/>
        <v>0</v>
      </c>
    </row>
    <row r="1677" spans="1:130" ht="15" customHeight="1">
      <c r="A1677" s="405"/>
      <c r="B1677" s="6"/>
      <c r="C1677" s="9" t="s">
        <v>5054</v>
      </c>
      <c r="D1677" s="668" t="str">
        <f t="shared" si="661"/>
        <v/>
      </c>
      <c r="E1677" s="669"/>
      <c r="F1677" s="670"/>
      <c r="G1677" s="763" t="str">
        <f t="shared" si="662"/>
        <v/>
      </c>
      <c r="H1677" s="669"/>
      <c r="I1677" s="669"/>
      <c r="J1677" s="669"/>
      <c r="K1677" s="669"/>
      <c r="L1677" s="670"/>
      <c r="M1677" s="112"/>
      <c r="N1677" s="112"/>
      <c r="O1677" s="112"/>
      <c r="P1677" s="112"/>
      <c r="Q1677" s="112"/>
      <c r="R1677" s="112"/>
      <c r="S1677" s="112"/>
      <c r="T1677" s="112"/>
      <c r="U1677" s="112"/>
      <c r="V1677" s="112"/>
      <c r="W1677" s="112"/>
      <c r="X1677" s="112"/>
      <c r="Y1677" s="112"/>
      <c r="Z1677" s="112"/>
      <c r="AA1677" s="112"/>
      <c r="AB1677" s="112"/>
      <c r="AC1677" s="112"/>
      <c r="AD1677" s="112"/>
      <c r="AE1677" s="93"/>
      <c r="AI1677">
        <f t="shared" si="663"/>
        <v>0</v>
      </c>
      <c r="AJ1677">
        <f t="shared" si="664"/>
        <v>0</v>
      </c>
      <c r="AK1677">
        <f t="shared" si="665"/>
        <v>0</v>
      </c>
      <c r="AL1677">
        <f t="shared" si="666"/>
        <v>0</v>
      </c>
      <c r="AM1677">
        <f t="shared" si="645"/>
        <v>0</v>
      </c>
      <c r="AN1677">
        <f t="shared" si="646"/>
        <v>0</v>
      </c>
      <c r="AO1677">
        <f t="shared" si="647"/>
        <v>0</v>
      </c>
      <c r="AP1677">
        <f t="shared" si="648"/>
        <v>0</v>
      </c>
      <c r="AQ1677">
        <f t="shared" si="649"/>
        <v>0</v>
      </c>
      <c r="AR1677">
        <f t="shared" si="650"/>
        <v>0</v>
      </c>
      <c r="AS1677">
        <f t="shared" si="651"/>
        <v>0</v>
      </c>
      <c r="AT1677">
        <f t="shared" si="652"/>
        <v>0</v>
      </c>
      <c r="AU1677">
        <f t="shared" si="653"/>
        <v>0</v>
      </c>
      <c r="AV1677">
        <f t="shared" si="654"/>
        <v>0</v>
      </c>
      <c r="AW1677">
        <f t="shared" si="655"/>
        <v>0</v>
      </c>
      <c r="AX1677">
        <f t="shared" si="656"/>
        <v>0</v>
      </c>
      <c r="AY1677">
        <f t="shared" si="667"/>
        <v>0</v>
      </c>
      <c r="AZ1677">
        <f t="shared" si="668"/>
        <v>0</v>
      </c>
      <c r="BA1677">
        <f t="shared" si="669"/>
        <v>0</v>
      </c>
      <c r="BB1677">
        <f t="shared" si="670"/>
        <v>0</v>
      </c>
      <c r="BC1677">
        <f t="shared" si="657"/>
        <v>0</v>
      </c>
      <c r="BD1677">
        <f t="shared" si="658"/>
        <v>0</v>
      </c>
      <c r="BE1677">
        <f t="shared" si="659"/>
        <v>0</v>
      </c>
      <c r="BF1677">
        <f t="shared" si="660"/>
        <v>0</v>
      </c>
    </row>
    <row r="1678" spans="1:130" ht="15" customHeight="1">
      <c r="A1678" s="405"/>
      <c r="B1678" s="6"/>
      <c r="C1678" s="9" t="s">
        <v>5056</v>
      </c>
      <c r="D1678" s="668" t="str">
        <f t="shared" si="661"/>
        <v/>
      </c>
      <c r="E1678" s="669"/>
      <c r="F1678" s="670"/>
      <c r="G1678" s="763" t="str">
        <f t="shared" si="662"/>
        <v/>
      </c>
      <c r="H1678" s="669"/>
      <c r="I1678" s="669"/>
      <c r="J1678" s="669"/>
      <c r="K1678" s="669"/>
      <c r="L1678" s="670"/>
      <c r="M1678" s="112"/>
      <c r="N1678" s="112"/>
      <c r="O1678" s="112"/>
      <c r="P1678" s="112"/>
      <c r="Q1678" s="112"/>
      <c r="R1678" s="112"/>
      <c r="S1678" s="112"/>
      <c r="T1678" s="112"/>
      <c r="U1678" s="112"/>
      <c r="V1678" s="112"/>
      <c r="W1678" s="112"/>
      <c r="X1678" s="112"/>
      <c r="Y1678" s="112"/>
      <c r="Z1678" s="112"/>
      <c r="AA1678" s="112"/>
      <c r="AB1678" s="112"/>
      <c r="AC1678" s="112"/>
      <c r="AD1678" s="112"/>
      <c r="AE1678" s="93"/>
      <c r="AI1678">
        <f t="shared" si="663"/>
        <v>0</v>
      </c>
      <c r="AJ1678">
        <f t="shared" si="664"/>
        <v>0</v>
      </c>
      <c r="AK1678">
        <f t="shared" si="665"/>
        <v>0</v>
      </c>
      <c r="AL1678">
        <f t="shared" si="666"/>
        <v>0</v>
      </c>
      <c r="AM1678">
        <f t="shared" si="645"/>
        <v>0</v>
      </c>
      <c r="AN1678">
        <f t="shared" si="646"/>
        <v>0</v>
      </c>
      <c r="AO1678">
        <f t="shared" si="647"/>
        <v>0</v>
      </c>
      <c r="AP1678">
        <f t="shared" si="648"/>
        <v>0</v>
      </c>
      <c r="AQ1678">
        <f t="shared" si="649"/>
        <v>0</v>
      </c>
      <c r="AR1678">
        <f t="shared" si="650"/>
        <v>0</v>
      </c>
      <c r="AS1678">
        <f t="shared" si="651"/>
        <v>0</v>
      </c>
      <c r="AT1678">
        <f t="shared" si="652"/>
        <v>0</v>
      </c>
      <c r="AU1678">
        <f t="shared" si="653"/>
        <v>0</v>
      </c>
      <c r="AV1678">
        <f t="shared" si="654"/>
        <v>0</v>
      </c>
      <c r="AW1678">
        <f t="shared" si="655"/>
        <v>0</v>
      </c>
      <c r="AX1678">
        <f t="shared" si="656"/>
        <v>0</v>
      </c>
      <c r="AY1678">
        <f t="shared" si="667"/>
        <v>0</v>
      </c>
      <c r="AZ1678">
        <f t="shared" si="668"/>
        <v>0</v>
      </c>
      <c r="BA1678">
        <f t="shared" si="669"/>
        <v>0</v>
      </c>
      <c r="BB1678">
        <f t="shared" si="670"/>
        <v>0</v>
      </c>
      <c r="BC1678">
        <f t="shared" si="657"/>
        <v>0</v>
      </c>
      <c r="BD1678">
        <f t="shared" si="658"/>
        <v>0</v>
      </c>
      <c r="BE1678">
        <f t="shared" si="659"/>
        <v>0</v>
      </c>
      <c r="BF1678">
        <f t="shared" si="660"/>
        <v>0</v>
      </c>
    </row>
    <row r="1679" spans="1:130" ht="15" customHeight="1">
      <c r="A1679" s="405"/>
      <c r="B1679" s="6"/>
      <c r="C1679" s="9" t="s">
        <v>5057</v>
      </c>
      <c r="D1679" s="668" t="str">
        <f t="shared" si="661"/>
        <v/>
      </c>
      <c r="E1679" s="669"/>
      <c r="F1679" s="670"/>
      <c r="G1679" s="763" t="str">
        <f t="shared" si="662"/>
        <v/>
      </c>
      <c r="H1679" s="669"/>
      <c r="I1679" s="669"/>
      <c r="J1679" s="669"/>
      <c r="K1679" s="669"/>
      <c r="L1679" s="670"/>
      <c r="M1679" s="112"/>
      <c r="N1679" s="112"/>
      <c r="O1679" s="112"/>
      <c r="P1679" s="112"/>
      <c r="Q1679" s="112"/>
      <c r="R1679" s="112"/>
      <c r="S1679" s="112"/>
      <c r="T1679" s="112"/>
      <c r="U1679" s="112"/>
      <c r="V1679" s="112"/>
      <c r="W1679" s="112"/>
      <c r="X1679" s="112"/>
      <c r="Y1679" s="112"/>
      <c r="Z1679" s="112"/>
      <c r="AA1679" s="112"/>
      <c r="AB1679" s="112"/>
      <c r="AC1679" s="112"/>
      <c r="AD1679" s="112"/>
      <c r="AE1679" s="93"/>
      <c r="AI1679">
        <f t="shared" si="663"/>
        <v>0</v>
      </c>
      <c r="AJ1679">
        <f t="shared" si="664"/>
        <v>0</v>
      </c>
      <c r="AK1679">
        <f t="shared" si="665"/>
        <v>0</v>
      </c>
      <c r="AL1679">
        <f t="shared" si="666"/>
        <v>0</v>
      </c>
      <c r="AM1679">
        <f t="shared" si="645"/>
        <v>0</v>
      </c>
      <c r="AN1679">
        <f t="shared" si="646"/>
        <v>0</v>
      </c>
      <c r="AO1679">
        <f t="shared" si="647"/>
        <v>0</v>
      </c>
      <c r="AP1679">
        <f t="shared" si="648"/>
        <v>0</v>
      </c>
      <c r="AQ1679">
        <f t="shared" si="649"/>
        <v>0</v>
      </c>
      <c r="AR1679">
        <f t="shared" si="650"/>
        <v>0</v>
      </c>
      <c r="AS1679">
        <f t="shared" si="651"/>
        <v>0</v>
      </c>
      <c r="AT1679">
        <f t="shared" si="652"/>
        <v>0</v>
      </c>
      <c r="AU1679">
        <f t="shared" si="653"/>
        <v>0</v>
      </c>
      <c r="AV1679">
        <f t="shared" si="654"/>
        <v>0</v>
      </c>
      <c r="AW1679">
        <f t="shared" si="655"/>
        <v>0</v>
      </c>
      <c r="AX1679">
        <f t="shared" si="656"/>
        <v>0</v>
      </c>
      <c r="AY1679">
        <f t="shared" si="667"/>
        <v>0</v>
      </c>
      <c r="AZ1679">
        <f t="shared" si="668"/>
        <v>0</v>
      </c>
      <c r="BA1679">
        <f t="shared" si="669"/>
        <v>0</v>
      </c>
      <c r="BB1679">
        <f t="shared" si="670"/>
        <v>0</v>
      </c>
      <c r="BC1679">
        <f t="shared" si="657"/>
        <v>0</v>
      </c>
      <c r="BD1679">
        <f t="shared" si="658"/>
        <v>0</v>
      </c>
      <c r="BE1679">
        <f t="shared" si="659"/>
        <v>0</v>
      </c>
      <c r="BF1679">
        <f t="shared" si="660"/>
        <v>0</v>
      </c>
    </row>
    <row r="1680" spans="1:130" ht="15" customHeight="1">
      <c r="A1680" s="405"/>
      <c r="B1680" s="6"/>
      <c r="C1680" s="9" t="s">
        <v>5059</v>
      </c>
      <c r="D1680" s="668" t="str">
        <f t="shared" si="661"/>
        <v/>
      </c>
      <c r="E1680" s="669"/>
      <c r="F1680" s="670"/>
      <c r="G1680" s="763" t="str">
        <f t="shared" si="662"/>
        <v/>
      </c>
      <c r="H1680" s="669"/>
      <c r="I1680" s="669"/>
      <c r="J1680" s="669"/>
      <c r="K1680" s="669"/>
      <c r="L1680" s="670"/>
      <c r="M1680" s="112"/>
      <c r="N1680" s="112"/>
      <c r="O1680" s="112"/>
      <c r="P1680" s="112"/>
      <c r="Q1680" s="112"/>
      <c r="R1680" s="112"/>
      <c r="S1680" s="112"/>
      <c r="T1680" s="112"/>
      <c r="U1680" s="112"/>
      <c r="V1680" s="112"/>
      <c r="W1680" s="112"/>
      <c r="X1680" s="112"/>
      <c r="Y1680" s="112"/>
      <c r="Z1680" s="112"/>
      <c r="AA1680" s="112"/>
      <c r="AB1680" s="112"/>
      <c r="AC1680" s="112"/>
      <c r="AD1680" s="112"/>
      <c r="AE1680" s="93"/>
      <c r="AI1680">
        <f t="shared" si="663"/>
        <v>0</v>
      </c>
      <c r="AJ1680">
        <f t="shared" si="664"/>
        <v>0</v>
      </c>
      <c r="AK1680">
        <f t="shared" si="665"/>
        <v>0</v>
      </c>
      <c r="AL1680">
        <f t="shared" si="666"/>
        <v>0</v>
      </c>
      <c r="AM1680">
        <f t="shared" si="645"/>
        <v>0</v>
      </c>
      <c r="AN1680">
        <f t="shared" si="646"/>
        <v>0</v>
      </c>
      <c r="AO1680">
        <f t="shared" si="647"/>
        <v>0</v>
      </c>
      <c r="AP1680">
        <f t="shared" si="648"/>
        <v>0</v>
      </c>
      <c r="AQ1680">
        <f t="shared" si="649"/>
        <v>0</v>
      </c>
      <c r="AR1680">
        <f t="shared" si="650"/>
        <v>0</v>
      </c>
      <c r="AS1680">
        <f t="shared" si="651"/>
        <v>0</v>
      </c>
      <c r="AT1680">
        <f t="shared" si="652"/>
        <v>0</v>
      </c>
      <c r="AU1680">
        <f t="shared" si="653"/>
        <v>0</v>
      </c>
      <c r="AV1680">
        <f t="shared" si="654"/>
        <v>0</v>
      </c>
      <c r="AW1680">
        <f t="shared" si="655"/>
        <v>0</v>
      </c>
      <c r="AX1680">
        <f t="shared" si="656"/>
        <v>0</v>
      </c>
      <c r="AY1680">
        <f t="shared" si="667"/>
        <v>0</v>
      </c>
      <c r="AZ1680">
        <f t="shared" si="668"/>
        <v>0</v>
      </c>
      <c r="BA1680">
        <f t="shared" si="669"/>
        <v>0</v>
      </c>
      <c r="BB1680">
        <f t="shared" si="670"/>
        <v>0</v>
      </c>
      <c r="BC1680">
        <f t="shared" si="657"/>
        <v>0</v>
      </c>
      <c r="BD1680">
        <f t="shared" si="658"/>
        <v>0</v>
      </c>
      <c r="BE1680">
        <f t="shared" si="659"/>
        <v>0</v>
      </c>
      <c r="BF1680">
        <f t="shared" si="660"/>
        <v>0</v>
      </c>
    </row>
    <row r="1681" spans="1:58" ht="15" customHeight="1">
      <c r="A1681" s="405"/>
      <c r="B1681" s="6"/>
      <c r="C1681" s="9" t="s">
        <v>5060</v>
      </c>
      <c r="D1681" s="668" t="str">
        <f t="shared" si="661"/>
        <v/>
      </c>
      <c r="E1681" s="669"/>
      <c r="F1681" s="670"/>
      <c r="G1681" s="763" t="str">
        <f t="shared" si="662"/>
        <v/>
      </c>
      <c r="H1681" s="669"/>
      <c r="I1681" s="669"/>
      <c r="J1681" s="669"/>
      <c r="K1681" s="669"/>
      <c r="L1681" s="670"/>
      <c r="M1681" s="112"/>
      <c r="N1681" s="112"/>
      <c r="O1681" s="112"/>
      <c r="P1681" s="112"/>
      <c r="Q1681" s="112"/>
      <c r="R1681" s="112"/>
      <c r="S1681" s="112"/>
      <c r="T1681" s="112"/>
      <c r="U1681" s="112"/>
      <c r="V1681" s="112"/>
      <c r="W1681" s="112"/>
      <c r="X1681" s="112"/>
      <c r="Y1681" s="112"/>
      <c r="Z1681" s="112"/>
      <c r="AA1681" s="112"/>
      <c r="AB1681" s="112"/>
      <c r="AC1681" s="112"/>
      <c r="AD1681" s="112"/>
      <c r="AE1681" s="93"/>
      <c r="AI1681">
        <f t="shared" si="663"/>
        <v>0</v>
      </c>
      <c r="AJ1681">
        <f t="shared" si="664"/>
        <v>0</v>
      </c>
      <c r="AK1681">
        <f t="shared" si="665"/>
        <v>0</v>
      </c>
      <c r="AL1681">
        <f t="shared" si="666"/>
        <v>0</v>
      </c>
      <c r="AM1681">
        <f t="shared" si="645"/>
        <v>0</v>
      </c>
      <c r="AN1681">
        <f t="shared" si="646"/>
        <v>0</v>
      </c>
      <c r="AO1681">
        <f t="shared" si="647"/>
        <v>0</v>
      </c>
      <c r="AP1681">
        <f t="shared" si="648"/>
        <v>0</v>
      </c>
      <c r="AQ1681">
        <f t="shared" si="649"/>
        <v>0</v>
      </c>
      <c r="AR1681">
        <f t="shared" si="650"/>
        <v>0</v>
      </c>
      <c r="AS1681">
        <f t="shared" si="651"/>
        <v>0</v>
      </c>
      <c r="AT1681">
        <f t="shared" si="652"/>
        <v>0</v>
      </c>
      <c r="AU1681">
        <f t="shared" si="653"/>
        <v>0</v>
      </c>
      <c r="AV1681">
        <f t="shared" si="654"/>
        <v>0</v>
      </c>
      <c r="AW1681">
        <f t="shared" si="655"/>
        <v>0</v>
      </c>
      <c r="AX1681">
        <f t="shared" si="656"/>
        <v>0</v>
      </c>
      <c r="AY1681">
        <f t="shared" si="667"/>
        <v>0</v>
      </c>
      <c r="AZ1681">
        <f t="shared" si="668"/>
        <v>0</v>
      </c>
      <c r="BA1681">
        <f t="shared" si="669"/>
        <v>0</v>
      </c>
      <c r="BB1681">
        <f t="shared" si="670"/>
        <v>0</v>
      </c>
      <c r="BC1681">
        <f t="shared" si="657"/>
        <v>0</v>
      </c>
      <c r="BD1681">
        <f t="shared" si="658"/>
        <v>0</v>
      </c>
      <c r="BE1681">
        <f t="shared" si="659"/>
        <v>0</v>
      </c>
      <c r="BF1681">
        <f t="shared" si="660"/>
        <v>0</v>
      </c>
    </row>
    <row r="1682" spans="1:58" ht="15" customHeight="1">
      <c r="A1682" s="405"/>
      <c r="B1682" s="6"/>
      <c r="C1682" s="9" t="s">
        <v>5061</v>
      </c>
      <c r="D1682" s="668" t="str">
        <f t="shared" si="661"/>
        <v/>
      </c>
      <c r="E1682" s="669"/>
      <c r="F1682" s="670"/>
      <c r="G1682" s="763" t="str">
        <f t="shared" si="662"/>
        <v/>
      </c>
      <c r="H1682" s="669"/>
      <c r="I1682" s="669"/>
      <c r="J1682" s="669"/>
      <c r="K1682" s="669"/>
      <c r="L1682" s="670"/>
      <c r="M1682" s="112"/>
      <c r="N1682" s="112"/>
      <c r="O1682" s="112"/>
      <c r="P1682" s="112"/>
      <c r="Q1682" s="112"/>
      <c r="R1682" s="112"/>
      <c r="S1682" s="112"/>
      <c r="T1682" s="112"/>
      <c r="U1682" s="112"/>
      <c r="V1682" s="112"/>
      <c r="W1682" s="112"/>
      <c r="X1682" s="112"/>
      <c r="Y1682" s="112"/>
      <c r="Z1682" s="112"/>
      <c r="AA1682" s="112"/>
      <c r="AB1682" s="112"/>
      <c r="AC1682" s="112"/>
      <c r="AD1682" s="112"/>
      <c r="AE1682" s="93"/>
      <c r="AI1682">
        <f t="shared" si="663"/>
        <v>0</v>
      </c>
      <c r="AJ1682">
        <f t="shared" si="664"/>
        <v>0</v>
      </c>
      <c r="AK1682">
        <f t="shared" si="665"/>
        <v>0</v>
      </c>
      <c r="AL1682">
        <f t="shared" si="666"/>
        <v>0</v>
      </c>
      <c r="AM1682">
        <f t="shared" si="645"/>
        <v>0</v>
      </c>
      <c r="AN1682">
        <f t="shared" si="646"/>
        <v>0</v>
      </c>
      <c r="AO1682">
        <f t="shared" si="647"/>
        <v>0</v>
      </c>
      <c r="AP1682">
        <f t="shared" si="648"/>
        <v>0</v>
      </c>
      <c r="AQ1682">
        <f t="shared" si="649"/>
        <v>0</v>
      </c>
      <c r="AR1682">
        <f t="shared" si="650"/>
        <v>0</v>
      </c>
      <c r="AS1682">
        <f t="shared" si="651"/>
        <v>0</v>
      </c>
      <c r="AT1682">
        <f t="shared" si="652"/>
        <v>0</v>
      </c>
      <c r="AU1682">
        <f t="shared" si="653"/>
        <v>0</v>
      </c>
      <c r="AV1682">
        <f t="shared" si="654"/>
        <v>0</v>
      </c>
      <c r="AW1682">
        <f t="shared" si="655"/>
        <v>0</v>
      </c>
      <c r="AX1682">
        <f t="shared" si="656"/>
        <v>0</v>
      </c>
      <c r="AY1682">
        <f t="shared" si="667"/>
        <v>0</v>
      </c>
      <c r="AZ1682">
        <f t="shared" si="668"/>
        <v>0</v>
      </c>
      <c r="BA1682">
        <f t="shared" si="669"/>
        <v>0</v>
      </c>
      <c r="BB1682">
        <f t="shared" si="670"/>
        <v>0</v>
      </c>
      <c r="BC1682">
        <f t="shared" si="657"/>
        <v>0</v>
      </c>
      <c r="BD1682">
        <f t="shared" si="658"/>
        <v>0</v>
      </c>
      <c r="BE1682">
        <f t="shared" si="659"/>
        <v>0</v>
      </c>
      <c r="BF1682">
        <f t="shared" si="660"/>
        <v>0</v>
      </c>
    </row>
    <row r="1683" spans="1:58" ht="15" customHeight="1">
      <c r="A1683" s="405"/>
      <c r="B1683" s="6"/>
      <c r="C1683" s="9" t="s">
        <v>5062</v>
      </c>
      <c r="D1683" s="668" t="str">
        <f t="shared" si="661"/>
        <v/>
      </c>
      <c r="E1683" s="669"/>
      <c r="F1683" s="670"/>
      <c r="G1683" s="763" t="str">
        <f t="shared" si="662"/>
        <v/>
      </c>
      <c r="H1683" s="669"/>
      <c r="I1683" s="669"/>
      <c r="J1683" s="669"/>
      <c r="K1683" s="669"/>
      <c r="L1683" s="670"/>
      <c r="M1683" s="112"/>
      <c r="N1683" s="112"/>
      <c r="O1683" s="112"/>
      <c r="P1683" s="112"/>
      <c r="Q1683" s="112"/>
      <c r="R1683" s="112"/>
      <c r="S1683" s="112"/>
      <c r="T1683" s="112"/>
      <c r="U1683" s="112"/>
      <c r="V1683" s="112"/>
      <c r="W1683" s="112"/>
      <c r="X1683" s="112"/>
      <c r="Y1683" s="112"/>
      <c r="Z1683" s="112"/>
      <c r="AA1683" s="112"/>
      <c r="AB1683" s="112"/>
      <c r="AC1683" s="112"/>
      <c r="AD1683" s="112"/>
      <c r="AE1683" s="93"/>
      <c r="AI1683">
        <f t="shared" si="663"/>
        <v>0</v>
      </c>
      <c r="AJ1683">
        <f t="shared" si="664"/>
        <v>0</v>
      </c>
      <c r="AK1683">
        <f t="shared" si="665"/>
        <v>0</v>
      </c>
      <c r="AL1683">
        <f t="shared" si="666"/>
        <v>0</v>
      </c>
      <c r="AM1683">
        <f t="shared" si="645"/>
        <v>0</v>
      </c>
      <c r="AN1683">
        <f t="shared" si="646"/>
        <v>0</v>
      </c>
      <c r="AO1683">
        <f t="shared" si="647"/>
        <v>0</v>
      </c>
      <c r="AP1683">
        <f t="shared" si="648"/>
        <v>0</v>
      </c>
      <c r="AQ1683">
        <f t="shared" si="649"/>
        <v>0</v>
      </c>
      <c r="AR1683">
        <f t="shared" si="650"/>
        <v>0</v>
      </c>
      <c r="AS1683">
        <f t="shared" si="651"/>
        <v>0</v>
      </c>
      <c r="AT1683">
        <f t="shared" si="652"/>
        <v>0</v>
      </c>
      <c r="AU1683">
        <f t="shared" si="653"/>
        <v>0</v>
      </c>
      <c r="AV1683">
        <f t="shared" si="654"/>
        <v>0</v>
      </c>
      <c r="AW1683">
        <f t="shared" si="655"/>
        <v>0</v>
      </c>
      <c r="AX1683">
        <f t="shared" si="656"/>
        <v>0</v>
      </c>
      <c r="AY1683">
        <f t="shared" si="667"/>
        <v>0</v>
      </c>
      <c r="AZ1683">
        <f t="shared" si="668"/>
        <v>0</v>
      </c>
      <c r="BA1683">
        <f t="shared" si="669"/>
        <v>0</v>
      </c>
      <c r="BB1683">
        <f t="shared" si="670"/>
        <v>0</v>
      </c>
      <c r="BC1683">
        <f t="shared" si="657"/>
        <v>0</v>
      </c>
      <c r="BD1683">
        <f t="shared" si="658"/>
        <v>0</v>
      </c>
      <c r="BE1683">
        <f t="shared" si="659"/>
        <v>0</v>
      </c>
      <c r="BF1683">
        <f t="shared" si="660"/>
        <v>0</v>
      </c>
    </row>
    <row r="1684" spans="1:58" ht="15" customHeight="1">
      <c r="A1684" s="405"/>
      <c r="B1684" s="6"/>
      <c r="C1684" s="9" t="s">
        <v>5063</v>
      </c>
      <c r="D1684" s="668" t="str">
        <f t="shared" si="661"/>
        <v/>
      </c>
      <c r="E1684" s="669"/>
      <c r="F1684" s="670"/>
      <c r="G1684" s="763" t="str">
        <f t="shared" si="662"/>
        <v/>
      </c>
      <c r="H1684" s="669"/>
      <c r="I1684" s="669"/>
      <c r="J1684" s="669"/>
      <c r="K1684" s="669"/>
      <c r="L1684" s="670"/>
      <c r="M1684" s="112"/>
      <c r="N1684" s="112"/>
      <c r="O1684" s="112"/>
      <c r="P1684" s="112"/>
      <c r="Q1684" s="112"/>
      <c r="R1684" s="112"/>
      <c r="S1684" s="112"/>
      <c r="T1684" s="112"/>
      <c r="U1684" s="112"/>
      <c r="V1684" s="112"/>
      <c r="W1684" s="112"/>
      <c r="X1684" s="112"/>
      <c r="Y1684" s="112"/>
      <c r="Z1684" s="112"/>
      <c r="AA1684" s="112"/>
      <c r="AB1684" s="112"/>
      <c r="AC1684" s="112"/>
      <c r="AD1684" s="112"/>
      <c r="AE1684" s="93"/>
      <c r="AI1684">
        <f t="shared" si="663"/>
        <v>0</v>
      </c>
      <c r="AJ1684">
        <f t="shared" si="664"/>
        <v>0</v>
      </c>
      <c r="AK1684">
        <f t="shared" si="665"/>
        <v>0</v>
      </c>
      <c r="AL1684">
        <f t="shared" si="666"/>
        <v>0</v>
      </c>
      <c r="AM1684">
        <f t="shared" si="645"/>
        <v>0</v>
      </c>
      <c r="AN1684">
        <f t="shared" si="646"/>
        <v>0</v>
      </c>
      <c r="AO1684">
        <f t="shared" si="647"/>
        <v>0</v>
      </c>
      <c r="AP1684">
        <f t="shared" si="648"/>
        <v>0</v>
      </c>
      <c r="AQ1684">
        <f t="shared" si="649"/>
        <v>0</v>
      </c>
      <c r="AR1684">
        <f t="shared" si="650"/>
        <v>0</v>
      </c>
      <c r="AS1684">
        <f t="shared" si="651"/>
        <v>0</v>
      </c>
      <c r="AT1684">
        <f t="shared" si="652"/>
        <v>0</v>
      </c>
      <c r="AU1684">
        <f t="shared" si="653"/>
        <v>0</v>
      </c>
      <c r="AV1684">
        <f t="shared" si="654"/>
        <v>0</v>
      </c>
      <c r="AW1684">
        <f t="shared" si="655"/>
        <v>0</v>
      </c>
      <c r="AX1684">
        <f t="shared" si="656"/>
        <v>0</v>
      </c>
      <c r="AY1684">
        <f t="shared" si="667"/>
        <v>0</v>
      </c>
      <c r="AZ1684">
        <f t="shared" si="668"/>
        <v>0</v>
      </c>
      <c r="BA1684">
        <f t="shared" si="669"/>
        <v>0</v>
      </c>
      <c r="BB1684">
        <f t="shared" si="670"/>
        <v>0</v>
      </c>
      <c r="BC1684">
        <f t="shared" si="657"/>
        <v>0</v>
      </c>
      <c r="BD1684">
        <f t="shared" si="658"/>
        <v>0</v>
      </c>
      <c r="BE1684">
        <f t="shared" si="659"/>
        <v>0</v>
      </c>
      <c r="BF1684">
        <f t="shared" si="660"/>
        <v>0</v>
      </c>
    </row>
    <row r="1685" spans="1:58" ht="15" customHeight="1">
      <c r="A1685" s="405"/>
      <c r="B1685" s="6"/>
      <c r="C1685" s="9" t="s">
        <v>5064</v>
      </c>
      <c r="D1685" s="668" t="str">
        <f t="shared" si="661"/>
        <v/>
      </c>
      <c r="E1685" s="669"/>
      <c r="F1685" s="670"/>
      <c r="G1685" s="763" t="str">
        <f t="shared" si="662"/>
        <v/>
      </c>
      <c r="H1685" s="669"/>
      <c r="I1685" s="669"/>
      <c r="J1685" s="669"/>
      <c r="K1685" s="669"/>
      <c r="L1685" s="670"/>
      <c r="M1685" s="112"/>
      <c r="N1685" s="112"/>
      <c r="O1685" s="112"/>
      <c r="P1685" s="112"/>
      <c r="Q1685" s="112"/>
      <c r="R1685" s="112"/>
      <c r="S1685" s="112"/>
      <c r="T1685" s="112"/>
      <c r="U1685" s="112"/>
      <c r="V1685" s="112"/>
      <c r="W1685" s="112"/>
      <c r="X1685" s="112"/>
      <c r="Y1685" s="112"/>
      <c r="Z1685" s="112"/>
      <c r="AA1685" s="112"/>
      <c r="AB1685" s="112"/>
      <c r="AC1685" s="112"/>
      <c r="AD1685" s="112"/>
      <c r="AE1685" s="93"/>
      <c r="AI1685">
        <f t="shared" si="663"/>
        <v>0</v>
      </c>
      <c r="AJ1685">
        <f t="shared" si="664"/>
        <v>0</v>
      </c>
      <c r="AK1685">
        <f t="shared" si="665"/>
        <v>0</v>
      </c>
      <c r="AL1685">
        <f t="shared" si="666"/>
        <v>0</v>
      </c>
      <c r="AM1685">
        <f t="shared" si="645"/>
        <v>0</v>
      </c>
      <c r="AN1685">
        <f t="shared" si="646"/>
        <v>0</v>
      </c>
      <c r="AO1685">
        <f t="shared" si="647"/>
        <v>0</v>
      </c>
      <c r="AP1685">
        <f t="shared" si="648"/>
        <v>0</v>
      </c>
      <c r="AQ1685">
        <f t="shared" si="649"/>
        <v>0</v>
      </c>
      <c r="AR1685">
        <f t="shared" si="650"/>
        <v>0</v>
      </c>
      <c r="AS1685">
        <f t="shared" si="651"/>
        <v>0</v>
      </c>
      <c r="AT1685">
        <f t="shared" si="652"/>
        <v>0</v>
      </c>
      <c r="AU1685">
        <f t="shared" si="653"/>
        <v>0</v>
      </c>
      <c r="AV1685">
        <f t="shared" si="654"/>
        <v>0</v>
      </c>
      <c r="AW1685">
        <f t="shared" si="655"/>
        <v>0</v>
      </c>
      <c r="AX1685">
        <f t="shared" si="656"/>
        <v>0</v>
      </c>
      <c r="AY1685">
        <f t="shared" si="667"/>
        <v>0</v>
      </c>
      <c r="AZ1685">
        <f t="shared" si="668"/>
        <v>0</v>
      </c>
      <c r="BA1685">
        <f t="shared" si="669"/>
        <v>0</v>
      </c>
      <c r="BB1685">
        <f t="shared" si="670"/>
        <v>0</v>
      </c>
      <c r="BC1685">
        <f t="shared" si="657"/>
        <v>0</v>
      </c>
      <c r="BD1685">
        <f t="shared" si="658"/>
        <v>0</v>
      </c>
      <c r="BE1685">
        <f t="shared" si="659"/>
        <v>0</v>
      </c>
      <c r="BF1685">
        <f t="shared" si="660"/>
        <v>0</v>
      </c>
    </row>
    <row r="1686" spans="1:58" ht="15" customHeight="1">
      <c r="A1686" s="405"/>
      <c r="B1686" s="6"/>
      <c r="C1686" s="9" t="s">
        <v>5065</v>
      </c>
      <c r="D1686" s="668" t="str">
        <f t="shared" si="661"/>
        <v/>
      </c>
      <c r="E1686" s="669"/>
      <c r="F1686" s="670"/>
      <c r="G1686" s="763" t="str">
        <f t="shared" si="662"/>
        <v/>
      </c>
      <c r="H1686" s="669"/>
      <c r="I1686" s="669"/>
      <c r="J1686" s="669"/>
      <c r="K1686" s="669"/>
      <c r="L1686" s="670"/>
      <c r="M1686" s="112"/>
      <c r="N1686" s="112"/>
      <c r="O1686" s="112"/>
      <c r="P1686" s="112"/>
      <c r="Q1686" s="112"/>
      <c r="R1686" s="112"/>
      <c r="S1686" s="112"/>
      <c r="T1686" s="112"/>
      <c r="U1686" s="112"/>
      <c r="V1686" s="112"/>
      <c r="W1686" s="112"/>
      <c r="X1686" s="112"/>
      <c r="Y1686" s="112"/>
      <c r="Z1686" s="112"/>
      <c r="AA1686" s="112"/>
      <c r="AB1686" s="112"/>
      <c r="AC1686" s="112"/>
      <c r="AD1686" s="112"/>
      <c r="AE1686" s="93"/>
      <c r="AI1686">
        <f t="shared" si="663"/>
        <v>0</v>
      </c>
      <c r="AJ1686">
        <f t="shared" si="664"/>
        <v>0</v>
      </c>
      <c r="AK1686">
        <f t="shared" si="665"/>
        <v>0</v>
      </c>
      <c r="AL1686">
        <f t="shared" si="666"/>
        <v>0</v>
      </c>
      <c r="AM1686">
        <f t="shared" si="645"/>
        <v>0</v>
      </c>
      <c r="AN1686">
        <f t="shared" si="646"/>
        <v>0</v>
      </c>
      <c r="AO1686">
        <f t="shared" si="647"/>
        <v>0</v>
      </c>
      <c r="AP1686">
        <f t="shared" si="648"/>
        <v>0</v>
      </c>
      <c r="AQ1686">
        <f t="shared" si="649"/>
        <v>0</v>
      </c>
      <c r="AR1686">
        <f t="shared" si="650"/>
        <v>0</v>
      </c>
      <c r="AS1686">
        <f t="shared" si="651"/>
        <v>0</v>
      </c>
      <c r="AT1686">
        <f t="shared" si="652"/>
        <v>0</v>
      </c>
      <c r="AU1686">
        <f t="shared" si="653"/>
        <v>0</v>
      </c>
      <c r="AV1686">
        <f t="shared" si="654"/>
        <v>0</v>
      </c>
      <c r="AW1686">
        <f t="shared" si="655"/>
        <v>0</v>
      </c>
      <c r="AX1686">
        <f t="shared" si="656"/>
        <v>0</v>
      </c>
      <c r="AY1686">
        <f t="shared" si="667"/>
        <v>0</v>
      </c>
      <c r="AZ1686">
        <f t="shared" si="668"/>
        <v>0</v>
      </c>
      <c r="BA1686">
        <f t="shared" si="669"/>
        <v>0</v>
      </c>
      <c r="BB1686">
        <f t="shared" si="670"/>
        <v>0</v>
      </c>
      <c r="BC1686">
        <f t="shared" si="657"/>
        <v>0</v>
      </c>
      <c r="BD1686">
        <f t="shared" si="658"/>
        <v>0</v>
      </c>
      <c r="BE1686">
        <f t="shared" si="659"/>
        <v>0</v>
      </c>
      <c r="BF1686">
        <f t="shared" si="660"/>
        <v>0</v>
      </c>
    </row>
    <row r="1687" spans="1:58" ht="15" customHeight="1">
      <c r="A1687" s="405"/>
      <c r="B1687" s="6"/>
      <c r="C1687" s="9" t="s">
        <v>5066</v>
      </c>
      <c r="D1687" s="668" t="str">
        <f t="shared" si="661"/>
        <v/>
      </c>
      <c r="E1687" s="669"/>
      <c r="F1687" s="670"/>
      <c r="G1687" s="763" t="str">
        <f t="shared" si="662"/>
        <v/>
      </c>
      <c r="H1687" s="669"/>
      <c r="I1687" s="669"/>
      <c r="J1687" s="669"/>
      <c r="K1687" s="669"/>
      <c r="L1687" s="670"/>
      <c r="M1687" s="112"/>
      <c r="N1687" s="112"/>
      <c r="O1687" s="112"/>
      <c r="P1687" s="112"/>
      <c r="Q1687" s="112"/>
      <c r="R1687" s="112"/>
      <c r="S1687" s="112"/>
      <c r="T1687" s="112"/>
      <c r="U1687" s="112"/>
      <c r="V1687" s="112"/>
      <c r="W1687" s="112"/>
      <c r="X1687" s="112"/>
      <c r="Y1687" s="112"/>
      <c r="Z1687" s="112"/>
      <c r="AA1687" s="112"/>
      <c r="AB1687" s="112"/>
      <c r="AC1687" s="112"/>
      <c r="AD1687" s="112"/>
      <c r="AE1687" s="93"/>
      <c r="AI1687">
        <f t="shared" si="663"/>
        <v>0</v>
      </c>
      <c r="AJ1687">
        <f t="shared" si="664"/>
        <v>0</v>
      </c>
      <c r="AK1687">
        <f t="shared" si="665"/>
        <v>0</v>
      </c>
      <c r="AL1687">
        <f t="shared" si="666"/>
        <v>0</v>
      </c>
      <c r="AM1687">
        <f t="shared" si="645"/>
        <v>0</v>
      </c>
      <c r="AN1687">
        <f t="shared" si="646"/>
        <v>0</v>
      </c>
      <c r="AO1687">
        <f t="shared" si="647"/>
        <v>0</v>
      </c>
      <c r="AP1687">
        <f t="shared" si="648"/>
        <v>0</v>
      </c>
      <c r="AQ1687">
        <f t="shared" si="649"/>
        <v>0</v>
      </c>
      <c r="AR1687">
        <f t="shared" si="650"/>
        <v>0</v>
      </c>
      <c r="AS1687">
        <f t="shared" si="651"/>
        <v>0</v>
      </c>
      <c r="AT1687">
        <f t="shared" si="652"/>
        <v>0</v>
      </c>
      <c r="AU1687">
        <f t="shared" si="653"/>
        <v>0</v>
      </c>
      <c r="AV1687">
        <f t="shared" si="654"/>
        <v>0</v>
      </c>
      <c r="AW1687">
        <f t="shared" si="655"/>
        <v>0</v>
      </c>
      <c r="AX1687">
        <f t="shared" si="656"/>
        <v>0</v>
      </c>
      <c r="AY1687">
        <f t="shared" si="667"/>
        <v>0</v>
      </c>
      <c r="AZ1687">
        <f t="shared" si="668"/>
        <v>0</v>
      </c>
      <c r="BA1687">
        <f t="shared" si="669"/>
        <v>0</v>
      </c>
      <c r="BB1687">
        <f t="shared" si="670"/>
        <v>0</v>
      </c>
      <c r="BC1687">
        <f t="shared" si="657"/>
        <v>0</v>
      </c>
      <c r="BD1687">
        <f t="shared" si="658"/>
        <v>0</v>
      </c>
      <c r="BE1687">
        <f t="shared" si="659"/>
        <v>0</v>
      </c>
      <c r="BF1687">
        <f t="shared" si="660"/>
        <v>0</v>
      </c>
    </row>
    <row r="1688" spans="1:58" ht="15" customHeight="1">
      <c r="A1688" s="405"/>
      <c r="B1688" s="6"/>
      <c r="C1688" s="9" t="s">
        <v>5067</v>
      </c>
      <c r="D1688" s="668" t="str">
        <f t="shared" si="661"/>
        <v/>
      </c>
      <c r="E1688" s="669"/>
      <c r="F1688" s="670"/>
      <c r="G1688" s="763" t="str">
        <f t="shared" si="662"/>
        <v/>
      </c>
      <c r="H1688" s="669"/>
      <c r="I1688" s="669"/>
      <c r="J1688" s="669"/>
      <c r="K1688" s="669"/>
      <c r="L1688" s="670"/>
      <c r="M1688" s="112"/>
      <c r="N1688" s="112"/>
      <c r="O1688" s="112"/>
      <c r="P1688" s="112"/>
      <c r="Q1688" s="112"/>
      <c r="R1688" s="112"/>
      <c r="S1688" s="112"/>
      <c r="T1688" s="112"/>
      <c r="U1688" s="112"/>
      <c r="V1688" s="112"/>
      <c r="W1688" s="112"/>
      <c r="X1688" s="112"/>
      <c r="Y1688" s="112"/>
      <c r="Z1688" s="112"/>
      <c r="AA1688" s="112"/>
      <c r="AB1688" s="112"/>
      <c r="AC1688" s="112"/>
      <c r="AD1688" s="112"/>
      <c r="AE1688" s="93"/>
      <c r="AI1688">
        <f t="shared" si="663"/>
        <v>0</v>
      </c>
      <c r="AJ1688">
        <f t="shared" si="664"/>
        <v>0</v>
      </c>
      <c r="AK1688">
        <f t="shared" si="665"/>
        <v>0</v>
      </c>
      <c r="AL1688">
        <f t="shared" si="666"/>
        <v>0</v>
      </c>
      <c r="AM1688">
        <f t="shared" si="645"/>
        <v>0</v>
      </c>
      <c r="AN1688">
        <f t="shared" si="646"/>
        <v>0</v>
      </c>
      <c r="AO1688">
        <f t="shared" si="647"/>
        <v>0</v>
      </c>
      <c r="AP1688">
        <f t="shared" si="648"/>
        <v>0</v>
      </c>
      <c r="AQ1688">
        <f t="shared" si="649"/>
        <v>0</v>
      </c>
      <c r="AR1688">
        <f t="shared" si="650"/>
        <v>0</v>
      </c>
      <c r="AS1688">
        <f t="shared" si="651"/>
        <v>0</v>
      </c>
      <c r="AT1688">
        <f t="shared" si="652"/>
        <v>0</v>
      </c>
      <c r="AU1688">
        <f t="shared" si="653"/>
        <v>0</v>
      </c>
      <c r="AV1688">
        <f t="shared" si="654"/>
        <v>0</v>
      </c>
      <c r="AW1688">
        <f t="shared" si="655"/>
        <v>0</v>
      </c>
      <c r="AX1688">
        <f t="shared" si="656"/>
        <v>0</v>
      </c>
      <c r="AY1688">
        <f t="shared" si="667"/>
        <v>0</v>
      </c>
      <c r="AZ1688">
        <f t="shared" si="668"/>
        <v>0</v>
      </c>
      <c r="BA1688">
        <f t="shared" si="669"/>
        <v>0</v>
      </c>
      <c r="BB1688">
        <f t="shared" si="670"/>
        <v>0</v>
      </c>
      <c r="BC1688">
        <f t="shared" si="657"/>
        <v>0</v>
      </c>
      <c r="BD1688">
        <f t="shared" si="658"/>
        <v>0</v>
      </c>
      <c r="BE1688">
        <f t="shared" si="659"/>
        <v>0</v>
      </c>
      <c r="BF1688">
        <f t="shared" si="660"/>
        <v>0</v>
      </c>
    </row>
    <row r="1689" spans="1:58" ht="15" customHeight="1">
      <c r="A1689" s="405"/>
      <c r="B1689" s="6"/>
      <c r="C1689" s="9" t="s">
        <v>5068</v>
      </c>
      <c r="D1689" s="668" t="str">
        <f t="shared" si="661"/>
        <v/>
      </c>
      <c r="E1689" s="669"/>
      <c r="F1689" s="670"/>
      <c r="G1689" s="763" t="str">
        <f t="shared" si="662"/>
        <v/>
      </c>
      <c r="H1689" s="669"/>
      <c r="I1689" s="669"/>
      <c r="J1689" s="669"/>
      <c r="K1689" s="669"/>
      <c r="L1689" s="670"/>
      <c r="M1689" s="112"/>
      <c r="N1689" s="112"/>
      <c r="O1689" s="112"/>
      <c r="P1689" s="112"/>
      <c r="Q1689" s="112"/>
      <c r="R1689" s="112"/>
      <c r="S1689" s="112"/>
      <c r="T1689" s="112"/>
      <c r="U1689" s="112"/>
      <c r="V1689" s="112"/>
      <c r="W1689" s="112"/>
      <c r="X1689" s="112"/>
      <c r="Y1689" s="112"/>
      <c r="Z1689" s="112"/>
      <c r="AA1689" s="112"/>
      <c r="AB1689" s="112"/>
      <c r="AC1689" s="112"/>
      <c r="AD1689" s="112"/>
      <c r="AE1689" s="93"/>
      <c r="AI1689">
        <f t="shared" si="663"/>
        <v>0</v>
      </c>
      <c r="AJ1689">
        <f t="shared" si="664"/>
        <v>0</v>
      </c>
      <c r="AK1689">
        <f t="shared" si="665"/>
        <v>0</v>
      </c>
      <c r="AL1689">
        <f t="shared" si="666"/>
        <v>0</v>
      </c>
      <c r="AM1689">
        <f t="shared" si="645"/>
        <v>0</v>
      </c>
      <c r="AN1689">
        <f t="shared" si="646"/>
        <v>0</v>
      </c>
      <c r="AO1689">
        <f t="shared" si="647"/>
        <v>0</v>
      </c>
      <c r="AP1689">
        <f t="shared" si="648"/>
        <v>0</v>
      </c>
      <c r="AQ1689">
        <f t="shared" si="649"/>
        <v>0</v>
      </c>
      <c r="AR1689">
        <f t="shared" si="650"/>
        <v>0</v>
      </c>
      <c r="AS1689">
        <f t="shared" si="651"/>
        <v>0</v>
      </c>
      <c r="AT1689">
        <f t="shared" si="652"/>
        <v>0</v>
      </c>
      <c r="AU1689">
        <f t="shared" si="653"/>
        <v>0</v>
      </c>
      <c r="AV1689">
        <f t="shared" si="654"/>
        <v>0</v>
      </c>
      <c r="AW1689">
        <f t="shared" si="655"/>
        <v>0</v>
      </c>
      <c r="AX1689">
        <f t="shared" si="656"/>
        <v>0</v>
      </c>
      <c r="AY1689">
        <f t="shared" si="667"/>
        <v>0</v>
      </c>
      <c r="AZ1689">
        <f t="shared" si="668"/>
        <v>0</v>
      </c>
      <c r="BA1689">
        <f t="shared" si="669"/>
        <v>0</v>
      </c>
      <c r="BB1689">
        <f t="shared" si="670"/>
        <v>0</v>
      </c>
      <c r="BC1689">
        <f t="shared" si="657"/>
        <v>0</v>
      </c>
      <c r="BD1689">
        <f t="shared" si="658"/>
        <v>0</v>
      </c>
      <c r="BE1689">
        <f t="shared" si="659"/>
        <v>0</v>
      </c>
      <c r="BF1689">
        <f t="shared" si="660"/>
        <v>0</v>
      </c>
    </row>
    <row r="1690" spans="1:58" ht="15" customHeight="1">
      <c r="A1690" s="405"/>
      <c r="B1690" s="6"/>
      <c r="C1690" s="9" t="s">
        <v>5069</v>
      </c>
      <c r="D1690" s="668" t="str">
        <f t="shared" si="661"/>
        <v/>
      </c>
      <c r="E1690" s="669"/>
      <c r="F1690" s="670"/>
      <c r="G1690" s="763" t="str">
        <f t="shared" si="662"/>
        <v/>
      </c>
      <c r="H1690" s="669"/>
      <c r="I1690" s="669"/>
      <c r="J1690" s="669"/>
      <c r="K1690" s="669"/>
      <c r="L1690" s="670"/>
      <c r="M1690" s="112"/>
      <c r="N1690" s="112"/>
      <c r="O1690" s="112"/>
      <c r="P1690" s="112"/>
      <c r="Q1690" s="112"/>
      <c r="R1690" s="112"/>
      <c r="S1690" s="112"/>
      <c r="T1690" s="112"/>
      <c r="U1690" s="112"/>
      <c r="V1690" s="112"/>
      <c r="W1690" s="112"/>
      <c r="X1690" s="112"/>
      <c r="Y1690" s="112"/>
      <c r="Z1690" s="112"/>
      <c r="AA1690" s="112"/>
      <c r="AB1690" s="112"/>
      <c r="AC1690" s="112"/>
      <c r="AD1690" s="112"/>
      <c r="AE1690" s="93"/>
      <c r="AI1690">
        <f t="shared" si="663"/>
        <v>0</v>
      </c>
      <c r="AJ1690">
        <f t="shared" si="664"/>
        <v>0</v>
      </c>
      <c r="AK1690">
        <f t="shared" si="665"/>
        <v>0</v>
      </c>
      <c r="AL1690">
        <f t="shared" si="666"/>
        <v>0</v>
      </c>
      <c r="AM1690">
        <f t="shared" si="645"/>
        <v>0</v>
      </c>
      <c r="AN1690">
        <f t="shared" si="646"/>
        <v>0</v>
      </c>
      <c r="AO1690">
        <f t="shared" si="647"/>
        <v>0</v>
      </c>
      <c r="AP1690">
        <f t="shared" si="648"/>
        <v>0</v>
      </c>
      <c r="AQ1690">
        <f t="shared" si="649"/>
        <v>0</v>
      </c>
      <c r="AR1690">
        <f t="shared" si="650"/>
        <v>0</v>
      </c>
      <c r="AS1690">
        <f t="shared" si="651"/>
        <v>0</v>
      </c>
      <c r="AT1690">
        <f t="shared" si="652"/>
        <v>0</v>
      </c>
      <c r="AU1690">
        <f t="shared" si="653"/>
        <v>0</v>
      </c>
      <c r="AV1690">
        <f t="shared" si="654"/>
        <v>0</v>
      </c>
      <c r="AW1690">
        <f t="shared" si="655"/>
        <v>0</v>
      </c>
      <c r="AX1690">
        <f t="shared" si="656"/>
        <v>0</v>
      </c>
      <c r="AY1690">
        <f t="shared" si="667"/>
        <v>0</v>
      </c>
      <c r="AZ1690">
        <f t="shared" si="668"/>
        <v>0</v>
      </c>
      <c r="BA1690">
        <f t="shared" si="669"/>
        <v>0</v>
      </c>
      <c r="BB1690">
        <f t="shared" si="670"/>
        <v>0</v>
      </c>
      <c r="BC1690">
        <f t="shared" si="657"/>
        <v>0</v>
      </c>
      <c r="BD1690">
        <f t="shared" si="658"/>
        <v>0</v>
      </c>
      <c r="BE1690">
        <f t="shared" si="659"/>
        <v>0</v>
      </c>
      <c r="BF1690">
        <f t="shared" si="660"/>
        <v>0</v>
      </c>
    </row>
    <row r="1691" spans="1:58" ht="15" customHeight="1">
      <c r="A1691" s="405"/>
      <c r="B1691" s="6"/>
      <c r="C1691" s="9" t="s">
        <v>5070</v>
      </c>
      <c r="D1691" s="668" t="str">
        <f t="shared" si="661"/>
        <v/>
      </c>
      <c r="E1691" s="669"/>
      <c r="F1691" s="670"/>
      <c r="G1691" s="763" t="str">
        <f t="shared" si="662"/>
        <v/>
      </c>
      <c r="H1691" s="669"/>
      <c r="I1691" s="669"/>
      <c r="J1691" s="669"/>
      <c r="K1691" s="669"/>
      <c r="L1691" s="670"/>
      <c r="M1691" s="112"/>
      <c r="N1691" s="112"/>
      <c r="O1691" s="112"/>
      <c r="P1691" s="112"/>
      <c r="Q1691" s="112"/>
      <c r="R1691" s="112"/>
      <c r="S1691" s="112"/>
      <c r="T1691" s="112"/>
      <c r="U1691" s="112"/>
      <c r="V1691" s="112"/>
      <c r="W1691" s="112"/>
      <c r="X1691" s="112"/>
      <c r="Y1691" s="112"/>
      <c r="Z1691" s="112"/>
      <c r="AA1691" s="112"/>
      <c r="AB1691" s="112"/>
      <c r="AC1691" s="112"/>
      <c r="AD1691" s="112"/>
      <c r="AE1691" s="93"/>
      <c r="AI1691">
        <f t="shared" si="663"/>
        <v>0</v>
      </c>
      <c r="AJ1691">
        <f t="shared" si="664"/>
        <v>0</v>
      </c>
      <c r="AK1691">
        <f t="shared" si="665"/>
        <v>0</v>
      </c>
      <c r="AL1691">
        <f t="shared" si="666"/>
        <v>0</v>
      </c>
      <c r="AM1691">
        <f t="shared" si="645"/>
        <v>0</v>
      </c>
      <c r="AN1691">
        <f t="shared" si="646"/>
        <v>0</v>
      </c>
      <c r="AO1691">
        <f t="shared" si="647"/>
        <v>0</v>
      </c>
      <c r="AP1691">
        <f t="shared" si="648"/>
        <v>0</v>
      </c>
      <c r="AQ1691">
        <f t="shared" si="649"/>
        <v>0</v>
      </c>
      <c r="AR1691">
        <f t="shared" si="650"/>
        <v>0</v>
      </c>
      <c r="AS1691">
        <f t="shared" si="651"/>
        <v>0</v>
      </c>
      <c r="AT1691">
        <f t="shared" si="652"/>
        <v>0</v>
      </c>
      <c r="AU1691">
        <f t="shared" si="653"/>
        <v>0</v>
      </c>
      <c r="AV1691">
        <f t="shared" si="654"/>
        <v>0</v>
      </c>
      <c r="AW1691">
        <f t="shared" si="655"/>
        <v>0</v>
      </c>
      <c r="AX1691">
        <f t="shared" si="656"/>
        <v>0</v>
      </c>
      <c r="AY1691">
        <f t="shared" si="667"/>
        <v>0</v>
      </c>
      <c r="AZ1691">
        <f t="shared" si="668"/>
        <v>0</v>
      </c>
      <c r="BA1691">
        <f t="shared" si="669"/>
        <v>0</v>
      </c>
      <c r="BB1691">
        <f t="shared" si="670"/>
        <v>0</v>
      </c>
      <c r="BC1691">
        <f t="shared" si="657"/>
        <v>0</v>
      </c>
      <c r="BD1691">
        <f t="shared" si="658"/>
        <v>0</v>
      </c>
      <c r="BE1691">
        <f t="shared" si="659"/>
        <v>0</v>
      </c>
      <c r="BF1691">
        <f t="shared" si="660"/>
        <v>0</v>
      </c>
    </row>
    <row r="1692" spans="1:58" ht="15" customHeight="1">
      <c r="A1692" s="405"/>
      <c r="B1692" s="6"/>
      <c r="C1692" s="9" t="s">
        <v>5071</v>
      </c>
      <c r="D1692" s="668" t="str">
        <f t="shared" si="661"/>
        <v/>
      </c>
      <c r="E1692" s="669"/>
      <c r="F1692" s="670"/>
      <c r="G1692" s="763" t="str">
        <f t="shared" si="662"/>
        <v/>
      </c>
      <c r="H1692" s="669"/>
      <c r="I1692" s="669"/>
      <c r="J1692" s="669"/>
      <c r="K1692" s="669"/>
      <c r="L1692" s="670"/>
      <c r="M1692" s="112"/>
      <c r="N1692" s="112"/>
      <c r="O1692" s="112"/>
      <c r="P1692" s="112"/>
      <c r="Q1692" s="112"/>
      <c r="R1692" s="112"/>
      <c r="S1692" s="112"/>
      <c r="T1692" s="112"/>
      <c r="U1692" s="112"/>
      <c r="V1692" s="112"/>
      <c r="W1692" s="112"/>
      <c r="X1692" s="112"/>
      <c r="Y1692" s="112"/>
      <c r="Z1692" s="112"/>
      <c r="AA1692" s="112"/>
      <c r="AB1692" s="112"/>
      <c r="AC1692" s="112"/>
      <c r="AD1692" s="112"/>
      <c r="AE1692" s="93"/>
      <c r="AI1692">
        <f t="shared" si="663"/>
        <v>0</v>
      </c>
      <c r="AJ1692">
        <f t="shared" si="664"/>
        <v>0</v>
      </c>
      <c r="AK1692">
        <f t="shared" si="665"/>
        <v>0</v>
      </c>
      <c r="AL1692">
        <f t="shared" si="666"/>
        <v>0</v>
      </c>
      <c r="AM1692">
        <f t="shared" si="645"/>
        <v>0</v>
      </c>
      <c r="AN1692">
        <f t="shared" si="646"/>
        <v>0</v>
      </c>
      <c r="AO1692">
        <f t="shared" si="647"/>
        <v>0</v>
      </c>
      <c r="AP1692">
        <f t="shared" si="648"/>
        <v>0</v>
      </c>
      <c r="AQ1692">
        <f t="shared" si="649"/>
        <v>0</v>
      </c>
      <c r="AR1692">
        <f t="shared" si="650"/>
        <v>0</v>
      </c>
      <c r="AS1692">
        <f t="shared" si="651"/>
        <v>0</v>
      </c>
      <c r="AT1692">
        <f t="shared" si="652"/>
        <v>0</v>
      </c>
      <c r="AU1692">
        <f t="shared" si="653"/>
        <v>0</v>
      </c>
      <c r="AV1692">
        <f t="shared" si="654"/>
        <v>0</v>
      </c>
      <c r="AW1692">
        <f t="shared" si="655"/>
        <v>0</v>
      </c>
      <c r="AX1692">
        <f t="shared" si="656"/>
        <v>0</v>
      </c>
      <c r="AY1692">
        <f t="shared" si="667"/>
        <v>0</v>
      </c>
      <c r="AZ1692">
        <f t="shared" si="668"/>
        <v>0</v>
      </c>
      <c r="BA1692">
        <f t="shared" si="669"/>
        <v>0</v>
      </c>
      <c r="BB1692">
        <f t="shared" si="670"/>
        <v>0</v>
      </c>
      <c r="BC1692">
        <f t="shared" si="657"/>
        <v>0</v>
      </c>
      <c r="BD1692">
        <f t="shared" si="658"/>
        <v>0</v>
      </c>
      <c r="BE1692">
        <f t="shared" si="659"/>
        <v>0</v>
      </c>
      <c r="BF1692">
        <f t="shared" si="660"/>
        <v>0</v>
      </c>
    </row>
    <row r="1693" spans="1:58" ht="15" customHeight="1">
      <c r="A1693" s="405"/>
      <c r="B1693" s="6"/>
      <c r="C1693" s="9" t="s">
        <v>5072</v>
      </c>
      <c r="D1693" s="668" t="str">
        <f t="shared" si="661"/>
        <v/>
      </c>
      <c r="E1693" s="669"/>
      <c r="F1693" s="670"/>
      <c r="G1693" s="763" t="str">
        <f t="shared" si="662"/>
        <v/>
      </c>
      <c r="H1693" s="669"/>
      <c r="I1693" s="669"/>
      <c r="J1693" s="669"/>
      <c r="K1693" s="669"/>
      <c r="L1693" s="670"/>
      <c r="M1693" s="112"/>
      <c r="N1693" s="112"/>
      <c r="O1693" s="112"/>
      <c r="P1693" s="112"/>
      <c r="Q1693" s="112"/>
      <c r="R1693" s="112"/>
      <c r="S1693" s="112"/>
      <c r="T1693" s="112"/>
      <c r="U1693" s="112"/>
      <c r="V1693" s="112"/>
      <c r="W1693" s="112"/>
      <c r="X1693" s="112"/>
      <c r="Y1693" s="112"/>
      <c r="Z1693" s="112"/>
      <c r="AA1693" s="112"/>
      <c r="AB1693" s="112"/>
      <c r="AC1693" s="112"/>
      <c r="AD1693" s="112"/>
      <c r="AE1693" s="93"/>
      <c r="AI1693">
        <f t="shared" si="663"/>
        <v>0</v>
      </c>
      <c r="AJ1693">
        <f t="shared" si="664"/>
        <v>0</v>
      </c>
      <c r="AK1693">
        <f t="shared" si="665"/>
        <v>0</v>
      </c>
      <c r="AL1693">
        <f t="shared" si="666"/>
        <v>0</v>
      </c>
      <c r="AM1693">
        <f t="shared" si="645"/>
        <v>0</v>
      </c>
      <c r="AN1693">
        <f t="shared" si="646"/>
        <v>0</v>
      </c>
      <c r="AO1693">
        <f t="shared" si="647"/>
        <v>0</v>
      </c>
      <c r="AP1693">
        <f t="shared" si="648"/>
        <v>0</v>
      </c>
      <c r="AQ1693">
        <f t="shared" si="649"/>
        <v>0</v>
      </c>
      <c r="AR1693">
        <f t="shared" si="650"/>
        <v>0</v>
      </c>
      <c r="AS1693">
        <f t="shared" si="651"/>
        <v>0</v>
      </c>
      <c r="AT1693">
        <f t="shared" si="652"/>
        <v>0</v>
      </c>
      <c r="AU1693">
        <f t="shared" si="653"/>
        <v>0</v>
      </c>
      <c r="AV1693">
        <f t="shared" si="654"/>
        <v>0</v>
      </c>
      <c r="AW1693">
        <f t="shared" si="655"/>
        <v>0</v>
      </c>
      <c r="AX1693">
        <f t="shared" si="656"/>
        <v>0</v>
      </c>
      <c r="AY1693">
        <f t="shared" si="667"/>
        <v>0</v>
      </c>
      <c r="AZ1693">
        <f t="shared" si="668"/>
        <v>0</v>
      </c>
      <c r="BA1693">
        <f t="shared" si="669"/>
        <v>0</v>
      </c>
      <c r="BB1693">
        <f t="shared" si="670"/>
        <v>0</v>
      </c>
      <c r="BC1693">
        <f t="shared" si="657"/>
        <v>0</v>
      </c>
      <c r="BD1693">
        <f t="shared" si="658"/>
        <v>0</v>
      </c>
      <c r="BE1693">
        <f t="shared" si="659"/>
        <v>0</v>
      </c>
      <c r="BF1693">
        <f t="shared" si="660"/>
        <v>0</v>
      </c>
    </row>
    <row r="1694" spans="1:58" ht="15" customHeight="1">
      <c r="A1694" s="405"/>
      <c r="B1694" s="6"/>
      <c r="C1694" s="9" t="s">
        <v>5073</v>
      </c>
      <c r="D1694" s="668" t="str">
        <f t="shared" si="661"/>
        <v/>
      </c>
      <c r="E1694" s="669"/>
      <c r="F1694" s="670"/>
      <c r="G1694" s="763" t="str">
        <f t="shared" si="662"/>
        <v/>
      </c>
      <c r="H1694" s="669"/>
      <c r="I1694" s="669"/>
      <c r="J1694" s="669"/>
      <c r="K1694" s="669"/>
      <c r="L1694" s="670"/>
      <c r="M1694" s="112"/>
      <c r="N1694" s="112"/>
      <c r="O1694" s="112"/>
      <c r="P1694" s="112"/>
      <c r="Q1694" s="112"/>
      <c r="R1694" s="112"/>
      <c r="S1694" s="112"/>
      <c r="T1694" s="112"/>
      <c r="U1694" s="112"/>
      <c r="V1694" s="112"/>
      <c r="W1694" s="112"/>
      <c r="X1694" s="112"/>
      <c r="Y1694" s="112"/>
      <c r="Z1694" s="112"/>
      <c r="AA1694" s="112"/>
      <c r="AB1694" s="112"/>
      <c r="AC1694" s="112"/>
      <c r="AD1694" s="112"/>
      <c r="AE1694" s="93"/>
      <c r="AI1694">
        <f t="shared" si="663"/>
        <v>0</v>
      </c>
      <c r="AJ1694">
        <f t="shared" si="664"/>
        <v>0</v>
      </c>
      <c r="AK1694">
        <f t="shared" si="665"/>
        <v>0</v>
      </c>
      <c r="AL1694">
        <f t="shared" si="666"/>
        <v>0</v>
      </c>
      <c r="AM1694">
        <f t="shared" si="645"/>
        <v>0</v>
      </c>
      <c r="AN1694">
        <f t="shared" si="646"/>
        <v>0</v>
      </c>
      <c r="AO1694">
        <f t="shared" si="647"/>
        <v>0</v>
      </c>
      <c r="AP1694">
        <f t="shared" si="648"/>
        <v>0</v>
      </c>
      <c r="AQ1694">
        <f t="shared" si="649"/>
        <v>0</v>
      </c>
      <c r="AR1694">
        <f t="shared" si="650"/>
        <v>0</v>
      </c>
      <c r="AS1694">
        <f t="shared" si="651"/>
        <v>0</v>
      </c>
      <c r="AT1694">
        <f t="shared" si="652"/>
        <v>0</v>
      </c>
      <c r="AU1694">
        <f t="shared" si="653"/>
        <v>0</v>
      </c>
      <c r="AV1694">
        <f t="shared" si="654"/>
        <v>0</v>
      </c>
      <c r="AW1694">
        <f t="shared" si="655"/>
        <v>0</v>
      </c>
      <c r="AX1694">
        <f t="shared" si="656"/>
        <v>0</v>
      </c>
      <c r="AY1694">
        <f t="shared" si="667"/>
        <v>0</v>
      </c>
      <c r="AZ1694">
        <f t="shared" si="668"/>
        <v>0</v>
      </c>
      <c r="BA1694">
        <f t="shared" si="669"/>
        <v>0</v>
      </c>
      <c r="BB1694">
        <f t="shared" si="670"/>
        <v>0</v>
      </c>
      <c r="BC1694">
        <f t="shared" si="657"/>
        <v>0</v>
      </c>
      <c r="BD1694">
        <f t="shared" si="658"/>
        <v>0</v>
      </c>
      <c r="BE1694">
        <f t="shared" si="659"/>
        <v>0</v>
      </c>
      <c r="BF1694">
        <f t="shared" si="660"/>
        <v>0</v>
      </c>
    </row>
    <row r="1695" spans="1:58" ht="15" customHeight="1">
      <c r="A1695" s="405"/>
      <c r="B1695" s="6"/>
      <c r="C1695" s="9" t="s">
        <v>5074</v>
      </c>
      <c r="D1695" s="668" t="str">
        <f t="shared" si="661"/>
        <v/>
      </c>
      <c r="E1695" s="669"/>
      <c r="F1695" s="670"/>
      <c r="G1695" s="763" t="str">
        <f t="shared" si="662"/>
        <v/>
      </c>
      <c r="H1695" s="669"/>
      <c r="I1695" s="669"/>
      <c r="J1695" s="669"/>
      <c r="K1695" s="669"/>
      <c r="L1695" s="670"/>
      <c r="M1695" s="112"/>
      <c r="N1695" s="112"/>
      <c r="O1695" s="112"/>
      <c r="P1695" s="112"/>
      <c r="Q1695" s="112"/>
      <c r="R1695" s="112"/>
      <c r="S1695" s="112"/>
      <c r="T1695" s="112"/>
      <c r="U1695" s="112"/>
      <c r="V1695" s="112"/>
      <c r="W1695" s="112"/>
      <c r="X1695" s="112"/>
      <c r="Y1695" s="112"/>
      <c r="Z1695" s="112"/>
      <c r="AA1695" s="112"/>
      <c r="AB1695" s="112"/>
      <c r="AC1695" s="112"/>
      <c r="AD1695" s="112"/>
      <c r="AE1695" s="93"/>
      <c r="AI1695">
        <f t="shared" si="663"/>
        <v>0</v>
      </c>
      <c r="AJ1695">
        <f t="shared" si="664"/>
        <v>0</v>
      </c>
      <c r="AK1695">
        <f t="shared" si="665"/>
        <v>0</v>
      </c>
      <c r="AL1695">
        <f t="shared" si="666"/>
        <v>0</v>
      </c>
      <c r="AM1695">
        <f t="shared" si="645"/>
        <v>0</v>
      </c>
      <c r="AN1695">
        <f t="shared" si="646"/>
        <v>0</v>
      </c>
      <c r="AO1695">
        <f t="shared" si="647"/>
        <v>0</v>
      </c>
      <c r="AP1695">
        <f t="shared" si="648"/>
        <v>0</v>
      </c>
      <c r="AQ1695">
        <f t="shared" si="649"/>
        <v>0</v>
      </c>
      <c r="AR1695">
        <f t="shared" si="650"/>
        <v>0</v>
      </c>
      <c r="AS1695">
        <f t="shared" si="651"/>
        <v>0</v>
      </c>
      <c r="AT1695">
        <f t="shared" si="652"/>
        <v>0</v>
      </c>
      <c r="AU1695">
        <f t="shared" si="653"/>
        <v>0</v>
      </c>
      <c r="AV1695">
        <f t="shared" si="654"/>
        <v>0</v>
      </c>
      <c r="AW1695">
        <f t="shared" si="655"/>
        <v>0</v>
      </c>
      <c r="AX1695">
        <f t="shared" si="656"/>
        <v>0</v>
      </c>
      <c r="AY1695">
        <f t="shared" si="667"/>
        <v>0</v>
      </c>
      <c r="AZ1695">
        <f t="shared" si="668"/>
        <v>0</v>
      </c>
      <c r="BA1695">
        <f t="shared" si="669"/>
        <v>0</v>
      </c>
      <c r="BB1695">
        <f t="shared" si="670"/>
        <v>0</v>
      </c>
      <c r="BC1695">
        <f t="shared" si="657"/>
        <v>0</v>
      </c>
      <c r="BD1695">
        <f t="shared" si="658"/>
        <v>0</v>
      </c>
      <c r="BE1695">
        <f t="shared" si="659"/>
        <v>0</v>
      </c>
      <c r="BF1695">
        <f t="shared" si="660"/>
        <v>0</v>
      </c>
    </row>
    <row r="1696" spans="1:58" ht="15" customHeight="1">
      <c r="A1696" s="405"/>
      <c r="B1696" s="6"/>
      <c r="C1696" s="9" t="s">
        <v>5075</v>
      </c>
      <c r="D1696" s="668" t="str">
        <f t="shared" si="661"/>
        <v/>
      </c>
      <c r="E1696" s="669"/>
      <c r="F1696" s="670"/>
      <c r="G1696" s="763" t="str">
        <f t="shared" si="662"/>
        <v/>
      </c>
      <c r="H1696" s="669"/>
      <c r="I1696" s="669"/>
      <c r="J1696" s="669"/>
      <c r="K1696" s="669"/>
      <c r="L1696" s="670"/>
      <c r="M1696" s="112"/>
      <c r="N1696" s="112"/>
      <c r="O1696" s="112"/>
      <c r="P1696" s="112"/>
      <c r="Q1696" s="112"/>
      <c r="R1696" s="112"/>
      <c r="S1696" s="112"/>
      <c r="T1696" s="112"/>
      <c r="U1696" s="112"/>
      <c r="V1696" s="112"/>
      <c r="W1696" s="112"/>
      <c r="X1696" s="112"/>
      <c r="Y1696" s="112"/>
      <c r="Z1696" s="112"/>
      <c r="AA1696" s="112"/>
      <c r="AB1696" s="112"/>
      <c r="AC1696" s="112"/>
      <c r="AD1696" s="112"/>
      <c r="AE1696" s="93"/>
      <c r="AI1696">
        <f t="shared" si="663"/>
        <v>0</v>
      </c>
      <c r="AJ1696">
        <f t="shared" si="664"/>
        <v>0</v>
      </c>
      <c r="AK1696">
        <f t="shared" si="665"/>
        <v>0</v>
      </c>
      <c r="AL1696">
        <f t="shared" si="666"/>
        <v>0</v>
      </c>
      <c r="AM1696">
        <f t="shared" si="645"/>
        <v>0</v>
      </c>
      <c r="AN1696">
        <f t="shared" si="646"/>
        <v>0</v>
      </c>
      <c r="AO1696">
        <f t="shared" si="647"/>
        <v>0</v>
      </c>
      <c r="AP1696">
        <f t="shared" si="648"/>
        <v>0</v>
      </c>
      <c r="AQ1696">
        <f t="shared" si="649"/>
        <v>0</v>
      </c>
      <c r="AR1696">
        <f t="shared" si="650"/>
        <v>0</v>
      </c>
      <c r="AS1696">
        <f t="shared" si="651"/>
        <v>0</v>
      </c>
      <c r="AT1696">
        <f t="shared" si="652"/>
        <v>0</v>
      </c>
      <c r="AU1696">
        <f t="shared" si="653"/>
        <v>0</v>
      </c>
      <c r="AV1696">
        <f t="shared" si="654"/>
        <v>0</v>
      </c>
      <c r="AW1696">
        <f t="shared" si="655"/>
        <v>0</v>
      </c>
      <c r="AX1696">
        <f t="shared" si="656"/>
        <v>0</v>
      </c>
      <c r="AY1696">
        <f t="shared" si="667"/>
        <v>0</v>
      </c>
      <c r="AZ1696">
        <f t="shared" si="668"/>
        <v>0</v>
      </c>
      <c r="BA1696">
        <f t="shared" si="669"/>
        <v>0</v>
      </c>
      <c r="BB1696">
        <f t="shared" si="670"/>
        <v>0</v>
      </c>
      <c r="BC1696">
        <f t="shared" si="657"/>
        <v>0</v>
      </c>
      <c r="BD1696">
        <f t="shared" si="658"/>
        <v>0</v>
      </c>
      <c r="BE1696">
        <f t="shared" si="659"/>
        <v>0</v>
      </c>
      <c r="BF1696">
        <f t="shared" si="660"/>
        <v>0</v>
      </c>
    </row>
    <row r="1697" spans="1:58" ht="15" customHeight="1">
      <c r="A1697" s="405"/>
      <c r="B1697" s="6"/>
      <c r="C1697" s="9" t="s">
        <v>5076</v>
      </c>
      <c r="D1697" s="668" t="str">
        <f t="shared" si="661"/>
        <v/>
      </c>
      <c r="E1697" s="669"/>
      <c r="F1697" s="670"/>
      <c r="G1697" s="763" t="str">
        <f t="shared" si="662"/>
        <v/>
      </c>
      <c r="H1697" s="669"/>
      <c r="I1697" s="669"/>
      <c r="J1697" s="669"/>
      <c r="K1697" s="669"/>
      <c r="L1697" s="670"/>
      <c r="M1697" s="112"/>
      <c r="N1697" s="112"/>
      <c r="O1697" s="112"/>
      <c r="P1697" s="112"/>
      <c r="Q1697" s="112"/>
      <c r="R1697" s="112"/>
      <c r="S1697" s="112"/>
      <c r="T1697" s="112"/>
      <c r="U1697" s="112"/>
      <c r="V1697" s="112"/>
      <c r="W1697" s="112"/>
      <c r="X1697" s="112"/>
      <c r="Y1697" s="112"/>
      <c r="Z1697" s="112"/>
      <c r="AA1697" s="112"/>
      <c r="AB1697" s="112"/>
      <c r="AC1697" s="112"/>
      <c r="AD1697" s="112"/>
      <c r="AE1697" s="93"/>
      <c r="AI1697">
        <f t="shared" si="663"/>
        <v>0</v>
      </c>
      <c r="AJ1697">
        <f t="shared" si="664"/>
        <v>0</v>
      </c>
      <c r="AK1697">
        <f t="shared" si="665"/>
        <v>0</v>
      </c>
      <c r="AL1697">
        <f t="shared" si="666"/>
        <v>0</v>
      </c>
      <c r="AM1697">
        <f t="shared" si="645"/>
        <v>0</v>
      </c>
      <c r="AN1697">
        <f t="shared" si="646"/>
        <v>0</v>
      </c>
      <c r="AO1697">
        <f t="shared" si="647"/>
        <v>0</v>
      </c>
      <c r="AP1697">
        <f t="shared" si="648"/>
        <v>0</v>
      </c>
      <c r="AQ1697">
        <f t="shared" si="649"/>
        <v>0</v>
      </c>
      <c r="AR1697">
        <f t="shared" si="650"/>
        <v>0</v>
      </c>
      <c r="AS1697">
        <f t="shared" si="651"/>
        <v>0</v>
      </c>
      <c r="AT1697">
        <f t="shared" si="652"/>
        <v>0</v>
      </c>
      <c r="AU1697">
        <f t="shared" si="653"/>
        <v>0</v>
      </c>
      <c r="AV1697">
        <f t="shared" si="654"/>
        <v>0</v>
      </c>
      <c r="AW1697">
        <f t="shared" si="655"/>
        <v>0</v>
      </c>
      <c r="AX1697">
        <f t="shared" si="656"/>
        <v>0</v>
      </c>
      <c r="AY1697">
        <f t="shared" si="667"/>
        <v>0</v>
      </c>
      <c r="AZ1697">
        <f t="shared" si="668"/>
        <v>0</v>
      </c>
      <c r="BA1697">
        <f t="shared" si="669"/>
        <v>0</v>
      </c>
      <c r="BB1697">
        <f t="shared" si="670"/>
        <v>0</v>
      </c>
      <c r="BC1697">
        <f t="shared" si="657"/>
        <v>0</v>
      </c>
      <c r="BD1697">
        <f t="shared" si="658"/>
        <v>0</v>
      </c>
      <c r="BE1697">
        <f t="shared" si="659"/>
        <v>0</v>
      </c>
      <c r="BF1697">
        <f t="shared" si="660"/>
        <v>0</v>
      </c>
    </row>
    <row r="1698" spans="1:58" ht="15" customHeight="1">
      <c r="A1698" s="405"/>
      <c r="B1698" s="6"/>
      <c r="C1698" s="9" t="s">
        <v>5077</v>
      </c>
      <c r="D1698" s="668" t="str">
        <f t="shared" si="661"/>
        <v/>
      </c>
      <c r="E1698" s="669"/>
      <c r="F1698" s="670"/>
      <c r="G1698" s="763" t="str">
        <f t="shared" si="662"/>
        <v/>
      </c>
      <c r="H1698" s="669"/>
      <c r="I1698" s="669"/>
      <c r="J1698" s="669"/>
      <c r="K1698" s="669"/>
      <c r="L1698" s="670"/>
      <c r="M1698" s="112"/>
      <c r="N1698" s="112"/>
      <c r="O1698" s="112"/>
      <c r="P1698" s="112"/>
      <c r="Q1698" s="112"/>
      <c r="R1698" s="112"/>
      <c r="S1698" s="112"/>
      <c r="T1698" s="112"/>
      <c r="U1698" s="112"/>
      <c r="V1698" s="112"/>
      <c r="W1698" s="112"/>
      <c r="X1698" s="112"/>
      <c r="Y1698" s="112"/>
      <c r="Z1698" s="112"/>
      <c r="AA1698" s="112"/>
      <c r="AB1698" s="112"/>
      <c r="AC1698" s="112"/>
      <c r="AD1698" s="112"/>
      <c r="AE1698" s="93"/>
      <c r="AI1698">
        <f t="shared" si="663"/>
        <v>0</v>
      </c>
      <c r="AJ1698">
        <f t="shared" si="664"/>
        <v>0</v>
      </c>
      <c r="AK1698">
        <f t="shared" si="665"/>
        <v>0</v>
      </c>
      <c r="AL1698">
        <f t="shared" si="666"/>
        <v>0</v>
      </c>
      <c r="AM1698">
        <f t="shared" si="645"/>
        <v>0</v>
      </c>
      <c r="AN1698">
        <f t="shared" si="646"/>
        <v>0</v>
      </c>
      <c r="AO1698">
        <f t="shared" si="647"/>
        <v>0</v>
      </c>
      <c r="AP1698">
        <f t="shared" si="648"/>
        <v>0</v>
      </c>
      <c r="AQ1698">
        <f t="shared" si="649"/>
        <v>0</v>
      </c>
      <c r="AR1698">
        <f t="shared" si="650"/>
        <v>0</v>
      </c>
      <c r="AS1698">
        <f t="shared" si="651"/>
        <v>0</v>
      </c>
      <c r="AT1698">
        <f t="shared" si="652"/>
        <v>0</v>
      </c>
      <c r="AU1698">
        <f t="shared" si="653"/>
        <v>0</v>
      </c>
      <c r="AV1698">
        <f t="shared" si="654"/>
        <v>0</v>
      </c>
      <c r="AW1698">
        <f t="shared" si="655"/>
        <v>0</v>
      </c>
      <c r="AX1698">
        <f t="shared" si="656"/>
        <v>0</v>
      </c>
      <c r="AY1698">
        <f t="shared" si="667"/>
        <v>0</v>
      </c>
      <c r="AZ1698">
        <f t="shared" si="668"/>
        <v>0</v>
      </c>
      <c r="BA1698">
        <f t="shared" si="669"/>
        <v>0</v>
      </c>
      <c r="BB1698">
        <f t="shared" si="670"/>
        <v>0</v>
      </c>
      <c r="BC1698">
        <f t="shared" si="657"/>
        <v>0</v>
      </c>
      <c r="BD1698">
        <f t="shared" si="658"/>
        <v>0</v>
      </c>
      <c r="BE1698">
        <f t="shared" si="659"/>
        <v>0</v>
      </c>
      <c r="BF1698">
        <f t="shared" si="660"/>
        <v>0</v>
      </c>
    </row>
    <row r="1699" spans="1:58" ht="15" customHeight="1">
      <c r="A1699" s="405"/>
      <c r="B1699" s="6"/>
      <c r="C1699" s="9" t="s">
        <v>5078</v>
      </c>
      <c r="D1699" s="668" t="str">
        <f t="shared" si="661"/>
        <v/>
      </c>
      <c r="E1699" s="669"/>
      <c r="F1699" s="670"/>
      <c r="G1699" s="763" t="str">
        <f t="shared" si="662"/>
        <v/>
      </c>
      <c r="H1699" s="669"/>
      <c r="I1699" s="669"/>
      <c r="J1699" s="669"/>
      <c r="K1699" s="669"/>
      <c r="L1699" s="670"/>
      <c r="M1699" s="112"/>
      <c r="N1699" s="112"/>
      <c r="O1699" s="112"/>
      <c r="P1699" s="112"/>
      <c r="Q1699" s="112"/>
      <c r="R1699" s="112"/>
      <c r="S1699" s="112"/>
      <c r="T1699" s="112"/>
      <c r="U1699" s="112"/>
      <c r="V1699" s="112"/>
      <c r="W1699" s="112"/>
      <c r="X1699" s="112"/>
      <c r="Y1699" s="112"/>
      <c r="Z1699" s="112"/>
      <c r="AA1699" s="112"/>
      <c r="AB1699" s="112"/>
      <c r="AC1699" s="112"/>
      <c r="AD1699" s="112"/>
      <c r="AE1699" s="93"/>
      <c r="AI1699">
        <f t="shared" si="663"/>
        <v>0</v>
      </c>
      <c r="AJ1699">
        <f t="shared" si="664"/>
        <v>0</v>
      </c>
      <c r="AK1699">
        <f t="shared" si="665"/>
        <v>0</v>
      </c>
      <c r="AL1699">
        <f t="shared" si="666"/>
        <v>0</v>
      </c>
      <c r="AM1699">
        <f t="shared" si="645"/>
        <v>0</v>
      </c>
      <c r="AN1699">
        <f t="shared" si="646"/>
        <v>0</v>
      </c>
      <c r="AO1699">
        <f t="shared" si="647"/>
        <v>0</v>
      </c>
      <c r="AP1699">
        <f t="shared" si="648"/>
        <v>0</v>
      </c>
      <c r="AQ1699">
        <f t="shared" si="649"/>
        <v>0</v>
      </c>
      <c r="AR1699">
        <f t="shared" si="650"/>
        <v>0</v>
      </c>
      <c r="AS1699">
        <f t="shared" si="651"/>
        <v>0</v>
      </c>
      <c r="AT1699">
        <f t="shared" si="652"/>
        <v>0</v>
      </c>
      <c r="AU1699">
        <f t="shared" si="653"/>
        <v>0</v>
      </c>
      <c r="AV1699">
        <f t="shared" si="654"/>
        <v>0</v>
      </c>
      <c r="AW1699">
        <f t="shared" si="655"/>
        <v>0</v>
      </c>
      <c r="AX1699">
        <f t="shared" si="656"/>
        <v>0</v>
      </c>
      <c r="AY1699">
        <f t="shared" si="667"/>
        <v>0</v>
      </c>
      <c r="AZ1699">
        <f t="shared" si="668"/>
        <v>0</v>
      </c>
      <c r="BA1699">
        <f t="shared" si="669"/>
        <v>0</v>
      </c>
      <c r="BB1699">
        <f t="shared" si="670"/>
        <v>0</v>
      </c>
      <c r="BC1699">
        <f t="shared" si="657"/>
        <v>0</v>
      </c>
      <c r="BD1699">
        <f t="shared" si="658"/>
        <v>0</v>
      </c>
      <c r="BE1699">
        <f t="shared" si="659"/>
        <v>0</v>
      </c>
      <c r="BF1699">
        <f t="shared" si="660"/>
        <v>0</v>
      </c>
    </row>
    <row r="1700" spans="1:58" ht="15" customHeight="1">
      <c r="A1700" s="405"/>
      <c r="B1700" s="6"/>
      <c r="C1700" s="9" t="s">
        <v>5079</v>
      </c>
      <c r="D1700" s="668" t="str">
        <f t="shared" si="661"/>
        <v/>
      </c>
      <c r="E1700" s="669"/>
      <c r="F1700" s="670"/>
      <c r="G1700" s="763" t="str">
        <f t="shared" si="662"/>
        <v/>
      </c>
      <c r="H1700" s="669"/>
      <c r="I1700" s="669"/>
      <c r="J1700" s="669"/>
      <c r="K1700" s="669"/>
      <c r="L1700" s="670"/>
      <c r="M1700" s="112"/>
      <c r="N1700" s="112"/>
      <c r="O1700" s="112"/>
      <c r="P1700" s="112"/>
      <c r="Q1700" s="112"/>
      <c r="R1700" s="112"/>
      <c r="S1700" s="112"/>
      <c r="T1700" s="112"/>
      <c r="U1700" s="112"/>
      <c r="V1700" s="112"/>
      <c r="W1700" s="112"/>
      <c r="X1700" s="112"/>
      <c r="Y1700" s="112"/>
      <c r="Z1700" s="112"/>
      <c r="AA1700" s="112"/>
      <c r="AB1700" s="112"/>
      <c r="AC1700" s="112"/>
      <c r="AD1700" s="112"/>
      <c r="AE1700" s="93"/>
      <c r="AI1700">
        <f t="shared" si="663"/>
        <v>0</v>
      </c>
      <c r="AJ1700">
        <f t="shared" si="664"/>
        <v>0</v>
      </c>
      <c r="AK1700">
        <f t="shared" si="665"/>
        <v>0</v>
      </c>
      <c r="AL1700">
        <f t="shared" si="666"/>
        <v>0</v>
      </c>
      <c r="AM1700">
        <f t="shared" si="645"/>
        <v>0</v>
      </c>
      <c r="AN1700">
        <f t="shared" si="646"/>
        <v>0</v>
      </c>
      <c r="AO1700">
        <f t="shared" si="647"/>
        <v>0</v>
      </c>
      <c r="AP1700">
        <f t="shared" si="648"/>
        <v>0</v>
      </c>
      <c r="AQ1700">
        <f t="shared" si="649"/>
        <v>0</v>
      </c>
      <c r="AR1700">
        <f t="shared" si="650"/>
        <v>0</v>
      </c>
      <c r="AS1700">
        <f t="shared" si="651"/>
        <v>0</v>
      </c>
      <c r="AT1700">
        <f t="shared" si="652"/>
        <v>0</v>
      </c>
      <c r="AU1700">
        <f t="shared" si="653"/>
        <v>0</v>
      </c>
      <c r="AV1700">
        <f t="shared" si="654"/>
        <v>0</v>
      </c>
      <c r="AW1700">
        <f t="shared" si="655"/>
        <v>0</v>
      </c>
      <c r="AX1700">
        <f t="shared" si="656"/>
        <v>0</v>
      </c>
      <c r="AY1700">
        <f t="shared" si="667"/>
        <v>0</v>
      </c>
      <c r="AZ1700">
        <f t="shared" si="668"/>
        <v>0</v>
      </c>
      <c r="BA1700">
        <f t="shared" si="669"/>
        <v>0</v>
      </c>
      <c r="BB1700">
        <f t="shared" si="670"/>
        <v>0</v>
      </c>
      <c r="BC1700">
        <f t="shared" si="657"/>
        <v>0</v>
      </c>
      <c r="BD1700">
        <f t="shared" si="658"/>
        <v>0</v>
      </c>
      <c r="BE1700">
        <f t="shared" si="659"/>
        <v>0</v>
      </c>
      <c r="BF1700">
        <f t="shared" si="660"/>
        <v>0</v>
      </c>
    </row>
    <row r="1701" spans="1:58" ht="15" customHeight="1">
      <c r="A1701" s="405"/>
      <c r="B1701" s="6"/>
      <c r="C1701" s="9" t="s">
        <v>5080</v>
      </c>
      <c r="D1701" s="668" t="str">
        <f t="shared" si="661"/>
        <v/>
      </c>
      <c r="E1701" s="669"/>
      <c r="F1701" s="670"/>
      <c r="G1701" s="763" t="str">
        <f t="shared" si="662"/>
        <v/>
      </c>
      <c r="H1701" s="669"/>
      <c r="I1701" s="669"/>
      <c r="J1701" s="669"/>
      <c r="K1701" s="669"/>
      <c r="L1701" s="670"/>
      <c r="M1701" s="112"/>
      <c r="N1701" s="112"/>
      <c r="O1701" s="112"/>
      <c r="P1701" s="112"/>
      <c r="Q1701" s="112"/>
      <c r="R1701" s="112"/>
      <c r="S1701" s="112"/>
      <c r="T1701" s="112"/>
      <c r="U1701" s="112"/>
      <c r="V1701" s="112"/>
      <c r="W1701" s="112"/>
      <c r="X1701" s="112"/>
      <c r="Y1701" s="112"/>
      <c r="Z1701" s="112"/>
      <c r="AA1701" s="112"/>
      <c r="AB1701" s="112"/>
      <c r="AC1701" s="112"/>
      <c r="AD1701" s="112"/>
      <c r="AE1701" s="93"/>
      <c r="AI1701">
        <f t="shared" si="663"/>
        <v>0</v>
      </c>
      <c r="AJ1701">
        <f t="shared" si="664"/>
        <v>0</v>
      </c>
      <c r="AK1701">
        <f t="shared" si="665"/>
        <v>0</v>
      </c>
      <c r="AL1701">
        <f t="shared" si="666"/>
        <v>0</v>
      </c>
      <c r="AM1701">
        <f t="shared" si="645"/>
        <v>0</v>
      </c>
      <c r="AN1701">
        <f t="shared" si="646"/>
        <v>0</v>
      </c>
      <c r="AO1701">
        <f t="shared" si="647"/>
        <v>0</v>
      </c>
      <c r="AP1701">
        <f t="shared" si="648"/>
        <v>0</v>
      </c>
      <c r="AQ1701">
        <f t="shared" si="649"/>
        <v>0</v>
      </c>
      <c r="AR1701">
        <f t="shared" si="650"/>
        <v>0</v>
      </c>
      <c r="AS1701">
        <f t="shared" si="651"/>
        <v>0</v>
      </c>
      <c r="AT1701">
        <f t="shared" si="652"/>
        <v>0</v>
      </c>
      <c r="AU1701">
        <f t="shared" si="653"/>
        <v>0</v>
      </c>
      <c r="AV1701">
        <f t="shared" si="654"/>
        <v>0</v>
      </c>
      <c r="AW1701">
        <f t="shared" si="655"/>
        <v>0</v>
      </c>
      <c r="AX1701">
        <f t="shared" si="656"/>
        <v>0</v>
      </c>
      <c r="AY1701">
        <f t="shared" si="667"/>
        <v>0</v>
      </c>
      <c r="AZ1701">
        <f t="shared" si="668"/>
        <v>0</v>
      </c>
      <c r="BA1701">
        <f t="shared" si="669"/>
        <v>0</v>
      </c>
      <c r="BB1701">
        <f t="shared" si="670"/>
        <v>0</v>
      </c>
      <c r="BC1701">
        <f t="shared" si="657"/>
        <v>0</v>
      </c>
      <c r="BD1701">
        <f t="shared" si="658"/>
        <v>0</v>
      </c>
      <c r="BE1701">
        <f t="shared" si="659"/>
        <v>0</v>
      </c>
      <c r="BF1701">
        <f t="shared" si="660"/>
        <v>0</v>
      </c>
    </row>
    <row r="1702" spans="1:58" ht="15" customHeight="1">
      <c r="A1702" s="405"/>
      <c r="B1702" s="6"/>
      <c r="C1702" s="9" t="s">
        <v>5081</v>
      </c>
      <c r="D1702" s="668" t="str">
        <f t="shared" si="661"/>
        <v/>
      </c>
      <c r="E1702" s="669"/>
      <c r="F1702" s="670"/>
      <c r="G1702" s="763" t="str">
        <f t="shared" si="662"/>
        <v/>
      </c>
      <c r="H1702" s="669"/>
      <c r="I1702" s="669"/>
      <c r="J1702" s="669"/>
      <c r="K1702" s="669"/>
      <c r="L1702" s="670"/>
      <c r="M1702" s="112"/>
      <c r="N1702" s="112"/>
      <c r="O1702" s="112"/>
      <c r="P1702" s="112"/>
      <c r="Q1702" s="112"/>
      <c r="R1702" s="112"/>
      <c r="S1702" s="112"/>
      <c r="T1702" s="112"/>
      <c r="U1702" s="112"/>
      <c r="V1702" s="112"/>
      <c r="W1702" s="112"/>
      <c r="X1702" s="112"/>
      <c r="Y1702" s="112"/>
      <c r="Z1702" s="112"/>
      <c r="AA1702" s="112"/>
      <c r="AB1702" s="112"/>
      <c r="AC1702" s="112"/>
      <c r="AD1702" s="112"/>
      <c r="AE1702" s="93"/>
      <c r="AI1702">
        <f t="shared" si="663"/>
        <v>0</v>
      </c>
      <c r="AJ1702">
        <f t="shared" si="664"/>
        <v>0</v>
      </c>
      <c r="AK1702">
        <f t="shared" si="665"/>
        <v>0</v>
      </c>
      <c r="AL1702">
        <f t="shared" si="666"/>
        <v>0</v>
      </c>
      <c r="AM1702">
        <f t="shared" si="645"/>
        <v>0</v>
      </c>
      <c r="AN1702">
        <f t="shared" si="646"/>
        <v>0</v>
      </c>
      <c r="AO1702">
        <f t="shared" si="647"/>
        <v>0</v>
      </c>
      <c r="AP1702">
        <f t="shared" si="648"/>
        <v>0</v>
      </c>
      <c r="AQ1702">
        <f t="shared" si="649"/>
        <v>0</v>
      </c>
      <c r="AR1702">
        <f t="shared" si="650"/>
        <v>0</v>
      </c>
      <c r="AS1702">
        <f t="shared" si="651"/>
        <v>0</v>
      </c>
      <c r="AT1702">
        <f t="shared" si="652"/>
        <v>0</v>
      </c>
      <c r="AU1702">
        <f t="shared" si="653"/>
        <v>0</v>
      </c>
      <c r="AV1702">
        <f t="shared" si="654"/>
        <v>0</v>
      </c>
      <c r="AW1702">
        <f t="shared" si="655"/>
        <v>0</v>
      </c>
      <c r="AX1702">
        <f t="shared" si="656"/>
        <v>0</v>
      </c>
      <c r="AY1702">
        <f t="shared" si="667"/>
        <v>0</v>
      </c>
      <c r="AZ1702">
        <f t="shared" si="668"/>
        <v>0</v>
      </c>
      <c r="BA1702">
        <f t="shared" si="669"/>
        <v>0</v>
      </c>
      <c r="BB1702">
        <f t="shared" si="670"/>
        <v>0</v>
      </c>
      <c r="BC1702">
        <f t="shared" si="657"/>
        <v>0</v>
      </c>
      <c r="BD1702">
        <f t="shared" si="658"/>
        <v>0</v>
      </c>
      <c r="BE1702">
        <f t="shared" si="659"/>
        <v>0</v>
      </c>
      <c r="BF1702">
        <f t="shared" si="660"/>
        <v>0</v>
      </c>
    </row>
    <row r="1703" spans="1:58" ht="15" customHeight="1">
      <c r="A1703" s="405"/>
      <c r="B1703" s="6"/>
      <c r="C1703" s="9" t="s">
        <v>5082</v>
      </c>
      <c r="D1703" s="668" t="str">
        <f t="shared" si="661"/>
        <v/>
      </c>
      <c r="E1703" s="669"/>
      <c r="F1703" s="670"/>
      <c r="G1703" s="763" t="str">
        <f t="shared" si="662"/>
        <v/>
      </c>
      <c r="H1703" s="669"/>
      <c r="I1703" s="669"/>
      <c r="J1703" s="669"/>
      <c r="K1703" s="669"/>
      <c r="L1703" s="670"/>
      <c r="M1703" s="112"/>
      <c r="N1703" s="112"/>
      <c r="O1703" s="112"/>
      <c r="P1703" s="112"/>
      <c r="Q1703" s="112"/>
      <c r="R1703" s="112"/>
      <c r="S1703" s="112"/>
      <c r="T1703" s="112"/>
      <c r="U1703" s="112"/>
      <c r="V1703" s="112"/>
      <c r="W1703" s="112"/>
      <c r="X1703" s="112"/>
      <c r="Y1703" s="112"/>
      <c r="Z1703" s="112"/>
      <c r="AA1703" s="112"/>
      <c r="AB1703" s="112"/>
      <c r="AC1703" s="112"/>
      <c r="AD1703" s="112"/>
      <c r="AE1703" s="93"/>
      <c r="AI1703">
        <f t="shared" si="663"/>
        <v>0</v>
      </c>
      <c r="AJ1703">
        <f t="shared" si="664"/>
        <v>0</v>
      </c>
      <c r="AK1703">
        <f t="shared" si="665"/>
        <v>0</v>
      </c>
      <c r="AL1703">
        <f t="shared" si="666"/>
        <v>0</v>
      </c>
      <c r="AM1703">
        <f t="shared" si="645"/>
        <v>0</v>
      </c>
      <c r="AN1703">
        <f t="shared" si="646"/>
        <v>0</v>
      </c>
      <c r="AO1703">
        <f t="shared" si="647"/>
        <v>0</v>
      </c>
      <c r="AP1703">
        <f t="shared" si="648"/>
        <v>0</v>
      </c>
      <c r="AQ1703">
        <f t="shared" si="649"/>
        <v>0</v>
      </c>
      <c r="AR1703">
        <f t="shared" si="650"/>
        <v>0</v>
      </c>
      <c r="AS1703">
        <f t="shared" si="651"/>
        <v>0</v>
      </c>
      <c r="AT1703">
        <f t="shared" si="652"/>
        <v>0</v>
      </c>
      <c r="AU1703">
        <f t="shared" si="653"/>
        <v>0</v>
      </c>
      <c r="AV1703">
        <f t="shared" si="654"/>
        <v>0</v>
      </c>
      <c r="AW1703">
        <f t="shared" si="655"/>
        <v>0</v>
      </c>
      <c r="AX1703">
        <f t="shared" si="656"/>
        <v>0</v>
      </c>
      <c r="AY1703">
        <f t="shared" si="667"/>
        <v>0</v>
      </c>
      <c r="AZ1703">
        <f t="shared" si="668"/>
        <v>0</v>
      </c>
      <c r="BA1703">
        <f t="shared" si="669"/>
        <v>0</v>
      </c>
      <c r="BB1703">
        <f t="shared" si="670"/>
        <v>0</v>
      </c>
      <c r="BC1703">
        <f t="shared" si="657"/>
        <v>0</v>
      </c>
      <c r="BD1703">
        <f t="shared" si="658"/>
        <v>0</v>
      </c>
      <c r="BE1703">
        <f t="shared" si="659"/>
        <v>0</v>
      </c>
      <c r="BF1703">
        <f t="shared" si="660"/>
        <v>0</v>
      </c>
    </row>
    <row r="1704" spans="1:58" ht="15" customHeight="1">
      <c r="A1704" s="405"/>
      <c r="B1704" s="6"/>
      <c r="C1704" s="9" t="s">
        <v>5083</v>
      </c>
      <c r="D1704" s="668" t="str">
        <f t="shared" si="661"/>
        <v/>
      </c>
      <c r="E1704" s="669"/>
      <c r="F1704" s="670"/>
      <c r="G1704" s="763" t="str">
        <f t="shared" si="662"/>
        <v/>
      </c>
      <c r="H1704" s="669"/>
      <c r="I1704" s="669"/>
      <c r="J1704" s="669"/>
      <c r="K1704" s="669"/>
      <c r="L1704" s="670"/>
      <c r="M1704" s="112"/>
      <c r="N1704" s="112"/>
      <c r="O1704" s="112"/>
      <c r="P1704" s="112"/>
      <c r="Q1704" s="112"/>
      <c r="R1704" s="112"/>
      <c r="S1704" s="112"/>
      <c r="T1704" s="112"/>
      <c r="U1704" s="112"/>
      <c r="V1704" s="112"/>
      <c r="W1704" s="112"/>
      <c r="X1704" s="112"/>
      <c r="Y1704" s="112"/>
      <c r="Z1704" s="112"/>
      <c r="AA1704" s="112"/>
      <c r="AB1704" s="112"/>
      <c r="AC1704" s="112"/>
      <c r="AD1704" s="112"/>
      <c r="AE1704" s="93"/>
      <c r="AI1704">
        <f t="shared" si="663"/>
        <v>0</v>
      </c>
      <c r="AJ1704">
        <f t="shared" si="664"/>
        <v>0</v>
      </c>
      <c r="AK1704">
        <f t="shared" si="665"/>
        <v>0</v>
      </c>
      <c r="AL1704">
        <f t="shared" si="666"/>
        <v>0</v>
      </c>
      <c r="AM1704">
        <f t="shared" si="645"/>
        <v>0</v>
      </c>
      <c r="AN1704">
        <f t="shared" si="646"/>
        <v>0</v>
      </c>
      <c r="AO1704">
        <f t="shared" si="647"/>
        <v>0</v>
      </c>
      <c r="AP1704">
        <f t="shared" si="648"/>
        <v>0</v>
      </c>
      <c r="AQ1704">
        <f t="shared" si="649"/>
        <v>0</v>
      </c>
      <c r="AR1704">
        <f t="shared" si="650"/>
        <v>0</v>
      </c>
      <c r="AS1704">
        <f t="shared" si="651"/>
        <v>0</v>
      </c>
      <c r="AT1704">
        <f t="shared" si="652"/>
        <v>0</v>
      </c>
      <c r="AU1704">
        <f t="shared" si="653"/>
        <v>0</v>
      </c>
      <c r="AV1704">
        <f t="shared" si="654"/>
        <v>0</v>
      </c>
      <c r="AW1704">
        <f t="shared" si="655"/>
        <v>0</v>
      </c>
      <c r="AX1704">
        <f t="shared" si="656"/>
        <v>0</v>
      </c>
      <c r="AY1704">
        <f t="shared" si="667"/>
        <v>0</v>
      </c>
      <c r="AZ1704">
        <f t="shared" si="668"/>
        <v>0</v>
      </c>
      <c r="BA1704">
        <f t="shared" si="669"/>
        <v>0</v>
      </c>
      <c r="BB1704">
        <f t="shared" si="670"/>
        <v>0</v>
      </c>
      <c r="BC1704">
        <f t="shared" si="657"/>
        <v>0</v>
      </c>
      <c r="BD1704">
        <f t="shared" si="658"/>
        <v>0</v>
      </c>
      <c r="BE1704">
        <f t="shared" si="659"/>
        <v>0</v>
      </c>
      <c r="BF1704">
        <f t="shared" si="660"/>
        <v>0</v>
      </c>
    </row>
    <row r="1705" spans="1:58" ht="15" customHeight="1">
      <c r="A1705" s="405"/>
      <c r="B1705" s="6"/>
      <c r="C1705" s="9" t="s">
        <v>6457</v>
      </c>
      <c r="D1705" s="668" t="str">
        <f t="shared" si="661"/>
        <v/>
      </c>
      <c r="E1705" s="669"/>
      <c r="F1705" s="670"/>
      <c r="G1705" s="763" t="str">
        <f t="shared" si="662"/>
        <v/>
      </c>
      <c r="H1705" s="669"/>
      <c r="I1705" s="669"/>
      <c r="J1705" s="669"/>
      <c r="K1705" s="669"/>
      <c r="L1705" s="670"/>
      <c r="M1705" s="112"/>
      <c r="N1705" s="112"/>
      <c r="O1705" s="112"/>
      <c r="P1705" s="112"/>
      <c r="Q1705" s="112"/>
      <c r="R1705" s="112"/>
      <c r="S1705" s="112"/>
      <c r="T1705" s="112"/>
      <c r="U1705" s="112"/>
      <c r="V1705" s="112"/>
      <c r="W1705" s="112"/>
      <c r="X1705" s="112"/>
      <c r="Y1705" s="112"/>
      <c r="Z1705" s="112"/>
      <c r="AA1705" s="112"/>
      <c r="AB1705" s="112"/>
      <c r="AC1705" s="112"/>
      <c r="AD1705" s="112"/>
      <c r="AE1705" s="93"/>
      <c r="AI1705">
        <f t="shared" si="663"/>
        <v>0</v>
      </c>
      <c r="AJ1705">
        <f t="shared" si="664"/>
        <v>0</v>
      </c>
      <c r="AK1705">
        <f t="shared" si="665"/>
        <v>0</v>
      </c>
      <c r="AL1705">
        <f t="shared" si="666"/>
        <v>0</v>
      </c>
      <c r="AM1705">
        <f t="shared" si="645"/>
        <v>0</v>
      </c>
      <c r="AN1705">
        <f t="shared" si="646"/>
        <v>0</v>
      </c>
      <c r="AO1705">
        <f t="shared" si="647"/>
        <v>0</v>
      </c>
      <c r="AP1705">
        <f t="shared" si="648"/>
        <v>0</v>
      </c>
      <c r="AQ1705">
        <f t="shared" si="649"/>
        <v>0</v>
      </c>
      <c r="AR1705">
        <f t="shared" si="650"/>
        <v>0</v>
      </c>
      <c r="AS1705">
        <f t="shared" si="651"/>
        <v>0</v>
      </c>
      <c r="AT1705">
        <f t="shared" si="652"/>
        <v>0</v>
      </c>
      <c r="AU1705">
        <f t="shared" si="653"/>
        <v>0</v>
      </c>
      <c r="AV1705">
        <f t="shared" si="654"/>
        <v>0</v>
      </c>
      <c r="AW1705">
        <f t="shared" si="655"/>
        <v>0</v>
      </c>
      <c r="AX1705">
        <f t="shared" si="656"/>
        <v>0</v>
      </c>
      <c r="AY1705">
        <f t="shared" si="667"/>
        <v>0</v>
      </c>
      <c r="AZ1705">
        <f t="shared" si="668"/>
        <v>0</v>
      </c>
      <c r="BA1705">
        <f t="shared" si="669"/>
        <v>0</v>
      </c>
      <c r="BB1705">
        <f t="shared" si="670"/>
        <v>0</v>
      </c>
      <c r="BC1705">
        <f t="shared" si="657"/>
        <v>0</v>
      </c>
      <c r="BD1705">
        <f t="shared" si="658"/>
        <v>0</v>
      </c>
      <c r="BE1705">
        <f t="shared" si="659"/>
        <v>0</v>
      </c>
      <c r="BF1705">
        <f t="shared" si="660"/>
        <v>0</v>
      </c>
    </row>
    <row r="1706" spans="1:58" ht="15" customHeight="1">
      <c r="A1706" s="405"/>
      <c r="B1706" s="6"/>
      <c r="C1706" s="9" t="s">
        <v>6703</v>
      </c>
      <c r="D1706" s="668" t="str">
        <f t="shared" si="661"/>
        <v/>
      </c>
      <c r="E1706" s="669"/>
      <c r="F1706" s="670"/>
      <c r="G1706" s="763" t="str">
        <f t="shared" si="662"/>
        <v/>
      </c>
      <c r="H1706" s="669"/>
      <c r="I1706" s="669"/>
      <c r="J1706" s="669"/>
      <c r="K1706" s="669"/>
      <c r="L1706" s="670"/>
      <c r="M1706" s="112"/>
      <c r="N1706" s="112"/>
      <c r="O1706" s="112"/>
      <c r="P1706" s="112"/>
      <c r="Q1706" s="112"/>
      <c r="R1706" s="112"/>
      <c r="S1706" s="112"/>
      <c r="T1706" s="112"/>
      <c r="U1706" s="112"/>
      <c r="V1706" s="112"/>
      <c r="W1706" s="112"/>
      <c r="X1706" s="112"/>
      <c r="Y1706" s="112"/>
      <c r="Z1706" s="112"/>
      <c r="AA1706" s="112"/>
      <c r="AB1706" s="112"/>
      <c r="AC1706" s="112"/>
      <c r="AD1706" s="112"/>
      <c r="AE1706" s="93"/>
      <c r="AI1706">
        <f t="shared" si="663"/>
        <v>0</v>
      </c>
      <c r="AJ1706">
        <f t="shared" si="664"/>
        <v>0</v>
      </c>
      <c r="AK1706">
        <f t="shared" si="665"/>
        <v>0</v>
      </c>
      <c r="AL1706">
        <f t="shared" si="666"/>
        <v>0</v>
      </c>
      <c r="AM1706">
        <f t="shared" si="645"/>
        <v>0</v>
      </c>
      <c r="AN1706">
        <f t="shared" si="646"/>
        <v>0</v>
      </c>
      <c r="AO1706">
        <f t="shared" si="647"/>
        <v>0</v>
      </c>
      <c r="AP1706">
        <f t="shared" si="648"/>
        <v>0</v>
      </c>
      <c r="AQ1706">
        <f t="shared" si="649"/>
        <v>0</v>
      </c>
      <c r="AR1706">
        <f t="shared" si="650"/>
        <v>0</v>
      </c>
      <c r="AS1706">
        <f t="shared" si="651"/>
        <v>0</v>
      </c>
      <c r="AT1706">
        <f t="shared" si="652"/>
        <v>0</v>
      </c>
      <c r="AU1706">
        <f t="shared" si="653"/>
        <v>0</v>
      </c>
      <c r="AV1706">
        <f t="shared" si="654"/>
        <v>0</v>
      </c>
      <c r="AW1706">
        <f t="shared" si="655"/>
        <v>0</v>
      </c>
      <c r="AX1706">
        <f t="shared" si="656"/>
        <v>0</v>
      </c>
      <c r="AY1706">
        <f t="shared" si="667"/>
        <v>0</v>
      </c>
      <c r="AZ1706">
        <f t="shared" si="668"/>
        <v>0</v>
      </c>
      <c r="BA1706">
        <f t="shared" si="669"/>
        <v>0</v>
      </c>
      <c r="BB1706">
        <f t="shared" si="670"/>
        <v>0</v>
      </c>
      <c r="BC1706">
        <f t="shared" si="657"/>
        <v>0</v>
      </c>
      <c r="BD1706">
        <f t="shared" si="658"/>
        <v>0</v>
      </c>
      <c r="BE1706">
        <f t="shared" si="659"/>
        <v>0</v>
      </c>
      <c r="BF1706">
        <f t="shared" si="660"/>
        <v>0</v>
      </c>
    </row>
    <row r="1707" spans="1:58" ht="15" customHeight="1">
      <c r="A1707" s="405"/>
      <c r="B1707" s="6"/>
      <c r="C1707" s="9" t="s">
        <v>6704</v>
      </c>
      <c r="D1707" s="668" t="str">
        <f t="shared" si="661"/>
        <v/>
      </c>
      <c r="E1707" s="669"/>
      <c r="F1707" s="670"/>
      <c r="G1707" s="763" t="str">
        <f t="shared" si="662"/>
        <v/>
      </c>
      <c r="H1707" s="669"/>
      <c r="I1707" s="669"/>
      <c r="J1707" s="669"/>
      <c r="K1707" s="669"/>
      <c r="L1707" s="670"/>
      <c r="M1707" s="112"/>
      <c r="N1707" s="112"/>
      <c r="O1707" s="112"/>
      <c r="P1707" s="112"/>
      <c r="Q1707" s="112"/>
      <c r="R1707" s="112"/>
      <c r="S1707" s="112"/>
      <c r="T1707" s="112"/>
      <c r="U1707" s="112"/>
      <c r="V1707" s="112"/>
      <c r="W1707" s="112"/>
      <c r="X1707" s="112"/>
      <c r="Y1707" s="112"/>
      <c r="Z1707" s="112"/>
      <c r="AA1707" s="112"/>
      <c r="AB1707" s="112"/>
      <c r="AC1707" s="112"/>
      <c r="AD1707" s="112"/>
      <c r="AE1707" s="93"/>
      <c r="AI1707">
        <f t="shared" si="663"/>
        <v>0</v>
      </c>
      <c r="AJ1707">
        <f t="shared" si="664"/>
        <v>0</v>
      </c>
      <c r="AK1707">
        <f t="shared" si="665"/>
        <v>0</v>
      </c>
      <c r="AL1707">
        <f t="shared" si="666"/>
        <v>0</v>
      </c>
      <c r="AM1707">
        <f t="shared" si="645"/>
        <v>0</v>
      </c>
      <c r="AN1707">
        <f t="shared" si="646"/>
        <v>0</v>
      </c>
      <c r="AO1707">
        <f t="shared" si="647"/>
        <v>0</v>
      </c>
      <c r="AP1707">
        <f t="shared" si="648"/>
        <v>0</v>
      </c>
      <c r="AQ1707">
        <f t="shared" si="649"/>
        <v>0</v>
      </c>
      <c r="AR1707">
        <f t="shared" si="650"/>
        <v>0</v>
      </c>
      <c r="AS1707">
        <f t="shared" si="651"/>
        <v>0</v>
      </c>
      <c r="AT1707">
        <f t="shared" si="652"/>
        <v>0</v>
      </c>
      <c r="AU1707">
        <f t="shared" si="653"/>
        <v>0</v>
      </c>
      <c r="AV1707">
        <f t="shared" si="654"/>
        <v>0</v>
      </c>
      <c r="AW1707">
        <f t="shared" si="655"/>
        <v>0</v>
      </c>
      <c r="AX1707">
        <f t="shared" si="656"/>
        <v>0</v>
      </c>
      <c r="AY1707">
        <f t="shared" si="667"/>
        <v>0</v>
      </c>
      <c r="AZ1707">
        <f t="shared" si="668"/>
        <v>0</v>
      </c>
      <c r="BA1707">
        <f t="shared" si="669"/>
        <v>0</v>
      </c>
      <c r="BB1707">
        <f t="shared" si="670"/>
        <v>0</v>
      </c>
      <c r="BC1707">
        <f t="shared" si="657"/>
        <v>0</v>
      </c>
      <c r="BD1707">
        <f t="shared" si="658"/>
        <v>0</v>
      </c>
      <c r="BE1707">
        <f t="shared" si="659"/>
        <v>0</v>
      </c>
      <c r="BF1707">
        <f t="shared" si="660"/>
        <v>0</v>
      </c>
    </row>
    <row r="1708" spans="1:58" ht="15" customHeight="1">
      <c r="A1708" s="405"/>
      <c r="B1708" s="6"/>
      <c r="C1708" s="9" t="s">
        <v>6705</v>
      </c>
      <c r="D1708" s="668" t="str">
        <f t="shared" si="661"/>
        <v/>
      </c>
      <c r="E1708" s="669"/>
      <c r="F1708" s="670"/>
      <c r="G1708" s="763" t="str">
        <f t="shared" si="662"/>
        <v/>
      </c>
      <c r="H1708" s="669"/>
      <c r="I1708" s="669"/>
      <c r="J1708" s="669"/>
      <c r="K1708" s="669"/>
      <c r="L1708" s="670"/>
      <c r="M1708" s="112"/>
      <c r="N1708" s="112"/>
      <c r="O1708" s="112"/>
      <c r="P1708" s="112"/>
      <c r="Q1708" s="112"/>
      <c r="R1708" s="112"/>
      <c r="S1708" s="112"/>
      <c r="T1708" s="112"/>
      <c r="U1708" s="112"/>
      <c r="V1708" s="112"/>
      <c r="W1708" s="112"/>
      <c r="X1708" s="112"/>
      <c r="Y1708" s="112"/>
      <c r="Z1708" s="112"/>
      <c r="AA1708" s="112"/>
      <c r="AB1708" s="112"/>
      <c r="AC1708" s="112"/>
      <c r="AD1708" s="112"/>
      <c r="AE1708" s="93"/>
      <c r="AI1708">
        <f t="shared" si="663"/>
        <v>0</v>
      </c>
      <c r="AJ1708">
        <f t="shared" si="664"/>
        <v>0</v>
      </c>
      <c r="AK1708">
        <f t="shared" si="665"/>
        <v>0</v>
      </c>
      <c r="AL1708">
        <f t="shared" si="666"/>
        <v>0</v>
      </c>
      <c r="AM1708">
        <f t="shared" si="645"/>
        <v>0</v>
      </c>
      <c r="AN1708">
        <f t="shared" si="646"/>
        <v>0</v>
      </c>
      <c r="AO1708">
        <f t="shared" si="647"/>
        <v>0</v>
      </c>
      <c r="AP1708">
        <f t="shared" si="648"/>
        <v>0</v>
      </c>
      <c r="AQ1708">
        <f t="shared" si="649"/>
        <v>0</v>
      </c>
      <c r="AR1708">
        <f t="shared" si="650"/>
        <v>0</v>
      </c>
      <c r="AS1708">
        <f t="shared" si="651"/>
        <v>0</v>
      </c>
      <c r="AT1708">
        <f t="shared" si="652"/>
        <v>0</v>
      </c>
      <c r="AU1708">
        <f t="shared" si="653"/>
        <v>0</v>
      </c>
      <c r="AV1708">
        <f t="shared" si="654"/>
        <v>0</v>
      </c>
      <c r="AW1708">
        <f t="shared" si="655"/>
        <v>0</v>
      </c>
      <c r="AX1708">
        <f t="shared" si="656"/>
        <v>0</v>
      </c>
      <c r="AY1708">
        <f t="shared" si="667"/>
        <v>0</v>
      </c>
      <c r="AZ1708">
        <f t="shared" si="668"/>
        <v>0</v>
      </c>
      <c r="BA1708">
        <f t="shared" si="669"/>
        <v>0</v>
      </c>
      <c r="BB1708">
        <f t="shared" si="670"/>
        <v>0</v>
      </c>
      <c r="BC1708">
        <f t="shared" si="657"/>
        <v>0</v>
      </c>
      <c r="BD1708">
        <f t="shared" si="658"/>
        <v>0</v>
      </c>
      <c r="BE1708">
        <f t="shared" si="659"/>
        <v>0</v>
      </c>
      <c r="BF1708">
        <f t="shared" si="660"/>
        <v>0</v>
      </c>
    </row>
    <row r="1709" spans="1:58" ht="15" customHeight="1">
      <c r="A1709" s="405"/>
      <c r="B1709" s="6"/>
      <c r="C1709" s="9" t="s">
        <v>6706</v>
      </c>
      <c r="D1709" s="668" t="str">
        <f t="shared" si="661"/>
        <v/>
      </c>
      <c r="E1709" s="669"/>
      <c r="F1709" s="670"/>
      <c r="G1709" s="763" t="str">
        <f t="shared" si="662"/>
        <v/>
      </c>
      <c r="H1709" s="669"/>
      <c r="I1709" s="669"/>
      <c r="J1709" s="669"/>
      <c r="K1709" s="669"/>
      <c r="L1709" s="670"/>
      <c r="M1709" s="112"/>
      <c r="N1709" s="112"/>
      <c r="O1709" s="112"/>
      <c r="P1709" s="112"/>
      <c r="Q1709" s="112"/>
      <c r="R1709" s="112"/>
      <c r="S1709" s="112"/>
      <c r="T1709" s="112"/>
      <c r="U1709" s="112"/>
      <c r="V1709" s="112"/>
      <c r="W1709" s="112"/>
      <c r="X1709" s="112"/>
      <c r="Y1709" s="112"/>
      <c r="Z1709" s="112"/>
      <c r="AA1709" s="112"/>
      <c r="AB1709" s="112"/>
      <c r="AC1709" s="112"/>
      <c r="AD1709" s="112"/>
      <c r="AE1709" s="93"/>
      <c r="AI1709">
        <f t="shared" si="663"/>
        <v>0</v>
      </c>
      <c r="AJ1709">
        <f t="shared" si="664"/>
        <v>0</v>
      </c>
      <c r="AK1709">
        <f t="shared" si="665"/>
        <v>0</v>
      </c>
      <c r="AL1709">
        <f t="shared" si="666"/>
        <v>0</v>
      </c>
      <c r="AM1709">
        <f t="shared" si="645"/>
        <v>0</v>
      </c>
      <c r="AN1709">
        <f t="shared" si="646"/>
        <v>0</v>
      </c>
      <c r="AO1709">
        <f t="shared" si="647"/>
        <v>0</v>
      </c>
      <c r="AP1709">
        <f t="shared" si="648"/>
        <v>0</v>
      </c>
      <c r="AQ1709">
        <f t="shared" si="649"/>
        <v>0</v>
      </c>
      <c r="AR1709">
        <f t="shared" si="650"/>
        <v>0</v>
      </c>
      <c r="AS1709">
        <f t="shared" si="651"/>
        <v>0</v>
      </c>
      <c r="AT1709">
        <f t="shared" si="652"/>
        <v>0</v>
      </c>
      <c r="AU1709">
        <f t="shared" si="653"/>
        <v>0</v>
      </c>
      <c r="AV1709">
        <f t="shared" si="654"/>
        <v>0</v>
      </c>
      <c r="AW1709">
        <f t="shared" si="655"/>
        <v>0</v>
      </c>
      <c r="AX1709">
        <f t="shared" si="656"/>
        <v>0</v>
      </c>
      <c r="AY1709">
        <f t="shared" si="667"/>
        <v>0</v>
      </c>
      <c r="AZ1709">
        <f t="shared" si="668"/>
        <v>0</v>
      </c>
      <c r="BA1709">
        <f t="shared" si="669"/>
        <v>0</v>
      </c>
      <c r="BB1709">
        <f t="shared" si="670"/>
        <v>0</v>
      </c>
      <c r="BC1709">
        <f t="shared" si="657"/>
        <v>0</v>
      </c>
      <c r="BD1709">
        <f t="shared" si="658"/>
        <v>0</v>
      </c>
      <c r="BE1709">
        <f t="shared" si="659"/>
        <v>0</v>
      </c>
      <c r="BF1709">
        <f t="shared" si="660"/>
        <v>0</v>
      </c>
    </row>
    <row r="1710" spans="1:58" ht="15" customHeight="1">
      <c r="A1710" s="405"/>
      <c r="B1710" s="6"/>
      <c r="C1710" s="9" t="s">
        <v>6707</v>
      </c>
      <c r="D1710" s="668" t="str">
        <f t="shared" si="661"/>
        <v/>
      </c>
      <c r="E1710" s="669"/>
      <c r="F1710" s="670"/>
      <c r="G1710" s="763" t="str">
        <f t="shared" si="662"/>
        <v/>
      </c>
      <c r="H1710" s="669"/>
      <c r="I1710" s="669"/>
      <c r="J1710" s="669"/>
      <c r="K1710" s="669"/>
      <c r="L1710" s="670"/>
      <c r="M1710" s="112"/>
      <c r="N1710" s="112"/>
      <c r="O1710" s="112"/>
      <c r="P1710" s="112"/>
      <c r="Q1710" s="112"/>
      <c r="R1710" s="112"/>
      <c r="S1710" s="112"/>
      <c r="T1710" s="112"/>
      <c r="U1710" s="112"/>
      <c r="V1710" s="112"/>
      <c r="W1710" s="112"/>
      <c r="X1710" s="112"/>
      <c r="Y1710" s="112"/>
      <c r="Z1710" s="112"/>
      <c r="AA1710" s="112"/>
      <c r="AB1710" s="112"/>
      <c r="AC1710" s="112"/>
      <c r="AD1710" s="112"/>
      <c r="AE1710" s="93"/>
      <c r="AI1710">
        <f t="shared" si="663"/>
        <v>0</v>
      </c>
      <c r="AJ1710">
        <f t="shared" si="664"/>
        <v>0</v>
      </c>
      <c r="AK1710">
        <f t="shared" si="665"/>
        <v>0</v>
      </c>
      <c r="AL1710">
        <f t="shared" si="666"/>
        <v>0</v>
      </c>
      <c r="AM1710">
        <f t="shared" si="645"/>
        <v>0</v>
      </c>
      <c r="AN1710">
        <f t="shared" si="646"/>
        <v>0</v>
      </c>
      <c r="AO1710">
        <f t="shared" si="647"/>
        <v>0</v>
      </c>
      <c r="AP1710">
        <f t="shared" si="648"/>
        <v>0</v>
      </c>
      <c r="AQ1710">
        <f t="shared" si="649"/>
        <v>0</v>
      </c>
      <c r="AR1710">
        <f t="shared" si="650"/>
        <v>0</v>
      </c>
      <c r="AS1710">
        <f t="shared" si="651"/>
        <v>0</v>
      </c>
      <c r="AT1710">
        <f t="shared" si="652"/>
        <v>0</v>
      </c>
      <c r="AU1710">
        <f t="shared" si="653"/>
        <v>0</v>
      </c>
      <c r="AV1710">
        <f t="shared" si="654"/>
        <v>0</v>
      </c>
      <c r="AW1710">
        <f t="shared" si="655"/>
        <v>0</v>
      </c>
      <c r="AX1710">
        <f t="shared" si="656"/>
        <v>0</v>
      </c>
      <c r="AY1710">
        <f t="shared" si="667"/>
        <v>0</v>
      </c>
      <c r="AZ1710">
        <f t="shared" si="668"/>
        <v>0</v>
      </c>
      <c r="BA1710">
        <f t="shared" si="669"/>
        <v>0</v>
      </c>
      <c r="BB1710">
        <f t="shared" si="670"/>
        <v>0</v>
      </c>
      <c r="BC1710">
        <f t="shared" si="657"/>
        <v>0</v>
      </c>
      <c r="BD1710">
        <f t="shared" si="658"/>
        <v>0</v>
      </c>
      <c r="BE1710">
        <f t="shared" si="659"/>
        <v>0</v>
      </c>
      <c r="BF1710">
        <f t="shared" si="660"/>
        <v>0</v>
      </c>
    </row>
    <row r="1711" spans="1:58" ht="15" customHeight="1">
      <c r="A1711" s="405"/>
      <c r="B1711" s="6"/>
      <c r="C1711" s="9" t="s">
        <v>6708</v>
      </c>
      <c r="D1711" s="668" t="str">
        <f t="shared" si="661"/>
        <v/>
      </c>
      <c r="E1711" s="669"/>
      <c r="F1711" s="670"/>
      <c r="G1711" s="763" t="str">
        <f t="shared" si="662"/>
        <v/>
      </c>
      <c r="H1711" s="669"/>
      <c r="I1711" s="669"/>
      <c r="J1711" s="669"/>
      <c r="K1711" s="669"/>
      <c r="L1711" s="670"/>
      <c r="M1711" s="112"/>
      <c r="N1711" s="112"/>
      <c r="O1711" s="112"/>
      <c r="P1711" s="112"/>
      <c r="Q1711" s="112"/>
      <c r="R1711" s="112"/>
      <c r="S1711" s="112"/>
      <c r="T1711" s="112"/>
      <c r="U1711" s="112"/>
      <c r="V1711" s="112"/>
      <c r="W1711" s="112"/>
      <c r="X1711" s="112"/>
      <c r="Y1711" s="112"/>
      <c r="Z1711" s="112"/>
      <c r="AA1711" s="112"/>
      <c r="AB1711" s="112"/>
      <c r="AC1711" s="112"/>
      <c r="AD1711" s="112"/>
      <c r="AE1711" s="93"/>
      <c r="AI1711">
        <f t="shared" si="663"/>
        <v>0</v>
      </c>
      <c r="AJ1711">
        <f t="shared" si="664"/>
        <v>0</v>
      </c>
      <c r="AK1711">
        <f t="shared" si="665"/>
        <v>0</v>
      </c>
      <c r="AL1711">
        <f t="shared" si="666"/>
        <v>0</v>
      </c>
      <c r="AM1711">
        <f t="shared" si="645"/>
        <v>0</v>
      </c>
      <c r="AN1711">
        <f t="shared" si="646"/>
        <v>0</v>
      </c>
      <c r="AO1711">
        <f t="shared" si="647"/>
        <v>0</v>
      </c>
      <c r="AP1711">
        <f t="shared" si="648"/>
        <v>0</v>
      </c>
      <c r="AQ1711">
        <f t="shared" si="649"/>
        <v>0</v>
      </c>
      <c r="AR1711">
        <f t="shared" si="650"/>
        <v>0</v>
      </c>
      <c r="AS1711">
        <f t="shared" si="651"/>
        <v>0</v>
      </c>
      <c r="AT1711">
        <f t="shared" si="652"/>
        <v>0</v>
      </c>
      <c r="AU1711">
        <f t="shared" si="653"/>
        <v>0</v>
      </c>
      <c r="AV1711">
        <f t="shared" si="654"/>
        <v>0</v>
      </c>
      <c r="AW1711">
        <f t="shared" si="655"/>
        <v>0</v>
      </c>
      <c r="AX1711">
        <f t="shared" si="656"/>
        <v>0</v>
      </c>
      <c r="AY1711">
        <f t="shared" si="667"/>
        <v>0</v>
      </c>
      <c r="AZ1711">
        <f t="shared" si="668"/>
        <v>0</v>
      </c>
      <c r="BA1711">
        <f t="shared" si="669"/>
        <v>0</v>
      </c>
      <c r="BB1711">
        <f t="shared" si="670"/>
        <v>0</v>
      </c>
      <c r="BC1711">
        <f t="shared" si="657"/>
        <v>0</v>
      </c>
      <c r="BD1711">
        <f t="shared" si="658"/>
        <v>0</v>
      </c>
      <c r="BE1711">
        <f t="shared" si="659"/>
        <v>0</v>
      </c>
      <c r="BF1711">
        <f t="shared" si="660"/>
        <v>0</v>
      </c>
    </row>
    <row r="1712" spans="1:58" ht="15" customHeight="1">
      <c r="A1712" s="405"/>
      <c r="B1712" s="6"/>
      <c r="C1712" s="9" t="s">
        <v>6709</v>
      </c>
      <c r="D1712" s="668" t="str">
        <f t="shared" si="661"/>
        <v/>
      </c>
      <c r="E1712" s="669"/>
      <c r="F1712" s="670"/>
      <c r="G1712" s="763" t="str">
        <f t="shared" si="662"/>
        <v/>
      </c>
      <c r="H1712" s="669"/>
      <c r="I1712" s="669"/>
      <c r="J1712" s="669"/>
      <c r="K1712" s="669"/>
      <c r="L1712" s="670"/>
      <c r="M1712" s="112"/>
      <c r="N1712" s="112"/>
      <c r="O1712" s="112"/>
      <c r="P1712" s="112"/>
      <c r="Q1712" s="112"/>
      <c r="R1712" s="112"/>
      <c r="S1712" s="112"/>
      <c r="T1712" s="112"/>
      <c r="U1712" s="112"/>
      <c r="V1712" s="112"/>
      <c r="W1712" s="112"/>
      <c r="X1712" s="112"/>
      <c r="Y1712" s="112"/>
      <c r="Z1712" s="112"/>
      <c r="AA1712" s="112"/>
      <c r="AB1712" s="112"/>
      <c r="AC1712" s="112"/>
      <c r="AD1712" s="112"/>
      <c r="AE1712" s="93"/>
      <c r="AI1712">
        <f t="shared" si="663"/>
        <v>0</v>
      </c>
      <c r="AJ1712">
        <f t="shared" si="664"/>
        <v>0</v>
      </c>
      <c r="AK1712">
        <f t="shared" si="665"/>
        <v>0</v>
      </c>
      <c r="AL1712">
        <f t="shared" si="666"/>
        <v>0</v>
      </c>
      <c r="AM1712">
        <f t="shared" si="645"/>
        <v>0</v>
      </c>
      <c r="AN1712">
        <f t="shared" si="646"/>
        <v>0</v>
      </c>
      <c r="AO1712">
        <f t="shared" si="647"/>
        <v>0</v>
      </c>
      <c r="AP1712">
        <f t="shared" si="648"/>
        <v>0</v>
      </c>
      <c r="AQ1712">
        <f t="shared" si="649"/>
        <v>0</v>
      </c>
      <c r="AR1712">
        <f t="shared" si="650"/>
        <v>0</v>
      </c>
      <c r="AS1712">
        <f t="shared" si="651"/>
        <v>0</v>
      </c>
      <c r="AT1712">
        <f t="shared" si="652"/>
        <v>0</v>
      </c>
      <c r="AU1712">
        <f t="shared" si="653"/>
        <v>0</v>
      </c>
      <c r="AV1712">
        <f t="shared" si="654"/>
        <v>0</v>
      </c>
      <c r="AW1712">
        <f t="shared" si="655"/>
        <v>0</v>
      </c>
      <c r="AX1712">
        <f t="shared" si="656"/>
        <v>0</v>
      </c>
      <c r="AY1712">
        <f t="shared" si="667"/>
        <v>0</v>
      </c>
      <c r="AZ1712">
        <f t="shared" si="668"/>
        <v>0</v>
      </c>
      <c r="BA1712">
        <f t="shared" si="669"/>
        <v>0</v>
      </c>
      <c r="BB1712">
        <f t="shared" si="670"/>
        <v>0</v>
      </c>
      <c r="BC1712">
        <f t="shared" si="657"/>
        <v>0</v>
      </c>
      <c r="BD1712">
        <f t="shared" si="658"/>
        <v>0</v>
      </c>
      <c r="BE1712">
        <f t="shared" si="659"/>
        <v>0</v>
      </c>
      <c r="BF1712">
        <f t="shared" si="660"/>
        <v>0</v>
      </c>
    </row>
    <row r="1713" spans="1:58" ht="15" customHeight="1">
      <c r="A1713" s="405"/>
      <c r="B1713" s="6"/>
      <c r="C1713" s="9" t="s">
        <v>6710</v>
      </c>
      <c r="D1713" s="668" t="str">
        <f t="shared" si="661"/>
        <v/>
      </c>
      <c r="E1713" s="669"/>
      <c r="F1713" s="670"/>
      <c r="G1713" s="763" t="str">
        <f t="shared" si="662"/>
        <v/>
      </c>
      <c r="H1713" s="669"/>
      <c r="I1713" s="669"/>
      <c r="J1713" s="669"/>
      <c r="K1713" s="669"/>
      <c r="L1713" s="670"/>
      <c r="M1713" s="112"/>
      <c r="N1713" s="112"/>
      <c r="O1713" s="112"/>
      <c r="P1713" s="112"/>
      <c r="Q1713" s="112"/>
      <c r="R1713" s="112"/>
      <c r="S1713" s="112"/>
      <c r="T1713" s="112"/>
      <c r="U1713" s="112"/>
      <c r="V1713" s="112"/>
      <c r="W1713" s="112"/>
      <c r="X1713" s="112"/>
      <c r="Y1713" s="112"/>
      <c r="Z1713" s="112"/>
      <c r="AA1713" s="112"/>
      <c r="AB1713" s="112"/>
      <c r="AC1713" s="112"/>
      <c r="AD1713" s="112"/>
      <c r="AE1713" s="93"/>
      <c r="AI1713">
        <f t="shared" si="663"/>
        <v>0</v>
      </c>
      <c r="AJ1713">
        <f t="shared" si="664"/>
        <v>0</v>
      </c>
      <c r="AK1713">
        <f t="shared" si="665"/>
        <v>0</v>
      </c>
      <c r="AL1713">
        <f t="shared" si="666"/>
        <v>0</v>
      </c>
      <c r="AM1713">
        <f t="shared" si="645"/>
        <v>0</v>
      </c>
      <c r="AN1713">
        <f t="shared" si="646"/>
        <v>0</v>
      </c>
      <c r="AO1713">
        <f t="shared" si="647"/>
        <v>0</v>
      </c>
      <c r="AP1713">
        <f t="shared" si="648"/>
        <v>0</v>
      </c>
      <c r="AQ1713">
        <f t="shared" si="649"/>
        <v>0</v>
      </c>
      <c r="AR1713">
        <f t="shared" si="650"/>
        <v>0</v>
      </c>
      <c r="AS1713">
        <f t="shared" si="651"/>
        <v>0</v>
      </c>
      <c r="AT1713">
        <f t="shared" si="652"/>
        <v>0</v>
      </c>
      <c r="AU1713">
        <f t="shared" si="653"/>
        <v>0</v>
      </c>
      <c r="AV1713">
        <f t="shared" si="654"/>
        <v>0</v>
      </c>
      <c r="AW1713">
        <f t="shared" si="655"/>
        <v>0</v>
      </c>
      <c r="AX1713">
        <f t="shared" si="656"/>
        <v>0</v>
      </c>
      <c r="AY1713">
        <f t="shared" si="667"/>
        <v>0</v>
      </c>
      <c r="AZ1713">
        <f t="shared" si="668"/>
        <v>0</v>
      </c>
      <c r="BA1713">
        <f t="shared" si="669"/>
        <v>0</v>
      </c>
      <c r="BB1713">
        <f t="shared" si="670"/>
        <v>0</v>
      </c>
      <c r="BC1713">
        <f t="shared" si="657"/>
        <v>0</v>
      </c>
      <c r="BD1713">
        <f t="shared" si="658"/>
        <v>0</v>
      </c>
      <c r="BE1713">
        <f t="shared" si="659"/>
        <v>0</v>
      </c>
      <c r="BF1713">
        <f t="shared" si="660"/>
        <v>0</v>
      </c>
    </row>
    <row r="1714" spans="1:58" ht="15" customHeight="1">
      <c r="A1714" s="405"/>
      <c r="B1714" s="6"/>
      <c r="C1714" s="9" t="s">
        <v>6711</v>
      </c>
      <c r="D1714" s="668" t="str">
        <f t="shared" si="661"/>
        <v/>
      </c>
      <c r="E1714" s="669"/>
      <c r="F1714" s="670"/>
      <c r="G1714" s="763" t="str">
        <f t="shared" si="662"/>
        <v/>
      </c>
      <c r="H1714" s="669"/>
      <c r="I1714" s="669"/>
      <c r="J1714" s="669"/>
      <c r="K1714" s="669"/>
      <c r="L1714" s="670"/>
      <c r="M1714" s="112"/>
      <c r="N1714" s="112"/>
      <c r="O1714" s="112"/>
      <c r="P1714" s="112"/>
      <c r="Q1714" s="112"/>
      <c r="R1714" s="112"/>
      <c r="S1714" s="112"/>
      <c r="T1714" s="112"/>
      <c r="U1714" s="112"/>
      <c r="V1714" s="112"/>
      <c r="W1714" s="112"/>
      <c r="X1714" s="112"/>
      <c r="Y1714" s="112"/>
      <c r="Z1714" s="112"/>
      <c r="AA1714" s="112"/>
      <c r="AB1714" s="112"/>
      <c r="AC1714" s="112"/>
      <c r="AD1714" s="112"/>
      <c r="AE1714" s="93"/>
      <c r="AI1714">
        <f t="shared" si="663"/>
        <v>0</v>
      </c>
      <c r="AJ1714">
        <f t="shared" si="664"/>
        <v>0</v>
      </c>
      <c r="AK1714">
        <f t="shared" si="665"/>
        <v>0</v>
      </c>
      <c r="AL1714">
        <f t="shared" si="666"/>
        <v>0</v>
      </c>
      <c r="AM1714">
        <f t="shared" si="645"/>
        <v>0</v>
      </c>
      <c r="AN1714">
        <f t="shared" si="646"/>
        <v>0</v>
      </c>
      <c r="AO1714">
        <f t="shared" si="647"/>
        <v>0</v>
      </c>
      <c r="AP1714">
        <f t="shared" si="648"/>
        <v>0</v>
      </c>
      <c r="AQ1714">
        <f t="shared" si="649"/>
        <v>0</v>
      </c>
      <c r="AR1714">
        <f t="shared" si="650"/>
        <v>0</v>
      </c>
      <c r="AS1714">
        <f t="shared" si="651"/>
        <v>0</v>
      </c>
      <c r="AT1714">
        <f t="shared" si="652"/>
        <v>0</v>
      </c>
      <c r="AU1714">
        <f t="shared" si="653"/>
        <v>0</v>
      </c>
      <c r="AV1714">
        <f t="shared" si="654"/>
        <v>0</v>
      </c>
      <c r="AW1714">
        <f t="shared" si="655"/>
        <v>0</v>
      </c>
      <c r="AX1714">
        <f t="shared" si="656"/>
        <v>0</v>
      </c>
      <c r="AY1714">
        <f t="shared" si="667"/>
        <v>0</v>
      </c>
      <c r="AZ1714">
        <f t="shared" si="668"/>
        <v>0</v>
      </c>
      <c r="BA1714">
        <f t="shared" si="669"/>
        <v>0</v>
      </c>
      <c r="BB1714">
        <f t="shared" si="670"/>
        <v>0</v>
      </c>
      <c r="BC1714">
        <f t="shared" si="657"/>
        <v>0</v>
      </c>
      <c r="BD1714">
        <f t="shared" si="658"/>
        <v>0</v>
      </c>
      <c r="BE1714">
        <f t="shared" si="659"/>
        <v>0</v>
      </c>
      <c r="BF1714">
        <f t="shared" si="660"/>
        <v>0</v>
      </c>
    </row>
    <row r="1715" spans="1:58" ht="15" customHeight="1">
      <c r="A1715" s="405"/>
      <c r="B1715" s="6"/>
      <c r="C1715" s="9" t="s">
        <v>6712</v>
      </c>
      <c r="D1715" s="668" t="str">
        <f t="shared" si="661"/>
        <v/>
      </c>
      <c r="E1715" s="669"/>
      <c r="F1715" s="670"/>
      <c r="G1715" s="763" t="str">
        <f t="shared" si="662"/>
        <v/>
      </c>
      <c r="H1715" s="669"/>
      <c r="I1715" s="669"/>
      <c r="J1715" s="669"/>
      <c r="K1715" s="669"/>
      <c r="L1715" s="670"/>
      <c r="M1715" s="112"/>
      <c r="N1715" s="112"/>
      <c r="O1715" s="112"/>
      <c r="P1715" s="112"/>
      <c r="Q1715" s="112"/>
      <c r="R1715" s="112"/>
      <c r="S1715" s="112"/>
      <c r="T1715" s="112"/>
      <c r="U1715" s="112"/>
      <c r="V1715" s="112"/>
      <c r="W1715" s="112"/>
      <c r="X1715" s="112"/>
      <c r="Y1715" s="112"/>
      <c r="Z1715" s="112"/>
      <c r="AA1715" s="112"/>
      <c r="AB1715" s="112"/>
      <c r="AC1715" s="112"/>
      <c r="AD1715" s="112"/>
      <c r="AE1715" s="93"/>
      <c r="AI1715">
        <f t="shared" si="663"/>
        <v>0</v>
      </c>
      <c r="AJ1715">
        <f t="shared" si="664"/>
        <v>0</v>
      </c>
      <c r="AK1715">
        <f t="shared" si="665"/>
        <v>0</v>
      </c>
      <c r="AL1715">
        <f t="shared" si="666"/>
        <v>0</v>
      </c>
      <c r="AM1715">
        <f t="shared" si="645"/>
        <v>0</v>
      </c>
      <c r="AN1715">
        <f t="shared" si="646"/>
        <v>0</v>
      </c>
      <c r="AO1715">
        <f t="shared" si="647"/>
        <v>0</v>
      </c>
      <c r="AP1715">
        <f t="shared" si="648"/>
        <v>0</v>
      </c>
      <c r="AQ1715">
        <f t="shared" si="649"/>
        <v>0</v>
      </c>
      <c r="AR1715">
        <f t="shared" si="650"/>
        <v>0</v>
      </c>
      <c r="AS1715">
        <f t="shared" si="651"/>
        <v>0</v>
      </c>
      <c r="AT1715">
        <f t="shared" si="652"/>
        <v>0</v>
      </c>
      <c r="AU1715">
        <f t="shared" si="653"/>
        <v>0</v>
      </c>
      <c r="AV1715">
        <f t="shared" si="654"/>
        <v>0</v>
      </c>
      <c r="AW1715">
        <f t="shared" si="655"/>
        <v>0</v>
      </c>
      <c r="AX1715">
        <f t="shared" si="656"/>
        <v>0</v>
      </c>
      <c r="AY1715">
        <f t="shared" si="667"/>
        <v>0</v>
      </c>
      <c r="AZ1715">
        <f t="shared" si="668"/>
        <v>0</v>
      </c>
      <c r="BA1715">
        <f t="shared" si="669"/>
        <v>0</v>
      </c>
      <c r="BB1715">
        <f t="shared" si="670"/>
        <v>0</v>
      </c>
      <c r="BC1715">
        <f t="shared" si="657"/>
        <v>0</v>
      </c>
      <c r="BD1715">
        <f t="shared" si="658"/>
        <v>0</v>
      </c>
      <c r="BE1715">
        <f t="shared" si="659"/>
        <v>0</v>
      </c>
      <c r="BF1715">
        <f t="shared" si="660"/>
        <v>0</v>
      </c>
    </row>
    <row r="1716" spans="1:58" ht="15" customHeight="1">
      <c r="A1716" s="405"/>
      <c r="B1716" s="6"/>
      <c r="C1716" s="9" t="s">
        <v>6713</v>
      </c>
      <c r="D1716" s="668" t="str">
        <f t="shared" si="661"/>
        <v/>
      </c>
      <c r="E1716" s="669"/>
      <c r="F1716" s="670"/>
      <c r="G1716" s="763" t="str">
        <f t="shared" si="662"/>
        <v/>
      </c>
      <c r="H1716" s="669"/>
      <c r="I1716" s="669"/>
      <c r="J1716" s="669"/>
      <c r="K1716" s="669"/>
      <c r="L1716" s="670"/>
      <c r="M1716" s="112"/>
      <c r="N1716" s="112"/>
      <c r="O1716" s="112"/>
      <c r="P1716" s="112"/>
      <c r="Q1716" s="112"/>
      <c r="R1716" s="112"/>
      <c r="S1716" s="112"/>
      <c r="T1716" s="112"/>
      <c r="U1716" s="112"/>
      <c r="V1716" s="112"/>
      <c r="W1716" s="112"/>
      <c r="X1716" s="112"/>
      <c r="Y1716" s="112"/>
      <c r="Z1716" s="112"/>
      <c r="AA1716" s="112"/>
      <c r="AB1716" s="112"/>
      <c r="AC1716" s="112"/>
      <c r="AD1716" s="112"/>
      <c r="AE1716" s="93"/>
      <c r="AI1716">
        <f t="shared" si="663"/>
        <v>0</v>
      </c>
      <c r="AJ1716">
        <f t="shared" si="664"/>
        <v>0</v>
      </c>
      <c r="AK1716">
        <f t="shared" si="665"/>
        <v>0</v>
      </c>
      <c r="AL1716">
        <f t="shared" si="666"/>
        <v>0</v>
      </c>
      <c r="AM1716">
        <f t="shared" si="645"/>
        <v>0</v>
      </c>
      <c r="AN1716">
        <f t="shared" si="646"/>
        <v>0</v>
      </c>
      <c r="AO1716">
        <f t="shared" si="647"/>
        <v>0</v>
      </c>
      <c r="AP1716">
        <f t="shared" si="648"/>
        <v>0</v>
      </c>
      <c r="AQ1716">
        <f t="shared" si="649"/>
        <v>0</v>
      </c>
      <c r="AR1716">
        <f t="shared" si="650"/>
        <v>0</v>
      </c>
      <c r="AS1716">
        <f t="shared" si="651"/>
        <v>0</v>
      </c>
      <c r="AT1716">
        <f t="shared" si="652"/>
        <v>0</v>
      </c>
      <c r="AU1716">
        <f t="shared" si="653"/>
        <v>0</v>
      </c>
      <c r="AV1716">
        <f t="shared" si="654"/>
        <v>0</v>
      </c>
      <c r="AW1716">
        <f t="shared" si="655"/>
        <v>0</v>
      </c>
      <c r="AX1716">
        <f t="shared" si="656"/>
        <v>0</v>
      </c>
      <c r="AY1716">
        <f t="shared" si="667"/>
        <v>0</v>
      </c>
      <c r="AZ1716">
        <f t="shared" si="668"/>
        <v>0</v>
      </c>
      <c r="BA1716">
        <f t="shared" si="669"/>
        <v>0</v>
      </c>
      <c r="BB1716">
        <f t="shared" si="670"/>
        <v>0</v>
      </c>
      <c r="BC1716">
        <f t="shared" si="657"/>
        <v>0</v>
      </c>
      <c r="BD1716">
        <f t="shared" si="658"/>
        <v>0</v>
      </c>
      <c r="BE1716">
        <f t="shared" si="659"/>
        <v>0</v>
      </c>
      <c r="BF1716">
        <f t="shared" si="660"/>
        <v>0</v>
      </c>
    </row>
    <row r="1717" spans="1:58" ht="15" customHeight="1">
      <c r="A1717" s="405"/>
      <c r="B1717" s="6"/>
      <c r="C1717" s="9" t="s">
        <v>6714</v>
      </c>
      <c r="D1717" s="668" t="str">
        <f t="shared" si="661"/>
        <v/>
      </c>
      <c r="E1717" s="669"/>
      <c r="F1717" s="670"/>
      <c r="G1717" s="763" t="str">
        <f t="shared" si="662"/>
        <v/>
      </c>
      <c r="H1717" s="669"/>
      <c r="I1717" s="669"/>
      <c r="J1717" s="669"/>
      <c r="K1717" s="669"/>
      <c r="L1717" s="670"/>
      <c r="M1717" s="112"/>
      <c r="N1717" s="112"/>
      <c r="O1717" s="112"/>
      <c r="P1717" s="112"/>
      <c r="Q1717" s="112"/>
      <c r="R1717" s="112"/>
      <c r="S1717" s="112"/>
      <c r="T1717" s="112"/>
      <c r="U1717" s="112"/>
      <c r="V1717" s="112"/>
      <c r="W1717" s="112"/>
      <c r="X1717" s="112"/>
      <c r="Y1717" s="112"/>
      <c r="Z1717" s="112"/>
      <c r="AA1717" s="112"/>
      <c r="AB1717" s="112"/>
      <c r="AC1717" s="112"/>
      <c r="AD1717" s="112"/>
      <c r="AE1717" s="93"/>
      <c r="AI1717">
        <f t="shared" si="663"/>
        <v>0</v>
      </c>
      <c r="AJ1717">
        <f t="shared" si="664"/>
        <v>0</v>
      </c>
      <c r="AK1717">
        <f t="shared" si="665"/>
        <v>0</v>
      </c>
      <c r="AL1717">
        <f t="shared" si="666"/>
        <v>0</v>
      </c>
      <c r="AM1717">
        <f t="shared" si="645"/>
        <v>0</v>
      </c>
      <c r="AN1717">
        <f t="shared" si="646"/>
        <v>0</v>
      </c>
      <c r="AO1717">
        <f t="shared" si="647"/>
        <v>0</v>
      </c>
      <c r="AP1717">
        <f t="shared" si="648"/>
        <v>0</v>
      </c>
      <c r="AQ1717">
        <f t="shared" si="649"/>
        <v>0</v>
      </c>
      <c r="AR1717">
        <f t="shared" si="650"/>
        <v>0</v>
      </c>
      <c r="AS1717">
        <f t="shared" si="651"/>
        <v>0</v>
      </c>
      <c r="AT1717">
        <f t="shared" si="652"/>
        <v>0</v>
      </c>
      <c r="AU1717">
        <f t="shared" si="653"/>
        <v>0</v>
      </c>
      <c r="AV1717">
        <f t="shared" si="654"/>
        <v>0</v>
      </c>
      <c r="AW1717">
        <f t="shared" si="655"/>
        <v>0</v>
      </c>
      <c r="AX1717">
        <f t="shared" si="656"/>
        <v>0</v>
      </c>
      <c r="AY1717">
        <f t="shared" si="667"/>
        <v>0</v>
      </c>
      <c r="AZ1717">
        <f t="shared" si="668"/>
        <v>0</v>
      </c>
      <c r="BA1717">
        <f t="shared" si="669"/>
        <v>0</v>
      </c>
      <c r="BB1717">
        <f t="shared" si="670"/>
        <v>0</v>
      </c>
      <c r="BC1717">
        <f t="shared" si="657"/>
        <v>0</v>
      </c>
      <c r="BD1717">
        <f t="shared" si="658"/>
        <v>0</v>
      </c>
      <c r="BE1717">
        <f t="shared" si="659"/>
        <v>0</v>
      </c>
      <c r="BF1717">
        <f t="shared" si="660"/>
        <v>0</v>
      </c>
    </row>
    <row r="1718" spans="1:58" ht="15" customHeight="1">
      <c r="A1718" s="405"/>
      <c r="B1718" s="6"/>
      <c r="C1718" s="9" t="s">
        <v>6715</v>
      </c>
      <c r="D1718" s="668" t="str">
        <f t="shared" si="661"/>
        <v/>
      </c>
      <c r="E1718" s="669"/>
      <c r="F1718" s="670"/>
      <c r="G1718" s="763" t="str">
        <f t="shared" si="662"/>
        <v/>
      </c>
      <c r="H1718" s="669"/>
      <c r="I1718" s="669"/>
      <c r="J1718" s="669"/>
      <c r="K1718" s="669"/>
      <c r="L1718" s="670"/>
      <c r="M1718" s="112"/>
      <c r="N1718" s="112"/>
      <c r="O1718" s="112"/>
      <c r="P1718" s="112"/>
      <c r="Q1718" s="112"/>
      <c r="R1718" s="112"/>
      <c r="S1718" s="112"/>
      <c r="T1718" s="112"/>
      <c r="U1718" s="112"/>
      <c r="V1718" s="112"/>
      <c r="W1718" s="112"/>
      <c r="X1718" s="112"/>
      <c r="Y1718" s="112"/>
      <c r="Z1718" s="112"/>
      <c r="AA1718" s="112"/>
      <c r="AB1718" s="112"/>
      <c r="AC1718" s="112"/>
      <c r="AD1718" s="112"/>
      <c r="AE1718" s="93"/>
      <c r="AI1718">
        <f t="shared" si="663"/>
        <v>0</v>
      </c>
      <c r="AJ1718">
        <f t="shared" si="664"/>
        <v>0</v>
      </c>
      <c r="AK1718">
        <f t="shared" si="665"/>
        <v>0</v>
      </c>
      <c r="AL1718">
        <f t="shared" si="666"/>
        <v>0</v>
      </c>
      <c r="AM1718">
        <f t="shared" si="645"/>
        <v>0</v>
      </c>
      <c r="AN1718">
        <f t="shared" si="646"/>
        <v>0</v>
      </c>
      <c r="AO1718">
        <f t="shared" si="647"/>
        <v>0</v>
      </c>
      <c r="AP1718">
        <f t="shared" si="648"/>
        <v>0</v>
      </c>
      <c r="AQ1718">
        <f t="shared" si="649"/>
        <v>0</v>
      </c>
      <c r="AR1718">
        <f t="shared" si="650"/>
        <v>0</v>
      </c>
      <c r="AS1718">
        <f t="shared" si="651"/>
        <v>0</v>
      </c>
      <c r="AT1718">
        <f t="shared" si="652"/>
        <v>0</v>
      </c>
      <c r="AU1718">
        <f t="shared" si="653"/>
        <v>0</v>
      </c>
      <c r="AV1718">
        <f t="shared" si="654"/>
        <v>0</v>
      </c>
      <c r="AW1718">
        <f t="shared" si="655"/>
        <v>0</v>
      </c>
      <c r="AX1718">
        <f t="shared" si="656"/>
        <v>0</v>
      </c>
      <c r="AY1718">
        <f t="shared" si="667"/>
        <v>0</v>
      </c>
      <c r="AZ1718">
        <f t="shared" si="668"/>
        <v>0</v>
      </c>
      <c r="BA1718">
        <f t="shared" si="669"/>
        <v>0</v>
      </c>
      <c r="BB1718">
        <f t="shared" si="670"/>
        <v>0</v>
      </c>
      <c r="BC1718">
        <f t="shared" si="657"/>
        <v>0</v>
      </c>
      <c r="BD1718">
        <f t="shared" si="658"/>
        <v>0</v>
      </c>
      <c r="BE1718">
        <f t="shared" si="659"/>
        <v>0</v>
      </c>
      <c r="BF1718">
        <f t="shared" si="660"/>
        <v>0</v>
      </c>
    </row>
    <row r="1719" spans="1:58" ht="15" customHeight="1">
      <c r="A1719" s="405"/>
      <c r="B1719" s="6"/>
      <c r="C1719" s="9" t="s">
        <v>6716</v>
      </c>
      <c r="D1719" s="668" t="str">
        <f t="shared" si="661"/>
        <v/>
      </c>
      <c r="E1719" s="669"/>
      <c r="F1719" s="670"/>
      <c r="G1719" s="763" t="str">
        <f t="shared" si="662"/>
        <v/>
      </c>
      <c r="H1719" s="669"/>
      <c r="I1719" s="669"/>
      <c r="J1719" s="669"/>
      <c r="K1719" s="669"/>
      <c r="L1719" s="670"/>
      <c r="M1719" s="112"/>
      <c r="N1719" s="112"/>
      <c r="O1719" s="112"/>
      <c r="P1719" s="112"/>
      <c r="Q1719" s="112"/>
      <c r="R1719" s="112"/>
      <c r="S1719" s="112"/>
      <c r="T1719" s="112"/>
      <c r="U1719" s="112"/>
      <c r="V1719" s="112"/>
      <c r="W1719" s="112"/>
      <c r="X1719" s="112"/>
      <c r="Y1719" s="112"/>
      <c r="Z1719" s="112"/>
      <c r="AA1719" s="112"/>
      <c r="AB1719" s="112"/>
      <c r="AC1719" s="112"/>
      <c r="AD1719" s="112"/>
      <c r="AE1719" s="93"/>
      <c r="AI1719">
        <f t="shared" si="663"/>
        <v>0</v>
      </c>
      <c r="AJ1719">
        <f t="shared" si="664"/>
        <v>0</v>
      </c>
      <c r="AK1719">
        <f t="shared" si="665"/>
        <v>0</v>
      </c>
      <c r="AL1719">
        <f t="shared" si="666"/>
        <v>0</v>
      </c>
      <c r="AM1719">
        <f t="shared" si="645"/>
        <v>0</v>
      </c>
      <c r="AN1719">
        <f t="shared" si="646"/>
        <v>0</v>
      </c>
      <c r="AO1719">
        <f t="shared" si="647"/>
        <v>0</v>
      </c>
      <c r="AP1719">
        <f t="shared" si="648"/>
        <v>0</v>
      </c>
      <c r="AQ1719">
        <f t="shared" si="649"/>
        <v>0</v>
      </c>
      <c r="AR1719">
        <f t="shared" si="650"/>
        <v>0</v>
      </c>
      <c r="AS1719">
        <f t="shared" si="651"/>
        <v>0</v>
      </c>
      <c r="AT1719">
        <f t="shared" si="652"/>
        <v>0</v>
      </c>
      <c r="AU1719">
        <f t="shared" si="653"/>
        <v>0</v>
      </c>
      <c r="AV1719">
        <f t="shared" si="654"/>
        <v>0</v>
      </c>
      <c r="AW1719">
        <f t="shared" si="655"/>
        <v>0</v>
      </c>
      <c r="AX1719">
        <f t="shared" si="656"/>
        <v>0</v>
      </c>
      <c r="AY1719">
        <f t="shared" si="667"/>
        <v>0</v>
      </c>
      <c r="AZ1719">
        <f t="shared" si="668"/>
        <v>0</v>
      </c>
      <c r="BA1719">
        <f t="shared" si="669"/>
        <v>0</v>
      </c>
      <c r="BB1719">
        <f t="shared" si="670"/>
        <v>0</v>
      </c>
      <c r="BC1719">
        <f t="shared" si="657"/>
        <v>0</v>
      </c>
      <c r="BD1719">
        <f t="shared" si="658"/>
        <v>0</v>
      </c>
      <c r="BE1719">
        <f t="shared" si="659"/>
        <v>0</v>
      </c>
      <c r="BF1719">
        <f t="shared" si="660"/>
        <v>0</v>
      </c>
    </row>
    <row r="1720" spans="1:58" ht="15" customHeight="1">
      <c r="A1720" s="405"/>
      <c r="B1720" s="6"/>
      <c r="C1720" s="9" t="s">
        <v>6717</v>
      </c>
      <c r="D1720" s="668" t="str">
        <f t="shared" si="661"/>
        <v/>
      </c>
      <c r="E1720" s="669"/>
      <c r="F1720" s="670"/>
      <c r="G1720" s="763" t="str">
        <f t="shared" si="662"/>
        <v/>
      </c>
      <c r="H1720" s="669"/>
      <c r="I1720" s="669"/>
      <c r="J1720" s="669"/>
      <c r="K1720" s="669"/>
      <c r="L1720" s="670"/>
      <c r="M1720" s="112"/>
      <c r="N1720" s="112"/>
      <c r="O1720" s="112"/>
      <c r="P1720" s="112"/>
      <c r="Q1720" s="112"/>
      <c r="R1720" s="112"/>
      <c r="S1720" s="112"/>
      <c r="T1720" s="112"/>
      <c r="U1720" s="112"/>
      <c r="V1720" s="112"/>
      <c r="W1720" s="112"/>
      <c r="X1720" s="112"/>
      <c r="Y1720" s="112"/>
      <c r="Z1720" s="112"/>
      <c r="AA1720" s="112"/>
      <c r="AB1720" s="112"/>
      <c r="AC1720" s="112"/>
      <c r="AD1720" s="112"/>
      <c r="AE1720" s="93"/>
      <c r="AI1720">
        <f t="shared" si="663"/>
        <v>0</v>
      </c>
      <c r="AJ1720">
        <f t="shared" si="664"/>
        <v>0</v>
      </c>
      <c r="AK1720">
        <f t="shared" si="665"/>
        <v>0</v>
      </c>
      <c r="AL1720">
        <f t="shared" si="666"/>
        <v>0</v>
      </c>
      <c r="AM1720">
        <f t="shared" si="645"/>
        <v>0</v>
      </c>
      <c r="AN1720">
        <f t="shared" si="646"/>
        <v>0</v>
      </c>
      <c r="AO1720">
        <f t="shared" si="647"/>
        <v>0</v>
      </c>
      <c r="AP1720">
        <f t="shared" si="648"/>
        <v>0</v>
      </c>
      <c r="AQ1720">
        <f t="shared" si="649"/>
        <v>0</v>
      </c>
      <c r="AR1720">
        <f t="shared" si="650"/>
        <v>0</v>
      </c>
      <c r="AS1720">
        <f t="shared" si="651"/>
        <v>0</v>
      </c>
      <c r="AT1720">
        <f t="shared" si="652"/>
        <v>0</v>
      </c>
      <c r="AU1720">
        <f t="shared" si="653"/>
        <v>0</v>
      </c>
      <c r="AV1720">
        <f t="shared" si="654"/>
        <v>0</v>
      </c>
      <c r="AW1720">
        <f t="shared" si="655"/>
        <v>0</v>
      </c>
      <c r="AX1720">
        <f t="shared" si="656"/>
        <v>0</v>
      </c>
      <c r="AY1720">
        <f t="shared" si="667"/>
        <v>0</v>
      </c>
      <c r="AZ1720">
        <f t="shared" si="668"/>
        <v>0</v>
      </c>
      <c r="BA1720">
        <f t="shared" si="669"/>
        <v>0</v>
      </c>
      <c r="BB1720">
        <f t="shared" si="670"/>
        <v>0</v>
      </c>
      <c r="BC1720">
        <f t="shared" si="657"/>
        <v>0</v>
      </c>
      <c r="BD1720">
        <f t="shared" si="658"/>
        <v>0</v>
      </c>
      <c r="BE1720">
        <f t="shared" si="659"/>
        <v>0</v>
      </c>
      <c r="BF1720">
        <f t="shared" si="660"/>
        <v>0</v>
      </c>
    </row>
    <row r="1721" spans="1:58" ht="15" customHeight="1">
      <c r="A1721" s="405"/>
      <c r="B1721" s="6"/>
      <c r="C1721" s="9" t="s">
        <v>6718</v>
      </c>
      <c r="D1721" s="668" t="str">
        <f t="shared" si="661"/>
        <v/>
      </c>
      <c r="E1721" s="669"/>
      <c r="F1721" s="670"/>
      <c r="G1721" s="763" t="str">
        <f t="shared" si="662"/>
        <v/>
      </c>
      <c r="H1721" s="669"/>
      <c r="I1721" s="669"/>
      <c r="J1721" s="669"/>
      <c r="K1721" s="669"/>
      <c r="L1721" s="670"/>
      <c r="M1721" s="112"/>
      <c r="N1721" s="112"/>
      <c r="O1721" s="112"/>
      <c r="P1721" s="112"/>
      <c r="Q1721" s="112"/>
      <c r="R1721" s="112"/>
      <c r="S1721" s="112"/>
      <c r="T1721" s="112"/>
      <c r="U1721" s="112"/>
      <c r="V1721" s="112"/>
      <c r="W1721" s="112"/>
      <c r="X1721" s="112"/>
      <c r="Y1721" s="112"/>
      <c r="Z1721" s="112"/>
      <c r="AA1721" s="112"/>
      <c r="AB1721" s="112"/>
      <c r="AC1721" s="112"/>
      <c r="AD1721" s="112"/>
      <c r="AE1721" s="93"/>
      <c r="AI1721">
        <f t="shared" si="663"/>
        <v>0</v>
      </c>
      <c r="AJ1721">
        <f t="shared" si="664"/>
        <v>0</v>
      </c>
      <c r="AK1721">
        <f t="shared" si="665"/>
        <v>0</v>
      </c>
      <c r="AL1721">
        <f t="shared" si="666"/>
        <v>0</v>
      </c>
      <c r="AM1721">
        <f t="shared" si="645"/>
        <v>0</v>
      </c>
      <c r="AN1721">
        <f t="shared" si="646"/>
        <v>0</v>
      </c>
      <c r="AO1721">
        <f t="shared" si="647"/>
        <v>0</v>
      </c>
      <c r="AP1721">
        <f t="shared" si="648"/>
        <v>0</v>
      </c>
      <c r="AQ1721">
        <f t="shared" si="649"/>
        <v>0</v>
      </c>
      <c r="AR1721">
        <f t="shared" si="650"/>
        <v>0</v>
      </c>
      <c r="AS1721">
        <f t="shared" si="651"/>
        <v>0</v>
      </c>
      <c r="AT1721">
        <f t="shared" si="652"/>
        <v>0</v>
      </c>
      <c r="AU1721">
        <f t="shared" si="653"/>
        <v>0</v>
      </c>
      <c r="AV1721">
        <f t="shared" si="654"/>
        <v>0</v>
      </c>
      <c r="AW1721">
        <f t="shared" si="655"/>
        <v>0</v>
      </c>
      <c r="AX1721">
        <f t="shared" si="656"/>
        <v>0</v>
      </c>
      <c r="AY1721">
        <f t="shared" si="667"/>
        <v>0</v>
      </c>
      <c r="AZ1721">
        <f t="shared" si="668"/>
        <v>0</v>
      </c>
      <c r="BA1721">
        <f t="shared" si="669"/>
        <v>0</v>
      </c>
      <c r="BB1721">
        <f t="shared" si="670"/>
        <v>0</v>
      </c>
      <c r="BC1721">
        <f t="shared" si="657"/>
        <v>0</v>
      </c>
      <c r="BD1721">
        <f t="shared" si="658"/>
        <v>0</v>
      </c>
      <c r="BE1721">
        <f t="shared" si="659"/>
        <v>0</v>
      </c>
      <c r="BF1721">
        <f t="shared" si="660"/>
        <v>0</v>
      </c>
    </row>
    <row r="1722" spans="1:58" ht="15" customHeight="1">
      <c r="A1722" s="405"/>
      <c r="B1722" s="6"/>
      <c r="C1722" s="9" t="s">
        <v>6719</v>
      </c>
      <c r="D1722" s="668" t="str">
        <f t="shared" si="661"/>
        <v/>
      </c>
      <c r="E1722" s="669"/>
      <c r="F1722" s="670"/>
      <c r="G1722" s="763" t="str">
        <f t="shared" si="662"/>
        <v/>
      </c>
      <c r="H1722" s="669"/>
      <c r="I1722" s="669"/>
      <c r="J1722" s="669"/>
      <c r="K1722" s="669"/>
      <c r="L1722" s="670"/>
      <c r="M1722" s="112"/>
      <c r="N1722" s="112"/>
      <c r="O1722" s="112"/>
      <c r="P1722" s="112"/>
      <c r="Q1722" s="112"/>
      <c r="R1722" s="112"/>
      <c r="S1722" s="112"/>
      <c r="T1722" s="112"/>
      <c r="U1722" s="112"/>
      <c r="V1722" s="112"/>
      <c r="W1722" s="112"/>
      <c r="X1722" s="112"/>
      <c r="Y1722" s="112"/>
      <c r="Z1722" s="112"/>
      <c r="AA1722" s="112"/>
      <c r="AB1722" s="112"/>
      <c r="AC1722" s="112"/>
      <c r="AD1722" s="112"/>
      <c r="AE1722" s="93"/>
      <c r="AI1722">
        <f t="shared" si="663"/>
        <v>0</v>
      </c>
      <c r="AJ1722">
        <f t="shared" si="664"/>
        <v>0</v>
      </c>
      <c r="AK1722">
        <f t="shared" si="665"/>
        <v>0</v>
      </c>
      <c r="AL1722">
        <f t="shared" si="666"/>
        <v>0</v>
      </c>
      <c r="AM1722">
        <f t="shared" si="645"/>
        <v>0</v>
      </c>
      <c r="AN1722">
        <f t="shared" si="646"/>
        <v>0</v>
      </c>
      <c r="AO1722">
        <f t="shared" si="647"/>
        <v>0</v>
      </c>
      <c r="AP1722">
        <f t="shared" si="648"/>
        <v>0</v>
      </c>
      <c r="AQ1722">
        <f t="shared" si="649"/>
        <v>0</v>
      </c>
      <c r="AR1722">
        <f t="shared" si="650"/>
        <v>0</v>
      </c>
      <c r="AS1722">
        <f t="shared" si="651"/>
        <v>0</v>
      </c>
      <c r="AT1722">
        <f t="shared" si="652"/>
        <v>0</v>
      </c>
      <c r="AU1722">
        <f t="shared" si="653"/>
        <v>0</v>
      </c>
      <c r="AV1722">
        <f t="shared" si="654"/>
        <v>0</v>
      </c>
      <c r="AW1722">
        <f t="shared" si="655"/>
        <v>0</v>
      </c>
      <c r="AX1722">
        <f t="shared" si="656"/>
        <v>0</v>
      </c>
      <c r="AY1722">
        <f t="shared" si="667"/>
        <v>0</v>
      </c>
      <c r="AZ1722">
        <f t="shared" si="668"/>
        <v>0</v>
      </c>
      <c r="BA1722">
        <f t="shared" si="669"/>
        <v>0</v>
      </c>
      <c r="BB1722">
        <f t="shared" si="670"/>
        <v>0</v>
      </c>
      <c r="BC1722">
        <f t="shared" si="657"/>
        <v>0</v>
      </c>
      <c r="BD1722">
        <f t="shared" si="658"/>
        <v>0</v>
      </c>
      <c r="BE1722">
        <f t="shared" si="659"/>
        <v>0</v>
      </c>
      <c r="BF1722">
        <f t="shared" si="660"/>
        <v>0</v>
      </c>
    </row>
    <row r="1723" spans="1:58" ht="15" customHeight="1">
      <c r="A1723" s="405"/>
      <c r="B1723" s="6"/>
      <c r="C1723" s="9" t="s">
        <v>6720</v>
      </c>
      <c r="D1723" s="668" t="str">
        <f t="shared" si="661"/>
        <v/>
      </c>
      <c r="E1723" s="669"/>
      <c r="F1723" s="670"/>
      <c r="G1723" s="763" t="str">
        <f t="shared" si="662"/>
        <v/>
      </c>
      <c r="H1723" s="669"/>
      <c r="I1723" s="669"/>
      <c r="J1723" s="669"/>
      <c r="K1723" s="669"/>
      <c r="L1723" s="670"/>
      <c r="M1723" s="112"/>
      <c r="N1723" s="112"/>
      <c r="O1723" s="112"/>
      <c r="P1723" s="112"/>
      <c r="Q1723" s="112"/>
      <c r="R1723" s="112"/>
      <c r="S1723" s="112"/>
      <c r="T1723" s="112"/>
      <c r="U1723" s="112"/>
      <c r="V1723" s="112"/>
      <c r="W1723" s="112"/>
      <c r="X1723" s="112"/>
      <c r="Y1723" s="112"/>
      <c r="Z1723" s="112"/>
      <c r="AA1723" s="112"/>
      <c r="AB1723" s="112"/>
      <c r="AC1723" s="112"/>
      <c r="AD1723" s="112"/>
      <c r="AE1723" s="93"/>
      <c r="AI1723">
        <f t="shared" si="663"/>
        <v>0</v>
      </c>
      <c r="AJ1723">
        <f t="shared" si="664"/>
        <v>0</v>
      </c>
      <c r="AK1723">
        <f t="shared" si="665"/>
        <v>0</v>
      </c>
      <c r="AL1723">
        <f t="shared" si="666"/>
        <v>0</v>
      </c>
      <c r="AM1723">
        <f t="shared" si="645"/>
        <v>0</v>
      </c>
      <c r="AN1723">
        <f t="shared" si="646"/>
        <v>0</v>
      </c>
      <c r="AO1723">
        <f t="shared" si="647"/>
        <v>0</v>
      </c>
      <c r="AP1723">
        <f t="shared" si="648"/>
        <v>0</v>
      </c>
      <c r="AQ1723">
        <f t="shared" si="649"/>
        <v>0</v>
      </c>
      <c r="AR1723">
        <f t="shared" si="650"/>
        <v>0</v>
      </c>
      <c r="AS1723">
        <f t="shared" si="651"/>
        <v>0</v>
      </c>
      <c r="AT1723">
        <f t="shared" si="652"/>
        <v>0</v>
      </c>
      <c r="AU1723">
        <f t="shared" si="653"/>
        <v>0</v>
      </c>
      <c r="AV1723">
        <f t="shared" si="654"/>
        <v>0</v>
      </c>
      <c r="AW1723">
        <f t="shared" si="655"/>
        <v>0</v>
      </c>
      <c r="AX1723">
        <f t="shared" si="656"/>
        <v>0</v>
      </c>
      <c r="AY1723">
        <f t="shared" si="667"/>
        <v>0</v>
      </c>
      <c r="AZ1723">
        <f t="shared" si="668"/>
        <v>0</v>
      </c>
      <c r="BA1723">
        <f t="shared" si="669"/>
        <v>0</v>
      </c>
      <c r="BB1723">
        <f t="shared" si="670"/>
        <v>0</v>
      </c>
      <c r="BC1723">
        <f t="shared" si="657"/>
        <v>0</v>
      </c>
      <c r="BD1723">
        <f t="shared" si="658"/>
        <v>0</v>
      </c>
      <c r="BE1723">
        <f t="shared" si="659"/>
        <v>0</v>
      </c>
      <c r="BF1723">
        <f t="shared" si="660"/>
        <v>0</v>
      </c>
    </row>
    <row r="1724" spans="1:58" ht="15" customHeight="1">
      <c r="A1724" s="405"/>
      <c r="B1724" s="6"/>
      <c r="C1724" s="9" t="s">
        <v>6721</v>
      </c>
      <c r="D1724" s="668" t="str">
        <f t="shared" si="661"/>
        <v/>
      </c>
      <c r="E1724" s="669"/>
      <c r="F1724" s="670"/>
      <c r="G1724" s="763" t="str">
        <f t="shared" si="662"/>
        <v/>
      </c>
      <c r="H1724" s="669"/>
      <c r="I1724" s="669"/>
      <c r="J1724" s="669"/>
      <c r="K1724" s="669"/>
      <c r="L1724" s="670"/>
      <c r="M1724" s="112"/>
      <c r="N1724" s="112"/>
      <c r="O1724" s="112"/>
      <c r="P1724" s="112"/>
      <c r="Q1724" s="112"/>
      <c r="R1724" s="112"/>
      <c r="S1724" s="112"/>
      <c r="T1724" s="112"/>
      <c r="U1724" s="112"/>
      <c r="V1724" s="112"/>
      <c r="W1724" s="112"/>
      <c r="X1724" s="112"/>
      <c r="Y1724" s="112"/>
      <c r="Z1724" s="112"/>
      <c r="AA1724" s="112"/>
      <c r="AB1724" s="112"/>
      <c r="AC1724" s="112"/>
      <c r="AD1724" s="112"/>
      <c r="AE1724" s="93"/>
      <c r="AI1724">
        <f t="shared" si="663"/>
        <v>0</v>
      </c>
      <c r="AJ1724">
        <f t="shared" si="664"/>
        <v>0</v>
      </c>
      <c r="AK1724">
        <f t="shared" si="665"/>
        <v>0</v>
      </c>
      <c r="AL1724">
        <f t="shared" si="666"/>
        <v>0</v>
      </c>
      <c r="AM1724">
        <f t="shared" si="645"/>
        <v>0</v>
      </c>
      <c r="AN1724">
        <f t="shared" si="646"/>
        <v>0</v>
      </c>
      <c r="AO1724">
        <f t="shared" si="647"/>
        <v>0</v>
      </c>
      <c r="AP1724">
        <f t="shared" si="648"/>
        <v>0</v>
      </c>
      <c r="AQ1724">
        <f t="shared" si="649"/>
        <v>0</v>
      </c>
      <c r="AR1724">
        <f t="shared" si="650"/>
        <v>0</v>
      </c>
      <c r="AS1724">
        <f t="shared" si="651"/>
        <v>0</v>
      </c>
      <c r="AT1724">
        <f t="shared" si="652"/>
        <v>0</v>
      </c>
      <c r="AU1724">
        <f t="shared" si="653"/>
        <v>0</v>
      </c>
      <c r="AV1724">
        <f t="shared" si="654"/>
        <v>0</v>
      </c>
      <c r="AW1724">
        <f t="shared" si="655"/>
        <v>0</v>
      </c>
      <c r="AX1724">
        <f t="shared" si="656"/>
        <v>0</v>
      </c>
      <c r="AY1724">
        <f t="shared" si="667"/>
        <v>0</v>
      </c>
      <c r="AZ1724">
        <f t="shared" si="668"/>
        <v>0</v>
      </c>
      <c r="BA1724">
        <f t="shared" si="669"/>
        <v>0</v>
      </c>
      <c r="BB1724">
        <f t="shared" si="670"/>
        <v>0</v>
      </c>
      <c r="BC1724">
        <f t="shared" si="657"/>
        <v>0</v>
      </c>
      <c r="BD1724">
        <f t="shared" si="658"/>
        <v>0</v>
      </c>
      <c r="BE1724">
        <f t="shared" si="659"/>
        <v>0</v>
      </c>
      <c r="BF1724">
        <f t="shared" si="660"/>
        <v>0</v>
      </c>
    </row>
    <row r="1725" spans="1:58" ht="15" customHeight="1">
      <c r="A1725" s="405"/>
      <c r="B1725" s="6"/>
      <c r="C1725" s="9" t="s">
        <v>6722</v>
      </c>
      <c r="D1725" s="668" t="str">
        <f t="shared" si="661"/>
        <v/>
      </c>
      <c r="E1725" s="669"/>
      <c r="F1725" s="670"/>
      <c r="G1725" s="763" t="str">
        <f t="shared" si="662"/>
        <v/>
      </c>
      <c r="H1725" s="669"/>
      <c r="I1725" s="669"/>
      <c r="J1725" s="669"/>
      <c r="K1725" s="669"/>
      <c r="L1725" s="670"/>
      <c r="M1725" s="112"/>
      <c r="N1725" s="112"/>
      <c r="O1725" s="112"/>
      <c r="P1725" s="112"/>
      <c r="Q1725" s="112"/>
      <c r="R1725" s="112"/>
      <c r="S1725" s="112"/>
      <c r="T1725" s="112"/>
      <c r="U1725" s="112"/>
      <c r="V1725" s="112"/>
      <c r="W1725" s="112"/>
      <c r="X1725" s="112"/>
      <c r="Y1725" s="112"/>
      <c r="Z1725" s="112"/>
      <c r="AA1725" s="112"/>
      <c r="AB1725" s="112"/>
      <c r="AC1725" s="112"/>
      <c r="AD1725" s="112"/>
      <c r="AE1725" s="93"/>
      <c r="AI1725">
        <f t="shared" si="663"/>
        <v>0</v>
      </c>
      <c r="AJ1725">
        <f t="shared" si="664"/>
        <v>0</v>
      </c>
      <c r="AK1725">
        <f t="shared" si="665"/>
        <v>0</v>
      </c>
      <c r="AL1725">
        <f t="shared" si="666"/>
        <v>0</v>
      </c>
      <c r="AM1725">
        <f t="shared" si="645"/>
        <v>0</v>
      </c>
      <c r="AN1725">
        <f t="shared" si="646"/>
        <v>0</v>
      </c>
      <c r="AO1725">
        <f t="shared" si="647"/>
        <v>0</v>
      </c>
      <c r="AP1725">
        <f t="shared" si="648"/>
        <v>0</v>
      </c>
      <c r="AQ1725">
        <f t="shared" si="649"/>
        <v>0</v>
      </c>
      <c r="AR1725">
        <f t="shared" si="650"/>
        <v>0</v>
      </c>
      <c r="AS1725">
        <f t="shared" si="651"/>
        <v>0</v>
      </c>
      <c r="AT1725">
        <f t="shared" si="652"/>
        <v>0</v>
      </c>
      <c r="AU1725">
        <f t="shared" si="653"/>
        <v>0</v>
      </c>
      <c r="AV1725">
        <f t="shared" si="654"/>
        <v>0</v>
      </c>
      <c r="AW1725">
        <f t="shared" si="655"/>
        <v>0</v>
      </c>
      <c r="AX1725">
        <f t="shared" si="656"/>
        <v>0</v>
      </c>
      <c r="AY1725">
        <f t="shared" si="667"/>
        <v>0</v>
      </c>
      <c r="AZ1725">
        <f t="shared" si="668"/>
        <v>0</v>
      </c>
      <c r="BA1725">
        <f t="shared" si="669"/>
        <v>0</v>
      </c>
      <c r="BB1725">
        <f t="shared" si="670"/>
        <v>0</v>
      </c>
      <c r="BC1725">
        <f t="shared" si="657"/>
        <v>0</v>
      </c>
      <c r="BD1725">
        <f t="shared" si="658"/>
        <v>0</v>
      </c>
      <c r="BE1725">
        <f t="shared" si="659"/>
        <v>0</v>
      </c>
      <c r="BF1725">
        <f t="shared" si="660"/>
        <v>0</v>
      </c>
    </row>
    <row r="1726" spans="1:58" ht="15" customHeight="1">
      <c r="A1726" s="405"/>
      <c r="B1726" s="6"/>
      <c r="C1726" s="9" t="s">
        <v>6723</v>
      </c>
      <c r="D1726" s="668" t="str">
        <f t="shared" si="661"/>
        <v/>
      </c>
      <c r="E1726" s="669"/>
      <c r="F1726" s="670"/>
      <c r="G1726" s="763" t="str">
        <f t="shared" si="662"/>
        <v/>
      </c>
      <c r="H1726" s="669"/>
      <c r="I1726" s="669"/>
      <c r="J1726" s="669"/>
      <c r="K1726" s="669"/>
      <c r="L1726" s="670"/>
      <c r="M1726" s="112"/>
      <c r="N1726" s="112"/>
      <c r="O1726" s="112"/>
      <c r="P1726" s="112"/>
      <c r="Q1726" s="112"/>
      <c r="R1726" s="112"/>
      <c r="S1726" s="112"/>
      <c r="T1726" s="112"/>
      <c r="U1726" s="112"/>
      <c r="V1726" s="112"/>
      <c r="W1726" s="112"/>
      <c r="X1726" s="112"/>
      <c r="Y1726" s="112"/>
      <c r="Z1726" s="112"/>
      <c r="AA1726" s="112"/>
      <c r="AB1726" s="112"/>
      <c r="AC1726" s="112"/>
      <c r="AD1726" s="112"/>
      <c r="AE1726" s="93"/>
      <c r="AI1726">
        <f t="shared" si="663"/>
        <v>0</v>
      </c>
      <c r="AJ1726">
        <f t="shared" si="664"/>
        <v>0</v>
      </c>
      <c r="AK1726">
        <f t="shared" si="665"/>
        <v>0</v>
      </c>
      <c r="AL1726">
        <f t="shared" si="666"/>
        <v>0</v>
      </c>
      <c r="AM1726">
        <f t="shared" si="645"/>
        <v>0</v>
      </c>
      <c r="AN1726">
        <f t="shared" si="646"/>
        <v>0</v>
      </c>
      <c r="AO1726">
        <f t="shared" si="647"/>
        <v>0</v>
      </c>
      <c r="AP1726">
        <f t="shared" si="648"/>
        <v>0</v>
      </c>
      <c r="AQ1726">
        <f t="shared" si="649"/>
        <v>0</v>
      </c>
      <c r="AR1726">
        <f t="shared" si="650"/>
        <v>0</v>
      </c>
      <c r="AS1726">
        <f t="shared" si="651"/>
        <v>0</v>
      </c>
      <c r="AT1726">
        <f t="shared" si="652"/>
        <v>0</v>
      </c>
      <c r="AU1726">
        <f t="shared" si="653"/>
        <v>0</v>
      </c>
      <c r="AV1726">
        <f t="shared" si="654"/>
        <v>0</v>
      </c>
      <c r="AW1726">
        <f t="shared" si="655"/>
        <v>0</v>
      </c>
      <c r="AX1726">
        <f t="shared" si="656"/>
        <v>0</v>
      </c>
      <c r="AY1726">
        <f t="shared" si="667"/>
        <v>0</v>
      </c>
      <c r="AZ1726">
        <f t="shared" si="668"/>
        <v>0</v>
      </c>
      <c r="BA1726">
        <f t="shared" si="669"/>
        <v>0</v>
      </c>
      <c r="BB1726">
        <f t="shared" si="670"/>
        <v>0</v>
      </c>
      <c r="BC1726">
        <f t="shared" si="657"/>
        <v>0</v>
      </c>
      <c r="BD1726">
        <f t="shared" si="658"/>
        <v>0</v>
      </c>
      <c r="BE1726">
        <f t="shared" si="659"/>
        <v>0</v>
      </c>
      <c r="BF1726">
        <f t="shared" si="660"/>
        <v>0</v>
      </c>
    </row>
    <row r="1727" spans="1:58" ht="15" customHeight="1">
      <c r="A1727" s="405"/>
      <c r="B1727" s="6"/>
      <c r="C1727" s="9" t="s">
        <v>6724</v>
      </c>
      <c r="D1727" s="668" t="str">
        <f t="shared" si="661"/>
        <v/>
      </c>
      <c r="E1727" s="669"/>
      <c r="F1727" s="670"/>
      <c r="G1727" s="763" t="str">
        <f t="shared" si="662"/>
        <v/>
      </c>
      <c r="H1727" s="669"/>
      <c r="I1727" s="669"/>
      <c r="J1727" s="669"/>
      <c r="K1727" s="669"/>
      <c r="L1727" s="670"/>
      <c r="M1727" s="112"/>
      <c r="N1727" s="112"/>
      <c r="O1727" s="112"/>
      <c r="P1727" s="112"/>
      <c r="Q1727" s="112"/>
      <c r="R1727" s="112"/>
      <c r="S1727" s="112"/>
      <c r="T1727" s="112"/>
      <c r="U1727" s="112"/>
      <c r="V1727" s="112"/>
      <c r="W1727" s="112"/>
      <c r="X1727" s="112"/>
      <c r="Y1727" s="112"/>
      <c r="Z1727" s="112"/>
      <c r="AA1727" s="112"/>
      <c r="AB1727" s="112"/>
      <c r="AC1727" s="112"/>
      <c r="AD1727" s="112"/>
      <c r="AE1727" s="93"/>
      <c r="AI1727">
        <f t="shared" si="663"/>
        <v>0</v>
      </c>
      <c r="AJ1727">
        <f t="shared" si="664"/>
        <v>0</v>
      </c>
      <c r="AK1727">
        <f t="shared" si="665"/>
        <v>0</v>
      </c>
      <c r="AL1727">
        <f t="shared" si="666"/>
        <v>0</v>
      </c>
      <c r="AM1727">
        <f t="shared" si="645"/>
        <v>0</v>
      </c>
      <c r="AN1727">
        <f t="shared" si="646"/>
        <v>0</v>
      </c>
      <c r="AO1727">
        <f t="shared" si="647"/>
        <v>0</v>
      </c>
      <c r="AP1727">
        <f t="shared" si="648"/>
        <v>0</v>
      </c>
      <c r="AQ1727">
        <f t="shared" si="649"/>
        <v>0</v>
      </c>
      <c r="AR1727">
        <f t="shared" si="650"/>
        <v>0</v>
      </c>
      <c r="AS1727">
        <f t="shared" si="651"/>
        <v>0</v>
      </c>
      <c r="AT1727">
        <f t="shared" si="652"/>
        <v>0</v>
      </c>
      <c r="AU1727">
        <f t="shared" si="653"/>
        <v>0</v>
      </c>
      <c r="AV1727">
        <f t="shared" si="654"/>
        <v>0</v>
      </c>
      <c r="AW1727">
        <f t="shared" si="655"/>
        <v>0</v>
      </c>
      <c r="AX1727">
        <f t="shared" si="656"/>
        <v>0</v>
      </c>
      <c r="AY1727">
        <f t="shared" si="667"/>
        <v>0</v>
      </c>
      <c r="AZ1727">
        <f t="shared" si="668"/>
        <v>0</v>
      </c>
      <c r="BA1727">
        <f t="shared" si="669"/>
        <v>0</v>
      </c>
      <c r="BB1727">
        <f t="shared" si="670"/>
        <v>0</v>
      </c>
      <c r="BC1727">
        <f t="shared" si="657"/>
        <v>0</v>
      </c>
      <c r="BD1727">
        <f t="shared" si="658"/>
        <v>0</v>
      </c>
      <c r="BE1727">
        <f t="shared" si="659"/>
        <v>0</v>
      </c>
      <c r="BF1727">
        <f t="shared" si="660"/>
        <v>0</v>
      </c>
    </row>
    <row r="1728" spans="1:58" ht="15" customHeight="1">
      <c r="A1728" s="405"/>
      <c r="B1728" s="6"/>
      <c r="C1728" s="9" t="s">
        <v>6725</v>
      </c>
      <c r="D1728" s="668" t="str">
        <f t="shared" si="661"/>
        <v/>
      </c>
      <c r="E1728" s="669"/>
      <c r="F1728" s="670"/>
      <c r="G1728" s="763" t="str">
        <f t="shared" si="662"/>
        <v/>
      </c>
      <c r="H1728" s="669"/>
      <c r="I1728" s="669"/>
      <c r="J1728" s="669"/>
      <c r="K1728" s="669"/>
      <c r="L1728" s="670"/>
      <c r="M1728" s="112"/>
      <c r="N1728" s="112"/>
      <c r="O1728" s="112"/>
      <c r="P1728" s="112"/>
      <c r="Q1728" s="112"/>
      <c r="R1728" s="112"/>
      <c r="S1728" s="112"/>
      <c r="T1728" s="112"/>
      <c r="U1728" s="112"/>
      <c r="V1728" s="112"/>
      <c r="W1728" s="112"/>
      <c r="X1728" s="112"/>
      <c r="Y1728" s="112"/>
      <c r="Z1728" s="112"/>
      <c r="AA1728" s="112"/>
      <c r="AB1728" s="112"/>
      <c r="AC1728" s="112"/>
      <c r="AD1728" s="112"/>
      <c r="AE1728" s="93"/>
      <c r="AI1728">
        <f t="shared" si="663"/>
        <v>0</v>
      </c>
      <c r="AJ1728">
        <f t="shared" si="664"/>
        <v>0</v>
      </c>
      <c r="AK1728">
        <f t="shared" si="665"/>
        <v>0</v>
      </c>
      <c r="AL1728">
        <f t="shared" si="666"/>
        <v>0</v>
      </c>
      <c r="AM1728">
        <f t="shared" si="645"/>
        <v>0</v>
      </c>
      <c r="AN1728">
        <f t="shared" si="646"/>
        <v>0</v>
      </c>
      <c r="AO1728">
        <f t="shared" si="647"/>
        <v>0</v>
      </c>
      <c r="AP1728">
        <f t="shared" si="648"/>
        <v>0</v>
      </c>
      <c r="AQ1728">
        <f t="shared" si="649"/>
        <v>0</v>
      </c>
      <c r="AR1728">
        <f t="shared" si="650"/>
        <v>0</v>
      </c>
      <c r="AS1728">
        <f t="shared" si="651"/>
        <v>0</v>
      </c>
      <c r="AT1728">
        <f t="shared" si="652"/>
        <v>0</v>
      </c>
      <c r="AU1728">
        <f t="shared" si="653"/>
        <v>0</v>
      </c>
      <c r="AV1728">
        <f t="shared" si="654"/>
        <v>0</v>
      </c>
      <c r="AW1728">
        <f t="shared" si="655"/>
        <v>0</v>
      </c>
      <c r="AX1728">
        <f t="shared" si="656"/>
        <v>0</v>
      </c>
      <c r="AY1728">
        <f t="shared" si="667"/>
        <v>0</v>
      </c>
      <c r="AZ1728">
        <f t="shared" si="668"/>
        <v>0</v>
      </c>
      <c r="BA1728">
        <f t="shared" si="669"/>
        <v>0</v>
      </c>
      <c r="BB1728">
        <f t="shared" si="670"/>
        <v>0</v>
      </c>
      <c r="BC1728">
        <f t="shared" si="657"/>
        <v>0</v>
      </c>
      <c r="BD1728">
        <f t="shared" si="658"/>
        <v>0</v>
      </c>
      <c r="BE1728">
        <f t="shared" si="659"/>
        <v>0</v>
      </c>
      <c r="BF1728">
        <f t="shared" si="660"/>
        <v>0</v>
      </c>
    </row>
    <row r="1729" spans="1:58" ht="15" customHeight="1">
      <c r="A1729" s="405"/>
      <c r="B1729" s="6"/>
      <c r="C1729" s="9" t="s">
        <v>6726</v>
      </c>
      <c r="D1729" s="668" t="str">
        <f t="shared" si="661"/>
        <v/>
      </c>
      <c r="E1729" s="669"/>
      <c r="F1729" s="670"/>
      <c r="G1729" s="763" t="str">
        <f t="shared" si="662"/>
        <v/>
      </c>
      <c r="H1729" s="669"/>
      <c r="I1729" s="669"/>
      <c r="J1729" s="669"/>
      <c r="K1729" s="669"/>
      <c r="L1729" s="670"/>
      <c r="M1729" s="112"/>
      <c r="N1729" s="112"/>
      <c r="O1729" s="112"/>
      <c r="P1729" s="112"/>
      <c r="Q1729" s="112"/>
      <c r="R1729" s="112"/>
      <c r="S1729" s="112"/>
      <c r="T1729" s="112"/>
      <c r="U1729" s="112"/>
      <c r="V1729" s="112"/>
      <c r="W1729" s="112"/>
      <c r="X1729" s="112"/>
      <c r="Y1729" s="112"/>
      <c r="Z1729" s="112"/>
      <c r="AA1729" s="112"/>
      <c r="AB1729" s="112"/>
      <c r="AC1729" s="112"/>
      <c r="AD1729" s="112"/>
      <c r="AE1729" s="93"/>
      <c r="AI1729">
        <f t="shared" si="663"/>
        <v>0</v>
      </c>
      <c r="AJ1729">
        <f t="shared" si="664"/>
        <v>0</v>
      </c>
      <c r="AK1729">
        <f t="shared" si="665"/>
        <v>0</v>
      </c>
      <c r="AL1729">
        <f t="shared" si="666"/>
        <v>0</v>
      </c>
      <c r="AM1729">
        <f t="shared" si="645"/>
        <v>0</v>
      </c>
      <c r="AN1729">
        <f t="shared" si="646"/>
        <v>0</v>
      </c>
      <c r="AO1729">
        <f t="shared" si="647"/>
        <v>0</v>
      </c>
      <c r="AP1729">
        <f t="shared" si="648"/>
        <v>0</v>
      </c>
      <c r="AQ1729">
        <f t="shared" si="649"/>
        <v>0</v>
      </c>
      <c r="AR1729">
        <f t="shared" si="650"/>
        <v>0</v>
      </c>
      <c r="AS1729">
        <f t="shared" si="651"/>
        <v>0</v>
      </c>
      <c r="AT1729">
        <f t="shared" si="652"/>
        <v>0</v>
      </c>
      <c r="AU1729">
        <f t="shared" si="653"/>
        <v>0</v>
      </c>
      <c r="AV1729">
        <f t="shared" si="654"/>
        <v>0</v>
      </c>
      <c r="AW1729">
        <f t="shared" si="655"/>
        <v>0</v>
      </c>
      <c r="AX1729">
        <f t="shared" si="656"/>
        <v>0</v>
      </c>
      <c r="AY1729">
        <f t="shared" si="667"/>
        <v>0</v>
      </c>
      <c r="AZ1729">
        <f t="shared" si="668"/>
        <v>0</v>
      </c>
      <c r="BA1729">
        <f t="shared" si="669"/>
        <v>0</v>
      </c>
      <c r="BB1729">
        <f t="shared" si="670"/>
        <v>0</v>
      </c>
      <c r="BC1729">
        <f t="shared" si="657"/>
        <v>0</v>
      </c>
      <c r="BD1729">
        <f t="shared" si="658"/>
        <v>0</v>
      </c>
      <c r="BE1729">
        <f t="shared" si="659"/>
        <v>0</v>
      </c>
      <c r="BF1729">
        <f t="shared" si="660"/>
        <v>0</v>
      </c>
    </row>
    <row r="1730" spans="1:58" ht="15" customHeight="1">
      <c r="A1730" s="405"/>
      <c r="B1730" s="6"/>
      <c r="C1730" s="9" t="s">
        <v>6727</v>
      </c>
      <c r="D1730" s="668" t="str">
        <f t="shared" si="661"/>
        <v/>
      </c>
      <c r="E1730" s="669"/>
      <c r="F1730" s="670"/>
      <c r="G1730" s="763" t="str">
        <f t="shared" si="662"/>
        <v/>
      </c>
      <c r="H1730" s="669"/>
      <c r="I1730" s="669"/>
      <c r="J1730" s="669"/>
      <c r="K1730" s="669"/>
      <c r="L1730" s="670"/>
      <c r="M1730" s="112"/>
      <c r="N1730" s="112"/>
      <c r="O1730" s="112"/>
      <c r="P1730" s="112"/>
      <c r="Q1730" s="112"/>
      <c r="R1730" s="112"/>
      <c r="S1730" s="112"/>
      <c r="T1730" s="112"/>
      <c r="U1730" s="112"/>
      <c r="V1730" s="112"/>
      <c r="W1730" s="112"/>
      <c r="X1730" s="112"/>
      <c r="Y1730" s="112"/>
      <c r="Z1730" s="112"/>
      <c r="AA1730" s="112"/>
      <c r="AB1730" s="112"/>
      <c r="AC1730" s="112"/>
      <c r="AD1730" s="112"/>
      <c r="AE1730" s="93"/>
      <c r="AI1730">
        <f t="shared" si="663"/>
        <v>0</v>
      </c>
      <c r="AJ1730">
        <f t="shared" si="664"/>
        <v>0</v>
      </c>
      <c r="AK1730">
        <f t="shared" si="665"/>
        <v>0</v>
      </c>
      <c r="AL1730">
        <f t="shared" si="666"/>
        <v>0</v>
      </c>
      <c r="AM1730">
        <f t="shared" si="645"/>
        <v>0</v>
      </c>
      <c r="AN1730">
        <f t="shared" si="646"/>
        <v>0</v>
      </c>
      <c r="AO1730">
        <f t="shared" si="647"/>
        <v>0</v>
      </c>
      <c r="AP1730">
        <f t="shared" si="648"/>
        <v>0</v>
      </c>
      <c r="AQ1730">
        <f t="shared" si="649"/>
        <v>0</v>
      </c>
      <c r="AR1730">
        <f t="shared" si="650"/>
        <v>0</v>
      </c>
      <c r="AS1730">
        <f t="shared" si="651"/>
        <v>0</v>
      </c>
      <c r="AT1730">
        <f t="shared" si="652"/>
        <v>0</v>
      </c>
      <c r="AU1730">
        <f t="shared" si="653"/>
        <v>0</v>
      </c>
      <c r="AV1730">
        <f t="shared" si="654"/>
        <v>0</v>
      </c>
      <c r="AW1730">
        <f t="shared" si="655"/>
        <v>0</v>
      </c>
      <c r="AX1730">
        <f t="shared" si="656"/>
        <v>0</v>
      </c>
      <c r="AY1730">
        <f t="shared" si="667"/>
        <v>0</v>
      </c>
      <c r="AZ1730">
        <f t="shared" si="668"/>
        <v>0</v>
      </c>
      <c r="BA1730">
        <f t="shared" si="669"/>
        <v>0</v>
      </c>
      <c r="BB1730">
        <f t="shared" si="670"/>
        <v>0</v>
      </c>
      <c r="BC1730">
        <f t="shared" si="657"/>
        <v>0</v>
      </c>
      <c r="BD1730">
        <f t="shared" si="658"/>
        <v>0</v>
      </c>
      <c r="BE1730">
        <f t="shared" si="659"/>
        <v>0</v>
      </c>
      <c r="BF1730">
        <f t="shared" si="660"/>
        <v>0</v>
      </c>
    </row>
    <row r="1731" spans="1:58" ht="15" customHeight="1">
      <c r="A1731" s="405"/>
      <c r="B1731" s="6"/>
      <c r="C1731" s="9" t="s">
        <v>6728</v>
      </c>
      <c r="D1731" s="668" t="str">
        <f t="shared" si="661"/>
        <v/>
      </c>
      <c r="E1731" s="669"/>
      <c r="F1731" s="670"/>
      <c r="G1731" s="763" t="str">
        <f t="shared" si="662"/>
        <v/>
      </c>
      <c r="H1731" s="669"/>
      <c r="I1731" s="669"/>
      <c r="J1731" s="669"/>
      <c r="K1731" s="669"/>
      <c r="L1731" s="670"/>
      <c r="M1731" s="112"/>
      <c r="N1731" s="112"/>
      <c r="O1731" s="112"/>
      <c r="P1731" s="112"/>
      <c r="Q1731" s="112"/>
      <c r="R1731" s="112"/>
      <c r="S1731" s="112"/>
      <c r="T1731" s="112"/>
      <c r="U1731" s="112"/>
      <c r="V1731" s="112"/>
      <c r="W1731" s="112"/>
      <c r="X1731" s="112"/>
      <c r="Y1731" s="112"/>
      <c r="Z1731" s="112"/>
      <c r="AA1731" s="112"/>
      <c r="AB1731" s="112"/>
      <c r="AC1731" s="112"/>
      <c r="AD1731" s="112"/>
      <c r="AE1731" s="93"/>
      <c r="AI1731">
        <f t="shared" si="663"/>
        <v>0</v>
      </c>
      <c r="AJ1731">
        <f t="shared" si="664"/>
        <v>0</v>
      </c>
      <c r="AK1731">
        <f t="shared" si="665"/>
        <v>0</v>
      </c>
      <c r="AL1731">
        <f t="shared" si="666"/>
        <v>0</v>
      </c>
      <c r="AM1731">
        <f t="shared" si="645"/>
        <v>0</v>
      </c>
      <c r="AN1731">
        <f t="shared" si="646"/>
        <v>0</v>
      </c>
      <c r="AO1731">
        <f t="shared" si="647"/>
        <v>0</v>
      </c>
      <c r="AP1731">
        <f t="shared" si="648"/>
        <v>0</v>
      </c>
      <c r="AQ1731">
        <f t="shared" si="649"/>
        <v>0</v>
      </c>
      <c r="AR1731">
        <f t="shared" si="650"/>
        <v>0</v>
      </c>
      <c r="AS1731">
        <f t="shared" si="651"/>
        <v>0</v>
      </c>
      <c r="AT1731">
        <f t="shared" si="652"/>
        <v>0</v>
      </c>
      <c r="AU1731">
        <f t="shared" si="653"/>
        <v>0</v>
      </c>
      <c r="AV1731">
        <f t="shared" si="654"/>
        <v>0</v>
      </c>
      <c r="AW1731">
        <f t="shared" si="655"/>
        <v>0</v>
      </c>
      <c r="AX1731">
        <f t="shared" si="656"/>
        <v>0</v>
      </c>
      <c r="AY1731">
        <f t="shared" si="667"/>
        <v>0</v>
      </c>
      <c r="AZ1731">
        <f t="shared" si="668"/>
        <v>0</v>
      </c>
      <c r="BA1731">
        <f t="shared" si="669"/>
        <v>0</v>
      </c>
      <c r="BB1731">
        <f t="shared" si="670"/>
        <v>0</v>
      </c>
      <c r="BC1731">
        <f t="shared" si="657"/>
        <v>0</v>
      </c>
      <c r="BD1731">
        <f t="shared" si="658"/>
        <v>0</v>
      </c>
      <c r="BE1731">
        <f t="shared" si="659"/>
        <v>0</v>
      </c>
      <c r="BF1731">
        <f t="shared" si="660"/>
        <v>0</v>
      </c>
    </row>
    <row r="1732" spans="1:58" ht="15" customHeight="1">
      <c r="A1732" s="405"/>
      <c r="B1732" s="6"/>
      <c r="C1732" s="9" t="s">
        <v>6729</v>
      </c>
      <c r="D1732" s="668" t="str">
        <f t="shared" si="661"/>
        <v/>
      </c>
      <c r="E1732" s="669"/>
      <c r="F1732" s="670"/>
      <c r="G1732" s="763" t="str">
        <f t="shared" si="662"/>
        <v/>
      </c>
      <c r="H1732" s="669"/>
      <c r="I1732" s="669"/>
      <c r="J1732" s="669"/>
      <c r="K1732" s="669"/>
      <c r="L1732" s="670"/>
      <c r="M1732" s="112"/>
      <c r="N1732" s="112"/>
      <c r="O1732" s="112"/>
      <c r="P1732" s="112"/>
      <c r="Q1732" s="112"/>
      <c r="R1732" s="112"/>
      <c r="S1732" s="112"/>
      <c r="T1732" s="112"/>
      <c r="U1732" s="112"/>
      <c r="V1732" s="112"/>
      <c r="W1732" s="112"/>
      <c r="X1732" s="112"/>
      <c r="Y1732" s="112"/>
      <c r="Z1732" s="112"/>
      <c r="AA1732" s="112"/>
      <c r="AB1732" s="112"/>
      <c r="AC1732" s="112"/>
      <c r="AD1732" s="112"/>
      <c r="AE1732" s="93"/>
      <c r="AI1732">
        <f t="shared" si="663"/>
        <v>0</v>
      </c>
      <c r="AJ1732">
        <f t="shared" si="664"/>
        <v>0</v>
      </c>
      <c r="AK1732">
        <f t="shared" si="665"/>
        <v>0</v>
      </c>
      <c r="AL1732">
        <f t="shared" si="666"/>
        <v>0</v>
      </c>
      <c r="AM1732">
        <f t="shared" si="645"/>
        <v>0</v>
      </c>
      <c r="AN1732">
        <f t="shared" si="646"/>
        <v>0</v>
      </c>
      <c r="AO1732">
        <f t="shared" si="647"/>
        <v>0</v>
      </c>
      <c r="AP1732">
        <f t="shared" si="648"/>
        <v>0</v>
      </c>
      <c r="AQ1732">
        <f t="shared" si="649"/>
        <v>0</v>
      </c>
      <c r="AR1732">
        <f t="shared" si="650"/>
        <v>0</v>
      </c>
      <c r="AS1732">
        <f t="shared" si="651"/>
        <v>0</v>
      </c>
      <c r="AT1732">
        <f t="shared" si="652"/>
        <v>0</v>
      </c>
      <c r="AU1732">
        <f t="shared" si="653"/>
        <v>0</v>
      </c>
      <c r="AV1732">
        <f t="shared" si="654"/>
        <v>0</v>
      </c>
      <c r="AW1732">
        <f t="shared" si="655"/>
        <v>0</v>
      </c>
      <c r="AX1732">
        <f t="shared" si="656"/>
        <v>0</v>
      </c>
      <c r="AY1732">
        <f t="shared" si="667"/>
        <v>0</v>
      </c>
      <c r="AZ1732">
        <f t="shared" si="668"/>
        <v>0</v>
      </c>
      <c r="BA1732">
        <f t="shared" si="669"/>
        <v>0</v>
      </c>
      <c r="BB1732">
        <f t="shared" si="670"/>
        <v>0</v>
      </c>
      <c r="BC1732">
        <f t="shared" si="657"/>
        <v>0</v>
      </c>
      <c r="BD1732">
        <f t="shared" si="658"/>
        <v>0</v>
      </c>
      <c r="BE1732">
        <f t="shared" si="659"/>
        <v>0</v>
      </c>
      <c r="BF1732">
        <f t="shared" si="660"/>
        <v>0</v>
      </c>
    </row>
    <row r="1733" spans="1:58" ht="15" customHeight="1">
      <c r="A1733" s="405"/>
      <c r="B1733" s="6"/>
      <c r="C1733" s="9" t="s">
        <v>6730</v>
      </c>
      <c r="D1733" s="668" t="str">
        <f t="shared" si="661"/>
        <v/>
      </c>
      <c r="E1733" s="669"/>
      <c r="F1733" s="670"/>
      <c r="G1733" s="763" t="str">
        <f t="shared" si="662"/>
        <v/>
      </c>
      <c r="H1733" s="669"/>
      <c r="I1733" s="669"/>
      <c r="J1733" s="669"/>
      <c r="K1733" s="669"/>
      <c r="L1733" s="670"/>
      <c r="M1733" s="112"/>
      <c r="N1733" s="112"/>
      <c r="O1733" s="112"/>
      <c r="P1733" s="112"/>
      <c r="Q1733" s="112"/>
      <c r="R1733" s="112"/>
      <c r="S1733" s="112"/>
      <c r="T1733" s="112"/>
      <c r="U1733" s="112"/>
      <c r="V1733" s="112"/>
      <c r="W1733" s="112"/>
      <c r="X1733" s="112"/>
      <c r="Y1733" s="112"/>
      <c r="Z1733" s="112"/>
      <c r="AA1733" s="112"/>
      <c r="AB1733" s="112"/>
      <c r="AC1733" s="112"/>
      <c r="AD1733" s="112"/>
      <c r="AE1733" s="93"/>
      <c r="AI1733">
        <f t="shared" si="663"/>
        <v>0</v>
      </c>
      <c r="AJ1733">
        <f t="shared" si="664"/>
        <v>0</v>
      </c>
      <c r="AK1733">
        <f t="shared" si="665"/>
        <v>0</v>
      </c>
      <c r="AL1733">
        <f t="shared" si="666"/>
        <v>0</v>
      </c>
      <c r="AM1733">
        <f t="shared" si="645"/>
        <v>0</v>
      </c>
      <c r="AN1733">
        <f t="shared" si="646"/>
        <v>0</v>
      </c>
      <c r="AO1733">
        <f t="shared" si="647"/>
        <v>0</v>
      </c>
      <c r="AP1733">
        <f t="shared" si="648"/>
        <v>0</v>
      </c>
      <c r="AQ1733">
        <f t="shared" si="649"/>
        <v>0</v>
      </c>
      <c r="AR1733">
        <f t="shared" si="650"/>
        <v>0</v>
      </c>
      <c r="AS1733">
        <f t="shared" si="651"/>
        <v>0</v>
      </c>
      <c r="AT1733">
        <f t="shared" si="652"/>
        <v>0</v>
      </c>
      <c r="AU1733">
        <f t="shared" si="653"/>
        <v>0</v>
      </c>
      <c r="AV1733">
        <f t="shared" si="654"/>
        <v>0</v>
      </c>
      <c r="AW1733">
        <f t="shared" si="655"/>
        <v>0</v>
      </c>
      <c r="AX1733">
        <f t="shared" si="656"/>
        <v>0</v>
      </c>
      <c r="AY1733">
        <f t="shared" si="667"/>
        <v>0</v>
      </c>
      <c r="AZ1733">
        <f t="shared" si="668"/>
        <v>0</v>
      </c>
      <c r="BA1733">
        <f t="shared" si="669"/>
        <v>0</v>
      </c>
      <c r="BB1733">
        <f t="shared" si="670"/>
        <v>0</v>
      </c>
      <c r="BC1733">
        <f t="shared" si="657"/>
        <v>0</v>
      </c>
      <c r="BD1733">
        <f t="shared" si="658"/>
        <v>0</v>
      </c>
      <c r="BE1733">
        <f t="shared" si="659"/>
        <v>0</v>
      </c>
      <c r="BF1733">
        <f t="shared" si="660"/>
        <v>0</v>
      </c>
    </row>
    <row r="1734" spans="1:58" ht="15" customHeight="1">
      <c r="A1734" s="405"/>
      <c r="B1734" s="6"/>
      <c r="C1734" s="9" t="s">
        <v>6731</v>
      </c>
      <c r="D1734" s="668" t="str">
        <f t="shared" si="661"/>
        <v/>
      </c>
      <c r="E1734" s="669"/>
      <c r="F1734" s="670"/>
      <c r="G1734" s="763" t="str">
        <f t="shared" si="662"/>
        <v/>
      </c>
      <c r="H1734" s="669"/>
      <c r="I1734" s="669"/>
      <c r="J1734" s="669"/>
      <c r="K1734" s="669"/>
      <c r="L1734" s="670"/>
      <c r="M1734" s="112"/>
      <c r="N1734" s="112"/>
      <c r="O1734" s="112"/>
      <c r="P1734" s="112"/>
      <c r="Q1734" s="112"/>
      <c r="R1734" s="112"/>
      <c r="S1734" s="112"/>
      <c r="T1734" s="112"/>
      <c r="U1734" s="112"/>
      <c r="V1734" s="112"/>
      <c r="W1734" s="112"/>
      <c r="X1734" s="112"/>
      <c r="Y1734" s="112"/>
      <c r="Z1734" s="112"/>
      <c r="AA1734" s="112"/>
      <c r="AB1734" s="112"/>
      <c r="AC1734" s="112"/>
      <c r="AD1734" s="112"/>
      <c r="AE1734" s="93"/>
      <c r="AI1734">
        <f t="shared" ref="AI1734:AI1797" si="671">M1734</f>
        <v>0</v>
      </c>
      <c r="AJ1734">
        <f t="shared" ref="AJ1734:AJ1797" si="672">COUNTIF(N1734:O1734,"NS")</f>
        <v>0</v>
      </c>
      <c r="AK1734">
        <f t="shared" ref="AK1734:AK1797" si="673">SUM(N1734:O1734)</f>
        <v>0</v>
      </c>
      <c r="AL1734">
        <f t="shared" ref="AL1734:AL1797" si="674">IF(COUNTIF(M1734:O1734,"NA")=3,0,IF(OR(AND(AI1734=0,AJ1734&gt;0),AND(AI1734="NS",AK1734&gt;0), AND(AI1734="NS", AJ1734=0,AK1734=0)), 1, IF(OR(AND(AI1734&gt;0,AJ1734&gt;1,AI1734&gt;AK1734), AND(AI1734="NS",AJ1734=2), AND(AI1734="NS",AK1734=0,AJ1734&gt;0),AI1734=AK1734), 0, 1)))</f>
        <v>0</v>
      </c>
      <c r="AM1734">
        <f t="shared" ref="AM1734:AM1797" si="675">P1734</f>
        <v>0</v>
      </c>
      <c r="AN1734">
        <f t="shared" ref="AN1734:AN1797" si="676">COUNTIF(Q1734:R1734,"NS")</f>
        <v>0</v>
      </c>
      <c r="AO1734">
        <f t="shared" ref="AO1734:AO1797" si="677">SUM(Q1734:R1734)</f>
        <v>0</v>
      </c>
      <c r="AP1734">
        <f t="shared" ref="AP1734:AP1797" si="678">IF(COUNTIF(P1734:R1734,"NA")=3,0,IF(OR(AND(AM1734=0,AN1734&gt;0),AND(AM1734="NS",AO1734&gt;0), AND(AM1734="NS", AN1734=0,AO1734=0)), 1, IF(OR(AND(AM1734&gt;0,AN1734&gt;1,AM1734&gt;AO1734), AND(AM1734="NS",AN1734=2), AND(AM1734="NS",AO1734=0,AN1734&gt;0),AM1734=AO1734), 0, 1)))</f>
        <v>0</v>
      </c>
      <c r="AQ1734">
        <f t="shared" ref="AQ1734:AQ1797" si="679">S1734</f>
        <v>0</v>
      </c>
      <c r="AR1734">
        <f t="shared" ref="AR1734:AR1797" si="680">COUNTIF(T1734:U1734,"NS")</f>
        <v>0</v>
      </c>
      <c r="AS1734">
        <f t="shared" ref="AS1734:AS1797" si="681">SUM(T1734:U1734)</f>
        <v>0</v>
      </c>
      <c r="AT1734">
        <f t="shared" ref="AT1734:AT1797" si="682">IF(COUNTIF(S1734:U1734,"NA")=3,0,IF(OR(AND(AQ1734=0,AR1734&gt;0),AND(AQ1734="NS",AS1734&gt;0), AND(AQ1734="NS", AR1734=0,AS1734=0)), 1, IF(OR(AND(AQ1734&gt;0,AR1734&gt;1,AQ1734&gt;AS1734), AND(AQ1734="NS",AR1734=2), AND(AQ1734="NS",AS1734=0,AR1734&gt;0),AQ1734=AS1734), 0, 1)))</f>
        <v>0</v>
      </c>
      <c r="AU1734">
        <f t="shared" ref="AU1734:AU1797" si="683">V1734</f>
        <v>0</v>
      </c>
      <c r="AV1734">
        <f t="shared" ref="AV1734:AV1797" si="684">COUNTIF(W1734:X1734,"NS")</f>
        <v>0</v>
      </c>
      <c r="AW1734">
        <f t="shared" ref="AW1734:AW1797" si="685">SUM(W1734:X1734)</f>
        <v>0</v>
      </c>
      <c r="AX1734">
        <f t="shared" ref="AX1734:AX1797" si="686">IF(COUNTIF(V1734:X1734,"NA")=3,0,IF(OR(AND(AU1734=0,AV1734&gt;0),AND(AU1734="NS",AW1734&gt;0), AND(AU1734="NS", AV1734=0,AW1734=0)), 1, IF(OR(AND(AU1734&gt;0,AV1734&gt;1,AU1734&gt;AW1734), AND(AU1734="NS",AV1734=2), AND(AU1734="NS",AW1734=0,AV1734&gt;0),AU1734=AW1734), 0, 1)))</f>
        <v>0</v>
      </c>
      <c r="AY1734">
        <f t="shared" ref="AY1734:AY1797" si="687">Y1734</f>
        <v>0</v>
      </c>
      <c r="AZ1734">
        <f t="shared" ref="AZ1734:AZ1797" si="688">COUNTIF(Z1734:AA1734,"NS")</f>
        <v>0</v>
      </c>
      <c r="BA1734">
        <f t="shared" ref="BA1734:BA1797" si="689">SUM(Z1734:AA1734)</f>
        <v>0</v>
      </c>
      <c r="BB1734">
        <f t="shared" ref="BB1734:BB1797" si="690">IF(COUNTIF(Y1734:AA1734,"NA")=3,0,IF(OR(AND(AY1734=0,AZ1734&gt;0),AND(AY1734="NS",BA1734&gt;0), AND(AY1734="NS", AZ1734=0,BA1734=0)), 1, IF(OR(AND(AY1734&gt;0,AZ1734&gt;1,AY1734&gt;BA1734), AND(AY1734="NS",AZ1734=2), AND(AY1734="NS",BA1734=0,AZ1734&gt;0),AY1734=BA1734), 0, 1)))</f>
        <v>0</v>
      </c>
      <c r="BC1734">
        <f t="shared" ref="BC1734:BC1797" si="691">AB1734</f>
        <v>0</v>
      </c>
      <c r="BD1734">
        <f t="shared" ref="BD1734:BD1797" si="692">COUNTIF(AC1734:AD1734,"NS")</f>
        <v>0</v>
      </c>
      <c r="BE1734">
        <f t="shared" ref="BE1734:BE1797" si="693">SUM(AC1734:AD1734)</f>
        <v>0</v>
      </c>
      <c r="BF1734">
        <f t="shared" ref="BF1734:BF1797" si="694">IF(COUNTIF(AB1734:AD1734,"NA")=3,0,IF(OR(AND(BC1734=0,BD1734&gt;0),AND(BC1734="NS",BE1734&gt;0), AND(BC1734="NS", BD1734=0,BE1734=0)), 1, IF(OR(AND(BC1734&gt;0,BD1734&gt;1,BC1734&gt;BE1734), AND(BC1734="NS",BD1734=2), AND(BC1734="NS",BE1734=0,BD1734&gt;0),BC1734=BE1734), 0, 1)))</f>
        <v>0</v>
      </c>
    </row>
    <row r="1735" spans="1:58" ht="15" customHeight="1">
      <c r="A1735" s="405"/>
      <c r="B1735" s="6"/>
      <c r="C1735" s="9" t="s">
        <v>6732</v>
      </c>
      <c r="D1735" s="668" t="str">
        <f t="shared" ref="D1735:D1798" si="695">IF(D1154="","",D1154)</f>
        <v/>
      </c>
      <c r="E1735" s="669"/>
      <c r="F1735" s="670"/>
      <c r="G1735" s="763" t="str">
        <f t="shared" ref="G1735:G1798" si="696">IF(G1154="","",G1154)</f>
        <v/>
      </c>
      <c r="H1735" s="669"/>
      <c r="I1735" s="669"/>
      <c r="J1735" s="669"/>
      <c r="K1735" s="669"/>
      <c r="L1735" s="670"/>
      <c r="M1735" s="112"/>
      <c r="N1735" s="112"/>
      <c r="O1735" s="112"/>
      <c r="P1735" s="112"/>
      <c r="Q1735" s="112"/>
      <c r="R1735" s="112"/>
      <c r="S1735" s="112"/>
      <c r="T1735" s="112"/>
      <c r="U1735" s="112"/>
      <c r="V1735" s="112"/>
      <c r="W1735" s="112"/>
      <c r="X1735" s="112"/>
      <c r="Y1735" s="112"/>
      <c r="Z1735" s="112"/>
      <c r="AA1735" s="112"/>
      <c r="AB1735" s="112"/>
      <c r="AC1735" s="112"/>
      <c r="AD1735" s="112"/>
      <c r="AE1735" s="93"/>
      <c r="AI1735">
        <f t="shared" si="671"/>
        <v>0</v>
      </c>
      <c r="AJ1735">
        <f t="shared" si="672"/>
        <v>0</v>
      </c>
      <c r="AK1735">
        <f t="shared" si="673"/>
        <v>0</v>
      </c>
      <c r="AL1735">
        <f t="shared" si="674"/>
        <v>0</v>
      </c>
      <c r="AM1735">
        <f t="shared" si="675"/>
        <v>0</v>
      </c>
      <c r="AN1735">
        <f t="shared" si="676"/>
        <v>0</v>
      </c>
      <c r="AO1735">
        <f t="shared" si="677"/>
        <v>0</v>
      </c>
      <c r="AP1735">
        <f t="shared" si="678"/>
        <v>0</v>
      </c>
      <c r="AQ1735">
        <f t="shared" si="679"/>
        <v>0</v>
      </c>
      <c r="AR1735">
        <f t="shared" si="680"/>
        <v>0</v>
      </c>
      <c r="AS1735">
        <f t="shared" si="681"/>
        <v>0</v>
      </c>
      <c r="AT1735">
        <f t="shared" si="682"/>
        <v>0</v>
      </c>
      <c r="AU1735">
        <f t="shared" si="683"/>
        <v>0</v>
      </c>
      <c r="AV1735">
        <f t="shared" si="684"/>
        <v>0</v>
      </c>
      <c r="AW1735">
        <f t="shared" si="685"/>
        <v>0</v>
      </c>
      <c r="AX1735">
        <f t="shared" si="686"/>
        <v>0</v>
      </c>
      <c r="AY1735">
        <f t="shared" si="687"/>
        <v>0</v>
      </c>
      <c r="AZ1735">
        <f t="shared" si="688"/>
        <v>0</v>
      </c>
      <c r="BA1735">
        <f t="shared" si="689"/>
        <v>0</v>
      </c>
      <c r="BB1735">
        <f t="shared" si="690"/>
        <v>0</v>
      </c>
      <c r="BC1735">
        <f t="shared" si="691"/>
        <v>0</v>
      </c>
      <c r="BD1735">
        <f t="shared" si="692"/>
        <v>0</v>
      </c>
      <c r="BE1735">
        <f t="shared" si="693"/>
        <v>0</v>
      </c>
      <c r="BF1735">
        <f t="shared" si="694"/>
        <v>0</v>
      </c>
    </row>
    <row r="1736" spans="1:58" ht="15" customHeight="1">
      <c r="A1736" s="405"/>
      <c r="B1736" s="6"/>
      <c r="C1736" s="9" t="s">
        <v>6733</v>
      </c>
      <c r="D1736" s="668" t="str">
        <f t="shared" si="695"/>
        <v/>
      </c>
      <c r="E1736" s="669"/>
      <c r="F1736" s="670"/>
      <c r="G1736" s="763" t="str">
        <f t="shared" si="696"/>
        <v/>
      </c>
      <c r="H1736" s="669"/>
      <c r="I1736" s="669"/>
      <c r="J1736" s="669"/>
      <c r="K1736" s="669"/>
      <c r="L1736" s="670"/>
      <c r="M1736" s="112"/>
      <c r="N1736" s="112"/>
      <c r="O1736" s="112"/>
      <c r="P1736" s="112"/>
      <c r="Q1736" s="112"/>
      <c r="R1736" s="112"/>
      <c r="S1736" s="112"/>
      <c r="T1736" s="112"/>
      <c r="U1736" s="112"/>
      <c r="V1736" s="112"/>
      <c r="W1736" s="112"/>
      <c r="X1736" s="112"/>
      <c r="Y1736" s="112"/>
      <c r="Z1736" s="112"/>
      <c r="AA1736" s="112"/>
      <c r="AB1736" s="112"/>
      <c r="AC1736" s="112"/>
      <c r="AD1736" s="112"/>
      <c r="AE1736" s="93"/>
      <c r="AI1736">
        <f t="shared" si="671"/>
        <v>0</v>
      </c>
      <c r="AJ1736">
        <f t="shared" si="672"/>
        <v>0</v>
      </c>
      <c r="AK1736">
        <f t="shared" si="673"/>
        <v>0</v>
      </c>
      <c r="AL1736">
        <f t="shared" si="674"/>
        <v>0</v>
      </c>
      <c r="AM1736">
        <f t="shared" si="675"/>
        <v>0</v>
      </c>
      <c r="AN1736">
        <f t="shared" si="676"/>
        <v>0</v>
      </c>
      <c r="AO1736">
        <f t="shared" si="677"/>
        <v>0</v>
      </c>
      <c r="AP1736">
        <f t="shared" si="678"/>
        <v>0</v>
      </c>
      <c r="AQ1736">
        <f t="shared" si="679"/>
        <v>0</v>
      </c>
      <c r="AR1736">
        <f t="shared" si="680"/>
        <v>0</v>
      </c>
      <c r="AS1736">
        <f t="shared" si="681"/>
        <v>0</v>
      </c>
      <c r="AT1736">
        <f t="shared" si="682"/>
        <v>0</v>
      </c>
      <c r="AU1736">
        <f t="shared" si="683"/>
        <v>0</v>
      </c>
      <c r="AV1736">
        <f t="shared" si="684"/>
        <v>0</v>
      </c>
      <c r="AW1736">
        <f t="shared" si="685"/>
        <v>0</v>
      </c>
      <c r="AX1736">
        <f t="shared" si="686"/>
        <v>0</v>
      </c>
      <c r="AY1736">
        <f t="shared" si="687"/>
        <v>0</v>
      </c>
      <c r="AZ1736">
        <f t="shared" si="688"/>
        <v>0</v>
      </c>
      <c r="BA1736">
        <f t="shared" si="689"/>
        <v>0</v>
      </c>
      <c r="BB1736">
        <f t="shared" si="690"/>
        <v>0</v>
      </c>
      <c r="BC1736">
        <f t="shared" si="691"/>
        <v>0</v>
      </c>
      <c r="BD1736">
        <f t="shared" si="692"/>
        <v>0</v>
      </c>
      <c r="BE1736">
        <f t="shared" si="693"/>
        <v>0</v>
      </c>
      <c r="BF1736">
        <f t="shared" si="694"/>
        <v>0</v>
      </c>
    </row>
    <row r="1737" spans="1:58" ht="15" customHeight="1">
      <c r="A1737" s="405"/>
      <c r="B1737" s="6"/>
      <c r="C1737" s="9" t="s">
        <v>6734</v>
      </c>
      <c r="D1737" s="668" t="str">
        <f t="shared" si="695"/>
        <v/>
      </c>
      <c r="E1737" s="669"/>
      <c r="F1737" s="670"/>
      <c r="G1737" s="763" t="str">
        <f t="shared" si="696"/>
        <v/>
      </c>
      <c r="H1737" s="669"/>
      <c r="I1737" s="669"/>
      <c r="J1737" s="669"/>
      <c r="K1737" s="669"/>
      <c r="L1737" s="670"/>
      <c r="M1737" s="112"/>
      <c r="N1737" s="112"/>
      <c r="O1737" s="112"/>
      <c r="P1737" s="112"/>
      <c r="Q1737" s="112"/>
      <c r="R1737" s="112"/>
      <c r="S1737" s="112"/>
      <c r="T1737" s="112"/>
      <c r="U1737" s="112"/>
      <c r="V1737" s="112"/>
      <c r="W1737" s="112"/>
      <c r="X1737" s="112"/>
      <c r="Y1737" s="112"/>
      <c r="Z1737" s="112"/>
      <c r="AA1737" s="112"/>
      <c r="AB1737" s="112"/>
      <c r="AC1737" s="112"/>
      <c r="AD1737" s="112"/>
      <c r="AE1737" s="93"/>
      <c r="AI1737">
        <f t="shared" si="671"/>
        <v>0</v>
      </c>
      <c r="AJ1737">
        <f t="shared" si="672"/>
        <v>0</v>
      </c>
      <c r="AK1737">
        <f t="shared" si="673"/>
        <v>0</v>
      </c>
      <c r="AL1737">
        <f t="shared" si="674"/>
        <v>0</v>
      </c>
      <c r="AM1737">
        <f t="shared" si="675"/>
        <v>0</v>
      </c>
      <c r="AN1737">
        <f t="shared" si="676"/>
        <v>0</v>
      </c>
      <c r="AO1737">
        <f t="shared" si="677"/>
        <v>0</v>
      </c>
      <c r="AP1737">
        <f t="shared" si="678"/>
        <v>0</v>
      </c>
      <c r="AQ1737">
        <f t="shared" si="679"/>
        <v>0</v>
      </c>
      <c r="AR1737">
        <f t="shared" si="680"/>
        <v>0</v>
      </c>
      <c r="AS1737">
        <f t="shared" si="681"/>
        <v>0</v>
      </c>
      <c r="AT1737">
        <f t="shared" si="682"/>
        <v>0</v>
      </c>
      <c r="AU1737">
        <f t="shared" si="683"/>
        <v>0</v>
      </c>
      <c r="AV1737">
        <f t="shared" si="684"/>
        <v>0</v>
      </c>
      <c r="AW1737">
        <f t="shared" si="685"/>
        <v>0</v>
      </c>
      <c r="AX1737">
        <f t="shared" si="686"/>
        <v>0</v>
      </c>
      <c r="AY1737">
        <f t="shared" si="687"/>
        <v>0</v>
      </c>
      <c r="AZ1737">
        <f t="shared" si="688"/>
        <v>0</v>
      </c>
      <c r="BA1737">
        <f t="shared" si="689"/>
        <v>0</v>
      </c>
      <c r="BB1737">
        <f t="shared" si="690"/>
        <v>0</v>
      </c>
      <c r="BC1737">
        <f t="shared" si="691"/>
        <v>0</v>
      </c>
      <c r="BD1737">
        <f t="shared" si="692"/>
        <v>0</v>
      </c>
      <c r="BE1737">
        <f t="shared" si="693"/>
        <v>0</v>
      </c>
      <c r="BF1737">
        <f t="shared" si="694"/>
        <v>0</v>
      </c>
    </row>
    <row r="1738" spans="1:58" ht="15" customHeight="1">
      <c r="A1738" s="405"/>
      <c r="B1738" s="6"/>
      <c r="C1738" s="9" t="s">
        <v>6735</v>
      </c>
      <c r="D1738" s="668" t="str">
        <f t="shared" si="695"/>
        <v/>
      </c>
      <c r="E1738" s="669"/>
      <c r="F1738" s="670"/>
      <c r="G1738" s="763" t="str">
        <f t="shared" si="696"/>
        <v/>
      </c>
      <c r="H1738" s="669"/>
      <c r="I1738" s="669"/>
      <c r="J1738" s="669"/>
      <c r="K1738" s="669"/>
      <c r="L1738" s="670"/>
      <c r="M1738" s="112"/>
      <c r="N1738" s="112"/>
      <c r="O1738" s="112"/>
      <c r="P1738" s="112"/>
      <c r="Q1738" s="112"/>
      <c r="R1738" s="112"/>
      <c r="S1738" s="112"/>
      <c r="T1738" s="112"/>
      <c r="U1738" s="112"/>
      <c r="V1738" s="112"/>
      <c r="W1738" s="112"/>
      <c r="X1738" s="112"/>
      <c r="Y1738" s="112"/>
      <c r="Z1738" s="112"/>
      <c r="AA1738" s="112"/>
      <c r="AB1738" s="112"/>
      <c r="AC1738" s="112"/>
      <c r="AD1738" s="112"/>
      <c r="AE1738" s="93"/>
      <c r="AI1738">
        <f t="shared" si="671"/>
        <v>0</v>
      </c>
      <c r="AJ1738">
        <f t="shared" si="672"/>
        <v>0</v>
      </c>
      <c r="AK1738">
        <f t="shared" si="673"/>
        <v>0</v>
      </c>
      <c r="AL1738">
        <f t="shared" si="674"/>
        <v>0</v>
      </c>
      <c r="AM1738">
        <f t="shared" si="675"/>
        <v>0</v>
      </c>
      <c r="AN1738">
        <f t="shared" si="676"/>
        <v>0</v>
      </c>
      <c r="AO1738">
        <f t="shared" si="677"/>
        <v>0</v>
      </c>
      <c r="AP1738">
        <f t="shared" si="678"/>
        <v>0</v>
      </c>
      <c r="AQ1738">
        <f t="shared" si="679"/>
        <v>0</v>
      </c>
      <c r="AR1738">
        <f t="shared" si="680"/>
        <v>0</v>
      </c>
      <c r="AS1738">
        <f t="shared" si="681"/>
        <v>0</v>
      </c>
      <c r="AT1738">
        <f t="shared" si="682"/>
        <v>0</v>
      </c>
      <c r="AU1738">
        <f t="shared" si="683"/>
        <v>0</v>
      </c>
      <c r="AV1738">
        <f t="shared" si="684"/>
        <v>0</v>
      </c>
      <c r="AW1738">
        <f t="shared" si="685"/>
        <v>0</v>
      </c>
      <c r="AX1738">
        <f t="shared" si="686"/>
        <v>0</v>
      </c>
      <c r="AY1738">
        <f t="shared" si="687"/>
        <v>0</v>
      </c>
      <c r="AZ1738">
        <f t="shared" si="688"/>
        <v>0</v>
      </c>
      <c r="BA1738">
        <f t="shared" si="689"/>
        <v>0</v>
      </c>
      <c r="BB1738">
        <f t="shared" si="690"/>
        <v>0</v>
      </c>
      <c r="BC1738">
        <f t="shared" si="691"/>
        <v>0</v>
      </c>
      <c r="BD1738">
        <f t="shared" si="692"/>
        <v>0</v>
      </c>
      <c r="BE1738">
        <f t="shared" si="693"/>
        <v>0</v>
      </c>
      <c r="BF1738">
        <f t="shared" si="694"/>
        <v>0</v>
      </c>
    </row>
    <row r="1739" spans="1:58" ht="15" customHeight="1">
      <c r="A1739" s="405"/>
      <c r="B1739" s="6"/>
      <c r="C1739" s="9" t="s">
        <v>6736</v>
      </c>
      <c r="D1739" s="668" t="str">
        <f t="shared" si="695"/>
        <v/>
      </c>
      <c r="E1739" s="669"/>
      <c r="F1739" s="670"/>
      <c r="G1739" s="763" t="str">
        <f t="shared" si="696"/>
        <v/>
      </c>
      <c r="H1739" s="669"/>
      <c r="I1739" s="669"/>
      <c r="J1739" s="669"/>
      <c r="K1739" s="669"/>
      <c r="L1739" s="670"/>
      <c r="M1739" s="112"/>
      <c r="N1739" s="112"/>
      <c r="O1739" s="112"/>
      <c r="P1739" s="112"/>
      <c r="Q1739" s="112"/>
      <c r="R1739" s="112"/>
      <c r="S1739" s="112"/>
      <c r="T1739" s="112"/>
      <c r="U1739" s="112"/>
      <c r="V1739" s="112"/>
      <c r="W1739" s="112"/>
      <c r="X1739" s="112"/>
      <c r="Y1739" s="112"/>
      <c r="Z1739" s="112"/>
      <c r="AA1739" s="112"/>
      <c r="AB1739" s="112"/>
      <c r="AC1739" s="112"/>
      <c r="AD1739" s="112"/>
      <c r="AE1739" s="93"/>
      <c r="AI1739">
        <f t="shared" si="671"/>
        <v>0</v>
      </c>
      <c r="AJ1739">
        <f t="shared" si="672"/>
        <v>0</v>
      </c>
      <c r="AK1739">
        <f t="shared" si="673"/>
        <v>0</v>
      </c>
      <c r="AL1739">
        <f t="shared" si="674"/>
        <v>0</v>
      </c>
      <c r="AM1739">
        <f t="shared" si="675"/>
        <v>0</v>
      </c>
      <c r="AN1739">
        <f t="shared" si="676"/>
        <v>0</v>
      </c>
      <c r="AO1739">
        <f t="shared" si="677"/>
        <v>0</v>
      </c>
      <c r="AP1739">
        <f t="shared" si="678"/>
        <v>0</v>
      </c>
      <c r="AQ1739">
        <f t="shared" si="679"/>
        <v>0</v>
      </c>
      <c r="AR1739">
        <f t="shared" si="680"/>
        <v>0</v>
      </c>
      <c r="AS1739">
        <f t="shared" si="681"/>
        <v>0</v>
      </c>
      <c r="AT1739">
        <f t="shared" si="682"/>
        <v>0</v>
      </c>
      <c r="AU1739">
        <f t="shared" si="683"/>
        <v>0</v>
      </c>
      <c r="AV1739">
        <f t="shared" si="684"/>
        <v>0</v>
      </c>
      <c r="AW1739">
        <f t="shared" si="685"/>
        <v>0</v>
      </c>
      <c r="AX1739">
        <f t="shared" si="686"/>
        <v>0</v>
      </c>
      <c r="AY1739">
        <f t="shared" si="687"/>
        <v>0</v>
      </c>
      <c r="AZ1739">
        <f t="shared" si="688"/>
        <v>0</v>
      </c>
      <c r="BA1739">
        <f t="shared" si="689"/>
        <v>0</v>
      </c>
      <c r="BB1739">
        <f t="shared" si="690"/>
        <v>0</v>
      </c>
      <c r="BC1739">
        <f t="shared" si="691"/>
        <v>0</v>
      </c>
      <c r="BD1739">
        <f t="shared" si="692"/>
        <v>0</v>
      </c>
      <c r="BE1739">
        <f t="shared" si="693"/>
        <v>0</v>
      </c>
      <c r="BF1739">
        <f t="shared" si="694"/>
        <v>0</v>
      </c>
    </row>
    <row r="1740" spans="1:58" ht="15" customHeight="1">
      <c r="A1740" s="405"/>
      <c r="B1740" s="6"/>
      <c r="C1740" s="9" t="s">
        <v>6737</v>
      </c>
      <c r="D1740" s="668" t="str">
        <f t="shared" si="695"/>
        <v/>
      </c>
      <c r="E1740" s="669"/>
      <c r="F1740" s="670"/>
      <c r="G1740" s="763" t="str">
        <f t="shared" si="696"/>
        <v/>
      </c>
      <c r="H1740" s="669"/>
      <c r="I1740" s="669"/>
      <c r="J1740" s="669"/>
      <c r="K1740" s="669"/>
      <c r="L1740" s="670"/>
      <c r="M1740" s="112"/>
      <c r="N1740" s="112"/>
      <c r="O1740" s="112"/>
      <c r="P1740" s="112"/>
      <c r="Q1740" s="112"/>
      <c r="R1740" s="112"/>
      <c r="S1740" s="112"/>
      <c r="T1740" s="112"/>
      <c r="U1740" s="112"/>
      <c r="V1740" s="112"/>
      <c r="W1740" s="112"/>
      <c r="X1740" s="112"/>
      <c r="Y1740" s="112"/>
      <c r="Z1740" s="112"/>
      <c r="AA1740" s="112"/>
      <c r="AB1740" s="112"/>
      <c r="AC1740" s="112"/>
      <c r="AD1740" s="112"/>
      <c r="AE1740" s="93"/>
      <c r="AI1740">
        <f t="shared" si="671"/>
        <v>0</v>
      </c>
      <c r="AJ1740">
        <f t="shared" si="672"/>
        <v>0</v>
      </c>
      <c r="AK1740">
        <f t="shared" si="673"/>
        <v>0</v>
      </c>
      <c r="AL1740">
        <f t="shared" si="674"/>
        <v>0</v>
      </c>
      <c r="AM1740">
        <f t="shared" si="675"/>
        <v>0</v>
      </c>
      <c r="AN1740">
        <f t="shared" si="676"/>
        <v>0</v>
      </c>
      <c r="AO1740">
        <f t="shared" si="677"/>
        <v>0</v>
      </c>
      <c r="AP1740">
        <f t="shared" si="678"/>
        <v>0</v>
      </c>
      <c r="AQ1740">
        <f t="shared" si="679"/>
        <v>0</v>
      </c>
      <c r="AR1740">
        <f t="shared" si="680"/>
        <v>0</v>
      </c>
      <c r="AS1740">
        <f t="shared" si="681"/>
        <v>0</v>
      </c>
      <c r="AT1740">
        <f t="shared" si="682"/>
        <v>0</v>
      </c>
      <c r="AU1740">
        <f t="shared" si="683"/>
        <v>0</v>
      </c>
      <c r="AV1740">
        <f t="shared" si="684"/>
        <v>0</v>
      </c>
      <c r="AW1740">
        <f t="shared" si="685"/>
        <v>0</v>
      </c>
      <c r="AX1740">
        <f t="shared" si="686"/>
        <v>0</v>
      </c>
      <c r="AY1740">
        <f t="shared" si="687"/>
        <v>0</v>
      </c>
      <c r="AZ1740">
        <f t="shared" si="688"/>
        <v>0</v>
      </c>
      <c r="BA1740">
        <f t="shared" si="689"/>
        <v>0</v>
      </c>
      <c r="BB1740">
        <f t="shared" si="690"/>
        <v>0</v>
      </c>
      <c r="BC1740">
        <f t="shared" si="691"/>
        <v>0</v>
      </c>
      <c r="BD1740">
        <f t="shared" si="692"/>
        <v>0</v>
      </c>
      <c r="BE1740">
        <f t="shared" si="693"/>
        <v>0</v>
      </c>
      <c r="BF1740">
        <f t="shared" si="694"/>
        <v>0</v>
      </c>
    </row>
    <row r="1741" spans="1:58" ht="15" customHeight="1">
      <c r="A1741" s="405"/>
      <c r="B1741" s="6"/>
      <c r="C1741" s="9" t="s">
        <v>6738</v>
      </c>
      <c r="D1741" s="668" t="str">
        <f t="shared" si="695"/>
        <v/>
      </c>
      <c r="E1741" s="669"/>
      <c r="F1741" s="670"/>
      <c r="G1741" s="763" t="str">
        <f t="shared" si="696"/>
        <v/>
      </c>
      <c r="H1741" s="669"/>
      <c r="I1741" s="669"/>
      <c r="J1741" s="669"/>
      <c r="K1741" s="669"/>
      <c r="L1741" s="670"/>
      <c r="M1741" s="112"/>
      <c r="N1741" s="112"/>
      <c r="O1741" s="112"/>
      <c r="P1741" s="112"/>
      <c r="Q1741" s="112"/>
      <c r="R1741" s="112"/>
      <c r="S1741" s="112"/>
      <c r="T1741" s="112"/>
      <c r="U1741" s="112"/>
      <c r="V1741" s="112"/>
      <c r="W1741" s="112"/>
      <c r="X1741" s="112"/>
      <c r="Y1741" s="112"/>
      <c r="Z1741" s="112"/>
      <c r="AA1741" s="112"/>
      <c r="AB1741" s="112"/>
      <c r="AC1741" s="112"/>
      <c r="AD1741" s="112"/>
      <c r="AE1741" s="93"/>
      <c r="AI1741">
        <f t="shared" si="671"/>
        <v>0</v>
      </c>
      <c r="AJ1741">
        <f t="shared" si="672"/>
        <v>0</v>
      </c>
      <c r="AK1741">
        <f t="shared" si="673"/>
        <v>0</v>
      </c>
      <c r="AL1741">
        <f t="shared" si="674"/>
        <v>0</v>
      </c>
      <c r="AM1741">
        <f t="shared" si="675"/>
        <v>0</v>
      </c>
      <c r="AN1741">
        <f t="shared" si="676"/>
        <v>0</v>
      </c>
      <c r="AO1741">
        <f t="shared" si="677"/>
        <v>0</v>
      </c>
      <c r="AP1741">
        <f t="shared" si="678"/>
        <v>0</v>
      </c>
      <c r="AQ1741">
        <f t="shared" si="679"/>
        <v>0</v>
      </c>
      <c r="AR1741">
        <f t="shared" si="680"/>
        <v>0</v>
      </c>
      <c r="AS1741">
        <f t="shared" si="681"/>
        <v>0</v>
      </c>
      <c r="AT1741">
        <f t="shared" si="682"/>
        <v>0</v>
      </c>
      <c r="AU1741">
        <f t="shared" si="683"/>
        <v>0</v>
      </c>
      <c r="AV1741">
        <f t="shared" si="684"/>
        <v>0</v>
      </c>
      <c r="AW1741">
        <f t="shared" si="685"/>
        <v>0</v>
      </c>
      <c r="AX1741">
        <f t="shared" si="686"/>
        <v>0</v>
      </c>
      <c r="AY1741">
        <f t="shared" si="687"/>
        <v>0</v>
      </c>
      <c r="AZ1741">
        <f t="shared" si="688"/>
        <v>0</v>
      </c>
      <c r="BA1741">
        <f t="shared" si="689"/>
        <v>0</v>
      </c>
      <c r="BB1741">
        <f t="shared" si="690"/>
        <v>0</v>
      </c>
      <c r="BC1741">
        <f t="shared" si="691"/>
        <v>0</v>
      </c>
      <c r="BD1741">
        <f t="shared" si="692"/>
        <v>0</v>
      </c>
      <c r="BE1741">
        <f t="shared" si="693"/>
        <v>0</v>
      </c>
      <c r="BF1741">
        <f t="shared" si="694"/>
        <v>0</v>
      </c>
    </row>
    <row r="1742" spans="1:58" ht="15" customHeight="1">
      <c r="A1742" s="405"/>
      <c r="B1742" s="6"/>
      <c r="C1742" s="9" t="s">
        <v>6739</v>
      </c>
      <c r="D1742" s="668" t="str">
        <f t="shared" si="695"/>
        <v/>
      </c>
      <c r="E1742" s="669"/>
      <c r="F1742" s="670"/>
      <c r="G1742" s="763" t="str">
        <f t="shared" si="696"/>
        <v/>
      </c>
      <c r="H1742" s="669"/>
      <c r="I1742" s="669"/>
      <c r="J1742" s="669"/>
      <c r="K1742" s="669"/>
      <c r="L1742" s="670"/>
      <c r="M1742" s="112"/>
      <c r="N1742" s="112"/>
      <c r="O1742" s="112"/>
      <c r="P1742" s="112"/>
      <c r="Q1742" s="112"/>
      <c r="R1742" s="112"/>
      <c r="S1742" s="112"/>
      <c r="T1742" s="112"/>
      <c r="U1742" s="112"/>
      <c r="V1742" s="112"/>
      <c r="W1742" s="112"/>
      <c r="X1742" s="112"/>
      <c r="Y1742" s="112"/>
      <c r="Z1742" s="112"/>
      <c r="AA1742" s="112"/>
      <c r="AB1742" s="112"/>
      <c r="AC1742" s="112"/>
      <c r="AD1742" s="112"/>
      <c r="AE1742" s="93"/>
      <c r="AI1742">
        <f t="shared" si="671"/>
        <v>0</v>
      </c>
      <c r="AJ1742">
        <f t="shared" si="672"/>
        <v>0</v>
      </c>
      <c r="AK1742">
        <f t="shared" si="673"/>
        <v>0</v>
      </c>
      <c r="AL1742">
        <f t="shared" si="674"/>
        <v>0</v>
      </c>
      <c r="AM1742">
        <f t="shared" si="675"/>
        <v>0</v>
      </c>
      <c r="AN1742">
        <f t="shared" si="676"/>
        <v>0</v>
      </c>
      <c r="AO1742">
        <f t="shared" si="677"/>
        <v>0</v>
      </c>
      <c r="AP1742">
        <f t="shared" si="678"/>
        <v>0</v>
      </c>
      <c r="AQ1742">
        <f t="shared" si="679"/>
        <v>0</v>
      </c>
      <c r="AR1742">
        <f t="shared" si="680"/>
        <v>0</v>
      </c>
      <c r="AS1742">
        <f t="shared" si="681"/>
        <v>0</v>
      </c>
      <c r="AT1742">
        <f t="shared" si="682"/>
        <v>0</v>
      </c>
      <c r="AU1742">
        <f t="shared" si="683"/>
        <v>0</v>
      </c>
      <c r="AV1742">
        <f t="shared" si="684"/>
        <v>0</v>
      </c>
      <c r="AW1742">
        <f t="shared" si="685"/>
        <v>0</v>
      </c>
      <c r="AX1742">
        <f t="shared" si="686"/>
        <v>0</v>
      </c>
      <c r="AY1742">
        <f t="shared" si="687"/>
        <v>0</v>
      </c>
      <c r="AZ1742">
        <f t="shared" si="688"/>
        <v>0</v>
      </c>
      <c r="BA1742">
        <f t="shared" si="689"/>
        <v>0</v>
      </c>
      <c r="BB1742">
        <f t="shared" si="690"/>
        <v>0</v>
      </c>
      <c r="BC1742">
        <f t="shared" si="691"/>
        <v>0</v>
      </c>
      <c r="BD1742">
        <f t="shared" si="692"/>
        <v>0</v>
      </c>
      <c r="BE1742">
        <f t="shared" si="693"/>
        <v>0</v>
      </c>
      <c r="BF1742">
        <f t="shared" si="694"/>
        <v>0</v>
      </c>
    </row>
    <row r="1743" spans="1:58" ht="15" customHeight="1">
      <c r="A1743" s="405"/>
      <c r="B1743" s="6"/>
      <c r="C1743" s="9" t="s">
        <v>6740</v>
      </c>
      <c r="D1743" s="668" t="str">
        <f t="shared" si="695"/>
        <v/>
      </c>
      <c r="E1743" s="669"/>
      <c r="F1743" s="670"/>
      <c r="G1743" s="763" t="str">
        <f t="shared" si="696"/>
        <v/>
      </c>
      <c r="H1743" s="669"/>
      <c r="I1743" s="669"/>
      <c r="J1743" s="669"/>
      <c r="K1743" s="669"/>
      <c r="L1743" s="670"/>
      <c r="M1743" s="112"/>
      <c r="N1743" s="112"/>
      <c r="O1743" s="112"/>
      <c r="P1743" s="112"/>
      <c r="Q1743" s="112"/>
      <c r="R1743" s="112"/>
      <c r="S1743" s="112"/>
      <c r="T1743" s="112"/>
      <c r="U1743" s="112"/>
      <c r="V1743" s="112"/>
      <c r="W1743" s="112"/>
      <c r="X1743" s="112"/>
      <c r="Y1743" s="112"/>
      <c r="Z1743" s="112"/>
      <c r="AA1743" s="112"/>
      <c r="AB1743" s="112"/>
      <c r="AC1743" s="112"/>
      <c r="AD1743" s="112"/>
      <c r="AE1743" s="93"/>
      <c r="AI1743">
        <f t="shared" si="671"/>
        <v>0</v>
      </c>
      <c r="AJ1743">
        <f t="shared" si="672"/>
        <v>0</v>
      </c>
      <c r="AK1743">
        <f t="shared" si="673"/>
        <v>0</v>
      </c>
      <c r="AL1743">
        <f t="shared" si="674"/>
        <v>0</v>
      </c>
      <c r="AM1743">
        <f t="shared" si="675"/>
        <v>0</v>
      </c>
      <c r="AN1743">
        <f t="shared" si="676"/>
        <v>0</v>
      </c>
      <c r="AO1743">
        <f t="shared" si="677"/>
        <v>0</v>
      </c>
      <c r="AP1743">
        <f t="shared" si="678"/>
        <v>0</v>
      </c>
      <c r="AQ1743">
        <f t="shared" si="679"/>
        <v>0</v>
      </c>
      <c r="AR1743">
        <f t="shared" si="680"/>
        <v>0</v>
      </c>
      <c r="AS1743">
        <f t="shared" si="681"/>
        <v>0</v>
      </c>
      <c r="AT1743">
        <f t="shared" si="682"/>
        <v>0</v>
      </c>
      <c r="AU1743">
        <f t="shared" si="683"/>
        <v>0</v>
      </c>
      <c r="AV1743">
        <f t="shared" si="684"/>
        <v>0</v>
      </c>
      <c r="AW1743">
        <f t="shared" si="685"/>
        <v>0</v>
      </c>
      <c r="AX1743">
        <f t="shared" si="686"/>
        <v>0</v>
      </c>
      <c r="AY1743">
        <f t="shared" si="687"/>
        <v>0</v>
      </c>
      <c r="AZ1743">
        <f t="shared" si="688"/>
        <v>0</v>
      </c>
      <c r="BA1743">
        <f t="shared" si="689"/>
        <v>0</v>
      </c>
      <c r="BB1743">
        <f t="shared" si="690"/>
        <v>0</v>
      </c>
      <c r="BC1743">
        <f t="shared" si="691"/>
        <v>0</v>
      </c>
      <c r="BD1743">
        <f t="shared" si="692"/>
        <v>0</v>
      </c>
      <c r="BE1743">
        <f t="shared" si="693"/>
        <v>0</v>
      </c>
      <c r="BF1743">
        <f t="shared" si="694"/>
        <v>0</v>
      </c>
    </row>
    <row r="1744" spans="1:58" ht="15" customHeight="1">
      <c r="A1744" s="405"/>
      <c r="B1744" s="6"/>
      <c r="C1744" s="9" t="s">
        <v>6741</v>
      </c>
      <c r="D1744" s="668" t="str">
        <f t="shared" si="695"/>
        <v/>
      </c>
      <c r="E1744" s="669"/>
      <c r="F1744" s="670"/>
      <c r="G1744" s="763" t="str">
        <f t="shared" si="696"/>
        <v/>
      </c>
      <c r="H1744" s="669"/>
      <c r="I1744" s="669"/>
      <c r="J1744" s="669"/>
      <c r="K1744" s="669"/>
      <c r="L1744" s="670"/>
      <c r="M1744" s="112"/>
      <c r="N1744" s="112"/>
      <c r="O1744" s="112"/>
      <c r="P1744" s="112"/>
      <c r="Q1744" s="112"/>
      <c r="R1744" s="112"/>
      <c r="S1744" s="112"/>
      <c r="T1744" s="112"/>
      <c r="U1744" s="112"/>
      <c r="V1744" s="112"/>
      <c r="W1744" s="112"/>
      <c r="X1744" s="112"/>
      <c r="Y1744" s="112"/>
      <c r="Z1744" s="112"/>
      <c r="AA1744" s="112"/>
      <c r="AB1744" s="112"/>
      <c r="AC1744" s="112"/>
      <c r="AD1744" s="112"/>
      <c r="AE1744" s="93"/>
      <c r="AI1744">
        <f t="shared" si="671"/>
        <v>0</v>
      </c>
      <c r="AJ1744">
        <f t="shared" si="672"/>
        <v>0</v>
      </c>
      <c r="AK1744">
        <f t="shared" si="673"/>
        <v>0</v>
      </c>
      <c r="AL1744">
        <f t="shared" si="674"/>
        <v>0</v>
      </c>
      <c r="AM1744">
        <f t="shared" si="675"/>
        <v>0</v>
      </c>
      <c r="AN1744">
        <f t="shared" si="676"/>
        <v>0</v>
      </c>
      <c r="AO1744">
        <f t="shared" si="677"/>
        <v>0</v>
      </c>
      <c r="AP1744">
        <f t="shared" si="678"/>
        <v>0</v>
      </c>
      <c r="AQ1744">
        <f t="shared" si="679"/>
        <v>0</v>
      </c>
      <c r="AR1744">
        <f t="shared" si="680"/>
        <v>0</v>
      </c>
      <c r="AS1744">
        <f t="shared" si="681"/>
        <v>0</v>
      </c>
      <c r="AT1744">
        <f t="shared" si="682"/>
        <v>0</v>
      </c>
      <c r="AU1744">
        <f t="shared" si="683"/>
        <v>0</v>
      </c>
      <c r="AV1744">
        <f t="shared" si="684"/>
        <v>0</v>
      </c>
      <c r="AW1744">
        <f t="shared" si="685"/>
        <v>0</v>
      </c>
      <c r="AX1744">
        <f t="shared" si="686"/>
        <v>0</v>
      </c>
      <c r="AY1744">
        <f t="shared" si="687"/>
        <v>0</v>
      </c>
      <c r="AZ1744">
        <f t="shared" si="688"/>
        <v>0</v>
      </c>
      <c r="BA1744">
        <f t="shared" si="689"/>
        <v>0</v>
      </c>
      <c r="BB1744">
        <f t="shared" si="690"/>
        <v>0</v>
      </c>
      <c r="BC1744">
        <f t="shared" si="691"/>
        <v>0</v>
      </c>
      <c r="BD1744">
        <f t="shared" si="692"/>
        <v>0</v>
      </c>
      <c r="BE1744">
        <f t="shared" si="693"/>
        <v>0</v>
      </c>
      <c r="BF1744">
        <f t="shared" si="694"/>
        <v>0</v>
      </c>
    </row>
    <row r="1745" spans="1:58" ht="15" customHeight="1">
      <c r="A1745" s="405"/>
      <c r="B1745" s="6"/>
      <c r="C1745" s="9" t="s">
        <v>6742</v>
      </c>
      <c r="D1745" s="668" t="str">
        <f t="shared" si="695"/>
        <v/>
      </c>
      <c r="E1745" s="669"/>
      <c r="F1745" s="670"/>
      <c r="G1745" s="763" t="str">
        <f t="shared" si="696"/>
        <v/>
      </c>
      <c r="H1745" s="669"/>
      <c r="I1745" s="669"/>
      <c r="J1745" s="669"/>
      <c r="K1745" s="669"/>
      <c r="L1745" s="670"/>
      <c r="M1745" s="112"/>
      <c r="N1745" s="112"/>
      <c r="O1745" s="112"/>
      <c r="P1745" s="112"/>
      <c r="Q1745" s="112"/>
      <c r="R1745" s="112"/>
      <c r="S1745" s="112"/>
      <c r="T1745" s="112"/>
      <c r="U1745" s="112"/>
      <c r="V1745" s="112"/>
      <c r="W1745" s="112"/>
      <c r="X1745" s="112"/>
      <c r="Y1745" s="112"/>
      <c r="Z1745" s="112"/>
      <c r="AA1745" s="112"/>
      <c r="AB1745" s="112"/>
      <c r="AC1745" s="112"/>
      <c r="AD1745" s="112"/>
      <c r="AE1745" s="93"/>
      <c r="AI1745">
        <f t="shared" si="671"/>
        <v>0</v>
      </c>
      <c r="AJ1745">
        <f t="shared" si="672"/>
        <v>0</v>
      </c>
      <c r="AK1745">
        <f t="shared" si="673"/>
        <v>0</v>
      </c>
      <c r="AL1745">
        <f t="shared" si="674"/>
        <v>0</v>
      </c>
      <c r="AM1745">
        <f t="shared" si="675"/>
        <v>0</v>
      </c>
      <c r="AN1745">
        <f t="shared" si="676"/>
        <v>0</v>
      </c>
      <c r="AO1745">
        <f t="shared" si="677"/>
        <v>0</v>
      </c>
      <c r="AP1745">
        <f t="shared" si="678"/>
        <v>0</v>
      </c>
      <c r="AQ1745">
        <f t="shared" si="679"/>
        <v>0</v>
      </c>
      <c r="AR1745">
        <f t="shared" si="680"/>
        <v>0</v>
      </c>
      <c r="AS1745">
        <f t="shared" si="681"/>
        <v>0</v>
      </c>
      <c r="AT1745">
        <f t="shared" si="682"/>
        <v>0</v>
      </c>
      <c r="AU1745">
        <f t="shared" si="683"/>
        <v>0</v>
      </c>
      <c r="AV1745">
        <f t="shared" si="684"/>
        <v>0</v>
      </c>
      <c r="AW1745">
        <f t="shared" si="685"/>
        <v>0</v>
      </c>
      <c r="AX1745">
        <f t="shared" si="686"/>
        <v>0</v>
      </c>
      <c r="AY1745">
        <f t="shared" si="687"/>
        <v>0</v>
      </c>
      <c r="AZ1745">
        <f t="shared" si="688"/>
        <v>0</v>
      </c>
      <c r="BA1745">
        <f t="shared" si="689"/>
        <v>0</v>
      </c>
      <c r="BB1745">
        <f t="shared" si="690"/>
        <v>0</v>
      </c>
      <c r="BC1745">
        <f t="shared" si="691"/>
        <v>0</v>
      </c>
      <c r="BD1745">
        <f t="shared" si="692"/>
        <v>0</v>
      </c>
      <c r="BE1745">
        <f t="shared" si="693"/>
        <v>0</v>
      </c>
      <c r="BF1745">
        <f t="shared" si="694"/>
        <v>0</v>
      </c>
    </row>
    <row r="1746" spans="1:58" ht="15" customHeight="1">
      <c r="A1746" s="405"/>
      <c r="B1746" s="6"/>
      <c r="C1746" s="9" t="s">
        <v>6743</v>
      </c>
      <c r="D1746" s="668" t="str">
        <f t="shared" si="695"/>
        <v/>
      </c>
      <c r="E1746" s="669"/>
      <c r="F1746" s="670"/>
      <c r="G1746" s="763" t="str">
        <f t="shared" si="696"/>
        <v/>
      </c>
      <c r="H1746" s="669"/>
      <c r="I1746" s="669"/>
      <c r="J1746" s="669"/>
      <c r="K1746" s="669"/>
      <c r="L1746" s="670"/>
      <c r="M1746" s="112"/>
      <c r="N1746" s="112"/>
      <c r="O1746" s="112"/>
      <c r="P1746" s="112"/>
      <c r="Q1746" s="112"/>
      <c r="R1746" s="112"/>
      <c r="S1746" s="112"/>
      <c r="T1746" s="112"/>
      <c r="U1746" s="112"/>
      <c r="V1746" s="112"/>
      <c r="W1746" s="112"/>
      <c r="X1746" s="112"/>
      <c r="Y1746" s="112"/>
      <c r="Z1746" s="112"/>
      <c r="AA1746" s="112"/>
      <c r="AB1746" s="112"/>
      <c r="AC1746" s="112"/>
      <c r="AD1746" s="112"/>
      <c r="AE1746" s="93"/>
      <c r="AI1746">
        <f t="shared" si="671"/>
        <v>0</v>
      </c>
      <c r="AJ1746">
        <f t="shared" si="672"/>
        <v>0</v>
      </c>
      <c r="AK1746">
        <f t="shared" si="673"/>
        <v>0</v>
      </c>
      <c r="AL1746">
        <f t="shared" si="674"/>
        <v>0</v>
      </c>
      <c r="AM1746">
        <f t="shared" si="675"/>
        <v>0</v>
      </c>
      <c r="AN1746">
        <f t="shared" si="676"/>
        <v>0</v>
      </c>
      <c r="AO1746">
        <f t="shared" si="677"/>
        <v>0</v>
      </c>
      <c r="AP1746">
        <f t="shared" si="678"/>
        <v>0</v>
      </c>
      <c r="AQ1746">
        <f t="shared" si="679"/>
        <v>0</v>
      </c>
      <c r="AR1746">
        <f t="shared" si="680"/>
        <v>0</v>
      </c>
      <c r="AS1746">
        <f t="shared" si="681"/>
        <v>0</v>
      </c>
      <c r="AT1746">
        <f t="shared" si="682"/>
        <v>0</v>
      </c>
      <c r="AU1746">
        <f t="shared" si="683"/>
        <v>0</v>
      </c>
      <c r="AV1746">
        <f t="shared" si="684"/>
        <v>0</v>
      </c>
      <c r="AW1746">
        <f t="shared" si="685"/>
        <v>0</v>
      </c>
      <c r="AX1746">
        <f t="shared" si="686"/>
        <v>0</v>
      </c>
      <c r="AY1746">
        <f t="shared" si="687"/>
        <v>0</v>
      </c>
      <c r="AZ1746">
        <f t="shared" si="688"/>
        <v>0</v>
      </c>
      <c r="BA1746">
        <f t="shared" si="689"/>
        <v>0</v>
      </c>
      <c r="BB1746">
        <f t="shared" si="690"/>
        <v>0</v>
      </c>
      <c r="BC1746">
        <f t="shared" si="691"/>
        <v>0</v>
      </c>
      <c r="BD1746">
        <f t="shared" si="692"/>
        <v>0</v>
      </c>
      <c r="BE1746">
        <f t="shared" si="693"/>
        <v>0</v>
      </c>
      <c r="BF1746">
        <f t="shared" si="694"/>
        <v>0</v>
      </c>
    </row>
    <row r="1747" spans="1:58" ht="15" customHeight="1">
      <c r="A1747" s="405"/>
      <c r="B1747" s="6"/>
      <c r="C1747" s="9" t="s">
        <v>6744</v>
      </c>
      <c r="D1747" s="668" t="str">
        <f t="shared" si="695"/>
        <v/>
      </c>
      <c r="E1747" s="669"/>
      <c r="F1747" s="670"/>
      <c r="G1747" s="763" t="str">
        <f t="shared" si="696"/>
        <v/>
      </c>
      <c r="H1747" s="669"/>
      <c r="I1747" s="669"/>
      <c r="J1747" s="669"/>
      <c r="K1747" s="669"/>
      <c r="L1747" s="670"/>
      <c r="M1747" s="112"/>
      <c r="N1747" s="112"/>
      <c r="O1747" s="112"/>
      <c r="P1747" s="112"/>
      <c r="Q1747" s="112"/>
      <c r="R1747" s="112"/>
      <c r="S1747" s="112"/>
      <c r="T1747" s="112"/>
      <c r="U1747" s="112"/>
      <c r="V1747" s="112"/>
      <c r="W1747" s="112"/>
      <c r="X1747" s="112"/>
      <c r="Y1747" s="112"/>
      <c r="Z1747" s="112"/>
      <c r="AA1747" s="112"/>
      <c r="AB1747" s="112"/>
      <c r="AC1747" s="112"/>
      <c r="AD1747" s="112"/>
      <c r="AE1747" s="93"/>
      <c r="AI1747">
        <f t="shared" si="671"/>
        <v>0</v>
      </c>
      <c r="AJ1747">
        <f t="shared" si="672"/>
        <v>0</v>
      </c>
      <c r="AK1747">
        <f t="shared" si="673"/>
        <v>0</v>
      </c>
      <c r="AL1747">
        <f t="shared" si="674"/>
        <v>0</v>
      </c>
      <c r="AM1747">
        <f t="shared" si="675"/>
        <v>0</v>
      </c>
      <c r="AN1747">
        <f t="shared" si="676"/>
        <v>0</v>
      </c>
      <c r="AO1747">
        <f t="shared" si="677"/>
        <v>0</v>
      </c>
      <c r="AP1747">
        <f t="shared" si="678"/>
        <v>0</v>
      </c>
      <c r="AQ1747">
        <f t="shared" si="679"/>
        <v>0</v>
      </c>
      <c r="AR1747">
        <f t="shared" si="680"/>
        <v>0</v>
      </c>
      <c r="AS1747">
        <f t="shared" si="681"/>
        <v>0</v>
      </c>
      <c r="AT1747">
        <f t="shared" si="682"/>
        <v>0</v>
      </c>
      <c r="AU1747">
        <f t="shared" si="683"/>
        <v>0</v>
      </c>
      <c r="AV1747">
        <f t="shared" si="684"/>
        <v>0</v>
      </c>
      <c r="AW1747">
        <f t="shared" si="685"/>
        <v>0</v>
      </c>
      <c r="AX1747">
        <f t="shared" si="686"/>
        <v>0</v>
      </c>
      <c r="AY1747">
        <f t="shared" si="687"/>
        <v>0</v>
      </c>
      <c r="AZ1747">
        <f t="shared" si="688"/>
        <v>0</v>
      </c>
      <c r="BA1747">
        <f t="shared" si="689"/>
        <v>0</v>
      </c>
      <c r="BB1747">
        <f t="shared" si="690"/>
        <v>0</v>
      </c>
      <c r="BC1747">
        <f t="shared" si="691"/>
        <v>0</v>
      </c>
      <c r="BD1747">
        <f t="shared" si="692"/>
        <v>0</v>
      </c>
      <c r="BE1747">
        <f t="shared" si="693"/>
        <v>0</v>
      </c>
      <c r="BF1747">
        <f t="shared" si="694"/>
        <v>0</v>
      </c>
    </row>
    <row r="1748" spans="1:58" ht="15" customHeight="1">
      <c r="A1748" s="405"/>
      <c r="B1748" s="6"/>
      <c r="C1748" s="9" t="s">
        <v>6745</v>
      </c>
      <c r="D1748" s="668" t="str">
        <f t="shared" si="695"/>
        <v/>
      </c>
      <c r="E1748" s="669"/>
      <c r="F1748" s="670"/>
      <c r="G1748" s="763" t="str">
        <f t="shared" si="696"/>
        <v/>
      </c>
      <c r="H1748" s="669"/>
      <c r="I1748" s="669"/>
      <c r="J1748" s="669"/>
      <c r="K1748" s="669"/>
      <c r="L1748" s="670"/>
      <c r="M1748" s="112"/>
      <c r="N1748" s="112"/>
      <c r="O1748" s="112"/>
      <c r="P1748" s="112"/>
      <c r="Q1748" s="112"/>
      <c r="R1748" s="112"/>
      <c r="S1748" s="112"/>
      <c r="T1748" s="112"/>
      <c r="U1748" s="112"/>
      <c r="V1748" s="112"/>
      <c r="W1748" s="112"/>
      <c r="X1748" s="112"/>
      <c r="Y1748" s="112"/>
      <c r="Z1748" s="112"/>
      <c r="AA1748" s="112"/>
      <c r="AB1748" s="112"/>
      <c r="AC1748" s="112"/>
      <c r="AD1748" s="112"/>
      <c r="AE1748" s="93"/>
      <c r="AI1748">
        <f t="shared" si="671"/>
        <v>0</v>
      </c>
      <c r="AJ1748">
        <f t="shared" si="672"/>
        <v>0</v>
      </c>
      <c r="AK1748">
        <f t="shared" si="673"/>
        <v>0</v>
      </c>
      <c r="AL1748">
        <f t="shared" si="674"/>
        <v>0</v>
      </c>
      <c r="AM1748">
        <f t="shared" si="675"/>
        <v>0</v>
      </c>
      <c r="AN1748">
        <f t="shared" si="676"/>
        <v>0</v>
      </c>
      <c r="AO1748">
        <f t="shared" si="677"/>
        <v>0</v>
      </c>
      <c r="AP1748">
        <f t="shared" si="678"/>
        <v>0</v>
      </c>
      <c r="AQ1748">
        <f t="shared" si="679"/>
        <v>0</v>
      </c>
      <c r="AR1748">
        <f t="shared" si="680"/>
        <v>0</v>
      </c>
      <c r="AS1748">
        <f t="shared" si="681"/>
        <v>0</v>
      </c>
      <c r="AT1748">
        <f t="shared" si="682"/>
        <v>0</v>
      </c>
      <c r="AU1748">
        <f t="shared" si="683"/>
        <v>0</v>
      </c>
      <c r="AV1748">
        <f t="shared" si="684"/>
        <v>0</v>
      </c>
      <c r="AW1748">
        <f t="shared" si="685"/>
        <v>0</v>
      </c>
      <c r="AX1748">
        <f t="shared" si="686"/>
        <v>0</v>
      </c>
      <c r="AY1748">
        <f t="shared" si="687"/>
        <v>0</v>
      </c>
      <c r="AZ1748">
        <f t="shared" si="688"/>
        <v>0</v>
      </c>
      <c r="BA1748">
        <f t="shared" si="689"/>
        <v>0</v>
      </c>
      <c r="BB1748">
        <f t="shared" si="690"/>
        <v>0</v>
      </c>
      <c r="BC1748">
        <f t="shared" si="691"/>
        <v>0</v>
      </c>
      <c r="BD1748">
        <f t="shared" si="692"/>
        <v>0</v>
      </c>
      <c r="BE1748">
        <f t="shared" si="693"/>
        <v>0</v>
      </c>
      <c r="BF1748">
        <f t="shared" si="694"/>
        <v>0</v>
      </c>
    </row>
    <row r="1749" spans="1:58" ht="15" customHeight="1">
      <c r="A1749" s="405"/>
      <c r="B1749" s="6"/>
      <c r="C1749" s="9" t="s">
        <v>6746</v>
      </c>
      <c r="D1749" s="668" t="str">
        <f t="shared" si="695"/>
        <v/>
      </c>
      <c r="E1749" s="669"/>
      <c r="F1749" s="670"/>
      <c r="G1749" s="763" t="str">
        <f t="shared" si="696"/>
        <v/>
      </c>
      <c r="H1749" s="669"/>
      <c r="I1749" s="669"/>
      <c r="J1749" s="669"/>
      <c r="K1749" s="669"/>
      <c r="L1749" s="670"/>
      <c r="M1749" s="112"/>
      <c r="N1749" s="112"/>
      <c r="O1749" s="112"/>
      <c r="P1749" s="112"/>
      <c r="Q1749" s="112"/>
      <c r="R1749" s="112"/>
      <c r="S1749" s="112"/>
      <c r="T1749" s="112"/>
      <c r="U1749" s="112"/>
      <c r="V1749" s="112"/>
      <c r="W1749" s="112"/>
      <c r="X1749" s="112"/>
      <c r="Y1749" s="112"/>
      <c r="Z1749" s="112"/>
      <c r="AA1749" s="112"/>
      <c r="AB1749" s="112"/>
      <c r="AC1749" s="112"/>
      <c r="AD1749" s="112"/>
      <c r="AE1749" s="93"/>
      <c r="AI1749">
        <f t="shared" si="671"/>
        <v>0</v>
      </c>
      <c r="AJ1749">
        <f t="shared" si="672"/>
        <v>0</v>
      </c>
      <c r="AK1749">
        <f t="shared" si="673"/>
        <v>0</v>
      </c>
      <c r="AL1749">
        <f t="shared" si="674"/>
        <v>0</v>
      </c>
      <c r="AM1749">
        <f t="shared" si="675"/>
        <v>0</v>
      </c>
      <c r="AN1749">
        <f t="shared" si="676"/>
        <v>0</v>
      </c>
      <c r="AO1749">
        <f t="shared" si="677"/>
        <v>0</v>
      </c>
      <c r="AP1749">
        <f t="shared" si="678"/>
        <v>0</v>
      </c>
      <c r="AQ1749">
        <f t="shared" si="679"/>
        <v>0</v>
      </c>
      <c r="AR1749">
        <f t="shared" si="680"/>
        <v>0</v>
      </c>
      <c r="AS1749">
        <f t="shared" si="681"/>
        <v>0</v>
      </c>
      <c r="AT1749">
        <f t="shared" si="682"/>
        <v>0</v>
      </c>
      <c r="AU1749">
        <f t="shared" si="683"/>
        <v>0</v>
      </c>
      <c r="AV1749">
        <f t="shared" si="684"/>
        <v>0</v>
      </c>
      <c r="AW1749">
        <f t="shared" si="685"/>
        <v>0</v>
      </c>
      <c r="AX1749">
        <f t="shared" si="686"/>
        <v>0</v>
      </c>
      <c r="AY1749">
        <f t="shared" si="687"/>
        <v>0</v>
      </c>
      <c r="AZ1749">
        <f t="shared" si="688"/>
        <v>0</v>
      </c>
      <c r="BA1749">
        <f t="shared" si="689"/>
        <v>0</v>
      </c>
      <c r="BB1749">
        <f t="shared" si="690"/>
        <v>0</v>
      </c>
      <c r="BC1749">
        <f t="shared" si="691"/>
        <v>0</v>
      </c>
      <c r="BD1749">
        <f t="shared" si="692"/>
        <v>0</v>
      </c>
      <c r="BE1749">
        <f t="shared" si="693"/>
        <v>0</v>
      </c>
      <c r="BF1749">
        <f t="shared" si="694"/>
        <v>0</v>
      </c>
    </row>
    <row r="1750" spans="1:58" ht="15" customHeight="1">
      <c r="A1750" s="405"/>
      <c r="B1750" s="6"/>
      <c r="C1750" s="9" t="s">
        <v>6747</v>
      </c>
      <c r="D1750" s="668" t="str">
        <f t="shared" si="695"/>
        <v/>
      </c>
      <c r="E1750" s="669"/>
      <c r="F1750" s="670"/>
      <c r="G1750" s="763" t="str">
        <f t="shared" si="696"/>
        <v/>
      </c>
      <c r="H1750" s="669"/>
      <c r="I1750" s="669"/>
      <c r="J1750" s="669"/>
      <c r="K1750" s="669"/>
      <c r="L1750" s="670"/>
      <c r="M1750" s="112"/>
      <c r="N1750" s="112"/>
      <c r="O1750" s="112"/>
      <c r="P1750" s="112"/>
      <c r="Q1750" s="112"/>
      <c r="R1750" s="112"/>
      <c r="S1750" s="112"/>
      <c r="T1750" s="112"/>
      <c r="U1750" s="112"/>
      <c r="V1750" s="112"/>
      <c r="W1750" s="112"/>
      <c r="X1750" s="112"/>
      <c r="Y1750" s="112"/>
      <c r="Z1750" s="112"/>
      <c r="AA1750" s="112"/>
      <c r="AB1750" s="112"/>
      <c r="AC1750" s="112"/>
      <c r="AD1750" s="112"/>
      <c r="AE1750" s="93"/>
      <c r="AI1750">
        <f t="shared" si="671"/>
        <v>0</v>
      </c>
      <c r="AJ1750">
        <f t="shared" si="672"/>
        <v>0</v>
      </c>
      <c r="AK1750">
        <f t="shared" si="673"/>
        <v>0</v>
      </c>
      <c r="AL1750">
        <f t="shared" si="674"/>
        <v>0</v>
      </c>
      <c r="AM1750">
        <f t="shared" si="675"/>
        <v>0</v>
      </c>
      <c r="AN1750">
        <f t="shared" si="676"/>
        <v>0</v>
      </c>
      <c r="AO1750">
        <f t="shared" si="677"/>
        <v>0</v>
      </c>
      <c r="AP1750">
        <f t="shared" si="678"/>
        <v>0</v>
      </c>
      <c r="AQ1750">
        <f t="shared" si="679"/>
        <v>0</v>
      </c>
      <c r="AR1750">
        <f t="shared" si="680"/>
        <v>0</v>
      </c>
      <c r="AS1750">
        <f t="shared" si="681"/>
        <v>0</v>
      </c>
      <c r="AT1750">
        <f t="shared" si="682"/>
        <v>0</v>
      </c>
      <c r="AU1750">
        <f t="shared" si="683"/>
        <v>0</v>
      </c>
      <c r="AV1750">
        <f t="shared" si="684"/>
        <v>0</v>
      </c>
      <c r="AW1750">
        <f t="shared" si="685"/>
        <v>0</v>
      </c>
      <c r="AX1750">
        <f t="shared" si="686"/>
        <v>0</v>
      </c>
      <c r="AY1750">
        <f t="shared" si="687"/>
        <v>0</v>
      </c>
      <c r="AZ1750">
        <f t="shared" si="688"/>
        <v>0</v>
      </c>
      <c r="BA1750">
        <f t="shared" si="689"/>
        <v>0</v>
      </c>
      <c r="BB1750">
        <f t="shared" si="690"/>
        <v>0</v>
      </c>
      <c r="BC1750">
        <f t="shared" si="691"/>
        <v>0</v>
      </c>
      <c r="BD1750">
        <f t="shared" si="692"/>
        <v>0</v>
      </c>
      <c r="BE1750">
        <f t="shared" si="693"/>
        <v>0</v>
      </c>
      <c r="BF1750">
        <f t="shared" si="694"/>
        <v>0</v>
      </c>
    </row>
    <row r="1751" spans="1:58" ht="15" customHeight="1">
      <c r="A1751" s="405"/>
      <c r="B1751" s="6"/>
      <c r="C1751" s="9" t="s">
        <v>6748</v>
      </c>
      <c r="D1751" s="668" t="str">
        <f t="shared" si="695"/>
        <v/>
      </c>
      <c r="E1751" s="669"/>
      <c r="F1751" s="670"/>
      <c r="G1751" s="763" t="str">
        <f t="shared" si="696"/>
        <v/>
      </c>
      <c r="H1751" s="669"/>
      <c r="I1751" s="669"/>
      <c r="J1751" s="669"/>
      <c r="K1751" s="669"/>
      <c r="L1751" s="670"/>
      <c r="M1751" s="112"/>
      <c r="N1751" s="112"/>
      <c r="O1751" s="112"/>
      <c r="P1751" s="112"/>
      <c r="Q1751" s="112"/>
      <c r="R1751" s="112"/>
      <c r="S1751" s="112"/>
      <c r="T1751" s="112"/>
      <c r="U1751" s="112"/>
      <c r="V1751" s="112"/>
      <c r="W1751" s="112"/>
      <c r="X1751" s="112"/>
      <c r="Y1751" s="112"/>
      <c r="Z1751" s="112"/>
      <c r="AA1751" s="112"/>
      <c r="AB1751" s="112"/>
      <c r="AC1751" s="112"/>
      <c r="AD1751" s="112"/>
      <c r="AE1751" s="93"/>
      <c r="AI1751">
        <f t="shared" si="671"/>
        <v>0</v>
      </c>
      <c r="AJ1751">
        <f t="shared" si="672"/>
        <v>0</v>
      </c>
      <c r="AK1751">
        <f t="shared" si="673"/>
        <v>0</v>
      </c>
      <c r="AL1751">
        <f t="shared" si="674"/>
        <v>0</v>
      </c>
      <c r="AM1751">
        <f t="shared" si="675"/>
        <v>0</v>
      </c>
      <c r="AN1751">
        <f t="shared" si="676"/>
        <v>0</v>
      </c>
      <c r="AO1751">
        <f t="shared" si="677"/>
        <v>0</v>
      </c>
      <c r="AP1751">
        <f t="shared" si="678"/>
        <v>0</v>
      </c>
      <c r="AQ1751">
        <f t="shared" si="679"/>
        <v>0</v>
      </c>
      <c r="AR1751">
        <f t="shared" si="680"/>
        <v>0</v>
      </c>
      <c r="AS1751">
        <f t="shared" si="681"/>
        <v>0</v>
      </c>
      <c r="AT1751">
        <f t="shared" si="682"/>
        <v>0</v>
      </c>
      <c r="AU1751">
        <f t="shared" si="683"/>
        <v>0</v>
      </c>
      <c r="AV1751">
        <f t="shared" si="684"/>
        <v>0</v>
      </c>
      <c r="AW1751">
        <f t="shared" si="685"/>
        <v>0</v>
      </c>
      <c r="AX1751">
        <f t="shared" si="686"/>
        <v>0</v>
      </c>
      <c r="AY1751">
        <f t="shared" si="687"/>
        <v>0</v>
      </c>
      <c r="AZ1751">
        <f t="shared" si="688"/>
        <v>0</v>
      </c>
      <c r="BA1751">
        <f t="shared" si="689"/>
        <v>0</v>
      </c>
      <c r="BB1751">
        <f t="shared" si="690"/>
        <v>0</v>
      </c>
      <c r="BC1751">
        <f t="shared" si="691"/>
        <v>0</v>
      </c>
      <c r="BD1751">
        <f t="shared" si="692"/>
        <v>0</v>
      </c>
      <c r="BE1751">
        <f t="shared" si="693"/>
        <v>0</v>
      </c>
      <c r="BF1751">
        <f t="shared" si="694"/>
        <v>0</v>
      </c>
    </row>
    <row r="1752" spans="1:58" ht="15" customHeight="1">
      <c r="A1752" s="405"/>
      <c r="B1752" s="6"/>
      <c r="C1752" s="9" t="s">
        <v>6749</v>
      </c>
      <c r="D1752" s="668" t="str">
        <f t="shared" si="695"/>
        <v/>
      </c>
      <c r="E1752" s="669"/>
      <c r="F1752" s="670"/>
      <c r="G1752" s="763" t="str">
        <f t="shared" si="696"/>
        <v/>
      </c>
      <c r="H1752" s="669"/>
      <c r="I1752" s="669"/>
      <c r="J1752" s="669"/>
      <c r="K1752" s="669"/>
      <c r="L1752" s="670"/>
      <c r="M1752" s="112"/>
      <c r="N1752" s="112"/>
      <c r="O1752" s="112"/>
      <c r="P1752" s="112"/>
      <c r="Q1752" s="112"/>
      <c r="R1752" s="112"/>
      <c r="S1752" s="112"/>
      <c r="T1752" s="112"/>
      <c r="U1752" s="112"/>
      <c r="V1752" s="112"/>
      <c r="W1752" s="112"/>
      <c r="X1752" s="112"/>
      <c r="Y1752" s="112"/>
      <c r="Z1752" s="112"/>
      <c r="AA1752" s="112"/>
      <c r="AB1752" s="112"/>
      <c r="AC1752" s="112"/>
      <c r="AD1752" s="112"/>
      <c r="AE1752" s="93"/>
      <c r="AI1752">
        <f t="shared" si="671"/>
        <v>0</v>
      </c>
      <c r="AJ1752">
        <f t="shared" si="672"/>
        <v>0</v>
      </c>
      <c r="AK1752">
        <f t="shared" si="673"/>
        <v>0</v>
      </c>
      <c r="AL1752">
        <f t="shared" si="674"/>
        <v>0</v>
      </c>
      <c r="AM1752">
        <f t="shared" si="675"/>
        <v>0</v>
      </c>
      <c r="AN1752">
        <f t="shared" si="676"/>
        <v>0</v>
      </c>
      <c r="AO1752">
        <f t="shared" si="677"/>
        <v>0</v>
      </c>
      <c r="AP1752">
        <f t="shared" si="678"/>
        <v>0</v>
      </c>
      <c r="AQ1752">
        <f t="shared" si="679"/>
        <v>0</v>
      </c>
      <c r="AR1752">
        <f t="shared" si="680"/>
        <v>0</v>
      </c>
      <c r="AS1752">
        <f t="shared" si="681"/>
        <v>0</v>
      </c>
      <c r="AT1752">
        <f t="shared" si="682"/>
        <v>0</v>
      </c>
      <c r="AU1752">
        <f t="shared" si="683"/>
        <v>0</v>
      </c>
      <c r="AV1752">
        <f t="shared" si="684"/>
        <v>0</v>
      </c>
      <c r="AW1752">
        <f t="shared" si="685"/>
        <v>0</v>
      </c>
      <c r="AX1752">
        <f t="shared" si="686"/>
        <v>0</v>
      </c>
      <c r="AY1752">
        <f t="shared" si="687"/>
        <v>0</v>
      </c>
      <c r="AZ1752">
        <f t="shared" si="688"/>
        <v>0</v>
      </c>
      <c r="BA1752">
        <f t="shared" si="689"/>
        <v>0</v>
      </c>
      <c r="BB1752">
        <f t="shared" si="690"/>
        <v>0</v>
      </c>
      <c r="BC1752">
        <f t="shared" si="691"/>
        <v>0</v>
      </c>
      <c r="BD1752">
        <f t="shared" si="692"/>
        <v>0</v>
      </c>
      <c r="BE1752">
        <f t="shared" si="693"/>
        <v>0</v>
      </c>
      <c r="BF1752">
        <f t="shared" si="694"/>
        <v>0</v>
      </c>
    </row>
    <row r="1753" spans="1:58" ht="15" customHeight="1">
      <c r="A1753" s="405"/>
      <c r="B1753" s="6"/>
      <c r="C1753" s="9" t="s">
        <v>6750</v>
      </c>
      <c r="D1753" s="668" t="str">
        <f t="shared" si="695"/>
        <v/>
      </c>
      <c r="E1753" s="669"/>
      <c r="F1753" s="670"/>
      <c r="G1753" s="763" t="str">
        <f t="shared" si="696"/>
        <v/>
      </c>
      <c r="H1753" s="669"/>
      <c r="I1753" s="669"/>
      <c r="J1753" s="669"/>
      <c r="K1753" s="669"/>
      <c r="L1753" s="670"/>
      <c r="M1753" s="112"/>
      <c r="N1753" s="112"/>
      <c r="O1753" s="112"/>
      <c r="P1753" s="112"/>
      <c r="Q1753" s="112"/>
      <c r="R1753" s="112"/>
      <c r="S1753" s="112"/>
      <c r="T1753" s="112"/>
      <c r="U1753" s="112"/>
      <c r="V1753" s="112"/>
      <c r="W1753" s="112"/>
      <c r="X1753" s="112"/>
      <c r="Y1753" s="112"/>
      <c r="Z1753" s="112"/>
      <c r="AA1753" s="112"/>
      <c r="AB1753" s="112"/>
      <c r="AC1753" s="112"/>
      <c r="AD1753" s="112"/>
      <c r="AE1753" s="93"/>
      <c r="AI1753">
        <f t="shared" si="671"/>
        <v>0</v>
      </c>
      <c r="AJ1753">
        <f t="shared" si="672"/>
        <v>0</v>
      </c>
      <c r="AK1753">
        <f t="shared" si="673"/>
        <v>0</v>
      </c>
      <c r="AL1753">
        <f t="shared" si="674"/>
        <v>0</v>
      </c>
      <c r="AM1753">
        <f t="shared" si="675"/>
        <v>0</v>
      </c>
      <c r="AN1753">
        <f t="shared" si="676"/>
        <v>0</v>
      </c>
      <c r="AO1753">
        <f t="shared" si="677"/>
        <v>0</v>
      </c>
      <c r="AP1753">
        <f t="shared" si="678"/>
        <v>0</v>
      </c>
      <c r="AQ1753">
        <f t="shared" si="679"/>
        <v>0</v>
      </c>
      <c r="AR1753">
        <f t="shared" si="680"/>
        <v>0</v>
      </c>
      <c r="AS1753">
        <f t="shared" si="681"/>
        <v>0</v>
      </c>
      <c r="AT1753">
        <f t="shared" si="682"/>
        <v>0</v>
      </c>
      <c r="AU1753">
        <f t="shared" si="683"/>
        <v>0</v>
      </c>
      <c r="AV1753">
        <f t="shared" si="684"/>
        <v>0</v>
      </c>
      <c r="AW1753">
        <f t="shared" si="685"/>
        <v>0</v>
      </c>
      <c r="AX1753">
        <f t="shared" si="686"/>
        <v>0</v>
      </c>
      <c r="AY1753">
        <f t="shared" si="687"/>
        <v>0</v>
      </c>
      <c r="AZ1753">
        <f t="shared" si="688"/>
        <v>0</v>
      </c>
      <c r="BA1753">
        <f t="shared" si="689"/>
        <v>0</v>
      </c>
      <c r="BB1753">
        <f t="shared" si="690"/>
        <v>0</v>
      </c>
      <c r="BC1753">
        <f t="shared" si="691"/>
        <v>0</v>
      </c>
      <c r="BD1753">
        <f t="shared" si="692"/>
        <v>0</v>
      </c>
      <c r="BE1753">
        <f t="shared" si="693"/>
        <v>0</v>
      </c>
      <c r="BF1753">
        <f t="shared" si="694"/>
        <v>0</v>
      </c>
    </row>
    <row r="1754" spans="1:58" ht="15" customHeight="1">
      <c r="A1754" s="405"/>
      <c r="B1754" s="6"/>
      <c r="C1754" s="9" t="s">
        <v>6751</v>
      </c>
      <c r="D1754" s="668" t="str">
        <f t="shared" si="695"/>
        <v/>
      </c>
      <c r="E1754" s="669"/>
      <c r="F1754" s="670"/>
      <c r="G1754" s="763" t="str">
        <f t="shared" si="696"/>
        <v/>
      </c>
      <c r="H1754" s="669"/>
      <c r="I1754" s="669"/>
      <c r="J1754" s="669"/>
      <c r="K1754" s="669"/>
      <c r="L1754" s="670"/>
      <c r="M1754" s="112"/>
      <c r="N1754" s="112"/>
      <c r="O1754" s="112"/>
      <c r="P1754" s="112"/>
      <c r="Q1754" s="112"/>
      <c r="R1754" s="112"/>
      <c r="S1754" s="112"/>
      <c r="T1754" s="112"/>
      <c r="U1754" s="112"/>
      <c r="V1754" s="112"/>
      <c r="W1754" s="112"/>
      <c r="X1754" s="112"/>
      <c r="Y1754" s="112"/>
      <c r="Z1754" s="112"/>
      <c r="AA1754" s="112"/>
      <c r="AB1754" s="112"/>
      <c r="AC1754" s="112"/>
      <c r="AD1754" s="112"/>
      <c r="AE1754" s="93"/>
      <c r="AI1754">
        <f t="shared" si="671"/>
        <v>0</v>
      </c>
      <c r="AJ1754">
        <f t="shared" si="672"/>
        <v>0</v>
      </c>
      <c r="AK1754">
        <f t="shared" si="673"/>
        <v>0</v>
      </c>
      <c r="AL1754">
        <f t="shared" si="674"/>
        <v>0</v>
      </c>
      <c r="AM1754">
        <f t="shared" si="675"/>
        <v>0</v>
      </c>
      <c r="AN1754">
        <f t="shared" si="676"/>
        <v>0</v>
      </c>
      <c r="AO1754">
        <f t="shared" si="677"/>
        <v>0</v>
      </c>
      <c r="AP1754">
        <f t="shared" si="678"/>
        <v>0</v>
      </c>
      <c r="AQ1754">
        <f t="shared" si="679"/>
        <v>0</v>
      </c>
      <c r="AR1754">
        <f t="shared" si="680"/>
        <v>0</v>
      </c>
      <c r="AS1754">
        <f t="shared" si="681"/>
        <v>0</v>
      </c>
      <c r="AT1754">
        <f t="shared" si="682"/>
        <v>0</v>
      </c>
      <c r="AU1754">
        <f t="shared" si="683"/>
        <v>0</v>
      </c>
      <c r="AV1754">
        <f t="shared" si="684"/>
        <v>0</v>
      </c>
      <c r="AW1754">
        <f t="shared" si="685"/>
        <v>0</v>
      </c>
      <c r="AX1754">
        <f t="shared" si="686"/>
        <v>0</v>
      </c>
      <c r="AY1754">
        <f t="shared" si="687"/>
        <v>0</v>
      </c>
      <c r="AZ1754">
        <f t="shared" si="688"/>
        <v>0</v>
      </c>
      <c r="BA1754">
        <f t="shared" si="689"/>
        <v>0</v>
      </c>
      <c r="BB1754">
        <f t="shared" si="690"/>
        <v>0</v>
      </c>
      <c r="BC1754">
        <f t="shared" si="691"/>
        <v>0</v>
      </c>
      <c r="BD1754">
        <f t="shared" si="692"/>
        <v>0</v>
      </c>
      <c r="BE1754">
        <f t="shared" si="693"/>
        <v>0</v>
      </c>
      <c r="BF1754">
        <f t="shared" si="694"/>
        <v>0</v>
      </c>
    </row>
    <row r="1755" spans="1:58" ht="15" customHeight="1">
      <c r="A1755" s="405"/>
      <c r="B1755" s="6"/>
      <c r="C1755" s="9" t="s">
        <v>6752</v>
      </c>
      <c r="D1755" s="668" t="str">
        <f t="shared" si="695"/>
        <v/>
      </c>
      <c r="E1755" s="669"/>
      <c r="F1755" s="670"/>
      <c r="G1755" s="763" t="str">
        <f t="shared" si="696"/>
        <v/>
      </c>
      <c r="H1755" s="669"/>
      <c r="I1755" s="669"/>
      <c r="J1755" s="669"/>
      <c r="K1755" s="669"/>
      <c r="L1755" s="670"/>
      <c r="M1755" s="112"/>
      <c r="N1755" s="112"/>
      <c r="O1755" s="112"/>
      <c r="P1755" s="112"/>
      <c r="Q1755" s="112"/>
      <c r="R1755" s="112"/>
      <c r="S1755" s="112"/>
      <c r="T1755" s="112"/>
      <c r="U1755" s="112"/>
      <c r="V1755" s="112"/>
      <c r="W1755" s="112"/>
      <c r="X1755" s="112"/>
      <c r="Y1755" s="112"/>
      <c r="Z1755" s="112"/>
      <c r="AA1755" s="112"/>
      <c r="AB1755" s="112"/>
      <c r="AC1755" s="112"/>
      <c r="AD1755" s="112"/>
      <c r="AE1755" s="93"/>
      <c r="AI1755">
        <f t="shared" si="671"/>
        <v>0</v>
      </c>
      <c r="AJ1755">
        <f t="shared" si="672"/>
        <v>0</v>
      </c>
      <c r="AK1755">
        <f t="shared" si="673"/>
        <v>0</v>
      </c>
      <c r="AL1755">
        <f t="shared" si="674"/>
        <v>0</v>
      </c>
      <c r="AM1755">
        <f t="shared" si="675"/>
        <v>0</v>
      </c>
      <c r="AN1755">
        <f t="shared" si="676"/>
        <v>0</v>
      </c>
      <c r="AO1755">
        <f t="shared" si="677"/>
        <v>0</v>
      </c>
      <c r="AP1755">
        <f t="shared" si="678"/>
        <v>0</v>
      </c>
      <c r="AQ1755">
        <f t="shared" si="679"/>
        <v>0</v>
      </c>
      <c r="AR1755">
        <f t="shared" si="680"/>
        <v>0</v>
      </c>
      <c r="AS1755">
        <f t="shared" si="681"/>
        <v>0</v>
      </c>
      <c r="AT1755">
        <f t="shared" si="682"/>
        <v>0</v>
      </c>
      <c r="AU1755">
        <f t="shared" si="683"/>
        <v>0</v>
      </c>
      <c r="AV1755">
        <f t="shared" si="684"/>
        <v>0</v>
      </c>
      <c r="AW1755">
        <f t="shared" si="685"/>
        <v>0</v>
      </c>
      <c r="AX1755">
        <f t="shared" si="686"/>
        <v>0</v>
      </c>
      <c r="AY1755">
        <f t="shared" si="687"/>
        <v>0</v>
      </c>
      <c r="AZ1755">
        <f t="shared" si="688"/>
        <v>0</v>
      </c>
      <c r="BA1755">
        <f t="shared" si="689"/>
        <v>0</v>
      </c>
      <c r="BB1755">
        <f t="shared" si="690"/>
        <v>0</v>
      </c>
      <c r="BC1755">
        <f t="shared" si="691"/>
        <v>0</v>
      </c>
      <c r="BD1755">
        <f t="shared" si="692"/>
        <v>0</v>
      </c>
      <c r="BE1755">
        <f t="shared" si="693"/>
        <v>0</v>
      </c>
      <c r="BF1755">
        <f t="shared" si="694"/>
        <v>0</v>
      </c>
    </row>
    <row r="1756" spans="1:58" ht="15" customHeight="1">
      <c r="A1756" s="405"/>
      <c r="B1756" s="6"/>
      <c r="C1756" s="9" t="s">
        <v>6753</v>
      </c>
      <c r="D1756" s="668" t="str">
        <f t="shared" si="695"/>
        <v/>
      </c>
      <c r="E1756" s="669"/>
      <c r="F1756" s="670"/>
      <c r="G1756" s="763" t="str">
        <f t="shared" si="696"/>
        <v/>
      </c>
      <c r="H1756" s="669"/>
      <c r="I1756" s="669"/>
      <c r="J1756" s="669"/>
      <c r="K1756" s="669"/>
      <c r="L1756" s="670"/>
      <c r="M1756" s="112"/>
      <c r="N1756" s="112"/>
      <c r="O1756" s="112"/>
      <c r="P1756" s="112"/>
      <c r="Q1756" s="112"/>
      <c r="R1756" s="112"/>
      <c r="S1756" s="112"/>
      <c r="T1756" s="112"/>
      <c r="U1756" s="112"/>
      <c r="V1756" s="112"/>
      <c r="W1756" s="112"/>
      <c r="X1756" s="112"/>
      <c r="Y1756" s="112"/>
      <c r="Z1756" s="112"/>
      <c r="AA1756" s="112"/>
      <c r="AB1756" s="112"/>
      <c r="AC1756" s="112"/>
      <c r="AD1756" s="112"/>
      <c r="AE1756" s="93"/>
      <c r="AI1756">
        <f t="shared" si="671"/>
        <v>0</v>
      </c>
      <c r="AJ1756">
        <f t="shared" si="672"/>
        <v>0</v>
      </c>
      <c r="AK1756">
        <f t="shared" si="673"/>
        <v>0</v>
      </c>
      <c r="AL1756">
        <f t="shared" si="674"/>
        <v>0</v>
      </c>
      <c r="AM1756">
        <f t="shared" si="675"/>
        <v>0</v>
      </c>
      <c r="AN1756">
        <f t="shared" si="676"/>
        <v>0</v>
      </c>
      <c r="AO1756">
        <f t="shared" si="677"/>
        <v>0</v>
      </c>
      <c r="AP1756">
        <f t="shared" si="678"/>
        <v>0</v>
      </c>
      <c r="AQ1756">
        <f t="shared" si="679"/>
        <v>0</v>
      </c>
      <c r="AR1756">
        <f t="shared" si="680"/>
        <v>0</v>
      </c>
      <c r="AS1756">
        <f t="shared" si="681"/>
        <v>0</v>
      </c>
      <c r="AT1756">
        <f t="shared" si="682"/>
        <v>0</v>
      </c>
      <c r="AU1756">
        <f t="shared" si="683"/>
        <v>0</v>
      </c>
      <c r="AV1756">
        <f t="shared" si="684"/>
        <v>0</v>
      </c>
      <c r="AW1756">
        <f t="shared" si="685"/>
        <v>0</v>
      </c>
      <c r="AX1756">
        <f t="shared" si="686"/>
        <v>0</v>
      </c>
      <c r="AY1756">
        <f t="shared" si="687"/>
        <v>0</v>
      </c>
      <c r="AZ1756">
        <f t="shared" si="688"/>
        <v>0</v>
      </c>
      <c r="BA1756">
        <f t="shared" si="689"/>
        <v>0</v>
      </c>
      <c r="BB1756">
        <f t="shared" si="690"/>
        <v>0</v>
      </c>
      <c r="BC1756">
        <f t="shared" si="691"/>
        <v>0</v>
      </c>
      <c r="BD1756">
        <f t="shared" si="692"/>
        <v>0</v>
      </c>
      <c r="BE1756">
        <f t="shared" si="693"/>
        <v>0</v>
      </c>
      <c r="BF1756">
        <f t="shared" si="694"/>
        <v>0</v>
      </c>
    </row>
    <row r="1757" spans="1:58" ht="15" customHeight="1">
      <c r="A1757" s="405"/>
      <c r="B1757" s="6"/>
      <c r="C1757" s="9" t="s">
        <v>6754</v>
      </c>
      <c r="D1757" s="668" t="str">
        <f t="shared" si="695"/>
        <v/>
      </c>
      <c r="E1757" s="669"/>
      <c r="F1757" s="670"/>
      <c r="G1757" s="763" t="str">
        <f t="shared" si="696"/>
        <v/>
      </c>
      <c r="H1757" s="669"/>
      <c r="I1757" s="669"/>
      <c r="J1757" s="669"/>
      <c r="K1757" s="669"/>
      <c r="L1757" s="670"/>
      <c r="M1757" s="112"/>
      <c r="N1757" s="112"/>
      <c r="O1757" s="112"/>
      <c r="P1757" s="112"/>
      <c r="Q1757" s="112"/>
      <c r="R1757" s="112"/>
      <c r="S1757" s="112"/>
      <c r="T1757" s="112"/>
      <c r="U1757" s="112"/>
      <c r="V1757" s="112"/>
      <c r="W1757" s="112"/>
      <c r="X1757" s="112"/>
      <c r="Y1757" s="112"/>
      <c r="Z1757" s="112"/>
      <c r="AA1757" s="112"/>
      <c r="AB1757" s="112"/>
      <c r="AC1757" s="112"/>
      <c r="AD1757" s="112"/>
      <c r="AE1757" s="93"/>
      <c r="AI1757">
        <f t="shared" si="671"/>
        <v>0</v>
      </c>
      <c r="AJ1757">
        <f t="shared" si="672"/>
        <v>0</v>
      </c>
      <c r="AK1757">
        <f t="shared" si="673"/>
        <v>0</v>
      </c>
      <c r="AL1757">
        <f t="shared" si="674"/>
        <v>0</v>
      </c>
      <c r="AM1757">
        <f t="shared" si="675"/>
        <v>0</v>
      </c>
      <c r="AN1757">
        <f t="shared" si="676"/>
        <v>0</v>
      </c>
      <c r="AO1757">
        <f t="shared" si="677"/>
        <v>0</v>
      </c>
      <c r="AP1757">
        <f t="shared" si="678"/>
        <v>0</v>
      </c>
      <c r="AQ1757">
        <f t="shared" si="679"/>
        <v>0</v>
      </c>
      <c r="AR1757">
        <f t="shared" si="680"/>
        <v>0</v>
      </c>
      <c r="AS1757">
        <f t="shared" si="681"/>
        <v>0</v>
      </c>
      <c r="AT1757">
        <f t="shared" si="682"/>
        <v>0</v>
      </c>
      <c r="AU1757">
        <f t="shared" si="683"/>
        <v>0</v>
      </c>
      <c r="AV1757">
        <f t="shared" si="684"/>
        <v>0</v>
      </c>
      <c r="AW1757">
        <f t="shared" si="685"/>
        <v>0</v>
      </c>
      <c r="AX1757">
        <f t="shared" si="686"/>
        <v>0</v>
      </c>
      <c r="AY1757">
        <f t="shared" si="687"/>
        <v>0</v>
      </c>
      <c r="AZ1757">
        <f t="shared" si="688"/>
        <v>0</v>
      </c>
      <c r="BA1757">
        <f t="shared" si="689"/>
        <v>0</v>
      </c>
      <c r="BB1757">
        <f t="shared" si="690"/>
        <v>0</v>
      </c>
      <c r="BC1757">
        <f t="shared" si="691"/>
        <v>0</v>
      </c>
      <c r="BD1757">
        <f t="shared" si="692"/>
        <v>0</v>
      </c>
      <c r="BE1757">
        <f t="shared" si="693"/>
        <v>0</v>
      </c>
      <c r="BF1757">
        <f t="shared" si="694"/>
        <v>0</v>
      </c>
    </row>
    <row r="1758" spans="1:58" ht="15" customHeight="1">
      <c r="A1758" s="405"/>
      <c r="B1758" s="6"/>
      <c r="C1758" s="9" t="s">
        <v>6755</v>
      </c>
      <c r="D1758" s="668" t="str">
        <f t="shared" si="695"/>
        <v/>
      </c>
      <c r="E1758" s="669"/>
      <c r="F1758" s="670"/>
      <c r="G1758" s="763" t="str">
        <f t="shared" si="696"/>
        <v/>
      </c>
      <c r="H1758" s="669"/>
      <c r="I1758" s="669"/>
      <c r="J1758" s="669"/>
      <c r="K1758" s="669"/>
      <c r="L1758" s="670"/>
      <c r="M1758" s="112"/>
      <c r="N1758" s="112"/>
      <c r="O1758" s="112"/>
      <c r="P1758" s="112"/>
      <c r="Q1758" s="112"/>
      <c r="R1758" s="112"/>
      <c r="S1758" s="112"/>
      <c r="T1758" s="112"/>
      <c r="U1758" s="112"/>
      <c r="V1758" s="112"/>
      <c r="W1758" s="112"/>
      <c r="X1758" s="112"/>
      <c r="Y1758" s="112"/>
      <c r="Z1758" s="112"/>
      <c r="AA1758" s="112"/>
      <c r="AB1758" s="112"/>
      <c r="AC1758" s="112"/>
      <c r="AD1758" s="112"/>
      <c r="AE1758" s="93"/>
      <c r="AI1758">
        <f t="shared" si="671"/>
        <v>0</v>
      </c>
      <c r="AJ1758">
        <f t="shared" si="672"/>
        <v>0</v>
      </c>
      <c r="AK1758">
        <f t="shared" si="673"/>
        <v>0</v>
      </c>
      <c r="AL1758">
        <f t="shared" si="674"/>
        <v>0</v>
      </c>
      <c r="AM1758">
        <f t="shared" si="675"/>
        <v>0</v>
      </c>
      <c r="AN1758">
        <f t="shared" si="676"/>
        <v>0</v>
      </c>
      <c r="AO1758">
        <f t="shared" si="677"/>
        <v>0</v>
      </c>
      <c r="AP1758">
        <f t="shared" si="678"/>
        <v>0</v>
      </c>
      <c r="AQ1758">
        <f t="shared" si="679"/>
        <v>0</v>
      </c>
      <c r="AR1758">
        <f t="shared" si="680"/>
        <v>0</v>
      </c>
      <c r="AS1758">
        <f t="shared" si="681"/>
        <v>0</v>
      </c>
      <c r="AT1758">
        <f t="shared" si="682"/>
        <v>0</v>
      </c>
      <c r="AU1758">
        <f t="shared" si="683"/>
        <v>0</v>
      </c>
      <c r="AV1758">
        <f t="shared" si="684"/>
        <v>0</v>
      </c>
      <c r="AW1758">
        <f t="shared" si="685"/>
        <v>0</v>
      </c>
      <c r="AX1758">
        <f t="shared" si="686"/>
        <v>0</v>
      </c>
      <c r="AY1758">
        <f t="shared" si="687"/>
        <v>0</v>
      </c>
      <c r="AZ1758">
        <f t="shared" si="688"/>
        <v>0</v>
      </c>
      <c r="BA1758">
        <f t="shared" si="689"/>
        <v>0</v>
      </c>
      <c r="BB1758">
        <f t="shared" si="690"/>
        <v>0</v>
      </c>
      <c r="BC1758">
        <f t="shared" si="691"/>
        <v>0</v>
      </c>
      <c r="BD1758">
        <f t="shared" si="692"/>
        <v>0</v>
      </c>
      <c r="BE1758">
        <f t="shared" si="693"/>
        <v>0</v>
      </c>
      <c r="BF1758">
        <f t="shared" si="694"/>
        <v>0</v>
      </c>
    </row>
    <row r="1759" spans="1:58" ht="15" customHeight="1">
      <c r="A1759" s="405"/>
      <c r="B1759" s="6"/>
      <c r="C1759" s="9" t="s">
        <v>6756</v>
      </c>
      <c r="D1759" s="668" t="str">
        <f t="shared" si="695"/>
        <v/>
      </c>
      <c r="E1759" s="669"/>
      <c r="F1759" s="670"/>
      <c r="G1759" s="763" t="str">
        <f t="shared" si="696"/>
        <v/>
      </c>
      <c r="H1759" s="669"/>
      <c r="I1759" s="669"/>
      <c r="J1759" s="669"/>
      <c r="K1759" s="669"/>
      <c r="L1759" s="670"/>
      <c r="M1759" s="112"/>
      <c r="N1759" s="112"/>
      <c r="O1759" s="112"/>
      <c r="P1759" s="112"/>
      <c r="Q1759" s="112"/>
      <c r="R1759" s="112"/>
      <c r="S1759" s="112"/>
      <c r="T1759" s="112"/>
      <c r="U1759" s="112"/>
      <c r="V1759" s="112"/>
      <c r="W1759" s="112"/>
      <c r="X1759" s="112"/>
      <c r="Y1759" s="112"/>
      <c r="Z1759" s="112"/>
      <c r="AA1759" s="112"/>
      <c r="AB1759" s="112"/>
      <c r="AC1759" s="112"/>
      <c r="AD1759" s="112"/>
      <c r="AE1759" s="93"/>
      <c r="AI1759">
        <f t="shared" si="671"/>
        <v>0</v>
      </c>
      <c r="AJ1759">
        <f t="shared" si="672"/>
        <v>0</v>
      </c>
      <c r="AK1759">
        <f t="shared" si="673"/>
        <v>0</v>
      </c>
      <c r="AL1759">
        <f t="shared" si="674"/>
        <v>0</v>
      </c>
      <c r="AM1759">
        <f t="shared" si="675"/>
        <v>0</v>
      </c>
      <c r="AN1759">
        <f t="shared" si="676"/>
        <v>0</v>
      </c>
      <c r="AO1759">
        <f t="shared" si="677"/>
        <v>0</v>
      </c>
      <c r="AP1759">
        <f t="shared" si="678"/>
        <v>0</v>
      </c>
      <c r="AQ1759">
        <f t="shared" si="679"/>
        <v>0</v>
      </c>
      <c r="AR1759">
        <f t="shared" si="680"/>
        <v>0</v>
      </c>
      <c r="AS1759">
        <f t="shared" si="681"/>
        <v>0</v>
      </c>
      <c r="AT1759">
        <f t="shared" si="682"/>
        <v>0</v>
      </c>
      <c r="AU1759">
        <f t="shared" si="683"/>
        <v>0</v>
      </c>
      <c r="AV1759">
        <f t="shared" si="684"/>
        <v>0</v>
      </c>
      <c r="AW1759">
        <f t="shared" si="685"/>
        <v>0</v>
      </c>
      <c r="AX1759">
        <f t="shared" si="686"/>
        <v>0</v>
      </c>
      <c r="AY1759">
        <f t="shared" si="687"/>
        <v>0</v>
      </c>
      <c r="AZ1759">
        <f t="shared" si="688"/>
        <v>0</v>
      </c>
      <c r="BA1759">
        <f t="shared" si="689"/>
        <v>0</v>
      </c>
      <c r="BB1759">
        <f t="shared" si="690"/>
        <v>0</v>
      </c>
      <c r="BC1759">
        <f t="shared" si="691"/>
        <v>0</v>
      </c>
      <c r="BD1759">
        <f t="shared" si="692"/>
        <v>0</v>
      </c>
      <c r="BE1759">
        <f t="shared" si="693"/>
        <v>0</v>
      </c>
      <c r="BF1759">
        <f t="shared" si="694"/>
        <v>0</v>
      </c>
    </row>
    <row r="1760" spans="1:58" ht="15" customHeight="1">
      <c r="A1760" s="405"/>
      <c r="B1760" s="6"/>
      <c r="C1760" s="9" t="s">
        <v>6757</v>
      </c>
      <c r="D1760" s="668" t="str">
        <f t="shared" si="695"/>
        <v/>
      </c>
      <c r="E1760" s="669"/>
      <c r="F1760" s="670"/>
      <c r="G1760" s="763" t="str">
        <f t="shared" si="696"/>
        <v/>
      </c>
      <c r="H1760" s="669"/>
      <c r="I1760" s="669"/>
      <c r="J1760" s="669"/>
      <c r="K1760" s="669"/>
      <c r="L1760" s="670"/>
      <c r="M1760" s="112"/>
      <c r="N1760" s="112"/>
      <c r="O1760" s="112"/>
      <c r="P1760" s="112"/>
      <c r="Q1760" s="112"/>
      <c r="R1760" s="112"/>
      <c r="S1760" s="112"/>
      <c r="T1760" s="112"/>
      <c r="U1760" s="112"/>
      <c r="V1760" s="112"/>
      <c r="W1760" s="112"/>
      <c r="X1760" s="112"/>
      <c r="Y1760" s="112"/>
      <c r="Z1760" s="112"/>
      <c r="AA1760" s="112"/>
      <c r="AB1760" s="112"/>
      <c r="AC1760" s="112"/>
      <c r="AD1760" s="112"/>
      <c r="AE1760" s="93"/>
      <c r="AI1760">
        <f t="shared" si="671"/>
        <v>0</v>
      </c>
      <c r="AJ1760">
        <f t="shared" si="672"/>
        <v>0</v>
      </c>
      <c r="AK1760">
        <f t="shared" si="673"/>
        <v>0</v>
      </c>
      <c r="AL1760">
        <f t="shared" si="674"/>
        <v>0</v>
      </c>
      <c r="AM1760">
        <f t="shared" si="675"/>
        <v>0</v>
      </c>
      <c r="AN1760">
        <f t="shared" si="676"/>
        <v>0</v>
      </c>
      <c r="AO1760">
        <f t="shared" si="677"/>
        <v>0</v>
      </c>
      <c r="AP1760">
        <f t="shared" si="678"/>
        <v>0</v>
      </c>
      <c r="AQ1760">
        <f t="shared" si="679"/>
        <v>0</v>
      </c>
      <c r="AR1760">
        <f t="shared" si="680"/>
        <v>0</v>
      </c>
      <c r="AS1760">
        <f t="shared" si="681"/>
        <v>0</v>
      </c>
      <c r="AT1760">
        <f t="shared" si="682"/>
        <v>0</v>
      </c>
      <c r="AU1760">
        <f t="shared" si="683"/>
        <v>0</v>
      </c>
      <c r="AV1760">
        <f t="shared" si="684"/>
        <v>0</v>
      </c>
      <c r="AW1760">
        <f t="shared" si="685"/>
        <v>0</v>
      </c>
      <c r="AX1760">
        <f t="shared" si="686"/>
        <v>0</v>
      </c>
      <c r="AY1760">
        <f t="shared" si="687"/>
        <v>0</v>
      </c>
      <c r="AZ1760">
        <f t="shared" si="688"/>
        <v>0</v>
      </c>
      <c r="BA1760">
        <f t="shared" si="689"/>
        <v>0</v>
      </c>
      <c r="BB1760">
        <f t="shared" si="690"/>
        <v>0</v>
      </c>
      <c r="BC1760">
        <f t="shared" si="691"/>
        <v>0</v>
      </c>
      <c r="BD1760">
        <f t="shared" si="692"/>
        <v>0</v>
      </c>
      <c r="BE1760">
        <f t="shared" si="693"/>
        <v>0</v>
      </c>
      <c r="BF1760">
        <f t="shared" si="694"/>
        <v>0</v>
      </c>
    </row>
    <row r="1761" spans="1:58" ht="15" customHeight="1">
      <c r="A1761" s="405"/>
      <c r="B1761" s="6"/>
      <c r="C1761" s="9" t="s">
        <v>6758</v>
      </c>
      <c r="D1761" s="668" t="str">
        <f t="shared" si="695"/>
        <v/>
      </c>
      <c r="E1761" s="669"/>
      <c r="F1761" s="670"/>
      <c r="G1761" s="763" t="str">
        <f t="shared" si="696"/>
        <v/>
      </c>
      <c r="H1761" s="669"/>
      <c r="I1761" s="669"/>
      <c r="J1761" s="669"/>
      <c r="K1761" s="669"/>
      <c r="L1761" s="670"/>
      <c r="M1761" s="112"/>
      <c r="N1761" s="112"/>
      <c r="O1761" s="112"/>
      <c r="P1761" s="112"/>
      <c r="Q1761" s="112"/>
      <c r="R1761" s="112"/>
      <c r="S1761" s="112"/>
      <c r="T1761" s="112"/>
      <c r="U1761" s="112"/>
      <c r="V1761" s="112"/>
      <c r="W1761" s="112"/>
      <c r="X1761" s="112"/>
      <c r="Y1761" s="112"/>
      <c r="Z1761" s="112"/>
      <c r="AA1761" s="112"/>
      <c r="AB1761" s="112"/>
      <c r="AC1761" s="112"/>
      <c r="AD1761" s="112"/>
      <c r="AE1761" s="93"/>
      <c r="AI1761">
        <f t="shared" si="671"/>
        <v>0</v>
      </c>
      <c r="AJ1761">
        <f t="shared" si="672"/>
        <v>0</v>
      </c>
      <c r="AK1761">
        <f t="shared" si="673"/>
        <v>0</v>
      </c>
      <c r="AL1761">
        <f t="shared" si="674"/>
        <v>0</v>
      </c>
      <c r="AM1761">
        <f t="shared" si="675"/>
        <v>0</v>
      </c>
      <c r="AN1761">
        <f t="shared" si="676"/>
        <v>0</v>
      </c>
      <c r="AO1761">
        <f t="shared" si="677"/>
        <v>0</v>
      </c>
      <c r="AP1761">
        <f t="shared" si="678"/>
        <v>0</v>
      </c>
      <c r="AQ1761">
        <f t="shared" si="679"/>
        <v>0</v>
      </c>
      <c r="AR1761">
        <f t="shared" si="680"/>
        <v>0</v>
      </c>
      <c r="AS1761">
        <f t="shared" si="681"/>
        <v>0</v>
      </c>
      <c r="AT1761">
        <f t="shared" si="682"/>
        <v>0</v>
      </c>
      <c r="AU1761">
        <f t="shared" si="683"/>
        <v>0</v>
      </c>
      <c r="AV1761">
        <f t="shared" si="684"/>
        <v>0</v>
      </c>
      <c r="AW1761">
        <f t="shared" si="685"/>
        <v>0</v>
      </c>
      <c r="AX1761">
        <f t="shared" si="686"/>
        <v>0</v>
      </c>
      <c r="AY1761">
        <f t="shared" si="687"/>
        <v>0</v>
      </c>
      <c r="AZ1761">
        <f t="shared" si="688"/>
        <v>0</v>
      </c>
      <c r="BA1761">
        <f t="shared" si="689"/>
        <v>0</v>
      </c>
      <c r="BB1761">
        <f t="shared" si="690"/>
        <v>0</v>
      </c>
      <c r="BC1761">
        <f t="shared" si="691"/>
        <v>0</v>
      </c>
      <c r="BD1761">
        <f t="shared" si="692"/>
        <v>0</v>
      </c>
      <c r="BE1761">
        <f t="shared" si="693"/>
        <v>0</v>
      </c>
      <c r="BF1761">
        <f t="shared" si="694"/>
        <v>0</v>
      </c>
    </row>
    <row r="1762" spans="1:58" ht="15" customHeight="1">
      <c r="A1762" s="405"/>
      <c r="B1762" s="6"/>
      <c r="C1762" s="9" t="s">
        <v>6759</v>
      </c>
      <c r="D1762" s="668" t="str">
        <f t="shared" si="695"/>
        <v/>
      </c>
      <c r="E1762" s="669"/>
      <c r="F1762" s="670"/>
      <c r="G1762" s="763" t="str">
        <f t="shared" si="696"/>
        <v/>
      </c>
      <c r="H1762" s="669"/>
      <c r="I1762" s="669"/>
      <c r="J1762" s="669"/>
      <c r="K1762" s="669"/>
      <c r="L1762" s="670"/>
      <c r="M1762" s="112"/>
      <c r="N1762" s="112"/>
      <c r="O1762" s="112"/>
      <c r="P1762" s="112"/>
      <c r="Q1762" s="112"/>
      <c r="R1762" s="112"/>
      <c r="S1762" s="112"/>
      <c r="T1762" s="112"/>
      <c r="U1762" s="112"/>
      <c r="V1762" s="112"/>
      <c r="W1762" s="112"/>
      <c r="X1762" s="112"/>
      <c r="Y1762" s="112"/>
      <c r="Z1762" s="112"/>
      <c r="AA1762" s="112"/>
      <c r="AB1762" s="112"/>
      <c r="AC1762" s="112"/>
      <c r="AD1762" s="112"/>
      <c r="AE1762" s="93"/>
      <c r="AI1762">
        <f t="shared" si="671"/>
        <v>0</v>
      </c>
      <c r="AJ1762">
        <f t="shared" si="672"/>
        <v>0</v>
      </c>
      <c r="AK1762">
        <f t="shared" si="673"/>
        <v>0</v>
      </c>
      <c r="AL1762">
        <f t="shared" si="674"/>
        <v>0</v>
      </c>
      <c r="AM1762">
        <f t="shared" si="675"/>
        <v>0</v>
      </c>
      <c r="AN1762">
        <f t="shared" si="676"/>
        <v>0</v>
      </c>
      <c r="AO1762">
        <f t="shared" si="677"/>
        <v>0</v>
      </c>
      <c r="AP1762">
        <f t="shared" si="678"/>
        <v>0</v>
      </c>
      <c r="AQ1762">
        <f t="shared" si="679"/>
        <v>0</v>
      </c>
      <c r="AR1762">
        <f t="shared" si="680"/>
        <v>0</v>
      </c>
      <c r="AS1762">
        <f t="shared" si="681"/>
        <v>0</v>
      </c>
      <c r="AT1762">
        <f t="shared" si="682"/>
        <v>0</v>
      </c>
      <c r="AU1762">
        <f t="shared" si="683"/>
        <v>0</v>
      </c>
      <c r="AV1762">
        <f t="shared" si="684"/>
        <v>0</v>
      </c>
      <c r="AW1762">
        <f t="shared" si="685"/>
        <v>0</v>
      </c>
      <c r="AX1762">
        <f t="shared" si="686"/>
        <v>0</v>
      </c>
      <c r="AY1762">
        <f t="shared" si="687"/>
        <v>0</v>
      </c>
      <c r="AZ1762">
        <f t="shared" si="688"/>
        <v>0</v>
      </c>
      <c r="BA1762">
        <f t="shared" si="689"/>
        <v>0</v>
      </c>
      <c r="BB1762">
        <f t="shared" si="690"/>
        <v>0</v>
      </c>
      <c r="BC1762">
        <f t="shared" si="691"/>
        <v>0</v>
      </c>
      <c r="BD1762">
        <f t="shared" si="692"/>
        <v>0</v>
      </c>
      <c r="BE1762">
        <f t="shared" si="693"/>
        <v>0</v>
      </c>
      <c r="BF1762">
        <f t="shared" si="694"/>
        <v>0</v>
      </c>
    </row>
    <row r="1763" spans="1:58" ht="15" customHeight="1">
      <c r="A1763" s="405"/>
      <c r="B1763" s="6"/>
      <c r="C1763" s="9" t="s">
        <v>6760</v>
      </c>
      <c r="D1763" s="668" t="str">
        <f t="shared" si="695"/>
        <v/>
      </c>
      <c r="E1763" s="669"/>
      <c r="F1763" s="670"/>
      <c r="G1763" s="763" t="str">
        <f t="shared" si="696"/>
        <v/>
      </c>
      <c r="H1763" s="669"/>
      <c r="I1763" s="669"/>
      <c r="J1763" s="669"/>
      <c r="K1763" s="669"/>
      <c r="L1763" s="670"/>
      <c r="M1763" s="112"/>
      <c r="N1763" s="112"/>
      <c r="O1763" s="112"/>
      <c r="P1763" s="112"/>
      <c r="Q1763" s="112"/>
      <c r="R1763" s="112"/>
      <c r="S1763" s="112"/>
      <c r="T1763" s="112"/>
      <c r="U1763" s="112"/>
      <c r="V1763" s="112"/>
      <c r="W1763" s="112"/>
      <c r="X1763" s="112"/>
      <c r="Y1763" s="112"/>
      <c r="Z1763" s="112"/>
      <c r="AA1763" s="112"/>
      <c r="AB1763" s="112"/>
      <c r="AC1763" s="112"/>
      <c r="AD1763" s="112"/>
      <c r="AE1763" s="93"/>
      <c r="AI1763">
        <f t="shared" si="671"/>
        <v>0</v>
      </c>
      <c r="AJ1763">
        <f t="shared" si="672"/>
        <v>0</v>
      </c>
      <c r="AK1763">
        <f t="shared" si="673"/>
        <v>0</v>
      </c>
      <c r="AL1763">
        <f t="shared" si="674"/>
        <v>0</v>
      </c>
      <c r="AM1763">
        <f t="shared" si="675"/>
        <v>0</v>
      </c>
      <c r="AN1763">
        <f t="shared" si="676"/>
        <v>0</v>
      </c>
      <c r="AO1763">
        <f t="shared" si="677"/>
        <v>0</v>
      </c>
      <c r="AP1763">
        <f t="shared" si="678"/>
        <v>0</v>
      </c>
      <c r="AQ1763">
        <f t="shared" si="679"/>
        <v>0</v>
      </c>
      <c r="AR1763">
        <f t="shared" si="680"/>
        <v>0</v>
      </c>
      <c r="AS1763">
        <f t="shared" si="681"/>
        <v>0</v>
      </c>
      <c r="AT1763">
        <f t="shared" si="682"/>
        <v>0</v>
      </c>
      <c r="AU1763">
        <f t="shared" si="683"/>
        <v>0</v>
      </c>
      <c r="AV1763">
        <f t="shared" si="684"/>
        <v>0</v>
      </c>
      <c r="AW1763">
        <f t="shared" si="685"/>
        <v>0</v>
      </c>
      <c r="AX1763">
        <f t="shared" si="686"/>
        <v>0</v>
      </c>
      <c r="AY1763">
        <f t="shared" si="687"/>
        <v>0</v>
      </c>
      <c r="AZ1763">
        <f t="shared" si="688"/>
        <v>0</v>
      </c>
      <c r="BA1763">
        <f t="shared" si="689"/>
        <v>0</v>
      </c>
      <c r="BB1763">
        <f t="shared" si="690"/>
        <v>0</v>
      </c>
      <c r="BC1763">
        <f t="shared" si="691"/>
        <v>0</v>
      </c>
      <c r="BD1763">
        <f t="shared" si="692"/>
        <v>0</v>
      </c>
      <c r="BE1763">
        <f t="shared" si="693"/>
        <v>0</v>
      </c>
      <c r="BF1763">
        <f t="shared" si="694"/>
        <v>0</v>
      </c>
    </row>
    <row r="1764" spans="1:58" ht="15" customHeight="1">
      <c r="A1764" s="405"/>
      <c r="B1764" s="6"/>
      <c r="C1764" s="9" t="s">
        <v>6761</v>
      </c>
      <c r="D1764" s="668" t="str">
        <f t="shared" si="695"/>
        <v/>
      </c>
      <c r="E1764" s="669"/>
      <c r="F1764" s="670"/>
      <c r="G1764" s="763" t="str">
        <f t="shared" si="696"/>
        <v/>
      </c>
      <c r="H1764" s="669"/>
      <c r="I1764" s="669"/>
      <c r="J1764" s="669"/>
      <c r="K1764" s="669"/>
      <c r="L1764" s="670"/>
      <c r="M1764" s="112"/>
      <c r="N1764" s="112"/>
      <c r="O1764" s="112"/>
      <c r="P1764" s="112"/>
      <c r="Q1764" s="112"/>
      <c r="R1764" s="112"/>
      <c r="S1764" s="112"/>
      <c r="T1764" s="112"/>
      <c r="U1764" s="112"/>
      <c r="V1764" s="112"/>
      <c r="W1764" s="112"/>
      <c r="X1764" s="112"/>
      <c r="Y1764" s="112"/>
      <c r="Z1764" s="112"/>
      <c r="AA1764" s="112"/>
      <c r="AB1764" s="112"/>
      <c r="AC1764" s="112"/>
      <c r="AD1764" s="112"/>
      <c r="AE1764" s="93"/>
      <c r="AI1764">
        <f t="shared" si="671"/>
        <v>0</v>
      </c>
      <c r="AJ1764">
        <f t="shared" si="672"/>
        <v>0</v>
      </c>
      <c r="AK1764">
        <f t="shared" si="673"/>
        <v>0</v>
      </c>
      <c r="AL1764">
        <f t="shared" si="674"/>
        <v>0</v>
      </c>
      <c r="AM1764">
        <f t="shared" si="675"/>
        <v>0</v>
      </c>
      <c r="AN1764">
        <f t="shared" si="676"/>
        <v>0</v>
      </c>
      <c r="AO1764">
        <f t="shared" si="677"/>
        <v>0</v>
      </c>
      <c r="AP1764">
        <f t="shared" si="678"/>
        <v>0</v>
      </c>
      <c r="AQ1764">
        <f t="shared" si="679"/>
        <v>0</v>
      </c>
      <c r="AR1764">
        <f t="shared" si="680"/>
        <v>0</v>
      </c>
      <c r="AS1764">
        <f t="shared" si="681"/>
        <v>0</v>
      </c>
      <c r="AT1764">
        <f t="shared" si="682"/>
        <v>0</v>
      </c>
      <c r="AU1764">
        <f t="shared" si="683"/>
        <v>0</v>
      </c>
      <c r="AV1764">
        <f t="shared" si="684"/>
        <v>0</v>
      </c>
      <c r="AW1764">
        <f t="shared" si="685"/>
        <v>0</v>
      </c>
      <c r="AX1764">
        <f t="shared" si="686"/>
        <v>0</v>
      </c>
      <c r="AY1764">
        <f t="shared" si="687"/>
        <v>0</v>
      </c>
      <c r="AZ1764">
        <f t="shared" si="688"/>
        <v>0</v>
      </c>
      <c r="BA1764">
        <f t="shared" si="689"/>
        <v>0</v>
      </c>
      <c r="BB1764">
        <f t="shared" si="690"/>
        <v>0</v>
      </c>
      <c r="BC1764">
        <f t="shared" si="691"/>
        <v>0</v>
      </c>
      <c r="BD1764">
        <f t="shared" si="692"/>
        <v>0</v>
      </c>
      <c r="BE1764">
        <f t="shared" si="693"/>
        <v>0</v>
      </c>
      <c r="BF1764">
        <f t="shared" si="694"/>
        <v>0</v>
      </c>
    </row>
    <row r="1765" spans="1:58" ht="15" customHeight="1">
      <c r="A1765" s="405"/>
      <c r="B1765" s="6"/>
      <c r="C1765" s="9" t="s">
        <v>6762</v>
      </c>
      <c r="D1765" s="668" t="str">
        <f t="shared" si="695"/>
        <v/>
      </c>
      <c r="E1765" s="669"/>
      <c r="F1765" s="670"/>
      <c r="G1765" s="763" t="str">
        <f t="shared" si="696"/>
        <v/>
      </c>
      <c r="H1765" s="669"/>
      <c r="I1765" s="669"/>
      <c r="J1765" s="669"/>
      <c r="K1765" s="669"/>
      <c r="L1765" s="670"/>
      <c r="M1765" s="112"/>
      <c r="N1765" s="112"/>
      <c r="O1765" s="112"/>
      <c r="P1765" s="112"/>
      <c r="Q1765" s="112"/>
      <c r="R1765" s="112"/>
      <c r="S1765" s="112"/>
      <c r="T1765" s="112"/>
      <c r="U1765" s="112"/>
      <c r="V1765" s="112"/>
      <c r="W1765" s="112"/>
      <c r="X1765" s="112"/>
      <c r="Y1765" s="112"/>
      <c r="Z1765" s="112"/>
      <c r="AA1765" s="112"/>
      <c r="AB1765" s="112"/>
      <c r="AC1765" s="112"/>
      <c r="AD1765" s="112"/>
      <c r="AE1765" s="93"/>
      <c r="AI1765">
        <f t="shared" si="671"/>
        <v>0</v>
      </c>
      <c r="AJ1765">
        <f t="shared" si="672"/>
        <v>0</v>
      </c>
      <c r="AK1765">
        <f t="shared" si="673"/>
        <v>0</v>
      </c>
      <c r="AL1765">
        <f t="shared" si="674"/>
        <v>0</v>
      </c>
      <c r="AM1765">
        <f t="shared" si="675"/>
        <v>0</v>
      </c>
      <c r="AN1765">
        <f t="shared" si="676"/>
        <v>0</v>
      </c>
      <c r="AO1765">
        <f t="shared" si="677"/>
        <v>0</v>
      </c>
      <c r="AP1765">
        <f t="shared" si="678"/>
        <v>0</v>
      </c>
      <c r="AQ1765">
        <f t="shared" si="679"/>
        <v>0</v>
      </c>
      <c r="AR1765">
        <f t="shared" si="680"/>
        <v>0</v>
      </c>
      <c r="AS1765">
        <f t="shared" si="681"/>
        <v>0</v>
      </c>
      <c r="AT1765">
        <f t="shared" si="682"/>
        <v>0</v>
      </c>
      <c r="AU1765">
        <f t="shared" si="683"/>
        <v>0</v>
      </c>
      <c r="AV1765">
        <f t="shared" si="684"/>
        <v>0</v>
      </c>
      <c r="AW1765">
        <f t="shared" si="685"/>
        <v>0</v>
      </c>
      <c r="AX1765">
        <f t="shared" si="686"/>
        <v>0</v>
      </c>
      <c r="AY1765">
        <f t="shared" si="687"/>
        <v>0</v>
      </c>
      <c r="AZ1765">
        <f t="shared" si="688"/>
        <v>0</v>
      </c>
      <c r="BA1765">
        <f t="shared" si="689"/>
        <v>0</v>
      </c>
      <c r="BB1765">
        <f t="shared" si="690"/>
        <v>0</v>
      </c>
      <c r="BC1765">
        <f t="shared" si="691"/>
        <v>0</v>
      </c>
      <c r="BD1765">
        <f t="shared" si="692"/>
        <v>0</v>
      </c>
      <c r="BE1765">
        <f t="shared" si="693"/>
        <v>0</v>
      </c>
      <c r="BF1765">
        <f t="shared" si="694"/>
        <v>0</v>
      </c>
    </row>
    <row r="1766" spans="1:58" ht="15" customHeight="1">
      <c r="A1766" s="405"/>
      <c r="B1766" s="6"/>
      <c r="C1766" s="9" t="s">
        <v>6763</v>
      </c>
      <c r="D1766" s="668" t="str">
        <f t="shared" si="695"/>
        <v/>
      </c>
      <c r="E1766" s="669"/>
      <c r="F1766" s="670"/>
      <c r="G1766" s="763" t="str">
        <f t="shared" si="696"/>
        <v/>
      </c>
      <c r="H1766" s="669"/>
      <c r="I1766" s="669"/>
      <c r="J1766" s="669"/>
      <c r="K1766" s="669"/>
      <c r="L1766" s="670"/>
      <c r="M1766" s="112"/>
      <c r="N1766" s="112"/>
      <c r="O1766" s="112"/>
      <c r="P1766" s="112"/>
      <c r="Q1766" s="112"/>
      <c r="R1766" s="112"/>
      <c r="S1766" s="112"/>
      <c r="T1766" s="112"/>
      <c r="U1766" s="112"/>
      <c r="V1766" s="112"/>
      <c r="W1766" s="112"/>
      <c r="X1766" s="112"/>
      <c r="Y1766" s="112"/>
      <c r="Z1766" s="112"/>
      <c r="AA1766" s="112"/>
      <c r="AB1766" s="112"/>
      <c r="AC1766" s="112"/>
      <c r="AD1766" s="112"/>
      <c r="AE1766" s="93"/>
      <c r="AI1766">
        <f t="shared" si="671"/>
        <v>0</v>
      </c>
      <c r="AJ1766">
        <f t="shared" si="672"/>
        <v>0</v>
      </c>
      <c r="AK1766">
        <f t="shared" si="673"/>
        <v>0</v>
      </c>
      <c r="AL1766">
        <f t="shared" si="674"/>
        <v>0</v>
      </c>
      <c r="AM1766">
        <f t="shared" si="675"/>
        <v>0</v>
      </c>
      <c r="AN1766">
        <f t="shared" si="676"/>
        <v>0</v>
      </c>
      <c r="AO1766">
        <f t="shared" si="677"/>
        <v>0</v>
      </c>
      <c r="AP1766">
        <f t="shared" si="678"/>
        <v>0</v>
      </c>
      <c r="AQ1766">
        <f t="shared" si="679"/>
        <v>0</v>
      </c>
      <c r="AR1766">
        <f t="shared" si="680"/>
        <v>0</v>
      </c>
      <c r="AS1766">
        <f t="shared" si="681"/>
        <v>0</v>
      </c>
      <c r="AT1766">
        <f t="shared" si="682"/>
        <v>0</v>
      </c>
      <c r="AU1766">
        <f t="shared" si="683"/>
        <v>0</v>
      </c>
      <c r="AV1766">
        <f t="shared" si="684"/>
        <v>0</v>
      </c>
      <c r="AW1766">
        <f t="shared" si="685"/>
        <v>0</v>
      </c>
      <c r="AX1766">
        <f t="shared" si="686"/>
        <v>0</v>
      </c>
      <c r="AY1766">
        <f t="shared" si="687"/>
        <v>0</v>
      </c>
      <c r="AZ1766">
        <f t="shared" si="688"/>
        <v>0</v>
      </c>
      <c r="BA1766">
        <f t="shared" si="689"/>
        <v>0</v>
      </c>
      <c r="BB1766">
        <f t="shared" si="690"/>
        <v>0</v>
      </c>
      <c r="BC1766">
        <f t="shared" si="691"/>
        <v>0</v>
      </c>
      <c r="BD1766">
        <f t="shared" si="692"/>
        <v>0</v>
      </c>
      <c r="BE1766">
        <f t="shared" si="693"/>
        <v>0</v>
      </c>
      <c r="BF1766">
        <f t="shared" si="694"/>
        <v>0</v>
      </c>
    </row>
    <row r="1767" spans="1:58" ht="15" customHeight="1">
      <c r="A1767" s="405"/>
      <c r="B1767" s="6"/>
      <c r="C1767" s="9" t="s">
        <v>6764</v>
      </c>
      <c r="D1767" s="668" t="str">
        <f t="shared" si="695"/>
        <v/>
      </c>
      <c r="E1767" s="669"/>
      <c r="F1767" s="670"/>
      <c r="G1767" s="763" t="str">
        <f t="shared" si="696"/>
        <v/>
      </c>
      <c r="H1767" s="669"/>
      <c r="I1767" s="669"/>
      <c r="J1767" s="669"/>
      <c r="K1767" s="669"/>
      <c r="L1767" s="670"/>
      <c r="M1767" s="112"/>
      <c r="N1767" s="112"/>
      <c r="O1767" s="112"/>
      <c r="P1767" s="112"/>
      <c r="Q1767" s="112"/>
      <c r="R1767" s="112"/>
      <c r="S1767" s="112"/>
      <c r="T1767" s="112"/>
      <c r="U1767" s="112"/>
      <c r="V1767" s="112"/>
      <c r="W1767" s="112"/>
      <c r="X1767" s="112"/>
      <c r="Y1767" s="112"/>
      <c r="Z1767" s="112"/>
      <c r="AA1767" s="112"/>
      <c r="AB1767" s="112"/>
      <c r="AC1767" s="112"/>
      <c r="AD1767" s="112"/>
      <c r="AE1767" s="93"/>
      <c r="AI1767">
        <f t="shared" si="671"/>
        <v>0</v>
      </c>
      <c r="AJ1767">
        <f t="shared" si="672"/>
        <v>0</v>
      </c>
      <c r="AK1767">
        <f t="shared" si="673"/>
        <v>0</v>
      </c>
      <c r="AL1767">
        <f t="shared" si="674"/>
        <v>0</v>
      </c>
      <c r="AM1767">
        <f t="shared" si="675"/>
        <v>0</v>
      </c>
      <c r="AN1767">
        <f t="shared" si="676"/>
        <v>0</v>
      </c>
      <c r="AO1767">
        <f t="shared" si="677"/>
        <v>0</v>
      </c>
      <c r="AP1767">
        <f t="shared" si="678"/>
        <v>0</v>
      </c>
      <c r="AQ1767">
        <f t="shared" si="679"/>
        <v>0</v>
      </c>
      <c r="AR1767">
        <f t="shared" si="680"/>
        <v>0</v>
      </c>
      <c r="AS1767">
        <f t="shared" si="681"/>
        <v>0</v>
      </c>
      <c r="AT1767">
        <f t="shared" si="682"/>
        <v>0</v>
      </c>
      <c r="AU1767">
        <f t="shared" si="683"/>
        <v>0</v>
      </c>
      <c r="AV1767">
        <f t="shared" si="684"/>
        <v>0</v>
      </c>
      <c r="AW1767">
        <f t="shared" si="685"/>
        <v>0</v>
      </c>
      <c r="AX1767">
        <f t="shared" si="686"/>
        <v>0</v>
      </c>
      <c r="AY1767">
        <f t="shared" si="687"/>
        <v>0</v>
      </c>
      <c r="AZ1767">
        <f t="shared" si="688"/>
        <v>0</v>
      </c>
      <c r="BA1767">
        <f t="shared" si="689"/>
        <v>0</v>
      </c>
      <c r="BB1767">
        <f t="shared" si="690"/>
        <v>0</v>
      </c>
      <c r="BC1767">
        <f t="shared" si="691"/>
        <v>0</v>
      </c>
      <c r="BD1767">
        <f t="shared" si="692"/>
        <v>0</v>
      </c>
      <c r="BE1767">
        <f t="shared" si="693"/>
        <v>0</v>
      </c>
      <c r="BF1767">
        <f t="shared" si="694"/>
        <v>0</v>
      </c>
    </row>
    <row r="1768" spans="1:58" ht="15" customHeight="1">
      <c r="A1768" s="405"/>
      <c r="B1768" s="6"/>
      <c r="C1768" s="9" t="s">
        <v>5424</v>
      </c>
      <c r="D1768" s="668" t="str">
        <f t="shared" si="695"/>
        <v/>
      </c>
      <c r="E1768" s="669"/>
      <c r="F1768" s="670"/>
      <c r="G1768" s="763" t="str">
        <f t="shared" si="696"/>
        <v/>
      </c>
      <c r="H1768" s="669"/>
      <c r="I1768" s="669"/>
      <c r="J1768" s="669"/>
      <c r="K1768" s="669"/>
      <c r="L1768" s="670"/>
      <c r="M1768" s="112"/>
      <c r="N1768" s="112"/>
      <c r="O1768" s="112"/>
      <c r="P1768" s="112"/>
      <c r="Q1768" s="112"/>
      <c r="R1768" s="112"/>
      <c r="S1768" s="112"/>
      <c r="T1768" s="112"/>
      <c r="U1768" s="112"/>
      <c r="V1768" s="112"/>
      <c r="W1768" s="112"/>
      <c r="X1768" s="112"/>
      <c r="Y1768" s="112"/>
      <c r="Z1768" s="112"/>
      <c r="AA1768" s="112"/>
      <c r="AB1768" s="112"/>
      <c r="AC1768" s="112"/>
      <c r="AD1768" s="112"/>
      <c r="AE1768" s="93"/>
      <c r="AI1768">
        <f t="shared" si="671"/>
        <v>0</v>
      </c>
      <c r="AJ1768">
        <f t="shared" si="672"/>
        <v>0</v>
      </c>
      <c r="AK1768">
        <f t="shared" si="673"/>
        <v>0</v>
      </c>
      <c r="AL1768">
        <f t="shared" si="674"/>
        <v>0</v>
      </c>
      <c r="AM1768">
        <f t="shared" si="675"/>
        <v>0</v>
      </c>
      <c r="AN1768">
        <f t="shared" si="676"/>
        <v>0</v>
      </c>
      <c r="AO1768">
        <f t="shared" si="677"/>
        <v>0</v>
      </c>
      <c r="AP1768">
        <f t="shared" si="678"/>
        <v>0</v>
      </c>
      <c r="AQ1768">
        <f t="shared" si="679"/>
        <v>0</v>
      </c>
      <c r="AR1768">
        <f t="shared" si="680"/>
        <v>0</v>
      </c>
      <c r="AS1768">
        <f t="shared" si="681"/>
        <v>0</v>
      </c>
      <c r="AT1768">
        <f t="shared" si="682"/>
        <v>0</v>
      </c>
      <c r="AU1768">
        <f t="shared" si="683"/>
        <v>0</v>
      </c>
      <c r="AV1768">
        <f t="shared" si="684"/>
        <v>0</v>
      </c>
      <c r="AW1768">
        <f t="shared" si="685"/>
        <v>0</v>
      </c>
      <c r="AX1768">
        <f t="shared" si="686"/>
        <v>0</v>
      </c>
      <c r="AY1768">
        <f t="shared" si="687"/>
        <v>0</v>
      </c>
      <c r="AZ1768">
        <f t="shared" si="688"/>
        <v>0</v>
      </c>
      <c r="BA1768">
        <f t="shared" si="689"/>
        <v>0</v>
      </c>
      <c r="BB1768">
        <f t="shared" si="690"/>
        <v>0</v>
      </c>
      <c r="BC1768">
        <f t="shared" si="691"/>
        <v>0</v>
      </c>
      <c r="BD1768">
        <f t="shared" si="692"/>
        <v>0</v>
      </c>
      <c r="BE1768">
        <f t="shared" si="693"/>
        <v>0</v>
      </c>
      <c r="BF1768">
        <f t="shared" si="694"/>
        <v>0</v>
      </c>
    </row>
    <row r="1769" spans="1:58" ht="15" customHeight="1">
      <c r="A1769" s="405"/>
      <c r="B1769" s="6"/>
      <c r="C1769" s="421" t="s">
        <v>6765</v>
      </c>
      <c r="D1769" s="668" t="str">
        <f t="shared" si="695"/>
        <v/>
      </c>
      <c r="E1769" s="669"/>
      <c r="F1769" s="670"/>
      <c r="G1769" s="763" t="str">
        <f t="shared" si="696"/>
        <v/>
      </c>
      <c r="H1769" s="669"/>
      <c r="I1769" s="669"/>
      <c r="J1769" s="669"/>
      <c r="K1769" s="669"/>
      <c r="L1769" s="670"/>
      <c r="M1769" s="112"/>
      <c r="N1769" s="112"/>
      <c r="O1769" s="112"/>
      <c r="P1769" s="112"/>
      <c r="Q1769" s="112"/>
      <c r="R1769" s="112"/>
      <c r="S1769" s="112"/>
      <c r="T1769" s="112"/>
      <c r="U1769" s="112"/>
      <c r="V1769" s="112"/>
      <c r="W1769" s="112"/>
      <c r="X1769" s="112"/>
      <c r="Y1769" s="112"/>
      <c r="Z1769" s="112"/>
      <c r="AA1769" s="112"/>
      <c r="AB1769" s="112"/>
      <c r="AC1769" s="112"/>
      <c r="AD1769" s="112"/>
      <c r="AE1769" s="93"/>
      <c r="AI1769">
        <f t="shared" si="671"/>
        <v>0</v>
      </c>
      <c r="AJ1769">
        <f t="shared" si="672"/>
        <v>0</v>
      </c>
      <c r="AK1769">
        <f t="shared" si="673"/>
        <v>0</v>
      </c>
      <c r="AL1769">
        <f t="shared" si="674"/>
        <v>0</v>
      </c>
      <c r="AM1769">
        <f t="shared" si="675"/>
        <v>0</v>
      </c>
      <c r="AN1769">
        <f t="shared" si="676"/>
        <v>0</v>
      </c>
      <c r="AO1769">
        <f t="shared" si="677"/>
        <v>0</v>
      </c>
      <c r="AP1769">
        <f t="shared" si="678"/>
        <v>0</v>
      </c>
      <c r="AQ1769">
        <f t="shared" si="679"/>
        <v>0</v>
      </c>
      <c r="AR1769">
        <f t="shared" si="680"/>
        <v>0</v>
      </c>
      <c r="AS1769">
        <f t="shared" si="681"/>
        <v>0</v>
      </c>
      <c r="AT1769">
        <f t="shared" si="682"/>
        <v>0</v>
      </c>
      <c r="AU1769">
        <f t="shared" si="683"/>
        <v>0</v>
      </c>
      <c r="AV1769">
        <f t="shared" si="684"/>
        <v>0</v>
      </c>
      <c r="AW1769">
        <f t="shared" si="685"/>
        <v>0</v>
      </c>
      <c r="AX1769">
        <f t="shared" si="686"/>
        <v>0</v>
      </c>
      <c r="AY1769">
        <f t="shared" si="687"/>
        <v>0</v>
      </c>
      <c r="AZ1769">
        <f t="shared" si="688"/>
        <v>0</v>
      </c>
      <c r="BA1769">
        <f t="shared" si="689"/>
        <v>0</v>
      </c>
      <c r="BB1769">
        <f t="shared" si="690"/>
        <v>0</v>
      </c>
      <c r="BC1769">
        <f t="shared" si="691"/>
        <v>0</v>
      </c>
      <c r="BD1769">
        <f t="shared" si="692"/>
        <v>0</v>
      </c>
      <c r="BE1769">
        <f t="shared" si="693"/>
        <v>0</v>
      </c>
      <c r="BF1769">
        <f t="shared" si="694"/>
        <v>0</v>
      </c>
    </row>
    <row r="1770" spans="1:58" ht="15" customHeight="1">
      <c r="A1770" s="405"/>
      <c r="B1770" s="6"/>
      <c r="C1770" s="421" t="s">
        <v>6766</v>
      </c>
      <c r="D1770" s="668" t="str">
        <f t="shared" si="695"/>
        <v/>
      </c>
      <c r="E1770" s="669"/>
      <c r="F1770" s="670"/>
      <c r="G1770" s="763" t="str">
        <f t="shared" si="696"/>
        <v/>
      </c>
      <c r="H1770" s="669"/>
      <c r="I1770" s="669"/>
      <c r="J1770" s="669"/>
      <c r="K1770" s="669"/>
      <c r="L1770" s="670"/>
      <c r="M1770" s="112"/>
      <c r="N1770" s="112"/>
      <c r="O1770" s="112"/>
      <c r="P1770" s="112"/>
      <c r="Q1770" s="112"/>
      <c r="R1770" s="112"/>
      <c r="S1770" s="112"/>
      <c r="T1770" s="112"/>
      <c r="U1770" s="112"/>
      <c r="V1770" s="112"/>
      <c r="W1770" s="112"/>
      <c r="X1770" s="112"/>
      <c r="Y1770" s="112"/>
      <c r="Z1770" s="112"/>
      <c r="AA1770" s="112"/>
      <c r="AB1770" s="112"/>
      <c r="AC1770" s="112"/>
      <c r="AD1770" s="112"/>
      <c r="AE1770" s="93"/>
      <c r="AI1770">
        <f t="shared" si="671"/>
        <v>0</v>
      </c>
      <c r="AJ1770">
        <f t="shared" si="672"/>
        <v>0</v>
      </c>
      <c r="AK1770">
        <f t="shared" si="673"/>
        <v>0</v>
      </c>
      <c r="AL1770">
        <f t="shared" si="674"/>
        <v>0</v>
      </c>
      <c r="AM1770">
        <f t="shared" si="675"/>
        <v>0</v>
      </c>
      <c r="AN1770">
        <f t="shared" si="676"/>
        <v>0</v>
      </c>
      <c r="AO1770">
        <f t="shared" si="677"/>
        <v>0</v>
      </c>
      <c r="AP1770">
        <f t="shared" si="678"/>
        <v>0</v>
      </c>
      <c r="AQ1770">
        <f t="shared" si="679"/>
        <v>0</v>
      </c>
      <c r="AR1770">
        <f t="shared" si="680"/>
        <v>0</v>
      </c>
      <c r="AS1770">
        <f t="shared" si="681"/>
        <v>0</v>
      </c>
      <c r="AT1770">
        <f t="shared" si="682"/>
        <v>0</v>
      </c>
      <c r="AU1770">
        <f t="shared" si="683"/>
        <v>0</v>
      </c>
      <c r="AV1770">
        <f t="shared" si="684"/>
        <v>0</v>
      </c>
      <c r="AW1770">
        <f t="shared" si="685"/>
        <v>0</v>
      </c>
      <c r="AX1770">
        <f t="shared" si="686"/>
        <v>0</v>
      </c>
      <c r="AY1770">
        <f t="shared" si="687"/>
        <v>0</v>
      </c>
      <c r="AZ1770">
        <f t="shared" si="688"/>
        <v>0</v>
      </c>
      <c r="BA1770">
        <f t="shared" si="689"/>
        <v>0</v>
      </c>
      <c r="BB1770">
        <f t="shared" si="690"/>
        <v>0</v>
      </c>
      <c r="BC1770">
        <f t="shared" si="691"/>
        <v>0</v>
      </c>
      <c r="BD1770">
        <f t="shared" si="692"/>
        <v>0</v>
      </c>
      <c r="BE1770">
        <f t="shared" si="693"/>
        <v>0</v>
      </c>
      <c r="BF1770">
        <f t="shared" si="694"/>
        <v>0</v>
      </c>
    </row>
    <row r="1771" spans="1:58" ht="15" customHeight="1">
      <c r="A1771" s="405"/>
      <c r="B1771" s="6"/>
      <c r="C1771" s="421" t="s">
        <v>6767</v>
      </c>
      <c r="D1771" s="668" t="str">
        <f t="shared" si="695"/>
        <v/>
      </c>
      <c r="E1771" s="669"/>
      <c r="F1771" s="670"/>
      <c r="G1771" s="763" t="str">
        <f t="shared" si="696"/>
        <v/>
      </c>
      <c r="H1771" s="669"/>
      <c r="I1771" s="669"/>
      <c r="J1771" s="669"/>
      <c r="K1771" s="669"/>
      <c r="L1771" s="670"/>
      <c r="M1771" s="112"/>
      <c r="N1771" s="112"/>
      <c r="O1771" s="112"/>
      <c r="P1771" s="112"/>
      <c r="Q1771" s="112"/>
      <c r="R1771" s="112"/>
      <c r="S1771" s="112"/>
      <c r="T1771" s="112"/>
      <c r="U1771" s="112"/>
      <c r="V1771" s="112"/>
      <c r="W1771" s="112"/>
      <c r="X1771" s="112"/>
      <c r="Y1771" s="112"/>
      <c r="Z1771" s="112"/>
      <c r="AA1771" s="112"/>
      <c r="AB1771" s="112"/>
      <c r="AC1771" s="112"/>
      <c r="AD1771" s="112"/>
      <c r="AE1771" s="93"/>
      <c r="AI1771">
        <f t="shared" si="671"/>
        <v>0</v>
      </c>
      <c r="AJ1771">
        <f t="shared" si="672"/>
        <v>0</v>
      </c>
      <c r="AK1771">
        <f t="shared" si="673"/>
        <v>0</v>
      </c>
      <c r="AL1771">
        <f t="shared" si="674"/>
        <v>0</v>
      </c>
      <c r="AM1771">
        <f t="shared" si="675"/>
        <v>0</v>
      </c>
      <c r="AN1771">
        <f t="shared" si="676"/>
        <v>0</v>
      </c>
      <c r="AO1771">
        <f t="shared" si="677"/>
        <v>0</v>
      </c>
      <c r="AP1771">
        <f t="shared" si="678"/>
        <v>0</v>
      </c>
      <c r="AQ1771">
        <f t="shared" si="679"/>
        <v>0</v>
      </c>
      <c r="AR1771">
        <f t="shared" si="680"/>
        <v>0</v>
      </c>
      <c r="AS1771">
        <f t="shared" si="681"/>
        <v>0</v>
      </c>
      <c r="AT1771">
        <f t="shared" si="682"/>
        <v>0</v>
      </c>
      <c r="AU1771">
        <f t="shared" si="683"/>
        <v>0</v>
      </c>
      <c r="AV1771">
        <f t="shared" si="684"/>
        <v>0</v>
      </c>
      <c r="AW1771">
        <f t="shared" si="685"/>
        <v>0</v>
      </c>
      <c r="AX1771">
        <f t="shared" si="686"/>
        <v>0</v>
      </c>
      <c r="AY1771">
        <f t="shared" si="687"/>
        <v>0</v>
      </c>
      <c r="AZ1771">
        <f t="shared" si="688"/>
        <v>0</v>
      </c>
      <c r="BA1771">
        <f t="shared" si="689"/>
        <v>0</v>
      </c>
      <c r="BB1771">
        <f t="shared" si="690"/>
        <v>0</v>
      </c>
      <c r="BC1771">
        <f t="shared" si="691"/>
        <v>0</v>
      </c>
      <c r="BD1771">
        <f t="shared" si="692"/>
        <v>0</v>
      </c>
      <c r="BE1771">
        <f t="shared" si="693"/>
        <v>0</v>
      </c>
      <c r="BF1771">
        <f t="shared" si="694"/>
        <v>0</v>
      </c>
    </row>
    <row r="1772" spans="1:58" ht="15" customHeight="1">
      <c r="A1772" s="405"/>
      <c r="B1772" s="6"/>
      <c r="C1772" s="421" t="s">
        <v>6768</v>
      </c>
      <c r="D1772" s="668" t="str">
        <f t="shared" si="695"/>
        <v/>
      </c>
      <c r="E1772" s="669"/>
      <c r="F1772" s="670"/>
      <c r="G1772" s="763" t="str">
        <f t="shared" si="696"/>
        <v/>
      </c>
      <c r="H1772" s="669"/>
      <c r="I1772" s="669"/>
      <c r="J1772" s="669"/>
      <c r="K1772" s="669"/>
      <c r="L1772" s="670"/>
      <c r="M1772" s="112"/>
      <c r="N1772" s="112"/>
      <c r="O1772" s="112"/>
      <c r="P1772" s="112"/>
      <c r="Q1772" s="112"/>
      <c r="R1772" s="112"/>
      <c r="S1772" s="112"/>
      <c r="T1772" s="112"/>
      <c r="U1772" s="112"/>
      <c r="V1772" s="112"/>
      <c r="W1772" s="112"/>
      <c r="X1772" s="112"/>
      <c r="Y1772" s="112"/>
      <c r="Z1772" s="112"/>
      <c r="AA1772" s="112"/>
      <c r="AB1772" s="112"/>
      <c r="AC1772" s="112"/>
      <c r="AD1772" s="112"/>
      <c r="AE1772" s="93"/>
      <c r="AI1772">
        <f t="shared" si="671"/>
        <v>0</v>
      </c>
      <c r="AJ1772">
        <f t="shared" si="672"/>
        <v>0</v>
      </c>
      <c r="AK1772">
        <f t="shared" si="673"/>
        <v>0</v>
      </c>
      <c r="AL1772">
        <f t="shared" si="674"/>
        <v>0</v>
      </c>
      <c r="AM1772">
        <f t="shared" si="675"/>
        <v>0</v>
      </c>
      <c r="AN1772">
        <f t="shared" si="676"/>
        <v>0</v>
      </c>
      <c r="AO1772">
        <f t="shared" si="677"/>
        <v>0</v>
      </c>
      <c r="AP1772">
        <f t="shared" si="678"/>
        <v>0</v>
      </c>
      <c r="AQ1772">
        <f t="shared" si="679"/>
        <v>0</v>
      </c>
      <c r="AR1772">
        <f t="shared" si="680"/>
        <v>0</v>
      </c>
      <c r="AS1772">
        <f t="shared" si="681"/>
        <v>0</v>
      </c>
      <c r="AT1772">
        <f t="shared" si="682"/>
        <v>0</v>
      </c>
      <c r="AU1772">
        <f t="shared" si="683"/>
        <v>0</v>
      </c>
      <c r="AV1772">
        <f t="shared" si="684"/>
        <v>0</v>
      </c>
      <c r="AW1772">
        <f t="shared" si="685"/>
        <v>0</v>
      </c>
      <c r="AX1772">
        <f t="shared" si="686"/>
        <v>0</v>
      </c>
      <c r="AY1772">
        <f t="shared" si="687"/>
        <v>0</v>
      </c>
      <c r="AZ1772">
        <f t="shared" si="688"/>
        <v>0</v>
      </c>
      <c r="BA1772">
        <f t="shared" si="689"/>
        <v>0</v>
      </c>
      <c r="BB1772">
        <f t="shared" si="690"/>
        <v>0</v>
      </c>
      <c r="BC1772">
        <f t="shared" si="691"/>
        <v>0</v>
      </c>
      <c r="BD1772">
        <f t="shared" si="692"/>
        <v>0</v>
      </c>
      <c r="BE1772">
        <f t="shared" si="693"/>
        <v>0</v>
      </c>
      <c r="BF1772">
        <f t="shared" si="694"/>
        <v>0</v>
      </c>
    </row>
    <row r="1773" spans="1:58" ht="15" customHeight="1">
      <c r="A1773" s="405"/>
      <c r="B1773" s="6"/>
      <c r="C1773" s="421" t="s">
        <v>6769</v>
      </c>
      <c r="D1773" s="668" t="str">
        <f t="shared" si="695"/>
        <v/>
      </c>
      <c r="E1773" s="669"/>
      <c r="F1773" s="670"/>
      <c r="G1773" s="763" t="str">
        <f t="shared" si="696"/>
        <v/>
      </c>
      <c r="H1773" s="669"/>
      <c r="I1773" s="669"/>
      <c r="J1773" s="669"/>
      <c r="K1773" s="669"/>
      <c r="L1773" s="670"/>
      <c r="M1773" s="112"/>
      <c r="N1773" s="112"/>
      <c r="O1773" s="112"/>
      <c r="P1773" s="112"/>
      <c r="Q1773" s="112"/>
      <c r="R1773" s="112"/>
      <c r="S1773" s="112"/>
      <c r="T1773" s="112"/>
      <c r="U1773" s="112"/>
      <c r="V1773" s="112"/>
      <c r="W1773" s="112"/>
      <c r="X1773" s="112"/>
      <c r="Y1773" s="112"/>
      <c r="Z1773" s="112"/>
      <c r="AA1773" s="112"/>
      <c r="AB1773" s="112"/>
      <c r="AC1773" s="112"/>
      <c r="AD1773" s="112"/>
      <c r="AE1773" s="93"/>
      <c r="AI1773">
        <f t="shared" si="671"/>
        <v>0</v>
      </c>
      <c r="AJ1773">
        <f t="shared" si="672"/>
        <v>0</v>
      </c>
      <c r="AK1773">
        <f t="shared" si="673"/>
        <v>0</v>
      </c>
      <c r="AL1773">
        <f t="shared" si="674"/>
        <v>0</v>
      </c>
      <c r="AM1773">
        <f t="shared" si="675"/>
        <v>0</v>
      </c>
      <c r="AN1773">
        <f t="shared" si="676"/>
        <v>0</v>
      </c>
      <c r="AO1773">
        <f t="shared" si="677"/>
        <v>0</v>
      </c>
      <c r="AP1773">
        <f t="shared" si="678"/>
        <v>0</v>
      </c>
      <c r="AQ1773">
        <f t="shared" si="679"/>
        <v>0</v>
      </c>
      <c r="AR1773">
        <f t="shared" si="680"/>
        <v>0</v>
      </c>
      <c r="AS1773">
        <f t="shared" si="681"/>
        <v>0</v>
      </c>
      <c r="AT1773">
        <f t="shared" si="682"/>
        <v>0</v>
      </c>
      <c r="AU1773">
        <f t="shared" si="683"/>
        <v>0</v>
      </c>
      <c r="AV1773">
        <f t="shared" si="684"/>
        <v>0</v>
      </c>
      <c r="AW1773">
        <f t="shared" si="685"/>
        <v>0</v>
      </c>
      <c r="AX1773">
        <f t="shared" si="686"/>
        <v>0</v>
      </c>
      <c r="AY1773">
        <f t="shared" si="687"/>
        <v>0</v>
      </c>
      <c r="AZ1773">
        <f t="shared" si="688"/>
        <v>0</v>
      </c>
      <c r="BA1773">
        <f t="shared" si="689"/>
        <v>0</v>
      </c>
      <c r="BB1773">
        <f t="shared" si="690"/>
        <v>0</v>
      </c>
      <c r="BC1773">
        <f t="shared" si="691"/>
        <v>0</v>
      </c>
      <c r="BD1773">
        <f t="shared" si="692"/>
        <v>0</v>
      </c>
      <c r="BE1773">
        <f t="shared" si="693"/>
        <v>0</v>
      </c>
      <c r="BF1773">
        <f t="shared" si="694"/>
        <v>0</v>
      </c>
    </row>
    <row r="1774" spans="1:58" ht="15" customHeight="1">
      <c r="A1774" s="405"/>
      <c r="B1774" s="6"/>
      <c r="C1774" s="421" t="s">
        <v>6770</v>
      </c>
      <c r="D1774" s="668" t="str">
        <f t="shared" si="695"/>
        <v/>
      </c>
      <c r="E1774" s="669"/>
      <c r="F1774" s="670"/>
      <c r="G1774" s="763" t="str">
        <f t="shared" si="696"/>
        <v/>
      </c>
      <c r="H1774" s="669"/>
      <c r="I1774" s="669"/>
      <c r="J1774" s="669"/>
      <c r="K1774" s="669"/>
      <c r="L1774" s="670"/>
      <c r="M1774" s="112"/>
      <c r="N1774" s="112"/>
      <c r="O1774" s="112"/>
      <c r="P1774" s="112"/>
      <c r="Q1774" s="112"/>
      <c r="R1774" s="112"/>
      <c r="S1774" s="112"/>
      <c r="T1774" s="112"/>
      <c r="U1774" s="112"/>
      <c r="V1774" s="112"/>
      <c r="W1774" s="112"/>
      <c r="X1774" s="112"/>
      <c r="Y1774" s="112"/>
      <c r="Z1774" s="112"/>
      <c r="AA1774" s="112"/>
      <c r="AB1774" s="112"/>
      <c r="AC1774" s="112"/>
      <c r="AD1774" s="112"/>
      <c r="AE1774" s="93"/>
      <c r="AI1774">
        <f t="shared" si="671"/>
        <v>0</v>
      </c>
      <c r="AJ1774">
        <f t="shared" si="672"/>
        <v>0</v>
      </c>
      <c r="AK1774">
        <f t="shared" si="673"/>
        <v>0</v>
      </c>
      <c r="AL1774">
        <f t="shared" si="674"/>
        <v>0</v>
      </c>
      <c r="AM1774">
        <f t="shared" si="675"/>
        <v>0</v>
      </c>
      <c r="AN1774">
        <f t="shared" si="676"/>
        <v>0</v>
      </c>
      <c r="AO1774">
        <f t="shared" si="677"/>
        <v>0</v>
      </c>
      <c r="AP1774">
        <f t="shared" si="678"/>
        <v>0</v>
      </c>
      <c r="AQ1774">
        <f t="shared" si="679"/>
        <v>0</v>
      </c>
      <c r="AR1774">
        <f t="shared" si="680"/>
        <v>0</v>
      </c>
      <c r="AS1774">
        <f t="shared" si="681"/>
        <v>0</v>
      </c>
      <c r="AT1774">
        <f t="shared" si="682"/>
        <v>0</v>
      </c>
      <c r="AU1774">
        <f t="shared" si="683"/>
        <v>0</v>
      </c>
      <c r="AV1774">
        <f t="shared" si="684"/>
        <v>0</v>
      </c>
      <c r="AW1774">
        <f t="shared" si="685"/>
        <v>0</v>
      </c>
      <c r="AX1774">
        <f t="shared" si="686"/>
        <v>0</v>
      </c>
      <c r="AY1774">
        <f t="shared" si="687"/>
        <v>0</v>
      </c>
      <c r="AZ1774">
        <f t="shared" si="688"/>
        <v>0</v>
      </c>
      <c r="BA1774">
        <f t="shared" si="689"/>
        <v>0</v>
      </c>
      <c r="BB1774">
        <f t="shared" si="690"/>
        <v>0</v>
      </c>
      <c r="BC1774">
        <f t="shared" si="691"/>
        <v>0</v>
      </c>
      <c r="BD1774">
        <f t="shared" si="692"/>
        <v>0</v>
      </c>
      <c r="BE1774">
        <f t="shared" si="693"/>
        <v>0</v>
      </c>
      <c r="BF1774">
        <f t="shared" si="694"/>
        <v>0</v>
      </c>
    </row>
    <row r="1775" spans="1:58" ht="15" customHeight="1">
      <c r="A1775" s="405"/>
      <c r="B1775" s="6"/>
      <c r="C1775" s="421" t="s">
        <v>6771</v>
      </c>
      <c r="D1775" s="668" t="str">
        <f t="shared" si="695"/>
        <v/>
      </c>
      <c r="E1775" s="669"/>
      <c r="F1775" s="670"/>
      <c r="G1775" s="763" t="str">
        <f t="shared" si="696"/>
        <v/>
      </c>
      <c r="H1775" s="669"/>
      <c r="I1775" s="669"/>
      <c r="J1775" s="669"/>
      <c r="K1775" s="669"/>
      <c r="L1775" s="670"/>
      <c r="M1775" s="112"/>
      <c r="N1775" s="112"/>
      <c r="O1775" s="112"/>
      <c r="P1775" s="112"/>
      <c r="Q1775" s="112"/>
      <c r="R1775" s="112"/>
      <c r="S1775" s="112"/>
      <c r="T1775" s="112"/>
      <c r="U1775" s="112"/>
      <c r="V1775" s="112"/>
      <c r="W1775" s="112"/>
      <c r="X1775" s="112"/>
      <c r="Y1775" s="112"/>
      <c r="Z1775" s="112"/>
      <c r="AA1775" s="112"/>
      <c r="AB1775" s="112"/>
      <c r="AC1775" s="112"/>
      <c r="AD1775" s="112"/>
      <c r="AE1775" s="93"/>
      <c r="AI1775">
        <f t="shared" si="671"/>
        <v>0</v>
      </c>
      <c r="AJ1775">
        <f t="shared" si="672"/>
        <v>0</v>
      </c>
      <c r="AK1775">
        <f t="shared" si="673"/>
        <v>0</v>
      </c>
      <c r="AL1775">
        <f t="shared" si="674"/>
        <v>0</v>
      </c>
      <c r="AM1775">
        <f t="shared" si="675"/>
        <v>0</v>
      </c>
      <c r="AN1775">
        <f t="shared" si="676"/>
        <v>0</v>
      </c>
      <c r="AO1775">
        <f t="shared" si="677"/>
        <v>0</v>
      </c>
      <c r="AP1775">
        <f t="shared" si="678"/>
        <v>0</v>
      </c>
      <c r="AQ1775">
        <f t="shared" si="679"/>
        <v>0</v>
      </c>
      <c r="AR1775">
        <f t="shared" si="680"/>
        <v>0</v>
      </c>
      <c r="AS1775">
        <f t="shared" si="681"/>
        <v>0</v>
      </c>
      <c r="AT1775">
        <f t="shared" si="682"/>
        <v>0</v>
      </c>
      <c r="AU1775">
        <f t="shared" si="683"/>
        <v>0</v>
      </c>
      <c r="AV1775">
        <f t="shared" si="684"/>
        <v>0</v>
      </c>
      <c r="AW1775">
        <f t="shared" si="685"/>
        <v>0</v>
      </c>
      <c r="AX1775">
        <f t="shared" si="686"/>
        <v>0</v>
      </c>
      <c r="AY1775">
        <f t="shared" si="687"/>
        <v>0</v>
      </c>
      <c r="AZ1775">
        <f t="shared" si="688"/>
        <v>0</v>
      </c>
      <c r="BA1775">
        <f t="shared" si="689"/>
        <v>0</v>
      </c>
      <c r="BB1775">
        <f t="shared" si="690"/>
        <v>0</v>
      </c>
      <c r="BC1775">
        <f t="shared" si="691"/>
        <v>0</v>
      </c>
      <c r="BD1775">
        <f t="shared" si="692"/>
        <v>0</v>
      </c>
      <c r="BE1775">
        <f t="shared" si="693"/>
        <v>0</v>
      </c>
      <c r="BF1775">
        <f t="shared" si="694"/>
        <v>0</v>
      </c>
    </row>
    <row r="1776" spans="1:58" ht="15" customHeight="1">
      <c r="A1776" s="405"/>
      <c r="B1776" s="6"/>
      <c r="C1776" s="421" t="s">
        <v>6772</v>
      </c>
      <c r="D1776" s="668" t="str">
        <f t="shared" si="695"/>
        <v/>
      </c>
      <c r="E1776" s="669"/>
      <c r="F1776" s="670"/>
      <c r="G1776" s="763" t="str">
        <f t="shared" si="696"/>
        <v/>
      </c>
      <c r="H1776" s="669"/>
      <c r="I1776" s="669"/>
      <c r="J1776" s="669"/>
      <c r="K1776" s="669"/>
      <c r="L1776" s="670"/>
      <c r="M1776" s="112"/>
      <c r="N1776" s="112"/>
      <c r="O1776" s="112"/>
      <c r="P1776" s="112"/>
      <c r="Q1776" s="112"/>
      <c r="R1776" s="112"/>
      <c r="S1776" s="112"/>
      <c r="T1776" s="112"/>
      <c r="U1776" s="112"/>
      <c r="V1776" s="112"/>
      <c r="W1776" s="112"/>
      <c r="X1776" s="112"/>
      <c r="Y1776" s="112"/>
      <c r="Z1776" s="112"/>
      <c r="AA1776" s="112"/>
      <c r="AB1776" s="112"/>
      <c r="AC1776" s="112"/>
      <c r="AD1776" s="112"/>
      <c r="AE1776" s="93"/>
      <c r="AI1776">
        <f t="shared" si="671"/>
        <v>0</v>
      </c>
      <c r="AJ1776">
        <f t="shared" si="672"/>
        <v>0</v>
      </c>
      <c r="AK1776">
        <f t="shared" si="673"/>
        <v>0</v>
      </c>
      <c r="AL1776">
        <f t="shared" si="674"/>
        <v>0</v>
      </c>
      <c r="AM1776">
        <f t="shared" si="675"/>
        <v>0</v>
      </c>
      <c r="AN1776">
        <f t="shared" si="676"/>
        <v>0</v>
      </c>
      <c r="AO1776">
        <f t="shared" si="677"/>
        <v>0</v>
      </c>
      <c r="AP1776">
        <f t="shared" si="678"/>
        <v>0</v>
      </c>
      <c r="AQ1776">
        <f t="shared" si="679"/>
        <v>0</v>
      </c>
      <c r="AR1776">
        <f t="shared" si="680"/>
        <v>0</v>
      </c>
      <c r="AS1776">
        <f t="shared" si="681"/>
        <v>0</v>
      </c>
      <c r="AT1776">
        <f t="shared" si="682"/>
        <v>0</v>
      </c>
      <c r="AU1776">
        <f t="shared" si="683"/>
        <v>0</v>
      </c>
      <c r="AV1776">
        <f t="shared" si="684"/>
        <v>0</v>
      </c>
      <c r="AW1776">
        <f t="shared" si="685"/>
        <v>0</v>
      </c>
      <c r="AX1776">
        <f t="shared" si="686"/>
        <v>0</v>
      </c>
      <c r="AY1776">
        <f t="shared" si="687"/>
        <v>0</v>
      </c>
      <c r="AZ1776">
        <f t="shared" si="688"/>
        <v>0</v>
      </c>
      <c r="BA1776">
        <f t="shared" si="689"/>
        <v>0</v>
      </c>
      <c r="BB1776">
        <f t="shared" si="690"/>
        <v>0</v>
      </c>
      <c r="BC1776">
        <f t="shared" si="691"/>
        <v>0</v>
      </c>
      <c r="BD1776">
        <f t="shared" si="692"/>
        <v>0</v>
      </c>
      <c r="BE1776">
        <f t="shared" si="693"/>
        <v>0</v>
      </c>
      <c r="BF1776">
        <f t="shared" si="694"/>
        <v>0</v>
      </c>
    </row>
    <row r="1777" spans="1:58" ht="15" customHeight="1">
      <c r="A1777" s="405"/>
      <c r="B1777" s="6"/>
      <c r="C1777" s="421" t="s">
        <v>6773</v>
      </c>
      <c r="D1777" s="668" t="str">
        <f t="shared" si="695"/>
        <v/>
      </c>
      <c r="E1777" s="669"/>
      <c r="F1777" s="670"/>
      <c r="G1777" s="763" t="str">
        <f t="shared" si="696"/>
        <v/>
      </c>
      <c r="H1777" s="669"/>
      <c r="I1777" s="669"/>
      <c r="J1777" s="669"/>
      <c r="K1777" s="669"/>
      <c r="L1777" s="670"/>
      <c r="M1777" s="112"/>
      <c r="N1777" s="112"/>
      <c r="O1777" s="112"/>
      <c r="P1777" s="112"/>
      <c r="Q1777" s="112"/>
      <c r="R1777" s="112"/>
      <c r="S1777" s="112"/>
      <c r="T1777" s="112"/>
      <c r="U1777" s="112"/>
      <c r="V1777" s="112"/>
      <c r="W1777" s="112"/>
      <c r="X1777" s="112"/>
      <c r="Y1777" s="112"/>
      <c r="Z1777" s="112"/>
      <c r="AA1777" s="112"/>
      <c r="AB1777" s="112"/>
      <c r="AC1777" s="112"/>
      <c r="AD1777" s="112"/>
      <c r="AE1777" s="93"/>
      <c r="AI1777">
        <f t="shared" si="671"/>
        <v>0</v>
      </c>
      <c r="AJ1777">
        <f t="shared" si="672"/>
        <v>0</v>
      </c>
      <c r="AK1777">
        <f t="shared" si="673"/>
        <v>0</v>
      </c>
      <c r="AL1777">
        <f t="shared" si="674"/>
        <v>0</v>
      </c>
      <c r="AM1777">
        <f t="shared" si="675"/>
        <v>0</v>
      </c>
      <c r="AN1777">
        <f t="shared" si="676"/>
        <v>0</v>
      </c>
      <c r="AO1777">
        <f t="shared" si="677"/>
        <v>0</v>
      </c>
      <c r="AP1777">
        <f t="shared" si="678"/>
        <v>0</v>
      </c>
      <c r="AQ1777">
        <f t="shared" si="679"/>
        <v>0</v>
      </c>
      <c r="AR1777">
        <f t="shared" si="680"/>
        <v>0</v>
      </c>
      <c r="AS1777">
        <f t="shared" si="681"/>
        <v>0</v>
      </c>
      <c r="AT1777">
        <f t="shared" si="682"/>
        <v>0</v>
      </c>
      <c r="AU1777">
        <f t="shared" si="683"/>
        <v>0</v>
      </c>
      <c r="AV1777">
        <f t="shared" si="684"/>
        <v>0</v>
      </c>
      <c r="AW1777">
        <f t="shared" si="685"/>
        <v>0</v>
      </c>
      <c r="AX1777">
        <f t="shared" si="686"/>
        <v>0</v>
      </c>
      <c r="AY1777">
        <f t="shared" si="687"/>
        <v>0</v>
      </c>
      <c r="AZ1777">
        <f t="shared" si="688"/>
        <v>0</v>
      </c>
      <c r="BA1777">
        <f t="shared" si="689"/>
        <v>0</v>
      </c>
      <c r="BB1777">
        <f t="shared" si="690"/>
        <v>0</v>
      </c>
      <c r="BC1777">
        <f t="shared" si="691"/>
        <v>0</v>
      </c>
      <c r="BD1777">
        <f t="shared" si="692"/>
        <v>0</v>
      </c>
      <c r="BE1777">
        <f t="shared" si="693"/>
        <v>0</v>
      </c>
      <c r="BF1777">
        <f t="shared" si="694"/>
        <v>0</v>
      </c>
    </row>
    <row r="1778" spans="1:58" ht="15" customHeight="1">
      <c r="A1778" s="405"/>
      <c r="B1778" s="6"/>
      <c r="C1778" s="421" t="s">
        <v>6774</v>
      </c>
      <c r="D1778" s="668" t="str">
        <f t="shared" si="695"/>
        <v/>
      </c>
      <c r="E1778" s="669"/>
      <c r="F1778" s="670"/>
      <c r="G1778" s="763" t="str">
        <f t="shared" si="696"/>
        <v/>
      </c>
      <c r="H1778" s="669"/>
      <c r="I1778" s="669"/>
      <c r="J1778" s="669"/>
      <c r="K1778" s="669"/>
      <c r="L1778" s="670"/>
      <c r="M1778" s="112"/>
      <c r="N1778" s="112"/>
      <c r="O1778" s="112"/>
      <c r="P1778" s="112"/>
      <c r="Q1778" s="112"/>
      <c r="R1778" s="112"/>
      <c r="S1778" s="112"/>
      <c r="T1778" s="112"/>
      <c r="U1778" s="112"/>
      <c r="V1778" s="112"/>
      <c r="W1778" s="112"/>
      <c r="X1778" s="112"/>
      <c r="Y1778" s="112"/>
      <c r="Z1778" s="112"/>
      <c r="AA1778" s="112"/>
      <c r="AB1778" s="112"/>
      <c r="AC1778" s="112"/>
      <c r="AD1778" s="112"/>
      <c r="AE1778" s="93"/>
      <c r="AI1778">
        <f t="shared" si="671"/>
        <v>0</v>
      </c>
      <c r="AJ1778">
        <f t="shared" si="672"/>
        <v>0</v>
      </c>
      <c r="AK1778">
        <f t="shared" si="673"/>
        <v>0</v>
      </c>
      <c r="AL1778">
        <f t="shared" si="674"/>
        <v>0</v>
      </c>
      <c r="AM1778">
        <f t="shared" si="675"/>
        <v>0</v>
      </c>
      <c r="AN1778">
        <f t="shared" si="676"/>
        <v>0</v>
      </c>
      <c r="AO1778">
        <f t="shared" si="677"/>
        <v>0</v>
      </c>
      <c r="AP1778">
        <f t="shared" si="678"/>
        <v>0</v>
      </c>
      <c r="AQ1778">
        <f t="shared" si="679"/>
        <v>0</v>
      </c>
      <c r="AR1778">
        <f t="shared" si="680"/>
        <v>0</v>
      </c>
      <c r="AS1778">
        <f t="shared" si="681"/>
        <v>0</v>
      </c>
      <c r="AT1778">
        <f t="shared" si="682"/>
        <v>0</v>
      </c>
      <c r="AU1778">
        <f t="shared" si="683"/>
        <v>0</v>
      </c>
      <c r="AV1778">
        <f t="shared" si="684"/>
        <v>0</v>
      </c>
      <c r="AW1778">
        <f t="shared" si="685"/>
        <v>0</v>
      </c>
      <c r="AX1778">
        <f t="shared" si="686"/>
        <v>0</v>
      </c>
      <c r="AY1778">
        <f t="shared" si="687"/>
        <v>0</v>
      </c>
      <c r="AZ1778">
        <f t="shared" si="688"/>
        <v>0</v>
      </c>
      <c r="BA1778">
        <f t="shared" si="689"/>
        <v>0</v>
      </c>
      <c r="BB1778">
        <f t="shared" si="690"/>
        <v>0</v>
      </c>
      <c r="BC1778">
        <f t="shared" si="691"/>
        <v>0</v>
      </c>
      <c r="BD1778">
        <f t="shared" si="692"/>
        <v>0</v>
      </c>
      <c r="BE1778">
        <f t="shared" si="693"/>
        <v>0</v>
      </c>
      <c r="BF1778">
        <f t="shared" si="694"/>
        <v>0</v>
      </c>
    </row>
    <row r="1779" spans="1:58" ht="15" customHeight="1">
      <c r="A1779" s="405"/>
      <c r="B1779" s="6"/>
      <c r="C1779" s="421" t="s">
        <v>6775</v>
      </c>
      <c r="D1779" s="668" t="str">
        <f t="shared" si="695"/>
        <v/>
      </c>
      <c r="E1779" s="669"/>
      <c r="F1779" s="670"/>
      <c r="G1779" s="763" t="str">
        <f t="shared" si="696"/>
        <v/>
      </c>
      <c r="H1779" s="669"/>
      <c r="I1779" s="669"/>
      <c r="J1779" s="669"/>
      <c r="K1779" s="669"/>
      <c r="L1779" s="670"/>
      <c r="M1779" s="112"/>
      <c r="N1779" s="112"/>
      <c r="O1779" s="112"/>
      <c r="P1779" s="112"/>
      <c r="Q1779" s="112"/>
      <c r="R1779" s="112"/>
      <c r="S1779" s="112"/>
      <c r="T1779" s="112"/>
      <c r="U1779" s="112"/>
      <c r="V1779" s="112"/>
      <c r="W1779" s="112"/>
      <c r="X1779" s="112"/>
      <c r="Y1779" s="112"/>
      <c r="Z1779" s="112"/>
      <c r="AA1779" s="112"/>
      <c r="AB1779" s="112"/>
      <c r="AC1779" s="112"/>
      <c r="AD1779" s="112"/>
      <c r="AE1779" s="93"/>
      <c r="AI1779">
        <f t="shared" si="671"/>
        <v>0</v>
      </c>
      <c r="AJ1779">
        <f t="shared" si="672"/>
        <v>0</v>
      </c>
      <c r="AK1779">
        <f t="shared" si="673"/>
        <v>0</v>
      </c>
      <c r="AL1779">
        <f t="shared" si="674"/>
        <v>0</v>
      </c>
      <c r="AM1779">
        <f t="shared" si="675"/>
        <v>0</v>
      </c>
      <c r="AN1779">
        <f t="shared" si="676"/>
        <v>0</v>
      </c>
      <c r="AO1779">
        <f t="shared" si="677"/>
        <v>0</v>
      </c>
      <c r="AP1779">
        <f t="shared" si="678"/>
        <v>0</v>
      </c>
      <c r="AQ1779">
        <f t="shared" si="679"/>
        <v>0</v>
      </c>
      <c r="AR1779">
        <f t="shared" si="680"/>
        <v>0</v>
      </c>
      <c r="AS1779">
        <f t="shared" si="681"/>
        <v>0</v>
      </c>
      <c r="AT1779">
        <f t="shared" si="682"/>
        <v>0</v>
      </c>
      <c r="AU1779">
        <f t="shared" si="683"/>
        <v>0</v>
      </c>
      <c r="AV1779">
        <f t="shared" si="684"/>
        <v>0</v>
      </c>
      <c r="AW1779">
        <f t="shared" si="685"/>
        <v>0</v>
      </c>
      <c r="AX1779">
        <f t="shared" si="686"/>
        <v>0</v>
      </c>
      <c r="AY1779">
        <f t="shared" si="687"/>
        <v>0</v>
      </c>
      <c r="AZ1779">
        <f t="shared" si="688"/>
        <v>0</v>
      </c>
      <c r="BA1779">
        <f t="shared" si="689"/>
        <v>0</v>
      </c>
      <c r="BB1779">
        <f t="shared" si="690"/>
        <v>0</v>
      </c>
      <c r="BC1779">
        <f t="shared" si="691"/>
        <v>0</v>
      </c>
      <c r="BD1779">
        <f t="shared" si="692"/>
        <v>0</v>
      </c>
      <c r="BE1779">
        <f t="shared" si="693"/>
        <v>0</v>
      </c>
      <c r="BF1779">
        <f t="shared" si="694"/>
        <v>0</v>
      </c>
    </row>
    <row r="1780" spans="1:58" ht="15" customHeight="1">
      <c r="A1780" s="405"/>
      <c r="B1780" s="6"/>
      <c r="C1780" s="421" t="s">
        <v>6776</v>
      </c>
      <c r="D1780" s="668" t="str">
        <f t="shared" si="695"/>
        <v/>
      </c>
      <c r="E1780" s="669"/>
      <c r="F1780" s="670"/>
      <c r="G1780" s="763" t="str">
        <f t="shared" si="696"/>
        <v/>
      </c>
      <c r="H1780" s="669"/>
      <c r="I1780" s="669"/>
      <c r="J1780" s="669"/>
      <c r="K1780" s="669"/>
      <c r="L1780" s="670"/>
      <c r="M1780" s="112"/>
      <c r="N1780" s="112"/>
      <c r="O1780" s="112"/>
      <c r="P1780" s="112"/>
      <c r="Q1780" s="112"/>
      <c r="R1780" s="112"/>
      <c r="S1780" s="112"/>
      <c r="T1780" s="112"/>
      <c r="U1780" s="112"/>
      <c r="V1780" s="112"/>
      <c r="W1780" s="112"/>
      <c r="X1780" s="112"/>
      <c r="Y1780" s="112"/>
      <c r="Z1780" s="112"/>
      <c r="AA1780" s="112"/>
      <c r="AB1780" s="112"/>
      <c r="AC1780" s="112"/>
      <c r="AD1780" s="112"/>
      <c r="AE1780" s="93"/>
      <c r="AI1780">
        <f t="shared" si="671"/>
        <v>0</v>
      </c>
      <c r="AJ1780">
        <f t="shared" si="672"/>
        <v>0</v>
      </c>
      <c r="AK1780">
        <f t="shared" si="673"/>
        <v>0</v>
      </c>
      <c r="AL1780">
        <f t="shared" si="674"/>
        <v>0</v>
      </c>
      <c r="AM1780">
        <f t="shared" si="675"/>
        <v>0</v>
      </c>
      <c r="AN1780">
        <f t="shared" si="676"/>
        <v>0</v>
      </c>
      <c r="AO1780">
        <f t="shared" si="677"/>
        <v>0</v>
      </c>
      <c r="AP1780">
        <f t="shared" si="678"/>
        <v>0</v>
      </c>
      <c r="AQ1780">
        <f t="shared" si="679"/>
        <v>0</v>
      </c>
      <c r="AR1780">
        <f t="shared" si="680"/>
        <v>0</v>
      </c>
      <c r="AS1780">
        <f t="shared" si="681"/>
        <v>0</v>
      </c>
      <c r="AT1780">
        <f t="shared" si="682"/>
        <v>0</v>
      </c>
      <c r="AU1780">
        <f t="shared" si="683"/>
        <v>0</v>
      </c>
      <c r="AV1780">
        <f t="shared" si="684"/>
        <v>0</v>
      </c>
      <c r="AW1780">
        <f t="shared" si="685"/>
        <v>0</v>
      </c>
      <c r="AX1780">
        <f t="shared" si="686"/>
        <v>0</v>
      </c>
      <c r="AY1780">
        <f t="shared" si="687"/>
        <v>0</v>
      </c>
      <c r="AZ1780">
        <f t="shared" si="688"/>
        <v>0</v>
      </c>
      <c r="BA1780">
        <f t="shared" si="689"/>
        <v>0</v>
      </c>
      <c r="BB1780">
        <f t="shared" si="690"/>
        <v>0</v>
      </c>
      <c r="BC1780">
        <f t="shared" si="691"/>
        <v>0</v>
      </c>
      <c r="BD1780">
        <f t="shared" si="692"/>
        <v>0</v>
      </c>
      <c r="BE1780">
        <f t="shared" si="693"/>
        <v>0</v>
      </c>
      <c r="BF1780">
        <f t="shared" si="694"/>
        <v>0</v>
      </c>
    </row>
    <row r="1781" spans="1:58" ht="15" customHeight="1">
      <c r="A1781" s="405"/>
      <c r="B1781" s="6"/>
      <c r="C1781" s="421" t="s">
        <v>6777</v>
      </c>
      <c r="D1781" s="668" t="str">
        <f t="shared" si="695"/>
        <v/>
      </c>
      <c r="E1781" s="669"/>
      <c r="F1781" s="670"/>
      <c r="G1781" s="763" t="str">
        <f t="shared" si="696"/>
        <v/>
      </c>
      <c r="H1781" s="669"/>
      <c r="I1781" s="669"/>
      <c r="J1781" s="669"/>
      <c r="K1781" s="669"/>
      <c r="L1781" s="670"/>
      <c r="M1781" s="112"/>
      <c r="N1781" s="112"/>
      <c r="O1781" s="112"/>
      <c r="P1781" s="112"/>
      <c r="Q1781" s="112"/>
      <c r="R1781" s="112"/>
      <c r="S1781" s="112"/>
      <c r="T1781" s="112"/>
      <c r="U1781" s="112"/>
      <c r="V1781" s="112"/>
      <c r="W1781" s="112"/>
      <c r="X1781" s="112"/>
      <c r="Y1781" s="112"/>
      <c r="Z1781" s="112"/>
      <c r="AA1781" s="112"/>
      <c r="AB1781" s="112"/>
      <c r="AC1781" s="112"/>
      <c r="AD1781" s="112"/>
      <c r="AE1781" s="93"/>
      <c r="AI1781">
        <f t="shared" si="671"/>
        <v>0</v>
      </c>
      <c r="AJ1781">
        <f t="shared" si="672"/>
        <v>0</v>
      </c>
      <c r="AK1781">
        <f t="shared" si="673"/>
        <v>0</v>
      </c>
      <c r="AL1781">
        <f t="shared" si="674"/>
        <v>0</v>
      </c>
      <c r="AM1781">
        <f t="shared" si="675"/>
        <v>0</v>
      </c>
      <c r="AN1781">
        <f t="shared" si="676"/>
        <v>0</v>
      </c>
      <c r="AO1781">
        <f t="shared" si="677"/>
        <v>0</v>
      </c>
      <c r="AP1781">
        <f t="shared" si="678"/>
        <v>0</v>
      </c>
      <c r="AQ1781">
        <f t="shared" si="679"/>
        <v>0</v>
      </c>
      <c r="AR1781">
        <f t="shared" si="680"/>
        <v>0</v>
      </c>
      <c r="AS1781">
        <f t="shared" si="681"/>
        <v>0</v>
      </c>
      <c r="AT1781">
        <f t="shared" si="682"/>
        <v>0</v>
      </c>
      <c r="AU1781">
        <f t="shared" si="683"/>
        <v>0</v>
      </c>
      <c r="AV1781">
        <f t="shared" si="684"/>
        <v>0</v>
      </c>
      <c r="AW1781">
        <f t="shared" si="685"/>
        <v>0</v>
      </c>
      <c r="AX1781">
        <f t="shared" si="686"/>
        <v>0</v>
      </c>
      <c r="AY1781">
        <f t="shared" si="687"/>
        <v>0</v>
      </c>
      <c r="AZ1781">
        <f t="shared" si="688"/>
        <v>0</v>
      </c>
      <c r="BA1781">
        <f t="shared" si="689"/>
        <v>0</v>
      </c>
      <c r="BB1781">
        <f t="shared" si="690"/>
        <v>0</v>
      </c>
      <c r="BC1781">
        <f t="shared" si="691"/>
        <v>0</v>
      </c>
      <c r="BD1781">
        <f t="shared" si="692"/>
        <v>0</v>
      </c>
      <c r="BE1781">
        <f t="shared" si="693"/>
        <v>0</v>
      </c>
      <c r="BF1781">
        <f t="shared" si="694"/>
        <v>0</v>
      </c>
    </row>
    <row r="1782" spans="1:58" ht="15" customHeight="1">
      <c r="A1782" s="405"/>
      <c r="B1782" s="6"/>
      <c r="C1782" s="421" t="s">
        <v>6778</v>
      </c>
      <c r="D1782" s="668" t="str">
        <f t="shared" si="695"/>
        <v/>
      </c>
      <c r="E1782" s="669"/>
      <c r="F1782" s="670"/>
      <c r="G1782" s="763" t="str">
        <f t="shared" si="696"/>
        <v/>
      </c>
      <c r="H1782" s="669"/>
      <c r="I1782" s="669"/>
      <c r="J1782" s="669"/>
      <c r="K1782" s="669"/>
      <c r="L1782" s="670"/>
      <c r="M1782" s="112"/>
      <c r="N1782" s="112"/>
      <c r="O1782" s="112"/>
      <c r="P1782" s="112"/>
      <c r="Q1782" s="112"/>
      <c r="R1782" s="112"/>
      <c r="S1782" s="112"/>
      <c r="T1782" s="112"/>
      <c r="U1782" s="112"/>
      <c r="V1782" s="112"/>
      <c r="W1782" s="112"/>
      <c r="X1782" s="112"/>
      <c r="Y1782" s="112"/>
      <c r="Z1782" s="112"/>
      <c r="AA1782" s="112"/>
      <c r="AB1782" s="112"/>
      <c r="AC1782" s="112"/>
      <c r="AD1782" s="112"/>
      <c r="AE1782" s="93"/>
      <c r="AI1782">
        <f t="shared" si="671"/>
        <v>0</v>
      </c>
      <c r="AJ1782">
        <f t="shared" si="672"/>
        <v>0</v>
      </c>
      <c r="AK1782">
        <f t="shared" si="673"/>
        <v>0</v>
      </c>
      <c r="AL1782">
        <f t="shared" si="674"/>
        <v>0</v>
      </c>
      <c r="AM1782">
        <f t="shared" si="675"/>
        <v>0</v>
      </c>
      <c r="AN1782">
        <f t="shared" si="676"/>
        <v>0</v>
      </c>
      <c r="AO1782">
        <f t="shared" si="677"/>
        <v>0</v>
      </c>
      <c r="AP1782">
        <f t="shared" si="678"/>
        <v>0</v>
      </c>
      <c r="AQ1782">
        <f t="shared" si="679"/>
        <v>0</v>
      </c>
      <c r="AR1782">
        <f t="shared" si="680"/>
        <v>0</v>
      </c>
      <c r="AS1782">
        <f t="shared" si="681"/>
        <v>0</v>
      </c>
      <c r="AT1782">
        <f t="shared" si="682"/>
        <v>0</v>
      </c>
      <c r="AU1782">
        <f t="shared" si="683"/>
        <v>0</v>
      </c>
      <c r="AV1782">
        <f t="shared" si="684"/>
        <v>0</v>
      </c>
      <c r="AW1782">
        <f t="shared" si="685"/>
        <v>0</v>
      </c>
      <c r="AX1782">
        <f t="shared" si="686"/>
        <v>0</v>
      </c>
      <c r="AY1782">
        <f t="shared" si="687"/>
        <v>0</v>
      </c>
      <c r="AZ1782">
        <f t="shared" si="688"/>
        <v>0</v>
      </c>
      <c r="BA1782">
        <f t="shared" si="689"/>
        <v>0</v>
      </c>
      <c r="BB1782">
        <f t="shared" si="690"/>
        <v>0</v>
      </c>
      <c r="BC1782">
        <f t="shared" si="691"/>
        <v>0</v>
      </c>
      <c r="BD1782">
        <f t="shared" si="692"/>
        <v>0</v>
      </c>
      <c r="BE1782">
        <f t="shared" si="693"/>
        <v>0</v>
      </c>
      <c r="BF1782">
        <f t="shared" si="694"/>
        <v>0</v>
      </c>
    </row>
    <row r="1783" spans="1:58" ht="15" customHeight="1">
      <c r="A1783" s="405"/>
      <c r="B1783" s="6"/>
      <c r="C1783" s="421" t="s">
        <v>6779</v>
      </c>
      <c r="D1783" s="668" t="str">
        <f t="shared" si="695"/>
        <v/>
      </c>
      <c r="E1783" s="669"/>
      <c r="F1783" s="670"/>
      <c r="G1783" s="763" t="str">
        <f t="shared" si="696"/>
        <v/>
      </c>
      <c r="H1783" s="669"/>
      <c r="I1783" s="669"/>
      <c r="J1783" s="669"/>
      <c r="K1783" s="669"/>
      <c r="L1783" s="670"/>
      <c r="M1783" s="112"/>
      <c r="N1783" s="112"/>
      <c r="O1783" s="112"/>
      <c r="P1783" s="112"/>
      <c r="Q1783" s="112"/>
      <c r="R1783" s="112"/>
      <c r="S1783" s="112"/>
      <c r="T1783" s="112"/>
      <c r="U1783" s="112"/>
      <c r="V1783" s="112"/>
      <c r="W1783" s="112"/>
      <c r="X1783" s="112"/>
      <c r="Y1783" s="112"/>
      <c r="Z1783" s="112"/>
      <c r="AA1783" s="112"/>
      <c r="AB1783" s="112"/>
      <c r="AC1783" s="112"/>
      <c r="AD1783" s="112"/>
      <c r="AE1783" s="93"/>
      <c r="AI1783">
        <f t="shared" si="671"/>
        <v>0</v>
      </c>
      <c r="AJ1783">
        <f t="shared" si="672"/>
        <v>0</v>
      </c>
      <c r="AK1783">
        <f t="shared" si="673"/>
        <v>0</v>
      </c>
      <c r="AL1783">
        <f t="shared" si="674"/>
        <v>0</v>
      </c>
      <c r="AM1783">
        <f t="shared" si="675"/>
        <v>0</v>
      </c>
      <c r="AN1783">
        <f t="shared" si="676"/>
        <v>0</v>
      </c>
      <c r="AO1783">
        <f t="shared" si="677"/>
        <v>0</v>
      </c>
      <c r="AP1783">
        <f t="shared" si="678"/>
        <v>0</v>
      </c>
      <c r="AQ1783">
        <f t="shared" si="679"/>
        <v>0</v>
      </c>
      <c r="AR1783">
        <f t="shared" si="680"/>
        <v>0</v>
      </c>
      <c r="AS1783">
        <f t="shared" si="681"/>
        <v>0</v>
      </c>
      <c r="AT1783">
        <f t="shared" si="682"/>
        <v>0</v>
      </c>
      <c r="AU1783">
        <f t="shared" si="683"/>
        <v>0</v>
      </c>
      <c r="AV1783">
        <f t="shared" si="684"/>
        <v>0</v>
      </c>
      <c r="AW1783">
        <f t="shared" si="685"/>
        <v>0</v>
      </c>
      <c r="AX1783">
        <f t="shared" si="686"/>
        <v>0</v>
      </c>
      <c r="AY1783">
        <f t="shared" si="687"/>
        <v>0</v>
      </c>
      <c r="AZ1783">
        <f t="shared" si="688"/>
        <v>0</v>
      </c>
      <c r="BA1783">
        <f t="shared" si="689"/>
        <v>0</v>
      </c>
      <c r="BB1783">
        <f t="shared" si="690"/>
        <v>0</v>
      </c>
      <c r="BC1783">
        <f t="shared" si="691"/>
        <v>0</v>
      </c>
      <c r="BD1783">
        <f t="shared" si="692"/>
        <v>0</v>
      </c>
      <c r="BE1783">
        <f t="shared" si="693"/>
        <v>0</v>
      </c>
      <c r="BF1783">
        <f t="shared" si="694"/>
        <v>0</v>
      </c>
    </row>
    <row r="1784" spans="1:58" ht="15" customHeight="1">
      <c r="A1784" s="405"/>
      <c r="B1784" s="6"/>
      <c r="C1784" s="421" t="s">
        <v>6780</v>
      </c>
      <c r="D1784" s="668" t="str">
        <f t="shared" si="695"/>
        <v/>
      </c>
      <c r="E1784" s="669"/>
      <c r="F1784" s="670"/>
      <c r="G1784" s="763" t="str">
        <f t="shared" si="696"/>
        <v/>
      </c>
      <c r="H1784" s="669"/>
      <c r="I1784" s="669"/>
      <c r="J1784" s="669"/>
      <c r="K1784" s="669"/>
      <c r="L1784" s="670"/>
      <c r="M1784" s="112"/>
      <c r="N1784" s="112"/>
      <c r="O1784" s="112"/>
      <c r="P1784" s="112"/>
      <c r="Q1784" s="112"/>
      <c r="R1784" s="112"/>
      <c r="S1784" s="112"/>
      <c r="T1784" s="112"/>
      <c r="U1784" s="112"/>
      <c r="V1784" s="112"/>
      <c r="W1784" s="112"/>
      <c r="X1784" s="112"/>
      <c r="Y1784" s="112"/>
      <c r="Z1784" s="112"/>
      <c r="AA1784" s="112"/>
      <c r="AB1784" s="112"/>
      <c r="AC1784" s="112"/>
      <c r="AD1784" s="112"/>
      <c r="AE1784" s="93"/>
      <c r="AI1784">
        <f t="shared" si="671"/>
        <v>0</v>
      </c>
      <c r="AJ1784">
        <f t="shared" si="672"/>
        <v>0</v>
      </c>
      <c r="AK1784">
        <f t="shared" si="673"/>
        <v>0</v>
      </c>
      <c r="AL1784">
        <f t="shared" si="674"/>
        <v>0</v>
      </c>
      <c r="AM1784">
        <f t="shared" si="675"/>
        <v>0</v>
      </c>
      <c r="AN1784">
        <f t="shared" si="676"/>
        <v>0</v>
      </c>
      <c r="AO1784">
        <f t="shared" si="677"/>
        <v>0</v>
      </c>
      <c r="AP1784">
        <f t="shared" si="678"/>
        <v>0</v>
      </c>
      <c r="AQ1784">
        <f t="shared" si="679"/>
        <v>0</v>
      </c>
      <c r="AR1784">
        <f t="shared" si="680"/>
        <v>0</v>
      </c>
      <c r="AS1784">
        <f t="shared" si="681"/>
        <v>0</v>
      </c>
      <c r="AT1784">
        <f t="shared" si="682"/>
        <v>0</v>
      </c>
      <c r="AU1784">
        <f t="shared" si="683"/>
        <v>0</v>
      </c>
      <c r="AV1784">
        <f t="shared" si="684"/>
        <v>0</v>
      </c>
      <c r="AW1784">
        <f t="shared" si="685"/>
        <v>0</v>
      </c>
      <c r="AX1784">
        <f t="shared" si="686"/>
        <v>0</v>
      </c>
      <c r="AY1784">
        <f t="shared" si="687"/>
        <v>0</v>
      </c>
      <c r="AZ1784">
        <f t="shared" si="688"/>
        <v>0</v>
      </c>
      <c r="BA1784">
        <f t="shared" si="689"/>
        <v>0</v>
      </c>
      <c r="BB1784">
        <f t="shared" si="690"/>
        <v>0</v>
      </c>
      <c r="BC1784">
        <f t="shared" si="691"/>
        <v>0</v>
      </c>
      <c r="BD1784">
        <f t="shared" si="692"/>
        <v>0</v>
      </c>
      <c r="BE1784">
        <f t="shared" si="693"/>
        <v>0</v>
      </c>
      <c r="BF1784">
        <f t="shared" si="694"/>
        <v>0</v>
      </c>
    </row>
    <row r="1785" spans="1:58" ht="15" customHeight="1">
      <c r="A1785" s="405"/>
      <c r="B1785" s="6"/>
      <c r="C1785" s="421" t="s">
        <v>6781</v>
      </c>
      <c r="D1785" s="668" t="str">
        <f t="shared" si="695"/>
        <v/>
      </c>
      <c r="E1785" s="669"/>
      <c r="F1785" s="670"/>
      <c r="G1785" s="763" t="str">
        <f t="shared" si="696"/>
        <v/>
      </c>
      <c r="H1785" s="669"/>
      <c r="I1785" s="669"/>
      <c r="J1785" s="669"/>
      <c r="K1785" s="669"/>
      <c r="L1785" s="670"/>
      <c r="M1785" s="112"/>
      <c r="N1785" s="112"/>
      <c r="O1785" s="112"/>
      <c r="P1785" s="112"/>
      <c r="Q1785" s="112"/>
      <c r="R1785" s="112"/>
      <c r="S1785" s="112"/>
      <c r="T1785" s="112"/>
      <c r="U1785" s="112"/>
      <c r="V1785" s="112"/>
      <c r="W1785" s="112"/>
      <c r="X1785" s="112"/>
      <c r="Y1785" s="112"/>
      <c r="Z1785" s="112"/>
      <c r="AA1785" s="112"/>
      <c r="AB1785" s="112"/>
      <c r="AC1785" s="112"/>
      <c r="AD1785" s="112"/>
      <c r="AE1785" s="93"/>
      <c r="AI1785">
        <f t="shared" si="671"/>
        <v>0</v>
      </c>
      <c r="AJ1785">
        <f t="shared" si="672"/>
        <v>0</v>
      </c>
      <c r="AK1785">
        <f t="shared" si="673"/>
        <v>0</v>
      </c>
      <c r="AL1785">
        <f t="shared" si="674"/>
        <v>0</v>
      </c>
      <c r="AM1785">
        <f t="shared" si="675"/>
        <v>0</v>
      </c>
      <c r="AN1785">
        <f t="shared" si="676"/>
        <v>0</v>
      </c>
      <c r="AO1785">
        <f t="shared" si="677"/>
        <v>0</v>
      </c>
      <c r="AP1785">
        <f t="shared" si="678"/>
        <v>0</v>
      </c>
      <c r="AQ1785">
        <f t="shared" si="679"/>
        <v>0</v>
      </c>
      <c r="AR1785">
        <f t="shared" si="680"/>
        <v>0</v>
      </c>
      <c r="AS1785">
        <f t="shared" si="681"/>
        <v>0</v>
      </c>
      <c r="AT1785">
        <f t="shared" si="682"/>
        <v>0</v>
      </c>
      <c r="AU1785">
        <f t="shared" si="683"/>
        <v>0</v>
      </c>
      <c r="AV1785">
        <f t="shared" si="684"/>
        <v>0</v>
      </c>
      <c r="AW1785">
        <f t="shared" si="685"/>
        <v>0</v>
      </c>
      <c r="AX1785">
        <f t="shared" si="686"/>
        <v>0</v>
      </c>
      <c r="AY1785">
        <f t="shared" si="687"/>
        <v>0</v>
      </c>
      <c r="AZ1785">
        <f t="shared" si="688"/>
        <v>0</v>
      </c>
      <c r="BA1785">
        <f t="shared" si="689"/>
        <v>0</v>
      </c>
      <c r="BB1785">
        <f t="shared" si="690"/>
        <v>0</v>
      </c>
      <c r="BC1785">
        <f t="shared" si="691"/>
        <v>0</v>
      </c>
      <c r="BD1785">
        <f t="shared" si="692"/>
        <v>0</v>
      </c>
      <c r="BE1785">
        <f t="shared" si="693"/>
        <v>0</v>
      </c>
      <c r="BF1785">
        <f t="shared" si="694"/>
        <v>0</v>
      </c>
    </row>
    <row r="1786" spans="1:58" ht="15" customHeight="1">
      <c r="A1786" s="405"/>
      <c r="B1786" s="6"/>
      <c r="C1786" s="421" t="s">
        <v>6782</v>
      </c>
      <c r="D1786" s="668" t="str">
        <f t="shared" si="695"/>
        <v/>
      </c>
      <c r="E1786" s="669"/>
      <c r="F1786" s="670"/>
      <c r="G1786" s="763" t="str">
        <f t="shared" si="696"/>
        <v/>
      </c>
      <c r="H1786" s="669"/>
      <c r="I1786" s="669"/>
      <c r="J1786" s="669"/>
      <c r="K1786" s="669"/>
      <c r="L1786" s="670"/>
      <c r="M1786" s="112"/>
      <c r="N1786" s="112"/>
      <c r="O1786" s="112"/>
      <c r="P1786" s="112"/>
      <c r="Q1786" s="112"/>
      <c r="R1786" s="112"/>
      <c r="S1786" s="112"/>
      <c r="T1786" s="112"/>
      <c r="U1786" s="112"/>
      <c r="V1786" s="112"/>
      <c r="W1786" s="112"/>
      <c r="X1786" s="112"/>
      <c r="Y1786" s="112"/>
      <c r="Z1786" s="112"/>
      <c r="AA1786" s="112"/>
      <c r="AB1786" s="112"/>
      <c r="AC1786" s="112"/>
      <c r="AD1786" s="112"/>
      <c r="AE1786" s="93"/>
      <c r="AI1786">
        <f t="shared" si="671"/>
        <v>0</v>
      </c>
      <c r="AJ1786">
        <f t="shared" si="672"/>
        <v>0</v>
      </c>
      <c r="AK1786">
        <f t="shared" si="673"/>
        <v>0</v>
      </c>
      <c r="AL1786">
        <f t="shared" si="674"/>
        <v>0</v>
      </c>
      <c r="AM1786">
        <f t="shared" si="675"/>
        <v>0</v>
      </c>
      <c r="AN1786">
        <f t="shared" si="676"/>
        <v>0</v>
      </c>
      <c r="AO1786">
        <f t="shared" si="677"/>
        <v>0</v>
      </c>
      <c r="AP1786">
        <f t="shared" si="678"/>
        <v>0</v>
      </c>
      <c r="AQ1786">
        <f t="shared" si="679"/>
        <v>0</v>
      </c>
      <c r="AR1786">
        <f t="shared" si="680"/>
        <v>0</v>
      </c>
      <c r="AS1786">
        <f t="shared" si="681"/>
        <v>0</v>
      </c>
      <c r="AT1786">
        <f t="shared" si="682"/>
        <v>0</v>
      </c>
      <c r="AU1786">
        <f t="shared" si="683"/>
        <v>0</v>
      </c>
      <c r="AV1786">
        <f t="shared" si="684"/>
        <v>0</v>
      </c>
      <c r="AW1786">
        <f t="shared" si="685"/>
        <v>0</v>
      </c>
      <c r="AX1786">
        <f t="shared" si="686"/>
        <v>0</v>
      </c>
      <c r="AY1786">
        <f t="shared" si="687"/>
        <v>0</v>
      </c>
      <c r="AZ1786">
        <f t="shared" si="688"/>
        <v>0</v>
      </c>
      <c r="BA1786">
        <f t="shared" si="689"/>
        <v>0</v>
      </c>
      <c r="BB1786">
        <f t="shared" si="690"/>
        <v>0</v>
      </c>
      <c r="BC1786">
        <f t="shared" si="691"/>
        <v>0</v>
      </c>
      <c r="BD1786">
        <f t="shared" si="692"/>
        <v>0</v>
      </c>
      <c r="BE1786">
        <f t="shared" si="693"/>
        <v>0</v>
      </c>
      <c r="BF1786">
        <f t="shared" si="694"/>
        <v>0</v>
      </c>
    </row>
    <row r="1787" spans="1:58" ht="15" customHeight="1">
      <c r="A1787" s="405"/>
      <c r="B1787" s="6"/>
      <c r="C1787" s="421" t="s">
        <v>6783</v>
      </c>
      <c r="D1787" s="668" t="str">
        <f t="shared" si="695"/>
        <v/>
      </c>
      <c r="E1787" s="669"/>
      <c r="F1787" s="670"/>
      <c r="G1787" s="763" t="str">
        <f t="shared" si="696"/>
        <v/>
      </c>
      <c r="H1787" s="669"/>
      <c r="I1787" s="669"/>
      <c r="J1787" s="669"/>
      <c r="K1787" s="669"/>
      <c r="L1787" s="670"/>
      <c r="M1787" s="112"/>
      <c r="N1787" s="112"/>
      <c r="O1787" s="112"/>
      <c r="P1787" s="112"/>
      <c r="Q1787" s="112"/>
      <c r="R1787" s="112"/>
      <c r="S1787" s="112"/>
      <c r="T1787" s="112"/>
      <c r="U1787" s="112"/>
      <c r="V1787" s="112"/>
      <c r="W1787" s="112"/>
      <c r="X1787" s="112"/>
      <c r="Y1787" s="112"/>
      <c r="Z1787" s="112"/>
      <c r="AA1787" s="112"/>
      <c r="AB1787" s="112"/>
      <c r="AC1787" s="112"/>
      <c r="AD1787" s="112"/>
      <c r="AE1787" s="93"/>
      <c r="AI1787">
        <f t="shared" si="671"/>
        <v>0</v>
      </c>
      <c r="AJ1787">
        <f t="shared" si="672"/>
        <v>0</v>
      </c>
      <c r="AK1787">
        <f t="shared" si="673"/>
        <v>0</v>
      </c>
      <c r="AL1787">
        <f t="shared" si="674"/>
        <v>0</v>
      </c>
      <c r="AM1787">
        <f t="shared" si="675"/>
        <v>0</v>
      </c>
      <c r="AN1787">
        <f t="shared" si="676"/>
        <v>0</v>
      </c>
      <c r="AO1787">
        <f t="shared" si="677"/>
        <v>0</v>
      </c>
      <c r="AP1787">
        <f t="shared" si="678"/>
        <v>0</v>
      </c>
      <c r="AQ1787">
        <f t="shared" si="679"/>
        <v>0</v>
      </c>
      <c r="AR1787">
        <f t="shared" si="680"/>
        <v>0</v>
      </c>
      <c r="AS1787">
        <f t="shared" si="681"/>
        <v>0</v>
      </c>
      <c r="AT1787">
        <f t="shared" si="682"/>
        <v>0</v>
      </c>
      <c r="AU1787">
        <f t="shared" si="683"/>
        <v>0</v>
      </c>
      <c r="AV1787">
        <f t="shared" si="684"/>
        <v>0</v>
      </c>
      <c r="AW1787">
        <f t="shared" si="685"/>
        <v>0</v>
      </c>
      <c r="AX1787">
        <f t="shared" si="686"/>
        <v>0</v>
      </c>
      <c r="AY1787">
        <f t="shared" si="687"/>
        <v>0</v>
      </c>
      <c r="AZ1787">
        <f t="shared" si="688"/>
        <v>0</v>
      </c>
      <c r="BA1787">
        <f t="shared" si="689"/>
        <v>0</v>
      </c>
      <c r="BB1787">
        <f t="shared" si="690"/>
        <v>0</v>
      </c>
      <c r="BC1787">
        <f t="shared" si="691"/>
        <v>0</v>
      </c>
      <c r="BD1787">
        <f t="shared" si="692"/>
        <v>0</v>
      </c>
      <c r="BE1787">
        <f t="shared" si="693"/>
        <v>0</v>
      </c>
      <c r="BF1787">
        <f t="shared" si="694"/>
        <v>0</v>
      </c>
    </row>
    <row r="1788" spans="1:58" ht="15" customHeight="1">
      <c r="A1788" s="405"/>
      <c r="B1788" s="6"/>
      <c r="C1788" s="421" t="s">
        <v>6784</v>
      </c>
      <c r="D1788" s="668" t="str">
        <f t="shared" si="695"/>
        <v/>
      </c>
      <c r="E1788" s="669"/>
      <c r="F1788" s="670"/>
      <c r="G1788" s="763" t="str">
        <f t="shared" si="696"/>
        <v/>
      </c>
      <c r="H1788" s="669"/>
      <c r="I1788" s="669"/>
      <c r="J1788" s="669"/>
      <c r="K1788" s="669"/>
      <c r="L1788" s="670"/>
      <c r="M1788" s="112"/>
      <c r="N1788" s="112"/>
      <c r="O1788" s="112"/>
      <c r="P1788" s="112"/>
      <c r="Q1788" s="112"/>
      <c r="R1788" s="112"/>
      <c r="S1788" s="112"/>
      <c r="T1788" s="112"/>
      <c r="U1788" s="112"/>
      <c r="V1788" s="112"/>
      <c r="W1788" s="112"/>
      <c r="X1788" s="112"/>
      <c r="Y1788" s="112"/>
      <c r="Z1788" s="112"/>
      <c r="AA1788" s="112"/>
      <c r="AB1788" s="112"/>
      <c r="AC1788" s="112"/>
      <c r="AD1788" s="112"/>
      <c r="AE1788" s="93"/>
      <c r="AI1788">
        <f t="shared" si="671"/>
        <v>0</v>
      </c>
      <c r="AJ1788">
        <f t="shared" si="672"/>
        <v>0</v>
      </c>
      <c r="AK1788">
        <f t="shared" si="673"/>
        <v>0</v>
      </c>
      <c r="AL1788">
        <f t="shared" si="674"/>
        <v>0</v>
      </c>
      <c r="AM1788">
        <f t="shared" si="675"/>
        <v>0</v>
      </c>
      <c r="AN1788">
        <f t="shared" si="676"/>
        <v>0</v>
      </c>
      <c r="AO1788">
        <f t="shared" si="677"/>
        <v>0</v>
      </c>
      <c r="AP1788">
        <f t="shared" si="678"/>
        <v>0</v>
      </c>
      <c r="AQ1788">
        <f t="shared" si="679"/>
        <v>0</v>
      </c>
      <c r="AR1788">
        <f t="shared" si="680"/>
        <v>0</v>
      </c>
      <c r="AS1788">
        <f t="shared" si="681"/>
        <v>0</v>
      </c>
      <c r="AT1788">
        <f t="shared" si="682"/>
        <v>0</v>
      </c>
      <c r="AU1788">
        <f t="shared" si="683"/>
        <v>0</v>
      </c>
      <c r="AV1788">
        <f t="shared" si="684"/>
        <v>0</v>
      </c>
      <c r="AW1788">
        <f t="shared" si="685"/>
        <v>0</v>
      </c>
      <c r="AX1788">
        <f t="shared" si="686"/>
        <v>0</v>
      </c>
      <c r="AY1788">
        <f t="shared" si="687"/>
        <v>0</v>
      </c>
      <c r="AZ1788">
        <f t="shared" si="688"/>
        <v>0</v>
      </c>
      <c r="BA1788">
        <f t="shared" si="689"/>
        <v>0</v>
      </c>
      <c r="BB1788">
        <f t="shared" si="690"/>
        <v>0</v>
      </c>
      <c r="BC1788">
        <f t="shared" si="691"/>
        <v>0</v>
      </c>
      <c r="BD1788">
        <f t="shared" si="692"/>
        <v>0</v>
      </c>
      <c r="BE1788">
        <f t="shared" si="693"/>
        <v>0</v>
      </c>
      <c r="BF1788">
        <f t="shared" si="694"/>
        <v>0</v>
      </c>
    </row>
    <row r="1789" spans="1:58" ht="15" customHeight="1">
      <c r="A1789" s="405"/>
      <c r="B1789" s="6"/>
      <c r="C1789" s="421" t="s">
        <v>6785</v>
      </c>
      <c r="D1789" s="668" t="str">
        <f t="shared" si="695"/>
        <v/>
      </c>
      <c r="E1789" s="669"/>
      <c r="F1789" s="670"/>
      <c r="G1789" s="763" t="str">
        <f t="shared" si="696"/>
        <v/>
      </c>
      <c r="H1789" s="669"/>
      <c r="I1789" s="669"/>
      <c r="J1789" s="669"/>
      <c r="K1789" s="669"/>
      <c r="L1789" s="670"/>
      <c r="M1789" s="112"/>
      <c r="N1789" s="112"/>
      <c r="O1789" s="112"/>
      <c r="P1789" s="112"/>
      <c r="Q1789" s="112"/>
      <c r="R1789" s="112"/>
      <c r="S1789" s="112"/>
      <c r="T1789" s="112"/>
      <c r="U1789" s="112"/>
      <c r="V1789" s="112"/>
      <c r="W1789" s="112"/>
      <c r="X1789" s="112"/>
      <c r="Y1789" s="112"/>
      <c r="Z1789" s="112"/>
      <c r="AA1789" s="112"/>
      <c r="AB1789" s="112"/>
      <c r="AC1789" s="112"/>
      <c r="AD1789" s="112"/>
      <c r="AE1789" s="93"/>
      <c r="AI1789">
        <f t="shared" si="671"/>
        <v>0</v>
      </c>
      <c r="AJ1789">
        <f t="shared" si="672"/>
        <v>0</v>
      </c>
      <c r="AK1789">
        <f t="shared" si="673"/>
        <v>0</v>
      </c>
      <c r="AL1789">
        <f t="shared" si="674"/>
        <v>0</v>
      </c>
      <c r="AM1789">
        <f t="shared" si="675"/>
        <v>0</v>
      </c>
      <c r="AN1789">
        <f t="shared" si="676"/>
        <v>0</v>
      </c>
      <c r="AO1789">
        <f t="shared" si="677"/>
        <v>0</v>
      </c>
      <c r="AP1789">
        <f t="shared" si="678"/>
        <v>0</v>
      </c>
      <c r="AQ1789">
        <f t="shared" si="679"/>
        <v>0</v>
      </c>
      <c r="AR1789">
        <f t="shared" si="680"/>
        <v>0</v>
      </c>
      <c r="AS1789">
        <f t="shared" si="681"/>
        <v>0</v>
      </c>
      <c r="AT1789">
        <f t="shared" si="682"/>
        <v>0</v>
      </c>
      <c r="AU1789">
        <f t="shared" si="683"/>
        <v>0</v>
      </c>
      <c r="AV1789">
        <f t="shared" si="684"/>
        <v>0</v>
      </c>
      <c r="AW1789">
        <f t="shared" si="685"/>
        <v>0</v>
      </c>
      <c r="AX1789">
        <f t="shared" si="686"/>
        <v>0</v>
      </c>
      <c r="AY1789">
        <f t="shared" si="687"/>
        <v>0</v>
      </c>
      <c r="AZ1789">
        <f t="shared" si="688"/>
        <v>0</v>
      </c>
      <c r="BA1789">
        <f t="shared" si="689"/>
        <v>0</v>
      </c>
      <c r="BB1789">
        <f t="shared" si="690"/>
        <v>0</v>
      </c>
      <c r="BC1789">
        <f t="shared" si="691"/>
        <v>0</v>
      </c>
      <c r="BD1789">
        <f t="shared" si="692"/>
        <v>0</v>
      </c>
      <c r="BE1789">
        <f t="shared" si="693"/>
        <v>0</v>
      </c>
      <c r="BF1789">
        <f t="shared" si="694"/>
        <v>0</v>
      </c>
    </row>
    <row r="1790" spans="1:58" ht="15" customHeight="1">
      <c r="A1790" s="405"/>
      <c r="B1790" s="6"/>
      <c r="C1790" s="421" t="s">
        <v>6786</v>
      </c>
      <c r="D1790" s="668" t="str">
        <f t="shared" si="695"/>
        <v/>
      </c>
      <c r="E1790" s="669"/>
      <c r="F1790" s="670"/>
      <c r="G1790" s="763" t="str">
        <f t="shared" si="696"/>
        <v/>
      </c>
      <c r="H1790" s="669"/>
      <c r="I1790" s="669"/>
      <c r="J1790" s="669"/>
      <c r="K1790" s="669"/>
      <c r="L1790" s="670"/>
      <c r="M1790" s="112"/>
      <c r="N1790" s="112"/>
      <c r="O1790" s="112"/>
      <c r="P1790" s="112"/>
      <c r="Q1790" s="112"/>
      <c r="R1790" s="112"/>
      <c r="S1790" s="112"/>
      <c r="T1790" s="112"/>
      <c r="U1790" s="112"/>
      <c r="V1790" s="112"/>
      <c r="W1790" s="112"/>
      <c r="X1790" s="112"/>
      <c r="Y1790" s="112"/>
      <c r="Z1790" s="112"/>
      <c r="AA1790" s="112"/>
      <c r="AB1790" s="112"/>
      <c r="AC1790" s="112"/>
      <c r="AD1790" s="112"/>
      <c r="AE1790" s="93"/>
      <c r="AI1790">
        <f t="shared" si="671"/>
        <v>0</v>
      </c>
      <c r="AJ1790">
        <f t="shared" si="672"/>
        <v>0</v>
      </c>
      <c r="AK1790">
        <f t="shared" si="673"/>
        <v>0</v>
      </c>
      <c r="AL1790">
        <f t="shared" si="674"/>
        <v>0</v>
      </c>
      <c r="AM1790">
        <f t="shared" si="675"/>
        <v>0</v>
      </c>
      <c r="AN1790">
        <f t="shared" si="676"/>
        <v>0</v>
      </c>
      <c r="AO1790">
        <f t="shared" si="677"/>
        <v>0</v>
      </c>
      <c r="AP1790">
        <f t="shared" si="678"/>
        <v>0</v>
      </c>
      <c r="AQ1790">
        <f t="shared" si="679"/>
        <v>0</v>
      </c>
      <c r="AR1790">
        <f t="shared" si="680"/>
        <v>0</v>
      </c>
      <c r="AS1790">
        <f t="shared" si="681"/>
        <v>0</v>
      </c>
      <c r="AT1790">
        <f t="shared" si="682"/>
        <v>0</v>
      </c>
      <c r="AU1790">
        <f t="shared" si="683"/>
        <v>0</v>
      </c>
      <c r="AV1790">
        <f t="shared" si="684"/>
        <v>0</v>
      </c>
      <c r="AW1790">
        <f t="shared" si="685"/>
        <v>0</v>
      </c>
      <c r="AX1790">
        <f t="shared" si="686"/>
        <v>0</v>
      </c>
      <c r="AY1790">
        <f t="shared" si="687"/>
        <v>0</v>
      </c>
      <c r="AZ1790">
        <f t="shared" si="688"/>
        <v>0</v>
      </c>
      <c r="BA1790">
        <f t="shared" si="689"/>
        <v>0</v>
      </c>
      <c r="BB1790">
        <f t="shared" si="690"/>
        <v>0</v>
      </c>
      <c r="BC1790">
        <f t="shared" si="691"/>
        <v>0</v>
      </c>
      <c r="BD1790">
        <f t="shared" si="692"/>
        <v>0</v>
      </c>
      <c r="BE1790">
        <f t="shared" si="693"/>
        <v>0</v>
      </c>
      <c r="BF1790">
        <f t="shared" si="694"/>
        <v>0</v>
      </c>
    </row>
    <row r="1791" spans="1:58" ht="15" customHeight="1">
      <c r="A1791" s="405"/>
      <c r="B1791" s="6"/>
      <c r="C1791" s="421" t="s">
        <v>6787</v>
      </c>
      <c r="D1791" s="668" t="str">
        <f t="shared" si="695"/>
        <v/>
      </c>
      <c r="E1791" s="669"/>
      <c r="F1791" s="670"/>
      <c r="G1791" s="763" t="str">
        <f t="shared" si="696"/>
        <v/>
      </c>
      <c r="H1791" s="669"/>
      <c r="I1791" s="669"/>
      <c r="J1791" s="669"/>
      <c r="K1791" s="669"/>
      <c r="L1791" s="670"/>
      <c r="M1791" s="112"/>
      <c r="N1791" s="112"/>
      <c r="O1791" s="112"/>
      <c r="P1791" s="112"/>
      <c r="Q1791" s="112"/>
      <c r="R1791" s="112"/>
      <c r="S1791" s="112"/>
      <c r="T1791" s="112"/>
      <c r="U1791" s="112"/>
      <c r="V1791" s="112"/>
      <c r="W1791" s="112"/>
      <c r="X1791" s="112"/>
      <c r="Y1791" s="112"/>
      <c r="Z1791" s="112"/>
      <c r="AA1791" s="112"/>
      <c r="AB1791" s="112"/>
      <c r="AC1791" s="112"/>
      <c r="AD1791" s="112"/>
      <c r="AE1791" s="93"/>
      <c r="AI1791">
        <f t="shared" si="671"/>
        <v>0</v>
      </c>
      <c r="AJ1791">
        <f t="shared" si="672"/>
        <v>0</v>
      </c>
      <c r="AK1791">
        <f t="shared" si="673"/>
        <v>0</v>
      </c>
      <c r="AL1791">
        <f t="shared" si="674"/>
        <v>0</v>
      </c>
      <c r="AM1791">
        <f t="shared" si="675"/>
        <v>0</v>
      </c>
      <c r="AN1791">
        <f t="shared" si="676"/>
        <v>0</v>
      </c>
      <c r="AO1791">
        <f t="shared" si="677"/>
        <v>0</v>
      </c>
      <c r="AP1791">
        <f t="shared" si="678"/>
        <v>0</v>
      </c>
      <c r="AQ1791">
        <f t="shared" si="679"/>
        <v>0</v>
      </c>
      <c r="AR1791">
        <f t="shared" si="680"/>
        <v>0</v>
      </c>
      <c r="AS1791">
        <f t="shared" si="681"/>
        <v>0</v>
      </c>
      <c r="AT1791">
        <f t="shared" si="682"/>
        <v>0</v>
      </c>
      <c r="AU1791">
        <f t="shared" si="683"/>
        <v>0</v>
      </c>
      <c r="AV1791">
        <f t="shared" si="684"/>
        <v>0</v>
      </c>
      <c r="AW1791">
        <f t="shared" si="685"/>
        <v>0</v>
      </c>
      <c r="AX1791">
        <f t="shared" si="686"/>
        <v>0</v>
      </c>
      <c r="AY1791">
        <f t="shared" si="687"/>
        <v>0</v>
      </c>
      <c r="AZ1791">
        <f t="shared" si="688"/>
        <v>0</v>
      </c>
      <c r="BA1791">
        <f t="shared" si="689"/>
        <v>0</v>
      </c>
      <c r="BB1791">
        <f t="shared" si="690"/>
        <v>0</v>
      </c>
      <c r="BC1791">
        <f t="shared" si="691"/>
        <v>0</v>
      </c>
      <c r="BD1791">
        <f t="shared" si="692"/>
        <v>0</v>
      </c>
      <c r="BE1791">
        <f t="shared" si="693"/>
        <v>0</v>
      </c>
      <c r="BF1791">
        <f t="shared" si="694"/>
        <v>0</v>
      </c>
    </row>
    <row r="1792" spans="1:58" ht="15" customHeight="1">
      <c r="A1792" s="405"/>
      <c r="B1792" s="6"/>
      <c r="C1792" s="421" t="s">
        <v>6788</v>
      </c>
      <c r="D1792" s="668" t="str">
        <f t="shared" si="695"/>
        <v/>
      </c>
      <c r="E1792" s="669"/>
      <c r="F1792" s="670"/>
      <c r="G1792" s="763" t="str">
        <f t="shared" si="696"/>
        <v/>
      </c>
      <c r="H1792" s="669"/>
      <c r="I1792" s="669"/>
      <c r="J1792" s="669"/>
      <c r="K1792" s="669"/>
      <c r="L1792" s="670"/>
      <c r="M1792" s="112"/>
      <c r="N1792" s="112"/>
      <c r="O1792" s="112"/>
      <c r="P1792" s="112"/>
      <c r="Q1792" s="112"/>
      <c r="R1792" s="112"/>
      <c r="S1792" s="112"/>
      <c r="T1792" s="112"/>
      <c r="U1792" s="112"/>
      <c r="V1792" s="112"/>
      <c r="W1792" s="112"/>
      <c r="X1792" s="112"/>
      <c r="Y1792" s="112"/>
      <c r="Z1792" s="112"/>
      <c r="AA1792" s="112"/>
      <c r="AB1792" s="112"/>
      <c r="AC1792" s="112"/>
      <c r="AD1792" s="112"/>
      <c r="AE1792" s="93"/>
      <c r="AI1792">
        <f t="shared" si="671"/>
        <v>0</v>
      </c>
      <c r="AJ1792">
        <f t="shared" si="672"/>
        <v>0</v>
      </c>
      <c r="AK1792">
        <f t="shared" si="673"/>
        <v>0</v>
      </c>
      <c r="AL1792">
        <f t="shared" si="674"/>
        <v>0</v>
      </c>
      <c r="AM1792">
        <f t="shared" si="675"/>
        <v>0</v>
      </c>
      <c r="AN1792">
        <f t="shared" si="676"/>
        <v>0</v>
      </c>
      <c r="AO1792">
        <f t="shared" si="677"/>
        <v>0</v>
      </c>
      <c r="AP1792">
        <f t="shared" si="678"/>
        <v>0</v>
      </c>
      <c r="AQ1792">
        <f t="shared" si="679"/>
        <v>0</v>
      </c>
      <c r="AR1792">
        <f t="shared" si="680"/>
        <v>0</v>
      </c>
      <c r="AS1792">
        <f t="shared" si="681"/>
        <v>0</v>
      </c>
      <c r="AT1792">
        <f t="shared" si="682"/>
        <v>0</v>
      </c>
      <c r="AU1792">
        <f t="shared" si="683"/>
        <v>0</v>
      </c>
      <c r="AV1792">
        <f t="shared" si="684"/>
        <v>0</v>
      </c>
      <c r="AW1792">
        <f t="shared" si="685"/>
        <v>0</v>
      </c>
      <c r="AX1792">
        <f t="shared" si="686"/>
        <v>0</v>
      </c>
      <c r="AY1792">
        <f t="shared" si="687"/>
        <v>0</v>
      </c>
      <c r="AZ1792">
        <f t="shared" si="688"/>
        <v>0</v>
      </c>
      <c r="BA1792">
        <f t="shared" si="689"/>
        <v>0</v>
      </c>
      <c r="BB1792">
        <f t="shared" si="690"/>
        <v>0</v>
      </c>
      <c r="BC1792">
        <f t="shared" si="691"/>
        <v>0</v>
      </c>
      <c r="BD1792">
        <f t="shared" si="692"/>
        <v>0</v>
      </c>
      <c r="BE1792">
        <f t="shared" si="693"/>
        <v>0</v>
      </c>
      <c r="BF1792">
        <f t="shared" si="694"/>
        <v>0</v>
      </c>
    </row>
    <row r="1793" spans="1:58" ht="15" customHeight="1">
      <c r="A1793" s="405"/>
      <c r="B1793" s="6"/>
      <c r="C1793" s="421" t="s">
        <v>6789</v>
      </c>
      <c r="D1793" s="668" t="str">
        <f t="shared" si="695"/>
        <v/>
      </c>
      <c r="E1793" s="669"/>
      <c r="F1793" s="670"/>
      <c r="G1793" s="763" t="str">
        <f t="shared" si="696"/>
        <v/>
      </c>
      <c r="H1793" s="669"/>
      <c r="I1793" s="669"/>
      <c r="J1793" s="669"/>
      <c r="K1793" s="669"/>
      <c r="L1793" s="670"/>
      <c r="M1793" s="112"/>
      <c r="N1793" s="112"/>
      <c r="O1793" s="112"/>
      <c r="P1793" s="112"/>
      <c r="Q1793" s="112"/>
      <c r="R1793" s="112"/>
      <c r="S1793" s="112"/>
      <c r="T1793" s="112"/>
      <c r="U1793" s="112"/>
      <c r="V1793" s="112"/>
      <c r="W1793" s="112"/>
      <c r="X1793" s="112"/>
      <c r="Y1793" s="112"/>
      <c r="Z1793" s="112"/>
      <c r="AA1793" s="112"/>
      <c r="AB1793" s="112"/>
      <c r="AC1793" s="112"/>
      <c r="AD1793" s="112"/>
      <c r="AE1793" s="93"/>
      <c r="AI1793">
        <f t="shared" si="671"/>
        <v>0</v>
      </c>
      <c r="AJ1793">
        <f t="shared" si="672"/>
        <v>0</v>
      </c>
      <c r="AK1793">
        <f t="shared" si="673"/>
        <v>0</v>
      </c>
      <c r="AL1793">
        <f t="shared" si="674"/>
        <v>0</v>
      </c>
      <c r="AM1793">
        <f t="shared" si="675"/>
        <v>0</v>
      </c>
      <c r="AN1793">
        <f t="shared" si="676"/>
        <v>0</v>
      </c>
      <c r="AO1793">
        <f t="shared" si="677"/>
        <v>0</v>
      </c>
      <c r="AP1793">
        <f t="shared" si="678"/>
        <v>0</v>
      </c>
      <c r="AQ1793">
        <f t="shared" si="679"/>
        <v>0</v>
      </c>
      <c r="AR1793">
        <f t="shared" si="680"/>
        <v>0</v>
      </c>
      <c r="AS1793">
        <f t="shared" si="681"/>
        <v>0</v>
      </c>
      <c r="AT1793">
        <f t="shared" si="682"/>
        <v>0</v>
      </c>
      <c r="AU1793">
        <f t="shared" si="683"/>
        <v>0</v>
      </c>
      <c r="AV1793">
        <f t="shared" si="684"/>
        <v>0</v>
      </c>
      <c r="AW1793">
        <f t="shared" si="685"/>
        <v>0</v>
      </c>
      <c r="AX1793">
        <f t="shared" si="686"/>
        <v>0</v>
      </c>
      <c r="AY1793">
        <f t="shared" si="687"/>
        <v>0</v>
      </c>
      <c r="AZ1793">
        <f t="shared" si="688"/>
        <v>0</v>
      </c>
      <c r="BA1793">
        <f t="shared" si="689"/>
        <v>0</v>
      </c>
      <c r="BB1793">
        <f t="shared" si="690"/>
        <v>0</v>
      </c>
      <c r="BC1793">
        <f t="shared" si="691"/>
        <v>0</v>
      </c>
      <c r="BD1793">
        <f t="shared" si="692"/>
        <v>0</v>
      </c>
      <c r="BE1793">
        <f t="shared" si="693"/>
        <v>0</v>
      </c>
      <c r="BF1793">
        <f t="shared" si="694"/>
        <v>0</v>
      </c>
    </row>
    <row r="1794" spans="1:58" ht="15" customHeight="1">
      <c r="A1794" s="405"/>
      <c r="B1794" s="6"/>
      <c r="C1794" s="421" t="s">
        <v>6790</v>
      </c>
      <c r="D1794" s="668" t="str">
        <f t="shared" si="695"/>
        <v/>
      </c>
      <c r="E1794" s="669"/>
      <c r="F1794" s="670"/>
      <c r="G1794" s="763" t="str">
        <f t="shared" si="696"/>
        <v/>
      </c>
      <c r="H1794" s="669"/>
      <c r="I1794" s="669"/>
      <c r="J1794" s="669"/>
      <c r="K1794" s="669"/>
      <c r="L1794" s="670"/>
      <c r="M1794" s="112"/>
      <c r="N1794" s="112"/>
      <c r="O1794" s="112"/>
      <c r="P1794" s="112"/>
      <c r="Q1794" s="112"/>
      <c r="R1794" s="112"/>
      <c r="S1794" s="112"/>
      <c r="T1794" s="112"/>
      <c r="U1794" s="112"/>
      <c r="V1794" s="112"/>
      <c r="W1794" s="112"/>
      <c r="X1794" s="112"/>
      <c r="Y1794" s="112"/>
      <c r="Z1794" s="112"/>
      <c r="AA1794" s="112"/>
      <c r="AB1794" s="112"/>
      <c r="AC1794" s="112"/>
      <c r="AD1794" s="112"/>
      <c r="AE1794" s="93"/>
      <c r="AI1794">
        <f t="shared" si="671"/>
        <v>0</v>
      </c>
      <c r="AJ1794">
        <f t="shared" si="672"/>
        <v>0</v>
      </c>
      <c r="AK1794">
        <f t="shared" si="673"/>
        <v>0</v>
      </c>
      <c r="AL1794">
        <f t="shared" si="674"/>
        <v>0</v>
      </c>
      <c r="AM1794">
        <f t="shared" si="675"/>
        <v>0</v>
      </c>
      <c r="AN1794">
        <f t="shared" si="676"/>
        <v>0</v>
      </c>
      <c r="AO1794">
        <f t="shared" si="677"/>
        <v>0</v>
      </c>
      <c r="AP1794">
        <f t="shared" si="678"/>
        <v>0</v>
      </c>
      <c r="AQ1794">
        <f t="shared" si="679"/>
        <v>0</v>
      </c>
      <c r="AR1794">
        <f t="shared" si="680"/>
        <v>0</v>
      </c>
      <c r="AS1794">
        <f t="shared" si="681"/>
        <v>0</v>
      </c>
      <c r="AT1794">
        <f t="shared" si="682"/>
        <v>0</v>
      </c>
      <c r="AU1794">
        <f t="shared" si="683"/>
        <v>0</v>
      </c>
      <c r="AV1794">
        <f t="shared" si="684"/>
        <v>0</v>
      </c>
      <c r="AW1794">
        <f t="shared" si="685"/>
        <v>0</v>
      </c>
      <c r="AX1794">
        <f t="shared" si="686"/>
        <v>0</v>
      </c>
      <c r="AY1794">
        <f t="shared" si="687"/>
        <v>0</v>
      </c>
      <c r="AZ1794">
        <f t="shared" si="688"/>
        <v>0</v>
      </c>
      <c r="BA1794">
        <f t="shared" si="689"/>
        <v>0</v>
      </c>
      <c r="BB1794">
        <f t="shared" si="690"/>
        <v>0</v>
      </c>
      <c r="BC1794">
        <f t="shared" si="691"/>
        <v>0</v>
      </c>
      <c r="BD1794">
        <f t="shared" si="692"/>
        <v>0</v>
      </c>
      <c r="BE1794">
        <f t="shared" si="693"/>
        <v>0</v>
      </c>
      <c r="BF1794">
        <f t="shared" si="694"/>
        <v>0</v>
      </c>
    </row>
    <row r="1795" spans="1:58" ht="15" customHeight="1">
      <c r="A1795" s="405"/>
      <c r="B1795" s="6"/>
      <c r="C1795" s="421" t="s">
        <v>6791</v>
      </c>
      <c r="D1795" s="668" t="str">
        <f t="shared" si="695"/>
        <v/>
      </c>
      <c r="E1795" s="669"/>
      <c r="F1795" s="670"/>
      <c r="G1795" s="763" t="str">
        <f t="shared" si="696"/>
        <v/>
      </c>
      <c r="H1795" s="669"/>
      <c r="I1795" s="669"/>
      <c r="J1795" s="669"/>
      <c r="K1795" s="669"/>
      <c r="L1795" s="670"/>
      <c r="M1795" s="112"/>
      <c r="N1795" s="112"/>
      <c r="O1795" s="112"/>
      <c r="P1795" s="112"/>
      <c r="Q1795" s="112"/>
      <c r="R1795" s="112"/>
      <c r="S1795" s="112"/>
      <c r="T1795" s="112"/>
      <c r="U1795" s="112"/>
      <c r="V1795" s="112"/>
      <c r="W1795" s="112"/>
      <c r="X1795" s="112"/>
      <c r="Y1795" s="112"/>
      <c r="Z1795" s="112"/>
      <c r="AA1795" s="112"/>
      <c r="AB1795" s="112"/>
      <c r="AC1795" s="112"/>
      <c r="AD1795" s="112"/>
      <c r="AE1795" s="93"/>
      <c r="AI1795">
        <f t="shared" si="671"/>
        <v>0</v>
      </c>
      <c r="AJ1795">
        <f t="shared" si="672"/>
        <v>0</v>
      </c>
      <c r="AK1795">
        <f t="shared" si="673"/>
        <v>0</v>
      </c>
      <c r="AL1795">
        <f t="shared" si="674"/>
        <v>0</v>
      </c>
      <c r="AM1795">
        <f t="shared" si="675"/>
        <v>0</v>
      </c>
      <c r="AN1795">
        <f t="shared" si="676"/>
        <v>0</v>
      </c>
      <c r="AO1795">
        <f t="shared" si="677"/>
        <v>0</v>
      </c>
      <c r="AP1795">
        <f t="shared" si="678"/>
        <v>0</v>
      </c>
      <c r="AQ1795">
        <f t="shared" si="679"/>
        <v>0</v>
      </c>
      <c r="AR1795">
        <f t="shared" si="680"/>
        <v>0</v>
      </c>
      <c r="AS1795">
        <f t="shared" si="681"/>
        <v>0</v>
      </c>
      <c r="AT1795">
        <f t="shared" si="682"/>
        <v>0</v>
      </c>
      <c r="AU1795">
        <f t="shared" si="683"/>
        <v>0</v>
      </c>
      <c r="AV1795">
        <f t="shared" si="684"/>
        <v>0</v>
      </c>
      <c r="AW1795">
        <f t="shared" si="685"/>
        <v>0</v>
      </c>
      <c r="AX1795">
        <f t="shared" si="686"/>
        <v>0</v>
      </c>
      <c r="AY1795">
        <f t="shared" si="687"/>
        <v>0</v>
      </c>
      <c r="AZ1795">
        <f t="shared" si="688"/>
        <v>0</v>
      </c>
      <c r="BA1795">
        <f t="shared" si="689"/>
        <v>0</v>
      </c>
      <c r="BB1795">
        <f t="shared" si="690"/>
        <v>0</v>
      </c>
      <c r="BC1795">
        <f t="shared" si="691"/>
        <v>0</v>
      </c>
      <c r="BD1795">
        <f t="shared" si="692"/>
        <v>0</v>
      </c>
      <c r="BE1795">
        <f t="shared" si="693"/>
        <v>0</v>
      </c>
      <c r="BF1795">
        <f t="shared" si="694"/>
        <v>0</v>
      </c>
    </row>
    <row r="1796" spans="1:58" ht="15" customHeight="1">
      <c r="A1796" s="405"/>
      <c r="B1796" s="6"/>
      <c r="C1796" s="421" t="s">
        <v>6792</v>
      </c>
      <c r="D1796" s="668" t="str">
        <f t="shared" si="695"/>
        <v/>
      </c>
      <c r="E1796" s="669"/>
      <c r="F1796" s="670"/>
      <c r="G1796" s="763" t="str">
        <f t="shared" si="696"/>
        <v/>
      </c>
      <c r="H1796" s="669"/>
      <c r="I1796" s="669"/>
      <c r="J1796" s="669"/>
      <c r="K1796" s="669"/>
      <c r="L1796" s="670"/>
      <c r="M1796" s="112"/>
      <c r="N1796" s="112"/>
      <c r="O1796" s="112"/>
      <c r="P1796" s="112"/>
      <c r="Q1796" s="112"/>
      <c r="R1796" s="112"/>
      <c r="S1796" s="112"/>
      <c r="T1796" s="112"/>
      <c r="U1796" s="112"/>
      <c r="V1796" s="112"/>
      <c r="W1796" s="112"/>
      <c r="X1796" s="112"/>
      <c r="Y1796" s="112"/>
      <c r="Z1796" s="112"/>
      <c r="AA1796" s="112"/>
      <c r="AB1796" s="112"/>
      <c r="AC1796" s="112"/>
      <c r="AD1796" s="112"/>
      <c r="AE1796" s="93"/>
      <c r="AI1796">
        <f t="shared" si="671"/>
        <v>0</v>
      </c>
      <c r="AJ1796">
        <f t="shared" si="672"/>
        <v>0</v>
      </c>
      <c r="AK1796">
        <f t="shared" si="673"/>
        <v>0</v>
      </c>
      <c r="AL1796">
        <f t="shared" si="674"/>
        <v>0</v>
      </c>
      <c r="AM1796">
        <f t="shared" si="675"/>
        <v>0</v>
      </c>
      <c r="AN1796">
        <f t="shared" si="676"/>
        <v>0</v>
      </c>
      <c r="AO1796">
        <f t="shared" si="677"/>
        <v>0</v>
      </c>
      <c r="AP1796">
        <f t="shared" si="678"/>
        <v>0</v>
      </c>
      <c r="AQ1796">
        <f t="shared" si="679"/>
        <v>0</v>
      </c>
      <c r="AR1796">
        <f t="shared" si="680"/>
        <v>0</v>
      </c>
      <c r="AS1796">
        <f t="shared" si="681"/>
        <v>0</v>
      </c>
      <c r="AT1796">
        <f t="shared" si="682"/>
        <v>0</v>
      </c>
      <c r="AU1796">
        <f t="shared" si="683"/>
        <v>0</v>
      </c>
      <c r="AV1796">
        <f t="shared" si="684"/>
        <v>0</v>
      </c>
      <c r="AW1796">
        <f t="shared" si="685"/>
        <v>0</v>
      </c>
      <c r="AX1796">
        <f t="shared" si="686"/>
        <v>0</v>
      </c>
      <c r="AY1796">
        <f t="shared" si="687"/>
        <v>0</v>
      </c>
      <c r="AZ1796">
        <f t="shared" si="688"/>
        <v>0</v>
      </c>
      <c r="BA1796">
        <f t="shared" si="689"/>
        <v>0</v>
      </c>
      <c r="BB1796">
        <f t="shared" si="690"/>
        <v>0</v>
      </c>
      <c r="BC1796">
        <f t="shared" si="691"/>
        <v>0</v>
      </c>
      <c r="BD1796">
        <f t="shared" si="692"/>
        <v>0</v>
      </c>
      <c r="BE1796">
        <f t="shared" si="693"/>
        <v>0</v>
      </c>
      <c r="BF1796">
        <f t="shared" si="694"/>
        <v>0</v>
      </c>
    </row>
    <row r="1797" spans="1:58" ht="15" customHeight="1">
      <c r="A1797" s="405"/>
      <c r="B1797" s="6"/>
      <c r="C1797" s="421" t="s">
        <v>6793</v>
      </c>
      <c r="D1797" s="668" t="str">
        <f t="shared" si="695"/>
        <v/>
      </c>
      <c r="E1797" s="669"/>
      <c r="F1797" s="670"/>
      <c r="G1797" s="763" t="str">
        <f t="shared" si="696"/>
        <v/>
      </c>
      <c r="H1797" s="669"/>
      <c r="I1797" s="669"/>
      <c r="J1797" s="669"/>
      <c r="K1797" s="669"/>
      <c r="L1797" s="670"/>
      <c r="M1797" s="112"/>
      <c r="N1797" s="112"/>
      <c r="O1797" s="112"/>
      <c r="P1797" s="112"/>
      <c r="Q1797" s="112"/>
      <c r="R1797" s="112"/>
      <c r="S1797" s="112"/>
      <c r="T1797" s="112"/>
      <c r="U1797" s="112"/>
      <c r="V1797" s="112"/>
      <c r="W1797" s="112"/>
      <c r="X1797" s="112"/>
      <c r="Y1797" s="112"/>
      <c r="Z1797" s="112"/>
      <c r="AA1797" s="112"/>
      <c r="AB1797" s="112"/>
      <c r="AC1797" s="112"/>
      <c r="AD1797" s="112"/>
      <c r="AE1797" s="93"/>
      <c r="AI1797">
        <f t="shared" si="671"/>
        <v>0</v>
      </c>
      <c r="AJ1797">
        <f t="shared" si="672"/>
        <v>0</v>
      </c>
      <c r="AK1797">
        <f t="shared" si="673"/>
        <v>0</v>
      </c>
      <c r="AL1797">
        <f t="shared" si="674"/>
        <v>0</v>
      </c>
      <c r="AM1797">
        <f t="shared" si="675"/>
        <v>0</v>
      </c>
      <c r="AN1797">
        <f t="shared" si="676"/>
        <v>0</v>
      </c>
      <c r="AO1797">
        <f t="shared" si="677"/>
        <v>0</v>
      </c>
      <c r="AP1797">
        <f t="shared" si="678"/>
        <v>0</v>
      </c>
      <c r="AQ1797">
        <f t="shared" si="679"/>
        <v>0</v>
      </c>
      <c r="AR1797">
        <f t="shared" si="680"/>
        <v>0</v>
      </c>
      <c r="AS1797">
        <f t="shared" si="681"/>
        <v>0</v>
      </c>
      <c r="AT1797">
        <f t="shared" si="682"/>
        <v>0</v>
      </c>
      <c r="AU1797">
        <f t="shared" si="683"/>
        <v>0</v>
      </c>
      <c r="AV1797">
        <f t="shared" si="684"/>
        <v>0</v>
      </c>
      <c r="AW1797">
        <f t="shared" si="685"/>
        <v>0</v>
      </c>
      <c r="AX1797">
        <f t="shared" si="686"/>
        <v>0</v>
      </c>
      <c r="AY1797">
        <f t="shared" si="687"/>
        <v>0</v>
      </c>
      <c r="AZ1797">
        <f t="shared" si="688"/>
        <v>0</v>
      </c>
      <c r="BA1797">
        <f t="shared" si="689"/>
        <v>0</v>
      </c>
      <c r="BB1797">
        <f t="shared" si="690"/>
        <v>0</v>
      </c>
      <c r="BC1797">
        <f t="shared" si="691"/>
        <v>0</v>
      </c>
      <c r="BD1797">
        <f t="shared" si="692"/>
        <v>0</v>
      </c>
      <c r="BE1797">
        <f t="shared" si="693"/>
        <v>0</v>
      </c>
      <c r="BF1797">
        <f t="shared" si="694"/>
        <v>0</v>
      </c>
    </row>
    <row r="1798" spans="1:58" ht="15" customHeight="1">
      <c r="A1798" s="405"/>
      <c r="B1798" s="6"/>
      <c r="C1798" s="421" t="s">
        <v>6794</v>
      </c>
      <c r="D1798" s="668" t="str">
        <f t="shared" si="695"/>
        <v/>
      </c>
      <c r="E1798" s="669"/>
      <c r="F1798" s="670"/>
      <c r="G1798" s="763" t="str">
        <f t="shared" si="696"/>
        <v/>
      </c>
      <c r="H1798" s="669"/>
      <c r="I1798" s="669"/>
      <c r="J1798" s="669"/>
      <c r="K1798" s="669"/>
      <c r="L1798" s="670"/>
      <c r="M1798" s="112"/>
      <c r="N1798" s="112"/>
      <c r="O1798" s="112"/>
      <c r="P1798" s="112"/>
      <c r="Q1798" s="112"/>
      <c r="R1798" s="112"/>
      <c r="S1798" s="112"/>
      <c r="T1798" s="112"/>
      <c r="U1798" s="112"/>
      <c r="V1798" s="112"/>
      <c r="W1798" s="112"/>
      <c r="X1798" s="112"/>
      <c r="Y1798" s="112"/>
      <c r="Z1798" s="112"/>
      <c r="AA1798" s="112"/>
      <c r="AB1798" s="112"/>
      <c r="AC1798" s="112"/>
      <c r="AD1798" s="112"/>
      <c r="AE1798" s="93"/>
      <c r="AI1798">
        <f t="shared" ref="AI1798:AI1861" si="697">M1798</f>
        <v>0</v>
      </c>
      <c r="AJ1798">
        <f t="shared" ref="AJ1798:AJ1861" si="698">COUNTIF(N1798:O1798,"NS")</f>
        <v>0</v>
      </c>
      <c r="AK1798">
        <f t="shared" ref="AK1798:AK1861" si="699">SUM(N1798:O1798)</f>
        <v>0</v>
      </c>
      <c r="AL1798">
        <f t="shared" ref="AL1798:AL1861" si="700">IF(COUNTIF(M1798:O1798,"NA")=3,0,IF(OR(AND(AI1798=0,AJ1798&gt;0),AND(AI1798="NS",AK1798&gt;0), AND(AI1798="NS", AJ1798=0,AK1798=0)), 1, IF(OR(AND(AI1798&gt;0,AJ1798&gt;1,AI1798&gt;AK1798), AND(AI1798="NS",AJ1798=2), AND(AI1798="NS",AK1798=0,AJ1798&gt;0),AI1798=AK1798), 0, 1)))</f>
        <v>0</v>
      </c>
      <c r="AM1798">
        <f t="shared" ref="AM1798:AM1861" si="701">P1798</f>
        <v>0</v>
      </c>
      <c r="AN1798">
        <f t="shared" ref="AN1798:AN1861" si="702">COUNTIF(Q1798:R1798,"NS")</f>
        <v>0</v>
      </c>
      <c r="AO1798">
        <f t="shared" ref="AO1798:AO1861" si="703">SUM(Q1798:R1798)</f>
        <v>0</v>
      </c>
      <c r="AP1798">
        <f t="shared" ref="AP1798:AP1861" si="704">IF(COUNTIF(P1798:R1798,"NA")=3,0,IF(OR(AND(AM1798=0,AN1798&gt;0),AND(AM1798="NS",AO1798&gt;0), AND(AM1798="NS", AN1798=0,AO1798=0)), 1, IF(OR(AND(AM1798&gt;0,AN1798&gt;1,AM1798&gt;AO1798), AND(AM1798="NS",AN1798=2), AND(AM1798="NS",AO1798=0,AN1798&gt;0),AM1798=AO1798), 0, 1)))</f>
        <v>0</v>
      </c>
      <c r="AQ1798">
        <f t="shared" ref="AQ1798:AQ1861" si="705">S1798</f>
        <v>0</v>
      </c>
      <c r="AR1798">
        <f t="shared" ref="AR1798:AR1861" si="706">COUNTIF(T1798:U1798,"NS")</f>
        <v>0</v>
      </c>
      <c r="AS1798">
        <f t="shared" ref="AS1798:AS1861" si="707">SUM(T1798:U1798)</f>
        <v>0</v>
      </c>
      <c r="AT1798">
        <f t="shared" ref="AT1798:AT1861" si="708">IF(COUNTIF(S1798:U1798,"NA")=3,0,IF(OR(AND(AQ1798=0,AR1798&gt;0),AND(AQ1798="NS",AS1798&gt;0), AND(AQ1798="NS", AR1798=0,AS1798=0)), 1, IF(OR(AND(AQ1798&gt;0,AR1798&gt;1,AQ1798&gt;AS1798), AND(AQ1798="NS",AR1798=2), AND(AQ1798="NS",AS1798=0,AR1798&gt;0),AQ1798=AS1798), 0, 1)))</f>
        <v>0</v>
      </c>
      <c r="AU1798">
        <f t="shared" ref="AU1798:AU1861" si="709">V1798</f>
        <v>0</v>
      </c>
      <c r="AV1798">
        <f t="shared" ref="AV1798:AV1861" si="710">COUNTIF(W1798:X1798,"NS")</f>
        <v>0</v>
      </c>
      <c r="AW1798">
        <f t="shared" ref="AW1798:AW1861" si="711">SUM(W1798:X1798)</f>
        <v>0</v>
      </c>
      <c r="AX1798">
        <f t="shared" ref="AX1798:AX1861" si="712">IF(COUNTIF(V1798:X1798,"NA")=3,0,IF(OR(AND(AU1798=0,AV1798&gt;0),AND(AU1798="NS",AW1798&gt;0), AND(AU1798="NS", AV1798=0,AW1798=0)), 1, IF(OR(AND(AU1798&gt;0,AV1798&gt;1,AU1798&gt;AW1798), AND(AU1798="NS",AV1798=2), AND(AU1798="NS",AW1798=0,AV1798&gt;0),AU1798=AW1798), 0, 1)))</f>
        <v>0</v>
      </c>
      <c r="AY1798">
        <f t="shared" ref="AY1798:AY1861" si="713">Y1798</f>
        <v>0</v>
      </c>
      <c r="AZ1798">
        <f t="shared" ref="AZ1798:AZ1861" si="714">COUNTIF(Z1798:AA1798,"NS")</f>
        <v>0</v>
      </c>
      <c r="BA1798">
        <f t="shared" ref="BA1798:BA1861" si="715">SUM(Z1798:AA1798)</f>
        <v>0</v>
      </c>
      <c r="BB1798">
        <f t="shared" ref="BB1798:BB1861" si="716">IF(COUNTIF(Y1798:AA1798,"NA")=3,0,IF(OR(AND(AY1798=0,AZ1798&gt;0),AND(AY1798="NS",BA1798&gt;0), AND(AY1798="NS", AZ1798=0,BA1798=0)), 1, IF(OR(AND(AY1798&gt;0,AZ1798&gt;1,AY1798&gt;BA1798), AND(AY1798="NS",AZ1798=2), AND(AY1798="NS",BA1798=0,AZ1798&gt;0),AY1798=BA1798), 0, 1)))</f>
        <v>0</v>
      </c>
      <c r="BC1798">
        <f t="shared" ref="BC1798:BC1861" si="717">AB1798</f>
        <v>0</v>
      </c>
      <c r="BD1798">
        <f t="shared" ref="BD1798:BD1861" si="718">COUNTIF(AC1798:AD1798,"NS")</f>
        <v>0</v>
      </c>
      <c r="BE1798">
        <f t="shared" ref="BE1798:BE1861" si="719">SUM(AC1798:AD1798)</f>
        <v>0</v>
      </c>
      <c r="BF1798">
        <f t="shared" ref="BF1798:BF1861" si="720">IF(COUNTIF(AB1798:AD1798,"NA")=3,0,IF(OR(AND(BC1798=0,BD1798&gt;0),AND(BC1798="NS",BE1798&gt;0), AND(BC1798="NS", BD1798=0,BE1798=0)), 1, IF(OR(AND(BC1798&gt;0,BD1798&gt;1,BC1798&gt;BE1798), AND(BC1798="NS",BD1798=2), AND(BC1798="NS",BE1798=0,BD1798&gt;0),BC1798=BE1798), 0, 1)))</f>
        <v>0</v>
      </c>
    </row>
    <row r="1799" spans="1:58" ht="15" customHeight="1">
      <c r="A1799" s="405"/>
      <c r="B1799" s="6"/>
      <c r="C1799" s="421" t="s">
        <v>6795</v>
      </c>
      <c r="D1799" s="668" t="str">
        <f t="shared" ref="D1799:D1862" si="721">IF(D1218="","",D1218)</f>
        <v/>
      </c>
      <c r="E1799" s="669"/>
      <c r="F1799" s="670"/>
      <c r="G1799" s="763" t="str">
        <f t="shared" ref="G1799:G1862" si="722">IF(G1218="","",G1218)</f>
        <v/>
      </c>
      <c r="H1799" s="669"/>
      <c r="I1799" s="669"/>
      <c r="J1799" s="669"/>
      <c r="K1799" s="669"/>
      <c r="L1799" s="670"/>
      <c r="M1799" s="112"/>
      <c r="N1799" s="112"/>
      <c r="O1799" s="112"/>
      <c r="P1799" s="112"/>
      <c r="Q1799" s="112"/>
      <c r="R1799" s="112"/>
      <c r="S1799" s="112"/>
      <c r="T1799" s="112"/>
      <c r="U1799" s="112"/>
      <c r="V1799" s="112"/>
      <c r="W1799" s="112"/>
      <c r="X1799" s="112"/>
      <c r="Y1799" s="112"/>
      <c r="Z1799" s="112"/>
      <c r="AA1799" s="112"/>
      <c r="AB1799" s="112"/>
      <c r="AC1799" s="112"/>
      <c r="AD1799" s="112"/>
      <c r="AE1799" s="93"/>
      <c r="AI1799">
        <f t="shared" si="697"/>
        <v>0</v>
      </c>
      <c r="AJ1799">
        <f t="shared" si="698"/>
        <v>0</v>
      </c>
      <c r="AK1799">
        <f t="shared" si="699"/>
        <v>0</v>
      </c>
      <c r="AL1799">
        <f t="shared" si="700"/>
        <v>0</v>
      </c>
      <c r="AM1799">
        <f t="shared" si="701"/>
        <v>0</v>
      </c>
      <c r="AN1799">
        <f t="shared" si="702"/>
        <v>0</v>
      </c>
      <c r="AO1799">
        <f t="shared" si="703"/>
        <v>0</v>
      </c>
      <c r="AP1799">
        <f t="shared" si="704"/>
        <v>0</v>
      </c>
      <c r="AQ1799">
        <f t="shared" si="705"/>
        <v>0</v>
      </c>
      <c r="AR1799">
        <f t="shared" si="706"/>
        <v>0</v>
      </c>
      <c r="AS1799">
        <f t="shared" si="707"/>
        <v>0</v>
      </c>
      <c r="AT1799">
        <f t="shared" si="708"/>
        <v>0</v>
      </c>
      <c r="AU1799">
        <f t="shared" si="709"/>
        <v>0</v>
      </c>
      <c r="AV1799">
        <f t="shared" si="710"/>
        <v>0</v>
      </c>
      <c r="AW1799">
        <f t="shared" si="711"/>
        <v>0</v>
      </c>
      <c r="AX1799">
        <f t="shared" si="712"/>
        <v>0</v>
      </c>
      <c r="AY1799">
        <f t="shared" si="713"/>
        <v>0</v>
      </c>
      <c r="AZ1799">
        <f t="shared" si="714"/>
        <v>0</v>
      </c>
      <c r="BA1799">
        <f t="shared" si="715"/>
        <v>0</v>
      </c>
      <c r="BB1799">
        <f t="shared" si="716"/>
        <v>0</v>
      </c>
      <c r="BC1799">
        <f t="shared" si="717"/>
        <v>0</v>
      </c>
      <c r="BD1799">
        <f t="shared" si="718"/>
        <v>0</v>
      </c>
      <c r="BE1799">
        <f t="shared" si="719"/>
        <v>0</v>
      </c>
      <c r="BF1799">
        <f t="shared" si="720"/>
        <v>0</v>
      </c>
    </row>
    <row r="1800" spans="1:58" ht="15" customHeight="1">
      <c r="A1800" s="405"/>
      <c r="B1800" s="6"/>
      <c r="C1800" s="421" t="s">
        <v>6796</v>
      </c>
      <c r="D1800" s="668" t="str">
        <f t="shared" si="721"/>
        <v/>
      </c>
      <c r="E1800" s="669"/>
      <c r="F1800" s="670"/>
      <c r="G1800" s="763" t="str">
        <f t="shared" si="722"/>
        <v/>
      </c>
      <c r="H1800" s="669"/>
      <c r="I1800" s="669"/>
      <c r="J1800" s="669"/>
      <c r="K1800" s="669"/>
      <c r="L1800" s="670"/>
      <c r="M1800" s="112"/>
      <c r="N1800" s="112"/>
      <c r="O1800" s="112"/>
      <c r="P1800" s="112"/>
      <c r="Q1800" s="112"/>
      <c r="R1800" s="112"/>
      <c r="S1800" s="112"/>
      <c r="T1800" s="112"/>
      <c r="U1800" s="112"/>
      <c r="V1800" s="112"/>
      <c r="W1800" s="112"/>
      <c r="X1800" s="112"/>
      <c r="Y1800" s="112"/>
      <c r="Z1800" s="112"/>
      <c r="AA1800" s="112"/>
      <c r="AB1800" s="112"/>
      <c r="AC1800" s="112"/>
      <c r="AD1800" s="112"/>
      <c r="AE1800" s="93"/>
      <c r="AI1800">
        <f t="shared" si="697"/>
        <v>0</v>
      </c>
      <c r="AJ1800">
        <f t="shared" si="698"/>
        <v>0</v>
      </c>
      <c r="AK1800">
        <f t="shared" si="699"/>
        <v>0</v>
      </c>
      <c r="AL1800">
        <f t="shared" si="700"/>
        <v>0</v>
      </c>
      <c r="AM1800">
        <f t="shared" si="701"/>
        <v>0</v>
      </c>
      <c r="AN1800">
        <f t="shared" si="702"/>
        <v>0</v>
      </c>
      <c r="AO1800">
        <f t="shared" si="703"/>
        <v>0</v>
      </c>
      <c r="AP1800">
        <f t="shared" si="704"/>
        <v>0</v>
      </c>
      <c r="AQ1800">
        <f t="shared" si="705"/>
        <v>0</v>
      </c>
      <c r="AR1800">
        <f t="shared" si="706"/>
        <v>0</v>
      </c>
      <c r="AS1800">
        <f t="shared" si="707"/>
        <v>0</v>
      </c>
      <c r="AT1800">
        <f t="shared" si="708"/>
        <v>0</v>
      </c>
      <c r="AU1800">
        <f t="shared" si="709"/>
        <v>0</v>
      </c>
      <c r="AV1800">
        <f t="shared" si="710"/>
        <v>0</v>
      </c>
      <c r="AW1800">
        <f t="shared" si="711"/>
        <v>0</v>
      </c>
      <c r="AX1800">
        <f t="shared" si="712"/>
        <v>0</v>
      </c>
      <c r="AY1800">
        <f t="shared" si="713"/>
        <v>0</v>
      </c>
      <c r="AZ1800">
        <f t="shared" si="714"/>
        <v>0</v>
      </c>
      <c r="BA1800">
        <f t="shared" si="715"/>
        <v>0</v>
      </c>
      <c r="BB1800">
        <f t="shared" si="716"/>
        <v>0</v>
      </c>
      <c r="BC1800">
        <f t="shared" si="717"/>
        <v>0</v>
      </c>
      <c r="BD1800">
        <f t="shared" si="718"/>
        <v>0</v>
      </c>
      <c r="BE1800">
        <f t="shared" si="719"/>
        <v>0</v>
      </c>
      <c r="BF1800">
        <f t="shared" si="720"/>
        <v>0</v>
      </c>
    </row>
    <row r="1801" spans="1:58" ht="15" customHeight="1">
      <c r="A1801" s="405"/>
      <c r="B1801" s="6"/>
      <c r="C1801" s="421" t="s">
        <v>6797</v>
      </c>
      <c r="D1801" s="668" t="str">
        <f t="shared" si="721"/>
        <v/>
      </c>
      <c r="E1801" s="669"/>
      <c r="F1801" s="670"/>
      <c r="G1801" s="763" t="str">
        <f t="shared" si="722"/>
        <v/>
      </c>
      <c r="H1801" s="669"/>
      <c r="I1801" s="669"/>
      <c r="J1801" s="669"/>
      <c r="K1801" s="669"/>
      <c r="L1801" s="670"/>
      <c r="M1801" s="112"/>
      <c r="N1801" s="112"/>
      <c r="O1801" s="112"/>
      <c r="P1801" s="112"/>
      <c r="Q1801" s="112"/>
      <c r="R1801" s="112"/>
      <c r="S1801" s="112"/>
      <c r="T1801" s="112"/>
      <c r="U1801" s="112"/>
      <c r="V1801" s="112"/>
      <c r="W1801" s="112"/>
      <c r="X1801" s="112"/>
      <c r="Y1801" s="112"/>
      <c r="Z1801" s="112"/>
      <c r="AA1801" s="112"/>
      <c r="AB1801" s="112"/>
      <c r="AC1801" s="112"/>
      <c r="AD1801" s="112"/>
      <c r="AE1801" s="93"/>
      <c r="AI1801">
        <f t="shared" si="697"/>
        <v>0</v>
      </c>
      <c r="AJ1801">
        <f t="shared" si="698"/>
        <v>0</v>
      </c>
      <c r="AK1801">
        <f t="shared" si="699"/>
        <v>0</v>
      </c>
      <c r="AL1801">
        <f t="shared" si="700"/>
        <v>0</v>
      </c>
      <c r="AM1801">
        <f t="shared" si="701"/>
        <v>0</v>
      </c>
      <c r="AN1801">
        <f t="shared" si="702"/>
        <v>0</v>
      </c>
      <c r="AO1801">
        <f t="shared" si="703"/>
        <v>0</v>
      </c>
      <c r="AP1801">
        <f t="shared" si="704"/>
        <v>0</v>
      </c>
      <c r="AQ1801">
        <f t="shared" si="705"/>
        <v>0</v>
      </c>
      <c r="AR1801">
        <f t="shared" si="706"/>
        <v>0</v>
      </c>
      <c r="AS1801">
        <f t="shared" si="707"/>
        <v>0</v>
      </c>
      <c r="AT1801">
        <f t="shared" si="708"/>
        <v>0</v>
      </c>
      <c r="AU1801">
        <f t="shared" si="709"/>
        <v>0</v>
      </c>
      <c r="AV1801">
        <f t="shared" si="710"/>
        <v>0</v>
      </c>
      <c r="AW1801">
        <f t="shared" si="711"/>
        <v>0</v>
      </c>
      <c r="AX1801">
        <f t="shared" si="712"/>
        <v>0</v>
      </c>
      <c r="AY1801">
        <f t="shared" si="713"/>
        <v>0</v>
      </c>
      <c r="AZ1801">
        <f t="shared" si="714"/>
        <v>0</v>
      </c>
      <c r="BA1801">
        <f t="shared" si="715"/>
        <v>0</v>
      </c>
      <c r="BB1801">
        <f t="shared" si="716"/>
        <v>0</v>
      </c>
      <c r="BC1801">
        <f t="shared" si="717"/>
        <v>0</v>
      </c>
      <c r="BD1801">
        <f t="shared" si="718"/>
        <v>0</v>
      </c>
      <c r="BE1801">
        <f t="shared" si="719"/>
        <v>0</v>
      </c>
      <c r="BF1801">
        <f t="shared" si="720"/>
        <v>0</v>
      </c>
    </row>
    <row r="1802" spans="1:58" ht="15" customHeight="1">
      <c r="A1802" s="405"/>
      <c r="B1802" s="6"/>
      <c r="C1802" s="421" t="s">
        <v>6798</v>
      </c>
      <c r="D1802" s="668" t="str">
        <f t="shared" si="721"/>
        <v/>
      </c>
      <c r="E1802" s="669"/>
      <c r="F1802" s="670"/>
      <c r="G1802" s="763" t="str">
        <f t="shared" si="722"/>
        <v/>
      </c>
      <c r="H1802" s="669"/>
      <c r="I1802" s="669"/>
      <c r="J1802" s="669"/>
      <c r="K1802" s="669"/>
      <c r="L1802" s="670"/>
      <c r="M1802" s="112"/>
      <c r="N1802" s="112"/>
      <c r="O1802" s="112"/>
      <c r="P1802" s="112"/>
      <c r="Q1802" s="112"/>
      <c r="R1802" s="112"/>
      <c r="S1802" s="112"/>
      <c r="T1802" s="112"/>
      <c r="U1802" s="112"/>
      <c r="V1802" s="112"/>
      <c r="W1802" s="112"/>
      <c r="X1802" s="112"/>
      <c r="Y1802" s="112"/>
      <c r="Z1802" s="112"/>
      <c r="AA1802" s="112"/>
      <c r="AB1802" s="112"/>
      <c r="AC1802" s="112"/>
      <c r="AD1802" s="112"/>
      <c r="AE1802" s="93"/>
      <c r="AI1802">
        <f t="shared" si="697"/>
        <v>0</v>
      </c>
      <c r="AJ1802">
        <f t="shared" si="698"/>
        <v>0</v>
      </c>
      <c r="AK1802">
        <f t="shared" si="699"/>
        <v>0</v>
      </c>
      <c r="AL1802">
        <f t="shared" si="700"/>
        <v>0</v>
      </c>
      <c r="AM1802">
        <f t="shared" si="701"/>
        <v>0</v>
      </c>
      <c r="AN1802">
        <f t="shared" si="702"/>
        <v>0</v>
      </c>
      <c r="AO1802">
        <f t="shared" si="703"/>
        <v>0</v>
      </c>
      <c r="AP1802">
        <f t="shared" si="704"/>
        <v>0</v>
      </c>
      <c r="AQ1802">
        <f t="shared" si="705"/>
        <v>0</v>
      </c>
      <c r="AR1802">
        <f t="shared" si="706"/>
        <v>0</v>
      </c>
      <c r="AS1802">
        <f t="shared" si="707"/>
        <v>0</v>
      </c>
      <c r="AT1802">
        <f t="shared" si="708"/>
        <v>0</v>
      </c>
      <c r="AU1802">
        <f t="shared" si="709"/>
        <v>0</v>
      </c>
      <c r="AV1802">
        <f t="shared" si="710"/>
        <v>0</v>
      </c>
      <c r="AW1802">
        <f t="shared" si="711"/>
        <v>0</v>
      </c>
      <c r="AX1802">
        <f t="shared" si="712"/>
        <v>0</v>
      </c>
      <c r="AY1802">
        <f t="shared" si="713"/>
        <v>0</v>
      </c>
      <c r="AZ1802">
        <f t="shared" si="714"/>
        <v>0</v>
      </c>
      <c r="BA1802">
        <f t="shared" si="715"/>
        <v>0</v>
      </c>
      <c r="BB1802">
        <f t="shared" si="716"/>
        <v>0</v>
      </c>
      <c r="BC1802">
        <f t="shared" si="717"/>
        <v>0</v>
      </c>
      <c r="BD1802">
        <f t="shared" si="718"/>
        <v>0</v>
      </c>
      <c r="BE1802">
        <f t="shared" si="719"/>
        <v>0</v>
      </c>
      <c r="BF1802">
        <f t="shared" si="720"/>
        <v>0</v>
      </c>
    </row>
    <row r="1803" spans="1:58" ht="15" customHeight="1">
      <c r="A1803" s="405"/>
      <c r="B1803" s="6"/>
      <c r="C1803" s="421" t="s">
        <v>6799</v>
      </c>
      <c r="D1803" s="668" t="str">
        <f t="shared" si="721"/>
        <v/>
      </c>
      <c r="E1803" s="669"/>
      <c r="F1803" s="670"/>
      <c r="G1803" s="763" t="str">
        <f t="shared" si="722"/>
        <v/>
      </c>
      <c r="H1803" s="669"/>
      <c r="I1803" s="669"/>
      <c r="J1803" s="669"/>
      <c r="K1803" s="669"/>
      <c r="L1803" s="670"/>
      <c r="M1803" s="112"/>
      <c r="N1803" s="112"/>
      <c r="O1803" s="112"/>
      <c r="P1803" s="112"/>
      <c r="Q1803" s="112"/>
      <c r="R1803" s="112"/>
      <c r="S1803" s="112"/>
      <c r="T1803" s="112"/>
      <c r="U1803" s="112"/>
      <c r="V1803" s="112"/>
      <c r="W1803" s="112"/>
      <c r="X1803" s="112"/>
      <c r="Y1803" s="112"/>
      <c r="Z1803" s="112"/>
      <c r="AA1803" s="112"/>
      <c r="AB1803" s="112"/>
      <c r="AC1803" s="112"/>
      <c r="AD1803" s="112"/>
      <c r="AE1803" s="93"/>
      <c r="AI1803">
        <f t="shared" si="697"/>
        <v>0</v>
      </c>
      <c r="AJ1803">
        <f t="shared" si="698"/>
        <v>0</v>
      </c>
      <c r="AK1803">
        <f t="shared" si="699"/>
        <v>0</v>
      </c>
      <c r="AL1803">
        <f t="shared" si="700"/>
        <v>0</v>
      </c>
      <c r="AM1803">
        <f t="shared" si="701"/>
        <v>0</v>
      </c>
      <c r="AN1803">
        <f t="shared" si="702"/>
        <v>0</v>
      </c>
      <c r="AO1803">
        <f t="shared" si="703"/>
        <v>0</v>
      </c>
      <c r="AP1803">
        <f t="shared" si="704"/>
        <v>0</v>
      </c>
      <c r="AQ1803">
        <f t="shared" si="705"/>
        <v>0</v>
      </c>
      <c r="AR1803">
        <f t="shared" si="706"/>
        <v>0</v>
      </c>
      <c r="AS1803">
        <f t="shared" si="707"/>
        <v>0</v>
      </c>
      <c r="AT1803">
        <f t="shared" si="708"/>
        <v>0</v>
      </c>
      <c r="AU1803">
        <f t="shared" si="709"/>
        <v>0</v>
      </c>
      <c r="AV1803">
        <f t="shared" si="710"/>
        <v>0</v>
      </c>
      <c r="AW1803">
        <f t="shared" si="711"/>
        <v>0</v>
      </c>
      <c r="AX1803">
        <f t="shared" si="712"/>
        <v>0</v>
      </c>
      <c r="AY1803">
        <f t="shared" si="713"/>
        <v>0</v>
      </c>
      <c r="AZ1803">
        <f t="shared" si="714"/>
        <v>0</v>
      </c>
      <c r="BA1803">
        <f t="shared" si="715"/>
        <v>0</v>
      </c>
      <c r="BB1803">
        <f t="shared" si="716"/>
        <v>0</v>
      </c>
      <c r="BC1803">
        <f t="shared" si="717"/>
        <v>0</v>
      </c>
      <c r="BD1803">
        <f t="shared" si="718"/>
        <v>0</v>
      </c>
      <c r="BE1803">
        <f t="shared" si="719"/>
        <v>0</v>
      </c>
      <c r="BF1803">
        <f t="shared" si="720"/>
        <v>0</v>
      </c>
    </row>
    <row r="1804" spans="1:58" ht="15" customHeight="1">
      <c r="A1804" s="405"/>
      <c r="B1804" s="6"/>
      <c r="C1804" s="421" t="s">
        <v>6800</v>
      </c>
      <c r="D1804" s="668" t="str">
        <f t="shared" si="721"/>
        <v/>
      </c>
      <c r="E1804" s="669"/>
      <c r="F1804" s="670"/>
      <c r="G1804" s="763" t="str">
        <f t="shared" si="722"/>
        <v/>
      </c>
      <c r="H1804" s="669"/>
      <c r="I1804" s="669"/>
      <c r="J1804" s="669"/>
      <c r="K1804" s="669"/>
      <c r="L1804" s="670"/>
      <c r="M1804" s="112"/>
      <c r="N1804" s="112"/>
      <c r="O1804" s="112"/>
      <c r="P1804" s="112"/>
      <c r="Q1804" s="112"/>
      <c r="R1804" s="112"/>
      <c r="S1804" s="112"/>
      <c r="T1804" s="112"/>
      <c r="U1804" s="112"/>
      <c r="V1804" s="112"/>
      <c r="W1804" s="112"/>
      <c r="X1804" s="112"/>
      <c r="Y1804" s="112"/>
      <c r="Z1804" s="112"/>
      <c r="AA1804" s="112"/>
      <c r="AB1804" s="112"/>
      <c r="AC1804" s="112"/>
      <c r="AD1804" s="112"/>
      <c r="AE1804" s="93"/>
      <c r="AI1804">
        <f t="shared" si="697"/>
        <v>0</v>
      </c>
      <c r="AJ1804">
        <f t="shared" si="698"/>
        <v>0</v>
      </c>
      <c r="AK1804">
        <f t="shared" si="699"/>
        <v>0</v>
      </c>
      <c r="AL1804">
        <f t="shared" si="700"/>
        <v>0</v>
      </c>
      <c r="AM1804">
        <f t="shared" si="701"/>
        <v>0</v>
      </c>
      <c r="AN1804">
        <f t="shared" si="702"/>
        <v>0</v>
      </c>
      <c r="AO1804">
        <f t="shared" si="703"/>
        <v>0</v>
      </c>
      <c r="AP1804">
        <f t="shared" si="704"/>
        <v>0</v>
      </c>
      <c r="AQ1804">
        <f t="shared" si="705"/>
        <v>0</v>
      </c>
      <c r="AR1804">
        <f t="shared" si="706"/>
        <v>0</v>
      </c>
      <c r="AS1804">
        <f t="shared" si="707"/>
        <v>0</v>
      </c>
      <c r="AT1804">
        <f t="shared" si="708"/>
        <v>0</v>
      </c>
      <c r="AU1804">
        <f t="shared" si="709"/>
        <v>0</v>
      </c>
      <c r="AV1804">
        <f t="shared" si="710"/>
        <v>0</v>
      </c>
      <c r="AW1804">
        <f t="shared" si="711"/>
        <v>0</v>
      </c>
      <c r="AX1804">
        <f t="shared" si="712"/>
        <v>0</v>
      </c>
      <c r="AY1804">
        <f t="shared" si="713"/>
        <v>0</v>
      </c>
      <c r="AZ1804">
        <f t="shared" si="714"/>
        <v>0</v>
      </c>
      <c r="BA1804">
        <f t="shared" si="715"/>
        <v>0</v>
      </c>
      <c r="BB1804">
        <f t="shared" si="716"/>
        <v>0</v>
      </c>
      <c r="BC1804">
        <f t="shared" si="717"/>
        <v>0</v>
      </c>
      <c r="BD1804">
        <f t="shared" si="718"/>
        <v>0</v>
      </c>
      <c r="BE1804">
        <f t="shared" si="719"/>
        <v>0</v>
      </c>
      <c r="BF1804">
        <f t="shared" si="720"/>
        <v>0</v>
      </c>
    </row>
    <row r="1805" spans="1:58" ht="15" customHeight="1">
      <c r="A1805" s="405"/>
      <c r="B1805" s="6"/>
      <c r="C1805" s="421" t="s">
        <v>6801</v>
      </c>
      <c r="D1805" s="668" t="str">
        <f t="shared" si="721"/>
        <v/>
      </c>
      <c r="E1805" s="669"/>
      <c r="F1805" s="670"/>
      <c r="G1805" s="763" t="str">
        <f t="shared" si="722"/>
        <v/>
      </c>
      <c r="H1805" s="669"/>
      <c r="I1805" s="669"/>
      <c r="J1805" s="669"/>
      <c r="K1805" s="669"/>
      <c r="L1805" s="670"/>
      <c r="M1805" s="112"/>
      <c r="N1805" s="112"/>
      <c r="O1805" s="112"/>
      <c r="P1805" s="112"/>
      <c r="Q1805" s="112"/>
      <c r="R1805" s="112"/>
      <c r="S1805" s="112"/>
      <c r="T1805" s="112"/>
      <c r="U1805" s="112"/>
      <c r="V1805" s="112"/>
      <c r="W1805" s="112"/>
      <c r="X1805" s="112"/>
      <c r="Y1805" s="112"/>
      <c r="Z1805" s="112"/>
      <c r="AA1805" s="112"/>
      <c r="AB1805" s="112"/>
      <c r="AC1805" s="112"/>
      <c r="AD1805" s="112"/>
      <c r="AE1805" s="93"/>
      <c r="AI1805">
        <f t="shared" si="697"/>
        <v>0</v>
      </c>
      <c r="AJ1805">
        <f t="shared" si="698"/>
        <v>0</v>
      </c>
      <c r="AK1805">
        <f t="shared" si="699"/>
        <v>0</v>
      </c>
      <c r="AL1805">
        <f t="shared" si="700"/>
        <v>0</v>
      </c>
      <c r="AM1805">
        <f t="shared" si="701"/>
        <v>0</v>
      </c>
      <c r="AN1805">
        <f t="shared" si="702"/>
        <v>0</v>
      </c>
      <c r="AO1805">
        <f t="shared" si="703"/>
        <v>0</v>
      </c>
      <c r="AP1805">
        <f t="shared" si="704"/>
        <v>0</v>
      </c>
      <c r="AQ1805">
        <f t="shared" si="705"/>
        <v>0</v>
      </c>
      <c r="AR1805">
        <f t="shared" si="706"/>
        <v>0</v>
      </c>
      <c r="AS1805">
        <f t="shared" si="707"/>
        <v>0</v>
      </c>
      <c r="AT1805">
        <f t="shared" si="708"/>
        <v>0</v>
      </c>
      <c r="AU1805">
        <f t="shared" si="709"/>
        <v>0</v>
      </c>
      <c r="AV1805">
        <f t="shared" si="710"/>
        <v>0</v>
      </c>
      <c r="AW1805">
        <f t="shared" si="711"/>
        <v>0</v>
      </c>
      <c r="AX1805">
        <f t="shared" si="712"/>
        <v>0</v>
      </c>
      <c r="AY1805">
        <f t="shared" si="713"/>
        <v>0</v>
      </c>
      <c r="AZ1805">
        <f t="shared" si="714"/>
        <v>0</v>
      </c>
      <c r="BA1805">
        <f t="shared" si="715"/>
        <v>0</v>
      </c>
      <c r="BB1805">
        <f t="shared" si="716"/>
        <v>0</v>
      </c>
      <c r="BC1805">
        <f t="shared" si="717"/>
        <v>0</v>
      </c>
      <c r="BD1805">
        <f t="shared" si="718"/>
        <v>0</v>
      </c>
      <c r="BE1805">
        <f t="shared" si="719"/>
        <v>0</v>
      </c>
      <c r="BF1805">
        <f t="shared" si="720"/>
        <v>0</v>
      </c>
    </row>
    <row r="1806" spans="1:58" ht="15" customHeight="1">
      <c r="A1806" s="405"/>
      <c r="B1806" s="6"/>
      <c r="C1806" s="421" t="s">
        <v>6802</v>
      </c>
      <c r="D1806" s="668" t="str">
        <f t="shared" si="721"/>
        <v/>
      </c>
      <c r="E1806" s="669"/>
      <c r="F1806" s="670"/>
      <c r="G1806" s="763" t="str">
        <f t="shared" si="722"/>
        <v/>
      </c>
      <c r="H1806" s="669"/>
      <c r="I1806" s="669"/>
      <c r="J1806" s="669"/>
      <c r="K1806" s="669"/>
      <c r="L1806" s="670"/>
      <c r="M1806" s="112"/>
      <c r="N1806" s="112"/>
      <c r="O1806" s="112"/>
      <c r="P1806" s="112"/>
      <c r="Q1806" s="112"/>
      <c r="R1806" s="112"/>
      <c r="S1806" s="112"/>
      <c r="T1806" s="112"/>
      <c r="U1806" s="112"/>
      <c r="V1806" s="112"/>
      <c r="W1806" s="112"/>
      <c r="X1806" s="112"/>
      <c r="Y1806" s="112"/>
      <c r="Z1806" s="112"/>
      <c r="AA1806" s="112"/>
      <c r="AB1806" s="112"/>
      <c r="AC1806" s="112"/>
      <c r="AD1806" s="112"/>
      <c r="AE1806" s="93"/>
      <c r="AI1806">
        <f t="shared" si="697"/>
        <v>0</v>
      </c>
      <c r="AJ1806">
        <f t="shared" si="698"/>
        <v>0</v>
      </c>
      <c r="AK1806">
        <f t="shared" si="699"/>
        <v>0</v>
      </c>
      <c r="AL1806">
        <f t="shared" si="700"/>
        <v>0</v>
      </c>
      <c r="AM1806">
        <f t="shared" si="701"/>
        <v>0</v>
      </c>
      <c r="AN1806">
        <f t="shared" si="702"/>
        <v>0</v>
      </c>
      <c r="AO1806">
        <f t="shared" si="703"/>
        <v>0</v>
      </c>
      <c r="AP1806">
        <f t="shared" si="704"/>
        <v>0</v>
      </c>
      <c r="AQ1806">
        <f t="shared" si="705"/>
        <v>0</v>
      </c>
      <c r="AR1806">
        <f t="shared" si="706"/>
        <v>0</v>
      </c>
      <c r="AS1806">
        <f t="shared" si="707"/>
        <v>0</v>
      </c>
      <c r="AT1806">
        <f t="shared" si="708"/>
        <v>0</v>
      </c>
      <c r="AU1806">
        <f t="shared" si="709"/>
        <v>0</v>
      </c>
      <c r="AV1806">
        <f t="shared" si="710"/>
        <v>0</v>
      </c>
      <c r="AW1806">
        <f t="shared" si="711"/>
        <v>0</v>
      </c>
      <c r="AX1806">
        <f t="shared" si="712"/>
        <v>0</v>
      </c>
      <c r="AY1806">
        <f t="shared" si="713"/>
        <v>0</v>
      </c>
      <c r="AZ1806">
        <f t="shared" si="714"/>
        <v>0</v>
      </c>
      <c r="BA1806">
        <f t="shared" si="715"/>
        <v>0</v>
      </c>
      <c r="BB1806">
        <f t="shared" si="716"/>
        <v>0</v>
      </c>
      <c r="BC1806">
        <f t="shared" si="717"/>
        <v>0</v>
      </c>
      <c r="BD1806">
        <f t="shared" si="718"/>
        <v>0</v>
      </c>
      <c r="BE1806">
        <f t="shared" si="719"/>
        <v>0</v>
      </c>
      <c r="BF1806">
        <f t="shared" si="720"/>
        <v>0</v>
      </c>
    </row>
    <row r="1807" spans="1:58" ht="15" customHeight="1">
      <c r="A1807" s="405"/>
      <c r="B1807" s="6"/>
      <c r="C1807" s="421" t="s">
        <v>6803</v>
      </c>
      <c r="D1807" s="668" t="str">
        <f t="shared" si="721"/>
        <v/>
      </c>
      <c r="E1807" s="669"/>
      <c r="F1807" s="670"/>
      <c r="G1807" s="763" t="str">
        <f t="shared" si="722"/>
        <v/>
      </c>
      <c r="H1807" s="669"/>
      <c r="I1807" s="669"/>
      <c r="J1807" s="669"/>
      <c r="K1807" s="669"/>
      <c r="L1807" s="670"/>
      <c r="M1807" s="112"/>
      <c r="N1807" s="112"/>
      <c r="O1807" s="112"/>
      <c r="P1807" s="112"/>
      <c r="Q1807" s="112"/>
      <c r="R1807" s="112"/>
      <c r="S1807" s="112"/>
      <c r="T1807" s="112"/>
      <c r="U1807" s="112"/>
      <c r="V1807" s="112"/>
      <c r="W1807" s="112"/>
      <c r="X1807" s="112"/>
      <c r="Y1807" s="112"/>
      <c r="Z1807" s="112"/>
      <c r="AA1807" s="112"/>
      <c r="AB1807" s="112"/>
      <c r="AC1807" s="112"/>
      <c r="AD1807" s="112"/>
      <c r="AE1807" s="93"/>
      <c r="AI1807">
        <f t="shared" si="697"/>
        <v>0</v>
      </c>
      <c r="AJ1807">
        <f t="shared" si="698"/>
        <v>0</v>
      </c>
      <c r="AK1807">
        <f t="shared" si="699"/>
        <v>0</v>
      </c>
      <c r="AL1807">
        <f t="shared" si="700"/>
        <v>0</v>
      </c>
      <c r="AM1807">
        <f t="shared" si="701"/>
        <v>0</v>
      </c>
      <c r="AN1807">
        <f t="shared" si="702"/>
        <v>0</v>
      </c>
      <c r="AO1807">
        <f t="shared" si="703"/>
        <v>0</v>
      </c>
      <c r="AP1807">
        <f t="shared" si="704"/>
        <v>0</v>
      </c>
      <c r="AQ1807">
        <f t="shared" si="705"/>
        <v>0</v>
      </c>
      <c r="AR1807">
        <f t="shared" si="706"/>
        <v>0</v>
      </c>
      <c r="AS1807">
        <f t="shared" si="707"/>
        <v>0</v>
      </c>
      <c r="AT1807">
        <f t="shared" si="708"/>
        <v>0</v>
      </c>
      <c r="AU1807">
        <f t="shared" si="709"/>
        <v>0</v>
      </c>
      <c r="AV1807">
        <f t="shared" si="710"/>
        <v>0</v>
      </c>
      <c r="AW1807">
        <f t="shared" si="711"/>
        <v>0</v>
      </c>
      <c r="AX1807">
        <f t="shared" si="712"/>
        <v>0</v>
      </c>
      <c r="AY1807">
        <f t="shared" si="713"/>
        <v>0</v>
      </c>
      <c r="AZ1807">
        <f t="shared" si="714"/>
        <v>0</v>
      </c>
      <c r="BA1807">
        <f t="shared" si="715"/>
        <v>0</v>
      </c>
      <c r="BB1807">
        <f t="shared" si="716"/>
        <v>0</v>
      </c>
      <c r="BC1807">
        <f t="shared" si="717"/>
        <v>0</v>
      </c>
      <c r="BD1807">
        <f t="shared" si="718"/>
        <v>0</v>
      </c>
      <c r="BE1807">
        <f t="shared" si="719"/>
        <v>0</v>
      </c>
      <c r="BF1807">
        <f t="shared" si="720"/>
        <v>0</v>
      </c>
    </row>
    <row r="1808" spans="1:58" ht="15" customHeight="1">
      <c r="A1808" s="405"/>
      <c r="B1808" s="6"/>
      <c r="C1808" s="421" t="s">
        <v>6804</v>
      </c>
      <c r="D1808" s="668" t="str">
        <f t="shared" si="721"/>
        <v/>
      </c>
      <c r="E1808" s="669"/>
      <c r="F1808" s="670"/>
      <c r="G1808" s="763" t="str">
        <f t="shared" si="722"/>
        <v/>
      </c>
      <c r="H1808" s="669"/>
      <c r="I1808" s="669"/>
      <c r="J1808" s="669"/>
      <c r="K1808" s="669"/>
      <c r="L1808" s="670"/>
      <c r="M1808" s="112"/>
      <c r="N1808" s="112"/>
      <c r="O1808" s="112"/>
      <c r="P1808" s="112"/>
      <c r="Q1808" s="112"/>
      <c r="R1808" s="112"/>
      <c r="S1808" s="112"/>
      <c r="T1808" s="112"/>
      <c r="U1808" s="112"/>
      <c r="V1808" s="112"/>
      <c r="W1808" s="112"/>
      <c r="X1808" s="112"/>
      <c r="Y1808" s="112"/>
      <c r="Z1808" s="112"/>
      <c r="AA1808" s="112"/>
      <c r="AB1808" s="112"/>
      <c r="AC1808" s="112"/>
      <c r="AD1808" s="112"/>
      <c r="AE1808" s="93"/>
      <c r="AI1808">
        <f t="shared" si="697"/>
        <v>0</v>
      </c>
      <c r="AJ1808">
        <f t="shared" si="698"/>
        <v>0</v>
      </c>
      <c r="AK1808">
        <f t="shared" si="699"/>
        <v>0</v>
      </c>
      <c r="AL1808">
        <f t="shared" si="700"/>
        <v>0</v>
      </c>
      <c r="AM1808">
        <f t="shared" si="701"/>
        <v>0</v>
      </c>
      <c r="AN1808">
        <f t="shared" si="702"/>
        <v>0</v>
      </c>
      <c r="AO1808">
        <f t="shared" si="703"/>
        <v>0</v>
      </c>
      <c r="AP1808">
        <f t="shared" si="704"/>
        <v>0</v>
      </c>
      <c r="AQ1808">
        <f t="shared" si="705"/>
        <v>0</v>
      </c>
      <c r="AR1808">
        <f t="shared" si="706"/>
        <v>0</v>
      </c>
      <c r="AS1808">
        <f t="shared" si="707"/>
        <v>0</v>
      </c>
      <c r="AT1808">
        <f t="shared" si="708"/>
        <v>0</v>
      </c>
      <c r="AU1808">
        <f t="shared" si="709"/>
        <v>0</v>
      </c>
      <c r="AV1808">
        <f t="shared" si="710"/>
        <v>0</v>
      </c>
      <c r="AW1808">
        <f t="shared" si="711"/>
        <v>0</v>
      </c>
      <c r="AX1808">
        <f t="shared" si="712"/>
        <v>0</v>
      </c>
      <c r="AY1808">
        <f t="shared" si="713"/>
        <v>0</v>
      </c>
      <c r="AZ1808">
        <f t="shared" si="714"/>
        <v>0</v>
      </c>
      <c r="BA1808">
        <f t="shared" si="715"/>
        <v>0</v>
      </c>
      <c r="BB1808">
        <f t="shared" si="716"/>
        <v>0</v>
      </c>
      <c r="BC1808">
        <f t="shared" si="717"/>
        <v>0</v>
      </c>
      <c r="BD1808">
        <f t="shared" si="718"/>
        <v>0</v>
      </c>
      <c r="BE1808">
        <f t="shared" si="719"/>
        <v>0</v>
      </c>
      <c r="BF1808">
        <f t="shared" si="720"/>
        <v>0</v>
      </c>
    </row>
    <row r="1809" spans="1:58" ht="15" customHeight="1">
      <c r="A1809" s="405"/>
      <c r="B1809" s="6"/>
      <c r="C1809" s="421" t="s">
        <v>6805</v>
      </c>
      <c r="D1809" s="668" t="str">
        <f t="shared" si="721"/>
        <v/>
      </c>
      <c r="E1809" s="669"/>
      <c r="F1809" s="670"/>
      <c r="G1809" s="763" t="str">
        <f t="shared" si="722"/>
        <v/>
      </c>
      <c r="H1809" s="669"/>
      <c r="I1809" s="669"/>
      <c r="J1809" s="669"/>
      <c r="K1809" s="669"/>
      <c r="L1809" s="670"/>
      <c r="M1809" s="112"/>
      <c r="N1809" s="112"/>
      <c r="O1809" s="112"/>
      <c r="P1809" s="112"/>
      <c r="Q1809" s="112"/>
      <c r="R1809" s="112"/>
      <c r="S1809" s="112"/>
      <c r="T1809" s="112"/>
      <c r="U1809" s="112"/>
      <c r="V1809" s="112"/>
      <c r="W1809" s="112"/>
      <c r="X1809" s="112"/>
      <c r="Y1809" s="112"/>
      <c r="Z1809" s="112"/>
      <c r="AA1809" s="112"/>
      <c r="AB1809" s="112"/>
      <c r="AC1809" s="112"/>
      <c r="AD1809" s="112"/>
      <c r="AE1809" s="93"/>
      <c r="AI1809">
        <f t="shared" si="697"/>
        <v>0</v>
      </c>
      <c r="AJ1809">
        <f t="shared" si="698"/>
        <v>0</v>
      </c>
      <c r="AK1809">
        <f t="shared" si="699"/>
        <v>0</v>
      </c>
      <c r="AL1809">
        <f t="shared" si="700"/>
        <v>0</v>
      </c>
      <c r="AM1809">
        <f t="shared" si="701"/>
        <v>0</v>
      </c>
      <c r="AN1809">
        <f t="shared" si="702"/>
        <v>0</v>
      </c>
      <c r="AO1809">
        <f t="shared" si="703"/>
        <v>0</v>
      </c>
      <c r="AP1809">
        <f t="shared" si="704"/>
        <v>0</v>
      </c>
      <c r="AQ1809">
        <f t="shared" si="705"/>
        <v>0</v>
      </c>
      <c r="AR1809">
        <f t="shared" si="706"/>
        <v>0</v>
      </c>
      <c r="AS1809">
        <f t="shared" si="707"/>
        <v>0</v>
      </c>
      <c r="AT1809">
        <f t="shared" si="708"/>
        <v>0</v>
      </c>
      <c r="AU1809">
        <f t="shared" si="709"/>
        <v>0</v>
      </c>
      <c r="AV1809">
        <f t="shared" si="710"/>
        <v>0</v>
      </c>
      <c r="AW1809">
        <f t="shared" si="711"/>
        <v>0</v>
      </c>
      <c r="AX1809">
        <f t="shared" si="712"/>
        <v>0</v>
      </c>
      <c r="AY1809">
        <f t="shared" si="713"/>
        <v>0</v>
      </c>
      <c r="AZ1809">
        <f t="shared" si="714"/>
        <v>0</v>
      </c>
      <c r="BA1809">
        <f t="shared" si="715"/>
        <v>0</v>
      </c>
      <c r="BB1809">
        <f t="shared" si="716"/>
        <v>0</v>
      </c>
      <c r="BC1809">
        <f t="shared" si="717"/>
        <v>0</v>
      </c>
      <c r="BD1809">
        <f t="shared" si="718"/>
        <v>0</v>
      </c>
      <c r="BE1809">
        <f t="shared" si="719"/>
        <v>0</v>
      </c>
      <c r="BF1809">
        <f t="shared" si="720"/>
        <v>0</v>
      </c>
    </row>
    <row r="1810" spans="1:58" ht="15" customHeight="1">
      <c r="A1810" s="405"/>
      <c r="B1810" s="6"/>
      <c r="C1810" s="421" t="s">
        <v>6806</v>
      </c>
      <c r="D1810" s="668" t="str">
        <f t="shared" si="721"/>
        <v/>
      </c>
      <c r="E1810" s="669"/>
      <c r="F1810" s="670"/>
      <c r="G1810" s="763" t="str">
        <f t="shared" si="722"/>
        <v/>
      </c>
      <c r="H1810" s="669"/>
      <c r="I1810" s="669"/>
      <c r="J1810" s="669"/>
      <c r="K1810" s="669"/>
      <c r="L1810" s="670"/>
      <c r="M1810" s="112"/>
      <c r="N1810" s="112"/>
      <c r="O1810" s="112"/>
      <c r="P1810" s="112"/>
      <c r="Q1810" s="112"/>
      <c r="R1810" s="112"/>
      <c r="S1810" s="112"/>
      <c r="T1810" s="112"/>
      <c r="U1810" s="112"/>
      <c r="V1810" s="112"/>
      <c r="W1810" s="112"/>
      <c r="X1810" s="112"/>
      <c r="Y1810" s="112"/>
      <c r="Z1810" s="112"/>
      <c r="AA1810" s="112"/>
      <c r="AB1810" s="112"/>
      <c r="AC1810" s="112"/>
      <c r="AD1810" s="112"/>
      <c r="AE1810" s="93"/>
      <c r="AI1810">
        <f t="shared" si="697"/>
        <v>0</v>
      </c>
      <c r="AJ1810">
        <f t="shared" si="698"/>
        <v>0</v>
      </c>
      <c r="AK1810">
        <f t="shared" si="699"/>
        <v>0</v>
      </c>
      <c r="AL1810">
        <f t="shared" si="700"/>
        <v>0</v>
      </c>
      <c r="AM1810">
        <f t="shared" si="701"/>
        <v>0</v>
      </c>
      <c r="AN1810">
        <f t="shared" si="702"/>
        <v>0</v>
      </c>
      <c r="AO1810">
        <f t="shared" si="703"/>
        <v>0</v>
      </c>
      <c r="AP1810">
        <f t="shared" si="704"/>
        <v>0</v>
      </c>
      <c r="AQ1810">
        <f t="shared" si="705"/>
        <v>0</v>
      </c>
      <c r="AR1810">
        <f t="shared" si="706"/>
        <v>0</v>
      </c>
      <c r="AS1810">
        <f t="shared" si="707"/>
        <v>0</v>
      </c>
      <c r="AT1810">
        <f t="shared" si="708"/>
        <v>0</v>
      </c>
      <c r="AU1810">
        <f t="shared" si="709"/>
        <v>0</v>
      </c>
      <c r="AV1810">
        <f t="shared" si="710"/>
        <v>0</v>
      </c>
      <c r="AW1810">
        <f t="shared" si="711"/>
        <v>0</v>
      </c>
      <c r="AX1810">
        <f t="shared" si="712"/>
        <v>0</v>
      </c>
      <c r="AY1810">
        <f t="shared" si="713"/>
        <v>0</v>
      </c>
      <c r="AZ1810">
        <f t="shared" si="714"/>
        <v>0</v>
      </c>
      <c r="BA1810">
        <f t="shared" si="715"/>
        <v>0</v>
      </c>
      <c r="BB1810">
        <f t="shared" si="716"/>
        <v>0</v>
      </c>
      <c r="BC1810">
        <f t="shared" si="717"/>
        <v>0</v>
      </c>
      <c r="BD1810">
        <f t="shared" si="718"/>
        <v>0</v>
      </c>
      <c r="BE1810">
        <f t="shared" si="719"/>
        <v>0</v>
      </c>
      <c r="BF1810">
        <f t="shared" si="720"/>
        <v>0</v>
      </c>
    </row>
    <row r="1811" spans="1:58" ht="15" customHeight="1">
      <c r="A1811" s="405"/>
      <c r="B1811" s="6"/>
      <c r="C1811" s="421" t="s">
        <v>6807</v>
      </c>
      <c r="D1811" s="668" t="str">
        <f t="shared" si="721"/>
        <v/>
      </c>
      <c r="E1811" s="669"/>
      <c r="F1811" s="670"/>
      <c r="G1811" s="763" t="str">
        <f t="shared" si="722"/>
        <v/>
      </c>
      <c r="H1811" s="669"/>
      <c r="I1811" s="669"/>
      <c r="J1811" s="669"/>
      <c r="K1811" s="669"/>
      <c r="L1811" s="670"/>
      <c r="M1811" s="112"/>
      <c r="N1811" s="112"/>
      <c r="O1811" s="112"/>
      <c r="P1811" s="112"/>
      <c r="Q1811" s="112"/>
      <c r="R1811" s="112"/>
      <c r="S1811" s="112"/>
      <c r="T1811" s="112"/>
      <c r="U1811" s="112"/>
      <c r="V1811" s="112"/>
      <c r="W1811" s="112"/>
      <c r="X1811" s="112"/>
      <c r="Y1811" s="112"/>
      <c r="Z1811" s="112"/>
      <c r="AA1811" s="112"/>
      <c r="AB1811" s="112"/>
      <c r="AC1811" s="112"/>
      <c r="AD1811" s="112"/>
      <c r="AE1811" s="93"/>
      <c r="AI1811">
        <f t="shared" si="697"/>
        <v>0</v>
      </c>
      <c r="AJ1811">
        <f t="shared" si="698"/>
        <v>0</v>
      </c>
      <c r="AK1811">
        <f t="shared" si="699"/>
        <v>0</v>
      </c>
      <c r="AL1811">
        <f t="shared" si="700"/>
        <v>0</v>
      </c>
      <c r="AM1811">
        <f t="shared" si="701"/>
        <v>0</v>
      </c>
      <c r="AN1811">
        <f t="shared" si="702"/>
        <v>0</v>
      </c>
      <c r="AO1811">
        <f t="shared" si="703"/>
        <v>0</v>
      </c>
      <c r="AP1811">
        <f t="shared" si="704"/>
        <v>0</v>
      </c>
      <c r="AQ1811">
        <f t="shared" si="705"/>
        <v>0</v>
      </c>
      <c r="AR1811">
        <f t="shared" si="706"/>
        <v>0</v>
      </c>
      <c r="AS1811">
        <f t="shared" si="707"/>
        <v>0</v>
      </c>
      <c r="AT1811">
        <f t="shared" si="708"/>
        <v>0</v>
      </c>
      <c r="AU1811">
        <f t="shared" si="709"/>
        <v>0</v>
      </c>
      <c r="AV1811">
        <f t="shared" si="710"/>
        <v>0</v>
      </c>
      <c r="AW1811">
        <f t="shared" si="711"/>
        <v>0</v>
      </c>
      <c r="AX1811">
        <f t="shared" si="712"/>
        <v>0</v>
      </c>
      <c r="AY1811">
        <f t="shared" si="713"/>
        <v>0</v>
      </c>
      <c r="AZ1811">
        <f t="shared" si="714"/>
        <v>0</v>
      </c>
      <c r="BA1811">
        <f t="shared" si="715"/>
        <v>0</v>
      </c>
      <c r="BB1811">
        <f t="shared" si="716"/>
        <v>0</v>
      </c>
      <c r="BC1811">
        <f t="shared" si="717"/>
        <v>0</v>
      </c>
      <c r="BD1811">
        <f t="shared" si="718"/>
        <v>0</v>
      </c>
      <c r="BE1811">
        <f t="shared" si="719"/>
        <v>0</v>
      </c>
      <c r="BF1811">
        <f t="shared" si="720"/>
        <v>0</v>
      </c>
    </row>
    <row r="1812" spans="1:58" ht="15" customHeight="1">
      <c r="A1812" s="405"/>
      <c r="B1812" s="6"/>
      <c r="C1812" s="421" t="s">
        <v>6808</v>
      </c>
      <c r="D1812" s="668" t="str">
        <f t="shared" si="721"/>
        <v/>
      </c>
      <c r="E1812" s="669"/>
      <c r="F1812" s="670"/>
      <c r="G1812" s="763" t="str">
        <f t="shared" si="722"/>
        <v/>
      </c>
      <c r="H1812" s="669"/>
      <c r="I1812" s="669"/>
      <c r="J1812" s="669"/>
      <c r="K1812" s="669"/>
      <c r="L1812" s="670"/>
      <c r="M1812" s="112"/>
      <c r="N1812" s="112"/>
      <c r="O1812" s="112"/>
      <c r="P1812" s="112"/>
      <c r="Q1812" s="112"/>
      <c r="R1812" s="112"/>
      <c r="S1812" s="112"/>
      <c r="T1812" s="112"/>
      <c r="U1812" s="112"/>
      <c r="V1812" s="112"/>
      <c r="W1812" s="112"/>
      <c r="X1812" s="112"/>
      <c r="Y1812" s="112"/>
      <c r="Z1812" s="112"/>
      <c r="AA1812" s="112"/>
      <c r="AB1812" s="112"/>
      <c r="AC1812" s="112"/>
      <c r="AD1812" s="112"/>
      <c r="AE1812" s="93"/>
      <c r="AI1812">
        <f t="shared" si="697"/>
        <v>0</v>
      </c>
      <c r="AJ1812">
        <f t="shared" si="698"/>
        <v>0</v>
      </c>
      <c r="AK1812">
        <f t="shared" si="699"/>
        <v>0</v>
      </c>
      <c r="AL1812">
        <f t="shared" si="700"/>
        <v>0</v>
      </c>
      <c r="AM1812">
        <f t="shared" si="701"/>
        <v>0</v>
      </c>
      <c r="AN1812">
        <f t="shared" si="702"/>
        <v>0</v>
      </c>
      <c r="AO1812">
        <f t="shared" si="703"/>
        <v>0</v>
      </c>
      <c r="AP1812">
        <f t="shared" si="704"/>
        <v>0</v>
      </c>
      <c r="AQ1812">
        <f t="shared" si="705"/>
        <v>0</v>
      </c>
      <c r="AR1812">
        <f t="shared" si="706"/>
        <v>0</v>
      </c>
      <c r="AS1812">
        <f t="shared" si="707"/>
        <v>0</v>
      </c>
      <c r="AT1812">
        <f t="shared" si="708"/>
        <v>0</v>
      </c>
      <c r="AU1812">
        <f t="shared" si="709"/>
        <v>0</v>
      </c>
      <c r="AV1812">
        <f t="shared" si="710"/>
        <v>0</v>
      </c>
      <c r="AW1812">
        <f t="shared" si="711"/>
        <v>0</v>
      </c>
      <c r="AX1812">
        <f t="shared" si="712"/>
        <v>0</v>
      </c>
      <c r="AY1812">
        <f t="shared" si="713"/>
        <v>0</v>
      </c>
      <c r="AZ1812">
        <f t="shared" si="714"/>
        <v>0</v>
      </c>
      <c r="BA1812">
        <f t="shared" si="715"/>
        <v>0</v>
      </c>
      <c r="BB1812">
        <f t="shared" si="716"/>
        <v>0</v>
      </c>
      <c r="BC1812">
        <f t="shared" si="717"/>
        <v>0</v>
      </c>
      <c r="BD1812">
        <f t="shared" si="718"/>
        <v>0</v>
      </c>
      <c r="BE1812">
        <f t="shared" si="719"/>
        <v>0</v>
      </c>
      <c r="BF1812">
        <f t="shared" si="720"/>
        <v>0</v>
      </c>
    </row>
    <row r="1813" spans="1:58" ht="15" customHeight="1">
      <c r="A1813" s="405"/>
      <c r="B1813" s="6"/>
      <c r="C1813" s="421" t="s">
        <v>6809</v>
      </c>
      <c r="D1813" s="668" t="str">
        <f t="shared" si="721"/>
        <v/>
      </c>
      <c r="E1813" s="669"/>
      <c r="F1813" s="670"/>
      <c r="G1813" s="763" t="str">
        <f t="shared" si="722"/>
        <v/>
      </c>
      <c r="H1813" s="669"/>
      <c r="I1813" s="669"/>
      <c r="J1813" s="669"/>
      <c r="K1813" s="669"/>
      <c r="L1813" s="670"/>
      <c r="M1813" s="112"/>
      <c r="N1813" s="112"/>
      <c r="O1813" s="112"/>
      <c r="P1813" s="112"/>
      <c r="Q1813" s="112"/>
      <c r="R1813" s="112"/>
      <c r="S1813" s="112"/>
      <c r="T1813" s="112"/>
      <c r="U1813" s="112"/>
      <c r="V1813" s="112"/>
      <c r="W1813" s="112"/>
      <c r="X1813" s="112"/>
      <c r="Y1813" s="112"/>
      <c r="Z1813" s="112"/>
      <c r="AA1813" s="112"/>
      <c r="AB1813" s="112"/>
      <c r="AC1813" s="112"/>
      <c r="AD1813" s="112"/>
      <c r="AE1813" s="93"/>
      <c r="AI1813">
        <f t="shared" si="697"/>
        <v>0</v>
      </c>
      <c r="AJ1813">
        <f t="shared" si="698"/>
        <v>0</v>
      </c>
      <c r="AK1813">
        <f t="shared" si="699"/>
        <v>0</v>
      </c>
      <c r="AL1813">
        <f t="shared" si="700"/>
        <v>0</v>
      </c>
      <c r="AM1813">
        <f t="shared" si="701"/>
        <v>0</v>
      </c>
      <c r="AN1813">
        <f t="shared" si="702"/>
        <v>0</v>
      </c>
      <c r="AO1813">
        <f t="shared" si="703"/>
        <v>0</v>
      </c>
      <c r="AP1813">
        <f t="shared" si="704"/>
        <v>0</v>
      </c>
      <c r="AQ1813">
        <f t="shared" si="705"/>
        <v>0</v>
      </c>
      <c r="AR1813">
        <f t="shared" si="706"/>
        <v>0</v>
      </c>
      <c r="AS1813">
        <f t="shared" si="707"/>
        <v>0</v>
      </c>
      <c r="AT1813">
        <f t="shared" si="708"/>
        <v>0</v>
      </c>
      <c r="AU1813">
        <f t="shared" si="709"/>
        <v>0</v>
      </c>
      <c r="AV1813">
        <f t="shared" si="710"/>
        <v>0</v>
      </c>
      <c r="AW1813">
        <f t="shared" si="711"/>
        <v>0</v>
      </c>
      <c r="AX1813">
        <f t="shared" si="712"/>
        <v>0</v>
      </c>
      <c r="AY1813">
        <f t="shared" si="713"/>
        <v>0</v>
      </c>
      <c r="AZ1813">
        <f t="shared" si="714"/>
        <v>0</v>
      </c>
      <c r="BA1813">
        <f t="shared" si="715"/>
        <v>0</v>
      </c>
      <c r="BB1813">
        <f t="shared" si="716"/>
        <v>0</v>
      </c>
      <c r="BC1813">
        <f t="shared" si="717"/>
        <v>0</v>
      </c>
      <c r="BD1813">
        <f t="shared" si="718"/>
        <v>0</v>
      </c>
      <c r="BE1813">
        <f t="shared" si="719"/>
        <v>0</v>
      </c>
      <c r="BF1813">
        <f t="shared" si="720"/>
        <v>0</v>
      </c>
    </row>
    <row r="1814" spans="1:58" ht="15" customHeight="1">
      <c r="A1814" s="405"/>
      <c r="B1814" s="6"/>
      <c r="C1814" s="421" t="s">
        <v>6810</v>
      </c>
      <c r="D1814" s="668" t="str">
        <f t="shared" si="721"/>
        <v/>
      </c>
      <c r="E1814" s="669"/>
      <c r="F1814" s="670"/>
      <c r="G1814" s="763" t="str">
        <f t="shared" si="722"/>
        <v/>
      </c>
      <c r="H1814" s="669"/>
      <c r="I1814" s="669"/>
      <c r="J1814" s="669"/>
      <c r="K1814" s="669"/>
      <c r="L1814" s="670"/>
      <c r="M1814" s="112"/>
      <c r="N1814" s="112"/>
      <c r="O1814" s="112"/>
      <c r="P1814" s="112"/>
      <c r="Q1814" s="112"/>
      <c r="R1814" s="112"/>
      <c r="S1814" s="112"/>
      <c r="T1814" s="112"/>
      <c r="U1814" s="112"/>
      <c r="V1814" s="112"/>
      <c r="W1814" s="112"/>
      <c r="X1814" s="112"/>
      <c r="Y1814" s="112"/>
      <c r="Z1814" s="112"/>
      <c r="AA1814" s="112"/>
      <c r="AB1814" s="112"/>
      <c r="AC1814" s="112"/>
      <c r="AD1814" s="112"/>
      <c r="AE1814" s="93"/>
      <c r="AI1814">
        <f t="shared" si="697"/>
        <v>0</v>
      </c>
      <c r="AJ1814">
        <f t="shared" si="698"/>
        <v>0</v>
      </c>
      <c r="AK1814">
        <f t="shared" si="699"/>
        <v>0</v>
      </c>
      <c r="AL1814">
        <f t="shared" si="700"/>
        <v>0</v>
      </c>
      <c r="AM1814">
        <f t="shared" si="701"/>
        <v>0</v>
      </c>
      <c r="AN1814">
        <f t="shared" si="702"/>
        <v>0</v>
      </c>
      <c r="AO1814">
        <f t="shared" si="703"/>
        <v>0</v>
      </c>
      <c r="AP1814">
        <f t="shared" si="704"/>
        <v>0</v>
      </c>
      <c r="AQ1814">
        <f t="shared" si="705"/>
        <v>0</v>
      </c>
      <c r="AR1814">
        <f t="shared" si="706"/>
        <v>0</v>
      </c>
      <c r="AS1814">
        <f t="shared" si="707"/>
        <v>0</v>
      </c>
      <c r="AT1814">
        <f t="shared" si="708"/>
        <v>0</v>
      </c>
      <c r="AU1814">
        <f t="shared" si="709"/>
        <v>0</v>
      </c>
      <c r="AV1814">
        <f t="shared" si="710"/>
        <v>0</v>
      </c>
      <c r="AW1814">
        <f t="shared" si="711"/>
        <v>0</v>
      </c>
      <c r="AX1814">
        <f t="shared" si="712"/>
        <v>0</v>
      </c>
      <c r="AY1814">
        <f t="shared" si="713"/>
        <v>0</v>
      </c>
      <c r="AZ1814">
        <f t="shared" si="714"/>
        <v>0</v>
      </c>
      <c r="BA1814">
        <f t="shared" si="715"/>
        <v>0</v>
      </c>
      <c r="BB1814">
        <f t="shared" si="716"/>
        <v>0</v>
      </c>
      <c r="BC1814">
        <f t="shared" si="717"/>
        <v>0</v>
      </c>
      <c r="BD1814">
        <f t="shared" si="718"/>
        <v>0</v>
      </c>
      <c r="BE1814">
        <f t="shared" si="719"/>
        <v>0</v>
      </c>
      <c r="BF1814">
        <f t="shared" si="720"/>
        <v>0</v>
      </c>
    </row>
    <row r="1815" spans="1:58" ht="15" customHeight="1">
      <c r="A1815" s="405"/>
      <c r="B1815" s="6"/>
      <c r="C1815" s="421" t="s">
        <v>6811</v>
      </c>
      <c r="D1815" s="668" t="str">
        <f t="shared" si="721"/>
        <v/>
      </c>
      <c r="E1815" s="669"/>
      <c r="F1815" s="670"/>
      <c r="G1815" s="763" t="str">
        <f t="shared" si="722"/>
        <v/>
      </c>
      <c r="H1815" s="669"/>
      <c r="I1815" s="669"/>
      <c r="J1815" s="669"/>
      <c r="K1815" s="669"/>
      <c r="L1815" s="670"/>
      <c r="M1815" s="112"/>
      <c r="N1815" s="112"/>
      <c r="O1815" s="112"/>
      <c r="P1815" s="112"/>
      <c r="Q1815" s="112"/>
      <c r="R1815" s="112"/>
      <c r="S1815" s="112"/>
      <c r="T1815" s="112"/>
      <c r="U1815" s="112"/>
      <c r="V1815" s="112"/>
      <c r="W1815" s="112"/>
      <c r="X1815" s="112"/>
      <c r="Y1815" s="112"/>
      <c r="Z1815" s="112"/>
      <c r="AA1815" s="112"/>
      <c r="AB1815" s="112"/>
      <c r="AC1815" s="112"/>
      <c r="AD1815" s="112"/>
      <c r="AE1815" s="93"/>
      <c r="AI1815">
        <f t="shared" si="697"/>
        <v>0</v>
      </c>
      <c r="AJ1815">
        <f t="shared" si="698"/>
        <v>0</v>
      </c>
      <c r="AK1815">
        <f t="shared" si="699"/>
        <v>0</v>
      </c>
      <c r="AL1815">
        <f t="shared" si="700"/>
        <v>0</v>
      </c>
      <c r="AM1815">
        <f t="shared" si="701"/>
        <v>0</v>
      </c>
      <c r="AN1815">
        <f t="shared" si="702"/>
        <v>0</v>
      </c>
      <c r="AO1815">
        <f t="shared" si="703"/>
        <v>0</v>
      </c>
      <c r="AP1815">
        <f t="shared" si="704"/>
        <v>0</v>
      </c>
      <c r="AQ1815">
        <f t="shared" si="705"/>
        <v>0</v>
      </c>
      <c r="AR1815">
        <f t="shared" si="706"/>
        <v>0</v>
      </c>
      <c r="AS1815">
        <f t="shared" si="707"/>
        <v>0</v>
      </c>
      <c r="AT1815">
        <f t="shared" si="708"/>
        <v>0</v>
      </c>
      <c r="AU1815">
        <f t="shared" si="709"/>
        <v>0</v>
      </c>
      <c r="AV1815">
        <f t="shared" si="710"/>
        <v>0</v>
      </c>
      <c r="AW1815">
        <f t="shared" si="711"/>
        <v>0</v>
      </c>
      <c r="AX1815">
        <f t="shared" si="712"/>
        <v>0</v>
      </c>
      <c r="AY1815">
        <f t="shared" si="713"/>
        <v>0</v>
      </c>
      <c r="AZ1815">
        <f t="shared" si="714"/>
        <v>0</v>
      </c>
      <c r="BA1815">
        <f t="shared" si="715"/>
        <v>0</v>
      </c>
      <c r="BB1815">
        <f t="shared" si="716"/>
        <v>0</v>
      </c>
      <c r="BC1815">
        <f t="shared" si="717"/>
        <v>0</v>
      </c>
      <c r="BD1815">
        <f t="shared" si="718"/>
        <v>0</v>
      </c>
      <c r="BE1815">
        <f t="shared" si="719"/>
        <v>0</v>
      </c>
      <c r="BF1815">
        <f t="shared" si="720"/>
        <v>0</v>
      </c>
    </row>
    <row r="1816" spans="1:58" ht="15" customHeight="1">
      <c r="A1816" s="405"/>
      <c r="B1816" s="6"/>
      <c r="C1816" s="421" t="s">
        <v>6812</v>
      </c>
      <c r="D1816" s="668" t="str">
        <f t="shared" si="721"/>
        <v/>
      </c>
      <c r="E1816" s="669"/>
      <c r="F1816" s="670"/>
      <c r="G1816" s="763" t="str">
        <f t="shared" si="722"/>
        <v/>
      </c>
      <c r="H1816" s="669"/>
      <c r="I1816" s="669"/>
      <c r="J1816" s="669"/>
      <c r="K1816" s="669"/>
      <c r="L1816" s="670"/>
      <c r="M1816" s="112"/>
      <c r="N1816" s="112"/>
      <c r="O1816" s="112"/>
      <c r="P1816" s="112"/>
      <c r="Q1816" s="112"/>
      <c r="R1816" s="112"/>
      <c r="S1816" s="112"/>
      <c r="T1816" s="112"/>
      <c r="U1816" s="112"/>
      <c r="V1816" s="112"/>
      <c r="W1816" s="112"/>
      <c r="X1816" s="112"/>
      <c r="Y1816" s="112"/>
      <c r="Z1816" s="112"/>
      <c r="AA1816" s="112"/>
      <c r="AB1816" s="112"/>
      <c r="AC1816" s="112"/>
      <c r="AD1816" s="112"/>
      <c r="AE1816" s="93"/>
      <c r="AI1816">
        <f t="shared" si="697"/>
        <v>0</v>
      </c>
      <c r="AJ1816">
        <f t="shared" si="698"/>
        <v>0</v>
      </c>
      <c r="AK1816">
        <f t="shared" si="699"/>
        <v>0</v>
      </c>
      <c r="AL1816">
        <f t="shared" si="700"/>
        <v>0</v>
      </c>
      <c r="AM1816">
        <f t="shared" si="701"/>
        <v>0</v>
      </c>
      <c r="AN1816">
        <f t="shared" si="702"/>
        <v>0</v>
      </c>
      <c r="AO1816">
        <f t="shared" si="703"/>
        <v>0</v>
      </c>
      <c r="AP1816">
        <f t="shared" si="704"/>
        <v>0</v>
      </c>
      <c r="AQ1816">
        <f t="shared" si="705"/>
        <v>0</v>
      </c>
      <c r="AR1816">
        <f t="shared" si="706"/>
        <v>0</v>
      </c>
      <c r="AS1816">
        <f t="shared" si="707"/>
        <v>0</v>
      </c>
      <c r="AT1816">
        <f t="shared" si="708"/>
        <v>0</v>
      </c>
      <c r="AU1816">
        <f t="shared" si="709"/>
        <v>0</v>
      </c>
      <c r="AV1816">
        <f t="shared" si="710"/>
        <v>0</v>
      </c>
      <c r="AW1816">
        <f t="shared" si="711"/>
        <v>0</v>
      </c>
      <c r="AX1816">
        <f t="shared" si="712"/>
        <v>0</v>
      </c>
      <c r="AY1816">
        <f t="shared" si="713"/>
        <v>0</v>
      </c>
      <c r="AZ1816">
        <f t="shared" si="714"/>
        <v>0</v>
      </c>
      <c r="BA1816">
        <f t="shared" si="715"/>
        <v>0</v>
      </c>
      <c r="BB1816">
        <f t="shared" si="716"/>
        <v>0</v>
      </c>
      <c r="BC1816">
        <f t="shared" si="717"/>
        <v>0</v>
      </c>
      <c r="BD1816">
        <f t="shared" si="718"/>
        <v>0</v>
      </c>
      <c r="BE1816">
        <f t="shared" si="719"/>
        <v>0</v>
      </c>
      <c r="BF1816">
        <f t="shared" si="720"/>
        <v>0</v>
      </c>
    </row>
    <row r="1817" spans="1:58" ht="15" customHeight="1">
      <c r="A1817" s="405"/>
      <c r="B1817" s="6"/>
      <c r="C1817" s="421" t="s">
        <v>6813</v>
      </c>
      <c r="D1817" s="668" t="str">
        <f t="shared" si="721"/>
        <v/>
      </c>
      <c r="E1817" s="669"/>
      <c r="F1817" s="670"/>
      <c r="G1817" s="763" t="str">
        <f t="shared" si="722"/>
        <v/>
      </c>
      <c r="H1817" s="669"/>
      <c r="I1817" s="669"/>
      <c r="J1817" s="669"/>
      <c r="K1817" s="669"/>
      <c r="L1817" s="670"/>
      <c r="M1817" s="112"/>
      <c r="N1817" s="112"/>
      <c r="O1817" s="112"/>
      <c r="P1817" s="112"/>
      <c r="Q1817" s="112"/>
      <c r="R1817" s="112"/>
      <c r="S1817" s="112"/>
      <c r="T1817" s="112"/>
      <c r="U1817" s="112"/>
      <c r="V1817" s="112"/>
      <c r="W1817" s="112"/>
      <c r="X1817" s="112"/>
      <c r="Y1817" s="112"/>
      <c r="Z1817" s="112"/>
      <c r="AA1817" s="112"/>
      <c r="AB1817" s="112"/>
      <c r="AC1817" s="112"/>
      <c r="AD1817" s="112"/>
      <c r="AE1817" s="93"/>
      <c r="AI1817">
        <f t="shared" si="697"/>
        <v>0</v>
      </c>
      <c r="AJ1817">
        <f t="shared" si="698"/>
        <v>0</v>
      </c>
      <c r="AK1817">
        <f t="shared" si="699"/>
        <v>0</v>
      </c>
      <c r="AL1817">
        <f t="shared" si="700"/>
        <v>0</v>
      </c>
      <c r="AM1817">
        <f t="shared" si="701"/>
        <v>0</v>
      </c>
      <c r="AN1817">
        <f t="shared" si="702"/>
        <v>0</v>
      </c>
      <c r="AO1817">
        <f t="shared" si="703"/>
        <v>0</v>
      </c>
      <c r="AP1817">
        <f t="shared" si="704"/>
        <v>0</v>
      </c>
      <c r="AQ1817">
        <f t="shared" si="705"/>
        <v>0</v>
      </c>
      <c r="AR1817">
        <f t="shared" si="706"/>
        <v>0</v>
      </c>
      <c r="AS1817">
        <f t="shared" si="707"/>
        <v>0</v>
      </c>
      <c r="AT1817">
        <f t="shared" si="708"/>
        <v>0</v>
      </c>
      <c r="AU1817">
        <f t="shared" si="709"/>
        <v>0</v>
      </c>
      <c r="AV1817">
        <f t="shared" si="710"/>
        <v>0</v>
      </c>
      <c r="AW1817">
        <f t="shared" si="711"/>
        <v>0</v>
      </c>
      <c r="AX1817">
        <f t="shared" si="712"/>
        <v>0</v>
      </c>
      <c r="AY1817">
        <f t="shared" si="713"/>
        <v>0</v>
      </c>
      <c r="AZ1817">
        <f t="shared" si="714"/>
        <v>0</v>
      </c>
      <c r="BA1817">
        <f t="shared" si="715"/>
        <v>0</v>
      </c>
      <c r="BB1817">
        <f t="shared" si="716"/>
        <v>0</v>
      </c>
      <c r="BC1817">
        <f t="shared" si="717"/>
        <v>0</v>
      </c>
      <c r="BD1817">
        <f t="shared" si="718"/>
        <v>0</v>
      </c>
      <c r="BE1817">
        <f t="shared" si="719"/>
        <v>0</v>
      </c>
      <c r="BF1817">
        <f t="shared" si="720"/>
        <v>0</v>
      </c>
    </row>
    <row r="1818" spans="1:58" ht="15" customHeight="1">
      <c r="A1818" s="405"/>
      <c r="B1818" s="6"/>
      <c r="C1818" s="421" t="s">
        <v>6814</v>
      </c>
      <c r="D1818" s="668" t="str">
        <f t="shared" si="721"/>
        <v/>
      </c>
      <c r="E1818" s="669"/>
      <c r="F1818" s="670"/>
      <c r="G1818" s="763" t="str">
        <f t="shared" si="722"/>
        <v/>
      </c>
      <c r="H1818" s="669"/>
      <c r="I1818" s="669"/>
      <c r="J1818" s="669"/>
      <c r="K1818" s="669"/>
      <c r="L1818" s="670"/>
      <c r="M1818" s="112"/>
      <c r="N1818" s="112"/>
      <c r="O1818" s="112"/>
      <c r="P1818" s="112"/>
      <c r="Q1818" s="112"/>
      <c r="R1818" s="112"/>
      <c r="S1818" s="112"/>
      <c r="T1818" s="112"/>
      <c r="U1818" s="112"/>
      <c r="V1818" s="112"/>
      <c r="W1818" s="112"/>
      <c r="X1818" s="112"/>
      <c r="Y1818" s="112"/>
      <c r="Z1818" s="112"/>
      <c r="AA1818" s="112"/>
      <c r="AB1818" s="112"/>
      <c r="AC1818" s="112"/>
      <c r="AD1818" s="112"/>
      <c r="AE1818" s="93"/>
      <c r="AI1818">
        <f t="shared" si="697"/>
        <v>0</v>
      </c>
      <c r="AJ1818">
        <f t="shared" si="698"/>
        <v>0</v>
      </c>
      <c r="AK1818">
        <f t="shared" si="699"/>
        <v>0</v>
      </c>
      <c r="AL1818">
        <f t="shared" si="700"/>
        <v>0</v>
      </c>
      <c r="AM1818">
        <f t="shared" si="701"/>
        <v>0</v>
      </c>
      <c r="AN1818">
        <f t="shared" si="702"/>
        <v>0</v>
      </c>
      <c r="AO1818">
        <f t="shared" si="703"/>
        <v>0</v>
      </c>
      <c r="AP1818">
        <f t="shared" si="704"/>
        <v>0</v>
      </c>
      <c r="AQ1818">
        <f t="shared" si="705"/>
        <v>0</v>
      </c>
      <c r="AR1818">
        <f t="shared" si="706"/>
        <v>0</v>
      </c>
      <c r="AS1818">
        <f t="shared" si="707"/>
        <v>0</v>
      </c>
      <c r="AT1818">
        <f t="shared" si="708"/>
        <v>0</v>
      </c>
      <c r="AU1818">
        <f t="shared" si="709"/>
        <v>0</v>
      </c>
      <c r="AV1818">
        <f t="shared" si="710"/>
        <v>0</v>
      </c>
      <c r="AW1818">
        <f t="shared" si="711"/>
        <v>0</v>
      </c>
      <c r="AX1818">
        <f t="shared" si="712"/>
        <v>0</v>
      </c>
      <c r="AY1818">
        <f t="shared" si="713"/>
        <v>0</v>
      </c>
      <c r="AZ1818">
        <f t="shared" si="714"/>
        <v>0</v>
      </c>
      <c r="BA1818">
        <f t="shared" si="715"/>
        <v>0</v>
      </c>
      <c r="BB1818">
        <f t="shared" si="716"/>
        <v>0</v>
      </c>
      <c r="BC1818">
        <f t="shared" si="717"/>
        <v>0</v>
      </c>
      <c r="BD1818">
        <f t="shared" si="718"/>
        <v>0</v>
      </c>
      <c r="BE1818">
        <f t="shared" si="719"/>
        <v>0</v>
      </c>
      <c r="BF1818">
        <f t="shared" si="720"/>
        <v>0</v>
      </c>
    </row>
    <row r="1819" spans="1:58" ht="15" customHeight="1">
      <c r="A1819" s="405"/>
      <c r="B1819" s="6"/>
      <c r="C1819" s="421" t="s">
        <v>6815</v>
      </c>
      <c r="D1819" s="668" t="str">
        <f t="shared" si="721"/>
        <v/>
      </c>
      <c r="E1819" s="669"/>
      <c r="F1819" s="670"/>
      <c r="G1819" s="763" t="str">
        <f t="shared" si="722"/>
        <v/>
      </c>
      <c r="H1819" s="669"/>
      <c r="I1819" s="669"/>
      <c r="J1819" s="669"/>
      <c r="K1819" s="669"/>
      <c r="L1819" s="670"/>
      <c r="M1819" s="112"/>
      <c r="N1819" s="112"/>
      <c r="O1819" s="112"/>
      <c r="P1819" s="112"/>
      <c r="Q1819" s="112"/>
      <c r="R1819" s="112"/>
      <c r="S1819" s="112"/>
      <c r="T1819" s="112"/>
      <c r="U1819" s="112"/>
      <c r="V1819" s="112"/>
      <c r="W1819" s="112"/>
      <c r="X1819" s="112"/>
      <c r="Y1819" s="112"/>
      <c r="Z1819" s="112"/>
      <c r="AA1819" s="112"/>
      <c r="AB1819" s="112"/>
      <c r="AC1819" s="112"/>
      <c r="AD1819" s="112"/>
      <c r="AE1819" s="93"/>
      <c r="AI1819">
        <f t="shared" si="697"/>
        <v>0</v>
      </c>
      <c r="AJ1819">
        <f t="shared" si="698"/>
        <v>0</v>
      </c>
      <c r="AK1819">
        <f t="shared" si="699"/>
        <v>0</v>
      </c>
      <c r="AL1819">
        <f t="shared" si="700"/>
        <v>0</v>
      </c>
      <c r="AM1819">
        <f t="shared" si="701"/>
        <v>0</v>
      </c>
      <c r="AN1819">
        <f t="shared" si="702"/>
        <v>0</v>
      </c>
      <c r="AO1819">
        <f t="shared" si="703"/>
        <v>0</v>
      </c>
      <c r="AP1819">
        <f t="shared" si="704"/>
        <v>0</v>
      </c>
      <c r="AQ1819">
        <f t="shared" si="705"/>
        <v>0</v>
      </c>
      <c r="AR1819">
        <f t="shared" si="706"/>
        <v>0</v>
      </c>
      <c r="AS1819">
        <f t="shared" si="707"/>
        <v>0</v>
      </c>
      <c r="AT1819">
        <f t="shared" si="708"/>
        <v>0</v>
      </c>
      <c r="AU1819">
        <f t="shared" si="709"/>
        <v>0</v>
      </c>
      <c r="AV1819">
        <f t="shared" si="710"/>
        <v>0</v>
      </c>
      <c r="AW1819">
        <f t="shared" si="711"/>
        <v>0</v>
      </c>
      <c r="AX1819">
        <f t="shared" si="712"/>
        <v>0</v>
      </c>
      <c r="AY1819">
        <f t="shared" si="713"/>
        <v>0</v>
      </c>
      <c r="AZ1819">
        <f t="shared" si="714"/>
        <v>0</v>
      </c>
      <c r="BA1819">
        <f t="shared" si="715"/>
        <v>0</v>
      </c>
      <c r="BB1819">
        <f t="shared" si="716"/>
        <v>0</v>
      </c>
      <c r="BC1819">
        <f t="shared" si="717"/>
        <v>0</v>
      </c>
      <c r="BD1819">
        <f t="shared" si="718"/>
        <v>0</v>
      </c>
      <c r="BE1819">
        <f t="shared" si="719"/>
        <v>0</v>
      </c>
      <c r="BF1819">
        <f t="shared" si="720"/>
        <v>0</v>
      </c>
    </row>
    <row r="1820" spans="1:58" ht="15" customHeight="1">
      <c r="A1820" s="405"/>
      <c r="B1820" s="6"/>
      <c r="C1820" s="421" t="s">
        <v>6816</v>
      </c>
      <c r="D1820" s="668" t="str">
        <f t="shared" si="721"/>
        <v/>
      </c>
      <c r="E1820" s="669"/>
      <c r="F1820" s="670"/>
      <c r="G1820" s="763" t="str">
        <f t="shared" si="722"/>
        <v/>
      </c>
      <c r="H1820" s="669"/>
      <c r="I1820" s="669"/>
      <c r="J1820" s="669"/>
      <c r="K1820" s="669"/>
      <c r="L1820" s="670"/>
      <c r="M1820" s="112"/>
      <c r="N1820" s="112"/>
      <c r="O1820" s="112"/>
      <c r="P1820" s="112"/>
      <c r="Q1820" s="112"/>
      <c r="R1820" s="112"/>
      <c r="S1820" s="112"/>
      <c r="T1820" s="112"/>
      <c r="U1820" s="112"/>
      <c r="V1820" s="112"/>
      <c r="W1820" s="112"/>
      <c r="X1820" s="112"/>
      <c r="Y1820" s="112"/>
      <c r="Z1820" s="112"/>
      <c r="AA1820" s="112"/>
      <c r="AB1820" s="112"/>
      <c r="AC1820" s="112"/>
      <c r="AD1820" s="112"/>
      <c r="AE1820" s="93"/>
      <c r="AI1820">
        <f t="shared" si="697"/>
        <v>0</v>
      </c>
      <c r="AJ1820">
        <f t="shared" si="698"/>
        <v>0</v>
      </c>
      <c r="AK1820">
        <f t="shared" si="699"/>
        <v>0</v>
      </c>
      <c r="AL1820">
        <f t="shared" si="700"/>
        <v>0</v>
      </c>
      <c r="AM1820">
        <f t="shared" si="701"/>
        <v>0</v>
      </c>
      <c r="AN1820">
        <f t="shared" si="702"/>
        <v>0</v>
      </c>
      <c r="AO1820">
        <f t="shared" si="703"/>
        <v>0</v>
      </c>
      <c r="AP1820">
        <f t="shared" si="704"/>
        <v>0</v>
      </c>
      <c r="AQ1820">
        <f t="shared" si="705"/>
        <v>0</v>
      </c>
      <c r="AR1820">
        <f t="shared" si="706"/>
        <v>0</v>
      </c>
      <c r="AS1820">
        <f t="shared" si="707"/>
        <v>0</v>
      </c>
      <c r="AT1820">
        <f t="shared" si="708"/>
        <v>0</v>
      </c>
      <c r="AU1820">
        <f t="shared" si="709"/>
        <v>0</v>
      </c>
      <c r="AV1820">
        <f t="shared" si="710"/>
        <v>0</v>
      </c>
      <c r="AW1820">
        <f t="shared" si="711"/>
        <v>0</v>
      </c>
      <c r="AX1820">
        <f t="shared" si="712"/>
        <v>0</v>
      </c>
      <c r="AY1820">
        <f t="shared" si="713"/>
        <v>0</v>
      </c>
      <c r="AZ1820">
        <f t="shared" si="714"/>
        <v>0</v>
      </c>
      <c r="BA1820">
        <f t="shared" si="715"/>
        <v>0</v>
      </c>
      <c r="BB1820">
        <f t="shared" si="716"/>
        <v>0</v>
      </c>
      <c r="BC1820">
        <f t="shared" si="717"/>
        <v>0</v>
      </c>
      <c r="BD1820">
        <f t="shared" si="718"/>
        <v>0</v>
      </c>
      <c r="BE1820">
        <f t="shared" si="719"/>
        <v>0</v>
      </c>
      <c r="BF1820">
        <f t="shared" si="720"/>
        <v>0</v>
      </c>
    </row>
    <row r="1821" spans="1:58" ht="15" customHeight="1">
      <c r="A1821" s="405"/>
      <c r="B1821" s="6"/>
      <c r="C1821" s="421" t="s">
        <v>6817</v>
      </c>
      <c r="D1821" s="668" t="str">
        <f t="shared" si="721"/>
        <v/>
      </c>
      <c r="E1821" s="669"/>
      <c r="F1821" s="670"/>
      <c r="G1821" s="763" t="str">
        <f t="shared" si="722"/>
        <v/>
      </c>
      <c r="H1821" s="669"/>
      <c r="I1821" s="669"/>
      <c r="J1821" s="669"/>
      <c r="K1821" s="669"/>
      <c r="L1821" s="670"/>
      <c r="M1821" s="112"/>
      <c r="N1821" s="112"/>
      <c r="O1821" s="112"/>
      <c r="P1821" s="112"/>
      <c r="Q1821" s="112"/>
      <c r="R1821" s="112"/>
      <c r="S1821" s="112"/>
      <c r="T1821" s="112"/>
      <c r="U1821" s="112"/>
      <c r="V1821" s="112"/>
      <c r="W1821" s="112"/>
      <c r="X1821" s="112"/>
      <c r="Y1821" s="112"/>
      <c r="Z1821" s="112"/>
      <c r="AA1821" s="112"/>
      <c r="AB1821" s="112"/>
      <c r="AC1821" s="112"/>
      <c r="AD1821" s="112"/>
      <c r="AE1821" s="93"/>
      <c r="AI1821">
        <f t="shared" si="697"/>
        <v>0</v>
      </c>
      <c r="AJ1821">
        <f t="shared" si="698"/>
        <v>0</v>
      </c>
      <c r="AK1821">
        <f t="shared" si="699"/>
        <v>0</v>
      </c>
      <c r="AL1821">
        <f t="shared" si="700"/>
        <v>0</v>
      </c>
      <c r="AM1821">
        <f t="shared" si="701"/>
        <v>0</v>
      </c>
      <c r="AN1821">
        <f t="shared" si="702"/>
        <v>0</v>
      </c>
      <c r="AO1821">
        <f t="shared" si="703"/>
        <v>0</v>
      </c>
      <c r="AP1821">
        <f t="shared" si="704"/>
        <v>0</v>
      </c>
      <c r="AQ1821">
        <f t="shared" si="705"/>
        <v>0</v>
      </c>
      <c r="AR1821">
        <f t="shared" si="706"/>
        <v>0</v>
      </c>
      <c r="AS1821">
        <f t="shared" si="707"/>
        <v>0</v>
      </c>
      <c r="AT1821">
        <f t="shared" si="708"/>
        <v>0</v>
      </c>
      <c r="AU1821">
        <f t="shared" si="709"/>
        <v>0</v>
      </c>
      <c r="AV1821">
        <f t="shared" si="710"/>
        <v>0</v>
      </c>
      <c r="AW1821">
        <f t="shared" si="711"/>
        <v>0</v>
      </c>
      <c r="AX1821">
        <f t="shared" si="712"/>
        <v>0</v>
      </c>
      <c r="AY1821">
        <f t="shared" si="713"/>
        <v>0</v>
      </c>
      <c r="AZ1821">
        <f t="shared" si="714"/>
        <v>0</v>
      </c>
      <c r="BA1821">
        <f t="shared" si="715"/>
        <v>0</v>
      </c>
      <c r="BB1821">
        <f t="shared" si="716"/>
        <v>0</v>
      </c>
      <c r="BC1821">
        <f t="shared" si="717"/>
        <v>0</v>
      </c>
      <c r="BD1821">
        <f t="shared" si="718"/>
        <v>0</v>
      </c>
      <c r="BE1821">
        <f t="shared" si="719"/>
        <v>0</v>
      </c>
      <c r="BF1821">
        <f t="shared" si="720"/>
        <v>0</v>
      </c>
    </row>
    <row r="1822" spans="1:58" ht="15" customHeight="1">
      <c r="A1822" s="405"/>
      <c r="B1822" s="6"/>
      <c r="C1822" s="421" t="s">
        <v>6818</v>
      </c>
      <c r="D1822" s="668" t="str">
        <f t="shared" si="721"/>
        <v/>
      </c>
      <c r="E1822" s="669"/>
      <c r="F1822" s="670"/>
      <c r="G1822" s="763" t="str">
        <f t="shared" si="722"/>
        <v/>
      </c>
      <c r="H1822" s="669"/>
      <c r="I1822" s="669"/>
      <c r="J1822" s="669"/>
      <c r="K1822" s="669"/>
      <c r="L1822" s="670"/>
      <c r="M1822" s="112"/>
      <c r="N1822" s="112"/>
      <c r="O1822" s="112"/>
      <c r="P1822" s="112"/>
      <c r="Q1822" s="112"/>
      <c r="R1822" s="112"/>
      <c r="S1822" s="112"/>
      <c r="T1822" s="112"/>
      <c r="U1822" s="112"/>
      <c r="V1822" s="112"/>
      <c r="W1822" s="112"/>
      <c r="X1822" s="112"/>
      <c r="Y1822" s="112"/>
      <c r="Z1822" s="112"/>
      <c r="AA1822" s="112"/>
      <c r="AB1822" s="112"/>
      <c r="AC1822" s="112"/>
      <c r="AD1822" s="112"/>
      <c r="AE1822" s="93"/>
      <c r="AI1822">
        <f t="shared" si="697"/>
        <v>0</v>
      </c>
      <c r="AJ1822">
        <f t="shared" si="698"/>
        <v>0</v>
      </c>
      <c r="AK1822">
        <f t="shared" si="699"/>
        <v>0</v>
      </c>
      <c r="AL1822">
        <f t="shared" si="700"/>
        <v>0</v>
      </c>
      <c r="AM1822">
        <f t="shared" si="701"/>
        <v>0</v>
      </c>
      <c r="AN1822">
        <f t="shared" si="702"/>
        <v>0</v>
      </c>
      <c r="AO1822">
        <f t="shared" si="703"/>
        <v>0</v>
      </c>
      <c r="AP1822">
        <f t="shared" si="704"/>
        <v>0</v>
      </c>
      <c r="AQ1822">
        <f t="shared" si="705"/>
        <v>0</v>
      </c>
      <c r="AR1822">
        <f t="shared" si="706"/>
        <v>0</v>
      </c>
      <c r="AS1822">
        <f t="shared" si="707"/>
        <v>0</v>
      </c>
      <c r="AT1822">
        <f t="shared" si="708"/>
        <v>0</v>
      </c>
      <c r="AU1822">
        <f t="shared" si="709"/>
        <v>0</v>
      </c>
      <c r="AV1822">
        <f t="shared" si="710"/>
        <v>0</v>
      </c>
      <c r="AW1822">
        <f t="shared" si="711"/>
        <v>0</v>
      </c>
      <c r="AX1822">
        <f t="shared" si="712"/>
        <v>0</v>
      </c>
      <c r="AY1822">
        <f t="shared" si="713"/>
        <v>0</v>
      </c>
      <c r="AZ1822">
        <f t="shared" si="714"/>
        <v>0</v>
      </c>
      <c r="BA1822">
        <f t="shared" si="715"/>
        <v>0</v>
      </c>
      <c r="BB1822">
        <f t="shared" si="716"/>
        <v>0</v>
      </c>
      <c r="BC1822">
        <f t="shared" si="717"/>
        <v>0</v>
      </c>
      <c r="BD1822">
        <f t="shared" si="718"/>
        <v>0</v>
      </c>
      <c r="BE1822">
        <f t="shared" si="719"/>
        <v>0</v>
      </c>
      <c r="BF1822">
        <f t="shared" si="720"/>
        <v>0</v>
      </c>
    </row>
    <row r="1823" spans="1:58" ht="15" customHeight="1">
      <c r="A1823" s="405"/>
      <c r="B1823" s="6"/>
      <c r="C1823" s="421" t="s">
        <v>6819</v>
      </c>
      <c r="D1823" s="668" t="str">
        <f t="shared" si="721"/>
        <v/>
      </c>
      <c r="E1823" s="669"/>
      <c r="F1823" s="670"/>
      <c r="G1823" s="763" t="str">
        <f t="shared" si="722"/>
        <v/>
      </c>
      <c r="H1823" s="669"/>
      <c r="I1823" s="669"/>
      <c r="J1823" s="669"/>
      <c r="K1823" s="669"/>
      <c r="L1823" s="670"/>
      <c r="M1823" s="112"/>
      <c r="N1823" s="112"/>
      <c r="O1823" s="112"/>
      <c r="P1823" s="112"/>
      <c r="Q1823" s="112"/>
      <c r="R1823" s="112"/>
      <c r="S1823" s="112"/>
      <c r="T1823" s="112"/>
      <c r="U1823" s="112"/>
      <c r="V1823" s="112"/>
      <c r="W1823" s="112"/>
      <c r="X1823" s="112"/>
      <c r="Y1823" s="112"/>
      <c r="Z1823" s="112"/>
      <c r="AA1823" s="112"/>
      <c r="AB1823" s="112"/>
      <c r="AC1823" s="112"/>
      <c r="AD1823" s="112"/>
      <c r="AE1823" s="93"/>
      <c r="AI1823">
        <f t="shared" si="697"/>
        <v>0</v>
      </c>
      <c r="AJ1823">
        <f t="shared" si="698"/>
        <v>0</v>
      </c>
      <c r="AK1823">
        <f t="shared" si="699"/>
        <v>0</v>
      </c>
      <c r="AL1823">
        <f t="shared" si="700"/>
        <v>0</v>
      </c>
      <c r="AM1823">
        <f t="shared" si="701"/>
        <v>0</v>
      </c>
      <c r="AN1823">
        <f t="shared" si="702"/>
        <v>0</v>
      </c>
      <c r="AO1823">
        <f t="shared" si="703"/>
        <v>0</v>
      </c>
      <c r="AP1823">
        <f t="shared" si="704"/>
        <v>0</v>
      </c>
      <c r="AQ1823">
        <f t="shared" si="705"/>
        <v>0</v>
      </c>
      <c r="AR1823">
        <f t="shared" si="706"/>
        <v>0</v>
      </c>
      <c r="AS1823">
        <f t="shared" si="707"/>
        <v>0</v>
      </c>
      <c r="AT1823">
        <f t="shared" si="708"/>
        <v>0</v>
      </c>
      <c r="AU1823">
        <f t="shared" si="709"/>
        <v>0</v>
      </c>
      <c r="AV1823">
        <f t="shared" si="710"/>
        <v>0</v>
      </c>
      <c r="AW1823">
        <f t="shared" si="711"/>
        <v>0</v>
      </c>
      <c r="AX1823">
        <f t="shared" si="712"/>
        <v>0</v>
      </c>
      <c r="AY1823">
        <f t="shared" si="713"/>
        <v>0</v>
      </c>
      <c r="AZ1823">
        <f t="shared" si="714"/>
        <v>0</v>
      </c>
      <c r="BA1823">
        <f t="shared" si="715"/>
        <v>0</v>
      </c>
      <c r="BB1823">
        <f t="shared" si="716"/>
        <v>0</v>
      </c>
      <c r="BC1823">
        <f t="shared" si="717"/>
        <v>0</v>
      </c>
      <c r="BD1823">
        <f t="shared" si="718"/>
        <v>0</v>
      </c>
      <c r="BE1823">
        <f t="shared" si="719"/>
        <v>0</v>
      </c>
      <c r="BF1823">
        <f t="shared" si="720"/>
        <v>0</v>
      </c>
    </row>
    <row r="1824" spans="1:58" ht="15" customHeight="1">
      <c r="A1824" s="405"/>
      <c r="B1824" s="6"/>
      <c r="C1824" s="421" t="s">
        <v>6820</v>
      </c>
      <c r="D1824" s="668" t="str">
        <f t="shared" si="721"/>
        <v/>
      </c>
      <c r="E1824" s="669"/>
      <c r="F1824" s="670"/>
      <c r="G1824" s="763" t="str">
        <f t="shared" si="722"/>
        <v/>
      </c>
      <c r="H1824" s="669"/>
      <c r="I1824" s="669"/>
      <c r="J1824" s="669"/>
      <c r="K1824" s="669"/>
      <c r="L1824" s="670"/>
      <c r="M1824" s="112"/>
      <c r="N1824" s="112"/>
      <c r="O1824" s="112"/>
      <c r="P1824" s="112"/>
      <c r="Q1824" s="112"/>
      <c r="R1824" s="112"/>
      <c r="S1824" s="112"/>
      <c r="T1824" s="112"/>
      <c r="U1824" s="112"/>
      <c r="V1824" s="112"/>
      <c r="W1824" s="112"/>
      <c r="X1824" s="112"/>
      <c r="Y1824" s="112"/>
      <c r="Z1824" s="112"/>
      <c r="AA1824" s="112"/>
      <c r="AB1824" s="112"/>
      <c r="AC1824" s="112"/>
      <c r="AD1824" s="112"/>
      <c r="AE1824" s="93"/>
      <c r="AI1824">
        <f t="shared" si="697"/>
        <v>0</v>
      </c>
      <c r="AJ1824">
        <f t="shared" si="698"/>
        <v>0</v>
      </c>
      <c r="AK1824">
        <f t="shared" si="699"/>
        <v>0</v>
      </c>
      <c r="AL1824">
        <f t="shared" si="700"/>
        <v>0</v>
      </c>
      <c r="AM1824">
        <f t="shared" si="701"/>
        <v>0</v>
      </c>
      <c r="AN1824">
        <f t="shared" si="702"/>
        <v>0</v>
      </c>
      <c r="AO1824">
        <f t="shared" si="703"/>
        <v>0</v>
      </c>
      <c r="AP1824">
        <f t="shared" si="704"/>
        <v>0</v>
      </c>
      <c r="AQ1824">
        <f t="shared" si="705"/>
        <v>0</v>
      </c>
      <c r="AR1824">
        <f t="shared" si="706"/>
        <v>0</v>
      </c>
      <c r="AS1824">
        <f t="shared" si="707"/>
        <v>0</v>
      </c>
      <c r="AT1824">
        <f t="shared" si="708"/>
        <v>0</v>
      </c>
      <c r="AU1824">
        <f t="shared" si="709"/>
        <v>0</v>
      </c>
      <c r="AV1824">
        <f t="shared" si="710"/>
        <v>0</v>
      </c>
      <c r="AW1824">
        <f t="shared" si="711"/>
        <v>0</v>
      </c>
      <c r="AX1824">
        <f t="shared" si="712"/>
        <v>0</v>
      </c>
      <c r="AY1824">
        <f t="shared" si="713"/>
        <v>0</v>
      </c>
      <c r="AZ1824">
        <f t="shared" si="714"/>
        <v>0</v>
      </c>
      <c r="BA1824">
        <f t="shared" si="715"/>
        <v>0</v>
      </c>
      <c r="BB1824">
        <f t="shared" si="716"/>
        <v>0</v>
      </c>
      <c r="BC1824">
        <f t="shared" si="717"/>
        <v>0</v>
      </c>
      <c r="BD1824">
        <f t="shared" si="718"/>
        <v>0</v>
      </c>
      <c r="BE1824">
        <f t="shared" si="719"/>
        <v>0</v>
      </c>
      <c r="BF1824">
        <f t="shared" si="720"/>
        <v>0</v>
      </c>
    </row>
    <row r="1825" spans="1:58" ht="15" customHeight="1">
      <c r="A1825" s="405"/>
      <c r="B1825" s="6"/>
      <c r="C1825" s="421" t="s">
        <v>6821</v>
      </c>
      <c r="D1825" s="668" t="str">
        <f t="shared" si="721"/>
        <v/>
      </c>
      <c r="E1825" s="669"/>
      <c r="F1825" s="670"/>
      <c r="G1825" s="763" t="str">
        <f t="shared" si="722"/>
        <v/>
      </c>
      <c r="H1825" s="669"/>
      <c r="I1825" s="669"/>
      <c r="J1825" s="669"/>
      <c r="K1825" s="669"/>
      <c r="L1825" s="670"/>
      <c r="M1825" s="112"/>
      <c r="N1825" s="112"/>
      <c r="O1825" s="112"/>
      <c r="P1825" s="112"/>
      <c r="Q1825" s="112"/>
      <c r="R1825" s="112"/>
      <c r="S1825" s="112"/>
      <c r="T1825" s="112"/>
      <c r="U1825" s="112"/>
      <c r="V1825" s="112"/>
      <c r="W1825" s="112"/>
      <c r="X1825" s="112"/>
      <c r="Y1825" s="112"/>
      <c r="Z1825" s="112"/>
      <c r="AA1825" s="112"/>
      <c r="AB1825" s="112"/>
      <c r="AC1825" s="112"/>
      <c r="AD1825" s="112"/>
      <c r="AE1825" s="93"/>
      <c r="AI1825">
        <f t="shared" si="697"/>
        <v>0</v>
      </c>
      <c r="AJ1825">
        <f t="shared" si="698"/>
        <v>0</v>
      </c>
      <c r="AK1825">
        <f t="shared" si="699"/>
        <v>0</v>
      </c>
      <c r="AL1825">
        <f t="shared" si="700"/>
        <v>0</v>
      </c>
      <c r="AM1825">
        <f t="shared" si="701"/>
        <v>0</v>
      </c>
      <c r="AN1825">
        <f t="shared" si="702"/>
        <v>0</v>
      </c>
      <c r="AO1825">
        <f t="shared" si="703"/>
        <v>0</v>
      </c>
      <c r="AP1825">
        <f t="shared" si="704"/>
        <v>0</v>
      </c>
      <c r="AQ1825">
        <f t="shared" si="705"/>
        <v>0</v>
      </c>
      <c r="AR1825">
        <f t="shared" si="706"/>
        <v>0</v>
      </c>
      <c r="AS1825">
        <f t="shared" si="707"/>
        <v>0</v>
      </c>
      <c r="AT1825">
        <f t="shared" si="708"/>
        <v>0</v>
      </c>
      <c r="AU1825">
        <f t="shared" si="709"/>
        <v>0</v>
      </c>
      <c r="AV1825">
        <f t="shared" si="710"/>
        <v>0</v>
      </c>
      <c r="AW1825">
        <f t="shared" si="711"/>
        <v>0</v>
      </c>
      <c r="AX1825">
        <f t="shared" si="712"/>
        <v>0</v>
      </c>
      <c r="AY1825">
        <f t="shared" si="713"/>
        <v>0</v>
      </c>
      <c r="AZ1825">
        <f t="shared" si="714"/>
        <v>0</v>
      </c>
      <c r="BA1825">
        <f t="shared" si="715"/>
        <v>0</v>
      </c>
      <c r="BB1825">
        <f t="shared" si="716"/>
        <v>0</v>
      </c>
      <c r="BC1825">
        <f t="shared" si="717"/>
        <v>0</v>
      </c>
      <c r="BD1825">
        <f t="shared" si="718"/>
        <v>0</v>
      </c>
      <c r="BE1825">
        <f t="shared" si="719"/>
        <v>0</v>
      </c>
      <c r="BF1825">
        <f t="shared" si="720"/>
        <v>0</v>
      </c>
    </row>
    <row r="1826" spans="1:58" ht="15" customHeight="1">
      <c r="A1826" s="405"/>
      <c r="B1826" s="6"/>
      <c r="C1826" s="421" t="s">
        <v>6822</v>
      </c>
      <c r="D1826" s="668" t="str">
        <f t="shared" si="721"/>
        <v/>
      </c>
      <c r="E1826" s="669"/>
      <c r="F1826" s="670"/>
      <c r="G1826" s="763" t="str">
        <f t="shared" si="722"/>
        <v/>
      </c>
      <c r="H1826" s="669"/>
      <c r="I1826" s="669"/>
      <c r="J1826" s="669"/>
      <c r="K1826" s="669"/>
      <c r="L1826" s="670"/>
      <c r="M1826" s="112"/>
      <c r="N1826" s="112"/>
      <c r="O1826" s="112"/>
      <c r="P1826" s="112"/>
      <c r="Q1826" s="112"/>
      <c r="R1826" s="112"/>
      <c r="S1826" s="112"/>
      <c r="T1826" s="112"/>
      <c r="U1826" s="112"/>
      <c r="V1826" s="112"/>
      <c r="W1826" s="112"/>
      <c r="X1826" s="112"/>
      <c r="Y1826" s="112"/>
      <c r="Z1826" s="112"/>
      <c r="AA1826" s="112"/>
      <c r="AB1826" s="112"/>
      <c r="AC1826" s="112"/>
      <c r="AD1826" s="112"/>
      <c r="AE1826" s="93"/>
      <c r="AI1826">
        <f t="shared" si="697"/>
        <v>0</v>
      </c>
      <c r="AJ1826">
        <f t="shared" si="698"/>
        <v>0</v>
      </c>
      <c r="AK1826">
        <f t="shared" si="699"/>
        <v>0</v>
      </c>
      <c r="AL1826">
        <f t="shared" si="700"/>
        <v>0</v>
      </c>
      <c r="AM1826">
        <f t="shared" si="701"/>
        <v>0</v>
      </c>
      <c r="AN1826">
        <f t="shared" si="702"/>
        <v>0</v>
      </c>
      <c r="AO1826">
        <f t="shared" si="703"/>
        <v>0</v>
      </c>
      <c r="AP1826">
        <f t="shared" si="704"/>
        <v>0</v>
      </c>
      <c r="AQ1826">
        <f t="shared" si="705"/>
        <v>0</v>
      </c>
      <c r="AR1826">
        <f t="shared" si="706"/>
        <v>0</v>
      </c>
      <c r="AS1826">
        <f t="shared" si="707"/>
        <v>0</v>
      </c>
      <c r="AT1826">
        <f t="shared" si="708"/>
        <v>0</v>
      </c>
      <c r="AU1826">
        <f t="shared" si="709"/>
        <v>0</v>
      </c>
      <c r="AV1826">
        <f t="shared" si="710"/>
        <v>0</v>
      </c>
      <c r="AW1826">
        <f t="shared" si="711"/>
        <v>0</v>
      </c>
      <c r="AX1826">
        <f t="shared" si="712"/>
        <v>0</v>
      </c>
      <c r="AY1826">
        <f t="shared" si="713"/>
        <v>0</v>
      </c>
      <c r="AZ1826">
        <f t="shared" si="714"/>
        <v>0</v>
      </c>
      <c r="BA1826">
        <f t="shared" si="715"/>
        <v>0</v>
      </c>
      <c r="BB1826">
        <f t="shared" si="716"/>
        <v>0</v>
      </c>
      <c r="BC1826">
        <f t="shared" si="717"/>
        <v>0</v>
      </c>
      <c r="BD1826">
        <f t="shared" si="718"/>
        <v>0</v>
      </c>
      <c r="BE1826">
        <f t="shared" si="719"/>
        <v>0</v>
      </c>
      <c r="BF1826">
        <f t="shared" si="720"/>
        <v>0</v>
      </c>
    </row>
    <row r="1827" spans="1:58" ht="15" customHeight="1">
      <c r="A1827" s="405"/>
      <c r="B1827" s="6"/>
      <c r="C1827" s="421" t="s">
        <v>6823</v>
      </c>
      <c r="D1827" s="668" t="str">
        <f t="shared" si="721"/>
        <v/>
      </c>
      <c r="E1827" s="669"/>
      <c r="F1827" s="670"/>
      <c r="G1827" s="763" t="str">
        <f t="shared" si="722"/>
        <v/>
      </c>
      <c r="H1827" s="669"/>
      <c r="I1827" s="669"/>
      <c r="J1827" s="669"/>
      <c r="K1827" s="669"/>
      <c r="L1827" s="670"/>
      <c r="M1827" s="112"/>
      <c r="N1827" s="112"/>
      <c r="O1827" s="112"/>
      <c r="P1827" s="112"/>
      <c r="Q1827" s="112"/>
      <c r="R1827" s="112"/>
      <c r="S1827" s="112"/>
      <c r="T1827" s="112"/>
      <c r="U1827" s="112"/>
      <c r="V1827" s="112"/>
      <c r="W1827" s="112"/>
      <c r="X1827" s="112"/>
      <c r="Y1827" s="112"/>
      <c r="Z1827" s="112"/>
      <c r="AA1827" s="112"/>
      <c r="AB1827" s="112"/>
      <c r="AC1827" s="112"/>
      <c r="AD1827" s="112"/>
      <c r="AE1827" s="93"/>
      <c r="AI1827">
        <f t="shared" si="697"/>
        <v>0</v>
      </c>
      <c r="AJ1827">
        <f t="shared" si="698"/>
        <v>0</v>
      </c>
      <c r="AK1827">
        <f t="shared" si="699"/>
        <v>0</v>
      </c>
      <c r="AL1827">
        <f t="shared" si="700"/>
        <v>0</v>
      </c>
      <c r="AM1827">
        <f t="shared" si="701"/>
        <v>0</v>
      </c>
      <c r="AN1827">
        <f t="shared" si="702"/>
        <v>0</v>
      </c>
      <c r="AO1827">
        <f t="shared" si="703"/>
        <v>0</v>
      </c>
      <c r="AP1827">
        <f t="shared" si="704"/>
        <v>0</v>
      </c>
      <c r="AQ1827">
        <f t="shared" si="705"/>
        <v>0</v>
      </c>
      <c r="AR1827">
        <f t="shared" si="706"/>
        <v>0</v>
      </c>
      <c r="AS1827">
        <f t="shared" si="707"/>
        <v>0</v>
      </c>
      <c r="AT1827">
        <f t="shared" si="708"/>
        <v>0</v>
      </c>
      <c r="AU1827">
        <f t="shared" si="709"/>
        <v>0</v>
      </c>
      <c r="AV1827">
        <f t="shared" si="710"/>
        <v>0</v>
      </c>
      <c r="AW1827">
        <f t="shared" si="711"/>
        <v>0</v>
      </c>
      <c r="AX1827">
        <f t="shared" si="712"/>
        <v>0</v>
      </c>
      <c r="AY1827">
        <f t="shared" si="713"/>
        <v>0</v>
      </c>
      <c r="AZ1827">
        <f t="shared" si="714"/>
        <v>0</v>
      </c>
      <c r="BA1827">
        <f t="shared" si="715"/>
        <v>0</v>
      </c>
      <c r="BB1827">
        <f t="shared" si="716"/>
        <v>0</v>
      </c>
      <c r="BC1827">
        <f t="shared" si="717"/>
        <v>0</v>
      </c>
      <c r="BD1827">
        <f t="shared" si="718"/>
        <v>0</v>
      </c>
      <c r="BE1827">
        <f t="shared" si="719"/>
        <v>0</v>
      </c>
      <c r="BF1827">
        <f t="shared" si="720"/>
        <v>0</v>
      </c>
    </row>
    <row r="1828" spans="1:58" ht="15" customHeight="1">
      <c r="A1828" s="405"/>
      <c r="B1828" s="6"/>
      <c r="C1828" s="421" t="s">
        <v>6824</v>
      </c>
      <c r="D1828" s="668" t="str">
        <f t="shared" si="721"/>
        <v/>
      </c>
      <c r="E1828" s="669"/>
      <c r="F1828" s="670"/>
      <c r="G1828" s="763" t="str">
        <f t="shared" si="722"/>
        <v/>
      </c>
      <c r="H1828" s="669"/>
      <c r="I1828" s="669"/>
      <c r="J1828" s="669"/>
      <c r="K1828" s="669"/>
      <c r="L1828" s="670"/>
      <c r="M1828" s="112"/>
      <c r="N1828" s="112"/>
      <c r="O1828" s="112"/>
      <c r="P1828" s="112"/>
      <c r="Q1828" s="112"/>
      <c r="R1828" s="112"/>
      <c r="S1828" s="112"/>
      <c r="T1828" s="112"/>
      <c r="U1828" s="112"/>
      <c r="V1828" s="112"/>
      <c r="W1828" s="112"/>
      <c r="X1828" s="112"/>
      <c r="Y1828" s="112"/>
      <c r="Z1828" s="112"/>
      <c r="AA1828" s="112"/>
      <c r="AB1828" s="112"/>
      <c r="AC1828" s="112"/>
      <c r="AD1828" s="112"/>
      <c r="AE1828" s="93"/>
      <c r="AI1828">
        <f t="shared" si="697"/>
        <v>0</v>
      </c>
      <c r="AJ1828">
        <f t="shared" si="698"/>
        <v>0</v>
      </c>
      <c r="AK1828">
        <f t="shared" si="699"/>
        <v>0</v>
      </c>
      <c r="AL1828">
        <f t="shared" si="700"/>
        <v>0</v>
      </c>
      <c r="AM1828">
        <f t="shared" si="701"/>
        <v>0</v>
      </c>
      <c r="AN1828">
        <f t="shared" si="702"/>
        <v>0</v>
      </c>
      <c r="AO1828">
        <f t="shared" si="703"/>
        <v>0</v>
      </c>
      <c r="AP1828">
        <f t="shared" si="704"/>
        <v>0</v>
      </c>
      <c r="AQ1828">
        <f t="shared" si="705"/>
        <v>0</v>
      </c>
      <c r="AR1828">
        <f t="shared" si="706"/>
        <v>0</v>
      </c>
      <c r="AS1828">
        <f t="shared" si="707"/>
        <v>0</v>
      </c>
      <c r="AT1828">
        <f t="shared" si="708"/>
        <v>0</v>
      </c>
      <c r="AU1828">
        <f t="shared" si="709"/>
        <v>0</v>
      </c>
      <c r="AV1828">
        <f t="shared" si="710"/>
        <v>0</v>
      </c>
      <c r="AW1828">
        <f t="shared" si="711"/>
        <v>0</v>
      </c>
      <c r="AX1828">
        <f t="shared" si="712"/>
        <v>0</v>
      </c>
      <c r="AY1828">
        <f t="shared" si="713"/>
        <v>0</v>
      </c>
      <c r="AZ1828">
        <f t="shared" si="714"/>
        <v>0</v>
      </c>
      <c r="BA1828">
        <f t="shared" si="715"/>
        <v>0</v>
      </c>
      <c r="BB1828">
        <f t="shared" si="716"/>
        <v>0</v>
      </c>
      <c r="BC1828">
        <f t="shared" si="717"/>
        <v>0</v>
      </c>
      <c r="BD1828">
        <f t="shared" si="718"/>
        <v>0</v>
      </c>
      <c r="BE1828">
        <f t="shared" si="719"/>
        <v>0</v>
      </c>
      <c r="BF1828">
        <f t="shared" si="720"/>
        <v>0</v>
      </c>
    </row>
    <row r="1829" spans="1:58" ht="15" customHeight="1">
      <c r="A1829" s="405"/>
      <c r="B1829" s="6"/>
      <c r="C1829" s="421" t="s">
        <v>6825</v>
      </c>
      <c r="D1829" s="668" t="str">
        <f t="shared" si="721"/>
        <v/>
      </c>
      <c r="E1829" s="669"/>
      <c r="F1829" s="670"/>
      <c r="G1829" s="763" t="str">
        <f t="shared" si="722"/>
        <v/>
      </c>
      <c r="H1829" s="669"/>
      <c r="I1829" s="669"/>
      <c r="J1829" s="669"/>
      <c r="K1829" s="669"/>
      <c r="L1829" s="670"/>
      <c r="M1829" s="112"/>
      <c r="N1829" s="112"/>
      <c r="O1829" s="112"/>
      <c r="P1829" s="112"/>
      <c r="Q1829" s="112"/>
      <c r="R1829" s="112"/>
      <c r="S1829" s="112"/>
      <c r="T1829" s="112"/>
      <c r="U1829" s="112"/>
      <c r="V1829" s="112"/>
      <c r="W1829" s="112"/>
      <c r="X1829" s="112"/>
      <c r="Y1829" s="112"/>
      <c r="Z1829" s="112"/>
      <c r="AA1829" s="112"/>
      <c r="AB1829" s="112"/>
      <c r="AC1829" s="112"/>
      <c r="AD1829" s="112"/>
      <c r="AE1829" s="93"/>
      <c r="AI1829">
        <f t="shared" si="697"/>
        <v>0</v>
      </c>
      <c r="AJ1829">
        <f t="shared" si="698"/>
        <v>0</v>
      </c>
      <c r="AK1829">
        <f t="shared" si="699"/>
        <v>0</v>
      </c>
      <c r="AL1829">
        <f t="shared" si="700"/>
        <v>0</v>
      </c>
      <c r="AM1829">
        <f t="shared" si="701"/>
        <v>0</v>
      </c>
      <c r="AN1829">
        <f t="shared" si="702"/>
        <v>0</v>
      </c>
      <c r="AO1829">
        <f t="shared" si="703"/>
        <v>0</v>
      </c>
      <c r="AP1829">
        <f t="shared" si="704"/>
        <v>0</v>
      </c>
      <c r="AQ1829">
        <f t="shared" si="705"/>
        <v>0</v>
      </c>
      <c r="AR1829">
        <f t="shared" si="706"/>
        <v>0</v>
      </c>
      <c r="AS1829">
        <f t="shared" si="707"/>
        <v>0</v>
      </c>
      <c r="AT1829">
        <f t="shared" si="708"/>
        <v>0</v>
      </c>
      <c r="AU1829">
        <f t="shared" si="709"/>
        <v>0</v>
      </c>
      <c r="AV1829">
        <f t="shared" si="710"/>
        <v>0</v>
      </c>
      <c r="AW1829">
        <f t="shared" si="711"/>
        <v>0</v>
      </c>
      <c r="AX1829">
        <f t="shared" si="712"/>
        <v>0</v>
      </c>
      <c r="AY1829">
        <f t="shared" si="713"/>
        <v>0</v>
      </c>
      <c r="AZ1829">
        <f t="shared" si="714"/>
        <v>0</v>
      </c>
      <c r="BA1829">
        <f t="shared" si="715"/>
        <v>0</v>
      </c>
      <c r="BB1829">
        <f t="shared" si="716"/>
        <v>0</v>
      </c>
      <c r="BC1829">
        <f t="shared" si="717"/>
        <v>0</v>
      </c>
      <c r="BD1829">
        <f t="shared" si="718"/>
        <v>0</v>
      </c>
      <c r="BE1829">
        <f t="shared" si="719"/>
        <v>0</v>
      </c>
      <c r="BF1829">
        <f t="shared" si="720"/>
        <v>0</v>
      </c>
    </row>
    <row r="1830" spans="1:58" ht="15" customHeight="1">
      <c r="A1830" s="405"/>
      <c r="B1830" s="6"/>
      <c r="C1830" s="421" t="s">
        <v>6826</v>
      </c>
      <c r="D1830" s="668" t="str">
        <f t="shared" si="721"/>
        <v/>
      </c>
      <c r="E1830" s="669"/>
      <c r="F1830" s="670"/>
      <c r="G1830" s="763" t="str">
        <f t="shared" si="722"/>
        <v/>
      </c>
      <c r="H1830" s="669"/>
      <c r="I1830" s="669"/>
      <c r="J1830" s="669"/>
      <c r="K1830" s="669"/>
      <c r="L1830" s="670"/>
      <c r="M1830" s="112"/>
      <c r="N1830" s="112"/>
      <c r="O1830" s="112"/>
      <c r="P1830" s="112"/>
      <c r="Q1830" s="112"/>
      <c r="R1830" s="112"/>
      <c r="S1830" s="112"/>
      <c r="T1830" s="112"/>
      <c r="U1830" s="112"/>
      <c r="V1830" s="112"/>
      <c r="W1830" s="112"/>
      <c r="X1830" s="112"/>
      <c r="Y1830" s="112"/>
      <c r="Z1830" s="112"/>
      <c r="AA1830" s="112"/>
      <c r="AB1830" s="112"/>
      <c r="AC1830" s="112"/>
      <c r="AD1830" s="112"/>
      <c r="AE1830" s="93"/>
      <c r="AI1830">
        <f t="shared" si="697"/>
        <v>0</v>
      </c>
      <c r="AJ1830">
        <f t="shared" si="698"/>
        <v>0</v>
      </c>
      <c r="AK1830">
        <f t="shared" si="699"/>
        <v>0</v>
      </c>
      <c r="AL1830">
        <f t="shared" si="700"/>
        <v>0</v>
      </c>
      <c r="AM1830">
        <f t="shared" si="701"/>
        <v>0</v>
      </c>
      <c r="AN1830">
        <f t="shared" si="702"/>
        <v>0</v>
      </c>
      <c r="AO1830">
        <f t="shared" si="703"/>
        <v>0</v>
      </c>
      <c r="AP1830">
        <f t="shared" si="704"/>
        <v>0</v>
      </c>
      <c r="AQ1830">
        <f t="shared" si="705"/>
        <v>0</v>
      </c>
      <c r="AR1830">
        <f t="shared" si="706"/>
        <v>0</v>
      </c>
      <c r="AS1830">
        <f t="shared" si="707"/>
        <v>0</v>
      </c>
      <c r="AT1830">
        <f t="shared" si="708"/>
        <v>0</v>
      </c>
      <c r="AU1830">
        <f t="shared" si="709"/>
        <v>0</v>
      </c>
      <c r="AV1830">
        <f t="shared" si="710"/>
        <v>0</v>
      </c>
      <c r="AW1830">
        <f t="shared" si="711"/>
        <v>0</v>
      </c>
      <c r="AX1830">
        <f t="shared" si="712"/>
        <v>0</v>
      </c>
      <c r="AY1830">
        <f t="shared" si="713"/>
        <v>0</v>
      </c>
      <c r="AZ1830">
        <f t="shared" si="714"/>
        <v>0</v>
      </c>
      <c r="BA1830">
        <f t="shared" si="715"/>
        <v>0</v>
      </c>
      <c r="BB1830">
        <f t="shared" si="716"/>
        <v>0</v>
      </c>
      <c r="BC1830">
        <f t="shared" si="717"/>
        <v>0</v>
      </c>
      <c r="BD1830">
        <f t="shared" si="718"/>
        <v>0</v>
      </c>
      <c r="BE1830">
        <f t="shared" si="719"/>
        <v>0</v>
      </c>
      <c r="BF1830">
        <f t="shared" si="720"/>
        <v>0</v>
      </c>
    </row>
    <row r="1831" spans="1:58" ht="15" customHeight="1">
      <c r="A1831" s="405"/>
      <c r="B1831" s="6"/>
      <c r="C1831" s="421" t="s">
        <v>6827</v>
      </c>
      <c r="D1831" s="668" t="str">
        <f t="shared" si="721"/>
        <v/>
      </c>
      <c r="E1831" s="669"/>
      <c r="F1831" s="670"/>
      <c r="G1831" s="763" t="str">
        <f t="shared" si="722"/>
        <v/>
      </c>
      <c r="H1831" s="669"/>
      <c r="I1831" s="669"/>
      <c r="J1831" s="669"/>
      <c r="K1831" s="669"/>
      <c r="L1831" s="670"/>
      <c r="M1831" s="112"/>
      <c r="N1831" s="112"/>
      <c r="O1831" s="112"/>
      <c r="P1831" s="112"/>
      <c r="Q1831" s="112"/>
      <c r="R1831" s="112"/>
      <c r="S1831" s="112"/>
      <c r="T1831" s="112"/>
      <c r="U1831" s="112"/>
      <c r="V1831" s="112"/>
      <c r="W1831" s="112"/>
      <c r="X1831" s="112"/>
      <c r="Y1831" s="112"/>
      <c r="Z1831" s="112"/>
      <c r="AA1831" s="112"/>
      <c r="AB1831" s="112"/>
      <c r="AC1831" s="112"/>
      <c r="AD1831" s="112"/>
      <c r="AE1831" s="93"/>
      <c r="AI1831">
        <f t="shared" si="697"/>
        <v>0</v>
      </c>
      <c r="AJ1831">
        <f t="shared" si="698"/>
        <v>0</v>
      </c>
      <c r="AK1831">
        <f t="shared" si="699"/>
        <v>0</v>
      </c>
      <c r="AL1831">
        <f t="shared" si="700"/>
        <v>0</v>
      </c>
      <c r="AM1831">
        <f t="shared" si="701"/>
        <v>0</v>
      </c>
      <c r="AN1831">
        <f t="shared" si="702"/>
        <v>0</v>
      </c>
      <c r="AO1831">
        <f t="shared" si="703"/>
        <v>0</v>
      </c>
      <c r="AP1831">
        <f t="shared" si="704"/>
        <v>0</v>
      </c>
      <c r="AQ1831">
        <f t="shared" si="705"/>
        <v>0</v>
      </c>
      <c r="AR1831">
        <f t="shared" si="706"/>
        <v>0</v>
      </c>
      <c r="AS1831">
        <f t="shared" si="707"/>
        <v>0</v>
      </c>
      <c r="AT1831">
        <f t="shared" si="708"/>
        <v>0</v>
      </c>
      <c r="AU1831">
        <f t="shared" si="709"/>
        <v>0</v>
      </c>
      <c r="AV1831">
        <f t="shared" si="710"/>
        <v>0</v>
      </c>
      <c r="AW1831">
        <f t="shared" si="711"/>
        <v>0</v>
      </c>
      <c r="AX1831">
        <f t="shared" si="712"/>
        <v>0</v>
      </c>
      <c r="AY1831">
        <f t="shared" si="713"/>
        <v>0</v>
      </c>
      <c r="AZ1831">
        <f t="shared" si="714"/>
        <v>0</v>
      </c>
      <c r="BA1831">
        <f t="shared" si="715"/>
        <v>0</v>
      </c>
      <c r="BB1831">
        <f t="shared" si="716"/>
        <v>0</v>
      </c>
      <c r="BC1831">
        <f t="shared" si="717"/>
        <v>0</v>
      </c>
      <c r="BD1831">
        <f t="shared" si="718"/>
        <v>0</v>
      </c>
      <c r="BE1831">
        <f t="shared" si="719"/>
        <v>0</v>
      </c>
      <c r="BF1831">
        <f t="shared" si="720"/>
        <v>0</v>
      </c>
    </row>
    <row r="1832" spans="1:58" ht="15" customHeight="1">
      <c r="A1832" s="405"/>
      <c r="B1832" s="6"/>
      <c r="C1832" s="421" t="s">
        <v>6828</v>
      </c>
      <c r="D1832" s="668" t="str">
        <f t="shared" si="721"/>
        <v/>
      </c>
      <c r="E1832" s="669"/>
      <c r="F1832" s="670"/>
      <c r="G1832" s="763" t="str">
        <f t="shared" si="722"/>
        <v/>
      </c>
      <c r="H1832" s="669"/>
      <c r="I1832" s="669"/>
      <c r="J1832" s="669"/>
      <c r="K1832" s="669"/>
      <c r="L1832" s="670"/>
      <c r="M1832" s="112"/>
      <c r="N1832" s="112"/>
      <c r="O1832" s="112"/>
      <c r="P1832" s="112"/>
      <c r="Q1832" s="112"/>
      <c r="R1832" s="112"/>
      <c r="S1832" s="112"/>
      <c r="T1832" s="112"/>
      <c r="U1832" s="112"/>
      <c r="V1832" s="112"/>
      <c r="W1832" s="112"/>
      <c r="X1832" s="112"/>
      <c r="Y1832" s="112"/>
      <c r="Z1832" s="112"/>
      <c r="AA1832" s="112"/>
      <c r="AB1832" s="112"/>
      <c r="AC1832" s="112"/>
      <c r="AD1832" s="112"/>
      <c r="AE1832" s="93"/>
      <c r="AI1832">
        <f t="shared" si="697"/>
        <v>0</v>
      </c>
      <c r="AJ1832">
        <f t="shared" si="698"/>
        <v>0</v>
      </c>
      <c r="AK1832">
        <f t="shared" si="699"/>
        <v>0</v>
      </c>
      <c r="AL1832">
        <f t="shared" si="700"/>
        <v>0</v>
      </c>
      <c r="AM1832">
        <f t="shared" si="701"/>
        <v>0</v>
      </c>
      <c r="AN1832">
        <f t="shared" si="702"/>
        <v>0</v>
      </c>
      <c r="AO1832">
        <f t="shared" si="703"/>
        <v>0</v>
      </c>
      <c r="AP1832">
        <f t="shared" si="704"/>
        <v>0</v>
      </c>
      <c r="AQ1832">
        <f t="shared" si="705"/>
        <v>0</v>
      </c>
      <c r="AR1832">
        <f t="shared" si="706"/>
        <v>0</v>
      </c>
      <c r="AS1832">
        <f t="shared" si="707"/>
        <v>0</v>
      </c>
      <c r="AT1832">
        <f t="shared" si="708"/>
        <v>0</v>
      </c>
      <c r="AU1832">
        <f t="shared" si="709"/>
        <v>0</v>
      </c>
      <c r="AV1832">
        <f t="shared" si="710"/>
        <v>0</v>
      </c>
      <c r="AW1832">
        <f t="shared" si="711"/>
        <v>0</v>
      </c>
      <c r="AX1832">
        <f t="shared" si="712"/>
        <v>0</v>
      </c>
      <c r="AY1832">
        <f t="shared" si="713"/>
        <v>0</v>
      </c>
      <c r="AZ1832">
        <f t="shared" si="714"/>
        <v>0</v>
      </c>
      <c r="BA1832">
        <f t="shared" si="715"/>
        <v>0</v>
      </c>
      <c r="BB1832">
        <f t="shared" si="716"/>
        <v>0</v>
      </c>
      <c r="BC1832">
        <f t="shared" si="717"/>
        <v>0</v>
      </c>
      <c r="BD1832">
        <f t="shared" si="718"/>
        <v>0</v>
      </c>
      <c r="BE1832">
        <f t="shared" si="719"/>
        <v>0</v>
      </c>
      <c r="BF1832">
        <f t="shared" si="720"/>
        <v>0</v>
      </c>
    </row>
    <row r="1833" spans="1:58" ht="15" customHeight="1">
      <c r="A1833" s="405"/>
      <c r="B1833" s="6"/>
      <c r="C1833" s="421" t="s">
        <v>6829</v>
      </c>
      <c r="D1833" s="668" t="str">
        <f t="shared" si="721"/>
        <v/>
      </c>
      <c r="E1833" s="669"/>
      <c r="F1833" s="670"/>
      <c r="G1833" s="763" t="str">
        <f t="shared" si="722"/>
        <v/>
      </c>
      <c r="H1833" s="669"/>
      <c r="I1833" s="669"/>
      <c r="J1833" s="669"/>
      <c r="K1833" s="669"/>
      <c r="L1833" s="670"/>
      <c r="M1833" s="112"/>
      <c r="N1833" s="112"/>
      <c r="O1833" s="112"/>
      <c r="P1833" s="112"/>
      <c r="Q1833" s="112"/>
      <c r="R1833" s="112"/>
      <c r="S1833" s="112"/>
      <c r="T1833" s="112"/>
      <c r="U1833" s="112"/>
      <c r="V1833" s="112"/>
      <c r="W1833" s="112"/>
      <c r="X1833" s="112"/>
      <c r="Y1833" s="112"/>
      <c r="Z1833" s="112"/>
      <c r="AA1833" s="112"/>
      <c r="AB1833" s="112"/>
      <c r="AC1833" s="112"/>
      <c r="AD1833" s="112"/>
      <c r="AE1833" s="93"/>
      <c r="AI1833">
        <f t="shared" si="697"/>
        <v>0</v>
      </c>
      <c r="AJ1833">
        <f t="shared" si="698"/>
        <v>0</v>
      </c>
      <c r="AK1833">
        <f t="shared" si="699"/>
        <v>0</v>
      </c>
      <c r="AL1833">
        <f t="shared" si="700"/>
        <v>0</v>
      </c>
      <c r="AM1833">
        <f t="shared" si="701"/>
        <v>0</v>
      </c>
      <c r="AN1833">
        <f t="shared" si="702"/>
        <v>0</v>
      </c>
      <c r="AO1833">
        <f t="shared" si="703"/>
        <v>0</v>
      </c>
      <c r="AP1833">
        <f t="shared" si="704"/>
        <v>0</v>
      </c>
      <c r="AQ1833">
        <f t="shared" si="705"/>
        <v>0</v>
      </c>
      <c r="AR1833">
        <f t="shared" si="706"/>
        <v>0</v>
      </c>
      <c r="AS1833">
        <f t="shared" si="707"/>
        <v>0</v>
      </c>
      <c r="AT1833">
        <f t="shared" si="708"/>
        <v>0</v>
      </c>
      <c r="AU1833">
        <f t="shared" si="709"/>
        <v>0</v>
      </c>
      <c r="AV1833">
        <f t="shared" si="710"/>
        <v>0</v>
      </c>
      <c r="AW1833">
        <f t="shared" si="711"/>
        <v>0</v>
      </c>
      <c r="AX1833">
        <f t="shared" si="712"/>
        <v>0</v>
      </c>
      <c r="AY1833">
        <f t="shared" si="713"/>
        <v>0</v>
      </c>
      <c r="AZ1833">
        <f t="shared" si="714"/>
        <v>0</v>
      </c>
      <c r="BA1833">
        <f t="shared" si="715"/>
        <v>0</v>
      </c>
      <c r="BB1833">
        <f t="shared" si="716"/>
        <v>0</v>
      </c>
      <c r="BC1833">
        <f t="shared" si="717"/>
        <v>0</v>
      </c>
      <c r="BD1833">
        <f t="shared" si="718"/>
        <v>0</v>
      </c>
      <c r="BE1833">
        <f t="shared" si="719"/>
        <v>0</v>
      </c>
      <c r="BF1833">
        <f t="shared" si="720"/>
        <v>0</v>
      </c>
    </row>
    <row r="1834" spans="1:58" ht="15" customHeight="1">
      <c r="A1834" s="405"/>
      <c r="B1834" s="6"/>
      <c r="C1834" s="421" t="s">
        <v>6830</v>
      </c>
      <c r="D1834" s="668" t="str">
        <f t="shared" si="721"/>
        <v/>
      </c>
      <c r="E1834" s="669"/>
      <c r="F1834" s="670"/>
      <c r="G1834" s="763" t="str">
        <f t="shared" si="722"/>
        <v/>
      </c>
      <c r="H1834" s="669"/>
      <c r="I1834" s="669"/>
      <c r="J1834" s="669"/>
      <c r="K1834" s="669"/>
      <c r="L1834" s="670"/>
      <c r="M1834" s="112"/>
      <c r="N1834" s="112"/>
      <c r="O1834" s="112"/>
      <c r="P1834" s="112"/>
      <c r="Q1834" s="112"/>
      <c r="R1834" s="112"/>
      <c r="S1834" s="112"/>
      <c r="T1834" s="112"/>
      <c r="U1834" s="112"/>
      <c r="V1834" s="112"/>
      <c r="W1834" s="112"/>
      <c r="X1834" s="112"/>
      <c r="Y1834" s="112"/>
      <c r="Z1834" s="112"/>
      <c r="AA1834" s="112"/>
      <c r="AB1834" s="112"/>
      <c r="AC1834" s="112"/>
      <c r="AD1834" s="112"/>
      <c r="AE1834" s="93"/>
      <c r="AI1834">
        <f t="shared" si="697"/>
        <v>0</v>
      </c>
      <c r="AJ1834">
        <f t="shared" si="698"/>
        <v>0</v>
      </c>
      <c r="AK1834">
        <f t="shared" si="699"/>
        <v>0</v>
      </c>
      <c r="AL1834">
        <f t="shared" si="700"/>
        <v>0</v>
      </c>
      <c r="AM1834">
        <f t="shared" si="701"/>
        <v>0</v>
      </c>
      <c r="AN1834">
        <f t="shared" si="702"/>
        <v>0</v>
      </c>
      <c r="AO1834">
        <f t="shared" si="703"/>
        <v>0</v>
      </c>
      <c r="AP1834">
        <f t="shared" si="704"/>
        <v>0</v>
      </c>
      <c r="AQ1834">
        <f t="shared" si="705"/>
        <v>0</v>
      </c>
      <c r="AR1834">
        <f t="shared" si="706"/>
        <v>0</v>
      </c>
      <c r="AS1834">
        <f t="shared" si="707"/>
        <v>0</v>
      </c>
      <c r="AT1834">
        <f t="shared" si="708"/>
        <v>0</v>
      </c>
      <c r="AU1834">
        <f t="shared" si="709"/>
        <v>0</v>
      </c>
      <c r="AV1834">
        <f t="shared" si="710"/>
        <v>0</v>
      </c>
      <c r="AW1834">
        <f t="shared" si="711"/>
        <v>0</v>
      </c>
      <c r="AX1834">
        <f t="shared" si="712"/>
        <v>0</v>
      </c>
      <c r="AY1834">
        <f t="shared" si="713"/>
        <v>0</v>
      </c>
      <c r="AZ1834">
        <f t="shared" si="714"/>
        <v>0</v>
      </c>
      <c r="BA1834">
        <f t="shared" si="715"/>
        <v>0</v>
      </c>
      <c r="BB1834">
        <f t="shared" si="716"/>
        <v>0</v>
      </c>
      <c r="BC1834">
        <f t="shared" si="717"/>
        <v>0</v>
      </c>
      <c r="BD1834">
        <f t="shared" si="718"/>
        <v>0</v>
      </c>
      <c r="BE1834">
        <f t="shared" si="719"/>
        <v>0</v>
      </c>
      <c r="BF1834">
        <f t="shared" si="720"/>
        <v>0</v>
      </c>
    </row>
    <row r="1835" spans="1:58" ht="15" customHeight="1">
      <c r="A1835" s="405"/>
      <c r="B1835" s="6"/>
      <c r="C1835" s="421" t="s">
        <v>6831</v>
      </c>
      <c r="D1835" s="668" t="str">
        <f t="shared" si="721"/>
        <v/>
      </c>
      <c r="E1835" s="669"/>
      <c r="F1835" s="670"/>
      <c r="G1835" s="763" t="str">
        <f t="shared" si="722"/>
        <v/>
      </c>
      <c r="H1835" s="669"/>
      <c r="I1835" s="669"/>
      <c r="J1835" s="669"/>
      <c r="K1835" s="669"/>
      <c r="L1835" s="670"/>
      <c r="M1835" s="112"/>
      <c r="N1835" s="112"/>
      <c r="O1835" s="112"/>
      <c r="P1835" s="112"/>
      <c r="Q1835" s="112"/>
      <c r="R1835" s="112"/>
      <c r="S1835" s="112"/>
      <c r="T1835" s="112"/>
      <c r="U1835" s="112"/>
      <c r="V1835" s="112"/>
      <c r="W1835" s="112"/>
      <c r="X1835" s="112"/>
      <c r="Y1835" s="112"/>
      <c r="Z1835" s="112"/>
      <c r="AA1835" s="112"/>
      <c r="AB1835" s="112"/>
      <c r="AC1835" s="112"/>
      <c r="AD1835" s="112"/>
      <c r="AE1835" s="93"/>
      <c r="AI1835">
        <f t="shared" si="697"/>
        <v>0</v>
      </c>
      <c r="AJ1835">
        <f t="shared" si="698"/>
        <v>0</v>
      </c>
      <c r="AK1835">
        <f t="shared" si="699"/>
        <v>0</v>
      </c>
      <c r="AL1835">
        <f t="shared" si="700"/>
        <v>0</v>
      </c>
      <c r="AM1835">
        <f t="shared" si="701"/>
        <v>0</v>
      </c>
      <c r="AN1835">
        <f t="shared" si="702"/>
        <v>0</v>
      </c>
      <c r="AO1835">
        <f t="shared" si="703"/>
        <v>0</v>
      </c>
      <c r="AP1835">
        <f t="shared" si="704"/>
        <v>0</v>
      </c>
      <c r="AQ1835">
        <f t="shared" si="705"/>
        <v>0</v>
      </c>
      <c r="AR1835">
        <f t="shared" si="706"/>
        <v>0</v>
      </c>
      <c r="AS1835">
        <f t="shared" si="707"/>
        <v>0</v>
      </c>
      <c r="AT1835">
        <f t="shared" si="708"/>
        <v>0</v>
      </c>
      <c r="AU1835">
        <f t="shared" si="709"/>
        <v>0</v>
      </c>
      <c r="AV1835">
        <f t="shared" si="710"/>
        <v>0</v>
      </c>
      <c r="AW1835">
        <f t="shared" si="711"/>
        <v>0</v>
      </c>
      <c r="AX1835">
        <f t="shared" si="712"/>
        <v>0</v>
      </c>
      <c r="AY1835">
        <f t="shared" si="713"/>
        <v>0</v>
      </c>
      <c r="AZ1835">
        <f t="shared" si="714"/>
        <v>0</v>
      </c>
      <c r="BA1835">
        <f t="shared" si="715"/>
        <v>0</v>
      </c>
      <c r="BB1835">
        <f t="shared" si="716"/>
        <v>0</v>
      </c>
      <c r="BC1835">
        <f t="shared" si="717"/>
        <v>0</v>
      </c>
      <c r="BD1835">
        <f t="shared" si="718"/>
        <v>0</v>
      </c>
      <c r="BE1835">
        <f t="shared" si="719"/>
        <v>0</v>
      </c>
      <c r="BF1835">
        <f t="shared" si="720"/>
        <v>0</v>
      </c>
    </row>
    <row r="1836" spans="1:58" ht="15" customHeight="1">
      <c r="A1836" s="405"/>
      <c r="B1836" s="6"/>
      <c r="C1836" s="421" t="s">
        <v>6832</v>
      </c>
      <c r="D1836" s="668" t="str">
        <f t="shared" si="721"/>
        <v/>
      </c>
      <c r="E1836" s="669"/>
      <c r="F1836" s="670"/>
      <c r="G1836" s="763" t="str">
        <f t="shared" si="722"/>
        <v/>
      </c>
      <c r="H1836" s="669"/>
      <c r="I1836" s="669"/>
      <c r="J1836" s="669"/>
      <c r="K1836" s="669"/>
      <c r="L1836" s="670"/>
      <c r="M1836" s="112"/>
      <c r="N1836" s="112"/>
      <c r="O1836" s="112"/>
      <c r="P1836" s="112"/>
      <c r="Q1836" s="112"/>
      <c r="R1836" s="112"/>
      <c r="S1836" s="112"/>
      <c r="T1836" s="112"/>
      <c r="U1836" s="112"/>
      <c r="V1836" s="112"/>
      <c r="W1836" s="112"/>
      <c r="X1836" s="112"/>
      <c r="Y1836" s="112"/>
      <c r="Z1836" s="112"/>
      <c r="AA1836" s="112"/>
      <c r="AB1836" s="112"/>
      <c r="AC1836" s="112"/>
      <c r="AD1836" s="112"/>
      <c r="AE1836" s="93"/>
      <c r="AI1836">
        <f t="shared" si="697"/>
        <v>0</v>
      </c>
      <c r="AJ1836">
        <f t="shared" si="698"/>
        <v>0</v>
      </c>
      <c r="AK1836">
        <f t="shared" si="699"/>
        <v>0</v>
      </c>
      <c r="AL1836">
        <f t="shared" si="700"/>
        <v>0</v>
      </c>
      <c r="AM1836">
        <f t="shared" si="701"/>
        <v>0</v>
      </c>
      <c r="AN1836">
        <f t="shared" si="702"/>
        <v>0</v>
      </c>
      <c r="AO1836">
        <f t="shared" si="703"/>
        <v>0</v>
      </c>
      <c r="AP1836">
        <f t="shared" si="704"/>
        <v>0</v>
      </c>
      <c r="AQ1836">
        <f t="shared" si="705"/>
        <v>0</v>
      </c>
      <c r="AR1836">
        <f t="shared" si="706"/>
        <v>0</v>
      </c>
      <c r="AS1836">
        <f t="shared" si="707"/>
        <v>0</v>
      </c>
      <c r="AT1836">
        <f t="shared" si="708"/>
        <v>0</v>
      </c>
      <c r="AU1836">
        <f t="shared" si="709"/>
        <v>0</v>
      </c>
      <c r="AV1836">
        <f t="shared" si="710"/>
        <v>0</v>
      </c>
      <c r="AW1836">
        <f t="shared" si="711"/>
        <v>0</v>
      </c>
      <c r="AX1836">
        <f t="shared" si="712"/>
        <v>0</v>
      </c>
      <c r="AY1836">
        <f t="shared" si="713"/>
        <v>0</v>
      </c>
      <c r="AZ1836">
        <f t="shared" si="714"/>
        <v>0</v>
      </c>
      <c r="BA1836">
        <f t="shared" si="715"/>
        <v>0</v>
      </c>
      <c r="BB1836">
        <f t="shared" si="716"/>
        <v>0</v>
      </c>
      <c r="BC1836">
        <f t="shared" si="717"/>
        <v>0</v>
      </c>
      <c r="BD1836">
        <f t="shared" si="718"/>
        <v>0</v>
      </c>
      <c r="BE1836">
        <f t="shared" si="719"/>
        <v>0</v>
      </c>
      <c r="BF1836">
        <f t="shared" si="720"/>
        <v>0</v>
      </c>
    </row>
    <row r="1837" spans="1:58" ht="15" customHeight="1">
      <c r="A1837" s="405"/>
      <c r="B1837" s="6"/>
      <c r="C1837" s="421" t="s">
        <v>6833</v>
      </c>
      <c r="D1837" s="668" t="str">
        <f t="shared" si="721"/>
        <v/>
      </c>
      <c r="E1837" s="669"/>
      <c r="F1837" s="670"/>
      <c r="G1837" s="763" t="str">
        <f t="shared" si="722"/>
        <v/>
      </c>
      <c r="H1837" s="669"/>
      <c r="I1837" s="669"/>
      <c r="J1837" s="669"/>
      <c r="K1837" s="669"/>
      <c r="L1837" s="670"/>
      <c r="M1837" s="112"/>
      <c r="N1837" s="112"/>
      <c r="O1837" s="112"/>
      <c r="P1837" s="112"/>
      <c r="Q1837" s="112"/>
      <c r="R1837" s="112"/>
      <c r="S1837" s="112"/>
      <c r="T1837" s="112"/>
      <c r="U1837" s="112"/>
      <c r="V1837" s="112"/>
      <c r="W1837" s="112"/>
      <c r="X1837" s="112"/>
      <c r="Y1837" s="112"/>
      <c r="Z1837" s="112"/>
      <c r="AA1837" s="112"/>
      <c r="AB1837" s="112"/>
      <c r="AC1837" s="112"/>
      <c r="AD1837" s="112"/>
      <c r="AE1837" s="93"/>
      <c r="AI1837">
        <f t="shared" si="697"/>
        <v>0</v>
      </c>
      <c r="AJ1837">
        <f t="shared" si="698"/>
        <v>0</v>
      </c>
      <c r="AK1837">
        <f t="shared" si="699"/>
        <v>0</v>
      </c>
      <c r="AL1837">
        <f t="shared" si="700"/>
        <v>0</v>
      </c>
      <c r="AM1837">
        <f t="shared" si="701"/>
        <v>0</v>
      </c>
      <c r="AN1837">
        <f t="shared" si="702"/>
        <v>0</v>
      </c>
      <c r="AO1837">
        <f t="shared" si="703"/>
        <v>0</v>
      </c>
      <c r="AP1837">
        <f t="shared" si="704"/>
        <v>0</v>
      </c>
      <c r="AQ1837">
        <f t="shared" si="705"/>
        <v>0</v>
      </c>
      <c r="AR1837">
        <f t="shared" si="706"/>
        <v>0</v>
      </c>
      <c r="AS1837">
        <f t="shared" si="707"/>
        <v>0</v>
      </c>
      <c r="AT1837">
        <f t="shared" si="708"/>
        <v>0</v>
      </c>
      <c r="AU1837">
        <f t="shared" si="709"/>
        <v>0</v>
      </c>
      <c r="AV1837">
        <f t="shared" si="710"/>
        <v>0</v>
      </c>
      <c r="AW1837">
        <f t="shared" si="711"/>
        <v>0</v>
      </c>
      <c r="AX1837">
        <f t="shared" si="712"/>
        <v>0</v>
      </c>
      <c r="AY1837">
        <f t="shared" si="713"/>
        <v>0</v>
      </c>
      <c r="AZ1837">
        <f t="shared" si="714"/>
        <v>0</v>
      </c>
      <c r="BA1837">
        <f t="shared" si="715"/>
        <v>0</v>
      </c>
      <c r="BB1837">
        <f t="shared" si="716"/>
        <v>0</v>
      </c>
      <c r="BC1837">
        <f t="shared" si="717"/>
        <v>0</v>
      </c>
      <c r="BD1837">
        <f t="shared" si="718"/>
        <v>0</v>
      </c>
      <c r="BE1837">
        <f t="shared" si="719"/>
        <v>0</v>
      </c>
      <c r="BF1837">
        <f t="shared" si="720"/>
        <v>0</v>
      </c>
    </row>
    <row r="1838" spans="1:58" ht="15" customHeight="1">
      <c r="A1838" s="405"/>
      <c r="B1838" s="6"/>
      <c r="C1838" s="421" t="s">
        <v>6834</v>
      </c>
      <c r="D1838" s="668" t="str">
        <f t="shared" si="721"/>
        <v/>
      </c>
      <c r="E1838" s="669"/>
      <c r="F1838" s="670"/>
      <c r="G1838" s="763" t="str">
        <f t="shared" si="722"/>
        <v/>
      </c>
      <c r="H1838" s="669"/>
      <c r="I1838" s="669"/>
      <c r="J1838" s="669"/>
      <c r="K1838" s="669"/>
      <c r="L1838" s="670"/>
      <c r="M1838" s="112"/>
      <c r="N1838" s="112"/>
      <c r="O1838" s="112"/>
      <c r="P1838" s="112"/>
      <c r="Q1838" s="112"/>
      <c r="R1838" s="112"/>
      <c r="S1838" s="112"/>
      <c r="T1838" s="112"/>
      <c r="U1838" s="112"/>
      <c r="V1838" s="112"/>
      <c r="W1838" s="112"/>
      <c r="X1838" s="112"/>
      <c r="Y1838" s="112"/>
      <c r="Z1838" s="112"/>
      <c r="AA1838" s="112"/>
      <c r="AB1838" s="112"/>
      <c r="AC1838" s="112"/>
      <c r="AD1838" s="112"/>
      <c r="AE1838" s="93"/>
      <c r="AI1838">
        <f t="shared" si="697"/>
        <v>0</v>
      </c>
      <c r="AJ1838">
        <f t="shared" si="698"/>
        <v>0</v>
      </c>
      <c r="AK1838">
        <f t="shared" si="699"/>
        <v>0</v>
      </c>
      <c r="AL1838">
        <f t="shared" si="700"/>
        <v>0</v>
      </c>
      <c r="AM1838">
        <f t="shared" si="701"/>
        <v>0</v>
      </c>
      <c r="AN1838">
        <f t="shared" si="702"/>
        <v>0</v>
      </c>
      <c r="AO1838">
        <f t="shared" si="703"/>
        <v>0</v>
      </c>
      <c r="AP1838">
        <f t="shared" si="704"/>
        <v>0</v>
      </c>
      <c r="AQ1838">
        <f t="shared" si="705"/>
        <v>0</v>
      </c>
      <c r="AR1838">
        <f t="shared" si="706"/>
        <v>0</v>
      </c>
      <c r="AS1838">
        <f t="shared" si="707"/>
        <v>0</v>
      </c>
      <c r="AT1838">
        <f t="shared" si="708"/>
        <v>0</v>
      </c>
      <c r="AU1838">
        <f t="shared" si="709"/>
        <v>0</v>
      </c>
      <c r="AV1838">
        <f t="shared" si="710"/>
        <v>0</v>
      </c>
      <c r="AW1838">
        <f t="shared" si="711"/>
        <v>0</v>
      </c>
      <c r="AX1838">
        <f t="shared" si="712"/>
        <v>0</v>
      </c>
      <c r="AY1838">
        <f t="shared" si="713"/>
        <v>0</v>
      </c>
      <c r="AZ1838">
        <f t="shared" si="714"/>
        <v>0</v>
      </c>
      <c r="BA1838">
        <f t="shared" si="715"/>
        <v>0</v>
      </c>
      <c r="BB1838">
        <f t="shared" si="716"/>
        <v>0</v>
      </c>
      <c r="BC1838">
        <f t="shared" si="717"/>
        <v>0</v>
      </c>
      <c r="BD1838">
        <f t="shared" si="718"/>
        <v>0</v>
      </c>
      <c r="BE1838">
        <f t="shared" si="719"/>
        <v>0</v>
      </c>
      <c r="BF1838">
        <f t="shared" si="720"/>
        <v>0</v>
      </c>
    </row>
    <row r="1839" spans="1:58" ht="15" customHeight="1">
      <c r="A1839" s="405"/>
      <c r="B1839" s="6"/>
      <c r="C1839" s="421" t="s">
        <v>6835</v>
      </c>
      <c r="D1839" s="668" t="str">
        <f t="shared" si="721"/>
        <v/>
      </c>
      <c r="E1839" s="669"/>
      <c r="F1839" s="670"/>
      <c r="G1839" s="763" t="str">
        <f t="shared" si="722"/>
        <v/>
      </c>
      <c r="H1839" s="669"/>
      <c r="I1839" s="669"/>
      <c r="J1839" s="669"/>
      <c r="K1839" s="669"/>
      <c r="L1839" s="670"/>
      <c r="M1839" s="112"/>
      <c r="N1839" s="112"/>
      <c r="O1839" s="112"/>
      <c r="P1839" s="112"/>
      <c r="Q1839" s="112"/>
      <c r="R1839" s="112"/>
      <c r="S1839" s="112"/>
      <c r="T1839" s="112"/>
      <c r="U1839" s="112"/>
      <c r="V1839" s="112"/>
      <c r="W1839" s="112"/>
      <c r="X1839" s="112"/>
      <c r="Y1839" s="112"/>
      <c r="Z1839" s="112"/>
      <c r="AA1839" s="112"/>
      <c r="AB1839" s="112"/>
      <c r="AC1839" s="112"/>
      <c r="AD1839" s="112"/>
      <c r="AE1839" s="93"/>
      <c r="AI1839">
        <f t="shared" si="697"/>
        <v>0</v>
      </c>
      <c r="AJ1839">
        <f t="shared" si="698"/>
        <v>0</v>
      </c>
      <c r="AK1839">
        <f t="shared" si="699"/>
        <v>0</v>
      </c>
      <c r="AL1839">
        <f t="shared" si="700"/>
        <v>0</v>
      </c>
      <c r="AM1839">
        <f t="shared" si="701"/>
        <v>0</v>
      </c>
      <c r="AN1839">
        <f t="shared" si="702"/>
        <v>0</v>
      </c>
      <c r="AO1839">
        <f t="shared" si="703"/>
        <v>0</v>
      </c>
      <c r="AP1839">
        <f t="shared" si="704"/>
        <v>0</v>
      </c>
      <c r="AQ1839">
        <f t="shared" si="705"/>
        <v>0</v>
      </c>
      <c r="AR1839">
        <f t="shared" si="706"/>
        <v>0</v>
      </c>
      <c r="AS1839">
        <f t="shared" si="707"/>
        <v>0</v>
      </c>
      <c r="AT1839">
        <f t="shared" si="708"/>
        <v>0</v>
      </c>
      <c r="AU1839">
        <f t="shared" si="709"/>
        <v>0</v>
      </c>
      <c r="AV1839">
        <f t="shared" si="710"/>
        <v>0</v>
      </c>
      <c r="AW1839">
        <f t="shared" si="711"/>
        <v>0</v>
      </c>
      <c r="AX1839">
        <f t="shared" si="712"/>
        <v>0</v>
      </c>
      <c r="AY1839">
        <f t="shared" si="713"/>
        <v>0</v>
      </c>
      <c r="AZ1839">
        <f t="shared" si="714"/>
        <v>0</v>
      </c>
      <c r="BA1839">
        <f t="shared" si="715"/>
        <v>0</v>
      </c>
      <c r="BB1839">
        <f t="shared" si="716"/>
        <v>0</v>
      </c>
      <c r="BC1839">
        <f t="shared" si="717"/>
        <v>0</v>
      </c>
      <c r="BD1839">
        <f t="shared" si="718"/>
        <v>0</v>
      </c>
      <c r="BE1839">
        <f t="shared" si="719"/>
        <v>0</v>
      </c>
      <c r="BF1839">
        <f t="shared" si="720"/>
        <v>0</v>
      </c>
    </row>
    <row r="1840" spans="1:58" ht="15" customHeight="1">
      <c r="A1840" s="405"/>
      <c r="B1840" s="6"/>
      <c r="C1840" s="421" t="s">
        <v>6836</v>
      </c>
      <c r="D1840" s="668" t="str">
        <f t="shared" si="721"/>
        <v/>
      </c>
      <c r="E1840" s="669"/>
      <c r="F1840" s="670"/>
      <c r="G1840" s="763" t="str">
        <f t="shared" si="722"/>
        <v/>
      </c>
      <c r="H1840" s="669"/>
      <c r="I1840" s="669"/>
      <c r="J1840" s="669"/>
      <c r="K1840" s="669"/>
      <c r="L1840" s="670"/>
      <c r="M1840" s="112"/>
      <c r="N1840" s="112"/>
      <c r="O1840" s="112"/>
      <c r="P1840" s="112"/>
      <c r="Q1840" s="112"/>
      <c r="R1840" s="112"/>
      <c r="S1840" s="112"/>
      <c r="T1840" s="112"/>
      <c r="U1840" s="112"/>
      <c r="V1840" s="112"/>
      <c r="W1840" s="112"/>
      <c r="X1840" s="112"/>
      <c r="Y1840" s="112"/>
      <c r="Z1840" s="112"/>
      <c r="AA1840" s="112"/>
      <c r="AB1840" s="112"/>
      <c r="AC1840" s="112"/>
      <c r="AD1840" s="112"/>
      <c r="AE1840" s="93"/>
      <c r="AI1840">
        <f t="shared" si="697"/>
        <v>0</v>
      </c>
      <c r="AJ1840">
        <f t="shared" si="698"/>
        <v>0</v>
      </c>
      <c r="AK1840">
        <f t="shared" si="699"/>
        <v>0</v>
      </c>
      <c r="AL1840">
        <f t="shared" si="700"/>
        <v>0</v>
      </c>
      <c r="AM1840">
        <f t="shared" si="701"/>
        <v>0</v>
      </c>
      <c r="AN1840">
        <f t="shared" si="702"/>
        <v>0</v>
      </c>
      <c r="AO1840">
        <f t="shared" si="703"/>
        <v>0</v>
      </c>
      <c r="AP1840">
        <f t="shared" si="704"/>
        <v>0</v>
      </c>
      <c r="AQ1840">
        <f t="shared" si="705"/>
        <v>0</v>
      </c>
      <c r="AR1840">
        <f t="shared" si="706"/>
        <v>0</v>
      </c>
      <c r="AS1840">
        <f t="shared" si="707"/>
        <v>0</v>
      </c>
      <c r="AT1840">
        <f t="shared" si="708"/>
        <v>0</v>
      </c>
      <c r="AU1840">
        <f t="shared" si="709"/>
        <v>0</v>
      </c>
      <c r="AV1840">
        <f t="shared" si="710"/>
        <v>0</v>
      </c>
      <c r="AW1840">
        <f t="shared" si="711"/>
        <v>0</v>
      </c>
      <c r="AX1840">
        <f t="shared" si="712"/>
        <v>0</v>
      </c>
      <c r="AY1840">
        <f t="shared" si="713"/>
        <v>0</v>
      </c>
      <c r="AZ1840">
        <f t="shared" si="714"/>
        <v>0</v>
      </c>
      <c r="BA1840">
        <f t="shared" si="715"/>
        <v>0</v>
      </c>
      <c r="BB1840">
        <f t="shared" si="716"/>
        <v>0</v>
      </c>
      <c r="BC1840">
        <f t="shared" si="717"/>
        <v>0</v>
      </c>
      <c r="BD1840">
        <f t="shared" si="718"/>
        <v>0</v>
      </c>
      <c r="BE1840">
        <f t="shared" si="719"/>
        <v>0</v>
      </c>
      <c r="BF1840">
        <f t="shared" si="720"/>
        <v>0</v>
      </c>
    </row>
    <row r="1841" spans="1:58" ht="15" customHeight="1">
      <c r="A1841" s="405"/>
      <c r="B1841" s="6"/>
      <c r="C1841" s="421" t="s">
        <v>6837</v>
      </c>
      <c r="D1841" s="668" t="str">
        <f t="shared" si="721"/>
        <v/>
      </c>
      <c r="E1841" s="669"/>
      <c r="F1841" s="670"/>
      <c r="G1841" s="763" t="str">
        <f t="shared" si="722"/>
        <v/>
      </c>
      <c r="H1841" s="669"/>
      <c r="I1841" s="669"/>
      <c r="J1841" s="669"/>
      <c r="K1841" s="669"/>
      <c r="L1841" s="670"/>
      <c r="M1841" s="112"/>
      <c r="N1841" s="112"/>
      <c r="O1841" s="112"/>
      <c r="P1841" s="112"/>
      <c r="Q1841" s="112"/>
      <c r="R1841" s="112"/>
      <c r="S1841" s="112"/>
      <c r="T1841" s="112"/>
      <c r="U1841" s="112"/>
      <c r="V1841" s="112"/>
      <c r="W1841" s="112"/>
      <c r="X1841" s="112"/>
      <c r="Y1841" s="112"/>
      <c r="Z1841" s="112"/>
      <c r="AA1841" s="112"/>
      <c r="AB1841" s="112"/>
      <c r="AC1841" s="112"/>
      <c r="AD1841" s="112"/>
      <c r="AE1841" s="93"/>
      <c r="AI1841">
        <f t="shared" si="697"/>
        <v>0</v>
      </c>
      <c r="AJ1841">
        <f t="shared" si="698"/>
        <v>0</v>
      </c>
      <c r="AK1841">
        <f t="shared" si="699"/>
        <v>0</v>
      </c>
      <c r="AL1841">
        <f t="shared" si="700"/>
        <v>0</v>
      </c>
      <c r="AM1841">
        <f t="shared" si="701"/>
        <v>0</v>
      </c>
      <c r="AN1841">
        <f t="shared" si="702"/>
        <v>0</v>
      </c>
      <c r="AO1841">
        <f t="shared" si="703"/>
        <v>0</v>
      </c>
      <c r="AP1841">
        <f t="shared" si="704"/>
        <v>0</v>
      </c>
      <c r="AQ1841">
        <f t="shared" si="705"/>
        <v>0</v>
      </c>
      <c r="AR1841">
        <f t="shared" si="706"/>
        <v>0</v>
      </c>
      <c r="AS1841">
        <f t="shared" si="707"/>
        <v>0</v>
      </c>
      <c r="AT1841">
        <f t="shared" si="708"/>
        <v>0</v>
      </c>
      <c r="AU1841">
        <f t="shared" si="709"/>
        <v>0</v>
      </c>
      <c r="AV1841">
        <f t="shared" si="710"/>
        <v>0</v>
      </c>
      <c r="AW1841">
        <f t="shared" si="711"/>
        <v>0</v>
      </c>
      <c r="AX1841">
        <f t="shared" si="712"/>
        <v>0</v>
      </c>
      <c r="AY1841">
        <f t="shared" si="713"/>
        <v>0</v>
      </c>
      <c r="AZ1841">
        <f t="shared" si="714"/>
        <v>0</v>
      </c>
      <c r="BA1841">
        <f t="shared" si="715"/>
        <v>0</v>
      </c>
      <c r="BB1841">
        <f t="shared" si="716"/>
        <v>0</v>
      </c>
      <c r="BC1841">
        <f t="shared" si="717"/>
        <v>0</v>
      </c>
      <c r="BD1841">
        <f t="shared" si="718"/>
        <v>0</v>
      </c>
      <c r="BE1841">
        <f t="shared" si="719"/>
        <v>0</v>
      </c>
      <c r="BF1841">
        <f t="shared" si="720"/>
        <v>0</v>
      </c>
    </row>
    <row r="1842" spans="1:58" ht="15" customHeight="1">
      <c r="A1842" s="405"/>
      <c r="B1842" s="6"/>
      <c r="C1842" s="421" t="s">
        <v>6838</v>
      </c>
      <c r="D1842" s="668" t="str">
        <f t="shared" si="721"/>
        <v/>
      </c>
      <c r="E1842" s="669"/>
      <c r="F1842" s="670"/>
      <c r="G1842" s="763" t="str">
        <f t="shared" si="722"/>
        <v/>
      </c>
      <c r="H1842" s="669"/>
      <c r="I1842" s="669"/>
      <c r="J1842" s="669"/>
      <c r="K1842" s="669"/>
      <c r="L1842" s="670"/>
      <c r="M1842" s="112"/>
      <c r="N1842" s="112"/>
      <c r="O1842" s="112"/>
      <c r="P1842" s="112"/>
      <c r="Q1842" s="112"/>
      <c r="R1842" s="112"/>
      <c r="S1842" s="112"/>
      <c r="T1842" s="112"/>
      <c r="U1842" s="112"/>
      <c r="V1842" s="112"/>
      <c r="W1842" s="112"/>
      <c r="X1842" s="112"/>
      <c r="Y1842" s="112"/>
      <c r="Z1842" s="112"/>
      <c r="AA1842" s="112"/>
      <c r="AB1842" s="112"/>
      <c r="AC1842" s="112"/>
      <c r="AD1842" s="112"/>
      <c r="AE1842" s="93"/>
      <c r="AI1842">
        <f t="shared" si="697"/>
        <v>0</v>
      </c>
      <c r="AJ1842">
        <f t="shared" si="698"/>
        <v>0</v>
      </c>
      <c r="AK1842">
        <f t="shared" si="699"/>
        <v>0</v>
      </c>
      <c r="AL1842">
        <f t="shared" si="700"/>
        <v>0</v>
      </c>
      <c r="AM1842">
        <f t="shared" si="701"/>
        <v>0</v>
      </c>
      <c r="AN1842">
        <f t="shared" si="702"/>
        <v>0</v>
      </c>
      <c r="AO1842">
        <f t="shared" si="703"/>
        <v>0</v>
      </c>
      <c r="AP1842">
        <f t="shared" si="704"/>
        <v>0</v>
      </c>
      <c r="AQ1842">
        <f t="shared" si="705"/>
        <v>0</v>
      </c>
      <c r="AR1842">
        <f t="shared" si="706"/>
        <v>0</v>
      </c>
      <c r="AS1842">
        <f t="shared" si="707"/>
        <v>0</v>
      </c>
      <c r="AT1842">
        <f t="shared" si="708"/>
        <v>0</v>
      </c>
      <c r="AU1842">
        <f t="shared" si="709"/>
        <v>0</v>
      </c>
      <c r="AV1842">
        <f t="shared" si="710"/>
        <v>0</v>
      </c>
      <c r="AW1842">
        <f t="shared" si="711"/>
        <v>0</v>
      </c>
      <c r="AX1842">
        <f t="shared" si="712"/>
        <v>0</v>
      </c>
      <c r="AY1842">
        <f t="shared" si="713"/>
        <v>0</v>
      </c>
      <c r="AZ1842">
        <f t="shared" si="714"/>
        <v>0</v>
      </c>
      <c r="BA1842">
        <f t="shared" si="715"/>
        <v>0</v>
      </c>
      <c r="BB1842">
        <f t="shared" si="716"/>
        <v>0</v>
      </c>
      <c r="BC1842">
        <f t="shared" si="717"/>
        <v>0</v>
      </c>
      <c r="BD1842">
        <f t="shared" si="718"/>
        <v>0</v>
      </c>
      <c r="BE1842">
        <f t="shared" si="719"/>
        <v>0</v>
      </c>
      <c r="BF1842">
        <f t="shared" si="720"/>
        <v>0</v>
      </c>
    </row>
    <row r="1843" spans="1:58" ht="15" customHeight="1">
      <c r="A1843" s="405"/>
      <c r="B1843" s="6"/>
      <c r="C1843" s="421" t="s">
        <v>6839</v>
      </c>
      <c r="D1843" s="668" t="str">
        <f t="shared" si="721"/>
        <v/>
      </c>
      <c r="E1843" s="669"/>
      <c r="F1843" s="670"/>
      <c r="G1843" s="763" t="str">
        <f t="shared" si="722"/>
        <v/>
      </c>
      <c r="H1843" s="669"/>
      <c r="I1843" s="669"/>
      <c r="J1843" s="669"/>
      <c r="K1843" s="669"/>
      <c r="L1843" s="670"/>
      <c r="M1843" s="112"/>
      <c r="N1843" s="112"/>
      <c r="O1843" s="112"/>
      <c r="P1843" s="112"/>
      <c r="Q1843" s="112"/>
      <c r="R1843" s="112"/>
      <c r="S1843" s="112"/>
      <c r="T1843" s="112"/>
      <c r="U1843" s="112"/>
      <c r="V1843" s="112"/>
      <c r="W1843" s="112"/>
      <c r="X1843" s="112"/>
      <c r="Y1843" s="112"/>
      <c r="Z1843" s="112"/>
      <c r="AA1843" s="112"/>
      <c r="AB1843" s="112"/>
      <c r="AC1843" s="112"/>
      <c r="AD1843" s="112"/>
      <c r="AE1843" s="93"/>
      <c r="AI1843">
        <f t="shared" si="697"/>
        <v>0</v>
      </c>
      <c r="AJ1843">
        <f t="shared" si="698"/>
        <v>0</v>
      </c>
      <c r="AK1843">
        <f t="shared" si="699"/>
        <v>0</v>
      </c>
      <c r="AL1843">
        <f t="shared" si="700"/>
        <v>0</v>
      </c>
      <c r="AM1843">
        <f t="shared" si="701"/>
        <v>0</v>
      </c>
      <c r="AN1843">
        <f t="shared" si="702"/>
        <v>0</v>
      </c>
      <c r="AO1843">
        <f t="shared" si="703"/>
        <v>0</v>
      </c>
      <c r="AP1843">
        <f t="shared" si="704"/>
        <v>0</v>
      </c>
      <c r="AQ1843">
        <f t="shared" si="705"/>
        <v>0</v>
      </c>
      <c r="AR1843">
        <f t="shared" si="706"/>
        <v>0</v>
      </c>
      <c r="AS1843">
        <f t="shared" si="707"/>
        <v>0</v>
      </c>
      <c r="AT1843">
        <f t="shared" si="708"/>
        <v>0</v>
      </c>
      <c r="AU1843">
        <f t="shared" si="709"/>
        <v>0</v>
      </c>
      <c r="AV1843">
        <f t="shared" si="710"/>
        <v>0</v>
      </c>
      <c r="AW1843">
        <f t="shared" si="711"/>
        <v>0</v>
      </c>
      <c r="AX1843">
        <f t="shared" si="712"/>
        <v>0</v>
      </c>
      <c r="AY1843">
        <f t="shared" si="713"/>
        <v>0</v>
      </c>
      <c r="AZ1843">
        <f t="shared" si="714"/>
        <v>0</v>
      </c>
      <c r="BA1843">
        <f t="shared" si="715"/>
        <v>0</v>
      </c>
      <c r="BB1843">
        <f t="shared" si="716"/>
        <v>0</v>
      </c>
      <c r="BC1843">
        <f t="shared" si="717"/>
        <v>0</v>
      </c>
      <c r="BD1843">
        <f t="shared" si="718"/>
        <v>0</v>
      </c>
      <c r="BE1843">
        <f t="shared" si="719"/>
        <v>0</v>
      </c>
      <c r="BF1843">
        <f t="shared" si="720"/>
        <v>0</v>
      </c>
    </row>
    <row r="1844" spans="1:58" ht="15" customHeight="1">
      <c r="A1844" s="405"/>
      <c r="B1844" s="6"/>
      <c r="C1844" s="421" t="s">
        <v>6840</v>
      </c>
      <c r="D1844" s="668" t="str">
        <f t="shared" si="721"/>
        <v/>
      </c>
      <c r="E1844" s="669"/>
      <c r="F1844" s="670"/>
      <c r="G1844" s="763" t="str">
        <f t="shared" si="722"/>
        <v/>
      </c>
      <c r="H1844" s="669"/>
      <c r="I1844" s="669"/>
      <c r="J1844" s="669"/>
      <c r="K1844" s="669"/>
      <c r="L1844" s="670"/>
      <c r="M1844" s="112"/>
      <c r="N1844" s="112"/>
      <c r="O1844" s="112"/>
      <c r="P1844" s="112"/>
      <c r="Q1844" s="112"/>
      <c r="R1844" s="112"/>
      <c r="S1844" s="112"/>
      <c r="T1844" s="112"/>
      <c r="U1844" s="112"/>
      <c r="V1844" s="112"/>
      <c r="W1844" s="112"/>
      <c r="X1844" s="112"/>
      <c r="Y1844" s="112"/>
      <c r="Z1844" s="112"/>
      <c r="AA1844" s="112"/>
      <c r="AB1844" s="112"/>
      <c r="AC1844" s="112"/>
      <c r="AD1844" s="112"/>
      <c r="AE1844" s="93"/>
      <c r="AI1844">
        <f t="shared" si="697"/>
        <v>0</v>
      </c>
      <c r="AJ1844">
        <f t="shared" si="698"/>
        <v>0</v>
      </c>
      <c r="AK1844">
        <f t="shared" si="699"/>
        <v>0</v>
      </c>
      <c r="AL1844">
        <f t="shared" si="700"/>
        <v>0</v>
      </c>
      <c r="AM1844">
        <f t="shared" si="701"/>
        <v>0</v>
      </c>
      <c r="AN1844">
        <f t="shared" si="702"/>
        <v>0</v>
      </c>
      <c r="AO1844">
        <f t="shared" si="703"/>
        <v>0</v>
      </c>
      <c r="AP1844">
        <f t="shared" si="704"/>
        <v>0</v>
      </c>
      <c r="AQ1844">
        <f t="shared" si="705"/>
        <v>0</v>
      </c>
      <c r="AR1844">
        <f t="shared" si="706"/>
        <v>0</v>
      </c>
      <c r="AS1844">
        <f t="shared" si="707"/>
        <v>0</v>
      </c>
      <c r="AT1844">
        <f t="shared" si="708"/>
        <v>0</v>
      </c>
      <c r="AU1844">
        <f t="shared" si="709"/>
        <v>0</v>
      </c>
      <c r="AV1844">
        <f t="shared" si="710"/>
        <v>0</v>
      </c>
      <c r="AW1844">
        <f t="shared" si="711"/>
        <v>0</v>
      </c>
      <c r="AX1844">
        <f t="shared" si="712"/>
        <v>0</v>
      </c>
      <c r="AY1844">
        <f t="shared" si="713"/>
        <v>0</v>
      </c>
      <c r="AZ1844">
        <f t="shared" si="714"/>
        <v>0</v>
      </c>
      <c r="BA1844">
        <f t="shared" si="715"/>
        <v>0</v>
      </c>
      <c r="BB1844">
        <f t="shared" si="716"/>
        <v>0</v>
      </c>
      <c r="BC1844">
        <f t="shared" si="717"/>
        <v>0</v>
      </c>
      <c r="BD1844">
        <f t="shared" si="718"/>
        <v>0</v>
      </c>
      <c r="BE1844">
        <f t="shared" si="719"/>
        <v>0</v>
      </c>
      <c r="BF1844">
        <f t="shared" si="720"/>
        <v>0</v>
      </c>
    </row>
    <row r="1845" spans="1:58" ht="15" customHeight="1">
      <c r="A1845" s="405"/>
      <c r="B1845" s="6"/>
      <c r="C1845" s="421" t="s">
        <v>6841</v>
      </c>
      <c r="D1845" s="668" t="str">
        <f t="shared" si="721"/>
        <v/>
      </c>
      <c r="E1845" s="669"/>
      <c r="F1845" s="670"/>
      <c r="G1845" s="763" t="str">
        <f t="shared" si="722"/>
        <v/>
      </c>
      <c r="H1845" s="669"/>
      <c r="I1845" s="669"/>
      <c r="J1845" s="669"/>
      <c r="K1845" s="669"/>
      <c r="L1845" s="670"/>
      <c r="M1845" s="112"/>
      <c r="N1845" s="112"/>
      <c r="O1845" s="112"/>
      <c r="P1845" s="112"/>
      <c r="Q1845" s="112"/>
      <c r="R1845" s="112"/>
      <c r="S1845" s="112"/>
      <c r="T1845" s="112"/>
      <c r="U1845" s="112"/>
      <c r="V1845" s="112"/>
      <c r="W1845" s="112"/>
      <c r="X1845" s="112"/>
      <c r="Y1845" s="112"/>
      <c r="Z1845" s="112"/>
      <c r="AA1845" s="112"/>
      <c r="AB1845" s="112"/>
      <c r="AC1845" s="112"/>
      <c r="AD1845" s="112"/>
      <c r="AE1845" s="93"/>
      <c r="AI1845">
        <f t="shared" si="697"/>
        <v>0</v>
      </c>
      <c r="AJ1845">
        <f t="shared" si="698"/>
        <v>0</v>
      </c>
      <c r="AK1845">
        <f t="shared" si="699"/>
        <v>0</v>
      </c>
      <c r="AL1845">
        <f t="shared" si="700"/>
        <v>0</v>
      </c>
      <c r="AM1845">
        <f t="shared" si="701"/>
        <v>0</v>
      </c>
      <c r="AN1845">
        <f t="shared" si="702"/>
        <v>0</v>
      </c>
      <c r="AO1845">
        <f t="shared" si="703"/>
        <v>0</v>
      </c>
      <c r="AP1845">
        <f t="shared" si="704"/>
        <v>0</v>
      </c>
      <c r="AQ1845">
        <f t="shared" si="705"/>
        <v>0</v>
      </c>
      <c r="AR1845">
        <f t="shared" si="706"/>
        <v>0</v>
      </c>
      <c r="AS1845">
        <f t="shared" si="707"/>
        <v>0</v>
      </c>
      <c r="AT1845">
        <f t="shared" si="708"/>
        <v>0</v>
      </c>
      <c r="AU1845">
        <f t="shared" si="709"/>
        <v>0</v>
      </c>
      <c r="AV1845">
        <f t="shared" si="710"/>
        <v>0</v>
      </c>
      <c r="AW1845">
        <f t="shared" si="711"/>
        <v>0</v>
      </c>
      <c r="AX1845">
        <f t="shared" si="712"/>
        <v>0</v>
      </c>
      <c r="AY1845">
        <f t="shared" si="713"/>
        <v>0</v>
      </c>
      <c r="AZ1845">
        <f t="shared" si="714"/>
        <v>0</v>
      </c>
      <c r="BA1845">
        <f t="shared" si="715"/>
        <v>0</v>
      </c>
      <c r="BB1845">
        <f t="shared" si="716"/>
        <v>0</v>
      </c>
      <c r="BC1845">
        <f t="shared" si="717"/>
        <v>0</v>
      </c>
      <c r="BD1845">
        <f t="shared" si="718"/>
        <v>0</v>
      </c>
      <c r="BE1845">
        <f t="shared" si="719"/>
        <v>0</v>
      </c>
      <c r="BF1845">
        <f t="shared" si="720"/>
        <v>0</v>
      </c>
    </row>
    <row r="1846" spans="1:58" ht="15" customHeight="1">
      <c r="A1846" s="405"/>
      <c r="B1846" s="6"/>
      <c r="C1846" s="421" t="s">
        <v>6842</v>
      </c>
      <c r="D1846" s="668" t="str">
        <f t="shared" si="721"/>
        <v/>
      </c>
      <c r="E1846" s="669"/>
      <c r="F1846" s="670"/>
      <c r="G1846" s="763" t="str">
        <f t="shared" si="722"/>
        <v/>
      </c>
      <c r="H1846" s="669"/>
      <c r="I1846" s="669"/>
      <c r="J1846" s="669"/>
      <c r="K1846" s="669"/>
      <c r="L1846" s="670"/>
      <c r="M1846" s="112"/>
      <c r="N1846" s="112"/>
      <c r="O1846" s="112"/>
      <c r="P1846" s="112"/>
      <c r="Q1846" s="112"/>
      <c r="R1846" s="112"/>
      <c r="S1846" s="112"/>
      <c r="T1846" s="112"/>
      <c r="U1846" s="112"/>
      <c r="V1846" s="112"/>
      <c r="W1846" s="112"/>
      <c r="X1846" s="112"/>
      <c r="Y1846" s="112"/>
      <c r="Z1846" s="112"/>
      <c r="AA1846" s="112"/>
      <c r="AB1846" s="112"/>
      <c r="AC1846" s="112"/>
      <c r="AD1846" s="112"/>
      <c r="AE1846" s="93"/>
      <c r="AI1846">
        <f t="shared" si="697"/>
        <v>0</v>
      </c>
      <c r="AJ1846">
        <f t="shared" si="698"/>
        <v>0</v>
      </c>
      <c r="AK1846">
        <f t="shared" si="699"/>
        <v>0</v>
      </c>
      <c r="AL1846">
        <f t="shared" si="700"/>
        <v>0</v>
      </c>
      <c r="AM1846">
        <f t="shared" si="701"/>
        <v>0</v>
      </c>
      <c r="AN1846">
        <f t="shared" si="702"/>
        <v>0</v>
      </c>
      <c r="AO1846">
        <f t="shared" si="703"/>
        <v>0</v>
      </c>
      <c r="AP1846">
        <f t="shared" si="704"/>
        <v>0</v>
      </c>
      <c r="AQ1846">
        <f t="shared" si="705"/>
        <v>0</v>
      </c>
      <c r="AR1846">
        <f t="shared" si="706"/>
        <v>0</v>
      </c>
      <c r="AS1846">
        <f t="shared" si="707"/>
        <v>0</v>
      </c>
      <c r="AT1846">
        <f t="shared" si="708"/>
        <v>0</v>
      </c>
      <c r="AU1846">
        <f t="shared" si="709"/>
        <v>0</v>
      </c>
      <c r="AV1846">
        <f t="shared" si="710"/>
        <v>0</v>
      </c>
      <c r="AW1846">
        <f t="shared" si="711"/>
        <v>0</v>
      </c>
      <c r="AX1846">
        <f t="shared" si="712"/>
        <v>0</v>
      </c>
      <c r="AY1846">
        <f t="shared" si="713"/>
        <v>0</v>
      </c>
      <c r="AZ1846">
        <f t="shared" si="714"/>
        <v>0</v>
      </c>
      <c r="BA1846">
        <f t="shared" si="715"/>
        <v>0</v>
      </c>
      <c r="BB1846">
        <f t="shared" si="716"/>
        <v>0</v>
      </c>
      <c r="BC1846">
        <f t="shared" si="717"/>
        <v>0</v>
      </c>
      <c r="BD1846">
        <f t="shared" si="718"/>
        <v>0</v>
      </c>
      <c r="BE1846">
        <f t="shared" si="719"/>
        <v>0</v>
      </c>
      <c r="BF1846">
        <f t="shared" si="720"/>
        <v>0</v>
      </c>
    </row>
    <row r="1847" spans="1:58" ht="15" customHeight="1">
      <c r="A1847" s="405"/>
      <c r="B1847" s="6"/>
      <c r="C1847" s="421" t="s">
        <v>6843</v>
      </c>
      <c r="D1847" s="668" t="str">
        <f t="shared" si="721"/>
        <v/>
      </c>
      <c r="E1847" s="669"/>
      <c r="F1847" s="670"/>
      <c r="G1847" s="763" t="str">
        <f t="shared" si="722"/>
        <v/>
      </c>
      <c r="H1847" s="669"/>
      <c r="I1847" s="669"/>
      <c r="J1847" s="669"/>
      <c r="K1847" s="669"/>
      <c r="L1847" s="670"/>
      <c r="M1847" s="112"/>
      <c r="N1847" s="112"/>
      <c r="O1847" s="112"/>
      <c r="P1847" s="112"/>
      <c r="Q1847" s="112"/>
      <c r="R1847" s="112"/>
      <c r="S1847" s="112"/>
      <c r="T1847" s="112"/>
      <c r="U1847" s="112"/>
      <c r="V1847" s="112"/>
      <c r="W1847" s="112"/>
      <c r="X1847" s="112"/>
      <c r="Y1847" s="112"/>
      <c r="Z1847" s="112"/>
      <c r="AA1847" s="112"/>
      <c r="AB1847" s="112"/>
      <c r="AC1847" s="112"/>
      <c r="AD1847" s="112"/>
      <c r="AE1847" s="93"/>
      <c r="AI1847">
        <f t="shared" si="697"/>
        <v>0</v>
      </c>
      <c r="AJ1847">
        <f t="shared" si="698"/>
        <v>0</v>
      </c>
      <c r="AK1847">
        <f t="shared" si="699"/>
        <v>0</v>
      </c>
      <c r="AL1847">
        <f t="shared" si="700"/>
        <v>0</v>
      </c>
      <c r="AM1847">
        <f t="shared" si="701"/>
        <v>0</v>
      </c>
      <c r="AN1847">
        <f t="shared" si="702"/>
        <v>0</v>
      </c>
      <c r="AO1847">
        <f t="shared" si="703"/>
        <v>0</v>
      </c>
      <c r="AP1847">
        <f t="shared" si="704"/>
        <v>0</v>
      </c>
      <c r="AQ1847">
        <f t="shared" si="705"/>
        <v>0</v>
      </c>
      <c r="AR1847">
        <f t="shared" si="706"/>
        <v>0</v>
      </c>
      <c r="AS1847">
        <f t="shared" si="707"/>
        <v>0</v>
      </c>
      <c r="AT1847">
        <f t="shared" si="708"/>
        <v>0</v>
      </c>
      <c r="AU1847">
        <f t="shared" si="709"/>
        <v>0</v>
      </c>
      <c r="AV1847">
        <f t="shared" si="710"/>
        <v>0</v>
      </c>
      <c r="AW1847">
        <f t="shared" si="711"/>
        <v>0</v>
      </c>
      <c r="AX1847">
        <f t="shared" si="712"/>
        <v>0</v>
      </c>
      <c r="AY1847">
        <f t="shared" si="713"/>
        <v>0</v>
      </c>
      <c r="AZ1847">
        <f t="shared" si="714"/>
        <v>0</v>
      </c>
      <c r="BA1847">
        <f t="shared" si="715"/>
        <v>0</v>
      </c>
      <c r="BB1847">
        <f t="shared" si="716"/>
        <v>0</v>
      </c>
      <c r="BC1847">
        <f t="shared" si="717"/>
        <v>0</v>
      </c>
      <c r="BD1847">
        <f t="shared" si="718"/>
        <v>0</v>
      </c>
      <c r="BE1847">
        <f t="shared" si="719"/>
        <v>0</v>
      </c>
      <c r="BF1847">
        <f t="shared" si="720"/>
        <v>0</v>
      </c>
    </row>
    <row r="1848" spans="1:58" ht="15" customHeight="1">
      <c r="A1848" s="405"/>
      <c r="B1848" s="6"/>
      <c r="C1848" s="421" t="s">
        <v>6844</v>
      </c>
      <c r="D1848" s="668" t="str">
        <f t="shared" si="721"/>
        <v/>
      </c>
      <c r="E1848" s="669"/>
      <c r="F1848" s="670"/>
      <c r="G1848" s="763" t="str">
        <f t="shared" si="722"/>
        <v/>
      </c>
      <c r="H1848" s="669"/>
      <c r="I1848" s="669"/>
      <c r="J1848" s="669"/>
      <c r="K1848" s="669"/>
      <c r="L1848" s="670"/>
      <c r="M1848" s="112"/>
      <c r="N1848" s="112"/>
      <c r="O1848" s="112"/>
      <c r="P1848" s="112"/>
      <c r="Q1848" s="112"/>
      <c r="R1848" s="112"/>
      <c r="S1848" s="112"/>
      <c r="T1848" s="112"/>
      <c r="U1848" s="112"/>
      <c r="V1848" s="112"/>
      <c r="W1848" s="112"/>
      <c r="X1848" s="112"/>
      <c r="Y1848" s="112"/>
      <c r="Z1848" s="112"/>
      <c r="AA1848" s="112"/>
      <c r="AB1848" s="112"/>
      <c r="AC1848" s="112"/>
      <c r="AD1848" s="112"/>
      <c r="AE1848" s="93"/>
      <c r="AI1848">
        <f t="shared" si="697"/>
        <v>0</v>
      </c>
      <c r="AJ1848">
        <f t="shared" si="698"/>
        <v>0</v>
      </c>
      <c r="AK1848">
        <f t="shared" si="699"/>
        <v>0</v>
      </c>
      <c r="AL1848">
        <f t="shared" si="700"/>
        <v>0</v>
      </c>
      <c r="AM1848">
        <f t="shared" si="701"/>
        <v>0</v>
      </c>
      <c r="AN1848">
        <f t="shared" si="702"/>
        <v>0</v>
      </c>
      <c r="AO1848">
        <f t="shared" si="703"/>
        <v>0</v>
      </c>
      <c r="AP1848">
        <f t="shared" si="704"/>
        <v>0</v>
      </c>
      <c r="AQ1848">
        <f t="shared" si="705"/>
        <v>0</v>
      </c>
      <c r="AR1848">
        <f t="shared" si="706"/>
        <v>0</v>
      </c>
      <c r="AS1848">
        <f t="shared" si="707"/>
        <v>0</v>
      </c>
      <c r="AT1848">
        <f t="shared" si="708"/>
        <v>0</v>
      </c>
      <c r="AU1848">
        <f t="shared" si="709"/>
        <v>0</v>
      </c>
      <c r="AV1848">
        <f t="shared" si="710"/>
        <v>0</v>
      </c>
      <c r="AW1848">
        <f t="shared" si="711"/>
        <v>0</v>
      </c>
      <c r="AX1848">
        <f t="shared" si="712"/>
        <v>0</v>
      </c>
      <c r="AY1848">
        <f t="shared" si="713"/>
        <v>0</v>
      </c>
      <c r="AZ1848">
        <f t="shared" si="714"/>
        <v>0</v>
      </c>
      <c r="BA1848">
        <f t="shared" si="715"/>
        <v>0</v>
      </c>
      <c r="BB1848">
        <f t="shared" si="716"/>
        <v>0</v>
      </c>
      <c r="BC1848">
        <f t="shared" si="717"/>
        <v>0</v>
      </c>
      <c r="BD1848">
        <f t="shared" si="718"/>
        <v>0</v>
      </c>
      <c r="BE1848">
        <f t="shared" si="719"/>
        <v>0</v>
      </c>
      <c r="BF1848">
        <f t="shared" si="720"/>
        <v>0</v>
      </c>
    </row>
    <row r="1849" spans="1:58" ht="15" customHeight="1">
      <c r="A1849" s="405"/>
      <c r="B1849" s="6"/>
      <c r="C1849" s="421" t="s">
        <v>6845</v>
      </c>
      <c r="D1849" s="668" t="str">
        <f t="shared" si="721"/>
        <v/>
      </c>
      <c r="E1849" s="669"/>
      <c r="F1849" s="670"/>
      <c r="G1849" s="763" t="str">
        <f t="shared" si="722"/>
        <v/>
      </c>
      <c r="H1849" s="669"/>
      <c r="I1849" s="669"/>
      <c r="J1849" s="669"/>
      <c r="K1849" s="669"/>
      <c r="L1849" s="670"/>
      <c r="M1849" s="112"/>
      <c r="N1849" s="112"/>
      <c r="O1849" s="112"/>
      <c r="P1849" s="112"/>
      <c r="Q1849" s="112"/>
      <c r="R1849" s="112"/>
      <c r="S1849" s="112"/>
      <c r="T1849" s="112"/>
      <c r="U1849" s="112"/>
      <c r="V1849" s="112"/>
      <c r="W1849" s="112"/>
      <c r="X1849" s="112"/>
      <c r="Y1849" s="112"/>
      <c r="Z1849" s="112"/>
      <c r="AA1849" s="112"/>
      <c r="AB1849" s="112"/>
      <c r="AC1849" s="112"/>
      <c r="AD1849" s="112"/>
      <c r="AE1849" s="93"/>
      <c r="AI1849">
        <f t="shared" si="697"/>
        <v>0</v>
      </c>
      <c r="AJ1849">
        <f t="shared" si="698"/>
        <v>0</v>
      </c>
      <c r="AK1849">
        <f t="shared" si="699"/>
        <v>0</v>
      </c>
      <c r="AL1849">
        <f t="shared" si="700"/>
        <v>0</v>
      </c>
      <c r="AM1849">
        <f t="shared" si="701"/>
        <v>0</v>
      </c>
      <c r="AN1849">
        <f t="shared" si="702"/>
        <v>0</v>
      </c>
      <c r="AO1849">
        <f t="shared" si="703"/>
        <v>0</v>
      </c>
      <c r="AP1849">
        <f t="shared" si="704"/>
        <v>0</v>
      </c>
      <c r="AQ1849">
        <f t="shared" si="705"/>
        <v>0</v>
      </c>
      <c r="AR1849">
        <f t="shared" si="706"/>
        <v>0</v>
      </c>
      <c r="AS1849">
        <f t="shared" si="707"/>
        <v>0</v>
      </c>
      <c r="AT1849">
        <f t="shared" si="708"/>
        <v>0</v>
      </c>
      <c r="AU1849">
        <f t="shared" si="709"/>
        <v>0</v>
      </c>
      <c r="AV1849">
        <f t="shared" si="710"/>
        <v>0</v>
      </c>
      <c r="AW1849">
        <f t="shared" si="711"/>
        <v>0</v>
      </c>
      <c r="AX1849">
        <f t="shared" si="712"/>
        <v>0</v>
      </c>
      <c r="AY1849">
        <f t="shared" si="713"/>
        <v>0</v>
      </c>
      <c r="AZ1849">
        <f t="shared" si="714"/>
        <v>0</v>
      </c>
      <c r="BA1849">
        <f t="shared" si="715"/>
        <v>0</v>
      </c>
      <c r="BB1849">
        <f t="shared" si="716"/>
        <v>0</v>
      </c>
      <c r="BC1849">
        <f t="shared" si="717"/>
        <v>0</v>
      </c>
      <c r="BD1849">
        <f t="shared" si="718"/>
        <v>0</v>
      </c>
      <c r="BE1849">
        <f t="shared" si="719"/>
        <v>0</v>
      </c>
      <c r="BF1849">
        <f t="shared" si="720"/>
        <v>0</v>
      </c>
    </row>
    <row r="1850" spans="1:58" ht="15" customHeight="1">
      <c r="A1850" s="405"/>
      <c r="B1850" s="6"/>
      <c r="C1850" s="421" t="s">
        <v>6846</v>
      </c>
      <c r="D1850" s="668" t="str">
        <f t="shared" si="721"/>
        <v/>
      </c>
      <c r="E1850" s="669"/>
      <c r="F1850" s="670"/>
      <c r="G1850" s="763" t="str">
        <f t="shared" si="722"/>
        <v/>
      </c>
      <c r="H1850" s="669"/>
      <c r="I1850" s="669"/>
      <c r="J1850" s="669"/>
      <c r="K1850" s="669"/>
      <c r="L1850" s="670"/>
      <c r="M1850" s="112"/>
      <c r="N1850" s="112"/>
      <c r="O1850" s="112"/>
      <c r="P1850" s="112"/>
      <c r="Q1850" s="112"/>
      <c r="R1850" s="112"/>
      <c r="S1850" s="112"/>
      <c r="T1850" s="112"/>
      <c r="U1850" s="112"/>
      <c r="V1850" s="112"/>
      <c r="W1850" s="112"/>
      <c r="X1850" s="112"/>
      <c r="Y1850" s="112"/>
      <c r="Z1850" s="112"/>
      <c r="AA1850" s="112"/>
      <c r="AB1850" s="112"/>
      <c r="AC1850" s="112"/>
      <c r="AD1850" s="112"/>
      <c r="AE1850" s="93"/>
      <c r="AI1850">
        <f t="shared" si="697"/>
        <v>0</v>
      </c>
      <c r="AJ1850">
        <f t="shared" si="698"/>
        <v>0</v>
      </c>
      <c r="AK1850">
        <f t="shared" si="699"/>
        <v>0</v>
      </c>
      <c r="AL1850">
        <f t="shared" si="700"/>
        <v>0</v>
      </c>
      <c r="AM1850">
        <f t="shared" si="701"/>
        <v>0</v>
      </c>
      <c r="AN1850">
        <f t="shared" si="702"/>
        <v>0</v>
      </c>
      <c r="AO1850">
        <f t="shared" si="703"/>
        <v>0</v>
      </c>
      <c r="AP1850">
        <f t="shared" si="704"/>
        <v>0</v>
      </c>
      <c r="AQ1850">
        <f t="shared" si="705"/>
        <v>0</v>
      </c>
      <c r="AR1850">
        <f t="shared" si="706"/>
        <v>0</v>
      </c>
      <c r="AS1850">
        <f t="shared" si="707"/>
        <v>0</v>
      </c>
      <c r="AT1850">
        <f t="shared" si="708"/>
        <v>0</v>
      </c>
      <c r="AU1850">
        <f t="shared" si="709"/>
        <v>0</v>
      </c>
      <c r="AV1850">
        <f t="shared" si="710"/>
        <v>0</v>
      </c>
      <c r="AW1850">
        <f t="shared" si="711"/>
        <v>0</v>
      </c>
      <c r="AX1850">
        <f t="shared" si="712"/>
        <v>0</v>
      </c>
      <c r="AY1850">
        <f t="shared" si="713"/>
        <v>0</v>
      </c>
      <c r="AZ1850">
        <f t="shared" si="714"/>
        <v>0</v>
      </c>
      <c r="BA1850">
        <f t="shared" si="715"/>
        <v>0</v>
      </c>
      <c r="BB1850">
        <f t="shared" si="716"/>
        <v>0</v>
      </c>
      <c r="BC1850">
        <f t="shared" si="717"/>
        <v>0</v>
      </c>
      <c r="BD1850">
        <f t="shared" si="718"/>
        <v>0</v>
      </c>
      <c r="BE1850">
        <f t="shared" si="719"/>
        <v>0</v>
      </c>
      <c r="BF1850">
        <f t="shared" si="720"/>
        <v>0</v>
      </c>
    </row>
    <row r="1851" spans="1:58" ht="15" customHeight="1">
      <c r="A1851" s="405"/>
      <c r="B1851" s="6"/>
      <c r="C1851" s="421" t="s">
        <v>6847</v>
      </c>
      <c r="D1851" s="668" t="str">
        <f t="shared" si="721"/>
        <v/>
      </c>
      <c r="E1851" s="669"/>
      <c r="F1851" s="670"/>
      <c r="G1851" s="763" t="str">
        <f t="shared" si="722"/>
        <v/>
      </c>
      <c r="H1851" s="669"/>
      <c r="I1851" s="669"/>
      <c r="J1851" s="669"/>
      <c r="K1851" s="669"/>
      <c r="L1851" s="670"/>
      <c r="M1851" s="112"/>
      <c r="N1851" s="112"/>
      <c r="O1851" s="112"/>
      <c r="P1851" s="112"/>
      <c r="Q1851" s="112"/>
      <c r="R1851" s="112"/>
      <c r="S1851" s="112"/>
      <c r="T1851" s="112"/>
      <c r="U1851" s="112"/>
      <c r="V1851" s="112"/>
      <c r="W1851" s="112"/>
      <c r="X1851" s="112"/>
      <c r="Y1851" s="112"/>
      <c r="Z1851" s="112"/>
      <c r="AA1851" s="112"/>
      <c r="AB1851" s="112"/>
      <c r="AC1851" s="112"/>
      <c r="AD1851" s="112"/>
      <c r="AE1851" s="93"/>
      <c r="AI1851">
        <f t="shared" si="697"/>
        <v>0</v>
      </c>
      <c r="AJ1851">
        <f t="shared" si="698"/>
        <v>0</v>
      </c>
      <c r="AK1851">
        <f t="shared" si="699"/>
        <v>0</v>
      </c>
      <c r="AL1851">
        <f t="shared" si="700"/>
        <v>0</v>
      </c>
      <c r="AM1851">
        <f t="shared" si="701"/>
        <v>0</v>
      </c>
      <c r="AN1851">
        <f t="shared" si="702"/>
        <v>0</v>
      </c>
      <c r="AO1851">
        <f t="shared" si="703"/>
        <v>0</v>
      </c>
      <c r="AP1851">
        <f t="shared" si="704"/>
        <v>0</v>
      </c>
      <c r="AQ1851">
        <f t="shared" si="705"/>
        <v>0</v>
      </c>
      <c r="AR1851">
        <f t="shared" si="706"/>
        <v>0</v>
      </c>
      <c r="AS1851">
        <f t="shared" si="707"/>
        <v>0</v>
      </c>
      <c r="AT1851">
        <f t="shared" si="708"/>
        <v>0</v>
      </c>
      <c r="AU1851">
        <f t="shared" si="709"/>
        <v>0</v>
      </c>
      <c r="AV1851">
        <f t="shared" si="710"/>
        <v>0</v>
      </c>
      <c r="AW1851">
        <f t="shared" si="711"/>
        <v>0</v>
      </c>
      <c r="AX1851">
        <f t="shared" si="712"/>
        <v>0</v>
      </c>
      <c r="AY1851">
        <f t="shared" si="713"/>
        <v>0</v>
      </c>
      <c r="AZ1851">
        <f t="shared" si="714"/>
        <v>0</v>
      </c>
      <c r="BA1851">
        <f t="shared" si="715"/>
        <v>0</v>
      </c>
      <c r="BB1851">
        <f t="shared" si="716"/>
        <v>0</v>
      </c>
      <c r="BC1851">
        <f t="shared" si="717"/>
        <v>0</v>
      </c>
      <c r="BD1851">
        <f t="shared" si="718"/>
        <v>0</v>
      </c>
      <c r="BE1851">
        <f t="shared" si="719"/>
        <v>0</v>
      </c>
      <c r="BF1851">
        <f t="shared" si="720"/>
        <v>0</v>
      </c>
    </row>
    <row r="1852" spans="1:58" ht="15" customHeight="1">
      <c r="A1852" s="405"/>
      <c r="B1852" s="6"/>
      <c r="C1852" s="421" t="s">
        <v>6848</v>
      </c>
      <c r="D1852" s="668" t="str">
        <f t="shared" si="721"/>
        <v/>
      </c>
      <c r="E1852" s="669"/>
      <c r="F1852" s="670"/>
      <c r="G1852" s="763" t="str">
        <f t="shared" si="722"/>
        <v/>
      </c>
      <c r="H1852" s="669"/>
      <c r="I1852" s="669"/>
      <c r="J1852" s="669"/>
      <c r="K1852" s="669"/>
      <c r="L1852" s="670"/>
      <c r="M1852" s="112"/>
      <c r="N1852" s="112"/>
      <c r="O1852" s="112"/>
      <c r="P1852" s="112"/>
      <c r="Q1852" s="112"/>
      <c r="R1852" s="112"/>
      <c r="S1852" s="112"/>
      <c r="T1852" s="112"/>
      <c r="U1852" s="112"/>
      <c r="V1852" s="112"/>
      <c r="W1852" s="112"/>
      <c r="X1852" s="112"/>
      <c r="Y1852" s="112"/>
      <c r="Z1852" s="112"/>
      <c r="AA1852" s="112"/>
      <c r="AB1852" s="112"/>
      <c r="AC1852" s="112"/>
      <c r="AD1852" s="112"/>
      <c r="AE1852" s="93"/>
      <c r="AI1852">
        <f t="shared" si="697"/>
        <v>0</v>
      </c>
      <c r="AJ1852">
        <f t="shared" si="698"/>
        <v>0</v>
      </c>
      <c r="AK1852">
        <f t="shared" si="699"/>
        <v>0</v>
      </c>
      <c r="AL1852">
        <f t="shared" si="700"/>
        <v>0</v>
      </c>
      <c r="AM1852">
        <f t="shared" si="701"/>
        <v>0</v>
      </c>
      <c r="AN1852">
        <f t="shared" si="702"/>
        <v>0</v>
      </c>
      <c r="AO1852">
        <f t="shared" si="703"/>
        <v>0</v>
      </c>
      <c r="AP1852">
        <f t="shared" si="704"/>
        <v>0</v>
      </c>
      <c r="AQ1852">
        <f t="shared" si="705"/>
        <v>0</v>
      </c>
      <c r="AR1852">
        <f t="shared" si="706"/>
        <v>0</v>
      </c>
      <c r="AS1852">
        <f t="shared" si="707"/>
        <v>0</v>
      </c>
      <c r="AT1852">
        <f t="shared" si="708"/>
        <v>0</v>
      </c>
      <c r="AU1852">
        <f t="shared" si="709"/>
        <v>0</v>
      </c>
      <c r="AV1852">
        <f t="shared" si="710"/>
        <v>0</v>
      </c>
      <c r="AW1852">
        <f t="shared" si="711"/>
        <v>0</v>
      </c>
      <c r="AX1852">
        <f t="shared" si="712"/>
        <v>0</v>
      </c>
      <c r="AY1852">
        <f t="shared" si="713"/>
        <v>0</v>
      </c>
      <c r="AZ1852">
        <f t="shared" si="714"/>
        <v>0</v>
      </c>
      <c r="BA1852">
        <f t="shared" si="715"/>
        <v>0</v>
      </c>
      <c r="BB1852">
        <f t="shared" si="716"/>
        <v>0</v>
      </c>
      <c r="BC1852">
        <f t="shared" si="717"/>
        <v>0</v>
      </c>
      <c r="BD1852">
        <f t="shared" si="718"/>
        <v>0</v>
      </c>
      <c r="BE1852">
        <f t="shared" si="719"/>
        <v>0</v>
      </c>
      <c r="BF1852">
        <f t="shared" si="720"/>
        <v>0</v>
      </c>
    </row>
    <row r="1853" spans="1:58" ht="15" customHeight="1">
      <c r="A1853" s="405"/>
      <c r="B1853" s="6"/>
      <c r="C1853" s="421" t="s">
        <v>6849</v>
      </c>
      <c r="D1853" s="668" t="str">
        <f t="shared" si="721"/>
        <v/>
      </c>
      <c r="E1853" s="669"/>
      <c r="F1853" s="670"/>
      <c r="G1853" s="763" t="str">
        <f t="shared" si="722"/>
        <v/>
      </c>
      <c r="H1853" s="669"/>
      <c r="I1853" s="669"/>
      <c r="J1853" s="669"/>
      <c r="K1853" s="669"/>
      <c r="L1853" s="670"/>
      <c r="M1853" s="112"/>
      <c r="N1853" s="112"/>
      <c r="O1853" s="112"/>
      <c r="P1853" s="112"/>
      <c r="Q1853" s="112"/>
      <c r="R1853" s="112"/>
      <c r="S1853" s="112"/>
      <c r="T1853" s="112"/>
      <c r="U1853" s="112"/>
      <c r="V1853" s="112"/>
      <c r="W1853" s="112"/>
      <c r="X1853" s="112"/>
      <c r="Y1853" s="112"/>
      <c r="Z1853" s="112"/>
      <c r="AA1853" s="112"/>
      <c r="AB1853" s="112"/>
      <c r="AC1853" s="112"/>
      <c r="AD1853" s="112"/>
      <c r="AE1853" s="93"/>
      <c r="AI1853">
        <f t="shared" si="697"/>
        <v>0</v>
      </c>
      <c r="AJ1853">
        <f t="shared" si="698"/>
        <v>0</v>
      </c>
      <c r="AK1853">
        <f t="shared" si="699"/>
        <v>0</v>
      </c>
      <c r="AL1853">
        <f t="shared" si="700"/>
        <v>0</v>
      </c>
      <c r="AM1853">
        <f t="shared" si="701"/>
        <v>0</v>
      </c>
      <c r="AN1853">
        <f t="shared" si="702"/>
        <v>0</v>
      </c>
      <c r="AO1853">
        <f t="shared" si="703"/>
        <v>0</v>
      </c>
      <c r="AP1853">
        <f t="shared" si="704"/>
        <v>0</v>
      </c>
      <c r="AQ1853">
        <f t="shared" si="705"/>
        <v>0</v>
      </c>
      <c r="AR1853">
        <f t="shared" si="706"/>
        <v>0</v>
      </c>
      <c r="AS1853">
        <f t="shared" si="707"/>
        <v>0</v>
      </c>
      <c r="AT1853">
        <f t="shared" si="708"/>
        <v>0</v>
      </c>
      <c r="AU1853">
        <f t="shared" si="709"/>
        <v>0</v>
      </c>
      <c r="AV1853">
        <f t="shared" si="710"/>
        <v>0</v>
      </c>
      <c r="AW1853">
        <f t="shared" si="711"/>
        <v>0</v>
      </c>
      <c r="AX1853">
        <f t="shared" si="712"/>
        <v>0</v>
      </c>
      <c r="AY1853">
        <f t="shared" si="713"/>
        <v>0</v>
      </c>
      <c r="AZ1853">
        <f t="shared" si="714"/>
        <v>0</v>
      </c>
      <c r="BA1853">
        <f t="shared" si="715"/>
        <v>0</v>
      </c>
      <c r="BB1853">
        <f t="shared" si="716"/>
        <v>0</v>
      </c>
      <c r="BC1853">
        <f t="shared" si="717"/>
        <v>0</v>
      </c>
      <c r="BD1853">
        <f t="shared" si="718"/>
        <v>0</v>
      </c>
      <c r="BE1853">
        <f t="shared" si="719"/>
        <v>0</v>
      </c>
      <c r="BF1853">
        <f t="shared" si="720"/>
        <v>0</v>
      </c>
    </row>
    <row r="1854" spans="1:58" ht="15" customHeight="1">
      <c r="A1854" s="405"/>
      <c r="B1854" s="6"/>
      <c r="C1854" s="421" t="s">
        <v>6850</v>
      </c>
      <c r="D1854" s="668" t="str">
        <f t="shared" si="721"/>
        <v/>
      </c>
      <c r="E1854" s="669"/>
      <c r="F1854" s="670"/>
      <c r="G1854" s="763" t="str">
        <f t="shared" si="722"/>
        <v/>
      </c>
      <c r="H1854" s="669"/>
      <c r="I1854" s="669"/>
      <c r="J1854" s="669"/>
      <c r="K1854" s="669"/>
      <c r="L1854" s="670"/>
      <c r="M1854" s="112"/>
      <c r="N1854" s="112"/>
      <c r="O1854" s="112"/>
      <c r="P1854" s="112"/>
      <c r="Q1854" s="112"/>
      <c r="R1854" s="112"/>
      <c r="S1854" s="112"/>
      <c r="T1854" s="112"/>
      <c r="U1854" s="112"/>
      <c r="V1854" s="112"/>
      <c r="W1854" s="112"/>
      <c r="X1854" s="112"/>
      <c r="Y1854" s="112"/>
      <c r="Z1854" s="112"/>
      <c r="AA1854" s="112"/>
      <c r="AB1854" s="112"/>
      <c r="AC1854" s="112"/>
      <c r="AD1854" s="112"/>
      <c r="AE1854" s="93"/>
      <c r="AI1854">
        <f t="shared" si="697"/>
        <v>0</v>
      </c>
      <c r="AJ1854">
        <f t="shared" si="698"/>
        <v>0</v>
      </c>
      <c r="AK1854">
        <f t="shared" si="699"/>
        <v>0</v>
      </c>
      <c r="AL1854">
        <f t="shared" si="700"/>
        <v>0</v>
      </c>
      <c r="AM1854">
        <f t="shared" si="701"/>
        <v>0</v>
      </c>
      <c r="AN1854">
        <f t="shared" si="702"/>
        <v>0</v>
      </c>
      <c r="AO1854">
        <f t="shared" si="703"/>
        <v>0</v>
      </c>
      <c r="AP1854">
        <f t="shared" si="704"/>
        <v>0</v>
      </c>
      <c r="AQ1854">
        <f t="shared" si="705"/>
        <v>0</v>
      </c>
      <c r="AR1854">
        <f t="shared" si="706"/>
        <v>0</v>
      </c>
      <c r="AS1854">
        <f t="shared" si="707"/>
        <v>0</v>
      </c>
      <c r="AT1854">
        <f t="shared" si="708"/>
        <v>0</v>
      </c>
      <c r="AU1854">
        <f t="shared" si="709"/>
        <v>0</v>
      </c>
      <c r="AV1854">
        <f t="shared" si="710"/>
        <v>0</v>
      </c>
      <c r="AW1854">
        <f t="shared" si="711"/>
        <v>0</v>
      </c>
      <c r="AX1854">
        <f t="shared" si="712"/>
        <v>0</v>
      </c>
      <c r="AY1854">
        <f t="shared" si="713"/>
        <v>0</v>
      </c>
      <c r="AZ1854">
        <f t="shared" si="714"/>
        <v>0</v>
      </c>
      <c r="BA1854">
        <f t="shared" si="715"/>
        <v>0</v>
      </c>
      <c r="BB1854">
        <f t="shared" si="716"/>
        <v>0</v>
      </c>
      <c r="BC1854">
        <f t="shared" si="717"/>
        <v>0</v>
      </c>
      <c r="BD1854">
        <f t="shared" si="718"/>
        <v>0</v>
      </c>
      <c r="BE1854">
        <f t="shared" si="719"/>
        <v>0</v>
      </c>
      <c r="BF1854">
        <f t="shared" si="720"/>
        <v>0</v>
      </c>
    </row>
    <row r="1855" spans="1:58" ht="15" customHeight="1">
      <c r="A1855" s="405"/>
      <c r="B1855" s="6"/>
      <c r="C1855" s="421" t="s">
        <v>6851</v>
      </c>
      <c r="D1855" s="668" t="str">
        <f t="shared" si="721"/>
        <v/>
      </c>
      <c r="E1855" s="669"/>
      <c r="F1855" s="670"/>
      <c r="G1855" s="763" t="str">
        <f t="shared" si="722"/>
        <v/>
      </c>
      <c r="H1855" s="669"/>
      <c r="I1855" s="669"/>
      <c r="J1855" s="669"/>
      <c r="K1855" s="669"/>
      <c r="L1855" s="670"/>
      <c r="M1855" s="112"/>
      <c r="N1855" s="112"/>
      <c r="O1855" s="112"/>
      <c r="P1855" s="112"/>
      <c r="Q1855" s="112"/>
      <c r="R1855" s="112"/>
      <c r="S1855" s="112"/>
      <c r="T1855" s="112"/>
      <c r="U1855" s="112"/>
      <c r="V1855" s="112"/>
      <c r="W1855" s="112"/>
      <c r="X1855" s="112"/>
      <c r="Y1855" s="112"/>
      <c r="Z1855" s="112"/>
      <c r="AA1855" s="112"/>
      <c r="AB1855" s="112"/>
      <c r="AC1855" s="112"/>
      <c r="AD1855" s="112"/>
      <c r="AE1855" s="93"/>
      <c r="AI1855">
        <f t="shared" si="697"/>
        <v>0</v>
      </c>
      <c r="AJ1855">
        <f t="shared" si="698"/>
        <v>0</v>
      </c>
      <c r="AK1855">
        <f t="shared" si="699"/>
        <v>0</v>
      </c>
      <c r="AL1855">
        <f t="shared" si="700"/>
        <v>0</v>
      </c>
      <c r="AM1855">
        <f t="shared" si="701"/>
        <v>0</v>
      </c>
      <c r="AN1855">
        <f t="shared" si="702"/>
        <v>0</v>
      </c>
      <c r="AO1855">
        <f t="shared" si="703"/>
        <v>0</v>
      </c>
      <c r="AP1855">
        <f t="shared" si="704"/>
        <v>0</v>
      </c>
      <c r="AQ1855">
        <f t="shared" si="705"/>
        <v>0</v>
      </c>
      <c r="AR1855">
        <f t="shared" si="706"/>
        <v>0</v>
      </c>
      <c r="AS1855">
        <f t="shared" si="707"/>
        <v>0</v>
      </c>
      <c r="AT1855">
        <f t="shared" si="708"/>
        <v>0</v>
      </c>
      <c r="AU1855">
        <f t="shared" si="709"/>
        <v>0</v>
      </c>
      <c r="AV1855">
        <f t="shared" si="710"/>
        <v>0</v>
      </c>
      <c r="AW1855">
        <f t="shared" si="711"/>
        <v>0</v>
      </c>
      <c r="AX1855">
        <f t="shared" si="712"/>
        <v>0</v>
      </c>
      <c r="AY1855">
        <f t="shared" si="713"/>
        <v>0</v>
      </c>
      <c r="AZ1855">
        <f t="shared" si="714"/>
        <v>0</v>
      </c>
      <c r="BA1855">
        <f t="shared" si="715"/>
        <v>0</v>
      </c>
      <c r="BB1855">
        <f t="shared" si="716"/>
        <v>0</v>
      </c>
      <c r="BC1855">
        <f t="shared" si="717"/>
        <v>0</v>
      </c>
      <c r="BD1855">
        <f t="shared" si="718"/>
        <v>0</v>
      </c>
      <c r="BE1855">
        <f t="shared" si="719"/>
        <v>0</v>
      </c>
      <c r="BF1855">
        <f t="shared" si="720"/>
        <v>0</v>
      </c>
    </row>
    <row r="1856" spans="1:58" ht="15" customHeight="1">
      <c r="A1856" s="405"/>
      <c r="B1856" s="6"/>
      <c r="C1856" s="421" t="s">
        <v>6852</v>
      </c>
      <c r="D1856" s="668" t="str">
        <f t="shared" si="721"/>
        <v/>
      </c>
      <c r="E1856" s="669"/>
      <c r="F1856" s="670"/>
      <c r="G1856" s="763" t="str">
        <f t="shared" si="722"/>
        <v/>
      </c>
      <c r="H1856" s="669"/>
      <c r="I1856" s="669"/>
      <c r="J1856" s="669"/>
      <c r="K1856" s="669"/>
      <c r="L1856" s="670"/>
      <c r="M1856" s="112"/>
      <c r="N1856" s="112"/>
      <c r="O1856" s="112"/>
      <c r="P1856" s="112"/>
      <c r="Q1856" s="112"/>
      <c r="R1856" s="112"/>
      <c r="S1856" s="112"/>
      <c r="T1856" s="112"/>
      <c r="U1856" s="112"/>
      <c r="V1856" s="112"/>
      <c r="W1856" s="112"/>
      <c r="X1856" s="112"/>
      <c r="Y1856" s="112"/>
      <c r="Z1856" s="112"/>
      <c r="AA1856" s="112"/>
      <c r="AB1856" s="112"/>
      <c r="AC1856" s="112"/>
      <c r="AD1856" s="112"/>
      <c r="AE1856" s="93"/>
      <c r="AI1856">
        <f t="shared" si="697"/>
        <v>0</v>
      </c>
      <c r="AJ1856">
        <f t="shared" si="698"/>
        <v>0</v>
      </c>
      <c r="AK1856">
        <f t="shared" si="699"/>
        <v>0</v>
      </c>
      <c r="AL1856">
        <f t="shared" si="700"/>
        <v>0</v>
      </c>
      <c r="AM1856">
        <f t="shared" si="701"/>
        <v>0</v>
      </c>
      <c r="AN1856">
        <f t="shared" si="702"/>
        <v>0</v>
      </c>
      <c r="AO1856">
        <f t="shared" si="703"/>
        <v>0</v>
      </c>
      <c r="AP1856">
        <f t="shared" si="704"/>
        <v>0</v>
      </c>
      <c r="AQ1856">
        <f t="shared" si="705"/>
        <v>0</v>
      </c>
      <c r="AR1856">
        <f t="shared" si="706"/>
        <v>0</v>
      </c>
      <c r="AS1856">
        <f t="shared" si="707"/>
        <v>0</v>
      </c>
      <c r="AT1856">
        <f t="shared" si="708"/>
        <v>0</v>
      </c>
      <c r="AU1856">
        <f t="shared" si="709"/>
        <v>0</v>
      </c>
      <c r="AV1856">
        <f t="shared" si="710"/>
        <v>0</v>
      </c>
      <c r="AW1856">
        <f t="shared" si="711"/>
        <v>0</v>
      </c>
      <c r="AX1856">
        <f t="shared" si="712"/>
        <v>0</v>
      </c>
      <c r="AY1856">
        <f t="shared" si="713"/>
        <v>0</v>
      </c>
      <c r="AZ1856">
        <f t="shared" si="714"/>
        <v>0</v>
      </c>
      <c r="BA1856">
        <f t="shared" si="715"/>
        <v>0</v>
      </c>
      <c r="BB1856">
        <f t="shared" si="716"/>
        <v>0</v>
      </c>
      <c r="BC1856">
        <f t="shared" si="717"/>
        <v>0</v>
      </c>
      <c r="BD1856">
        <f t="shared" si="718"/>
        <v>0</v>
      </c>
      <c r="BE1856">
        <f t="shared" si="719"/>
        <v>0</v>
      </c>
      <c r="BF1856">
        <f t="shared" si="720"/>
        <v>0</v>
      </c>
    </row>
    <row r="1857" spans="1:58" ht="15" customHeight="1">
      <c r="A1857" s="405"/>
      <c r="B1857" s="6"/>
      <c r="C1857" s="421" t="s">
        <v>6853</v>
      </c>
      <c r="D1857" s="668" t="str">
        <f t="shared" si="721"/>
        <v/>
      </c>
      <c r="E1857" s="669"/>
      <c r="F1857" s="670"/>
      <c r="G1857" s="763" t="str">
        <f t="shared" si="722"/>
        <v/>
      </c>
      <c r="H1857" s="669"/>
      <c r="I1857" s="669"/>
      <c r="J1857" s="669"/>
      <c r="K1857" s="669"/>
      <c r="L1857" s="670"/>
      <c r="M1857" s="112"/>
      <c r="N1857" s="112"/>
      <c r="O1857" s="112"/>
      <c r="P1857" s="112"/>
      <c r="Q1857" s="112"/>
      <c r="R1857" s="112"/>
      <c r="S1857" s="112"/>
      <c r="T1857" s="112"/>
      <c r="U1857" s="112"/>
      <c r="V1857" s="112"/>
      <c r="W1857" s="112"/>
      <c r="X1857" s="112"/>
      <c r="Y1857" s="112"/>
      <c r="Z1857" s="112"/>
      <c r="AA1857" s="112"/>
      <c r="AB1857" s="112"/>
      <c r="AC1857" s="112"/>
      <c r="AD1857" s="112"/>
      <c r="AE1857" s="93"/>
      <c r="AI1857">
        <f t="shared" si="697"/>
        <v>0</v>
      </c>
      <c r="AJ1857">
        <f t="shared" si="698"/>
        <v>0</v>
      </c>
      <c r="AK1857">
        <f t="shared" si="699"/>
        <v>0</v>
      </c>
      <c r="AL1857">
        <f t="shared" si="700"/>
        <v>0</v>
      </c>
      <c r="AM1857">
        <f t="shared" si="701"/>
        <v>0</v>
      </c>
      <c r="AN1857">
        <f t="shared" si="702"/>
        <v>0</v>
      </c>
      <c r="AO1857">
        <f t="shared" si="703"/>
        <v>0</v>
      </c>
      <c r="AP1857">
        <f t="shared" si="704"/>
        <v>0</v>
      </c>
      <c r="AQ1857">
        <f t="shared" si="705"/>
        <v>0</v>
      </c>
      <c r="AR1857">
        <f t="shared" si="706"/>
        <v>0</v>
      </c>
      <c r="AS1857">
        <f t="shared" si="707"/>
        <v>0</v>
      </c>
      <c r="AT1857">
        <f t="shared" si="708"/>
        <v>0</v>
      </c>
      <c r="AU1857">
        <f t="shared" si="709"/>
        <v>0</v>
      </c>
      <c r="AV1857">
        <f t="shared" si="710"/>
        <v>0</v>
      </c>
      <c r="AW1857">
        <f t="shared" si="711"/>
        <v>0</v>
      </c>
      <c r="AX1857">
        <f t="shared" si="712"/>
        <v>0</v>
      </c>
      <c r="AY1857">
        <f t="shared" si="713"/>
        <v>0</v>
      </c>
      <c r="AZ1857">
        <f t="shared" si="714"/>
        <v>0</v>
      </c>
      <c r="BA1857">
        <f t="shared" si="715"/>
        <v>0</v>
      </c>
      <c r="BB1857">
        <f t="shared" si="716"/>
        <v>0</v>
      </c>
      <c r="BC1857">
        <f t="shared" si="717"/>
        <v>0</v>
      </c>
      <c r="BD1857">
        <f t="shared" si="718"/>
        <v>0</v>
      </c>
      <c r="BE1857">
        <f t="shared" si="719"/>
        <v>0</v>
      </c>
      <c r="BF1857">
        <f t="shared" si="720"/>
        <v>0</v>
      </c>
    </row>
    <row r="1858" spans="1:58" ht="15" customHeight="1">
      <c r="A1858" s="405"/>
      <c r="B1858" s="6"/>
      <c r="C1858" s="421" t="s">
        <v>6854</v>
      </c>
      <c r="D1858" s="668" t="str">
        <f t="shared" si="721"/>
        <v/>
      </c>
      <c r="E1858" s="669"/>
      <c r="F1858" s="670"/>
      <c r="G1858" s="763" t="str">
        <f t="shared" si="722"/>
        <v/>
      </c>
      <c r="H1858" s="669"/>
      <c r="I1858" s="669"/>
      <c r="J1858" s="669"/>
      <c r="K1858" s="669"/>
      <c r="L1858" s="670"/>
      <c r="M1858" s="112"/>
      <c r="N1858" s="112"/>
      <c r="O1858" s="112"/>
      <c r="P1858" s="112"/>
      <c r="Q1858" s="112"/>
      <c r="R1858" s="112"/>
      <c r="S1858" s="112"/>
      <c r="T1858" s="112"/>
      <c r="U1858" s="112"/>
      <c r="V1858" s="112"/>
      <c r="W1858" s="112"/>
      <c r="X1858" s="112"/>
      <c r="Y1858" s="112"/>
      <c r="Z1858" s="112"/>
      <c r="AA1858" s="112"/>
      <c r="AB1858" s="112"/>
      <c r="AC1858" s="112"/>
      <c r="AD1858" s="112"/>
      <c r="AE1858" s="93"/>
      <c r="AI1858">
        <f t="shared" si="697"/>
        <v>0</v>
      </c>
      <c r="AJ1858">
        <f t="shared" si="698"/>
        <v>0</v>
      </c>
      <c r="AK1858">
        <f t="shared" si="699"/>
        <v>0</v>
      </c>
      <c r="AL1858">
        <f t="shared" si="700"/>
        <v>0</v>
      </c>
      <c r="AM1858">
        <f t="shared" si="701"/>
        <v>0</v>
      </c>
      <c r="AN1858">
        <f t="shared" si="702"/>
        <v>0</v>
      </c>
      <c r="AO1858">
        <f t="shared" si="703"/>
        <v>0</v>
      </c>
      <c r="AP1858">
        <f t="shared" si="704"/>
        <v>0</v>
      </c>
      <c r="AQ1858">
        <f t="shared" si="705"/>
        <v>0</v>
      </c>
      <c r="AR1858">
        <f t="shared" si="706"/>
        <v>0</v>
      </c>
      <c r="AS1858">
        <f t="shared" si="707"/>
        <v>0</v>
      </c>
      <c r="AT1858">
        <f t="shared" si="708"/>
        <v>0</v>
      </c>
      <c r="AU1858">
        <f t="shared" si="709"/>
        <v>0</v>
      </c>
      <c r="AV1858">
        <f t="shared" si="710"/>
        <v>0</v>
      </c>
      <c r="AW1858">
        <f t="shared" si="711"/>
        <v>0</v>
      </c>
      <c r="AX1858">
        <f t="shared" si="712"/>
        <v>0</v>
      </c>
      <c r="AY1858">
        <f t="shared" si="713"/>
        <v>0</v>
      </c>
      <c r="AZ1858">
        <f t="shared" si="714"/>
        <v>0</v>
      </c>
      <c r="BA1858">
        <f t="shared" si="715"/>
        <v>0</v>
      </c>
      <c r="BB1858">
        <f t="shared" si="716"/>
        <v>0</v>
      </c>
      <c r="BC1858">
        <f t="shared" si="717"/>
        <v>0</v>
      </c>
      <c r="BD1858">
        <f t="shared" si="718"/>
        <v>0</v>
      </c>
      <c r="BE1858">
        <f t="shared" si="719"/>
        <v>0</v>
      </c>
      <c r="BF1858">
        <f t="shared" si="720"/>
        <v>0</v>
      </c>
    </row>
    <row r="1859" spans="1:58" ht="15" customHeight="1">
      <c r="A1859" s="405"/>
      <c r="B1859" s="6"/>
      <c r="C1859" s="421" t="s">
        <v>6855</v>
      </c>
      <c r="D1859" s="668" t="str">
        <f t="shared" si="721"/>
        <v/>
      </c>
      <c r="E1859" s="669"/>
      <c r="F1859" s="670"/>
      <c r="G1859" s="763" t="str">
        <f t="shared" si="722"/>
        <v/>
      </c>
      <c r="H1859" s="669"/>
      <c r="I1859" s="669"/>
      <c r="J1859" s="669"/>
      <c r="K1859" s="669"/>
      <c r="L1859" s="670"/>
      <c r="M1859" s="112"/>
      <c r="N1859" s="112"/>
      <c r="O1859" s="112"/>
      <c r="P1859" s="112"/>
      <c r="Q1859" s="112"/>
      <c r="R1859" s="112"/>
      <c r="S1859" s="112"/>
      <c r="T1859" s="112"/>
      <c r="U1859" s="112"/>
      <c r="V1859" s="112"/>
      <c r="W1859" s="112"/>
      <c r="X1859" s="112"/>
      <c r="Y1859" s="112"/>
      <c r="Z1859" s="112"/>
      <c r="AA1859" s="112"/>
      <c r="AB1859" s="112"/>
      <c r="AC1859" s="112"/>
      <c r="AD1859" s="112"/>
      <c r="AE1859" s="93"/>
      <c r="AI1859">
        <f t="shared" si="697"/>
        <v>0</v>
      </c>
      <c r="AJ1859">
        <f t="shared" si="698"/>
        <v>0</v>
      </c>
      <c r="AK1859">
        <f t="shared" si="699"/>
        <v>0</v>
      </c>
      <c r="AL1859">
        <f t="shared" si="700"/>
        <v>0</v>
      </c>
      <c r="AM1859">
        <f t="shared" si="701"/>
        <v>0</v>
      </c>
      <c r="AN1859">
        <f t="shared" si="702"/>
        <v>0</v>
      </c>
      <c r="AO1859">
        <f t="shared" si="703"/>
        <v>0</v>
      </c>
      <c r="AP1859">
        <f t="shared" si="704"/>
        <v>0</v>
      </c>
      <c r="AQ1859">
        <f t="shared" si="705"/>
        <v>0</v>
      </c>
      <c r="AR1859">
        <f t="shared" si="706"/>
        <v>0</v>
      </c>
      <c r="AS1859">
        <f t="shared" si="707"/>
        <v>0</v>
      </c>
      <c r="AT1859">
        <f t="shared" si="708"/>
        <v>0</v>
      </c>
      <c r="AU1859">
        <f t="shared" si="709"/>
        <v>0</v>
      </c>
      <c r="AV1859">
        <f t="shared" si="710"/>
        <v>0</v>
      </c>
      <c r="AW1859">
        <f t="shared" si="711"/>
        <v>0</v>
      </c>
      <c r="AX1859">
        <f t="shared" si="712"/>
        <v>0</v>
      </c>
      <c r="AY1859">
        <f t="shared" si="713"/>
        <v>0</v>
      </c>
      <c r="AZ1859">
        <f t="shared" si="714"/>
        <v>0</v>
      </c>
      <c r="BA1859">
        <f t="shared" si="715"/>
        <v>0</v>
      </c>
      <c r="BB1859">
        <f t="shared" si="716"/>
        <v>0</v>
      </c>
      <c r="BC1859">
        <f t="shared" si="717"/>
        <v>0</v>
      </c>
      <c r="BD1859">
        <f t="shared" si="718"/>
        <v>0</v>
      </c>
      <c r="BE1859">
        <f t="shared" si="719"/>
        <v>0</v>
      </c>
      <c r="BF1859">
        <f t="shared" si="720"/>
        <v>0</v>
      </c>
    </row>
    <row r="1860" spans="1:58" ht="15" customHeight="1">
      <c r="A1860" s="405"/>
      <c r="B1860" s="6"/>
      <c r="C1860" s="421" t="s">
        <v>6856</v>
      </c>
      <c r="D1860" s="668" t="str">
        <f t="shared" si="721"/>
        <v/>
      </c>
      <c r="E1860" s="669"/>
      <c r="F1860" s="670"/>
      <c r="G1860" s="763" t="str">
        <f t="shared" si="722"/>
        <v/>
      </c>
      <c r="H1860" s="669"/>
      <c r="I1860" s="669"/>
      <c r="J1860" s="669"/>
      <c r="K1860" s="669"/>
      <c r="L1860" s="670"/>
      <c r="M1860" s="112"/>
      <c r="N1860" s="112"/>
      <c r="O1860" s="112"/>
      <c r="P1860" s="112"/>
      <c r="Q1860" s="112"/>
      <c r="R1860" s="112"/>
      <c r="S1860" s="112"/>
      <c r="T1860" s="112"/>
      <c r="U1860" s="112"/>
      <c r="V1860" s="112"/>
      <c r="W1860" s="112"/>
      <c r="X1860" s="112"/>
      <c r="Y1860" s="112"/>
      <c r="Z1860" s="112"/>
      <c r="AA1860" s="112"/>
      <c r="AB1860" s="112"/>
      <c r="AC1860" s="112"/>
      <c r="AD1860" s="112"/>
      <c r="AE1860" s="93"/>
      <c r="AI1860">
        <f t="shared" si="697"/>
        <v>0</v>
      </c>
      <c r="AJ1860">
        <f t="shared" si="698"/>
        <v>0</v>
      </c>
      <c r="AK1860">
        <f t="shared" si="699"/>
        <v>0</v>
      </c>
      <c r="AL1860">
        <f t="shared" si="700"/>
        <v>0</v>
      </c>
      <c r="AM1860">
        <f t="shared" si="701"/>
        <v>0</v>
      </c>
      <c r="AN1860">
        <f t="shared" si="702"/>
        <v>0</v>
      </c>
      <c r="AO1860">
        <f t="shared" si="703"/>
        <v>0</v>
      </c>
      <c r="AP1860">
        <f t="shared" si="704"/>
        <v>0</v>
      </c>
      <c r="AQ1860">
        <f t="shared" si="705"/>
        <v>0</v>
      </c>
      <c r="AR1860">
        <f t="shared" si="706"/>
        <v>0</v>
      </c>
      <c r="AS1860">
        <f t="shared" si="707"/>
        <v>0</v>
      </c>
      <c r="AT1860">
        <f t="shared" si="708"/>
        <v>0</v>
      </c>
      <c r="AU1860">
        <f t="shared" si="709"/>
        <v>0</v>
      </c>
      <c r="AV1860">
        <f t="shared" si="710"/>
        <v>0</v>
      </c>
      <c r="AW1860">
        <f t="shared" si="711"/>
        <v>0</v>
      </c>
      <c r="AX1860">
        <f t="shared" si="712"/>
        <v>0</v>
      </c>
      <c r="AY1860">
        <f t="shared" si="713"/>
        <v>0</v>
      </c>
      <c r="AZ1860">
        <f t="shared" si="714"/>
        <v>0</v>
      </c>
      <c r="BA1860">
        <f t="shared" si="715"/>
        <v>0</v>
      </c>
      <c r="BB1860">
        <f t="shared" si="716"/>
        <v>0</v>
      </c>
      <c r="BC1860">
        <f t="shared" si="717"/>
        <v>0</v>
      </c>
      <c r="BD1860">
        <f t="shared" si="718"/>
        <v>0</v>
      </c>
      <c r="BE1860">
        <f t="shared" si="719"/>
        <v>0</v>
      </c>
      <c r="BF1860">
        <f t="shared" si="720"/>
        <v>0</v>
      </c>
    </row>
    <row r="1861" spans="1:58" ht="15" customHeight="1">
      <c r="A1861" s="405"/>
      <c r="B1861" s="6"/>
      <c r="C1861" s="421" t="s">
        <v>6857</v>
      </c>
      <c r="D1861" s="668" t="str">
        <f t="shared" si="721"/>
        <v/>
      </c>
      <c r="E1861" s="669"/>
      <c r="F1861" s="670"/>
      <c r="G1861" s="763" t="str">
        <f t="shared" si="722"/>
        <v/>
      </c>
      <c r="H1861" s="669"/>
      <c r="I1861" s="669"/>
      <c r="J1861" s="669"/>
      <c r="K1861" s="669"/>
      <c r="L1861" s="670"/>
      <c r="M1861" s="112"/>
      <c r="N1861" s="112"/>
      <c r="O1861" s="112"/>
      <c r="P1861" s="112"/>
      <c r="Q1861" s="112"/>
      <c r="R1861" s="112"/>
      <c r="S1861" s="112"/>
      <c r="T1861" s="112"/>
      <c r="U1861" s="112"/>
      <c r="V1861" s="112"/>
      <c r="W1861" s="112"/>
      <c r="X1861" s="112"/>
      <c r="Y1861" s="112"/>
      <c r="Z1861" s="112"/>
      <c r="AA1861" s="112"/>
      <c r="AB1861" s="112"/>
      <c r="AC1861" s="112"/>
      <c r="AD1861" s="112"/>
      <c r="AE1861" s="93"/>
      <c r="AI1861">
        <f t="shared" si="697"/>
        <v>0</v>
      </c>
      <c r="AJ1861">
        <f t="shared" si="698"/>
        <v>0</v>
      </c>
      <c r="AK1861">
        <f t="shared" si="699"/>
        <v>0</v>
      </c>
      <c r="AL1861">
        <f t="shared" si="700"/>
        <v>0</v>
      </c>
      <c r="AM1861">
        <f t="shared" si="701"/>
        <v>0</v>
      </c>
      <c r="AN1861">
        <f t="shared" si="702"/>
        <v>0</v>
      </c>
      <c r="AO1861">
        <f t="shared" si="703"/>
        <v>0</v>
      </c>
      <c r="AP1861">
        <f t="shared" si="704"/>
        <v>0</v>
      </c>
      <c r="AQ1861">
        <f t="shared" si="705"/>
        <v>0</v>
      </c>
      <c r="AR1861">
        <f t="shared" si="706"/>
        <v>0</v>
      </c>
      <c r="AS1861">
        <f t="shared" si="707"/>
        <v>0</v>
      </c>
      <c r="AT1861">
        <f t="shared" si="708"/>
        <v>0</v>
      </c>
      <c r="AU1861">
        <f t="shared" si="709"/>
        <v>0</v>
      </c>
      <c r="AV1861">
        <f t="shared" si="710"/>
        <v>0</v>
      </c>
      <c r="AW1861">
        <f t="shared" si="711"/>
        <v>0</v>
      </c>
      <c r="AX1861">
        <f t="shared" si="712"/>
        <v>0</v>
      </c>
      <c r="AY1861">
        <f t="shared" si="713"/>
        <v>0</v>
      </c>
      <c r="AZ1861">
        <f t="shared" si="714"/>
        <v>0</v>
      </c>
      <c r="BA1861">
        <f t="shared" si="715"/>
        <v>0</v>
      </c>
      <c r="BB1861">
        <f t="shared" si="716"/>
        <v>0</v>
      </c>
      <c r="BC1861">
        <f t="shared" si="717"/>
        <v>0</v>
      </c>
      <c r="BD1861">
        <f t="shared" si="718"/>
        <v>0</v>
      </c>
      <c r="BE1861">
        <f t="shared" si="719"/>
        <v>0</v>
      </c>
      <c r="BF1861">
        <f t="shared" si="720"/>
        <v>0</v>
      </c>
    </row>
    <row r="1862" spans="1:58" ht="15" customHeight="1">
      <c r="A1862" s="405"/>
      <c r="B1862" s="6"/>
      <c r="C1862" s="421" t="s">
        <v>6858</v>
      </c>
      <c r="D1862" s="668" t="str">
        <f t="shared" si="721"/>
        <v/>
      </c>
      <c r="E1862" s="669"/>
      <c r="F1862" s="670"/>
      <c r="G1862" s="763" t="str">
        <f t="shared" si="722"/>
        <v/>
      </c>
      <c r="H1862" s="669"/>
      <c r="I1862" s="669"/>
      <c r="J1862" s="669"/>
      <c r="K1862" s="669"/>
      <c r="L1862" s="670"/>
      <c r="M1862" s="112"/>
      <c r="N1862" s="112"/>
      <c r="O1862" s="112"/>
      <c r="P1862" s="112"/>
      <c r="Q1862" s="112"/>
      <c r="R1862" s="112"/>
      <c r="S1862" s="112"/>
      <c r="T1862" s="112"/>
      <c r="U1862" s="112"/>
      <c r="V1862" s="112"/>
      <c r="W1862" s="112"/>
      <c r="X1862" s="112"/>
      <c r="Y1862" s="112"/>
      <c r="Z1862" s="112"/>
      <c r="AA1862" s="112"/>
      <c r="AB1862" s="112"/>
      <c r="AC1862" s="112"/>
      <c r="AD1862" s="112"/>
      <c r="AE1862" s="93"/>
      <c r="AI1862">
        <f t="shared" ref="AI1862:AI1925" si="723">M1862</f>
        <v>0</v>
      </c>
      <c r="AJ1862">
        <f t="shared" ref="AJ1862:AJ1925" si="724">COUNTIF(N1862:O1862,"NS")</f>
        <v>0</v>
      </c>
      <c r="AK1862">
        <f t="shared" ref="AK1862:AK1925" si="725">SUM(N1862:O1862)</f>
        <v>0</v>
      </c>
      <c r="AL1862">
        <f t="shared" ref="AL1862:AL1925" si="726">IF(COUNTIF(M1862:O1862,"NA")=3,0,IF(OR(AND(AI1862=0,AJ1862&gt;0),AND(AI1862="NS",AK1862&gt;0), AND(AI1862="NS", AJ1862=0,AK1862=0)), 1, IF(OR(AND(AI1862&gt;0,AJ1862&gt;1,AI1862&gt;AK1862), AND(AI1862="NS",AJ1862=2), AND(AI1862="NS",AK1862=0,AJ1862&gt;0),AI1862=AK1862), 0, 1)))</f>
        <v>0</v>
      </c>
      <c r="AM1862">
        <f t="shared" ref="AM1862:AM1925" si="727">P1862</f>
        <v>0</v>
      </c>
      <c r="AN1862">
        <f t="shared" ref="AN1862:AN1925" si="728">COUNTIF(Q1862:R1862,"NS")</f>
        <v>0</v>
      </c>
      <c r="AO1862">
        <f t="shared" ref="AO1862:AO1925" si="729">SUM(Q1862:R1862)</f>
        <v>0</v>
      </c>
      <c r="AP1862">
        <f t="shared" ref="AP1862:AP1925" si="730">IF(COUNTIF(P1862:R1862,"NA")=3,0,IF(OR(AND(AM1862=0,AN1862&gt;0),AND(AM1862="NS",AO1862&gt;0), AND(AM1862="NS", AN1862=0,AO1862=0)), 1, IF(OR(AND(AM1862&gt;0,AN1862&gt;1,AM1862&gt;AO1862), AND(AM1862="NS",AN1862=2), AND(AM1862="NS",AO1862=0,AN1862&gt;0),AM1862=AO1862), 0, 1)))</f>
        <v>0</v>
      </c>
      <c r="AQ1862">
        <f t="shared" ref="AQ1862:AQ1925" si="731">S1862</f>
        <v>0</v>
      </c>
      <c r="AR1862">
        <f t="shared" ref="AR1862:AR1925" si="732">COUNTIF(T1862:U1862,"NS")</f>
        <v>0</v>
      </c>
      <c r="AS1862">
        <f t="shared" ref="AS1862:AS1925" si="733">SUM(T1862:U1862)</f>
        <v>0</v>
      </c>
      <c r="AT1862">
        <f t="shared" ref="AT1862:AT1925" si="734">IF(COUNTIF(S1862:U1862,"NA")=3,0,IF(OR(AND(AQ1862=0,AR1862&gt;0),AND(AQ1862="NS",AS1862&gt;0), AND(AQ1862="NS", AR1862=0,AS1862=0)), 1, IF(OR(AND(AQ1862&gt;0,AR1862&gt;1,AQ1862&gt;AS1862), AND(AQ1862="NS",AR1862=2), AND(AQ1862="NS",AS1862=0,AR1862&gt;0),AQ1862=AS1862), 0, 1)))</f>
        <v>0</v>
      </c>
      <c r="AU1862">
        <f t="shared" ref="AU1862:AU1925" si="735">V1862</f>
        <v>0</v>
      </c>
      <c r="AV1862">
        <f t="shared" ref="AV1862:AV1925" si="736">COUNTIF(W1862:X1862,"NS")</f>
        <v>0</v>
      </c>
      <c r="AW1862">
        <f t="shared" ref="AW1862:AW1925" si="737">SUM(W1862:X1862)</f>
        <v>0</v>
      </c>
      <c r="AX1862">
        <f t="shared" ref="AX1862:AX1925" si="738">IF(COUNTIF(V1862:X1862,"NA")=3,0,IF(OR(AND(AU1862=0,AV1862&gt;0),AND(AU1862="NS",AW1862&gt;0), AND(AU1862="NS", AV1862=0,AW1862=0)), 1, IF(OR(AND(AU1862&gt;0,AV1862&gt;1,AU1862&gt;AW1862), AND(AU1862="NS",AV1862=2), AND(AU1862="NS",AW1862=0,AV1862&gt;0),AU1862=AW1862), 0, 1)))</f>
        <v>0</v>
      </c>
      <c r="AY1862">
        <f t="shared" ref="AY1862:AY1925" si="739">Y1862</f>
        <v>0</v>
      </c>
      <c r="AZ1862">
        <f t="shared" ref="AZ1862:AZ1925" si="740">COUNTIF(Z1862:AA1862,"NS")</f>
        <v>0</v>
      </c>
      <c r="BA1862">
        <f t="shared" ref="BA1862:BA1925" si="741">SUM(Z1862:AA1862)</f>
        <v>0</v>
      </c>
      <c r="BB1862">
        <f t="shared" ref="BB1862:BB1925" si="742">IF(COUNTIF(Y1862:AA1862,"NA")=3,0,IF(OR(AND(AY1862=0,AZ1862&gt;0),AND(AY1862="NS",BA1862&gt;0), AND(AY1862="NS", AZ1862=0,BA1862=0)), 1, IF(OR(AND(AY1862&gt;0,AZ1862&gt;1,AY1862&gt;BA1862), AND(AY1862="NS",AZ1862=2), AND(AY1862="NS",BA1862=0,AZ1862&gt;0),AY1862=BA1862), 0, 1)))</f>
        <v>0</v>
      </c>
      <c r="BC1862">
        <f t="shared" ref="BC1862:BC1925" si="743">AB1862</f>
        <v>0</v>
      </c>
      <c r="BD1862">
        <f t="shared" ref="BD1862:BD1925" si="744">COUNTIF(AC1862:AD1862,"NS")</f>
        <v>0</v>
      </c>
      <c r="BE1862">
        <f t="shared" ref="BE1862:BE1925" si="745">SUM(AC1862:AD1862)</f>
        <v>0</v>
      </c>
      <c r="BF1862">
        <f t="shared" ref="BF1862:BF1925" si="746">IF(COUNTIF(AB1862:AD1862,"NA")=3,0,IF(OR(AND(BC1862=0,BD1862&gt;0),AND(BC1862="NS",BE1862&gt;0), AND(BC1862="NS", BD1862=0,BE1862=0)), 1, IF(OR(AND(BC1862&gt;0,BD1862&gt;1,BC1862&gt;BE1862), AND(BC1862="NS",BD1862=2), AND(BC1862="NS",BE1862=0,BD1862&gt;0),BC1862=BE1862), 0, 1)))</f>
        <v>0</v>
      </c>
    </row>
    <row r="1863" spans="1:58" ht="15" customHeight="1">
      <c r="A1863" s="405"/>
      <c r="B1863" s="6"/>
      <c r="C1863" s="421" t="s">
        <v>6859</v>
      </c>
      <c r="D1863" s="668" t="str">
        <f t="shared" ref="D1863:D1926" si="747">IF(D1282="","",D1282)</f>
        <v/>
      </c>
      <c r="E1863" s="669"/>
      <c r="F1863" s="670"/>
      <c r="G1863" s="763" t="str">
        <f t="shared" ref="G1863:G1926" si="748">IF(G1282="","",G1282)</f>
        <v/>
      </c>
      <c r="H1863" s="669"/>
      <c r="I1863" s="669"/>
      <c r="J1863" s="669"/>
      <c r="K1863" s="669"/>
      <c r="L1863" s="670"/>
      <c r="M1863" s="112"/>
      <c r="N1863" s="112"/>
      <c r="O1863" s="112"/>
      <c r="P1863" s="112"/>
      <c r="Q1863" s="112"/>
      <c r="R1863" s="112"/>
      <c r="S1863" s="112"/>
      <c r="T1863" s="112"/>
      <c r="U1863" s="112"/>
      <c r="V1863" s="112"/>
      <c r="W1863" s="112"/>
      <c r="X1863" s="112"/>
      <c r="Y1863" s="112"/>
      <c r="Z1863" s="112"/>
      <c r="AA1863" s="112"/>
      <c r="AB1863" s="112"/>
      <c r="AC1863" s="112"/>
      <c r="AD1863" s="112"/>
      <c r="AE1863" s="93"/>
      <c r="AI1863">
        <f t="shared" si="723"/>
        <v>0</v>
      </c>
      <c r="AJ1863">
        <f t="shared" si="724"/>
        <v>0</v>
      </c>
      <c r="AK1863">
        <f t="shared" si="725"/>
        <v>0</v>
      </c>
      <c r="AL1863">
        <f t="shared" si="726"/>
        <v>0</v>
      </c>
      <c r="AM1863">
        <f t="shared" si="727"/>
        <v>0</v>
      </c>
      <c r="AN1863">
        <f t="shared" si="728"/>
        <v>0</v>
      </c>
      <c r="AO1863">
        <f t="shared" si="729"/>
        <v>0</v>
      </c>
      <c r="AP1863">
        <f t="shared" si="730"/>
        <v>0</v>
      </c>
      <c r="AQ1863">
        <f t="shared" si="731"/>
        <v>0</v>
      </c>
      <c r="AR1863">
        <f t="shared" si="732"/>
        <v>0</v>
      </c>
      <c r="AS1863">
        <f t="shared" si="733"/>
        <v>0</v>
      </c>
      <c r="AT1863">
        <f t="shared" si="734"/>
        <v>0</v>
      </c>
      <c r="AU1863">
        <f t="shared" si="735"/>
        <v>0</v>
      </c>
      <c r="AV1863">
        <f t="shared" si="736"/>
        <v>0</v>
      </c>
      <c r="AW1863">
        <f t="shared" si="737"/>
        <v>0</v>
      </c>
      <c r="AX1863">
        <f t="shared" si="738"/>
        <v>0</v>
      </c>
      <c r="AY1863">
        <f t="shared" si="739"/>
        <v>0</v>
      </c>
      <c r="AZ1863">
        <f t="shared" si="740"/>
        <v>0</v>
      </c>
      <c r="BA1863">
        <f t="shared" si="741"/>
        <v>0</v>
      </c>
      <c r="BB1863">
        <f t="shared" si="742"/>
        <v>0</v>
      </c>
      <c r="BC1863">
        <f t="shared" si="743"/>
        <v>0</v>
      </c>
      <c r="BD1863">
        <f t="shared" si="744"/>
        <v>0</v>
      </c>
      <c r="BE1863">
        <f t="shared" si="745"/>
        <v>0</v>
      </c>
      <c r="BF1863">
        <f t="shared" si="746"/>
        <v>0</v>
      </c>
    </row>
    <row r="1864" spans="1:58" ht="15" customHeight="1">
      <c r="A1864" s="405"/>
      <c r="B1864" s="6"/>
      <c r="C1864" s="421" t="s">
        <v>6860</v>
      </c>
      <c r="D1864" s="668" t="str">
        <f t="shared" si="747"/>
        <v/>
      </c>
      <c r="E1864" s="669"/>
      <c r="F1864" s="670"/>
      <c r="G1864" s="763" t="str">
        <f t="shared" si="748"/>
        <v/>
      </c>
      <c r="H1864" s="669"/>
      <c r="I1864" s="669"/>
      <c r="J1864" s="669"/>
      <c r="K1864" s="669"/>
      <c r="L1864" s="670"/>
      <c r="M1864" s="112"/>
      <c r="N1864" s="112"/>
      <c r="O1864" s="112"/>
      <c r="P1864" s="112"/>
      <c r="Q1864" s="112"/>
      <c r="R1864" s="112"/>
      <c r="S1864" s="112"/>
      <c r="T1864" s="112"/>
      <c r="U1864" s="112"/>
      <c r="V1864" s="112"/>
      <c r="W1864" s="112"/>
      <c r="X1864" s="112"/>
      <c r="Y1864" s="112"/>
      <c r="Z1864" s="112"/>
      <c r="AA1864" s="112"/>
      <c r="AB1864" s="112"/>
      <c r="AC1864" s="112"/>
      <c r="AD1864" s="112"/>
      <c r="AE1864" s="93"/>
      <c r="AI1864">
        <f t="shared" si="723"/>
        <v>0</v>
      </c>
      <c r="AJ1864">
        <f t="shared" si="724"/>
        <v>0</v>
      </c>
      <c r="AK1864">
        <f t="shared" si="725"/>
        <v>0</v>
      </c>
      <c r="AL1864">
        <f t="shared" si="726"/>
        <v>0</v>
      </c>
      <c r="AM1864">
        <f t="shared" si="727"/>
        <v>0</v>
      </c>
      <c r="AN1864">
        <f t="shared" si="728"/>
        <v>0</v>
      </c>
      <c r="AO1864">
        <f t="shared" si="729"/>
        <v>0</v>
      </c>
      <c r="AP1864">
        <f t="shared" si="730"/>
        <v>0</v>
      </c>
      <c r="AQ1864">
        <f t="shared" si="731"/>
        <v>0</v>
      </c>
      <c r="AR1864">
        <f t="shared" si="732"/>
        <v>0</v>
      </c>
      <c r="AS1864">
        <f t="shared" si="733"/>
        <v>0</v>
      </c>
      <c r="AT1864">
        <f t="shared" si="734"/>
        <v>0</v>
      </c>
      <c r="AU1864">
        <f t="shared" si="735"/>
        <v>0</v>
      </c>
      <c r="AV1864">
        <f t="shared" si="736"/>
        <v>0</v>
      </c>
      <c r="AW1864">
        <f t="shared" si="737"/>
        <v>0</v>
      </c>
      <c r="AX1864">
        <f t="shared" si="738"/>
        <v>0</v>
      </c>
      <c r="AY1864">
        <f t="shared" si="739"/>
        <v>0</v>
      </c>
      <c r="AZ1864">
        <f t="shared" si="740"/>
        <v>0</v>
      </c>
      <c r="BA1864">
        <f t="shared" si="741"/>
        <v>0</v>
      </c>
      <c r="BB1864">
        <f t="shared" si="742"/>
        <v>0</v>
      </c>
      <c r="BC1864">
        <f t="shared" si="743"/>
        <v>0</v>
      </c>
      <c r="BD1864">
        <f t="shared" si="744"/>
        <v>0</v>
      </c>
      <c r="BE1864">
        <f t="shared" si="745"/>
        <v>0</v>
      </c>
      <c r="BF1864">
        <f t="shared" si="746"/>
        <v>0</v>
      </c>
    </row>
    <row r="1865" spans="1:58" ht="15" customHeight="1">
      <c r="A1865" s="405"/>
      <c r="B1865" s="6"/>
      <c r="C1865" s="421" t="s">
        <v>6861</v>
      </c>
      <c r="D1865" s="668" t="str">
        <f t="shared" si="747"/>
        <v/>
      </c>
      <c r="E1865" s="669"/>
      <c r="F1865" s="670"/>
      <c r="G1865" s="763" t="str">
        <f t="shared" si="748"/>
        <v/>
      </c>
      <c r="H1865" s="669"/>
      <c r="I1865" s="669"/>
      <c r="J1865" s="669"/>
      <c r="K1865" s="669"/>
      <c r="L1865" s="670"/>
      <c r="M1865" s="112"/>
      <c r="N1865" s="112"/>
      <c r="O1865" s="112"/>
      <c r="P1865" s="112"/>
      <c r="Q1865" s="112"/>
      <c r="R1865" s="112"/>
      <c r="S1865" s="112"/>
      <c r="T1865" s="112"/>
      <c r="U1865" s="112"/>
      <c r="V1865" s="112"/>
      <c r="W1865" s="112"/>
      <c r="X1865" s="112"/>
      <c r="Y1865" s="112"/>
      <c r="Z1865" s="112"/>
      <c r="AA1865" s="112"/>
      <c r="AB1865" s="112"/>
      <c r="AC1865" s="112"/>
      <c r="AD1865" s="112"/>
      <c r="AE1865" s="93"/>
      <c r="AI1865">
        <f t="shared" si="723"/>
        <v>0</v>
      </c>
      <c r="AJ1865">
        <f t="shared" si="724"/>
        <v>0</v>
      </c>
      <c r="AK1865">
        <f t="shared" si="725"/>
        <v>0</v>
      </c>
      <c r="AL1865">
        <f t="shared" si="726"/>
        <v>0</v>
      </c>
      <c r="AM1865">
        <f t="shared" si="727"/>
        <v>0</v>
      </c>
      <c r="AN1865">
        <f t="shared" si="728"/>
        <v>0</v>
      </c>
      <c r="AO1865">
        <f t="shared" si="729"/>
        <v>0</v>
      </c>
      <c r="AP1865">
        <f t="shared" si="730"/>
        <v>0</v>
      </c>
      <c r="AQ1865">
        <f t="shared" si="731"/>
        <v>0</v>
      </c>
      <c r="AR1865">
        <f t="shared" si="732"/>
        <v>0</v>
      </c>
      <c r="AS1865">
        <f t="shared" si="733"/>
        <v>0</v>
      </c>
      <c r="AT1865">
        <f t="shared" si="734"/>
        <v>0</v>
      </c>
      <c r="AU1865">
        <f t="shared" si="735"/>
        <v>0</v>
      </c>
      <c r="AV1865">
        <f t="shared" si="736"/>
        <v>0</v>
      </c>
      <c r="AW1865">
        <f t="shared" si="737"/>
        <v>0</v>
      </c>
      <c r="AX1865">
        <f t="shared" si="738"/>
        <v>0</v>
      </c>
      <c r="AY1865">
        <f t="shared" si="739"/>
        <v>0</v>
      </c>
      <c r="AZ1865">
        <f t="shared" si="740"/>
        <v>0</v>
      </c>
      <c r="BA1865">
        <f t="shared" si="741"/>
        <v>0</v>
      </c>
      <c r="BB1865">
        <f t="shared" si="742"/>
        <v>0</v>
      </c>
      <c r="BC1865">
        <f t="shared" si="743"/>
        <v>0</v>
      </c>
      <c r="BD1865">
        <f t="shared" si="744"/>
        <v>0</v>
      </c>
      <c r="BE1865">
        <f t="shared" si="745"/>
        <v>0</v>
      </c>
      <c r="BF1865">
        <f t="shared" si="746"/>
        <v>0</v>
      </c>
    </row>
    <row r="1866" spans="1:58" ht="15" customHeight="1">
      <c r="A1866" s="405"/>
      <c r="B1866" s="6"/>
      <c r="C1866" s="421" t="s">
        <v>6862</v>
      </c>
      <c r="D1866" s="668" t="str">
        <f t="shared" si="747"/>
        <v/>
      </c>
      <c r="E1866" s="669"/>
      <c r="F1866" s="670"/>
      <c r="G1866" s="763" t="str">
        <f t="shared" si="748"/>
        <v/>
      </c>
      <c r="H1866" s="669"/>
      <c r="I1866" s="669"/>
      <c r="J1866" s="669"/>
      <c r="K1866" s="669"/>
      <c r="L1866" s="670"/>
      <c r="M1866" s="112"/>
      <c r="N1866" s="112"/>
      <c r="O1866" s="112"/>
      <c r="P1866" s="112"/>
      <c r="Q1866" s="112"/>
      <c r="R1866" s="112"/>
      <c r="S1866" s="112"/>
      <c r="T1866" s="112"/>
      <c r="U1866" s="112"/>
      <c r="V1866" s="112"/>
      <c r="W1866" s="112"/>
      <c r="X1866" s="112"/>
      <c r="Y1866" s="112"/>
      <c r="Z1866" s="112"/>
      <c r="AA1866" s="112"/>
      <c r="AB1866" s="112"/>
      <c r="AC1866" s="112"/>
      <c r="AD1866" s="112"/>
      <c r="AE1866" s="93"/>
      <c r="AI1866">
        <f t="shared" si="723"/>
        <v>0</v>
      </c>
      <c r="AJ1866">
        <f t="shared" si="724"/>
        <v>0</v>
      </c>
      <c r="AK1866">
        <f t="shared" si="725"/>
        <v>0</v>
      </c>
      <c r="AL1866">
        <f t="shared" si="726"/>
        <v>0</v>
      </c>
      <c r="AM1866">
        <f t="shared" si="727"/>
        <v>0</v>
      </c>
      <c r="AN1866">
        <f t="shared" si="728"/>
        <v>0</v>
      </c>
      <c r="AO1866">
        <f t="shared" si="729"/>
        <v>0</v>
      </c>
      <c r="AP1866">
        <f t="shared" si="730"/>
        <v>0</v>
      </c>
      <c r="AQ1866">
        <f t="shared" si="731"/>
        <v>0</v>
      </c>
      <c r="AR1866">
        <f t="shared" si="732"/>
        <v>0</v>
      </c>
      <c r="AS1866">
        <f t="shared" si="733"/>
        <v>0</v>
      </c>
      <c r="AT1866">
        <f t="shared" si="734"/>
        <v>0</v>
      </c>
      <c r="AU1866">
        <f t="shared" si="735"/>
        <v>0</v>
      </c>
      <c r="AV1866">
        <f t="shared" si="736"/>
        <v>0</v>
      </c>
      <c r="AW1866">
        <f t="shared" si="737"/>
        <v>0</v>
      </c>
      <c r="AX1866">
        <f t="shared" si="738"/>
        <v>0</v>
      </c>
      <c r="AY1866">
        <f t="shared" si="739"/>
        <v>0</v>
      </c>
      <c r="AZ1866">
        <f t="shared" si="740"/>
        <v>0</v>
      </c>
      <c r="BA1866">
        <f t="shared" si="741"/>
        <v>0</v>
      </c>
      <c r="BB1866">
        <f t="shared" si="742"/>
        <v>0</v>
      </c>
      <c r="BC1866">
        <f t="shared" si="743"/>
        <v>0</v>
      </c>
      <c r="BD1866">
        <f t="shared" si="744"/>
        <v>0</v>
      </c>
      <c r="BE1866">
        <f t="shared" si="745"/>
        <v>0</v>
      </c>
      <c r="BF1866">
        <f t="shared" si="746"/>
        <v>0</v>
      </c>
    </row>
    <row r="1867" spans="1:58" ht="15" customHeight="1">
      <c r="A1867" s="405"/>
      <c r="B1867" s="6"/>
      <c r="C1867" s="421" t="s">
        <v>6863</v>
      </c>
      <c r="D1867" s="668" t="str">
        <f t="shared" si="747"/>
        <v/>
      </c>
      <c r="E1867" s="669"/>
      <c r="F1867" s="670"/>
      <c r="G1867" s="763" t="str">
        <f t="shared" si="748"/>
        <v/>
      </c>
      <c r="H1867" s="669"/>
      <c r="I1867" s="669"/>
      <c r="J1867" s="669"/>
      <c r="K1867" s="669"/>
      <c r="L1867" s="670"/>
      <c r="M1867" s="112"/>
      <c r="N1867" s="112"/>
      <c r="O1867" s="112"/>
      <c r="P1867" s="112"/>
      <c r="Q1867" s="112"/>
      <c r="R1867" s="112"/>
      <c r="S1867" s="112"/>
      <c r="T1867" s="112"/>
      <c r="U1867" s="112"/>
      <c r="V1867" s="112"/>
      <c r="W1867" s="112"/>
      <c r="X1867" s="112"/>
      <c r="Y1867" s="112"/>
      <c r="Z1867" s="112"/>
      <c r="AA1867" s="112"/>
      <c r="AB1867" s="112"/>
      <c r="AC1867" s="112"/>
      <c r="AD1867" s="112"/>
      <c r="AE1867" s="93"/>
      <c r="AI1867">
        <f t="shared" si="723"/>
        <v>0</v>
      </c>
      <c r="AJ1867">
        <f t="shared" si="724"/>
        <v>0</v>
      </c>
      <c r="AK1867">
        <f t="shared" si="725"/>
        <v>0</v>
      </c>
      <c r="AL1867">
        <f t="shared" si="726"/>
        <v>0</v>
      </c>
      <c r="AM1867">
        <f t="shared" si="727"/>
        <v>0</v>
      </c>
      <c r="AN1867">
        <f t="shared" si="728"/>
        <v>0</v>
      </c>
      <c r="AO1867">
        <f t="shared" si="729"/>
        <v>0</v>
      </c>
      <c r="AP1867">
        <f t="shared" si="730"/>
        <v>0</v>
      </c>
      <c r="AQ1867">
        <f t="shared" si="731"/>
        <v>0</v>
      </c>
      <c r="AR1867">
        <f t="shared" si="732"/>
        <v>0</v>
      </c>
      <c r="AS1867">
        <f t="shared" si="733"/>
        <v>0</v>
      </c>
      <c r="AT1867">
        <f t="shared" si="734"/>
        <v>0</v>
      </c>
      <c r="AU1867">
        <f t="shared" si="735"/>
        <v>0</v>
      </c>
      <c r="AV1867">
        <f t="shared" si="736"/>
        <v>0</v>
      </c>
      <c r="AW1867">
        <f t="shared" si="737"/>
        <v>0</v>
      </c>
      <c r="AX1867">
        <f t="shared" si="738"/>
        <v>0</v>
      </c>
      <c r="AY1867">
        <f t="shared" si="739"/>
        <v>0</v>
      </c>
      <c r="AZ1867">
        <f t="shared" si="740"/>
        <v>0</v>
      </c>
      <c r="BA1867">
        <f t="shared" si="741"/>
        <v>0</v>
      </c>
      <c r="BB1867">
        <f t="shared" si="742"/>
        <v>0</v>
      </c>
      <c r="BC1867">
        <f t="shared" si="743"/>
        <v>0</v>
      </c>
      <c r="BD1867">
        <f t="shared" si="744"/>
        <v>0</v>
      </c>
      <c r="BE1867">
        <f t="shared" si="745"/>
        <v>0</v>
      </c>
      <c r="BF1867">
        <f t="shared" si="746"/>
        <v>0</v>
      </c>
    </row>
    <row r="1868" spans="1:58" ht="15" customHeight="1">
      <c r="A1868" s="405"/>
      <c r="B1868" s="6"/>
      <c r="C1868" s="421" t="s">
        <v>6864</v>
      </c>
      <c r="D1868" s="668" t="str">
        <f t="shared" si="747"/>
        <v/>
      </c>
      <c r="E1868" s="669"/>
      <c r="F1868" s="670"/>
      <c r="G1868" s="763" t="str">
        <f t="shared" si="748"/>
        <v/>
      </c>
      <c r="H1868" s="669"/>
      <c r="I1868" s="669"/>
      <c r="J1868" s="669"/>
      <c r="K1868" s="669"/>
      <c r="L1868" s="670"/>
      <c r="M1868" s="112"/>
      <c r="N1868" s="112"/>
      <c r="O1868" s="112"/>
      <c r="P1868" s="112"/>
      <c r="Q1868" s="112"/>
      <c r="R1868" s="112"/>
      <c r="S1868" s="112"/>
      <c r="T1868" s="112"/>
      <c r="U1868" s="112"/>
      <c r="V1868" s="112"/>
      <c r="W1868" s="112"/>
      <c r="X1868" s="112"/>
      <c r="Y1868" s="112"/>
      <c r="Z1868" s="112"/>
      <c r="AA1868" s="112"/>
      <c r="AB1868" s="112"/>
      <c r="AC1868" s="112"/>
      <c r="AD1868" s="112"/>
      <c r="AE1868" s="93"/>
      <c r="AI1868">
        <f t="shared" si="723"/>
        <v>0</v>
      </c>
      <c r="AJ1868">
        <f t="shared" si="724"/>
        <v>0</v>
      </c>
      <c r="AK1868">
        <f t="shared" si="725"/>
        <v>0</v>
      </c>
      <c r="AL1868">
        <f t="shared" si="726"/>
        <v>0</v>
      </c>
      <c r="AM1868">
        <f t="shared" si="727"/>
        <v>0</v>
      </c>
      <c r="AN1868">
        <f t="shared" si="728"/>
        <v>0</v>
      </c>
      <c r="AO1868">
        <f t="shared" si="729"/>
        <v>0</v>
      </c>
      <c r="AP1868">
        <f t="shared" si="730"/>
        <v>0</v>
      </c>
      <c r="AQ1868">
        <f t="shared" si="731"/>
        <v>0</v>
      </c>
      <c r="AR1868">
        <f t="shared" si="732"/>
        <v>0</v>
      </c>
      <c r="AS1868">
        <f t="shared" si="733"/>
        <v>0</v>
      </c>
      <c r="AT1868">
        <f t="shared" si="734"/>
        <v>0</v>
      </c>
      <c r="AU1868">
        <f t="shared" si="735"/>
        <v>0</v>
      </c>
      <c r="AV1868">
        <f t="shared" si="736"/>
        <v>0</v>
      </c>
      <c r="AW1868">
        <f t="shared" si="737"/>
        <v>0</v>
      </c>
      <c r="AX1868">
        <f t="shared" si="738"/>
        <v>0</v>
      </c>
      <c r="AY1868">
        <f t="shared" si="739"/>
        <v>0</v>
      </c>
      <c r="AZ1868">
        <f t="shared" si="740"/>
        <v>0</v>
      </c>
      <c r="BA1868">
        <f t="shared" si="741"/>
        <v>0</v>
      </c>
      <c r="BB1868">
        <f t="shared" si="742"/>
        <v>0</v>
      </c>
      <c r="BC1868">
        <f t="shared" si="743"/>
        <v>0</v>
      </c>
      <c r="BD1868">
        <f t="shared" si="744"/>
        <v>0</v>
      </c>
      <c r="BE1868">
        <f t="shared" si="745"/>
        <v>0</v>
      </c>
      <c r="BF1868">
        <f t="shared" si="746"/>
        <v>0</v>
      </c>
    </row>
    <row r="1869" spans="1:58" ht="15" customHeight="1">
      <c r="A1869" s="405"/>
      <c r="B1869" s="6"/>
      <c r="C1869" s="421" t="s">
        <v>6865</v>
      </c>
      <c r="D1869" s="668" t="str">
        <f t="shared" si="747"/>
        <v/>
      </c>
      <c r="E1869" s="669"/>
      <c r="F1869" s="670"/>
      <c r="G1869" s="763" t="str">
        <f t="shared" si="748"/>
        <v/>
      </c>
      <c r="H1869" s="669"/>
      <c r="I1869" s="669"/>
      <c r="J1869" s="669"/>
      <c r="K1869" s="669"/>
      <c r="L1869" s="670"/>
      <c r="M1869" s="112"/>
      <c r="N1869" s="112"/>
      <c r="O1869" s="112"/>
      <c r="P1869" s="112"/>
      <c r="Q1869" s="112"/>
      <c r="R1869" s="112"/>
      <c r="S1869" s="112"/>
      <c r="T1869" s="112"/>
      <c r="U1869" s="112"/>
      <c r="V1869" s="112"/>
      <c r="W1869" s="112"/>
      <c r="X1869" s="112"/>
      <c r="Y1869" s="112"/>
      <c r="Z1869" s="112"/>
      <c r="AA1869" s="112"/>
      <c r="AB1869" s="112"/>
      <c r="AC1869" s="112"/>
      <c r="AD1869" s="112"/>
      <c r="AE1869" s="93"/>
      <c r="AI1869">
        <f t="shared" si="723"/>
        <v>0</v>
      </c>
      <c r="AJ1869">
        <f t="shared" si="724"/>
        <v>0</v>
      </c>
      <c r="AK1869">
        <f t="shared" si="725"/>
        <v>0</v>
      </c>
      <c r="AL1869">
        <f t="shared" si="726"/>
        <v>0</v>
      </c>
      <c r="AM1869">
        <f t="shared" si="727"/>
        <v>0</v>
      </c>
      <c r="AN1869">
        <f t="shared" si="728"/>
        <v>0</v>
      </c>
      <c r="AO1869">
        <f t="shared" si="729"/>
        <v>0</v>
      </c>
      <c r="AP1869">
        <f t="shared" si="730"/>
        <v>0</v>
      </c>
      <c r="AQ1869">
        <f t="shared" si="731"/>
        <v>0</v>
      </c>
      <c r="AR1869">
        <f t="shared" si="732"/>
        <v>0</v>
      </c>
      <c r="AS1869">
        <f t="shared" si="733"/>
        <v>0</v>
      </c>
      <c r="AT1869">
        <f t="shared" si="734"/>
        <v>0</v>
      </c>
      <c r="AU1869">
        <f t="shared" si="735"/>
        <v>0</v>
      </c>
      <c r="AV1869">
        <f t="shared" si="736"/>
        <v>0</v>
      </c>
      <c r="AW1869">
        <f t="shared" si="737"/>
        <v>0</v>
      </c>
      <c r="AX1869">
        <f t="shared" si="738"/>
        <v>0</v>
      </c>
      <c r="AY1869">
        <f t="shared" si="739"/>
        <v>0</v>
      </c>
      <c r="AZ1869">
        <f t="shared" si="740"/>
        <v>0</v>
      </c>
      <c r="BA1869">
        <f t="shared" si="741"/>
        <v>0</v>
      </c>
      <c r="BB1869">
        <f t="shared" si="742"/>
        <v>0</v>
      </c>
      <c r="BC1869">
        <f t="shared" si="743"/>
        <v>0</v>
      </c>
      <c r="BD1869">
        <f t="shared" si="744"/>
        <v>0</v>
      </c>
      <c r="BE1869">
        <f t="shared" si="745"/>
        <v>0</v>
      </c>
      <c r="BF1869">
        <f t="shared" si="746"/>
        <v>0</v>
      </c>
    </row>
    <row r="1870" spans="1:58" ht="15" customHeight="1">
      <c r="A1870" s="405"/>
      <c r="B1870" s="6"/>
      <c r="C1870" s="421" t="s">
        <v>6866</v>
      </c>
      <c r="D1870" s="668" t="str">
        <f t="shared" si="747"/>
        <v/>
      </c>
      <c r="E1870" s="669"/>
      <c r="F1870" s="670"/>
      <c r="G1870" s="763" t="str">
        <f t="shared" si="748"/>
        <v/>
      </c>
      <c r="H1870" s="669"/>
      <c r="I1870" s="669"/>
      <c r="J1870" s="669"/>
      <c r="K1870" s="669"/>
      <c r="L1870" s="670"/>
      <c r="M1870" s="112"/>
      <c r="N1870" s="112"/>
      <c r="O1870" s="112"/>
      <c r="P1870" s="112"/>
      <c r="Q1870" s="112"/>
      <c r="R1870" s="112"/>
      <c r="S1870" s="112"/>
      <c r="T1870" s="112"/>
      <c r="U1870" s="112"/>
      <c r="V1870" s="112"/>
      <c r="W1870" s="112"/>
      <c r="X1870" s="112"/>
      <c r="Y1870" s="112"/>
      <c r="Z1870" s="112"/>
      <c r="AA1870" s="112"/>
      <c r="AB1870" s="112"/>
      <c r="AC1870" s="112"/>
      <c r="AD1870" s="112"/>
      <c r="AE1870" s="93"/>
      <c r="AI1870">
        <f t="shared" si="723"/>
        <v>0</v>
      </c>
      <c r="AJ1870">
        <f t="shared" si="724"/>
        <v>0</v>
      </c>
      <c r="AK1870">
        <f t="shared" si="725"/>
        <v>0</v>
      </c>
      <c r="AL1870">
        <f t="shared" si="726"/>
        <v>0</v>
      </c>
      <c r="AM1870">
        <f t="shared" si="727"/>
        <v>0</v>
      </c>
      <c r="AN1870">
        <f t="shared" si="728"/>
        <v>0</v>
      </c>
      <c r="AO1870">
        <f t="shared" si="729"/>
        <v>0</v>
      </c>
      <c r="AP1870">
        <f t="shared" si="730"/>
        <v>0</v>
      </c>
      <c r="AQ1870">
        <f t="shared" si="731"/>
        <v>0</v>
      </c>
      <c r="AR1870">
        <f t="shared" si="732"/>
        <v>0</v>
      </c>
      <c r="AS1870">
        <f t="shared" si="733"/>
        <v>0</v>
      </c>
      <c r="AT1870">
        <f t="shared" si="734"/>
        <v>0</v>
      </c>
      <c r="AU1870">
        <f t="shared" si="735"/>
        <v>0</v>
      </c>
      <c r="AV1870">
        <f t="shared" si="736"/>
        <v>0</v>
      </c>
      <c r="AW1870">
        <f t="shared" si="737"/>
        <v>0</v>
      </c>
      <c r="AX1870">
        <f t="shared" si="738"/>
        <v>0</v>
      </c>
      <c r="AY1870">
        <f t="shared" si="739"/>
        <v>0</v>
      </c>
      <c r="AZ1870">
        <f t="shared" si="740"/>
        <v>0</v>
      </c>
      <c r="BA1870">
        <f t="shared" si="741"/>
        <v>0</v>
      </c>
      <c r="BB1870">
        <f t="shared" si="742"/>
        <v>0</v>
      </c>
      <c r="BC1870">
        <f t="shared" si="743"/>
        <v>0</v>
      </c>
      <c r="BD1870">
        <f t="shared" si="744"/>
        <v>0</v>
      </c>
      <c r="BE1870">
        <f t="shared" si="745"/>
        <v>0</v>
      </c>
      <c r="BF1870">
        <f t="shared" si="746"/>
        <v>0</v>
      </c>
    </row>
    <row r="1871" spans="1:58" ht="15" customHeight="1">
      <c r="A1871" s="405"/>
      <c r="B1871" s="6"/>
      <c r="C1871" s="421" t="s">
        <v>6867</v>
      </c>
      <c r="D1871" s="668" t="str">
        <f t="shared" si="747"/>
        <v/>
      </c>
      <c r="E1871" s="669"/>
      <c r="F1871" s="670"/>
      <c r="G1871" s="763" t="str">
        <f t="shared" si="748"/>
        <v/>
      </c>
      <c r="H1871" s="669"/>
      <c r="I1871" s="669"/>
      <c r="J1871" s="669"/>
      <c r="K1871" s="669"/>
      <c r="L1871" s="670"/>
      <c r="M1871" s="112"/>
      <c r="N1871" s="112"/>
      <c r="O1871" s="112"/>
      <c r="P1871" s="112"/>
      <c r="Q1871" s="112"/>
      <c r="R1871" s="112"/>
      <c r="S1871" s="112"/>
      <c r="T1871" s="112"/>
      <c r="U1871" s="112"/>
      <c r="V1871" s="112"/>
      <c r="W1871" s="112"/>
      <c r="X1871" s="112"/>
      <c r="Y1871" s="112"/>
      <c r="Z1871" s="112"/>
      <c r="AA1871" s="112"/>
      <c r="AB1871" s="112"/>
      <c r="AC1871" s="112"/>
      <c r="AD1871" s="112"/>
      <c r="AE1871" s="93"/>
      <c r="AI1871">
        <f t="shared" si="723"/>
        <v>0</v>
      </c>
      <c r="AJ1871">
        <f t="shared" si="724"/>
        <v>0</v>
      </c>
      <c r="AK1871">
        <f t="shared" si="725"/>
        <v>0</v>
      </c>
      <c r="AL1871">
        <f t="shared" si="726"/>
        <v>0</v>
      </c>
      <c r="AM1871">
        <f t="shared" si="727"/>
        <v>0</v>
      </c>
      <c r="AN1871">
        <f t="shared" si="728"/>
        <v>0</v>
      </c>
      <c r="AO1871">
        <f t="shared" si="729"/>
        <v>0</v>
      </c>
      <c r="AP1871">
        <f t="shared" si="730"/>
        <v>0</v>
      </c>
      <c r="AQ1871">
        <f t="shared" si="731"/>
        <v>0</v>
      </c>
      <c r="AR1871">
        <f t="shared" si="732"/>
        <v>0</v>
      </c>
      <c r="AS1871">
        <f t="shared" si="733"/>
        <v>0</v>
      </c>
      <c r="AT1871">
        <f t="shared" si="734"/>
        <v>0</v>
      </c>
      <c r="AU1871">
        <f t="shared" si="735"/>
        <v>0</v>
      </c>
      <c r="AV1871">
        <f t="shared" si="736"/>
        <v>0</v>
      </c>
      <c r="AW1871">
        <f t="shared" si="737"/>
        <v>0</v>
      </c>
      <c r="AX1871">
        <f t="shared" si="738"/>
        <v>0</v>
      </c>
      <c r="AY1871">
        <f t="shared" si="739"/>
        <v>0</v>
      </c>
      <c r="AZ1871">
        <f t="shared" si="740"/>
        <v>0</v>
      </c>
      <c r="BA1871">
        <f t="shared" si="741"/>
        <v>0</v>
      </c>
      <c r="BB1871">
        <f t="shared" si="742"/>
        <v>0</v>
      </c>
      <c r="BC1871">
        <f t="shared" si="743"/>
        <v>0</v>
      </c>
      <c r="BD1871">
        <f t="shared" si="744"/>
        <v>0</v>
      </c>
      <c r="BE1871">
        <f t="shared" si="745"/>
        <v>0</v>
      </c>
      <c r="BF1871">
        <f t="shared" si="746"/>
        <v>0</v>
      </c>
    </row>
    <row r="1872" spans="1:58" ht="15" customHeight="1">
      <c r="A1872" s="405"/>
      <c r="B1872" s="6"/>
      <c r="C1872" s="421" t="s">
        <v>6868</v>
      </c>
      <c r="D1872" s="668" t="str">
        <f t="shared" si="747"/>
        <v/>
      </c>
      <c r="E1872" s="669"/>
      <c r="F1872" s="670"/>
      <c r="G1872" s="763" t="str">
        <f t="shared" si="748"/>
        <v/>
      </c>
      <c r="H1872" s="669"/>
      <c r="I1872" s="669"/>
      <c r="J1872" s="669"/>
      <c r="K1872" s="669"/>
      <c r="L1872" s="670"/>
      <c r="M1872" s="112"/>
      <c r="N1872" s="112"/>
      <c r="O1872" s="112"/>
      <c r="P1872" s="112"/>
      <c r="Q1872" s="112"/>
      <c r="R1872" s="112"/>
      <c r="S1872" s="112"/>
      <c r="T1872" s="112"/>
      <c r="U1872" s="112"/>
      <c r="V1872" s="112"/>
      <c r="W1872" s="112"/>
      <c r="X1872" s="112"/>
      <c r="Y1872" s="112"/>
      <c r="Z1872" s="112"/>
      <c r="AA1872" s="112"/>
      <c r="AB1872" s="112"/>
      <c r="AC1872" s="112"/>
      <c r="AD1872" s="112"/>
      <c r="AE1872" s="93"/>
      <c r="AI1872">
        <f t="shared" si="723"/>
        <v>0</v>
      </c>
      <c r="AJ1872">
        <f t="shared" si="724"/>
        <v>0</v>
      </c>
      <c r="AK1872">
        <f t="shared" si="725"/>
        <v>0</v>
      </c>
      <c r="AL1872">
        <f t="shared" si="726"/>
        <v>0</v>
      </c>
      <c r="AM1872">
        <f t="shared" si="727"/>
        <v>0</v>
      </c>
      <c r="AN1872">
        <f t="shared" si="728"/>
        <v>0</v>
      </c>
      <c r="AO1872">
        <f t="shared" si="729"/>
        <v>0</v>
      </c>
      <c r="AP1872">
        <f t="shared" si="730"/>
        <v>0</v>
      </c>
      <c r="AQ1872">
        <f t="shared" si="731"/>
        <v>0</v>
      </c>
      <c r="AR1872">
        <f t="shared" si="732"/>
        <v>0</v>
      </c>
      <c r="AS1872">
        <f t="shared" si="733"/>
        <v>0</v>
      </c>
      <c r="AT1872">
        <f t="shared" si="734"/>
        <v>0</v>
      </c>
      <c r="AU1872">
        <f t="shared" si="735"/>
        <v>0</v>
      </c>
      <c r="AV1872">
        <f t="shared" si="736"/>
        <v>0</v>
      </c>
      <c r="AW1872">
        <f t="shared" si="737"/>
        <v>0</v>
      </c>
      <c r="AX1872">
        <f t="shared" si="738"/>
        <v>0</v>
      </c>
      <c r="AY1872">
        <f t="shared" si="739"/>
        <v>0</v>
      </c>
      <c r="AZ1872">
        <f t="shared" si="740"/>
        <v>0</v>
      </c>
      <c r="BA1872">
        <f t="shared" si="741"/>
        <v>0</v>
      </c>
      <c r="BB1872">
        <f t="shared" si="742"/>
        <v>0</v>
      </c>
      <c r="BC1872">
        <f t="shared" si="743"/>
        <v>0</v>
      </c>
      <c r="BD1872">
        <f t="shared" si="744"/>
        <v>0</v>
      </c>
      <c r="BE1872">
        <f t="shared" si="745"/>
        <v>0</v>
      </c>
      <c r="BF1872">
        <f t="shared" si="746"/>
        <v>0</v>
      </c>
    </row>
    <row r="1873" spans="1:58" ht="15" customHeight="1">
      <c r="A1873" s="405"/>
      <c r="B1873" s="6"/>
      <c r="C1873" s="421" t="s">
        <v>6869</v>
      </c>
      <c r="D1873" s="668" t="str">
        <f t="shared" si="747"/>
        <v/>
      </c>
      <c r="E1873" s="669"/>
      <c r="F1873" s="670"/>
      <c r="G1873" s="763" t="str">
        <f t="shared" si="748"/>
        <v/>
      </c>
      <c r="H1873" s="669"/>
      <c r="I1873" s="669"/>
      <c r="J1873" s="669"/>
      <c r="K1873" s="669"/>
      <c r="L1873" s="670"/>
      <c r="M1873" s="112"/>
      <c r="N1873" s="112"/>
      <c r="O1873" s="112"/>
      <c r="P1873" s="112"/>
      <c r="Q1873" s="112"/>
      <c r="R1873" s="112"/>
      <c r="S1873" s="112"/>
      <c r="T1873" s="112"/>
      <c r="U1873" s="112"/>
      <c r="V1873" s="112"/>
      <c r="W1873" s="112"/>
      <c r="X1873" s="112"/>
      <c r="Y1873" s="112"/>
      <c r="Z1873" s="112"/>
      <c r="AA1873" s="112"/>
      <c r="AB1873" s="112"/>
      <c r="AC1873" s="112"/>
      <c r="AD1873" s="112"/>
      <c r="AE1873" s="93"/>
      <c r="AI1873">
        <f t="shared" si="723"/>
        <v>0</v>
      </c>
      <c r="AJ1873">
        <f t="shared" si="724"/>
        <v>0</v>
      </c>
      <c r="AK1873">
        <f t="shared" si="725"/>
        <v>0</v>
      </c>
      <c r="AL1873">
        <f t="shared" si="726"/>
        <v>0</v>
      </c>
      <c r="AM1873">
        <f t="shared" si="727"/>
        <v>0</v>
      </c>
      <c r="AN1873">
        <f t="shared" si="728"/>
        <v>0</v>
      </c>
      <c r="AO1873">
        <f t="shared" si="729"/>
        <v>0</v>
      </c>
      <c r="AP1873">
        <f t="shared" si="730"/>
        <v>0</v>
      </c>
      <c r="AQ1873">
        <f t="shared" si="731"/>
        <v>0</v>
      </c>
      <c r="AR1873">
        <f t="shared" si="732"/>
        <v>0</v>
      </c>
      <c r="AS1873">
        <f t="shared" si="733"/>
        <v>0</v>
      </c>
      <c r="AT1873">
        <f t="shared" si="734"/>
        <v>0</v>
      </c>
      <c r="AU1873">
        <f t="shared" si="735"/>
        <v>0</v>
      </c>
      <c r="AV1873">
        <f t="shared" si="736"/>
        <v>0</v>
      </c>
      <c r="AW1873">
        <f t="shared" si="737"/>
        <v>0</v>
      </c>
      <c r="AX1873">
        <f t="shared" si="738"/>
        <v>0</v>
      </c>
      <c r="AY1873">
        <f t="shared" si="739"/>
        <v>0</v>
      </c>
      <c r="AZ1873">
        <f t="shared" si="740"/>
        <v>0</v>
      </c>
      <c r="BA1873">
        <f t="shared" si="741"/>
        <v>0</v>
      </c>
      <c r="BB1873">
        <f t="shared" si="742"/>
        <v>0</v>
      </c>
      <c r="BC1873">
        <f t="shared" si="743"/>
        <v>0</v>
      </c>
      <c r="BD1873">
        <f t="shared" si="744"/>
        <v>0</v>
      </c>
      <c r="BE1873">
        <f t="shared" si="745"/>
        <v>0</v>
      </c>
      <c r="BF1873">
        <f t="shared" si="746"/>
        <v>0</v>
      </c>
    </row>
    <row r="1874" spans="1:58" ht="15" customHeight="1">
      <c r="A1874" s="405"/>
      <c r="B1874" s="6"/>
      <c r="C1874" s="421" t="s">
        <v>6870</v>
      </c>
      <c r="D1874" s="668" t="str">
        <f t="shared" si="747"/>
        <v/>
      </c>
      <c r="E1874" s="669"/>
      <c r="F1874" s="670"/>
      <c r="G1874" s="763" t="str">
        <f t="shared" si="748"/>
        <v/>
      </c>
      <c r="H1874" s="669"/>
      <c r="I1874" s="669"/>
      <c r="J1874" s="669"/>
      <c r="K1874" s="669"/>
      <c r="L1874" s="670"/>
      <c r="M1874" s="112"/>
      <c r="N1874" s="112"/>
      <c r="O1874" s="112"/>
      <c r="P1874" s="112"/>
      <c r="Q1874" s="112"/>
      <c r="R1874" s="112"/>
      <c r="S1874" s="112"/>
      <c r="T1874" s="112"/>
      <c r="U1874" s="112"/>
      <c r="V1874" s="112"/>
      <c r="W1874" s="112"/>
      <c r="X1874" s="112"/>
      <c r="Y1874" s="112"/>
      <c r="Z1874" s="112"/>
      <c r="AA1874" s="112"/>
      <c r="AB1874" s="112"/>
      <c r="AC1874" s="112"/>
      <c r="AD1874" s="112"/>
      <c r="AE1874" s="93"/>
      <c r="AI1874">
        <f t="shared" si="723"/>
        <v>0</v>
      </c>
      <c r="AJ1874">
        <f t="shared" si="724"/>
        <v>0</v>
      </c>
      <c r="AK1874">
        <f t="shared" si="725"/>
        <v>0</v>
      </c>
      <c r="AL1874">
        <f t="shared" si="726"/>
        <v>0</v>
      </c>
      <c r="AM1874">
        <f t="shared" si="727"/>
        <v>0</v>
      </c>
      <c r="AN1874">
        <f t="shared" si="728"/>
        <v>0</v>
      </c>
      <c r="AO1874">
        <f t="shared" si="729"/>
        <v>0</v>
      </c>
      <c r="AP1874">
        <f t="shared" si="730"/>
        <v>0</v>
      </c>
      <c r="AQ1874">
        <f t="shared" si="731"/>
        <v>0</v>
      </c>
      <c r="AR1874">
        <f t="shared" si="732"/>
        <v>0</v>
      </c>
      <c r="AS1874">
        <f t="shared" si="733"/>
        <v>0</v>
      </c>
      <c r="AT1874">
        <f t="shared" si="734"/>
        <v>0</v>
      </c>
      <c r="AU1874">
        <f t="shared" si="735"/>
        <v>0</v>
      </c>
      <c r="AV1874">
        <f t="shared" si="736"/>
        <v>0</v>
      </c>
      <c r="AW1874">
        <f t="shared" si="737"/>
        <v>0</v>
      </c>
      <c r="AX1874">
        <f t="shared" si="738"/>
        <v>0</v>
      </c>
      <c r="AY1874">
        <f t="shared" si="739"/>
        <v>0</v>
      </c>
      <c r="AZ1874">
        <f t="shared" si="740"/>
        <v>0</v>
      </c>
      <c r="BA1874">
        <f t="shared" si="741"/>
        <v>0</v>
      </c>
      <c r="BB1874">
        <f t="shared" si="742"/>
        <v>0</v>
      </c>
      <c r="BC1874">
        <f t="shared" si="743"/>
        <v>0</v>
      </c>
      <c r="BD1874">
        <f t="shared" si="744"/>
        <v>0</v>
      </c>
      <c r="BE1874">
        <f t="shared" si="745"/>
        <v>0</v>
      </c>
      <c r="BF1874">
        <f t="shared" si="746"/>
        <v>0</v>
      </c>
    </row>
    <row r="1875" spans="1:58" ht="15" customHeight="1">
      <c r="A1875" s="405"/>
      <c r="B1875" s="6"/>
      <c r="C1875" s="421" t="s">
        <v>6871</v>
      </c>
      <c r="D1875" s="668" t="str">
        <f t="shared" si="747"/>
        <v/>
      </c>
      <c r="E1875" s="669"/>
      <c r="F1875" s="670"/>
      <c r="G1875" s="763" t="str">
        <f t="shared" si="748"/>
        <v/>
      </c>
      <c r="H1875" s="669"/>
      <c r="I1875" s="669"/>
      <c r="J1875" s="669"/>
      <c r="K1875" s="669"/>
      <c r="L1875" s="670"/>
      <c r="M1875" s="112"/>
      <c r="N1875" s="112"/>
      <c r="O1875" s="112"/>
      <c r="P1875" s="112"/>
      <c r="Q1875" s="112"/>
      <c r="R1875" s="112"/>
      <c r="S1875" s="112"/>
      <c r="T1875" s="112"/>
      <c r="U1875" s="112"/>
      <c r="V1875" s="112"/>
      <c r="W1875" s="112"/>
      <c r="X1875" s="112"/>
      <c r="Y1875" s="112"/>
      <c r="Z1875" s="112"/>
      <c r="AA1875" s="112"/>
      <c r="AB1875" s="112"/>
      <c r="AC1875" s="112"/>
      <c r="AD1875" s="112"/>
      <c r="AE1875" s="93"/>
      <c r="AI1875">
        <f t="shared" si="723"/>
        <v>0</v>
      </c>
      <c r="AJ1875">
        <f t="shared" si="724"/>
        <v>0</v>
      </c>
      <c r="AK1875">
        <f t="shared" si="725"/>
        <v>0</v>
      </c>
      <c r="AL1875">
        <f t="shared" si="726"/>
        <v>0</v>
      </c>
      <c r="AM1875">
        <f t="shared" si="727"/>
        <v>0</v>
      </c>
      <c r="AN1875">
        <f t="shared" si="728"/>
        <v>0</v>
      </c>
      <c r="AO1875">
        <f t="shared" si="729"/>
        <v>0</v>
      </c>
      <c r="AP1875">
        <f t="shared" si="730"/>
        <v>0</v>
      </c>
      <c r="AQ1875">
        <f t="shared" si="731"/>
        <v>0</v>
      </c>
      <c r="AR1875">
        <f t="shared" si="732"/>
        <v>0</v>
      </c>
      <c r="AS1875">
        <f t="shared" si="733"/>
        <v>0</v>
      </c>
      <c r="AT1875">
        <f t="shared" si="734"/>
        <v>0</v>
      </c>
      <c r="AU1875">
        <f t="shared" si="735"/>
        <v>0</v>
      </c>
      <c r="AV1875">
        <f t="shared" si="736"/>
        <v>0</v>
      </c>
      <c r="AW1875">
        <f t="shared" si="737"/>
        <v>0</v>
      </c>
      <c r="AX1875">
        <f t="shared" si="738"/>
        <v>0</v>
      </c>
      <c r="AY1875">
        <f t="shared" si="739"/>
        <v>0</v>
      </c>
      <c r="AZ1875">
        <f t="shared" si="740"/>
        <v>0</v>
      </c>
      <c r="BA1875">
        <f t="shared" si="741"/>
        <v>0</v>
      </c>
      <c r="BB1875">
        <f t="shared" si="742"/>
        <v>0</v>
      </c>
      <c r="BC1875">
        <f t="shared" si="743"/>
        <v>0</v>
      </c>
      <c r="BD1875">
        <f t="shared" si="744"/>
        <v>0</v>
      </c>
      <c r="BE1875">
        <f t="shared" si="745"/>
        <v>0</v>
      </c>
      <c r="BF1875">
        <f t="shared" si="746"/>
        <v>0</v>
      </c>
    </row>
    <row r="1876" spans="1:58" ht="15" customHeight="1">
      <c r="A1876" s="405"/>
      <c r="B1876" s="6"/>
      <c r="C1876" s="421" t="s">
        <v>6872</v>
      </c>
      <c r="D1876" s="668" t="str">
        <f t="shared" si="747"/>
        <v/>
      </c>
      <c r="E1876" s="669"/>
      <c r="F1876" s="670"/>
      <c r="G1876" s="763" t="str">
        <f t="shared" si="748"/>
        <v/>
      </c>
      <c r="H1876" s="669"/>
      <c r="I1876" s="669"/>
      <c r="J1876" s="669"/>
      <c r="K1876" s="669"/>
      <c r="L1876" s="670"/>
      <c r="M1876" s="112"/>
      <c r="N1876" s="112"/>
      <c r="O1876" s="112"/>
      <c r="P1876" s="112"/>
      <c r="Q1876" s="112"/>
      <c r="R1876" s="112"/>
      <c r="S1876" s="112"/>
      <c r="T1876" s="112"/>
      <c r="U1876" s="112"/>
      <c r="V1876" s="112"/>
      <c r="W1876" s="112"/>
      <c r="X1876" s="112"/>
      <c r="Y1876" s="112"/>
      <c r="Z1876" s="112"/>
      <c r="AA1876" s="112"/>
      <c r="AB1876" s="112"/>
      <c r="AC1876" s="112"/>
      <c r="AD1876" s="112"/>
      <c r="AE1876" s="93"/>
      <c r="AI1876">
        <f t="shared" si="723"/>
        <v>0</v>
      </c>
      <c r="AJ1876">
        <f t="shared" si="724"/>
        <v>0</v>
      </c>
      <c r="AK1876">
        <f t="shared" si="725"/>
        <v>0</v>
      </c>
      <c r="AL1876">
        <f t="shared" si="726"/>
        <v>0</v>
      </c>
      <c r="AM1876">
        <f t="shared" si="727"/>
        <v>0</v>
      </c>
      <c r="AN1876">
        <f t="shared" si="728"/>
        <v>0</v>
      </c>
      <c r="AO1876">
        <f t="shared" si="729"/>
        <v>0</v>
      </c>
      <c r="AP1876">
        <f t="shared" si="730"/>
        <v>0</v>
      </c>
      <c r="AQ1876">
        <f t="shared" si="731"/>
        <v>0</v>
      </c>
      <c r="AR1876">
        <f t="shared" si="732"/>
        <v>0</v>
      </c>
      <c r="AS1876">
        <f t="shared" si="733"/>
        <v>0</v>
      </c>
      <c r="AT1876">
        <f t="shared" si="734"/>
        <v>0</v>
      </c>
      <c r="AU1876">
        <f t="shared" si="735"/>
        <v>0</v>
      </c>
      <c r="AV1876">
        <f t="shared" si="736"/>
        <v>0</v>
      </c>
      <c r="AW1876">
        <f t="shared" si="737"/>
        <v>0</v>
      </c>
      <c r="AX1876">
        <f t="shared" si="738"/>
        <v>0</v>
      </c>
      <c r="AY1876">
        <f t="shared" si="739"/>
        <v>0</v>
      </c>
      <c r="AZ1876">
        <f t="shared" si="740"/>
        <v>0</v>
      </c>
      <c r="BA1876">
        <f t="shared" si="741"/>
        <v>0</v>
      </c>
      <c r="BB1876">
        <f t="shared" si="742"/>
        <v>0</v>
      </c>
      <c r="BC1876">
        <f t="shared" si="743"/>
        <v>0</v>
      </c>
      <c r="BD1876">
        <f t="shared" si="744"/>
        <v>0</v>
      </c>
      <c r="BE1876">
        <f t="shared" si="745"/>
        <v>0</v>
      </c>
      <c r="BF1876">
        <f t="shared" si="746"/>
        <v>0</v>
      </c>
    </row>
    <row r="1877" spans="1:58" ht="15" customHeight="1">
      <c r="A1877" s="405"/>
      <c r="B1877" s="6"/>
      <c r="C1877" s="421" t="s">
        <v>6873</v>
      </c>
      <c r="D1877" s="668" t="str">
        <f t="shared" si="747"/>
        <v/>
      </c>
      <c r="E1877" s="669"/>
      <c r="F1877" s="670"/>
      <c r="G1877" s="763" t="str">
        <f t="shared" si="748"/>
        <v/>
      </c>
      <c r="H1877" s="669"/>
      <c r="I1877" s="669"/>
      <c r="J1877" s="669"/>
      <c r="K1877" s="669"/>
      <c r="L1877" s="670"/>
      <c r="M1877" s="112"/>
      <c r="N1877" s="112"/>
      <c r="O1877" s="112"/>
      <c r="P1877" s="112"/>
      <c r="Q1877" s="112"/>
      <c r="R1877" s="112"/>
      <c r="S1877" s="112"/>
      <c r="T1877" s="112"/>
      <c r="U1877" s="112"/>
      <c r="V1877" s="112"/>
      <c r="W1877" s="112"/>
      <c r="X1877" s="112"/>
      <c r="Y1877" s="112"/>
      <c r="Z1877" s="112"/>
      <c r="AA1877" s="112"/>
      <c r="AB1877" s="112"/>
      <c r="AC1877" s="112"/>
      <c r="AD1877" s="112"/>
      <c r="AE1877" s="93"/>
      <c r="AI1877">
        <f t="shared" si="723"/>
        <v>0</v>
      </c>
      <c r="AJ1877">
        <f t="shared" si="724"/>
        <v>0</v>
      </c>
      <c r="AK1877">
        <f t="shared" si="725"/>
        <v>0</v>
      </c>
      <c r="AL1877">
        <f t="shared" si="726"/>
        <v>0</v>
      </c>
      <c r="AM1877">
        <f t="shared" si="727"/>
        <v>0</v>
      </c>
      <c r="AN1877">
        <f t="shared" si="728"/>
        <v>0</v>
      </c>
      <c r="AO1877">
        <f t="shared" si="729"/>
        <v>0</v>
      </c>
      <c r="AP1877">
        <f t="shared" si="730"/>
        <v>0</v>
      </c>
      <c r="AQ1877">
        <f t="shared" si="731"/>
        <v>0</v>
      </c>
      <c r="AR1877">
        <f t="shared" si="732"/>
        <v>0</v>
      </c>
      <c r="AS1877">
        <f t="shared" si="733"/>
        <v>0</v>
      </c>
      <c r="AT1877">
        <f t="shared" si="734"/>
        <v>0</v>
      </c>
      <c r="AU1877">
        <f t="shared" si="735"/>
        <v>0</v>
      </c>
      <c r="AV1877">
        <f t="shared" si="736"/>
        <v>0</v>
      </c>
      <c r="AW1877">
        <f t="shared" si="737"/>
        <v>0</v>
      </c>
      <c r="AX1877">
        <f t="shared" si="738"/>
        <v>0</v>
      </c>
      <c r="AY1877">
        <f t="shared" si="739"/>
        <v>0</v>
      </c>
      <c r="AZ1877">
        <f t="shared" si="740"/>
        <v>0</v>
      </c>
      <c r="BA1877">
        <f t="shared" si="741"/>
        <v>0</v>
      </c>
      <c r="BB1877">
        <f t="shared" si="742"/>
        <v>0</v>
      </c>
      <c r="BC1877">
        <f t="shared" si="743"/>
        <v>0</v>
      </c>
      <c r="BD1877">
        <f t="shared" si="744"/>
        <v>0</v>
      </c>
      <c r="BE1877">
        <f t="shared" si="745"/>
        <v>0</v>
      </c>
      <c r="BF1877">
        <f t="shared" si="746"/>
        <v>0</v>
      </c>
    </row>
    <row r="1878" spans="1:58" ht="15" customHeight="1">
      <c r="A1878" s="405"/>
      <c r="B1878" s="6"/>
      <c r="C1878" s="421" t="s">
        <v>6874</v>
      </c>
      <c r="D1878" s="668" t="str">
        <f t="shared" si="747"/>
        <v/>
      </c>
      <c r="E1878" s="669"/>
      <c r="F1878" s="670"/>
      <c r="G1878" s="763" t="str">
        <f t="shared" si="748"/>
        <v/>
      </c>
      <c r="H1878" s="669"/>
      <c r="I1878" s="669"/>
      <c r="J1878" s="669"/>
      <c r="K1878" s="669"/>
      <c r="L1878" s="670"/>
      <c r="M1878" s="112"/>
      <c r="N1878" s="112"/>
      <c r="O1878" s="112"/>
      <c r="P1878" s="112"/>
      <c r="Q1878" s="112"/>
      <c r="R1878" s="112"/>
      <c r="S1878" s="112"/>
      <c r="T1878" s="112"/>
      <c r="U1878" s="112"/>
      <c r="V1878" s="112"/>
      <c r="W1878" s="112"/>
      <c r="X1878" s="112"/>
      <c r="Y1878" s="112"/>
      <c r="Z1878" s="112"/>
      <c r="AA1878" s="112"/>
      <c r="AB1878" s="112"/>
      <c r="AC1878" s="112"/>
      <c r="AD1878" s="112"/>
      <c r="AE1878" s="93"/>
      <c r="AI1878">
        <f t="shared" si="723"/>
        <v>0</v>
      </c>
      <c r="AJ1878">
        <f t="shared" si="724"/>
        <v>0</v>
      </c>
      <c r="AK1878">
        <f t="shared" si="725"/>
        <v>0</v>
      </c>
      <c r="AL1878">
        <f t="shared" si="726"/>
        <v>0</v>
      </c>
      <c r="AM1878">
        <f t="shared" si="727"/>
        <v>0</v>
      </c>
      <c r="AN1878">
        <f t="shared" si="728"/>
        <v>0</v>
      </c>
      <c r="AO1878">
        <f t="shared" si="729"/>
        <v>0</v>
      </c>
      <c r="AP1878">
        <f t="shared" si="730"/>
        <v>0</v>
      </c>
      <c r="AQ1878">
        <f t="shared" si="731"/>
        <v>0</v>
      </c>
      <c r="AR1878">
        <f t="shared" si="732"/>
        <v>0</v>
      </c>
      <c r="AS1878">
        <f t="shared" si="733"/>
        <v>0</v>
      </c>
      <c r="AT1878">
        <f t="shared" si="734"/>
        <v>0</v>
      </c>
      <c r="AU1878">
        <f t="shared" si="735"/>
        <v>0</v>
      </c>
      <c r="AV1878">
        <f t="shared" si="736"/>
        <v>0</v>
      </c>
      <c r="AW1878">
        <f t="shared" si="737"/>
        <v>0</v>
      </c>
      <c r="AX1878">
        <f t="shared" si="738"/>
        <v>0</v>
      </c>
      <c r="AY1878">
        <f t="shared" si="739"/>
        <v>0</v>
      </c>
      <c r="AZ1878">
        <f t="shared" si="740"/>
        <v>0</v>
      </c>
      <c r="BA1878">
        <f t="shared" si="741"/>
        <v>0</v>
      </c>
      <c r="BB1878">
        <f t="shared" si="742"/>
        <v>0</v>
      </c>
      <c r="BC1878">
        <f t="shared" si="743"/>
        <v>0</v>
      </c>
      <c r="BD1878">
        <f t="shared" si="744"/>
        <v>0</v>
      </c>
      <c r="BE1878">
        <f t="shared" si="745"/>
        <v>0</v>
      </c>
      <c r="BF1878">
        <f t="shared" si="746"/>
        <v>0</v>
      </c>
    </row>
    <row r="1879" spans="1:58" ht="15" customHeight="1">
      <c r="A1879" s="405"/>
      <c r="B1879" s="6"/>
      <c r="C1879" s="421" t="s">
        <v>6875</v>
      </c>
      <c r="D1879" s="668" t="str">
        <f t="shared" si="747"/>
        <v/>
      </c>
      <c r="E1879" s="669"/>
      <c r="F1879" s="670"/>
      <c r="G1879" s="763" t="str">
        <f t="shared" si="748"/>
        <v/>
      </c>
      <c r="H1879" s="669"/>
      <c r="I1879" s="669"/>
      <c r="J1879" s="669"/>
      <c r="K1879" s="669"/>
      <c r="L1879" s="670"/>
      <c r="M1879" s="112"/>
      <c r="N1879" s="112"/>
      <c r="O1879" s="112"/>
      <c r="P1879" s="112"/>
      <c r="Q1879" s="112"/>
      <c r="R1879" s="112"/>
      <c r="S1879" s="112"/>
      <c r="T1879" s="112"/>
      <c r="U1879" s="112"/>
      <c r="V1879" s="112"/>
      <c r="W1879" s="112"/>
      <c r="X1879" s="112"/>
      <c r="Y1879" s="112"/>
      <c r="Z1879" s="112"/>
      <c r="AA1879" s="112"/>
      <c r="AB1879" s="112"/>
      <c r="AC1879" s="112"/>
      <c r="AD1879" s="112"/>
      <c r="AE1879" s="93"/>
      <c r="AI1879">
        <f t="shared" si="723"/>
        <v>0</v>
      </c>
      <c r="AJ1879">
        <f t="shared" si="724"/>
        <v>0</v>
      </c>
      <c r="AK1879">
        <f t="shared" si="725"/>
        <v>0</v>
      </c>
      <c r="AL1879">
        <f t="shared" si="726"/>
        <v>0</v>
      </c>
      <c r="AM1879">
        <f t="shared" si="727"/>
        <v>0</v>
      </c>
      <c r="AN1879">
        <f t="shared" si="728"/>
        <v>0</v>
      </c>
      <c r="AO1879">
        <f t="shared" si="729"/>
        <v>0</v>
      </c>
      <c r="AP1879">
        <f t="shared" si="730"/>
        <v>0</v>
      </c>
      <c r="AQ1879">
        <f t="shared" si="731"/>
        <v>0</v>
      </c>
      <c r="AR1879">
        <f t="shared" si="732"/>
        <v>0</v>
      </c>
      <c r="AS1879">
        <f t="shared" si="733"/>
        <v>0</v>
      </c>
      <c r="AT1879">
        <f t="shared" si="734"/>
        <v>0</v>
      </c>
      <c r="AU1879">
        <f t="shared" si="735"/>
        <v>0</v>
      </c>
      <c r="AV1879">
        <f t="shared" si="736"/>
        <v>0</v>
      </c>
      <c r="AW1879">
        <f t="shared" si="737"/>
        <v>0</v>
      </c>
      <c r="AX1879">
        <f t="shared" si="738"/>
        <v>0</v>
      </c>
      <c r="AY1879">
        <f t="shared" si="739"/>
        <v>0</v>
      </c>
      <c r="AZ1879">
        <f t="shared" si="740"/>
        <v>0</v>
      </c>
      <c r="BA1879">
        <f t="shared" si="741"/>
        <v>0</v>
      </c>
      <c r="BB1879">
        <f t="shared" si="742"/>
        <v>0</v>
      </c>
      <c r="BC1879">
        <f t="shared" si="743"/>
        <v>0</v>
      </c>
      <c r="BD1879">
        <f t="shared" si="744"/>
        <v>0</v>
      </c>
      <c r="BE1879">
        <f t="shared" si="745"/>
        <v>0</v>
      </c>
      <c r="BF1879">
        <f t="shared" si="746"/>
        <v>0</v>
      </c>
    </row>
    <row r="1880" spans="1:58" ht="15" customHeight="1">
      <c r="A1880" s="405"/>
      <c r="B1880" s="6"/>
      <c r="C1880" s="421" t="s">
        <v>6876</v>
      </c>
      <c r="D1880" s="668" t="str">
        <f t="shared" si="747"/>
        <v/>
      </c>
      <c r="E1880" s="669"/>
      <c r="F1880" s="670"/>
      <c r="G1880" s="763" t="str">
        <f t="shared" si="748"/>
        <v/>
      </c>
      <c r="H1880" s="669"/>
      <c r="I1880" s="669"/>
      <c r="J1880" s="669"/>
      <c r="K1880" s="669"/>
      <c r="L1880" s="670"/>
      <c r="M1880" s="112"/>
      <c r="N1880" s="112"/>
      <c r="O1880" s="112"/>
      <c r="P1880" s="112"/>
      <c r="Q1880" s="112"/>
      <c r="R1880" s="112"/>
      <c r="S1880" s="112"/>
      <c r="T1880" s="112"/>
      <c r="U1880" s="112"/>
      <c r="V1880" s="112"/>
      <c r="W1880" s="112"/>
      <c r="X1880" s="112"/>
      <c r="Y1880" s="112"/>
      <c r="Z1880" s="112"/>
      <c r="AA1880" s="112"/>
      <c r="AB1880" s="112"/>
      <c r="AC1880" s="112"/>
      <c r="AD1880" s="112"/>
      <c r="AE1880" s="93"/>
      <c r="AI1880">
        <f t="shared" si="723"/>
        <v>0</v>
      </c>
      <c r="AJ1880">
        <f t="shared" si="724"/>
        <v>0</v>
      </c>
      <c r="AK1880">
        <f t="shared" si="725"/>
        <v>0</v>
      </c>
      <c r="AL1880">
        <f t="shared" si="726"/>
        <v>0</v>
      </c>
      <c r="AM1880">
        <f t="shared" si="727"/>
        <v>0</v>
      </c>
      <c r="AN1880">
        <f t="shared" si="728"/>
        <v>0</v>
      </c>
      <c r="AO1880">
        <f t="shared" si="729"/>
        <v>0</v>
      </c>
      <c r="AP1880">
        <f t="shared" si="730"/>
        <v>0</v>
      </c>
      <c r="AQ1880">
        <f t="shared" si="731"/>
        <v>0</v>
      </c>
      <c r="AR1880">
        <f t="shared" si="732"/>
        <v>0</v>
      </c>
      <c r="AS1880">
        <f t="shared" si="733"/>
        <v>0</v>
      </c>
      <c r="AT1880">
        <f t="shared" si="734"/>
        <v>0</v>
      </c>
      <c r="AU1880">
        <f t="shared" si="735"/>
        <v>0</v>
      </c>
      <c r="AV1880">
        <f t="shared" si="736"/>
        <v>0</v>
      </c>
      <c r="AW1880">
        <f t="shared" si="737"/>
        <v>0</v>
      </c>
      <c r="AX1880">
        <f t="shared" si="738"/>
        <v>0</v>
      </c>
      <c r="AY1880">
        <f t="shared" si="739"/>
        <v>0</v>
      </c>
      <c r="AZ1880">
        <f t="shared" si="740"/>
        <v>0</v>
      </c>
      <c r="BA1880">
        <f t="shared" si="741"/>
        <v>0</v>
      </c>
      <c r="BB1880">
        <f t="shared" si="742"/>
        <v>0</v>
      </c>
      <c r="BC1880">
        <f t="shared" si="743"/>
        <v>0</v>
      </c>
      <c r="BD1880">
        <f t="shared" si="744"/>
        <v>0</v>
      </c>
      <c r="BE1880">
        <f t="shared" si="745"/>
        <v>0</v>
      </c>
      <c r="BF1880">
        <f t="shared" si="746"/>
        <v>0</v>
      </c>
    </row>
    <row r="1881" spans="1:58" ht="15" customHeight="1">
      <c r="A1881" s="405"/>
      <c r="B1881" s="6"/>
      <c r="C1881" s="421" t="s">
        <v>6877</v>
      </c>
      <c r="D1881" s="668" t="str">
        <f t="shared" si="747"/>
        <v/>
      </c>
      <c r="E1881" s="669"/>
      <c r="F1881" s="670"/>
      <c r="G1881" s="763" t="str">
        <f t="shared" si="748"/>
        <v/>
      </c>
      <c r="H1881" s="669"/>
      <c r="I1881" s="669"/>
      <c r="J1881" s="669"/>
      <c r="K1881" s="669"/>
      <c r="L1881" s="670"/>
      <c r="M1881" s="112"/>
      <c r="N1881" s="112"/>
      <c r="O1881" s="112"/>
      <c r="P1881" s="112"/>
      <c r="Q1881" s="112"/>
      <c r="R1881" s="112"/>
      <c r="S1881" s="112"/>
      <c r="T1881" s="112"/>
      <c r="U1881" s="112"/>
      <c r="V1881" s="112"/>
      <c r="W1881" s="112"/>
      <c r="X1881" s="112"/>
      <c r="Y1881" s="112"/>
      <c r="Z1881" s="112"/>
      <c r="AA1881" s="112"/>
      <c r="AB1881" s="112"/>
      <c r="AC1881" s="112"/>
      <c r="AD1881" s="112"/>
      <c r="AE1881" s="93"/>
      <c r="AI1881">
        <f t="shared" si="723"/>
        <v>0</v>
      </c>
      <c r="AJ1881">
        <f t="shared" si="724"/>
        <v>0</v>
      </c>
      <c r="AK1881">
        <f t="shared" si="725"/>
        <v>0</v>
      </c>
      <c r="AL1881">
        <f t="shared" si="726"/>
        <v>0</v>
      </c>
      <c r="AM1881">
        <f t="shared" si="727"/>
        <v>0</v>
      </c>
      <c r="AN1881">
        <f t="shared" si="728"/>
        <v>0</v>
      </c>
      <c r="AO1881">
        <f t="shared" si="729"/>
        <v>0</v>
      </c>
      <c r="AP1881">
        <f t="shared" si="730"/>
        <v>0</v>
      </c>
      <c r="AQ1881">
        <f t="shared" si="731"/>
        <v>0</v>
      </c>
      <c r="AR1881">
        <f t="shared" si="732"/>
        <v>0</v>
      </c>
      <c r="AS1881">
        <f t="shared" si="733"/>
        <v>0</v>
      </c>
      <c r="AT1881">
        <f t="shared" si="734"/>
        <v>0</v>
      </c>
      <c r="AU1881">
        <f t="shared" si="735"/>
        <v>0</v>
      </c>
      <c r="AV1881">
        <f t="shared" si="736"/>
        <v>0</v>
      </c>
      <c r="AW1881">
        <f t="shared" si="737"/>
        <v>0</v>
      </c>
      <c r="AX1881">
        <f t="shared" si="738"/>
        <v>0</v>
      </c>
      <c r="AY1881">
        <f t="shared" si="739"/>
        <v>0</v>
      </c>
      <c r="AZ1881">
        <f t="shared" si="740"/>
        <v>0</v>
      </c>
      <c r="BA1881">
        <f t="shared" si="741"/>
        <v>0</v>
      </c>
      <c r="BB1881">
        <f t="shared" si="742"/>
        <v>0</v>
      </c>
      <c r="BC1881">
        <f t="shared" si="743"/>
        <v>0</v>
      </c>
      <c r="BD1881">
        <f t="shared" si="744"/>
        <v>0</v>
      </c>
      <c r="BE1881">
        <f t="shared" si="745"/>
        <v>0</v>
      </c>
      <c r="BF1881">
        <f t="shared" si="746"/>
        <v>0</v>
      </c>
    </row>
    <row r="1882" spans="1:58" ht="15" customHeight="1">
      <c r="A1882" s="405"/>
      <c r="B1882" s="6"/>
      <c r="C1882" s="421" t="s">
        <v>6878</v>
      </c>
      <c r="D1882" s="668" t="str">
        <f t="shared" si="747"/>
        <v/>
      </c>
      <c r="E1882" s="669"/>
      <c r="F1882" s="670"/>
      <c r="G1882" s="763" t="str">
        <f t="shared" si="748"/>
        <v/>
      </c>
      <c r="H1882" s="669"/>
      <c r="I1882" s="669"/>
      <c r="J1882" s="669"/>
      <c r="K1882" s="669"/>
      <c r="L1882" s="670"/>
      <c r="M1882" s="112"/>
      <c r="N1882" s="112"/>
      <c r="O1882" s="112"/>
      <c r="P1882" s="112"/>
      <c r="Q1882" s="112"/>
      <c r="R1882" s="112"/>
      <c r="S1882" s="112"/>
      <c r="T1882" s="112"/>
      <c r="U1882" s="112"/>
      <c r="V1882" s="112"/>
      <c r="W1882" s="112"/>
      <c r="X1882" s="112"/>
      <c r="Y1882" s="112"/>
      <c r="Z1882" s="112"/>
      <c r="AA1882" s="112"/>
      <c r="AB1882" s="112"/>
      <c r="AC1882" s="112"/>
      <c r="AD1882" s="112"/>
      <c r="AE1882" s="93"/>
      <c r="AI1882">
        <f t="shared" si="723"/>
        <v>0</v>
      </c>
      <c r="AJ1882">
        <f t="shared" si="724"/>
        <v>0</v>
      </c>
      <c r="AK1882">
        <f t="shared" si="725"/>
        <v>0</v>
      </c>
      <c r="AL1882">
        <f t="shared" si="726"/>
        <v>0</v>
      </c>
      <c r="AM1882">
        <f t="shared" si="727"/>
        <v>0</v>
      </c>
      <c r="AN1882">
        <f t="shared" si="728"/>
        <v>0</v>
      </c>
      <c r="AO1882">
        <f t="shared" si="729"/>
        <v>0</v>
      </c>
      <c r="AP1882">
        <f t="shared" si="730"/>
        <v>0</v>
      </c>
      <c r="AQ1882">
        <f t="shared" si="731"/>
        <v>0</v>
      </c>
      <c r="AR1882">
        <f t="shared" si="732"/>
        <v>0</v>
      </c>
      <c r="AS1882">
        <f t="shared" si="733"/>
        <v>0</v>
      </c>
      <c r="AT1882">
        <f t="shared" si="734"/>
        <v>0</v>
      </c>
      <c r="AU1882">
        <f t="shared" si="735"/>
        <v>0</v>
      </c>
      <c r="AV1882">
        <f t="shared" si="736"/>
        <v>0</v>
      </c>
      <c r="AW1882">
        <f t="shared" si="737"/>
        <v>0</v>
      </c>
      <c r="AX1882">
        <f t="shared" si="738"/>
        <v>0</v>
      </c>
      <c r="AY1882">
        <f t="shared" si="739"/>
        <v>0</v>
      </c>
      <c r="AZ1882">
        <f t="shared" si="740"/>
        <v>0</v>
      </c>
      <c r="BA1882">
        <f t="shared" si="741"/>
        <v>0</v>
      </c>
      <c r="BB1882">
        <f t="shared" si="742"/>
        <v>0</v>
      </c>
      <c r="BC1882">
        <f t="shared" si="743"/>
        <v>0</v>
      </c>
      <c r="BD1882">
        <f t="shared" si="744"/>
        <v>0</v>
      </c>
      <c r="BE1882">
        <f t="shared" si="745"/>
        <v>0</v>
      </c>
      <c r="BF1882">
        <f t="shared" si="746"/>
        <v>0</v>
      </c>
    </row>
    <row r="1883" spans="1:58" ht="15" customHeight="1">
      <c r="A1883" s="405"/>
      <c r="B1883" s="6"/>
      <c r="C1883" s="421" t="s">
        <v>6879</v>
      </c>
      <c r="D1883" s="668" t="str">
        <f t="shared" si="747"/>
        <v/>
      </c>
      <c r="E1883" s="669"/>
      <c r="F1883" s="670"/>
      <c r="G1883" s="763" t="str">
        <f t="shared" si="748"/>
        <v/>
      </c>
      <c r="H1883" s="669"/>
      <c r="I1883" s="669"/>
      <c r="J1883" s="669"/>
      <c r="K1883" s="669"/>
      <c r="L1883" s="670"/>
      <c r="M1883" s="112"/>
      <c r="N1883" s="112"/>
      <c r="O1883" s="112"/>
      <c r="P1883" s="112"/>
      <c r="Q1883" s="112"/>
      <c r="R1883" s="112"/>
      <c r="S1883" s="112"/>
      <c r="T1883" s="112"/>
      <c r="U1883" s="112"/>
      <c r="V1883" s="112"/>
      <c r="W1883" s="112"/>
      <c r="X1883" s="112"/>
      <c r="Y1883" s="112"/>
      <c r="Z1883" s="112"/>
      <c r="AA1883" s="112"/>
      <c r="AB1883" s="112"/>
      <c r="AC1883" s="112"/>
      <c r="AD1883" s="112"/>
      <c r="AE1883" s="93"/>
      <c r="AI1883">
        <f t="shared" si="723"/>
        <v>0</v>
      </c>
      <c r="AJ1883">
        <f t="shared" si="724"/>
        <v>0</v>
      </c>
      <c r="AK1883">
        <f t="shared" si="725"/>
        <v>0</v>
      </c>
      <c r="AL1883">
        <f t="shared" si="726"/>
        <v>0</v>
      </c>
      <c r="AM1883">
        <f t="shared" si="727"/>
        <v>0</v>
      </c>
      <c r="AN1883">
        <f t="shared" si="728"/>
        <v>0</v>
      </c>
      <c r="AO1883">
        <f t="shared" si="729"/>
        <v>0</v>
      </c>
      <c r="AP1883">
        <f t="shared" si="730"/>
        <v>0</v>
      </c>
      <c r="AQ1883">
        <f t="shared" si="731"/>
        <v>0</v>
      </c>
      <c r="AR1883">
        <f t="shared" si="732"/>
        <v>0</v>
      </c>
      <c r="AS1883">
        <f t="shared" si="733"/>
        <v>0</v>
      </c>
      <c r="AT1883">
        <f t="shared" si="734"/>
        <v>0</v>
      </c>
      <c r="AU1883">
        <f t="shared" si="735"/>
        <v>0</v>
      </c>
      <c r="AV1883">
        <f t="shared" si="736"/>
        <v>0</v>
      </c>
      <c r="AW1883">
        <f t="shared" si="737"/>
        <v>0</v>
      </c>
      <c r="AX1883">
        <f t="shared" si="738"/>
        <v>0</v>
      </c>
      <c r="AY1883">
        <f t="shared" si="739"/>
        <v>0</v>
      </c>
      <c r="AZ1883">
        <f t="shared" si="740"/>
        <v>0</v>
      </c>
      <c r="BA1883">
        <f t="shared" si="741"/>
        <v>0</v>
      </c>
      <c r="BB1883">
        <f t="shared" si="742"/>
        <v>0</v>
      </c>
      <c r="BC1883">
        <f t="shared" si="743"/>
        <v>0</v>
      </c>
      <c r="BD1883">
        <f t="shared" si="744"/>
        <v>0</v>
      </c>
      <c r="BE1883">
        <f t="shared" si="745"/>
        <v>0</v>
      </c>
      <c r="BF1883">
        <f t="shared" si="746"/>
        <v>0</v>
      </c>
    </row>
    <row r="1884" spans="1:58" ht="15" customHeight="1">
      <c r="A1884" s="405"/>
      <c r="B1884" s="6"/>
      <c r="C1884" s="421" t="s">
        <v>6880</v>
      </c>
      <c r="D1884" s="668" t="str">
        <f t="shared" si="747"/>
        <v/>
      </c>
      <c r="E1884" s="669"/>
      <c r="F1884" s="670"/>
      <c r="G1884" s="763" t="str">
        <f t="shared" si="748"/>
        <v/>
      </c>
      <c r="H1884" s="669"/>
      <c r="I1884" s="669"/>
      <c r="J1884" s="669"/>
      <c r="K1884" s="669"/>
      <c r="L1884" s="670"/>
      <c r="M1884" s="112"/>
      <c r="N1884" s="112"/>
      <c r="O1884" s="112"/>
      <c r="P1884" s="112"/>
      <c r="Q1884" s="112"/>
      <c r="R1884" s="112"/>
      <c r="S1884" s="112"/>
      <c r="T1884" s="112"/>
      <c r="U1884" s="112"/>
      <c r="V1884" s="112"/>
      <c r="W1884" s="112"/>
      <c r="X1884" s="112"/>
      <c r="Y1884" s="112"/>
      <c r="Z1884" s="112"/>
      <c r="AA1884" s="112"/>
      <c r="AB1884" s="112"/>
      <c r="AC1884" s="112"/>
      <c r="AD1884" s="112"/>
      <c r="AE1884" s="93"/>
      <c r="AI1884">
        <f t="shared" si="723"/>
        <v>0</v>
      </c>
      <c r="AJ1884">
        <f t="shared" si="724"/>
        <v>0</v>
      </c>
      <c r="AK1884">
        <f t="shared" si="725"/>
        <v>0</v>
      </c>
      <c r="AL1884">
        <f t="shared" si="726"/>
        <v>0</v>
      </c>
      <c r="AM1884">
        <f t="shared" si="727"/>
        <v>0</v>
      </c>
      <c r="AN1884">
        <f t="shared" si="728"/>
        <v>0</v>
      </c>
      <c r="AO1884">
        <f t="shared" si="729"/>
        <v>0</v>
      </c>
      <c r="AP1884">
        <f t="shared" si="730"/>
        <v>0</v>
      </c>
      <c r="AQ1884">
        <f t="shared" si="731"/>
        <v>0</v>
      </c>
      <c r="AR1884">
        <f t="shared" si="732"/>
        <v>0</v>
      </c>
      <c r="AS1884">
        <f t="shared" si="733"/>
        <v>0</v>
      </c>
      <c r="AT1884">
        <f t="shared" si="734"/>
        <v>0</v>
      </c>
      <c r="AU1884">
        <f t="shared" si="735"/>
        <v>0</v>
      </c>
      <c r="AV1884">
        <f t="shared" si="736"/>
        <v>0</v>
      </c>
      <c r="AW1884">
        <f t="shared" si="737"/>
        <v>0</v>
      </c>
      <c r="AX1884">
        <f t="shared" si="738"/>
        <v>0</v>
      </c>
      <c r="AY1884">
        <f t="shared" si="739"/>
        <v>0</v>
      </c>
      <c r="AZ1884">
        <f t="shared" si="740"/>
        <v>0</v>
      </c>
      <c r="BA1884">
        <f t="shared" si="741"/>
        <v>0</v>
      </c>
      <c r="BB1884">
        <f t="shared" si="742"/>
        <v>0</v>
      </c>
      <c r="BC1884">
        <f t="shared" si="743"/>
        <v>0</v>
      </c>
      <c r="BD1884">
        <f t="shared" si="744"/>
        <v>0</v>
      </c>
      <c r="BE1884">
        <f t="shared" si="745"/>
        <v>0</v>
      </c>
      <c r="BF1884">
        <f t="shared" si="746"/>
        <v>0</v>
      </c>
    </row>
    <row r="1885" spans="1:58" ht="15" customHeight="1">
      <c r="A1885" s="405"/>
      <c r="B1885" s="6"/>
      <c r="C1885" s="421" t="s">
        <v>6881</v>
      </c>
      <c r="D1885" s="668" t="str">
        <f t="shared" si="747"/>
        <v/>
      </c>
      <c r="E1885" s="669"/>
      <c r="F1885" s="670"/>
      <c r="G1885" s="763" t="str">
        <f t="shared" si="748"/>
        <v/>
      </c>
      <c r="H1885" s="669"/>
      <c r="I1885" s="669"/>
      <c r="J1885" s="669"/>
      <c r="K1885" s="669"/>
      <c r="L1885" s="670"/>
      <c r="M1885" s="112"/>
      <c r="N1885" s="112"/>
      <c r="O1885" s="112"/>
      <c r="P1885" s="112"/>
      <c r="Q1885" s="112"/>
      <c r="R1885" s="112"/>
      <c r="S1885" s="112"/>
      <c r="T1885" s="112"/>
      <c r="U1885" s="112"/>
      <c r="V1885" s="112"/>
      <c r="W1885" s="112"/>
      <c r="X1885" s="112"/>
      <c r="Y1885" s="112"/>
      <c r="Z1885" s="112"/>
      <c r="AA1885" s="112"/>
      <c r="AB1885" s="112"/>
      <c r="AC1885" s="112"/>
      <c r="AD1885" s="112"/>
      <c r="AE1885" s="93"/>
      <c r="AI1885">
        <f t="shared" si="723"/>
        <v>0</v>
      </c>
      <c r="AJ1885">
        <f t="shared" si="724"/>
        <v>0</v>
      </c>
      <c r="AK1885">
        <f t="shared" si="725"/>
        <v>0</v>
      </c>
      <c r="AL1885">
        <f t="shared" si="726"/>
        <v>0</v>
      </c>
      <c r="AM1885">
        <f t="shared" si="727"/>
        <v>0</v>
      </c>
      <c r="AN1885">
        <f t="shared" si="728"/>
        <v>0</v>
      </c>
      <c r="AO1885">
        <f t="shared" si="729"/>
        <v>0</v>
      </c>
      <c r="AP1885">
        <f t="shared" si="730"/>
        <v>0</v>
      </c>
      <c r="AQ1885">
        <f t="shared" si="731"/>
        <v>0</v>
      </c>
      <c r="AR1885">
        <f t="shared" si="732"/>
        <v>0</v>
      </c>
      <c r="AS1885">
        <f t="shared" si="733"/>
        <v>0</v>
      </c>
      <c r="AT1885">
        <f t="shared" si="734"/>
        <v>0</v>
      </c>
      <c r="AU1885">
        <f t="shared" si="735"/>
        <v>0</v>
      </c>
      <c r="AV1885">
        <f t="shared" si="736"/>
        <v>0</v>
      </c>
      <c r="AW1885">
        <f t="shared" si="737"/>
        <v>0</v>
      </c>
      <c r="AX1885">
        <f t="shared" si="738"/>
        <v>0</v>
      </c>
      <c r="AY1885">
        <f t="shared" si="739"/>
        <v>0</v>
      </c>
      <c r="AZ1885">
        <f t="shared" si="740"/>
        <v>0</v>
      </c>
      <c r="BA1885">
        <f t="shared" si="741"/>
        <v>0</v>
      </c>
      <c r="BB1885">
        <f t="shared" si="742"/>
        <v>0</v>
      </c>
      <c r="BC1885">
        <f t="shared" si="743"/>
        <v>0</v>
      </c>
      <c r="BD1885">
        <f t="shared" si="744"/>
        <v>0</v>
      </c>
      <c r="BE1885">
        <f t="shared" si="745"/>
        <v>0</v>
      </c>
      <c r="BF1885">
        <f t="shared" si="746"/>
        <v>0</v>
      </c>
    </row>
    <row r="1886" spans="1:58" ht="15" customHeight="1">
      <c r="A1886" s="405"/>
      <c r="B1886" s="6"/>
      <c r="C1886" s="421" t="s">
        <v>6882</v>
      </c>
      <c r="D1886" s="668" t="str">
        <f t="shared" si="747"/>
        <v/>
      </c>
      <c r="E1886" s="669"/>
      <c r="F1886" s="670"/>
      <c r="G1886" s="763" t="str">
        <f t="shared" si="748"/>
        <v/>
      </c>
      <c r="H1886" s="669"/>
      <c r="I1886" s="669"/>
      <c r="J1886" s="669"/>
      <c r="K1886" s="669"/>
      <c r="L1886" s="670"/>
      <c r="M1886" s="112"/>
      <c r="N1886" s="112"/>
      <c r="O1886" s="112"/>
      <c r="P1886" s="112"/>
      <c r="Q1886" s="112"/>
      <c r="R1886" s="112"/>
      <c r="S1886" s="112"/>
      <c r="T1886" s="112"/>
      <c r="U1886" s="112"/>
      <c r="V1886" s="112"/>
      <c r="W1886" s="112"/>
      <c r="X1886" s="112"/>
      <c r="Y1886" s="112"/>
      <c r="Z1886" s="112"/>
      <c r="AA1886" s="112"/>
      <c r="AB1886" s="112"/>
      <c r="AC1886" s="112"/>
      <c r="AD1886" s="112"/>
      <c r="AE1886" s="93"/>
      <c r="AI1886">
        <f t="shared" si="723"/>
        <v>0</v>
      </c>
      <c r="AJ1886">
        <f t="shared" si="724"/>
        <v>0</v>
      </c>
      <c r="AK1886">
        <f t="shared" si="725"/>
        <v>0</v>
      </c>
      <c r="AL1886">
        <f t="shared" si="726"/>
        <v>0</v>
      </c>
      <c r="AM1886">
        <f t="shared" si="727"/>
        <v>0</v>
      </c>
      <c r="AN1886">
        <f t="shared" si="728"/>
        <v>0</v>
      </c>
      <c r="AO1886">
        <f t="shared" si="729"/>
        <v>0</v>
      </c>
      <c r="AP1886">
        <f t="shared" si="730"/>
        <v>0</v>
      </c>
      <c r="AQ1886">
        <f t="shared" si="731"/>
        <v>0</v>
      </c>
      <c r="AR1886">
        <f t="shared" si="732"/>
        <v>0</v>
      </c>
      <c r="AS1886">
        <f t="shared" si="733"/>
        <v>0</v>
      </c>
      <c r="AT1886">
        <f t="shared" si="734"/>
        <v>0</v>
      </c>
      <c r="AU1886">
        <f t="shared" si="735"/>
        <v>0</v>
      </c>
      <c r="AV1886">
        <f t="shared" si="736"/>
        <v>0</v>
      </c>
      <c r="AW1886">
        <f t="shared" si="737"/>
        <v>0</v>
      </c>
      <c r="AX1886">
        <f t="shared" si="738"/>
        <v>0</v>
      </c>
      <c r="AY1886">
        <f t="shared" si="739"/>
        <v>0</v>
      </c>
      <c r="AZ1886">
        <f t="shared" si="740"/>
        <v>0</v>
      </c>
      <c r="BA1886">
        <f t="shared" si="741"/>
        <v>0</v>
      </c>
      <c r="BB1886">
        <f t="shared" si="742"/>
        <v>0</v>
      </c>
      <c r="BC1886">
        <f t="shared" si="743"/>
        <v>0</v>
      </c>
      <c r="BD1886">
        <f t="shared" si="744"/>
        <v>0</v>
      </c>
      <c r="BE1886">
        <f t="shared" si="745"/>
        <v>0</v>
      </c>
      <c r="BF1886">
        <f t="shared" si="746"/>
        <v>0</v>
      </c>
    </row>
    <row r="1887" spans="1:58" ht="15" customHeight="1">
      <c r="A1887" s="405"/>
      <c r="B1887" s="6"/>
      <c r="C1887" s="421" t="s">
        <v>6883</v>
      </c>
      <c r="D1887" s="668" t="str">
        <f t="shared" si="747"/>
        <v/>
      </c>
      <c r="E1887" s="669"/>
      <c r="F1887" s="670"/>
      <c r="G1887" s="763" t="str">
        <f t="shared" si="748"/>
        <v/>
      </c>
      <c r="H1887" s="669"/>
      <c r="I1887" s="669"/>
      <c r="J1887" s="669"/>
      <c r="K1887" s="669"/>
      <c r="L1887" s="670"/>
      <c r="M1887" s="112"/>
      <c r="N1887" s="112"/>
      <c r="O1887" s="112"/>
      <c r="P1887" s="112"/>
      <c r="Q1887" s="112"/>
      <c r="R1887" s="112"/>
      <c r="S1887" s="112"/>
      <c r="T1887" s="112"/>
      <c r="U1887" s="112"/>
      <c r="V1887" s="112"/>
      <c r="W1887" s="112"/>
      <c r="X1887" s="112"/>
      <c r="Y1887" s="112"/>
      <c r="Z1887" s="112"/>
      <c r="AA1887" s="112"/>
      <c r="AB1887" s="112"/>
      <c r="AC1887" s="112"/>
      <c r="AD1887" s="112"/>
      <c r="AE1887" s="93"/>
      <c r="AI1887">
        <f t="shared" si="723"/>
        <v>0</v>
      </c>
      <c r="AJ1887">
        <f t="shared" si="724"/>
        <v>0</v>
      </c>
      <c r="AK1887">
        <f t="shared" si="725"/>
        <v>0</v>
      </c>
      <c r="AL1887">
        <f t="shared" si="726"/>
        <v>0</v>
      </c>
      <c r="AM1887">
        <f t="shared" si="727"/>
        <v>0</v>
      </c>
      <c r="AN1887">
        <f t="shared" si="728"/>
        <v>0</v>
      </c>
      <c r="AO1887">
        <f t="shared" si="729"/>
        <v>0</v>
      </c>
      <c r="AP1887">
        <f t="shared" si="730"/>
        <v>0</v>
      </c>
      <c r="AQ1887">
        <f t="shared" si="731"/>
        <v>0</v>
      </c>
      <c r="AR1887">
        <f t="shared" si="732"/>
        <v>0</v>
      </c>
      <c r="AS1887">
        <f t="shared" si="733"/>
        <v>0</v>
      </c>
      <c r="AT1887">
        <f t="shared" si="734"/>
        <v>0</v>
      </c>
      <c r="AU1887">
        <f t="shared" si="735"/>
        <v>0</v>
      </c>
      <c r="AV1887">
        <f t="shared" si="736"/>
        <v>0</v>
      </c>
      <c r="AW1887">
        <f t="shared" si="737"/>
        <v>0</v>
      </c>
      <c r="AX1887">
        <f t="shared" si="738"/>
        <v>0</v>
      </c>
      <c r="AY1887">
        <f t="shared" si="739"/>
        <v>0</v>
      </c>
      <c r="AZ1887">
        <f t="shared" si="740"/>
        <v>0</v>
      </c>
      <c r="BA1887">
        <f t="shared" si="741"/>
        <v>0</v>
      </c>
      <c r="BB1887">
        <f t="shared" si="742"/>
        <v>0</v>
      </c>
      <c r="BC1887">
        <f t="shared" si="743"/>
        <v>0</v>
      </c>
      <c r="BD1887">
        <f t="shared" si="744"/>
        <v>0</v>
      </c>
      <c r="BE1887">
        <f t="shared" si="745"/>
        <v>0</v>
      </c>
      <c r="BF1887">
        <f t="shared" si="746"/>
        <v>0</v>
      </c>
    </row>
    <row r="1888" spans="1:58" ht="15" customHeight="1">
      <c r="A1888" s="405"/>
      <c r="B1888" s="6"/>
      <c r="C1888" s="421" t="s">
        <v>6884</v>
      </c>
      <c r="D1888" s="668" t="str">
        <f t="shared" si="747"/>
        <v/>
      </c>
      <c r="E1888" s="669"/>
      <c r="F1888" s="670"/>
      <c r="G1888" s="763" t="str">
        <f t="shared" si="748"/>
        <v/>
      </c>
      <c r="H1888" s="669"/>
      <c r="I1888" s="669"/>
      <c r="J1888" s="669"/>
      <c r="K1888" s="669"/>
      <c r="L1888" s="670"/>
      <c r="M1888" s="112"/>
      <c r="N1888" s="112"/>
      <c r="O1888" s="112"/>
      <c r="P1888" s="112"/>
      <c r="Q1888" s="112"/>
      <c r="R1888" s="112"/>
      <c r="S1888" s="112"/>
      <c r="T1888" s="112"/>
      <c r="U1888" s="112"/>
      <c r="V1888" s="112"/>
      <c r="W1888" s="112"/>
      <c r="X1888" s="112"/>
      <c r="Y1888" s="112"/>
      <c r="Z1888" s="112"/>
      <c r="AA1888" s="112"/>
      <c r="AB1888" s="112"/>
      <c r="AC1888" s="112"/>
      <c r="AD1888" s="112"/>
      <c r="AE1888" s="93"/>
      <c r="AI1888">
        <f t="shared" si="723"/>
        <v>0</v>
      </c>
      <c r="AJ1888">
        <f t="shared" si="724"/>
        <v>0</v>
      </c>
      <c r="AK1888">
        <f t="shared" si="725"/>
        <v>0</v>
      </c>
      <c r="AL1888">
        <f t="shared" si="726"/>
        <v>0</v>
      </c>
      <c r="AM1888">
        <f t="shared" si="727"/>
        <v>0</v>
      </c>
      <c r="AN1888">
        <f t="shared" si="728"/>
        <v>0</v>
      </c>
      <c r="AO1888">
        <f t="shared" si="729"/>
        <v>0</v>
      </c>
      <c r="AP1888">
        <f t="shared" si="730"/>
        <v>0</v>
      </c>
      <c r="AQ1888">
        <f t="shared" si="731"/>
        <v>0</v>
      </c>
      <c r="AR1888">
        <f t="shared" si="732"/>
        <v>0</v>
      </c>
      <c r="AS1888">
        <f t="shared" si="733"/>
        <v>0</v>
      </c>
      <c r="AT1888">
        <f t="shared" si="734"/>
        <v>0</v>
      </c>
      <c r="AU1888">
        <f t="shared" si="735"/>
        <v>0</v>
      </c>
      <c r="AV1888">
        <f t="shared" si="736"/>
        <v>0</v>
      </c>
      <c r="AW1888">
        <f t="shared" si="737"/>
        <v>0</v>
      </c>
      <c r="AX1888">
        <f t="shared" si="738"/>
        <v>0</v>
      </c>
      <c r="AY1888">
        <f t="shared" si="739"/>
        <v>0</v>
      </c>
      <c r="AZ1888">
        <f t="shared" si="740"/>
        <v>0</v>
      </c>
      <c r="BA1888">
        <f t="shared" si="741"/>
        <v>0</v>
      </c>
      <c r="BB1888">
        <f t="shared" si="742"/>
        <v>0</v>
      </c>
      <c r="BC1888">
        <f t="shared" si="743"/>
        <v>0</v>
      </c>
      <c r="BD1888">
        <f t="shared" si="744"/>
        <v>0</v>
      </c>
      <c r="BE1888">
        <f t="shared" si="745"/>
        <v>0</v>
      </c>
      <c r="BF1888">
        <f t="shared" si="746"/>
        <v>0</v>
      </c>
    </row>
    <row r="1889" spans="1:58" ht="15" customHeight="1">
      <c r="A1889" s="405"/>
      <c r="B1889" s="6"/>
      <c r="C1889" s="421" t="s">
        <v>6885</v>
      </c>
      <c r="D1889" s="668" t="str">
        <f t="shared" si="747"/>
        <v/>
      </c>
      <c r="E1889" s="669"/>
      <c r="F1889" s="670"/>
      <c r="G1889" s="763" t="str">
        <f t="shared" si="748"/>
        <v/>
      </c>
      <c r="H1889" s="669"/>
      <c r="I1889" s="669"/>
      <c r="J1889" s="669"/>
      <c r="K1889" s="669"/>
      <c r="L1889" s="670"/>
      <c r="M1889" s="112"/>
      <c r="N1889" s="112"/>
      <c r="O1889" s="112"/>
      <c r="P1889" s="112"/>
      <c r="Q1889" s="112"/>
      <c r="R1889" s="112"/>
      <c r="S1889" s="112"/>
      <c r="T1889" s="112"/>
      <c r="U1889" s="112"/>
      <c r="V1889" s="112"/>
      <c r="W1889" s="112"/>
      <c r="X1889" s="112"/>
      <c r="Y1889" s="112"/>
      <c r="Z1889" s="112"/>
      <c r="AA1889" s="112"/>
      <c r="AB1889" s="112"/>
      <c r="AC1889" s="112"/>
      <c r="AD1889" s="112"/>
      <c r="AE1889" s="93"/>
      <c r="AI1889">
        <f t="shared" si="723"/>
        <v>0</v>
      </c>
      <c r="AJ1889">
        <f t="shared" si="724"/>
        <v>0</v>
      </c>
      <c r="AK1889">
        <f t="shared" si="725"/>
        <v>0</v>
      </c>
      <c r="AL1889">
        <f t="shared" si="726"/>
        <v>0</v>
      </c>
      <c r="AM1889">
        <f t="shared" si="727"/>
        <v>0</v>
      </c>
      <c r="AN1889">
        <f t="shared" si="728"/>
        <v>0</v>
      </c>
      <c r="AO1889">
        <f t="shared" si="729"/>
        <v>0</v>
      </c>
      <c r="AP1889">
        <f t="shared" si="730"/>
        <v>0</v>
      </c>
      <c r="AQ1889">
        <f t="shared" si="731"/>
        <v>0</v>
      </c>
      <c r="AR1889">
        <f t="shared" si="732"/>
        <v>0</v>
      </c>
      <c r="AS1889">
        <f t="shared" si="733"/>
        <v>0</v>
      </c>
      <c r="AT1889">
        <f t="shared" si="734"/>
        <v>0</v>
      </c>
      <c r="AU1889">
        <f t="shared" si="735"/>
        <v>0</v>
      </c>
      <c r="AV1889">
        <f t="shared" si="736"/>
        <v>0</v>
      </c>
      <c r="AW1889">
        <f t="shared" si="737"/>
        <v>0</v>
      </c>
      <c r="AX1889">
        <f t="shared" si="738"/>
        <v>0</v>
      </c>
      <c r="AY1889">
        <f t="shared" si="739"/>
        <v>0</v>
      </c>
      <c r="AZ1889">
        <f t="shared" si="740"/>
        <v>0</v>
      </c>
      <c r="BA1889">
        <f t="shared" si="741"/>
        <v>0</v>
      </c>
      <c r="BB1889">
        <f t="shared" si="742"/>
        <v>0</v>
      </c>
      <c r="BC1889">
        <f t="shared" si="743"/>
        <v>0</v>
      </c>
      <c r="BD1889">
        <f t="shared" si="744"/>
        <v>0</v>
      </c>
      <c r="BE1889">
        <f t="shared" si="745"/>
        <v>0</v>
      </c>
      <c r="BF1889">
        <f t="shared" si="746"/>
        <v>0</v>
      </c>
    </row>
    <row r="1890" spans="1:58" ht="15" customHeight="1">
      <c r="A1890" s="405"/>
      <c r="B1890" s="6"/>
      <c r="C1890" s="421" t="s">
        <v>6886</v>
      </c>
      <c r="D1890" s="668" t="str">
        <f t="shared" si="747"/>
        <v/>
      </c>
      <c r="E1890" s="669"/>
      <c r="F1890" s="670"/>
      <c r="G1890" s="763" t="str">
        <f t="shared" si="748"/>
        <v/>
      </c>
      <c r="H1890" s="669"/>
      <c r="I1890" s="669"/>
      <c r="J1890" s="669"/>
      <c r="K1890" s="669"/>
      <c r="L1890" s="670"/>
      <c r="M1890" s="112"/>
      <c r="N1890" s="112"/>
      <c r="O1890" s="112"/>
      <c r="P1890" s="112"/>
      <c r="Q1890" s="112"/>
      <c r="R1890" s="112"/>
      <c r="S1890" s="112"/>
      <c r="T1890" s="112"/>
      <c r="U1890" s="112"/>
      <c r="V1890" s="112"/>
      <c r="W1890" s="112"/>
      <c r="X1890" s="112"/>
      <c r="Y1890" s="112"/>
      <c r="Z1890" s="112"/>
      <c r="AA1890" s="112"/>
      <c r="AB1890" s="112"/>
      <c r="AC1890" s="112"/>
      <c r="AD1890" s="112"/>
      <c r="AE1890" s="93"/>
      <c r="AI1890">
        <f t="shared" si="723"/>
        <v>0</v>
      </c>
      <c r="AJ1890">
        <f t="shared" si="724"/>
        <v>0</v>
      </c>
      <c r="AK1890">
        <f t="shared" si="725"/>
        <v>0</v>
      </c>
      <c r="AL1890">
        <f t="shared" si="726"/>
        <v>0</v>
      </c>
      <c r="AM1890">
        <f t="shared" si="727"/>
        <v>0</v>
      </c>
      <c r="AN1890">
        <f t="shared" si="728"/>
        <v>0</v>
      </c>
      <c r="AO1890">
        <f t="shared" si="729"/>
        <v>0</v>
      </c>
      <c r="AP1890">
        <f t="shared" si="730"/>
        <v>0</v>
      </c>
      <c r="AQ1890">
        <f t="shared" si="731"/>
        <v>0</v>
      </c>
      <c r="AR1890">
        <f t="shared" si="732"/>
        <v>0</v>
      </c>
      <c r="AS1890">
        <f t="shared" si="733"/>
        <v>0</v>
      </c>
      <c r="AT1890">
        <f t="shared" si="734"/>
        <v>0</v>
      </c>
      <c r="AU1890">
        <f t="shared" si="735"/>
        <v>0</v>
      </c>
      <c r="AV1890">
        <f t="shared" si="736"/>
        <v>0</v>
      </c>
      <c r="AW1890">
        <f t="shared" si="737"/>
        <v>0</v>
      </c>
      <c r="AX1890">
        <f t="shared" si="738"/>
        <v>0</v>
      </c>
      <c r="AY1890">
        <f t="shared" si="739"/>
        <v>0</v>
      </c>
      <c r="AZ1890">
        <f t="shared" si="740"/>
        <v>0</v>
      </c>
      <c r="BA1890">
        <f t="shared" si="741"/>
        <v>0</v>
      </c>
      <c r="BB1890">
        <f t="shared" si="742"/>
        <v>0</v>
      </c>
      <c r="BC1890">
        <f t="shared" si="743"/>
        <v>0</v>
      </c>
      <c r="BD1890">
        <f t="shared" si="744"/>
        <v>0</v>
      </c>
      <c r="BE1890">
        <f t="shared" si="745"/>
        <v>0</v>
      </c>
      <c r="BF1890">
        <f t="shared" si="746"/>
        <v>0</v>
      </c>
    </row>
    <row r="1891" spans="1:58" ht="15" customHeight="1">
      <c r="A1891" s="405"/>
      <c r="B1891" s="6"/>
      <c r="C1891" s="421" t="s">
        <v>6887</v>
      </c>
      <c r="D1891" s="668" t="str">
        <f t="shared" si="747"/>
        <v/>
      </c>
      <c r="E1891" s="669"/>
      <c r="F1891" s="670"/>
      <c r="G1891" s="763" t="str">
        <f t="shared" si="748"/>
        <v/>
      </c>
      <c r="H1891" s="669"/>
      <c r="I1891" s="669"/>
      <c r="J1891" s="669"/>
      <c r="K1891" s="669"/>
      <c r="L1891" s="670"/>
      <c r="M1891" s="112"/>
      <c r="N1891" s="112"/>
      <c r="O1891" s="112"/>
      <c r="P1891" s="112"/>
      <c r="Q1891" s="112"/>
      <c r="R1891" s="112"/>
      <c r="S1891" s="112"/>
      <c r="T1891" s="112"/>
      <c r="U1891" s="112"/>
      <c r="V1891" s="112"/>
      <c r="W1891" s="112"/>
      <c r="X1891" s="112"/>
      <c r="Y1891" s="112"/>
      <c r="Z1891" s="112"/>
      <c r="AA1891" s="112"/>
      <c r="AB1891" s="112"/>
      <c r="AC1891" s="112"/>
      <c r="AD1891" s="112"/>
      <c r="AE1891" s="93"/>
      <c r="AI1891">
        <f t="shared" si="723"/>
        <v>0</v>
      </c>
      <c r="AJ1891">
        <f t="shared" si="724"/>
        <v>0</v>
      </c>
      <c r="AK1891">
        <f t="shared" si="725"/>
        <v>0</v>
      </c>
      <c r="AL1891">
        <f t="shared" si="726"/>
        <v>0</v>
      </c>
      <c r="AM1891">
        <f t="shared" si="727"/>
        <v>0</v>
      </c>
      <c r="AN1891">
        <f t="shared" si="728"/>
        <v>0</v>
      </c>
      <c r="AO1891">
        <f t="shared" si="729"/>
        <v>0</v>
      </c>
      <c r="AP1891">
        <f t="shared" si="730"/>
        <v>0</v>
      </c>
      <c r="AQ1891">
        <f t="shared" si="731"/>
        <v>0</v>
      </c>
      <c r="AR1891">
        <f t="shared" si="732"/>
        <v>0</v>
      </c>
      <c r="AS1891">
        <f t="shared" si="733"/>
        <v>0</v>
      </c>
      <c r="AT1891">
        <f t="shared" si="734"/>
        <v>0</v>
      </c>
      <c r="AU1891">
        <f t="shared" si="735"/>
        <v>0</v>
      </c>
      <c r="AV1891">
        <f t="shared" si="736"/>
        <v>0</v>
      </c>
      <c r="AW1891">
        <f t="shared" si="737"/>
        <v>0</v>
      </c>
      <c r="AX1891">
        <f t="shared" si="738"/>
        <v>0</v>
      </c>
      <c r="AY1891">
        <f t="shared" si="739"/>
        <v>0</v>
      </c>
      <c r="AZ1891">
        <f t="shared" si="740"/>
        <v>0</v>
      </c>
      <c r="BA1891">
        <f t="shared" si="741"/>
        <v>0</v>
      </c>
      <c r="BB1891">
        <f t="shared" si="742"/>
        <v>0</v>
      </c>
      <c r="BC1891">
        <f t="shared" si="743"/>
        <v>0</v>
      </c>
      <c r="BD1891">
        <f t="shared" si="744"/>
        <v>0</v>
      </c>
      <c r="BE1891">
        <f t="shared" si="745"/>
        <v>0</v>
      </c>
      <c r="BF1891">
        <f t="shared" si="746"/>
        <v>0</v>
      </c>
    </row>
    <row r="1892" spans="1:58" ht="15" customHeight="1">
      <c r="A1892" s="405"/>
      <c r="B1892" s="6"/>
      <c r="C1892" s="421" t="s">
        <v>6888</v>
      </c>
      <c r="D1892" s="668" t="str">
        <f t="shared" si="747"/>
        <v/>
      </c>
      <c r="E1892" s="669"/>
      <c r="F1892" s="670"/>
      <c r="G1892" s="763" t="str">
        <f t="shared" si="748"/>
        <v/>
      </c>
      <c r="H1892" s="669"/>
      <c r="I1892" s="669"/>
      <c r="J1892" s="669"/>
      <c r="K1892" s="669"/>
      <c r="L1892" s="670"/>
      <c r="M1892" s="112"/>
      <c r="N1892" s="112"/>
      <c r="O1892" s="112"/>
      <c r="P1892" s="112"/>
      <c r="Q1892" s="112"/>
      <c r="R1892" s="112"/>
      <c r="S1892" s="112"/>
      <c r="T1892" s="112"/>
      <c r="U1892" s="112"/>
      <c r="V1892" s="112"/>
      <c r="W1892" s="112"/>
      <c r="X1892" s="112"/>
      <c r="Y1892" s="112"/>
      <c r="Z1892" s="112"/>
      <c r="AA1892" s="112"/>
      <c r="AB1892" s="112"/>
      <c r="AC1892" s="112"/>
      <c r="AD1892" s="112"/>
      <c r="AE1892" s="93"/>
      <c r="AI1892">
        <f t="shared" si="723"/>
        <v>0</v>
      </c>
      <c r="AJ1892">
        <f t="shared" si="724"/>
        <v>0</v>
      </c>
      <c r="AK1892">
        <f t="shared" si="725"/>
        <v>0</v>
      </c>
      <c r="AL1892">
        <f t="shared" si="726"/>
        <v>0</v>
      </c>
      <c r="AM1892">
        <f t="shared" si="727"/>
        <v>0</v>
      </c>
      <c r="AN1892">
        <f t="shared" si="728"/>
        <v>0</v>
      </c>
      <c r="AO1892">
        <f t="shared" si="729"/>
        <v>0</v>
      </c>
      <c r="AP1892">
        <f t="shared" si="730"/>
        <v>0</v>
      </c>
      <c r="AQ1892">
        <f t="shared" si="731"/>
        <v>0</v>
      </c>
      <c r="AR1892">
        <f t="shared" si="732"/>
        <v>0</v>
      </c>
      <c r="AS1892">
        <f t="shared" si="733"/>
        <v>0</v>
      </c>
      <c r="AT1892">
        <f t="shared" si="734"/>
        <v>0</v>
      </c>
      <c r="AU1892">
        <f t="shared" si="735"/>
        <v>0</v>
      </c>
      <c r="AV1892">
        <f t="shared" si="736"/>
        <v>0</v>
      </c>
      <c r="AW1892">
        <f t="shared" si="737"/>
        <v>0</v>
      </c>
      <c r="AX1892">
        <f t="shared" si="738"/>
        <v>0</v>
      </c>
      <c r="AY1892">
        <f t="shared" si="739"/>
        <v>0</v>
      </c>
      <c r="AZ1892">
        <f t="shared" si="740"/>
        <v>0</v>
      </c>
      <c r="BA1892">
        <f t="shared" si="741"/>
        <v>0</v>
      </c>
      <c r="BB1892">
        <f t="shared" si="742"/>
        <v>0</v>
      </c>
      <c r="BC1892">
        <f t="shared" si="743"/>
        <v>0</v>
      </c>
      <c r="BD1892">
        <f t="shared" si="744"/>
        <v>0</v>
      </c>
      <c r="BE1892">
        <f t="shared" si="745"/>
        <v>0</v>
      </c>
      <c r="BF1892">
        <f t="shared" si="746"/>
        <v>0</v>
      </c>
    </row>
    <row r="1893" spans="1:58" ht="15" customHeight="1">
      <c r="A1893" s="405"/>
      <c r="B1893" s="6"/>
      <c r="C1893" s="421" t="s">
        <v>6889</v>
      </c>
      <c r="D1893" s="668" t="str">
        <f t="shared" si="747"/>
        <v/>
      </c>
      <c r="E1893" s="669"/>
      <c r="F1893" s="670"/>
      <c r="G1893" s="763" t="str">
        <f t="shared" si="748"/>
        <v/>
      </c>
      <c r="H1893" s="669"/>
      <c r="I1893" s="669"/>
      <c r="J1893" s="669"/>
      <c r="K1893" s="669"/>
      <c r="L1893" s="670"/>
      <c r="M1893" s="112"/>
      <c r="N1893" s="112"/>
      <c r="O1893" s="112"/>
      <c r="P1893" s="112"/>
      <c r="Q1893" s="112"/>
      <c r="R1893" s="112"/>
      <c r="S1893" s="112"/>
      <c r="T1893" s="112"/>
      <c r="U1893" s="112"/>
      <c r="V1893" s="112"/>
      <c r="W1893" s="112"/>
      <c r="X1893" s="112"/>
      <c r="Y1893" s="112"/>
      <c r="Z1893" s="112"/>
      <c r="AA1893" s="112"/>
      <c r="AB1893" s="112"/>
      <c r="AC1893" s="112"/>
      <c r="AD1893" s="112"/>
      <c r="AE1893" s="93"/>
      <c r="AI1893">
        <f t="shared" si="723"/>
        <v>0</v>
      </c>
      <c r="AJ1893">
        <f t="shared" si="724"/>
        <v>0</v>
      </c>
      <c r="AK1893">
        <f t="shared" si="725"/>
        <v>0</v>
      </c>
      <c r="AL1893">
        <f t="shared" si="726"/>
        <v>0</v>
      </c>
      <c r="AM1893">
        <f t="shared" si="727"/>
        <v>0</v>
      </c>
      <c r="AN1893">
        <f t="shared" si="728"/>
        <v>0</v>
      </c>
      <c r="AO1893">
        <f t="shared" si="729"/>
        <v>0</v>
      </c>
      <c r="AP1893">
        <f t="shared" si="730"/>
        <v>0</v>
      </c>
      <c r="AQ1893">
        <f t="shared" si="731"/>
        <v>0</v>
      </c>
      <c r="AR1893">
        <f t="shared" si="732"/>
        <v>0</v>
      </c>
      <c r="AS1893">
        <f t="shared" si="733"/>
        <v>0</v>
      </c>
      <c r="AT1893">
        <f t="shared" si="734"/>
        <v>0</v>
      </c>
      <c r="AU1893">
        <f t="shared" si="735"/>
        <v>0</v>
      </c>
      <c r="AV1893">
        <f t="shared" si="736"/>
        <v>0</v>
      </c>
      <c r="AW1893">
        <f t="shared" si="737"/>
        <v>0</v>
      </c>
      <c r="AX1893">
        <f t="shared" si="738"/>
        <v>0</v>
      </c>
      <c r="AY1893">
        <f t="shared" si="739"/>
        <v>0</v>
      </c>
      <c r="AZ1893">
        <f t="shared" si="740"/>
        <v>0</v>
      </c>
      <c r="BA1893">
        <f t="shared" si="741"/>
        <v>0</v>
      </c>
      <c r="BB1893">
        <f t="shared" si="742"/>
        <v>0</v>
      </c>
      <c r="BC1893">
        <f t="shared" si="743"/>
        <v>0</v>
      </c>
      <c r="BD1893">
        <f t="shared" si="744"/>
        <v>0</v>
      </c>
      <c r="BE1893">
        <f t="shared" si="745"/>
        <v>0</v>
      </c>
      <c r="BF1893">
        <f t="shared" si="746"/>
        <v>0</v>
      </c>
    </row>
    <row r="1894" spans="1:58" ht="15" customHeight="1">
      <c r="A1894" s="405"/>
      <c r="B1894" s="6"/>
      <c r="C1894" s="421" t="s">
        <v>6890</v>
      </c>
      <c r="D1894" s="668" t="str">
        <f t="shared" si="747"/>
        <v/>
      </c>
      <c r="E1894" s="669"/>
      <c r="F1894" s="670"/>
      <c r="G1894" s="763" t="str">
        <f t="shared" si="748"/>
        <v/>
      </c>
      <c r="H1894" s="669"/>
      <c r="I1894" s="669"/>
      <c r="J1894" s="669"/>
      <c r="K1894" s="669"/>
      <c r="L1894" s="670"/>
      <c r="M1894" s="112"/>
      <c r="N1894" s="112"/>
      <c r="O1894" s="112"/>
      <c r="P1894" s="112"/>
      <c r="Q1894" s="112"/>
      <c r="R1894" s="112"/>
      <c r="S1894" s="112"/>
      <c r="T1894" s="112"/>
      <c r="U1894" s="112"/>
      <c r="V1894" s="112"/>
      <c r="W1894" s="112"/>
      <c r="X1894" s="112"/>
      <c r="Y1894" s="112"/>
      <c r="Z1894" s="112"/>
      <c r="AA1894" s="112"/>
      <c r="AB1894" s="112"/>
      <c r="AC1894" s="112"/>
      <c r="AD1894" s="112"/>
      <c r="AE1894" s="93"/>
      <c r="AI1894">
        <f t="shared" si="723"/>
        <v>0</v>
      </c>
      <c r="AJ1894">
        <f t="shared" si="724"/>
        <v>0</v>
      </c>
      <c r="AK1894">
        <f t="shared" si="725"/>
        <v>0</v>
      </c>
      <c r="AL1894">
        <f t="shared" si="726"/>
        <v>0</v>
      </c>
      <c r="AM1894">
        <f t="shared" si="727"/>
        <v>0</v>
      </c>
      <c r="AN1894">
        <f t="shared" si="728"/>
        <v>0</v>
      </c>
      <c r="AO1894">
        <f t="shared" si="729"/>
        <v>0</v>
      </c>
      <c r="AP1894">
        <f t="shared" si="730"/>
        <v>0</v>
      </c>
      <c r="AQ1894">
        <f t="shared" si="731"/>
        <v>0</v>
      </c>
      <c r="AR1894">
        <f t="shared" si="732"/>
        <v>0</v>
      </c>
      <c r="AS1894">
        <f t="shared" si="733"/>
        <v>0</v>
      </c>
      <c r="AT1894">
        <f t="shared" si="734"/>
        <v>0</v>
      </c>
      <c r="AU1894">
        <f t="shared" si="735"/>
        <v>0</v>
      </c>
      <c r="AV1894">
        <f t="shared" si="736"/>
        <v>0</v>
      </c>
      <c r="AW1894">
        <f t="shared" si="737"/>
        <v>0</v>
      </c>
      <c r="AX1894">
        <f t="shared" si="738"/>
        <v>0</v>
      </c>
      <c r="AY1894">
        <f t="shared" si="739"/>
        <v>0</v>
      </c>
      <c r="AZ1894">
        <f t="shared" si="740"/>
        <v>0</v>
      </c>
      <c r="BA1894">
        <f t="shared" si="741"/>
        <v>0</v>
      </c>
      <c r="BB1894">
        <f t="shared" si="742"/>
        <v>0</v>
      </c>
      <c r="BC1894">
        <f t="shared" si="743"/>
        <v>0</v>
      </c>
      <c r="BD1894">
        <f t="shared" si="744"/>
        <v>0</v>
      </c>
      <c r="BE1894">
        <f t="shared" si="745"/>
        <v>0</v>
      </c>
      <c r="BF1894">
        <f t="shared" si="746"/>
        <v>0</v>
      </c>
    </row>
    <row r="1895" spans="1:58" ht="15" customHeight="1">
      <c r="A1895" s="405"/>
      <c r="B1895" s="6"/>
      <c r="C1895" s="421" t="s">
        <v>6891</v>
      </c>
      <c r="D1895" s="668" t="str">
        <f t="shared" si="747"/>
        <v/>
      </c>
      <c r="E1895" s="669"/>
      <c r="F1895" s="670"/>
      <c r="G1895" s="763" t="str">
        <f t="shared" si="748"/>
        <v/>
      </c>
      <c r="H1895" s="669"/>
      <c r="I1895" s="669"/>
      <c r="J1895" s="669"/>
      <c r="K1895" s="669"/>
      <c r="L1895" s="670"/>
      <c r="M1895" s="112"/>
      <c r="N1895" s="112"/>
      <c r="O1895" s="112"/>
      <c r="P1895" s="112"/>
      <c r="Q1895" s="112"/>
      <c r="R1895" s="112"/>
      <c r="S1895" s="112"/>
      <c r="T1895" s="112"/>
      <c r="U1895" s="112"/>
      <c r="V1895" s="112"/>
      <c r="W1895" s="112"/>
      <c r="X1895" s="112"/>
      <c r="Y1895" s="112"/>
      <c r="Z1895" s="112"/>
      <c r="AA1895" s="112"/>
      <c r="AB1895" s="112"/>
      <c r="AC1895" s="112"/>
      <c r="AD1895" s="112"/>
      <c r="AE1895" s="93"/>
      <c r="AI1895">
        <f t="shared" si="723"/>
        <v>0</v>
      </c>
      <c r="AJ1895">
        <f t="shared" si="724"/>
        <v>0</v>
      </c>
      <c r="AK1895">
        <f t="shared" si="725"/>
        <v>0</v>
      </c>
      <c r="AL1895">
        <f t="shared" si="726"/>
        <v>0</v>
      </c>
      <c r="AM1895">
        <f t="shared" si="727"/>
        <v>0</v>
      </c>
      <c r="AN1895">
        <f t="shared" si="728"/>
        <v>0</v>
      </c>
      <c r="AO1895">
        <f t="shared" si="729"/>
        <v>0</v>
      </c>
      <c r="AP1895">
        <f t="shared" si="730"/>
        <v>0</v>
      </c>
      <c r="AQ1895">
        <f t="shared" si="731"/>
        <v>0</v>
      </c>
      <c r="AR1895">
        <f t="shared" si="732"/>
        <v>0</v>
      </c>
      <c r="AS1895">
        <f t="shared" si="733"/>
        <v>0</v>
      </c>
      <c r="AT1895">
        <f t="shared" si="734"/>
        <v>0</v>
      </c>
      <c r="AU1895">
        <f t="shared" si="735"/>
        <v>0</v>
      </c>
      <c r="AV1895">
        <f t="shared" si="736"/>
        <v>0</v>
      </c>
      <c r="AW1895">
        <f t="shared" si="737"/>
        <v>0</v>
      </c>
      <c r="AX1895">
        <f t="shared" si="738"/>
        <v>0</v>
      </c>
      <c r="AY1895">
        <f t="shared" si="739"/>
        <v>0</v>
      </c>
      <c r="AZ1895">
        <f t="shared" si="740"/>
        <v>0</v>
      </c>
      <c r="BA1895">
        <f t="shared" si="741"/>
        <v>0</v>
      </c>
      <c r="BB1895">
        <f t="shared" si="742"/>
        <v>0</v>
      </c>
      <c r="BC1895">
        <f t="shared" si="743"/>
        <v>0</v>
      </c>
      <c r="BD1895">
        <f t="shared" si="744"/>
        <v>0</v>
      </c>
      <c r="BE1895">
        <f t="shared" si="745"/>
        <v>0</v>
      </c>
      <c r="BF1895">
        <f t="shared" si="746"/>
        <v>0</v>
      </c>
    </row>
    <row r="1896" spans="1:58" ht="15" customHeight="1">
      <c r="A1896" s="405"/>
      <c r="B1896" s="6"/>
      <c r="C1896" s="421" t="s">
        <v>6892</v>
      </c>
      <c r="D1896" s="668" t="str">
        <f t="shared" si="747"/>
        <v/>
      </c>
      <c r="E1896" s="669"/>
      <c r="F1896" s="670"/>
      <c r="G1896" s="763" t="str">
        <f t="shared" si="748"/>
        <v/>
      </c>
      <c r="H1896" s="669"/>
      <c r="I1896" s="669"/>
      <c r="J1896" s="669"/>
      <c r="K1896" s="669"/>
      <c r="L1896" s="670"/>
      <c r="M1896" s="112"/>
      <c r="N1896" s="112"/>
      <c r="O1896" s="112"/>
      <c r="P1896" s="112"/>
      <c r="Q1896" s="112"/>
      <c r="R1896" s="112"/>
      <c r="S1896" s="112"/>
      <c r="T1896" s="112"/>
      <c r="U1896" s="112"/>
      <c r="V1896" s="112"/>
      <c r="W1896" s="112"/>
      <c r="X1896" s="112"/>
      <c r="Y1896" s="112"/>
      <c r="Z1896" s="112"/>
      <c r="AA1896" s="112"/>
      <c r="AB1896" s="112"/>
      <c r="AC1896" s="112"/>
      <c r="AD1896" s="112"/>
      <c r="AE1896" s="93"/>
      <c r="AI1896">
        <f t="shared" si="723"/>
        <v>0</v>
      </c>
      <c r="AJ1896">
        <f t="shared" si="724"/>
        <v>0</v>
      </c>
      <c r="AK1896">
        <f t="shared" si="725"/>
        <v>0</v>
      </c>
      <c r="AL1896">
        <f t="shared" si="726"/>
        <v>0</v>
      </c>
      <c r="AM1896">
        <f t="shared" si="727"/>
        <v>0</v>
      </c>
      <c r="AN1896">
        <f t="shared" si="728"/>
        <v>0</v>
      </c>
      <c r="AO1896">
        <f t="shared" si="729"/>
        <v>0</v>
      </c>
      <c r="AP1896">
        <f t="shared" si="730"/>
        <v>0</v>
      </c>
      <c r="AQ1896">
        <f t="shared" si="731"/>
        <v>0</v>
      </c>
      <c r="AR1896">
        <f t="shared" si="732"/>
        <v>0</v>
      </c>
      <c r="AS1896">
        <f t="shared" si="733"/>
        <v>0</v>
      </c>
      <c r="AT1896">
        <f t="shared" si="734"/>
        <v>0</v>
      </c>
      <c r="AU1896">
        <f t="shared" si="735"/>
        <v>0</v>
      </c>
      <c r="AV1896">
        <f t="shared" si="736"/>
        <v>0</v>
      </c>
      <c r="AW1896">
        <f t="shared" si="737"/>
        <v>0</v>
      </c>
      <c r="AX1896">
        <f t="shared" si="738"/>
        <v>0</v>
      </c>
      <c r="AY1896">
        <f t="shared" si="739"/>
        <v>0</v>
      </c>
      <c r="AZ1896">
        <f t="shared" si="740"/>
        <v>0</v>
      </c>
      <c r="BA1896">
        <f t="shared" si="741"/>
        <v>0</v>
      </c>
      <c r="BB1896">
        <f t="shared" si="742"/>
        <v>0</v>
      </c>
      <c r="BC1896">
        <f t="shared" si="743"/>
        <v>0</v>
      </c>
      <c r="BD1896">
        <f t="shared" si="744"/>
        <v>0</v>
      </c>
      <c r="BE1896">
        <f t="shared" si="745"/>
        <v>0</v>
      </c>
      <c r="BF1896">
        <f t="shared" si="746"/>
        <v>0</v>
      </c>
    </row>
    <row r="1897" spans="1:58" ht="15" customHeight="1">
      <c r="A1897" s="405"/>
      <c r="B1897" s="6"/>
      <c r="C1897" s="421" t="s">
        <v>6893</v>
      </c>
      <c r="D1897" s="668" t="str">
        <f t="shared" si="747"/>
        <v/>
      </c>
      <c r="E1897" s="669"/>
      <c r="F1897" s="670"/>
      <c r="G1897" s="763" t="str">
        <f t="shared" si="748"/>
        <v/>
      </c>
      <c r="H1897" s="669"/>
      <c r="I1897" s="669"/>
      <c r="J1897" s="669"/>
      <c r="K1897" s="669"/>
      <c r="L1897" s="670"/>
      <c r="M1897" s="112"/>
      <c r="N1897" s="112"/>
      <c r="O1897" s="112"/>
      <c r="P1897" s="112"/>
      <c r="Q1897" s="112"/>
      <c r="R1897" s="112"/>
      <c r="S1897" s="112"/>
      <c r="T1897" s="112"/>
      <c r="U1897" s="112"/>
      <c r="V1897" s="112"/>
      <c r="W1897" s="112"/>
      <c r="X1897" s="112"/>
      <c r="Y1897" s="112"/>
      <c r="Z1897" s="112"/>
      <c r="AA1897" s="112"/>
      <c r="AB1897" s="112"/>
      <c r="AC1897" s="112"/>
      <c r="AD1897" s="112"/>
      <c r="AE1897" s="93"/>
      <c r="AI1897">
        <f t="shared" si="723"/>
        <v>0</v>
      </c>
      <c r="AJ1897">
        <f t="shared" si="724"/>
        <v>0</v>
      </c>
      <c r="AK1897">
        <f t="shared" si="725"/>
        <v>0</v>
      </c>
      <c r="AL1897">
        <f t="shared" si="726"/>
        <v>0</v>
      </c>
      <c r="AM1897">
        <f t="shared" si="727"/>
        <v>0</v>
      </c>
      <c r="AN1897">
        <f t="shared" si="728"/>
        <v>0</v>
      </c>
      <c r="AO1897">
        <f t="shared" si="729"/>
        <v>0</v>
      </c>
      <c r="AP1897">
        <f t="shared" si="730"/>
        <v>0</v>
      </c>
      <c r="AQ1897">
        <f t="shared" si="731"/>
        <v>0</v>
      </c>
      <c r="AR1897">
        <f t="shared" si="732"/>
        <v>0</v>
      </c>
      <c r="AS1897">
        <f t="shared" si="733"/>
        <v>0</v>
      </c>
      <c r="AT1897">
        <f t="shared" si="734"/>
        <v>0</v>
      </c>
      <c r="AU1897">
        <f t="shared" si="735"/>
        <v>0</v>
      </c>
      <c r="AV1897">
        <f t="shared" si="736"/>
        <v>0</v>
      </c>
      <c r="AW1897">
        <f t="shared" si="737"/>
        <v>0</v>
      </c>
      <c r="AX1897">
        <f t="shared" si="738"/>
        <v>0</v>
      </c>
      <c r="AY1897">
        <f t="shared" si="739"/>
        <v>0</v>
      </c>
      <c r="AZ1897">
        <f t="shared" si="740"/>
        <v>0</v>
      </c>
      <c r="BA1897">
        <f t="shared" si="741"/>
        <v>0</v>
      </c>
      <c r="BB1897">
        <f t="shared" si="742"/>
        <v>0</v>
      </c>
      <c r="BC1897">
        <f t="shared" si="743"/>
        <v>0</v>
      </c>
      <c r="BD1897">
        <f t="shared" si="744"/>
        <v>0</v>
      </c>
      <c r="BE1897">
        <f t="shared" si="745"/>
        <v>0</v>
      </c>
      <c r="BF1897">
        <f t="shared" si="746"/>
        <v>0</v>
      </c>
    </row>
    <row r="1898" spans="1:58" ht="15" customHeight="1">
      <c r="A1898" s="405"/>
      <c r="B1898" s="6"/>
      <c r="C1898" s="421" t="s">
        <v>6894</v>
      </c>
      <c r="D1898" s="668" t="str">
        <f t="shared" si="747"/>
        <v/>
      </c>
      <c r="E1898" s="669"/>
      <c r="F1898" s="670"/>
      <c r="G1898" s="763" t="str">
        <f t="shared" si="748"/>
        <v/>
      </c>
      <c r="H1898" s="669"/>
      <c r="I1898" s="669"/>
      <c r="J1898" s="669"/>
      <c r="K1898" s="669"/>
      <c r="L1898" s="670"/>
      <c r="M1898" s="112"/>
      <c r="N1898" s="112"/>
      <c r="O1898" s="112"/>
      <c r="P1898" s="112"/>
      <c r="Q1898" s="112"/>
      <c r="R1898" s="112"/>
      <c r="S1898" s="112"/>
      <c r="T1898" s="112"/>
      <c r="U1898" s="112"/>
      <c r="V1898" s="112"/>
      <c r="W1898" s="112"/>
      <c r="X1898" s="112"/>
      <c r="Y1898" s="112"/>
      <c r="Z1898" s="112"/>
      <c r="AA1898" s="112"/>
      <c r="AB1898" s="112"/>
      <c r="AC1898" s="112"/>
      <c r="AD1898" s="112"/>
      <c r="AE1898" s="93"/>
      <c r="AI1898">
        <f t="shared" si="723"/>
        <v>0</v>
      </c>
      <c r="AJ1898">
        <f t="shared" si="724"/>
        <v>0</v>
      </c>
      <c r="AK1898">
        <f t="shared" si="725"/>
        <v>0</v>
      </c>
      <c r="AL1898">
        <f t="shared" si="726"/>
        <v>0</v>
      </c>
      <c r="AM1898">
        <f t="shared" si="727"/>
        <v>0</v>
      </c>
      <c r="AN1898">
        <f t="shared" si="728"/>
        <v>0</v>
      </c>
      <c r="AO1898">
        <f t="shared" si="729"/>
        <v>0</v>
      </c>
      <c r="AP1898">
        <f t="shared" si="730"/>
        <v>0</v>
      </c>
      <c r="AQ1898">
        <f t="shared" si="731"/>
        <v>0</v>
      </c>
      <c r="AR1898">
        <f t="shared" si="732"/>
        <v>0</v>
      </c>
      <c r="AS1898">
        <f t="shared" si="733"/>
        <v>0</v>
      </c>
      <c r="AT1898">
        <f t="shared" si="734"/>
        <v>0</v>
      </c>
      <c r="AU1898">
        <f t="shared" si="735"/>
        <v>0</v>
      </c>
      <c r="AV1898">
        <f t="shared" si="736"/>
        <v>0</v>
      </c>
      <c r="AW1898">
        <f t="shared" si="737"/>
        <v>0</v>
      </c>
      <c r="AX1898">
        <f t="shared" si="738"/>
        <v>0</v>
      </c>
      <c r="AY1898">
        <f t="shared" si="739"/>
        <v>0</v>
      </c>
      <c r="AZ1898">
        <f t="shared" si="740"/>
        <v>0</v>
      </c>
      <c r="BA1898">
        <f t="shared" si="741"/>
        <v>0</v>
      </c>
      <c r="BB1898">
        <f t="shared" si="742"/>
        <v>0</v>
      </c>
      <c r="BC1898">
        <f t="shared" si="743"/>
        <v>0</v>
      </c>
      <c r="BD1898">
        <f t="shared" si="744"/>
        <v>0</v>
      </c>
      <c r="BE1898">
        <f t="shared" si="745"/>
        <v>0</v>
      </c>
      <c r="BF1898">
        <f t="shared" si="746"/>
        <v>0</v>
      </c>
    </row>
    <row r="1899" spans="1:58" ht="15" customHeight="1">
      <c r="A1899" s="405"/>
      <c r="B1899" s="6"/>
      <c r="C1899" s="421" t="s">
        <v>6895</v>
      </c>
      <c r="D1899" s="668" t="str">
        <f t="shared" si="747"/>
        <v/>
      </c>
      <c r="E1899" s="669"/>
      <c r="F1899" s="670"/>
      <c r="G1899" s="763" t="str">
        <f t="shared" si="748"/>
        <v/>
      </c>
      <c r="H1899" s="669"/>
      <c r="I1899" s="669"/>
      <c r="J1899" s="669"/>
      <c r="K1899" s="669"/>
      <c r="L1899" s="670"/>
      <c r="M1899" s="112"/>
      <c r="N1899" s="112"/>
      <c r="O1899" s="112"/>
      <c r="P1899" s="112"/>
      <c r="Q1899" s="112"/>
      <c r="R1899" s="112"/>
      <c r="S1899" s="112"/>
      <c r="T1899" s="112"/>
      <c r="U1899" s="112"/>
      <c r="V1899" s="112"/>
      <c r="W1899" s="112"/>
      <c r="X1899" s="112"/>
      <c r="Y1899" s="112"/>
      <c r="Z1899" s="112"/>
      <c r="AA1899" s="112"/>
      <c r="AB1899" s="112"/>
      <c r="AC1899" s="112"/>
      <c r="AD1899" s="112"/>
      <c r="AE1899" s="93"/>
      <c r="AI1899">
        <f t="shared" si="723"/>
        <v>0</v>
      </c>
      <c r="AJ1899">
        <f t="shared" si="724"/>
        <v>0</v>
      </c>
      <c r="AK1899">
        <f t="shared" si="725"/>
        <v>0</v>
      </c>
      <c r="AL1899">
        <f t="shared" si="726"/>
        <v>0</v>
      </c>
      <c r="AM1899">
        <f t="shared" si="727"/>
        <v>0</v>
      </c>
      <c r="AN1899">
        <f t="shared" si="728"/>
        <v>0</v>
      </c>
      <c r="AO1899">
        <f t="shared" si="729"/>
        <v>0</v>
      </c>
      <c r="AP1899">
        <f t="shared" si="730"/>
        <v>0</v>
      </c>
      <c r="AQ1899">
        <f t="shared" si="731"/>
        <v>0</v>
      </c>
      <c r="AR1899">
        <f t="shared" si="732"/>
        <v>0</v>
      </c>
      <c r="AS1899">
        <f t="shared" si="733"/>
        <v>0</v>
      </c>
      <c r="AT1899">
        <f t="shared" si="734"/>
        <v>0</v>
      </c>
      <c r="AU1899">
        <f t="shared" si="735"/>
        <v>0</v>
      </c>
      <c r="AV1899">
        <f t="shared" si="736"/>
        <v>0</v>
      </c>
      <c r="AW1899">
        <f t="shared" si="737"/>
        <v>0</v>
      </c>
      <c r="AX1899">
        <f t="shared" si="738"/>
        <v>0</v>
      </c>
      <c r="AY1899">
        <f t="shared" si="739"/>
        <v>0</v>
      </c>
      <c r="AZ1899">
        <f t="shared" si="740"/>
        <v>0</v>
      </c>
      <c r="BA1899">
        <f t="shared" si="741"/>
        <v>0</v>
      </c>
      <c r="BB1899">
        <f t="shared" si="742"/>
        <v>0</v>
      </c>
      <c r="BC1899">
        <f t="shared" si="743"/>
        <v>0</v>
      </c>
      <c r="BD1899">
        <f t="shared" si="744"/>
        <v>0</v>
      </c>
      <c r="BE1899">
        <f t="shared" si="745"/>
        <v>0</v>
      </c>
      <c r="BF1899">
        <f t="shared" si="746"/>
        <v>0</v>
      </c>
    </row>
    <row r="1900" spans="1:58" ht="15" customHeight="1">
      <c r="A1900" s="405"/>
      <c r="B1900" s="6"/>
      <c r="C1900" s="421" t="s">
        <v>6896</v>
      </c>
      <c r="D1900" s="668" t="str">
        <f t="shared" si="747"/>
        <v/>
      </c>
      <c r="E1900" s="669"/>
      <c r="F1900" s="670"/>
      <c r="G1900" s="763" t="str">
        <f t="shared" si="748"/>
        <v/>
      </c>
      <c r="H1900" s="669"/>
      <c r="I1900" s="669"/>
      <c r="J1900" s="669"/>
      <c r="K1900" s="669"/>
      <c r="L1900" s="670"/>
      <c r="M1900" s="112"/>
      <c r="N1900" s="112"/>
      <c r="O1900" s="112"/>
      <c r="P1900" s="112"/>
      <c r="Q1900" s="112"/>
      <c r="R1900" s="112"/>
      <c r="S1900" s="112"/>
      <c r="T1900" s="112"/>
      <c r="U1900" s="112"/>
      <c r="V1900" s="112"/>
      <c r="W1900" s="112"/>
      <c r="X1900" s="112"/>
      <c r="Y1900" s="112"/>
      <c r="Z1900" s="112"/>
      <c r="AA1900" s="112"/>
      <c r="AB1900" s="112"/>
      <c r="AC1900" s="112"/>
      <c r="AD1900" s="112"/>
      <c r="AE1900" s="93"/>
      <c r="AI1900">
        <f t="shared" si="723"/>
        <v>0</v>
      </c>
      <c r="AJ1900">
        <f t="shared" si="724"/>
        <v>0</v>
      </c>
      <c r="AK1900">
        <f t="shared" si="725"/>
        <v>0</v>
      </c>
      <c r="AL1900">
        <f t="shared" si="726"/>
        <v>0</v>
      </c>
      <c r="AM1900">
        <f t="shared" si="727"/>
        <v>0</v>
      </c>
      <c r="AN1900">
        <f t="shared" si="728"/>
        <v>0</v>
      </c>
      <c r="AO1900">
        <f t="shared" si="729"/>
        <v>0</v>
      </c>
      <c r="AP1900">
        <f t="shared" si="730"/>
        <v>0</v>
      </c>
      <c r="AQ1900">
        <f t="shared" si="731"/>
        <v>0</v>
      </c>
      <c r="AR1900">
        <f t="shared" si="732"/>
        <v>0</v>
      </c>
      <c r="AS1900">
        <f t="shared" si="733"/>
        <v>0</v>
      </c>
      <c r="AT1900">
        <f t="shared" si="734"/>
        <v>0</v>
      </c>
      <c r="AU1900">
        <f t="shared" si="735"/>
        <v>0</v>
      </c>
      <c r="AV1900">
        <f t="shared" si="736"/>
        <v>0</v>
      </c>
      <c r="AW1900">
        <f t="shared" si="737"/>
        <v>0</v>
      </c>
      <c r="AX1900">
        <f t="shared" si="738"/>
        <v>0</v>
      </c>
      <c r="AY1900">
        <f t="shared" si="739"/>
        <v>0</v>
      </c>
      <c r="AZ1900">
        <f t="shared" si="740"/>
        <v>0</v>
      </c>
      <c r="BA1900">
        <f t="shared" si="741"/>
        <v>0</v>
      </c>
      <c r="BB1900">
        <f t="shared" si="742"/>
        <v>0</v>
      </c>
      <c r="BC1900">
        <f t="shared" si="743"/>
        <v>0</v>
      </c>
      <c r="BD1900">
        <f t="shared" si="744"/>
        <v>0</v>
      </c>
      <c r="BE1900">
        <f t="shared" si="745"/>
        <v>0</v>
      </c>
      <c r="BF1900">
        <f t="shared" si="746"/>
        <v>0</v>
      </c>
    </row>
    <row r="1901" spans="1:58" ht="15" customHeight="1">
      <c r="A1901" s="405"/>
      <c r="B1901" s="6"/>
      <c r="C1901" s="421" t="s">
        <v>6897</v>
      </c>
      <c r="D1901" s="668" t="str">
        <f t="shared" si="747"/>
        <v/>
      </c>
      <c r="E1901" s="669"/>
      <c r="F1901" s="670"/>
      <c r="G1901" s="763" t="str">
        <f t="shared" si="748"/>
        <v/>
      </c>
      <c r="H1901" s="669"/>
      <c r="I1901" s="669"/>
      <c r="J1901" s="669"/>
      <c r="K1901" s="669"/>
      <c r="L1901" s="670"/>
      <c r="M1901" s="112"/>
      <c r="N1901" s="112"/>
      <c r="O1901" s="112"/>
      <c r="P1901" s="112"/>
      <c r="Q1901" s="112"/>
      <c r="R1901" s="112"/>
      <c r="S1901" s="112"/>
      <c r="T1901" s="112"/>
      <c r="U1901" s="112"/>
      <c r="V1901" s="112"/>
      <c r="W1901" s="112"/>
      <c r="X1901" s="112"/>
      <c r="Y1901" s="112"/>
      <c r="Z1901" s="112"/>
      <c r="AA1901" s="112"/>
      <c r="AB1901" s="112"/>
      <c r="AC1901" s="112"/>
      <c r="AD1901" s="112"/>
      <c r="AE1901" s="93"/>
      <c r="AI1901">
        <f t="shared" si="723"/>
        <v>0</v>
      </c>
      <c r="AJ1901">
        <f t="shared" si="724"/>
        <v>0</v>
      </c>
      <c r="AK1901">
        <f t="shared" si="725"/>
        <v>0</v>
      </c>
      <c r="AL1901">
        <f t="shared" si="726"/>
        <v>0</v>
      </c>
      <c r="AM1901">
        <f t="shared" si="727"/>
        <v>0</v>
      </c>
      <c r="AN1901">
        <f t="shared" si="728"/>
        <v>0</v>
      </c>
      <c r="AO1901">
        <f t="shared" si="729"/>
        <v>0</v>
      </c>
      <c r="AP1901">
        <f t="shared" si="730"/>
        <v>0</v>
      </c>
      <c r="AQ1901">
        <f t="shared" si="731"/>
        <v>0</v>
      </c>
      <c r="AR1901">
        <f t="shared" si="732"/>
        <v>0</v>
      </c>
      <c r="AS1901">
        <f t="shared" si="733"/>
        <v>0</v>
      </c>
      <c r="AT1901">
        <f t="shared" si="734"/>
        <v>0</v>
      </c>
      <c r="AU1901">
        <f t="shared" si="735"/>
        <v>0</v>
      </c>
      <c r="AV1901">
        <f t="shared" si="736"/>
        <v>0</v>
      </c>
      <c r="AW1901">
        <f t="shared" si="737"/>
        <v>0</v>
      </c>
      <c r="AX1901">
        <f t="shared" si="738"/>
        <v>0</v>
      </c>
      <c r="AY1901">
        <f t="shared" si="739"/>
        <v>0</v>
      </c>
      <c r="AZ1901">
        <f t="shared" si="740"/>
        <v>0</v>
      </c>
      <c r="BA1901">
        <f t="shared" si="741"/>
        <v>0</v>
      </c>
      <c r="BB1901">
        <f t="shared" si="742"/>
        <v>0</v>
      </c>
      <c r="BC1901">
        <f t="shared" si="743"/>
        <v>0</v>
      </c>
      <c r="BD1901">
        <f t="shared" si="744"/>
        <v>0</v>
      </c>
      <c r="BE1901">
        <f t="shared" si="745"/>
        <v>0</v>
      </c>
      <c r="BF1901">
        <f t="shared" si="746"/>
        <v>0</v>
      </c>
    </row>
    <row r="1902" spans="1:58" ht="15" customHeight="1">
      <c r="A1902" s="405"/>
      <c r="B1902" s="6"/>
      <c r="C1902" s="421" t="s">
        <v>6898</v>
      </c>
      <c r="D1902" s="668" t="str">
        <f t="shared" si="747"/>
        <v/>
      </c>
      <c r="E1902" s="669"/>
      <c r="F1902" s="670"/>
      <c r="G1902" s="763" t="str">
        <f t="shared" si="748"/>
        <v/>
      </c>
      <c r="H1902" s="669"/>
      <c r="I1902" s="669"/>
      <c r="J1902" s="669"/>
      <c r="K1902" s="669"/>
      <c r="L1902" s="670"/>
      <c r="M1902" s="112"/>
      <c r="N1902" s="112"/>
      <c r="O1902" s="112"/>
      <c r="P1902" s="112"/>
      <c r="Q1902" s="112"/>
      <c r="R1902" s="112"/>
      <c r="S1902" s="112"/>
      <c r="T1902" s="112"/>
      <c r="U1902" s="112"/>
      <c r="V1902" s="112"/>
      <c r="W1902" s="112"/>
      <c r="X1902" s="112"/>
      <c r="Y1902" s="112"/>
      <c r="Z1902" s="112"/>
      <c r="AA1902" s="112"/>
      <c r="AB1902" s="112"/>
      <c r="AC1902" s="112"/>
      <c r="AD1902" s="112"/>
      <c r="AE1902" s="93"/>
      <c r="AI1902">
        <f t="shared" si="723"/>
        <v>0</v>
      </c>
      <c r="AJ1902">
        <f t="shared" si="724"/>
        <v>0</v>
      </c>
      <c r="AK1902">
        <f t="shared" si="725"/>
        <v>0</v>
      </c>
      <c r="AL1902">
        <f t="shared" si="726"/>
        <v>0</v>
      </c>
      <c r="AM1902">
        <f t="shared" si="727"/>
        <v>0</v>
      </c>
      <c r="AN1902">
        <f t="shared" si="728"/>
        <v>0</v>
      </c>
      <c r="AO1902">
        <f t="shared" si="729"/>
        <v>0</v>
      </c>
      <c r="AP1902">
        <f t="shared" si="730"/>
        <v>0</v>
      </c>
      <c r="AQ1902">
        <f t="shared" si="731"/>
        <v>0</v>
      </c>
      <c r="AR1902">
        <f t="shared" si="732"/>
        <v>0</v>
      </c>
      <c r="AS1902">
        <f t="shared" si="733"/>
        <v>0</v>
      </c>
      <c r="AT1902">
        <f t="shared" si="734"/>
        <v>0</v>
      </c>
      <c r="AU1902">
        <f t="shared" si="735"/>
        <v>0</v>
      </c>
      <c r="AV1902">
        <f t="shared" si="736"/>
        <v>0</v>
      </c>
      <c r="AW1902">
        <f t="shared" si="737"/>
        <v>0</v>
      </c>
      <c r="AX1902">
        <f t="shared" si="738"/>
        <v>0</v>
      </c>
      <c r="AY1902">
        <f t="shared" si="739"/>
        <v>0</v>
      </c>
      <c r="AZ1902">
        <f t="shared" si="740"/>
        <v>0</v>
      </c>
      <c r="BA1902">
        <f t="shared" si="741"/>
        <v>0</v>
      </c>
      <c r="BB1902">
        <f t="shared" si="742"/>
        <v>0</v>
      </c>
      <c r="BC1902">
        <f t="shared" si="743"/>
        <v>0</v>
      </c>
      <c r="BD1902">
        <f t="shared" si="744"/>
        <v>0</v>
      </c>
      <c r="BE1902">
        <f t="shared" si="745"/>
        <v>0</v>
      </c>
      <c r="BF1902">
        <f t="shared" si="746"/>
        <v>0</v>
      </c>
    </row>
    <row r="1903" spans="1:58" ht="15" customHeight="1">
      <c r="A1903" s="405"/>
      <c r="B1903" s="6"/>
      <c r="C1903" s="421" t="s">
        <v>6899</v>
      </c>
      <c r="D1903" s="668" t="str">
        <f t="shared" si="747"/>
        <v/>
      </c>
      <c r="E1903" s="669"/>
      <c r="F1903" s="670"/>
      <c r="G1903" s="763" t="str">
        <f t="shared" si="748"/>
        <v/>
      </c>
      <c r="H1903" s="669"/>
      <c r="I1903" s="669"/>
      <c r="J1903" s="669"/>
      <c r="K1903" s="669"/>
      <c r="L1903" s="670"/>
      <c r="M1903" s="112"/>
      <c r="N1903" s="112"/>
      <c r="O1903" s="112"/>
      <c r="P1903" s="112"/>
      <c r="Q1903" s="112"/>
      <c r="R1903" s="112"/>
      <c r="S1903" s="112"/>
      <c r="T1903" s="112"/>
      <c r="U1903" s="112"/>
      <c r="V1903" s="112"/>
      <c r="W1903" s="112"/>
      <c r="X1903" s="112"/>
      <c r="Y1903" s="112"/>
      <c r="Z1903" s="112"/>
      <c r="AA1903" s="112"/>
      <c r="AB1903" s="112"/>
      <c r="AC1903" s="112"/>
      <c r="AD1903" s="112"/>
      <c r="AE1903" s="93"/>
      <c r="AI1903">
        <f t="shared" si="723"/>
        <v>0</v>
      </c>
      <c r="AJ1903">
        <f t="shared" si="724"/>
        <v>0</v>
      </c>
      <c r="AK1903">
        <f t="shared" si="725"/>
        <v>0</v>
      </c>
      <c r="AL1903">
        <f t="shared" si="726"/>
        <v>0</v>
      </c>
      <c r="AM1903">
        <f t="shared" si="727"/>
        <v>0</v>
      </c>
      <c r="AN1903">
        <f t="shared" si="728"/>
        <v>0</v>
      </c>
      <c r="AO1903">
        <f t="shared" si="729"/>
        <v>0</v>
      </c>
      <c r="AP1903">
        <f t="shared" si="730"/>
        <v>0</v>
      </c>
      <c r="AQ1903">
        <f t="shared" si="731"/>
        <v>0</v>
      </c>
      <c r="AR1903">
        <f t="shared" si="732"/>
        <v>0</v>
      </c>
      <c r="AS1903">
        <f t="shared" si="733"/>
        <v>0</v>
      </c>
      <c r="AT1903">
        <f t="shared" si="734"/>
        <v>0</v>
      </c>
      <c r="AU1903">
        <f t="shared" si="735"/>
        <v>0</v>
      </c>
      <c r="AV1903">
        <f t="shared" si="736"/>
        <v>0</v>
      </c>
      <c r="AW1903">
        <f t="shared" si="737"/>
        <v>0</v>
      </c>
      <c r="AX1903">
        <f t="shared" si="738"/>
        <v>0</v>
      </c>
      <c r="AY1903">
        <f t="shared" si="739"/>
        <v>0</v>
      </c>
      <c r="AZ1903">
        <f t="shared" si="740"/>
        <v>0</v>
      </c>
      <c r="BA1903">
        <f t="shared" si="741"/>
        <v>0</v>
      </c>
      <c r="BB1903">
        <f t="shared" si="742"/>
        <v>0</v>
      </c>
      <c r="BC1903">
        <f t="shared" si="743"/>
        <v>0</v>
      </c>
      <c r="BD1903">
        <f t="shared" si="744"/>
        <v>0</v>
      </c>
      <c r="BE1903">
        <f t="shared" si="745"/>
        <v>0</v>
      </c>
      <c r="BF1903">
        <f t="shared" si="746"/>
        <v>0</v>
      </c>
    </row>
    <row r="1904" spans="1:58" ht="15" customHeight="1">
      <c r="A1904" s="405"/>
      <c r="B1904" s="6"/>
      <c r="C1904" s="421" t="s">
        <v>6900</v>
      </c>
      <c r="D1904" s="668" t="str">
        <f t="shared" si="747"/>
        <v/>
      </c>
      <c r="E1904" s="669"/>
      <c r="F1904" s="670"/>
      <c r="G1904" s="763" t="str">
        <f t="shared" si="748"/>
        <v/>
      </c>
      <c r="H1904" s="669"/>
      <c r="I1904" s="669"/>
      <c r="J1904" s="669"/>
      <c r="K1904" s="669"/>
      <c r="L1904" s="670"/>
      <c r="M1904" s="112"/>
      <c r="N1904" s="112"/>
      <c r="O1904" s="112"/>
      <c r="P1904" s="112"/>
      <c r="Q1904" s="112"/>
      <c r="R1904" s="112"/>
      <c r="S1904" s="112"/>
      <c r="T1904" s="112"/>
      <c r="U1904" s="112"/>
      <c r="V1904" s="112"/>
      <c r="W1904" s="112"/>
      <c r="X1904" s="112"/>
      <c r="Y1904" s="112"/>
      <c r="Z1904" s="112"/>
      <c r="AA1904" s="112"/>
      <c r="AB1904" s="112"/>
      <c r="AC1904" s="112"/>
      <c r="AD1904" s="112"/>
      <c r="AE1904" s="93"/>
      <c r="AI1904">
        <f t="shared" si="723"/>
        <v>0</v>
      </c>
      <c r="AJ1904">
        <f t="shared" si="724"/>
        <v>0</v>
      </c>
      <c r="AK1904">
        <f t="shared" si="725"/>
        <v>0</v>
      </c>
      <c r="AL1904">
        <f t="shared" si="726"/>
        <v>0</v>
      </c>
      <c r="AM1904">
        <f t="shared" si="727"/>
        <v>0</v>
      </c>
      <c r="AN1904">
        <f t="shared" si="728"/>
        <v>0</v>
      </c>
      <c r="AO1904">
        <f t="shared" si="729"/>
        <v>0</v>
      </c>
      <c r="AP1904">
        <f t="shared" si="730"/>
        <v>0</v>
      </c>
      <c r="AQ1904">
        <f t="shared" si="731"/>
        <v>0</v>
      </c>
      <c r="AR1904">
        <f t="shared" si="732"/>
        <v>0</v>
      </c>
      <c r="AS1904">
        <f t="shared" si="733"/>
        <v>0</v>
      </c>
      <c r="AT1904">
        <f t="shared" si="734"/>
        <v>0</v>
      </c>
      <c r="AU1904">
        <f t="shared" si="735"/>
        <v>0</v>
      </c>
      <c r="AV1904">
        <f t="shared" si="736"/>
        <v>0</v>
      </c>
      <c r="AW1904">
        <f t="shared" si="737"/>
        <v>0</v>
      </c>
      <c r="AX1904">
        <f t="shared" si="738"/>
        <v>0</v>
      </c>
      <c r="AY1904">
        <f t="shared" si="739"/>
        <v>0</v>
      </c>
      <c r="AZ1904">
        <f t="shared" si="740"/>
        <v>0</v>
      </c>
      <c r="BA1904">
        <f t="shared" si="741"/>
        <v>0</v>
      </c>
      <c r="BB1904">
        <f t="shared" si="742"/>
        <v>0</v>
      </c>
      <c r="BC1904">
        <f t="shared" si="743"/>
        <v>0</v>
      </c>
      <c r="BD1904">
        <f t="shared" si="744"/>
        <v>0</v>
      </c>
      <c r="BE1904">
        <f t="shared" si="745"/>
        <v>0</v>
      </c>
      <c r="BF1904">
        <f t="shared" si="746"/>
        <v>0</v>
      </c>
    </row>
    <row r="1905" spans="1:58" ht="15" customHeight="1">
      <c r="A1905" s="405"/>
      <c r="B1905" s="6"/>
      <c r="C1905" s="421" t="s">
        <v>6901</v>
      </c>
      <c r="D1905" s="668" t="str">
        <f t="shared" si="747"/>
        <v/>
      </c>
      <c r="E1905" s="669"/>
      <c r="F1905" s="670"/>
      <c r="G1905" s="763" t="str">
        <f t="shared" si="748"/>
        <v/>
      </c>
      <c r="H1905" s="669"/>
      <c r="I1905" s="669"/>
      <c r="J1905" s="669"/>
      <c r="K1905" s="669"/>
      <c r="L1905" s="670"/>
      <c r="M1905" s="112"/>
      <c r="N1905" s="112"/>
      <c r="O1905" s="112"/>
      <c r="P1905" s="112"/>
      <c r="Q1905" s="112"/>
      <c r="R1905" s="112"/>
      <c r="S1905" s="112"/>
      <c r="T1905" s="112"/>
      <c r="U1905" s="112"/>
      <c r="V1905" s="112"/>
      <c r="W1905" s="112"/>
      <c r="X1905" s="112"/>
      <c r="Y1905" s="112"/>
      <c r="Z1905" s="112"/>
      <c r="AA1905" s="112"/>
      <c r="AB1905" s="112"/>
      <c r="AC1905" s="112"/>
      <c r="AD1905" s="112"/>
      <c r="AE1905" s="93"/>
      <c r="AI1905">
        <f t="shared" si="723"/>
        <v>0</v>
      </c>
      <c r="AJ1905">
        <f t="shared" si="724"/>
        <v>0</v>
      </c>
      <c r="AK1905">
        <f t="shared" si="725"/>
        <v>0</v>
      </c>
      <c r="AL1905">
        <f t="shared" si="726"/>
        <v>0</v>
      </c>
      <c r="AM1905">
        <f t="shared" si="727"/>
        <v>0</v>
      </c>
      <c r="AN1905">
        <f t="shared" si="728"/>
        <v>0</v>
      </c>
      <c r="AO1905">
        <f t="shared" si="729"/>
        <v>0</v>
      </c>
      <c r="AP1905">
        <f t="shared" si="730"/>
        <v>0</v>
      </c>
      <c r="AQ1905">
        <f t="shared" si="731"/>
        <v>0</v>
      </c>
      <c r="AR1905">
        <f t="shared" si="732"/>
        <v>0</v>
      </c>
      <c r="AS1905">
        <f t="shared" si="733"/>
        <v>0</v>
      </c>
      <c r="AT1905">
        <f t="shared" si="734"/>
        <v>0</v>
      </c>
      <c r="AU1905">
        <f t="shared" si="735"/>
        <v>0</v>
      </c>
      <c r="AV1905">
        <f t="shared" si="736"/>
        <v>0</v>
      </c>
      <c r="AW1905">
        <f t="shared" si="737"/>
        <v>0</v>
      </c>
      <c r="AX1905">
        <f t="shared" si="738"/>
        <v>0</v>
      </c>
      <c r="AY1905">
        <f t="shared" si="739"/>
        <v>0</v>
      </c>
      <c r="AZ1905">
        <f t="shared" si="740"/>
        <v>0</v>
      </c>
      <c r="BA1905">
        <f t="shared" si="741"/>
        <v>0</v>
      </c>
      <c r="BB1905">
        <f t="shared" si="742"/>
        <v>0</v>
      </c>
      <c r="BC1905">
        <f t="shared" si="743"/>
        <v>0</v>
      </c>
      <c r="BD1905">
        <f t="shared" si="744"/>
        <v>0</v>
      </c>
      <c r="BE1905">
        <f t="shared" si="745"/>
        <v>0</v>
      </c>
      <c r="BF1905">
        <f t="shared" si="746"/>
        <v>0</v>
      </c>
    </row>
    <row r="1906" spans="1:58" ht="15" customHeight="1">
      <c r="A1906" s="405"/>
      <c r="B1906" s="6"/>
      <c r="C1906" s="421" t="s">
        <v>6902</v>
      </c>
      <c r="D1906" s="668" t="str">
        <f t="shared" si="747"/>
        <v/>
      </c>
      <c r="E1906" s="669"/>
      <c r="F1906" s="670"/>
      <c r="G1906" s="763" t="str">
        <f t="shared" si="748"/>
        <v/>
      </c>
      <c r="H1906" s="669"/>
      <c r="I1906" s="669"/>
      <c r="J1906" s="669"/>
      <c r="K1906" s="669"/>
      <c r="L1906" s="670"/>
      <c r="M1906" s="112"/>
      <c r="N1906" s="112"/>
      <c r="O1906" s="112"/>
      <c r="P1906" s="112"/>
      <c r="Q1906" s="112"/>
      <c r="R1906" s="112"/>
      <c r="S1906" s="112"/>
      <c r="T1906" s="112"/>
      <c r="U1906" s="112"/>
      <c r="V1906" s="112"/>
      <c r="W1906" s="112"/>
      <c r="X1906" s="112"/>
      <c r="Y1906" s="112"/>
      <c r="Z1906" s="112"/>
      <c r="AA1906" s="112"/>
      <c r="AB1906" s="112"/>
      <c r="AC1906" s="112"/>
      <c r="AD1906" s="112"/>
      <c r="AE1906" s="93"/>
      <c r="AI1906">
        <f t="shared" si="723"/>
        <v>0</v>
      </c>
      <c r="AJ1906">
        <f t="shared" si="724"/>
        <v>0</v>
      </c>
      <c r="AK1906">
        <f t="shared" si="725"/>
        <v>0</v>
      </c>
      <c r="AL1906">
        <f t="shared" si="726"/>
        <v>0</v>
      </c>
      <c r="AM1906">
        <f t="shared" si="727"/>
        <v>0</v>
      </c>
      <c r="AN1906">
        <f t="shared" si="728"/>
        <v>0</v>
      </c>
      <c r="AO1906">
        <f t="shared" si="729"/>
        <v>0</v>
      </c>
      <c r="AP1906">
        <f t="shared" si="730"/>
        <v>0</v>
      </c>
      <c r="AQ1906">
        <f t="shared" si="731"/>
        <v>0</v>
      </c>
      <c r="AR1906">
        <f t="shared" si="732"/>
        <v>0</v>
      </c>
      <c r="AS1906">
        <f t="shared" si="733"/>
        <v>0</v>
      </c>
      <c r="AT1906">
        <f t="shared" si="734"/>
        <v>0</v>
      </c>
      <c r="AU1906">
        <f t="shared" si="735"/>
        <v>0</v>
      </c>
      <c r="AV1906">
        <f t="shared" si="736"/>
        <v>0</v>
      </c>
      <c r="AW1906">
        <f t="shared" si="737"/>
        <v>0</v>
      </c>
      <c r="AX1906">
        <f t="shared" si="738"/>
        <v>0</v>
      </c>
      <c r="AY1906">
        <f t="shared" si="739"/>
        <v>0</v>
      </c>
      <c r="AZ1906">
        <f t="shared" si="740"/>
        <v>0</v>
      </c>
      <c r="BA1906">
        <f t="shared" si="741"/>
        <v>0</v>
      </c>
      <c r="BB1906">
        <f t="shared" si="742"/>
        <v>0</v>
      </c>
      <c r="BC1906">
        <f t="shared" si="743"/>
        <v>0</v>
      </c>
      <c r="BD1906">
        <f t="shared" si="744"/>
        <v>0</v>
      </c>
      <c r="BE1906">
        <f t="shared" si="745"/>
        <v>0</v>
      </c>
      <c r="BF1906">
        <f t="shared" si="746"/>
        <v>0</v>
      </c>
    </row>
    <row r="1907" spans="1:58" ht="15" customHeight="1">
      <c r="A1907" s="405"/>
      <c r="B1907" s="6"/>
      <c r="C1907" s="421" t="s">
        <v>6903</v>
      </c>
      <c r="D1907" s="668" t="str">
        <f t="shared" si="747"/>
        <v/>
      </c>
      <c r="E1907" s="669"/>
      <c r="F1907" s="670"/>
      <c r="G1907" s="763" t="str">
        <f t="shared" si="748"/>
        <v/>
      </c>
      <c r="H1907" s="669"/>
      <c r="I1907" s="669"/>
      <c r="J1907" s="669"/>
      <c r="K1907" s="669"/>
      <c r="L1907" s="670"/>
      <c r="M1907" s="112"/>
      <c r="N1907" s="112"/>
      <c r="O1907" s="112"/>
      <c r="P1907" s="112"/>
      <c r="Q1907" s="112"/>
      <c r="R1907" s="112"/>
      <c r="S1907" s="112"/>
      <c r="T1907" s="112"/>
      <c r="U1907" s="112"/>
      <c r="V1907" s="112"/>
      <c r="W1907" s="112"/>
      <c r="X1907" s="112"/>
      <c r="Y1907" s="112"/>
      <c r="Z1907" s="112"/>
      <c r="AA1907" s="112"/>
      <c r="AB1907" s="112"/>
      <c r="AC1907" s="112"/>
      <c r="AD1907" s="112"/>
      <c r="AE1907" s="93"/>
      <c r="AI1907">
        <f t="shared" si="723"/>
        <v>0</v>
      </c>
      <c r="AJ1907">
        <f t="shared" si="724"/>
        <v>0</v>
      </c>
      <c r="AK1907">
        <f t="shared" si="725"/>
        <v>0</v>
      </c>
      <c r="AL1907">
        <f t="shared" si="726"/>
        <v>0</v>
      </c>
      <c r="AM1907">
        <f t="shared" si="727"/>
        <v>0</v>
      </c>
      <c r="AN1907">
        <f t="shared" si="728"/>
        <v>0</v>
      </c>
      <c r="AO1907">
        <f t="shared" si="729"/>
        <v>0</v>
      </c>
      <c r="AP1907">
        <f t="shared" si="730"/>
        <v>0</v>
      </c>
      <c r="AQ1907">
        <f t="shared" si="731"/>
        <v>0</v>
      </c>
      <c r="AR1907">
        <f t="shared" si="732"/>
        <v>0</v>
      </c>
      <c r="AS1907">
        <f t="shared" si="733"/>
        <v>0</v>
      </c>
      <c r="AT1907">
        <f t="shared" si="734"/>
        <v>0</v>
      </c>
      <c r="AU1907">
        <f t="shared" si="735"/>
        <v>0</v>
      </c>
      <c r="AV1907">
        <f t="shared" si="736"/>
        <v>0</v>
      </c>
      <c r="AW1907">
        <f t="shared" si="737"/>
        <v>0</v>
      </c>
      <c r="AX1907">
        <f t="shared" si="738"/>
        <v>0</v>
      </c>
      <c r="AY1907">
        <f t="shared" si="739"/>
        <v>0</v>
      </c>
      <c r="AZ1907">
        <f t="shared" si="740"/>
        <v>0</v>
      </c>
      <c r="BA1907">
        <f t="shared" si="741"/>
        <v>0</v>
      </c>
      <c r="BB1907">
        <f t="shared" si="742"/>
        <v>0</v>
      </c>
      <c r="BC1907">
        <f t="shared" si="743"/>
        <v>0</v>
      </c>
      <c r="BD1907">
        <f t="shared" si="744"/>
        <v>0</v>
      </c>
      <c r="BE1907">
        <f t="shared" si="745"/>
        <v>0</v>
      </c>
      <c r="BF1907">
        <f t="shared" si="746"/>
        <v>0</v>
      </c>
    </row>
    <row r="1908" spans="1:58" ht="15" customHeight="1">
      <c r="A1908" s="405"/>
      <c r="B1908" s="6"/>
      <c r="C1908" s="421" t="s">
        <v>6904</v>
      </c>
      <c r="D1908" s="668" t="str">
        <f t="shared" si="747"/>
        <v/>
      </c>
      <c r="E1908" s="669"/>
      <c r="F1908" s="670"/>
      <c r="G1908" s="763" t="str">
        <f t="shared" si="748"/>
        <v/>
      </c>
      <c r="H1908" s="669"/>
      <c r="I1908" s="669"/>
      <c r="J1908" s="669"/>
      <c r="K1908" s="669"/>
      <c r="L1908" s="670"/>
      <c r="M1908" s="112"/>
      <c r="N1908" s="112"/>
      <c r="O1908" s="112"/>
      <c r="P1908" s="112"/>
      <c r="Q1908" s="112"/>
      <c r="R1908" s="112"/>
      <c r="S1908" s="112"/>
      <c r="T1908" s="112"/>
      <c r="U1908" s="112"/>
      <c r="V1908" s="112"/>
      <c r="W1908" s="112"/>
      <c r="X1908" s="112"/>
      <c r="Y1908" s="112"/>
      <c r="Z1908" s="112"/>
      <c r="AA1908" s="112"/>
      <c r="AB1908" s="112"/>
      <c r="AC1908" s="112"/>
      <c r="AD1908" s="112"/>
      <c r="AE1908" s="93"/>
      <c r="AI1908">
        <f t="shared" si="723"/>
        <v>0</v>
      </c>
      <c r="AJ1908">
        <f t="shared" si="724"/>
        <v>0</v>
      </c>
      <c r="AK1908">
        <f t="shared" si="725"/>
        <v>0</v>
      </c>
      <c r="AL1908">
        <f t="shared" si="726"/>
        <v>0</v>
      </c>
      <c r="AM1908">
        <f t="shared" si="727"/>
        <v>0</v>
      </c>
      <c r="AN1908">
        <f t="shared" si="728"/>
        <v>0</v>
      </c>
      <c r="AO1908">
        <f t="shared" si="729"/>
        <v>0</v>
      </c>
      <c r="AP1908">
        <f t="shared" si="730"/>
        <v>0</v>
      </c>
      <c r="AQ1908">
        <f t="shared" si="731"/>
        <v>0</v>
      </c>
      <c r="AR1908">
        <f t="shared" si="732"/>
        <v>0</v>
      </c>
      <c r="AS1908">
        <f t="shared" si="733"/>
        <v>0</v>
      </c>
      <c r="AT1908">
        <f t="shared" si="734"/>
        <v>0</v>
      </c>
      <c r="AU1908">
        <f t="shared" si="735"/>
        <v>0</v>
      </c>
      <c r="AV1908">
        <f t="shared" si="736"/>
        <v>0</v>
      </c>
      <c r="AW1908">
        <f t="shared" si="737"/>
        <v>0</v>
      </c>
      <c r="AX1908">
        <f t="shared" si="738"/>
        <v>0</v>
      </c>
      <c r="AY1908">
        <f t="shared" si="739"/>
        <v>0</v>
      </c>
      <c r="AZ1908">
        <f t="shared" si="740"/>
        <v>0</v>
      </c>
      <c r="BA1908">
        <f t="shared" si="741"/>
        <v>0</v>
      </c>
      <c r="BB1908">
        <f t="shared" si="742"/>
        <v>0</v>
      </c>
      <c r="BC1908">
        <f t="shared" si="743"/>
        <v>0</v>
      </c>
      <c r="BD1908">
        <f t="shared" si="744"/>
        <v>0</v>
      </c>
      <c r="BE1908">
        <f t="shared" si="745"/>
        <v>0</v>
      </c>
      <c r="BF1908">
        <f t="shared" si="746"/>
        <v>0</v>
      </c>
    </row>
    <row r="1909" spans="1:58" ht="15" customHeight="1">
      <c r="A1909" s="405"/>
      <c r="B1909" s="6"/>
      <c r="C1909" s="421" t="s">
        <v>6905</v>
      </c>
      <c r="D1909" s="668" t="str">
        <f t="shared" si="747"/>
        <v/>
      </c>
      <c r="E1909" s="669"/>
      <c r="F1909" s="670"/>
      <c r="G1909" s="763" t="str">
        <f t="shared" si="748"/>
        <v/>
      </c>
      <c r="H1909" s="669"/>
      <c r="I1909" s="669"/>
      <c r="J1909" s="669"/>
      <c r="K1909" s="669"/>
      <c r="L1909" s="670"/>
      <c r="M1909" s="112"/>
      <c r="N1909" s="112"/>
      <c r="O1909" s="112"/>
      <c r="P1909" s="112"/>
      <c r="Q1909" s="112"/>
      <c r="R1909" s="112"/>
      <c r="S1909" s="112"/>
      <c r="T1909" s="112"/>
      <c r="U1909" s="112"/>
      <c r="V1909" s="112"/>
      <c r="W1909" s="112"/>
      <c r="X1909" s="112"/>
      <c r="Y1909" s="112"/>
      <c r="Z1909" s="112"/>
      <c r="AA1909" s="112"/>
      <c r="AB1909" s="112"/>
      <c r="AC1909" s="112"/>
      <c r="AD1909" s="112"/>
      <c r="AE1909" s="93"/>
      <c r="AI1909">
        <f t="shared" si="723"/>
        <v>0</v>
      </c>
      <c r="AJ1909">
        <f t="shared" si="724"/>
        <v>0</v>
      </c>
      <c r="AK1909">
        <f t="shared" si="725"/>
        <v>0</v>
      </c>
      <c r="AL1909">
        <f t="shared" si="726"/>
        <v>0</v>
      </c>
      <c r="AM1909">
        <f t="shared" si="727"/>
        <v>0</v>
      </c>
      <c r="AN1909">
        <f t="shared" si="728"/>
        <v>0</v>
      </c>
      <c r="AO1909">
        <f t="shared" si="729"/>
        <v>0</v>
      </c>
      <c r="AP1909">
        <f t="shared" si="730"/>
        <v>0</v>
      </c>
      <c r="AQ1909">
        <f t="shared" si="731"/>
        <v>0</v>
      </c>
      <c r="AR1909">
        <f t="shared" si="732"/>
        <v>0</v>
      </c>
      <c r="AS1909">
        <f t="shared" si="733"/>
        <v>0</v>
      </c>
      <c r="AT1909">
        <f t="shared" si="734"/>
        <v>0</v>
      </c>
      <c r="AU1909">
        <f t="shared" si="735"/>
        <v>0</v>
      </c>
      <c r="AV1909">
        <f t="shared" si="736"/>
        <v>0</v>
      </c>
      <c r="AW1909">
        <f t="shared" si="737"/>
        <v>0</v>
      </c>
      <c r="AX1909">
        <f t="shared" si="738"/>
        <v>0</v>
      </c>
      <c r="AY1909">
        <f t="shared" si="739"/>
        <v>0</v>
      </c>
      <c r="AZ1909">
        <f t="shared" si="740"/>
        <v>0</v>
      </c>
      <c r="BA1909">
        <f t="shared" si="741"/>
        <v>0</v>
      </c>
      <c r="BB1909">
        <f t="shared" si="742"/>
        <v>0</v>
      </c>
      <c r="BC1909">
        <f t="shared" si="743"/>
        <v>0</v>
      </c>
      <c r="BD1909">
        <f t="shared" si="744"/>
        <v>0</v>
      </c>
      <c r="BE1909">
        <f t="shared" si="745"/>
        <v>0</v>
      </c>
      <c r="BF1909">
        <f t="shared" si="746"/>
        <v>0</v>
      </c>
    </row>
    <row r="1910" spans="1:58" ht="15" customHeight="1">
      <c r="A1910" s="405"/>
      <c r="B1910" s="6"/>
      <c r="C1910" s="421" t="s">
        <v>6906</v>
      </c>
      <c r="D1910" s="668" t="str">
        <f t="shared" si="747"/>
        <v/>
      </c>
      <c r="E1910" s="669"/>
      <c r="F1910" s="670"/>
      <c r="G1910" s="763" t="str">
        <f t="shared" si="748"/>
        <v/>
      </c>
      <c r="H1910" s="669"/>
      <c r="I1910" s="669"/>
      <c r="J1910" s="669"/>
      <c r="K1910" s="669"/>
      <c r="L1910" s="670"/>
      <c r="M1910" s="112"/>
      <c r="N1910" s="112"/>
      <c r="O1910" s="112"/>
      <c r="P1910" s="112"/>
      <c r="Q1910" s="112"/>
      <c r="R1910" s="112"/>
      <c r="S1910" s="112"/>
      <c r="T1910" s="112"/>
      <c r="U1910" s="112"/>
      <c r="V1910" s="112"/>
      <c r="W1910" s="112"/>
      <c r="X1910" s="112"/>
      <c r="Y1910" s="112"/>
      <c r="Z1910" s="112"/>
      <c r="AA1910" s="112"/>
      <c r="AB1910" s="112"/>
      <c r="AC1910" s="112"/>
      <c r="AD1910" s="112"/>
      <c r="AE1910" s="93"/>
      <c r="AI1910">
        <f t="shared" si="723"/>
        <v>0</v>
      </c>
      <c r="AJ1910">
        <f t="shared" si="724"/>
        <v>0</v>
      </c>
      <c r="AK1910">
        <f t="shared" si="725"/>
        <v>0</v>
      </c>
      <c r="AL1910">
        <f t="shared" si="726"/>
        <v>0</v>
      </c>
      <c r="AM1910">
        <f t="shared" si="727"/>
        <v>0</v>
      </c>
      <c r="AN1910">
        <f t="shared" si="728"/>
        <v>0</v>
      </c>
      <c r="AO1910">
        <f t="shared" si="729"/>
        <v>0</v>
      </c>
      <c r="AP1910">
        <f t="shared" si="730"/>
        <v>0</v>
      </c>
      <c r="AQ1910">
        <f t="shared" si="731"/>
        <v>0</v>
      </c>
      <c r="AR1910">
        <f t="shared" si="732"/>
        <v>0</v>
      </c>
      <c r="AS1910">
        <f t="shared" si="733"/>
        <v>0</v>
      </c>
      <c r="AT1910">
        <f t="shared" si="734"/>
        <v>0</v>
      </c>
      <c r="AU1910">
        <f t="shared" si="735"/>
        <v>0</v>
      </c>
      <c r="AV1910">
        <f t="shared" si="736"/>
        <v>0</v>
      </c>
      <c r="AW1910">
        <f t="shared" si="737"/>
        <v>0</v>
      </c>
      <c r="AX1910">
        <f t="shared" si="738"/>
        <v>0</v>
      </c>
      <c r="AY1910">
        <f t="shared" si="739"/>
        <v>0</v>
      </c>
      <c r="AZ1910">
        <f t="shared" si="740"/>
        <v>0</v>
      </c>
      <c r="BA1910">
        <f t="shared" si="741"/>
        <v>0</v>
      </c>
      <c r="BB1910">
        <f t="shared" si="742"/>
        <v>0</v>
      </c>
      <c r="BC1910">
        <f t="shared" si="743"/>
        <v>0</v>
      </c>
      <c r="BD1910">
        <f t="shared" si="744"/>
        <v>0</v>
      </c>
      <c r="BE1910">
        <f t="shared" si="745"/>
        <v>0</v>
      </c>
      <c r="BF1910">
        <f t="shared" si="746"/>
        <v>0</v>
      </c>
    </row>
    <row r="1911" spans="1:58" ht="15" customHeight="1">
      <c r="A1911" s="405"/>
      <c r="B1911" s="6"/>
      <c r="C1911" s="421" t="s">
        <v>6907</v>
      </c>
      <c r="D1911" s="668" t="str">
        <f t="shared" si="747"/>
        <v/>
      </c>
      <c r="E1911" s="669"/>
      <c r="F1911" s="670"/>
      <c r="G1911" s="763" t="str">
        <f t="shared" si="748"/>
        <v/>
      </c>
      <c r="H1911" s="669"/>
      <c r="I1911" s="669"/>
      <c r="J1911" s="669"/>
      <c r="K1911" s="669"/>
      <c r="L1911" s="670"/>
      <c r="M1911" s="112"/>
      <c r="N1911" s="112"/>
      <c r="O1911" s="112"/>
      <c r="P1911" s="112"/>
      <c r="Q1911" s="112"/>
      <c r="R1911" s="112"/>
      <c r="S1911" s="112"/>
      <c r="T1911" s="112"/>
      <c r="U1911" s="112"/>
      <c r="V1911" s="112"/>
      <c r="W1911" s="112"/>
      <c r="X1911" s="112"/>
      <c r="Y1911" s="112"/>
      <c r="Z1911" s="112"/>
      <c r="AA1911" s="112"/>
      <c r="AB1911" s="112"/>
      <c r="AC1911" s="112"/>
      <c r="AD1911" s="112"/>
      <c r="AE1911" s="93"/>
      <c r="AI1911">
        <f t="shared" si="723"/>
        <v>0</v>
      </c>
      <c r="AJ1911">
        <f t="shared" si="724"/>
        <v>0</v>
      </c>
      <c r="AK1911">
        <f t="shared" si="725"/>
        <v>0</v>
      </c>
      <c r="AL1911">
        <f t="shared" si="726"/>
        <v>0</v>
      </c>
      <c r="AM1911">
        <f t="shared" si="727"/>
        <v>0</v>
      </c>
      <c r="AN1911">
        <f t="shared" si="728"/>
        <v>0</v>
      </c>
      <c r="AO1911">
        <f t="shared" si="729"/>
        <v>0</v>
      </c>
      <c r="AP1911">
        <f t="shared" si="730"/>
        <v>0</v>
      </c>
      <c r="AQ1911">
        <f t="shared" si="731"/>
        <v>0</v>
      </c>
      <c r="AR1911">
        <f t="shared" si="732"/>
        <v>0</v>
      </c>
      <c r="AS1911">
        <f t="shared" si="733"/>
        <v>0</v>
      </c>
      <c r="AT1911">
        <f t="shared" si="734"/>
        <v>0</v>
      </c>
      <c r="AU1911">
        <f t="shared" si="735"/>
        <v>0</v>
      </c>
      <c r="AV1911">
        <f t="shared" si="736"/>
        <v>0</v>
      </c>
      <c r="AW1911">
        <f t="shared" si="737"/>
        <v>0</v>
      </c>
      <c r="AX1911">
        <f t="shared" si="738"/>
        <v>0</v>
      </c>
      <c r="AY1911">
        <f t="shared" si="739"/>
        <v>0</v>
      </c>
      <c r="AZ1911">
        <f t="shared" si="740"/>
        <v>0</v>
      </c>
      <c r="BA1911">
        <f t="shared" si="741"/>
        <v>0</v>
      </c>
      <c r="BB1911">
        <f t="shared" si="742"/>
        <v>0</v>
      </c>
      <c r="BC1911">
        <f t="shared" si="743"/>
        <v>0</v>
      </c>
      <c r="BD1911">
        <f t="shared" si="744"/>
        <v>0</v>
      </c>
      <c r="BE1911">
        <f t="shared" si="745"/>
        <v>0</v>
      </c>
      <c r="BF1911">
        <f t="shared" si="746"/>
        <v>0</v>
      </c>
    </row>
    <row r="1912" spans="1:58" ht="15" customHeight="1">
      <c r="A1912" s="405"/>
      <c r="B1912" s="6"/>
      <c r="C1912" s="421" t="s">
        <v>6908</v>
      </c>
      <c r="D1912" s="668" t="str">
        <f t="shared" si="747"/>
        <v/>
      </c>
      <c r="E1912" s="669"/>
      <c r="F1912" s="670"/>
      <c r="G1912" s="763" t="str">
        <f t="shared" si="748"/>
        <v/>
      </c>
      <c r="H1912" s="669"/>
      <c r="I1912" s="669"/>
      <c r="J1912" s="669"/>
      <c r="K1912" s="669"/>
      <c r="L1912" s="670"/>
      <c r="M1912" s="112"/>
      <c r="N1912" s="112"/>
      <c r="O1912" s="112"/>
      <c r="P1912" s="112"/>
      <c r="Q1912" s="112"/>
      <c r="R1912" s="112"/>
      <c r="S1912" s="112"/>
      <c r="T1912" s="112"/>
      <c r="U1912" s="112"/>
      <c r="V1912" s="112"/>
      <c r="W1912" s="112"/>
      <c r="X1912" s="112"/>
      <c r="Y1912" s="112"/>
      <c r="Z1912" s="112"/>
      <c r="AA1912" s="112"/>
      <c r="AB1912" s="112"/>
      <c r="AC1912" s="112"/>
      <c r="AD1912" s="112"/>
      <c r="AE1912" s="93"/>
      <c r="AI1912">
        <f t="shared" si="723"/>
        <v>0</v>
      </c>
      <c r="AJ1912">
        <f t="shared" si="724"/>
        <v>0</v>
      </c>
      <c r="AK1912">
        <f t="shared" si="725"/>
        <v>0</v>
      </c>
      <c r="AL1912">
        <f t="shared" si="726"/>
        <v>0</v>
      </c>
      <c r="AM1912">
        <f t="shared" si="727"/>
        <v>0</v>
      </c>
      <c r="AN1912">
        <f t="shared" si="728"/>
        <v>0</v>
      </c>
      <c r="AO1912">
        <f t="shared" si="729"/>
        <v>0</v>
      </c>
      <c r="AP1912">
        <f t="shared" si="730"/>
        <v>0</v>
      </c>
      <c r="AQ1912">
        <f t="shared" si="731"/>
        <v>0</v>
      </c>
      <c r="AR1912">
        <f t="shared" si="732"/>
        <v>0</v>
      </c>
      <c r="AS1912">
        <f t="shared" si="733"/>
        <v>0</v>
      </c>
      <c r="AT1912">
        <f t="shared" si="734"/>
        <v>0</v>
      </c>
      <c r="AU1912">
        <f t="shared" si="735"/>
        <v>0</v>
      </c>
      <c r="AV1912">
        <f t="shared" si="736"/>
        <v>0</v>
      </c>
      <c r="AW1912">
        <f t="shared" si="737"/>
        <v>0</v>
      </c>
      <c r="AX1912">
        <f t="shared" si="738"/>
        <v>0</v>
      </c>
      <c r="AY1912">
        <f t="shared" si="739"/>
        <v>0</v>
      </c>
      <c r="AZ1912">
        <f t="shared" si="740"/>
        <v>0</v>
      </c>
      <c r="BA1912">
        <f t="shared" si="741"/>
        <v>0</v>
      </c>
      <c r="BB1912">
        <f t="shared" si="742"/>
        <v>0</v>
      </c>
      <c r="BC1912">
        <f t="shared" si="743"/>
        <v>0</v>
      </c>
      <c r="BD1912">
        <f t="shared" si="744"/>
        <v>0</v>
      </c>
      <c r="BE1912">
        <f t="shared" si="745"/>
        <v>0</v>
      </c>
      <c r="BF1912">
        <f t="shared" si="746"/>
        <v>0</v>
      </c>
    </row>
    <row r="1913" spans="1:58" ht="15" customHeight="1">
      <c r="A1913" s="405"/>
      <c r="B1913" s="6"/>
      <c r="C1913" s="421" t="s">
        <v>6909</v>
      </c>
      <c r="D1913" s="668" t="str">
        <f t="shared" si="747"/>
        <v/>
      </c>
      <c r="E1913" s="669"/>
      <c r="F1913" s="670"/>
      <c r="G1913" s="763" t="str">
        <f t="shared" si="748"/>
        <v/>
      </c>
      <c r="H1913" s="669"/>
      <c r="I1913" s="669"/>
      <c r="J1913" s="669"/>
      <c r="K1913" s="669"/>
      <c r="L1913" s="670"/>
      <c r="M1913" s="112"/>
      <c r="N1913" s="112"/>
      <c r="O1913" s="112"/>
      <c r="P1913" s="112"/>
      <c r="Q1913" s="112"/>
      <c r="R1913" s="112"/>
      <c r="S1913" s="112"/>
      <c r="T1913" s="112"/>
      <c r="U1913" s="112"/>
      <c r="V1913" s="112"/>
      <c r="W1913" s="112"/>
      <c r="X1913" s="112"/>
      <c r="Y1913" s="112"/>
      <c r="Z1913" s="112"/>
      <c r="AA1913" s="112"/>
      <c r="AB1913" s="112"/>
      <c r="AC1913" s="112"/>
      <c r="AD1913" s="112"/>
      <c r="AE1913" s="93"/>
      <c r="AI1913">
        <f t="shared" si="723"/>
        <v>0</v>
      </c>
      <c r="AJ1913">
        <f t="shared" si="724"/>
        <v>0</v>
      </c>
      <c r="AK1913">
        <f t="shared" si="725"/>
        <v>0</v>
      </c>
      <c r="AL1913">
        <f t="shared" si="726"/>
        <v>0</v>
      </c>
      <c r="AM1913">
        <f t="shared" si="727"/>
        <v>0</v>
      </c>
      <c r="AN1913">
        <f t="shared" si="728"/>
        <v>0</v>
      </c>
      <c r="AO1913">
        <f t="shared" si="729"/>
        <v>0</v>
      </c>
      <c r="AP1913">
        <f t="shared" si="730"/>
        <v>0</v>
      </c>
      <c r="AQ1913">
        <f t="shared" si="731"/>
        <v>0</v>
      </c>
      <c r="AR1913">
        <f t="shared" si="732"/>
        <v>0</v>
      </c>
      <c r="AS1913">
        <f t="shared" si="733"/>
        <v>0</v>
      </c>
      <c r="AT1913">
        <f t="shared" si="734"/>
        <v>0</v>
      </c>
      <c r="AU1913">
        <f t="shared" si="735"/>
        <v>0</v>
      </c>
      <c r="AV1913">
        <f t="shared" si="736"/>
        <v>0</v>
      </c>
      <c r="AW1913">
        <f t="shared" si="737"/>
        <v>0</v>
      </c>
      <c r="AX1913">
        <f t="shared" si="738"/>
        <v>0</v>
      </c>
      <c r="AY1913">
        <f t="shared" si="739"/>
        <v>0</v>
      </c>
      <c r="AZ1913">
        <f t="shared" si="740"/>
        <v>0</v>
      </c>
      <c r="BA1913">
        <f t="shared" si="741"/>
        <v>0</v>
      </c>
      <c r="BB1913">
        <f t="shared" si="742"/>
        <v>0</v>
      </c>
      <c r="BC1913">
        <f t="shared" si="743"/>
        <v>0</v>
      </c>
      <c r="BD1913">
        <f t="shared" si="744"/>
        <v>0</v>
      </c>
      <c r="BE1913">
        <f t="shared" si="745"/>
        <v>0</v>
      </c>
      <c r="BF1913">
        <f t="shared" si="746"/>
        <v>0</v>
      </c>
    </row>
    <row r="1914" spans="1:58" ht="15" customHeight="1">
      <c r="A1914" s="405"/>
      <c r="B1914" s="6"/>
      <c r="C1914" s="421" t="s">
        <v>6910</v>
      </c>
      <c r="D1914" s="668" t="str">
        <f t="shared" si="747"/>
        <v/>
      </c>
      <c r="E1914" s="669"/>
      <c r="F1914" s="670"/>
      <c r="G1914" s="763" t="str">
        <f t="shared" si="748"/>
        <v/>
      </c>
      <c r="H1914" s="669"/>
      <c r="I1914" s="669"/>
      <c r="J1914" s="669"/>
      <c r="K1914" s="669"/>
      <c r="L1914" s="670"/>
      <c r="M1914" s="112"/>
      <c r="N1914" s="112"/>
      <c r="O1914" s="112"/>
      <c r="P1914" s="112"/>
      <c r="Q1914" s="112"/>
      <c r="R1914" s="112"/>
      <c r="S1914" s="112"/>
      <c r="T1914" s="112"/>
      <c r="U1914" s="112"/>
      <c r="V1914" s="112"/>
      <c r="W1914" s="112"/>
      <c r="X1914" s="112"/>
      <c r="Y1914" s="112"/>
      <c r="Z1914" s="112"/>
      <c r="AA1914" s="112"/>
      <c r="AB1914" s="112"/>
      <c r="AC1914" s="112"/>
      <c r="AD1914" s="112"/>
      <c r="AE1914" s="93"/>
      <c r="AI1914">
        <f t="shared" si="723"/>
        <v>0</v>
      </c>
      <c r="AJ1914">
        <f t="shared" si="724"/>
        <v>0</v>
      </c>
      <c r="AK1914">
        <f t="shared" si="725"/>
        <v>0</v>
      </c>
      <c r="AL1914">
        <f t="shared" si="726"/>
        <v>0</v>
      </c>
      <c r="AM1914">
        <f t="shared" si="727"/>
        <v>0</v>
      </c>
      <c r="AN1914">
        <f t="shared" si="728"/>
        <v>0</v>
      </c>
      <c r="AO1914">
        <f t="shared" si="729"/>
        <v>0</v>
      </c>
      <c r="AP1914">
        <f t="shared" si="730"/>
        <v>0</v>
      </c>
      <c r="AQ1914">
        <f t="shared" si="731"/>
        <v>0</v>
      </c>
      <c r="AR1914">
        <f t="shared" si="732"/>
        <v>0</v>
      </c>
      <c r="AS1914">
        <f t="shared" si="733"/>
        <v>0</v>
      </c>
      <c r="AT1914">
        <f t="shared" si="734"/>
        <v>0</v>
      </c>
      <c r="AU1914">
        <f t="shared" si="735"/>
        <v>0</v>
      </c>
      <c r="AV1914">
        <f t="shared" si="736"/>
        <v>0</v>
      </c>
      <c r="AW1914">
        <f t="shared" si="737"/>
        <v>0</v>
      </c>
      <c r="AX1914">
        <f t="shared" si="738"/>
        <v>0</v>
      </c>
      <c r="AY1914">
        <f t="shared" si="739"/>
        <v>0</v>
      </c>
      <c r="AZ1914">
        <f t="shared" si="740"/>
        <v>0</v>
      </c>
      <c r="BA1914">
        <f t="shared" si="741"/>
        <v>0</v>
      </c>
      <c r="BB1914">
        <f t="shared" si="742"/>
        <v>0</v>
      </c>
      <c r="BC1914">
        <f t="shared" si="743"/>
        <v>0</v>
      </c>
      <c r="BD1914">
        <f t="shared" si="744"/>
        <v>0</v>
      </c>
      <c r="BE1914">
        <f t="shared" si="745"/>
        <v>0</v>
      </c>
      <c r="BF1914">
        <f t="shared" si="746"/>
        <v>0</v>
      </c>
    </row>
    <row r="1915" spans="1:58" ht="15" customHeight="1">
      <c r="A1915" s="405"/>
      <c r="B1915" s="6"/>
      <c r="C1915" s="421" t="s">
        <v>6911</v>
      </c>
      <c r="D1915" s="668" t="str">
        <f t="shared" si="747"/>
        <v/>
      </c>
      <c r="E1915" s="669"/>
      <c r="F1915" s="670"/>
      <c r="G1915" s="763" t="str">
        <f t="shared" si="748"/>
        <v/>
      </c>
      <c r="H1915" s="669"/>
      <c r="I1915" s="669"/>
      <c r="J1915" s="669"/>
      <c r="K1915" s="669"/>
      <c r="L1915" s="670"/>
      <c r="M1915" s="112"/>
      <c r="N1915" s="112"/>
      <c r="O1915" s="112"/>
      <c r="P1915" s="112"/>
      <c r="Q1915" s="112"/>
      <c r="R1915" s="112"/>
      <c r="S1915" s="112"/>
      <c r="T1915" s="112"/>
      <c r="U1915" s="112"/>
      <c r="V1915" s="112"/>
      <c r="W1915" s="112"/>
      <c r="X1915" s="112"/>
      <c r="Y1915" s="112"/>
      <c r="Z1915" s="112"/>
      <c r="AA1915" s="112"/>
      <c r="AB1915" s="112"/>
      <c r="AC1915" s="112"/>
      <c r="AD1915" s="112"/>
      <c r="AE1915" s="93"/>
      <c r="AI1915">
        <f t="shared" si="723"/>
        <v>0</v>
      </c>
      <c r="AJ1915">
        <f t="shared" si="724"/>
        <v>0</v>
      </c>
      <c r="AK1915">
        <f t="shared" si="725"/>
        <v>0</v>
      </c>
      <c r="AL1915">
        <f t="shared" si="726"/>
        <v>0</v>
      </c>
      <c r="AM1915">
        <f t="shared" si="727"/>
        <v>0</v>
      </c>
      <c r="AN1915">
        <f t="shared" si="728"/>
        <v>0</v>
      </c>
      <c r="AO1915">
        <f t="shared" si="729"/>
        <v>0</v>
      </c>
      <c r="AP1915">
        <f t="shared" si="730"/>
        <v>0</v>
      </c>
      <c r="AQ1915">
        <f t="shared" si="731"/>
        <v>0</v>
      </c>
      <c r="AR1915">
        <f t="shared" si="732"/>
        <v>0</v>
      </c>
      <c r="AS1915">
        <f t="shared" si="733"/>
        <v>0</v>
      </c>
      <c r="AT1915">
        <f t="shared" si="734"/>
        <v>0</v>
      </c>
      <c r="AU1915">
        <f t="shared" si="735"/>
        <v>0</v>
      </c>
      <c r="AV1915">
        <f t="shared" si="736"/>
        <v>0</v>
      </c>
      <c r="AW1915">
        <f t="shared" si="737"/>
        <v>0</v>
      </c>
      <c r="AX1915">
        <f t="shared" si="738"/>
        <v>0</v>
      </c>
      <c r="AY1915">
        <f t="shared" si="739"/>
        <v>0</v>
      </c>
      <c r="AZ1915">
        <f t="shared" si="740"/>
        <v>0</v>
      </c>
      <c r="BA1915">
        <f t="shared" si="741"/>
        <v>0</v>
      </c>
      <c r="BB1915">
        <f t="shared" si="742"/>
        <v>0</v>
      </c>
      <c r="BC1915">
        <f t="shared" si="743"/>
        <v>0</v>
      </c>
      <c r="BD1915">
        <f t="shared" si="744"/>
        <v>0</v>
      </c>
      <c r="BE1915">
        <f t="shared" si="745"/>
        <v>0</v>
      </c>
      <c r="BF1915">
        <f t="shared" si="746"/>
        <v>0</v>
      </c>
    </row>
    <row r="1916" spans="1:58" ht="15" customHeight="1">
      <c r="A1916" s="405"/>
      <c r="B1916" s="6"/>
      <c r="C1916" s="421" t="s">
        <v>6912</v>
      </c>
      <c r="D1916" s="668" t="str">
        <f t="shared" si="747"/>
        <v/>
      </c>
      <c r="E1916" s="669"/>
      <c r="F1916" s="670"/>
      <c r="G1916" s="763" t="str">
        <f t="shared" si="748"/>
        <v/>
      </c>
      <c r="H1916" s="669"/>
      <c r="I1916" s="669"/>
      <c r="J1916" s="669"/>
      <c r="K1916" s="669"/>
      <c r="L1916" s="670"/>
      <c r="M1916" s="112"/>
      <c r="N1916" s="112"/>
      <c r="O1916" s="112"/>
      <c r="P1916" s="112"/>
      <c r="Q1916" s="112"/>
      <c r="R1916" s="112"/>
      <c r="S1916" s="112"/>
      <c r="T1916" s="112"/>
      <c r="U1916" s="112"/>
      <c r="V1916" s="112"/>
      <c r="W1916" s="112"/>
      <c r="X1916" s="112"/>
      <c r="Y1916" s="112"/>
      <c r="Z1916" s="112"/>
      <c r="AA1916" s="112"/>
      <c r="AB1916" s="112"/>
      <c r="AC1916" s="112"/>
      <c r="AD1916" s="112"/>
      <c r="AE1916" s="93"/>
      <c r="AI1916">
        <f t="shared" si="723"/>
        <v>0</v>
      </c>
      <c r="AJ1916">
        <f t="shared" si="724"/>
        <v>0</v>
      </c>
      <c r="AK1916">
        <f t="shared" si="725"/>
        <v>0</v>
      </c>
      <c r="AL1916">
        <f t="shared" si="726"/>
        <v>0</v>
      </c>
      <c r="AM1916">
        <f t="shared" si="727"/>
        <v>0</v>
      </c>
      <c r="AN1916">
        <f t="shared" si="728"/>
        <v>0</v>
      </c>
      <c r="AO1916">
        <f t="shared" si="729"/>
        <v>0</v>
      </c>
      <c r="AP1916">
        <f t="shared" si="730"/>
        <v>0</v>
      </c>
      <c r="AQ1916">
        <f t="shared" si="731"/>
        <v>0</v>
      </c>
      <c r="AR1916">
        <f t="shared" si="732"/>
        <v>0</v>
      </c>
      <c r="AS1916">
        <f t="shared" si="733"/>
        <v>0</v>
      </c>
      <c r="AT1916">
        <f t="shared" si="734"/>
        <v>0</v>
      </c>
      <c r="AU1916">
        <f t="shared" si="735"/>
        <v>0</v>
      </c>
      <c r="AV1916">
        <f t="shared" si="736"/>
        <v>0</v>
      </c>
      <c r="AW1916">
        <f t="shared" si="737"/>
        <v>0</v>
      </c>
      <c r="AX1916">
        <f t="shared" si="738"/>
        <v>0</v>
      </c>
      <c r="AY1916">
        <f t="shared" si="739"/>
        <v>0</v>
      </c>
      <c r="AZ1916">
        <f t="shared" si="740"/>
        <v>0</v>
      </c>
      <c r="BA1916">
        <f t="shared" si="741"/>
        <v>0</v>
      </c>
      <c r="BB1916">
        <f t="shared" si="742"/>
        <v>0</v>
      </c>
      <c r="BC1916">
        <f t="shared" si="743"/>
        <v>0</v>
      </c>
      <c r="BD1916">
        <f t="shared" si="744"/>
        <v>0</v>
      </c>
      <c r="BE1916">
        <f t="shared" si="745"/>
        <v>0</v>
      </c>
      <c r="BF1916">
        <f t="shared" si="746"/>
        <v>0</v>
      </c>
    </row>
    <row r="1917" spans="1:58" ht="15" customHeight="1">
      <c r="A1917" s="405"/>
      <c r="B1917" s="6"/>
      <c r="C1917" s="421" t="s">
        <v>6913</v>
      </c>
      <c r="D1917" s="668" t="str">
        <f t="shared" si="747"/>
        <v/>
      </c>
      <c r="E1917" s="669"/>
      <c r="F1917" s="670"/>
      <c r="G1917" s="763" t="str">
        <f t="shared" si="748"/>
        <v/>
      </c>
      <c r="H1917" s="669"/>
      <c r="I1917" s="669"/>
      <c r="J1917" s="669"/>
      <c r="K1917" s="669"/>
      <c r="L1917" s="670"/>
      <c r="M1917" s="112"/>
      <c r="N1917" s="112"/>
      <c r="O1917" s="112"/>
      <c r="P1917" s="112"/>
      <c r="Q1917" s="112"/>
      <c r="R1917" s="112"/>
      <c r="S1917" s="112"/>
      <c r="T1917" s="112"/>
      <c r="U1917" s="112"/>
      <c r="V1917" s="112"/>
      <c r="W1917" s="112"/>
      <c r="X1917" s="112"/>
      <c r="Y1917" s="112"/>
      <c r="Z1917" s="112"/>
      <c r="AA1917" s="112"/>
      <c r="AB1917" s="112"/>
      <c r="AC1917" s="112"/>
      <c r="AD1917" s="112"/>
      <c r="AE1917" s="93"/>
      <c r="AI1917">
        <f t="shared" si="723"/>
        <v>0</v>
      </c>
      <c r="AJ1917">
        <f t="shared" si="724"/>
        <v>0</v>
      </c>
      <c r="AK1917">
        <f t="shared" si="725"/>
        <v>0</v>
      </c>
      <c r="AL1917">
        <f t="shared" si="726"/>
        <v>0</v>
      </c>
      <c r="AM1917">
        <f t="shared" si="727"/>
        <v>0</v>
      </c>
      <c r="AN1917">
        <f t="shared" si="728"/>
        <v>0</v>
      </c>
      <c r="AO1917">
        <f t="shared" si="729"/>
        <v>0</v>
      </c>
      <c r="AP1917">
        <f t="shared" si="730"/>
        <v>0</v>
      </c>
      <c r="AQ1917">
        <f t="shared" si="731"/>
        <v>0</v>
      </c>
      <c r="AR1917">
        <f t="shared" si="732"/>
        <v>0</v>
      </c>
      <c r="AS1917">
        <f t="shared" si="733"/>
        <v>0</v>
      </c>
      <c r="AT1917">
        <f t="shared" si="734"/>
        <v>0</v>
      </c>
      <c r="AU1917">
        <f t="shared" si="735"/>
        <v>0</v>
      </c>
      <c r="AV1917">
        <f t="shared" si="736"/>
        <v>0</v>
      </c>
      <c r="AW1917">
        <f t="shared" si="737"/>
        <v>0</v>
      </c>
      <c r="AX1917">
        <f t="shared" si="738"/>
        <v>0</v>
      </c>
      <c r="AY1917">
        <f t="shared" si="739"/>
        <v>0</v>
      </c>
      <c r="AZ1917">
        <f t="shared" si="740"/>
        <v>0</v>
      </c>
      <c r="BA1917">
        <f t="shared" si="741"/>
        <v>0</v>
      </c>
      <c r="BB1917">
        <f t="shared" si="742"/>
        <v>0</v>
      </c>
      <c r="BC1917">
        <f t="shared" si="743"/>
        <v>0</v>
      </c>
      <c r="BD1917">
        <f t="shared" si="744"/>
        <v>0</v>
      </c>
      <c r="BE1917">
        <f t="shared" si="745"/>
        <v>0</v>
      </c>
      <c r="BF1917">
        <f t="shared" si="746"/>
        <v>0</v>
      </c>
    </row>
    <row r="1918" spans="1:58" ht="15" customHeight="1">
      <c r="A1918" s="405"/>
      <c r="B1918" s="6"/>
      <c r="C1918" s="421" t="s">
        <v>6914</v>
      </c>
      <c r="D1918" s="668" t="str">
        <f t="shared" si="747"/>
        <v/>
      </c>
      <c r="E1918" s="669"/>
      <c r="F1918" s="670"/>
      <c r="G1918" s="763" t="str">
        <f t="shared" si="748"/>
        <v/>
      </c>
      <c r="H1918" s="669"/>
      <c r="I1918" s="669"/>
      <c r="J1918" s="669"/>
      <c r="K1918" s="669"/>
      <c r="L1918" s="670"/>
      <c r="M1918" s="112"/>
      <c r="N1918" s="112"/>
      <c r="O1918" s="112"/>
      <c r="P1918" s="112"/>
      <c r="Q1918" s="112"/>
      <c r="R1918" s="112"/>
      <c r="S1918" s="112"/>
      <c r="T1918" s="112"/>
      <c r="U1918" s="112"/>
      <c r="V1918" s="112"/>
      <c r="W1918" s="112"/>
      <c r="X1918" s="112"/>
      <c r="Y1918" s="112"/>
      <c r="Z1918" s="112"/>
      <c r="AA1918" s="112"/>
      <c r="AB1918" s="112"/>
      <c r="AC1918" s="112"/>
      <c r="AD1918" s="112"/>
      <c r="AE1918" s="93"/>
      <c r="AI1918">
        <f t="shared" si="723"/>
        <v>0</v>
      </c>
      <c r="AJ1918">
        <f t="shared" si="724"/>
        <v>0</v>
      </c>
      <c r="AK1918">
        <f t="shared" si="725"/>
        <v>0</v>
      </c>
      <c r="AL1918">
        <f t="shared" si="726"/>
        <v>0</v>
      </c>
      <c r="AM1918">
        <f t="shared" si="727"/>
        <v>0</v>
      </c>
      <c r="AN1918">
        <f t="shared" si="728"/>
        <v>0</v>
      </c>
      <c r="AO1918">
        <f t="shared" si="729"/>
        <v>0</v>
      </c>
      <c r="AP1918">
        <f t="shared" si="730"/>
        <v>0</v>
      </c>
      <c r="AQ1918">
        <f t="shared" si="731"/>
        <v>0</v>
      </c>
      <c r="AR1918">
        <f t="shared" si="732"/>
        <v>0</v>
      </c>
      <c r="AS1918">
        <f t="shared" si="733"/>
        <v>0</v>
      </c>
      <c r="AT1918">
        <f t="shared" si="734"/>
        <v>0</v>
      </c>
      <c r="AU1918">
        <f t="shared" si="735"/>
        <v>0</v>
      </c>
      <c r="AV1918">
        <f t="shared" si="736"/>
        <v>0</v>
      </c>
      <c r="AW1918">
        <f t="shared" si="737"/>
        <v>0</v>
      </c>
      <c r="AX1918">
        <f t="shared" si="738"/>
        <v>0</v>
      </c>
      <c r="AY1918">
        <f t="shared" si="739"/>
        <v>0</v>
      </c>
      <c r="AZ1918">
        <f t="shared" si="740"/>
        <v>0</v>
      </c>
      <c r="BA1918">
        <f t="shared" si="741"/>
        <v>0</v>
      </c>
      <c r="BB1918">
        <f t="shared" si="742"/>
        <v>0</v>
      </c>
      <c r="BC1918">
        <f t="shared" si="743"/>
        <v>0</v>
      </c>
      <c r="BD1918">
        <f t="shared" si="744"/>
        <v>0</v>
      </c>
      <c r="BE1918">
        <f t="shared" si="745"/>
        <v>0</v>
      </c>
      <c r="BF1918">
        <f t="shared" si="746"/>
        <v>0</v>
      </c>
    </row>
    <row r="1919" spans="1:58" ht="15" customHeight="1">
      <c r="A1919" s="405"/>
      <c r="B1919" s="6"/>
      <c r="C1919" s="421" t="s">
        <v>6915</v>
      </c>
      <c r="D1919" s="668" t="str">
        <f t="shared" si="747"/>
        <v/>
      </c>
      <c r="E1919" s="669"/>
      <c r="F1919" s="670"/>
      <c r="G1919" s="763" t="str">
        <f t="shared" si="748"/>
        <v/>
      </c>
      <c r="H1919" s="669"/>
      <c r="I1919" s="669"/>
      <c r="J1919" s="669"/>
      <c r="K1919" s="669"/>
      <c r="L1919" s="670"/>
      <c r="M1919" s="112"/>
      <c r="N1919" s="112"/>
      <c r="O1919" s="112"/>
      <c r="P1919" s="112"/>
      <c r="Q1919" s="112"/>
      <c r="R1919" s="112"/>
      <c r="S1919" s="112"/>
      <c r="T1919" s="112"/>
      <c r="U1919" s="112"/>
      <c r="V1919" s="112"/>
      <c r="W1919" s="112"/>
      <c r="X1919" s="112"/>
      <c r="Y1919" s="112"/>
      <c r="Z1919" s="112"/>
      <c r="AA1919" s="112"/>
      <c r="AB1919" s="112"/>
      <c r="AC1919" s="112"/>
      <c r="AD1919" s="112"/>
      <c r="AE1919" s="93"/>
      <c r="AI1919">
        <f t="shared" si="723"/>
        <v>0</v>
      </c>
      <c r="AJ1919">
        <f t="shared" si="724"/>
        <v>0</v>
      </c>
      <c r="AK1919">
        <f t="shared" si="725"/>
        <v>0</v>
      </c>
      <c r="AL1919">
        <f t="shared" si="726"/>
        <v>0</v>
      </c>
      <c r="AM1919">
        <f t="shared" si="727"/>
        <v>0</v>
      </c>
      <c r="AN1919">
        <f t="shared" si="728"/>
        <v>0</v>
      </c>
      <c r="AO1919">
        <f t="shared" si="729"/>
        <v>0</v>
      </c>
      <c r="AP1919">
        <f t="shared" si="730"/>
        <v>0</v>
      </c>
      <c r="AQ1919">
        <f t="shared" si="731"/>
        <v>0</v>
      </c>
      <c r="AR1919">
        <f t="shared" si="732"/>
        <v>0</v>
      </c>
      <c r="AS1919">
        <f t="shared" si="733"/>
        <v>0</v>
      </c>
      <c r="AT1919">
        <f t="shared" si="734"/>
        <v>0</v>
      </c>
      <c r="AU1919">
        <f t="shared" si="735"/>
        <v>0</v>
      </c>
      <c r="AV1919">
        <f t="shared" si="736"/>
        <v>0</v>
      </c>
      <c r="AW1919">
        <f t="shared" si="737"/>
        <v>0</v>
      </c>
      <c r="AX1919">
        <f t="shared" si="738"/>
        <v>0</v>
      </c>
      <c r="AY1919">
        <f t="shared" si="739"/>
        <v>0</v>
      </c>
      <c r="AZ1919">
        <f t="shared" si="740"/>
        <v>0</v>
      </c>
      <c r="BA1919">
        <f t="shared" si="741"/>
        <v>0</v>
      </c>
      <c r="BB1919">
        <f t="shared" si="742"/>
        <v>0</v>
      </c>
      <c r="BC1919">
        <f t="shared" si="743"/>
        <v>0</v>
      </c>
      <c r="BD1919">
        <f t="shared" si="744"/>
        <v>0</v>
      </c>
      <c r="BE1919">
        <f t="shared" si="745"/>
        <v>0</v>
      </c>
      <c r="BF1919">
        <f t="shared" si="746"/>
        <v>0</v>
      </c>
    </row>
    <row r="1920" spans="1:58" ht="15" customHeight="1">
      <c r="A1920" s="405"/>
      <c r="B1920" s="6"/>
      <c r="C1920" s="421" t="s">
        <v>6916</v>
      </c>
      <c r="D1920" s="668" t="str">
        <f t="shared" si="747"/>
        <v/>
      </c>
      <c r="E1920" s="669"/>
      <c r="F1920" s="670"/>
      <c r="G1920" s="763" t="str">
        <f t="shared" si="748"/>
        <v/>
      </c>
      <c r="H1920" s="669"/>
      <c r="I1920" s="669"/>
      <c r="J1920" s="669"/>
      <c r="K1920" s="669"/>
      <c r="L1920" s="670"/>
      <c r="M1920" s="112"/>
      <c r="N1920" s="112"/>
      <c r="O1920" s="112"/>
      <c r="P1920" s="112"/>
      <c r="Q1920" s="112"/>
      <c r="R1920" s="112"/>
      <c r="S1920" s="112"/>
      <c r="T1920" s="112"/>
      <c r="U1920" s="112"/>
      <c r="V1920" s="112"/>
      <c r="W1920" s="112"/>
      <c r="X1920" s="112"/>
      <c r="Y1920" s="112"/>
      <c r="Z1920" s="112"/>
      <c r="AA1920" s="112"/>
      <c r="AB1920" s="112"/>
      <c r="AC1920" s="112"/>
      <c r="AD1920" s="112"/>
      <c r="AE1920" s="93"/>
      <c r="AI1920">
        <f t="shared" si="723"/>
        <v>0</v>
      </c>
      <c r="AJ1920">
        <f t="shared" si="724"/>
        <v>0</v>
      </c>
      <c r="AK1920">
        <f t="shared" si="725"/>
        <v>0</v>
      </c>
      <c r="AL1920">
        <f t="shared" si="726"/>
        <v>0</v>
      </c>
      <c r="AM1920">
        <f t="shared" si="727"/>
        <v>0</v>
      </c>
      <c r="AN1920">
        <f t="shared" si="728"/>
        <v>0</v>
      </c>
      <c r="AO1920">
        <f t="shared" si="729"/>
        <v>0</v>
      </c>
      <c r="AP1920">
        <f t="shared" si="730"/>
        <v>0</v>
      </c>
      <c r="AQ1920">
        <f t="shared" si="731"/>
        <v>0</v>
      </c>
      <c r="AR1920">
        <f t="shared" si="732"/>
        <v>0</v>
      </c>
      <c r="AS1920">
        <f t="shared" si="733"/>
        <v>0</v>
      </c>
      <c r="AT1920">
        <f t="shared" si="734"/>
        <v>0</v>
      </c>
      <c r="AU1920">
        <f t="shared" si="735"/>
        <v>0</v>
      </c>
      <c r="AV1920">
        <f t="shared" si="736"/>
        <v>0</v>
      </c>
      <c r="AW1920">
        <f t="shared" si="737"/>
        <v>0</v>
      </c>
      <c r="AX1920">
        <f t="shared" si="738"/>
        <v>0</v>
      </c>
      <c r="AY1920">
        <f t="shared" si="739"/>
        <v>0</v>
      </c>
      <c r="AZ1920">
        <f t="shared" si="740"/>
        <v>0</v>
      </c>
      <c r="BA1920">
        <f t="shared" si="741"/>
        <v>0</v>
      </c>
      <c r="BB1920">
        <f t="shared" si="742"/>
        <v>0</v>
      </c>
      <c r="BC1920">
        <f t="shared" si="743"/>
        <v>0</v>
      </c>
      <c r="BD1920">
        <f t="shared" si="744"/>
        <v>0</v>
      </c>
      <c r="BE1920">
        <f t="shared" si="745"/>
        <v>0</v>
      </c>
      <c r="BF1920">
        <f t="shared" si="746"/>
        <v>0</v>
      </c>
    </row>
    <row r="1921" spans="1:58" ht="15" customHeight="1">
      <c r="A1921" s="405"/>
      <c r="B1921" s="6"/>
      <c r="C1921" s="421" t="s">
        <v>6917</v>
      </c>
      <c r="D1921" s="668" t="str">
        <f t="shared" si="747"/>
        <v/>
      </c>
      <c r="E1921" s="669"/>
      <c r="F1921" s="670"/>
      <c r="G1921" s="763" t="str">
        <f t="shared" si="748"/>
        <v/>
      </c>
      <c r="H1921" s="669"/>
      <c r="I1921" s="669"/>
      <c r="J1921" s="669"/>
      <c r="K1921" s="669"/>
      <c r="L1921" s="670"/>
      <c r="M1921" s="112"/>
      <c r="N1921" s="112"/>
      <c r="O1921" s="112"/>
      <c r="P1921" s="112"/>
      <c r="Q1921" s="112"/>
      <c r="R1921" s="112"/>
      <c r="S1921" s="112"/>
      <c r="T1921" s="112"/>
      <c r="U1921" s="112"/>
      <c r="V1921" s="112"/>
      <c r="W1921" s="112"/>
      <c r="X1921" s="112"/>
      <c r="Y1921" s="112"/>
      <c r="Z1921" s="112"/>
      <c r="AA1921" s="112"/>
      <c r="AB1921" s="112"/>
      <c r="AC1921" s="112"/>
      <c r="AD1921" s="112"/>
      <c r="AE1921" s="93"/>
      <c r="AI1921">
        <f t="shared" si="723"/>
        <v>0</v>
      </c>
      <c r="AJ1921">
        <f t="shared" si="724"/>
        <v>0</v>
      </c>
      <c r="AK1921">
        <f t="shared" si="725"/>
        <v>0</v>
      </c>
      <c r="AL1921">
        <f t="shared" si="726"/>
        <v>0</v>
      </c>
      <c r="AM1921">
        <f t="shared" si="727"/>
        <v>0</v>
      </c>
      <c r="AN1921">
        <f t="shared" si="728"/>
        <v>0</v>
      </c>
      <c r="AO1921">
        <f t="shared" si="729"/>
        <v>0</v>
      </c>
      <c r="AP1921">
        <f t="shared" si="730"/>
        <v>0</v>
      </c>
      <c r="AQ1921">
        <f t="shared" si="731"/>
        <v>0</v>
      </c>
      <c r="AR1921">
        <f t="shared" si="732"/>
        <v>0</v>
      </c>
      <c r="AS1921">
        <f t="shared" si="733"/>
        <v>0</v>
      </c>
      <c r="AT1921">
        <f t="shared" si="734"/>
        <v>0</v>
      </c>
      <c r="AU1921">
        <f t="shared" si="735"/>
        <v>0</v>
      </c>
      <c r="AV1921">
        <f t="shared" si="736"/>
        <v>0</v>
      </c>
      <c r="AW1921">
        <f t="shared" si="737"/>
        <v>0</v>
      </c>
      <c r="AX1921">
        <f t="shared" si="738"/>
        <v>0</v>
      </c>
      <c r="AY1921">
        <f t="shared" si="739"/>
        <v>0</v>
      </c>
      <c r="AZ1921">
        <f t="shared" si="740"/>
        <v>0</v>
      </c>
      <c r="BA1921">
        <f t="shared" si="741"/>
        <v>0</v>
      </c>
      <c r="BB1921">
        <f t="shared" si="742"/>
        <v>0</v>
      </c>
      <c r="BC1921">
        <f t="shared" si="743"/>
        <v>0</v>
      </c>
      <c r="BD1921">
        <f t="shared" si="744"/>
        <v>0</v>
      </c>
      <c r="BE1921">
        <f t="shared" si="745"/>
        <v>0</v>
      </c>
      <c r="BF1921">
        <f t="shared" si="746"/>
        <v>0</v>
      </c>
    </row>
    <row r="1922" spans="1:58" ht="15" customHeight="1">
      <c r="A1922" s="405"/>
      <c r="B1922" s="6"/>
      <c r="C1922" s="421" t="s">
        <v>6918</v>
      </c>
      <c r="D1922" s="668" t="str">
        <f t="shared" si="747"/>
        <v/>
      </c>
      <c r="E1922" s="669"/>
      <c r="F1922" s="670"/>
      <c r="G1922" s="763" t="str">
        <f t="shared" si="748"/>
        <v/>
      </c>
      <c r="H1922" s="669"/>
      <c r="I1922" s="669"/>
      <c r="J1922" s="669"/>
      <c r="K1922" s="669"/>
      <c r="L1922" s="670"/>
      <c r="M1922" s="112"/>
      <c r="N1922" s="112"/>
      <c r="O1922" s="112"/>
      <c r="P1922" s="112"/>
      <c r="Q1922" s="112"/>
      <c r="R1922" s="112"/>
      <c r="S1922" s="112"/>
      <c r="T1922" s="112"/>
      <c r="U1922" s="112"/>
      <c r="V1922" s="112"/>
      <c r="W1922" s="112"/>
      <c r="X1922" s="112"/>
      <c r="Y1922" s="112"/>
      <c r="Z1922" s="112"/>
      <c r="AA1922" s="112"/>
      <c r="AB1922" s="112"/>
      <c r="AC1922" s="112"/>
      <c r="AD1922" s="112"/>
      <c r="AE1922" s="93"/>
      <c r="AI1922">
        <f t="shared" si="723"/>
        <v>0</v>
      </c>
      <c r="AJ1922">
        <f t="shared" si="724"/>
        <v>0</v>
      </c>
      <c r="AK1922">
        <f t="shared" si="725"/>
        <v>0</v>
      </c>
      <c r="AL1922">
        <f t="shared" si="726"/>
        <v>0</v>
      </c>
      <c r="AM1922">
        <f t="shared" si="727"/>
        <v>0</v>
      </c>
      <c r="AN1922">
        <f t="shared" si="728"/>
        <v>0</v>
      </c>
      <c r="AO1922">
        <f t="shared" si="729"/>
        <v>0</v>
      </c>
      <c r="AP1922">
        <f t="shared" si="730"/>
        <v>0</v>
      </c>
      <c r="AQ1922">
        <f t="shared" si="731"/>
        <v>0</v>
      </c>
      <c r="AR1922">
        <f t="shared" si="732"/>
        <v>0</v>
      </c>
      <c r="AS1922">
        <f t="shared" si="733"/>
        <v>0</v>
      </c>
      <c r="AT1922">
        <f t="shared" si="734"/>
        <v>0</v>
      </c>
      <c r="AU1922">
        <f t="shared" si="735"/>
        <v>0</v>
      </c>
      <c r="AV1922">
        <f t="shared" si="736"/>
        <v>0</v>
      </c>
      <c r="AW1922">
        <f t="shared" si="737"/>
        <v>0</v>
      </c>
      <c r="AX1922">
        <f t="shared" si="738"/>
        <v>0</v>
      </c>
      <c r="AY1922">
        <f t="shared" si="739"/>
        <v>0</v>
      </c>
      <c r="AZ1922">
        <f t="shared" si="740"/>
        <v>0</v>
      </c>
      <c r="BA1922">
        <f t="shared" si="741"/>
        <v>0</v>
      </c>
      <c r="BB1922">
        <f t="shared" si="742"/>
        <v>0</v>
      </c>
      <c r="BC1922">
        <f t="shared" si="743"/>
        <v>0</v>
      </c>
      <c r="BD1922">
        <f t="shared" si="744"/>
        <v>0</v>
      </c>
      <c r="BE1922">
        <f t="shared" si="745"/>
        <v>0</v>
      </c>
      <c r="BF1922">
        <f t="shared" si="746"/>
        <v>0</v>
      </c>
    </row>
    <row r="1923" spans="1:58" ht="15" customHeight="1">
      <c r="A1923" s="405"/>
      <c r="B1923" s="6"/>
      <c r="C1923" s="421" t="s">
        <v>6919</v>
      </c>
      <c r="D1923" s="668" t="str">
        <f t="shared" si="747"/>
        <v/>
      </c>
      <c r="E1923" s="669"/>
      <c r="F1923" s="670"/>
      <c r="G1923" s="763" t="str">
        <f t="shared" si="748"/>
        <v/>
      </c>
      <c r="H1923" s="669"/>
      <c r="I1923" s="669"/>
      <c r="J1923" s="669"/>
      <c r="K1923" s="669"/>
      <c r="L1923" s="670"/>
      <c r="M1923" s="112"/>
      <c r="N1923" s="112"/>
      <c r="O1923" s="112"/>
      <c r="P1923" s="112"/>
      <c r="Q1923" s="112"/>
      <c r="R1923" s="112"/>
      <c r="S1923" s="112"/>
      <c r="T1923" s="112"/>
      <c r="U1923" s="112"/>
      <c r="V1923" s="112"/>
      <c r="W1923" s="112"/>
      <c r="X1923" s="112"/>
      <c r="Y1923" s="112"/>
      <c r="Z1923" s="112"/>
      <c r="AA1923" s="112"/>
      <c r="AB1923" s="112"/>
      <c r="AC1923" s="112"/>
      <c r="AD1923" s="112"/>
      <c r="AE1923" s="93"/>
      <c r="AI1923">
        <f t="shared" si="723"/>
        <v>0</v>
      </c>
      <c r="AJ1923">
        <f t="shared" si="724"/>
        <v>0</v>
      </c>
      <c r="AK1923">
        <f t="shared" si="725"/>
        <v>0</v>
      </c>
      <c r="AL1923">
        <f t="shared" si="726"/>
        <v>0</v>
      </c>
      <c r="AM1923">
        <f t="shared" si="727"/>
        <v>0</v>
      </c>
      <c r="AN1923">
        <f t="shared" si="728"/>
        <v>0</v>
      </c>
      <c r="AO1923">
        <f t="shared" si="729"/>
        <v>0</v>
      </c>
      <c r="AP1923">
        <f t="shared" si="730"/>
        <v>0</v>
      </c>
      <c r="AQ1923">
        <f t="shared" si="731"/>
        <v>0</v>
      </c>
      <c r="AR1923">
        <f t="shared" si="732"/>
        <v>0</v>
      </c>
      <c r="AS1923">
        <f t="shared" si="733"/>
        <v>0</v>
      </c>
      <c r="AT1923">
        <f t="shared" si="734"/>
        <v>0</v>
      </c>
      <c r="AU1923">
        <f t="shared" si="735"/>
        <v>0</v>
      </c>
      <c r="AV1923">
        <f t="shared" si="736"/>
        <v>0</v>
      </c>
      <c r="AW1923">
        <f t="shared" si="737"/>
        <v>0</v>
      </c>
      <c r="AX1923">
        <f t="shared" si="738"/>
        <v>0</v>
      </c>
      <c r="AY1923">
        <f t="shared" si="739"/>
        <v>0</v>
      </c>
      <c r="AZ1923">
        <f t="shared" si="740"/>
        <v>0</v>
      </c>
      <c r="BA1923">
        <f t="shared" si="741"/>
        <v>0</v>
      </c>
      <c r="BB1923">
        <f t="shared" si="742"/>
        <v>0</v>
      </c>
      <c r="BC1923">
        <f t="shared" si="743"/>
        <v>0</v>
      </c>
      <c r="BD1923">
        <f t="shared" si="744"/>
        <v>0</v>
      </c>
      <c r="BE1923">
        <f t="shared" si="745"/>
        <v>0</v>
      </c>
      <c r="BF1923">
        <f t="shared" si="746"/>
        <v>0</v>
      </c>
    </row>
    <row r="1924" spans="1:58" ht="15" customHeight="1">
      <c r="A1924" s="405"/>
      <c r="B1924" s="6"/>
      <c r="C1924" s="421" t="s">
        <v>6920</v>
      </c>
      <c r="D1924" s="668" t="str">
        <f t="shared" si="747"/>
        <v/>
      </c>
      <c r="E1924" s="669"/>
      <c r="F1924" s="670"/>
      <c r="G1924" s="763" t="str">
        <f t="shared" si="748"/>
        <v/>
      </c>
      <c r="H1924" s="669"/>
      <c r="I1924" s="669"/>
      <c r="J1924" s="669"/>
      <c r="K1924" s="669"/>
      <c r="L1924" s="670"/>
      <c r="M1924" s="112"/>
      <c r="N1924" s="112"/>
      <c r="O1924" s="112"/>
      <c r="P1924" s="112"/>
      <c r="Q1924" s="112"/>
      <c r="R1924" s="112"/>
      <c r="S1924" s="112"/>
      <c r="T1924" s="112"/>
      <c r="U1924" s="112"/>
      <c r="V1924" s="112"/>
      <c r="W1924" s="112"/>
      <c r="X1924" s="112"/>
      <c r="Y1924" s="112"/>
      <c r="Z1924" s="112"/>
      <c r="AA1924" s="112"/>
      <c r="AB1924" s="112"/>
      <c r="AC1924" s="112"/>
      <c r="AD1924" s="112"/>
      <c r="AE1924" s="93"/>
      <c r="AI1924">
        <f t="shared" si="723"/>
        <v>0</v>
      </c>
      <c r="AJ1924">
        <f t="shared" si="724"/>
        <v>0</v>
      </c>
      <c r="AK1924">
        <f t="shared" si="725"/>
        <v>0</v>
      </c>
      <c r="AL1924">
        <f t="shared" si="726"/>
        <v>0</v>
      </c>
      <c r="AM1924">
        <f t="shared" si="727"/>
        <v>0</v>
      </c>
      <c r="AN1924">
        <f t="shared" si="728"/>
        <v>0</v>
      </c>
      <c r="AO1924">
        <f t="shared" si="729"/>
        <v>0</v>
      </c>
      <c r="AP1924">
        <f t="shared" si="730"/>
        <v>0</v>
      </c>
      <c r="AQ1924">
        <f t="shared" si="731"/>
        <v>0</v>
      </c>
      <c r="AR1924">
        <f t="shared" si="732"/>
        <v>0</v>
      </c>
      <c r="AS1924">
        <f t="shared" si="733"/>
        <v>0</v>
      </c>
      <c r="AT1924">
        <f t="shared" si="734"/>
        <v>0</v>
      </c>
      <c r="AU1924">
        <f t="shared" si="735"/>
        <v>0</v>
      </c>
      <c r="AV1924">
        <f t="shared" si="736"/>
        <v>0</v>
      </c>
      <c r="AW1924">
        <f t="shared" si="737"/>
        <v>0</v>
      </c>
      <c r="AX1924">
        <f t="shared" si="738"/>
        <v>0</v>
      </c>
      <c r="AY1924">
        <f t="shared" si="739"/>
        <v>0</v>
      </c>
      <c r="AZ1924">
        <f t="shared" si="740"/>
        <v>0</v>
      </c>
      <c r="BA1924">
        <f t="shared" si="741"/>
        <v>0</v>
      </c>
      <c r="BB1924">
        <f t="shared" si="742"/>
        <v>0</v>
      </c>
      <c r="BC1924">
        <f t="shared" si="743"/>
        <v>0</v>
      </c>
      <c r="BD1924">
        <f t="shared" si="744"/>
        <v>0</v>
      </c>
      <c r="BE1924">
        <f t="shared" si="745"/>
        <v>0</v>
      </c>
      <c r="BF1924">
        <f t="shared" si="746"/>
        <v>0</v>
      </c>
    </row>
    <row r="1925" spans="1:58" ht="15" customHeight="1">
      <c r="A1925" s="405"/>
      <c r="B1925" s="6"/>
      <c r="C1925" s="421" t="s">
        <v>6921</v>
      </c>
      <c r="D1925" s="668" t="str">
        <f t="shared" si="747"/>
        <v/>
      </c>
      <c r="E1925" s="669"/>
      <c r="F1925" s="670"/>
      <c r="G1925" s="763" t="str">
        <f t="shared" si="748"/>
        <v/>
      </c>
      <c r="H1925" s="669"/>
      <c r="I1925" s="669"/>
      <c r="J1925" s="669"/>
      <c r="K1925" s="669"/>
      <c r="L1925" s="670"/>
      <c r="M1925" s="112"/>
      <c r="N1925" s="112"/>
      <c r="O1925" s="112"/>
      <c r="P1925" s="112"/>
      <c r="Q1925" s="112"/>
      <c r="R1925" s="112"/>
      <c r="S1925" s="112"/>
      <c r="T1925" s="112"/>
      <c r="U1925" s="112"/>
      <c r="V1925" s="112"/>
      <c r="W1925" s="112"/>
      <c r="X1925" s="112"/>
      <c r="Y1925" s="112"/>
      <c r="Z1925" s="112"/>
      <c r="AA1925" s="112"/>
      <c r="AB1925" s="112"/>
      <c r="AC1925" s="112"/>
      <c r="AD1925" s="112"/>
      <c r="AE1925" s="93"/>
      <c r="AI1925">
        <f t="shared" si="723"/>
        <v>0</v>
      </c>
      <c r="AJ1925">
        <f t="shared" si="724"/>
        <v>0</v>
      </c>
      <c r="AK1925">
        <f t="shared" si="725"/>
        <v>0</v>
      </c>
      <c r="AL1925">
        <f t="shared" si="726"/>
        <v>0</v>
      </c>
      <c r="AM1925">
        <f t="shared" si="727"/>
        <v>0</v>
      </c>
      <c r="AN1925">
        <f t="shared" si="728"/>
        <v>0</v>
      </c>
      <c r="AO1925">
        <f t="shared" si="729"/>
        <v>0</v>
      </c>
      <c r="AP1925">
        <f t="shared" si="730"/>
        <v>0</v>
      </c>
      <c r="AQ1925">
        <f t="shared" si="731"/>
        <v>0</v>
      </c>
      <c r="AR1925">
        <f t="shared" si="732"/>
        <v>0</v>
      </c>
      <c r="AS1925">
        <f t="shared" si="733"/>
        <v>0</v>
      </c>
      <c r="AT1925">
        <f t="shared" si="734"/>
        <v>0</v>
      </c>
      <c r="AU1925">
        <f t="shared" si="735"/>
        <v>0</v>
      </c>
      <c r="AV1925">
        <f t="shared" si="736"/>
        <v>0</v>
      </c>
      <c r="AW1925">
        <f t="shared" si="737"/>
        <v>0</v>
      </c>
      <c r="AX1925">
        <f t="shared" si="738"/>
        <v>0</v>
      </c>
      <c r="AY1925">
        <f t="shared" si="739"/>
        <v>0</v>
      </c>
      <c r="AZ1925">
        <f t="shared" si="740"/>
        <v>0</v>
      </c>
      <c r="BA1925">
        <f t="shared" si="741"/>
        <v>0</v>
      </c>
      <c r="BB1925">
        <f t="shared" si="742"/>
        <v>0</v>
      </c>
      <c r="BC1925">
        <f t="shared" si="743"/>
        <v>0</v>
      </c>
      <c r="BD1925">
        <f t="shared" si="744"/>
        <v>0</v>
      </c>
      <c r="BE1925">
        <f t="shared" si="745"/>
        <v>0</v>
      </c>
      <c r="BF1925">
        <f t="shared" si="746"/>
        <v>0</v>
      </c>
    </row>
    <row r="1926" spans="1:58" ht="15" customHeight="1">
      <c r="A1926" s="405"/>
      <c r="B1926" s="6"/>
      <c r="C1926" s="421" t="s">
        <v>6922</v>
      </c>
      <c r="D1926" s="668" t="str">
        <f t="shared" si="747"/>
        <v/>
      </c>
      <c r="E1926" s="669"/>
      <c r="F1926" s="670"/>
      <c r="G1926" s="763" t="str">
        <f t="shared" si="748"/>
        <v/>
      </c>
      <c r="H1926" s="669"/>
      <c r="I1926" s="669"/>
      <c r="J1926" s="669"/>
      <c r="K1926" s="669"/>
      <c r="L1926" s="670"/>
      <c r="M1926" s="112"/>
      <c r="N1926" s="112"/>
      <c r="O1926" s="112"/>
      <c r="P1926" s="112"/>
      <c r="Q1926" s="112"/>
      <c r="R1926" s="112"/>
      <c r="S1926" s="112"/>
      <c r="T1926" s="112"/>
      <c r="U1926" s="112"/>
      <c r="V1926" s="112"/>
      <c r="W1926" s="112"/>
      <c r="X1926" s="112"/>
      <c r="Y1926" s="112"/>
      <c r="Z1926" s="112"/>
      <c r="AA1926" s="112"/>
      <c r="AB1926" s="112"/>
      <c r="AC1926" s="112"/>
      <c r="AD1926" s="112"/>
      <c r="AE1926" s="93"/>
      <c r="AI1926">
        <f t="shared" ref="AI1926:AI1989" si="749">M1926</f>
        <v>0</v>
      </c>
      <c r="AJ1926">
        <f t="shared" ref="AJ1926:AJ1989" si="750">COUNTIF(N1926:O1926,"NS")</f>
        <v>0</v>
      </c>
      <c r="AK1926">
        <f t="shared" ref="AK1926:AK1989" si="751">SUM(N1926:O1926)</f>
        <v>0</v>
      </c>
      <c r="AL1926">
        <f t="shared" ref="AL1926:AL1989" si="752">IF(COUNTIF(M1926:O1926,"NA")=3,0,IF(OR(AND(AI1926=0,AJ1926&gt;0),AND(AI1926="NS",AK1926&gt;0), AND(AI1926="NS", AJ1926=0,AK1926=0)), 1, IF(OR(AND(AI1926&gt;0,AJ1926&gt;1,AI1926&gt;AK1926), AND(AI1926="NS",AJ1926=2), AND(AI1926="NS",AK1926=0,AJ1926&gt;0),AI1926=AK1926), 0, 1)))</f>
        <v>0</v>
      </c>
      <c r="AM1926">
        <f t="shared" ref="AM1926:AM1989" si="753">P1926</f>
        <v>0</v>
      </c>
      <c r="AN1926">
        <f t="shared" ref="AN1926:AN1989" si="754">COUNTIF(Q1926:R1926,"NS")</f>
        <v>0</v>
      </c>
      <c r="AO1926">
        <f t="shared" ref="AO1926:AO1989" si="755">SUM(Q1926:R1926)</f>
        <v>0</v>
      </c>
      <c r="AP1926">
        <f t="shared" ref="AP1926:AP1989" si="756">IF(COUNTIF(P1926:R1926,"NA")=3,0,IF(OR(AND(AM1926=0,AN1926&gt;0),AND(AM1926="NS",AO1926&gt;0), AND(AM1926="NS", AN1926=0,AO1926=0)), 1, IF(OR(AND(AM1926&gt;0,AN1926&gt;1,AM1926&gt;AO1926), AND(AM1926="NS",AN1926=2), AND(AM1926="NS",AO1926=0,AN1926&gt;0),AM1926=AO1926), 0, 1)))</f>
        <v>0</v>
      </c>
      <c r="AQ1926">
        <f t="shared" ref="AQ1926:AQ1989" si="757">S1926</f>
        <v>0</v>
      </c>
      <c r="AR1926">
        <f t="shared" ref="AR1926:AR1989" si="758">COUNTIF(T1926:U1926,"NS")</f>
        <v>0</v>
      </c>
      <c r="AS1926">
        <f t="shared" ref="AS1926:AS1989" si="759">SUM(T1926:U1926)</f>
        <v>0</v>
      </c>
      <c r="AT1926">
        <f t="shared" ref="AT1926:AT1989" si="760">IF(COUNTIF(S1926:U1926,"NA")=3,0,IF(OR(AND(AQ1926=0,AR1926&gt;0),AND(AQ1926="NS",AS1926&gt;0), AND(AQ1926="NS", AR1926=0,AS1926=0)), 1, IF(OR(AND(AQ1926&gt;0,AR1926&gt;1,AQ1926&gt;AS1926), AND(AQ1926="NS",AR1926=2), AND(AQ1926="NS",AS1926=0,AR1926&gt;0),AQ1926=AS1926), 0, 1)))</f>
        <v>0</v>
      </c>
      <c r="AU1926">
        <f t="shared" ref="AU1926:AU1989" si="761">V1926</f>
        <v>0</v>
      </c>
      <c r="AV1926">
        <f t="shared" ref="AV1926:AV1989" si="762">COUNTIF(W1926:X1926,"NS")</f>
        <v>0</v>
      </c>
      <c r="AW1926">
        <f t="shared" ref="AW1926:AW1989" si="763">SUM(W1926:X1926)</f>
        <v>0</v>
      </c>
      <c r="AX1926">
        <f t="shared" ref="AX1926:AX1989" si="764">IF(COUNTIF(V1926:X1926,"NA")=3,0,IF(OR(AND(AU1926=0,AV1926&gt;0),AND(AU1926="NS",AW1926&gt;0), AND(AU1926="NS", AV1926=0,AW1926=0)), 1, IF(OR(AND(AU1926&gt;0,AV1926&gt;1,AU1926&gt;AW1926), AND(AU1926="NS",AV1926=2), AND(AU1926="NS",AW1926=0,AV1926&gt;0),AU1926=AW1926), 0, 1)))</f>
        <v>0</v>
      </c>
      <c r="AY1926">
        <f t="shared" ref="AY1926:AY1989" si="765">Y1926</f>
        <v>0</v>
      </c>
      <c r="AZ1926">
        <f t="shared" ref="AZ1926:AZ1989" si="766">COUNTIF(Z1926:AA1926,"NS")</f>
        <v>0</v>
      </c>
      <c r="BA1926">
        <f t="shared" ref="BA1926:BA1989" si="767">SUM(Z1926:AA1926)</f>
        <v>0</v>
      </c>
      <c r="BB1926">
        <f t="shared" ref="BB1926:BB1989" si="768">IF(COUNTIF(Y1926:AA1926,"NA")=3,0,IF(OR(AND(AY1926=0,AZ1926&gt;0),AND(AY1926="NS",BA1926&gt;0), AND(AY1926="NS", AZ1926=0,BA1926=0)), 1, IF(OR(AND(AY1926&gt;0,AZ1926&gt;1,AY1926&gt;BA1926), AND(AY1926="NS",AZ1926=2), AND(AY1926="NS",BA1926=0,AZ1926&gt;0),AY1926=BA1926), 0, 1)))</f>
        <v>0</v>
      </c>
      <c r="BC1926">
        <f t="shared" ref="BC1926:BC1989" si="769">AB1926</f>
        <v>0</v>
      </c>
      <c r="BD1926">
        <f t="shared" ref="BD1926:BD1989" si="770">COUNTIF(AC1926:AD1926,"NS")</f>
        <v>0</v>
      </c>
      <c r="BE1926">
        <f t="shared" ref="BE1926:BE1989" si="771">SUM(AC1926:AD1926)</f>
        <v>0</v>
      </c>
      <c r="BF1926">
        <f t="shared" ref="BF1926:BF1989" si="772">IF(COUNTIF(AB1926:AD1926,"NA")=3,0,IF(OR(AND(BC1926=0,BD1926&gt;0),AND(BC1926="NS",BE1926&gt;0), AND(BC1926="NS", BD1926=0,BE1926=0)), 1, IF(OR(AND(BC1926&gt;0,BD1926&gt;1,BC1926&gt;BE1926), AND(BC1926="NS",BD1926=2), AND(BC1926="NS",BE1926=0,BD1926&gt;0),BC1926=BE1926), 0, 1)))</f>
        <v>0</v>
      </c>
    </row>
    <row r="1927" spans="1:58" ht="15" customHeight="1">
      <c r="A1927" s="405"/>
      <c r="B1927" s="6"/>
      <c r="C1927" s="421" t="s">
        <v>6923</v>
      </c>
      <c r="D1927" s="668" t="str">
        <f t="shared" ref="D1927:D1990" si="773">IF(D1346="","",D1346)</f>
        <v/>
      </c>
      <c r="E1927" s="669"/>
      <c r="F1927" s="670"/>
      <c r="G1927" s="763" t="str">
        <f t="shared" ref="G1927:G1990" si="774">IF(G1346="","",G1346)</f>
        <v/>
      </c>
      <c r="H1927" s="669"/>
      <c r="I1927" s="669"/>
      <c r="J1927" s="669"/>
      <c r="K1927" s="669"/>
      <c r="L1927" s="670"/>
      <c r="M1927" s="112"/>
      <c r="N1927" s="112"/>
      <c r="O1927" s="112"/>
      <c r="P1927" s="112"/>
      <c r="Q1927" s="112"/>
      <c r="R1927" s="112"/>
      <c r="S1927" s="112"/>
      <c r="T1927" s="112"/>
      <c r="U1927" s="112"/>
      <c r="V1927" s="112"/>
      <c r="W1927" s="112"/>
      <c r="X1927" s="112"/>
      <c r="Y1927" s="112"/>
      <c r="Z1927" s="112"/>
      <c r="AA1927" s="112"/>
      <c r="AB1927" s="112"/>
      <c r="AC1927" s="112"/>
      <c r="AD1927" s="112"/>
      <c r="AE1927" s="93"/>
      <c r="AI1927">
        <f t="shared" si="749"/>
        <v>0</v>
      </c>
      <c r="AJ1927">
        <f t="shared" si="750"/>
        <v>0</v>
      </c>
      <c r="AK1927">
        <f t="shared" si="751"/>
        <v>0</v>
      </c>
      <c r="AL1927">
        <f t="shared" si="752"/>
        <v>0</v>
      </c>
      <c r="AM1927">
        <f t="shared" si="753"/>
        <v>0</v>
      </c>
      <c r="AN1927">
        <f t="shared" si="754"/>
        <v>0</v>
      </c>
      <c r="AO1927">
        <f t="shared" si="755"/>
        <v>0</v>
      </c>
      <c r="AP1927">
        <f t="shared" si="756"/>
        <v>0</v>
      </c>
      <c r="AQ1927">
        <f t="shared" si="757"/>
        <v>0</v>
      </c>
      <c r="AR1927">
        <f t="shared" si="758"/>
        <v>0</v>
      </c>
      <c r="AS1927">
        <f t="shared" si="759"/>
        <v>0</v>
      </c>
      <c r="AT1927">
        <f t="shared" si="760"/>
        <v>0</v>
      </c>
      <c r="AU1927">
        <f t="shared" si="761"/>
        <v>0</v>
      </c>
      <c r="AV1927">
        <f t="shared" si="762"/>
        <v>0</v>
      </c>
      <c r="AW1927">
        <f t="shared" si="763"/>
        <v>0</v>
      </c>
      <c r="AX1927">
        <f t="shared" si="764"/>
        <v>0</v>
      </c>
      <c r="AY1927">
        <f t="shared" si="765"/>
        <v>0</v>
      </c>
      <c r="AZ1927">
        <f t="shared" si="766"/>
        <v>0</v>
      </c>
      <c r="BA1927">
        <f t="shared" si="767"/>
        <v>0</v>
      </c>
      <c r="BB1927">
        <f t="shared" si="768"/>
        <v>0</v>
      </c>
      <c r="BC1927">
        <f t="shared" si="769"/>
        <v>0</v>
      </c>
      <c r="BD1927">
        <f t="shared" si="770"/>
        <v>0</v>
      </c>
      <c r="BE1927">
        <f t="shared" si="771"/>
        <v>0</v>
      </c>
      <c r="BF1927">
        <f t="shared" si="772"/>
        <v>0</v>
      </c>
    </row>
    <row r="1928" spans="1:58" ht="15" customHeight="1">
      <c r="A1928" s="405"/>
      <c r="B1928" s="6"/>
      <c r="C1928" s="421" t="s">
        <v>6924</v>
      </c>
      <c r="D1928" s="668" t="str">
        <f t="shared" si="773"/>
        <v/>
      </c>
      <c r="E1928" s="669"/>
      <c r="F1928" s="670"/>
      <c r="G1928" s="763" t="str">
        <f t="shared" si="774"/>
        <v/>
      </c>
      <c r="H1928" s="669"/>
      <c r="I1928" s="669"/>
      <c r="J1928" s="669"/>
      <c r="K1928" s="669"/>
      <c r="L1928" s="670"/>
      <c r="M1928" s="112"/>
      <c r="N1928" s="112"/>
      <c r="O1928" s="112"/>
      <c r="P1928" s="112"/>
      <c r="Q1928" s="112"/>
      <c r="R1928" s="112"/>
      <c r="S1928" s="112"/>
      <c r="T1928" s="112"/>
      <c r="U1928" s="112"/>
      <c r="V1928" s="112"/>
      <c r="W1928" s="112"/>
      <c r="X1928" s="112"/>
      <c r="Y1928" s="112"/>
      <c r="Z1928" s="112"/>
      <c r="AA1928" s="112"/>
      <c r="AB1928" s="112"/>
      <c r="AC1928" s="112"/>
      <c r="AD1928" s="112"/>
      <c r="AE1928" s="93"/>
      <c r="AI1928">
        <f t="shared" si="749"/>
        <v>0</v>
      </c>
      <c r="AJ1928">
        <f t="shared" si="750"/>
        <v>0</v>
      </c>
      <c r="AK1928">
        <f t="shared" si="751"/>
        <v>0</v>
      </c>
      <c r="AL1928">
        <f t="shared" si="752"/>
        <v>0</v>
      </c>
      <c r="AM1928">
        <f t="shared" si="753"/>
        <v>0</v>
      </c>
      <c r="AN1928">
        <f t="shared" si="754"/>
        <v>0</v>
      </c>
      <c r="AO1928">
        <f t="shared" si="755"/>
        <v>0</v>
      </c>
      <c r="AP1928">
        <f t="shared" si="756"/>
        <v>0</v>
      </c>
      <c r="AQ1928">
        <f t="shared" si="757"/>
        <v>0</v>
      </c>
      <c r="AR1928">
        <f t="shared" si="758"/>
        <v>0</v>
      </c>
      <c r="AS1928">
        <f t="shared" si="759"/>
        <v>0</v>
      </c>
      <c r="AT1928">
        <f t="shared" si="760"/>
        <v>0</v>
      </c>
      <c r="AU1928">
        <f t="shared" si="761"/>
        <v>0</v>
      </c>
      <c r="AV1928">
        <f t="shared" si="762"/>
        <v>0</v>
      </c>
      <c r="AW1928">
        <f t="shared" si="763"/>
        <v>0</v>
      </c>
      <c r="AX1928">
        <f t="shared" si="764"/>
        <v>0</v>
      </c>
      <c r="AY1928">
        <f t="shared" si="765"/>
        <v>0</v>
      </c>
      <c r="AZ1928">
        <f t="shared" si="766"/>
        <v>0</v>
      </c>
      <c r="BA1928">
        <f t="shared" si="767"/>
        <v>0</v>
      </c>
      <c r="BB1928">
        <f t="shared" si="768"/>
        <v>0</v>
      </c>
      <c r="BC1928">
        <f t="shared" si="769"/>
        <v>0</v>
      </c>
      <c r="BD1928">
        <f t="shared" si="770"/>
        <v>0</v>
      </c>
      <c r="BE1928">
        <f t="shared" si="771"/>
        <v>0</v>
      </c>
      <c r="BF1928">
        <f t="shared" si="772"/>
        <v>0</v>
      </c>
    </row>
    <row r="1929" spans="1:58" ht="15" customHeight="1">
      <c r="A1929" s="405"/>
      <c r="B1929" s="6"/>
      <c r="C1929" s="421" t="s">
        <v>6925</v>
      </c>
      <c r="D1929" s="668" t="str">
        <f t="shared" si="773"/>
        <v/>
      </c>
      <c r="E1929" s="669"/>
      <c r="F1929" s="670"/>
      <c r="G1929" s="763" t="str">
        <f t="shared" si="774"/>
        <v/>
      </c>
      <c r="H1929" s="669"/>
      <c r="I1929" s="669"/>
      <c r="J1929" s="669"/>
      <c r="K1929" s="669"/>
      <c r="L1929" s="670"/>
      <c r="M1929" s="112"/>
      <c r="N1929" s="112"/>
      <c r="O1929" s="112"/>
      <c r="P1929" s="112"/>
      <c r="Q1929" s="112"/>
      <c r="R1929" s="112"/>
      <c r="S1929" s="112"/>
      <c r="T1929" s="112"/>
      <c r="U1929" s="112"/>
      <c r="V1929" s="112"/>
      <c r="W1929" s="112"/>
      <c r="X1929" s="112"/>
      <c r="Y1929" s="112"/>
      <c r="Z1929" s="112"/>
      <c r="AA1929" s="112"/>
      <c r="AB1929" s="112"/>
      <c r="AC1929" s="112"/>
      <c r="AD1929" s="112"/>
      <c r="AE1929" s="93"/>
      <c r="AI1929">
        <f t="shared" si="749"/>
        <v>0</v>
      </c>
      <c r="AJ1929">
        <f t="shared" si="750"/>
        <v>0</v>
      </c>
      <c r="AK1929">
        <f t="shared" si="751"/>
        <v>0</v>
      </c>
      <c r="AL1929">
        <f t="shared" si="752"/>
        <v>0</v>
      </c>
      <c r="AM1929">
        <f t="shared" si="753"/>
        <v>0</v>
      </c>
      <c r="AN1929">
        <f t="shared" si="754"/>
        <v>0</v>
      </c>
      <c r="AO1929">
        <f t="shared" si="755"/>
        <v>0</v>
      </c>
      <c r="AP1929">
        <f t="shared" si="756"/>
        <v>0</v>
      </c>
      <c r="AQ1929">
        <f t="shared" si="757"/>
        <v>0</v>
      </c>
      <c r="AR1929">
        <f t="shared" si="758"/>
        <v>0</v>
      </c>
      <c r="AS1929">
        <f t="shared" si="759"/>
        <v>0</v>
      </c>
      <c r="AT1929">
        <f t="shared" si="760"/>
        <v>0</v>
      </c>
      <c r="AU1929">
        <f t="shared" si="761"/>
        <v>0</v>
      </c>
      <c r="AV1929">
        <f t="shared" si="762"/>
        <v>0</v>
      </c>
      <c r="AW1929">
        <f t="shared" si="763"/>
        <v>0</v>
      </c>
      <c r="AX1929">
        <f t="shared" si="764"/>
        <v>0</v>
      </c>
      <c r="AY1929">
        <f t="shared" si="765"/>
        <v>0</v>
      </c>
      <c r="AZ1929">
        <f t="shared" si="766"/>
        <v>0</v>
      </c>
      <c r="BA1929">
        <f t="shared" si="767"/>
        <v>0</v>
      </c>
      <c r="BB1929">
        <f t="shared" si="768"/>
        <v>0</v>
      </c>
      <c r="BC1929">
        <f t="shared" si="769"/>
        <v>0</v>
      </c>
      <c r="BD1929">
        <f t="shared" si="770"/>
        <v>0</v>
      </c>
      <c r="BE1929">
        <f t="shared" si="771"/>
        <v>0</v>
      </c>
      <c r="BF1929">
        <f t="shared" si="772"/>
        <v>0</v>
      </c>
    </row>
    <row r="1930" spans="1:58" ht="15" customHeight="1">
      <c r="A1930" s="405"/>
      <c r="B1930" s="6"/>
      <c r="C1930" s="421" t="s">
        <v>6926</v>
      </c>
      <c r="D1930" s="668" t="str">
        <f t="shared" si="773"/>
        <v/>
      </c>
      <c r="E1930" s="669"/>
      <c r="F1930" s="670"/>
      <c r="G1930" s="763" t="str">
        <f t="shared" si="774"/>
        <v/>
      </c>
      <c r="H1930" s="669"/>
      <c r="I1930" s="669"/>
      <c r="J1930" s="669"/>
      <c r="K1930" s="669"/>
      <c r="L1930" s="670"/>
      <c r="M1930" s="112"/>
      <c r="N1930" s="112"/>
      <c r="O1930" s="112"/>
      <c r="P1930" s="112"/>
      <c r="Q1930" s="112"/>
      <c r="R1930" s="112"/>
      <c r="S1930" s="112"/>
      <c r="T1930" s="112"/>
      <c r="U1930" s="112"/>
      <c r="V1930" s="112"/>
      <c r="W1930" s="112"/>
      <c r="X1930" s="112"/>
      <c r="Y1930" s="112"/>
      <c r="Z1930" s="112"/>
      <c r="AA1930" s="112"/>
      <c r="AB1930" s="112"/>
      <c r="AC1930" s="112"/>
      <c r="AD1930" s="112"/>
      <c r="AE1930" s="93"/>
      <c r="AI1930">
        <f t="shared" si="749"/>
        <v>0</v>
      </c>
      <c r="AJ1930">
        <f t="shared" si="750"/>
        <v>0</v>
      </c>
      <c r="AK1930">
        <f t="shared" si="751"/>
        <v>0</v>
      </c>
      <c r="AL1930">
        <f t="shared" si="752"/>
        <v>0</v>
      </c>
      <c r="AM1930">
        <f t="shared" si="753"/>
        <v>0</v>
      </c>
      <c r="AN1930">
        <f t="shared" si="754"/>
        <v>0</v>
      </c>
      <c r="AO1930">
        <f t="shared" si="755"/>
        <v>0</v>
      </c>
      <c r="AP1930">
        <f t="shared" si="756"/>
        <v>0</v>
      </c>
      <c r="AQ1930">
        <f t="shared" si="757"/>
        <v>0</v>
      </c>
      <c r="AR1930">
        <f t="shared" si="758"/>
        <v>0</v>
      </c>
      <c r="AS1930">
        <f t="shared" si="759"/>
        <v>0</v>
      </c>
      <c r="AT1930">
        <f t="shared" si="760"/>
        <v>0</v>
      </c>
      <c r="AU1930">
        <f t="shared" si="761"/>
        <v>0</v>
      </c>
      <c r="AV1930">
        <f t="shared" si="762"/>
        <v>0</v>
      </c>
      <c r="AW1930">
        <f t="shared" si="763"/>
        <v>0</v>
      </c>
      <c r="AX1930">
        <f t="shared" si="764"/>
        <v>0</v>
      </c>
      <c r="AY1930">
        <f t="shared" si="765"/>
        <v>0</v>
      </c>
      <c r="AZ1930">
        <f t="shared" si="766"/>
        <v>0</v>
      </c>
      <c r="BA1930">
        <f t="shared" si="767"/>
        <v>0</v>
      </c>
      <c r="BB1930">
        <f t="shared" si="768"/>
        <v>0</v>
      </c>
      <c r="BC1930">
        <f t="shared" si="769"/>
        <v>0</v>
      </c>
      <c r="BD1930">
        <f t="shared" si="770"/>
        <v>0</v>
      </c>
      <c r="BE1930">
        <f t="shared" si="771"/>
        <v>0</v>
      </c>
      <c r="BF1930">
        <f t="shared" si="772"/>
        <v>0</v>
      </c>
    </row>
    <row r="1931" spans="1:58" ht="15" customHeight="1">
      <c r="A1931" s="405"/>
      <c r="B1931" s="6"/>
      <c r="C1931" s="421" t="s">
        <v>6927</v>
      </c>
      <c r="D1931" s="668" t="str">
        <f t="shared" si="773"/>
        <v/>
      </c>
      <c r="E1931" s="669"/>
      <c r="F1931" s="670"/>
      <c r="G1931" s="763" t="str">
        <f t="shared" si="774"/>
        <v/>
      </c>
      <c r="H1931" s="669"/>
      <c r="I1931" s="669"/>
      <c r="J1931" s="669"/>
      <c r="K1931" s="669"/>
      <c r="L1931" s="670"/>
      <c r="M1931" s="112"/>
      <c r="N1931" s="112"/>
      <c r="O1931" s="112"/>
      <c r="P1931" s="112"/>
      <c r="Q1931" s="112"/>
      <c r="R1931" s="112"/>
      <c r="S1931" s="112"/>
      <c r="T1931" s="112"/>
      <c r="U1931" s="112"/>
      <c r="V1931" s="112"/>
      <c r="W1931" s="112"/>
      <c r="X1931" s="112"/>
      <c r="Y1931" s="112"/>
      <c r="Z1931" s="112"/>
      <c r="AA1931" s="112"/>
      <c r="AB1931" s="112"/>
      <c r="AC1931" s="112"/>
      <c r="AD1931" s="112"/>
      <c r="AE1931" s="93"/>
      <c r="AI1931">
        <f t="shared" si="749"/>
        <v>0</v>
      </c>
      <c r="AJ1931">
        <f t="shared" si="750"/>
        <v>0</v>
      </c>
      <c r="AK1931">
        <f t="shared" si="751"/>
        <v>0</v>
      </c>
      <c r="AL1931">
        <f t="shared" si="752"/>
        <v>0</v>
      </c>
      <c r="AM1931">
        <f t="shared" si="753"/>
        <v>0</v>
      </c>
      <c r="AN1931">
        <f t="shared" si="754"/>
        <v>0</v>
      </c>
      <c r="AO1931">
        <f t="shared" si="755"/>
        <v>0</v>
      </c>
      <c r="AP1931">
        <f t="shared" si="756"/>
        <v>0</v>
      </c>
      <c r="AQ1931">
        <f t="shared" si="757"/>
        <v>0</v>
      </c>
      <c r="AR1931">
        <f t="shared" si="758"/>
        <v>0</v>
      </c>
      <c r="AS1931">
        <f t="shared" si="759"/>
        <v>0</v>
      </c>
      <c r="AT1931">
        <f t="shared" si="760"/>
        <v>0</v>
      </c>
      <c r="AU1931">
        <f t="shared" si="761"/>
        <v>0</v>
      </c>
      <c r="AV1931">
        <f t="shared" si="762"/>
        <v>0</v>
      </c>
      <c r="AW1931">
        <f t="shared" si="763"/>
        <v>0</v>
      </c>
      <c r="AX1931">
        <f t="shared" si="764"/>
        <v>0</v>
      </c>
      <c r="AY1931">
        <f t="shared" si="765"/>
        <v>0</v>
      </c>
      <c r="AZ1931">
        <f t="shared" si="766"/>
        <v>0</v>
      </c>
      <c r="BA1931">
        <f t="shared" si="767"/>
        <v>0</v>
      </c>
      <c r="BB1931">
        <f t="shared" si="768"/>
        <v>0</v>
      </c>
      <c r="BC1931">
        <f t="shared" si="769"/>
        <v>0</v>
      </c>
      <c r="BD1931">
        <f t="shared" si="770"/>
        <v>0</v>
      </c>
      <c r="BE1931">
        <f t="shared" si="771"/>
        <v>0</v>
      </c>
      <c r="BF1931">
        <f t="shared" si="772"/>
        <v>0</v>
      </c>
    </row>
    <row r="1932" spans="1:58" ht="15" customHeight="1">
      <c r="A1932" s="405"/>
      <c r="B1932" s="6"/>
      <c r="C1932" s="421" t="s">
        <v>6928</v>
      </c>
      <c r="D1932" s="668" t="str">
        <f t="shared" si="773"/>
        <v/>
      </c>
      <c r="E1932" s="669"/>
      <c r="F1932" s="670"/>
      <c r="G1932" s="763" t="str">
        <f t="shared" si="774"/>
        <v/>
      </c>
      <c r="H1932" s="669"/>
      <c r="I1932" s="669"/>
      <c r="J1932" s="669"/>
      <c r="K1932" s="669"/>
      <c r="L1932" s="670"/>
      <c r="M1932" s="112"/>
      <c r="N1932" s="112"/>
      <c r="O1932" s="112"/>
      <c r="P1932" s="112"/>
      <c r="Q1932" s="112"/>
      <c r="R1932" s="112"/>
      <c r="S1932" s="112"/>
      <c r="T1932" s="112"/>
      <c r="U1932" s="112"/>
      <c r="V1932" s="112"/>
      <c r="W1932" s="112"/>
      <c r="X1932" s="112"/>
      <c r="Y1932" s="112"/>
      <c r="Z1932" s="112"/>
      <c r="AA1932" s="112"/>
      <c r="AB1932" s="112"/>
      <c r="AC1932" s="112"/>
      <c r="AD1932" s="112"/>
      <c r="AE1932" s="93"/>
      <c r="AI1932">
        <f t="shared" si="749"/>
        <v>0</v>
      </c>
      <c r="AJ1932">
        <f t="shared" si="750"/>
        <v>0</v>
      </c>
      <c r="AK1932">
        <f t="shared" si="751"/>
        <v>0</v>
      </c>
      <c r="AL1932">
        <f t="shared" si="752"/>
        <v>0</v>
      </c>
      <c r="AM1932">
        <f t="shared" si="753"/>
        <v>0</v>
      </c>
      <c r="AN1932">
        <f t="shared" si="754"/>
        <v>0</v>
      </c>
      <c r="AO1932">
        <f t="shared" si="755"/>
        <v>0</v>
      </c>
      <c r="AP1932">
        <f t="shared" si="756"/>
        <v>0</v>
      </c>
      <c r="AQ1932">
        <f t="shared" si="757"/>
        <v>0</v>
      </c>
      <c r="AR1932">
        <f t="shared" si="758"/>
        <v>0</v>
      </c>
      <c r="AS1932">
        <f t="shared" si="759"/>
        <v>0</v>
      </c>
      <c r="AT1932">
        <f t="shared" si="760"/>
        <v>0</v>
      </c>
      <c r="AU1932">
        <f t="shared" si="761"/>
        <v>0</v>
      </c>
      <c r="AV1932">
        <f t="shared" si="762"/>
        <v>0</v>
      </c>
      <c r="AW1932">
        <f t="shared" si="763"/>
        <v>0</v>
      </c>
      <c r="AX1932">
        <f t="shared" si="764"/>
        <v>0</v>
      </c>
      <c r="AY1932">
        <f t="shared" si="765"/>
        <v>0</v>
      </c>
      <c r="AZ1932">
        <f t="shared" si="766"/>
        <v>0</v>
      </c>
      <c r="BA1932">
        <f t="shared" si="767"/>
        <v>0</v>
      </c>
      <c r="BB1932">
        <f t="shared" si="768"/>
        <v>0</v>
      </c>
      <c r="BC1932">
        <f t="shared" si="769"/>
        <v>0</v>
      </c>
      <c r="BD1932">
        <f t="shared" si="770"/>
        <v>0</v>
      </c>
      <c r="BE1932">
        <f t="shared" si="771"/>
        <v>0</v>
      </c>
      <c r="BF1932">
        <f t="shared" si="772"/>
        <v>0</v>
      </c>
    </row>
    <row r="1933" spans="1:58" ht="15" customHeight="1">
      <c r="A1933" s="405"/>
      <c r="B1933" s="6"/>
      <c r="C1933" s="421" t="s">
        <v>6929</v>
      </c>
      <c r="D1933" s="668" t="str">
        <f t="shared" si="773"/>
        <v/>
      </c>
      <c r="E1933" s="669"/>
      <c r="F1933" s="670"/>
      <c r="G1933" s="763" t="str">
        <f t="shared" si="774"/>
        <v/>
      </c>
      <c r="H1933" s="669"/>
      <c r="I1933" s="669"/>
      <c r="J1933" s="669"/>
      <c r="K1933" s="669"/>
      <c r="L1933" s="670"/>
      <c r="M1933" s="112"/>
      <c r="N1933" s="112"/>
      <c r="O1933" s="112"/>
      <c r="P1933" s="112"/>
      <c r="Q1933" s="112"/>
      <c r="R1933" s="112"/>
      <c r="S1933" s="112"/>
      <c r="T1933" s="112"/>
      <c r="U1933" s="112"/>
      <c r="V1933" s="112"/>
      <c r="W1933" s="112"/>
      <c r="X1933" s="112"/>
      <c r="Y1933" s="112"/>
      <c r="Z1933" s="112"/>
      <c r="AA1933" s="112"/>
      <c r="AB1933" s="112"/>
      <c r="AC1933" s="112"/>
      <c r="AD1933" s="112"/>
      <c r="AE1933" s="93"/>
      <c r="AI1933">
        <f t="shared" si="749"/>
        <v>0</v>
      </c>
      <c r="AJ1933">
        <f t="shared" si="750"/>
        <v>0</v>
      </c>
      <c r="AK1933">
        <f t="shared" si="751"/>
        <v>0</v>
      </c>
      <c r="AL1933">
        <f t="shared" si="752"/>
        <v>0</v>
      </c>
      <c r="AM1933">
        <f t="shared" si="753"/>
        <v>0</v>
      </c>
      <c r="AN1933">
        <f t="shared" si="754"/>
        <v>0</v>
      </c>
      <c r="AO1933">
        <f t="shared" si="755"/>
        <v>0</v>
      </c>
      <c r="AP1933">
        <f t="shared" si="756"/>
        <v>0</v>
      </c>
      <c r="AQ1933">
        <f t="shared" si="757"/>
        <v>0</v>
      </c>
      <c r="AR1933">
        <f t="shared" si="758"/>
        <v>0</v>
      </c>
      <c r="AS1933">
        <f t="shared" si="759"/>
        <v>0</v>
      </c>
      <c r="AT1933">
        <f t="shared" si="760"/>
        <v>0</v>
      </c>
      <c r="AU1933">
        <f t="shared" si="761"/>
        <v>0</v>
      </c>
      <c r="AV1933">
        <f t="shared" si="762"/>
        <v>0</v>
      </c>
      <c r="AW1933">
        <f t="shared" si="763"/>
        <v>0</v>
      </c>
      <c r="AX1933">
        <f t="shared" si="764"/>
        <v>0</v>
      </c>
      <c r="AY1933">
        <f t="shared" si="765"/>
        <v>0</v>
      </c>
      <c r="AZ1933">
        <f t="shared" si="766"/>
        <v>0</v>
      </c>
      <c r="BA1933">
        <f t="shared" si="767"/>
        <v>0</v>
      </c>
      <c r="BB1933">
        <f t="shared" si="768"/>
        <v>0</v>
      </c>
      <c r="BC1933">
        <f t="shared" si="769"/>
        <v>0</v>
      </c>
      <c r="BD1933">
        <f t="shared" si="770"/>
        <v>0</v>
      </c>
      <c r="BE1933">
        <f t="shared" si="771"/>
        <v>0</v>
      </c>
      <c r="BF1933">
        <f t="shared" si="772"/>
        <v>0</v>
      </c>
    </row>
    <row r="1934" spans="1:58" ht="15" customHeight="1">
      <c r="A1934" s="405"/>
      <c r="B1934" s="6"/>
      <c r="C1934" s="421" t="s">
        <v>6930</v>
      </c>
      <c r="D1934" s="668" t="str">
        <f t="shared" si="773"/>
        <v/>
      </c>
      <c r="E1934" s="669"/>
      <c r="F1934" s="670"/>
      <c r="G1934" s="763" t="str">
        <f t="shared" si="774"/>
        <v/>
      </c>
      <c r="H1934" s="669"/>
      <c r="I1934" s="669"/>
      <c r="J1934" s="669"/>
      <c r="K1934" s="669"/>
      <c r="L1934" s="670"/>
      <c r="M1934" s="112"/>
      <c r="N1934" s="112"/>
      <c r="O1934" s="112"/>
      <c r="P1934" s="112"/>
      <c r="Q1934" s="112"/>
      <c r="R1934" s="112"/>
      <c r="S1934" s="112"/>
      <c r="T1934" s="112"/>
      <c r="U1934" s="112"/>
      <c r="V1934" s="112"/>
      <c r="W1934" s="112"/>
      <c r="X1934" s="112"/>
      <c r="Y1934" s="112"/>
      <c r="Z1934" s="112"/>
      <c r="AA1934" s="112"/>
      <c r="AB1934" s="112"/>
      <c r="AC1934" s="112"/>
      <c r="AD1934" s="112"/>
      <c r="AE1934" s="93"/>
      <c r="AI1934">
        <f t="shared" si="749"/>
        <v>0</v>
      </c>
      <c r="AJ1934">
        <f t="shared" si="750"/>
        <v>0</v>
      </c>
      <c r="AK1934">
        <f t="shared" si="751"/>
        <v>0</v>
      </c>
      <c r="AL1934">
        <f t="shared" si="752"/>
        <v>0</v>
      </c>
      <c r="AM1934">
        <f t="shared" si="753"/>
        <v>0</v>
      </c>
      <c r="AN1934">
        <f t="shared" si="754"/>
        <v>0</v>
      </c>
      <c r="AO1934">
        <f t="shared" si="755"/>
        <v>0</v>
      </c>
      <c r="AP1934">
        <f t="shared" si="756"/>
        <v>0</v>
      </c>
      <c r="AQ1934">
        <f t="shared" si="757"/>
        <v>0</v>
      </c>
      <c r="AR1934">
        <f t="shared" si="758"/>
        <v>0</v>
      </c>
      <c r="AS1934">
        <f t="shared" si="759"/>
        <v>0</v>
      </c>
      <c r="AT1934">
        <f t="shared" si="760"/>
        <v>0</v>
      </c>
      <c r="AU1934">
        <f t="shared" si="761"/>
        <v>0</v>
      </c>
      <c r="AV1934">
        <f t="shared" si="762"/>
        <v>0</v>
      </c>
      <c r="AW1934">
        <f t="shared" si="763"/>
        <v>0</v>
      </c>
      <c r="AX1934">
        <f t="shared" si="764"/>
        <v>0</v>
      </c>
      <c r="AY1934">
        <f t="shared" si="765"/>
        <v>0</v>
      </c>
      <c r="AZ1934">
        <f t="shared" si="766"/>
        <v>0</v>
      </c>
      <c r="BA1934">
        <f t="shared" si="767"/>
        <v>0</v>
      </c>
      <c r="BB1934">
        <f t="shared" si="768"/>
        <v>0</v>
      </c>
      <c r="BC1934">
        <f t="shared" si="769"/>
        <v>0</v>
      </c>
      <c r="BD1934">
        <f t="shared" si="770"/>
        <v>0</v>
      </c>
      <c r="BE1934">
        <f t="shared" si="771"/>
        <v>0</v>
      </c>
      <c r="BF1934">
        <f t="shared" si="772"/>
        <v>0</v>
      </c>
    </row>
    <row r="1935" spans="1:58" ht="15" customHeight="1">
      <c r="A1935" s="405"/>
      <c r="B1935" s="6"/>
      <c r="C1935" s="421" t="s">
        <v>6931</v>
      </c>
      <c r="D1935" s="668" t="str">
        <f t="shared" si="773"/>
        <v/>
      </c>
      <c r="E1935" s="669"/>
      <c r="F1935" s="670"/>
      <c r="G1935" s="763" t="str">
        <f t="shared" si="774"/>
        <v/>
      </c>
      <c r="H1935" s="669"/>
      <c r="I1935" s="669"/>
      <c r="J1935" s="669"/>
      <c r="K1935" s="669"/>
      <c r="L1935" s="670"/>
      <c r="M1935" s="112"/>
      <c r="N1935" s="112"/>
      <c r="O1935" s="112"/>
      <c r="P1935" s="112"/>
      <c r="Q1935" s="112"/>
      <c r="R1935" s="112"/>
      <c r="S1935" s="112"/>
      <c r="T1935" s="112"/>
      <c r="U1935" s="112"/>
      <c r="V1935" s="112"/>
      <c r="W1935" s="112"/>
      <c r="X1935" s="112"/>
      <c r="Y1935" s="112"/>
      <c r="Z1935" s="112"/>
      <c r="AA1935" s="112"/>
      <c r="AB1935" s="112"/>
      <c r="AC1935" s="112"/>
      <c r="AD1935" s="112"/>
      <c r="AE1935" s="93"/>
      <c r="AI1935">
        <f t="shared" si="749"/>
        <v>0</v>
      </c>
      <c r="AJ1935">
        <f t="shared" si="750"/>
        <v>0</v>
      </c>
      <c r="AK1935">
        <f t="shared" si="751"/>
        <v>0</v>
      </c>
      <c r="AL1935">
        <f t="shared" si="752"/>
        <v>0</v>
      </c>
      <c r="AM1935">
        <f t="shared" si="753"/>
        <v>0</v>
      </c>
      <c r="AN1935">
        <f t="shared" si="754"/>
        <v>0</v>
      </c>
      <c r="AO1935">
        <f t="shared" si="755"/>
        <v>0</v>
      </c>
      <c r="AP1935">
        <f t="shared" si="756"/>
        <v>0</v>
      </c>
      <c r="AQ1935">
        <f t="shared" si="757"/>
        <v>0</v>
      </c>
      <c r="AR1935">
        <f t="shared" si="758"/>
        <v>0</v>
      </c>
      <c r="AS1935">
        <f t="shared" si="759"/>
        <v>0</v>
      </c>
      <c r="AT1935">
        <f t="shared" si="760"/>
        <v>0</v>
      </c>
      <c r="AU1935">
        <f t="shared" si="761"/>
        <v>0</v>
      </c>
      <c r="AV1935">
        <f t="shared" si="762"/>
        <v>0</v>
      </c>
      <c r="AW1935">
        <f t="shared" si="763"/>
        <v>0</v>
      </c>
      <c r="AX1935">
        <f t="shared" si="764"/>
        <v>0</v>
      </c>
      <c r="AY1935">
        <f t="shared" si="765"/>
        <v>0</v>
      </c>
      <c r="AZ1935">
        <f t="shared" si="766"/>
        <v>0</v>
      </c>
      <c r="BA1935">
        <f t="shared" si="767"/>
        <v>0</v>
      </c>
      <c r="BB1935">
        <f t="shared" si="768"/>
        <v>0</v>
      </c>
      <c r="BC1935">
        <f t="shared" si="769"/>
        <v>0</v>
      </c>
      <c r="BD1935">
        <f t="shared" si="770"/>
        <v>0</v>
      </c>
      <c r="BE1935">
        <f t="shared" si="771"/>
        <v>0</v>
      </c>
      <c r="BF1935">
        <f t="shared" si="772"/>
        <v>0</v>
      </c>
    </row>
    <row r="1936" spans="1:58" ht="15" customHeight="1">
      <c r="A1936" s="405"/>
      <c r="B1936" s="6"/>
      <c r="C1936" s="421" t="s">
        <v>6932</v>
      </c>
      <c r="D1936" s="668" t="str">
        <f t="shared" si="773"/>
        <v/>
      </c>
      <c r="E1936" s="669"/>
      <c r="F1936" s="670"/>
      <c r="G1936" s="763" t="str">
        <f t="shared" si="774"/>
        <v/>
      </c>
      <c r="H1936" s="669"/>
      <c r="I1936" s="669"/>
      <c r="J1936" s="669"/>
      <c r="K1936" s="669"/>
      <c r="L1936" s="670"/>
      <c r="M1936" s="112"/>
      <c r="N1936" s="112"/>
      <c r="O1936" s="112"/>
      <c r="P1936" s="112"/>
      <c r="Q1936" s="112"/>
      <c r="R1936" s="112"/>
      <c r="S1936" s="112"/>
      <c r="T1936" s="112"/>
      <c r="U1936" s="112"/>
      <c r="V1936" s="112"/>
      <c r="W1936" s="112"/>
      <c r="X1936" s="112"/>
      <c r="Y1936" s="112"/>
      <c r="Z1936" s="112"/>
      <c r="AA1936" s="112"/>
      <c r="AB1936" s="112"/>
      <c r="AC1936" s="112"/>
      <c r="AD1936" s="112"/>
      <c r="AE1936" s="93"/>
      <c r="AI1936">
        <f t="shared" si="749"/>
        <v>0</v>
      </c>
      <c r="AJ1936">
        <f t="shared" si="750"/>
        <v>0</v>
      </c>
      <c r="AK1936">
        <f t="shared" si="751"/>
        <v>0</v>
      </c>
      <c r="AL1936">
        <f t="shared" si="752"/>
        <v>0</v>
      </c>
      <c r="AM1936">
        <f t="shared" si="753"/>
        <v>0</v>
      </c>
      <c r="AN1936">
        <f t="shared" si="754"/>
        <v>0</v>
      </c>
      <c r="AO1936">
        <f t="shared" si="755"/>
        <v>0</v>
      </c>
      <c r="AP1936">
        <f t="shared" si="756"/>
        <v>0</v>
      </c>
      <c r="AQ1936">
        <f t="shared" si="757"/>
        <v>0</v>
      </c>
      <c r="AR1936">
        <f t="shared" si="758"/>
        <v>0</v>
      </c>
      <c r="AS1936">
        <f t="shared" si="759"/>
        <v>0</v>
      </c>
      <c r="AT1936">
        <f t="shared" si="760"/>
        <v>0</v>
      </c>
      <c r="AU1936">
        <f t="shared" si="761"/>
        <v>0</v>
      </c>
      <c r="AV1936">
        <f t="shared" si="762"/>
        <v>0</v>
      </c>
      <c r="AW1936">
        <f t="shared" si="763"/>
        <v>0</v>
      </c>
      <c r="AX1936">
        <f t="shared" si="764"/>
        <v>0</v>
      </c>
      <c r="AY1936">
        <f t="shared" si="765"/>
        <v>0</v>
      </c>
      <c r="AZ1936">
        <f t="shared" si="766"/>
        <v>0</v>
      </c>
      <c r="BA1936">
        <f t="shared" si="767"/>
        <v>0</v>
      </c>
      <c r="BB1936">
        <f t="shared" si="768"/>
        <v>0</v>
      </c>
      <c r="BC1936">
        <f t="shared" si="769"/>
        <v>0</v>
      </c>
      <c r="BD1936">
        <f t="shared" si="770"/>
        <v>0</v>
      </c>
      <c r="BE1936">
        <f t="shared" si="771"/>
        <v>0</v>
      </c>
      <c r="BF1936">
        <f t="shared" si="772"/>
        <v>0</v>
      </c>
    </row>
    <row r="1937" spans="1:58" ht="15" customHeight="1">
      <c r="A1937" s="405"/>
      <c r="B1937" s="6"/>
      <c r="C1937" s="421" t="s">
        <v>6933</v>
      </c>
      <c r="D1937" s="668" t="str">
        <f t="shared" si="773"/>
        <v/>
      </c>
      <c r="E1937" s="669"/>
      <c r="F1937" s="670"/>
      <c r="G1937" s="763" t="str">
        <f t="shared" si="774"/>
        <v/>
      </c>
      <c r="H1937" s="669"/>
      <c r="I1937" s="669"/>
      <c r="J1937" s="669"/>
      <c r="K1937" s="669"/>
      <c r="L1937" s="670"/>
      <c r="M1937" s="112"/>
      <c r="N1937" s="112"/>
      <c r="O1937" s="112"/>
      <c r="P1937" s="112"/>
      <c r="Q1937" s="112"/>
      <c r="R1937" s="112"/>
      <c r="S1937" s="112"/>
      <c r="T1937" s="112"/>
      <c r="U1937" s="112"/>
      <c r="V1937" s="112"/>
      <c r="W1937" s="112"/>
      <c r="X1937" s="112"/>
      <c r="Y1937" s="112"/>
      <c r="Z1937" s="112"/>
      <c r="AA1937" s="112"/>
      <c r="AB1937" s="112"/>
      <c r="AC1937" s="112"/>
      <c r="AD1937" s="112"/>
      <c r="AE1937" s="93"/>
      <c r="AI1937">
        <f t="shared" si="749"/>
        <v>0</v>
      </c>
      <c r="AJ1937">
        <f t="shared" si="750"/>
        <v>0</v>
      </c>
      <c r="AK1937">
        <f t="shared" si="751"/>
        <v>0</v>
      </c>
      <c r="AL1937">
        <f t="shared" si="752"/>
        <v>0</v>
      </c>
      <c r="AM1937">
        <f t="shared" si="753"/>
        <v>0</v>
      </c>
      <c r="AN1937">
        <f t="shared" si="754"/>
        <v>0</v>
      </c>
      <c r="AO1937">
        <f t="shared" si="755"/>
        <v>0</v>
      </c>
      <c r="AP1937">
        <f t="shared" si="756"/>
        <v>0</v>
      </c>
      <c r="AQ1937">
        <f t="shared" si="757"/>
        <v>0</v>
      </c>
      <c r="AR1937">
        <f t="shared" si="758"/>
        <v>0</v>
      </c>
      <c r="AS1937">
        <f t="shared" si="759"/>
        <v>0</v>
      </c>
      <c r="AT1937">
        <f t="shared" si="760"/>
        <v>0</v>
      </c>
      <c r="AU1937">
        <f t="shared" si="761"/>
        <v>0</v>
      </c>
      <c r="AV1937">
        <f t="shared" si="762"/>
        <v>0</v>
      </c>
      <c r="AW1937">
        <f t="shared" si="763"/>
        <v>0</v>
      </c>
      <c r="AX1937">
        <f t="shared" si="764"/>
        <v>0</v>
      </c>
      <c r="AY1937">
        <f t="shared" si="765"/>
        <v>0</v>
      </c>
      <c r="AZ1937">
        <f t="shared" si="766"/>
        <v>0</v>
      </c>
      <c r="BA1937">
        <f t="shared" si="767"/>
        <v>0</v>
      </c>
      <c r="BB1937">
        <f t="shared" si="768"/>
        <v>0</v>
      </c>
      <c r="BC1937">
        <f t="shared" si="769"/>
        <v>0</v>
      </c>
      <c r="BD1937">
        <f t="shared" si="770"/>
        <v>0</v>
      </c>
      <c r="BE1937">
        <f t="shared" si="771"/>
        <v>0</v>
      </c>
      <c r="BF1937">
        <f t="shared" si="772"/>
        <v>0</v>
      </c>
    </row>
    <row r="1938" spans="1:58" ht="15" customHeight="1">
      <c r="A1938" s="405"/>
      <c r="B1938" s="6"/>
      <c r="C1938" s="421" t="s">
        <v>6934</v>
      </c>
      <c r="D1938" s="668" t="str">
        <f t="shared" si="773"/>
        <v/>
      </c>
      <c r="E1938" s="669"/>
      <c r="F1938" s="670"/>
      <c r="G1938" s="763" t="str">
        <f t="shared" si="774"/>
        <v/>
      </c>
      <c r="H1938" s="669"/>
      <c r="I1938" s="669"/>
      <c r="J1938" s="669"/>
      <c r="K1938" s="669"/>
      <c r="L1938" s="670"/>
      <c r="M1938" s="112"/>
      <c r="N1938" s="112"/>
      <c r="O1938" s="112"/>
      <c r="P1938" s="112"/>
      <c r="Q1938" s="112"/>
      <c r="R1938" s="112"/>
      <c r="S1938" s="112"/>
      <c r="T1938" s="112"/>
      <c r="U1938" s="112"/>
      <c r="V1938" s="112"/>
      <c r="W1938" s="112"/>
      <c r="X1938" s="112"/>
      <c r="Y1938" s="112"/>
      <c r="Z1938" s="112"/>
      <c r="AA1938" s="112"/>
      <c r="AB1938" s="112"/>
      <c r="AC1938" s="112"/>
      <c r="AD1938" s="112"/>
      <c r="AE1938" s="93"/>
      <c r="AI1938">
        <f t="shared" si="749"/>
        <v>0</v>
      </c>
      <c r="AJ1938">
        <f t="shared" si="750"/>
        <v>0</v>
      </c>
      <c r="AK1938">
        <f t="shared" si="751"/>
        <v>0</v>
      </c>
      <c r="AL1938">
        <f t="shared" si="752"/>
        <v>0</v>
      </c>
      <c r="AM1938">
        <f t="shared" si="753"/>
        <v>0</v>
      </c>
      <c r="AN1938">
        <f t="shared" si="754"/>
        <v>0</v>
      </c>
      <c r="AO1938">
        <f t="shared" si="755"/>
        <v>0</v>
      </c>
      <c r="AP1938">
        <f t="shared" si="756"/>
        <v>0</v>
      </c>
      <c r="AQ1938">
        <f t="shared" si="757"/>
        <v>0</v>
      </c>
      <c r="AR1938">
        <f t="shared" si="758"/>
        <v>0</v>
      </c>
      <c r="AS1938">
        <f t="shared" si="759"/>
        <v>0</v>
      </c>
      <c r="AT1938">
        <f t="shared" si="760"/>
        <v>0</v>
      </c>
      <c r="AU1938">
        <f t="shared" si="761"/>
        <v>0</v>
      </c>
      <c r="AV1938">
        <f t="shared" si="762"/>
        <v>0</v>
      </c>
      <c r="AW1938">
        <f t="shared" si="763"/>
        <v>0</v>
      </c>
      <c r="AX1938">
        <f t="shared" si="764"/>
        <v>0</v>
      </c>
      <c r="AY1938">
        <f t="shared" si="765"/>
        <v>0</v>
      </c>
      <c r="AZ1938">
        <f t="shared" si="766"/>
        <v>0</v>
      </c>
      <c r="BA1938">
        <f t="shared" si="767"/>
        <v>0</v>
      </c>
      <c r="BB1938">
        <f t="shared" si="768"/>
        <v>0</v>
      </c>
      <c r="BC1938">
        <f t="shared" si="769"/>
        <v>0</v>
      </c>
      <c r="BD1938">
        <f t="shared" si="770"/>
        <v>0</v>
      </c>
      <c r="BE1938">
        <f t="shared" si="771"/>
        <v>0</v>
      </c>
      <c r="BF1938">
        <f t="shared" si="772"/>
        <v>0</v>
      </c>
    </row>
    <row r="1939" spans="1:58" ht="15" customHeight="1">
      <c r="A1939" s="405"/>
      <c r="B1939" s="6"/>
      <c r="C1939" s="421" t="s">
        <v>6935</v>
      </c>
      <c r="D1939" s="668" t="str">
        <f t="shared" si="773"/>
        <v/>
      </c>
      <c r="E1939" s="669"/>
      <c r="F1939" s="670"/>
      <c r="G1939" s="763" t="str">
        <f t="shared" si="774"/>
        <v/>
      </c>
      <c r="H1939" s="669"/>
      <c r="I1939" s="669"/>
      <c r="J1939" s="669"/>
      <c r="K1939" s="669"/>
      <c r="L1939" s="670"/>
      <c r="M1939" s="112"/>
      <c r="N1939" s="112"/>
      <c r="O1939" s="112"/>
      <c r="P1939" s="112"/>
      <c r="Q1939" s="112"/>
      <c r="R1939" s="112"/>
      <c r="S1939" s="112"/>
      <c r="T1939" s="112"/>
      <c r="U1939" s="112"/>
      <c r="V1939" s="112"/>
      <c r="W1939" s="112"/>
      <c r="X1939" s="112"/>
      <c r="Y1939" s="112"/>
      <c r="Z1939" s="112"/>
      <c r="AA1939" s="112"/>
      <c r="AB1939" s="112"/>
      <c r="AC1939" s="112"/>
      <c r="AD1939" s="112"/>
      <c r="AE1939" s="93"/>
      <c r="AI1939">
        <f t="shared" si="749"/>
        <v>0</v>
      </c>
      <c r="AJ1939">
        <f t="shared" si="750"/>
        <v>0</v>
      </c>
      <c r="AK1939">
        <f t="shared" si="751"/>
        <v>0</v>
      </c>
      <c r="AL1939">
        <f t="shared" si="752"/>
        <v>0</v>
      </c>
      <c r="AM1939">
        <f t="shared" si="753"/>
        <v>0</v>
      </c>
      <c r="AN1939">
        <f t="shared" si="754"/>
        <v>0</v>
      </c>
      <c r="AO1939">
        <f t="shared" si="755"/>
        <v>0</v>
      </c>
      <c r="AP1939">
        <f t="shared" si="756"/>
        <v>0</v>
      </c>
      <c r="AQ1939">
        <f t="shared" si="757"/>
        <v>0</v>
      </c>
      <c r="AR1939">
        <f t="shared" si="758"/>
        <v>0</v>
      </c>
      <c r="AS1939">
        <f t="shared" si="759"/>
        <v>0</v>
      </c>
      <c r="AT1939">
        <f t="shared" si="760"/>
        <v>0</v>
      </c>
      <c r="AU1939">
        <f t="shared" si="761"/>
        <v>0</v>
      </c>
      <c r="AV1939">
        <f t="shared" si="762"/>
        <v>0</v>
      </c>
      <c r="AW1939">
        <f t="shared" si="763"/>
        <v>0</v>
      </c>
      <c r="AX1939">
        <f t="shared" si="764"/>
        <v>0</v>
      </c>
      <c r="AY1939">
        <f t="shared" si="765"/>
        <v>0</v>
      </c>
      <c r="AZ1939">
        <f t="shared" si="766"/>
        <v>0</v>
      </c>
      <c r="BA1939">
        <f t="shared" si="767"/>
        <v>0</v>
      </c>
      <c r="BB1939">
        <f t="shared" si="768"/>
        <v>0</v>
      </c>
      <c r="BC1939">
        <f t="shared" si="769"/>
        <v>0</v>
      </c>
      <c r="BD1939">
        <f t="shared" si="770"/>
        <v>0</v>
      </c>
      <c r="BE1939">
        <f t="shared" si="771"/>
        <v>0</v>
      </c>
      <c r="BF1939">
        <f t="shared" si="772"/>
        <v>0</v>
      </c>
    </row>
    <row r="1940" spans="1:58" ht="15" customHeight="1">
      <c r="A1940" s="405"/>
      <c r="B1940" s="6"/>
      <c r="C1940" s="421" t="s">
        <v>6936</v>
      </c>
      <c r="D1940" s="668" t="str">
        <f t="shared" si="773"/>
        <v/>
      </c>
      <c r="E1940" s="669"/>
      <c r="F1940" s="670"/>
      <c r="G1940" s="763" t="str">
        <f t="shared" si="774"/>
        <v/>
      </c>
      <c r="H1940" s="669"/>
      <c r="I1940" s="669"/>
      <c r="J1940" s="669"/>
      <c r="K1940" s="669"/>
      <c r="L1940" s="670"/>
      <c r="M1940" s="112"/>
      <c r="N1940" s="112"/>
      <c r="O1940" s="112"/>
      <c r="P1940" s="112"/>
      <c r="Q1940" s="112"/>
      <c r="R1940" s="112"/>
      <c r="S1940" s="112"/>
      <c r="T1940" s="112"/>
      <c r="U1940" s="112"/>
      <c r="V1940" s="112"/>
      <c r="W1940" s="112"/>
      <c r="X1940" s="112"/>
      <c r="Y1940" s="112"/>
      <c r="Z1940" s="112"/>
      <c r="AA1940" s="112"/>
      <c r="AB1940" s="112"/>
      <c r="AC1940" s="112"/>
      <c r="AD1940" s="112"/>
      <c r="AE1940" s="93"/>
      <c r="AI1940">
        <f t="shared" si="749"/>
        <v>0</v>
      </c>
      <c r="AJ1940">
        <f t="shared" si="750"/>
        <v>0</v>
      </c>
      <c r="AK1940">
        <f t="shared" si="751"/>
        <v>0</v>
      </c>
      <c r="AL1940">
        <f t="shared" si="752"/>
        <v>0</v>
      </c>
      <c r="AM1940">
        <f t="shared" si="753"/>
        <v>0</v>
      </c>
      <c r="AN1940">
        <f t="shared" si="754"/>
        <v>0</v>
      </c>
      <c r="AO1940">
        <f t="shared" si="755"/>
        <v>0</v>
      </c>
      <c r="AP1940">
        <f t="shared" si="756"/>
        <v>0</v>
      </c>
      <c r="AQ1940">
        <f t="shared" si="757"/>
        <v>0</v>
      </c>
      <c r="AR1940">
        <f t="shared" si="758"/>
        <v>0</v>
      </c>
      <c r="AS1940">
        <f t="shared" si="759"/>
        <v>0</v>
      </c>
      <c r="AT1940">
        <f t="shared" si="760"/>
        <v>0</v>
      </c>
      <c r="AU1940">
        <f t="shared" si="761"/>
        <v>0</v>
      </c>
      <c r="AV1940">
        <f t="shared" si="762"/>
        <v>0</v>
      </c>
      <c r="AW1940">
        <f t="shared" si="763"/>
        <v>0</v>
      </c>
      <c r="AX1940">
        <f t="shared" si="764"/>
        <v>0</v>
      </c>
      <c r="AY1940">
        <f t="shared" si="765"/>
        <v>0</v>
      </c>
      <c r="AZ1940">
        <f t="shared" si="766"/>
        <v>0</v>
      </c>
      <c r="BA1940">
        <f t="shared" si="767"/>
        <v>0</v>
      </c>
      <c r="BB1940">
        <f t="shared" si="768"/>
        <v>0</v>
      </c>
      <c r="BC1940">
        <f t="shared" si="769"/>
        <v>0</v>
      </c>
      <c r="BD1940">
        <f t="shared" si="770"/>
        <v>0</v>
      </c>
      <c r="BE1940">
        <f t="shared" si="771"/>
        <v>0</v>
      </c>
      <c r="BF1940">
        <f t="shared" si="772"/>
        <v>0</v>
      </c>
    </row>
    <row r="1941" spans="1:58" ht="15" customHeight="1">
      <c r="A1941" s="405"/>
      <c r="B1941" s="6"/>
      <c r="C1941" s="421" t="s">
        <v>6937</v>
      </c>
      <c r="D1941" s="668" t="str">
        <f t="shared" si="773"/>
        <v/>
      </c>
      <c r="E1941" s="669"/>
      <c r="F1941" s="670"/>
      <c r="G1941" s="763" t="str">
        <f t="shared" si="774"/>
        <v/>
      </c>
      <c r="H1941" s="669"/>
      <c r="I1941" s="669"/>
      <c r="J1941" s="669"/>
      <c r="K1941" s="669"/>
      <c r="L1941" s="670"/>
      <c r="M1941" s="112"/>
      <c r="N1941" s="112"/>
      <c r="O1941" s="112"/>
      <c r="P1941" s="112"/>
      <c r="Q1941" s="112"/>
      <c r="R1941" s="112"/>
      <c r="S1941" s="112"/>
      <c r="T1941" s="112"/>
      <c r="U1941" s="112"/>
      <c r="V1941" s="112"/>
      <c r="W1941" s="112"/>
      <c r="X1941" s="112"/>
      <c r="Y1941" s="112"/>
      <c r="Z1941" s="112"/>
      <c r="AA1941" s="112"/>
      <c r="AB1941" s="112"/>
      <c r="AC1941" s="112"/>
      <c r="AD1941" s="112"/>
      <c r="AE1941" s="93"/>
      <c r="AI1941">
        <f t="shared" si="749"/>
        <v>0</v>
      </c>
      <c r="AJ1941">
        <f t="shared" si="750"/>
        <v>0</v>
      </c>
      <c r="AK1941">
        <f t="shared" si="751"/>
        <v>0</v>
      </c>
      <c r="AL1941">
        <f t="shared" si="752"/>
        <v>0</v>
      </c>
      <c r="AM1941">
        <f t="shared" si="753"/>
        <v>0</v>
      </c>
      <c r="AN1941">
        <f t="shared" si="754"/>
        <v>0</v>
      </c>
      <c r="AO1941">
        <f t="shared" si="755"/>
        <v>0</v>
      </c>
      <c r="AP1941">
        <f t="shared" si="756"/>
        <v>0</v>
      </c>
      <c r="AQ1941">
        <f t="shared" si="757"/>
        <v>0</v>
      </c>
      <c r="AR1941">
        <f t="shared" si="758"/>
        <v>0</v>
      </c>
      <c r="AS1941">
        <f t="shared" si="759"/>
        <v>0</v>
      </c>
      <c r="AT1941">
        <f t="shared" si="760"/>
        <v>0</v>
      </c>
      <c r="AU1941">
        <f t="shared" si="761"/>
        <v>0</v>
      </c>
      <c r="AV1941">
        <f t="shared" si="762"/>
        <v>0</v>
      </c>
      <c r="AW1941">
        <f t="shared" si="763"/>
        <v>0</v>
      </c>
      <c r="AX1941">
        <f t="shared" si="764"/>
        <v>0</v>
      </c>
      <c r="AY1941">
        <f t="shared" si="765"/>
        <v>0</v>
      </c>
      <c r="AZ1941">
        <f t="shared" si="766"/>
        <v>0</v>
      </c>
      <c r="BA1941">
        <f t="shared" si="767"/>
        <v>0</v>
      </c>
      <c r="BB1941">
        <f t="shared" si="768"/>
        <v>0</v>
      </c>
      <c r="BC1941">
        <f t="shared" si="769"/>
        <v>0</v>
      </c>
      <c r="BD1941">
        <f t="shared" si="770"/>
        <v>0</v>
      </c>
      <c r="BE1941">
        <f t="shared" si="771"/>
        <v>0</v>
      </c>
      <c r="BF1941">
        <f t="shared" si="772"/>
        <v>0</v>
      </c>
    </row>
    <row r="1942" spans="1:58" ht="15" customHeight="1">
      <c r="A1942" s="405"/>
      <c r="B1942" s="6"/>
      <c r="C1942" s="421" t="s">
        <v>6938</v>
      </c>
      <c r="D1942" s="668" t="str">
        <f t="shared" si="773"/>
        <v/>
      </c>
      <c r="E1942" s="669"/>
      <c r="F1942" s="670"/>
      <c r="G1942" s="763" t="str">
        <f t="shared" si="774"/>
        <v/>
      </c>
      <c r="H1942" s="669"/>
      <c r="I1942" s="669"/>
      <c r="J1942" s="669"/>
      <c r="K1942" s="669"/>
      <c r="L1942" s="670"/>
      <c r="M1942" s="112"/>
      <c r="N1942" s="112"/>
      <c r="O1942" s="112"/>
      <c r="P1942" s="112"/>
      <c r="Q1942" s="112"/>
      <c r="R1942" s="112"/>
      <c r="S1942" s="112"/>
      <c r="T1942" s="112"/>
      <c r="U1942" s="112"/>
      <c r="V1942" s="112"/>
      <c r="W1942" s="112"/>
      <c r="X1942" s="112"/>
      <c r="Y1942" s="112"/>
      <c r="Z1942" s="112"/>
      <c r="AA1942" s="112"/>
      <c r="AB1942" s="112"/>
      <c r="AC1942" s="112"/>
      <c r="AD1942" s="112"/>
      <c r="AE1942" s="93"/>
      <c r="AI1942">
        <f t="shared" si="749"/>
        <v>0</v>
      </c>
      <c r="AJ1942">
        <f t="shared" si="750"/>
        <v>0</v>
      </c>
      <c r="AK1942">
        <f t="shared" si="751"/>
        <v>0</v>
      </c>
      <c r="AL1942">
        <f t="shared" si="752"/>
        <v>0</v>
      </c>
      <c r="AM1942">
        <f t="shared" si="753"/>
        <v>0</v>
      </c>
      <c r="AN1942">
        <f t="shared" si="754"/>
        <v>0</v>
      </c>
      <c r="AO1942">
        <f t="shared" si="755"/>
        <v>0</v>
      </c>
      <c r="AP1942">
        <f t="shared" si="756"/>
        <v>0</v>
      </c>
      <c r="AQ1942">
        <f t="shared" si="757"/>
        <v>0</v>
      </c>
      <c r="AR1942">
        <f t="shared" si="758"/>
        <v>0</v>
      </c>
      <c r="AS1942">
        <f t="shared" si="759"/>
        <v>0</v>
      </c>
      <c r="AT1942">
        <f t="shared" si="760"/>
        <v>0</v>
      </c>
      <c r="AU1942">
        <f t="shared" si="761"/>
        <v>0</v>
      </c>
      <c r="AV1942">
        <f t="shared" si="762"/>
        <v>0</v>
      </c>
      <c r="AW1942">
        <f t="shared" si="763"/>
        <v>0</v>
      </c>
      <c r="AX1942">
        <f t="shared" si="764"/>
        <v>0</v>
      </c>
      <c r="AY1942">
        <f t="shared" si="765"/>
        <v>0</v>
      </c>
      <c r="AZ1942">
        <f t="shared" si="766"/>
        <v>0</v>
      </c>
      <c r="BA1942">
        <f t="shared" si="767"/>
        <v>0</v>
      </c>
      <c r="BB1942">
        <f t="shared" si="768"/>
        <v>0</v>
      </c>
      <c r="BC1942">
        <f t="shared" si="769"/>
        <v>0</v>
      </c>
      <c r="BD1942">
        <f t="shared" si="770"/>
        <v>0</v>
      </c>
      <c r="BE1942">
        <f t="shared" si="771"/>
        <v>0</v>
      </c>
      <c r="BF1942">
        <f t="shared" si="772"/>
        <v>0</v>
      </c>
    </row>
    <row r="1943" spans="1:58" ht="15" customHeight="1">
      <c r="A1943" s="405"/>
      <c r="B1943" s="6"/>
      <c r="C1943" s="421" t="s">
        <v>6939</v>
      </c>
      <c r="D1943" s="668" t="str">
        <f t="shared" si="773"/>
        <v/>
      </c>
      <c r="E1943" s="669"/>
      <c r="F1943" s="670"/>
      <c r="G1943" s="763" t="str">
        <f t="shared" si="774"/>
        <v/>
      </c>
      <c r="H1943" s="669"/>
      <c r="I1943" s="669"/>
      <c r="J1943" s="669"/>
      <c r="K1943" s="669"/>
      <c r="L1943" s="670"/>
      <c r="M1943" s="112"/>
      <c r="N1943" s="112"/>
      <c r="O1943" s="112"/>
      <c r="P1943" s="112"/>
      <c r="Q1943" s="112"/>
      <c r="R1943" s="112"/>
      <c r="S1943" s="112"/>
      <c r="T1943" s="112"/>
      <c r="U1943" s="112"/>
      <c r="V1943" s="112"/>
      <c r="W1943" s="112"/>
      <c r="X1943" s="112"/>
      <c r="Y1943" s="112"/>
      <c r="Z1943" s="112"/>
      <c r="AA1943" s="112"/>
      <c r="AB1943" s="112"/>
      <c r="AC1943" s="112"/>
      <c r="AD1943" s="112"/>
      <c r="AE1943" s="93"/>
      <c r="AI1943">
        <f t="shared" si="749"/>
        <v>0</v>
      </c>
      <c r="AJ1943">
        <f t="shared" si="750"/>
        <v>0</v>
      </c>
      <c r="AK1943">
        <f t="shared" si="751"/>
        <v>0</v>
      </c>
      <c r="AL1943">
        <f t="shared" si="752"/>
        <v>0</v>
      </c>
      <c r="AM1943">
        <f t="shared" si="753"/>
        <v>0</v>
      </c>
      <c r="AN1943">
        <f t="shared" si="754"/>
        <v>0</v>
      </c>
      <c r="AO1943">
        <f t="shared" si="755"/>
        <v>0</v>
      </c>
      <c r="AP1943">
        <f t="shared" si="756"/>
        <v>0</v>
      </c>
      <c r="AQ1943">
        <f t="shared" si="757"/>
        <v>0</v>
      </c>
      <c r="AR1943">
        <f t="shared" si="758"/>
        <v>0</v>
      </c>
      <c r="AS1943">
        <f t="shared" si="759"/>
        <v>0</v>
      </c>
      <c r="AT1943">
        <f t="shared" si="760"/>
        <v>0</v>
      </c>
      <c r="AU1943">
        <f t="shared" si="761"/>
        <v>0</v>
      </c>
      <c r="AV1943">
        <f t="shared" si="762"/>
        <v>0</v>
      </c>
      <c r="AW1943">
        <f t="shared" si="763"/>
        <v>0</v>
      </c>
      <c r="AX1943">
        <f t="shared" si="764"/>
        <v>0</v>
      </c>
      <c r="AY1943">
        <f t="shared" si="765"/>
        <v>0</v>
      </c>
      <c r="AZ1943">
        <f t="shared" si="766"/>
        <v>0</v>
      </c>
      <c r="BA1943">
        <f t="shared" si="767"/>
        <v>0</v>
      </c>
      <c r="BB1943">
        <f t="shared" si="768"/>
        <v>0</v>
      </c>
      <c r="BC1943">
        <f t="shared" si="769"/>
        <v>0</v>
      </c>
      <c r="BD1943">
        <f t="shared" si="770"/>
        <v>0</v>
      </c>
      <c r="BE1943">
        <f t="shared" si="771"/>
        <v>0</v>
      </c>
      <c r="BF1943">
        <f t="shared" si="772"/>
        <v>0</v>
      </c>
    </row>
    <row r="1944" spans="1:58" ht="15" customHeight="1">
      <c r="A1944" s="405"/>
      <c r="B1944" s="6"/>
      <c r="C1944" s="421" t="s">
        <v>6940</v>
      </c>
      <c r="D1944" s="668" t="str">
        <f t="shared" si="773"/>
        <v/>
      </c>
      <c r="E1944" s="669"/>
      <c r="F1944" s="670"/>
      <c r="G1944" s="763" t="str">
        <f t="shared" si="774"/>
        <v/>
      </c>
      <c r="H1944" s="669"/>
      <c r="I1944" s="669"/>
      <c r="J1944" s="669"/>
      <c r="K1944" s="669"/>
      <c r="L1944" s="670"/>
      <c r="M1944" s="112"/>
      <c r="N1944" s="112"/>
      <c r="O1944" s="112"/>
      <c r="P1944" s="112"/>
      <c r="Q1944" s="112"/>
      <c r="R1944" s="112"/>
      <c r="S1944" s="112"/>
      <c r="T1944" s="112"/>
      <c r="U1944" s="112"/>
      <c r="V1944" s="112"/>
      <c r="W1944" s="112"/>
      <c r="X1944" s="112"/>
      <c r="Y1944" s="112"/>
      <c r="Z1944" s="112"/>
      <c r="AA1944" s="112"/>
      <c r="AB1944" s="112"/>
      <c r="AC1944" s="112"/>
      <c r="AD1944" s="112"/>
      <c r="AE1944" s="93"/>
      <c r="AI1944">
        <f t="shared" si="749"/>
        <v>0</v>
      </c>
      <c r="AJ1944">
        <f t="shared" si="750"/>
        <v>0</v>
      </c>
      <c r="AK1944">
        <f t="shared" si="751"/>
        <v>0</v>
      </c>
      <c r="AL1944">
        <f t="shared" si="752"/>
        <v>0</v>
      </c>
      <c r="AM1944">
        <f t="shared" si="753"/>
        <v>0</v>
      </c>
      <c r="AN1944">
        <f t="shared" si="754"/>
        <v>0</v>
      </c>
      <c r="AO1944">
        <f t="shared" si="755"/>
        <v>0</v>
      </c>
      <c r="AP1944">
        <f t="shared" si="756"/>
        <v>0</v>
      </c>
      <c r="AQ1944">
        <f t="shared" si="757"/>
        <v>0</v>
      </c>
      <c r="AR1944">
        <f t="shared" si="758"/>
        <v>0</v>
      </c>
      <c r="AS1944">
        <f t="shared" si="759"/>
        <v>0</v>
      </c>
      <c r="AT1944">
        <f t="shared" si="760"/>
        <v>0</v>
      </c>
      <c r="AU1944">
        <f t="shared" si="761"/>
        <v>0</v>
      </c>
      <c r="AV1944">
        <f t="shared" si="762"/>
        <v>0</v>
      </c>
      <c r="AW1944">
        <f t="shared" si="763"/>
        <v>0</v>
      </c>
      <c r="AX1944">
        <f t="shared" si="764"/>
        <v>0</v>
      </c>
      <c r="AY1944">
        <f t="shared" si="765"/>
        <v>0</v>
      </c>
      <c r="AZ1944">
        <f t="shared" si="766"/>
        <v>0</v>
      </c>
      <c r="BA1944">
        <f t="shared" si="767"/>
        <v>0</v>
      </c>
      <c r="BB1944">
        <f t="shared" si="768"/>
        <v>0</v>
      </c>
      <c r="BC1944">
        <f t="shared" si="769"/>
        <v>0</v>
      </c>
      <c r="BD1944">
        <f t="shared" si="770"/>
        <v>0</v>
      </c>
      <c r="BE1944">
        <f t="shared" si="771"/>
        <v>0</v>
      </c>
      <c r="BF1944">
        <f t="shared" si="772"/>
        <v>0</v>
      </c>
    </row>
    <row r="1945" spans="1:58" ht="15" customHeight="1">
      <c r="A1945" s="405"/>
      <c r="B1945" s="6"/>
      <c r="C1945" s="421" t="s">
        <v>6941</v>
      </c>
      <c r="D1945" s="668" t="str">
        <f t="shared" si="773"/>
        <v/>
      </c>
      <c r="E1945" s="669"/>
      <c r="F1945" s="670"/>
      <c r="G1945" s="763" t="str">
        <f t="shared" si="774"/>
        <v/>
      </c>
      <c r="H1945" s="669"/>
      <c r="I1945" s="669"/>
      <c r="J1945" s="669"/>
      <c r="K1945" s="669"/>
      <c r="L1945" s="670"/>
      <c r="M1945" s="112"/>
      <c r="N1945" s="112"/>
      <c r="O1945" s="112"/>
      <c r="P1945" s="112"/>
      <c r="Q1945" s="112"/>
      <c r="R1945" s="112"/>
      <c r="S1945" s="112"/>
      <c r="T1945" s="112"/>
      <c r="U1945" s="112"/>
      <c r="V1945" s="112"/>
      <c r="W1945" s="112"/>
      <c r="X1945" s="112"/>
      <c r="Y1945" s="112"/>
      <c r="Z1945" s="112"/>
      <c r="AA1945" s="112"/>
      <c r="AB1945" s="112"/>
      <c r="AC1945" s="112"/>
      <c r="AD1945" s="112"/>
      <c r="AE1945" s="93"/>
      <c r="AI1945">
        <f t="shared" si="749"/>
        <v>0</v>
      </c>
      <c r="AJ1945">
        <f t="shared" si="750"/>
        <v>0</v>
      </c>
      <c r="AK1945">
        <f t="shared" si="751"/>
        <v>0</v>
      </c>
      <c r="AL1945">
        <f t="shared" si="752"/>
        <v>0</v>
      </c>
      <c r="AM1945">
        <f t="shared" si="753"/>
        <v>0</v>
      </c>
      <c r="AN1945">
        <f t="shared" si="754"/>
        <v>0</v>
      </c>
      <c r="AO1945">
        <f t="shared" si="755"/>
        <v>0</v>
      </c>
      <c r="AP1945">
        <f t="shared" si="756"/>
        <v>0</v>
      </c>
      <c r="AQ1945">
        <f t="shared" si="757"/>
        <v>0</v>
      </c>
      <c r="AR1945">
        <f t="shared" si="758"/>
        <v>0</v>
      </c>
      <c r="AS1945">
        <f t="shared" si="759"/>
        <v>0</v>
      </c>
      <c r="AT1945">
        <f t="shared" si="760"/>
        <v>0</v>
      </c>
      <c r="AU1945">
        <f t="shared" si="761"/>
        <v>0</v>
      </c>
      <c r="AV1945">
        <f t="shared" si="762"/>
        <v>0</v>
      </c>
      <c r="AW1945">
        <f t="shared" si="763"/>
        <v>0</v>
      </c>
      <c r="AX1945">
        <f t="shared" si="764"/>
        <v>0</v>
      </c>
      <c r="AY1945">
        <f t="shared" si="765"/>
        <v>0</v>
      </c>
      <c r="AZ1945">
        <f t="shared" si="766"/>
        <v>0</v>
      </c>
      <c r="BA1945">
        <f t="shared" si="767"/>
        <v>0</v>
      </c>
      <c r="BB1945">
        <f t="shared" si="768"/>
        <v>0</v>
      </c>
      <c r="BC1945">
        <f t="shared" si="769"/>
        <v>0</v>
      </c>
      <c r="BD1945">
        <f t="shared" si="770"/>
        <v>0</v>
      </c>
      <c r="BE1945">
        <f t="shared" si="771"/>
        <v>0</v>
      </c>
      <c r="BF1945">
        <f t="shared" si="772"/>
        <v>0</v>
      </c>
    </row>
    <row r="1946" spans="1:58" ht="15" customHeight="1">
      <c r="A1946" s="405"/>
      <c r="B1946" s="6"/>
      <c r="C1946" s="421" t="s">
        <v>6942</v>
      </c>
      <c r="D1946" s="668" t="str">
        <f t="shared" si="773"/>
        <v/>
      </c>
      <c r="E1946" s="669"/>
      <c r="F1946" s="670"/>
      <c r="G1946" s="763" t="str">
        <f t="shared" si="774"/>
        <v/>
      </c>
      <c r="H1946" s="669"/>
      <c r="I1946" s="669"/>
      <c r="J1946" s="669"/>
      <c r="K1946" s="669"/>
      <c r="L1946" s="670"/>
      <c r="M1946" s="112"/>
      <c r="N1946" s="112"/>
      <c r="O1946" s="112"/>
      <c r="P1946" s="112"/>
      <c r="Q1946" s="112"/>
      <c r="R1946" s="112"/>
      <c r="S1946" s="112"/>
      <c r="T1946" s="112"/>
      <c r="U1946" s="112"/>
      <c r="V1946" s="112"/>
      <c r="W1946" s="112"/>
      <c r="X1946" s="112"/>
      <c r="Y1946" s="112"/>
      <c r="Z1946" s="112"/>
      <c r="AA1946" s="112"/>
      <c r="AB1946" s="112"/>
      <c r="AC1946" s="112"/>
      <c r="AD1946" s="112"/>
      <c r="AE1946" s="93"/>
      <c r="AI1946">
        <f t="shared" si="749"/>
        <v>0</v>
      </c>
      <c r="AJ1946">
        <f t="shared" si="750"/>
        <v>0</v>
      </c>
      <c r="AK1946">
        <f t="shared" si="751"/>
        <v>0</v>
      </c>
      <c r="AL1946">
        <f t="shared" si="752"/>
        <v>0</v>
      </c>
      <c r="AM1946">
        <f t="shared" si="753"/>
        <v>0</v>
      </c>
      <c r="AN1946">
        <f t="shared" si="754"/>
        <v>0</v>
      </c>
      <c r="AO1946">
        <f t="shared" si="755"/>
        <v>0</v>
      </c>
      <c r="AP1946">
        <f t="shared" si="756"/>
        <v>0</v>
      </c>
      <c r="AQ1946">
        <f t="shared" si="757"/>
        <v>0</v>
      </c>
      <c r="AR1946">
        <f t="shared" si="758"/>
        <v>0</v>
      </c>
      <c r="AS1946">
        <f t="shared" si="759"/>
        <v>0</v>
      </c>
      <c r="AT1946">
        <f t="shared" si="760"/>
        <v>0</v>
      </c>
      <c r="AU1946">
        <f t="shared" si="761"/>
        <v>0</v>
      </c>
      <c r="AV1946">
        <f t="shared" si="762"/>
        <v>0</v>
      </c>
      <c r="AW1946">
        <f t="shared" si="763"/>
        <v>0</v>
      </c>
      <c r="AX1946">
        <f t="shared" si="764"/>
        <v>0</v>
      </c>
      <c r="AY1946">
        <f t="shared" si="765"/>
        <v>0</v>
      </c>
      <c r="AZ1946">
        <f t="shared" si="766"/>
        <v>0</v>
      </c>
      <c r="BA1946">
        <f t="shared" si="767"/>
        <v>0</v>
      </c>
      <c r="BB1946">
        <f t="shared" si="768"/>
        <v>0</v>
      </c>
      <c r="BC1946">
        <f t="shared" si="769"/>
        <v>0</v>
      </c>
      <c r="BD1946">
        <f t="shared" si="770"/>
        <v>0</v>
      </c>
      <c r="BE1946">
        <f t="shared" si="771"/>
        <v>0</v>
      </c>
      <c r="BF1946">
        <f t="shared" si="772"/>
        <v>0</v>
      </c>
    </row>
    <row r="1947" spans="1:58" ht="15" customHeight="1">
      <c r="A1947" s="405"/>
      <c r="B1947" s="6"/>
      <c r="C1947" s="421" t="s">
        <v>6943</v>
      </c>
      <c r="D1947" s="668" t="str">
        <f t="shared" si="773"/>
        <v/>
      </c>
      <c r="E1947" s="669"/>
      <c r="F1947" s="670"/>
      <c r="G1947" s="763" t="str">
        <f t="shared" si="774"/>
        <v/>
      </c>
      <c r="H1947" s="669"/>
      <c r="I1947" s="669"/>
      <c r="J1947" s="669"/>
      <c r="K1947" s="669"/>
      <c r="L1947" s="670"/>
      <c r="M1947" s="112"/>
      <c r="N1947" s="112"/>
      <c r="O1947" s="112"/>
      <c r="P1947" s="112"/>
      <c r="Q1947" s="112"/>
      <c r="R1947" s="112"/>
      <c r="S1947" s="112"/>
      <c r="T1947" s="112"/>
      <c r="U1947" s="112"/>
      <c r="V1947" s="112"/>
      <c r="W1947" s="112"/>
      <c r="X1947" s="112"/>
      <c r="Y1947" s="112"/>
      <c r="Z1947" s="112"/>
      <c r="AA1947" s="112"/>
      <c r="AB1947" s="112"/>
      <c r="AC1947" s="112"/>
      <c r="AD1947" s="112"/>
      <c r="AE1947" s="93"/>
      <c r="AI1947">
        <f t="shared" si="749"/>
        <v>0</v>
      </c>
      <c r="AJ1947">
        <f t="shared" si="750"/>
        <v>0</v>
      </c>
      <c r="AK1947">
        <f t="shared" si="751"/>
        <v>0</v>
      </c>
      <c r="AL1947">
        <f t="shared" si="752"/>
        <v>0</v>
      </c>
      <c r="AM1947">
        <f t="shared" si="753"/>
        <v>0</v>
      </c>
      <c r="AN1947">
        <f t="shared" si="754"/>
        <v>0</v>
      </c>
      <c r="AO1947">
        <f t="shared" si="755"/>
        <v>0</v>
      </c>
      <c r="AP1947">
        <f t="shared" si="756"/>
        <v>0</v>
      </c>
      <c r="AQ1947">
        <f t="shared" si="757"/>
        <v>0</v>
      </c>
      <c r="AR1947">
        <f t="shared" si="758"/>
        <v>0</v>
      </c>
      <c r="AS1947">
        <f t="shared" si="759"/>
        <v>0</v>
      </c>
      <c r="AT1947">
        <f t="shared" si="760"/>
        <v>0</v>
      </c>
      <c r="AU1947">
        <f t="shared" si="761"/>
        <v>0</v>
      </c>
      <c r="AV1947">
        <f t="shared" si="762"/>
        <v>0</v>
      </c>
      <c r="AW1947">
        <f t="shared" si="763"/>
        <v>0</v>
      </c>
      <c r="AX1947">
        <f t="shared" si="764"/>
        <v>0</v>
      </c>
      <c r="AY1947">
        <f t="shared" si="765"/>
        <v>0</v>
      </c>
      <c r="AZ1947">
        <f t="shared" si="766"/>
        <v>0</v>
      </c>
      <c r="BA1947">
        <f t="shared" si="767"/>
        <v>0</v>
      </c>
      <c r="BB1947">
        <f t="shared" si="768"/>
        <v>0</v>
      </c>
      <c r="BC1947">
        <f t="shared" si="769"/>
        <v>0</v>
      </c>
      <c r="BD1947">
        <f t="shared" si="770"/>
        <v>0</v>
      </c>
      <c r="BE1947">
        <f t="shared" si="771"/>
        <v>0</v>
      </c>
      <c r="BF1947">
        <f t="shared" si="772"/>
        <v>0</v>
      </c>
    </row>
    <row r="1948" spans="1:58" ht="15" customHeight="1">
      <c r="A1948" s="405"/>
      <c r="B1948" s="6"/>
      <c r="C1948" s="421" t="s">
        <v>6944</v>
      </c>
      <c r="D1948" s="668" t="str">
        <f t="shared" si="773"/>
        <v/>
      </c>
      <c r="E1948" s="669"/>
      <c r="F1948" s="670"/>
      <c r="G1948" s="763" t="str">
        <f t="shared" si="774"/>
        <v/>
      </c>
      <c r="H1948" s="669"/>
      <c r="I1948" s="669"/>
      <c r="J1948" s="669"/>
      <c r="K1948" s="669"/>
      <c r="L1948" s="670"/>
      <c r="M1948" s="112"/>
      <c r="N1948" s="112"/>
      <c r="O1948" s="112"/>
      <c r="P1948" s="112"/>
      <c r="Q1948" s="112"/>
      <c r="R1948" s="112"/>
      <c r="S1948" s="112"/>
      <c r="T1948" s="112"/>
      <c r="U1948" s="112"/>
      <c r="V1948" s="112"/>
      <c r="W1948" s="112"/>
      <c r="X1948" s="112"/>
      <c r="Y1948" s="112"/>
      <c r="Z1948" s="112"/>
      <c r="AA1948" s="112"/>
      <c r="AB1948" s="112"/>
      <c r="AC1948" s="112"/>
      <c r="AD1948" s="112"/>
      <c r="AE1948" s="93"/>
      <c r="AI1948">
        <f t="shared" si="749"/>
        <v>0</v>
      </c>
      <c r="AJ1948">
        <f t="shared" si="750"/>
        <v>0</v>
      </c>
      <c r="AK1948">
        <f t="shared" si="751"/>
        <v>0</v>
      </c>
      <c r="AL1948">
        <f t="shared" si="752"/>
        <v>0</v>
      </c>
      <c r="AM1948">
        <f t="shared" si="753"/>
        <v>0</v>
      </c>
      <c r="AN1948">
        <f t="shared" si="754"/>
        <v>0</v>
      </c>
      <c r="AO1948">
        <f t="shared" si="755"/>
        <v>0</v>
      </c>
      <c r="AP1948">
        <f t="shared" si="756"/>
        <v>0</v>
      </c>
      <c r="AQ1948">
        <f t="shared" si="757"/>
        <v>0</v>
      </c>
      <c r="AR1948">
        <f t="shared" si="758"/>
        <v>0</v>
      </c>
      <c r="AS1948">
        <f t="shared" si="759"/>
        <v>0</v>
      </c>
      <c r="AT1948">
        <f t="shared" si="760"/>
        <v>0</v>
      </c>
      <c r="AU1948">
        <f t="shared" si="761"/>
        <v>0</v>
      </c>
      <c r="AV1948">
        <f t="shared" si="762"/>
        <v>0</v>
      </c>
      <c r="AW1948">
        <f t="shared" si="763"/>
        <v>0</v>
      </c>
      <c r="AX1948">
        <f t="shared" si="764"/>
        <v>0</v>
      </c>
      <c r="AY1948">
        <f t="shared" si="765"/>
        <v>0</v>
      </c>
      <c r="AZ1948">
        <f t="shared" si="766"/>
        <v>0</v>
      </c>
      <c r="BA1948">
        <f t="shared" si="767"/>
        <v>0</v>
      </c>
      <c r="BB1948">
        <f t="shared" si="768"/>
        <v>0</v>
      </c>
      <c r="BC1948">
        <f t="shared" si="769"/>
        <v>0</v>
      </c>
      <c r="BD1948">
        <f t="shared" si="770"/>
        <v>0</v>
      </c>
      <c r="BE1948">
        <f t="shared" si="771"/>
        <v>0</v>
      </c>
      <c r="BF1948">
        <f t="shared" si="772"/>
        <v>0</v>
      </c>
    </row>
    <row r="1949" spans="1:58" ht="15" customHeight="1">
      <c r="A1949" s="405"/>
      <c r="B1949" s="6"/>
      <c r="C1949" s="421" t="s">
        <v>6945</v>
      </c>
      <c r="D1949" s="668" t="str">
        <f t="shared" si="773"/>
        <v/>
      </c>
      <c r="E1949" s="669"/>
      <c r="F1949" s="670"/>
      <c r="G1949" s="763" t="str">
        <f t="shared" si="774"/>
        <v/>
      </c>
      <c r="H1949" s="669"/>
      <c r="I1949" s="669"/>
      <c r="J1949" s="669"/>
      <c r="K1949" s="669"/>
      <c r="L1949" s="670"/>
      <c r="M1949" s="112"/>
      <c r="N1949" s="112"/>
      <c r="O1949" s="112"/>
      <c r="P1949" s="112"/>
      <c r="Q1949" s="112"/>
      <c r="R1949" s="112"/>
      <c r="S1949" s="112"/>
      <c r="T1949" s="112"/>
      <c r="U1949" s="112"/>
      <c r="V1949" s="112"/>
      <c r="W1949" s="112"/>
      <c r="X1949" s="112"/>
      <c r="Y1949" s="112"/>
      <c r="Z1949" s="112"/>
      <c r="AA1949" s="112"/>
      <c r="AB1949" s="112"/>
      <c r="AC1949" s="112"/>
      <c r="AD1949" s="112"/>
      <c r="AE1949" s="93"/>
      <c r="AI1949">
        <f t="shared" si="749"/>
        <v>0</v>
      </c>
      <c r="AJ1949">
        <f t="shared" si="750"/>
        <v>0</v>
      </c>
      <c r="AK1949">
        <f t="shared" si="751"/>
        <v>0</v>
      </c>
      <c r="AL1949">
        <f t="shared" si="752"/>
        <v>0</v>
      </c>
      <c r="AM1949">
        <f t="shared" si="753"/>
        <v>0</v>
      </c>
      <c r="AN1949">
        <f t="shared" si="754"/>
        <v>0</v>
      </c>
      <c r="AO1949">
        <f t="shared" si="755"/>
        <v>0</v>
      </c>
      <c r="AP1949">
        <f t="shared" si="756"/>
        <v>0</v>
      </c>
      <c r="AQ1949">
        <f t="shared" si="757"/>
        <v>0</v>
      </c>
      <c r="AR1949">
        <f t="shared" si="758"/>
        <v>0</v>
      </c>
      <c r="AS1949">
        <f t="shared" si="759"/>
        <v>0</v>
      </c>
      <c r="AT1949">
        <f t="shared" si="760"/>
        <v>0</v>
      </c>
      <c r="AU1949">
        <f t="shared" si="761"/>
        <v>0</v>
      </c>
      <c r="AV1949">
        <f t="shared" si="762"/>
        <v>0</v>
      </c>
      <c r="AW1949">
        <f t="shared" si="763"/>
        <v>0</v>
      </c>
      <c r="AX1949">
        <f t="shared" si="764"/>
        <v>0</v>
      </c>
      <c r="AY1949">
        <f t="shared" si="765"/>
        <v>0</v>
      </c>
      <c r="AZ1949">
        <f t="shared" si="766"/>
        <v>0</v>
      </c>
      <c r="BA1949">
        <f t="shared" si="767"/>
        <v>0</v>
      </c>
      <c r="BB1949">
        <f t="shared" si="768"/>
        <v>0</v>
      </c>
      <c r="BC1949">
        <f t="shared" si="769"/>
        <v>0</v>
      </c>
      <c r="BD1949">
        <f t="shared" si="770"/>
        <v>0</v>
      </c>
      <c r="BE1949">
        <f t="shared" si="771"/>
        <v>0</v>
      </c>
      <c r="BF1949">
        <f t="shared" si="772"/>
        <v>0</v>
      </c>
    </row>
    <row r="1950" spans="1:58" ht="15" customHeight="1">
      <c r="A1950" s="405"/>
      <c r="B1950" s="6"/>
      <c r="C1950" s="421" t="s">
        <v>6946</v>
      </c>
      <c r="D1950" s="668" t="str">
        <f t="shared" si="773"/>
        <v/>
      </c>
      <c r="E1950" s="669"/>
      <c r="F1950" s="670"/>
      <c r="G1950" s="763" t="str">
        <f t="shared" si="774"/>
        <v/>
      </c>
      <c r="H1950" s="669"/>
      <c r="I1950" s="669"/>
      <c r="J1950" s="669"/>
      <c r="K1950" s="669"/>
      <c r="L1950" s="670"/>
      <c r="M1950" s="112"/>
      <c r="N1950" s="112"/>
      <c r="O1950" s="112"/>
      <c r="P1950" s="112"/>
      <c r="Q1950" s="112"/>
      <c r="R1950" s="112"/>
      <c r="S1950" s="112"/>
      <c r="T1950" s="112"/>
      <c r="U1950" s="112"/>
      <c r="V1950" s="112"/>
      <c r="W1950" s="112"/>
      <c r="X1950" s="112"/>
      <c r="Y1950" s="112"/>
      <c r="Z1950" s="112"/>
      <c r="AA1950" s="112"/>
      <c r="AB1950" s="112"/>
      <c r="AC1950" s="112"/>
      <c r="AD1950" s="112"/>
      <c r="AE1950" s="93"/>
      <c r="AI1950">
        <f t="shared" si="749"/>
        <v>0</v>
      </c>
      <c r="AJ1950">
        <f t="shared" si="750"/>
        <v>0</v>
      </c>
      <c r="AK1950">
        <f t="shared" si="751"/>
        <v>0</v>
      </c>
      <c r="AL1950">
        <f t="shared" si="752"/>
        <v>0</v>
      </c>
      <c r="AM1950">
        <f t="shared" si="753"/>
        <v>0</v>
      </c>
      <c r="AN1950">
        <f t="shared" si="754"/>
        <v>0</v>
      </c>
      <c r="AO1950">
        <f t="shared" si="755"/>
        <v>0</v>
      </c>
      <c r="AP1950">
        <f t="shared" si="756"/>
        <v>0</v>
      </c>
      <c r="AQ1950">
        <f t="shared" si="757"/>
        <v>0</v>
      </c>
      <c r="AR1950">
        <f t="shared" si="758"/>
        <v>0</v>
      </c>
      <c r="AS1950">
        <f t="shared" si="759"/>
        <v>0</v>
      </c>
      <c r="AT1950">
        <f t="shared" si="760"/>
        <v>0</v>
      </c>
      <c r="AU1950">
        <f t="shared" si="761"/>
        <v>0</v>
      </c>
      <c r="AV1950">
        <f t="shared" si="762"/>
        <v>0</v>
      </c>
      <c r="AW1950">
        <f t="shared" si="763"/>
        <v>0</v>
      </c>
      <c r="AX1950">
        <f t="shared" si="764"/>
        <v>0</v>
      </c>
      <c r="AY1950">
        <f t="shared" si="765"/>
        <v>0</v>
      </c>
      <c r="AZ1950">
        <f t="shared" si="766"/>
        <v>0</v>
      </c>
      <c r="BA1950">
        <f t="shared" si="767"/>
        <v>0</v>
      </c>
      <c r="BB1950">
        <f t="shared" si="768"/>
        <v>0</v>
      </c>
      <c r="BC1950">
        <f t="shared" si="769"/>
        <v>0</v>
      </c>
      <c r="BD1950">
        <f t="shared" si="770"/>
        <v>0</v>
      </c>
      <c r="BE1950">
        <f t="shared" si="771"/>
        <v>0</v>
      </c>
      <c r="BF1950">
        <f t="shared" si="772"/>
        <v>0</v>
      </c>
    </row>
    <row r="1951" spans="1:58" ht="15" customHeight="1">
      <c r="A1951" s="405"/>
      <c r="B1951" s="6"/>
      <c r="C1951" s="421" t="s">
        <v>6947</v>
      </c>
      <c r="D1951" s="668" t="str">
        <f t="shared" si="773"/>
        <v/>
      </c>
      <c r="E1951" s="669"/>
      <c r="F1951" s="670"/>
      <c r="G1951" s="763" t="str">
        <f t="shared" si="774"/>
        <v/>
      </c>
      <c r="H1951" s="669"/>
      <c r="I1951" s="669"/>
      <c r="J1951" s="669"/>
      <c r="K1951" s="669"/>
      <c r="L1951" s="670"/>
      <c r="M1951" s="112"/>
      <c r="N1951" s="112"/>
      <c r="O1951" s="112"/>
      <c r="P1951" s="112"/>
      <c r="Q1951" s="112"/>
      <c r="R1951" s="112"/>
      <c r="S1951" s="112"/>
      <c r="T1951" s="112"/>
      <c r="U1951" s="112"/>
      <c r="V1951" s="112"/>
      <c r="W1951" s="112"/>
      <c r="X1951" s="112"/>
      <c r="Y1951" s="112"/>
      <c r="Z1951" s="112"/>
      <c r="AA1951" s="112"/>
      <c r="AB1951" s="112"/>
      <c r="AC1951" s="112"/>
      <c r="AD1951" s="112"/>
      <c r="AE1951" s="93"/>
      <c r="AI1951">
        <f t="shared" si="749"/>
        <v>0</v>
      </c>
      <c r="AJ1951">
        <f t="shared" si="750"/>
        <v>0</v>
      </c>
      <c r="AK1951">
        <f t="shared" si="751"/>
        <v>0</v>
      </c>
      <c r="AL1951">
        <f t="shared" si="752"/>
        <v>0</v>
      </c>
      <c r="AM1951">
        <f t="shared" si="753"/>
        <v>0</v>
      </c>
      <c r="AN1951">
        <f t="shared" si="754"/>
        <v>0</v>
      </c>
      <c r="AO1951">
        <f t="shared" si="755"/>
        <v>0</v>
      </c>
      <c r="AP1951">
        <f t="shared" si="756"/>
        <v>0</v>
      </c>
      <c r="AQ1951">
        <f t="shared" si="757"/>
        <v>0</v>
      </c>
      <c r="AR1951">
        <f t="shared" si="758"/>
        <v>0</v>
      </c>
      <c r="AS1951">
        <f t="shared" si="759"/>
        <v>0</v>
      </c>
      <c r="AT1951">
        <f t="shared" si="760"/>
        <v>0</v>
      </c>
      <c r="AU1951">
        <f t="shared" si="761"/>
        <v>0</v>
      </c>
      <c r="AV1951">
        <f t="shared" si="762"/>
        <v>0</v>
      </c>
      <c r="AW1951">
        <f t="shared" si="763"/>
        <v>0</v>
      </c>
      <c r="AX1951">
        <f t="shared" si="764"/>
        <v>0</v>
      </c>
      <c r="AY1951">
        <f t="shared" si="765"/>
        <v>0</v>
      </c>
      <c r="AZ1951">
        <f t="shared" si="766"/>
        <v>0</v>
      </c>
      <c r="BA1951">
        <f t="shared" si="767"/>
        <v>0</v>
      </c>
      <c r="BB1951">
        <f t="shared" si="768"/>
        <v>0</v>
      </c>
      <c r="BC1951">
        <f t="shared" si="769"/>
        <v>0</v>
      </c>
      <c r="BD1951">
        <f t="shared" si="770"/>
        <v>0</v>
      </c>
      <c r="BE1951">
        <f t="shared" si="771"/>
        <v>0</v>
      </c>
      <c r="BF1951">
        <f t="shared" si="772"/>
        <v>0</v>
      </c>
    </row>
    <row r="1952" spans="1:58" ht="15" customHeight="1">
      <c r="A1952" s="405"/>
      <c r="B1952" s="6"/>
      <c r="C1952" s="421" t="s">
        <v>6948</v>
      </c>
      <c r="D1952" s="668" t="str">
        <f t="shared" si="773"/>
        <v/>
      </c>
      <c r="E1952" s="669"/>
      <c r="F1952" s="670"/>
      <c r="G1952" s="763" t="str">
        <f t="shared" si="774"/>
        <v/>
      </c>
      <c r="H1952" s="669"/>
      <c r="I1952" s="669"/>
      <c r="J1952" s="669"/>
      <c r="K1952" s="669"/>
      <c r="L1952" s="670"/>
      <c r="M1952" s="112"/>
      <c r="N1952" s="112"/>
      <c r="O1952" s="112"/>
      <c r="P1952" s="112"/>
      <c r="Q1952" s="112"/>
      <c r="R1952" s="112"/>
      <c r="S1952" s="112"/>
      <c r="T1952" s="112"/>
      <c r="U1952" s="112"/>
      <c r="V1952" s="112"/>
      <c r="W1952" s="112"/>
      <c r="X1952" s="112"/>
      <c r="Y1952" s="112"/>
      <c r="Z1952" s="112"/>
      <c r="AA1952" s="112"/>
      <c r="AB1952" s="112"/>
      <c r="AC1952" s="112"/>
      <c r="AD1952" s="112"/>
      <c r="AE1952" s="93"/>
      <c r="AI1952">
        <f t="shared" si="749"/>
        <v>0</v>
      </c>
      <c r="AJ1952">
        <f t="shared" si="750"/>
        <v>0</v>
      </c>
      <c r="AK1952">
        <f t="shared" si="751"/>
        <v>0</v>
      </c>
      <c r="AL1952">
        <f t="shared" si="752"/>
        <v>0</v>
      </c>
      <c r="AM1952">
        <f t="shared" si="753"/>
        <v>0</v>
      </c>
      <c r="AN1952">
        <f t="shared" si="754"/>
        <v>0</v>
      </c>
      <c r="AO1952">
        <f t="shared" si="755"/>
        <v>0</v>
      </c>
      <c r="AP1952">
        <f t="shared" si="756"/>
        <v>0</v>
      </c>
      <c r="AQ1952">
        <f t="shared" si="757"/>
        <v>0</v>
      </c>
      <c r="AR1952">
        <f t="shared" si="758"/>
        <v>0</v>
      </c>
      <c r="AS1952">
        <f t="shared" si="759"/>
        <v>0</v>
      </c>
      <c r="AT1952">
        <f t="shared" si="760"/>
        <v>0</v>
      </c>
      <c r="AU1952">
        <f t="shared" si="761"/>
        <v>0</v>
      </c>
      <c r="AV1952">
        <f t="shared" si="762"/>
        <v>0</v>
      </c>
      <c r="AW1952">
        <f t="shared" si="763"/>
        <v>0</v>
      </c>
      <c r="AX1952">
        <f t="shared" si="764"/>
        <v>0</v>
      </c>
      <c r="AY1952">
        <f t="shared" si="765"/>
        <v>0</v>
      </c>
      <c r="AZ1952">
        <f t="shared" si="766"/>
        <v>0</v>
      </c>
      <c r="BA1952">
        <f t="shared" si="767"/>
        <v>0</v>
      </c>
      <c r="BB1952">
        <f t="shared" si="768"/>
        <v>0</v>
      </c>
      <c r="BC1952">
        <f t="shared" si="769"/>
        <v>0</v>
      </c>
      <c r="BD1952">
        <f t="shared" si="770"/>
        <v>0</v>
      </c>
      <c r="BE1952">
        <f t="shared" si="771"/>
        <v>0</v>
      </c>
      <c r="BF1952">
        <f t="shared" si="772"/>
        <v>0</v>
      </c>
    </row>
    <row r="1953" spans="1:58" ht="15" customHeight="1">
      <c r="A1953" s="405"/>
      <c r="B1953" s="6"/>
      <c r="C1953" s="421" t="s">
        <v>6949</v>
      </c>
      <c r="D1953" s="668" t="str">
        <f t="shared" si="773"/>
        <v/>
      </c>
      <c r="E1953" s="669"/>
      <c r="F1953" s="670"/>
      <c r="G1953" s="763" t="str">
        <f t="shared" si="774"/>
        <v/>
      </c>
      <c r="H1953" s="669"/>
      <c r="I1953" s="669"/>
      <c r="J1953" s="669"/>
      <c r="K1953" s="669"/>
      <c r="L1953" s="670"/>
      <c r="M1953" s="112"/>
      <c r="N1953" s="112"/>
      <c r="O1953" s="112"/>
      <c r="P1953" s="112"/>
      <c r="Q1953" s="112"/>
      <c r="R1953" s="112"/>
      <c r="S1953" s="112"/>
      <c r="T1953" s="112"/>
      <c r="U1953" s="112"/>
      <c r="V1953" s="112"/>
      <c r="W1953" s="112"/>
      <c r="X1953" s="112"/>
      <c r="Y1953" s="112"/>
      <c r="Z1953" s="112"/>
      <c r="AA1953" s="112"/>
      <c r="AB1953" s="112"/>
      <c r="AC1953" s="112"/>
      <c r="AD1953" s="112"/>
      <c r="AE1953" s="93"/>
      <c r="AI1953">
        <f t="shared" si="749"/>
        <v>0</v>
      </c>
      <c r="AJ1953">
        <f t="shared" si="750"/>
        <v>0</v>
      </c>
      <c r="AK1953">
        <f t="shared" si="751"/>
        <v>0</v>
      </c>
      <c r="AL1953">
        <f t="shared" si="752"/>
        <v>0</v>
      </c>
      <c r="AM1953">
        <f t="shared" si="753"/>
        <v>0</v>
      </c>
      <c r="AN1953">
        <f t="shared" si="754"/>
        <v>0</v>
      </c>
      <c r="AO1953">
        <f t="shared" si="755"/>
        <v>0</v>
      </c>
      <c r="AP1953">
        <f t="shared" si="756"/>
        <v>0</v>
      </c>
      <c r="AQ1953">
        <f t="shared" si="757"/>
        <v>0</v>
      </c>
      <c r="AR1953">
        <f t="shared" si="758"/>
        <v>0</v>
      </c>
      <c r="AS1953">
        <f t="shared" si="759"/>
        <v>0</v>
      </c>
      <c r="AT1953">
        <f t="shared" si="760"/>
        <v>0</v>
      </c>
      <c r="AU1953">
        <f t="shared" si="761"/>
        <v>0</v>
      </c>
      <c r="AV1953">
        <f t="shared" si="762"/>
        <v>0</v>
      </c>
      <c r="AW1953">
        <f t="shared" si="763"/>
        <v>0</v>
      </c>
      <c r="AX1953">
        <f t="shared" si="764"/>
        <v>0</v>
      </c>
      <c r="AY1953">
        <f t="shared" si="765"/>
        <v>0</v>
      </c>
      <c r="AZ1953">
        <f t="shared" si="766"/>
        <v>0</v>
      </c>
      <c r="BA1953">
        <f t="shared" si="767"/>
        <v>0</v>
      </c>
      <c r="BB1953">
        <f t="shared" si="768"/>
        <v>0</v>
      </c>
      <c r="BC1953">
        <f t="shared" si="769"/>
        <v>0</v>
      </c>
      <c r="BD1953">
        <f t="shared" si="770"/>
        <v>0</v>
      </c>
      <c r="BE1953">
        <f t="shared" si="771"/>
        <v>0</v>
      </c>
      <c r="BF1953">
        <f t="shared" si="772"/>
        <v>0</v>
      </c>
    </row>
    <row r="1954" spans="1:58" ht="15" customHeight="1">
      <c r="A1954" s="405"/>
      <c r="B1954" s="6"/>
      <c r="C1954" s="421" t="s">
        <v>6950</v>
      </c>
      <c r="D1954" s="668" t="str">
        <f t="shared" si="773"/>
        <v/>
      </c>
      <c r="E1954" s="669"/>
      <c r="F1954" s="670"/>
      <c r="G1954" s="763" t="str">
        <f t="shared" si="774"/>
        <v/>
      </c>
      <c r="H1954" s="669"/>
      <c r="I1954" s="669"/>
      <c r="J1954" s="669"/>
      <c r="K1954" s="669"/>
      <c r="L1954" s="670"/>
      <c r="M1954" s="112"/>
      <c r="N1954" s="112"/>
      <c r="O1954" s="112"/>
      <c r="P1954" s="112"/>
      <c r="Q1954" s="112"/>
      <c r="R1954" s="112"/>
      <c r="S1954" s="112"/>
      <c r="T1954" s="112"/>
      <c r="U1954" s="112"/>
      <c r="V1954" s="112"/>
      <c r="W1954" s="112"/>
      <c r="X1954" s="112"/>
      <c r="Y1954" s="112"/>
      <c r="Z1954" s="112"/>
      <c r="AA1954" s="112"/>
      <c r="AB1954" s="112"/>
      <c r="AC1954" s="112"/>
      <c r="AD1954" s="112"/>
      <c r="AE1954" s="93"/>
      <c r="AI1954">
        <f t="shared" si="749"/>
        <v>0</v>
      </c>
      <c r="AJ1954">
        <f t="shared" si="750"/>
        <v>0</v>
      </c>
      <c r="AK1954">
        <f t="shared" si="751"/>
        <v>0</v>
      </c>
      <c r="AL1954">
        <f t="shared" si="752"/>
        <v>0</v>
      </c>
      <c r="AM1954">
        <f t="shared" si="753"/>
        <v>0</v>
      </c>
      <c r="AN1954">
        <f t="shared" si="754"/>
        <v>0</v>
      </c>
      <c r="AO1954">
        <f t="shared" si="755"/>
        <v>0</v>
      </c>
      <c r="AP1954">
        <f t="shared" si="756"/>
        <v>0</v>
      </c>
      <c r="AQ1954">
        <f t="shared" si="757"/>
        <v>0</v>
      </c>
      <c r="AR1954">
        <f t="shared" si="758"/>
        <v>0</v>
      </c>
      <c r="AS1954">
        <f t="shared" si="759"/>
        <v>0</v>
      </c>
      <c r="AT1954">
        <f t="shared" si="760"/>
        <v>0</v>
      </c>
      <c r="AU1954">
        <f t="shared" si="761"/>
        <v>0</v>
      </c>
      <c r="AV1954">
        <f t="shared" si="762"/>
        <v>0</v>
      </c>
      <c r="AW1954">
        <f t="shared" si="763"/>
        <v>0</v>
      </c>
      <c r="AX1954">
        <f t="shared" si="764"/>
        <v>0</v>
      </c>
      <c r="AY1954">
        <f t="shared" si="765"/>
        <v>0</v>
      </c>
      <c r="AZ1954">
        <f t="shared" si="766"/>
        <v>0</v>
      </c>
      <c r="BA1954">
        <f t="shared" si="767"/>
        <v>0</v>
      </c>
      <c r="BB1954">
        <f t="shared" si="768"/>
        <v>0</v>
      </c>
      <c r="BC1954">
        <f t="shared" si="769"/>
        <v>0</v>
      </c>
      <c r="BD1954">
        <f t="shared" si="770"/>
        <v>0</v>
      </c>
      <c r="BE1954">
        <f t="shared" si="771"/>
        <v>0</v>
      </c>
      <c r="BF1954">
        <f t="shared" si="772"/>
        <v>0</v>
      </c>
    </row>
    <row r="1955" spans="1:58" ht="15" customHeight="1">
      <c r="A1955" s="405"/>
      <c r="B1955" s="6"/>
      <c r="C1955" s="421" t="s">
        <v>6951</v>
      </c>
      <c r="D1955" s="668" t="str">
        <f t="shared" si="773"/>
        <v/>
      </c>
      <c r="E1955" s="669"/>
      <c r="F1955" s="670"/>
      <c r="G1955" s="763" t="str">
        <f t="shared" si="774"/>
        <v/>
      </c>
      <c r="H1955" s="669"/>
      <c r="I1955" s="669"/>
      <c r="J1955" s="669"/>
      <c r="K1955" s="669"/>
      <c r="L1955" s="670"/>
      <c r="M1955" s="112"/>
      <c r="N1955" s="112"/>
      <c r="O1955" s="112"/>
      <c r="P1955" s="112"/>
      <c r="Q1955" s="112"/>
      <c r="R1955" s="112"/>
      <c r="S1955" s="112"/>
      <c r="T1955" s="112"/>
      <c r="U1955" s="112"/>
      <c r="V1955" s="112"/>
      <c r="W1955" s="112"/>
      <c r="X1955" s="112"/>
      <c r="Y1955" s="112"/>
      <c r="Z1955" s="112"/>
      <c r="AA1955" s="112"/>
      <c r="AB1955" s="112"/>
      <c r="AC1955" s="112"/>
      <c r="AD1955" s="112"/>
      <c r="AE1955" s="93"/>
      <c r="AI1955">
        <f t="shared" si="749"/>
        <v>0</v>
      </c>
      <c r="AJ1955">
        <f t="shared" si="750"/>
        <v>0</v>
      </c>
      <c r="AK1955">
        <f t="shared" si="751"/>
        <v>0</v>
      </c>
      <c r="AL1955">
        <f t="shared" si="752"/>
        <v>0</v>
      </c>
      <c r="AM1955">
        <f t="shared" si="753"/>
        <v>0</v>
      </c>
      <c r="AN1955">
        <f t="shared" si="754"/>
        <v>0</v>
      </c>
      <c r="AO1955">
        <f t="shared" si="755"/>
        <v>0</v>
      </c>
      <c r="AP1955">
        <f t="shared" si="756"/>
        <v>0</v>
      </c>
      <c r="AQ1955">
        <f t="shared" si="757"/>
        <v>0</v>
      </c>
      <c r="AR1955">
        <f t="shared" si="758"/>
        <v>0</v>
      </c>
      <c r="AS1955">
        <f t="shared" si="759"/>
        <v>0</v>
      </c>
      <c r="AT1955">
        <f t="shared" si="760"/>
        <v>0</v>
      </c>
      <c r="AU1955">
        <f t="shared" si="761"/>
        <v>0</v>
      </c>
      <c r="AV1955">
        <f t="shared" si="762"/>
        <v>0</v>
      </c>
      <c r="AW1955">
        <f t="shared" si="763"/>
        <v>0</v>
      </c>
      <c r="AX1955">
        <f t="shared" si="764"/>
        <v>0</v>
      </c>
      <c r="AY1955">
        <f t="shared" si="765"/>
        <v>0</v>
      </c>
      <c r="AZ1955">
        <f t="shared" si="766"/>
        <v>0</v>
      </c>
      <c r="BA1955">
        <f t="shared" si="767"/>
        <v>0</v>
      </c>
      <c r="BB1955">
        <f t="shared" si="768"/>
        <v>0</v>
      </c>
      <c r="BC1955">
        <f t="shared" si="769"/>
        <v>0</v>
      </c>
      <c r="BD1955">
        <f t="shared" si="770"/>
        <v>0</v>
      </c>
      <c r="BE1955">
        <f t="shared" si="771"/>
        <v>0</v>
      </c>
      <c r="BF1955">
        <f t="shared" si="772"/>
        <v>0</v>
      </c>
    </row>
    <row r="1956" spans="1:58" ht="15" customHeight="1">
      <c r="A1956" s="405"/>
      <c r="B1956" s="6"/>
      <c r="C1956" s="421" t="s">
        <v>6952</v>
      </c>
      <c r="D1956" s="668" t="str">
        <f t="shared" si="773"/>
        <v/>
      </c>
      <c r="E1956" s="669"/>
      <c r="F1956" s="670"/>
      <c r="G1956" s="763" t="str">
        <f t="shared" si="774"/>
        <v/>
      </c>
      <c r="H1956" s="669"/>
      <c r="I1956" s="669"/>
      <c r="J1956" s="669"/>
      <c r="K1956" s="669"/>
      <c r="L1956" s="670"/>
      <c r="M1956" s="112"/>
      <c r="N1956" s="112"/>
      <c r="O1956" s="112"/>
      <c r="P1956" s="112"/>
      <c r="Q1956" s="112"/>
      <c r="R1956" s="112"/>
      <c r="S1956" s="112"/>
      <c r="T1956" s="112"/>
      <c r="U1956" s="112"/>
      <c r="V1956" s="112"/>
      <c r="W1956" s="112"/>
      <c r="X1956" s="112"/>
      <c r="Y1956" s="112"/>
      <c r="Z1956" s="112"/>
      <c r="AA1956" s="112"/>
      <c r="AB1956" s="112"/>
      <c r="AC1956" s="112"/>
      <c r="AD1956" s="112"/>
      <c r="AE1956" s="93"/>
      <c r="AI1956">
        <f t="shared" si="749"/>
        <v>0</v>
      </c>
      <c r="AJ1956">
        <f t="shared" si="750"/>
        <v>0</v>
      </c>
      <c r="AK1956">
        <f t="shared" si="751"/>
        <v>0</v>
      </c>
      <c r="AL1956">
        <f t="shared" si="752"/>
        <v>0</v>
      </c>
      <c r="AM1956">
        <f t="shared" si="753"/>
        <v>0</v>
      </c>
      <c r="AN1956">
        <f t="shared" si="754"/>
        <v>0</v>
      </c>
      <c r="AO1956">
        <f t="shared" si="755"/>
        <v>0</v>
      </c>
      <c r="AP1956">
        <f t="shared" si="756"/>
        <v>0</v>
      </c>
      <c r="AQ1956">
        <f t="shared" si="757"/>
        <v>0</v>
      </c>
      <c r="AR1956">
        <f t="shared" si="758"/>
        <v>0</v>
      </c>
      <c r="AS1956">
        <f t="shared" si="759"/>
        <v>0</v>
      </c>
      <c r="AT1956">
        <f t="shared" si="760"/>
        <v>0</v>
      </c>
      <c r="AU1956">
        <f t="shared" si="761"/>
        <v>0</v>
      </c>
      <c r="AV1956">
        <f t="shared" si="762"/>
        <v>0</v>
      </c>
      <c r="AW1956">
        <f t="shared" si="763"/>
        <v>0</v>
      </c>
      <c r="AX1956">
        <f t="shared" si="764"/>
        <v>0</v>
      </c>
      <c r="AY1956">
        <f t="shared" si="765"/>
        <v>0</v>
      </c>
      <c r="AZ1956">
        <f t="shared" si="766"/>
        <v>0</v>
      </c>
      <c r="BA1956">
        <f t="shared" si="767"/>
        <v>0</v>
      </c>
      <c r="BB1956">
        <f t="shared" si="768"/>
        <v>0</v>
      </c>
      <c r="BC1956">
        <f t="shared" si="769"/>
        <v>0</v>
      </c>
      <c r="BD1956">
        <f t="shared" si="770"/>
        <v>0</v>
      </c>
      <c r="BE1956">
        <f t="shared" si="771"/>
        <v>0</v>
      </c>
      <c r="BF1956">
        <f t="shared" si="772"/>
        <v>0</v>
      </c>
    </row>
    <row r="1957" spans="1:58" ht="15" customHeight="1">
      <c r="A1957" s="405"/>
      <c r="B1957" s="6"/>
      <c r="C1957" s="421" t="s">
        <v>6953</v>
      </c>
      <c r="D1957" s="668" t="str">
        <f t="shared" si="773"/>
        <v/>
      </c>
      <c r="E1957" s="669"/>
      <c r="F1957" s="670"/>
      <c r="G1957" s="763" t="str">
        <f t="shared" si="774"/>
        <v/>
      </c>
      <c r="H1957" s="669"/>
      <c r="I1957" s="669"/>
      <c r="J1957" s="669"/>
      <c r="K1957" s="669"/>
      <c r="L1957" s="670"/>
      <c r="M1957" s="112"/>
      <c r="N1957" s="112"/>
      <c r="O1957" s="112"/>
      <c r="P1957" s="112"/>
      <c r="Q1957" s="112"/>
      <c r="R1957" s="112"/>
      <c r="S1957" s="112"/>
      <c r="T1957" s="112"/>
      <c r="U1957" s="112"/>
      <c r="V1957" s="112"/>
      <c r="W1957" s="112"/>
      <c r="X1957" s="112"/>
      <c r="Y1957" s="112"/>
      <c r="Z1957" s="112"/>
      <c r="AA1957" s="112"/>
      <c r="AB1957" s="112"/>
      <c r="AC1957" s="112"/>
      <c r="AD1957" s="112"/>
      <c r="AE1957" s="93"/>
      <c r="AI1957">
        <f t="shared" si="749"/>
        <v>0</v>
      </c>
      <c r="AJ1957">
        <f t="shared" si="750"/>
        <v>0</v>
      </c>
      <c r="AK1957">
        <f t="shared" si="751"/>
        <v>0</v>
      </c>
      <c r="AL1957">
        <f t="shared" si="752"/>
        <v>0</v>
      </c>
      <c r="AM1957">
        <f t="shared" si="753"/>
        <v>0</v>
      </c>
      <c r="AN1957">
        <f t="shared" si="754"/>
        <v>0</v>
      </c>
      <c r="AO1957">
        <f t="shared" si="755"/>
        <v>0</v>
      </c>
      <c r="AP1957">
        <f t="shared" si="756"/>
        <v>0</v>
      </c>
      <c r="AQ1957">
        <f t="shared" si="757"/>
        <v>0</v>
      </c>
      <c r="AR1957">
        <f t="shared" si="758"/>
        <v>0</v>
      </c>
      <c r="AS1957">
        <f t="shared" si="759"/>
        <v>0</v>
      </c>
      <c r="AT1957">
        <f t="shared" si="760"/>
        <v>0</v>
      </c>
      <c r="AU1957">
        <f t="shared" si="761"/>
        <v>0</v>
      </c>
      <c r="AV1957">
        <f t="shared" si="762"/>
        <v>0</v>
      </c>
      <c r="AW1957">
        <f t="shared" si="763"/>
        <v>0</v>
      </c>
      <c r="AX1957">
        <f t="shared" si="764"/>
        <v>0</v>
      </c>
      <c r="AY1957">
        <f t="shared" si="765"/>
        <v>0</v>
      </c>
      <c r="AZ1957">
        <f t="shared" si="766"/>
        <v>0</v>
      </c>
      <c r="BA1957">
        <f t="shared" si="767"/>
        <v>0</v>
      </c>
      <c r="BB1957">
        <f t="shared" si="768"/>
        <v>0</v>
      </c>
      <c r="BC1957">
        <f t="shared" si="769"/>
        <v>0</v>
      </c>
      <c r="BD1957">
        <f t="shared" si="770"/>
        <v>0</v>
      </c>
      <c r="BE1957">
        <f t="shared" si="771"/>
        <v>0</v>
      </c>
      <c r="BF1957">
        <f t="shared" si="772"/>
        <v>0</v>
      </c>
    </row>
    <row r="1958" spans="1:58" ht="15" customHeight="1">
      <c r="A1958" s="405"/>
      <c r="B1958" s="6"/>
      <c r="C1958" s="421" t="s">
        <v>6954</v>
      </c>
      <c r="D1958" s="668" t="str">
        <f t="shared" si="773"/>
        <v/>
      </c>
      <c r="E1958" s="669"/>
      <c r="F1958" s="670"/>
      <c r="G1958" s="763" t="str">
        <f t="shared" si="774"/>
        <v/>
      </c>
      <c r="H1958" s="669"/>
      <c r="I1958" s="669"/>
      <c r="J1958" s="669"/>
      <c r="K1958" s="669"/>
      <c r="L1958" s="670"/>
      <c r="M1958" s="112"/>
      <c r="N1958" s="112"/>
      <c r="O1958" s="112"/>
      <c r="P1958" s="112"/>
      <c r="Q1958" s="112"/>
      <c r="R1958" s="112"/>
      <c r="S1958" s="112"/>
      <c r="T1958" s="112"/>
      <c r="U1958" s="112"/>
      <c r="V1958" s="112"/>
      <c r="W1958" s="112"/>
      <c r="X1958" s="112"/>
      <c r="Y1958" s="112"/>
      <c r="Z1958" s="112"/>
      <c r="AA1958" s="112"/>
      <c r="AB1958" s="112"/>
      <c r="AC1958" s="112"/>
      <c r="AD1958" s="112"/>
      <c r="AE1958" s="93"/>
      <c r="AI1958">
        <f t="shared" si="749"/>
        <v>0</v>
      </c>
      <c r="AJ1958">
        <f t="shared" si="750"/>
        <v>0</v>
      </c>
      <c r="AK1958">
        <f t="shared" si="751"/>
        <v>0</v>
      </c>
      <c r="AL1958">
        <f t="shared" si="752"/>
        <v>0</v>
      </c>
      <c r="AM1958">
        <f t="shared" si="753"/>
        <v>0</v>
      </c>
      <c r="AN1958">
        <f t="shared" si="754"/>
        <v>0</v>
      </c>
      <c r="AO1958">
        <f t="shared" si="755"/>
        <v>0</v>
      </c>
      <c r="AP1958">
        <f t="shared" si="756"/>
        <v>0</v>
      </c>
      <c r="AQ1958">
        <f t="shared" si="757"/>
        <v>0</v>
      </c>
      <c r="AR1958">
        <f t="shared" si="758"/>
        <v>0</v>
      </c>
      <c r="AS1958">
        <f t="shared" si="759"/>
        <v>0</v>
      </c>
      <c r="AT1958">
        <f t="shared" si="760"/>
        <v>0</v>
      </c>
      <c r="AU1958">
        <f t="shared" si="761"/>
        <v>0</v>
      </c>
      <c r="AV1958">
        <f t="shared" si="762"/>
        <v>0</v>
      </c>
      <c r="AW1958">
        <f t="shared" si="763"/>
        <v>0</v>
      </c>
      <c r="AX1958">
        <f t="shared" si="764"/>
        <v>0</v>
      </c>
      <c r="AY1958">
        <f t="shared" si="765"/>
        <v>0</v>
      </c>
      <c r="AZ1958">
        <f t="shared" si="766"/>
        <v>0</v>
      </c>
      <c r="BA1958">
        <f t="shared" si="767"/>
        <v>0</v>
      </c>
      <c r="BB1958">
        <f t="shared" si="768"/>
        <v>0</v>
      </c>
      <c r="BC1958">
        <f t="shared" si="769"/>
        <v>0</v>
      </c>
      <c r="BD1958">
        <f t="shared" si="770"/>
        <v>0</v>
      </c>
      <c r="BE1958">
        <f t="shared" si="771"/>
        <v>0</v>
      </c>
      <c r="BF1958">
        <f t="shared" si="772"/>
        <v>0</v>
      </c>
    </row>
    <row r="1959" spans="1:58" ht="15" customHeight="1">
      <c r="A1959" s="405"/>
      <c r="B1959" s="6"/>
      <c r="C1959" s="421" t="s">
        <v>6955</v>
      </c>
      <c r="D1959" s="668" t="str">
        <f t="shared" si="773"/>
        <v/>
      </c>
      <c r="E1959" s="669"/>
      <c r="F1959" s="670"/>
      <c r="G1959" s="763" t="str">
        <f t="shared" si="774"/>
        <v/>
      </c>
      <c r="H1959" s="669"/>
      <c r="I1959" s="669"/>
      <c r="J1959" s="669"/>
      <c r="K1959" s="669"/>
      <c r="L1959" s="670"/>
      <c r="M1959" s="112"/>
      <c r="N1959" s="112"/>
      <c r="O1959" s="112"/>
      <c r="P1959" s="112"/>
      <c r="Q1959" s="112"/>
      <c r="R1959" s="112"/>
      <c r="S1959" s="112"/>
      <c r="T1959" s="112"/>
      <c r="U1959" s="112"/>
      <c r="V1959" s="112"/>
      <c r="W1959" s="112"/>
      <c r="X1959" s="112"/>
      <c r="Y1959" s="112"/>
      <c r="Z1959" s="112"/>
      <c r="AA1959" s="112"/>
      <c r="AB1959" s="112"/>
      <c r="AC1959" s="112"/>
      <c r="AD1959" s="112"/>
      <c r="AE1959" s="93"/>
      <c r="AI1959">
        <f t="shared" si="749"/>
        <v>0</v>
      </c>
      <c r="AJ1959">
        <f t="shared" si="750"/>
        <v>0</v>
      </c>
      <c r="AK1959">
        <f t="shared" si="751"/>
        <v>0</v>
      </c>
      <c r="AL1959">
        <f t="shared" si="752"/>
        <v>0</v>
      </c>
      <c r="AM1959">
        <f t="shared" si="753"/>
        <v>0</v>
      </c>
      <c r="AN1959">
        <f t="shared" si="754"/>
        <v>0</v>
      </c>
      <c r="AO1959">
        <f t="shared" si="755"/>
        <v>0</v>
      </c>
      <c r="AP1959">
        <f t="shared" si="756"/>
        <v>0</v>
      </c>
      <c r="AQ1959">
        <f t="shared" si="757"/>
        <v>0</v>
      </c>
      <c r="AR1959">
        <f t="shared" si="758"/>
        <v>0</v>
      </c>
      <c r="AS1959">
        <f t="shared" si="759"/>
        <v>0</v>
      </c>
      <c r="AT1959">
        <f t="shared" si="760"/>
        <v>0</v>
      </c>
      <c r="AU1959">
        <f t="shared" si="761"/>
        <v>0</v>
      </c>
      <c r="AV1959">
        <f t="shared" si="762"/>
        <v>0</v>
      </c>
      <c r="AW1959">
        <f t="shared" si="763"/>
        <v>0</v>
      </c>
      <c r="AX1959">
        <f t="shared" si="764"/>
        <v>0</v>
      </c>
      <c r="AY1959">
        <f t="shared" si="765"/>
        <v>0</v>
      </c>
      <c r="AZ1959">
        <f t="shared" si="766"/>
        <v>0</v>
      </c>
      <c r="BA1959">
        <f t="shared" si="767"/>
        <v>0</v>
      </c>
      <c r="BB1959">
        <f t="shared" si="768"/>
        <v>0</v>
      </c>
      <c r="BC1959">
        <f t="shared" si="769"/>
        <v>0</v>
      </c>
      <c r="BD1959">
        <f t="shared" si="770"/>
        <v>0</v>
      </c>
      <c r="BE1959">
        <f t="shared" si="771"/>
        <v>0</v>
      </c>
      <c r="BF1959">
        <f t="shared" si="772"/>
        <v>0</v>
      </c>
    </row>
    <row r="1960" spans="1:58" ht="15" customHeight="1">
      <c r="A1960" s="405"/>
      <c r="B1960" s="6"/>
      <c r="C1960" s="421" t="s">
        <v>6956</v>
      </c>
      <c r="D1960" s="668" t="str">
        <f t="shared" si="773"/>
        <v/>
      </c>
      <c r="E1960" s="669"/>
      <c r="F1960" s="670"/>
      <c r="G1960" s="763" t="str">
        <f t="shared" si="774"/>
        <v/>
      </c>
      <c r="H1960" s="669"/>
      <c r="I1960" s="669"/>
      <c r="J1960" s="669"/>
      <c r="K1960" s="669"/>
      <c r="L1960" s="670"/>
      <c r="M1960" s="112"/>
      <c r="N1960" s="112"/>
      <c r="O1960" s="112"/>
      <c r="P1960" s="112"/>
      <c r="Q1960" s="112"/>
      <c r="R1960" s="112"/>
      <c r="S1960" s="112"/>
      <c r="T1960" s="112"/>
      <c r="U1960" s="112"/>
      <c r="V1960" s="112"/>
      <c r="W1960" s="112"/>
      <c r="X1960" s="112"/>
      <c r="Y1960" s="112"/>
      <c r="Z1960" s="112"/>
      <c r="AA1960" s="112"/>
      <c r="AB1960" s="112"/>
      <c r="AC1960" s="112"/>
      <c r="AD1960" s="112"/>
      <c r="AE1960" s="93"/>
      <c r="AI1960">
        <f t="shared" si="749"/>
        <v>0</v>
      </c>
      <c r="AJ1960">
        <f t="shared" si="750"/>
        <v>0</v>
      </c>
      <c r="AK1960">
        <f t="shared" si="751"/>
        <v>0</v>
      </c>
      <c r="AL1960">
        <f t="shared" si="752"/>
        <v>0</v>
      </c>
      <c r="AM1960">
        <f t="shared" si="753"/>
        <v>0</v>
      </c>
      <c r="AN1960">
        <f t="shared" si="754"/>
        <v>0</v>
      </c>
      <c r="AO1960">
        <f t="shared" si="755"/>
        <v>0</v>
      </c>
      <c r="AP1960">
        <f t="shared" si="756"/>
        <v>0</v>
      </c>
      <c r="AQ1960">
        <f t="shared" si="757"/>
        <v>0</v>
      </c>
      <c r="AR1960">
        <f t="shared" si="758"/>
        <v>0</v>
      </c>
      <c r="AS1960">
        <f t="shared" si="759"/>
        <v>0</v>
      </c>
      <c r="AT1960">
        <f t="shared" si="760"/>
        <v>0</v>
      </c>
      <c r="AU1960">
        <f t="shared" si="761"/>
        <v>0</v>
      </c>
      <c r="AV1960">
        <f t="shared" si="762"/>
        <v>0</v>
      </c>
      <c r="AW1960">
        <f t="shared" si="763"/>
        <v>0</v>
      </c>
      <c r="AX1960">
        <f t="shared" si="764"/>
        <v>0</v>
      </c>
      <c r="AY1960">
        <f t="shared" si="765"/>
        <v>0</v>
      </c>
      <c r="AZ1960">
        <f t="shared" si="766"/>
        <v>0</v>
      </c>
      <c r="BA1960">
        <f t="shared" si="767"/>
        <v>0</v>
      </c>
      <c r="BB1960">
        <f t="shared" si="768"/>
        <v>0</v>
      </c>
      <c r="BC1960">
        <f t="shared" si="769"/>
        <v>0</v>
      </c>
      <c r="BD1960">
        <f t="shared" si="770"/>
        <v>0</v>
      </c>
      <c r="BE1960">
        <f t="shared" si="771"/>
        <v>0</v>
      </c>
      <c r="BF1960">
        <f t="shared" si="772"/>
        <v>0</v>
      </c>
    </row>
    <row r="1961" spans="1:58" ht="15" customHeight="1">
      <c r="A1961" s="405"/>
      <c r="B1961" s="6"/>
      <c r="C1961" s="421" t="s">
        <v>6957</v>
      </c>
      <c r="D1961" s="668" t="str">
        <f t="shared" si="773"/>
        <v/>
      </c>
      <c r="E1961" s="669"/>
      <c r="F1961" s="670"/>
      <c r="G1961" s="763" t="str">
        <f t="shared" si="774"/>
        <v/>
      </c>
      <c r="H1961" s="669"/>
      <c r="I1961" s="669"/>
      <c r="J1961" s="669"/>
      <c r="K1961" s="669"/>
      <c r="L1961" s="670"/>
      <c r="M1961" s="112"/>
      <c r="N1961" s="112"/>
      <c r="O1961" s="112"/>
      <c r="P1961" s="112"/>
      <c r="Q1961" s="112"/>
      <c r="R1961" s="112"/>
      <c r="S1961" s="112"/>
      <c r="T1961" s="112"/>
      <c r="U1961" s="112"/>
      <c r="V1961" s="112"/>
      <c r="W1961" s="112"/>
      <c r="X1961" s="112"/>
      <c r="Y1961" s="112"/>
      <c r="Z1961" s="112"/>
      <c r="AA1961" s="112"/>
      <c r="AB1961" s="112"/>
      <c r="AC1961" s="112"/>
      <c r="AD1961" s="112"/>
      <c r="AE1961" s="93"/>
      <c r="AI1961">
        <f t="shared" si="749"/>
        <v>0</v>
      </c>
      <c r="AJ1961">
        <f t="shared" si="750"/>
        <v>0</v>
      </c>
      <c r="AK1961">
        <f t="shared" si="751"/>
        <v>0</v>
      </c>
      <c r="AL1961">
        <f t="shared" si="752"/>
        <v>0</v>
      </c>
      <c r="AM1961">
        <f t="shared" si="753"/>
        <v>0</v>
      </c>
      <c r="AN1961">
        <f t="shared" si="754"/>
        <v>0</v>
      </c>
      <c r="AO1961">
        <f t="shared" si="755"/>
        <v>0</v>
      </c>
      <c r="AP1961">
        <f t="shared" si="756"/>
        <v>0</v>
      </c>
      <c r="AQ1961">
        <f t="shared" si="757"/>
        <v>0</v>
      </c>
      <c r="AR1961">
        <f t="shared" si="758"/>
        <v>0</v>
      </c>
      <c r="AS1961">
        <f t="shared" si="759"/>
        <v>0</v>
      </c>
      <c r="AT1961">
        <f t="shared" si="760"/>
        <v>0</v>
      </c>
      <c r="AU1961">
        <f t="shared" si="761"/>
        <v>0</v>
      </c>
      <c r="AV1961">
        <f t="shared" si="762"/>
        <v>0</v>
      </c>
      <c r="AW1961">
        <f t="shared" si="763"/>
        <v>0</v>
      </c>
      <c r="AX1961">
        <f t="shared" si="764"/>
        <v>0</v>
      </c>
      <c r="AY1961">
        <f t="shared" si="765"/>
        <v>0</v>
      </c>
      <c r="AZ1961">
        <f t="shared" si="766"/>
        <v>0</v>
      </c>
      <c r="BA1961">
        <f t="shared" si="767"/>
        <v>0</v>
      </c>
      <c r="BB1961">
        <f t="shared" si="768"/>
        <v>0</v>
      </c>
      <c r="BC1961">
        <f t="shared" si="769"/>
        <v>0</v>
      </c>
      <c r="BD1961">
        <f t="shared" si="770"/>
        <v>0</v>
      </c>
      <c r="BE1961">
        <f t="shared" si="771"/>
        <v>0</v>
      </c>
      <c r="BF1961">
        <f t="shared" si="772"/>
        <v>0</v>
      </c>
    </row>
    <row r="1962" spans="1:58" ht="15" customHeight="1">
      <c r="A1962" s="405"/>
      <c r="B1962" s="6"/>
      <c r="C1962" s="421" t="s">
        <v>6958</v>
      </c>
      <c r="D1962" s="668" t="str">
        <f t="shared" si="773"/>
        <v/>
      </c>
      <c r="E1962" s="669"/>
      <c r="F1962" s="670"/>
      <c r="G1962" s="763" t="str">
        <f t="shared" si="774"/>
        <v/>
      </c>
      <c r="H1962" s="669"/>
      <c r="I1962" s="669"/>
      <c r="J1962" s="669"/>
      <c r="K1962" s="669"/>
      <c r="L1962" s="670"/>
      <c r="M1962" s="112"/>
      <c r="N1962" s="112"/>
      <c r="O1962" s="112"/>
      <c r="P1962" s="112"/>
      <c r="Q1962" s="112"/>
      <c r="R1962" s="112"/>
      <c r="S1962" s="112"/>
      <c r="T1962" s="112"/>
      <c r="U1962" s="112"/>
      <c r="V1962" s="112"/>
      <c r="W1962" s="112"/>
      <c r="X1962" s="112"/>
      <c r="Y1962" s="112"/>
      <c r="Z1962" s="112"/>
      <c r="AA1962" s="112"/>
      <c r="AB1962" s="112"/>
      <c r="AC1962" s="112"/>
      <c r="AD1962" s="112"/>
      <c r="AE1962" s="93"/>
      <c r="AI1962">
        <f t="shared" si="749"/>
        <v>0</v>
      </c>
      <c r="AJ1962">
        <f t="shared" si="750"/>
        <v>0</v>
      </c>
      <c r="AK1962">
        <f t="shared" si="751"/>
        <v>0</v>
      </c>
      <c r="AL1962">
        <f t="shared" si="752"/>
        <v>0</v>
      </c>
      <c r="AM1962">
        <f t="shared" si="753"/>
        <v>0</v>
      </c>
      <c r="AN1962">
        <f t="shared" si="754"/>
        <v>0</v>
      </c>
      <c r="AO1962">
        <f t="shared" si="755"/>
        <v>0</v>
      </c>
      <c r="AP1962">
        <f t="shared" si="756"/>
        <v>0</v>
      </c>
      <c r="AQ1962">
        <f t="shared" si="757"/>
        <v>0</v>
      </c>
      <c r="AR1962">
        <f t="shared" si="758"/>
        <v>0</v>
      </c>
      <c r="AS1962">
        <f t="shared" si="759"/>
        <v>0</v>
      </c>
      <c r="AT1962">
        <f t="shared" si="760"/>
        <v>0</v>
      </c>
      <c r="AU1962">
        <f t="shared" si="761"/>
        <v>0</v>
      </c>
      <c r="AV1962">
        <f t="shared" si="762"/>
        <v>0</v>
      </c>
      <c r="AW1962">
        <f t="shared" si="763"/>
        <v>0</v>
      </c>
      <c r="AX1962">
        <f t="shared" si="764"/>
        <v>0</v>
      </c>
      <c r="AY1962">
        <f t="shared" si="765"/>
        <v>0</v>
      </c>
      <c r="AZ1962">
        <f t="shared" si="766"/>
        <v>0</v>
      </c>
      <c r="BA1962">
        <f t="shared" si="767"/>
        <v>0</v>
      </c>
      <c r="BB1962">
        <f t="shared" si="768"/>
        <v>0</v>
      </c>
      <c r="BC1962">
        <f t="shared" si="769"/>
        <v>0</v>
      </c>
      <c r="BD1962">
        <f t="shared" si="770"/>
        <v>0</v>
      </c>
      <c r="BE1962">
        <f t="shared" si="771"/>
        <v>0</v>
      </c>
      <c r="BF1962">
        <f t="shared" si="772"/>
        <v>0</v>
      </c>
    </row>
    <row r="1963" spans="1:58" ht="15" customHeight="1">
      <c r="A1963" s="405"/>
      <c r="B1963" s="6"/>
      <c r="C1963" s="421" t="s">
        <v>6959</v>
      </c>
      <c r="D1963" s="668" t="str">
        <f t="shared" si="773"/>
        <v/>
      </c>
      <c r="E1963" s="669"/>
      <c r="F1963" s="670"/>
      <c r="G1963" s="763" t="str">
        <f t="shared" si="774"/>
        <v/>
      </c>
      <c r="H1963" s="669"/>
      <c r="I1963" s="669"/>
      <c r="J1963" s="669"/>
      <c r="K1963" s="669"/>
      <c r="L1963" s="670"/>
      <c r="M1963" s="112"/>
      <c r="N1963" s="112"/>
      <c r="O1963" s="112"/>
      <c r="P1963" s="112"/>
      <c r="Q1963" s="112"/>
      <c r="R1963" s="112"/>
      <c r="S1963" s="112"/>
      <c r="T1963" s="112"/>
      <c r="U1963" s="112"/>
      <c r="V1963" s="112"/>
      <c r="W1963" s="112"/>
      <c r="X1963" s="112"/>
      <c r="Y1963" s="112"/>
      <c r="Z1963" s="112"/>
      <c r="AA1963" s="112"/>
      <c r="AB1963" s="112"/>
      <c r="AC1963" s="112"/>
      <c r="AD1963" s="112"/>
      <c r="AE1963" s="93"/>
      <c r="AI1963">
        <f t="shared" si="749"/>
        <v>0</v>
      </c>
      <c r="AJ1963">
        <f t="shared" si="750"/>
        <v>0</v>
      </c>
      <c r="AK1963">
        <f t="shared" si="751"/>
        <v>0</v>
      </c>
      <c r="AL1963">
        <f t="shared" si="752"/>
        <v>0</v>
      </c>
      <c r="AM1963">
        <f t="shared" si="753"/>
        <v>0</v>
      </c>
      <c r="AN1963">
        <f t="shared" si="754"/>
        <v>0</v>
      </c>
      <c r="AO1963">
        <f t="shared" si="755"/>
        <v>0</v>
      </c>
      <c r="AP1963">
        <f t="shared" si="756"/>
        <v>0</v>
      </c>
      <c r="AQ1963">
        <f t="shared" si="757"/>
        <v>0</v>
      </c>
      <c r="AR1963">
        <f t="shared" si="758"/>
        <v>0</v>
      </c>
      <c r="AS1963">
        <f t="shared" si="759"/>
        <v>0</v>
      </c>
      <c r="AT1963">
        <f t="shared" si="760"/>
        <v>0</v>
      </c>
      <c r="AU1963">
        <f t="shared" si="761"/>
        <v>0</v>
      </c>
      <c r="AV1963">
        <f t="shared" si="762"/>
        <v>0</v>
      </c>
      <c r="AW1963">
        <f t="shared" si="763"/>
        <v>0</v>
      </c>
      <c r="AX1963">
        <f t="shared" si="764"/>
        <v>0</v>
      </c>
      <c r="AY1963">
        <f t="shared" si="765"/>
        <v>0</v>
      </c>
      <c r="AZ1963">
        <f t="shared" si="766"/>
        <v>0</v>
      </c>
      <c r="BA1963">
        <f t="shared" si="767"/>
        <v>0</v>
      </c>
      <c r="BB1963">
        <f t="shared" si="768"/>
        <v>0</v>
      </c>
      <c r="BC1963">
        <f t="shared" si="769"/>
        <v>0</v>
      </c>
      <c r="BD1963">
        <f t="shared" si="770"/>
        <v>0</v>
      </c>
      <c r="BE1963">
        <f t="shared" si="771"/>
        <v>0</v>
      </c>
      <c r="BF1963">
        <f t="shared" si="772"/>
        <v>0</v>
      </c>
    </row>
    <row r="1964" spans="1:58" ht="15" customHeight="1">
      <c r="A1964" s="405"/>
      <c r="B1964" s="6"/>
      <c r="C1964" s="421" t="s">
        <v>6960</v>
      </c>
      <c r="D1964" s="668" t="str">
        <f t="shared" si="773"/>
        <v/>
      </c>
      <c r="E1964" s="669"/>
      <c r="F1964" s="670"/>
      <c r="G1964" s="763" t="str">
        <f t="shared" si="774"/>
        <v/>
      </c>
      <c r="H1964" s="669"/>
      <c r="I1964" s="669"/>
      <c r="J1964" s="669"/>
      <c r="K1964" s="669"/>
      <c r="L1964" s="670"/>
      <c r="M1964" s="112"/>
      <c r="N1964" s="112"/>
      <c r="O1964" s="112"/>
      <c r="P1964" s="112"/>
      <c r="Q1964" s="112"/>
      <c r="R1964" s="112"/>
      <c r="S1964" s="112"/>
      <c r="T1964" s="112"/>
      <c r="U1964" s="112"/>
      <c r="V1964" s="112"/>
      <c r="W1964" s="112"/>
      <c r="X1964" s="112"/>
      <c r="Y1964" s="112"/>
      <c r="Z1964" s="112"/>
      <c r="AA1964" s="112"/>
      <c r="AB1964" s="112"/>
      <c r="AC1964" s="112"/>
      <c r="AD1964" s="112"/>
      <c r="AE1964" s="93"/>
      <c r="AI1964">
        <f t="shared" si="749"/>
        <v>0</v>
      </c>
      <c r="AJ1964">
        <f t="shared" si="750"/>
        <v>0</v>
      </c>
      <c r="AK1964">
        <f t="shared" si="751"/>
        <v>0</v>
      </c>
      <c r="AL1964">
        <f t="shared" si="752"/>
        <v>0</v>
      </c>
      <c r="AM1964">
        <f t="shared" si="753"/>
        <v>0</v>
      </c>
      <c r="AN1964">
        <f t="shared" si="754"/>
        <v>0</v>
      </c>
      <c r="AO1964">
        <f t="shared" si="755"/>
        <v>0</v>
      </c>
      <c r="AP1964">
        <f t="shared" si="756"/>
        <v>0</v>
      </c>
      <c r="AQ1964">
        <f t="shared" si="757"/>
        <v>0</v>
      </c>
      <c r="AR1964">
        <f t="shared" si="758"/>
        <v>0</v>
      </c>
      <c r="AS1964">
        <f t="shared" si="759"/>
        <v>0</v>
      </c>
      <c r="AT1964">
        <f t="shared" si="760"/>
        <v>0</v>
      </c>
      <c r="AU1964">
        <f t="shared" si="761"/>
        <v>0</v>
      </c>
      <c r="AV1964">
        <f t="shared" si="762"/>
        <v>0</v>
      </c>
      <c r="AW1964">
        <f t="shared" si="763"/>
        <v>0</v>
      </c>
      <c r="AX1964">
        <f t="shared" si="764"/>
        <v>0</v>
      </c>
      <c r="AY1964">
        <f t="shared" si="765"/>
        <v>0</v>
      </c>
      <c r="AZ1964">
        <f t="shared" si="766"/>
        <v>0</v>
      </c>
      <c r="BA1964">
        <f t="shared" si="767"/>
        <v>0</v>
      </c>
      <c r="BB1964">
        <f t="shared" si="768"/>
        <v>0</v>
      </c>
      <c r="BC1964">
        <f t="shared" si="769"/>
        <v>0</v>
      </c>
      <c r="BD1964">
        <f t="shared" si="770"/>
        <v>0</v>
      </c>
      <c r="BE1964">
        <f t="shared" si="771"/>
        <v>0</v>
      </c>
      <c r="BF1964">
        <f t="shared" si="772"/>
        <v>0</v>
      </c>
    </row>
    <row r="1965" spans="1:58" ht="15" customHeight="1">
      <c r="A1965" s="405"/>
      <c r="B1965" s="6"/>
      <c r="C1965" s="421" t="s">
        <v>6961</v>
      </c>
      <c r="D1965" s="668" t="str">
        <f t="shared" si="773"/>
        <v/>
      </c>
      <c r="E1965" s="669"/>
      <c r="F1965" s="670"/>
      <c r="G1965" s="763" t="str">
        <f t="shared" si="774"/>
        <v/>
      </c>
      <c r="H1965" s="669"/>
      <c r="I1965" s="669"/>
      <c r="J1965" s="669"/>
      <c r="K1965" s="669"/>
      <c r="L1965" s="670"/>
      <c r="M1965" s="112"/>
      <c r="N1965" s="112"/>
      <c r="O1965" s="112"/>
      <c r="P1965" s="112"/>
      <c r="Q1965" s="112"/>
      <c r="R1965" s="112"/>
      <c r="S1965" s="112"/>
      <c r="T1965" s="112"/>
      <c r="U1965" s="112"/>
      <c r="V1965" s="112"/>
      <c r="W1965" s="112"/>
      <c r="X1965" s="112"/>
      <c r="Y1965" s="112"/>
      <c r="Z1965" s="112"/>
      <c r="AA1965" s="112"/>
      <c r="AB1965" s="112"/>
      <c r="AC1965" s="112"/>
      <c r="AD1965" s="112"/>
      <c r="AE1965" s="93"/>
      <c r="AI1965">
        <f t="shared" si="749"/>
        <v>0</v>
      </c>
      <c r="AJ1965">
        <f t="shared" si="750"/>
        <v>0</v>
      </c>
      <c r="AK1965">
        <f t="shared" si="751"/>
        <v>0</v>
      </c>
      <c r="AL1965">
        <f t="shared" si="752"/>
        <v>0</v>
      </c>
      <c r="AM1965">
        <f t="shared" si="753"/>
        <v>0</v>
      </c>
      <c r="AN1965">
        <f t="shared" si="754"/>
        <v>0</v>
      </c>
      <c r="AO1965">
        <f t="shared" si="755"/>
        <v>0</v>
      </c>
      <c r="AP1965">
        <f t="shared" si="756"/>
        <v>0</v>
      </c>
      <c r="AQ1965">
        <f t="shared" si="757"/>
        <v>0</v>
      </c>
      <c r="AR1965">
        <f t="shared" si="758"/>
        <v>0</v>
      </c>
      <c r="AS1965">
        <f t="shared" si="759"/>
        <v>0</v>
      </c>
      <c r="AT1965">
        <f t="shared" si="760"/>
        <v>0</v>
      </c>
      <c r="AU1965">
        <f t="shared" si="761"/>
        <v>0</v>
      </c>
      <c r="AV1965">
        <f t="shared" si="762"/>
        <v>0</v>
      </c>
      <c r="AW1965">
        <f t="shared" si="763"/>
        <v>0</v>
      </c>
      <c r="AX1965">
        <f t="shared" si="764"/>
        <v>0</v>
      </c>
      <c r="AY1965">
        <f t="shared" si="765"/>
        <v>0</v>
      </c>
      <c r="AZ1965">
        <f t="shared" si="766"/>
        <v>0</v>
      </c>
      <c r="BA1965">
        <f t="shared" si="767"/>
        <v>0</v>
      </c>
      <c r="BB1965">
        <f t="shared" si="768"/>
        <v>0</v>
      </c>
      <c r="BC1965">
        <f t="shared" si="769"/>
        <v>0</v>
      </c>
      <c r="BD1965">
        <f t="shared" si="770"/>
        <v>0</v>
      </c>
      <c r="BE1965">
        <f t="shared" si="771"/>
        <v>0</v>
      </c>
      <c r="BF1965">
        <f t="shared" si="772"/>
        <v>0</v>
      </c>
    </row>
    <row r="1966" spans="1:58" ht="15" customHeight="1">
      <c r="A1966" s="405"/>
      <c r="B1966" s="6"/>
      <c r="C1966" s="421" t="s">
        <v>6962</v>
      </c>
      <c r="D1966" s="668" t="str">
        <f t="shared" si="773"/>
        <v/>
      </c>
      <c r="E1966" s="669"/>
      <c r="F1966" s="670"/>
      <c r="G1966" s="763" t="str">
        <f t="shared" si="774"/>
        <v/>
      </c>
      <c r="H1966" s="669"/>
      <c r="I1966" s="669"/>
      <c r="J1966" s="669"/>
      <c r="K1966" s="669"/>
      <c r="L1966" s="670"/>
      <c r="M1966" s="112"/>
      <c r="N1966" s="112"/>
      <c r="O1966" s="112"/>
      <c r="P1966" s="112"/>
      <c r="Q1966" s="112"/>
      <c r="R1966" s="112"/>
      <c r="S1966" s="112"/>
      <c r="T1966" s="112"/>
      <c r="U1966" s="112"/>
      <c r="V1966" s="112"/>
      <c r="W1966" s="112"/>
      <c r="X1966" s="112"/>
      <c r="Y1966" s="112"/>
      <c r="Z1966" s="112"/>
      <c r="AA1966" s="112"/>
      <c r="AB1966" s="112"/>
      <c r="AC1966" s="112"/>
      <c r="AD1966" s="112"/>
      <c r="AE1966" s="93"/>
      <c r="AI1966">
        <f t="shared" si="749"/>
        <v>0</v>
      </c>
      <c r="AJ1966">
        <f t="shared" si="750"/>
        <v>0</v>
      </c>
      <c r="AK1966">
        <f t="shared" si="751"/>
        <v>0</v>
      </c>
      <c r="AL1966">
        <f t="shared" si="752"/>
        <v>0</v>
      </c>
      <c r="AM1966">
        <f t="shared" si="753"/>
        <v>0</v>
      </c>
      <c r="AN1966">
        <f t="shared" si="754"/>
        <v>0</v>
      </c>
      <c r="AO1966">
        <f t="shared" si="755"/>
        <v>0</v>
      </c>
      <c r="AP1966">
        <f t="shared" si="756"/>
        <v>0</v>
      </c>
      <c r="AQ1966">
        <f t="shared" si="757"/>
        <v>0</v>
      </c>
      <c r="AR1966">
        <f t="shared" si="758"/>
        <v>0</v>
      </c>
      <c r="AS1966">
        <f t="shared" si="759"/>
        <v>0</v>
      </c>
      <c r="AT1966">
        <f t="shared" si="760"/>
        <v>0</v>
      </c>
      <c r="AU1966">
        <f t="shared" si="761"/>
        <v>0</v>
      </c>
      <c r="AV1966">
        <f t="shared" si="762"/>
        <v>0</v>
      </c>
      <c r="AW1966">
        <f t="shared" si="763"/>
        <v>0</v>
      </c>
      <c r="AX1966">
        <f t="shared" si="764"/>
        <v>0</v>
      </c>
      <c r="AY1966">
        <f t="shared" si="765"/>
        <v>0</v>
      </c>
      <c r="AZ1966">
        <f t="shared" si="766"/>
        <v>0</v>
      </c>
      <c r="BA1966">
        <f t="shared" si="767"/>
        <v>0</v>
      </c>
      <c r="BB1966">
        <f t="shared" si="768"/>
        <v>0</v>
      </c>
      <c r="BC1966">
        <f t="shared" si="769"/>
        <v>0</v>
      </c>
      <c r="BD1966">
        <f t="shared" si="770"/>
        <v>0</v>
      </c>
      <c r="BE1966">
        <f t="shared" si="771"/>
        <v>0</v>
      </c>
      <c r="BF1966">
        <f t="shared" si="772"/>
        <v>0</v>
      </c>
    </row>
    <row r="1967" spans="1:58" ht="15" customHeight="1">
      <c r="A1967" s="405"/>
      <c r="B1967" s="6"/>
      <c r="C1967" s="421" t="s">
        <v>6963</v>
      </c>
      <c r="D1967" s="668" t="str">
        <f t="shared" si="773"/>
        <v/>
      </c>
      <c r="E1967" s="669"/>
      <c r="F1967" s="670"/>
      <c r="G1967" s="763" t="str">
        <f t="shared" si="774"/>
        <v/>
      </c>
      <c r="H1967" s="669"/>
      <c r="I1967" s="669"/>
      <c r="J1967" s="669"/>
      <c r="K1967" s="669"/>
      <c r="L1967" s="670"/>
      <c r="M1967" s="112"/>
      <c r="N1967" s="112"/>
      <c r="O1967" s="112"/>
      <c r="P1967" s="112"/>
      <c r="Q1967" s="112"/>
      <c r="R1967" s="112"/>
      <c r="S1967" s="112"/>
      <c r="T1967" s="112"/>
      <c r="U1967" s="112"/>
      <c r="V1967" s="112"/>
      <c r="W1967" s="112"/>
      <c r="X1967" s="112"/>
      <c r="Y1967" s="112"/>
      <c r="Z1967" s="112"/>
      <c r="AA1967" s="112"/>
      <c r="AB1967" s="112"/>
      <c r="AC1967" s="112"/>
      <c r="AD1967" s="112"/>
      <c r="AE1967" s="93"/>
      <c r="AI1967">
        <f t="shared" si="749"/>
        <v>0</v>
      </c>
      <c r="AJ1967">
        <f t="shared" si="750"/>
        <v>0</v>
      </c>
      <c r="AK1967">
        <f t="shared" si="751"/>
        <v>0</v>
      </c>
      <c r="AL1967">
        <f t="shared" si="752"/>
        <v>0</v>
      </c>
      <c r="AM1967">
        <f t="shared" si="753"/>
        <v>0</v>
      </c>
      <c r="AN1967">
        <f t="shared" si="754"/>
        <v>0</v>
      </c>
      <c r="AO1967">
        <f t="shared" si="755"/>
        <v>0</v>
      </c>
      <c r="AP1967">
        <f t="shared" si="756"/>
        <v>0</v>
      </c>
      <c r="AQ1967">
        <f t="shared" si="757"/>
        <v>0</v>
      </c>
      <c r="AR1967">
        <f t="shared" si="758"/>
        <v>0</v>
      </c>
      <c r="AS1967">
        <f t="shared" si="759"/>
        <v>0</v>
      </c>
      <c r="AT1967">
        <f t="shared" si="760"/>
        <v>0</v>
      </c>
      <c r="AU1967">
        <f t="shared" si="761"/>
        <v>0</v>
      </c>
      <c r="AV1967">
        <f t="shared" si="762"/>
        <v>0</v>
      </c>
      <c r="AW1967">
        <f t="shared" si="763"/>
        <v>0</v>
      </c>
      <c r="AX1967">
        <f t="shared" si="764"/>
        <v>0</v>
      </c>
      <c r="AY1967">
        <f t="shared" si="765"/>
        <v>0</v>
      </c>
      <c r="AZ1967">
        <f t="shared" si="766"/>
        <v>0</v>
      </c>
      <c r="BA1967">
        <f t="shared" si="767"/>
        <v>0</v>
      </c>
      <c r="BB1967">
        <f t="shared" si="768"/>
        <v>0</v>
      </c>
      <c r="BC1967">
        <f t="shared" si="769"/>
        <v>0</v>
      </c>
      <c r="BD1967">
        <f t="shared" si="770"/>
        <v>0</v>
      </c>
      <c r="BE1967">
        <f t="shared" si="771"/>
        <v>0</v>
      </c>
      <c r="BF1967">
        <f t="shared" si="772"/>
        <v>0</v>
      </c>
    </row>
    <row r="1968" spans="1:58" ht="15" customHeight="1">
      <c r="A1968" s="405"/>
      <c r="B1968" s="6"/>
      <c r="C1968" s="421" t="s">
        <v>6964</v>
      </c>
      <c r="D1968" s="668" t="str">
        <f t="shared" si="773"/>
        <v/>
      </c>
      <c r="E1968" s="669"/>
      <c r="F1968" s="670"/>
      <c r="G1968" s="763" t="str">
        <f t="shared" si="774"/>
        <v/>
      </c>
      <c r="H1968" s="669"/>
      <c r="I1968" s="669"/>
      <c r="J1968" s="669"/>
      <c r="K1968" s="669"/>
      <c r="L1968" s="670"/>
      <c r="M1968" s="112"/>
      <c r="N1968" s="112"/>
      <c r="O1968" s="112"/>
      <c r="P1968" s="112"/>
      <c r="Q1968" s="112"/>
      <c r="R1968" s="112"/>
      <c r="S1968" s="112"/>
      <c r="T1968" s="112"/>
      <c r="U1968" s="112"/>
      <c r="V1968" s="112"/>
      <c r="W1968" s="112"/>
      <c r="X1968" s="112"/>
      <c r="Y1968" s="112"/>
      <c r="Z1968" s="112"/>
      <c r="AA1968" s="112"/>
      <c r="AB1968" s="112"/>
      <c r="AC1968" s="112"/>
      <c r="AD1968" s="112"/>
      <c r="AE1968" s="93"/>
      <c r="AI1968">
        <f t="shared" si="749"/>
        <v>0</v>
      </c>
      <c r="AJ1968">
        <f t="shared" si="750"/>
        <v>0</v>
      </c>
      <c r="AK1968">
        <f t="shared" si="751"/>
        <v>0</v>
      </c>
      <c r="AL1968">
        <f t="shared" si="752"/>
        <v>0</v>
      </c>
      <c r="AM1968">
        <f t="shared" si="753"/>
        <v>0</v>
      </c>
      <c r="AN1968">
        <f t="shared" si="754"/>
        <v>0</v>
      </c>
      <c r="AO1968">
        <f t="shared" si="755"/>
        <v>0</v>
      </c>
      <c r="AP1968">
        <f t="shared" si="756"/>
        <v>0</v>
      </c>
      <c r="AQ1968">
        <f t="shared" si="757"/>
        <v>0</v>
      </c>
      <c r="AR1968">
        <f t="shared" si="758"/>
        <v>0</v>
      </c>
      <c r="AS1968">
        <f t="shared" si="759"/>
        <v>0</v>
      </c>
      <c r="AT1968">
        <f t="shared" si="760"/>
        <v>0</v>
      </c>
      <c r="AU1968">
        <f t="shared" si="761"/>
        <v>0</v>
      </c>
      <c r="AV1968">
        <f t="shared" si="762"/>
        <v>0</v>
      </c>
      <c r="AW1968">
        <f t="shared" si="763"/>
        <v>0</v>
      </c>
      <c r="AX1968">
        <f t="shared" si="764"/>
        <v>0</v>
      </c>
      <c r="AY1968">
        <f t="shared" si="765"/>
        <v>0</v>
      </c>
      <c r="AZ1968">
        <f t="shared" si="766"/>
        <v>0</v>
      </c>
      <c r="BA1968">
        <f t="shared" si="767"/>
        <v>0</v>
      </c>
      <c r="BB1968">
        <f t="shared" si="768"/>
        <v>0</v>
      </c>
      <c r="BC1968">
        <f t="shared" si="769"/>
        <v>0</v>
      </c>
      <c r="BD1968">
        <f t="shared" si="770"/>
        <v>0</v>
      </c>
      <c r="BE1968">
        <f t="shared" si="771"/>
        <v>0</v>
      </c>
      <c r="BF1968">
        <f t="shared" si="772"/>
        <v>0</v>
      </c>
    </row>
    <row r="1969" spans="1:58" ht="15" customHeight="1">
      <c r="A1969" s="405"/>
      <c r="B1969" s="6"/>
      <c r="C1969" s="421" t="s">
        <v>6965</v>
      </c>
      <c r="D1969" s="668" t="str">
        <f t="shared" si="773"/>
        <v/>
      </c>
      <c r="E1969" s="669"/>
      <c r="F1969" s="670"/>
      <c r="G1969" s="763" t="str">
        <f t="shared" si="774"/>
        <v/>
      </c>
      <c r="H1969" s="669"/>
      <c r="I1969" s="669"/>
      <c r="J1969" s="669"/>
      <c r="K1969" s="669"/>
      <c r="L1969" s="670"/>
      <c r="M1969" s="112"/>
      <c r="N1969" s="112"/>
      <c r="O1969" s="112"/>
      <c r="P1969" s="112"/>
      <c r="Q1969" s="112"/>
      <c r="R1969" s="112"/>
      <c r="S1969" s="112"/>
      <c r="T1969" s="112"/>
      <c r="U1969" s="112"/>
      <c r="V1969" s="112"/>
      <c r="W1969" s="112"/>
      <c r="X1969" s="112"/>
      <c r="Y1969" s="112"/>
      <c r="Z1969" s="112"/>
      <c r="AA1969" s="112"/>
      <c r="AB1969" s="112"/>
      <c r="AC1969" s="112"/>
      <c r="AD1969" s="112"/>
      <c r="AE1969" s="93"/>
      <c r="AI1969">
        <f t="shared" si="749"/>
        <v>0</v>
      </c>
      <c r="AJ1969">
        <f t="shared" si="750"/>
        <v>0</v>
      </c>
      <c r="AK1969">
        <f t="shared" si="751"/>
        <v>0</v>
      </c>
      <c r="AL1969">
        <f t="shared" si="752"/>
        <v>0</v>
      </c>
      <c r="AM1969">
        <f t="shared" si="753"/>
        <v>0</v>
      </c>
      <c r="AN1969">
        <f t="shared" si="754"/>
        <v>0</v>
      </c>
      <c r="AO1969">
        <f t="shared" si="755"/>
        <v>0</v>
      </c>
      <c r="AP1969">
        <f t="shared" si="756"/>
        <v>0</v>
      </c>
      <c r="AQ1969">
        <f t="shared" si="757"/>
        <v>0</v>
      </c>
      <c r="AR1969">
        <f t="shared" si="758"/>
        <v>0</v>
      </c>
      <c r="AS1969">
        <f t="shared" si="759"/>
        <v>0</v>
      </c>
      <c r="AT1969">
        <f t="shared" si="760"/>
        <v>0</v>
      </c>
      <c r="AU1969">
        <f t="shared" si="761"/>
        <v>0</v>
      </c>
      <c r="AV1969">
        <f t="shared" si="762"/>
        <v>0</v>
      </c>
      <c r="AW1969">
        <f t="shared" si="763"/>
        <v>0</v>
      </c>
      <c r="AX1969">
        <f t="shared" si="764"/>
        <v>0</v>
      </c>
      <c r="AY1969">
        <f t="shared" si="765"/>
        <v>0</v>
      </c>
      <c r="AZ1969">
        <f t="shared" si="766"/>
        <v>0</v>
      </c>
      <c r="BA1969">
        <f t="shared" si="767"/>
        <v>0</v>
      </c>
      <c r="BB1969">
        <f t="shared" si="768"/>
        <v>0</v>
      </c>
      <c r="BC1969">
        <f t="shared" si="769"/>
        <v>0</v>
      </c>
      <c r="BD1969">
        <f t="shared" si="770"/>
        <v>0</v>
      </c>
      <c r="BE1969">
        <f t="shared" si="771"/>
        <v>0</v>
      </c>
      <c r="BF1969">
        <f t="shared" si="772"/>
        <v>0</v>
      </c>
    </row>
    <row r="1970" spans="1:58" ht="15" customHeight="1">
      <c r="A1970" s="405"/>
      <c r="B1970" s="6"/>
      <c r="C1970" s="421" t="s">
        <v>6966</v>
      </c>
      <c r="D1970" s="668" t="str">
        <f t="shared" si="773"/>
        <v/>
      </c>
      <c r="E1970" s="669"/>
      <c r="F1970" s="670"/>
      <c r="G1970" s="763" t="str">
        <f t="shared" si="774"/>
        <v/>
      </c>
      <c r="H1970" s="669"/>
      <c r="I1970" s="669"/>
      <c r="J1970" s="669"/>
      <c r="K1970" s="669"/>
      <c r="L1970" s="670"/>
      <c r="M1970" s="112"/>
      <c r="N1970" s="112"/>
      <c r="O1970" s="112"/>
      <c r="P1970" s="112"/>
      <c r="Q1970" s="112"/>
      <c r="R1970" s="112"/>
      <c r="S1970" s="112"/>
      <c r="T1970" s="112"/>
      <c r="U1970" s="112"/>
      <c r="V1970" s="112"/>
      <c r="W1970" s="112"/>
      <c r="X1970" s="112"/>
      <c r="Y1970" s="112"/>
      <c r="Z1970" s="112"/>
      <c r="AA1970" s="112"/>
      <c r="AB1970" s="112"/>
      <c r="AC1970" s="112"/>
      <c r="AD1970" s="112"/>
      <c r="AE1970" s="93"/>
      <c r="AI1970">
        <f t="shared" si="749"/>
        <v>0</v>
      </c>
      <c r="AJ1970">
        <f t="shared" si="750"/>
        <v>0</v>
      </c>
      <c r="AK1970">
        <f t="shared" si="751"/>
        <v>0</v>
      </c>
      <c r="AL1970">
        <f t="shared" si="752"/>
        <v>0</v>
      </c>
      <c r="AM1970">
        <f t="shared" si="753"/>
        <v>0</v>
      </c>
      <c r="AN1970">
        <f t="shared" si="754"/>
        <v>0</v>
      </c>
      <c r="AO1970">
        <f t="shared" si="755"/>
        <v>0</v>
      </c>
      <c r="AP1970">
        <f t="shared" si="756"/>
        <v>0</v>
      </c>
      <c r="AQ1970">
        <f t="shared" si="757"/>
        <v>0</v>
      </c>
      <c r="AR1970">
        <f t="shared" si="758"/>
        <v>0</v>
      </c>
      <c r="AS1970">
        <f t="shared" si="759"/>
        <v>0</v>
      </c>
      <c r="AT1970">
        <f t="shared" si="760"/>
        <v>0</v>
      </c>
      <c r="AU1970">
        <f t="shared" si="761"/>
        <v>0</v>
      </c>
      <c r="AV1970">
        <f t="shared" si="762"/>
        <v>0</v>
      </c>
      <c r="AW1970">
        <f t="shared" si="763"/>
        <v>0</v>
      </c>
      <c r="AX1970">
        <f t="shared" si="764"/>
        <v>0</v>
      </c>
      <c r="AY1970">
        <f t="shared" si="765"/>
        <v>0</v>
      </c>
      <c r="AZ1970">
        <f t="shared" si="766"/>
        <v>0</v>
      </c>
      <c r="BA1970">
        <f t="shared" si="767"/>
        <v>0</v>
      </c>
      <c r="BB1970">
        <f t="shared" si="768"/>
        <v>0</v>
      </c>
      <c r="BC1970">
        <f t="shared" si="769"/>
        <v>0</v>
      </c>
      <c r="BD1970">
        <f t="shared" si="770"/>
        <v>0</v>
      </c>
      <c r="BE1970">
        <f t="shared" si="771"/>
        <v>0</v>
      </c>
      <c r="BF1970">
        <f t="shared" si="772"/>
        <v>0</v>
      </c>
    </row>
    <row r="1971" spans="1:58" ht="15" customHeight="1">
      <c r="A1971" s="405"/>
      <c r="B1971" s="6"/>
      <c r="C1971" s="421" t="s">
        <v>6967</v>
      </c>
      <c r="D1971" s="668" t="str">
        <f t="shared" si="773"/>
        <v/>
      </c>
      <c r="E1971" s="669"/>
      <c r="F1971" s="670"/>
      <c r="G1971" s="763" t="str">
        <f t="shared" si="774"/>
        <v/>
      </c>
      <c r="H1971" s="669"/>
      <c r="I1971" s="669"/>
      <c r="J1971" s="669"/>
      <c r="K1971" s="669"/>
      <c r="L1971" s="670"/>
      <c r="M1971" s="112"/>
      <c r="N1971" s="112"/>
      <c r="O1971" s="112"/>
      <c r="P1971" s="112"/>
      <c r="Q1971" s="112"/>
      <c r="R1971" s="112"/>
      <c r="S1971" s="112"/>
      <c r="T1971" s="112"/>
      <c r="U1971" s="112"/>
      <c r="V1971" s="112"/>
      <c r="W1971" s="112"/>
      <c r="X1971" s="112"/>
      <c r="Y1971" s="112"/>
      <c r="Z1971" s="112"/>
      <c r="AA1971" s="112"/>
      <c r="AB1971" s="112"/>
      <c r="AC1971" s="112"/>
      <c r="AD1971" s="112"/>
      <c r="AE1971" s="93"/>
      <c r="AI1971">
        <f t="shared" si="749"/>
        <v>0</v>
      </c>
      <c r="AJ1971">
        <f t="shared" si="750"/>
        <v>0</v>
      </c>
      <c r="AK1971">
        <f t="shared" si="751"/>
        <v>0</v>
      </c>
      <c r="AL1971">
        <f t="shared" si="752"/>
        <v>0</v>
      </c>
      <c r="AM1971">
        <f t="shared" si="753"/>
        <v>0</v>
      </c>
      <c r="AN1971">
        <f t="shared" si="754"/>
        <v>0</v>
      </c>
      <c r="AO1971">
        <f t="shared" si="755"/>
        <v>0</v>
      </c>
      <c r="AP1971">
        <f t="shared" si="756"/>
        <v>0</v>
      </c>
      <c r="AQ1971">
        <f t="shared" si="757"/>
        <v>0</v>
      </c>
      <c r="AR1971">
        <f t="shared" si="758"/>
        <v>0</v>
      </c>
      <c r="AS1971">
        <f t="shared" si="759"/>
        <v>0</v>
      </c>
      <c r="AT1971">
        <f t="shared" si="760"/>
        <v>0</v>
      </c>
      <c r="AU1971">
        <f t="shared" si="761"/>
        <v>0</v>
      </c>
      <c r="AV1971">
        <f t="shared" si="762"/>
        <v>0</v>
      </c>
      <c r="AW1971">
        <f t="shared" si="763"/>
        <v>0</v>
      </c>
      <c r="AX1971">
        <f t="shared" si="764"/>
        <v>0</v>
      </c>
      <c r="AY1971">
        <f t="shared" si="765"/>
        <v>0</v>
      </c>
      <c r="AZ1971">
        <f t="shared" si="766"/>
        <v>0</v>
      </c>
      <c r="BA1971">
        <f t="shared" si="767"/>
        <v>0</v>
      </c>
      <c r="BB1971">
        <f t="shared" si="768"/>
        <v>0</v>
      </c>
      <c r="BC1971">
        <f t="shared" si="769"/>
        <v>0</v>
      </c>
      <c r="BD1971">
        <f t="shared" si="770"/>
        <v>0</v>
      </c>
      <c r="BE1971">
        <f t="shared" si="771"/>
        <v>0</v>
      </c>
      <c r="BF1971">
        <f t="shared" si="772"/>
        <v>0</v>
      </c>
    </row>
    <row r="1972" spans="1:58" ht="15" customHeight="1">
      <c r="A1972" s="405"/>
      <c r="B1972" s="6"/>
      <c r="C1972" s="421" t="s">
        <v>6968</v>
      </c>
      <c r="D1972" s="668" t="str">
        <f t="shared" si="773"/>
        <v/>
      </c>
      <c r="E1972" s="669"/>
      <c r="F1972" s="670"/>
      <c r="G1972" s="763" t="str">
        <f t="shared" si="774"/>
        <v/>
      </c>
      <c r="H1972" s="669"/>
      <c r="I1972" s="669"/>
      <c r="J1972" s="669"/>
      <c r="K1972" s="669"/>
      <c r="L1972" s="670"/>
      <c r="M1972" s="112"/>
      <c r="N1972" s="112"/>
      <c r="O1972" s="112"/>
      <c r="P1972" s="112"/>
      <c r="Q1972" s="112"/>
      <c r="R1972" s="112"/>
      <c r="S1972" s="112"/>
      <c r="T1972" s="112"/>
      <c r="U1972" s="112"/>
      <c r="V1972" s="112"/>
      <c r="W1972" s="112"/>
      <c r="X1972" s="112"/>
      <c r="Y1972" s="112"/>
      <c r="Z1972" s="112"/>
      <c r="AA1972" s="112"/>
      <c r="AB1972" s="112"/>
      <c r="AC1972" s="112"/>
      <c r="AD1972" s="112"/>
      <c r="AE1972" s="93"/>
      <c r="AI1972">
        <f t="shared" si="749"/>
        <v>0</v>
      </c>
      <c r="AJ1972">
        <f t="shared" si="750"/>
        <v>0</v>
      </c>
      <c r="AK1972">
        <f t="shared" si="751"/>
        <v>0</v>
      </c>
      <c r="AL1972">
        <f t="shared" si="752"/>
        <v>0</v>
      </c>
      <c r="AM1972">
        <f t="shared" si="753"/>
        <v>0</v>
      </c>
      <c r="AN1972">
        <f t="shared" si="754"/>
        <v>0</v>
      </c>
      <c r="AO1972">
        <f t="shared" si="755"/>
        <v>0</v>
      </c>
      <c r="AP1972">
        <f t="shared" si="756"/>
        <v>0</v>
      </c>
      <c r="AQ1972">
        <f t="shared" si="757"/>
        <v>0</v>
      </c>
      <c r="AR1972">
        <f t="shared" si="758"/>
        <v>0</v>
      </c>
      <c r="AS1972">
        <f t="shared" si="759"/>
        <v>0</v>
      </c>
      <c r="AT1972">
        <f t="shared" si="760"/>
        <v>0</v>
      </c>
      <c r="AU1972">
        <f t="shared" si="761"/>
        <v>0</v>
      </c>
      <c r="AV1972">
        <f t="shared" si="762"/>
        <v>0</v>
      </c>
      <c r="AW1972">
        <f t="shared" si="763"/>
        <v>0</v>
      </c>
      <c r="AX1972">
        <f t="shared" si="764"/>
        <v>0</v>
      </c>
      <c r="AY1972">
        <f t="shared" si="765"/>
        <v>0</v>
      </c>
      <c r="AZ1972">
        <f t="shared" si="766"/>
        <v>0</v>
      </c>
      <c r="BA1972">
        <f t="shared" si="767"/>
        <v>0</v>
      </c>
      <c r="BB1972">
        <f t="shared" si="768"/>
        <v>0</v>
      </c>
      <c r="BC1972">
        <f t="shared" si="769"/>
        <v>0</v>
      </c>
      <c r="BD1972">
        <f t="shared" si="770"/>
        <v>0</v>
      </c>
      <c r="BE1972">
        <f t="shared" si="771"/>
        <v>0</v>
      </c>
      <c r="BF1972">
        <f t="shared" si="772"/>
        <v>0</v>
      </c>
    </row>
    <row r="1973" spans="1:58" ht="15" customHeight="1">
      <c r="A1973" s="405"/>
      <c r="B1973" s="6"/>
      <c r="C1973" s="421" t="s">
        <v>6969</v>
      </c>
      <c r="D1973" s="668" t="str">
        <f t="shared" si="773"/>
        <v/>
      </c>
      <c r="E1973" s="669"/>
      <c r="F1973" s="670"/>
      <c r="G1973" s="763" t="str">
        <f t="shared" si="774"/>
        <v/>
      </c>
      <c r="H1973" s="669"/>
      <c r="I1973" s="669"/>
      <c r="J1973" s="669"/>
      <c r="K1973" s="669"/>
      <c r="L1973" s="670"/>
      <c r="M1973" s="112"/>
      <c r="N1973" s="112"/>
      <c r="O1973" s="112"/>
      <c r="P1973" s="112"/>
      <c r="Q1973" s="112"/>
      <c r="R1973" s="112"/>
      <c r="S1973" s="112"/>
      <c r="T1973" s="112"/>
      <c r="U1973" s="112"/>
      <c r="V1973" s="112"/>
      <c r="W1973" s="112"/>
      <c r="X1973" s="112"/>
      <c r="Y1973" s="112"/>
      <c r="Z1973" s="112"/>
      <c r="AA1973" s="112"/>
      <c r="AB1973" s="112"/>
      <c r="AC1973" s="112"/>
      <c r="AD1973" s="112"/>
      <c r="AE1973" s="93"/>
      <c r="AI1973">
        <f t="shared" si="749"/>
        <v>0</v>
      </c>
      <c r="AJ1973">
        <f t="shared" si="750"/>
        <v>0</v>
      </c>
      <c r="AK1973">
        <f t="shared" si="751"/>
        <v>0</v>
      </c>
      <c r="AL1973">
        <f t="shared" si="752"/>
        <v>0</v>
      </c>
      <c r="AM1973">
        <f t="shared" si="753"/>
        <v>0</v>
      </c>
      <c r="AN1973">
        <f t="shared" si="754"/>
        <v>0</v>
      </c>
      <c r="AO1973">
        <f t="shared" si="755"/>
        <v>0</v>
      </c>
      <c r="AP1973">
        <f t="shared" si="756"/>
        <v>0</v>
      </c>
      <c r="AQ1973">
        <f t="shared" si="757"/>
        <v>0</v>
      </c>
      <c r="AR1973">
        <f t="shared" si="758"/>
        <v>0</v>
      </c>
      <c r="AS1973">
        <f t="shared" si="759"/>
        <v>0</v>
      </c>
      <c r="AT1973">
        <f t="shared" si="760"/>
        <v>0</v>
      </c>
      <c r="AU1973">
        <f t="shared" si="761"/>
        <v>0</v>
      </c>
      <c r="AV1973">
        <f t="shared" si="762"/>
        <v>0</v>
      </c>
      <c r="AW1973">
        <f t="shared" si="763"/>
        <v>0</v>
      </c>
      <c r="AX1973">
        <f t="shared" si="764"/>
        <v>0</v>
      </c>
      <c r="AY1973">
        <f t="shared" si="765"/>
        <v>0</v>
      </c>
      <c r="AZ1973">
        <f t="shared" si="766"/>
        <v>0</v>
      </c>
      <c r="BA1973">
        <f t="shared" si="767"/>
        <v>0</v>
      </c>
      <c r="BB1973">
        <f t="shared" si="768"/>
        <v>0</v>
      </c>
      <c r="BC1973">
        <f t="shared" si="769"/>
        <v>0</v>
      </c>
      <c r="BD1973">
        <f t="shared" si="770"/>
        <v>0</v>
      </c>
      <c r="BE1973">
        <f t="shared" si="771"/>
        <v>0</v>
      </c>
      <c r="BF1973">
        <f t="shared" si="772"/>
        <v>0</v>
      </c>
    </row>
    <row r="1974" spans="1:58" ht="15" customHeight="1">
      <c r="A1974" s="405"/>
      <c r="B1974" s="6"/>
      <c r="C1974" s="421" t="s">
        <v>6970</v>
      </c>
      <c r="D1974" s="668" t="str">
        <f t="shared" si="773"/>
        <v/>
      </c>
      <c r="E1974" s="669"/>
      <c r="F1974" s="670"/>
      <c r="G1974" s="763" t="str">
        <f t="shared" si="774"/>
        <v/>
      </c>
      <c r="H1974" s="669"/>
      <c r="I1974" s="669"/>
      <c r="J1974" s="669"/>
      <c r="K1974" s="669"/>
      <c r="L1974" s="670"/>
      <c r="M1974" s="112"/>
      <c r="N1974" s="112"/>
      <c r="O1974" s="112"/>
      <c r="P1974" s="112"/>
      <c r="Q1974" s="112"/>
      <c r="R1974" s="112"/>
      <c r="S1974" s="112"/>
      <c r="T1974" s="112"/>
      <c r="U1974" s="112"/>
      <c r="V1974" s="112"/>
      <c r="W1974" s="112"/>
      <c r="X1974" s="112"/>
      <c r="Y1974" s="112"/>
      <c r="Z1974" s="112"/>
      <c r="AA1974" s="112"/>
      <c r="AB1974" s="112"/>
      <c r="AC1974" s="112"/>
      <c r="AD1974" s="112"/>
      <c r="AE1974" s="93"/>
      <c r="AI1974">
        <f t="shared" si="749"/>
        <v>0</v>
      </c>
      <c r="AJ1974">
        <f t="shared" si="750"/>
        <v>0</v>
      </c>
      <c r="AK1974">
        <f t="shared" si="751"/>
        <v>0</v>
      </c>
      <c r="AL1974">
        <f t="shared" si="752"/>
        <v>0</v>
      </c>
      <c r="AM1974">
        <f t="shared" si="753"/>
        <v>0</v>
      </c>
      <c r="AN1974">
        <f t="shared" si="754"/>
        <v>0</v>
      </c>
      <c r="AO1974">
        <f t="shared" si="755"/>
        <v>0</v>
      </c>
      <c r="AP1974">
        <f t="shared" si="756"/>
        <v>0</v>
      </c>
      <c r="AQ1974">
        <f t="shared" si="757"/>
        <v>0</v>
      </c>
      <c r="AR1974">
        <f t="shared" si="758"/>
        <v>0</v>
      </c>
      <c r="AS1974">
        <f t="shared" si="759"/>
        <v>0</v>
      </c>
      <c r="AT1974">
        <f t="shared" si="760"/>
        <v>0</v>
      </c>
      <c r="AU1974">
        <f t="shared" si="761"/>
        <v>0</v>
      </c>
      <c r="AV1974">
        <f t="shared" si="762"/>
        <v>0</v>
      </c>
      <c r="AW1974">
        <f t="shared" si="763"/>
        <v>0</v>
      </c>
      <c r="AX1974">
        <f t="shared" si="764"/>
        <v>0</v>
      </c>
      <c r="AY1974">
        <f t="shared" si="765"/>
        <v>0</v>
      </c>
      <c r="AZ1974">
        <f t="shared" si="766"/>
        <v>0</v>
      </c>
      <c r="BA1974">
        <f t="shared" si="767"/>
        <v>0</v>
      </c>
      <c r="BB1974">
        <f t="shared" si="768"/>
        <v>0</v>
      </c>
      <c r="BC1974">
        <f t="shared" si="769"/>
        <v>0</v>
      </c>
      <c r="BD1974">
        <f t="shared" si="770"/>
        <v>0</v>
      </c>
      <c r="BE1974">
        <f t="shared" si="771"/>
        <v>0</v>
      </c>
      <c r="BF1974">
        <f t="shared" si="772"/>
        <v>0</v>
      </c>
    </row>
    <row r="1975" spans="1:58" ht="15" customHeight="1">
      <c r="A1975" s="405"/>
      <c r="B1975" s="6"/>
      <c r="C1975" s="421" t="s">
        <v>6971</v>
      </c>
      <c r="D1975" s="668" t="str">
        <f t="shared" si="773"/>
        <v/>
      </c>
      <c r="E1975" s="669"/>
      <c r="F1975" s="670"/>
      <c r="G1975" s="763" t="str">
        <f t="shared" si="774"/>
        <v/>
      </c>
      <c r="H1975" s="669"/>
      <c r="I1975" s="669"/>
      <c r="J1975" s="669"/>
      <c r="K1975" s="669"/>
      <c r="L1975" s="670"/>
      <c r="M1975" s="112"/>
      <c r="N1975" s="112"/>
      <c r="O1975" s="112"/>
      <c r="P1975" s="112"/>
      <c r="Q1975" s="112"/>
      <c r="R1975" s="112"/>
      <c r="S1975" s="112"/>
      <c r="T1975" s="112"/>
      <c r="U1975" s="112"/>
      <c r="V1975" s="112"/>
      <c r="W1975" s="112"/>
      <c r="X1975" s="112"/>
      <c r="Y1975" s="112"/>
      <c r="Z1975" s="112"/>
      <c r="AA1975" s="112"/>
      <c r="AB1975" s="112"/>
      <c r="AC1975" s="112"/>
      <c r="AD1975" s="112"/>
      <c r="AE1975" s="93"/>
      <c r="AI1975">
        <f t="shared" si="749"/>
        <v>0</v>
      </c>
      <c r="AJ1975">
        <f t="shared" si="750"/>
        <v>0</v>
      </c>
      <c r="AK1975">
        <f t="shared" si="751"/>
        <v>0</v>
      </c>
      <c r="AL1975">
        <f t="shared" si="752"/>
        <v>0</v>
      </c>
      <c r="AM1975">
        <f t="shared" si="753"/>
        <v>0</v>
      </c>
      <c r="AN1975">
        <f t="shared" si="754"/>
        <v>0</v>
      </c>
      <c r="AO1975">
        <f t="shared" si="755"/>
        <v>0</v>
      </c>
      <c r="AP1975">
        <f t="shared" si="756"/>
        <v>0</v>
      </c>
      <c r="AQ1975">
        <f t="shared" si="757"/>
        <v>0</v>
      </c>
      <c r="AR1975">
        <f t="shared" si="758"/>
        <v>0</v>
      </c>
      <c r="AS1975">
        <f t="shared" si="759"/>
        <v>0</v>
      </c>
      <c r="AT1975">
        <f t="shared" si="760"/>
        <v>0</v>
      </c>
      <c r="AU1975">
        <f t="shared" si="761"/>
        <v>0</v>
      </c>
      <c r="AV1975">
        <f t="shared" si="762"/>
        <v>0</v>
      </c>
      <c r="AW1975">
        <f t="shared" si="763"/>
        <v>0</v>
      </c>
      <c r="AX1975">
        <f t="shared" si="764"/>
        <v>0</v>
      </c>
      <c r="AY1975">
        <f t="shared" si="765"/>
        <v>0</v>
      </c>
      <c r="AZ1975">
        <f t="shared" si="766"/>
        <v>0</v>
      </c>
      <c r="BA1975">
        <f t="shared" si="767"/>
        <v>0</v>
      </c>
      <c r="BB1975">
        <f t="shared" si="768"/>
        <v>0</v>
      </c>
      <c r="BC1975">
        <f t="shared" si="769"/>
        <v>0</v>
      </c>
      <c r="BD1975">
        <f t="shared" si="770"/>
        <v>0</v>
      </c>
      <c r="BE1975">
        <f t="shared" si="771"/>
        <v>0</v>
      </c>
      <c r="BF1975">
        <f t="shared" si="772"/>
        <v>0</v>
      </c>
    </row>
    <row r="1976" spans="1:58" ht="15" customHeight="1">
      <c r="A1976" s="405"/>
      <c r="B1976" s="6"/>
      <c r="C1976" s="421" t="s">
        <v>6972</v>
      </c>
      <c r="D1976" s="668" t="str">
        <f t="shared" si="773"/>
        <v/>
      </c>
      <c r="E1976" s="669"/>
      <c r="F1976" s="670"/>
      <c r="G1976" s="763" t="str">
        <f t="shared" si="774"/>
        <v/>
      </c>
      <c r="H1976" s="669"/>
      <c r="I1976" s="669"/>
      <c r="J1976" s="669"/>
      <c r="K1976" s="669"/>
      <c r="L1976" s="670"/>
      <c r="M1976" s="112"/>
      <c r="N1976" s="112"/>
      <c r="O1976" s="112"/>
      <c r="P1976" s="112"/>
      <c r="Q1976" s="112"/>
      <c r="R1976" s="112"/>
      <c r="S1976" s="112"/>
      <c r="T1976" s="112"/>
      <c r="U1976" s="112"/>
      <c r="V1976" s="112"/>
      <c r="W1976" s="112"/>
      <c r="X1976" s="112"/>
      <c r="Y1976" s="112"/>
      <c r="Z1976" s="112"/>
      <c r="AA1976" s="112"/>
      <c r="AB1976" s="112"/>
      <c r="AC1976" s="112"/>
      <c r="AD1976" s="112"/>
      <c r="AE1976" s="93"/>
      <c r="AI1976">
        <f t="shared" si="749"/>
        <v>0</v>
      </c>
      <c r="AJ1976">
        <f t="shared" si="750"/>
        <v>0</v>
      </c>
      <c r="AK1976">
        <f t="shared" si="751"/>
        <v>0</v>
      </c>
      <c r="AL1976">
        <f t="shared" si="752"/>
        <v>0</v>
      </c>
      <c r="AM1976">
        <f t="shared" si="753"/>
        <v>0</v>
      </c>
      <c r="AN1976">
        <f t="shared" si="754"/>
        <v>0</v>
      </c>
      <c r="AO1976">
        <f t="shared" si="755"/>
        <v>0</v>
      </c>
      <c r="AP1976">
        <f t="shared" si="756"/>
        <v>0</v>
      </c>
      <c r="AQ1976">
        <f t="shared" si="757"/>
        <v>0</v>
      </c>
      <c r="AR1976">
        <f t="shared" si="758"/>
        <v>0</v>
      </c>
      <c r="AS1976">
        <f t="shared" si="759"/>
        <v>0</v>
      </c>
      <c r="AT1976">
        <f t="shared" si="760"/>
        <v>0</v>
      </c>
      <c r="AU1976">
        <f t="shared" si="761"/>
        <v>0</v>
      </c>
      <c r="AV1976">
        <f t="shared" si="762"/>
        <v>0</v>
      </c>
      <c r="AW1976">
        <f t="shared" si="763"/>
        <v>0</v>
      </c>
      <c r="AX1976">
        <f t="shared" si="764"/>
        <v>0</v>
      </c>
      <c r="AY1976">
        <f t="shared" si="765"/>
        <v>0</v>
      </c>
      <c r="AZ1976">
        <f t="shared" si="766"/>
        <v>0</v>
      </c>
      <c r="BA1976">
        <f t="shared" si="767"/>
        <v>0</v>
      </c>
      <c r="BB1976">
        <f t="shared" si="768"/>
        <v>0</v>
      </c>
      <c r="BC1976">
        <f t="shared" si="769"/>
        <v>0</v>
      </c>
      <c r="BD1976">
        <f t="shared" si="770"/>
        <v>0</v>
      </c>
      <c r="BE1976">
        <f t="shared" si="771"/>
        <v>0</v>
      </c>
      <c r="BF1976">
        <f t="shared" si="772"/>
        <v>0</v>
      </c>
    </row>
    <row r="1977" spans="1:58" ht="15" customHeight="1">
      <c r="A1977" s="405"/>
      <c r="B1977" s="6"/>
      <c r="C1977" s="421" t="s">
        <v>6973</v>
      </c>
      <c r="D1977" s="668" t="str">
        <f t="shared" si="773"/>
        <v/>
      </c>
      <c r="E1977" s="669"/>
      <c r="F1977" s="670"/>
      <c r="G1977" s="763" t="str">
        <f t="shared" si="774"/>
        <v/>
      </c>
      <c r="H1977" s="669"/>
      <c r="I1977" s="669"/>
      <c r="J1977" s="669"/>
      <c r="K1977" s="669"/>
      <c r="L1977" s="670"/>
      <c r="M1977" s="112"/>
      <c r="N1977" s="112"/>
      <c r="O1977" s="112"/>
      <c r="P1977" s="112"/>
      <c r="Q1977" s="112"/>
      <c r="R1977" s="112"/>
      <c r="S1977" s="112"/>
      <c r="T1977" s="112"/>
      <c r="U1977" s="112"/>
      <c r="V1977" s="112"/>
      <c r="W1977" s="112"/>
      <c r="X1977" s="112"/>
      <c r="Y1977" s="112"/>
      <c r="Z1977" s="112"/>
      <c r="AA1977" s="112"/>
      <c r="AB1977" s="112"/>
      <c r="AC1977" s="112"/>
      <c r="AD1977" s="112"/>
      <c r="AE1977" s="93"/>
      <c r="AI1977">
        <f t="shared" si="749"/>
        <v>0</v>
      </c>
      <c r="AJ1977">
        <f t="shared" si="750"/>
        <v>0</v>
      </c>
      <c r="AK1977">
        <f t="shared" si="751"/>
        <v>0</v>
      </c>
      <c r="AL1977">
        <f t="shared" si="752"/>
        <v>0</v>
      </c>
      <c r="AM1977">
        <f t="shared" si="753"/>
        <v>0</v>
      </c>
      <c r="AN1977">
        <f t="shared" si="754"/>
        <v>0</v>
      </c>
      <c r="AO1977">
        <f t="shared" si="755"/>
        <v>0</v>
      </c>
      <c r="AP1977">
        <f t="shared" si="756"/>
        <v>0</v>
      </c>
      <c r="AQ1977">
        <f t="shared" si="757"/>
        <v>0</v>
      </c>
      <c r="AR1977">
        <f t="shared" si="758"/>
        <v>0</v>
      </c>
      <c r="AS1977">
        <f t="shared" si="759"/>
        <v>0</v>
      </c>
      <c r="AT1977">
        <f t="shared" si="760"/>
        <v>0</v>
      </c>
      <c r="AU1977">
        <f t="shared" si="761"/>
        <v>0</v>
      </c>
      <c r="AV1977">
        <f t="shared" si="762"/>
        <v>0</v>
      </c>
      <c r="AW1977">
        <f t="shared" si="763"/>
        <v>0</v>
      </c>
      <c r="AX1977">
        <f t="shared" si="764"/>
        <v>0</v>
      </c>
      <c r="AY1977">
        <f t="shared" si="765"/>
        <v>0</v>
      </c>
      <c r="AZ1977">
        <f t="shared" si="766"/>
        <v>0</v>
      </c>
      <c r="BA1977">
        <f t="shared" si="767"/>
        <v>0</v>
      </c>
      <c r="BB1977">
        <f t="shared" si="768"/>
        <v>0</v>
      </c>
      <c r="BC1977">
        <f t="shared" si="769"/>
        <v>0</v>
      </c>
      <c r="BD1977">
        <f t="shared" si="770"/>
        <v>0</v>
      </c>
      <c r="BE1977">
        <f t="shared" si="771"/>
        <v>0</v>
      </c>
      <c r="BF1977">
        <f t="shared" si="772"/>
        <v>0</v>
      </c>
    </row>
    <row r="1978" spans="1:58" ht="15" customHeight="1">
      <c r="A1978" s="405"/>
      <c r="B1978" s="6"/>
      <c r="C1978" s="421" t="s">
        <v>6974</v>
      </c>
      <c r="D1978" s="668" t="str">
        <f t="shared" si="773"/>
        <v/>
      </c>
      <c r="E1978" s="669"/>
      <c r="F1978" s="670"/>
      <c r="G1978" s="763" t="str">
        <f t="shared" si="774"/>
        <v/>
      </c>
      <c r="H1978" s="669"/>
      <c r="I1978" s="669"/>
      <c r="J1978" s="669"/>
      <c r="K1978" s="669"/>
      <c r="L1978" s="670"/>
      <c r="M1978" s="112"/>
      <c r="N1978" s="112"/>
      <c r="O1978" s="112"/>
      <c r="P1978" s="112"/>
      <c r="Q1978" s="112"/>
      <c r="R1978" s="112"/>
      <c r="S1978" s="112"/>
      <c r="T1978" s="112"/>
      <c r="U1978" s="112"/>
      <c r="V1978" s="112"/>
      <c r="W1978" s="112"/>
      <c r="X1978" s="112"/>
      <c r="Y1978" s="112"/>
      <c r="Z1978" s="112"/>
      <c r="AA1978" s="112"/>
      <c r="AB1978" s="112"/>
      <c r="AC1978" s="112"/>
      <c r="AD1978" s="112"/>
      <c r="AE1978" s="93"/>
      <c r="AI1978">
        <f t="shared" si="749"/>
        <v>0</v>
      </c>
      <c r="AJ1978">
        <f t="shared" si="750"/>
        <v>0</v>
      </c>
      <c r="AK1978">
        <f t="shared" si="751"/>
        <v>0</v>
      </c>
      <c r="AL1978">
        <f t="shared" si="752"/>
        <v>0</v>
      </c>
      <c r="AM1978">
        <f t="shared" si="753"/>
        <v>0</v>
      </c>
      <c r="AN1978">
        <f t="shared" si="754"/>
        <v>0</v>
      </c>
      <c r="AO1978">
        <f t="shared" si="755"/>
        <v>0</v>
      </c>
      <c r="AP1978">
        <f t="shared" si="756"/>
        <v>0</v>
      </c>
      <c r="AQ1978">
        <f t="shared" si="757"/>
        <v>0</v>
      </c>
      <c r="AR1978">
        <f t="shared" si="758"/>
        <v>0</v>
      </c>
      <c r="AS1978">
        <f t="shared" si="759"/>
        <v>0</v>
      </c>
      <c r="AT1978">
        <f t="shared" si="760"/>
        <v>0</v>
      </c>
      <c r="AU1978">
        <f t="shared" si="761"/>
        <v>0</v>
      </c>
      <c r="AV1978">
        <f t="shared" si="762"/>
        <v>0</v>
      </c>
      <c r="AW1978">
        <f t="shared" si="763"/>
        <v>0</v>
      </c>
      <c r="AX1978">
        <f t="shared" si="764"/>
        <v>0</v>
      </c>
      <c r="AY1978">
        <f t="shared" si="765"/>
        <v>0</v>
      </c>
      <c r="AZ1978">
        <f t="shared" si="766"/>
        <v>0</v>
      </c>
      <c r="BA1978">
        <f t="shared" si="767"/>
        <v>0</v>
      </c>
      <c r="BB1978">
        <f t="shared" si="768"/>
        <v>0</v>
      </c>
      <c r="BC1978">
        <f t="shared" si="769"/>
        <v>0</v>
      </c>
      <c r="BD1978">
        <f t="shared" si="770"/>
        <v>0</v>
      </c>
      <c r="BE1978">
        <f t="shared" si="771"/>
        <v>0</v>
      </c>
      <c r="BF1978">
        <f t="shared" si="772"/>
        <v>0</v>
      </c>
    </row>
    <row r="1979" spans="1:58" ht="15" customHeight="1">
      <c r="A1979" s="405"/>
      <c r="B1979" s="6"/>
      <c r="C1979" s="421" t="s">
        <v>6975</v>
      </c>
      <c r="D1979" s="668" t="str">
        <f t="shared" si="773"/>
        <v/>
      </c>
      <c r="E1979" s="669"/>
      <c r="F1979" s="670"/>
      <c r="G1979" s="763" t="str">
        <f t="shared" si="774"/>
        <v/>
      </c>
      <c r="H1979" s="669"/>
      <c r="I1979" s="669"/>
      <c r="J1979" s="669"/>
      <c r="K1979" s="669"/>
      <c r="L1979" s="670"/>
      <c r="M1979" s="112"/>
      <c r="N1979" s="112"/>
      <c r="O1979" s="112"/>
      <c r="P1979" s="112"/>
      <c r="Q1979" s="112"/>
      <c r="R1979" s="112"/>
      <c r="S1979" s="112"/>
      <c r="T1979" s="112"/>
      <c r="U1979" s="112"/>
      <c r="V1979" s="112"/>
      <c r="W1979" s="112"/>
      <c r="X1979" s="112"/>
      <c r="Y1979" s="112"/>
      <c r="Z1979" s="112"/>
      <c r="AA1979" s="112"/>
      <c r="AB1979" s="112"/>
      <c r="AC1979" s="112"/>
      <c r="AD1979" s="112"/>
      <c r="AE1979" s="93"/>
      <c r="AI1979">
        <f t="shared" si="749"/>
        <v>0</v>
      </c>
      <c r="AJ1979">
        <f t="shared" si="750"/>
        <v>0</v>
      </c>
      <c r="AK1979">
        <f t="shared" si="751"/>
        <v>0</v>
      </c>
      <c r="AL1979">
        <f t="shared" si="752"/>
        <v>0</v>
      </c>
      <c r="AM1979">
        <f t="shared" si="753"/>
        <v>0</v>
      </c>
      <c r="AN1979">
        <f t="shared" si="754"/>
        <v>0</v>
      </c>
      <c r="AO1979">
        <f t="shared" si="755"/>
        <v>0</v>
      </c>
      <c r="AP1979">
        <f t="shared" si="756"/>
        <v>0</v>
      </c>
      <c r="AQ1979">
        <f t="shared" si="757"/>
        <v>0</v>
      </c>
      <c r="AR1979">
        <f t="shared" si="758"/>
        <v>0</v>
      </c>
      <c r="AS1979">
        <f t="shared" si="759"/>
        <v>0</v>
      </c>
      <c r="AT1979">
        <f t="shared" si="760"/>
        <v>0</v>
      </c>
      <c r="AU1979">
        <f t="shared" si="761"/>
        <v>0</v>
      </c>
      <c r="AV1979">
        <f t="shared" si="762"/>
        <v>0</v>
      </c>
      <c r="AW1979">
        <f t="shared" si="763"/>
        <v>0</v>
      </c>
      <c r="AX1979">
        <f t="shared" si="764"/>
        <v>0</v>
      </c>
      <c r="AY1979">
        <f t="shared" si="765"/>
        <v>0</v>
      </c>
      <c r="AZ1979">
        <f t="shared" si="766"/>
        <v>0</v>
      </c>
      <c r="BA1979">
        <f t="shared" si="767"/>
        <v>0</v>
      </c>
      <c r="BB1979">
        <f t="shared" si="768"/>
        <v>0</v>
      </c>
      <c r="BC1979">
        <f t="shared" si="769"/>
        <v>0</v>
      </c>
      <c r="BD1979">
        <f t="shared" si="770"/>
        <v>0</v>
      </c>
      <c r="BE1979">
        <f t="shared" si="771"/>
        <v>0</v>
      </c>
      <c r="BF1979">
        <f t="shared" si="772"/>
        <v>0</v>
      </c>
    </row>
    <row r="1980" spans="1:58" ht="15" customHeight="1">
      <c r="A1980" s="405"/>
      <c r="B1980" s="6"/>
      <c r="C1980" s="421" t="s">
        <v>6976</v>
      </c>
      <c r="D1980" s="668" t="str">
        <f t="shared" si="773"/>
        <v/>
      </c>
      <c r="E1980" s="669"/>
      <c r="F1980" s="670"/>
      <c r="G1980" s="763" t="str">
        <f t="shared" si="774"/>
        <v/>
      </c>
      <c r="H1980" s="669"/>
      <c r="I1980" s="669"/>
      <c r="J1980" s="669"/>
      <c r="K1980" s="669"/>
      <c r="L1980" s="670"/>
      <c r="M1980" s="112"/>
      <c r="N1980" s="112"/>
      <c r="O1980" s="112"/>
      <c r="P1980" s="112"/>
      <c r="Q1980" s="112"/>
      <c r="R1980" s="112"/>
      <c r="S1980" s="112"/>
      <c r="T1980" s="112"/>
      <c r="U1980" s="112"/>
      <c r="V1980" s="112"/>
      <c r="W1980" s="112"/>
      <c r="X1980" s="112"/>
      <c r="Y1980" s="112"/>
      <c r="Z1980" s="112"/>
      <c r="AA1980" s="112"/>
      <c r="AB1980" s="112"/>
      <c r="AC1980" s="112"/>
      <c r="AD1980" s="112"/>
      <c r="AE1980" s="93"/>
      <c r="AI1980">
        <f t="shared" si="749"/>
        <v>0</v>
      </c>
      <c r="AJ1980">
        <f t="shared" si="750"/>
        <v>0</v>
      </c>
      <c r="AK1980">
        <f t="shared" si="751"/>
        <v>0</v>
      </c>
      <c r="AL1980">
        <f t="shared" si="752"/>
        <v>0</v>
      </c>
      <c r="AM1980">
        <f t="shared" si="753"/>
        <v>0</v>
      </c>
      <c r="AN1980">
        <f t="shared" si="754"/>
        <v>0</v>
      </c>
      <c r="AO1980">
        <f t="shared" si="755"/>
        <v>0</v>
      </c>
      <c r="AP1980">
        <f t="shared" si="756"/>
        <v>0</v>
      </c>
      <c r="AQ1980">
        <f t="shared" si="757"/>
        <v>0</v>
      </c>
      <c r="AR1980">
        <f t="shared" si="758"/>
        <v>0</v>
      </c>
      <c r="AS1980">
        <f t="shared" si="759"/>
        <v>0</v>
      </c>
      <c r="AT1980">
        <f t="shared" si="760"/>
        <v>0</v>
      </c>
      <c r="AU1980">
        <f t="shared" si="761"/>
        <v>0</v>
      </c>
      <c r="AV1980">
        <f t="shared" si="762"/>
        <v>0</v>
      </c>
      <c r="AW1980">
        <f t="shared" si="763"/>
        <v>0</v>
      </c>
      <c r="AX1980">
        <f t="shared" si="764"/>
        <v>0</v>
      </c>
      <c r="AY1980">
        <f t="shared" si="765"/>
        <v>0</v>
      </c>
      <c r="AZ1980">
        <f t="shared" si="766"/>
        <v>0</v>
      </c>
      <c r="BA1980">
        <f t="shared" si="767"/>
        <v>0</v>
      </c>
      <c r="BB1980">
        <f t="shared" si="768"/>
        <v>0</v>
      </c>
      <c r="BC1980">
        <f t="shared" si="769"/>
        <v>0</v>
      </c>
      <c r="BD1980">
        <f t="shared" si="770"/>
        <v>0</v>
      </c>
      <c r="BE1980">
        <f t="shared" si="771"/>
        <v>0</v>
      </c>
      <c r="BF1980">
        <f t="shared" si="772"/>
        <v>0</v>
      </c>
    </row>
    <row r="1981" spans="1:58" ht="15" customHeight="1">
      <c r="A1981" s="405"/>
      <c r="B1981" s="6"/>
      <c r="C1981" s="421" t="s">
        <v>6977</v>
      </c>
      <c r="D1981" s="668" t="str">
        <f t="shared" si="773"/>
        <v/>
      </c>
      <c r="E1981" s="669"/>
      <c r="F1981" s="670"/>
      <c r="G1981" s="763" t="str">
        <f t="shared" si="774"/>
        <v/>
      </c>
      <c r="H1981" s="669"/>
      <c r="I1981" s="669"/>
      <c r="J1981" s="669"/>
      <c r="K1981" s="669"/>
      <c r="L1981" s="670"/>
      <c r="M1981" s="112"/>
      <c r="N1981" s="112"/>
      <c r="O1981" s="112"/>
      <c r="P1981" s="112"/>
      <c r="Q1981" s="112"/>
      <c r="R1981" s="112"/>
      <c r="S1981" s="112"/>
      <c r="T1981" s="112"/>
      <c r="U1981" s="112"/>
      <c r="V1981" s="112"/>
      <c r="W1981" s="112"/>
      <c r="X1981" s="112"/>
      <c r="Y1981" s="112"/>
      <c r="Z1981" s="112"/>
      <c r="AA1981" s="112"/>
      <c r="AB1981" s="112"/>
      <c r="AC1981" s="112"/>
      <c r="AD1981" s="112"/>
      <c r="AE1981" s="93"/>
      <c r="AI1981">
        <f t="shared" si="749"/>
        <v>0</v>
      </c>
      <c r="AJ1981">
        <f t="shared" si="750"/>
        <v>0</v>
      </c>
      <c r="AK1981">
        <f t="shared" si="751"/>
        <v>0</v>
      </c>
      <c r="AL1981">
        <f t="shared" si="752"/>
        <v>0</v>
      </c>
      <c r="AM1981">
        <f t="shared" si="753"/>
        <v>0</v>
      </c>
      <c r="AN1981">
        <f t="shared" si="754"/>
        <v>0</v>
      </c>
      <c r="AO1981">
        <f t="shared" si="755"/>
        <v>0</v>
      </c>
      <c r="AP1981">
        <f t="shared" si="756"/>
        <v>0</v>
      </c>
      <c r="AQ1981">
        <f t="shared" si="757"/>
        <v>0</v>
      </c>
      <c r="AR1981">
        <f t="shared" si="758"/>
        <v>0</v>
      </c>
      <c r="AS1981">
        <f t="shared" si="759"/>
        <v>0</v>
      </c>
      <c r="AT1981">
        <f t="shared" si="760"/>
        <v>0</v>
      </c>
      <c r="AU1981">
        <f t="shared" si="761"/>
        <v>0</v>
      </c>
      <c r="AV1981">
        <f t="shared" si="762"/>
        <v>0</v>
      </c>
      <c r="AW1981">
        <f t="shared" si="763"/>
        <v>0</v>
      </c>
      <c r="AX1981">
        <f t="shared" si="764"/>
        <v>0</v>
      </c>
      <c r="AY1981">
        <f t="shared" si="765"/>
        <v>0</v>
      </c>
      <c r="AZ1981">
        <f t="shared" si="766"/>
        <v>0</v>
      </c>
      <c r="BA1981">
        <f t="shared" si="767"/>
        <v>0</v>
      </c>
      <c r="BB1981">
        <f t="shared" si="768"/>
        <v>0</v>
      </c>
      <c r="BC1981">
        <f t="shared" si="769"/>
        <v>0</v>
      </c>
      <c r="BD1981">
        <f t="shared" si="770"/>
        <v>0</v>
      </c>
      <c r="BE1981">
        <f t="shared" si="771"/>
        <v>0</v>
      </c>
      <c r="BF1981">
        <f t="shared" si="772"/>
        <v>0</v>
      </c>
    </row>
    <row r="1982" spans="1:58" ht="15" customHeight="1">
      <c r="A1982" s="405"/>
      <c r="B1982" s="6"/>
      <c r="C1982" s="421" t="s">
        <v>6978</v>
      </c>
      <c r="D1982" s="668" t="str">
        <f t="shared" si="773"/>
        <v/>
      </c>
      <c r="E1982" s="669"/>
      <c r="F1982" s="670"/>
      <c r="G1982" s="763" t="str">
        <f t="shared" si="774"/>
        <v/>
      </c>
      <c r="H1982" s="669"/>
      <c r="I1982" s="669"/>
      <c r="J1982" s="669"/>
      <c r="K1982" s="669"/>
      <c r="L1982" s="670"/>
      <c r="M1982" s="112"/>
      <c r="N1982" s="112"/>
      <c r="O1982" s="112"/>
      <c r="P1982" s="112"/>
      <c r="Q1982" s="112"/>
      <c r="R1982" s="112"/>
      <c r="S1982" s="112"/>
      <c r="T1982" s="112"/>
      <c r="U1982" s="112"/>
      <c r="V1982" s="112"/>
      <c r="W1982" s="112"/>
      <c r="X1982" s="112"/>
      <c r="Y1982" s="112"/>
      <c r="Z1982" s="112"/>
      <c r="AA1982" s="112"/>
      <c r="AB1982" s="112"/>
      <c r="AC1982" s="112"/>
      <c r="AD1982" s="112"/>
      <c r="AE1982" s="93"/>
      <c r="AI1982">
        <f t="shared" si="749"/>
        <v>0</v>
      </c>
      <c r="AJ1982">
        <f t="shared" si="750"/>
        <v>0</v>
      </c>
      <c r="AK1982">
        <f t="shared" si="751"/>
        <v>0</v>
      </c>
      <c r="AL1982">
        <f t="shared" si="752"/>
        <v>0</v>
      </c>
      <c r="AM1982">
        <f t="shared" si="753"/>
        <v>0</v>
      </c>
      <c r="AN1982">
        <f t="shared" si="754"/>
        <v>0</v>
      </c>
      <c r="AO1982">
        <f t="shared" si="755"/>
        <v>0</v>
      </c>
      <c r="AP1982">
        <f t="shared" si="756"/>
        <v>0</v>
      </c>
      <c r="AQ1982">
        <f t="shared" si="757"/>
        <v>0</v>
      </c>
      <c r="AR1982">
        <f t="shared" si="758"/>
        <v>0</v>
      </c>
      <c r="AS1982">
        <f t="shared" si="759"/>
        <v>0</v>
      </c>
      <c r="AT1982">
        <f t="shared" si="760"/>
        <v>0</v>
      </c>
      <c r="AU1982">
        <f t="shared" si="761"/>
        <v>0</v>
      </c>
      <c r="AV1982">
        <f t="shared" si="762"/>
        <v>0</v>
      </c>
      <c r="AW1982">
        <f t="shared" si="763"/>
        <v>0</v>
      </c>
      <c r="AX1982">
        <f t="shared" si="764"/>
        <v>0</v>
      </c>
      <c r="AY1982">
        <f t="shared" si="765"/>
        <v>0</v>
      </c>
      <c r="AZ1982">
        <f t="shared" si="766"/>
        <v>0</v>
      </c>
      <c r="BA1982">
        <f t="shared" si="767"/>
        <v>0</v>
      </c>
      <c r="BB1982">
        <f t="shared" si="768"/>
        <v>0</v>
      </c>
      <c r="BC1982">
        <f t="shared" si="769"/>
        <v>0</v>
      </c>
      <c r="BD1982">
        <f t="shared" si="770"/>
        <v>0</v>
      </c>
      <c r="BE1982">
        <f t="shared" si="771"/>
        <v>0</v>
      </c>
      <c r="BF1982">
        <f t="shared" si="772"/>
        <v>0</v>
      </c>
    </row>
    <row r="1983" spans="1:58" ht="15" customHeight="1">
      <c r="A1983" s="405"/>
      <c r="B1983" s="6"/>
      <c r="C1983" s="421" t="s">
        <v>6979</v>
      </c>
      <c r="D1983" s="668" t="str">
        <f t="shared" si="773"/>
        <v/>
      </c>
      <c r="E1983" s="669"/>
      <c r="F1983" s="670"/>
      <c r="G1983" s="763" t="str">
        <f t="shared" si="774"/>
        <v/>
      </c>
      <c r="H1983" s="669"/>
      <c r="I1983" s="669"/>
      <c r="J1983" s="669"/>
      <c r="K1983" s="669"/>
      <c r="L1983" s="670"/>
      <c r="M1983" s="112"/>
      <c r="N1983" s="112"/>
      <c r="O1983" s="112"/>
      <c r="P1983" s="112"/>
      <c r="Q1983" s="112"/>
      <c r="R1983" s="112"/>
      <c r="S1983" s="112"/>
      <c r="T1983" s="112"/>
      <c r="U1983" s="112"/>
      <c r="V1983" s="112"/>
      <c r="W1983" s="112"/>
      <c r="X1983" s="112"/>
      <c r="Y1983" s="112"/>
      <c r="Z1983" s="112"/>
      <c r="AA1983" s="112"/>
      <c r="AB1983" s="112"/>
      <c r="AC1983" s="112"/>
      <c r="AD1983" s="112"/>
      <c r="AE1983" s="93"/>
      <c r="AI1983">
        <f t="shared" si="749"/>
        <v>0</v>
      </c>
      <c r="AJ1983">
        <f t="shared" si="750"/>
        <v>0</v>
      </c>
      <c r="AK1983">
        <f t="shared" si="751"/>
        <v>0</v>
      </c>
      <c r="AL1983">
        <f t="shared" si="752"/>
        <v>0</v>
      </c>
      <c r="AM1983">
        <f t="shared" si="753"/>
        <v>0</v>
      </c>
      <c r="AN1983">
        <f t="shared" si="754"/>
        <v>0</v>
      </c>
      <c r="AO1983">
        <f t="shared" si="755"/>
        <v>0</v>
      </c>
      <c r="AP1983">
        <f t="shared" si="756"/>
        <v>0</v>
      </c>
      <c r="AQ1983">
        <f t="shared" si="757"/>
        <v>0</v>
      </c>
      <c r="AR1983">
        <f t="shared" si="758"/>
        <v>0</v>
      </c>
      <c r="AS1983">
        <f t="shared" si="759"/>
        <v>0</v>
      </c>
      <c r="AT1983">
        <f t="shared" si="760"/>
        <v>0</v>
      </c>
      <c r="AU1983">
        <f t="shared" si="761"/>
        <v>0</v>
      </c>
      <c r="AV1983">
        <f t="shared" si="762"/>
        <v>0</v>
      </c>
      <c r="AW1983">
        <f t="shared" si="763"/>
        <v>0</v>
      </c>
      <c r="AX1983">
        <f t="shared" si="764"/>
        <v>0</v>
      </c>
      <c r="AY1983">
        <f t="shared" si="765"/>
        <v>0</v>
      </c>
      <c r="AZ1983">
        <f t="shared" si="766"/>
        <v>0</v>
      </c>
      <c r="BA1983">
        <f t="shared" si="767"/>
        <v>0</v>
      </c>
      <c r="BB1983">
        <f t="shared" si="768"/>
        <v>0</v>
      </c>
      <c r="BC1983">
        <f t="shared" si="769"/>
        <v>0</v>
      </c>
      <c r="BD1983">
        <f t="shared" si="770"/>
        <v>0</v>
      </c>
      <c r="BE1983">
        <f t="shared" si="771"/>
        <v>0</v>
      </c>
      <c r="BF1983">
        <f t="shared" si="772"/>
        <v>0</v>
      </c>
    </row>
    <row r="1984" spans="1:58" ht="15" customHeight="1">
      <c r="A1984" s="405"/>
      <c r="B1984" s="6"/>
      <c r="C1984" s="421" t="s">
        <v>6980</v>
      </c>
      <c r="D1984" s="668" t="str">
        <f t="shared" si="773"/>
        <v/>
      </c>
      <c r="E1984" s="669"/>
      <c r="F1984" s="670"/>
      <c r="G1984" s="763" t="str">
        <f t="shared" si="774"/>
        <v/>
      </c>
      <c r="H1984" s="669"/>
      <c r="I1984" s="669"/>
      <c r="J1984" s="669"/>
      <c r="K1984" s="669"/>
      <c r="L1984" s="670"/>
      <c r="M1984" s="112"/>
      <c r="N1984" s="112"/>
      <c r="O1984" s="112"/>
      <c r="P1984" s="112"/>
      <c r="Q1984" s="112"/>
      <c r="R1984" s="112"/>
      <c r="S1984" s="112"/>
      <c r="T1984" s="112"/>
      <c r="U1984" s="112"/>
      <c r="V1984" s="112"/>
      <c r="W1984" s="112"/>
      <c r="X1984" s="112"/>
      <c r="Y1984" s="112"/>
      <c r="Z1984" s="112"/>
      <c r="AA1984" s="112"/>
      <c r="AB1984" s="112"/>
      <c r="AC1984" s="112"/>
      <c r="AD1984" s="112"/>
      <c r="AE1984" s="93"/>
      <c r="AI1984">
        <f t="shared" si="749"/>
        <v>0</v>
      </c>
      <c r="AJ1984">
        <f t="shared" si="750"/>
        <v>0</v>
      </c>
      <c r="AK1984">
        <f t="shared" si="751"/>
        <v>0</v>
      </c>
      <c r="AL1984">
        <f t="shared" si="752"/>
        <v>0</v>
      </c>
      <c r="AM1984">
        <f t="shared" si="753"/>
        <v>0</v>
      </c>
      <c r="AN1984">
        <f t="shared" si="754"/>
        <v>0</v>
      </c>
      <c r="AO1984">
        <f t="shared" si="755"/>
        <v>0</v>
      </c>
      <c r="AP1984">
        <f t="shared" si="756"/>
        <v>0</v>
      </c>
      <c r="AQ1984">
        <f t="shared" si="757"/>
        <v>0</v>
      </c>
      <c r="AR1984">
        <f t="shared" si="758"/>
        <v>0</v>
      </c>
      <c r="AS1984">
        <f t="shared" si="759"/>
        <v>0</v>
      </c>
      <c r="AT1984">
        <f t="shared" si="760"/>
        <v>0</v>
      </c>
      <c r="AU1984">
        <f t="shared" si="761"/>
        <v>0</v>
      </c>
      <c r="AV1984">
        <f t="shared" si="762"/>
        <v>0</v>
      </c>
      <c r="AW1984">
        <f t="shared" si="763"/>
        <v>0</v>
      </c>
      <c r="AX1984">
        <f t="shared" si="764"/>
        <v>0</v>
      </c>
      <c r="AY1984">
        <f t="shared" si="765"/>
        <v>0</v>
      </c>
      <c r="AZ1984">
        <f t="shared" si="766"/>
        <v>0</v>
      </c>
      <c r="BA1984">
        <f t="shared" si="767"/>
        <v>0</v>
      </c>
      <c r="BB1984">
        <f t="shared" si="768"/>
        <v>0</v>
      </c>
      <c r="BC1984">
        <f t="shared" si="769"/>
        <v>0</v>
      </c>
      <c r="BD1984">
        <f t="shared" si="770"/>
        <v>0</v>
      </c>
      <c r="BE1984">
        <f t="shared" si="771"/>
        <v>0</v>
      </c>
      <c r="BF1984">
        <f t="shared" si="772"/>
        <v>0</v>
      </c>
    </row>
    <row r="1985" spans="1:58" ht="15" customHeight="1">
      <c r="A1985" s="405"/>
      <c r="B1985" s="6"/>
      <c r="C1985" s="421" t="s">
        <v>6981</v>
      </c>
      <c r="D1985" s="668" t="str">
        <f t="shared" si="773"/>
        <v/>
      </c>
      <c r="E1985" s="669"/>
      <c r="F1985" s="670"/>
      <c r="G1985" s="763" t="str">
        <f t="shared" si="774"/>
        <v/>
      </c>
      <c r="H1985" s="669"/>
      <c r="I1985" s="669"/>
      <c r="J1985" s="669"/>
      <c r="K1985" s="669"/>
      <c r="L1985" s="670"/>
      <c r="M1985" s="112"/>
      <c r="N1985" s="112"/>
      <c r="O1985" s="112"/>
      <c r="P1985" s="112"/>
      <c r="Q1985" s="112"/>
      <c r="R1985" s="112"/>
      <c r="S1985" s="112"/>
      <c r="T1985" s="112"/>
      <c r="U1985" s="112"/>
      <c r="V1985" s="112"/>
      <c r="W1985" s="112"/>
      <c r="X1985" s="112"/>
      <c r="Y1985" s="112"/>
      <c r="Z1985" s="112"/>
      <c r="AA1985" s="112"/>
      <c r="AB1985" s="112"/>
      <c r="AC1985" s="112"/>
      <c r="AD1985" s="112"/>
      <c r="AE1985" s="93"/>
      <c r="AI1985">
        <f t="shared" si="749"/>
        <v>0</v>
      </c>
      <c r="AJ1985">
        <f t="shared" si="750"/>
        <v>0</v>
      </c>
      <c r="AK1985">
        <f t="shared" si="751"/>
        <v>0</v>
      </c>
      <c r="AL1985">
        <f t="shared" si="752"/>
        <v>0</v>
      </c>
      <c r="AM1985">
        <f t="shared" si="753"/>
        <v>0</v>
      </c>
      <c r="AN1985">
        <f t="shared" si="754"/>
        <v>0</v>
      </c>
      <c r="AO1985">
        <f t="shared" si="755"/>
        <v>0</v>
      </c>
      <c r="AP1985">
        <f t="shared" si="756"/>
        <v>0</v>
      </c>
      <c r="AQ1985">
        <f t="shared" si="757"/>
        <v>0</v>
      </c>
      <c r="AR1985">
        <f t="shared" si="758"/>
        <v>0</v>
      </c>
      <c r="AS1985">
        <f t="shared" si="759"/>
        <v>0</v>
      </c>
      <c r="AT1985">
        <f t="shared" si="760"/>
        <v>0</v>
      </c>
      <c r="AU1985">
        <f t="shared" si="761"/>
        <v>0</v>
      </c>
      <c r="AV1985">
        <f t="shared" si="762"/>
        <v>0</v>
      </c>
      <c r="AW1985">
        <f t="shared" si="763"/>
        <v>0</v>
      </c>
      <c r="AX1985">
        <f t="shared" si="764"/>
        <v>0</v>
      </c>
      <c r="AY1985">
        <f t="shared" si="765"/>
        <v>0</v>
      </c>
      <c r="AZ1985">
        <f t="shared" si="766"/>
        <v>0</v>
      </c>
      <c r="BA1985">
        <f t="shared" si="767"/>
        <v>0</v>
      </c>
      <c r="BB1985">
        <f t="shared" si="768"/>
        <v>0</v>
      </c>
      <c r="BC1985">
        <f t="shared" si="769"/>
        <v>0</v>
      </c>
      <c r="BD1985">
        <f t="shared" si="770"/>
        <v>0</v>
      </c>
      <c r="BE1985">
        <f t="shared" si="771"/>
        <v>0</v>
      </c>
      <c r="BF1985">
        <f t="shared" si="772"/>
        <v>0</v>
      </c>
    </row>
    <row r="1986" spans="1:58" ht="15" customHeight="1">
      <c r="A1986" s="405"/>
      <c r="B1986" s="6"/>
      <c r="C1986" s="421" t="s">
        <v>6982</v>
      </c>
      <c r="D1986" s="668" t="str">
        <f t="shared" si="773"/>
        <v/>
      </c>
      <c r="E1986" s="669"/>
      <c r="F1986" s="670"/>
      <c r="G1986" s="763" t="str">
        <f t="shared" si="774"/>
        <v/>
      </c>
      <c r="H1986" s="669"/>
      <c r="I1986" s="669"/>
      <c r="J1986" s="669"/>
      <c r="K1986" s="669"/>
      <c r="L1986" s="670"/>
      <c r="M1986" s="112"/>
      <c r="N1986" s="112"/>
      <c r="O1986" s="112"/>
      <c r="P1986" s="112"/>
      <c r="Q1986" s="112"/>
      <c r="R1986" s="112"/>
      <c r="S1986" s="112"/>
      <c r="T1986" s="112"/>
      <c r="U1986" s="112"/>
      <c r="V1986" s="112"/>
      <c r="W1986" s="112"/>
      <c r="X1986" s="112"/>
      <c r="Y1986" s="112"/>
      <c r="Z1986" s="112"/>
      <c r="AA1986" s="112"/>
      <c r="AB1986" s="112"/>
      <c r="AC1986" s="112"/>
      <c r="AD1986" s="112"/>
      <c r="AE1986" s="93"/>
      <c r="AI1986">
        <f t="shared" si="749"/>
        <v>0</v>
      </c>
      <c r="AJ1986">
        <f t="shared" si="750"/>
        <v>0</v>
      </c>
      <c r="AK1986">
        <f t="shared" si="751"/>
        <v>0</v>
      </c>
      <c r="AL1986">
        <f t="shared" si="752"/>
        <v>0</v>
      </c>
      <c r="AM1986">
        <f t="shared" si="753"/>
        <v>0</v>
      </c>
      <c r="AN1986">
        <f t="shared" si="754"/>
        <v>0</v>
      </c>
      <c r="AO1986">
        <f t="shared" si="755"/>
        <v>0</v>
      </c>
      <c r="AP1986">
        <f t="shared" si="756"/>
        <v>0</v>
      </c>
      <c r="AQ1986">
        <f t="shared" si="757"/>
        <v>0</v>
      </c>
      <c r="AR1986">
        <f t="shared" si="758"/>
        <v>0</v>
      </c>
      <c r="AS1986">
        <f t="shared" si="759"/>
        <v>0</v>
      </c>
      <c r="AT1986">
        <f t="shared" si="760"/>
        <v>0</v>
      </c>
      <c r="AU1986">
        <f t="shared" si="761"/>
        <v>0</v>
      </c>
      <c r="AV1986">
        <f t="shared" si="762"/>
        <v>0</v>
      </c>
      <c r="AW1986">
        <f t="shared" si="763"/>
        <v>0</v>
      </c>
      <c r="AX1986">
        <f t="shared" si="764"/>
        <v>0</v>
      </c>
      <c r="AY1986">
        <f t="shared" si="765"/>
        <v>0</v>
      </c>
      <c r="AZ1986">
        <f t="shared" si="766"/>
        <v>0</v>
      </c>
      <c r="BA1986">
        <f t="shared" si="767"/>
        <v>0</v>
      </c>
      <c r="BB1986">
        <f t="shared" si="768"/>
        <v>0</v>
      </c>
      <c r="BC1986">
        <f t="shared" si="769"/>
        <v>0</v>
      </c>
      <c r="BD1986">
        <f t="shared" si="770"/>
        <v>0</v>
      </c>
      <c r="BE1986">
        <f t="shared" si="771"/>
        <v>0</v>
      </c>
      <c r="BF1986">
        <f t="shared" si="772"/>
        <v>0</v>
      </c>
    </row>
    <row r="1987" spans="1:58" ht="15" customHeight="1">
      <c r="A1987" s="405"/>
      <c r="B1987" s="6"/>
      <c r="C1987" s="421" t="s">
        <v>6983</v>
      </c>
      <c r="D1987" s="668" t="str">
        <f t="shared" si="773"/>
        <v/>
      </c>
      <c r="E1987" s="669"/>
      <c r="F1987" s="670"/>
      <c r="G1987" s="763" t="str">
        <f t="shared" si="774"/>
        <v/>
      </c>
      <c r="H1987" s="669"/>
      <c r="I1987" s="669"/>
      <c r="J1987" s="669"/>
      <c r="K1987" s="669"/>
      <c r="L1987" s="670"/>
      <c r="M1987" s="112"/>
      <c r="N1987" s="112"/>
      <c r="O1987" s="112"/>
      <c r="P1987" s="112"/>
      <c r="Q1987" s="112"/>
      <c r="R1987" s="112"/>
      <c r="S1987" s="112"/>
      <c r="T1987" s="112"/>
      <c r="U1987" s="112"/>
      <c r="V1987" s="112"/>
      <c r="W1987" s="112"/>
      <c r="X1987" s="112"/>
      <c r="Y1987" s="112"/>
      <c r="Z1987" s="112"/>
      <c r="AA1987" s="112"/>
      <c r="AB1987" s="112"/>
      <c r="AC1987" s="112"/>
      <c r="AD1987" s="112"/>
      <c r="AE1987" s="93"/>
      <c r="AI1987">
        <f t="shared" si="749"/>
        <v>0</v>
      </c>
      <c r="AJ1987">
        <f t="shared" si="750"/>
        <v>0</v>
      </c>
      <c r="AK1987">
        <f t="shared" si="751"/>
        <v>0</v>
      </c>
      <c r="AL1987">
        <f t="shared" si="752"/>
        <v>0</v>
      </c>
      <c r="AM1987">
        <f t="shared" si="753"/>
        <v>0</v>
      </c>
      <c r="AN1987">
        <f t="shared" si="754"/>
        <v>0</v>
      </c>
      <c r="AO1987">
        <f t="shared" si="755"/>
        <v>0</v>
      </c>
      <c r="AP1987">
        <f t="shared" si="756"/>
        <v>0</v>
      </c>
      <c r="AQ1987">
        <f t="shared" si="757"/>
        <v>0</v>
      </c>
      <c r="AR1987">
        <f t="shared" si="758"/>
        <v>0</v>
      </c>
      <c r="AS1987">
        <f t="shared" si="759"/>
        <v>0</v>
      </c>
      <c r="AT1987">
        <f t="shared" si="760"/>
        <v>0</v>
      </c>
      <c r="AU1987">
        <f t="shared" si="761"/>
        <v>0</v>
      </c>
      <c r="AV1987">
        <f t="shared" si="762"/>
        <v>0</v>
      </c>
      <c r="AW1987">
        <f t="shared" si="763"/>
        <v>0</v>
      </c>
      <c r="AX1987">
        <f t="shared" si="764"/>
        <v>0</v>
      </c>
      <c r="AY1987">
        <f t="shared" si="765"/>
        <v>0</v>
      </c>
      <c r="AZ1987">
        <f t="shared" si="766"/>
        <v>0</v>
      </c>
      <c r="BA1987">
        <f t="shared" si="767"/>
        <v>0</v>
      </c>
      <c r="BB1987">
        <f t="shared" si="768"/>
        <v>0</v>
      </c>
      <c r="BC1987">
        <f t="shared" si="769"/>
        <v>0</v>
      </c>
      <c r="BD1987">
        <f t="shared" si="770"/>
        <v>0</v>
      </c>
      <c r="BE1987">
        <f t="shared" si="771"/>
        <v>0</v>
      </c>
      <c r="BF1987">
        <f t="shared" si="772"/>
        <v>0</v>
      </c>
    </row>
    <row r="1988" spans="1:58" ht="15" customHeight="1">
      <c r="A1988" s="405"/>
      <c r="B1988" s="6"/>
      <c r="C1988" s="421" t="s">
        <v>6984</v>
      </c>
      <c r="D1988" s="668" t="str">
        <f t="shared" si="773"/>
        <v/>
      </c>
      <c r="E1988" s="669"/>
      <c r="F1988" s="670"/>
      <c r="G1988" s="763" t="str">
        <f t="shared" si="774"/>
        <v/>
      </c>
      <c r="H1988" s="669"/>
      <c r="I1988" s="669"/>
      <c r="J1988" s="669"/>
      <c r="K1988" s="669"/>
      <c r="L1988" s="670"/>
      <c r="M1988" s="112"/>
      <c r="N1988" s="112"/>
      <c r="O1988" s="112"/>
      <c r="P1988" s="112"/>
      <c r="Q1988" s="112"/>
      <c r="R1988" s="112"/>
      <c r="S1988" s="112"/>
      <c r="T1988" s="112"/>
      <c r="U1988" s="112"/>
      <c r="V1988" s="112"/>
      <c r="W1988" s="112"/>
      <c r="X1988" s="112"/>
      <c r="Y1988" s="112"/>
      <c r="Z1988" s="112"/>
      <c r="AA1988" s="112"/>
      <c r="AB1988" s="112"/>
      <c r="AC1988" s="112"/>
      <c r="AD1988" s="112"/>
      <c r="AE1988" s="93"/>
      <c r="AI1988">
        <f t="shared" si="749"/>
        <v>0</v>
      </c>
      <c r="AJ1988">
        <f t="shared" si="750"/>
        <v>0</v>
      </c>
      <c r="AK1988">
        <f t="shared" si="751"/>
        <v>0</v>
      </c>
      <c r="AL1988">
        <f t="shared" si="752"/>
        <v>0</v>
      </c>
      <c r="AM1988">
        <f t="shared" si="753"/>
        <v>0</v>
      </c>
      <c r="AN1988">
        <f t="shared" si="754"/>
        <v>0</v>
      </c>
      <c r="AO1988">
        <f t="shared" si="755"/>
        <v>0</v>
      </c>
      <c r="AP1988">
        <f t="shared" si="756"/>
        <v>0</v>
      </c>
      <c r="AQ1988">
        <f t="shared" si="757"/>
        <v>0</v>
      </c>
      <c r="AR1988">
        <f t="shared" si="758"/>
        <v>0</v>
      </c>
      <c r="AS1988">
        <f t="shared" si="759"/>
        <v>0</v>
      </c>
      <c r="AT1988">
        <f t="shared" si="760"/>
        <v>0</v>
      </c>
      <c r="AU1988">
        <f t="shared" si="761"/>
        <v>0</v>
      </c>
      <c r="AV1988">
        <f t="shared" si="762"/>
        <v>0</v>
      </c>
      <c r="AW1988">
        <f t="shared" si="763"/>
        <v>0</v>
      </c>
      <c r="AX1988">
        <f t="shared" si="764"/>
        <v>0</v>
      </c>
      <c r="AY1988">
        <f t="shared" si="765"/>
        <v>0</v>
      </c>
      <c r="AZ1988">
        <f t="shared" si="766"/>
        <v>0</v>
      </c>
      <c r="BA1988">
        <f t="shared" si="767"/>
        <v>0</v>
      </c>
      <c r="BB1988">
        <f t="shared" si="768"/>
        <v>0</v>
      </c>
      <c r="BC1988">
        <f t="shared" si="769"/>
        <v>0</v>
      </c>
      <c r="BD1988">
        <f t="shared" si="770"/>
        <v>0</v>
      </c>
      <c r="BE1988">
        <f t="shared" si="771"/>
        <v>0</v>
      </c>
      <c r="BF1988">
        <f t="shared" si="772"/>
        <v>0</v>
      </c>
    </row>
    <row r="1989" spans="1:58" ht="15" customHeight="1">
      <c r="A1989" s="405"/>
      <c r="B1989" s="6"/>
      <c r="C1989" s="421" t="s">
        <v>6985</v>
      </c>
      <c r="D1989" s="668" t="str">
        <f t="shared" si="773"/>
        <v/>
      </c>
      <c r="E1989" s="669"/>
      <c r="F1989" s="670"/>
      <c r="G1989" s="763" t="str">
        <f t="shared" si="774"/>
        <v/>
      </c>
      <c r="H1989" s="669"/>
      <c r="I1989" s="669"/>
      <c r="J1989" s="669"/>
      <c r="K1989" s="669"/>
      <c r="L1989" s="670"/>
      <c r="M1989" s="112"/>
      <c r="N1989" s="112"/>
      <c r="O1989" s="112"/>
      <c r="P1989" s="112"/>
      <c r="Q1989" s="112"/>
      <c r="R1989" s="112"/>
      <c r="S1989" s="112"/>
      <c r="T1989" s="112"/>
      <c r="U1989" s="112"/>
      <c r="V1989" s="112"/>
      <c r="W1989" s="112"/>
      <c r="X1989" s="112"/>
      <c r="Y1989" s="112"/>
      <c r="Z1989" s="112"/>
      <c r="AA1989" s="112"/>
      <c r="AB1989" s="112"/>
      <c r="AC1989" s="112"/>
      <c r="AD1989" s="112"/>
      <c r="AE1989" s="93"/>
      <c r="AI1989">
        <f t="shared" si="749"/>
        <v>0</v>
      </c>
      <c r="AJ1989">
        <f t="shared" si="750"/>
        <v>0</v>
      </c>
      <c r="AK1989">
        <f t="shared" si="751"/>
        <v>0</v>
      </c>
      <c r="AL1989">
        <f t="shared" si="752"/>
        <v>0</v>
      </c>
      <c r="AM1989">
        <f t="shared" si="753"/>
        <v>0</v>
      </c>
      <c r="AN1989">
        <f t="shared" si="754"/>
        <v>0</v>
      </c>
      <c r="AO1989">
        <f t="shared" si="755"/>
        <v>0</v>
      </c>
      <c r="AP1989">
        <f t="shared" si="756"/>
        <v>0</v>
      </c>
      <c r="AQ1989">
        <f t="shared" si="757"/>
        <v>0</v>
      </c>
      <c r="AR1989">
        <f t="shared" si="758"/>
        <v>0</v>
      </c>
      <c r="AS1989">
        <f t="shared" si="759"/>
        <v>0</v>
      </c>
      <c r="AT1989">
        <f t="shared" si="760"/>
        <v>0</v>
      </c>
      <c r="AU1989">
        <f t="shared" si="761"/>
        <v>0</v>
      </c>
      <c r="AV1989">
        <f t="shared" si="762"/>
        <v>0</v>
      </c>
      <c r="AW1989">
        <f t="shared" si="763"/>
        <v>0</v>
      </c>
      <c r="AX1989">
        <f t="shared" si="764"/>
        <v>0</v>
      </c>
      <c r="AY1989">
        <f t="shared" si="765"/>
        <v>0</v>
      </c>
      <c r="AZ1989">
        <f t="shared" si="766"/>
        <v>0</v>
      </c>
      <c r="BA1989">
        <f t="shared" si="767"/>
        <v>0</v>
      </c>
      <c r="BB1989">
        <f t="shared" si="768"/>
        <v>0</v>
      </c>
      <c r="BC1989">
        <f t="shared" si="769"/>
        <v>0</v>
      </c>
      <c r="BD1989">
        <f t="shared" si="770"/>
        <v>0</v>
      </c>
      <c r="BE1989">
        <f t="shared" si="771"/>
        <v>0</v>
      </c>
      <c r="BF1989">
        <f t="shared" si="772"/>
        <v>0</v>
      </c>
    </row>
    <row r="1990" spans="1:58" ht="15" customHeight="1">
      <c r="A1990" s="405"/>
      <c r="B1990" s="6"/>
      <c r="C1990" s="421" t="s">
        <v>6986</v>
      </c>
      <c r="D1990" s="668" t="str">
        <f t="shared" si="773"/>
        <v/>
      </c>
      <c r="E1990" s="669"/>
      <c r="F1990" s="670"/>
      <c r="G1990" s="763" t="str">
        <f t="shared" si="774"/>
        <v/>
      </c>
      <c r="H1990" s="669"/>
      <c r="I1990" s="669"/>
      <c r="J1990" s="669"/>
      <c r="K1990" s="669"/>
      <c r="L1990" s="670"/>
      <c r="M1990" s="112"/>
      <c r="N1990" s="112"/>
      <c r="O1990" s="112"/>
      <c r="P1990" s="112"/>
      <c r="Q1990" s="112"/>
      <c r="R1990" s="112"/>
      <c r="S1990" s="112"/>
      <c r="T1990" s="112"/>
      <c r="U1990" s="112"/>
      <c r="V1990" s="112"/>
      <c r="W1990" s="112"/>
      <c r="X1990" s="112"/>
      <c r="Y1990" s="112"/>
      <c r="Z1990" s="112"/>
      <c r="AA1990" s="112"/>
      <c r="AB1990" s="112"/>
      <c r="AC1990" s="112"/>
      <c r="AD1990" s="112"/>
      <c r="AE1990" s="93"/>
      <c r="AI1990">
        <f t="shared" ref="AI1990:AI2053" si="775">M1990</f>
        <v>0</v>
      </c>
      <c r="AJ1990">
        <f t="shared" ref="AJ1990:AJ2053" si="776">COUNTIF(N1990:O1990,"NS")</f>
        <v>0</v>
      </c>
      <c r="AK1990">
        <f t="shared" ref="AK1990:AK2053" si="777">SUM(N1990:O1990)</f>
        <v>0</v>
      </c>
      <c r="AL1990">
        <f t="shared" ref="AL1990:AL2053" si="778">IF(COUNTIF(M1990:O1990,"NA")=3,0,IF(OR(AND(AI1990=0,AJ1990&gt;0),AND(AI1990="NS",AK1990&gt;0), AND(AI1990="NS", AJ1990=0,AK1990=0)), 1, IF(OR(AND(AI1990&gt;0,AJ1990&gt;1,AI1990&gt;AK1990), AND(AI1990="NS",AJ1990=2), AND(AI1990="NS",AK1990=0,AJ1990&gt;0),AI1990=AK1990), 0, 1)))</f>
        <v>0</v>
      </c>
      <c r="AM1990">
        <f t="shared" ref="AM1990:AM2053" si="779">P1990</f>
        <v>0</v>
      </c>
      <c r="AN1990">
        <f t="shared" ref="AN1990:AN2053" si="780">COUNTIF(Q1990:R1990,"NS")</f>
        <v>0</v>
      </c>
      <c r="AO1990">
        <f t="shared" ref="AO1990:AO2053" si="781">SUM(Q1990:R1990)</f>
        <v>0</v>
      </c>
      <c r="AP1990">
        <f t="shared" ref="AP1990:AP2053" si="782">IF(COUNTIF(P1990:R1990,"NA")=3,0,IF(OR(AND(AM1990=0,AN1990&gt;0),AND(AM1990="NS",AO1990&gt;0), AND(AM1990="NS", AN1990=0,AO1990=0)), 1, IF(OR(AND(AM1990&gt;0,AN1990&gt;1,AM1990&gt;AO1990), AND(AM1990="NS",AN1990=2), AND(AM1990="NS",AO1990=0,AN1990&gt;0),AM1990=AO1990), 0, 1)))</f>
        <v>0</v>
      </c>
      <c r="AQ1990">
        <f t="shared" ref="AQ1990:AQ2053" si="783">S1990</f>
        <v>0</v>
      </c>
      <c r="AR1990">
        <f t="shared" ref="AR1990:AR2053" si="784">COUNTIF(T1990:U1990,"NS")</f>
        <v>0</v>
      </c>
      <c r="AS1990">
        <f t="shared" ref="AS1990:AS2053" si="785">SUM(T1990:U1990)</f>
        <v>0</v>
      </c>
      <c r="AT1990">
        <f t="shared" ref="AT1990:AT2053" si="786">IF(COUNTIF(S1990:U1990,"NA")=3,0,IF(OR(AND(AQ1990=0,AR1990&gt;0),AND(AQ1990="NS",AS1990&gt;0), AND(AQ1990="NS", AR1990=0,AS1990=0)), 1, IF(OR(AND(AQ1990&gt;0,AR1990&gt;1,AQ1990&gt;AS1990), AND(AQ1990="NS",AR1990=2), AND(AQ1990="NS",AS1990=0,AR1990&gt;0),AQ1990=AS1990), 0, 1)))</f>
        <v>0</v>
      </c>
      <c r="AU1990">
        <f t="shared" ref="AU1990:AU2053" si="787">V1990</f>
        <v>0</v>
      </c>
      <c r="AV1990">
        <f t="shared" ref="AV1990:AV2053" si="788">COUNTIF(W1990:X1990,"NS")</f>
        <v>0</v>
      </c>
      <c r="AW1990">
        <f t="shared" ref="AW1990:AW2053" si="789">SUM(W1990:X1990)</f>
        <v>0</v>
      </c>
      <c r="AX1990">
        <f t="shared" ref="AX1990:AX2053" si="790">IF(COUNTIF(V1990:X1990,"NA")=3,0,IF(OR(AND(AU1990=0,AV1990&gt;0),AND(AU1990="NS",AW1990&gt;0), AND(AU1990="NS", AV1990=0,AW1990=0)), 1, IF(OR(AND(AU1990&gt;0,AV1990&gt;1,AU1990&gt;AW1990), AND(AU1990="NS",AV1990=2), AND(AU1990="NS",AW1990=0,AV1990&gt;0),AU1990=AW1990), 0, 1)))</f>
        <v>0</v>
      </c>
      <c r="AY1990">
        <f t="shared" ref="AY1990:AY2053" si="791">Y1990</f>
        <v>0</v>
      </c>
      <c r="AZ1990">
        <f t="shared" ref="AZ1990:AZ2053" si="792">COUNTIF(Z1990:AA1990,"NS")</f>
        <v>0</v>
      </c>
      <c r="BA1990">
        <f t="shared" ref="BA1990:BA2053" si="793">SUM(Z1990:AA1990)</f>
        <v>0</v>
      </c>
      <c r="BB1990">
        <f t="shared" ref="BB1990:BB2053" si="794">IF(COUNTIF(Y1990:AA1990,"NA")=3,0,IF(OR(AND(AY1990=0,AZ1990&gt;0),AND(AY1990="NS",BA1990&gt;0), AND(AY1990="NS", AZ1990=0,BA1990=0)), 1, IF(OR(AND(AY1990&gt;0,AZ1990&gt;1,AY1990&gt;BA1990), AND(AY1990="NS",AZ1990=2), AND(AY1990="NS",BA1990=0,AZ1990&gt;0),AY1990=BA1990), 0, 1)))</f>
        <v>0</v>
      </c>
      <c r="BC1990">
        <f t="shared" ref="BC1990:BC2053" si="795">AB1990</f>
        <v>0</v>
      </c>
      <c r="BD1990">
        <f t="shared" ref="BD1990:BD2053" si="796">COUNTIF(AC1990:AD1990,"NS")</f>
        <v>0</v>
      </c>
      <c r="BE1990">
        <f t="shared" ref="BE1990:BE2053" si="797">SUM(AC1990:AD1990)</f>
        <v>0</v>
      </c>
      <c r="BF1990">
        <f t="shared" ref="BF1990:BF2053" si="798">IF(COUNTIF(AB1990:AD1990,"NA")=3,0,IF(OR(AND(BC1990=0,BD1990&gt;0),AND(BC1990="NS",BE1990&gt;0), AND(BC1990="NS", BD1990=0,BE1990=0)), 1, IF(OR(AND(BC1990&gt;0,BD1990&gt;1,BC1990&gt;BE1990), AND(BC1990="NS",BD1990=2), AND(BC1990="NS",BE1990=0,BD1990&gt;0),BC1990=BE1990), 0, 1)))</f>
        <v>0</v>
      </c>
    </row>
    <row r="1991" spans="1:58" ht="15" customHeight="1">
      <c r="A1991" s="405"/>
      <c r="B1991" s="6"/>
      <c r="C1991" s="421" t="s">
        <v>6987</v>
      </c>
      <c r="D1991" s="668" t="str">
        <f t="shared" ref="D1991:D2054" si="799">IF(D1410="","",D1410)</f>
        <v/>
      </c>
      <c r="E1991" s="669"/>
      <c r="F1991" s="670"/>
      <c r="G1991" s="763" t="str">
        <f t="shared" ref="G1991:G2054" si="800">IF(G1410="","",G1410)</f>
        <v/>
      </c>
      <c r="H1991" s="669"/>
      <c r="I1991" s="669"/>
      <c r="J1991" s="669"/>
      <c r="K1991" s="669"/>
      <c r="L1991" s="670"/>
      <c r="M1991" s="112"/>
      <c r="N1991" s="112"/>
      <c r="O1991" s="112"/>
      <c r="P1991" s="112"/>
      <c r="Q1991" s="112"/>
      <c r="R1991" s="112"/>
      <c r="S1991" s="112"/>
      <c r="T1991" s="112"/>
      <c r="U1991" s="112"/>
      <c r="V1991" s="112"/>
      <c r="W1991" s="112"/>
      <c r="X1991" s="112"/>
      <c r="Y1991" s="112"/>
      <c r="Z1991" s="112"/>
      <c r="AA1991" s="112"/>
      <c r="AB1991" s="112"/>
      <c r="AC1991" s="112"/>
      <c r="AD1991" s="112"/>
      <c r="AE1991" s="93"/>
      <c r="AI1991">
        <f t="shared" si="775"/>
        <v>0</v>
      </c>
      <c r="AJ1991">
        <f t="shared" si="776"/>
        <v>0</v>
      </c>
      <c r="AK1991">
        <f t="shared" si="777"/>
        <v>0</v>
      </c>
      <c r="AL1991">
        <f t="shared" si="778"/>
        <v>0</v>
      </c>
      <c r="AM1991">
        <f t="shared" si="779"/>
        <v>0</v>
      </c>
      <c r="AN1991">
        <f t="shared" si="780"/>
        <v>0</v>
      </c>
      <c r="AO1991">
        <f t="shared" si="781"/>
        <v>0</v>
      </c>
      <c r="AP1991">
        <f t="shared" si="782"/>
        <v>0</v>
      </c>
      <c r="AQ1991">
        <f t="shared" si="783"/>
        <v>0</v>
      </c>
      <c r="AR1991">
        <f t="shared" si="784"/>
        <v>0</v>
      </c>
      <c r="AS1991">
        <f t="shared" si="785"/>
        <v>0</v>
      </c>
      <c r="AT1991">
        <f t="shared" si="786"/>
        <v>0</v>
      </c>
      <c r="AU1991">
        <f t="shared" si="787"/>
        <v>0</v>
      </c>
      <c r="AV1991">
        <f t="shared" si="788"/>
        <v>0</v>
      </c>
      <c r="AW1991">
        <f t="shared" si="789"/>
        <v>0</v>
      </c>
      <c r="AX1991">
        <f t="shared" si="790"/>
        <v>0</v>
      </c>
      <c r="AY1991">
        <f t="shared" si="791"/>
        <v>0</v>
      </c>
      <c r="AZ1991">
        <f t="shared" si="792"/>
        <v>0</v>
      </c>
      <c r="BA1991">
        <f t="shared" si="793"/>
        <v>0</v>
      </c>
      <c r="BB1991">
        <f t="shared" si="794"/>
        <v>0</v>
      </c>
      <c r="BC1991">
        <f t="shared" si="795"/>
        <v>0</v>
      </c>
      <c r="BD1991">
        <f t="shared" si="796"/>
        <v>0</v>
      </c>
      <c r="BE1991">
        <f t="shared" si="797"/>
        <v>0</v>
      </c>
      <c r="BF1991">
        <f t="shared" si="798"/>
        <v>0</v>
      </c>
    </row>
    <row r="1992" spans="1:58" ht="15" customHeight="1">
      <c r="A1992" s="405"/>
      <c r="B1992" s="6"/>
      <c r="C1992" s="421" t="s">
        <v>6988</v>
      </c>
      <c r="D1992" s="668" t="str">
        <f t="shared" si="799"/>
        <v/>
      </c>
      <c r="E1992" s="669"/>
      <c r="F1992" s="670"/>
      <c r="G1992" s="763" t="str">
        <f t="shared" si="800"/>
        <v/>
      </c>
      <c r="H1992" s="669"/>
      <c r="I1992" s="669"/>
      <c r="J1992" s="669"/>
      <c r="K1992" s="669"/>
      <c r="L1992" s="670"/>
      <c r="M1992" s="112"/>
      <c r="N1992" s="112"/>
      <c r="O1992" s="112"/>
      <c r="P1992" s="112"/>
      <c r="Q1992" s="112"/>
      <c r="R1992" s="112"/>
      <c r="S1992" s="112"/>
      <c r="T1992" s="112"/>
      <c r="U1992" s="112"/>
      <c r="V1992" s="112"/>
      <c r="W1992" s="112"/>
      <c r="X1992" s="112"/>
      <c r="Y1992" s="112"/>
      <c r="Z1992" s="112"/>
      <c r="AA1992" s="112"/>
      <c r="AB1992" s="112"/>
      <c r="AC1992" s="112"/>
      <c r="AD1992" s="112"/>
      <c r="AE1992" s="93"/>
      <c r="AI1992">
        <f t="shared" si="775"/>
        <v>0</v>
      </c>
      <c r="AJ1992">
        <f t="shared" si="776"/>
        <v>0</v>
      </c>
      <c r="AK1992">
        <f t="shared" si="777"/>
        <v>0</v>
      </c>
      <c r="AL1992">
        <f t="shared" si="778"/>
        <v>0</v>
      </c>
      <c r="AM1992">
        <f t="shared" si="779"/>
        <v>0</v>
      </c>
      <c r="AN1992">
        <f t="shared" si="780"/>
        <v>0</v>
      </c>
      <c r="AO1992">
        <f t="shared" si="781"/>
        <v>0</v>
      </c>
      <c r="AP1992">
        <f t="shared" si="782"/>
        <v>0</v>
      </c>
      <c r="AQ1992">
        <f t="shared" si="783"/>
        <v>0</v>
      </c>
      <c r="AR1992">
        <f t="shared" si="784"/>
        <v>0</v>
      </c>
      <c r="AS1992">
        <f t="shared" si="785"/>
        <v>0</v>
      </c>
      <c r="AT1992">
        <f t="shared" si="786"/>
        <v>0</v>
      </c>
      <c r="AU1992">
        <f t="shared" si="787"/>
        <v>0</v>
      </c>
      <c r="AV1992">
        <f t="shared" si="788"/>
        <v>0</v>
      </c>
      <c r="AW1992">
        <f t="shared" si="789"/>
        <v>0</v>
      </c>
      <c r="AX1992">
        <f t="shared" si="790"/>
        <v>0</v>
      </c>
      <c r="AY1992">
        <f t="shared" si="791"/>
        <v>0</v>
      </c>
      <c r="AZ1992">
        <f t="shared" si="792"/>
        <v>0</v>
      </c>
      <c r="BA1992">
        <f t="shared" si="793"/>
        <v>0</v>
      </c>
      <c r="BB1992">
        <f t="shared" si="794"/>
        <v>0</v>
      </c>
      <c r="BC1992">
        <f t="shared" si="795"/>
        <v>0</v>
      </c>
      <c r="BD1992">
        <f t="shared" si="796"/>
        <v>0</v>
      </c>
      <c r="BE1992">
        <f t="shared" si="797"/>
        <v>0</v>
      </c>
      <c r="BF1992">
        <f t="shared" si="798"/>
        <v>0</v>
      </c>
    </row>
    <row r="1993" spans="1:58" ht="15" customHeight="1">
      <c r="A1993" s="405"/>
      <c r="B1993" s="6"/>
      <c r="C1993" s="421" t="s">
        <v>6989</v>
      </c>
      <c r="D1993" s="668" t="str">
        <f t="shared" si="799"/>
        <v/>
      </c>
      <c r="E1993" s="669"/>
      <c r="F1993" s="670"/>
      <c r="G1993" s="763" t="str">
        <f t="shared" si="800"/>
        <v/>
      </c>
      <c r="H1993" s="669"/>
      <c r="I1993" s="669"/>
      <c r="J1993" s="669"/>
      <c r="K1993" s="669"/>
      <c r="L1993" s="670"/>
      <c r="M1993" s="112"/>
      <c r="N1993" s="112"/>
      <c r="O1993" s="112"/>
      <c r="P1993" s="112"/>
      <c r="Q1993" s="112"/>
      <c r="R1993" s="112"/>
      <c r="S1993" s="112"/>
      <c r="T1993" s="112"/>
      <c r="U1993" s="112"/>
      <c r="V1993" s="112"/>
      <c r="W1993" s="112"/>
      <c r="X1993" s="112"/>
      <c r="Y1993" s="112"/>
      <c r="Z1993" s="112"/>
      <c r="AA1993" s="112"/>
      <c r="AB1993" s="112"/>
      <c r="AC1993" s="112"/>
      <c r="AD1993" s="112"/>
      <c r="AE1993" s="93"/>
      <c r="AI1993">
        <f t="shared" si="775"/>
        <v>0</v>
      </c>
      <c r="AJ1993">
        <f t="shared" si="776"/>
        <v>0</v>
      </c>
      <c r="AK1993">
        <f t="shared" si="777"/>
        <v>0</v>
      </c>
      <c r="AL1993">
        <f t="shared" si="778"/>
        <v>0</v>
      </c>
      <c r="AM1993">
        <f t="shared" si="779"/>
        <v>0</v>
      </c>
      <c r="AN1993">
        <f t="shared" si="780"/>
        <v>0</v>
      </c>
      <c r="AO1993">
        <f t="shared" si="781"/>
        <v>0</v>
      </c>
      <c r="AP1993">
        <f t="shared" si="782"/>
        <v>0</v>
      </c>
      <c r="AQ1993">
        <f t="shared" si="783"/>
        <v>0</v>
      </c>
      <c r="AR1993">
        <f t="shared" si="784"/>
        <v>0</v>
      </c>
      <c r="AS1993">
        <f t="shared" si="785"/>
        <v>0</v>
      </c>
      <c r="AT1993">
        <f t="shared" si="786"/>
        <v>0</v>
      </c>
      <c r="AU1993">
        <f t="shared" si="787"/>
        <v>0</v>
      </c>
      <c r="AV1993">
        <f t="shared" si="788"/>
        <v>0</v>
      </c>
      <c r="AW1993">
        <f t="shared" si="789"/>
        <v>0</v>
      </c>
      <c r="AX1993">
        <f t="shared" si="790"/>
        <v>0</v>
      </c>
      <c r="AY1993">
        <f t="shared" si="791"/>
        <v>0</v>
      </c>
      <c r="AZ1993">
        <f t="shared" si="792"/>
        <v>0</v>
      </c>
      <c r="BA1993">
        <f t="shared" si="793"/>
        <v>0</v>
      </c>
      <c r="BB1993">
        <f t="shared" si="794"/>
        <v>0</v>
      </c>
      <c r="BC1993">
        <f t="shared" si="795"/>
        <v>0</v>
      </c>
      <c r="BD1993">
        <f t="shared" si="796"/>
        <v>0</v>
      </c>
      <c r="BE1993">
        <f t="shared" si="797"/>
        <v>0</v>
      </c>
      <c r="BF1993">
        <f t="shared" si="798"/>
        <v>0</v>
      </c>
    </row>
    <row r="1994" spans="1:58" ht="15" customHeight="1">
      <c r="A1994" s="405"/>
      <c r="B1994" s="6"/>
      <c r="C1994" s="421" t="s">
        <v>6990</v>
      </c>
      <c r="D1994" s="668" t="str">
        <f t="shared" si="799"/>
        <v/>
      </c>
      <c r="E1994" s="669"/>
      <c r="F1994" s="670"/>
      <c r="G1994" s="763" t="str">
        <f t="shared" si="800"/>
        <v/>
      </c>
      <c r="H1994" s="669"/>
      <c r="I1994" s="669"/>
      <c r="J1994" s="669"/>
      <c r="K1994" s="669"/>
      <c r="L1994" s="670"/>
      <c r="M1994" s="112"/>
      <c r="N1994" s="112"/>
      <c r="O1994" s="112"/>
      <c r="P1994" s="112"/>
      <c r="Q1994" s="112"/>
      <c r="R1994" s="112"/>
      <c r="S1994" s="112"/>
      <c r="T1994" s="112"/>
      <c r="U1994" s="112"/>
      <c r="V1994" s="112"/>
      <c r="W1994" s="112"/>
      <c r="X1994" s="112"/>
      <c r="Y1994" s="112"/>
      <c r="Z1994" s="112"/>
      <c r="AA1994" s="112"/>
      <c r="AB1994" s="112"/>
      <c r="AC1994" s="112"/>
      <c r="AD1994" s="112"/>
      <c r="AE1994" s="93"/>
      <c r="AI1994">
        <f t="shared" si="775"/>
        <v>0</v>
      </c>
      <c r="AJ1994">
        <f t="shared" si="776"/>
        <v>0</v>
      </c>
      <c r="AK1994">
        <f t="shared" si="777"/>
        <v>0</v>
      </c>
      <c r="AL1994">
        <f t="shared" si="778"/>
        <v>0</v>
      </c>
      <c r="AM1994">
        <f t="shared" si="779"/>
        <v>0</v>
      </c>
      <c r="AN1994">
        <f t="shared" si="780"/>
        <v>0</v>
      </c>
      <c r="AO1994">
        <f t="shared" si="781"/>
        <v>0</v>
      </c>
      <c r="AP1994">
        <f t="shared" si="782"/>
        <v>0</v>
      </c>
      <c r="AQ1994">
        <f t="shared" si="783"/>
        <v>0</v>
      </c>
      <c r="AR1994">
        <f t="shared" si="784"/>
        <v>0</v>
      </c>
      <c r="AS1994">
        <f t="shared" si="785"/>
        <v>0</v>
      </c>
      <c r="AT1994">
        <f t="shared" si="786"/>
        <v>0</v>
      </c>
      <c r="AU1994">
        <f t="shared" si="787"/>
        <v>0</v>
      </c>
      <c r="AV1994">
        <f t="shared" si="788"/>
        <v>0</v>
      </c>
      <c r="AW1994">
        <f t="shared" si="789"/>
        <v>0</v>
      </c>
      <c r="AX1994">
        <f t="shared" si="790"/>
        <v>0</v>
      </c>
      <c r="AY1994">
        <f t="shared" si="791"/>
        <v>0</v>
      </c>
      <c r="AZ1994">
        <f t="shared" si="792"/>
        <v>0</v>
      </c>
      <c r="BA1994">
        <f t="shared" si="793"/>
        <v>0</v>
      </c>
      <c r="BB1994">
        <f t="shared" si="794"/>
        <v>0</v>
      </c>
      <c r="BC1994">
        <f t="shared" si="795"/>
        <v>0</v>
      </c>
      <c r="BD1994">
        <f t="shared" si="796"/>
        <v>0</v>
      </c>
      <c r="BE1994">
        <f t="shared" si="797"/>
        <v>0</v>
      </c>
      <c r="BF1994">
        <f t="shared" si="798"/>
        <v>0</v>
      </c>
    </row>
    <row r="1995" spans="1:58" ht="15" customHeight="1">
      <c r="A1995" s="405"/>
      <c r="B1995" s="6"/>
      <c r="C1995" s="421" t="s">
        <v>6991</v>
      </c>
      <c r="D1995" s="668" t="str">
        <f t="shared" si="799"/>
        <v/>
      </c>
      <c r="E1995" s="669"/>
      <c r="F1995" s="670"/>
      <c r="G1995" s="763" t="str">
        <f t="shared" si="800"/>
        <v/>
      </c>
      <c r="H1995" s="669"/>
      <c r="I1995" s="669"/>
      <c r="J1995" s="669"/>
      <c r="K1995" s="669"/>
      <c r="L1995" s="670"/>
      <c r="M1995" s="112"/>
      <c r="N1995" s="112"/>
      <c r="O1995" s="112"/>
      <c r="P1995" s="112"/>
      <c r="Q1995" s="112"/>
      <c r="R1995" s="112"/>
      <c r="S1995" s="112"/>
      <c r="T1995" s="112"/>
      <c r="U1995" s="112"/>
      <c r="V1995" s="112"/>
      <c r="W1995" s="112"/>
      <c r="X1995" s="112"/>
      <c r="Y1995" s="112"/>
      <c r="Z1995" s="112"/>
      <c r="AA1995" s="112"/>
      <c r="AB1995" s="112"/>
      <c r="AC1995" s="112"/>
      <c r="AD1995" s="112"/>
      <c r="AE1995" s="93"/>
      <c r="AI1995">
        <f t="shared" si="775"/>
        <v>0</v>
      </c>
      <c r="AJ1995">
        <f t="shared" si="776"/>
        <v>0</v>
      </c>
      <c r="AK1995">
        <f t="shared" si="777"/>
        <v>0</v>
      </c>
      <c r="AL1995">
        <f t="shared" si="778"/>
        <v>0</v>
      </c>
      <c r="AM1995">
        <f t="shared" si="779"/>
        <v>0</v>
      </c>
      <c r="AN1995">
        <f t="shared" si="780"/>
        <v>0</v>
      </c>
      <c r="AO1995">
        <f t="shared" si="781"/>
        <v>0</v>
      </c>
      <c r="AP1995">
        <f t="shared" si="782"/>
        <v>0</v>
      </c>
      <c r="AQ1995">
        <f t="shared" si="783"/>
        <v>0</v>
      </c>
      <c r="AR1995">
        <f t="shared" si="784"/>
        <v>0</v>
      </c>
      <c r="AS1995">
        <f t="shared" si="785"/>
        <v>0</v>
      </c>
      <c r="AT1995">
        <f t="shared" si="786"/>
        <v>0</v>
      </c>
      <c r="AU1995">
        <f t="shared" si="787"/>
        <v>0</v>
      </c>
      <c r="AV1995">
        <f t="shared" si="788"/>
        <v>0</v>
      </c>
      <c r="AW1995">
        <f t="shared" si="789"/>
        <v>0</v>
      </c>
      <c r="AX1995">
        <f t="shared" si="790"/>
        <v>0</v>
      </c>
      <c r="AY1995">
        <f t="shared" si="791"/>
        <v>0</v>
      </c>
      <c r="AZ1995">
        <f t="shared" si="792"/>
        <v>0</v>
      </c>
      <c r="BA1995">
        <f t="shared" si="793"/>
        <v>0</v>
      </c>
      <c r="BB1995">
        <f t="shared" si="794"/>
        <v>0</v>
      </c>
      <c r="BC1995">
        <f t="shared" si="795"/>
        <v>0</v>
      </c>
      <c r="BD1995">
        <f t="shared" si="796"/>
        <v>0</v>
      </c>
      <c r="BE1995">
        <f t="shared" si="797"/>
        <v>0</v>
      </c>
      <c r="BF1995">
        <f t="shared" si="798"/>
        <v>0</v>
      </c>
    </row>
    <row r="1996" spans="1:58" ht="15" customHeight="1">
      <c r="A1996" s="405"/>
      <c r="B1996" s="6"/>
      <c r="C1996" s="421" t="s">
        <v>6992</v>
      </c>
      <c r="D1996" s="668" t="str">
        <f t="shared" si="799"/>
        <v/>
      </c>
      <c r="E1996" s="669"/>
      <c r="F1996" s="670"/>
      <c r="G1996" s="763" t="str">
        <f t="shared" si="800"/>
        <v/>
      </c>
      <c r="H1996" s="669"/>
      <c r="I1996" s="669"/>
      <c r="J1996" s="669"/>
      <c r="K1996" s="669"/>
      <c r="L1996" s="670"/>
      <c r="M1996" s="112"/>
      <c r="N1996" s="112"/>
      <c r="O1996" s="112"/>
      <c r="P1996" s="112"/>
      <c r="Q1996" s="112"/>
      <c r="R1996" s="112"/>
      <c r="S1996" s="112"/>
      <c r="T1996" s="112"/>
      <c r="U1996" s="112"/>
      <c r="V1996" s="112"/>
      <c r="W1996" s="112"/>
      <c r="X1996" s="112"/>
      <c r="Y1996" s="112"/>
      <c r="Z1996" s="112"/>
      <c r="AA1996" s="112"/>
      <c r="AB1996" s="112"/>
      <c r="AC1996" s="112"/>
      <c r="AD1996" s="112"/>
      <c r="AE1996" s="93"/>
      <c r="AI1996">
        <f t="shared" si="775"/>
        <v>0</v>
      </c>
      <c r="AJ1996">
        <f t="shared" si="776"/>
        <v>0</v>
      </c>
      <c r="AK1996">
        <f t="shared" si="777"/>
        <v>0</v>
      </c>
      <c r="AL1996">
        <f t="shared" si="778"/>
        <v>0</v>
      </c>
      <c r="AM1996">
        <f t="shared" si="779"/>
        <v>0</v>
      </c>
      <c r="AN1996">
        <f t="shared" si="780"/>
        <v>0</v>
      </c>
      <c r="AO1996">
        <f t="shared" si="781"/>
        <v>0</v>
      </c>
      <c r="AP1996">
        <f t="shared" si="782"/>
        <v>0</v>
      </c>
      <c r="AQ1996">
        <f t="shared" si="783"/>
        <v>0</v>
      </c>
      <c r="AR1996">
        <f t="shared" si="784"/>
        <v>0</v>
      </c>
      <c r="AS1996">
        <f t="shared" si="785"/>
        <v>0</v>
      </c>
      <c r="AT1996">
        <f t="shared" si="786"/>
        <v>0</v>
      </c>
      <c r="AU1996">
        <f t="shared" si="787"/>
        <v>0</v>
      </c>
      <c r="AV1996">
        <f t="shared" si="788"/>
        <v>0</v>
      </c>
      <c r="AW1996">
        <f t="shared" si="789"/>
        <v>0</v>
      </c>
      <c r="AX1996">
        <f t="shared" si="790"/>
        <v>0</v>
      </c>
      <c r="AY1996">
        <f t="shared" si="791"/>
        <v>0</v>
      </c>
      <c r="AZ1996">
        <f t="shared" si="792"/>
        <v>0</v>
      </c>
      <c r="BA1996">
        <f t="shared" si="793"/>
        <v>0</v>
      </c>
      <c r="BB1996">
        <f t="shared" si="794"/>
        <v>0</v>
      </c>
      <c r="BC1996">
        <f t="shared" si="795"/>
        <v>0</v>
      </c>
      <c r="BD1996">
        <f t="shared" si="796"/>
        <v>0</v>
      </c>
      <c r="BE1996">
        <f t="shared" si="797"/>
        <v>0</v>
      </c>
      <c r="BF1996">
        <f t="shared" si="798"/>
        <v>0</v>
      </c>
    </row>
    <row r="1997" spans="1:58" ht="15" customHeight="1">
      <c r="A1997" s="405"/>
      <c r="B1997" s="6"/>
      <c r="C1997" s="421" t="s">
        <v>6993</v>
      </c>
      <c r="D1997" s="668" t="str">
        <f t="shared" si="799"/>
        <v/>
      </c>
      <c r="E1997" s="669"/>
      <c r="F1997" s="670"/>
      <c r="G1997" s="763" t="str">
        <f t="shared" si="800"/>
        <v/>
      </c>
      <c r="H1997" s="669"/>
      <c r="I1997" s="669"/>
      <c r="J1997" s="669"/>
      <c r="K1997" s="669"/>
      <c r="L1997" s="670"/>
      <c r="M1997" s="112"/>
      <c r="N1997" s="112"/>
      <c r="O1997" s="112"/>
      <c r="P1997" s="112"/>
      <c r="Q1997" s="112"/>
      <c r="R1997" s="112"/>
      <c r="S1997" s="112"/>
      <c r="T1997" s="112"/>
      <c r="U1997" s="112"/>
      <c r="V1997" s="112"/>
      <c r="W1997" s="112"/>
      <c r="X1997" s="112"/>
      <c r="Y1997" s="112"/>
      <c r="Z1997" s="112"/>
      <c r="AA1997" s="112"/>
      <c r="AB1997" s="112"/>
      <c r="AC1997" s="112"/>
      <c r="AD1997" s="112"/>
      <c r="AE1997" s="93"/>
      <c r="AI1997">
        <f t="shared" si="775"/>
        <v>0</v>
      </c>
      <c r="AJ1997">
        <f t="shared" si="776"/>
        <v>0</v>
      </c>
      <c r="AK1997">
        <f t="shared" si="777"/>
        <v>0</v>
      </c>
      <c r="AL1997">
        <f t="shared" si="778"/>
        <v>0</v>
      </c>
      <c r="AM1997">
        <f t="shared" si="779"/>
        <v>0</v>
      </c>
      <c r="AN1997">
        <f t="shared" si="780"/>
        <v>0</v>
      </c>
      <c r="AO1997">
        <f t="shared" si="781"/>
        <v>0</v>
      </c>
      <c r="AP1997">
        <f t="shared" si="782"/>
        <v>0</v>
      </c>
      <c r="AQ1997">
        <f t="shared" si="783"/>
        <v>0</v>
      </c>
      <c r="AR1997">
        <f t="shared" si="784"/>
        <v>0</v>
      </c>
      <c r="AS1997">
        <f t="shared" si="785"/>
        <v>0</v>
      </c>
      <c r="AT1997">
        <f t="shared" si="786"/>
        <v>0</v>
      </c>
      <c r="AU1997">
        <f t="shared" si="787"/>
        <v>0</v>
      </c>
      <c r="AV1997">
        <f t="shared" si="788"/>
        <v>0</v>
      </c>
      <c r="AW1997">
        <f t="shared" si="789"/>
        <v>0</v>
      </c>
      <c r="AX1997">
        <f t="shared" si="790"/>
        <v>0</v>
      </c>
      <c r="AY1997">
        <f t="shared" si="791"/>
        <v>0</v>
      </c>
      <c r="AZ1997">
        <f t="shared" si="792"/>
        <v>0</v>
      </c>
      <c r="BA1997">
        <f t="shared" si="793"/>
        <v>0</v>
      </c>
      <c r="BB1997">
        <f t="shared" si="794"/>
        <v>0</v>
      </c>
      <c r="BC1997">
        <f t="shared" si="795"/>
        <v>0</v>
      </c>
      <c r="BD1997">
        <f t="shared" si="796"/>
        <v>0</v>
      </c>
      <c r="BE1997">
        <f t="shared" si="797"/>
        <v>0</v>
      </c>
      <c r="BF1997">
        <f t="shared" si="798"/>
        <v>0</v>
      </c>
    </row>
    <row r="1998" spans="1:58" ht="15" customHeight="1">
      <c r="A1998" s="405"/>
      <c r="B1998" s="6"/>
      <c r="C1998" s="421" t="s">
        <v>6994</v>
      </c>
      <c r="D1998" s="668" t="str">
        <f t="shared" si="799"/>
        <v/>
      </c>
      <c r="E1998" s="669"/>
      <c r="F1998" s="670"/>
      <c r="G1998" s="763" t="str">
        <f t="shared" si="800"/>
        <v/>
      </c>
      <c r="H1998" s="669"/>
      <c r="I1998" s="669"/>
      <c r="J1998" s="669"/>
      <c r="K1998" s="669"/>
      <c r="L1998" s="670"/>
      <c r="M1998" s="112"/>
      <c r="N1998" s="112"/>
      <c r="O1998" s="112"/>
      <c r="P1998" s="112"/>
      <c r="Q1998" s="112"/>
      <c r="R1998" s="112"/>
      <c r="S1998" s="112"/>
      <c r="T1998" s="112"/>
      <c r="U1998" s="112"/>
      <c r="V1998" s="112"/>
      <c r="W1998" s="112"/>
      <c r="X1998" s="112"/>
      <c r="Y1998" s="112"/>
      <c r="Z1998" s="112"/>
      <c r="AA1998" s="112"/>
      <c r="AB1998" s="112"/>
      <c r="AC1998" s="112"/>
      <c r="AD1998" s="112"/>
      <c r="AE1998" s="93"/>
      <c r="AI1998">
        <f t="shared" si="775"/>
        <v>0</v>
      </c>
      <c r="AJ1998">
        <f t="shared" si="776"/>
        <v>0</v>
      </c>
      <c r="AK1998">
        <f t="shared" si="777"/>
        <v>0</v>
      </c>
      <c r="AL1998">
        <f t="shared" si="778"/>
        <v>0</v>
      </c>
      <c r="AM1998">
        <f t="shared" si="779"/>
        <v>0</v>
      </c>
      <c r="AN1998">
        <f t="shared" si="780"/>
        <v>0</v>
      </c>
      <c r="AO1998">
        <f t="shared" si="781"/>
        <v>0</v>
      </c>
      <c r="AP1998">
        <f t="shared" si="782"/>
        <v>0</v>
      </c>
      <c r="AQ1998">
        <f t="shared" si="783"/>
        <v>0</v>
      </c>
      <c r="AR1998">
        <f t="shared" si="784"/>
        <v>0</v>
      </c>
      <c r="AS1998">
        <f t="shared" si="785"/>
        <v>0</v>
      </c>
      <c r="AT1998">
        <f t="shared" si="786"/>
        <v>0</v>
      </c>
      <c r="AU1998">
        <f t="shared" si="787"/>
        <v>0</v>
      </c>
      <c r="AV1998">
        <f t="shared" si="788"/>
        <v>0</v>
      </c>
      <c r="AW1998">
        <f t="shared" si="789"/>
        <v>0</v>
      </c>
      <c r="AX1998">
        <f t="shared" si="790"/>
        <v>0</v>
      </c>
      <c r="AY1998">
        <f t="shared" si="791"/>
        <v>0</v>
      </c>
      <c r="AZ1998">
        <f t="shared" si="792"/>
        <v>0</v>
      </c>
      <c r="BA1998">
        <f t="shared" si="793"/>
        <v>0</v>
      </c>
      <c r="BB1998">
        <f t="shared" si="794"/>
        <v>0</v>
      </c>
      <c r="BC1998">
        <f t="shared" si="795"/>
        <v>0</v>
      </c>
      <c r="BD1998">
        <f t="shared" si="796"/>
        <v>0</v>
      </c>
      <c r="BE1998">
        <f t="shared" si="797"/>
        <v>0</v>
      </c>
      <c r="BF1998">
        <f t="shared" si="798"/>
        <v>0</v>
      </c>
    </row>
    <row r="1999" spans="1:58" ht="15" customHeight="1">
      <c r="A1999" s="405"/>
      <c r="B1999" s="6"/>
      <c r="C1999" s="421" t="s">
        <v>6995</v>
      </c>
      <c r="D1999" s="668" t="str">
        <f t="shared" si="799"/>
        <v/>
      </c>
      <c r="E1999" s="669"/>
      <c r="F1999" s="670"/>
      <c r="G1999" s="763" t="str">
        <f t="shared" si="800"/>
        <v/>
      </c>
      <c r="H1999" s="669"/>
      <c r="I1999" s="669"/>
      <c r="J1999" s="669"/>
      <c r="K1999" s="669"/>
      <c r="L1999" s="670"/>
      <c r="M1999" s="112"/>
      <c r="N1999" s="112"/>
      <c r="O1999" s="112"/>
      <c r="P1999" s="112"/>
      <c r="Q1999" s="112"/>
      <c r="R1999" s="112"/>
      <c r="S1999" s="112"/>
      <c r="T1999" s="112"/>
      <c r="U1999" s="112"/>
      <c r="V1999" s="112"/>
      <c r="W1999" s="112"/>
      <c r="X1999" s="112"/>
      <c r="Y1999" s="112"/>
      <c r="Z1999" s="112"/>
      <c r="AA1999" s="112"/>
      <c r="AB1999" s="112"/>
      <c r="AC1999" s="112"/>
      <c r="AD1999" s="112"/>
      <c r="AE1999" s="93"/>
      <c r="AI1999">
        <f t="shared" si="775"/>
        <v>0</v>
      </c>
      <c r="AJ1999">
        <f t="shared" si="776"/>
        <v>0</v>
      </c>
      <c r="AK1999">
        <f t="shared" si="777"/>
        <v>0</v>
      </c>
      <c r="AL1999">
        <f t="shared" si="778"/>
        <v>0</v>
      </c>
      <c r="AM1999">
        <f t="shared" si="779"/>
        <v>0</v>
      </c>
      <c r="AN1999">
        <f t="shared" si="780"/>
        <v>0</v>
      </c>
      <c r="AO1999">
        <f t="shared" si="781"/>
        <v>0</v>
      </c>
      <c r="AP1999">
        <f t="shared" si="782"/>
        <v>0</v>
      </c>
      <c r="AQ1999">
        <f t="shared" si="783"/>
        <v>0</v>
      </c>
      <c r="AR1999">
        <f t="shared" si="784"/>
        <v>0</v>
      </c>
      <c r="AS1999">
        <f t="shared" si="785"/>
        <v>0</v>
      </c>
      <c r="AT1999">
        <f t="shared" si="786"/>
        <v>0</v>
      </c>
      <c r="AU1999">
        <f t="shared" si="787"/>
        <v>0</v>
      </c>
      <c r="AV1999">
        <f t="shared" si="788"/>
        <v>0</v>
      </c>
      <c r="AW1999">
        <f t="shared" si="789"/>
        <v>0</v>
      </c>
      <c r="AX1999">
        <f t="shared" si="790"/>
        <v>0</v>
      </c>
      <c r="AY1999">
        <f t="shared" si="791"/>
        <v>0</v>
      </c>
      <c r="AZ1999">
        <f t="shared" si="792"/>
        <v>0</v>
      </c>
      <c r="BA1999">
        <f t="shared" si="793"/>
        <v>0</v>
      </c>
      <c r="BB1999">
        <f t="shared" si="794"/>
        <v>0</v>
      </c>
      <c r="BC1999">
        <f t="shared" si="795"/>
        <v>0</v>
      </c>
      <c r="BD1999">
        <f t="shared" si="796"/>
        <v>0</v>
      </c>
      <c r="BE1999">
        <f t="shared" si="797"/>
        <v>0</v>
      </c>
      <c r="BF1999">
        <f t="shared" si="798"/>
        <v>0</v>
      </c>
    </row>
    <row r="2000" spans="1:58" ht="15" customHeight="1">
      <c r="A2000" s="405"/>
      <c r="B2000" s="6"/>
      <c r="C2000" s="421" t="s">
        <v>6996</v>
      </c>
      <c r="D2000" s="668" t="str">
        <f t="shared" si="799"/>
        <v/>
      </c>
      <c r="E2000" s="669"/>
      <c r="F2000" s="670"/>
      <c r="G2000" s="763" t="str">
        <f t="shared" si="800"/>
        <v/>
      </c>
      <c r="H2000" s="669"/>
      <c r="I2000" s="669"/>
      <c r="J2000" s="669"/>
      <c r="K2000" s="669"/>
      <c r="L2000" s="670"/>
      <c r="M2000" s="112"/>
      <c r="N2000" s="112"/>
      <c r="O2000" s="112"/>
      <c r="P2000" s="112"/>
      <c r="Q2000" s="112"/>
      <c r="R2000" s="112"/>
      <c r="S2000" s="112"/>
      <c r="T2000" s="112"/>
      <c r="U2000" s="112"/>
      <c r="V2000" s="112"/>
      <c r="W2000" s="112"/>
      <c r="X2000" s="112"/>
      <c r="Y2000" s="112"/>
      <c r="Z2000" s="112"/>
      <c r="AA2000" s="112"/>
      <c r="AB2000" s="112"/>
      <c r="AC2000" s="112"/>
      <c r="AD2000" s="112"/>
      <c r="AE2000" s="93"/>
      <c r="AI2000">
        <f t="shared" si="775"/>
        <v>0</v>
      </c>
      <c r="AJ2000">
        <f t="shared" si="776"/>
        <v>0</v>
      </c>
      <c r="AK2000">
        <f t="shared" si="777"/>
        <v>0</v>
      </c>
      <c r="AL2000">
        <f t="shared" si="778"/>
        <v>0</v>
      </c>
      <c r="AM2000">
        <f t="shared" si="779"/>
        <v>0</v>
      </c>
      <c r="AN2000">
        <f t="shared" si="780"/>
        <v>0</v>
      </c>
      <c r="AO2000">
        <f t="shared" si="781"/>
        <v>0</v>
      </c>
      <c r="AP2000">
        <f t="shared" si="782"/>
        <v>0</v>
      </c>
      <c r="AQ2000">
        <f t="shared" si="783"/>
        <v>0</v>
      </c>
      <c r="AR2000">
        <f t="shared" si="784"/>
        <v>0</v>
      </c>
      <c r="AS2000">
        <f t="shared" si="785"/>
        <v>0</v>
      </c>
      <c r="AT2000">
        <f t="shared" si="786"/>
        <v>0</v>
      </c>
      <c r="AU2000">
        <f t="shared" si="787"/>
        <v>0</v>
      </c>
      <c r="AV2000">
        <f t="shared" si="788"/>
        <v>0</v>
      </c>
      <c r="AW2000">
        <f t="shared" si="789"/>
        <v>0</v>
      </c>
      <c r="AX2000">
        <f t="shared" si="790"/>
        <v>0</v>
      </c>
      <c r="AY2000">
        <f t="shared" si="791"/>
        <v>0</v>
      </c>
      <c r="AZ2000">
        <f t="shared" si="792"/>
        <v>0</v>
      </c>
      <c r="BA2000">
        <f t="shared" si="793"/>
        <v>0</v>
      </c>
      <c r="BB2000">
        <f t="shared" si="794"/>
        <v>0</v>
      </c>
      <c r="BC2000">
        <f t="shared" si="795"/>
        <v>0</v>
      </c>
      <c r="BD2000">
        <f t="shared" si="796"/>
        <v>0</v>
      </c>
      <c r="BE2000">
        <f t="shared" si="797"/>
        <v>0</v>
      </c>
      <c r="BF2000">
        <f t="shared" si="798"/>
        <v>0</v>
      </c>
    </row>
    <row r="2001" spans="1:58" ht="15" customHeight="1">
      <c r="A2001" s="405"/>
      <c r="B2001" s="6"/>
      <c r="C2001" s="421" t="s">
        <v>6997</v>
      </c>
      <c r="D2001" s="668" t="str">
        <f t="shared" si="799"/>
        <v/>
      </c>
      <c r="E2001" s="669"/>
      <c r="F2001" s="670"/>
      <c r="G2001" s="763" t="str">
        <f t="shared" si="800"/>
        <v/>
      </c>
      <c r="H2001" s="669"/>
      <c r="I2001" s="669"/>
      <c r="J2001" s="669"/>
      <c r="K2001" s="669"/>
      <c r="L2001" s="670"/>
      <c r="M2001" s="112"/>
      <c r="N2001" s="112"/>
      <c r="O2001" s="112"/>
      <c r="P2001" s="112"/>
      <c r="Q2001" s="112"/>
      <c r="R2001" s="112"/>
      <c r="S2001" s="112"/>
      <c r="T2001" s="112"/>
      <c r="U2001" s="112"/>
      <c r="V2001" s="112"/>
      <c r="W2001" s="112"/>
      <c r="X2001" s="112"/>
      <c r="Y2001" s="112"/>
      <c r="Z2001" s="112"/>
      <c r="AA2001" s="112"/>
      <c r="AB2001" s="112"/>
      <c r="AC2001" s="112"/>
      <c r="AD2001" s="112"/>
      <c r="AE2001" s="93"/>
      <c r="AI2001">
        <f t="shared" si="775"/>
        <v>0</v>
      </c>
      <c r="AJ2001">
        <f t="shared" si="776"/>
        <v>0</v>
      </c>
      <c r="AK2001">
        <f t="shared" si="777"/>
        <v>0</v>
      </c>
      <c r="AL2001">
        <f t="shared" si="778"/>
        <v>0</v>
      </c>
      <c r="AM2001">
        <f t="shared" si="779"/>
        <v>0</v>
      </c>
      <c r="AN2001">
        <f t="shared" si="780"/>
        <v>0</v>
      </c>
      <c r="AO2001">
        <f t="shared" si="781"/>
        <v>0</v>
      </c>
      <c r="AP2001">
        <f t="shared" si="782"/>
        <v>0</v>
      </c>
      <c r="AQ2001">
        <f t="shared" si="783"/>
        <v>0</v>
      </c>
      <c r="AR2001">
        <f t="shared" si="784"/>
        <v>0</v>
      </c>
      <c r="AS2001">
        <f t="shared" si="785"/>
        <v>0</v>
      </c>
      <c r="AT2001">
        <f t="shared" si="786"/>
        <v>0</v>
      </c>
      <c r="AU2001">
        <f t="shared" si="787"/>
        <v>0</v>
      </c>
      <c r="AV2001">
        <f t="shared" si="788"/>
        <v>0</v>
      </c>
      <c r="AW2001">
        <f t="shared" si="789"/>
        <v>0</v>
      </c>
      <c r="AX2001">
        <f t="shared" si="790"/>
        <v>0</v>
      </c>
      <c r="AY2001">
        <f t="shared" si="791"/>
        <v>0</v>
      </c>
      <c r="AZ2001">
        <f t="shared" si="792"/>
        <v>0</v>
      </c>
      <c r="BA2001">
        <f t="shared" si="793"/>
        <v>0</v>
      </c>
      <c r="BB2001">
        <f t="shared" si="794"/>
        <v>0</v>
      </c>
      <c r="BC2001">
        <f t="shared" si="795"/>
        <v>0</v>
      </c>
      <c r="BD2001">
        <f t="shared" si="796"/>
        <v>0</v>
      </c>
      <c r="BE2001">
        <f t="shared" si="797"/>
        <v>0</v>
      </c>
      <c r="BF2001">
        <f t="shared" si="798"/>
        <v>0</v>
      </c>
    </row>
    <row r="2002" spans="1:58" ht="15" customHeight="1">
      <c r="A2002" s="405"/>
      <c r="B2002" s="6"/>
      <c r="C2002" s="421" t="s">
        <v>6998</v>
      </c>
      <c r="D2002" s="668" t="str">
        <f t="shared" si="799"/>
        <v/>
      </c>
      <c r="E2002" s="669"/>
      <c r="F2002" s="670"/>
      <c r="G2002" s="763" t="str">
        <f t="shared" si="800"/>
        <v/>
      </c>
      <c r="H2002" s="669"/>
      <c r="I2002" s="669"/>
      <c r="J2002" s="669"/>
      <c r="K2002" s="669"/>
      <c r="L2002" s="670"/>
      <c r="M2002" s="112"/>
      <c r="N2002" s="112"/>
      <c r="O2002" s="112"/>
      <c r="P2002" s="112"/>
      <c r="Q2002" s="112"/>
      <c r="R2002" s="112"/>
      <c r="S2002" s="112"/>
      <c r="T2002" s="112"/>
      <c r="U2002" s="112"/>
      <c r="V2002" s="112"/>
      <c r="W2002" s="112"/>
      <c r="X2002" s="112"/>
      <c r="Y2002" s="112"/>
      <c r="Z2002" s="112"/>
      <c r="AA2002" s="112"/>
      <c r="AB2002" s="112"/>
      <c r="AC2002" s="112"/>
      <c r="AD2002" s="112"/>
      <c r="AE2002" s="93"/>
      <c r="AI2002">
        <f t="shared" si="775"/>
        <v>0</v>
      </c>
      <c r="AJ2002">
        <f t="shared" si="776"/>
        <v>0</v>
      </c>
      <c r="AK2002">
        <f t="shared" si="777"/>
        <v>0</v>
      </c>
      <c r="AL2002">
        <f t="shared" si="778"/>
        <v>0</v>
      </c>
      <c r="AM2002">
        <f t="shared" si="779"/>
        <v>0</v>
      </c>
      <c r="AN2002">
        <f t="shared" si="780"/>
        <v>0</v>
      </c>
      <c r="AO2002">
        <f t="shared" si="781"/>
        <v>0</v>
      </c>
      <c r="AP2002">
        <f t="shared" si="782"/>
        <v>0</v>
      </c>
      <c r="AQ2002">
        <f t="shared" si="783"/>
        <v>0</v>
      </c>
      <c r="AR2002">
        <f t="shared" si="784"/>
        <v>0</v>
      </c>
      <c r="AS2002">
        <f t="shared" si="785"/>
        <v>0</v>
      </c>
      <c r="AT2002">
        <f t="shared" si="786"/>
        <v>0</v>
      </c>
      <c r="AU2002">
        <f t="shared" si="787"/>
        <v>0</v>
      </c>
      <c r="AV2002">
        <f t="shared" si="788"/>
        <v>0</v>
      </c>
      <c r="AW2002">
        <f t="shared" si="789"/>
        <v>0</v>
      </c>
      <c r="AX2002">
        <f t="shared" si="790"/>
        <v>0</v>
      </c>
      <c r="AY2002">
        <f t="shared" si="791"/>
        <v>0</v>
      </c>
      <c r="AZ2002">
        <f t="shared" si="792"/>
        <v>0</v>
      </c>
      <c r="BA2002">
        <f t="shared" si="793"/>
        <v>0</v>
      </c>
      <c r="BB2002">
        <f t="shared" si="794"/>
        <v>0</v>
      </c>
      <c r="BC2002">
        <f t="shared" si="795"/>
        <v>0</v>
      </c>
      <c r="BD2002">
        <f t="shared" si="796"/>
        <v>0</v>
      </c>
      <c r="BE2002">
        <f t="shared" si="797"/>
        <v>0</v>
      </c>
      <c r="BF2002">
        <f t="shared" si="798"/>
        <v>0</v>
      </c>
    </row>
    <row r="2003" spans="1:58" ht="15" customHeight="1">
      <c r="A2003" s="405"/>
      <c r="B2003" s="6"/>
      <c r="C2003" s="421" t="s">
        <v>6999</v>
      </c>
      <c r="D2003" s="668" t="str">
        <f t="shared" si="799"/>
        <v/>
      </c>
      <c r="E2003" s="669"/>
      <c r="F2003" s="670"/>
      <c r="G2003" s="763" t="str">
        <f t="shared" si="800"/>
        <v/>
      </c>
      <c r="H2003" s="669"/>
      <c r="I2003" s="669"/>
      <c r="J2003" s="669"/>
      <c r="K2003" s="669"/>
      <c r="L2003" s="670"/>
      <c r="M2003" s="112"/>
      <c r="N2003" s="112"/>
      <c r="O2003" s="112"/>
      <c r="P2003" s="112"/>
      <c r="Q2003" s="112"/>
      <c r="R2003" s="112"/>
      <c r="S2003" s="112"/>
      <c r="T2003" s="112"/>
      <c r="U2003" s="112"/>
      <c r="V2003" s="112"/>
      <c r="W2003" s="112"/>
      <c r="X2003" s="112"/>
      <c r="Y2003" s="112"/>
      <c r="Z2003" s="112"/>
      <c r="AA2003" s="112"/>
      <c r="AB2003" s="112"/>
      <c r="AC2003" s="112"/>
      <c r="AD2003" s="112"/>
      <c r="AE2003" s="93"/>
      <c r="AI2003">
        <f t="shared" si="775"/>
        <v>0</v>
      </c>
      <c r="AJ2003">
        <f t="shared" si="776"/>
        <v>0</v>
      </c>
      <c r="AK2003">
        <f t="shared" si="777"/>
        <v>0</v>
      </c>
      <c r="AL2003">
        <f t="shared" si="778"/>
        <v>0</v>
      </c>
      <c r="AM2003">
        <f t="shared" si="779"/>
        <v>0</v>
      </c>
      <c r="AN2003">
        <f t="shared" si="780"/>
        <v>0</v>
      </c>
      <c r="AO2003">
        <f t="shared" si="781"/>
        <v>0</v>
      </c>
      <c r="AP2003">
        <f t="shared" si="782"/>
        <v>0</v>
      </c>
      <c r="AQ2003">
        <f t="shared" si="783"/>
        <v>0</v>
      </c>
      <c r="AR2003">
        <f t="shared" si="784"/>
        <v>0</v>
      </c>
      <c r="AS2003">
        <f t="shared" si="785"/>
        <v>0</v>
      </c>
      <c r="AT2003">
        <f t="shared" si="786"/>
        <v>0</v>
      </c>
      <c r="AU2003">
        <f t="shared" si="787"/>
        <v>0</v>
      </c>
      <c r="AV2003">
        <f t="shared" si="788"/>
        <v>0</v>
      </c>
      <c r="AW2003">
        <f t="shared" si="789"/>
        <v>0</v>
      </c>
      <c r="AX2003">
        <f t="shared" si="790"/>
        <v>0</v>
      </c>
      <c r="AY2003">
        <f t="shared" si="791"/>
        <v>0</v>
      </c>
      <c r="AZ2003">
        <f t="shared" si="792"/>
        <v>0</v>
      </c>
      <c r="BA2003">
        <f t="shared" si="793"/>
        <v>0</v>
      </c>
      <c r="BB2003">
        <f t="shared" si="794"/>
        <v>0</v>
      </c>
      <c r="BC2003">
        <f t="shared" si="795"/>
        <v>0</v>
      </c>
      <c r="BD2003">
        <f t="shared" si="796"/>
        <v>0</v>
      </c>
      <c r="BE2003">
        <f t="shared" si="797"/>
        <v>0</v>
      </c>
      <c r="BF2003">
        <f t="shared" si="798"/>
        <v>0</v>
      </c>
    </row>
    <row r="2004" spans="1:58" ht="15" customHeight="1">
      <c r="A2004" s="405"/>
      <c r="B2004" s="6"/>
      <c r="C2004" s="421" t="s">
        <v>7000</v>
      </c>
      <c r="D2004" s="668" t="str">
        <f t="shared" si="799"/>
        <v/>
      </c>
      <c r="E2004" s="669"/>
      <c r="F2004" s="670"/>
      <c r="G2004" s="763" t="str">
        <f t="shared" si="800"/>
        <v/>
      </c>
      <c r="H2004" s="669"/>
      <c r="I2004" s="669"/>
      <c r="J2004" s="669"/>
      <c r="K2004" s="669"/>
      <c r="L2004" s="670"/>
      <c r="M2004" s="112"/>
      <c r="N2004" s="112"/>
      <c r="O2004" s="112"/>
      <c r="P2004" s="112"/>
      <c r="Q2004" s="112"/>
      <c r="R2004" s="112"/>
      <c r="S2004" s="112"/>
      <c r="T2004" s="112"/>
      <c r="U2004" s="112"/>
      <c r="V2004" s="112"/>
      <c r="W2004" s="112"/>
      <c r="X2004" s="112"/>
      <c r="Y2004" s="112"/>
      <c r="Z2004" s="112"/>
      <c r="AA2004" s="112"/>
      <c r="AB2004" s="112"/>
      <c r="AC2004" s="112"/>
      <c r="AD2004" s="112"/>
      <c r="AE2004" s="93"/>
      <c r="AI2004">
        <f t="shared" si="775"/>
        <v>0</v>
      </c>
      <c r="AJ2004">
        <f t="shared" si="776"/>
        <v>0</v>
      </c>
      <c r="AK2004">
        <f t="shared" si="777"/>
        <v>0</v>
      </c>
      <c r="AL2004">
        <f t="shared" si="778"/>
        <v>0</v>
      </c>
      <c r="AM2004">
        <f t="shared" si="779"/>
        <v>0</v>
      </c>
      <c r="AN2004">
        <f t="shared" si="780"/>
        <v>0</v>
      </c>
      <c r="AO2004">
        <f t="shared" si="781"/>
        <v>0</v>
      </c>
      <c r="AP2004">
        <f t="shared" si="782"/>
        <v>0</v>
      </c>
      <c r="AQ2004">
        <f t="shared" si="783"/>
        <v>0</v>
      </c>
      <c r="AR2004">
        <f t="shared" si="784"/>
        <v>0</v>
      </c>
      <c r="AS2004">
        <f t="shared" si="785"/>
        <v>0</v>
      </c>
      <c r="AT2004">
        <f t="shared" si="786"/>
        <v>0</v>
      </c>
      <c r="AU2004">
        <f t="shared" si="787"/>
        <v>0</v>
      </c>
      <c r="AV2004">
        <f t="shared" si="788"/>
        <v>0</v>
      </c>
      <c r="AW2004">
        <f t="shared" si="789"/>
        <v>0</v>
      </c>
      <c r="AX2004">
        <f t="shared" si="790"/>
        <v>0</v>
      </c>
      <c r="AY2004">
        <f t="shared" si="791"/>
        <v>0</v>
      </c>
      <c r="AZ2004">
        <f t="shared" si="792"/>
        <v>0</v>
      </c>
      <c r="BA2004">
        <f t="shared" si="793"/>
        <v>0</v>
      </c>
      <c r="BB2004">
        <f t="shared" si="794"/>
        <v>0</v>
      </c>
      <c r="BC2004">
        <f t="shared" si="795"/>
        <v>0</v>
      </c>
      <c r="BD2004">
        <f t="shared" si="796"/>
        <v>0</v>
      </c>
      <c r="BE2004">
        <f t="shared" si="797"/>
        <v>0</v>
      </c>
      <c r="BF2004">
        <f t="shared" si="798"/>
        <v>0</v>
      </c>
    </row>
    <row r="2005" spans="1:58" ht="15" customHeight="1">
      <c r="A2005" s="405"/>
      <c r="B2005" s="6"/>
      <c r="C2005" s="421" t="s">
        <v>7001</v>
      </c>
      <c r="D2005" s="668" t="str">
        <f t="shared" si="799"/>
        <v/>
      </c>
      <c r="E2005" s="669"/>
      <c r="F2005" s="670"/>
      <c r="G2005" s="763" t="str">
        <f t="shared" si="800"/>
        <v/>
      </c>
      <c r="H2005" s="669"/>
      <c r="I2005" s="669"/>
      <c r="J2005" s="669"/>
      <c r="K2005" s="669"/>
      <c r="L2005" s="670"/>
      <c r="M2005" s="112"/>
      <c r="N2005" s="112"/>
      <c r="O2005" s="112"/>
      <c r="P2005" s="112"/>
      <c r="Q2005" s="112"/>
      <c r="R2005" s="112"/>
      <c r="S2005" s="112"/>
      <c r="T2005" s="112"/>
      <c r="U2005" s="112"/>
      <c r="V2005" s="112"/>
      <c r="W2005" s="112"/>
      <c r="X2005" s="112"/>
      <c r="Y2005" s="112"/>
      <c r="Z2005" s="112"/>
      <c r="AA2005" s="112"/>
      <c r="AB2005" s="112"/>
      <c r="AC2005" s="112"/>
      <c r="AD2005" s="112"/>
      <c r="AE2005" s="93"/>
      <c r="AI2005">
        <f t="shared" si="775"/>
        <v>0</v>
      </c>
      <c r="AJ2005">
        <f t="shared" si="776"/>
        <v>0</v>
      </c>
      <c r="AK2005">
        <f t="shared" si="777"/>
        <v>0</v>
      </c>
      <c r="AL2005">
        <f t="shared" si="778"/>
        <v>0</v>
      </c>
      <c r="AM2005">
        <f t="shared" si="779"/>
        <v>0</v>
      </c>
      <c r="AN2005">
        <f t="shared" si="780"/>
        <v>0</v>
      </c>
      <c r="AO2005">
        <f t="shared" si="781"/>
        <v>0</v>
      </c>
      <c r="AP2005">
        <f t="shared" si="782"/>
        <v>0</v>
      </c>
      <c r="AQ2005">
        <f t="shared" si="783"/>
        <v>0</v>
      </c>
      <c r="AR2005">
        <f t="shared" si="784"/>
        <v>0</v>
      </c>
      <c r="AS2005">
        <f t="shared" si="785"/>
        <v>0</v>
      </c>
      <c r="AT2005">
        <f t="shared" si="786"/>
        <v>0</v>
      </c>
      <c r="AU2005">
        <f t="shared" si="787"/>
        <v>0</v>
      </c>
      <c r="AV2005">
        <f t="shared" si="788"/>
        <v>0</v>
      </c>
      <c r="AW2005">
        <f t="shared" si="789"/>
        <v>0</v>
      </c>
      <c r="AX2005">
        <f t="shared" si="790"/>
        <v>0</v>
      </c>
      <c r="AY2005">
        <f t="shared" si="791"/>
        <v>0</v>
      </c>
      <c r="AZ2005">
        <f t="shared" si="792"/>
        <v>0</v>
      </c>
      <c r="BA2005">
        <f t="shared" si="793"/>
        <v>0</v>
      </c>
      <c r="BB2005">
        <f t="shared" si="794"/>
        <v>0</v>
      </c>
      <c r="BC2005">
        <f t="shared" si="795"/>
        <v>0</v>
      </c>
      <c r="BD2005">
        <f t="shared" si="796"/>
        <v>0</v>
      </c>
      <c r="BE2005">
        <f t="shared" si="797"/>
        <v>0</v>
      </c>
      <c r="BF2005">
        <f t="shared" si="798"/>
        <v>0</v>
      </c>
    </row>
    <row r="2006" spans="1:58" ht="15" customHeight="1">
      <c r="A2006" s="405"/>
      <c r="B2006" s="6"/>
      <c r="C2006" s="421" t="s">
        <v>7002</v>
      </c>
      <c r="D2006" s="668" t="str">
        <f t="shared" si="799"/>
        <v/>
      </c>
      <c r="E2006" s="669"/>
      <c r="F2006" s="670"/>
      <c r="G2006" s="763" t="str">
        <f t="shared" si="800"/>
        <v/>
      </c>
      <c r="H2006" s="669"/>
      <c r="I2006" s="669"/>
      <c r="J2006" s="669"/>
      <c r="K2006" s="669"/>
      <c r="L2006" s="670"/>
      <c r="M2006" s="112"/>
      <c r="N2006" s="112"/>
      <c r="O2006" s="112"/>
      <c r="P2006" s="112"/>
      <c r="Q2006" s="112"/>
      <c r="R2006" s="112"/>
      <c r="S2006" s="112"/>
      <c r="T2006" s="112"/>
      <c r="U2006" s="112"/>
      <c r="V2006" s="112"/>
      <c r="W2006" s="112"/>
      <c r="X2006" s="112"/>
      <c r="Y2006" s="112"/>
      <c r="Z2006" s="112"/>
      <c r="AA2006" s="112"/>
      <c r="AB2006" s="112"/>
      <c r="AC2006" s="112"/>
      <c r="AD2006" s="112"/>
      <c r="AE2006" s="93"/>
      <c r="AI2006">
        <f t="shared" si="775"/>
        <v>0</v>
      </c>
      <c r="AJ2006">
        <f t="shared" si="776"/>
        <v>0</v>
      </c>
      <c r="AK2006">
        <f t="shared" si="777"/>
        <v>0</v>
      </c>
      <c r="AL2006">
        <f t="shared" si="778"/>
        <v>0</v>
      </c>
      <c r="AM2006">
        <f t="shared" si="779"/>
        <v>0</v>
      </c>
      <c r="AN2006">
        <f t="shared" si="780"/>
        <v>0</v>
      </c>
      <c r="AO2006">
        <f t="shared" si="781"/>
        <v>0</v>
      </c>
      <c r="AP2006">
        <f t="shared" si="782"/>
        <v>0</v>
      </c>
      <c r="AQ2006">
        <f t="shared" si="783"/>
        <v>0</v>
      </c>
      <c r="AR2006">
        <f t="shared" si="784"/>
        <v>0</v>
      </c>
      <c r="AS2006">
        <f t="shared" si="785"/>
        <v>0</v>
      </c>
      <c r="AT2006">
        <f t="shared" si="786"/>
        <v>0</v>
      </c>
      <c r="AU2006">
        <f t="shared" si="787"/>
        <v>0</v>
      </c>
      <c r="AV2006">
        <f t="shared" si="788"/>
        <v>0</v>
      </c>
      <c r="AW2006">
        <f t="shared" si="789"/>
        <v>0</v>
      </c>
      <c r="AX2006">
        <f t="shared" si="790"/>
        <v>0</v>
      </c>
      <c r="AY2006">
        <f t="shared" si="791"/>
        <v>0</v>
      </c>
      <c r="AZ2006">
        <f t="shared" si="792"/>
        <v>0</v>
      </c>
      <c r="BA2006">
        <f t="shared" si="793"/>
        <v>0</v>
      </c>
      <c r="BB2006">
        <f t="shared" si="794"/>
        <v>0</v>
      </c>
      <c r="BC2006">
        <f t="shared" si="795"/>
        <v>0</v>
      </c>
      <c r="BD2006">
        <f t="shared" si="796"/>
        <v>0</v>
      </c>
      <c r="BE2006">
        <f t="shared" si="797"/>
        <v>0</v>
      </c>
      <c r="BF2006">
        <f t="shared" si="798"/>
        <v>0</v>
      </c>
    </row>
    <row r="2007" spans="1:58" ht="15" customHeight="1">
      <c r="A2007" s="405"/>
      <c r="B2007" s="6"/>
      <c r="C2007" s="421" t="s">
        <v>7003</v>
      </c>
      <c r="D2007" s="668" t="str">
        <f t="shared" si="799"/>
        <v/>
      </c>
      <c r="E2007" s="669"/>
      <c r="F2007" s="670"/>
      <c r="G2007" s="763" t="str">
        <f t="shared" si="800"/>
        <v/>
      </c>
      <c r="H2007" s="669"/>
      <c r="I2007" s="669"/>
      <c r="J2007" s="669"/>
      <c r="K2007" s="669"/>
      <c r="L2007" s="670"/>
      <c r="M2007" s="112"/>
      <c r="N2007" s="112"/>
      <c r="O2007" s="112"/>
      <c r="P2007" s="112"/>
      <c r="Q2007" s="112"/>
      <c r="R2007" s="112"/>
      <c r="S2007" s="112"/>
      <c r="T2007" s="112"/>
      <c r="U2007" s="112"/>
      <c r="V2007" s="112"/>
      <c r="W2007" s="112"/>
      <c r="X2007" s="112"/>
      <c r="Y2007" s="112"/>
      <c r="Z2007" s="112"/>
      <c r="AA2007" s="112"/>
      <c r="AB2007" s="112"/>
      <c r="AC2007" s="112"/>
      <c r="AD2007" s="112"/>
      <c r="AE2007" s="93"/>
      <c r="AI2007">
        <f t="shared" si="775"/>
        <v>0</v>
      </c>
      <c r="AJ2007">
        <f t="shared" si="776"/>
        <v>0</v>
      </c>
      <c r="AK2007">
        <f t="shared" si="777"/>
        <v>0</v>
      </c>
      <c r="AL2007">
        <f t="shared" si="778"/>
        <v>0</v>
      </c>
      <c r="AM2007">
        <f t="shared" si="779"/>
        <v>0</v>
      </c>
      <c r="AN2007">
        <f t="shared" si="780"/>
        <v>0</v>
      </c>
      <c r="AO2007">
        <f t="shared" si="781"/>
        <v>0</v>
      </c>
      <c r="AP2007">
        <f t="shared" si="782"/>
        <v>0</v>
      </c>
      <c r="AQ2007">
        <f t="shared" si="783"/>
        <v>0</v>
      </c>
      <c r="AR2007">
        <f t="shared" si="784"/>
        <v>0</v>
      </c>
      <c r="AS2007">
        <f t="shared" si="785"/>
        <v>0</v>
      </c>
      <c r="AT2007">
        <f t="shared" si="786"/>
        <v>0</v>
      </c>
      <c r="AU2007">
        <f t="shared" si="787"/>
        <v>0</v>
      </c>
      <c r="AV2007">
        <f t="shared" si="788"/>
        <v>0</v>
      </c>
      <c r="AW2007">
        <f t="shared" si="789"/>
        <v>0</v>
      </c>
      <c r="AX2007">
        <f t="shared" si="790"/>
        <v>0</v>
      </c>
      <c r="AY2007">
        <f t="shared" si="791"/>
        <v>0</v>
      </c>
      <c r="AZ2007">
        <f t="shared" si="792"/>
        <v>0</v>
      </c>
      <c r="BA2007">
        <f t="shared" si="793"/>
        <v>0</v>
      </c>
      <c r="BB2007">
        <f t="shared" si="794"/>
        <v>0</v>
      </c>
      <c r="BC2007">
        <f t="shared" si="795"/>
        <v>0</v>
      </c>
      <c r="BD2007">
        <f t="shared" si="796"/>
        <v>0</v>
      </c>
      <c r="BE2007">
        <f t="shared" si="797"/>
        <v>0</v>
      </c>
      <c r="BF2007">
        <f t="shared" si="798"/>
        <v>0</v>
      </c>
    </row>
    <row r="2008" spans="1:58" ht="15" customHeight="1">
      <c r="A2008" s="405"/>
      <c r="B2008" s="6"/>
      <c r="C2008" s="421" t="s">
        <v>7004</v>
      </c>
      <c r="D2008" s="668" t="str">
        <f t="shared" si="799"/>
        <v/>
      </c>
      <c r="E2008" s="669"/>
      <c r="F2008" s="670"/>
      <c r="G2008" s="763" t="str">
        <f t="shared" si="800"/>
        <v/>
      </c>
      <c r="H2008" s="669"/>
      <c r="I2008" s="669"/>
      <c r="J2008" s="669"/>
      <c r="K2008" s="669"/>
      <c r="L2008" s="670"/>
      <c r="M2008" s="112"/>
      <c r="N2008" s="112"/>
      <c r="O2008" s="112"/>
      <c r="P2008" s="112"/>
      <c r="Q2008" s="112"/>
      <c r="R2008" s="112"/>
      <c r="S2008" s="112"/>
      <c r="T2008" s="112"/>
      <c r="U2008" s="112"/>
      <c r="V2008" s="112"/>
      <c r="W2008" s="112"/>
      <c r="X2008" s="112"/>
      <c r="Y2008" s="112"/>
      <c r="Z2008" s="112"/>
      <c r="AA2008" s="112"/>
      <c r="AB2008" s="112"/>
      <c r="AC2008" s="112"/>
      <c r="AD2008" s="112"/>
      <c r="AE2008" s="93"/>
      <c r="AI2008">
        <f t="shared" si="775"/>
        <v>0</v>
      </c>
      <c r="AJ2008">
        <f t="shared" si="776"/>
        <v>0</v>
      </c>
      <c r="AK2008">
        <f t="shared" si="777"/>
        <v>0</v>
      </c>
      <c r="AL2008">
        <f t="shared" si="778"/>
        <v>0</v>
      </c>
      <c r="AM2008">
        <f t="shared" si="779"/>
        <v>0</v>
      </c>
      <c r="AN2008">
        <f t="shared" si="780"/>
        <v>0</v>
      </c>
      <c r="AO2008">
        <f t="shared" si="781"/>
        <v>0</v>
      </c>
      <c r="AP2008">
        <f t="shared" si="782"/>
        <v>0</v>
      </c>
      <c r="AQ2008">
        <f t="shared" si="783"/>
        <v>0</v>
      </c>
      <c r="AR2008">
        <f t="shared" si="784"/>
        <v>0</v>
      </c>
      <c r="AS2008">
        <f t="shared" si="785"/>
        <v>0</v>
      </c>
      <c r="AT2008">
        <f t="shared" si="786"/>
        <v>0</v>
      </c>
      <c r="AU2008">
        <f t="shared" si="787"/>
        <v>0</v>
      </c>
      <c r="AV2008">
        <f t="shared" si="788"/>
        <v>0</v>
      </c>
      <c r="AW2008">
        <f t="shared" si="789"/>
        <v>0</v>
      </c>
      <c r="AX2008">
        <f t="shared" si="790"/>
        <v>0</v>
      </c>
      <c r="AY2008">
        <f t="shared" si="791"/>
        <v>0</v>
      </c>
      <c r="AZ2008">
        <f t="shared" si="792"/>
        <v>0</v>
      </c>
      <c r="BA2008">
        <f t="shared" si="793"/>
        <v>0</v>
      </c>
      <c r="BB2008">
        <f t="shared" si="794"/>
        <v>0</v>
      </c>
      <c r="BC2008">
        <f t="shared" si="795"/>
        <v>0</v>
      </c>
      <c r="BD2008">
        <f t="shared" si="796"/>
        <v>0</v>
      </c>
      <c r="BE2008">
        <f t="shared" si="797"/>
        <v>0</v>
      </c>
      <c r="BF2008">
        <f t="shared" si="798"/>
        <v>0</v>
      </c>
    </row>
    <row r="2009" spans="1:58" ht="15" customHeight="1">
      <c r="A2009" s="405"/>
      <c r="B2009" s="6"/>
      <c r="C2009" s="421" t="s">
        <v>7005</v>
      </c>
      <c r="D2009" s="668" t="str">
        <f t="shared" si="799"/>
        <v/>
      </c>
      <c r="E2009" s="669"/>
      <c r="F2009" s="670"/>
      <c r="G2009" s="763" t="str">
        <f t="shared" si="800"/>
        <v/>
      </c>
      <c r="H2009" s="669"/>
      <c r="I2009" s="669"/>
      <c r="J2009" s="669"/>
      <c r="K2009" s="669"/>
      <c r="L2009" s="670"/>
      <c r="M2009" s="112"/>
      <c r="N2009" s="112"/>
      <c r="O2009" s="112"/>
      <c r="P2009" s="112"/>
      <c r="Q2009" s="112"/>
      <c r="R2009" s="112"/>
      <c r="S2009" s="112"/>
      <c r="T2009" s="112"/>
      <c r="U2009" s="112"/>
      <c r="V2009" s="112"/>
      <c r="W2009" s="112"/>
      <c r="X2009" s="112"/>
      <c r="Y2009" s="112"/>
      <c r="Z2009" s="112"/>
      <c r="AA2009" s="112"/>
      <c r="AB2009" s="112"/>
      <c r="AC2009" s="112"/>
      <c r="AD2009" s="112"/>
      <c r="AE2009" s="93"/>
      <c r="AI2009">
        <f t="shared" si="775"/>
        <v>0</v>
      </c>
      <c r="AJ2009">
        <f t="shared" si="776"/>
        <v>0</v>
      </c>
      <c r="AK2009">
        <f t="shared" si="777"/>
        <v>0</v>
      </c>
      <c r="AL2009">
        <f t="shared" si="778"/>
        <v>0</v>
      </c>
      <c r="AM2009">
        <f t="shared" si="779"/>
        <v>0</v>
      </c>
      <c r="AN2009">
        <f t="shared" si="780"/>
        <v>0</v>
      </c>
      <c r="AO2009">
        <f t="shared" si="781"/>
        <v>0</v>
      </c>
      <c r="AP2009">
        <f t="shared" si="782"/>
        <v>0</v>
      </c>
      <c r="AQ2009">
        <f t="shared" si="783"/>
        <v>0</v>
      </c>
      <c r="AR2009">
        <f t="shared" si="784"/>
        <v>0</v>
      </c>
      <c r="AS2009">
        <f t="shared" si="785"/>
        <v>0</v>
      </c>
      <c r="AT2009">
        <f t="shared" si="786"/>
        <v>0</v>
      </c>
      <c r="AU2009">
        <f t="shared" si="787"/>
        <v>0</v>
      </c>
      <c r="AV2009">
        <f t="shared" si="788"/>
        <v>0</v>
      </c>
      <c r="AW2009">
        <f t="shared" si="789"/>
        <v>0</v>
      </c>
      <c r="AX2009">
        <f t="shared" si="790"/>
        <v>0</v>
      </c>
      <c r="AY2009">
        <f t="shared" si="791"/>
        <v>0</v>
      </c>
      <c r="AZ2009">
        <f t="shared" si="792"/>
        <v>0</v>
      </c>
      <c r="BA2009">
        <f t="shared" si="793"/>
        <v>0</v>
      </c>
      <c r="BB2009">
        <f t="shared" si="794"/>
        <v>0</v>
      </c>
      <c r="BC2009">
        <f t="shared" si="795"/>
        <v>0</v>
      </c>
      <c r="BD2009">
        <f t="shared" si="796"/>
        <v>0</v>
      </c>
      <c r="BE2009">
        <f t="shared" si="797"/>
        <v>0</v>
      </c>
      <c r="BF2009">
        <f t="shared" si="798"/>
        <v>0</v>
      </c>
    </row>
    <row r="2010" spans="1:58" ht="15" customHeight="1">
      <c r="A2010" s="405"/>
      <c r="B2010" s="6"/>
      <c r="C2010" s="421" t="s">
        <v>7006</v>
      </c>
      <c r="D2010" s="668" t="str">
        <f t="shared" si="799"/>
        <v/>
      </c>
      <c r="E2010" s="669"/>
      <c r="F2010" s="670"/>
      <c r="G2010" s="763" t="str">
        <f t="shared" si="800"/>
        <v/>
      </c>
      <c r="H2010" s="669"/>
      <c r="I2010" s="669"/>
      <c r="J2010" s="669"/>
      <c r="K2010" s="669"/>
      <c r="L2010" s="670"/>
      <c r="M2010" s="112"/>
      <c r="N2010" s="112"/>
      <c r="O2010" s="112"/>
      <c r="P2010" s="112"/>
      <c r="Q2010" s="112"/>
      <c r="R2010" s="112"/>
      <c r="S2010" s="112"/>
      <c r="T2010" s="112"/>
      <c r="U2010" s="112"/>
      <c r="V2010" s="112"/>
      <c r="W2010" s="112"/>
      <c r="X2010" s="112"/>
      <c r="Y2010" s="112"/>
      <c r="Z2010" s="112"/>
      <c r="AA2010" s="112"/>
      <c r="AB2010" s="112"/>
      <c r="AC2010" s="112"/>
      <c r="AD2010" s="112"/>
      <c r="AE2010" s="93"/>
      <c r="AI2010">
        <f t="shared" si="775"/>
        <v>0</v>
      </c>
      <c r="AJ2010">
        <f t="shared" si="776"/>
        <v>0</v>
      </c>
      <c r="AK2010">
        <f t="shared" si="777"/>
        <v>0</v>
      </c>
      <c r="AL2010">
        <f t="shared" si="778"/>
        <v>0</v>
      </c>
      <c r="AM2010">
        <f t="shared" si="779"/>
        <v>0</v>
      </c>
      <c r="AN2010">
        <f t="shared" si="780"/>
        <v>0</v>
      </c>
      <c r="AO2010">
        <f t="shared" si="781"/>
        <v>0</v>
      </c>
      <c r="AP2010">
        <f t="shared" si="782"/>
        <v>0</v>
      </c>
      <c r="AQ2010">
        <f t="shared" si="783"/>
        <v>0</v>
      </c>
      <c r="AR2010">
        <f t="shared" si="784"/>
        <v>0</v>
      </c>
      <c r="AS2010">
        <f t="shared" si="785"/>
        <v>0</v>
      </c>
      <c r="AT2010">
        <f t="shared" si="786"/>
        <v>0</v>
      </c>
      <c r="AU2010">
        <f t="shared" si="787"/>
        <v>0</v>
      </c>
      <c r="AV2010">
        <f t="shared" si="788"/>
        <v>0</v>
      </c>
      <c r="AW2010">
        <f t="shared" si="789"/>
        <v>0</v>
      </c>
      <c r="AX2010">
        <f t="shared" si="790"/>
        <v>0</v>
      </c>
      <c r="AY2010">
        <f t="shared" si="791"/>
        <v>0</v>
      </c>
      <c r="AZ2010">
        <f t="shared" si="792"/>
        <v>0</v>
      </c>
      <c r="BA2010">
        <f t="shared" si="793"/>
        <v>0</v>
      </c>
      <c r="BB2010">
        <f t="shared" si="794"/>
        <v>0</v>
      </c>
      <c r="BC2010">
        <f t="shared" si="795"/>
        <v>0</v>
      </c>
      <c r="BD2010">
        <f t="shared" si="796"/>
        <v>0</v>
      </c>
      <c r="BE2010">
        <f t="shared" si="797"/>
        <v>0</v>
      </c>
      <c r="BF2010">
        <f t="shared" si="798"/>
        <v>0</v>
      </c>
    </row>
    <row r="2011" spans="1:58" ht="15" customHeight="1">
      <c r="A2011" s="405"/>
      <c r="B2011" s="6"/>
      <c r="C2011" s="421" t="s">
        <v>7007</v>
      </c>
      <c r="D2011" s="668" t="str">
        <f t="shared" si="799"/>
        <v/>
      </c>
      <c r="E2011" s="669"/>
      <c r="F2011" s="670"/>
      <c r="G2011" s="763" t="str">
        <f t="shared" si="800"/>
        <v/>
      </c>
      <c r="H2011" s="669"/>
      <c r="I2011" s="669"/>
      <c r="J2011" s="669"/>
      <c r="K2011" s="669"/>
      <c r="L2011" s="670"/>
      <c r="M2011" s="112"/>
      <c r="N2011" s="112"/>
      <c r="O2011" s="112"/>
      <c r="P2011" s="112"/>
      <c r="Q2011" s="112"/>
      <c r="R2011" s="112"/>
      <c r="S2011" s="112"/>
      <c r="T2011" s="112"/>
      <c r="U2011" s="112"/>
      <c r="V2011" s="112"/>
      <c r="W2011" s="112"/>
      <c r="X2011" s="112"/>
      <c r="Y2011" s="112"/>
      <c r="Z2011" s="112"/>
      <c r="AA2011" s="112"/>
      <c r="AB2011" s="112"/>
      <c r="AC2011" s="112"/>
      <c r="AD2011" s="112"/>
      <c r="AE2011" s="93"/>
      <c r="AI2011">
        <f t="shared" si="775"/>
        <v>0</v>
      </c>
      <c r="AJ2011">
        <f t="shared" si="776"/>
        <v>0</v>
      </c>
      <c r="AK2011">
        <f t="shared" si="777"/>
        <v>0</v>
      </c>
      <c r="AL2011">
        <f t="shared" si="778"/>
        <v>0</v>
      </c>
      <c r="AM2011">
        <f t="shared" si="779"/>
        <v>0</v>
      </c>
      <c r="AN2011">
        <f t="shared" si="780"/>
        <v>0</v>
      </c>
      <c r="AO2011">
        <f t="shared" si="781"/>
        <v>0</v>
      </c>
      <c r="AP2011">
        <f t="shared" si="782"/>
        <v>0</v>
      </c>
      <c r="AQ2011">
        <f t="shared" si="783"/>
        <v>0</v>
      </c>
      <c r="AR2011">
        <f t="shared" si="784"/>
        <v>0</v>
      </c>
      <c r="AS2011">
        <f t="shared" si="785"/>
        <v>0</v>
      </c>
      <c r="AT2011">
        <f t="shared" si="786"/>
        <v>0</v>
      </c>
      <c r="AU2011">
        <f t="shared" si="787"/>
        <v>0</v>
      </c>
      <c r="AV2011">
        <f t="shared" si="788"/>
        <v>0</v>
      </c>
      <c r="AW2011">
        <f t="shared" si="789"/>
        <v>0</v>
      </c>
      <c r="AX2011">
        <f t="shared" si="790"/>
        <v>0</v>
      </c>
      <c r="AY2011">
        <f t="shared" si="791"/>
        <v>0</v>
      </c>
      <c r="AZ2011">
        <f t="shared" si="792"/>
        <v>0</v>
      </c>
      <c r="BA2011">
        <f t="shared" si="793"/>
        <v>0</v>
      </c>
      <c r="BB2011">
        <f t="shared" si="794"/>
        <v>0</v>
      </c>
      <c r="BC2011">
        <f t="shared" si="795"/>
        <v>0</v>
      </c>
      <c r="BD2011">
        <f t="shared" si="796"/>
        <v>0</v>
      </c>
      <c r="BE2011">
        <f t="shared" si="797"/>
        <v>0</v>
      </c>
      <c r="BF2011">
        <f t="shared" si="798"/>
        <v>0</v>
      </c>
    </row>
    <row r="2012" spans="1:58" ht="15" customHeight="1">
      <c r="A2012" s="405"/>
      <c r="B2012" s="6"/>
      <c r="C2012" s="421" t="s">
        <v>7008</v>
      </c>
      <c r="D2012" s="668" t="str">
        <f t="shared" si="799"/>
        <v/>
      </c>
      <c r="E2012" s="669"/>
      <c r="F2012" s="670"/>
      <c r="G2012" s="763" t="str">
        <f t="shared" si="800"/>
        <v/>
      </c>
      <c r="H2012" s="669"/>
      <c r="I2012" s="669"/>
      <c r="J2012" s="669"/>
      <c r="K2012" s="669"/>
      <c r="L2012" s="670"/>
      <c r="M2012" s="112"/>
      <c r="N2012" s="112"/>
      <c r="O2012" s="112"/>
      <c r="P2012" s="112"/>
      <c r="Q2012" s="112"/>
      <c r="R2012" s="112"/>
      <c r="S2012" s="112"/>
      <c r="T2012" s="112"/>
      <c r="U2012" s="112"/>
      <c r="V2012" s="112"/>
      <c r="W2012" s="112"/>
      <c r="X2012" s="112"/>
      <c r="Y2012" s="112"/>
      <c r="Z2012" s="112"/>
      <c r="AA2012" s="112"/>
      <c r="AB2012" s="112"/>
      <c r="AC2012" s="112"/>
      <c r="AD2012" s="112"/>
      <c r="AE2012" s="93"/>
      <c r="AI2012">
        <f t="shared" si="775"/>
        <v>0</v>
      </c>
      <c r="AJ2012">
        <f t="shared" si="776"/>
        <v>0</v>
      </c>
      <c r="AK2012">
        <f t="shared" si="777"/>
        <v>0</v>
      </c>
      <c r="AL2012">
        <f t="shared" si="778"/>
        <v>0</v>
      </c>
      <c r="AM2012">
        <f t="shared" si="779"/>
        <v>0</v>
      </c>
      <c r="AN2012">
        <f t="shared" si="780"/>
        <v>0</v>
      </c>
      <c r="AO2012">
        <f t="shared" si="781"/>
        <v>0</v>
      </c>
      <c r="AP2012">
        <f t="shared" si="782"/>
        <v>0</v>
      </c>
      <c r="AQ2012">
        <f t="shared" si="783"/>
        <v>0</v>
      </c>
      <c r="AR2012">
        <f t="shared" si="784"/>
        <v>0</v>
      </c>
      <c r="AS2012">
        <f t="shared" si="785"/>
        <v>0</v>
      </c>
      <c r="AT2012">
        <f t="shared" si="786"/>
        <v>0</v>
      </c>
      <c r="AU2012">
        <f t="shared" si="787"/>
        <v>0</v>
      </c>
      <c r="AV2012">
        <f t="shared" si="788"/>
        <v>0</v>
      </c>
      <c r="AW2012">
        <f t="shared" si="789"/>
        <v>0</v>
      </c>
      <c r="AX2012">
        <f t="shared" si="790"/>
        <v>0</v>
      </c>
      <c r="AY2012">
        <f t="shared" si="791"/>
        <v>0</v>
      </c>
      <c r="AZ2012">
        <f t="shared" si="792"/>
        <v>0</v>
      </c>
      <c r="BA2012">
        <f t="shared" si="793"/>
        <v>0</v>
      </c>
      <c r="BB2012">
        <f t="shared" si="794"/>
        <v>0</v>
      </c>
      <c r="BC2012">
        <f t="shared" si="795"/>
        <v>0</v>
      </c>
      <c r="BD2012">
        <f t="shared" si="796"/>
        <v>0</v>
      </c>
      <c r="BE2012">
        <f t="shared" si="797"/>
        <v>0</v>
      </c>
      <c r="BF2012">
        <f t="shared" si="798"/>
        <v>0</v>
      </c>
    </row>
    <row r="2013" spans="1:58" ht="15" customHeight="1">
      <c r="A2013" s="405"/>
      <c r="B2013" s="6"/>
      <c r="C2013" s="421" t="s">
        <v>7009</v>
      </c>
      <c r="D2013" s="668" t="str">
        <f t="shared" si="799"/>
        <v/>
      </c>
      <c r="E2013" s="669"/>
      <c r="F2013" s="670"/>
      <c r="G2013" s="763" t="str">
        <f t="shared" si="800"/>
        <v/>
      </c>
      <c r="H2013" s="669"/>
      <c r="I2013" s="669"/>
      <c r="J2013" s="669"/>
      <c r="K2013" s="669"/>
      <c r="L2013" s="670"/>
      <c r="M2013" s="112"/>
      <c r="N2013" s="112"/>
      <c r="O2013" s="112"/>
      <c r="P2013" s="112"/>
      <c r="Q2013" s="112"/>
      <c r="R2013" s="112"/>
      <c r="S2013" s="112"/>
      <c r="T2013" s="112"/>
      <c r="U2013" s="112"/>
      <c r="V2013" s="112"/>
      <c r="W2013" s="112"/>
      <c r="X2013" s="112"/>
      <c r="Y2013" s="112"/>
      <c r="Z2013" s="112"/>
      <c r="AA2013" s="112"/>
      <c r="AB2013" s="112"/>
      <c r="AC2013" s="112"/>
      <c r="AD2013" s="112"/>
      <c r="AE2013" s="93"/>
      <c r="AI2013">
        <f t="shared" si="775"/>
        <v>0</v>
      </c>
      <c r="AJ2013">
        <f t="shared" si="776"/>
        <v>0</v>
      </c>
      <c r="AK2013">
        <f t="shared" si="777"/>
        <v>0</v>
      </c>
      <c r="AL2013">
        <f t="shared" si="778"/>
        <v>0</v>
      </c>
      <c r="AM2013">
        <f t="shared" si="779"/>
        <v>0</v>
      </c>
      <c r="AN2013">
        <f t="shared" si="780"/>
        <v>0</v>
      </c>
      <c r="AO2013">
        <f t="shared" si="781"/>
        <v>0</v>
      </c>
      <c r="AP2013">
        <f t="shared" si="782"/>
        <v>0</v>
      </c>
      <c r="AQ2013">
        <f t="shared" si="783"/>
        <v>0</v>
      </c>
      <c r="AR2013">
        <f t="shared" si="784"/>
        <v>0</v>
      </c>
      <c r="AS2013">
        <f t="shared" si="785"/>
        <v>0</v>
      </c>
      <c r="AT2013">
        <f t="shared" si="786"/>
        <v>0</v>
      </c>
      <c r="AU2013">
        <f t="shared" si="787"/>
        <v>0</v>
      </c>
      <c r="AV2013">
        <f t="shared" si="788"/>
        <v>0</v>
      </c>
      <c r="AW2013">
        <f t="shared" si="789"/>
        <v>0</v>
      </c>
      <c r="AX2013">
        <f t="shared" si="790"/>
        <v>0</v>
      </c>
      <c r="AY2013">
        <f t="shared" si="791"/>
        <v>0</v>
      </c>
      <c r="AZ2013">
        <f t="shared" si="792"/>
        <v>0</v>
      </c>
      <c r="BA2013">
        <f t="shared" si="793"/>
        <v>0</v>
      </c>
      <c r="BB2013">
        <f t="shared" si="794"/>
        <v>0</v>
      </c>
      <c r="BC2013">
        <f t="shared" si="795"/>
        <v>0</v>
      </c>
      <c r="BD2013">
        <f t="shared" si="796"/>
        <v>0</v>
      </c>
      <c r="BE2013">
        <f t="shared" si="797"/>
        <v>0</v>
      </c>
      <c r="BF2013">
        <f t="shared" si="798"/>
        <v>0</v>
      </c>
    </row>
    <row r="2014" spans="1:58" ht="15" customHeight="1">
      <c r="A2014" s="405"/>
      <c r="B2014" s="6"/>
      <c r="C2014" s="421" t="s">
        <v>7010</v>
      </c>
      <c r="D2014" s="668" t="str">
        <f t="shared" si="799"/>
        <v/>
      </c>
      <c r="E2014" s="669"/>
      <c r="F2014" s="670"/>
      <c r="G2014" s="763" t="str">
        <f t="shared" si="800"/>
        <v/>
      </c>
      <c r="H2014" s="669"/>
      <c r="I2014" s="669"/>
      <c r="J2014" s="669"/>
      <c r="K2014" s="669"/>
      <c r="L2014" s="670"/>
      <c r="M2014" s="112"/>
      <c r="N2014" s="112"/>
      <c r="O2014" s="112"/>
      <c r="P2014" s="112"/>
      <c r="Q2014" s="112"/>
      <c r="R2014" s="112"/>
      <c r="S2014" s="112"/>
      <c r="T2014" s="112"/>
      <c r="U2014" s="112"/>
      <c r="V2014" s="112"/>
      <c r="W2014" s="112"/>
      <c r="X2014" s="112"/>
      <c r="Y2014" s="112"/>
      <c r="Z2014" s="112"/>
      <c r="AA2014" s="112"/>
      <c r="AB2014" s="112"/>
      <c r="AC2014" s="112"/>
      <c r="AD2014" s="112"/>
      <c r="AE2014" s="93"/>
      <c r="AI2014">
        <f t="shared" si="775"/>
        <v>0</v>
      </c>
      <c r="AJ2014">
        <f t="shared" si="776"/>
        <v>0</v>
      </c>
      <c r="AK2014">
        <f t="shared" si="777"/>
        <v>0</v>
      </c>
      <c r="AL2014">
        <f t="shared" si="778"/>
        <v>0</v>
      </c>
      <c r="AM2014">
        <f t="shared" si="779"/>
        <v>0</v>
      </c>
      <c r="AN2014">
        <f t="shared" si="780"/>
        <v>0</v>
      </c>
      <c r="AO2014">
        <f t="shared" si="781"/>
        <v>0</v>
      </c>
      <c r="AP2014">
        <f t="shared" si="782"/>
        <v>0</v>
      </c>
      <c r="AQ2014">
        <f t="shared" si="783"/>
        <v>0</v>
      </c>
      <c r="AR2014">
        <f t="shared" si="784"/>
        <v>0</v>
      </c>
      <c r="AS2014">
        <f t="shared" si="785"/>
        <v>0</v>
      </c>
      <c r="AT2014">
        <f t="shared" si="786"/>
        <v>0</v>
      </c>
      <c r="AU2014">
        <f t="shared" si="787"/>
        <v>0</v>
      </c>
      <c r="AV2014">
        <f t="shared" si="788"/>
        <v>0</v>
      </c>
      <c r="AW2014">
        <f t="shared" si="789"/>
        <v>0</v>
      </c>
      <c r="AX2014">
        <f t="shared" si="790"/>
        <v>0</v>
      </c>
      <c r="AY2014">
        <f t="shared" si="791"/>
        <v>0</v>
      </c>
      <c r="AZ2014">
        <f t="shared" si="792"/>
        <v>0</v>
      </c>
      <c r="BA2014">
        <f t="shared" si="793"/>
        <v>0</v>
      </c>
      <c r="BB2014">
        <f t="shared" si="794"/>
        <v>0</v>
      </c>
      <c r="BC2014">
        <f t="shared" si="795"/>
        <v>0</v>
      </c>
      <c r="BD2014">
        <f t="shared" si="796"/>
        <v>0</v>
      </c>
      <c r="BE2014">
        <f t="shared" si="797"/>
        <v>0</v>
      </c>
      <c r="BF2014">
        <f t="shared" si="798"/>
        <v>0</v>
      </c>
    </row>
    <row r="2015" spans="1:58" ht="15" customHeight="1">
      <c r="A2015" s="405"/>
      <c r="B2015" s="6"/>
      <c r="C2015" s="421" t="s">
        <v>7011</v>
      </c>
      <c r="D2015" s="668" t="str">
        <f t="shared" si="799"/>
        <v/>
      </c>
      <c r="E2015" s="669"/>
      <c r="F2015" s="670"/>
      <c r="G2015" s="763" t="str">
        <f t="shared" si="800"/>
        <v/>
      </c>
      <c r="H2015" s="669"/>
      <c r="I2015" s="669"/>
      <c r="J2015" s="669"/>
      <c r="K2015" s="669"/>
      <c r="L2015" s="670"/>
      <c r="M2015" s="112"/>
      <c r="N2015" s="112"/>
      <c r="O2015" s="112"/>
      <c r="P2015" s="112"/>
      <c r="Q2015" s="112"/>
      <c r="R2015" s="112"/>
      <c r="S2015" s="112"/>
      <c r="T2015" s="112"/>
      <c r="U2015" s="112"/>
      <c r="V2015" s="112"/>
      <c r="W2015" s="112"/>
      <c r="X2015" s="112"/>
      <c r="Y2015" s="112"/>
      <c r="Z2015" s="112"/>
      <c r="AA2015" s="112"/>
      <c r="AB2015" s="112"/>
      <c r="AC2015" s="112"/>
      <c r="AD2015" s="112"/>
      <c r="AE2015" s="93"/>
      <c r="AI2015">
        <f t="shared" si="775"/>
        <v>0</v>
      </c>
      <c r="AJ2015">
        <f t="shared" si="776"/>
        <v>0</v>
      </c>
      <c r="AK2015">
        <f t="shared" si="777"/>
        <v>0</v>
      </c>
      <c r="AL2015">
        <f t="shared" si="778"/>
        <v>0</v>
      </c>
      <c r="AM2015">
        <f t="shared" si="779"/>
        <v>0</v>
      </c>
      <c r="AN2015">
        <f t="shared" si="780"/>
        <v>0</v>
      </c>
      <c r="AO2015">
        <f t="shared" si="781"/>
        <v>0</v>
      </c>
      <c r="AP2015">
        <f t="shared" si="782"/>
        <v>0</v>
      </c>
      <c r="AQ2015">
        <f t="shared" si="783"/>
        <v>0</v>
      </c>
      <c r="AR2015">
        <f t="shared" si="784"/>
        <v>0</v>
      </c>
      <c r="AS2015">
        <f t="shared" si="785"/>
        <v>0</v>
      </c>
      <c r="AT2015">
        <f t="shared" si="786"/>
        <v>0</v>
      </c>
      <c r="AU2015">
        <f t="shared" si="787"/>
        <v>0</v>
      </c>
      <c r="AV2015">
        <f t="shared" si="788"/>
        <v>0</v>
      </c>
      <c r="AW2015">
        <f t="shared" si="789"/>
        <v>0</v>
      </c>
      <c r="AX2015">
        <f t="shared" si="790"/>
        <v>0</v>
      </c>
      <c r="AY2015">
        <f t="shared" si="791"/>
        <v>0</v>
      </c>
      <c r="AZ2015">
        <f t="shared" si="792"/>
        <v>0</v>
      </c>
      <c r="BA2015">
        <f t="shared" si="793"/>
        <v>0</v>
      </c>
      <c r="BB2015">
        <f t="shared" si="794"/>
        <v>0</v>
      </c>
      <c r="BC2015">
        <f t="shared" si="795"/>
        <v>0</v>
      </c>
      <c r="BD2015">
        <f t="shared" si="796"/>
        <v>0</v>
      </c>
      <c r="BE2015">
        <f t="shared" si="797"/>
        <v>0</v>
      </c>
      <c r="BF2015">
        <f t="shared" si="798"/>
        <v>0</v>
      </c>
    </row>
    <row r="2016" spans="1:58" ht="15" customHeight="1">
      <c r="A2016" s="405"/>
      <c r="B2016" s="6"/>
      <c r="C2016" s="421" t="s">
        <v>7012</v>
      </c>
      <c r="D2016" s="668" t="str">
        <f t="shared" si="799"/>
        <v/>
      </c>
      <c r="E2016" s="669"/>
      <c r="F2016" s="670"/>
      <c r="G2016" s="763" t="str">
        <f t="shared" si="800"/>
        <v/>
      </c>
      <c r="H2016" s="669"/>
      <c r="I2016" s="669"/>
      <c r="J2016" s="669"/>
      <c r="K2016" s="669"/>
      <c r="L2016" s="670"/>
      <c r="M2016" s="112"/>
      <c r="N2016" s="112"/>
      <c r="O2016" s="112"/>
      <c r="P2016" s="112"/>
      <c r="Q2016" s="112"/>
      <c r="R2016" s="112"/>
      <c r="S2016" s="112"/>
      <c r="T2016" s="112"/>
      <c r="U2016" s="112"/>
      <c r="V2016" s="112"/>
      <c r="W2016" s="112"/>
      <c r="X2016" s="112"/>
      <c r="Y2016" s="112"/>
      <c r="Z2016" s="112"/>
      <c r="AA2016" s="112"/>
      <c r="AB2016" s="112"/>
      <c r="AC2016" s="112"/>
      <c r="AD2016" s="112"/>
      <c r="AE2016" s="93"/>
      <c r="AI2016">
        <f t="shared" si="775"/>
        <v>0</v>
      </c>
      <c r="AJ2016">
        <f t="shared" si="776"/>
        <v>0</v>
      </c>
      <c r="AK2016">
        <f t="shared" si="777"/>
        <v>0</v>
      </c>
      <c r="AL2016">
        <f t="shared" si="778"/>
        <v>0</v>
      </c>
      <c r="AM2016">
        <f t="shared" si="779"/>
        <v>0</v>
      </c>
      <c r="AN2016">
        <f t="shared" si="780"/>
        <v>0</v>
      </c>
      <c r="AO2016">
        <f t="shared" si="781"/>
        <v>0</v>
      </c>
      <c r="AP2016">
        <f t="shared" si="782"/>
        <v>0</v>
      </c>
      <c r="AQ2016">
        <f t="shared" si="783"/>
        <v>0</v>
      </c>
      <c r="AR2016">
        <f t="shared" si="784"/>
        <v>0</v>
      </c>
      <c r="AS2016">
        <f t="shared" si="785"/>
        <v>0</v>
      </c>
      <c r="AT2016">
        <f t="shared" si="786"/>
        <v>0</v>
      </c>
      <c r="AU2016">
        <f t="shared" si="787"/>
        <v>0</v>
      </c>
      <c r="AV2016">
        <f t="shared" si="788"/>
        <v>0</v>
      </c>
      <c r="AW2016">
        <f t="shared" si="789"/>
        <v>0</v>
      </c>
      <c r="AX2016">
        <f t="shared" si="790"/>
        <v>0</v>
      </c>
      <c r="AY2016">
        <f t="shared" si="791"/>
        <v>0</v>
      </c>
      <c r="AZ2016">
        <f t="shared" si="792"/>
        <v>0</v>
      </c>
      <c r="BA2016">
        <f t="shared" si="793"/>
        <v>0</v>
      </c>
      <c r="BB2016">
        <f t="shared" si="794"/>
        <v>0</v>
      </c>
      <c r="BC2016">
        <f t="shared" si="795"/>
        <v>0</v>
      </c>
      <c r="BD2016">
        <f t="shared" si="796"/>
        <v>0</v>
      </c>
      <c r="BE2016">
        <f t="shared" si="797"/>
        <v>0</v>
      </c>
      <c r="BF2016">
        <f t="shared" si="798"/>
        <v>0</v>
      </c>
    </row>
    <row r="2017" spans="1:58" ht="15" customHeight="1">
      <c r="A2017" s="405"/>
      <c r="B2017" s="6"/>
      <c r="C2017" s="421" t="s">
        <v>7013</v>
      </c>
      <c r="D2017" s="668" t="str">
        <f t="shared" si="799"/>
        <v/>
      </c>
      <c r="E2017" s="669"/>
      <c r="F2017" s="670"/>
      <c r="G2017" s="763" t="str">
        <f t="shared" si="800"/>
        <v/>
      </c>
      <c r="H2017" s="669"/>
      <c r="I2017" s="669"/>
      <c r="J2017" s="669"/>
      <c r="K2017" s="669"/>
      <c r="L2017" s="670"/>
      <c r="M2017" s="112"/>
      <c r="N2017" s="112"/>
      <c r="O2017" s="112"/>
      <c r="P2017" s="112"/>
      <c r="Q2017" s="112"/>
      <c r="R2017" s="112"/>
      <c r="S2017" s="112"/>
      <c r="T2017" s="112"/>
      <c r="U2017" s="112"/>
      <c r="V2017" s="112"/>
      <c r="W2017" s="112"/>
      <c r="X2017" s="112"/>
      <c r="Y2017" s="112"/>
      <c r="Z2017" s="112"/>
      <c r="AA2017" s="112"/>
      <c r="AB2017" s="112"/>
      <c r="AC2017" s="112"/>
      <c r="AD2017" s="112"/>
      <c r="AE2017" s="93"/>
      <c r="AI2017">
        <f t="shared" si="775"/>
        <v>0</v>
      </c>
      <c r="AJ2017">
        <f t="shared" si="776"/>
        <v>0</v>
      </c>
      <c r="AK2017">
        <f t="shared" si="777"/>
        <v>0</v>
      </c>
      <c r="AL2017">
        <f t="shared" si="778"/>
        <v>0</v>
      </c>
      <c r="AM2017">
        <f t="shared" si="779"/>
        <v>0</v>
      </c>
      <c r="AN2017">
        <f t="shared" si="780"/>
        <v>0</v>
      </c>
      <c r="AO2017">
        <f t="shared" si="781"/>
        <v>0</v>
      </c>
      <c r="AP2017">
        <f t="shared" si="782"/>
        <v>0</v>
      </c>
      <c r="AQ2017">
        <f t="shared" si="783"/>
        <v>0</v>
      </c>
      <c r="AR2017">
        <f t="shared" si="784"/>
        <v>0</v>
      </c>
      <c r="AS2017">
        <f t="shared" si="785"/>
        <v>0</v>
      </c>
      <c r="AT2017">
        <f t="shared" si="786"/>
        <v>0</v>
      </c>
      <c r="AU2017">
        <f t="shared" si="787"/>
        <v>0</v>
      </c>
      <c r="AV2017">
        <f t="shared" si="788"/>
        <v>0</v>
      </c>
      <c r="AW2017">
        <f t="shared" si="789"/>
        <v>0</v>
      </c>
      <c r="AX2017">
        <f t="shared" si="790"/>
        <v>0</v>
      </c>
      <c r="AY2017">
        <f t="shared" si="791"/>
        <v>0</v>
      </c>
      <c r="AZ2017">
        <f t="shared" si="792"/>
        <v>0</v>
      </c>
      <c r="BA2017">
        <f t="shared" si="793"/>
        <v>0</v>
      </c>
      <c r="BB2017">
        <f t="shared" si="794"/>
        <v>0</v>
      </c>
      <c r="BC2017">
        <f t="shared" si="795"/>
        <v>0</v>
      </c>
      <c r="BD2017">
        <f t="shared" si="796"/>
        <v>0</v>
      </c>
      <c r="BE2017">
        <f t="shared" si="797"/>
        <v>0</v>
      </c>
      <c r="BF2017">
        <f t="shared" si="798"/>
        <v>0</v>
      </c>
    </row>
    <row r="2018" spans="1:58" ht="15" customHeight="1">
      <c r="A2018" s="405"/>
      <c r="B2018" s="6"/>
      <c r="C2018" s="421" t="s">
        <v>7014</v>
      </c>
      <c r="D2018" s="668" t="str">
        <f t="shared" si="799"/>
        <v/>
      </c>
      <c r="E2018" s="669"/>
      <c r="F2018" s="670"/>
      <c r="G2018" s="763" t="str">
        <f t="shared" si="800"/>
        <v/>
      </c>
      <c r="H2018" s="669"/>
      <c r="I2018" s="669"/>
      <c r="J2018" s="669"/>
      <c r="K2018" s="669"/>
      <c r="L2018" s="670"/>
      <c r="M2018" s="112"/>
      <c r="N2018" s="112"/>
      <c r="O2018" s="112"/>
      <c r="P2018" s="112"/>
      <c r="Q2018" s="112"/>
      <c r="R2018" s="112"/>
      <c r="S2018" s="112"/>
      <c r="T2018" s="112"/>
      <c r="U2018" s="112"/>
      <c r="V2018" s="112"/>
      <c r="W2018" s="112"/>
      <c r="X2018" s="112"/>
      <c r="Y2018" s="112"/>
      <c r="Z2018" s="112"/>
      <c r="AA2018" s="112"/>
      <c r="AB2018" s="112"/>
      <c r="AC2018" s="112"/>
      <c r="AD2018" s="112"/>
      <c r="AE2018" s="93"/>
      <c r="AI2018">
        <f t="shared" si="775"/>
        <v>0</v>
      </c>
      <c r="AJ2018">
        <f t="shared" si="776"/>
        <v>0</v>
      </c>
      <c r="AK2018">
        <f t="shared" si="777"/>
        <v>0</v>
      </c>
      <c r="AL2018">
        <f t="shared" si="778"/>
        <v>0</v>
      </c>
      <c r="AM2018">
        <f t="shared" si="779"/>
        <v>0</v>
      </c>
      <c r="AN2018">
        <f t="shared" si="780"/>
        <v>0</v>
      </c>
      <c r="AO2018">
        <f t="shared" si="781"/>
        <v>0</v>
      </c>
      <c r="AP2018">
        <f t="shared" si="782"/>
        <v>0</v>
      </c>
      <c r="AQ2018">
        <f t="shared" si="783"/>
        <v>0</v>
      </c>
      <c r="AR2018">
        <f t="shared" si="784"/>
        <v>0</v>
      </c>
      <c r="AS2018">
        <f t="shared" si="785"/>
        <v>0</v>
      </c>
      <c r="AT2018">
        <f t="shared" si="786"/>
        <v>0</v>
      </c>
      <c r="AU2018">
        <f t="shared" si="787"/>
        <v>0</v>
      </c>
      <c r="AV2018">
        <f t="shared" si="788"/>
        <v>0</v>
      </c>
      <c r="AW2018">
        <f t="shared" si="789"/>
        <v>0</v>
      </c>
      <c r="AX2018">
        <f t="shared" si="790"/>
        <v>0</v>
      </c>
      <c r="AY2018">
        <f t="shared" si="791"/>
        <v>0</v>
      </c>
      <c r="AZ2018">
        <f t="shared" si="792"/>
        <v>0</v>
      </c>
      <c r="BA2018">
        <f t="shared" si="793"/>
        <v>0</v>
      </c>
      <c r="BB2018">
        <f t="shared" si="794"/>
        <v>0</v>
      </c>
      <c r="BC2018">
        <f t="shared" si="795"/>
        <v>0</v>
      </c>
      <c r="BD2018">
        <f t="shared" si="796"/>
        <v>0</v>
      </c>
      <c r="BE2018">
        <f t="shared" si="797"/>
        <v>0</v>
      </c>
      <c r="BF2018">
        <f t="shared" si="798"/>
        <v>0</v>
      </c>
    </row>
    <row r="2019" spans="1:58" ht="15" customHeight="1">
      <c r="A2019" s="405"/>
      <c r="B2019" s="6"/>
      <c r="C2019" s="421" t="s">
        <v>7015</v>
      </c>
      <c r="D2019" s="668" t="str">
        <f t="shared" si="799"/>
        <v/>
      </c>
      <c r="E2019" s="669"/>
      <c r="F2019" s="670"/>
      <c r="G2019" s="763" t="str">
        <f t="shared" si="800"/>
        <v/>
      </c>
      <c r="H2019" s="669"/>
      <c r="I2019" s="669"/>
      <c r="J2019" s="669"/>
      <c r="K2019" s="669"/>
      <c r="L2019" s="670"/>
      <c r="M2019" s="112"/>
      <c r="N2019" s="112"/>
      <c r="O2019" s="112"/>
      <c r="P2019" s="112"/>
      <c r="Q2019" s="112"/>
      <c r="R2019" s="112"/>
      <c r="S2019" s="112"/>
      <c r="T2019" s="112"/>
      <c r="U2019" s="112"/>
      <c r="V2019" s="112"/>
      <c r="W2019" s="112"/>
      <c r="X2019" s="112"/>
      <c r="Y2019" s="112"/>
      <c r="Z2019" s="112"/>
      <c r="AA2019" s="112"/>
      <c r="AB2019" s="112"/>
      <c r="AC2019" s="112"/>
      <c r="AD2019" s="112"/>
      <c r="AE2019" s="93"/>
      <c r="AI2019">
        <f t="shared" si="775"/>
        <v>0</v>
      </c>
      <c r="AJ2019">
        <f t="shared" si="776"/>
        <v>0</v>
      </c>
      <c r="AK2019">
        <f t="shared" si="777"/>
        <v>0</v>
      </c>
      <c r="AL2019">
        <f t="shared" si="778"/>
        <v>0</v>
      </c>
      <c r="AM2019">
        <f t="shared" si="779"/>
        <v>0</v>
      </c>
      <c r="AN2019">
        <f t="shared" si="780"/>
        <v>0</v>
      </c>
      <c r="AO2019">
        <f t="shared" si="781"/>
        <v>0</v>
      </c>
      <c r="AP2019">
        <f t="shared" si="782"/>
        <v>0</v>
      </c>
      <c r="AQ2019">
        <f t="shared" si="783"/>
        <v>0</v>
      </c>
      <c r="AR2019">
        <f t="shared" si="784"/>
        <v>0</v>
      </c>
      <c r="AS2019">
        <f t="shared" si="785"/>
        <v>0</v>
      </c>
      <c r="AT2019">
        <f t="shared" si="786"/>
        <v>0</v>
      </c>
      <c r="AU2019">
        <f t="shared" si="787"/>
        <v>0</v>
      </c>
      <c r="AV2019">
        <f t="shared" si="788"/>
        <v>0</v>
      </c>
      <c r="AW2019">
        <f t="shared" si="789"/>
        <v>0</v>
      </c>
      <c r="AX2019">
        <f t="shared" si="790"/>
        <v>0</v>
      </c>
      <c r="AY2019">
        <f t="shared" si="791"/>
        <v>0</v>
      </c>
      <c r="AZ2019">
        <f t="shared" si="792"/>
        <v>0</v>
      </c>
      <c r="BA2019">
        <f t="shared" si="793"/>
        <v>0</v>
      </c>
      <c r="BB2019">
        <f t="shared" si="794"/>
        <v>0</v>
      </c>
      <c r="BC2019">
        <f t="shared" si="795"/>
        <v>0</v>
      </c>
      <c r="BD2019">
        <f t="shared" si="796"/>
        <v>0</v>
      </c>
      <c r="BE2019">
        <f t="shared" si="797"/>
        <v>0</v>
      </c>
      <c r="BF2019">
        <f t="shared" si="798"/>
        <v>0</v>
      </c>
    </row>
    <row r="2020" spans="1:58" ht="15" customHeight="1">
      <c r="A2020" s="405"/>
      <c r="B2020" s="6"/>
      <c r="C2020" s="421" t="s">
        <v>7016</v>
      </c>
      <c r="D2020" s="668" t="str">
        <f t="shared" si="799"/>
        <v/>
      </c>
      <c r="E2020" s="669"/>
      <c r="F2020" s="670"/>
      <c r="G2020" s="763" t="str">
        <f t="shared" si="800"/>
        <v/>
      </c>
      <c r="H2020" s="669"/>
      <c r="I2020" s="669"/>
      <c r="J2020" s="669"/>
      <c r="K2020" s="669"/>
      <c r="L2020" s="670"/>
      <c r="M2020" s="112"/>
      <c r="N2020" s="112"/>
      <c r="O2020" s="112"/>
      <c r="P2020" s="112"/>
      <c r="Q2020" s="112"/>
      <c r="R2020" s="112"/>
      <c r="S2020" s="112"/>
      <c r="T2020" s="112"/>
      <c r="U2020" s="112"/>
      <c r="V2020" s="112"/>
      <c r="W2020" s="112"/>
      <c r="X2020" s="112"/>
      <c r="Y2020" s="112"/>
      <c r="Z2020" s="112"/>
      <c r="AA2020" s="112"/>
      <c r="AB2020" s="112"/>
      <c r="AC2020" s="112"/>
      <c r="AD2020" s="112"/>
      <c r="AE2020" s="93"/>
      <c r="AI2020">
        <f t="shared" si="775"/>
        <v>0</v>
      </c>
      <c r="AJ2020">
        <f t="shared" si="776"/>
        <v>0</v>
      </c>
      <c r="AK2020">
        <f t="shared" si="777"/>
        <v>0</v>
      </c>
      <c r="AL2020">
        <f t="shared" si="778"/>
        <v>0</v>
      </c>
      <c r="AM2020">
        <f t="shared" si="779"/>
        <v>0</v>
      </c>
      <c r="AN2020">
        <f t="shared" si="780"/>
        <v>0</v>
      </c>
      <c r="AO2020">
        <f t="shared" si="781"/>
        <v>0</v>
      </c>
      <c r="AP2020">
        <f t="shared" si="782"/>
        <v>0</v>
      </c>
      <c r="AQ2020">
        <f t="shared" si="783"/>
        <v>0</v>
      </c>
      <c r="AR2020">
        <f t="shared" si="784"/>
        <v>0</v>
      </c>
      <c r="AS2020">
        <f t="shared" si="785"/>
        <v>0</v>
      </c>
      <c r="AT2020">
        <f t="shared" si="786"/>
        <v>0</v>
      </c>
      <c r="AU2020">
        <f t="shared" si="787"/>
        <v>0</v>
      </c>
      <c r="AV2020">
        <f t="shared" si="788"/>
        <v>0</v>
      </c>
      <c r="AW2020">
        <f t="shared" si="789"/>
        <v>0</v>
      </c>
      <c r="AX2020">
        <f t="shared" si="790"/>
        <v>0</v>
      </c>
      <c r="AY2020">
        <f t="shared" si="791"/>
        <v>0</v>
      </c>
      <c r="AZ2020">
        <f t="shared" si="792"/>
        <v>0</v>
      </c>
      <c r="BA2020">
        <f t="shared" si="793"/>
        <v>0</v>
      </c>
      <c r="BB2020">
        <f t="shared" si="794"/>
        <v>0</v>
      </c>
      <c r="BC2020">
        <f t="shared" si="795"/>
        <v>0</v>
      </c>
      <c r="BD2020">
        <f t="shared" si="796"/>
        <v>0</v>
      </c>
      <c r="BE2020">
        <f t="shared" si="797"/>
        <v>0</v>
      </c>
      <c r="BF2020">
        <f t="shared" si="798"/>
        <v>0</v>
      </c>
    </row>
    <row r="2021" spans="1:58" ht="15" customHeight="1">
      <c r="A2021" s="405"/>
      <c r="B2021" s="6"/>
      <c r="C2021" s="421" t="s">
        <v>7017</v>
      </c>
      <c r="D2021" s="668" t="str">
        <f t="shared" si="799"/>
        <v/>
      </c>
      <c r="E2021" s="669"/>
      <c r="F2021" s="670"/>
      <c r="G2021" s="763" t="str">
        <f t="shared" si="800"/>
        <v/>
      </c>
      <c r="H2021" s="669"/>
      <c r="I2021" s="669"/>
      <c r="J2021" s="669"/>
      <c r="K2021" s="669"/>
      <c r="L2021" s="670"/>
      <c r="M2021" s="112"/>
      <c r="N2021" s="112"/>
      <c r="O2021" s="112"/>
      <c r="P2021" s="112"/>
      <c r="Q2021" s="112"/>
      <c r="R2021" s="112"/>
      <c r="S2021" s="112"/>
      <c r="T2021" s="112"/>
      <c r="U2021" s="112"/>
      <c r="V2021" s="112"/>
      <c r="W2021" s="112"/>
      <c r="X2021" s="112"/>
      <c r="Y2021" s="112"/>
      <c r="Z2021" s="112"/>
      <c r="AA2021" s="112"/>
      <c r="AB2021" s="112"/>
      <c r="AC2021" s="112"/>
      <c r="AD2021" s="112"/>
      <c r="AE2021" s="93"/>
      <c r="AI2021">
        <f t="shared" si="775"/>
        <v>0</v>
      </c>
      <c r="AJ2021">
        <f t="shared" si="776"/>
        <v>0</v>
      </c>
      <c r="AK2021">
        <f t="shared" si="777"/>
        <v>0</v>
      </c>
      <c r="AL2021">
        <f t="shared" si="778"/>
        <v>0</v>
      </c>
      <c r="AM2021">
        <f t="shared" si="779"/>
        <v>0</v>
      </c>
      <c r="AN2021">
        <f t="shared" si="780"/>
        <v>0</v>
      </c>
      <c r="AO2021">
        <f t="shared" si="781"/>
        <v>0</v>
      </c>
      <c r="AP2021">
        <f t="shared" si="782"/>
        <v>0</v>
      </c>
      <c r="AQ2021">
        <f t="shared" si="783"/>
        <v>0</v>
      </c>
      <c r="AR2021">
        <f t="shared" si="784"/>
        <v>0</v>
      </c>
      <c r="AS2021">
        <f t="shared" si="785"/>
        <v>0</v>
      </c>
      <c r="AT2021">
        <f t="shared" si="786"/>
        <v>0</v>
      </c>
      <c r="AU2021">
        <f t="shared" si="787"/>
        <v>0</v>
      </c>
      <c r="AV2021">
        <f t="shared" si="788"/>
        <v>0</v>
      </c>
      <c r="AW2021">
        <f t="shared" si="789"/>
        <v>0</v>
      </c>
      <c r="AX2021">
        <f t="shared" si="790"/>
        <v>0</v>
      </c>
      <c r="AY2021">
        <f t="shared" si="791"/>
        <v>0</v>
      </c>
      <c r="AZ2021">
        <f t="shared" si="792"/>
        <v>0</v>
      </c>
      <c r="BA2021">
        <f t="shared" si="793"/>
        <v>0</v>
      </c>
      <c r="BB2021">
        <f t="shared" si="794"/>
        <v>0</v>
      </c>
      <c r="BC2021">
        <f t="shared" si="795"/>
        <v>0</v>
      </c>
      <c r="BD2021">
        <f t="shared" si="796"/>
        <v>0</v>
      </c>
      <c r="BE2021">
        <f t="shared" si="797"/>
        <v>0</v>
      </c>
      <c r="BF2021">
        <f t="shared" si="798"/>
        <v>0</v>
      </c>
    </row>
    <row r="2022" spans="1:58" ht="15" customHeight="1">
      <c r="A2022" s="405"/>
      <c r="B2022" s="6"/>
      <c r="C2022" s="421" t="s">
        <v>7018</v>
      </c>
      <c r="D2022" s="668" t="str">
        <f t="shared" si="799"/>
        <v/>
      </c>
      <c r="E2022" s="669"/>
      <c r="F2022" s="670"/>
      <c r="G2022" s="763" t="str">
        <f t="shared" si="800"/>
        <v/>
      </c>
      <c r="H2022" s="669"/>
      <c r="I2022" s="669"/>
      <c r="J2022" s="669"/>
      <c r="K2022" s="669"/>
      <c r="L2022" s="670"/>
      <c r="M2022" s="112"/>
      <c r="N2022" s="112"/>
      <c r="O2022" s="112"/>
      <c r="P2022" s="112"/>
      <c r="Q2022" s="112"/>
      <c r="R2022" s="112"/>
      <c r="S2022" s="112"/>
      <c r="T2022" s="112"/>
      <c r="U2022" s="112"/>
      <c r="V2022" s="112"/>
      <c r="W2022" s="112"/>
      <c r="X2022" s="112"/>
      <c r="Y2022" s="112"/>
      <c r="Z2022" s="112"/>
      <c r="AA2022" s="112"/>
      <c r="AB2022" s="112"/>
      <c r="AC2022" s="112"/>
      <c r="AD2022" s="112"/>
      <c r="AE2022" s="93"/>
      <c r="AI2022">
        <f t="shared" si="775"/>
        <v>0</v>
      </c>
      <c r="AJ2022">
        <f t="shared" si="776"/>
        <v>0</v>
      </c>
      <c r="AK2022">
        <f t="shared" si="777"/>
        <v>0</v>
      </c>
      <c r="AL2022">
        <f t="shared" si="778"/>
        <v>0</v>
      </c>
      <c r="AM2022">
        <f t="shared" si="779"/>
        <v>0</v>
      </c>
      <c r="AN2022">
        <f t="shared" si="780"/>
        <v>0</v>
      </c>
      <c r="AO2022">
        <f t="shared" si="781"/>
        <v>0</v>
      </c>
      <c r="AP2022">
        <f t="shared" si="782"/>
        <v>0</v>
      </c>
      <c r="AQ2022">
        <f t="shared" si="783"/>
        <v>0</v>
      </c>
      <c r="AR2022">
        <f t="shared" si="784"/>
        <v>0</v>
      </c>
      <c r="AS2022">
        <f t="shared" si="785"/>
        <v>0</v>
      </c>
      <c r="AT2022">
        <f t="shared" si="786"/>
        <v>0</v>
      </c>
      <c r="AU2022">
        <f t="shared" si="787"/>
        <v>0</v>
      </c>
      <c r="AV2022">
        <f t="shared" si="788"/>
        <v>0</v>
      </c>
      <c r="AW2022">
        <f t="shared" si="789"/>
        <v>0</v>
      </c>
      <c r="AX2022">
        <f t="shared" si="790"/>
        <v>0</v>
      </c>
      <c r="AY2022">
        <f t="shared" si="791"/>
        <v>0</v>
      </c>
      <c r="AZ2022">
        <f t="shared" si="792"/>
        <v>0</v>
      </c>
      <c r="BA2022">
        <f t="shared" si="793"/>
        <v>0</v>
      </c>
      <c r="BB2022">
        <f t="shared" si="794"/>
        <v>0</v>
      </c>
      <c r="BC2022">
        <f t="shared" si="795"/>
        <v>0</v>
      </c>
      <c r="BD2022">
        <f t="shared" si="796"/>
        <v>0</v>
      </c>
      <c r="BE2022">
        <f t="shared" si="797"/>
        <v>0</v>
      </c>
      <c r="BF2022">
        <f t="shared" si="798"/>
        <v>0</v>
      </c>
    </row>
    <row r="2023" spans="1:58" ht="15" customHeight="1">
      <c r="A2023" s="405"/>
      <c r="B2023" s="6"/>
      <c r="C2023" s="421" t="s">
        <v>7019</v>
      </c>
      <c r="D2023" s="668" t="str">
        <f t="shared" si="799"/>
        <v/>
      </c>
      <c r="E2023" s="669"/>
      <c r="F2023" s="670"/>
      <c r="G2023" s="763" t="str">
        <f t="shared" si="800"/>
        <v/>
      </c>
      <c r="H2023" s="669"/>
      <c r="I2023" s="669"/>
      <c r="J2023" s="669"/>
      <c r="K2023" s="669"/>
      <c r="L2023" s="670"/>
      <c r="M2023" s="112"/>
      <c r="N2023" s="112"/>
      <c r="O2023" s="112"/>
      <c r="P2023" s="112"/>
      <c r="Q2023" s="112"/>
      <c r="R2023" s="112"/>
      <c r="S2023" s="112"/>
      <c r="T2023" s="112"/>
      <c r="U2023" s="112"/>
      <c r="V2023" s="112"/>
      <c r="W2023" s="112"/>
      <c r="X2023" s="112"/>
      <c r="Y2023" s="112"/>
      <c r="Z2023" s="112"/>
      <c r="AA2023" s="112"/>
      <c r="AB2023" s="112"/>
      <c r="AC2023" s="112"/>
      <c r="AD2023" s="112"/>
      <c r="AE2023" s="93"/>
      <c r="AI2023">
        <f t="shared" si="775"/>
        <v>0</v>
      </c>
      <c r="AJ2023">
        <f t="shared" si="776"/>
        <v>0</v>
      </c>
      <c r="AK2023">
        <f t="shared" si="777"/>
        <v>0</v>
      </c>
      <c r="AL2023">
        <f t="shared" si="778"/>
        <v>0</v>
      </c>
      <c r="AM2023">
        <f t="shared" si="779"/>
        <v>0</v>
      </c>
      <c r="AN2023">
        <f t="shared" si="780"/>
        <v>0</v>
      </c>
      <c r="AO2023">
        <f t="shared" si="781"/>
        <v>0</v>
      </c>
      <c r="AP2023">
        <f t="shared" si="782"/>
        <v>0</v>
      </c>
      <c r="AQ2023">
        <f t="shared" si="783"/>
        <v>0</v>
      </c>
      <c r="AR2023">
        <f t="shared" si="784"/>
        <v>0</v>
      </c>
      <c r="AS2023">
        <f t="shared" si="785"/>
        <v>0</v>
      </c>
      <c r="AT2023">
        <f t="shared" si="786"/>
        <v>0</v>
      </c>
      <c r="AU2023">
        <f t="shared" si="787"/>
        <v>0</v>
      </c>
      <c r="AV2023">
        <f t="shared" si="788"/>
        <v>0</v>
      </c>
      <c r="AW2023">
        <f t="shared" si="789"/>
        <v>0</v>
      </c>
      <c r="AX2023">
        <f t="shared" si="790"/>
        <v>0</v>
      </c>
      <c r="AY2023">
        <f t="shared" si="791"/>
        <v>0</v>
      </c>
      <c r="AZ2023">
        <f t="shared" si="792"/>
        <v>0</v>
      </c>
      <c r="BA2023">
        <f t="shared" si="793"/>
        <v>0</v>
      </c>
      <c r="BB2023">
        <f t="shared" si="794"/>
        <v>0</v>
      </c>
      <c r="BC2023">
        <f t="shared" si="795"/>
        <v>0</v>
      </c>
      <c r="BD2023">
        <f t="shared" si="796"/>
        <v>0</v>
      </c>
      <c r="BE2023">
        <f t="shared" si="797"/>
        <v>0</v>
      </c>
      <c r="BF2023">
        <f t="shared" si="798"/>
        <v>0</v>
      </c>
    </row>
    <row r="2024" spans="1:58" ht="15" customHeight="1">
      <c r="A2024" s="405"/>
      <c r="B2024" s="6"/>
      <c r="C2024" s="421" t="s">
        <v>7020</v>
      </c>
      <c r="D2024" s="668" t="str">
        <f t="shared" si="799"/>
        <v/>
      </c>
      <c r="E2024" s="669"/>
      <c r="F2024" s="670"/>
      <c r="G2024" s="763" t="str">
        <f t="shared" si="800"/>
        <v/>
      </c>
      <c r="H2024" s="669"/>
      <c r="I2024" s="669"/>
      <c r="J2024" s="669"/>
      <c r="K2024" s="669"/>
      <c r="L2024" s="670"/>
      <c r="M2024" s="112"/>
      <c r="N2024" s="112"/>
      <c r="O2024" s="112"/>
      <c r="P2024" s="112"/>
      <c r="Q2024" s="112"/>
      <c r="R2024" s="112"/>
      <c r="S2024" s="112"/>
      <c r="T2024" s="112"/>
      <c r="U2024" s="112"/>
      <c r="V2024" s="112"/>
      <c r="W2024" s="112"/>
      <c r="X2024" s="112"/>
      <c r="Y2024" s="112"/>
      <c r="Z2024" s="112"/>
      <c r="AA2024" s="112"/>
      <c r="AB2024" s="112"/>
      <c r="AC2024" s="112"/>
      <c r="AD2024" s="112"/>
      <c r="AE2024" s="93"/>
      <c r="AI2024">
        <f t="shared" si="775"/>
        <v>0</v>
      </c>
      <c r="AJ2024">
        <f t="shared" si="776"/>
        <v>0</v>
      </c>
      <c r="AK2024">
        <f t="shared" si="777"/>
        <v>0</v>
      </c>
      <c r="AL2024">
        <f t="shared" si="778"/>
        <v>0</v>
      </c>
      <c r="AM2024">
        <f t="shared" si="779"/>
        <v>0</v>
      </c>
      <c r="AN2024">
        <f t="shared" si="780"/>
        <v>0</v>
      </c>
      <c r="AO2024">
        <f t="shared" si="781"/>
        <v>0</v>
      </c>
      <c r="AP2024">
        <f t="shared" si="782"/>
        <v>0</v>
      </c>
      <c r="AQ2024">
        <f t="shared" si="783"/>
        <v>0</v>
      </c>
      <c r="AR2024">
        <f t="shared" si="784"/>
        <v>0</v>
      </c>
      <c r="AS2024">
        <f t="shared" si="785"/>
        <v>0</v>
      </c>
      <c r="AT2024">
        <f t="shared" si="786"/>
        <v>0</v>
      </c>
      <c r="AU2024">
        <f t="shared" si="787"/>
        <v>0</v>
      </c>
      <c r="AV2024">
        <f t="shared" si="788"/>
        <v>0</v>
      </c>
      <c r="AW2024">
        <f t="shared" si="789"/>
        <v>0</v>
      </c>
      <c r="AX2024">
        <f t="shared" si="790"/>
        <v>0</v>
      </c>
      <c r="AY2024">
        <f t="shared" si="791"/>
        <v>0</v>
      </c>
      <c r="AZ2024">
        <f t="shared" si="792"/>
        <v>0</v>
      </c>
      <c r="BA2024">
        <f t="shared" si="793"/>
        <v>0</v>
      </c>
      <c r="BB2024">
        <f t="shared" si="794"/>
        <v>0</v>
      </c>
      <c r="BC2024">
        <f t="shared" si="795"/>
        <v>0</v>
      </c>
      <c r="BD2024">
        <f t="shared" si="796"/>
        <v>0</v>
      </c>
      <c r="BE2024">
        <f t="shared" si="797"/>
        <v>0</v>
      </c>
      <c r="BF2024">
        <f t="shared" si="798"/>
        <v>0</v>
      </c>
    </row>
    <row r="2025" spans="1:58" ht="15" customHeight="1">
      <c r="A2025" s="405"/>
      <c r="B2025" s="6"/>
      <c r="C2025" s="421" t="s">
        <v>7021</v>
      </c>
      <c r="D2025" s="668" t="str">
        <f t="shared" si="799"/>
        <v/>
      </c>
      <c r="E2025" s="669"/>
      <c r="F2025" s="670"/>
      <c r="G2025" s="763" t="str">
        <f t="shared" si="800"/>
        <v/>
      </c>
      <c r="H2025" s="669"/>
      <c r="I2025" s="669"/>
      <c r="J2025" s="669"/>
      <c r="K2025" s="669"/>
      <c r="L2025" s="670"/>
      <c r="M2025" s="112"/>
      <c r="N2025" s="112"/>
      <c r="O2025" s="112"/>
      <c r="P2025" s="112"/>
      <c r="Q2025" s="112"/>
      <c r="R2025" s="112"/>
      <c r="S2025" s="112"/>
      <c r="T2025" s="112"/>
      <c r="U2025" s="112"/>
      <c r="V2025" s="112"/>
      <c r="W2025" s="112"/>
      <c r="X2025" s="112"/>
      <c r="Y2025" s="112"/>
      <c r="Z2025" s="112"/>
      <c r="AA2025" s="112"/>
      <c r="AB2025" s="112"/>
      <c r="AC2025" s="112"/>
      <c r="AD2025" s="112"/>
      <c r="AE2025" s="93"/>
      <c r="AI2025">
        <f t="shared" si="775"/>
        <v>0</v>
      </c>
      <c r="AJ2025">
        <f t="shared" si="776"/>
        <v>0</v>
      </c>
      <c r="AK2025">
        <f t="shared" si="777"/>
        <v>0</v>
      </c>
      <c r="AL2025">
        <f t="shared" si="778"/>
        <v>0</v>
      </c>
      <c r="AM2025">
        <f t="shared" si="779"/>
        <v>0</v>
      </c>
      <c r="AN2025">
        <f t="shared" si="780"/>
        <v>0</v>
      </c>
      <c r="AO2025">
        <f t="shared" si="781"/>
        <v>0</v>
      </c>
      <c r="AP2025">
        <f t="shared" si="782"/>
        <v>0</v>
      </c>
      <c r="AQ2025">
        <f t="shared" si="783"/>
        <v>0</v>
      </c>
      <c r="AR2025">
        <f t="shared" si="784"/>
        <v>0</v>
      </c>
      <c r="AS2025">
        <f t="shared" si="785"/>
        <v>0</v>
      </c>
      <c r="AT2025">
        <f t="shared" si="786"/>
        <v>0</v>
      </c>
      <c r="AU2025">
        <f t="shared" si="787"/>
        <v>0</v>
      </c>
      <c r="AV2025">
        <f t="shared" si="788"/>
        <v>0</v>
      </c>
      <c r="AW2025">
        <f t="shared" si="789"/>
        <v>0</v>
      </c>
      <c r="AX2025">
        <f t="shared" si="790"/>
        <v>0</v>
      </c>
      <c r="AY2025">
        <f t="shared" si="791"/>
        <v>0</v>
      </c>
      <c r="AZ2025">
        <f t="shared" si="792"/>
        <v>0</v>
      </c>
      <c r="BA2025">
        <f t="shared" si="793"/>
        <v>0</v>
      </c>
      <c r="BB2025">
        <f t="shared" si="794"/>
        <v>0</v>
      </c>
      <c r="BC2025">
        <f t="shared" si="795"/>
        <v>0</v>
      </c>
      <c r="BD2025">
        <f t="shared" si="796"/>
        <v>0</v>
      </c>
      <c r="BE2025">
        <f t="shared" si="797"/>
        <v>0</v>
      </c>
      <c r="BF2025">
        <f t="shared" si="798"/>
        <v>0</v>
      </c>
    </row>
    <row r="2026" spans="1:58" ht="15" customHeight="1">
      <c r="A2026" s="405"/>
      <c r="B2026" s="6"/>
      <c r="C2026" s="421" t="s">
        <v>7022</v>
      </c>
      <c r="D2026" s="668" t="str">
        <f t="shared" si="799"/>
        <v/>
      </c>
      <c r="E2026" s="669"/>
      <c r="F2026" s="670"/>
      <c r="G2026" s="763" t="str">
        <f t="shared" si="800"/>
        <v/>
      </c>
      <c r="H2026" s="669"/>
      <c r="I2026" s="669"/>
      <c r="J2026" s="669"/>
      <c r="K2026" s="669"/>
      <c r="L2026" s="670"/>
      <c r="M2026" s="112"/>
      <c r="N2026" s="112"/>
      <c r="O2026" s="112"/>
      <c r="P2026" s="112"/>
      <c r="Q2026" s="112"/>
      <c r="R2026" s="112"/>
      <c r="S2026" s="112"/>
      <c r="T2026" s="112"/>
      <c r="U2026" s="112"/>
      <c r="V2026" s="112"/>
      <c r="W2026" s="112"/>
      <c r="X2026" s="112"/>
      <c r="Y2026" s="112"/>
      <c r="Z2026" s="112"/>
      <c r="AA2026" s="112"/>
      <c r="AB2026" s="112"/>
      <c r="AC2026" s="112"/>
      <c r="AD2026" s="112"/>
      <c r="AE2026" s="93"/>
      <c r="AI2026">
        <f t="shared" si="775"/>
        <v>0</v>
      </c>
      <c r="AJ2026">
        <f t="shared" si="776"/>
        <v>0</v>
      </c>
      <c r="AK2026">
        <f t="shared" si="777"/>
        <v>0</v>
      </c>
      <c r="AL2026">
        <f t="shared" si="778"/>
        <v>0</v>
      </c>
      <c r="AM2026">
        <f t="shared" si="779"/>
        <v>0</v>
      </c>
      <c r="AN2026">
        <f t="shared" si="780"/>
        <v>0</v>
      </c>
      <c r="AO2026">
        <f t="shared" si="781"/>
        <v>0</v>
      </c>
      <c r="AP2026">
        <f t="shared" si="782"/>
        <v>0</v>
      </c>
      <c r="AQ2026">
        <f t="shared" si="783"/>
        <v>0</v>
      </c>
      <c r="AR2026">
        <f t="shared" si="784"/>
        <v>0</v>
      </c>
      <c r="AS2026">
        <f t="shared" si="785"/>
        <v>0</v>
      </c>
      <c r="AT2026">
        <f t="shared" si="786"/>
        <v>0</v>
      </c>
      <c r="AU2026">
        <f t="shared" si="787"/>
        <v>0</v>
      </c>
      <c r="AV2026">
        <f t="shared" si="788"/>
        <v>0</v>
      </c>
      <c r="AW2026">
        <f t="shared" si="789"/>
        <v>0</v>
      </c>
      <c r="AX2026">
        <f t="shared" si="790"/>
        <v>0</v>
      </c>
      <c r="AY2026">
        <f t="shared" si="791"/>
        <v>0</v>
      </c>
      <c r="AZ2026">
        <f t="shared" si="792"/>
        <v>0</v>
      </c>
      <c r="BA2026">
        <f t="shared" si="793"/>
        <v>0</v>
      </c>
      <c r="BB2026">
        <f t="shared" si="794"/>
        <v>0</v>
      </c>
      <c r="BC2026">
        <f t="shared" si="795"/>
        <v>0</v>
      </c>
      <c r="BD2026">
        <f t="shared" si="796"/>
        <v>0</v>
      </c>
      <c r="BE2026">
        <f t="shared" si="797"/>
        <v>0</v>
      </c>
      <c r="BF2026">
        <f t="shared" si="798"/>
        <v>0</v>
      </c>
    </row>
    <row r="2027" spans="1:58" ht="15" customHeight="1">
      <c r="A2027" s="405"/>
      <c r="B2027" s="6"/>
      <c r="C2027" s="421" t="s">
        <v>7023</v>
      </c>
      <c r="D2027" s="668" t="str">
        <f t="shared" si="799"/>
        <v/>
      </c>
      <c r="E2027" s="669"/>
      <c r="F2027" s="670"/>
      <c r="G2027" s="763" t="str">
        <f t="shared" si="800"/>
        <v/>
      </c>
      <c r="H2027" s="669"/>
      <c r="I2027" s="669"/>
      <c r="J2027" s="669"/>
      <c r="K2027" s="669"/>
      <c r="L2027" s="670"/>
      <c r="M2027" s="112"/>
      <c r="N2027" s="112"/>
      <c r="O2027" s="112"/>
      <c r="P2027" s="112"/>
      <c r="Q2027" s="112"/>
      <c r="R2027" s="112"/>
      <c r="S2027" s="112"/>
      <c r="T2027" s="112"/>
      <c r="U2027" s="112"/>
      <c r="V2027" s="112"/>
      <c r="W2027" s="112"/>
      <c r="X2027" s="112"/>
      <c r="Y2027" s="112"/>
      <c r="Z2027" s="112"/>
      <c r="AA2027" s="112"/>
      <c r="AB2027" s="112"/>
      <c r="AC2027" s="112"/>
      <c r="AD2027" s="112"/>
      <c r="AE2027" s="93"/>
      <c r="AI2027">
        <f t="shared" si="775"/>
        <v>0</v>
      </c>
      <c r="AJ2027">
        <f t="shared" si="776"/>
        <v>0</v>
      </c>
      <c r="AK2027">
        <f t="shared" si="777"/>
        <v>0</v>
      </c>
      <c r="AL2027">
        <f t="shared" si="778"/>
        <v>0</v>
      </c>
      <c r="AM2027">
        <f t="shared" si="779"/>
        <v>0</v>
      </c>
      <c r="AN2027">
        <f t="shared" si="780"/>
        <v>0</v>
      </c>
      <c r="AO2027">
        <f t="shared" si="781"/>
        <v>0</v>
      </c>
      <c r="AP2027">
        <f t="shared" si="782"/>
        <v>0</v>
      </c>
      <c r="AQ2027">
        <f t="shared" si="783"/>
        <v>0</v>
      </c>
      <c r="AR2027">
        <f t="shared" si="784"/>
        <v>0</v>
      </c>
      <c r="AS2027">
        <f t="shared" si="785"/>
        <v>0</v>
      </c>
      <c r="AT2027">
        <f t="shared" si="786"/>
        <v>0</v>
      </c>
      <c r="AU2027">
        <f t="shared" si="787"/>
        <v>0</v>
      </c>
      <c r="AV2027">
        <f t="shared" si="788"/>
        <v>0</v>
      </c>
      <c r="AW2027">
        <f t="shared" si="789"/>
        <v>0</v>
      </c>
      <c r="AX2027">
        <f t="shared" si="790"/>
        <v>0</v>
      </c>
      <c r="AY2027">
        <f t="shared" si="791"/>
        <v>0</v>
      </c>
      <c r="AZ2027">
        <f t="shared" si="792"/>
        <v>0</v>
      </c>
      <c r="BA2027">
        <f t="shared" si="793"/>
        <v>0</v>
      </c>
      <c r="BB2027">
        <f t="shared" si="794"/>
        <v>0</v>
      </c>
      <c r="BC2027">
        <f t="shared" si="795"/>
        <v>0</v>
      </c>
      <c r="BD2027">
        <f t="shared" si="796"/>
        <v>0</v>
      </c>
      <c r="BE2027">
        <f t="shared" si="797"/>
        <v>0</v>
      </c>
      <c r="BF2027">
        <f t="shared" si="798"/>
        <v>0</v>
      </c>
    </row>
    <row r="2028" spans="1:58" ht="15" customHeight="1">
      <c r="A2028" s="405"/>
      <c r="B2028" s="6"/>
      <c r="C2028" s="421" t="s">
        <v>7024</v>
      </c>
      <c r="D2028" s="668" t="str">
        <f t="shared" si="799"/>
        <v/>
      </c>
      <c r="E2028" s="669"/>
      <c r="F2028" s="670"/>
      <c r="G2028" s="763" t="str">
        <f t="shared" si="800"/>
        <v/>
      </c>
      <c r="H2028" s="669"/>
      <c r="I2028" s="669"/>
      <c r="J2028" s="669"/>
      <c r="K2028" s="669"/>
      <c r="L2028" s="670"/>
      <c r="M2028" s="112"/>
      <c r="N2028" s="112"/>
      <c r="O2028" s="112"/>
      <c r="P2028" s="112"/>
      <c r="Q2028" s="112"/>
      <c r="R2028" s="112"/>
      <c r="S2028" s="112"/>
      <c r="T2028" s="112"/>
      <c r="U2028" s="112"/>
      <c r="V2028" s="112"/>
      <c r="W2028" s="112"/>
      <c r="X2028" s="112"/>
      <c r="Y2028" s="112"/>
      <c r="Z2028" s="112"/>
      <c r="AA2028" s="112"/>
      <c r="AB2028" s="112"/>
      <c r="AC2028" s="112"/>
      <c r="AD2028" s="112"/>
      <c r="AE2028" s="93"/>
      <c r="AI2028">
        <f t="shared" si="775"/>
        <v>0</v>
      </c>
      <c r="AJ2028">
        <f t="shared" si="776"/>
        <v>0</v>
      </c>
      <c r="AK2028">
        <f t="shared" si="777"/>
        <v>0</v>
      </c>
      <c r="AL2028">
        <f t="shared" si="778"/>
        <v>0</v>
      </c>
      <c r="AM2028">
        <f t="shared" si="779"/>
        <v>0</v>
      </c>
      <c r="AN2028">
        <f t="shared" si="780"/>
        <v>0</v>
      </c>
      <c r="AO2028">
        <f t="shared" si="781"/>
        <v>0</v>
      </c>
      <c r="AP2028">
        <f t="shared" si="782"/>
        <v>0</v>
      </c>
      <c r="AQ2028">
        <f t="shared" si="783"/>
        <v>0</v>
      </c>
      <c r="AR2028">
        <f t="shared" si="784"/>
        <v>0</v>
      </c>
      <c r="AS2028">
        <f t="shared" si="785"/>
        <v>0</v>
      </c>
      <c r="AT2028">
        <f t="shared" si="786"/>
        <v>0</v>
      </c>
      <c r="AU2028">
        <f t="shared" si="787"/>
        <v>0</v>
      </c>
      <c r="AV2028">
        <f t="shared" si="788"/>
        <v>0</v>
      </c>
      <c r="AW2028">
        <f t="shared" si="789"/>
        <v>0</v>
      </c>
      <c r="AX2028">
        <f t="shared" si="790"/>
        <v>0</v>
      </c>
      <c r="AY2028">
        <f t="shared" si="791"/>
        <v>0</v>
      </c>
      <c r="AZ2028">
        <f t="shared" si="792"/>
        <v>0</v>
      </c>
      <c r="BA2028">
        <f t="shared" si="793"/>
        <v>0</v>
      </c>
      <c r="BB2028">
        <f t="shared" si="794"/>
        <v>0</v>
      </c>
      <c r="BC2028">
        <f t="shared" si="795"/>
        <v>0</v>
      </c>
      <c r="BD2028">
        <f t="shared" si="796"/>
        <v>0</v>
      </c>
      <c r="BE2028">
        <f t="shared" si="797"/>
        <v>0</v>
      </c>
      <c r="BF2028">
        <f t="shared" si="798"/>
        <v>0</v>
      </c>
    </row>
    <row r="2029" spans="1:58" ht="15" customHeight="1">
      <c r="A2029" s="405"/>
      <c r="B2029" s="6"/>
      <c r="C2029" s="421" t="s">
        <v>7025</v>
      </c>
      <c r="D2029" s="668" t="str">
        <f t="shared" si="799"/>
        <v/>
      </c>
      <c r="E2029" s="669"/>
      <c r="F2029" s="670"/>
      <c r="G2029" s="763" t="str">
        <f t="shared" si="800"/>
        <v/>
      </c>
      <c r="H2029" s="669"/>
      <c r="I2029" s="669"/>
      <c r="J2029" s="669"/>
      <c r="K2029" s="669"/>
      <c r="L2029" s="670"/>
      <c r="M2029" s="112"/>
      <c r="N2029" s="112"/>
      <c r="O2029" s="112"/>
      <c r="P2029" s="112"/>
      <c r="Q2029" s="112"/>
      <c r="R2029" s="112"/>
      <c r="S2029" s="112"/>
      <c r="T2029" s="112"/>
      <c r="U2029" s="112"/>
      <c r="V2029" s="112"/>
      <c r="W2029" s="112"/>
      <c r="X2029" s="112"/>
      <c r="Y2029" s="112"/>
      <c r="Z2029" s="112"/>
      <c r="AA2029" s="112"/>
      <c r="AB2029" s="112"/>
      <c r="AC2029" s="112"/>
      <c r="AD2029" s="112"/>
      <c r="AE2029" s="93"/>
      <c r="AI2029">
        <f t="shared" si="775"/>
        <v>0</v>
      </c>
      <c r="AJ2029">
        <f t="shared" si="776"/>
        <v>0</v>
      </c>
      <c r="AK2029">
        <f t="shared" si="777"/>
        <v>0</v>
      </c>
      <c r="AL2029">
        <f t="shared" si="778"/>
        <v>0</v>
      </c>
      <c r="AM2029">
        <f t="shared" si="779"/>
        <v>0</v>
      </c>
      <c r="AN2029">
        <f t="shared" si="780"/>
        <v>0</v>
      </c>
      <c r="AO2029">
        <f t="shared" si="781"/>
        <v>0</v>
      </c>
      <c r="AP2029">
        <f t="shared" si="782"/>
        <v>0</v>
      </c>
      <c r="AQ2029">
        <f t="shared" si="783"/>
        <v>0</v>
      </c>
      <c r="AR2029">
        <f t="shared" si="784"/>
        <v>0</v>
      </c>
      <c r="AS2029">
        <f t="shared" si="785"/>
        <v>0</v>
      </c>
      <c r="AT2029">
        <f t="shared" si="786"/>
        <v>0</v>
      </c>
      <c r="AU2029">
        <f t="shared" si="787"/>
        <v>0</v>
      </c>
      <c r="AV2029">
        <f t="shared" si="788"/>
        <v>0</v>
      </c>
      <c r="AW2029">
        <f t="shared" si="789"/>
        <v>0</v>
      </c>
      <c r="AX2029">
        <f t="shared" si="790"/>
        <v>0</v>
      </c>
      <c r="AY2029">
        <f t="shared" si="791"/>
        <v>0</v>
      </c>
      <c r="AZ2029">
        <f t="shared" si="792"/>
        <v>0</v>
      </c>
      <c r="BA2029">
        <f t="shared" si="793"/>
        <v>0</v>
      </c>
      <c r="BB2029">
        <f t="shared" si="794"/>
        <v>0</v>
      </c>
      <c r="BC2029">
        <f t="shared" si="795"/>
        <v>0</v>
      </c>
      <c r="BD2029">
        <f t="shared" si="796"/>
        <v>0</v>
      </c>
      <c r="BE2029">
        <f t="shared" si="797"/>
        <v>0</v>
      </c>
      <c r="BF2029">
        <f t="shared" si="798"/>
        <v>0</v>
      </c>
    </row>
    <row r="2030" spans="1:58" ht="15" customHeight="1">
      <c r="A2030" s="405"/>
      <c r="B2030" s="6"/>
      <c r="C2030" s="421" t="s">
        <v>7026</v>
      </c>
      <c r="D2030" s="668" t="str">
        <f t="shared" si="799"/>
        <v/>
      </c>
      <c r="E2030" s="669"/>
      <c r="F2030" s="670"/>
      <c r="G2030" s="763" t="str">
        <f t="shared" si="800"/>
        <v/>
      </c>
      <c r="H2030" s="669"/>
      <c r="I2030" s="669"/>
      <c r="J2030" s="669"/>
      <c r="K2030" s="669"/>
      <c r="L2030" s="670"/>
      <c r="M2030" s="112"/>
      <c r="N2030" s="112"/>
      <c r="O2030" s="112"/>
      <c r="P2030" s="112"/>
      <c r="Q2030" s="112"/>
      <c r="R2030" s="112"/>
      <c r="S2030" s="112"/>
      <c r="T2030" s="112"/>
      <c r="U2030" s="112"/>
      <c r="V2030" s="112"/>
      <c r="W2030" s="112"/>
      <c r="X2030" s="112"/>
      <c r="Y2030" s="112"/>
      <c r="Z2030" s="112"/>
      <c r="AA2030" s="112"/>
      <c r="AB2030" s="112"/>
      <c r="AC2030" s="112"/>
      <c r="AD2030" s="112"/>
      <c r="AE2030" s="93"/>
      <c r="AI2030">
        <f t="shared" si="775"/>
        <v>0</v>
      </c>
      <c r="AJ2030">
        <f t="shared" si="776"/>
        <v>0</v>
      </c>
      <c r="AK2030">
        <f t="shared" si="777"/>
        <v>0</v>
      </c>
      <c r="AL2030">
        <f t="shared" si="778"/>
        <v>0</v>
      </c>
      <c r="AM2030">
        <f t="shared" si="779"/>
        <v>0</v>
      </c>
      <c r="AN2030">
        <f t="shared" si="780"/>
        <v>0</v>
      </c>
      <c r="AO2030">
        <f t="shared" si="781"/>
        <v>0</v>
      </c>
      <c r="AP2030">
        <f t="shared" si="782"/>
        <v>0</v>
      </c>
      <c r="AQ2030">
        <f t="shared" si="783"/>
        <v>0</v>
      </c>
      <c r="AR2030">
        <f t="shared" si="784"/>
        <v>0</v>
      </c>
      <c r="AS2030">
        <f t="shared" si="785"/>
        <v>0</v>
      </c>
      <c r="AT2030">
        <f t="shared" si="786"/>
        <v>0</v>
      </c>
      <c r="AU2030">
        <f t="shared" si="787"/>
        <v>0</v>
      </c>
      <c r="AV2030">
        <f t="shared" si="788"/>
        <v>0</v>
      </c>
      <c r="AW2030">
        <f t="shared" si="789"/>
        <v>0</v>
      </c>
      <c r="AX2030">
        <f t="shared" si="790"/>
        <v>0</v>
      </c>
      <c r="AY2030">
        <f t="shared" si="791"/>
        <v>0</v>
      </c>
      <c r="AZ2030">
        <f t="shared" si="792"/>
        <v>0</v>
      </c>
      <c r="BA2030">
        <f t="shared" si="793"/>
        <v>0</v>
      </c>
      <c r="BB2030">
        <f t="shared" si="794"/>
        <v>0</v>
      </c>
      <c r="BC2030">
        <f t="shared" si="795"/>
        <v>0</v>
      </c>
      <c r="BD2030">
        <f t="shared" si="796"/>
        <v>0</v>
      </c>
      <c r="BE2030">
        <f t="shared" si="797"/>
        <v>0</v>
      </c>
      <c r="BF2030">
        <f t="shared" si="798"/>
        <v>0</v>
      </c>
    </row>
    <row r="2031" spans="1:58" ht="15" customHeight="1">
      <c r="A2031" s="405"/>
      <c r="B2031" s="6"/>
      <c r="C2031" s="421" t="s">
        <v>7027</v>
      </c>
      <c r="D2031" s="668" t="str">
        <f t="shared" si="799"/>
        <v/>
      </c>
      <c r="E2031" s="669"/>
      <c r="F2031" s="670"/>
      <c r="G2031" s="763" t="str">
        <f t="shared" si="800"/>
        <v/>
      </c>
      <c r="H2031" s="669"/>
      <c r="I2031" s="669"/>
      <c r="J2031" s="669"/>
      <c r="K2031" s="669"/>
      <c r="L2031" s="670"/>
      <c r="M2031" s="112"/>
      <c r="N2031" s="112"/>
      <c r="O2031" s="112"/>
      <c r="P2031" s="112"/>
      <c r="Q2031" s="112"/>
      <c r="R2031" s="112"/>
      <c r="S2031" s="112"/>
      <c r="T2031" s="112"/>
      <c r="U2031" s="112"/>
      <c r="V2031" s="112"/>
      <c r="W2031" s="112"/>
      <c r="X2031" s="112"/>
      <c r="Y2031" s="112"/>
      <c r="Z2031" s="112"/>
      <c r="AA2031" s="112"/>
      <c r="AB2031" s="112"/>
      <c r="AC2031" s="112"/>
      <c r="AD2031" s="112"/>
      <c r="AE2031" s="93"/>
      <c r="AI2031">
        <f t="shared" si="775"/>
        <v>0</v>
      </c>
      <c r="AJ2031">
        <f t="shared" si="776"/>
        <v>0</v>
      </c>
      <c r="AK2031">
        <f t="shared" si="777"/>
        <v>0</v>
      </c>
      <c r="AL2031">
        <f t="shared" si="778"/>
        <v>0</v>
      </c>
      <c r="AM2031">
        <f t="shared" si="779"/>
        <v>0</v>
      </c>
      <c r="AN2031">
        <f t="shared" si="780"/>
        <v>0</v>
      </c>
      <c r="AO2031">
        <f t="shared" si="781"/>
        <v>0</v>
      </c>
      <c r="AP2031">
        <f t="shared" si="782"/>
        <v>0</v>
      </c>
      <c r="AQ2031">
        <f t="shared" si="783"/>
        <v>0</v>
      </c>
      <c r="AR2031">
        <f t="shared" si="784"/>
        <v>0</v>
      </c>
      <c r="AS2031">
        <f t="shared" si="785"/>
        <v>0</v>
      </c>
      <c r="AT2031">
        <f t="shared" si="786"/>
        <v>0</v>
      </c>
      <c r="AU2031">
        <f t="shared" si="787"/>
        <v>0</v>
      </c>
      <c r="AV2031">
        <f t="shared" si="788"/>
        <v>0</v>
      </c>
      <c r="AW2031">
        <f t="shared" si="789"/>
        <v>0</v>
      </c>
      <c r="AX2031">
        <f t="shared" si="790"/>
        <v>0</v>
      </c>
      <c r="AY2031">
        <f t="shared" si="791"/>
        <v>0</v>
      </c>
      <c r="AZ2031">
        <f t="shared" si="792"/>
        <v>0</v>
      </c>
      <c r="BA2031">
        <f t="shared" si="793"/>
        <v>0</v>
      </c>
      <c r="BB2031">
        <f t="shared" si="794"/>
        <v>0</v>
      </c>
      <c r="BC2031">
        <f t="shared" si="795"/>
        <v>0</v>
      </c>
      <c r="BD2031">
        <f t="shared" si="796"/>
        <v>0</v>
      </c>
      <c r="BE2031">
        <f t="shared" si="797"/>
        <v>0</v>
      </c>
      <c r="BF2031">
        <f t="shared" si="798"/>
        <v>0</v>
      </c>
    </row>
    <row r="2032" spans="1:58" ht="15" customHeight="1">
      <c r="A2032" s="405"/>
      <c r="B2032" s="6"/>
      <c r="C2032" s="421" t="s">
        <v>7028</v>
      </c>
      <c r="D2032" s="668" t="str">
        <f t="shared" si="799"/>
        <v/>
      </c>
      <c r="E2032" s="669"/>
      <c r="F2032" s="670"/>
      <c r="G2032" s="763" t="str">
        <f t="shared" si="800"/>
        <v/>
      </c>
      <c r="H2032" s="669"/>
      <c r="I2032" s="669"/>
      <c r="J2032" s="669"/>
      <c r="K2032" s="669"/>
      <c r="L2032" s="670"/>
      <c r="M2032" s="112"/>
      <c r="N2032" s="112"/>
      <c r="O2032" s="112"/>
      <c r="P2032" s="112"/>
      <c r="Q2032" s="112"/>
      <c r="R2032" s="112"/>
      <c r="S2032" s="112"/>
      <c r="T2032" s="112"/>
      <c r="U2032" s="112"/>
      <c r="V2032" s="112"/>
      <c r="W2032" s="112"/>
      <c r="X2032" s="112"/>
      <c r="Y2032" s="112"/>
      <c r="Z2032" s="112"/>
      <c r="AA2032" s="112"/>
      <c r="AB2032" s="112"/>
      <c r="AC2032" s="112"/>
      <c r="AD2032" s="112"/>
      <c r="AE2032" s="93"/>
      <c r="AI2032">
        <f t="shared" si="775"/>
        <v>0</v>
      </c>
      <c r="AJ2032">
        <f t="shared" si="776"/>
        <v>0</v>
      </c>
      <c r="AK2032">
        <f t="shared" si="777"/>
        <v>0</v>
      </c>
      <c r="AL2032">
        <f t="shared" si="778"/>
        <v>0</v>
      </c>
      <c r="AM2032">
        <f t="shared" si="779"/>
        <v>0</v>
      </c>
      <c r="AN2032">
        <f t="shared" si="780"/>
        <v>0</v>
      </c>
      <c r="AO2032">
        <f t="shared" si="781"/>
        <v>0</v>
      </c>
      <c r="AP2032">
        <f t="shared" si="782"/>
        <v>0</v>
      </c>
      <c r="AQ2032">
        <f t="shared" si="783"/>
        <v>0</v>
      </c>
      <c r="AR2032">
        <f t="shared" si="784"/>
        <v>0</v>
      </c>
      <c r="AS2032">
        <f t="shared" si="785"/>
        <v>0</v>
      </c>
      <c r="AT2032">
        <f t="shared" si="786"/>
        <v>0</v>
      </c>
      <c r="AU2032">
        <f t="shared" si="787"/>
        <v>0</v>
      </c>
      <c r="AV2032">
        <f t="shared" si="788"/>
        <v>0</v>
      </c>
      <c r="AW2032">
        <f t="shared" si="789"/>
        <v>0</v>
      </c>
      <c r="AX2032">
        <f t="shared" si="790"/>
        <v>0</v>
      </c>
      <c r="AY2032">
        <f t="shared" si="791"/>
        <v>0</v>
      </c>
      <c r="AZ2032">
        <f t="shared" si="792"/>
        <v>0</v>
      </c>
      <c r="BA2032">
        <f t="shared" si="793"/>
        <v>0</v>
      </c>
      <c r="BB2032">
        <f t="shared" si="794"/>
        <v>0</v>
      </c>
      <c r="BC2032">
        <f t="shared" si="795"/>
        <v>0</v>
      </c>
      <c r="BD2032">
        <f t="shared" si="796"/>
        <v>0</v>
      </c>
      <c r="BE2032">
        <f t="shared" si="797"/>
        <v>0</v>
      </c>
      <c r="BF2032">
        <f t="shared" si="798"/>
        <v>0</v>
      </c>
    </row>
    <row r="2033" spans="1:58" ht="15" customHeight="1">
      <c r="A2033" s="405"/>
      <c r="B2033" s="6"/>
      <c r="C2033" s="421" t="s">
        <v>7029</v>
      </c>
      <c r="D2033" s="668" t="str">
        <f t="shared" si="799"/>
        <v/>
      </c>
      <c r="E2033" s="669"/>
      <c r="F2033" s="670"/>
      <c r="G2033" s="763" t="str">
        <f t="shared" si="800"/>
        <v/>
      </c>
      <c r="H2033" s="669"/>
      <c r="I2033" s="669"/>
      <c r="J2033" s="669"/>
      <c r="K2033" s="669"/>
      <c r="L2033" s="670"/>
      <c r="M2033" s="112"/>
      <c r="N2033" s="112"/>
      <c r="O2033" s="112"/>
      <c r="P2033" s="112"/>
      <c r="Q2033" s="112"/>
      <c r="R2033" s="112"/>
      <c r="S2033" s="112"/>
      <c r="T2033" s="112"/>
      <c r="U2033" s="112"/>
      <c r="V2033" s="112"/>
      <c r="W2033" s="112"/>
      <c r="X2033" s="112"/>
      <c r="Y2033" s="112"/>
      <c r="Z2033" s="112"/>
      <c r="AA2033" s="112"/>
      <c r="AB2033" s="112"/>
      <c r="AC2033" s="112"/>
      <c r="AD2033" s="112"/>
      <c r="AE2033" s="93"/>
      <c r="AI2033">
        <f t="shared" si="775"/>
        <v>0</v>
      </c>
      <c r="AJ2033">
        <f t="shared" si="776"/>
        <v>0</v>
      </c>
      <c r="AK2033">
        <f t="shared" si="777"/>
        <v>0</v>
      </c>
      <c r="AL2033">
        <f t="shared" si="778"/>
        <v>0</v>
      </c>
      <c r="AM2033">
        <f t="shared" si="779"/>
        <v>0</v>
      </c>
      <c r="AN2033">
        <f t="shared" si="780"/>
        <v>0</v>
      </c>
      <c r="AO2033">
        <f t="shared" si="781"/>
        <v>0</v>
      </c>
      <c r="AP2033">
        <f t="shared" si="782"/>
        <v>0</v>
      </c>
      <c r="AQ2033">
        <f t="shared" si="783"/>
        <v>0</v>
      </c>
      <c r="AR2033">
        <f t="shared" si="784"/>
        <v>0</v>
      </c>
      <c r="AS2033">
        <f t="shared" si="785"/>
        <v>0</v>
      </c>
      <c r="AT2033">
        <f t="shared" si="786"/>
        <v>0</v>
      </c>
      <c r="AU2033">
        <f t="shared" si="787"/>
        <v>0</v>
      </c>
      <c r="AV2033">
        <f t="shared" si="788"/>
        <v>0</v>
      </c>
      <c r="AW2033">
        <f t="shared" si="789"/>
        <v>0</v>
      </c>
      <c r="AX2033">
        <f t="shared" si="790"/>
        <v>0</v>
      </c>
      <c r="AY2033">
        <f t="shared" si="791"/>
        <v>0</v>
      </c>
      <c r="AZ2033">
        <f t="shared" si="792"/>
        <v>0</v>
      </c>
      <c r="BA2033">
        <f t="shared" si="793"/>
        <v>0</v>
      </c>
      <c r="BB2033">
        <f t="shared" si="794"/>
        <v>0</v>
      </c>
      <c r="BC2033">
        <f t="shared" si="795"/>
        <v>0</v>
      </c>
      <c r="BD2033">
        <f t="shared" si="796"/>
        <v>0</v>
      </c>
      <c r="BE2033">
        <f t="shared" si="797"/>
        <v>0</v>
      </c>
      <c r="BF2033">
        <f t="shared" si="798"/>
        <v>0</v>
      </c>
    </row>
    <row r="2034" spans="1:58" ht="15" customHeight="1">
      <c r="A2034" s="405"/>
      <c r="B2034" s="6"/>
      <c r="C2034" s="421" t="s">
        <v>7030</v>
      </c>
      <c r="D2034" s="668" t="str">
        <f t="shared" si="799"/>
        <v/>
      </c>
      <c r="E2034" s="669"/>
      <c r="F2034" s="670"/>
      <c r="G2034" s="763" t="str">
        <f t="shared" si="800"/>
        <v/>
      </c>
      <c r="H2034" s="669"/>
      <c r="I2034" s="669"/>
      <c r="J2034" s="669"/>
      <c r="K2034" s="669"/>
      <c r="L2034" s="670"/>
      <c r="M2034" s="112"/>
      <c r="N2034" s="112"/>
      <c r="O2034" s="112"/>
      <c r="P2034" s="112"/>
      <c r="Q2034" s="112"/>
      <c r="R2034" s="112"/>
      <c r="S2034" s="112"/>
      <c r="T2034" s="112"/>
      <c r="U2034" s="112"/>
      <c r="V2034" s="112"/>
      <c r="W2034" s="112"/>
      <c r="X2034" s="112"/>
      <c r="Y2034" s="112"/>
      <c r="Z2034" s="112"/>
      <c r="AA2034" s="112"/>
      <c r="AB2034" s="112"/>
      <c r="AC2034" s="112"/>
      <c r="AD2034" s="112"/>
      <c r="AE2034" s="93"/>
      <c r="AI2034">
        <f t="shared" si="775"/>
        <v>0</v>
      </c>
      <c r="AJ2034">
        <f t="shared" si="776"/>
        <v>0</v>
      </c>
      <c r="AK2034">
        <f t="shared" si="777"/>
        <v>0</v>
      </c>
      <c r="AL2034">
        <f t="shared" si="778"/>
        <v>0</v>
      </c>
      <c r="AM2034">
        <f t="shared" si="779"/>
        <v>0</v>
      </c>
      <c r="AN2034">
        <f t="shared" si="780"/>
        <v>0</v>
      </c>
      <c r="AO2034">
        <f t="shared" si="781"/>
        <v>0</v>
      </c>
      <c r="AP2034">
        <f t="shared" si="782"/>
        <v>0</v>
      </c>
      <c r="AQ2034">
        <f t="shared" si="783"/>
        <v>0</v>
      </c>
      <c r="AR2034">
        <f t="shared" si="784"/>
        <v>0</v>
      </c>
      <c r="AS2034">
        <f t="shared" si="785"/>
        <v>0</v>
      </c>
      <c r="AT2034">
        <f t="shared" si="786"/>
        <v>0</v>
      </c>
      <c r="AU2034">
        <f t="shared" si="787"/>
        <v>0</v>
      </c>
      <c r="AV2034">
        <f t="shared" si="788"/>
        <v>0</v>
      </c>
      <c r="AW2034">
        <f t="shared" si="789"/>
        <v>0</v>
      </c>
      <c r="AX2034">
        <f t="shared" si="790"/>
        <v>0</v>
      </c>
      <c r="AY2034">
        <f t="shared" si="791"/>
        <v>0</v>
      </c>
      <c r="AZ2034">
        <f t="shared" si="792"/>
        <v>0</v>
      </c>
      <c r="BA2034">
        <f t="shared" si="793"/>
        <v>0</v>
      </c>
      <c r="BB2034">
        <f t="shared" si="794"/>
        <v>0</v>
      </c>
      <c r="BC2034">
        <f t="shared" si="795"/>
        <v>0</v>
      </c>
      <c r="BD2034">
        <f t="shared" si="796"/>
        <v>0</v>
      </c>
      <c r="BE2034">
        <f t="shared" si="797"/>
        <v>0</v>
      </c>
      <c r="BF2034">
        <f t="shared" si="798"/>
        <v>0</v>
      </c>
    </row>
    <row r="2035" spans="1:58" ht="15" customHeight="1">
      <c r="A2035" s="405"/>
      <c r="B2035" s="6"/>
      <c r="C2035" s="421" t="s">
        <v>7031</v>
      </c>
      <c r="D2035" s="668" t="str">
        <f t="shared" si="799"/>
        <v/>
      </c>
      <c r="E2035" s="669"/>
      <c r="F2035" s="670"/>
      <c r="G2035" s="763" t="str">
        <f t="shared" si="800"/>
        <v/>
      </c>
      <c r="H2035" s="669"/>
      <c r="I2035" s="669"/>
      <c r="J2035" s="669"/>
      <c r="K2035" s="669"/>
      <c r="L2035" s="670"/>
      <c r="M2035" s="112"/>
      <c r="N2035" s="112"/>
      <c r="O2035" s="112"/>
      <c r="P2035" s="112"/>
      <c r="Q2035" s="112"/>
      <c r="R2035" s="112"/>
      <c r="S2035" s="112"/>
      <c r="T2035" s="112"/>
      <c r="U2035" s="112"/>
      <c r="V2035" s="112"/>
      <c r="W2035" s="112"/>
      <c r="X2035" s="112"/>
      <c r="Y2035" s="112"/>
      <c r="Z2035" s="112"/>
      <c r="AA2035" s="112"/>
      <c r="AB2035" s="112"/>
      <c r="AC2035" s="112"/>
      <c r="AD2035" s="112"/>
      <c r="AE2035" s="93"/>
      <c r="AI2035">
        <f t="shared" si="775"/>
        <v>0</v>
      </c>
      <c r="AJ2035">
        <f t="shared" si="776"/>
        <v>0</v>
      </c>
      <c r="AK2035">
        <f t="shared" si="777"/>
        <v>0</v>
      </c>
      <c r="AL2035">
        <f t="shared" si="778"/>
        <v>0</v>
      </c>
      <c r="AM2035">
        <f t="shared" si="779"/>
        <v>0</v>
      </c>
      <c r="AN2035">
        <f t="shared" si="780"/>
        <v>0</v>
      </c>
      <c r="AO2035">
        <f t="shared" si="781"/>
        <v>0</v>
      </c>
      <c r="AP2035">
        <f t="shared" si="782"/>
        <v>0</v>
      </c>
      <c r="AQ2035">
        <f t="shared" si="783"/>
        <v>0</v>
      </c>
      <c r="AR2035">
        <f t="shared" si="784"/>
        <v>0</v>
      </c>
      <c r="AS2035">
        <f t="shared" si="785"/>
        <v>0</v>
      </c>
      <c r="AT2035">
        <f t="shared" si="786"/>
        <v>0</v>
      </c>
      <c r="AU2035">
        <f t="shared" si="787"/>
        <v>0</v>
      </c>
      <c r="AV2035">
        <f t="shared" si="788"/>
        <v>0</v>
      </c>
      <c r="AW2035">
        <f t="shared" si="789"/>
        <v>0</v>
      </c>
      <c r="AX2035">
        <f t="shared" si="790"/>
        <v>0</v>
      </c>
      <c r="AY2035">
        <f t="shared" si="791"/>
        <v>0</v>
      </c>
      <c r="AZ2035">
        <f t="shared" si="792"/>
        <v>0</v>
      </c>
      <c r="BA2035">
        <f t="shared" si="793"/>
        <v>0</v>
      </c>
      <c r="BB2035">
        <f t="shared" si="794"/>
        <v>0</v>
      </c>
      <c r="BC2035">
        <f t="shared" si="795"/>
        <v>0</v>
      </c>
      <c r="BD2035">
        <f t="shared" si="796"/>
        <v>0</v>
      </c>
      <c r="BE2035">
        <f t="shared" si="797"/>
        <v>0</v>
      </c>
      <c r="BF2035">
        <f t="shared" si="798"/>
        <v>0</v>
      </c>
    </row>
    <row r="2036" spans="1:58" ht="15" customHeight="1">
      <c r="A2036" s="405"/>
      <c r="B2036" s="6"/>
      <c r="C2036" s="421" t="s">
        <v>7032</v>
      </c>
      <c r="D2036" s="668" t="str">
        <f t="shared" si="799"/>
        <v/>
      </c>
      <c r="E2036" s="669"/>
      <c r="F2036" s="670"/>
      <c r="G2036" s="763" t="str">
        <f t="shared" si="800"/>
        <v/>
      </c>
      <c r="H2036" s="669"/>
      <c r="I2036" s="669"/>
      <c r="J2036" s="669"/>
      <c r="K2036" s="669"/>
      <c r="L2036" s="670"/>
      <c r="M2036" s="112"/>
      <c r="N2036" s="112"/>
      <c r="O2036" s="112"/>
      <c r="P2036" s="112"/>
      <c r="Q2036" s="112"/>
      <c r="R2036" s="112"/>
      <c r="S2036" s="112"/>
      <c r="T2036" s="112"/>
      <c r="U2036" s="112"/>
      <c r="V2036" s="112"/>
      <c r="W2036" s="112"/>
      <c r="X2036" s="112"/>
      <c r="Y2036" s="112"/>
      <c r="Z2036" s="112"/>
      <c r="AA2036" s="112"/>
      <c r="AB2036" s="112"/>
      <c r="AC2036" s="112"/>
      <c r="AD2036" s="112"/>
      <c r="AE2036" s="93"/>
      <c r="AI2036">
        <f t="shared" si="775"/>
        <v>0</v>
      </c>
      <c r="AJ2036">
        <f t="shared" si="776"/>
        <v>0</v>
      </c>
      <c r="AK2036">
        <f t="shared" si="777"/>
        <v>0</v>
      </c>
      <c r="AL2036">
        <f t="shared" si="778"/>
        <v>0</v>
      </c>
      <c r="AM2036">
        <f t="shared" si="779"/>
        <v>0</v>
      </c>
      <c r="AN2036">
        <f t="shared" si="780"/>
        <v>0</v>
      </c>
      <c r="AO2036">
        <f t="shared" si="781"/>
        <v>0</v>
      </c>
      <c r="AP2036">
        <f t="shared" si="782"/>
        <v>0</v>
      </c>
      <c r="AQ2036">
        <f t="shared" si="783"/>
        <v>0</v>
      </c>
      <c r="AR2036">
        <f t="shared" si="784"/>
        <v>0</v>
      </c>
      <c r="AS2036">
        <f t="shared" si="785"/>
        <v>0</v>
      </c>
      <c r="AT2036">
        <f t="shared" si="786"/>
        <v>0</v>
      </c>
      <c r="AU2036">
        <f t="shared" si="787"/>
        <v>0</v>
      </c>
      <c r="AV2036">
        <f t="shared" si="788"/>
        <v>0</v>
      </c>
      <c r="AW2036">
        <f t="shared" si="789"/>
        <v>0</v>
      </c>
      <c r="AX2036">
        <f t="shared" si="790"/>
        <v>0</v>
      </c>
      <c r="AY2036">
        <f t="shared" si="791"/>
        <v>0</v>
      </c>
      <c r="AZ2036">
        <f t="shared" si="792"/>
        <v>0</v>
      </c>
      <c r="BA2036">
        <f t="shared" si="793"/>
        <v>0</v>
      </c>
      <c r="BB2036">
        <f t="shared" si="794"/>
        <v>0</v>
      </c>
      <c r="BC2036">
        <f t="shared" si="795"/>
        <v>0</v>
      </c>
      <c r="BD2036">
        <f t="shared" si="796"/>
        <v>0</v>
      </c>
      <c r="BE2036">
        <f t="shared" si="797"/>
        <v>0</v>
      </c>
      <c r="BF2036">
        <f t="shared" si="798"/>
        <v>0</v>
      </c>
    </row>
    <row r="2037" spans="1:58" ht="15" customHeight="1">
      <c r="A2037" s="405"/>
      <c r="B2037" s="6"/>
      <c r="C2037" s="421" t="s">
        <v>7033</v>
      </c>
      <c r="D2037" s="668" t="str">
        <f t="shared" si="799"/>
        <v/>
      </c>
      <c r="E2037" s="669"/>
      <c r="F2037" s="670"/>
      <c r="G2037" s="763" t="str">
        <f t="shared" si="800"/>
        <v/>
      </c>
      <c r="H2037" s="669"/>
      <c r="I2037" s="669"/>
      <c r="J2037" s="669"/>
      <c r="K2037" s="669"/>
      <c r="L2037" s="670"/>
      <c r="M2037" s="112"/>
      <c r="N2037" s="112"/>
      <c r="O2037" s="112"/>
      <c r="P2037" s="112"/>
      <c r="Q2037" s="112"/>
      <c r="R2037" s="112"/>
      <c r="S2037" s="112"/>
      <c r="T2037" s="112"/>
      <c r="U2037" s="112"/>
      <c r="V2037" s="112"/>
      <c r="W2037" s="112"/>
      <c r="X2037" s="112"/>
      <c r="Y2037" s="112"/>
      <c r="Z2037" s="112"/>
      <c r="AA2037" s="112"/>
      <c r="AB2037" s="112"/>
      <c r="AC2037" s="112"/>
      <c r="AD2037" s="112"/>
      <c r="AE2037" s="93"/>
      <c r="AI2037">
        <f t="shared" si="775"/>
        <v>0</v>
      </c>
      <c r="AJ2037">
        <f t="shared" si="776"/>
        <v>0</v>
      </c>
      <c r="AK2037">
        <f t="shared" si="777"/>
        <v>0</v>
      </c>
      <c r="AL2037">
        <f t="shared" si="778"/>
        <v>0</v>
      </c>
      <c r="AM2037">
        <f t="shared" si="779"/>
        <v>0</v>
      </c>
      <c r="AN2037">
        <f t="shared" si="780"/>
        <v>0</v>
      </c>
      <c r="AO2037">
        <f t="shared" si="781"/>
        <v>0</v>
      </c>
      <c r="AP2037">
        <f t="shared" si="782"/>
        <v>0</v>
      </c>
      <c r="AQ2037">
        <f t="shared" si="783"/>
        <v>0</v>
      </c>
      <c r="AR2037">
        <f t="shared" si="784"/>
        <v>0</v>
      </c>
      <c r="AS2037">
        <f t="shared" si="785"/>
        <v>0</v>
      </c>
      <c r="AT2037">
        <f t="shared" si="786"/>
        <v>0</v>
      </c>
      <c r="AU2037">
        <f t="shared" si="787"/>
        <v>0</v>
      </c>
      <c r="AV2037">
        <f t="shared" si="788"/>
        <v>0</v>
      </c>
      <c r="AW2037">
        <f t="shared" si="789"/>
        <v>0</v>
      </c>
      <c r="AX2037">
        <f t="shared" si="790"/>
        <v>0</v>
      </c>
      <c r="AY2037">
        <f t="shared" si="791"/>
        <v>0</v>
      </c>
      <c r="AZ2037">
        <f t="shared" si="792"/>
        <v>0</v>
      </c>
      <c r="BA2037">
        <f t="shared" si="793"/>
        <v>0</v>
      </c>
      <c r="BB2037">
        <f t="shared" si="794"/>
        <v>0</v>
      </c>
      <c r="BC2037">
        <f t="shared" si="795"/>
        <v>0</v>
      </c>
      <c r="BD2037">
        <f t="shared" si="796"/>
        <v>0</v>
      </c>
      <c r="BE2037">
        <f t="shared" si="797"/>
        <v>0</v>
      </c>
      <c r="BF2037">
        <f t="shared" si="798"/>
        <v>0</v>
      </c>
    </row>
    <row r="2038" spans="1:58" ht="15" customHeight="1">
      <c r="A2038" s="405"/>
      <c r="B2038" s="6"/>
      <c r="C2038" s="421" t="s">
        <v>7034</v>
      </c>
      <c r="D2038" s="668" t="str">
        <f t="shared" si="799"/>
        <v/>
      </c>
      <c r="E2038" s="669"/>
      <c r="F2038" s="670"/>
      <c r="G2038" s="763" t="str">
        <f t="shared" si="800"/>
        <v/>
      </c>
      <c r="H2038" s="669"/>
      <c r="I2038" s="669"/>
      <c r="J2038" s="669"/>
      <c r="K2038" s="669"/>
      <c r="L2038" s="670"/>
      <c r="M2038" s="112"/>
      <c r="N2038" s="112"/>
      <c r="O2038" s="112"/>
      <c r="P2038" s="112"/>
      <c r="Q2038" s="112"/>
      <c r="R2038" s="112"/>
      <c r="S2038" s="112"/>
      <c r="T2038" s="112"/>
      <c r="U2038" s="112"/>
      <c r="V2038" s="112"/>
      <c r="W2038" s="112"/>
      <c r="X2038" s="112"/>
      <c r="Y2038" s="112"/>
      <c r="Z2038" s="112"/>
      <c r="AA2038" s="112"/>
      <c r="AB2038" s="112"/>
      <c r="AC2038" s="112"/>
      <c r="AD2038" s="112"/>
      <c r="AE2038" s="93"/>
      <c r="AI2038">
        <f t="shared" si="775"/>
        <v>0</v>
      </c>
      <c r="AJ2038">
        <f t="shared" si="776"/>
        <v>0</v>
      </c>
      <c r="AK2038">
        <f t="shared" si="777"/>
        <v>0</v>
      </c>
      <c r="AL2038">
        <f t="shared" si="778"/>
        <v>0</v>
      </c>
      <c r="AM2038">
        <f t="shared" si="779"/>
        <v>0</v>
      </c>
      <c r="AN2038">
        <f t="shared" si="780"/>
        <v>0</v>
      </c>
      <c r="AO2038">
        <f t="shared" si="781"/>
        <v>0</v>
      </c>
      <c r="AP2038">
        <f t="shared" si="782"/>
        <v>0</v>
      </c>
      <c r="AQ2038">
        <f t="shared" si="783"/>
        <v>0</v>
      </c>
      <c r="AR2038">
        <f t="shared" si="784"/>
        <v>0</v>
      </c>
      <c r="AS2038">
        <f t="shared" si="785"/>
        <v>0</v>
      </c>
      <c r="AT2038">
        <f t="shared" si="786"/>
        <v>0</v>
      </c>
      <c r="AU2038">
        <f t="shared" si="787"/>
        <v>0</v>
      </c>
      <c r="AV2038">
        <f t="shared" si="788"/>
        <v>0</v>
      </c>
      <c r="AW2038">
        <f t="shared" si="789"/>
        <v>0</v>
      </c>
      <c r="AX2038">
        <f t="shared" si="790"/>
        <v>0</v>
      </c>
      <c r="AY2038">
        <f t="shared" si="791"/>
        <v>0</v>
      </c>
      <c r="AZ2038">
        <f t="shared" si="792"/>
        <v>0</v>
      </c>
      <c r="BA2038">
        <f t="shared" si="793"/>
        <v>0</v>
      </c>
      <c r="BB2038">
        <f t="shared" si="794"/>
        <v>0</v>
      </c>
      <c r="BC2038">
        <f t="shared" si="795"/>
        <v>0</v>
      </c>
      <c r="BD2038">
        <f t="shared" si="796"/>
        <v>0</v>
      </c>
      <c r="BE2038">
        <f t="shared" si="797"/>
        <v>0</v>
      </c>
      <c r="BF2038">
        <f t="shared" si="798"/>
        <v>0</v>
      </c>
    </row>
    <row r="2039" spans="1:58" ht="15" customHeight="1">
      <c r="A2039" s="405"/>
      <c r="B2039" s="6"/>
      <c r="C2039" s="421" t="s">
        <v>7035</v>
      </c>
      <c r="D2039" s="668" t="str">
        <f t="shared" si="799"/>
        <v/>
      </c>
      <c r="E2039" s="669"/>
      <c r="F2039" s="670"/>
      <c r="G2039" s="763" t="str">
        <f t="shared" si="800"/>
        <v/>
      </c>
      <c r="H2039" s="669"/>
      <c r="I2039" s="669"/>
      <c r="J2039" s="669"/>
      <c r="K2039" s="669"/>
      <c r="L2039" s="670"/>
      <c r="M2039" s="112"/>
      <c r="N2039" s="112"/>
      <c r="O2039" s="112"/>
      <c r="P2039" s="112"/>
      <c r="Q2039" s="112"/>
      <c r="R2039" s="112"/>
      <c r="S2039" s="112"/>
      <c r="T2039" s="112"/>
      <c r="U2039" s="112"/>
      <c r="V2039" s="112"/>
      <c r="W2039" s="112"/>
      <c r="X2039" s="112"/>
      <c r="Y2039" s="112"/>
      <c r="Z2039" s="112"/>
      <c r="AA2039" s="112"/>
      <c r="AB2039" s="112"/>
      <c r="AC2039" s="112"/>
      <c r="AD2039" s="112"/>
      <c r="AE2039" s="93"/>
      <c r="AI2039">
        <f t="shared" si="775"/>
        <v>0</v>
      </c>
      <c r="AJ2039">
        <f t="shared" si="776"/>
        <v>0</v>
      </c>
      <c r="AK2039">
        <f t="shared" si="777"/>
        <v>0</v>
      </c>
      <c r="AL2039">
        <f t="shared" si="778"/>
        <v>0</v>
      </c>
      <c r="AM2039">
        <f t="shared" si="779"/>
        <v>0</v>
      </c>
      <c r="AN2039">
        <f t="shared" si="780"/>
        <v>0</v>
      </c>
      <c r="AO2039">
        <f t="shared" si="781"/>
        <v>0</v>
      </c>
      <c r="AP2039">
        <f t="shared" si="782"/>
        <v>0</v>
      </c>
      <c r="AQ2039">
        <f t="shared" si="783"/>
        <v>0</v>
      </c>
      <c r="AR2039">
        <f t="shared" si="784"/>
        <v>0</v>
      </c>
      <c r="AS2039">
        <f t="shared" si="785"/>
        <v>0</v>
      </c>
      <c r="AT2039">
        <f t="shared" si="786"/>
        <v>0</v>
      </c>
      <c r="AU2039">
        <f t="shared" si="787"/>
        <v>0</v>
      </c>
      <c r="AV2039">
        <f t="shared" si="788"/>
        <v>0</v>
      </c>
      <c r="AW2039">
        <f t="shared" si="789"/>
        <v>0</v>
      </c>
      <c r="AX2039">
        <f t="shared" si="790"/>
        <v>0</v>
      </c>
      <c r="AY2039">
        <f t="shared" si="791"/>
        <v>0</v>
      </c>
      <c r="AZ2039">
        <f t="shared" si="792"/>
        <v>0</v>
      </c>
      <c r="BA2039">
        <f t="shared" si="793"/>
        <v>0</v>
      </c>
      <c r="BB2039">
        <f t="shared" si="794"/>
        <v>0</v>
      </c>
      <c r="BC2039">
        <f t="shared" si="795"/>
        <v>0</v>
      </c>
      <c r="BD2039">
        <f t="shared" si="796"/>
        <v>0</v>
      </c>
      <c r="BE2039">
        <f t="shared" si="797"/>
        <v>0</v>
      </c>
      <c r="BF2039">
        <f t="shared" si="798"/>
        <v>0</v>
      </c>
    </row>
    <row r="2040" spans="1:58" ht="15" customHeight="1">
      <c r="A2040" s="405"/>
      <c r="B2040" s="6"/>
      <c r="C2040" s="421" t="s">
        <v>7036</v>
      </c>
      <c r="D2040" s="668" t="str">
        <f t="shared" si="799"/>
        <v/>
      </c>
      <c r="E2040" s="669"/>
      <c r="F2040" s="670"/>
      <c r="G2040" s="763" t="str">
        <f t="shared" si="800"/>
        <v/>
      </c>
      <c r="H2040" s="669"/>
      <c r="I2040" s="669"/>
      <c r="J2040" s="669"/>
      <c r="K2040" s="669"/>
      <c r="L2040" s="670"/>
      <c r="M2040" s="112"/>
      <c r="N2040" s="112"/>
      <c r="O2040" s="112"/>
      <c r="P2040" s="112"/>
      <c r="Q2040" s="112"/>
      <c r="R2040" s="112"/>
      <c r="S2040" s="112"/>
      <c r="T2040" s="112"/>
      <c r="U2040" s="112"/>
      <c r="V2040" s="112"/>
      <c r="W2040" s="112"/>
      <c r="X2040" s="112"/>
      <c r="Y2040" s="112"/>
      <c r="Z2040" s="112"/>
      <c r="AA2040" s="112"/>
      <c r="AB2040" s="112"/>
      <c r="AC2040" s="112"/>
      <c r="AD2040" s="112"/>
      <c r="AE2040" s="93"/>
      <c r="AI2040">
        <f t="shared" si="775"/>
        <v>0</v>
      </c>
      <c r="AJ2040">
        <f t="shared" si="776"/>
        <v>0</v>
      </c>
      <c r="AK2040">
        <f t="shared" si="777"/>
        <v>0</v>
      </c>
      <c r="AL2040">
        <f t="shared" si="778"/>
        <v>0</v>
      </c>
      <c r="AM2040">
        <f t="shared" si="779"/>
        <v>0</v>
      </c>
      <c r="AN2040">
        <f t="shared" si="780"/>
        <v>0</v>
      </c>
      <c r="AO2040">
        <f t="shared" si="781"/>
        <v>0</v>
      </c>
      <c r="AP2040">
        <f t="shared" si="782"/>
        <v>0</v>
      </c>
      <c r="AQ2040">
        <f t="shared" si="783"/>
        <v>0</v>
      </c>
      <c r="AR2040">
        <f t="shared" si="784"/>
        <v>0</v>
      </c>
      <c r="AS2040">
        <f t="shared" si="785"/>
        <v>0</v>
      </c>
      <c r="AT2040">
        <f t="shared" si="786"/>
        <v>0</v>
      </c>
      <c r="AU2040">
        <f t="shared" si="787"/>
        <v>0</v>
      </c>
      <c r="AV2040">
        <f t="shared" si="788"/>
        <v>0</v>
      </c>
      <c r="AW2040">
        <f t="shared" si="789"/>
        <v>0</v>
      </c>
      <c r="AX2040">
        <f t="shared" si="790"/>
        <v>0</v>
      </c>
      <c r="AY2040">
        <f t="shared" si="791"/>
        <v>0</v>
      </c>
      <c r="AZ2040">
        <f t="shared" si="792"/>
        <v>0</v>
      </c>
      <c r="BA2040">
        <f t="shared" si="793"/>
        <v>0</v>
      </c>
      <c r="BB2040">
        <f t="shared" si="794"/>
        <v>0</v>
      </c>
      <c r="BC2040">
        <f t="shared" si="795"/>
        <v>0</v>
      </c>
      <c r="BD2040">
        <f t="shared" si="796"/>
        <v>0</v>
      </c>
      <c r="BE2040">
        <f t="shared" si="797"/>
        <v>0</v>
      </c>
      <c r="BF2040">
        <f t="shared" si="798"/>
        <v>0</v>
      </c>
    </row>
    <row r="2041" spans="1:58" ht="15" customHeight="1">
      <c r="A2041" s="405"/>
      <c r="B2041" s="6"/>
      <c r="C2041" s="421" t="s">
        <v>7037</v>
      </c>
      <c r="D2041" s="668" t="str">
        <f t="shared" si="799"/>
        <v/>
      </c>
      <c r="E2041" s="669"/>
      <c r="F2041" s="670"/>
      <c r="G2041" s="763" t="str">
        <f t="shared" si="800"/>
        <v/>
      </c>
      <c r="H2041" s="669"/>
      <c r="I2041" s="669"/>
      <c r="J2041" s="669"/>
      <c r="K2041" s="669"/>
      <c r="L2041" s="670"/>
      <c r="M2041" s="112"/>
      <c r="N2041" s="112"/>
      <c r="O2041" s="112"/>
      <c r="P2041" s="112"/>
      <c r="Q2041" s="112"/>
      <c r="R2041" s="112"/>
      <c r="S2041" s="112"/>
      <c r="T2041" s="112"/>
      <c r="U2041" s="112"/>
      <c r="V2041" s="112"/>
      <c r="W2041" s="112"/>
      <c r="X2041" s="112"/>
      <c r="Y2041" s="112"/>
      <c r="Z2041" s="112"/>
      <c r="AA2041" s="112"/>
      <c r="AB2041" s="112"/>
      <c r="AC2041" s="112"/>
      <c r="AD2041" s="112"/>
      <c r="AE2041" s="93"/>
      <c r="AI2041">
        <f t="shared" si="775"/>
        <v>0</v>
      </c>
      <c r="AJ2041">
        <f t="shared" si="776"/>
        <v>0</v>
      </c>
      <c r="AK2041">
        <f t="shared" si="777"/>
        <v>0</v>
      </c>
      <c r="AL2041">
        <f t="shared" si="778"/>
        <v>0</v>
      </c>
      <c r="AM2041">
        <f t="shared" si="779"/>
        <v>0</v>
      </c>
      <c r="AN2041">
        <f t="shared" si="780"/>
        <v>0</v>
      </c>
      <c r="AO2041">
        <f t="shared" si="781"/>
        <v>0</v>
      </c>
      <c r="AP2041">
        <f t="shared" si="782"/>
        <v>0</v>
      </c>
      <c r="AQ2041">
        <f t="shared" si="783"/>
        <v>0</v>
      </c>
      <c r="AR2041">
        <f t="shared" si="784"/>
        <v>0</v>
      </c>
      <c r="AS2041">
        <f t="shared" si="785"/>
        <v>0</v>
      </c>
      <c r="AT2041">
        <f t="shared" si="786"/>
        <v>0</v>
      </c>
      <c r="AU2041">
        <f t="shared" si="787"/>
        <v>0</v>
      </c>
      <c r="AV2041">
        <f t="shared" si="788"/>
        <v>0</v>
      </c>
      <c r="AW2041">
        <f t="shared" si="789"/>
        <v>0</v>
      </c>
      <c r="AX2041">
        <f t="shared" si="790"/>
        <v>0</v>
      </c>
      <c r="AY2041">
        <f t="shared" si="791"/>
        <v>0</v>
      </c>
      <c r="AZ2041">
        <f t="shared" si="792"/>
        <v>0</v>
      </c>
      <c r="BA2041">
        <f t="shared" si="793"/>
        <v>0</v>
      </c>
      <c r="BB2041">
        <f t="shared" si="794"/>
        <v>0</v>
      </c>
      <c r="BC2041">
        <f t="shared" si="795"/>
        <v>0</v>
      </c>
      <c r="BD2041">
        <f t="shared" si="796"/>
        <v>0</v>
      </c>
      <c r="BE2041">
        <f t="shared" si="797"/>
        <v>0</v>
      </c>
      <c r="BF2041">
        <f t="shared" si="798"/>
        <v>0</v>
      </c>
    </row>
    <row r="2042" spans="1:58" ht="15" customHeight="1">
      <c r="A2042" s="405"/>
      <c r="B2042" s="6"/>
      <c r="C2042" s="421" t="s">
        <v>7038</v>
      </c>
      <c r="D2042" s="668" t="str">
        <f t="shared" si="799"/>
        <v/>
      </c>
      <c r="E2042" s="669"/>
      <c r="F2042" s="670"/>
      <c r="G2042" s="763" t="str">
        <f t="shared" si="800"/>
        <v/>
      </c>
      <c r="H2042" s="669"/>
      <c r="I2042" s="669"/>
      <c r="J2042" s="669"/>
      <c r="K2042" s="669"/>
      <c r="L2042" s="670"/>
      <c r="M2042" s="112"/>
      <c r="N2042" s="112"/>
      <c r="O2042" s="112"/>
      <c r="P2042" s="112"/>
      <c r="Q2042" s="112"/>
      <c r="R2042" s="112"/>
      <c r="S2042" s="112"/>
      <c r="T2042" s="112"/>
      <c r="U2042" s="112"/>
      <c r="V2042" s="112"/>
      <c r="W2042" s="112"/>
      <c r="X2042" s="112"/>
      <c r="Y2042" s="112"/>
      <c r="Z2042" s="112"/>
      <c r="AA2042" s="112"/>
      <c r="AB2042" s="112"/>
      <c r="AC2042" s="112"/>
      <c r="AD2042" s="112"/>
      <c r="AE2042" s="93"/>
      <c r="AI2042">
        <f t="shared" si="775"/>
        <v>0</v>
      </c>
      <c r="AJ2042">
        <f t="shared" si="776"/>
        <v>0</v>
      </c>
      <c r="AK2042">
        <f t="shared" si="777"/>
        <v>0</v>
      </c>
      <c r="AL2042">
        <f t="shared" si="778"/>
        <v>0</v>
      </c>
      <c r="AM2042">
        <f t="shared" si="779"/>
        <v>0</v>
      </c>
      <c r="AN2042">
        <f t="shared" si="780"/>
        <v>0</v>
      </c>
      <c r="AO2042">
        <f t="shared" si="781"/>
        <v>0</v>
      </c>
      <c r="AP2042">
        <f t="shared" si="782"/>
        <v>0</v>
      </c>
      <c r="AQ2042">
        <f t="shared" si="783"/>
        <v>0</v>
      </c>
      <c r="AR2042">
        <f t="shared" si="784"/>
        <v>0</v>
      </c>
      <c r="AS2042">
        <f t="shared" si="785"/>
        <v>0</v>
      </c>
      <c r="AT2042">
        <f t="shared" si="786"/>
        <v>0</v>
      </c>
      <c r="AU2042">
        <f t="shared" si="787"/>
        <v>0</v>
      </c>
      <c r="AV2042">
        <f t="shared" si="788"/>
        <v>0</v>
      </c>
      <c r="AW2042">
        <f t="shared" si="789"/>
        <v>0</v>
      </c>
      <c r="AX2042">
        <f t="shared" si="790"/>
        <v>0</v>
      </c>
      <c r="AY2042">
        <f t="shared" si="791"/>
        <v>0</v>
      </c>
      <c r="AZ2042">
        <f t="shared" si="792"/>
        <v>0</v>
      </c>
      <c r="BA2042">
        <f t="shared" si="793"/>
        <v>0</v>
      </c>
      <c r="BB2042">
        <f t="shared" si="794"/>
        <v>0</v>
      </c>
      <c r="BC2042">
        <f t="shared" si="795"/>
        <v>0</v>
      </c>
      <c r="BD2042">
        <f t="shared" si="796"/>
        <v>0</v>
      </c>
      <c r="BE2042">
        <f t="shared" si="797"/>
        <v>0</v>
      </c>
      <c r="BF2042">
        <f t="shared" si="798"/>
        <v>0</v>
      </c>
    </row>
    <row r="2043" spans="1:58" ht="15" customHeight="1">
      <c r="A2043" s="405"/>
      <c r="B2043" s="6"/>
      <c r="C2043" s="421" t="s">
        <v>7039</v>
      </c>
      <c r="D2043" s="668" t="str">
        <f t="shared" si="799"/>
        <v/>
      </c>
      <c r="E2043" s="669"/>
      <c r="F2043" s="670"/>
      <c r="G2043" s="763" t="str">
        <f t="shared" si="800"/>
        <v/>
      </c>
      <c r="H2043" s="669"/>
      <c r="I2043" s="669"/>
      <c r="J2043" s="669"/>
      <c r="K2043" s="669"/>
      <c r="L2043" s="670"/>
      <c r="M2043" s="112"/>
      <c r="N2043" s="112"/>
      <c r="O2043" s="112"/>
      <c r="P2043" s="112"/>
      <c r="Q2043" s="112"/>
      <c r="R2043" s="112"/>
      <c r="S2043" s="112"/>
      <c r="T2043" s="112"/>
      <c r="U2043" s="112"/>
      <c r="V2043" s="112"/>
      <c r="W2043" s="112"/>
      <c r="X2043" s="112"/>
      <c r="Y2043" s="112"/>
      <c r="Z2043" s="112"/>
      <c r="AA2043" s="112"/>
      <c r="AB2043" s="112"/>
      <c r="AC2043" s="112"/>
      <c r="AD2043" s="112"/>
      <c r="AE2043" s="93"/>
      <c r="AI2043">
        <f t="shared" si="775"/>
        <v>0</v>
      </c>
      <c r="AJ2043">
        <f t="shared" si="776"/>
        <v>0</v>
      </c>
      <c r="AK2043">
        <f t="shared" si="777"/>
        <v>0</v>
      </c>
      <c r="AL2043">
        <f t="shared" si="778"/>
        <v>0</v>
      </c>
      <c r="AM2043">
        <f t="shared" si="779"/>
        <v>0</v>
      </c>
      <c r="AN2043">
        <f t="shared" si="780"/>
        <v>0</v>
      </c>
      <c r="AO2043">
        <f t="shared" si="781"/>
        <v>0</v>
      </c>
      <c r="AP2043">
        <f t="shared" si="782"/>
        <v>0</v>
      </c>
      <c r="AQ2043">
        <f t="shared" si="783"/>
        <v>0</v>
      </c>
      <c r="AR2043">
        <f t="shared" si="784"/>
        <v>0</v>
      </c>
      <c r="AS2043">
        <f t="shared" si="785"/>
        <v>0</v>
      </c>
      <c r="AT2043">
        <f t="shared" si="786"/>
        <v>0</v>
      </c>
      <c r="AU2043">
        <f t="shared" si="787"/>
        <v>0</v>
      </c>
      <c r="AV2043">
        <f t="shared" si="788"/>
        <v>0</v>
      </c>
      <c r="AW2043">
        <f t="shared" si="789"/>
        <v>0</v>
      </c>
      <c r="AX2043">
        <f t="shared" si="790"/>
        <v>0</v>
      </c>
      <c r="AY2043">
        <f t="shared" si="791"/>
        <v>0</v>
      </c>
      <c r="AZ2043">
        <f t="shared" si="792"/>
        <v>0</v>
      </c>
      <c r="BA2043">
        <f t="shared" si="793"/>
        <v>0</v>
      </c>
      <c r="BB2043">
        <f t="shared" si="794"/>
        <v>0</v>
      </c>
      <c r="BC2043">
        <f t="shared" si="795"/>
        <v>0</v>
      </c>
      <c r="BD2043">
        <f t="shared" si="796"/>
        <v>0</v>
      </c>
      <c r="BE2043">
        <f t="shared" si="797"/>
        <v>0</v>
      </c>
      <c r="BF2043">
        <f t="shared" si="798"/>
        <v>0</v>
      </c>
    </row>
    <row r="2044" spans="1:58" ht="15" customHeight="1">
      <c r="A2044" s="405"/>
      <c r="B2044" s="6"/>
      <c r="C2044" s="421" t="s">
        <v>7040</v>
      </c>
      <c r="D2044" s="668" t="str">
        <f t="shared" si="799"/>
        <v/>
      </c>
      <c r="E2044" s="669"/>
      <c r="F2044" s="670"/>
      <c r="G2044" s="763" t="str">
        <f t="shared" si="800"/>
        <v/>
      </c>
      <c r="H2044" s="669"/>
      <c r="I2044" s="669"/>
      <c r="J2044" s="669"/>
      <c r="K2044" s="669"/>
      <c r="L2044" s="670"/>
      <c r="M2044" s="112"/>
      <c r="N2044" s="112"/>
      <c r="O2044" s="112"/>
      <c r="P2044" s="112"/>
      <c r="Q2044" s="112"/>
      <c r="R2044" s="112"/>
      <c r="S2044" s="112"/>
      <c r="T2044" s="112"/>
      <c r="U2044" s="112"/>
      <c r="V2044" s="112"/>
      <c r="W2044" s="112"/>
      <c r="X2044" s="112"/>
      <c r="Y2044" s="112"/>
      <c r="Z2044" s="112"/>
      <c r="AA2044" s="112"/>
      <c r="AB2044" s="112"/>
      <c r="AC2044" s="112"/>
      <c r="AD2044" s="112"/>
      <c r="AE2044" s="93"/>
      <c r="AI2044">
        <f t="shared" si="775"/>
        <v>0</v>
      </c>
      <c r="AJ2044">
        <f t="shared" si="776"/>
        <v>0</v>
      </c>
      <c r="AK2044">
        <f t="shared" si="777"/>
        <v>0</v>
      </c>
      <c r="AL2044">
        <f t="shared" si="778"/>
        <v>0</v>
      </c>
      <c r="AM2044">
        <f t="shared" si="779"/>
        <v>0</v>
      </c>
      <c r="AN2044">
        <f t="shared" si="780"/>
        <v>0</v>
      </c>
      <c r="AO2044">
        <f t="shared" si="781"/>
        <v>0</v>
      </c>
      <c r="AP2044">
        <f t="shared" si="782"/>
        <v>0</v>
      </c>
      <c r="AQ2044">
        <f t="shared" si="783"/>
        <v>0</v>
      </c>
      <c r="AR2044">
        <f t="shared" si="784"/>
        <v>0</v>
      </c>
      <c r="AS2044">
        <f t="shared" si="785"/>
        <v>0</v>
      </c>
      <c r="AT2044">
        <f t="shared" si="786"/>
        <v>0</v>
      </c>
      <c r="AU2044">
        <f t="shared" si="787"/>
        <v>0</v>
      </c>
      <c r="AV2044">
        <f t="shared" si="788"/>
        <v>0</v>
      </c>
      <c r="AW2044">
        <f t="shared" si="789"/>
        <v>0</v>
      </c>
      <c r="AX2044">
        <f t="shared" si="790"/>
        <v>0</v>
      </c>
      <c r="AY2044">
        <f t="shared" si="791"/>
        <v>0</v>
      </c>
      <c r="AZ2044">
        <f t="shared" si="792"/>
        <v>0</v>
      </c>
      <c r="BA2044">
        <f t="shared" si="793"/>
        <v>0</v>
      </c>
      <c r="BB2044">
        <f t="shared" si="794"/>
        <v>0</v>
      </c>
      <c r="BC2044">
        <f t="shared" si="795"/>
        <v>0</v>
      </c>
      <c r="BD2044">
        <f t="shared" si="796"/>
        <v>0</v>
      </c>
      <c r="BE2044">
        <f t="shared" si="797"/>
        <v>0</v>
      </c>
      <c r="BF2044">
        <f t="shared" si="798"/>
        <v>0</v>
      </c>
    </row>
    <row r="2045" spans="1:58" ht="15" customHeight="1">
      <c r="A2045" s="405"/>
      <c r="B2045" s="6"/>
      <c r="C2045" s="421" t="s">
        <v>7041</v>
      </c>
      <c r="D2045" s="668" t="str">
        <f t="shared" si="799"/>
        <v/>
      </c>
      <c r="E2045" s="669"/>
      <c r="F2045" s="670"/>
      <c r="G2045" s="763" t="str">
        <f t="shared" si="800"/>
        <v/>
      </c>
      <c r="H2045" s="669"/>
      <c r="I2045" s="669"/>
      <c r="J2045" s="669"/>
      <c r="K2045" s="669"/>
      <c r="L2045" s="670"/>
      <c r="M2045" s="112"/>
      <c r="N2045" s="112"/>
      <c r="O2045" s="112"/>
      <c r="P2045" s="112"/>
      <c r="Q2045" s="112"/>
      <c r="R2045" s="112"/>
      <c r="S2045" s="112"/>
      <c r="T2045" s="112"/>
      <c r="U2045" s="112"/>
      <c r="V2045" s="112"/>
      <c r="W2045" s="112"/>
      <c r="X2045" s="112"/>
      <c r="Y2045" s="112"/>
      <c r="Z2045" s="112"/>
      <c r="AA2045" s="112"/>
      <c r="AB2045" s="112"/>
      <c r="AC2045" s="112"/>
      <c r="AD2045" s="112"/>
      <c r="AE2045" s="93"/>
      <c r="AI2045">
        <f t="shared" si="775"/>
        <v>0</v>
      </c>
      <c r="AJ2045">
        <f t="shared" si="776"/>
        <v>0</v>
      </c>
      <c r="AK2045">
        <f t="shared" si="777"/>
        <v>0</v>
      </c>
      <c r="AL2045">
        <f t="shared" si="778"/>
        <v>0</v>
      </c>
      <c r="AM2045">
        <f t="shared" si="779"/>
        <v>0</v>
      </c>
      <c r="AN2045">
        <f t="shared" si="780"/>
        <v>0</v>
      </c>
      <c r="AO2045">
        <f t="shared" si="781"/>
        <v>0</v>
      </c>
      <c r="AP2045">
        <f t="shared" si="782"/>
        <v>0</v>
      </c>
      <c r="AQ2045">
        <f t="shared" si="783"/>
        <v>0</v>
      </c>
      <c r="AR2045">
        <f t="shared" si="784"/>
        <v>0</v>
      </c>
      <c r="AS2045">
        <f t="shared" si="785"/>
        <v>0</v>
      </c>
      <c r="AT2045">
        <f t="shared" si="786"/>
        <v>0</v>
      </c>
      <c r="AU2045">
        <f t="shared" si="787"/>
        <v>0</v>
      </c>
      <c r="AV2045">
        <f t="shared" si="788"/>
        <v>0</v>
      </c>
      <c r="AW2045">
        <f t="shared" si="789"/>
        <v>0</v>
      </c>
      <c r="AX2045">
        <f t="shared" si="790"/>
        <v>0</v>
      </c>
      <c r="AY2045">
        <f t="shared" si="791"/>
        <v>0</v>
      </c>
      <c r="AZ2045">
        <f t="shared" si="792"/>
        <v>0</v>
      </c>
      <c r="BA2045">
        <f t="shared" si="793"/>
        <v>0</v>
      </c>
      <c r="BB2045">
        <f t="shared" si="794"/>
        <v>0</v>
      </c>
      <c r="BC2045">
        <f t="shared" si="795"/>
        <v>0</v>
      </c>
      <c r="BD2045">
        <f t="shared" si="796"/>
        <v>0</v>
      </c>
      <c r="BE2045">
        <f t="shared" si="797"/>
        <v>0</v>
      </c>
      <c r="BF2045">
        <f t="shared" si="798"/>
        <v>0</v>
      </c>
    </row>
    <row r="2046" spans="1:58" ht="15" customHeight="1">
      <c r="A2046" s="405"/>
      <c r="B2046" s="6"/>
      <c r="C2046" s="421" t="s">
        <v>7042</v>
      </c>
      <c r="D2046" s="668" t="str">
        <f t="shared" si="799"/>
        <v/>
      </c>
      <c r="E2046" s="669"/>
      <c r="F2046" s="670"/>
      <c r="G2046" s="763" t="str">
        <f t="shared" si="800"/>
        <v/>
      </c>
      <c r="H2046" s="669"/>
      <c r="I2046" s="669"/>
      <c r="J2046" s="669"/>
      <c r="K2046" s="669"/>
      <c r="L2046" s="670"/>
      <c r="M2046" s="112"/>
      <c r="N2046" s="112"/>
      <c r="O2046" s="112"/>
      <c r="P2046" s="112"/>
      <c r="Q2046" s="112"/>
      <c r="R2046" s="112"/>
      <c r="S2046" s="112"/>
      <c r="T2046" s="112"/>
      <c r="U2046" s="112"/>
      <c r="V2046" s="112"/>
      <c r="W2046" s="112"/>
      <c r="X2046" s="112"/>
      <c r="Y2046" s="112"/>
      <c r="Z2046" s="112"/>
      <c r="AA2046" s="112"/>
      <c r="AB2046" s="112"/>
      <c r="AC2046" s="112"/>
      <c r="AD2046" s="112"/>
      <c r="AE2046" s="93"/>
      <c r="AI2046">
        <f t="shared" si="775"/>
        <v>0</v>
      </c>
      <c r="AJ2046">
        <f t="shared" si="776"/>
        <v>0</v>
      </c>
      <c r="AK2046">
        <f t="shared" si="777"/>
        <v>0</v>
      </c>
      <c r="AL2046">
        <f t="shared" si="778"/>
        <v>0</v>
      </c>
      <c r="AM2046">
        <f t="shared" si="779"/>
        <v>0</v>
      </c>
      <c r="AN2046">
        <f t="shared" si="780"/>
        <v>0</v>
      </c>
      <c r="AO2046">
        <f t="shared" si="781"/>
        <v>0</v>
      </c>
      <c r="AP2046">
        <f t="shared" si="782"/>
        <v>0</v>
      </c>
      <c r="AQ2046">
        <f t="shared" si="783"/>
        <v>0</v>
      </c>
      <c r="AR2046">
        <f t="shared" si="784"/>
        <v>0</v>
      </c>
      <c r="AS2046">
        <f t="shared" si="785"/>
        <v>0</v>
      </c>
      <c r="AT2046">
        <f t="shared" si="786"/>
        <v>0</v>
      </c>
      <c r="AU2046">
        <f t="shared" si="787"/>
        <v>0</v>
      </c>
      <c r="AV2046">
        <f t="shared" si="788"/>
        <v>0</v>
      </c>
      <c r="AW2046">
        <f t="shared" si="789"/>
        <v>0</v>
      </c>
      <c r="AX2046">
        <f t="shared" si="790"/>
        <v>0</v>
      </c>
      <c r="AY2046">
        <f t="shared" si="791"/>
        <v>0</v>
      </c>
      <c r="AZ2046">
        <f t="shared" si="792"/>
        <v>0</v>
      </c>
      <c r="BA2046">
        <f t="shared" si="793"/>
        <v>0</v>
      </c>
      <c r="BB2046">
        <f t="shared" si="794"/>
        <v>0</v>
      </c>
      <c r="BC2046">
        <f t="shared" si="795"/>
        <v>0</v>
      </c>
      <c r="BD2046">
        <f t="shared" si="796"/>
        <v>0</v>
      </c>
      <c r="BE2046">
        <f t="shared" si="797"/>
        <v>0</v>
      </c>
      <c r="BF2046">
        <f t="shared" si="798"/>
        <v>0</v>
      </c>
    </row>
    <row r="2047" spans="1:58" ht="15" customHeight="1">
      <c r="A2047" s="405"/>
      <c r="B2047" s="6"/>
      <c r="C2047" s="421" t="s">
        <v>7043</v>
      </c>
      <c r="D2047" s="668" t="str">
        <f t="shared" si="799"/>
        <v/>
      </c>
      <c r="E2047" s="669"/>
      <c r="F2047" s="670"/>
      <c r="G2047" s="763" t="str">
        <f t="shared" si="800"/>
        <v/>
      </c>
      <c r="H2047" s="669"/>
      <c r="I2047" s="669"/>
      <c r="J2047" s="669"/>
      <c r="K2047" s="669"/>
      <c r="L2047" s="670"/>
      <c r="M2047" s="112"/>
      <c r="N2047" s="112"/>
      <c r="O2047" s="112"/>
      <c r="P2047" s="112"/>
      <c r="Q2047" s="112"/>
      <c r="R2047" s="112"/>
      <c r="S2047" s="112"/>
      <c r="T2047" s="112"/>
      <c r="U2047" s="112"/>
      <c r="V2047" s="112"/>
      <c r="W2047" s="112"/>
      <c r="X2047" s="112"/>
      <c r="Y2047" s="112"/>
      <c r="Z2047" s="112"/>
      <c r="AA2047" s="112"/>
      <c r="AB2047" s="112"/>
      <c r="AC2047" s="112"/>
      <c r="AD2047" s="112"/>
      <c r="AE2047" s="93"/>
      <c r="AI2047">
        <f t="shared" si="775"/>
        <v>0</v>
      </c>
      <c r="AJ2047">
        <f t="shared" si="776"/>
        <v>0</v>
      </c>
      <c r="AK2047">
        <f t="shared" si="777"/>
        <v>0</v>
      </c>
      <c r="AL2047">
        <f t="shared" si="778"/>
        <v>0</v>
      </c>
      <c r="AM2047">
        <f t="shared" si="779"/>
        <v>0</v>
      </c>
      <c r="AN2047">
        <f t="shared" si="780"/>
        <v>0</v>
      </c>
      <c r="AO2047">
        <f t="shared" si="781"/>
        <v>0</v>
      </c>
      <c r="AP2047">
        <f t="shared" si="782"/>
        <v>0</v>
      </c>
      <c r="AQ2047">
        <f t="shared" si="783"/>
        <v>0</v>
      </c>
      <c r="AR2047">
        <f t="shared" si="784"/>
        <v>0</v>
      </c>
      <c r="AS2047">
        <f t="shared" si="785"/>
        <v>0</v>
      </c>
      <c r="AT2047">
        <f t="shared" si="786"/>
        <v>0</v>
      </c>
      <c r="AU2047">
        <f t="shared" si="787"/>
        <v>0</v>
      </c>
      <c r="AV2047">
        <f t="shared" si="788"/>
        <v>0</v>
      </c>
      <c r="AW2047">
        <f t="shared" si="789"/>
        <v>0</v>
      </c>
      <c r="AX2047">
        <f t="shared" si="790"/>
        <v>0</v>
      </c>
      <c r="AY2047">
        <f t="shared" si="791"/>
        <v>0</v>
      </c>
      <c r="AZ2047">
        <f t="shared" si="792"/>
        <v>0</v>
      </c>
      <c r="BA2047">
        <f t="shared" si="793"/>
        <v>0</v>
      </c>
      <c r="BB2047">
        <f t="shared" si="794"/>
        <v>0</v>
      </c>
      <c r="BC2047">
        <f t="shared" si="795"/>
        <v>0</v>
      </c>
      <c r="BD2047">
        <f t="shared" si="796"/>
        <v>0</v>
      </c>
      <c r="BE2047">
        <f t="shared" si="797"/>
        <v>0</v>
      </c>
      <c r="BF2047">
        <f t="shared" si="798"/>
        <v>0</v>
      </c>
    </row>
    <row r="2048" spans="1:58" ht="15" customHeight="1">
      <c r="A2048" s="405"/>
      <c r="B2048" s="6"/>
      <c r="C2048" s="421" t="s">
        <v>7044</v>
      </c>
      <c r="D2048" s="668" t="str">
        <f t="shared" si="799"/>
        <v/>
      </c>
      <c r="E2048" s="669"/>
      <c r="F2048" s="670"/>
      <c r="G2048" s="763" t="str">
        <f t="shared" si="800"/>
        <v/>
      </c>
      <c r="H2048" s="669"/>
      <c r="I2048" s="669"/>
      <c r="J2048" s="669"/>
      <c r="K2048" s="669"/>
      <c r="L2048" s="670"/>
      <c r="M2048" s="112"/>
      <c r="N2048" s="112"/>
      <c r="O2048" s="112"/>
      <c r="P2048" s="112"/>
      <c r="Q2048" s="112"/>
      <c r="R2048" s="112"/>
      <c r="S2048" s="112"/>
      <c r="T2048" s="112"/>
      <c r="U2048" s="112"/>
      <c r="V2048" s="112"/>
      <c r="W2048" s="112"/>
      <c r="X2048" s="112"/>
      <c r="Y2048" s="112"/>
      <c r="Z2048" s="112"/>
      <c r="AA2048" s="112"/>
      <c r="AB2048" s="112"/>
      <c r="AC2048" s="112"/>
      <c r="AD2048" s="112"/>
      <c r="AE2048" s="93"/>
      <c r="AI2048">
        <f t="shared" si="775"/>
        <v>0</v>
      </c>
      <c r="AJ2048">
        <f t="shared" si="776"/>
        <v>0</v>
      </c>
      <c r="AK2048">
        <f t="shared" si="777"/>
        <v>0</v>
      </c>
      <c r="AL2048">
        <f t="shared" si="778"/>
        <v>0</v>
      </c>
      <c r="AM2048">
        <f t="shared" si="779"/>
        <v>0</v>
      </c>
      <c r="AN2048">
        <f t="shared" si="780"/>
        <v>0</v>
      </c>
      <c r="AO2048">
        <f t="shared" si="781"/>
        <v>0</v>
      </c>
      <c r="AP2048">
        <f t="shared" si="782"/>
        <v>0</v>
      </c>
      <c r="AQ2048">
        <f t="shared" si="783"/>
        <v>0</v>
      </c>
      <c r="AR2048">
        <f t="shared" si="784"/>
        <v>0</v>
      </c>
      <c r="AS2048">
        <f t="shared" si="785"/>
        <v>0</v>
      </c>
      <c r="AT2048">
        <f t="shared" si="786"/>
        <v>0</v>
      </c>
      <c r="AU2048">
        <f t="shared" si="787"/>
        <v>0</v>
      </c>
      <c r="AV2048">
        <f t="shared" si="788"/>
        <v>0</v>
      </c>
      <c r="AW2048">
        <f t="shared" si="789"/>
        <v>0</v>
      </c>
      <c r="AX2048">
        <f t="shared" si="790"/>
        <v>0</v>
      </c>
      <c r="AY2048">
        <f t="shared" si="791"/>
        <v>0</v>
      </c>
      <c r="AZ2048">
        <f t="shared" si="792"/>
        <v>0</v>
      </c>
      <c r="BA2048">
        <f t="shared" si="793"/>
        <v>0</v>
      </c>
      <c r="BB2048">
        <f t="shared" si="794"/>
        <v>0</v>
      </c>
      <c r="BC2048">
        <f t="shared" si="795"/>
        <v>0</v>
      </c>
      <c r="BD2048">
        <f t="shared" si="796"/>
        <v>0</v>
      </c>
      <c r="BE2048">
        <f t="shared" si="797"/>
        <v>0</v>
      </c>
      <c r="BF2048">
        <f t="shared" si="798"/>
        <v>0</v>
      </c>
    </row>
    <row r="2049" spans="1:58" ht="15" customHeight="1">
      <c r="A2049" s="405"/>
      <c r="B2049" s="6"/>
      <c r="C2049" s="421" t="s">
        <v>7045</v>
      </c>
      <c r="D2049" s="668" t="str">
        <f t="shared" si="799"/>
        <v/>
      </c>
      <c r="E2049" s="669"/>
      <c r="F2049" s="670"/>
      <c r="G2049" s="763" t="str">
        <f t="shared" si="800"/>
        <v/>
      </c>
      <c r="H2049" s="669"/>
      <c r="I2049" s="669"/>
      <c r="J2049" s="669"/>
      <c r="K2049" s="669"/>
      <c r="L2049" s="670"/>
      <c r="M2049" s="112"/>
      <c r="N2049" s="112"/>
      <c r="O2049" s="112"/>
      <c r="P2049" s="112"/>
      <c r="Q2049" s="112"/>
      <c r="R2049" s="112"/>
      <c r="S2049" s="112"/>
      <c r="T2049" s="112"/>
      <c r="U2049" s="112"/>
      <c r="V2049" s="112"/>
      <c r="W2049" s="112"/>
      <c r="X2049" s="112"/>
      <c r="Y2049" s="112"/>
      <c r="Z2049" s="112"/>
      <c r="AA2049" s="112"/>
      <c r="AB2049" s="112"/>
      <c r="AC2049" s="112"/>
      <c r="AD2049" s="112"/>
      <c r="AE2049" s="93"/>
      <c r="AI2049">
        <f t="shared" si="775"/>
        <v>0</v>
      </c>
      <c r="AJ2049">
        <f t="shared" si="776"/>
        <v>0</v>
      </c>
      <c r="AK2049">
        <f t="shared" si="777"/>
        <v>0</v>
      </c>
      <c r="AL2049">
        <f t="shared" si="778"/>
        <v>0</v>
      </c>
      <c r="AM2049">
        <f t="shared" si="779"/>
        <v>0</v>
      </c>
      <c r="AN2049">
        <f t="shared" si="780"/>
        <v>0</v>
      </c>
      <c r="AO2049">
        <f t="shared" si="781"/>
        <v>0</v>
      </c>
      <c r="AP2049">
        <f t="shared" si="782"/>
        <v>0</v>
      </c>
      <c r="AQ2049">
        <f t="shared" si="783"/>
        <v>0</v>
      </c>
      <c r="AR2049">
        <f t="shared" si="784"/>
        <v>0</v>
      </c>
      <c r="AS2049">
        <f t="shared" si="785"/>
        <v>0</v>
      </c>
      <c r="AT2049">
        <f t="shared" si="786"/>
        <v>0</v>
      </c>
      <c r="AU2049">
        <f t="shared" si="787"/>
        <v>0</v>
      </c>
      <c r="AV2049">
        <f t="shared" si="788"/>
        <v>0</v>
      </c>
      <c r="AW2049">
        <f t="shared" si="789"/>
        <v>0</v>
      </c>
      <c r="AX2049">
        <f t="shared" si="790"/>
        <v>0</v>
      </c>
      <c r="AY2049">
        <f t="shared" si="791"/>
        <v>0</v>
      </c>
      <c r="AZ2049">
        <f t="shared" si="792"/>
        <v>0</v>
      </c>
      <c r="BA2049">
        <f t="shared" si="793"/>
        <v>0</v>
      </c>
      <c r="BB2049">
        <f t="shared" si="794"/>
        <v>0</v>
      </c>
      <c r="BC2049">
        <f t="shared" si="795"/>
        <v>0</v>
      </c>
      <c r="BD2049">
        <f t="shared" si="796"/>
        <v>0</v>
      </c>
      <c r="BE2049">
        <f t="shared" si="797"/>
        <v>0</v>
      </c>
      <c r="BF2049">
        <f t="shared" si="798"/>
        <v>0</v>
      </c>
    </row>
    <row r="2050" spans="1:58" ht="15" customHeight="1">
      <c r="A2050" s="405"/>
      <c r="B2050" s="6"/>
      <c r="C2050" s="421" t="s">
        <v>7046</v>
      </c>
      <c r="D2050" s="668" t="str">
        <f t="shared" si="799"/>
        <v/>
      </c>
      <c r="E2050" s="669"/>
      <c r="F2050" s="670"/>
      <c r="G2050" s="763" t="str">
        <f t="shared" si="800"/>
        <v/>
      </c>
      <c r="H2050" s="669"/>
      <c r="I2050" s="669"/>
      <c r="J2050" s="669"/>
      <c r="K2050" s="669"/>
      <c r="L2050" s="670"/>
      <c r="M2050" s="112"/>
      <c r="N2050" s="112"/>
      <c r="O2050" s="112"/>
      <c r="P2050" s="112"/>
      <c r="Q2050" s="112"/>
      <c r="R2050" s="112"/>
      <c r="S2050" s="112"/>
      <c r="T2050" s="112"/>
      <c r="U2050" s="112"/>
      <c r="V2050" s="112"/>
      <c r="W2050" s="112"/>
      <c r="X2050" s="112"/>
      <c r="Y2050" s="112"/>
      <c r="Z2050" s="112"/>
      <c r="AA2050" s="112"/>
      <c r="AB2050" s="112"/>
      <c r="AC2050" s="112"/>
      <c r="AD2050" s="112"/>
      <c r="AE2050" s="93"/>
      <c r="AI2050">
        <f t="shared" si="775"/>
        <v>0</v>
      </c>
      <c r="AJ2050">
        <f t="shared" si="776"/>
        <v>0</v>
      </c>
      <c r="AK2050">
        <f t="shared" si="777"/>
        <v>0</v>
      </c>
      <c r="AL2050">
        <f t="shared" si="778"/>
        <v>0</v>
      </c>
      <c r="AM2050">
        <f t="shared" si="779"/>
        <v>0</v>
      </c>
      <c r="AN2050">
        <f t="shared" si="780"/>
        <v>0</v>
      </c>
      <c r="AO2050">
        <f t="shared" si="781"/>
        <v>0</v>
      </c>
      <c r="AP2050">
        <f t="shared" si="782"/>
        <v>0</v>
      </c>
      <c r="AQ2050">
        <f t="shared" si="783"/>
        <v>0</v>
      </c>
      <c r="AR2050">
        <f t="shared" si="784"/>
        <v>0</v>
      </c>
      <c r="AS2050">
        <f t="shared" si="785"/>
        <v>0</v>
      </c>
      <c r="AT2050">
        <f t="shared" si="786"/>
        <v>0</v>
      </c>
      <c r="AU2050">
        <f t="shared" si="787"/>
        <v>0</v>
      </c>
      <c r="AV2050">
        <f t="shared" si="788"/>
        <v>0</v>
      </c>
      <c r="AW2050">
        <f t="shared" si="789"/>
        <v>0</v>
      </c>
      <c r="AX2050">
        <f t="shared" si="790"/>
        <v>0</v>
      </c>
      <c r="AY2050">
        <f t="shared" si="791"/>
        <v>0</v>
      </c>
      <c r="AZ2050">
        <f t="shared" si="792"/>
        <v>0</v>
      </c>
      <c r="BA2050">
        <f t="shared" si="793"/>
        <v>0</v>
      </c>
      <c r="BB2050">
        <f t="shared" si="794"/>
        <v>0</v>
      </c>
      <c r="BC2050">
        <f t="shared" si="795"/>
        <v>0</v>
      </c>
      <c r="BD2050">
        <f t="shared" si="796"/>
        <v>0</v>
      </c>
      <c r="BE2050">
        <f t="shared" si="797"/>
        <v>0</v>
      </c>
      <c r="BF2050">
        <f t="shared" si="798"/>
        <v>0</v>
      </c>
    </row>
    <row r="2051" spans="1:58" ht="15" customHeight="1">
      <c r="A2051" s="405"/>
      <c r="B2051" s="6"/>
      <c r="C2051" s="421" t="s">
        <v>7047</v>
      </c>
      <c r="D2051" s="668" t="str">
        <f t="shared" si="799"/>
        <v/>
      </c>
      <c r="E2051" s="669"/>
      <c r="F2051" s="670"/>
      <c r="G2051" s="763" t="str">
        <f t="shared" si="800"/>
        <v/>
      </c>
      <c r="H2051" s="669"/>
      <c r="I2051" s="669"/>
      <c r="J2051" s="669"/>
      <c r="K2051" s="669"/>
      <c r="L2051" s="670"/>
      <c r="M2051" s="112"/>
      <c r="N2051" s="112"/>
      <c r="O2051" s="112"/>
      <c r="P2051" s="112"/>
      <c r="Q2051" s="112"/>
      <c r="R2051" s="112"/>
      <c r="S2051" s="112"/>
      <c r="T2051" s="112"/>
      <c r="U2051" s="112"/>
      <c r="V2051" s="112"/>
      <c r="W2051" s="112"/>
      <c r="X2051" s="112"/>
      <c r="Y2051" s="112"/>
      <c r="Z2051" s="112"/>
      <c r="AA2051" s="112"/>
      <c r="AB2051" s="112"/>
      <c r="AC2051" s="112"/>
      <c r="AD2051" s="112"/>
      <c r="AE2051" s="93"/>
      <c r="AI2051">
        <f t="shared" si="775"/>
        <v>0</v>
      </c>
      <c r="AJ2051">
        <f t="shared" si="776"/>
        <v>0</v>
      </c>
      <c r="AK2051">
        <f t="shared" si="777"/>
        <v>0</v>
      </c>
      <c r="AL2051">
        <f t="shared" si="778"/>
        <v>0</v>
      </c>
      <c r="AM2051">
        <f t="shared" si="779"/>
        <v>0</v>
      </c>
      <c r="AN2051">
        <f t="shared" si="780"/>
        <v>0</v>
      </c>
      <c r="AO2051">
        <f t="shared" si="781"/>
        <v>0</v>
      </c>
      <c r="AP2051">
        <f t="shared" si="782"/>
        <v>0</v>
      </c>
      <c r="AQ2051">
        <f t="shared" si="783"/>
        <v>0</v>
      </c>
      <c r="AR2051">
        <f t="shared" si="784"/>
        <v>0</v>
      </c>
      <c r="AS2051">
        <f t="shared" si="785"/>
        <v>0</v>
      </c>
      <c r="AT2051">
        <f t="shared" si="786"/>
        <v>0</v>
      </c>
      <c r="AU2051">
        <f t="shared" si="787"/>
        <v>0</v>
      </c>
      <c r="AV2051">
        <f t="shared" si="788"/>
        <v>0</v>
      </c>
      <c r="AW2051">
        <f t="shared" si="789"/>
        <v>0</v>
      </c>
      <c r="AX2051">
        <f t="shared" si="790"/>
        <v>0</v>
      </c>
      <c r="AY2051">
        <f t="shared" si="791"/>
        <v>0</v>
      </c>
      <c r="AZ2051">
        <f t="shared" si="792"/>
        <v>0</v>
      </c>
      <c r="BA2051">
        <f t="shared" si="793"/>
        <v>0</v>
      </c>
      <c r="BB2051">
        <f t="shared" si="794"/>
        <v>0</v>
      </c>
      <c r="BC2051">
        <f t="shared" si="795"/>
        <v>0</v>
      </c>
      <c r="BD2051">
        <f t="shared" si="796"/>
        <v>0</v>
      </c>
      <c r="BE2051">
        <f t="shared" si="797"/>
        <v>0</v>
      </c>
      <c r="BF2051">
        <f t="shared" si="798"/>
        <v>0</v>
      </c>
    </row>
    <row r="2052" spans="1:58" ht="15" customHeight="1">
      <c r="A2052" s="405"/>
      <c r="B2052" s="6"/>
      <c r="C2052" s="421" t="s">
        <v>7048</v>
      </c>
      <c r="D2052" s="668" t="str">
        <f t="shared" si="799"/>
        <v/>
      </c>
      <c r="E2052" s="669"/>
      <c r="F2052" s="670"/>
      <c r="G2052" s="763" t="str">
        <f t="shared" si="800"/>
        <v/>
      </c>
      <c r="H2052" s="669"/>
      <c r="I2052" s="669"/>
      <c r="J2052" s="669"/>
      <c r="K2052" s="669"/>
      <c r="L2052" s="670"/>
      <c r="M2052" s="112"/>
      <c r="N2052" s="112"/>
      <c r="O2052" s="112"/>
      <c r="P2052" s="112"/>
      <c r="Q2052" s="112"/>
      <c r="R2052" s="112"/>
      <c r="S2052" s="112"/>
      <c r="T2052" s="112"/>
      <c r="U2052" s="112"/>
      <c r="V2052" s="112"/>
      <c r="W2052" s="112"/>
      <c r="X2052" s="112"/>
      <c r="Y2052" s="112"/>
      <c r="Z2052" s="112"/>
      <c r="AA2052" s="112"/>
      <c r="AB2052" s="112"/>
      <c r="AC2052" s="112"/>
      <c r="AD2052" s="112"/>
      <c r="AE2052" s="93"/>
      <c r="AI2052">
        <f t="shared" si="775"/>
        <v>0</v>
      </c>
      <c r="AJ2052">
        <f t="shared" si="776"/>
        <v>0</v>
      </c>
      <c r="AK2052">
        <f t="shared" si="777"/>
        <v>0</v>
      </c>
      <c r="AL2052">
        <f t="shared" si="778"/>
        <v>0</v>
      </c>
      <c r="AM2052">
        <f t="shared" si="779"/>
        <v>0</v>
      </c>
      <c r="AN2052">
        <f t="shared" si="780"/>
        <v>0</v>
      </c>
      <c r="AO2052">
        <f t="shared" si="781"/>
        <v>0</v>
      </c>
      <c r="AP2052">
        <f t="shared" si="782"/>
        <v>0</v>
      </c>
      <c r="AQ2052">
        <f t="shared" si="783"/>
        <v>0</v>
      </c>
      <c r="AR2052">
        <f t="shared" si="784"/>
        <v>0</v>
      </c>
      <c r="AS2052">
        <f t="shared" si="785"/>
        <v>0</v>
      </c>
      <c r="AT2052">
        <f t="shared" si="786"/>
        <v>0</v>
      </c>
      <c r="AU2052">
        <f t="shared" si="787"/>
        <v>0</v>
      </c>
      <c r="AV2052">
        <f t="shared" si="788"/>
        <v>0</v>
      </c>
      <c r="AW2052">
        <f t="shared" si="789"/>
        <v>0</v>
      </c>
      <c r="AX2052">
        <f t="shared" si="790"/>
        <v>0</v>
      </c>
      <c r="AY2052">
        <f t="shared" si="791"/>
        <v>0</v>
      </c>
      <c r="AZ2052">
        <f t="shared" si="792"/>
        <v>0</v>
      </c>
      <c r="BA2052">
        <f t="shared" si="793"/>
        <v>0</v>
      </c>
      <c r="BB2052">
        <f t="shared" si="794"/>
        <v>0</v>
      </c>
      <c r="BC2052">
        <f t="shared" si="795"/>
        <v>0</v>
      </c>
      <c r="BD2052">
        <f t="shared" si="796"/>
        <v>0</v>
      </c>
      <c r="BE2052">
        <f t="shared" si="797"/>
        <v>0</v>
      </c>
      <c r="BF2052">
        <f t="shared" si="798"/>
        <v>0</v>
      </c>
    </row>
    <row r="2053" spans="1:58" ht="15" customHeight="1">
      <c r="A2053" s="405"/>
      <c r="B2053" s="6"/>
      <c r="C2053" s="421" t="s">
        <v>7049</v>
      </c>
      <c r="D2053" s="668" t="str">
        <f t="shared" si="799"/>
        <v/>
      </c>
      <c r="E2053" s="669"/>
      <c r="F2053" s="670"/>
      <c r="G2053" s="763" t="str">
        <f t="shared" si="800"/>
        <v/>
      </c>
      <c r="H2053" s="669"/>
      <c r="I2053" s="669"/>
      <c r="J2053" s="669"/>
      <c r="K2053" s="669"/>
      <c r="L2053" s="670"/>
      <c r="M2053" s="112"/>
      <c r="N2053" s="112"/>
      <c r="O2053" s="112"/>
      <c r="P2053" s="112"/>
      <c r="Q2053" s="112"/>
      <c r="R2053" s="112"/>
      <c r="S2053" s="112"/>
      <c r="T2053" s="112"/>
      <c r="U2053" s="112"/>
      <c r="V2053" s="112"/>
      <c r="W2053" s="112"/>
      <c r="X2053" s="112"/>
      <c r="Y2053" s="112"/>
      <c r="Z2053" s="112"/>
      <c r="AA2053" s="112"/>
      <c r="AB2053" s="112"/>
      <c r="AC2053" s="112"/>
      <c r="AD2053" s="112"/>
      <c r="AE2053" s="93"/>
      <c r="AI2053">
        <f t="shared" si="775"/>
        <v>0</v>
      </c>
      <c r="AJ2053">
        <f t="shared" si="776"/>
        <v>0</v>
      </c>
      <c r="AK2053">
        <f t="shared" si="777"/>
        <v>0</v>
      </c>
      <c r="AL2053">
        <f t="shared" si="778"/>
        <v>0</v>
      </c>
      <c r="AM2053">
        <f t="shared" si="779"/>
        <v>0</v>
      </c>
      <c r="AN2053">
        <f t="shared" si="780"/>
        <v>0</v>
      </c>
      <c r="AO2053">
        <f t="shared" si="781"/>
        <v>0</v>
      </c>
      <c r="AP2053">
        <f t="shared" si="782"/>
        <v>0</v>
      </c>
      <c r="AQ2053">
        <f t="shared" si="783"/>
        <v>0</v>
      </c>
      <c r="AR2053">
        <f t="shared" si="784"/>
        <v>0</v>
      </c>
      <c r="AS2053">
        <f t="shared" si="785"/>
        <v>0</v>
      </c>
      <c r="AT2053">
        <f t="shared" si="786"/>
        <v>0</v>
      </c>
      <c r="AU2053">
        <f t="shared" si="787"/>
        <v>0</v>
      </c>
      <c r="AV2053">
        <f t="shared" si="788"/>
        <v>0</v>
      </c>
      <c r="AW2053">
        <f t="shared" si="789"/>
        <v>0</v>
      </c>
      <c r="AX2053">
        <f t="shared" si="790"/>
        <v>0</v>
      </c>
      <c r="AY2053">
        <f t="shared" si="791"/>
        <v>0</v>
      </c>
      <c r="AZ2053">
        <f t="shared" si="792"/>
        <v>0</v>
      </c>
      <c r="BA2053">
        <f t="shared" si="793"/>
        <v>0</v>
      </c>
      <c r="BB2053">
        <f t="shared" si="794"/>
        <v>0</v>
      </c>
      <c r="BC2053">
        <f t="shared" si="795"/>
        <v>0</v>
      </c>
      <c r="BD2053">
        <f t="shared" si="796"/>
        <v>0</v>
      </c>
      <c r="BE2053">
        <f t="shared" si="797"/>
        <v>0</v>
      </c>
      <c r="BF2053">
        <f t="shared" si="798"/>
        <v>0</v>
      </c>
    </row>
    <row r="2054" spans="1:58" ht="15" customHeight="1">
      <c r="A2054" s="405"/>
      <c r="B2054" s="6"/>
      <c r="C2054" s="421" t="s">
        <v>7050</v>
      </c>
      <c r="D2054" s="668" t="str">
        <f t="shared" si="799"/>
        <v/>
      </c>
      <c r="E2054" s="669"/>
      <c r="F2054" s="670"/>
      <c r="G2054" s="763" t="str">
        <f t="shared" si="800"/>
        <v/>
      </c>
      <c r="H2054" s="669"/>
      <c r="I2054" s="669"/>
      <c r="J2054" s="669"/>
      <c r="K2054" s="669"/>
      <c r="L2054" s="670"/>
      <c r="M2054" s="112"/>
      <c r="N2054" s="112"/>
      <c r="O2054" s="112"/>
      <c r="P2054" s="112"/>
      <c r="Q2054" s="112"/>
      <c r="R2054" s="112"/>
      <c r="S2054" s="112"/>
      <c r="T2054" s="112"/>
      <c r="U2054" s="112"/>
      <c r="V2054" s="112"/>
      <c r="W2054" s="112"/>
      <c r="X2054" s="112"/>
      <c r="Y2054" s="112"/>
      <c r="Z2054" s="112"/>
      <c r="AA2054" s="112"/>
      <c r="AB2054" s="112"/>
      <c r="AC2054" s="112"/>
      <c r="AD2054" s="112"/>
      <c r="AE2054" s="93"/>
      <c r="AI2054">
        <f t="shared" ref="AI2054:AI2117" si="801">M2054</f>
        <v>0</v>
      </c>
      <c r="AJ2054">
        <f t="shared" ref="AJ2054:AJ2117" si="802">COUNTIF(N2054:O2054,"NS")</f>
        <v>0</v>
      </c>
      <c r="AK2054">
        <f t="shared" ref="AK2054:AK2117" si="803">SUM(N2054:O2054)</f>
        <v>0</v>
      </c>
      <c r="AL2054">
        <f t="shared" ref="AL2054:AL2117" si="804">IF(COUNTIF(M2054:O2054,"NA")=3,0,IF(OR(AND(AI2054=0,AJ2054&gt;0),AND(AI2054="NS",AK2054&gt;0), AND(AI2054="NS", AJ2054=0,AK2054=0)), 1, IF(OR(AND(AI2054&gt;0,AJ2054&gt;1,AI2054&gt;AK2054), AND(AI2054="NS",AJ2054=2), AND(AI2054="NS",AK2054=0,AJ2054&gt;0),AI2054=AK2054), 0, 1)))</f>
        <v>0</v>
      </c>
      <c r="AM2054">
        <f t="shared" ref="AM2054:AM2117" si="805">P2054</f>
        <v>0</v>
      </c>
      <c r="AN2054">
        <f t="shared" ref="AN2054:AN2117" si="806">COUNTIF(Q2054:R2054,"NS")</f>
        <v>0</v>
      </c>
      <c r="AO2054">
        <f t="shared" ref="AO2054:AO2117" si="807">SUM(Q2054:R2054)</f>
        <v>0</v>
      </c>
      <c r="AP2054">
        <f t="shared" ref="AP2054:AP2117" si="808">IF(COUNTIF(P2054:R2054,"NA")=3,0,IF(OR(AND(AM2054=0,AN2054&gt;0),AND(AM2054="NS",AO2054&gt;0), AND(AM2054="NS", AN2054=0,AO2054=0)), 1, IF(OR(AND(AM2054&gt;0,AN2054&gt;1,AM2054&gt;AO2054), AND(AM2054="NS",AN2054=2), AND(AM2054="NS",AO2054=0,AN2054&gt;0),AM2054=AO2054), 0, 1)))</f>
        <v>0</v>
      </c>
      <c r="AQ2054">
        <f t="shared" ref="AQ2054:AQ2117" si="809">S2054</f>
        <v>0</v>
      </c>
      <c r="AR2054">
        <f t="shared" ref="AR2054:AR2117" si="810">COUNTIF(T2054:U2054,"NS")</f>
        <v>0</v>
      </c>
      <c r="AS2054">
        <f t="shared" ref="AS2054:AS2117" si="811">SUM(T2054:U2054)</f>
        <v>0</v>
      </c>
      <c r="AT2054">
        <f t="shared" ref="AT2054:AT2117" si="812">IF(COUNTIF(S2054:U2054,"NA")=3,0,IF(OR(AND(AQ2054=0,AR2054&gt;0),AND(AQ2054="NS",AS2054&gt;0), AND(AQ2054="NS", AR2054=0,AS2054=0)), 1, IF(OR(AND(AQ2054&gt;0,AR2054&gt;1,AQ2054&gt;AS2054), AND(AQ2054="NS",AR2054=2), AND(AQ2054="NS",AS2054=0,AR2054&gt;0),AQ2054=AS2054), 0, 1)))</f>
        <v>0</v>
      </c>
      <c r="AU2054">
        <f t="shared" ref="AU2054:AU2117" si="813">V2054</f>
        <v>0</v>
      </c>
      <c r="AV2054">
        <f t="shared" ref="AV2054:AV2117" si="814">COUNTIF(W2054:X2054,"NS")</f>
        <v>0</v>
      </c>
      <c r="AW2054">
        <f t="shared" ref="AW2054:AW2117" si="815">SUM(W2054:X2054)</f>
        <v>0</v>
      </c>
      <c r="AX2054">
        <f t="shared" ref="AX2054:AX2117" si="816">IF(COUNTIF(V2054:X2054,"NA")=3,0,IF(OR(AND(AU2054=0,AV2054&gt;0),AND(AU2054="NS",AW2054&gt;0), AND(AU2054="NS", AV2054=0,AW2054=0)), 1, IF(OR(AND(AU2054&gt;0,AV2054&gt;1,AU2054&gt;AW2054), AND(AU2054="NS",AV2054=2), AND(AU2054="NS",AW2054=0,AV2054&gt;0),AU2054=AW2054), 0, 1)))</f>
        <v>0</v>
      </c>
      <c r="AY2054">
        <f t="shared" ref="AY2054:AY2117" si="817">Y2054</f>
        <v>0</v>
      </c>
      <c r="AZ2054">
        <f t="shared" ref="AZ2054:AZ2117" si="818">COUNTIF(Z2054:AA2054,"NS")</f>
        <v>0</v>
      </c>
      <c r="BA2054">
        <f t="shared" ref="BA2054:BA2117" si="819">SUM(Z2054:AA2054)</f>
        <v>0</v>
      </c>
      <c r="BB2054">
        <f t="shared" ref="BB2054:BB2117" si="820">IF(COUNTIF(Y2054:AA2054,"NA")=3,0,IF(OR(AND(AY2054=0,AZ2054&gt;0),AND(AY2054="NS",BA2054&gt;0), AND(AY2054="NS", AZ2054=0,BA2054=0)), 1, IF(OR(AND(AY2054&gt;0,AZ2054&gt;1,AY2054&gt;BA2054), AND(AY2054="NS",AZ2054=2), AND(AY2054="NS",BA2054=0,AZ2054&gt;0),AY2054=BA2054), 0, 1)))</f>
        <v>0</v>
      </c>
      <c r="BC2054">
        <f t="shared" ref="BC2054:BC2117" si="821">AB2054</f>
        <v>0</v>
      </c>
      <c r="BD2054">
        <f t="shared" ref="BD2054:BD2117" si="822">COUNTIF(AC2054:AD2054,"NS")</f>
        <v>0</v>
      </c>
      <c r="BE2054">
        <f t="shared" ref="BE2054:BE2117" si="823">SUM(AC2054:AD2054)</f>
        <v>0</v>
      </c>
      <c r="BF2054">
        <f t="shared" ref="BF2054:BF2117" si="824">IF(COUNTIF(AB2054:AD2054,"NA")=3,0,IF(OR(AND(BC2054=0,BD2054&gt;0),AND(BC2054="NS",BE2054&gt;0), AND(BC2054="NS", BD2054=0,BE2054=0)), 1, IF(OR(AND(BC2054&gt;0,BD2054&gt;1,BC2054&gt;BE2054), AND(BC2054="NS",BD2054=2), AND(BC2054="NS",BE2054=0,BD2054&gt;0),BC2054=BE2054), 0, 1)))</f>
        <v>0</v>
      </c>
    </row>
    <row r="2055" spans="1:58" ht="15" customHeight="1">
      <c r="A2055" s="405"/>
      <c r="B2055" s="6"/>
      <c r="C2055" s="421" t="s">
        <v>7051</v>
      </c>
      <c r="D2055" s="668" t="str">
        <f t="shared" ref="D2055:D2118" si="825">IF(D1474="","",D1474)</f>
        <v/>
      </c>
      <c r="E2055" s="669"/>
      <c r="F2055" s="670"/>
      <c r="G2055" s="763" t="str">
        <f t="shared" ref="G2055:G2118" si="826">IF(G1474="","",G1474)</f>
        <v/>
      </c>
      <c r="H2055" s="669"/>
      <c r="I2055" s="669"/>
      <c r="J2055" s="669"/>
      <c r="K2055" s="669"/>
      <c r="L2055" s="670"/>
      <c r="M2055" s="112"/>
      <c r="N2055" s="112"/>
      <c r="O2055" s="112"/>
      <c r="P2055" s="112"/>
      <c r="Q2055" s="112"/>
      <c r="R2055" s="112"/>
      <c r="S2055" s="112"/>
      <c r="T2055" s="112"/>
      <c r="U2055" s="112"/>
      <c r="V2055" s="112"/>
      <c r="W2055" s="112"/>
      <c r="X2055" s="112"/>
      <c r="Y2055" s="112"/>
      <c r="Z2055" s="112"/>
      <c r="AA2055" s="112"/>
      <c r="AB2055" s="112"/>
      <c r="AC2055" s="112"/>
      <c r="AD2055" s="112"/>
      <c r="AE2055" s="93"/>
      <c r="AI2055">
        <f t="shared" si="801"/>
        <v>0</v>
      </c>
      <c r="AJ2055">
        <f t="shared" si="802"/>
        <v>0</v>
      </c>
      <c r="AK2055">
        <f t="shared" si="803"/>
        <v>0</v>
      </c>
      <c r="AL2055">
        <f t="shared" si="804"/>
        <v>0</v>
      </c>
      <c r="AM2055">
        <f t="shared" si="805"/>
        <v>0</v>
      </c>
      <c r="AN2055">
        <f t="shared" si="806"/>
        <v>0</v>
      </c>
      <c r="AO2055">
        <f t="shared" si="807"/>
        <v>0</v>
      </c>
      <c r="AP2055">
        <f t="shared" si="808"/>
        <v>0</v>
      </c>
      <c r="AQ2055">
        <f t="shared" si="809"/>
        <v>0</v>
      </c>
      <c r="AR2055">
        <f t="shared" si="810"/>
        <v>0</v>
      </c>
      <c r="AS2055">
        <f t="shared" si="811"/>
        <v>0</v>
      </c>
      <c r="AT2055">
        <f t="shared" si="812"/>
        <v>0</v>
      </c>
      <c r="AU2055">
        <f t="shared" si="813"/>
        <v>0</v>
      </c>
      <c r="AV2055">
        <f t="shared" si="814"/>
        <v>0</v>
      </c>
      <c r="AW2055">
        <f t="shared" si="815"/>
        <v>0</v>
      </c>
      <c r="AX2055">
        <f t="shared" si="816"/>
        <v>0</v>
      </c>
      <c r="AY2055">
        <f t="shared" si="817"/>
        <v>0</v>
      </c>
      <c r="AZ2055">
        <f t="shared" si="818"/>
        <v>0</v>
      </c>
      <c r="BA2055">
        <f t="shared" si="819"/>
        <v>0</v>
      </c>
      <c r="BB2055">
        <f t="shared" si="820"/>
        <v>0</v>
      </c>
      <c r="BC2055">
        <f t="shared" si="821"/>
        <v>0</v>
      </c>
      <c r="BD2055">
        <f t="shared" si="822"/>
        <v>0</v>
      </c>
      <c r="BE2055">
        <f t="shared" si="823"/>
        <v>0</v>
      </c>
      <c r="BF2055">
        <f t="shared" si="824"/>
        <v>0</v>
      </c>
    </row>
    <row r="2056" spans="1:58" ht="15" customHeight="1">
      <c r="A2056" s="405"/>
      <c r="B2056" s="6"/>
      <c r="C2056" s="421" t="s">
        <v>7052</v>
      </c>
      <c r="D2056" s="668" t="str">
        <f t="shared" si="825"/>
        <v/>
      </c>
      <c r="E2056" s="669"/>
      <c r="F2056" s="670"/>
      <c r="G2056" s="763" t="str">
        <f t="shared" si="826"/>
        <v/>
      </c>
      <c r="H2056" s="669"/>
      <c r="I2056" s="669"/>
      <c r="J2056" s="669"/>
      <c r="K2056" s="669"/>
      <c r="L2056" s="670"/>
      <c r="M2056" s="112"/>
      <c r="N2056" s="112"/>
      <c r="O2056" s="112"/>
      <c r="P2056" s="112"/>
      <c r="Q2056" s="112"/>
      <c r="R2056" s="112"/>
      <c r="S2056" s="112"/>
      <c r="T2056" s="112"/>
      <c r="U2056" s="112"/>
      <c r="V2056" s="112"/>
      <c r="W2056" s="112"/>
      <c r="X2056" s="112"/>
      <c r="Y2056" s="112"/>
      <c r="Z2056" s="112"/>
      <c r="AA2056" s="112"/>
      <c r="AB2056" s="112"/>
      <c r="AC2056" s="112"/>
      <c r="AD2056" s="112"/>
      <c r="AE2056" s="93"/>
      <c r="AI2056">
        <f t="shared" si="801"/>
        <v>0</v>
      </c>
      <c r="AJ2056">
        <f t="shared" si="802"/>
        <v>0</v>
      </c>
      <c r="AK2056">
        <f t="shared" si="803"/>
        <v>0</v>
      </c>
      <c r="AL2056">
        <f t="shared" si="804"/>
        <v>0</v>
      </c>
      <c r="AM2056">
        <f t="shared" si="805"/>
        <v>0</v>
      </c>
      <c r="AN2056">
        <f t="shared" si="806"/>
        <v>0</v>
      </c>
      <c r="AO2056">
        <f t="shared" si="807"/>
        <v>0</v>
      </c>
      <c r="AP2056">
        <f t="shared" si="808"/>
        <v>0</v>
      </c>
      <c r="AQ2056">
        <f t="shared" si="809"/>
        <v>0</v>
      </c>
      <c r="AR2056">
        <f t="shared" si="810"/>
        <v>0</v>
      </c>
      <c r="AS2056">
        <f t="shared" si="811"/>
        <v>0</v>
      </c>
      <c r="AT2056">
        <f t="shared" si="812"/>
        <v>0</v>
      </c>
      <c r="AU2056">
        <f t="shared" si="813"/>
        <v>0</v>
      </c>
      <c r="AV2056">
        <f t="shared" si="814"/>
        <v>0</v>
      </c>
      <c r="AW2056">
        <f t="shared" si="815"/>
        <v>0</v>
      </c>
      <c r="AX2056">
        <f t="shared" si="816"/>
        <v>0</v>
      </c>
      <c r="AY2056">
        <f t="shared" si="817"/>
        <v>0</v>
      </c>
      <c r="AZ2056">
        <f t="shared" si="818"/>
        <v>0</v>
      </c>
      <c r="BA2056">
        <f t="shared" si="819"/>
        <v>0</v>
      </c>
      <c r="BB2056">
        <f t="shared" si="820"/>
        <v>0</v>
      </c>
      <c r="BC2056">
        <f t="shared" si="821"/>
        <v>0</v>
      </c>
      <c r="BD2056">
        <f t="shared" si="822"/>
        <v>0</v>
      </c>
      <c r="BE2056">
        <f t="shared" si="823"/>
        <v>0</v>
      </c>
      <c r="BF2056">
        <f t="shared" si="824"/>
        <v>0</v>
      </c>
    </row>
    <row r="2057" spans="1:58" ht="15" customHeight="1">
      <c r="A2057" s="405"/>
      <c r="B2057" s="6"/>
      <c r="C2057" s="421" t="s">
        <v>7053</v>
      </c>
      <c r="D2057" s="668" t="str">
        <f t="shared" si="825"/>
        <v/>
      </c>
      <c r="E2057" s="669"/>
      <c r="F2057" s="670"/>
      <c r="G2057" s="763" t="str">
        <f t="shared" si="826"/>
        <v/>
      </c>
      <c r="H2057" s="669"/>
      <c r="I2057" s="669"/>
      <c r="J2057" s="669"/>
      <c r="K2057" s="669"/>
      <c r="L2057" s="670"/>
      <c r="M2057" s="112"/>
      <c r="N2057" s="112"/>
      <c r="O2057" s="112"/>
      <c r="P2057" s="112"/>
      <c r="Q2057" s="112"/>
      <c r="R2057" s="112"/>
      <c r="S2057" s="112"/>
      <c r="T2057" s="112"/>
      <c r="U2057" s="112"/>
      <c r="V2057" s="112"/>
      <c r="W2057" s="112"/>
      <c r="X2057" s="112"/>
      <c r="Y2057" s="112"/>
      <c r="Z2057" s="112"/>
      <c r="AA2057" s="112"/>
      <c r="AB2057" s="112"/>
      <c r="AC2057" s="112"/>
      <c r="AD2057" s="112"/>
      <c r="AE2057" s="93"/>
      <c r="AI2057">
        <f t="shared" si="801"/>
        <v>0</v>
      </c>
      <c r="AJ2057">
        <f t="shared" si="802"/>
        <v>0</v>
      </c>
      <c r="AK2057">
        <f t="shared" si="803"/>
        <v>0</v>
      </c>
      <c r="AL2057">
        <f t="shared" si="804"/>
        <v>0</v>
      </c>
      <c r="AM2057">
        <f t="shared" si="805"/>
        <v>0</v>
      </c>
      <c r="AN2057">
        <f t="shared" si="806"/>
        <v>0</v>
      </c>
      <c r="AO2057">
        <f t="shared" si="807"/>
        <v>0</v>
      </c>
      <c r="AP2057">
        <f t="shared" si="808"/>
        <v>0</v>
      </c>
      <c r="AQ2057">
        <f t="shared" si="809"/>
        <v>0</v>
      </c>
      <c r="AR2057">
        <f t="shared" si="810"/>
        <v>0</v>
      </c>
      <c r="AS2057">
        <f t="shared" si="811"/>
        <v>0</v>
      </c>
      <c r="AT2057">
        <f t="shared" si="812"/>
        <v>0</v>
      </c>
      <c r="AU2057">
        <f t="shared" si="813"/>
        <v>0</v>
      </c>
      <c r="AV2057">
        <f t="shared" si="814"/>
        <v>0</v>
      </c>
      <c r="AW2057">
        <f t="shared" si="815"/>
        <v>0</v>
      </c>
      <c r="AX2057">
        <f t="shared" si="816"/>
        <v>0</v>
      </c>
      <c r="AY2057">
        <f t="shared" si="817"/>
        <v>0</v>
      </c>
      <c r="AZ2057">
        <f t="shared" si="818"/>
        <v>0</v>
      </c>
      <c r="BA2057">
        <f t="shared" si="819"/>
        <v>0</v>
      </c>
      <c r="BB2057">
        <f t="shared" si="820"/>
        <v>0</v>
      </c>
      <c r="BC2057">
        <f t="shared" si="821"/>
        <v>0</v>
      </c>
      <c r="BD2057">
        <f t="shared" si="822"/>
        <v>0</v>
      </c>
      <c r="BE2057">
        <f t="shared" si="823"/>
        <v>0</v>
      </c>
      <c r="BF2057">
        <f t="shared" si="824"/>
        <v>0</v>
      </c>
    </row>
    <row r="2058" spans="1:58" ht="15" customHeight="1">
      <c r="A2058" s="405"/>
      <c r="B2058" s="6"/>
      <c r="C2058" s="421" t="s">
        <v>7054</v>
      </c>
      <c r="D2058" s="668" t="str">
        <f t="shared" si="825"/>
        <v/>
      </c>
      <c r="E2058" s="669"/>
      <c r="F2058" s="670"/>
      <c r="G2058" s="763" t="str">
        <f t="shared" si="826"/>
        <v/>
      </c>
      <c r="H2058" s="669"/>
      <c r="I2058" s="669"/>
      <c r="J2058" s="669"/>
      <c r="K2058" s="669"/>
      <c r="L2058" s="670"/>
      <c r="M2058" s="112"/>
      <c r="N2058" s="112"/>
      <c r="O2058" s="112"/>
      <c r="P2058" s="112"/>
      <c r="Q2058" s="112"/>
      <c r="R2058" s="112"/>
      <c r="S2058" s="112"/>
      <c r="T2058" s="112"/>
      <c r="U2058" s="112"/>
      <c r="V2058" s="112"/>
      <c r="W2058" s="112"/>
      <c r="X2058" s="112"/>
      <c r="Y2058" s="112"/>
      <c r="Z2058" s="112"/>
      <c r="AA2058" s="112"/>
      <c r="AB2058" s="112"/>
      <c r="AC2058" s="112"/>
      <c r="AD2058" s="112"/>
      <c r="AE2058" s="93"/>
      <c r="AI2058">
        <f t="shared" si="801"/>
        <v>0</v>
      </c>
      <c r="AJ2058">
        <f t="shared" si="802"/>
        <v>0</v>
      </c>
      <c r="AK2058">
        <f t="shared" si="803"/>
        <v>0</v>
      </c>
      <c r="AL2058">
        <f t="shared" si="804"/>
        <v>0</v>
      </c>
      <c r="AM2058">
        <f t="shared" si="805"/>
        <v>0</v>
      </c>
      <c r="AN2058">
        <f t="shared" si="806"/>
        <v>0</v>
      </c>
      <c r="AO2058">
        <f t="shared" si="807"/>
        <v>0</v>
      </c>
      <c r="AP2058">
        <f t="shared" si="808"/>
        <v>0</v>
      </c>
      <c r="AQ2058">
        <f t="shared" si="809"/>
        <v>0</v>
      </c>
      <c r="AR2058">
        <f t="shared" si="810"/>
        <v>0</v>
      </c>
      <c r="AS2058">
        <f t="shared" si="811"/>
        <v>0</v>
      </c>
      <c r="AT2058">
        <f t="shared" si="812"/>
        <v>0</v>
      </c>
      <c r="AU2058">
        <f t="shared" si="813"/>
        <v>0</v>
      </c>
      <c r="AV2058">
        <f t="shared" si="814"/>
        <v>0</v>
      </c>
      <c r="AW2058">
        <f t="shared" si="815"/>
        <v>0</v>
      </c>
      <c r="AX2058">
        <f t="shared" si="816"/>
        <v>0</v>
      </c>
      <c r="AY2058">
        <f t="shared" si="817"/>
        <v>0</v>
      </c>
      <c r="AZ2058">
        <f t="shared" si="818"/>
        <v>0</v>
      </c>
      <c r="BA2058">
        <f t="shared" si="819"/>
        <v>0</v>
      </c>
      <c r="BB2058">
        <f t="shared" si="820"/>
        <v>0</v>
      </c>
      <c r="BC2058">
        <f t="shared" si="821"/>
        <v>0</v>
      </c>
      <c r="BD2058">
        <f t="shared" si="822"/>
        <v>0</v>
      </c>
      <c r="BE2058">
        <f t="shared" si="823"/>
        <v>0</v>
      </c>
      <c r="BF2058">
        <f t="shared" si="824"/>
        <v>0</v>
      </c>
    </row>
    <row r="2059" spans="1:58" ht="15" customHeight="1">
      <c r="A2059" s="405"/>
      <c r="B2059" s="6"/>
      <c r="C2059" s="421" t="s">
        <v>7055</v>
      </c>
      <c r="D2059" s="668" t="str">
        <f t="shared" si="825"/>
        <v/>
      </c>
      <c r="E2059" s="669"/>
      <c r="F2059" s="670"/>
      <c r="G2059" s="763" t="str">
        <f t="shared" si="826"/>
        <v/>
      </c>
      <c r="H2059" s="669"/>
      <c r="I2059" s="669"/>
      <c r="J2059" s="669"/>
      <c r="K2059" s="669"/>
      <c r="L2059" s="670"/>
      <c r="M2059" s="112"/>
      <c r="N2059" s="112"/>
      <c r="O2059" s="112"/>
      <c r="P2059" s="112"/>
      <c r="Q2059" s="112"/>
      <c r="R2059" s="112"/>
      <c r="S2059" s="112"/>
      <c r="T2059" s="112"/>
      <c r="U2059" s="112"/>
      <c r="V2059" s="112"/>
      <c r="W2059" s="112"/>
      <c r="X2059" s="112"/>
      <c r="Y2059" s="112"/>
      <c r="Z2059" s="112"/>
      <c r="AA2059" s="112"/>
      <c r="AB2059" s="112"/>
      <c r="AC2059" s="112"/>
      <c r="AD2059" s="112"/>
      <c r="AE2059" s="93"/>
      <c r="AI2059">
        <f t="shared" si="801"/>
        <v>0</v>
      </c>
      <c r="AJ2059">
        <f t="shared" si="802"/>
        <v>0</v>
      </c>
      <c r="AK2059">
        <f t="shared" si="803"/>
        <v>0</v>
      </c>
      <c r="AL2059">
        <f t="shared" si="804"/>
        <v>0</v>
      </c>
      <c r="AM2059">
        <f t="shared" si="805"/>
        <v>0</v>
      </c>
      <c r="AN2059">
        <f t="shared" si="806"/>
        <v>0</v>
      </c>
      <c r="AO2059">
        <f t="shared" si="807"/>
        <v>0</v>
      </c>
      <c r="AP2059">
        <f t="shared" si="808"/>
        <v>0</v>
      </c>
      <c r="AQ2059">
        <f t="shared" si="809"/>
        <v>0</v>
      </c>
      <c r="AR2059">
        <f t="shared" si="810"/>
        <v>0</v>
      </c>
      <c r="AS2059">
        <f t="shared" si="811"/>
        <v>0</v>
      </c>
      <c r="AT2059">
        <f t="shared" si="812"/>
        <v>0</v>
      </c>
      <c r="AU2059">
        <f t="shared" si="813"/>
        <v>0</v>
      </c>
      <c r="AV2059">
        <f t="shared" si="814"/>
        <v>0</v>
      </c>
      <c r="AW2059">
        <f t="shared" si="815"/>
        <v>0</v>
      </c>
      <c r="AX2059">
        <f t="shared" si="816"/>
        <v>0</v>
      </c>
      <c r="AY2059">
        <f t="shared" si="817"/>
        <v>0</v>
      </c>
      <c r="AZ2059">
        <f t="shared" si="818"/>
        <v>0</v>
      </c>
      <c r="BA2059">
        <f t="shared" si="819"/>
        <v>0</v>
      </c>
      <c r="BB2059">
        <f t="shared" si="820"/>
        <v>0</v>
      </c>
      <c r="BC2059">
        <f t="shared" si="821"/>
        <v>0</v>
      </c>
      <c r="BD2059">
        <f t="shared" si="822"/>
        <v>0</v>
      </c>
      <c r="BE2059">
        <f t="shared" si="823"/>
        <v>0</v>
      </c>
      <c r="BF2059">
        <f t="shared" si="824"/>
        <v>0</v>
      </c>
    </row>
    <row r="2060" spans="1:58" ht="15" customHeight="1">
      <c r="A2060" s="405"/>
      <c r="B2060" s="6"/>
      <c r="C2060" s="421" t="s">
        <v>7056</v>
      </c>
      <c r="D2060" s="668" t="str">
        <f t="shared" si="825"/>
        <v/>
      </c>
      <c r="E2060" s="669"/>
      <c r="F2060" s="670"/>
      <c r="G2060" s="763" t="str">
        <f t="shared" si="826"/>
        <v/>
      </c>
      <c r="H2060" s="669"/>
      <c r="I2060" s="669"/>
      <c r="J2060" s="669"/>
      <c r="K2060" s="669"/>
      <c r="L2060" s="670"/>
      <c r="M2060" s="112"/>
      <c r="N2060" s="112"/>
      <c r="O2060" s="112"/>
      <c r="P2060" s="112"/>
      <c r="Q2060" s="112"/>
      <c r="R2060" s="112"/>
      <c r="S2060" s="112"/>
      <c r="T2060" s="112"/>
      <c r="U2060" s="112"/>
      <c r="V2060" s="112"/>
      <c r="W2060" s="112"/>
      <c r="X2060" s="112"/>
      <c r="Y2060" s="112"/>
      <c r="Z2060" s="112"/>
      <c r="AA2060" s="112"/>
      <c r="AB2060" s="112"/>
      <c r="AC2060" s="112"/>
      <c r="AD2060" s="112"/>
      <c r="AE2060" s="93"/>
      <c r="AI2060">
        <f t="shared" si="801"/>
        <v>0</v>
      </c>
      <c r="AJ2060">
        <f t="shared" si="802"/>
        <v>0</v>
      </c>
      <c r="AK2060">
        <f t="shared" si="803"/>
        <v>0</v>
      </c>
      <c r="AL2060">
        <f t="shared" si="804"/>
        <v>0</v>
      </c>
      <c r="AM2060">
        <f t="shared" si="805"/>
        <v>0</v>
      </c>
      <c r="AN2060">
        <f t="shared" si="806"/>
        <v>0</v>
      </c>
      <c r="AO2060">
        <f t="shared" si="807"/>
        <v>0</v>
      </c>
      <c r="AP2060">
        <f t="shared" si="808"/>
        <v>0</v>
      </c>
      <c r="AQ2060">
        <f t="shared" si="809"/>
        <v>0</v>
      </c>
      <c r="AR2060">
        <f t="shared" si="810"/>
        <v>0</v>
      </c>
      <c r="AS2060">
        <f t="shared" si="811"/>
        <v>0</v>
      </c>
      <c r="AT2060">
        <f t="shared" si="812"/>
        <v>0</v>
      </c>
      <c r="AU2060">
        <f t="shared" si="813"/>
        <v>0</v>
      </c>
      <c r="AV2060">
        <f t="shared" si="814"/>
        <v>0</v>
      </c>
      <c r="AW2060">
        <f t="shared" si="815"/>
        <v>0</v>
      </c>
      <c r="AX2060">
        <f t="shared" si="816"/>
        <v>0</v>
      </c>
      <c r="AY2060">
        <f t="shared" si="817"/>
        <v>0</v>
      </c>
      <c r="AZ2060">
        <f t="shared" si="818"/>
        <v>0</v>
      </c>
      <c r="BA2060">
        <f t="shared" si="819"/>
        <v>0</v>
      </c>
      <c r="BB2060">
        <f t="shared" si="820"/>
        <v>0</v>
      </c>
      <c r="BC2060">
        <f t="shared" si="821"/>
        <v>0</v>
      </c>
      <c r="BD2060">
        <f t="shared" si="822"/>
        <v>0</v>
      </c>
      <c r="BE2060">
        <f t="shared" si="823"/>
        <v>0</v>
      </c>
      <c r="BF2060">
        <f t="shared" si="824"/>
        <v>0</v>
      </c>
    </row>
    <row r="2061" spans="1:58" ht="15" customHeight="1">
      <c r="A2061" s="405"/>
      <c r="B2061" s="6"/>
      <c r="C2061" s="421" t="s">
        <v>7057</v>
      </c>
      <c r="D2061" s="668" t="str">
        <f t="shared" si="825"/>
        <v/>
      </c>
      <c r="E2061" s="669"/>
      <c r="F2061" s="670"/>
      <c r="G2061" s="763" t="str">
        <f t="shared" si="826"/>
        <v/>
      </c>
      <c r="H2061" s="669"/>
      <c r="I2061" s="669"/>
      <c r="J2061" s="669"/>
      <c r="K2061" s="669"/>
      <c r="L2061" s="670"/>
      <c r="M2061" s="112"/>
      <c r="N2061" s="112"/>
      <c r="O2061" s="112"/>
      <c r="P2061" s="112"/>
      <c r="Q2061" s="112"/>
      <c r="R2061" s="112"/>
      <c r="S2061" s="112"/>
      <c r="T2061" s="112"/>
      <c r="U2061" s="112"/>
      <c r="V2061" s="112"/>
      <c r="W2061" s="112"/>
      <c r="X2061" s="112"/>
      <c r="Y2061" s="112"/>
      <c r="Z2061" s="112"/>
      <c r="AA2061" s="112"/>
      <c r="AB2061" s="112"/>
      <c r="AC2061" s="112"/>
      <c r="AD2061" s="112"/>
      <c r="AE2061" s="93"/>
      <c r="AI2061">
        <f t="shared" si="801"/>
        <v>0</v>
      </c>
      <c r="AJ2061">
        <f t="shared" si="802"/>
        <v>0</v>
      </c>
      <c r="AK2061">
        <f t="shared" si="803"/>
        <v>0</v>
      </c>
      <c r="AL2061">
        <f t="shared" si="804"/>
        <v>0</v>
      </c>
      <c r="AM2061">
        <f t="shared" si="805"/>
        <v>0</v>
      </c>
      <c r="AN2061">
        <f t="shared" si="806"/>
        <v>0</v>
      </c>
      <c r="AO2061">
        <f t="shared" si="807"/>
        <v>0</v>
      </c>
      <c r="AP2061">
        <f t="shared" si="808"/>
        <v>0</v>
      </c>
      <c r="AQ2061">
        <f t="shared" si="809"/>
        <v>0</v>
      </c>
      <c r="AR2061">
        <f t="shared" si="810"/>
        <v>0</v>
      </c>
      <c r="AS2061">
        <f t="shared" si="811"/>
        <v>0</v>
      </c>
      <c r="AT2061">
        <f t="shared" si="812"/>
        <v>0</v>
      </c>
      <c r="AU2061">
        <f t="shared" si="813"/>
        <v>0</v>
      </c>
      <c r="AV2061">
        <f t="shared" si="814"/>
        <v>0</v>
      </c>
      <c r="AW2061">
        <f t="shared" si="815"/>
        <v>0</v>
      </c>
      <c r="AX2061">
        <f t="shared" si="816"/>
        <v>0</v>
      </c>
      <c r="AY2061">
        <f t="shared" si="817"/>
        <v>0</v>
      </c>
      <c r="AZ2061">
        <f t="shared" si="818"/>
        <v>0</v>
      </c>
      <c r="BA2061">
        <f t="shared" si="819"/>
        <v>0</v>
      </c>
      <c r="BB2061">
        <f t="shared" si="820"/>
        <v>0</v>
      </c>
      <c r="BC2061">
        <f t="shared" si="821"/>
        <v>0</v>
      </c>
      <c r="BD2061">
        <f t="shared" si="822"/>
        <v>0</v>
      </c>
      <c r="BE2061">
        <f t="shared" si="823"/>
        <v>0</v>
      </c>
      <c r="BF2061">
        <f t="shared" si="824"/>
        <v>0</v>
      </c>
    </row>
    <row r="2062" spans="1:58" ht="15" customHeight="1">
      <c r="A2062" s="405"/>
      <c r="B2062" s="6"/>
      <c r="C2062" s="421" t="s">
        <v>7058</v>
      </c>
      <c r="D2062" s="668" t="str">
        <f t="shared" si="825"/>
        <v/>
      </c>
      <c r="E2062" s="669"/>
      <c r="F2062" s="670"/>
      <c r="G2062" s="763" t="str">
        <f t="shared" si="826"/>
        <v/>
      </c>
      <c r="H2062" s="669"/>
      <c r="I2062" s="669"/>
      <c r="J2062" s="669"/>
      <c r="K2062" s="669"/>
      <c r="L2062" s="670"/>
      <c r="M2062" s="112"/>
      <c r="N2062" s="112"/>
      <c r="O2062" s="112"/>
      <c r="P2062" s="112"/>
      <c r="Q2062" s="112"/>
      <c r="R2062" s="112"/>
      <c r="S2062" s="112"/>
      <c r="T2062" s="112"/>
      <c r="U2062" s="112"/>
      <c r="V2062" s="112"/>
      <c r="W2062" s="112"/>
      <c r="X2062" s="112"/>
      <c r="Y2062" s="112"/>
      <c r="Z2062" s="112"/>
      <c r="AA2062" s="112"/>
      <c r="AB2062" s="112"/>
      <c r="AC2062" s="112"/>
      <c r="AD2062" s="112"/>
      <c r="AE2062" s="93"/>
      <c r="AI2062">
        <f t="shared" si="801"/>
        <v>0</v>
      </c>
      <c r="AJ2062">
        <f t="shared" si="802"/>
        <v>0</v>
      </c>
      <c r="AK2062">
        <f t="shared" si="803"/>
        <v>0</v>
      </c>
      <c r="AL2062">
        <f t="shared" si="804"/>
        <v>0</v>
      </c>
      <c r="AM2062">
        <f t="shared" si="805"/>
        <v>0</v>
      </c>
      <c r="AN2062">
        <f t="shared" si="806"/>
        <v>0</v>
      </c>
      <c r="AO2062">
        <f t="shared" si="807"/>
        <v>0</v>
      </c>
      <c r="AP2062">
        <f t="shared" si="808"/>
        <v>0</v>
      </c>
      <c r="AQ2062">
        <f t="shared" si="809"/>
        <v>0</v>
      </c>
      <c r="AR2062">
        <f t="shared" si="810"/>
        <v>0</v>
      </c>
      <c r="AS2062">
        <f t="shared" si="811"/>
        <v>0</v>
      </c>
      <c r="AT2062">
        <f t="shared" si="812"/>
        <v>0</v>
      </c>
      <c r="AU2062">
        <f t="shared" si="813"/>
        <v>0</v>
      </c>
      <c r="AV2062">
        <f t="shared" si="814"/>
        <v>0</v>
      </c>
      <c r="AW2062">
        <f t="shared" si="815"/>
        <v>0</v>
      </c>
      <c r="AX2062">
        <f t="shared" si="816"/>
        <v>0</v>
      </c>
      <c r="AY2062">
        <f t="shared" si="817"/>
        <v>0</v>
      </c>
      <c r="AZ2062">
        <f t="shared" si="818"/>
        <v>0</v>
      </c>
      <c r="BA2062">
        <f t="shared" si="819"/>
        <v>0</v>
      </c>
      <c r="BB2062">
        <f t="shared" si="820"/>
        <v>0</v>
      </c>
      <c r="BC2062">
        <f t="shared" si="821"/>
        <v>0</v>
      </c>
      <c r="BD2062">
        <f t="shared" si="822"/>
        <v>0</v>
      </c>
      <c r="BE2062">
        <f t="shared" si="823"/>
        <v>0</v>
      </c>
      <c r="BF2062">
        <f t="shared" si="824"/>
        <v>0</v>
      </c>
    </row>
    <row r="2063" spans="1:58" ht="15" customHeight="1">
      <c r="A2063" s="405"/>
      <c r="B2063" s="6"/>
      <c r="C2063" s="421" t="s">
        <v>7059</v>
      </c>
      <c r="D2063" s="668" t="str">
        <f t="shared" si="825"/>
        <v/>
      </c>
      <c r="E2063" s="669"/>
      <c r="F2063" s="670"/>
      <c r="G2063" s="763" t="str">
        <f t="shared" si="826"/>
        <v/>
      </c>
      <c r="H2063" s="669"/>
      <c r="I2063" s="669"/>
      <c r="J2063" s="669"/>
      <c r="K2063" s="669"/>
      <c r="L2063" s="670"/>
      <c r="M2063" s="112"/>
      <c r="N2063" s="112"/>
      <c r="O2063" s="112"/>
      <c r="P2063" s="112"/>
      <c r="Q2063" s="112"/>
      <c r="R2063" s="112"/>
      <c r="S2063" s="112"/>
      <c r="T2063" s="112"/>
      <c r="U2063" s="112"/>
      <c r="V2063" s="112"/>
      <c r="W2063" s="112"/>
      <c r="X2063" s="112"/>
      <c r="Y2063" s="112"/>
      <c r="Z2063" s="112"/>
      <c r="AA2063" s="112"/>
      <c r="AB2063" s="112"/>
      <c r="AC2063" s="112"/>
      <c r="AD2063" s="112"/>
      <c r="AE2063" s="93"/>
      <c r="AI2063">
        <f t="shared" si="801"/>
        <v>0</v>
      </c>
      <c r="AJ2063">
        <f t="shared" si="802"/>
        <v>0</v>
      </c>
      <c r="AK2063">
        <f t="shared" si="803"/>
        <v>0</v>
      </c>
      <c r="AL2063">
        <f t="shared" si="804"/>
        <v>0</v>
      </c>
      <c r="AM2063">
        <f t="shared" si="805"/>
        <v>0</v>
      </c>
      <c r="AN2063">
        <f t="shared" si="806"/>
        <v>0</v>
      </c>
      <c r="AO2063">
        <f t="shared" si="807"/>
        <v>0</v>
      </c>
      <c r="AP2063">
        <f t="shared" si="808"/>
        <v>0</v>
      </c>
      <c r="AQ2063">
        <f t="shared" si="809"/>
        <v>0</v>
      </c>
      <c r="AR2063">
        <f t="shared" si="810"/>
        <v>0</v>
      </c>
      <c r="AS2063">
        <f t="shared" si="811"/>
        <v>0</v>
      </c>
      <c r="AT2063">
        <f t="shared" si="812"/>
        <v>0</v>
      </c>
      <c r="AU2063">
        <f t="shared" si="813"/>
        <v>0</v>
      </c>
      <c r="AV2063">
        <f t="shared" si="814"/>
        <v>0</v>
      </c>
      <c r="AW2063">
        <f t="shared" si="815"/>
        <v>0</v>
      </c>
      <c r="AX2063">
        <f t="shared" si="816"/>
        <v>0</v>
      </c>
      <c r="AY2063">
        <f t="shared" si="817"/>
        <v>0</v>
      </c>
      <c r="AZ2063">
        <f t="shared" si="818"/>
        <v>0</v>
      </c>
      <c r="BA2063">
        <f t="shared" si="819"/>
        <v>0</v>
      </c>
      <c r="BB2063">
        <f t="shared" si="820"/>
        <v>0</v>
      </c>
      <c r="BC2063">
        <f t="shared" si="821"/>
        <v>0</v>
      </c>
      <c r="BD2063">
        <f t="shared" si="822"/>
        <v>0</v>
      </c>
      <c r="BE2063">
        <f t="shared" si="823"/>
        <v>0</v>
      </c>
      <c r="BF2063">
        <f t="shared" si="824"/>
        <v>0</v>
      </c>
    </row>
    <row r="2064" spans="1:58" ht="15" customHeight="1">
      <c r="A2064" s="405"/>
      <c r="B2064" s="6"/>
      <c r="C2064" s="421" t="s">
        <v>7060</v>
      </c>
      <c r="D2064" s="668" t="str">
        <f t="shared" si="825"/>
        <v/>
      </c>
      <c r="E2064" s="669"/>
      <c r="F2064" s="670"/>
      <c r="G2064" s="763" t="str">
        <f t="shared" si="826"/>
        <v/>
      </c>
      <c r="H2064" s="669"/>
      <c r="I2064" s="669"/>
      <c r="J2064" s="669"/>
      <c r="K2064" s="669"/>
      <c r="L2064" s="670"/>
      <c r="M2064" s="112"/>
      <c r="N2064" s="112"/>
      <c r="O2064" s="112"/>
      <c r="P2064" s="112"/>
      <c r="Q2064" s="112"/>
      <c r="R2064" s="112"/>
      <c r="S2064" s="112"/>
      <c r="T2064" s="112"/>
      <c r="U2064" s="112"/>
      <c r="V2064" s="112"/>
      <c r="W2064" s="112"/>
      <c r="X2064" s="112"/>
      <c r="Y2064" s="112"/>
      <c r="Z2064" s="112"/>
      <c r="AA2064" s="112"/>
      <c r="AB2064" s="112"/>
      <c r="AC2064" s="112"/>
      <c r="AD2064" s="112"/>
      <c r="AE2064" s="93"/>
      <c r="AI2064">
        <f t="shared" si="801"/>
        <v>0</v>
      </c>
      <c r="AJ2064">
        <f t="shared" si="802"/>
        <v>0</v>
      </c>
      <c r="AK2064">
        <f t="shared" si="803"/>
        <v>0</v>
      </c>
      <c r="AL2064">
        <f t="shared" si="804"/>
        <v>0</v>
      </c>
      <c r="AM2064">
        <f t="shared" si="805"/>
        <v>0</v>
      </c>
      <c r="AN2064">
        <f t="shared" si="806"/>
        <v>0</v>
      </c>
      <c r="AO2064">
        <f t="shared" si="807"/>
        <v>0</v>
      </c>
      <c r="AP2064">
        <f t="shared" si="808"/>
        <v>0</v>
      </c>
      <c r="AQ2064">
        <f t="shared" si="809"/>
        <v>0</v>
      </c>
      <c r="AR2064">
        <f t="shared" si="810"/>
        <v>0</v>
      </c>
      <c r="AS2064">
        <f t="shared" si="811"/>
        <v>0</v>
      </c>
      <c r="AT2064">
        <f t="shared" si="812"/>
        <v>0</v>
      </c>
      <c r="AU2064">
        <f t="shared" si="813"/>
        <v>0</v>
      </c>
      <c r="AV2064">
        <f t="shared" si="814"/>
        <v>0</v>
      </c>
      <c r="AW2064">
        <f t="shared" si="815"/>
        <v>0</v>
      </c>
      <c r="AX2064">
        <f t="shared" si="816"/>
        <v>0</v>
      </c>
      <c r="AY2064">
        <f t="shared" si="817"/>
        <v>0</v>
      </c>
      <c r="AZ2064">
        <f t="shared" si="818"/>
        <v>0</v>
      </c>
      <c r="BA2064">
        <f t="shared" si="819"/>
        <v>0</v>
      </c>
      <c r="BB2064">
        <f t="shared" si="820"/>
        <v>0</v>
      </c>
      <c r="BC2064">
        <f t="shared" si="821"/>
        <v>0</v>
      </c>
      <c r="BD2064">
        <f t="shared" si="822"/>
        <v>0</v>
      </c>
      <c r="BE2064">
        <f t="shared" si="823"/>
        <v>0</v>
      </c>
      <c r="BF2064">
        <f t="shared" si="824"/>
        <v>0</v>
      </c>
    </row>
    <row r="2065" spans="1:58" ht="15" customHeight="1">
      <c r="A2065" s="405"/>
      <c r="B2065" s="6"/>
      <c r="C2065" s="421" t="s">
        <v>7061</v>
      </c>
      <c r="D2065" s="668" t="str">
        <f t="shared" si="825"/>
        <v/>
      </c>
      <c r="E2065" s="669"/>
      <c r="F2065" s="670"/>
      <c r="G2065" s="763" t="str">
        <f t="shared" si="826"/>
        <v/>
      </c>
      <c r="H2065" s="669"/>
      <c r="I2065" s="669"/>
      <c r="J2065" s="669"/>
      <c r="K2065" s="669"/>
      <c r="L2065" s="670"/>
      <c r="M2065" s="112"/>
      <c r="N2065" s="112"/>
      <c r="O2065" s="112"/>
      <c r="P2065" s="112"/>
      <c r="Q2065" s="112"/>
      <c r="R2065" s="112"/>
      <c r="S2065" s="112"/>
      <c r="T2065" s="112"/>
      <c r="U2065" s="112"/>
      <c r="V2065" s="112"/>
      <c r="W2065" s="112"/>
      <c r="X2065" s="112"/>
      <c r="Y2065" s="112"/>
      <c r="Z2065" s="112"/>
      <c r="AA2065" s="112"/>
      <c r="AB2065" s="112"/>
      <c r="AC2065" s="112"/>
      <c r="AD2065" s="112"/>
      <c r="AE2065" s="93"/>
      <c r="AI2065">
        <f t="shared" si="801"/>
        <v>0</v>
      </c>
      <c r="AJ2065">
        <f t="shared" si="802"/>
        <v>0</v>
      </c>
      <c r="AK2065">
        <f t="shared" si="803"/>
        <v>0</v>
      </c>
      <c r="AL2065">
        <f t="shared" si="804"/>
        <v>0</v>
      </c>
      <c r="AM2065">
        <f t="shared" si="805"/>
        <v>0</v>
      </c>
      <c r="AN2065">
        <f t="shared" si="806"/>
        <v>0</v>
      </c>
      <c r="AO2065">
        <f t="shared" si="807"/>
        <v>0</v>
      </c>
      <c r="AP2065">
        <f t="shared" si="808"/>
        <v>0</v>
      </c>
      <c r="AQ2065">
        <f t="shared" si="809"/>
        <v>0</v>
      </c>
      <c r="AR2065">
        <f t="shared" si="810"/>
        <v>0</v>
      </c>
      <c r="AS2065">
        <f t="shared" si="811"/>
        <v>0</v>
      </c>
      <c r="AT2065">
        <f t="shared" si="812"/>
        <v>0</v>
      </c>
      <c r="AU2065">
        <f t="shared" si="813"/>
        <v>0</v>
      </c>
      <c r="AV2065">
        <f t="shared" si="814"/>
        <v>0</v>
      </c>
      <c r="AW2065">
        <f t="shared" si="815"/>
        <v>0</v>
      </c>
      <c r="AX2065">
        <f t="shared" si="816"/>
        <v>0</v>
      </c>
      <c r="AY2065">
        <f t="shared" si="817"/>
        <v>0</v>
      </c>
      <c r="AZ2065">
        <f t="shared" si="818"/>
        <v>0</v>
      </c>
      <c r="BA2065">
        <f t="shared" si="819"/>
        <v>0</v>
      </c>
      <c r="BB2065">
        <f t="shared" si="820"/>
        <v>0</v>
      </c>
      <c r="BC2065">
        <f t="shared" si="821"/>
        <v>0</v>
      </c>
      <c r="BD2065">
        <f t="shared" si="822"/>
        <v>0</v>
      </c>
      <c r="BE2065">
        <f t="shared" si="823"/>
        <v>0</v>
      </c>
      <c r="BF2065">
        <f t="shared" si="824"/>
        <v>0</v>
      </c>
    </row>
    <row r="2066" spans="1:58" ht="15" customHeight="1">
      <c r="A2066" s="405"/>
      <c r="B2066" s="6"/>
      <c r="C2066" s="421" t="s">
        <v>7062</v>
      </c>
      <c r="D2066" s="668" t="str">
        <f t="shared" si="825"/>
        <v/>
      </c>
      <c r="E2066" s="669"/>
      <c r="F2066" s="670"/>
      <c r="G2066" s="763" t="str">
        <f t="shared" si="826"/>
        <v/>
      </c>
      <c r="H2066" s="669"/>
      <c r="I2066" s="669"/>
      <c r="J2066" s="669"/>
      <c r="K2066" s="669"/>
      <c r="L2066" s="670"/>
      <c r="M2066" s="112"/>
      <c r="N2066" s="112"/>
      <c r="O2066" s="112"/>
      <c r="P2066" s="112"/>
      <c r="Q2066" s="112"/>
      <c r="R2066" s="112"/>
      <c r="S2066" s="112"/>
      <c r="T2066" s="112"/>
      <c r="U2066" s="112"/>
      <c r="V2066" s="112"/>
      <c r="W2066" s="112"/>
      <c r="X2066" s="112"/>
      <c r="Y2066" s="112"/>
      <c r="Z2066" s="112"/>
      <c r="AA2066" s="112"/>
      <c r="AB2066" s="112"/>
      <c r="AC2066" s="112"/>
      <c r="AD2066" s="112"/>
      <c r="AE2066" s="93"/>
      <c r="AI2066">
        <f t="shared" si="801"/>
        <v>0</v>
      </c>
      <c r="AJ2066">
        <f t="shared" si="802"/>
        <v>0</v>
      </c>
      <c r="AK2066">
        <f t="shared" si="803"/>
        <v>0</v>
      </c>
      <c r="AL2066">
        <f t="shared" si="804"/>
        <v>0</v>
      </c>
      <c r="AM2066">
        <f t="shared" si="805"/>
        <v>0</v>
      </c>
      <c r="AN2066">
        <f t="shared" si="806"/>
        <v>0</v>
      </c>
      <c r="AO2066">
        <f t="shared" si="807"/>
        <v>0</v>
      </c>
      <c r="AP2066">
        <f t="shared" si="808"/>
        <v>0</v>
      </c>
      <c r="AQ2066">
        <f t="shared" si="809"/>
        <v>0</v>
      </c>
      <c r="AR2066">
        <f t="shared" si="810"/>
        <v>0</v>
      </c>
      <c r="AS2066">
        <f t="shared" si="811"/>
        <v>0</v>
      </c>
      <c r="AT2066">
        <f t="shared" si="812"/>
        <v>0</v>
      </c>
      <c r="AU2066">
        <f t="shared" si="813"/>
        <v>0</v>
      </c>
      <c r="AV2066">
        <f t="shared" si="814"/>
        <v>0</v>
      </c>
      <c r="AW2066">
        <f t="shared" si="815"/>
        <v>0</v>
      </c>
      <c r="AX2066">
        <f t="shared" si="816"/>
        <v>0</v>
      </c>
      <c r="AY2066">
        <f t="shared" si="817"/>
        <v>0</v>
      </c>
      <c r="AZ2066">
        <f t="shared" si="818"/>
        <v>0</v>
      </c>
      <c r="BA2066">
        <f t="shared" si="819"/>
        <v>0</v>
      </c>
      <c r="BB2066">
        <f t="shared" si="820"/>
        <v>0</v>
      </c>
      <c r="BC2066">
        <f t="shared" si="821"/>
        <v>0</v>
      </c>
      <c r="BD2066">
        <f t="shared" si="822"/>
        <v>0</v>
      </c>
      <c r="BE2066">
        <f t="shared" si="823"/>
        <v>0</v>
      </c>
      <c r="BF2066">
        <f t="shared" si="824"/>
        <v>0</v>
      </c>
    </row>
    <row r="2067" spans="1:58" ht="15" customHeight="1">
      <c r="A2067" s="405"/>
      <c r="B2067" s="6"/>
      <c r="C2067" s="421" t="s">
        <v>7063</v>
      </c>
      <c r="D2067" s="668" t="str">
        <f t="shared" si="825"/>
        <v/>
      </c>
      <c r="E2067" s="669"/>
      <c r="F2067" s="670"/>
      <c r="G2067" s="763" t="str">
        <f t="shared" si="826"/>
        <v/>
      </c>
      <c r="H2067" s="669"/>
      <c r="I2067" s="669"/>
      <c r="J2067" s="669"/>
      <c r="K2067" s="669"/>
      <c r="L2067" s="670"/>
      <c r="M2067" s="112"/>
      <c r="N2067" s="112"/>
      <c r="O2067" s="112"/>
      <c r="P2067" s="112"/>
      <c r="Q2067" s="112"/>
      <c r="R2067" s="112"/>
      <c r="S2067" s="112"/>
      <c r="T2067" s="112"/>
      <c r="U2067" s="112"/>
      <c r="V2067" s="112"/>
      <c r="W2067" s="112"/>
      <c r="X2067" s="112"/>
      <c r="Y2067" s="112"/>
      <c r="Z2067" s="112"/>
      <c r="AA2067" s="112"/>
      <c r="AB2067" s="112"/>
      <c r="AC2067" s="112"/>
      <c r="AD2067" s="112"/>
      <c r="AE2067" s="93"/>
      <c r="AI2067">
        <f t="shared" si="801"/>
        <v>0</v>
      </c>
      <c r="AJ2067">
        <f t="shared" si="802"/>
        <v>0</v>
      </c>
      <c r="AK2067">
        <f t="shared" si="803"/>
        <v>0</v>
      </c>
      <c r="AL2067">
        <f t="shared" si="804"/>
        <v>0</v>
      </c>
      <c r="AM2067">
        <f t="shared" si="805"/>
        <v>0</v>
      </c>
      <c r="AN2067">
        <f t="shared" si="806"/>
        <v>0</v>
      </c>
      <c r="AO2067">
        <f t="shared" si="807"/>
        <v>0</v>
      </c>
      <c r="AP2067">
        <f t="shared" si="808"/>
        <v>0</v>
      </c>
      <c r="AQ2067">
        <f t="shared" si="809"/>
        <v>0</v>
      </c>
      <c r="AR2067">
        <f t="shared" si="810"/>
        <v>0</v>
      </c>
      <c r="AS2067">
        <f t="shared" si="811"/>
        <v>0</v>
      </c>
      <c r="AT2067">
        <f t="shared" si="812"/>
        <v>0</v>
      </c>
      <c r="AU2067">
        <f t="shared" si="813"/>
        <v>0</v>
      </c>
      <c r="AV2067">
        <f t="shared" si="814"/>
        <v>0</v>
      </c>
      <c r="AW2067">
        <f t="shared" si="815"/>
        <v>0</v>
      </c>
      <c r="AX2067">
        <f t="shared" si="816"/>
        <v>0</v>
      </c>
      <c r="AY2067">
        <f t="shared" si="817"/>
        <v>0</v>
      </c>
      <c r="AZ2067">
        <f t="shared" si="818"/>
        <v>0</v>
      </c>
      <c r="BA2067">
        <f t="shared" si="819"/>
        <v>0</v>
      </c>
      <c r="BB2067">
        <f t="shared" si="820"/>
        <v>0</v>
      </c>
      <c r="BC2067">
        <f t="shared" si="821"/>
        <v>0</v>
      </c>
      <c r="BD2067">
        <f t="shared" si="822"/>
        <v>0</v>
      </c>
      <c r="BE2067">
        <f t="shared" si="823"/>
        <v>0</v>
      </c>
      <c r="BF2067">
        <f t="shared" si="824"/>
        <v>0</v>
      </c>
    </row>
    <row r="2068" spans="1:58" ht="15" customHeight="1">
      <c r="A2068" s="405"/>
      <c r="B2068" s="6"/>
      <c r="C2068" s="421" t="s">
        <v>7064</v>
      </c>
      <c r="D2068" s="668" t="str">
        <f t="shared" si="825"/>
        <v/>
      </c>
      <c r="E2068" s="669"/>
      <c r="F2068" s="670"/>
      <c r="G2068" s="763" t="str">
        <f t="shared" si="826"/>
        <v/>
      </c>
      <c r="H2068" s="669"/>
      <c r="I2068" s="669"/>
      <c r="J2068" s="669"/>
      <c r="K2068" s="669"/>
      <c r="L2068" s="670"/>
      <c r="M2068" s="112"/>
      <c r="N2068" s="112"/>
      <c r="O2068" s="112"/>
      <c r="P2068" s="112"/>
      <c r="Q2068" s="112"/>
      <c r="R2068" s="112"/>
      <c r="S2068" s="112"/>
      <c r="T2068" s="112"/>
      <c r="U2068" s="112"/>
      <c r="V2068" s="112"/>
      <c r="W2068" s="112"/>
      <c r="X2068" s="112"/>
      <c r="Y2068" s="112"/>
      <c r="Z2068" s="112"/>
      <c r="AA2068" s="112"/>
      <c r="AB2068" s="112"/>
      <c r="AC2068" s="112"/>
      <c r="AD2068" s="112"/>
      <c r="AE2068" s="93"/>
      <c r="AI2068">
        <f t="shared" si="801"/>
        <v>0</v>
      </c>
      <c r="AJ2068">
        <f t="shared" si="802"/>
        <v>0</v>
      </c>
      <c r="AK2068">
        <f t="shared" si="803"/>
        <v>0</v>
      </c>
      <c r="AL2068">
        <f t="shared" si="804"/>
        <v>0</v>
      </c>
      <c r="AM2068">
        <f t="shared" si="805"/>
        <v>0</v>
      </c>
      <c r="AN2068">
        <f t="shared" si="806"/>
        <v>0</v>
      </c>
      <c r="AO2068">
        <f t="shared" si="807"/>
        <v>0</v>
      </c>
      <c r="AP2068">
        <f t="shared" si="808"/>
        <v>0</v>
      </c>
      <c r="AQ2068">
        <f t="shared" si="809"/>
        <v>0</v>
      </c>
      <c r="AR2068">
        <f t="shared" si="810"/>
        <v>0</v>
      </c>
      <c r="AS2068">
        <f t="shared" si="811"/>
        <v>0</v>
      </c>
      <c r="AT2068">
        <f t="shared" si="812"/>
        <v>0</v>
      </c>
      <c r="AU2068">
        <f t="shared" si="813"/>
        <v>0</v>
      </c>
      <c r="AV2068">
        <f t="shared" si="814"/>
        <v>0</v>
      </c>
      <c r="AW2068">
        <f t="shared" si="815"/>
        <v>0</v>
      </c>
      <c r="AX2068">
        <f t="shared" si="816"/>
        <v>0</v>
      </c>
      <c r="AY2068">
        <f t="shared" si="817"/>
        <v>0</v>
      </c>
      <c r="AZ2068">
        <f t="shared" si="818"/>
        <v>0</v>
      </c>
      <c r="BA2068">
        <f t="shared" si="819"/>
        <v>0</v>
      </c>
      <c r="BB2068">
        <f t="shared" si="820"/>
        <v>0</v>
      </c>
      <c r="BC2068">
        <f t="shared" si="821"/>
        <v>0</v>
      </c>
      <c r="BD2068">
        <f t="shared" si="822"/>
        <v>0</v>
      </c>
      <c r="BE2068">
        <f t="shared" si="823"/>
        <v>0</v>
      </c>
      <c r="BF2068">
        <f t="shared" si="824"/>
        <v>0</v>
      </c>
    </row>
    <row r="2069" spans="1:58" ht="15" customHeight="1">
      <c r="A2069" s="405"/>
      <c r="B2069" s="6"/>
      <c r="C2069" s="421" t="s">
        <v>7065</v>
      </c>
      <c r="D2069" s="668" t="str">
        <f t="shared" si="825"/>
        <v/>
      </c>
      <c r="E2069" s="669"/>
      <c r="F2069" s="670"/>
      <c r="G2069" s="763" t="str">
        <f t="shared" si="826"/>
        <v/>
      </c>
      <c r="H2069" s="669"/>
      <c r="I2069" s="669"/>
      <c r="J2069" s="669"/>
      <c r="K2069" s="669"/>
      <c r="L2069" s="670"/>
      <c r="M2069" s="112"/>
      <c r="N2069" s="112"/>
      <c r="O2069" s="112"/>
      <c r="P2069" s="112"/>
      <c r="Q2069" s="112"/>
      <c r="R2069" s="112"/>
      <c r="S2069" s="112"/>
      <c r="T2069" s="112"/>
      <c r="U2069" s="112"/>
      <c r="V2069" s="112"/>
      <c r="W2069" s="112"/>
      <c r="X2069" s="112"/>
      <c r="Y2069" s="112"/>
      <c r="Z2069" s="112"/>
      <c r="AA2069" s="112"/>
      <c r="AB2069" s="112"/>
      <c r="AC2069" s="112"/>
      <c r="AD2069" s="112"/>
      <c r="AE2069" s="93"/>
      <c r="AI2069">
        <f t="shared" si="801"/>
        <v>0</v>
      </c>
      <c r="AJ2069">
        <f t="shared" si="802"/>
        <v>0</v>
      </c>
      <c r="AK2069">
        <f t="shared" si="803"/>
        <v>0</v>
      </c>
      <c r="AL2069">
        <f t="shared" si="804"/>
        <v>0</v>
      </c>
      <c r="AM2069">
        <f t="shared" si="805"/>
        <v>0</v>
      </c>
      <c r="AN2069">
        <f t="shared" si="806"/>
        <v>0</v>
      </c>
      <c r="AO2069">
        <f t="shared" si="807"/>
        <v>0</v>
      </c>
      <c r="AP2069">
        <f t="shared" si="808"/>
        <v>0</v>
      </c>
      <c r="AQ2069">
        <f t="shared" si="809"/>
        <v>0</v>
      </c>
      <c r="AR2069">
        <f t="shared" si="810"/>
        <v>0</v>
      </c>
      <c r="AS2069">
        <f t="shared" si="811"/>
        <v>0</v>
      </c>
      <c r="AT2069">
        <f t="shared" si="812"/>
        <v>0</v>
      </c>
      <c r="AU2069">
        <f t="shared" si="813"/>
        <v>0</v>
      </c>
      <c r="AV2069">
        <f t="shared" si="814"/>
        <v>0</v>
      </c>
      <c r="AW2069">
        <f t="shared" si="815"/>
        <v>0</v>
      </c>
      <c r="AX2069">
        <f t="shared" si="816"/>
        <v>0</v>
      </c>
      <c r="AY2069">
        <f t="shared" si="817"/>
        <v>0</v>
      </c>
      <c r="AZ2069">
        <f t="shared" si="818"/>
        <v>0</v>
      </c>
      <c r="BA2069">
        <f t="shared" si="819"/>
        <v>0</v>
      </c>
      <c r="BB2069">
        <f t="shared" si="820"/>
        <v>0</v>
      </c>
      <c r="BC2069">
        <f t="shared" si="821"/>
        <v>0</v>
      </c>
      <c r="BD2069">
        <f t="shared" si="822"/>
        <v>0</v>
      </c>
      <c r="BE2069">
        <f t="shared" si="823"/>
        <v>0</v>
      </c>
      <c r="BF2069">
        <f t="shared" si="824"/>
        <v>0</v>
      </c>
    </row>
    <row r="2070" spans="1:58" ht="15" customHeight="1">
      <c r="A2070" s="405"/>
      <c r="B2070" s="6"/>
      <c r="C2070" s="421" t="s">
        <v>7066</v>
      </c>
      <c r="D2070" s="668" t="str">
        <f t="shared" si="825"/>
        <v/>
      </c>
      <c r="E2070" s="669"/>
      <c r="F2070" s="670"/>
      <c r="G2070" s="763" t="str">
        <f t="shared" si="826"/>
        <v/>
      </c>
      <c r="H2070" s="669"/>
      <c r="I2070" s="669"/>
      <c r="J2070" s="669"/>
      <c r="K2070" s="669"/>
      <c r="L2070" s="670"/>
      <c r="M2070" s="112"/>
      <c r="N2070" s="112"/>
      <c r="O2070" s="112"/>
      <c r="P2070" s="112"/>
      <c r="Q2070" s="112"/>
      <c r="R2070" s="112"/>
      <c r="S2070" s="112"/>
      <c r="T2070" s="112"/>
      <c r="U2070" s="112"/>
      <c r="V2070" s="112"/>
      <c r="W2070" s="112"/>
      <c r="X2070" s="112"/>
      <c r="Y2070" s="112"/>
      <c r="Z2070" s="112"/>
      <c r="AA2070" s="112"/>
      <c r="AB2070" s="112"/>
      <c r="AC2070" s="112"/>
      <c r="AD2070" s="112"/>
      <c r="AE2070" s="93"/>
      <c r="AI2070">
        <f t="shared" si="801"/>
        <v>0</v>
      </c>
      <c r="AJ2070">
        <f t="shared" si="802"/>
        <v>0</v>
      </c>
      <c r="AK2070">
        <f t="shared" si="803"/>
        <v>0</v>
      </c>
      <c r="AL2070">
        <f t="shared" si="804"/>
        <v>0</v>
      </c>
      <c r="AM2070">
        <f t="shared" si="805"/>
        <v>0</v>
      </c>
      <c r="AN2070">
        <f t="shared" si="806"/>
        <v>0</v>
      </c>
      <c r="AO2070">
        <f t="shared" si="807"/>
        <v>0</v>
      </c>
      <c r="AP2070">
        <f t="shared" si="808"/>
        <v>0</v>
      </c>
      <c r="AQ2070">
        <f t="shared" si="809"/>
        <v>0</v>
      </c>
      <c r="AR2070">
        <f t="shared" si="810"/>
        <v>0</v>
      </c>
      <c r="AS2070">
        <f t="shared" si="811"/>
        <v>0</v>
      </c>
      <c r="AT2070">
        <f t="shared" si="812"/>
        <v>0</v>
      </c>
      <c r="AU2070">
        <f t="shared" si="813"/>
        <v>0</v>
      </c>
      <c r="AV2070">
        <f t="shared" si="814"/>
        <v>0</v>
      </c>
      <c r="AW2070">
        <f t="shared" si="815"/>
        <v>0</v>
      </c>
      <c r="AX2070">
        <f t="shared" si="816"/>
        <v>0</v>
      </c>
      <c r="AY2070">
        <f t="shared" si="817"/>
        <v>0</v>
      </c>
      <c r="AZ2070">
        <f t="shared" si="818"/>
        <v>0</v>
      </c>
      <c r="BA2070">
        <f t="shared" si="819"/>
        <v>0</v>
      </c>
      <c r="BB2070">
        <f t="shared" si="820"/>
        <v>0</v>
      </c>
      <c r="BC2070">
        <f t="shared" si="821"/>
        <v>0</v>
      </c>
      <c r="BD2070">
        <f t="shared" si="822"/>
        <v>0</v>
      </c>
      <c r="BE2070">
        <f t="shared" si="823"/>
        <v>0</v>
      </c>
      <c r="BF2070">
        <f t="shared" si="824"/>
        <v>0</v>
      </c>
    </row>
    <row r="2071" spans="1:58" ht="15" customHeight="1">
      <c r="A2071" s="405"/>
      <c r="B2071" s="6"/>
      <c r="C2071" s="421" t="s">
        <v>7067</v>
      </c>
      <c r="D2071" s="668" t="str">
        <f t="shared" si="825"/>
        <v/>
      </c>
      <c r="E2071" s="669"/>
      <c r="F2071" s="670"/>
      <c r="G2071" s="763" t="str">
        <f t="shared" si="826"/>
        <v/>
      </c>
      <c r="H2071" s="669"/>
      <c r="I2071" s="669"/>
      <c r="J2071" s="669"/>
      <c r="K2071" s="669"/>
      <c r="L2071" s="670"/>
      <c r="M2071" s="112"/>
      <c r="N2071" s="112"/>
      <c r="O2071" s="112"/>
      <c r="P2071" s="112"/>
      <c r="Q2071" s="112"/>
      <c r="R2071" s="112"/>
      <c r="S2071" s="112"/>
      <c r="T2071" s="112"/>
      <c r="U2071" s="112"/>
      <c r="V2071" s="112"/>
      <c r="W2071" s="112"/>
      <c r="X2071" s="112"/>
      <c r="Y2071" s="112"/>
      <c r="Z2071" s="112"/>
      <c r="AA2071" s="112"/>
      <c r="AB2071" s="112"/>
      <c r="AC2071" s="112"/>
      <c r="AD2071" s="112"/>
      <c r="AE2071" s="93"/>
      <c r="AI2071">
        <f t="shared" si="801"/>
        <v>0</v>
      </c>
      <c r="AJ2071">
        <f t="shared" si="802"/>
        <v>0</v>
      </c>
      <c r="AK2071">
        <f t="shared" si="803"/>
        <v>0</v>
      </c>
      <c r="AL2071">
        <f t="shared" si="804"/>
        <v>0</v>
      </c>
      <c r="AM2071">
        <f t="shared" si="805"/>
        <v>0</v>
      </c>
      <c r="AN2071">
        <f t="shared" si="806"/>
        <v>0</v>
      </c>
      <c r="AO2071">
        <f t="shared" si="807"/>
        <v>0</v>
      </c>
      <c r="AP2071">
        <f t="shared" si="808"/>
        <v>0</v>
      </c>
      <c r="AQ2071">
        <f t="shared" si="809"/>
        <v>0</v>
      </c>
      <c r="AR2071">
        <f t="shared" si="810"/>
        <v>0</v>
      </c>
      <c r="AS2071">
        <f t="shared" si="811"/>
        <v>0</v>
      </c>
      <c r="AT2071">
        <f t="shared" si="812"/>
        <v>0</v>
      </c>
      <c r="AU2071">
        <f t="shared" si="813"/>
        <v>0</v>
      </c>
      <c r="AV2071">
        <f t="shared" si="814"/>
        <v>0</v>
      </c>
      <c r="AW2071">
        <f t="shared" si="815"/>
        <v>0</v>
      </c>
      <c r="AX2071">
        <f t="shared" si="816"/>
        <v>0</v>
      </c>
      <c r="AY2071">
        <f t="shared" si="817"/>
        <v>0</v>
      </c>
      <c r="AZ2071">
        <f t="shared" si="818"/>
        <v>0</v>
      </c>
      <c r="BA2071">
        <f t="shared" si="819"/>
        <v>0</v>
      </c>
      <c r="BB2071">
        <f t="shared" si="820"/>
        <v>0</v>
      </c>
      <c r="BC2071">
        <f t="shared" si="821"/>
        <v>0</v>
      </c>
      <c r="BD2071">
        <f t="shared" si="822"/>
        <v>0</v>
      </c>
      <c r="BE2071">
        <f t="shared" si="823"/>
        <v>0</v>
      </c>
      <c r="BF2071">
        <f t="shared" si="824"/>
        <v>0</v>
      </c>
    </row>
    <row r="2072" spans="1:58" ht="15" customHeight="1">
      <c r="A2072" s="405"/>
      <c r="B2072" s="6"/>
      <c r="C2072" s="421" t="s">
        <v>7068</v>
      </c>
      <c r="D2072" s="668" t="str">
        <f t="shared" si="825"/>
        <v/>
      </c>
      <c r="E2072" s="669"/>
      <c r="F2072" s="670"/>
      <c r="G2072" s="763" t="str">
        <f t="shared" si="826"/>
        <v/>
      </c>
      <c r="H2072" s="669"/>
      <c r="I2072" s="669"/>
      <c r="J2072" s="669"/>
      <c r="K2072" s="669"/>
      <c r="L2072" s="670"/>
      <c r="M2072" s="112"/>
      <c r="N2072" s="112"/>
      <c r="O2072" s="112"/>
      <c r="P2072" s="112"/>
      <c r="Q2072" s="112"/>
      <c r="R2072" s="112"/>
      <c r="S2072" s="112"/>
      <c r="T2072" s="112"/>
      <c r="U2072" s="112"/>
      <c r="V2072" s="112"/>
      <c r="W2072" s="112"/>
      <c r="X2072" s="112"/>
      <c r="Y2072" s="112"/>
      <c r="Z2072" s="112"/>
      <c r="AA2072" s="112"/>
      <c r="AB2072" s="112"/>
      <c r="AC2072" s="112"/>
      <c r="AD2072" s="112"/>
      <c r="AE2072" s="93"/>
      <c r="AI2072">
        <f t="shared" si="801"/>
        <v>0</v>
      </c>
      <c r="AJ2072">
        <f t="shared" si="802"/>
        <v>0</v>
      </c>
      <c r="AK2072">
        <f t="shared" si="803"/>
        <v>0</v>
      </c>
      <c r="AL2072">
        <f t="shared" si="804"/>
        <v>0</v>
      </c>
      <c r="AM2072">
        <f t="shared" si="805"/>
        <v>0</v>
      </c>
      <c r="AN2072">
        <f t="shared" si="806"/>
        <v>0</v>
      </c>
      <c r="AO2072">
        <f t="shared" si="807"/>
        <v>0</v>
      </c>
      <c r="AP2072">
        <f t="shared" si="808"/>
        <v>0</v>
      </c>
      <c r="AQ2072">
        <f t="shared" si="809"/>
        <v>0</v>
      </c>
      <c r="AR2072">
        <f t="shared" si="810"/>
        <v>0</v>
      </c>
      <c r="AS2072">
        <f t="shared" si="811"/>
        <v>0</v>
      </c>
      <c r="AT2072">
        <f t="shared" si="812"/>
        <v>0</v>
      </c>
      <c r="AU2072">
        <f t="shared" si="813"/>
        <v>0</v>
      </c>
      <c r="AV2072">
        <f t="shared" si="814"/>
        <v>0</v>
      </c>
      <c r="AW2072">
        <f t="shared" si="815"/>
        <v>0</v>
      </c>
      <c r="AX2072">
        <f t="shared" si="816"/>
        <v>0</v>
      </c>
      <c r="AY2072">
        <f t="shared" si="817"/>
        <v>0</v>
      </c>
      <c r="AZ2072">
        <f t="shared" si="818"/>
        <v>0</v>
      </c>
      <c r="BA2072">
        <f t="shared" si="819"/>
        <v>0</v>
      </c>
      <c r="BB2072">
        <f t="shared" si="820"/>
        <v>0</v>
      </c>
      <c r="BC2072">
        <f t="shared" si="821"/>
        <v>0</v>
      </c>
      <c r="BD2072">
        <f t="shared" si="822"/>
        <v>0</v>
      </c>
      <c r="BE2072">
        <f t="shared" si="823"/>
        <v>0</v>
      </c>
      <c r="BF2072">
        <f t="shared" si="824"/>
        <v>0</v>
      </c>
    </row>
    <row r="2073" spans="1:58" ht="15" customHeight="1">
      <c r="A2073" s="405"/>
      <c r="B2073" s="6"/>
      <c r="C2073" s="421" t="s">
        <v>7069</v>
      </c>
      <c r="D2073" s="668" t="str">
        <f t="shared" si="825"/>
        <v/>
      </c>
      <c r="E2073" s="669"/>
      <c r="F2073" s="670"/>
      <c r="G2073" s="763" t="str">
        <f t="shared" si="826"/>
        <v/>
      </c>
      <c r="H2073" s="669"/>
      <c r="I2073" s="669"/>
      <c r="J2073" s="669"/>
      <c r="K2073" s="669"/>
      <c r="L2073" s="670"/>
      <c r="M2073" s="112"/>
      <c r="N2073" s="112"/>
      <c r="O2073" s="112"/>
      <c r="P2073" s="112"/>
      <c r="Q2073" s="112"/>
      <c r="R2073" s="112"/>
      <c r="S2073" s="112"/>
      <c r="T2073" s="112"/>
      <c r="U2073" s="112"/>
      <c r="V2073" s="112"/>
      <c r="W2073" s="112"/>
      <c r="X2073" s="112"/>
      <c r="Y2073" s="112"/>
      <c r="Z2073" s="112"/>
      <c r="AA2073" s="112"/>
      <c r="AB2073" s="112"/>
      <c r="AC2073" s="112"/>
      <c r="AD2073" s="112"/>
      <c r="AE2073" s="93"/>
      <c r="AI2073">
        <f t="shared" si="801"/>
        <v>0</v>
      </c>
      <c r="AJ2073">
        <f t="shared" si="802"/>
        <v>0</v>
      </c>
      <c r="AK2073">
        <f t="shared" si="803"/>
        <v>0</v>
      </c>
      <c r="AL2073">
        <f t="shared" si="804"/>
        <v>0</v>
      </c>
      <c r="AM2073">
        <f t="shared" si="805"/>
        <v>0</v>
      </c>
      <c r="AN2073">
        <f t="shared" si="806"/>
        <v>0</v>
      </c>
      <c r="AO2073">
        <f t="shared" si="807"/>
        <v>0</v>
      </c>
      <c r="AP2073">
        <f t="shared" si="808"/>
        <v>0</v>
      </c>
      <c r="AQ2073">
        <f t="shared" si="809"/>
        <v>0</v>
      </c>
      <c r="AR2073">
        <f t="shared" si="810"/>
        <v>0</v>
      </c>
      <c r="AS2073">
        <f t="shared" si="811"/>
        <v>0</v>
      </c>
      <c r="AT2073">
        <f t="shared" si="812"/>
        <v>0</v>
      </c>
      <c r="AU2073">
        <f t="shared" si="813"/>
        <v>0</v>
      </c>
      <c r="AV2073">
        <f t="shared" si="814"/>
        <v>0</v>
      </c>
      <c r="AW2073">
        <f t="shared" si="815"/>
        <v>0</v>
      </c>
      <c r="AX2073">
        <f t="shared" si="816"/>
        <v>0</v>
      </c>
      <c r="AY2073">
        <f t="shared" si="817"/>
        <v>0</v>
      </c>
      <c r="AZ2073">
        <f t="shared" si="818"/>
        <v>0</v>
      </c>
      <c r="BA2073">
        <f t="shared" si="819"/>
        <v>0</v>
      </c>
      <c r="BB2073">
        <f t="shared" si="820"/>
        <v>0</v>
      </c>
      <c r="BC2073">
        <f t="shared" si="821"/>
        <v>0</v>
      </c>
      <c r="BD2073">
        <f t="shared" si="822"/>
        <v>0</v>
      </c>
      <c r="BE2073">
        <f t="shared" si="823"/>
        <v>0</v>
      </c>
      <c r="BF2073">
        <f t="shared" si="824"/>
        <v>0</v>
      </c>
    </row>
    <row r="2074" spans="1:58" ht="15" customHeight="1">
      <c r="A2074" s="405"/>
      <c r="B2074" s="6"/>
      <c r="C2074" s="421" t="s">
        <v>7070</v>
      </c>
      <c r="D2074" s="668" t="str">
        <f t="shared" si="825"/>
        <v/>
      </c>
      <c r="E2074" s="669"/>
      <c r="F2074" s="670"/>
      <c r="G2074" s="763" t="str">
        <f t="shared" si="826"/>
        <v/>
      </c>
      <c r="H2074" s="669"/>
      <c r="I2074" s="669"/>
      <c r="J2074" s="669"/>
      <c r="K2074" s="669"/>
      <c r="L2074" s="670"/>
      <c r="M2074" s="112"/>
      <c r="N2074" s="112"/>
      <c r="O2074" s="112"/>
      <c r="P2074" s="112"/>
      <c r="Q2074" s="112"/>
      <c r="R2074" s="112"/>
      <c r="S2074" s="112"/>
      <c r="T2074" s="112"/>
      <c r="U2074" s="112"/>
      <c r="V2074" s="112"/>
      <c r="W2074" s="112"/>
      <c r="X2074" s="112"/>
      <c r="Y2074" s="112"/>
      <c r="Z2074" s="112"/>
      <c r="AA2074" s="112"/>
      <c r="AB2074" s="112"/>
      <c r="AC2074" s="112"/>
      <c r="AD2074" s="112"/>
      <c r="AE2074" s="93"/>
      <c r="AI2074">
        <f t="shared" si="801"/>
        <v>0</v>
      </c>
      <c r="AJ2074">
        <f t="shared" si="802"/>
        <v>0</v>
      </c>
      <c r="AK2074">
        <f t="shared" si="803"/>
        <v>0</v>
      </c>
      <c r="AL2074">
        <f t="shared" si="804"/>
        <v>0</v>
      </c>
      <c r="AM2074">
        <f t="shared" si="805"/>
        <v>0</v>
      </c>
      <c r="AN2074">
        <f t="shared" si="806"/>
        <v>0</v>
      </c>
      <c r="AO2074">
        <f t="shared" si="807"/>
        <v>0</v>
      </c>
      <c r="AP2074">
        <f t="shared" si="808"/>
        <v>0</v>
      </c>
      <c r="AQ2074">
        <f t="shared" si="809"/>
        <v>0</v>
      </c>
      <c r="AR2074">
        <f t="shared" si="810"/>
        <v>0</v>
      </c>
      <c r="AS2074">
        <f t="shared" si="811"/>
        <v>0</v>
      </c>
      <c r="AT2074">
        <f t="shared" si="812"/>
        <v>0</v>
      </c>
      <c r="AU2074">
        <f t="shared" si="813"/>
        <v>0</v>
      </c>
      <c r="AV2074">
        <f t="shared" si="814"/>
        <v>0</v>
      </c>
      <c r="AW2074">
        <f t="shared" si="815"/>
        <v>0</v>
      </c>
      <c r="AX2074">
        <f t="shared" si="816"/>
        <v>0</v>
      </c>
      <c r="AY2074">
        <f t="shared" si="817"/>
        <v>0</v>
      </c>
      <c r="AZ2074">
        <f t="shared" si="818"/>
        <v>0</v>
      </c>
      <c r="BA2074">
        <f t="shared" si="819"/>
        <v>0</v>
      </c>
      <c r="BB2074">
        <f t="shared" si="820"/>
        <v>0</v>
      </c>
      <c r="BC2074">
        <f t="shared" si="821"/>
        <v>0</v>
      </c>
      <c r="BD2074">
        <f t="shared" si="822"/>
        <v>0</v>
      </c>
      <c r="BE2074">
        <f t="shared" si="823"/>
        <v>0</v>
      </c>
      <c r="BF2074">
        <f t="shared" si="824"/>
        <v>0</v>
      </c>
    </row>
    <row r="2075" spans="1:58" ht="15" customHeight="1">
      <c r="A2075" s="405"/>
      <c r="B2075" s="6"/>
      <c r="C2075" s="421" t="s">
        <v>7071</v>
      </c>
      <c r="D2075" s="668" t="str">
        <f t="shared" si="825"/>
        <v/>
      </c>
      <c r="E2075" s="669"/>
      <c r="F2075" s="670"/>
      <c r="G2075" s="763" t="str">
        <f t="shared" si="826"/>
        <v/>
      </c>
      <c r="H2075" s="669"/>
      <c r="I2075" s="669"/>
      <c r="J2075" s="669"/>
      <c r="K2075" s="669"/>
      <c r="L2075" s="670"/>
      <c r="M2075" s="112"/>
      <c r="N2075" s="112"/>
      <c r="O2075" s="112"/>
      <c r="P2075" s="112"/>
      <c r="Q2075" s="112"/>
      <c r="R2075" s="112"/>
      <c r="S2075" s="112"/>
      <c r="T2075" s="112"/>
      <c r="U2075" s="112"/>
      <c r="V2075" s="112"/>
      <c r="W2075" s="112"/>
      <c r="X2075" s="112"/>
      <c r="Y2075" s="112"/>
      <c r="Z2075" s="112"/>
      <c r="AA2075" s="112"/>
      <c r="AB2075" s="112"/>
      <c r="AC2075" s="112"/>
      <c r="AD2075" s="112"/>
      <c r="AE2075" s="93"/>
      <c r="AI2075">
        <f t="shared" si="801"/>
        <v>0</v>
      </c>
      <c r="AJ2075">
        <f t="shared" si="802"/>
        <v>0</v>
      </c>
      <c r="AK2075">
        <f t="shared" si="803"/>
        <v>0</v>
      </c>
      <c r="AL2075">
        <f t="shared" si="804"/>
        <v>0</v>
      </c>
      <c r="AM2075">
        <f t="shared" si="805"/>
        <v>0</v>
      </c>
      <c r="AN2075">
        <f t="shared" si="806"/>
        <v>0</v>
      </c>
      <c r="AO2075">
        <f t="shared" si="807"/>
        <v>0</v>
      </c>
      <c r="AP2075">
        <f t="shared" si="808"/>
        <v>0</v>
      </c>
      <c r="AQ2075">
        <f t="shared" si="809"/>
        <v>0</v>
      </c>
      <c r="AR2075">
        <f t="shared" si="810"/>
        <v>0</v>
      </c>
      <c r="AS2075">
        <f t="shared" si="811"/>
        <v>0</v>
      </c>
      <c r="AT2075">
        <f t="shared" si="812"/>
        <v>0</v>
      </c>
      <c r="AU2075">
        <f t="shared" si="813"/>
        <v>0</v>
      </c>
      <c r="AV2075">
        <f t="shared" si="814"/>
        <v>0</v>
      </c>
      <c r="AW2075">
        <f t="shared" si="815"/>
        <v>0</v>
      </c>
      <c r="AX2075">
        <f t="shared" si="816"/>
        <v>0</v>
      </c>
      <c r="AY2075">
        <f t="shared" si="817"/>
        <v>0</v>
      </c>
      <c r="AZ2075">
        <f t="shared" si="818"/>
        <v>0</v>
      </c>
      <c r="BA2075">
        <f t="shared" si="819"/>
        <v>0</v>
      </c>
      <c r="BB2075">
        <f t="shared" si="820"/>
        <v>0</v>
      </c>
      <c r="BC2075">
        <f t="shared" si="821"/>
        <v>0</v>
      </c>
      <c r="BD2075">
        <f t="shared" si="822"/>
        <v>0</v>
      </c>
      <c r="BE2075">
        <f t="shared" si="823"/>
        <v>0</v>
      </c>
      <c r="BF2075">
        <f t="shared" si="824"/>
        <v>0</v>
      </c>
    </row>
    <row r="2076" spans="1:58" ht="15" customHeight="1">
      <c r="A2076" s="405"/>
      <c r="B2076" s="6"/>
      <c r="C2076" s="421" t="s">
        <v>7072</v>
      </c>
      <c r="D2076" s="668" t="str">
        <f t="shared" si="825"/>
        <v/>
      </c>
      <c r="E2076" s="669"/>
      <c r="F2076" s="670"/>
      <c r="G2076" s="763" t="str">
        <f t="shared" si="826"/>
        <v/>
      </c>
      <c r="H2076" s="669"/>
      <c r="I2076" s="669"/>
      <c r="J2076" s="669"/>
      <c r="K2076" s="669"/>
      <c r="L2076" s="670"/>
      <c r="M2076" s="112"/>
      <c r="N2076" s="112"/>
      <c r="O2076" s="112"/>
      <c r="P2076" s="112"/>
      <c r="Q2076" s="112"/>
      <c r="R2076" s="112"/>
      <c r="S2076" s="112"/>
      <c r="T2076" s="112"/>
      <c r="U2076" s="112"/>
      <c r="V2076" s="112"/>
      <c r="W2076" s="112"/>
      <c r="X2076" s="112"/>
      <c r="Y2076" s="112"/>
      <c r="Z2076" s="112"/>
      <c r="AA2076" s="112"/>
      <c r="AB2076" s="112"/>
      <c r="AC2076" s="112"/>
      <c r="AD2076" s="112"/>
      <c r="AE2076" s="93"/>
      <c r="AI2076">
        <f t="shared" si="801"/>
        <v>0</v>
      </c>
      <c r="AJ2076">
        <f t="shared" si="802"/>
        <v>0</v>
      </c>
      <c r="AK2076">
        <f t="shared" si="803"/>
        <v>0</v>
      </c>
      <c r="AL2076">
        <f t="shared" si="804"/>
        <v>0</v>
      </c>
      <c r="AM2076">
        <f t="shared" si="805"/>
        <v>0</v>
      </c>
      <c r="AN2076">
        <f t="shared" si="806"/>
        <v>0</v>
      </c>
      <c r="AO2076">
        <f t="shared" si="807"/>
        <v>0</v>
      </c>
      <c r="AP2076">
        <f t="shared" si="808"/>
        <v>0</v>
      </c>
      <c r="AQ2076">
        <f t="shared" si="809"/>
        <v>0</v>
      </c>
      <c r="AR2076">
        <f t="shared" si="810"/>
        <v>0</v>
      </c>
      <c r="AS2076">
        <f t="shared" si="811"/>
        <v>0</v>
      </c>
      <c r="AT2076">
        <f t="shared" si="812"/>
        <v>0</v>
      </c>
      <c r="AU2076">
        <f t="shared" si="813"/>
        <v>0</v>
      </c>
      <c r="AV2076">
        <f t="shared" si="814"/>
        <v>0</v>
      </c>
      <c r="AW2076">
        <f t="shared" si="815"/>
        <v>0</v>
      </c>
      <c r="AX2076">
        <f t="shared" si="816"/>
        <v>0</v>
      </c>
      <c r="AY2076">
        <f t="shared" si="817"/>
        <v>0</v>
      </c>
      <c r="AZ2076">
        <f t="shared" si="818"/>
        <v>0</v>
      </c>
      <c r="BA2076">
        <f t="shared" si="819"/>
        <v>0</v>
      </c>
      <c r="BB2076">
        <f t="shared" si="820"/>
        <v>0</v>
      </c>
      <c r="BC2076">
        <f t="shared" si="821"/>
        <v>0</v>
      </c>
      <c r="BD2076">
        <f t="shared" si="822"/>
        <v>0</v>
      </c>
      <c r="BE2076">
        <f t="shared" si="823"/>
        <v>0</v>
      </c>
      <c r="BF2076">
        <f t="shared" si="824"/>
        <v>0</v>
      </c>
    </row>
    <row r="2077" spans="1:58" ht="15" customHeight="1">
      <c r="A2077" s="405"/>
      <c r="B2077" s="6"/>
      <c r="C2077" s="421" t="s">
        <v>7073</v>
      </c>
      <c r="D2077" s="668" t="str">
        <f t="shared" si="825"/>
        <v/>
      </c>
      <c r="E2077" s="669"/>
      <c r="F2077" s="670"/>
      <c r="G2077" s="763" t="str">
        <f t="shared" si="826"/>
        <v/>
      </c>
      <c r="H2077" s="669"/>
      <c r="I2077" s="669"/>
      <c r="J2077" s="669"/>
      <c r="K2077" s="669"/>
      <c r="L2077" s="670"/>
      <c r="M2077" s="112"/>
      <c r="N2077" s="112"/>
      <c r="O2077" s="112"/>
      <c r="P2077" s="112"/>
      <c r="Q2077" s="112"/>
      <c r="R2077" s="112"/>
      <c r="S2077" s="112"/>
      <c r="T2077" s="112"/>
      <c r="U2077" s="112"/>
      <c r="V2077" s="112"/>
      <c r="W2077" s="112"/>
      <c r="X2077" s="112"/>
      <c r="Y2077" s="112"/>
      <c r="Z2077" s="112"/>
      <c r="AA2077" s="112"/>
      <c r="AB2077" s="112"/>
      <c r="AC2077" s="112"/>
      <c r="AD2077" s="112"/>
      <c r="AE2077" s="93"/>
      <c r="AI2077">
        <f t="shared" si="801"/>
        <v>0</v>
      </c>
      <c r="AJ2077">
        <f t="shared" si="802"/>
        <v>0</v>
      </c>
      <c r="AK2077">
        <f t="shared" si="803"/>
        <v>0</v>
      </c>
      <c r="AL2077">
        <f t="shared" si="804"/>
        <v>0</v>
      </c>
      <c r="AM2077">
        <f t="shared" si="805"/>
        <v>0</v>
      </c>
      <c r="AN2077">
        <f t="shared" si="806"/>
        <v>0</v>
      </c>
      <c r="AO2077">
        <f t="shared" si="807"/>
        <v>0</v>
      </c>
      <c r="AP2077">
        <f t="shared" si="808"/>
        <v>0</v>
      </c>
      <c r="AQ2077">
        <f t="shared" si="809"/>
        <v>0</v>
      </c>
      <c r="AR2077">
        <f t="shared" si="810"/>
        <v>0</v>
      </c>
      <c r="AS2077">
        <f t="shared" si="811"/>
        <v>0</v>
      </c>
      <c r="AT2077">
        <f t="shared" si="812"/>
        <v>0</v>
      </c>
      <c r="AU2077">
        <f t="shared" si="813"/>
        <v>0</v>
      </c>
      <c r="AV2077">
        <f t="shared" si="814"/>
        <v>0</v>
      </c>
      <c r="AW2077">
        <f t="shared" si="815"/>
        <v>0</v>
      </c>
      <c r="AX2077">
        <f t="shared" si="816"/>
        <v>0</v>
      </c>
      <c r="AY2077">
        <f t="shared" si="817"/>
        <v>0</v>
      </c>
      <c r="AZ2077">
        <f t="shared" si="818"/>
        <v>0</v>
      </c>
      <c r="BA2077">
        <f t="shared" si="819"/>
        <v>0</v>
      </c>
      <c r="BB2077">
        <f t="shared" si="820"/>
        <v>0</v>
      </c>
      <c r="BC2077">
        <f t="shared" si="821"/>
        <v>0</v>
      </c>
      <c r="BD2077">
        <f t="shared" si="822"/>
        <v>0</v>
      </c>
      <c r="BE2077">
        <f t="shared" si="823"/>
        <v>0</v>
      </c>
      <c r="BF2077">
        <f t="shared" si="824"/>
        <v>0</v>
      </c>
    </row>
    <row r="2078" spans="1:58" ht="15" customHeight="1">
      <c r="A2078" s="405"/>
      <c r="B2078" s="6"/>
      <c r="C2078" s="421" t="s">
        <v>7074</v>
      </c>
      <c r="D2078" s="668" t="str">
        <f t="shared" si="825"/>
        <v/>
      </c>
      <c r="E2078" s="669"/>
      <c r="F2078" s="670"/>
      <c r="G2078" s="763" t="str">
        <f t="shared" si="826"/>
        <v/>
      </c>
      <c r="H2078" s="669"/>
      <c r="I2078" s="669"/>
      <c r="J2078" s="669"/>
      <c r="K2078" s="669"/>
      <c r="L2078" s="670"/>
      <c r="M2078" s="112"/>
      <c r="N2078" s="112"/>
      <c r="O2078" s="112"/>
      <c r="P2078" s="112"/>
      <c r="Q2078" s="112"/>
      <c r="R2078" s="112"/>
      <c r="S2078" s="112"/>
      <c r="T2078" s="112"/>
      <c r="U2078" s="112"/>
      <c r="V2078" s="112"/>
      <c r="W2078" s="112"/>
      <c r="X2078" s="112"/>
      <c r="Y2078" s="112"/>
      <c r="Z2078" s="112"/>
      <c r="AA2078" s="112"/>
      <c r="AB2078" s="112"/>
      <c r="AC2078" s="112"/>
      <c r="AD2078" s="112"/>
      <c r="AE2078" s="93"/>
      <c r="AI2078">
        <f t="shared" si="801"/>
        <v>0</v>
      </c>
      <c r="AJ2078">
        <f t="shared" si="802"/>
        <v>0</v>
      </c>
      <c r="AK2078">
        <f t="shared" si="803"/>
        <v>0</v>
      </c>
      <c r="AL2078">
        <f t="shared" si="804"/>
        <v>0</v>
      </c>
      <c r="AM2078">
        <f t="shared" si="805"/>
        <v>0</v>
      </c>
      <c r="AN2078">
        <f t="shared" si="806"/>
        <v>0</v>
      </c>
      <c r="AO2078">
        <f t="shared" si="807"/>
        <v>0</v>
      </c>
      <c r="AP2078">
        <f t="shared" si="808"/>
        <v>0</v>
      </c>
      <c r="AQ2078">
        <f t="shared" si="809"/>
        <v>0</v>
      </c>
      <c r="AR2078">
        <f t="shared" si="810"/>
        <v>0</v>
      </c>
      <c r="AS2078">
        <f t="shared" si="811"/>
        <v>0</v>
      </c>
      <c r="AT2078">
        <f t="shared" si="812"/>
        <v>0</v>
      </c>
      <c r="AU2078">
        <f t="shared" si="813"/>
        <v>0</v>
      </c>
      <c r="AV2078">
        <f t="shared" si="814"/>
        <v>0</v>
      </c>
      <c r="AW2078">
        <f t="shared" si="815"/>
        <v>0</v>
      </c>
      <c r="AX2078">
        <f t="shared" si="816"/>
        <v>0</v>
      </c>
      <c r="AY2078">
        <f t="shared" si="817"/>
        <v>0</v>
      </c>
      <c r="AZ2078">
        <f t="shared" si="818"/>
        <v>0</v>
      </c>
      <c r="BA2078">
        <f t="shared" si="819"/>
        <v>0</v>
      </c>
      <c r="BB2078">
        <f t="shared" si="820"/>
        <v>0</v>
      </c>
      <c r="BC2078">
        <f t="shared" si="821"/>
        <v>0</v>
      </c>
      <c r="BD2078">
        <f t="shared" si="822"/>
        <v>0</v>
      </c>
      <c r="BE2078">
        <f t="shared" si="823"/>
        <v>0</v>
      </c>
      <c r="BF2078">
        <f t="shared" si="824"/>
        <v>0</v>
      </c>
    </row>
    <row r="2079" spans="1:58" ht="15" customHeight="1">
      <c r="A2079" s="405"/>
      <c r="B2079" s="6"/>
      <c r="C2079" s="421" t="s">
        <v>7075</v>
      </c>
      <c r="D2079" s="668" t="str">
        <f t="shared" si="825"/>
        <v/>
      </c>
      <c r="E2079" s="669"/>
      <c r="F2079" s="670"/>
      <c r="G2079" s="763" t="str">
        <f t="shared" si="826"/>
        <v/>
      </c>
      <c r="H2079" s="669"/>
      <c r="I2079" s="669"/>
      <c r="J2079" s="669"/>
      <c r="K2079" s="669"/>
      <c r="L2079" s="670"/>
      <c r="M2079" s="112"/>
      <c r="N2079" s="112"/>
      <c r="O2079" s="112"/>
      <c r="P2079" s="112"/>
      <c r="Q2079" s="112"/>
      <c r="R2079" s="112"/>
      <c r="S2079" s="112"/>
      <c r="T2079" s="112"/>
      <c r="U2079" s="112"/>
      <c r="V2079" s="112"/>
      <c r="W2079" s="112"/>
      <c r="X2079" s="112"/>
      <c r="Y2079" s="112"/>
      <c r="Z2079" s="112"/>
      <c r="AA2079" s="112"/>
      <c r="AB2079" s="112"/>
      <c r="AC2079" s="112"/>
      <c r="AD2079" s="112"/>
      <c r="AE2079" s="93"/>
      <c r="AI2079">
        <f t="shared" si="801"/>
        <v>0</v>
      </c>
      <c r="AJ2079">
        <f t="shared" si="802"/>
        <v>0</v>
      </c>
      <c r="AK2079">
        <f t="shared" si="803"/>
        <v>0</v>
      </c>
      <c r="AL2079">
        <f t="shared" si="804"/>
        <v>0</v>
      </c>
      <c r="AM2079">
        <f t="shared" si="805"/>
        <v>0</v>
      </c>
      <c r="AN2079">
        <f t="shared" si="806"/>
        <v>0</v>
      </c>
      <c r="AO2079">
        <f t="shared" si="807"/>
        <v>0</v>
      </c>
      <c r="AP2079">
        <f t="shared" si="808"/>
        <v>0</v>
      </c>
      <c r="AQ2079">
        <f t="shared" si="809"/>
        <v>0</v>
      </c>
      <c r="AR2079">
        <f t="shared" si="810"/>
        <v>0</v>
      </c>
      <c r="AS2079">
        <f t="shared" si="811"/>
        <v>0</v>
      </c>
      <c r="AT2079">
        <f t="shared" si="812"/>
        <v>0</v>
      </c>
      <c r="AU2079">
        <f t="shared" si="813"/>
        <v>0</v>
      </c>
      <c r="AV2079">
        <f t="shared" si="814"/>
        <v>0</v>
      </c>
      <c r="AW2079">
        <f t="shared" si="815"/>
        <v>0</v>
      </c>
      <c r="AX2079">
        <f t="shared" si="816"/>
        <v>0</v>
      </c>
      <c r="AY2079">
        <f t="shared" si="817"/>
        <v>0</v>
      </c>
      <c r="AZ2079">
        <f t="shared" si="818"/>
        <v>0</v>
      </c>
      <c r="BA2079">
        <f t="shared" si="819"/>
        <v>0</v>
      </c>
      <c r="BB2079">
        <f t="shared" si="820"/>
        <v>0</v>
      </c>
      <c r="BC2079">
        <f t="shared" si="821"/>
        <v>0</v>
      </c>
      <c r="BD2079">
        <f t="shared" si="822"/>
        <v>0</v>
      </c>
      <c r="BE2079">
        <f t="shared" si="823"/>
        <v>0</v>
      </c>
      <c r="BF2079">
        <f t="shared" si="824"/>
        <v>0</v>
      </c>
    </row>
    <row r="2080" spans="1:58" ht="15" customHeight="1">
      <c r="A2080" s="405"/>
      <c r="B2080" s="6"/>
      <c r="C2080" s="421" t="s">
        <v>7076</v>
      </c>
      <c r="D2080" s="668" t="str">
        <f t="shared" si="825"/>
        <v/>
      </c>
      <c r="E2080" s="669"/>
      <c r="F2080" s="670"/>
      <c r="G2080" s="763" t="str">
        <f t="shared" si="826"/>
        <v/>
      </c>
      <c r="H2080" s="669"/>
      <c r="I2080" s="669"/>
      <c r="J2080" s="669"/>
      <c r="K2080" s="669"/>
      <c r="L2080" s="670"/>
      <c r="M2080" s="112"/>
      <c r="N2080" s="112"/>
      <c r="O2080" s="112"/>
      <c r="P2080" s="112"/>
      <c r="Q2080" s="112"/>
      <c r="R2080" s="112"/>
      <c r="S2080" s="112"/>
      <c r="T2080" s="112"/>
      <c r="U2080" s="112"/>
      <c r="V2080" s="112"/>
      <c r="W2080" s="112"/>
      <c r="X2080" s="112"/>
      <c r="Y2080" s="112"/>
      <c r="Z2080" s="112"/>
      <c r="AA2080" s="112"/>
      <c r="AB2080" s="112"/>
      <c r="AC2080" s="112"/>
      <c r="AD2080" s="112"/>
      <c r="AE2080" s="93"/>
      <c r="AI2080">
        <f t="shared" si="801"/>
        <v>0</v>
      </c>
      <c r="AJ2080">
        <f t="shared" si="802"/>
        <v>0</v>
      </c>
      <c r="AK2080">
        <f t="shared" si="803"/>
        <v>0</v>
      </c>
      <c r="AL2080">
        <f t="shared" si="804"/>
        <v>0</v>
      </c>
      <c r="AM2080">
        <f t="shared" si="805"/>
        <v>0</v>
      </c>
      <c r="AN2080">
        <f t="shared" si="806"/>
        <v>0</v>
      </c>
      <c r="AO2080">
        <f t="shared" si="807"/>
        <v>0</v>
      </c>
      <c r="AP2080">
        <f t="shared" si="808"/>
        <v>0</v>
      </c>
      <c r="AQ2080">
        <f t="shared" si="809"/>
        <v>0</v>
      </c>
      <c r="AR2080">
        <f t="shared" si="810"/>
        <v>0</v>
      </c>
      <c r="AS2080">
        <f t="shared" si="811"/>
        <v>0</v>
      </c>
      <c r="AT2080">
        <f t="shared" si="812"/>
        <v>0</v>
      </c>
      <c r="AU2080">
        <f t="shared" si="813"/>
        <v>0</v>
      </c>
      <c r="AV2080">
        <f t="shared" si="814"/>
        <v>0</v>
      </c>
      <c r="AW2080">
        <f t="shared" si="815"/>
        <v>0</v>
      </c>
      <c r="AX2080">
        <f t="shared" si="816"/>
        <v>0</v>
      </c>
      <c r="AY2080">
        <f t="shared" si="817"/>
        <v>0</v>
      </c>
      <c r="AZ2080">
        <f t="shared" si="818"/>
        <v>0</v>
      </c>
      <c r="BA2080">
        <f t="shared" si="819"/>
        <v>0</v>
      </c>
      <c r="BB2080">
        <f t="shared" si="820"/>
        <v>0</v>
      </c>
      <c r="BC2080">
        <f t="shared" si="821"/>
        <v>0</v>
      </c>
      <c r="BD2080">
        <f t="shared" si="822"/>
        <v>0</v>
      </c>
      <c r="BE2080">
        <f t="shared" si="823"/>
        <v>0</v>
      </c>
      <c r="BF2080">
        <f t="shared" si="824"/>
        <v>0</v>
      </c>
    </row>
    <row r="2081" spans="1:58" ht="15" customHeight="1">
      <c r="A2081" s="405"/>
      <c r="B2081" s="6"/>
      <c r="C2081" s="421" t="s">
        <v>7077</v>
      </c>
      <c r="D2081" s="668" t="str">
        <f t="shared" si="825"/>
        <v/>
      </c>
      <c r="E2081" s="669"/>
      <c r="F2081" s="670"/>
      <c r="G2081" s="763" t="str">
        <f t="shared" si="826"/>
        <v/>
      </c>
      <c r="H2081" s="669"/>
      <c r="I2081" s="669"/>
      <c r="J2081" s="669"/>
      <c r="K2081" s="669"/>
      <c r="L2081" s="670"/>
      <c r="M2081" s="112"/>
      <c r="N2081" s="112"/>
      <c r="O2081" s="112"/>
      <c r="P2081" s="112"/>
      <c r="Q2081" s="112"/>
      <c r="R2081" s="112"/>
      <c r="S2081" s="112"/>
      <c r="T2081" s="112"/>
      <c r="U2081" s="112"/>
      <c r="V2081" s="112"/>
      <c r="W2081" s="112"/>
      <c r="X2081" s="112"/>
      <c r="Y2081" s="112"/>
      <c r="Z2081" s="112"/>
      <c r="AA2081" s="112"/>
      <c r="AB2081" s="112"/>
      <c r="AC2081" s="112"/>
      <c r="AD2081" s="112"/>
      <c r="AE2081" s="93"/>
      <c r="AI2081">
        <f t="shared" si="801"/>
        <v>0</v>
      </c>
      <c r="AJ2081">
        <f t="shared" si="802"/>
        <v>0</v>
      </c>
      <c r="AK2081">
        <f t="shared" si="803"/>
        <v>0</v>
      </c>
      <c r="AL2081">
        <f t="shared" si="804"/>
        <v>0</v>
      </c>
      <c r="AM2081">
        <f t="shared" si="805"/>
        <v>0</v>
      </c>
      <c r="AN2081">
        <f t="shared" si="806"/>
        <v>0</v>
      </c>
      <c r="AO2081">
        <f t="shared" si="807"/>
        <v>0</v>
      </c>
      <c r="AP2081">
        <f t="shared" si="808"/>
        <v>0</v>
      </c>
      <c r="AQ2081">
        <f t="shared" si="809"/>
        <v>0</v>
      </c>
      <c r="AR2081">
        <f t="shared" si="810"/>
        <v>0</v>
      </c>
      <c r="AS2081">
        <f t="shared" si="811"/>
        <v>0</v>
      </c>
      <c r="AT2081">
        <f t="shared" si="812"/>
        <v>0</v>
      </c>
      <c r="AU2081">
        <f t="shared" si="813"/>
        <v>0</v>
      </c>
      <c r="AV2081">
        <f t="shared" si="814"/>
        <v>0</v>
      </c>
      <c r="AW2081">
        <f t="shared" si="815"/>
        <v>0</v>
      </c>
      <c r="AX2081">
        <f t="shared" si="816"/>
        <v>0</v>
      </c>
      <c r="AY2081">
        <f t="shared" si="817"/>
        <v>0</v>
      </c>
      <c r="AZ2081">
        <f t="shared" si="818"/>
        <v>0</v>
      </c>
      <c r="BA2081">
        <f t="shared" si="819"/>
        <v>0</v>
      </c>
      <c r="BB2081">
        <f t="shared" si="820"/>
        <v>0</v>
      </c>
      <c r="BC2081">
        <f t="shared" si="821"/>
        <v>0</v>
      </c>
      <c r="BD2081">
        <f t="shared" si="822"/>
        <v>0</v>
      </c>
      <c r="BE2081">
        <f t="shared" si="823"/>
        <v>0</v>
      </c>
      <c r="BF2081">
        <f t="shared" si="824"/>
        <v>0</v>
      </c>
    </row>
    <row r="2082" spans="1:58" ht="15" customHeight="1">
      <c r="A2082" s="405"/>
      <c r="B2082" s="6"/>
      <c r="C2082" s="421" t="s">
        <v>7078</v>
      </c>
      <c r="D2082" s="668" t="str">
        <f t="shared" si="825"/>
        <v/>
      </c>
      <c r="E2082" s="669"/>
      <c r="F2082" s="670"/>
      <c r="G2082" s="763" t="str">
        <f t="shared" si="826"/>
        <v/>
      </c>
      <c r="H2082" s="669"/>
      <c r="I2082" s="669"/>
      <c r="J2082" s="669"/>
      <c r="K2082" s="669"/>
      <c r="L2082" s="670"/>
      <c r="M2082" s="112"/>
      <c r="N2082" s="112"/>
      <c r="O2082" s="112"/>
      <c r="P2082" s="112"/>
      <c r="Q2082" s="112"/>
      <c r="R2082" s="112"/>
      <c r="S2082" s="112"/>
      <c r="T2082" s="112"/>
      <c r="U2082" s="112"/>
      <c r="V2082" s="112"/>
      <c r="W2082" s="112"/>
      <c r="X2082" s="112"/>
      <c r="Y2082" s="112"/>
      <c r="Z2082" s="112"/>
      <c r="AA2082" s="112"/>
      <c r="AB2082" s="112"/>
      <c r="AC2082" s="112"/>
      <c r="AD2082" s="112"/>
      <c r="AE2082" s="93"/>
      <c r="AI2082">
        <f t="shared" si="801"/>
        <v>0</v>
      </c>
      <c r="AJ2082">
        <f t="shared" si="802"/>
        <v>0</v>
      </c>
      <c r="AK2082">
        <f t="shared" si="803"/>
        <v>0</v>
      </c>
      <c r="AL2082">
        <f t="shared" si="804"/>
        <v>0</v>
      </c>
      <c r="AM2082">
        <f t="shared" si="805"/>
        <v>0</v>
      </c>
      <c r="AN2082">
        <f t="shared" si="806"/>
        <v>0</v>
      </c>
      <c r="AO2082">
        <f t="shared" si="807"/>
        <v>0</v>
      </c>
      <c r="AP2082">
        <f t="shared" si="808"/>
        <v>0</v>
      </c>
      <c r="AQ2082">
        <f t="shared" si="809"/>
        <v>0</v>
      </c>
      <c r="AR2082">
        <f t="shared" si="810"/>
        <v>0</v>
      </c>
      <c r="AS2082">
        <f t="shared" si="811"/>
        <v>0</v>
      </c>
      <c r="AT2082">
        <f t="shared" si="812"/>
        <v>0</v>
      </c>
      <c r="AU2082">
        <f t="shared" si="813"/>
        <v>0</v>
      </c>
      <c r="AV2082">
        <f t="shared" si="814"/>
        <v>0</v>
      </c>
      <c r="AW2082">
        <f t="shared" si="815"/>
        <v>0</v>
      </c>
      <c r="AX2082">
        <f t="shared" si="816"/>
        <v>0</v>
      </c>
      <c r="AY2082">
        <f t="shared" si="817"/>
        <v>0</v>
      </c>
      <c r="AZ2082">
        <f t="shared" si="818"/>
        <v>0</v>
      </c>
      <c r="BA2082">
        <f t="shared" si="819"/>
        <v>0</v>
      </c>
      <c r="BB2082">
        <f t="shared" si="820"/>
        <v>0</v>
      </c>
      <c r="BC2082">
        <f t="shared" si="821"/>
        <v>0</v>
      </c>
      <c r="BD2082">
        <f t="shared" si="822"/>
        <v>0</v>
      </c>
      <c r="BE2082">
        <f t="shared" si="823"/>
        <v>0</v>
      </c>
      <c r="BF2082">
        <f t="shared" si="824"/>
        <v>0</v>
      </c>
    </row>
    <row r="2083" spans="1:58" ht="15" customHeight="1">
      <c r="A2083" s="405"/>
      <c r="B2083" s="6"/>
      <c r="C2083" s="421" t="s">
        <v>7079</v>
      </c>
      <c r="D2083" s="668" t="str">
        <f t="shared" si="825"/>
        <v/>
      </c>
      <c r="E2083" s="669"/>
      <c r="F2083" s="670"/>
      <c r="G2083" s="763" t="str">
        <f t="shared" si="826"/>
        <v/>
      </c>
      <c r="H2083" s="669"/>
      <c r="I2083" s="669"/>
      <c r="J2083" s="669"/>
      <c r="K2083" s="669"/>
      <c r="L2083" s="670"/>
      <c r="M2083" s="112"/>
      <c r="N2083" s="112"/>
      <c r="O2083" s="112"/>
      <c r="P2083" s="112"/>
      <c r="Q2083" s="112"/>
      <c r="R2083" s="112"/>
      <c r="S2083" s="112"/>
      <c r="T2083" s="112"/>
      <c r="U2083" s="112"/>
      <c r="V2083" s="112"/>
      <c r="W2083" s="112"/>
      <c r="X2083" s="112"/>
      <c r="Y2083" s="112"/>
      <c r="Z2083" s="112"/>
      <c r="AA2083" s="112"/>
      <c r="AB2083" s="112"/>
      <c r="AC2083" s="112"/>
      <c r="AD2083" s="112"/>
      <c r="AE2083" s="93"/>
      <c r="AI2083">
        <f t="shared" si="801"/>
        <v>0</v>
      </c>
      <c r="AJ2083">
        <f t="shared" si="802"/>
        <v>0</v>
      </c>
      <c r="AK2083">
        <f t="shared" si="803"/>
        <v>0</v>
      </c>
      <c r="AL2083">
        <f t="shared" si="804"/>
        <v>0</v>
      </c>
      <c r="AM2083">
        <f t="shared" si="805"/>
        <v>0</v>
      </c>
      <c r="AN2083">
        <f t="shared" si="806"/>
        <v>0</v>
      </c>
      <c r="AO2083">
        <f t="shared" si="807"/>
        <v>0</v>
      </c>
      <c r="AP2083">
        <f t="shared" si="808"/>
        <v>0</v>
      </c>
      <c r="AQ2083">
        <f t="shared" si="809"/>
        <v>0</v>
      </c>
      <c r="AR2083">
        <f t="shared" si="810"/>
        <v>0</v>
      </c>
      <c r="AS2083">
        <f t="shared" si="811"/>
        <v>0</v>
      </c>
      <c r="AT2083">
        <f t="shared" si="812"/>
        <v>0</v>
      </c>
      <c r="AU2083">
        <f t="shared" si="813"/>
        <v>0</v>
      </c>
      <c r="AV2083">
        <f t="shared" si="814"/>
        <v>0</v>
      </c>
      <c r="AW2083">
        <f t="shared" si="815"/>
        <v>0</v>
      </c>
      <c r="AX2083">
        <f t="shared" si="816"/>
        <v>0</v>
      </c>
      <c r="AY2083">
        <f t="shared" si="817"/>
        <v>0</v>
      </c>
      <c r="AZ2083">
        <f t="shared" si="818"/>
        <v>0</v>
      </c>
      <c r="BA2083">
        <f t="shared" si="819"/>
        <v>0</v>
      </c>
      <c r="BB2083">
        <f t="shared" si="820"/>
        <v>0</v>
      </c>
      <c r="BC2083">
        <f t="shared" si="821"/>
        <v>0</v>
      </c>
      <c r="BD2083">
        <f t="shared" si="822"/>
        <v>0</v>
      </c>
      <c r="BE2083">
        <f t="shared" si="823"/>
        <v>0</v>
      </c>
      <c r="BF2083">
        <f t="shared" si="824"/>
        <v>0</v>
      </c>
    </row>
    <row r="2084" spans="1:58" ht="15" customHeight="1">
      <c r="A2084" s="405"/>
      <c r="B2084" s="6"/>
      <c r="C2084" s="421" t="s">
        <v>7080</v>
      </c>
      <c r="D2084" s="668" t="str">
        <f t="shared" si="825"/>
        <v/>
      </c>
      <c r="E2084" s="669"/>
      <c r="F2084" s="670"/>
      <c r="G2084" s="763" t="str">
        <f t="shared" si="826"/>
        <v/>
      </c>
      <c r="H2084" s="669"/>
      <c r="I2084" s="669"/>
      <c r="J2084" s="669"/>
      <c r="K2084" s="669"/>
      <c r="L2084" s="670"/>
      <c r="M2084" s="112"/>
      <c r="N2084" s="112"/>
      <c r="O2084" s="112"/>
      <c r="P2084" s="112"/>
      <c r="Q2084" s="112"/>
      <c r="R2084" s="112"/>
      <c r="S2084" s="112"/>
      <c r="T2084" s="112"/>
      <c r="U2084" s="112"/>
      <c r="V2084" s="112"/>
      <c r="W2084" s="112"/>
      <c r="X2084" s="112"/>
      <c r="Y2084" s="112"/>
      <c r="Z2084" s="112"/>
      <c r="AA2084" s="112"/>
      <c r="AB2084" s="112"/>
      <c r="AC2084" s="112"/>
      <c r="AD2084" s="112"/>
      <c r="AE2084" s="93"/>
      <c r="AI2084">
        <f t="shared" si="801"/>
        <v>0</v>
      </c>
      <c r="AJ2084">
        <f t="shared" si="802"/>
        <v>0</v>
      </c>
      <c r="AK2084">
        <f t="shared" si="803"/>
        <v>0</v>
      </c>
      <c r="AL2084">
        <f t="shared" si="804"/>
        <v>0</v>
      </c>
      <c r="AM2084">
        <f t="shared" si="805"/>
        <v>0</v>
      </c>
      <c r="AN2084">
        <f t="shared" si="806"/>
        <v>0</v>
      </c>
      <c r="AO2084">
        <f t="shared" si="807"/>
        <v>0</v>
      </c>
      <c r="AP2084">
        <f t="shared" si="808"/>
        <v>0</v>
      </c>
      <c r="AQ2084">
        <f t="shared" si="809"/>
        <v>0</v>
      </c>
      <c r="AR2084">
        <f t="shared" si="810"/>
        <v>0</v>
      </c>
      <c r="AS2084">
        <f t="shared" si="811"/>
        <v>0</v>
      </c>
      <c r="AT2084">
        <f t="shared" si="812"/>
        <v>0</v>
      </c>
      <c r="AU2084">
        <f t="shared" si="813"/>
        <v>0</v>
      </c>
      <c r="AV2084">
        <f t="shared" si="814"/>
        <v>0</v>
      </c>
      <c r="AW2084">
        <f t="shared" si="815"/>
        <v>0</v>
      </c>
      <c r="AX2084">
        <f t="shared" si="816"/>
        <v>0</v>
      </c>
      <c r="AY2084">
        <f t="shared" si="817"/>
        <v>0</v>
      </c>
      <c r="AZ2084">
        <f t="shared" si="818"/>
        <v>0</v>
      </c>
      <c r="BA2084">
        <f t="shared" si="819"/>
        <v>0</v>
      </c>
      <c r="BB2084">
        <f t="shared" si="820"/>
        <v>0</v>
      </c>
      <c r="BC2084">
        <f t="shared" si="821"/>
        <v>0</v>
      </c>
      <c r="BD2084">
        <f t="shared" si="822"/>
        <v>0</v>
      </c>
      <c r="BE2084">
        <f t="shared" si="823"/>
        <v>0</v>
      </c>
      <c r="BF2084">
        <f t="shared" si="824"/>
        <v>0</v>
      </c>
    </row>
    <row r="2085" spans="1:58" ht="15" customHeight="1">
      <c r="A2085" s="405"/>
      <c r="B2085" s="6"/>
      <c r="C2085" s="421" t="s">
        <v>7081</v>
      </c>
      <c r="D2085" s="668" t="str">
        <f t="shared" si="825"/>
        <v/>
      </c>
      <c r="E2085" s="669"/>
      <c r="F2085" s="670"/>
      <c r="G2085" s="763" t="str">
        <f t="shared" si="826"/>
        <v/>
      </c>
      <c r="H2085" s="669"/>
      <c r="I2085" s="669"/>
      <c r="J2085" s="669"/>
      <c r="K2085" s="669"/>
      <c r="L2085" s="670"/>
      <c r="M2085" s="112"/>
      <c r="N2085" s="112"/>
      <c r="O2085" s="112"/>
      <c r="P2085" s="112"/>
      <c r="Q2085" s="112"/>
      <c r="R2085" s="112"/>
      <c r="S2085" s="112"/>
      <c r="T2085" s="112"/>
      <c r="U2085" s="112"/>
      <c r="V2085" s="112"/>
      <c r="W2085" s="112"/>
      <c r="X2085" s="112"/>
      <c r="Y2085" s="112"/>
      <c r="Z2085" s="112"/>
      <c r="AA2085" s="112"/>
      <c r="AB2085" s="112"/>
      <c r="AC2085" s="112"/>
      <c r="AD2085" s="112"/>
      <c r="AE2085" s="93"/>
      <c r="AI2085">
        <f t="shared" si="801"/>
        <v>0</v>
      </c>
      <c r="AJ2085">
        <f t="shared" si="802"/>
        <v>0</v>
      </c>
      <c r="AK2085">
        <f t="shared" si="803"/>
        <v>0</v>
      </c>
      <c r="AL2085">
        <f t="shared" si="804"/>
        <v>0</v>
      </c>
      <c r="AM2085">
        <f t="shared" si="805"/>
        <v>0</v>
      </c>
      <c r="AN2085">
        <f t="shared" si="806"/>
        <v>0</v>
      </c>
      <c r="AO2085">
        <f t="shared" si="807"/>
        <v>0</v>
      </c>
      <c r="AP2085">
        <f t="shared" si="808"/>
        <v>0</v>
      </c>
      <c r="AQ2085">
        <f t="shared" si="809"/>
        <v>0</v>
      </c>
      <c r="AR2085">
        <f t="shared" si="810"/>
        <v>0</v>
      </c>
      <c r="AS2085">
        <f t="shared" si="811"/>
        <v>0</v>
      </c>
      <c r="AT2085">
        <f t="shared" si="812"/>
        <v>0</v>
      </c>
      <c r="AU2085">
        <f t="shared" si="813"/>
        <v>0</v>
      </c>
      <c r="AV2085">
        <f t="shared" si="814"/>
        <v>0</v>
      </c>
      <c r="AW2085">
        <f t="shared" si="815"/>
        <v>0</v>
      </c>
      <c r="AX2085">
        <f t="shared" si="816"/>
        <v>0</v>
      </c>
      <c r="AY2085">
        <f t="shared" si="817"/>
        <v>0</v>
      </c>
      <c r="AZ2085">
        <f t="shared" si="818"/>
        <v>0</v>
      </c>
      <c r="BA2085">
        <f t="shared" si="819"/>
        <v>0</v>
      </c>
      <c r="BB2085">
        <f t="shared" si="820"/>
        <v>0</v>
      </c>
      <c r="BC2085">
        <f t="shared" si="821"/>
        <v>0</v>
      </c>
      <c r="BD2085">
        <f t="shared" si="822"/>
        <v>0</v>
      </c>
      <c r="BE2085">
        <f t="shared" si="823"/>
        <v>0</v>
      </c>
      <c r="BF2085">
        <f t="shared" si="824"/>
        <v>0</v>
      </c>
    </row>
    <row r="2086" spans="1:58" ht="15" customHeight="1">
      <c r="A2086" s="405"/>
      <c r="B2086" s="6"/>
      <c r="C2086" s="421" t="s">
        <v>7082</v>
      </c>
      <c r="D2086" s="668" t="str">
        <f t="shared" si="825"/>
        <v/>
      </c>
      <c r="E2086" s="669"/>
      <c r="F2086" s="670"/>
      <c r="G2086" s="763" t="str">
        <f t="shared" si="826"/>
        <v/>
      </c>
      <c r="H2086" s="669"/>
      <c r="I2086" s="669"/>
      <c r="J2086" s="669"/>
      <c r="K2086" s="669"/>
      <c r="L2086" s="670"/>
      <c r="M2086" s="112"/>
      <c r="N2086" s="112"/>
      <c r="O2086" s="112"/>
      <c r="P2086" s="112"/>
      <c r="Q2086" s="112"/>
      <c r="R2086" s="112"/>
      <c r="S2086" s="112"/>
      <c r="T2086" s="112"/>
      <c r="U2086" s="112"/>
      <c r="V2086" s="112"/>
      <c r="W2086" s="112"/>
      <c r="X2086" s="112"/>
      <c r="Y2086" s="112"/>
      <c r="Z2086" s="112"/>
      <c r="AA2086" s="112"/>
      <c r="AB2086" s="112"/>
      <c r="AC2086" s="112"/>
      <c r="AD2086" s="112"/>
      <c r="AE2086" s="93"/>
      <c r="AI2086">
        <f t="shared" si="801"/>
        <v>0</v>
      </c>
      <c r="AJ2086">
        <f t="shared" si="802"/>
        <v>0</v>
      </c>
      <c r="AK2086">
        <f t="shared" si="803"/>
        <v>0</v>
      </c>
      <c r="AL2086">
        <f t="shared" si="804"/>
        <v>0</v>
      </c>
      <c r="AM2086">
        <f t="shared" si="805"/>
        <v>0</v>
      </c>
      <c r="AN2086">
        <f t="shared" si="806"/>
        <v>0</v>
      </c>
      <c r="AO2086">
        <f t="shared" si="807"/>
        <v>0</v>
      </c>
      <c r="AP2086">
        <f t="shared" si="808"/>
        <v>0</v>
      </c>
      <c r="AQ2086">
        <f t="shared" si="809"/>
        <v>0</v>
      </c>
      <c r="AR2086">
        <f t="shared" si="810"/>
        <v>0</v>
      </c>
      <c r="AS2086">
        <f t="shared" si="811"/>
        <v>0</v>
      </c>
      <c r="AT2086">
        <f t="shared" si="812"/>
        <v>0</v>
      </c>
      <c r="AU2086">
        <f t="shared" si="813"/>
        <v>0</v>
      </c>
      <c r="AV2086">
        <f t="shared" si="814"/>
        <v>0</v>
      </c>
      <c r="AW2086">
        <f t="shared" si="815"/>
        <v>0</v>
      </c>
      <c r="AX2086">
        <f t="shared" si="816"/>
        <v>0</v>
      </c>
      <c r="AY2086">
        <f t="shared" si="817"/>
        <v>0</v>
      </c>
      <c r="AZ2086">
        <f t="shared" si="818"/>
        <v>0</v>
      </c>
      <c r="BA2086">
        <f t="shared" si="819"/>
        <v>0</v>
      </c>
      <c r="BB2086">
        <f t="shared" si="820"/>
        <v>0</v>
      </c>
      <c r="BC2086">
        <f t="shared" si="821"/>
        <v>0</v>
      </c>
      <c r="BD2086">
        <f t="shared" si="822"/>
        <v>0</v>
      </c>
      <c r="BE2086">
        <f t="shared" si="823"/>
        <v>0</v>
      </c>
      <c r="BF2086">
        <f t="shared" si="824"/>
        <v>0</v>
      </c>
    </row>
    <row r="2087" spans="1:58" ht="15" customHeight="1">
      <c r="A2087" s="405"/>
      <c r="B2087" s="6"/>
      <c r="C2087" s="421" t="s">
        <v>7083</v>
      </c>
      <c r="D2087" s="668" t="str">
        <f t="shared" si="825"/>
        <v/>
      </c>
      <c r="E2087" s="669"/>
      <c r="F2087" s="670"/>
      <c r="G2087" s="763" t="str">
        <f t="shared" si="826"/>
        <v/>
      </c>
      <c r="H2087" s="669"/>
      <c r="I2087" s="669"/>
      <c r="J2087" s="669"/>
      <c r="K2087" s="669"/>
      <c r="L2087" s="670"/>
      <c r="M2087" s="112"/>
      <c r="N2087" s="112"/>
      <c r="O2087" s="112"/>
      <c r="P2087" s="112"/>
      <c r="Q2087" s="112"/>
      <c r="R2087" s="112"/>
      <c r="S2087" s="112"/>
      <c r="T2087" s="112"/>
      <c r="U2087" s="112"/>
      <c r="V2087" s="112"/>
      <c r="W2087" s="112"/>
      <c r="X2087" s="112"/>
      <c r="Y2087" s="112"/>
      <c r="Z2087" s="112"/>
      <c r="AA2087" s="112"/>
      <c r="AB2087" s="112"/>
      <c r="AC2087" s="112"/>
      <c r="AD2087" s="112"/>
      <c r="AE2087" s="93"/>
      <c r="AI2087">
        <f t="shared" si="801"/>
        <v>0</v>
      </c>
      <c r="AJ2087">
        <f t="shared" si="802"/>
        <v>0</v>
      </c>
      <c r="AK2087">
        <f t="shared" si="803"/>
        <v>0</v>
      </c>
      <c r="AL2087">
        <f t="shared" si="804"/>
        <v>0</v>
      </c>
      <c r="AM2087">
        <f t="shared" si="805"/>
        <v>0</v>
      </c>
      <c r="AN2087">
        <f t="shared" si="806"/>
        <v>0</v>
      </c>
      <c r="AO2087">
        <f t="shared" si="807"/>
        <v>0</v>
      </c>
      <c r="AP2087">
        <f t="shared" si="808"/>
        <v>0</v>
      </c>
      <c r="AQ2087">
        <f t="shared" si="809"/>
        <v>0</v>
      </c>
      <c r="AR2087">
        <f t="shared" si="810"/>
        <v>0</v>
      </c>
      <c r="AS2087">
        <f t="shared" si="811"/>
        <v>0</v>
      </c>
      <c r="AT2087">
        <f t="shared" si="812"/>
        <v>0</v>
      </c>
      <c r="AU2087">
        <f t="shared" si="813"/>
        <v>0</v>
      </c>
      <c r="AV2087">
        <f t="shared" si="814"/>
        <v>0</v>
      </c>
      <c r="AW2087">
        <f t="shared" si="815"/>
        <v>0</v>
      </c>
      <c r="AX2087">
        <f t="shared" si="816"/>
        <v>0</v>
      </c>
      <c r="AY2087">
        <f t="shared" si="817"/>
        <v>0</v>
      </c>
      <c r="AZ2087">
        <f t="shared" si="818"/>
        <v>0</v>
      </c>
      <c r="BA2087">
        <f t="shared" si="819"/>
        <v>0</v>
      </c>
      <c r="BB2087">
        <f t="shared" si="820"/>
        <v>0</v>
      </c>
      <c r="BC2087">
        <f t="shared" si="821"/>
        <v>0</v>
      </c>
      <c r="BD2087">
        <f t="shared" si="822"/>
        <v>0</v>
      </c>
      <c r="BE2087">
        <f t="shared" si="823"/>
        <v>0</v>
      </c>
      <c r="BF2087">
        <f t="shared" si="824"/>
        <v>0</v>
      </c>
    </row>
    <row r="2088" spans="1:58" ht="15" customHeight="1">
      <c r="A2088" s="405"/>
      <c r="B2088" s="6"/>
      <c r="C2088" s="421" t="s">
        <v>7084</v>
      </c>
      <c r="D2088" s="668" t="str">
        <f t="shared" si="825"/>
        <v/>
      </c>
      <c r="E2088" s="669"/>
      <c r="F2088" s="670"/>
      <c r="G2088" s="763" t="str">
        <f t="shared" si="826"/>
        <v/>
      </c>
      <c r="H2088" s="669"/>
      <c r="I2088" s="669"/>
      <c r="J2088" s="669"/>
      <c r="K2088" s="669"/>
      <c r="L2088" s="670"/>
      <c r="M2088" s="112"/>
      <c r="N2088" s="112"/>
      <c r="O2088" s="112"/>
      <c r="P2088" s="112"/>
      <c r="Q2088" s="112"/>
      <c r="R2088" s="112"/>
      <c r="S2088" s="112"/>
      <c r="T2088" s="112"/>
      <c r="U2088" s="112"/>
      <c r="V2088" s="112"/>
      <c r="W2088" s="112"/>
      <c r="X2088" s="112"/>
      <c r="Y2088" s="112"/>
      <c r="Z2088" s="112"/>
      <c r="AA2088" s="112"/>
      <c r="AB2088" s="112"/>
      <c r="AC2088" s="112"/>
      <c r="AD2088" s="112"/>
      <c r="AE2088" s="93"/>
      <c r="AI2088">
        <f t="shared" si="801"/>
        <v>0</v>
      </c>
      <c r="AJ2088">
        <f t="shared" si="802"/>
        <v>0</v>
      </c>
      <c r="AK2088">
        <f t="shared" si="803"/>
        <v>0</v>
      </c>
      <c r="AL2088">
        <f t="shared" si="804"/>
        <v>0</v>
      </c>
      <c r="AM2088">
        <f t="shared" si="805"/>
        <v>0</v>
      </c>
      <c r="AN2088">
        <f t="shared" si="806"/>
        <v>0</v>
      </c>
      <c r="AO2088">
        <f t="shared" si="807"/>
        <v>0</v>
      </c>
      <c r="AP2088">
        <f t="shared" si="808"/>
        <v>0</v>
      </c>
      <c r="AQ2088">
        <f t="shared" si="809"/>
        <v>0</v>
      </c>
      <c r="AR2088">
        <f t="shared" si="810"/>
        <v>0</v>
      </c>
      <c r="AS2088">
        <f t="shared" si="811"/>
        <v>0</v>
      </c>
      <c r="AT2088">
        <f t="shared" si="812"/>
        <v>0</v>
      </c>
      <c r="AU2088">
        <f t="shared" si="813"/>
        <v>0</v>
      </c>
      <c r="AV2088">
        <f t="shared" si="814"/>
        <v>0</v>
      </c>
      <c r="AW2088">
        <f t="shared" si="815"/>
        <v>0</v>
      </c>
      <c r="AX2088">
        <f t="shared" si="816"/>
        <v>0</v>
      </c>
      <c r="AY2088">
        <f t="shared" si="817"/>
        <v>0</v>
      </c>
      <c r="AZ2088">
        <f t="shared" si="818"/>
        <v>0</v>
      </c>
      <c r="BA2088">
        <f t="shared" si="819"/>
        <v>0</v>
      </c>
      <c r="BB2088">
        <f t="shared" si="820"/>
        <v>0</v>
      </c>
      <c r="BC2088">
        <f t="shared" si="821"/>
        <v>0</v>
      </c>
      <c r="BD2088">
        <f t="shared" si="822"/>
        <v>0</v>
      </c>
      <c r="BE2088">
        <f t="shared" si="823"/>
        <v>0</v>
      </c>
      <c r="BF2088">
        <f t="shared" si="824"/>
        <v>0</v>
      </c>
    </row>
    <row r="2089" spans="1:58" ht="15" customHeight="1">
      <c r="A2089" s="405"/>
      <c r="B2089" s="6"/>
      <c r="C2089" s="421" t="s">
        <v>7085</v>
      </c>
      <c r="D2089" s="668" t="str">
        <f t="shared" si="825"/>
        <v/>
      </c>
      <c r="E2089" s="669"/>
      <c r="F2089" s="670"/>
      <c r="G2089" s="763" t="str">
        <f t="shared" si="826"/>
        <v/>
      </c>
      <c r="H2089" s="669"/>
      <c r="I2089" s="669"/>
      <c r="J2089" s="669"/>
      <c r="K2089" s="669"/>
      <c r="L2089" s="670"/>
      <c r="M2089" s="112"/>
      <c r="N2089" s="112"/>
      <c r="O2089" s="112"/>
      <c r="P2089" s="112"/>
      <c r="Q2089" s="112"/>
      <c r="R2089" s="112"/>
      <c r="S2089" s="112"/>
      <c r="T2089" s="112"/>
      <c r="U2089" s="112"/>
      <c r="V2089" s="112"/>
      <c r="W2089" s="112"/>
      <c r="X2089" s="112"/>
      <c r="Y2089" s="112"/>
      <c r="Z2089" s="112"/>
      <c r="AA2089" s="112"/>
      <c r="AB2089" s="112"/>
      <c r="AC2089" s="112"/>
      <c r="AD2089" s="112"/>
      <c r="AE2089" s="93"/>
      <c r="AI2089">
        <f t="shared" si="801"/>
        <v>0</v>
      </c>
      <c r="AJ2089">
        <f t="shared" si="802"/>
        <v>0</v>
      </c>
      <c r="AK2089">
        <f t="shared" si="803"/>
        <v>0</v>
      </c>
      <c r="AL2089">
        <f t="shared" si="804"/>
        <v>0</v>
      </c>
      <c r="AM2089">
        <f t="shared" si="805"/>
        <v>0</v>
      </c>
      <c r="AN2089">
        <f t="shared" si="806"/>
        <v>0</v>
      </c>
      <c r="AO2089">
        <f t="shared" si="807"/>
        <v>0</v>
      </c>
      <c r="AP2089">
        <f t="shared" si="808"/>
        <v>0</v>
      </c>
      <c r="AQ2089">
        <f t="shared" si="809"/>
        <v>0</v>
      </c>
      <c r="AR2089">
        <f t="shared" si="810"/>
        <v>0</v>
      </c>
      <c r="AS2089">
        <f t="shared" si="811"/>
        <v>0</v>
      </c>
      <c r="AT2089">
        <f t="shared" si="812"/>
        <v>0</v>
      </c>
      <c r="AU2089">
        <f t="shared" si="813"/>
        <v>0</v>
      </c>
      <c r="AV2089">
        <f t="shared" si="814"/>
        <v>0</v>
      </c>
      <c r="AW2089">
        <f t="shared" si="815"/>
        <v>0</v>
      </c>
      <c r="AX2089">
        <f t="shared" si="816"/>
        <v>0</v>
      </c>
      <c r="AY2089">
        <f t="shared" si="817"/>
        <v>0</v>
      </c>
      <c r="AZ2089">
        <f t="shared" si="818"/>
        <v>0</v>
      </c>
      <c r="BA2089">
        <f t="shared" si="819"/>
        <v>0</v>
      </c>
      <c r="BB2089">
        <f t="shared" si="820"/>
        <v>0</v>
      </c>
      <c r="BC2089">
        <f t="shared" si="821"/>
        <v>0</v>
      </c>
      <c r="BD2089">
        <f t="shared" si="822"/>
        <v>0</v>
      </c>
      <c r="BE2089">
        <f t="shared" si="823"/>
        <v>0</v>
      </c>
      <c r="BF2089">
        <f t="shared" si="824"/>
        <v>0</v>
      </c>
    </row>
    <row r="2090" spans="1:58" ht="15" customHeight="1">
      <c r="A2090" s="405"/>
      <c r="B2090" s="6"/>
      <c r="C2090" s="421" t="s">
        <v>7086</v>
      </c>
      <c r="D2090" s="668" t="str">
        <f t="shared" si="825"/>
        <v/>
      </c>
      <c r="E2090" s="669"/>
      <c r="F2090" s="670"/>
      <c r="G2090" s="763" t="str">
        <f t="shared" si="826"/>
        <v/>
      </c>
      <c r="H2090" s="669"/>
      <c r="I2090" s="669"/>
      <c r="J2090" s="669"/>
      <c r="K2090" s="669"/>
      <c r="L2090" s="670"/>
      <c r="M2090" s="112"/>
      <c r="N2090" s="112"/>
      <c r="O2090" s="112"/>
      <c r="P2090" s="112"/>
      <c r="Q2090" s="112"/>
      <c r="R2090" s="112"/>
      <c r="S2090" s="112"/>
      <c r="T2090" s="112"/>
      <c r="U2090" s="112"/>
      <c r="V2090" s="112"/>
      <c r="W2090" s="112"/>
      <c r="X2090" s="112"/>
      <c r="Y2090" s="112"/>
      <c r="Z2090" s="112"/>
      <c r="AA2090" s="112"/>
      <c r="AB2090" s="112"/>
      <c r="AC2090" s="112"/>
      <c r="AD2090" s="112"/>
      <c r="AE2090" s="93"/>
      <c r="AI2090">
        <f t="shared" si="801"/>
        <v>0</v>
      </c>
      <c r="AJ2090">
        <f t="shared" si="802"/>
        <v>0</v>
      </c>
      <c r="AK2090">
        <f t="shared" si="803"/>
        <v>0</v>
      </c>
      <c r="AL2090">
        <f t="shared" si="804"/>
        <v>0</v>
      </c>
      <c r="AM2090">
        <f t="shared" si="805"/>
        <v>0</v>
      </c>
      <c r="AN2090">
        <f t="shared" si="806"/>
        <v>0</v>
      </c>
      <c r="AO2090">
        <f t="shared" si="807"/>
        <v>0</v>
      </c>
      <c r="AP2090">
        <f t="shared" si="808"/>
        <v>0</v>
      </c>
      <c r="AQ2090">
        <f t="shared" si="809"/>
        <v>0</v>
      </c>
      <c r="AR2090">
        <f t="shared" si="810"/>
        <v>0</v>
      </c>
      <c r="AS2090">
        <f t="shared" si="811"/>
        <v>0</v>
      </c>
      <c r="AT2090">
        <f t="shared" si="812"/>
        <v>0</v>
      </c>
      <c r="AU2090">
        <f t="shared" si="813"/>
        <v>0</v>
      </c>
      <c r="AV2090">
        <f t="shared" si="814"/>
        <v>0</v>
      </c>
      <c r="AW2090">
        <f t="shared" si="815"/>
        <v>0</v>
      </c>
      <c r="AX2090">
        <f t="shared" si="816"/>
        <v>0</v>
      </c>
      <c r="AY2090">
        <f t="shared" si="817"/>
        <v>0</v>
      </c>
      <c r="AZ2090">
        <f t="shared" si="818"/>
        <v>0</v>
      </c>
      <c r="BA2090">
        <f t="shared" si="819"/>
        <v>0</v>
      </c>
      <c r="BB2090">
        <f t="shared" si="820"/>
        <v>0</v>
      </c>
      <c r="BC2090">
        <f t="shared" si="821"/>
        <v>0</v>
      </c>
      <c r="BD2090">
        <f t="shared" si="822"/>
        <v>0</v>
      </c>
      <c r="BE2090">
        <f t="shared" si="823"/>
        <v>0</v>
      </c>
      <c r="BF2090">
        <f t="shared" si="824"/>
        <v>0</v>
      </c>
    </row>
    <row r="2091" spans="1:58" ht="15" customHeight="1">
      <c r="A2091" s="405"/>
      <c r="B2091" s="6"/>
      <c r="C2091" s="421" t="s">
        <v>7087</v>
      </c>
      <c r="D2091" s="668" t="str">
        <f t="shared" si="825"/>
        <v/>
      </c>
      <c r="E2091" s="669"/>
      <c r="F2091" s="670"/>
      <c r="G2091" s="763" t="str">
        <f t="shared" si="826"/>
        <v/>
      </c>
      <c r="H2091" s="669"/>
      <c r="I2091" s="669"/>
      <c r="J2091" s="669"/>
      <c r="K2091" s="669"/>
      <c r="L2091" s="670"/>
      <c r="M2091" s="112"/>
      <c r="N2091" s="112"/>
      <c r="O2091" s="112"/>
      <c r="P2091" s="112"/>
      <c r="Q2091" s="112"/>
      <c r="R2091" s="112"/>
      <c r="S2091" s="112"/>
      <c r="T2091" s="112"/>
      <c r="U2091" s="112"/>
      <c r="V2091" s="112"/>
      <c r="W2091" s="112"/>
      <c r="X2091" s="112"/>
      <c r="Y2091" s="112"/>
      <c r="Z2091" s="112"/>
      <c r="AA2091" s="112"/>
      <c r="AB2091" s="112"/>
      <c r="AC2091" s="112"/>
      <c r="AD2091" s="112"/>
      <c r="AE2091" s="93"/>
      <c r="AI2091">
        <f t="shared" si="801"/>
        <v>0</v>
      </c>
      <c r="AJ2091">
        <f t="shared" si="802"/>
        <v>0</v>
      </c>
      <c r="AK2091">
        <f t="shared" si="803"/>
        <v>0</v>
      </c>
      <c r="AL2091">
        <f t="shared" si="804"/>
        <v>0</v>
      </c>
      <c r="AM2091">
        <f t="shared" si="805"/>
        <v>0</v>
      </c>
      <c r="AN2091">
        <f t="shared" si="806"/>
        <v>0</v>
      </c>
      <c r="AO2091">
        <f t="shared" si="807"/>
        <v>0</v>
      </c>
      <c r="AP2091">
        <f t="shared" si="808"/>
        <v>0</v>
      </c>
      <c r="AQ2091">
        <f t="shared" si="809"/>
        <v>0</v>
      </c>
      <c r="AR2091">
        <f t="shared" si="810"/>
        <v>0</v>
      </c>
      <c r="AS2091">
        <f t="shared" si="811"/>
        <v>0</v>
      </c>
      <c r="AT2091">
        <f t="shared" si="812"/>
        <v>0</v>
      </c>
      <c r="AU2091">
        <f t="shared" si="813"/>
        <v>0</v>
      </c>
      <c r="AV2091">
        <f t="shared" si="814"/>
        <v>0</v>
      </c>
      <c r="AW2091">
        <f t="shared" si="815"/>
        <v>0</v>
      </c>
      <c r="AX2091">
        <f t="shared" si="816"/>
        <v>0</v>
      </c>
      <c r="AY2091">
        <f t="shared" si="817"/>
        <v>0</v>
      </c>
      <c r="AZ2091">
        <f t="shared" si="818"/>
        <v>0</v>
      </c>
      <c r="BA2091">
        <f t="shared" si="819"/>
        <v>0</v>
      </c>
      <c r="BB2091">
        <f t="shared" si="820"/>
        <v>0</v>
      </c>
      <c r="BC2091">
        <f t="shared" si="821"/>
        <v>0</v>
      </c>
      <c r="BD2091">
        <f t="shared" si="822"/>
        <v>0</v>
      </c>
      <c r="BE2091">
        <f t="shared" si="823"/>
        <v>0</v>
      </c>
      <c r="BF2091">
        <f t="shared" si="824"/>
        <v>0</v>
      </c>
    </row>
    <row r="2092" spans="1:58" ht="15" customHeight="1">
      <c r="A2092" s="405"/>
      <c r="B2092" s="6"/>
      <c r="C2092" s="421" t="s">
        <v>7088</v>
      </c>
      <c r="D2092" s="668" t="str">
        <f t="shared" si="825"/>
        <v/>
      </c>
      <c r="E2092" s="669"/>
      <c r="F2092" s="670"/>
      <c r="G2092" s="763" t="str">
        <f t="shared" si="826"/>
        <v/>
      </c>
      <c r="H2092" s="669"/>
      <c r="I2092" s="669"/>
      <c r="J2092" s="669"/>
      <c r="K2092" s="669"/>
      <c r="L2092" s="670"/>
      <c r="M2092" s="112"/>
      <c r="N2092" s="112"/>
      <c r="O2092" s="112"/>
      <c r="P2092" s="112"/>
      <c r="Q2092" s="112"/>
      <c r="R2092" s="112"/>
      <c r="S2092" s="112"/>
      <c r="T2092" s="112"/>
      <c r="U2092" s="112"/>
      <c r="V2092" s="112"/>
      <c r="W2092" s="112"/>
      <c r="X2092" s="112"/>
      <c r="Y2092" s="112"/>
      <c r="Z2092" s="112"/>
      <c r="AA2092" s="112"/>
      <c r="AB2092" s="112"/>
      <c r="AC2092" s="112"/>
      <c r="AD2092" s="112"/>
      <c r="AE2092" s="93"/>
      <c r="AI2092">
        <f t="shared" si="801"/>
        <v>0</v>
      </c>
      <c r="AJ2092">
        <f t="shared" si="802"/>
        <v>0</v>
      </c>
      <c r="AK2092">
        <f t="shared" si="803"/>
        <v>0</v>
      </c>
      <c r="AL2092">
        <f t="shared" si="804"/>
        <v>0</v>
      </c>
      <c r="AM2092">
        <f t="shared" si="805"/>
        <v>0</v>
      </c>
      <c r="AN2092">
        <f t="shared" si="806"/>
        <v>0</v>
      </c>
      <c r="AO2092">
        <f t="shared" si="807"/>
        <v>0</v>
      </c>
      <c r="AP2092">
        <f t="shared" si="808"/>
        <v>0</v>
      </c>
      <c r="AQ2092">
        <f t="shared" si="809"/>
        <v>0</v>
      </c>
      <c r="AR2092">
        <f t="shared" si="810"/>
        <v>0</v>
      </c>
      <c r="AS2092">
        <f t="shared" si="811"/>
        <v>0</v>
      </c>
      <c r="AT2092">
        <f t="shared" si="812"/>
        <v>0</v>
      </c>
      <c r="AU2092">
        <f t="shared" si="813"/>
        <v>0</v>
      </c>
      <c r="AV2092">
        <f t="shared" si="814"/>
        <v>0</v>
      </c>
      <c r="AW2092">
        <f t="shared" si="815"/>
        <v>0</v>
      </c>
      <c r="AX2092">
        <f t="shared" si="816"/>
        <v>0</v>
      </c>
      <c r="AY2092">
        <f t="shared" si="817"/>
        <v>0</v>
      </c>
      <c r="AZ2092">
        <f t="shared" si="818"/>
        <v>0</v>
      </c>
      <c r="BA2092">
        <f t="shared" si="819"/>
        <v>0</v>
      </c>
      <c r="BB2092">
        <f t="shared" si="820"/>
        <v>0</v>
      </c>
      <c r="BC2092">
        <f t="shared" si="821"/>
        <v>0</v>
      </c>
      <c r="BD2092">
        <f t="shared" si="822"/>
        <v>0</v>
      </c>
      <c r="BE2092">
        <f t="shared" si="823"/>
        <v>0</v>
      </c>
      <c r="BF2092">
        <f t="shared" si="824"/>
        <v>0</v>
      </c>
    </row>
    <row r="2093" spans="1:58" ht="15" customHeight="1">
      <c r="A2093" s="405"/>
      <c r="B2093" s="6"/>
      <c r="C2093" s="421" t="s">
        <v>7089</v>
      </c>
      <c r="D2093" s="668" t="str">
        <f t="shared" si="825"/>
        <v/>
      </c>
      <c r="E2093" s="669"/>
      <c r="F2093" s="670"/>
      <c r="G2093" s="763" t="str">
        <f t="shared" si="826"/>
        <v/>
      </c>
      <c r="H2093" s="669"/>
      <c r="I2093" s="669"/>
      <c r="J2093" s="669"/>
      <c r="K2093" s="669"/>
      <c r="L2093" s="670"/>
      <c r="M2093" s="112"/>
      <c r="N2093" s="112"/>
      <c r="O2093" s="112"/>
      <c r="P2093" s="112"/>
      <c r="Q2093" s="112"/>
      <c r="R2093" s="112"/>
      <c r="S2093" s="112"/>
      <c r="T2093" s="112"/>
      <c r="U2093" s="112"/>
      <c r="V2093" s="112"/>
      <c r="W2093" s="112"/>
      <c r="X2093" s="112"/>
      <c r="Y2093" s="112"/>
      <c r="Z2093" s="112"/>
      <c r="AA2093" s="112"/>
      <c r="AB2093" s="112"/>
      <c r="AC2093" s="112"/>
      <c r="AD2093" s="112"/>
      <c r="AE2093" s="93"/>
      <c r="AI2093">
        <f t="shared" si="801"/>
        <v>0</v>
      </c>
      <c r="AJ2093">
        <f t="shared" si="802"/>
        <v>0</v>
      </c>
      <c r="AK2093">
        <f t="shared" si="803"/>
        <v>0</v>
      </c>
      <c r="AL2093">
        <f t="shared" si="804"/>
        <v>0</v>
      </c>
      <c r="AM2093">
        <f t="shared" si="805"/>
        <v>0</v>
      </c>
      <c r="AN2093">
        <f t="shared" si="806"/>
        <v>0</v>
      </c>
      <c r="AO2093">
        <f t="shared" si="807"/>
        <v>0</v>
      </c>
      <c r="AP2093">
        <f t="shared" si="808"/>
        <v>0</v>
      </c>
      <c r="AQ2093">
        <f t="shared" si="809"/>
        <v>0</v>
      </c>
      <c r="AR2093">
        <f t="shared" si="810"/>
        <v>0</v>
      </c>
      <c r="AS2093">
        <f t="shared" si="811"/>
        <v>0</v>
      </c>
      <c r="AT2093">
        <f t="shared" si="812"/>
        <v>0</v>
      </c>
      <c r="AU2093">
        <f t="shared" si="813"/>
        <v>0</v>
      </c>
      <c r="AV2093">
        <f t="shared" si="814"/>
        <v>0</v>
      </c>
      <c r="AW2093">
        <f t="shared" si="815"/>
        <v>0</v>
      </c>
      <c r="AX2093">
        <f t="shared" si="816"/>
        <v>0</v>
      </c>
      <c r="AY2093">
        <f t="shared" si="817"/>
        <v>0</v>
      </c>
      <c r="AZ2093">
        <f t="shared" si="818"/>
        <v>0</v>
      </c>
      <c r="BA2093">
        <f t="shared" si="819"/>
        <v>0</v>
      </c>
      <c r="BB2093">
        <f t="shared" si="820"/>
        <v>0</v>
      </c>
      <c r="BC2093">
        <f t="shared" si="821"/>
        <v>0</v>
      </c>
      <c r="BD2093">
        <f t="shared" si="822"/>
        <v>0</v>
      </c>
      <c r="BE2093">
        <f t="shared" si="823"/>
        <v>0</v>
      </c>
      <c r="BF2093">
        <f t="shared" si="824"/>
        <v>0</v>
      </c>
    </row>
    <row r="2094" spans="1:58" ht="15" customHeight="1">
      <c r="A2094" s="405"/>
      <c r="B2094" s="6"/>
      <c r="C2094" s="421" t="s">
        <v>7090</v>
      </c>
      <c r="D2094" s="668" t="str">
        <f t="shared" si="825"/>
        <v/>
      </c>
      <c r="E2094" s="669"/>
      <c r="F2094" s="670"/>
      <c r="G2094" s="763" t="str">
        <f t="shared" si="826"/>
        <v/>
      </c>
      <c r="H2094" s="669"/>
      <c r="I2094" s="669"/>
      <c r="J2094" s="669"/>
      <c r="K2094" s="669"/>
      <c r="L2094" s="670"/>
      <c r="M2094" s="112"/>
      <c r="N2094" s="112"/>
      <c r="O2094" s="112"/>
      <c r="P2094" s="112"/>
      <c r="Q2094" s="112"/>
      <c r="R2094" s="112"/>
      <c r="S2094" s="112"/>
      <c r="T2094" s="112"/>
      <c r="U2094" s="112"/>
      <c r="V2094" s="112"/>
      <c r="W2094" s="112"/>
      <c r="X2094" s="112"/>
      <c r="Y2094" s="112"/>
      <c r="Z2094" s="112"/>
      <c r="AA2094" s="112"/>
      <c r="AB2094" s="112"/>
      <c r="AC2094" s="112"/>
      <c r="AD2094" s="112"/>
      <c r="AE2094" s="93"/>
      <c r="AI2094">
        <f t="shared" si="801"/>
        <v>0</v>
      </c>
      <c r="AJ2094">
        <f t="shared" si="802"/>
        <v>0</v>
      </c>
      <c r="AK2094">
        <f t="shared" si="803"/>
        <v>0</v>
      </c>
      <c r="AL2094">
        <f t="shared" si="804"/>
        <v>0</v>
      </c>
      <c r="AM2094">
        <f t="shared" si="805"/>
        <v>0</v>
      </c>
      <c r="AN2094">
        <f t="shared" si="806"/>
        <v>0</v>
      </c>
      <c r="AO2094">
        <f t="shared" si="807"/>
        <v>0</v>
      </c>
      <c r="AP2094">
        <f t="shared" si="808"/>
        <v>0</v>
      </c>
      <c r="AQ2094">
        <f t="shared" si="809"/>
        <v>0</v>
      </c>
      <c r="AR2094">
        <f t="shared" si="810"/>
        <v>0</v>
      </c>
      <c r="AS2094">
        <f t="shared" si="811"/>
        <v>0</v>
      </c>
      <c r="AT2094">
        <f t="shared" si="812"/>
        <v>0</v>
      </c>
      <c r="AU2094">
        <f t="shared" si="813"/>
        <v>0</v>
      </c>
      <c r="AV2094">
        <f t="shared" si="814"/>
        <v>0</v>
      </c>
      <c r="AW2094">
        <f t="shared" si="815"/>
        <v>0</v>
      </c>
      <c r="AX2094">
        <f t="shared" si="816"/>
        <v>0</v>
      </c>
      <c r="AY2094">
        <f t="shared" si="817"/>
        <v>0</v>
      </c>
      <c r="AZ2094">
        <f t="shared" si="818"/>
        <v>0</v>
      </c>
      <c r="BA2094">
        <f t="shared" si="819"/>
        <v>0</v>
      </c>
      <c r="BB2094">
        <f t="shared" si="820"/>
        <v>0</v>
      </c>
      <c r="BC2094">
        <f t="shared" si="821"/>
        <v>0</v>
      </c>
      <c r="BD2094">
        <f t="shared" si="822"/>
        <v>0</v>
      </c>
      <c r="BE2094">
        <f t="shared" si="823"/>
        <v>0</v>
      </c>
      <c r="BF2094">
        <f t="shared" si="824"/>
        <v>0</v>
      </c>
    </row>
    <row r="2095" spans="1:58" ht="15" customHeight="1">
      <c r="A2095" s="405"/>
      <c r="B2095" s="6"/>
      <c r="C2095" s="421" t="s">
        <v>7091</v>
      </c>
      <c r="D2095" s="668" t="str">
        <f t="shared" si="825"/>
        <v/>
      </c>
      <c r="E2095" s="669"/>
      <c r="F2095" s="670"/>
      <c r="G2095" s="763" t="str">
        <f t="shared" si="826"/>
        <v/>
      </c>
      <c r="H2095" s="669"/>
      <c r="I2095" s="669"/>
      <c r="J2095" s="669"/>
      <c r="K2095" s="669"/>
      <c r="L2095" s="670"/>
      <c r="M2095" s="112"/>
      <c r="N2095" s="112"/>
      <c r="O2095" s="112"/>
      <c r="P2095" s="112"/>
      <c r="Q2095" s="112"/>
      <c r="R2095" s="112"/>
      <c r="S2095" s="112"/>
      <c r="T2095" s="112"/>
      <c r="U2095" s="112"/>
      <c r="V2095" s="112"/>
      <c r="W2095" s="112"/>
      <c r="X2095" s="112"/>
      <c r="Y2095" s="112"/>
      <c r="Z2095" s="112"/>
      <c r="AA2095" s="112"/>
      <c r="AB2095" s="112"/>
      <c r="AC2095" s="112"/>
      <c r="AD2095" s="112"/>
      <c r="AE2095" s="93"/>
      <c r="AI2095">
        <f t="shared" si="801"/>
        <v>0</v>
      </c>
      <c r="AJ2095">
        <f t="shared" si="802"/>
        <v>0</v>
      </c>
      <c r="AK2095">
        <f t="shared" si="803"/>
        <v>0</v>
      </c>
      <c r="AL2095">
        <f t="shared" si="804"/>
        <v>0</v>
      </c>
      <c r="AM2095">
        <f t="shared" si="805"/>
        <v>0</v>
      </c>
      <c r="AN2095">
        <f t="shared" si="806"/>
        <v>0</v>
      </c>
      <c r="AO2095">
        <f t="shared" si="807"/>
        <v>0</v>
      </c>
      <c r="AP2095">
        <f t="shared" si="808"/>
        <v>0</v>
      </c>
      <c r="AQ2095">
        <f t="shared" si="809"/>
        <v>0</v>
      </c>
      <c r="AR2095">
        <f t="shared" si="810"/>
        <v>0</v>
      </c>
      <c r="AS2095">
        <f t="shared" si="811"/>
        <v>0</v>
      </c>
      <c r="AT2095">
        <f t="shared" si="812"/>
        <v>0</v>
      </c>
      <c r="AU2095">
        <f t="shared" si="813"/>
        <v>0</v>
      </c>
      <c r="AV2095">
        <f t="shared" si="814"/>
        <v>0</v>
      </c>
      <c r="AW2095">
        <f t="shared" si="815"/>
        <v>0</v>
      </c>
      <c r="AX2095">
        <f t="shared" si="816"/>
        <v>0</v>
      </c>
      <c r="AY2095">
        <f t="shared" si="817"/>
        <v>0</v>
      </c>
      <c r="AZ2095">
        <f t="shared" si="818"/>
        <v>0</v>
      </c>
      <c r="BA2095">
        <f t="shared" si="819"/>
        <v>0</v>
      </c>
      <c r="BB2095">
        <f t="shared" si="820"/>
        <v>0</v>
      </c>
      <c r="BC2095">
        <f t="shared" si="821"/>
        <v>0</v>
      </c>
      <c r="BD2095">
        <f t="shared" si="822"/>
        <v>0</v>
      </c>
      <c r="BE2095">
        <f t="shared" si="823"/>
        <v>0</v>
      </c>
      <c r="BF2095">
        <f t="shared" si="824"/>
        <v>0</v>
      </c>
    </row>
    <row r="2096" spans="1:58" ht="15" customHeight="1">
      <c r="A2096" s="405"/>
      <c r="B2096" s="6"/>
      <c r="C2096" s="421" t="s">
        <v>7092</v>
      </c>
      <c r="D2096" s="668" t="str">
        <f t="shared" si="825"/>
        <v/>
      </c>
      <c r="E2096" s="669"/>
      <c r="F2096" s="670"/>
      <c r="G2096" s="763" t="str">
        <f t="shared" si="826"/>
        <v/>
      </c>
      <c r="H2096" s="669"/>
      <c r="I2096" s="669"/>
      <c r="J2096" s="669"/>
      <c r="K2096" s="669"/>
      <c r="L2096" s="670"/>
      <c r="M2096" s="112"/>
      <c r="N2096" s="112"/>
      <c r="O2096" s="112"/>
      <c r="P2096" s="112"/>
      <c r="Q2096" s="112"/>
      <c r="R2096" s="112"/>
      <c r="S2096" s="112"/>
      <c r="T2096" s="112"/>
      <c r="U2096" s="112"/>
      <c r="V2096" s="112"/>
      <c r="W2096" s="112"/>
      <c r="X2096" s="112"/>
      <c r="Y2096" s="112"/>
      <c r="Z2096" s="112"/>
      <c r="AA2096" s="112"/>
      <c r="AB2096" s="112"/>
      <c r="AC2096" s="112"/>
      <c r="AD2096" s="112"/>
      <c r="AE2096" s="93"/>
      <c r="AI2096">
        <f t="shared" si="801"/>
        <v>0</v>
      </c>
      <c r="AJ2096">
        <f t="shared" si="802"/>
        <v>0</v>
      </c>
      <c r="AK2096">
        <f t="shared" si="803"/>
        <v>0</v>
      </c>
      <c r="AL2096">
        <f t="shared" si="804"/>
        <v>0</v>
      </c>
      <c r="AM2096">
        <f t="shared" si="805"/>
        <v>0</v>
      </c>
      <c r="AN2096">
        <f t="shared" si="806"/>
        <v>0</v>
      </c>
      <c r="AO2096">
        <f t="shared" si="807"/>
        <v>0</v>
      </c>
      <c r="AP2096">
        <f t="shared" si="808"/>
        <v>0</v>
      </c>
      <c r="AQ2096">
        <f t="shared" si="809"/>
        <v>0</v>
      </c>
      <c r="AR2096">
        <f t="shared" si="810"/>
        <v>0</v>
      </c>
      <c r="AS2096">
        <f t="shared" si="811"/>
        <v>0</v>
      </c>
      <c r="AT2096">
        <f t="shared" si="812"/>
        <v>0</v>
      </c>
      <c r="AU2096">
        <f t="shared" si="813"/>
        <v>0</v>
      </c>
      <c r="AV2096">
        <f t="shared" si="814"/>
        <v>0</v>
      </c>
      <c r="AW2096">
        <f t="shared" si="815"/>
        <v>0</v>
      </c>
      <c r="AX2096">
        <f t="shared" si="816"/>
        <v>0</v>
      </c>
      <c r="AY2096">
        <f t="shared" si="817"/>
        <v>0</v>
      </c>
      <c r="AZ2096">
        <f t="shared" si="818"/>
        <v>0</v>
      </c>
      <c r="BA2096">
        <f t="shared" si="819"/>
        <v>0</v>
      </c>
      <c r="BB2096">
        <f t="shared" si="820"/>
        <v>0</v>
      </c>
      <c r="BC2096">
        <f t="shared" si="821"/>
        <v>0</v>
      </c>
      <c r="BD2096">
        <f t="shared" si="822"/>
        <v>0</v>
      </c>
      <c r="BE2096">
        <f t="shared" si="823"/>
        <v>0</v>
      </c>
      <c r="BF2096">
        <f t="shared" si="824"/>
        <v>0</v>
      </c>
    </row>
    <row r="2097" spans="1:58" ht="15" customHeight="1">
      <c r="A2097" s="405"/>
      <c r="B2097" s="6"/>
      <c r="C2097" s="421" t="s">
        <v>7093</v>
      </c>
      <c r="D2097" s="668" t="str">
        <f t="shared" si="825"/>
        <v/>
      </c>
      <c r="E2097" s="669"/>
      <c r="F2097" s="670"/>
      <c r="G2097" s="763" t="str">
        <f t="shared" si="826"/>
        <v/>
      </c>
      <c r="H2097" s="669"/>
      <c r="I2097" s="669"/>
      <c r="J2097" s="669"/>
      <c r="K2097" s="669"/>
      <c r="L2097" s="670"/>
      <c r="M2097" s="112"/>
      <c r="N2097" s="112"/>
      <c r="O2097" s="112"/>
      <c r="P2097" s="112"/>
      <c r="Q2097" s="112"/>
      <c r="R2097" s="112"/>
      <c r="S2097" s="112"/>
      <c r="T2097" s="112"/>
      <c r="U2097" s="112"/>
      <c r="V2097" s="112"/>
      <c r="W2097" s="112"/>
      <c r="X2097" s="112"/>
      <c r="Y2097" s="112"/>
      <c r="Z2097" s="112"/>
      <c r="AA2097" s="112"/>
      <c r="AB2097" s="112"/>
      <c r="AC2097" s="112"/>
      <c r="AD2097" s="112"/>
      <c r="AE2097" s="93"/>
      <c r="AI2097">
        <f t="shared" si="801"/>
        <v>0</v>
      </c>
      <c r="AJ2097">
        <f t="shared" si="802"/>
        <v>0</v>
      </c>
      <c r="AK2097">
        <f t="shared" si="803"/>
        <v>0</v>
      </c>
      <c r="AL2097">
        <f t="shared" si="804"/>
        <v>0</v>
      </c>
      <c r="AM2097">
        <f t="shared" si="805"/>
        <v>0</v>
      </c>
      <c r="AN2097">
        <f t="shared" si="806"/>
        <v>0</v>
      </c>
      <c r="AO2097">
        <f t="shared" si="807"/>
        <v>0</v>
      </c>
      <c r="AP2097">
        <f t="shared" si="808"/>
        <v>0</v>
      </c>
      <c r="AQ2097">
        <f t="shared" si="809"/>
        <v>0</v>
      </c>
      <c r="AR2097">
        <f t="shared" si="810"/>
        <v>0</v>
      </c>
      <c r="AS2097">
        <f t="shared" si="811"/>
        <v>0</v>
      </c>
      <c r="AT2097">
        <f t="shared" si="812"/>
        <v>0</v>
      </c>
      <c r="AU2097">
        <f t="shared" si="813"/>
        <v>0</v>
      </c>
      <c r="AV2097">
        <f t="shared" si="814"/>
        <v>0</v>
      </c>
      <c r="AW2097">
        <f t="shared" si="815"/>
        <v>0</v>
      </c>
      <c r="AX2097">
        <f t="shared" si="816"/>
        <v>0</v>
      </c>
      <c r="AY2097">
        <f t="shared" si="817"/>
        <v>0</v>
      </c>
      <c r="AZ2097">
        <f t="shared" si="818"/>
        <v>0</v>
      </c>
      <c r="BA2097">
        <f t="shared" si="819"/>
        <v>0</v>
      </c>
      <c r="BB2097">
        <f t="shared" si="820"/>
        <v>0</v>
      </c>
      <c r="BC2097">
        <f t="shared" si="821"/>
        <v>0</v>
      </c>
      <c r="BD2097">
        <f t="shared" si="822"/>
        <v>0</v>
      </c>
      <c r="BE2097">
        <f t="shared" si="823"/>
        <v>0</v>
      </c>
      <c r="BF2097">
        <f t="shared" si="824"/>
        <v>0</v>
      </c>
    </row>
    <row r="2098" spans="1:58" ht="15" customHeight="1">
      <c r="A2098" s="405"/>
      <c r="B2098" s="6"/>
      <c r="C2098" s="421" t="s">
        <v>7094</v>
      </c>
      <c r="D2098" s="668" t="str">
        <f t="shared" si="825"/>
        <v/>
      </c>
      <c r="E2098" s="669"/>
      <c r="F2098" s="670"/>
      <c r="G2098" s="763" t="str">
        <f t="shared" si="826"/>
        <v/>
      </c>
      <c r="H2098" s="669"/>
      <c r="I2098" s="669"/>
      <c r="J2098" s="669"/>
      <c r="K2098" s="669"/>
      <c r="L2098" s="670"/>
      <c r="M2098" s="112"/>
      <c r="N2098" s="112"/>
      <c r="O2098" s="112"/>
      <c r="P2098" s="112"/>
      <c r="Q2098" s="112"/>
      <c r="R2098" s="112"/>
      <c r="S2098" s="112"/>
      <c r="T2098" s="112"/>
      <c r="U2098" s="112"/>
      <c r="V2098" s="112"/>
      <c r="W2098" s="112"/>
      <c r="X2098" s="112"/>
      <c r="Y2098" s="112"/>
      <c r="Z2098" s="112"/>
      <c r="AA2098" s="112"/>
      <c r="AB2098" s="112"/>
      <c r="AC2098" s="112"/>
      <c r="AD2098" s="112"/>
      <c r="AE2098" s="93"/>
      <c r="AI2098">
        <f t="shared" si="801"/>
        <v>0</v>
      </c>
      <c r="AJ2098">
        <f t="shared" si="802"/>
        <v>0</v>
      </c>
      <c r="AK2098">
        <f t="shared" si="803"/>
        <v>0</v>
      </c>
      <c r="AL2098">
        <f t="shared" si="804"/>
        <v>0</v>
      </c>
      <c r="AM2098">
        <f t="shared" si="805"/>
        <v>0</v>
      </c>
      <c r="AN2098">
        <f t="shared" si="806"/>
        <v>0</v>
      </c>
      <c r="AO2098">
        <f t="shared" si="807"/>
        <v>0</v>
      </c>
      <c r="AP2098">
        <f t="shared" si="808"/>
        <v>0</v>
      </c>
      <c r="AQ2098">
        <f t="shared" si="809"/>
        <v>0</v>
      </c>
      <c r="AR2098">
        <f t="shared" si="810"/>
        <v>0</v>
      </c>
      <c r="AS2098">
        <f t="shared" si="811"/>
        <v>0</v>
      </c>
      <c r="AT2098">
        <f t="shared" si="812"/>
        <v>0</v>
      </c>
      <c r="AU2098">
        <f t="shared" si="813"/>
        <v>0</v>
      </c>
      <c r="AV2098">
        <f t="shared" si="814"/>
        <v>0</v>
      </c>
      <c r="AW2098">
        <f t="shared" si="815"/>
        <v>0</v>
      </c>
      <c r="AX2098">
        <f t="shared" si="816"/>
        <v>0</v>
      </c>
      <c r="AY2098">
        <f t="shared" si="817"/>
        <v>0</v>
      </c>
      <c r="AZ2098">
        <f t="shared" si="818"/>
        <v>0</v>
      </c>
      <c r="BA2098">
        <f t="shared" si="819"/>
        <v>0</v>
      </c>
      <c r="BB2098">
        <f t="shared" si="820"/>
        <v>0</v>
      </c>
      <c r="BC2098">
        <f t="shared" si="821"/>
        <v>0</v>
      </c>
      <c r="BD2098">
        <f t="shared" si="822"/>
        <v>0</v>
      </c>
      <c r="BE2098">
        <f t="shared" si="823"/>
        <v>0</v>
      </c>
      <c r="BF2098">
        <f t="shared" si="824"/>
        <v>0</v>
      </c>
    </row>
    <row r="2099" spans="1:58" ht="15" customHeight="1">
      <c r="A2099" s="405"/>
      <c r="B2099" s="6"/>
      <c r="C2099" s="421" t="s">
        <v>7095</v>
      </c>
      <c r="D2099" s="668" t="str">
        <f t="shared" si="825"/>
        <v/>
      </c>
      <c r="E2099" s="669"/>
      <c r="F2099" s="670"/>
      <c r="G2099" s="763" t="str">
        <f t="shared" si="826"/>
        <v/>
      </c>
      <c r="H2099" s="669"/>
      <c r="I2099" s="669"/>
      <c r="J2099" s="669"/>
      <c r="K2099" s="669"/>
      <c r="L2099" s="670"/>
      <c r="M2099" s="112"/>
      <c r="N2099" s="112"/>
      <c r="O2099" s="112"/>
      <c r="P2099" s="112"/>
      <c r="Q2099" s="112"/>
      <c r="R2099" s="112"/>
      <c r="S2099" s="112"/>
      <c r="T2099" s="112"/>
      <c r="U2099" s="112"/>
      <c r="V2099" s="112"/>
      <c r="W2099" s="112"/>
      <c r="X2099" s="112"/>
      <c r="Y2099" s="112"/>
      <c r="Z2099" s="112"/>
      <c r="AA2099" s="112"/>
      <c r="AB2099" s="112"/>
      <c r="AC2099" s="112"/>
      <c r="AD2099" s="112"/>
      <c r="AE2099" s="93"/>
      <c r="AI2099">
        <f t="shared" si="801"/>
        <v>0</v>
      </c>
      <c r="AJ2099">
        <f t="shared" si="802"/>
        <v>0</v>
      </c>
      <c r="AK2099">
        <f t="shared" si="803"/>
        <v>0</v>
      </c>
      <c r="AL2099">
        <f t="shared" si="804"/>
        <v>0</v>
      </c>
      <c r="AM2099">
        <f t="shared" si="805"/>
        <v>0</v>
      </c>
      <c r="AN2099">
        <f t="shared" si="806"/>
        <v>0</v>
      </c>
      <c r="AO2099">
        <f t="shared" si="807"/>
        <v>0</v>
      </c>
      <c r="AP2099">
        <f t="shared" si="808"/>
        <v>0</v>
      </c>
      <c r="AQ2099">
        <f t="shared" si="809"/>
        <v>0</v>
      </c>
      <c r="AR2099">
        <f t="shared" si="810"/>
        <v>0</v>
      </c>
      <c r="AS2099">
        <f t="shared" si="811"/>
        <v>0</v>
      </c>
      <c r="AT2099">
        <f t="shared" si="812"/>
        <v>0</v>
      </c>
      <c r="AU2099">
        <f t="shared" si="813"/>
        <v>0</v>
      </c>
      <c r="AV2099">
        <f t="shared" si="814"/>
        <v>0</v>
      </c>
      <c r="AW2099">
        <f t="shared" si="815"/>
        <v>0</v>
      </c>
      <c r="AX2099">
        <f t="shared" si="816"/>
        <v>0</v>
      </c>
      <c r="AY2099">
        <f t="shared" si="817"/>
        <v>0</v>
      </c>
      <c r="AZ2099">
        <f t="shared" si="818"/>
        <v>0</v>
      </c>
      <c r="BA2099">
        <f t="shared" si="819"/>
        <v>0</v>
      </c>
      <c r="BB2099">
        <f t="shared" si="820"/>
        <v>0</v>
      </c>
      <c r="BC2099">
        <f t="shared" si="821"/>
        <v>0</v>
      </c>
      <c r="BD2099">
        <f t="shared" si="822"/>
        <v>0</v>
      </c>
      <c r="BE2099">
        <f t="shared" si="823"/>
        <v>0</v>
      </c>
      <c r="BF2099">
        <f t="shared" si="824"/>
        <v>0</v>
      </c>
    </row>
    <row r="2100" spans="1:58" ht="15" customHeight="1">
      <c r="A2100" s="405"/>
      <c r="B2100" s="6"/>
      <c r="C2100" s="421" t="s">
        <v>7096</v>
      </c>
      <c r="D2100" s="668" t="str">
        <f t="shared" si="825"/>
        <v/>
      </c>
      <c r="E2100" s="669"/>
      <c r="F2100" s="670"/>
      <c r="G2100" s="763" t="str">
        <f t="shared" si="826"/>
        <v/>
      </c>
      <c r="H2100" s="669"/>
      <c r="I2100" s="669"/>
      <c r="J2100" s="669"/>
      <c r="K2100" s="669"/>
      <c r="L2100" s="670"/>
      <c r="M2100" s="112"/>
      <c r="N2100" s="112"/>
      <c r="O2100" s="112"/>
      <c r="P2100" s="112"/>
      <c r="Q2100" s="112"/>
      <c r="R2100" s="112"/>
      <c r="S2100" s="112"/>
      <c r="T2100" s="112"/>
      <c r="U2100" s="112"/>
      <c r="V2100" s="112"/>
      <c r="W2100" s="112"/>
      <c r="X2100" s="112"/>
      <c r="Y2100" s="112"/>
      <c r="Z2100" s="112"/>
      <c r="AA2100" s="112"/>
      <c r="AB2100" s="112"/>
      <c r="AC2100" s="112"/>
      <c r="AD2100" s="112"/>
      <c r="AE2100" s="93"/>
      <c r="AI2100">
        <f t="shared" si="801"/>
        <v>0</v>
      </c>
      <c r="AJ2100">
        <f t="shared" si="802"/>
        <v>0</v>
      </c>
      <c r="AK2100">
        <f t="shared" si="803"/>
        <v>0</v>
      </c>
      <c r="AL2100">
        <f t="shared" si="804"/>
        <v>0</v>
      </c>
      <c r="AM2100">
        <f t="shared" si="805"/>
        <v>0</v>
      </c>
      <c r="AN2100">
        <f t="shared" si="806"/>
        <v>0</v>
      </c>
      <c r="AO2100">
        <f t="shared" si="807"/>
        <v>0</v>
      </c>
      <c r="AP2100">
        <f t="shared" si="808"/>
        <v>0</v>
      </c>
      <c r="AQ2100">
        <f t="shared" si="809"/>
        <v>0</v>
      </c>
      <c r="AR2100">
        <f t="shared" si="810"/>
        <v>0</v>
      </c>
      <c r="AS2100">
        <f t="shared" si="811"/>
        <v>0</v>
      </c>
      <c r="AT2100">
        <f t="shared" si="812"/>
        <v>0</v>
      </c>
      <c r="AU2100">
        <f t="shared" si="813"/>
        <v>0</v>
      </c>
      <c r="AV2100">
        <f t="shared" si="814"/>
        <v>0</v>
      </c>
      <c r="AW2100">
        <f t="shared" si="815"/>
        <v>0</v>
      </c>
      <c r="AX2100">
        <f t="shared" si="816"/>
        <v>0</v>
      </c>
      <c r="AY2100">
        <f t="shared" si="817"/>
        <v>0</v>
      </c>
      <c r="AZ2100">
        <f t="shared" si="818"/>
        <v>0</v>
      </c>
      <c r="BA2100">
        <f t="shared" si="819"/>
        <v>0</v>
      </c>
      <c r="BB2100">
        <f t="shared" si="820"/>
        <v>0</v>
      </c>
      <c r="BC2100">
        <f t="shared" si="821"/>
        <v>0</v>
      </c>
      <c r="BD2100">
        <f t="shared" si="822"/>
        <v>0</v>
      </c>
      <c r="BE2100">
        <f t="shared" si="823"/>
        <v>0</v>
      </c>
      <c r="BF2100">
        <f t="shared" si="824"/>
        <v>0</v>
      </c>
    </row>
    <row r="2101" spans="1:58" ht="15" customHeight="1">
      <c r="A2101" s="405"/>
      <c r="B2101" s="6"/>
      <c r="C2101" s="421" t="s">
        <v>7097</v>
      </c>
      <c r="D2101" s="668" t="str">
        <f t="shared" si="825"/>
        <v/>
      </c>
      <c r="E2101" s="669"/>
      <c r="F2101" s="670"/>
      <c r="G2101" s="763" t="str">
        <f t="shared" si="826"/>
        <v/>
      </c>
      <c r="H2101" s="669"/>
      <c r="I2101" s="669"/>
      <c r="J2101" s="669"/>
      <c r="K2101" s="669"/>
      <c r="L2101" s="670"/>
      <c r="M2101" s="112"/>
      <c r="N2101" s="112"/>
      <c r="O2101" s="112"/>
      <c r="P2101" s="112"/>
      <c r="Q2101" s="112"/>
      <c r="R2101" s="112"/>
      <c r="S2101" s="112"/>
      <c r="T2101" s="112"/>
      <c r="U2101" s="112"/>
      <c r="V2101" s="112"/>
      <c r="W2101" s="112"/>
      <c r="X2101" s="112"/>
      <c r="Y2101" s="112"/>
      <c r="Z2101" s="112"/>
      <c r="AA2101" s="112"/>
      <c r="AB2101" s="112"/>
      <c r="AC2101" s="112"/>
      <c r="AD2101" s="112"/>
      <c r="AE2101" s="93"/>
      <c r="AI2101">
        <f t="shared" si="801"/>
        <v>0</v>
      </c>
      <c r="AJ2101">
        <f t="shared" si="802"/>
        <v>0</v>
      </c>
      <c r="AK2101">
        <f t="shared" si="803"/>
        <v>0</v>
      </c>
      <c r="AL2101">
        <f t="shared" si="804"/>
        <v>0</v>
      </c>
      <c r="AM2101">
        <f t="shared" si="805"/>
        <v>0</v>
      </c>
      <c r="AN2101">
        <f t="shared" si="806"/>
        <v>0</v>
      </c>
      <c r="AO2101">
        <f t="shared" si="807"/>
        <v>0</v>
      </c>
      <c r="AP2101">
        <f t="shared" si="808"/>
        <v>0</v>
      </c>
      <c r="AQ2101">
        <f t="shared" si="809"/>
        <v>0</v>
      </c>
      <c r="AR2101">
        <f t="shared" si="810"/>
        <v>0</v>
      </c>
      <c r="AS2101">
        <f t="shared" si="811"/>
        <v>0</v>
      </c>
      <c r="AT2101">
        <f t="shared" si="812"/>
        <v>0</v>
      </c>
      <c r="AU2101">
        <f t="shared" si="813"/>
        <v>0</v>
      </c>
      <c r="AV2101">
        <f t="shared" si="814"/>
        <v>0</v>
      </c>
      <c r="AW2101">
        <f t="shared" si="815"/>
        <v>0</v>
      </c>
      <c r="AX2101">
        <f t="shared" si="816"/>
        <v>0</v>
      </c>
      <c r="AY2101">
        <f t="shared" si="817"/>
        <v>0</v>
      </c>
      <c r="AZ2101">
        <f t="shared" si="818"/>
        <v>0</v>
      </c>
      <c r="BA2101">
        <f t="shared" si="819"/>
        <v>0</v>
      </c>
      <c r="BB2101">
        <f t="shared" si="820"/>
        <v>0</v>
      </c>
      <c r="BC2101">
        <f t="shared" si="821"/>
        <v>0</v>
      </c>
      <c r="BD2101">
        <f t="shared" si="822"/>
        <v>0</v>
      </c>
      <c r="BE2101">
        <f t="shared" si="823"/>
        <v>0</v>
      </c>
      <c r="BF2101">
        <f t="shared" si="824"/>
        <v>0</v>
      </c>
    </row>
    <row r="2102" spans="1:58" ht="15" customHeight="1">
      <c r="A2102" s="405"/>
      <c r="B2102" s="6"/>
      <c r="C2102" s="421" t="s">
        <v>7098</v>
      </c>
      <c r="D2102" s="668" t="str">
        <f t="shared" si="825"/>
        <v/>
      </c>
      <c r="E2102" s="669"/>
      <c r="F2102" s="670"/>
      <c r="G2102" s="763" t="str">
        <f t="shared" si="826"/>
        <v/>
      </c>
      <c r="H2102" s="669"/>
      <c r="I2102" s="669"/>
      <c r="J2102" s="669"/>
      <c r="K2102" s="669"/>
      <c r="L2102" s="670"/>
      <c r="M2102" s="112"/>
      <c r="N2102" s="112"/>
      <c r="O2102" s="112"/>
      <c r="P2102" s="112"/>
      <c r="Q2102" s="112"/>
      <c r="R2102" s="112"/>
      <c r="S2102" s="112"/>
      <c r="T2102" s="112"/>
      <c r="U2102" s="112"/>
      <c r="V2102" s="112"/>
      <c r="W2102" s="112"/>
      <c r="X2102" s="112"/>
      <c r="Y2102" s="112"/>
      <c r="Z2102" s="112"/>
      <c r="AA2102" s="112"/>
      <c r="AB2102" s="112"/>
      <c r="AC2102" s="112"/>
      <c r="AD2102" s="112"/>
      <c r="AE2102" s="93"/>
      <c r="AI2102">
        <f t="shared" si="801"/>
        <v>0</v>
      </c>
      <c r="AJ2102">
        <f t="shared" si="802"/>
        <v>0</v>
      </c>
      <c r="AK2102">
        <f t="shared" si="803"/>
        <v>0</v>
      </c>
      <c r="AL2102">
        <f t="shared" si="804"/>
        <v>0</v>
      </c>
      <c r="AM2102">
        <f t="shared" si="805"/>
        <v>0</v>
      </c>
      <c r="AN2102">
        <f t="shared" si="806"/>
        <v>0</v>
      </c>
      <c r="AO2102">
        <f t="shared" si="807"/>
        <v>0</v>
      </c>
      <c r="AP2102">
        <f t="shared" si="808"/>
        <v>0</v>
      </c>
      <c r="AQ2102">
        <f t="shared" si="809"/>
        <v>0</v>
      </c>
      <c r="AR2102">
        <f t="shared" si="810"/>
        <v>0</v>
      </c>
      <c r="AS2102">
        <f t="shared" si="811"/>
        <v>0</v>
      </c>
      <c r="AT2102">
        <f t="shared" si="812"/>
        <v>0</v>
      </c>
      <c r="AU2102">
        <f t="shared" si="813"/>
        <v>0</v>
      </c>
      <c r="AV2102">
        <f t="shared" si="814"/>
        <v>0</v>
      </c>
      <c r="AW2102">
        <f t="shared" si="815"/>
        <v>0</v>
      </c>
      <c r="AX2102">
        <f t="shared" si="816"/>
        <v>0</v>
      </c>
      <c r="AY2102">
        <f t="shared" si="817"/>
        <v>0</v>
      </c>
      <c r="AZ2102">
        <f t="shared" si="818"/>
        <v>0</v>
      </c>
      <c r="BA2102">
        <f t="shared" si="819"/>
        <v>0</v>
      </c>
      <c r="BB2102">
        <f t="shared" si="820"/>
        <v>0</v>
      </c>
      <c r="BC2102">
        <f t="shared" si="821"/>
        <v>0</v>
      </c>
      <c r="BD2102">
        <f t="shared" si="822"/>
        <v>0</v>
      </c>
      <c r="BE2102">
        <f t="shared" si="823"/>
        <v>0</v>
      </c>
      <c r="BF2102">
        <f t="shared" si="824"/>
        <v>0</v>
      </c>
    </row>
    <row r="2103" spans="1:58" ht="15" customHeight="1">
      <c r="A2103" s="405"/>
      <c r="B2103" s="6"/>
      <c r="C2103" s="421" t="s">
        <v>7099</v>
      </c>
      <c r="D2103" s="668" t="str">
        <f t="shared" si="825"/>
        <v/>
      </c>
      <c r="E2103" s="669"/>
      <c r="F2103" s="670"/>
      <c r="G2103" s="763" t="str">
        <f t="shared" si="826"/>
        <v/>
      </c>
      <c r="H2103" s="669"/>
      <c r="I2103" s="669"/>
      <c r="J2103" s="669"/>
      <c r="K2103" s="669"/>
      <c r="L2103" s="670"/>
      <c r="M2103" s="112"/>
      <c r="N2103" s="112"/>
      <c r="O2103" s="112"/>
      <c r="P2103" s="112"/>
      <c r="Q2103" s="112"/>
      <c r="R2103" s="112"/>
      <c r="S2103" s="112"/>
      <c r="T2103" s="112"/>
      <c r="U2103" s="112"/>
      <c r="V2103" s="112"/>
      <c r="W2103" s="112"/>
      <c r="X2103" s="112"/>
      <c r="Y2103" s="112"/>
      <c r="Z2103" s="112"/>
      <c r="AA2103" s="112"/>
      <c r="AB2103" s="112"/>
      <c r="AC2103" s="112"/>
      <c r="AD2103" s="112"/>
      <c r="AE2103" s="93"/>
      <c r="AI2103">
        <f t="shared" si="801"/>
        <v>0</v>
      </c>
      <c r="AJ2103">
        <f t="shared" si="802"/>
        <v>0</v>
      </c>
      <c r="AK2103">
        <f t="shared" si="803"/>
        <v>0</v>
      </c>
      <c r="AL2103">
        <f t="shared" si="804"/>
        <v>0</v>
      </c>
      <c r="AM2103">
        <f t="shared" si="805"/>
        <v>0</v>
      </c>
      <c r="AN2103">
        <f t="shared" si="806"/>
        <v>0</v>
      </c>
      <c r="AO2103">
        <f t="shared" si="807"/>
        <v>0</v>
      </c>
      <c r="AP2103">
        <f t="shared" si="808"/>
        <v>0</v>
      </c>
      <c r="AQ2103">
        <f t="shared" si="809"/>
        <v>0</v>
      </c>
      <c r="AR2103">
        <f t="shared" si="810"/>
        <v>0</v>
      </c>
      <c r="AS2103">
        <f t="shared" si="811"/>
        <v>0</v>
      </c>
      <c r="AT2103">
        <f t="shared" si="812"/>
        <v>0</v>
      </c>
      <c r="AU2103">
        <f t="shared" si="813"/>
        <v>0</v>
      </c>
      <c r="AV2103">
        <f t="shared" si="814"/>
        <v>0</v>
      </c>
      <c r="AW2103">
        <f t="shared" si="815"/>
        <v>0</v>
      </c>
      <c r="AX2103">
        <f t="shared" si="816"/>
        <v>0</v>
      </c>
      <c r="AY2103">
        <f t="shared" si="817"/>
        <v>0</v>
      </c>
      <c r="AZ2103">
        <f t="shared" si="818"/>
        <v>0</v>
      </c>
      <c r="BA2103">
        <f t="shared" si="819"/>
        <v>0</v>
      </c>
      <c r="BB2103">
        <f t="shared" si="820"/>
        <v>0</v>
      </c>
      <c r="BC2103">
        <f t="shared" si="821"/>
        <v>0</v>
      </c>
      <c r="BD2103">
        <f t="shared" si="822"/>
        <v>0</v>
      </c>
      <c r="BE2103">
        <f t="shared" si="823"/>
        <v>0</v>
      </c>
      <c r="BF2103">
        <f t="shared" si="824"/>
        <v>0</v>
      </c>
    </row>
    <row r="2104" spans="1:58" ht="15" customHeight="1">
      <c r="A2104" s="405"/>
      <c r="B2104" s="6"/>
      <c r="C2104" s="421" t="s">
        <v>7100</v>
      </c>
      <c r="D2104" s="668" t="str">
        <f t="shared" si="825"/>
        <v/>
      </c>
      <c r="E2104" s="669"/>
      <c r="F2104" s="670"/>
      <c r="G2104" s="763" t="str">
        <f t="shared" si="826"/>
        <v/>
      </c>
      <c r="H2104" s="669"/>
      <c r="I2104" s="669"/>
      <c r="J2104" s="669"/>
      <c r="K2104" s="669"/>
      <c r="L2104" s="670"/>
      <c r="M2104" s="112"/>
      <c r="N2104" s="112"/>
      <c r="O2104" s="112"/>
      <c r="P2104" s="112"/>
      <c r="Q2104" s="112"/>
      <c r="R2104" s="112"/>
      <c r="S2104" s="112"/>
      <c r="T2104" s="112"/>
      <c r="U2104" s="112"/>
      <c r="V2104" s="112"/>
      <c r="W2104" s="112"/>
      <c r="X2104" s="112"/>
      <c r="Y2104" s="112"/>
      <c r="Z2104" s="112"/>
      <c r="AA2104" s="112"/>
      <c r="AB2104" s="112"/>
      <c r="AC2104" s="112"/>
      <c r="AD2104" s="112"/>
      <c r="AE2104" s="93"/>
      <c r="AI2104">
        <f t="shared" si="801"/>
        <v>0</v>
      </c>
      <c r="AJ2104">
        <f t="shared" si="802"/>
        <v>0</v>
      </c>
      <c r="AK2104">
        <f t="shared" si="803"/>
        <v>0</v>
      </c>
      <c r="AL2104">
        <f t="shared" si="804"/>
        <v>0</v>
      </c>
      <c r="AM2104">
        <f t="shared" si="805"/>
        <v>0</v>
      </c>
      <c r="AN2104">
        <f t="shared" si="806"/>
        <v>0</v>
      </c>
      <c r="AO2104">
        <f t="shared" si="807"/>
        <v>0</v>
      </c>
      <c r="AP2104">
        <f t="shared" si="808"/>
        <v>0</v>
      </c>
      <c r="AQ2104">
        <f t="shared" si="809"/>
        <v>0</v>
      </c>
      <c r="AR2104">
        <f t="shared" si="810"/>
        <v>0</v>
      </c>
      <c r="AS2104">
        <f t="shared" si="811"/>
        <v>0</v>
      </c>
      <c r="AT2104">
        <f t="shared" si="812"/>
        <v>0</v>
      </c>
      <c r="AU2104">
        <f t="shared" si="813"/>
        <v>0</v>
      </c>
      <c r="AV2104">
        <f t="shared" si="814"/>
        <v>0</v>
      </c>
      <c r="AW2104">
        <f t="shared" si="815"/>
        <v>0</v>
      </c>
      <c r="AX2104">
        <f t="shared" si="816"/>
        <v>0</v>
      </c>
      <c r="AY2104">
        <f t="shared" si="817"/>
        <v>0</v>
      </c>
      <c r="AZ2104">
        <f t="shared" si="818"/>
        <v>0</v>
      </c>
      <c r="BA2104">
        <f t="shared" si="819"/>
        <v>0</v>
      </c>
      <c r="BB2104">
        <f t="shared" si="820"/>
        <v>0</v>
      </c>
      <c r="BC2104">
        <f t="shared" si="821"/>
        <v>0</v>
      </c>
      <c r="BD2104">
        <f t="shared" si="822"/>
        <v>0</v>
      </c>
      <c r="BE2104">
        <f t="shared" si="823"/>
        <v>0</v>
      </c>
      <c r="BF2104">
        <f t="shared" si="824"/>
        <v>0</v>
      </c>
    </row>
    <row r="2105" spans="1:58" ht="15" customHeight="1">
      <c r="A2105" s="405"/>
      <c r="B2105" s="6"/>
      <c r="C2105" s="421" t="s">
        <v>7101</v>
      </c>
      <c r="D2105" s="668" t="str">
        <f t="shared" si="825"/>
        <v/>
      </c>
      <c r="E2105" s="669"/>
      <c r="F2105" s="670"/>
      <c r="G2105" s="763" t="str">
        <f t="shared" si="826"/>
        <v/>
      </c>
      <c r="H2105" s="669"/>
      <c r="I2105" s="669"/>
      <c r="J2105" s="669"/>
      <c r="K2105" s="669"/>
      <c r="L2105" s="670"/>
      <c r="M2105" s="112"/>
      <c r="N2105" s="112"/>
      <c r="O2105" s="112"/>
      <c r="P2105" s="112"/>
      <c r="Q2105" s="112"/>
      <c r="R2105" s="112"/>
      <c r="S2105" s="112"/>
      <c r="T2105" s="112"/>
      <c r="U2105" s="112"/>
      <c r="V2105" s="112"/>
      <c r="W2105" s="112"/>
      <c r="X2105" s="112"/>
      <c r="Y2105" s="112"/>
      <c r="Z2105" s="112"/>
      <c r="AA2105" s="112"/>
      <c r="AB2105" s="112"/>
      <c r="AC2105" s="112"/>
      <c r="AD2105" s="112"/>
      <c r="AE2105" s="93"/>
      <c r="AI2105">
        <f t="shared" si="801"/>
        <v>0</v>
      </c>
      <c r="AJ2105">
        <f t="shared" si="802"/>
        <v>0</v>
      </c>
      <c r="AK2105">
        <f t="shared" si="803"/>
        <v>0</v>
      </c>
      <c r="AL2105">
        <f t="shared" si="804"/>
        <v>0</v>
      </c>
      <c r="AM2105">
        <f t="shared" si="805"/>
        <v>0</v>
      </c>
      <c r="AN2105">
        <f t="shared" si="806"/>
        <v>0</v>
      </c>
      <c r="AO2105">
        <f t="shared" si="807"/>
        <v>0</v>
      </c>
      <c r="AP2105">
        <f t="shared" si="808"/>
        <v>0</v>
      </c>
      <c r="AQ2105">
        <f t="shared" si="809"/>
        <v>0</v>
      </c>
      <c r="AR2105">
        <f t="shared" si="810"/>
        <v>0</v>
      </c>
      <c r="AS2105">
        <f t="shared" si="811"/>
        <v>0</v>
      </c>
      <c r="AT2105">
        <f t="shared" si="812"/>
        <v>0</v>
      </c>
      <c r="AU2105">
        <f t="shared" si="813"/>
        <v>0</v>
      </c>
      <c r="AV2105">
        <f t="shared" si="814"/>
        <v>0</v>
      </c>
      <c r="AW2105">
        <f t="shared" si="815"/>
        <v>0</v>
      </c>
      <c r="AX2105">
        <f t="shared" si="816"/>
        <v>0</v>
      </c>
      <c r="AY2105">
        <f t="shared" si="817"/>
        <v>0</v>
      </c>
      <c r="AZ2105">
        <f t="shared" si="818"/>
        <v>0</v>
      </c>
      <c r="BA2105">
        <f t="shared" si="819"/>
        <v>0</v>
      </c>
      <c r="BB2105">
        <f t="shared" si="820"/>
        <v>0</v>
      </c>
      <c r="BC2105">
        <f t="shared" si="821"/>
        <v>0</v>
      </c>
      <c r="BD2105">
        <f t="shared" si="822"/>
        <v>0</v>
      </c>
      <c r="BE2105">
        <f t="shared" si="823"/>
        <v>0</v>
      </c>
      <c r="BF2105">
        <f t="shared" si="824"/>
        <v>0</v>
      </c>
    </row>
    <row r="2106" spans="1:58" ht="15" customHeight="1">
      <c r="A2106" s="405"/>
      <c r="B2106" s="6"/>
      <c r="C2106" s="421" t="s">
        <v>7102</v>
      </c>
      <c r="D2106" s="668" t="str">
        <f t="shared" si="825"/>
        <v/>
      </c>
      <c r="E2106" s="669"/>
      <c r="F2106" s="670"/>
      <c r="G2106" s="763" t="str">
        <f t="shared" si="826"/>
        <v/>
      </c>
      <c r="H2106" s="669"/>
      <c r="I2106" s="669"/>
      <c r="J2106" s="669"/>
      <c r="K2106" s="669"/>
      <c r="L2106" s="670"/>
      <c r="M2106" s="112"/>
      <c r="N2106" s="112"/>
      <c r="O2106" s="112"/>
      <c r="P2106" s="112"/>
      <c r="Q2106" s="112"/>
      <c r="R2106" s="112"/>
      <c r="S2106" s="112"/>
      <c r="T2106" s="112"/>
      <c r="U2106" s="112"/>
      <c r="V2106" s="112"/>
      <c r="W2106" s="112"/>
      <c r="X2106" s="112"/>
      <c r="Y2106" s="112"/>
      <c r="Z2106" s="112"/>
      <c r="AA2106" s="112"/>
      <c r="AB2106" s="112"/>
      <c r="AC2106" s="112"/>
      <c r="AD2106" s="112"/>
      <c r="AE2106" s="93"/>
      <c r="AI2106">
        <f t="shared" si="801"/>
        <v>0</v>
      </c>
      <c r="AJ2106">
        <f t="shared" si="802"/>
        <v>0</v>
      </c>
      <c r="AK2106">
        <f t="shared" si="803"/>
        <v>0</v>
      </c>
      <c r="AL2106">
        <f t="shared" si="804"/>
        <v>0</v>
      </c>
      <c r="AM2106">
        <f t="shared" si="805"/>
        <v>0</v>
      </c>
      <c r="AN2106">
        <f t="shared" si="806"/>
        <v>0</v>
      </c>
      <c r="AO2106">
        <f t="shared" si="807"/>
        <v>0</v>
      </c>
      <c r="AP2106">
        <f t="shared" si="808"/>
        <v>0</v>
      </c>
      <c r="AQ2106">
        <f t="shared" si="809"/>
        <v>0</v>
      </c>
      <c r="AR2106">
        <f t="shared" si="810"/>
        <v>0</v>
      </c>
      <c r="AS2106">
        <f t="shared" si="811"/>
        <v>0</v>
      </c>
      <c r="AT2106">
        <f t="shared" si="812"/>
        <v>0</v>
      </c>
      <c r="AU2106">
        <f t="shared" si="813"/>
        <v>0</v>
      </c>
      <c r="AV2106">
        <f t="shared" si="814"/>
        <v>0</v>
      </c>
      <c r="AW2106">
        <f t="shared" si="815"/>
        <v>0</v>
      </c>
      <c r="AX2106">
        <f t="shared" si="816"/>
        <v>0</v>
      </c>
      <c r="AY2106">
        <f t="shared" si="817"/>
        <v>0</v>
      </c>
      <c r="AZ2106">
        <f t="shared" si="818"/>
        <v>0</v>
      </c>
      <c r="BA2106">
        <f t="shared" si="819"/>
        <v>0</v>
      </c>
      <c r="BB2106">
        <f t="shared" si="820"/>
        <v>0</v>
      </c>
      <c r="BC2106">
        <f t="shared" si="821"/>
        <v>0</v>
      </c>
      <c r="BD2106">
        <f t="shared" si="822"/>
        <v>0</v>
      </c>
      <c r="BE2106">
        <f t="shared" si="823"/>
        <v>0</v>
      </c>
      <c r="BF2106">
        <f t="shared" si="824"/>
        <v>0</v>
      </c>
    </row>
    <row r="2107" spans="1:58" ht="15" customHeight="1">
      <c r="A2107" s="405"/>
      <c r="B2107" s="6"/>
      <c r="C2107" s="421" t="s">
        <v>7103</v>
      </c>
      <c r="D2107" s="668" t="str">
        <f t="shared" si="825"/>
        <v/>
      </c>
      <c r="E2107" s="669"/>
      <c r="F2107" s="670"/>
      <c r="G2107" s="763" t="str">
        <f t="shared" si="826"/>
        <v/>
      </c>
      <c r="H2107" s="669"/>
      <c r="I2107" s="669"/>
      <c r="J2107" s="669"/>
      <c r="K2107" s="669"/>
      <c r="L2107" s="670"/>
      <c r="M2107" s="112"/>
      <c r="N2107" s="112"/>
      <c r="O2107" s="112"/>
      <c r="P2107" s="112"/>
      <c r="Q2107" s="112"/>
      <c r="R2107" s="112"/>
      <c r="S2107" s="112"/>
      <c r="T2107" s="112"/>
      <c r="U2107" s="112"/>
      <c r="V2107" s="112"/>
      <c r="W2107" s="112"/>
      <c r="X2107" s="112"/>
      <c r="Y2107" s="112"/>
      <c r="Z2107" s="112"/>
      <c r="AA2107" s="112"/>
      <c r="AB2107" s="112"/>
      <c r="AC2107" s="112"/>
      <c r="AD2107" s="112"/>
      <c r="AE2107" s="93"/>
      <c r="AI2107">
        <f t="shared" si="801"/>
        <v>0</v>
      </c>
      <c r="AJ2107">
        <f t="shared" si="802"/>
        <v>0</v>
      </c>
      <c r="AK2107">
        <f t="shared" si="803"/>
        <v>0</v>
      </c>
      <c r="AL2107">
        <f t="shared" si="804"/>
        <v>0</v>
      </c>
      <c r="AM2107">
        <f t="shared" si="805"/>
        <v>0</v>
      </c>
      <c r="AN2107">
        <f t="shared" si="806"/>
        <v>0</v>
      </c>
      <c r="AO2107">
        <f t="shared" si="807"/>
        <v>0</v>
      </c>
      <c r="AP2107">
        <f t="shared" si="808"/>
        <v>0</v>
      </c>
      <c r="AQ2107">
        <f t="shared" si="809"/>
        <v>0</v>
      </c>
      <c r="AR2107">
        <f t="shared" si="810"/>
        <v>0</v>
      </c>
      <c r="AS2107">
        <f t="shared" si="811"/>
        <v>0</v>
      </c>
      <c r="AT2107">
        <f t="shared" si="812"/>
        <v>0</v>
      </c>
      <c r="AU2107">
        <f t="shared" si="813"/>
        <v>0</v>
      </c>
      <c r="AV2107">
        <f t="shared" si="814"/>
        <v>0</v>
      </c>
      <c r="AW2107">
        <f t="shared" si="815"/>
        <v>0</v>
      </c>
      <c r="AX2107">
        <f t="shared" si="816"/>
        <v>0</v>
      </c>
      <c r="AY2107">
        <f t="shared" si="817"/>
        <v>0</v>
      </c>
      <c r="AZ2107">
        <f t="shared" si="818"/>
        <v>0</v>
      </c>
      <c r="BA2107">
        <f t="shared" si="819"/>
        <v>0</v>
      </c>
      <c r="BB2107">
        <f t="shared" si="820"/>
        <v>0</v>
      </c>
      <c r="BC2107">
        <f t="shared" si="821"/>
        <v>0</v>
      </c>
      <c r="BD2107">
        <f t="shared" si="822"/>
        <v>0</v>
      </c>
      <c r="BE2107">
        <f t="shared" si="823"/>
        <v>0</v>
      </c>
      <c r="BF2107">
        <f t="shared" si="824"/>
        <v>0</v>
      </c>
    </row>
    <row r="2108" spans="1:58" ht="15" customHeight="1">
      <c r="A2108" s="405"/>
      <c r="B2108" s="6"/>
      <c r="C2108" s="421" t="s">
        <v>7104</v>
      </c>
      <c r="D2108" s="668" t="str">
        <f t="shared" si="825"/>
        <v/>
      </c>
      <c r="E2108" s="669"/>
      <c r="F2108" s="670"/>
      <c r="G2108" s="763" t="str">
        <f t="shared" si="826"/>
        <v/>
      </c>
      <c r="H2108" s="669"/>
      <c r="I2108" s="669"/>
      <c r="J2108" s="669"/>
      <c r="K2108" s="669"/>
      <c r="L2108" s="670"/>
      <c r="M2108" s="112"/>
      <c r="N2108" s="112"/>
      <c r="O2108" s="112"/>
      <c r="P2108" s="112"/>
      <c r="Q2108" s="112"/>
      <c r="R2108" s="112"/>
      <c r="S2108" s="112"/>
      <c r="T2108" s="112"/>
      <c r="U2108" s="112"/>
      <c r="V2108" s="112"/>
      <c r="W2108" s="112"/>
      <c r="X2108" s="112"/>
      <c r="Y2108" s="112"/>
      <c r="Z2108" s="112"/>
      <c r="AA2108" s="112"/>
      <c r="AB2108" s="112"/>
      <c r="AC2108" s="112"/>
      <c r="AD2108" s="112"/>
      <c r="AE2108" s="93"/>
      <c r="AI2108">
        <f t="shared" si="801"/>
        <v>0</v>
      </c>
      <c r="AJ2108">
        <f t="shared" si="802"/>
        <v>0</v>
      </c>
      <c r="AK2108">
        <f t="shared" si="803"/>
        <v>0</v>
      </c>
      <c r="AL2108">
        <f t="shared" si="804"/>
        <v>0</v>
      </c>
      <c r="AM2108">
        <f t="shared" si="805"/>
        <v>0</v>
      </c>
      <c r="AN2108">
        <f t="shared" si="806"/>
        <v>0</v>
      </c>
      <c r="AO2108">
        <f t="shared" si="807"/>
        <v>0</v>
      </c>
      <c r="AP2108">
        <f t="shared" si="808"/>
        <v>0</v>
      </c>
      <c r="AQ2108">
        <f t="shared" si="809"/>
        <v>0</v>
      </c>
      <c r="AR2108">
        <f t="shared" si="810"/>
        <v>0</v>
      </c>
      <c r="AS2108">
        <f t="shared" si="811"/>
        <v>0</v>
      </c>
      <c r="AT2108">
        <f t="shared" si="812"/>
        <v>0</v>
      </c>
      <c r="AU2108">
        <f t="shared" si="813"/>
        <v>0</v>
      </c>
      <c r="AV2108">
        <f t="shared" si="814"/>
        <v>0</v>
      </c>
      <c r="AW2108">
        <f t="shared" si="815"/>
        <v>0</v>
      </c>
      <c r="AX2108">
        <f t="shared" si="816"/>
        <v>0</v>
      </c>
      <c r="AY2108">
        <f t="shared" si="817"/>
        <v>0</v>
      </c>
      <c r="AZ2108">
        <f t="shared" si="818"/>
        <v>0</v>
      </c>
      <c r="BA2108">
        <f t="shared" si="819"/>
        <v>0</v>
      </c>
      <c r="BB2108">
        <f t="shared" si="820"/>
        <v>0</v>
      </c>
      <c r="BC2108">
        <f t="shared" si="821"/>
        <v>0</v>
      </c>
      <c r="BD2108">
        <f t="shared" si="822"/>
        <v>0</v>
      </c>
      <c r="BE2108">
        <f t="shared" si="823"/>
        <v>0</v>
      </c>
      <c r="BF2108">
        <f t="shared" si="824"/>
        <v>0</v>
      </c>
    </row>
    <row r="2109" spans="1:58" ht="15" customHeight="1">
      <c r="A2109" s="405"/>
      <c r="B2109" s="6"/>
      <c r="C2109" s="421" t="s">
        <v>7105</v>
      </c>
      <c r="D2109" s="668" t="str">
        <f t="shared" si="825"/>
        <v/>
      </c>
      <c r="E2109" s="669"/>
      <c r="F2109" s="670"/>
      <c r="G2109" s="763" t="str">
        <f t="shared" si="826"/>
        <v/>
      </c>
      <c r="H2109" s="669"/>
      <c r="I2109" s="669"/>
      <c r="J2109" s="669"/>
      <c r="K2109" s="669"/>
      <c r="L2109" s="670"/>
      <c r="M2109" s="112"/>
      <c r="N2109" s="112"/>
      <c r="O2109" s="112"/>
      <c r="P2109" s="112"/>
      <c r="Q2109" s="112"/>
      <c r="R2109" s="112"/>
      <c r="S2109" s="112"/>
      <c r="T2109" s="112"/>
      <c r="U2109" s="112"/>
      <c r="V2109" s="112"/>
      <c r="W2109" s="112"/>
      <c r="X2109" s="112"/>
      <c r="Y2109" s="112"/>
      <c r="Z2109" s="112"/>
      <c r="AA2109" s="112"/>
      <c r="AB2109" s="112"/>
      <c r="AC2109" s="112"/>
      <c r="AD2109" s="112"/>
      <c r="AE2109" s="93"/>
      <c r="AI2109">
        <f t="shared" si="801"/>
        <v>0</v>
      </c>
      <c r="AJ2109">
        <f t="shared" si="802"/>
        <v>0</v>
      </c>
      <c r="AK2109">
        <f t="shared" si="803"/>
        <v>0</v>
      </c>
      <c r="AL2109">
        <f t="shared" si="804"/>
        <v>0</v>
      </c>
      <c r="AM2109">
        <f t="shared" si="805"/>
        <v>0</v>
      </c>
      <c r="AN2109">
        <f t="shared" si="806"/>
        <v>0</v>
      </c>
      <c r="AO2109">
        <f t="shared" si="807"/>
        <v>0</v>
      </c>
      <c r="AP2109">
        <f t="shared" si="808"/>
        <v>0</v>
      </c>
      <c r="AQ2109">
        <f t="shared" si="809"/>
        <v>0</v>
      </c>
      <c r="AR2109">
        <f t="shared" si="810"/>
        <v>0</v>
      </c>
      <c r="AS2109">
        <f t="shared" si="811"/>
        <v>0</v>
      </c>
      <c r="AT2109">
        <f t="shared" si="812"/>
        <v>0</v>
      </c>
      <c r="AU2109">
        <f t="shared" si="813"/>
        <v>0</v>
      </c>
      <c r="AV2109">
        <f t="shared" si="814"/>
        <v>0</v>
      </c>
      <c r="AW2109">
        <f t="shared" si="815"/>
        <v>0</v>
      </c>
      <c r="AX2109">
        <f t="shared" si="816"/>
        <v>0</v>
      </c>
      <c r="AY2109">
        <f t="shared" si="817"/>
        <v>0</v>
      </c>
      <c r="AZ2109">
        <f t="shared" si="818"/>
        <v>0</v>
      </c>
      <c r="BA2109">
        <f t="shared" si="819"/>
        <v>0</v>
      </c>
      <c r="BB2109">
        <f t="shared" si="820"/>
        <v>0</v>
      </c>
      <c r="BC2109">
        <f t="shared" si="821"/>
        <v>0</v>
      </c>
      <c r="BD2109">
        <f t="shared" si="822"/>
        <v>0</v>
      </c>
      <c r="BE2109">
        <f t="shared" si="823"/>
        <v>0</v>
      </c>
      <c r="BF2109">
        <f t="shared" si="824"/>
        <v>0</v>
      </c>
    </row>
    <row r="2110" spans="1:58" ht="15" customHeight="1">
      <c r="A2110" s="405"/>
      <c r="B2110" s="6"/>
      <c r="C2110" s="421" t="s">
        <v>7106</v>
      </c>
      <c r="D2110" s="668" t="str">
        <f t="shared" si="825"/>
        <v/>
      </c>
      <c r="E2110" s="669"/>
      <c r="F2110" s="670"/>
      <c r="G2110" s="763" t="str">
        <f t="shared" si="826"/>
        <v/>
      </c>
      <c r="H2110" s="669"/>
      <c r="I2110" s="669"/>
      <c r="J2110" s="669"/>
      <c r="K2110" s="669"/>
      <c r="L2110" s="670"/>
      <c r="M2110" s="112"/>
      <c r="N2110" s="112"/>
      <c r="O2110" s="112"/>
      <c r="P2110" s="112"/>
      <c r="Q2110" s="112"/>
      <c r="R2110" s="112"/>
      <c r="S2110" s="112"/>
      <c r="T2110" s="112"/>
      <c r="U2110" s="112"/>
      <c r="V2110" s="112"/>
      <c r="W2110" s="112"/>
      <c r="X2110" s="112"/>
      <c r="Y2110" s="112"/>
      <c r="Z2110" s="112"/>
      <c r="AA2110" s="112"/>
      <c r="AB2110" s="112"/>
      <c r="AC2110" s="112"/>
      <c r="AD2110" s="112"/>
      <c r="AE2110" s="93"/>
      <c r="AI2110">
        <f t="shared" si="801"/>
        <v>0</v>
      </c>
      <c r="AJ2110">
        <f t="shared" si="802"/>
        <v>0</v>
      </c>
      <c r="AK2110">
        <f t="shared" si="803"/>
        <v>0</v>
      </c>
      <c r="AL2110">
        <f t="shared" si="804"/>
        <v>0</v>
      </c>
      <c r="AM2110">
        <f t="shared" si="805"/>
        <v>0</v>
      </c>
      <c r="AN2110">
        <f t="shared" si="806"/>
        <v>0</v>
      </c>
      <c r="AO2110">
        <f t="shared" si="807"/>
        <v>0</v>
      </c>
      <c r="AP2110">
        <f t="shared" si="808"/>
        <v>0</v>
      </c>
      <c r="AQ2110">
        <f t="shared" si="809"/>
        <v>0</v>
      </c>
      <c r="AR2110">
        <f t="shared" si="810"/>
        <v>0</v>
      </c>
      <c r="AS2110">
        <f t="shared" si="811"/>
        <v>0</v>
      </c>
      <c r="AT2110">
        <f t="shared" si="812"/>
        <v>0</v>
      </c>
      <c r="AU2110">
        <f t="shared" si="813"/>
        <v>0</v>
      </c>
      <c r="AV2110">
        <f t="shared" si="814"/>
        <v>0</v>
      </c>
      <c r="AW2110">
        <f t="shared" si="815"/>
        <v>0</v>
      </c>
      <c r="AX2110">
        <f t="shared" si="816"/>
        <v>0</v>
      </c>
      <c r="AY2110">
        <f t="shared" si="817"/>
        <v>0</v>
      </c>
      <c r="AZ2110">
        <f t="shared" si="818"/>
        <v>0</v>
      </c>
      <c r="BA2110">
        <f t="shared" si="819"/>
        <v>0</v>
      </c>
      <c r="BB2110">
        <f t="shared" si="820"/>
        <v>0</v>
      </c>
      <c r="BC2110">
        <f t="shared" si="821"/>
        <v>0</v>
      </c>
      <c r="BD2110">
        <f t="shared" si="822"/>
        <v>0</v>
      </c>
      <c r="BE2110">
        <f t="shared" si="823"/>
        <v>0</v>
      </c>
      <c r="BF2110">
        <f t="shared" si="824"/>
        <v>0</v>
      </c>
    </row>
    <row r="2111" spans="1:58" ht="15" customHeight="1">
      <c r="A2111" s="405"/>
      <c r="B2111" s="6"/>
      <c r="C2111" s="421" t="s">
        <v>7107</v>
      </c>
      <c r="D2111" s="668" t="str">
        <f t="shared" si="825"/>
        <v/>
      </c>
      <c r="E2111" s="669"/>
      <c r="F2111" s="670"/>
      <c r="G2111" s="763" t="str">
        <f t="shared" si="826"/>
        <v/>
      </c>
      <c r="H2111" s="669"/>
      <c r="I2111" s="669"/>
      <c r="J2111" s="669"/>
      <c r="K2111" s="669"/>
      <c r="L2111" s="670"/>
      <c r="M2111" s="112"/>
      <c r="N2111" s="112"/>
      <c r="O2111" s="112"/>
      <c r="P2111" s="112"/>
      <c r="Q2111" s="112"/>
      <c r="R2111" s="112"/>
      <c r="S2111" s="112"/>
      <c r="T2111" s="112"/>
      <c r="U2111" s="112"/>
      <c r="V2111" s="112"/>
      <c r="W2111" s="112"/>
      <c r="X2111" s="112"/>
      <c r="Y2111" s="112"/>
      <c r="Z2111" s="112"/>
      <c r="AA2111" s="112"/>
      <c r="AB2111" s="112"/>
      <c r="AC2111" s="112"/>
      <c r="AD2111" s="112"/>
      <c r="AE2111" s="93"/>
      <c r="AI2111">
        <f t="shared" si="801"/>
        <v>0</v>
      </c>
      <c r="AJ2111">
        <f t="shared" si="802"/>
        <v>0</v>
      </c>
      <c r="AK2111">
        <f t="shared" si="803"/>
        <v>0</v>
      </c>
      <c r="AL2111">
        <f t="shared" si="804"/>
        <v>0</v>
      </c>
      <c r="AM2111">
        <f t="shared" si="805"/>
        <v>0</v>
      </c>
      <c r="AN2111">
        <f t="shared" si="806"/>
        <v>0</v>
      </c>
      <c r="AO2111">
        <f t="shared" si="807"/>
        <v>0</v>
      </c>
      <c r="AP2111">
        <f t="shared" si="808"/>
        <v>0</v>
      </c>
      <c r="AQ2111">
        <f t="shared" si="809"/>
        <v>0</v>
      </c>
      <c r="AR2111">
        <f t="shared" si="810"/>
        <v>0</v>
      </c>
      <c r="AS2111">
        <f t="shared" si="811"/>
        <v>0</v>
      </c>
      <c r="AT2111">
        <f t="shared" si="812"/>
        <v>0</v>
      </c>
      <c r="AU2111">
        <f t="shared" si="813"/>
        <v>0</v>
      </c>
      <c r="AV2111">
        <f t="shared" si="814"/>
        <v>0</v>
      </c>
      <c r="AW2111">
        <f t="shared" si="815"/>
        <v>0</v>
      </c>
      <c r="AX2111">
        <f t="shared" si="816"/>
        <v>0</v>
      </c>
      <c r="AY2111">
        <f t="shared" si="817"/>
        <v>0</v>
      </c>
      <c r="AZ2111">
        <f t="shared" si="818"/>
        <v>0</v>
      </c>
      <c r="BA2111">
        <f t="shared" si="819"/>
        <v>0</v>
      </c>
      <c r="BB2111">
        <f t="shared" si="820"/>
        <v>0</v>
      </c>
      <c r="BC2111">
        <f t="shared" si="821"/>
        <v>0</v>
      </c>
      <c r="BD2111">
        <f t="shared" si="822"/>
        <v>0</v>
      </c>
      <c r="BE2111">
        <f t="shared" si="823"/>
        <v>0</v>
      </c>
      <c r="BF2111">
        <f t="shared" si="824"/>
        <v>0</v>
      </c>
    </row>
    <row r="2112" spans="1:58" ht="15" customHeight="1">
      <c r="A2112" s="405"/>
      <c r="B2112" s="6"/>
      <c r="C2112" s="421" t="s">
        <v>7108</v>
      </c>
      <c r="D2112" s="668" t="str">
        <f t="shared" si="825"/>
        <v/>
      </c>
      <c r="E2112" s="669"/>
      <c r="F2112" s="670"/>
      <c r="G2112" s="763" t="str">
        <f t="shared" si="826"/>
        <v/>
      </c>
      <c r="H2112" s="669"/>
      <c r="I2112" s="669"/>
      <c r="J2112" s="669"/>
      <c r="K2112" s="669"/>
      <c r="L2112" s="670"/>
      <c r="M2112" s="112"/>
      <c r="N2112" s="112"/>
      <c r="O2112" s="112"/>
      <c r="P2112" s="112"/>
      <c r="Q2112" s="112"/>
      <c r="R2112" s="112"/>
      <c r="S2112" s="112"/>
      <c r="T2112" s="112"/>
      <c r="U2112" s="112"/>
      <c r="V2112" s="112"/>
      <c r="W2112" s="112"/>
      <c r="X2112" s="112"/>
      <c r="Y2112" s="112"/>
      <c r="Z2112" s="112"/>
      <c r="AA2112" s="112"/>
      <c r="AB2112" s="112"/>
      <c r="AC2112" s="112"/>
      <c r="AD2112" s="112"/>
      <c r="AE2112" s="93"/>
      <c r="AI2112">
        <f t="shared" si="801"/>
        <v>0</v>
      </c>
      <c r="AJ2112">
        <f t="shared" si="802"/>
        <v>0</v>
      </c>
      <c r="AK2112">
        <f t="shared" si="803"/>
        <v>0</v>
      </c>
      <c r="AL2112">
        <f t="shared" si="804"/>
        <v>0</v>
      </c>
      <c r="AM2112">
        <f t="shared" si="805"/>
        <v>0</v>
      </c>
      <c r="AN2112">
        <f t="shared" si="806"/>
        <v>0</v>
      </c>
      <c r="AO2112">
        <f t="shared" si="807"/>
        <v>0</v>
      </c>
      <c r="AP2112">
        <f t="shared" si="808"/>
        <v>0</v>
      </c>
      <c r="AQ2112">
        <f t="shared" si="809"/>
        <v>0</v>
      </c>
      <c r="AR2112">
        <f t="shared" si="810"/>
        <v>0</v>
      </c>
      <c r="AS2112">
        <f t="shared" si="811"/>
        <v>0</v>
      </c>
      <c r="AT2112">
        <f t="shared" si="812"/>
        <v>0</v>
      </c>
      <c r="AU2112">
        <f t="shared" si="813"/>
        <v>0</v>
      </c>
      <c r="AV2112">
        <f t="shared" si="814"/>
        <v>0</v>
      </c>
      <c r="AW2112">
        <f t="shared" si="815"/>
        <v>0</v>
      </c>
      <c r="AX2112">
        <f t="shared" si="816"/>
        <v>0</v>
      </c>
      <c r="AY2112">
        <f t="shared" si="817"/>
        <v>0</v>
      </c>
      <c r="AZ2112">
        <f t="shared" si="818"/>
        <v>0</v>
      </c>
      <c r="BA2112">
        <f t="shared" si="819"/>
        <v>0</v>
      </c>
      <c r="BB2112">
        <f t="shared" si="820"/>
        <v>0</v>
      </c>
      <c r="BC2112">
        <f t="shared" si="821"/>
        <v>0</v>
      </c>
      <c r="BD2112">
        <f t="shared" si="822"/>
        <v>0</v>
      </c>
      <c r="BE2112">
        <f t="shared" si="823"/>
        <v>0</v>
      </c>
      <c r="BF2112">
        <f t="shared" si="824"/>
        <v>0</v>
      </c>
    </row>
    <row r="2113" spans="1:58" ht="15" customHeight="1">
      <c r="A2113" s="405"/>
      <c r="B2113" s="6"/>
      <c r="C2113" s="421" t="s">
        <v>7109</v>
      </c>
      <c r="D2113" s="668" t="str">
        <f t="shared" si="825"/>
        <v/>
      </c>
      <c r="E2113" s="669"/>
      <c r="F2113" s="670"/>
      <c r="G2113" s="763" t="str">
        <f t="shared" si="826"/>
        <v/>
      </c>
      <c r="H2113" s="669"/>
      <c r="I2113" s="669"/>
      <c r="J2113" s="669"/>
      <c r="K2113" s="669"/>
      <c r="L2113" s="670"/>
      <c r="M2113" s="112"/>
      <c r="N2113" s="112"/>
      <c r="O2113" s="112"/>
      <c r="P2113" s="112"/>
      <c r="Q2113" s="112"/>
      <c r="R2113" s="112"/>
      <c r="S2113" s="112"/>
      <c r="T2113" s="112"/>
      <c r="U2113" s="112"/>
      <c r="V2113" s="112"/>
      <c r="W2113" s="112"/>
      <c r="X2113" s="112"/>
      <c r="Y2113" s="112"/>
      <c r="Z2113" s="112"/>
      <c r="AA2113" s="112"/>
      <c r="AB2113" s="112"/>
      <c r="AC2113" s="112"/>
      <c r="AD2113" s="112"/>
      <c r="AE2113" s="93"/>
      <c r="AI2113">
        <f t="shared" si="801"/>
        <v>0</v>
      </c>
      <c r="AJ2113">
        <f t="shared" si="802"/>
        <v>0</v>
      </c>
      <c r="AK2113">
        <f t="shared" si="803"/>
        <v>0</v>
      </c>
      <c r="AL2113">
        <f t="shared" si="804"/>
        <v>0</v>
      </c>
      <c r="AM2113">
        <f t="shared" si="805"/>
        <v>0</v>
      </c>
      <c r="AN2113">
        <f t="shared" si="806"/>
        <v>0</v>
      </c>
      <c r="AO2113">
        <f t="shared" si="807"/>
        <v>0</v>
      </c>
      <c r="AP2113">
        <f t="shared" si="808"/>
        <v>0</v>
      </c>
      <c r="AQ2113">
        <f t="shared" si="809"/>
        <v>0</v>
      </c>
      <c r="AR2113">
        <f t="shared" si="810"/>
        <v>0</v>
      </c>
      <c r="AS2113">
        <f t="shared" si="811"/>
        <v>0</v>
      </c>
      <c r="AT2113">
        <f t="shared" si="812"/>
        <v>0</v>
      </c>
      <c r="AU2113">
        <f t="shared" si="813"/>
        <v>0</v>
      </c>
      <c r="AV2113">
        <f t="shared" si="814"/>
        <v>0</v>
      </c>
      <c r="AW2113">
        <f t="shared" si="815"/>
        <v>0</v>
      </c>
      <c r="AX2113">
        <f t="shared" si="816"/>
        <v>0</v>
      </c>
      <c r="AY2113">
        <f t="shared" si="817"/>
        <v>0</v>
      </c>
      <c r="AZ2113">
        <f t="shared" si="818"/>
        <v>0</v>
      </c>
      <c r="BA2113">
        <f t="shared" si="819"/>
        <v>0</v>
      </c>
      <c r="BB2113">
        <f t="shared" si="820"/>
        <v>0</v>
      </c>
      <c r="BC2113">
        <f t="shared" si="821"/>
        <v>0</v>
      </c>
      <c r="BD2113">
        <f t="shared" si="822"/>
        <v>0</v>
      </c>
      <c r="BE2113">
        <f t="shared" si="823"/>
        <v>0</v>
      </c>
      <c r="BF2113">
        <f t="shared" si="824"/>
        <v>0</v>
      </c>
    </row>
    <row r="2114" spans="1:58" ht="15" customHeight="1">
      <c r="A2114" s="405"/>
      <c r="B2114" s="6"/>
      <c r="C2114" s="421" t="s">
        <v>7110</v>
      </c>
      <c r="D2114" s="668" t="str">
        <f t="shared" si="825"/>
        <v/>
      </c>
      <c r="E2114" s="669"/>
      <c r="F2114" s="670"/>
      <c r="G2114" s="763" t="str">
        <f t="shared" si="826"/>
        <v/>
      </c>
      <c r="H2114" s="669"/>
      <c r="I2114" s="669"/>
      <c r="J2114" s="669"/>
      <c r="K2114" s="669"/>
      <c r="L2114" s="670"/>
      <c r="M2114" s="112"/>
      <c r="N2114" s="112"/>
      <c r="O2114" s="112"/>
      <c r="P2114" s="112"/>
      <c r="Q2114" s="112"/>
      <c r="R2114" s="112"/>
      <c r="S2114" s="112"/>
      <c r="T2114" s="112"/>
      <c r="U2114" s="112"/>
      <c r="V2114" s="112"/>
      <c r="W2114" s="112"/>
      <c r="X2114" s="112"/>
      <c r="Y2114" s="112"/>
      <c r="Z2114" s="112"/>
      <c r="AA2114" s="112"/>
      <c r="AB2114" s="112"/>
      <c r="AC2114" s="112"/>
      <c r="AD2114" s="112"/>
      <c r="AE2114" s="93"/>
      <c r="AI2114">
        <f t="shared" si="801"/>
        <v>0</v>
      </c>
      <c r="AJ2114">
        <f t="shared" si="802"/>
        <v>0</v>
      </c>
      <c r="AK2114">
        <f t="shared" si="803"/>
        <v>0</v>
      </c>
      <c r="AL2114">
        <f t="shared" si="804"/>
        <v>0</v>
      </c>
      <c r="AM2114">
        <f t="shared" si="805"/>
        <v>0</v>
      </c>
      <c r="AN2114">
        <f t="shared" si="806"/>
        <v>0</v>
      </c>
      <c r="AO2114">
        <f t="shared" si="807"/>
        <v>0</v>
      </c>
      <c r="AP2114">
        <f t="shared" si="808"/>
        <v>0</v>
      </c>
      <c r="AQ2114">
        <f t="shared" si="809"/>
        <v>0</v>
      </c>
      <c r="AR2114">
        <f t="shared" si="810"/>
        <v>0</v>
      </c>
      <c r="AS2114">
        <f t="shared" si="811"/>
        <v>0</v>
      </c>
      <c r="AT2114">
        <f t="shared" si="812"/>
        <v>0</v>
      </c>
      <c r="AU2114">
        <f t="shared" si="813"/>
        <v>0</v>
      </c>
      <c r="AV2114">
        <f t="shared" si="814"/>
        <v>0</v>
      </c>
      <c r="AW2114">
        <f t="shared" si="815"/>
        <v>0</v>
      </c>
      <c r="AX2114">
        <f t="shared" si="816"/>
        <v>0</v>
      </c>
      <c r="AY2114">
        <f t="shared" si="817"/>
        <v>0</v>
      </c>
      <c r="AZ2114">
        <f t="shared" si="818"/>
        <v>0</v>
      </c>
      <c r="BA2114">
        <f t="shared" si="819"/>
        <v>0</v>
      </c>
      <c r="BB2114">
        <f t="shared" si="820"/>
        <v>0</v>
      </c>
      <c r="BC2114">
        <f t="shared" si="821"/>
        <v>0</v>
      </c>
      <c r="BD2114">
        <f t="shared" si="822"/>
        <v>0</v>
      </c>
      <c r="BE2114">
        <f t="shared" si="823"/>
        <v>0</v>
      </c>
      <c r="BF2114">
        <f t="shared" si="824"/>
        <v>0</v>
      </c>
    </row>
    <row r="2115" spans="1:58" ht="15" customHeight="1">
      <c r="A2115" s="405"/>
      <c r="B2115" s="6"/>
      <c r="C2115" s="421" t="s">
        <v>7111</v>
      </c>
      <c r="D2115" s="668" t="str">
        <f t="shared" si="825"/>
        <v/>
      </c>
      <c r="E2115" s="669"/>
      <c r="F2115" s="670"/>
      <c r="G2115" s="763" t="str">
        <f t="shared" si="826"/>
        <v/>
      </c>
      <c r="H2115" s="669"/>
      <c r="I2115" s="669"/>
      <c r="J2115" s="669"/>
      <c r="K2115" s="669"/>
      <c r="L2115" s="670"/>
      <c r="M2115" s="112"/>
      <c r="N2115" s="112"/>
      <c r="O2115" s="112"/>
      <c r="P2115" s="112"/>
      <c r="Q2115" s="112"/>
      <c r="R2115" s="112"/>
      <c r="S2115" s="112"/>
      <c r="T2115" s="112"/>
      <c r="U2115" s="112"/>
      <c r="V2115" s="112"/>
      <c r="W2115" s="112"/>
      <c r="X2115" s="112"/>
      <c r="Y2115" s="112"/>
      <c r="Z2115" s="112"/>
      <c r="AA2115" s="112"/>
      <c r="AB2115" s="112"/>
      <c r="AC2115" s="112"/>
      <c r="AD2115" s="112"/>
      <c r="AE2115" s="93"/>
      <c r="AI2115">
        <f t="shared" si="801"/>
        <v>0</v>
      </c>
      <c r="AJ2115">
        <f t="shared" si="802"/>
        <v>0</v>
      </c>
      <c r="AK2115">
        <f t="shared" si="803"/>
        <v>0</v>
      </c>
      <c r="AL2115">
        <f t="shared" si="804"/>
        <v>0</v>
      </c>
      <c r="AM2115">
        <f t="shared" si="805"/>
        <v>0</v>
      </c>
      <c r="AN2115">
        <f t="shared" si="806"/>
        <v>0</v>
      </c>
      <c r="AO2115">
        <f t="shared" si="807"/>
        <v>0</v>
      </c>
      <c r="AP2115">
        <f t="shared" si="808"/>
        <v>0</v>
      </c>
      <c r="AQ2115">
        <f t="shared" si="809"/>
        <v>0</v>
      </c>
      <c r="AR2115">
        <f t="shared" si="810"/>
        <v>0</v>
      </c>
      <c r="AS2115">
        <f t="shared" si="811"/>
        <v>0</v>
      </c>
      <c r="AT2115">
        <f t="shared" si="812"/>
        <v>0</v>
      </c>
      <c r="AU2115">
        <f t="shared" si="813"/>
        <v>0</v>
      </c>
      <c r="AV2115">
        <f t="shared" si="814"/>
        <v>0</v>
      </c>
      <c r="AW2115">
        <f t="shared" si="815"/>
        <v>0</v>
      </c>
      <c r="AX2115">
        <f t="shared" si="816"/>
        <v>0</v>
      </c>
      <c r="AY2115">
        <f t="shared" si="817"/>
        <v>0</v>
      </c>
      <c r="AZ2115">
        <f t="shared" si="818"/>
        <v>0</v>
      </c>
      <c r="BA2115">
        <f t="shared" si="819"/>
        <v>0</v>
      </c>
      <c r="BB2115">
        <f t="shared" si="820"/>
        <v>0</v>
      </c>
      <c r="BC2115">
        <f t="shared" si="821"/>
        <v>0</v>
      </c>
      <c r="BD2115">
        <f t="shared" si="822"/>
        <v>0</v>
      </c>
      <c r="BE2115">
        <f t="shared" si="823"/>
        <v>0</v>
      </c>
      <c r="BF2115">
        <f t="shared" si="824"/>
        <v>0</v>
      </c>
    </row>
    <row r="2116" spans="1:58" ht="15" customHeight="1">
      <c r="A2116" s="405"/>
      <c r="B2116" s="6"/>
      <c r="C2116" s="421" t="s">
        <v>7112</v>
      </c>
      <c r="D2116" s="668" t="str">
        <f t="shared" si="825"/>
        <v/>
      </c>
      <c r="E2116" s="669"/>
      <c r="F2116" s="670"/>
      <c r="G2116" s="763" t="str">
        <f t="shared" si="826"/>
        <v/>
      </c>
      <c r="H2116" s="669"/>
      <c r="I2116" s="669"/>
      <c r="J2116" s="669"/>
      <c r="K2116" s="669"/>
      <c r="L2116" s="670"/>
      <c r="M2116" s="112"/>
      <c r="N2116" s="112"/>
      <c r="O2116" s="112"/>
      <c r="P2116" s="112"/>
      <c r="Q2116" s="112"/>
      <c r="R2116" s="112"/>
      <c r="S2116" s="112"/>
      <c r="T2116" s="112"/>
      <c r="U2116" s="112"/>
      <c r="V2116" s="112"/>
      <c r="W2116" s="112"/>
      <c r="X2116" s="112"/>
      <c r="Y2116" s="112"/>
      <c r="Z2116" s="112"/>
      <c r="AA2116" s="112"/>
      <c r="AB2116" s="112"/>
      <c r="AC2116" s="112"/>
      <c r="AD2116" s="112"/>
      <c r="AE2116" s="93"/>
      <c r="AI2116">
        <f t="shared" si="801"/>
        <v>0</v>
      </c>
      <c r="AJ2116">
        <f t="shared" si="802"/>
        <v>0</v>
      </c>
      <c r="AK2116">
        <f t="shared" si="803"/>
        <v>0</v>
      </c>
      <c r="AL2116">
        <f t="shared" si="804"/>
        <v>0</v>
      </c>
      <c r="AM2116">
        <f t="shared" si="805"/>
        <v>0</v>
      </c>
      <c r="AN2116">
        <f t="shared" si="806"/>
        <v>0</v>
      </c>
      <c r="AO2116">
        <f t="shared" si="807"/>
        <v>0</v>
      </c>
      <c r="AP2116">
        <f t="shared" si="808"/>
        <v>0</v>
      </c>
      <c r="AQ2116">
        <f t="shared" si="809"/>
        <v>0</v>
      </c>
      <c r="AR2116">
        <f t="shared" si="810"/>
        <v>0</v>
      </c>
      <c r="AS2116">
        <f t="shared" si="811"/>
        <v>0</v>
      </c>
      <c r="AT2116">
        <f t="shared" si="812"/>
        <v>0</v>
      </c>
      <c r="AU2116">
        <f t="shared" si="813"/>
        <v>0</v>
      </c>
      <c r="AV2116">
        <f t="shared" si="814"/>
        <v>0</v>
      </c>
      <c r="AW2116">
        <f t="shared" si="815"/>
        <v>0</v>
      </c>
      <c r="AX2116">
        <f t="shared" si="816"/>
        <v>0</v>
      </c>
      <c r="AY2116">
        <f t="shared" si="817"/>
        <v>0</v>
      </c>
      <c r="AZ2116">
        <f t="shared" si="818"/>
        <v>0</v>
      </c>
      <c r="BA2116">
        <f t="shared" si="819"/>
        <v>0</v>
      </c>
      <c r="BB2116">
        <f t="shared" si="820"/>
        <v>0</v>
      </c>
      <c r="BC2116">
        <f t="shared" si="821"/>
        <v>0</v>
      </c>
      <c r="BD2116">
        <f t="shared" si="822"/>
        <v>0</v>
      </c>
      <c r="BE2116">
        <f t="shared" si="823"/>
        <v>0</v>
      </c>
      <c r="BF2116">
        <f t="shared" si="824"/>
        <v>0</v>
      </c>
    </row>
    <row r="2117" spans="1:58" ht="15" customHeight="1">
      <c r="A2117" s="405"/>
      <c r="B2117" s="6"/>
      <c r="C2117" s="421" t="s">
        <v>7113</v>
      </c>
      <c r="D2117" s="668" t="str">
        <f t="shared" si="825"/>
        <v/>
      </c>
      <c r="E2117" s="669"/>
      <c r="F2117" s="670"/>
      <c r="G2117" s="763" t="str">
        <f t="shared" si="826"/>
        <v/>
      </c>
      <c r="H2117" s="669"/>
      <c r="I2117" s="669"/>
      <c r="J2117" s="669"/>
      <c r="K2117" s="669"/>
      <c r="L2117" s="670"/>
      <c r="M2117" s="112"/>
      <c r="N2117" s="112"/>
      <c r="O2117" s="112"/>
      <c r="P2117" s="112"/>
      <c r="Q2117" s="112"/>
      <c r="R2117" s="112"/>
      <c r="S2117" s="112"/>
      <c r="T2117" s="112"/>
      <c r="U2117" s="112"/>
      <c r="V2117" s="112"/>
      <c r="W2117" s="112"/>
      <c r="X2117" s="112"/>
      <c r="Y2117" s="112"/>
      <c r="Z2117" s="112"/>
      <c r="AA2117" s="112"/>
      <c r="AB2117" s="112"/>
      <c r="AC2117" s="112"/>
      <c r="AD2117" s="112"/>
      <c r="AE2117" s="93"/>
      <c r="AI2117">
        <f t="shared" si="801"/>
        <v>0</v>
      </c>
      <c r="AJ2117">
        <f t="shared" si="802"/>
        <v>0</v>
      </c>
      <c r="AK2117">
        <f t="shared" si="803"/>
        <v>0</v>
      </c>
      <c r="AL2117">
        <f t="shared" si="804"/>
        <v>0</v>
      </c>
      <c r="AM2117">
        <f t="shared" si="805"/>
        <v>0</v>
      </c>
      <c r="AN2117">
        <f t="shared" si="806"/>
        <v>0</v>
      </c>
      <c r="AO2117">
        <f t="shared" si="807"/>
        <v>0</v>
      </c>
      <c r="AP2117">
        <f t="shared" si="808"/>
        <v>0</v>
      </c>
      <c r="AQ2117">
        <f t="shared" si="809"/>
        <v>0</v>
      </c>
      <c r="AR2117">
        <f t="shared" si="810"/>
        <v>0</v>
      </c>
      <c r="AS2117">
        <f t="shared" si="811"/>
        <v>0</v>
      </c>
      <c r="AT2117">
        <f t="shared" si="812"/>
        <v>0</v>
      </c>
      <c r="AU2117">
        <f t="shared" si="813"/>
        <v>0</v>
      </c>
      <c r="AV2117">
        <f t="shared" si="814"/>
        <v>0</v>
      </c>
      <c r="AW2117">
        <f t="shared" si="815"/>
        <v>0</v>
      </c>
      <c r="AX2117">
        <f t="shared" si="816"/>
        <v>0</v>
      </c>
      <c r="AY2117">
        <f t="shared" si="817"/>
        <v>0</v>
      </c>
      <c r="AZ2117">
        <f t="shared" si="818"/>
        <v>0</v>
      </c>
      <c r="BA2117">
        <f t="shared" si="819"/>
        <v>0</v>
      </c>
      <c r="BB2117">
        <f t="shared" si="820"/>
        <v>0</v>
      </c>
      <c r="BC2117">
        <f t="shared" si="821"/>
        <v>0</v>
      </c>
      <c r="BD2117">
        <f t="shared" si="822"/>
        <v>0</v>
      </c>
      <c r="BE2117">
        <f t="shared" si="823"/>
        <v>0</v>
      </c>
      <c r="BF2117">
        <f t="shared" si="824"/>
        <v>0</v>
      </c>
    </row>
    <row r="2118" spans="1:58" ht="15" customHeight="1">
      <c r="A2118" s="405"/>
      <c r="B2118" s="6"/>
      <c r="C2118" s="421" t="s">
        <v>7114</v>
      </c>
      <c r="D2118" s="668" t="str">
        <f t="shared" si="825"/>
        <v/>
      </c>
      <c r="E2118" s="669"/>
      <c r="F2118" s="670"/>
      <c r="G2118" s="763" t="str">
        <f t="shared" si="826"/>
        <v/>
      </c>
      <c r="H2118" s="669"/>
      <c r="I2118" s="669"/>
      <c r="J2118" s="669"/>
      <c r="K2118" s="669"/>
      <c r="L2118" s="670"/>
      <c r="M2118" s="112"/>
      <c r="N2118" s="112"/>
      <c r="O2118" s="112"/>
      <c r="P2118" s="112"/>
      <c r="Q2118" s="112"/>
      <c r="R2118" s="112"/>
      <c r="S2118" s="112"/>
      <c r="T2118" s="112"/>
      <c r="U2118" s="112"/>
      <c r="V2118" s="112"/>
      <c r="W2118" s="112"/>
      <c r="X2118" s="112"/>
      <c r="Y2118" s="112"/>
      <c r="Z2118" s="112"/>
      <c r="AA2118" s="112"/>
      <c r="AB2118" s="112"/>
      <c r="AC2118" s="112"/>
      <c r="AD2118" s="112"/>
      <c r="AE2118" s="93"/>
      <c r="AI2118">
        <f t="shared" ref="AI2118:AI2181" si="827">M2118</f>
        <v>0</v>
      </c>
      <c r="AJ2118">
        <f t="shared" ref="AJ2118:AJ2181" si="828">COUNTIF(N2118:O2118,"NS")</f>
        <v>0</v>
      </c>
      <c r="AK2118">
        <f t="shared" ref="AK2118:AK2181" si="829">SUM(N2118:O2118)</f>
        <v>0</v>
      </c>
      <c r="AL2118">
        <f t="shared" ref="AL2118:AL2181" si="830">IF(COUNTIF(M2118:O2118,"NA")=3,0,IF(OR(AND(AI2118=0,AJ2118&gt;0),AND(AI2118="NS",AK2118&gt;0), AND(AI2118="NS", AJ2118=0,AK2118=0)), 1, IF(OR(AND(AI2118&gt;0,AJ2118&gt;1,AI2118&gt;AK2118), AND(AI2118="NS",AJ2118=2), AND(AI2118="NS",AK2118=0,AJ2118&gt;0),AI2118=AK2118), 0, 1)))</f>
        <v>0</v>
      </c>
      <c r="AM2118">
        <f t="shared" ref="AM2118:AM2181" si="831">P2118</f>
        <v>0</v>
      </c>
      <c r="AN2118">
        <f t="shared" ref="AN2118:AN2181" si="832">COUNTIF(Q2118:R2118,"NS")</f>
        <v>0</v>
      </c>
      <c r="AO2118">
        <f t="shared" ref="AO2118:AO2181" si="833">SUM(Q2118:R2118)</f>
        <v>0</v>
      </c>
      <c r="AP2118">
        <f t="shared" ref="AP2118:AP2181" si="834">IF(COUNTIF(P2118:R2118,"NA")=3,0,IF(OR(AND(AM2118=0,AN2118&gt;0),AND(AM2118="NS",AO2118&gt;0), AND(AM2118="NS", AN2118=0,AO2118=0)), 1, IF(OR(AND(AM2118&gt;0,AN2118&gt;1,AM2118&gt;AO2118), AND(AM2118="NS",AN2118=2), AND(AM2118="NS",AO2118=0,AN2118&gt;0),AM2118=AO2118), 0, 1)))</f>
        <v>0</v>
      </c>
      <c r="AQ2118">
        <f t="shared" ref="AQ2118:AQ2181" si="835">S2118</f>
        <v>0</v>
      </c>
      <c r="AR2118">
        <f t="shared" ref="AR2118:AR2181" si="836">COUNTIF(T2118:U2118,"NS")</f>
        <v>0</v>
      </c>
      <c r="AS2118">
        <f t="shared" ref="AS2118:AS2181" si="837">SUM(T2118:U2118)</f>
        <v>0</v>
      </c>
      <c r="AT2118">
        <f t="shared" ref="AT2118:AT2181" si="838">IF(COUNTIF(S2118:U2118,"NA")=3,0,IF(OR(AND(AQ2118=0,AR2118&gt;0),AND(AQ2118="NS",AS2118&gt;0), AND(AQ2118="NS", AR2118=0,AS2118=0)), 1, IF(OR(AND(AQ2118&gt;0,AR2118&gt;1,AQ2118&gt;AS2118), AND(AQ2118="NS",AR2118=2), AND(AQ2118="NS",AS2118=0,AR2118&gt;0),AQ2118=AS2118), 0, 1)))</f>
        <v>0</v>
      </c>
      <c r="AU2118">
        <f t="shared" ref="AU2118:AU2181" si="839">V2118</f>
        <v>0</v>
      </c>
      <c r="AV2118">
        <f t="shared" ref="AV2118:AV2181" si="840">COUNTIF(W2118:X2118,"NS")</f>
        <v>0</v>
      </c>
      <c r="AW2118">
        <f t="shared" ref="AW2118:AW2181" si="841">SUM(W2118:X2118)</f>
        <v>0</v>
      </c>
      <c r="AX2118">
        <f t="shared" ref="AX2118:AX2181" si="842">IF(COUNTIF(V2118:X2118,"NA")=3,0,IF(OR(AND(AU2118=0,AV2118&gt;0),AND(AU2118="NS",AW2118&gt;0), AND(AU2118="NS", AV2118=0,AW2118=0)), 1, IF(OR(AND(AU2118&gt;0,AV2118&gt;1,AU2118&gt;AW2118), AND(AU2118="NS",AV2118=2), AND(AU2118="NS",AW2118=0,AV2118&gt;0),AU2118=AW2118), 0, 1)))</f>
        <v>0</v>
      </c>
      <c r="AY2118">
        <f t="shared" ref="AY2118:AY2181" si="843">Y2118</f>
        <v>0</v>
      </c>
      <c r="AZ2118">
        <f t="shared" ref="AZ2118:AZ2181" si="844">COUNTIF(Z2118:AA2118,"NS")</f>
        <v>0</v>
      </c>
      <c r="BA2118">
        <f t="shared" ref="BA2118:BA2181" si="845">SUM(Z2118:AA2118)</f>
        <v>0</v>
      </c>
      <c r="BB2118">
        <f t="shared" ref="BB2118:BB2181" si="846">IF(COUNTIF(Y2118:AA2118,"NA")=3,0,IF(OR(AND(AY2118=0,AZ2118&gt;0),AND(AY2118="NS",BA2118&gt;0), AND(AY2118="NS", AZ2118=0,BA2118=0)), 1, IF(OR(AND(AY2118&gt;0,AZ2118&gt;1,AY2118&gt;BA2118), AND(AY2118="NS",AZ2118=2), AND(AY2118="NS",BA2118=0,AZ2118&gt;0),AY2118=BA2118), 0, 1)))</f>
        <v>0</v>
      </c>
      <c r="BC2118">
        <f t="shared" ref="BC2118:BC2181" si="847">AB2118</f>
        <v>0</v>
      </c>
      <c r="BD2118">
        <f t="shared" ref="BD2118:BD2181" si="848">COUNTIF(AC2118:AD2118,"NS")</f>
        <v>0</v>
      </c>
      <c r="BE2118">
        <f t="shared" ref="BE2118:BE2181" si="849">SUM(AC2118:AD2118)</f>
        <v>0</v>
      </c>
      <c r="BF2118">
        <f t="shared" ref="BF2118:BF2181" si="850">IF(COUNTIF(AB2118:AD2118,"NA")=3,0,IF(OR(AND(BC2118=0,BD2118&gt;0),AND(BC2118="NS",BE2118&gt;0), AND(BC2118="NS", BD2118=0,BE2118=0)), 1, IF(OR(AND(BC2118&gt;0,BD2118&gt;1,BC2118&gt;BE2118), AND(BC2118="NS",BD2118=2), AND(BC2118="NS",BE2118=0,BD2118&gt;0),BC2118=BE2118), 0, 1)))</f>
        <v>0</v>
      </c>
    </row>
    <row r="2119" spans="1:58" ht="15" customHeight="1">
      <c r="A2119" s="405"/>
      <c r="B2119" s="6"/>
      <c r="C2119" s="421" t="s">
        <v>7115</v>
      </c>
      <c r="D2119" s="668" t="str">
        <f t="shared" ref="D2119:D2182" si="851">IF(D1538="","",D1538)</f>
        <v/>
      </c>
      <c r="E2119" s="669"/>
      <c r="F2119" s="670"/>
      <c r="G2119" s="763" t="str">
        <f t="shared" ref="G2119:G2182" si="852">IF(G1538="","",G1538)</f>
        <v/>
      </c>
      <c r="H2119" s="669"/>
      <c r="I2119" s="669"/>
      <c r="J2119" s="669"/>
      <c r="K2119" s="669"/>
      <c r="L2119" s="670"/>
      <c r="M2119" s="112"/>
      <c r="N2119" s="112"/>
      <c r="O2119" s="112"/>
      <c r="P2119" s="112"/>
      <c r="Q2119" s="112"/>
      <c r="R2119" s="112"/>
      <c r="S2119" s="112"/>
      <c r="T2119" s="112"/>
      <c r="U2119" s="112"/>
      <c r="V2119" s="112"/>
      <c r="W2119" s="112"/>
      <c r="X2119" s="112"/>
      <c r="Y2119" s="112"/>
      <c r="Z2119" s="112"/>
      <c r="AA2119" s="112"/>
      <c r="AB2119" s="112"/>
      <c r="AC2119" s="112"/>
      <c r="AD2119" s="112"/>
      <c r="AE2119" s="93"/>
      <c r="AI2119">
        <f t="shared" si="827"/>
        <v>0</v>
      </c>
      <c r="AJ2119">
        <f t="shared" si="828"/>
        <v>0</v>
      </c>
      <c r="AK2119">
        <f t="shared" si="829"/>
        <v>0</v>
      </c>
      <c r="AL2119">
        <f t="shared" si="830"/>
        <v>0</v>
      </c>
      <c r="AM2119">
        <f t="shared" si="831"/>
        <v>0</v>
      </c>
      <c r="AN2119">
        <f t="shared" si="832"/>
        <v>0</v>
      </c>
      <c r="AO2119">
        <f t="shared" si="833"/>
        <v>0</v>
      </c>
      <c r="AP2119">
        <f t="shared" si="834"/>
        <v>0</v>
      </c>
      <c r="AQ2119">
        <f t="shared" si="835"/>
        <v>0</v>
      </c>
      <c r="AR2119">
        <f t="shared" si="836"/>
        <v>0</v>
      </c>
      <c r="AS2119">
        <f t="shared" si="837"/>
        <v>0</v>
      </c>
      <c r="AT2119">
        <f t="shared" si="838"/>
        <v>0</v>
      </c>
      <c r="AU2119">
        <f t="shared" si="839"/>
        <v>0</v>
      </c>
      <c r="AV2119">
        <f t="shared" si="840"/>
        <v>0</v>
      </c>
      <c r="AW2119">
        <f t="shared" si="841"/>
        <v>0</v>
      </c>
      <c r="AX2119">
        <f t="shared" si="842"/>
        <v>0</v>
      </c>
      <c r="AY2119">
        <f t="shared" si="843"/>
        <v>0</v>
      </c>
      <c r="AZ2119">
        <f t="shared" si="844"/>
        <v>0</v>
      </c>
      <c r="BA2119">
        <f t="shared" si="845"/>
        <v>0</v>
      </c>
      <c r="BB2119">
        <f t="shared" si="846"/>
        <v>0</v>
      </c>
      <c r="BC2119">
        <f t="shared" si="847"/>
        <v>0</v>
      </c>
      <c r="BD2119">
        <f t="shared" si="848"/>
        <v>0</v>
      </c>
      <c r="BE2119">
        <f t="shared" si="849"/>
        <v>0</v>
      </c>
      <c r="BF2119">
        <f t="shared" si="850"/>
        <v>0</v>
      </c>
    </row>
    <row r="2120" spans="1:58" ht="15" customHeight="1">
      <c r="A2120" s="405"/>
      <c r="B2120" s="6"/>
      <c r="C2120" s="421" t="s">
        <v>7116</v>
      </c>
      <c r="D2120" s="668" t="str">
        <f t="shared" si="851"/>
        <v/>
      </c>
      <c r="E2120" s="669"/>
      <c r="F2120" s="670"/>
      <c r="G2120" s="763" t="str">
        <f t="shared" si="852"/>
        <v/>
      </c>
      <c r="H2120" s="669"/>
      <c r="I2120" s="669"/>
      <c r="J2120" s="669"/>
      <c r="K2120" s="669"/>
      <c r="L2120" s="670"/>
      <c r="M2120" s="112"/>
      <c r="N2120" s="112"/>
      <c r="O2120" s="112"/>
      <c r="P2120" s="112"/>
      <c r="Q2120" s="112"/>
      <c r="R2120" s="112"/>
      <c r="S2120" s="112"/>
      <c r="T2120" s="112"/>
      <c r="U2120" s="112"/>
      <c r="V2120" s="112"/>
      <c r="W2120" s="112"/>
      <c r="X2120" s="112"/>
      <c r="Y2120" s="112"/>
      <c r="Z2120" s="112"/>
      <c r="AA2120" s="112"/>
      <c r="AB2120" s="112"/>
      <c r="AC2120" s="112"/>
      <c r="AD2120" s="112"/>
      <c r="AE2120" s="93"/>
      <c r="AI2120">
        <f t="shared" si="827"/>
        <v>0</v>
      </c>
      <c r="AJ2120">
        <f t="shared" si="828"/>
        <v>0</v>
      </c>
      <c r="AK2120">
        <f t="shared" si="829"/>
        <v>0</v>
      </c>
      <c r="AL2120">
        <f t="shared" si="830"/>
        <v>0</v>
      </c>
      <c r="AM2120">
        <f t="shared" si="831"/>
        <v>0</v>
      </c>
      <c r="AN2120">
        <f t="shared" si="832"/>
        <v>0</v>
      </c>
      <c r="AO2120">
        <f t="shared" si="833"/>
        <v>0</v>
      </c>
      <c r="AP2120">
        <f t="shared" si="834"/>
        <v>0</v>
      </c>
      <c r="AQ2120">
        <f t="shared" si="835"/>
        <v>0</v>
      </c>
      <c r="AR2120">
        <f t="shared" si="836"/>
        <v>0</v>
      </c>
      <c r="AS2120">
        <f t="shared" si="837"/>
        <v>0</v>
      </c>
      <c r="AT2120">
        <f t="shared" si="838"/>
        <v>0</v>
      </c>
      <c r="AU2120">
        <f t="shared" si="839"/>
        <v>0</v>
      </c>
      <c r="AV2120">
        <f t="shared" si="840"/>
        <v>0</v>
      </c>
      <c r="AW2120">
        <f t="shared" si="841"/>
        <v>0</v>
      </c>
      <c r="AX2120">
        <f t="shared" si="842"/>
        <v>0</v>
      </c>
      <c r="AY2120">
        <f t="shared" si="843"/>
        <v>0</v>
      </c>
      <c r="AZ2120">
        <f t="shared" si="844"/>
        <v>0</v>
      </c>
      <c r="BA2120">
        <f t="shared" si="845"/>
        <v>0</v>
      </c>
      <c r="BB2120">
        <f t="shared" si="846"/>
        <v>0</v>
      </c>
      <c r="BC2120">
        <f t="shared" si="847"/>
        <v>0</v>
      </c>
      <c r="BD2120">
        <f t="shared" si="848"/>
        <v>0</v>
      </c>
      <c r="BE2120">
        <f t="shared" si="849"/>
        <v>0</v>
      </c>
      <c r="BF2120">
        <f t="shared" si="850"/>
        <v>0</v>
      </c>
    </row>
    <row r="2121" spans="1:58" ht="15" customHeight="1">
      <c r="A2121" s="405"/>
      <c r="B2121" s="6"/>
      <c r="C2121" s="421" t="s">
        <v>7117</v>
      </c>
      <c r="D2121" s="668" t="str">
        <f t="shared" si="851"/>
        <v/>
      </c>
      <c r="E2121" s="669"/>
      <c r="F2121" s="670"/>
      <c r="G2121" s="763" t="str">
        <f t="shared" si="852"/>
        <v/>
      </c>
      <c r="H2121" s="669"/>
      <c r="I2121" s="669"/>
      <c r="J2121" s="669"/>
      <c r="K2121" s="669"/>
      <c r="L2121" s="670"/>
      <c r="M2121" s="112"/>
      <c r="N2121" s="112"/>
      <c r="O2121" s="112"/>
      <c r="P2121" s="112"/>
      <c r="Q2121" s="112"/>
      <c r="R2121" s="112"/>
      <c r="S2121" s="112"/>
      <c r="T2121" s="112"/>
      <c r="U2121" s="112"/>
      <c r="V2121" s="112"/>
      <c r="W2121" s="112"/>
      <c r="X2121" s="112"/>
      <c r="Y2121" s="112"/>
      <c r="Z2121" s="112"/>
      <c r="AA2121" s="112"/>
      <c r="AB2121" s="112"/>
      <c r="AC2121" s="112"/>
      <c r="AD2121" s="112"/>
      <c r="AE2121" s="93"/>
      <c r="AI2121">
        <f t="shared" si="827"/>
        <v>0</v>
      </c>
      <c r="AJ2121">
        <f t="shared" si="828"/>
        <v>0</v>
      </c>
      <c r="AK2121">
        <f t="shared" si="829"/>
        <v>0</v>
      </c>
      <c r="AL2121">
        <f t="shared" si="830"/>
        <v>0</v>
      </c>
      <c r="AM2121">
        <f t="shared" si="831"/>
        <v>0</v>
      </c>
      <c r="AN2121">
        <f t="shared" si="832"/>
        <v>0</v>
      </c>
      <c r="AO2121">
        <f t="shared" si="833"/>
        <v>0</v>
      </c>
      <c r="AP2121">
        <f t="shared" si="834"/>
        <v>0</v>
      </c>
      <c r="AQ2121">
        <f t="shared" si="835"/>
        <v>0</v>
      </c>
      <c r="AR2121">
        <f t="shared" si="836"/>
        <v>0</v>
      </c>
      <c r="AS2121">
        <f t="shared" si="837"/>
        <v>0</v>
      </c>
      <c r="AT2121">
        <f t="shared" si="838"/>
        <v>0</v>
      </c>
      <c r="AU2121">
        <f t="shared" si="839"/>
        <v>0</v>
      </c>
      <c r="AV2121">
        <f t="shared" si="840"/>
        <v>0</v>
      </c>
      <c r="AW2121">
        <f t="shared" si="841"/>
        <v>0</v>
      </c>
      <c r="AX2121">
        <f t="shared" si="842"/>
        <v>0</v>
      </c>
      <c r="AY2121">
        <f t="shared" si="843"/>
        <v>0</v>
      </c>
      <c r="AZ2121">
        <f t="shared" si="844"/>
        <v>0</v>
      </c>
      <c r="BA2121">
        <f t="shared" si="845"/>
        <v>0</v>
      </c>
      <c r="BB2121">
        <f t="shared" si="846"/>
        <v>0</v>
      </c>
      <c r="BC2121">
        <f t="shared" si="847"/>
        <v>0</v>
      </c>
      <c r="BD2121">
        <f t="shared" si="848"/>
        <v>0</v>
      </c>
      <c r="BE2121">
        <f t="shared" si="849"/>
        <v>0</v>
      </c>
      <c r="BF2121">
        <f t="shared" si="850"/>
        <v>0</v>
      </c>
    </row>
    <row r="2122" spans="1:58" ht="15" customHeight="1">
      <c r="A2122" s="405"/>
      <c r="B2122" s="6"/>
      <c r="C2122" s="421" t="s">
        <v>7118</v>
      </c>
      <c r="D2122" s="668" t="str">
        <f t="shared" si="851"/>
        <v/>
      </c>
      <c r="E2122" s="669"/>
      <c r="F2122" s="670"/>
      <c r="G2122" s="763" t="str">
        <f t="shared" si="852"/>
        <v/>
      </c>
      <c r="H2122" s="669"/>
      <c r="I2122" s="669"/>
      <c r="J2122" s="669"/>
      <c r="K2122" s="669"/>
      <c r="L2122" s="670"/>
      <c r="M2122" s="112"/>
      <c r="N2122" s="112"/>
      <c r="O2122" s="112"/>
      <c r="P2122" s="112"/>
      <c r="Q2122" s="112"/>
      <c r="R2122" s="112"/>
      <c r="S2122" s="112"/>
      <c r="T2122" s="112"/>
      <c r="U2122" s="112"/>
      <c r="V2122" s="112"/>
      <c r="W2122" s="112"/>
      <c r="X2122" s="112"/>
      <c r="Y2122" s="112"/>
      <c r="Z2122" s="112"/>
      <c r="AA2122" s="112"/>
      <c r="AB2122" s="112"/>
      <c r="AC2122" s="112"/>
      <c r="AD2122" s="112"/>
      <c r="AE2122" s="93"/>
      <c r="AI2122">
        <f t="shared" si="827"/>
        <v>0</v>
      </c>
      <c r="AJ2122">
        <f t="shared" si="828"/>
        <v>0</v>
      </c>
      <c r="AK2122">
        <f t="shared" si="829"/>
        <v>0</v>
      </c>
      <c r="AL2122">
        <f t="shared" si="830"/>
        <v>0</v>
      </c>
      <c r="AM2122">
        <f t="shared" si="831"/>
        <v>0</v>
      </c>
      <c r="AN2122">
        <f t="shared" si="832"/>
        <v>0</v>
      </c>
      <c r="AO2122">
        <f t="shared" si="833"/>
        <v>0</v>
      </c>
      <c r="AP2122">
        <f t="shared" si="834"/>
        <v>0</v>
      </c>
      <c r="AQ2122">
        <f t="shared" si="835"/>
        <v>0</v>
      </c>
      <c r="AR2122">
        <f t="shared" si="836"/>
        <v>0</v>
      </c>
      <c r="AS2122">
        <f t="shared" si="837"/>
        <v>0</v>
      </c>
      <c r="AT2122">
        <f t="shared" si="838"/>
        <v>0</v>
      </c>
      <c r="AU2122">
        <f t="shared" si="839"/>
        <v>0</v>
      </c>
      <c r="AV2122">
        <f t="shared" si="840"/>
        <v>0</v>
      </c>
      <c r="AW2122">
        <f t="shared" si="841"/>
        <v>0</v>
      </c>
      <c r="AX2122">
        <f t="shared" si="842"/>
        <v>0</v>
      </c>
      <c r="AY2122">
        <f t="shared" si="843"/>
        <v>0</v>
      </c>
      <c r="AZ2122">
        <f t="shared" si="844"/>
        <v>0</v>
      </c>
      <c r="BA2122">
        <f t="shared" si="845"/>
        <v>0</v>
      </c>
      <c r="BB2122">
        <f t="shared" si="846"/>
        <v>0</v>
      </c>
      <c r="BC2122">
        <f t="shared" si="847"/>
        <v>0</v>
      </c>
      <c r="BD2122">
        <f t="shared" si="848"/>
        <v>0</v>
      </c>
      <c r="BE2122">
        <f t="shared" si="849"/>
        <v>0</v>
      </c>
      <c r="BF2122">
        <f t="shared" si="850"/>
        <v>0</v>
      </c>
    </row>
    <row r="2123" spans="1:58" ht="15" customHeight="1">
      <c r="A2123" s="405"/>
      <c r="B2123" s="6"/>
      <c r="C2123" s="421" t="s">
        <v>7119</v>
      </c>
      <c r="D2123" s="668" t="str">
        <f t="shared" si="851"/>
        <v/>
      </c>
      <c r="E2123" s="669"/>
      <c r="F2123" s="670"/>
      <c r="G2123" s="763" t="str">
        <f t="shared" si="852"/>
        <v/>
      </c>
      <c r="H2123" s="669"/>
      <c r="I2123" s="669"/>
      <c r="J2123" s="669"/>
      <c r="K2123" s="669"/>
      <c r="L2123" s="670"/>
      <c r="M2123" s="112"/>
      <c r="N2123" s="112"/>
      <c r="O2123" s="112"/>
      <c r="P2123" s="112"/>
      <c r="Q2123" s="112"/>
      <c r="R2123" s="112"/>
      <c r="S2123" s="112"/>
      <c r="T2123" s="112"/>
      <c r="U2123" s="112"/>
      <c r="V2123" s="112"/>
      <c r="W2123" s="112"/>
      <c r="X2123" s="112"/>
      <c r="Y2123" s="112"/>
      <c r="Z2123" s="112"/>
      <c r="AA2123" s="112"/>
      <c r="AB2123" s="112"/>
      <c r="AC2123" s="112"/>
      <c r="AD2123" s="112"/>
      <c r="AE2123" s="93"/>
      <c r="AI2123">
        <f t="shared" si="827"/>
        <v>0</v>
      </c>
      <c r="AJ2123">
        <f t="shared" si="828"/>
        <v>0</v>
      </c>
      <c r="AK2123">
        <f t="shared" si="829"/>
        <v>0</v>
      </c>
      <c r="AL2123">
        <f t="shared" si="830"/>
        <v>0</v>
      </c>
      <c r="AM2123">
        <f t="shared" si="831"/>
        <v>0</v>
      </c>
      <c r="AN2123">
        <f t="shared" si="832"/>
        <v>0</v>
      </c>
      <c r="AO2123">
        <f t="shared" si="833"/>
        <v>0</v>
      </c>
      <c r="AP2123">
        <f t="shared" si="834"/>
        <v>0</v>
      </c>
      <c r="AQ2123">
        <f t="shared" si="835"/>
        <v>0</v>
      </c>
      <c r="AR2123">
        <f t="shared" si="836"/>
        <v>0</v>
      </c>
      <c r="AS2123">
        <f t="shared" si="837"/>
        <v>0</v>
      </c>
      <c r="AT2123">
        <f t="shared" si="838"/>
        <v>0</v>
      </c>
      <c r="AU2123">
        <f t="shared" si="839"/>
        <v>0</v>
      </c>
      <c r="AV2123">
        <f t="shared" si="840"/>
        <v>0</v>
      </c>
      <c r="AW2123">
        <f t="shared" si="841"/>
        <v>0</v>
      </c>
      <c r="AX2123">
        <f t="shared" si="842"/>
        <v>0</v>
      </c>
      <c r="AY2123">
        <f t="shared" si="843"/>
        <v>0</v>
      </c>
      <c r="AZ2123">
        <f t="shared" si="844"/>
        <v>0</v>
      </c>
      <c r="BA2123">
        <f t="shared" si="845"/>
        <v>0</v>
      </c>
      <c r="BB2123">
        <f t="shared" si="846"/>
        <v>0</v>
      </c>
      <c r="BC2123">
        <f t="shared" si="847"/>
        <v>0</v>
      </c>
      <c r="BD2123">
        <f t="shared" si="848"/>
        <v>0</v>
      </c>
      <c r="BE2123">
        <f t="shared" si="849"/>
        <v>0</v>
      </c>
      <c r="BF2123">
        <f t="shared" si="850"/>
        <v>0</v>
      </c>
    </row>
    <row r="2124" spans="1:58" ht="15" customHeight="1">
      <c r="A2124" s="405"/>
      <c r="B2124" s="6"/>
      <c r="C2124" s="421" t="s">
        <v>7120</v>
      </c>
      <c r="D2124" s="668" t="str">
        <f t="shared" si="851"/>
        <v/>
      </c>
      <c r="E2124" s="669"/>
      <c r="F2124" s="670"/>
      <c r="G2124" s="763" t="str">
        <f t="shared" si="852"/>
        <v/>
      </c>
      <c r="H2124" s="669"/>
      <c r="I2124" s="669"/>
      <c r="J2124" s="669"/>
      <c r="K2124" s="669"/>
      <c r="L2124" s="670"/>
      <c r="M2124" s="112"/>
      <c r="N2124" s="112"/>
      <c r="O2124" s="112"/>
      <c r="P2124" s="112"/>
      <c r="Q2124" s="112"/>
      <c r="R2124" s="112"/>
      <c r="S2124" s="112"/>
      <c r="T2124" s="112"/>
      <c r="U2124" s="112"/>
      <c r="V2124" s="112"/>
      <c r="W2124" s="112"/>
      <c r="X2124" s="112"/>
      <c r="Y2124" s="112"/>
      <c r="Z2124" s="112"/>
      <c r="AA2124" s="112"/>
      <c r="AB2124" s="112"/>
      <c r="AC2124" s="112"/>
      <c r="AD2124" s="112"/>
      <c r="AE2124" s="93"/>
      <c r="AI2124">
        <f t="shared" si="827"/>
        <v>0</v>
      </c>
      <c r="AJ2124">
        <f t="shared" si="828"/>
        <v>0</v>
      </c>
      <c r="AK2124">
        <f t="shared" si="829"/>
        <v>0</v>
      </c>
      <c r="AL2124">
        <f t="shared" si="830"/>
        <v>0</v>
      </c>
      <c r="AM2124">
        <f t="shared" si="831"/>
        <v>0</v>
      </c>
      <c r="AN2124">
        <f t="shared" si="832"/>
        <v>0</v>
      </c>
      <c r="AO2124">
        <f t="shared" si="833"/>
        <v>0</v>
      </c>
      <c r="AP2124">
        <f t="shared" si="834"/>
        <v>0</v>
      </c>
      <c r="AQ2124">
        <f t="shared" si="835"/>
        <v>0</v>
      </c>
      <c r="AR2124">
        <f t="shared" si="836"/>
        <v>0</v>
      </c>
      <c r="AS2124">
        <f t="shared" si="837"/>
        <v>0</v>
      </c>
      <c r="AT2124">
        <f t="shared" si="838"/>
        <v>0</v>
      </c>
      <c r="AU2124">
        <f t="shared" si="839"/>
        <v>0</v>
      </c>
      <c r="AV2124">
        <f t="shared" si="840"/>
        <v>0</v>
      </c>
      <c r="AW2124">
        <f t="shared" si="841"/>
        <v>0</v>
      </c>
      <c r="AX2124">
        <f t="shared" si="842"/>
        <v>0</v>
      </c>
      <c r="AY2124">
        <f t="shared" si="843"/>
        <v>0</v>
      </c>
      <c r="AZ2124">
        <f t="shared" si="844"/>
        <v>0</v>
      </c>
      <c r="BA2124">
        <f t="shared" si="845"/>
        <v>0</v>
      </c>
      <c r="BB2124">
        <f t="shared" si="846"/>
        <v>0</v>
      </c>
      <c r="BC2124">
        <f t="shared" si="847"/>
        <v>0</v>
      </c>
      <c r="BD2124">
        <f t="shared" si="848"/>
        <v>0</v>
      </c>
      <c r="BE2124">
        <f t="shared" si="849"/>
        <v>0</v>
      </c>
      <c r="BF2124">
        <f t="shared" si="850"/>
        <v>0</v>
      </c>
    </row>
    <row r="2125" spans="1:58" ht="15" customHeight="1">
      <c r="A2125" s="405"/>
      <c r="B2125" s="6"/>
      <c r="C2125" s="421" t="s">
        <v>7121</v>
      </c>
      <c r="D2125" s="668" t="str">
        <f t="shared" si="851"/>
        <v/>
      </c>
      <c r="E2125" s="669"/>
      <c r="F2125" s="670"/>
      <c r="G2125" s="763" t="str">
        <f t="shared" si="852"/>
        <v/>
      </c>
      <c r="H2125" s="669"/>
      <c r="I2125" s="669"/>
      <c r="J2125" s="669"/>
      <c r="K2125" s="669"/>
      <c r="L2125" s="670"/>
      <c r="M2125" s="112"/>
      <c r="N2125" s="112"/>
      <c r="O2125" s="112"/>
      <c r="P2125" s="112"/>
      <c r="Q2125" s="112"/>
      <c r="R2125" s="112"/>
      <c r="S2125" s="112"/>
      <c r="T2125" s="112"/>
      <c r="U2125" s="112"/>
      <c r="V2125" s="112"/>
      <c r="W2125" s="112"/>
      <c r="X2125" s="112"/>
      <c r="Y2125" s="112"/>
      <c r="Z2125" s="112"/>
      <c r="AA2125" s="112"/>
      <c r="AB2125" s="112"/>
      <c r="AC2125" s="112"/>
      <c r="AD2125" s="112"/>
      <c r="AE2125" s="93"/>
      <c r="AI2125">
        <f t="shared" si="827"/>
        <v>0</v>
      </c>
      <c r="AJ2125">
        <f t="shared" si="828"/>
        <v>0</v>
      </c>
      <c r="AK2125">
        <f t="shared" si="829"/>
        <v>0</v>
      </c>
      <c r="AL2125">
        <f t="shared" si="830"/>
        <v>0</v>
      </c>
      <c r="AM2125">
        <f t="shared" si="831"/>
        <v>0</v>
      </c>
      <c r="AN2125">
        <f t="shared" si="832"/>
        <v>0</v>
      </c>
      <c r="AO2125">
        <f t="shared" si="833"/>
        <v>0</v>
      </c>
      <c r="AP2125">
        <f t="shared" si="834"/>
        <v>0</v>
      </c>
      <c r="AQ2125">
        <f t="shared" si="835"/>
        <v>0</v>
      </c>
      <c r="AR2125">
        <f t="shared" si="836"/>
        <v>0</v>
      </c>
      <c r="AS2125">
        <f t="shared" si="837"/>
        <v>0</v>
      </c>
      <c r="AT2125">
        <f t="shared" si="838"/>
        <v>0</v>
      </c>
      <c r="AU2125">
        <f t="shared" si="839"/>
        <v>0</v>
      </c>
      <c r="AV2125">
        <f t="shared" si="840"/>
        <v>0</v>
      </c>
      <c r="AW2125">
        <f t="shared" si="841"/>
        <v>0</v>
      </c>
      <c r="AX2125">
        <f t="shared" si="842"/>
        <v>0</v>
      </c>
      <c r="AY2125">
        <f t="shared" si="843"/>
        <v>0</v>
      </c>
      <c r="AZ2125">
        <f t="shared" si="844"/>
        <v>0</v>
      </c>
      <c r="BA2125">
        <f t="shared" si="845"/>
        <v>0</v>
      </c>
      <c r="BB2125">
        <f t="shared" si="846"/>
        <v>0</v>
      </c>
      <c r="BC2125">
        <f t="shared" si="847"/>
        <v>0</v>
      </c>
      <c r="BD2125">
        <f t="shared" si="848"/>
        <v>0</v>
      </c>
      <c r="BE2125">
        <f t="shared" si="849"/>
        <v>0</v>
      </c>
      <c r="BF2125">
        <f t="shared" si="850"/>
        <v>0</v>
      </c>
    </row>
    <row r="2126" spans="1:58" ht="15" customHeight="1">
      <c r="A2126" s="405"/>
      <c r="B2126" s="6"/>
      <c r="C2126" s="421" t="s">
        <v>7122</v>
      </c>
      <c r="D2126" s="668" t="str">
        <f t="shared" si="851"/>
        <v/>
      </c>
      <c r="E2126" s="669"/>
      <c r="F2126" s="670"/>
      <c r="G2126" s="763" t="str">
        <f t="shared" si="852"/>
        <v/>
      </c>
      <c r="H2126" s="669"/>
      <c r="I2126" s="669"/>
      <c r="J2126" s="669"/>
      <c r="K2126" s="669"/>
      <c r="L2126" s="670"/>
      <c r="M2126" s="112"/>
      <c r="N2126" s="112"/>
      <c r="O2126" s="112"/>
      <c r="P2126" s="112"/>
      <c r="Q2126" s="112"/>
      <c r="R2126" s="112"/>
      <c r="S2126" s="112"/>
      <c r="T2126" s="112"/>
      <c r="U2126" s="112"/>
      <c r="V2126" s="112"/>
      <c r="W2126" s="112"/>
      <c r="X2126" s="112"/>
      <c r="Y2126" s="112"/>
      <c r="Z2126" s="112"/>
      <c r="AA2126" s="112"/>
      <c r="AB2126" s="112"/>
      <c r="AC2126" s="112"/>
      <c r="AD2126" s="112"/>
      <c r="AE2126" s="93"/>
      <c r="AI2126">
        <f t="shared" si="827"/>
        <v>0</v>
      </c>
      <c r="AJ2126">
        <f t="shared" si="828"/>
        <v>0</v>
      </c>
      <c r="AK2126">
        <f t="shared" si="829"/>
        <v>0</v>
      </c>
      <c r="AL2126">
        <f t="shared" si="830"/>
        <v>0</v>
      </c>
      <c r="AM2126">
        <f t="shared" si="831"/>
        <v>0</v>
      </c>
      <c r="AN2126">
        <f t="shared" si="832"/>
        <v>0</v>
      </c>
      <c r="AO2126">
        <f t="shared" si="833"/>
        <v>0</v>
      </c>
      <c r="AP2126">
        <f t="shared" si="834"/>
        <v>0</v>
      </c>
      <c r="AQ2126">
        <f t="shared" si="835"/>
        <v>0</v>
      </c>
      <c r="AR2126">
        <f t="shared" si="836"/>
        <v>0</v>
      </c>
      <c r="AS2126">
        <f t="shared" si="837"/>
        <v>0</v>
      </c>
      <c r="AT2126">
        <f t="shared" si="838"/>
        <v>0</v>
      </c>
      <c r="AU2126">
        <f t="shared" si="839"/>
        <v>0</v>
      </c>
      <c r="AV2126">
        <f t="shared" si="840"/>
        <v>0</v>
      </c>
      <c r="AW2126">
        <f t="shared" si="841"/>
        <v>0</v>
      </c>
      <c r="AX2126">
        <f t="shared" si="842"/>
        <v>0</v>
      </c>
      <c r="AY2126">
        <f t="shared" si="843"/>
        <v>0</v>
      </c>
      <c r="AZ2126">
        <f t="shared" si="844"/>
        <v>0</v>
      </c>
      <c r="BA2126">
        <f t="shared" si="845"/>
        <v>0</v>
      </c>
      <c r="BB2126">
        <f t="shared" si="846"/>
        <v>0</v>
      </c>
      <c r="BC2126">
        <f t="shared" si="847"/>
        <v>0</v>
      </c>
      <c r="BD2126">
        <f t="shared" si="848"/>
        <v>0</v>
      </c>
      <c r="BE2126">
        <f t="shared" si="849"/>
        <v>0</v>
      </c>
      <c r="BF2126">
        <f t="shared" si="850"/>
        <v>0</v>
      </c>
    </row>
    <row r="2127" spans="1:58" ht="15" customHeight="1">
      <c r="A2127" s="405"/>
      <c r="B2127" s="6"/>
      <c r="C2127" s="421" t="s">
        <v>7123</v>
      </c>
      <c r="D2127" s="668" t="str">
        <f t="shared" si="851"/>
        <v/>
      </c>
      <c r="E2127" s="669"/>
      <c r="F2127" s="670"/>
      <c r="G2127" s="763" t="str">
        <f t="shared" si="852"/>
        <v/>
      </c>
      <c r="H2127" s="669"/>
      <c r="I2127" s="669"/>
      <c r="J2127" s="669"/>
      <c r="K2127" s="669"/>
      <c r="L2127" s="670"/>
      <c r="M2127" s="112"/>
      <c r="N2127" s="112"/>
      <c r="O2127" s="112"/>
      <c r="P2127" s="112"/>
      <c r="Q2127" s="112"/>
      <c r="R2127" s="112"/>
      <c r="S2127" s="112"/>
      <c r="T2127" s="112"/>
      <c r="U2127" s="112"/>
      <c r="V2127" s="112"/>
      <c r="W2127" s="112"/>
      <c r="X2127" s="112"/>
      <c r="Y2127" s="112"/>
      <c r="Z2127" s="112"/>
      <c r="AA2127" s="112"/>
      <c r="AB2127" s="112"/>
      <c r="AC2127" s="112"/>
      <c r="AD2127" s="112"/>
      <c r="AE2127" s="93"/>
      <c r="AI2127">
        <f t="shared" si="827"/>
        <v>0</v>
      </c>
      <c r="AJ2127">
        <f t="shared" si="828"/>
        <v>0</v>
      </c>
      <c r="AK2127">
        <f t="shared" si="829"/>
        <v>0</v>
      </c>
      <c r="AL2127">
        <f t="shared" si="830"/>
        <v>0</v>
      </c>
      <c r="AM2127">
        <f t="shared" si="831"/>
        <v>0</v>
      </c>
      <c r="AN2127">
        <f t="shared" si="832"/>
        <v>0</v>
      </c>
      <c r="AO2127">
        <f t="shared" si="833"/>
        <v>0</v>
      </c>
      <c r="AP2127">
        <f t="shared" si="834"/>
        <v>0</v>
      </c>
      <c r="AQ2127">
        <f t="shared" si="835"/>
        <v>0</v>
      </c>
      <c r="AR2127">
        <f t="shared" si="836"/>
        <v>0</v>
      </c>
      <c r="AS2127">
        <f t="shared" si="837"/>
        <v>0</v>
      </c>
      <c r="AT2127">
        <f t="shared" si="838"/>
        <v>0</v>
      </c>
      <c r="AU2127">
        <f t="shared" si="839"/>
        <v>0</v>
      </c>
      <c r="AV2127">
        <f t="shared" si="840"/>
        <v>0</v>
      </c>
      <c r="AW2127">
        <f t="shared" si="841"/>
        <v>0</v>
      </c>
      <c r="AX2127">
        <f t="shared" si="842"/>
        <v>0</v>
      </c>
      <c r="AY2127">
        <f t="shared" si="843"/>
        <v>0</v>
      </c>
      <c r="AZ2127">
        <f t="shared" si="844"/>
        <v>0</v>
      </c>
      <c r="BA2127">
        <f t="shared" si="845"/>
        <v>0</v>
      </c>
      <c r="BB2127">
        <f t="shared" si="846"/>
        <v>0</v>
      </c>
      <c r="BC2127">
        <f t="shared" si="847"/>
        <v>0</v>
      </c>
      <c r="BD2127">
        <f t="shared" si="848"/>
        <v>0</v>
      </c>
      <c r="BE2127">
        <f t="shared" si="849"/>
        <v>0</v>
      </c>
      <c r="BF2127">
        <f t="shared" si="850"/>
        <v>0</v>
      </c>
    </row>
    <row r="2128" spans="1:58" ht="15" customHeight="1">
      <c r="A2128" s="405"/>
      <c r="B2128" s="6"/>
      <c r="C2128" s="421" t="s">
        <v>7124</v>
      </c>
      <c r="D2128" s="668" t="str">
        <f t="shared" si="851"/>
        <v/>
      </c>
      <c r="E2128" s="669"/>
      <c r="F2128" s="670"/>
      <c r="G2128" s="763" t="str">
        <f t="shared" si="852"/>
        <v/>
      </c>
      <c r="H2128" s="669"/>
      <c r="I2128" s="669"/>
      <c r="J2128" s="669"/>
      <c r="K2128" s="669"/>
      <c r="L2128" s="670"/>
      <c r="M2128" s="112"/>
      <c r="N2128" s="112"/>
      <c r="O2128" s="112"/>
      <c r="P2128" s="112"/>
      <c r="Q2128" s="112"/>
      <c r="R2128" s="112"/>
      <c r="S2128" s="112"/>
      <c r="T2128" s="112"/>
      <c r="U2128" s="112"/>
      <c r="V2128" s="112"/>
      <c r="W2128" s="112"/>
      <c r="X2128" s="112"/>
      <c r="Y2128" s="112"/>
      <c r="Z2128" s="112"/>
      <c r="AA2128" s="112"/>
      <c r="AB2128" s="112"/>
      <c r="AC2128" s="112"/>
      <c r="AD2128" s="112"/>
      <c r="AE2128" s="93"/>
      <c r="AI2128">
        <f t="shared" si="827"/>
        <v>0</v>
      </c>
      <c r="AJ2128">
        <f t="shared" si="828"/>
        <v>0</v>
      </c>
      <c r="AK2128">
        <f t="shared" si="829"/>
        <v>0</v>
      </c>
      <c r="AL2128">
        <f t="shared" si="830"/>
        <v>0</v>
      </c>
      <c r="AM2128">
        <f t="shared" si="831"/>
        <v>0</v>
      </c>
      <c r="AN2128">
        <f t="shared" si="832"/>
        <v>0</v>
      </c>
      <c r="AO2128">
        <f t="shared" si="833"/>
        <v>0</v>
      </c>
      <c r="AP2128">
        <f t="shared" si="834"/>
        <v>0</v>
      </c>
      <c r="AQ2128">
        <f t="shared" si="835"/>
        <v>0</v>
      </c>
      <c r="AR2128">
        <f t="shared" si="836"/>
        <v>0</v>
      </c>
      <c r="AS2128">
        <f t="shared" si="837"/>
        <v>0</v>
      </c>
      <c r="AT2128">
        <f t="shared" si="838"/>
        <v>0</v>
      </c>
      <c r="AU2128">
        <f t="shared" si="839"/>
        <v>0</v>
      </c>
      <c r="AV2128">
        <f t="shared" si="840"/>
        <v>0</v>
      </c>
      <c r="AW2128">
        <f t="shared" si="841"/>
        <v>0</v>
      </c>
      <c r="AX2128">
        <f t="shared" si="842"/>
        <v>0</v>
      </c>
      <c r="AY2128">
        <f t="shared" si="843"/>
        <v>0</v>
      </c>
      <c r="AZ2128">
        <f t="shared" si="844"/>
        <v>0</v>
      </c>
      <c r="BA2128">
        <f t="shared" si="845"/>
        <v>0</v>
      </c>
      <c r="BB2128">
        <f t="shared" si="846"/>
        <v>0</v>
      </c>
      <c r="BC2128">
        <f t="shared" si="847"/>
        <v>0</v>
      </c>
      <c r="BD2128">
        <f t="shared" si="848"/>
        <v>0</v>
      </c>
      <c r="BE2128">
        <f t="shared" si="849"/>
        <v>0</v>
      </c>
      <c r="BF2128">
        <f t="shared" si="850"/>
        <v>0</v>
      </c>
    </row>
    <row r="2129" spans="1:58" ht="15" customHeight="1">
      <c r="A2129" s="405"/>
      <c r="B2129" s="6"/>
      <c r="C2129" s="421" t="s">
        <v>7125</v>
      </c>
      <c r="D2129" s="668" t="str">
        <f t="shared" si="851"/>
        <v/>
      </c>
      <c r="E2129" s="669"/>
      <c r="F2129" s="670"/>
      <c r="G2129" s="763" t="str">
        <f t="shared" si="852"/>
        <v/>
      </c>
      <c r="H2129" s="669"/>
      <c r="I2129" s="669"/>
      <c r="J2129" s="669"/>
      <c r="K2129" s="669"/>
      <c r="L2129" s="670"/>
      <c r="M2129" s="112"/>
      <c r="N2129" s="112"/>
      <c r="O2129" s="112"/>
      <c r="P2129" s="112"/>
      <c r="Q2129" s="112"/>
      <c r="R2129" s="112"/>
      <c r="S2129" s="112"/>
      <c r="T2129" s="112"/>
      <c r="U2129" s="112"/>
      <c r="V2129" s="112"/>
      <c r="W2129" s="112"/>
      <c r="X2129" s="112"/>
      <c r="Y2129" s="112"/>
      <c r="Z2129" s="112"/>
      <c r="AA2129" s="112"/>
      <c r="AB2129" s="112"/>
      <c r="AC2129" s="112"/>
      <c r="AD2129" s="112"/>
      <c r="AE2129" s="93"/>
      <c r="AI2129">
        <f t="shared" si="827"/>
        <v>0</v>
      </c>
      <c r="AJ2129">
        <f t="shared" si="828"/>
        <v>0</v>
      </c>
      <c r="AK2129">
        <f t="shared" si="829"/>
        <v>0</v>
      </c>
      <c r="AL2129">
        <f t="shared" si="830"/>
        <v>0</v>
      </c>
      <c r="AM2129">
        <f t="shared" si="831"/>
        <v>0</v>
      </c>
      <c r="AN2129">
        <f t="shared" si="832"/>
        <v>0</v>
      </c>
      <c r="AO2129">
        <f t="shared" si="833"/>
        <v>0</v>
      </c>
      <c r="AP2129">
        <f t="shared" si="834"/>
        <v>0</v>
      </c>
      <c r="AQ2129">
        <f t="shared" si="835"/>
        <v>0</v>
      </c>
      <c r="AR2129">
        <f t="shared" si="836"/>
        <v>0</v>
      </c>
      <c r="AS2129">
        <f t="shared" si="837"/>
        <v>0</v>
      </c>
      <c r="AT2129">
        <f t="shared" si="838"/>
        <v>0</v>
      </c>
      <c r="AU2129">
        <f t="shared" si="839"/>
        <v>0</v>
      </c>
      <c r="AV2129">
        <f t="shared" si="840"/>
        <v>0</v>
      </c>
      <c r="AW2129">
        <f t="shared" si="841"/>
        <v>0</v>
      </c>
      <c r="AX2129">
        <f t="shared" si="842"/>
        <v>0</v>
      </c>
      <c r="AY2129">
        <f t="shared" si="843"/>
        <v>0</v>
      </c>
      <c r="AZ2129">
        <f t="shared" si="844"/>
        <v>0</v>
      </c>
      <c r="BA2129">
        <f t="shared" si="845"/>
        <v>0</v>
      </c>
      <c r="BB2129">
        <f t="shared" si="846"/>
        <v>0</v>
      </c>
      <c r="BC2129">
        <f t="shared" si="847"/>
        <v>0</v>
      </c>
      <c r="BD2129">
        <f t="shared" si="848"/>
        <v>0</v>
      </c>
      <c r="BE2129">
        <f t="shared" si="849"/>
        <v>0</v>
      </c>
      <c r="BF2129">
        <f t="shared" si="850"/>
        <v>0</v>
      </c>
    </row>
    <row r="2130" spans="1:58" ht="15" customHeight="1">
      <c r="A2130" s="405"/>
      <c r="B2130" s="6"/>
      <c r="C2130" s="421" t="s">
        <v>7126</v>
      </c>
      <c r="D2130" s="668" t="str">
        <f t="shared" si="851"/>
        <v/>
      </c>
      <c r="E2130" s="669"/>
      <c r="F2130" s="670"/>
      <c r="G2130" s="763" t="str">
        <f t="shared" si="852"/>
        <v/>
      </c>
      <c r="H2130" s="669"/>
      <c r="I2130" s="669"/>
      <c r="J2130" s="669"/>
      <c r="K2130" s="669"/>
      <c r="L2130" s="670"/>
      <c r="M2130" s="112"/>
      <c r="N2130" s="112"/>
      <c r="O2130" s="112"/>
      <c r="P2130" s="112"/>
      <c r="Q2130" s="112"/>
      <c r="R2130" s="112"/>
      <c r="S2130" s="112"/>
      <c r="T2130" s="112"/>
      <c r="U2130" s="112"/>
      <c r="V2130" s="112"/>
      <c r="W2130" s="112"/>
      <c r="X2130" s="112"/>
      <c r="Y2130" s="112"/>
      <c r="Z2130" s="112"/>
      <c r="AA2130" s="112"/>
      <c r="AB2130" s="112"/>
      <c r="AC2130" s="112"/>
      <c r="AD2130" s="112"/>
      <c r="AE2130" s="93"/>
      <c r="AI2130">
        <f t="shared" si="827"/>
        <v>0</v>
      </c>
      <c r="AJ2130">
        <f t="shared" si="828"/>
        <v>0</v>
      </c>
      <c r="AK2130">
        <f t="shared" si="829"/>
        <v>0</v>
      </c>
      <c r="AL2130">
        <f t="shared" si="830"/>
        <v>0</v>
      </c>
      <c r="AM2130">
        <f t="shared" si="831"/>
        <v>0</v>
      </c>
      <c r="AN2130">
        <f t="shared" si="832"/>
        <v>0</v>
      </c>
      <c r="AO2130">
        <f t="shared" si="833"/>
        <v>0</v>
      </c>
      <c r="AP2130">
        <f t="shared" si="834"/>
        <v>0</v>
      </c>
      <c r="AQ2130">
        <f t="shared" si="835"/>
        <v>0</v>
      </c>
      <c r="AR2130">
        <f t="shared" si="836"/>
        <v>0</v>
      </c>
      <c r="AS2130">
        <f t="shared" si="837"/>
        <v>0</v>
      </c>
      <c r="AT2130">
        <f t="shared" si="838"/>
        <v>0</v>
      </c>
      <c r="AU2130">
        <f t="shared" si="839"/>
        <v>0</v>
      </c>
      <c r="AV2130">
        <f t="shared" si="840"/>
        <v>0</v>
      </c>
      <c r="AW2130">
        <f t="shared" si="841"/>
        <v>0</v>
      </c>
      <c r="AX2130">
        <f t="shared" si="842"/>
        <v>0</v>
      </c>
      <c r="AY2130">
        <f t="shared" si="843"/>
        <v>0</v>
      </c>
      <c r="AZ2130">
        <f t="shared" si="844"/>
        <v>0</v>
      </c>
      <c r="BA2130">
        <f t="shared" si="845"/>
        <v>0</v>
      </c>
      <c r="BB2130">
        <f t="shared" si="846"/>
        <v>0</v>
      </c>
      <c r="BC2130">
        <f t="shared" si="847"/>
        <v>0</v>
      </c>
      <c r="BD2130">
        <f t="shared" si="848"/>
        <v>0</v>
      </c>
      <c r="BE2130">
        <f t="shared" si="849"/>
        <v>0</v>
      </c>
      <c r="BF2130">
        <f t="shared" si="850"/>
        <v>0</v>
      </c>
    </row>
    <row r="2131" spans="1:58" ht="15" customHeight="1">
      <c r="A2131" s="405"/>
      <c r="B2131" s="6"/>
      <c r="C2131" s="421" t="s">
        <v>7127</v>
      </c>
      <c r="D2131" s="668" t="str">
        <f t="shared" si="851"/>
        <v/>
      </c>
      <c r="E2131" s="669"/>
      <c r="F2131" s="670"/>
      <c r="G2131" s="763" t="str">
        <f t="shared" si="852"/>
        <v/>
      </c>
      <c r="H2131" s="669"/>
      <c r="I2131" s="669"/>
      <c r="J2131" s="669"/>
      <c r="K2131" s="669"/>
      <c r="L2131" s="670"/>
      <c r="M2131" s="112"/>
      <c r="N2131" s="112"/>
      <c r="O2131" s="112"/>
      <c r="P2131" s="112"/>
      <c r="Q2131" s="112"/>
      <c r="R2131" s="112"/>
      <c r="S2131" s="112"/>
      <c r="T2131" s="112"/>
      <c r="U2131" s="112"/>
      <c r="V2131" s="112"/>
      <c r="W2131" s="112"/>
      <c r="X2131" s="112"/>
      <c r="Y2131" s="112"/>
      <c r="Z2131" s="112"/>
      <c r="AA2131" s="112"/>
      <c r="AB2131" s="112"/>
      <c r="AC2131" s="112"/>
      <c r="AD2131" s="112"/>
      <c r="AE2131" s="93"/>
      <c r="AI2131">
        <f t="shared" si="827"/>
        <v>0</v>
      </c>
      <c r="AJ2131">
        <f t="shared" si="828"/>
        <v>0</v>
      </c>
      <c r="AK2131">
        <f t="shared" si="829"/>
        <v>0</v>
      </c>
      <c r="AL2131">
        <f t="shared" si="830"/>
        <v>0</v>
      </c>
      <c r="AM2131">
        <f t="shared" si="831"/>
        <v>0</v>
      </c>
      <c r="AN2131">
        <f t="shared" si="832"/>
        <v>0</v>
      </c>
      <c r="AO2131">
        <f t="shared" si="833"/>
        <v>0</v>
      </c>
      <c r="AP2131">
        <f t="shared" si="834"/>
        <v>0</v>
      </c>
      <c r="AQ2131">
        <f t="shared" si="835"/>
        <v>0</v>
      </c>
      <c r="AR2131">
        <f t="shared" si="836"/>
        <v>0</v>
      </c>
      <c r="AS2131">
        <f t="shared" si="837"/>
        <v>0</v>
      </c>
      <c r="AT2131">
        <f t="shared" si="838"/>
        <v>0</v>
      </c>
      <c r="AU2131">
        <f t="shared" si="839"/>
        <v>0</v>
      </c>
      <c r="AV2131">
        <f t="shared" si="840"/>
        <v>0</v>
      </c>
      <c r="AW2131">
        <f t="shared" si="841"/>
        <v>0</v>
      </c>
      <c r="AX2131">
        <f t="shared" si="842"/>
        <v>0</v>
      </c>
      <c r="AY2131">
        <f t="shared" si="843"/>
        <v>0</v>
      </c>
      <c r="AZ2131">
        <f t="shared" si="844"/>
        <v>0</v>
      </c>
      <c r="BA2131">
        <f t="shared" si="845"/>
        <v>0</v>
      </c>
      <c r="BB2131">
        <f t="shared" si="846"/>
        <v>0</v>
      </c>
      <c r="BC2131">
        <f t="shared" si="847"/>
        <v>0</v>
      </c>
      <c r="BD2131">
        <f t="shared" si="848"/>
        <v>0</v>
      </c>
      <c r="BE2131">
        <f t="shared" si="849"/>
        <v>0</v>
      </c>
      <c r="BF2131">
        <f t="shared" si="850"/>
        <v>0</v>
      </c>
    </row>
    <row r="2132" spans="1:58" ht="15" customHeight="1">
      <c r="A2132" s="405"/>
      <c r="B2132" s="6"/>
      <c r="C2132" s="421" t="s">
        <v>7128</v>
      </c>
      <c r="D2132" s="668" t="str">
        <f t="shared" si="851"/>
        <v/>
      </c>
      <c r="E2132" s="669"/>
      <c r="F2132" s="670"/>
      <c r="G2132" s="763" t="str">
        <f t="shared" si="852"/>
        <v/>
      </c>
      <c r="H2132" s="669"/>
      <c r="I2132" s="669"/>
      <c r="J2132" s="669"/>
      <c r="K2132" s="669"/>
      <c r="L2132" s="670"/>
      <c r="M2132" s="112"/>
      <c r="N2132" s="112"/>
      <c r="O2132" s="112"/>
      <c r="P2132" s="112"/>
      <c r="Q2132" s="112"/>
      <c r="R2132" s="112"/>
      <c r="S2132" s="112"/>
      <c r="T2132" s="112"/>
      <c r="U2132" s="112"/>
      <c r="V2132" s="112"/>
      <c r="W2132" s="112"/>
      <c r="X2132" s="112"/>
      <c r="Y2132" s="112"/>
      <c r="Z2132" s="112"/>
      <c r="AA2132" s="112"/>
      <c r="AB2132" s="112"/>
      <c r="AC2132" s="112"/>
      <c r="AD2132" s="112"/>
      <c r="AE2132" s="93"/>
      <c r="AI2132">
        <f t="shared" si="827"/>
        <v>0</v>
      </c>
      <c r="AJ2132">
        <f t="shared" si="828"/>
        <v>0</v>
      </c>
      <c r="AK2132">
        <f t="shared" si="829"/>
        <v>0</v>
      </c>
      <c r="AL2132">
        <f t="shared" si="830"/>
        <v>0</v>
      </c>
      <c r="AM2132">
        <f t="shared" si="831"/>
        <v>0</v>
      </c>
      <c r="AN2132">
        <f t="shared" si="832"/>
        <v>0</v>
      </c>
      <c r="AO2132">
        <f t="shared" si="833"/>
        <v>0</v>
      </c>
      <c r="AP2132">
        <f t="shared" si="834"/>
        <v>0</v>
      </c>
      <c r="AQ2132">
        <f t="shared" si="835"/>
        <v>0</v>
      </c>
      <c r="AR2132">
        <f t="shared" si="836"/>
        <v>0</v>
      </c>
      <c r="AS2132">
        <f t="shared" si="837"/>
        <v>0</v>
      </c>
      <c r="AT2132">
        <f t="shared" si="838"/>
        <v>0</v>
      </c>
      <c r="AU2132">
        <f t="shared" si="839"/>
        <v>0</v>
      </c>
      <c r="AV2132">
        <f t="shared" si="840"/>
        <v>0</v>
      </c>
      <c r="AW2132">
        <f t="shared" si="841"/>
        <v>0</v>
      </c>
      <c r="AX2132">
        <f t="shared" si="842"/>
        <v>0</v>
      </c>
      <c r="AY2132">
        <f t="shared" si="843"/>
        <v>0</v>
      </c>
      <c r="AZ2132">
        <f t="shared" si="844"/>
        <v>0</v>
      </c>
      <c r="BA2132">
        <f t="shared" si="845"/>
        <v>0</v>
      </c>
      <c r="BB2132">
        <f t="shared" si="846"/>
        <v>0</v>
      </c>
      <c r="BC2132">
        <f t="shared" si="847"/>
        <v>0</v>
      </c>
      <c r="BD2132">
        <f t="shared" si="848"/>
        <v>0</v>
      </c>
      <c r="BE2132">
        <f t="shared" si="849"/>
        <v>0</v>
      </c>
      <c r="BF2132">
        <f t="shared" si="850"/>
        <v>0</v>
      </c>
    </row>
    <row r="2133" spans="1:58" ht="15" customHeight="1">
      <c r="A2133" s="405"/>
      <c r="B2133" s="6"/>
      <c r="C2133" s="421" t="s">
        <v>7129</v>
      </c>
      <c r="D2133" s="668" t="str">
        <f t="shared" si="851"/>
        <v/>
      </c>
      <c r="E2133" s="669"/>
      <c r="F2133" s="670"/>
      <c r="G2133" s="763" t="str">
        <f t="shared" si="852"/>
        <v/>
      </c>
      <c r="H2133" s="669"/>
      <c r="I2133" s="669"/>
      <c r="J2133" s="669"/>
      <c r="K2133" s="669"/>
      <c r="L2133" s="670"/>
      <c r="M2133" s="112"/>
      <c r="N2133" s="112"/>
      <c r="O2133" s="112"/>
      <c r="P2133" s="112"/>
      <c r="Q2133" s="112"/>
      <c r="R2133" s="112"/>
      <c r="S2133" s="112"/>
      <c r="T2133" s="112"/>
      <c r="U2133" s="112"/>
      <c r="V2133" s="112"/>
      <c r="W2133" s="112"/>
      <c r="X2133" s="112"/>
      <c r="Y2133" s="112"/>
      <c r="Z2133" s="112"/>
      <c r="AA2133" s="112"/>
      <c r="AB2133" s="112"/>
      <c r="AC2133" s="112"/>
      <c r="AD2133" s="112"/>
      <c r="AE2133" s="93"/>
      <c r="AI2133">
        <f t="shared" si="827"/>
        <v>0</v>
      </c>
      <c r="AJ2133">
        <f t="shared" si="828"/>
        <v>0</v>
      </c>
      <c r="AK2133">
        <f t="shared" si="829"/>
        <v>0</v>
      </c>
      <c r="AL2133">
        <f t="shared" si="830"/>
        <v>0</v>
      </c>
      <c r="AM2133">
        <f t="shared" si="831"/>
        <v>0</v>
      </c>
      <c r="AN2133">
        <f t="shared" si="832"/>
        <v>0</v>
      </c>
      <c r="AO2133">
        <f t="shared" si="833"/>
        <v>0</v>
      </c>
      <c r="AP2133">
        <f t="shared" si="834"/>
        <v>0</v>
      </c>
      <c r="AQ2133">
        <f t="shared" si="835"/>
        <v>0</v>
      </c>
      <c r="AR2133">
        <f t="shared" si="836"/>
        <v>0</v>
      </c>
      <c r="AS2133">
        <f t="shared" si="837"/>
        <v>0</v>
      </c>
      <c r="AT2133">
        <f t="shared" si="838"/>
        <v>0</v>
      </c>
      <c r="AU2133">
        <f t="shared" si="839"/>
        <v>0</v>
      </c>
      <c r="AV2133">
        <f t="shared" si="840"/>
        <v>0</v>
      </c>
      <c r="AW2133">
        <f t="shared" si="841"/>
        <v>0</v>
      </c>
      <c r="AX2133">
        <f t="shared" si="842"/>
        <v>0</v>
      </c>
      <c r="AY2133">
        <f t="shared" si="843"/>
        <v>0</v>
      </c>
      <c r="AZ2133">
        <f t="shared" si="844"/>
        <v>0</v>
      </c>
      <c r="BA2133">
        <f t="shared" si="845"/>
        <v>0</v>
      </c>
      <c r="BB2133">
        <f t="shared" si="846"/>
        <v>0</v>
      </c>
      <c r="BC2133">
        <f t="shared" si="847"/>
        <v>0</v>
      </c>
      <c r="BD2133">
        <f t="shared" si="848"/>
        <v>0</v>
      </c>
      <c r="BE2133">
        <f t="shared" si="849"/>
        <v>0</v>
      </c>
      <c r="BF2133">
        <f t="shared" si="850"/>
        <v>0</v>
      </c>
    </row>
    <row r="2134" spans="1:58" ht="15" customHeight="1">
      <c r="A2134" s="405"/>
      <c r="B2134" s="6"/>
      <c r="C2134" s="421" t="s">
        <v>7130</v>
      </c>
      <c r="D2134" s="668" t="str">
        <f t="shared" si="851"/>
        <v/>
      </c>
      <c r="E2134" s="669"/>
      <c r="F2134" s="670"/>
      <c r="G2134" s="763" t="str">
        <f t="shared" si="852"/>
        <v/>
      </c>
      <c r="H2134" s="669"/>
      <c r="I2134" s="669"/>
      <c r="J2134" s="669"/>
      <c r="K2134" s="669"/>
      <c r="L2134" s="670"/>
      <c r="M2134" s="112"/>
      <c r="N2134" s="112"/>
      <c r="O2134" s="112"/>
      <c r="P2134" s="112"/>
      <c r="Q2134" s="112"/>
      <c r="R2134" s="112"/>
      <c r="S2134" s="112"/>
      <c r="T2134" s="112"/>
      <c r="U2134" s="112"/>
      <c r="V2134" s="112"/>
      <c r="W2134" s="112"/>
      <c r="X2134" s="112"/>
      <c r="Y2134" s="112"/>
      <c r="Z2134" s="112"/>
      <c r="AA2134" s="112"/>
      <c r="AB2134" s="112"/>
      <c r="AC2134" s="112"/>
      <c r="AD2134" s="112"/>
      <c r="AE2134" s="93"/>
      <c r="AI2134">
        <f t="shared" si="827"/>
        <v>0</v>
      </c>
      <c r="AJ2134">
        <f t="shared" si="828"/>
        <v>0</v>
      </c>
      <c r="AK2134">
        <f t="shared" si="829"/>
        <v>0</v>
      </c>
      <c r="AL2134">
        <f t="shared" si="830"/>
        <v>0</v>
      </c>
      <c r="AM2134">
        <f t="shared" si="831"/>
        <v>0</v>
      </c>
      <c r="AN2134">
        <f t="shared" si="832"/>
        <v>0</v>
      </c>
      <c r="AO2134">
        <f t="shared" si="833"/>
        <v>0</v>
      </c>
      <c r="AP2134">
        <f t="shared" si="834"/>
        <v>0</v>
      </c>
      <c r="AQ2134">
        <f t="shared" si="835"/>
        <v>0</v>
      </c>
      <c r="AR2134">
        <f t="shared" si="836"/>
        <v>0</v>
      </c>
      <c r="AS2134">
        <f t="shared" si="837"/>
        <v>0</v>
      </c>
      <c r="AT2134">
        <f t="shared" si="838"/>
        <v>0</v>
      </c>
      <c r="AU2134">
        <f t="shared" si="839"/>
        <v>0</v>
      </c>
      <c r="AV2134">
        <f t="shared" si="840"/>
        <v>0</v>
      </c>
      <c r="AW2134">
        <f t="shared" si="841"/>
        <v>0</v>
      </c>
      <c r="AX2134">
        <f t="shared" si="842"/>
        <v>0</v>
      </c>
      <c r="AY2134">
        <f t="shared" si="843"/>
        <v>0</v>
      </c>
      <c r="AZ2134">
        <f t="shared" si="844"/>
        <v>0</v>
      </c>
      <c r="BA2134">
        <f t="shared" si="845"/>
        <v>0</v>
      </c>
      <c r="BB2134">
        <f t="shared" si="846"/>
        <v>0</v>
      </c>
      <c r="BC2134">
        <f t="shared" si="847"/>
        <v>0</v>
      </c>
      <c r="BD2134">
        <f t="shared" si="848"/>
        <v>0</v>
      </c>
      <c r="BE2134">
        <f t="shared" si="849"/>
        <v>0</v>
      </c>
      <c r="BF2134">
        <f t="shared" si="850"/>
        <v>0</v>
      </c>
    </row>
    <row r="2135" spans="1:58" ht="15" customHeight="1">
      <c r="A2135" s="405"/>
      <c r="B2135" s="6"/>
      <c r="C2135" s="421" t="s">
        <v>7131</v>
      </c>
      <c r="D2135" s="668" t="str">
        <f t="shared" si="851"/>
        <v/>
      </c>
      <c r="E2135" s="669"/>
      <c r="F2135" s="670"/>
      <c r="G2135" s="763" t="str">
        <f t="shared" si="852"/>
        <v/>
      </c>
      <c r="H2135" s="669"/>
      <c r="I2135" s="669"/>
      <c r="J2135" s="669"/>
      <c r="K2135" s="669"/>
      <c r="L2135" s="670"/>
      <c r="M2135" s="112"/>
      <c r="N2135" s="112"/>
      <c r="O2135" s="112"/>
      <c r="P2135" s="112"/>
      <c r="Q2135" s="112"/>
      <c r="R2135" s="112"/>
      <c r="S2135" s="112"/>
      <c r="T2135" s="112"/>
      <c r="U2135" s="112"/>
      <c r="V2135" s="112"/>
      <c r="W2135" s="112"/>
      <c r="X2135" s="112"/>
      <c r="Y2135" s="112"/>
      <c r="Z2135" s="112"/>
      <c r="AA2135" s="112"/>
      <c r="AB2135" s="112"/>
      <c r="AC2135" s="112"/>
      <c r="AD2135" s="112"/>
      <c r="AE2135" s="93"/>
      <c r="AI2135">
        <f t="shared" si="827"/>
        <v>0</v>
      </c>
      <c r="AJ2135">
        <f t="shared" si="828"/>
        <v>0</v>
      </c>
      <c r="AK2135">
        <f t="shared" si="829"/>
        <v>0</v>
      </c>
      <c r="AL2135">
        <f t="shared" si="830"/>
        <v>0</v>
      </c>
      <c r="AM2135">
        <f t="shared" si="831"/>
        <v>0</v>
      </c>
      <c r="AN2135">
        <f t="shared" si="832"/>
        <v>0</v>
      </c>
      <c r="AO2135">
        <f t="shared" si="833"/>
        <v>0</v>
      </c>
      <c r="AP2135">
        <f t="shared" si="834"/>
        <v>0</v>
      </c>
      <c r="AQ2135">
        <f t="shared" si="835"/>
        <v>0</v>
      </c>
      <c r="AR2135">
        <f t="shared" si="836"/>
        <v>0</v>
      </c>
      <c r="AS2135">
        <f t="shared" si="837"/>
        <v>0</v>
      </c>
      <c r="AT2135">
        <f t="shared" si="838"/>
        <v>0</v>
      </c>
      <c r="AU2135">
        <f t="shared" si="839"/>
        <v>0</v>
      </c>
      <c r="AV2135">
        <f t="shared" si="840"/>
        <v>0</v>
      </c>
      <c r="AW2135">
        <f t="shared" si="841"/>
        <v>0</v>
      </c>
      <c r="AX2135">
        <f t="shared" si="842"/>
        <v>0</v>
      </c>
      <c r="AY2135">
        <f t="shared" si="843"/>
        <v>0</v>
      </c>
      <c r="AZ2135">
        <f t="shared" si="844"/>
        <v>0</v>
      </c>
      <c r="BA2135">
        <f t="shared" si="845"/>
        <v>0</v>
      </c>
      <c r="BB2135">
        <f t="shared" si="846"/>
        <v>0</v>
      </c>
      <c r="BC2135">
        <f t="shared" si="847"/>
        <v>0</v>
      </c>
      <c r="BD2135">
        <f t="shared" si="848"/>
        <v>0</v>
      </c>
      <c r="BE2135">
        <f t="shared" si="849"/>
        <v>0</v>
      </c>
      <c r="BF2135">
        <f t="shared" si="850"/>
        <v>0</v>
      </c>
    </row>
    <row r="2136" spans="1:58" ht="15" customHeight="1">
      <c r="A2136" s="405"/>
      <c r="B2136" s="6"/>
      <c r="C2136" s="421" t="s">
        <v>7132</v>
      </c>
      <c r="D2136" s="668" t="str">
        <f t="shared" si="851"/>
        <v/>
      </c>
      <c r="E2136" s="669"/>
      <c r="F2136" s="670"/>
      <c r="G2136" s="763" t="str">
        <f t="shared" si="852"/>
        <v/>
      </c>
      <c r="H2136" s="669"/>
      <c r="I2136" s="669"/>
      <c r="J2136" s="669"/>
      <c r="K2136" s="669"/>
      <c r="L2136" s="670"/>
      <c r="M2136" s="112"/>
      <c r="N2136" s="112"/>
      <c r="O2136" s="112"/>
      <c r="P2136" s="112"/>
      <c r="Q2136" s="112"/>
      <c r="R2136" s="112"/>
      <c r="S2136" s="112"/>
      <c r="T2136" s="112"/>
      <c r="U2136" s="112"/>
      <c r="V2136" s="112"/>
      <c r="W2136" s="112"/>
      <c r="X2136" s="112"/>
      <c r="Y2136" s="112"/>
      <c r="Z2136" s="112"/>
      <c r="AA2136" s="112"/>
      <c r="AB2136" s="112"/>
      <c r="AC2136" s="112"/>
      <c r="AD2136" s="112"/>
      <c r="AE2136" s="93"/>
      <c r="AI2136">
        <f t="shared" si="827"/>
        <v>0</v>
      </c>
      <c r="AJ2136">
        <f t="shared" si="828"/>
        <v>0</v>
      </c>
      <c r="AK2136">
        <f t="shared" si="829"/>
        <v>0</v>
      </c>
      <c r="AL2136">
        <f t="shared" si="830"/>
        <v>0</v>
      </c>
      <c r="AM2136">
        <f t="shared" si="831"/>
        <v>0</v>
      </c>
      <c r="AN2136">
        <f t="shared" si="832"/>
        <v>0</v>
      </c>
      <c r="AO2136">
        <f t="shared" si="833"/>
        <v>0</v>
      </c>
      <c r="AP2136">
        <f t="shared" si="834"/>
        <v>0</v>
      </c>
      <c r="AQ2136">
        <f t="shared" si="835"/>
        <v>0</v>
      </c>
      <c r="AR2136">
        <f t="shared" si="836"/>
        <v>0</v>
      </c>
      <c r="AS2136">
        <f t="shared" si="837"/>
        <v>0</v>
      </c>
      <c r="AT2136">
        <f t="shared" si="838"/>
        <v>0</v>
      </c>
      <c r="AU2136">
        <f t="shared" si="839"/>
        <v>0</v>
      </c>
      <c r="AV2136">
        <f t="shared" si="840"/>
        <v>0</v>
      </c>
      <c r="AW2136">
        <f t="shared" si="841"/>
        <v>0</v>
      </c>
      <c r="AX2136">
        <f t="shared" si="842"/>
        <v>0</v>
      </c>
      <c r="AY2136">
        <f t="shared" si="843"/>
        <v>0</v>
      </c>
      <c r="AZ2136">
        <f t="shared" si="844"/>
        <v>0</v>
      </c>
      <c r="BA2136">
        <f t="shared" si="845"/>
        <v>0</v>
      </c>
      <c r="BB2136">
        <f t="shared" si="846"/>
        <v>0</v>
      </c>
      <c r="BC2136">
        <f t="shared" si="847"/>
        <v>0</v>
      </c>
      <c r="BD2136">
        <f t="shared" si="848"/>
        <v>0</v>
      </c>
      <c r="BE2136">
        <f t="shared" si="849"/>
        <v>0</v>
      </c>
      <c r="BF2136">
        <f t="shared" si="850"/>
        <v>0</v>
      </c>
    </row>
    <row r="2137" spans="1:58" ht="15" customHeight="1">
      <c r="A2137" s="405"/>
      <c r="B2137" s="6"/>
      <c r="C2137" s="421" t="s">
        <v>7133</v>
      </c>
      <c r="D2137" s="668" t="str">
        <f t="shared" si="851"/>
        <v/>
      </c>
      <c r="E2137" s="669"/>
      <c r="F2137" s="670"/>
      <c r="G2137" s="763" t="str">
        <f t="shared" si="852"/>
        <v/>
      </c>
      <c r="H2137" s="669"/>
      <c r="I2137" s="669"/>
      <c r="J2137" s="669"/>
      <c r="K2137" s="669"/>
      <c r="L2137" s="670"/>
      <c r="M2137" s="112"/>
      <c r="N2137" s="112"/>
      <c r="O2137" s="112"/>
      <c r="P2137" s="112"/>
      <c r="Q2137" s="112"/>
      <c r="R2137" s="112"/>
      <c r="S2137" s="112"/>
      <c r="T2137" s="112"/>
      <c r="U2137" s="112"/>
      <c r="V2137" s="112"/>
      <c r="W2137" s="112"/>
      <c r="X2137" s="112"/>
      <c r="Y2137" s="112"/>
      <c r="Z2137" s="112"/>
      <c r="AA2137" s="112"/>
      <c r="AB2137" s="112"/>
      <c r="AC2137" s="112"/>
      <c r="AD2137" s="112"/>
      <c r="AE2137" s="93"/>
      <c r="AI2137">
        <f t="shared" si="827"/>
        <v>0</v>
      </c>
      <c r="AJ2137">
        <f t="shared" si="828"/>
        <v>0</v>
      </c>
      <c r="AK2137">
        <f t="shared" si="829"/>
        <v>0</v>
      </c>
      <c r="AL2137">
        <f t="shared" si="830"/>
        <v>0</v>
      </c>
      <c r="AM2137">
        <f t="shared" si="831"/>
        <v>0</v>
      </c>
      <c r="AN2137">
        <f t="shared" si="832"/>
        <v>0</v>
      </c>
      <c r="AO2137">
        <f t="shared" si="833"/>
        <v>0</v>
      </c>
      <c r="AP2137">
        <f t="shared" si="834"/>
        <v>0</v>
      </c>
      <c r="AQ2137">
        <f t="shared" si="835"/>
        <v>0</v>
      </c>
      <c r="AR2137">
        <f t="shared" si="836"/>
        <v>0</v>
      </c>
      <c r="AS2137">
        <f t="shared" si="837"/>
        <v>0</v>
      </c>
      <c r="AT2137">
        <f t="shared" si="838"/>
        <v>0</v>
      </c>
      <c r="AU2137">
        <f t="shared" si="839"/>
        <v>0</v>
      </c>
      <c r="AV2137">
        <f t="shared" si="840"/>
        <v>0</v>
      </c>
      <c r="AW2137">
        <f t="shared" si="841"/>
        <v>0</v>
      </c>
      <c r="AX2137">
        <f t="shared" si="842"/>
        <v>0</v>
      </c>
      <c r="AY2137">
        <f t="shared" si="843"/>
        <v>0</v>
      </c>
      <c r="AZ2137">
        <f t="shared" si="844"/>
        <v>0</v>
      </c>
      <c r="BA2137">
        <f t="shared" si="845"/>
        <v>0</v>
      </c>
      <c r="BB2137">
        <f t="shared" si="846"/>
        <v>0</v>
      </c>
      <c r="BC2137">
        <f t="shared" si="847"/>
        <v>0</v>
      </c>
      <c r="BD2137">
        <f t="shared" si="848"/>
        <v>0</v>
      </c>
      <c r="BE2137">
        <f t="shared" si="849"/>
        <v>0</v>
      </c>
      <c r="BF2137">
        <f t="shared" si="850"/>
        <v>0</v>
      </c>
    </row>
    <row r="2138" spans="1:58" ht="15" customHeight="1">
      <c r="A2138" s="405"/>
      <c r="B2138" s="6"/>
      <c r="C2138" s="421" t="s">
        <v>7134</v>
      </c>
      <c r="D2138" s="668" t="str">
        <f t="shared" si="851"/>
        <v/>
      </c>
      <c r="E2138" s="669"/>
      <c r="F2138" s="670"/>
      <c r="G2138" s="763" t="str">
        <f t="shared" si="852"/>
        <v/>
      </c>
      <c r="H2138" s="669"/>
      <c r="I2138" s="669"/>
      <c r="J2138" s="669"/>
      <c r="K2138" s="669"/>
      <c r="L2138" s="670"/>
      <c r="M2138" s="112"/>
      <c r="N2138" s="112"/>
      <c r="O2138" s="112"/>
      <c r="P2138" s="112"/>
      <c r="Q2138" s="112"/>
      <c r="R2138" s="112"/>
      <c r="S2138" s="112"/>
      <c r="T2138" s="112"/>
      <c r="U2138" s="112"/>
      <c r="V2138" s="112"/>
      <c r="W2138" s="112"/>
      <c r="X2138" s="112"/>
      <c r="Y2138" s="112"/>
      <c r="Z2138" s="112"/>
      <c r="AA2138" s="112"/>
      <c r="AB2138" s="112"/>
      <c r="AC2138" s="112"/>
      <c r="AD2138" s="112"/>
      <c r="AE2138" s="93"/>
      <c r="AI2138">
        <f t="shared" si="827"/>
        <v>0</v>
      </c>
      <c r="AJ2138">
        <f t="shared" si="828"/>
        <v>0</v>
      </c>
      <c r="AK2138">
        <f t="shared" si="829"/>
        <v>0</v>
      </c>
      <c r="AL2138">
        <f t="shared" si="830"/>
        <v>0</v>
      </c>
      <c r="AM2138">
        <f t="shared" si="831"/>
        <v>0</v>
      </c>
      <c r="AN2138">
        <f t="shared" si="832"/>
        <v>0</v>
      </c>
      <c r="AO2138">
        <f t="shared" si="833"/>
        <v>0</v>
      </c>
      <c r="AP2138">
        <f t="shared" si="834"/>
        <v>0</v>
      </c>
      <c r="AQ2138">
        <f t="shared" si="835"/>
        <v>0</v>
      </c>
      <c r="AR2138">
        <f t="shared" si="836"/>
        <v>0</v>
      </c>
      <c r="AS2138">
        <f t="shared" si="837"/>
        <v>0</v>
      </c>
      <c r="AT2138">
        <f t="shared" si="838"/>
        <v>0</v>
      </c>
      <c r="AU2138">
        <f t="shared" si="839"/>
        <v>0</v>
      </c>
      <c r="AV2138">
        <f t="shared" si="840"/>
        <v>0</v>
      </c>
      <c r="AW2138">
        <f t="shared" si="841"/>
        <v>0</v>
      </c>
      <c r="AX2138">
        <f t="shared" si="842"/>
        <v>0</v>
      </c>
      <c r="AY2138">
        <f t="shared" si="843"/>
        <v>0</v>
      </c>
      <c r="AZ2138">
        <f t="shared" si="844"/>
        <v>0</v>
      </c>
      <c r="BA2138">
        <f t="shared" si="845"/>
        <v>0</v>
      </c>
      <c r="BB2138">
        <f t="shared" si="846"/>
        <v>0</v>
      </c>
      <c r="BC2138">
        <f t="shared" si="847"/>
        <v>0</v>
      </c>
      <c r="BD2138">
        <f t="shared" si="848"/>
        <v>0</v>
      </c>
      <c r="BE2138">
        <f t="shared" si="849"/>
        <v>0</v>
      </c>
      <c r="BF2138">
        <f t="shared" si="850"/>
        <v>0</v>
      </c>
    </row>
    <row r="2139" spans="1:58" ht="15" customHeight="1">
      <c r="A2139" s="405"/>
      <c r="B2139" s="6"/>
      <c r="C2139" s="421" t="s">
        <v>7135</v>
      </c>
      <c r="D2139" s="668" t="str">
        <f t="shared" si="851"/>
        <v/>
      </c>
      <c r="E2139" s="669"/>
      <c r="F2139" s="670"/>
      <c r="G2139" s="763" t="str">
        <f t="shared" si="852"/>
        <v/>
      </c>
      <c r="H2139" s="669"/>
      <c r="I2139" s="669"/>
      <c r="J2139" s="669"/>
      <c r="K2139" s="669"/>
      <c r="L2139" s="670"/>
      <c r="M2139" s="112"/>
      <c r="N2139" s="112"/>
      <c r="O2139" s="112"/>
      <c r="P2139" s="112"/>
      <c r="Q2139" s="112"/>
      <c r="R2139" s="112"/>
      <c r="S2139" s="112"/>
      <c r="T2139" s="112"/>
      <c r="U2139" s="112"/>
      <c r="V2139" s="112"/>
      <c r="W2139" s="112"/>
      <c r="X2139" s="112"/>
      <c r="Y2139" s="112"/>
      <c r="Z2139" s="112"/>
      <c r="AA2139" s="112"/>
      <c r="AB2139" s="112"/>
      <c r="AC2139" s="112"/>
      <c r="AD2139" s="112"/>
      <c r="AE2139" s="93"/>
      <c r="AI2139">
        <f t="shared" si="827"/>
        <v>0</v>
      </c>
      <c r="AJ2139">
        <f t="shared" si="828"/>
        <v>0</v>
      </c>
      <c r="AK2139">
        <f t="shared" si="829"/>
        <v>0</v>
      </c>
      <c r="AL2139">
        <f t="shared" si="830"/>
        <v>0</v>
      </c>
      <c r="AM2139">
        <f t="shared" si="831"/>
        <v>0</v>
      </c>
      <c r="AN2139">
        <f t="shared" si="832"/>
        <v>0</v>
      </c>
      <c r="AO2139">
        <f t="shared" si="833"/>
        <v>0</v>
      </c>
      <c r="AP2139">
        <f t="shared" si="834"/>
        <v>0</v>
      </c>
      <c r="AQ2139">
        <f t="shared" si="835"/>
        <v>0</v>
      </c>
      <c r="AR2139">
        <f t="shared" si="836"/>
        <v>0</v>
      </c>
      <c r="AS2139">
        <f t="shared" si="837"/>
        <v>0</v>
      </c>
      <c r="AT2139">
        <f t="shared" si="838"/>
        <v>0</v>
      </c>
      <c r="AU2139">
        <f t="shared" si="839"/>
        <v>0</v>
      </c>
      <c r="AV2139">
        <f t="shared" si="840"/>
        <v>0</v>
      </c>
      <c r="AW2139">
        <f t="shared" si="841"/>
        <v>0</v>
      </c>
      <c r="AX2139">
        <f t="shared" si="842"/>
        <v>0</v>
      </c>
      <c r="AY2139">
        <f t="shared" si="843"/>
        <v>0</v>
      </c>
      <c r="AZ2139">
        <f t="shared" si="844"/>
        <v>0</v>
      </c>
      <c r="BA2139">
        <f t="shared" si="845"/>
        <v>0</v>
      </c>
      <c r="BB2139">
        <f t="shared" si="846"/>
        <v>0</v>
      </c>
      <c r="BC2139">
        <f t="shared" si="847"/>
        <v>0</v>
      </c>
      <c r="BD2139">
        <f t="shared" si="848"/>
        <v>0</v>
      </c>
      <c r="BE2139">
        <f t="shared" si="849"/>
        <v>0</v>
      </c>
      <c r="BF2139">
        <f t="shared" si="850"/>
        <v>0</v>
      </c>
    </row>
    <row r="2140" spans="1:58" ht="15" customHeight="1">
      <c r="A2140" s="405"/>
      <c r="B2140" s="6"/>
      <c r="C2140" s="421" t="s">
        <v>7136</v>
      </c>
      <c r="D2140" s="668" t="str">
        <f t="shared" si="851"/>
        <v/>
      </c>
      <c r="E2140" s="669"/>
      <c r="F2140" s="670"/>
      <c r="G2140" s="763" t="str">
        <f t="shared" si="852"/>
        <v/>
      </c>
      <c r="H2140" s="669"/>
      <c r="I2140" s="669"/>
      <c r="J2140" s="669"/>
      <c r="K2140" s="669"/>
      <c r="L2140" s="670"/>
      <c r="M2140" s="112"/>
      <c r="N2140" s="112"/>
      <c r="O2140" s="112"/>
      <c r="P2140" s="112"/>
      <c r="Q2140" s="112"/>
      <c r="R2140" s="112"/>
      <c r="S2140" s="112"/>
      <c r="T2140" s="112"/>
      <c r="U2140" s="112"/>
      <c r="V2140" s="112"/>
      <c r="W2140" s="112"/>
      <c r="X2140" s="112"/>
      <c r="Y2140" s="112"/>
      <c r="Z2140" s="112"/>
      <c r="AA2140" s="112"/>
      <c r="AB2140" s="112"/>
      <c r="AC2140" s="112"/>
      <c r="AD2140" s="112"/>
      <c r="AE2140" s="93"/>
      <c r="AI2140">
        <f t="shared" si="827"/>
        <v>0</v>
      </c>
      <c r="AJ2140">
        <f t="shared" si="828"/>
        <v>0</v>
      </c>
      <c r="AK2140">
        <f t="shared" si="829"/>
        <v>0</v>
      </c>
      <c r="AL2140">
        <f t="shared" si="830"/>
        <v>0</v>
      </c>
      <c r="AM2140">
        <f t="shared" si="831"/>
        <v>0</v>
      </c>
      <c r="AN2140">
        <f t="shared" si="832"/>
        <v>0</v>
      </c>
      <c r="AO2140">
        <f t="shared" si="833"/>
        <v>0</v>
      </c>
      <c r="AP2140">
        <f t="shared" si="834"/>
        <v>0</v>
      </c>
      <c r="AQ2140">
        <f t="shared" si="835"/>
        <v>0</v>
      </c>
      <c r="AR2140">
        <f t="shared" si="836"/>
        <v>0</v>
      </c>
      <c r="AS2140">
        <f t="shared" si="837"/>
        <v>0</v>
      </c>
      <c r="AT2140">
        <f t="shared" si="838"/>
        <v>0</v>
      </c>
      <c r="AU2140">
        <f t="shared" si="839"/>
        <v>0</v>
      </c>
      <c r="AV2140">
        <f t="shared" si="840"/>
        <v>0</v>
      </c>
      <c r="AW2140">
        <f t="shared" si="841"/>
        <v>0</v>
      </c>
      <c r="AX2140">
        <f t="shared" si="842"/>
        <v>0</v>
      </c>
      <c r="AY2140">
        <f t="shared" si="843"/>
        <v>0</v>
      </c>
      <c r="AZ2140">
        <f t="shared" si="844"/>
        <v>0</v>
      </c>
      <c r="BA2140">
        <f t="shared" si="845"/>
        <v>0</v>
      </c>
      <c r="BB2140">
        <f t="shared" si="846"/>
        <v>0</v>
      </c>
      <c r="BC2140">
        <f t="shared" si="847"/>
        <v>0</v>
      </c>
      <c r="BD2140">
        <f t="shared" si="848"/>
        <v>0</v>
      </c>
      <c r="BE2140">
        <f t="shared" si="849"/>
        <v>0</v>
      </c>
      <c r="BF2140">
        <f t="shared" si="850"/>
        <v>0</v>
      </c>
    </row>
    <row r="2141" spans="1:58" ht="15" customHeight="1">
      <c r="A2141" s="405"/>
      <c r="B2141" s="6"/>
      <c r="C2141" s="421" t="s">
        <v>7137</v>
      </c>
      <c r="D2141" s="668" t="str">
        <f t="shared" si="851"/>
        <v/>
      </c>
      <c r="E2141" s="669"/>
      <c r="F2141" s="670"/>
      <c r="G2141" s="763" t="str">
        <f t="shared" si="852"/>
        <v/>
      </c>
      <c r="H2141" s="669"/>
      <c r="I2141" s="669"/>
      <c r="J2141" s="669"/>
      <c r="K2141" s="669"/>
      <c r="L2141" s="670"/>
      <c r="M2141" s="112"/>
      <c r="N2141" s="112"/>
      <c r="O2141" s="112"/>
      <c r="P2141" s="112"/>
      <c r="Q2141" s="112"/>
      <c r="R2141" s="112"/>
      <c r="S2141" s="112"/>
      <c r="T2141" s="112"/>
      <c r="U2141" s="112"/>
      <c r="V2141" s="112"/>
      <c r="W2141" s="112"/>
      <c r="X2141" s="112"/>
      <c r="Y2141" s="112"/>
      <c r="Z2141" s="112"/>
      <c r="AA2141" s="112"/>
      <c r="AB2141" s="112"/>
      <c r="AC2141" s="112"/>
      <c r="AD2141" s="112"/>
      <c r="AE2141" s="93"/>
      <c r="AI2141">
        <f t="shared" si="827"/>
        <v>0</v>
      </c>
      <c r="AJ2141">
        <f t="shared" si="828"/>
        <v>0</v>
      </c>
      <c r="AK2141">
        <f t="shared" si="829"/>
        <v>0</v>
      </c>
      <c r="AL2141">
        <f t="shared" si="830"/>
        <v>0</v>
      </c>
      <c r="AM2141">
        <f t="shared" si="831"/>
        <v>0</v>
      </c>
      <c r="AN2141">
        <f t="shared" si="832"/>
        <v>0</v>
      </c>
      <c r="AO2141">
        <f t="shared" si="833"/>
        <v>0</v>
      </c>
      <c r="AP2141">
        <f t="shared" si="834"/>
        <v>0</v>
      </c>
      <c r="AQ2141">
        <f t="shared" si="835"/>
        <v>0</v>
      </c>
      <c r="AR2141">
        <f t="shared" si="836"/>
        <v>0</v>
      </c>
      <c r="AS2141">
        <f t="shared" si="837"/>
        <v>0</v>
      </c>
      <c r="AT2141">
        <f t="shared" si="838"/>
        <v>0</v>
      </c>
      <c r="AU2141">
        <f t="shared" si="839"/>
        <v>0</v>
      </c>
      <c r="AV2141">
        <f t="shared" si="840"/>
        <v>0</v>
      </c>
      <c r="AW2141">
        <f t="shared" si="841"/>
        <v>0</v>
      </c>
      <c r="AX2141">
        <f t="shared" si="842"/>
        <v>0</v>
      </c>
      <c r="AY2141">
        <f t="shared" si="843"/>
        <v>0</v>
      </c>
      <c r="AZ2141">
        <f t="shared" si="844"/>
        <v>0</v>
      </c>
      <c r="BA2141">
        <f t="shared" si="845"/>
        <v>0</v>
      </c>
      <c r="BB2141">
        <f t="shared" si="846"/>
        <v>0</v>
      </c>
      <c r="BC2141">
        <f t="shared" si="847"/>
        <v>0</v>
      </c>
      <c r="BD2141">
        <f t="shared" si="848"/>
        <v>0</v>
      </c>
      <c r="BE2141">
        <f t="shared" si="849"/>
        <v>0</v>
      </c>
      <c r="BF2141">
        <f t="shared" si="850"/>
        <v>0</v>
      </c>
    </row>
    <row r="2142" spans="1:58" ht="15" customHeight="1">
      <c r="A2142" s="405"/>
      <c r="B2142" s="6"/>
      <c r="C2142" s="421" t="s">
        <v>7138</v>
      </c>
      <c r="D2142" s="668" t="str">
        <f t="shared" si="851"/>
        <v/>
      </c>
      <c r="E2142" s="669"/>
      <c r="F2142" s="670"/>
      <c r="G2142" s="763" t="str">
        <f t="shared" si="852"/>
        <v/>
      </c>
      <c r="H2142" s="669"/>
      <c r="I2142" s="669"/>
      <c r="J2142" s="669"/>
      <c r="K2142" s="669"/>
      <c r="L2142" s="670"/>
      <c r="M2142" s="112"/>
      <c r="N2142" s="112"/>
      <c r="O2142" s="112"/>
      <c r="P2142" s="112"/>
      <c r="Q2142" s="112"/>
      <c r="R2142" s="112"/>
      <c r="S2142" s="112"/>
      <c r="T2142" s="112"/>
      <c r="U2142" s="112"/>
      <c r="V2142" s="112"/>
      <c r="W2142" s="112"/>
      <c r="X2142" s="112"/>
      <c r="Y2142" s="112"/>
      <c r="Z2142" s="112"/>
      <c r="AA2142" s="112"/>
      <c r="AB2142" s="112"/>
      <c r="AC2142" s="112"/>
      <c r="AD2142" s="112"/>
      <c r="AE2142" s="93"/>
      <c r="AI2142">
        <f t="shared" si="827"/>
        <v>0</v>
      </c>
      <c r="AJ2142">
        <f t="shared" si="828"/>
        <v>0</v>
      </c>
      <c r="AK2142">
        <f t="shared" si="829"/>
        <v>0</v>
      </c>
      <c r="AL2142">
        <f t="shared" si="830"/>
        <v>0</v>
      </c>
      <c r="AM2142">
        <f t="shared" si="831"/>
        <v>0</v>
      </c>
      <c r="AN2142">
        <f t="shared" si="832"/>
        <v>0</v>
      </c>
      <c r="AO2142">
        <f t="shared" si="833"/>
        <v>0</v>
      </c>
      <c r="AP2142">
        <f t="shared" si="834"/>
        <v>0</v>
      </c>
      <c r="AQ2142">
        <f t="shared" si="835"/>
        <v>0</v>
      </c>
      <c r="AR2142">
        <f t="shared" si="836"/>
        <v>0</v>
      </c>
      <c r="AS2142">
        <f t="shared" si="837"/>
        <v>0</v>
      </c>
      <c r="AT2142">
        <f t="shared" si="838"/>
        <v>0</v>
      </c>
      <c r="AU2142">
        <f t="shared" si="839"/>
        <v>0</v>
      </c>
      <c r="AV2142">
        <f t="shared" si="840"/>
        <v>0</v>
      </c>
      <c r="AW2142">
        <f t="shared" si="841"/>
        <v>0</v>
      </c>
      <c r="AX2142">
        <f t="shared" si="842"/>
        <v>0</v>
      </c>
      <c r="AY2142">
        <f t="shared" si="843"/>
        <v>0</v>
      </c>
      <c r="AZ2142">
        <f t="shared" si="844"/>
        <v>0</v>
      </c>
      <c r="BA2142">
        <f t="shared" si="845"/>
        <v>0</v>
      </c>
      <c r="BB2142">
        <f t="shared" si="846"/>
        <v>0</v>
      </c>
      <c r="BC2142">
        <f t="shared" si="847"/>
        <v>0</v>
      </c>
      <c r="BD2142">
        <f t="shared" si="848"/>
        <v>0</v>
      </c>
      <c r="BE2142">
        <f t="shared" si="849"/>
        <v>0</v>
      </c>
      <c r="BF2142">
        <f t="shared" si="850"/>
        <v>0</v>
      </c>
    </row>
    <row r="2143" spans="1:58" ht="15" customHeight="1">
      <c r="A2143" s="405"/>
      <c r="B2143" s="6"/>
      <c r="C2143" s="421" t="s">
        <v>7139</v>
      </c>
      <c r="D2143" s="668" t="str">
        <f t="shared" si="851"/>
        <v/>
      </c>
      <c r="E2143" s="669"/>
      <c r="F2143" s="670"/>
      <c r="G2143" s="763" t="str">
        <f t="shared" si="852"/>
        <v/>
      </c>
      <c r="H2143" s="669"/>
      <c r="I2143" s="669"/>
      <c r="J2143" s="669"/>
      <c r="K2143" s="669"/>
      <c r="L2143" s="670"/>
      <c r="M2143" s="112"/>
      <c r="N2143" s="112"/>
      <c r="O2143" s="112"/>
      <c r="P2143" s="112"/>
      <c r="Q2143" s="112"/>
      <c r="R2143" s="112"/>
      <c r="S2143" s="112"/>
      <c r="T2143" s="112"/>
      <c r="U2143" s="112"/>
      <c r="V2143" s="112"/>
      <c r="W2143" s="112"/>
      <c r="X2143" s="112"/>
      <c r="Y2143" s="112"/>
      <c r="Z2143" s="112"/>
      <c r="AA2143" s="112"/>
      <c r="AB2143" s="112"/>
      <c r="AC2143" s="112"/>
      <c r="AD2143" s="112"/>
      <c r="AE2143" s="93"/>
      <c r="AI2143">
        <f t="shared" si="827"/>
        <v>0</v>
      </c>
      <c r="AJ2143">
        <f t="shared" si="828"/>
        <v>0</v>
      </c>
      <c r="AK2143">
        <f t="shared" si="829"/>
        <v>0</v>
      </c>
      <c r="AL2143">
        <f t="shared" si="830"/>
        <v>0</v>
      </c>
      <c r="AM2143">
        <f t="shared" si="831"/>
        <v>0</v>
      </c>
      <c r="AN2143">
        <f t="shared" si="832"/>
        <v>0</v>
      </c>
      <c r="AO2143">
        <f t="shared" si="833"/>
        <v>0</v>
      </c>
      <c r="AP2143">
        <f t="shared" si="834"/>
        <v>0</v>
      </c>
      <c r="AQ2143">
        <f t="shared" si="835"/>
        <v>0</v>
      </c>
      <c r="AR2143">
        <f t="shared" si="836"/>
        <v>0</v>
      </c>
      <c r="AS2143">
        <f t="shared" si="837"/>
        <v>0</v>
      </c>
      <c r="AT2143">
        <f t="shared" si="838"/>
        <v>0</v>
      </c>
      <c r="AU2143">
        <f t="shared" si="839"/>
        <v>0</v>
      </c>
      <c r="AV2143">
        <f t="shared" si="840"/>
        <v>0</v>
      </c>
      <c r="AW2143">
        <f t="shared" si="841"/>
        <v>0</v>
      </c>
      <c r="AX2143">
        <f t="shared" si="842"/>
        <v>0</v>
      </c>
      <c r="AY2143">
        <f t="shared" si="843"/>
        <v>0</v>
      </c>
      <c r="AZ2143">
        <f t="shared" si="844"/>
        <v>0</v>
      </c>
      <c r="BA2143">
        <f t="shared" si="845"/>
        <v>0</v>
      </c>
      <c r="BB2143">
        <f t="shared" si="846"/>
        <v>0</v>
      </c>
      <c r="BC2143">
        <f t="shared" si="847"/>
        <v>0</v>
      </c>
      <c r="BD2143">
        <f t="shared" si="848"/>
        <v>0</v>
      </c>
      <c r="BE2143">
        <f t="shared" si="849"/>
        <v>0</v>
      </c>
      <c r="BF2143">
        <f t="shared" si="850"/>
        <v>0</v>
      </c>
    </row>
    <row r="2144" spans="1:58" ht="15" customHeight="1">
      <c r="A2144" s="405"/>
      <c r="B2144" s="6"/>
      <c r="C2144" s="421" t="s">
        <v>7140</v>
      </c>
      <c r="D2144" s="668" t="str">
        <f t="shared" si="851"/>
        <v/>
      </c>
      <c r="E2144" s="669"/>
      <c r="F2144" s="670"/>
      <c r="G2144" s="763" t="str">
        <f t="shared" si="852"/>
        <v/>
      </c>
      <c r="H2144" s="669"/>
      <c r="I2144" s="669"/>
      <c r="J2144" s="669"/>
      <c r="K2144" s="669"/>
      <c r="L2144" s="670"/>
      <c r="M2144" s="112"/>
      <c r="N2144" s="112"/>
      <c r="O2144" s="112"/>
      <c r="P2144" s="112"/>
      <c r="Q2144" s="112"/>
      <c r="R2144" s="112"/>
      <c r="S2144" s="112"/>
      <c r="T2144" s="112"/>
      <c r="U2144" s="112"/>
      <c r="V2144" s="112"/>
      <c r="W2144" s="112"/>
      <c r="X2144" s="112"/>
      <c r="Y2144" s="112"/>
      <c r="Z2144" s="112"/>
      <c r="AA2144" s="112"/>
      <c r="AB2144" s="112"/>
      <c r="AC2144" s="112"/>
      <c r="AD2144" s="112"/>
      <c r="AE2144" s="93"/>
      <c r="AI2144">
        <f t="shared" si="827"/>
        <v>0</v>
      </c>
      <c r="AJ2144">
        <f t="shared" si="828"/>
        <v>0</v>
      </c>
      <c r="AK2144">
        <f t="shared" si="829"/>
        <v>0</v>
      </c>
      <c r="AL2144">
        <f t="shared" si="830"/>
        <v>0</v>
      </c>
      <c r="AM2144">
        <f t="shared" si="831"/>
        <v>0</v>
      </c>
      <c r="AN2144">
        <f t="shared" si="832"/>
        <v>0</v>
      </c>
      <c r="AO2144">
        <f t="shared" si="833"/>
        <v>0</v>
      </c>
      <c r="AP2144">
        <f t="shared" si="834"/>
        <v>0</v>
      </c>
      <c r="AQ2144">
        <f t="shared" si="835"/>
        <v>0</v>
      </c>
      <c r="AR2144">
        <f t="shared" si="836"/>
        <v>0</v>
      </c>
      <c r="AS2144">
        <f t="shared" si="837"/>
        <v>0</v>
      </c>
      <c r="AT2144">
        <f t="shared" si="838"/>
        <v>0</v>
      </c>
      <c r="AU2144">
        <f t="shared" si="839"/>
        <v>0</v>
      </c>
      <c r="AV2144">
        <f t="shared" si="840"/>
        <v>0</v>
      </c>
      <c r="AW2144">
        <f t="shared" si="841"/>
        <v>0</v>
      </c>
      <c r="AX2144">
        <f t="shared" si="842"/>
        <v>0</v>
      </c>
      <c r="AY2144">
        <f t="shared" si="843"/>
        <v>0</v>
      </c>
      <c r="AZ2144">
        <f t="shared" si="844"/>
        <v>0</v>
      </c>
      <c r="BA2144">
        <f t="shared" si="845"/>
        <v>0</v>
      </c>
      <c r="BB2144">
        <f t="shared" si="846"/>
        <v>0</v>
      </c>
      <c r="BC2144">
        <f t="shared" si="847"/>
        <v>0</v>
      </c>
      <c r="BD2144">
        <f t="shared" si="848"/>
        <v>0</v>
      </c>
      <c r="BE2144">
        <f t="shared" si="849"/>
        <v>0</v>
      </c>
      <c r="BF2144">
        <f t="shared" si="850"/>
        <v>0</v>
      </c>
    </row>
    <row r="2145" spans="1:58" ht="15" customHeight="1">
      <c r="A2145" s="405"/>
      <c r="B2145" s="6"/>
      <c r="C2145" s="421" t="s">
        <v>7141</v>
      </c>
      <c r="D2145" s="668" t="str">
        <f t="shared" si="851"/>
        <v/>
      </c>
      <c r="E2145" s="669"/>
      <c r="F2145" s="670"/>
      <c r="G2145" s="763" t="str">
        <f t="shared" si="852"/>
        <v/>
      </c>
      <c r="H2145" s="669"/>
      <c r="I2145" s="669"/>
      <c r="J2145" s="669"/>
      <c r="K2145" s="669"/>
      <c r="L2145" s="670"/>
      <c r="M2145" s="112"/>
      <c r="N2145" s="112"/>
      <c r="O2145" s="112"/>
      <c r="P2145" s="112"/>
      <c r="Q2145" s="112"/>
      <c r="R2145" s="112"/>
      <c r="S2145" s="112"/>
      <c r="T2145" s="112"/>
      <c r="U2145" s="112"/>
      <c r="V2145" s="112"/>
      <c r="W2145" s="112"/>
      <c r="X2145" s="112"/>
      <c r="Y2145" s="112"/>
      <c r="Z2145" s="112"/>
      <c r="AA2145" s="112"/>
      <c r="AB2145" s="112"/>
      <c r="AC2145" s="112"/>
      <c r="AD2145" s="112"/>
      <c r="AE2145" s="93"/>
      <c r="AI2145">
        <f t="shared" si="827"/>
        <v>0</v>
      </c>
      <c r="AJ2145">
        <f t="shared" si="828"/>
        <v>0</v>
      </c>
      <c r="AK2145">
        <f t="shared" si="829"/>
        <v>0</v>
      </c>
      <c r="AL2145">
        <f t="shared" si="830"/>
        <v>0</v>
      </c>
      <c r="AM2145">
        <f t="shared" si="831"/>
        <v>0</v>
      </c>
      <c r="AN2145">
        <f t="shared" si="832"/>
        <v>0</v>
      </c>
      <c r="AO2145">
        <f t="shared" si="833"/>
        <v>0</v>
      </c>
      <c r="AP2145">
        <f t="shared" si="834"/>
        <v>0</v>
      </c>
      <c r="AQ2145">
        <f t="shared" si="835"/>
        <v>0</v>
      </c>
      <c r="AR2145">
        <f t="shared" si="836"/>
        <v>0</v>
      </c>
      <c r="AS2145">
        <f t="shared" si="837"/>
        <v>0</v>
      </c>
      <c r="AT2145">
        <f t="shared" si="838"/>
        <v>0</v>
      </c>
      <c r="AU2145">
        <f t="shared" si="839"/>
        <v>0</v>
      </c>
      <c r="AV2145">
        <f t="shared" si="840"/>
        <v>0</v>
      </c>
      <c r="AW2145">
        <f t="shared" si="841"/>
        <v>0</v>
      </c>
      <c r="AX2145">
        <f t="shared" si="842"/>
        <v>0</v>
      </c>
      <c r="AY2145">
        <f t="shared" si="843"/>
        <v>0</v>
      </c>
      <c r="AZ2145">
        <f t="shared" si="844"/>
        <v>0</v>
      </c>
      <c r="BA2145">
        <f t="shared" si="845"/>
        <v>0</v>
      </c>
      <c r="BB2145">
        <f t="shared" si="846"/>
        <v>0</v>
      </c>
      <c r="BC2145">
        <f t="shared" si="847"/>
        <v>0</v>
      </c>
      <c r="BD2145">
        <f t="shared" si="848"/>
        <v>0</v>
      </c>
      <c r="BE2145">
        <f t="shared" si="849"/>
        <v>0</v>
      </c>
      <c r="BF2145">
        <f t="shared" si="850"/>
        <v>0</v>
      </c>
    </row>
    <row r="2146" spans="1:58" ht="15" customHeight="1">
      <c r="A2146" s="405"/>
      <c r="B2146" s="6"/>
      <c r="C2146" s="421" t="s">
        <v>7142</v>
      </c>
      <c r="D2146" s="668" t="str">
        <f t="shared" si="851"/>
        <v/>
      </c>
      <c r="E2146" s="669"/>
      <c r="F2146" s="670"/>
      <c r="G2146" s="763" t="str">
        <f t="shared" si="852"/>
        <v/>
      </c>
      <c r="H2146" s="669"/>
      <c r="I2146" s="669"/>
      <c r="J2146" s="669"/>
      <c r="K2146" s="669"/>
      <c r="L2146" s="670"/>
      <c r="M2146" s="112"/>
      <c r="N2146" s="112"/>
      <c r="O2146" s="112"/>
      <c r="P2146" s="112"/>
      <c r="Q2146" s="112"/>
      <c r="R2146" s="112"/>
      <c r="S2146" s="112"/>
      <c r="T2146" s="112"/>
      <c r="U2146" s="112"/>
      <c r="V2146" s="112"/>
      <c r="W2146" s="112"/>
      <c r="X2146" s="112"/>
      <c r="Y2146" s="112"/>
      <c r="Z2146" s="112"/>
      <c r="AA2146" s="112"/>
      <c r="AB2146" s="112"/>
      <c r="AC2146" s="112"/>
      <c r="AD2146" s="112"/>
      <c r="AE2146" s="93"/>
      <c r="AI2146">
        <f t="shared" si="827"/>
        <v>0</v>
      </c>
      <c r="AJ2146">
        <f t="shared" si="828"/>
        <v>0</v>
      </c>
      <c r="AK2146">
        <f t="shared" si="829"/>
        <v>0</v>
      </c>
      <c r="AL2146">
        <f t="shared" si="830"/>
        <v>0</v>
      </c>
      <c r="AM2146">
        <f t="shared" si="831"/>
        <v>0</v>
      </c>
      <c r="AN2146">
        <f t="shared" si="832"/>
        <v>0</v>
      </c>
      <c r="AO2146">
        <f t="shared" si="833"/>
        <v>0</v>
      </c>
      <c r="AP2146">
        <f t="shared" si="834"/>
        <v>0</v>
      </c>
      <c r="AQ2146">
        <f t="shared" si="835"/>
        <v>0</v>
      </c>
      <c r="AR2146">
        <f t="shared" si="836"/>
        <v>0</v>
      </c>
      <c r="AS2146">
        <f t="shared" si="837"/>
        <v>0</v>
      </c>
      <c r="AT2146">
        <f t="shared" si="838"/>
        <v>0</v>
      </c>
      <c r="AU2146">
        <f t="shared" si="839"/>
        <v>0</v>
      </c>
      <c r="AV2146">
        <f t="shared" si="840"/>
        <v>0</v>
      </c>
      <c r="AW2146">
        <f t="shared" si="841"/>
        <v>0</v>
      </c>
      <c r="AX2146">
        <f t="shared" si="842"/>
        <v>0</v>
      </c>
      <c r="AY2146">
        <f t="shared" si="843"/>
        <v>0</v>
      </c>
      <c r="AZ2146">
        <f t="shared" si="844"/>
        <v>0</v>
      </c>
      <c r="BA2146">
        <f t="shared" si="845"/>
        <v>0</v>
      </c>
      <c r="BB2146">
        <f t="shared" si="846"/>
        <v>0</v>
      </c>
      <c r="BC2146">
        <f t="shared" si="847"/>
        <v>0</v>
      </c>
      <c r="BD2146">
        <f t="shared" si="848"/>
        <v>0</v>
      </c>
      <c r="BE2146">
        <f t="shared" si="849"/>
        <v>0</v>
      </c>
      <c r="BF2146">
        <f t="shared" si="850"/>
        <v>0</v>
      </c>
    </row>
    <row r="2147" spans="1:58" ht="15" customHeight="1">
      <c r="A2147" s="405"/>
      <c r="B2147" s="6"/>
      <c r="C2147" s="421" t="s">
        <v>7143</v>
      </c>
      <c r="D2147" s="668" t="str">
        <f t="shared" si="851"/>
        <v/>
      </c>
      <c r="E2147" s="669"/>
      <c r="F2147" s="670"/>
      <c r="G2147" s="763" t="str">
        <f t="shared" si="852"/>
        <v/>
      </c>
      <c r="H2147" s="669"/>
      <c r="I2147" s="669"/>
      <c r="J2147" s="669"/>
      <c r="K2147" s="669"/>
      <c r="L2147" s="670"/>
      <c r="M2147" s="112"/>
      <c r="N2147" s="112"/>
      <c r="O2147" s="112"/>
      <c r="P2147" s="112"/>
      <c r="Q2147" s="112"/>
      <c r="R2147" s="112"/>
      <c r="S2147" s="112"/>
      <c r="T2147" s="112"/>
      <c r="U2147" s="112"/>
      <c r="V2147" s="112"/>
      <c r="W2147" s="112"/>
      <c r="X2147" s="112"/>
      <c r="Y2147" s="112"/>
      <c r="Z2147" s="112"/>
      <c r="AA2147" s="112"/>
      <c r="AB2147" s="112"/>
      <c r="AC2147" s="112"/>
      <c r="AD2147" s="112"/>
      <c r="AE2147" s="93"/>
      <c r="AI2147">
        <f t="shared" si="827"/>
        <v>0</v>
      </c>
      <c r="AJ2147">
        <f t="shared" si="828"/>
        <v>0</v>
      </c>
      <c r="AK2147">
        <f t="shared" si="829"/>
        <v>0</v>
      </c>
      <c r="AL2147">
        <f t="shared" si="830"/>
        <v>0</v>
      </c>
      <c r="AM2147">
        <f t="shared" si="831"/>
        <v>0</v>
      </c>
      <c r="AN2147">
        <f t="shared" si="832"/>
        <v>0</v>
      </c>
      <c r="AO2147">
        <f t="shared" si="833"/>
        <v>0</v>
      </c>
      <c r="AP2147">
        <f t="shared" si="834"/>
        <v>0</v>
      </c>
      <c r="AQ2147">
        <f t="shared" si="835"/>
        <v>0</v>
      </c>
      <c r="AR2147">
        <f t="shared" si="836"/>
        <v>0</v>
      </c>
      <c r="AS2147">
        <f t="shared" si="837"/>
        <v>0</v>
      </c>
      <c r="AT2147">
        <f t="shared" si="838"/>
        <v>0</v>
      </c>
      <c r="AU2147">
        <f t="shared" si="839"/>
        <v>0</v>
      </c>
      <c r="AV2147">
        <f t="shared" si="840"/>
        <v>0</v>
      </c>
      <c r="AW2147">
        <f t="shared" si="841"/>
        <v>0</v>
      </c>
      <c r="AX2147">
        <f t="shared" si="842"/>
        <v>0</v>
      </c>
      <c r="AY2147">
        <f t="shared" si="843"/>
        <v>0</v>
      </c>
      <c r="AZ2147">
        <f t="shared" si="844"/>
        <v>0</v>
      </c>
      <c r="BA2147">
        <f t="shared" si="845"/>
        <v>0</v>
      </c>
      <c r="BB2147">
        <f t="shared" si="846"/>
        <v>0</v>
      </c>
      <c r="BC2147">
        <f t="shared" si="847"/>
        <v>0</v>
      </c>
      <c r="BD2147">
        <f t="shared" si="848"/>
        <v>0</v>
      </c>
      <c r="BE2147">
        <f t="shared" si="849"/>
        <v>0</v>
      </c>
      <c r="BF2147">
        <f t="shared" si="850"/>
        <v>0</v>
      </c>
    </row>
    <row r="2148" spans="1:58" ht="15" customHeight="1">
      <c r="A2148" s="405"/>
      <c r="B2148" s="6"/>
      <c r="C2148" s="421" t="s">
        <v>7144</v>
      </c>
      <c r="D2148" s="668" t="str">
        <f t="shared" si="851"/>
        <v/>
      </c>
      <c r="E2148" s="669"/>
      <c r="F2148" s="670"/>
      <c r="G2148" s="763" t="str">
        <f t="shared" si="852"/>
        <v/>
      </c>
      <c r="H2148" s="669"/>
      <c r="I2148" s="669"/>
      <c r="J2148" s="669"/>
      <c r="K2148" s="669"/>
      <c r="L2148" s="670"/>
      <c r="M2148" s="112"/>
      <c r="N2148" s="112"/>
      <c r="O2148" s="112"/>
      <c r="P2148" s="112"/>
      <c r="Q2148" s="112"/>
      <c r="R2148" s="112"/>
      <c r="S2148" s="112"/>
      <c r="T2148" s="112"/>
      <c r="U2148" s="112"/>
      <c r="V2148" s="112"/>
      <c r="W2148" s="112"/>
      <c r="X2148" s="112"/>
      <c r="Y2148" s="112"/>
      <c r="Z2148" s="112"/>
      <c r="AA2148" s="112"/>
      <c r="AB2148" s="112"/>
      <c r="AC2148" s="112"/>
      <c r="AD2148" s="112"/>
      <c r="AE2148" s="93"/>
      <c r="AI2148">
        <f t="shared" si="827"/>
        <v>0</v>
      </c>
      <c r="AJ2148">
        <f t="shared" si="828"/>
        <v>0</v>
      </c>
      <c r="AK2148">
        <f t="shared" si="829"/>
        <v>0</v>
      </c>
      <c r="AL2148">
        <f t="shared" si="830"/>
        <v>0</v>
      </c>
      <c r="AM2148">
        <f t="shared" si="831"/>
        <v>0</v>
      </c>
      <c r="AN2148">
        <f t="shared" si="832"/>
        <v>0</v>
      </c>
      <c r="AO2148">
        <f t="shared" si="833"/>
        <v>0</v>
      </c>
      <c r="AP2148">
        <f t="shared" si="834"/>
        <v>0</v>
      </c>
      <c r="AQ2148">
        <f t="shared" si="835"/>
        <v>0</v>
      </c>
      <c r="AR2148">
        <f t="shared" si="836"/>
        <v>0</v>
      </c>
      <c r="AS2148">
        <f t="shared" si="837"/>
        <v>0</v>
      </c>
      <c r="AT2148">
        <f t="shared" si="838"/>
        <v>0</v>
      </c>
      <c r="AU2148">
        <f t="shared" si="839"/>
        <v>0</v>
      </c>
      <c r="AV2148">
        <f t="shared" si="840"/>
        <v>0</v>
      </c>
      <c r="AW2148">
        <f t="shared" si="841"/>
        <v>0</v>
      </c>
      <c r="AX2148">
        <f t="shared" si="842"/>
        <v>0</v>
      </c>
      <c r="AY2148">
        <f t="shared" si="843"/>
        <v>0</v>
      </c>
      <c r="AZ2148">
        <f t="shared" si="844"/>
        <v>0</v>
      </c>
      <c r="BA2148">
        <f t="shared" si="845"/>
        <v>0</v>
      </c>
      <c r="BB2148">
        <f t="shared" si="846"/>
        <v>0</v>
      </c>
      <c r="BC2148">
        <f t="shared" si="847"/>
        <v>0</v>
      </c>
      <c r="BD2148">
        <f t="shared" si="848"/>
        <v>0</v>
      </c>
      <c r="BE2148">
        <f t="shared" si="849"/>
        <v>0</v>
      </c>
      <c r="BF2148">
        <f t="shared" si="850"/>
        <v>0</v>
      </c>
    </row>
    <row r="2149" spans="1:58" ht="15" customHeight="1">
      <c r="A2149" s="405"/>
      <c r="B2149" s="6"/>
      <c r="C2149" s="421" t="s">
        <v>7145</v>
      </c>
      <c r="D2149" s="668" t="str">
        <f t="shared" si="851"/>
        <v/>
      </c>
      <c r="E2149" s="669"/>
      <c r="F2149" s="670"/>
      <c r="G2149" s="763" t="str">
        <f t="shared" si="852"/>
        <v/>
      </c>
      <c r="H2149" s="669"/>
      <c r="I2149" s="669"/>
      <c r="J2149" s="669"/>
      <c r="K2149" s="669"/>
      <c r="L2149" s="670"/>
      <c r="M2149" s="112"/>
      <c r="N2149" s="112"/>
      <c r="O2149" s="112"/>
      <c r="P2149" s="112"/>
      <c r="Q2149" s="112"/>
      <c r="R2149" s="112"/>
      <c r="S2149" s="112"/>
      <c r="T2149" s="112"/>
      <c r="U2149" s="112"/>
      <c r="V2149" s="112"/>
      <c r="W2149" s="112"/>
      <c r="X2149" s="112"/>
      <c r="Y2149" s="112"/>
      <c r="Z2149" s="112"/>
      <c r="AA2149" s="112"/>
      <c r="AB2149" s="112"/>
      <c r="AC2149" s="112"/>
      <c r="AD2149" s="112"/>
      <c r="AE2149" s="93"/>
      <c r="AI2149">
        <f t="shared" si="827"/>
        <v>0</v>
      </c>
      <c r="AJ2149">
        <f t="shared" si="828"/>
        <v>0</v>
      </c>
      <c r="AK2149">
        <f t="shared" si="829"/>
        <v>0</v>
      </c>
      <c r="AL2149">
        <f t="shared" si="830"/>
        <v>0</v>
      </c>
      <c r="AM2149">
        <f t="shared" si="831"/>
        <v>0</v>
      </c>
      <c r="AN2149">
        <f t="shared" si="832"/>
        <v>0</v>
      </c>
      <c r="AO2149">
        <f t="shared" si="833"/>
        <v>0</v>
      </c>
      <c r="AP2149">
        <f t="shared" si="834"/>
        <v>0</v>
      </c>
      <c r="AQ2149">
        <f t="shared" si="835"/>
        <v>0</v>
      </c>
      <c r="AR2149">
        <f t="shared" si="836"/>
        <v>0</v>
      </c>
      <c r="AS2149">
        <f t="shared" si="837"/>
        <v>0</v>
      </c>
      <c r="AT2149">
        <f t="shared" si="838"/>
        <v>0</v>
      </c>
      <c r="AU2149">
        <f t="shared" si="839"/>
        <v>0</v>
      </c>
      <c r="AV2149">
        <f t="shared" si="840"/>
        <v>0</v>
      </c>
      <c r="AW2149">
        <f t="shared" si="841"/>
        <v>0</v>
      </c>
      <c r="AX2149">
        <f t="shared" si="842"/>
        <v>0</v>
      </c>
      <c r="AY2149">
        <f t="shared" si="843"/>
        <v>0</v>
      </c>
      <c r="AZ2149">
        <f t="shared" si="844"/>
        <v>0</v>
      </c>
      <c r="BA2149">
        <f t="shared" si="845"/>
        <v>0</v>
      </c>
      <c r="BB2149">
        <f t="shared" si="846"/>
        <v>0</v>
      </c>
      <c r="BC2149">
        <f t="shared" si="847"/>
        <v>0</v>
      </c>
      <c r="BD2149">
        <f t="shared" si="848"/>
        <v>0</v>
      </c>
      <c r="BE2149">
        <f t="shared" si="849"/>
        <v>0</v>
      </c>
      <c r="BF2149">
        <f t="shared" si="850"/>
        <v>0</v>
      </c>
    </row>
    <row r="2150" spans="1:58" ht="15" customHeight="1">
      <c r="A2150" s="405"/>
      <c r="B2150" s="6"/>
      <c r="C2150" s="421" t="s">
        <v>7146</v>
      </c>
      <c r="D2150" s="668" t="str">
        <f t="shared" si="851"/>
        <v/>
      </c>
      <c r="E2150" s="669"/>
      <c r="F2150" s="670"/>
      <c r="G2150" s="763" t="str">
        <f t="shared" si="852"/>
        <v/>
      </c>
      <c r="H2150" s="669"/>
      <c r="I2150" s="669"/>
      <c r="J2150" s="669"/>
      <c r="K2150" s="669"/>
      <c r="L2150" s="670"/>
      <c r="M2150" s="112"/>
      <c r="N2150" s="112"/>
      <c r="O2150" s="112"/>
      <c r="P2150" s="112"/>
      <c r="Q2150" s="112"/>
      <c r="R2150" s="112"/>
      <c r="S2150" s="112"/>
      <c r="T2150" s="112"/>
      <c r="U2150" s="112"/>
      <c r="V2150" s="112"/>
      <c r="W2150" s="112"/>
      <c r="X2150" s="112"/>
      <c r="Y2150" s="112"/>
      <c r="Z2150" s="112"/>
      <c r="AA2150" s="112"/>
      <c r="AB2150" s="112"/>
      <c r="AC2150" s="112"/>
      <c r="AD2150" s="112"/>
      <c r="AE2150" s="93"/>
      <c r="AI2150">
        <f t="shared" si="827"/>
        <v>0</v>
      </c>
      <c r="AJ2150">
        <f t="shared" si="828"/>
        <v>0</v>
      </c>
      <c r="AK2150">
        <f t="shared" si="829"/>
        <v>0</v>
      </c>
      <c r="AL2150">
        <f t="shared" si="830"/>
        <v>0</v>
      </c>
      <c r="AM2150">
        <f t="shared" si="831"/>
        <v>0</v>
      </c>
      <c r="AN2150">
        <f t="shared" si="832"/>
        <v>0</v>
      </c>
      <c r="AO2150">
        <f t="shared" si="833"/>
        <v>0</v>
      </c>
      <c r="AP2150">
        <f t="shared" si="834"/>
        <v>0</v>
      </c>
      <c r="AQ2150">
        <f t="shared" si="835"/>
        <v>0</v>
      </c>
      <c r="AR2150">
        <f t="shared" si="836"/>
        <v>0</v>
      </c>
      <c r="AS2150">
        <f t="shared" si="837"/>
        <v>0</v>
      </c>
      <c r="AT2150">
        <f t="shared" si="838"/>
        <v>0</v>
      </c>
      <c r="AU2150">
        <f t="shared" si="839"/>
        <v>0</v>
      </c>
      <c r="AV2150">
        <f t="shared" si="840"/>
        <v>0</v>
      </c>
      <c r="AW2150">
        <f t="shared" si="841"/>
        <v>0</v>
      </c>
      <c r="AX2150">
        <f t="shared" si="842"/>
        <v>0</v>
      </c>
      <c r="AY2150">
        <f t="shared" si="843"/>
        <v>0</v>
      </c>
      <c r="AZ2150">
        <f t="shared" si="844"/>
        <v>0</v>
      </c>
      <c r="BA2150">
        <f t="shared" si="845"/>
        <v>0</v>
      </c>
      <c r="BB2150">
        <f t="shared" si="846"/>
        <v>0</v>
      </c>
      <c r="BC2150">
        <f t="shared" si="847"/>
        <v>0</v>
      </c>
      <c r="BD2150">
        <f t="shared" si="848"/>
        <v>0</v>
      </c>
      <c r="BE2150">
        <f t="shared" si="849"/>
        <v>0</v>
      </c>
      <c r="BF2150">
        <f t="shared" si="850"/>
        <v>0</v>
      </c>
    </row>
    <row r="2151" spans="1:58" ht="15" customHeight="1">
      <c r="A2151" s="405"/>
      <c r="B2151" s="6"/>
      <c r="C2151" s="421" t="s">
        <v>7147</v>
      </c>
      <c r="D2151" s="668" t="str">
        <f t="shared" si="851"/>
        <v/>
      </c>
      <c r="E2151" s="669"/>
      <c r="F2151" s="670"/>
      <c r="G2151" s="763" t="str">
        <f t="shared" si="852"/>
        <v/>
      </c>
      <c r="H2151" s="669"/>
      <c r="I2151" s="669"/>
      <c r="J2151" s="669"/>
      <c r="K2151" s="669"/>
      <c r="L2151" s="670"/>
      <c r="M2151" s="112"/>
      <c r="N2151" s="112"/>
      <c r="O2151" s="112"/>
      <c r="P2151" s="112"/>
      <c r="Q2151" s="112"/>
      <c r="R2151" s="112"/>
      <c r="S2151" s="112"/>
      <c r="T2151" s="112"/>
      <c r="U2151" s="112"/>
      <c r="V2151" s="112"/>
      <c r="W2151" s="112"/>
      <c r="X2151" s="112"/>
      <c r="Y2151" s="112"/>
      <c r="Z2151" s="112"/>
      <c r="AA2151" s="112"/>
      <c r="AB2151" s="112"/>
      <c r="AC2151" s="112"/>
      <c r="AD2151" s="112"/>
      <c r="AE2151" s="93"/>
      <c r="AI2151">
        <f t="shared" si="827"/>
        <v>0</v>
      </c>
      <c r="AJ2151">
        <f t="shared" si="828"/>
        <v>0</v>
      </c>
      <c r="AK2151">
        <f t="shared" si="829"/>
        <v>0</v>
      </c>
      <c r="AL2151">
        <f t="shared" si="830"/>
        <v>0</v>
      </c>
      <c r="AM2151">
        <f t="shared" si="831"/>
        <v>0</v>
      </c>
      <c r="AN2151">
        <f t="shared" si="832"/>
        <v>0</v>
      </c>
      <c r="AO2151">
        <f t="shared" si="833"/>
        <v>0</v>
      </c>
      <c r="AP2151">
        <f t="shared" si="834"/>
        <v>0</v>
      </c>
      <c r="AQ2151">
        <f t="shared" si="835"/>
        <v>0</v>
      </c>
      <c r="AR2151">
        <f t="shared" si="836"/>
        <v>0</v>
      </c>
      <c r="AS2151">
        <f t="shared" si="837"/>
        <v>0</v>
      </c>
      <c r="AT2151">
        <f t="shared" si="838"/>
        <v>0</v>
      </c>
      <c r="AU2151">
        <f t="shared" si="839"/>
        <v>0</v>
      </c>
      <c r="AV2151">
        <f t="shared" si="840"/>
        <v>0</v>
      </c>
      <c r="AW2151">
        <f t="shared" si="841"/>
        <v>0</v>
      </c>
      <c r="AX2151">
        <f t="shared" si="842"/>
        <v>0</v>
      </c>
      <c r="AY2151">
        <f t="shared" si="843"/>
        <v>0</v>
      </c>
      <c r="AZ2151">
        <f t="shared" si="844"/>
        <v>0</v>
      </c>
      <c r="BA2151">
        <f t="shared" si="845"/>
        <v>0</v>
      </c>
      <c r="BB2151">
        <f t="shared" si="846"/>
        <v>0</v>
      </c>
      <c r="BC2151">
        <f t="shared" si="847"/>
        <v>0</v>
      </c>
      <c r="BD2151">
        <f t="shared" si="848"/>
        <v>0</v>
      </c>
      <c r="BE2151">
        <f t="shared" si="849"/>
        <v>0</v>
      </c>
      <c r="BF2151">
        <f t="shared" si="850"/>
        <v>0</v>
      </c>
    </row>
    <row r="2152" spans="1:58" ht="15" customHeight="1">
      <c r="A2152" s="405"/>
      <c r="B2152" s="6"/>
      <c r="C2152" s="421" t="s">
        <v>7148</v>
      </c>
      <c r="D2152" s="668" t="str">
        <f t="shared" si="851"/>
        <v/>
      </c>
      <c r="E2152" s="669"/>
      <c r="F2152" s="670"/>
      <c r="G2152" s="763" t="str">
        <f t="shared" si="852"/>
        <v/>
      </c>
      <c r="H2152" s="669"/>
      <c r="I2152" s="669"/>
      <c r="J2152" s="669"/>
      <c r="K2152" s="669"/>
      <c r="L2152" s="670"/>
      <c r="M2152" s="112"/>
      <c r="N2152" s="112"/>
      <c r="O2152" s="112"/>
      <c r="P2152" s="112"/>
      <c r="Q2152" s="112"/>
      <c r="R2152" s="112"/>
      <c r="S2152" s="112"/>
      <c r="T2152" s="112"/>
      <c r="U2152" s="112"/>
      <c r="V2152" s="112"/>
      <c r="W2152" s="112"/>
      <c r="X2152" s="112"/>
      <c r="Y2152" s="112"/>
      <c r="Z2152" s="112"/>
      <c r="AA2152" s="112"/>
      <c r="AB2152" s="112"/>
      <c r="AC2152" s="112"/>
      <c r="AD2152" s="112"/>
      <c r="AE2152" s="93"/>
      <c r="AI2152">
        <f t="shared" si="827"/>
        <v>0</v>
      </c>
      <c r="AJ2152">
        <f t="shared" si="828"/>
        <v>0</v>
      </c>
      <c r="AK2152">
        <f t="shared" si="829"/>
        <v>0</v>
      </c>
      <c r="AL2152">
        <f t="shared" si="830"/>
        <v>0</v>
      </c>
      <c r="AM2152">
        <f t="shared" si="831"/>
        <v>0</v>
      </c>
      <c r="AN2152">
        <f t="shared" si="832"/>
        <v>0</v>
      </c>
      <c r="AO2152">
        <f t="shared" si="833"/>
        <v>0</v>
      </c>
      <c r="AP2152">
        <f t="shared" si="834"/>
        <v>0</v>
      </c>
      <c r="AQ2152">
        <f t="shared" si="835"/>
        <v>0</v>
      </c>
      <c r="AR2152">
        <f t="shared" si="836"/>
        <v>0</v>
      </c>
      <c r="AS2152">
        <f t="shared" si="837"/>
        <v>0</v>
      </c>
      <c r="AT2152">
        <f t="shared" si="838"/>
        <v>0</v>
      </c>
      <c r="AU2152">
        <f t="shared" si="839"/>
        <v>0</v>
      </c>
      <c r="AV2152">
        <f t="shared" si="840"/>
        <v>0</v>
      </c>
      <c r="AW2152">
        <f t="shared" si="841"/>
        <v>0</v>
      </c>
      <c r="AX2152">
        <f t="shared" si="842"/>
        <v>0</v>
      </c>
      <c r="AY2152">
        <f t="shared" si="843"/>
        <v>0</v>
      </c>
      <c r="AZ2152">
        <f t="shared" si="844"/>
        <v>0</v>
      </c>
      <c r="BA2152">
        <f t="shared" si="845"/>
        <v>0</v>
      </c>
      <c r="BB2152">
        <f t="shared" si="846"/>
        <v>0</v>
      </c>
      <c r="BC2152">
        <f t="shared" si="847"/>
        <v>0</v>
      </c>
      <c r="BD2152">
        <f t="shared" si="848"/>
        <v>0</v>
      </c>
      <c r="BE2152">
        <f t="shared" si="849"/>
        <v>0</v>
      </c>
      <c r="BF2152">
        <f t="shared" si="850"/>
        <v>0</v>
      </c>
    </row>
    <row r="2153" spans="1:58" ht="15" customHeight="1">
      <c r="A2153" s="405"/>
      <c r="B2153" s="6"/>
      <c r="C2153" s="421" t="s">
        <v>7149</v>
      </c>
      <c r="D2153" s="668" t="str">
        <f t="shared" si="851"/>
        <v/>
      </c>
      <c r="E2153" s="669"/>
      <c r="F2153" s="670"/>
      <c r="G2153" s="763" t="str">
        <f t="shared" si="852"/>
        <v/>
      </c>
      <c r="H2153" s="669"/>
      <c r="I2153" s="669"/>
      <c r="J2153" s="669"/>
      <c r="K2153" s="669"/>
      <c r="L2153" s="670"/>
      <c r="M2153" s="112"/>
      <c r="N2153" s="112"/>
      <c r="O2153" s="112"/>
      <c r="P2153" s="112"/>
      <c r="Q2153" s="112"/>
      <c r="R2153" s="112"/>
      <c r="S2153" s="112"/>
      <c r="T2153" s="112"/>
      <c r="U2153" s="112"/>
      <c r="V2153" s="112"/>
      <c r="W2153" s="112"/>
      <c r="X2153" s="112"/>
      <c r="Y2153" s="112"/>
      <c r="Z2153" s="112"/>
      <c r="AA2153" s="112"/>
      <c r="AB2153" s="112"/>
      <c r="AC2153" s="112"/>
      <c r="AD2153" s="112"/>
      <c r="AE2153" s="93"/>
      <c r="AI2153">
        <f t="shared" si="827"/>
        <v>0</v>
      </c>
      <c r="AJ2153">
        <f t="shared" si="828"/>
        <v>0</v>
      </c>
      <c r="AK2153">
        <f t="shared" si="829"/>
        <v>0</v>
      </c>
      <c r="AL2153">
        <f t="shared" si="830"/>
        <v>0</v>
      </c>
      <c r="AM2153">
        <f t="shared" si="831"/>
        <v>0</v>
      </c>
      <c r="AN2153">
        <f t="shared" si="832"/>
        <v>0</v>
      </c>
      <c r="AO2153">
        <f t="shared" si="833"/>
        <v>0</v>
      </c>
      <c r="AP2153">
        <f t="shared" si="834"/>
        <v>0</v>
      </c>
      <c r="AQ2153">
        <f t="shared" si="835"/>
        <v>0</v>
      </c>
      <c r="AR2153">
        <f t="shared" si="836"/>
        <v>0</v>
      </c>
      <c r="AS2153">
        <f t="shared" si="837"/>
        <v>0</v>
      </c>
      <c r="AT2153">
        <f t="shared" si="838"/>
        <v>0</v>
      </c>
      <c r="AU2153">
        <f t="shared" si="839"/>
        <v>0</v>
      </c>
      <c r="AV2153">
        <f t="shared" si="840"/>
        <v>0</v>
      </c>
      <c r="AW2153">
        <f t="shared" si="841"/>
        <v>0</v>
      </c>
      <c r="AX2153">
        <f t="shared" si="842"/>
        <v>0</v>
      </c>
      <c r="AY2153">
        <f t="shared" si="843"/>
        <v>0</v>
      </c>
      <c r="AZ2153">
        <f t="shared" si="844"/>
        <v>0</v>
      </c>
      <c r="BA2153">
        <f t="shared" si="845"/>
        <v>0</v>
      </c>
      <c r="BB2153">
        <f t="shared" si="846"/>
        <v>0</v>
      </c>
      <c r="BC2153">
        <f t="shared" si="847"/>
        <v>0</v>
      </c>
      <c r="BD2153">
        <f t="shared" si="848"/>
        <v>0</v>
      </c>
      <c r="BE2153">
        <f t="shared" si="849"/>
        <v>0</v>
      </c>
      <c r="BF2153">
        <f t="shared" si="850"/>
        <v>0</v>
      </c>
    </row>
    <row r="2154" spans="1:58" ht="15" customHeight="1">
      <c r="A2154" s="405"/>
      <c r="B2154" s="6"/>
      <c r="C2154" s="421" t="s">
        <v>7150</v>
      </c>
      <c r="D2154" s="668" t="str">
        <f t="shared" si="851"/>
        <v/>
      </c>
      <c r="E2154" s="669"/>
      <c r="F2154" s="670"/>
      <c r="G2154" s="763" t="str">
        <f t="shared" si="852"/>
        <v/>
      </c>
      <c r="H2154" s="669"/>
      <c r="I2154" s="669"/>
      <c r="J2154" s="669"/>
      <c r="K2154" s="669"/>
      <c r="L2154" s="670"/>
      <c r="M2154" s="112"/>
      <c r="N2154" s="112"/>
      <c r="O2154" s="112"/>
      <c r="P2154" s="112"/>
      <c r="Q2154" s="112"/>
      <c r="R2154" s="112"/>
      <c r="S2154" s="112"/>
      <c r="T2154" s="112"/>
      <c r="U2154" s="112"/>
      <c r="V2154" s="112"/>
      <c r="W2154" s="112"/>
      <c r="X2154" s="112"/>
      <c r="Y2154" s="112"/>
      <c r="Z2154" s="112"/>
      <c r="AA2154" s="112"/>
      <c r="AB2154" s="112"/>
      <c r="AC2154" s="112"/>
      <c r="AD2154" s="112"/>
      <c r="AE2154" s="93"/>
      <c r="AI2154">
        <f t="shared" si="827"/>
        <v>0</v>
      </c>
      <c r="AJ2154">
        <f t="shared" si="828"/>
        <v>0</v>
      </c>
      <c r="AK2154">
        <f t="shared" si="829"/>
        <v>0</v>
      </c>
      <c r="AL2154">
        <f t="shared" si="830"/>
        <v>0</v>
      </c>
      <c r="AM2154">
        <f t="shared" si="831"/>
        <v>0</v>
      </c>
      <c r="AN2154">
        <f t="shared" si="832"/>
        <v>0</v>
      </c>
      <c r="AO2154">
        <f t="shared" si="833"/>
        <v>0</v>
      </c>
      <c r="AP2154">
        <f t="shared" si="834"/>
        <v>0</v>
      </c>
      <c r="AQ2154">
        <f t="shared" si="835"/>
        <v>0</v>
      </c>
      <c r="AR2154">
        <f t="shared" si="836"/>
        <v>0</v>
      </c>
      <c r="AS2154">
        <f t="shared" si="837"/>
        <v>0</v>
      </c>
      <c r="AT2154">
        <f t="shared" si="838"/>
        <v>0</v>
      </c>
      <c r="AU2154">
        <f t="shared" si="839"/>
        <v>0</v>
      </c>
      <c r="AV2154">
        <f t="shared" si="840"/>
        <v>0</v>
      </c>
      <c r="AW2154">
        <f t="shared" si="841"/>
        <v>0</v>
      </c>
      <c r="AX2154">
        <f t="shared" si="842"/>
        <v>0</v>
      </c>
      <c r="AY2154">
        <f t="shared" si="843"/>
        <v>0</v>
      </c>
      <c r="AZ2154">
        <f t="shared" si="844"/>
        <v>0</v>
      </c>
      <c r="BA2154">
        <f t="shared" si="845"/>
        <v>0</v>
      </c>
      <c r="BB2154">
        <f t="shared" si="846"/>
        <v>0</v>
      </c>
      <c r="BC2154">
        <f t="shared" si="847"/>
        <v>0</v>
      </c>
      <c r="BD2154">
        <f t="shared" si="848"/>
        <v>0</v>
      </c>
      <c r="BE2154">
        <f t="shared" si="849"/>
        <v>0</v>
      </c>
      <c r="BF2154">
        <f t="shared" si="850"/>
        <v>0</v>
      </c>
    </row>
    <row r="2155" spans="1:58" ht="15" customHeight="1">
      <c r="A2155" s="405"/>
      <c r="B2155" s="6"/>
      <c r="C2155" s="421" t="s">
        <v>7151</v>
      </c>
      <c r="D2155" s="668" t="str">
        <f t="shared" si="851"/>
        <v/>
      </c>
      <c r="E2155" s="669"/>
      <c r="F2155" s="670"/>
      <c r="G2155" s="763" t="str">
        <f t="shared" si="852"/>
        <v/>
      </c>
      <c r="H2155" s="669"/>
      <c r="I2155" s="669"/>
      <c r="J2155" s="669"/>
      <c r="K2155" s="669"/>
      <c r="L2155" s="670"/>
      <c r="M2155" s="112"/>
      <c r="N2155" s="112"/>
      <c r="O2155" s="112"/>
      <c r="P2155" s="112"/>
      <c r="Q2155" s="112"/>
      <c r="R2155" s="112"/>
      <c r="S2155" s="112"/>
      <c r="T2155" s="112"/>
      <c r="U2155" s="112"/>
      <c r="V2155" s="112"/>
      <c r="W2155" s="112"/>
      <c r="X2155" s="112"/>
      <c r="Y2155" s="112"/>
      <c r="Z2155" s="112"/>
      <c r="AA2155" s="112"/>
      <c r="AB2155" s="112"/>
      <c r="AC2155" s="112"/>
      <c r="AD2155" s="112"/>
      <c r="AE2155" s="93"/>
      <c r="AI2155">
        <f t="shared" si="827"/>
        <v>0</v>
      </c>
      <c r="AJ2155">
        <f t="shared" si="828"/>
        <v>0</v>
      </c>
      <c r="AK2155">
        <f t="shared" si="829"/>
        <v>0</v>
      </c>
      <c r="AL2155">
        <f t="shared" si="830"/>
        <v>0</v>
      </c>
      <c r="AM2155">
        <f t="shared" si="831"/>
        <v>0</v>
      </c>
      <c r="AN2155">
        <f t="shared" si="832"/>
        <v>0</v>
      </c>
      <c r="AO2155">
        <f t="shared" si="833"/>
        <v>0</v>
      </c>
      <c r="AP2155">
        <f t="shared" si="834"/>
        <v>0</v>
      </c>
      <c r="AQ2155">
        <f t="shared" si="835"/>
        <v>0</v>
      </c>
      <c r="AR2155">
        <f t="shared" si="836"/>
        <v>0</v>
      </c>
      <c r="AS2155">
        <f t="shared" si="837"/>
        <v>0</v>
      </c>
      <c r="AT2155">
        <f t="shared" si="838"/>
        <v>0</v>
      </c>
      <c r="AU2155">
        <f t="shared" si="839"/>
        <v>0</v>
      </c>
      <c r="AV2155">
        <f t="shared" si="840"/>
        <v>0</v>
      </c>
      <c r="AW2155">
        <f t="shared" si="841"/>
        <v>0</v>
      </c>
      <c r="AX2155">
        <f t="shared" si="842"/>
        <v>0</v>
      </c>
      <c r="AY2155">
        <f t="shared" si="843"/>
        <v>0</v>
      </c>
      <c r="AZ2155">
        <f t="shared" si="844"/>
        <v>0</v>
      </c>
      <c r="BA2155">
        <f t="shared" si="845"/>
        <v>0</v>
      </c>
      <c r="BB2155">
        <f t="shared" si="846"/>
        <v>0</v>
      </c>
      <c r="BC2155">
        <f t="shared" si="847"/>
        <v>0</v>
      </c>
      <c r="BD2155">
        <f t="shared" si="848"/>
        <v>0</v>
      </c>
      <c r="BE2155">
        <f t="shared" si="849"/>
        <v>0</v>
      </c>
      <c r="BF2155">
        <f t="shared" si="850"/>
        <v>0</v>
      </c>
    </row>
    <row r="2156" spans="1:58" ht="15" customHeight="1">
      <c r="A2156" s="405"/>
      <c r="B2156" s="6"/>
      <c r="C2156" s="421" t="s">
        <v>7152</v>
      </c>
      <c r="D2156" s="668" t="str">
        <f t="shared" si="851"/>
        <v/>
      </c>
      <c r="E2156" s="669"/>
      <c r="F2156" s="670"/>
      <c r="G2156" s="763" t="str">
        <f t="shared" si="852"/>
        <v/>
      </c>
      <c r="H2156" s="669"/>
      <c r="I2156" s="669"/>
      <c r="J2156" s="669"/>
      <c r="K2156" s="669"/>
      <c r="L2156" s="670"/>
      <c r="M2156" s="112"/>
      <c r="N2156" s="112"/>
      <c r="O2156" s="112"/>
      <c r="P2156" s="112"/>
      <c r="Q2156" s="112"/>
      <c r="R2156" s="112"/>
      <c r="S2156" s="112"/>
      <c r="T2156" s="112"/>
      <c r="U2156" s="112"/>
      <c r="V2156" s="112"/>
      <c r="W2156" s="112"/>
      <c r="X2156" s="112"/>
      <c r="Y2156" s="112"/>
      <c r="Z2156" s="112"/>
      <c r="AA2156" s="112"/>
      <c r="AB2156" s="112"/>
      <c r="AC2156" s="112"/>
      <c r="AD2156" s="112"/>
      <c r="AE2156" s="93"/>
      <c r="AI2156">
        <f t="shared" si="827"/>
        <v>0</v>
      </c>
      <c r="AJ2156">
        <f t="shared" si="828"/>
        <v>0</v>
      </c>
      <c r="AK2156">
        <f t="shared" si="829"/>
        <v>0</v>
      </c>
      <c r="AL2156">
        <f t="shared" si="830"/>
        <v>0</v>
      </c>
      <c r="AM2156">
        <f t="shared" si="831"/>
        <v>0</v>
      </c>
      <c r="AN2156">
        <f t="shared" si="832"/>
        <v>0</v>
      </c>
      <c r="AO2156">
        <f t="shared" si="833"/>
        <v>0</v>
      </c>
      <c r="AP2156">
        <f t="shared" si="834"/>
        <v>0</v>
      </c>
      <c r="AQ2156">
        <f t="shared" si="835"/>
        <v>0</v>
      </c>
      <c r="AR2156">
        <f t="shared" si="836"/>
        <v>0</v>
      </c>
      <c r="AS2156">
        <f t="shared" si="837"/>
        <v>0</v>
      </c>
      <c r="AT2156">
        <f t="shared" si="838"/>
        <v>0</v>
      </c>
      <c r="AU2156">
        <f t="shared" si="839"/>
        <v>0</v>
      </c>
      <c r="AV2156">
        <f t="shared" si="840"/>
        <v>0</v>
      </c>
      <c r="AW2156">
        <f t="shared" si="841"/>
        <v>0</v>
      </c>
      <c r="AX2156">
        <f t="shared" si="842"/>
        <v>0</v>
      </c>
      <c r="AY2156">
        <f t="shared" si="843"/>
        <v>0</v>
      </c>
      <c r="AZ2156">
        <f t="shared" si="844"/>
        <v>0</v>
      </c>
      <c r="BA2156">
        <f t="shared" si="845"/>
        <v>0</v>
      </c>
      <c r="BB2156">
        <f t="shared" si="846"/>
        <v>0</v>
      </c>
      <c r="BC2156">
        <f t="shared" si="847"/>
        <v>0</v>
      </c>
      <c r="BD2156">
        <f t="shared" si="848"/>
        <v>0</v>
      </c>
      <c r="BE2156">
        <f t="shared" si="849"/>
        <v>0</v>
      </c>
      <c r="BF2156">
        <f t="shared" si="850"/>
        <v>0</v>
      </c>
    </row>
    <row r="2157" spans="1:58" ht="15" customHeight="1">
      <c r="A2157" s="405"/>
      <c r="B2157" s="6"/>
      <c r="C2157" s="421" t="s">
        <v>7153</v>
      </c>
      <c r="D2157" s="668" t="str">
        <f t="shared" si="851"/>
        <v/>
      </c>
      <c r="E2157" s="669"/>
      <c r="F2157" s="670"/>
      <c r="G2157" s="763" t="str">
        <f t="shared" si="852"/>
        <v/>
      </c>
      <c r="H2157" s="669"/>
      <c r="I2157" s="669"/>
      <c r="J2157" s="669"/>
      <c r="K2157" s="669"/>
      <c r="L2157" s="670"/>
      <c r="M2157" s="112"/>
      <c r="N2157" s="112"/>
      <c r="O2157" s="112"/>
      <c r="P2157" s="112"/>
      <c r="Q2157" s="112"/>
      <c r="R2157" s="112"/>
      <c r="S2157" s="112"/>
      <c r="T2157" s="112"/>
      <c r="U2157" s="112"/>
      <c r="V2157" s="112"/>
      <c r="W2157" s="112"/>
      <c r="X2157" s="112"/>
      <c r="Y2157" s="112"/>
      <c r="Z2157" s="112"/>
      <c r="AA2157" s="112"/>
      <c r="AB2157" s="112"/>
      <c r="AC2157" s="112"/>
      <c r="AD2157" s="112"/>
      <c r="AE2157" s="93"/>
      <c r="AI2157">
        <f t="shared" si="827"/>
        <v>0</v>
      </c>
      <c r="AJ2157">
        <f t="shared" si="828"/>
        <v>0</v>
      </c>
      <c r="AK2157">
        <f t="shared" si="829"/>
        <v>0</v>
      </c>
      <c r="AL2157">
        <f t="shared" si="830"/>
        <v>0</v>
      </c>
      <c r="AM2157">
        <f t="shared" si="831"/>
        <v>0</v>
      </c>
      <c r="AN2157">
        <f t="shared" si="832"/>
        <v>0</v>
      </c>
      <c r="AO2157">
        <f t="shared" si="833"/>
        <v>0</v>
      </c>
      <c r="AP2157">
        <f t="shared" si="834"/>
        <v>0</v>
      </c>
      <c r="AQ2157">
        <f t="shared" si="835"/>
        <v>0</v>
      </c>
      <c r="AR2157">
        <f t="shared" si="836"/>
        <v>0</v>
      </c>
      <c r="AS2157">
        <f t="shared" si="837"/>
        <v>0</v>
      </c>
      <c r="AT2157">
        <f t="shared" si="838"/>
        <v>0</v>
      </c>
      <c r="AU2157">
        <f t="shared" si="839"/>
        <v>0</v>
      </c>
      <c r="AV2157">
        <f t="shared" si="840"/>
        <v>0</v>
      </c>
      <c r="AW2157">
        <f t="shared" si="841"/>
        <v>0</v>
      </c>
      <c r="AX2157">
        <f t="shared" si="842"/>
        <v>0</v>
      </c>
      <c r="AY2157">
        <f t="shared" si="843"/>
        <v>0</v>
      </c>
      <c r="AZ2157">
        <f t="shared" si="844"/>
        <v>0</v>
      </c>
      <c r="BA2157">
        <f t="shared" si="845"/>
        <v>0</v>
      </c>
      <c r="BB2157">
        <f t="shared" si="846"/>
        <v>0</v>
      </c>
      <c r="BC2157">
        <f t="shared" si="847"/>
        <v>0</v>
      </c>
      <c r="BD2157">
        <f t="shared" si="848"/>
        <v>0</v>
      </c>
      <c r="BE2157">
        <f t="shared" si="849"/>
        <v>0</v>
      </c>
      <c r="BF2157">
        <f t="shared" si="850"/>
        <v>0</v>
      </c>
    </row>
    <row r="2158" spans="1:58" ht="15" customHeight="1">
      <c r="A2158" s="405"/>
      <c r="B2158" s="6"/>
      <c r="C2158" s="421" t="s">
        <v>7154</v>
      </c>
      <c r="D2158" s="668" t="str">
        <f t="shared" si="851"/>
        <v/>
      </c>
      <c r="E2158" s="669"/>
      <c r="F2158" s="670"/>
      <c r="G2158" s="763" t="str">
        <f t="shared" si="852"/>
        <v/>
      </c>
      <c r="H2158" s="669"/>
      <c r="I2158" s="669"/>
      <c r="J2158" s="669"/>
      <c r="K2158" s="669"/>
      <c r="L2158" s="670"/>
      <c r="M2158" s="112"/>
      <c r="N2158" s="112"/>
      <c r="O2158" s="112"/>
      <c r="P2158" s="112"/>
      <c r="Q2158" s="112"/>
      <c r="R2158" s="112"/>
      <c r="S2158" s="112"/>
      <c r="T2158" s="112"/>
      <c r="U2158" s="112"/>
      <c r="V2158" s="112"/>
      <c r="W2158" s="112"/>
      <c r="X2158" s="112"/>
      <c r="Y2158" s="112"/>
      <c r="Z2158" s="112"/>
      <c r="AA2158" s="112"/>
      <c r="AB2158" s="112"/>
      <c r="AC2158" s="112"/>
      <c r="AD2158" s="112"/>
      <c r="AE2158" s="93"/>
      <c r="AI2158">
        <f t="shared" si="827"/>
        <v>0</v>
      </c>
      <c r="AJ2158">
        <f t="shared" si="828"/>
        <v>0</v>
      </c>
      <c r="AK2158">
        <f t="shared" si="829"/>
        <v>0</v>
      </c>
      <c r="AL2158">
        <f t="shared" si="830"/>
        <v>0</v>
      </c>
      <c r="AM2158">
        <f t="shared" si="831"/>
        <v>0</v>
      </c>
      <c r="AN2158">
        <f t="shared" si="832"/>
        <v>0</v>
      </c>
      <c r="AO2158">
        <f t="shared" si="833"/>
        <v>0</v>
      </c>
      <c r="AP2158">
        <f t="shared" si="834"/>
        <v>0</v>
      </c>
      <c r="AQ2158">
        <f t="shared" si="835"/>
        <v>0</v>
      </c>
      <c r="AR2158">
        <f t="shared" si="836"/>
        <v>0</v>
      </c>
      <c r="AS2158">
        <f t="shared" si="837"/>
        <v>0</v>
      </c>
      <c r="AT2158">
        <f t="shared" si="838"/>
        <v>0</v>
      </c>
      <c r="AU2158">
        <f t="shared" si="839"/>
        <v>0</v>
      </c>
      <c r="AV2158">
        <f t="shared" si="840"/>
        <v>0</v>
      </c>
      <c r="AW2158">
        <f t="shared" si="841"/>
        <v>0</v>
      </c>
      <c r="AX2158">
        <f t="shared" si="842"/>
        <v>0</v>
      </c>
      <c r="AY2158">
        <f t="shared" si="843"/>
        <v>0</v>
      </c>
      <c r="AZ2158">
        <f t="shared" si="844"/>
        <v>0</v>
      </c>
      <c r="BA2158">
        <f t="shared" si="845"/>
        <v>0</v>
      </c>
      <c r="BB2158">
        <f t="shared" si="846"/>
        <v>0</v>
      </c>
      <c r="BC2158">
        <f t="shared" si="847"/>
        <v>0</v>
      </c>
      <c r="BD2158">
        <f t="shared" si="848"/>
        <v>0</v>
      </c>
      <c r="BE2158">
        <f t="shared" si="849"/>
        <v>0</v>
      </c>
      <c r="BF2158">
        <f t="shared" si="850"/>
        <v>0</v>
      </c>
    </row>
    <row r="2159" spans="1:58" ht="15" customHeight="1">
      <c r="A2159" s="405"/>
      <c r="B2159" s="6"/>
      <c r="C2159" s="421" t="s">
        <v>7155</v>
      </c>
      <c r="D2159" s="668" t="str">
        <f t="shared" si="851"/>
        <v/>
      </c>
      <c r="E2159" s="669"/>
      <c r="F2159" s="670"/>
      <c r="G2159" s="763" t="str">
        <f t="shared" si="852"/>
        <v/>
      </c>
      <c r="H2159" s="669"/>
      <c r="I2159" s="669"/>
      <c r="J2159" s="669"/>
      <c r="K2159" s="669"/>
      <c r="L2159" s="670"/>
      <c r="M2159" s="112"/>
      <c r="N2159" s="112"/>
      <c r="O2159" s="112"/>
      <c r="P2159" s="112"/>
      <c r="Q2159" s="112"/>
      <c r="R2159" s="112"/>
      <c r="S2159" s="112"/>
      <c r="T2159" s="112"/>
      <c r="U2159" s="112"/>
      <c r="V2159" s="112"/>
      <c r="W2159" s="112"/>
      <c r="X2159" s="112"/>
      <c r="Y2159" s="112"/>
      <c r="Z2159" s="112"/>
      <c r="AA2159" s="112"/>
      <c r="AB2159" s="112"/>
      <c r="AC2159" s="112"/>
      <c r="AD2159" s="112"/>
      <c r="AE2159" s="93"/>
      <c r="AI2159">
        <f t="shared" si="827"/>
        <v>0</v>
      </c>
      <c r="AJ2159">
        <f t="shared" si="828"/>
        <v>0</v>
      </c>
      <c r="AK2159">
        <f t="shared" si="829"/>
        <v>0</v>
      </c>
      <c r="AL2159">
        <f t="shared" si="830"/>
        <v>0</v>
      </c>
      <c r="AM2159">
        <f t="shared" si="831"/>
        <v>0</v>
      </c>
      <c r="AN2159">
        <f t="shared" si="832"/>
        <v>0</v>
      </c>
      <c r="AO2159">
        <f t="shared" si="833"/>
        <v>0</v>
      </c>
      <c r="AP2159">
        <f t="shared" si="834"/>
        <v>0</v>
      </c>
      <c r="AQ2159">
        <f t="shared" si="835"/>
        <v>0</v>
      </c>
      <c r="AR2159">
        <f t="shared" si="836"/>
        <v>0</v>
      </c>
      <c r="AS2159">
        <f t="shared" si="837"/>
        <v>0</v>
      </c>
      <c r="AT2159">
        <f t="shared" si="838"/>
        <v>0</v>
      </c>
      <c r="AU2159">
        <f t="shared" si="839"/>
        <v>0</v>
      </c>
      <c r="AV2159">
        <f t="shared" si="840"/>
        <v>0</v>
      </c>
      <c r="AW2159">
        <f t="shared" si="841"/>
        <v>0</v>
      </c>
      <c r="AX2159">
        <f t="shared" si="842"/>
        <v>0</v>
      </c>
      <c r="AY2159">
        <f t="shared" si="843"/>
        <v>0</v>
      </c>
      <c r="AZ2159">
        <f t="shared" si="844"/>
        <v>0</v>
      </c>
      <c r="BA2159">
        <f t="shared" si="845"/>
        <v>0</v>
      </c>
      <c r="BB2159">
        <f t="shared" si="846"/>
        <v>0</v>
      </c>
      <c r="BC2159">
        <f t="shared" si="847"/>
        <v>0</v>
      </c>
      <c r="BD2159">
        <f t="shared" si="848"/>
        <v>0</v>
      </c>
      <c r="BE2159">
        <f t="shared" si="849"/>
        <v>0</v>
      </c>
      <c r="BF2159">
        <f t="shared" si="850"/>
        <v>0</v>
      </c>
    </row>
    <row r="2160" spans="1:58" ht="15" customHeight="1">
      <c r="A2160" s="405"/>
      <c r="B2160" s="6"/>
      <c r="C2160" s="421" t="s">
        <v>7156</v>
      </c>
      <c r="D2160" s="668" t="str">
        <f t="shared" si="851"/>
        <v/>
      </c>
      <c r="E2160" s="669"/>
      <c r="F2160" s="670"/>
      <c r="G2160" s="763" t="str">
        <f t="shared" si="852"/>
        <v/>
      </c>
      <c r="H2160" s="669"/>
      <c r="I2160" s="669"/>
      <c r="J2160" s="669"/>
      <c r="K2160" s="669"/>
      <c r="L2160" s="670"/>
      <c r="M2160" s="112"/>
      <c r="N2160" s="112"/>
      <c r="O2160" s="112"/>
      <c r="P2160" s="112"/>
      <c r="Q2160" s="112"/>
      <c r="R2160" s="112"/>
      <c r="S2160" s="112"/>
      <c r="T2160" s="112"/>
      <c r="U2160" s="112"/>
      <c r="V2160" s="112"/>
      <c r="W2160" s="112"/>
      <c r="X2160" s="112"/>
      <c r="Y2160" s="112"/>
      <c r="Z2160" s="112"/>
      <c r="AA2160" s="112"/>
      <c r="AB2160" s="112"/>
      <c r="AC2160" s="112"/>
      <c r="AD2160" s="112"/>
      <c r="AE2160" s="93"/>
      <c r="AI2160">
        <f t="shared" si="827"/>
        <v>0</v>
      </c>
      <c r="AJ2160">
        <f t="shared" si="828"/>
        <v>0</v>
      </c>
      <c r="AK2160">
        <f t="shared" si="829"/>
        <v>0</v>
      </c>
      <c r="AL2160">
        <f t="shared" si="830"/>
        <v>0</v>
      </c>
      <c r="AM2160">
        <f t="shared" si="831"/>
        <v>0</v>
      </c>
      <c r="AN2160">
        <f t="shared" si="832"/>
        <v>0</v>
      </c>
      <c r="AO2160">
        <f t="shared" si="833"/>
        <v>0</v>
      </c>
      <c r="AP2160">
        <f t="shared" si="834"/>
        <v>0</v>
      </c>
      <c r="AQ2160">
        <f t="shared" si="835"/>
        <v>0</v>
      </c>
      <c r="AR2160">
        <f t="shared" si="836"/>
        <v>0</v>
      </c>
      <c r="AS2160">
        <f t="shared" si="837"/>
        <v>0</v>
      </c>
      <c r="AT2160">
        <f t="shared" si="838"/>
        <v>0</v>
      </c>
      <c r="AU2160">
        <f t="shared" si="839"/>
        <v>0</v>
      </c>
      <c r="AV2160">
        <f t="shared" si="840"/>
        <v>0</v>
      </c>
      <c r="AW2160">
        <f t="shared" si="841"/>
        <v>0</v>
      </c>
      <c r="AX2160">
        <f t="shared" si="842"/>
        <v>0</v>
      </c>
      <c r="AY2160">
        <f t="shared" si="843"/>
        <v>0</v>
      </c>
      <c r="AZ2160">
        <f t="shared" si="844"/>
        <v>0</v>
      </c>
      <c r="BA2160">
        <f t="shared" si="845"/>
        <v>0</v>
      </c>
      <c r="BB2160">
        <f t="shared" si="846"/>
        <v>0</v>
      </c>
      <c r="BC2160">
        <f t="shared" si="847"/>
        <v>0</v>
      </c>
      <c r="BD2160">
        <f t="shared" si="848"/>
        <v>0</v>
      </c>
      <c r="BE2160">
        <f t="shared" si="849"/>
        <v>0</v>
      </c>
      <c r="BF2160">
        <f t="shared" si="850"/>
        <v>0</v>
      </c>
    </row>
    <row r="2161" spans="1:58" ht="15" customHeight="1">
      <c r="A2161" s="405"/>
      <c r="B2161" s="6"/>
      <c r="C2161" s="421" t="s">
        <v>7157</v>
      </c>
      <c r="D2161" s="668" t="str">
        <f t="shared" si="851"/>
        <v/>
      </c>
      <c r="E2161" s="669"/>
      <c r="F2161" s="670"/>
      <c r="G2161" s="763" t="str">
        <f t="shared" si="852"/>
        <v/>
      </c>
      <c r="H2161" s="669"/>
      <c r="I2161" s="669"/>
      <c r="J2161" s="669"/>
      <c r="K2161" s="669"/>
      <c r="L2161" s="670"/>
      <c r="M2161" s="112"/>
      <c r="N2161" s="112"/>
      <c r="O2161" s="112"/>
      <c r="P2161" s="112"/>
      <c r="Q2161" s="112"/>
      <c r="R2161" s="112"/>
      <c r="S2161" s="112"/>
      <c r="T2161" s="112"/>
      <c r="U2161" s="112"/>
      <c r="V2161" s="112"/>
      <c r="W2161" s="112"/>
      <c r="X2161" s="112"/>
      <c r="Y2161" s="112"/>
      <c r="Z2161" s="112"/>
      <c r="AA2161" s="112"/>
      <c r="AB2161" s="112"/>
      <c r="AC2161" s="112"/>
      <c r="AD2161" s="112"/>
      <c r="AE2161" s="93"/>
      <c r="AI2161">
        <f t="shared" si="827"/>
        <v>0</v>
      </c>
      <c r="AJ2161">
        <f t="shared" si="828"/>
        <v>0</v>
      </c>
      <c r="AK2161">
        <f t="shared" si="829"/>
        <v>0</v>
      </c>
      <c r="AL2161">
        <f t="shared" si="830"/>
        <v>0</v>
      </c>
      <c r="AM2161">
        <f t="shared" si="831"/>
        <v>0</v>
      </c>
      <c r="AN2161">
        <f t="shared" si="832"/>
        <v>0</v>
      </c>
      <c r="AO2161">
        <f t="shared" si="833"/>
        <v>0</v>
      </c>
      <c r="AP2161">
        <f t="shared" si="834"/>
        <v>0</v>
      </c>
      <c r="AQ2161">
        <f t="shared" si="835"/>
        <v>0</v>
      </c>
      <c r="AR2161">
        <f t="shared" si="836"/>
        <v>0</v>
      </c>
      <c r="AS2161">
        <f t="shared" si="837"/>
        <v>0</v>
      </c>
      <c r="AT2161">
        <f t="shared" si="838"/>
        <v>0</v>
      </c>
      <c r="AU2161">
        <f t="shared" si="839"/>
        <v>0</v>
      </c>
      <c r="AV2161">
        <f t="shared" si="840"/>
        <v>0</v>
      </c>
      <c r="AW2161">
        <f t="shared" si="841"/>
        <v>0</v>
      </c>
      <c r="AX2161">
        <f t="shared" si="842"/>
        <v>0</v>
      </c>
      <c r="AY2161">
        <f t="shared" si="843"/>
        <v>0</v>
      </c>
      <c r="AZ2161">
        <f t="shared" si="844"/>
        <v>0</v>
      </c>
      <c r="BA2161">
        <f t="shared" si="845"/>
        <v>0</v>
      </c>
      <c r="BB2161">
        <f t="shared" si="846"/>
        <v>0</v>
      </c>
      <c r="BC2161">
        <f t="shared" si="847"/>
        <v>0</v>
      </c>
      <c r="BD2161">
        <f t="shared" si="848"/>
        <v>0</v>
      </c>
      <c r="BE2161">
        <f t="shared" si="849"/>
        <v>0</v>
      </c>
      <c r="BF2161">
        <f t="shared" si="850"/>
        <v>0</v>
      </c>
    </row>
    <row r="2162" spans="1:58" ht="15" customHeight="1">
      <c r="A2162" s="405"/>
      <c r="B2162" s="6"/>
      <c r="C2162" s="421" t="s">
        <v>7158</v>
      </c>
      <c r="D2162" s="668" t="str">
        <f t="shared" si="851"/>
        <v/>
      </c>
      <c r="E2162" s="669"/>
      <c r="F2162" s="670"/>
      <c r="G2162" s="763" t="str">
        <f t="shared" si="852"/>
        <v/>
      </c>
      <c r="H2162" s="669"/>
      <c r="I2162" s="669"/>
      <c r="J2162" s="669"/>
      <c r="K2162" s="669"/>
      <c r="L2162" s="670"/>
      <c r="M2162" s="112"/>
      <c r="N2162" s="112"/>
      <c r="O2162" s="112"/>
      <c r="P2162" s="112"/>
      <c r="Q2162" s="112"/>
      <c r="R2162" s="112"/>
      <c r="S2162" s="112"/>
      <c r="T2162" s="112"/>
      <c r="U2162" s="112"/>
      <c r="V2162" s="112"/>
      <c r="W2162" s="112"/>
      <c r="X2162" s="112"/>
      <c r="Y2162" s="112"/>
      <c r="Z2162" s="112"/>
      <c r="AA2162" s="112"/>
      <c r="AB2162" s="112"/>
      <c r="AC2162" s="112"/>
      <c r="AD2162" s="112"/>
      <c r="AE2162" s="93"/>
      <c r="AI2162">
        <f t="shared" si="827"/>
        <v>0</v>
      </c>
      <c r="AJ2162">
        <f t="shared" si="828"/>
        <v>0</v>
      </c>
      <c r="AK2162">
        <f t="shared" si="829"/>
        <v>0</v>
      </c>
      <c r="AL2162">
        <f t="shared" si="830"/>
        <v>0</v>
      </c>
      <c r="AM2162">
        <f t="shared" si="831"/>
        <v>0</v>
      </c>
      <c r="AN2162">
        <f t="shared" si="832"/>
        <v>0</v>
      </c>
      <c r="AO2162">
        <f t="shared" si="833"/>
        <v>0</v>
      </c>
      <c r="AP2162">
        <f t="shared" si="834"/>
        <v>0</v>
      </c>
      <c r="AQ2162">
        <f t="shared" si="835"/>
        <v>0</v>
      </c>
      <c r="AR2162">
        <f t="shared" si="836"/>
        <v>0</v>
      </c>
      <c r="AS2162">
        <f t="shared" si="837"/>
        <v>0</v>
      </c>
      <c r="AT2162">
        <f t="shared" si="838"/>
        <v>0</v>
      </c>
      <c r="AU2162">
        <f t="shared" si="839"/>
        <v>0</v>
      </c>
      <c r="AV2162">
        <f t="shared" si="840"/>
        <v>0</v>
      </c>
      <c r="AW2162">
        <f t="shared" si="841"/>
        <v>0</v>
      </c>
      <c r="AX2162">
        <f t="shared" si="842"/>
        <v>0</v>
      </c>
      <c r="AY2162">
        <f t="shared" si="843"/>
        <v>0</v>
      </c>
      <c r="AZ2162">
        <f t="shared" si="844"/>
        <v>0</v>
      </c>
      <c r="BA2162">
        <f t="shared" si="845"/>
        <v>0</v>
      </c>
      <c r="BB2162">
        <f t="shared" si="846"/>
        <v>0</v>
      </c>
      <c r="BC2162">
        <f t="shared" si="847"/>
        <v>0</v>
      </c>
      <c r="BD2162">
        <f t="shared" si="848"/>
        <v>0</v>
      </c>
      <c r="BE2162">
        <f t="shared" si="849"/>
        <v>0</v>
      </c>
      <c r="BF2162">
        <f t="shared" si="850"/>
        <v>0</v>
      </c>
    </row>
    <row r="2163" spans="1:58" ht="15" customHeight="1">
      <c r="A2163" s="405"/>
      <c r="B2163" s="6"/>
      <c r="C2163" s="421" t="s">
        <v>7159</v>
      </c>
      <c r="D2163" s="668" t="str">
        <f t="shared" si="851"/>
        <v/>
      </c>
      <c r="E2163" s="669"/>
      <c r="F2163" s="670"/>
      <c r="G2163" s="763" t="str">
        <f t="shared" si="852"/>
        <v/>
      </c>
      <c r="H2163" s="669"/>
      <c r="I2163" s="669"/>
      <c r="J2163" s="669"/>
      <c r="K2163" s="669"/>
      <c r="L2163" s="670"/>
      <c r="M2163" s="112"/>
      <c r="N2163" s="112"/>
      <c r="O2163" s="112"/>
      <c r="P2163" s="112"/>
      <c r="Q2163" s="112"/>
      <c r="R2163" s="112"/>
      <c r="S2163" s="112"/>
      <c r="T2163" s="112"/>
      <c r="U2163" s="112"/>
      <c r="V2163" s="112"/>
      <c r="W2163" s="112"/>
      <c r="X2163" s="112"/>
      <c r="Y2163" s="112"/>
      <c r="Z2163" s="112"/>
      <c r="AA2163" s="112"/>
      <c r="AB2163" s="112"/>
      <c r="AC2163" s="112"/>
      <c r="AD2163" s="112"/>
      <c r="AE2163" s="93"/>
      <c r="AI2163">
        <f t="shared" si="827"/>
        <v>0</v>
      </c>
      <c r="AJ2163">
        <f t="shared" si="828"/>
        <v>0</v>
      </c>
      <c r="AK2163">
        <f t="shared" si="829"/>
        <v>0</v>
      </c>
      <c r="AL2163">
        <f t="shared" si="830"/>
        <v>0</v>
      </c>
      <c r="AM2163">
        <f t="shared" si="831"/>
        <v>0</v>
      </c>
      <c r="AN2163">
        <f t="shared" si="832"/>
        <v>0</v>
      </c>
      <c r="AO2163">
        <f t="shared" si="833"/>
        <v>0</v>
      </c>
      <c r="AP2163">
        <f t="shared" si="834"/>
        <v>0</v>
      </c>
      <c r="AQ2163">
        <f t="shared" si="835"/>
        <v>0</v>
      </c>
      <c r="AR2163">
        <f t="shared" si="836"/>
        <v>0</v>
      </c>
      <c r="AS2163">
        <f t="shared" si="837"/>
        <v>0</v>
      </c>
      <c r="AT2163">
        <f t="shared" si="838"/>
        <v>0</v>
      </c>
      <c r="AU2163">
        <f t="shared" si="839"/>
        <v>0</v>
      </c>
      <c r="AV2163">
        <f t="shared" si="840"/>
        <v>0</v>
      </c>
      <c r="AW2163">
        <f t="shared" si="841"/>
        <v>0</v>
      </c>
      <c r="AX2163">
        <f t="shared" si="842"/>
        <v>0</v>
      </c>
      <c r="AY2163">
        <f t="shared" si="843"/>
        <v>0</v>
      </c>
      <c r="AZ2163">
        <f t="shared" si="844"/>
        <v>0</v>
      </c>
      <c r="BA2163">
        <f t="shared" si="845"/>
        <v>0</v>
      </c>
      <c r="BB2163">
        <f t="shared" si="846"/>
        <v>0</v>
      </c>
      <c r="BC2163">
        <f t="shared" si="847"/>
        <v>0</v>
      </c>
      <c r="BD2163">
        <f t="shared" si="848"/>
        <v>0</v>
      </c>
      <c r="BE2163">
        <f t="shared" si="849"/>
        <v>0</v>
      </c>
      <c r="BF2163">
        <f t="shared" si="850"/>
        <v>0</v>
      </c>
    </row>
    <row r="2164" spans="1:58" ht="15" customHeight="1">
      <c r="A2164" s="405"/>
      <c r="B2164" s="6"/>
      <c r="C2164" s="421" t="s">
        <v>7160</v>
      </c>
      <c r="D2164" s="668" t="str">
        <f t="shared" si="851"/>
        <v/>
      </c>
      <c r="E2164" s="669"/>
      <c r="F2164" s="670"/>
      <c r="G2164" s="763" t="str">
        <f t="shared" si="852"/>
        <v/>
      </c>
      <c r="H2164" s="669"/>
      <c r="I2164" s="669"/>
      <c r="J2164" s="669"/>
      <c r="K2164" s="669"/>
      <c r="L2164" s="670"/>
      <c r="M2164" s="112"/>
      <c r="N2164" s="112"/>
      <c r="O2164" s="112"/>
      <c r="P2164" s="112"/>
      <c r="Q2164" s="112"/>
      <c r="R2164" s="112"/>
      <c r="S2164" s="112"/>
      <c r="T2164" s="112"/>
      <c r="U2164" s="112"/>
      <c r="V2164" s="112"/>
      <c r="W2164" s="112"/>
      <c r="X2164" s="112"/>
      <c r="Y2164" s="112"/>
      <c r="Z2164" s="112"/>
      <c r="AA2164" s="112"/>
      <c r="AB2164" s="112"/>
      <c r="AC2164" s="112"/>
      <c r="AD2164" s="112"/>
      <c r="AE2164" s="93"/>
      <c r="AI2164">
        <f t="shared" si="827"/>
        <v>0</v>
      </c>
      <c r="AJ2164">
        <f t="shared" si="828"/>
        <v>0</v>
      </c>
      <c r="AK2164">
        <f t="shared" si="829"/>
        <v>0</v>
      </c>
      <c r="AL2164">
        <f t="shared" si="830"/>
        <v>0</v>
      </c>
      <c r="AM2164">
        <f t="shared" si="831"/>
        <v>0</v>
      </c>
      <c r="AN2164">
        <f t="shared" si="832"/>
        <v>0</v>
      </c>
      <c r="AO2164">
        <f t="shared" si="833"/>
        <v>0</v>
      </c>
      <c r="AP2164">
        <f t="shared" si="834"/>
        <v>0</v>
      </c>
      <c r="AQ2164">
        <f t="shared" si="835"/>
        <v>0</v>
      </c>
      <c r="AR2164">
        <f t="shared" si="836"/>
        <v>0</v>
      </c>
      <c r="AS2164">
        <f t="shared" si="837"/>
        <v>0</v>
      </c>
      <c r="AT2164">
        <f t="shared" si="838"/>
        <v>0</v>
      </c>
      <c r="AU2164">
        <f t="shared" si="839"/>
        <v>0</v>
      </c>
      <c r="AV2164">
        <f t="shared" si="840"/>
        <v>0</v>
      </c>
      <c r="AW2164">
        <f t="shared" si="841"/>
        <v>0</v>
      </c>
      <c r="AX2164">
        <f t="shared" si="842"/>
        <v>0</v>
      </c>
      <c r="AY2164">
        <f t="shared" si="843"/>
        <v>0</v>
      </c>
      <c r="AZ2164">
        <f t="shared" si="844"/>
        <v>0</v>
      </c>
      <c r="BA2164">
        <f t="shared" si="845"/>
        <v>0</v>
      </c>
      <c r="BB2164">
        <f t="shared" si="846"/>
        <v>0</v>
      </c>
      <c r="BC2164">
        <f t="shared" si="847"/>
        <v>0</v>
      </c>
      <c r="BD2164">
        <f t="shared" si="848"/>
        <v>0</v>
      </c>
      <c r="BE2164">
        <f t="shared" si="849"/>
        <v>0</v>
      </c>
      <c r="BF2164">
        <f t="shared" si="850"/>
        <v>0</v>
      </c>
    </row>
    <row r="2165" spans="1:58" ht="15" customHeight="1">
      <c r="A2165" s="405"/>
      <c r="B2165" s="6"/>
      <c r="C2165" s="421" t="s">
        <v>7161</v>
      </c>
      <c r="D2165" s="668" t="str">
        <f t="shared" si="851"/>
        <v/>
      </c>
      <c r="E2165" s="669"/>
      <c r="F2165" s="670"/>
      <c r="G2165" s="763" t="str">
        <f t="shared" si="852"/>
        <v/>
      </c>
      <c r="H2165" s="669"/>
      <c r="I2165" s="669"/>
      <c r="J2165" s="669"/>
      <c r="K2165" s="669"/>
      <c r="L2165" s="670"/>
      <c r="M2165" s="112"/>
      <c r="N2165" s="112"/>
      <c r="O2165" s="112"/>
      <c r="P2165" s="112"/>
      <c r="Q2165" s="112"/>
      <c r="R2165" s="112"/>
      <c r="S2165" s="112"/>
      <c r="T2165" s="112"/>
      <c r="U2165" s="112"/>
      <c r="V2165" s="112"/>
      <c r="W2165" s="112"/>
      <c r="X2165" s="112"/>
      <c r="Y2165" s="112"/>
      <c r="Z2165" s="112"/>
      <c r="AA2165" s="112"/>
      <c r="AB2165" s="112"/>
      <c r="AC2165" s="112"/>
      <c r="AD2165" s="112"/>
      <c r="AE2165" s="93"/>
      <c r="AI2165">
        <f t="shared" si="827"/>
        <v>0</v>
      </c>
      <c r="AJ2165">
        <f t="shared" si="828"/>
        <v>0</v>
      </c>
      <c r="AK2165">
        <f t="shared" si="829"/>
        <v>0</v>
      </c>
      <c r="AL2165">
        <f t="shared" si="830"/>
        <v>0</v>
      </c>
      <c r="AM2165">
        <f t="shared" si="831"/>
        <v>0</v>
      </c>
      <c r="AN2165">
        <f t="shared" si="832"/>
        <v>0</v>
      </c>
      <c r="AO2165">
        <f t="shared" si="833"/>
        <v>0</v>
      </c>
      <c r="AP2165">
        <f t="shared" si="834"/>
        <v>0</v>
      </c>
      <c r="AQ2165">
        <f t="shared" si="835"/>
        <v>0</v>
      </c>
      <c r="AR2165">
        <f t="shared" si="836"/>
        <v>0</v>
      </c>
      <c r="AS2165">
        <f t="shared" si="837"/>
        <v>0</v>
      </c>
      <c r="AT2165">
        <f t="shared" si="838"/>
        <v>0</v>
      </c>
      <c r="AU2165">
        <f t="shared" si="839"/>
        <v>0</v>
      </c>
      <c r="AV2165">
        <f t="shared" si="840"/>
        <v>0</v>
      </c>
      <c r="AW2165">
        <f t="shared" si="841"/>
        <v>0</v>
      </c>
      <c r="AX2165">
        <f t="shared" si="842"/>
        <v>0</v>
      </c>
      <c r="AY2165">
        <f t="shared" si="843"/>
        <v>0</v>
      </c>
      <c r="AZ2165">
        <f t="shared" si="844"/>
        <v>0</v>
      </c>
      <c r="BA2165">
        <f t="shared" si="845"/>
        <v>0</v>
      </c>
      <c r="BB2165">
        <f t="shared" si="846"/>
        <v>0</v>
      </c>
      <c r="BC2165">
        <f t="shared" si="847"/>
        <v>0</v>
      </c>
      <c r="BD2165">
        <f t="shared" si="848"/>
        <v>0</v>
      </c>
      <c r="BE2165">
        <f t="shared" si="849"/>
        <v>0</v>
      </c>
      <c r="BF2165">
        <f t="shared" si="850"/>
        <v>0</v>
      </c>
    </row>
    <row r="2166" spans="1:58" ht="15" customHeight="1">
      <c r="A2166" s="405"/>
      <c r="B2166" s="6"/>
      <c r="C2166" s="421" t="s">
        <v>7162</v>
      </c>
      <c r="D2166" s="668" t="str">
        <f t="shared" si="851"/>
        <v/>
      </c>
      <c r="E2166" s="669"/>
      <c r="F2166" s="670"/>
      <c r="G2166" s="763" t="str">
        <f t="shared" si="852"/>
        <v/>
      </c>
      <c r="H2166" s="669"/>
      <c r="I2166" s="669"/>
      <c r="J2166" s="669"/>
      <c r="K2166" s="669"/>
      <c r="L2166" s="670"/>
      <c r="M2166" s="112"/>
      <c r="N2166" s="112"/>
      <c r="O2166" s="112"/>
      <c r="P2166" s="112"/>
      <c r="Q2166" s="112"/>
      <c r="R2166" s="112"/>
      <c r="S2166" s="112"/>
      <c r="T2166" s="112"/>
      <c r="U2166" s="112"/>
      <c r="V2166" s="112"/>
      <c r="W2166" s="112"/>
      <c r="X2166" s="112"/>
      <c r="Y2166" s="112"/>
      <c r="Z2166" s="112"/>
      <c r="AA2166" s="112"/>
      <c r="AB2166" s="112"/>
      <c r="AC2166" s="112"/>
      <c r="AD2166" s="112"/>
      <c r="AE2166" s="93"/>
      <c r="AI2166">
        <f t="shared" si="827"/>
        <v>0</v>
      </c>
      <c r="AJ2166">
        <f t="shared" si="828"/>
        <v>0</v>
      </c>
      <c r="AK2166">
        <f t="shared" si="829"/>
        <v>0</v>
      </c>
      <c r="AL2166">
        <f t="shared" si="830"/>
        <v>0</v>
      </c>
      <c r="AM2166">
        <f t="shared" si="831"/>
        <v>0</v>
      </c>
      <c r="AN2166">
        <f t="shared" si="832"/>
        <v>0</v>
      </c>
      <c r="AO2166">
        <f t="shared" si="833"/>
        <v>0</v>
      </c>
      <c r="AP2166">
        <f t="shared" si="834"/>
        <v>0</v>
      </c>
      <c r="AQ2166">
        <f t="shared" si="835"/>
        <v>0</v>
      </c>
      <c r="AR2166">
        <f t="shared" si="836"/>
        <v>0</v>
      </c>
      <c r="AS2166">
        <f t="shared" si="837"/>
        <v>0</v>
      </c>
      <c r="AT2166">
        <f t="shared" si="838"/>
        <v>0</v>
      </c>
      <c r="AU2166">
        <f t="shared" si="839"/>
        <v>0</v>
      </c>
      <c r="AV2166">
        <f t="shared" si="840"/>
        <v>0</v>
      </c>
      <c r="AW2166">
        <f t="shared" si="841"/>
        <v>0</v>
      </c>
      <c r="AX2166">
        <f t="shared" si="842"/>
        <v>0</v>
      </c>
      <c r="AY2166">
        <f t="shared" si="843"/>
        <v>0</v>
      </c>
      <c r="AZ2166">
        <f t="shared" si="844"/>
        <v>0</v>
      </c>
      <c r="BA2166">
        <f t="shared" si="845"/>
        <v>0</v>
      </c>
      <c r="BB2166">
        <f t="shared" si="846"/>
        <v>0</v>
      </c>
      <c r="BC2166">
        <f t="shared" si="847"/>
        <v>0</v>
      </c>
      <c r="BD2166">
        <f t="shared" si="848"/>
        <v>0</v>
      </c>
      <c r="BE2166">
        <f t="shared" si="849"/>
        <v>0</v>
      </c>
      <c r="BF2166">
        <f t="shared" si="850"/>
        <v>0</v>
      </c>
    </row>
    <row r="2167" spans="1:58" ht="15" customHeight="1">
      <c r="A2167" s="405"/>
      <c r="B2167" s="6"/>
      <c r="C2167" s="421" t="s">
        <v>7163</v>
      </c>
      <c r="D2167" s="668" t="str">
        <f t="shared" si="851"/>
        <v/>
      </c>
      <c r="E2167" s="669"/>
      <c r="F2167" s="670"/>
      <c r="G2167" s="763" t="str">
        <f t="shared" si="852"/>
        <v/>
      </c>
      <c r="H2167" s="669"/>
      <c r="I2167" s="669"/>
      <c r="J2167" s="669"/>
      <c r="K2167" s="669"/>
      <c r="L2167" s="670"/>
      <c r="M2167" s="112"/>
      <c r="N2167" s="112"/>
      <c r="O2167" s="112"/>
      <c r="P2167" s="112"/>
      <c r="Q2167" s="112"/>
      <c r="R2167" s="112"/>
      <c r="S2167" s="112"/>
      <c r="T2167" s="112"/>
      <c r="U2167" s="112"/>
      <c r="V2167" s="112"/>
      <c r="W2167" s="112"/>
      <c r="X2167" s="112"/>
      <c r="Y2167" s="112"/>
      <c r="Z2167" s="112"/>
      <c r="AA2167" s="112"/>
      <c r="AB2167" s="112"/>
      <c r="AC2167" s="112"/>
      <c r="AD2167" s="112"/>
      <c r="AE2167" s="93"/>
      <c r="AI2167">
        <f t="shared" si="827"/>
        <v>0</v>
      </c>
      <c r="AJ2167">
        <f t="shared" si="828"/>
        <v>0</v>
      </c>
      <c r="AK2167">
        <f t="shared" si="829"/>
        <v>0</v>
      </c>
      <c r="AL2167">
        <f t="shared" si="830"/>
        <v>0</v>
      </c>
      <c r="AM2167">
        <f t="shared" si="831"/>
        <v>0</v>
      </c>
      <c r="AN2167">
        <f t="shared" si="832"/>
        <v>0</v>
      </c>
      <c r="AO2167">
        <f t="shared" si="833"/>
        <v>0</v>
      </c>
      <c r="AP2167">
        <f t="shared" si="834"/>
        <v>0</v>
      </c>
      <c r="AQ2167">
        <f t="shared" si="835"/>
        <v>0</v>
      </c>
      <c r="AR2167">
        <f t="shared" si="836"/>
        <v>0</v>
      </c>
      <c r="AS2167">
        <f t="shared" si="837"/>
        <v>0</v>
      </c>
      <c r="AT2167">
        <f t="shared" si="838"/>
        <v>0</v>
      </c>
      <c r="AU2167">
        <f t="shared" si="839"/>
        <v>0</v>
      </c>
      <c r="AV2167">
        <f t="shared" si="840"/>
        <v>0</v>
      </c>
      <c r="AW2167">
        <f t="shared" si="841"/>
        <v>0</v>
      </c>
      <c r="AX2167">
        <f t="shared" si="842"/>
        <v>0</v>
      </c>
      <c r="AY2167">
        <f t="shared" si="843"/>
        <v>0</v>
      </c>
      <c r="AZ2167">
        <f t="shared" si="844"/>
        <v>0</v>
      </c>
      <c r="BA2167">
        <f t="shared" si="845"/>
        <v>0</v>
      </c>
      <c r="BB2167">
        <f t="shared" si="846"/>
        <v>0</v>
      </c>
      <c r="BC2167">
        <f t="shared" si="847"/>
        <v>0</v>
      </c>
      <c r="BD2167">
        <f t="shared" si="848"/>
        <v>0</v>
      </c>
      <c r="BE2167">
        <f t="shared" si="849"/>
        <v>0</v>
      </c>
      <c r="BF2167">
        <f t="shared" si="850"/>
        <v>0</v>
      </c>
    </row>
    <row r="2168" spans="1:58" ht="15" customHeight="1">
      <c r="A2168" s="405"/>
      <c r="B2168" s="6"/>
      <c r="C2168" s="421" t="s">
        <v>7164</v>
      </c>
      <c r="D2168" s="668" t="str">
        <f t="shared" si="851"/>
        <v/>
      </c>
      <c r="E2168" s="669"/>
      <c r="F2168" s="670"/>
      <c r="G2168" s="763" t="str">
        <f t="shared" si="852"/>
        <v/>
      </c>
      <c r="H2168" s="669"/>
      <c r="I2168" s="669"/>
      <c r="J2168" s="669"/>
      <c r="K2168" s="669"/>
      <c r="L2168" s="670"/>
      <c r="M2168" s="112"/>
      <c r="N2168" s="112"/>
      <c r="O2168" s="112"/>
      <c r="P2168" s="112"/>
      <c r="Q2168" s="112"/>
      <c r="R2168" s="112"/>
      <c r="S2168" s="112"/>
      <c r="T2168" s="112"/>
      <c r="U2168" s="112"/>
      <c r="V2168" s="112"/>
      <c r="W2168" s="112"/>
      <c r="X2168" s="112"/>
      <c r="Y2168" s="112"/>
      <c r="Z2168" s="112"/>
      <c r="AA2168" s="112"/>
      <c r="AB2168" s="112"/>
      <c r="AC2168" s="112"/>
      <c r="AD2168" s="112"/>
      <c r="AE2168" s="93"/>
      <c r="AI2168">
        <f t="shared" si="827"/>
        <v>0</v>
      </c>
      <c r="AJ2168">
        <f t="shared" si="828"/>
        <v>0</v>
      </c>
      <c r="AK2168">
        <f t="shared" si="829"/>
        <v>0</v>
      </c>
      <c r="AL2168">
        <f t="shared" si="830"/>
        <v>0</v>
      </c>
      <c r="AM2168">
        <f t="shared" si="831"/>
        <v>0</v>
      </c>
      <c r="AN2168">
        <f t="shared" si="832"/>
        <v>0</v>
      </c>
      <c r="AO2168">
        <f t="shared" si="833"/>
        <v>0</v>
      </c>
      <c r="AP2168">
        <f t="shared" si="834"/>
        <v>0</v>
      </c>
      <c r="AQ2168">
        <f t="shared" si="835"/>
        <v>0</v>
      </c>
      <c r="AR2168">
        <f t="shared" si="836"/>
        <v>0</v>
      </c>
      <c r="AS2168">
        <f t="shared" si="837"/>
        <v>0</v>
      </c>
      <c r="AT2168">
        <f t="shared" si="838"/>
        <v>0</v>
      </c>
      <c r="AU2168">
        <f t="shared" si="839"/>
        <v>0</v>
      </c>
      <c r="AV2168">
        <f t="shared" si="840"/>
        <v>0</v>
      </c>
      <c r="AW2168">
        <f t="shared" si="841"/>
        <v>0</v>
      </c>
      <c r="AX2168">
        <f t="shared" si="842"/>
        <v>0</v>
      </c>
      <c r="AY2168">
        <f t="shared" si="843"/>
        <v>0</v>
      </c>
      <c r="AZ2168">
        <f t="shared" si="844"/>
        <v>0</v>
      </c>
      <c r="BA2168">
        <f t="shared" si="845"/>
        <v>0</v>
      </c>
      <c r="BB2168">
        <f t="shared" si="846"/>
        <v>0</v>
      </c>
      <c r="BC2168">
        <f t="shared" si="847"/>
        <v>0</v>
      </c>
      <c r="BD2168">
        <f t="shared" si="848"/>
        <v>0</v>
      </c>
      <c r="BE2168">
        <f t="shared" si="849"/>
        <v>0</v>
      </c>
      <c r="BF2168">
        <f t="shared" si="850"/>
        <v>0</v>
      </c>
    </row>
    <row r="2169" spans="1:58" ht="15" customHeight="1">
      <c r="A2169" s="405"/>
      <c r="B2169" s="6"/>
      <c r="C2169" s="421" t="s">
        <v>7165</v>
      </c>
      <c r="D2169" s="668" t="str">
        <f t="shared" si="851"/>
        <v/>
      </c>
      <c r="E2169" s="669"/>
      <c r="F2169" s="670"/>
      <c r="G2169" s="763" t="str">
        <f t="shared" si="852"/>
        <v/>
      </c>
      <c r="H2169" s="669"/>
      <c r="I2169" s="669"/>
      <c r="J2169" s="669"/>
      <c r="K2169" s="669"/>
      <c r="L2169" s="670"/>
      <c r="M2169" s="112"/>
      <c r="N2169" s="112"/>
      <c r="O2169" s="112"/>
      <c r="P2169" s="112"/>
      <c r="Q2169" s="112"/>
      <c r="R2169" s="112"/>
      <c r="S2169" s="112"/>
      <c r="T2169" s="112"/>
      <c r="U2169" s="112"/>
      <c r="V2169" s="112"/>
      <c r="W2169" s="112"/>
      <c r="X2169" s="112"/>
      <c r="Y2169" s="112"/>
      <c r="Z2169" s="112"/>
      <c r="AA2169" s="112"/>
      <c r="AB2169" s="112"/>
      <c r="AC2169" s="112"/>
      <c r="AD2169" s="112"/>
      <c r="AE2169" s="93"/>
      <c r="AI2169">
        <f t="shared" si="827"/>
        <v>0</v>
      </c>
      <c r="AJ2169">
        <f t="shared" si="828"/>
        <v>0</v>
      </c>
      <c r="AK2169">
        <f t="shared" si="829"/>
        <v>0</v>
      </c>
      <c r="AL2169">
        <f t="shared" si="830"/>
        <v>0</v>
      </c>
      <c r="AM2169">
        <f t="shared" si="831"/>
        <v>0</v>
      </c>
      <c r="AN2169">
        <f t="shared" si="832"/>
        <v>0</v>
      </c>
      <c r="AO2169">
        <f t="shared" si="833"/>
        <v>0</v>
      </c>
      <c r="AP2169">
        <f t="shared" si="834"/>
        <v>0</v>
      </c>
      <c r="AQ2169">
        <f t="shared" si="835"/>
        <v>0</v>
      </c>
      <c r="AR2169">
        <f t="shared" si="836"/>
        <v>0</v>
      </c>
      <c r="AS2169">
        <f t="shared" si="837"/>
        <v>0</v>
      </c>
      <c r="AT2169">
        <f t="shared" si="838"/>
        <v>0</v>
      </c>
      <c r="AU2169">
        <f t="shared" si="839"/>
        <v>0</v>
      </c>
      <c r="AV2169">
        <f t="shared" si="840"/>
        <v>0</v>
      </c>
      <c r="AW2169">
        <f t="shared" si="841"/>
        <v>0</v>
      </c>
      <c r="AX2169">
        <f t="shared" si="842"/>
        <v>0</v>
      </c>
      <c r="AY2169">
        <f t="shared" si="843"/>
        <v>0</v>
      </c>
      <c r="AZ2169">
        <f t="shared" si="844"/>
        <v>0</v>
      </c>
      <c r="BA2169">
        <f t="shared" si="845"/>
        <v>0</v>
      </c>
      <c r="BB2169">
        <f t="shared" si="846"/>
        <v>0</v>
      </c>
      <c r="BC2169">
        <f t="shared" si="847"/>
        <v>0</v>
      </c>
      <c r="BD2169">
        <f t="shared" si="848"/>
        <v>0</v>
      </c>
      <c r="BE2169">
        <f t="shared" si="849"/>
        <v>0</v>
      </c>
      <c r="BF2169">
        <f t="shared" si="850"/>
        <v>0</v>
      </c>
    </row>
    <row r="2170" spans="1:58" ht="15" customHeight="1">
      <c r="A2170" s="405"/>
      <c r="B2170" s="6"/>
      <c r="C2170" s="421" t="s">
        <v>7166</v>
      </c>
      <c r="D2170" s="668" t="str">
        <f t="shared" si="851"/>
        <v/>
      </c>
      <c r="E2170" s="669"/>
      <c r="F2170" s="670"/>
      <c r="G2170" s="763" t="str">
        <f t="shared" si="852"/>
        <v/>
      </c>
      <c r="H2170" s="669"/>
      <c r="I2170" s="669"/>
      <c r="J2170" s="669"/>
      <c r="K2170" s="669"/>
      <c r="L2170" s="670"/>
      <c r="M2170" s="112"/>
      <c r="N2170" s="112"/>
      <c r="O2170" s="112"/>
      <c r="P2170" s="112"/>
      <c r="Q2170" s="112"/>
      <c r="R2170" s="112"/>
      <c r="S2170" s="112"/>
      <c r="T2170" s="112"/>
      <c r="U2170" s="112"/>
      <c r="V2170" s="112"/>
      <c r="W2170" s="112"/>
      <c r="X2170" s="112"/>
      <c r="Y2170" s="112"/>
      <c r="Z2170" s="112"/>
      <c r="AA2170" s="112"/>
      <c r="AB2170" s="112"/>
      <c r="AC2170" s="112"/>
      <c r="AD2170" s="112"/>
      <c r="AE2170" s="93"/>
      <c r="AI2170">
        <f t="shared" si="827"/>
        <v>0</v>
      </c>
      <c r="AJ2170">
        <f t="shared" si="828"/>
        <v>0</v>
      </c>
      <c r="AK2170">
        <f t="shared" si="829"/>
        <v>0</v>
      </c>
      <c r="AL2170">
        <f t="shared" si="830"/>
        <v>0</v>
      </c>
      <c r="AM2170">
        <f t="shared" si="831"/>
        <v>0</v>
      </c>
      <c r="AN2170">
        <f t="shared" si="832"/>
        <v>0</v>
      </c>
      <c r="AO2170">
        <f t="shared" si="833"/>
        <v>0</v>
      </c>
      <c r="AP2170">
        <f t="shared" si="834"/>
        <v>0</v>
      </c>
      <c r="AQ2170">
        <f t="shared" si="835"/>
        <v>0</v>
      </c>
      <c r="AR2170">
        <f t="shared" si="836"/>
        <v>0</v>
      </c>
      <c r="AS2170">
        <f t="shared" si="837"/>
        <v>0</v>
      </c>
      <c r="AT2170">
        <f t="shared" si="838"/>
        <v>0</v>
      </c>
      <c r="AU2170">
        <f t="shared" si="839"/>
        <v>0</v>
      </c>
      <c r="AV2170">
        <f t="shared" si="840"/>
        <v>0</v>
      </c>
      <c r="AW2170">
        <f t="shared" si="841"/>
        <v>0</v>
      </c>
      <c r="AX2170">
        <f t="shared" si="842"/>
        <v>0</v>
      </c>
      <c r="AY2170">
        <f t="shared" si="843"/>
        <v>0</v>
      </c>
      <c r="AZ2170">
        <f t="shared" si="844"/>
        <v>0</v>
      </c>
      <c r="BA2170">
        <f t="shared" si="845"/>
        <v>0</v>
      </c>
      <c r="BB2170">
        <f t="shared" si="846"/>
        <v>0</v>
      </c>
      <c r="BC2170">
        <f t="shared" si="847"/>
        <v>0</v>
      </c>
      <c r="BD2170">
        <f t="shared" si="848"/>
        <v>0</v>
      </c>
      <c r="BE2170">
        <f t="shared" si="849"/>
        <v>0</v>
      </c>
      <c r="BF2170">
        <f t="shared" si="850"/>
        <v>0</v>
      </c>
    </row>
    <row r="2171" spans="1:58" ht="15" customHeight="1">
      <c r="A2171" s="405"/>
      <c r="B2171" s="6"/>
      <c r="C2171" s="421" t="s">
        <v>7167</v>
      </c>
      <c r="D2171" s="668" t="str">
        <f t="shared" si="851"/>
        <v/>
      </c>
      <c r="E2171" s="669"/>
      <c r="F2171" s="670"/>
      <c r="G2171" s="763" t="str">
        <f t="shared" si="852"/>
        <v/>
      </c>
      <c r="H2171" s="669"/>
      <c r="I2171" s="669"/>
      <c r="J2171" s="669"/>
      <c r="K2171" s="669"/>
      <c r="L2171" s="670"/>
      <c r="M2171" s="112"/>
      <c r="N2171" s="112"/>
      <c r="O2171" s="112"/>
      <c r="P2171" s="112"/>
      <c r="Q2171" s="112"/>
      <c r="R2171" s="112"/>
      <c r="S2171" s="112"/>
      <c r="T2171" s="112"/>
      <c r="U2171" s="112"/>
      <c r="V2171" s="112"/>
      <c r="W2171" s="112"/>
      <c r="X2171" s="112"/>
      <c r="Y2171" s="112"/>
      <c r="Z2171" s="112"/>
      <c r="AA2171" s="112"/>
      <c r="AB2171" s="112"/>
      <c r="AC2171" s="112"/>
      <c r="AD2171" s="112"/>
      <c r="AE2171" s="93"/>
      <c r="AI2171">
        <f t="shared" si="827"/>
        <v>0</v>
      </c>
      <c r="AJ2171">
        <f t="shared" si="828"/>
        <v>0</v>
      </c>
      <c r="AK2171">
        <f t="shared" si="829"/>
        <v>0</v>
      </c>
      <c r="AL2171">
        <f t="shared" si="830"/>
        <v>0</v>
      </c>
      <c r="AM2171">
        <f t="shared" si="831"/>
        <v>0</v>
      </c>
      <c r="AN2171">
        <f t="shared" si="832"/>
        <v>0</v>
      </c>
      <c r="AO2171">
        <f t="shared" si="833"/>
        <v>0</v>
      </c>
      <c r="AP2171">
        <f t="shared" si="834"/>
        <v>0</v>
      </c>
      <c r="AQ2171">
        <f t="shared" si="835"/>
        <v>0</v>
      </c>
      <c r="AR2171">
        <f t="shared" si="836"/>
        <v>0</v>
      </c>
      <c r="AS2171">
        <f t="shared" si="837"/>
        <v>0</v>
      </c>
      <c r="AT2171">
        <f t="shared" si="838"/>
        <v>0</v>
      </c>
      <c r="AU2171">
        <f t="shared" si="839"/>
        <v>0</v>
      </c>
      <c r="AV2171">
        <f t="shared" si="840"/>
        <v>0</v>
      </c>
      <c r="AW2171">
        <f t="shared" si="841"/>
        <v>0</v>
      </c>
      <c r="AX2171">
        <f t="shared" si="842"/>
        <v>0</v>
      </c>
      <c r="AY2171">
        <f t="shared" si="843"/>
        <v>0</v>
      </c>
      <c r="AZ2171">
        <f t="shared" si="844"/>
        <v>0</v>
      </c>
      <c r="BA2171">
        <f t="shared" si="845"/>
        <v>0</v>
      </c>
      <c r="BB2171">
        <f t="shared" si="846"/>
        <v>0</v>
      </c>
      <c r="BC2171">
        <f t="shared" si="847"/>
        <v>0</v>
      </c>
      <c r="BD2171">
        <f t="shared" si="848"/>
        <v>0</v>
      </c>
      <c r="BE2171">
        <f t="shared" si="849"/>
        <v>0</v>
      </c>
      <c r="BF2171">
        <f t="shared" si="850"/>
        <v>0</v>
      </c>
    </row>
    <row r="2172" spans="1:58" ht="15" customHeight="1">
      <c r="A2172" s="405"/>
      <c r="B2172" s="6"/>
      <c r="C2172" s="421" t="s">
        <v>7168</v>
      </c>
      <c r="D2172" s="668" t="str">
        <f t="shared" si="851"/>
        <v/>
      </c>
      <c r="E2172" s="669"/>
      <c r="F2172" s="670"/>
      <c r="G2172" s="763" t="str">
        <f t="shared" si="852"/>
        <v/>
      </c>
      <c r="H2172" s="669"/>
      <c r="I2172" s="669"/>
      <c r="J2172" s="669"/>
      <c r="K2172" s="669"/>
      <c r="L2172" s="670"/>
      <c r="M2172" s="112"/>
      <c r="N2172" s="112"/>
      <c r="O2172" s="112"/>
      <c r="P2172" s="112"/>
      <c r="Q2172" s="112"/>
      <c r="R2172" s="112"/>
      <c r="S2172" s="112"/>
      <c r="T2172" s="112"/>
      <c r="U2172" s="112"/>
      <c r="V2172" s="112"/>
      <c r="W2172" s="112"/>
      <c r="X2172" s="112"/>
      <c r="Y2172" s="112"/>
      <c r="Z2172" s="112"/>
      <c r="AA2172" s="112"/>
      <c r="AB2172" s="112"/>
      <c r="AC2172" s="112"/>
      <c r="AD2172" s="112"/>
      <c r="AE2172" s="93"/>
      <c r="AI2172">
        <f t="shared" si="827"/>
        <v>0</v>
      </c>
      <c r="AJ2172">
        <f t="shared" si="828"/>
        <v>0</v>
      </c>
      <c r="AK2172">
        <f t="shared" si="829"/>
        <v>0</v>
      </c>
      <c r="AL2172">
        <f t="shared" si="830"/>
        <v>0</v>
      </c>
      <c r="AM2172">
        <f t="shared" si="831"/>
        <v>0</v>
      </c>
      <c r="AN2172">
        <f t="shared" si="832"/>
        <v>0</v>
      </c>
      <c r="AO2172">
        <f t="shared" si="833"/>
        <v>0</v>
      </c>
      <c r="AP2172">
        <f t="shared" si="834"/>
        <v>0</v>
      </c>
      <c r="AQ2172">
        <f t="shared" si="835"/>
        <v>0</v>
      </c>
      <c r="AR2172">
        <f t="shared" si="836"/>
        <v>0</v>
      </c>
      <c r="AS2172">
        <f t="shared" si="837"/>
        <v>0</v>
      </c>
      <c r="AT2172">
        <f t="shared" si="838"/>
        <v>0</v>
      </c>
      <c r="AU2172">
        <f t="shared" si="839"/>
        <v>0</v>
      </c>
      <c r="AV2172">
        <f t="shared" si="840"/>
        <v>0</v>
      </c>
      <c r="AW2172">
        <f t="shared" si="841"/>
        <v>0</v>
      </c>
      <c r="AX2172">
        <f t="shared" si="842"/>
        <v>0</v>
      </c>
      <c r="AY2172">
        <f t="shared" si="843"/>
        <v>0</v>
      </c>
      <c r="AZ2172">
        <f t="shared" si="844"/>
        <v>0</v>
      </c>
      <c r="BA2172">
        <f t="shared" si="845"/>
        <v>0</v>
      </c>
      <c r="BB2172">
        <f t="shared" si="846"/>
        <v>0</v>
      </c>
      <c r="BC2172">
        <f t="shared" si="847"/>
        <v>0</v>
      </c>
      <c r="BD2172">
        <f t="shared" si="848"/>
        <v>0</v>
      </c>
      <c r="BE2172">
        <f t="shared" si="849"/>
        <v>0</v>
      </c>
      <c r="BF2172">
        <f t="shared" si="850"/>
        <v>0</v>
      </c>
    </row>
    <row r="2173" spans="1:58" ht="15" customHeight="1">
      <c r="A2173" s="405"/>
      <c r="B2173" s="6"/>
      <c r="C2173" s="421" t="s">
        <v>7169</v>
      </c>
      <c r="D2173" s="668" t="str">
        <f t="shared" si="851"/>
        <v/>
      </c>
      <c r="E2173" s="669"/>
      <c r="F2173" s="670"/>
      <c r="G2173" s="763" t="str">
        <f t="shared" si="852"/>
        <v/>
      </c>
      <c r="H2173" s="669"/>
      <c r="I2173" s="669"/>
      <c r="J2173" s="669"/>
      <c r="K2173" s="669"/>
      <c r="L2173" s="670"/>
      <c r="M2173" s="112"/>
      <c r="N2173" s="112"/>
      <c r="O2173" s="112"/>
      <c r="P2173" s="112"/>
      <c r="Q2173" s="112"/>
      <c r="R2173" s="112"/>
      <c r="S2173" s="112"/>
      <c r="T2173" s="112"/>
      <c r="U2173" s="112"/>
      <c r="V2173" s="112"/>
      <c r="W2173" s="112"/>
      <c r="X2173" s="112"/>
      <c r="Y2173" s="112"/>
      <c r="Z2173" s="112"/>
      <c r="AA2173" s="112"/>
      <c r="AB2173" s="112"/>
      <c r="AC2173" s="112"/>
      <c r="AD2173" s="112"/>
      <c r="AE2173" s="93"/>
      <c r="AI2173">
        <f t="shared" si="827"/>
        <v>0</v>
      </c>
      <c r="AJ2173">
        <f t="shared" si="828"/>
        <v>0</v>
      </c>
      <c r="AK2173">
        <f t="shared" si="829"/>
        <v>0</v>
      </c>
      <c r="AL2173">
        <f t="shared" si="830"/>
        <v>0</v>
      </c>
      <c r="AM2173">
        <f t="shared" si="831"/>
        <v>0</v>
      </c>
      <c r="AN2173">
        <f t="shared" si="832"/>
        <v>0</v>
      </c>
      <c r="AO2173">
        <f t="shared" si="833"/>
        <v>0</v>
      </c>
      <c r="AP2173">
        <f t="shared" si="834"/>
        <v>0</v>
      </c>
      <c r="AQ2173">
        <f t="shared" si="835"/>
        <v>0</v>
      </c>
      <c r="AR2173">
        <f t="shared" si="836"/>
        <v>0</v>
      </c>
      <c r="AS2173">
        <f t="shared" si="837"/>
        <v>0</v>
      </c>
      <c r="AT2173">
        <f t="shared" si="838"/>
        <v>0</v>
      </c>
      <c r="AU2173">
        <f t="shared" si="839"/>
        <v>0</v>
      </c>
      <c r="AV2173">
        <f t="shared" si="840"/>
        <v>0</v>
      </c>
      <c r="AW2173">
        <f t="shared" si="841"/>
        <v>0</v>
      </c>
      <c r="AX2173">
        <f t="shared" si="842"/>
        <v>0</v>
      </c>
      <c r="AY2173">
        <f t="shared" si="843"/>
        <v>0</v>
      </c>
      <c r="AZ2173">
        <f t="shared" si="844"/>
        <v>0</v>
      </c>
      <c r="BA2173">
        <f t="shared" si="845"/>
        <v>0</v>
      </c>
      <c r="BB2173">
        <f t="shared" si="846"/>
        <v>0</v>
      </c>
      <c r="BC2173">
        <f t="shared" si="847"/>
        <v>0</v>
      </c>
      <c r="BD2173">
        <f t="shared" si="848"/>
        <v>0</v>
      </c>
      <c r="BE2173">
        <f t="shared" si="849"/>
        <v>0</v>
      </c>
      <c r="BF2173">
        <f t="shared" si="850"/>
        <v>0</v>
      </c>
    </row>
    <row r="2174" spans="1:58" ht="15" customHeight="1">
      <c r="A2174" s="405"/>
      <c r="B2174" s="6"/>
      <c r="C2174" s="421" t="s">
        <v>7170</v>
      </c>
      <c r="D2174" s="668" t="str">
        <f t="shared" si="851"/>
        <v/>
      </c>
      <c r="E2174" s="669"/>
      <c r="F2174" s="670"/>
      <c r="G2174" s="763" t="str">
        <f t="shared" si="852"/>
        <v/>
      </c>
      <c r="H2174" s="669"/>
      <c r="I2174" s="669"/>
      <c r="J2174" s="669"/>
      <c r="K2174" s="669"/>
      <c r="L2174" s="670"/>
      <c r="M2174" s="112"/>
      <c r="N2174" s="112"/>
      <c r="O2174" s="112"/>
      <c r="P2174" s="112"/>
      <c r="Q2174" s="112"/>
      <c r="R2174" s="112"/>
      <c r="S2174" s="112"/>
      <c r="T2174" s="112"/>
      <c r="U2174" s="112"/>
      <c r="V2174" s="112"/>
      <c r="W2174" s="112"/>
      <c r="X2174" s="112"/>
      <c r="Y2174" s="112"/>
      <c r="Z2174" s="112"/>
      <c r="AA2174" s="112"/>
      <c r="AB2174" s="112"/>
      <c r="AC2174" s="112"/>
      <c r="AD2174" s="112"/>
      <c r="AE2174" s="93"/>
      <c r="AI2174">
        <f t="shared" si="827"/>
        <v>0</v>
      </c>
      <c r="AJ2174">
        <f t="shared" si="828"/>
        <v>0</v>
      </c>
      <c r="AK2174">
        <f t="shared" si="829"/>
        <v>0</v>
      </c>
      <c r="AL2174">
        <f t="shared" si="830"/>
        <v>0</v>
      </c>
      <c r="AM2174">
        <f t="shared" si="831"/>
        <v>0</v>
      </c>
      <c r="AN2174">
        <f t="shared" si="832"/>
        <v>0</v>
      </c>
      <c r="AO2174">
        <f t="shared" si="833"/>
        <v>0</v>
      </c>
      <c r="AP2174">
        <f t="shared" si="834"/>
        <v>0</v>
      </c>
      <c r="AQ2174">
        <f t="shared" si="835"/>
        <v>0</v>
      </c>
      <c r="AR2174">
        <f t="shared" si="836"/>
        <v>0</v>
      </c>
      <c r="AS2174">
        <f t="shared" si="837"/>
        <v>0</v>
      </c>
      <c r="AT2174">
        <f t="shared" si="838"/>
        <v>0</v>
      </c>
      <c r="AU2174">
        <f t="shared" si="839"/>
        <v>0</v>
      </c>
      <c r="AV2174">
        <f t="shared" si="840"/>
        <v>0</v>
      </c>
      <c r="AW2174">
        <f t="shared" si="841"/>
        <v>0</v>
      </c>
      <c r="AX2174">
        <f t="shared" si="842"/>
        <v>0</v>
      </c>
      <c r="AY2174">
        <f t="shared" si="843"/>
        <v>0</v>
      </c>
      <c r="AZ2174">
        <f t="shared" si="844"/>
        <v>0</v>
      </c>
      <c r="BA2174">
        <f t="shared" si="845"/>
        <v>0</v>
      </c>
      <c r="BB2174">
        <f t="shared" si="846"/>
        <v>0</v>
      </c>
      <c r="BC2174">
        <f t="shared" si="847"/>
        <v>0</v>
      </c>
      <c r="BD2174">
        <f t="shared" si="848"/>
        <v>0</v>
      </c>
      <c r="BE2174">
        <f t="shared" si="849"/>
        <v>0</v>
      </c>
      <c r="BF2174">
        <f t="shared" si="850"/>
        <v>0</v>
      </c>
    </row>
    <row r="2175" spans="1:58" ht="15" customHeight="1">
      <c r="A2175" s="405"/>
      <c r="B2175" s="6"/>
      <c r="C2175" s="421" t="s">
        <v>7171</v>
      </c>
      <c r="D2175" s="668" t="str">
        <f t="shared" si="851"/>
        <v/>
      </c>
      <c r="E2175" s="669"/>
      <c r="F2175" s="670"/>
      <c r="G2175" s="763" t="str">
        <f t="shared" si="852"/>
        <v/>
      </c>
      <c r="H2175" s="669"/>
      <c r="I2175" s="669"/>
      <c r="J2175" s="669"/>
      <c r="K2175" s="669"/>
      <c r="L2175" s="670"/>
      <c r="M2175" s="112"/>
      <c r="N2175" s="112"/>
      <c r="O2175" s="112"/>
      <c r="P2175" s="112"/>
      <c r="Q2175" s="112"/>
      <c r="R2175" s="112"/>
      <c r="S2175" s="112"/>
      <c r="T2175" s="112"/>
      <c r="U2175" s="112"/>
      <c r="V2175" s="112"/>
      <c r="W2175" s="112"/>
      <c r="X2175" s="112"/>
      <c r="Y2175" s="112"/>
      <c r="Z2175" s="112"/>
      <c r="AA2175" s="112"/>
      <c r="AB2175" s="112"/>
      <c r="AC2175" s="112"/>
      <c r="AD2175" s="112"/>
      <c r="AE2175" s="93"/>
      <c r="AI2175">
        <f t="shared" si="827"/>
        <v>0</v>
      </c>
      <c r="AJ2175">
        <f t="shared" si="828"/>
        <v>0</v>
      </c>
      <c r="AK2175">
        <f t="shared" si="829"/>
        <v>0</v>
      </c>
      <c r="AL2175">
        <f t="shared" si="830"/>
        <v>0</v>
      </c>
      <c r="AM2175">
        <f t="shared" si="831"/>
        <v>0</v>
      </c>
      <c r="AN2175">
        <f t="shared" si="832"/>
        <v>0</v>
      </c>
      <c r="AO2175">
        <f t="shared" si="833"/>
        <v>0</v>
      </c>
      <c r="AP2175">
        <f t="shared" si="834"/>
        <v>0</v>
      </c>
      <c r="AQ2175">
        <f t="shared" si="835"/>
        <v>0</v>
      </c>
      <c r="AR2175">
        <f t="shared" si="836"/>
        <v>0</v>
      </c>
      <c r="AS2175">
        <f t="shared" si="837"/>
        <v>0</v>
      </c>
      <c r="AT2175">
        <f t="shared" si="838"/>
        <v>0</v>
      </c>
      <c r="AU2175">
        <f t="shared" si="839"/>
        <v>0</v>
      </c>
      <c r="AV2175">
        <f t="shared" si="840"/>
        <v>0</v>
      </c>
      <c r="AW2175">
        <f t="shared" si="841"/>
        <v>0</v>
      </c>
      <c r="AX2175">
        <f t="shared" si="842"/>
        <v>0</v>
      </c>
      <c r="AY2175">
        <f t="shared" si="843"/>
        <v>0</v>
      </c>
      <c r="AZ2175">
        <f t="shared" si="844"/>
        <v>0</v>
      </c>
      <c r="BA2175">
        <f t="shared" si="845"/>
        <v>0</v>
      </c>
      <c r="BB2175">
        <f t="shared" si="846"/>
        <v>0</v>
      </c>
      <c r="BC2175">
        <f t="shared" si="847"/>
        <v>0</v>
      </c>
      <c r="BD2175">
        <f t="shared" si="848"/>
        <v>0</v>
      </c>
      <c r="BE2175">
        <f t="shared" si="849"/>
        <v>0</v>
      </c>
      <c r="BF2175">
        <f t="shared" si="850"/>
        <v>0</v>
      </c>
    </row>
    <row r="2176" spans="1:58" ht="15" customHeight="1">
      <c r="A2176" s="405"/>
      <c r="B2176" s="6"/>
      <c r="C2176" s="421" t="s">
        <v>7172</v>
      </c>
      <c r="D2176" s="668" t="str">
        <f t="shared" si="851"/>
        <v/>
      </c>
      <c r="E2176" s="669"/>
      <c r="F2176" s="670"/>
      <c r="G2176" s="763" t="str">
        <f t="shared" si="852"/>
        <v/>
      </c>
      <c r="H2176" s="669"/>
      <c r="I2176" s="669"/>
      <c r="J2176" s="669"/>
      <c r="K2176" s="669"/>
      <c r="L2176" s="670"/>
      <c r="M2176" s="112"/>
      <c r="N2176" s="112"/>
      <c r="O2176" s="112"/>
      <c r="P2176" s="112"/>
      <c r="Q2176" s="112"/>
      <c r="R2176" s="112"/>
      <c r="S2176" s="112"/>
      <c r="T2176" s="112"/>
      <c r="U2176" s="112"/>
      <c r="V2176" s="112"/>
      <c r="W2176" s="112"/>
      <c r="X2176" s="112"/>
      <c r="Y2176" s="112"/>
      <c r="Z2176" s="112"/>
      <c r="AA2176" s="112"/>
      <c r="AB2176" s="112"/>
      <c r="AC2176" s="112"/>
      <c r="AD2176" s="112"/>
      <c r="AE2176" s="93"/>
      <c r="AI2176">
        <f t="shared" si="827"/>
        <v>0</v>
      </c>
      <c r="AJ2176">
        <f t="shared" si="828"/>
        <v>0</v>
      </c>
      <c r="AK2176">
        <f t="shared" si="829"/>
        <v>0</v>
      </c>
      <c r="AL2176">
        <f t="shared" si="830"/>
        <v>0</v>
      </c>
      <c r="AM2176">
        <f t="shared" si="831"/>
        <v>0</v>
      </c>
      <c r="AN2176">
        <f t="shared" si="832"/>
        <v>0</v>
      </c>
      <c r="AO2176">
        <f t="shared" si="833"/>
        <v>0</v>
      </c>
      <c r="AP2176">
        <f t="shared" si="834"/>
        <v>0</v>
      </c>
      <c r="AQ2176">
        <f t="shared" si="835"/>
        <v>0</v>
      </c>
      <c r="AR2176">
        <f t="shared" si="836"/>
        <v>0</v>
      </c>
      <c r="AS2176">
        <f t="shared" si="837"/>
        <v>0</v>
      </c>
      <c r="AT2176">
        <f t="shared" si="838"/>
        <v>0</v>
      </c>
      <c r="AU2176">
        <f t="shared" si="839"/>
        <v>0</v>
      </c>
      <c r="AV2176">
        <f t="shared" si="840"/>
        <v>0</v>
      </c>
      <c r="AW2176">
        <f t="shared" si="841"/>
        <v>0</v>
      </c>
      <c r="AX2176">
        <f t="shared" si="842"/>
        <v>0</v>
      </c>
      <c r="AY2176">
        <f t="shared" si="843"/>
        <v>0</v>
      </c>
      <c r="AZ2176">
        <f t="shared" si="844"/>
        <v>0</v>
      </c>
      <c r="BA2176">
        <f t="shared" si="845"/>
        <v>0</v>
      </c>
      <c r="BB2176">
        <f t="shared" si="846"/>
        <v>0</v>
      </c>
      <c r="BC2176">
        <f t="shared" si="847"/>
        <v>0</v>
      </c>
      <c r="BD2176">
        <f t="shared" si="848"/>
        <v>0</v>
      </c>
      <c r="BE2176">
        <f t="shared" si="849"/>
        <v>0</v>
      </c>
      <c r="BF2176">
        <f t="shared" si="850"/>
        <v>0</v>
      </c>
    </row>
    <row r="2177" spans="1:58" ht="15" customHeight="1">
      <c r="A2177" s="405"/>
      <c r="B2177" s="6"/>
      <c r="C2177" s="421" t="s">
        <v>7173</v>
      </c>
      <c r="D2177" s="668" t="str">
        <f t="shared" si="851"/>
        <v/>
      </c>
      <c r="E2177" s="669"/>
      <c r="F2177" s="670"/>
      <c r="G2177" s="763" t="str">
        <f t="shared" si="852"/>
        <v/>
      </c>
      <c r="H2177" s="669"/>
      <c r="I2177" s="669"/>
      <c r="J2177" s="669"/>
      <c r="K2177" s="669"/>
      <c r="L2177" s="670"/>
      <c r="M2177" s="112"/>
      <c r="N2177" s="112"/>
      <c r="O2177" s="112"/>
      <c r="P2177" s="112"/>
      <c r="Q2177" s="112"/>
      <c r="R2177" s="112"/>
      <c r="S2177" s="112"/>
      <c r="T2177" s="112"/>
      <c r="U2177" s="112"/>
      <c r="V2177" s="112"/>
      <c r="W2177" s="112"/>
      <c r="X2177" s="112"/>
      <c r="Y2177" s="112"/>
      <c r="Z2177" s="112"/>
      <c r="AA2177" s="112"/>
      <c r="AB2177" s="112"/>
      <c r="AC2177" s="112"/>
      <c r="AD2177" s="112"/>
      <c r="AE2177" s="93"/>
      <c r="AI2177">
        <f t="shared" si="827"/>
        <v>0</v>
      </c>
      <c r="AJ2177">
        <f t="shared" si="828"/>
        <v>0</v>
      </c>
      <c r="AK2177">
        <f t="shared" si="829"/>
        <v>0</v>
      </c>
      <c r="AL2177">
        <f t="shared" si="830"/>
        <v>0</v>
      </c>
      <c r="AM2177">
        <f t="shared" si="831"/>
        <v>0</v>
      </c>
      <c r="AN2177">
        <f t="shared" si="832"/>
        <v>0</v>
      </c>
      <c r="AO2177">
        <f t="shared" si="833"/>
        <v>0</v>
      </c>
      <c r="AP2177">
        <f t="shared" si="834"/>
        <v>0</v>
      </c>
      <c r="AQ2177">
        <f t="shared" si="835"/>
        <v>0</v>
      </c>
      <c r="AR2177">
        <f t="shared" si="836"/>
        <v>0</v>
      </c>
      <c r="AS2177">
        <f t="shared" si="837"/>
        <v>0</v>
      </c>
      <c r="AT2177">
        <f t="shared" si="838"/>
        <v>0</v>
      </c>
      <c r="AU2177">
        <f t="shared" si="839"/>
        <v>0</v>
      </c>
      <c r="AV2177">
        <f t="shared" si="840"/>
        <v>0</v>
      </c>
      <c r="AW2177">
        <f t="shared" si="841"/>
        <v>0</v>
      </c>
      <c r="AX2177">
        <f t="shared" si="842"/>
        <v>0</v>
      </c>
      <c r="AY2177">
        <f t="shared" si="843"/>
        <v>0</v>
      </c>
      <c r="AZ2177">
        <f t="shared" si="844"/>
        <v>0</v>
      </c>
      <c r="BA2177">
        <f t="shared" si="845"/>
        <v>0</v>
      </c>
      <c r="BB2177">
        <f t="shared" si="846"/>
        <v>0</v>
      </c>
      <c r="BC2177">
        <f t="shared" si="847"/>
        <v>0</v>
      </c>
      <c r="BD2177">
        <f t="shared" si="848"/>
        <v>0</v>
      </c>
      <c r="BE2177">
        <f t="shared" si="849"/>
        <v>0</v>
      </c>
      <c r="BF2177">
        <f t="shared" si="850"/>
        <v>0</v>
      </c>
    </row>
    <row r="2178" spans="1:58" ht="15" customHeight="1">
      <c r="A2178" s="405"/>
      <c r="B2178" s="6"/>
      <c r="C2178" s="421" t="s">
        <v>7174</v>
      </c>
      <c r="D2178" s="668" t="str">
        <f t="shared" si="851"/>
        <v/>
      </c>
      <c r="E2178" s="669"/>
      <c r="F2178" s="670"/>
      <c r="G2178" s="763" t="str">
        <f t="shared" si="852"/>
        <v/>
      </c>
      <c r="H2178" s="669"/>
      <c r="I2178" s="669"/>
      <c r="J2178" s="669"/>
      <c r="K2178" s="669"/>
      <c r="L2178" s="670"/>
      <c r="M2178" s="112"/>
      <c r="N2178" s="112"/>
      <c r="O2178" s="112"/>
      <c r="P2178" s="112"/>
      <c r="Q2178" s="112"/>
      <c r="R2178" s="112"/>
      <c r="S2178" s="112"/>
      <c r="T2178" s="112"/>
      <c r="U2178" s="112"/>
      <c r="V2178" s="112"/>
      <c r="W2178" s="112"/>
      <c r="X2178" s="112"/>
      <c r="Y2178" s="112"/>
      <c r="Z2178" s="112"/>
      <c r="AA2178" s="112"/>
      <c r="AB2178" s="112"/>
      <c r="AC2178" s="112"/>
      <c r="AD2178" s="112"/>
      <c r="AE2178" s="93"/>
      <c r="AI2178">
        <f t="shared" si="827"/>
        <v>0</v>
      </c>
      <c r="AJ2178">
        <f t="shared" si="828"/>
        <v>0</v>
      </c>
      <c r="AK2178">
        <f t="shared" si="829"/>
        <v>0</v>
      </c>
      <c r="AL2178">
        <f t="shared" si="830"/>
        <v>0</v>
      </c>
      <c r="AM2178">
        <f t="shared" si="831"/>
        <v>0</v>
      </c>
      <c r="AN2178">
        <f t="shared" si="832"/>
        <v>0</v>
      </c>
      <c r="AO2178">
        <f t="shared" si="833"/>
        <v>0</v>
      </c>
      <c r="AP2178">
        <f t="shared" si="834"/>
        <v>0</v>
      </c>
      <c r="AQ2178">
        <f t="shared" si="835"/>
        <v>0</v>
      </c>
      <c r="AR2178">
        <f t="shared" si="836"/>
        <v>0</v>
      </c>
      <c r="AS2178">
        <f t="shared" si="837"/>
        <v>0</v>
      </c>
      <c r="AT2178">
        <f t="shared" si="838"/>
        <v>0</v>
      </c>
      <c r="AU2178">
        <f t="shared" si="839"/>
        <v>0</v>
      </c>
      <c r="AV2178">
        <f t="shared" si="840"/>
        <v>0</v>
      </c>
      <c r="AW2178">
        <f t="shared" si="841"/>
        <v>0</v>
      </c>
      <c r="AX2178">
        <f t="shared" si="842"/>
        <v>0</v>
      </c>
      <c r="AY2178">
        <f t="shared" si="843"/>
        <v>0</v>
      </c>
      <c r="AZ2178">
        <f t="shared" si="844"/>
        <v>0</v>
      </c>
      <c r="BA2178">
        <f t="shared" si="845"/>
        <v>0</v>
      </c>
      <c r="BB2178">
        <f t="shared" si="846"/>
        <v>0</v>
      </c>
      <c r="BC2178">
        <f t="shared" si="847"/>
        <v>0</v>
      </c>
      <c r="BD2178">
        <f t="shared" si="848"/>
        <v>0</v>
      </c>
      <c r="BE2178">
        <f t="shared" si="849"/>
        <v>0</v>
      </c>
      <c r="BF2178">
        <f t="shared" si="850"/>
        <v>0</v>
      </c>
    </row>
    <row r="2179" spans="1:58" ht="15" customHeight="1">
      <c r="A2179" s="405"/>
      <c r="B2179" s="6"/>
      <c r="C2179" s="421" t="s">
        <v>7175</v>
      </c>
      <c r="D2179" s="668" t="str">
        <f t="shared" si="851"/>
        <v/>
      </c>
      <c r="E2179" s="669"/>
      <c r="F2179" s="670"/>
      <c r="G2179" s="763" t="str">
        <f t="shared" si="852"/>
        <v/>
      </c>
      <c r="H2179" s="669"/>
      <c r="I2179" s="669"/>
      <c r="J2179" s="669"/>
      <c r="K2179" s="669"/>
      <c r="L2179" s="670"/>
      <c r="M2179" s="112"/>
      <c r="N2179" s="112"/>
      <c r="O2179" s="112"/>
      <c r="P2179" s="112"/>
      <c r="Q2179" s="112"/>
      <c r="R2179" s="112"/>
      <c r="S2179" s="112"/>
      <c r="T2179" s="112"/>
      <c r="U2179" s="112"/>
      <c r="V2179" s="112"/>
      <c r="W2179" s="112"/>
      <c r="X2179" s="112"/>
      <c r="Y2179" s="112"/>
      <c r="Z2179" s="112"/>
      <c r="AA2179" s="112"/>
      <c r="AB2179" s="112"/>
      <c r="AC2179" s="112"/>
      <c r="AD2179" s="112"/>
      <c r="AE2179" s="93"/>
      <c r="AI2179">
        <f t="shared" si="827"/>
        <v>0</v>
      </c>
      <c r="AJ2179">
        <f t="shared" si="828"/>
        <v>0</v>
      </c>
      <c r="AK2179">
        <f t="shared" si="829"/>
        <v>0</v>
      </c>
      <c r="AL2179">
        <f t="shared" si="830"/>
        <v>0</v>
      </c>
      <c r="AM2179">
        <f t="shared" si="831"/>
        <v>0</v>
      </c>
      <c r="AN2179">
        <f t="shared" si="832"/>
        <v>0</v>
      </c>
      <c r="AO2179">
        <f t="shared" si="833"/>
        <v>0</v>
      </c>
      <c r="AP2179">
        <f t="shared" si="834"/>
        <v>0</v>
      </c>
      <c r="AQ2179">
        <f t="shared" si="835"/>
        <v>0</v>
      </c>
      <c r="AR2179">
        <f t="shared" si="836"/>
        <v>0</v>
      </c>
      <c r="AS2179">
        <f t="shared" si="837"/>
        <v>0</v>
      </c>
      <c r="AT2179">
        <f t="shared" si="838"/>
        <v>0</v>
      </c>
      <c r="AU2179">
        <f t="shared" si="839"/>
        <v>0</v>
      </c>
      <c r="AV2179">
        <f t="shared" si="840"/>
        <v>0</v>
      </c>
      <c r="AW2179">
        <f t="shared" si="841"/>
        <v>0</v>
      </c>
      <c r="AX2179">
        <f t="shared" si="842"/>
        <v>0</v>
      </c>
      <c r="AY2179">
        <f t="shared" si="843"/>
        <v>0</v>
      </c>
      <c r="AZ2179">
        <f t="shared" si="844"/>
        <v>0</v>
      </c>
      <c r="BA2179">
        <f t="shared" si="845"/>
        <v>0</v>
      </c>
      <c r="BB2179">
        <f t="shared" si="846"/>
        <v>0</v>
      </c>
      <c r="BC2179">
        <f t="shared" si="847"/>
        <v>0</v>
      </c>
      <c r="BD2179">
        <f t="shared" si="848"/>
        <v>0</v>
      </c>
      <c r="BE2179">
        <f t="shared" si="849"/>
        <v>0</v>
      </c>
      <c r="BF2179">
        <f t="shared" si="850"/>
        <v>0</v>
      </c>
    </row>
    <row r="2180" spans="1:58" ht="15" customHeight="1">
      <c r="A2180" s="405"/>
      <c r="B2180" s="6"/>
      <c r="C2180" s="421" t="s">
        <v>7176</v>
      </c>
      <c r="D2180" s="668" t="str">
        <f t="shared" si="851"/>
        <v/>
      </c>
      <c r="E2180" s="669"/>
      <c r="F2180" s="670"/>
      <c r="G2180" s="763" t="str">
        <f t="shared" si="852"/>
        <v/>
      </c>
      <c r="H2180" s="669"/>
      <c r="I2180" s="669"/>
      <c r="J2180" s="669"/>
      <c r="K2180" s="669"/>
      <c r="L2180" s="670"/>
      <c r="M2180" s="112"/>
      <c r="N2180" s="112"/>
      <c r="O2180" s="112"/>
      <c r="P2180" s="112"/>
      <c r="Q2180" s="112"/>
      <c r="R2180" s="112"/>
      <c r="S2180" s="112"/>
      <c r="T2180" s="112"/>
      <c r="U2180" s="112"/>
      <c r="V2180" s="112"/>
      <c r="W2180" s="112"/>
      <c r="X2180" s="112"/>
      <c r="Y2180" s="112"/>
      <c r="Z2180" s="112"/>
      <c r="AA2180" s="112"/>
      <c r="AB2180" s="112"/>
      <c r="AC2180" s="112"/>
      <c r="AD2180" s="112"/>
      <c r="AE2180" s="93"/>
      <c r="AI2180">
        <f t="shared" si="827"/>
        <v>0</v>
      </c>
      <c r="AJ2180">
        <f t="shared" si="828"/>
        <v>0</v>
      </c>
      <c r="AK2180">
        <f t="shared" si="829"/>
        <v>0</v>
      </c>
      <c r="AL2180">
        <f t="shared" si="830"/>
        <v>0</v>
      </c>
      <c r="AM2180">
        <f t="shared" si="831"/>
        <v>0</v>
      </c>
      <c r="AN2180">
        <f t="shared" si="832"/>
        <v>0</v>
      </c>
      <c r="AO2180">
        <f t="shared" si="833"/>
        <v>0</v>
      </c>
      <c r="AP2180">
        <f t="shared" si="834"/>
        <v>0</v>
      </c>
      <c r="AQ2180">
        <f t="shared" si="835"/>
        <v>0</v>
      </c>
      <c r="AR2180">
        <f t="shared" si="836"/>
        <v>0</v>
      </c>
      <c r="AS2180">
        <f t="shared" si="837"/>
        <v>0</v>
      </c>
      <c r="AT2180">
        <f t="shared" si="838"/>
        <v>0</v>
      </c>
      <c r="AU2180">
        <f t="shared" si="839"/>
        <v>0</v>
      </c>
      <c r="AV2180">
        <f t="shared" si="840"/>
        <v>0</v>
      </c>
      <c r="AW2180">
        <f t="shared" si="841"/>
        <v>0</v>
      </c>
      <c r="AX2180">
        <f t="shared" si="842"/>
        <v>0</v>
      </c>
      <c r="AY2180">
        <f t="shared" si="843"/>
        <v>0</v>
      </c>
      <c r="AZ2180">
        <f t="shared" si="844"/>
        <v>0</v>
      </c>
      <c r="BA2180">
        <f t="shared" si="845"/>
        <v>0</v>
      </c>
      <c r="BB2180">
        <f t="shared" si="846"/>
        <v>0</v>
      </c>
      <c r="BC2180">
        <f t="shared" si="847"/>
        <v>0</v>
      </c>
      <c r="BD2180">
        <f t="shared" si="848"/>
        <v>0</v>
      </c>
      <c r="BE2180">
        <f t="shared" si="849"/>
        <v>0</v>
      </c>
      <c r="BF2180">
        <f t="shared" si="850"/>
        <v>0</v>
      </c>
    </row>
    <row r="2181" spans="1:58" ht="15" customHeight="1">
      <c r="A2181" s="405"/>
      <c r="B2181" s="6"/>
      <c r="C2181" s="421" t="s">
        <v>7177</v>
      </c>
      <c r="D2181" s="668" t="str">
        <f t="shared" si="851"/>
        <v/>
      </c>
      <c r="E2181" s="669"/>
      <c r="F2181" s="670"/>
      <c r="G2181" s="763" t="str">
        <f t="shared" si="852"/>
        <v/>
      </c>
      <c r="H2181" s="669"/>
      <c r="I2181" s="669"/>
      <c r="J2181" s="669"/>
      <c r="K2181" s="669"/>
      <c r="L2181" s="670"/>
      <c r="M2181" s="112"/>
      <c r="N2181" s="112"/>
      <c r="O2181" s="112"/>
      <c r="P2181" s="112"/>
      <c r="Q2181" s="112"/>
      <c r="R2181" s="112"/>
      <c r="S2181" s="112"/>
      <c r="T2181" s="112"/>
      <c r="U2181" s="112"/>
      <c r="V2181" s="112"/>
      <c r="W2181" s="112"/>
      <c r="X2181" s="112"/>
      <c r="Y2181" s="112"/>
      <c r="Z2181" s="112"/>
      <c r="AA2181" s="112"/>
      <c r="AB2181" s="112"/>
      <c r="AC2181" s="112"/>
      <c r="AD2181" s="112"/>
      <c r="AE2181" s="93"/>
      <c r="AI2181">
        <f t="shared" si="827"/>
        <v>0</v>
      </c>
      <c r="AJ2181">
        <f t="shared" si="828"/>
        <v>0</v>
      </c>
      <c r="AK2181">
        <f t="shared" si="829"/>
        <v>0</v>
      </c>
      <c r="AL2181">
        <f t="shared" si="830"/>
        <v>0</v>
      </c>
      <c r="AM2181">
        <f t="shared" si="831"/>
        <v>0</v>
      </c>
      <c r="AN2181">
        <f t="shared" si="832"/>
        <v>0</v>
      </c>
      <c r="AO2181">
        <f t="shared" si="833"/>
        <v>0</v>
      </c>
      <c r="AP2181">
        <f t="shared" si="834"/>
        <v>0</v>
      </c>
      <c r="AQ2181">
        <f t="shared" si="835"/>
        <v>0</v>
      </c>
      <c r="AR2181">
        <f t="shared" si="836"/>
        <v>0</v>
      </c>
      <c r="AS2181">
        <f t="shared" si="837"/>
        <v>0</v>
      </c>
      <c r="AT2181">
        <f t="shared" si="838"/>
        <v>0</v>
      </c>
      <c r="AU2181">
        <f t="shared" si="839"/>
        <v>0</v>
      </c>
      <c r="AV2181">
        <f t="shared" si="840"/>
        <v>0</v>
      </c>
      <c r="AW2181">
        <f t="shared" si="841"/>
        <v>0</v>
      </c>
      <c r="AX2181">
        <f t="shared" si="842"/>
        <v>0</v>
      </c>
      <c r="AY2181">
        <f t="shared" si="843"/>
        <v>0</v>
      </c>
      <c r="AZ2181">
        <f t="shared" si="844"/>
        <v>0</v>
      </c>
      <c r="BA2181">
        <f t="shared" si="845"/>
        <v>0</v>
      </c>
      <c r="BB2181">
        <f t="shared" si="846"/>
        <v>0</v>
      </c>
      <c r="BC2181">
        <f t="shared" si="847"/>
        <v>0</v>
      </c>
      <c r="BD2181">
        <f t="shared" si="848"/>
        <v>0</v>
      </c>
      <c r="BE2181">
        <f t="shared" si="849"/>
        <v>0</v>
      </c>
      <c r="BF2181">
        <f t="shared" si="850"/>
        <v>0</v>
      </c>
    </row>
    <row r="2182" spans="1:58" ht="15" customHeight="1">
      <c r="A2182" s="405"/>
      <c r="B2182" s="6"/>
      <c r="C2182" s="421" t="s">
        <v>7178</v>
      </c>
      <c r="D2182" s="668" t="str">
        <f t="shared" si="851"/>
        <v/>
      </c>
      <c r="E2182" s="669"/>
      <c r="F2182" s="670"/>
      <c r="G2182" s="763" t="str">
        <f t="shared" si="852"/>
        <v/>
      </c>
      <c r="H2182" s="669"/>
      <c r="I2182" s="669"/>
      <c r="J2182" s="669"/>
      <c r="K2182" s="669"/>
      <c r="L2182" s="670"/>
      <c r="M2182" s="112"/>
      <c r="N2182" s="112"/>
      <c r="O2182" s="112"/>
      <c r="P2182" s="112"/>
      <c r="Q2182" s="112"/>
      <c r="R2182" s="112"/>
      <c r="S2182" s="112"/>
      <c r="T2182" s="112"/>
      <c r="U2182" s="112"/>
      <c r="V2182" s="112"/>
      <c r="W2182" s="112"/>
      <c r="X2182" s="112"/>
      <c r="Y2182" s="112"/>
      <c r="Z2182" s="112"/>
      <c r="AA2182" s="112"/>
      <c r="AB2182" s="112"/>
      <c r="AC2182" s="112"/>
      <c r="AD2182" s="112"/>
      <c r="AE2182" s="93"/>
      <c r="AI2182">
        <f t="shared" ref="AI2182:AI2244" si="853">M2182</f>
        <v>0</v>
      </c>
      <c r="AJ2182">
        <f t="shared" ref="AJ2182:AJ2244" si="854">COUNTIF(N2182:O2182,"NS")</f>
        <v>0</v>
      </c>
      <c r="AK2182">
        <f t="shared" ref="AK2182:AK2244" si="855">SUM(N2182:O2182)</f>
        <v>0</v>
      </c>
      <c r="AL2182">
        <f t="shared" ref="AL2182:AL2244" si="856">IF(COUNTIF(M2182:O2182,"NA")=3,0,IF(OR(AND(AI2182=0,AJ2182&gt;0),AND(AI2182="NS",AK2182&gt;0), AND(AI2182="NS", AJ2182=0,AK2182=0)), 1, IF(OR(AND(AI2182&gt;0,AJ2182&gt;1,AI2182&gt;AK2182), AND(AI2182="NS",AJ2182=2), AND(AI2182="NS",AK2182=0,AJ2182&gt;0),AI2182=AK2182), 0, 1)))</f>
        <v>0</v>
      </c>
      <c r="AM2182">
        <f t="shared" ref="AM2182:AM2244" si="857">P2182</f>
        <v>0</v>
      </c>
      <c r="AN2182">
        <f t="shared" ref="AN2182:AN2244" si="858">COUNTIF(Q2182:R2182,"NS")</f>
        <v>0</v>
      </c>
      <c r="AO2182">
        <f t="shared" ref="AO2182:AO2244" si="859">SUM(Q2182:R2182)</f>
        <v>0</v>
      </c>
      <c r="AP2182">
        <f t="shared" ref="AP2182:AP2244" si="860">IF(COUNTIF(P2182:R2182,"NA")=3,0,IF(OR(AND(AM2182=0,AN2182&gt;0),AND(AM2182="NS",AO2182&gt;0), AND(AM2182="NS", AN2182=0,AO2182=0)), 1, IF(OR(AND(AM2182&gt;0,AN2182&gt;1,AM2182&gt;AO2182), AND(AM2182="NS",AN2182=2), AND(AM2182="NS",AO2182=0,AN2182&gt;0),AM2182=AO2182), 0, 1)))</f>
        <v>0</v>
      </c>
      <c r="AQ2182">
        <f t="shared" ref="AQ2182:AQ2244" si="861">S2182</f>
        <v>0</v>
      </c>
      <c r="AR2182">
        <f t="shared" ref="AR2182:AR2244" si="862">COUNTIF(T2182:U2182,"NS")</f>
        <v>0</v>
      </c>
      <c r="AS2182">
        <f t="shared" ref="AS2182:AS2244" si="863">SUM(T2182:U2182)</f>
        <v>0</v>
      </c>
      <c r="AT2182">
        <f t="shared" ref="AT2182:AT2244" si="864">IF(COUNTIF(S2182:U2182,"NA")=3,0,IF(OR(AND(AQ2182=0,AR2182&gt;0),AND(AQ2182="NS",AS2182&gt;0), AND(AQ2182="NS", AR2182=0,AS2182=0)), 1, IF(OR(AND(AQ2182&gt;0,AR2182&gt;1,AQ2182&gt;AS2182), AND(AQ2182="NS",AR2182=2), AND(AQ2182="NS",AS2182=0,AR2182&gt;0),AQ2182=AS2182), 0, 1)))</f>
        <v>0</v>
      </c>
      <c r="AU2182">
        <f t="shared" ref="AU2182:AU2244" si="865">V2182</f>
        <v>0</v>
      </c>
      <c r="AV2182">
        <f t="shared" ref="AV2182:AV2244" si="866">COUNTIF(W2182:X2182,"NS")</f>
        <v>0</v>
      </c>
      <c r="AW2182">
        <f t="shared" ref="AW2182:AW2244" si="867">SUM(W2182:X2182)</f>
        <v>0</v>
      </c>
      <c r="AX2182">
        <f t="shared" ref="AX2182:AX2244" si="868">IF(COUNTIF(V2182:X2182,"NA")=3,0,IF(OR(AND(AU2182=0,AV2182&gt;0),AND(AU2182="NS",AW2182&gt;0), AND(AU2182="NS", AV2182=0,AW2182=0)), 1, IF(OR(AND(AU2182&gt;0,AV2182&gt;1,AU2182&gt;AW2182), AND(AU2182="NS",AV2182=2), AND(AU2182="NS",AW2182=0,AV2182&gt;0),AU2182=AW2182), 0, 1)))</f>
        <v>0</v>
      </c>
      <c r="AY2182">
        <f t="shared" ref="AY2182:AY2244" si="869">Y2182</f>
        <v>0</v>
      </c>
      <c r="AZ2182">
        <f t="shared" ref="AZ2182:AZ2244" si="870">COUNTIF(Z2182:AA2182,"NS")</f>
        <v>0</v>
      </c>
      <c r="BA2182">
        <f t="shared" ref="BA2182:BA2244" si="871">SUM(Z2182:AA2182)</f>
        <v>0</v>
      </c>
      <c r="BB2182">
        <f t="shared" ref="BB2182:BB2244" si="872">IF(COUNTIF(Y2182:AA2182,"NA")=3,0,IF(OR(AND(AY2182=0,AZ2182&gt;0),AND(AY2182="NS",BA2182&gt;0), AND(AY2182="NS", AZ2182=0,BA2182=0)), 1, IF(OR(AND(AY2182&gt;0,AZ2182&gt;1,AY2182&gt;BA2182), AND(AY2182="NS",AZ2182=2), AND(AY2182="NS",BA2182=0,AZ2182&gt;0),AY2182=BA2182), 0, 1)))</f>
        <v>0</v>
      </c>
      <c r="BC2182">
        <f t="shared" ref="BC2182:BC2243" si="873">AB2182</f>
        <v>0</v>
      </c>
      <c r="BD2182">
        <f t="shared" ref="BD2182:BD2243" si="874">COUNTIF(AC2182:AD2182,"NS")</f>
        <v>0</v>
      </c>
      <c r="BE2182">
        <f t="shared" ref="BE2182:BE2243" si="875">SUM(AC2182:AD2182)</f>
        <v>0</v>
      </c>
      <c r="BF2182">
        <f t="shared" ref="BF2182:BF2243" si="876">IF(COUNTIF(AB2182:AD2182,"NA")=3,0,IF(OR(AND(BC2182=0,BD2182&gt;0),AND(BC2182="NS",BE2182&gt;0), AND(BC2182="NS", BD2182=0,BE2182=0)), 1, IF(OR(AND(BC2182&gt;0,BD2182&gt;1,BC2182&gt;BE2182), AND(BC2182="NS",BD2182=2), AND(BC2182="NS",BE2182=0,BD2182&gt;0),BC2182=BE2182), 0, 1)))</f>
        <v>0</v>
      </c>
    </row>
    <row r="2183" spans="1:58" ht="15" customHeight="1">
      <c r="A2183" s="405"/>
      <c r="B2183" s="6"/>
      <c r="C2183" s="421" t="s">
        <v>7179</v>
      </c>
      <c r="D2183" s="668" t="str">
        <f t="shared" ref="D2183:D2244" si="877">IF(D1602="","",D1602)</f>
        <v/>
      </c>
      <c r="E2183" s="669"/>
      <c r="F2183" s="670"/>
      <c r="G2183" s="763" t="str">
        <f t="shared" ref="G2183:G2244" si="878">IF(G1602="","",G1602)</f>
        <v/>
      </c>
      <c r="H2183" s="669"/>
      <c r="I2183" s="669"/>
      <c r="J2183" s="669"/>
      <c r="K2183" s="669"/>
      <c r="L2183" s="670"/>
      <c r="M2183" s="112"/>
      <c r="N2183" s="112"/>
      <c r="O2183" s="112"/>
      <c r="P2183" s="112"/>
      <c r="Q2183" s="112"/>
      <c r="R2183" s="112"/>
      <c r="S2183" s="112"/>
      <c r="T2183" s="112"/>
      <c r="U2183" s="112"/>
      <c r="V2183" s="112"/>
      <c r="W2183" s="112"/>
      <c r="X2183" s="112"/>
      <c r="Y2183" s="112"/>
      <c r="Z2183" s="112"/>
      <c r="AA2183" s="112"/>
      <c r="AB2183" s="112"/>
      <c r="AC2183" s="112"/>
      <c r="AD2183" s="112"/>
      <c r="AE2183" s="93"/>
      <c r="AI2183">
        <f t="shared" si="853"/>
        <v>0</v>
      </c>
      <c r="AJ2183">
        <f t="shared" si="854"/>
        <v>0</v>
      </c>
      <c r="AK2183">
        <f t="shared" si="855"/>
        <v>0</v>
      </c>
      <c r="AL2183">
        <f t="shared" si="856"/>
        <v>0</v>
      </c>
      <c r="AM2183">
        <f t="shared" si="857"/>
        <v>0</v>
      </c>
      <c r="AN2183">
        <f t="shared" si="858"/>
        <v>0</v>
      </c>
      <c r="AO2183">
        <f t="shared" si="859"/>
        <v>0</v>
      </c>
      <c r="AP2183">
        <f t="shared" si="860"/>
        <v>0</v>
      </c>
      <c r="AQ2183">
        <f t="shared" si="861"/>
        <v>0</v>
      </c>
      <c r="AR2183">
        <f t="shared" si="862"/>
        <v>0</v>
      </c>
      <c r="AS2183">
        <f t="shared" si="863"/>
        <v>0</v>
      </c>
      <c r="AT2183">
        <f t="shared" si="864"/>
        <v>0</v>
      </c>
      <c r="AU2183">
        <f t="shared" si="865"/>
        <v>0</v>
      </c>
      <c r="AV2183">
        <f t="shared" si="866"/>
        <v>0</v>
      </c>
      <c r="AW2183">
        <f t="shared" si="867"/>
        <v>0</v>
      </c>
      <c r="AX2183">
        <f t="shared" si="868"/>
        <v>0</v>
      </c>
      <c r="AY2183">
        <f t="shared" si="869"/>
        <v>0</v>
      </c>
      <c r="AZ2183">
        <f t="shared" si="870"/>
        <v>0</v>
      </c>
      <c r="BA2183">
        <f t="shared" si="871"/>
        <v>0</v>
      </c>
      <c r="BB2183">
        <f t="shared" si="872"/>
        <v>0</v>
      </c>
      <c r="BC2183">
        <f t="shared" si="873"/>
        <v>0</v>
      </c>
      <c r="BD2183">
        <f t="shared" si="874"/>
        <v>0</v>
      </c>
      <c r="BE2183">
        <f t="shared" si="875"/>
        <v>0</v>
      </c>
      <c r="BF2183">
        <f t="shared" si="876"/>
        <v>0</v>
      </c>
    </row>
    <row r="2184" spans="1:58" ht="15" customHeight="1">
      <c r="A2184" s="405"/>
      <c r="B2184" s="6"/>
      <c r="C2184" s="421" t="s">
        <v>7180</v>
      </c>
      <c r="D2184" s="668" t="str">
        <f t="shared" si="877"/>
        <v/>
      </c>
      <c r="E2184" s="669"/>
      <c r="F2184" s="670"/>
      <c r="G2184" s="763" t="str">
        <f t="shared" si="878"/>
        <v/>
      </c>
      <c r="H2184" s="669"/>
      <c r="I2184" s="669"/>
      <c r="J2184" s="669"/>
      <c r="K2184" s="669"/>
      <c r="L2184" s="670"/>
      <c r="M2184" s="112"/>
      <c r="N2184" s="112"/>
      <c r="O2184" s="112"/>
      <c r="P2184" s="112"/>
      <c r="Q2184" s="112"/>
      <c r="R2184" s="112"/>
      <c r="S2184" s="112"/>
      <c r="T2184" s="112"/>
      <c r="U2184" s="112"/>
      <c r="V2184" s="112"/>
      <c r="W2184" s="112"/>
      <c r="X2184" s="112"/>
      <c r="Y2184" s="112"/>
      <c r="Z2184" s="112"/>
      <c r="AA2184" s="112"/>
      <c r="AB2184" s="112"/>
      <c r="AC2184" s="112"/>
      <c r="AD2184" s="112"/>
      <c r="AE2184" s="93"/>
      <c r="AI2184">
        <f t="shared" si="853"/>
        <v>0</v>
      </c>
      <c r="AJ2184">
        <f t="shared" si="854"/>
        <v>0</v>
      </c>
      <c r="AK2184">
        <f t="shared" si="855"/>
        <v>0</v>
      </c>
      <c r="AL2184">
        <f t="shared" si="856"/>
        <v>0</v>
      </c>
      <c r="AM2184">
        <f t="shared" si="857"/>
        <v>0</v>
      </c>
      <c r="AN2184">
        <f t="shared" si="858"/>
        <v>0</v>
      </c>
      <c r="AO2184">
        <f t="shared" si="859"/>
        <v>0</v>
      </c>
      <c r="AP2184">
        <f t="shared" si="860"/>
        <v>0</v>
      </c>
      <c r="AQ2184">
        <f t="shared" si="861"/>
        <v>0</v>
      </c>
      <c r="AR2184">
        <f t="shared" si="862"/>
        <v>0</v>
      </c>
      <c r="AS2184">
        <f t="shared" si="863"/>
        <v>0</v>
      </c>
      <c r="AT2184">
        <f t="shared" si="864"/>
        <v>0</v>
      </c>
      <c r="AU2184">
        <f t="shared" si="865"/>
        <v>0</v>
      </c>
      <c r="AV2184">
        <f t="shared" si="866"/>
        <v>0</v>
      </c>
      <c r="AW2184">
        <f t="shared" si="867"/>
        <v>0</v>
      </c>
      <c r="AX2184">
        <f t="shared" si="868"/>
        <v>0</v>
      </c>
      <c r="AY2184">
        <f t="shared" si="869"/>
        <v>0</v>
      </c>
      <c r="AZ2184">
        <f t="shared" si="870"/>
        <v>0</v>
      </c>
      <c r="BA2184">
        <f t="shared" si="871"/>
        <v>0</v>
      </c>
      <c r="BB2184">
        <f t="shared" si="872"/>
        <v>0</v>
      </c>
      <c r="BC2184">
        <f t="shared" si="873"/>
        <v>0</v>
      </c>
      <c r="BD2184">
        <f t="shared" si="874"/>
        <v>0</v>
      </c>
      <c r="BE2184">
        <f t="shared" si="875"/>
        <v>0</v>
      </c>
      <c r="BF2184">
        <f t="shared" si="876"/>
        <v>0</v>
      </c>
    </row>
    <row r="2185" spans="1:58" ht="15" customHeight="1">
      <c r="A2185" s="405"/>
      <c r="B2185" s="6"/>
      <c r="C2185" s="421" t="s">
        <v>7181</v>
      </c>
      <c r="D2185" s="668" t="str">
        <f t="shared" si="877"/>
        <v/>
      </c>
      <c r="E2185" s="669"/>
      <c r="F2185" s="670"/>
      <c r="G2185" s="763" t="str">
        <f t="shared" si="878"/>
        <v/>
      </c>
      <c r="H2185" s="669"/>
      <c r="I2185" s="669"/>
      <c r="J2185" s="669"/>
      <c r="K2185" s="669"/>
      <c r="L2185" s="670"/>
      <c r="M2185" s="112"/>
      <c r="N2185" s="112"/>
      <c r="O2185" s="112"/>
      <c r="P2185" s="112"/>
      <c r="Q2185" s="112"/>
      <c r="R2185" s="112"/>
      <c r="S2185" s="112"/>
      <c r="T2185" s="112"/>
      <c r="U2185" s="112"/>
      <c r="V2185" s="112"/>
      <c r="W2185" s="112"/>
      <c r="X2185" s="112"/>
      <c r="Y2185" s="112"/>
      <c r="Z2185" s="112"/>
      <c r="AA2185" s="112"/>
      <c r="AB2185" s="112"/>
      <c r="AC2185" s="112"/>
      <c r="AD2185" s="112"/>
      <c r="AE2185" s="93"/>
      <c r="AI2185">
        <f t="shared" si="853"/>
        <v>0</v>
      </c>
      <c r="AJ2185">
        <f t="shared" si="854"/>
        <v>0</v>
      </c>
      <c r="AK2185">
        <f t="shared" si="855"/>
        <v>0</v>
      </c>
      <c r="AL2185">
        <f t="shared" si="856"/>
        <v>0</v>
      </c>
      <c r="AM2185">
        <f t="shared" si="857"/>
        <v>0</v>
      </c>
      <c r="AN2185">
        <f t="shared" si="858"/>
        <v>0</v>
      </c>
      <c r="AO2185">
        <f t="shared" si="859"/>
        <v>0</v>
      </c>
      <c r="AP2185">
        <f t="shared" si="860"/>
        <v>0</v>
      </c>
      <c r="AQ2185">
        <f t="shared" si="861"/>
        <v>0</v>
      </c>
      <c r="AR2185">
        <f t="shared" si="862"/>
        <v>0</v>
      </c>
      <c r="AS2185">
        <f t="shared" si="863"/>
        <v>0</v>
      </c>
      <c r="AT2185">
        <f t="shared" si="864"/>
        <v>0</v>
      </c>
      <c r="AU2185">
        <f t="shared" si="865"/>
        <v>0</v>
      </c>
      <c r="AV2185">
        <f t="shared" si="866"/>
        <v>0</v>
      </c>
      <c r="AW2185">
        <f t="shared" si="867"/>
        <v>0</v>
      </c>
      <c r="AX2185">
        <f t="shared" si="868"/>
        <v>0</v>
      </c>
      <c r="AY2185">
        <f t="shared" si="869"/>
        <v>0</v>
      </c>
      <c r="AZ2185">
        <f t="shared" si="870"/>
        <v>0</v>
      </c>
      <c r="BA2185">
        <f t="shared" si="871"/>
        <v>0</v>
      </c>
      <c r="BB2185">
        <f t="shared" si="872"/>
        <v>0</v>
      </c>
      <c r="BC2185">
        <f t="shared" si="873"/>
        <v>0</v>
      </c>
      <c r="BD2185">
        <f t="shared" si="874"/>
        <v>0</v>
      </c>
      <c r="BE2185">
        <f t="shared" si="875"/>
        <v>0</v>
      </c>
      <c r="BF2185">
        <f t="shared" si="876"/>
        <v>0</v>
      </c>
    </row>
    <row r="2186" spans="1:58" ht="15" customHeight="1">
      <c r="A2186" s="405"/>
      <c r="B2186" s="6"/>
      <c r="C2186" s="421" t="s">
        <v>7182</v>
      </c>
      <c r="D2186" s="668" t="str">
        <f t="shared" si="877"/>
        <v/>
      </c>
      <c r="E2186" s="669"/>
      <c r="F2186" s="670"/>
      <c r="G2186" s="763" t="str">
        <f t="shared" si="878"/>
        <v/>
      </c>
      <c r="H2186" s="669"/>
      <c r="I2186" s="669"/>
      <c r="J2186" s="669"/>
      <c r="K2186" s="669"/>
      <c r="L2186" s="670"/>
      <c r="M2186" s="112"/>
      <c r="N2186" s="112"/>
      <c r="O2186" s="112"/>
      <c r="P2186" s="112"/>
      <c r="Q2186" s="112"/>
      <c r="R2186" s="112"/>
      <c r="S2186" s="112"/>
      <c r="T2186" s="112"/>
      <c r="U2186" s="112"/>
      <c r="V2186" s="112"/>
      <c r="W2186" s="112"/>
      <c r="X2186" s="112"/>
      <c r="Y2186" s="112"/>
      <c r="Z2186" s="112"/>
      <c r="AA2186" s="112"/>
      <c r="AB2186" s="112"/>
      <c r="AC2186" s="112"/>
      <c r="AD2186" s="112"/>
      <c r="AE2186" s="93"/>
      <c r="AI2186">
        <f t="shared" si="853"/>
        <v>0</v>
      </c>
      <c r="AJ2186">
        <f t="shared" si="854"/>
        <v>0</v>
      </c>
      <c r="AK2186">
        <f t="shared" si="855"/>
        <v>0</v>
      </c>
      <c r="AL2186">
        <f t="shared" si="856"/>
        <v>0</v>
      </c>
      <c r="AM2186">
        <f t="shared" si="857"/>
        <v>0</v>
      </c>
      <c r="AN2186">
        <f t="shared" si="858"/>
        <v>0</v>
      </c>
      <c r="AO2186">
        <f t="shared" si="859"/>
        <v>0</v>
      </c>
      <c r="AP2186">
        <f t="shared" si="860"/>
        <v>0</v>
      </c>
      <c r="AQ2186">
        <f t="shared" si="861"/>
        <v>0</v>
      </c>
      <c r="AR2186">
        <f t="shared" si="862"/>
        <v>0</v>
      </c>
      <c r="AS2186">
        <f t="shared" si="863"/>
        <v>0</v>
      </c>
      <c r="AT2186">
        <f t="shared" si="864"/>
        <v>0</v>
      </c>
      <c r="AU2186">
        <f t="shared" si="865"/>
        <v>0</v>
      </c>
      <c r="AV2186">
        <f t="shared" si="866"/>
        <v>0</v>
      </c>
      <c r="AW2186">
        <f t="shared" si="867"/>
        <v>0</v>
      </c>
      <c r="AX2186">
        <f t="shared" si="868"/>
        <v>0</v>
      </c>
      <c r="AY2186">
        <f t="shared" si="869"/>
        <v>0</v>
      </c>
      <c r="AZ2186">
        <f t="shared" si="870"/>
        <v>0</v>
      </c>
      <c r="BA2186">
        <f t="shared" si="871"/>
        <v>0</v>
      </c>
      <c r="BB2186">
        <f t="shared" si="872"/>
        <v>0</v>
      </c>
      <c r="BC2186">
        <f t="shared" si="873"/>
        <v>0</v>
      </c>
      <c r="BD2186">
        <f t="shared" si="874"/>
        <v>0</v>
      </c>
      <c r="BE2186">
        <f t="shared" si="875"/>
        <v>0</v>
      </c>
      <c r="BF2186">
        <f t="shared" si="876"/>
        <v>0</v>
      </c>
    </row>
    <row r="2187" spans="1:58" ht="15" customHeight="1">
      <c r="A2187" s="405"/>
      <c r="B2187" s="6"/>
      <c r="C2187" s="421" t="s">
        <v>7183</v>
      </c>
      <c r="D2187" s="668" t="str">
        <f t="shared" si="877"/>
        <v/>
      </c>
      <c r="E2187" s="669"/>
      <c r="F2187" s="670"/>
      <c r="G2187" s="763" t="str">
        <f t="shared" si="878"/>
        <v/>
      </c>
      <c r="H2187" s="669"/>
      <c r="I2187" s="669"/>
      <c r="J2187" s="669"/>
      <c r="K2187" s="669"/>
      <c r="L2187" s="670"/>
      <c r="M2187" s="112"/>
      <c r="N2187" s="112"/>
      <c r="O2187" s="112"/>
      <c r="P2187" s="112"/>
      <c r="Q2187" s="112"/>
      <c r="R2187" s="112"/>
      <c r="S2187" s="112"/>
      <c r="T2187" s="112"/>
      <c r="U2187" s="112"/>
      <c r="V2187" s="112"/>
      <c r="W2187" s="112"/>
      <c r="X2187" s="112"/>
      <c r="Y2187" s="112"/>
      <c r="Z2187" s="112"/>
      <c r="AA2187" s="112"/>
      <c r="AB2187" s="112"/>
      <c r="AC2187" s="112"/>
      <c r="AD2187" s="112"/>
      <c r="AE2187" s="93"/>
      <c r="AI2187">
        <f t="shared" si="853"/>
        <v>0</v>
      </c>
      <c r="AJ2187">
        <f t="shared" si="854"/>
        <v>0</v>
      </c>
      <c r="AK2187">
        <f t="shared" si="855"/>
        <v>0</v>
      </c>
      <c r="AL2187">
        <f t="shared" si="856"/>
        <v>0</v>
      </c>
      <c r="AM2187">
        <f t="shared" si="857"/>
        <v>0</v>
      </c>
      <c r="AN2187">
        <f t="shared" si="858"/>
        <v>0</v>
      </c>
      <c r="AO2187">
        <f t="shared" si="859"/>
        <v>0</v>
      </c>
      <c r="AP2187">
        <f t="shared" si="860"/>
        <v>0</v>
      </c>
      <c r="AQ2187">
        <f t="shared" si="861"/>
        <v>0</v>
      </c>
      <c r="AR2187">
        <f t="shared" si="862"/>
        <v>0</v>
      </c>
      <c r="AS2187">
        <f t="shared" si="863"/>
        <v>0</v>
      </c>
      <c r="AT2187">
        <f t="shared" si="864"/>
        <v>0</v>
      </c>
      <c r="AU2187">
        <f t="shared" si="865"/>
        <v>0</v>
      </c>
      <c r="AV2187">
        <f t="shared" si="866"/>
        <v>0</v>
      </c>
      <c r="AW2187">
        <f t="shared" si="867"/>
        <v>0</v>
      </c>
      <c r="AX2187">
        <f t="shared" si="868"/>
        <v>0</v>
      </c>
      <c r="AY2187">
        <f t="shared" si="869"/>
        <v>0</v>
      </c>
      <c r="AZ2187">
        <f t="shared" si="870"/>
        <v>0</v>
      </c>
      <c r="BA2187">
        <f t="shared" si="871"/>
        <v>0</v>
      </c>
      <c r="BB2187">
        <f t="shared" si="872"/>
        <v>0</v>
      </c>
      <c r="BC2187">
        <f t="shared" si="873"/>
        <v>0</v>
      </c>
      <c r="BD2187">
        <f t="shared" si="874"/>
        <v>0</v>
      </c>
      <c r="BE2187">
        <f t="shared" si="875"/>
        <v>0</v>
      </c>
      <c r="BF2187">
        <f t="shared" si="876"/>
        <v>0</v>
      </c>
    </row>
    <row r="2188" spans="1:58" ht="15" customHeight="1">
      <c r="A2188" s="405"/>
      <c r="B2188" s="6"/>
      <c r="C2188" s="421" t="s">
        <v>7184</v>
      </c>
      <c r="D2188" s="668" t="str">
        <f t="shared" si="877"/>
        <v/>
      </c>
      <c r="E2188" s="669"/>
      <c r="F2188" s="670"/>
      <c r="G2188" s="763" t="str">
        <f t="shared" si="878"/>
        <v/>
      </c>
      <c r="H2188" s="669"/>
      <c r="I2188" s="669"/>
      <c r="J2188" s="669"/>
      <c r="K2188" s="669"/>
      <c r="L2188" s="670"/>
      <c r="M2188" s="112"/>
      <c r="N2188" s="112"/>
      <c r="O2188" s="112"/>
      <c r="P2188" s="112"/>
      <c r="Q2188" s="112"/>
      <c r="R2188" s="112"/>
      <c r="S2188" s="112"/>
      <c r="T2188" s="112"/>
      <c r="U2188" s="112"/>
      <c r="V2188" s="112"/>
      <c r="W2188" s="112"/>
      <c r="X2188" s="112"/>
      <c r="Y2188" s="112"/>
      <c r="Z2188" s="112"/>
      <c r="AA2188" s="112"/>
      <c r="AB2188" s="112"/>
      <c r="AC2188" s="112"/>
      <c r="AD2188" s="112"/>
      <c r="AE2188" s="93"/>
      <c r="AI2188">
        <f t="shared" si="853"/>
        <v>0</v>
      </c>
      <c r="AJ2188">
        <f t="shared" si="854"/>
        <v>0</v>
      </c>
      <c r="AK2188">
        <f t="shared" si="855"/>
        <v>0</v>
      </c>
      <c r="AL2188">
        <f t="shared" si="856"/>
        <v>0</v>
      </c>
      <c r="AM2188">
        <f t="shared" si="857"/>
        <v>0</v>
      </c>
      <c r="AN2188">
        <f t="shared" si="858"/>
        <v>0</v>
      </c>
      <c r="AO2188">
        <f t="shared" si="859"/>
        <v>0</v>
      </c>
      <c r="AP2188">
        <f t="shared" si="860"/>
        <v>0</v>
      </c>
      <c r="AQ2188">
        <f t="shared" si="861"/>
        <v>0</v>
      </c>
      <c r="AR2188">
        <f t="shared" si="862"/>
        <v>0</v>
      </c>
      <c r="AS2188">
        <f t="shared" si="863"/>
        <v>0</v>
      </c>
      <c r="AT2188">
        <f t="shared" si="864"/>
        <v>0</v>
      </c>
      <c r="AU2188">
        <f t="shared" si="865"/>
        <v>0</v>
      </c>
      <c r="AV2188">
        <f t="shared" si="866"/>
        <v>0</v>
      </c>
      <c r="AW2188">
        <f t="shared" si="867"/>
        <v>0</v>
      </c>
      <c r="AX2188">
        <f t="shared" si="868"/>
        <v>0</v>
      </c>
      <c r="AY2188">
        <f t="shared" si="869"/>
        <v>0</v>
      </c>
      <c r="AZ2188">
        <f t="shared" si="870"/>
        <v>0</v>
      </c>
      <c r="BA2188">
        <f t="shared" si="871"/>
        <v>0</v>
      </c>
      <c r="BB2188">
        <f t="shared" si="872"/>
        <v>0</v>
      </c>
      <c r="BC2188">
        <f t="shared" si="873"/>
        <v>0</v>
      </c>
      <c r="BD2188">
        <f t="shared" si="874"/>
        <v>0</v>
      </c>
      <c r="BE2188">
        <f t="shared" si="875"/>
        <v>0</v>
      </c>
      <c r="BF2188">
        <f t="shared" si="876"/>
        <v>0</v>
      </c>
    </row>
    <row r="2189" spans="1:58" ht="15" customHeight="1">
      <c r="A2189" s="405"/>
      <c r="B2189" s="6"/>
      <c r="C2189" s="421" t="s">
        <v>7185</v>
      </c>
      <c r="D2189" s="668" t="str">
        <f t="shared" si="877"/>
        <v/>
      </c>
      <c r="E2189" s="669"/>
      <c r="F2189" s="670"/>
      <c r="G2189" s="763" t="str">
        <f t="shared" si="878"/>
        <v/>
      </c>
      <c r="H2189" s="669"/>
      <c r="I2189" s="669"/>
      <c r="J2189" s="669"/>
      <c r="K2189" s="669"/>
      <c r="L2189" s="670"/>
      <c r="M2189" s="112"/>
      <c r="N2189" s="112"/>
      <c r="O2189" s="112"/>
      <c r="P2189" s="112"/>
      <c r="Q2189" s="112"/>
      <c r="R2189" s="112"/>
      <c r="S2189" s="112"/>
      <c r="T2189" s="112"/>
      <c r="U2189" s="112"/>
      <c r="V2189" s="112"/>
      <c r="W2189" s="112"/>
      <c r="X2189" s="112"/>
      <c r="Y2189" s="112"/>
      <c r="Z2189" s="112"/>
      <c r="AA2189" s="112"/>
      <c r="AB2189" s="112"/>
      <c r="AC2189" s="112"/>
      <c r="AD2189" s="112"/>
      <c r="AE2189" s="93"/>
      <c r="AI2189">
        <f t="shared" si="853"/>
        <v>0</v>
      </c>
      <c r="AJ2189">
        <f t="shared" si="854"/>
        <v>0</v>
      </c>
      <c r="AK2189">
        <f t="shared" si="855"/>
        <v>0</v>
      </c>
      <c r="AL2189">
        <f t="shared" si="856"/>
        <v>0</v>
      </c>
      <c r="AM2189">
        <f t="shared" si="857"/>
        <v>0</v>
      </c>
      <c r="AN2189">
        <f t="shared" si="858"/>
        <v>0</v>
      </c>
      <c r="AO2189">
        <f t="shared" si="859"/>
        <v>0</v>
      </c>
      <c r="AP2189">
        <f t="shared" si="860"/>
        <v>0</v>
      </c>
      <c r="AQ2189">
        <f t="shared" si="861"/>
        <v>0</v>
      </c>
      <c r="AR2189">
        <f t="shared" si="862"/>
        <v>0</v>
      </c>
      <c r="AS2189">
        <f t="shared" si="863"/>
        <v>0</v>
      </c>
      <c r="AT2189">
        <f t="shared" si="864"/>
        <v>0</v>
      </c>
      <c r="AU2189">
        <f t="shared" si="865"/>
        <v>0</v>
      </c>
      <c r="AV2189">
        <f t="shared" si="866"/>
        <v>0</v>
      </c>
      <c r="AW2189">
        <f t="shared" si="867"/>
        <v>0</v>
      </c>
      <c r="AX2189">
        <f t="shared" si="868"/>
        <v>0</v>
      </c>
      <c r="AY2189">
        <f t="shared" si="869"/>
        <v>0</v>
      </c>
      <c r="AZ2189">
        <f t="shared" si="870"/>
        <v>0</v>
      </c>
      <c r="BA2189">
        <f t="shared" si="871"/>
        <v>0</v>
      </c>
      <c r="BB2189">
        <f t="shared" si="872"/>
        <v>0</v>
      </c>
      <c r="BC2189">
        <f t="shared" si="873"/>
        <v>0</v>
      </c>
      <c r="BD2189">
        <f t="shared" si="874"/>
        <v>0</v>
      </c>
      <c r="BE2189">
        <f t="shared" si="875"/>
        <v>0</v>
      </c>
      <c r="BF2189">
        <f t="shared" si="876"/>
        <v>0</v>
      </c>
    </row>
    <row r="2190" spans="1:58" ht="15" customHeight="1">
      <c r="A2190" s="405"/>
      <c r="B2190" s="6"/>
      <c r="C2190" s="421" t="s">
        <v>7186</v>
      </c>
      <c r="D2190" s="668" t="str">
        <f t="shared" si="877"/>
        <v/>
      </c>
      <c r="E2190" s="669"/>
      <c r="F2190" s="670"/>
      <c r="G2190" s="763" t="str">
        <f t="shared" si="878"/>
        <v/>
      </c>
      <c r="H2190" s="669"/>
      <c r="I2190" s="669"/>
      <c r="J2190" s="669"/>
      <c r="K2190" s="669"/>
      <c r="L2190" s="670"/>
      <c r="M2190" s="112"/>
      <c r="N2190" s="112"/>
      <c r="O2190" s="112"/>
      <c r="P2190" s="112"/>
      <c r="Q2190" s="112"/>
      <c r="R2190" s="112"/>
      <c r="S2190" s="112"/>
      <c r="T2190" s="112"/>
      <c r="U2190" s="112"/>
      <c r="V2190" s="112"/>
      <c r="W2190" s="112"/>
      <c r="X2190" s="112"/>
      <c r="Y2190" s="112"/>
      <c r="Z2190" s="112"/>
      <c r="AA2190" s="112"/>
      <c r="AB2190" s="112"/>
      <c r="AC2190" s="112"/>
      <c r="AD2190" s="112"/>
      <c r="AE2190" s="93"/>
      <c r="AI2190">
        <f t="shared" si="853"/>
        <v>0</v>
      </c>
      <c r="AJ2190">
        <f t="shared" si="854"/>
        <v>0</v>
      </c>
      <c r="AK2190">
        <f t="shared" si="855"/>
        <v>0</v>
      </c>
      <c r="AL2190">
        <f t="shared" si="856"/>
        <v>0</v>
      </c>
      <c r="AM2190">
        <f t="shared" si="857"/>
        <v>0</v>
      </c>
      <c r="AN2190">
        <f t="shared" si="858"/>
        <v>0</v>
      </c>
      <c r="AO2190">
        <f t="shared" si="859"/>
        <v>0</v>
      </c>
      <c r="AP2190">
        <f t="shared" si="860"/>
        <v>0</v>
      </c>
      <c r="AQ2190">
        <f t="shared" si="861"/>
        <v>0</v>
      </c>
      <c r="AR2190">
        <f t="shared" si="862"/>
        <v>0</v>
      </c>
      <c r="AS2190">
        <f t="shared" si="863"/>
        <v>0</v>
      </c>
      <c r="AT2190">
        <f t="shared" si="864"/>
        <v>0</v>
      </c>
      <c r="AU2190">
        <f t="shared" si="865"/>
        <v>0</v>
      </c>
      <c r="AV2190">
        <f t="shared" si="866"/>
        <v>0</v>
      </c>
      <c r="AW2190">
        <f t="shared" si="867"/>
        <v>0</v>
      </c>
      <c r="AX2190">
        <f t="shared" si="868"/>
        <v>0</v>
      </c>
      <c r="AY2190">
        <f t="shared" si="869"/>
        <v>0</v>
      </c>
      <c r="AZ2190">
        <f t="shared" si="870"/>
        <v>0</v>
      </c>
      <c r="BA2190">
        <f t="shared" si="871"/>
        <v>0</v>
      </c>
      <c r="BB2190">
        <f t="shared" si="872"/>
        <v>0</v>
      </c>
      <c r="BC2190">
        <f t="shared" si="873"/>
        <v>0</v>
      </c>
      <c r="BD2190">
        <f t="shared" si="874"/>
        <v>0</v>
      </c>
      <c r="BE2190">
        <f t="shared" si="875"/>
        <v>0</v>
      </c>
      <c r="BF2190">
        <f t="shared" si="876"/>
        <v>0</v>
      </c>
    </row>
    <row r="2191" spans="1:58" ht="15" customHeight="1">
      <c r="A2191" s="405"/>
      <c r="B2191" s="6"/>
      <c r="C2191" s="421" t="s">
        <v>7187</v>
      </c>
      <c r="D2191" s="668" t="str">
        <f t="shared" si="877"/>
        <v/>
      </c>
      <c r="E2191" s="669"/>
      <c r="F2191" s="670"/>
      <c r="G2191" s="763" t="str">
        <f t="shared" si="878"/>
        <v/>
      </c>
      <c r="H2191" s="669"/>
      <c r="I2191" s="669"/>
      <c r="J2191" s="669"/>
      <c r="K2191" s="669"/>
      <c r="L2191" s="670"/>
      <c r="M2191" s="112"/>
      <c r="N2191" s="112"/>
      <c r="O2191" s="112"/>
      <c r="P2191" s="112"/>
      <c r="Q2191" s="112"/>
      <c r="R2191" s="112"/>
      <c r="S2191" s="112"/>
      <c r="T2191" s="112"/>
      <c r="U2191" s="112"/>
      <c r="V2191" s="112"/>
      <c r="W2191" s="112"/>
      <c r="X2191" s="112"/>
      <c r="Y2191" s="112"/>
      <c r="Z2191" s="112"/>
      <c r="AA2191" s="112"/>
      <c r="AB2191" s="112"/>
      <c r="AC2191" s="112"/>
      <c r="AD2191" s="112"/>
      <c r="AE2191" s="93"/>
      <c r="AI2191">
        <f t="shared" si="853"/>
        <v>0</v>
      </c>
      <c r="AJ2191">
        <f t="shared" si="854"/>
        <v>0</v>
      </c>
      <c r="AK2191">
        <f t="shared" si="855"/>
        <v>0</v>
      </c>
      <c r="AL2191">
        <f t="shared" si="856"/>
        <v>0</v>
      </c>
      <c r="AM2191">
        <f t="shared" si="857"/>
        <v>0</v>
      </c>
      <c r="AN2191">
        <f t="shared" si="858"/>
        <v>0</v>
      </c>
      <c r="AO2191">
        <f t="shared" si="859"/>
        <v>0</v>
      </c>
      <c r="AP2191">
        <f t="shared" si="860"/>
        <v>0</v>
      </c>
      <c r="AQ2191">
        <f t="shared" si="861"/>
        <v>0</v>
      </c>
      <c r="AR2191">
        <f t="shared" si="862"/>
        <v>0</v>
      </c>
      <c r="AS2191">
        <f t="shared" si="863"/>
        <v>0</v>
      </c>
      <c r="AT2191">
        <f t="shared" si="864"/>
        <v>0</v>
      </c>
      <c r="AU2191">
        <f t="shared" si="865"/>
        <v>0</v>
      </c>
      <c r="AV2191">
        <f t="shared" si="866"/>
        <v>0</v>
      </c>
      <c r="AW2191">
        <f t="shared" si="867"/>
        <v>0</v>
      </c>
      <c r="AX2191">
        <f t="shared" si="868"/>
        <v>0</v>
      </c>
      <c r="AY2191">
        <f t="shared" si="869"/>
        <v>0</v>
      </c>
      <c r="AZ2191">
        <f t="shared" si="870"/>
        <v>0</v>
      </c>
      <c r="BA2191">
        <f t="shared" si="871"/>
        <v>0</v>
      </c>
      <c r="BB2191">
        <f t="shared" si="872"/>
        <v>0</v>
      </c>
      <c r="BC2191">
        <f t="shared" si="873"/>
        <v>0</v>
      </c>
      <c r="BD2191">
        <f t="shared" si="874"/>
        <v>0</v>
      </c>
      <c r="BE2191">
        <f t="shared" si="875"/>
        <v>0</v>
      </c>
      <c r="BF2191">
        <f t="shared" si="876"/>
        <v>0</v>
      </c>
    </row>
    <row r="2192" spans="1:58" ht="15" customHeight="1">
      <c r="A2192" s="405"/>
      <c r="B2192" s="6"/>
      <c r="C2192" s="421" t="s">
        <v>7188</v>
      </c>
      <c r="D2192" s="668" t="str">
        <f t="shared" si="877"/>
        <v/>
      </c>
      <c r="E2192" s="669"/>
      <c r="F2192" s="670"/>
      <c r="G2192" s="763" t="str">
        <f t="shared" si="878"/>
        <v/>
      </c>
      <c r="H2192" s="669"/>
      <c r="I2192" s="669"/>
      <c r="J2192" s="669"/>
      <c r="K2192" s="669"/>
      <c r="L2192" s="670"/>
      <c r="M2192" s="112"/>
      <c r="N2192" s="112"/>
      <c r="O2192" s="112"/>
      <c r="P2192" s="112"/>
      <c r="Q2192" s="112"/>
      <c r="R2192" s="112"/>
      <c r="S2192" s="112"/>
      <c r="T2192" s="112"/>
      <c r="U2192" s="112"/>
      <c r="V2192" s="112"/>
      <c r="W2192" s="112"/>
      <c r="X2192" s="112"/>
      <c r="Y2192" s="112"/>
      <c r="Z2192" s="112"/>
      <c r="AA2192" s="112"/>
      <c r="AB2192" s="112"/>
      <c r="AC2192" s="112"/>
      <c r="AD2192" s="112"/>
      <c r="AE2192" s="93"/>
      <c r="AI2192">
        <f t="shared" si="853"/>
        <v>0</v>
      </c>
      <c r="AJ2192">
        <f t="shared" si="854"/>
        <v>0</v>
      </c>
      <c r="AK2192">
        <f t="shared" si="855"/>
        <v>0</v>
      </c>
      <c r="AL2192">
        <f t="shared" si="856"/>
        <v>0</v>
      </c>
      <c r="AM2192">
        <f t="shared" si="857"/>
        <v>0</v>
      </c>
      <c r="AN2192">
        <f t="shared" si="858"/>
        <v>0</v>
      </c>
      <c r="AO2192">
        <f t="shared" si="859"/>
        <v>0</v>
      </c>
      <c r="AP2192">
        <f t="shared" si="860"/>
        <v>0</v>
      </c>
      <c r="AQ2192">
        <f t="shared" si="861"/>
        <v>0</v>
      </c>
      <c r="AR2192">
        <f t="shared" si="862"/>
        <v>0</v>
      </c>
      <c r="AS2192">
        <f t="shared" si="863"/>
        <v>0</v>
      </c>
      <c r="AT2192">
        <f t="shared" si="864"/>
        <v>0</v>
      </c>
      <c r="AU2192">
        <f t="shared" si="865"/>
        <v>0</v>
      </c>
      <c r="AV2192">
        <f t="shared" si="866"/>
        <v>0</v>
      </c>
      <c r="AW2192">
        <f t="shared" si="867"/>
        <v>0</v>
      </c>
      <c r="AX2192">
        <f t="shared" si="868"/>
        <v>0</v>
      </c>
      <c r="AY2192">
        <f t="shared" si="869"/>
        <v>0</v>
      </c>
      <c r="AZ2192">
        <f t="shared" si="870"/>
        <v>0</v>
      </c>
      <c r="BA2192">
        <f t="shared" si="871"/>
        <v>0</v>
      </c>
      <c r="BB2192">
        <f t="shared" si="872"/>
        <v>0</v>
      </c>
      <c r="BC2192">
        <f t="shared" si="873"/>
        <v>0</v>
      </c>
      <c r="BD2192">
        <f t="shared" si="874"/>
        <v>0</v>
      </c>
      <c r="BE2192">
        <f t="shared" si="875"/>
        <v>0</v>
      </c>
      <c r="BF2192">
        <f t="shared" si="876"/>
        <v>0</v>
      </c>
    </row>
    <row r="2193" spans="1:58" ht="15" customHeight="1">
      <c r="A2193" s="405"/>
      <c r="B2193" s="6"/>
      <c r="C2193" s="421" t="s">
        <v>7189</v>
      </c>
      <c r="D2193" s="668" t="str">
        <f t="shared" si="877"/>
        <v/>
      </c>
      <c r="E2193" s="669"/>
      <c r="F2193" s="670"/>
      <c r="G2193" s="763" t="str">
        <f t="shared" si="878"/>
        <v/>
      </c>
      <c r="H2193" s="669"/>
      <c r="I2193" s="669"/>
      <c r="J2193" s="669"/>
      <c r="K2193" s="669"/>
      <c r="L2193" s="670"/>
      <c r="M2193" s="112"/>
      <c r="N2193" s="112"/>
      <c r="O2193" s="112"/>
      <c r="P2193" s="112"/>
      <c r="Q2193" s="112"/>
      <c r="R2193" s="112"/>
      <c r="S2193" s="112"/>
      <c r="T2193" s="112"/>
      <c r="U2193" s="112"/>
      <c r="V2193" s="112"/>
      <c r="W2193" s="112"/>
      <c r="X2193" s="112"/>
      <c r="Y2193" s="112"/>
      <c r="Z2193" s="112"/>
      <c r="AA2193" s="112"/>
      <c r="AB2193" s="112"/>
      <c r="AC2193" s="112"/>
      <c r="AD2193" s="112"/>
      <c r="AE2193" s="93"/>
      <c r="AI2193">
        <f t="shared" si="853"/>
        <v>0</v>
      </c>
      <c r="AJ2193">
        <f t="shared" si="854"/>
        <v>0</v>
      </c>
      <c r="AK2193">
        <f t="shared" si="855"/>
        <v>0</v>
      </c>
      <c r="AL2193">
        <f t="shared" si="856"/>
        <v>0</v>
      </c>
      <c r="AM2193">
        <f t="shared" si="857"/>
        <v>0</v>
      </c>
      <c r="AN2193">
        <f t="shared" si="858"/>
        <v>0</v>
      </c>
      <c r="AO2193">
        <f t="shared" si="859"/>
        <v>0</v>
      </c>
      <c r="AP2193">
        <f t="shared" si="860"/>
        <v>0</v>
      </c>
      <c r="AQ2193">
        <f t="shared" si="861"/>
        <v>0</v>
      </c>
      <c r="AR2193">
        <f t="shared" si="862"/>
        <v>0</v>
      </c>
      <c r="AS2193">
        <f t="shared" si="863"/>
        <v>0</v>
      </c>
      <c r="AT2193">
        <f t="shared" si="864"/>
        <v>0</v>
      </c>
      <c r="AU2193">
        <f t="shared" si="865"/>
        <v>0</v>
      </c>
      <c r="AV2193">
        <f t="shared" si="866"/>
        <v>0</v>
      </c>
      <c r="AW2193">
        <f t="shared" si="867"/>
        <v>0</v>
      </c>
      <c r="AX2193">
        <f t="shared" si="868"/>
        <v>0</v>
      </c>
      <c r="AY2193">
        <f t="shared" si="869"/>
        <v>0</v>
      </c>
      <c r="AZ2193">
        <f t="shared" si="870"/>
        <v>0</v>
      </c>
      <c r="BA2193">
        <f t="shared" si="871"/>
        <v>0</v>
      </c>
      <c r="BB2193">
        <f t="shared" si="872"/>
        <v>0</v>
      </c>
      <c r="BC2193">
        <f t="shared" si="873"/>
        <v>0</v>
      </c>
      <c r="BD2193">
        <f t="shared" si="874"/>
        <v>0</v>
      </c>
      <c r="BE2193">
        <f t="shared" si="875"/>
        <v>0</v>
      </c>
      <c r="BF2193">
        <f t="shared" si="876"/>
        <v>0</v>
      </c>
    </row>
    <row r="2194" spans="1:58" ht="15" customHeight="1">
      <c r="A2194" s="405"/>
      <c r="B2194" s="6"/>
      <c r="C2194" s="421" t="s">
        <v>7190</v>
      </c>
      <c r="D2194" s="668" t="str">
        <f t="shared" si="877"/>
        <v/>
      </c>
      <c r="E2194" s="669"/>
      <c r="F2194" s="670"/>
      <c r="G2194" s="763" t="str">
        <f t="shared" si="878"/>
        <v/>
      </c>
      <c r="H2194" s="669"/>
      <c r="I2194" s="669"/>
      <c r="J2194" s="669"/>
      <c r="K2194" s="669"/>
      <c r="L2194" s="670"/>
      <c r="M2194" s="112"/>
      <c r="N2194" s="112"/>
      <c r="O2194" s="112"/>
      <c r="P2194" s="112"/>
      <c r="Q2194" s="112"/>
      <c r="R2194" s="112"/>
      <c r="S2194" s="112"/>
      <c r="T2194" s="112"/>
      <c r="U2194" s="112"/>
      <c r="V2194" s="112"/>
      <c r="W2194" s="112"/>
      <c r="X2194" s="112"/>
      <c r="Y2194" s="112"/>
      <c r="Z2194" s="112"/>
      <c r="AA2194" s="112"/>
      <c r="AB2194" s="112"/>
      <c r="AC2194" s="112"/>
      <c r="AD2194" s="112"/>
      <c r="AE2194" s="93"/>
      <c r="AI2194">
        <f t="shared" si="853"/>
        <v>0</v>
      </c>
      <c r="AJ2194">
        <f t="shared" si="854"/>
        <v>0</v>
      </c>
      <c r="AK2194">
        <f t="shared" si="855"/>
        <v>0</v>
      </c>
      <c r="AL2194">
        <f t="shared" si="856"/>
        <v>0</v>
      </c>
      <c r="AM2194">
        <f t="shared" si="857"/>
        <v>0</v>
      </c>
      <c r="AN2194">
        <f t="shared" si="858"/>
        <v>0</v>
      </c>
      <c r="AO2194">
        <f t="shared" si="859"/>
        <v>0</v>
      </c>
      <c r="AP2194">
        <f t="shared" si="860"/>
        <v>0</v>
      </c>
      <c r="AQ2194">
        <f t="shared" si="861"/>
        <v>0</v>
      </c>
      <c r="AR2194">
        <f t="shared" si="862"/>
        <v>0</v>
      </c>
      <c r="AS2194">
        <f t="shared" si="863"/>
        <v>0</v>
      </c>
      <c r="AT2194">
        <f t="shared" si="864"/>
        <v>0</v>
      </c>
      <c r="AU2194">
        <f t="shared" si="865"/>
        <v>0</v>
      </c>
      <c r="AV2194">
        <f t="shared" si="866"/>
        <v>0</v>
      </c>
      <c r="AW2194">
        <f t="shared" si="867"/>
        <v>0</v>
      </c>
      <c r="AX2194">
        <f t="shared" si="868"/>
        <v>0</v>
      </c>
      <c r="AY2194">
        <f t="shared" si="869"/>
        <v>0</v>
      </c>
      <c r="AZ2194">
        <f t="shared" si="870"/>
        <v>0</v>
      </c>
      <c r="BA2194">
        <f t="shared" si="871"/>
        <v>0</v>
      </c>
      <c r="BB2194">
        <f t="shared" si="872"/>
        <v>0</v>
      </c>
      <c r="BC2194">
        <f t="shared" si="873"/>
        <v>0</v>
      </c>
      <c r="BD2194">
        <f t="shared" si="874"/>
        <v>0</v>
      </c>
      <c r="BE2194">
        <f t="shared" si="875"/>
        <v>0</v>
      </c>
      <c r="BF2194">
        <f t="shared" si="876"/>
        <v>0</v>
      </c>
    </row>
    <row r="2195" spans="1:58" ht="15" customHeight="1">
      <c r="A2195" s="405"/>
      <c r="B2195" s="6"/>
      <c r="C2195" s="421" t="s">
        <v>7191</v>
      </c>
      <c r="D2195" s="668" t="str">
        <f t="shared" si="877"/>
        <v/>
      </c>
      <c r="E2195" s="669"/>
      <c r="F2195" s="670"/>
      <c r="G2195" s="763" t="str">
        <f t="shared" si="878"/>
        <v/>
      </c>
      <c r="H2195" s="669"/>
      <c r="I2195" s="669"/>
      <c r="J2195" s="669"/>
      <c r="K2195" s="669"/>
      <c r="L2195" s="670"/>
      <c r="M2195" s="112"/>
      <c r="N2195" s="112"/>
      <c r="O2195" s="112"/>
      <c r="P2195" s="112"/>
      <c r="Q2195" s="112"/>
      <c r="R2195" s="112"/>
      <c r="S2195" s="112"/>
      <c r="T2195" s="112"/>
      <c r="U2195" s="112"/>
      <c r="V2195" s="112"/>
      <c r="W2195" s="112"/>
      <c r="X2195" s="112"/>
      <c r="Y2195" s="112"/>
      <c r="Z2195" s="112"/>
      <c r="AA2195" s="112"/>
      <c r="AB2195" s="112"/>
      <c r="AC2195" s="112"/>
      <c r="AD2195" s="112"/>
      <c r="AE2195" s="93"/>
      <c r="AI2195">
        <f t="shared" si="853"/>
        <v>0</v>
      </c>
      <c r="AJ2195">
        <f t="shared" si="854"/>
        <v>0</v>
      </c>
      <c r="AK2195">
        <f t="shared" si="855"/>
        <v>0</v>
      </c>
      <c r="AL2195">
        <f t="shared" si="856"/>
        <v>0</v>
      </c>
      <c r="AM2195">
        <f t="shared" si="857"/>
        <v>0</v>
      </c>
      <c r="AN2195">
        <f t="shared" si="858"/>
        <v>0</v>
      </c>
      <c r="AO2195">
        <f t="shared" si="859"/>
        <v>0</v>
      </c>
      <c r="AP2195">
        <f t="shared" si="860"/>
        <v>0</v>
      </c>
      <c r="AQ2195">
        <f t="shared" si="861"/>
        <v>0</v>
      </c>
      <c r="AR2195">
        <f t="shared" si="862"/>
        <v>0</v>
      </c>
      <c r="AS2195">
        <f t="shared" si="863"/>
        <v>0</v>
      </c>
      <c r="AT2195">
        <f t="shared" si="864"/>
        <v>0</v>
      </c>
      <c r="AU2195">
        <f t="shared" si="865"/>
        <v>0</v>
      </c>
      <c r="AV2195">
        <f t="shared" si="866"/>
        <v>0</v>
      </c>
      <c r="AW2195">
        <f t="shared" si="867"/>
        <v>0</v>
      </c>
      <c r="AX2195">
        <f t="shared" si="868"/>
        <v>0</v>
      </c>
      <c r="AY2195">
        <f t="shared" si="869"/>
        <v>0</v>
      </c>
      <c r="AZ2195">
        <f t="shared" si="870"/>
        <v>0</v>
      </c>
      <c r="BA2195">
        <f t="shared" si="871"/>
        <v>0</v>
      </c>
      <c r="BB2195">
        <f t="shared" si="872"/>
        <v>0</v>
      </c>
      <c r="BC2195">
        <f t="shared" si="873"/>
        <v>0</v>
      </c>
      <c r="BD2195">
        <f t="shared" si="874"/>
        <v>0</v>
      </c>
      <c r="BE2195">
        <f t="shared" si="875"/>
        <v>0</v>
      </c>
      <c r="BF2195">
        <f t="shared" si="876"/>
        <v>0</v>
      </c>
    </row>
    <row r="2196" spans="1:58" ht="15" customHeight="1">
      <c r="A2196" s="405"/>
      <c r="B2196" s="6"/>
      <c r="C2196" s="421" t="s">
        <v>7192</v>
      </c>
      <c r="D2196" s="668" t="str">
        <f t="shared" si="877"/>
        <v/>
      </c>
      <c r="E2196" s="669"/>
      <c r="F2196" s="670"/>
      <c r="G2196" s="763" t="str">
        <f t="shared" si="878"/>
        <v/>
      </c>
      <c r="H2196" s="669"/>
      <c r="I2196" s="669"/>
      <c r="J2196" s="669"/>
      <c r="K2196" s="669"/>
      <c r="L2196" s="670"/>
      <c r="M2196" s="112"/>
      <c r="N2196" s="112"/>
      <c r="O2196" s="112"/>
      <c r="P2196" s="112"/>
      <c r="Q2196" s="112"/>
      <c r="R2196" s="112"/>
      <c r="S2196" s="112"/>
      <c r="T2196" s="112"/>
      <c r="U2196" s="112"/>
      <c r="V2196" s="112"/>
      <c r="W2196" s="112"/>
      <c r="X2196" s="112"/>
      <c r="Y2196" s="112"/>
      <c r="Z2196" s="112"/>
      <c r="AA2196" s="112"/>
      <c r="AB2196" s="112"/>
      <c r="AC2196" s="112"/>
      <c r="AD2196" s="112"/>
      <c r="AE2196" s="93"/>
      <c r="AI2196">
        <f t="shared" si="853"/>
        <v>0</v>
      </c>
      <c r="AJ2196">
        <f t="shared" si="854"/>
        <v>0</v>
      </c>
      <c r="AK2196">
        <f t="shared" si="855"/>
        <v>0</v>
      </c>
      <c r="AL2196">
        <f t="shared" si="856"/>
        <v>0</v>
      </c>
      <c r="AM2196">
        <f t="shared" si="857"/>
        <v>0</v>
      </c>
      <c r="AN2196">
        <f t="shared" si="858"/>
        <v>0</v>
      </c>
      <c r="AO2196">
        <f t="shared" si="859"/>
        <v>0</v>
      </c>
      <c r="AP2196">
        <f t="shared" si="860"/>
        <v>0</v>
      </c>
      <c r="AQ2196">
        <f t="shared" si="861"/>
        <v>0</v>
      </c>
      <c r="AR2196">
        <f t="shared" si="862"/>
        <v>0</v>
      </c>
      <c r="AS2196">
        <f t="shared" si="863"/>
        <v>0</v>
      </c>
      <c r="AT2196">
        <f t="shared" si="864"/>
        <v>0</v>
      </c>
      <c r="AU2196">
        <f t="shared" si="865"/>
        <v>0</v>
      </c>
      <c r="AV2196">
        <f t="shared" si="866"/>
        <v>0</v>
      </c>
      <c r="AW2196">
        <f t="shared" si="867"/>
        <v>0</v>
      </c>
      <c r="AX2196">
        <f t="shared" si="868"/>
        <v>0</v>
      </c>
      <c r="AY2196">
        <f t="shared" si="869"/>
        <v>0</v>
      </c>
      <c r="AZ2196">
        <f t="shared" si="870"/>
        <v>0</v>
      </c>
      <c r="BA2196">
        <f t="shared" si="871"/>
        <v>0</v>
      </c>
      <c r="BB2196">
        <f t="shared" si="872"/>
        <v>0</v>
      </c>
      <c r="BC2196">
        <f t="shared" si="873"/>
        <v>0</v>
      </c>
      <c r="BD2196">
        <f t="shared" si="874"/>
        <v>0</v>
      </c>
      <c r="BE2196">
        <f t="shared" si="875"/>
        <v>0</v>
      </c>
      <c r="BF2196">
        <f t="shared" si="876"/>
        <v>0</v>
      </c>
    </row>
    <row r="2197" spans="1:58" ht="15" customHeight="1">
      <c r="A2197" s="405"/>
      <c r="B2197" s="6"/>
      <c r="C2197" s="421" t="s">
        <v>7193</v>
      </c>
      <c r="D2197" s="668" t="str">
        <f t="shared" si="877"/>
        <v/>
      </c>
      <c r="E2197" s="669"/>
      <c r="F2197" s="670"/>
      <c r="G2197" s="763" t="str">
        <f t="shared" si="878"/>
        <v/>
      </c>
      <c r="H2197" s="669"/>
      <c r="I2197" s="669"/>
      <c r="J2197" s="669"/>
      <c r="K2197" s="669"/>
      <c r="L2197" s="670"/>
      <c r="M2197" s="112"/>
      <c r="N2197" s="112"/>
      <c r="O2197" s="112"/>
      <c r="P2197" s="112"/>
      <c r="Q2197" s="112"/>
      <c r="R2197" s="112"/>
      <c r="S2197" s="112"/>
      <c r="T2197" s="112"/>
      <c r="U2197" s="112"/>
      <c r="V2197" s="112"/>
      <c r="W2197" s="112"/>
      <c r="X2197" s="112"/>
      <c r="Y2197" s="112"/>
      <c r="Z2197" s="112"/>
      <c r="AA2197" s="112"/>
      <c r="AB2197" s="112"/>
      <c r="AC2197" s="112"/>
      <c r="AD2197" s="112"/>
      <c r="AE2197" s="93"/>
      <c r="AI2197">
        <f t="shared" si="853"/>
        <v>0</v>
      </c>
      <c r="AJ2197">
        <f t="shared" si="854"/>
        <v>0</v>
      </c>
      <c r="AK2197">
        <f t="shared" si="855"/>
        <v>0</v>
      </c>
      <c r="AL2197">
        <f t="shared" si="856"/>
        <v>0</v>
      </c>
      <c r="AM2197">
        <f t="shared" si="857"/>
        <v>0</v>
      </c>
      <c r="AN2197">
        <f t="shared" si="858"/>
        <v>0</v>
      </c>
      <c r="AO2197">
        <f t="shared" si="859"/>
        <v>0</v>
      </c>
      <c r="AP2197">
        <f t="shared" si="860"/>
        <v>0</v>
      </c>
      <c r="AQ2197">
        <f t="shared" si="861"/>
        <v>0</v>
      </c>
      <c r="AR2197">
        <f t="shared" si="862"/>
        <v>0</v>
      </c>
      <c r="AS2197">
        <f t="shared" si="863"/>
        <v>0</v>
      </c>
      <c r="AT2197">
        <f t="shared" si="864"/>
        <v>0</v>
      </c>
      <c r="AU2197">
        <f t="shared" si="865"/>
        <v>0</v>
      </c>
      <c r="AV2197">
        <f t="shared" si="866"/>
        <v>0</v>
      </c>
      <c r="AW2197">
        <f t="shared" si="867"/>
        <v>0</v>
      </c>
      <c r="AX2197">
        <f t="shared" si="868"/>
        <v>0</v>
      </c>
      <c r="AY2197">
        <f t="shared" si="869"/>
        <v>0</v>
      </c>
      <c r="AZ2197">
        <f t="shared" si="870"/>
        <v>0</v>
      </c>
      <c r="BA2197">
        <f t="shared" si="871"/>
        <v>0</v>
      </c>
      <c r="BB2197">
        <f t="shared" si="872"/>
        <v>0</v>
      </c>
      <c r="BC2197">
        <f t="shared" si="873"/>
        <v>0</v>
      </c>
      <c r="BD2197">
        <f t="shared" si="874"/>
        <v>0</v>
      </c>
      <c r="BE2197">
        <f t="shared" si="875"/>
        <v>0</v>
      </c>
      <c r="BF2197">
        <f t="shared" si="876"/>
        <v>0</v>
      </c>
    </row>
    <row r="2198" spans="1:58" ht="15" customHeight="1">
      <c r="A2198" s="405"/>
      <c r="B2198" s="6"/>
      <c r="C2198" s="421" t="s">
        <v>7194</v>
      </c>
      <c r="D2198" s="668" t="str">
        <f t="shared" si="877"/>
        <v/>
      </c>
      <c r="E2198" s="669"/>
      <c r="F2198" s="670"/>
      <c r="G2198" s="763" t="str">
        <f t="shared" si="878"/>
        <v/>
      </c>
      <c r="H2198" s="669"/>
      <c r="I2198" s="669"/>
      <c r="J2198" s="669"/>
      <c r="K2198" s="669"/>
      <c r="L2198" s="670"/>
      <c r="M2198" s="112"/>
      <c r="N2198" s="112"/>
      <c r="O2198" s="112"/>
      <c r="P2198" s="112"/>
      <c r="Q2198" s="112"/>
      <c r="R2198" s="112"/>
      <c r="S2198" s="112"/>
      <c r="T2198" s="112"/>
      <c r="U2198" s="112"/>
      <c r="V2198" s="112"/>
      <c r="W2198" s="112"/>
      <c r="X2198" s="112"/>
      <c r="Y2198" s="112"/>
      <c r="Z2198" s="112"/>
      <c r="AA2198" s="112"/>
      <c r="AB2198" s="112"/>
      <c r="AC2198" s="112"/>
      <c r="AD2198" s="112"/>
      <c r="AE2198" s="93"/>
      <c r="AI2198">
        <f t="shared" si="853"/>
        <v>0</v>
      </c>
      <c r="AJ2198">
        <f t="shared" si="854"/>
        <v>0</v>
      </c>
      <c r="AK2198">
        <f t="shared" si="855"/>
        <v>0</v>
      </c>
      <c r="AL2198">
        <f t="shared" si="856"/>
        <v>0</v>
      </c>
      <c r="AM2198">
        <f t="shared" si="857"/>
        <v>0</v>
      </c>
      <c r="AN2198">
        <f t="shared" si="858"/>
        <v>0</v>
      </c>
      <c r="AO2198">
        <f t="shared" si="859"/>
        <v>0</v>
      </c>
      <c r="AP2198">
        <f t="shared" si="860"/>
        <v>0</v>
      </c>
      <c r="AQ2198">
        <f t="shared" si="861"/>
        <v>0</v>
      </c>
      <c r="AR2198">
        <f t="shared" si="862"/>
        <v>0</v>
      </c>
      <c r="AS2198">
        <f t="shared" si="863"/>
        <v>0</v>
      </c>
      <c r="AT2198">
        <f t="shared" si="864"/>
        <v>0</v>
      </c>
      <c r="AU2198">
        <f t="shared" si="865"/>
        <v>0</v>
      </c>
      <c r="AV2198">
        <f t="shared" si="866"/>
        <v>0</v>
      </c>
      <c r="AW2198">
        <f t="shared" si="867"/>
        <v>0</v>
      </c>
      <c r="AX2198">
        <f t="shared" si="868"/>
        <v>0</v>
      </c>
      <c r="AY2198">
        <f t="shared" si="869"/>
        <v>0</v>
      </c>
      <c r="AZ2198">
        <f t="shared" si="870"/>
        <v>0</v>
      </c>
      <c r="BA2198">
        <f t="shared" si="871"/>
        <v>0</v>
      </c>
      <c r="BB2198">
        <f t="shared" si="872"/>
        <v>0</v>
      </c>
      <c r="BC2198">
        <f t="shared" si="873"/>
        <v>0</v>
      </c>
      <c r="BD2198">
        <f t="shared" si="874"/>
        <v>0</v>
      </c>
      <c r="BE2198">
        <f t="shared" si="875"/>
        <v>0</v>
      </c>
      <c r="BF2198">
        <f t="shared" si="876"/>
        <v>0</v>
      </c>
    </row>
    <row r="2199" spans="1:58" ht="15" customHeight="1">
      <c r="A2199" s="405"/>
      <c r="B2199" s="6"/>
      <c r="C2199" s="421" t="s">
        <v>7195</v>
      </c>
      <c r="D2199" s="668" t="str">
        <f t="shared" si="877"/>
        <v/>
      </c>
      <c r="E2199" s="669"/>
      <c r="F2199" s="670"/>
      <c r="G2199" s="763" t="str">
        <f t="shared" si="878"/>
        <v/>
      </c>
      <c r="H2199" s="669"/>
      <c r="I2199" s="669"/>
      <c r="J2199" s="669"/>
      <c r="K2199" s="669"/>
      <c r="L2199" s="670"/>
      <c r="M2199" s="112"/>
      <c r="N2199" s="112"/>
      <c r="O2199" s="112"/>
      <c r="P2199" s="112"/>
      <c r="Q2199" s="112"/>
      <c r="R2199" s="112"/>
      <c r="S2199" s="112"/>
      <c r="T2199" s="112"/>
      <c r="U2199" s="112"/>
      <c r="V2199" s="112"/>
      <c r="W2199" s="112"/>
      <c r="X2199" s="112"/>
      <c r="Y2199" s="112"/>
      <c r="Z2199" s="112"/>
      <c r="AA2199" s="112"/>
      <c r="AB2199" s="112"/>
      <c r="AC2199" s="112"/>
      <c r="AD2199" s="112"/>
      <c r="AE2199" s="93"/>
      <c r="AI2199">
        <f t="shared" si="853"/>
        <v>0</v>
      </c>
      <c r="AJ2199">
        <f t="shared" si="854"/>
        <v>0</v>
      </c>
      <c r="AK2199">
        <f t="shared" si="855"/>
        <v>0</v>
      </c>
      <c r="AL2199">
        <f t="shared" si="856"/>
        <v>0</v>
      </c>
      <c r="AM2199">
        <f t="shared" si="857"/>
        <v>0</v>
      </c>
      <c r="AN2199">
        <f t="shared" si="858"/>
        <v>0</v>
      </c>
      <c r="AO2199">
        <f t="shared" si="859"/>
        <v>0</v>
      </c>
      <c r="AP2199">
        <f t="shared" si="860"/>
        <v>0</v>
      </c>
      <c r="AQ2199">
        <f t="shared" si="861"/>
        <v>0</v>
      </c>
      <c r="AR2199">
        <f t="shared" si="862"/>
        <v>0</v>
      </c>
      <c r="AS2199">
        <f t="shared" si="863"/>
        <v>0</v>
      </c>
      <c r="AT2199">
        <f t="shared" si="864"/>
        <v>0</v>
      </c>
      <c r="AU2199">
        <f t="shared" si="865"/>
        <v>0</v>
      </c>
      <c r="AV2199">
        <f t="shared" si="866"/>
        <v>0</v>
      </c>
      <c r="AW2199">
        <f t="shared" si="867"/>
        <v>0</v>
      </c>
      <c r="AX2199">
        <f t="shared" si="868"/>
        <v>0</v>
      </c>
      <c r="AY2199">
        <f t="shared" si="869"/>
        <v>0</v>
      </c>
      <c r="AZ2199">
        <f t="shared" si="870"/>
        <v>0</v>
      </c>
      <c r="BA2199">
        <f t="shared" si="871"/>
        <v>0</v>
      </c>
      <c r="BB2199">
        <f t="shared" si="872"/>
        <v>0</v>
      </c>
      <c r="BC2199">
        <f t="shared" si="873"/>
        <v>0</v>
      </c>
      <c r="BD2199">
        <f t="shared" si="874"/>
        <v>0</v>
      </c>
      <c r="BE2199">
        <f t="shared" si="875"/>
        <v>0</v>
      </c>
      <c r="BF2199">
        <f t="shared" si="876"/>
        <v>0</v>
      </c>
    </row>
    <row r="2200" spans="1:58" ht="15" customHeight="1">
      <c r="A2200" s="405"/>
      <c r="B2200" s="6"/>
      <c r="C2200" s="421" t="s">
        <v>7196</v>
      </c>
      <c r="D2200" s="668" t="str">
        <f t="shared" si="877"/>
        <v/>
      </c>
      <c r="E2200" s="669"/>
      <c r="F2200" s="670"/>
      <c r="G2200" s="763" t="str">
        <f t="shared" si="878"/>
        <v/>
      </c>
      <c r="H2200" s="669"/>
      <c r="I2200" s="669"/>
      <c r="J2200" s="669"/>
      <c r="K2200" s="669"/>
      <c r="L2200" s="670"/>
      <c r="M2200" s="112"/>
      <c r="N2200" s="112"/>
      <c r="O2200" s="112"/>
      <c r="P2200" s="112"/>
      <c r="Q2200" s="112"/>
      <c r="R2200" s="112"/>
      <c r="S2200" s="112"/>
      <c r="T2200" s="112"/>
      <c r="U2200" s="112"/>
      <c r="V2200" s="112"/>
      <c r="W2200" s="112"/>
      <c r="X2200" s="112"/>
      <c r="Y2200" s="112"/>
      <c r="Z2200" s="112"/>
      <c r="AA2200" s="112"/>
      <c r="AB2200" s="112"/>
      <c r="AC2200" s="112"/>
      <c r="AD2200" s="112"/>
      <c r="AE2200" s="93"/>
      <c r="AI2200">
        <f t="shared" si="853"/>
        <v>0</v>
      </c>
      <c r="AJ2200">
        <f t="shared" si="854"/>
        <v>0</v>
      </c>
      <c r="AK2200">
        <f t="shared" si="855"/>
        <v>0</v>
      </c>
      <c r="AL2200">
        <f t="shared" si="856"/>
        <v>0</v>
      </c>
      <c r="AM2200">
        <f t="shared" si="857"/>
        <v>0</v>
      </c>
      <c r="AN2200">
        <f t="shared" si="858"/>
        <v>0</v>
      </c>
      <c r="AO2200">
        <f t="shared" si="859"/>
        <v>0</v>
      </c>
      <c r="AP2200">
        <f t="shared" si="860"/>
        <v>0</v>
      </c>
      <c r="AQ2200">
        <f t="shared" si="861"/>
        <v>0</v>
      </c>
      <c r="AR2200">
        <f t="shared" si="862"/>
        <v>0</v>
      </c>
      <c r="AS2200">
        <f t="shared" si="863"/>
        <v>0</v>
      </c>
      <c r="AT2200">
        <f t="shared" si="864"/>
        <v>0</v>
      </c>
      <c r="AU2200">
        <f t="shared" si="865"/>
        <v>0</v>
      </c>
      <c r="AV2200">
        <f t="shared" si="866"/>
        <v>0</v>
      </c>
      <c r="AW2200">
        <f t="shared" si="867"/>
        <v>0</v>
      </c>
      <c r="AX2200">
        <f t="shared" si="868"/>
        <v>0</v>
      </c>
      <c r="AY2200">
        <f t="shared" si="869"/>
        <v>0</v>
      </c>
      <c r="AZ2200">
        <f t="shared" si="870"/>
        <v>0</v>
      </c>
      <c r="BA2200">
        <f t="shared" si="871"/>
        <v>0</v>
      </c>
      <c r="BB2200">
        <f t="shared" si="872"/>
        <v>0</v>
      </c>
      <c r="BC2200">
        <f t="shared" si="873"/>
        <v>0</v>
      </c>
      <c r="BD2200">
        <f t="shared" si="874"/>
        <v>0</v>
      </c>
      <c r="BE2200">
        <f t="shared" si="875"/>
        <v>0</v>
      </c>
      <c r="BF2200">
        <f t="shared" si="876"/>
        <v>0</v>
      </c>
    </row>
    <row r="2201" spans="1:58" ht="15" customHeight="1">
      <c r="A2201" s="405"/>
      <c r="B2201" s="6"/>
      <c r="C2201" s="421" t="s">
        <v>7197</v>
      </c>
      <c r="D2201" s="668" t="str">
        <f t="shared" si="877"/>
        <v/>
      </c>
      <c r="E2201" s="669"/>
      <c r="F2201" s="670"/>
      <c r="G2201" s="763" t="str">
        <f t="shared" si="878"/>
        <v/>
      </c>
      <c r="H2201" s="669"/>
      <c r="I2201" s="669"/>
      <c r="J2201" s="669"/>
      <c r="K2201" s="669"/>
      <c r="L2201" s="670"/>
      <c r="M2201" s="112"/>
      <c r="N2201" s="112"/>
      <c r="O2201" s="112"/>
      <c r="P2201" s="112"/>
      <c r="Q2201" s="112"/>
      <c r="R2201" s="112"/>
      <c r="S2201" s="112"/>
      <c r="T2201" s="112"/>
      <c r="U2201" s="112"/>
      <c r="V2201" s="112"/>
      <c r="W2201" s="112"/>
      <c r="X2201" s="112"/>
      <c r="Y2201" s="112"/>
      <c r="Z2201" s="112"/>
      <c r="AA2201" s="112"/>
      <c r="AB2201" s="112"/>
      <c r="AC2201" s="112"/>
      <c r="AD2201" s="112"/>
      <c r="AE2201" s="93"/>
      <c r="AI2201">
        <f t="shared" si="853"/>
        <v>0</v>
      </c>
      <c r="AJ2201">
        <f t="shared" si="854"/>
        <v>0</v>
      </c>
      <c r="AK2201">
        <f t="shared" si="855"/>
        <v>0</v>
      </c>
      <c r="AL2201">
        <f t="shared" si="856"/>
        <v>0</v>
      </c>
      <c r="AM2201">
        <f t="shared" si="857"/>
        <v>0</v>
      </c>
      <c r="AN2201">
        <f t="shared" si="858"/>
        <v>0</v>
      </c>
      <c r="AO2201">
        <f t="shared" si="859"/>
        <v>0</v>
      </c>
      <c r="AP2201">
        <f t="shared" si="860"/>
        <v>0</v>
      </c>
      <c r="AQ2201">
        <f t="shared" si="861"/>
        <v>0</v>
      </c>
      <c r="AR2201">
        <f t="shared" si="862"/>
        <v>0</v>
      </c>
      <c r="AS2201">
        <f t="shared" si="863"/>
        <v>0</v>
      </c>
      <c r="AT2201">
        <f t="shared" si="864"/>
        <v>0</v>
      </c>
      <c r="AU2201">
        <f t="shared" si="865"/>
        <v>0</v>
      </c>
      <c r="AV2201">
        <f t="shared" si="866"/>
        <v>0</v>
      </c>
      <c r="AW2201">
        <f t="shared" si="867"/>
        <v>0</v>
      </c>
      <c r="AX2201">
        <f t="shared" si="868"/>
        <v>0</v>
      </c>
      <c r="AY2201">
        <f t="shared" si="869"/>
        <v>0</v>
      </c>
      <c r="AZ2201">
        <f t="shared" si="870"/>
        <v>0</v>
      </c>
      <c r="BA2201">
        <f t="shared" si="871"/>
        <v>0</v>
      </c>
      <c r="BB2201">
        <f t="shared" si="872"/>
        <v>0</v>
      </c>
      <c r="BC2201">
        <f t="shared" si="873"/>
        <v>0</v>
      </c>
      <c r="BD2201">
        <f t="shared" si="874"/>
        <v>0</v>
      </c>
      <c r="BE2201">
        <f t="shared" si="875"/>
        <v>0</v>
      </c>
      <c r="BF2201">
        <f t="shared" si="876"/>
        <v>0</v>
      </c>
    </row>
    <row r="2202" spans="1:58" ht="15" customHeight="1">
      <c r="A2202" s="405"/>
      <c r="B2202" s="6"/>
      <c r="C2202" s="421" t="s">
        <v>7198</v>
      </c>
      <c r="D2202" s="668" t="str">
        <f t="shared" si="877"/>
        <v/>
      </c>
      <c r="E2202" s="669"/>
      <c r="F2202" s="670"/>
      <c r="G2202" s="763" t="str">
        <f t="shared" si="878"/>
        <v/>
      </c>
      <c r="H2202" s="669"/>
      <c r="I2202" s="669"/>
      <c r="J2202" s="669"/>
      <c r="K2202" s="669"/>
      <c r="L2202" s="670"/>
      <c r="M2202" s="112"/>
      <c r="N2202" s="112"/>
      <c r="O2202" s="112"/>
      <c r="P2202" s="112"/>
      <c r="Q2202" s="112"/>
      <c r="R2202" s="112"/>
      <c r="S2202" s="112"/>
      <c r="T2202" s="112"/>
      <c r="U2202" s="112"/>
      <c r="V2202" s="112"/>
      <c r="W2202" s="112"/>
      <c r="X2202" s="112"/>
      <c r="Y2202" s="112"/>
      <c r="Z2202" s="112"/>
      <c r="AA2202" s="112"/>
      <c r="AB2202" s="112"/>
      <c r="AC2202" s="112"/>
      <c r="AD2202" s="112"/>
      <c r="AE2202" s="93"/>
      <c r="AI2202">
        <f t="shared" si="853"/>
        <v>0</v>
      </c>
      <c r="AJ2202">
        <f t="shared" si="854"/>
        <v>0</v>
      </c>
      <c r="AK2202">
        <f t="shared" si="855"/>
        <v>0</v>
      </c>
      <c r="AL2202">
        <f t="shared" si="856"/>
        <v>0</v>
      </c>
      <c r="AM2202">
        <f t="shared" si="857"/>
        <v>0</v>
      </c>
      <c r="AN2202">
        <f t="shared" si="858"/>
        <v>0</v>
      </c>
      <c r="AO2202">
        <f t="shared" si="859"/>
        <v>0</v>
      </c>
      <c r="AP2202">
        <f t="shared" si="860"/>
        <v>0</v>
      </c>
      <c r="AQ2202">
        <f t="shared" si="861"/>
        <v>0</v>
      </c>
      <c r="AR2202">
        <f t="shared" si="862"/>
        <v>0</v>
      </c>
      <c r="AS2202">
        <f t="shared" si="863"/>
        <v>0</v>
      </c>
      <c r="AT2202">
        <f t="shared" si="864"/>
        <v>0</v>
      </c>
      <c r="AU2202">
        <f t="shared" si="865"/>
        <v>0</v>
      </c>
      <c r="AV2202">
        <f t="shared" si="866"/>
        <v>0</v>
      </c>
      <c r="AW2202">
        <f t="shared" si="867"/>
        <v>0</v>
      </c>
      <c r="AX2202">
        <f t="shared" si="868"/>
        <v>0</v>
      </c>
      <c r="AY2202">
        <f t="shared" si="869"/>
        <v>0</v>
      </c>
      <c r="AZ2202">
        <f t="shared" si="870"/>
        <v>0</v>
      </c>
      <c r="BA2202">
        <f t="shared" si="871"/>
        <v>0</v>
      </c>
      <c r="BB2202">
        <f t="shared" si="872"/>
        <v>0</v>
      </c>
      <c r="BC2202">
        <f t="shared" si="873"/>
        <v>0</v>
      </c>
      <c r="BD2202">
        <f t="shared" si="874"/>
        <v>0</v>
      </c>
      <c r="BE2202">
        <f t="shared" si="875"/>
        <v>0</v>
      </c>
      <c r="BF2202">
        <f t="shared" si="876"/>
        <v>0</v>
      </c>
    </row>
    <row r="2203" spans="1:58" ht="15" customHeight="1">
      <c r="A2203" s="405"/>
      <c r="B2203" s="6"/>
      <c r="C2203" s="421" t="s">
        <v>7199</v>
      </c>
      <c r="D2203" s="668" t="str">
        <f t="shared" si="877"/>
        <v/>
      </c>
      <c r="E2203" s="669"/>
      <c r="F2203" s="670"/>
      <c r="G2203" s="763" t="str">
        <f t="shared" si="878"/>
        <v/>
      </c>
      <c r="H2203" s="669"/>
      <c r="I2203" s="669"/>
      <c r="J2203" s="669"/>
      <c r="K2203" s="669"/>
      <c r="L2203" s="670"/>
      <c r="M2203" s="112"/>
      <c r="N2203" s="112"/>
      <c r="O2203" s="112"/>
      <c r="P2203" s="112"/>
      <c r="Q2203" s="112"/>
      <c r="R2203" s="112"/>
      <c r="S2203" s="112"/>
      <c r="T2203" s="112"/>
      <c r="U2203" s="112"/>
      <c r="V2203" s="112"/>
      <c r="W2203" s="112"/>
      <c r="X2203" s="112"/>
      <c r="Y2203" s="112"/>
      <c r="Z2203" s="112"/>
      <c r="AA2203" s="112"/>
      <c r="AB2203" s="112"/>
      <c r="AC2203" s="112"/>
      <c r="AD2203" s="112"/>
      <c r="AE2203" s="93"/>
      <c r="AI2203">
        <f t="shared" si="853"/>
        <v>0</v>
      </c>
      <c r="AJ2203">
        <f t="shared" si="854"/>
        <v>0</v>
      </c>
      <c r="AK2203">
        <f t="shared" si="855"/>
        <v>0</v>
      </c>
      <c r="AL2203">
        <f t="shared" si="856"/>
        <v>0</v>
      </c>
      <c r="AM2203">
        <f t="shared" si="857"/>
        <v>0</v>
      </c>
      <c r="AN2203">
        <f t="shared" si="858"/>
        <v>0</v>
      </c>
      <c r="AO2203">
        <f t="shared" si="859"/>
        <v>0</v>
      </c>
      <c r="AP2203">
        <f t="shared" si="860"/>
        <v>0</v>
      </c>
      <c r="AQ2203">
        <f t="shared" si="861"/>
        <v>0</v>
      </c>
      <c r="AR2203">
        <f t="shared" si="862"/>
        <v>0</v>
      </c>
      <c r="AS2203">
        <f t="shared" si="863"/>
        <v>0</v>
      </c>
      <c r="AT2203">
        <f t="shared" si="864"/>
        <v>0</v>
      </c>
      <c r="AU2203">
        <f t="shared" si="865"/>
        <v>0</v>
      </c>
      <c r="AV2203">
        <f t="shared" si="866"/>
        <v>0</v>
      </c>
      <c r="AW2203">
        <f t="shared" si="867"/>
        <v>0</v>
      </c>
      <c r="AX2203">
        <f t="shared" si="868"/>
        <v>0</v>
      </c>
      <c r="AY2203">
        <f t="shared" si="869"/>
        <v>0</v>
      </c>
      <c r="AZ2203">
        <f t="shared" si="870"/>
        <v>0</v>
      </c>
      <c r="BA2203">
        <f t="shared" si="871"/>
        <v>0</v>
      </c>
      <c r="BB2203">
        <f t="shared" si="872"/>
        <v>0</v>
      </c>
      <c r="BC2203">
        <f t="shared" si="873"/>
        <v>0</v>
      </c>
      <c r="BD2203">
        <f t="shared" si="874"/>
        <v>0</v>
      </c>
      <c r="BE2203">
        <f t="shared" si="875"/>
        <v>0</v>
      </c>
      <c r="BF2203">
        <f t="shared" si="876"/>
        <v>0</v>
      </c>
    </row>
    <row r="2204" spans="1:58" ht="15" customHeight="1">
      <c r="A2204" s="405"/>
      <c r="B2204" s="6"/>
      <c r="C2204" s="421" t="s">
        <v>7200</v>
      </c>
      <c r="D2204" s="668" t="str">
        <f t="shared" si="877"/>
        <v/>
      </c>
      <c r="E2204" s="669"/>
      <c r="F2204" s="670"/>
      <c r="G2204" s="763" t="str">
        <f t="shared" si="878"/>
        <v/>
      </c>
      <c r="H2204" s="669"/>
      <c r="I2204" s="669"/>
      <c r="J2204" s="669"/>
      <c r="K2204" s="669"/>
      <c r="L2204" s="670"/>
      <c r="M2204" s="112"/>
      <c r="N2204" s="112"/>
      <c r="O2204" s="112"/>
      <c r="P2204" s="112"/>
      <c r="Q2204" s="112"/>
      <c r="R2204" s="112"/>
      <c r="S2204" s="112"/>
      <c r="T2204" s="112"/>
      <c r="U2204" s="112"/>
      <c r="V2204" s="112"/>
      <c r="W2204" s="112"/>
      <c r="X2204" s="112"/>
      <c r="Y2204" s="112"/>
      <c r="Z2204" s="112"/>
      <c r="AA2204" s="112"/>
      <c r="AB2204" s="112"/>
      <c r="AC2204" s="112"/>
      <c r="AD2204" s="112"/>
      <c r="AE2204" s="93"/>
      <c r="AI2204">
        <f t="shared" si="853"/>
        <v>0</v>
      </c>
      <c r="AJ2204">
        <f t="shared" si="854"/>
        <v>0</v>
      </c>
      <c r="AK2204">
        <f t="shared" si="855"/>
        <v>0</v>
      </c>
      <c r="AL2204">
        <f t="shared" si="856"/>
        <v>0</v>
      </c>
      <c r="AM2204">
        <f t="shared" si="857"/>
        <v>0</v>
      </c>
      <c r="AN2204">
        <f t="shared" si="858"/>
        <v>0</v>
      </c>
      <c r="AO2204">
        <f t="shared" si="859"/>
        <v>0</v>
      </c>
      <c r="AP2204">
        <f t="shared" si="860"/>
        <v>0</v>
      </c>
      <c r="AQ2204">
        <f t="shared" si="861"/>
        <v>0</v>
      </c>
      <c r="AR2204">
        <f t="shared" si="862"/>
        <v>0</v>
      </c>
      <c r="AS2204">
        <f t="shared" si="863"/>
        <v>0</v>
      </c>
      <c r="AT2204">
        <f t="shared" si="864"/>
        <v>0</v>
      </c>
      <c r="AU2204">
        <f t="shared" si="865"/>
        <v>0</v>
      </c>
      <c r="AV2204">
        <f t="shared" si="866"/>
        <v>0</v>
      </c>
      <c r="AW2204">
        <f t="shared" si="867"/>
        <v>0</v>
      </c>
      <c r="AX2204">
        <f t="shared" si="868"/>
        <v>0</v>
      </c>
      <c r="AY2204">
        <f t="shared" si="869"/>
        <v>0</v>
      </c>
      <c r="AZ2204">
        <f t="shared" si="870"/>
        <v>0</v>
      </c>
      <c r="BA2204">
        <f t="shared" si="871"/>
        <v>0</v>
      </c>
      <c r="BB2204">
        <f t="shared" si="872"/>
        <v>0</v>
      </c>
      <c r="BC2204">
        <f t="shared" si="873"/>
        <v>0</v>
      </c>
      <c r="BD2204">
        <f t="shared" si="874"/>
        <v>0</v>
      </c>
      <c r="BE2204">
        <f t="shared" si="875"/>
        <v>0</v>
      </c>
      <c r="BF2204">
        <f t="shared" si="876"/>
        <v>0</v>
      </c>
    </row>
    <row r="2205" spans="1:58" ht="15" customHeight="1">
      <c r="A2205" s="405"/>
      <c r="B2205" s="6"/>
      <c r="C2205" s="421" t="s">
        <v>7201</v>
      </c>
      <c r="D2205" s="668" t="str">
        <f t="shared" si="877"/>
        <v/>
      </c>
      <c r="E2205" s="669"/>
      <c r="F2205" s="670"/>
      <c r="G2205" s="763" t="str">
        <f t="shared" si="878"/>
        <v/>
      </c>
      <c r="H2205" s="669"/>
      <c r="I2205" s="669"/>
      <c r="J2205" s="669"/>
      <c r="K2205" s="669"/>
      <c r="L2205" s="670"/>
      <c r="M2205" s="112"/>
      <c r="N2205" s="112"/>
      <c r="O2205" s="112"/>
      <c r="P2205" s="112"/>
      <c r="Q2205" s="112"/>
      <c r="R2205" s="112"/>
      <c r="S2205" s="112"/>
      <c r="T2205" s="112"/>
      <c r="U2205" s="112"/>
      <c r="V2205" s="112"/>
      <c r="W2205" s="112"/>
      <c r="X2205" s="112"/>
      <c r="Y2205" s="112"/>
      <c r="Z2205" s="112"/>
      <c r="AA2205" s="112"/>
      <c r="AB2205" s="112"/>
      <c r="AC2205" s="112"/>
      <c r="AD2205" s="112"/>
      <c r="AE2205" s="93"/>
      <c r="AI2205">
        <f t="shared" si="853"/>
        <v>0</v>
      </c>
      <c r="AJ2205">
        <f t="shared" si="854"/>
        <v>0</v>
      </c>
      <c r="AK2205">
        <f t="shared" si="855"/>
        <v>0</v>
      </c>
      <c r="AL2205">
        <f t="shared" si="856"/>
        <v>0</v>
      </c>
      <c r="AM2205">
        <f t="shared" si="857"/>
        <v>0</v>
      </c>
      <c r="AN2205">
        <f t="shared" si="858"/>
        <v>0</v>
      </c>
      <c r="AO2205">
        <f t="shared" si="859"/>
        <v>0</v>
      </c>
      <c r="AP2205">
        <f t="shared" si="860"/>
        <v>0</v>
      </c>
      <c r="AQ2205">
        <f t="shared" si="861"/>
        <v>0</v>
      </c>
      <c r="AR2205">
        <f t="shared" si="862"/>
        <v>0</v>
      </c>
      <c r="AS2205">
        <f t="shared" si="863"/>
        <v>0</v>
      </c>
      <c r="AT2205">
        <f t="shared" si="864"/>
        <v>0</v>
      </c>
      <c r="AU2205">
        <f t="shared" si="865"/>
        <v>0</v>
      </c>
      <c r="AV2205">
        <f t="shared" si="866"/>
        <v>0</v>
      </c>
      <c r="AW2205">
        <f t="shared" si="867"/>
        <v>0</v>
      </c>
      <c r="AX2205">
        <f t="shared" si="868"/>
        <v>0</v>
      </c>
      <c r="AY2205">
        <f t="shared" si="869"/>
        <v>0</v>
      </c>
      <c r="AZ2205">
        <f t="shared" si="870"/>
        <v>0</v>
      </c>
      <c r="BA2205">
        <f t="shared" si="871"/>
        <v>0</v>
      </c>
      <c r="BB2205">
        <f t="shared" si="872"/>
        <v>0</v>
      </c>
      <c r="BC2205">
        <f t="shared" si="873"/>
        <v>0</v>
      </c>
      <c r="BD2205">
        <f t="shared" si="874"/>
        <v>0</v>
      </c>
      <c r="BE2205">
        <f t="shared" si="875"/>
        <v>0</v>
      </c>
      <c r="BF2205">
        <f t="shared" si="876"/>
        <v>0</v>
      </c>
    </row>
    <row r="2206" spans="1:58" ht="15" customHeight="1">
      <c r="A2206" s="405"/>
      <c r="B2206" s="6"/>
      <c r="C2206" s="421" t="s">
        <v>7202</v>
      </c>
      <c r="D2206" s="668" t="str">
        <f t="shared" si="877"/>
        <v/>
      </c>
      <c r="E2206" s="669"/>
      <c r="F2206" s="670"/>
      <c r="G2206" s="763" t="str">
        <f t="shared" si="878"/>
        <v/>
      </c>
      <c r="H2206" s="669"/>
      <c r="I2206" s="669"/>
      <c r="J2206" s="669"/>
      <c r="K2206" s="669"/>
      <c r="L2206" s="670"/>
      <c r="M2206" s="112"/>
      <c r="N2206" s="112"/>
      <c r="O2206" s="112"/>
      <c r="P2206" s="112"/>
      <c r="Q2206" s="112"/>
      <c r="R2206" s="112"/>
      <c r="S2206" s="112"/>
      <c r="T2206" s="112"/>
      <c r="U2206" s="112"/>
      <c r="V2206" s="112"/>
      <c r="W2206" s="112"/>
      <c r="X2206" s="112"/>
      <c r="Y2206" s="112"/>
      <c r="Z2206" s="112"/>
      <c r="AA2206" s="112"/>
      <c r="AB2206" s="112"/>
      <c r="AC2206" s="112"/>
      <c r="AD2206" s="112"/>
      <c r="AE2206" s="93"/>
      <c r="AI2206">
        <f t="shared" si="853"/>
        <v>0</v>
      </c>
      <c r="AJ2206">
        <f t="shared" si="854"/>
        <v>0</v>
      </c>
      <c r="AK2206">
        <f t="shared" si="855"/>
        <v>0</v>
      </c>
      <c r="AL2206">
        <f t="shared" si="856"/>
        <v>0</v>
      </c>
      <c r="AM2206">
        <f t="shared" si="857"/>
        <v>0</v>
      </c>
      <c r="AN2206">
        <f t="shared" si="858"/>
        <v>0</v>
      </c>
      <c r="AO2206">
        <f t="shared" si="859"/>
        <v>0</v>
      </c>
      <c r="AP2206">
        <f t="shared" si="860"/>
        <v>0</v>
      </c>
      <c r="AQ2206">
        <f t="shared" si="861"/>
        <v>0</v>
      </c>
      <c r="AR2206">
        <f t="shared" si="862"/>
        <v>0</v>
      </c>
      <c r="AS2206">
        <f t="shared" si="863"/>
        <v>0</v>
      </c>
      <c r="AT2206">
        <f t="shared" si="864"/>
        <v>0</v>
      </c>
      <c r="AU2206">
        <f t="shared" si="865"/>
        <v>0</v>
      </c>
      <c r="AV2206">
        <f t="shared" si="866"/>
        <v>0</v>
      </c>
      <c r="AW2206">
        <f t="shared" si="867"/>
        <v>0</v>
      </c>
      <c r="AX2206">
        <f t="shared" si="868"/>
        <v>0</v>
      </c>
      <c r="AY2206">
        <f t="shared" si="869"/>
        <v>0</v>
      </c>
      <c r="AZ2206">
        <f t="shared" si="870"/>
        <v>0</v>
      </c>
      <c r="BA2206">
        <f t="shared" si="871"/>
        <v>0</v>
      </c>
      <c r="BB2206">
        <f t="shared" si="872"/>
        <v>0</v>
      </c>
      <c r="BC2206">
        <f t="shared" si="873"/>
        <v>0</v>
      </c>
      <c r="BD2206">
        <f t="shared" si="874"/>
        <v>0</v>
      </c>
      <c r="BE2206">
        <f t="shared" si="875"/>
        <v>0</v>
      </c>
      <c r="BF2206">
        <f t="shared" si="876"/>
        <v>0</v>
      </c>
    </row>
    <row r="2207" spans="1:58" ht="15" customHeight="1">
      <c r="A2207" s="405"/>
      <c r="B2207" s="6"/>
      <c r="C2207" s="421" t="s">
        <v>7203</v>
      </c>
      <c r="D2207" s="668" t="str">
        <f t="shared" si="877"/>
        <v/>
      </c>
      <c r="E2207" s="669"/>
      <c r="F2207" s="670"/>
      <c r="G2207" s="763" t="str">
        <f t="shared" si="878"/>
        <v/>
      </c>
      <c r="H2207" s="669"/>
      <c r="I2207" s="669"/>
      <c r="J2207" s="669"/>
      <c r="K2207" s="669"/>
      <c r="L2207" s="670"/>
      <c r="M2207" s="112"/>
      <c r="N2207" s="112"/>
      <c r="O2207" s="112"/>
      <c r="P2207" s="112"/>
      <c r="Q2207" s="112"/>
      <c r="R2207" s="112"/>
      <c r="S2207" s="112"/>
      <c r="T2207" s="112"/>
      <c r="U2207" s="112"/>
      <c r="V2207" s="112"/>
      <c r="W2207" s="112"/>
      <c r="X2207" s="112"/>
      <c r="Y2207" s="112"/>
      <c r="Z2207" s="112"/>
      <c r="AA2207" s="112"/>
      <c r="AB2207" s="112"/>
      <c r="AC2207" s="112"/>
      <c r="AD2207" s="112"/>
      <c r="AE2207" s="93"/>
      <c r="AI2207">
        <f t="shared" si="853"/>
        <v>0</v>
      </c>
      <c r="AJ2207">
        <f t="shared" si="854"/>
        <v>0</v>
      </c>
      <c r="AK2207">
        <f t="shared" si="855"/>
        <v>0</v>
      </c>
      <c r="AL2207">
        <f t="shared" si="856"/>
        <v>0</v>
      </c>
      <c r="AM2207">
        <f t="shared" si="857"/>
        <v>0</v>
      </c>
      <c r="AN2207">
        <f t="shared" si="858"/>
        <v>0</v>
      </c>
      <c r="AO2207">
        <f t="shared" si="859"/>
        <v>0</v>
      </c>
      <c r="AP2207">
        <f t="shared" si="860"/>
        <v>0</v>
      </c>
      <c r="AQ2207">
        <f t="shared" si="861"/>
        <v>0</v>
      </c>
      <c r="AR2207">
        <f t="shared" si="862"/>
        <v>0</v>
      </c>
      <c r="AS2207">
        <f t="shared" si="863"/>
        <v>0</v>
      </c>
      <c r="AT2207">
        <f t="shared" si="864"/>
        <v>0</v>
      </c>
      <c r="AU2207">
        <f t="shared" si="865"/>
        <v>0</v>
      </c>
      <c r="AV2207">
        <f t="shared" si="866"/>
        <v>0</v>
      </c>
      <c r="AW2207">
        <f t="shared" si="867"/>
        <v>0</v>
      </c>
      <c r="AX2207">
        <f t="shared" si="868"/>
        <v>0</v>
      </c>
      <c r="AY2207">
        <f t="shared" si="869"/>
        <v>0</v>
      </c>
      <c r="AZ2207">
        <f t="shared" si="870"/>
        <v>0</v>
      </c>
      <c r="BA2207">
        <f t="shared" si="871"/>
        <v>0</v>
      </c>
      <c r="BB2207">
        <f t="shared" si="872"/>
        <v>0</v>
      </c>
      <c r="BC2207">
        <f t="shared" si="873"/>
        <v>0</v>
      </c>
      <c r="BD2207">
        <f t="shared" si="874"/>
        <v>0</v>
      </c>
      <c r="BE2207">
        <f t="shared" si="875"/>
        <v>0</v>
      </c>
      <c r="BF2207">
        <f t="shared" si="876"/>
        <v>0</v>
      </c>
    </row>
    <row r="2208" spans="1:58" ht="15" customHeight="1">
      <c r="A2208" s="405"/>
      <c r="B2208" s="6"/>
      <c r="C2208" s="421" t="s">
        <v>7204</v>
      </c>
      <c r="D2208" s="668" t="str">
        <f t="shared" si="877"/>
        <v/>
      </c>
      <c r="E2208" s="669"/>
      <c r="F2208" s="670"/>
      <c r="G2208" s="763" t="str">
        <f t="shared" si="878"/>
        <v/>
      </c>
      <c r="H2208" s="669"/>
      <c r="I2208" s="669"/>
      <c r="J2208" s="669"/>
      <c r="K2208" s="669"/>
      <c r="L2208" s="670"/>
      <c r="M2208" s="112"/>
      <c r="N2208" s="112"/>
      <c r="O2208" s="112"/>
      <c r="P2208" s="112"/>
      <c r="Q2208" s="112"/>
      <c r="R2208" s="112"/>
      <c r="S2208" s="112"/>
      <c r="T2208" s="112"/>
      <c r="U2208" s="112"/>
      <c r="V2208" s="112"/>
      <c r="W2208" s="112"/>
      <c r="X2208" s="112"/>
      <c r="Y2208" s="112"/>
      <c r="Z2208" s="112"/>
      <c r="AA2208" s="112"/>
      <c r="AB2208" s="112"/>
      <c r="AC2208" s="112"/>
      <c r="AD2208" s="112"/>
      <c r="AE2208" s="93"/>
      <c r="AI2208">
        <f t="shared" si="853"/>
        <v>0</v>
      </c>
      <c r="AJ2208">
        <f t="shared" si="854"/>
        <v>0</v>
      </c>
      <c r="AK2208">
        <f t="shared" si="855"/>
        <v>0</v>
      </c>
      <c r="AL2208">
        <f t="shared" si="856"/>
        <v>0</v>
      </c>
      <c r="AM2208">
        <f t="shared" si="857"/>
        <v>0</v>
      </c>
      <c r="AN2208">
        <f t="shared" si="858"/>
        <v>0</v>
      </c>
      <c r="AO2208">
        <f t="shared" si="859"/>
        <v>0</v>
      </c>
      <c r="AP2208">
        <f t="shared" si="860"/>
        <v>0</v>
      </c>
      <c r="AQ2208">
        <f t="shared" si="861"/>
        <v>0</v>
      </c>
      <c r="AR2208">
        <f t="shared" si="862"/>
        <v>0</v>
      </c>
      <c r="AS2208">
        <f t="shared" si="863"/>
        <v>0</v>
      </c>
      <c r="AT2208">
        <f t="shared" si="864"/>
        <v>0</v>
      </c>
      <c r="AU2208">
        <f t="shared" si="865"/>
        <v>0</v>
      </c>
      <c r="AV2208">
        <f t="shared" si="866"/>
        <v>0</v>
      </c>
      <c r="AW2208">
        <f t="shared" si="867"/>
        <v>0</v>
      </c>
      <c r="AX2208">
        <f t="shared" si="868"/>
        <v>0</v>
      </c>
      <c r="AY2208">
        <f t="shared" si="869"/>
        <v>0</v>
      </c>
      <c r="AZ2208">
        <f t="shared" si="870"/>
        <v>0</v>
      </c>
      <c r="BA2208">
        <f t="shared" si="871"/>
        <v>0</v>
      </c>
      <c r="BB2208">
        <f t="shared" si="872"/>
        <v>0</v>
      </c>
      <c r="BC2208">
        <f t="shared" si="873"/>
        <v>0</v>
      </c>
      <c r="BD2208">
        <f t="shared" si="874"/>
        <v>0</v>
      </c>
      <c r="BE2208">
        <f t="shared" si="875"/>
        <v>0</v>
      </c>
      <c r="BF2208">
        <f t="shared" si="876"/>
        <v>0</v>
      </c>
    </row>
    <row r="2209" spans="1:58" ht="15" customHeight="1">
      <c r="A2209" s="405"/>
      <c r="B2209" s="6"/>
      <c r="C2209" s="421" t="s">
        <v>7205</v>
      </c>
      <c r="D2209" s="668" t="str">
        <f t="shared" si="877"/>
        <v/>
      </c>
      <c r="E2209" s="669"/>
      <c r="F2209" s="670"/>
      <c r="G2209" s="763" t="str">
        <f t="shared" si="878"/>
        <v/>
      </c>
      <c r="H2209" s="669"/>
      <c r="I2209" s="669"/>
      <c r="J2209" s="669"/>
      <c r="K2209" s="669"/>
      <c r="L2209" s="670"/>
      <c r="M2209" s="112"/>
      <c r="N2209" s="112"/>
      <c r="O2209" s="112"/>
      <c r="P2209" s="112"/>
      <c r="Q2209" s="112"/>
      <c r="R2209" s="112"/>
      <c r="S2209" s="112"/>
      <c r="T2209" s="112"/>
      <c r="U2209" s="112"/>
      <c r="V2209" s="112"/>
      <c r="W2209" s="112"/>
      <c r="X2209" s="112"/>
      <c r="Y2209" s="112"/>
      <c r="Z2209" s="112"/>
      <c r="AA2209" s="112"/>
      <c r="AB2209" s="112"/>
      <c r="AC2209" s="112"/>
      <c r="AD2209" s="112"/>
      <c r="AE2209" s="93"/>
      <c r="AI2209">
        <f t="shared" si="853"/>
        <v>0</v>
      </c>
      <c r="AJ2209">
        <f t="shared" si="854"/>
        <v>0</v>
      </c>
      <c r="AK2209">
        <f t="shared" si="855"/>
        <v>0</v>
      </c>
      <c r="AL2209">
        <f t="shared" si="856"/>
        <v>0</v>
      </c>
      <c r="AM2209">
        <f t="shared" si="857"/>
        <v>0</v>
      </c>
      <c r="AN2209">
        <f t="shared" si="858"/>
        <v>0</v>
      </c>
      <c r="AO2209">
        <f t="shared" si="859"/>
        <v>0</v>
      </c>
      <c r="AP2209">
        <f t="shared" si="860"/>
        <v>0</v>
      </c>
      <c r="AQ2209">
        <f t="shared" si="861"/>
        <v>0</v>
      </c>
      <c r="AR2209">
        <f t="shared" si="862"/>
        <v>0</v>
      </c>
      <c r="AS2209">
        <f t="shared" si="863"/>
        <v>0</v>
      </c>
      <c r="AT2209">
        <f t="shared" si="864"/>
        <v>0</v>
      </c>
      <c r="AU2209">
        <f t="shared" si="865"/>
        <v>0</v>
      </c>
      <c r="AV2209">
        <f t="shared" si="866"/>
        <v>0</v>
      </c>
      <c r="AW2209">
        <f t="shared" si="867"/>
        <v>0</v>
      </c>
      <c r="AX2209">
        <f t="shared" si="868"/>
        <v>0</v>
      </c>
      <c r="AY2209">
        <f t="shared" si="869"/>
        <v>0</v>
      </c>
      <c r="AZ2209">
        <f t="shared" si="870"/>
        <v>0</v>
      </c>
      <c r="BA2209">
        <f t="shared" si="871"/>
        <v>0</v>
      </c>
      <c r="BB2209">
        <f t="shared" si="872"/>
        <v>0</v>
      </c>
      <c r="BC2209">
        <f t="shared" si="873"/>
        <v>0</v>
      </c>
      <c r="BD2209">
        <f t="shared" si="874"/>
        <v>0</v>
      </c>
      <c r="BE2209">
        <f t="shared" si="875"/>
        <v>0</v>
      </c>
      <c r="BF2209">
        <f t="shared" si="876"/>
        <v>0</v>
      </c>
    </row>
    <row r="2210" spans="1:58" ht="15" customHeight="1">
      <c r="A2210" s="405"/>
      <c r="B2210" s="6"/>
      <c r="C2210" s="421" t="s">
        <v>7206</v>
      </c>
      <c r="D2210" s="668" t="str">
        <f t="shared" si="877"/>
        <v/>
      </c>
      <c r="E2210" s="669"/>
      <c r="F2210" s="670"/>
      <c r="G2210" s="763" t="str">
        <f t="shared" si="878"/>
        <v/>
      </c>
      <c r="H2210" s="669"/>
      <c r="I2210" s="669"/>
      <c r="J2210" s="669"/>
      <c r="K2210" s="669"/>
      <c r="L2210" s="670"/>
      <c r="M2210" s="112"/>
      <c r="N2210" s="112"/>
      <c r="O2210" s="112"/>
      <c r="P2210" s="112"/>
      <c r="Q2210" s="112"/>
      <c r="R2210" s="112"/>
      <c r="S2210" s="112"/>
      <c r="T2210" s="112"/>
      <c r="U2210" s="112"/>
      <c r="V2210" s="112"/>
      <c r="W2210" s="112"/>
      <c r="X2210" s="112"/>
      <c r="Y2210" s="112"/>
      <c r="Z2210" s="112"/>
      <c r="AA2210" s="112"/>
      <c r="AB2210" s="112"/>
      <c r="AC2210" s="112"/>
      <c r="AD2210" s="112"/>
      <c r="AE2210" s="93"/>
      <c r="AI2210">
        <f t="shared" si="853"/>
        <v>0</v>
      </c>
      <c r="AJ2210">
        <f t="shared" si="854"/>
        <v>0</v>
      </c>
      <c r="AK2210">
        <f t="shared" si="855"/>
        <v>0</v>
      </c>
      <c r="AL2210">
        <f t="shared" si="856"/>
        <v>0</v>
      </c>
      <c r="AM2210">
        <f t="shared" si="857"/>
        <v>0</v>
      </c>
      <c r="AN2210">
        <f t="shared" si="858"/>
        <v>0</v>
      </c>
      <c r="AO2210">
        <f t="shared" si="859"/>
        <v>0</v>
      </c>
      <c r="AP2210">
        <f t="shared" si="860"/>
        <v>0</v>
      </c>
      <c r="AQ2210">
        <f t="shared" si="861"/>
        <v>0</v>
      </c>
      <c r="AR2210">
        <f t="shared" si="862"/>
        <v>0</v>
      </c>
      <c r="AS2210">
        <f t="shared" si="863"/>
        <v>0</v>
      </c>
      <c r="AT2210">
        <f t="shared" si="864"/>
        <v>0</v>
      </c>
      <c r="AU2210">
        <f t="shared" si="865"/>
        <v>0</v>
      </c>
      <c r="AV2210">
        <f t="shared" si="866"/>
        <v>0</v>
      </c>
      <c r="AW2210">
        <f t="shared" si="867"/>
        <v>0</v>
      </c>
      <c r="AX2210">
        <f t="shared" si="868"/>
        <v>0</v>
      </c>
      <c r="AY2210">
        <f t="shared" si="869"/>
        <v>0</v>
      </c>
      <c r="AZ2210">
        <f t="shared" si="870"/>
        <v>0</v>
      </c>
      <c r="BA2210">
        <f t="shared" si="871"/>
        <v>0</v>
      </c>
      <c r="BB2210">
        <f t="shared" si="872"/>
        <v>0</v>
      </c>
      <c r="BC2210">
        <f t="shared" si="873"/>
        <v>0</v>
      </c>
      <c r="BD2210">
        <f t="shared" si="874"/>
        <v>0</v>
      </c>
      <c r="BE2210">
        <f t="shared" si="875"/>
        <v>0</v>
      </c>
      <c r="BF2210">
        <f t="shared" si="876"/>
        <v>0</v>
      </c>
    </row>
    <row r="2211" spans="1:58" ht="15" customHeight="1">
      <c r="A2211" s="405"/>
      <c r="B2211" s="6"/>
      <c r="C2211" s="421" t="s">
        <v>7207</v>
      </c>
      <c r="D2211" s="668" t="str">
        <f t="shared" si="877"/>
        <v/>
      </c>
      <c r="E2211" s="669"/>
      <c r="F2211" s="670"/>
      <c r="G2211" s="763" t="str">
        <f t="shared" si="878"/>
        <v/>
      </c>
      <c r="H2211" s="669"/>
      <c r="I2211" s="669"/>
      <c r="J2211" s="669"/>
      <c r="K2211" s="669"/>
      <c r="L2211" s="670"/>
      <c r="M2211" s="112"/>
      <c r="N2211" s="112"/>
      <c r="O2211" s="112"/>
      <c r="P2211" s="112"/>
      <c r="Q2211" s="112"/>
      <c r="R2211" s="112"/>
      <c r="S2211" s="112"/>
      <c r="T2211" s="112"/>
      <c r="U2211" s="112"/>
      <c r="V2211" s="112"/>
      <c r="W2211" s="112"/>
      <c r="X2211" s="112"/>
      <c r="Y2211" s="112"/>
      <c r="Z2211" s="112"/>
      <c r="AA2211" s="112"/>
      <c r="AB2211" s="112"/>
      <c r="AC2211" s="112"/>
      <c r="AD2211" s="112"/>
      <c r="AE2211" s="93"/>
      <c r="AI2211">
        <f t="shared" si="853"/>
        <v>0</v>
      </c>
      <c r="AJ2211">
        <f t="shared" si="854"/>
        <v>0</v>
      </c>
      <c r="AK2211">
        <f t="shared" si="855"/>
        <v>0</v>
      </c>
      <c r="AL2211">
        <f t="shared" si="856"/>
        <v>0</v>
      </c>
      <c r="AM2211">
        <f t="shared" si="857"/>
        <v>0</v>
      </c>
      <c r="AN2211">
        <f t="shared" si="858"/>
        <v>0</v>
      </c>
      <c r="AO2211">
        <f t="shared" si="859"/>
        <v>0</v>
      </c>
      <c r="AP2211">
        <f t="shared" si="860"/>
        <v>0</v>
      </c>
      <c r="AQ2211">
        <f t="shared" si="861"/>
        <v>0</v>
      </c>
      <c r="AR2211">
        <f t="shared" si="862"/>
        <v>0</v>
      </c>
      <c r="AS2211">
        <f t="shared" si="863"/>
        <v>0</v>
      </c>
      <c r="AT2211">
        <f t="shared" si="864"/>
        <v>0</v>
      </c>
      <c r="AU2211">
        <f t="shared" si="865"/>
        <v>0</v>
      </c>
      <c r="AV2211">
        <f t="shared" si="866"/>
        <v>0</v>
      </c>
      <c r="AW2211">
        <f t="shared" si="867"/>
        <v>0</v>
      </c>
      <c r="AX2211">
        <f t="shared" si="868"/>
        <v>0</v>
      </c>
      <c r="AY2211">
        <f t="shared" si="869"/>
        <v>0</v>
      </c>
      <c r="AZ2211">
        <f t="shared" si="870"/>
        <v>0</v>
      </c>
      <c r="BA2211">
        <f t="shared" si="871"/>
        <v>0</v>
      </c>
      <c r="BB2211">
        <f t="shared" si="872"/>
        <v>0</v>
      </c>
      <c r="BC2211">
        <f t="shared" si="873"/>
        <v>0</v>
      </c>
      <c r="BD2211">
        <f t="shared" si="874"/>
        <v>0</v>
      </c>
      <c r="BE2211">
        <f t="shared" si="875"/>
        <v>0</v>
      </c>
      <c r="BF2211">
        <f t="shared" si="876"/>
        <v>0</v>
      </c>
    </row>
    <row r="2212" spans="1:58" ht="15" customHeight="1">
      <c r="A2212" s="405"/>
      <c r="B2212" s="6"/>
      <c r="C2212" s="421" t="s">
        <v>7208</v>
      </c>
      <c r="D2212" s="668" t="str">
        <f t="shared" si="877"/>
        <v/>
      </c>
      <c r="E2212" s="669"/>
      <c r="F2212" s="670"/>
      <c r="G2212" s="763" t="str">
        <f t="shared" si="878"/>
        <v/>
      </c>
      <c r="H2212" s="669"/>
      <c r="I2212" s="669"/>
      <c r="J2212" s="669"/>
      <c r="K2212" s="669"/>
      <c r="L2212" s="670"/>
      <c r="M2212" s="112"/>
      <c r="N2212" s="112"/>
      <c r="O2212" s="112"/>
      <c r="P2212" s="112"/>
      <c r="Q2212" s="112"/>
      <c r="R2212" s="112"/>
      <c r="S2212" s="112"/>
      <c r="T2212" s="112"/>
      <c r="U2212" s="112"/>
      <c r="V2212" s="112"/>
      <c r="W2212" s="112"/>
      <c r="X2212" s="112"/>
      <c r="Y2212" s="112"/>
      <c r="Z2212" s="112"/>
      <c r="AA2212" s="112"/>
      <c r="AB2212" s="112"/>
      <c r="AC2212" s="112"/>
      <c r="AD2212" s="112"/>
      <c r="AE2212" s="93"/>
      <c r="AI2212">
        <f t="shared" si="853"/>
        <v>0</v>
      </c>
      <c r="AJ2212">
        <f t="shared" si="854"/>
        <v>0</v>
      </c>
      <c r="AK2212">
        <f t="shared" si="855"/>
        <v>0</v>
      </c>
      <c r="AL2212">
        <f t="shared" si="856"/>
        <v>0</v>
      </c>
      <c r="AM2212">
        <f t="shared" si="857"/>
        <v>0</v>
      </c>
      <c r="AN2212">
        <f t="shared" si="858"/>
        <v>0</v>
      </c>
      <c r="AO2212">
        <f t="shared" si="859"/>
        <v>0</v>
      </c>
      <c r="AP2212">
        <f t="shared" si="860"/>
        <v>0</v>
      </c>
      <c r="AQ2212">
        <f t="shared" si="861"/>
        <v>0</v>
      </c>
      <c r="AR2212">
        <f t="shared" si="862"/>
        <v>0</v>
      </c>
      <c r="AS2212">
        <f t="shared" si="863"/>
        <v>0</v>
      </c>
      <c r="AT2212">
        <f t="shared" si="864"/>
        <v>0</v>
      </c>
      <c r="AU2212">
        <f t="shared" si="865"/>
        <v>0</v>
      </c>
      <c r="AV2212">
        <f t="shared" si="866"/>
        <v>0</v>
      </c>
      <c r="AW2212">
        <f t="shared" si="867"/>
        <v>0</v>
      </c>
      <c r="AX2212">
        <f t="shared" si="868"/>
        <v>0</v>
      </c>
      <c r="AY2212">
        <f t="shared" si="869"/>
        <v>0</v>
      </c>
      <c r="AZ2212">
        <f t="shared" si="870"/>
        <v>0</v>
      </c>
      <c r="BA2212">
        <f t="shared" si="871"/>
        <v>0</v>
      </c>
      <c r="BB2212">
        <f t="shared" si="872"/>
        <v>0</v>
      </c>
      <c r="BC2212">
        <f t="shared" si="873"/>
        <v>0</v>
      </c>
      <c r="BD2212">
        <f t="shared" si="874"/>
        <v>0</v>
      </c>
      <c r="BE2212">
        <f t="shared" si="875"/>
        <v>0</v>
      </c>
      <c r="BF2212">
        <f t="shared" si="876"/>
        <v>0</v>
      </c>
    </row>
    <row r="2213" spans="1:58" ht="15" customHeight="1">
      <c r="A2213" s="405"/>
      <c r="B2213" s="6"/>
      <c r="C2213" s="421" t="s">
        <v>7209</v>
      </c>
      <c r="D2213" s="668" t="str">
        <f t="shared" si="877"/>
        <v/>
      </c>
      <c r="E2213" s="669"/>
      <c r="F2213" s="670"/>
      <c r="G2213" s="763" t="str">
        <f t="shared" si="878"/>
        <v/>
      </c>
      <c r="H2213" s="669"/>
      <c r="I2213" s="669"/>
      <c r="J2213" s="669"/>
      <c r="K2213" s="669"/>
      <c r="L2213" s="670"/>
      <c r="M2213" s="112"/>
      <c r="N2213" s="112"/>
      <c r="O2213" s="112"/>
      <c r="P2213" s="112"/>
      <c r="Q2213" s="112"/>
      <c r="R2213" s="112"/>
      <c r="S2213" s="112"/>
      <c r="T2213" s="112"/>
      <c r="U2213" s="112"/>
      <c r="V2213" s="112"/>
      <c r="W2213" s="112"/>
      <c r="X2213" s="112"/>
      <c r="Y2213" s="112"/>
      <c r="Z2213" s="112"/>
      <c r="AA2213" s="112"/>
      <c r="AB2213" s="112"/>
      <c r="AC2213" s="112"/>
      <c r="AD2213" s="112"/>
      <c r="AE2213" s="93"/>
      <c r="AI2213">
        <f t="shared" si="853"/>
        <v>0</v>
      </c>
      <c r="AJ2213">
        <f t="shared" si="854"/>
        <v>0</v>
      </c>
      <c r="AK2213">
        <f t="shared" si="855"/>
        <v>0</v>
      </c>
      <c r="AL2213">
        <f t="shared" si="856"/>
        <v>0</v>
      </c>
      <c r="AM2213">
        <f t="shared" si="857"/>
        <v>0</v>
      </c>
      <c r="AN2213">
        <f t="shared" si="858"/>
        <v>0</v>
      </c>
      <c r="AO2213">
        <f t="shared" si="859"/>
        <v>0</v>
      </c>
      <c r="AP2213">
        <f t="shared" si="860"/>
        <v>0</v>
      </c>
      <c r="AQ2213">
        <f t="shared" si="861"/>
        <v>0</v>
      </c>
      <c r="AR2213">
        <f t="shared" si="862"/>
        <v>0</v>
      </c>
      <c r="AS2213">
        <f t="shared" si="863"/>
        <v>0</v>
      </c>
      <c r="AT2213">
        <f t="shared" si="864"/>
        <v>0</v>
      </c>
      <c r="AU2213">
        <f t="shared" si="865"/>
        <v>0</v>
      </c>
      <c r="AV2213">
        <f t="shared" si="866"/>
        <v>0</v>
      </c>
      <c r="AW2213">
        <f t="shared" si="867"/>
        <v>0</v>
      </c>
      <c r="AX2213">
        <f t="shared" si="868"/>
        <v>0</v>
      </c>
      <c r="AY2213">
        <f t="shared" si="869"/>
        <v>0</v>
      </c>
      <c r="AZ2213">
        <f t="shared" si="870"/>
        <v>0</v>
      </c>
      <c r="BA2213">
        <f t="shared" si="871"/>
        <v>0</v>
      </c>
      <c r="BB2213">
        <f t="shared" si="872"/>
        <v>0</v>
      </c>
      <c r="BC2213">
        <f t="shared" si="873"/>
        <v>0</v>
      </c>
      <c r="BD2213">
        <f t="shared" si="874"/>
        <v>0</v>
      </c>
      <c r="BE2213">
        <f t="shared" si="875"/>
        <v>0</v>
      </c>
      <c r="BF2213">
        <f t="shared" si="876"/>
        <v>0</v>
      </c>
    </row>
    <row r="2214" spans="1:58" ht="15" customHeight="1">
      <c r="A2214" s="405"/>
      <c r="B2214" s="6"/>
      <c r="C2214" s="421" t="s">
        <v>7210</v>
      </c>
      <c r="D2214" s="668" t="str">
        <f t="shared" si="877"/>
        <v/>
      </c>
      <c r="E2214" s="669"/>
      <c r="F2214" s="670"/>
      <c r="G2214" s="763" t="str">
        <f t="shared" si="878"/>
        <v/>
      </c>
      <c r="H2214" s="669"/>
      <c r="I2214" s="669"/>
      <c r="J2214" s="669"/>
      <c r="K2214" s="669"/>
      <c r="L2214" s="670"/>
      <c r="M2214" s="112"/>
      <c r="N2214" s="112"/>
      <c r="O2214" s="112"/>
      <c r="P2214" s="112"/>
      <c r="Q2214" s="112"/>
      <c r="R2214" s="112"/>
      <c r="S2214" s="112"/>
      <c r="T2214" s="112"/>
      <c r="U2214" s="112"/>
      <c r="V2214" s="112"/>
      <c r="W2214" s="112"/>
      <c r="X2214" s="112"/>
      <c r="Y2214" s="112"/>
      <c r="Z2214" s="112"/>
      <c r="AA2214" s="112"/>
      <c r="AB2214" s="112"/>
      <c r="AC2214" s="112"/>
      <c r="AD2214" s="112"/>
      <c r="AE2214" s="93"/>
      <c r="AI2214">
        <f t="shared" si="853"/>
        <v>0</v>
      </c>
      <c r="AJ2214">
        <f t="shared" si="854"/>
        <v>0</v>
      </c>
      <c r="AK2214">
        <f t="shared" si="855"/>
        <v>0</v>
      </c>
      <c r="AL2214">
        <f t="shared" si="856"/>
        <v>0</v>
      </c>
      <c r="AM2214">
        <f t="shared" si="857"/>
        <v>0</v>
      </c>
      <c r="AN2214">
        <f t="shared" si="858"/>
        <v>0</v>
      </c>
      <c r="AO2214">
        <f t="shared" si="859"/>
        <v>0</v>
      </c>
      <c r="AP2214">
        <f t="shared" si="860"/>
        <v>0</v>
      </c>
      <c r="AQ2214">
        <f t="shared" si="861"/>
        <v>0</v>
      </c>
      <c r="AR2214">
        <f t="shared" si="862"/>
        <v>0</v>
      </c>
      <c r="AS2214">
        <f t="shared" si="863"/>
        <v>0</v>
      </c>
      <c r="AT2214">
        <f t="shared" si="864"/>
        <v>0</v>
      </c>
      <c r="AU2214">
        <f t="shared" si="865"/>
        <v>0</v>
      </c>
      <c r="AV2214">
        <f t="shared" si="866"/>
        <v>0</v>
      </c>
      <c r="AW2214">
        <f t="shared" si="867"/>
        <v>0</v>
      </c>
      <c r="AX2214">
        <f t="shared" si="868"/>
        <v>0</v>
      </c>
      <c r="AY2214">
        <f t="shared" si="869"/>
        <v>0</v>
      </c>
      <c r="AZ2214">
        <f t="shared" si="870"/>
        <v>0</v>
      </c>
      <c r="BA2214">
        <f t="shared" si="871"/>
        <v>0</v>
      </c>
      <c r="BB2214">
        <f t="shared" si="872"/>
        <v>0</v>
      </c>
      <c r="BC2214">
        <f t="shared" si="873"/>
        <v>0</v>
      </c>
      <c r="BD2214">
        <f t="shared" si="874"/>
        <v>0</v>
      </c>
      <c r="BE2214">
        <f t="shared" si="875"/>
        <v>0</v>
      </c>
      <c r="BF2214">
        <f t="shared" si="876"/>
        <v>0</v>
      </c>
    </row>
    <row r="2215" spans="1:58" ht="15" customHeight="1">
      <c r="A2215" s="405"/>
      <c r="B2215" s="6"/>
      <c r="C2215" s="421" t="s">
        <v>7211</v>
      </c>
      <c r="D2215" s="668" t="str">
        <f t="shared" si="877"/>
        <v/>
      </c>
      <c r="E2215" s="669"/>
      <c r="F2215" s="670"/>
      <c r="G2215" s="763" t="str">
        <f t="shared" si="878"/>
        <v/>
      </c>
      <c r="H2215" s="669"/>
      <c r="I2215" s="669"/>
      <c r="J2215" s="669"/>
      <c r="K2215" s="669"/>
      <c r="L2215" s="670"/>
      <c r="M2215" s="112"/>
      <c r="N2215" s="112"/>
      <c r="O2215" s="112"/>
      <c r="P2215" s="112"/>
      <c r="Q2215" s="112"/>
      <c r="R2215" s="112"/>
      <c r="S2215" s="112"/>
      <c r="T2215" s="112"/>
      <c r="U2215" s="112"/>
      <c r="V2215" s="112"/>
      <c r="W2215" s="112"/>
      <c r="X2215" s="112"/>
      <c r="Y2215" s="112"/>
      <c r="Z2215" s="112"/>
      <c r="AA2215" s="112"/>
      <c r="AB2215" s="112"/>
      <c r="AC2215" s="112"/>
      <c r="AD2215" s="112"/>
      <c r="AE2215" s="93"/>
      <c r="AI2215">
        <f t="shared" si="853"/>
        <v>0</v>
      </c>
      <c r="AJ2215">
        <f t="shared" si="854"/>
        <v>0</v>
      </c>
      <c r="AK2215">
        <f t="shared" si="855"/>
        <v>0</v>
      </c>
      <c r="AL2215">
        <f t="shared" si="856"/>
        <v>0</v>
      </c>
      <c r="AM2215">
        <f t="shared" si="857"/>
        <v>0</v>
      </c>
      <c r="AN2215">
        <f t="shared" si="858"/>
        <v>0</v>
      </c>
      <c r="AO2215">
        <f t="shared" si="859"/>
        <v>0</v>
      </c>
      <c r="AP2215">
        <f t="shared" si="860"/>
        <v>0</v>
      </c>
      <c r="AQ2215">
        <f t="shared" si="861"/>
        <v>0</v>
      </c>
      <c r="AR2215">
        <f t="shared" si="862"/>
        <v>0</v>
      </c>
      <c r="AS2215">
        <f t="shared" si="863"/>
        <v>0</v>
      </c>
      <c r="AT2215">
        <f t="shared" si="864"/>
        <v>0</v>
      </c>
      <c r="AU2215">
        <f t="shared" si="865"/>
        <v>0</v>
      </c>
      <c r="AV2215">
        <f t="shared" si="866"/>
        <v>0</v>
      </c>
      <c r="AW2215">
        <f t="shared" si="867"/>
        <v>0</v>
      </c>
      <c r="AX2215">
        <f t="shared" si="868"/>
        <v>0</v>
      </c>
      <c r="AY2215">
        <f t="shared" si="869"/>
        <v>0</v>
      </c>
      <c r="AZ2215">
        <f t="shared" si="870"/>
        <v>0</v>
      </c>
      <c r="BA2215">
        <f t="shared" si="871"/>
        <v>0</v>
      </c>
      <c r="BB2215">
        <f t="shared" si="872"/>
        <v>0</v>
      </c>
      <c r="BC2215">
        <f t="shared" si="873"/>
        <v>0</v>
      </c>
      <c r="BD2215">
        <f t="shared" si="874"/>
        <v>0</v>
      </c>
      <c r="BE2215">
        <f t="shared" si="875"/>
        <v>0</v>
      </c>
      <c r="BF2215">
        <f t="shared" si="876"/>
        <v>0</v>
      </c>
    </row>
    <row r="2216" spans="1:58" ht="15" customHeight="1">
      <c r="A2216" s="405"/>
      <c r="B2216" s="6"/>
      <c r="C2216" s="421" t="s">
        <v>7212</v>
      </c>
      <c r="D2216" s="668" t="str">
        <f t="shared" si="877"/>
        <v/>
      </c>
      <c r="E2216" s="669"/>
      <c r="F2216" s="670"/>
      <c r="G2216" s="763" t="str">
        <f t="shared" si="878"/>
        <v/>
      </c>
      <c r="H2216" s="669"/>
      <c r="I2216" s="669"/>
      <c r="J2216" s="669"/>
      <c r="K2216" s="669"/>
      <c r="L2216" s="670"/>
      <c r="M2216" s="112"/>
      <c r="N2216" s="112"/>
      <c r="O2216" s="112"/>
      <c r="P2216" s="112"/>
      <c r="Q2216" s="112"/>
      <c r="R2216" s="112"/>
      <c r="S2216" s="112"/>
      <c r="T2216" s="112"/>
      <c r="U2216" s="112"/>
      <c r="V2216" s="112"/>
      <c r="W2216" s="112"/>
      <c r="X2216" s="112"/>
      <c r="Y2216" s="112"/>
      <c r="Z2216" s="112"/>
      <c r="AA2216" s="112"/>
      <c r="AB2216" s="112"/>
      <c r="AC2216" s="112"/>
      <c r="AD2216" s="112"/>
      <c r="AE2216" s="93"/>
      <c r="AI2216">
        <f t="shared" si="853"/>
        <v>0</v>
      </c>
      <c r="AJ2216">
        <f t="shared" si="854"/>
        <v>0</v>
      </c>
      <c r="AK2216">
        <f t="shared" si="855"/>
        <v>0</v>
      </c>
      <c r="AL2216">
        <f t="shared" si="856"/>
        <v>0</v>
      </c>
      <c r="AM2216">
        <f t="shared" si="857"/>
        <v>0</v>
      </c>
      <c r="AN2216">
        <f t="shared" si="858"/>
        <v>0</v>
      </c>
      <c r="AO2216">
        <f t="shared" si="859"/>
        <v>0</v>
      </c>
      <c r="AP2216">
        <f t="shared" si="860"/>
        <v>0</v>
      </c>
      <c r="AQ2216">
        <f t="shared" si="861"/>
        <v>0</v>
      </c>
      <c r="AR2216">
        <f t="shared" si="862"/>
        <v>0</v>
      </c>
      <c r="AS2216">
        <f t="shared" si="863"/>
        <v>0</v>
      </c>
      <c r="AT2216">
        <f t="shared" si="864"/>
        <v>0</v>
      </c>
      <c r="AU2216">
        <f t="shared" si="865"/>
        <v>0</v>
      </c>
      <c r="AV2216">
        <f t="shared" si="866"/>
        <v>0</v>
      </c>
      <c r="AW2216">
        <f t="shared" si="867"/>
        <v>0</v>
      </c>
      <c r="AX2216">
        <f t="shared" si="868"/>
        <v>0</v>
      </c>
      <c r="AY2216">
        <f t="shared" si="869"/>
        <v>0</v>
      </c>
      <c r="AZ2216">
        <f t="shared" si="870"/>
        <v>0</v>
      </c>
      <c r="BA2216">
        <f t="shared" si="871"/>
        <v>0</v>
      </c>
      <c r="BB2216">
        <f t="shared" si="872"/>
        <v>0</v>
      </c>
      <c r="BC2216">
        <f t="shared" si="873"/>
        <v>0</v>
      </c>
      <c r="BD2216">
        <f t="shared" si="874"/>
        <v>0</v>
      </c>
      <c r="BE2216">
        <f t="shared" si="875"/>
        <v>0</v>
      </c>
      <c r="BF2216">
        <f t="shared" si="876"/>
        <v>0</v>
      </c>
    </row>
    <row r="2217" spans="1:58" ht="15" customHeight="1">
      <c r="A2217" s="405"/>
      <c r="B2217" s="6"/>
      <c r="C2217" s="421" t="s">
        <v>7213</v>
      </c>
      <c r="D2217" s="668" t="str">
        <f t="shared" si="877"/>
        <v/>
      </c>
      <c r="E2217" s="669"/>
      <c r="F2217" s="670"/>
      <c r="G2217" s="763" t="str">
        <f t="shared" si="878"/>
        <v/>
      </c>
      <c r="H2217" s="669"/>
      <c r="I2217" s="669"/>
      <c r="J2217" s="669"/>
      <c r="K2217" s="669"/>
      <c r="L2217" s="670"/>
      <c r="M2217" s="112"/>
      <c r="N2217" s="112"/>
      <c r="O2217" s="112"/>
      <c r="P2217" s="112"/>
      <c r="Q2217" s="112"/>
      <c r="R2217" s="112"/>
      <c r="S2217" s="112"/>
      <c r="T2217" s="112"/>
      <c r="U2217" s="112"/>
      <c r="V2217" s="112"/>
      <c r="W2217" s="112"/>
      <c r="X2217" s="112"/>
      <c r="Y2217" s="112"/>
      <c r="Z2217" s="112"/>
      <c r="AA2217" s="112"/>
      <c r="AB2217" s="112"/>
      <c r="AC2217" s="112"/>
      <c r="AD2217" s="112"/>
      <c r="AE2217" s="93"/>
      <c r="AI2217">
        <f t="shared" si="853"/>
        <v>0</v>
      </c>
      <c r="AJ2217">
        <f t="shared" si="854"/>
        <v>0</v>
      </c>
      <c r="AK2217">
        <f t="shared" si="855"/>
        <v>0</v>
      </c>
      <c r="AL2217">
        <f t="shared" si="856"/>
        <v>0</v>
      </c>
      <c r="AM2217">
        <f t="shared" si="857"/>
        <v>0</v>
      </c>
      <c r="AN2217">
        <f t="shared" si="858"/>
        <v>0</v>
      </c>
      <c r="AO2217">
        <f t="shared" si="859"/>
        <v>0</v>
      </c>
      <c r="AP2217">
        <f t="shared" si="860"/>
        <v>0</v>
      </c>
      <c r="AQ2217">
        <f t="shared" si="861"/>
        <v>0</v>
      </c>
      <c r="AR2217">
        <f t="shared" si="862"/>
        <v>0</v>
      </c>
      <c r="AS2217">
        <f t="shared" si="863"/>
        <v>0</v>
      </c>
      <c r="AT2217">
        <f t="shared" si="864"/>
        <v>0</v>
      </c>
      <c r="AU2217">
        <f t="shared" si="865"/>
        <v>0</v>
      </c>
      <c r="AV2217">
        <f t="shared" si="866"/>
        <v>0</v>
      </c>
      <c r="AW2217">
        <f t="shared" si="867"/>
        <v>0</v>
      </c>
      <c r="AX2217">
        <f t="shared" si="868"/>
        <v>0</v>
      </c>
      <c r="AY2217">
        <f t="shared" si="869"/>
        <v>0</v>
      </c>
      <c r="AZ2217">
        <f t="shared" si="870"/>
        <v>0</v>
      </c>
      <c r="BA2217">
        <f t="shared" si="871"/>
        <v>0</v>
      </c>
      <c r="BB2217">
        <f t="shared" si="872"/>
        <v>0</v>
      </c>
      <c r="BC2217">
        <f t="shared" si="873"/>
        <v>0</v>
      </c>
      <c r="BD2217">
        <f t="shared" si="874"/>
        <v>0</v>
      </c>
      <c r="BE2217">
        <f t="shared" si="875"/>
        <v>0</v>
      </c>
      <c r="BF2217">
        <f t="shared" si="876"/>
        <v>0</v>
      </c>
    </row>
    <row r="2218" spans="1:58" ht="15" customHeight="1">
      <c r="A2218" s="405"/>
      <c r="B2218" s="6"/>
      <c r="C2218" s="421" t="s">
        <v>7214</v>
      </c>
      <c r="D2218" s="668" t="str">
        <f t="shared" si="877"/>
        <v/>
      </c>
      <c r="E2218" s="669"/>
      <c r="F2218" s="670"/>
      <c r="G2218" s="763" t="str">
        <f t="shared" si="878"/>
        <v/>
      </c>
      <c r="H2218" s="669"/>
      <c r="I2218" s="669"/>
      <c r="J2218" s="669"/>
      <c r="K2218" s="669"/>
      <c r="L2218" s="670"/>
      <c r="M2218" s="112"/>
      <c r="N2218" s="112"/>
      <c r="O2218" s="112"/>
      <c r="P2218" s="112"/>
      <c r="Q2218" s="112"/>
      <c r="R2218" s="112"/>
      <c r="S2218" s="112"/>
      <c r="T2218" s="112"/>
      <c r="U2218" s="112"/>
      <c r="V2218" s="112"/>
      <c r="W2218" s="112"/>
      <c r="X2218" s="112"/>
      <c r="Y2218" s="112"/>
      <c r="Z2218" s="112"/>
      <c r="AA2218" s="112"/>
      <c r="AB2218" s="112"/>
      <c r="AC2218" s="112"/>
      <c r="AD2218" s="112"/>
      <c r="AE2218" s="93"/>
      <c r="AI2218">
        <f t="shared" si="853"/>
        <v>0</v>
      </c>
      <c r="AJ2218">
        <f t="shared" si="854"/>
        <v>0</v>
      </c>
      <c r="AK2218">
        <f t="shared" si="855"/>
        <v>0</v>
      </c>
      <c r="AL2218">
        <f t="shared" si="856"/>
        <v>0</v>
      </c>
      <c r="AM2218">
        <f t="shared" si="857"/>
        <v>0</v>
      </c>
      <c r="AN2218">
        <f t="shared" si="858"/>
        <v>0</v>
      </c>
      <c r="AO2218">
        <f t="shared" si="859"/>
        <v>0</v>
      </c>
      <c r="AP2218">
        <f t="shared" si="860"/>
        <v>0</v>
      </c>
      <c r="AQ2218">
        <f t="shared" si="861"/>
        <v>0</v>
      </c>
      <c r="AR2218">
        <f t="shared" si="862"/>
        <v>0</v>
      </c>
      <c r="AS2218">
        <f t="shared" si="863"/>
        <v>0</v>
      </c>
      <c r="AT2218">
        <f t="shared" si="864"/>
        <v>0</v>
      </c>
      <c r="AU2218">
        <f t="shared" si="865"/>
        <v>0</v>
      </c>
      <c r="AV2218">
        <f t="shared" si="866"/>
        <v>0</v>
      </c>
      <c r="AW2218">
        <f t="shared" si="867"/>
        <v>0</v>
      </c>
      <c r="AX2218">
        <f t="shared" si="868"/>
        <v>0</v>
      </c>
      <c r="AY2218">
        <f t="shared" si="869"/>
        <v>0</v>
      </c>
      <c r="AZ2218">
        <f t="shared" si="870"/>
        <v>0</v>
      </c>
      <c r="BA2218">
        <f t="shared" si="871"/>
        <v>0</v>
      </c>
      <c r="BB2218">
        <f t="shared" si="872"/>
        <v>0</v>
      </c>
      <c r="BC2218">
        <f t="shared" si="873"/>
        <v>0</v>
      </c>
      <c r="BD2218">
        <f t="shared" si="874"/>
        <v>0</v>
      </c>
      <c r="BE2218">
        <f t="shared" si="875"/>
        <v>0</v>
      </c>
      <c r="BF2218">
        <f t="shared" si="876"/>
        <v>0</v>
      </c>
    </row>
    <row r="2219" spans="1:58" ht="15" customHeight="1">
      <c r="A2219" s="405"/>
      <c r="B2219" s="6"/>
      <c r="C2219" s="421" t="s">
        <v>7215</v>
      </c>
      <c r="D2219" s="668" t="str">
        <f t="shared" si="877"/>
        <v/>
      </c>
      <c r="E2219" s="669"/>
      <c r="F2219" s="670"/>
      <c r="G2219" s="763" t="str">
        <f t="shared" si="878"/>
        <v/>
      </c>
      <c r="H2219" s="669"/>
      <c r="I2219" s="669"/>
      <c r="J2219" s="669"/>
      <c r="K2219" s="669"/>
      <c r="L2219" s="670"/>
      <c r="M2219" s="112"/>
      <c r="N2219" s="112"/>
      <c r="O2219" s="112"/>
      <c r="P2219" s="112"/>
      <c r="Q2219" s="112"/>
      <c r="R2219" s="112"/>
      <c r="S2219" s="112"/>
      <c r="T2219" s="112"/>
      <c r="U2219" s="112"/>
      <c r="V2219" s="112"/>
      <c r="W2219" s="112"/>
      <c r="X2219" s="112"/>
      <c r="Y2219" s="112"/>
      <c r="Z2219" s="112"/>
      <c r="AA2219" s="112"/>
      <c r="AB2219" s="112"/>
      <c r="AC2219" s="112"/>
      <c r="AD2219" s="112"/>
      <c r="AE2219" s="93"/>
      <c r="AI2219">
        <f t="shared" si="853"/>
        <v>0</v>
      </c>
      <c r="AJ2219">
        <f t="shared" si="854"/>
        <v>0</v>
      </c>
      <c r="AK2219">
        <f t="shared" si="855"/>
        <v>0</v>
      </c>
      <c r="AL2219">
        <f t="shared" si="856"/>
        <v>0</v>
      </c>
      <c r="AM2219">
        <f t="shared" si="857"/>
        <v>0</v>
      </c>
      <c r="AN2219">
        <f t="shared" si="858"/>
        <v>0</v>
      </c>
      <c r="AO2219">
        <f t="shared" si="859"/>
        <v>0</v>
      </c>
      <c r="AP2219">
        <f t="shared" si="860"/>
        <v>0</v>
      </c>
      <c r="AQ2219">
        <f t="shared" si="861"/>
        <v>0</v>
      </c>
      <c r="AR2219">
        <f t="shared" si="862"/>
        <v>0</v>
      </c>
      <c r="AS2219">
        <f t="shared" si="863"/>
        <v>0</v>
      </c>
      <c r="AT2219">
        <f t="shared" si="864"/>
        <v>0</v>
      </c>
      <c r="AU2219">
        <f t="shared" si="865"/>
        <v>0</v>
      </c>
      <c r="AV2219">
        <f t="shared" si="866"/>
        <v>0</v>
      </c>
      <c r="AW2219">
        <f t="shared" si="867"/>
        <v>0</v>
      </c>
      <c r="AX2219">
        <f t="shared" si="868"/>
        <v>0</v>
      </c>
      <c r="AY2219">
        <f t="shared" si="869"/>
        <v>0</v>
      </c>
      <c r="AZ2219">
        <f t="shared" si="870"/>
        <v>0</v>
      </c>
      <c r="BA2219">
        <f t="shared" si="871"/>
        <v>0</v>
      </c>
      <c r="BB2219">
        <f t="shared" si="872"/>
        <v>0</v>
      </c>
      <c r="BC2219">
        <f t="shared" si="873"/>
        <v>0</v>
      </c>
      <c r="BD2219">
        <f t="shared" si="874"/>
        <v>0</v>
      </c>
      <c r="BE2219">
        <f t="shared" si="875"/>
        <v>0</v>
      </c>
      <c r="BF2219">
        <f t="shared" si="876"/>
        <v>0</v>
      </c>
    </row>
    <row r="2220" spans="1:58" ht="15" customHeight="1">
      <c r="A2220" s="405"/>
      <c r="B2220" s="6"/>
      <c r="C2220" s="421" t="s">
        <v>7216</v>
      </c>
      <c r="D2220" s="668" t="str">
        <f t="shared" si="877"/>
        <v/>
      </c>
      <c r="E2220" s="669"/>
      <c r="F2220" s="670"/>
      <c r="G2220" s="763" t="str">
        <f t="shared" si="878"/>
        <v/>
      </c>
      <c r="H2220" s="669"/>
      <c r="I2220" s="669"/>
      <c r="J2220" s="669"/>
      <c r="K2220" s="669"/>
      <c r="L2220" s="670"/>
      <c r="M2220" s="112"/>
      <c r="N2220" s="112"/>
      <c r="O2220" s="112"/>
      <c r="P2220" s="112"/>
      <c r="Q2220" s="112"/>
      <c r="R2220" s="112"/>
      <c r="S2220" s="112"/>
      <c r="T2220" s="112"/>
      <c r="U2220" s="112"/>
      <c r="V2220" s="112"/>
      <c r="W2220" s="112"/>
      <c r="X2220" s="112"/>
      <c r="Y2220" s="112"/>
      <c r="Z2220" s="112"/>
      <c r="AA2220" s="112"/>
      <c r="AB2220" s="112"/>
      <c r="AC2220" s="112"/>
      <c r="AD2220" s="112"/>
      <c r="AE2220" s="93"/>
      <c r="AI2220">
        <f t="shared" si="853"/>
        <v>0</v>
      </c>
      <c r="AJ2220">
        <f t="shared" si="854"/>
        <v>0</v>
      </c>
      <c r="AK2220">
        <f t="shared" si="855"/>
        <v>0</v>
      </c>
      <c r="AL2220">
        <f t="shared" si="856"/>
        <v>0</v>
      </c>
      <c r="AM2220">
        <f t="shared" si="857"/>
        <v>0</v>
      </c>
      <c r="AN2220">
        <f t="shared" si="858"/>
        <v>0</v>
      </c>
      <c r="AO2220">
        <f t="shared" si="859"/>
        <v>0</v>
      </c>
      <c r="AP2220">
        <f t="shared" si="860"/>
        <v>0</v>
      </c>
      <c r="AQ2220">
        <f t="shared" si="861"/>
        <v>0</v>
      </c>
      <c r="AR2220">
        <f t="shared" si="862"/>
        <v>0</v>
      </c>
      <c r="AS2220">
        <f t="shared" si="863"/>
        <v>0</v>
      </c>
      <c r="AT2220">
        <f t="shared" si="864"/>
        <v>0</v>
      </c>
      <c r="AU2220">
        <f t="shared" si="865"/>
        <v>0</v>
      </c>
      <c r="AV2220">
        <f t="shared" si="866"/>
        <v>0</v>
      </c>
      <c r="AW2220">
        <f t="shared" si="867"/>
        <v>0</v>
      </c>
      <c r="AX2220">
        <f t="shared" si="868"/>
        <v>0</v>
      </c>
      <c r="AY2220">
        <f t="shared" si="869"/>
        <v>0</v>
      </c>
      <c r="AZ2220">
        <f t="shared" si="870"/>
        <v>0</v>
      </c>
      <c r="BA2220">
        <f t="shared" si="871"/>
        <v>0</v>
      </c>
      <c r="BB2220">
        <f t="shared" si="872"/>
        <v>0</v>
      </c>
      <c r="BC2220">
        <f t="shared" si="873"/>
        <v>0</v>
      </c>
      <c r="BD2220">
        <f t="shared" si="874"/>
        <v>0</v>
      </c>
      <c r="BE2220">
        <f t="shared" si="875"/>
        <v>0</v>
      </c>
      <c r="BF2220">
        <f t="shared" si="876"/>
        <v>0</v>
      </c>
    </row>
    <row r="2221" spans="1:58" ht="15" customHeight="1">
      <c r="A2221" s="405"/>
      <c r="B2221" s="6"/>
      <c r="C2221" s="421" t="s">
        <v>7217</v>
      </c>
      <c r="D2221" s="668" t="str">
        <f t="shared" si="877"/>
        <v/>
      </c>
      <c r="E2221" s="669"/>
      <c r="F2221" s="670"/>
      <c r="G2221" s="763" t="str">
        <f t="shared" si="878"/>
        <v/>
      </c>
      <c r="H2221" s="669"/>
      <c r="I2221" s="669"/>
      <c r="J2221" s="669"/>
      <c r="K2221" s="669"/>
      <c r="L2221" s="670"/>
      <c r="M2221" s="112"/>
      <c r="N2221" s="112"/>
      <c r="O2221" s="112"/>
      <c r="P2221" s="112"/>
      <c r="Q2221" s="112"/>
      <c r="R2221" s="112"/>
      <c r="S2221" s="112"/>
      <c r="T2221" s="112"/>
      <c r="U2221" s="112"/>
      <c r="V2221" s="112"/>
      <c r="W2221" s="112"/>
      <c r="X2221" s="112"/>
      <c r="Y2221" s="112"/>
      <c r="Z2221" s="112"/>
      <c r="AA2221" s="112"/>
      <c r="AB2221" s="112"/>
      <c r="AC2221" s="112"/>
      <c r="AD2221" s="112"/>
      <c r="AE2221" s="93"/>
      <c r="AI2221">
        <f t="shared" si="853"/>
        <v>0</v>
      </c>
      <c r="AJ2221">
        <f t="shared" si="854"/>
        <v>0</v>
      </c>
      <c r="AK2221">
        <f t="shared" si="855"/>
        <v>0</v>
      </c>
      <c r="AL2221">
        <f t="shared" si="856"/>
        <v>0</v>
      </c>
      <c r="AM2221">
        <f t="shared" si="857"/>
        <v>0</v>
      </c>
      <c r="AN2221">
        <f t="shared" si="858"/>
        <v>0</v>
      </c>
      <c r="AO2221">
        <f t="shared" si="859"/>
        <v>0</v>
      </c>
      <c r="AP2221">
        <f t="shared" si="860"/>
        <v>0</v>
      </c>
      <c r="AQ2221">
        <f t="shared" si="861"/>
        <v>0</v>
      </c>
      <c r="AR2221">
        <f t="shared" si="862"/>
        <v>0</v>
      </c>
      <c r="AS2221">
        <f t="shared" si="863"/>
        <v>0</v>
      </c>
      <c r="AT2221">
        <f t="shared" si="864"/>
        <v>0</v>
      </c>
      <c r="AU2221">
        <f t="shared" si="865"/>
        <v>0</v>
      </c>
      <c r="AV2221">
        <f t="shared" si="866"/>
        <v>0</v>
      </c>
      <c r="AW2221">
        <f t="shared" si="867"/>
        <v>0</v>
      </c>
      <c r="AX2221">
        <f t="shared" si="868"/>
        <v>0</v>
      </c>
      <c r="AY2221">
        <f t="shared" si="869"/>
        <v>0</v>
      </c>
      <c r="AZ2221">
        <f t="shared" si="870"/>
        <v>0</v>
      </c>
      <c r="BA2221">
        <f t="shared" si="871"/>
        <v>0</v>
      </c>
      <c r="BB2221">
        <f t="shared" si="872"/>
        <v>0</v>
      </c>
      <c r="BC2221">
        <f t="shared" si="873"/>
        <v>0</v>
      </c>
      <c r="BD2221">
        <f t="shared" si="874"/>
        <v>0</v>
      </c>
      <c r="BE2221">
        <f t="shared" si="875"/>
        <v>0</v>
      </c>
      <c r="BF2221">
        <f t="shared" si="876"/>
        <v>0</v>
      </c>
    </row>
    <row r="2222" spans="1:58" ht="15" customHeight="1">
      <c r="A2222" s="405"/>
      <c r="B2222" s="6"/>
      <c r="C2222" s="421" t="s">
        <v>7218</v>
      </c>
      <c r="D2222" s="668" t="str">
        <f t="shared" si="877"/>
        <v/>
      </c>
      <c r="E2222" s="669"/>
      <c r="F2222" s="670"/>
      <c r="G2222" s="763" t="str">
        <f t="shared" si="878"/>
        <v/>
      </c>
      <c r="H2222" s="669"/>
      <c r="I2222" s="669"/>
      <c r="J2222" s="669"/>
      <c r="K2222" s="669"/>
      <c r="L2222" s="670"/>
      <c r="M2222" s="112"/>
      <c r="N2222" s="112"/>
      <c r="O2222" s="112"/>
      <c r="P2222" s="112"/>
      <c r="Q2222" s="112"/>
      <c r="R2222" s="112"/>
      <c r="S2222" s="112"/>
      <c r="T2222" s="112"/>
      <c r="U2222" s="112"/>
      <c r="V2222" s="112"/>
      <c r="W2222" s="112"/>
      <c r="X2222" s="112"/>
      <c r="Y2222" s="112"/>
      <c r="Z2222" s="112"/>
      <c r="AA2222" s="112"/>
      <c r="AB2222" s="112"/>
      <c r="AC2222" s="112"/>
      <c r="AD2222" s="112"/>
      <c r="AE2222" s="93"/>
      <c r="AI2222">
        <f t="shared" si="853"/>
        <v>0</v>
      </c>
      <c r="AJ2222">
        <f t="shared" si="854"/>
        <v>0</v>
      </c>
      <c r="AK2222">
        <f t="shared" si="855"/>
        <v>0</v>
      </c>
      <c r="AL2222">
        <f t="shared" si="856"/>
        <v>0</v>
      </c>
      <c r="AM2222">
        <f t="shared" si="857"/>
        <v>0</v>
      </c>
      <c r="AN2222">
        <f t="shared" si="858"/>
        <v>0</v>
      </c>
      <c r="AO2222">
        <f t="shared" si="859"/>
        <v>0</v>
      </c>
      <c r="AP2222">
        <f t="shared" si="860"/>
        <v>0</v>
      </c>
      <c r="AQ2222">
        <f t="shared" si="861"/>
        <v>0</v>
      </c>
      <c r="AR2222">
        <f t="shared" si="862"/>
        <v>0</v>
      </c>
      <c r="AS2222">
        <f t="shared" si="863"/>
        <v>0</v>
      </c>
      <c r="AT2222">
        <f t="shared" si="864"/>
        <v>0</v>
      </c>
      <c r="AU2222">
        <f t="shared" si="865"/>
        <v>0</v>
      </c>
      <c r="AV2222">
        <f t="shared" si="866"/>
        <v>0</v>
      </c>
      <c r="AW2222">
        <f t="shared" si="867"/>
        <v>0</v>
      </c>
      <c r="AX2222">
        <f t="shared" si="868"/>
        <v>0</v>
      </c>
      <c r="AY2222">
        <f t="shared" si="869"/>
        <v>0</v>
      </c>
      <c r="AZ2222">
        <f t="shared" si="870"/>
        <v>0</v>
      </c>
      <c r="BA2222">
        <f t="shared" si="871"/>
        <v>0</v>
      </c>
      <c r="BB2222">
        <f t="shared" si="872"/>
        <v>0</v>
      </c>
      <c r="BC2222">
        <f t="shared" si="873"/>
        <v>0</v>
      </c>
      <c r="BD2222">
        <f t="shared" si="874"/>
        <v>0</v>
      </c>
      <c r="BE2222">
        <f t="shared" si="875"/>
        <v>0</v>
      </c>
      <c r="BF2222">
        <f t="shared" si="876"/>
        <v>0</v>
      </c>
    </row>
    <row r="2223" spans="1:58" ht="15" customHeight="1">
      <c r="A2223" s="405"/>
      <c r="B2223" s="6"/>
      <c r="C2223" s="421" t="s">
        <v>7219</v>
      </c>
      <c r="D2223" s="668" t="str">
        <f t="shared" si="877"/>
        <v/>
      </c>
      <c r="E2223" s="669"/>
      <c r="F2223" s="670"/>
      <c r="G2223" s="763" t="str">
        <f t="shared" si="878"/>
        <v/>
      </c>
      <c r="H2223" s="669"/>
      <c r="I2223" s="669"/>
      <c r="J2223" s="669"/>
      <c r="K2223" s="669"/>
      <c r="L2223" s="670"/>
      <c r="M2223" s="112"/>
      <c r="N2223" s="112"/>
      <c r="O2223" s="112"/>
      <c r="P2223" s="112"/>
      <c r="Q2223" s="112"/>
      <c r="R2223" s="112"/>
      <c r="S2223" s="112"/>
      <c r="T2223" s="112"/>
      <c r="U2223" s="112"/>
      <c r="V2223" s="112"/>
      <c r="W2223" s="112"/>
      <c r="X2223" s="112"/>
      <c r="Y2223" s="112"/>
      <c r="Z2223" s="112"/>
      <c r="AA2223" s="112"/>
      <c r="AB2223" s="112"/>
      <c r="AC2223" s="112"/>
      <c r="AD2223" s="112"/>
      <c r="AE2223" s="93"/>
      <c r="AI2223">
        <f t="shared" si="853"/>
        <v>0</v>
      </c>
      <c r="AJ2223">
        <f t="shared" si="854"/>
        <v>0</v>
      </c>
      <c r="AK2223">
        <f t="shared" si="855"/>
        <v>0</v>
      </c>
      <c r="AL2223">
        <f t="shared" si="856"/>
        <v>0</v>
      </c>
      <c r="AM2223">
        <f t="shared" si="857"/>
        <v>0</v>
      </c>
      <c r="AN2223">
        <f t="shared" si="858"/>
        <v>0</v>
      </c>
      <c r="AO2223">
        <f t="shared" si="859"/>
        <v>0</v>
      </c>
      <c r="AP2223">
        <f t="shared" si="860"/>
        <v>0</v>
      </c>
      <c r="AQ2223">
        <f t="shared" si="861"/>
        <v>0</v>
      </c>
      <c r="AR2223">
        <f t="shared" si="862"/>
        <v>0</v>
      </c>
      <c r="AS2223">
        <f t="shared" si="863"/>
        <v>0</v>
      </c>
      <c r="AT2223">
        <f t="shared" si="864"/>
        <v>0</v>
      </c>
      <c r="AU2223">
        <f t="shared" si="865"/>
        <v>0</v>
      </c>
      <c r="AV2223">
        <f t="shared" si="866"/>
        <v>0</v>
      </c>
      <c r="AW2223">
        <f t="shared" si="867"/>
        <v>0</v>
      </c>
      <c r="AX2223">
        <f t="shared" si="868"/>
        <v>0</v>
      </c>
      <c r="AY2223">
        <f t="shared" si="869"/>
        <v>0</v>
      </c>
      <c r="AZ2223">
        <f t="shared" si="870"/>
        <v>0</v>
      </c>
      <c r="BA2223">
        <f t="shared" si="871"/>
        <v>0</v>
      </c>
      <c r="BB2223">
        <f t="shared" si="872"/>
        <v>0</v>
      </c>
      <c r="BC2223">
        <f t="shared" si="873"/>
        <v>0</v>
      </c>
      <c r="BD2223">
        <f t="shared" si="874"/>
        <v>0</v>
      </c>
      <c r="BE2223">
        <f t="shared" si="875"/>
        <v>0</v>
      </c>
      <c r="BF2223">
        <f t="shared" si="876"/>
        <v>0</v>
      </c>
    </row>
    <row r="2224" spans="1:58" ht="15" customHeight="1">
      <c r="A2224" s="405"/>
      <c r="B2224" s="6"/>
      <c r="C2224" s="421" t="s">
        <v>7220</v>
      </c>
      <c r="D2224" s="668" t="str">
        <f t="shared" si="877"/>
        <v/>
      </c>
      <c r="E2224" s="669"/>
      <c r="F2224" s="670"/>
      <c r="G2224" s="763" t="str">
        <f t="shared" si="878"/>
        <v/>
      </c>
      <c r="H2224" s="669"/>
      <c r="I2224" s="669"/>
      <c r="J2224" s="669"/>
      <c r="K2224" s="669"/>
      <c r="L2224" s="670"/>
      <c r="M2224" s="112"/>
      <c r="N2224" s="112"/>
      <c r="O2224" s="112"/>
      <c r="P2224" s="112"/>
      <c r="Q2224" s="112"/>
      <c r="R2224" s="112"/>
      <c r="S2224" s="112"/>
      <c r="T2224" s="112"/>
      <c r="U2224" s="112"/>
      <c r="V2224" s="112"/>
      <c r="W2224" s="112"/>
      <c r="X2224" s="112"/>
      <c r="Y2224" s="112"/>
      <c r="Z2224" s="112"/>
      <c r="AA2224" s="112"/>
      <c r="AB2224" s="112"/>
      <c r="AC2224" s="112"/>
      <c r="AD2224" s="112"/>
      <c r="AE2224" s="93"/>
      <c r="AI2224">
        <f t="shared" si="853"/>
        <v>0</v>
      </c>
      <c r="AJ2224">
        <f t="shared" si="854"/>
        <v>0</v>
      </c>
      <c r="AK2224">
        <f t="shared" si="855"/>
        <v>0</v>
      </c>
      <c r="AL2224">
        <f t="shared" si="856"/>
        <v>0</v>
      </c>
      <c r="AM2224">
        <f t="shared" si="857"/>
        <v>0</v>
      </c>
      <c r="AN2224">
        <f t="shared" si="858"/>
        <v>0</v>
      </c>
      <c r="AO2224">
        <f t="shared" si="859"/>
        <v>0</v>
      </c>
      <c r="AP2224">
        <f t="shared" si="860"/>
        <v>0</v>
      </c>
      <c r="AQ2224">
        <f t="shared" si="861"/>
        <v>0</v>
      </c>
      <c r="AR2224">
        <f t="shared" si="862"/>
        <v>0</v>
      </c>
      <c r="AS2224">
        <f t="shared" si="863"/>
        <v>0</v>
      </c>
      <c r="AT2224">
        <f t="shared" si="864"/>
        <v>0</v>
      </c>
      <c r="AU2224">
        <f t="shared" si="865"/>
        <v>0</v>
      </c>
      <c r="AV2224">
        <f t="shared" si="866"/>
        <v>0</v>
      </c>
      <c r="AW2224">
        <f t="shared" si="867"/>
        <v>0</v>
      </c>
      <c r="AX2224">
        <f t="shared" si="868"/>
        <v>0</v>
      </c>
      <c r="AY2224">
        <f t="shared" si="869"/>
        <v>0</v>
      </c>
      <c r="AZ2224">
        <f t="shared" si="870"/>
        <v>0</v>
      </c>
      <c r="BA2224">
        <f t="shared" si="871"/>
        <v>0</v>
      </c>
      <c r="BB2224">
        <f t="shared" si="872"/>
        <v>0</v>
      </c>
      <c r="BC2224">
        <f t="shared" si="873"/>
        <v>0</v>
      </c>
      <c r="BD2224">
        <f t="shared" si="874"/>
        <v>0</v>
      </c>
      <c r="BE2224">
        <f t="shared" si="875"/>
        <v>0</v>
      </c>
      <c r="BF2224">
        <f t="shared" si="876"/>
        <v>0</v>
      </c>
    </row>
    <row r="2225" spans="1:58" ht="15" customHeight="1">
      <c r="A2225" s="405"/>
      <c r="B2225" s="6"/>
      <c r="C2225" s="421" t="s">
        <v>7221</v>
      </c>
      <c r="D2225" s="668" t="str">
        <f t="shared" si="877"/>
        <v/>
      </c>
      <c r="E2225" s="669"/>
      <c r="F2225" s="670"/>
      <c r="G2225" s="763" t="str">
        <f t="shared" si="878"/>
        <v/>
      </c>
      <c r="H2225" s="669"/>
      <c r="I2225" s="669"/>
      <c r="J2225" s="669"/>
      <c r="K2225" s="669"/>
      <c r="L2225" s="670"/>
      <c r="M2225" s="112"/>
      <c r="N2225" s="112"/>
      <c r="O2225" s="112"/>
      <c r="P2225" s="112"/>
      <c r="Q2225" s="112"/>
      <c r="R2225" s="112"/>
      <c r="S2225" s="112"/>
      <c r="T2225" s="112"/>
      <c r="U2225" s="112"/>
      <c r="V2225" s="112"/>
      <c r="W2225" s="112"/>
      <c r="X2225" s="112"/>
      <c r="Y2225" s="112"/>
      <c r="Z2225" s="112"/>
      <c r="AA2225" s="112"/>
      <c r="AB2225" s="112"/>
      <c r="AC2225" s="112"/>
      <c r="AD2225" s="112"/>
      <c r="AE2225" s="93"/>
      <c r="AI2225">
        <f t="shared" si="853"/>
        <v>0</v>
      </c>
      <c r="AJ2225">
        <f t="shared" si="854"/>
        <v>0</v>
      </c>
      <c r="AK2225">
        <f t="shared" si="855"/>
        <v>0</v>
      </c>
      <c r="AL2225">
        <f t="shared" si="856"/>
        <v>0</v>
      </c>
      <c r="AM2225">
        <f t="shared" si="857"/>
        <v>0</v>
      </c>
      <c r="AN2225">
        <f t="shared" si="858"/>
        <v>0</v>
      </c>
      <c r="AO2225">
        <f t="shared" si="859"/>
        <v>0</v>
      </c>
      <c r="AP2225">
        <f t="shared" si="860"/>
        <v>0</v>
      </c>
      <c r="AQ2225">
        <f t="shared" si="861"/>
        <v>0</v>
      </c>
      <c r="AR2225">
        <f t="shared" si="862"/>
        <v>0</v>
      </c>
      <c r="AS2225">
        <f t="shared" si="863"/>
        <v>0</v>
      </c>
      <c r="AT2225">
        <f t="shared" si="864"/>
        <v>0</v>
      </c>
      <c r="AU2225">
        <f t="shared" si="865"/>
        <v>0</v>
      </c>
      <c r="AV2225">
        <f t="shared" si="866"/>
        <v>0</v>
      </c>
      <c r="AW2225">
        <f t="shared" si="867"/>
        <v>0</v>
      </c>
      <c r="AX2225">
        <f t="shared" si="868"/>
        <v>0</v>
      </c>
      <c r="AY2225">
        <f t="shared" si="869"/>
        <v>0</v>
      </c>
      <c r="AZ2225">
        <f t="shared" si="870"/>
        <v>0</v>
      </c>
      <c r="BA2225">
        <f t="shared" si="871"/>
        <v>0</v>
      </c>
      <c r="BB2225">
        <f t="shared" si="872"/>
        <v>0</v>
      </c>
      <c r="BC2225">
        <f t="shared" si="873"/>
        <v>0</v>
      </c>
      <c r="BD2225">
        <f t="shared" si="874"/>
        <v>0</v>
      </c>
      <c r="BE2225">
        <f t="shared" si="875"/>
        <v>0</v>
      </c>
      <c r="BF2225">
        <f t="shared" si="876"/>
        <v>0</v>
      </c>
    </row>
    <row r="2226" spans="1:58" ht="15" customHeight="1">
      <c r="A2226" s="405"/>
      <c r="B2226" s="6"/>
      <c r="C2226" s="421" t="s">
        <v>7222</v>
      </c>
      <c r="D2226" s="668" t="str">
        <f t="shared" si="877"/>
        <v/>
      </c>
      <c r="E2226" s="669"/>
      <c r="F2226" s="670"/>
      <c r="G2226" s="763" t="str">
        <f t="shared" si="878"/>
        <v/>
      </c>
      <c r="H2226" s="669"/>
      <c r="I2226" s="669"/>
      <c r="J2226" s="669"/>
      <c r="K2226" s="669"/>
      <c r="L2226" s="670"/>
      <c r="M2226" s="112"/>
      <c r="N2226" s="112"/>
      <c r="O2226" s="112"/>
      <c r="P2226" s="112"/>
      <c r="Q2226" s="112"/>
      <c r="R2226" s="112"/>
      <c r="S2226" s="112"/>
      <c r="T2226" s="112"/>
      <c r="U2226" s="112"/>
      <c r="V2226" s="112"/>
      <c r="W2226" s="112"/>
      <c r="X2226" s="112"/>
      <c r="Y2226" s="112"/>
      <c r="Z2226" s="112"/>
      <c r="AA2226" s="112"/>
      <c r="AB2226" s="112"/>
      <c r="AC2226" s="112"/>
      <c r="AD2226" s="112"/>
      <c r="AE2226" s="93"/>
      <c r="AI2226">
        <f t="shared" si="853"/>
        <v>0</v>
      </c>
      <c r="AJ2226">
        <f t="shared" si="854"/>
        <v>0</v>
      </c>
      <c r="AK2226">
        <f t="shared" si="855"/>
        <v>0</v>
      </c>
      <c r="AL2226">
        <f t="shared" si="856"/>
        <v>0</v>
      </c>
      <c r="AM2226">
        <f t="shared" si="857"/>
        <v>0</v>
      </c>
      <c r="AN2226">
        <f t="shared" si="858"/>
        <v>0</v>
      </c>
      <c r="AO2226">
        <f t="shared" si="859"/>
        <v>0</v>
      </c>
      <c r="AP2226">
        <f t="shared" si="860"/>
        <v>0</v>
      </c>
      <c r="AQ2226">
        <f t="shared" si="861"/>
        <v>0</v>
      </c>
      <c r="AR2226">
        <f t="shared" si="862"/>
        <v>0</v>
      </c>
      <c r="AS2226">
        <f t="shared" si="863"/>
        <v>0</v>
      </c>
      <c r="AT2226">
        <f t="shared" si="864"/>
        <v>0</v>
      </c>
      <c r="AU2226">
        <f t="shared" si="865"/>
        <v>0</v>
      </c>
      <c r="AV2226">
        <f t="shared" si="866"/>
        <v>0</v>
      </c>
      <c r="AW2226">
        <f t="shared" si="867"/>
        <v>0</v>
      </c>
      <c r="AX2226">
        <f t="shared" si="868"/>
        <v>0</v>
      </c>
      <c r="AY2226">
        <f t="shared" si="869"/>
        <v>0</v>
      </c>
      <c r="AZ2226">
        <f t="shared" si="870"/>
        <v>0</v>
      </c>
      <c r="BA2226">
        <f t="shared" si="871"/>
        <v>0</v>
      </c>
      <c r="BB2226">
        <f t="shared" si="872"/>
        <v>0</v>
      </c>
      <c r="BC2226">
        <f t="shared" si="873"/>
        <v>0</v>
      </c>
      <c r="BD2226">
        <f t="shared" si="874"/>
        <v>0</v>
      </c>
      <c r="BE2226">
        <f t="shared" si="875"/>
        <v>0</v>
      </c>
      <c r="BF2226">
        <f t="shared" si="876"/>
        <v>0</v>
      </c>
    </row>
    <row r="2227" spans="1:58" ht="15" customHeight="1">
      <c r="A2227" s="405"/>
      <c r="B2227" s="6"/>
      <c r="C2227" s="421" t="s">
        <v>7223</v>
      </c>
      <c r="D2227" s="668" t="str">
        <f t="shared" si="877"/>
        <v/>
      </c>
      <c r="E2227" s="669"/>
      <c r="F2227" s="670"/>
      <c r="G2227" s="763" t="str">
        <f t="shared" si="878"/>
        <v/>
      </c>
      <c r="H2227" s="669"/>
      <c r="I2227" s="669"/>
      <c r="J2227" s="669"/>
      <c r="K2227" s="669"/>
      <c r="L2227" s="670"/>
      <c r="M2227" s="112"/>
      <c r="N2227" s="112"/>
      <c r="O2227" s="112"/>
      <c r="P2227" s="112"/>
      <c r="Q2227" s="112"/>
      <c r="R2227" s="112"/>
      <c r="S2227" s="112"/>
      <c r="T2227" s="112"/>
      <c r="U2227" s="112"/>
      <c r="V2227" s="112"/>
      <c r="W2227" s="112"/>
      <c r="X2227" s="112"/>
      <c r="Y2227" s="112"/>
      <c r="Z2227" s="112"/>
      <c r="AA2227" s="112"/>
      <c r="AB2227" s="112"/>
      <c r="AC2227" s="112"/>
      <c r="AD2227" s="112"/>
      <c r="AE2227" s="93"/>
      <c r="AI2227">
        <f t="shared" si="853"/>
        <v>0</v>
      </c>
      <c r="AJ2227">
        <f t="shared" si="854"/>
        <v>0</v>
      </c>
      <c r="AK2227">
        <f t="shared" si="855"/>
        <v>0</v>
      </c>
      <c r="AL2227">
        <f t="shared" si="856"/>
        <v>0</v>
      </c>
      <c r="AM2227">
        <f t="shared" si="857"/>
        <v>0</v>
      </c>
      <c r="AN2227">
        <f t="shared" si="858"/>
        <v>0</v>
      </c>
      <c r="AO2227">
        <f t="shared" si="859"/>
        <v>0</v>
      </c>
      <c r="AP2227">
        <f t="shared" si="860"/>
        <v>0</v>
      </c>
      <c r="AQ2227">
        <f t="shared" si="861"/>
        <v>0</v>
      </c>
      <c r="AR2227">
        <f t="shared" si="862"/>
        <v>0</v>
      </c>
      <c r="AS2227">
        <f t="shared" si="863"/>
        <v>0</v>
      </c>
      <c r="AT2227">
        <f t="shared" si="864"/>
        <v>0</v>
      </c>
      <c r="AU2227">
        <f t="shared" si="865"/>
        <v>0</v>
      </c>
      <c r="AV2227">
        <f t="shared" si="866"/>
        <v>0</v>
      </c>
      <c r="AW2227">
        <f t="shared" si="867"/>
        <v>0</v>
      </c>
      <c r="AX2227">
        <f t="shared" si="868"/>
        <v>0</v>
      </c>
      <c r="AY2227">
        <f t="shared" si="869"/>
        <v>0</v>
      </c>
      <c r="AZ2227">
        <f t="shared" si="870"/>
        <v>0</v>
      </c>
      <c r="BA2227">
        <f t="shared" si="871"/>
        <v>0</v>
      </c>
      <c r="BB2227">
        <f t="shared" si="872"/>
        <v>0</v>
      </c>
      <c r="BC2227">
        <f t="shared" si="873"/>
        <v>0</v>
      </c>
      <c r="BD2227">
        <f t="shared" si="874"/>
        <v>0</v>
      </c>
      <c r="BE2227">
        <f t="shared" si="875"/>
        <v>0</v>
      </c>
      <c r="BF2227">
        <f t="shared" si="876"/>
        <v>0</v>
      </c>
    </row>
    <row r="2228" spans="1:58" ht="15" customHeight="1">
      <c r="A2228" s="405"/>
      <c r="B2228" s="6"/>
      <c r="C2228" s="421" t="s">
        <v>7224</v>
      </c>
      <c r="D2228" s="668" t="str">
        <f t="shared" si="877"/>
        <v/>
      </c>
      <c r="E2228" s="669"/>
      <c r="F2228" s="670"/>
      <c r="G2228" s="763" t="str">
        <f t="shared" si="878"/>
        <v/>
      </c>
      <c r="H2228" s="669"/>
      <c r="I2228" s="669"/>
      <c r="J2228" s="669"/>
      <c r="K2228" s="669"/>
      <c r="L2228" s="670"/>
      <c r="M2228" s="112"/>
      <c r="N2228" s="112"/>
      <c r="O2228" s="112"/>
      <c r="P2228" s="112"/>
      <c r="Q2228" s="112"/>
      <c r="R2228" s="112"/>
      <c r="S2228" s="112"/>
      <c r="T2228" s="112"/>
      <c r="U2228" s="112"/>
      <c r="V2228" s="112"/>
      <c r="W2228" s="112"/>
      <c r="X2228" s="112"/>
      <c r="Y2228" s="112"/>
      <c r="Z2228" s="112"/>
      <c r="AA2228" s="112"/>
      <c r="AB2228" s="112"/>
      <c r="AC2228" s="112"/>
      <c r="AD2228" s="112"/>
      <c r="AE2228" s="93"/>
      <c r="AI2228">
        <f t="shared" si="853"/>
        <v>0</v>
      </c>
      <c r="AJ2228">
        <f t="shared" si="854"/>
        <v>0</v>
      </c>
      <c r="AK2228">
        <f t="shared" si="855"/>
        <v>0</v>
      </c>
      <c r="AL2228">
        <f t="shared" si="856"/>
        <v>0</v>
      </c>
      <c r="AM2228">
        <f t="shared" si="857"/>
        <v>0</v>
      </c>
      <c r="AN2228">
        <f t="shared" si="858"/>
        <v>0</v>
      </c>
      <c r="AO2228">
        <f t="shared" si="859"/>
        <v>0</v>
      </c>
      <c r="AP2228">
        <f t="shared" si="860"/>
        <v>0</v>
      </c>
      <c r="AQ2228">
        <f t="shared" si="861"/>
        <v>0</v>
      </c>
      <c r="AR2228">
        <f t="shared" si="862"/>
        <v>0</v>
      </c>
      <c r="AS2228">
        <f t="shared" si="863"/>
        <v>0</v>
      </c>
      <c r="AT2228">
        <f t="shared" si="864"/>
        <v>0</v>
      </c>
      <c r="AU2228">
        <f t="shared" si="865"/>
        <v>0</v>
      </c>
      <c r="AV2228">
        <f t="shared" si="866"/>
        <v>0</v>
      </c>
      <c r="AW2228">
        <f t="shared" si="867"/>
        <v>0</v>
      </c>
      <c r="AX2228">
        <f t="shared" si="868"/>
        <v>0</v>
      </c>
      <c r="AY2228">
        <f t="shared" si="869"/>
        <v>0</v>
      </c>
      <c r="AZ2228">
        <f t="shared" si="870"/>
        <v>0</v>
      </c>
      <c r="BA2228">
        <f t="shared" si="871"/>
        <v>0</v>
      </c>
      <c r="BB2228">
        <f t="shared" si="872"/>
        <v>0</v>
      </c>
      <c r="BC2228">
        <f t="shared" si="873"/>
        <v>0</v>
      </c>
      <c r="BD2228">
        <f t="shared" si="874"/>
        <v>0</v>
      </c>
      <c r="BE2228">
        <f t="shared" si="875"/>
        <v>0</v>
      </c>
      <c r="BF2228">
        <f t="shared" si="876"/>
        <v>0</v>
      </c>
    </row>
    <row r="2229" spans="1:58" ht="15" customHeight="1">
      <c r="A2229" s="405"/>
      <c r="B2229" s="6"/>
      <c r="C2229" s="421" t="s">
        <v>7225</v>
      </c>
      <c r="D2229" s="668" t="str">
        <f t="shared" si="877"/>
        <v/>
      </c>
      <c r="E2229" s="669"/>
      <c r="F2229" s="670"/>
      <c r="G2229" s="763" t="str">
        <f t="shared" si="878"/>
        <v/>
      </c>
      <c r="H2229" s="669"/>
      <c r="I2229" s="669"/>
      <c r="J2229" s="669"/>
      <c r="K2229" s="669"/>
      <c r="L2229" s="670"/>
      <c r="M2229" s="112"/>
      <c r="N2229" s="112"/>
      <c r="O2229" s="112"/>
      <c r="P2229" s="112"/>
      <c r="Q2229" s="112"/>
      <c r="R2229" s="112"/>
      <c r="S2229" s="112"/>
      <c r="T2229" s="112"/>
      <c r="U2229" s="112"/>
      <c r="V2229" s="112"/>
      <c r="W2229" s="112"/>
      <c r="X2229" s="112"/>
      <c r="Y2229" s="112"/>
      <c r="Z2229" s="112"/>
      <c r="AA2229" s="112"/>
      <c r="AB2229" s="112"/>
      <c r="AC2229" s="112"/>
      <c r="AD2229" s="112"/>
      <c r="AE2229" s="93"/>
      <c r="AI2229">
        <f t="shared" si="853"/>
        <v>0</v>
      </c>
      <c r="AJ2229">
        <f t="shared" si="854"/>
        <v>0</v>
      </c>
      <c r="AK2229">
        <f t="shared" si="855"/>
        <v>0</v>
      </c>
      <c r="AL2229">
        <f t="shared" si="856"/>
        <v>0</v>
      </c>
      <c r="AM2229">
        <f t="shared" si="857"/>
        <v>0</v>
      </c>
      <c r="AN2229">
        <f t="shared" si="858"/>
        <v>0</v>
      </c>
      <c r="AO2229">
        <f t="shared" si="859"/>
        <v>0</v>
      </c>
      <c r="AP2229">
        <f t="shared" si="860"/>
        <v>0</v>
      </c>
      <c r="AQ2229">
        <f t="shared" si="861"/>
        <v>0</v>
      </c>
      <c r="AR2229">
        <f t="shared" si="862"/>
        <v>0</v>
      </c>
      <c r="AS2229">
        <f t="shared" si="863"/>
        <v>0</v>
      </c>
      <c r="AT2229">
        <f t="shared" si="864"/>
        <v>0</v>
      </c>
      <c r="AU2229">
        <f t="shared" si="865"/>
        <v>0</v>
      </c>
      <c r="AV2229">
        <f t="shared" si="866"/>
        <v>0</v>
      </c>
      <c r="AW2229">
        <f t="shared" si="867"/>
        <v>0</v>
      </c>
      <c r="AX2229">
        <f t="shared" si="868"/>
        <v>0</v>
      </c>
      <c r="AY2229">
        <f t="shared" si="869"/>
        <v>0</v>
      </c>
      <c r="AZ2229">
        <f t="shared" si="870"/>
        <v>0</v>
      </c>
      <c r="BA2229">
        <f t="shared" si="871"/>
        <v>0</v>
      </c>
      <c r="BB2229">
        <f t="shared" si="872"/>
        <v>0</v>
      </c>
      <c r="BC2229">
        <f t="shared" si="873"/>
        <v>0</v>
      </c>
      <c r="BD2229">
        <f t="shared" si="874"/>
        <v>0</v>
      </c>
      <c r="BE2229">
        <f t="shared" si="875"/>
        <v>0</v>
      </c>
      <c r="BF2229">
        <f t="shared" si="876"/>
        <v>0</v>
      </c>
    </row>
    <row r="2230" spans="1:58" ht="15" customHeight="1">
      <c r="A2230" s="405"/>
      <c r="B2230" s="6"/>
      <c r="C2230" s="421" t="s">
        <v>7226</v>
      </c>
      <c r="D2230" s="668" t="str">
        <f t="shared" si="877"/>
        <v/>
      </c>
      <c r="E2230" s="669"/>
      <c r="F2230" s="670"/>
      <c r="G2230" s="763" t="str">
        <f t="shared" si="878"/>
        <v/>
      </c>
      <c r="H2230" s="669"/>
      <c r="I2230" s="669"/>
      <c r="J2230" s="669"/>
      <c r="K2230" s="669"/>
      <c r="L2230" s="670"/>
      <c r="M2230" s="112"/>
      <c r="N2230" s="112"/>
      <c r="O2230" s="112"/>
      <c r="P2230" s="112"/>
      <c r="Q2230" s="112"/>
      <c r="R2230" s="112"/>
      <c r="S2230" s="112"/>
      <c r="T2230" s="112"/>
      <c r="U2230" s="112"/>
      <c r="V2230" s="112"/>
      <c r="W2230" s="112"/>
      <c r="X2230" s="112"/>
      <c r="Y2230" s="112"/>
      <c r="Z2230" s="112"/>
      <c r="AA2230" s="112"/>
      <c r="AB2230" s="112"/>
      <c r="AC2230" s="112"/>
      <c r="AD2230" s="112"/>
      <c r="AE2230" s="93"/>
      <c r="AI2230">
        <f t="shared" si="853"/>
        <v>0</v>
      </c>
      <c r="AJ2230">
        <f t="shared" si="854"/>
        <v>0</v>
      </c>
      <c r="AK2230">
        <f t="shared" si="855"/>
        <v>0</v>
      </c>
      <c r="AL2230">
        <f t="shared" si="856"/>
        <v>0</v>
      </c>
      <c r="AM2230">
        <f t="shared" si="857"/>
        <v>0</v>
      </c>
      <c r="AN2230">
        <f t="shared" si="858"/>
        <v>0</v>
      </c>
      <c r="AO2230">
        <f t="shared" si="859"/>
        <v>0</v>
      </c>
      <c r="AP2230">
        <f t="shared" si="860"/>
        <v>0</v>
      </c>
      <c r="AQ2230">
        <f t="shared" si="861"/>
        <v>0</v>
      </c>
      <c r="AR2230">
        <f t="shared" si="862"/>
        <v>0</v>
      </c>
      <c r="AS2230">
        <f t="shared" si="863"/>
        <v>0</v>
      </c>
      <c r="AT2230">
        <f t="shared" si="864"/>
        <v>0</v>
      </c>
      <c r="AU2230">
        <f t="shared" si="865"/>
        <v>0</v>
      </c>
      <c r="AV2230">
        <f t="shared" si="866"/>
        <v>0</v>
      </c>
      <c r="AW2230">
        <f t="shared" si="867"/>
        <v>0</v>
      </c>
      <c r="AX2230">
        <f t="shared" si="868"/>
        <v>0</v>
      </c>
      <c r="AY2230">
        <f t="shared" si="869"/>
        <v>0</v>
      </c>
      <c r="AZ2230">
        <f t="shared" si="870"/>
        <v>0</v>
      </c>
      <c r="BA2230">
        <f t="shared" si="871"/>
        <v>0</v>
      </c>
      <c r="BB2230">
        <f t="shared" si="872"/>
        <v>0</v>
      </c>
      <c r="BC2230">
        <f t="shared" si="873"/>
        <v>0</v>
      </c>
      <c r="BD2230">
        <f t="shared" si="874"/>
        <v>0</v>
      </c>
      <c r="BE2230">
        <f t="shared" si="875"/>
        <v>0</v>
      </c>
      <c r="BF2230">
        <f t="shared" si="876"/>
        <v>0</v>
      </c>
    </row>
    <row r="2231" spans="1:58" ht="15" customHeight="1">
      <c r="A2231" s="405"/>
      <c r="B2231" s="6"/>
      <c r="C2231" s="421" t="s">
        <v>7227</v>
      </c>
      <c r="D2231" s="668" t="str">
        <f t="shared" si="877"/>
        <v/>
      </c>
      <c r="E2231" s="669"/>
      <c r="F2231" s="670"/>
      <c r="G2231" s="763" t="str">
        <f t="shared" si="878"/>
        <v/>
      </c>
      <c r="H2231" s="669"/>
      <c r="I2231" s="669"/>
      <c r="J2231" s="669"/>
      <c r="K2231" s="669"/>
      <c r="L2231" s="670"/>
      <c r="M2231" s="112"/>
      <c r="N2231" s="112"/>
      <c r="O2231" s="112"/>
      <c r="P2231" s="112"/>
      <c r="Q2231" s="112"/>
      <c r="R2231" s="112"/>
      <c r="S2231" s="112"/>
      <c r="T2231" s="112"/>
      <c r="U2231" s="112"/>
      <c r="V2231" s="112"/>
      <c r="W2231" s="112"/>
      <c r="X2231" s="112"/>
      <c r="Y2231" s="112"/>
      <c r="Z2231" s="112"/>
      <c r="AA2231" s="112"/>
      <c r="AB2231" s="112"/>
      <c r="AC2231" s="112"/>
      <c r="AD2231" s="112"/>
      <c r="AE2231" s="93"/>
      <c r="AI2231">
        <f t="shared" si="853"/>
        <v>0</v>
      </c>
      <c r="AJ2231">
        <f t="shared" si="854"/>
        <v>0</v>
      </c>
      <c r="AK2231">
        <f t="shared" si="855"/>
        <v>0</v>
      </c>
      <c r="AL2231">
        <f t="shared" si="856"/>
        <v>0</v>
      </c>
      <c r="AM2231">
        <f t="shared" si="857"/>
        <v>0</v>
      </c>
      <c r="AN2231">
        <f t="shared" si="858"/>
        <v>0</v>
      </c>
      <c r="AO2231">
        <f t="shared" si="859"/>
        <v>0</v>
      </c>
      <c r="AP2231">
        <f t="shared" si="860"/>
        <v>0</v>
      </c>
      <c r="AQ2231">
        <f t="shared" si="861"/>
        <v>0</v>
      </c>
      <c r="AR2231">
        <f t="shared" si="862"/>
        <v>0</v>
      </c>
      <c r="AS2231">
        <f t="shared" si="863"/>
        <v>0</v>
      </c>
      <c r="AT2231">
        <f t="shared" si="864"/>
        <v>0</v>
      </c>
      <c r="AU2231">
        <f t="shared" si="865"/>
        <v>0</v>
      </c>
      <c r="AV2231">
        <f t="shared" si="866"/>
        <v>0</v>
      </c>
      <c r="AW2231">
        <f t="shared" si="867"/>
        <v>0</v>
      </c>
      <c r="AX2231">
        <f t="shared" si="868"/>
        <v>0</v>
      </c>
      <c r="AY2231">
        <f t="shared" si="869"/>
        <v>0</v>
      </c>
      <c r="AZ2231">
        <f t="shared" si="870"/>
        <v>0</v>
      </c>
      <c r="BA2231">
        <f t="shared" si="871"/>
        <v>0</v>
      </c>
      <c r="BB2231">
        <f t="shared" si="872"/>
        <v>0</v>
      </c>
      <c r="BC2231">
        <f t="shared" si="873"/>
        <v>0</v>
      </c>
      <c r="BD2231">
        <f t="shared" si="874"/>
        <v>0</v>
      </c>
      <c r="BE2231">
        <f t="shared" si="875"/>
        <v>0</v>
      </c>
      <c r="BF2231">
        <f t="shared" si="876"/>
        <v>0</v>
      </c>
    </row>
    <row r="2232" spans="1:58" ht="15" customHeight="1">
      <c r="A2232" s="405"/>
      <c r="B2232" s="6"/>
      <c r="C2232" s="421" t="s">
        <v>7228</v>
      </c>
      <c r="D2232" s="668" t="str">
        <f t="shared" si="877"/>
        <v/>
      </c>
      <c r="E2232" s="669"/>
      <c r="F2232" s="670"/>
      <c r="G2232" s="763" t="str">
        <f t="shared" si="878"/>
        <v/>
      </c>
      <c r="H2232" s="669"/>
      <c r="I2232" s="669"/>
      <c r="J2232" s="669"/>
      <c r="K2232" s="669"/>
      <c r="L2232" s="670"/>
      <c r="M2232" s="112"/>
      <c r="N2232" s="112"/>
      <c r="O2232" s="112"/>
      <c r="P2232" s="112"/>
      <c r="Q2232" s="112"/>
      <c r="R2232" s="112"/>
      <c r="S2232" s="112"/>
      <c r="T2232" s="112"/>
      <c r="U2232" s="112"/>
      <c r="V2232" s="112"/>
      <c r="W2232" s="112"/>
      <c r="X2232" s="112"/>
      <c r="Y2232" s="112"/>
      <c r="Z2232" s="112"/>
      <c r="AA2232" s="112"/>
      <c r="AB2232" s="112"/>
      <c r="AC2232" s="112"/>
      <c r="AD2232" s="112"/>
      <c r="AE2232" s="93"/>
      <c r="AI2232">
        <f t="shared" si="853"/>
        <v>0</v>
      </c>
      <c r="AJ2232">
        <f t="shared" si="854"/>
        <v>0</v>
      </c>
      <c r="AK2232">
        <f t="shared" si="855"/>
        <v>0</v>
      </c>
      <c r="AL2232">
        <f t="shared" si="856"/>
        <v>0</v>
      </c>
      <c r="AM2232">
        <f t="shared" si="857"/>
        <v>0</v>
      </c>
      <c r="AN2232">
        <f t="shared" si="858"/>
        <v>0</v>
      </c>
      <c r="AO2232">
        <f t="shared" si="859"/>
        <v>0</v>
      </c>
      <c r="AP2232">
        <f t="shared" si="860"/>
        <v>0</v>
      </c>
      <c r="AQ2232">
        <f t="shared" si="861"/>
        <v>0</v>
      </c>
      <c r="AR2232">
        <f t="shared" si="862"/>
        <v>0</v>
      </c>
      <c r="AS2232">
        <f t="shared" si="863"/>
        <v>0</v>
      </c>
      <c r="AT2232">
        <f t="shared" si="864"/>
        <v>0</v>
      </c>
      <c r="AU2232">
        <f t="shared" si="865"/>
        <v>0</v>
      </c>
      <c r="AV2232">
        <f t="shared" si="866"/>
        <v>0</v>
      </c>
      <c r="AW2232">
        <f t="shared" si="867"/>
        <v>0</v>
      </c>
      <c r="AX2232">
        <f t="shared" si="868"/>
        <v>0</v>
      </c>
      <c r="AY2232">
        <f t="shared" si="869"/>
        <v>0</v>
      </c>
      <c r="AZ2232">
        <f t="shared" si="870"/>
        <v>0</v>
      </c>
      <c r="BA2232">
        <f t="shared" si="871"/>
        <v>0</v>
      </c>
      <c r="BB2232">
        <f t="shared" si="872"/>
        <v>0</v>
      </c>
      <c r="BC2232">
        <f t="shared" si="873"/>
        <v>0</v>
      </c>
      <c r="BD2232">
        <f t="shared" si="874"/>
        <v>0</v>
      </c>
      <c r="BE2232">
        <f t="shared" si="875"/>
        <v>0</v>
      </c>
      <c r="BF2232">
        <f t="shared" si="876"/>
        <v>0</v>
      </c>
    </row>
    <row r="2233" spans="1:58" ht="15" customHeight="1">
      <c r="A2233" s="405"/>
      <c r="B2233" s="6"/>
      <c r="C2233" s="421" t="s">
        <v>7229</v>
      </c>
      <c r="D2233" s="668" t="str">
        <f t="shared" si="877"/>
        <v/>
      </c>
      <c r="E2233" s="669"/>
      <c r="F2233" s="670"/>
      <c r="G2233" s="763" t="str">
        <f t="shared" si="878"/>
        <v/>
      </c>
      <c r="H2233" s="669"/>
      <c r="I2233" s="669"/>
      <c r="J2233" s="669"/>
      <c r="K2233" s="669"/>
      <c r="L2233" s="670"/>
      <c r="M2233" s="112"/>
      <c r="N2233" s="112"/>
      <c r="O2233" s="112"/>
      <c r="P2233" s="112"/>
      <c r="Q2233" s="112"/>
      <c r="R2233" s="112"/>
      <c r="S2233" s="112"/>
      <c r="T2233" s="112"/>
      <c r="U2233" s="112"/>
      <c r="V2233" s="112"/>
      <c r="W2233" s="112"/>
      <c r="X2233" s="112"/>
      <c r="Y2233" s="112"/>
      <c r="Z2233" s="112"/>
      <c r="AA2233" s="112"/>
      <c r="AB2233" s="112"/>
      <c r="AC2233" s="112"/>
      <c r="AD2233" s="112"/>
      <c r="AE2233" s="93"/>
      <c r="AI2233">
        <f t="shared" si="853"/>
        <v>0</v>
      </c>
      <c r="AJ2233">
        <f t="shared" si="854"/>
        <v>0</v>
      </c>
      <c r="AK2233">
        <f t="shared" si="855"/>
        <v>0</v>
      </c>
      <c r="AL2233">
        <f t="shared" si="856"/>
        <v>0</v>
      </c>
      <c r="AM2233">
        <f t="shared" si="857"/>
        <v>0</v>
      </c>
      <c r="AN2233">
        <f t="shared" si="858"/>
        <v>0</v>
      </c>
      <c r="AO2233">
        <f t="shared" si="859"/>
        <v>0</v>
      </c>
      <c r="AP2233">
        <f t="shared" si="860"/>
        <v>0</v>
      </c>
      <c r="AQ2233">
        <f t="shared" si="861"/>
        <v>0</v>
      </c>
      <c r="AR2233">
        <f t="shared" si="862"/>
        <v>0</v>
      </c>
      <c r="AS2233">
        <f t="shared" si="863"/>
        <v>0</v>
      </c>
      <c r="AT2233">
        <f t="shared" si="864"/>
        <v>0</v>
      </c>
      <c r="AU2233">
        <f t="shared" si="865"/>
        <v>0</v>
      </c>
      <c r="AV2233">
        <f t="shared" si="866"/>
        <v>0</v>
      </c>
      <c r="AW2233">
        <f t="shared" si="867"/>
        <v>0</v>
      </c>
      <c r="AX2233">
        <f t="shared" si="868"/>
        <v>0</v>
      </c>
      <c r="AY2233">
        <f t="shared" si="869"/>
        <v>0</v>
      </c>
      <c r="AZ2233">
        <f t="shared" si="870"/>
        <v>0</v>
      </c>
      <c r="BA2233">
        <f t="shared" si="871"/>
        <v>0</v>
      </c>
      <c r="BB2233">
        <f t="shared" si="872"/>
        <v>0</v>
      </c>
      <c r="BC2233">
        <f t="shared" si="873"/>
        <v>0</v>
      </c>
      <c r="BD2233">
        <f t="shared" si="874"/>
        <v>0</v>
      </c>
      <c r="BE2233">
        <f t="shared" si="875"/>
        <v>0</v>
      </c>
      <c r="BF2233">
        <f t="shared" si="876"/>
        <v>0</v>
      </c>
    </row>
    <row r="2234" spans="1:58" ht="15" customHeight="1">
      <c r="A2234" s="405"/>
      <c r="B2234" s="6"/>
      <c r="C2234" s="421" t="s">
        <v>7230</v>
      </c>
      <c r="D2234" s="668" t="str">
        <f t="shared" si="877"/>
        <v/>
      </c>
      <c r="E2234" s="669"/>
      <c r="F2234" s="670"/>
      <c r="G2234" s="763" t="str">
        <f t="shared" si="878"/>
        <v/>
      </c>
      <c r="H2234" s="669"/>
      <c r="I2234" s="669"/>
      <c r="J2234" s="669"/>
      <c r="K2234" s="669"/>
      <c r="L2234" s="670"/>
      <c r="M2234" s="112"/>
      <c r="N2234" s="112"/>
      <c r="O2234" s="112"/>
      <c r="P2234" s="112"/>
      <c r="Q2234" s="112"/>
      <c r="R2234" s="112"/>
      <c r="S2234" s="112"/>
      <c r="T2234" s="112"/>
      <c r="U2234" s="112"/>
      <c r="V2234" s="112"/>
      <c r="W2234" s="112"/>
      <c r="X2234" s="112"/>
      <c r="Y2234" s="112"/>
      <c r="Z2234" s="112"/>
      <c r="AA2234" s="112"/>
      <c r="AB2234" s="112"/>
      <c r="AC2234" s="112"/>
      <c r="AD2234" s="112"/>
      <c r="AE2234" s="93"/>
      <c r="AI2234">
        <f t="shared" si="853"/>
        <v>0</v>
      </c>
      <c r="AJ2234">
        <f t="shared" si="854"/>
        <v>0</v>
      </c>
      <c r="AK2234">
        <f t="shared" si="855"/>
        <v>0</v>
      </c>
      <c r="AL2234">
        <f t="shared" si="856"/>
        <v>0</v>
      </c>
      <c r="AM2234">
        <f t="shared" si="857"/>
        <v>0</v>
      </c>
      <c r="AN2234">
        <f t="shared" si="858"/>
        <v>0</v>
      </c>
      <c r="AO2234">
        <f t="shared" si="859"/>
        <v>0</v>
      </c>
      <c r="AP2234">
        <f t="shared" si="860"/>
        <v>0</v>
      </c>
      <c r="AQ2234">
        <f t="shared" si="861"/>
        <v>0</v>
      </c>
      <c r="AR2234">
        <f t="shared" si="862"/>
        <v>0</v>
      </c>
      <c r="AS2234">
        <f t="shared" si="863"/>
        <v>0</v>
      </c>
      <c r="AT2234">
        <f t="shared" si="864"/>
        <v>0</v>
      </c>
      <c r="AU2234">
        <f t="shared" si="865"/>
        <v>0</v>
      </c>
      <c r="AV2234">
        <f t="shared" si="866"/>
        <v>0</v>
      </c>
      <c r="AW2234">
        <f t="shared" si="867"/>
        <v>0</v>
      </c>
      <c r="AX2234">
        <f t="shared" si="868"/>
        <v>0</v>
      </c>
      <c r="AY2234">
        <f t="shared" si="869"/>
        <v>0</v>
      </c>
      <c r="AZ2234">
        <f t="shared" si="870"/>
        <v>0</v>
      </c>
      <c r="BA2234">
        <f t="shared" si="871"/>
        <v>0</v>
      </c>
      <c r="BB2234">
        <f t="shared" si="872"/>
        <v>0</v>
      </c>
      <c r="BC2234">
        <f t="shared" si="873"/>
        <v>0</v>
      </c>
      <c r="BD2234">
        <f t="shared" si="874"/>
        <v>0</v>
      </c>
      <c r="BE2234">
        <f t="shared" si="875"/>
        <v>0</v>
      </c>
      <c r="BF2234">
        <f t="shared" si="876"/>
        <v>0</v>
      </c>
    </row>
    <row r="2235" spans="1:58" ht="15" customHeight="1">
      <c r="A2235" s="405"/>
      <c r="B2235" s="6"/>
      <c r="C2235" s="421" t="s">
        <v>7231</v>
      </c>
      <c r="D2235" s="668" t="str">
        <f t="shared" si="877"/>
        <v/>
      </c>
      <c r="E2235" s="669"/>
      <c r="F2235" s="670"/>
      <c r="G2235" s="763" t="str">
        <f t="shared" si="878"/>
        <v/>
      </c>
      <c r="H2235" s="669"/>
      <c r="I2235" s="669"/>
      <c r="J2235" s="669"/>
      <c r="K2235" s="669"/>
      <c r="L2235" s="670"/>
      <c r="M2235" s="112"/>
      <c r="N2235" s="112"/>
      <c r="O2235" s="112"/>
      <c r="P2235" s="112"/>
      <c r="Q2235" s="112"/>
      <c r="R2235" s="112"/>
      <c r="S2235" s="112"/>
      <c r="T2235" s="112"/>
      <c r="U2235" s="112"/>
      <c r="V2235" s="112"/>
      <c r="W2235" s="112"/>
      <c r="X2235" s="112"/>
      <c r="Y2235" s="112"/>
      <c r="Z2235" s="112"/>
      <c r="AA2235" s="112"/>
      <c r="AB2235" s="112"/>
      <c r="AC2235" s="112"/>
      <c r="AD2235" s="112"/>
      <c r="AE2235" s="93"/>
      <c r="AI2235">
        <f t="shared" si="853"/>
        <v>0</v>
      </c>
      <c r="AJ2235">
        <f t="shared" si="854"/>
        <v>0</v>
      </c>
      <c r="AK2235">
        <f t="shared" si="855"/>
        <v>0</v>
      </c>
      <c r="AL2235">
        <f t="shared" si="856"/>
        <v>0</v>
      </c>
      <c r="AM2235">
        <f t="shared" si="857"/>
        <v>0</v>
      </c>
      <c r="AN2235">
        <f t="shared" si="858"/>
        <v>0</v>
      </c>
      <c r="AO2235">
        <f t="shared" si="859"/>
        <v>0</v>
      </c>
      <c r="AP2235">
        <f t="shared" si="860"/>
        <v>0</v>
      </c>
      <c r="AQ2235">
        <f t="shared" si="861"/>
        <v>0</v>
      </c>
      <c r="AR2235">
        <f t="shared" si="862"/>
        <v>0</v>
      </c>
      <c r="AS2235">
        <f t="shared" si="863"/>
        <v>0</v>
      </c>
      <c r="AT2235">
        <f t="shared" si="864"/>
        <v>0</v>
      </c>
      <c r="AU2235">
        <f t="shared" si="865"/>
        <v>0</v>
      </c>
      <c r="AV2235">
        <f t="shared" si="866"/>
        <v>0</v>
      </c>
      <c r="AW2235">
        <f t="shared" si="867"/>
        <v>0</v>
      </c>
      <c r="AX2235">
        <f t="shared" si="868"/>
        <v>0</v>
      </c>
      <c r="AY2235">
        <f t="shared" si="869"/>
        <v>0</v>
      </c>
      <c r="AZ2235">
        <f t="shared" si="870"/>
        <v>0</v>
      </c>
      <c r="BA2235">
        <f t="shared" si="871"/>
        <v>0</v>
      </c>
      <c r="BB2235">
        <f t="shared" si="872"/>
        <v>0</v>
      </c>
      <c r="BC2235">
        <f t="shared" si="873"/>
        <v>0</v>
      </c>
      <c r="BD2235">
        <f t="shared" si="874"/>
        <v>0</v>
      </c>
      <c r="BE2235">
        <f t="shared" si="875"/>
        <v>0</v>
      </c>
      <c r="BF2235">
        <f t="shared" si="876"/>
        <v>0</v>
      </c>
    </row>
    <row r="2236" spans="1:58" ht="15" customHeight="1">
      <c r="A2236" s="405"/>
      <c r="B2236" s="6"/>
      <c r="C2236" s="421" t="s">
        <v>7232</v>
      </c>
      <c r="D2236" s="668" t="str">
        <f t="shared" si="877"/>
        <v/>
      </c>
      <c r="E2236" s="669"/>
      <c r="F2236" s="670"/>
      <c r="G2236" s="763" t="str">
        <f t="shared" si="878"/>
        <v/>
      </c>
      <c r="H2236" s="669"/>
      <c r="I2236" s="669"/>
      <c r="J2236" s="669"/>
      <c r="K2236" s="669"/>
      <c r="L2236" s="670"/>
      <c r="M2236" s="112"/>
      <c r="N2236" s="112"/>
      <c r="O2236" s="112"/>
      <c r="P2236" s="112"/>
      <c r="Q2236" s="112"/>
      <c r="R2236" s="112"/>
      <c r="S2236" s="112"/>
      <c r="T2236" s="112"/>
      <c r="U2236" s="112"/>
      <c r="V2236" s="112"/>
      <c r="W2236" s="112"/>
      <c r="X2236" s="112"/>
      <c r="Y2236" s="112"/>
      <c r="Z2236" s="112"/>
      <c r="AA2236" s="112"/>
      <c r="AB2236" s="112"/>
      <c r="AC2236" s="112"/>
      <c r="AD2236" s="112"/>
      <c r="AE2236" s="93"/>
      <c r="AI2236">
        <f t="shared" si="853"/>
        <v>0</v>
      </c>
      <c r="AJ2236">
        <f t="shared" si="854"/>
        <v>0</v>
      </c>
      <c r="AK2236">
        <f t="shared" si="855"/>
        <v>0</v>
      </c>
      <c r="AL2236">
        <f t="shared" si="856"/>
        <v>0</v>
      </c>
      <c r="AM2236">
        <f t="shared" si="857"/>
        <v>0</v>
      </c>
      <c r="AN2236">
        <f t="shared" si="858"/>
        <v>0</v>
      </c>
      <c r="AO2236">
        <f t="shared" si="859"/>
        <v>0</v>
      </c>
      <c r="AP2236">
        <f t="shared" si="860"/>
        <v>0</v>
      </c>
      <c r="AQ2236">
        <f t="shared" si="861"/>
        <v>0</v>
      </c>
      <c r="AR2236">
        <f t="shared" si="862"/>
        <v>0</v>
      </c>
      <c r="AS2236">
        <f t="shared" si="863"/>
        <v>0</v>
      </c>
      <c r="AT2236">
        <f t="shared" si="864"/>
        <v>0</v>
      </c>
      <c r="AU2236">
        <f t="shared" si="865"/>
        <v>0</v>
      </c>
      <c r="AV2236">
        <f t="shared" si="866"/>
        <v>0</v>
      </c>
      <c r="AW2236">
        <f t="shared" si="867"/>
        <v>0</v>
      </c>
      <c r="AX2236">
        <f t="shared" si="868"/>
        <v>0</v>
      </c>
      <c r="AY2236">
        <f t="shared" si="869"/>
        <v>0</v>
      </c>
      <c r="AZ2236">
        <f t="shared" si="870"/>
        <v>0</v>
      </c>
      <c r="BA2236">
        <f t="shared" si="871"/>
        <v>0</v>
      </c>
      <c r="BB2236">
        <f t="shared" si="872"/>
        <v>0</v>
      </c>
      <c r="BC2236">
        <f t="shared" si="873"/>
        <v>0</v>
      </c>
      <c r="BD2236">
        <f t="shared" si="874"/>
        <v>0</v>
      </c>
      <c r="BE2236">
        <f t="shared" si="875"/>
        <v>0</v>
      </c>
      <c r="BF2236">
        <f t="shared" si="876"/>
        <v>0</v>
      </c>
    </row>
    <row r="2237" spans="1:58" ht="15" customHeight="1">
      <c r="A2237" s="405"/>
      <c r="B2237" s="6"/>
      <c r="C2237" s="421" t="s">
        <v>7233</v>
      </c>
      <c r="D2237" s="668" t="str">
        <f t="shared" si="877"/>
        <v/>
      </c>
      <c r="E2237" s="669"/>
      <c r="F2237" s="670"/>
      <c r="G2237" s="763" t="str">
        <f t="shared" si="878"/>
        <v/>
      </c>
      <c r="H2237" s="669"/>
      <c r="I2237" s="669"/>
      <c r="J2237" s="669"/>
      <c r="K2237" s="669"/>
      <c r="L2237" s="670"/>
      <c r="M2237" s="112"/>
      <c r="N2237" s="112"/>
      <c r="O2237" s="112"/>
      <c r="P2237" s="112"/>
      <c r="Q2237" s="112"/>
      <c r="R2237" s="112"/>
      <c r="S2237" s="112"/>
      <c r="T2237" s="112"/>
      <c r="U2237" s="112"/>
      <c r="V2237" s="112"/>
      <c r="W2237" s="112"/>
      <c r="X2237" s="112"/>
      <c r="Y2237" s="112"/>
      <c r="Z2237" s="112"/>
      <c r="AA2237" s="112"/>
      <c r="AB2237" s="112"/>
      <c r="AC2237" s="112"/>
      <c r="AD2237" s="112"/>
      <c r="AE2237" s="93"/>
      <c r="AI2237">
        <f t="shared" si="853"/>
        <v>0</v>
      </c>
      <c r="AJ2237">
        <f t="shared" si="854"/>
        <v>0</v>
      </c>
      <c r="AK2237">
        <f t="shared" si="855"/>
        <v>0</v>
      </c>
      <c r="AL2237">
        <f t="shared" si="856"/>
        <v>0</v>
      </c>
      <c r="AM2237">
        <f t="shared" si="857"/>
        <v>0</v>
      </c>
      <c r="AN2237">
        <f t="shared" si="858"/>
        <v>0</v>
      </c>
      <c r="AO2237">
        <f t="shared" si="859"/>
        <v>0</v>
      </c>
      <c r="AP2237">
        <f t="shared" si="860"/>
        <v>0</v>
      </c>
      <c r="AQ2237">
        <f t="shared" si="861"/>
        <v>0</v>
      </c>
      <c r="AR2237">
        <f t="shared" si="862"/>
        <v>0</v>
      </c>
      <c r="AS2237">
        <f t="shared" si="863"/>
        <v>0</v>
      </c>
      <c r="AT2237">
        <f t="shared" si="864"/>
        <v>0</v>
      </c>
      <c r="AU2237">
        <f t="shared" si="865"/>
        <v>0</v>
      </c>
      <c r="AV2237">
        <f t="shared" si="866"/>
        <v>0</v>
      </c>
      <c r="AW2237">
        <f t="shared" si="867"/>
        <v>0</v>
      </c>
      <c r="AX2237">
        <f t="shared" si="868"/>
        <v>0</v>
      </c>
      <c r="AY2237">
        <f t="shared" si="869"/>
        <v>0</v>
      </c>
      <c r="AZ2237">
        <f t="shared" si="870"/>
        <v>0</v>
      </c>
      <c r="BA2237">
        <f t="shared" si="871"/>
        <v>0</v>
      </c>
      <c r="BB2237">
        <f t="shared" si="872"/>
        <v>0</v>
      </c>
      <c r="BC2237">
        <f t="shared" si="873"/>
        <v>0</v>
      </c>
      <c r="BD2237">
        <f t="shared" si="874"/>
        <v>0</v>
      </c>
      <c r="BE2237">
        <f t="shared" si="875"/>
        <v>0</v>
      </c>
      <c r="BF2237">
        <f t="shared" si="876"/>
        <v>0</v>
      </c>
    </row>
    <row r="2238" spans="1:58" ht="15" customHeight="1">
      <c r="A2238" s="405"/>
      <c r="B2238" s="6"/>
      <c r="C2238" s="421" t="s">
        <v>7234</v>
      </c>
      <c r="D2238" s="668" t="str">
        <f t="shared" si="877"/>
        <v/>
      </c>
      <c r="E2238" s="669"/>
      <c r="F2238" s="670"/>
      <c r="G2238" s="763" t="str">
        <f t="shared" si="878"/>
        <v/>
      </c>
      <c r="H2238" s="669"/>
      <c r="I2238" s="669"/>
      <c r="J2238" s="669"/>
      <c r="K2238" s="669"/>
      <c r="L2238" s="670"/>
      <c r="M2238" s="112"/>
      <c r="N2238" s="112"/>
      <c r="O2238" s="112"/>
      <c r="P2238" s="112"/>
      <c r="Q2238" s="112"/>
      <c r="R2238" s="112"/>
      <c r="S2238" s="112"/>
      <c r="T2238" s="112"/>
      <c r="U2238" s="112"/>
      <c r="V2238" s="112"/>
      <c r="W2238" s="112"/>
      <c r="X2238" s="112"/>
      <c r="Y2238" s="112"/>
      <c r="Z2238" s="112"/>
      <c r="AA2238" s="112"/>
      <c r="AB2238" s="112"/>
      <c r="AC2238" s="112"/>
      <c r="AD2238" s="112"/>
      <c r="AE2238" s="93"/>
      <c r="AI2238">
        <f t="shared" si="853"/>
        <v>0</v>
      </c>
      <c r="AJ2238">
        <f t="shared" si="854"/>
        <v>0</v>
      </c>
      <c r="AK2238">
        <f t="shared" si="855"/>
        <v>0</v>
      </c>
      <c r="AL2238">
        <f t="shared" si="856"/>
        <v>0</v>
      </c>
      <c r="AM2238">
        <f t="shared" si="857"/>
        <v>0</v>
      </c>
      <c r="AN2238">
        <f t="shared" si="858"/>
        <v>0</v>
      </c>
      <c r="AO2238">
        <f t="shared" si="859"/>
        <v>0</v>
      </c>
      <c r="AP2238">
        <f t="shared" si="860"/>
        <v>0</v>
      </c>
      <c r="AQ2238">
        <f t="shared" si="861"/>
        <v>0</v>
      </c>
      <c r="AR2238">
        <f t="shared" si="862"/>
        <v>0</v>
      </c>
      <c r="AS2238">
        <f t="shared" si="863"/>
        <v>0</v>
      </c>
      <c r="AT2238">
        <f t="shared" si="864"/>
        <v>0</v>
      </c>
      <c r="AU2238">
        <f t="shared" si="865"/>
        <v>0</v>
      </c>
      <c r="AV2238">
        <f t="shared" si="866"/>
        <v>0</v>
      </c>
      <c r="AW2238">
        <f t="shared" si="867"/>
        <v>0</v>
      </c>
      <c r="AX2238">
        <f t="shared" si="868"/>
        <v>0</v>
      </c>
      <c r="AY2238">
        <f t="shared" si="869"/>
        <v>0</v>
      </c>
      <c r="AZ2238">
        <f t="shared" si="870"/>
        <v>0</v>
      </c>
      <c r="BA2238">
        <f t="shared" si="871"/>
        <v>0</v>
      </c>
      <c r="BB2238">
        <f t="shared" si="872"/>
        <v>0</v>
      </c>
      <c r="BC2238">
        <f t="shared" si="873"/>
        <v>0</v>
      </c>
      <c r="BD2238">
        <f t="shared" si="874"/>
        <v>0</v>
      </c>
      <c r="BE2238">
        <f t="shared" si="875"/>
        <v>0</v>
      </c>
      <c r="BF2238">
        <f t="shared" si="876"/>
        <v>0</v>
      </c>
    </row>
    <row r="2239" spans="1:58" ht="15" customHeight="1">
      <c r="A2239" s="405"/>
      <c r="B2239" s="6"/>
      <c r="C2239" s="421" t="s">
        <v>7235</v>
      </c>
      <c r="D2239" s="668" t="str">
        <f t="shared" si="877"/>
        <v/>
      </c>
      <c r="E2239" s="669"/>
      <c r="F2239" s="670"/>
      <c r="G2239" s="763" t="str">
        <f t="shared" si="878"/>
        <v/>
      </c>
      <c r="H2239" s="669"/>
      <c r="I2239" s="669"/>
      <c r="J2239" s="669"/>
      <c r="K2239" s="669"/>
      <c r="L2239" s="670"/>
      <c r="M2239" s="112"/>
      <c r="N2239" s="112"/>
      <c r="O2239" s="112"/>
      <c r="P2239" s="112"/>
      <c r="Q2239" s="112"/>
      <c r="R2239" s="112"/>
      <c r="S2239" s="112"/>
      <c r="T2239" s="112"/>
      <c r="U2239" s="112"/>
      <c r="V2239" s="112"/>
      <c r="W2239" s="112"/>
      <c r="X2239" s="112"/>
      <c r="Y2239" s="112"/>
      <c r="Z2239" s="112"/>
      <c r="AA2239" s="112"/>
      <c r="AB2239" s="112"/>
      <c r="AC2239" s="112"/>
      <c r="AD2239" s="112"/>
      <c r="AE2239" s="93"/>
      <c r="AI2239">
        <f t="shared" si="853"/>
        <v>0</v>
      </c>
      <c r="AJ2239">
        <f t="shared" si="854"/>
        <v>0</v>
      </c>
      <c r="AK2239">
        <f t="shared" si="855"/>
        <v>0</v>
      </c>
      <c r="AL2239">
        <f t="shared" si="856"/>
        <v>0</v>
      </c>
      <c r="AM2239">
        <f t="shared" si="857"/>
        <v>0</v>
      </c>
      <c r="AN2239">
        <f t="shared" si="858"/>
        <v>0</v>
      </c>
      <c r="AO2239">
        <f t="shared" si="859"/>
        <v>0</v>
      </c>
      <c r="AP2239">
        <f t="shared" si="860"/>
        <v>0</v>
      </c>
      <c r="AQ2239">
        <f t="shared" si="861"/>
        <v>0</v>
      </c>
      <c r="AR2239">
        <f t="shared" si="862"/>
        <v>0</v>
      </c>
      <c r="AS2239">
        <f t="shared" si="863"/>
        <v>0</v>
      </c>
      <c r="AT2239">
        <f t="shared" si="864"/>
        <v>0</v>
      </c>
      <c r="AU2239">
        <f t="shared" si="865"/>
        <v>0</v>
      </c>
      <c r="AV2239">
        <f t="shared" si="866"/>
        <v>0</v>
      </c>
      <c r="AW2239">
        <f t="shared" si="867"/>
        <v>0</v>
      </c>
      <c r="AX2239">
        <f t="shared" si="868"/>
        <v>0</v>
      </c>
      <c r="AY2239">
        <f t="shared" si="869"/>
        <v>0</v>
      </c>
      <c r="AZ2239">
        <f t="shared" si="870"/>
        <v>0</v>
      </c>
      <c r="BA2239">
        <f t="shared" si="871"/>
        <v>0</v>
      </c>
      <c r="BB2239">
        <f t="shared" si="872"/>
        <v>0</v>
      </c>
      <c r="BC2239">
        <f t="shared" si="873"/>
        <v>0</v>
      </c>
      <c r="BD2239">
        <f t="shared" si="874"/>
        <v>0</v>
      </c>
      <c r="BE2239">
        <f t="shared" si="875"/>
        <v>0</v>
      </c>
      <c r="BF2239">
        <f t="shared" si="876"/>
        <v>0</v>
      </c>
    </row>
    <row r="2240" spans="1:58" ht="15" customHeight="1">
      <c r="A2240" s="405"/>
      <c r="B2240" s="6"/>
      <c r="C2240" s="421" t="s">
        <v>7236</v>
      </c>
      <c r="D2240" s="668" t="str">
        <f t="shared" si="877"/>
        <v/>
      </c>
      <c r="E2240" s="669"/>
      <c r="F2240" s="670"/>
      <c r="G2240" s="763" t="str">
        <f t="shared" si="878"/>
        <v/>
      </c>
      <c r="H2240" s="669"/>
      <c r="I2240" s="669"/>
      <c r="J2240" s="669"/>
      <c r="K2240" s="669"/>
      <c r="L2240" s="670"/>
      <c r="M2240" s="112"/>
      <c r="N2240" s="112"/>
      <c r="O2240" s="112"/>
      <c r="P2240" s="112"/>
      <c r="Q2240" s="112"/>
      <c r="R2240" s="112"/>
      <c r="S2240" s="112"/>
      <c r="T2240" s="112"/>
      <c r="U2240" s="112"/>
      <c r="V2240" s="112"/>
      <c r="W2240" s="112"/>
      <c r="X2240" s="112"/>
      <c r="Y2240" s="112"/>
      <c r="Z2240" s="112"/>
      <c r="AA2240" s="112"/>
      <c r="AB2240" s="112"/>
      <c r="AC2240" s="112"/>
      <c r="AD2240" s="112"/>
      <c r="AE2240" s="93"/>
      <c r="AI2240">
        <f t="shared" si="853"/>
        <v>0</v>
      </c>
      <c r="AJ2240">
        <f t="shared" si="854"/>
        <v>0</v>
      </c>
      <c r="AK2240">
        <f t="shared" si="855"/>
        <v>0</v>
      </c>
      <c r="AL2240">
        <f t="shared" si="856"/>
        <v>0</v>
      </c>
      <c r="AM2240">
        <f t="shared" si="857"/>
        <v>0</v>
      </c>
      <c r="AN2240">
        <f t="shared" si="858"/>
        <v>0</v>
      </c>
      <c r="AO2240">
        <f t="shared" si="859"/>
        <v>0</v>
      </c>
      <c r="AP2240">
        <f t="shared" si="860"/>
        <v>0</v>
      </c>
      <c r="AQ2240">
        <f t="shared" si="861"/>
        <v>0</v>
      </c>
      <c r="AR2240">
        <f t="shared" si="862"/>
        <v>0</v>
      </c>
      <c r="AS2240">
        <f t="shared" si="863"/>
        <v>0</v>
      </c>
      <c r="AT2240">
        <f t="shared" si="864"/>
        <v>0</v>
      </c>
      <c r="AU2240">
        <f t="shared" si="865"/>
        <v>0</v>
      </c>
      <c r="AV2240">
        <f t="shared" si="866"/>
        <v>0</v>
      </c>
      <c r="AW2240">
        <f t="shared" si="867"/>
        <v>0</v>
      </c>
      <c r="AX2240">
        <f t="shared" si="868"/>
        <v>0</v>
      </c>
      <c r="AY2240">
        <f t="shared" si="869"/>
        <v>0</v>
      </c>
      <c r="AZ2240">
        <f t="shared" si="870"/>
        <v>0</v>
      </c>
      <c r="BA2240">
        <f t="shared" si="871"/>
        <v>0</v>
      </c>
      <c r="BB2240">
        <f t="shared" si="872"/>
        <v>0</v>
      </c>
      <c r="BC2240">
        <f t="shared" si="873"/>
        <v>0</v>
      </c>
      <c r="BD2240">
        <f t="shared" si="874"/>
        <v>0</v>
      </c>
      <c r="BE2240">
        <f t="shared" si="875"/>
        <v>0</v>
      </c>
      <c r="BF2240">
        <f t="shared" si="876"/>
        <v>0</v>
      </c>
    </row>
    <row r="2241" spans="1:58" ht="15" customHeight="1">
      <c r="A2241" s="405"/>
      <c r="B2241" s="6"/>
      <c r="C2241" s="421" t="s">
        <v>7237</v>
      </c>
      <c r="D2241" s="668" t="str">
        <f t="shared" si="877"/>
        <v/>
      </c>
      <c r="E2241" s="669"/>
      <c r="F2241" s="670"/>
      <c r="G2241" s="763" t="str">
        <f t="shared" si="878"/>
        <v/>
      </c>
      <c r="H2241" s="669"/>
      <c r="I2241" s="669"/>
      <c r="J2241" s="669"/>
      <c r="K2241" s="669"/>
      <c r="L2241" s="670"/>
      <c r="M2241" s="112"/>
      <c r="N2241" s="112"/>
      <c r="O2241" s="112"/>
      <c r="P2241" s="112"/>
      <c r="Q2241" s="112"/>
      <c r="R2241" s="112"/>
      <c r="S2241" s="112"/>
      <c r="T2241" s="112"/>
      <c r="U2241" s="112"/>
      <c r="V2241" s="112"/>
      <c r="W2241" s="112"/>
      <c r="X2241" s="112"/>
      <c r="Y2241" s="112"/>
      <c r="Z2241" s="112"/>
      <c r="AA2241" s="112"/>
      <c r="AB2241" s="112"/>
      <c r="AC2241" s="112"/>
      <c r="AD2241" s="112"/>
      <c r="AE2241" s="93"/>
      <c r="AI2241">
        <f t="shared" si="853"/>
        <v>0</v>
      </c>
      <c r="AJ2241">
        <f t="shared" si="854"/>
        <v>0</v>
      </c>
      <c r="AK2241">
        <f t="shared" si="855"/>
        <v>0</v>
      </c>
      <c r="AL2241">
        <f t="shared" si="856"/>
        <v>0</v>
      </c>
      <c r="AM2241">
        <f t="shared" si="857"/>
        <v>0</v>
      </c>
      <c r="AN2241">
        <f t="shared" si="858"/>
        <v>0</v>
      </c>
      <c r="AO2241">
        <f t="shared" si="859"/>
        <v>0</v>
      </c>
      <c r="AP2241">
        <f t="shared" si="860"/>
        <v>0</v>
      </c>
      <c r="AQ2241">
        <f t="shared" si="861"/>
        <v>0</v>
      </c>
      <c r="AR2241">
        <f t="shared" si="862"/>
        <v>0</v>
      </c>
      <c r="AS2241">
        <f t="shared" si="863"/>
        <v>0</v>
      </c>
      <c r="AT2241">
        <f t="shared" si="864"/>
        <v>0</v>
      </c>
      <c r="AU2241">
        <f t="shared" si="865"/>
        <v>0</v>
      </c>
      <c r="AV2241">
        <f t="shared" si="866"/>
        <v>0</v>
      </c>
      <c r="AW2241">
        <f t="shared" si="867"/>
        <v>0</v>
      </c>
      <c r="AX2241">
        <f t="shared" si="868"/>
        <v>0</v>
      </c>
      <c r="AY2241">
        <f t="shared" si="869"/>
        <v>0</v>
      </c>
      <c r="AZ2241">
        <f t="shared" si="870"/>
        <v>0</v>
      </c>
      <c r="BA2241">
        <f t="shared" si="871"/>
        <v>0</v>
      </c>
      <c r="BB2241">
        <f t="shared" si="872"/>
        <v>0</v>
      </c>
      <c r="BC2241">
        <f t="shared" si="873"/>
        <v>0</v>
      </c>
      <c r="BD2241">
        <f t="shared" si="874"/>
        <v>0</v>
      </c>
      <c r="BE2241">
        <f t="shared" si="875"/>
        <v>0</v>
      </c>
      <c r="BF2241">
        <f t="shared" si="876"/>
        <v>0</v>
      </c>
    </row>
    <row r="2242" spans="1:58" ht="15" customHeight="1">
      <c r="A2242" s="405"/>
      <c r="B2242" s="6"/>
      <c r="C2242" s="421" t="s">
        <v>7238</v>
      </c>
      <c r="D2242" s="668" t="str">
        <f t="shared" si="877"/>
        <v/>
      </c>
      <c r="E2242" s="669"/>
      <c r="F2242" s="670"/>
      <c r="G2242" s="763" t="str">
        <f t="shared" si="878"/>
        <v/>
      </c>
      <c r="H2242" s="669"/>
      <c r="I2242" s="669"/>
      <c r="J2242" s="669"/>
      <c r="K2242" s="669"/>
      <c r="L2242" s="670"/>
      <c r="M2242" s="112"/>
      <c r="N2242" s="112"/>
      <c r="O2242" s="112"/>
      <c r="P2242" s="112"/>
      <c r="Q2242" s="112"/>
      <c r="R2242" s="112"/>
      <c r="S2242" s="112"/>
      <c r="T2242" s="112"/>
      <c r="U2242" s="112"/>
      <c r="V2242" s="112"/>
      <c r="W2242" s="112"/>
      <c r="X2242" s="112"/>
      <c r="Y2242" s="112"/>
      <c r="Z2242" s="112"/>
      <c r="AA2242" s="112"/>
      <c r="AB2242" s="112"/>
      <c r="AC2242" s="112"/>
      <c r="AD2242" s="112"/>
      <c r="AE2242" s="93"/>
      <c r="AI2242">
        <f t="shared" si="853"/>
        <v>0</v>
      </c>
      <c r="AJ2242">
        <f t="shared" si="854"/>
        <v>0</v>
      </c>
      <c r="AK2242">
        <f t="shared" si="855"/>
        <v>0</v>
      </c>
      <c r="AL2242">
        <f t="shared" si="856"/>
        <v>0</v>
      </c>
      <c r="AM2242">
        <f t="shared" si="857"/>
        <v>0</v>
      </c>
      <c r="AN2242">
        <f t="shared" si="858"/>
        <v>0</v>
      </c>
      <c r="AO2242">
        <f t="shared" si="859"/>
        <v>0</v>
      </c>
      <c r="AP2242">
        <f t="shared" si="860"/>
        <v>0</v>
      </c>
      <c r="AQ2242">
        <f t="shared" si="861"/>
        <v>0</v>
      </c>
      <c r="AR2242">
        <f t="shared" si="862"/>
        <v>0</v>
      </c>
      <c r="AS2242">
        <f t="shared" si="863"/>
        <v>0</v>
      </c>
      <c r="AT2242">
        <f t="shared" si="864"/>
        <v>0</v>
      </c>
      <c r="AU2242">
        <f t="shared" si="865"/>
        <v>0</v>
      </c>
      <c r="AV2242">
        <f t="shared" si="866"/>
        <v>0</v>
      </c>
      <c r="AW2242">
        <f t="shared" si="867"/>
        <v>0</v>
      </c>
      <c r="AX2242">
        <f t="shared" si="868"/>
        <v>0</v>
      </c>
      <c r="AY2242">
        <f t="shared" si="869"/>
        <v>0</v>
      </c>
      <c r="AZ2242">
        <f t="shared" si="870"/>
        <v>0</v>
      </c>
      <c r="BA2242">
        <f t="shared" si="871"/>
        <v>0</v>
      </c>
      <c r="BB2242">
        <f t="shared" si="872"/>
        <v>0</v>
      </c>
      <c r="BC2242">
        <f t="shared" si="873"/>
        <v>0</v>
      </c>
      <c r="BD2242">
        <f t="shared" si="874"/>
        <v>0</v>
      </c>
      <c r="BE2242">
        <f t="shared" si="875"/>
        <v>0</v>
      </c>
      <c r="BF2242">
        <f t="shared" si="876"/>
        <v>0</v>
      </c>
    </row>
    <row r="2243" spans="1:58" ht="15" customHeight="1">
      <c r="A2243" s="405"/>
      <c r="B2243" s="6"/>
      <c r="C2243" s="421" t="s">
        <v>7239</v>
      </c>
      <c r="D2243" s="668" t="str">
        <f t="shared" si="877"/>
        <v/>
      </c>
      <c r="E2243" s="669"/>
      <c r="F2243" s="670"/>
      <c r="G2243" s="763" t="str">
        <f t="shared" si="878"/>
        <v/>
      </c>
      <c r="H2243" s="669"/>
      <c r="I2243" s="669"/>
      <c r="J2243" s="669"/>
      <c r="K2243" s="669"/>
      <c r="L2243" s="670"/>
      <c r="M2243" s="112"/>
      <c r="N2243" s="112"/>
      <c r="O2243" s="112"/>
      <c r="P2243" s="112"/>
      <c r="Q2243" s="112"/>
      <c r="R2243" s="112"/>
      <c r="S2243" s="112"/>
      <c r="T2243" s="112"/>
      <c r="U2243" s="112"/>
      <c r="V2243" s="112"/>
      <c r="W2243" s="112"/>
      <c r="X2243" s="112"/>
      <c r="Y2243" s="112"/>
      <c r="Z2243" s="112"/>
      <c r="AA2243" s="112"/>
      <c r="AB2243" s="112"/>
      <c r="AC2243" s="112"/>
      <c r="AD2243" s="112"/>
      <c r="AE2243" s="93"/>
      <c r="AI2243">
        <f t="shared" si="853"/>
        <v>0</v>
      </c>
      <c r="AJ2243">
        <f t="shared" si="854"/>
        <v>0</v>
      </c>
      <c r="AK2243">
        <f t="shared" si="855"/>
        <v>0</v>
      </c>
      <c r="AL2243">
        <f t="shared" si="856"/>
        <v>0</v>
      </c>
      <c r="AM2243">
        <f t="shared" si="857"/>
        <v>0</v>
      </c>
      <c r="AN2243">
        <f t="shared" si="858"/>
        <v>0</v>
      </c>
      <c r="AO2243">
        <f t="shared" si="859"/>
        <v>0</v>
      </c>
      <c r="AP2243">
        <f t="shared" si="860"/>
        <v>0</v>
      </c>
      <c r="AQ2243">
        <f t="shared" si="861"/>
        <v>0</v>
      </c>
      <c r="AR2243">
        <f t="shared" si="862"/>
        <v>0</v>
      </c>
      <c r="AS2243">
        <f t="shared" si="863"/>
        <v>0</v>
      </c>
      <c r="AT2243">
        <f t="shared" si="864"/>
        <v>0</v>
      </c>
      <c r="AU2243">
        <f t="shared" si="865"/>
        <v>0</v>
      </c>
      <c r="AV2243">
        <f t="shared" si="866"/>
        <v>0</v>
      </c>
      <c r="AW2243">
        <f t="shared" si="867"/>
        <v>0</v>
      </c>
      <c r="AX2243">
        <f t="shared" si="868"/>
        <v>0</v>
      </c>
      <c r="AY2243">
        <f t="shared" si="869"/>
        <v>0</v>
      </c>
      <c r="AZ2243">
        <f t="shared" si="870"/>
        <v>0</v>
      </c>
      <c r="BA2243">
        <f t="shared" si="871"/>
        <v>0</v>
      </c>
      <c r="BB2243">
        <f t="shared" si="872"/>
        <v>0</v>
      </c>
      <c r="BC2243">
        <f t="shared" si="873"/>
        <v>0</v>
      </c>
      <c r="BD2243">
        <f t="shared" si="874"/>
        <v>0</v>
      </c>
      <c r="BE2243">
        <f t="shared" si="875"/>
        <v>0</v>
      </c>
      <c r="BF2243">
        <f t="shared" si="876"/>
        <v>0</v>
      </c>
    </row>
    <row r="2244" spans="1:58" ht="15" customHeight="1">
      <c r="A2244" s="405"/>
      <c r="B2244" s="6"/>
      <c r="C2244" s="421" t="s">
        <v>7240</v>
      </c>
      <c r="D2244" s="668" t="str">
        <f t="shared" si="877"/>
        <v/>
      </c>
      <c r="E2244" s="669"/>
      <c r="F2244" s="670"/>
      <c r="G2244" s="763" t="str">
        <f t="shared" si="878"/>
        <v/>
      </c>
      <c r="H2244" s="669"/>
      <c r="I2244" s="669"/>
      <c r="J2244" s="669"/>
      <c r="K2244" s="669"/>
      <c r="L2244" s="670"/>
      <c r="M2244" s="112"/>
      <c r="N2244" s="112"/>
      <c r="O2244" s="112"/>
      <c r="P2244" s="112"/>
      <c r="Q2244" s="112"/>
      <c r="R2244" s="112"/>
      <c r="S2244" s="112"/>
      <c r="T2244" s="112"/>
      <c r="U2244" s="112"/>
      <c r="V2244" s="112"/>
      <c r="W2244" s="112"/>
      <c r="X2244" s="112"/>
      <c r="Y2244" s="112"/>
      <c r="Z2244" s="112"/>
      <c r="AA2244" s="112"/>
      <c r="AB2244" s="112"/>
      <c r="AC2244" s="112"/>
      <c r="AD2244" s="112"/>
      <c r="AE2244" s="93"/>
      <c r="AI2244">
        <f t="shared" si="853"/>
        <v>0</v>
      </c>
      <c r="AJ2244">
        <f t="shared" si="854"/>
        <v>0</v>
      </c>
      <c r="AK2244">
        <f t="shared" si="855"/>
        <v>0</v>
      </c>
      <c r="AL2244">
        <f t="shared" si="856"/>
        <v>0</v>
      </c>
      <c r="AM2244">
        <f t="shared" si="857"/>
        <v>0</v>
      </c>
      <c r="AN2244">
        <f t="shared" si="858"/>
        <v>0</v>
      </c>
      <c r="AO2244">
        <f t="shared" si="859"/>
        <v>0</v>
      </c>
      <c r="AP2244">
        <f t="shared" si="860"/>
        <v>0</v>
      </c>
      <c r="AQ2244">
        <f t="shared" si="861"/>
        <v>0</v>
      </c>
      <c r="AR2244">
        <f t="shared" si="862"/>
        <v>0</v>
      </c>
      <c r="AS2244">
        <f t="shared" si="863"/>
        <v>0</v>
      </c>
      <c r="AT2244">
        <f t="shared" si="864"/>
        <v>0</v>
      </c>
      <c r="AU2244">
        <f t="shared" si="865"/>
        <v>0</v>
      </c>
      <c r="AV2244">
        <f t="shared" si="866"/>
        <v>0</v>
      </c>
      <c r="AW2244">
        <f t="shared" si="867"/>
        <v>0</v>
      </c>
      <c r="AX2244">
        <f t="shared" si="868"/>
        <v>0</v>
      </c>
      <c r="AY2244">
        <f t="shared" si="869"/>
        <v>0</v>
      </c>
      <c r="AZ2244">
        <f t="shared" si="870"/>
        <v>0</v>
      </c>
      <c r="BA2244">
        <f t="shared" si="871"/>
        <v>0</v>
      </c>
      <c r="BB2244">
        <f t="shared" si="872"/>
        <v>0</v>
      </c>
      <c r="BC2244">
        <f>AB2244</f>
        <v>0</v>
      </c>
      <c r="BD2244">
        <f>COUNTIF(AC2244:AD2244,"NS")</f>
        <v>0</v>
      </c>
      <c r="BE2244">
        <f>SUM(AC2244:AD2244)</f>
        <v>0</v>
      </c>
      <c r="BF2244">
        <f>IF(COUNTIF(AB2244:AD2244,"NA")=3,0,IF(OR(AND(BC2244=0,BD2244&gt;0),AND(BC2244="NS",BE2244&gt;0), AND(BC2244="NS", BD2244=0,BE2244=0)), 1, IF(OR(AND(BC2244&gt;0,BD2244&gt;1,BC2244&gt;BE2244), AND(BC2244="NS",BD2244=2), AND(BC2244="NS",BE2244=0,BD2244&gt;0),BC2244=BE2244), 0, 1)))</f>
        <v>0</v>
      </c>
    </row>
    <row r="2245" spans="1:58" ht="15" customHeight="1">
      <c r="A2245" s="405"/>
      <c r="B2245" s="6"/>
      <c r="C2245" s="22"/>
      <c r="D2245" s="11"/>
      <c r="E2245" s="11"/>
      <c r="F2245" s="11"/>
      <c r="G2245" s="18"/>
      <c r="H2245" s="18"/>
      <c r="I2245" s="18"/>
      <c r="J2245" s="18"/>
      <c r="K2245" s="18"/>
      <c r="L2245" s="18"/>
      <c r="M2245" s="10"/>
      <c r="N2245" s="10"/>
      <c r="O2245" s="10"/>
      <c r="P2245" s="10"/>
      <c r="Q2245" s="10"/>
      <c r="R2245" s="10"/>
      <c r="S2245" s="110"/>
      <c r="T2245" s="110"/>
      <c r="U2245" s="110"/>
      <c r="V2245" s="110"/>
      <c r="W2245" s="110"/>
      <c r="X2245" s="110"/>
      <c r="Y2245" s="110"/>
      <c r="Z2245" s="110"/>
      <c r="AA2245" s="110"/>
      <c r="AB2245" s="110"/>
      <c r="AC2245" s="110"/>
      <c r="AD2245" s="110"/>
      <c r="AE2245" s="93"/>
      <c r="AL2245" s="192">
        <f>SUM(AL1670:AL2244)</f>
        <v>0</v>
      </c>
      <c r="AP2245" s="192">
        <f>SUM(AP1670:AP2244)</f>
        <v>0</v>
      </c>
      <c r="AT2245" s="192">
        <f>SUM(AT1670:AT2244)</f>
        <v>0</v>
      </c>
      <c r="AX2245" s="192">
        <f>SUM(AX1670:AX2244)</f>
        <v>0</v>
      </c>
      <c r="BB2245" s="192">
        <f>SUM(BB1670:BB2244)</f>
        <v>0</v>
      </c>
      <c r="BF2245" s="192">
        <f>SUM(BF1670:BF2244)</f>
        <v>0</v>
      </c>
    </row>
    <row r="2246" spans="1:58" ht="15" customHeight="1">
      <c r="A2246" s="405"/>
      <c r="B2246" s="6"/>
      <c r="C2246" s="403"/>
      <c r="D2246" s="403"/>
      <c r="E2246" s="403"/>
      <c r="F2246" s="403"/>
      <c r="G2246" s="403"/>
      <c r="H2246" s="403"/>
      <c r="I2246" s="403"/>
      <c r="J2246" s="403"/>
      <c r="K2246" s="403"/>
      <c r="L2246" s="403"/>
      <c r="M2246" s="403"/>
      <c r="N2246" s="403"/>
      <c r="O2246" s="403"/>
      <c r="P2246" s="403"/>
      <c r="Q2246" s="403"/>
      <c r="R2246" s="403"/>
      <c r="S2246" s="403"/>
      <c r="T2246" s="403"/>
      <c r="U2246" s="403"/>
      <c r="V2246" s="403"/>
      <c r="W2246" s="403"/>
      <c r="X2246" s="403"/>
      <c r="Y2246" s="403"/>
      <c r="Z2246" s="403"/>
      <c r="AA2246" s="992" t="s">
        <v>7242</v>
      </c>
      <c r="AB2246" s="635"/>
      <c r="AC2246" s="635"/>
      <c r="AD2246" s="635"/>
      <c r="AE2246" s="93"/>
    </row>
    <row r="2247" spans="1:58" ht="36" customHeight="1">
      <c r="A2247" s="405"/>
      <c r="B2247" s="6"/>
      <c r="C2247" s="643" t="s">
        <v>6695</v>
      </c>
      <c r="D2247" s="773"/>
      <c r="E2247" s="773"/>
      <c r="F2247" s="773"/>
      <c r="G2247" s="773"/>
      <c r="H2247" s="773"/>
      <c r="I2247" s="773"/>
      <c r="J2247" s="773"/>
      <c r="K2247" s="773"/>
      <c r="L2247" s="769"/>
      <c r="M2247" s="643" t="s">
        <v>6696</v>
      </c>
      <c r="N2247" s="669"/>
      <c r="O2247" s="669"/>
      <c r="P2247" s="669"/>
      <c r="Q2247" s="669"/>
      <c r="R2247" s="669"/>
      <c r="S2247" s="669"/>
      <c r="T2247" s="669"/>
      <c r="U2247" s="669"/>
      <c r="V2247" s="669"/>
      <c r="W2247" s="669"/>
      <c r="X2247" s="669"/>
      <c r="Y2247" s="669"/>
      <c r="Z2247" s="669"/>
      <c r="AA2247" s="669"/>
      <c r="AB2247" s="669"/>
      <c r="AC2247" s="669"/>
      <c r="AD2247" s="670"/>
      <c r="AE2247" s="93"/>
    </row>
    <row r="2248" spans="1:58" ht="84" customHeight="1">
      <c r="A2248" s="405"/>
      <c r="B2248" s="6"/>
      <c r="C2248" s="770"/>
      <c r="D2248" s="732"/>
      <c r="E2248" s="732"/>
      <c r="F2248" s="732"/>
      <c r="G2248" s="732"/>
      <c r="H2248" s="732"/>
      <c r="I2248" s="732"/>
      <c r="J2248" s="732"/>
      <c r="K2248" s="732"/>
      <c r="L2248" s="733"/>
      <c r="M2248" s="759" t="s">
        <v>6615</v>
      </c>
      <c r="N2248" s="669"/>
      <c r="O2248" s="670"/>
      <c r="P2248" s="759" t="s">
        <v>6616</v>
      </c>
      <c r="Q2248" s="669"/>
      <c r="R2248" s="670"/>
      <c r="S2248" s="759" t="s">
        <v>6617</v>
      </c>
      <c r="T2248" s="669"/>
      <c r="U2248" s="670"/>
      <c r="V2248" s="759" t="s">
        <v>6618</v>
      </c>
      <c r="W2248" s="669"/>
      <c r="X2248" s="670"/>
      <c r="Y2248" s="759" t="s">
        <v>7243</v>
      </c>
      <c r="Z2248" s="669"/>
      <c r="AA2248" s="670"/>
      <c r="AB2248" s="759" t="s">
        <v>422</v>
      </c>
      <c r="AC2248" s="669"/>
      <c r="AD2248" s="670"/>
      <c r="AE2248" s="93"/>
    </row>
    <row r="2249" spans="1:58" ht="48" customHeight="1">
      <c r="A2249" s="405"/>
      <c r="B2249" s="6"/>
      <c r="C2249" s="971" t="s">
        <v>6698</v>
      </c>
      <c r="D2249" s="972"/>
      <c r="E2249" s="972"/>
      <c r="F2249" s="973"/>
      <c r="G2249" s="668" t="s">
        <v>6699</v>
      </c>
      <c r="H2249" s="669"/>
      <c r="I2249" s="669"/>
      <c r="J2249" s="669"/>
      <c r="K2249" s="669"/>
      <c r="L2249" s="670"/>
      <c r="M2249" s="50" t="s">
        <v>5571</v>
      </c>
      <c r="N2249" s="63" t="s">
        <v>6029</v>
      </c>
      <c r="O2249" s="63" t="s">
        <v>6030</v>
      </c>
      <c r="P2249" s="50" t="s">
        <v>5571</v>
      </c>
      <c r="Q2249" s="63" t="s">
        <v>6029</v>
      </c>
      <c r="R2249" s="63" t="s">
        <v>6030</v>
      </c>
      <c r="S2249" s="50" t="s">
        <v>5571</v>
      </c>
      <c r="T2249" s="63" t="s">
        <v>6029</v>
      </c>
      <c r="U2249" s="63" t="s">
        <v>6030</v>
      </c>
      <c r="V2249" s="50" t="s">
        <v>5571</v>
      </c>
      <c r="W2249" s="63" t="s">
        <v>6029</v>
      </c>
      <c r="X2249" s="63" t="s">
        <v>6030</v>
      </c>
      <c r="Y2249" s="50" t="s">
        <v>5571</v>
      </c>
      <c r="Z2249" s="63" t="s">
        <v>6029</v>
      </c>
      <c r="AA2249" s="63" t="s">
        <v>6030</v>
      </c>
      <c r="AB2249" s="50" t="s">
        <v>5571</v>
      </c>
      <c r="AC2249" s="63" t="s">
        <v>6029</v>
      </c>
      <c r="AD2249" s="63" t="s">
        <v>6030</v>
      </c>
      <c r="AE2249" s="93"/>
    </row>
    <row r="2250" spans="1:58" ht="15" customHeight="1">
      <c r="A2250" s="405"/>
      <c r="B2250" s="6"/>
      <c r="C2250" s="1004" t="s">
        <v>5560</v>
      </c>
      <c r="D2250" s="669"/>
      <c r="E2250" s="669"/>
      <c r="F2250" s="669"/>
      <c r="G2250" s="669"/>
      <c r="H2250" s="669"/>
      <c r="I2250" s="669"/>
      <c r="J2250" s="669"/>
      <c r="K2250" s="669"/>
      <c r="L2250" s="669"/>
      <c r="M2250" s="80">
        <f t="shared" ref="M2250:AD2250" si="879">IF(AND(SUM(M2251:M2825)=0,COUNTIF(M2251:M2825,"NS")&gt;0),"NS",IF(AND(SUM(M2251:M2825)=0,COUNTIF(M2251:M2825,0)&gt;0),0,IF(AND(SUM(M2251:M2825)=0,COUNTIF(M2251:M2825,"NA")&gt;0),"NA",SUM(M2251:M2825))))</f>
        <v>0</v>
      </c>
      <c r="N2250" s="80">
        <f t="shared" si="879"/>
        <v>0</v>
      </c>
      <c r="O2250" s="80">
        <f t="shared" si="879"/>
        <v>0</v>
      </c>
      <c r="P2250" s="80">
        <f t="shared" si="879"/>
        <v>0</v>
      </c>
      <c r="Q2250" s="80">
        <f t="shared" si="879"/>
        <v>0</v>
      </c>
      <c r="R2250" s="80">
        <f t="shared" si="879"/>
        <v>0</v>
      </c>
      <c r="S2250" s="80">
        <f t="shared" si="879"/>
        <v>0</v>
      </c>
      <c r="T2250" s="80">
        <f t="shared" si="879"/>
        <v>0</v>
      </c>
      <c r="U2250" s="80">
        <f t="shared" si="879"/>
        <v>0</v>
      </c>
      <c r="V2250" s="80">
        <f t="shared" si="879"/>
        <v>0</v>
      </c>
      <c r="W2250" s="80">
        <f t="shared" si="879"/>
        <v>0</v>
      </c>
      <c r="X2250" s="80">
        <f t="shared" si="879"/>
        <v>0</v>
      </c>
      <c r="Y2250" s="80">
        <f t="shared" si="879"/>
        <v>0</v>
      </c>
      <c r="Z2250" s="80">
        <f t="shared" si="879"/>
        <v>0</v>
      </c>
      <c r="AA2250" s="80">
        <f t="shared" si="879"/>
        <v>0</v>
      </c>
      <c r="AB2250" s="80">
        <f t="shared" si="879"/>
        <v>0</v>
      </c>
      <c r="AC2250" s="80">
        <f t="shared" si="879"/>
        <v>0</v>
      </c>
      <c r="AD2250" s="80">
        <f t="shared" si="879"/>
        <v>0</v>
      </c>
      <c r="AE2250" s="93"/>
      <c r="AI2250" t="s">
        <v>6198</v>
      </c>
      <c r="AJ2250" t="s">
        <v>6199</v>
      </c>
      <c r="AK2250" t="s">
        <v>6200</v>
      </c>
      <c r="AL2250" t="s">
        <v>6201</v>
      </c>
      <c r="AM2250" t="s">
        <v>7244</v>
      </c>
      <c r="AN2250" t="s">
        <v>7245</v>
      </c>
      <c r="AO2250" t="s">
        <v>7246</v>
      </c>
      <c r="AP2250" t="s">
        <v>7247</v>
      </c>
      <c r="AQ2250" t="s">
        <v>7248</v>
      </c>
      <c r="AR2250" t="s">
        <v>7249</v>
      </c>
      <c r="AS2250" t="s">
        <v>7250</v>
      </c>
      <c r="AT2250" t="s">
        <v>7251</v>
      </c>
      <c r="AU2250" t="s">
        <v>7252</v>
      </c>
      <c r="AV2250" t="s">
        <v>7253</v>
      </c>
      <c r="AW2250" t="s">
        <v>7254</v>
      </c>
      <c r="AX2250" t="s">
        <v>7255</v>
      </c>
      <c r="AY2250" t="s">
        <v>7256</v>
      </c>
      <c r="AZ2250" t="s">
        <v>7257</v>
      </c>
      <c r="BA2250" t="s">
        <v>7258</v>
      </c>
      <c r="BB2250" t="s">
        <v>7259</v>
      </c>
      <c r="BC2250" t="s">
        <v>7260</v>
      </c>
      <c r="BD2250" t="s">
        <v>7261</v>
      </c>
      <c r="BE2250" t="s">
        <v>7262</v>
      </c>
      <c r="BF2250" t="s">
        <v>7263</v>
      </c>
    </row>
    <row r="2251" spans="1:58" ht="15" customHeight="1">
      <c r="A2251" s="405"/>
      <c r="B2251" s="6"/>
      <c r="C2251" s="9" t="s">
        <v>5040</v>
      </c>
      <c r="D2251" s="668" t="str">
        <f>IF(D1089="","",D1089)</f>
        <v/>
      </c>
      <c r="E2251" s="669"/>
      <c r="F2251" s="670"/>
      <c r="G2251" s="763" t="str">
        <f>IF(G1089="","",G1089)</f>
        <v/>
      </c>
      <c r="H2251" s="669"/>
      <c r="I2251" s="669"/>
      <c r="J2251" s="669"/>
      <c r="K2251" s="669"/>
      <c r="L2251" s="670"/>
      <c r="M2251" s="112"/>
      <c r="N2251" s="112"/>
      <c r="O2251" s="112"/>
      <c r="P2251" s="112"/>
      <c r="Q2251" s="112"/>
      <c r="R2251" s="112"/>
      <c r="S2251" s="112"/>
      <c r="T2251" s="112"/>
      <c r="U2251" s="112"/>
      <c r="V2251" s="112"/>
      <c r="W2251" s="112"/>
      <c r="X2251" s="112"/>
      <c r="Y2251" s="112"/>
      <c r="Z2251" s="112"/>
      <c r="AA2251" s="112"/>
      <c r="AB2251" s="112"/>
      <c r="AC2251" s="112"/>
      <c r="AD2251" s="112"/>
      <c r="AE2251" s="93"/>
      <c r="AI2251">
        <f>M2251</f>
        <v>0</v>
      </c>
      <c r="AJ2251">
        <f>COUNTIF(N2251:O2251,"NS")</f>
        <v>0</v>
      </c>
      <c r="AK2251">
        <f>SUM(N2251:O2251)</f>
        <v>0</v>
      </c>
      <c r="AL2251">
        <f>IF(COUNTIF(M2251:O2251,"NA")=3,0,IF(OR(AND(AI2251=0,AJ2251&gt;0),AND(AI2251="NS",AK2251&gt;0), AND(AI2251="NS", AJ2251=0,AK2251=0)), 1, IF(OR(AND(AI2251&gt;0,AJ2251&gt;1,AI2251&gt;AK2251), AND(AI2251="NS",AJ2251=2), AND(AI2251="NS",AK2251=0,AJ2251&gt;0),AI2251=AK2251), 0, 1)))</f>
        <v>0</v>
      </c>
      <c r="AM2251">
        <f t="shared" ref="AM2251:AM2314" si="880">P2251</f>
        <v>0</v>
      </c>
      <c r="AN2251">
        <f t="shared" ref="AN2251:AN2314" si="881">COUNTIF(Q2251:R2251,"NS")</f>
        <v>0</v>
      </c>
      <c r="AO2251">
        <f t="shared" ref="AO2251:AO2314" si="882">SUM(Q2251:R2251)</f>
        <v>0</v>
      </c>
      <c r="AP2251">
        <f t="shared" ref="AP2251:AP2314" si="883">IF(COUNTIF(P2251:R2251,"NA")=3,0,IF(OR(AND(AM2251=0,AN2251&gt;0),AND(AM2251="NS",AO2251&gt;0), AND(AM2251="NS", AN2251=0,AO2251=0)), 1, IF(OR(AND(AM2251&gt;0,AN2251&gt;1,AM2251&gt;AO2251), AND(AM2251="NS",AN2251=2), AND(AM2251="NS",AO2251=0,AN2251&gt;0),AM2251=AO2251), 0, 1)))</f>
        <v>0</v>
      </c>
      <c r="AQ2251">
        <f t="shared" ref="AQ2251:AQ2314" si="884">S2251</f>
        <v>0</v>
      </c>
      <c r="AR2251">
        <f t="shared" ref="AR2251:AR2314" si="885">COUNTIF(T2251:U2251,"NS")</f>
        <v>0</v>
      </c>
      <c r="AS2251">
        <f t="shared" ref="AS2251:AS2314" si="886">SUM(T2251:U2251)</f>
        <v>0</v>
      </c>
      <c r="AT2251">
        <f t="shared" ref="AT2251:AT2314" si="887">IF(COUNTIF(S2251:U2251,"NA")=3,0,IF(OR(AND(AQ2251=0,AR2251&gt;0),AND(AQ2251="NS",AS2251&gt;0), AND(AQ2251="NS", AR2251=0,AS2251=0)), 1, IF(OR(AND(AQ2251&gt;0,AR2251&gt;1,AQ2251&gt;AS2251), AND(AQ2251="NS",AR2251=2), AND(AQ2251="NS",AS2251=0,AR2251&gt;0),AQ2251=AS2251), 0, 1)))</f>
        <v>0</v>
      </c>
      <c r="AU2251">
        <f t="shared" ref="AU2251:AU2314" si="888">V2251</f>
        <v>0</v>
      </c>
      <c r="AV2251">
        <f t="shared" ref="AV2251:AV2314" si="889">COUNTIF(W2251:X2251,"NS")</f>
        <v>0</v>
      </c>
      <c r="AW2251">
        <f t="shared" ref="AW2251:AW2314" si="890">SUM(W2251:X2251)</f>
        <v>0</v>
      </c>
      <c r="AX2251">
        <f t="shared" ref="AX2251:AX2314" si="891">IF(COUNTIF(V2251:X2251,"NA")=3,0,IF(OR(AND(AU2251=0,AV2251&gt;0),AND(AU2251="NS",AW2251&gt;0), AND(AU2251="NS", AV2251=0,AW2251=0)), 1, IF(OR(AND(AU2251&gt;0,AV2251&gt;1,AU2251&gt;AW2251), AND(AU2251="NS",AV2251=2), AND(AU2251="NS",AW2251=0,AV2251&gt;0),AU2251=AW2251), 0, 1)))</f>
        <v>0</v>
      </c>
      <c r="AY2251">
        <f>Y2251</f>
        <v>0</v>
      </c>
      <c r="AZ2251">
        <f>COUNTIF(Z2251:AA2251,"NS")</f>
        <v>0</v>
      </c>
      <c r="BA2251">
        <f>SUM(Z2251:AA2251)</f>
        <v>0</v>
      </c>
      <c r="BB2251">
        <f>IF(COUNTIF(Y2251:AA2251,"NA")=3,0,IF(OR(AND(AY2251=0,AZ2251&gt;0),AND(AY2251="NS",BA2251&gt;0), AND(AY2251="NS", AZ2251=0,BA2251=0)), 1, IF(OR(AND(AY2251&gt;0,AZ2251&gt;1,AY2251&gt;BA2251), AND(AY2251="NS",AZ2251=2), AND(AY2251="NS",BA2251=0,AZ2251&gt;0),AY2251=BA2251), 0, 1)))</f>
        <v>0</v>
      </c>
      <c r="BC2251">
        <f t="shared" ref="BC2251:BC2314" si="892">AB2251</f>
        <v>0</v>
      </c>
      <c r="BD2251">
        <f t="shared" ref="BD2251:BD2314" si="893">COUNTIF(AC2251:AD2251,"NS")</f>
        <v>0</v>
      </c>
      <c r="BE2251">
        <f t="shared" ref="BE2251:BE2314" si="894">SUM(AC2251:AD2251)</f>
        <v>0</v>
      </c>
      <c r="BF2251">
        <f t="shared" ref="BF2251:BF2314" si="895">IF(COUNTIF(AB2251:AD2251,"NA")=3,0,IF(OR(AND(BC2251=0,BD2251&gt;0),AND(BC2251="NS",BE2251&gt;0), AND(BC2251="NS", BD2251=0,BE2251=0)), 1, IF(OR(AND(BC2251&gt;0,BD2251&gt;1,BC2251&gt;BE2251), AND(BC2251="NS",BD2251=2), AND(BC2251="NS",BE2251=0,BD2251&gt;0),BC2251=BE2251), 0, 1)))</f>
        <v>0</v>
      </c>
    </row>
    <row r="2252" spans="1:58" ht="15" customHeight="1">
      <c r="A2252" s="405"/>
      <c r="B2252" s="6"/>
      <c r="C2252" s="9" t="s">
        <v>5042</v>
      </c>
      <c r="D2252" s="668" t="str">
        <f t="shared" ref="D2252:D2315" si="896">IF(D1090="","",D1090)</f>
        <v/>
      </c>
      <c r="E2252" s="669"/>
      <c r="F2252" s="670"/>
      <c r="G2252" s="763" t="str">
        <f t="shared" ref="G2252:G2315" si="897">IF(G1090="","",G1090)</f>
        <v/>
      </c>
      <c r="H2252" s="669"/>
      <c r="I2252" s="669"/>
      <c r="J2252" s="669"/>
      <c r="K2252" s="669"/>
      <c r="L2252" s="670"/>
      <c r="M2252" s="112"/>
      <c r="N2252" s="112"/>
      <c r="O2252" s="112"/>
      <c r="P2252" s="112"/>
      <c r="Q2252" s="112"/>
      <c r="R2252" s="112"/>
      <c r="S2252" s="112"/>
      <c r="T2252" s="112"/>
      <c r="U2252" s="112"/>
      <c r="V2252" s="112"/>
      <c r="W2252" s="112"/>
      <c r="X2252" s="112"/>
      <c r="Y2252" s="112"/>
      <c r="Z2252" s="112"/>
      <c r="AA2252" s="112"/>
      <c r="AB2252" s="112"/>
      <c r="AC2252" s="112"/>
      <c r="AD2252" s="112"/>
      <c r="AE2252" s="93"/>
      <c r="AI2252">
        <f t="shared" ref="AI2252:AI2314" si="898">M2252</f>
        <v>0</v>
      </c>
      <c r="AJ2252">
        <f t="shared" ref="AJ2252:AJ2314" si="899">COUNTIF(N2252:O2252,"NS")</f>
        <v>0</v>
      </c>
      <c r="AK2252">
        <f t="shared" ref="AK2252:AK2314" si="900">SUM(N2252:O2252)</f>
        <v>0</v>
      </c>
      <c r="AL2252">
        <f t="shared" ref="AL2252:AL2314" si="901">IF(COUNTIF(M2252:O2252,"NA")=3,0,IF(OR(AND(AI2252=0,AJ2252&gt;0),AND(AI2252="NS",AK2252&gt;0), AND(AI2252="NS", AJ2252=0,AK2252=0)), 1, IF(OR(AND(AI2252&gt;0,AJ2252&gt;1,AI2252&gt;AK2252), AND(AI2252="NS",AJ2252=2), AND(AI2252="NS",AK2252=0,AJ2252&gt;0),AI2252=AK2252), 0, 1)))</f>
        <v>0</v>
      </c>
      <c r="AM2252">
        <f t="shared" si="880"/>
        <v>0</v>
      </c>
      <c r="AN2252">
        <f t="shared" si="881"/>
        <v>0</v>
      </c>
      <c r="AO2252">
        <f t="shared" si="882"/>
        <v>0</v>
      </c>
      <c r="AP2252">
        <f t="shared" si="883"/>
        <v>0</v>
      </c>
      <c r="AQ2252">
        <f t="shared" si="884"/>
        <v>0</v>
      </c>
      <c r="AR2252">
        <f t="shared" si="885"/>
        <v>0</v>
      </c>
      <c r="AS2252">
        <f t="shared" si="886"/>
        <v>0</v>
      </c>
      <c r="AT2252">
        <f t="shared" si="887"/>
        <v>0</v>
      </c>
      <c r="AU2252">
        <f t="shared" si="888"/>
        <v>0</v>
      </c>
      <c r="AV2252">
        <f t="shared" si="889"/>
        <v>0</v>
      </c>
      <c r="AW2252">
        <f t="shared" si="890"/>
        <v>0</v>
      </c>
      <c r="AX2252">
        <f t="shared" si="891"/>
        <v>0</v>
      </c>
      <c r="AY2252">
        <f t="shared" ref="AY2252:AY2314" si="902">Y2252</f>
        <v>0</v>
      </c>
      <c r="AZ2252">
        <f t="shared" ref="AZ2252:AZ2314" si="903">COUNTIF(Z2252:AA2252,"NS")</f>
        <v>0</v>
      </c>
      <c r="BA2252">
        <f t="shared" ref="BA2252:BA2314" si="904">SUM(Z2252:AA2252)</f>
        <v>0</v>
      </c>
      <c r="BB2252">
        <f t="shared" ref="BB2252:BB2314" si="905">IF(COUNTIF(Y2252:AA2252,"NA")=3,0,IF(OR(AND(AY2252=0,AZ2252&gt;0),AND(AY2252="NS",BA2252&gt;0), AND(AY2252="NS", AZ2252=0,BA2252=0)), 1, IF(OR(AND(AY2252&gt;0,AZ2252&gt;1,AY2252&gt;BA2252), AND(AY2252="NS",AZ2252=2), AND(AY2252="NS",BA2252=0,AZ2252&gt;0),AY2252=BA2252), 0, 1)))</f>
        <v>0</v>
      </c>
      <c r="BC2252">
        <f t="shared" si="892"/>
        <v>0</v>
      </c>
      <c r="BD2252">
        <f t="shared" si="893"/>
        <v>0</v>
      </c>
      <c r="BE2252">
        <f t="shared" si="894"/>
        <v>0</v>
      </c>
      <c r="BF2252">
        <f t="shared" si="895"/>
        <v>0</v>
      </c>
    </row>
    <row r="2253" spans="1:58" ht="15" customHeight="1">
      <c r="A2253" s="405"/>
      <c r="B2253" s="6"/>
      <c r="C2253" s="9" t="s">
        <v>5044</v>
      </c>
      <c r="D2253" s="668" t="str">
        <f t="shared" si="896"/>
        <v/>
      </c>
      <c r="E2253" s="669"/>
      <c r="F2253" s="670"/>
      <c r="G2253" s="763" t="str">
        <f t="shared" si="897"/>
        <v/>
      </c>
      <c r="H2253" s="669"/>
      <c r="I2253" s="669"/>
      <c r="J2253" s="669"/>
      <c r="K2253" s="669"/>
      <c r="L2253" s="670"/>
      <c r="M2253" s="112"/>
      <c r="N2253" s="112"/>
      <c r="O2253" s="112"/>
      <c r="P2253" s="112"/>
      <c r="Q2253" s="112"/>
      <c r="R2253" s="112"/>
      <c r="S2253" s="112"/>
      <c r="T2253" s="112"/>
      <c r="U2253" s="112"/>
      <c r="V2253" s="112"/>
      <c r="W2253" s="112"/>
      <c r="X2253" s="112"/>
      <c r="Y2253" s="112"/>
      <c r="Z2253" s="112"/>
      <c r="AA2253" s="112"/>
      <c r="AB2253" s="112"/>
      <c r="AC2253" s="112"/>
      <c r="AD2253" s="112"/>
      <c r="AE2253" s="93"/>
      <c r="AI2253">
        <f t="shared" si="898"/>
        <v>0</v>
      </c>
      <c r="AJ2253">
        <f t="shared" si="899"/>
        <v>0</v>
      </c>
      <c r="AK2253">
        <f t="shared" si="900"/>
        <v>0</v>
      </c>
      <c r="AL2253">
        <f t="shared" si="901"/>
        <v>0</v>
      </c>
      <c r="AM2253">
        <f t="shared" si="880"/>
        <v>0</v>
      </c>
      <c r="AN2253">
        <f t="shared" si="881"/>
        <v>0</v>
      </c>
      <c r="AO2253">
        <f t="shared" si="882"/>
        <v>0</v>
      </c>
      <c r="AP2253">
        <f t="shared" si="883"/>
        <v>0</v>
      </c>
      <c r="AQ2253">
        <f t="shared" si="884"/>
        <v>0</v>
      </c>
      <c r="AR2253">
        <f t="shared" si="885"/>
        <v>0</v>
      </c>
      <c r="AS2253">
        <f t="shared" si="886"/>
        <v>0</v>
      </c>
      <c r="AT2253">
        <f t="shared" si="887"/>
        <v>0</v>
      </c>
      <c r="AU2253">
        <f t="shared" si="888"/>
        <v>0</v>
      </c>
      <c r="AV2253">
        <f t="shared" si="889"/>
        <v>0</v>
      </c>
      <c r="AW2253">
        <f t="shared" si="890"/>
        <v>0</v>
      </c>
      <c r="AX2253">
        <f t="shared" si="891"/>
        <v>0</v>
      </c>
      <c r="AY2253">
        <f t="shared" si="902"/>
        <v>0</v>
      </c>
      <c r="AZ2253">
        <f t="shared" si="903"/>
        <v>0</v>
      </c>
      <c r="BA2253">
        <f t="shared" si="904"/>
        <v>0</v>
      </c>
      <c r="BB2253">
        <f t="shared" si="905"/>
        <v>0</v>
      </c>
      <c r="BC2253">
        <f t="shared" si="892"/>
        <v>0</v>
      </c>
      <c r="BD2253">
        <f t="shared" si="893"/>
        <v>0</v>
      </c>
      <c r="BE2253">
        <f t="shared" si="894"/>
        <v>0</v>
      </c>
      <c r="BF2253">
        <f t="shared" si="895"/>
        <v>0</v>
      </c>
    </row>
    <row r="2254" spans="1:58" ht="15" customHeight="1">
      <c r="A2254" s="405"/>
      <c r="B2254" s="6"/>
      <c r="C2254" s="9" t="s">
        <v>5046</v>
      </c>
      <c r="D2254" s="668" t="str">
        <f t="shared" si="896"/>
        <v/>
      </c>
      <c r="E2254" s="669"/>
      <c r="F2254" s="670"/>
      <c r="G2254" s="763" t="str">
        <f t="shared" si="897"/>
        <v/>
      </c>
      <c r="H2254" s="669"/>
      <c r="I2254" s="669"/>
      <c r="J2254" s="669"/>
      <c r="K2254" s="669"/>
      <c r="L2254" s="670"/>
      <c r="M2254" s="112"/>
      <c r="N2254" s="112"/>
      <c r="O2254" s="112"/>
      <c r="P2254" s="112"/>
      <c r="Q2254" s="112"/>
      <c r="R2254" s="112"/>
      <c r="S2254" s="112"/>
      <c r="T2254" s="112"/>
      <c r="U2254" s="112"/>
      <c r="V2254" s="112"/>
      <c r="W2254" s="112"/>
      <c r="X2254" s="112"/>
      <c r="Y2254" s="112"/>
      <c r="Z2254" s="112"/>
      <c r="AA2254" s="112"/>
      <c r="AB2254" s="112"/>
      <c r="AC2254" s="112"/>
      <c r="AD2254" s="112"/>
      <c r="AE2254" s="93"/>
      <c r="AI2254">
        <f t="shared" si="898"/>
        <v>0</v>
      </c>
      <c r="AJ2254">
        <f t="shared" si="899"/>
        <v>0</v>
      </c>
      <c r="AK2254">
        <f t="shared" si="900"/>
        <v>0</v>
      </c>
      <c r="AL2254">
        <f t="shared" si="901"/>
        <v>0</v>
      </c>
      <c r="AM2254">
        <f t="shared" si="880"/>
        <v>0</v>
      </c>
      <c r="AN2254">
        <f t="shared" si="881"/>
        <v>0</v>
      </c>
      <c r="AO2254">
        <f t="shared" si="882"/>
        <v>0</v>
      </c>
      <c r="AP2254">
        <f t="shared" si="883"/>
        <v>0</v>
      </c>
      <c r="AQ2254">
        <f t="shared" si="884"/>
        <v>0</v>
      </c>
      <c r="AR2254">
        <f t="shared" si="885"/>
        <v>0</v>
      </c>
      <c r="AS2254">
        <f t="shared" si="886"/>
        <v>0</v>
      </c>
      <c r="AT2254">
        <f t="shared" si="887"/>
        <v>0</v>
      </c>
      <c r="AU2254">
        <f t="shared" si="888"/>
        <v>0</v>
      </c>
      <c r="AV2254">
        <f t="shared" si="889"/>
        <v>0</v>
      </c>
      <c r="AW2254">
        <f t="shared" si="890"/>
        <v>0</v>
      </c>
      <c r="AX2254">
        <f t="shared" si="891"/>
        <v>0</v>
      </c>
      <c r="AY2254">
        <f t="shared" si="902"/>
        <v>0</v>
      </c>
      <c r="AZ2254">
        <f t="shared" si="903"/>
        <v>0</v>
      </c>
      <c r="BA2254">
        <f t="shared" si="904"/>
        <v>0</v>
      </c>
      <c r="BB2254">
        <f t="shared" si="905"/>
        <v>0</v>
      </c>
      <c r="BC2254">
        <f t="shared" si="892"/>
        <v>0</v>
      </c>
      <c r="BD2254">
        <f t="shared" si="893"/>
        <v>0</v>
      </c>
      <c r="BE2254">
        <f t="shared" si="894"/>
        <v>0</v>
      </c>
      <c r="BF2254">
        <f t="shared" si="895"/>
        <v>0</v>
      </c>
    </row>
    <row r="2255" spans="1:58" ht="15" customHeight="1">
      <c r="A2255" s="405"/>
      <c r="B2255" s="6"/>
      <c r="C2255" s="9" t="s">
        <v>5048</v>
      </c>
      <c r="D2255" s="668" t="str">
        <f t="shared" si="896"/>
        <v/>
      </c>
      <c r="E2255" s="669"/>
      <c r="F2255" s="670"/>
      <c r="G2255" s="763" t="str">
        <f t="shared" si="897"/>
        <v/>
      </c>
      <c r="H2255" s="669"/>
      <c r="I2255" s="669"/>
      <c r="J2255" s="669"/>
      <c r="K2255" s="669"/>
      <c r="L2255" s="670"/>
      <c r="M2255" s="112"/>
      <c r="N2255" s="112"/>
      <c r="O2255" s="112"/>
      <c r="P2255" s="112"/>
      <c r="Q2255" s="112"/>
      <c r="R2255" s="112"/>
      <c r="S2255" s="112"/>
      <c r="T2255" s="112"/>
      <c r="U2255" s="112"/>
      <c r="V2255" s="112"/>
      <c r="W2255" s="112"/>
      <c r="X2255" s="112"/>
      <c r="Y2255" s="112"/>
      <c r="Z2255" s="112"/>
      <c r="AA2255" s="112"/>
      <c r="AB2255" s="112"/>
      <c r="AC2255" s="112"/>
      <c r="AD2255" s="112"/>
      <c r="AE2255" s="93"/>
      <c r="AI2255">
        <f t="shared" si="898"/>
        <v>0</v>
      </c>
      <c r="AJ2255">
        <f t="shared" si="899"/>
        <v>0</v>
      </c>
      <c r="AK2255">
        <f t="shared" si="900"/>
        <v>0</v>
      </c>
      <c r="AL2255">
        <f t="shared" si="901"/>
        <v>0</v>
      </c>
      <c r="AM2255">
        <f t="shared" si="880"/>
        <v>0</v>
      </c>
      <c r="AN2255">
        <f t="shared" si="881"/>
        <v>0</v>
      </c>
      <c r="AO2255">
        <f t="shared" si="882"/>
        <v>0</v>
      </c>
      <c r="AP2255">
        <f t="shared" si="883"/>
        <v>0</v>
      </c>
      <c r="AQ2255">
        <f t="shared" si="884"/>
        <v>0</v>
      </c>
      <c r="AR2255">
        <f t="shared" si="885"/>
        <v>0</v>
      </c>
      <c r="AS2255">
        <f t="shared" si="886"/>
        <v>0</v>
      </c>
      <c r="AT2255">
        <f t="shared" si="887"/>
        <v>0</v>
      </c>
      <c r="AU2255">
        <f t="shared" si="888"/>
        <v>0</v>
      </c>
      <c r="AV2255">
        <f t="shared" si="889"/>
        <v>0</v>
      </c>
      <c r="AW2255">
        <f t="shared" si="890"/>
        <v>0</v>
      </c>
      <c r="AX2255">
        <f t="shared" si="891"/>
        <v>0</v>
      </c>
      <c r="AY2255">
        <f t="shared" si="902"/>
        <v>0</v>
      </c>
      <c r="AZ2255">
        <f t="shared" si="903"/>
        <v>0</v>
      </c>
      <c r="BA2255">
        <f t="shared" si="904"/>
        <v>0</v>
      </c>
      <c r="BB2255">
        <f t="shared" si="905"/>
        <v>0</v>
      </c>
      <c r="BC2255">
        <f t="shared" si="892"/>
        <v>0</v>
      </c>
      <c r="BD2255">
        <f t="shared" si="893"/>
        <v>0</v>
      </c>
      <c r="BE2255">
        <f t="shared" si="894"/>
        <v>0</v>
      </c>
      <c r="BF2255">
        <f t="shared" si="895"/>
        <v>0</v>
      </c>
    </row>
    <row r="2256" spans="1:58" ht="15" customHeight="1">
      <c r="A2256" s="405"/>
      <c r="B2256" s="6"/>
      <c r="C2256" s="9" t="s">
        <v>5050</v>
      </c>
      <c r="D2256" s="668" t="str">
        <f t="shared" si="896"/>
        <v/>
      </c>
      <c r="E2256" s="669"/>
      <c r="F2256" s="670"/>
      <c r="G2256" s="763" t="str">
        <f t="shared" si="897"/>
        <v/>
      </c>
      <c r="H2256" s="669"/>
      <c r="I2256" s="669"/>
      <c r="J2256" s="669"/>
      <c r="K2256" s="669"/>
      <c r="L2256" s="670"/>
      <c r="M2256" s="112"/>
      <c r="N2256" s="112"/>
      <c r="O2256" s="112"/>
      <c r="P2256" s="112"/>
      <c r="Q2256" s="112"/>
      <c r="R2256" s="112"/>
      <c r="S2256" s="112"/>
      <c r="T2256" s="112"/>
      <c r="U2256" s="112"/>
      <c r="V2256" s="112"/>
      <c r="W2256" s="112"/>
      <c r="X2256" s="112"/>
      <c r="Y2256" s="112"/>
      <c r="Z2256" s="112"/>
      <c r="AA2256" s="112"/>
      <c r="AB2256" s="112"/>
      <c r="AC2256" s="112"/>
      <c r="AD2256" s="112"/>
      <c r="AE2256" s="93"/>
      <c r="AI2256">
        <f t="shared" si="898"/>
        <v>0</v>
      </c>
      <c r="AJ2256">
        <f t="shared" si="899"/>
        <v>0</v>
      </c>
      <c r="AK2256">
        <f t="shared" si="900"/>
        <v>0</v>
      </c>
      <c r="AL2256">
        <f t="shared" si="901"/>
        <v>0</v>
      </c>
      <c r="AM2256">
        <f t="shared" si="880"/>
        <v>0</v>
      </c>
      <c r="AN2256">
        <f t="shared" si="881"/>
        <v>0</v>
      </c>
      <c r="AO2256">
        <f t="shared" si="882"/>
        <v>0</v>
      </c>
      <c r="AP2256">
        <f t="shared" si="883"/>
        <v>0</v>
      </c>
      <c r="AQ2256">
        <f t="shared" si="884"/>
        <v>0</v>
      </c>
      <c r="AR2256">
        <f t="shared" si="885"/>
        <v>0</v>
      </c>
      <c r="AS2256">
        <f t="shared" si="886"/>
        <v>0</v>
      </c>
      <c r="AT2256">
        <f t="shared" si="887"/>
        <v>0</v>
      </c>
      <c r="AU2256">
        <f t="shared" si="888"/>
        <v>0</v>
      </c>
      <c r="AV2256">
        <f t="shared" si="889"/>
        <v>0</v>
      </c>
      <c r="AW2256">
        <f t="shared" si="890"/>
        <v>0</v>
      </c>
      <c r="AX2256">
        <f t="shared" si="891"/>
        <v>0</v>
      </c>
      <c r="AY2256">
        <f t="shared" si="902"/>
        <v>0</v>
      </c>
      <c r="AZ2256">
        <f t="shared" si="903"/>
        <v>0</v>
      </c>
      <c r="BA2256">
        <f t="shared" si="904"/>
        <v>0</v>
      </c>
      <c r="BB2256">
        <f t="shared" si="905"/>
        <v>0</v>
      </c>
      <c r="BC2256">
        <f t="shared" si="892"/>
        <v>0</v>
      </c>
      <c r="BD2256">
        <f t="shared" si="893"/>
        <v>0</v>
      </c>
      <c r="BE2256">
        <f t="shared" si="894"/>
        <v>0</v>
      </c>
      <c r="BF2256">
        <f t="shared" si="895"/>
        <v>0</v>
      </c>
    </row>
    <row r="2257" spans="1:58" ht="15" customHeight="1">
      <c r="A2257" s="405"/>
      <c r="B2257" s="6"/>
      <c r="C2257" s="9" t="s">
        <v>5052</v>
      </c>
      <c r="D2257" s="668" t="str">
        <f t="shared" si="896"/>
        <v/>
      </c>
      <c r="E2257" s="669"/>
      <c r="F2257" s="670"/>
      <c r="G2257" s="763" t="str">
        <f t="shared" si="897"/>
        <v/>
      </c>
      <c r="H2257" s="669"/>
      <c r="I2257" s="669"/>
      <c r="J2257" s="669"/>
      <c r="K2257" s="669"/>
      <c r="L2257" s="670"/>
      <c r="M2257" s="112"/>
      <c r="N2257" s="112"/>
      <c r="O2257" s="112"/>
      <c r="P2257" s="112"/>
      <c r="Q2257" s="112"/>
      <c r="R2257" s="112"/>
      <c r="S2257" s="112"/>
      <c r="T2257" s="112"/>
      <c r="U2257" s="112"/>
      <c r="V2257" s="112"/>
      <c r="W2257" s="112"/>
      <c r="X2257" s="112"/>
      <c r="Y2257" s="112"/>
      <c r="Z2257" s="112"/>
      <c r="AA2257" s="112"/>
      <c r="AB2257" s="112"/>
      <c r="AC2257" s="112"/>
      <c r="AD2257" s="112"/>
      <c r="AE2257" s="93"/>
      <c r="AI2257">
        <f t="shared" si="898"/>
        <v>0</v>
      </c>
      <c r="AJ2257">
        <f t="shared" si="899"/>
        <v>0</v>
      </c>
      <c r="AK2257">
        <f t="shared" si="900"/>
        <v>0</v>
      </c>
      <c r="AL2257">
        <f t="shared" si="901"/>
        <v>0</v>
      </c>
      <c r="AM2257">
        <f t="shared" si="880"/>
        <v>0</v>
      </c>
      <c r="AN2257">
        <f t="shared" si="881"/>
        <v>0</v>
      </c>
      <c r="AO2257">
        <f t="shared" si="882"/>
        <v>0</v>
      </c>
      <c r="AP2257">
        <f t="shared" si="883"/>
        <v>0</v>
      </c>
      <c r="AQ2257">
        <f t="shared" si="884"/>
        <v>0</v>
      </c>
      <c r="AR2257">
        <f t="shared" si="885"/>
        <v>0</v>
      </c>
      <c r="AS2257">
        <f t="shared" si="886"/>
        <v>0</v>
      </c>
      <c r="AT2257">
        <f t="shared" si="887"/>
        <v>0</v>
      </c>
      <c r="AU2257">
        <f t="shared" si="888"/>
        <v>0</v>
      </c>
      <c r="AV2257">
        <f t="shared" si="889"/>
        <v>0</v>
      </c>
      <c r="AW2257">
        <f t="shared" si="890"/>
        <v>0</v>
      </c>
      <c r="AX2257">
        <f t="shared" si="891"/>
        <v>0</v>
      </c>
      <c r="AY2257">
        <f t="shared" si="902"/>
        <v>0</v>
      </c>
      <c r="AZ2257">
        <f t="shared" si="903"/>
        <v>0</v>
      </c>
      <c r="BA2257">
        <f t="shared" si="904"/>
        <v>0</v>
      </c>
      <c r="BB2257">
        <f t="shared" si="905"/>
        <v>0</v>
      </c>
      <c r="BC2257">
        <f t="shared" si="892"/>
        <v>0</v>
      </c>
      <c r="BD2257">
        <f t="shared" si="893"/>
        <v>0</v>
      </c>
      <c r="BE2257">
        <f t="shared" si="894"/>
        <v>0</v>
      </c>
      <c r="BF2257">
        <f t="shared" si="895"/>
        <v>0</v>
      </c>
    </row>
    <row r="2258" spans="1:58" ht="15" customHeight="1">
      <c r="A2258" s="405"/>
      <c r="B2258" s="6"/>
      <c r="C2258" s="9" t="s">
        <v>5054</v>
      </c>
      <c r="D2258" s="668" t="str">
        <f t="shared" si="896"/>
        <v/>
      </c>
      <c r="E2258" s="669"/>
      <c r="F2258" s="670"/>
      <c r="G2258" s="763" t="str">
        <f t="shared" si="897"/>
        <v/>
      </c>
      <c r="H2258" s="669"/>
      <c r="I2258" s="669"/>
      <c r="J2258" s="669"/>
      <c r="K2258" s="669"/>
      <c r="L2258" s="670"/>
      <c r="M2258" s="112"/>
      <c r="N2258" s="112"/>
      <c r="O2258" s="112"/>
      <c r="P2258" s="112"/>
      <c r="Q2258" s="112"/>
      <c r="R2258" s="112"/>
      <c r="S2258" s="112"/>
      <c r="T2258" s="112"/>
      <c r="U2258" s="112"/>
      <c r="V2258" s="112"/>
      <c r="W2258" s="112"/>
      <c r="X2258" s="112"/>
      <c r="Y2258" s="112"/>
      <c r="Z2258" s="112"/>
      <c r="AA2258" s="112"/>
      <c r="AB2258" s="112"/>
      <c r="AC2258" s="112"/>
      <c r="AD2258" s="112"/>
      <c r="AE2258" s="93"/>
      <c r="AI2258">
        <f t="shared" si="898"/>
        <v>0</v>
      </c>
      <c r="AJ2258">
        <f t="shared" si="899"/>
        <v>0</v>
      </c>
      <c r="AK2258">
        <f t="shared" si="900"/>
        <v>0</v>
      </c>
      <c r="AL2258">
        <f t="shared" si="901"/>
        <v>0</v>
      </c>
      <c r="AM2258">
        <f t="shared" si="880"/>
        <v>0</v>
      </c>
      <c r="AN2258">
        <f t="shared" si="881"/>
        <v>0</v>
      </c>
      <c r="AO2258">
        <f t="shared" si="882"/>
        <v>0</v>
      </c>
      <c r="AP2258">
        <f t="shared" si="883"/>
        <v>0</v>
      </c>
      <c r="AQ2258">
        <f t="shared" si="884"/>
        <v>0</v>
      </c>
      <c r="AR2258">
        <f t="shared" si="885"/>
        <v>0</v>
      </c>
      <c r="AS2258">
        <f t="shared" si="886"/>
        <v>0</v>
      </c>
      <c r="AT2258">
        <f t="shared" si="887"/>
        <v>0</v>
      </c>
      <c r="AU2258">
        <f t="shared" si="888"/>
        <v>0</v>
      </c>
      <c r="AV2258">
        <f t="shared" si="889"/>
        <v>0</v>
      </c>
      <c r="AW2258">
        <f t="shared" si="890"/>
        <v>0</v>
      </c>
      <c r="AX2258">
        <f t="shared" si="891"/>
        <v>0</v>
      </c>
      <c r="AY2258">
        <f t="shared" si="902"/>
        <v>0</v>
      </c>
      <c r="AZ2258">
        <f t="shared" si="903"/>
        <v>0</v>
      </c>
      <c r="BA2258">
        <f t="shared" si="904"/>
        <v>0</v>
      </c>
      <c r="BB2258">
        <f t="shared" si="905"/>
        <v>0</v>
      </c>
      <c r="BC2258">
        <f t="shared" si="892"/>
        <v>0</v>
      </c>
      <c r="BD2258">
        <f t="shared" si="893"/>
        <v>0</v>
      </c>
      <c r="BE2258">
        <f t="shared" si="894"/>
        <v>0</v>
      </c>
      <c r="BF2258">
        <f t="shared" si="895"/>
        <v>0</v>
      </c>
    </row>
    <row r="2259" spans="1:58" ht="15" customHeight="1">
      <c r="A2259" s="405"/>
      <c r="B2259" s="6"/>
      <c r="C2259" s="9" t="s">
        <v>5056</v>
      </c>
      <c r="D2259" s="668" t="str">
        <f t="shared" si="896"/>
        <v/>
      </c>
      <c r="E2259" s="669"/>
      <c r="F2259" s="670"/>
      <c r="G2259" s="763" t="str">
        <f t="shared" si="897"/>
        <v/>
      </c>
      <c r="H2259" s="669"/>
      <c r="I2259" s="669"/>
      <c r="J2259" s="669"/>
      <c r="K2259" s="669"/>
      <c r="L2259" s="670"/>
      <c r="M2259" s="112"/>
      <c r="N2259" s="112"/>
      <c r="O2259" s="112"/>
      <c r="P2259" s="112"/>
      <c r="Q2259" s="112"/>
      <c r="R2259" s="112"/>
      <c r="S2259" s="112"/>
      <c r="T2259" s="112"/>
      <c r="U2259" s="112"/>
      <c r="V2259" s="112"/>
      <c r="W2259" s="112"/>
      <c r="X2259" s="112"/>
      <c r="Y2259" s="112"/>
      <c r="Z2259" s="112"/>
      <c r="AA2259" s="112"/>
      <c r="AB2259" s="112"/>
      <c r="AC2259" s="112"/>
      <c r="AD2259" s="112"/>
      <c r="AE2259" s="93"/>
      <c r="AI2259">
        <f t="shared" si="898"/>
        <v>0</v>
      </c>
      <c r="AJ2259">
        <f t="shared" si="899"/>
        <v>0</v>
      </c>
      <c r="AK2259">
        <f t="shared" si="900"/>
        <v>0</v>
      </c>
      <c r="AL2259">
        <f t="shared" si="901"/>
        <v>0</v>
      </c>
      <c r="AM2259">
        <f t="shared" si="880"/>
        <v>0</v>
      </c>
      <c r="AN2259">
        <f t="shared" si="881"/>
        <v>0</v>
      </c>
      <c r="AO2259">
        <f t="shared" si="882"/>
        <v>0</v>
      </c>
      <c r="AP2259">
        <f t="shared" si="883"/>
        <v>0</v>
      </c>
      <c r="AQ2259">
        <f t="shared" si="884"/>
        <v>0</v>
      </c>
      <c r="AR2259">
        <f t="shared" si="885"/>
        <v>0</v>
      </c>
      <c r="AS2259">
        <f t="shared" si="886"/>
        <v>0</v>
      </c>
      <c r="AT2259">
        <f t="shared" si="887"/>
        <v>0</v>
      </c>
      <c r="AU2259">
        <f t="shared" si="888"/>
        <v>0</v>
      </c>
      <c r="AV2259">
        <f t="shared" si="889"/>
        <v>0</v>
      </c>
      <c r="AW2259">
        <f t="shared" si="890"/>
        <v>0</v>
      </c>
      <c r="AX2259">
        <f t="shared" si="891"/>
        <v>0</v>
      </c>
      <c r="AY2259">
        <f t="shared" si="902"/>
        <v>0</v>
      </c>
      <c r="AZ2259">
        <f t="shared" si="903"/>
        <v>0</v>
      </c>
      <c r="BA2259">
        <f t="shared" si="904"/>
        <v>0</v>
      </c>
      <c r="BB2259">
        <f t="shared" si="905"/>
        <v>0</v>
      </c>
      <c r="BC2259">
        <f t="shared" si="892"/>
        <v>0</v>
      </c>
      <c r="BD2259">
        <f t="shared" si="893"/>
        <v>0</v>
      </c>
      <c r="BE2259">
        <f t="shared" si="894"/>
        <v>0</v>
      </c>
      <c r="BF2259">
        <f t="shared" si="895"/>
        <v>0</v>
      </c>
    </row>
    <row r="2260" spans="1:58" ht="15" customHeight="1">
      <c r="A2260" s="405"/>
      <c r="B2260" s="6"/>
      <c r="C2260" s="9" t="s">
        <v>5057</v>
      </c>
      <c r="D2260" s="668" t="str">
        <f t="shared" si="896"/>
        <v/>
      </c>
      <c r="E2260" s="669"/>
      <c r="F2260" s="670"/>
      <c r="G2260" s="763" t="str">
        <f t="shared" si="897"/>
        <v/>
      </c>
      <c r="H2260" s="669"/>
      <c r="I2260" s="669"/>
      <c r="J2260" s="669"/>
      <c r="K2260" s="669"/>
      <c r="L2260" s="670"/>
      <c r="M2260" s="112"/>
      <c r="N2260" s="112"/>
      <c r="O2260" s="112"/>
      <c r="P2260" s="112"/>
      <c r="Q2260" s="112"/>
      <c r="R2260" s="112"/>
      <c r="S2260" s="112"/>
      <c r="T2260" s="112"/>
      <c r="U2260" s="112"/>
      <c r="V2260" s="112"/>
      <c r="W2260" s="112"/>
      <c r="X2260" s="112"/>
      <c r="Y2260" s="112"/>
      <c r="Z2260" s="112"/>
      <c r="AA2260" s="112"/>
      <c r="AB2260" s="112"/>
      <c r="AC2260" s="112"/>
      <c r="AD2260" s="112"/>
      <c r="AE2260" s="93"/>
      <c r="AI2260">
        <f t="shared" si="898"/>
        <v>0</v>
      </c>
      <c r="AJ2260">
        <f t="shared" si="899"/>
        <v>0</v>
      </c>
      <c r="AK2260">
        <f t="shared" si="900"/>
        <v>0</v>
      </c>
      <c r="AL2260">
        <f t="shared" si="901"/>
        <v>0</v>
      </c>
      <c r="AM2260">
        <f t="shared" si="880"/>
        <v>0</v>
      </c>
      <c r="AN2260">
        <f t="shared" si="881"/>
        <v>0</v>
      </c>
      <c r="AO2260">
        <f t="shared" si="882"/>
        <v>0</v>
      </c>
      <c r="AP2260">
        <f t="shared" si="883"/>
        <v>0</v>
      </c>
      <c r="AQ2260">
        <f t="shared" si="884"/>
        <v>0</v>
      </c>
      <c r="AR2260">
        <f t="shared" si="885"/>
        <v>0</v>
      </c>
      <c r="AS2260">
        <f t="shared" si="886"/>
        <v>0</v>
      </c>
      <c r="AT2260">
        <f t="shared" si="887"/>
        <v>0</v>
      </c>
      <c r="AU2260">
        <f t="shared" si="888"/>
        <v>0</v>
      </c>
      <c r="AV2260">
        <f t="shared" si="889"/>
        <v>0</v>
      </c>
      <c r="AW2260">
        <f t="shared" si="890"/>
        <v>0</v>
      </c>
      <c r="AX2260">
        <f t="shared" si="891"/>
        <v>0</v>
      </c>
      <c r="AY2260">
        <f t="shared" si="902"/>
        <v>0</v>
      </c>
      <c r="AZ2260">
        <f t="shared" si="903"/>
        <v>0</v>
      </c>
      <c r="BA2260">
        <f t="shared" si="904"/>
        <v>0</v>
      </c>
      <c r="BB2260">
        <f t="shared" si="905"/>
        <v>0</v>
      </c>
      <c r="BC2260">
        <f t="shared" si="892"/>
        <v>0</v>
      </c>
      <c r="BD2260">
        <f t="shared" si="893"/>
        <v>0</v>
      </c>
      <c r="BE2260">
        <f t="shared" si="894"/>
        <v>0</v>
      </c>
      <c r="BF2260">
        <f t="shared" si="895"/>
        <v>0</v>
      </c>
    </row>
    <row r="2261" spans="1:58" ht="15" customHeight="1">
      <c r="A2261" s="405"/>
      <c r="B2261" s="6"/>
      <c r="C2261" s="9" t="s">
        <v>5059</v>
      </c>
      <c r="D2261" s="668" t="str">
        <f t="shared" si="896"/>
        <v/>
      </c>
      <c r="E2261" s="669"/>
      <c r="F2261" s="670"/>
      <c r="G2261" s="763" t="str">
        <f t="shared" si="897"/>
        <v/>
      </c>
      <c r="H2261" s="669"/>
      <c r="I2261" s="669"/>
      <c r="J2261" s="669"/>
      <c r="K2261" s="669"/>
      <c r="L2261" s="670"/>
      <c r="M2261" s="112"/>
      <c r="N2261" s="112"/>
      <c r="O2261" s="112"/>
      <c r="P2261" s="112"/>
      <c r="Q2261" s="112"/>
      <c r="R2261" s="112"/>
      <c r="S2261" s="112"/>
      <c r="T2261" s="112"/>
      <c r="U2261" s="112"/>
      <c r="V2261" s="112"/>
      <c r="W2261" s="112"/>
      <c r="X2261" s="112"/>
      <c r="Y2261" s="112"/>
      <c r="Z2261" s="112"/>
      <c r="AA2261" s="112"/>
      <c r="AB2261" s="112"/>
      <c r="AC2261" s="112"/>
      <c r="AD2261" s="112"/>
      <c r="AE2261" s="93"/>
      <c r="AI2261">
        <f t="shared" si="898"/>
        <v>0</v>
      </c>
      <c r="AJ2261">
        <f t="shared" si="899"/>
        <v>0</v>
      </c>
      <c r="AK2261">
        <f t="shared" si="900"/>
        <v>0</v>
      </c>
      <c r="AL2261">
        <f t="shared" si="901"/>
        <v>0</v>
      </c>
      <c r="AM2261">
        <f t="shared" si="880"/>
        <v>0</v>
      </c>
      <c r="AN2261">
        <f t="shared" si="881"/>
        <v>0</v>
      </c>
      <c r="AO2261">
        <f t="shared" si="882"/>
        <v>0</v>
      </c>
      <c r="AP2261">
        <f t="shared" si="883"/>
        <v>0</v>
      </c>
      <c r="AQ2261">
        <f t="shared" si="884"/>
        <v>0</v>
      </c>
      <c r="AR2261">
        <f t="shared" si="885"/>
        <v>0</v>
      </c>
      <c r="AS2261">
        <f t="shared" si="886"/>
        <v>0</v>
      </c>
      <c r="AT2261">
        <f t="shared" si="887"/>
        <v>0</v>
      </c>
      <c r="AU2261">
        <f t="shared" si="888"/>
        <v>0</v>
      </c>
      <c r="AV2261">
        <f t="shared" si="889"/>
        <v>0</v>
      </c>
      <c r="AW2261">
        <f t="shared" si="890"/>
        <v>0</v>
      </c>
      <c r="AX2261">
        <f t="shared" si="891"/>
        <v>0</v>
      </c>
      <c r="AY2261">
        <f t="shared" si="902"/>
        <v>0</v>
      </c>
      <c r="AZ2261">
        <f t="shared" si="903"/>
        <v>0</v>
      </c>
      <c r="BA2261">
        <f t="shared" si="904"/>
        <v>0</v>
      </c>
      <c r="BB2261">
        <f t="shared" si="905"/>
        <v>0</v>
      </c>
      <c r="BC2261">
        <f t="shared" si="892"/>
        <v>0</v>
      </c>
      <c r="BD2261">
        <f t="shared" si="893"/>
        <v>0</v>
      </c>
      <c r="BE2261">
        <f t="shared" si="894"/>
        <v>0</v>
      </c>
      <c r="BF2261">
        <f t="shared" si="895"/>
        <v>0</v>
      </c>
    </row>
    <row r="2262" spans="1:58" ht="15" customHeight="1">
      <c r="A2262" s="405"/>
      <c r="B2262" s="6"/>
      <c r="C2262" s="9" t="s">
        <v>5060</v>
      </c>
      <c r="D2262" s="668" t="str">
        <f t="shared" si="896"/>
        <v/>
      </c>
      <c r="E2262" s="669"/>
      <c r="F2262" s="670"/>
      <c r="G2262" s="763" t="str">
        <f t="shared" si="897"/>
        <v/>
      </c>
      <c r="H2262" s="669"/>
      <c r="I2262" s="669"/>
      <c r="J2262" s="669"/>
      <c r="K2262" s="669"/>
      <c r="L2262" s="670"/>
      <c r="M2262" s="112"/>
      <c r="N2262" s="112"/>
      <c r="O2262" s="112"/>
      <c r="P2262" s="112"/>
      <c r="Q2262" s="112"/>
      <c r="R2262" s="112"/>
      <c r="S2262" s="112"/>
      <c r="T2262" s="112"/>
      <c r="U2262" s="112"/>
      <c r="V2262" s="112"/>
      <c r="W2262" s="112"/>
      <c r="X2262" s="112"/>
      <c r="Y2262" s="112"/>
      <c r="Z2262" s="112"/>
      <c r="AA2262" s="112"/>
      <c r="AB2262" s="112"/>
      <c r="AC2262" s="112"/>
      <c r="AD2262" s="112"/>
      <c r="AE2262" s="93"/>
      <c r="AI2262">
        <f t="shared" si="898"/>
        <v>0</v>
      </c>
      <c r="AJ2262">
        <f t="shared" si="899"/>
        <v>0</v>
      </c>
      <c r="AK2262">
        <f t="shared" si="900"/>
        <v>0</v>
      </c>
      <c r="AL2262">
        <f t="shared" si="901"/>
        <v>0</v>
      </c>
      <c r="AM2262">
        <f t="shared" si="880"/>
        <v>0</v>
      </c>
      <c r="AN2262">
        <f t="shared" si="881"/>
        <v>0</v>
      </c>
      <c r="AO2262">
        <f t="shared" si="882"/>
        <v>0</v>
      </c>
      <c r="AP2262">
        <f t="shared" si="883"/>
        <v>0</v>
      </c>
      <c r="AQ2262">
        <f t="shared" si="884"/>
        <v>0</v>
      </c>
      <c r="AR2262">
        <f t="shared" si="885"/>
        <v>0</v>
      </c>
      <c r="AS2262">
        <f t="shared" si="886"/>
        <v>0</v>
      </c>
      <c r="AT2262">
        <f t="shared" si="887"/>
        <v>0</v>
      </c>
      <c r="AU2262">
        <f t="shared" si="888"/>
        <v>0</v>
      </c>
      <c r="AV2262">
        <f t="shared" si="889"/>
        <v>0</v>
      </c>
      <c r="AW2262">
        <f t="shared" si="890"/>
        <v>0</v>
      </c>
      <c r="AX2262">
        <f t="shared" si="891"/>
        <v>0</v>
      </c>
      <c r="AY2262">
        <f t="shared" si="902"/>
        <v>0</v>
      </c>
      <c r="AZ2262">
        <f t="shared" si="903"/>
        <v>0</v>
      </c>
      <c r="BA2262">
        <f t="shared" si="904"/>
        <v>0</v>
      </c>
      <c r="BB2262">
        <f t="shared" si="905"/>
        <v>0</v>
      </c>
      <c r="BC2262">
        <f t="shared" si="892"/>
        <v>0</v>
      </c>
      <c r="BD2262">
        <f t="shared" si="893"/>
        <v>0</v>
      </c>
      <c r="BE2262">
        <f t="shared" si="894"/>
        <v>0</v>
      </c>
      <c r="BF2262">
        <f t="shared" si="895"/>
        <v>0</v>
      </c>
    </row>
    <row r="2263" spans="1:58" ht="15" customHeight="1">
      <c r="A2263" s="405"/>
      <c r="B2263" s="6"/>
      <c r="C2263" s="9" t="s">
        <v>5061</v>
      </c>
      <c r="D2263" s="668" t="str">
        <f t="shared" si="896"/>
        <v/>
      </c>
      <c r="E2263" s="669"/>
      <c r="F2263" s="670"/>
      <c r="G2263" s="763" t="str">
        <f t="shared" si="897"/>
        <v/>
      </c>
      <c r="H2263" s="669"/>
      <c r="I2263" s="669"/>
      <c r="J2263" s="669"/>
      <c r="K2263" s="669"/>
      <c r="L2263" s="670"/>
      <c r="M2263" s="112"/>
      <c r="N2263" s="112"/>
      <c r="O2263" s="112"/>
      <c r="P2263" s="112"/>
      <c r="Q2263" s="112"/>
      <c r="R2263" s="112"/>
      <c r="S2263" s="112"/>
      <c r="T2263" s="112"/>
      <c r="U2263" s="112"/>
      <c r="V2263" s="112"/>
      <c r="W2263" s="112"/>
      <c r="X2263" s="112"/>
      <c r="Y2263" s="112"/>
      <c r="Z2263" s="112"/>
      <c r="AA2263" s="112"/>
      <c r="AB2263" s="112"/>
      <c r="AC2263" s="112"/>
      <c r="AD2263" s="112"/>
      <c r="AE2263" s="93"/>
      <c r="AI2263">
        <f t="shared" si="898"/>
        <v>0</v>
      </c>
      <c r="AJ2263">
        <f t="shared" si="899"/>
        <v>0</v>
      </c>
      <c r="AK2263">
        <f t="shared" si="900"/>
        <v>0</v>
      </c>
      <c r="AL2263">
        <f t="shared" si="901"/>
        <v>0</v>
      </c>
      <c r="AM2263">
        <f t="shared" si="880"/>
        <v>0</v>
      </c>
      <c r="AN2263">
        <f t="shared" si="881"/>
        <v>0</v>
      </c>
      <c r="AO2263">
        <f t="shared" si="882"/>
        <v>0</v>
      </c>
      <c r="AP2263">
        <f t="shared" si="883"/>
        <v>0</v>
      </c>
      <c r="AQ2263">
        <f t="shared" si="884"/>
        <v>0</v>
      </c>
      <c r="AR2263">
        <f t="shared" si="885"/>
        <v>0</v>
      </c>
      <c r="AS2263">
        <f t="shared" si="886"/>
        <v>0</v>
      </c>
      <c r="AT2263">
        <f t="shared" si="887"/>
        <v>0</v>
      </c>
      <c r="AU2263">
        <f t="shared" si="888"/>
        <v>0</v>
      </c>
      <c r="AV2263">
        <f t="shared" si="889"/>
        <v>0</v>
      </c>
      <c r="AW2263">
        <f t="shared" si="890"/>
        <v>0</v>
      </c>
      <c r="AX2263">
        <f t="shared" si="891"/>
        <v>0</v>
      </c>
      <c r="AY2263">
        <f t="shared" si="902"/>
        <v>0</v>
      </c>
      <c r="AZ2263">
        <f t="shared" si="903"/>
        <v>0</v>
      </c>
      <c r="BA2263">
        <f t="shared" si="904"/>
        <v>0</v>
      </c>
      <c r="BB2263">
        <f t="shared" si="905"/>
        <v>0</v>
      </c>
      <c r="BC2263">
        <f t="shared" si="892"/>
        <v>0</v>
      </c>
      <c r="BD2263">
        <f t="shared" si="893"/>
        <v>0</v>
      </c>
      <c r="BE2263">
        <f t="shared" si="894"/>
        <v>0</v>
      </c>
      <c r="BF2263">
        <f t="shared" si="895"/>
        <v>0</v>
      </c>
    </row>
    <row r="2264" spans="1:58" ht="15" customHeight="1">
      <c r="A2264" s="405"/>
      <c r="B2264" s="6"/>
      <c r="C2264" s="9" t="s">
        <v>5062</v>
      </c>
      <c r="D2264" s="668" t="str">
        <f t="shared" si="896"/>
        <v/>
      </c>
      <c r="E2264" s="669"/>
      <c r="F2264" s="670"/>
      <c r="G2264" s="763" t="str">
        <f t="shared" si="897"/>
        <v/>
      </c>
      <c r="H2264" s="669"/>
      <c r="I2264" s="669"/>
      <c r="J2264" s="669"/>
      <c r="K2264" s="669"/>
      <c r="L2264" s="670"/>
      <c r="M2264" s="112"/>
      <c r="N2264" s="112"/>
      <c r="O2264" s="112"/>
      <c r="P2264" s="112"/>
      <c r="Q2264" s="112"/>
      <c r="R2264" s="112"/>
      <c r="S2264" s="112"/>
      <c r="T2264" s="112"/>
      <c r="U2264" s="112"/>
      <c r="V2264" s="112"/>
      <c r="W2264" s="112"/>
      <c r="X2264" s="112"/>
      <c r="Y2264" s="112"/>
      <c r="Z2264" s="112"/>
      <c r="AA2264" s="112"/>
      <c r="AB2264" s="112"/>
      <c r="AC2264" s="112"/>
      <c r="AD2264" s="112"/>
      <c r="AE2264" s="93"/>
      <c r="AI2264">
        <f t="shared" si="898"/>
        <v>0</v>
      </c>
      <c r="AJ2264">
        <f t="shared" si="899"/>
        <v>0</v>
      </c>
      <c r="AK2264">
        <f t="shared" si="900"/>
        <v>0</v>
      </c>
      <c r="AL2264">
        <f t="shared" si="901"/>
        <v>0</v>
      </c>
      <c r="AM2264">
        <f t="shared" si="880"/>
        <v>0</v>
      </c>
      <c r="AN2264">
        <f t="shared" si="881"/>
        <v>0</v>
      </c>
      <c r="AO2264">
        <f t="shared" si="882"/>
        <v>0</v>
      </c>
      <c r="AP2264">
        <f t="shared" si="883"/>
        <v>0</v>
      </c>
      <c r="AQ2264">
        <f t="shared" si="884"/>
        <v>0</v>
      </c>
      <c r="AR2264">
        <f t="shared" si="885"/>
        <v>0</v>
      </c>
      <c r="AS2264">
        <f t="shared" si="886"/>
        <v>0</v>
      </c>
      <c r="AT2264">
        <f t="shared" si="887"/>
        <v>0</v>
      </c>
      <c r="AU2264">
        <f t="shared" si="888"/>
        <v>0</v>
      </c>
      <c r="AV2264">
        <f t="shared" si="889"/>
        <v>0</v>
      </c>
      <c r="AW2264">
        <f t="shared" si="890"/>
        <v>0</v>
      </c>
      <c r="AX2264">
        <f t="shared" si="891"/>
        <v>0</v>
      </c>
      <c r="AY2264">
        <f t="shared" si="902"/>
        <v>0</v>
      </c>
      <c r="AZ2264">
        <f t="shared" si="903"/>
        <v>0</v>
      </c>
      <c r="BA2264">
        <f t="shared" si="904"/>
        <v>0</v>
      </c>
      <c r="BB2264">
        <f t="shared" si="905"/>
        <v>0</v>
      </c>
      <c r="BC2264">
        <f t="shared" si="892"/>
        <v>0</v>
      </c>
      <c r="BD2264">
        <f t="shared" si="893"/>
        <v>0</v>
      </c>
      <c r="BE2264">
        <f t="shared" si="894"/>
        <v>0</v>
      </c>
      <c r="BF2264">
        <f t="shared" si="895"/>
        <v>0</v>
      </c>
    </row>
    <row r="2265" spans="1:58" ht="15" customHeight="1">
      <c r="A2265" s="405"/>
      <c r="B2265" s="6"/>
      <c r="C2265" s="9" t="s">
        <v>5063</v>
      </c>
      <c r="D2265" s="668" t="str">
        <f t="shared" si="896"/>
        <v/>
      </c>
      <c r="E2265" s="669"/>
      <c r="F2265" s="670"/>
      <c r="G2265" s="763" t="str">
        <f t="shared" si="897"/>
        <v/>
      </c>
      <c r="H2265" s="669"/>
      <c r="I2265" s="669"/>
      <c r="J2265" s="669"/>
      <c r="K2265" s="669"/>
      <c r="L2265" s="670"/>
      <c r="M2265" s="112"/>
      <c r="N2265" s="112"/>
      <c r="O2265" s="112"/>
      <c r="P2265" s="112"/>
      <c r="Q2265" s="112"/>
      <c r="R2265" s="112"/>
      <c r="S2265" s="112"/>
      <c r="T2265" s="112"/>
      <c r="U2265" s="112"/>
      <c r="V2265" s="112"/>
      <c r="W2265" s="112"/>
      <c r="X2265" s="112"/>
      <c r="Y2265" s="112"/>
      <c r="Z2265" s="112"/>
      <c r="AA2265" s="112"/>
      <c r="AB2265" s="112"/>
      <c r="AC2265" s="112"/>
      <c r="AD2265" s="112"/>
      <c r="AE2265" s="93"/>
      <c r="AI2265">
        <f t="shared" si="898"/>
        <v>0</v>
      </c>
      <c r="AJ2265">
        <f t="shared" si="899"/>
        <v>0</v>
      </c>
      <c r="AK2265">
        <f t="shared" si="900"/>
        <v>0</v>
      </c>
      <c r="AL2265">
        <f t="shared" si="901"/>
        <v>0</v>
      </c>
      <c r="AM2265">
        <f t="shared" si="880"/>
        <v>0</v>
      </c>
      <c r="AN2265">
        <f t="shared" si="881"/>
        <v>0</v>
      </c>
      <c r="AO2265">
        <f t="shared" si="882"/>
        <v>0</v>
      </c>
      <c r="AP2265">
        <f t="shared" si="883"/>
        <v>0</v>
      </c>
      <c r="AQ2265">
        <f t="shared" si="884"/>
        <v>0</v>
      </c>
      <c r="AR2265">
        <f t="shared" si="885"/>
        <v>0</v>
      </c>
      <c r="AS2265">
        <f t="shared" si="886"/>
        <v>0</v>
      </c>
      <c r="AT2265">
        <f t="shared" si="887"/>
        <v>0</v>
      </c>
      <c r="AU2265">
        <f t="shared" si="888"/>
        <v>0</v>
      </c>
      <c r="AV2265">
        <f t="shared" si="889"/>
        <v>0</v>
      </c>
      <c r="AW2265">
        <f t="shared" si="890"/>
        <v>0</v>
      </c>
      <c r="AX2265">
        <f t="shared" si="891"/>
        <v>0</v>
      </c>
      <c r="AY2265">
        <f t="shared" si="902"/>
        <v>0</v>
      </c>
      <c r="AZ2265">
        <f t="shared" si="903"/>
        <v>0</v>
      </c>
      <c r="BA2265">
        <f t="shared" si="904"/>
        <v>0</v>
      </c>
      <c r="BB2265">
        <f t="shared" si="905"/>
        <v>0</v>
      </c>
      <c r="BC2265">
        <f t="shared" si="892"/>
        <v>0</v>
      </c>
      <c r="BD2265">
        <f t="shared" si="893"/>
        <v>0</v>
      </c>
      <c r="BE2265">
        <f t="shared" si="894"/>
        <v>0</v>
      </c>
      <c r="BF2265">
        <f t="shared" si="895"/>
        <v>0</v>
      </c>
    </row>
    <row r="2266" spans="1:58" ht="15" customHeight="1">
      <c r="A2266" s="405"/>
      <c r="B2266" s="6"/>
      <c r="C2266" s="9" t="s">
        <v>5064</v>
      </c>
      <c r="D2266" s="668" t="str">
        <f t="shared" si="896"/>
        <v/>
      </c>
      <c r="E2266" s="669"/>
      <c r="F2266" s="670"/>
      <c r="G2266" s="763" t="str">
        <f t="shared" si="897"/>
        <v/>
      </c>
      <c r="H2266" s="669"/>
      <c r="I2266" s="669"/>
      <c r="J2266" s="669"/>
      <c r="K2266" s="669"/>
      <c r="L2266" s="670"/>
      <c r="M2266" s="112"/>
      <c r="N2266" s="112"/>
      <c r="O2266" s="112"/>
      <c r="P2266" s="112"/>
      <c r="Q2266" s="112"/>
      <c r="R2266" s="112"/>
      <c r="S2266" s="112"/>
      <c r="T2266" s="112"/>
      <c r="U2266" s="112"/>
      <c r="V2266" s="112"/>
      <c r="W2266" s="112"/>
      <c r="X2266" s="112"/>
      <c r="Y2266" s="112"/>
      <c r="Z2266" s="112"/>
      <c r="AA2266" s="112"/>
      <c r="AB2266" s="112"/>
      <c r="AC2266" s="112"/>
      <c r="AD2266" s="112"/>
      <c r="AE2266" s="93"/>
      <c r="AI2266">
        <f t="shared" si="898"/>
        <v>0</v>
      </c>
      <c r="AJ2266">
        <f t="shared" si="899"/>
        <v>0</v>
      </c>
      <c r="AK2266">
        <f t="shared" si="900"/>
        <v>0</v>
      </c>
      <c r="AL2266">
        <f t="shared" si="901"/>
        <v>0</v>
      </c>
      <c r="AM2266">
        <f t="shared" si="880"/>
        <v>0</v>
      </c>
      <c r="AN2266">
        <f t="shared" si="881"/>
        <v>0</v>
      </c>
      <c r="AO2266">
        <f t="shared" si="882"/>
        <v>0</v>
      </c>
      <c r="AP2266">
        <f t="shared" si="883"/>
        <v>0</v>
      </c>
      <c r="AQ2266">
        <f t="shared" si="884"/>
        <v>0</v>
      </c>
      <c r="AR2266">
        <f t="shared" si="885"/>
        <v>0</v>
      </c>
      <c r="AS2266">
        <f t="shared" si="886"/>
        <v>0</v>
      </c>
      <c r="AT2266">
        <f t="shared" si="887"/>
        <v>0</v>
      </c>
      <c r="AU2266">
        <f t="shared" si="888"/>
        <v>0</v>
      </c>
      <c r="AV2266">
        <f t="shared" si="889"/>
        <v>0</v>
      </c>
      <c r="AW2266">
        <f t="shared" si="890"/>
        <v>0</v>
      </c>
      <c r="AX2266">
        <f t="shared" si="891"/>
        <v>0</v>
      </c>
      <c r="AY2266">
        <f t="shared" si="902"/>
        <v>0</v>
      </c>
      <c r="AZ2266">
        <f t="shared" si="903"/>
        <v>0</v>
      </c>
      <c r="BA2266">
        <f t="shared" si="904"/>
        <v>0</v>
      </c>
      <c r="BB2266">
        <f t="shared" si="905"/>
        <v>0</v>
      </c>
      <c r="BC2266">
        <f t="shared" si="892"/>
        <v>0</v>
      </c>
      <c r="BD2266">
        <f t="shared" si="893"/>
        <v>0</v>
      </c>
      <c r="BE2266">
        <f t="shared" si="894"/>
        <v>0</v>
      </c>
      <c r="BF2266">
        <f t="shared" si="895"/>
        <v>0</v>
      </c>
    </row>
    <row r="2267" spans="1:58" ht="15" customHeight="1">
      <c r="A2267" s="405"/>
      <c r="B2267" s="6"/>
      <c r="C2267" s="9" t="s">
        <v>5065</v>
      </c>
      <c r="D2267" s="668" t="str">
        <f t="shared" si="896"/>
        <v/>
      </c>
      <c r="E2267" s="669"/>
      <c r="F2267" s="670"/>
      <c r="G2267" s="763" t="str">
        <f t="shared" si="897"/>
        <v/>
      </c>
      <c r="H2267" s="669"/>
      <c r="I2267" s="669"/>
      <c r="J2267" s="669"/>
      <c r="K2267" s="669"/>
      <c r="L2267" s="670"/>
      <c r="M2267" s="112"/>
      <c r="N2267" s="112"/>
      <c r="O2267" s="112"/>
      <c r="P2267" s="112"/>
      <c r="Q2267" s="112"/>
      <c r="R2267" s="112"/>
      <c r="S2267" s="112"/>
      <c r="T2267" s="112"/>
      <c r="U2267" s="112"/>
      <c r="V2267" s="112"/>
      <c r="W2267" s="112"/>
      <c r="X2267" s="112"/>
      <c r="Y2267" s="112"/>
      <c r="Z2267" s="112"/>
      <c r="AA2267" s="112"/>
      <c r="AB2267" s="112"/>
      <c r="AC2267" s="112"/>
      <c r="AD2267" s="112"/>
      <c r="AE2267" s="93"/>
      <c r="AI2267">
        <f t="shared" si="898"/>
        <v>0</v>
      </c>
      <c r="AJ2267">
        <f t="shared" si="899"/>
        <v>0</v>
      </c>
      <c r="AK2267">
        <f t="shared" si="900"/>
        <v>0</v>
      </c>
      <c r="AL2267">
        <f t="shared" si="901"/>
        <v>0</v>
      </c>
      <c r="AM2267">
        <f t="shared" si="880"/>
        <v>0</v>
      </c>
      <c r="AN2267">
        <f t="shared" si="881"/>
        <v>0</v>
      </c>
      <c r="AO2267">
        <f t="shared" si="882"/>
        <v>0</v>
      </c>
      <c r="AP2267">
        <f t="shared" si="883"/>
        <v>0</v>
      </c>
      <c r="AQ2267">
        <f t="shared" si="884"/>
        <v>0</v>
      </c>
      <c r="AR2267">
        <f t="shared" si="885"/>
        <v>0</v>
      </c>
      <c r="AS2267">
        <f t="shared" si="886"/>
        <v>0</v>
      </c>
      <c r="AT2267">
        <f t="shared" si="887"/>
        <v>0</v>
      </c>
      <c r="AU2267">
        <f t="shared" si="888"/>
        <v>0</v>
      </c>
      <c r="AV2267">
        <f t="shared" si="889"/>
        <v>0</v>
      </c>
      <c r="AW2267">
        <f t="shared" si="890"/>
        <v>0</v>
      </c>
      <c r="AX2267">
        <f t="shared" si="891"/>
        <v>0</v>
      </c>
      <c r="AY2267">
        <f t="shared" si="902"/>
        <v>0</v>
      </c>
      <c r="AZ2267">
        <f t="shared" si="903"/>
        <v>0</v>
      </c>
      <c r="BA2267">
        <f t="shared" si="904"/>
        <v>0</v>
      </c>
      <c r="BB2267">
        <f t="shared" si="905"/>
        <v>0</v>
      </c>
      <c r="BC2267">
        <f t="shared" si="892"/>
        <v>0</v>
      </c>
      <c r="BD2267">
        <f t="shared" si="893"/>
        <v>0</v>
      </c>
      <c r="BE2267">
        <f t="shared" si="894"/>
        <v>0</v>
      </c>
      <c r="BF2267">
        <f t="shared" si="895"/>
        <v>0</v>
      </c>
    </row>
    <row r="2268" spans="1:58" ht="15" customHeight="1">
      <c r="A2268" s="405"/>
      <c r="B2268" s="6"/>
      <c r="C2268" s="9" t="s">
        <v>5066</v>
      </c>
      <c r="D2268" s="668" t="str">
        <f t="shared" si="896"/>
        <v/>
      </c>
      <c r="E2268" s="669"/>
      <c r="F2268" s="670"/>
      <c r="G2268" s="763" t="str">
        <f t="shared" si="897"/>
        <v/>
      </c>
      <c r="H2268" s="669"/>
      <c r="I2268" s="669"/>
      <c r="J2268" s="669"/>
      <c r="K2268" s="669"/>
      <c r="L2268" s="670"/>
      <c r="M2268" s="112"/>
      <c r="N2268" s="112"/>
      <c r="O2268" s="112"/>
      <c r="P2268" s="112"/>
      <c r="Q2268" s="112"/>
      <c r="R2268" s="112"/>
      <c r="S2268" s="112"/>
      <c r="T2268" s="112"/>
      <c r="U2268" s="112"/>
      <c r="V2268" s="112"/>
      <c r="W2268" s="112"/>
      <c r="X2268" s="112"/>
      <c r="Y2268" s="112"/>
      <c r="Z2268" s="112"/>
      <c r="AA2268" s="112"/>
      <c r="AB2268" s="112"/>
      <c r="AC2268" s="112"/>
      <c r="AD2268" s="112"/>
      <c r="AE2268" s="93"/>
      <c r="AI2268">
        <f t="shared" si="898"/>
        <v>0</v>
      </c>
      <c r="AJ2268">
        <f t="shared" si="899"/>
        <v>0</v>
      </c>
      <c r="AK2268">
        <f t="shared" si="900"/>
        <v>0</v>
      </c>
      <c r="AL2268">
        <f t="shared" si="901"/>
        <v>0</v>
      </c>
      <c r="AM2268">
        <f t="shared" si="880"/>
        <v>0</v>
      </c>
      <c r="AN2268">
        <f t="shared" si="881"/>
        <v>0</v>
      </c>
      <c r="AO2268">
        <f t="shared" si="882"/>
        <v>0</v>
      </c>
      <c r="AP2268">
        <f t="shared" si="883"/>
        <v>0</v>
      </c>
      <c r="AQ2268">
        <f t="shared" si="884"/>
        <v>0</v>
      </c>
      <c r="AR2268">
        <f t="shared" si="885"/>
        <v>0</v>
      </c>
      <c r="AS2268">
        <f t="shared" si="886"/>
        <v>0</v>
      </c>
      <c r="AT2268">
        <f t="shared" si="887"/>
        <v>0</v>
      </c>
      <c r="AU2268">
        <f t="shared" si="888"/>
        <v>0</v>
      </c>
      <c r="AV2268">
        <f t="shared" si="889"/>
        <v>0</v>
      </c>
      <c r="AW2268">
        <f t="shared" si="890"/>
        <v>0</v>
      </c>
      <c r="AX2268">
        <f t="shared" si="891"/>
        <v>0</v>
      </c>
      <c r="AY2268">
        <f t="shared" si="902"/>
        <v>0</v>
      </c>
      <c r="AZ2268">
        <f t="shared" si="903"/>
        <v>0</v>
      </c>
      <c r="BA2268">
        <f t="shared" si="904"/>
        <v>0</v>
      </c>
      <c r="BB2268">
        <f t="shared" si="905"/>
        <v>0</v>
      </c>
      <c r="BC2268">
        <f t="shared" si="892"/>
        <v>0</v>
      </c>
      <c r="BD2268">
        <f t="shared" si="893"/>
        <v>0</v>
      </c>
      <c r="BE2268">
        <f t="shared" si="894"/>
        <v>0</v>
      </c>
      <c r="BF2268">
        <f t="shared" si="895"/>
        <v>0</v>
      </c>
    </row>
    <row r="2269" spans="1:58" ht="15" customHeight="1">
      <c r="A2269" s="405"/>
      <c r="B2269" s="6"/>
      <c r="C2269" s="9" t="s">
        <v>5067</v>
      </c>
      <c r="D2269" s="668" t="str">
        <f t="shared" si="896"/>
        <v/>
      </c>
      <c r="E2269" s="669"/>
      <c r="F2269" s="670"/>
      <c r="G2269" s="763" t="str">
        <f t="shared" si="897"/>
        <v/>
      </c>
      <c r="H2269" s="669"/>
      <c r="I2269" s="669"/>
      <c r="J2269" s="669"/>
      <c r="K2269" s="669"/>
      <c r="L2269" s="670"/>
      <c r="M2269" s="112"/>
      <c r="N2269" s="112"/>
      <c r="O2269" s="112"/>
      <c r="P2269" s="112"/>
      <c r="Q2269" s="112"/>
      <c r="R2269" s="112"/>
      <c r="S2269" s="112"/>
      <c r="T2269" s="112"/>
      <c r="U2269" s="112"/>
      <c r="V2269" s="112"/>
      <c r="W2269" s="112"/>
      <c r="X2269" s="112"/>
      <c r="Y2269" s="112"/>
      <c r="Z2269" s="112"/>
      <c r="AA2269" s="112"/>
      <c r="AB2269" s="112"/>
      <c r="AC2269" s="112"/>
      <c r="AD2269" s="112"/>
      <c r="AE2269" s="93"/>
      <c r="AI2269">
        <f t="shared" si="898"/>
        <v>0</v>
      </c>
      <c r="AJ2269">
        <f t="shared" si="899"/>
        <v>0</v>
      </c>
      <c r="AK2269">
        <f t="shared" si="900"/>
        <v>0</v>
      </c>
      <c r="AL2269">
        <f t="shared" si="901"/>
        <v>0</v>
      </c>
      <c r="AM2269">
        <f t="shared" si="880"/>
        <v>0</v>
      </c>
      <c r="AN2269">
        <f t="shared" si="881"/>
        <v>0</v>
      </c>
      <c r="AO2269">
        <f t="shared" si="882"/>
        <v>0</v>
      </c>
      <c r="AP2269">
        <f t="shared" si="883"/>
        <v>0</v>
      </c>
      <c r="AQ2269">
        <f t="shared" si="884"/>
        <v>0</v>
      </c>
      <c r="AR2269">
        <f t="shared" si="885"/>
        <v>0</v>
      </c>
      <c r="AS2269">
        <f t="shared" si="886"/>
        <v>0</v>
      </c>
      <c r="AT2269">
        <f t="shared" si="887"/>
        <v>0</v>
      </c>
      <c r="AU2269">
        <f t="shared" si="888"/>
        <v>0</v>
      </c>
      <c r="AV2269">
        <f t="shared" si="889"/>
        <v>0</v>
      </c>
      <c r="AW2269">
        <f t="shared" si="890"/>
        <v>0</v>
      </c>
      <c r="AX2269">
        <f t="shared" si="891"/>
        <v>0</v>
      </c>
      <c r="AY2269">
        <f t="shared" si="902"/>
        <v>0</v>
      </c>
      <c r="AZ2269">
        <f t="shared" si="903"/>
        <v>0</v>
      </c>
      <c r="BA2269">
        <f t="shared" si="904"/>
        <v>0</v>
      </c>
      <c r="BB2269">
        <f t="shared" si="905"/>
        <v>0</v>
      </c>
      <c r="BC2269">
        <f t="shared" si="892"/>
        <v>0</v>
      </c>
      <c r="BD2269">
        <f t="shared" si="893"/>
        <v>0</v>
      </c>
      <c r="BE2269">
        <f t="shared" si="894"/>
        <v>0</v>
      </c>
      <c r="BF2269">
        <f t="shared" si="895"/>
        <v>0</v>
      </c>
    </row>
    <row r="2270" spans="1:58" ht="15" customHeight="1">
      <c r="A2270" s="405"/>
      <c r="B2270" s="6"/>
      <c r="C2270" s="9" t="s">
        <v>5068</v>
      </c>
      <c r="D2270" s="668" t="str">
        <f t="shared" si="896"/>
        <v/>
      </c>
      <c r="E2270" s="669"/>
      <c r="F2270" s="670"/>
      <c r="G2270" s="763" t="str">
        <f t="shared" si="897"/>
        <v/>
      </c>
      <c r="H2270" s="669"/>
      <c r="I2270" s="669"/>
      <c r="J2270" s="669"/>
      <c r="K2270" s="669"/>
      <c r="L2270" s="670"/>
      <c r="M2270" s="112"/>
      <c r="N2270" s="112"/>
      <c r="O2270" s="112"/>
      <c r="P2270" s="112"/>
      <c r="Q2270" s="112"/>
      <c r="R2270" s="112"/>
      <c r="S2270" s="112"/>
      <c r="T2270" s="112"/>
      <c r="U2270" s="112"/>
      <c r="V2270" s="112"/>
      <c r="W2270" s="112"/>
      <c r="X2270" s="112"/>
      <c r="Y2270" s="112"/>
      <c r="Z2270" s="112"/>
      <c r="AA2270" s="112"/>
      <c r="AB2270" s="112"/>
      <c r="AC2270" s="112"/>
      <c r="AD2270" s="112"/>
      <c r="AE2270" s="93"/>
      <c r="AI2270">
        <f t="shared" si="898"/>
        <v>0</v>
      </c>
      <c r="AJ2270">
        <f t="shared" si="899"/>
        <v>0</v>
      </c>
      <c r="AK2270">
        <f t="shared" si="900"/>
        <v>0</v>
      </c>
      <c r="AL2270">
        <f t="shared" si="901"/>
        <v>0</v>
      </c>
      <c r="AM2270">
        <f t="shared" si="880"/>
        <v>0</v>
      </c>
      <c r="AN2270">
        <f t="shared" si="881"/>
        <v>0</v>
      </c>
      <c r="AO2270">
        <f t="shared" si="882"/>
        <v>0</v>
      </c>
      <c r="AP2270">
        <f t="shared" si="883"/>
        <v>0</v>
      </c>
      <c r="AQ2270">
        <f t="shared" si="884"/>
        <v>0</v>
      </c>
      <c r="AR2270">
        <f t="shared" si="885"/>
        <v>0</v>
      </c>
      <c r="AS2270">
        <f t="shared" si="886"/>
        <v>0</v>
      </c>
      <c r="AT2270">
        <f t="shared" si="887"/>
        <v>0</v>
      </c>
      <c r="AU2270">
        <f t="shared" si="888"/>
        <v>0</v>
      </c>
      <c r="AV2270">
        <f t="shared" si="889"/>
        <v>0</v>
      </c>
      <c r="AW2270">
        <f t="shared" si="890"/>
        <v>0</v>
      </c>
      <c r="AX2270">
        <f t="shared" si="891"/>
        <v>0</v>
      </c>
      <c r="AY2270">
        <f t="shared" si="902"/>
        <v>0</v>
      </c>
      <c r="AZ2270">
        <f t="shared" si="903"/>
        <v>0</v>
      </c>
      <c r="BA2270">
        <f t="shared" si="904"/>
        <v>0</v>
      </c>
      <c r="BB2270">
        <f t="shared" si="905"/>
        <v>0</v>
      </c>
      <c r="BC2270">
        <f t="shared" si="892"/>
        <v>0</v>
      </c>
      <c r="BD2270">
        <f t="shared" si="893"/>
        <v>0</v>
      </c>
      <c r="BE2270">
        <f t="shared" si="894"/>
        <v>0</v>
      </c>
      <c r="BF2270">
        <f t="shared" si="895"/>
        <v>0</v>
      </c>
    </row>
    <row r="2271" spans="1:58" ht="15" customHeight="1">
      <c r="A2271" s="405"/>
      <c r="B2271" s="6"/>
      <c r="C2271" s="9" t="s">
        <v>5069</v>
      </c>
      <c r="D2271" s="668" t="str">
        <f t="shared" si="896"/>
        <v/>
      </c>
      <c r="E2271" s="669"/>
      <c r="F2271" s="670"/>
      <c r="G2271" s="763" t="str">
        <f t="shared" si="897"/>
        <v/>
      </c>
      <c r="H2271" s="669"/>
      <c r="I2271" s="669"/>
      <c r="J2271" s="669"/>
      <c r="K2271" s="669"/>
      <c r="L2271" s="670"/>
      <c r="M2271" s="112"/>
      <c r="N2271" s="112"/>
      <c r="O2271" s="112"/>
      <c r="P2271" s="112"/>
      <c r="Q2271" s="112"/>
      <c r="R2271" s="112"/>
      <c r="S2271" s="112"/>
      <c r="T2271" s="112"/>
      <c r="U2271" s="112"/>
      <c r="V2271" s="112"/>
      <c r="W2271" s="112"/>
      <c r="X2271" s="112"/>
      <c r="Y2271" s="112"/>
      <c r="Z2271" s="112"/>
      <c r="AA2271" s="112"/>
      <c r="AB2271" s="112"/>
      <c r="AC2271" s="112"/>
      <c r="AD2271" s="112"/>
      <c r="AE2271" s="93"/>
      <c r="AI2271">
        <f t="shared" si="898"/>
        <v>0</v>
      </c>
      <c r="AJ2271">
        <f t="shared" si="899"/>
        <v>0</v>
      </c>
      <c r="AK2271">
        <f t="shared" si="900"/>
        <v>0</v>
      </c>
      <c r="AL2271">
        <f t="shared" si="901"/>
        <v>0</v>
      </c>
      <c r="AM2271">
        <f t="shared" si="880"/>
        <v>0</v>
      </c>
      <c r="AN2271">
        <f t="shared" si="881"/>
        <v>0</v>
      </c>
      <c r="AO2271">
        <f t="shared" si="882"/>
        <v>0</v>
      </c>
      <c r="AP2271">
        <f t="shared" si="883"/>
        <v>0</v>
      </c>
      <c r="AQ2271">
        <f t="shared" si="884"/>
        <v>0</v>
      </c>
      <c r="AR2271">
        <f t="shared" si="885"/>
        <v>0</v>
      </c>
      <c r="AS2271">
        <f t="shared" si="886"/>
        <v>0</v>
      </c>
      <c r="AT2271">
        <f t="shared" si="887"/>
        <v>0</v>
      </c>
      <c r="AU2271">
        <f t="shared" si="888"/>
        <v>0</v>
      </c>
      <c r="AV2271">
        <f t="shared" si="889"/>
        <v>0</v>
      </c>
      <c r="AW2271">
        <f t="shared" si="890"/>
        <v>0</v>
      </c>
      <c r="AX2271">
        <f t="shared" si="891"/>
        <v>0</v>
      </c>
      <c r="AY2271">
        <f t="shared" si="902"/>
        <v>0</v>
      </c>
      <c r="AZ2271">
        <f t="shared" si="903"/>
        <v>0</v>
      </c>
      <c r="BA2271">
        <f t="shared" si="904"/>
        <v>0</v>
      </c>
      <c r="BB2271">
        <f t="shared" si="905"/>
        <v>0</v>
      </c>
      <c r="BC2271">
        <f t="shared" si="892"/>
        <v>0</v>
      </c>
      <c r="BD2271">
        <f t="shared" si="893"/>
        <v>0</v>
      </c>
      <c r="BE2271">
        <f t="shared" si="894"/>
        <v>0</v>
      </c>
      <c r="BF2271">
        <f t="shared" si="895"/>
        <v>0</v>
      </c>
    </row>
    <row r="2272" spans="1:58" ht="15" customHeight="1">
      <c r="A2272" s="405"/>
      <c r="B2272" s="6"/>
      <c r="C2272" s="9" t="s">
        <v>5070</v>
      </c>
      <c r="D2272" s="668" t="str">
        <f t="shared" si="896"/>
        <v/>
      </c>
      <c r="E2272" s="669"/>
      <c r="F2272" s="670"/>
      <c r="G2272" s="763" t="str">
        <f t="shared" si="897"/>
        <v/>
      </c>
      <c r="H2272" s="669"/>
      <c r="I2272" s="669"/>
      <c r="J2272" s="669"/>
      <c r="K2272" s="669"/>
      <c r="L2272" s="670"/>
      <c r="M2272" s="112"/>
      <c r="N2272" s="112"/>
      <c r="O2272" s="112"/>
      <c r="P2272" s="112"/>
      <c r="Q2272" s="112"/>
      <c r="R2272" s="112"/>
      <c r="S2272" s="112"/>
      <c r="T2272" s="112"/>
      <c r="U2272" s="112"/>
      <c r="V2272" s="112"/>
      <c r="W2272" s="112"/>
      <c r="X2272" s="112"/>
      <c r="Y2272" s="112"/>
      <c r="Z2272" s="112"/>
      <c r="AA2272" s="112"/>
      <c r="AB2272" s="112"/>
      <c r="AC2272" s="112"/>
      <c r="AD2272" s="112"/>
      <c r="AE2272" s="93"/>
      <c r="AI2272">
        <f t="shared" si="898"/>
        <v>0</v>
      </c>
      <c r="AJ2272">
        <f t="shared" si="899"/>
        <v>0</v>
      </c>
      <c r="AK2272">
        <f t="shared" si="900"/>
        <v>0</v>
      </c>
      <c r="AL2272">
        <f t="shared" si="901"/>
        <v>0</v>
      </c>
      <c r="AM2272">
        <f t="shared" si="880"/>
        <v>0</v>
      </c>
      <c r="AN2272">
        <f t="shared" si="881"/>
        <v>0</v>
      </c>
      <c r="AO2272">
        <f t="shared" si="882"/>
        <v>0</v>
      </c>
      <c r="AP2272">
        <f t="shared" si="883"/>
        <v>0</v>
      </c>
      <c r="AQ2272">
        <f t="shared" si="884"/>
        <v>0</v>
      </c>
      <c r="AR2272">
        <f t="shared" si="885"/>
        <v>0</v>
      </c>
      <c r="AS2272">
        <f t="shared" si="886"/>
        <v>0</v>
      </c>
      <c r="AT2272">
        <f t="shared" si="887"/>
        <v>0</v>
      </c>
      <c r="AU2272">
        <f t="shared" si="888"/>
        <v>0</v>
      </c>
      <c r="AV2272">
        <f t="shared" si="889"/>
        <v>0</v>
      </c>
      <c r="AW2272">
        <f t="shared" si="890"/>
        <v>0</v>
      </c>
      <c r="AX2272">
        <f t="shared" si="891"/>
        <v>0</v>
      </c>
      <c r="AY2272">
        <f t="shared" si="902"/>
        <v>0</v>
      </c>
      <c r="AZ2272">
        <f t="shared" si="903"/>
        <v>0</v>
      </c>
      <c r="BA2272">
        <f t="shared" si="904"/>
        <v>0</v>
      </c>
      <c r="BB2272">
        <f t="shared" si="905"/>
        <v>0</v>
      </c>
      <c r="BC2272">
        <f t="shared" si="892"/>
        <v>0</v>
      </c>
      <c r="BD2272">
        <f t="shared" si="893"/>
        <v>0</v>
      </c>
      <c r="BE2272">
        <f t="shared" si="894"/>
        <v>0</v>
      </c>
      <c r="BF2272">
        <f t="shared" si="895"/>
        <v>0</v>
      </c>
    </row>
    <row r="2273" spans="1:58" ht="15" customHeight="1">
      <c r="A2273" s="405"/>
      <c r="B2273" s="6"/>
      <c r="C2273" s="9" t="s">
        <v>5071</v>
      </c>
      <c r="D2273" s="668" t="str">
        <f t="shared" si="896"/>
        <v/>
      </c>
      <c r="E2273" s="669"/>
      <c r="F2273" s="670"/>
      <c r="G2273" s="763" t="str">
        <f t="shared" si="897"/>
        <v/>
      </c>
      <c r="H2273" s="669"/>
      <c r="I2273" s="669"/>
      <c r="J2273" s="669"/>
      <c r="K2273" s="669"/>
      <c r="L2273" s="670"/>
      <c r="M2273" s="112"/>
      <c r="N2273" s="112"/>
      <c r="O2273" s="112"/>
      <c r="P2273" s="112"/>
      <c r="Q2273" s="112"/>
      <c r="R2273" s="112"/>
      <c r="S2273" s="112"/>
      <c r="T2273" s="112"/>
      <c r="U2273" s="112"/>
      <c r="V2273" s="112"/>
      <c r="W2273" s="112"/>
      <c r="X2273" s="112"/>
      <c r="Y2273" s="112"/>
      <c r="Z2273" s="112"/>
      <c r="AA2273" s="112"/>
      <c r="AB2273" s="112"/>
      <c r="AC2273" s="112"/>
      <c r="AD2273" s="112"/>
      <c r="AE2273" s="93"/>
      <c r="AI2273">
        <f t="shared" si="898"/>
        <v>0</v>
      </c>
      <c r="AJ2273">
        <f t="shared" si="899"/>
        <v>0</v>
      </c>
      <c r="AK2273">
        <f t="shared" si="900"/>
        <v>0</v>
      </c>
      <c r="AL2273">
        <f t="shared" si="901"/>
        <v>0</v>
      </c>
      <c r="AM2273">
        <f t="shared" si="880"/>
        <v>0</v>
      </c>
      <c r="AN2273">
        <f t="shared" si="881"/>
        <v>0</v>
      </c>
      <c r="AO2273">
        <f t="shared" si="882"/>
        <v>0</v>
      </c>
      <c r="AP2273">
        <f t="shared" si="883"/>
        <v>0</v>
      </c>
      <c r="AQ2273">
        <f t="shared" si="884"/>
        <v>0</v>
      </c>
      <c r="AR2273">
        <f t="shared" si="885"/>
        <v>0</v>
      </c>
      <c r="AS2273">
        <f t="shared" si="886"/>
        <v>0</v>
      </c>
      <c r="AT2273">
        <f t="shared" si="887"/>
        <v>0</v>
      </c>
      <c r="AU2273">
        <f t="shared" si="888"/>
        <v>0</v>
      </c>
      <c r="AV2273">
        <f t="shared" si="889"/>
        <v>0</v>
      </c>
      <c r="AW2273">
        <f t="shared" si="890"/>
        <v>0</v>
      </c>
      <c r="AX2273">
        <f t="shared" si="891"/>
        <v>0</v>
      </c>
      <c r="AY2273">
        <f t="shared" si="902"/>
        <v>0</v>
      </c>
      <c r="AZ2273">
        <f t="shared" si="903"/>
        <v>0</v>
      </c>
      <c r="BA2273">
        <f t="shared" si="904"/>
        <v>0</v>
      </c>
      <c r="BB2273">
        <f t="shared" si="905"/>
        <v>0</v>
      </c>
      <c r="BC2273">
        <f t="shared" si="892"/>
        <v>0</v>
      </c>
      <c r="BD2273">
        <f t="shared" si="893"/>
        <v>0</v>
      </c>
      <c r="BE2273">
        <f t="shared" si="894"/>
        <v>0</v>
      </c>
      <c r="BF2273">
        <f t="shared" si="895"/>
        <v>0</v>
      </c>
    </row>
    <row r="2274" spans="1:58" ht="15" customHeight="1">
      <c r="A2274" s="405"/>
      <c r="B2274" s="6"/>
      <c r="C2274" s="9" t="s">
        <v>5072</v>
      </c>
      <c r="D2274" s="668" t="str">
        <f t="shared" si="896"/>
        <v/>
      </c>
      <c r="E2274" s="669"/>
      <c r="F2274" s="670"/>
      <c r="G2274" s="763" t="str">
        <f t="shared" si="897"/>
        <v/>
      </c>
      <c r="H2274" s="669"/>
      <c r="I2274" s="669"/>
      <c r="J2274" s="669"/>
      <c r="K2274" s="669"/>
      <c r="L2274" s="670"/>
      <c r="M2274" s="112"/>
      <c r="N2274" s="112"/>
      <c r="O2274" s="112"/>
      <c r="P2274" s="112"/>
      <c r="Q2274" s="112"/>
      <c r="R2274" s="112"/>
      <c r="S2274" s="112"/>
      <c r="T2274" s="112"/>
      <c r="U2274" s="112"/>
      <c r="V2274" s="112"/>
      <c r="W2274" s="112"/>
      <c r="X2274" s="112"/>
      <c r="Y2274" s="112"/>
      <c r="Z2274" s="112"/>
      <c r="AA2274" s="112"/>
      <c r="AB2274" s="112"/>
      <c r="AC2274" s="112"/>
      <c r="AD2274" s="112"/>
      <c r="AE2274" s="93"/>
      <c r="AI2274">
        <f t="shared" si="898"/>
        <v>0</v>
      </c>
      <c r="AJ2274">
        <f t="shared" si="899"/>
        <v>0</v>
      </c>
      <c r="AK2274">
        <f t="shared" si="900"/>
        <v>0</v>
      </c>
      <c r="AL2274">
        <f t="shared" si="901"/>
        <v>0</v>
      </c>
      <c r="AM2274">
        <f t="shared" si="880"/>
        <v>0</v>
      </c>
      <c r="AN2274">
        <f t="shared" si="881"/>
        <v>0</v>
      </c>
      <c r="AO2274">
        <f t="shared" si="882"/>
        <v>0</v>
      </c>
      <c r="AP2274">
        <f t="shared" si="883"/>
        <v>0</v>
      </c>
      <c r="AQ2274">
        <f t="shared" si="884"/>
        <v>0</v>
      </c>
      <c r="AR2274">
        <f t="shared" si="885"/>
        <v>0</v>
      </c>
      <c r="AS2274">
        <f t="shared" si="886"/>
        <v>0</v>
      </c>
      <c r="AT2274">
        <f t="shared" si="887"/>
        <v>0</v>
      </c>
      <c r="AU2274">
        <f t="shared" si="888"/>
        <v>0</v>
      </c>
      <c r="AV2274">
        <f t="shared" si="889"/>
        <v>0</v>
      </c>
      <c r="AW2274">
        <f t="shared" si="890"/>
        <v>0</v>
      </c>
      <c r="AX2274">
        <f t="shared" si="891"/>
        <v>0</v>
      </c>
      <c r="AY2274">
        <f t="shared" si="902"/>
        <v>0</v>
      </c>
      <c r="AZ2274">
        <f t="shared" si="903"/>
        <v>0</v>
      </c>
      <c r="BA2274">
        <f t="shared" si="904"/>
        <v>0</v>
      </c>
      <c r="BB2274">
        <f t="shared" si="905"/>
        <v>0</v>
      </c>
      <c r="BC2274">
        <f t="shared" si="892"/>
        <v>0</v>
      </c>
      <c r="BD2274">
        <f t="shared" si="893"/>
        <v>0</v>
      </c>
      <c r="BE2274">
        <f t="shared" si="894"/>
        <v>0</v>
      </c>
      <c r="BF2274">
        <f t="shared" si="895"/>
        <v>0</v>
      </c>
    </row>
    <row r="2275" spans="1:58" ht="15" customHeight="1">
      <c r="A2275" s="405"/>
      <c r="B2275" s="6"/>
      <c r="C2275" s="9" t="s">
        <v>5073</v>
      </c>
      <c r="D2275" s="668" t="str">
        <f t="shared" si="896"/>
        <v/>
      </c>
      <c r="E2275" s="669"/>
      <c r="F2275" s="670"/>
      <c r="G2275" s="763" t="str">
        <f t="shared" si="897"/>
        <v/>
      </c>
      <c r="H2275" s="669"/>
      <c r="I2275" s="669"/>
      <c r="J2275" s="669"/>
      <c r="K2275" s="669"/>
      <c r="L2275" s="670"/>
      <c r="M2275" s="112"/>
      <c r="N2275" s="112"/>
      <c r="O2275" s="112"/>
      <c r="P2275" s="112"/>
      <c r="Q2275" s="112"/>
      <c r="R2275" s="112"/>
      <c r="S2275" s="112"/>
      <c r="T2275" s="112"/>
      <c r="U2275" s="112"/>
      <c r="V2275" s="112"/>
      <c r="W2275" s="112"/>
      <c r="X2275" s="112"/>
      <c r="Y2275" s="112"/>
      <c r="Z2275" s="112"/>
      <c r="AA2275" s="112"/>
      <c r="AB2275" s="112"/>
      <c r="AC2275" s="112"/>
      <c r="AD2275" s="112"/>
      <c r="AE2275" s="93"/>
      <c r="AI2275">
        <f t="shared" si="898"/>
        <v>0</v>
      </c>
      <c r="AJ2275">
        <f t="shared" si="899"/>
        <v>0</v>
      </c>
      <c r="AK2275">
        <f t="shared" si="900"/>
        <v>0</v>
      </c>
      <c r="AL2275">
        <f t="shared" si="901"/>
        <v>0</v>
      </c>
      <c r="AM2275">
        <f t="shared" si="880"/>
        <v>0</v>
      </c>
      <c r="AN2275">
        <f t="shared" si="881"/>
        <v>0</v>
      </c>
      <c r="AO2275">
        <f t="shared" si="882"/>
        <v>0</v>
      </c>
      <c r="AP2275">
        <f t="shared" si="883"/>
        <v>0</v>
      </c>
      <c r="AQ2275">
        <f t="shared" si="884"/>
        <v>0</v>
      </c>
      <c r="AR2275">
        <f t="shared" si="885"/>
        <v>0</v>
      </c>
      <c r="AS2275">
        <f t="shared" si="886"/>
        <v>0</v>
      </c>
      <c r="AT2275">
        <f t="shared" si="887"/>
        <v>0</v>
      </c>
      <c r="AU2275">
        <f t="shared" si="888"/>
        <v>0</v>
      </c>
      <c r="AV2275">
        <f t="shared" si="889"/>
        <v>0</v>
      </c>
      <c r="AW2275">
        <f t="shared" si="890"/>
        <v>0</v>
      </c>
      <c r="AX2275">
        <f t="shared" si="891"/>
        <v>0</v>
      </c>
      <c r="AY2275">
        <f t="shared" si="902"/>
        <v>0</v>
      </c>
      <c r="AZ2275">
        <f t="shared" si="903"/>
        <v>0</v>
      </c>
      <c r="BA2275">
        <f t="shared" si="904"/>
        <v>0</v>
      </c>
      <c r="BB2275">
        <f t="shared" si="905"/>
        <v>0</v>
      </c>
      <c r="BC2275">
        <f t="shared" si="892"/>
        <v>0</v>
      </c>
      <c r="BD2275">
        <f t="shared" si="893"/>
        <v>0</v>
      </c>
      <c r="BE2275">
        <f t="shared" si="894"/>
        <v>0</v>
      </c>
      <c r="BF2275">
        <f t="shared" si="895"/>
        <v>0</v>
      </c>
    </row>
    <row r="2276" spans="1:58" ht="15" customHeight="1">
      <c r="A2276" s="405"/>
      <c r="B2276" s="6"/>
      <c r="C2276" s="9" t="s">
        <v>5074</v>
      </c>
      <c r="D2276" s="668" t="str">
        <f t="shared" si="896"/>
        <v/>
      </c>
      <c r="E2276" s="669"/>
      <c r="F2276" s="670"/>
      <c r="G2276" s="763" t="str">
        <f t="shared" si="897"/>
        <v/>
      </c>
      <c r="H2276" s="669"/>
      <c r="I2276" s="669"/>
      <c r="J2276" s="669"/>
      <c r="K2276" s="669"/>
      <c r="L2276" s="670"/>
      <c r="M2276" s="112"/>
      <c r="N2276" s="112"/>
      <c r="O2276" s="112"/>
      <c r="P2276" s="112"/>
      <c r="Q2276" s="112"/>
      <c r="R2276" s="112"/>
      <c r="S2276" s="112"/>
      <c r="T2276" s="112"/>
      <c r="U2276" s="112"/>
      <c r="V2276" s="112"/>
      <c r="W2276" s="112"/>
      <c r="X2276" s="112"/>
      <c r="Y2276" s="112"/>
      <c r="Z2276" s="112"/>
      <c r="AA2276" s="112"/>
      <c r="AB2276" s="112"/>
      <c r="AC2276" s="112"/>
      <c r="AD2276" s="112"/>
      <c r="AE2276" s="93"/>
      <c r="AI2276">
        <f t="shared" si="898"/>
        <v>0</v>
      </c>
      <c r="AJ2276">
        <f t="shared" si="899"/>
        <v>0</v>
      </c>
      <c r="AK2276">
        <f t="shared" si="900"/>
        <v>0</v>
      </c>
      <c r="AL2276">
        <f t="shared" si="901"/>
        <v>0</v>
      </c>
      <c r="AM2276">
        <f t="shared" si="880"/>
        <v>0</v>
      </c>
      <c r="AN2276">
        <f t="shared" si="881"/>
        <v>0</v>
      </c>
      <c r="AO2276">
        <f t="shared" si="882"/>
        <v>0</v>
      </c>
      <c r="AP2276">
        <f t="shared" si="883"/>
        <v>0</v>
      </c>
      <c r="AQ2276">
        <f t="shared" si="884"/>
        <v>0</v>
      </c>
      <c r="AR2276">
        <f t="shared" si="885"/>
        <v>0</v>
      </c>
      <c r="AS2276">
        <f t="shared" si="886"/>
        <v>0</v>
      </c>
      <c r="AT2276">
        <f t="shared" si="887"/>
        <v>0</v>
      </c>
      <c r="AU2276">
        <f t="shared" si="888"/>
        <v>0</v>
      </c>
      <c r="AV2276">
        <f t="shared" si="889"/>
        <v>0</v>
      </c>
      <c r="AW2276">
        <f t="shared" si="890"/>
        <v>0</v>
      </c>
      <c r="AX2276">
        <f t="shared" si="891"/>
        <v>0</v>
      </c>
      <c r="AY2276">
        <f t="shared" si="902"/>
        <v>0</v>
      </c>
      <c r="AZ2276">
        <f t="shared" si="903"/>
        <v>0</v>
      </c>
      <c r="BA2276">
        <f t="shared" si="904"/>
        <v>0</v>
      </c>
      <c r="BB2276">
        <f t="shared" si="905"/>
        <v>0</v>
      </c>
      <c r="BC2276">
        <f t="shared" si="892"/>
        <v>0</v>
      </c>
      <c r="BD2276">
        <f t="shared" si="893"/>
        <v>0</v>
      </c>
      <c r="BE2276">
        <f t="shared" si="894"/>
        <v>0</v>
      </c>
      <c r="BF2276">
        <f t="shared" si="895"/>
        <v>0</v>
      </c>
    </row>
    <row r="2277" spans="1:58" ht="15" customHeight="1">
      <c r="A2277" s="405"/>
      <c r="B2277" s="6"/>
      <c r="C2277" s="9" t="s">
        <v>5075</v>
      </c>
      <c r="D2277" s="668" t="str">
        <f t="shared" si="896"/>
        <v/>
      </c>
      <c r="E2277" s="669"/>
      <c r="F2277" s="670"/>
      <c r="G2277" s="763" t="str">
        <f t="shared" si="897"/>
        <v/>
      </c>
      <c r="H2277" s="669"/>
      <c r="I2277" s="669"/>
      <c r="J2277" s="669"/>
      <c r="K2277" s="669"/>
      <c r="L2277" s="670"/>
      <c r="M2277" s="112"/>
      <c r="N2277" s="112"/>
      <c r="O2277" s="112"/>
      <c r="P2277" s="112"/>
      <c r="Q2277" s="112"/>
      <c r="R2277" s="112"/>
      <c r="S2277" s="112"/>
      <c r="T2277" s="112"/>
      <c r="U2277" s="112"/>
      <c r="V2277" s="112"/>
      <c r="W2277" s="112"/>
      <c r="X2277" s="112"/>
      <c r="Y2277" s="112"/>
      <c r="Z2277" s="112"/>
      <c r="AA2277" s="112"/>
      <c r="AB2277" s="112"/>
      <c r="AC2277" s="112"/>
      <c r="AD2277" s="112"/>
      <c r="AE2277" s="93"/>
      <c r="AI2277">
        <f t="shared" si="898"/>
        <v>0</v>
      </c>
      <c r="AJ2277">
        <f t="shared" si="899"/>
        <v>0</v>
      </c>
      <c r="AK2277">
        <f t="shared" si="900"/>
        <v>0</v>
      </c>
      <c r="AL2277">
        <f t="shared" si="901"/>
        <v>0</v>
      </c>
      <c r="AM2277">
        <f t="shared" si="880"/>
        <v>0</v>
      </c>
      <c r="AN2277">
        <f t="shared" si="881"/>
        <v>0</v>
      </c>
      <c r="AO2277">
        <f t="shared" si="882"/>
        <v>0</v>
      </c>
      <c r="AP2277">
        <f t="shared" si="883"/>
        <v>0</v>
      </c>
      <c r="AQ2277">
        <f t="shared" si="884"/>
        <v>0</v>
      </c>
      <c r="AR2277">
        <f t="shared" si="885"/>
        <v>0</v>
      </c>
      <c r="AS2277">
        <f t="shared" si="886"/>
        <v>0</v>
      </c>
      <c r="AT2277">
        <f t="shared" si="887"/>
        <v>0</v>
      </c>
      <c r="AU2277">
        <f t="shared" si="888"/>
        <v>0</v>
      </c>
      <c r="AV2277">
        <f t="shared" si="889"/>
        <v>0</v>
      </c>
      <c r="AW2277">
        <f t="shared" si="890"/>
        <v>0</v>
      </c>
      <c r="AX2277">
        <f t="shared" si="891"/>
        <v>0</v>
      </c>
      <c r="AY2277">
        <f t="shared" si="902"/>
        <v>0</v>
      </c>
      <c r="AZ2277">
        <f t="shared" si="903"/>
        <v>0</v>
      </c>
      <c r="BA2277">
        <f t="shared" si="904"/>
        <v>0</v>
      </c>
      <c r="BB2277">
        <f t="shared" si="905"/>
        <v>0</v>
      </c>
      <c r="BC2277">
        <f t="shared" si="892"/>
        <v>0</v>
      </c>
      <c r="BD2277">
        <f t="shared" si="893"/>
        <v>0</v>
      </c>
      <c r="BE2277">
        <f t="shared" si="894"/>
        <v>0</v>
      </c>
      <c r="BF2277">
        <f t="shared" si="895"/>
        <v>0</v>
      </c>
    </row>
    <row r="2278" spans="1:58" ht="15" customHeight="1">
      <c r="A2278" s="405"/>
      <c r="B2278" s="6"/>
      <c r="C2278" s="9" t="s">
        <v>5076</v>
      </c>
      <c r="D2278" s="668" t="str">
        <f t="shared" si="896"/>
        <v/>
      </c>
      <c r="E2278" s="669"/>
      <c r="F2278" s="670"/>
      <c r="G2278" s="763" t="str">
        <f t="shared" si="897"/>
        <v/>
      </c>
      <c r="H2278" s="669"/>
      <c r="I2278" s="669"/>
      <c r="J2278" s="669"/>
      <c r="K2278" s="669"/>
      <c r="L2278" s="670"/>
      <c r="M2278" s="112"/>
      <c r="N2278" s="112"/>
      <c r="O2278" s="112"/>
      <c r="P2278" s="112"/>
      <c r="Q2278" s="112"/>
      <c r="R2278" s="112"/>
      <c r="S2278" s="112"/>
      <c r="T2278" s="112"/>
      <c r="U2278" s="112"/>
      <c r="V2278" s="112"/>
      <c r="W2278" s="112"/>
      <c r="X2278" s="112"/>
      <c r="Y2278" s="112"/>
      <c r="Z2278" s="112"/>
      <c r="AA2278" s="112"/>
      <c r="AB2278" s="112"/>
      <c r="AC2278" s="112"/>
      <c r="AD2278" s="112"/>
      <c r="AE2278" s="93"/>
      <c r="AI2278">
        <f t="shared" si="898"/>
        <v>0</v>
      </c>
      <c r="AJ2278">
        <f t="shared" si="899"/>
        <v>0</v>
      </c>
      <c r="AK2278">
        <f t="shared" si="900"/>
        <v>0</v>
      </c>
      <c r="AL2278">
        <f t="shared" si="901"/>
        <v>0</v>
      </c>
      <c r="AM2278">
        <f t="shared" si="880"/>
        <v>0</v>
      </c>
      <c r="AN2278">
        <f t="shared" si="881"/>
        <v>0</v>
      </c>
      <c r="AO2278">
        <f t="shared" si="882"/>
        <v>0</v>
      </c>
      <c r="AP2278">
        <f t="shared" si="883"/>
        <v>0</v>
      </c>
      <c r="AQ2278">
        <f t="shared" si="884"/>
        <v>0</v>
      </c>
      <c r="AR2278">
        <f t="shared" si="885"/>
        <v>0</v>
      </c>
      <c r="AS2278">
        <f t="shared" si="886"/>
        <v>0</v>
      </c>
      <c r="AT2278">
        <f t="shared" si="887"/>
        <v>0</v>
      </c>
      <c r="AU2278">
        <f t="shared" si="888"/>
        <v>0</v>
      </c>
      <c r="AV2278">
        <f t="shared" si="889"/>
        <v>0</v>
      </c>
      <c r="AW2278">
        <f t="shared" si="890"/>
        <v>0</v>
      </c>
      <c r="AX2278">
        <f t="shared" si="891"/>
        <v>0</v>
      </c>
      <c r="AY2278">
        <f t="shared" si="902"/>
        <v>0</v>
      </c>
      <c r="AZ2278">
        <f t="shared" si="903"/>
        <v>0</v>
      </c>
      <c r="BA2278">
        <f t="shared" si="904"/>
        <v>0</v>
      </c>
      <c r="BB2278">
        <f t="shared" si="905"/>
        <v>0</v>
      </c>
      <c r="BC2278">
        <f t="shared" si="892"/>
        <v>0</v>
      </c>
      <c r="BD2278">
        <f t="shared" si="893"/>
        <v>0</v>
      </c>
      <c r="BE2278">
        <f t="shared" si="894"/>
        <v>0</v>
      </c>
      <c r="BF2278">
        <f t="shared" si="895"/>
        <v>0</v>
      </c>
    </row>
    <row r="2279" spans="1:58" ht="15" customHeight="1">
      <c r="A2279" s="405"/>
      <c r="B2279" s="6"/>
      <c r="C2279" s="9" t="s">
        <v>5077</v>
      </c>
      <c r="D2279" s="668" t="str">
        <f t="shared" si="896"/>
        <v/>
      </c>
      <c r="E2279" s="669"/>
      <c r="F2279" s="670"/>
      <c r="G2279" s="763" t="str">
        <f t="shared" si="897"/>
        <v/>
      </c>
      <c r="H2279" s="669"/>
      <c r="I2279" s="669"/>
      <c r="J2279" s="669"/>
      <c r="K2279" s="669"/>
      <c r="L2279" s="670"/>
      <c r="M2279" s="112"/>
      <c r="N2279" s="112"/>
      <c r="O2279" s="112"/>
      <c r="P2279" s="112"/>
      <c r="Q2279" s="112"/>
      <c r="R2279" s="112"/>
      <c r="S2279" s="112"/>
      <c r="T2279" s="112"/>
      <c r="U2279" s="112"/>
      <c r="V2279" s="112"/>
      <c r="W2279" s="112"/>
      <c r="X2279" s="112"/>
      <c r="Y2279" s="112"/>
      <c r="Z2279" s="112"/>
      <c r="AA2279" s="112"/>
      <c r="AB2279" s="112"/>
      <c r="AC2279" s="112"/>
      <c r="AD2279" s="112"/>
      <c r="AE2279" s="93"/>
      <c r="AI2279">
        <f t="shared" si="898"/>
        <v>0</v>
      </c>
      <c r="AJ2279">
        <f t="shared" si="899"/>
        <v>0</v>
      </c>
      <c r="AK2279">
        <f t="shared" si="900"/>
        <v>0</v>
      </c>
      <c r="AL2279">
        <f t="shared" si="901"/>
        <v>0</v>
      </c>
      <c r="AM2279">
        <f t="shared" si="880"/>
        <v>0</v>
      </c>
      <c r="AN2279">
        <f t="shared" si="881"/>
        <v>0</v>
      </c>
      <c r="AO2279">
        <f t="shared" si="882"/>
        <v>0</v>
      </c>
      <c r="AP2279">
        <f t="shared" si="883"/>
        <v>0</v>
      </c>
      <c r="AQ2279">
        <f t="shared" si="884"/>
        <v>0</v>
      </c>
      <c r="AR2279">
        <f t="shared" si="885"/>
        <v>0</v>
      </c>
      <c r="AS2279">
        <f t="shared" si="886"/>
        <v>0</v>
      </c>
      <c r="AT2279">
        <f t="shared" si="887"/>
        <v>0</v>
      </c>
      <c r="AU2279">
        <f t="shared" si="888"/>
        <v>0</v>
      </c>
      <c r="AV2279">
        <f t="shared" si="889"/>
        <v>0</v>
      </c>
      <c r="AW2279">
        <f t="shared" si="890"/>
        <v>0</v>
      </c>
      <c r="AX2279">
        <f t="shared" si="891"/>
        <v>0</v>
      </c>
      <c r="AY2279">
        <f t="shared" si="902"/>
        <v>0</v>
      </c>
      <c r="AZ2279">
        <f t="shared" si="903"/>
        <v>0</v>
      </c>
      <c r="BA2279">
        <f t="shared" si="904"/>
        <v>0</v>
      </c>
      <c r="BB2279">
        <f t="shared" si="905"/>
        <v>0</v>
      </c>
      <c r="BC2279">
        <f t="shared" si="892"/>
        <v>0</v>
      </c>
      <c r="BD2279">
        <f t="shared" si="893"/>
        <v>0</v>
      </c>
      <c r="BE2279">
        <f t="shared" si="894"/>
        <v>0</v>
      </c>
      <c r="BF2279">
        <f t="shared" si="895"/>
        <v>0</v>
      </c>
    </row>
    <row r="2280" spans="1:58" ht="15" customHeight="1">
      <c r="A2280" s="405"/>
      <c r="B2280" s="6"/>
      <c r="C2280" s="9" t="s">
        <v>5078</v>
      </c>
      <c r="D2280" s="668" t="str">
        <f t="shared" si="896"/>
        <v/>
      </c>
      <c r="E2280" s="669"/>
      <c r="F2280" s="670"/>
      <c r="G2280" s="763" t="str">
        <f t="shared" si="897"/>
        <v/>
      </c>
      <c r="H2280" s="669"/>
      <c r="I2280" s="669"/>
      <c r="J2280" s="669"/>
      <c r="K2280" s="669"/>
      <c r="L2280" s="670"/>
      <c r="M2280" s="112"/>
      <c r="N2280" s="112"/>
      <c r="O2280" s="112"/>
      <c r="P2280" s="112"/>
      <c r="Q2280" s="112"/>
      <c r="R2280" s="112"/>
      <c r="S2280" s="112"/>
      <c r="T2280" s="112"/>
      <c r="U2280" s="112"/>
      <c r="V2280" s="112"/>
      <c r="W2280" s="112"/>
      <c r="X2280" s="112"/>
      <c r="Y2280" s="112"/>
      <c r="Z2280" s="112"/>
      <c r="AA2280" s="112"/>
      <c r="AB2280" s="112"/>
      <c r="AC2280" s="112"/>
      <c r="AD2280" s="112"/>
      <c r="AE2280" s="93"/>
      <c r="AI2280">
        <f t="shared" si="898"/>
        <v>0</v>
      </c>
      <c r="AJ2280">
        <f t="shared" si="899"/>
        <v>0</v>
      </c>
      <c r="AK2280">
        <f t="shared" si="900"/>
        <v>0</v>
      </c>
      <c r="AL2280">
        <f t="shared" si="901"/>
        <v>0</v>
      </c>
      <c r="AM2280">
        <f t="shared" si="880"/>
        <v>0</v>
      </c>
      <c r="AN2280">
        <f t="shared" si="881"/>
        <v>0</v>
      </c>
      <c r="AO2280">
        <f t="shared" si="882"/>
        <v>0</v>
      </c>
      <c r="AP2280">
        <f t="shared" si="883"/>
        <v>0</v>
      </c>
      <c r="AQ2280">
        <f t="shared" si="884"/>
        <v>0</v>
      </c>
      <c r="AR2280">
        <f t="shared" si="885"/>
        <v>0</v>
      </c>
      <c r="AS2280">
        <f t="shared" si="886"/>
        <v>0</v>
      </c>
      <c r="AT2280">
        <f t="shared" si="887"/>
        <v>0</v>
      </c>
      <c r="AU2280">
        <f t="shared" si="888"/>
        <v>0</v>
      </c>
      <c r="AV2280">
        <f t="shared" si="889"/>
        <v>0</v>
      </c>
      <c r="AW2280">
        <f t="shared" si="890"/>
        <v>0</v>
      </c>
      <c r="AX2280">
        <f t="shared" si="891"/>
        <v>0</v>
      </c>
      <c r="AY2280">
        <f t="shared" si="902"/>
        <v>0</v>
      </c>
      <c r="AZ2280">
        <f t="shared" si="903"/>
        <v>0</v>
      </c>
      <c r="BA2280">
        <f t="shared" si="904"/>
        <v>0</v>
      </c>
      <c r="BB2280">
        <f t="shared" si="905"/>
        <v>0</v>
      </c>
      <c r="BC2280">
        <f t="shared" si="892"/>
        <v>0</v>
      </c>
      <c r="BD2280">
        <f t="shared" si="893"/>
        <v>0</v>
      </c>
      <c r="BE2280">
        <f t="shared" si="894"/>
        <v>0</v>
      </c>
      <c r="BF2280">
        <f t="shared" si="895"/>
        <v>0</v>
      </c>
    </row>
    <row r="2281" spans="1:58" ht="15" customHeight="1">
      <c r="A2281" s="405"/>
      <c r="B2281" s="6"/>
      <c r="C2281" s="9" t="s">
        <v>5079</v>
      </c>
      <c r="D2281" s="668" t="str">
        <f t="shared" si="896"/>
        <v/>
      </c>
      <c r="E2281" s="669"/>
      <c r="F2281" s="670"/>
      <c r="G2281" s="763" t="str">
        <f t="shared" si="897"/>
        <v/>
      </c>
      <c r="H2281" s="669"/>
      <c r="I2281" s="669"/>
      <c r="J2281" s="669"/>
      <c r="K2281" s="669"/>
      <c r="L2281" s="670"/>
      <c r="M2281" s="112"/>
      <c r="N2281" s="112"/>
      <c r="O2281" s="112"/>
      <c r="P2281" s="112"/>
      <c r="Q2281" s="112"/>
      <c r="R2281" s="112"/>
      <c r="S2281" s="112"/>
      <c r="T2281" s="112"/>
      <c r="U2281" s="112"/>
      <c r="V2281" s="112"/>
      <c r="W2281" s="112"/>
      <c r="X2281" s="112"/>
      <c r="Y2281" s="112"/>
      <c r="Z2281" s="112"/>
      <c r="AA2281" s="112"/>
      <c r="AB2281" s="112"/>
      <c r="AC2281" s="112"/>
      <c r="AD2281" s="112"/>
      <c r="AE2281" s="93"/>
      <c r="AI2281">
        <f t="shared" si="898"/>
        <v>0</v>
      </c>
      <c r="AJ2281">
        <f t="shared" si="899"/>
        <v>0</v>
      </c>
      <c r="AK2281">
        <f t="shared" si="900"/>
        <v>0</v>
      </c>
      <c r="AL2281">
        <f t="shared" si="901"/>
        <v>0</v>
      </c>
      <c r="AM2281">
        <f t="shared" si="880"/>
        <v>0</v>
      </c>
      <c r="AN2281">
        <f t="shared" si="881"/>
        <v>0</v>
      </c>
      <c r="AO2281">
        <f t="shared" si="882"/>
        <v>0</v>
      </c>
      <c r="AP2281">
        <f t="shared" si="883"/>
        <v>0</v>
      </c>
      <c r="AQ2281">
        <f t="shared" si="884"/>
        <v>0</v>
      </c>
      <c r="AR2281">
        <f t="shared" si="885"/>
        <v>0</v>
      </c>
      <c r="AS2281">
        <f t="shared" si="886"/>
        <v>0</v>
      </c>
      <c r="AT2281">
        <f t="shared" si="887"/>
        <v>0</v>
      </c>
      <c r="AU2281">
        <f t="shared" si="888"/>
        <v>0</v>
      </c>
      <c r="AV2281">
        <f t="shared" si="889"/>
        <v>0</v>
      </c>
      <c r="AW2281">
        <f t="shared" si="890"/>
        <v>0</v>
      </c>
      <c r="AX2281">
        <f t="shared" si="891"/>
        <v>0</v>
      </c>
      <c r="AY2281">
        <f t="shared" si="902"/>
        <v>0</v>
      </c>
      <c r="AZ2281">
        <f t="shared" si="903"/>
        <v>0</v>
      </c>
      <c r="BA2281">
        <f t="shared" si="904"/>
        <v>0</v>
      </c>
      <c r="BB2281">
        <f t="shared" si="905"/>
        <v>0</v>
      </c>
      <c r="BC2281">
        <f t="shared" si="892"/>
        <v>0</v>
      </c>
      <c r="BD2281">
        <f t="shared" si="893"/>
        <v>0</v>
      </c>
      <c r="BE2281">
        <f t="shared" si="894"/>
        <v>0</v>
      </c>
      <c r="BF2281">
        <f t="shared" si="895"/>
        <v>0</v>
      </c>
    </row>
    <row r="2282" spans="1:58" ht="15" customHeight="1">
      <c r="A2282" s="405"/>
      <c r="B2282" s="6"/>
      <c r="C2282" s="9" t="s">
        <v>5080</v>
      </c>
      <c r="D2282" s="668" t="str">
        <f t="shared" si="896"/>
        <v/>
      </c>
      <c r="E2282" s="669"/>
      <c r="F2282" s="670"/>
      <c r="G2282" s="763" t="str">
        <f t="shared" si="897"/>
        <v/>
      </c>
      <c r="H2282" s="669"/>
      <c r="I2282" s="669"/>
      <c r="J2282" s="669"/>
      <c r="K2282" s="669"/>
      <c r="L2282" s="670"/>
      <c r="M2282" s="112"/>
      <c r="N2282" s="112"/>
      <c r="O2282" s="112"/>
      <c r="P2282" s="112"/>
      <c r="Q2282" s="112"/>
      <c r="R2282" s="112"/>
      <c r="S2282" s="112"/>
      <c r="T2282" s="112"/>
      <c r="U2282" s="112"/>
      <c r="V2282" s="112"/>
      <c r="W2282" s="112"/>
      <c r="X2282" s="112"/>
      <c r="Y2282" s="112"/>
      <c r="Z2282" s="112"/>
      <c r="AA2282" s="112"/>
      <c r="AB2282" s="112"/>
      <c r="AC2282" s="112"/>
      <c r="AD2282" s="112"/>
      <c r="AE2282" s="93"/>
      <c r="AI2282">
        <f t="shared" si="898"/>
        <v>0</v>
      </c>
      <c r="AJ2282">
        <f t="shared" si="899"/>
        <v>0</v>
      </c>
      <c r="AK2282">
        <f t="shared" si="900"/>
        <v>0</v>
      </c>
      <c r="AL2282">
        <f t="shared" si="901"/>
        <v>0</v>
      </c>
      <c r="AM2282">
        <f t="shared" si="880"/>
        <v>0</v>
      </c>
      <c r="AN2282">
        <f t="shared" si="881"/>
        <v>0</v>
      </c>
      <c r="AO2282">
        <f t="shared" si="882"/>
        <v>0</v>
      </c>
      <c r="AP2282">
        <f t="shared" si="883"/>
        <v>0</v>
      </c>
      <c r="AQ2282">
        <f t="shared" si="884"/>
        <v>0</v>
      </c>
      <c r="AR2282">
        <f t="shared" si="885"/>
        <v>0</v>
      </c>
      <c r="AS2282">
        <f t="shared" si="886"/>
        <v>0</v>
      </c>
      <c r="AT2282">
        <f t="shared" si="887"/>
        <v>0</v>
      </c>
      <c r="AU2282">
        <f t="shared" si="888"/>
        <v>0</v>
      </c>
      <c r="AV2282">
        <f t="shared" si="889"/>
        <v>0</v>
      </c>
      <c r="AW2282">
        <f t="shared" si="890"/>
        <v>0</v>
      </c>
      <c r="AX2282">
        <f t="shared" si="891"/>
        <v>0</v>
      </c>
      <c r="AY2282">
        <f t="shared" si="902"/>
        <v>0</v>
      </c>
      <c r="AZ2282">
        <f t="shared" si="903"/>
        <v>0</v>
      </c>
      <c r="BA2282">
        <f t="shared" si="904"/>
        <v>0</v>
      </c>
      <c r="BB2282">
        <f t="shared" si="905"/>
        <v>0</v>
      </c>
      <c r="BC2282">
        <f t="shared" si="892"/>
        <v>0</v>
      </c>
      <c r="BD2282">
        <f t="shared" si="893"/>
        <v>0</v>
      </c>
      <c r="BE2282">
        <f t="shared" si="894"/>
        <v>0</v>
      </c>
      <c r="BF2282">
        <f t="shared" si="895"/>
        <v>0</v>
      </c>
    </row>
    <row r="2283" spans="1:58" ht="15" customHeight="1">
      <c r="A2283" s="405"/>
      <c r="B2283" s="6"/>
      <c r="C2283" s="9" t="s">
        <v>5081</v>
      </c>
      <c r="D2283" s="668" t="str">
        <f t="shared" si="896"/>
        <v/>
      </c>
      <c r="E2283" s="669"/>
      <c r="F2283" s="670"/>
      <c r="G2283" s="763" t="str">
        <f t="shared" si="897"/>
        <v/>
      </c>
      <c r="H2283" s="669"/>
      <c r="I2283" s="669"/>
      <c r="J2283" s="669"/>
      <c r="K2283" s="669"/>
      <c r="L2283" s="670"/>
      <c r="M2283" s="112"/>
      <c r="N2283" s="112"/>
      <c r="O2283" s="112"/>
      <c r="P2283" s="112"/>
      <c r="Q2283" s="112"/>
      <c r="R2283" s="112"/>
      <c r="S2283" s="112"/>
      <c r="T2283" s="112"/>
      <c r="U2283" s="112"/>
      <c r="V2283" s="112"/>
      <c r="W2283" s="112"/>
      <c r="X2283" s="112"/>
      <c r="Y2283" s="112"/>
      <c r="Z2283" s="112"/>
      <c r="AA2283" s="112"/>
      <c r="AB2283" s="112"/>
      <c r="AC2283" s="112"/>
      <c r="AD2283" s="112"/>
      <c r="AE2283" s="93"/>
      <c r="AI2283">
        <f t="shared" si="898"/>
        <v>0</v>
      </c>
      <c r="AJ2283">
        <f t="shared" si="899"/>
        <v>0</v>
      </c>
      <c r="AK2283">
        <f t="shared" si="900"/>
        <v>0</v>
      </c>
      <c r="AL2283">
        <f t="shared" si="901"/>
        <v>0</v>
      </c>
      <c r="AM2283">
        <f t="shared" si="880"/>
        <v>0</v>
      </c>
      <c r="AN2283">
        <f t="shared" si="881"/>
        <v>0</v>
      </c>
      <c r="AO2283">
        <f t="shared" si="882"/>
        <v>0</v>
      </c>
      <c r="AP2283">
        <f t="shared" si="883"/>
        <v>0</v>
      </c>
      <c r="AQ2283">
        <f t="shared" si="884"/>
        <v>0</v>
      </c>
      <c r="AR2283">
        <f t="shared" si="885"/>
        <v>0</v>
      </c>
      <c r="AS2283">
        <f t="shared" si="886"/>
        <v>0</v>
      </c>
      <c r="AT2283">
        <f t="shared" si="887"/>
        <v>0</v>
      </c>
      <c r="AU2283">
        <f t="shared" si="888"/>
        <v>0</v>
      </c>
      <c r="AV2283">
        <f t="shared" si="889"/>
        <v>0</v>
      </c>
      <c r="AW2283">
        <f t="shared" si="890"/>
        <v>0</v>
      </c>
      <c r="AX2283">
        <f t="shared" si="891"/>
        <v>0</v>
      </c>
      <c r="AY2283">
        <f t="shared" si="902"/>
        <v>0</v>
      </c>
      <c r="AZ2283">
        <f t="shared" si="903"/>
        <v>0</v>
      </c>
      <c r="BA2283">
        <f t="shared" si="904"/>
        <v>0</v>
      </c>
      <c r="BB2283">
        <f t="shared" si="905"/>
        <v>0</v>
      </c>
      <c r="BC2283">
        <f t="shared" si="892"/>
        <v>0</v>
      </c>
      <c r="BD2283">
        <f t="shared" si="893"/>
        <v>0</v>
      </c>
      <c r="BE2283">
        <f t="shared" si="894"/>
        <v>0</v>
      </c>
      <c r="BF2283">
        <f t="shared" si="895"/>
        <v>0</v>
      </c>
    </row>
    <row r="2284" spans="1:58" ht="15" customHeight="1">
      <c r="A2284" s="405"/>
      <c r="B2284" s="6"/>
      <c r="C2284" s="9" t="s">
        <v>5082</v>
      </c>
      <c r="D2284" s="668" t="str">
        <f t="shared" si="896"/>
        <v/>
      </c>
      <c r="E2284" s="669"/>
      <c r="F2284" s="670"/>
      <c r="G2284" s="763" t="str">
        <f t="shared" si="897"/>
        <v/>
      </c>
      <c r="H2284" s="669"/>
      <c r="I2284" s="669"/>
      <c r="J2284" s="669"/>
      <c r="K2284" s="669"/>
      <c r="L2284" s="670"/>
      <c r="M2284" s="112"/>
      <c r="N2284" s="112"/>
      <c r="O2284" s="112"/>
      <c r="P2284" s="112"/>
      <c r="Q2284" s="112"/>
      <c r="R2284" s="112"/>
      <c r="S2284" s="112"/>
      <c r="T2284" s="112"/>
      <c r="U2284" s="112"/>
      <c r="V2284" s="112"/>
      <c r="W2284" s="112"/>
      <c r="X2284" s="112"/>
      <c r="Y2284" s="112"/>
      <c r="Z2284" s="112"/>
      <c r="AA2284" s="112"/>
      <c r="AB2284" s="112"/>
      <c r="AC2284" s="112"/>
      <c r="AD2284" s="112"/>
      <c r="AE2284" s="93"/>
      <c r="AI2284">
        <f t="shared" si="898"/>
        <v>0</v>
      </c>
      <c r="AJ2284">
        <f t="shared" si="899"/>
        <v>0</v>
      </c>
      <c r="AK2284">
        <f t="shared" si="900"/>
        <v>0</v>
      </c>
      <c r="AL2284">
        <f t="shared" si="901"/>
        <v>0</v>
      </c>
      <c r="AM2284">
        <f t="shared" si="880"/>
        <v>0</v>
      </c>
      <c r="AN2284">
        <f t="shared" si="881"/>
        <v>0</v>
      </c>
      <c r="AO2284">
        <f t="shared" si="882"/>
        <v>0</v>
      </c>
      <c r="AP2284">
        <f t="shared" si="883"/>
        <v>0</v>
      </c>
      <c r="AQ2284">
        <f t="shared" si="884"/>
        <v>0</v>
      </c>
      <c r="AR2284">
        <f t="shared" si="885"/>
        <v>0</v>
      </c>
      <c r="AS2284">
        <f t="shared" si="886"/>
        <v>0</v>
      </c>
      <c r="AT2284">
        <f t="shared" si="887"/>
        <v>0</v>
      </c>
      <c r="AU2284">
        <f t="shared" si="888"/>
        <v>0</v>
      </c>
      <c r="AV2284">
        <f t="shared" si="889"/>
        <v>0</v>
      </c>
      <c r="AW2284">
        <f t="shared" si="890"/>
        <v>0</v>
      </c>
      <c r="AX2284">
        <f t="shared" si="891"/>
        <v>0</v>
      </c>
      <c r="AY2284">
        <f t="shared" si="902"/>
        <v>0</v>
      </c>
      <c r="AZ2284">
        <f t="shared" si="903"/>
        <v>0</v>
      </c>
      <c r="BA2284">
        <f t="shared" si="904"/>
        <v>0</v>
      </c>
      <c r="BB2284">
        <f t="shared" si="905"/>
        <v>0</v>
      </c>
      <c r="BC2284">
        <f t="shared" si="892"/>
        <v>0</v>
      </c>
      <c r="BD2284">
        <f t="shared" si="893"/>
        <v>0</v>
      </c>
      <c r="BE2284">
        <f t="shared" si="894"/>
        <v>0</v>
      </c>
      <c r="BF2284">
        <f t="shared" si="895"/>
        <v>0</v>
      </c>
    </row>
    <row r="2285" spans="1:58" ht="15" customHeight="1">
      <c r="A2285" s="405"/>
      <c r="B2285" s="6"/>
      <c r="C2285" s="9" t="s">
        <v>5083</v>
      </c>
      <c r="D2285" s="668" t="str">
        <f t="shared" si="896"/>
        <v/>
      </c>
      <c r="E2285" s="669"/>
      <c r="F2285" s="670"/>
      <c r="G2285" s="763" t="str">
        <f t="shared" si="897"/>
        <v/>
      </c>
      <c r="H2285" s="669"/>
      <c r="I2285" s="669"/>
      <c r="J2285" s="669"/>
      <c r="K2285" s="669"/>
      <c r="L2285" s="670"/>
      <c r="M2285" s="112"/>
      <c r="N2285" s="112"/>
      <c r="O2285" s="112"/>
      <c r="P2285" s="112"/>
      <c r="Q2285" s="112"/>
      <c r="R2285" s="112"/>
      <c r="S2285" s="112"/>
      <c r="T2285" s="112"/>
      <c r="U2285" s="112"/>
      <c r="V2285" s="112"/>
      <c r="W2285" s="112"/>
      <c r="X2285" s="112"/>
      <c r="Y2285" s="112"/>
      <c r="Z2285" s="112"/>
      <c r="AA2285" s="112"/>
      <c r="AB2285" s="112"/>
      <c r="AC2285" s="112"/>
      <c r="AD2285" s="112"/>
      <c r="AE2285" s="93"/>
      <c r="AI2285">
        <f t="shared" si="898"/>
        <v>0</v>
      </c>
      <c r="AJ2285">
        <f t="shared" si="899"/>
        <v>0</v>
      </c>
      <c r="AK2285">
        <f t="shared" si="900"/>
        <v>0</v>
      </c>
      <c r="AL2285">
        <f t="shared" si="901"/>
        <v>0</v>
      </c>
      <c r="AM2285">
        <f t="shared" si="880"/>
        <v>0</v>
      </c>
      <c r="AN2285">
        <f t="shared" si="881"/>
        <v>0</v>
      </c>
      <c r="AO2285">
        <f t="shared" si="882"/>
        <v>0</v>
      </c>
      <c r="AP2285">
        <f t="shared" si="883"/>
        <v>0</v>
      </c>
      <c r="AQ2285">
        <f t="shared" si="884"/>
        <v>0</v>
      </c>
      <c r="AR2285">
        <f t="shared" si="885"/>
        <v>0</v>
      </c>
      <c r="AS2285">
        <f t="shared" si="886"/>
        <v>0</v>
      </c>
      <c r="AT2285">
        <f t="shared" si="887"/>
        <v>0</v>
      </c>
      <c r="AU2285">
        <f t="shared" si="888"/>
        <v>0</v>
      </c>
      <c r="AV2285">
        <f t="shared" si="889"/>
        <v>0</v>
      </c>
      <c r="AW2285">
        <f t="shared" si="890"/>
        <v>0</v>
      </c>
      <c r="AX2285">
        <f t="shared" si="891"/>
        <v>0</v>
      </c>
      <c r="AY2285">
        <f t="shared" si="902"/>
        <v>0</v>
      </c>
      <c r="AZ2285">
        <f t="shared" si="903"/>
        <v>0</v>
      </c>
      <c r="BA2285">
        <f t="shared" si="904"/>
        <v>0</v>
      </c>
      <c r="BB2285">
        <f t="shared" si="905"/>
        <v>0</v>
      </c>
      <c r="BC2285">
        <f t="shared" si="892"/>
        <v>0</v>
      </c>
      <c r="BD2285">
        <f t="shared" si="893"/>
        <v>0</v>
      </c>
      <c r="BE2285">
        <f t="shared" si="894"/>
        <v>0</v>
      </c>
      <c r="BF2285">
        <f t="shared" si="895"/>
        <v>0</v>
      </c>
    </row>
    <row r="2286" spans="1:58" ht="15" customHeight="1">
      <c r="A2286" s="405"/>
      <c r="B2286" s="6"/>
      <c r="C2286" s="9" t="s">
        <v>6457</v>
      </c>
      <c r="D2286" s="668" t="str">
        <f t="shared" si="896"/>
        <v/>
      </c>
      <c r="E2286" s="669"/>
      <c r="F2286" s="670"/>
      <c r="G2286" s="763" t="str">
        <f t="shared" si="897"/>
        <v/>
      </c>
      <c r="H2286" s="669"/>
      <c r="I2286" s="669"/>
      <c r="J2286" s="669"/>
      <c r="K2286" s="669"/>
      <c r="L2286" s="670"/>
      <c r="M2286" s="112"/>
      <c r="N2286" s="112"/>
      <c r="O2286" s="112"/>
      <c r="P2286" s="112"/>
      <c r="Q2286" s="112"/>
      <c r="R2286" s="112"/>
      <c r="S2286" s="112"/>
      <c r="T2286" s="112"/>
      <c r="U2286" s="112"/>
      <c r="V2286" s="112"/>
      <c r="W2286" s="112"/>
      <c r="X2286" s="112"/>
      <c r="Y2286" s="112"/>
      <c r="Z2286" s="112"/>
      <c r="AA2286" s="112"/>
      <c r="AB2286" s="112"/>
      <c r="AC2286" s="112"/>
      <c r="AD2286" s="112"/>
      <c r="AE2286" s="93"/>
      <c r="AI2286">
        <f t="shared" si="898"/>
        <v>0</v>
      </c>
      <c r="AJ2286">
        <f t="shared" si="899"/>
        <v>0</v>
      </c>
      <c r="AK2286">
        <f t="shared" si="900"/>
        <v>0</v>
      </c>
      <c r="AL2286">
        <f t="shared" si="901"/>
        <v>0</v>
      </c>
      <c r="AM2286">
        <f t="shared" si="880"/>
        <v>0</v>
      </c>
      <c r="AN2286">
        <f t="shared" si="881"/>
        <v>0</v>
      </c>
      <c r="AO2286">
        <f t="shared" si="882"/>
        <v>0</v>
      </c>
      <c r="AP2286">
        <f t="shared" si="883"/>
        <v>0</v>
      </c>
      <c r="AQ2286">
        <f t="shared" si="884"/>
        <v>0</v>
      </c>
      <c r="AR2286">
        <f t="shared" si="885"/>
        <v>0</v>
      </c>
      <c r="AS2286">
        <f t="shared" si="886"/>
        <v>0</v>
      </c>
      <c r="AT2286">
        <f t="shared" si="887"/>
        <v>0</v>
      </c>
      <c r="AU2286">
        <f t="shared" si="888"/>
        <v>0</v>
      </c>
      <c r="AV2286">
        <f t="shared" si="889"/>
        <v>0</v>
      </c>
      <c r="AW2286">
        <f t="shared" si="890"/>
        <v>0</v>
      </c>
      <c r="AX2286">
        <f t="shared" si="891"/>
        <v>0</v>
      </c>
      <c r="AY2286">
        <f t="shared" si="902"/>
        <v>0</v>
      </c>
      <c r="AZ2286">
        <f t="shared" si="903"/>
        <v>0</v>
      </c>
      <c r="BA2286">
        <f t="shared" si="904"/>
        <v>0</v>
      </c>
      <c r="BB2286">
        <f t="shared" si="905"/>
        <v>0</v>
      </c>
      <c r="BC2286">
        <f t="shared" si="892"/>
        <v>0</v>
      </c>
      <c r="BD2286">
        <f t="shared" si="893"/>
        <v>0</v>
      </c>
      <c r="BE2286">
        <f t="shared" si="894"/>
        <v>0</v>
      </c>
      <c r="BF2286">
        <f t="shared" si="895"/>
        <v>0</v>
      </c>
    </row>
    <row r="2287" spans="1:58" ht="15" customHeight="1">
      <c r="A2287" s="405"/>
      <c r="B2287" s="6"/>
      <c r="C2287" s="9" t="s">
        <v>6703</v>
      </c>
      <c r="D2287" s="668" t="str">
        <f t="shared" si="896"/>
        <v/>
      </c>
      <c r="E2287" s="669"/>
      <c r="F2287" s="670"/>
      <c r="G2287" s="763" t="str">
        <f t="shared" si="897"/>
        <v/>
      </c>
      <c r="H2287" s="669"/>
      <c r="I2287" s="669"/>
      <c r="J2287" s="669"/>
      <c r="K2287" s="669"/>
      <c r="L2287" s="670"/>
      <c r="M2287" s="112"/>
      <c r="N2287" s="112"/>
      <c r="O2287" s="112"/>
      <c r="P2287" s="112"/>
      <c r="Q2287" s="112"/>
      <c r="R2287" s="112"/>
      <c r="S2287" s="112"/>
      <c r="T2287" s="112"/>
      <c r="U2287" s="112"/>
      <c r="V2287" s="112"/>
      <c r="W2287" s="112"/>
      <c r="X2287" s="112"/>
      <c r="Y2287" s="112"/>
      <c r="Z2287" s="112"/>
      <c r="AA2287" s="112"/>
      <c r="AB2287" s="112"/>
      <c r="AC2287" s="112"/>
      <c r="AD2287" s="112"/>
      <c r="AE2287" s="93"/>
      <c r="AI2287">
        <f t="shared" si="898"/>
        <v>0</v>
      </c>
      <c r="AJ2287">
        <f t="shared" si="899"/>
        <v>0</v>
      </c>
      <c r="AK2287">
        <f t="shared" si="900"/>
        <v>0</v>
      </c>
      <c r="AL2287">
        <f t="shared" si="901"/>
        <v>0</v>
      </c>
      <c r="AM2287">
        <f t="shared" si="880"/>
        <v>0</v>
      </c>
      <c r="AN2287">
        <f t="shared" si="881"/>
        <v>0</v>
      </c>
      <c r="AO2287">
        <f t="shared" si="882"/>
        <v>0</v>
      </c>
      <c r="AP2287">
        <f t="shared" si="883"/>
        <v>0</v>
      </c>
      <c r="AQ2287">
        <f t="shared" si="884"/>
        <v>0</v>
      </c>
      <c r="AR2287">
        <f t="shared" si="885"/>
        <v>0</v>
      </c>
      <c r="AS2287">
        <f t="shared" si="886"/>
        <v>0</v>
      </c>
      <c r="AT2287">
        <f t="shared" si="887"/>
        <v>0</v>
      </c>
      <c r="AU2287">
        <f t="shared" si="888"/>
        <v>0</v>
      </c>
      <c r="AV2287">
        <f t="shared" si="889"/>
        <v>0</v>
      </c>
      <c r="AW2287">
        <f t="shared" si="890"/>
        <v>0</v>
      </c>
      <c r="AX2287">
        <f t="shared" si="891"/>
        <v>0</v>
      </c>
      <c r="AY2287">
        <f t="shared" si="902"/>
        <v>0</v>
      </c>
      <c r="AZ2287">
        <f t="shared" si="903"/>
        <v>0</v>
      </c>
      <c r="BA2287">
        <f t="shared" si="904"/>
        <v>0</v>
      </c>
      <c r="BB2287">
        <f t="shared" si="905"/>
        <v>0</v>
      </c>
      <c r="BC2287">
        <f t="shared" si="892"/>
        <v>0</v>
      </c>
      <c r="BD2287">
        <f t="shared" si="893"/>
        <v>0</v>
      </c>
      <c r="BE2287">
        <f t="shared" si="894"/>
        <v>0</v>
      </c>
      <c r="BF2287">
        <f t="shared" si="895"/>
        <v>0</v>
      </c>
    </row>
    <row r="2288" spans="1:58" ht="15" customHeight="1">
      <c r="A2288" s="405"/>
      <c r="B2288" s="6"/>
      <c r="C2288" s="9" t="s">
        <v>6704</v>
      </c>
      <c r="D2288" s="668" t="str">
        <f t="shared" si="896"/>
        <v/>
      </c>
      <c r="E2288" s="669"/>
      <c r="F2288" s="670"/>
      <c r="G2288" s="763" t="str">
        <f t="shared" si="897"/>
        <v/>
      </c>
      <c r="H2288" s="669"/>
      <c r="I2288" s="669"/>
      <c r="J2288" s="669"/>
      <c r="K2288" s="669"/>
      <c r="L2288" s="670"/>
      <c r="M2288" s="112"/>
      <c r="N2288" s="112"/>
      <c r="O2288" s="112"/>
      <c r="P2288" s="112"/>
      <c r="Q2288" s="112"/>
      <c r="R2288" s="112"/>
      <c r="S2288" s="112"/>
      <c r="T2288" s="112"/>
      <c r="U2288" s="112"/>
      <c r="V2288" s="112"/>
      <c r="W2288" s="112"/>
      <c r="X2288" s="112"/>
      <c r="Y2288" s="112"/>
      <c r="Z2288" s="112"/>
      <c r="AA2288" s="112"/>
      <c r="AB2288" s="112"/>
      <c r="AC2288" s="112"/>
      <c r="AD2288" s="112"/>
      <c r="AE2288" s="93"/>
      <c r="AI2288">
        <f t="shared" si="898"/>
        <v>0</v>
      </c>
      <c r="AJ2288">
        <f t="shared" si="899"/>
        <v>0</v>
      </c>
      <c r="AK2288">
        <f t="shared" si="900"/>
        <v>0</v>
      </c>
      <c r="AL2288">
        <f t="shared" si="901"/>
        <v>0</v>
      </c>
      <c r="AM2288">
        <f t="shared" si="880"/>
        <v>0</v>
      </c>
      <c r="AN2288">
        <f t="shared" si="881"/>
        <v>0</v>
      </c>
      <c r="AO2288">
        <f t="shared" si="882"/>
        <v>0</v>
      </c>
      <c r="AP2288">
        <f t="shared" si="883"/>
        <v>0</v>
      </c>
      <c r="AQ2288">
        <f t="shared" si="884"/>
        <v>0</v>
      </c>
      <c r="AR2288">
        <f t="shared" si="885"/>
        <v>0</v>
      </c>
      <c r="AS2288">
        <f t="shared" si="886"/>
        <v>0</v>
      </c>
      <c r="AT2288">
        <f t="shared" si="887"/>
        <v>0</v>
      </c>
      <c r="AU2288">
        <f t="shared" si="888"/>
        <v>0</v>
      </c>
      <c r="AV2288">
        <f t="shared" si="889"/>
        <v>0</v>
      </c>
      <c r="AW2288">
        <f t="shared" si="890"/>
        <v>0</v>
      </c>
      <c r="AX2288">
        <f t="shared" si="891"/>
        <v>0</v>
      </c>
      <c r="AY2288">
        <f t="shared" si="902"/>
        <v>0</v>
      </c>
      <c r="AZ2288">
        <f t="shared" si="903"/>
        <v>0</v>
      </c>
      <c r="BA2288">
        <f t="shared" si="904"/>
        <v>0</v>
      </c>
      <c r="BB2288">
        <f t="shared" si="905"/>
        <v>0</v>
      </c>
      <c r="BC2288">
        <f t="shared" si="892"/>
        <v>0</v>
      </c>
      <c r="BD2288">
        <f t="shared" si="893"/>
        <v>0</v>
      </c>
      <c r="BE2288">
        <f t="shared" si="894"/>
        <v>0</v>
      </c>
      <c r="BF2288">
        <f t="shared" si="895"/>
        <v>0</v>
      </c>
    </row>
    <row r="2289" spans="1:58" ht="15" customHeight="1">
      <c r="A2289" s="405"/>
      <c r="B2289" s="6"/>
      <c r="C2289" s="9" t="s">
        <v>6705</v>
      </c>
      <c r="D2289" s="668" t="str">
        <f t="shared" si="896"/>
        <v/>
      </c>
      <c r="E2289" s="669"/>
      <c r="F2289" s="670"/>
      <c r="G2289" s="763" t="str">
        <f t="shared" si="897"/>
        <v/>
      </c>
      <c r="H2289" s="669"/>
      <c r="I2289" s="669"/>
      <c r="J2289" s="669"/>
      <c r="K2289" s="669"/>
      <c r="L2289" s="670"/>
      <c r="M2289" s="112"/>
      <c r="N2289" s="112"/>
      <c r="O2289" s="112"/>
      <c r="P2289" s="112"/>
      <c r="Q2289" s="112"/>
      <c r="R2289" s="112"/>
      <c r="S2289" s="112"/>
      <c r="T2289" s="112"/>
      <c r="U2289" s="112"/>
      <c r="V2289" s="112"/>
      <c r="W2289" s="112"/>
      <c r="X2289" s="112"/>
      <c r="Y2289" s="112"/>
      <c r="Z2289" s="112"/>
      <c r="AA2289" s="112"/>
      <c r="AB2289" s="112"/>
      <c r="AC2289" s="112"/>
      <c r="AD2289" s="112"/>
      <c r="AE2289" s="93"/>
      <c r="AI2289">
        <f t="shared" si="898"/>
        <v>0</v>
      </c>
      <c r="AJ2289">
        <f t="shared" si="899"/>
        <v>0</v>
      </c>
      <c r="AK2289">
        <f t="shared" si="900"/>
        <v>0</v>
      </c>
      <c r="AL2289">
        <f t="shared" si="901"/>
        <v>0</v>
      </c>
      <c r="AM2289">
        <f t="shared" si="880"/>
        <v>0</v>
      </c>
      <c r="AN2289">
        <f t="shared" si="881"/>
        <v>0</v>
      </c>
      <c r="AO2289">
        <f t="shared" si="882"/>
        <v>0</v>
      </c>
      <c r="AP2289">
        <f t="shared" si="883"/>
        <v>0</v>
      </c>
      <c r="AQ2289">
        <f t="shared" si="884"/>
        <v>0</v>
      </c>
      <c r="AR2289">
        <f t="shared" si="885"/>
        <v>0</v>
      </c>
      <c r="AS2289">
        <f t="shared" si="886"/>
        <v>0</v>
      </c>
      <c r="AT2289">
        <f t="shared" si="887"/>
        <v>0</v>
      </c>
      <c r="AU2289">
        <f t="shared" si="888"/>
        <v>0</v>
      </c>
      <c r="AV2289">
        <f t="shared" si="889"/>
        <v>0</v>
      </c>
      <c r="AW2289">
        <f t="shared" si="890"/>
        <v>0</v>
      </c>
      <c r="AX2289">
        <f t="shared" si="891"/>
        <v>0</v>
      </c>
      <c r="AY2289">
        <f t="shared" si="902"/>
        <v>0</v>
      </c>
      <c r="AZ2289">
        <f t="shared" si="903"/>
        <v>0</v>
      </c>
      <c r="BA2289">
        <f t="shared" si="904"/>
        <v>0</v>
      </c>
      <c r="BB2289">
        <f t="shared" si="905"/>
        <v>0</v>
      </c>
      <c r="BC2289">
        <f t="shared" si="892"/>
        <v>0</v>
      </c>
      <c r="BD2289">
        <f t="shared" si="893"/>
        <v>0</v>
      </c>
      <c r="BE2289">
        <f t="shared" si="894"/>
        <v>0</v>
      </c>
      <c r="BF2289">
        <f t="shared" si="895"/>
        <v>0</v>
      </c>
    </row>
    <row r="2290" spans="1:58" ht="15" customHeight="1">
      <c r="A2290" s="405"/>
      <c r="B2290" s="6"/>
      <c r="C2290" s="9" t="s">
        <v>6706</v>
      </c>
      <c r="D2290" s="668" t="str">
        <f t="shared" si="896"/>
        <v/>
      </c>
      <c r="E2290" s="669"/>
      <c r="F2290" s="670"/>
      <c r="G2290" s="763" t="str">
        <f t="shared" si="897"/>
        <v/>
      </c>
      <c r="H2290" s="669"/>
      <c r="I2290" s="669"/>
      <c r="J2290" s="669"/>
      <c r="K2290" s="669"/>
      <c r="L2290" s="670"/>
      <c r="M2290" s="112"/>
      <c r="N2290" s="112"/>
      <c r="O2290" s="112"/>
      <c r="P2290" s="112"/>
      <c r="Q2290" s="112"/>
      <c r="R2290" s="112"/>
      <c r="S2290" s="112"/>
      <c r="T2290" s="112"/>
      <c r="U2290" s="112"/>
      <c r="V2290" s="112"/>
      <c r="W2290" s="112"/>
      <c r="X2290" s="112"/>
      <c r="Y2290" s="112"/>
      <c r="Z2290" s="112"/>
      <c r="AA2290" s="112"/>
      <c r="AB2290" s="112"/>
      <c r="AC2290" s="112"/>
      <c r="AD2290" s="112"/>
      <c r="AE2290" s="93"/>
      <c r="AI2290">
        <f t="shared" si="898"/>
        <v>0</v>
      </c>
      <c r="AJ2290">
        <f t="shared" si="899"/>
        <v>0</v>
      </c>
      <c r="AK2290">
        <f t="shared" si="900"/>
        <v>0</v>
      </c>
      <c r="AL2290">
        <f t="shared" si="901"/>
        <v>0</v>
      </c>
      <c r="AM2290">
        <f t="shared" si="880"/>
        <v>0</v>
      </c>
      <c r="AN2290">
        <f t="shared" si="881"/>
        <v>0</v>
      </c>
      <c r="AO2290">
        <f t="shared" si="882"/>
        <v>0</v>
      </c>
      <c r="AP2290">
        <f t="shared" si="883"/>
        <v>0</v>
      </c>
      <c r="AQ2290">
        <f t="shared" si="884"/>
        <v>0</v>
      </c>
      <c r="AR2290">
        <f t="shared" si="885"/>
        <v>0</v>
      </c>
      <c r="AS2290">
        <f t="shared" si="886"/>
        <v>0</v>
      </c>
      <c r="AT2290">
        <f t="shared" si="887"/>
        <v>0</v>
      </c>
      <c r="AU2290">
        <f t="shared" si="888"/>
        <v>0</v>
      </c>
      <c r="AV2290">
        <f t="shared" si="889"/>
        <v>0</v>
      </c>
      <c r="AW2290">
        <f t="shared" si="890"/>
        <v>0</v>
      </c>
      <c r="AX2290">
        <f t="shared" si="891"/>
        <v>0</v>
      </c>
      <c r="AY2290">
        <f t="shared" si="902"/>
        <v>0</v>
      </c>
      <c r="AZ2290">
        <f t="shared" si="903"/>
        <v>0</v>
      </c>
      <c r="BA2290">
        <f t="shared" si="904"/>
        <v>0</v>
      </c>
      <c r="BB2290">
        <f t="shared" si="905"/>
        <v>0</v>
      </c>
      <c r="BC2290">
        <f t="shared" si="892"/>
        <v>0</v>
      </c>
      <c r="BD2290">
        <f t="shared" si="893"/>
        <v>0</v>
      </c>
      <c r="BE2290">
        <f t="shared" si="894"/>
        <v>0</v>
      </c>
      <c r="BF2290">
        <f t="shared" si="895"/>
        <v>0</v>
      </c>
    </row>
    <row r="2291" spans="1:58" ht="15" customHeight="1">
      <c r="A2291" s="405"/>
      <c r="B2291" s="6"/>
      <c r="C2291" s="9" t="s">
        <v>6707</v>
      </c>
      <c r="D2291" s="668" t="str">
        <f t="shared" si="896"/>
        <v/>
      </c>
      <c r="E2291" s="669"/>
      <c r="F2291" s="670"/>
      <c r="G2291" s="763" t="str">
        <f t="shared" si="897"/>
        <v/>
      </c>
      <c r="H2291" s="669"/>
      <c r="I2291" s="669"/>
      <c r="J2291" s="669"/>
      <c r="K2291" s="669"/>
      <c r="L2291" s="670"/>
      <c r="M2291" s="112"/>
      <c r="N2291" s="112"/>
      <c r="O2291" s="112"/>
      <c r="P2291" s="112"/>
      <c r="Q2291" s="112"/>
      <c r="R2291" s="112"/>
      <c r="S2291" s="112"/>
      <c r="T2291" s="112"/>
      <c r="U2291" s="112"/>
      <c r="V2291" s="112"/>
      <c r="W2291" s="112"/>
      <c r="X2291" s="112"/>
      <c r="Y2291" s="112"/>
      <c r="Z2291" s="112"/>
      <c r="AA2291" s="112"/>
      <c r="AB2291" s="112"/>
      <c r="AC2291" s="112"/>
      <c r="AD2291" s="112"/>
      <c r="AE2291" s="93"/>
      <c r="AI2291">
        <f t="shared" si="898"/>
        <v>0</v>
      </c>
      <c r="AJ2291">
        <f t="shared" si="899"/>
        <v>0</v>
      </c>
      <c r="AK2291">
        <f t="shared" si="900"/>
        <v>0</v>
      </c>
      <c r="AL2291">
        <f t="shared" si="901"/>
        <v>0</v>
      </c>
      <c r="AM2291">
        <f t="shared" si="880"/>
        <v>0</v>
      </c>
      <c r="AN2291">
        <f t="shared" si="881"/>
        <v>0</v>
      </c>
      <c r="AO2291">
        <f t="shared" si="882"/>
        <v>0</v>
      </c>
      <c r="AP2291">
        <f t="shared" si="883"/>
        <v>0</v>
      </c>
      <c r="AQ2291">
        <f t="shared" si="884"/>
        <v>0</v>
      </c>
      <c r="AR2291">
        <f t="shared" si="885"/>
        <v>0</v>
      </c>
      <c r="AS2291">
        <f t="shared" si="886"/>
        <v>0</v>
      </c>
      <c r="AT2291">
        <f t="shared" si="887"/>
        <v>0</v>
      </c>
      <c r="AU2291">
        <f t="shared" si="888"/>
        <v>0</v>
      </c>
      <c r="AV2291">
        <f t="shared" si="889"/>
        <v>0</v>
      </c>
      <c r="AW2291">
        <f t="shared" si="890"/>
        <v>0</v>
      </c>
      <c r="AX2291">
        <f t="shared" si="891"/>
        <v>0</v>
      </c>
      <c r="AY2291">
        <f t="shared" si="902"/>
        <v>0</v>
      </c>
      <c r="AZ2291">
        <f t="shared" si="903"/>
        <v>0</v>
      </c>
      <c r="BA2291">
        <f t="shared" si="904"/>
        <v>0</v>
      </c>
      <c r="BB2291">
        <f t="shared" si="905"/>
        <v>0</v>
      </c>
      <c r="BC2291">
        <f t="shared" si="892"/>
        <v>0</v>
      </c>
      <c r="BD2291">
        <f t="shared" si="893"/>
        <v>0</v>
      </c>
      <c r="BE2291">
        <f t="shared" si="894"/>
        <v>0</v>
      </c>
      <c r="BF2291">
        <f t="shared" si="895"/>
        <v>0</v>
      </c>
    </row>
    <row r="2292" spans="1:58" ht="15" customHeight="1">
      <c r="A2292" s="405"/>
      <c r="B2292" s="6"/>
      <c r="C2292" s="9" t="s">
        <v>6708</v>
      </c>
      <c r="D2292" s="668" t="str">
        <f t="shared" si="896"/>
        <v/>
      </c>
      <c r="E2292" s="669"/>
      <c r="F2292" s="670"/>
      <c r="G2292" s="763" t="str">
        <f t="shared" si="897"/>
        <v/>
      </c>
      <c r="H2292" s="669"/>
      <c r="I2292" s="669"/>
      <c r="J2292" s="669"/>
      <c r="K2292" s="669"/>
      <c r="L2292" s="670"/>
      <c r="M2292" s="112"/>
      <c r="N2292" s="112"/>
      <c r="O2292" s="112"/>
      <c r="P2292" s="112"/>
      <c r="Q2292" s="112"/>
      <c r="R2292" s="112"/>
      <c r="S2292" s="112"/>
      <c r="T2292" s="112"/>
      <c r="U2292" s="112"/>
      <c r="V2292" s="112"/>
      <c r="W2292" s="112"/>
      <c r="X2292" s="112"/>
      <c r="Y2292" s="112"/>
      <c r="Z2292" s="112"/>
      <c r="AA2292" s="112"/>
      <c r="AB2292" s="112"/>
      <c r="AC2292" s="112"/>
      <c r="AD2292" s="112"/>
      <c r="AE2292" s="93"/>
      <c r="AI2292">
        <f t="shared" si="898"/>
        <v>0</v>
      </c>
      <c r="AJ2292">
        <f t="shared" si="899"/>
        <v>0</v>
      </c>
      <c r="AK2292">
        <f t="shared" si="900"/>
        <v>0</v>
      </c>
      <c r="AL2292">
        <f t="shared" si="901"/>
        <v>0</v>
      </c>
      <c r="AM2292">
        <f t="shared" si="880"/>
        <v>0</v>
      </c>
      <c r="AN2292">
        <f t="shared" si="881"/>
        <v>0</v>
      </c>
      <c r="AO2292">
        <f t="shared" si="882"/>
        <v>0</v>
      </c>
      <c r="AP2292">
        <f t="shared" si="883"/>
        <v>0</v>
      </c>
      <c r="AQ2292">
        <f t="shared" si="884"/>
        <v>0</v>
      </c>
      <c r="AR2292">
        <f t="shared" si="885"/>
        <v>0</v>
      </c>
      <c r="AS2292">
        <f t="shared" si="886"/>
        <v>0</v>
      </c>
      <c r="AT2292">
        <f t="shared" si="887"/>
        <v>0</v>
      </c>
      <c r="AU2292">
        <f t="shared" si="888"/>
        <v>0</v>
      </c>
      <c r="AV2292">
        <f t="shared" si="889"/>
        <v>0</v>
      </c>
      <c r="AW2292">
        <f t="shared" si="890"/>
        <v>0</v>
      </c>
      <c r="AX2292">
        <f t="shared" si="891"/>
        <v>0</v>
      </c>
      <c r="AY2292">
        <f t="shared" si="902"/>
        <v>0</v>
      </c>
      <c r="AZ2292">
        <f t="shared" si="903"/>
        <v>0</v>
      </c>
      <c r="BA2292">
        <f t="shared" si="904"/>
        <v>0</v>
      </c>
      <c r="BB2292">
        <f t="shared" si="905"/>
        <v>0</v>
      </c>
      <c r="BC2292">
        <f t="shared" si="892"/>
        <v>0</v>
      </c>
      <c r="BD2292">
        <f t="shared" si="893"/>
        <v>0</v>
      </c>
      <c r="BE2292">
        <f t="shared" si="894"/>
        <v>0</v>
      </c>
      <c r="BF2292">
        <f t="shared" si="895"/>
        <v>0</v>
      </c>
    </row>
    <row r="2293" spans="1:58" ht="15" customHeight="1">
      <c r="A2293" s="405"/>
      <c r="B2293" s="6"/>
      <c r="C2293" s="9" t="s">
        <v>6709</v>
      </c>
      <c r="D2293" s="668" t="str">
        <f t="shared" si="896"/>
        <v/>
      </c>
      <c r="E2293" s="669"/>
      <c r="F2293" s="670"/>
      <c r="G2293" s="763" t="str">
        <f t="shared" si="897"/>
        <v/>
      </c>
      <c r="H2293" s="669"/>
      <c r="I2293" s="669"/>
      <c r="J2293" s="669"/>
      <c r="K2293" s="669"/>
      <c r="L2293" s="670"/>
      <c r="M2293" s="112"/>
      <c r="N2293" s="112"/>
      <c r="O2293" s="112"/>
      <c r="P2293" s="112"/>
      <c r="Q2293" s="112"/>
      <c r="R2293" s="112"/>
      <c r="S2293" s="112"/>
      <c r="T2293" s="112"/>
      <c r="U2293" s="112"/>
      <c r="V2293" s="112"/>
      <c r="W2293" s="112"/>
      <c r="X2293" s="112"/>
      <c r="Y2293" s="112"/>
      <c r="Z2293" s="112"/>
      <c r="AA2293" s="112"/>
      <c r="AB2293" s="112"/>
      <c r="AC2293" s="112"/>
      <c r="AD2293" s="112"/>
      <c r="AE2293" s="93"/>
      <c r="AI2293">
        <f t="shared" si="898"/>
        <v>0</v>
      </c>
      <c r="AJ2293">
        <f t="shared" si="899"/>
        <v>0</v>
      </c>
      <c r="AK2293">
        <f t="shared" si="900"/>
        <v>0</v>
      </c>
      <c r="AL2293">
        <f t="shared" si="901"/>
        <v>0</v>
      </c>
      <c r="AM2293">
        <f t="shared" si="880"/>
        <v>0</v>
      </c>
      <c r="AN2293">
        <f t="shared" si="881"/>
        <v>0</v>
      </c>
      <c r="AO2293">
        <f t="shared" si="882"/>
        <v>0</v>
      </c>
      <c r="AP2293">
        <f t="shared" si="883"/>
        <v>0</v>
      </c>
      <c r="AQ2293">
        <f t="shared" si="884"/>
        <v>0</v>
      </c>
      <c r="AR2293">
        <f t="shared" si="885"/>
        <v>0</v>
      </c>
      <c r="AS2293">
        <f t="shared" si="886"/>
        <v>0</v>
      </c>
      <c r="AT2293">
        <f t="shared" si="887"/>
        <v>0</v>
      </c>
      <c r="AU2293">
        <f t="shared" si="888"/>
        <v>0</v>
      </c>
      <c r="AV2293">
        <f t="shared" si="889"/>
        <v>0</v>
      </c>
      <c r="AW2293">
        <f t="shared" si="890"/>
        <v>0</v>
      </c>
      <c r="AX2293">
        <f t="shared" si="891"/>
        <v>0</v>
      </c>
      <c r="AY2293">
        <f t="shared" si="902"/>
        <v>0</v>
      </c>
      <c r="AZ2293">
        <f t="shared" si="903"/>
        <v>0</v>
      </c>
      <c r="BA2293">
        <f t="shared" si="904"/>
        <v>0</v>
      </c>
      <c r="BB2293">
        <f t="shared" si="905"/>
        <v>0</v>
      </c>
      <c r="BC2293">
        <f t="shared" si="892"/>
        <v>0</v>
      </c>
      <c r="BD2293">
        <f t="shared" si="893"/>
        <v>0</v>
      </c>
      <c r="BE2293">
        <f t="shared" si="894"/>
        <v>0</v>
      </c>
      <c r="BF2293">
        <f t="shared" si="895"/>
        <v>0</v>
      </c>
    </row>
    <row r="2294" spans="1:58" ht="15" customHeight="1">
      <c r="A2294" s="405"/>
      <c r="B2294" s="6"/>
      <c r="C2294" s="9" t="s">
        <v>6710</v>
      </c>
      <c r="D2294" s="668" t="str">
        <f t="shared" si="896"/>
        <v/>
      </c>
      <c r="E2294" s="669"/>
      <c r="F2294" s="670"/>
      <c r="G2294" s="763" t="str">
        <f t="shared" si="897"/>
        <v/>
      </c>
      <c r="H2294" s="669"/>
      <c r="I2294" s="669"/>
      <c r="J2294" s="669"/>
      <c r="K2294" s="669"/>
      <c r="L2294" s="670"/>
      <c r="M2294" s="112"/>
      <c r="N2294" s="112"/>
      <c r="O2294" s="112"/>
      <c r="P2294" s="112"/>
      <c r="Q2294" s="112"/>
      <c r="R2294" s="112"/>
      <c r="S2294" s="112"/>
      <c r="T2294" s="112"/>
      <c r="U2294" s="112"/>
      <c r="V2294" s="112"/>
      <c r="W2294" s="112"/>
      <c r="X2294" s="112"/>
      <c r="Y2294" s="112"/>
      <c r="Z2294" s="112"/>
      <c r="AA2294" s="112"/>
      <c r="AB2294" s="112"/>
      <c r="AC2294" s="112"/>
      <c r="AD2294" s="112"/>
      <c r="AE2294" s="93"/>
      <c r="AI2294">
        <f t="shared" si="898"/>
        <v>0</v>
      </c>
      <c r="AJ2294">
        <f t="shared" si="899"/>
        <v>0</v>
      </c>
      <c r="AK2294">
        <f t="shared" si="900"/>
        <v>0</v>
      </c>
      <c r="AL2294">
        <f t="shared" si="901"/>
        <v>0</v>
      </c>
      <c r="AM2294">
        <f t="shared" si="880"/>
        <v>0</v>
      </c>
      <c r="AN2294">
        <f t="shared" si="881"/>
        <v>0</v>
      </c>
      <c r="AO2294">
        <f t="shared" si="882"/>
        <v>0</v>
      </c>
      <c r="AP2294">
        <f t="shared" si="883"/>
        <v>0</v>
      </c>
      <c r="AQ2294">
        <f t="shared" si="884"/>
        <v>0</v>
      </c>
      <c r="AR2294">
        <f t="shared" si="885"/>
        <v>0</v>
      </c>
      <c r="AS2294">
        <f t="shared" si="886"/>
        <v>0</v>
      </c>
      <c r="AT2294">
        <f t="shared" si="887"/>
        <v>0</v>
      </c>
      <c r="AU2294">
        <f t="shared" si="888"/>
        <v>0</v>
      </c>
      <c r="AV2294">
        <f t="shared" si="889"/>
        <v>0</v>
      </c>
      <c r="AW2294">
        <f t="shared" si="890"/>
        <v>0</v>
      </c>
      <c r="AX2294">
        <f t="shared" si="891"/>
        <v>0</v>
      </c>
      <c r="AY2294">
        <f t="shared" si="902"/>
        <v>0</v>
      </c>
      <c r="AZ2294">
        <f t="shared" si="903"/>
        <v>0</v>
      </c>
      <c r="BA2294">
        <f t="shared" si="904"/>
        <v>0</v>
      </c>
      <c r="BB2294">
        <f t="shared" si="905"/>
        <v>0</v>
      </c>
      <c r="BC2294">
        <f t="shared" si="892"/>
        <v>0</v>
      </c>
      <c r="BD2294">
        <f t="shared" si="893"/>
        <v>0</v>
      </c>
      <c r="BE2294">
        <f t="shared" si="894"/>
        <v>0</v>
      </c>
      <c r="BF2294">
        <f t="shared" si="895"/>
        <v>0</v>
      </c>
    </row>
    <row r="2295" spans="1:58" ht="15" customHeight="1">
      <c r="A2295" s="405"/>
      <c r="B2295" s="6"/>
      <c r="C2295" s="9" t="s">
        <v>6711</v>
      </c>
      <c r="D2295" s="668" t="str">
        <f t="shared" si="896"/>
        <v/>
      </c>
      <c r="E2295" s="669"/>
      <c r="F2295" s="670"/>
      <c r="G2295" s="763" t="str">
        <f t="shared" si="897"/>
        <v/>
      </c>
      <c r="H2295" s="669"/>
      <c r="I2295" s="669"/>
      <c r="J2295" s="669"/>
      <c r="K2295" s="669"/>
      <c r="L2295" s="670"/>
      <c r="M2295" s="112"/>
      <c r="N2295" s="112"/>
      <c r="O2295" s="112"/>
      <c r="P2295" s="112"/>
      <c r="Q2295" s="112"/>
      <c r="R2295" s="112"/>
      <c r="S2295" s="112"/>
      <c r="T2295" s="112"/>
      <c r="U2295" s="112"/>
      <c r="V2295" s="112"/>
      <c r="W2295" s="112"/>
      <c r="X2295" s="112"/>
      <c r="Y2295" s="112"/>
      <c r="Z2295" s="112"/>
      <c r="AA2295" s="112"/>
      <c r="AB2295" s="112"/>
      <c r="AC2295" s="112"/>
      <c r="AD2295" s="112"/>
      <c r="AE2295" s="93"/>
      <c r="AI2295">
        <f t="shared" si="898"/>
        <v>0</v>
      </c>
      <c r="AJ2295">
        <f t="shared" si="899"/>
        <v>0</v>
      </c>
      <c r="AK2295">
        <f t="shared" si="900"/>
        <v>0</v>
      </c>
      <c r="AL2295">
        <f t="shared" si="901"/>
        <v>0</v>
      </c>
      <c r="AM2295">
        <f t="shared" si="880"/>
        <v>0</v>
      </c>
      <c r="AN2295">
        <f t="shared" si="881"/>
        <v>0</v>
      </c>
      <c r="AO2295">
        <f t="shared" si="882"/>
        <v>0</v>
      </c>
      <c r="AP2295">
        <f t="shared" si="883"/>
        <v>0</v>
      </c>
      <c r="AQ2295">
        <f t="shared" si="884"/>
        <v>0</v>
      </c>
      <c r="AR2295">
        <f t="shared" si="885"/>
        <v>0</v>
      </c>
      <c r="AS2295">
        <f t="shared" si="886"/>
        <v>0</v>
      </c>
      <c r="AT2295">
        <f t="shared" si="887"/>
        <v>0</v>
      </c>
      <c r="AU2295">
        <f t="shared" si="888"/>
        <v>0</v>
      </c>
      <c r="AV2295">
        <f t="shared" si="889"/>
        <v>0</v>
      </c>
      <c r="AW2295">
        <f t="shared" si="890"/>
        <v>0</v>
      </c>
      <c r="AX2295">
        <f t="shared" si="891"/>
        <v>0</v>
      </c>
      <c r="AY2295">
        <f t="shared" si="902"/>
        <v>0</v>
      </c>
      <c r="AZ2295">
        <f t="shared" si="903"/>
        <v>0</v>
      </c>
      <c r="BA2295">
        <f t="shared" si="904"/>
        <v>0</v>
      </c>
      <c r="BB2295">
        <f t="shared" si="905"/>
        <v>0</v>
      </c>
      <c r="BC2295">
        <f t="shared" si="892"/>
        <v>0</v>
      </c>
      <c r="BD2295">
        <f t="shared" si="893"/>
        <v>0</v>
      </c>
      <c r="BE2295">
        <f t="shared" si="894"/>
        <v>0</v>
      </c>
      <c r="BF2295">
        <f t="shared" si="895"/>
        <v>0</v>
      </c>
    </row>
    <row r="2296" spans="1:58" ht="15" customHeight="1">
      <c r="A2296" s="405"/>
      <c r="B2296" s="6"/>
      <c r="C2296" s="9" t="s">
        <v>6712</v>
      </c>
      <c r="D2296" s="668" t="str">
        <f t="shared" si="896"/>
        <v/>
      </c>
      <c r="E2296" s="669"/>
      <c r="F2296" s="670"/>
      <c r="G2296" s="763" t="str">
        <f t="shared" si="897"/>
        <v/>
      </c>
      <c r="H2296" s="669"/>
      <c r="I2296" s="669"/>
      <c r="J2296" s="669"/>
      <c r="K2296" s="669"/>
      <c r="L2296" s="670"/>
      <c r="M2296" s="112"/>
      <c r="N2296" s="112"/>
      <c r="O2296" s="112"/>
      <c r="P2296" s="112"/>
      <c r="Q2296" s="112"/>
      <c r="R2296" s="112"/>
      <c r="S2296" s="112"/>
      <c r="T2296" s="112"/>
      <c r="U2296" s="112"/>
      <c r="V2296" s="112"/>
      <c r="W2296" s="112"/>
      <c r="X2296" s="112"/>
      <c r="Y2296" s="112"/>
      <c r="Z2296" s="112"/>
      <c r="AA2296" s="112"/>
      <c r="AB2296" s="112"/>
      <c r="AC2296" s="112"/>
      <c r="AD2296" s="112"/>
      <c r="AE2296" s="93"/>
      <c r="AI2296">
        <f t="shared" si="898"/>
        <v>0</v>
      </c>
      <c r="AJ2296">
        <f t="shared" si="899"/>
        <v>0</v>
      </c>
      <c r="AK2296">
        <f t="shared" si="900"/>
        <v>0</v>
      </c>
      <c r="AL2296">
        <f t="shared" si="901"/>
        <v>0</v>
      </c>
      <c r="AM2296">
        <f t="shared" si="880"/>
        <v>0</v>
      </c>
      <c r="AN2296">
        <f t="shared" si="881"/>
        <v>0</v>
      </c>
      <c r="AO2296">
        <f t="shared" si="882"/>
        <v>0</v>
      </c>
      <c r="AP2296">
        <f t="shared" si="883"/>
        <v>0</v>
      </c>
      <c r="AQ2296">
        <f t="shared" si="884"/>
        <v>0</v>
      </c>
      <c r="AR2296">
        <f t="shared" si="885"/>
        <v>0</v>
      </c>
      <c r="AS2296">
        <f t="shared" si="886"/>
        <v>0</v>
      </c>
      <c r="AT2296">
        <f t="shared" si="887"/>
        <v>0</v>
      </c>
      <c r="AU2296">
        <f t="shared" si="888"/>
        <v>0</v>
      </c>
      <c r="AV2296">
        <f t="shared" si="889"/>
        <v>0</v>
      </c>
      <c r="AW2296">
        <f t="shared" si="890"/>
        <v>0</v>
      </c>
      <c r="AX2296">
        <f t="shared" si="891"/>
        <v>0</v>
      </c>
      <c r="AY2296">
        <f t="shared" si="902"/>
        <v>0</v>
      </c>
      <c r="AZ2296">
        <f t="shared" si="903"/>
        <v>0</v>
      </c>
      <c r="BA2296">
        <f t="shared" si="904"/>
        <v>0</v>
      </c>
      <c r="BB2296">
        <f t="shared" si="905"/>
        <v>0</v>
      </c>
      <c r="BC2296">
        <f t="shared" si="892"/>
        <v>0</v>
      </c>
      <c r="BD2296">
        <f t="shared" si="893"/>
        <v>0</v>
      </c>
      <c r="BE2296">
        <f t="shared" si="894"/>
        <v>0</v>
      </c>
      <c r="BF2296">
        <f t="shared" si="895"/>
        <v>0</v>
      </c>
    </row>
    <row r="2297" spans="1:58" ht="15" customHeight="1">
      <c r="A2297" s="405"/>
      <c r="B2297" s="6"/>
      <c r="C2297" s="9" t="s">
        <v>6713</v>
      </c>
      <c r="D2297" s="668" t="str">
        <f t="shared" si="896"/>
        <v/>
      </c>
      <c r="E2297" s="669"/>
      <c r="F2297" s="670"/>
      <c r="G2297" s="763" t="str">
        <f t="shared" si="897"/>
        <v/>
      </c>
      <c r="H2297" s="669"/>
      <c r="I2297" s="669"/>
      <c r="J2297" s="669"/>
      <c r="K2297" s="669"/>
      <c r="L2297" s="670"/>
      <c r="M2297" s="112"/>
      <c r="N2297" s="112"/>
      <c r="O2297" s="112"/>
      <c r="P2297" s="112"/>
      <c r="Q2297" s="112"/>
      <c r="R2297" s="112"/>
      <c r="S2297" s="112"/>
      <c r="T2297" s="112"/>
      <c r="U2297" s="112"/>
      <c r="V2297" s="112"/>
      <c r="W2297" s="112"/>
      <c r="X2297" s="112"/>
      <c r="Y2297" s="112"/>
      <c r="Z2297" s="112"/>
      <c r="AA2297" s="112"/>
      <c r="AB2297" s="112"/>
      <c r="AC2297" s="112"/>
      <c r="AD2297" s="112"/>
      <c r="AE2297" s="93"/>
      <c r="AI2297">
        <f t="shared" si="898"/>
        <v>0</v>
      </c>
      <c r="AJ2297">
        <f t="shared" si="899"/>
        <v>0</v>
      </c>
      <c r="AK2297">
        <f t="shared" si="900"/>
        <v>0</v>
      </c>
      <c r="AL2297">
        <f t="shared" si="901"/>
        <v>0</v>
      </c>
      <c r="AM2297">
        <f t="shared" si="880"/>
        <v>0</v>
      </c>
      <c r="AN2297">
        <f t="shared" si="881"/>
        <v>0</v>
      </c>
      <c r="AO2297">
        <f t="shared" si="882"/>
        <v>0</v>
      </c>
      <c r="AP2297">
        <f t="shared" si="883"/>
        <v>0</v>
      </c>
      <c r="AQ2297">
        <f t="shared" si="884"/>
        <v>0</v>
      </c>
      <c r="AR2297">
        <f t="shared" si="885"/>
        <v>0</v>
      </c>
      <c r="AS2297">
        <f t="shared" si="886"/>
        <v>0</v>
      </c>
      <c r="AT2297">
        <f t="shared" si="887"/>
        <v>0</v>
      </c>
      <c r="AU2297">
        <f t="shared" si="888"/>
        <v>0</v>
      </c>
      <c r="AV2297">
        <f t="shared" si="889"/>
        <v>0</v>
      </c>
      <c r="AW2297">
        <f t="shared" si="890"/>
        <v>0</v>
      </c>
      <c r="AX2297">
        <f t="shared" si="891"/>
        <v>0</v>
      </c>
      <c r="AY2297">
        <f t="shared" si="902"/>
        <v>0</v>
      </c>
      <c r="AZ2297">
        <f t="shared" si="903"/>
        <v>0</v>
      </c>
      <c r="BA2297">
        <f t="shared" si="904"/>
        <v>0</v>
      </c>
      <c r="BB2297">
        <f t="shared" si="905"/>
        <v>0</v>
      </c>
      <c r="BC2297">
        <f t="shared" si="892"/>
        <v>0</v>
      </c>
      <c r="BD2297">
        <f t="shared" si="893"/>
        <v>0</v>
      </c>
      <c r="BE2297">
        <f t="shared" si="894"/>
        <v>0</v>
      </c>
      <c r="BF2297">
        <f t="shared" si="895"/>
        <v>0</v>
      </c>
    </row>
    <row r="2298" spans="1:58" ht="15" customHeight="1">
      <c r="A2298" s="405"/>
      <c r="B2298" s="6"/>
      <c r="C2298" s="9" t="s">
        <v>6714</v>
      </c>
      <c r="D2298" s="668" t="str">
        <f t="shared" si="896"/>
        <v/>
      </c>
      <c r="E2298" s="669"/>
      <c r="F2298" s="670"/>
      <c r="G2298" s="763" t="str">
        <f t="shared" si="897"/>
        <v/>
      </c>
      <c r="H2298" s="669"/>
      <c r="I2298" s="669"/>
      <c r="J2298" s="669"/>
      <c r="K2298" s="669"/>
      <c r="L2298" s="670"/>
      <c r="M2298" s="112"/>
      <c r="N2298" s="112"/>
      <c r="O2298" s="112"/>
      <c r="P2298" s="112"/>
      <c r="Q2298" s="112"/>
      <c r="R2298" s="112"/>
      <c r="S2298" s="112"/>
      <c r="T2298" s="112"/>
      <c r="U2298" s="112"/>
      <c r="V2298" s="112"/>
      <c r="W2298" s="112"/>
      <c r="X2298" s="112"/>
      <c r="Y2298" s="112"/>
      <c r="Z2298" s="112"/>
      <c r="AA2298" s="112"/>
      <c r="AB2298" s="112"/>
      <c r="AC2298" s="112"/>
      <c r="AD2298" s="112"/>
      <c r="AE2298" s="93"/>
      <c r="AI2298">
        <f t="shared" si="898"/>
        <v>0</v>
      </c>
      <c r="AJ2298">
        <f t="shared" si="899"/>
        <v>0</v>
      </c>
      <c r="AK2298">
        <f t="shared" si="900"/>
        <v>0</v>
      </c>
      <c r="AL2298">
        <f t="shared" si="901"/>
        <v>0</v>
      </c>
      <c r="AM2298">
        <f t="shared" si="880"/>
        <v>0</v>
      </c>
      <c r="AN2298">
        <f t="shared" si="881"/>
        <v>0</v>
      </c>
      <c r="AO2298">
        <f t="shared" si="882"/>
        <v>0</v>
      </c>
      <c r="AP2298">
        <f t="shared" si="883"/>
        <v>0</v>
      </c>
      <c r="AQ2298">
        <f t="shared" si="884"/>
        <v>0</v>
      </c>
      <c r="AR2298">
        <f t="shared" si="885"/>
        <v>0</v>
      </c>
      <c r="AS2298">
        <f t="shared" si="886"/>
        <v>0</v>
      </c>
      <c r="AT2298">
        <f t="shared" si="887"/>
        <v>0</v>
      </c>
      <c r="AU2298">
        <f t="shared" si="888"/>
        <v>0</v>
      </c>
      <c r="AV2298">
        <f t="shared" si="889"/>
        <v>0</v>
      </c>
      <c r="AW2298">
        <f t="shared" si="890"/>
        <v>0</v>
      </c>
      <c r="AX2298">
        <f t="shared" si="891"/>
        <v>0</v>
      </c>
      <c r="AY2298">
        <f t="shared" si="902"/>
        <v>0</v>
      </c>
      <c r="AZ2298">
        <f t="shared" si="903"/>
        <v>0</v>
      </c>
      <c r="BA2298">
        <f t="shared" si="904"/>
        <v>0</v>
      </c>
      <c r="BB2298">
        <f t="shared" si="905"/>
        <v>0</v>
      </c>
      <c r="BC2298">
        <f t="shared" si="892"/>
        <v>0</v>
      </c>
      <c r="BD2298">
        <f t="shared" si="893"/>
        <v>0</v>
      </c>
      <c r="BE2298">
        <f t="shared" si="894"/>
        <v>0</v>
      </c>
      <c r="BF2298">
        <f t="shared" si="895"/>
        <v>0</v>
      </c>
    </row>
    <row r="2299" spans="1:58" ht="15" customHeight="1">
      <c r="A2299" s="405"/>
      <c r="B2299" s="6"/>
      <c r="C2299" s="9" t="s">
        <v>6715</v>
      </c>
      <c r="D2299" s="668" t="str">
        <f t="shared" si="896"/>
        <v/>
      </c>
      <c r="E2299" s="669"/>
      <c r="F2299" s="670"/>
      <c r="G2299" s="763" t="str">
        <f t="shared" si="897"/>
        <v/>
      </c>
      <c r="H2299" s="669"/>
      <c r="I2299" s="669"/>
      <c r="J2299" s="669"/>
      <c r="K2299" s="669"/>
      <c r="L2299" s="670"/>
      <c r="M2299" s="112"/>
      <c r="N2299" s="112"/>
      <c r="O2299" s="112"/>
      <c r="P2299" s="112"/>
      <c r="Q2299" s="112"/>
      <c r="R2299" s="112"/>
      <c r="S2299" s="112"/>
      <c r="T2299" s="112"/>
      <c r="U2299" s="112"/>
      <c r="V2299" s="112"/>
      <c r="W2299" s="112"/>
      <c r="X2299" s="112"/>
      <c r="Y2299" s="112"/>
      <c r="Z2299" s="112"/>
      <c r="AA2299" s="112"/>
      <c r="AB2299" s="112"/>
      <c r="AC2299" s="112"/>
      <c r="AD2299" s="112"/>
      <c r="AE2299" s="93"/>
      <c r="AI2299">
        <f t="shared" si="898"/>
        <v>0</v>
      </c>
      <c r="AJ2299">
        <f t="shared" si="899"/>
        <v>0</v>
      </c>
      <c r="AK2299">
        <f t="shared" si="900"/>
        <v>0</v>
      </c>
      <c r="AL2299">
        <f t="shared" si="901"/>
        <v>0</v>
      </c>
      <c r="AM2299">
        <f t="shared" si="880"/>
        <v>0</v>
      </c>
      <c r="AN2299">
        <f t="shared" si="881"/>
        <v>0</v>
      </c>
      <c r="AO2299">
        <f t="shared" si="882"/>
        <v>0</v>
      </c>
      <c r="AP2299">
        <f t="shared" si="883"/>
        <v>0</v>
      </c>
      <c r="AQ2299">
        <f t="shared" si="884"/>
        <v>0</v>
      </c>
      <c r="AR2299">
        <f t="shared" si="885"/>
        <v>0</v>
      </c>
      <c r="AS2299">
        <f t="shared" si="886"/>
        <v>0</v>
      </c>
      <c r="AT2299">
        <f t="shared" si="887"/>
        <v>0</v>
      </c>
      <c r="AU2299">
        <f t="shared" si="888"/>
        <v>0</v>
      </c>
      <c r="AV2299">
        <f t="shared" si="889"/>
        <v>0</v>
      </c>
      <c r="AW2299">
        <f t="shared" si="890"/>
        <v>0</v>
      </c>
      <c r="AX2299">
        <f t="shared" si="891"/>
        <v>0</v>
      </c>
      <c r="AY2299">
        <f t="shared" si="902"/>
        <v>0</v>
      </c>
      <c r="AZ2299">
        <f t="shared" si="903"/>
        <v>0</v>
      </c>
      <c r="BA2299">
        <f t="shared" si="904"/>
        <v>0</v>
      </c>
      <c r="BB2299">
        <f t="shared" si="905"/>
        <v>0</v>
      </c>
      <c r="BC2299">
        <f t="shared" si="892"/>
        <v>0</v>
      </c>
      <c r="BD2299">
        <f t="shared" si="893"/>
        <v>0</v>
      </c>
      <c r="BE2299">
        <f t="shared" si="894"/>
        <v>0</v>
      </c>
      <c r="BF2299">
        <f t="shared" si="895"/>
        <v>0</v>
      </c>
    </row>
    <row r="2300" spans="1:58" ht="15" customHeight="1">
      <c r="A2300" s="405"/>
      <c r="B2300" s="6"/>
      <c r="C2300" s="9" t="s">
        <v>6716</v>
      </c>
      <c r="D2300" s="668" t="str">
        <f t="shared" si="896"/>
        <v/>
      </c>
      <c r="E2300" s="669"/>
      <c r="F2300" s="670"/>
      <c r="G2300" s="763" t="str">
        <f t="shared" si="897"/>
        <v/>
      </c>
      <c r="H2300" s="669"/>
      <c r="I2300" s="669"/>
      <c r="J2300" s="669"/>
      <c r="K2300" s="669"/>
      <c r="L2300" s="670"/>
      <c r="M2300" s="112"/>
      <c r="N2300" s="112"/>
      <c r="O2300" s="112"/>
      <c r="P2300" s="112"/>
      <c r="Q2300" s="112"/>
      <c r="R2300" s="112"/>
      <c r="S2300" s="112"/>
      <c r="T2300" s="112"/>
      <c r="U2300" s="112"/>
      <c r="V2300" s="112"/>
      <c r="W2300" s="112"/>
      <c r="X2300" s="112"/>
      <c r="Y2300" s="112"/>
      <c r="Z2300" s="112"/>
      <c r="AA2300" s="112"/>
      <c r="AB2300" s="112"/>
      <c r="AC2300" s="112"/>
      <c r="AD2300" s="112"/>
      <c r="AE2300" s="93"/>
      <c r="AI2300">
        <f t="shared" si="898"/>
        <v>0</v>
      </c>
      <c r="AJ2300">
        <f t="shared" si="899"/>
        <v>0</v>
      </c>
      <c r="AK2300">
        <f t="shared" si="900"/>
        <v>0</v>
      </c>
      <c r="AL2300">
        <f t="shared" si="901"/>
        <v>0</v>
      </c>
      <c r="AM2300">
        <f t="shared" si="880"/>
        <v>0</v>
      </c>
      <c r="AN2300">
        <f t="shared" si="881"/>
        <v>0</v>
      </c>
      <c r="AO2300">
        <f t="shared" si="882"/>
        <v>0</v>
      </c>
      <c r="AP2300">
        <f t="shared" si="883"/>
        <v>0</v>
      </c>
      <c r="AQ2300">
        <f t="shared" si="884"/>
        <v>0</v>
      </c>
      <c r="AR2300">
        <f t="shared" si="885"/>
        <v>0</v>
      </c>
      <c r="AS2300">
        <f t="shared" si="886"/>
        <v>0</v>
      </c>
      <c r="AT2300">
        <f t="shared" si="887"/>
        <v>0</v>
      </c>
      <c r="AU2300">
        <f t="shared" si="888"/>
        <v>0</v>
      </c>
      <c r="AV2300">
        <f t="shared" si="889"/>
        <v>0</v>
      </c>
      <c r="AW2300">
        <f t="shared" si="890"/>
        <v>0</v>
      </c>
      <c r="AX2300">
        <f t="shared" si="891"/>
        <v>0</v>
      </c>
      <c r="AY2300">
        <f t="shared" si="902"/>
        <v>0</v>
      </c>
      <c r="AZ2300">
        <f t="shared" si="903"/>
        <v>0</v>
      </c>
      <c r="BA2300">
        <f t="shared" si="904"/>
        <v>0</v>
      </c>
      <c r="BB2300">
        <f t="shared" si="905"/>
        <v>0</v>
      </c>
      <c r="BC2300">
        <f t="shared" si="892"/>
        <v>0</v>
      </c>
      <c r="BD2300">
        <f t="shared" si="893"/>
        <v>0</v>
      </c>
      <c r="BE2300">
        <f t="shared" si="894"/>
        <v>0</v>
      </c>
      <c r="BF2300">
        <f t="shared" si="895"/>
        <v>0</v>
      </c>
    </row>
    <row r="2301" spans="1:58" ht="15" customHeight="1">
      <c r="A2301" s="405"/>
      <c r="B2301" s="6"/>
      <c r="C2301" s="9" t="s">
        <v>6717</v>
      </c>
      <c r="D2301" s="668" t="str">
        <f t="shared" si="896"/>
        <v/>
      </c>
      <c r="E2301" s="669"/>
      <c r="F2301" s="670"/>
      <c r="G2301" s="763" t="str">
        <f t="shared" si="897"/>
        <v/>
      </c>
      <c r="H2301" s="669"/>
      <c r="I2301" s="669"/>
      <c r="J2301" s="669"/>
      <c r="K2301" s="669"/>
      <c r="L2301" s="670"/>
      <c r="M2301" s="112"/>
      <c r="N2301" s="112"/>
      <c r="O2301" s="112"/>
      <c r="P2301" s="112"/>
      <c r="Q2301" s="112"/>
      <c r="R2301" s="112"/>
      <c r="S2301" s="112"/>
      <c r="T2301" s="112"/>
      <c r="U2301" s="112"/>
      <c r="V2301" s="112"/>
      <c r="W2301" s="112"/>
      <c r="X2301" s="112"/>
      <c r="Y2301" s="112"/>
      <c r="Z2301" s="112"/>
      <c r="AA2301" s="112"/>
      <c r="AB2301" s="112"/>
      <c r="AC2301" s="112"/>
      <c r="AD2301" s="112"/>
      <c r="AE2301" s="93"/>
      <c r="AI2301">
        <f t="shared" si="898"/>
        <v>0</v>
      </c>
      <c r="AJ2301">
        <f t="shared" si="899"/>
        <v>0</v>
      </c>
      <c r="AK2301">
        <f t="shared" si="900"/>
        <v>0</v>
      </c>
      <c r="AL2301">
        <f t="shared" si="901"/>
        <v>0</v>
      </c>
      <c r="AM2301">
        <f t="shared" si="880"/>
        <v>0</v>
      </c>
      <c r="AN2301">
        <f t="shared" si="881"/>
        <v>0</v>
      </c>
      <c r="AO2301">
        <f t="shared" si="882"/>
        <v>0</v>
      </c>
      <c r="AP2301">
        <f t="shared" si="883"/>
        <v>0</v>
      </c>
      <c r="AQ2301">
        <f t="shared" si="884"/>
        <v>0</v>
      </c>
      <c r="AR2301">
        <f t="shared" si="885"/>
        <v>0</v>
      </c>
      <c r="AS2301">
        <f t="shared" si="886"/>
        <v>0</v>
      </c>
      <c r="AT2301">
        <f t="shared" si="887"/>
        <v>0</v>
      </c>
      <c r="AU2301">
        <f t="shared" si="888"/>
        <v>0</v>
      </c>
      <c r="AV2301">
        <f t="shared" si="889"/>
        <v>0</v>
      </c>
      <c r="AW2301">
        <f t="shared" si="890"/>
        <v>0</v>
      </c>
      <c r="AX2301">
        <f t="shared" si="891"/>
        <v>0</v>
      </c>
      <c r="AY2301">
        <f t="shared" si="902"/>
        <v>0</v>
      </c>
      <c r="AZ2301">
        <f t="shared" si="903"/>
        <v>0</v>
      </c>
      <c r="BA2301">
        <f t="shared" si="904"/>
        <v>0</v>
      </c>
      <c r="BB2301">
        <f t="shared" si="905"/>
        <v>0</v>
      </c>
      <c r="BC2301">
        <f t="shared" si="892"/>
        <v>0</v>
      </c>
      <c r="BD2301">
        <f t="shared" si="893"/>
        <v>0</v>
      </c>
      <c r="BE2301">
        <f t="shared" si="894"/>
        <v>0</v>
      </c>
      <c r="BF2301">
        <f t="shared" si="895"/>
        <v>0</v>
      </c>
    </row>
    <row r="2302" spans="1:58" ht="15" customHeight="1">
      <c r="A2302" s="405"/>
      <c r="B2302" s="6"/>
      <c r="C2302" s="9" t="s">
        <v>6718</v>
      </c>
      <c r="D2302" s="668" t="str">
        <f t="shared" si="896"/>
        <v/>
      </c>
      <c r="E2302" s="669"/>
      <c r="F2302" s="670"/>
      <c r="G2302" s="763" t="str">
        <f t="shared" si="897"/>
        <v/>
      </c>
      <c r="H2302" s="669"/>
      <c r="I2302" s="669"/>
      <c r="J2302" s="669"/>
      <c r="K2302" s="669"/>
      <c r="L2302" s="670"/>
      <c r="M2302" s="112"/>
      <c r="N2302" s="112"/>
      <c r="O2302" s="112"/>
      <c r="P2302" s="112"/>
      <c r="Q2302" s="112"/>
      <c r="R2302" s="112"/>
      <c r="S2302" s="112"/>
      <c r="T2302" s="112"/>
      <c r="U2302" s="112"/>
      <c r="V2302" s="112"/>
      <c r="W2302" s="112"/>
      <c r="X2302" s="112"/>
      <c r="Y2302" s="112"/>
      <c r="Z2302" s="112"/>
      <c r="AA2302" s="112"/>
      <c r="AB2302" s="112"/>
      <c r="AC2302" s="112"/>
      <c r="AD2302" s="112"/>
      <c r="AE2302" s="93"/>
      <c r="AI2302">
        <f t="shared" si="898"/>
        <v>0</v>
      </c>
      <c r="AJ2302">
        <f t="shared" si="899"/>
        <v>0</v>
      </c>
      <c r="AK2302">
        <f t="shared" si="900"/>
        <v>0</v>
      </c>
      <c r="AL2302">
        <f t="shared" si="901"/>
        <v>0</v>
      </c>
      <c r="AM2302">
        <f t="shared" si="880"/>
        <v>0</v>
      </c>
      <c r="AN2302">
        <f t="shared" si="881"/>
        <v>0</v>
      </c>
      <c r="AO2302">
        <f t="shared" si="882"/>
        <v>0</v>
      </c>
      <c r="AP2302">
        <f t="shared" si="883"/>
        <v>0</v>
      </c>
      <c r="AQ2302">
        <f t="shared" si="884"/>
        <v>0</v>
      </c>
      <c r="AR2302">
        <f t="shared" si="885"/>
        <v>0</v>
      </c>
      <c r="AS2302">
        <f t="shared" si="886"/>
        <v>0</v>
      </c>
      <c r="AT2302">
        <f t="shared" si="887"/>
        <v>0</v>
      </c>
      <c r="AU2302">
        <f t="shared" si="888"/>
        <v>0</v>
      </c>
      <c r="AV2302">
        <f t="shared" si="889"/>
        <v>0</v>
      </c>
      <c r="AW2302">
        <f t="shared" si="890"/>
        <v>0</v>
      </c>
      <c r="AX2302">
        <f t="shared" si="891"/>
        <v>0</v>
      </c>
      <c r="AY2302">
        <f t="shared" si="902"/>
        <v>0</v>
      </c>
      <c r="AZ2302">
        <f t="shared" si="903"/>
        <v>0</v>
      </c>
      <c r="BA2302">
        <f t="shared" si="904"/>
        <v>0</v>
      </c>
      <c r="BB2302">
        <f t="shared" si="905"/>
        <v>0</v>
      </c>
      <c r="BC2302">
        <f t="shared" si="892"/>
        <v>0</v>
      </c>
      <c r="BD2302">
        <f t="shared" si="893"/>
        <v>0</v>
      </c>
      <c r="BE2302">
        <f t="shared" si="894"/>
        <v>0</v>
      </c>
      <c r="BF2302">
        <f t="shared" si="895"/>
        <v>0</v>
      </c>
    </row>
    <row r="2303" spans="1:58" ht="15" customHeight="1">
      <c r="A2303" s="405"/>
      <c r="B2303" s="6"/>
      <c r="C2303" s="9" t="s">
        <v>6719</v>
      </c>
      <c r="D2303" s="668" t="str">
        <f t="shared" si="896"/>
        <v/>
      </c>
      <c r="E2303" s="669"/>
      <c r="F2303" s="670"/>
      <c r="G2303" s="763" t="str">
        <f t="shared" si="897"/>
        <v/>
      </c>
      <c r="H2303" s="669"/>
      <c r="I2303" s="669"/>
      <c r="J2303" s="669"/>
      <c r="K2303" s="669"/>
      <c r="L2303" s="670"/>
      <c r="M2303" s="112"/>
      <c r="N2303" s="112"/>
      <c r="O2303" s="112"/>
      <c r="P2303" s="112"/>
      <c r="Q2303" s="112"/>
      <c r="R2303" s="112"/>
      <c r="S2303" s="112"/>
      <c r="T2303" s="112"/>
      <c r="U2303" s="112"/>
      <c r="V2303" s="112"/>
      <c r="W2303" s="112"/>
      <c r="X2303" s="112"/>
      <c r="Y2303" s="112"/>
      <c r="Z2303" s="112"/>
      <c r="AA2303" s="112"/>
      <c r="AB2303" s="112"/>
      <c r="AC2303" s="112"/>
      <c r="AD2303" s="112"/>
      <c r="AE2303" s="93"/>
      <c r="AI2303">
        <f t="shared" si="898"/>
        <v>0</v>
      </c>
      <c r="AJ2303">
        <f t="shared" si="899"/>
        <v>0</v>
      </c>
      <c r="AK2303">
        <f t="shared" si="900"/>
        <v>0</v>
      </c>
      <c r="AL2303">
        <f t="shared" si="901"/>
        <v>0</v>
      </c>
      <c r="AM2303">
        <f t="shared" si="880"/>
        <v>0</v>
      </c>
      <c r="AN2303">
        <f t="shared" si="881"/>
        <v>0</v>
      </c>
      <c r="AO2303">
        <f t="shared" si="882"/>
        <v>0</v>
      </c>
      <c r="AP2303">
        <f t="shared" si="883"/>
        <v>0</v>
      </c>
      <c r="AQ2303">
        <f t="shared" si="884"/>
        <v>0</v>
      </c>
      <c r="AR2303">
        <f t="shared" si="885"/>
        <v>0</v>
      </c>
      <c r="AS2303">
        <f t="shared" si="886"/>
        <v>0</v>
      </c>
      <c r="AT2303">
        <f t="shared" si="887"/>
        <v>0</v>
      </c>
      <c r="AU2303">
        <f t="shared" si="888"/>
        <v>0</v>
      </c>
      <c r="AV2303">
        <f t="shared" si="889"/>
        <v>0</v>
      </c>
      <c r="AW2303">
        <f t="shared" si="890"/>
        <v>0</v>
      </c>
      <c r="AX2303">
        <f t="shared" si="891"/>
        <v>0</v>
      </c>
      <c r="AY2303">
        <f t="shared" si="902"/>
        <v>0</v>
      </c>
      <c r="AZ2303">
        <f t="shared" si="903"/>
        <v>0</v>
      </c>
      <c r="BA2303">
        <f t="shared" si="904"/>
        <v>0</v>
      </c>
      <c r="BB2303">
        <f t="shared" si="905"/>
        <v>0</v>
      </c>
      <c r="BC2303">
        <f t="shared" si="892"/>
        <v>0</v>
      </c>
      <c r="BD2303">
        <f t="shared" si="893"/>
        <v>0</v>
      </c>
      <c r="BE2303">
        <f t="shared" si="894"/>
        <v>0</v>
      </c>
      <c r="BF2303">
        <f t="shared" si="895"/>
        <v>0</v>
      </c>
    </row>
    <row r="2304" spans="1:58" ht="15" customHeight="1">
      <c r="A2304" s="405"/>
      <c r="B2304" s="6"/>
      <c r="C2304" s="9" t="s">
        <v>6720</v>
      </c>
      <c r="D2304" s="668" t="str">
        <f t="shared" si="896"/>
        <v/>
      </c>
      <c r="E2304" s="669"/>
      <c r="F2304" s="670"/>
      <c r="G2304" s="763" t="str">
        <f t="shared" si="897"/>
        <v/>
      </c>
      <c r="H2304" s="669"/>
      <c r="I2304" s="669"/>
      <c r="J2304" s="669"/>
      <c r="K2304" s="669"/>
      <c r="L2304" s="670"/>
      <c r="M2304" s="112"/>
      <c r="N2304" s="112"/>
      <c r="O2304" s="112"/>
      <c r="P2304" s="112"/>
      <c r="Q2304" s="112"/>
      <c r="R2304" s="112"/>
      <c r="S2304" s="112"/>
      <c r="T2304" s="112"/>
      <c r="U2304" s="112"/>
      <c r="V2304" s="112"/>
      <c r="W2304" s="112"/>
      <c r="X2304" s="112"/>
      <c r="Y2304" s="112"/>
      <c r="Z2304" s="112"/>
      <c r="AA2304" s="112"/>
      <c r="AB2304" s="112"/>
      <c r="AC2304" s="112"/>
      <c r="AD2304" s="112"/>
      <c r="AE2304" s="93"/>
      <c r="AI2304">
        <f t="shared" si="898"/>
        <v>0</v>
      </c>
      <c r="AJ2304">
        <f t="shared" si="899"/>
        <v>0</v>
      </c>
      <c r="AK2304">
        <f t="shared" si="900"/>
        <v>0</v>
      </c>
      <c r="AL2304">
        <f t="shared" si="901"/>
        <v>0</v>
      </c>
      <c r="AM2304">
        <f t="shared" si="880"/>
        <v>0</v>
      </c>
      <c r="AN2304">
        <f t="shared" si="881"/>
        <v>0</v>
      </c>
      <c r="AO2304">
        <f t="shared" si="882"/>
        <v>0</v>
      </c>
      <c r="AP2304">
        <f t="shared" si="883"/>
        <v>0</v>
      </c>
      <c r="AQ2304">
        <f t="shared" si="884"/>
        <v>0</v>
      </c>
      <c r="AR2304">
        <f t="shared" si="885"/>
        <v>0</v>
      </c>
      <c r="AS2304">
        <f t="shared" si="886"/>
        <v>0</v>
      </c>
      <c r="AT2304">
        <f t="shared" si="887"/>
        <v>0</v>
      </c>
      <c r="AU2304">
        <f t="shared" si="888"/>
        <v>0</v>
      </c>
      <c r="AV2304">
        <f t="shared" si="889"/>
        <v>0</v>
      </c>
      <c r="AW2304">
        <f t="shared" si="890"/>
        <v>0</v>
      </c>
      <c r="AX2304">
        <f t="shared" si="891"/>
        <v>0</v>
      </c>
      <c r="AY2304">
        <f t="shared" si="902"/>
        <v>0</v>
      </c>
      <c r="AZ2304">
        <f t="shared" si="903"/>
        <v>0</v>
      </c>
      <c r="BA2304">
        <f t="shared" si="904"/>
        <v>0</v>
      </c>
      <c r="BB2304">
        <f t="shared" si="905"/>
        <v>0</v>
      </c>
      <c r="BC2304">
        <f t="shared" si="892"/>
        <v>0</v>
      </c>
      <c r="BD2304">
        <f t="shared" si="893"/>
        <v>0</v>
      </c>
      <c r="BE2304">
        <f t="shared" si="894"/>
        <v>0</v>
      </c>
      <c r="BF2304">
        <f t="shared" si="895"/>
        <v>0</v>
      </c>
    </row>
    <row r="2305" spans="1:58" ht="15" customHeight="1">
      <c r="A2305" s="405"/>
      <c r="B2305" s="6"/>
      <c r="C2305" s="9" t="s">
        <v>6721</v>
      </c>
      <c r="D2305" s="668" t="str">
        <f t="shared" si="896"/>
        <v/>
      </c>
      <c r="E2305" s="669"/>
      <c r="F2305" s="670"/>
      <c r="G2305" s="763" t="str">
        <f t="shared" si="897"/>
        <v/>
      </c>
      <c r="H2305" s="669"/>
      <c r="I2305" s="669"/>
      <c r="J2305" s="669"/>
      <c r="K2305" s="669"/>
      <c r="L2305" s="670"/>
      <c r="M2305" s="112"/>
      <c r="N2305" s="112"/>
      <c r="O2305" s="112"/>
      <c r="P2305" s="112"/>
      <c r="Q2305" s="112"/>
      <c r="R2305" s="112"/>
      <c r="S2305" s="112"/>
      <c r="T2305" s="112"/>
      <c r="U2305" s="112"/>
      <c r="V2305" s="112"/>
      <c r="W2305" s="112"/>
      <c r="X2305" s="112"/>
      <c r="Y2305" s="112"/>
      <c r="Z2305" s="112"/>
      <c r="AA2305" s="112"/>
      <c r="AB2305" s="112"/>
      <c r="AC2305" s="112"/>
      <c r="AD2305" s="112"/>
      <c r="AE2305" s="93"/>
      <c r="AI2305">
        <f t="shared" si="898"/>
        <v>0</v>
      </c>
      <c r="AJ2305">
        <f t="shared" si="899"/>
        <v>0</v>
      </c>
      <c r="AK2305">
        <f t="shared" si="900"/>
        <v>0</v>
      </c>
      <c r="AL2305">
        <f t="shared" si="901"/>
        <v>0</v>
      </c>
      <c r="AM2305">
        <f t="shared" si="880"/>
        <v>0</v>
      </c>
      <c r="AN2305">
        <f t="shared" si="881"/>
        <v>0</v>
      </c>
      <c r="AO2305">
        <f t="shared" si="882"/>
        <v>0</v>
      </c>
      <c r="AP2305">
        <f t="shared" si="883"/>
        <v>0</v>
      </c>
      <c r="AQ2305">
        <f t="shared" si="884"/>
        <v>0</v>
      </c>
      <c r="AR2305">
        <f t="shared" si="885"/>
        <v>0</v>
      </c>
      <c r="AS2305">
        <f t="shared" si="886"/>
        <v>0</v>
      </c>
      <c r="AT2305">
        <f t="shared" si="887"/>
        <v>0</v>
      </c>
      <c r="AU2305">
        <f t="shared" si="888"/>
        <v>0</v>
      </c>
      <c r="AV2305">
        <f t="shared" si="889"/>
        <v>0</v>
      </c>
      <c r="AW2305">
        <f t="shared" si="890"/>
        <v>0</v>
      </c>
      <c r="AX2305">
        <f t="shared" si="891"/>
        <v>0</v>
      </c>
      <c r="AY2305">
        <f t="shared" si="902"/>
        <v>0</v>
      </c>
      <c r="AZ2305">
        <f t="shared" si="903"/>
        <v>0</v>
      </c>
      <c r="BA2305">
        <f t="shared" si="904"/>
        <v>0</v>
      </c>
      <c r="BB2305">
        <f t="shared" si="905"/>
        <v>0</v>
      </c>
      <c r="BC2305">
        <f t="shared" si="892"/>
        <v>0</v>
      </c>
      <c r="BD2305">
        <f t="shared" si="893"/>
        <v>0</v>
      </c>
      <c r="BE2305">
        <f t="shared" si="894"/>
        <v>0</v>
      </c>
      <c r="BF2305">
        <f t="shared" si="895"/>
        <v>0</v>
      </c>
    </row>
    <row r="2306" spans="1:58" ht="15" customHeight="1">
      <c r="A2306" s="405"/>
      <c r="B2306" s="6"/>
      <c r="C2306" s="9" t="s">
        <v>6722</v>
      </c>
      <c r="D2306" s="668" t="str">
        <f t="shared" si="896"/>
        <v/>
      </c>
      <c r="E2306" s="669"/>
      <c r="F2306" s="670"/>
      <c r="G2306" s="763" t="str">
        <f t="shared" si="897"/>
        <v/>
      </c>
      <c r="H2306" s="669"/>
      <c r="I2306" s="669"/>
      <c r="J2306" s="669"/>
      <c r="K2306" s="669"/>
      <c r="L2306" s="670"/>
      <c r="M2306" s="112"/>
      <c r="N2306" s="112"/>
      <c r="O2306" s="112"/>
      <c r="P2306" s="112"/>
      <c r="Q2306" s="112"/>
      <c r="R2306" s="112"/>
      <c r="S2306" s="112"/>
      <c r="T2306" s="112"/>
      <c r="U2306" s="112"/>
      <c r="V2306" s="112"/>
      <c r="W2306" s="112"/>
      <c r="X2306" s="112"/>
      <c r="Y2306" s="112"/>
      <c r="Z2306" s="112"/>
      <c r="AA2306" s="112"/>
      <c r="AB2306" s="112"/>
      <c r="AC2306" s="112"/>
      <c r="AD2306" s="112"/>
      <c r="AE2306" s="93"/>
      <c r="AI2306">
        <f t="shared" si="898"/>
        <v>0</v>
      </c>
      <c r="AJ2306">
        <f t="shared" si="899"/>
        <v>0</v>
      </c>
      <c r="AK2306">
        <f t="shared" si="900"/>
        <v>0</v>
      </c>
      <c r="AL2306">
        <f t="shared" si="901"/>
        <v>0</v>
      </c>
      <c r="AM2306">
        <f t="shared" si="880"/>
        <v>0</v>
      </c>
      <c r="AN2306">
        <f t="shared" si="881"/>
        <v>0</v>
      </c>
      <c r="AO2306">
        <f t="shared" si="882"/>
        <v>0</v>
      </c>
      <c r="AP2306">
        <f t="shared" si="883"/>
        <v>0</v>
      </c>
      <c r="AQ2306">
        <f t="shared" si="884"/>
        <v>0</v>
      </c>
      <c r="AR2306">
        <f t="shared" si="885"/>
        <v>0</v>
      </c>
      <c r="AS2306">
        <f t="shared" si="886"/>
        <v>0</v>
      </c>
      <c r="AT2306">
        <f t="shared" si="887"/>
        <v>0</v>
      </c>
      <c r="AU2306">
        <f t="shared" si="888"/>
        <v>0</v>
      </c>
      <c r="AV2306">
        <f t="shared" si="889"/>
        <v>0</v>
      </c>
      <c r="AW2306">
        <f t="shared" si="890"/>
        <v>0</v>
      </c>
      <c r="AX2306">
        <f t="shared" si="891"/>
        <v>0</v>
      </c>
      <c r="AY2306">
        <f t="shared" si="902"/>
        <v>0</v>
      </c>
      <c r="AZ2306">
        <f t="shared" si="903"/>
        <v>0</v>
      </c>
      <c r="BA2306">
        <f t="shared" si="904"/>
        <v>0</v>
      </c>
      <c r="BB2306">
        <f t="shared" si="905"/>
        <v>0</v>
      </c>
      <c r="BC2306">
        <f t="shared" si="892"/>
        <v>0</v>
      </c>
      <c r="BD2306">
        <f t="shared" si="893"/>
        <v>0</v>
      </c>
      <c r="BE2306">
        <f t="shared" si="894"/>
        <v>0</v>
      </c>
      <c r="BF2306">
        <f t="shared" si="895"/>
        <v>0</v>
      </c>
    </row>
    <row r="2307" spans="1:58" ht="15" customHeight="1">
      <c r="A2307" s="405"/>
      <c r="B2307" s="6"/>
      <c r="C2307" s="9" t="s">
        <v>6723</v>
      </c>
      <c r="D2307" s="668" t="str">
        <f t="shared" si="896"/>
        <v/>
      </c>
      <c r="E2307" s="669"/>
      <c r="F2307" s="670"/>
      <c r="G2307" s="763" t="str">
        <f t="shared" si="897"/>
        <v/>
      </c>
      <c r="H2307" s="669"/>
      <c r="I2307" s="669"/>
      <c r="J2307" s="669"/>
      <c r="K2307" s="669"/>
      <c r="L2307" s="670"/>
      <c r="M2307" s="112"/>
      <c r="N2307" s="112"/>
      <c r="O2307" s="112"/>
      <c r="P2307" s="112"/>
      <c r="Q2307" s="112"/>
      <c r="R2307" s="112"/>
      <c r="S2307" s="112"/>
      <c r="T2307" s="112"/>
      <c r="U2307" s="112"/>
      <c r="V2307" s="112"/>
      <c r="W2307" s="112"/>
      <c r="X2307" s="112"/>
      <c r="Y2307" s="112"/>
      <c r="Z2307" s="112"/>
      <c r="AA2307" s="112"/>
      <c r="AB2307" s="112"/>
      <c r="AC2307" s="112"/>
      <c r="AD2307" s="112"/>
      <c r="AE2307" s="93"/>
      <c r="AI2307">
        <f t="shared" si="898"/>
        <v>0</v>
      </c>
      <c r="AJ2307">
        <f t="shared" si="899"/>
        <v>0</v>
      </c>
      <c r="AK2307">
        <f t="shared" si="900"/>
        <v>0</v>
      </c>
      <c r="AL2307">
        <f t="shared" si="901"/>
        <v>0</v>
      </c>
      <c r="AM2307">
        <f t="shared" si="880"/>
        <v>0</v>
      </c>
      <c r="AN2307">
        <f t="shared" si="881"/>
        <v>0</v>
      </c>
      <c r="AO2307">
        <f t="shared" si="882"/>
        <v>0</v>
      </c>
      <c r="AP2307">
        <f t="shared" si="883"/>
        <v>0</v>
      </c>
      <c r="AQ2307">
        <f t="shared" si="884"/>
        <v>0</v>
      </c>
      <c r="AR2307">
        <f t="shared" si="885"/>
        <v>0</v>
      </c>
      <c r="AS2307">
        <f t="shared" si="886"/>
        <v>0</v>
      </c>
      <c r="AT2307">
        <f t="shared" si="887"/>
        <v>0</v>
      </c>
      <c r="AU2307">
        <f t="shared" si="888"/>
        <v>0</v>
      </c>
      <c r="AV2307">
        <f t="shared" si="889"/>
        <v>0</v>
      </c>
      <c r="AW2307">
        <f t="shared" si="890"/>
        <v>0</v>
      </c>
      <c r="AX2307">
        <f t="shared" si="891"/>
        <v>0</v>
      </c>
      <c r="AY2307">
        <f t="shared" si="902"/>
        <v>0</v>
      </c>
      <c r="AZ2307">
        <f t="shared" si="903"/>
        <v>0</v>
      </c>
      <c r="BA2307">
        <f t="shared" si="904"/>
        <v>0</v>
      </c>
      <c r="BB2307">
        <f t="shared" si="905"/>
        <v>0</v>
      </c>
      <c r="BC2307">
        <f t="shared" si="892"/>
        <v>0</v>
      </c>
      <c r="BD2307">
        <f t="shared" si="893"/>
        <v>0</v>
      </c>
      <c r="BE2307">
        <f t="shared" si="894"/>
        <v>0</v>
      </c>
      <c r="BF2307">
        <f t="shared" si="895"/>
        <v>0</v>
      </c>
    </row>
    <row r="2308" spans="1:58" ht="15" customHeight="1">
      <c r="A2308" s="405"/>
      <c r="B2308" s="6"/>
      <c r="C2308" s="9" t="s">
        <v>6724</v>
      </c>
      <c r="D2308" s="668" t="str">
        <f t="shared" si="896"/>
        <v/>
      </c>
      <c r="E2308" s="669"/>
      <c r="F2308" s="670"/>
      <c r="G2308" s="763" t="str">
        <f t="shared" si="897"/>
        <v/>
      </c>
      <c r="H2308" s="669"/>
      <c r="I2308" s="669"/>
      <c r="J2308" s="669"/>
      <c r="K2308" s="669"/>
      <c r="L2308" s="670"/>
      <c r="M2308" s="112"/>
      <c r="N2308" s="112"/>
      <c r="O2308" s="112"/>
      <c r="P2308" s="112"/>
      <c r="Q2308" s="112"/>
      <c r="R2308" s="112"/>
      <c r="S2308" s="112"/>
      <c r="T2308" s="112"/>
      <c r="U2308" s="112"/>
      <c r="V2308" s="112"/>
      <c r="W2308" s="112"/>
      <c r="X2308" s="112"/>
      <c r="Y2308" s="112"/>
      <c r="Z2308" s="112"/>
      <c r="AA2308" s="112"/>
      <c r="AB2308" s="112"/>
      <c r="AC2308" s="112"/>
      <c r="AD2308" s="112"/>
      <c r="AE2308" s="93"/>
      <c r="AI2308">
        <f t="shared" si="898"/>
        <v>0</v>
      </c>
      <c r="AJ2308">
        <f t="shared" si="899"/>
        <v>0</v>
      </c>
      <c r="AK2308">
        <f t="shared" si="900"/>
        <v>0</v>
      </c>
      <c r="AL2308">
        <f t="shared" si="901"/>
        <v>0</v>
      </c>
      <c r="AM2308">
        <f t="shared" si="880"/>
        <v>0</v>
      </c>
      <c r="AN2308">
        <f t="shared" si="881"/>
        <v>0</v>
      </c>
      <c r="AO2308">
        <f t="shared" si="882"/>
        <v>0</v>
      </c>
      <c r="AP2308">
        <f t="shared" si="883"/>
        <v>0</v>
      </c>
      <c r="AQ2308">
        <f t="shared" si="884"/>
        <v>0</v>
      </c>
      <c r="AR2308">
        <f t="shared" si="885"/>
        <v>0</v>
      </c>
      <c r="AS2308">
        <f t="shared" si="886"/>
        <v>0</v>
      </c>
      <c r="AT2308">
        <f t="shared" si="887"/>
        <v>0</v>
      </c>
      <c r="AU2308">
        <f t="shared" si="888"/>
        <v>0</v>
      </c>
      <c r="AV2308">
        <f t="shared" si="889"/>
        <v>0</v>
      </c>
      <c r="AW2308">
        <f t="shared" si="890"/>
        <v>0</v>
      </c>
      <c r="AX2308">
        <f t="shared" si="891"/>
        <v>0</v>
      </c>
      <c r="AY2308">
        <f t="shared" si="902"/>
        <v>0</v>
      </c>
      <c r="AZ2308">
        <f t="shared" si="903"/>
        <v>0</v>
      </c>
      <c r="BA2308">
        <f t="shared" si="904"/>
        <v>0</v>
      </c>
      <c r="BB2308">
        <f t="shared" si="905"/>
        <v>0</v>
      </c>
      <c r="BC2308">
        <f t="shared" si="892"/>
        <v>0</v>
      </c>
      <c r="BD2308">
        <f t="shared" si="893"/>
        <v>0</v>
      </c>
      <c r="BE2308">
        <f t="shared" si="894"/>
        <v>0</v>
      </c>
      <c r="BF2308">
        <f t="shared" si="895"/>
        <v>0</v>
      </c>
    </row>
    <row r="2309" spans="1:58" ht="15" customHeight="1">
      <c r="A2309" s="405"/>
      <c r="B2309" s="6"/>
      <c r="C2309" s="9" t="s">
        <v>6725</v>
      </c>
      <c r="D2309" s="668" t="str">
        <f t="shared" si="896"/>
        <v/>
      </c>
      <c r="E2309" s="669"/>
      <c r="F2309" s="670"/>
      <c r="G2309" s="763" t="str">
        <f t="shared" si="897"/>
        <v/>
      </c>
      <c r="H2309" s="669"/>
      <c r="I2309" s="669"/>
      <c r="J2309" s="669"/>
      <c r="K2309" s="669"/>
      <c r="L2309" s="670"/>
      <c r="M2309" s="112"/>
      <c r="N2309" s="112"/>
      <c r="O2309" s="112"/>
      <c r="P2309" s="112"/>
      <c r="Q2309" s="112"/>
      <c r="R2309" s="112"/>
      <c r="S2309" s="112"/>
      <c r="T2309" s="112"/>
      <c r="U2309" s="112"/>
      <c r="V2309" s="112"/>
      <c r="W2309" s="112"/>
      <c r="X2309" s="112"/>
      <c r="Y2309" s="112"/>
      <c r="Z2309" s="112"/>
      <c r="AA2309" s="112"/>
      <c r="AB2309" s="112"/>
      <c r="AC2309" s="112"/>
      <c r="AD2309" s="112"/>
      <c r="AE2309" s="93"/>
      <c r="AI2309">
        <f t="shared" si="898"/>
        <v>0</v>
      </c>
      <c r="AJ2309">
        <f t="shared" si="899"/>
        <v>0</v>
      </c>
      <c r="AK2309">
        <f t="shared" si="900"/>
        <v>0</v>
      </c>
      <c r="AL2309">
        <f t="shared" si="901"/>
        <v>0</v>
      </c>
      <c r="AM2309">
        <f t="shared" si="880"/>
        <v>0</v>
      </c>
      <c r="AN2309">
        <f t="shared" si="881"/>
        <v>0</v>
      </c>
      <c r="AO2309">
        <f t="shared" si="882"/>
        <v>0</v>
      </c>
      <c r="AP2309">
        <f t="shared" si="883"/>
        <v>0</v>
      </c>
      <c r="AQ2309">
        <f t="shared" si="884"/>
        <v>0</v>
      </c>
      <c r="AR2309">
        <f t="shared" si="885"/>
        <v>0</v>
      </c>
      <c r="AS2309">
        <f t="shared" si="886"/>
        <v>0</v>
      </c>
      <c r="AT2309">
        <f t="shared" si="887"/>
        <v>0</v>
      </c>
      <c r="AU2309">
        <f t="shared" si="888"/>
        <v>0</v>
      </c>
      <c r="AV2309">
        <f t="shared" si="889"/>
        <v>0</v>
      </c>
      <c r="AW2309">
        <f t="shared" si="890"/>
        <v>0</v>
      </c>
      <c r="AX2309">
        <f t="shared" si="891"/>
        <v>0</v>
      </c>
      <c r="AY2309">
        <f t="shared" si="902"/>
        <v>0</v>
      </c>
      <c r="AZ2309">
        <f t="shared" si="903"/>
        <v>0</v>
      </c>
      <c r="BA2309">
        <f t="shared" si="904"/>
        <v>0</v>
      </c>
      <c r="BB2309">
        <f t="shared" si="905"/>
        <v>0</v>
      </c>
      <c r="BC2309">
        <f t="shared" si="892"/>
        <v>0</v>
      </c>
      <c r="BD2309">
        <f t="shared" si="893"/>
        <v>0</v>
      </c>
      <c r="BE2309">
        <f t="shared" si="894"/>
        <v>0</v>
      </c>
      <c r="BF2309">
        <f t="shared" si="895"/>
        <v>0</v>
      </c>
    </row>
    <row r="2310" spans="1:58" ht="15" customHeight="1">
      <c r="A2310" s="405"/>
      <c r="B2310" s="6"/>
      <c r="C2310" s="9" t="s">
        <v>6726</v>
      </c>
      <c r="D2310" s="668" t="str">
        <f t="shared" si="896"/>
        <v/>
      </c>
      <c r="E2310" s="669"/>
      <c r="F2310" s="670"/>
      <c r="G2310" s="763" t="str">
        <f t="shared" si="897"/>
        <v/>
      </c>
      <c r="H2310" s="669"/>
      <c r="I2310" s="669"/>
      <c r="J2310" s="669"/>
      <c r="K2310" s="669"/>
      <c r="L2310" s="670"/>
      <c r="M2310" s="112"/>
      <c r="N2310" s="112"/>
      <c r="O2310" s="112"/>
      <c r="P2310" s="112"/>
      <c r="Q2310" s="112"/>
      <c r="R2310" s="112"/>
      <c r="S2310" s="112"/>
      <c r="T2310" s="112"/>
      <c r="U2310" s="112"/>
      <c r="V2310" s="112"/>
      <c r="W2310" s="112"/>
      <c r="X2310" s="112"/>
      <c r="Y2310" s="112"/>
      <c r="Z2310" s="112"/>
      <c r="AA2310" s="112"/>
      <c r="AB2310" s="112"/>
      <c r="AC2310" s="112"/>
      <c r="AD2310" s="112"/>
      <c r="AE2310" s="93"/>
      <c r="AI2310">
        <f t="shared" si="898"/>
        <v>0</v>
      </c>
      <c r="AJ2310">
        <f t="shared" si="899"/>
        <v>0</v>
      </c>
      <c r="AK2310">
        <f t="shared" si="900"/>
        <v>0</v>
      </c>
      <c r="AL2310">
        <f t="shared" si="901"/>
        <v>0</v>
      </c>
      <c r="AM2310">
        <f t="shared" si="880"/>
        <v>0</v>
      </c>
      <c r="AN2310">
        <f t="shared" si="881"/>
        <v>0</v>
      </c>
      <c r="AO2310">
        <f t="shared" si="882"/>
        <v>0</v>
      </c>
      <c r="AP2310">
        <f t="shared" si="883"/>
        <v>0</v>
      </c>
      <c r="AQ2310">
        <f t="shared" si="884"/>
        <v>0</v>
      </c>
      <c r="AR2310">
        <f t="shared" si="885"/>
        <v>0</v>
      </c>
      <c r="AS2310">
        <f t="shared" si="886"/>
        <v>0</v>
      </c>
      <c r="AT2310">
        <f t="shared" si="887"/>
        <v>0</v>
      </c>
      <c r="AU2310">
        <f t="shared" si="888"/>
        <v>0</v>
      </c>
      <c r="AV2310">
        <f t="shared" si="889"/>
        <v>0</v>
      </c>
      <c r="AW2310">
        <f t="shared" si="890"/>
        <v>0</v>
      </c>
      <c r="AX2310">
        <f t="shared" si="891"/>
        <v>0</v>
      </c>
      <c r="AY2310">
        <f t="shared" si="902"/>
        <v>0</v>
      </c>
      <c r="AZ2310">
        <f t="shared" si="903"/>
        <v>0</v>
      </c>
      <c r="BA2310">
        <f t="shared" si="904"/>
        <v>0</v>
      </c>
      <c r="BB2310">
        <f t="shared" si="905"/>
        <v>0</v>
      </c>
      <c r="BC2310">
        <f t="shared" si="892"/>
        <v>0</v>
      </c>
      <c r="BD2310">
        <f t="shared" si="893"/>
        <v>0</v>
      </c>
      <c r="BE2310">
        <f t="shared" si="894"/>
        <v>0</v>
      </c>
      <c r="BF2310">
        <f t="shared" si="895"/>
        <v>0</v>
      </c>
    </row>
    <row r="2311" spans="1:58" ht="15" customHeight="1">
      <c r="A2311" s="405"/>
      <c r="B2311" s="6"/>
      <c r="C2311" s="9" t="s">
        <v>6727</v>
      </c>
      <c r="D2311" s="668" t="str">
        <f t="shared" si="896"/>
        <v/>
      </c>
      <c r="E2311" s="669"/>
      <c r="F2311" s="670"/>
      <c r="G2311" s="763" t="str">
        <f t="shared" si="897"/>
        <v/>
      </c>
      <c r="H2311" s="669"/>
      <c r="I2311" s="669"/>
      <c r="J2311" s="669"/>
      <c r="K2311" s="669"/>
      <c r="L2311" s="670"/>
      <c r="M2311" s="112"/>
      <c r="N2311" s="112"/>
      <c r="O2311" s="112"/>
      <c r="P2311" s="112"/>
      <c r="Q2311" s="112"/>
      <c r="R2311" s="112"/>
      <c r="S2311" s="112"/>
      <c r="T2311" s="112"/>
      <c r="U2311" s="112"/>
      <c r="V2311" s="112"/>
      <c r="W2311" s="112"/>
      <c r="X2311" s="112"/>
      <c r="Y2311" s="112"/>
      <c r="Z2311" s="112"/>
      <c r="AA2311" s="112"/>
      <c r="AB2311" s="112"/>
      <c r="AC2311" s="112"/>
      <c r="AD2311" s="112"/>
      <c r="AE2311" s="93"/>
      <c r="AI2311">
        <f t="shared" si="898"/>
        <v>0</v>
      </c>
      <c r="AJ2311">
        <f t="shared" si="899"/>
        <v>0</v>
      </c>
      <c r="AK2311">
        <f t="shared" si="900"/>
        <v>0</v>
      </c>
      <c r="AL2311">
        <f t="shared" si="901"/>
        <v>0</v>
      </c>
      <c r="AM2311">
        <f t="shared" si="880"/>
        <v>0</v>
      </c>
      <c r="AN2311">
        <f t="shared" si="881"/>
        <v>0</v>
      </c>
      <c r="AO2311">
        <f t="shared" si="882"/>
        <v>0</v>
      </c>
      <c r="AP2311">
        <f t="shared" si="883"/>
        <v>0</v>
      </c>
      <c r="AQ2311">
        <f t="shared" si="884"/>
        <v>0</v>
      </c>
      <c r="AR2311">
        <f t="shared" si="885"/>
        <v>0</v>
      </c>
      <c r="AS2311">
        <f t="shared" si="886"/>
        <v>0</v>
      </c>
      <c r="AT2311">
        <f t="shared" si="887"/>
        <v>0</v>
      </c>
      <c r="AU2311">
        <f t="shared" si="888"/>
        <v>0</v>
      </c>
      <c r="AV2311">
        <f t="shared" si="889"/>
        <v>0</v>
      </c>
      <c r="AW2311">
        <f t="shared" si="890"/>
        <v>0</v>
      </c>
      <c r="AX2311">
        <f t="shared" si="891"/>
        <v>0</v>
      </c>
      <c r="AY2311">
        <f t="shared" si="902"/>
        <v>0</v>
      </c>
      <c r="AZ2311">
        <f t="shared" si="903"/>
        <v>0</v>
      </c>
      <c r="BA2311">
        <f t="shared" si="904"/>
        <v>0</v>
      </c>
      <c r="BB2311">
        <f t="shared" si="905"/>
        <v>0</v>
      </c>
      <c r="BC2311">
        <f t="shared" si="892"/>
        <v>0</v>
      </c>
      <c r="BD2311">
        <f t="shared" si="893"/>
        <v>0</v>
      </c>
      <c r="BE2311">
        <f t="shared" si="894"/>
        <v>0</v>
      </c>
      <c r="BF2311">
        <f t="shared" si="895"/>
        <v>0</v>
      </c>
    </row>
    <row r="2312" spans="1:58" ht="15" customHeight="1">
      <c r="A2312" s="405"/>
      <c r="B2312" s="6"/>
      <c r="C2312" s="9" t="s">
        <v>6728</v>
      </c>
      <c r="D2312" s="668" t="str">
        <f t="shared" si="896"/>
        <v/>
      </c>
      <c r="E2312" s="669"/>
      <c r="F2312" s="670"/>
      <c r="G2312" s="763" t="str">
        <f t="shared" si="897"/>
        <v/>
      </c>
      <c r="H2312" s="669"/>
      <c r="I2312" s="669"/>
      <c r="J2312" s="669"/>
      <c r="K2312" s="669"/>
      <c r="L2312" s="670"/>
      <c r="M2312" s="112"/>
      <c r="N2312" s="112"/>
      <c r="O2312" s="112"/>
      <c r="P2312" s="112"/>
      <c r="Q2312" s="112"/>
      <c r="R2312" s="112"/>
      <c r="S2312" s="112"/>
      <c r="T2312" s="112"/>
      <c r="U2312" s="112"/>
      <c r="V2312" s="112"/>
      <c r="W2312" s="112"/>
      <c r="X2312" s="112"/>
      <c r="Y2312" s="112"/>
      <c r="Z2312" s="112"/>
      <c r="AA2312" s="112"/>
      <c r="AB2312" s="112"/>
      <c r="AC2312" s="112"/>
      <c r="AD2312" s="112"/>
      <c r="AE2312" s="93"/>
      <c r="AI2312">
        <f t="shared" si="898"/>
        <v>0</v>
      </c>
      <c r="AJ2312">
        <f t="shared" si="899"/>
        <v>0</v>
      </c>
      <c r="AK2312">
        <f t="shared" si="900"/>
        <v>0</v>
      </c>
      <c r="AL2312">
        <f t="shared" si="901"/>
        <v>0</v>
      </c>
      <c r="AM2312">
        <f t="shared" si="880"/>
        <v>0</v>
      </c>
      <c r="AN2312">
        <f t="shared" si="881"/>
        <v>0</v>
      </c>
      <c r="AO2312">
        <f t="shared" si="882"/>
        <v>0</v>
      </c>
      <c r="AP2312">
        <f t="shared" si="883"/>
        <v>0</v>
      </c>
      <c r="AQ2312">
        <f t="shared" si="884"/>
        <v>0</v>
      </c>
      <c r="AR2312">
        <f t="shared" si="885"/>
        <v>0</v>
      </c>
      <c r="AS2312">
        <f t="shared" si="886"/>
        <v>0</v>
      </c>
      <c r="AT2312">
        <f t="shared" si="887"/>
        <v>0</v>
      </c>
      <c r="AU2312">
        <f t="shared" si="888"/>
        <v>0</v>
      </c>
      <c r="AV2312">
        <f t="shared" si="889"/>
        <v>0</v>
      </c>
      <c r="AW2312">
        <f t="shared" si="890"/>
        <v>0</v>
      </c>
      <c r="AX2312">
        <f t="shared" si="891"/>
        <v>0</v>
      </c>
      <c r="AY2312">
        <f t="shared" si="902"/>
        <v>0</v>
      </c>
      <c r="AZ2312">
        <f t="shared" si="903"/>
        <v>0</v>
      </c>
      <c r="BA2312">
        <f t="shared" si="904"/>
        <v>0</v>
      </c>
      <c r="BB2312">
        <f t="shared" si="905"/>
        <v>0</v>
      </c>
      <c r="BC2312">
        <f t="shared" si="892"/>
        <v>0</v>
      </c>
      <c r="BD2312">
        <f t="shared" si="893"/>
        <v>0</v>
      </c>
      <c r="BE2312">
        <f t="shared" si="894"/>
        <v>0</v>
      </c>
      <c r="BF2312">
        <f t="shared" si="895"/>
        <v>0</v>
      </c>
    </row>
    <row r="2313" spans="1:58" ht="15" customHeight="1">
      <c r="A2313" s="405"/>
      <c r="B2313" s="6"/>
      <c r="C2313" s="9" t="s">
        <v>6729</v>
      </c>
      <c r="D2313" s="668" t="str">
        <f t="shared" si="896"/>
        <v/>
      </c>
      <c r="E2313" s="669"/>
      <c r="F2313" s="670"/>
      <c r="G2313" s="763" t="str">
        <f t="shared" si="897"/>
        <v/>
      </c>
      <c r="H2313" s="669"/>
      <c r="I2313" s="669"/>
      <c r="J2313" s="669"/>
      <c r="K2313" s="669"/>
      <c r="L2313" s="670"/>
      <c r="M2313" s="112"/>
      <c r="N2313" s="112"/>
      <c r="O2313" s="112"/>
      <c r="P2313" s="112"/>
      <c r="Q2313" s="112"/>
      <c r="R2313" s="112"/>
      <c r="S2313" s="112"/>
      <c r="T2313" s="112"/>
      <c r="U2313" s="112"/>
      <c r="V2313" s="112"/>
      <c r="W2313" s="112"/>
      <c r="X2313" s="112"/>
      <c r="Y2313" s="112"/>
      <c r="Z2313" s="112"/>
      <c r="AA2313" s="112"/>
      <c r="AB2313" s="112"/>
      <c r="AC2313" s="112"/>
      <c r="AD2313" s="112"/>
      <c r="AE2313" s="93"/>
      <c r="AI2313">
        <f t="shared" si="898"/>
        <v>0</v>
      </c>
      <c r="AJ2313">
        <f t="shared" si="899"/>
        <v>0</v>
      </c>
      <c r="AK2313">
        <f t="shared" si="900"/>
        <v>0</v>
      </c>
      <c r="AL2313">
        <f t="shared" si="901"/>
        <v>0</v>
      </c>
      <c r="AM2313">
        <f t="shared" si="880"/>
        <v>0</v>
      </c>
      <c r="AN2313">
        <f t="shared" si="881"/>
        <v>0</v>
      </c>
      <c r="AO2313">
        <f t="shared" si="882"/>
        <v>0</v>
      </c>
      <c r="AP2313">
        <f t="shared" si="883"/>
        <v>0</v>
      </c>
      <c r="AQ2313">
        <f t="shared" si="884"/>
        <v>0</v>
      </c>
      <c r="AR2313">
        <f t="shared" si="885"/>
        <v>0</v>
      </c>
      <c r="AS2313">
        <f t="shared" si="886"/>
        <v>0</v>
      </c>
      <c r="AT2313">
        <f t="shared" si="887"/>
        <v>0</v>
      </c>
      <c r="AU2313">
        <f t="shared" si="888"/>
        <v>0</v>
      </c>
      <c r="AV2313">
        <f t="shared" si="889"/>
        <v>0</v>
      </c>
      <c r="AW2313">
        <f t="shared" si="890"/>
        <v>0</v>
      </c>
      <c r="AX2313">
        <f t="shared" si="891"/>
        <v>0</v>
      </c>
      <c r="AY2313">
        <f t="shared" si="902"/>
        <v>0</v>
      </c>
      <c r="AZ2313">
        <f t="shared" si="903"/>
        <v>0</v>
      </c>
      <c r="BA2313">
        <f t="shared" si="904"/>
        <v>0</v>
      </c>
      <c r="BB2313">
        <f t="shared" si="905"/>
        <v>0</v>
      </c>
      <c r="BC2313">
        <f t="shared" si="892"/>
        <v>0</v>
      </c>
      <c r="BD2313">
        <f t="shared" si="893"/>
        <v>0</v>
      </c>
      <c r="BE2313">
        <f t="shared" si="894"/>
        <v>0</v>
      </c>
      <c r="BF2313">
        <f t="shared" si="895"/>
        <v>0</v>
      </c>
    </row>
    <row r="2314" spans="1:58" ht="15" customHeight="1">
      <c r="A2314" s="405"/>
      <c r="B2314" s="6"/>
      <c r="C2314" s="9" t="s">
        <v>6730</v>
      </c>
      <c r="D2314" s="668" t="str">
        <f t="shared" si="896"/>
        <v/>
      </c>
      <c r="E2314" s="669"/>
      <c r="F2314" s="670"/>
      <c r="G2314" s="763" t="str">
        <f t="shared" si="897"/>
        <v/>
      </c>
      <c r="H2314" s="669"/>
      <c r="I2314" s="669"/>
      <c r="J2314" s="669"/>
      <c r="K2314" s="669"/>
      <c r="L2314" s="670"/>
      <c r="M2314" s="112"/>
      <c r="N2314" s="112"/>
      <c r="O2314" s="112"/>
      <c r="P2314" s="112"/>
      <c r="Q2314" s="112"/>
      <c r="R2314" s="112"/>
      <c r="S2314" s="112"/>
      <c r="T2314" s="112"/>
      <c r="U2314" s="112"/>
      <c r="V2314" s="112"/>
      <c r="W2314" s="112"/>
      <c r="X2314" s="112"/>
      <c r="Y2314" s="112"/>
      <c r="Z2314" s="112"/>
      <c r="AA2314" s="112"/>
      <c r="AB2314" s="112"/>
      <c r="AC2314" s="112"/>
      <c r="AD2314" s="112"/>
      <c r="AE2314" s="93"/>
      <c r="AI2314">
        <f t="shared" si="898"/>
        <v>0</v>
      </c>
      <c r="AJ2314">
        <f t="shared" si="899"/>
        <v>0</v>
      </c>
      <c r="AK2314">
        <f t="shared" si="900"/>
        <v>0</v>
      </c>
      <c r="AL2314">
        <f t="shared" si="901"/>
        <v>0</v>
      </c>
      <c r="AM2314">
        <f t="shared" si="880"/>
        <v>0</v>
      </c>
      <c r="AN2314">
        <f t="shared" si="881"/>
        <v>0</v>
      </c>
      <c r="AO2314">
        <f t="shared" si="882"/>
        <v>0</v>
      </c>
      <c r="AP2314">
        <f t="shared" si="883"/>
        <v>0</v>
      </c>
      <c r="AQ2314">
        <f t="shared" si="884"/>
        <v>0</v>
      </c>
      <c r="AR2314">
        <f t="shared" si="885"/>
        <v>0</v>
      </c>
      <c r="AS2314">
        <f t="shared" si="886"/>
        <v>0</v>
      </c>
      <c r="AT2314">
        <f t="shared" si="887"/>
        <v>0</v>
      </c>
      <c r="AU2314">
        <f t="shared" si="888"/>
        <v>0</v>
      </c>
      <c r="AV2314">
        <f t="shared" si="889"/>
        <v>0</v>
      </c>
      <c r="AW2314">
        <f t="shared" si="890"/>
        <v>0</v>
      </c>
      <c r="AX2314">
        <f t="shared" si="891"/>
        <v>0</v>
      </c>
      <c r="AY2314">
        <f t="shared" si="902"/>
        <v>0</v>
      </c>
      <c r="AZ2314">
        <f t="shared" si="903"/>
        <v>0</v>
      </c>
      <c r="BA2314">
        <f t="shared" si="904"/>
        <v>0</v>
      </c>
      <c r="BB2314">
        <f t="shared" si="905"/>
        <v>0</v>
      </c>
      <c r="BC2314">
        <f t="shared" si="892"/>
        <v>0</v>
      </c>
      <c r="BD2314">
        <f t="shared" si="893"/>
        <v>0</v>
      </c>
      <c r="BE2314">
        <f t="shared" si="894"/>
        <v>0</v>
      </c>
      <c r="BF2314">
        <f t="shared" si="895"/>
        <v>0</v>
      </c>
    </row>
    <row r="2315" spans="1:58" ht="15" customHeight="1">
      <c r="A2315" s="405"/>
      <c r="B2315" s="6"/>
      <c r="C2315" s="9" t="s">
        <v>6731</v>
      </c>
      <c r="D2315" s="668" t="str">
        <f t="shared" si="896"/>
        <v/>
      </c>
      <c r="E2315" s="669"/>
      <c r="F2315" s="670"/>
      <c r="G2315" s="763" t="str">
        <f t="shared" si="897"/>
        <v/>
      </c>
      <c r="H2315" s="669"/>
      <c r="I2315" s="669"/>
      <c r="J2315" s="669"/>
      <c r="K2315" s="669"/>
      <c r="L2315" s="670"/>
      <c r="M2315" s="112"/>
      <c r="N2315" s="112"/>
      <c r="O2315" s="112"/>
      <c r="P2315" s="112"/>
      <c r="Q2315" s="112"/>
      <c r="R2315" s="112"/>
      <c r="S2315" s="112"/>
      <c r="T2315" s="112"/>
      <c r="U2315" s="112"/>
      <c r="V2315" s="112"/>
      <c r="W2315" s="112"/>
      <c r="X2315" s="112"/>
      <c r="Y2315" s="112"/>
      <c r="Z2315" s="112"/>
      <c r="AA2315" s="112"/>
      <c r="AB2315" s="112"/>
      <c r="AC2315" s="112"/>
      <c r="AD2315" s="112"/>
      <c r="AE2315" s="93"/>
      <c r="AI2315">
        <f t="shared" ref="AI2315:AI2378" si="906">M2315</f>
        <v>0</v>
      </c>
      <c r="AJ2315">
        <f t="shared" ref="AJ2315:AJ2378" si="907">COUNTIF(N2315:O2315,"NS")</f>
        <v>0</v>
      </c>
      <c r="AK2315">
        <f t="shared" ref="AK2315:AK2378" si="908">SUM(N2315:O2315)</f>
        <v>0</v>
      </c>
      <c r="AL2315">
        <f t="shared" ref="AL2315:AL2378" si="909">IF(COUNTIF(M2315:O2315,"NA")=3,0,IF(OR(AND(AI2315=0,AJ2315&gt;0),AND(AI2315="NS",AK2315&gt;0), AND(AI2315="NS", AJ2315=0,AK2315=0)), 1, IF(OR(AND(AI2315&gt;0,AJ2315&gt;1,AI2315&gt;AK2315), AND(AI2315="NS",AJ2315=2), AND(AI2315="NS",AK2315=0,AJ2315&gt;0),AI2315=AK2315), 0, 1)))</f>
        <v>0</v>
      </c>
      <c r="AM2315">
        <f t="shared" ref="AM2315:AM2378" si="910">P2315</f>
        <v>0</v>
      </c>
      <c r="AN2315">
        <f t="shared" ref="AN2315:AN2378" si="911">COUNTIF(Q2315:R2315,"NS")</f>
        <v>0</v>
      </c>
      <c r="AO2315">
        <f t="shared" ref="AO2315:AO2378" si="912">SUM(Q2315:R2315)</f>
        <v>0</v>
      </c>
      <c r="AP2315">
        <f t="shared" ref="AP2315:AP2378" si="913">IF(COUNTIF(P2315:R2315,"NA")=3,0,IF(OR(AND(AM2315=0,AN2315&gt;0),AND(AM2315="NS",AO2315&gt;0), AND(AM2315="NS", AN2315=0,AO2315=0)), 1, IF(OR(AND(AM2315&gt;0,AN2315&gt;1,AM2315&gt;AO2315), AND(AM2315="NS",AN2315=2), AND(AM2315="NS",AO2315=0,AN2315&gt;0),AM2315=AO2315), 0, 1)))</f>
        <v>0</v>
      </c>
      <c r="AQ2315">
        <f t="shared" ref="AQ2315:AQ2378" si="914">S2315</f>
        <v>0</v>
      </c>
      <c r="AR2315">
        <f t="shared" ref="AR2315:AR2378" si="915">COUNTIF(T2315:U2315,"NS")</f>
        <v>0</v>
      </c>
      <c r="AS2315">
        <f t="shared" ref="AS2315:AS2378" si="916">SUM(T2315:U2315)</f>
        <v>0</v>
      </c>
      <c r="AT2315">
        <f t="shared" ref="AT2315:AT2378" si="917">IF(COUNTIF(S2315:U2315,"NA")=3,0,IF(OR(AND(AQ2315=0,AR2315&gt;0),AND(AQ2315="NS",AS2315&gt;0), AND(AQ2315="NS", AR2315=0,AS2315=0)), 1, IF(OR(AND(AQ2315&gt;0,AR2315&gt;1,AQ2315&gt;AS2315), AND(AQ2315="NS",AR2315=2), AND(AQ2315="NS",AS2315=0,AR2315&gt;0),AQ2315=AS2315), 0, 1)))</f>
        <v>0</v>
      </c>
      <c r="AU2315">
        <f t="shared" ref="AU2315:AU2378" si="918">V2315</f>
        <v>0</v>
      </c>
      <c r="AV2315">
        <f t="shared" ref="AV2315:AV2378" si="919">COUNTIF(W2315:X2315,"NS")</f>
        <v>0</v>
      </c>
      <c r="AW2315">
        <f t="shared" ref="AW2315:AW2378" si="920">SUM(W2315:X2315)</f>
        <v>0</v>
      </c>
      <c r="AX2315">
        <f t="shared" ref="AX2315:AX2378" si="921">IF(COUNTIF(V2315:X2315,"NA")=3,0,IF(OR(AND(AU2315=0,AV2315&gt;0),AND(AU2315="NS",AW2315&gt;0), AND(AU2315="NS", AV2315=0,AW2315=0)), 1, IF(OR(AND(AU2315&gt;0,AV2315&gt;1,AU2315&gt;AW2315), AND(AU2315="NS",AV2315=2), AND(AU2315="NS",AW2315=0,AV2315&gt;0),AU2315=AW2315), 0, 1)))</f>
        <v>0</v>
      </c>
      <c r="AY2315">
        <f t="shared" ref="AY2315:AY2378" si="922">Y2315</f>
        <v>0</v>
      </c>
      <c r="AZ2315">
        <f t="shared" ref="AZ2315:AZ2378" si="923">COUNTIF(Z2315:AA2315,"NS")</f>
        <v>0</v>
      </c>
      <c r="BA2315">
        <f t="shared" ref="BA2315:BA2378" si="924">SUM(Z2315:AA2315)</f>
        <v>0</v>
      </c>
      <c r="BB2315">
        <f t="shared" ref="BB2315:BB2378" si="925">IF(COUNTIF(Y2315:AA2315,"NA")=3,0,IF(OR(AND(AY2315=0,AZ2315&gt;0),AND(AY2315="NS",BA2315&gt;0), AND(AY2315="NS", AZ2315=0,BA2315=0)), 1, IF(OR(AND(AY2315&gt;0,AZ2315&gt;1,AY2315&gt;BA2315), AND(AY2315="NS",AZ2315=2), AND(AY2315="NS",BA2315=0,AZ2315&gt;0),AY2315=BA2315), 0, 1)))</f>
        <v>0</v>
      </c>
      <c r="BC2315">
        <f t="shared" ref="BC2315:BC2378" si="926">AB2315</f>
        <v>0</v>
      </c>
      <c r="BD2315">
        <f t="shared" ref="BD2315:BD2378" si="927">COUNTIF(AC2315:AD2315,"NS")</f>
        <v>0</v>
      </c>
      <c r="BE2315">
        <f t="shared" ref="BE2315:BE2378" si="928">SUM(AC2315:AD2315)</f>
        <v>0</v>
      </c>
      <c r="BF2315">
        <f t="shared" ref="BF2315:BF2378" si="929">IF(COUNTIF(AB2315:AD2315,"NA")=3,0,IF(OR(AND(BC2315=0,BD2315&gt;0),AND(BC2315="NS",BE2315&gt;0), AND(BC2315="NS", BD2315=0,BE2315=0)), 1, IF(OR(AND(BC2315&gt;0,BD2315&gt;1,BC2315&gt;BE2315), AND(BC2315="NS",BD2315=2), AND(BC2315="NS",BE2315=0,BD2315&gt;0),BC2315=BE2315), 0, 1)))</f>
        <v>0</v>
      </c>
    </row>
    <row r="2316" spans="1:58" ht="15" customHeight="1">
      <c r="A2316" s="405"/>
      <c r="B2316" s="6"/>
      <c r="C2316" s="9" t="s">
        <v>6732</v>
      </c>
      <c r="D2316" s="668" t="str">
        <f t="shared" ref="D2316:D2379" si="930">IF(D1154="","",D1154)</f>
        <v/>
      </c>
      <c r="E2316" s="669"/>
      <c r="F2316" s="670"/>
      <c r="G2316" s="763" t="str">
        <f t="shared" ref="G2316:G2379" si="931">IF(G1154="","",G1154)</f>
        <v/>
      </c>
      <c r="H2316" s="669"/>
      <c r="I2316" s="669"/>
      <c r="J2316" s="669"/>
      <c r="K2316" s="669"/>
      <c r="L2316" s="670"/>
      <c r="M2316" s="112"/>
      <c r="N2316" s="112"/>
      <c r="O2316" s="112"/>
      <c r="P2316" s="112"/>
      <c r="Q2316" s="112"/>
      <c r="R2316" s="112"/>
      <c r="S2316" s="112"/>
      <c r="T2316" s="112"/>
      <c r="U2316" s="112"/>
      <c r="V2316" s="112"/>
      <c r="W2316" s="112"/>
      <c r="X2316" s="112"/>
      <c r="Y2316" s="112"/>
      <c r="Z2316" s="112"/>
      <c r="AA2316" s="112"/>
      <c r="AB2316" s="112"/>
      <c r="AC2316" s="112"/>
      <c r="AD2316" s="112"/>
      <c r="AE2316" s="93"/>
      <c r="AI2316">
        <f t="shared" si="906"/>
        <v>0</v>
      </c>
      <c r="AJ2316">
        <f t="shared" si="907"/>
        <v>0</v>
      </c>
      <c r="AK2316">
        <f t="shared" si="908"/>
        <v>0</v>
      </c>
      <c r="AL2316">
        <f t="shared" si="909"/>
        <v>0</v>
      </c>
      <c r="AM2316">
        <f t="shared" si="910"/>
        <v>0</v>
      </c>
      <c r="AN2316">
        <f t="shared" si="911"/>
        <v>0</v>
      </c>
      <c r="AO2316">
        <f t="shared" si="912"/>
        <v>0</v>
      </c>
      <c r="AP2316">
        <f t="shared" si="913"/>
        <v>0</v>
      </c>
      <c r="AQ2316">
        <f t="shared" si="914"/>
        <v>0</v>
      </c>
      <c r="AR2316">
        <f t="shared" si="915"/>
        <v>0</v>
      </c>
      <c r="AS2316">
        <f t="shared" si="916"/>
        <v>0</v>
      </c>
      <c r="AT2316">
        <f t="shared" si="917"/>
        <v>0</v>
      </c>
      <c r="AU2316">
        <f t="shared" si="918"/>
        <v>0</v>
      </c>
      <c r="AV2316">
        <f t="shared" si="919"/>
        <v>0</v>
      </c>
      <c r="AW2316">
        <f t="shared" si="920"/>
        <v>0</v>
      </c>
      <c r="AX2316">
        <f t="shared" si="921"/>
        <v>0</v>
      </c>
      <c r="AY2316">
        <f t="shared" si="922"/>
        <v>0</v>
      </c>
      <c r="AZ2316">
        <f t="shared" si="923"/>
        <v>0</v>
      </c>
      <c r="BA2316">
        <f t="shared" si="924"/>
        <v>0</v>
      </c>
      <c r="BB2316">
        <f t="shared" si="925"/>
        <v>0</v>
      </c>
      <c r="BC2316">
        <f t="shared" si="926"/>
        <v>0</v>
      </c>
      <c r="BD2316">
        <f t="shared" si="927"/>
        <v>0</v>
      </c>
      <c r="BE2316">
        <f t="shared" si="928"/>
        <v>0</v>
      </c>
      <c r="BF2316">
        <f t="shared" si="929"/>
        <v>0</v>
      </c>
    </row>
    <row r="2317" spans="1:58" ht="15" customHeight="1">
      <c r="A2317" s="405"/>
      <c r="B2317" s="6"/>
      <c r="C2317" s="9" t="s">
        <v>6733</v>
      </c>
      <c r="D2317" s="668" t="str">
        <f t="shared" si="930"/>
        <v/>
      </c>
      <c r="E2317" s="669"/>
      <c r="F2317" s="670"/>
      <c r="G2317" s="763" t="str">
        <f t="shared" si="931"/>
        <v/>
      </c>
      <c r="H2317" s="669"/>
      <c r="I2317" s="669"/>
      <c r="J2317" s="669"/>
      <c r="K2317" s="669"/>
      <c r="L2317" s="670"/>
      <c r="M2317" s="112"/>
      <c r="N2317" s="112"/>
      <c r="O2317" s="112"/>
      <c r="P2317" s="112"/>
      <c r="Q2317" s="112"/>
      <c r="R2317" s="112"/>
      <c r="S2317" s="112"/>
      <c r="T2317" s="112"/>
      <c r="U2317" s="112"/>
      <c r="V2317" s="112"/>
      <c r="W2317" s="112"/>
      <c r="X2317" s="112"/>
      <c r="Y2317" s="112"/>
      <c r="Z2317" s="112"/>
      <c r="AA2317" s="112"/>
      <c r="AB2317" s="112"/>
      <c r="AC2317" s="112"/>
      <c r="AD2317" s="112"/>
      <c r="AE2317" s="93"/>
      <c r="AI2317">
        <f t="shared" si="906"/>
        <v>0</v>
      </c>
      <c r="AJ2317">
        <f t="shared" si="907"/>
        <v>0</v>
      </c>
      <c r="AK2317">
        <f t="shared" si="908"/>
        <v>0</v>
      </c>
      <c r="AL2317">
        <f t="shared" si="909"/>
        <v>0</v>
      </c>
      <c r="AM2317">
        <f t="shared" si="910"/>
        <v>0</v>
      </c>
      <c r="AN2317">
        <f t="shared" si="911"/>
        <v>0</v>
      </c>
      <c r="AO2317">
        <f t="shared" si="912"/>
        <v>0</v>
      </c>
      <c r="AP2317">
        <f t="shared" si="913"/>
        <v>0</v>
      </c>
      <c r="AQ2317">
        <f t="shared" si="914"/>
        <v>0</v>
      </c>
      <c r="AR2317">
        <f t="shared" si="915"/>
        <v>0</v>
      </c>
      <c r="AS2317">
        <f t="shared" si="916"/>
        <v>0</v>
      </c>
      <c r="AT2317">
        <f t="shared" si="917"/>
        <v>0</v>
      </c>
      <c r="AU2317">
        <f t="shared" si="918"/>
        <v>0</v>
      </c>
      <c r="AV2317">
        <f t="shared" si="919"/>
        <v>0</v>
      </c>
      <c r="AW2317">
        <f t="shared" si="920"/>
        <v>0</v>
      </c>
      <c r="AX2317">
        <f t="shared" si="921"/>
        <v>0</v>
      </c>
      <c r="AY2317">
        <f t="shared" si="922"/>
        <v>0</v>
      </c>
      <c r="AZ2317">
        <f t="shared" si="923"/>
        <v>0</v>
      </c>
      <c r="BA2317">
        <f t="shared" si="924"/>
        <v>0</v>
      </c>
      <c r="BB2317">
        <f t="shared" si="925"/>
        <v>0</v>
      </c>
      <c r="BC2317">
        <f t="shared" si="926"/>
        <v>0</v>
      </c>
      <c r="BD2317">
        <f t="shared" si="927"/>
        <v>0</v>
      </c>
      <c r="BE2317">
        <f t="shared" si="928"/>
        <v>0</v>
      </c>
      <c r="BF2317">
        <f t="shared" si="929"/>
        <v>0</v>
      </c>
    </row>
    <row r="2318" spans="1:58" ht="15" customHeight="1">
      <c r="A2318" s="405"/>
      <c r="B2318" s="6"/>
      <c r="C2318" s="9" t="s">
        <v>6734</v>
      </c>
      <c r="D2318" s="668" t="str">
        <f t="shared" si="930"/>
        <v/>
      </c>
      <c r="E2318" s="669"/>
      <c r="F2318" s="670"/>
      <c r="G2318" s="763" t="str">
        <f t="shared" si="931"/>
        <v/>
      </c>
      <c r="H2318" s="669"/>
      <c r="I2318" s="669"/>
      <c r="J2318" s="669"/>
      <c r="K2318" s="669"/>
      <c r="L2318" s="670"/>
      <c r="M2318" s="112"/>
      <c r="N2318" s="112"/>
      <c r="O2318" s="112"/>
      <c r="P2318" s="112"/>
      <c r="Q2318" s="112"/>
      <c r="R2318" s="112"/>
      <c r="S2318" s="112"/>
      <c r="T2318" s="112"/>
      <c r="U2318" s="112"/>
      <c r="V2318" s="112"/>
      <c r="W2318" s="112"/>
      <c r="X2318" s="112"/>
      <c r="Y2318" s="112"/>
      <c r="Z2318" s="112"/>
      <c r="AA2318" s="112"/>
      <c r="AB2318" s="112"/>
      <c r="AC2318" s="112"/>
      <c r="AD2318" s="112"/>
      <c r="AE2318" s="93"/>
      <c r="AI2318">
        <f t="shared" si="906"/>
        <v>0</v>
      </c>
      <c r="AJ2318">
        <f t="shared" si="907"/>
        <v>0</v>
      </c>
      <c r="AK2318">
        <f t="shared" si="908"/>
        <v>0</v>
      </c>
      <c r="AL2318">
        <f t="shared" si="909"/>
        <v>0</v>
      </c>
      <c r="AM2318">
        <f t="shared" si="910"/>
        <v>0</v>
      </c>
      <c r="AN2318">
        <f t="shared" si="911"/>
        <v>0</v>
      </c>
      <c r="AO2318">
        <f t="shared" si="912"/>
        <v>0</v>
      </c>
      <c r="AP2318">
        <f t="shared" si="913"/>
        <v>0</v>
      </c>
      <c r="AQ2318">
        <f t="shared" si="914"/>
        <v>0</v>
      </c>
      <c r="AR2318">
        <f t="shared" si="915"/>
        <v>0</v>
      </c>
      <c r="AS2318">
        <f t="shared" si="916"/>
        <v>0</v>
      </c>
      <c r="AT2318">
        <f t="shared" si="917"/>
        <v>0</v>
      </c>
      <c r="AU2318">
        <f t="shared" si="918"/>
        <v>0</v>
      </c>
      <c r="AV2318">
        <f t="shared" si="919"/>
        <v>0</v>
      </c>
      <c r="AW2318">
        <f t="shared" si="920"/>
        <v>0</v>
      </c>
      <c r="AX2318">
        <f t="shared" si="921"/>
        <v>0</v>
      </c>
      <c r="AY2318">
        <f t="shared" si="922"/>
        <v>0</v>
      </c>
      <c r="AZ2318">
        <f t="shared" si="923"/>
        <v>0</v>
      </c>
      <c r="BA2318">
        <f t="shared" si="924"/>
        <v>0</v>
      </c>
      <c r="BB2318">
        <f t="shared" si="925"/>
        <v>0</v>
      </c>
      <c r="BC2318">
        <f t="shared" si="926"/>
        <v>0</v>
      </c>
      <c r="BD2318">
        <f t="shared" si="927"/>
        <v>0</v>
      </c>
      <c r="BE2318">
        <f t="shared" si="928"/>
        <v>0</v>
      </c>
      <c r="BF2318">
        <f t="shared" si="929"/>
        <v>0</v>
      </c>
    </row>
    <row r="2319" spans="1:58" ht="15" customHeight="1">
      <c r="A2319" s="405"/>
      <c r="B2319" s="6"/>
      <c r="C2319" s="9" t="s">
        <v>6735</v>
      </c>
      <c r="D2319" s="668" t="str">
        <f t="shared" si="930"/>
        <v/>
      </c>
      <c r="E2319" s="669"/>
      <c r="F2319" s="670"/>
      <c r="G2319" s="763" t="str">
        <f t="shared" si="931"/>
        <v/>
      </c>
      <c r="H2319" s="669"/>
      <c r="I2319" s="669"/>
      <c r="J2319" s="669"/>
      <c r="K2319" s="669"/>
      <c r="L2319" s="670"/>
      <c r="M2319" s="112"/>
      <c r="N2319" s="112"/>
      <c r="O2319" s="112"/>
      <c r="P2319" s="112"/>
      <c r="Q2319" s="112"/>
      <c r="R2319" s="112"/>
      <c r="S2319" s="112"/>
      <c r="T2319" s="112"/>
      <c r="U2319" s="112"/>
      <c r="V2319" s="112"/>
      <c r="W2319" s="112"/>
      <c r="X2319" s="112"/>
      <c r="Y2319" s="112"/>
      <c r="Z2319" s="112"/>
      <c r="AA2319" s="112"/>
      <c r="AB2319" s="112"/>
      <c r="AC2319" s="112"/>
      <c r="AD2319" s="112"/>
      <c r="AE2319" s="93"/>
      <c r="AI2319">
        <f t="shared" si="906"/>
        <v>0</v>
      </c>
      <c r="AJ2319">
        <f t="shared" si="907"/>
        <v>0</v>
      </c>
      <c r="AK2319">
        <f t="shared" si="908"/>
        <v>0</v>
      </c>
      <c r="AL2319">
        <f t="shared" si="909"/>
        <v>0</v>
      </c>
      <c r="AM2319">
        <f t="shared" si="910"/>
        <v>0</v>
      </c>
      <c r="AN2319">
        <f t="shared" si="911"/>
        <v>0</v>
      </c>
      <c r="AO2319">
        <f t="shared" si="912"/>
        <v>0</v>
      </c>
      <c r="AP2319">
        <f t="shared" si="913"/>
        <v>0</v>
      </c>
      <c r="AQ2319">
        <f t="shared" si="914"/>
        <v>0</v>
      </c>
      <c r="AR2319">
        <f t="shared" si="915"/>
        <v>0</v>
      </c>
      <c r="AS2319">
        <f t="shared" si="916"/>
        <v>0</v>
      </c>
      <c r="AT2319">
        <f t="shared" si="917"/>
        <v>0</v>
      </c>
      <c r="AU2319">
        <f t="shared" si="918"/>
        <v>0</v>
      </c>
      <c r="AV2319">
        <f t="shared" si="919"/>
        <v>0</v>
      </c>
      <c r="AW2319">
        <f t="shared" si="920"/>
        <v>0</v>
      </c>
      <c r="AX2319">
        <f t="shared" si="921"/>
        <v>0</v>
      </c>
      <c r="AY2319">
        <f t="shared" si="922"/>
        <v>0</v>
      </c>
      <c r="AZ2319">
        <f t="shared" si="923"/>
        <v>0</v>
      </c>
      <c r="BA2319">
        <f t="shared" si="924"/>
        <v>0</v>
      </c>
      <c r="BB2319">
        <f t="shared" si="925"/>
        <v>0</v>
      </c>
      <c r="BC2319">
        <f t="shared" si="926"/>
        <v>0</v>
      </c>
      <c r="BD2319">
        <f t="shared" si="927"/>
        <v>0</v>
      </c>
      <c r="BE2319">
        <f t="shared" si="928"/>
        <v>0</v>
      </c>
      <c r="BF2319">
        <f t="shared" si="929"/>
        <v>0</v>
      </c>
    </row>
    <row r="2320" spans="1:58" ht="15" customHeight="1">
      <c r="A2320" s="405"/>
      <c r="B2320" s="6"/>
      <c r="C2320" s="9" t="s">
        <v>6736</v>
      </c>
      <c r="D2320" s="668" t="str">
        <f t="shared" si="930"/>
        <v/>
      </c>
      <c r="E2320" s="669"/>
      <c r="F2320" s="670"/>
      <c r="G2320" s="763" t="str">
        <f t="shared" si="931"/>
        <v/>
      </c>
      <c r="H2320" s="669"/>
      <c r="I2320" s="669"/>
      <c r="J2320" s="669"/>
      <c r="K2320" s="669"/>
      <c r="L2320" s="670"/>
      <c r="M2320" s="112"/>
      <c r="N2320" s="112"/>
      <c r="O2320" s="112"/>
      <c r="P2320" s="112"/>
      <c r="Q2320" s="112"/>
      <c r="R2320" s="112"/>
      <c r="S2320" s="112"/>
      <c r="T2320" s="112"/>
      <c r="U2320" s="112"/>
      <c r="V2320" s="112"/>
      <c r="W2320" s="112"/>
      <c r="X2320" s="112"/>
      <c r="Y2320" s="112"/>
      <c r="Z2320" s="112"/>
      <c r="AA2320" s="112"/>
      <c r="AB2320" s="112"/>
      <c r="AC2320" s="112"/>
      <c r="AD2320" s="112"/>
      <c r="AE2320" s="93"/>
      <c r="AI2320">
        <f t="shared" si="906"/>
        <v>0</v>
      </c>
      <c r="AJ2320">
        <f t="shared" si="907"/>
        <v>0</v>
      </c>
      <c r="AK2320">
        <f t="shared" si="908"/>
        <v>0</v>
      </c>
      <c r="AL2320">
        <f t="shared" si="909"/>
        <v>0</v>
      </c>
      <c r="AM2320">
        <f t="shared" si="910"/>
        <v>0</v>
      </c>
      <c r="AN2320">
        <f t="shared" si="911"/>
        <v>0</v>
      </c>
      <c r="AO2320">
        <f t="shared" si="912"/>
        <v>0</v>
      </c>
      <c r="AP2320">
        <f t="shared" si="913"/>
        <v>0</v>
      </c>
      <c r="AQ2320">
        <f t="shared" si="914"/>
        <v>0</v>
      </c>
      <c r="AR2320">
        <f t="shared" si="915"/>
        <v>0</v>
      </c>
      <c r="AS2320">
        <f t="shared" si="916"/>
        <v>0</v>
      </c>
      <c r="AT2320">
        <f t="shared" si="917"/>
        <v>0</v>
      </c>
      <c r="AU2320">
        <f t="shared" si="918"/>
        <v>0</v>
      </c>
      <c r="AV2320">
        <f t="shared" si="919"/>
        <v>0</v>
      </c>
      <c r="AW2320">
        <f t="shared" si="920"/>
        <v>0</v>
      </c>
      <c r="AX2320">
        <f t="shared" si="921"/>
        <v>0</v>
      </c>
      <c r="AY2320">
        <f t="shared" si="922"/>
        <v>0</v>
      </c>
      <c r="AZ2320">
        <f t="shared" si="923"/>
        <v>0</v>
      </c>
      <c r="BA2320">
        <f t="shared" si="924"/>
        <v>0</v>
      </c>
      <c r="BB2320">
        <f t="shared" si="925"/>
        <v>0</v>
      </c>
      <c r="BC2320">
        <f t="shared" si="926"/>
        <v>0</v>
      </c>
      <c r="BD2320">
        <f t="shared" si="927"/>
        <v>0</v>
      </c>
      <c r="BE2320">
        <f t="shared" si="928"/>
        <v>0</v>
      </c>
      <c r="BF2320">
        <f t="shared" si="929"/>
        <v>0</v>
      </c>
    </row>
    <row r="2321" spans="1:58" ht="15" customHeight="1">
      <c r="A2321" s="405"/>
      <c r="B2321" s="6"/>
      <c r="C2321" s="9" t="s">
        <v>6737</v>
      </c>
      <c r="D2321" s="668" t="str">
        <f t="shared" si="930"/>
        <v/>
      </c>
      <c r="E2321" s="669"/>
      <c r="F2321" s="670"/>
      <c r="G2321" s="763" t="str">
        <f t="shared" si="931"/>
        <v/>
      </c>
      <c r="H2321" s="669"/>
      <c r="I2321" s="669"/>
      <c r="J2321" s="669"/>
      <c r="K2321" s="669"/>
      <c r="L2321" s="670"/>
      <c r="M2321" s="112"/>
      <c r="N2321" s="112"/>
      <c r="O2321" s="112"/>
      <c r="P2321" s="112"/>
      <c r="Q2321" s="112"/>
      <c r="R2321" s="112"/>
      <c r="S2321" s="112"/>
      <c r="T2321" s="112"/>
      <c r="U2321" s="112"/>
      <c r="V2321" s="112"/>
      <c r="W2321" s="112"/>
      <c r="X2321" s="112"/>
      <c r="Y2321" s="112"/>
      <c r="Z2321" s="112"/>
      <c r="AA2321" s="112"/>
      <c r="AB2321" s="112"/>
      <c r="AC2321" s="112"/>
      <c r="AD2321" s="112"/>
      <c r="AE2321" s="93"/>
      <c r="AI2321">
        <f t="shared" si="906"/>
        <v>0</v>
      </c>
      <c r="AJ2321">
        <f t="shared" si="907"/>
        <v>0</v>
      </c>
      <c r="AK2321">
        <f t="shared" si="908"/>
        <v>0</v>
      </c>
      <c r="AL2321">
        <f t="shared" si="909"/>
        <v>0</v>
      </c>
      <c r="AM2321">
        <f t="shared" si="910"/>
        <v>0</v>
      </c>
      <c r="AN2321">
        <f t="shared" si="911"/>
        <v>0</v>
      </c>
      <c r="AO2321">
        <f t="shared" si="912"/>
        <v>0</v>
      </c>
      <c r="AP2321">
        <f t="shared" si="913"/>
        <v>0</v>
      </c>
      <c r="AQ2321">
        <f t="shared" si="914"/>
        <v>0</v>
      </c>
      <c r="AR2321">
        <f t="shared" si="915"/>
        <v>0</v>
      </c>
      <c r="AS2321">
        <f t="shared" si="916"/>
        <v>0</v>
      </c>
      <c r="AT2321">
        <f t="shared" si="917"/>
        <v>0</v>
      </c>
      <c r="AU2321">
        <f t="shared" si="918"/>
        <v>0</v>
      </c>
      <c r="AV2321">
        <f t="shared" si="919"/>
        <v>0</v>
      </c>
      <c r="AW2321">
        <f t="shared" si="920"/>
        <v>0</v>
      </c>
      <c r="AX2321">
        <f t="shared" si="921"/>
        <v>0</v>
      </c>
      <c r="AY2321">
        <f t="shared" si="922"/>
        <v>0</v>
      </c>
      <c r="AZ2321">
        <f t="shared" si="923"/>
        <v>0</v>
      </c>
      <c r="BA2321">
        <f t="shared" si="924"/>
        <v>0</v>
      </c>
      <c r="BB2321">
        <f t="shared" si="925"/>
        <v>0</v>
      </c>
      <c r="BC2321">
        <f t="shared" si="926"/>
        <v>0</v>
      </c>
      <c r="BD2321">
        <f t="shared" si="927"/>
        <v>0</v>
      </c>
      <c r="BE2321">
        <f t="shared" si="928"/>
        <v>0</v>
      </c>
      <c r="BF2321">
        <f t="shared" si="929"/>
        <v>0</v>
      </c>
    </row>
    <row r="2322" spans="1:58" ht="15" customHeight="1">
      <c r="A2322" s="405"/>
      <c r="B2322" s="6"/>
      <c r="C2322" s="9" t="s">
        <v>6738</v>
      </c>
      <c r="D2322" s="668" t="str">
        <f t="shared" si="930"/>
        <v/>
      </c>
      <c r="E2322" s="669"/>
      <c r="F2322" s="670"/>
      <c r="G2322" s="763" t="str">
        <f t="shared" si="931"/>
        <v/>
      </c>
      <c r="H2322" s="669"/>
      <c r="I2322" s="669"/>
      <c r="J2322" s="669"/>
      <c r="K2322" s="669"/>
      <c r="L2322" s="670"/>
      <c r="M2322" s="112"/>
      <c r="N2322" s="112"/>
      <c r="O2322" s="112"/>
      <c r="P2322" s="112"/>
      <c r="Q2322" s="112"/>
      <c r="R2322" s="112"/>
      <c r="S2322" s="112"/>
      <c r="T2322" s="112"/>
      <c r="U2322" s="112"/>
      <c r="V2322" s="112"/>
      <c r="W2322" s="112"/>
      <c r="X2322" s="112"/>
      <c r="Y2322" s="112"/>
      <c r="Z2322" s="112"/>
      <c r="AA2322" s="112"/>
      <c r="AB2322" s="112"/>
      <c r="AC2322" s="112"/>
      <c r="AD2322" s="112"/>
      <c r="AE2322" s="93"/>
      <c r="AI2322">
        <f t="shared" si="906"/>
        <v>0</v>
      </c>
      <c r="AJ2322">
        <f t="shared" si="907"/>
        <v>0</v>
      </c>
      <c r="AK2322">
        <f t="shared" si="908"/>
        <v>0</v>
      </c>
      <c r="AL2322">
        <f t="shared" si="909"/>
        <v>0</v>
      </c>
      <c r="AM2322">
        <f t="shared" si="910"/>
        <v>0</v>
      </c>
      <c r="AN2322">
        <f t="shared" si="911"/>
        <v>0</v>
      </c>
      <c r="AO2322">
        <f t="shared" si="912"/>
        <v>0</v>
      </c>
      <c r="AP2322">
        <f t="shared" si="913"/>
        <v>0</v>
      </c>
      <c r="AQ2322">
        <f t="shared" si="914"/>
        <v>0</v>
      </c>
      <c r="AR2322">
        <f t="shared" si="915"/>
        <v>0</v>
      </c>
      <c r="AS2322">
        <f t="shared" si="916"/>
        <v>0</v>
      </c>
      <c r="AT2322">
        <f t="shared" si="917"/>
        <v>0</v>
      </c>
      <c r="AU2322">
        <f t="shared" si="918"/>
        <v>0</v>
      </c>
      <c r="AV2322">
        <f t="shared" si="919"/>
        <v>0</v>
      </c>
      <c r="AW2322">
        <f t="shared" si="920"/>
        <v>0</v>
      </c>
      <c r="AX2322">
        <f t="shared" si="921"/>
        <v>0</v>
      </c>
      <c r="AY2322">
        <f t="shared" si="922"/>
        <v>0</v>
      </c>
      <c r="AZ2322">
        <f t="shared" si="923"/>
        <v>0</v>
      </c>
      <c r="BA2322">
        <f t="shared" si="924"/>
        <v>0</v>
      </c>
      <c r="BB2322">
        <f t="shared" si="925"/>
        <v>0</v>
      </c>
      <c r="BC2322">
        <f t="shared" si="926"/>
        <v>0</v>
      </c>
      <c r="BD2322">
        <f t="shared" si="927"/>
        <v>0</v>
      </c>
      <c r="BE2322">
        <f t="shared" si="928"/>
        <v>0</v>
      </c>
      <c r="BF2322">
        <f t="shared" si="929"/>
        <v>0</v>
      </c>
    </row>
    <row r="2323" spans="1:58" ht="15" customHeight="1">
      <c r="A2323" s="405"/>
      <c r="B2323" s="6"/>
      <c r="C2323" s="9" t="s">
        <v>6739</v>
      </c>
      <c r="D2323" s="668" t="str">
        <f t="shared" si="930"/>
        <v/>
      </c>
      <c r="E2323" s="669"/>
      <c r="F2323" s="670"/>
      <c r="G2323" s="763" t="str">
        <f t="shared" si="931"/>
        <v/>
      </c>
      <c r="H2323" s="669"/>
      <c r="I2323" s="669"/>
      <c r="J2323" s="669"/>
      <c r="K2323" s="669"/>
      <c r="L2323" s="670"/>
      <c r="M2323" s="112"/>
      <c r="N2323" s="112"/>
      <c r="O2323" s="112"/>
      <c r="P2323" s="112"/>
      <c r="Q2323" s="112"/>
      <c r="R2323" s="112"/>
      <c r="S2323" s="112"/>
      <c r="T2323" s="112"/>
      <c r="U2323" s="112"/>
      <c r="V2323" s="112"/>
      <c r="W2323" s="112"/>
      <c r="X2323" s="112"/>
      <c r="Y2323" s="112"/>
      <c r="Z2323" s="112"/>
      <c r="AA2323" s="112"/>
      <c r="AB2323" s="112"/>
      <c r="AC2323" s="112"/>
      <c r="AD2323" s="112"/>
      <c r="AE2323" s="93"/>
      <c r="AI2323">
        <f t="shared" si="906"/>
        <v>0</v>
      </c>
      <c r="AJ2323">
        <f t="shared" si="907"/>
        <v>0</v>
      </c>
      <c r="AK2323">
        <f t="shared" si="908"/>
        <v>0</v>
      </c>
      <c r="AL2323">
        <f t="shared" si="909"/>
        <v>0</v>
      </c>
      <c r="AM2323">
        <f t="shared" si="910"/>
        <v>0</v>
      </c>
      <c r="AN2323">
        <f t="shared" si="911"/>
        <v>0</v>
      </c>
      <c r="AO2323">
        <f t="shared" si="912"/>
        <v>0</v>
      </c>
      <c r="AP2323">
        <f t="shared" si="913"/>
        <v>0</v>
      </c>
      <c r="AQ2323">
        <f t="shared" si="914"/>
        <v>0</v>
      </c>
      <c r="AR2323">
        <f t="shared" si="915"/>
        <v>0</v>
      </c>
      <c r="AS2323">
        <f t="shared" si="916"/>
        <v>0</v>
      </c>
      <c r="AT2323">
        <f t="shared" si="917"/>
        <v>0</v>
      </c>
      <c r="AU2323">
        <f t="shared" si="918"/>
        <v>0</v>
      </c>
      <c r="AV2323">
        <f t="shared" si="919"/>
        <v>0</v>
      </c>
      <c r="AW2323">
        <f t="shared" si="920"/>
        <v>0</v>
      </c>
      <c r="AX2323">
        <f t="shared" si="921"/>
        <v>0</v>
      </c>
      <c r="AY2323">
        <f t="shared" si="922"/>
        <v>0</v>
      </c>
      <c r="AZ2323">
        <f t="shared" si="923"/>
        <v>0</v>
      </c>
      <c r="BA2323">
        <f t="shared" si="924"/>
        <v>0</v>
      </c>
      <c r="BB2323">
        <f t="shared" si="925"/>
        <v>0</v>
      </c>
      <c r="BC2323">
        <f t="shared" si="926"/>
        <v>0</v>
      </c>
      <c r="BD2323">
        <f t="shared" si="927"/>
        <v>0</v>
      </c>
      <c r="BE2323">
        <f t="shared" si="928"/>
        <v>0</v>
      </c>
      <c r="BF2323">
        <f t="shared" si="929"/>
        <v>0</v>
      </c>
    </row>
    <row r="2324" spans="1:58" ht="15" customHeight="1">
      <c r="A2324" s="405"/>
      <c r="B2324" s="6"/>
      <c r="C2324" s="9" t="s">
        <v>6740</v>
      </c>
      <c r="D2324" s="668" t="str">
        <f t="shared" si="930"/>
        <v/>
      </c>
      <c r="E2324" s="669"/>
      <c r="F2324" s="670"/>
      <c r="G2324" s="763" t="str">
        <f t="shared" si="931"/>
        <v/>
      </c>
      <c r="H2324" s="669"/>
      <c r="I2324" s="669"/>
      <c r="J2324" s="669"/>
      <c r="K2324" s="669"/>
      <c r="L2324" s="670"/>
      <c r="M2324" s="112"/>
      <c r="N2324" s="112"/>
      <c r="O2324" s="112"/>
      <c r="P2324" s="112"/>
      <c r="Q2324" s="112"/>
      <c r="R2324" s="112"/>
      <c r="S2324" s="112"/>
      <c r="T2324" s="112"/>
      <c r="U2324" s="112"/>
      <c r="V2324" s="112"/>
      <c r="W2324" s="112"/>
      <c r="X2324" s="112"/>
      <c r="Y2324" s="112"/>
      <c r="Z2324" s="112"/>
      <c r="AA2324" s="112"/>
      <c r="AB2324" s="112"/>
      <c r="AC2324" s="112"/>
      <c r="AD2324" s="112"/>
      <c r="AE2324" s="93"/>
      <c r="AI2324">
        <f t="shared" si="906"/>
        <v>0</v>
      </c>
      <c r="AJ2324">
        <f t="shared" si="907"/>
        <v>0</v>
      </c>
      <c r="AK2324">
        <f t="shared" si="908"/>
        <v>0</v>
      </c>
      <c r="AL2324">
        <f t="shared" si="909"/>
        <v>0</v>
      </c>
      <c r="AM2324">
        <f t="shared" si="910"/>
        <v>0</v>
      </c>
      <c r="AN2324">
        <f t="shared" si="911"/>
        <v>0</v>
      </c>
      <c r="AO2324">
        <f t="shared" si="912"/>
        <v>0</v>
      </c>
      <c r="AP2324">
        <f t="shared" si="913"/>
        <v>0</v>
      </c>
      <c r="AQ2324">
        <f t="shared" si="914"/>
        <v>0</v>
      </c>
      <c r="AR2324">
        <f t="shared" si="915"/>
        <v>0</v>
      </c>
      <c r="AS2324">
        <f t="shared" si="916"/>
        <v>0</v>
      </c>
      <c r="AT2324">
        <f t="shared" si="917"/>
        <v>0</v>
      </c>
      <c r="AU2324">
        <f t="shared" si="918"/>
        <v>0</v>
      </c>
      <c r="AV2324">
        <f t="shared" si="919"/>
        <v>0</v>
      </c>
      <c r="AW2324">
        <f t="shared" si="920"/>
        <v>0</v>
      </c>
      <c r="AX2324">
        <f t="shared" si="921"/>
        <v>0</v>
      </c>
      <c r="AY2324">
        <f t="shared" si="922"/>
        <v>0</v>
      </c>
      <c r="AZ2324">
        <f t="shared" si="923"/>
        <v>0</v>
      </c>
      <c r="BA2324">
        <f t="shared" si="924"/>
        <v>0</v>
      </c>
      <c r="BB2324">
        <f t="shared" si="925"/>
        <v>0</v>
      </c>
      <c r="BC2324">
        <f t="shared" si="926"/>
        <v>0</v>
      </c>
      <c r="BD2324">
        <f t="shared" si="927"/>
        <v>0</v>
      </c>
      <c r="BE2324">
        <f t="shared" si="928"/>
        <v>0</v>
      </c>
      <c r="BF2324">
        <f t="shared" si="929"/>
        <v>0</v>
      </c>
    </row>
    <row r="2325" spans="1:58" ht="15" customHeight="1">
      <c r="A2325" s="405"/>
      <c r="B2325" s="6"/>
      <c r="C2325" s="9" t="s">
        <v>6741</v>
      </c>
      <c r="D2325" s="668" t="str">
        <f t="shared" si="930"/>
        <v/>
      </c>
      <c r="E2325" s="669"/>
      <c r="F2325" s="670"/>
      <c r="G2325" s="763" t="str">
        <f t="shared" si="931"/>
        <v/>
      </c>
      <c r="H2325" s="669"/>
      <c r="I2325" s="669"/>
      <c r="J2325" s="669"/>
      <c r="K2325" s="669"/>
      <c r="L2325" s="670"/>
      <c r="M2325" s="112"/>
      <c r="N2325" s="112"/>
      <c r="O2325" s="112"/>
      <c r="P2325" s="112"/>
      <c r="Q2325" s="112"/>
      <c r="R2325" s="112"/>
      <c r="S2325" s="112"/>
      <c r="T2325" s="112"/>
      <c r="U2325" s="112"/>
      <c r="V2325" s="112"/>
      <c r="W2325" s="112"/>
      <c r="X2325" s="112"/>
      <c r="Y2325" s="112"/>
      <c r="Z2325" s="112"/>
      <c r="AA2325" s="112"/>
      <c r="AB2325" s="112"/>
      <c r="AC2325" s="112"/>
      <c r="AD2325" s="112"/>
      <c r="AE2325" s="93"/>
      <c r="AI2325">
        <f t="shared" si="906"/>
        <v>0</v>
      </c>
      <c r="AJ2325">
        <f t="shared" si="907"/>
        <v>0</v>
      </c>
      <c r="AK2325">
        <f t="shared" si="908"/>
        <v>0</v>
      </c>
      <c r="AL2325">
        <f t="shared" si="909"/>
        <v>0</v>
      </c>
      <c r="AM2325">
        <f t="shared" si="910"/>
        <v>0</v>
      </c>
      <c r="AN2325">
        <f t="shared" si="911"/>
        <v>0</v>
      </c>
      <c r="AO2325">
        <f t="shared" si="912"/>
        <v>0</v>
      </c>
      <c r="AP2325">
        <f t="shared" si="913"/>
        <v>0</v>
      </c>
      <c r="AQ2325">
        <f t="shared" si="914"/>
        <v>0</v>
      </c>
      <c r="AR2325">
        <f t="shared" si="915"/>
        <v>0</v>
      </c>
      <c r="AS2325">
        <f t="shared" si="916"/>
        <v>0</v>
      </c>
      <c r="AT2325">
        <f t="shared" si="917"/>
        <v>0</v>
      </c>
      <c r="AU2325">
        <f t="shared" si="918"/>
        <v>0</v>
      </c>
      <c r="AV2325">
        <f t="shared" si="919"/>
        <v>0</v>
      </c>
      <c r="AW2325">
        <f t="shared" si="920"/>
        <v>0</v>
      </c>
      <c r="AX2325">
        <f t="shared" si="921"/>
        <v>0</v>
      </c>
      <c r="AY2325">
        <f t="shared" si="922"/>
        <v>0</v>
      </c>
      <c r="AZ2325">
        <f t="shared" si="923"/>
        <v>0</v>
      </c>
      <c r="BA2325">
        <f t="shared" si="924"/>
        <v>0</v>
      </c>
      <c r="BB2325">
        <f t="shared" si="925"/>
        <v>0</v>
      </c>
      <c r="BC2325">
        <f t="shared" si="926"/>
        <v>0</v>
      </c>
      <c r="BD2325">
        <f t="shared" si="927"/>
        <v>0</v>
      </c>
      <c r="BE2325">
        <f t="shared" si="928"/>
        <v>0</v>
      </c>
      <c r="BF2325">
        <f t="shared" si="929"/>
        <v>0</v>
      </c>
    </row>
    <row r="2326" spans="1:58" ht="15" customHeight="1">
      <c r="A2326" s="405"/>
      <c r="B2326" s="6"/>
      <c r="C2326" s="9" t="s">
        <v>6742</v>
      </c>
      <c r="D2326" s="668" t="str">
        <f t="shared" si="930"/>
        <v/>
      </c>
      <c r="E2326" s="669"/>
      <c r="F2326" s="670"/>
      <c r="G2326" s="763" t="str">
        <f t="shared" si="931"/>
        <v/>
      </c>
      <c r="H2326" s="669"/>
      <c r="I2326" s="669"/>
      <c r="J2326" s="669"/>
      <c r="K2326" s="669"/>
      <c r="L2326" s="670"/>
      <c r="M2326" s="112"/>
      <c r="N2326" s="112"/>
      <c r="O2326" s="112"/>
      <c r="P2326" s="112"/>
      <c r="Q2326" s="112"/>
      <c r="R2326" s="112"/>
      <c r="S2326" s="112"/>
      <c r="T2326" s="112"/>
      <c r="U2326" s="112"/>
      <c r="V2326" s="112"/>
      <c r="W2326" s="112"/>
      <c r="X2326" s="112"/>
      <c r="Y2326" s="112"/>
      <c r="Z2326" s="112"/>
      <c r="AA2326" s="112"/>
      <c r="AB2326" s="112"/>
      <c r="AC2326" s="112"/>
      <c r="AD2326" s="112"/>
      <c r="AE2326" s="93"/>
      <c r="AI2326">
        <f t="shared" si="906"/>
        <v>0</v>
      </c>
      <c r="AJ2326">
        <f t="shared" si="907"/>
        <v>0</v>
      </c>
      <c r="AK2326">
        <f t="shared" si="908"/>
        <v>0</v>
      </c>
      <c r="AL2326">
        <f t="shared" si="909"/>
        <v>0</v>
      </c>
      <c r="AM2326">
        <f t="shared" si="910"/>
        <v>0</v>
      </c>
      <c r="AN2326">
        <f t="shared" si="911"/>
        <v>0</v>
      </c>
      <c r="AO2326">
        <f t="shared" si="912"/>
        <v>0</v>
      </c>
      <c r="AP2326">
        <f t="shared" si="913"/>
        <v>0</v>
      </c>
      <c r="AQ2326">
        <f t="shared" si="914"/>
        <v>0</v>
      </c>
      <c r="AR2326">
        <f t="shared" si="915"/>
        <v>0</v>
      </c>
      <c r="AS2326">
        <f t="shared" si="916"/>
        <v>0</v>
      </c>
      <c r="AT2326">
        <f t="shared" si="917"/>
        <v>0</v>
      </c>
      <c r="AU2326">
        <f t="shared" si="918"/>
        <v>0</v>
      </c>
      <c r="AV2326">
        <f t="shared" si="919"/>
        <v>0</v>
      </c>
      <c r="AW2326">
        <f t="shared" si="920"/>
        <v>0</v>
      </c>
      <c r="AX2326">
        <f t="shared" si="921"/>
        <v>0</v>
      </c>
      <c r="AY2326">
        <f t="shared" si="922"/>
        <v>0</v>
      </c>
      <c r="AZ2326">
        <f t="shared" si="923"/>
        <v>0</v>
      </c>
      <c r="BA2326">
        <f t="shared" si="924"/>
        <v>0</v>
      </c>
      <c r="BB2326">
        <f t="shared" si="925"/>
        <v>0</v>
      </c>
      <c r="BC2326">
        <f t="shared" si="926"/>
        <v>0</v>
      </c>
      <c r="BD2326">
        <f t="shared" si="927"/>
        <v>0</v>
      </c>
      <c r="BE2326">
        <f t="shared" si="928"/>
        <v>0</v>
      </c>
      <c r="BF2326">
        <f t="shared" si="929"/>
        <v>0</v>
      </c>
    </row>
    <row r="2327" spans="1:58" ht="15" customHeight="1">
      <c r="A2327" s="405"/>
      <c r="B2327" s="6"/>
      <c r="C2327" s="9" t="s">
        <v>6743</v>
      </c>
      <c r="D2327" s="668" t="str">
        <f t="shared" si="930"/>
        <v/>
      </c>
      <c r="E2327" s="669"/>
      <c r="F2327" s="670"/>
      <c r="G2327" s="763" t="str">
        <f t="shared" si="931"/>
        <v/>
      </c>
      <c r="H2327" s="669"/>
      <c r="I2327" s="669"/>
      <c r="J2327" s="669"/>
      <c r="K2327" s="669"/>
      <c r="L2327" s="670"/>
      <c r="M2327" s="112"/>
      <c r="N2327" s="112"/>
      <c r="O2327" s="112"/>
      <c r="P2327" s="112"/>
      <c r="Q2327" s="112"/>
      <c r="R2327" s="112"/>
      <c r="S2327" s="112"/>
      <c r="T2327" s="112"/>
      <c r="U2327" s="112"/>
      <c r="V2327" s="112"/>
      <c r="W2327" s="112"/>
      <c r="X2327" s="112"/>
      <c r="Y2327" s="112"/>
      <c r="Z2327" s="112"/>
      <c r="AA2327" s="112"/>
      <c r="AB2327" s="112"/>
      <c r="AC2327" s="112"/>
      <c r="AD2327" s="112"/>
      <c r="AE2327" s="93"/>
      <c r="AI2327">
        <f t="shared" si="906"/>
        <v>0</v>
      </c>
      <c r="AJ2327">
        <f t="shared" si="907"/>
        <v>0</v>
      </c>
      <c r="AK2327">
        <f t="shared" si="908"/>
        <v>0</v>
      </c>
      <c r="AL2327">
        <f t="shared" si="909"/>
        <v>0</v>
      </c>
      <c r="AM2327">
        <f t="shared" si="910"/>
        <v>0</v>
      </c>
      <c r="AN2327">
        <f t="shared" si="911"/>
        <v>0</v>
      </c>
      <c r="AO2327">
        <f t="shared" si="912"/>
        <v>0</v>
      </c>
      <c r="AP2327">
        <f t="shared" si="913"/>
        <v>0</v>
      </c>
      <c r="AQ2327">
        <f t="shared" si="914"/>
        <v>0</v>
      </c>
      <c r="AR2327">
        <f t="shared" si="915"/>
        <v>0</v>
      </c>
      <c r="AS2327">
        <f t="shared" si="916"/>
        <v>0</v>
      </c>
      <c r="AT2327">
        <f t="shared" si="917"/>
        <v>0</v>
      </c>
      <c r="AU2327">
        <f t="shared" si="918"/>
        <v>0</v>
      </c>
      <c r="AV2327">
        <f t="shared" si="919"/>
        <v>0</v>
      </c>
      <c r="AW2327">
        <f t="shared" si="920"/>
        <v>0</v>
      </c>
      <c r="AX2327">
        <f t="shared" si="921"/>
        <v>0</v>
      </c>
      <c r="AY2327">
        <f t="shared" si="922"/>
        <v>0</v>
      </c>
      <c r="AZ2327">
        <f t="shared" si="923"/>
        <v>0</v>
      </c>
      <c r="BA2327">
        <f t="shared" si="924"/>
        <v>0</v>
      </c>
      <c r="BB2327">
        <f t="shared" si="925"/>
        <v>0</v>
      </c>
      <c r="BC2327">
        <f t="shared" si="926"/>
        <v>0</v>
      </c>
      <c r="BD2327">
        <f t="shared" si="927"/>
        <v>0</v>
      </c>
      <c r="BE2327">
        <f t="shared" si="928"/>
        <v>0</v>
      </c>
      <c r="BF2327">
        <f t="shared" si="929"/>
        <v>0</v>
      </c>
    </row>
    <row r="2328" spans="1:58" ht="15" customHeight="1">
      <c r="A2328" s="405"/>
      <c r="B2328" s="6"/>
      <c r="C2328" s="9" t="s">
        <v>6744</v>
      </c>
      <c r="D2328" s="668" t="str">
        <f t="shared" si="930"/>
        <v/>
      </c>
      <c r="E2328" s="669"/>
      <c r="F2328" s="670"/>
      <c r="G2328" s="763" t="str">
        <f t="shared" si="931"/>
        <v/>
      </c>
      <c r="H2328" s="669"/>
      <c r="I2328" s="669"/>
      <c r="J2328" s="669"/>
      <c r="K2328" s="669"/>
      <c r="L2328" s="670"/>
      <c r="M2328" s="112"/>
      <c r="N2328" s="112"/>
      <c r="O2328" s="112"/>
      <c r="P2328" s="112"/>
      <c r="Q2328" s="112"/>
      <c r="R2328" s="112"/>
      <c r="S2328" s="112"/>
      <c r="T2328" s="112"/>
      <c r="U2328" s="112"/>
      <c r="V2328" s="112"/>
      <c r="W2328" s="112"/>
      <c r="X2328" s="112"/>
      <c r="Y2328" s="112"/>
      <c r="Z2328" s="112"/>
      <c r="AA2328" s="112"/>
      <c r="AB2328" s="112"/>
      <c r="AC2328" s="112"/>
      <c r="AD2328" s="112"/>
      <c r="AE2328" s="93"/>
      <c r="AI2328">
        <f t="shared" si="906"/>
        <v>0</v>
      </c>
      <c r="AJ2328">
        <f t="shared" si="907"/>
        <v>0</v>
      </c>
      <c r="AK2328">
        <f t="shared" si="908"/>
        <v>0</v>
      </c>
      <c r="AL2328">
        <f t="shared" si="909"/>
        <v>0</v>
      </c>
      <c r="AM2328">
        <f t="shared" si="910"/>
        <v>0</v>
      </c>
      <c r="AN2328">
        <f t="shared" si="911"/>
        <v>0</v>
      </c>
      <c r="AO2328">
        <f t="shared" si="912"/>
        <v>0</v>
      </c>
      <c r="AP2328">
        <f t="shared" si="913"/>
        <v>0</v>
      </c>
      <c r="AQ2328">
        <f t="shared" si="914"/>
        <v>0</v>
      </c>
      <c r="AR2328">
        <f t="shared" si="915"/>
        <v>0</v>
      </c>
      <c r="AS2328">
        <f t="shared" si="916"/>
        <v>0</v>
      </c>
      <c r="AT2328">
        <f t="shared" si="917"/>
        <v>0</v>
      </c>
      <c r="AU2328">
        <f t="shared" si="918"/>
        <v>0</v>
      </c>
      <c r="AV2328">
        <f t="shared" si="919"/>
        <v>0</v>
      </c>
      <c r="AW2328">
        <f t="shared" si="920"/>
        <v>0</v>
      </c>
      <c r="AX2328">
        <f t="shared" si="921"/>
        <v>0</v>
      </c>
      <c r="AY2328">
        <f t="shared" si="922"/>
        <v>0</v>
      </c>
      <c r="AZ2328">
        <f t="shared" si="923"/>
        <v>0</v>
      </c>
      <c r="BA2328">
        <f t="shared" si="924"/>
        <v>0</v>
      </c>
      <c r="BB2328">
        <f t="shared" si="925"/>
        <v>0</v>
      </c>
      <c r="BC2328">
        <f t="shared" si="926"/>
        <v>0</v>
      </c>
      <c r="BD2328">
        <f t="shared" si="927"/>
        <v>0</v>
      </c>
      <c r="BE2328">
        <f t="shared" si="928"/>
        <v>0</v>
      </c>
      <c r="BF2328">
        <f t="shared" si="929"/>
        <v>0</v>
      </c>
    </row>
    <row r="2329" spans="1:58" ht="15" customHeight="1">
      <c r="A2329" s="405"/>
      <c r="B2329" s="6"/>
      <c r="C2329" s="9" t="s">
        <v>6745</v>
      </c>
      <c r="D2329" s="668" t="str">
        <f t="shared" si="930"/>
        <v/>
      </c>
      <c r="E2329" s="669"/>
      <c r="F2329" s="670"/>
      <c r="G2329" s="763" t="str">
        <f t="shared" si="931"/>
        <v/>
      </c>
      <c r="H2329" s="669"/>
      <c r="I2329" s="669"/>
      <c r="J2329" s="669"/>
      <c r="K2329" s="669"/>
      <c r="L2329" s="670"/>
      <c r="M2329" s="112"/>
      <c r="N2329" s="112"/>
      <c r="O2329" s="112"/>
      <c r="P2329" s="112"/>
      <c r="Q2329" s="112"/>
      <c r="R2329" s="112"/>
      <c r="S2329" s="112"/>
      <c r="T2329" s="112"/>
      <c r="U2329" s="112"/>
      <c r="V2329" s="112"/>
      <c r="W2329" s="112"/>
      <c r="X2329" s="112"/>
      <c r="Y2329" s="112"/>
      <c r="Z2329" s="112"/>
      <c r="AA2329" s="112"/>
      <c r="AB2329" s="112"/>
      <c r="AC2329" s="112"/>
      <c r="AD2329" s="112"/>
      <c r="AE2329" s="93"/>
      <c r="AI2329">
        <f t="shared" si="906"/>
        <v>0</v>
      </c>
      <c r="AJ2329">
        <f t="shared" si="907"/>
        <v>0</v>
      </c>
      <c r="AK2329">
        <f t="shared" si="908"/>
        <v>0</v>
      </c>
      <c r="AL2329">
        <f t="shared" si="909"/>
        <v>0</v>
      </c>
      <c r="AM2329">
        <f t="shared" si="910"/>
        <v>0</v>
      </c>
      <c r="AN2329">
        <f t="shared" si="911"/>
        <v>0</v>
      </c>
      <c r="AO2329">
        <f t="shared" si="912"/>
        <v>0</v>
      </c>
      <c r="AP2329">
        <f t="shared" si="913"/>
        <v>0</v>
      </c>
      <c r="AQ2329">
        <f t="shared" si="914"/>
        <v>0</v>
      </c>
      <c r="AR2329">
        <f t="shared" si="915"/>
        <v>0</v>
      </c>
      <c r="AS2329">
        <f t="shared" si="916"/>
        <v>0</v>
      </c>
      <c r="AT2329">
        <f t="shared" si="917"/>
        <v>0</v>
      </c>
      <c r="AU2329">
        <f t="shared" si="918"/>
        <v>0</v>
      </c>
      <c r="AV2329">
        <f t="shared" si="919"/>
        <v>0</v>
      </c>
      <c r="AW2329">
        <f t="shared" si="920"/>
        <v>0</v>
      </c>
      <c r="AX2329">
        <f t="shared" si="921"/>
        <v>0</v>
      </c>
      <c r="AY2329">
        <f t="shared" si="922"/>
        <v>0</v>
      </c>
      <c r="AZ2329">
        <f t="shared" si="923"/>
        <v>0</v>
      </c>
      <c r="BA2329">
        <f t="shared" si="924"/>
        <v>0</v>
      </c>
      <c r="BB2329">
        <f t="shared" si="925"/>
        <v>0</v>
      </c>
      <c r="BC2329">
        <f t="shared" si="926"/>
        <v>0</v>
      </c>
      <c r="BD2329">
        <f t="shared" si="927"/>
        <v>0</v>
      </c>
      <c r="BE2329">
        <f t="shared" si="928"/>
        <v>0</v>
      </c>
      <c r="BF2329">
        <f t="shared" si="929"/>
        <v>0</v>
      </c>
    </row>
    <row r="2330" spans="1:58" ht="15" customHeight="1">
      <c r="A2330" s="405"/>
      <c r="B2330" s="6"/>
      <c r="C2330" s="9" t="s">
        <v>6746</v>
      </c>
      <c r="D2330" s="668" t="str">
        <f t="shared" si="930"/>
        <v/>
      </c>
      <c r="E2330" s="669"/>
      <c r="F2330" s="670"/>
      <c r="G2330" s="763" t="str">
        <f t="shared" si="931"/>
        <v/>
      </c>
      <c r="H2330" s="669"/>
      <c r="I2330" s="669"/>
      <c r="J2330" s="669"/>
      <c r="K2330" s="669"/>
      <c r="L2330" s="670"/>
      <c r="M2330" s="112"/>
      <c r="N2330" s="112"/>
      <c r="O2330" s="112"/>
      <c r="P2330" s="112"/>
      <c r="Q2330" s="112"/>
      <c r="R2330" s="112"/>
      <c r="S2330" s="112"/>
      <c r="T2330" s="112"/>
      <c r="U2330" s="112"/>
      <c r="V2330" s="112"/>
      <c r="W2330" s="112"/>
      <c r="X2330" s="112"/>
      <c r="Y2330" s="112"/>
      <c r="Z2330" s="112"/>
      <c r="AA2330" s="112"/>
      <c r="AB2330" s="112"/>
      <c r="AC2330" s="112"/>
      <c r="AD2330" s="112"/>
      <c r="AE2330" s="93"/>
      <c r="AI2330">
        <f t="shared" si="906"/>
        <v>0</v>
      </c>
      <c r="AJ2330">
        <f t="shared" si="907"/>
        <v>0</v>
      </c>
      <c r="AK2330">
        <f t="shared" si="908"/>
        <v>0</v>
      </c>
      <c r="AL2330">
        <f t="shared" si="909"/>
        <v>0</v>
      </c>
      <c r="AM2330">
        <f t="shared" si="910"/>
        <v>0</v>
      </c>
      <c r="AN2330">
        <f t="shared" si="911"/>
        <v>0</v>
      </c>
      <c r="AO2330">
        <f t="shared" si="912"/>
        <v>0</v>
      </c>
      <c r="AP2330">
        <f t="shared" si="913"/>
        <v>0</v>
      </c>
      <c r="AQ2330">
        <f t="shared" si="914"/>
        <v>0</v>
      </c>
      <c r="AR2330">
        <f t="shared" si="915"/>
        <v>0</v>
      </c>
      <c r="AS2330">
        <f t="shared" si="916"/>
        <v>0</v>
      </c>
      <c r="AT2330">
        <f t="shared" si="917"/>
        <v>0</v>
      </c>
      <c r="AU2330">
        <f t="shared" si="918"/>
        <v>0</v>
      </c>
      <c r="AV2330">
        <f t="shared" si="919"/>
        <v>0</v>
      </c>
      <c r="AW2330">
        <f t="shared" si="920"/>
        <v>0</v>
      </c>
      <c r="AX2330">
        <f t="shared" si="921"/>
        <v>0</v>
      </c>
      <c r="AY2330">
        <f t="shared" si="922"/>
        <v>0</v>
      </c>
      <c r="AZ2330">
        <f t="shared" si="923"/>
        <v>0</v>
      </c>
      <c r="BA2330">
        <f t="shared" si="924"/>
        <v>0</v>
      </c>
      <c r="BB2330">
        <f t="shared" si="925"/>
        <v>0</v>
      </c>
      <c r="BC2330">
        <f t="shared" si="926"/>
        <v>0</v>
      </c>
      <c r="BD2330">
        <f t="shared" si="927"/>
        <v>0</v>
      </c>
      <c r="BE2330">
        <f t="shared" si="928"/>
        <v>0</v>
      </c>
      <c r="BF2330">
        <f t="shared" si="929"/>
        <v>0</v>
      </c>
    </row>
    <row r="2331" spans="1:58" ht="15" customHeight="1">
      <c r="A2331" s="405"/>
      <c r="B2331" s="6"/>
      <c r="C2331" s="9" t="s">
        <v>6747</v>
      </c>
      <c r="D2331" s="668" t="str">
        <f t="shared" si="930"/>
        <v/>
      </c>
      <c r="E2331" s="669"/>
      <c r="F2331" s="670"/>
      <c r="G2331" s="763" t="str">
        <f t="shared" si="931"/>
        <v/>
      </c>
      <c r="H2331" s="669"/>
      <c r="I2331" s="669"/>
      <c r="J2331" s="669"/>
      <c r="K2331" s="669"/>
      <c r="L2331" s="670"/>
      <c r="M2331" s="112"/>
      <c r="N2331" s="112"/>
      <c r="O2331" s="112"/>
      <c r="P2331" s="112"/>
      <c r="Q2331" s="112"/>
      <c r="R2331" s="112"/>
      <c r="S2331" s="112"/>
      <c r="T2331" s="112"/>
      <c r="U2331" s="112"/>
      <c r="V2331" s="112"/>
      <c r="W2331" s="112"/>
      <c r="X2331" s="112"/>
      <c r="Y2331" s="112"/>
      <c r="Z2331" s="112"/>
      <c r="AA2331" s="112"/>
      <c r="AB2331" s="112"/>
      <c r="AC2331" s="112"/>
      <c r="AD2331" s="112"/>
      <c r="AE2331" s="93"/>
      <c r="AI2331">
        <f t="shared" si="906"/>
        <v>0</v>
      </c>
      <c r="AJ2331">
        <f t="shared" si="907"/>
        <v>0</v>
      </c>
      <c r="AK2331">
        <f t="shared" si="908"/>
        <v>0</v>
      </c>
      <c r="AL2331">
        <f t="shared" si="909"/>
        <v>0</v>
      </c>
      <c r="AM2331">
        <f t="shared" si="910"/>
        <v>0</v>
      </c>
      <c r="AN2331">
        <f t="shared" si="911"/>
        <v>0</v>
      </c>
      <c r="AO2331">
        <f t="shared" si="912"/>
        <v>0</v>
      </c>
      <c r="AP2331">
        <f t="shared" si="913"/>
        <v>0</v>
      </c>
      <c r="AQ2331">
        <f t="shared" si="914"/>
        <v>0</v>
      </c>
      <c r="AR2331">
        <f t="shared" si="915"/>
        <v>0</v>
      </c>
      <c r="AS2331">
        <f t="shared" si="916"/>
        <v>0</v>
      </c>
      <c r="AT2331">
        <f t="shared" si="917"/>
        <v>0</v>
      </c>
      <c r="AU2331">
        <f t="shared" si="918"/>
        <v>0</v>
      </c>
      <c r="AV2331">
        <f t="shared" si="919"/>
        <v>0</v>
      </c>
      <c r="AW2331">
        <f t="shared" si="920"/>
        <v>0</v>
      </c>
      <c r="AX2331">
        <f t="shared" si="921"/>
        <v>0</v>
      </c>
      <c r="AY2331">
        <f t="shared" si="922"/>
        <v>0</v>
      </c>
      <c r="AZ2331">
        <f t="shared" si="923"/>
        <v>0</v>
      </c>
      <c r="BA2331">
        <f t="shared" si="924"/>
        <v>0</v>
      </c>
      <c r="BB2331">
        <f t="shared" si="925"/>
        <v>0</v>
      </c>
      <c r="BC2331">
        <f t="shared" si="926"/>
        <v>0</v>
      </c>
      <c r="BD2331">
        <f t="shared" si="927"/>
        <v>0</v>
      </c>
      <c r="BE2331">
        <f t="shared" si="928"/>
        <v>0</v>
      </c>
      <c r="BF2331">
        <f t="shared" si="929"/>
        <v>0</v>
      </c>
    </row>
    <row r="2332" spans="1:58" ht="15" customHeight="1">
      <c r="A2332" s="405"/>
      <c r="B2332" s="6"/>
      <c r="C2332" s="9" t="s">
        <v>6748</v>
      </c>
      <c r="D2332" s="668" t="str">
        <f t="shared" si="930"/>
        <v/>
      </c>
      <c r="E2332" s="669"/>
      <c r="F2332" s="670"/>
      <c r="G2332" s="763" t="str">
        <f t="shared" si="931"/>
        <v/>
      </c>
      <c r="H2332" s="669"/>
      <c r="I2332" s="669"/>
      <c r="J2332" s="669"/>
      <c r="K2332" s="669"/>
      <c r="L2332" s="670"/>
      <c r="M2332" s="112"/>
      <c r="N2332" s="112"/>
      <c r="O2332" s="112"/>
      <c r="P2332" s="112"/>
      <c r="Q2332" s="112"/>
      <c r="R2332" s="112"/>
      <c r="S2332" s="112"/>
      <c r="T2332" s="112"/>
      <c r="U2332" s="112"/>
      <c r="V2332" s="112"/>
      <c r="W2332" s="112"/>
      <c r="X2332" s="112"/>
      <c r="Y2332" s="112"/>
      <c r="Z2332" s="112"/>
      <c r="AA2332" s="112"/>
      <c r="AB2332" s="112"/>
      <c r="AC2332" s="112"/>
      <c r="AD2332" s="112"/>
      <c r="AE2332" s="93"/>
      <c r="AI2332">
        <f t="shared" si="906"/>
        <v>0</v>
      </c>
      <c r="AJ2332">
        <f t="shared" si="907"/>
        <v>0</v>
      </c>
      <c r="AK2332">
        <f t="shared" si="908"/>
        <v>0</v>
      </c>
      <c r="AL2332">
        <f t="shared" si="909"/>
        <v>0</v>
      </c>
      <c r="AM2332">
        <f t="shared" si="910"/>
        <v>0</v>
      </c>
      <c r="AN2332">
        <f t="shared" si="911"/>
        <v>0</v>
      </c>
      <c r="AO2332">
        <f t="shared" si="912"/>
        <v>0</v>
      </c>
      <c r="AP2332">
        <f t="shared" si="913"/>
        <v>0</v>
      </c>
      <c r="AQ2332">
        <f t="shared" si="914"/>
        <v>0</v>
      </c>
      <c r="AR2332">
        <f t="shared" si="915"/>
        <v>0</v>
      </c>
      <c r="AS2332">
        <f t="shared" si="916"/>
        <v>0</v>
      </c>
      <c r="AT2332">
        <f t="shared" si="917"/>
        <v>0</v>
      </c>
      <c r="AU2332">
        <f t="shared" si="918"/>
        <v>0</v>
      </c>
      <c r="AV2332">
        <f t="shared" si="919"/>
        <v>0</v>
      </c>
      <c r="AW2332">
        <f t="shared" si="920"/>
        <v>0</v>
      </c>
      <c r="AX2332">
        <f t="shared" si="921"/>
        <v>0</v>
      </c>
      <c r="AY2332">
        <f t="shared" si="922"/>
        <v>0</v>
      </c>
      <c r="AZ2332">
        <f t="shared" si="923"/>
        <v>0</v>
      </c>
      <c r="BA2332">
        <f t="shared" si="924"/>
        <v>0</v>
      </c>
      <c r="BB2332">
        <f t="shared" si="925"/>
        <v>0</v>
      </c>
      <c r="BC2332">
        <f t="shared" si="926"/>
        <v>0</v>
      </c>
      <c r="BD2332">
        <f t="shared" si="927"/>
        <v>0</v>
      </c>
      <c r="BE2332">
        <f t="shared" si="928"/>
        <v>0</v>
      </c>
      <c r="BF2332">
        <f t="shared" si="929"/>
        <v>0</v>
      </c>
    </row>
    <row r="2333" spans="1:58" ht="15" customHeight="1">
      <c r="A2333" s="405"/>
      <c r="B2333" s="6"/>
      <c r="C2333" s="9" t="s">
        <v>6749</v>
      </c>
      <c r="D2333" s="668" t="str">
        <f t="shared" si="930"/>
        <v/>
      </c>
      <c r="E2333" s="669"/>
      <c r="F2333" s="670"/>
      <c r="G2333" s="763" t="str">
        <f t="shared" si="931"/>
        <v/>
      </c>
      <c r="H2333" s="669"/>
      <c r="I2333" s="669"/>
      <c r="J2333" s="669"/>
      <c r="K2333" s="669"/>
      <c r="L2333" s="670"/>
      <c r="M2333" s="112"/>
      <c r="N2333" s="112"/>
      <c r="O2333" s="112"/>
      <c r="P2333" s="112"/>
      <c r="Q2333" s="112"/>
      <c r="R2333" s="112"/>
      <c r="S2333" s="112"/>
      <c r="T2333" s="112"/>
      <c r="U2333" s="112"/>
      <c r="V2333" s="112"/>
      <c r="W2333" s="112"/>
      <c r="X2333" s="112"/>
      <c r="Y2333" s="112"/>
      <c r="Z2333" s="112"/>
      <c r="AA2333" s="112"/>
      <c r="AB2333" s="112"/>
      <c r="AC2333" s="112"/>
      <c r="AD2333" s="112"/>
      <c r="AE2333" s="93"/>
      <c r="AI2333">
        <f t="shared" si="906"/>
        <v>0</v>
      </c>
      <c r="AJ2333">
        <f t="shared" si="907"/>
        <v>0</v>
      </c>
      <c r="AK2333">
        <f t="shared" si="908"/>
        <v>0</v>
      </c>
      <c r="AL2333">
        <f t="shared" si="909"/>
        <v>0</v>
      </c>
      <c r="AM2333">
        <f t="shared" si="910"/>
        <v>0</v>
      </c>
      <c r="AN2333">
        <f t="shared" si="911"/>
        <v>0</v>
      </c>
      <c r="AO2333">
        <f t="shared" si="912"/>
        <v>0</v>
      </c>
      <c r="AP2333">
        <f t="shared" si="913"/>
        <v>0</v>
      </c>
      <c r="AQ2333">
        <f t="shared" si="914"/>
        <v>0</v>
      </c>
      <c r="AR2333">
        <f t="shared" si="915"/>
        <v>0</v>
      </c>
      <c r="AS2333">
        <f t="shared" si="916"/>
        <v>0</v>
      </c>
      <c r="AT2333">
        <f t="shared" si="917"/>
        <v>0</v>
      </c>
      <c r="AU2333">
        <f t="shared" si="918"/>
        <v>0</v>
      </c>
      <c r="AV2333">
        <f t="shared" si="919"/>
        <v>0</v>
      </c>
      <c r="AW2333">
        <f t="shared" si="920"/>
        <v>0</v>
      </c>
      <c r="AX2333">
        <f t="shared" si="921"/>
        <v>0</v>
      </c>
      <c r="AY2333">
        <f t="shared" si="922"/>
        <v>0</v>
      </c>
      <c r="AZ2333">
        <f t="shared" si="923"/>
        <v>0</v>
      </c>
      <c r="BA2333">
        <f t="shared" si="924"/>
        <v>0</v>
      </c>
      <c r="BB2333">
        <f t="shared" si="925"/>
        <v>0</v>
      </c>
      <c r="BC2333">
        <f t="shared" si="926"/>
        <v>0</v>
      </c>
      <c r="BD2333">
        <f t="shared" si="927"/>
        <v>0</v>
      </c>
      <c r="BE2333">
        <f t="shared" si="928"/>
        <v>0</v>
      </c>
      <c r="BF2333">
        <f t="shared" si="929"/>
        <v>0</v>
      </c>
    </row>
    <row r="2334" spans="1:58" ht="15" customHeight="1">
      <c r="A2334" s="405"/>
      <c r="B2334" s="6"/>
      <c r="C2334" s="9" t="s">
        <v>6750</v>
      </c>
      <c r="D2334" s="668" t="str">
        <f t="shared" si="930"/>
        <v/>
      </c>
      <c r="E2334" s="669"/>
      <c r="F2334" s="670"/>
      <c r="G2334" s="763" t="str">
        <f t="shared" si="931"/>
        <v/>
      </c>
      <c r="H2334" s="669"/>
      <c r="I2334" s="669"/>
      <c r="J2334" s="669"/>
      <c r="K2334" s="669"/>
      <c r="L2334" s="670"/>
      <c r="M2334" s="112"/>
      <c r="N2334" s="112"/>
      <c r="O2334" s="112"/>
      <c r="P2334" s="112"/>
      <c r="Q2334" s="112"/>
      <c r="R2334" s="112"/>
      <c r="S2334" s="112"/>
      <c r="T2334" s="112"/>
      <c r="U2334" s="112"/>
      <c r="V2334" s="112"/>
      <c r="W2334" s="112"/>
      <c r="X2334" s="112"/>
      <c r="Y2334" s="112"/>
      <c r="Z2334" s="112"/>
      <c r="AA2334" s="112"/>
      <c r="AB2334" s="112"/>
      <c r="AC2334" s="112"/>
      <c r="AD2334" s="112"/>
      <c r="AE2334" s="93"/>
      <c r="AI2334">
        <f t="shared" si="906"/>
        <v>0</v>
      </c>
      <c r="AJ2334">
        <f t="shared" si="907"/>
        <v>0</v>
      </c>
      <c r="AK2334">
        <f t="shared" si="908"/>
        <v>0</v>
      </c>
      <c r="AL2334">
        <f t="shared" si="909"/>
        <v>0</v>
      </c>
      <c r="AM2334">
        <f t="shared" si="910"/>
        <v>0</v>
      </c>
      <c r="AN2334">
        <f t="shared" si="911"/>
        <v>0</v>
      </c>
      <c r="AO2334">
        <f t="shared" si="912"/>
        <v>0</v>
      </c>
      <c r="AP2334">
        <f t="shared" si="913"/>
        <v>0</v>
      </c>
      <c r="AQ2334">
        <f t="shared" si="914"/>
        <v>0</v>
      </c>
      <c r="AR2334">
        <f t="shared" si="915"/>
        <v>0</v>
      </c>
      <c r="AS2334">
        <f t="shared" si="916"/>
        <v>0</v>
      </c>
      <c r="AT2334">
        <f t="shared" si="917"/>
        <v>0</v>
      </c>
      <c r="AU2334">
        <f t="shared" si="918"/>
        <v>0</v>
      </c>
      <c r="AV2334">
        <f t="shared" si="919"/>
        <v>0</v>
      </c>
      <c r="AW2334">
        <f t="shared" si="920"/>
        <v>0</v>
      </c>
      <c r="AX2334">
        <f t="shared" si="921"/>
        <v>0</v>
      </c>
      <c r="AY2334">
        <f t="shared" si="922"/>
        <v>0</v>
      </c>
      <c r="AZ2334">
        <f t="shared" si="923"/>
        <v>0</v>
      </c>
      <c r="BA2334">
        <f t="shared" si="924"/>
        <v>0</v>
      </c>
      <c r="BB2334">
        <f t="shared" si="925"/>
        <v>0</v>
      </c>
      <c r="BC2334">
        <f t="shared" si="926"/>
        <v>0</v>
      </c>
      <c r="BD2334">
        <f t="shared" si="927"/>
        <v>0</v>
      </c>
      <c r="BE2334">
        <f t="shared" si="928"/>
        <v>0</v>
      </c>
      <c r="BF2334">
        <f t="shared" si="929"/>
        <v>0</v>
      </c>
    </row>
    <row r="2335" spans="1:58" ht="15" customHeight="1">
      <c r="A2335" s="405"/>
      <c r="B2335" s="6"/>
      <c r="C2335" s="9" t="s">
        <v>6751</v>
      </c>
      <c r="D2335" s="668" t="str">
        <f t="shared" si="930"/>
        <v/>
      </c>
      <c r="E2335" s="669"/>
      <c r="F2335" s="670"/>
      <c r="G2335" s="763" t="str">
        <f t="shared" si="931"/>
        <v/>
      </c>
      <c r="H2335" s="669"/>
      <c r="I2335" s="669"/>
      <c r="J2335" s="669"/>
      <c r="K2335" s="669"/>
      <c r="L2335" s="670"/>
      <c r="M2335" s="112"/>
      <c r="N2335" s="112"/>
      <c r="O2335" s="112"/>
      <c r="P2335" s="112"/>
      <c r="Q2335" s="112"/>
      <c r="R2335" s="112"/>
      <c r="S2335" s="112"/>
      <c r="T2335" s="112"/>
      <c r="U2335" s="112"/>
      <c r="V2335" s="112"/>
      <c r="W2335" s="112"/>
      <c r="X2335" s="112"/>
      <c r="Y2335" s="112"/>
      <c r="Z2335" s="112"/>
      <c r="AA2335" s="112"/>
      <c r="AB2335" s="112"/>
      <c r="AC2335" s="112"/>
      <c r="AD2335" s="112"/>
      <c r="AE2335" s="93"/>
      <c r="AI2335">
        <f t="shared" si="906"/>
        <v>0</v>
      </c>
      <c r="AJ2335">
        <f t="shared" si="907"/>
        <v>0</v>
      </c>
      <c r="AK2335">
        <f t="shared" si="908"/>
        <v>0</v>
      </c>
      <c r="AL2335">
        <f t="shared" si="909"/>
        <v>0</v>
      </c>
      <c r="AM2335">
        <f t="shared" si="910"/>
        <v>0</v>
      </c>
      <c r="AN2335">
        <f t="shared" si="911"/>
        <v>0</v>
      </c>
      <c r="AO2335">
        <f t="shared" si="912"/>
        <v>0</v>
      </c>
      <c r="AP2335">
        <f t="shared" si="913"/>
        <v>0</v>
      </c>
      <c r="AQ2335">
        <f t="shared" si="914"/>
        <v>0</v>
      </c>
      <c r="AR2335">
        <f t="shared" si="915"/>
        <v>0</v>
      </c>
      <c r="AS2335">
        <f t="shared" si="916"/>
        <v>0</v>
      </c>
      <c r="AT2335">
        <f t="shared" si="917"/>
        <v>0</v>
      </c>
      <c r="AU2335">
        <f t="shared" si="918"/>
        <v>0</v>
      </c>
      <c r="AV2335">
        <f t="shared" si="919"/>
        <v>0</v>
      </c>
      <c r="AW2335">
        <f t="shared" si="920"/>
        <v>0</v>
      </c>
      <c r="AX2335">
        <f t="shared" si="921"/>
        <v>0</v>
      </c>
      <c r="AY2335">
        <f t="shared" si="922"/>
        <v>0</v>
      </c>
      <c r="AZ2335">
        <f t="shared" si="923"/>
        <v>0</v>
      </c>
      <c r="BA2335">
        <f t="shared" si="924"/>
        <v>0</v>
      </c>
      <c r="BB2335">
        <f t="shared" si="925"/>
        <v>0</v>
      </c>
      <c r="BC2335">
        <f t="shared" si="926"/>
        <v>0</v>
      </c>
      <c r="BD2335">
        <f t="shared" si="927"/>
        <v>0</v>
      </c>
      <c r="BE2335">
        <f t="shared" si="928"/>
        <v>0</v>
      </c>
      <c r="BF2335">
        <f t="shared" si="929"/>
        <v>0</v>
      </c>
    </row>
    <row r="2336" spans="1:58" ht="15" customHeight="1">
      <c r="A2336" s="405"/>
      <c r="B2336" s="6"/>
      <c r="C2336" s="9" t="s">
        <v>6752</v>
      </c>
      <c r="D2336" s="668" t="str">
        <f t="shared" si="930"/>
        <v/>
      </c>
      <c r="E2336" s="669"/>
      <c r="F2336" s="670"/>
      <c r="G2336" s="763" t="str">
        <f t="shared" si="931"/>
        <v/>
      </c>
      <c r="H2336" s="669"/>
      <c r="I2336" s="669"/>
      <c r="J2336" s="669"/>
      <c r="K2336" s="669"/>
      <c r="L2336" s="670"/>
      <c r="M2336" s="112"/>
      <c r="N2336" s="112"/>
      <c r="O2336" s="112"/>
      <c r="P2336" s="112"/>
      <c r="Q2336" s="112"/>
      <c r="R2336" s="112"/>
      <c r="S2336" s="112"/>
      <c r="T2336" s="112"/>
      <c r="U2336" s="112"/>
      <c r="V2336" s="112"/>
      <c r="W2336" s="112"/>
      <c r="X2336" s="112"/>
      <c r="Y2336" s="112"/>
      <c r="Z2336" s="112"/>
      <c r="AA2336" s="112"/>
      <c r="AB2336" s="112"/>
      <c r="AC2336" s="112"/>
      <c r="AD2336" s="112"/>
      <c r="AE2336" s="93"/>
      <c r="AI2336">
        <f t="shared" si="906"/>
        <v>0</v>
      </c>
      <c r="AJ2336">
        <f t="shared" si="907"/>
        <v>0</v>
      </c>
      <c r="AK2336">
        <f t="shared" si="908"/>
        <v>0</v>
      </c>
      <c r="AL2336">
        <f t="shared" si="909"/>
        <v>0</v>
      </c>
      <c r="AM2336">
        <f t="shared" si="910"/>
        <v>0</v>
      </c>
      <c r="AN2336">
        <f t="shared" si="911"/>
        <v>0</v>
      </c>
      <c r="AO2336">
        <f t="shared" si="912"/>
        <v>0</v>
      </c>
      <c r="AP2336">
        <f t="shared" si="913"/>
        <v>0</v>
      </c>
      <c r="AQ2336">
        <f t="shared" si="914"/>
        <v>0</v>
      </c>
      <c r="AR2336">
        <f t="shared" si="915"/>
        <v>0</v>
      </c>
      <c r="AS2336">
        <f t="shared" si="916"/>
        <v>0</v>
      </c>
      <c r="AT2336">
        <f t="shared" si="917"/>
        <v>0</v>
      </c>
      <c r="AU2336">
        <f t="shared" si="918"/>
        <v>0</v>
      </c>
      <c r="AV2336">
        <f t="shared" si="919"/>
        <v>0</v>
      </c>
      <c r="AW2336">
        <f t="shared" si="920"/>
        <v>0</v>
      </c>
      <c r="AX2336">
        <f t="shared" si="921"/>
        <v>0</v>
      </c>
      <c r="AY2336">
        <f t="shared" si="922"/>
        <v>0</v>
      </c>
      <c r="AZ2336">
        <f t="shared" si="923"/>
        <v>0</v>
      </c>
      <c r="BA2336">
        <f t="shared" si="924"/>
        <v>0</v>
      </c>
      <c r="BB2336">
        <f t="shared" si="925"/>
        <v>0</v>
      </c>
      <c r="BC2336">
        <f t="shared" si="926"/>
        <v>0</v>
      </c>
      <c r="BD2336">
        <f t="shared" si="927"/>
        <v>0</v>
      </c>
      <c r="BE2336">
        <f t="shared" si="928"/>
        <v>0</v>
      </c>
      <c r="BF2336">
        <f t="shared" si="929"/>
        <v>0</v>
      </c>
    </row>
    <row r="2337" spans="1:58" ht="15" customHeight="1">
      <c r="A2337" s="405"/>
      <c r="B2337" s="6"/>
      <c r="C2337" s="9" t="s">
        <v>6753</v>
      </c>
      <c r="D2337" s="668" t="str">
        <f t="shared" si="930"/>
        <v/>
      </c>
      <c r="E2337" s="669"/>
      <c r="F2337" s="670"/>
      <c r="G2337" s="763" t="str">
        <f t="shared" si="931"/>
        <v/>
      </c>
      <c r="H2337" s="669"/>
      <c r="I2337" s="669"/>
      <c r="J2337" s="669"/>
      <c r="K2337" s="669"/>
      <c r="L2337" s="670"/>
      <c r="M2337" s="112"/>
      <c r="N2337" s="112"/>
      <c r="O2337" s="112"/>
      <c r="P2337" s="112"/>
      <c r="Q2337" s="112"/>
      <c r="R2337" s="112"/>
      <c r="S2337" s="112"/>
      <c r="T2337" s="112"/>
      <c r="U2337" s="112"/>
      <c r="V2337" s="112"/>
      <c r="W2337" s="112"/>
      <c r="X2337" s="112"/>
      <c r="Y2337" s="112"/>
      <c r="Z2337" s="112"/>
      <c r="AA2337" s="112"/>
      <c r="AB2337" s="112"/>
      <c r="AC2337" s="112"/>
      <c r="AD2337" s="112"/>
      <c r="AE2337" s="93"/>
      <c r="AI2337">
        <f t="shared" si="906"/>
        <v>0</v>
      </c>
      <c r="AJ2337">
        <f t="shared" si="907"/>
        <v>0</v>
      </c>
      <c r="AK2337">
        <f t="shared" si="908"/>
        <v>0</v>
      </c>
      <c r="AL2337">
        <f t="shared" si="909"/>
        <v>0</v>
      </c>
      <c r="AM2337">
        <f t="shared" si="910"/>
        <v>0</v>
      </c>
      <c r="AN2337">
        <f t="shared" si="911"/>
        <v>0</v>
      </c>
      <c r="AO2337">
        <f t="shared" si="912"/>
        <v>0</v>
      </c>
      <c r="AP2337">
        <f t="shared" si="913"/>
        <v>0</v>
      </c>
      <c r="AQ2337">
        <f t="shared" si="914"/>
        <v>0</v>
      </c>
      <c r="AR2337">
        <f t="shared" si="915"/>
        <v>0</v>
      </c>
      <c r="AS2337">
        <f t="shared" si="916"/>
        <v>0</v>
      </c>
      <c r="AT2337">
        <f t="shared" si="917"/>
        <v>0</v>
      </c>
      <c r="AU2337">
        <f t="shared" si="918"/>
        <v>0</v>
      </c>
      <c r="AV2337">
        <f t="shared" si="919"/>
        <v>0</v>
      </c>
      <c r="AW2337">
        <f t="shared" si="920"/>
        <v>0</v>
      </c>
      <c r="AX2337">
        <f t="shared" si="921"/>
        <v>0</v>
      </c>
      <c r="AY2337">
        <f t="shared" si="922"/>
        <v>0</v>
      </c>
      <c r="AZ2337">
        <f t="shared" si="923"/>
        <v>0</v>
      </c>
      <c r="BA2337">
        <f t="shared" si="924"/>
        <v>0</v>
      </c>
      <c r="BB2337">
        <f t="shared" si="925"/>
        <v>0</v>
      </c>
      <c r="BC2337">
        <f t="shared" si="926"/>
        <v>0</v>
      </c>
      <c r="BD2337">
        <f t="shared" si="927"/>
        <v>0</v>
      </c>
      <c r="BE2337">
        <f t="shared" si="928"/>
        <v>0</v>
      </c>
      <c r="BF2337">
        <f t="shared" si="929"/>
        <v>0</v>
      </c>
    </row>
    <row r="2338" spans="1:58" ht="15" customHeight="1">
      <c r="A2338" s="405"/>
      <c r="B2338" s="6"/>
      <c r="C2338" s="9" t="s">
        <v>6754</v>
      </c>
      <c r="D2338" s="668" t="str">
        <f t="shared" si="930"/>
        <v/>
      </c>
      <c r="E2338" s="669"/>
      <c r="F2338" s="670"/>
      <c r="G2338" s="763" t="str">
        <f t="shared" si="931"/>
        <v/>
      </c>
      <c r="H2338" s="669"/>
      <c r="I2338" s="669"/>
      <c r="J2338" s="669"/>
      <c r="K2338" s="669"/>
      <c r="L2338" s="670"/>
      <c r="M2338" s="112"/>
      <c r="N2338" s="112"/>
      <c r="O2338" s="112"/>
      <c r="P2338" s="112"/>
      <c r="Q2338" s="112"/>
      <c r="R2338" s="112"/>
      <c r="S2338" s="112"/>
      <c r="T2338" s="112"/>
      <c r="U2338" s="112"/>
      <c r="V2338" s="112"/>
      <c r="W2338" s="112"/>
      <c r="X2338" s="112"/>
      <c r="Y2338" s="112"/>
      <c r="Z2338" s="112"/>
      <c r="AA2338" s="112"/>
      <c r="AB2338" s="112"/>
      <c r="AC2338" s="112"/>
      <c r="AD2338" s="112"/>
      <c r="AE2338" s="93"/>
      <c r="AI2338">
        <f t="shared" si="906"/>
        <v>0</v>
      </c>
      <c r="AJ2338">
        <f t="shared" si="907"/>
        <v>0</v>
      </c>
      <c r="AK2338">
        <f t="shared" si="908"/>
        <v>0</v>
      </c>
      <c r="AL2338">
        <f t="shared" si="909"/>
        <v>0</v>
      </c>
      <c r="AM2338">
        <f t="shared" si="910"/>
        <v>0</v>
      </c>
      <c r="AN2338">
        <f t="shared" si="911"/>
        <v>0</v>
      </c>
      <c r="AO2338">
        <f t="shared" si="912"/>
        <v>0</v>
      </c>
      <c r="AP2338">
        <f t="shared" si="913"/>
        <v>0</v>
      </c>
      <c r="AQ2338">
        <f t="shared" si="914"/>
        <v>0</v>
      </c>
      <c r="AR2338">
        <f t="shared" si="915"/>
        <v>0</v>
      </c>
      <c r="AS2338">
        <f t="shared" si="916"/>
        <v>0</v>
      </c>
      <c r="AT2338">
        <f t="shared" si="917"/>
        <v>0</v>
      </c>
      <c r="AU2338">
        <f t="shared" si="918"/>
        <v>0</v>
      </c>
      <c r="AV2338">
        <f t="shared" si="919"/>
        <v>0</v>
      </c>
      <c r="AW2338">
        <f t="shared" si="920"/>
        <v>0</v>
      </c>
      <c r="AX2338">
        <f t="shared" si="921"/>
        <v>0</v>
      </c>
      <c r="AY2338">
        <f t="shared" si="922"/>
        <v>0</v>
      </c>
      <c r="AZ2338">
        <f t="shared" si="923"/>
        <v>0</v>
      </c>
      <c r="BA2338">
        <f t="shared" si="924"/>
        <v>0</v>
      </c>
      <c r="BB2338">
        <f t="shared" si="925"/>
        <v>0</v>
      </c>
      <c r="BC2338">
        <f t="shared" si="926"/>
        <v>0</v>
      </c>
      <c r="BD2338">
        <f t="shared" si="927"/>
        <v>0</v>
      </c>
      <c r="BE2338">
        <f t="shared" si="928"/>
        <v>0</v>
      </c>
      <c r="BF2338">
        <f t="shared" si="929"/>
        <v>0</v>
      </c>
    </row>
    <row r="2339" spans="1:58" ht="15" customHeight="1">
      <c r="A2339" s="405"/>
      <c r="B2339" s="6"/>
      <c r="C2339" s="9" t="s">
        <v>6755</v>
      </c>
      <c r="D2339" s="668" t="str">
        <f t="shared" si="930"/>
        <v/>
      </c>
      <c r="E2339" s="669"/>
      <c r="F2339" s="670"/>
      <c r="G2339" s="763" t="str">
        <f t="shared" si="931"/>
        <v/>
      </c>
      <c r="H2339" s="669"/>
      <c r="I2339" s="669"/>
      <c r="J2339" s="669"/>
      <c r="K2339" s="669"/>
      <c r="L2339" s="670"/>
      <c r="M2339" s="112"/>
      <c r="N2339" s="112"/>
      <c r="O2339" s="112"/>
      <c r="P2339" s="112"/>
      <c r="Q2339" s="112"/>
      <c r="R2339" s="112"/>
      <c r="S2339" s="112"/>
      <c r="T2339" s="112"/>
      <c r="U2339" s="112"/>
      <c r="V2339" s="112"/>
      <c r="W2339" s="112"/>
      <c r="X2339" s="112"/>
      <c r="Y2339" s="112"/>
      <c r="Z2339" s="112"/>
      <c r="AA2339" s="112"/>
      <c r="AB2339" s="112"/>
      <c r="AC2339" s="112"/>
      <c r="AD2339" s="112"/>
      <c r="AE2339" s="93"/>
      <c r="AI2339">
        <f t="shared" si="906"/>
        <v>0</v>
      </c>
      <c r="AJ2339">
        <f t="shared" si="907"/>
        <v>0</v>
      </c>
      <c r="AK2339">
        <f t="shared" si="908"/>
        <v>0</v>
      </c>
      <c r="AL2339">
        <f t="shared" si="909"/>
        <v>0</v>
      </c>
      <c r="AM2339">
        <f t="shared" si="910"/>
        <v>0</v>
      </c>
      <c r="AN2339">
        <f t="shared" si="911"/>
        <v>0</v>
      </c>
      <c r="AO2339">
        <f t="shared" si="912"/>
        <v>0</v>
      </c>
      <c r="AP2339">
        <f t="shared" si="913"/>
        <v>0</v>
      </c>
      <c r="AQ2339">
        <f t="shared" si="914"/>
        <v>0</v>
      </c>
      <c r="AR2339">
        <f t="shared" si="915"/>
        <v>0</v>
      </c>
      <c r="AS2339">
        <f t="shared" si="916"/>
        <v>0</v>
      </c>
      <c r="AT2339">
        <f t="shared" si="917"/>
        <v>0</v>
      </c>
      <c r="AU2339">
        <f t="shared" si="918"/>
        <v>0</v>
      </c>
      <c r="AV2339">
        <f t="shared" si="919"/>
        <v>0</v>
      </c>
      <c r="AW2339">
        <f t="shared" si="920"/>
        <v>0</v>
      </c>
      <c r="AX2339">
        <f t="shared" si="921"/>
        <v>0</v>
      </c>
      <c r="AY2339">
        <f t="shared" si="922"/>
        <v>0</v>
      </c>
      <c r="AZ2339">
        <f t="shared" si="923"/>
        <v>0</v>
      </c>
      <c r="BA2339">
        <f t="shared" si="924"/>
        <v>0</v>
      </c>
      <c r="BB2339">
        <f t="shared" si="925"/>
        <v>0</v>
      </c>
      <c r="BC2339">
        <f t="shared" si="926"/>
        <v>0</v>
      </c>
      <c r="BD2339">
        <f t="shared" si="927"/>
        <v>0</v>
      </c>
      <c r="BE2339">
        <f t="shared" si="928"/>
        <v>0</v>
      </c>
      <c r="BF2339">
        <f t="shared" si="929"/>
        <v>0</v>
      </c>
    </row>
    <row r="2340" spans="1:58" ht="15" customHeight="1">
      <c r="A2340" s="405"/>
      <c r="B2340" s="6"/>
      <c r="C2340" s="9" t="s">
        <v>6756</v>
      </c>
      <c r="D2340" s="668" t="str">
        <f t="shared" si="930"/>
        <v/>
      </c>
      <c r="E2340" s="669"/>
      <c r="F2340" s="670"/>
      <c r="G2340" s="763" t="str">
        <f t="shared" si="931"/>
        <v/>
      </c>
      <c r="H2340" s="669"/>
      <c r="I2340" s="669"/>
      <c r="J2340" s="669"/>
      <c r="K2340" s="669"/>
      <c r="L2340" s="670"/>
      <c r="M2340" s="112"/>
      <c r="N2340" s="112"/>
      <c r="O2340" s="112"/>
      <c r="P2340" s="112"/>
      <c r="Q2340" s="112"/>
      <c r="R2340" s="112"/>
      <c r="S2340" s="112"/>
      <c r="T2340" s="112"/>
      <c r="U2340" s="112"/>
      <c r="V2340" s="112"/>
      <c r="W2340" s="112"/>
      <c r="X2340" s="112"/>
      <c r="Y2340" s="112"/>
      <c r="Z2340" s="112"/>
      <c r="AA2340" s="112"/>
      <c r="AB2340" s="112"/>
      <c r="AC2340" s="112"/>
      <c r="AD2340" s="112"/>
      <c r="AE2340" s="93"/>
      <c r="AI2340">
        <f t="shared" si="906"/>
        <v>0</v>
      </c>
      <c r="AJ2340">
        <f t="shared" si="907"/>
        <v>0</v>
      </c>
      <c r="AK2340">
        <f t="shared" si="908"/>
        <v>0</v>
      </c>
      <c r="AL2340">
        <f t="shared" si="909"/>
        <v>0</v>
      </c>
      <c r="AM2340">
        <f t="shared" si="910"/>
        <v>0</v>
      </c>
      <c r="AN2340">
        <f t="shared" si="911"/>
        <v>0</v>
      </c>
      <c r="AO2340">
        <f t="shared" si="912"/>
        <v>0</v>
      </c>
      <c r="AP2340">
        <f t="shared" si="913"/>
        <v>0</v>
      </c>
      <c r="AQ2340">
        <f t="shared" si="914"/>
        <v>0</v>
      </c>
      <c r="AR2340">
        <f t="shared" si="915"/>
        <v>0</v>
      </c>
      <c r="AS2340">
        <f t="shared" si="916"/>
        <v>0</v>
      </c>
      <c r="AT2340">
        <f t="shared" si="917"/>
        <v>0</v>
      </c>
      <c r="AU2340">
        <f t="shared" si="918"/>
        <v>0</v>
      </c>
      <c r="AV2340">
        <f t="shared" si="919"/>
        <v>0</v>
      </c>
      <c r="AW2340">
        <f t="shared" si="920"/>
        <v>0</v>
      </c>
      <c r="AX2340">
        <f t="shared" si="921"/>
        <v>0</v>
      </c>
      <c r="AY2340">
        <f t="shared" si="922"/>
        <v>0</v>
      </c>
      <c r="AZ2340">
        <f t="shared" si="923"/>
        <v>0</v>
      </c>
      <c r="BA2340">
        <f t="shared" si="924"/>
        <v>0</v>
      </c>
      <c r="BB2340">
        <f t="shared" si="925"/>
        <v>0</v>
      </c>
      <c r="BC2340">
        <f t="shared" si="926"/>
        <v>0</v>
      </c>
      <c r="BD2340">
        <f t="shared" si="927"/>
        <v>0</v>
      </c>
      <c r="BE2340">
        <f t="shared" si="928"/>
        <v>0</v>
      </c>
      <c r="BF2340">
        <f t="shared" si="929"/>
        <v>0</v>
      </c>
    </row>
    <row r="2341" spans="1:58" ht="15" customHeight="1">
      <c r="A2341" s="405"/>
      <c r="B2341" s="6"/>
      <c r="C2341" s="9" t="s">
        <v>6757</v>
      </c>
      <c r="D2341" s="668" t="str">
        <f t="shared" si="930"/>
        <v/>
      </c>
      <c r="E2341" s="669"/>
      <c r="F2341" s="670"/>
      <c r="G2341" s="763" t="str">
        <f t="shared" si="931"/>
        <v/>
      </c>
      <c r="H2341" s="669"/>
      <c r="I2341" s="669"/>
      <c r="J2341" s="669"/>
      <c r="K2341" s="669"/>
      <c r="L2341" s="670"/>
      <c r="M2341" s="112"/>
      <c r="N2341" s="112"/>
      <c r="O2341" s="112"/>
      <c r="P2341" s="112"/>
      <c r="Q2341" s="112"/>
      <c r="R2341" s="112"/>
      <c r="S2341" s="112"/>
      <c r="T2341" s="112"/>
      <c r="U2341" s="112"/>
      <c r="V2341" s="112"/>
      <c r="W2341" s="112"/>
      <c r="X2341" s="112"/>
      <c r="Y2341" s="112"/>
      <c r="Z2341" s="112"/>
      <c r="AA2341" s="112"/>
      <c r="AB2341" s="112"/>
      <c r="AC2341" s="112"/>
      <c r="AD2341" s="112"/>
      <c r="AE2341" s="93"/>
      <c r="AI2341">
        <f t="shared" si="906"/>
        <v>0</v>
      </c>
      <c r="AJ2341">
        <f t="shared" si="907"/>
        <v>0</v>
      </c>
      <c r="AK2341">
        <f t="shared" si="908"/>
        <v>0</v>
      </c>
      <c r="AL2341">
        <f t="shared" si="909"/>
        <v>0</v>
      </c>
      <c r="AM2341">
        <f t="shared" si="910"/>
        <v>0</v>
      </c>
      <c r="AN2341">
        <f t="shared" si="911"/>
        <v>0</v>
      </c>
      <c r="AO2341">
        <f t="shared" si="912"/>
        <v>0</v>
      </c>
      <c r="AP2341">
        <f t="shared" si="913"/>
        <v>0</v>
      </c>
      <c r="AQ2341">
        <f t="shared" si="914"/>
        <v>0</v>
      </c>
      <c r="AR2341">
        <f t="shared" si="915"/>
        <v>0</v>
      </c>
      <c r="AS2341">
        <f t="shared" si="916"/>
        <v>0</v>
      </c>
      <c r="AT2341">
        <f t="shared" si="917"/>
        <v>0</v>
      </c>
      <c r="AU2341">
        <f t="shared" si="918"/>
        <v>0</v>
      </c>
      <c r="AV2341">
        <f t="shared" si="919"/>
        <v>0</v>
      </c>
      <c r="AW2341">
        <f t="shared" si="920"/>
        <v>0</v>
      </c>
      <c r="AX2341">
        <f t="shared" si="921"/>
        <v>0</v>
      </c>
      <c r="AY2341">
        <f t="shared" si="922"/>
        <v>0</v>
      </c>
      <c r="AZ2341">
        <f t="shared" si="923"/>
        <v>0</v>
      </c>
      <c r="BA2341">
        <f t="shared" si="924"/>
        <v>0</v>
      </c>
      <c r="BB2341">
        <f t="shared" si="925"/>
        <v>0</v>
      </c>
      <c r="BC2341">
        <f t="shared" si="926"/>
        <v>0</v>
      </c>
      <c r="BD2341">
        <f t="shared" si="927"/>
        <v>0</v>
      </c>
      <c r="BE2341">
        <f t="shared" si="928"/>
        <v>0</v>
      </c>
      <c r="BF2341">
        <f t="shared" si="929"/>
        <v>0</v>
      </c>
    </row>
    <row r="2342" spans="1:58" ht="15" customHeight="1">
      <c r="A2342" s="405"/>
      <c r="B2342" s="6"/>
      <c r="C2342" s="9" t="s">
        <v>6758</v>
      </c>
      <c r="D2342" s="668" t="str">
        <f t="shared" si="930"/>
        <v/>
      </c>
      <c r="E2342" s="669"/>
      <c r="F2342" s="670"/>
      <c r="G2342" s="763" t="str">
        <f t="shared" si="931"/>
        <v/>
      </c>
      <c r="H2342" s="669"/>
      <c r="I2342" s="669"/>
      <c r="J2342" s="669"/>
      <c r="K2342" s="669"/>
      <c r="L2342" s="670"/>
      <c r="M2342" s="112"/>
      <c r="N2342" s="112"/>
      <c r="O2342" s="112"/>
      <c r="P2342" s="112"/>
      <c r="Q2342" s="112"/>
      <c r="R2342" s="112"/>
      <c r="S2342" s="112"/>
      <c r="T2342" s="112"/>
      <c r="U2342" s="112"/>
      <c r="V2342" s="112"/>
      <c r="W2342" s="112"/>
      <c r="X2342" s="112"/>
      <c r="Y2342" s="112"/>
      <c r="Z2342" s="112"/>
      <c r="AA2342" s="112"/>
      <c r="AB2342" s="112"/>
      <c r="AC2342" s="112"/>
      <c r="AD2342" s="112"/>
      <c r="AE2342" s="93"/>
      <c r="AI2342">
        <f t="shared" si="906"/>
        <v>0</v>
      </c>
      <c r="AJ2342">
        <f t="shared" si="907"/>
        <v>0</v>
      </c>
      <c r="AK2342">
        <f t="shared" si="908"/>
        <v>0</v>
      </c>
      <c r="AL2342">
        <f t="shared" si="909"/>
        <v>0</v>
      </c>
      <c r="AM2342">
        <f t="shared" si="910"/>
        <v>0</v>
      </c>
      <c r="AN2342">
        <f t="shared" si="911"/>
        <v>0</v>
      </c>
      <c r="AO2342">
        <f t="shared" si="912"/>
        <v>0</v>
      </c>
      <c r="AP2342">
        <f t="shared" si="913"/>
        <v>0</v>
      </c>
      <c r="AQ2342">
        <f t="shared" si="914"/>
        <v>0</v>
      </c>
      <c r="AR2342">
        <f t="shared" si="915"/>
        <v>0</v>
      </c>
      <c r="AS2342">
        <f t="shared" si="916"/>
        <v>0</v>
      </c>
      <c r="AT2342">
        <f t="shared" si="917"/>
        <v>0</v>
      </c>
      <c r="AU2342">
        <f t="shared" si="918"/>
        <v>0</v>
      </c>
      <c r="AV2342">
        <f t="shared" si="919"/>
        <v>0</v>
      </c>
      <c r="AW2342">
        <f t="shared" si="920"/>
        <v>0</v>
      </c>
      <c r="AX2342">
        <f t="shared" si="921"/>
        <v>0</v>
      </c>
      <c r="AY2342">
        <f t="shared" si="922"/>
        <v>0</v>
      </c>
      <c r="AZ2342">
        <f t="shared" si="923"/>
        <v>0</v>
      </c>
      <c r="BA2342">
        <f t="shared" si="924"/>
        <v>0</v>
      </c>
      <c r="BB2342">
        <f t="shared" si="925"/>
        <v>0</v>
      </c>
      <c r="BC2342">
        <f t="shared" si="926"/>
        <v>0</v>
      </c>
      <c r="BD2342">
        <f t="shared" si="927"/>
        <v>0</v>
      </c>
      <c r="BE2342">
        <f t="shared" si="928"/>
        <v>0</v>
      </c>
      <c r="BF2342">
        <f t="shared" si="929"/>
        <v>0</v>
      </c>
    </row>
    <row r="2343" spans="1:58" ht="15" customHeight="1">
      <c r="A2343" s="405"/>
      <c r="B2343" s="6"/>
      <c r="C2343" s="9" t="s">
        <v>6759</v>
      </c>
      <c r="D2343" s="668" t="str">
        <f t="shared" si="930"/>
        <v/>
      </c>
      <c r="E2343" s="669"/>
      <c r="F2343" s="670"/>
      <c r="G2343" s="763" t="str">
        <f t="shared" si="931"/>
        <v/>
      </c>
      <c r="H2343" s="669"/>
      <c r="I2343" s="669"/>
      <c r="J2343" s="669"/>
      <c r="K2343" s="669"/>
      <c r="L2343" s="670"/>
      <c r="M2343" s="112"/>
      <c r="N2343" s="112"/>
      <c r="O2343" s="112"/>
      <c r="P2343" s="112"/>
      <c r="Q2343" s="112"/>
      <c r="R2343" s="112"/>
      <c r="S2343" s="112"/>
      <c r="T2343" s="112"/>
      <c r="U2343" s="112"/>
      <c r="V2343" s="112"/>
      <c r="W2343" s="112"/>
      <c r="X2343" s="112"/>
      <c r="Y2343" s="112"/>
      <c r="Z2343" s="112"/>
      <c r="AA2343" s="112"/>
      <c r="AB2343" s="112"/>
      <c r="AC2343" s="112"/>
      <c r="AD2343" s="112"/>
      <c r="AE2343" s="93"/>
      <c r="AI2343">
        <f t="shared" si="906"/>
        <v>0</v>
      </c>
      <c r="AJ2343">
        <f t="shared" si="907"/>
        <v>0</v>
      </c>
      <c r="AK2343">
        <f t="shared" si="908"/>
        <v>0</v>
      </c>
      <c r="AL2343">
        <f t="shared" si="909"/>
        <v>0</v>
      </c>
      <c r="AM2343">
        <f t="shared" si="910"/>
        <v>0</v>
      </c>
      <c r="AN2343">
        <f t="shared" si="911"/>
        <v>0</v>
      </c>
      <c r="AO2343">
        <f t="shared" si="912"/>
        <v>0</v>
      </c>
      <c r="AP2343">
        <f t="shared" si="913"/>
        <v>0</v>
      </c>
      <c r="AQ2343">
        <f t="shared" si="914"/>
        <v>0</v>
      </c>
      <c r="AR2343">
        <f t="shared" si="915"/>
        <v>0</v>
      </c>
      <c r="AS2343">
        <f t="shared" si="916"/>
        <v>0</v>
      </c>
      <c r="AT2343">
        <f t="shared" si="917"/>
        <v>0</v>
      </c>
      <c r="AU2343">
        <f t="shared" si="918"/>
        <v>0</v>
      </c>
      <c r="AV2343">
        <f t="shared" si="919"/>
        <v>0</v>
      </c>
      <c r="AW2343">
        <f t="shared" si="920"/>
        <v>0</v>
      </c>
      <c r="AX2343">
        <f t="shared" si="921"/>
        <v>0</v>
      </c>
      <c r="AY2343">
        <f t="shared" si="922"/>
        <v>0</v>
      </c>
      <c r="AZ2343">
        <f t="shared" si="923"/>
        <v>0</v>
      </c>
      <c r="BA2343">
        <f t="shared" si="924"/>
        <v>0</v>
      </c>
      <c r="BB2343">
        <f t="shared" si="925"/>
        <v>0</v>
      </c>
      <c r="BC2343">
        <f t="shared" si="926"/>
        <v>0</v>
      </c>
      <c r="BD2343">
        <f t="shared" si="927"/>
        <v>0</v>
      </c>
      <c r="BE2343">
        <f t="shared" si="928"/>
        <v>0</v>
      </c>
      <c r="BF2343">
        <f t="shared" si="929"/>
        <v>0</v>
      </c>
    </row>
    <row r="2344" spans="1:58" ht="15" customHeight="1">
      <c r="A2344" s="405"/>
      <c r="B2344" s="6"/>
      <c r="C2344" s="9" t="s">
        <v>6760</v>
      </c>
      <c r="D2344" s="668" t="str">
        <f t="shared" si="930"/>
        <v/>
      </c>
      <c r="E2344" s="669"/>
      <c r="F2344" s="670"/>
      <c r="G2344" s="763" t="str">
        <f t="shared" si="931"/>
        <v/>
      </c>
      <c r="H2344" s="669"/>
      <c r="I2344" s="669"/>
      <c r="J2344" s="669"/>
      <c r="K2344" s="669"/>
      <c r="L2344" s="670"/>
      <c r="M2344" s="112"/>
      <c r="N2344" s="112"/>
      <c r="O2344" s="112"/>
      <c r="P2344" s="112"/>
      <c r="Q2344" s="112"/>
      <c r="R2344" s="112"/>
      <c r="S2344" s="112"/>
      <c r="T2344" s="112"/>
      <c r="U2344" s="112"/>
      <c r="V2344" s="112"/>
      <c r="W2344" s="112"/>
      <c r="X2344" s="112"/>
      <c r="Y2344" s="112"/>
      <c r="Z2344" s="112"/>
      <c r="AA2344" s="112"/>
      <c r="AB2344" s="112"/>
      <c r="AC2344" s="112"/>
      <c r="AD2344" s="112"/>
      <c r="AE2344" s="93"/>
      <c r="AI2344">
        <f t="shared" si="906"/>
        <v>0</v>
      </c>
      <c r="AJ2344">
        <f t="shared" si="907"/>
        <v>0</v>
      </c>
      <c r="AK2344">
        <f t="shared" si="908"/>
        <v>0</v>
      </c>
      <c r="AL2344">
        <f t="shared" si="909"/>
        <v>0</v>
      </c>
      <c r="AM2344">
        <f t="shared" si="910"/>
        <v>0</v>
      </c>
      <c r="AN2344">
        <f t="shared" si="911"/>
        <v>0</v>
      </c>
      <c r="AO2344">
        <f t="shared" si="912"/>
        <v>0</v>
      </c>
      <c r="AP2344">
        <f t="shared" si="913"/>
        <v>0</v>
      </c>
      <c r="AQ2344">
        <f t="shared" si="914"/>
        <v>0</v>
      </c>
      <c r="AR2344">
        <f t="shared" si="915"/>
        <v>0</v>
      </c>
      <c r="AS2344">
        <f t="shared" si="916"/>
        <v>0</v>
      </c>
      <c r="AT2344">
        <f t="shared" si="917"/>
        <v>0</v>
      </c>
      <c r="AU2344">
        <f t="shared" si="918"/>
        <v>0</v>
      </c>
      <c r="AV2344">
        <f t="shared" si="919"/>
        <v>0</v>
      </c>
      <c r="AW2344">
        <f t="shared" si="920"/>
        <v>0</v>
      </c>
      <c r="AX2344">
        <f t="shared" si="921"/>
        <v>0</v>
      </c>
      <c r="AY2344">
        <f t="shared" si="922"/>
        <v>0</v>
      </c>
      <c r="AZ2344">
        <f t="shared" si="923"/>
        <v>0</v>
      </c>
      <c r="BA2344">
        <f t="shared" si="924"/>
        <v>0</v>
      </c>
      <c r="BB2344">
        <f t="shared" si="925"/>
        <v>0</v>
      </c>
      <c r="BC2344">
        <f t="shared" si="926"/>
        <v>0</v>
      </c>
      <c r="BD2344">
        <f t="shared" si="927"/>
        <v>0</v>
      </c>
      <c r="BE2344">
        <f t="shared" si="928"/>
        <v>0</v>
      </c>
      <c r="BF2344">
        <f t="shared" si="929"/>
        <v>0</v>
      </c>
    </row>
    <row r="2345" spans="1:58" ht="15" customHeight="1">
      <c r="A2345" s="405"/>
      <c r="B2345" s="6"/>
      <c r="C2345" s="9" t="s">
        <v>6761</v>
      </c>
      <c r="D2345" s="668" t="str">
        <f t="shared" si="930"/>
        <v/>
      </c>
      <c r="E2345" s="669"/>
      <c r="F2345" s="670"/>
      <c r="G2345" s="763" t="str">
        <f t="shared" si="931"/>
        <v/>
      </c>
      <c r="H2345" s="669"/>
      <c r="I2345" s="669"/>
      <c r="J2345" s="669"/>
      <c r="K2345" s="669"/>
      <c r="L2345" s="670"/>
      <c r="M2345" s="112"/>
      <c r="N2345" s="112"/>
      <c r="O2345" s="112"/>
      <c r="P2345" s="112"/>
      <c r="Q2345" s="112"/>
      <c r="R2345" s="112"/>
      <c r="S2345" s="112"/>
      <c r="T2345" s="112"/>
      <c r="U2345" s="112"/>
      <c r="V2345" s="112"/>
      <c r="W2345" s="112"/>
      <c r="X2345" s="112"/>
      <c r="Y2345" s="112"/>
      <c r="Z2345" s="112"/>
      <c r="AA2345" s="112"/>
      <c r="AB2345" s="112"/>
      <c r="AC2345" s="112"/>
      <c r="AD2345" s="112"/>
      <c r="AE2345" s="93"/>
      <c r="AI2345">
        <f t="shared" si="906"/>
        <v>0</v>
      </c>
      <c r="AJ2345">
        <f t="shared" si="907"/>
        <v>0</v>
      </c>
      <c r="AK2345">
        <f t="shared" si="908"/>
        <v>0</v>
      </c>
      <c r="AL2345">
        <f t="shared" si="909"/>
        <v>0</v>
      </c>
      <c r="AM2345">
        <f t="shared" si="910"/>
        <v>0</v>
      </c>
      <c r="AN2345">
        <f t="shared" si="911"/>
        <v>0</v>
      </c>
      <c r="AO2345">
        <f t="shared" si="912"/>
        <v>0</v>
      </c>
      <c r="AP2345">
        <f t="shared" si="913"/>
        <v>0</v>
      </c>
      <c r="AQ2345">
        <f t="shared" si="914"/>
        <v>0</v>
      </c>
      <c r="AR2345">
        <f t="shared" si="915"/>
        <v>0</v>
      </c>
      <c r="AS2345">
        <f t="shared" si="916"/>
        <v>0</v>
      </c>
      <c r="AT2345">
        <f t="shared" si="917"/>
        <v>0</v>
      </c>
      <c r="AU2345">
        <f t="shared" si="918"/>
        <v>0</v>
      </c>
      <c r="AV2345">
        <f t="shared" si="919"/>
        <v>0</v>
      </c>
      <c r="AW2345">
        <f t="shared" si="920"/>
        <v>0</v>
      </c>
      <c r="AX2345">
        <f t="shared" si="921"/>
        <v>0</v>
      </c>
      <c r="AY2345">
        <f t="shared" si="922"/>
        <v>0</v>
      </c>
      <c r="AZ2345">
        <f t="shared" si="923"/>
        <v>0</v>
      </c>
      <c r="BA2345">
        <f t="shared" si="924"/>
        <v>0</v>
      </c>
      <c r="BB2345">
        <f t="shared" si="925"/>
        <v>0</v>
      </c>
      <c r="BC2345">
        <f t="shared" si="926"/>
        <v>0</v>
      </c>
      <c r="BD2345">
        <f t="shared" si="927"/>
        <v>0</v>
      </c>
      <c r="BE2345">
        <f t="shared" si="928"/>
        <v>0</v>
      </c>
      <c r="BF2345">
        <f t="shared" si="929"/>
        <v>0</v>
      </c>
    </row>
    <row r="2346" spans="1:58" ht="15" customHeight="1">
      <c r="A2346" s="405"/>
      <c r="B2346" s="6"/>
      <c r="C2346" s="9" t="s">
        <v>6762</v>
      </c>
      <c r="D2346" s="668" t="str">
        <f t="shared" si="930"/>
        <v/>
      </c>
      <c r="E2346" s="669"/>
      <c r="F2346" s="670"/>
      <c r="G2346" s="763" t="str">
        <f t="shared" si="931"/>
        <v/>
      </c>
      <c r="H2346" s="669"/>
      <c r="I2346" s="669"/>
      <c r="J2346" s="669"/>
      <c r="K2346" s="669"/>
      <c r="L2346" s="670"/>
      <c r="M2346" s="112"/>
      <c r="N2346" s="112"/>
      <c r="O2346" s="112"/>
      <c r="P2346" s="112"/>
      <c r="Q2346" s="112"/>
      <c r="R2346" s="112"/>
      <c r="S2346" s="112"/>
      <c r="T2346" s="112"/>
      <c r="U2346" s="112"/>
      <c r="V2346" s="112"/>
      <c r="W2346" s="112"/>
      <c r="X2346" s="112"/>
      <c r="Y2346" s="112"/>
      <c r="Z2346" s="112"/>
      <c r="AA2346" s="112"/>
      <c r="AB2346" s="112"/>
      <c r="AC2346" s="112"/>
      <c r="AD2346" s="112"/>
      <c r="AE2346" s="93"/>
      <c r="AI2346">
        <f t="shared" si="906"/>
        <v>0</v>
      </c>
      <c r="AJ2346">
        <f t="shared" si="907"/>
        <v>0</v>
      </c>
      <c r="AK2346">
        <f t="shared" si="908"/>
        <v>0</v>
      </c>
      <c r="AL2346">
        <f t="shared" si="909"/>
        <v>0</v>
      </c>
      <c r="AM2346">
        <f t="shared" si="910"/>
        <v>0</v>
      </c>
      <c r="AN2346">
        <f t="shared" si="911"/>
        <v>0</v>
      </c>
      <c r="AO2346">
        <f t="shared" si="912"/>
        <v>0</v>
      </c>
      <c r="AP2346">
        <f t="shared" si="913"/>
        <v>0</v>
      </c>
      <c r="AQ2346">
        <f t="shared" si="914"/>
        <v>0</v>
      </c>
      <c r="AR2346">
        <f t="shared" si="915"/>
        <v>0</v>
      </c>
      <c r="AS2346">
        <f t="shared" si="916"/>
        <v>0</v>
      </c>
      <c r="AT2346">
        <f t="shared" si="917"/>
        <v>0</v>
      </c>
      <c r="AU2346">
        <f t="shared" si="918"/>
        <v>0</v>
      </c>
      <c r="AV2346">
        <f t="shared" si="919"/>
        <v>0</v>
      </c>
      <c r="AW2346">
        <f t="shared" si="920"/>
        <v>0</v>
      </c>
      <c r="AX2346">
        <f t="shared" si="921"/>
        <v>0</v>
      </c>
      <c r="AY2346">
        <f t="shared" si="922"/>
        <v>0</v>
      </c>
      <c r="AZ2346">
        <f t="shared" si="923"/>
        <v>0</v>
      </c>
      <c r="BA2346">
        <f t="shared" si="924"/>
        <v>0</v>
      </c>
      <c r="BB2346">
        <f t="shared" si="925"/>
        <v>0</v>
      </c>
      <c r="BC2346">
        <f t="shared" si="926"/>
        <v>0</v>
      </c>
      <c r="BD2346">
        <f t="shared" si="927"/>
        <v>0</v>
      </c>
      <c r="BE2346">
        <f t="shared" si="928"/>
        <v>0</v>
      </c>
      <c r="BF2346">
        <f t="shared" si="929"/>
        <v>0</v>
      </c>
    </row>
    <row r="2347" spans="1:58" ht="15" customHeight="1">
      <c r="A2347" s="405"/>
      <c r="B2347" s="6"/>
      <c r="C2347" s="9" t="s">
        <v>6763</v>
      </c>
      <c r="D2347" s="668" t="str">
        <f t="shared" si="930"/>
        <v/>
      </c>
      <c r="E2347" s="669"/>
      <c r="F2347" s="670"/>
      <c r="G2347" s="763" t="str">
        <f t="shared" si="931"/>
        <v/>
      </c>
      <c r="H2347" s="669"/>
      <c r="I2347" s="669"/>
      <c r="J2347" s="669"/>
      <c r="K2347" s="669"/>
      <c r="L2347" s="670"/>
      <c r="M2347" s="112"/>
      <c r="N2347" s="112"/>
      <c r="O2347" s="112"/>
      <c r="P2347" s="112"/>
      <c r="Q2347" s="112"/>
      <c r="R2347" s="112"/>
      <c r="S2347" s="112"/>
      <c r="T2347" s="112"/>
      <c r="U2347" s="112"/>
      <c r="V2347" s="112"/>
      <c r="W2347" s="112"/>
      <c r="X2347" s="112"/>
      <c r="Y2347" s="112"/>
      <c r="Z2347" s="112"/>
      <c r="AA2347" s="112"/>
      <c r="AB2347" s="112"/>
      <c r="AC2347" s="112"/>
      <c r="AD2347" s="112"/>
      <c r="AE2347" s="93"/>
      <c r="AI2347">
        <f t="shared" si="906"/>
        <v>0</v>
      </c>
      <c r="AJ2347">
        <f t="shared" si="907"/>
        <v>0</v>
      </c>
      <c r="AK2347">
        <f t="shared" si="908"/>
        <v>0</v>
      </c>
      <c r="AL2347">
        <f t="shared" si="909"/>
        <v>0</v>
      </c>
      <c r="AM2347">
        <f t="shared" si="910"/>
        <v>0</v>
      </c>
      <c r="AN2347">
        <f t="shared" si="911"/>
        <v>0</v>
      </c>
      <c r="AO2347">
        <f t="shared" si="912"/>
        <v>0</v>
      </c>
      <c r="AP2347">
        <f t="shared" si="913"/>
        <v>0</v>
      </c>
      <c r="AQ2347">
        <f t="shared" si="914"/>
        <v>0</v>
      </c>
      <c r="AR2347">
        <f t="shared" si="915"/>
        <v>0</v>
      </c>
      <c r="AS2347">
        <f t="shared" si="916"/>
        <v>0</v>
      </c>
      <c r="AT2347">
        <f t="shared" si="917"/>
        <v>0</v>
      </c>
      <c r="AU2347">
        <f t="shared" si="918"/>
        <v>0</v>
      </c>
      <c r="AV2347">
        <f t="shared" si="919"/>
        <v>0</v>
      </c>
      <c r="AW2347">
        <f t="shared" si="920"/>
        <v>0</v>
      </c>
      <c r="AX2347">
        <f t="shared" si="921"/>
        <v>0</v>
      </c>
      <c r="AY2347">
        <f t="shared" si="922"/>
        <v>0</v>
      </c>
      <c r="AZ2347">
        <f t="shared" si="923"/>
        <v>0</v>
      </c>
      <c r="BA2347">
        <f t="shared" si="924"/>
        <v>0</v>
      </c>
      <c r="BB2347">
        <f t="shared" si="925"/>
        <v>0</v>
      </c>
      <c r="BC2347">
        <f t="shared" si="926"/>
        <v>0</v>
      </c>
      <c r="BD2347">
        <f t="shared" si="927"/>
        <v>0</v>
      </c>
      <c r="BE2347">
        <f t="shared" si="928"/>
        <v>0</v>
      </c>
      <c r="BF2347">
        <f t="shared" si="929"/>
        <v>0</v>
      </c>
    </row>
    <row r="2348" spans="1:58" ht="15" customHeight="1">
      <c r="A2348" s="405"/>
      <c r="B2348" s="6"/>
      <c r="C2348" s="9" t="s">
        <v>6764</v>
      </c>
      <c r="D2348" s="668" t="str">
        <f t="shared" si="930"/>
        <v/>
      </c>
      <c r="E2348" s="669"/>
      <c r="F2348" s="670"/>
      <c r="G2348" s="763" t="str">
        <f t="shared" si="931"/>
        <v/>
      </c>
      <c r="H2348" s="669"/>
      <c r="I2348" s="669"/>
      <c r="J2348" s="669"/>
      <c r="K2348" s="669"/>
      <c r="L2348" s="670"/>
      <c r="M2348" s="112"/>
      <c r="N2348" s="112"/>
      <c r="O2348" s="112"/>
      <c r="P2348" s="112"/>
      <c r="Q2348" s="112"/>
      <c r="R2348" s="112"/>
      <c r="S2348" s="112"/>
      <c r="T2348" s="112"/>
      <c r="U2348" s="112"/>
      <c r="V2348" s="112"/>
      <c r="W2348" s="112"/>
      <c r="X2348" s="112"/>
      <c r="Y2348" s="112"/>
      <c r="Z2348" s="112"/>
      <c r="AA2348" s="112"/>
      <c r="AB2348" s="112"/>
      <c r="AC2348" s="112"/>
      <c r="AD2348" s="112"/>
      <c r="AE2348" s="93"/>
      <c r="AI2348">
        <f t="shared" si="906"/>
        <v>0</v>
      </c>
      <c r="AJ2348">
        <f t="shared" si="907"/>
        <v>0</v>
      </c>
      <c r="AK2348">
        <f t="shared" si="908"/>
        <v>0</v>
      </c>
      <c r="AL2348">
        <f t="shared" si="909"/>
        <v>0</v>
      </c>
      <c r="AM2348">
        <f t="shared" si="910"/>
        <v>0</v>
      </c>
      <c r="AN2348">
        <f t="shared" si="911"/>
        <v>0</v>
      </c>
      <c r="AO2348">
        <f t="shared" si="912"/>
        <v>0</v>
      </c>
      <c r="AP2348">
        <f t="shared" si="913"/>
        <v>0</v>
      </c>
      <c r="AQ2348">
        <f t="shared" si="914"/>
        <v>0</v>
      </c>
      <c r="AR2348">
        <f t="shared" si="915"/>
        <v>0</v>
      </c>
      <c r="AS2348">
        <f t="shared" si="916"/>
        <v>0</v>
      </c>
      <c r="AT2348">
        <f t="shared" si="917"/>
        <v>0</v>
      </c>
      <c r="AU2348">
        <f t="shared" si="918"/>
        <v>0</v>
      </c>
      <c r="AV2348">
        <f t="shared" si="919"/>
        <v>0</v>
      </c>
      <c r="AW2348">
        <f t="shared" si="920"/>
        <v>0</v>
      </c>
      <c r="AX2348">
        <f t="shared" si="921"/>
        <v>0</v>
      </c>
      <c r="AY2348">
        <f t="shared" si="922"/>
        <v>0</v>
      </c>
      <c r="AZ2348">
        <f t="shared" si="923"/>
        <v>0</v>
      </c>
      <c r="BA2348">
        <f t="shared" si="924"/>
        <v>0</v>
      </c>
      <c r="BB2348">
        <f t="shared" si="925"/>
        <v>0</v>
      </c>
      <c r="BC2348">
        <f t="shared" si="926"/>
        <v>0</v>
      </c>
      <c r="BD2348">
        <f t="shared" si="927"/>
        <v>0</v>
      </c>
      <c r="BE2348">
        <f t="shared" si="928"/>
        <v>0</v>
      </c>
      <c r="BF2348">
        <f t="shared" si="929"/>
        <v>0</v>
      </c>
    </row>
    <row r="2349" spans="1:58" ht="15" customHeight="1">
      <c r="A2349" s="405"/>
      <c r="B2349" s="6"/>
      <c r="C2349" s="9" t="s">
        <v>5424</v>
      </c>
      <c r="D2349" s="668" t="str">
        <f t="shared" si="930"/>
        <v/>
      </c>
      <c r="E2349" s="669"/>
      <c r="F2349" s="670"/>
      <c r="G2349" s="763" t="str">
        <f t="shared" si="931"/>
        <v/>
      </c>
      <c r="H2349" s="669"/>
      <c r="I2349" s="669"/>
      <c r="J2349" s="669"/>
      <c r="K2349" s="669"/>
      <c r="L2349" s="670"/>
      <c r="M2349" s="112"/>
      <c r="N2349" s="112"/>
      <c r="O2349" s="112"/>
      <c r="P2349" s="112"/>
      <c r="Q2349" s="112"/>
      <c r="R2349" s="112"/>
      <c r="S2349" s="112"/>
      <c r="T2349" s="112"/>
      <c r="U2349" s="112"/>
      <c r="V2349" s="112"/>
      <c r="W2349" s="112"/>
      <c r="X2349" s="112"/>
      <c r="Y2349" s="112"/>
      <c r="Z2349" s="112"/>
      <c r="AA2349" s="112"/>
      <c r="AB2349" s="112"/>
      <c r="AC2349" s="112"/>
      <c r="AD2349" s="112"/>
      <c r="AE2349" s="93"/>
      <c r="AI2349">
        <f t="shared" si="906"/>
        <v>0</v>
      </c>
      <c r="AJ2349">
        <f t="shared" si="907"/>
        <v>0</v>
      </c>
      <c r="AK2349">
        <f t="shared" si="908"/>
        <v>0</v>
      </c>
      <c r="AL2349">
        <f t="shared" si="909"/>
        <v>0</v>
      </c>
      <c r="AM2349">
        <f t="shared" si="910"/>
        <v>0</v>
      </c>
      <c r="AN2349">
        <f t="shared" si="911"/>
        <v>0</v>
      </c>
      <c r="AO2349">
        <f t="shared" si="912"/>
        <v>0</v>
      </c>
      <c r="AP2349">
        <f t="shared" si="913"/>
        <v>0</v>
      </c>
      <c r="AQ2349">
        <f t="shared" si="914"/>
        <v>0</v>
      </c>
      <c r="AR2349">
        <f t="shared" si="915"/>
        <v>0</v>
      </c>
      <c r="AS2349">
        <f t="shared" si="916"/>
        <v>0</v>
      </c>
      <c r="AT2349">
        <f t="shared" si="917"/>
        <v>0</v>
      </c>
      <c r="AU2349">
        <f t="shared" si="918"/>
        <v>0</v>
      </c>
      <c r="AV2349">
        <f t="shared" si="919"/>
        <v>0</v>
      </c>
      <c r="AW2349">
        <f t="shared" si="920"/>
        <v>0</v>
      </c>
      <c r="AX2349">
        <f t="shared" si="921"/>
        <v>0</v>
      </c>
      <c r="AY2349">
        <f t="shared" si="922"/>
        <v>0</v>
      </c>
      <c r="AZ2349">
        <f t="shared" si="923"/>
        <v>0</v>
      </c>
      <c r="BA2349">
        <f t="shared" si="924"/>
        <v>0</v>
      </c>
      <c r="BB2349">
        <f t="shared" si="925"/>
        <v>0</v>
      </c>
      <c r="BC2349">
        <f t="shared" si="926"/>
        <v>0</v>
      </c>
      <c r="BD2349">
        <f t="shared" si="927"/>
        <v>0</v>
      </c>
      <c r="BE2349">
        <f t="shared" si="928"/>
        <v>0</v>
      </c>
      <c r="BF2349">
        <f t="shared" si="929"/>
        <v>0</v>
      </c>
    </row>
    <row r="2350" spans="1:58" ht="15" customHeight="1">
      <c r="A2350" s="405"/>
      <c r="B2350" s="6"/>
      <c r="C2350" s="421" t="s">
        <v>6765</v>
      </c>
      <c r="D2350" s="668" t="str">
        <f t="shared" si="930"/>
        <v/>
      </c>
      <c r="E2350" s="669"/>
      <c r="F2350" s="670"/>
      <c r="G2350" s="763" t="str">
        <f t="shared" si="931"/>
        <v/>
      </c>
      <c r="H2350" s="669"/>
      <c r="I2350" s="669"/>
      <c r="J2350" s="669"/>
      <c r="K2350" s="669"/>
      <c r="L2350" s="670"/>
      <c r="M2350" s="112"/>
      <c r="N2350" s="112"/>
      <c r="O2350" s="112"/>
      <c r="P2350" s="112"/>
      <c r="Q2350" s="112"/>
      <c r="R2350" s="112"/>
      <c r="S2350" s="112"/>
      <c r="T2350" s="112"/>
      <c r="U2350" s="112"/>
      <c r="V2350" s="112"/>
      <c r="W2350" s="112"/>
      <c r="X2350" s="112"/>
      <c r="Y2350" s="112"/>
      <c r="Z2350" s="112"/>
      <c r="AA2350" s="112"/>
      <c r="AB2350" s="112"/>
      <c r="AC2350" s="112"/>
      <c r="AD2350" s="112"/>
      <c r="AE2350" s="93"/>
      <c r="AI2350">
        <f t="shared" si="906"/>
        <v>0</v>
      </c>
      <c r="AJ2350">
        <f t="shared" si="907"/>
        <v>0</v>
      </c>
      <c r="AK2350">
        <f t="shared" si="908"/>
        <v>0</v>
      </c>
      <c r="AL2350">
        <f t="shared" si="909"/>
        <v>0</v>
      </c>
      <c r="AM2350">
        <f t="shared" si="910"/>
        <v>0</v>
      </c>
      <c r="AN2350">
        <f t="shared" si="911"/>
        <v>0</v>
      </c>
      <c r="AO2350">
        <f t="shared" si="912"/>
        <v>0</v>
      </c>
      <c r="AP2350">
        <f t="shared" si="913"/>
        <v>0</v>
      </c>
      <c r="AQ2350">
        <f t="shared" si="914"/>
        <v>0</v>
      </c>
      <c r="AR2350">
        <f t="shared" si="915"/>
        <v>0</v>
      </c>
      <c r="AS2350">
        <f t="shared" si="916"/>
        <v>0</v>
      </c>
      <c r="AT2350">
        <f t="shared" si="917"/>
        <v>0</v>
      </c>
      <c r="AU2350">
        <f t="shared" si="918"/>
        <v>0</v>
      </c>
      <c r="AV2350">
        <f t="shared" si="919"/>
        <v>0</v>
      </c>
      <c r="AW2350">
        <f t="shared" si="920"/>
        <v>0</v>
      </c>
      <c r="AX2350">
        <f t="shared" si="921"/>
        <v>0</v>
      </c>
      <c r="AY2350">
        <f t="shared" si="922"/>
        <v>0</v>
      </c>
      <c r="AZ2350">
        <f t="shared" si="923"/>
        <v>0</v>
      </c>
      <c r="BA2350">
        <f t="shared" si="924"/>
        <v>0</v>
      </c>
      <c r="BB2350">
        <f t="shared" si="925"/>
        <v>0</v>
      </c>
      <c r="BC2350">
        <f t="shared" si="926"/>
        <v>0</v>
      </c>
      <c r="BD2350">
        <f t="shared" si="927"/>
        <v>0</v>
      </c>
      <c r="BE2350">
        <f t="shared" si="928"/>
        <v>0</v>
      </c>
      <c r="BF2350">
        <f t="shared" si="929"/>
        <v>0</v>
      </c>
    </row>
    <row r="2351" spans="1:58" ht="15" customHeight="1">
      <c r="A2351" s="405"/>
      <c r="B2351" s="6"/>
      <c r="C2351" s="421" t="s">
        <v>6766</v>
      </c>
      <c r="D2351" s="668" t="str">
        <f t="shared" si="930"/>
        <v/>
      </c>
      <c r="E2351" s="669"/>
      <c r="F2351" s="670"/>
      <c r="G2351" s="763" t="str">
        <f t="shared" si="931"/>
        <v/>
      </c>
      <c r="H2351" s="669"/>
      <c r="I2351" s="669"/>
      <c r="J2351" s="669"/>
      <c r="K2351" s="669"/>
      <c r="L2351" s="670"/>
      <c r="M2351" s="112"/>
      <c r="N2351" s="112"/>
      <c r="O2351" s="112"/>
      <c r="P2351" s="112"/>
      <c r="Q2351" s="112"/>
      <c r="R2351" s="112"/>
      <c r="S2351" s="112"/>
      <c r="T2351" s="112"/>
      <c r="U2351" s="112"/>
      <c r="V2351" s="112"/>
      <c r="W2351" s="112"/>
      <c r="X2351" s="112"/>
      <c r="Y2351" s="112"/>
      <c r="Z2351" s="112"/>
      <c r="AA2351" s="112"/>
      <c r="AB2351" s="112"/>
      <c r="AC2351" s="112"/>
      <c r="AD2351" s="112"/>
      <c r="AE2351" s="93"/>
      <c r="AI2351">
        <f t="shared" si="906"/>
        <v>0</v>
      </c>
      <c r="AJ2351">
        <f t="shared" si="907"/>
        <v>0</v>
      </c>
      <c r="AK2351">
        <f t="shared" si="908"/>
        <v>0</v>
      </c>
      <c r="AL2351">
        <f t="shared" si="909"/>
        <v>0</v>
      </c>
      <c r="AM2351">
        <f t="shared" si="910"/>
        <v>0</v>
      </c>
      <c r="AN2351">
        <f t="shared" si="911"/>
        <v>0</v>
      </c>
      <c r="AO2351">
        <f t="shared" si="912"/>
        <v>0</v>
      </c>
      <c r="AP2351">
        <f t="shared" si="913"/>
        <v>0</v>
      </c>
      <c r="AQ2351">
        <f t="shared" si="914"/>
        <v>0</v>
      </c>
      <c r="AR2351">
        <f t="shared" si="915"/>
        <v>0</v>
      </c>
      <c r="AS2351">
        <f t="shared" si="916"/>
        <v>0</v>
      </c>
      <c r="AT2351">
        <f t="shared" si="917"/>
        <v>0</v>
      </c>
      <c r="AU2351">
        <f t="shared" si="918"/>
        <v>0</v>
      </c>
      <c r="AV2351">
        <f t="shared" si="919"/>
        <v>0</v>
      </c>
      <c r="AW2351">
        <f t="shared" si="920"/>
        <v>0</v>
      </c>
      <c r="AX2351">
        <f t="shared" si="921"/>
        <v>0</v>
      </c>
      <c r="AY2351">
        <f t="shared" si="922"/>
        <v>0</v>
      </c>
      <c r="AZ2351">
        <f t="shared" si="923"/>
        <v>0</v>
      </c>
      <c r="BA2351">
        <f t="shared" si="924"/>
        <v>0</v>
      </c>
      <c r="BB2351">
        <f t="shared" si="925"/>
        <v>0</v>
      </c>
      <c r="BC2351">
        <f t="shared" si="926"/>
        <v>0</v>
      </c>
      <c r="BD2351">
        <f t="shared" si="927"/>
        <v>0</v>
      </c>
      <c r="BE2351">
        <f t="shared" si="928"/>
        <v>0</v>
      </c>
      <c r="BF2351">
        <f t="shared" si="929"/>
        <v>0</v>
      </c>
    </row>
    <row r="2352" spans="1:58" ht="15" customHeight="1">
      <c r="A2352" s="405"/>
      <c r="B2352" s="6"/>
      <c r="C2352" s="421" t="s">
        <v>6767</v>
      </c>
      <c r="D2352" s="668" t="str">
        <f t="shared" si="930"/>
        <v/>
      </c>
      <c r="E2352" s="669"/>
      <c r="F2352" s="670"/>
      <c r="G2352" s="763" t="str">
        <f t="shared" si="931"/>
        <v/>
      </c>
      <c r="H2352" s="669"/>
      <c r="I2352" s="669"/>
      <c r="J2352" s="669"/>
      <c r="K2352" s="669"/>
      <c r="L2352" s="670"/>
      <c r="M2352" s="112"/>
      <c r="N2352" s="112"/>
      <c r="O2352" s="112"/>
      <c r="P2352" s="112"/>
      <c r="Q2352" s="112"/>
      <c r="R2352" s="112"/>
      <c r="S2352" s="112"/>
      <c r="T2352" s="112"/>
      <c r="U2352" s="112"/>
      <c r="V2352" s="112"/>
      <c r="W2352" s="112"/>
      <c r="X2352" s="112"/>
      <c r="Y2352" s="112"/>
      <c r="Z2352" s="112"/>
      <c r="AA2352" s="112"/>
      <c r="AB2352" s="112"/>
      <c r="AC2352" s="112"/>
      <c r="AD2352" s="112"/>
      <c r="AE2352" s="93"/>
      <c r="AI2352">
        <f t="shared" si="906"/>
        <v>0</v>
      </c>
      <c r="AJ2352">
        <f t="shared" si="907"/>
        <v>0</v>
      </c>
      <c r="AK2352">
        <f t="shared" si="908"/>
        <v>0</v>
      </c>
      <c r="AL2352">
        <f t="shared" si="909"/>
        <v>0</v>
      </c>
      <c r="AM2352">
        <f t="shared" si="910"/>
        <v>0</v>
      </c>
      <c r="AN2352">
        <f t="shared" si="911"/>
        <v>0</v>
      </c>
      <c r="AO2352">
        <f t="shared" si="912"/>
        <v>0</v>
      </c>
      <c r="AP2352">
        <f t="shared" si="913"/>
        <v>0</v>
      </c>
      <c r="AQ2352">
        <f t="shared" si="914"/>
        <v>0</v>
      </c>
      <c r="AR2352">
        <f t="shared" si="915"/>
        <v>0</v>
      </c>
      <c r="AS2352">
        <f t="shared" si="916"/>
        <v>0</v>
      </c>
      <c r="AT2352">
        <f t="shared" si="917"/>
        <v>0</v>
      </c>
      <c r="AU2352">
        <f t="shared" si="918"/>
        <v>0</v>
      </c>
      <c r="AV2352">
        <f t="shared" si="919"/>
        <v>0</v>
      </c>
      <c r="AW2352">
        <f t="shared" si="920"/>
        <v>0</v>
      </c>
      <c r="AX2352">
        <f t="shared" si="921"/>
        <v>0</v>
      </c>
      <c r="AY2352">
        <f t="shared" si="922"/>
        <v>0</v>
      </c>
      <c r="AZ2352">
        <f t="shared" si="923"/>
        <v>0</v>
      </c>
      <c r="BA2352">
        <f t="shared" si="924"/>
        <v>0</v>
      </c>
      <c r="BB2352">
        <f t="shared" si="925"/>
        <v>0</v>
      </c>
      <c r="BC2352">
        <f t="shared" si="926"/>
        <v>0</v>
      </c>
      <c r="BD2352">
        <f t="shared" si="927"/>
        <v>0</v>
      </c>
      <c r="BE2352">
        <f t="shared" si="928"/>
        <v>0</v>
      </c>
      <c r="BF2352">
        <f t="shared" si="929"/>
        <v>0</v>
      </c>
    </row>
    <row r="2353" spans="1:58" ht="15" customHeight="1">
      <c r="A2353" s="405"/>
      <c r="B2353" s="6"/>
      <c r="C2353" s="421" t="s">
        <v>6768</v>
      </c>
      <c r="D2353" s="668" t="str">
        <f t="shared" si="930"/>
        <v/>
      </c>
      <c r="E2353" s="669"/>
      <c r="F2353" s="670"/>
      <c r="G2353" s="763" t="str">
        <f t="shared" si="931"/>
        <v/>
      </c>
      <c r="H2353" s="669"/>
      <c r="I2353" s="669"/>
      <c r="J2353" s="669"/>
      <c r="K2353" s="669"/>
      <c r="L2353" s="670"/>
      <c r="M2353" s="112"/>
      <c r="N2353" s="112"/>
      <c r="O2353" s="112"/>
      <c r="P2353" s="112"/>
      <c r="Q2353" s="112"/>
      <c r="R2353" s="112"/>
      <c r="S2353" s="112"/>
      <c r="T2353" s="112"/>
      <c r="U2353" s="112"/>
      <c r="V2353" s="112"/>
      <c r="W2353" s="112"/>
      <c r="X2353" s="112"/>
      <c r="Y2353" s="112"/>
      <c r="Z2353" s="112"/>
      <c r="AA2353" s="112"/>
      <c r="AB2353" s="112"/>
      <c r="AC2353" s="112"/>
      <c r="AD2353" s="112"/>
      <c r="AE2353" s="93"/>
      <c r="AI2353">
        <f t="shared" si="906"/>
        <v>0</v>
      </c>
      <c r="AJ2353">
        <f t="shared" si="907"/>
        <v>0</v>
      </c>
      <c r="AK2353">
        <f t="shared" si="908"/>
        <v>0</v>
      </c>
      <c r="AL2353">
        <f t="shared" si="909"/>
        <v>0</v>
      </c>
      <c r="AM2353">
        <f t="shared" si="910"/>
        <v>0</v>
      </c>
      <c r="AN2353">
        <f t="shared" si="911"/>
        <v>0</v>
      </c>
      <c r="AO2353">
        <f t="shared" si="912"/>
        <v>0</v>
      </c>
      <c r="AP2353">
        <f t="shared" si="913"/>
        <v>0</v>
      </c>
      <c r="AQ2353">
        <f t="shared" si="914"/>
        <v>0</v>
      </c>
      <c r="AR2353">
        <f t="shared" si="915"/>
        <v>0</v>
      </c>
      <c r="AS2353">
        <f t="shared" si="916"/>
        <v>0</v>
      </c>
      <c r="AT2353">
        <f t="shared" si="917"/>
        <v>0</v>
      </c>
      <c r="AU2353">
        <f t="shared" si="918"/>
        <v>0</v>
      </c>
      <c r="AV2353">
        <f t="shared" si="919"/>
        <v>0</v>
      </c>
      <c r="AW2353">
        <f t="shared" si="920"/>
        <v>0</v>
      </c>
      <c r="AX2353">
        <f t="shared" si="921"/>
        <v>0</v>
      </c>
      <c r="AY2353">
        <f t="shared" si="922"/>
        <v>0</v>
      </c>
      <c r="AZ2353">
        <f t="shared" si="923"/>
        <v>0</v>
      </c>
      <c r="BA2353">
        <f t="shared" si="924"/>
        <v>0</v>
      </c>
      <c r="BB2353">
        <f t="shared" si="925"/>
        <v>0</v>
      </c>
      <c r="BC2353">
        <f t="shared" si="926"/>
        <v>0</v>
      </c>
      <c r="BD2353">
        <f t="shared" si="927"/>
        <v>0</v>
      </c>
      <c r="BE2353">
        <f t="shared" si="928"/>
        <v>0</v>
      </c>
      <c r="BF2353">
        <f t="shared" si="929"/>
        <v>0</v>
      </c>
    </row>
    <row r="2354" spans="1:58" ht="15" customHeight="1">
      <c r="A2354" s="405"/>
      <c r="B2354" s="6"/>
      <c r="C2354" s="421" t="s">
        <v>6769</v>
      </c>
      <c r="D2354" s="668" t="str">
        <f t="shared" si="930"/>
        <v/>
      </c>
      <c r="E2354" s="669"/>
      <c r="F2354" s="670"/>
      <c r="G2354" s="763" t="str">
        <f t="shared" si="931"/>
        <v/>
      </c>
      <c r="H2354" s="669"/>
      <c r="I2354" s="669"/>
      <c r="J2354" s="669"/>
      <c r="K2354" s="669"/>
      <c r="L2354" s="670"/>
      <c r="M2354" s="112"/>
      <c r="N2354" s="112"/>
      <c r="O2354" s="112"/>
      <c r="P2354" s="112"/>
      <c r="Q2354" s="112"/>
      <c r="R2354" s="112"/>
      <c r="S2354" s="112"/>
      <c r="T2354" s="112"/>
      <c r="U2354" s="112"/>
      <c r="V2354" s="112"/>
      <c r="W2354" s="112"/>
      <c r="X2354" s="112"/>
      <c r="Y2354" s="112"/>
      <c r="Z2354" s="112"/>
      <c r="AA2354" s="112"/>
      <c r="AB2354" s="112"/>
      <c r="AC2354" s="112"/>
      <c r="AD2354" s="112"/>
      <c r="AE2354" s="93"/>
      <c r="AI2354">
        <f t="shared" si="906"/>
        <v>0</v>
      </c>
      <c r="AJ2354">
        <f t="shared" si="907"/>
        <v>0</v>
      </c>
      <c r="AK2354">
        <f t="shared" si="908"/>
        <v>0</v>
      </c>
      <c r="AL2354">
        <f t="shared" si="909"/>
        <v>0</v>
      </c>
      <c r="AM2354">
        <f t="shared" si="910"/>
        <v>0</v>
      </c>
      <c r="AN2354">
        <f t="shared" si="911"/>
        <v>0</v>
      </c>
      <c r="AO2354">
        <f t="shared" si="912"/>
        <v>0</v>
      </c>
      <c r="AP2354">
        <f t="shared" si="913"/>
        <v>0</v>
      </c>
      <c r="AQ2354">
        <f t="shared" si="914"/>
        <v>0</v>
      </c>
      <c r="AR2354">
        <f t="shared" si="915"/>
        <v>0</v>
      </c>
      <c r="AS2354">
        <f t="shared" si="916"/>
        <v>0</v>
      </c>
      <c r="AT2354">
        <f t="shared" si="917"/>
        <v>0</v>
      </c>
      <c r="AU2354">
        <f t="shared" si="918"/>
        <v>0</v>
      </c>
      <c r="AV2354">
        <f t="shared" si="919"/>
        <v>0</v>
      </c>
      <c r="AW2354">
        <f t="shared" si="920"/>
        <v>0</v>
      </c>
      <c r="AX2354">
        <f t="shared" si="921"/>
        <v>0</v>
      </c>
      <c r="AY2354">
        <f t="shared" si="922"/>
        <v>0</v>
      </c>
      <c r="AZ2354">
        <f t="shared" si="923"/>
        <v>0</v>
      </c>
      <c r="BA2354">
        <f t="shared" si="924"/>
        <v>0</v>
      </c>
      <c r="BB2354">
        <f t="shared" si="925"/>
        <v>0</v>
      </c>
      <c r="BC2354">
        <f t="shared" si="926"/>
        <v>0</v>
      </c>
      <c r="BD2354">
        <f t="shared" si="927"/>
        <v>0</v>
      </c>
      <c r="BE2354">
        <f t="shared" si="928"/>
        <v>0</v>
      </c>
      <c r="BF2354">
        <f t="shared" si="929"/>
        <v>0</v>
      </c>
    </row>
    <row r="2355" spans="1:58" ht="15" customHeight="1">
      <c r="A2355" s="405"/>
      <c r="B2355" s="6"/>
      <c r="C2355" s="421" t="s">
        <v>6770</v>
      </c>
      <c r="D2355" s="668" t="str">
        <f t="shared" si="930"/>
        <v/>
      </c>
      <c r="E2355" s="669"/>
      <c r="F2355" s="670"/>
      <c r="G2355" s="763" t="str">
        <f t="shared" si="931"/>
        <v/>
      </c>
      <c r="H2355" s="669"/>
      <c r="I2355" s="669"/>
      <c r="J2355" s="669"/>
      <c r="K2355" s="669"/>
      <c r="L2355" s="670"/>
      <c r="M2355" s="112"/>
      <c r="N2355" s="112"/>
      <c r="O2355" s="112"/>
      <c r="P2355" s="112"/>
      <c r="Q2355" s="112"/>
      <c r="R2355" s="112"/>
      <c r="S2355" s="112"/>
      <c r="T2355" s="112"/>
      <c r="U2355" s="112"/>
      <c r="V2355" s="112"/>
      <c r="W2355" s="112"/>
      <c r="X2355" s="112"/>
      <c r="Y2355" s="112"/>
      <c r="Z2355" s="112"/>
      <c r="AA2355" s="112"/>
      <c r="AB2355" s="112"/>
      <c r="AC2355" s="112"/>
      <c r="AD2355" s="112"/>
      <c r="AE2355" s="93"/>
      <c r="AI2355">
        <f t="shared" si="906"/>
        <v>0</v>
      </c>
      <c r="AJ2355">
        <f t="shared" si="907"/>
        <v>0</v>
      </c>
      <c r="AK2355">
        <f t="shared" si="908"/>
        <v>0</v>
      </c>
      <c r="AL2355">
        <f t="shared" si="909"/>
        <v>0</v>
      </c>
      <c r="AM2355">
        <f t="shared" si="910"/>
        <v>0</v>
      </c>
      <c r="AN2355">
        <f t="shared" si="911"/>
        <v>0</v>
      </c>
      <c r="AO2355">
        <f t="shared" si="912"/>
        <v>0</v>
      </c>
      <c r="AP2355">
        <f t="shared" si="913"/>
        <v>0</v>
      </c>
      <c r="AQ2355">
        <f t="shared" si="914"/>
        <v>0</v>
      </c>
      <c r="AR2355">
        <f t="shared" si="915"/>
        <v>0</v>
      </c>
      <c r="AS2355">
        <f t="shared" si="916"/>
        <v>0</v>
      </c>
      <c r="AT2355">
        <f t="shared" si="917"/>
        <v>0</v>
      </c>
      <c r="AU2355">
        <f t="shared" si="918"/>
        <v>0</v>
      </c>
      <c r="AV2355">
        <f t="shared" si="919"/>
        <v>0</v>
      </c>
      <c r="AW2355">
        <f t="shared" si="920"/>
        <v>0</v>
      </c>
      <c r="AX2355">
        <f t="shared" si="921"/>
        <v>0</v>
      </c>
      <c r="AY2355">
        <f t="shared" si="922"/>
        <v>0</v>
      </c>
      <c r="AZ2355">
        <f t="shared" si="923"/>
        <v>0</v>
      </c>
      <c r="BA2355">
        <f t="shared" si="924"/>
        <v>0</v>
      </c>
      <c r="BB2355">
        <f t="shared" si="925"/>
        <v>0</v>
      </c>
      <c r="BC2355">
        <f t="shared" si="926"/>
        <v>0</v>
      </c>
      <c r="BD2355">
        <f t="shared" si="927"/>
        <v>0</v>
      </c>
      <c r="BE2355">
        <f t="shared" si="928"/>
        <v>0</v>
      </c>
      <c r="BF2355">
        <f t="shared" si="929"/>
        <v>0</v>
      </c>
    </row>
    <row r="2356" spans="1:58" ht="15" customHeight="1">
      <c r="A2356" s="405"/>
      <c r="B2356" s="6"/>
      <c r="C2356" s="421" t="s">
        <v>6771</v>
      </c>
      <c r="D2356" s="668" t="str">
        <f t="shared" si="930"/>
        <v/>
      </c>
      <c r="E2356" s="669"/>
      <c r="F2356" s="670"/>
      <c r="G2356" s="763" t="str">
        <f t="shared" si="931"/>
        <v/>
      </c>
      <c r="H2356" s="669"/>
      <c r="I2356" s="669"/>
      <c r="J2356" s="669"/>
      <c r="K2356" s="669"/>
      <c r="L2356" s="670"/>
      <c r="M2356" s="112"/>
      <c r="N2356" s="112"/>
      <c r="O2356" s="112"/>
      <c r="P2356" s="112"/>
      <c r="Q2356" s="112"/>
      <c r="R2356" s="112"/>
      <c r="S2356" s="112"/>
      <c r="T2356" s="112"/>
      <c r="U2356" s="112"/>
      <c r="V2356" s="112"/>
      <c r="W2356" s="112"/>
      <c r="X2356" s="112"/>
      <c r="Y2356" s="112"/>
      <c r="Z2356" s="112"/>
      <c r="AA2356" s="112"/>
      <c r="AB2356" s="112"/>
      <c r="AC2356" s="112"/>
      <c r="AD2356" s="112"/>
      <c r="AE2356" s="93"/>
      <c r="AI2356">
        <f t="shared" si="906"/>
        <v>0</v>
      </c>
      <c r="AJ2356">
        <f t="shared" si="907"/>
        <v>0</v>
      </c>
      <c r="AK2356">
        <f t="shared" si="908"/>
        <v>0</v>
      </c>
      <c r="AL2356">
        <f t="shared" si="909"/>
        <v>0</v>
      </c>
      <c r="AM2356">
        <f t="shared" si="910"/>
        <v>0</v>
      </c>
      <c r="AN2356">
        <f t="shared" si="911"/>
        <v>0</v>
      </c>
      <c r="AO2356">
        <f t="shared" si="912"/>
        <v>0</v>
      </c>
      <c r="AP2356">
        <f t="shared" si="913"/>
        <v>0</v>
      </c>
      <c r="AQ2356">
        <f t="shared" si="914"/>
        <v>0</v>
      </c>
      <c r="AR2356">
        <f t="shared" si="915"/>
        <v>0</v>
      </c>
      <c r="AS2356">
        <f t="shared" si="916"/>
        <v>0</v>
      </c>
      <c r="AT2356">
        <f t="shared" si="917"/>
        <v>0</v>
      </c>
      <c r="AU2356">
        <f t="shared" si="918"/>
        <v>0</v>
      </c>
      <c r="AV2356">
        <f t="shared" si="919"/>
        <v>0</v>
      </c>
      <c r="AW2356">
        <f t="shared" si="920"/>
        <v>0</v>
      </c>
      <c r="AX2356">
        <f t="shared" si="921"/>
        <v>0</v>
      </c>
      <c r="AY2356">
        <f t="shared" si="922"/>
        <v>0</v>
      </c>
      <c r="AZ2356">
        <f t="shared" si="923"/>
        <v>0</v>
      </c>
      <c r="BA2356">
        <f t="shared" si="924"/>
        <v>0</v>
      </c>
      <c r="BB2356">
        <f t="shared" si="925"/>
        <v>0</v>
      </c>
      <c r="BC2356">
        <f t="shared" si="926"/>
        <v>0</v>
      </c>
      <c r="BD2356">
        <f t="shared" si="927"/>
        <v>0</v>
      </c>
      <c r="BE2356">
        <f t="shared" si="928"/>
        <v>0</v>
      </c>
      <c r="BF2356">
        <f t="shared" si="929"/>
        <v>0</v>
      </c>
    </row>
    <row r="2357" spans="1:58" ht="15" customHeight="1">
      <c r="A2357" s="405"/>
      <c r="B2357" s="6"/>
      <c r="C2357" s="421" t="s">
        <v>6772</v>
      </c>
      <c r="D2357" s="668" t="str">
        <f t="shared" si="930"/>
        <v/>
      </c>
      <c r="E2357" s="669"/>
      <c r="F2357" s="670"/>
      <c r="G2357" s="763" t="str">
        <f t="shared" si="931"/>
        <v/>
      </c>
      <c r="H2357" s="669"/>
      <c r="I2357" s="669"/>
      <c r="J2357" s="669"/>
      <c r="K2357" s="669"/>
      <c r="L2357" s="670"/>
      <c r="M2357" s="112"/>
      <c r="N2357" s="112"/>
      <c r="O2357" s="112"/>
      <c r="P2357" s="112"/>
      <c r="Q2357" s="112"/>
      <c r="R2357" s="112"/>
      <c r="S2357" s="112"/>
      <c r="T2357" s="112"/>
      <c r="U2357" s="112"/>
      <c r="V2357" s="112"/>
      <c r="W2357" s="112"/>
      <c r="X2357" s="112"/>
      <c r="Y2357" s="112"/>
      <c r="Z2357" s="112"/>
      <c r="AA2357" s="112"/>
      <c r="AB2357" s="112"/>
      <c r="AC2357" s="112"/>
      <c r="AD2357" s="112"/>
      <c r="AE2357" s="93"/>
      <c r="AI2357">
        <f t="shared" si="906"/>
        <v>0</v>
      </c>
      <c r="AJ2357">
        <f t="shared" si="907"/>
        <v>0</v>
      </c>
      <c r="AK2357">
        <f t="shared" si="908"/>
        <v>0</v>
      </c>
      <c r="AL2357">
        <f t="shared" si="909"/>
        <v>0</v>
      </c>
      <c r="AM2357">
        <f t="shared" si="910"/>
        <v>0</v>
      </c>
      <c r="AN2357">
        <f t="shared" si="911"/>
        <v>0</v>
      </c>
      <c r="AO2357">
        <f t="shared" si="912"/>
        <v>0</v>
      </c>
      <c r="AP2357">
        <f t="shared" si="913"/>
        <v>0</v>
      </c>
      <c r="AQ2357">
        <f t="shared" si="914"/>
        <v>0</v>
      </c>
      <c r="AR2357">
        <f t="shared" si="915"/>
        <v>0</v>
      </c>
      <c r="AS2357">
        <f t="shared" si="916"/>
        <v>0</v>
      </c>
      <c r="AT2357">
        <f t="shared" si="917"/>
        <v>0</v>
      </c>
      <c r="AU2357">
        <f t="shared" si="918"/>
        <v>0</v>
      </c>
      <c r="AV2357">
        <f t="shared" si="919"/>
        <v>0</v>
      </c>
      <c r="AW2357">
        <f t="shared" si="920"/>
        <v>0</v>
      </c>
      <c r="AX2357">
        <f t="shared" si="921"/>
        <v>0</v>
      </c>
      <c r="AY2357">
        <f t="shared" si="922"/>
        <v>0</v>
      </c>
      <c r="AZ2357">
        <f t="shared" si="923"/>
        <v>0</v>
      </c>
      <c r="BA2357">
        <f t="shared" si="924"/>
        <v>0</v>
      </c>
      <c r="BB2357">
        <f t="shared" si="925"/>
        <v>0</v>
      </c>
      <c r="BC2357">
        <f t="shared" si="926"/>
        <v>0</v>
      </c>
      <c r="BD2357">
        <f t="shared" si="927"/>
        <v>0</v>
      </c>
      <c r="BE2357">
        <f t="shared" si="928"/>
        <v>0</v>
      </c>
      <c r="BF2357">
        <f t="shared" si="929"/>
        <v>0</v>
      </c>
    </row>
    <row r="2358" spans="1:58" ht="15" customHeight="1">
      <c r="A2358" s="405"/>
      <c r="B2358" s="6"/>
      <c r="C2358" s="421" t="s">
        <v>6773</v>
      </c>
      <c r="D2358" s="668" t="str">
        <f t="shared" si="930"/>
        <v/>
      </c>
      <c r="E2358" s="669"/>
      <c r="F2358" s="670"/>
      <c r="G2358" s="763" t="str">
        <f t="shared" si="931"/>
        <v/>
      </c>
      <c r="H2358" s="669"/>
      <c r="I2358" s="669"/>
      <c r="J2358" s="669"/>
      <c r="K2358" s="669"/>
      <c r="L2358" s="670"/>
      <c r="M2358" s="112"/>
      <c r="N2358" s="112"/>
      <c r="O2358" s="112"/>
      <c r="P2358" s="112"/>
      <c r="Q2358" s="112"/>
      <c r="R2358" s="112"/>
      <c r="S2358" s="112"/>
      <c r="T2358" s="112"/>
      <c r="U2358" s="112"/>
      <c r="V2358" s="112"/>
      <c r="W2358" s="112"/>
      <c r="X2358" s="112"/>
      <c r="Y2358" s="112"/>
      <c r="Z2358" s="112"/>
      <c r="AA2358" s="112"/>
      <c r="AB2358" s="112"/>
      <c r="AC2358" s="112"/>
      <c r="AD2358" s="112"/>
      <c r="AE2358" s="93"/>
      <c r="AI2358">
        <f t="shared" si="906"/>
        <v>0</v>
      </c>
      <c r="AJ2358">
        <f t="shared" si="907"/>
        <v>0</v>
      </c>
      <c r="AK2358">
        <f t="shared" si="908"/>
        <v>0</v>
      </c>
      <c r="AL2358">
        <f t="shared" si="909"/>
        <v>0</v>
      </c>
      <c r="AM2358">
        <f t="shared" si="910"/>
        <v>0</v>
      </c>
      <c r="AN2358">
        <f t="shared" si="911"/>
        <v>0</v>
      </c>
      <c r="AO2358">
        <f t="shared" si="912"/>
        <v>0</v>
      </c>
      <c r="AP2358">
        <f t="shared" si="913"/>
        <v>0</v>
      </c>
      <c r="AQ2358">
        <f t="shared" si="914"/>
        <v>0</v>
      </c>
      <c r="AR2358">
        <f t="shared" si="915"/>
        <v>0</v>
      </c>
      <c r="AS2358">
        <f t="shared" si="916"/>
        <v>0</v>
      </c>
      <c r="AT2358">
        <f t="shared" si="917"/>
        <v>0</v>
      </c>
      <c r="AU2358">
        <f t="shared" si="918"/>
        <v>0</v>
      </c>
      <c r="AV2358">
        <f t="shared" si="919"/>
        <v>0</v>
      </c>
      <c r="AW2358">
        <f t="shared" si="920"/>
        <v>0</v>
      </c>
      <c r="AX2358">
        <f t="shared" si="921"/>
        <v>0</v>
      </c>
      <c r="AY2358">
        <f t="shared" si="922"/>
        <v>0</v>
      </c>
      <c r="AZ2358">
        <f t="shared" si="923"/>
        <v>0</v>
      </c>
      <c r="BA2358">
        <f t="shared" si="924"/>
        <v>0</v>
      </c>
      <c r="BB2358">
        <f t="shared" si="925"/>
        <v>0</v>
      </c>
      <c r="BC2358">
        <f t="shared" si="926"/>
        <v>0</v>
      </c>
      <c r="BD2358">
        <f t="shared" si="927"/>
        <v>0</v>
      </c>
      <c r="BE2358">
        <f t="shared" si="928"/>
        <v>0</v>
      </c>
      <c r="BF2358">
        <f t="shared" si="929"/>
        <v>0</v>
      </c>
    </row>
    <row r="2359" spans="1:58" ht="15" customHeight="1">
      <c r="A2359" s="405"/>
      <c r="B2359" s="6"/>
      <c r="C2359" s="421" t="s">
        <v>6774</v>
      </c>
      <c r="D2359" s="668" t="str">
        <f t="shared" si="930"/>
        <v/>
      </c>
      <c r="E2359" s="669"/>
      <c r="F2359" s="670"/>
      <c r="G2359" s="763" t="str">
        <f t="shared" si="931"/>
        <v/>
      </c>
      <c r="H2359" s="669"/>
      <c r="I2359" s="669"/>
      <c r="J2359" s="669"/>
      <c r="K2359" s="669"/>
      <c r="L2359" s="670"/>
      <c r="M2359" s="112"/>
      <c r="N2359" s="112"/>
      <c r="O2359" s="112"/>
      <c r="P2359" s="112"/>
      <c r="Q2359" s="112"/>
      <c r="R2359" s="112"/>
      <c r="S2359" s="112"/>
      <c r="T2359" s="112"/>
      <c r="U2359" s="112"/>
      <c r="V2359" s="112"/>
      <c r="W2359" s="112"/>
      <c r="X2359" s="112"/>
      <c r="Y2359" s="112"/>
      <c r="Z2359" s="112"/>
      <c r="AA2359" s="112"/>
      <c r="AB2359" s="112"/>
      <c r="AC2359" s="112"/>
      <c r="AD2359" s="112"/>
      <c r="AE2359" s="93"/>
      <c r="AI2359">
        <f t="shared" si="906"/>
        <v>0</v>
      </c>
      <c r="AJ2359">
        <f t="shared" si="907"/>
        <v>0</v>
      </c>
      <c r="AK2359">
        <f t="shared" si="908"/>
        <v>0</v>
      </c>
      <c r="AL2359">
        <f t="shared" si="909"/>
        <v>0</v>
      </c>
      <c r="AM2359">
        <f t="shared" si="910"/>
        <v>0</v>
      </c>
      <c r="AN2359">
        <f t="shared" si="911"/>
        <v>0</v>
      </c>
      <c r="AO2359">
        <f t="shared" si="912"/>
        <v>0</v>
      </c>
      <c r="AP2359">
        <f t="shared" si="913"/>
        <v>0</v>
      </c>
      <c r="AQ2359">
        <f t="shared" si="914"/>
        <v>0</v>
      </c>
      <c r="AR2359">
        <f t="shared" si="915"/>
        <v>0</v>
      </c>
      <c r="AS2359">
        <f t="shared" si="916"/>
        <v>0</v>
      </c>
      <c r="AT2359">
        <f t="shared" si="917"/>
        <v>0</v>
      </c>
      <c r="AU2359">
        <f t="shared" si="918"/>
        <v>0</v>
      </c>
      <c r="AV2359">
        <f t="shared" si="919"/>
        <v>0</v>
      </c>
      <c r="AW2359">
        <f t="shared" si="920"/>
        <v>0</v>
      </c>
      <c r="AX2359">
        <f t="shared" si="921"/>
        <v>0</v>
      </c>
      <c r="AY2359">
        <f t="shared" si="922"/>
        <v>0</v>
      </c>
      <c r="AZ2359">
        <f t="shared" si="923"/>
        <v>0</v>
      </c>
      <c r="BA2359">
        <f t="shared" si="924"/>
        <v>0</v>
      </c>
      <c r="BB2359">
        <f t="shared" si="925"/>
        <v>0</v>
      </c>
      <c r="BC2359">
        <f t="shared" si="926"/>
        <v>0</v>
      </c>
      <c r="BD2359">
        <f t="shared" si="927"/>
        <v>0</v>
      </c>
      <c r="BE2359">
        <f t="shared" si="928"/>
        <v>0</v>
      </c>
      <c r="BF2359">
        <f t="shared" si="929"/>
        <v>0</v>
      </c>
    </row>
    <row r="2360" spans="1:58" ht="15" customHeight="1">
      <c r="A2360" s="405"/>
      <c r="B2360" s="6"/>
      <c r="C2360" s="421" t="s">
        <v>6775</v>
      </c>
      <c r="D2360" s="668" t="str">
        <f t="shared" si="930"/>
        <v/>
      </c>
      <c r="E2360" s="669"/>
      <c r="F2360" s="670"/>
      <c r="G2360" s="763" t="str">
        <f t="shared" si="931"/>
        <v/>
      </c>
      <c r="H2360" s="669"/>
      <c r="I2360" s="669"/>
      <c r="J2360" s="669"/>
      <c r="K2360" s="669"/>
      <c r="L2360" s="670"/>
      <c r="M2360" s="112"/>
      <c r="N2360" s="112"/>
      <c r="O2360" s="112"/>
      <c r="P2360" s="112"/>
      <c r="Q2360" s="112"/>
      <c r="R2360" s="112"/>
      <c r="S2360" s="112"/>
      <c r="T2360" s="112"/>
      <c r="U2360" s="112"/>
      <c r="V2360" s="112"/>
      <c r="W2360" s="112"/>
      <c r="X2360" s="112"/>
      <c r="Y2360" s="112"/>
      <c r="Z2360" s="112"/>
      <c r="AA2360" s="112"/>
      <c r="AB2360" s="112"/>
      <c r="AC2360" s="112"/>
      <c r="AD2360" s="112"/>
      <c r="AE2360" s="93"/>
      <c r="AI2360">
        <f t="shared" si="906"/>
        <v>0</v>
      </c>
      <c r="AJ2360">
        <f t="shared" si="907"/>
        <v>0</v>
      </c>
      <c r="AK2360">
        <f t="shared" si="908"/>
        <v>0</v>
      </c>
      <c r="AL2360">
        <f t="shared" si="909"/>
        <v>0</v>
      </c>
      <c r="AM2360">
        <f t="shared" si="910"/>
        <v>0</v>
      </c>
      <c r="AN2360">
        <f t="shared" si="911"/>
        <v>0</v>
      </c>
      <c r="AO2360">
        <f t="shared" si="912"/>
        <v>0</v>
      </c>
      <c r="AP2360">
        <f t="shared" si="913"/>
        <v>0</v>
      </c>
      <c r="AQ2360">
        <f t="shared" si="914"/>
        <v>0</v>
      </c>
      <c r="AR2360">
        <f t="shared" si="915"/>
        <v>0</v>
      </c>
      <c r="AS2360">
        <f t="shared" si="916"/>
        <v>0</v>
      </c>
      <c r="AT2360">
        <f t="shared" si="917"/>
        <v>0</v>
      </c>
      <c r="AU2360">
        <f t="shared" si="918"/>
        <v>0</v>
      </c>
      <c r="AV2360">
        <f t="shared" si="919"/>
        <v>0</v>
      </c>
      <c r="AW2360">
        <f t="shared" si="920"/>
        <v>0</v>
      </c>
      <c r="AX2360">
        <f t="shared" si="921"/>
        <v>0</v>
      </c>
      <c r="AY2360">
        <f t="shared" si="922"/>
        <v>0</v>
      </c>
      <c r="AZ2360">
        <f t="shared" si="923"/>
        <v>0</v>
      </c>
      <c r="BA2360">
        <f t="shared" si="924"/>
        <v>0</v>
      </c>
      <c r="BB2360">
        <f t="shared" si="925"/>
        <v>0</v>
      </c>
      <c r="BC2360">
        <f t="shared" si="926"/>
        <v>0</v>
      </c>
      <c r="BD2360">
        <f t="shared" si="927"/>
        <v>0</v>
      </c>
      <c r="BE2360">
        <f t="shared" si="928"/>
        <v>0</v>
      </c>
      <c r="BF2360">
        <f t="shared" si="929"/>
        <v>0</v>
      </c>
    </row>
    <row r="2361" spans="1:58" ht="15" customHeight="1">
      <c r="A2361" s="405"/>
      <c r="B2361" s="6"/>
      <c r="C2361" s="421" t="s">
        <v>6776</v>
      </c>
      <c r="D2361" s="668" t="str">
        <f t="shared" si="930"/>
        <v/>
      </c>
      <c r="E2361" s="669"/>
      <c r="F2361" s="670"/>
      <c r="G2361" s="763" t="str">
        <f t="shared" si="931"/>
        <v/>
      </c>
      <c r="H2361" s="669"/>
      <c r="I2361" s="669"/>
      <c r="J2361" s="669"/>
      <c r="K2361" s="669"/>
      <c r="L2361" s="670"/>
      <c r="M2361" s="112"/>
      <c r="N2361" s="112"/>
      <c r="O2361" s="112"/>
      <c r="P2361" s="112"/>
      <c r="Q2361" s="112"/>
      <c r="R2361" s="112"/>
      <c r="S2361" s="112"/>
      <c r="T2361" s="112"/>
      <c r="U2361" s="112"/>
      <c r="V2361" s="112"/>
      <c r="W2361" s="112"/>
      <c r="X2361" s="112"/>
      <c r="Y2361" s="112"/>
      <c r="Z2361" s="112"/>
      <c r="AA2361" s="112"/>
      <c r="AB2361" s="112"/>
      <c r="AC2361" s="112"/>
      <c r="AD2361" s="112"/>
      <c r="AE2361" s="93"/>
      <c r="AI2361">
        <f t="shared" si="906"/>
        <v>0</v>
      </c>
      <c r="AJ2361">
        <f t="shared" si="907"/>
        <v>0</v>
      </c>
      <c r="AK2361">
        <f t="shared" si="908"/>
        <v>0</v>
      </c>
      <c r="AL2361">
        <f t="shared" si="909"/>
        <v>0</v>
      </c>
      <c r="AM2361">
        <f t="shared" si="910"/>
        <v>0</v>
      </c>
      <c r="AN2361">
        <f t="shared" si="911"/>
        <v>0</v>
      </c>
      <c r="AO2361">
        <f t="shared" si="912"/>
        <v>0</v>
      </c>
      <c r="AP2361">
        <f t="shared" si="913"/>
        <v>0</v>
      </c>
      <c r="AQ2361">
        <f t="shared" si="914"/>
        <v>0</v>
      </c>
      <c r="AR2361">
        <f t="shared" si="915"/>
        <v>0</v>
      </c>
      <c r="AS2361">
        <f t="shared" si="916"/>
        <v>0</v>
      </c>
      <c r="AT2361">
        <f t="shared" si="917"/>
        <v>0</v>
      </c>
      <c r="AU2361">
        <f t="shared" si="918"/>
        <v>0</v>
      </c>
      <c r="AV2361">
        <f t="shared" si="919"/>
        <v>0</v>
      </c>
      <c r="AW2361">
        <f t="shared" si="920"/>
        <v>0</v>
      </c>
      <c r="AX2361">
        <f t="shared" si="921"/>
        <v>0</v>
      </c>
      <c r="AY2361">
        <f t="shared" si="922"/>
        <v>0</v>
      </c>
      <c r="AZ2361">
        <f t="shared" si="923"/>
        <v>0</v>
      </c>
      <c r="BA2361">
        <f t="shared" si="924"/>
        <v>0</v>
      </c>
      <c r="BB2361">
        <f t="shared" si="925"/>
        <v>0</v>
      </c>
      <c r="BC2361">
        <f t="shared" si="926"/>
        <v>0</v>
      </c>
      <c r="BD2361">
        <f t="shared" si="927"/>
        <v>0</v>
      </c>
      <c r="BE2361">
        <f t="shared" si="928"/>
        <v>0</v>
      </c>
      <c r="BF2361">
        <f t="shared" si="929"/>
        <v>0</v>
      </c>
    </row>
    <row r="2362" spans="1:58" ht="15" customHeight="1">
      <c r="A2362" s="405"/>
      <c r="B2362" s="6"/>
      <c r="C2362" s="421" t="s">
        <v>6777</v>
      </c>
      <c r="D2362" s="668" t="str">
        <f t="shared" si="930"/>
        <v/>
      </c>
      <c r="E2362" s="669"/>
      <c r="F2362" s="670"/>
      <c r="G2362" s="763" t="str">
        <f t="shared" si="931"/>
        <v/>
      </c>
      <c r="H2362" s="669"/>
      <c r="I2362" s="669"/>
      <c r="J2362" s="669"/>
      <c r="K2362" s="669"/>
      <c r="L2362" s="670"/>
      <c r="M2362" s="112"/>
      <c r="N2362" s="112"/>
      <c r="O2362" s="112"/>
      <c r="P2362" s="112"/>
      <c r="Q2362" s="112"/>
      <c r="R2362" s="112"/>
      <c r="S2362" s="112"/>
      <c r="T2362" s="112"/>
      <c r="U2362" s="112"/>
      <c r="V2362" s="112"/>
      <c r="W2362" s="112"/>
      <c r="X2362" s="112"/>
      <c r="Y2362" s="112"/>
      <c r="Z2362" s="112"/>
      <c r="AA2362" s="112"/>
      <c r="AB2362" s="112"/>
      <c r="AC2362" s="112"/>
      <c r="AD2362" s="112"/>
      <c r="AE2362" s="93"/>
      <c r="AI2362">
        <f t="shared" si="906"/>
        <v>0</v>
      </c>
      <c r="AJ2362">
        <f t="shared" si="907"/>
        <v>0</v>
      </c>
      <c r="AK2362">
        <f t="shared" si="908"/>
        <v>0</v>
      </c>
      <c r="AL2362">
        <f t="shared" si="909"/>
        <v>0</v>
      </c>
      <c r="AM2362">
        <f t="shared" si="910"/>
        <v>0</v>
      </c>
      <c r="AN2362">
        <f t="shared" si="911"/>
        <v>0</v>
      </c>
      <c r="AO2362">
        <f t="shared" si="912"/>
        <v>0</v>
      </c>
      <c r="AP2362">
        <f t="shared" si="913"/>
        <v>0</v>
      </c>
      <c r="AQ2362">
        <f t="shared" si="914"/>
        <v>0</v>
      </c>
      <c r="AR2362">
        <f t="shared" si="915"/>
        <v>0</v>
      </c>
      <c r="AS2362">
        <f t="shared" si="916"/>
        <v>0</v>
      </c>
      <c r="AT2362">
        <f t="shared" si="917"/>
        <v>0</v>
      </c>
      <c r="AU2362">
        <f t="shared" si="918"/>
        <v>0</v>
      </c>
      <c r="AV2362">
        <f t="shared" si="919"/>
        <v>0</v>
      </c>
      <c r="AW2362">
        <f t="shared" si="920"/>
        <v>0</v>
      </c>
      <c r="AX2362">
        <f t="shared" si="921"/>
        <v>0</v>
      </c>
      <c r="AY2362">
        <f t="shared" si="922"/>
        <v>0</v>
      </c>
      <c r="AZ2362">
        <f t="shared" si="923"/>
        <v>0</v>
      </c>
      <c r="BA2362">
        <f t="shared" si="924"/>
        <v>0</v>
      </c>
      <c r="BB2362">
        <f t="shared" si="925"/>
        <v>0</v>
      </c>
      <c r="BC2362">
        <f t="shared" si="926"/>
        <v>0</v>
      </c>
      <c r="BD2362">
        <f t="shared" si="927"/>
        <v>0</v>
      </c>
      <c r="BE2362">
        <f t="shared" si="928"/>
        <v>0</v>
      </c>
      <c r="BF2362">
        <f t="shared" si="929"/>
        <v>0</v>
      </c>
    </row>
    <row r="2363" spans="1:58" ht="15" customHeight="1">
      <c r="A2363" s="405"/>
      <c r="B2363" s="6"/>
      <c r="C2363" s="421" t="s">
        <v>6778</v>
      </c>
      <c r="D2363" s="668" t="str">
        <f t="shared" si="930"/>
        <v/>
      </c>
      <c r="E2363" s="669"/>
      <c r="F2363" s="670"/>
      <c r="G2363" s="763" t="str">
        <f t="shared" si="931"/>
        <v/>
      </c>
      <c r="H2363" s="669"/>
      <c r="I2363" s="669"/>
      <c r="J2363" s="669"/>
      <c r="K2363" s="669"/>
      <c r="L2363" s="670"/>
      <c r="M2363" s="112"/>
      <c r="N2363" s="112"/>
      <c r="O2363" s="112"/>
      <c r="P2363" s="112"/>
      <c r="Q2363" s="112"/>
      <c r="R2363" s="112"/>
      <c r="S2363" s="112"/>
      <c r="T2363" s="112"/>
      <c r="U2363" s="112"/>
      <c r="V2363" s="112"/>
      <c r="W2363" s="112"/>
      <c r="X2363" s="112"/>
      <c r="Y2363" s="112"/>
      <c r="Z2363" s="112"/>
      <c r="AA2363" s="112"/>
      <c r="AB2363" s="112"/>
      <c r="AC2363" s="112"/>
      <c r="AD2363" s="112"/>
      <c r="AE2363" s="93"/>
      <c r="AI2363">
        <f t="shared" si="906"/>
        <v>0</v>
      </c>
      <c r="AJ2363">
        <f t="shared" si="907"/>
        <v>0</v>
      </c>
      <c r="AK2363">
        <f t="shared" si="908"/>
        <v>0</v>
      </c>
      <c r="AL2363">
        <f t="shared" si="909"/>
        <v>0</v>
      </c>
      <c r="AM2363">
        <f t="shared" si="910"/>
        <v>0</v>
      </c>
      <c r="AN2363">
        <f t="shared" si="911"/>
        <v>0</v>
      </c>
      <c r="AO2363">
        <f t="shared" si="912"/>
        <v>0</v>
      </c>
      <c r="AP2363">
        <f t="shared" si="913"/>
        <v>0</v>
      </c>
      <c r="AQ2363">
        <f t="shared" si="914"/>
        <v>0</v>
      </c>
      <c r="AR2363">
        <f t="shared" si="915"/>
        <v>0</v>
      </c>
      <c r="AS2363">
        <f t="shared" si="916"/>
        <v>0</v>
      </c>
      <c r="AT2363">
        <f t="shared" si="917"/>
        <v>0</v>
      </c>
      <c r="AU2363">
        <f t="shared" si="918"/>
        <v>0</v>
      </c>
      <c r="AV2363">
        <f t="shared" si="919"/>
        <v>0</v>
      </c>
      <c r="AW2363">
        <f t="shared" si="920"/>
        <v>0</v>
      </c>
      <c r="AX2363">
        <f t="shared" si="921"/>
        <v>0</v>
      </c>
      <c r="AY2363">
        <f t="shared" si="922"/>
        <v>0</v>
      </c>
      <c r="AZ2363">
        <f t="shared" si="923"/>
        <v>0</v>
      </c>
      <c r="BA2363">
        <f t="shared" si="924"/>
        <v>0</v>
      </c>
      <c r="BB2363">
        <f t="shared" si="925"/>
        <v>0</v>
      </c>
      <c r="BC2363">
        <f t="shared" si="926"/>
        <v>0</v>
      </c>
      <c r="BD2363">
        <f t="shared" si="927"/>
        <v>0</v>
      </c>
      <c r="BE2363">
        <f t="shared" si="928"/>
        <v>0</v>
      </c>
      <c r="BF2363">
        <f t="shared" si="929"/>
        <v>0</v>
      </c>
    </row>
    <row r="2364" spans="1:58" ht="15" customHeight="1">
      <c r="A2364" s="405"/>
      <c r="B2364" s="6"/>
      <c r="C2364" s="421" t="s">
        <v>6779</v>
      </c>
      <c r="D2364" s="668" t="str">
        <f t="shared" si="930"/>
        <v/>
      </c>
      <c r="E2364" s="669"/>
      <c r="F2364" s="670"/>
      <c r="G2364" s="763" t="str">
        <f t="shared" si="931"/>
        <v/>
      </c>
      <c r="H2364" s="669"/>
      <c r="I2364" s="669"/>
      <c r="J2364" s="669"/>
      <c r="K2364" s="669"/>
      <c r="L2364" s="670"/>
      <c r="M2364" s="112"/>
      <c r="N2364" s="112"/>
      <c r="O2364" s="112"/>
      <c r="P2364" s="112"/>
      <c r="Q2364" s="112"/>
      <c r="R2364" s="112"/>
      <c r="S2364" s="112"/>
      <c r="T2364" s="112"/>
      <c r="U2364" s="112"/>
      <c r="V2364" s="112"/>
      <c r="W2364" s="112"/>
      <c r="X2364" s="112"/>
      <c r="Y2364" s="112"/>
      <c r="Z2364" s="112"/>
      <c r="AA2364" s="112"/>
      <c r="AB2364" s="112"/>
      <c r="AC2364" s="112"/>
      <c r="AD2364" s="112"/>
      <c r="AE2364" s="93"/>
      <c r="AI2364">
        <f t="shared" si="906"/>
        <v>0</v>
      </c>
      <c r="AJ2364">
        <f t="shared" si="907"/>
        <v>0</v>
      </c>
      <c r="AK2364">
        <f t="shared" si="908"/>
        <v>0</v>
      </c>
      <c r="AL2364">
        <f t="shared" si="909"/>
        <v>0</v>
      </c>
      <c r="AM2364">
        <f t="shared" si="910"/>
        <v>0</v>
      </c>
      <c r="AN2364">
        <f t="shared" si="911"/>
        <v>0</v>
      </c>
      <c r="AO2364">
        <f t="shared" si="912"/>
        <v>0</v>
      </c>
      <c r="AP2364">
        <f t="shared" si="913"/>
        <v>0</v>
      </c>
      <c r="AQ2364">
        <f t="shared" si="914"/>
        <v>0</v>
      </c>
      <c r="AR2364">
        <f t="shared" si="915"/>
        <v>0</v>
      </c>
      <c r="AS2364">
        <f t="shared" si="916"/>
        <v>0</v>
      </c>
      <c r="AT2364">
        <f t="shared" si="917"/>
        <v>0</v>
      </c>
      <c r="AU2364">
        <f t="shared" si="918"/>
        <v>0</v>
      </c>
      <c r="AV2364">
        <f t="shared" si="919"/>
        <v>0</v>
      </c>
      <c r="AW2364">
        <f t="shared" si="920"/>
        <v>0</v>
      </c>
      <c r="AX2364">
        <f t="shared" si="921"/>
        <v>0</v>
      </c>
      <c r="AY2364">
        <f t="shared" si="922"/>
        <v>0</v>
      </c>
      <c r="AZ2364">
        <f t="shared" si="923"/>
        <v>0</v>
      </c>
      <c r="BA2364">
        <f t="shared" si="924"/>
        <v>0</v>
      </c>
      <c r="BB2364">
        <f t="shared" si="925"/>
        <v>0</v>
      </c>
      <c r="BC2364">
        <f t="shared" si="926"/>
        <v>0</v>
      </c>
      <c r="BD2364">
        <f t="shared" si="927"/>
        <v>0</v>
      </c>
      <c r="BE2364">
        <f t="shared" si="928"/>
        <v>0</v>
      </c>
      <c r="BF2364">
        <f t="shared" si="929"/>
        <v>0</v>
      </c>
    </row>
    <row r="2365" spans="1:58" ht="15" customHeight="1">
      <c r="A2365" s="405"/>
      <c r="B2365" s="6"/>
      <c r="C2365" s="421" t="s">
        <v>6780</v>
      </c>
      <c r="D2365" s="668" t="str">
        <f t="shared" si="930"/>
        <v/>
      </c>
      <c r="E2365" s="669"/>
      <c r="F2365" s="670"/>
      <c r="G2365" s="763" t="str">
        <f t="shared" si="931"/>
        <v/>
      </c>
      <c r="H2365" s="669"/>
      <c r="I2365" s="669"/>
      <c r="J2365" s="669"/>
      <c r="K2365" s="669"/>
      <c r="L2365" s="670"/>
      <c r="M2365" s="112"/>
      <c r="N2365" s="112"/>
      <c r="O2365" s="112"/>
      <c r="P2365" s="112"/>
      <c r="Q2365" s="112"/>
      <c r="R2365" s="112"/>
      <c r="S2365" s="112"/>
      <c r="T2365" s="112"/>
      <c r="U2365" s="112"/>
      <c r="V2365" s="112"/>
      <c r="W2365" s="112"/>
      <c r="X2365" s="112"/>
      <c r="Y2365" s="112"/>
      <c r="Z2365" s="112"/>
      <c r="AA2365" s="112"/>
      <c r="AB2365" s="112"/>
      <c r="AC2365" s="112"/>
      <c r="AD2365" s="112"/>
      <c r="AE2365" s="93"/>
      <c r="AI2365">
        <f t="shared" si="906"/>
        <v>0</v>
      </c>
      <c r="AJ2365">
        <f t="shared" si="907"/>
        <v>0</v>
      </c>
      <c r="AK2365">
        <f t="shared" si="908"/>
        <v>0</v>
      </c>
      <c r="AL2365">
        <f t="shared" si="909"/>
        <v>0</v>
      </c>
      <c r="AM2365">
        <f t="shared" si="910"/>
        <v>0</v>
      </c>
      <c r="AN2365">
        <f t="shared" si="911"/>
        <v>0</v>
      </c>
      <c r="AO2365">
        <f t="shared" si="912"/>
        <v>0</v>
      </c>
      <c r="AP2365">
        <f t="shared" si="913"/>
        <v>0</v>
      </c>
      <c r="AQ2365">
        <f t="shared" si="914"/>
        <v>0</v>
      </c>
      <c r="AR2365">
        <f t="shared" si="915"/>
        <v>0</v>
      </c>
      <c r="AS2365">
        <f t="shared" si="916"/>
        <v>0</v>
      </c>
      <c r="AT2365">
        <f t="shared" si="917"/>
        <v>0</v>
      </c>
      <c r="AU2365">
        <f t="shared" si="918"/>
        <v>0</v>
      </c>
      <c r="AV2365">
        <f t="shared" si="919"/>
        <v>0</v>
      </c>
      <c r="AW2365">
        <f t="shared" si="920"/>
        <v>0</v>
      </c>
      <c r="AX2365">
        <f t="shared" si="921"/>
        <v>0</v>
      </c>
      <c r="AY2365">
        <f t="shared" si="922"/>
        <v>0</v>
      </c>
      <c r="AZ2365">
        <f t="shared" si="923"/>
        <v>0</v>
      </c>
      <c r="BA2365">
        <f t="shared" si="924"/>
        <v>0</v>
      </c>
      <c r="BB2365">
        <f t="shared" si="925"/>
        <v>0</v>
      </c>
      <c r="BC2365">
        <f t="shared" si="926"/>
        <v>0</v>
      </c>
      <c r="BD2365">
        <f t="shared" si="927"/>
        <v>0</v>
      </c>
      <c r="BE2365">
        <f t="shared" si="928"/>
        <v>0</v>
      </c>
      <c r="BF2365">
        <f t="shared" si="929"/>
        <v>0</v>
      </c>
    </row>
    <row r="2366" spans="1:58" ht="15" customHeight="1">
      <c r="A2366" s="405"/>
      <c r="B2366" s="6"/>
      <c r="C2366" s="421" t="s">
        <v>6781</v>
      </c>
      <c r="D2366" s="668" t="str">
        <f t="shared" si="930"/>
        <v/>
      </c>
      <c r="E2366" s="669"/>
      <c r="F2366" s="670"/>
      <c r="G2366" s="763" t="str">
        <f t="shared" si="931"/>
        <v/>
      </c>
      <c r="H2366" s="669"/>
      <c r="I2366" s="669"/>
      <c r="J2366" s="669"/>
      <c r="K2366" s="669"/>
      <c r="L2366" s="670"/>
      <c r="M2366" s="112"/>
      <c r="N2366" s="112"/>
      <c r="O2366" s="112"/>
      <c r="P2366" s="112"/>
      <c r="Q2366" s="112"/>
      <c r="R2366" s="112"/>
      <c r="S2366" s="112"/>
      <c r="T2366" s="112"/>
      <c r="U2366" s="112"/>
      <c r="V2366" s="112"/>
      <c r="W2366" s="112"/>
      <c r="X2366" s="112"/>
      <c r="Y2366" s="112"/>
      <c r="Z2366" s="112"/>
      <c r="AA2366" s="112"/>
      <c r="AB2366" s="112"/>
      <c r="AC2366" s="112"/>
      <c r="AD2366" s="112"/>
      <c r="AE2366" s="93"/>
      <c r="AI2366">
        <f t="shared" si="906"/>
        <v>0</v>
      </c>
      <c r="AJ2366">
        <f t="shared" si="907"/>
        <v>0</v>
      </c>
      <c r="AK2366">
        <f t="shared" si="908"/>
        <v>0</v>
      </c>
      <c r="AL2366">
        <f t="shared" si="909"/>
        <v>0</v>
      </c>
      <c r="AM2366">
        <f t="shared" si="910"/>
        <v>0</v>
      </c>
      <c r="AN2366">
        <f t="shared" si="911"/>
        <v>0</v>
      </c>
      <c r="AO2366">
        <f t="shared" si="912"/>
        <v>0</v>
      </c>
      <c r="AP2366">
        <f t="shared" si="913"/>
        <v>0</v>
      </c>
      <c r="AQ2366">
        <f t="shared" si="914"/>
        <v>0</v>
      </c>
      <c r="AR2366">
        <f t="shared" si="915"/>
        <v>0</v>
      </c>
      <c r="AS2366">
        <f t="shared" si="916"/>
        <v>0</v>
      </c>
      <c r="AT2366">
        <f t="shared" si="917"/>
        <v>0</v>
      </c>
      <c r="AU2366">
        <f t="shared" si="918"/>
        <v>0</v>
      </c>
      <c r="AV2366">
        <f t="shared" si="919"/>
        <v>0</v>
      </c>
      <c r="AW2366">
        <f t="shared" si="920"/>
        <v>0</v>
      </c>
      <c r="AX2366">
        <f t="shared" si="921"/>
        <v>0</v>
      </c>
      <c r="AY2366">
        <f t="shared" si="922"/>
        <v>0</v>
      </c>
      <c r="AZ2366">
        <f t="shared" si="923"/>
        <v>0</v>
      </c>
      <c r="BA2366">
        <f t="shared" si="924"/>
        <v>0</v>
      </c>
      <c r="BB2366">
        <f t="shared" si="925"/>
        <v>0</v>
      </c>
      <c r="BC2366">
        <f t="shared" si="926"/>
        <v>0</v>
      </c>
      <c r="BD2366">
        <f t="shared" si="927"/>
        <v>0</v>
      </c>
      <c r="BE2366">
        <f t="shared" si="928"/>
        <v>0</v>
      </c>
      <c r="BF2366">
        <f t="shared" si="929"/>
        <v>0</v>
      </c>
    </row>
    <row r="2367" spans="1:58" ht="15" customHeight="1">
      <c r="A2367" s="405"/>
      <c r="B2367" s="6"/>
      <c r="C2367" s="421" t="s">
        <v>6782</v>
      </c>
      <c r="D2367" s="668" t="str">
        <f t="shared" si="930"/>
        <v/>
      </c>
      <c r="E2367" s="669"/>
      <c r="F2367" s="670"/>
      <c r="G2367" s="763" t="str">
        <f t="shared" si="931"/>
        <v/>
      </c>
      <c r="H2367" s="669"/>
      <c r="I2367" s="669"/>
      <c r="J2367" s="669"/>
      <c r="K2367" s="669"/>
      <c r="L2367" s="670"/>
      <c r="M2367" s="112"/>
      <c r="N2367" s="112"/>
      <c r="O2367" s="112"/>
      <c r="P2367" s="112"/>
      <c r="Q2367" s="112"/>
      <c r="R2367" s="112"/>
      <c r="S2367" s="112"/>
      <c r="T2367" s="112"/>
      <c r="U2367" s="112"/>
      <c r="V2367" s="112"/>
      <c r="W2367" s="112"/>
      <c r="X2367" s="112"/>
      <c r="Y2367" s="112"/>
      <c r="Z2367" s="112"/>
      <c r="AA2367" s="112"/>
      <c r="AB2367" s="112"/>
      <c r="AC2367" s="112"/>
      <c r="AD2367" s="112"/>
      <c r="AE2367" s="93"/>
      <c r="AI2367">
        <f t="shared" si="906"/>
        <v>0</v>
      </c>
      <c r="AJ2367">
        <f t="shared" si="907"/>
        <v>0</v>
      </c>
      <c r="AK2367">
        <f t="shared" si="908"/>
        <v>0</v>
      </c>
      <c r="AL2367">
        <f t="shared" si="909"/>
        <v>0</v>
      </c>
      <c r="AM2367">
        <f t="shared" si="910"/>
        <v>0</v>
      </c>
      <c r="AN2367">
        <f t="shared" si="911"/>
        <v>0</v>
      </c>
      <c r="AO2367">
        <f t="shared" si="912"/>
        <v>0</v>
      </c>
      <c r="AP2367">
        <f t="shared" si="913"/>
        <v>0</v>
      </c>
      <c r="AQ2367">
        <f t="shared" si="914"/>
        <v>0</v>
      </c>
      <c r="AR2367">
        <f t="shared" si="915"/>
        <v>0</v>
      </c>
      <c r="AS2367">
        <f t="shared" si="916"/>
        <v>0</v>
      </c>
      <c r="AT2367">
        <f t="shared" si="917"/>
        <v>0</v>
      </c>
      <c r="AU2367">
        <f t="shared" si="918"/>
        <v>0</v>
      </c>
      <c r="AV2367">
        <f t="shared" si="919"/>
        <v>0</v>
      </c>
      <c r="AW2367">
        <f t="shared" si="920"/>
        <v>0</v>
      </c>
      <c r="AX2367">
        <f t="shared" si="921"/>
        <v>0</v>
      </c>
      <c r="AY2367">
        <f t="shared" si="922"/>
        <v>0</v>
      </c>
      <c r="AZ2367">
        <f t="shared" si="923"/>
        <v>0</v>
      </c>
      <c r="BA2367">
        <f t="shared" si="924"/>
        <v>0</v>
      </c>
      <c r="BB2367">
        <f t="shared" si="925"/>
        <v>0</v>
      </c>
      <c r="BC2367">
        <f t="shared" si="926"/>
        <v>0</v>
      </c>
      <c r="BD2367">
        <f t="shared" si="927"/>
        <v>0</v>
      </c>
      <c r="BE2367">
        <f t="shared" si="928"/>
        <v>0</v>
      </c>
      <c r="BF2367">
        <f t="shared" si="929"/>
        <v>0</v>
      </c>
    </row>
    <row r="2368" spans="1:58" ht="15" customHeight="1">
      <c r="A2368" s="405"/>
      <c r="B2368" s="6"/>
      <c r="C2368" s="421" t="s">
        <v>6783</v>
      </c>
      <c r="D2368" s="668" t="str">
        <f t="shared" si="930"/>
        <v/>
      </c>
      <c r="E2368" s="669"/>
      <c r="F2368" s="670"/>
      <c r="G2368" s="763" t="str">
        <f t="shared" si="931"/>
        <v/>
      </c>
      <c r="H2368" s="669"/>
      <c r="I2368" s="669"/>
      <c r="J2368" s="669"/>
      <c r="K2368" s="669"/>
      <c r="L2368" s="670"/>
      <c r="M2368" s="112"/>
      <c r="N2368" s="112"/>
      <c r="O2368" s="112"/>
      <c r="P2368" s="112"/>
      <c r="Q2368" s="112"/>
      <c r="R2368" s="112"/>
      <c r="S2368" s="112"/>
      <c r="T2368" s="112"/>
      <c r="U2368" s="112"/>
      <c r="V2368" s="112"/>
      <c r="W2368" s="112"/>
      <c r="X2368" s="112"/>
      <c r="Y2368" s="112"/>
      <c r="Z2368" s="112"/>
      <c r="AA2368" s="112"/>
      <c r="AB2368" s="112"/>
      <c r="AC2368" s="112"/>
      <c r="AD2368" s="112"/>
      <c r="AE2368" s="93"/>
      <c r="AI2368">
        <f t="shared" si="906"/>
        <v>0</v>
      </c>
      <c r="AJ2368">
        <f t="shared" si="907"/>
        <v>0</v>
      </c>
      <c r="AK2368">
        <f t="shared" si="908"/>
        <v>0</v>
      </c>
      <c r="AL2368">
        <f t="shared" si="909"/>
        <v>0</v>
      </c>
      <c r="AM2368">
        <f t="shared" si="910"/>
        <v>0</v>
      </c>
      <c r="AN2368">
        <f t="shared" si="911"/>
        <v>0</v>
      </c>
      <c r="AO2368">
        <f t="shared" si="912"/>
        <v>0</v>
      </c>
      <c r="AP2368">
        <f t="shared" si="913"/>
        <v>0</v>
      </c>
      <c r="AQ2368">
        <f t="shared" si="914"/>
        <v>0</v>
      </c>
      <c r="AR2368">
        <f t="shared" si="915"/>
        <v>0</v>
      </c>
      <c r="AS2368">
        <f t="shared" si="916"/>
        <v>0</v>
      </c>
      <c r="AT2368">
        <f t="shared" si="917"/>
        <v>0</v>
      </c>
      <c r="AU2368">
        <f t="shared" si="918"/>
        <v>0</v>
      </c>
      <c r="AV2368">
        <f t="shared" si="919"/>
        <v>0</v>
      </c>
      <c r="AW2368">
        <f t="shared" si="920"/>
        <v>0</v>
      </c>
      <c r="AX2368">
        <f t="shared" si="921"/>
        <v>0</v>
      </c>
      <c r="AY2368">
        <f t="shared" si="922"/>
        <v>0</v>
      </c>
      <c r="AZ2368">
        <f t="shared" si="923"/>
        <v>0</v>
      </c>
      <c r="BA2368">
        <f t="shared" si="924"/>
        <v>0</v>
      </c>
      <c r="BB2368">
        <f t="shared" si="925"/>
        <v>0</v>
      </c>
      <c r="BC2368">
        <f t="shared" si="926"/>
        <v>0</v>
      </c>
      <c r="BD2368">
        <f t="shared" si="927"/>
        <v>0</v>
      </c>
      <c r="BE2368">
        <f t="shared" si="928"/>
        <v>0</v>
      </c>
      <c r="BF2368">
        <f t="shared" si="929"/>
        <v>0</v>
      </c>
    </row>
    <row r="2369" spans="1:58" ht="15" customHeight="1">
      <c r="A2369" s="405"/>
      <c r="B2369" s="6"/>
      <c r="C2369" s="421" t="s">
        <v>6784</v>
      </c>
      <c r="D2369" s="668" t="str">
        <f t="shared" si="930"/>
        <v/>
      </c>
      <c r="E2369" s="669"/>
      <c r="F2369" s="670"/>
      <c r="G2369" s="763" t="str">
        <f t="shared" si="931"/>
        <v/>
      </c>
      <c r="H2369" s="669"/>
      <c r="I2369" s="669"/>
      <c r="J2369" s="669"/>
      <c r="K2369" s="669"/>
      <c r="L2369" s="670"/>
      <c r="M2369" s="112"/>
      <c r="N2369" s="112"/>
      <c r="O2369" s="112"/>
      <c r="P2369" s="112"/>
      <c r="Q2369" s="112"/>
      <c r="R2369" s="112"/>
      <c r="S2369" s="112"/>
      <c r="T2369" s="112"/>
      <c r="U2369" s="112"/>
      <c r="V2369" s="112"/>
      <c r="W2369" s="112"/>
      <c r="X2369" s="112"/>
      <c r="Y2369" s="112"/>
      <c r="Z2369" s="112"/>
      <c r="AA2369" s="112"/>
      <c r="AB2369" s="112"/>
      <c r="AC2369" s="112"/>
      <c r="AD2369" s="112"/>
      <c r="AE2369" s="93"/>
      <c r="AI2369">
        <f t="shared" si="906"/>
        <v>0</v>
      </c>
      <c r="AJ2369">
        <f t="shared" si="907"/>
        <v>0</v>
      </c>
      <c r="AK2369">
        <f t="shared" si="908"/>
        <v>0</v>
      </c>
      <c r="AL2369">
        <f t="shared" si="909"/>
        <v>0</v>
      </c>
      <c r="AM2369">
        <f t="shared" si="910"/>
        <v>0</v>
      </c>
      <c r="AN2369">
        <f t="shared" si="911"/>
        <v>0</v>
      </c>
      <c r="AO2369">
        <f t="shared" si="912"/>
        <v>0</v>
      </c>
      <c r="AP2369">
        <f t="shared" si="913"/>
        <v>0</v>
      </c>
      <c r="AQ2369">
        <f t="shared" si="914"/>
        <v>0</v>
      </c>
      <c r="AR2369">
        <f t="shared" si="915"/>
        <v>0</v>
      </c>
      <c r="AS2369">
        <f t="shared" si="916"/>
        <v>0</v>
      </c>
      <c r="AT2369">
        <f t="shared" si="917"/>
        <v>0</v>
      </c>
      <c r="AU2369">
        <f t="shared" si="918"/>
        <v>0</v>
      </c>
      <c r="AV2369">
        <f t="shared" si="919"/>
        <v>0</v>
      </c>
      <c r="AW2369">
        <f t="shared" si="920"/>
        <v>0</v>
      </c>
      <c r="AX2369">
        <f t="shared" si="921"/>
        <v>0</v>
      </c>
      <c r="AY2369">
        <f t="shared" si="922"/>
        <v>0</v>
      </c>
      <c r="AZ2369">
        <f t="shared" si="923"/>
        <v>0</v>
      </c>
      <c r="BA2369">
        <f t="shared" si="924"/>
        <v>0</v>
      </c>
      <c r="BB2369">
        <f t="shared" si="925"/>
        <v>0</v>
      </c>
      <c r="BC2369">
        <f t="shared" si="926"/>
        <v>0</v>
      </c>
      <c r="BD2369">
        <f t="shared" si="927"/>
        <v>0</v>
      </c>
      <c r="BE2369">
        <f t="shared" si="928"/>
        <v>0</v>
      </c>
      <c r="BF2369">
        <f t="shared" si="929"/>
        <v>0</v>
      </c>
    </row>
    <row r="2370" spans="1:58" ht="15" customHeight="1">
      <c r="A2370" s="405"/>
      <c r="B2370" s="6"/>
      <c r="C2370" s="421" t="s">
        <v>6785</v>
      </c>
      <c r="D2370" s="668" t="str">
        <f t="shared" si="930"/>
        <v/>
      </c>
      <c r="E2370" s="669"/>
      <c r="F2370" s="670"/>
      <c r="G2370" s="763" t="str">
        <f t="shared" si="931"/>
        <v/>
      </c>
      <c r="H2370" s="669"/>
      <c r="I2370" s="669"/>
      <c r="J2370" s="669"/>
      <c r="K2370" s="669"/>
      <c r="L2370" s="670"/>
      <c r="M2370" s="112"/>
      <c r="N2370" s="112"/>
      <c r="O2370" s="112"/>
      <c r="P2370" s="112"/>
      <c r="Q2370" s="112"/>
      <c r="R2370" s="112"/>
      <c r="S2370" s="112"/>
      <c r="T2370" s="112"/>
      <c r="U2370" s="112"/>
      <c r="V2370" s="112"/>
      <c r="W2370" s="112"/>
      <c r="X2370" s="112"/>
      <c r="Y2370" s="112"/>
      <c r="Z2370" s="112"/>
      <c r="AA2370" s="112"/>
      <c r="AB2370" s="112"/>
      <c r="AC2370" s="112"/>
      <c r="AD2370" s="112"/>
      <c r="AE2370" s="93"/>
      <c r="AI2370">
        <f t="shared" si="906"/>
        <v>0</v>
      </c>
      <c r="AJ2370">
        <f t="shared" si="907"/>
        <v>0</v>
      </c>
      <c r="AK2370">
        <f t="shared" si="908"/>
        <v>0</v>
      </c>
      <c r="AL2370">
        <f t="shared" si="909"/>
        <v>0</v>
      </c>
      <c r="AM2370">
        <f t="shared" si="910"/>
        <v>0</v>
      </c>
      <c r="AN2370">
        <f t="shared" si="911"/>
        <v>0</v>
      </c>
      <c r="AO2370">
        <f t="shared" si="912"/>
        <v>0</v>
      </c>
      <c r="AP2370">
        <f t="shared" si="913"/>
        <v>0</v>
      </c>
      <c r="AQ2370">
        <f t="shared" si="914"/>
        <v>0</v>
      </c>
      <c r="AR2370">
        <f t="shared" si="915"/>
        <v>0</v>
      </c>
      <c r="AS2370">
        <f t="shared" si="916"/>
        <v>0</v>
      </c>
      <c r="AT2370">
        <f t="shared" si="917"/>
        <v>0</v>
      </c>
      <c r="AU2370">
        <f t="shared" si="918"/>
        <v>0</v>
      </c>
      <c r="AV2370">
        <f t="shared" si="919"/>
        <v>0</v>
      </c>
      <c r="AW2370">
        <f t="shared" si="920"/>
        <v>0</v>
      </c>
      <c r="AX2370">
        <f t="shared" si="921"/>
        <v>0</v>
      </c>
      <c r="AY2370">
        <f t="shared" si="922"/>
        <v>0</v>
      </c>
      <c r="AZ2370">
        <f t="shared" si="923"/>
        <v>0</v>
      </c>
      <c r="BA2370">
        <f t="shared" si="924"/>
        <v>0</v>
      </c>
      <c r="BB2370">
        <f t="shared" si="925"/>
        <v>0</v>
      </c>
      <c r="BC2370">
        <f t="shared" si="926"/>
        <v>0</v>
      </c>
      <c r="BD2370">
        <f t="shared" si="927"/>
        <v>0</v>
      </c>
      <c r="BE2370">
        <f t="shared" si="928"/>
        <v>0</v>
      </c>
      <c r="BF2370">
        <f t="shared" si="929"/>
        <v>0</v>
      </c>
    </row>
    <row r="2371" spans="1:58" ht="15" customHeight="1">
      <c r="A2371" s="405"/>
      <c r="B2371" s="6"/>
      <c r="C2371" s="421" t="s">
        <v>6786</v>
      </c>
      <c r="D2371" s="668" t="str">
        <f t="shared" si="930"/>
        <v/>
      </c>
      <c r="E2371" s="669"/>
      <c r="F2371" s="670"/>
      <c r="G2371" s="763" t="str">
        <f t="shared" si="931"/>
        <v/>
      </c>
      <c r="H2371" s="669"/>
      <c r="I2371" s="669"/>
      <c r="J2371" s="669"/>
      <c r="K2371" s="669"/>
      <c r="L2371" s="670"/>
      <c r="M2371" s="112"/>
      <c r="N2371" s="112"/>
      <c r="O2371" s="112"/>
      <c r="P2371" s="112"/>
      <c r="Q2371" s="112"/>
      <c r="R2371" s="112"/>
      <c r="S2371" s="112"/>
      <c r="T2371" s="112"/>
      <c r="U2371" s="112"/>
      <c r="V2371" s="112"/>
      <c r="W2371" s="112"/>
      <c r="X2371" s="112"/>
      <c r="Y2371" s="112"/>
      <c r="Z2371" s="112"/>
      <c r="AA2371" s="112"/>
      <c r="AB2371" s="112"/>
      <c r="AC2371" s="112"/>
      <c r="AD2371" s="112"/>
      <c r="AE2371" s="93"/>
      <c r="AI2371">
        <f t="shared" si="906"/>
        <v>0</v>
      </c>
      <c r="AJ2371">
        <f t="shared" si="907"/>
        <v>0</v>
      </c>
      <c r="AK2371">
        <f t="shared" si="908"/>
        <v>0</v>
      </c>
      <c r="AL2371">
        <f t="shared" si="909"/>
        <v>0</v>
      </c>
      <c r="AM2371">
        <f t="shared" si="910"/>
        <v>0</v>
      </c>
      <c r="AN2371">
        <f t="shared" si="911"/>
        <v>0</v>
      </c>
      <c r="AO2371">
        <f t="shared" si="912"/>
        <v>0</v>
      </c>
      <c r="AP2371">
        <f t="shared" si="913"/>
        <v>0</v>
      </c>
      <c r="AQ2371">
        <f t="shared" si="914"/>
        <v>0</v>
      </c>
      <c r="AR2371">
        <f t="shared" si="915"/>
        <v>0</v>
      </c>
      <c r="AS2371">
        <f t="shared" si="916"/>
        <v>0</v>
      </c>
      <c r="AT2371">
        <f t="shared" si="917"/>
        <v>0</v>
      </c>
      <c r="AU2371">
        <f t="shared" si="918"/>
        <v>0</v>
      </c>
      <c r="AV2371">
        <f t="shared" si="919"/>
        <v>0</v>
      </c>
      <c r="AW2371">
        <f t="shared" si="920"/>
        <v>0</v>
      </c>
      <c r="AX2371">
        <f t="shared" si="921"/>
        <v>0</v>
      </c>
      <c r="AY2371">
        <f t="shared" si="922"/>
        <v>0</v>
      </c>
      <c r="AZ2371">
        <f t="shared" si="923"/>
        <v>0</v>
      </c>
      <c r="BA2371">
        <f t="shared" si="924"/>
        <v>0</v>
      </c>
      <c r="BB2371">
        <f t="shared" si="925"/>
        <v>0</v>
      </c>
      <c r="BC2371">
        <f t="shared" si="926"/>
        <v>0</v>
      </c>
      <c r="BD2371">
        <f t="shared" si="927"/>
        <v>0</v>
      </c>
      <c r="BE2371">
        <f t="shared" si="928"/>
        <v>0</v>
      </c>
      <c r="BF2371">
        <f t="shared" si="929"/>
        <v>0</v>
      </c>
    </row>
    <row r="2372" spans="1:58" ht="15" customHeight="1">
      <c r="A2372" s="405"/>
      <c r="B2372" s="6"/>
      <c r="C2372" s="421" t="s">
        <v>6787</v>
      </c>
      <c r="D2372" s="668" t="str">
        <f t="shared" si="930"/>
        <v/>
      </c>
      <c r="E2372" s="669"/>
      <c r="F2372" s="670"/>
      <c r="G2372" s="763" t="str">
        <f t="shared" si="931"/>
        <v/>
      </c>
      <c r="H2372" s="669"/>
      <c r="I2372" s="669"/>
      <c r="J2372" s="669"/>
      <c r="K2372" s="669"/>
      <c r="L2372" s="670"/>
      <c r="M2372" s="112"/>
      <c r="N2372" s="112"/>
      <c r="O2372" s="112"/>
      <c r="P2372" s="112"/>
      <c r="Q2372" s="112"/>
      <c r="R2372" s="112"/>
      <c r="S2372" s="112"/>
      <c r="T2372" s="112"/>
      <c r="U2372" s="112"/>
      <c r="V2372" s="112"/>
      <c r="W2372" s="112"/>
      <c r="X2372" s="112"/>
      <c r="Y2372" s="112"/>
      <c r="Z2372" s="112"/>
      <c r="AA2372" s="112"/>
      <c r="AB2372" s="112"/>
      <c r="AC2372" s="112"/>
      <c r="AD2372" s="112"/>
      <c r="AE2372" s="93"/>
      <c r="AI2372">
        <f t="shared" si="906"/>
        <v>0</v>
      </c>
      <c r="AJ2372">
        <f t="shared" si="907"/>
        <v>0</v>
      </c>
      <c r="AK2372">
        <f t="shared" si="908"/>
        <v>0</v>
      </c>
      <c r="AL2372">
        <f t="shared" si="909"/>
        <v>0</v>
      </c>
      <c r="AM2372">
        <f t="shared" si="910"/>
        <v>0</v>
      </c>
      <c r="AN2372">
        <f t="shared" si="911"/>
        <v>0</v>
      </c>
      <c r="AO2372">
        <f t="shared" si="912"/>
        <v>0</v>
      </c>
      <c r="AP2372">
        <f t="shared" si="913"/>
        <v>0</v>
      </c>
      <c r="AQ2372">
        <f t="shared" si="914"/>
        <v>0</v>
      </c>
      <c r="AR2372">
        <f t="shared" si="915"/>
        <v>0</v>
      </c>
      <c r="AS2372">
        <f t="shared" si="916"/>
        <v>0</v>
      </c>
      <c r="AT2372">
        <f t="shared" si="917"/>
        <v>0</v>
      </c>
      <c r="AU2372">
        <f t="shared" si="918"/>
        <v>0</v>
      </c>
      <c r="AV2372">
        <f t="shared" si="919"/>
        <v>0</v>
      </c>
      <c r="AW2372">
        <f t="shared" si="920"/>
        <v>0</v>
      </c>
      <c r="AX2372">
        <f t="shared" si="921"/>
        <v>0</v>
      </c>
      <c r="AY2372">
        <f t="shared" si="922"/>
        <v>0</v>
      </c>
      <c r="AZ2372">
        <f t="shared" si="923"/>
        <v>0</v>
      </c>
      <c r="BA2372">
        <f t="shared" si="924"/>
        <v>0</v>
      </c>
      <c r="BB2372">
        <f t="shared" si="925"/>
        <v>0</v>
      </c>
      <c r="BC2372">
        <f t="shared" si="926"/>
        <v>0</v>
      </c>
      <c r="BD2372">
        <f t="shared" si="927"/>
        <v>0</v>
      </c>
      <c r="BE2372">
        <f t="shared" si="928"/>
        <v>0</v>
      </c>
      <c r="BF2372">
        <f t="shared" si="929"/>
        <v>0</v>
      </c>
    </row>
    <row r="2373" spans="1:58" ht="15" customHeight="1">
      <c r="A2373" s="405"/>
      <c r="B2373" s="6"/>
      <c r="C2373" s="421" t="s">
        <v>6788</v>
      </c>
      <c r="D2373" s="668" t="str">
        <f t="shared" si="930"/>
        <v/>
      </c>
      <c r="E2373" s="669"/>
      <c r="F2373" s="670"/>
      <c r="G2373" s="763" t="str">
        <f t="shared" si="931"/>
        <v/>
      </c>
      <c r="H2373" s="669"/>
      <c r="I2373" s="669"/>
      <c r="J2373" s="669"/>
      <c r="K2373" s="669"/>
      <c r="L2373" s="670"/>
      <c r="M2373" s="112"/>
      <c r="N2373" s="112"/>
      <c r="O2373" s="112"/>
      <c r="P2373" s="112"/>
      <c r="Q2373" s="112"/>
      <c r="R2373" s="112"/>
      <c r="S2373" s="112"/>
      <c r="T2373" s="112"/>
      <c r="U2373" s="112"/>
      <c r="V2373" s="112"/>
      <c r="W2373" s="112"/>
      <c r="X2373" s="112"/>
      <c r="Y2373" s="112"/>
      <c r="Z2373" s="112"/>
      <c r="AA2373" s="112"/>
      <c r="AB2373" s="112"/>
      <c r="AC2373" s="112"/>
      <c r="AD2373" s="112"/>
      <c r="AE2373" s="93"/>
      <c r="AI2373">
        <f t="shared" si="906"/>
        <v>0</v>
      </c>
      <c r="AJ2373">
        <f t="shared" si="907"/>
        <v>0</v>
      </c>
      <c r="AK2373">
        <f t="shared" si="908"/>
        <v>0</v>
      </c>
      <c r="AL2373">
        <f t="shared" si="909"/>
        <v>0</v>
      </c>
      <c r="AM2373">
        <f t="shared" si="910"/>
        <v>0</v>
      </c>
      <c r="AN2373">
        <f t="shared" si="911"/>
        <v>0</v>
      </c>
      <c r="AO2373">
        <f t="shared" si="912"/>
        <v>0</v>
      </c>
      <c r="AP2373">
        <f t="shared" si="913"/>
        <v>0</v>
      </c>
      <c r="AQ2373">
        <f t="shared" si="914"/>
        <v>0</v>
      </c>
      <c r="AR2373">
        <f t="shared" si="915"/>
        <v>0</v>
      </c>
      <c r="AS2373">
        <f t="shared" si="916"/>
        <v>0</v>
      </c>
      <c r="AT2373">
        <f t="shared" si="917"/>
        <v>0</v>
      </c>
      <c r="AU2373">
        <f t="shared" si="918"/>
        <v>0</v>
      </c>
      <c r="AV2373">
        <f t="shared" si="919"/>
        <v>0</v>
      </c>
      <c r="AW2373">
        <f t="shared" si="920"/>
        <v>0</v>
      </c>
      <c r="AX2373">
        <f t="shared" si="921"/>
        <v>0</v>
      </c>
      <c r="AY2373">
        <f t="shared" si="922"/>
        <v>0</v>
      </c>
      <c r="AZ2373">
        <f t="shared" si="923"/>
        <v>0</v>
      </c>
      <c r="BA2373">
        <f t="shared" si="924"/>
        <v>0</v>
      </c>
      <c r="BB2373">
        <f t="shared" si="925"/>
        <v>0</v>
      </c>
      <c r="BC2373">
        <f t="shared" si="926"/>
        <v>0</v>
      </c>
      <c r="BD2373">
        <f t="shared" si="927"/>
        <v>0</v>
      </c>
      <c r="BE2373">
        <f t="shared" si="928"/>
        <v>0</v>
      </c>
      <c r="BF2373">
        <f t="shared" si="929"/>
        <v>0</v>
      </c>
    </row>
    <row r="2374" spans="1:58" ht="15" customHeight="1">
      <c r="A2374" s="405"/>
      <c r="B2374" s="6"/>
      <c r="C2374" s="421" t="s">
        <v>6789</v>
      </c>
      <c r="D2374" s="668" t="str">
        <f t="shared" si="930"/>
        <v/>
      </c>
      <c r="E2374" s="669"/>
      <c r="F2374" s="670"/>
      <c r="G2374" s="763" t="str">
        <f t="shared" si="931"/>
        <v/>
      </c>
      <c r="H2374" s="669"/>
      <c r="I2374" s="669"/>
      <c r="J2374" s="669"/>
      <c r="K2374" s="669"/>
      <c r="L2374" s="670"/>
      <c r="M2374" s="112"/>
      <c r="N2374" s="112"/>
      <c r="O2374" s="112"/>
      <c r="P2374" s="112"/>
      <c r="Q2374" s="112"/>
      <c r="R2374" s="112"/>
      <c r="S2374" s="112"/>
      <c r="T2374" s="112"/>
      <c r="U2374" s="112"/>
      <c r="V2374" s="112"/>
      <c r="W2374" s="112"/>
      <c r="X2374" s="112"/>
      <c r="Y2374" s="112"/>
      <c r="Z2374" s="112"/>
      <c r="AA2374" s="112"/>
      <c r="AB2374" s="112"/>
      <c r="AC2374" s="112"/>
      <c r="AD2374" s="112"/>
      <c r="AE2374" s="93"/>
      <c r="AI2374">
        <f t="shared" si="906"/>
        <v>0</v>
      </c>
      <c r="AJ2374">
        <f t="shared" si="907"/>
        <v>0</v>
      </c>
      <c r="AK2374">
        <f t="shared" si="908"/>
        <v>0</v>
      </c>
      <c r="AL2374">
        <f t="shared" si="909"/>
        <v>0</v>
      </c>
      <c r="AM2374">
        <f t="shared" si="910"/>
        <v>0</v>
      </c>
      <c r="AN2374">
        <f t="shared" si="911"/>
        <v>0</v>
      </c>
      <c r="AO2374">
        <f t="shared" si="912"/>
        <v>0</v>
      </c>
      <c r="AP2374">
        <f t="shared" si="913"/>
        <v>0</v>
      </c>
      <c r="AQ2374">
        <f t="shared" si="914"/>
        <v>0</v>
      </c>
      <c r="AR2374">
        <f t="shared" si="915"/>
        <v>0</v>
      </c>
      <c r="AS2374">
        <f t="shared" si="916"/>
        <v>0</v>
      </c>
      <c r="AT2374">
        <f t="shared" si="917"/>
        <v>0</v>
      </c>
      <c r="AU2374">
        <f t="shared" si="918"/>
        <v>0</v>
      </c>
      <c r="AV2374">
        <f t="shared" si="919"/>
        <v>0</v>
      </c>
      <c r="AW2374">
        <f t="shared" si="920"/>
        <v>0</v>
      </c>
      <c r="AX2374">
        <f t="shared" si="921"/>
        <v>0</v>
      </c>
      <c r="AY2374">
        <f t="shared" si="922"/>
        <v>0</v>
      </c>
      <c r="AZ2374">
        <f t="shared" si="923"/>
        <v>0</v>
      </c>
      <c r="BA2374">
        <f t="shared" si="924"/>
        <v>0</v>
      </c>
      <c r="BB2374">
        <f t="shared" si="925"/>
        <v>0</v>
      </c>
      <c r="BC2374">
        <f t="shared" si="926"/>
        <v>0</v>
      </c>
      <c r="BD2374">
        <f t="shared" si="927"/>
        <v>0</v>
      </c>
      <c r="BE2374">
        <f t="shared" si="928"/>
        <v>0</v>
      </c>
      <c r="BF2374">
        <f t="shared" si="929"/>
        <v>0</v>
      </c>
    </row>
    <row r="2375" spans="1:58" ht="15" customHeight="1">
      <c r="A2375" s="405"/>
      <c r="B2375" s="6"/>
      <c r="C2375" s="421" t="s">
        <v>6790</v>
      </c>
      <c r="D2375" s="668" t="str">
        <f t="shared" si="930"/>
        <v/>
      </c>
      <c r="E2375" s="669"/>
      <c r="F2375" s="670"/>
      <c r="G2375" s="763" t="str">
        <f t="shared" si="931"/>
        <v/>
      </c>
      <c r="H2375" s="669"/>
      <c r="I2375" s="669"/>
      <c r="J2375" s="669"/>
      <c r="K2375" s="669"/>
      <c r="L2375" s="670"/>
      <c r="M2375" s="112"/>
      <c r="N2375" s="112"/>
      <c r="O2375" s="112"/>
      <c r="P2375" s="112"/>
      <c r="Q2375" s="112"/>
      <c r="R2375" s="112"/>
      <c r="S2375" s="112"/>
      <c r="T2375" s="112"/>
      <c r="U2375" s="112"/>
      <c r="V2375" s="112"/>
      <c r="W2375" s="112"/>
      <c r="X2375" s="112"/>
      <c r="Y2375" s="112"/>
      <c r="Z2375" s="112"/>
      <c r="AA2375" s="112"/>
      <c r="AB2375" s="112"/>
      <c r="AC2375" s="112"/>
      <c r="AD2375" s="112"/>
      <c r="AE2375" s="93"/>
      <c r="AI2375">
        <f t="shared" si="906"/>
        <v>0</v>
      </c>
      <c r="AJ2375">
        <f t="shared" si="907"/>
        <v>0</v>
      </c>
      <c r="AK2375">
        <f t="shared" si="908"/>
        <v>0</v>
      </c>
      <c r="AL2375">
        <f t="shared" si="909"/>
        <v>0</v>
      </c>
      <c r="AM2375">
        <f t="shared" si="910"/>
        <v>0</v>
      </c>
      <c r="AN2375">
        <f t="shared" si="911"/>
        <v>0</v>
      </c>
      <c r="AO2375">
        <f t="shared" si="912"/>
        <v>0</v>
      </c>
      <c r="AP2375">
        <f t="shared" si="913"/>
        <v>0</v>
      </c>
      <c r="AQ2375">
        <f t="shared" si="914"/>
        <v>0</v>
      </c>
      <c r="AR2375">
        <f t="shared" si="915"/>
        <v>0</v>
      </c>
      <c r="AS2375">
        <f t="shared" si="916"/>
        <v>0</v>
      </c>
      <c r="AT2375">
        <f t="shared" si="917"/>
        <v>0</v>
      </c>
      <c r="AU2375">
        <f t="shared" si="918"/>
        <v>0</v>
      </c>
      <c r="AV2375">
        <f t="shared" si="919"/>
        <v>0</v>
      </c>
      <c r="AW2375">
        <f t="shared" si="920"/>
        <v>0</v>
      </c>
      <c r="AX2375">
        <f t="shared" si="921"/>
        <v>0</v>
      </c>
      <c r="AY2375">
        <f t="shared" si="922"/>
        <v>0</v>
      </c>
      <c r="AZ2375">
        <f t="shared" si="923"/>
        <v>0</v>
      </c>
      <c r="BA2375">
        <f t="shared" si="924"/>
        <v>0</v>
      </c>
      <c r="BB2375">
        <f t="shared" si="925"/>
        <v>0</v>
      </c>
      <c r="BC2375">
        <f t="shared" si="926"/>
        <v>0</v>
      </c>
      <c r="BD2375">
        <f t="shared" si="927"/>
        <v>0</v>
      </c>
      <c r="BE2375">
        <f t="shared" si="928"/>
        <v>0</v>
      </c>
      <c r="BF2375">
        <f t="shared" si="929"/>
        <v>0</v>
      </c>
    </row>
    <row r="2376" spans="1:58" ht="15" customHeight="1">
      <c r="A2376" s="405"/>
      <c r="B2376" s="6"/>
      <c r="C2376" s="421" t="s">
        <v>6791</v>
      </c>
      <c r="D2376" s="668" t="str">
        <f t="shared" si="930"/>
        <v/>
      </c>
      <c r="E2376" s="669"/>
      <c r="F2376" s="670"/>
      <c r="G2376" s="763" t="str">
        <f t="shared" si="931"/>
        <v/>
      </c>
      <c r="H2376" s="669"/>
      <c r="I2376" s="669"/>
      <c r="J2376" s="669"/>
      <c r="K2376" s="669"/>
      <c r="L2376" s="670"/>
      <c r="M2376" s="112"/>
      <c r="N2376" s="112"/>
      <c r="O2376" s="112"/>
      <c r="P2376" s="112"/>
      <c r="Q2376" s="112"/>
      <c r="R2376" s="112"/>
      <c r="S2376" s="112"/>
      <c r="T2376" s="112"/>
      <c r="U2376" s="112"/>
      <c r="V2376" s="112"/>
      <c r="W2376" s="112"/>
      <c r="X2376" s="112"/>
      <c r="Y2376" s="112"/>
      <c r="Z2376" s="112"/>
      <c r="AA2376" s="112"/>
      <c r="AB2376" s="112"/>
      <c r="AC2376" s="112"/>
      <c r="AD2376" s="112"/>
      <c r="AE2376" s="93"/>
      <c r="AI2376">
        <f t="shared" si="906"/>
        <v>0</v>
      </c>
      <c r="AJ2376">
        <f t="shared" si="907"/>
        <v>0</v>
      </c>
      <c r="AK2376">
        <f t="shared" si="908"/>
        <v>0</v>
      </c>
      <c r="AL2376">
        <f t="shared" si="909"/>
        <v>0</v>
      </c>
      <c r="AM2376">
        <f t="shared" si="910"/>
        <v>0</v>
      </c>
      <c r="AN2376">
        <f t="shared" si="911"/>
        <v>0</v>
      </c>
      <c r="AO2376">
        <f t="shared" si="912"/>
        <v>0</v>
      </c>
      <c r="AP2376">
        <f t="shared" si="913"/>
        <v>0</v>
      </c>
      <c r="AQ2376">
        <f t="shared" si="914"/>
        <v>0</v>
      </c>
      <c r="AR2376">
        <f t="shared" si="915"/>
        <v>0</v>
      </c>
      <c r="AS2376">
        <f t="shared" si="916"/>
        <v>0</v>
      </c>
      <c r="AT2376">
        <f t="shared" si="917"/>
        <v>0</v>
      </c>
      <c r="AU2376">
        <f t="shared" si="918"/>
        <v>0</v>
      </c>
      <c r="AV2376">
        <f t="shared" si="919"/>
        <v>0</v>
      </c>
      <c r="AW2376">
        <f t="shared" si="920"/>
        <v>0</v>
      </c>
      <c r="AX2376">
        <f t="shared" si="921"/>
        <v>0</v>
      </c>
      <c r="AY2376">
        <f t="shared" si="922"/>
        <v>0</v>
      </c>
      <c r="AZ2376">
        <f t="shared" si="923"/>
        <v>0</v>
      </c>
      <c r="BA2376">
        <f t="shared" si="924"/>
        <v>0</v>
      </c>
      <c r="BB2376">
        <f t="shared" si="925"/>
        <v>0</v>
      </c>
      <c r="BC2376">
        <f t="shared" si="926"/>
        <v>0</v>
      </c>
      <c r="BD2376">
        <f t="shared" si="927"/>
        <v>0</v>
      </c>
      <c r="BE2376">
        <f t="shared" si="928"/>
        <v>0</v>
      </c>
      <c r="BF2376">
        <f t="shared" si="929"/>
        <v>0</v>
      </c>
    </row>
    <row r="2377" spans="1:58" ht="15" customHeight="1">
      <c r="A2377" s="405"/>
      <c r="B2377" s="6"/>
      <c r="C2377" s="421" t="s">
        <v>6792</v>
      </c>
      <c r="D2377" s="668" t="str">
        <f t="shared" si="930"/>
        <v/>
      </c>
      <c r="E2377" s="669"/>
      <c r="F2377" s="670"/>
      <c r="G2377" s="763" t="str">
        <f t="shared" si="931"/>
        <v/>
      </c>
      <c r="H2377" s="669"/>
      <c r="I2377" s="669"/>
      <c r="J2377" s="669"/>
      <c r="K2377" s="669"/>
      <c r="L2377" s="670"/>
      <c r="M2377" s="112"/>
      <c r="N2377" s="112"/>
      <c r="O2377" s="112"/>
      <c r="P2377" s="112"/>
      <c r="Q2377" s="112"/>
      <c r="R2377" s="112"/>
      <c r="S2377" s="112"/>
      <c r="T2377" s="112"/>
      <c r="U2377" s="112"/>
      <c r="V2377" s="112"/>
      <c r="W2377" s="112"/>
      <c r="X2377" s="112"/>
      <c r="Y2377" s="112"/>
      <c r="Z2377" s="112"/>
      <c r="AA2377" s="112"/>
      <c r="AB2377" s="112"/>
      <c r="AC2377" s="112"/>
      <c r="AD2377" s="112"/>
      <c r="AE2377" s="93"/>
      <c r="AI2377">
        <f t="shared" si="906"/>
        <v>0</v>
      </c>
      <c r="AJ2377">
        <f t="shared" si="907"/>
        <v>0</v>
      </c>
      <c r="AK2377">
        <f t="shared" si="908"/>
        <v>0</v>
      </c>
      <c r="AL2377">
        <f t="shared" si="909"/>
        <v>0</v>
      </c>
      <c r="AM2377">
        <f t="shared" si="910"/>
        <v>0</v>
      </c>
      <c r="AN2377">
        <f t="shared" si="911"/>
        <v>0</v>
      </c>
      <c r="AO2377">
        <f t="shared" si="912"/>
        <v>0</v>
      </c>
      <c r="AP2377">
        <f t="shared" si="913"/>
        <v>0</v>
      </c>
      <c r="AQ2377">
        <f t="shared" si="914"/>
        <v>0</v>
      </c>
      <c r="AR2377">
        <f t="shared" si="915"/>
        <v>0</v>
      </c>
      <c r="AS2377">
        <f t="shared" si="916"/>
        <v>0</v>
      </c>
      <c r="AT2377">
        <f t="shared" si="917"/>
        <v>0</v>
      </c>
      <c r="AU2377">
        <f t="shared" si="918"/>
        <v>0</v>
      </c>
      <c r="AV2377">
        <f t="shared" si="919"/>
        <v>0</v>
      </c>
      <c r="AW2377">
        <f t="shared" si="920"/>
        <v>0</v>
      </c>
      <c r="AX2377">
        <f t="shared" si="921"/>
        <v>0</v>
      </c>
      <c r="AY2377">
        <f t="shared" si="922"/>
        <v>0</v>
      </c>
      <c r="AZ2377">
        <f t="shared" si="923"/>
        <v>0</v>
      </c>
      <c r="BA2377">
        <f t="shared" si="924"/>
        <v>0</v>
      </c>
      <c r="BB2377">
        <f t="shared" si="925"/>
        <v>0</v>
      </c>
      <c r="BC2377">
        <f t="shared" si="926"/>
        <v>0</v>
      </c>
      <c r="BD2377">
        <f t="shared" si="927"/>
        <v>0</v>
      </c>
      <c r="BE2377">
        <f t="shared" si="928"/>
        <v>0</v>
      </c>
      <c r="BF2377">
        <f t="shared" si="929"/>
        <v>0</v>
      </c>
    </row>
    <row r="2378" spans="1:58" ht="15" customHeight="1">
      <c r="A2378" s="405"/>
      <c r="B2378" s="6"/>
      <c r="C2378" s="421" t="s">
        <v>6793</v>
      </c>
      <c r="D2378" s="668" t="str">
        <f t="shared" si="930"/>
        <v/>
      </c>
      <c r="E2378" s="669"/>
      <c r="F2378" s="670"/>
      <c r="G2378" s="763" t="str">
        <f t="shared" si="931"/>
        <v/>
      </c>
      <c r="H2378" s="669"/>
      <c r="I2378" s="669"/>
      <c r="J2378" s="669"/>
      <c r="K2378" s="669"/>
      <c r="L2378" s="670"/>
      <c r="M2378" s="112"/>
      <c r="N2378" s="112"/>
      <c r="O2378" s="112"/>
      <c r="P2378" s="112"/>
      <c r="Q2378" s="112"/>
      <c r="R2378" s="112"/>
      <c r="S2378" s="112"/>
      <c r="T2378" s="112"/>
      <c r="U2378" s="112"/>
      <c r="V2378" s="112"/>
      <c r="W2378" s="112"/>
      <c r="X2378" s="112"/>
      <c r="Y2378" s="112"/>
      <c r="Z2378" s="112"/>
      <c r="AA2378" s="112"/>
      <c r="AB2378" s="112"/>
      <c r="AC2378" s="112"/>
      <c r="AD2378" s="112"/>
      <c r="AE2378" s="93"/>
      <c r="AI2378">
        <f t="shared" si="906"/>
        <v>0</v>
      </c>
      <c r="AJ2378">
        <f t="shared" si="907"/>
        <v>0</v>
      </c>
      <c r="AK2378">
        <f t="shared" si="908"/>
        <v>0</v>
      </c>
      <c r="AL2378">
        <f t="shared" si="909"/>
        <v>0</v>
      </c>
      <c r="AM2378">
        <f t="shared" si="910"/>
        <v>0</v>
      </c>
      <c r="AN2378">
        <f t="shared" si="911"/>
        <v>0</v>
      </c>
      <c r="AO2378">
        <f t="shared" si="912"/>
        <v>0</v>
      </c>
      <c r="AP2378">
        <f t="shared" si="913"/>
        <v>0</v>
      </c>
      <c r="AQ2378">
        <f t="shared" si="914"/>
        <v>0</v>
      </c>
      <c r="AR2378">
        <f t="shared" si="915"/>
        <v>0</v>
      </c>
      <c r="AS2378">
        <f t="shared" si="916"/>
        <v>0</v>
      </c>
      <c r="AT2378">
        <f t="shared" si="917"/>
        <v>0</v>
      </c>
      <c r="AU2378">
        <f t="shared" si="918"/>
        <v>0</v>
      </c>
      <c r="AV2378">
        <f t="shared" si="919"/>
        <v>0</v>
      </c>
      <c r="AW2378">
        <f t="shared" si="920"/>
        <v>0</v>
      </c>
      <c r="AX2378">
        <f t="shared" si="921"/>
        <v>0</v>
      </c>
      <c r="AY2378">
        <f t="shared" si="922"/>
        <v>0</v>
      </c>
      <c r="AZ2378">
        <f t="shared" si="923"/>
        <v>0</v>
      </c>
      <c r="BA2378">
        <f t="shared" si="924"/>
        <v>0</v>
      </c>
      <c r="BB2378">
        <f t="shared" si="925"/>
        <v>0</v>
      </c>
      <c r="BC2378">
        <f t="shared" si="926"/>
        <v>0</v>
      </c>
      <c r="BD2378">
        <f t="shared" si="927"/>
        <v>0</v>
      </c>
      <c r="BE2378">
        <f t="shared" si="928"/>
        <v>0</v>
      </c>
      <c r="BF2378">
        <f t="shared" si="929"/>
        <v>0</v>
      </c>
    </row>
    <row r="2379" spans="1:58" ht="15" customHeight="1">
      <c r="A2379" s="405"/>
      <c r="B2379" s="6"/>
      <c r="C2379" s="421" t="s">
        <v>6794</v>
      </c>
      <c r="D2379" s="668" t="str">
        <f t="shared" si="930"/>
        <v/>
      </c>
      <c r="E2379" s="669"/>
      <c r="F2379" s="670"/>
      <c r="G2379" s="763" t="str">
        <f t="shared" si="931"/>
        <v/>
      </c>
      <c r="H2379" s="669"/>
      <c r="I2379" s="669"/>
      <c r="J2379" s="669"/>
      <c r="K2379" s="669"/>
      <c r="L2379" s="670"/>
      <c r="M2379" s="112"/>
      <c r="N2379" s="112"/>
      <c r="O2379" s="112"/>
      <c r="P2379" s="112"/>
      <c r="Q2379" s="112"/>
      <c r="R2379" s="112"/>
      <c r="S2379" s="112"/>
      <c r="T2379" s="112"/>
      <c r="U2379" s="112"/>
      <c r="V2379" s="112"/>
      <c r="W2379" s="112"/>
      <c r="X2379" s="112"/>
      <c r="Y2379" s="112"/>
      <c r="Z2379" s="112"/>
      <c r="AA2379" s="112"/>
      <c r="AB2379" s="112"/>
      <c r="AC2379" s="112"/>
      <c r="AD2379" s="112"/>
      <c r="AE2379" s="93"/>
      <c r="AI2379">
        <f t="shared" ref="AI2379:AI2442" si="932">M2379</f>
        <v>0</v>
      </c>
      <c r="AJ2379">
        <f t="shared" ref="AJ2379:AJ2442" si="933">COUNTIF(N2379:O2379,"NS")</f>
        <v>0</v>
      </c>
      <c r="AK2379">
        <f t="shared" ref="AK2379:AK2442" si="934">SUM(N2379:O2379)</f>
        <v>0</v>
      </c>
      <c r="AL2379">
        <f t="shared" ref="AL2379:AL2442" si="935">IF(COUNTIF(M2379:O2379,"NA")=3,0,IF(OR(AND(AI2379=0,AJ2379&gt;0),AND(AI2379="NS",AK2379&gt;0), AND(AI2379="NS", AJ2379=0,AK2379=0)), 1, IF(OR(AND(AI2379&gt;0,AJ2379&gt;1,AI2379&gt;AK2379), AND(AI2379="NS",AJ2379=2), AND(AI2379="NS",AK2379=0,AJ2379&gt;0),AI2379=AK2379), 0, 1)))</f>
        <v>0</v>
      </c>
      <c r="AM2379">
        <f t="shared" ref="AM2379:AM2442" si="936">P2379</f>
        <v>0</v>
      </c>
      <c r="AN2379">
        <f t="shared" ref="AN2379:AN2442" si="937">COUNTIF(Q2379:R2379,"NS")</f>
        <v>0</v>
      </c>
      <c r="AO2379">
        <f t="shared" ref="AO2379:AO2442" si="938">SUM(Q2379:R2379)</f>
        <v>0</v>
      </c>
      <c r="AP2379">
        <f t="shared" ref="AP2379:AP2442" si="939">IF(COUNTIF(P2379:R2379,"NA")=3,0,IF(OR(AND(AM2379=0,AN2379&gt;0),AND(AM2379="NS",AO2379&gt;0), AND(AM2379="NS", AN2379=0,AO2379=0)), 1, IF(OR(AND(AM2379&gt;0,AN2379&gt;1,AM2379&gt;AO2379), AND(AM2379="NS",AN2379=2), AND(AM2379="NS",AO2379=0,AN2379&gt;0),AM2379=AO2379), 0, 1)))</f>
        <v>0</v>
      </c>
      <c r="AQ2379">
        <f t="shared" ref="AQ2379:AQ2442" si="940">S2379</f>
        <v>0</v>
      </c>
      <c r="AR2379">
        <f t="shared" ref="AR2379:AR2442" si="941">COUNTIF(T2379:U2379,"NS")</f>
        <v>0</v>
      </c>
      <c r="AS2379">
        <f t="shared" ref="AS2379:AS2442" si="942">SUM(T2379:U2379)</f>
        <v>0</v>
      </c>
      <c r="AT2379">
        <f t="shared" ref="AT2379:AT2442" si="943">IF(COUNTIF(S2379:U2379,"NA")=3,0,IF(OR(AND(AQ2379=0,AR2379&gt;0),AND(AQ2379="NS",AS2379&gt;0), AND(AQ2379="NS", AR2379=0,AS2379=0)), 1, IF(OR(AND(AQ2379&gt;0,AR2379&gt;1,AQ2379&gt;AS2379), AND(AQ2379="NS",AR2379=2), AND(AQ2379="NS",AS2379=0,AR2379&gt;0),AQ2379=AS2379), 0, 1)))</f>
        <v>0</v>
      </c>
      <c r="AU2379">
        <f t="shared" ref="AU2379:AU2442" si="944">V2379</f>
        <v>0</v>
      </c>
      <c r="AV2379">
        <f t="shared" ref="AV2379:AV2442" si="945">COUNTIF(W2379:X2379,"NS")</f>
        <v>0</v>
      </c>
      <c r="AW2379">
        <f t="shared" ref="AW2379:AW2442" si="946">SUM(W2379:X2379)</f>
        <v>0</v>
      </c>
      <c r="AX2379">
        <f t="shared" ref="AX2379:AX2442" si="947">IF(COUNTIF(V2379:X2379,"NA")=3,0,IF(OR(AND(AU2379=0,AV2379&gt;0),AND(AU2379="NS",AW2379&gt;0), AND(AU2379="NS", AV2379=0,AW2379=0)), 1, IF(OR(AND(AU2379&gt;0,AV2379&gt;1,AU2379&gt;AW2379), AND(AU2379="NS",AV2379=2), AND(AU2379="NS",AW2379=0,AV2379&gt;0),AU2379=AW2379), 0, 1)))</f>
        <v>0</v>
      </c>
      <c r="AY2379">
        <f t="shared" ref="AY2379:AY2442" si="948">Y2379</f>
        <v>0</v>
      </c>
      <c r="AZ2379">
        <f t="shared" ref="AZ2379:AZ2442" si="949">COUNTIF(Z2379:AA2379,"NS")</f>
        <v>0</v>
      </c>
      <c r="BA2379">
        <f t="shared" ref="BA2379:BA2442" si="950">SUM(Z2379:AA2379)</f>
        <v>0</v>
      </c>
      <c r="BB2379">
        <f t="shared" ref="BB2379:BB2442" si="951">IF(COUNTIF(Y2379:AA2379,"NA")=3,0,IF(OR(AND(AY2379=0,AZ2379&gt;0),AND(AY2379="NS",BA2379&gt;0), AND(AY2379="NS", AZ2379=0,BA2379=0)), 1, IF(OR(AND(AY2379&gt;0,AZ2379&gt;1,AY2379&gt;BA2379), AND(AY2379="NS",AZ2379=2), AND(AY2379="NS",BA2379=0,AZ2379&gt;0),AY2379=BA2379), 0, 1)))</f>
        <v>0</v>
      </c>
      <c r="BC2379">
        <f t="shared" ref="BC2379:BC2442" si="952">AB2379</f>
        <v>0</v>
      </c>
      <c r="BD2379">
        <f t="shared" ref="BD2379:BD2442" si="953">COUNTIF(AC2379:AD2379,"NS")</f>
        <v>0</v>
      </c>
      <c r="BE2379">
        <f t="shared" ref="BE2379:BE2442" si="954">SUM(AC2379:AD2379)</f>
        <v>0</v>
      </c>
      <c r="BF2379">
        <f t="shared" ref="BF2379:BF2442" si="955">IF(COUNTIF(AB2379:AD2379,"NA")=3,0,IF(OR(AND(BC2379=0,BD2379&gt;0),AND(BC2379="NS",BE2379&gt;0), AND(BC2379="NS", BD2379=0,BE2379=0)), 1, IF(OR(AND(BC2379&gt;0,BD2379&gt;1,BC2379&gt;BE2379), AND(BC2379="NS",BD2379=2), AND(BC2379="NS",BE2379=0,BD2379&gt;0),BC2379=BE2379), 0, 1)))</f>
        <v>0</v>
      </c>
    </row>
    <row r="2380" spans="1:58" ht="15" customHeight="1">
      <c r="A2380" s="405"/>
      <c r="B2380" s="6"/>
      <c r="C2380" s="421" t="s">
        <v>6795</v>
      </c>
      <c r="D2380" s="668" t="str">
        <f t="shared" ref="D2380:D2443" si="956">IF(D1218="","",D1218)</f>
        <v/>
      </c>
      <c r="E2380" s="669"/>
      <c r="F2380" s="670"/>
      <c r="G2380" s="763" t="str">
        <f t="shared" ref="G2380:G2443" si="957">IF(G1218="","",G1218)</f>
        <v/>
      </c>
      <c r="H2380" s="669"/>
      <c r="I2380" s="669"/>
      <c r="J2380" s="669"/>
      <c r="K2380" s="669"/>
      <c r="L2380" s="670"/>
      <c r="M2380" s="112"/>
      <c r="N2380" s="112"/>
      <c r="O2380" s="112"/>
      <c r="P2380" s="112"/>
      <c r="Q2380" s="112"/>
      <c r="R2380" s="112"/>
      <c r="S2380" s="112"/>
      <c r="T2380" s="112"/>
      <c r="U2380" s="112"/>
      <c r="V2380" s="112"/>
      <c r="W2380" s="112"/>
      <c r="X2380" s="112"/>
      <c r="Y2380" s="112"/>
      <c r="Z2380" s="112"/>
      <c r="AA2380" s="112"/>
      <c r="AB2380" s="112"/>
      <c r="AC2380" s="112"/>
      <c r="AD2380" s="112"/>
      <c r="AE2380" s="93"/>
      <c r="AI2380">
        <f t="shared" si="932"/>
        <v>0</v>
      </c>
      <c r="AJ2380">
        <f t="shared" si="933"/>
        <v>0</v>
      </c>
      <c r="AK2380">
        <f t="shared" si="934"/>
        <v>0</v>
      </c>
      <c r="AL2380">
        <f t="shared" si="935"/>
        <v>0</v>
      </c>
      <c r="AM2380">
        <f t="shared" si="936"/>
        <v>0</v>
      </c>
      <c r="AN2380">
        <f t="shared" si="937"/>
        <v>0</v>
      </c>
      <c r="AO2380">
        <f t="shared" si="938"/>
        <v>0</v>
      </c>
      <c r="AP2380">
        <f t="shared" si="939"/>
        <v>0</v>
      </c>
      <c r="AQ2380">
        <f t="shared" si="940"/>
        <v>0</v>
      </c>
      <c r="AR2380">
        <f t="shared" si="941"/>
        <v>0</v>
      </c>
      <c r="AS2380">
        <f t="shared" si="942"/>
        <v>0</v>
      </c>
      <c r="AT2380">
        <f t="shared" si="943"/>
        <v>0</v>
      </c>
      <c r="AU2380">
        <f t="shared" si="944"/>
        <v>0</v>
      </c>
      <c r="AV2380">
        <f t="shared" si="945"/>
        <v>0</v>
      </c>
      <c r="AW2380">
        <f t="shared" si="946"/>
        <v>0</v>
      </c>
      <c r="AX2380">
        <f t="shared" si="947"/>
        <v>0</v>
      </c>
      <c r="AY2380">
        <f t="shared" si="948"/>
        <v>0</v>
      </c>
      <c r="AZ2380">
        <f t="shared" si="949"/>
        <v>0</v>
      </c>
      <c r="BA2380">
        <f t="shared" si="950"/>
        <v>0</v>
      </c>
      <c r="BB2380">
        <f t="shared" si="951"/>
        <v>0</v>
      </c>
      <c r="BC2380">
        <f t="shared" si="952"/>
        <v>0</v>
      </c>
      <c r="BD2380">
        <f t="shared" si="953"/>
        <v>0</v>
      </c>
      <c r="BE2380">
        <f t="shared" si="954"/>
        <v>0</v>
      </c>
      <c r="BF2380">
        <f t="shared" si="955"/>
        <v>0</v>
      </c>
    </row>
    <row r="2381" spans="1:58" ht="15" customHeight="1">
      <c r="A2381" s="405"/>
      <c r="B2381" s="6"/>
      <c r="C2381" s="421" t="s">
        <v>6796</v>
      </c>
      <c r="D2381" s="668" t="str">
        <f t="shared" si="956"/>
        <v/>
      </c>
      <c r="E2381" s="669"/>
      <c r="F2381" s="670"/>
      <c r="G2381" s="763" t="str">
        <f t="shared" si="957"/>
        <v/>
      </c>
      <c r="H2381" s="669"/>
      <c r="I2381" s="669"/>
      <c r="J2381" s="669"/>
      <c r="K2381" s="669"/>
      <c r="L2381" s="670"/>
      <c r="M2381" s="112"/>
      <c r="N2381" s="112"/>
      <c r="O2381" s="112"/>
      <c r="P2381" s="112"/>
      <c r="Q2381" s="112"/>
      <c r="R2381" s="112"/>
      <c r="S2381" s="112"/>
      <c r="T2381" s="112"/>
      <c r="U2381" s="112"/>
      <c r="V2381" s="112"/>
      <c r="W2381" s="112"/>
      <c r="X2381" s="112"/>
      <c r="Y2381" s="112"/>
      <c r="Z2381" s="112"/>
      <c r="AA2381" s="112"/>
      <c r="AB2381" s="112"/>
      <c r="AC2381" s="112"/>
      <c r="AD2381" s="112"/>
      <c r="AE2381" s="93"/>
      <c r="AI2381">
        <f t="shared" si="932"/>
        <v>0</v>
      </c>
      <c r="AJ2381">
        <f t="shared" si="933"/>
        <v>0</v>
      </c>
      <c r="AK2381">
        <f t="shared" si="934"/>
        <v>0</v>
      </c>
      <c r="AL2381">
        <f t="shared" si="935"/>
        <v>0</v>
      </c>
      <c r="AM2381">
        <f t="shared" si="936"/>
        <v>0</v>
      </c>
      <c r="AN2381">
        <f t="shared" si="937"/>
        <v>0</v>
      </c>
      <c r="AO2381">
        <f t="shared" si="938"/>
        <v>0</v>
      </c>
      <c r="AP2381">
        <f t="shared" si="939"/>
        <v>0</v>
      </c>
      <c r="AQ2381">
        <f t="shared" si="940"/>
        <v>0</v>
      </c>
      <c r="AR2381">
        <f t="shared" si="941"/>
        <v>0</v>
      </c>
      <c r="AS2381">
        <f t="shared" si="942"/>
        <v>0</v>
      </c>
      <c r="AT2381">
        <f t="shared" si="943"/>
        <v>0</v>
      </c>
      <c r="AU2381">
        <f t="shared" si="944"/>
        <v>0</v>
      </c>
      <c r="AV2381">
        <f t="shared" si="945"/>
        <v>0</v>
      </c>
      <c r="AW2381">
        <f t="shared" si="946"/>
        <v>0</v>
      </c>
      <c r="AX2381">
        <f t="shared" si="947"/>
        <v>0</v>
      </c>
      <c r="AY2381">
        <f t="shared" si="948"/>
        <v>0</v>
      </c>
      <c r="AZ2381">
        <f t="shared" si="949"/>
        <v>0</v>
      </c>
      <c r="BA2381">
        <f t="shared" si="950"/>
        <v>0</v>
      </c>
      <c r="BB2381">
        <f t="shared" si="951"/>
        <v>0</v>
      </c>
      <c r="BC2381">
        <f t="shared" si="952"/>
        <v>0</v>
      </c>
      <c r="BD2381">
        <f t="shared" si="953"/>
        <v>0</v>
      </c>
      <c r="BE2381">
        <f t="shared" si="954"/>
        <v>0</v>
      </c>
      <c r="BF2381">
        <f t="shared" si="955"/>
        <v>0</v>
      </c>
    </row>
    <row r="2382" spans="1:58" ht="15" customHeight="1">
      <c r="A2382" s="405"/>
      <c r="B2382" s="6"/>
      <c r="C2382" s="421" t="s">
        <v>6797</v>
      </c>
      <c r="D2382" s="668" t="str">
        <f t="shared" si="956"/>
        <v/>
      </c>
      <c r="E2382" s="669"/>
      <c r="F2382" s="670"/>
      <c r="G2382" s="763" t="str">
        <f t="shared" si="957"/>
        <v/>
      </c>
      <c r="H2382" s="669"/>
      <c r="I2382" s="669"/>
      <c r="J2382" s="669"/>
      <c r="K2382" s="669"/>
      <c r="L2382" s="670"/>
      <c r="M2382" s="112"/>
      <c r="N2382" s="112"/>
      <c r="O2382" s="112"/>
      <c r="P2382" s="112"/>
      <c r="Q2382" s="112"/>
      <c r="R2382" s="112"/>
      <c r="S2382" s="112"/>
      <c r="T2382" s="112"/>
      <c r="U2382" s="112"/>
      <c r="V2382" s="112"/>
      <c r="W2382" s="112"/>
      <c r="X2382" s="112"/>
      <c r="Y2382" s="112"/>
      <c r="Z2382" s="112"/>
      <c r="AA2382" s="112"/>
      <c r="AB2382" s="112"/>
      <c r="AC2382" s="112"/>
      <c r="AD2382" s="112"/>
      <c r="AE2382" s="93"/>
      <c r="AI2382">
        <f t="shared" si="932"/>
        <v>0</v>
      </c>
      <c r="AJ2382">
        <f t="shared" si="933"/>
        <v>0</v>
      </c>
      <c r="AK2382">
        <f t="shared" si="934"/>
        <v>0</v>
      </c>
      <c r="AL2382">
        <f t="shared" si="935"/>
        <v>0</v>
      </c>
      <c r="AM2382">
        <f t="shared" si="936"/>
        <v>0</v>
      </c>
      <c r="AN2382">
        <f t="shared" si="937"/>
        <v>0</v>
      </c>
      <c r="AO2382">
        <f t="shared" si="938"/>
        <v>0</v>
      </c>
      <c r="AP2382">
        <f t="shared" si="939"/>
        <v>0</v>
      </c>
      <c r="AQ2382">
        <f t="shared" si="940"/>
        <v>0</v>
      </c>
      <c r="AR2382">
        <f t="shared" si="941"/>
        <v>0</v>
      </c>
      <c r="AS2382">
        <f t="shared" si="942"/>
        <v>0</v>
      </c>
      <c r="AT2382">
        <f t="shared" si="943"/>
        <v>0</v>
      </c>
      <c r="AU2382">
        <f t="shared" si="944"/>
        <v>0</v>
      </c>
      <c r="AV2382">
        <f t="shared" si="945"/>
        <v>0</v>
      </c>
      <c r="AW2382">
        <f t="shared" si="946"/>
        <v>0</v>
      </c>
      <c r="AX2382">
        <f t="shared" si="947"/>
        <v>0</v>
      </c>
      <c r="AY2382">
        <f t="shared" si="948"/>
        <v>0</v>
      </c>
      <c r="AZ2382">
        <f t="shared" si="949"/>
        <v>0</v>
      </c>
      <c r="BA2382">
        <f t="shared" si="950"/>
        <v>0</v>
      </c>
      <c r="BB2382">
        <f t="shared" si="951"/>
        <v>0</v>
      </c>
      <c r="BC2382">
        <f t="shared" si="952"/>
        <v>0</v>
      </c>
      <c r="BD2382">
        <f t="shared" si="953"/>
        <v>0</v>
      </c>
      <c r="BE2382">
        <f t="shared" si="954"/>
        <v>0</v>
      </c>
      <c r="BF2382">
        <f t="shared" si="955"/>
        <v>0</v>
      </c>
    </row>
    <row r="2383" spans="1:58" ht="15" customHeight="1">
      <c r="A2383" s="405"/>
      <c r="B2383" s="6"/>
      <c r="C2383" s="421" t="s">
        <v>6798</v>
      </c>
      <c r="D2383" s="668" t="str">
        <f t="shared" si="956"/>
        <v/>
      </c>
      <c r="E2383" s="669"/>
      <c r="F2383" s="670"/>
      <c r="G2383" s="763" t="str">
        <f t="shared" si="957"/>
        <v/>
      </c>
      <c r="H2383" s="669"/>
      <c r="I2383" s="669"/>
      <c r="J2383" s="669"/>
      <c r="K2383" s="669"/>
      <c r="L2383" s="670"/>
      <c r="M2383" s="112"/>
      <c r="N2383" s="112"/>
      <c r="O2383" s="112"/>
      <c r="P2383" s="112"/>
      <c r="Q2383" s="112"/>
      <c r="R2383" s="112"/>
      <c r="S2383" s="112"/>
      <c r="T2383" s="112"/>
      <c r="U2383" s="112"/>
      <c r="V2383" s="112"/>
      <c r="W2383" s="112"/>
      <c r="X2383" s="112"/>
      <c r="Y2383" s="112"/>
      <c r="Z2383" s="112"/>
      <c r="AA2383" s="112"/>
      <c r="AB2383" s="112"/>
      <c r="AC2383" s="112"/>
      <c r="AD2383" s="112"/>
      <c r="AE2383" s="93"/>
      <c r="AI2383">
        <f t="shared" si="932"/>
        <v>0</v>
      </c>
      <c r="AJ2383">
        <f t="shared" si="933"/>
        <v>0</v>
      </c>
      <c r="AK2383">
        <f t="shared" si="934"/>
        <v>0</v>
      </c>
      <c r="AL2383">
        <f t="shared" si="935"/>
        <v>0</v>
      </c>
      <c r="AM2383">
        <f t="shared" si="936"/>
        <v>0</v>
      </c>
      <c r="AN2383">
        <f t="shared" si="937"/>
        <v>0</v>
      </c>
      <c r="AO2383">
        <f t="shared" si="938"/>
        <v>0</v>
      </c>
      <c r="AP2383">
        <f t="shared" si="939"/>
        <v>0</v>
      </c>
      <c r="AQ2383">
        <f t="shared" si="940"/>
        <v>0</v>
      </c>
      <c r="AR2383">
        <f t="shared" si="941"/>
        <v>0</v>
      </c>
      <c r="AS2383">
        <f t="shared" si="942"/>
        <v>0</v>
      </c>
      <c r="AT2383">
        <f t="shared" si="943"/>
        <v>0</v>
      </c>
      <c r="AU2383">
        <f t="shared" si="944"/>
        <v>0</v>
      </c>
      <c r="AV2383">
        <f t="shared" si="945"/>
        <v>0</v>
      </c>
      <c r="AW2383">
        <f t="shared" si="946"/>
        <v>0</v>
      </c>
      <c r="AX2383">
        <f t="shared" si="947"/>
        <v>0</v>
      </c>
      <c r="AY2383">
        <f t="shared" si="948"/>
        <v>0</v>
      </c>
      <c r="AZ2383">
        <f t="shared" si="949"/>
        <v>0</v>
      </c>
      <c r="BA2383">
        <f t="shared" si="950"/>
        <v>0</v>
      </c>
      <c r="BB2383">
        <f t="shared" si="951"/>
        <v>0</v>
      </c>
      <c r="BC2383">
        <f t="shared" si="952"/>
        <v>0</v>
      </c>
      <c r="BD2383">
        <f t="shared" si="953"/>
        <v>0</v>
      </c>
      <c r="BE2383">
        <f t="shared" si="954"/>
        <v>0</v>
      </c>
      <c r="BF2383">
        <f t="shared" si="955"/>
        <v>0</v>
      </c>
    </row>
    <row r="2384" spans="1:58" ht="15" customHeight="1">
      <c r="A2384" s="405"/>
      <c r="B2384" s="6"/>
      <c r="C2384" s="421" t="s">
        <v>6799</v>
      </c>
      <c r="D2384" s="668" t="str">
        <f t="shared" si="956"/>
        <v/>
      </c>
      <c r="E2384" s="669"/>
      <c r="F2384" s="670"/>
      <c r="G2384" s="763" t="str">
        <f t="shared" si="957"/>
        <v/>
      </c>
      <c r="H2384" s="669"/>
      <c r="I2384" s="669"/>
      <c r="J2384" s="669"/>
      <c r="K2384" s="669"/>
      <c r="L2384" s="670"/>
      <c r="M2384" s="112"/>
      <c r="N2384" s="112"/>
      <c r="O2384" s="112"/>
      <c r="P2384" s="112"/>
      <c r="Q2384" s="112"/>
      <c r="R2384" s="112"/>
      <c r="S2384" s="112"/>
      <c r="T2384" s="112"/>
      <c r="U2384" s="112"/>
      <c r="V2384" s="112"/>
      <c r="W2384" s="112"/>
      <c r="X2384" s="112"/>
      <c r="Y2384" s="112"/>
      <c r="Z2384" s="112"/>
      <c r="AA2384" s="112"/>
      <c r="AB2384" s="112"/>
      <c r="AC2384" s="112"/>
      <c r="AD2384" s="112"/>
      <c r="AE2384" s="93"/>
      <c r="AI2384">
        <f t="shared" si="932"/>
        <v>0</v>
      </c>
      <c r="AJ2384">
        <f t="shared" si="933"/>
        <v>0</v>
      </c>
      <c r="AK2384">
        <f t="shared" si="934"/>
        <v>0</v>
      </c>
      <c r="AL2384">
        <f t="shared" si="935"/>
        <v>0</v>
      </c>
      <c r="AM2384">
        <f t="shared" si="936"/>
        <v>0</v>
      </c>
      <c r="AN2384">
        <f t="shared" si="937"/>
        <v>0</v>
      </c>
      <c r="AO2384">
        <f t="shared" si="938"/>
        <v>0</v>
      </c>
      <c r="AP2384">
        <f t="shared" si="939"/>
        <v>0</v>
      </c>
      <c r="AQ2384">
        <f t="shared" si="940"/>
        <v>0</v>
      </c>
      <c r="AR2384">
        <f t="shared" si="941"/>
        <v>0</v>
      </c>
      <c r="AS2384">
        <f t="shared" si="942"/>
        <v>0</v>
      </c>
      <c r="AT2384">
        <f t="shared" si="943"/>
        <v>0</v>
      </c>
      <c r="AU2384">
        <f t="shared" si="944"/>
        <v>0</v>
      </c>
      <c r="AV2384">
        <f t="shared" si="945"/>
        <v>0</v>
      </c>
      <c r="AW2384">
        <f t="shared" si="946"/>
        <v>0</v>
      </c>
      <c r="AX2384">
        <f t="shared" si="947"/>
        <v>0</v>
      </c>
      <c r="AY2384">
        <f t="shared" si="948"/>
        <v>0</v>
      </c>
      <c r="AZ2384">
        <f t="shared" si="949"/>
        <v>0</v>
      </c>
      <c r="BA2384">
        <f t="shared" si="950"/>
        <v>0</v>
      </c>
      <c r="BB2384">
        <f t="shared" si="951"/>
        <v>0</v>
      </c>
      <c r="BC2384">
        <f t="shared" si="952"/>
        <v>0</v>
      </c>
      <c r="BD2384">
        <f t="shared" si="953"/>
        <v>0</v>
      </c>
      <c r="BE2384">
        <f t="shared" si="954"/>
        <v>0</v>
      </c>
      <c r="BF2384">
        <f t="shared" si="955"/>
        <v>0</v>
      </c>
    </row>
    <row r="2385" spans="1:58" ht="15" customHeight="1">
      <c r="A2385" s="405"/>
      <c r="B2385" s="6"/>
      <c r="C2385" s="421" t="s">
        <v>6800</v>
      </c>
      <c r="D2385" s="668" t="str">
        <f t="shared" si="956"/>
        <v/>
      </c>
      <c r="E2385" s="669"/>
      <c r="F2385" s="670"/>
      <c r="G2385" s="763" t="str">
        <f t="shared" si="957"/>
        <v/>
      </c>
      <c r="H2385" s="669"/>
      <c r="I2385" s="669"/>
      <c r="J2385" s="669"/>
      <c r="K2385" s="669"/>
      <c r="L2385" s="670"/>
      <c r="M2385" s="112"/>
      <c r="N2385" s="112"/>
      <c r="O2385" s="112"/>
      <c r="P2385" s="112"/>
      <c r="Q2385" s="112"/>
      <c r="R2385" s="112"/>
      <c r="S2385" s="112"/>
      <c r="T2385" s="112"/>
      <c r="U2385" s="112"/>
      <c r="V2385" s="112"/>
      <c r="W2385" s="112"/>
      <c r="X2385" s="112"/>
      <c r="Y2385" s="112"/>
      <c r="Z2385" s="112"/>
      <c r="AA2385" s="112"/>
      <c r="AB2385" s="112"/>
      <c r="AC2385" s="112"/>
      <c r="AD2385" s="112"/>
      <c r="AE2385" s="93"/>
      <c r="AI2385">
        <f t="shared" si="932"/>
        <v>0</v>
      </c>
      <c r="AJ2385">
        <f t="shared" si="933"/>
        <v>0</v>
      </c>
      <c r="AK2385">
        <f t="shared" si="934"/>
        <v>0</v>
      </c>
      <c r="AL2385">
        <f t="shared" si="935"/>
        <v>0</v>
      </c>
      <c r="AM2385">
        <f t="shared" si="936"/>
        <v>0</v>
      </c>
      <c r="AN2385">
        <f t="shared" si="937"/>
        <v>0</v>
      </c>
      <c r="AO2385">
        <f t="shared" si="938"/>
        <v>0</v>
      </c>
      <c r="AP2385">
        <f t="shared" si="939"/>
        <v>0</v>
      </c>
      <c r="AQ2385">
        <f t="shared" si="940"/>
        <v>0</v>
      </c>
      <c r="AR2385">
        <f t="shared" si="941"/>
        <v>0</v>
      </c>
      <c r="AS2385">
        <f t="shared" si="942"/>
        <v>0</v>
      </c>
      <c r="AT2385">
        <f t="shared" si="943"/>
        <v>0</v>
      </c>
      <c r="AU2385">
        <f t="shared" si="944"/>
        <v>0</v>
      </c>
      <c r="AV2385">
        <f t="shared" si="945"/>
        <v>0</v>
      </c>
      <c r="AW2385">
        <f t="shared" si="946"/>
        <v>0</v>
      </c>
      <c r="AX2385">
        <f t="shared" si="947"/>
        <v>0</v>
      </c>
      <c r="AY2385">
        <f t="shared" si="948"/>
        <v>0</v>
      </c>
      <c r="AZ2385">
        <f t="shared" si="949"/>
        <v>0</v>
      </c>
      <c r="BA2385">
        <f t="shared" si="950"/>
        <v>0</v>
      </c>
      <c r="BB2385">
        <f t="shared" si="951"/>
        <v>0</v>
      </c>
      <c r="BC2385">
        <f t="shared" si="952"/>
        <v>0</v>
      </c>
      <c r="BD2385">
        <f t="shared" si="953"/>
        <v>0</v>
      </c>
      <c r="BE2385">
        <f t="shared" si="954"/>
        <v>0</v>
      </c>
      <c r="BF2385">
        <f t="shared" si="955"/>
        <v>0</v>
      </c>
    </row>
    <row r="2386" spans="1:58" ht="15" customHeight="1">
      <c r="A2386" s="405"/>
      <c r="B2386" s="6"/>
      <c r="C2386" s="421" t="s">
        <v>6801</v>
      </c>
      <c r="D2386" s="668" t="str">
        <f t="shared" si="956"/>
        <v/>
      </c>
      <c r="E2386" s="669"/>
      <c r="F2386" s="670"/>
      <c r="G2386" s="763" t="str">
        <f t="shared" si="957"/>
        <v/>
      </c>
      <c r="H2386" s="669"/>
      <c r="I2386" s="669"/>
      <c r="J2386" s="669"/>
      <c r="K2386" s="669"/>
      <c r="L2386" s="670"/>
      <c r="M2386" s="112"/>
      <c r="N2386" s="112"/>
      <c r="O2386" s="112"/>
      <c r="P2386" s="112"/>
      <c r="Q2386" s="112"/>
      <c r="R2386" s="112"/>
      <c r="S2386" s="112"/>
      <c r="T2386" s="112"/>
      <c r="U2386" s="112"/>
      <c r="V2386" s="112"/>
      <c r="W2386" s="112"/>
      <c r="X2386" s="112"/>
      <c r="Y2386" s="112"/>
      <c r="Z2386" s="112"/>
      <c r="AA2386" s="112"/>
      <c r="AB2386" s="112"/>
      <c r="AC2386" s="112"/>
      <c r="AD2386" s="112"/>
      <c r="AE2386" s="93"/>
      <c r="AI2386">
        <f t="shared" si="932"/>
        <v>0</v>
      </c>
      <c r="AJ2386">
        <f t="shared" si="933"/>
        <v>0</v>
      </c>
      <c r="AK2386">
        <f t="shared" si="934"/>
        <v>0</v>
      </c>
      <c r="AL2386">
        <f t="shared" si="935"/>
        <v>0</v>
      </c>
      <c r="AM2386">
        <f t="shared" si="936"/>
        <v>0</v>
      </c>
      <c r="AN2386">
        <f t="shared" si="937"/>
        <v>0</v>
      </c>
      <c r="AO2386">
        <f t="shared" si="938"/>
        <v>0</v>
      </c>
      <c r="AP2386">
        <f t="shared" si="939"/>
        <v>0</v>
      </c>
      <c r="AQ2386">
        <f t="shared" si="940"/>
        <v>0</v>
      </c>
      <c r="AR2386">
        <f t="shared" si="941"/>
        <v>0</v>
      </c>
      <c r="AS2386">
        <f t="shared" si="942"/>
        <v>0</v>
      </c>
      <c r="AT2386">
        <f t="shared" si="943"/>
        <v>0</v>
      </c>
      <c r="AU2386">
        <f t="shared" si="944"/>
        <v>0</v>
      </c>
      <c r="AV2386">
        <f t="shared" si="945"/>
        <v>0</v>
      </c>
      <c r="AW2386">
        <f t="shared" si="946"/>
        <v>0</v>
      </c>
      <c r="AX2386">
        <f t="shared" si="947"/>
        <v>0</v>
      </c>
      <c r="AY2386">
        <f t="shared" si="948"/>
        <v>0</v>
      </c>
      <c r="AZ2386">
        <f t="shared" si="949"/>
        <v>0</v>
      </c>
      <c r="BA2386">
        <f t="shared" si="950"/>
        <v>0</v>
      </c>
      <c r="BB2386">
        <f t="shared" si="951"/>
        <v>0</v>
      </c>
      <c r="BC2386">
        <f t="shared" si="952"/>
        <v>0</v>
      </c>
      <c r="BD2386">
        <f t="shared" si="953"/>
        <v>0</v>
      </c>
      <c r="BE2386">
        <f t="shared" si="954"/>
        <v>0</v>
      </c>
      <c r="BF2386">
        <f t="shared" si="955"/>
        <v>0</v>
      </c>
    </row>
    <row r="2387" spans="1:58" ht="15" customHeight="1">
      <c r="A2387" s="405"/>
      <c r="B2387" s="6"/>
      <c r="C2387" s="421" t="s">
        <v>6802</v>
      </c>
      <c r="D2387" s="668" t="str">
        <f t="shared" si="956"/>
        <v/>
      </c>
      <c r="E2387" s="669"/>
      <c r="F2387" s="670"/>
      <c r="G2387" s="763" t="str">
        <f t="shared" si="957"/>
        <v/>
      </c>
      <c r="H2387" s="669"/>
      <c r="I2387" s="669"/>
      <c r="J2387" s="669"/>
      <c r="K2387" s="669"/>
      <c r="L2387" s="670"/>
      <c r="M2387" s="112"/>
      <c r="N2387" s="112"/>
      <c r="O2387" s="112"/>
      <c r="P2387" s="112"/>
      <c r="Q2387" s="112"/>
      <c r="R2387" s="112"/>
      <c r="S2387" s="112"/>
      <c r="T2387" s="112"/>
      <c r="U2387" s="112"/>
      <c r="V2387" s="112"/>
      <c r="W2387" s="112"/>
      <c r="X2387" s="112"/>
      <c r="Y2387" s="112"/>
      <c r="Z2387" s="112"/>
      <c r="AA2387" s="112"/>
      <c r="AB2387" s="112"/>
      <c r="AC2387" s="112"/>
      <c r="AD2387" s="112"/>
      <c r="AE2387" s="93"/>
      <c r="AI2387">
        <f t="shared" si="932"/>
        <v>0</v>
      </c>
      <c r="AJ2387">
        <f t="shared" si="933"/>
        <v>0</v>
      </c>
      <c r="AK2387">
        <f t="shared" si="934"/>
        <v>0</v>
      </c>
      <c r="AL2387">
        <f t="shared" si="935"/>
        <v>0</v>
      </c>
      <c r="AM2387">
        <f t="shared" si="936"/>
        <v>0</v>
      </c>
      <c r="AN2387">
        <f t="shared" si="937"/>
        <v>0</v>
      </c>
      <c r="AO2387">
        <f t="shared" si="938"/>
        <v>0</v>
      </c>
      <c r="AP2387">
        <f t="shared" si="939"/>
        <v>0</v>
      </c>
      <c r="AQ2387">
        <f t="shared" si="940"/>
        <v>0</v>
      </c>
      <c r="AR2387">
        <f t="shared" si="941"/>
        <v>0</v>
      </c>
      <c r="AS2387">
        <f t="shared" si="942"/>
        <v>0</v>
      </c>
      <c r="AT2387">
        <f t="shared" si="943"/>
        <v>0</v>
      </c>
      <c r="AU2387">
        <f t="shared" si="944"/>
        <v>0</v>
      </c>
      <c r="AV2387">
        <f t="shared" si="945"/>
        <v>0</v>
      </c>
      <c r="AW2387">
        <f t="shared" si="946"/>
        <v>0</v>
      </c>
      <c r="AX2387">
        <f t="shared" si="947"/>
        <v>0</v>
      </c>
      <c r="AY2387">
        <f t="shared" si="948"/>
        <v>0</v>
      </c>
      <c r="AZ2387">
        <f t="shared" si="949"/>
        <v>0</v>
      </c>
      <c r="BA2387">
        <f t="shared" si="950"/>
        <v>0</v>
      </c>
      <c r="BB2387">
        <f t="shared" si="951"/>
        <v>0</v>
      </c>
      <c r="BC2387">
        <f t="shared" si="952"/>
        <v>0</v>
      </c>
      <c r="BD2387">
        <f t="shared" si="953"/>
        <v>0</v>
      </c>
      <c r="BE2387">
        <f t="shared" si="954"/>
        <v>0</v>
      </c>
      <c r="BF2387">
        <f t="shared" si="955"/>
        <v>0</v>
      </c>
    </row>
    <row r="2388" spans="1:58" ht="15" customHeight="1">
      <c r="A2388" s="405"/>
      <c r="B2388" s="6"/>
      <c r="C2388" s="421" t="s">
        <v>6803</v>
      </c>
      <c r="D2388" s="668" t="str">
        <f t="shared" si="956"/>
        <v/>
      </c>
      <c r="E2388" s="669"/>
      <c r="F2388" s="670"/>
      <c r="G2388" s="763" t="str">
        <f t="shared" si="957"/>
        <v/>
      </c>
      <c r="H2388" s="669"/>
      <c r="I2388" s="669"/>
      <c r="J2388" s="669"/>
      <c r="K2388" s="669"/>
      <c r="L2388" s="670"/>
      <c r="M2388" s="112"/>
      <c r="N2388" s="112"/>
      <c r="O2388" s="112"/>
      <c r="P2388" s="112"/>
      <c r="Q2388" s="112"/>
      <c r="R2388" s="112"/>
      <c r="S2388" s="112"/>
      <c r="T2388" s="112"/>
      <c r="U2388" s="112"/>
      <c r="V2388" s="112"/>
      <c r="W2388" s="112"/>
      <c r="X2388" s="112"/>
      <c r="Y2388" s="112"/>
      <c r="Z2388" s="112"/>
      <c r="AA2388" s="112"/>
      <c r="AB2388" s="112"/>
      <c r="AC2388" s="112"/>
      <c r="AD2388" s="112"/>
      <c r="AE2388" s="93"/>
      <c r="AI2388">
        <f t="shared" si="932"/>
        <v>0</v>
      </c>
      <c r="AJ2388">
        <f t="shared" si="933"/>
        <v>0</v>
      </c>
      <c r="AK2388">
        <f t="shared" si="934"/>
        <v>0</v>
      </c>
      <c r="AL2388">
        <f t="shared" si="935"/>
        <v>0</v>
      </c>
      <c r="AM2388">
        <f t="shared" si="936"/>
        <v>0</v>
      </c>
      <c r="AN2388">
        <f t="shared" si="937"/>
        <v>0</v>
      </c>
      <c r="AO2388">
        <f t="shared" si="938"/>
        <v>0</v>
      </c>
      <c r="AP2388">
        <f t="shared" si="939"/>
        <v>0</v>
      </c>
      <c r="AQ2388">
        <f t="shared" si="940"/>
        <v>0</v>
      </c>
      <c r="AR2388">
        <f t="shared" si="941"/>
        <v>0</v>
      </c>
      <c r="AS2388">
        <f t="shared" si="942"/>
        <v>0</v>
      </c>
      <c r="AT2388">
        <f t="shared" si="943"/>
        <v>0</v>
      </c>
      <c r="AU2388">
        <f t="shared" si="944"/>
        <v>0</v>
      </c>
      <c r="AV2388">
        <f t="shared" si="945"/>
        <v>0</v>
      </c>
      <c r="AW2388">
        <f t="shared" si="946"/>
        <v>0</v>
      </c>
      <c r="AX2388">
        <f t="shared" si="947"/>
        <v>0</v>
      </c>
      <c r="AY2388">
        <f t="shared" si="948"/>
        <v>0</v>
      </c>
      <c r="AZ2388">
        <f t="shared" si="949"/>
        <v>0</v>
      </c>
      <c r="BA2388">
        <f t="shared" si="950"/>
        <v>0</v>
      </c>
      <c r="BB2388">
        <f t="shared" si="951"/>
        <v>0</v>
      </c>
      <c r="BC2388">
        <f t="shared" si="952"/>
        <v>0</v>
      </c>
      <c r="BD2388">
        <f t="shared" si="953"/>
        <v>0</v>
      </c>
      <c r="BE2388">
        <f t="shared" si="954"/>
        <v>0</v>
      </c>
      <c r="BF2388">
        <f t="shared" si="955"/>
        <v>0</v>
      </c>
    </row>
    <row r="2389" spans="1:58" ht="15" customHeight="1">
      <c r="A2389" s="405"/>
      <c r="B2389" s="6"/>
      <c r="C2389" s="421" t="s">
        <v>6804</v>
      </c>
      <c r="D2389" s="668" t="str">
        <f t="shared" si="956"/>
        <v/>
      </c>
      <c r="E2389" s="669"/>
      <c r="F2389" s="670"/>
      <c r="G2389" s="763" t="str">
        <f t="shared" si="957"/>
        <v/>
      </c>
      <c r="H2389" s="669"/>
      <c r="I2389" s="669"/>
      <c r="J2389" s="669"/>
      <c r="K2389" s="669"/>
      <c r="L2389" s="670"/>
      <c r="M2389" s="112"/>
      <c r="N2389" s="112"/>
      <c r="O2389" s="112"/>
      <c r="P2389" s="112"/>
      <c r="Q2389" s="112"/>
      <c r="R2389" s="112"/>
      <c r="S2389" s="112"/>
      <c r="T2389" s="112"/>
      <c r="U2389" s="112"/>
      <c r="V2389" s="112"/>
      <c r="W2389" s="112"/>
      <c r="X2389" s="112"/>
      <c r="Y2389" s="112"/>
      <c r="Z2389" s="112"/>
      <c r="AA2389" s="112"/>
      <c r="AB2389" s="112"/>
      <c r="AC2389" s="112"/>
      <c r="AD2389" s="112"/>
      <c r="AE2389" s="93"/>
      <c r="AI2389">
        <f t="shared" si="932"/>
        <v>0</v>
      </c>
      <c r="AJ2389">
        <f t="shared" si="933"/>
        <v>0</v>
      </c>
      <c r="AK2389">
        <f t="shared" si="934"/>
        <v>0</v>
      </c>
      <c r="AL2389">
        <f t="shared" si="935"/>
        <v>0</v>
      </c>
      <c r="AM2389">
        <f t="shared" si="936"/>
        <v>0</v>
      </c>
      <c r="AN2389">
        <f t="shared" si="937"/>
        <v>0</v>
      </c>
      <c r="AO2389">
        <f t="shared" si="938"/>
        <v>0</v>
      </c>
      <c r="AP2389">
        <f t="shared" si="939"/>
        <v>0</v>
      </c>
      <c r="AQ2389">
        <f t="shared" si="940"/>
        <v>0</v>
      </c>
      <c r="AR2389">
        <f t="shared" si="941"/>
        <v>0</v>
      </c>
      <c r="AS2389">
        <f t="shared" si="942"/>
        <v>0</v>
      </c>
      <c r="AT2389">
        <f t="shared" si="943"/>
        <v>0</v>
      </c>
      <c r="AU2389">
        <f t="shared" si="944"/>
        <v>0</v>
      </c>
      <c r="AV2389">
        <f t="shared" si="945"/>
        <v>0</v>
      </c>
      <c r="AW2389">
        <f t="shared" si="946"/>
        <v>0</v>
      </c>
      <c r="AX2389">
        <f t="shared" si="947"/>
        <v>0</v>
      </c>
      <c r="AY2389">
        <f t="shared" si="948"/>
        <v>0</v>
      </c>
      <c r="AZ2389">
        <f t="shared" si="949"/>
        <v>0</v>
      </c>
      <c r="BA2389">
        <f t="shared" si="950"/>
        <v>0</v>
      </c>
      <c r="BB2389">
        <f t="shared" si="951"/>
        <v>0</v>
      </c>
      <c r="BC2389">
        <f t="shared" si="952"/>
        <v>0</v>
      </c>
      <c r="BD2389">
        <f t="shared" si="953"/>
        <v>0</v>
      </c>
      <c r="BE2389">
        <f t="shared" si="954"/>
        <v>0</v>
      </c>
      <c r="BF2389">
        <f t="shared" si="955"/>
        <v>0</v>
      </c>
    </row>
    <row r="2390" spans="1:58" ht="15" customHeight="1">
      <c r="A2390" s="405"/>
      <c r="B2390" s="6"/>
      <c r="C2390" s="421" t="s">
        <v>6805</v>
      </c>
      <c r="D2390" s="668" t="str">
        <f t="shared" si="956"/>
        <v/>
      </c>
      <c r="E2390" s="669"/>
      <c r="F2390" s="670"/>
      <c r="G2390" s="763" t="str">
        <f t="shared" si="957"/>
        <v/>
      </c>
      <c r="H2390" s="669"/>
      <c r="I2390" s="669"/>
      <c r="J2390" s="669"/>
      <c r="K2390" s="669"/>
      <c r="L2390" s="670"/>
      <c r="M2390" s="112"/>
      <c r="N2390" s="112"/>
      <c r="O2390" s="112"/>
      <c r="P2390" s="112"/>
      <c r="Q2390" s="112"/>
      <c r="R2390" s="112"/>
      <c r="S2390" s="112"/>
      <c r="T2390" s="112"/>
      <c r="U2390" s="112"/>
      <c r="V2390" s="112"/>
      <c r="W2390" s="112"/>
      <c r="X2390" s="112"/>
      <c r="Y2390" s="112"/>
      <c r="Z2390" s="112"/>
      <c r="AA2390" s="112"/>
      <c r="AB2390" s="112"/>
      <c r="AC2390" s="112"/>
      <c r="AD2390" s="112"/>
      <c r="AE2390" s="93"/>
      <c r="AI2390">
        <f t="shared" si="932"/>
        <v>0</v>
      </c>
      <c r="AJ2390">
        <f t="shared" si="933"/>
        <v>0</v>
      </c>
      <c r="AK2390">
        <f t="shared" si="934"/>
        <v>0</v>
      </c>
      <c r="AL2390">
        <f t="shared" si="935"/>
        <v>0</v>
      </c>
      <c r="AM2390">
        <f t="shared" si="936"/>
        <v>0</v>
      </c>
      <c r="AN2390">
        <f t="shared" si="937"/>
        <v>0</v>
      </c>
      <c r="AO2390">
        <f t="shared" si="938"/>
        <v>0</v>
      </c>
      <c r="AP2390">
        <f t="shared" si="939"/>
        <v>0</v>
      </c>
      <c r="AQ2390">
        <f t="shared" si="940"/>
        <v>0</v>
      </c>
      <c r="AR2390">
        <f t="shared" si="941"/>
        <v>0</v>
      </c>
      <c r="AS2390">
        <f t="shared" si="942"/>
        <v>0</v>
      </c>
      <c r="AT2390">
        <f t="shared" si="943"/>
        <v>0</v>
      </c>
      <c r="AU2390">
        <f t="shared" si="944"/>
        <v>0</v>
      </c>
      <c r="AV2390">
        <f t="shared" si="945"/>
        <v>0</v>
      </c>
      <c r="AW2390">
        <f t="shared" si="946"/>
        <v>0</v>
      </c>
      <c r="AX2390">
        <f t="shared" si="947"/>
        <v>0</v>
      </c>
      <c r="AY2390">
        <f t="shared" si="948"/>
        <v>0</v>
      </c>
      <c r="AZ2390">
        <f t="shared" si="949"/>
        <v>0</v>
      </c>
      <c r="BA2390">
        <f t="shared" si="950"/>
        <v>0</v>
      </c>
      <c r="BB2390">
        <f t="shared" si="951"/>
        <v>0</v>
      </c>
      <c r="BC2390">
        <f t="shared" si="952"/>
        <v>0</v>
      </c>
      <c r="BD2390">
        <f t="shared" si="953"/>
        <v>0</v>
      </c>
      <c r="BE2390">
        <f t="shared" si="954"/>
        <v>0</v>
      </c>
      <c r="BF2390">
        <f t="shared" si="955"/>
        <v>0</v>
      </c>
    </row>
    <row r="2391" spans="1:58" ht="15" customHeight="1">
      <c r="A2391" s="405"/>
      <c r="B2391" s="6"/>
      <c r="C2391" s="421" t="s">
        <v>6806</v>
      </c>
      <c r="D2391" s="668" t="str">
        <f t="shared" si="956"/>
        <v/>
      </c>
      <c r="E2391" s="669"/>
      <c r="F2391" s="670"/>
      <c r="G2391" s="763" t="str">
        <f t="shared" si="957"/>
        <v/>
      </c>
      <c r="H2391" s="669"/>
      <c r="I2391" s="669"/>
      <c r="J2391" s="669"/>
      <c r="K2391" s="669"/>
      <c r="L2391" s="670"/>
      <c r="M2391" s="112"/>
      <c r="N2391" s="112"/>
      <c r="O2391" s="112"/>
      <c r="P2391" s="112"/>
      <c r="Q2391" s="112"/>
      <c r="R2391" s="112"/>
      <c r="S2391" s="112"/>
      <c r="T2391" s="112"/>
      <c r="U2391" s="112"/>
      <c r="V2391" s="112"/>
      <c r="W2391" s="112"/>
      <c r="X2391" s="112"/>
      <c r="Y2391" s="112"/>
      <c r="Z2391" s="112"/>
      <c r="AA2391" s="112"/>
      <c r="AB2391" s="112"/>
      <c r="AC2391" s="112"/>
      <c r="AD2391" s="112"/>
      <c r="AE2391" s="93"/>
      <c r="AI2391">
        <f t="shared" si="932"/>
        <v>0</v>
      </c>
      <c r="AJ2391">
        <f t="shared" si="933"/>
        <v>0</v>
      </c>
      <c r="AK2391">
        <f t="shared" si="934"/>
        <v>0</v>
      </c>
      <c r="AL2391">
        <f t="shared" si="935"/>
        <v>0</v>
      </c>
      <c r="AM2391">
        <f t="shared" si="936"/>
        <v>0</v>
      </c>
      <c r="AN2391">
        <f t="shared" si="937"/>
        <v>0</v>
      </c>
      <c r="AO2391">
        <f t="shared" si="938"/>
        <v>0</v>
      </c>
      <c r="AP2391">
        <f t="shared" si="939"/>
        <v>0</v>
      </c>
      <c r="AQ2391">
        <f t="shared" si="940"/>
        <v>0</v>
      </c>
      <c r="AR2391">
        <f t="shared" si="941"/>
        <v>0</v>
      </c>
      <c r="AS2391">
        <f t="shared" si="942"/>
        <v>0</v>
      </c>
      <c r="AT2391">
        <f t="shared" si="943"/>
        <v>0</v>
      </c>
      <c r="AU2391">
        <f t="shared" si="944"/>
        <v>0</v>
      </c>
      <c r="AV2391">
        <f t="shared" si="945"/>
        <v>0</v>
      </c>
      <c r="AW2391">
        <f t="shared" si="946"/>
        <v>0</v>
      </c>
      <c r="AX2391">
        <f t="shared" si="947"/>
        <v>0</v>
      </c>
      <c r="AY2391">
        <f t="shared" si="948"/>
        <v>0</v>
      </c>
      <c r="AZ2391">
        <f t="shared" si="949"/>
        <v>0</v>
      </c>
      <c r="BA2391">
        <f t="shared" si="950"/>
        <v>0</v>
      </c>
      <c r="BB2391">
        <f t="shared" si="951"/>
        <v>0</v>
      </c>
      <c r="BC2391">
        <f t="shared" si="952"/>
        <v>0</v>
      </c>
      <c r="BD2391">
        <f t="shared" si="953"/>
        <v>0</v>
      </c>
      <c r="BE2391">
        <f t="shared" si="954"/>
        <v>0</v>
      </c>
      <c r="BF2391">
        <f t="shared" si="955"/>
        <v>0</v>
      </c>
    </row>
    <row r="2392" spans="1:58" ht="15" customHeight="1">
      <c r="A2392" s="405"/>
      <c r="B2392" s="6"/>
      <c r="C2392" s="421" t="s">
        <v>6807</v>
      </c>
      <c r="D2392" s="668" t="str">
        <f t="shared" si="956"/>
        <v/>
      </c>
      <c r="E2392" s="669"/>
      <c r="F2392" s="670"/>
      <c r="G2392" s="763" t="str">
        <f t="shared" si="957"/>
        <v/>
      </c>
      <c r="H2392" s="669"/>
      <c r="I2392" s="669"/>
      <c r="J2392" s="669"/>
      <c r="K2392" s="669"/>
      <c r="L2392" s="670"/>
      <c r="M2392" s="112"/>
      <c r="N2392" s="112"/>
      <c r="O2392" s="112"/>
      <c r="P2392" s="112"/>
      <c r="Q2392" s="112"/>
      <c r="R2392" s="112"/>
      <c r="S2392" s="112"/>
      <c r="T2392" s="112"/>
      <c r="U2392" s="112"/>
      <c r="V2392" s="112"/>
      <c r="W2392" s="112"/>
      <c r="X2392" s="112"/>
      <c r="Y2392" s="112"/>
      <c r="Z2392" s="112"/>
      <c r="AA2392" s="112"/>
      <c r="AB2392" s="112"/>
      <c r="AC2392" s="112"/>
      <c r="AD2392" s="112"/>
      <c r="AE2392" s="93"/>
      <c r="AI2392">
        <f t="shared" si="932"/>
        <v>0</v>
      </c>
      <c r="AJ2392">
        <f t="shared" si="933"/>
        <v>0</v>
      </c>
      <c r="AK2392">
        <f t="shared" si="934"/>
        <v>0</v>
      </c>
      <c r="AL2392">
        <f t="shared" si="935"/>
        <v>0</v>
      </c>
      <c r="AM2392">
        <f t="shared" si="936"/>
        <v>0</v>
      </c>
      <c r="AN2392">
        <f t="shared" si="937"/>
        <v>0</v>
      </c>
      <c r="AO2392">
        <f t="shared" si="938"/>
        <v>0</v>
      </c>
      <c r="AP2392">
        <f t="shared" si="939"/>
        <v>0</v>
      </c>
      <c r="AQ2392">
        <f t="shared" si="940"/>
        <v>0</v>
      </c>
      <c r="AR2392">
        <f t="shared" si="941"/>
        <v>0</v>
      </c>
      <c r="AS2392">
        <f t="shared" si="942"/>
        <v>0</v>
      </c>
      <c r="AT2392">
        <f t="shared" si="943"/>
        <v>0</v>
      </c>
      <c r="AU2392">
        <f t="shared" si="944"/>
        <v>0</v>
      </c>
      <c r="AV2392">
        <f t="shared" si="945"/>
        <v>0</v>
      </c>
      <c r="AW2392">
        <f t="shared" si="946"/>
        <v>0</v>
      </c>
      <c r="AX2392">
        <f t="shared" si="947"/>
        <v>0</v>
      </c>
      <c r="AY2392">
        <f t="shared" si="948"/>
        <v>0</v>
      </c>
      <c r="AZ2392">
        <f t="shared" si="949"/>
        <v>0</v>
      </c>
      <c r="BA2392">
        <f t="shared" si="950"/>
        <v>0</v>
      </c>
      <c r="BB2392">
        <f t="shared" si="951"/>
        <v>0</v>
      </c>
      <c r="BC2392">
        <f t="shared" si="952"/>
        <v>0</v>
      </c>
      <c r="BD2392">
        <f t="shared" si="953"/>
        <v>0</v>
      </c>
      <c r="BE2392">
        <f t="shared" si="954"/>
        <v>0</v>
      </c>
      <c r="BF2392">
        <f t="shared" si="955"/>
        <v>0</v>
      </c>
    </row>
    <row r="2393" spans="1:58" ht="15" customHeight="1">
      <c r="A2393" s="405"/>
      <c r="B2393" s="6"/>
      <c r="C2393" s="421" t="s">
        <v>6808</v>
      </c>
      <c r="D2393" s="668" t="str">
        <f t="shared" si="956"/>
        <v/>
      </c>
      <c r="E2393" s="669"/>
      <c r="F2393" s="670"/>
      <c r="G2393" s="763" t="str">
        <f t="shared" si="957"/>
        <v/>
      </c>
      <c r="H2393" s="669"/>
      <c r="I2393" s="669"/>
      <c r="J2393" s="669"/>
      <c r="K2393" s="669"/>
      <c r="L2393" s="670"/>
      <c r="M2393" s="112"/>
      <c r="N2393" s="112"/>
      <c r="O2393" s="112"/>
      <c r="P2393" s="112"/>
      <c r="Q2393" s="112"/>
      <c r="R2393" s="112"/>
      <c r="S2393" s="112"/>
      <c r="T2393" s="112"/>
      <c r="U2393" s="112"/>
      <c r="V2393" s="112"/>
      <c r="W2393" s="112"/>
      <c r="X2393" s="112"/>
      <c r="Y2393" s="112"/>
      <c r="Z2393" s="112"/>
      <c r="AA2393" s="112"/>
      <c r="AB2393" s="112"/>
      <c r="AC2393" s="112"/>
      <c r="AD2393" s="112"/>
      <c r="AE2393" s="93"/>
      <c r="AI2393">
        <f t="shared" si="932"/>
        <v>0</v>
      </c>
      <c r="AJ2393">
        <f t="shared" si="933"/>
        <v>0</v>
      </c>
      <c r="AK2393">
        <f t="shared" si="934"/>
        <v>0</v>
      </c>
      <c r="AL2393">
        <f t="shared" si="935"/>
        <v>0</v>
      </c>
      <c r="AM2393">
        <f t="shared" si="936"/>
        <v>0</v>
      </c>
      <c r="AN2393">
        <f t="shared" si="937"/>
        <v>0</v>
      </c>
      <c r="AO2393">
        <f t="shared" si="938"/>
        <v>0</v>
      </c>
      <c r="AP2393">
        <f t="shared" si="939"/>
        <v>0</v>
      </c>
      <c r="AQ2393">
        <f t="shared" si="940"/>
        <v>0</v>
      </c>
      <c r="AR2393">
        <f t="shared" si="941"/>
        <v>0</v>
      </c>
      <c r="AS2393">
        <f t="shared" si="942"/>
        <v>0</v>
      </c>
      <c r="AT2393">
        <f t="shared" si="943"/>
        <v>0</v>
      </c>
      <c r="AU2393">
        <f t="shared" si="944"/>
        <v>0</v>
      </c>
      <c r="AV2393">
        <f t="shared" si="945"/>
        <v>0</v>
      </c>
      <c r="AW2393">
        <f t="shared" si="946"/>
        <v>0</v>
      </c>
      <c r="AX2393">
        <f t="shared" si="947"/>
        <v>0</v>
      </c>
      <c r="AY2393">
        <f t="shared" si="948"/>
        <v>0</v>
      </c>
      <c r="AZ2393">
        <f t="shared" si="949"/>
        <v>0</v>
      </c>
      <c r="BA2393">
        <f t="shared" si="950"/>
        <v>0</v>
      </c>
      <c r="BB2393">
        <f t="shared" si="951"/>
        <v>0</v>
      </c>
      <c r="BC2393">
        <f t="shared" si="952"/>
        <v>0</v>
      </c>
      <c r="BD2393">
        <f t="shared" si="953"/>
        <v>0</v>
      </c>
      <c r="BE2393">
        <f t="shared" si="954"/>
        <v>0</v>
      </c>
      <c r="BF2393">
        <f t="shared" si="955"/>
        <v>0</v>
      </c>
    </row>
    <row r="2394" spans="1:58" ht="15" customHeight="1">
      <c r="A2394" s="405"/>
      <c r="B2394" s="6"/>
      <c r="C2394" s="421" t="s">
        <v>6809</v>
      </c>
      <c r="D2394" s="668" t="str">
        <f t="shared" si="956"/>
        <v/>
      </c>
      <c r="E2394" s="669"/>
      <c r="F2394" s="670"/>
      <c r="G2394" s="763" t="str">
        <f t="shared" si="957"/>
        <v/>
      </c>
      <c r="H2394" s="669"/>
      <c r="I2394" s="669"/>
      <c r="J2394" s="669"/>
      <c r="K2394" s="669"/>
      <c r="L2394" s="670"/>
      <c r="M2394" s="112"/>
      <c r="N2394" s="112"/>
      <c r="O2394" s="112"/>
      <c r="P2394" s="112"/>
      <c r="Q2394" s="112"/>
      <c r="R2394" s="112"/>
      <c r="S2394" s="112"/>
      <c r="T2394" s="112"/>
      <c r="U2394" s="112"/>
      <c r="V2394" s="112"/>
      <c r="W2394" s="112"/>
      <c r="X2394" s="112"/>
      <c r="Y2394" s="112"/>
      <c r="Z2394" s="112"/>
      <c r="AA2394" s="112"/>
      <c r="AB2394" s="112"/>
      <c r="AC2394" s="112"/>
      <c r="AD2394" s="112"/>
      <c r="AE2394" s="93"/>
      <c r="AI2394">
        <f t="shared" si="932"/>
        <v>0</v>
      </c>
      <c r="AJ2394">
        <f t="shared" si="933"/>
        <v>0</v>
      </c>
      <c r="AK2394">
        <f t="shared" si="934"/>
        <v>0</v>
      </c>
      <c r="AL2394">
        <f t="shared" si="935"/>
        <v>0</v>
      </c>
      <c r="AM2394">
        <f t="shared" si="936"/>
        <v>0</v>
      </c>
      <c r="AN2394">
        <f t="shared" si="937"/>
        <v>0</v>
      </c>
      <c r="AO2394">
        <f t="shared" si="938"/>
        <v>0</v>
      </c>
      <c r="AP2394">
        <f t="shared" si="939"/>
        <v>0</v>
      </c>
      <c r="AQ2394">
        <f t="shared" si="940"/>
        <v>0</v>
      </c>
      <c r="AR2394">
        <f t="shared" si="941"/>
        <v>0</v>
      </c>
      <c r="AS2394">
        <f t="shared" si="942"/>
        <v>0</v>
      </c>
      <c r="AT2394">
        <f t="shared" si="943"/>
        <v>0</v>
      </c>
      <c r="AU2394">
        <f t="shared" si="944"/>
        <v>0</v>
      </c>
      <c r="AV2394">
        <f t="shared" si="945"/>
        <v>0</v>
      </c>
      <c r="AW2394">
        <f t="shared" si="946"/>
        <v>0</v>
      </c>
      <c r="AX2394">
        <f t="shared" si="947"/>
        <v>0</v>
      </c>
      <c r="AY2394">
        <f t="shared" si="948"/>
        <v>0</v>
      </c>
      <c r="AZ2394">
        <f t="shared" si="949"/>
        <v>0</v>
      </c>
      <c r="BA2394">
        <f t="shared" si="950"/>
        <v>0</v>
      </c>
      <c r="BB2394">
        <f t="shared" si="951"/>
        <v>0</v>
      </c>
      <c r="BC2394">
        <f t="shared" si="952"/>
        <v>0</v>
      </c>
      <c r="BD2394">
        <f t="shared" si="953"/>
        <v>0</v>
      </c>
      <c r="BE2394">
        <f t="shared" si="954"/>
        <v>0</v>
      </c>
      <c r="BF2394">
        <f t="shared" si="955"/>
        <v>0</v>
      </c>
    </row>
    <row r="2395" spans="1:58" ht="15" customHeight="1">
      <c r="A2395" s="405"/>
      <c r="B2395" s="6"/>
      <c r="C2395" s="421" t="s">
        <v>6810</v>
      </c>
      <c r="D2395" s="668" t="str">
        <f t="shared" si="956"/>
        <v/>
      </c>
      <c r="E2395" s="669"/>
      <c r="F2395" s="670"/>
      <c r="G2395" s="763" t="str">
        <f t="shared" si="957"/>
        <v/>
      </c>
      <c r="H2395" s="669"/>
      <c r="I2395" s="669"/>
      <c r="J2395" s="669"/>
      <c r="K2395" s="669"/>
      <c r="L2395" s="670"/>
      <c r="M2395" s="112"/>
      <c r="N2395" s="112"/>
      <c r="O2395" s="112"/>
      <c r="P2395" s="112"/>
      <c r="Q2395" s="112"/>
      <c r="R2395" s="112"/>
      <c r="S2395" s="112"/>
      <c r="T2395" s="112"/>
      <c r="U2395" s="112"/>
      <c r="V2395" s="112"/>
      <c r="W2395" s="112"/>
      <c r="X2395" s="112"/>
      <c r="Y2395" s="112"/>
      <c r="Z2395" s="112"/>
      <c r="AA2395" s="112"/>
      <c r="AB2395" s="112"/>
      <c r="AC2395" s="112"/>
      <c r="AD2395" s="112"/>
      <c r="AE2395" s="93"/>
      <c r="AI2395">
        <f t="shared" si="932"/>
        <v>0</v>
      </c>
      <c r="AJ2395">
        <f t="shared" si="933"/>
        <v>0</v>
      </c>
      <c r="AK2395">
        <f t="shared" si="934"/>
        <v>0</v>
      </c>
      <c r="AL2395">
        <f t="shared" si="935"/>
        <v>0</v>
      </c>
      <c r="AM2395">
        <f t="shared" si="936"/>
        <v>0</v>
      </c>
      <c r="AN2395">
        <f t="shared" si="937"/>
        <v>0</v>
      </c>
      <c r="AO2395">
        <f t="shared" si="938"/>
        <v>0</v>
      </c>
      <c r="AP2395">
        <f t="shared" si="939"/>
        <v>0</v>
      </c>
      <c r="AQ2395">
        <f t="shared" si="940"/>
        <v>0</v>
      </c>
      <c r="AR2395">
        <f t="shared" si="941"/>
        <v>0</v>
      </c>
      <c r="AS2395">
        <f t="shared" si="942"/>
        <v>0</v>
      </c>
      <c r="AT2395">
        <f t="shared" si="943"/>
        <v>0</v>
      </c>
      <c r="AU2395">
        <f t="shared" si="944"/>
        <v>0</v>
      </c>
      <c r="AV2395">
        <f t="shared" si="945"/>
        <v>0</v>
      </c>
      <c r="AW2395">
        <f t="shared" si="946"/>
        <v>0</v>
      </c>
      <c r="AX2395">
        <f t="shared" si="947"/>
        <v>0</v>
      </c>
      <c r="AY2395">
        <f t="shared" si="948"/>
        <v>0</v>
      </c>
      <c r="AZ2395">
        <f t="shared" si="949"/>
        <v>0</v>
      </c>
      <c r="BA2395">
        <f t="shared" si="950"/>
        <v>0</v>
      </c>
      <c r="BB2395">
        <f t="shared" si="951"/>
        <v>0</v>
      </c>
      <c r="BC2395">
        <f t="shared" si="952"/>
        <v>0</v>
      </c>
      <c r="BD2395">
        <f t="shared" si="953"/>
        <v>0</v>
      </c>
      <c r="BE2395">
        <f t="shared" si="954"/>
        <v>0</v>
      </c>
      <c r="BF2395">
        <f t="shared" si="955"/>
        <v>0</v>
      </c>
    </row>
    <row r="2396" spans="1:58" ht="15" customHeight="1">
      <c r="A2396" s="405"/>
      <c r="B2396" s="6"/>
      <c r="C2396" s="421" t="s">
        <v>6811</v>
      </c>
      <c r="D2396" s="668" t="str">
        <f t="shared" si="956"/>
        <v/>
      </c>
      <c r="E2396" s="669"/>
      <c r="F2396" s="670"/>
      <c r="G2396" s="763" t="str">
        <f t="shared" si="957"/>
        <v/>
      </c>
      <c r="H2396" s="669"/>
      <c r="I2396" s="669"/>
      <c r="J2396" s="669"/>
      <c r="K2396" s="669"/>
      <c r="L2396" s="670"/>
      <c r="M2396" s="112"/>
      <c r="N2396" s="112"/>
      <c r="O2396" s="112"/>
      <c r="P2396" s="112"/>
      <c r="Q2396" s="112"/>
      <c r="R2396" s="112"/>
      <c r="S2396" s="112"/>
      <c r="T2396" s="112"/>
      <c r="U2396" s="112"/>
      <c r="V2396" s="112"/>
      <c r="W2396" s="112"/>
      <c r="X2396" s="112"/>
      <c r="Y2396" s="112"/>
      <c r="Z2396" s="112"/>
      <c r="AA2396" s="112"/>
      <c r="AB2396" s="112"/>
      <c r="AC2396" s="112"/>
      <c r="AD2396" s="112"/>
      <c r="AE2396" s="93"/>
      <c r="AI2396">
        <f t="shared" si="932"/>
        <v>0</v>
      </c>
      <c r="AJ2396">
        <f t="shared" si="933"/>
        <v>0</v>
      </c>
      <c r="AK2396">
        <f t="shared" si="934"/>
        <v>0</v>
      </c>
      <c r="AL2396">
        <f t="shared" si="935"/>
        <v>0</v>
      </c>
      <c r="AM2396">
        <f t="shared" si="936"/>
        <v>0</v>
      </c>
      <c r="AN2396">
        <f t="shared" si="937"/>
        <v>0</v>
      </c>
      <c r="AO2396">
        <f t="shared" si="938"/>
        <v>0</v>
      </c>
      <c r="AP2396">
        <f t="shared" si="939"/>
        <v>0</v>
      </c>
      <c r="AQ2396">
        <f t="shared" si="940"/>
        <v>0</v>
      </c>
      <c r="AR2396">
        <f t="shared" si="941"/>
        <v>0</v>
      </c>
      <c r="AS2396">
        <f t="shared" si="942"/>
        <v>0</v>
      </c>
      <c r="AT2396">
        <f t="shared" si="943"/>
        <v>0</v>
      </c>
      <c r="AU2396">
        <f t="shared" si="944"/>
        <v>0</v>
      </c>
      <c r="AV2396">
        <f t="shared" si="945"/>
        <v>0</v>
      </c>
      <c r="AW2396">
        <f t="shared" si="946"/>
        <v>0</v>
      </c>
      <c r="AX2396">
        <f t="shared" si="947"/>
        <v>0</v>
      </c>
      <c r="AY2396">
        <f t="shared" si="948"/>
        <v>0</v>
      </c>
      <c r="AZ2396">
        <f t="shared" si="949"/>
        <v>0</v>
      </c>
      <c r="BA2396">
        <f t="shared" si="950"/>
        <v>0</v>
      </c>
      <c r="BB2396">
        <f t="shared" si="951"/>
        <v>0</v>
      </c>
      <c r="BC2396">
        <f t="shared" si="952"/>
        <v>0</v>
      </c>
      <c r="BD2396">
        <f t="shared" si="953"/>
        <v>0</v>
      </c>
      <c r="BE2396">
        <f t="shared" si="954"/>
        <v>0</v>
      </c>
      <c r="BF2396">
        <f t="shared" si="955"/>
        <v>0</v>
      </c>
    </row>
    <row r="2397" spans="1:58" ht="15" customHeight="1">
      <c r="A2397" s="405"/>
      <c r="B2397" s="6"/>
      <c r="C2397" s="421" t="s">
        <v>6812</v>
      </c>
      <c r="D2397" s="668" t="str">
        <f t="shared" si="956"/>
        <v/>
      </c>
      <c r="E2397" s="669"/>
      <c r="F2397" s="670"/>
      <c r="G2397" s="763" t="str">
        <f t="shared" si="957"/>
        <v/>
      </c>
      <c r="H2397" s="669"/>
      <c r="I2397" s="669"/>
      <c r="J2397" s="669"/>
      <c r="K2397" s="669"/>
      <c r="L2397" s="670"/>
      <c r="M2397" s="112"/>
      <c r="N2397" s="112"/>
      <c r="O2397" s="112"/>
      <c r="P2397" s="112"/>
      <c r="Q2397" s="112"/>
      <c r="R2397" s="112"/>
      <c r="S2397" s="112"/>
      <c r="T2397" s="112"/>
      <c r="U2397" s="112"/>
      <c r="V2397" s="112"/>
      <c r="W2397" s="112"/>
      <c r="X2397" s="112"/>
      <c r="Y2397" s="112"/>
      <c r="Z2397" s="112"/>
      <c r="AA2397" s="112"/>
      <c r="AB2397" s="112"/>
      <c r="AC2397" s="112"/>
      <c r="AD2397" s="112"/>
      <c r="AE2397" s="93"/>
      <c r="AI2397">
        <f t="shared" si="932"/>
        <v>0</v>
      </c>
      <c r="AJ2397">
        <f t="shared" si="933"/>
        <v>0</v>
      </c>
      <c r="AK2397">
        <f t="shared" si="934"/>
        <v>0</v>
      </c>
      <c r="AL2397">
        <f t="shared" si="935"/>
        <v>0</v>
      </c>
      <c r="AM2397">
        <f t="shared" si="936"/>
        <v>0</v>
      </c>
      <c r="AN2397">
        <f t="shared" si="937"/>
        <v>0</v>
      </c>
      <c r="AO2397">
        <f t="shared" si="938"/>
        <v>0</v>
      </c>
      <c r="AP2397">
        <f t="shared" si="939"/>
        <v>0</v>
      </c>
      <c r="AQ2397">
        <f t="shared" si="940"/>
        <v>0</v>
      </c>
      <c r="AR2397">
        <f t="shared" si="941"/>
        <v>0</v>
      </c>
      <c r="AS2397">
        <f t="shared" si="942"/>
        <v>0</v>
      </c>
      <c r="AT2397">
        <f t="shared" si="943"/>
        <v>0</v>
      </c>
      <c r="AU2397">
        <f t="shared" si="944"/>
        <v>0</v>
      </c>
      <c r="AV2397">
        <f t="shared" si="945"/>
        <v>0</v>
      </c>
      <c r="AW2397">
        <f t="shared" si="946"/>
        <v>0</v>
      </c>
      <c r="AX2397">
        <f t="shared" si="947"/>
        <v>0</v>
      </c>
      <c r="AY2397">
        <f t="shared" si="948"/>
        <v>0</v>
      </c>
      <c r="AZ2397">
        <f t="shared" si="949"/>
        <v>0</v>
      </c>
      <c r="BA2397">
        <f t="shared" si="950"/>
        <v>0</v>
      </c>
      <c r="BB2397">
        <f t="shared" si="951"/>
        <v>0</v>
      </c>
      <c r="BC2397">
        <f t="shared" si="952"/>
        <v>0</v>
      </c>
      <c r="BD2397">
        <f t="shared" si="953"/>
        <v>0</v>
      </c>
      <c r="BE2397">
        <f t="shared" si="954"/>
        <v>0</v>
      </c>
      <c r="BF2397">
        <f t="shared" si="955"/>
        <v>0</v>
      </c>
    </row>
    <row r="2398" spans="1:58" ht="15" customHeight="1">
      <c r="A2398" s="405"/>
      <c r="B2398" s="6"/>
      <c r="C2398" s="421" t="s">
        <v>6813</v>
      </c>
      <c r="D2398" s="668" t="str">
        <f t="shared" si="956"/>
        <v/>
      </c>
      <c r="E2398" s="669"/>
      <c r="F2398" s="670"/>
      <c r="G2398" s="763" t="str">
        <f t="shared" si="957"/>
        <v/>
      </c>
      <c r="H2398" s="669"/>
      <c r="I2398" s="669"/>
      <c r="J2398" s="669"/>
      <c r="K2398" s="669"/>
      <c r="L2398" s="670"/>
      <c r="M2398" s="112"/>
      <c r="N2398" s="112"/>
      <c r="O2398" s="112"/>
      <c r="P2398" s="112"/>
      <c r="Q2398" s="112"/>
      <c r="R2398" s="112"/>
      <c r="S2398" s="112"/>
      <c r="T2398" s="112"/>
      <c r="U2398" s="112"/>
      <c r="V2398" s="112"/>
      <c r="W2398" s="112"/>
      <c r="X2398" s="112"/>
      <c r="Y2398" s="112"/>
      <c r="Z2398" s="112"/>
      <c r="AA2398" s="112"/>
      <c r="AB2398" s="112"/>
      <c r="AC2398" s="112"/>
      <c r="AD2398" s="112"/>
      <c r="AE2398" s="93"/>
      <c r="AI2398">
        <f t="shared" si="932"/>
        <v>0</v>
      </c>
      <c r="AJ2398">
        <f t="shared" si="933"/>
        <v>0</v>
      </c>
      <c r="AK2398">
        <f t="shared" si="934"/>
        <v>0</v>
      </c>
      <c r="AL2398">
        <f t="shared" si="935"/>
        <v>0</v>
      </c>
      <c r="AM2398">
        <f t="shared" si="936"/>
        <v>0</v>
      </c>
      <c r="AN2398">
        <f t="shared" si="937"/>
        <v>0</v>
      </c>
      <c r="AO2398">
        <f t="shared" si="938"/>
        <v>0</v>
      </c>
      <c r="AP2398">
        <f t="shared" si="939"/>
        <v>0</v>
      </c>
      <c r="AQ2398">
        <f t="shared" si="940"/>
        <v>0</v>
      </c>
      <c r="AR2398">
        <f t="shared" si="941"/>
        <v>0</v>
      </c>
      <c r="AS2398">
        <f t="shared" si="942"/>
        <v>0</v>
      </c>
      <c r="AT2398">
        <f t="shared" si="943"/>
        <v>0</v>
      </c>
      <c r="AU2398">
        <f t="shared" si="944"/>
        <v>0</v>
      </c>
      <c r="AV2398">
        <f t="shared" si="945"/>
        <v>0</v>
      </c>
      <c r="AW2398">
        <f t="shared" si="946"/>
        <v>0</v>
      </c>
      <c r="AX2398">
        <f t="shared" si="947"/>
        <v>0</v>
      </c>
      <c r="AY2398">
        <f t="shared" si="948"/>
        <v>0</v>
      </c>
      <c r="AZ2398">
        <f t="shared" si="949"/>
        <v>0</v>
      </c>
      <c r="BA2398">
        <f t="shared" si="950"/>
        <v>0</v>
      </c>
      <c r="BB2398">
        <f t="shared" si="951"/>
        <v>0</v>
      </c>
      <c r="BC2398">
        <f t="shared" si="952"/>
        <v>0</v>
      </c>
      <c r="BD2398">
        <f t="shared" si="953"/>
        <v>0</v>
      </c>
      <c r="BE2398">
        <f t="shared" si="954"/>
        <v>0</v>
      </c>
      <c r="BF2398">
        <f t="shared" si="955"/>
        <v>0</v>
      </c>
    </row>
    <row r="2399" spans="1:58" ht="15" customHeight="1">
      <c r="A2399" s="405"/>
      <c r="B2399" s="6"/>
      <c r="C2399" s="421" t="s">
        <v>6814</v>
      </c>
      <c r="D2399" s="668" t="str">
        <f t="shared" si="956"/>
        <v/>
      </c>
      <c r="E2399" s="669"/>
      <c r="F2399" s="670"/>
      <c r="G2399" s="763" t="str">
        <f t="shared" si="957"/>
        <v/>
      </c>
      <c r="H2399" s="669"/>
      <c r="I2399" s="669"/>
      <c r="J2399" s="669"/>
      <c r="K2399" s="669"/>
      <c r="L2399" s="670"/>
      <c r="M2399" s="112"/>
      <c r="N2399" s="112"/>
      <c r="O2399" s="112"/>
      <c r="P2399" s="112"/>
      <c r="Q2399" s="112"/>
      <c r="R2399" s="112"/>
      <c r="S2399" s="112"/>
      <c r="T2399" s="112"/>
      <c r="U2399" s="112"/>
      <c r="V2399" s="112"/>
      <c r="W2399" s="112"/>
      <c r="X2399" s="112"/>
      <c r="Y2399" s="112"/>
      <c r="Z2399" s="112"/>
      <c r="AA2399" s="112"/>
      <c r="AB2399" s="112"/>
      <c r="AC2399" s="112"/>
      <c r="AD2399" s="112"/>
      <c r="AE2399" s="93"/>
      <c r="AI2399">
        <f t="shared" si="932"/>
        <v>0</v>
      </c>
      <c r="AJ2399">
        <f t="shared" si="933"/>
        <v>0</v>
      </c>
      <c r="AK2399">
        <f t="shared" si="934"/>
        <v>0</v>
      </c>
      <c r="AL2399">
        <f t="shared" si="935"/>
        <v>0</v>
      </c>
      <c r="AM2399">
        <f t="shared" si="936"/>
        <v>0</v>
      </c>
      <c r="AN2399">
        <f t="shared" si="937"/>
        <v>0</v>
      </c>
      <c r="AO2399">
        <f t="shared" si="938"/>
        <v>0</v>
      </c>
      <c r="AP2399">
        <f t="shared" si="939"/>
        <v>0</v>
      </c>
      <c r="AQ2399">
        <f t="shared" si="940"/>
        <v>0</v>
      </c>
      <c r="AR2399">
        <f t="shared" si="941"/>
        <v>0</v>
      </c>
      <c r="AS2399">
        <f t="shared" si="942"/>
        <v>0</v>
      </c>
      <c r="AT2399">
        <f t="shared" si="943"/>
        <v>0</v>
      </c>
      <c r="AU2399">
        <f t="shared" si="944"/>
        <v>0</v>
      </c>
      <c r="AV2399">
        <f t="shared" si="945"/>
        <v>0</v>
      </c>
      <c r="AW2399">
        <f t="shared" si="946"/>
        <v>0</v>
      </c>
      <c r="AX2399">
        <f t="shared" si="947"/>
        <v>0</v>
      </c>
      <c r="AY2399">
        <f t="shared" si="948"/>
        <v>0</v>
      </c>
      <c r="AZ2399">
        <f t="shared" si="949"/>
        <v>0</v>
      </c>
      <c r="BA2399">
        <f t="shared" si="950"/>
        <v>0</v>
      </c>
      <c r="BB2399">
        <f t="shared" si="951"/>
        <v>0</v>
      </c>
      <c r="BC2399">
        <f t="shared" si="952"/>
        <v>0</v>
      </c>
      <c r="BD2399">
        <f t="shared" si="953"/>
        <v>0</v>
      </c>
      <c r="BE2399">
        <f t="shared" si="954"/>
        <v>0</v>
      </c>
      <c r="BF2399">
        <f t="shared" si="955"/>
        <v>0</v>
      </c>
    </row>
    <row r="2400" spans="1:58" ht="15" customHeight="1">
      <c r="A2400" s="405"/>
      <c r="B2400" s="6"/>
      <c r="C2400" s="421" t="s">
        <v>6815</v>
      </c>
      <c r="D2400" s="668" t="str">
        <f t="shared" si="956"/>
        <v/>
      </c>
      <c r="E2400" s="669"/>
      <c r="F2400" s="670"/>
      <c r="G2400" s="763" t="str">
        <f t="shared" si="957"/>
        <v/>
      </c>
      <c r="H2400" s="669"/>
      <c r="I2400" s="669"/>
      <c r="J2400" s="669"/>
      <c r="K2400" s="669"/>
      <c r="L2400" s="670"/>
      <c r="M2400" s="112"/>
      <c r="N2400" s="112"/>
      <c r="O2400" s="112"/>
      <c r="P2400" s="112"/>
      <c r="Q2400" s="112"/>
      <c r="R2400" s="112"/>
      <c r="S2400" s="112"/>
      <c r="T2400" s="112"/>
      <c r="U2400" s="112"/>
      <c r="V2400" s="112"/>
      <c r="W2400" s="112"/>
      <c r="X2400" s="112"/>
      <c r="Y2400" s="112"/>
      <c r="Z2400" s="112"/>
      <c r="AA2400" s="112"/>
      <c r="AB2400" s="112"/>
      <c r="AC2400" s="112"/>
      <c r="AD2400" s="112"/>
      <c r="AE2400" s="93"/>
      <c r="AI2400">
        <f t="shared" si="932"/>
        <v>0</v>
      </c>
      <c r="AJ2400">
        <f t="shared" si="933"/>
        <v>0</v>
      </c>
      <c r="AK2400">
        <f t="shared" si="934"/>
        <v>0</v>
      </c>
      <c r="AL2400">
        <f t="shared" si="935"/>
        <v>0</v>
      </c>
      <c r="AM2400">
        <f t="shared" si="936"/>
        <v>0</v>
      </c>
      <c r="AN2400">
        <f t="shared" si="937"/>
        <v>0</v>
      </c>
      <c r="AO2400">
        <f t="shared" si="938"/>
        <v>0</v>
      </c>
      <c r="AP2400">
        <f t="shared" si="939"/>
        <v>0</v>
      </c>
      <c r="AQ2400">
        <f t="shared" si="940"/>
        <v>0</v>
      </c>
      <c r="AR2400">
        <f t="shared" si="941"/>
        <v>0</v>
      </c>
      <c r="AS2400">
        <f t="shared" si="942"/>
        <v>0</v>
      </c>
      <c r="AT2400">
        <f t="shared" si="943"/>
        <v>0</v>
      </c>
      <c r="AU2400">
        <f t="shared" si="944"/>
        <v>0</v>
      </c>
      <c r="AV2400">
        <f t="shared" si="945"/>
        <v>0</v>
      </c>
      <c r="AW2400">
        <f t="shared" si="946"/>
        <v>0</v>
      </c>
      <c r="AX2400">
        <f t="shared" si="947"/>
        <v>0</v>
      </c>
      <c r="AY2400">
        <f t="shared" si="948"/>
        <v>0</v>
      </c>
      <c r="AZ2400">
        <f t="shared" si="949"/>
        <v>0</v>
      </c>
      <c r="BA2400">
        <f t="shared" si="950"/>
        <v>0</v>
      </c>
      <c r="BB2400">
        <f t="shared" si="951"/>
        <v>0</v>
      </c>
      <c r="BC2400">
        <f t="shared" si="952"/>
        <v>0</v>
      </c>
      <c r="BD2400">
        <f t="shared" si="953"/>
        <v>0</v>
      </c>
      <c r="BE2400">
        <f t="shared" si="954"/>
        <v>0</v>
      </c>
      <c r="BF2400">
        <f t="shared" si="955"/>
        <v>0</v>
      </c>
    </row>
    <row r="2401" spans="1:58" ht="15" customHeight="1">
      <c r="A2401" s="405"/>
      <c r="B2401" s="6"/>
      <c r="C2401" s="421" t="s">
        <v>6816</v>
      </c>
      <c r="D2401" s="668" t="str">
        <f t="shared" si="956"/>
        <v/>
      </c>
      <c r="E2401" s="669"/>
      <c r="F2401" s="670"/>
      <c r="G2401" s="763" t="str">
        <f t="shared" si="957"/>
        <v/>
      </c>
      <c r="H2401" s="669"/>
      <c r="I2401" s="669"/>
      <c r="J2401" s="669"/>
      <c r="K2401" s="669"/>
      <c r="L2401" s="670"/>
      <c r="M2401" s="112"/>
      <c r="N2401" s="112"/>
      <c r="O2401" s="112"/>
      <c r="P2401" s="112"/>
      <c r="Q2401" s="112"/>
      <c r="R2401" s="112"/>
      <c r="S2401" s="112"/>
      <c r="T2401" s="112"/>
      <c r="U2401" s="112"/>
      <c r="V2401" s="112"/>
      <c r="W2401" s="112"/>
      <c r="X2401" s="112"/>
      <c r="Y2401" s="112"/>
      <c r="Z2401" s="112"/>
      <c r="AA2401" s="112"/>
      <c r="AB2401" s="112"/>
      <c r="AC2401" s="112"/>
      <c r="AD2401" s="112"/>
      <c r="AE2401" s="93"/>
      <c r="AI2401">
        <f t="shared" si="932"/>
        <v>0</v>
      </c>
      <c r="AJ2401">
        <f t="shared" si="933"/>
        <v>0</v>
      </c>
      <c r="AK2401">
        <f t="shared" si="934"/>
        <v>0</v>
      </c>
      <c r="AL2401">
        <f t="shared" si="935"/>
        <v>0</v>
      </c>
      <c r="AM2401">
        <f t="shared" si="936"/>
        <v>0</v>
      </c>
      <c r="AN2401">
        <f t="shared" si="937"/>
        <v>0</v>
      </c>
      <c r="AO2401">
        <f t="shared" si="938"/>
        <v>0</v>
      </c>
      <c r="AP2401">
        <f t="shared" si="939"/>
        <v>0</v>
      </c>
      <c r="AQ2401">
        <f t="shared" si="940"/>
        <v>0</v>
      </c>
      <c r="AR2401">
        <f t="shared" si="941"/>
        <v>0</v>
      </c>
      <c r="AS2401">
        <f t="shared" si="942"/>
        <v>0</v>
      </c>
      <c r="AT2401">
        <f t="shared" si="943"/>
        <v>0</v>
      </c>
      <c r="AU2401">
        <f t="shared" si="944"/>
        <v>0</v>
      </c>
      <c r="AV2401">
        <f t="shared" si="945"/>
        <v>0</v>
      </c>
      <c r="AW2401">
        <f t="shared" si="946"/>
        <v>0</v>
      </c>
      <c r="AX2401">
        <f t="shared" si="947"/>
        <v>0</v>
      </c>
      <c r="AY2401">
        <f t="shared" si="948"/>
        <v>0</v>
      </c>
      <c r="AZ2401">
        <f t="shared" si="949"/>
        <v>0</v>
      </c>
      <c r="BA2401">
        <f t="shared" si="950"/>
        <v>0</v>
      </c>
      <c r="BB2401">
        <f t="shared" si="951"/>
        <v>0</v>
      </c>
      <c r="BC2401">
        <f t="shared" si="952"/>
        <v>0</v>
      </c>
      <c r="BD2401">
        <f t="shared" si="953"/>
        <v>0</v>
      </c>
      <c r="BE2401">
        <f t="shared" si="954"/>
        <v>0</v>
      </c>
      <c r="BF2401">
        <f t="shared" si="955"/>
        <v>0</v>
      </c>
    </row>
    <row r="2402" spans="1:58" ht="15" customHeight="1">
      <c r="A2402" s="405"/>
      <c r="B2402" s="6"/>
      <c r="C2402" s="421" t="s">
        <v>6817</v>
      </c>
      <c r="D2402" s="668" t="str">
        <f t="shared" si="956"/>
        <v/>
      </c>
      <c r="E2402" s="669"/>
      <c r="F2402" s="670"/>
      <c r="G2402" s="763" t="str">
        <f t="shared" si="957"/>
        <v/>
      </c>
      <c r="H2402" s="669"/>
      <c r="I2402" s="669"/>
      <c r="J2402" s="669"/>
      <c r="K2402" s="669"/>
      <c r="L2402" s="670"/>
      <c r="M2402" s="112"/>
      <c r="N2402" s="112"/>
      <c r="O2402" s="112"/>
      <c r="P2402" s="112"/>
      <c r="Q2402" s="112"/>
      <c r="R2402" s="112"/>
      <c r="S2402" s="112"/>
      <c r="T2402" s="112"/>
      <c r="U2402" s="112"/>
      <c r="V2402" s="112"/>
      <c r="W2402" s="112"/>
      <c r="X2402" s="112"/>
      <c r="Y2402" s="112"/>
      <c r="Z2402" s="112"/>
      <c r="AA2402" s="112"/>
      <c r="AB2402" s="112"/>
      <c r="AC2402" s="112"/>
      <c r="AD2402" s="112"/>
      <c r="AE2402" s="93"/>
      <c r="AI2402">
        <f t="shared" si="932"/>
        <v>0</v>
      </c>
      <c r="AJ2402">
        <f t="shared" si="933"/>
        <v>0</v>
      </c>
      <c r="AK2402">
        <f t="shared" si="934"/>
        <v>0</v>
      </c>
      <c r="AL2402">
        <f t="shared" si="935"/>
        <v>0</v>
      </c>
      <c r="AM2402">
        <f t="shared" si="936"/>
        <v>0</v>
      </c>
      <c r="AN2402">
        <f t="shared" si="937"/>
        <v>0</v>
      </c>
      <c r="AO2402">
        <f t="shared" si="938"/>
        <v>0</v>
      </c>
      <c r="AP2402">
        <f t="shared" si="939"/>
        <v>0</v>
      </c>
      <c r="AQ2402">
        <f t="shared" si="940"/>
        <v>0</v>
      </c>
      <c r="AR2402">
        <f t="shared" si="941"/>
        <v>0</v>
      </c>
      <c r="AS2402">
        <f t="shared" si="942"/>
        <v>0</v>
      </c>
      <c r="AT2402">
        <f t="shared" si="943"/>
        <v>0</v>
      </c>
      <c r="AU2402">
        <f t="shared" si="944"/>
        <v>0</v>
      </c>
      <c r="AV2402">
        <f t="shared" si="945"/>
        <v>0</v>
      </c>
      <c r="AW2402">
        <f t="shared" si="946"/>
        <v>0</v>
      </c>
      <c r="AX2402">
        <f t="shared" si="947"/>
        <v>0</v>
      </c>
      <c r="AY2402">
        <f t="shared" si="948"/>
        <v>0</v>
      </c>
      <c r="AZ2402">
        <f t="shared" si="949"/>
        <v>0</v>
      </c>
      <c r="BA2402">
        <f t="shared" si="950"/>
        <v>0</v>
      </c>
      <c r="BB2402">
        <f t="shared" si="951"/>
        <v>0</v>
      </c>
      <c r="BC2402">
        <f t="shared" si="952"/>
        <v>0</v>
      </c>
      <c r="BD2402">
        <f t="shared" si="953"/>
        <v>0</v>
      </c>
      <c r="BE2402">
        <f t="shared" si="954"/>
        <v>0</v>
      </c>
      <c r="BF2402">
        <f t="shared" si="955"/>
        <v>0</v>
      </c>
    </row>
    <row r="2403" spans="1:58" ht="15" customHeight="1">
      <c r="A2403" s="405"/>
      <c r="B2403" s="6"/>
      <c r="C2403" s="421" t="s">
        <v>6818</v>
      </c>
      <c r="D2403" s="668" t="str">
        <f t="shared" si="956"/>
        <v/>
      </c>
      <c r="E2403" s="669"/>
      <c r="F2403" s="670"/>
      <c r="G2403" s="763" t="str">
        <f t="shared" si="957"/>
        <v/>
      </c>
      <c r="H2403" s="669"/>
      <c r="I2403" s="669"/>
      <c r="J2403" s="669"/>
      <c r="K2403" s="669"/>
      <c r="L2403" s="670"/>
      <c r="M2403" s="112"/>
      <c r="N2403" s="112"/>
      <c r="O2403" s="112"/>
      <c r="P2403" s="112"/>
      <c r="Q2403" s="112"/>
      <c r="R2403" s="112"/>
      <c r="S2403" s="112"/>
      <c r="T2403" s="112"/>
      <c r="U2403" s="112"/>
      <c r="V2403" s="112"/>
      <c r="W2403" s="112"/>
      <c r="X2403" s="112"/>
      <c r="Y2403" s="112"/>
      <c r="Z2403" s="112"/>
      <c r="AA2403" s="112"/>
      <c r="AB2403" s="112"/>
      <c r="AC2403" s="112"/>
      <c r="AD2403" s="112"/>
      <c r="AE2403" s="93"/>
      <c r="AI2403">
        <f t="shared" si="932"/>
        <v>0</v>
      </c>
      <c r="AJ2403">
        <f t="shared" si="933"/>
        <v>0</v>
      </c>
      <c r="AK2403">
        <f t="shared" si="934"/>
        <v>0</v>
      </c>
      <c r="AL2403">
        <f t="shared" si="935"/>
        <v>0</v>
      </c>
      <c r="AM2403">
        <f t="shared" si="936"/>
        <v>0</v>
      </c>
      <c r="AN2403">
        <f t="shared" si="937"/>
        <v>0</v>
      </c>
      <c r="AO2403">
        <f t="shared" si="938"/>
        <v>0</v>
      </c>
      <c r="AP2403">
        <f t="shared" si="939"/>
        <v>0</v>
      </c>
      <c r="AQ2403">
        <f t="shared" si="940"/>
        <v>0</v>
      </c>
      <c r="AR2403">
        <f t="shared" si="941"/>
        <v>0</v>
      </c>
      <c r="AS2403">
        <f t="shared" si="942"/>
        <v>0</v>
      </c>
      <c r="AT2403">
        <f t="shared" si="943"/>
        <v>0</v>
      </c>
      <c r="AU2403">
        <f t="shared" si="944"/>
        <v>0</v>
      </c>
      <c r="AV2403">
        <f t="shared" si="945"/>
        <v>0</v>
      </c>
      <c r="AW2403">
        <f t="shared" si="946"/>
        <v>0</v>
      </c>
      <c r="AX2403">
        <f t="shared" si="947"/>
        <v>0</v>
      </c>
      <c r="AY2403">
        <f t="shared" si="948"/>
        <v>0</v>
      </c>
      <c r="AZ2403">
        <f t="shared" si="949"/>
        <v>0</v>
      </c>
      <c r="BA2403">
        <f t="shared" si="950"/>
        <v>0</v>
      </c>
      <c r="BB2403">
        <f t="shared" si="951"/>
        <v>0</v>
      </c>
      <c r="BC2403">
        <f t="shared" si="952"/>
        <v>0</v>
      </c>
      <c r="BD2403">
        <f t="shared" si="953"/>
        <v>0</v>
      </c>
      <c r="BE2403">
        <f t="shared" si="954"/>
        <v>0</v>
      </c>
      <c r="BF2403">
        <f t="shared" si="955"/>
        <v>0</v>
      </c>
    </row>
    <row r="2404" spans="1:58" ht="15" customHeight="1">
      <c r="A2404" s="405"/>
      <c r="B2404" s="6"/>
      <c r="C2404" s="421" t="s">
        <v>6819</v>
      </c>
      <c r="D2404" s="668" t="str">
        <f t="shared" si="956"/>
        <v/>
      </c>
      <c r="E2404" s="669"/>
      <c r="F2404" s="670"/>
      <c r="G2404" s="763" t="str">
        <f t="shared" si="957"/>
        <v/>
      </c>
      <c r="H2404" s="669"/>
      <c r="I2404" s="669"/>
      <c r="J2404" s="669"/>
      <c r="K2404" s="669"/>
      <c r="L2404" s="670"/>
      <c r="M2404" s="112"/>
      <c r="N2404" s="112"/>
      <c r="O2404" s="112"/>
      <c r="P2404" s="112"/>
      <c r="Q2404" s="112"/>
      <c r="R2404" s="112"/>
      <c r="S2404" s="112"/>
      <c r="T2404" s="112"/>
      <c r="U2404" s="112"/>
      <c r="V2404" s="112"/>
      <c r="W2404" s="112"/>
      <c r="X2404" s="112"/>
      <c r="Y2404" s="112"/>
      <c r="Z2404" s="112"/>
      <c r="AA2404" s="112"/>
      <c r="AB2404" s="112"/>
      <c r="AC2404" s="112"/>
      <c r="AD2404" s="112"/>
      <c r="AE2404" s="93"/>
      <c r="AI2404">
        <f t="shared" si="932"/>
        <v>0</v>
      </c>
      <c r="AJ2404">
        <f t="shared" si="933"/>
        <v>0</v>
      </c>
      <c r="AK2404">
        <f t="shared" si="934"/>
        <v>0</v>
      </c>
      <c r="AL2404">
        <f t="shared" si="935"/>
        <v>0</v>
      </c>
      <c r="AM2404">
        <f t="shared" si="936"/>
        <v>0</v>
      </c>
      <c r="AN2404">
        <f t="shared" si="937"/>
        <v>0</v>
      </c>
      <c r="AO2404">
        <f t="shared" si="938"/>
        <v>0</v>
      </c>
      <c r="AP2404">
        <f t="shared" si="939"/>
        <v>0</v>
      </c>
      <c r="AQ2404">
        <f t="shared" si="940"/>
        <v>0</v>
      </c>
      <c r="AR2404">
        <f t="shared" si="941"/>
        <v>0</v>
      </c>
      <c r="AS2404">
        <f t="shared" si="942"/>
        <v>0</v>
      </c>
      <c r="AT2404">
        <f t="shared" si="943"/>
        <v>0</v>
      </c>
      <c r="AU2404">
        <f t="shared" si="944"/>
        <v>0</v>
      </c>
      <c r="AV2404">
        <f t="shared" si="945"/>
        <v>0</v>
      </c>
      <c r="AW2404">
        <f t="shared" si="946"/>
        <v>0</v>
      </c>
      <c r="AX2404">
        <f t="shared" si="947"/>
        <v>0</v>
      </c>
      <c r="AY2404">
        <f t="shared" si="948"/>
        <v>0</v>
      </c>
      <c r="AZ2404">
        <f t="shared" si="949"/>
        <v>0</v>
      </c>
      <c r="BA2404">
        <f t="shared" si="950"/>
        <v>0</v>
      </c>
      <c r="BB2404">
        <f t="shared" si="951"/>
        <v>0</v>
      </c>
      <c r="BC2404">
        <f t="shared" si="952"/>
        <v>0</v>
      </c>
      <c r="BD2404">
        <f t="shared" si="953"/>
        <v>0</v>
      </c>
      <c r="BE2404">
        <f t="shared" si="954"/>
        <v>0</v>
      </c>
      <c r="BF2404">
        <f t="shared" si="955"/>
        <v>0</v>
      </c>
    </row>
    <row r="2405" spans="1:58" ht="15" customHeight="1">
      <c r="A2405" s="405"/>
      <c r="B2405" s="6"/>
      <c r="C2405" s="421" t="s">
        <v>6820</v>
      </c>
      <c r="D2405" s="668" t="str">
        <f t="shared" si="956"/>
        <v/>
      </c>
      <c r="E2405" s="669"/>
      <c r="F2405" s="670"/>
      <c r="G2405" s="763" t="str">
        <f t="shared" si="957"/>
        <v/>
      </c>
      <c r="H2405" s="669"/>
      <c r="I2405" s="669"/>
      <c r="J2405" s="669"/>
      <c r="K2405" s="669"/>
      <c r="L2405" s="670"/>
      <c r="M2405" s="112"/>
      <c r="N2405" s="112"/>
      <c r="O2405" s="112"/>
      <c r="P2405" s="112"/>
      <c r="Q2405" s="112"/>
      <c r="R2405" s="112"/>
      <c r="S2405" s="112"/>
      <c r="T2405" s="112"/>
      <c r="U2405" s="112"/>
      <c r="V2405" s="112"/>
      <c r="W2405" s="112"/>
      <c r="X2405" s="112"/>
      <c r="Y2405" s="112"/>
      <c r="Z2405" s="112"/>
      <c r="AA2405" s="112"/>
      <c r="AB2405" s="112"/>
      <c r="AC2405" s="112"/>
      <c r="AD2405" s="112"/>
      <c r="AE2405" s="93"/>
      <c r="AI2405">
        <f t="shared" si="932"/>
        <v>0</v>
      </c>
      <c r="AJ2405">
        <f t="shared" si="933"/>
        <v>0</v>
      </c>
      <c r="AK2405">
        <f t="shared" si="934"/>
        <v>0</v>
      </c>
      <c r="AL2405">
        <f t="shared" si="935"/>
        <v>0</v>
      </c>
      <c r="AM2405">
        <f t="shared" si="936"/>
        <v>0</v>
      </c>
      <c r="AN2405">
        <f t="shared" si="937"/>
        <v>0</v>
      </c>
      <c r="AO2405">
        <f t="shared" si="938"/>
        <v>0</v>
      </c>
      <c r="AP2405">
        <f t="shared" si="939"/>
        <v>0</v>
      </c>
      <c r="AQ2405">
        <f t="shared" si="940"/>
        <v>0</v>
      </c>
      <c r="AR2405">
        <f t="shared" si="941"/>
        <v>0</v>
      </c>
      <c r="AS2405">
        <f t="shared" si="942"/>
        <v>0</v>
      </c>
      <c r="AT2405">
        <f t="shared" si="943"/>
        <v>0</v>
      </c>
      <c r="AU2405">
        <f t="shared" si="944"/>
        <v>0</v>
      </c>
      <c r="AV2405">
        <f t="shared" si="945"/>
        <v>0</v>
      </c>
      <c r="AW2405">
        <f t="shared" si="946"/>
        <v>0</v>
      </c>
      <c r="AX2405">
        <f t="shared" si="947"/>
        <v>0</v>
      </c>
      <c r="AY2405">
        <f t="shared" si="948"/>
        <v>0</v>
      </c>
      <c r="AZ2405">
        <f t="shared" si="949"/>
        <v>0</v>
      </c>
      <c r="BA2405">
        <f t="shared" si="950"/>
        <v>0</v>
      </c>
      <c r="BB2405">
        <f t="shared" si="951"/>
        <v>0</v>
      </c>
      <c r="BC2405">
        <f t="shared" si="952"/>
        <v>0</v>
      </c>
      <c r="BD2405">
        <f t="shared" si="953"/>
        <v>0</v>
      </c>
      <c r="BE2405">
        <f t="shared" si="954"/>
        <v>0</v>
      </c>
      <c r="BF2405">
        <f t="shared" si="955"/>
        <v>0</v>
      </c>
    </row>
    <row r="2406" spans="1:58" ht="15" customHeight="1">
      <c r="A2406" s="405"/>
      <c r="B2406" s="6"/>
      <c r="C2406" s="421" t="s">
        <v>6821</v>
      </c>
      <c r="D2406" s="668" t="str">
        <f t="shared" si="956"/>
        <v/>
      </c>
      <c r="E2406" s="669"/>
      <c r="F2406" s="670"/>
      <c r="G2406" s="763" t="str">
        <f t="shared" si="957"/>
        <v/>
      </c>
      <c r="H2406" s="669"/>
      <c r="I2406" s="669"/>
      <c r="J2406" s="669"/>
      <c r="K2406" s="669"/>
      <c r="L2406" s="670"/>
      <c r="M2406" s="112"/>
      <c r="N2406" s="112"/>
      <c r="O2406" s="112"/>
      <c r="P2406" s="112"/>
      <c r="Q2406" s="112"/>
      <c r="R2406" s="112"/>
      <c r="S2406" s="112"/>
      <c r="T2406" s="112"/>
      <c r="U2406" s="112"/>
      <c r="V2406" s="112"/>
      <c r="W2406" s="112"/>
      <c r="X2406" s="112"/>
      <c r="Y2406" s="112"/>
      <c r="Z2406" s="112"/>
      <c r="AA2406" s="112"/>
      <c r="AB2406" s="112"/>
      <c r="AC2406" s="112"/>
      <c r="AD2406" s="112"/>
      <c r="AE2406" s="93"/>
      <c r="AI2406">
        <f t="shared" si="932"/>
        <v>0</v>
      </c>
      <c r="AJ2406">
        <f t="shared" si="933"/>
        <v>0</v>
      </c>
      <c r="AK2406">
        <f t="shared" si="934"/>
        <v>0</v>
      </c>
      <c r="AL2406">
        <f t="shared" si="935"/>
        <v>0</v>
      </c>
      <c r="AM2406">
        <f t="shared" si="936"/>
        <v>0</v>
      </c>
      <c r="AN2406">
        <f t="shared" si="937"/>
        <v>0</v>
      </c>
      <c r="AO2406">
        <f t="shared" si="938"/>
        <v>0</v>
      </c>
      <c r="AP2406">
        <f t="shared" si="939"/>
        <v>0</v>
      </c>
      <c r="AQ2406">
        <f t="shared" si="940"/>
        <v>0</v>
      </c>
      <c r="AR2406">
        <f t="shared" si="941"/>
        <v>0</v>
      </c>
      <c r="AS2406">
        <f t="shared" si="942"/>
        <v>0</v>
      </c>
      <c r="AT2406">
        <f t="shared" si="943"/>
        <v>0</v>
      </c>
      <c r="AU2406">
        <f t="shared" si="944"/>
        <v>0</v>
      </c>
      <c r="AV2406">
        <f t="shared" si="945"/>
        <v>0</v>
      </c>
      <c r="AW2406">
        <f t="shared" si="946"/>
        <v>0</v>
      </c>
      <c r="AX2406">
        <f t="shared" si="947"/>
        <v>0</v>
      </c>
      <c r="AY2406">
        <f t="shared" si="948"/>
        <v>0</v>
      </c>
      <c r="AZ2406">
        <f t="shared" si="949"/>
        <v>0</v>
      </c>
      <c r="BA2406">
        <f t="shared" si="950"/>
        <v>0</v>
      </c>
      <c r="BB2406">
        <f t="shared" si="951"/>
        <v>0</v>
      </c>
      <c r="BC2406">
        <f t="shared" si="952"/>
        <v>0</v>
      </c>
      <c r="BD2406">
        <f t="shared" si="953"/>
        <v>0</v>
      </c>
      <c r="BE2406">
        <f t="shared" si="954"/>
        <v>0</v>
      </c>
      <c r="BF2406">
        <f t="shared" si="955"/>
        <v>0</v>
      </c>
    </row>
    <row r="2407" spans="1:58" ht="15" customHeight="1">
      <c r="A2407" s="405"/>
      <c r="B2407" s="6"/>
      <c r="C2407" s="421" t="s">
        <v>6822</v>
      </c>
      <c r="D2407" s="668" t="str">
        <f t="shared" si="956"/>
        <v/>
      </c>
      <c r="E2407" s="669"/>
      <c r="F2407" s="670"/>
      <c r="G2407" s="763" t="str">
        <f t="shared" si="957"/>
        <v/>
      </c>
      <c r="H2407" s="669"/>
      <c r="I2407" s="669"/>
      <c r="J2407" s="669"/>
      <c r="K2407" s="669"/>
      <c r="L2407" s="670"/>
      <c r="M2407" s="112"/>
      <c r="N2407" s="112"/>
      <c r="O2407" s="112"/>
      <c r="P2407" s="112"/>
      <c r="Q2407" s="112"/>
      <c r="R2407" s="112"/>
      <c r="S2407" s="112"/>
      <c r="T2407" s="112"/>
      <c r="U2407" s="112"/>
      <c r="V2407" s="112"/>
      <c r="W2407" s="112"/>
      <c r="X2407" s="112"/>
      <c r="Y2407" s="112"/>
      <c r="Z2407" s="112"/>
      <c r="AA2407" s="112"/>
      <c r="AB2407" s="112"/>
      <c r="AC2407" s="112"/>
      <c r="AD2407" s="112"/>
      <c r="AE2407" s="93"/>
      <c r="AI2407">
        <f t="shared" si="932"/>
        <v>0</v>
      </c>
      <c r="AJ2407">
        <f t="shared" si="933"/>
        <v>0</v>
      </c>
      <c r="AK2407">
        <f t="shared" si="934"/>
        <v>0</v>
      </c>
      <c r="AL2407">
        <f t="shared" si="935"/>
        <v>0</v>
      </c>
      <c r="AM2407">
        <f t="shared" si="936"/>
        <v>0</v>
      </c>
      <c r="AN2407">
        <f t="shared" si="937"/>
        <v>0</v>
      </c>
      <c r="AO2407">
        <f t="shared" si="938"/>
        <v>0</v>
      </c>
      <c r="AP2407">
        <f t="shared" si="939"/>
        <v>0</v>
      </c>
      <c r="AQ2407">
        <f t="shared" si="940"/>
        <v>0</v>
      </c>
      <c r="AR2407">
        <f t="shared" si="941"/>
        <v>0</v>
      </c>
      <c r="AS2407">
        <f t="shared" si="942"/>
        <v>0</v>
      </c>
      <c r="AT2407">
        <f t="shared" si="943"/>
        <v>0</v>
      </c>
      <c r="AU2407">
        <f t="shared" si="944"/>
        <v>0</v>
      </c>
      <c r="AV2407">
        <f t="shared" si="945"/>
        <v>0</v>
      </c>
      <c r="AW2407">
        <f t="shared" si="946"/>
        <v>0</v>
      </c>
      <c r="AX2407">
        <f t="shared" si="947"/>
        <v>0</v>
      </c>
      <c r="AY2407">
        <f t="shared" si="948"/>
        <v>0</v>
      </c>
      <c r="AZ2407">
        <f t="shared" si="949"/>
        <v>0</v>
      </c>
      <c r="BA2407">
        <f t="shared" si="950"/>
        <v>0</v>
      </c>
      <c r="BB2407">
        <f t="shared" si="951"/>
        <v>0</v>
      </c>
      <c r="BC2407">
        <f t="shared" si="952"/>
        <v>0</v>
      </c>
      <c r="BD2407">
        <f t="shared" si="953"/>
        <v>0</v>
      </c>
      <c r="BE2407">
        <f t="shared" si="954"/>
        <v>0</v>
      </c>
      <c r="BF2407">
        <f t="shared" si="955"/>
        <v>0</v>
      </c>
    </row>
    <row r="2408" spans="1:58" ht="15" customHeight="1">
      <c r="A2408" s="405"/>
      <c r="B2408" s="6"/>
      <c r="C2408" s="421" t="s">
        <v>6823</v>
      </c>
      <c r="D2408" s="668" t="str">
        <f t="shared" si="956"/>
        <v/>
      </c>
      <c r="E2408" s="669"/>
      <c r="F2408" s="670"/>
      <c r="G2408" s="763" t="str">
        <f t="shared" si="957"/>
        <v/>
      </c>
      <c r="H2408" s="669"/>
      <c r="I2408" s="669"/>
      <c r="J2408" s="669"/>
      <c r="K2408" s="669"/>
      <c r="L2408" s="670"/>
      <c r="M2408" s="112"/>
      <c r="N2408" s="112"/>
      <c r="O2408" s="112"/>
      <c r="P2408" s="112"/>
      <c r="Q2408" s="112"/>
      <c r="R2408" s="112"/>
      <c r="S2408" s="112"/>
      <c r="T2408" s="112"/>
      <c r="U2408" s="112"/>
      <c r="V2408" s="112"/>
      <c r="W2408" s="112"/>
      <c r="X2408" s="112"/>
      <c r="Y2408" s="112"/>
      <c r="Z2408" s="112"/>
      <c r="AA2408" s="112"/>
      <c r="AB2408" s="112"/>
      <c r="AC2408" s="112"/>
      <c r="AD2408" s="112"/>
      <c r="AE2408" s="93"/>
      <c r="AI2408">
        <f t="shared" si="932"/>
        <v>0</v>
      </c>
      <c r="AJ2408">
        <f t="shared" si="933"/>
        <v>0</v>
      </c>
      <c r="AK2408">
        <f t="shared" si="934"/>
        <v>0</v>
      </c>
      <c r="AL2408">
        <f t="shared" si="935"/>
        <v>0</v>
      </c>
      <c r="AM2408">
        <f t="shared" si="936"/>
        <v>0</v>
      </c>
      <c r="AN2408">
        <f t="shared" si="937"/>
        <v>0</v>
      </c>
      <c r="AO2408">
        <f t="shared" si="938"/>
        <v>0</v>
      </c>
      <c r="AP2408">
        <f t="shared" si="939"/>
        <v>0</v>
      </c>
      <c r="AQ2408">
        <f t="shared" si="940"/>
        <v>0</v>
      </c>
      <c r="AR2408">
        <f t="shared" si="941"/>
        <v>0</v>
      </c>
      <c r="AS2408">
        <f t="shared" si="942"/>
        <v>0</v>
      </c>
      <c r="AT2408">
        <f t="shared" si="943"/>
        <v>0</v>
      </c>
      <c r="AU2408">
        <f t="shared" si="944"/>
        <v>0</v>
      </c>
      <c r="AV2408">
        <f t="shared" si="945"/>
        <v>0</v>
      </c>
      <c r="AW2408">
        <f t="shared" si="946"/>
        <v>0</v>
      </c>
      <c r="AX2408">
        <f t="shared" si="947"/>
        <v>0</v>
      </c>
      <c r="AY2408">
        <f t="shared" si="948"/>
        <v>0</v>
      </c>
      <c r="AZ2408">
        <f t="shared" si="949"/>
        <v>0</v>
      </c>
      <c r="BA2408">
        <f t="shared" si="950"/>
        <v>0</v>
      </c>
      <c r="BB2408">
        <f t="shared" si="951"/>
        <v>0</v>
      </c>
      <c r="BC2408">
        <f t="shared" si="952"/>
        <v>0</v>
      </c>
      <c r="BD2408">
        <f t="shared" si="953"/>
        <v>0</v>
      </c>
      <c r="BE2408">
        <f t="shared" si="954"/>
        <v>0</v>
      </c>
      <c r="BF2408">
        <f t="shared" si="955"/>
        <v>0</v>
      </c>
    </row>
    <row r="2409" spans="1:58" ht="15" customHeight="1">
      <c r="A2409" s="405"/>
      <c r="B2409" s="6"/>
      <c r="C2409" s="421" t="s">
        <v>6824</v>
      </c>
      <c r="D2409" s="668" t="str">
        <f t="shared" si="956"/>
        <v/>
      </c>
      <c r="E2409" s="669"/>
      <c r="F2409" s="670"/>
      <c r="G2409" s="763" t="str">
        <f t="shared" si="957"/>
        <v/>
      </c>
      <c r="H2409" s="669"/>
      <c r="I2409" s="669"/>
      <c r="J2409" s="669"/>
      <c r="K2409" s="669"/>
      <c r="L2409" s="670"/>
      <c r="M2409" s="112"/>
      <c r="N2409" s="112"/>
      <c r="O2409" s="112"/>
      <c r="P2409" s="112"/>
      <c r="Q2409" s="112"/>
      <c r="R2409" s="112"/>
      <c r="S2409" s="112"/>
      <c r="T2409" s="112"/>
      <c r="U2409" s="112"/>
      <c r="V2409" s="112"/>
      <c r="W2409" s="112"/>
      <c r="X2409" s="112"/>
      <c r="Y2409" s="112"/>
      <c r="Z2409" s="112"/>
      <c r="AA2409" s="112"/>
      <c r="AB2409" s="112"/>
      <c r="AC2409" s="112"/>
      <c r="AD2409" s="112"/>
      <c r="AE2409" s="93"/>
      <c r="AI2409">
        <f t="shared" si="932"/>
        <v>0</v>
      </c>
      <c r="AJ2409">
        <f t="shared" si="933"/>
        <v>0</v>
      </c>
      <c r="AK2409">
        <f t="shared" si="934"/>
        <v>0</v>
      </c>
      <c r="AL2409">
        <f t="shared" si="935"/>
        <v>0</v>
      </c>
      <c r="AM2409">
        <f t="shared" si="936"/>
        <v>0</v>
      </c>
      <c r="AN2409">
        <f t="shared" si="937"/>
        <v>0</v>
      </c>
      <c r="AO2409">
        <f t="shared" si="938"/>
        <v>0</v>
      </c>
      <c r="AP2409">
        <f t="shared" si="939"/>
        <v>0</v>
      </c>
      <c r="AQ2409">
        <f t="shared" si="940"/>
        <v>0</v>
      </c>
      <c r="AR2409">
        <f t="shared" si="941"/>
        <v>0</v>
      </c>
      <c r="AS2409">
        <f t="shared" si="942"/>
        <v>0</v>
      </c>
      <c r="AT2409">
        <f t="shared" si="943"/>
        <v>0</v>
      </c>
      <c r="AU2409">
        <f t="shared" si="944"/>
        <v>0</v>
      </c>
      <c r="AV2409">
        <f t="shared" si="945"/>
        <v>0</v>
      </c>
      <c r="AW2409">
        <f t="shared" si="946"/>
        <v>0</v>
      </c>
      <c r="AX2409">
        <f t="shared" si="947"/>
        <v>0</v>
      </c>
      <c r="AY2409">
        <f t="shared" si="948"/>
        <v>0</v>
      </c>
      <c r="AZ2409">
        <f t="shared" si="949"/>
        <v>0</v>
      </c>
      <c r="BA2409">
        <f t="shared" si="950"/>
        <v>0</v>
      </c>
      <c r="BB2409">
        <f t="shared" si="951"/>
        <v>0</v>
      </c>
      <c r="BC2409">
        <f t="shared" si="952"/>
        <v>0</v>
      </c>
      <c r="BD2409">
        <f t="shared" si="953"/>
        <v>0</v>
      </c>
      <c r="BE2409">
        <f t="shared" si="954"/>
        <v>0</v>
      </c>
      <c r="BF2409">
        <f t="shared" si="955"/>
        <v>0</v>
      </c>
    </row>
    <row r="2410" spans="1:58" ht="15" customHeight="1">
      <c r="A2410" s="405"/>
      <c r="B2410" s="6"/>
      <c r="C2410" s="421" t="s">
        <v>6825</v>
      </c>
      <c r="D2410" s="668" t="str">
        <f t="shared" si="956"/>
        <v/>
      </c>
      <c r="E2410" s="669"/>
      <c r="F2410" s="670"/>
      <c r="G2410" s="763" t="str">
        <f t="shared" si="957"/>
        <v/>
      </c>
      <c r="H2410" s="669"/>
      <c r="I2410" s="669"/>
      <c r="J2410" s="669"/>
      <c r="K2410" s="669"/>
      <c r="L2410" s="670"/>
      <c r="M2410" s="112"/>
      <c r="N2410" s="112"/>
      <c r="O2410" s="112"/>
      <c r="P2410" s="112"/>
      <c r="Q2410" s="112"/>
      <c r="R2410" s="112"/>
      <c r="S2410" s="112"/>
      <c r="T2410" s="112"/>
      <c r="U2410" s="112"/>
      <c r="V2410" s="112"/>
      <c r="W2410" s="112"/>
      <c r="X2410" s="112"/>
      <c r="Y2410" s="112"/>
      <c r="Z2410" s="112"/>
      <c r="AA2410" s="112"/>
      <c r="AB2410" s="112"/>
      <c r="AC2410" s="112"/>
      <c r="AD2410" s="112"/>
      <c r="AE2410" s="93"/>
      <c r="AI2410">
        <f t="shared" si="932"/>
        <v>0</v>
      </c>
      <c r="AJ2410">
        <f t="shared" si="933"/>
        <v>0</v>
      </c>
      <c r="AK2410">
        <f t="shared" si="934"/>
        <v>0</v>
      </c>
      <c r="AL2410">
        <f t="shared" si="935"/>
        <v>0</v>
      </c>
      <c r="AM2410">
        <f t="shared" si="936"/>
        <v>0</v>
      </c>
      <c r="AN2410">
        <f t="shared" si="937"/>
        <v>0</v>
      </c>
      <c r="AO2410">
        <f t="shared" si="938"/>
        <v>0</v>
      </c>
      <c r="AP2410">
        <f t="shared" si="939"/>
        <v>0</v>
      </c>
      <c r="AQ2410">
        <f t="shared" si="940"/>
        <v>0</v>
      </c>
      <c r="AR2410">
        <f t="shared" si="941"/>
        <v>0</v>
      </c>
      <c r="AS2410">
        <f t="shared" si="942"/>
        <v>0</v>
      </c>
      <c r="AT2410">
        <f t="shared" si="943"/>
        <v>0</v>
      </c>
      <c r="AU2410">
        <f t="shared" si="944"/>
        <v>0</v>
      </c>
      <c r="AV2410">
        <f t="shared" si="945"/>
        <v>0</v>
      </c>
      <c r="AW2410">
        <f t="shared" si="946"/>
        <v>0</v>
      </c>
      <c r="AX2410">
        <f t="shared" si="947"/>
        <v>0</v>
      </c>
      <c r="AY2410">
        <f t="shared" si="948"/>
        <v>0</v>
      </c>
      <c r="AZ2410">
        <f t="shared" si="949"/>
        <v>0</v>
      </c>
      <c r="BA2410">
        <f t="shared" si="950"/>
        <v>0</v>
      </c>
      <c r="BB2410">
        <f t="shared" si="951"/>
        <v>0</v>
      </c>
      <c r="BC2410">
        <f t="shared" si="952"/>
        <v>0</v>
      </c>
      <c r="BD2410">
        <f t="shared" si="953"/>
        <v>0</v>
      </c>
      <c r="BE2410">
        <f t="shared" si="954"/>
        <v>0</v>
      </c>
      <c r="BF2410">
        <f t="shared" si="955"/>
        <v>0</v>
      </c>
    </row>
    <row r="2411" spans="1:58" ht="15" customHeight="1">
      <c r="A2411" s="405"/>
      <c r="B2411" s="6"/>
      <c r="C2411" s="421" t="s">
        <v>6826</v>
      </c>
      <c r="D2411" s="668" t="str">
        <f t="shared" si="956"/>
        <v/>
      </c>
      <c r="E2411" s="669"/>
      <c r="F2411" s="670"/>
      <c r="G2411" s="763" t="str">
        <f t="shared" si="957"/>
        <v/>
      </c>
      <c r="H2411" s="669"/>
      <c r="I2411" s="669"/>
      <c r="J2411" s="669"/>
      <c r="K2411" s="669"/>
      <c r="L2411" s="670"/>
      <c r="M2411" s="112"/>
      <c r="N2411" s="112"/>
      <c r="O2411" s="112"/>
      <c r="P2411" s="112"/>
      <c r="Q2411" s="112"/>
      <c r="R2411" s="112"/>
      <c r="S2411" s="112"/>
      <c r="T2411" s="112"/>
      <c r="U2411" s="112"/>
      <c r="V2411" s="112"/>
      <c r="W2411" s="112"/>
      <c r="X2411" s="112"/>
      <c r="Y2411" s="112"/>
      <c r="Z2411" s="112"/>
      <c r="AA2411" s="112"/>
      <c r="AB2411" s="112"/>
      <c r="AC2411" s="112"/>
      <c r="AD2411" s="112"/>
      <c r="AE2411" s="93"/>
      <c r="AI2411">
        <f t="shared" si="932"/>
        <v>0</v>
      </c>
      <c r="AJ2411">
        <f t="shared" si="933"/>
        <v>0</v>
      </c>
      <c r="AK2411">
        <f t="shared" si="934"/>
        <v>0</v>
      </c>
      <c r="AL2411">
        <f t="shared" si="935"/>
        <v>0</v>
      </c>
      <c r="AM2411">
        <f t="shared" si="936"/>
        <v>0</v>
      </c>
      <c r="AN2411">
        <f t="shared" si="937"/>
        <v>0</v>
      </c>
      <c r="AO2411">
        <f t="shared" si="938"/>
        <v>0</v>
      </c>
      <c r="AP2411">
        <f t="shared" si="939"/>
        <v>0</v>
      </c>
      <c r="AQ2411">
        <f t="shared" si="940"/>
        <v>0</v>
      </c>
      <c r="AR2411">
        <f t="shared" si="941"/>
        <v>0</v>
      </c>
      <c r="AS2411">
        <f t="shared" si="942"/>
        <v>0</v>
      </c>
      <c r="AT2411">
        <f t="shared" si="943"/>
        <v>0</v>
      </c>
      <c r="AU2411">
        <f t="shared" si="944"/>
        <v>0</v>
      </c>
      <c r="AV2411">
        <f t="shared" si="945"/>
        <v>0</v>
      </c>
      <c r="AW2411">
        <f t="shared" si="946"/>
        <v>0</v>
      </c>
      <c r="AX2411">
        <f t="shared" si="947"/>
        <v>0</v>
      </c>
      <c r="AY2411">
        <f t="shared" si="948"/>
        <v>0</v>
      </c>
      <c r="AZ2411">
        <f t="shared" si="949"/>
        <v>0</v>
      </c>
      <c r="BA2411">
        <f t="shared" si="950"/>
        <v>0</v>
      </c>
      <c r="BB2411">
        <f t="shared" si="951"/>
        <v>0</v>
      </c>
      <c r="BC2411">
        <f t="shared" si="952"/>
        <v>0</v>
      </c>
      <c r="BD2411">
        <f t="shared" si="953"/>
        <v>0</v>
      </c>
      <c r="BE2411">
        <f t="shared" si="954"/>
        <v>0</v>
      </c>
      <c r="BF2411">
        <f t="shared" si="955"/>
        <v>0</v>
      </c>
    </row>
    <row r="2412" spans="1:58" ht="15" customHeight="1">
      <c r="A2412" s="405"/>
      <c r="B2412" s="6"/>
      <c r="C2412" s="421" t="s">
        <v>6827</v>
      </c>
      <c r="D2412" s="668" t="str">
        <f t="shared" si="956"/>
        <v/>
      </c>
      <c r="E2412" s="669"/>
      <c r="F2412" s="670"/>
      <c r="G2412" s="763" t="str">
        <f t="shared" si="957"/>
        <v/>
      </c>
      <c r="H2412" s="669"/>
      <c r="I2412" s="669"/>
      <c r="J2412" s="669"/>
      <c r="K2412" s="669"/>
      <c r="L2412" s="670"/>
      <c r="M2412" s="112"/>
      <c r="N2412" s="112"/>
      <c r="O2412" s="112"/>
      <c r="P2412" s="112"/>
      <c r="Q2412" s="112"/>
      <c r="R2412" s="112"/>
      <c r="S2412" s="112"/>
      <c r="T2412" s="112"/>
      <c r="U2412" s="112"/>
      <c r="V2412" s="112"/>
      <c r="W2412" s="112"/>
      <c r="X2412" s="112"/>
      <c r="Y2412" s="112"/>
      <c r="Z2412" s="112"/>
      <c r="AA2412" s="112"/>
      <c r="AB2412" s="112"/>
      <c r="AC2412" s="112"/>
      <c r="AD2412" s="112"/>
      <c r="AE2412" s="93"/>
      <c r="AI2412">
        <f t="shared" si="932"/>
        <v>0</v>
      </c>
      <c r="AJ2412">
        <f t="shared" si="933"/>
        <v>0</v>
      </c>
      <c r="AK2412">
        <f t="shared" si="934"/>
        <v>0</v>
      </c>
      <c r="AL2412">
        <f t="shared" si="935"/>
        <v>0</v>
      </c>
      <c r="AM2412">
        <f t="shared" si="936"/>
        <v>0</v>
      </c>
      <c r="AN2412">
        <f t="shared" si="937"/>
        <v>0</v>
      </c>
      <c r="AO2412">
        <f t="shared" si="938"/>
        <v>0</v>
      </c>
      <c r="AP2412">
        <f t="shared" si="939"/>
        <v>0</v>
      </c>
      <c r="AQ2412">
        <f t="shared" si="940"/>
        <v>0</v>
      </c>
      <c r="AR2412">
        <f t="shared" si="941"/>
        <v>0</v>
      </c>
      <c r="AS2412">
        <f t="shared" si="942"/>
        <v>0</v>
      </c>
      <c r="AT2412">
        <f t="shared" si="943"/>
        <v>0</v>
      </c>
      <c r="AU2412">
        <f t="shared" si="944"/>
        <v>0</v>
      </c>
      <c r="AV2412">
        <f t="shared" si="945"/>
        <v>0</v>
      </c>
      <c r="AW2412">
        <f t="shared" si="946"/>
        <v>0</v>
      </c>
      <c r="AX2412">
        <f t="shared" si="947"/>
        <v>0</v>
      </c>
      <c r="AY2412">
        <f t="shared" si="948"/>
        <v>0</v>
      </c>
      <c r="AZ2412">
        <f t="shared" si="949"/>
        <v>0</v>
      </c>
      <c r="BA2412">
        <f t="shared" si="950"/>
        <v>0</v>
      </c>
      <c r="BB2412">
        <f t="shared" si="951"/>
        <v>0</v>
      </c>
      <c r="BC2412">
        <f t="shared" si="952"/>
        <v>0</v>
      </c>
      <c r="BD2412">
        <f t="shared" si="953"/>
        <v>0</v>
      </c>
      <c r="BE2412">
        <f t="shared" si="954"/>
        <v>0</v>
      </c>
      <c r="BF2412">
        <f t="shared" si="955"/>
        <v>0</v>
      </c>
    </row>
    <row r="2413" spans="1:58" ht="15" customHeight="1">
      <c r="A2413" s="405"/>
      <c r="B2413" s="6"/>
      <c r="C2413" s="421" t="s">
        <v>6828</v>
      </c>
      <c r="D2413" s="668" t="str">
        <f t="shared" si="956"/>
        <v/>
      </c>
      <c r="E2413" s="669"/>
      <c r="F2413" s="670"/>
      <c r="G2413" s="763" t="str">
        <f t="shared" si="957"/>
        <v/>
      </c>
      <c r="H2413" s="669"/>
      <c r="I2413" s="669"/>
      <c r="J2413" s="669"/>
      <c r="K2413" s="669"/>
      <c r="L2413" s="670"/>
      <c r="M2413" s="112"/>
      <c r="N2413" s="112"/>
      <c r="O2413" s="112"/>
      <c r="P2413" s="112"/>
      <c r="Q2413" s="112"/>
      <c r="R2413" s="112"/>
      <c r="S2413" s="112"/>
      <c r="T2413" s="112"/>
      <c r="U2413" s="112"/>
      <c r="V2413" s="112"/>
      <c r="W2413" s="112"/>
      <c r="X2413" s="112"/>
      <c r="Y2413" s="112"/>
      <c r="Z2413" s="112"/>
      <c r="AA2413" s="112"/>
      <c r="AB2413" s="112"/>
      <c r="AC2413" s="112"/>
      <c r="AD2413" s="112"/>
      <c r="AE2413" s="93"/>
      <c r="AI2413">
        <f t="shared" si="932"/>
        <v>0</v>
      </c>
      <c r="AJ2413">
        <f t="shared" si="933"/>
        <v>0</v>
      </c>
      <c r="AK2413">
        <f t="shared" si="934"/>
        <v>0</v>
      </c>
      <c r="AL2413">
        <f t="shared" si="935"/>
        <v>0</v>
      </c>
      <c r="AM2413">
        <f t="shared" si="936"/>
        <v>0</v>
      </c>
      <c r="AN2413">
        <f t="shared" si="937"/>
        <v>0</v>
      </c>
      <c r="AO2413">
        <f t="shared" si="938"/>
        <v>0</v>
      </c>
      <c r="AP2413">
        <f t="shared" si="939"/>
        <v>0</v>
      </c>
      <c r="AQ2413">
        <f t="shared" si="940"/>
        <v>0</v>
      </c>
      <c r="AR2413">
        <f t="shared" si="941"/>
        <v>0</v>
      </c>
      <c r="AS2413">
        <f t="shared" si="942"/>
        <v>0</v>
      </c>
      <c r="AT2413">
        <f t="shared" si="943"/>
        <v>0</v>
      </c>
      <c r="AU2413">
        <f t="shared" si="944"/>
        <v>0</v>
      </c>
      <c r="AV2413">
        <f t="shared" si="945"/>
        <v>0</v>
      </c>
      <c r="AW2413">
        <f t="shared" si="946"/>
        <v>0</v>
      </c>
      <c r="AX2413">
        <f t="shared" si="947"/>
        <v>0</v>
      </c>
      <c r="AY2413">
        <f t="shared" si="948"/>
        <v>0</v>
      </c>
      <c r="AZ2413">
        <f t="shared" si="949"/>
        <v>0</v>
      </c>
      <c r="BA2413">
        <f t="shared" si="950"/>
        <v>0</v>
      </c>
      <c r="BB2413">
        <f t="shared" si="951"/>
        <v>0</v>
      </c>
      <c r="BC2413">
        <f t="shared" si="952"/>
        <v>0</v>
      </c>
      <c r="BD2413">
        <f t="shared" si="953"/>
        <v>0</v>
      </c>
      <c r="BE2413">
        <f t="shared" si="954"/>
        <v>0</v>
      </c>
      <c r="BF2413">
        <f t="shared" si="955"/>
        <v>0</v>
      </c>
    </row>
    <row r="2414" spans="1:58" ht="15" customHeight="1">
      <c r="A2414" s="405"/>
      <c r="B2414" s="6"/>
      <c r="C2414" s="421" t="s">
        <v>6829</v>
      </c>
      <c r="D2414" s="668" t="str">
        <f t="shared" si="956"/>
        <v/>
      </c>
      <c r="E2414" s="669"/>
      <c r="F2414" s="670"/>
      <c r="G2414" s="763" t="str">
        <f t="shared" si="957"/>
        <v/>
      </c>
      <c r="H2414" s="669"/>
      <c r="I2414" s="669"/>
      <c r="J2414" s="669"/>
      <c r="K2414" s="669"/>
      <c r="L2414" s="670"/>
      <c r="M2414" s="112"/>
      <c r="N2414" s="112"/>
      <c r="O2414" s="112"/>
      <c r="P2414" s="112"/>
      <c r="Q2414" s="112"/>
      <c r="R2414" s="112"/>
      <c r="S2414" s="112"/>
      <c r="T2414" s="112"/>
      <c r="U2414" s="112"/>
      <c r="V2414" s="112"/>
      <c r="W2414" s="112"/>
      <c r="X2414" s="112"/>
      <c r="Y2414" s="112"/>
      <c r="Z2414" s="112"/>
      <c r="AA2414" s="112"/>
      <c r="AB2414" s="112"/>
      <c r="AC2414" s="112"/>
      <c r="AD2414" s="112"/>
      <c r="AE2414" s="93"/>
      <c r="AI2414">
        <f t="shared" si="932"/>
        <v>0</v>
      </c>
      <c r="AJ2414">
        <f t="shared" si="933"/>
        <v>0</v>
      </c>
      <c r="AK2414">
        <f t="shared" si="934"/>
        <v>0</v>
      </c>
      <c r="AL2414">
        <f t="shared" si="935"/>
        <v>0</v>
      </c>
      <c r="AM2414">
        <f t="shared" si="936"/>
        <v>0</v>
      </c>
      <c r="AN2414">
        <f t="shared" si="937"/>
        <v>0</v>
      </c>
      <c r="AO2414">
        <f t="shared" si="938"/>
        <v>0</v>
      </c>
      <c r="AP2414">
        <f t="shared" si="939"/>
        <v>0</v>
      </c>
      <c r="AQ2414">
        <f t="shared" si="940"/>
        <v>0</v>
      </c>
      <c r="AR2414">
        <f t="shared" si="941"/>
        <v>0</v>
      </c>
      <c r="AS2414">
        <f t="shared" si="942"/>
        <v>0</v>
      </c>
      <c r="AT2414">
        <f t="shared" si="943"/>
        <v>0</v>
      </c>
      <c r="AU2414">
        <f t="shared" si="944"/>
        <v>0</v>
      </c>
      <c r="AV2414">
        <f t="shared" si="945"/>
        <v>0</v>
      </c>
      <c r="AW2414">
        <f t="shared" si="946"/>
        <v>0</v>
      </c>
      <c r="AX2414">
        <f t="shared" si="947"/>
        <v>0</v>
      </c>
      <c r="AY2414">
        <f t="shared" si="948"/>
        <v>0</v>
      </c>
      <c r="AZ2414">
        <f t="shared" si="949"/>
        <v>0</v>
      </c>
      <c r="BA2414">
        <f t="shared" si="950"/>
        <v>0</v>
      </c>
      <c r="BB2414">
        <f t="shared" si="951"/>
        <v>0</v>
      </c>
      <c r="BC2414">
        <f t="shared" si="952"/>
        <v>0</v>
      </c>
      <c r="BD2414">
        <f t="shared" si="953"/>
        <v>0</v>
      </c>
      <c r="BE2414">
        <f t="shared" si="954"/>
        <v>0</v>
      </c>
      <c r="BF2414">
        <f t="shared" si="955"/>
        <v>0</v>
      </c>
    </row>
    <row r="2415" spans="1:58" ht="15" customHeight="1">
      <c r="A2415" s="405"/>
      <c r="B2415" s="6"/>
      <c r="C2415" s="421" t="s">
        <v>6830</v>
      </c>
      <c r="D2415" s="668" t="str">
        <f t="shared" si="956"/>
        <v/>
      </c>
      <c r="E2415" s="669"/>
      <c r="F2415" s="670"/>
      <c r="G2415" s="763" t="str">
        <f t="shared" si="957"/>
        <v/>
      </c>
      <c r="H2415" s="669"/>
      <c r="I2415" s="669"/>
      <c r="J2415" s="669"/>
      <c r="K2415" s="669"/>
      <c r="L2415" s="670"/>
      <c r="M2415" s="112"/>
      <c r="N2415" s="112"/>
      <c r="O2415" s="112"/>
      <c r="P2415" s="112"/>
      <c r="Q2415" s="112"/>
      <c r="R2415" s="112"/>
      <c r="S2415" s="112"/>
      <c r="T2415" s="112"/>
      <c r="U2415" s="112"/>
      <c r="V2415" s="112"/>
      <c r="W2415" s="112"/>
      <c r="X2415" s="112"/>
      <c r="Y2415" s="112"/>
      <c r="Z2415" s="112"/>
      <c r="AA2415" s="112"/>
      <c r="AB2415" s="112"/>
      <c r="AC2415" s="112"/>
      <c r="AD2415" s="112"/>
      <c r="AE2415" s="93"/>
      <c r="AI2415">
        <f t="shared" si="932"/>
        <v>0</v>
      </c>
      <c r="AJ2415">
        <f t="shared" si="933"/>
        <v>0</v>
      </c>
      <c r="AK2415">
        <f t="shared" si="934"/>
        <v>0</v>
      </c>
      <c r="AL2415">
        <f t="shared" si="935"/>
        <v>0</v>
      </c>
      <c r="AM2415">
        <f t="shared" si="936"/>
        <v>0</v>
      </c>
      <c r="AN2415">
        <f t="shared" si="937"/>
        <v>0</v>
      </c>
      <c r="AO2415">
        <f t="shared" si="938"/>
        <v>0</v>
      </c>
      <c r="AP2415">
        <f t="shared" si="939"/>
        <v>0</v>
      </c>
      <c r="AQ2415">
        <f t="shared" si="940"/>
        <v>0</v>
      </c>
      <c r="AR2415">
        <f t="shared" si="941"/>
        <v>0</v>
      </c>
      <c r="AS2415">
        <f t="shared" si="942"/>
        <v>0</v>
      </c>
      <c r="AT2415">
        <f t="shared" si="943"/>
        <v>0</v>
      </c>
      <c r="AU2415">
        <f t="shared" si="944"/>
        <v>0</v>
      </c>
      <c r="AV2415">
        <f t="shared" si="945"/>
        <v>0</v>
      </c>
      <c r="AW2415">
        <f t="shared" si="946"/>
        <v>0</v>
      </c>
      <c r="AX2415">
        <f t="shared" si="947"/>
        <v>0</v>
      </c>
      <c r="AY2415">
        <f t="shared" si="948"/>
        <v>0</v>
      </c>
      <c r="AZ2415">
        <f t="shared" si="949"/>
        <v>0</v>
      </c>
      <c r="BA2415">
        <f t="shared" si="950"/>
        <v>0</v>
      </c>
      <c r="BB2415">
        <f t="shared" si="951"/>
        <v>0</v>
      </c>
      <c r="BC2415">
        <f t="shared" si="952"/>
        <v>0</v>
      </c>
      <c r="BD2415">
        <f t="shared" si="953"/>
        <v>0</v>
      </c>
      <c r="BE2415">
        <f t="shared" si="954"/>
        <v>0</v>
      </c>
      <c r="BF2415">
        <f t="shared" si="955"/>
        <v>0</v>
      </c>
    </row>
    <row r="2416" spans="1:58" ht="15" customHeight="1">
      <c r="A2416" s="405"/>
      <c r="B2416" s="6"/>
      <c r="C2416" s="421" t="s">
        <v>6831</v>
      </c>
      <c r="D2416" s="668" t="str">
        <f t="shared" si="956"/>
        <v/>
      </c>
      <c r="E2416" s="669"/>
      <c r="F2416" s="670"/>
      <c r="G2416" s="763" t="str">
        <f t="shared" si="957"/>
        <v/>
      </c>
      <c r="H2416" s="669"/>
      <c r="I2416" s="669"/>
      <c r="J2416" s="669"/>
      <c r="K2416" s="669"/>
      <c r="L2416" s="670"/>
      <c r="M2416" s="112"/>
      <c r="N2416" s="112"/>
      <c r="O2416" s="112"/>
      <c r="P2416" s="112"/>
      <c r="Q2416" s="112"/>
      <c r="R2416" s="112"/>
      <c r="S2416" s="112"/>
      <c r="T2416" s="112"/>
      <c r="U2416" s="112"/>
      <c r="V2416" s="112"/>
      <c r="W2416" s="112"/>
      <c r="X2416" s="112"/>
      <c r="Y2416" s="112"/>
      <c r="Z2416" s="112"/>
      <c r="AA2416" s="112"/>
      <c r="AB2416" s="112"/>
      <c r="AC2416" s="112"/>
      <c r="AD2416" s="112"/>
      <c r="AE2416" s="93"/>
      <c r="AI2416">
        <f t="shared" si="932"/>
        <v>0</v>
      </c>
      <c r="AJ2416">
        <f t="shared" si="933"/>
        <v>0</v>
      </c>
      <c r="AK2416">
        <f t="shared" si="934"/>
        <v>0</v>
      </c>
      <c r="AL2416">
        <f t="shared" si="935"/>
        <v>0</v>
      </c>
      <c r="AM2416">
        <f t="shared" si="936"/>
        <v>0</v>
      </c>
      <c r="AN2416">
        <f t="shared" si="937"/>
        <v>0</v>
      </c>
      <c r="AO2416">
        <f t="shared" si="938"/>
        <v>0</v>
      </c>
      <c r="AP2416">
        <f t="shared" si="939"/>
        <v>0</v>
      </c>
      <c r="AQ2416">
        <f t="shared" si="940"/>
        <v>0</v>
      </c>
      <c r="AR2416">
        <f t="shared" si="941"/>
        <v>0</v>
      </c>
      <c r="AS2416">
        <f t="shared" si="942"/>
        <v>0</v>
      </c>
      <c r="AT2416">
        <f t="shared" si="943"/>
        <v>0</v>
      </c>
      <c r="AU2416">
        <f t="shared" si="944"/>
        <v>0</v>
      </c>
      <c r="AV2416">
        <f t="shared" si="945"/>
        <v>0</v>
      </c>
      <c r="AW2416">
        <f t="shared" si="946"/>
        <v>0</v>
      </c>
      <c r="AX2416">
        <f t="shared" si="947"/>
        <v>0</v>
      </c>
      <c r="AY2416">
        <f t="shared" si="948"/>
        <v>0</v>
      </c>
      <c r="AZ2416">
        <f t="shared" si="949"/>
        <v>0</v>
      </c>
      <c r="BA2416">
        <f t="shared" si="950"/>
        <v>0</v>
      </c>
      <c r="BB2416">
        <f t="shared" si="951"/>
        <v>0</v>
      </c>
      <c r="BC2416">
        <f t="shared" si="952"/>
        <v>0</v>
      </c>
      <c r="BD2416">
        <f t="shared" si="953"/>
        <v>0</v>
      </c>
      <c r="BE2416">
        <f t="shared" si="954"/>
        <v>0</v>
      </c>
      <c r="BF2416">
        <f t="shared" si="955"/>
        <v>0</v>
      </c>
    </row>
    <row r="2417" spans="1:58" ht="15" customHeight="1">
      <c r="A2417" s="405"/>
      <c r="B2417" s="6"/>
      <c r="C2417" s="421" t="s">
        <v>6832</v>
      </c>
      <c r="D2417" s="668" t="str">
        <f t="shared" si="956"/>
        <v/>
      </c>
      <c r="E2417" s="669"/>
      <c r="F2417" s="670"/>
      <c r="G2417" s="763" t="str">
        <f t="shared" si="957"/>
        <v/>
      </c>
      <c r="H2417" s="669"/>
      <c r="I2417" s="669"/>
      <c r="J2417" s="669"/>
      <c r="K2417" s="669"/>
      <c r="L2417" s="670"/>
      <c r="M2417" s="112"/>
      <c r="N2417" s="112"/>
      <c r="O2417" s="112"/>
      <c r="P2417" s="112"/>
      <c r="Q2417" s="112"/>
      <c r="R2417" s="112"/>
      <c r="S2417" s="112"/>
      <c r="T2417" s="112"/>
      <c r="U2417" s="112"/>
      <c r="V2417" s="112"/>
      <c r="W2417" s="112"/>
      <c r="X2417" s="112"/>
      <c r="Y2417" s="112"/>
      <c r="Z2417" s="112"/>
      <c r="AA2417" s="112"/>
      <c r="AB2417" s="112"/>
      <c r="AC2417" s="112"/>
      <c r="AD2417" s="112"/>
      <c r="AE2417" s="93"/>
      <c r="AI2417">
        <f t="shared" si="932"/>
        <v>0</v>
      </c>
      <c r="AJ2417">
        <f t="shared" si="933"/>
        <v>0</v>
      </c>
      <c r="AK2417">
        <f t="shared" si="934"/>
        <v>0</v>
      </c>
      <c r="AL2417">
        <f t="shared" si="935"/>
        <v>0</v>
      </c>
      <c r="AM2417">
        <f t="shared" si="936"/>
        <v>0</v>
      </c>
      <c r="AN2417">
        <f t="shared" si="937"/>
        <v>0</v>
      </c>
      <c r="AO2417">
        <f t="shared" si="938"/>
        <v>0</v>
      </c>
      <c r="AP2417">
        <f t="shared" si="939"/>
        <v>0</v>
      </c>
      <c r="AQ2417">
        <f t="shared" si="940"/>
        <v>0</v>
      </c>
      <c r="AR2417">
        <f t="shared" si="941"/>
        <v>0</v>
      </c>
      <c r="AS2417">
        <f t="shared" si="942"/>
        <v>0</v>
      </c>
      <c r="AT2417">
        <f t="shared" si="943"/>
        <v>0</v>
      </c>
      <c r="AU2417">
        <f t="shared" si="944"/>
        <v>0</v>
      </c>
      <c r="AV2417">
        <f t="shared" si="945"/>
        <v>0</v>
      </c>
      <c r="AW2417">
        <f t="shared" si="946"/>
        <v>0</v>
      </c>
      <c r="AX2417">
        <f t="shared" si="947"/>
        <v>0</v>
      </c>
      <c r="AY2417">
        <f t="shared" si="948"/>
        <v>0</v>
      </c>
      <c r="AZ2417">
        <f t="shared" si="949"/>
        <v>0</v>
      </c>
      <c r="BA2417">
        <f t="shared" si="950"/>
        <v>0</v>
      </c>
      <c r="BB2417">
        <f t="shared" si="951"/>
        <v>0</v>
      </c>
      <c r="BC2417">
        <f t="shared" si="952"/>
        <v>0</v>
      </c>
      <c r="BD2417">
        <f t="shared" si="953"/>
        <v>0</v>
      </c>
      <c r="BE2417">
        <f t="shared" si="954"/>
        <v>0</v>
      </c>
      <c r="BF2417">
        <f t="shared" si="955"/>
        <v>0</v>
      </c>
    </row>
    <row r="2418" spans="1:58" ht="15" customHeight="1">
      <c r="A2418" s="405"/>
      <c r="B2418" s="6"/>
      <c r="C2418" s="421" t="s">
        <v>6833</v>
      </c>
      <c r="D2418" s="668" t="str">
        <f t="shared" si="956"/>
        <v/>
      </c>
      <c r="E2418" s="669"/>
      <c r="F2418" s="670"/>
      <c r="G2418" s="763" t="str">
        <f t="shared" si="957"/>
        <v/>
      </c>
      <c r="H2418" s="669"/>
      <c r="I2418" s="669"/>
      <c r="J2418" s="669"/>
      <c r="K2418" s="669"/>
      <c r="L2418" s="670"/>
      <c r="M2418" s="112"/>
      <c r="N2418" s="112"/>
      <c r="O2418" s="112"/>
      <c r="P2418" s="112"/>
      <c r="Q2418" s="112"/>
      <c r="R2418" s="112"/>
      <c r="S2418" s="112"/>
      <c r="T2418" s="112"/>
      <c r="U2418" s="112"/>
      <c r="V2418" s="112"/>
      <c r="W2418" s="112"/>
      <c r="X2418" s="112"/>
      <c r="Y2418" s="112"/>
      <c r="Z2418" s="112"/>
      <c r="AA2418" s="112"/>
      <c r="AB2418" s="112"/>
      <c r="AC2418" s="112"/>
      <c r="AD2418" s="112"/>
      <c r="AE2418" s="93"/>
      <c r="AI2418">
        <f t="shared" si="932"/>
        <v>0</v>
      </c>
      <c r="AJ2418">
        <f t="shared" si="933"/>
        <v>0</v>
      </c>
      <c r="AK2418">
        <f t="shared" si="934"/>
        <v>0</v>
      </c>
      <c r="AL2418">
        <f t="shared" si="935"/>
        <v>0</v>
      </c>
      <c r="AM2418">
        <f t="shared" si="936"/>
        <v>0</v>
      </c>
      <c r="AN2418">
        <f t="shared" si="937"/>
        <v>0</v>
      </c>
      <c r="AO2418">
        <f t="shared" si="938"/>
        <v>0</v>
      </c>
      <c r="AP2418">
        <f t="shared" si="939"/>
        <v>0</v>
      </c>
      <c r="AQ2418">
        <f t="shared" si="940"/>
        <v>0</v>
      </c>
      <c r="AR2418">
        <f t="shared" si="941"/>
        <v>0</v>
      </c>
      <c r="AS2418">
        <f t="shared" si="942"/>
        <v>0</v>
      </c>
      <c r="AT2418">
        <f t="shared" si="943"/>
        <v>0</v>
      </c>
      <c r="AU2418">
        <f t="shared" si="944"/>
        <v>0</v>
      </c>
      <c r="AV2418">
        <f t="shared" si="945"/>
        <v>0</v>
      </c>
      <c r="AW2418">
        <f t="shared" si="946"/>
        <v>0</v>
      </c>
      <c r="AX2418">
        <f t="shared" si="947"/>
        <v>0</v>
      </c>
      <c r="AY2418">
        <f t="shared" si="948"/>
        <v>0</v>
      </c>
      <c r="AZ2418">
        <f t="shared" si="949"/>
        <v>0</v>
      </c>
      <c r="BA2418">
        <f t="shared" si="950"/>
        <v>0</v>
      </c>
      <c r="BB2418">
        <f t="shared" si="951"/>
        <v>0</v>
      </c>
      <c r="BC2418">
        <f t="shared" si="952"/>
        <v>0</v>
      </c>
      <c r="BD2418">
        <f t="shared" si="953"/>
        <v>0</v>
      </c>
      <c r="BE2418">
        <f t="shared" si="954"/>
        <v>0</v>
      </c>
      <c r="BF2418">
        <f t="shared" si="955"/>
        <v>0</v>
      </c>
    </row>
    <row r="2419" spans="1:58" ht="15" customHeight="1">
      <c r="A2419" s="405"/>
      <c r="B2419" s="6"/>
      <c r="C2419" s="421" t="s">
        <v>6834</v>
      </c>
      <c r="D2419" s="668" t="str">
        <f t="shared" si="956"/>
        <v/>
      </c>
      <c r="E2419" s="669"/>
      <c r="F2419" s="670"/>
      <c r="G2419" s="763" t="str">
        <f t="shared" si="957"/>
        <v/>
      </c>
      <c r="H2419" s="669"/>
      <c r="I2419" s="669"/>
      <c r="J2419" s="669"/>
      <c r="K2419" s="669"/>
      <c r="L2419" s="670"/>
      <c r="M2419" s="112"/>
      <c r="N2419" s="112"/>
      <c r="O2419" s="112"/>
      <c r="P2419" s="112"/>
      <c r="Q2419" s="112"/>
      <c r="R2419" s="112"/>
      <c r="S2419" s="112"/>
      <c r="T2419" s="112"/>
      <c r="U2419" s="112"/>
      <c r="V2419" s="112"/>
      <c r="W2419" s="112"/>
      <c r="X2419" s="112"/>
      <c r="Y2419" s="112"/>
      <c r="Z2419" s="112"/>
      <c r="AA2419" s="112"/>
      <c r="AB2419" s="112"/>
      <c r="AC2419" s="112"/>
      <c r="AD2419" s="112"/>
      <c r="AE2419" s="93"/>
      <c r="AI2419">
        <f t="shared" si="932"/>
        <v>0</v>
      </c>
      <c r="AJ2419">
        <f t="shared" si="933"/>
        <v>0</v>
      </c>
      <c r="AK2419">
        <f t="shared" si="934"/>
        <v>0</v>
      </c>
      <c r="AL2419">
        <f t="shared" si="935"/>
        <v>0</v>
      </c>
      <c r="AM2419">
        <f t="shared" si="936"/>
        <v>0</v>
      </c>
      <c r="AN2419">
        <f t="shared" si="937"/>
        <v>0</v>
      </c>
      <c r="AO2419">
        <f t="shared" si="938"/>
        <v>0</v>
      </c>
      <c r="AP2419">
        <f t="shared" si="939"/>
        <v>0</v>
      </c>
      <c r="AQ2419">
        <f t="shared" si="940"/>
        <v>0</v>
      </c>
      <c r="AR2419">
        <f t="shared" si="941"/>
        <v>0</v>
      </c>
      <c r="AS2419">
        <f t="shared" si="942"/>
        <v>0</v>
      </c>
      <c r="AT2419">
        <f t="shared" si="943"/>
        <v>0</v>
      </c>
      <c r="AU2419">
        <f t="shared" si="944"/>
        <v>0</v>
      </c>
      <c r="AV2419">
        <f t="shared" si="945"/>
        <v>0</v>
      </c>
      <c r="AW2419">
        <f t="shared" si="946"/>
        <v>0</v>
      </c>
      <c r="AX2419">
        <f t="shared" si="947"/>
        <v>0</v>
      </c>
      <c r="AY2419">
        <f t="shared" si="948"/>
        <v>0</v>
      </c>
      <c r="AZ2419">
        <f t="shared" si="949"/>
        <v>0</v>
      </c>
      <c r="BA2419">
        <f t="shared" si="950"/>
        <v>0</v>
      </c>
      <c r="BB2419">
        <f t="shared" si="951"/>
        <v>0</v>
      </c>
      <c r="BC2419">
        <f t="shared" si="952"/>
        <v>0</v>
      </c>
      <c r="BD2419">
        <f t="shared" si="953"/>
        <v>0</v>
      </c>
      <c r="BE2419">
        <f t="shared" si="954"/>
        <v>0</v>
      </c>
      <c r="BF2419">
        <f t="shared" si="955"/>
        <v>0</v>
      </c>
    </row>
    <row r="2420" spans="1:58" ht="15" customHeight="1">
      <c r="A2420" s="405"/>
      <c r="B2420" s="6"/>
      <c r="C2420" s="421" t="s">
        <v>6835</v>
      </c>
      <c r="D2420" s="668" t="str">
        <f t="shared" si="956"/>
        <v/>
      </c>
      <c r="E2420" s="669"/>
      <c r="F2420" s="670"/>
      <c r="G2420" s="763" t="str">
        <f t="shared" si="957"/>
        <v/>
      </c>
      <c r="H2420" s="669"/>
      <c r="I2420" s="669"/>
      <c r="J2420" s="669"/>
      <c r="K2420" s="669"/>
      <c r="L2420" s="670"/>
      <c r="M2420" s="112"/>
      <c r="N2420" s="112"/>
      <c r="O2420" s="112"/>
      <c r="P2420" s="112"/>
      <c r="Q2420" s="112"/>
      <c r="R2420" s="112"/>
      <c r="S2420" s="112"/>
      <c r="T2420" s="112"/>
      <c r="U2420" s="112"/>
      <c r="V2420" s="112"/>
      <c r="W2420" s="112"/>
      <c r="X2420" s="112"/>
      <c r="Y2420" s="112"/>
      <c r="Z2420" s="112"/>
      <c r="AA2420" s="112"/>
      <c r="AB2420" s="112"/>
      <c r="AC2420" s="112"/>
      <c r="AD2420" s="112"/>
      <c r="AE2420" s="93"/>
      <c r="AI2420">
        <f t="shared" si="932"/>
        <v>0</v>
      </c>
      <c r="AJ2420">
        <f t="shared" si="933"/>
        <v>0</v>
      </c>
      <c r="AK2420">
        <f t="shared" si="934"/>
        <v>0</v>
      </c>
      <c r="AL2420">
        <f t="shared" si="935"/>
        <v>0</v>
      </c>
      <c r="AM2420">
        <f t="shared" si="936"/>
        <v>0</v>
      </c>
      <c r="AN2420">
        <f t="shared" si="937"/>
        <v>0</v>
      </c>
      <c r="AO2420">
        <f t="shared" si="938"/>
        <v>0</v>
      </c>
      <c r="AP2420">
        <f t="shared" si="939"/>
        <v>0</v>
      </c>
      <c r="AQ2420">
        <f t="shared" si="940"/>
        <v>0</v>
      </c>
      <c r="AR2420">
        <f t="shared" si="941"/>
        <v>0</v>
      </c>
      <c r="AS2420">
        <f t="shared" si="942"/>
        <v>0</v>
      </c>
      <c r="AT2420">
        <f t="shared" si="943"/>
        <v>0</v>
      </c>
      <c r="AU2420">
        <f t="shared" si="944"/>
        <v>0</v>
      </c>
      <c r="AV2420">
        <f t="shared" si="945"/>
        <v>0</v>
      </c>
      <c r="AW2420">
        <f t="shared" si="946"/>
        <v>0</v>
      </c>
      <c r="AX2420">
        <f t="shared" si="947"/>
        <v>0</v>
      </c>
      <c r="AY2420">
        <f t="shared" si="948"/>
        <v>0</v>
      </c>
      <c r="AZ2420">
        <f t="shared" si="949"/>
        <v>0</v>
      </c>
      <c r="BA2420">
        <f t="shared" si="950"/>
        <v>0</v>
      </c>
      <c r="BB2420">
        <f t="shared" si="951"/>
        <v>0</v>
      </c>
      <c r="BC2420">
        <f t="shared" si="952"/>
        <v>0</v>
      </c>
      <c r="BD2420">
        <f t="shared" si="953"/>
        <v>0</v>
      </c>
      <c r="BE2420">
        <f t="shared" si="954"/>
        <v>0</v>
      </c>
      <c r="BF2420">
        <f t="shared" si="955"/>
        <v>0</v>
      </c>
    </row>
    <row r="2421" spans="1:58" ht="15" customHeight="1">
      <c r="A2421" s="405"/>
      <c r="B2421" s="6"/>
      <c r="C2421" s="421" t="s">
        <v>6836</v>
      </c>
      <c r="D2421" s="668" t="str">
        <f t="shared" si="956"/>
        <v/>
      </c>
      <c r="E2421" s="669"/>
      <c r="F2421" s="670"/>
      <c r="G2421" s="763" t="str">
        <f t="shared" si="957"/>
        <v/>
      </c>
      <c r="H2421" s="669"/>
      <c r="I2421" s="669"/>
      <c r="J2421" s="669"/>
      <c r="K2421" s="669"/>
      <c r="L2421" s="670"/>
      <c r="M2421" s="112"/>
      <c r="N2421" s="112"/>
      <c r="O2421" s="112"/>
      <c r="P2421" s="112"/>
      <c r="Q2421" s="112"/>
      <c r="R2421" s="112"/>
      <c r="S2421" s="112"/>
      <c r="T2421" s="112"/>
      <c r="U2421" s="112"/>
      <c r="V2421" s="112"/>
      <c r="W2421" s="112"/>
      <c r="X2421" s="112"/>
      <c r="Y2421" s="112"/>
      <c r="Z2421" s="112"/>
      <c r="AA2421" s="112"/>
      <c r="AB2421" s="112"/>
      <c r="AC2421" s="112"/>
      <c r="AD2421" s="112"/>
      <c r="AE2421" s="93"/>
      <c r="AI2421">
        <f t="shared" si="932"/>
        <v>0</v>
      </c>
      <c r="AJ2421">
        <f t="shared" si="933"/>
        <v>0</v>
      </c>
      <c r="AK2421">
        <f t="shared" si="934"/>
        <v>0</v>
      </c>
      <c r="AL2421">
        <f t="shared" si="935"/>
        <v>0</v>
      </c>
      <c r="AM2421">
        <f t="shared" si="936"/>
        <v>0</v>
      </c>
      <c r="AN2421">
        <f t="shared" si="937"/>
        <v>0</v>
      </c>
      <c r="AO2421">
        <f t="shared" si="938"/>
        <v>0</v>
      </c>
      <c r="AP2421">
        <f t="shared" si="939"/>
        <v>0</v>
      </c>
      <c r="AQ2421">
        <f t="shared" si="940"/>
        <v>0</v>
      </c>
      <c r="AR2421">
        <f t="shared" si="941"/>
        <v>0</v>
      </c>
      <c r="AS2421">
        <f t="shared" si="942"/>
        <v>0</v>
      </c>
      <c r="AT2421">
        <f t="shared" si="943"/>
        <v>0</v>
      </c>
      <c r="AU2421">
        <f t="shared" si="944"/>
        <v>0</v>
      </c>
      <c r="AV2421">
        <f t="shared" si="945"/>
        <v>0</v>
      </c>
      <c r="AW2421">
        <f t="shared" si="946"/>
        <v>0</v>
      </c>
      <c r="AX2421">
        <f t="shared" si="947"/>
        <v>0</v>
      </c>
      <c r="AY2421">
        <f t="shared" si="948"/>
        <v>0</v>
      </c>
      <c r="AZ2421">
        <f t="shared" si="949"/>
        <v>0</v>
      </c>
      <c r="BA2421">
        <f t="shared" si="950"/>
        <v>0</v>
      </c>
      <c r="BB2421">
        <f t="shared" si="951"/>
        <v>0</v>
      </c>
      <c r="BC2421">
        <f t="shared" si="952"/>
        <v>0</v>
      </c>
      <c r="BD2421">
        <f t="shared" si="953"/>
        <v>0</v>
      </c>
      <c r="BE2421">
        <f t="shared" si="954"/>
        <v>0</v>
      </c>
      <c r="BF2421">
        <f t="shared" si="955"/>
        <v>0</v>
      </c>
    </row>
    <row r="2422" spans="1:58" ht="15" customHeight="1">
      <c r="A2422" s="405"/>
      <c r="B2422" s="6"/>
      <c r="C2422" s="421" t="s">
        <v>6837</v>
      </c>
      <c r="D2422" s="668" t="str">
        <f t="shared" si="956"/>
        <v/>
      </c>
      <c r="E2422" s="669"/>
      <c r="F2422" s="670"/>
      <c r="G2422" s="763" t="str">
        <f t="shared" si="957"/>
        <v/>
      </c>
      <c r="H2422" s="669"/>
      <c r="I2422" s="669"/>
      <c r="J2422" s="669"/>
      <c r="K2422" s="669"/>
      <c r="L2422" s="670"/>
      <c r="M2422" s="112"/>
      <c r="N2422" s="112"/>
      <c r="O2422" s="112"/>
      <c r="P2422" s="112"/>
      <c r="Q2422" s="112"/>
      <c r="R2422" s="112"/>
      <c r="S2422" s="112"/>
      <c r="T2422" s="112"/>
      <c r="U2422" s="112"/>
      <c r="V2422" s="112"/>
      <c r="W2422" s="112"/>
      <c r="X2422" s="112"/>
      <c r="Y2422" s="112"/>
      <c r="Z2422" s="112"/>
      <c r="AA2422" s="112"/>
      <c r="AB2422" s="112"/>
      <c r="AC2422" s="112"/>
      <c r="AD2422" s="112"/>
      <c r="AE2422" s="93"/>
      <c r="AI2422">
        <f t="shared" si="932"/>
        <v>0</v>
      </c>
      <c r="AJ2422">
        <f t="shared" si="933"/>
        <v>0</v>
      </c>
      <c r="AK2422">
        <f t="shared" si="934"/>
        <v>0</v>
      </c>
      <c r="AL2422">
        <f t="shared" si="935"/>
        <v>0</v>
      </c>
      <c r="AM2422">
        <f t="shared" si="936"/>
        <v>0</v>
      </c>
      <c r="AN2422">
        <f t="shared" si="937"/>
        <v>0</v>
      </c>
      <c r="AO2422">
        <f t="shared" si="938"/>
        <v>0</v>
      </c>
      <c r="AP2422">
        <f t="shared" si="939"/>
        <v>0</v>
      </c>
      <c r="AQ2422">
        <f t="shared" si="940"/>
        <v>0</v>
      </c>
      <c r="AR2422">
        <f t="shared" si="941"/>
        <v>0</v>
      </c>
      <c r="AS2422">
        <f t="shared" si="942"/>
        <v>0</v>
      </c>
      <c r="AT2422">
        <f t="shared" si="943"/>
        <v>0</v>
      </c>
      <c r="AU2422">
        <f t="shared" si="944"/>
        <v>0</v>
      </c>
      <c r="AV2422">
        <f t="shared" si="945"/>
        <v>0</v>
      </c>
      <c r="AW2422">
        <f t="shared" si="946"/>
        <v>0</v>
      </c>
      <c r="AX2422">
        <f t="shared" si="947"/>
        <v>0</v>
      </c>
      <c r="AY2422">
        <f t="shared" si="948"/>
        <v>0</v>
      </c>
      <c r="AZ2422">
        <f t="shared" si="949"/>
        <v>0</v>
      </c>
      <c r="BA2422">
        <f t="shared" si="950"/>
        <v>0</v>
      </c>
      <c r="BB2422">
        <f t="shared" si="951"/>
        <v>0</v>
      </c>
      <c r="BC2422">
        <f t="shared" si="952"/>
        <v>0</v>
      </c>
      <c r="BD2422">
        <f t="shared" si="953"/>
        <v>0</v>
      </c>
      <c r="BE2422">
        <f t="shared" si="954"/>
        <v>0</v>
      </c>
      <c r="BF2422">
        <f t="shared" si="955"/>
        <v>0</v>
      </c>
    </row>
    <row r="2423" spans="1:58" ht="15" customHeight="1">
      <c r="A2423" s="405"/>
      <c r="B2423" s="6"/>
      <c r="C2423" s="421" t="s">
        <v>6838</v>
      </c>
      <c r="D2423" s="668" t="str">
        <f t="shared" si="956"/>
        <v/>
      </c>
      <c r="E2423" s="669"/>
      <c r="F2423" s="670"/>
      <c r="G2423" s="763" t="str">
        <f t="shared" si="957"/>
        <v/>
      </c>
      <c r="H2423" s="669"/>
      <c r="I2423" s="669"/>
      <c r="J2423" s="669"/>
      <c r="K2423" s="669"/>
      <c r="L2423" s="670"/>
      <c r="M2423" s="112"/>
      <c r="N2423" s="112"/>
      <c r="O2423" s="112"/>
      <c r="P2423" s="112"/>
      <c r="Q2423" s="112"/>
      <c r="R2423" s="112"/>
      <c r="S2423" s="112"/>
      <c r="T2423" s="112"/>
      <c r="U2423" s="112"/>
      <c r="V2423" s="112"/>
      <c r="W2423" s="112"/>
      <c r="X2423" s="112"/>
      <c r="Y2423" s="112"/>
      <c r="Z2423" s="112"/>
      <c r="AA2423" s="112"/>
      <c r="AB2423" s="112"/>
      <c r="AC2423" s="112"/>
      <c r="AD2423" s="112"/>
      <c r="AE2423" s="93"/>
      <c r="AI2423">
        <f t="shared" si="932"/>
        <v>0</v>
      </c>
      <c r="AJ2423">
        <f t="shared" si="933"/>
        <v>0</v>
      </c>
      <c r="AK2423">
        <f t="shared" si="934"/>
        <v>0</v>
      </c>
      <c r="AL2423">
        <f t="shared" si="935"/>
        <v>0</v>
      </c>
      <c r="AM2423">
        <f t="shared" si="936"/>
        <v>0</v>
      </c>
      <c r="AN2423">
        <f t="shared" si="937"/>
        <v>0</v>
      </c>
      <c r="AO2423">
        <f t="shared" si="938"/>
        <v>0</v>
      </c>
      <c r="AP2423">
        <f t="shared" si="939"/>
        <v>0</v>
      </c>
      <c r="AQ2423">
        <f t="shared" si="940"/>
        <v>0</v>
      </c>
      <c r="AR2423">
        <f t="shared" si="941"/>
        <v>0</v>
      </c>
      <c r="AS2423">
        <f t="shared" si="942"/>
        <v>0</v>
      </c>
      <c r="AT2423">
        <f t="shared" si="943"/>
        <v>0</v>
      </c>
      <c r="AU2423">
        <f t="shared" si="944"/>
        <v>0</v>
      </c>
      <c r="AV2423">
        <f t="shared" si="945"/>
        <v>0</v>
      </c>
      <c r="AW2423">
        <f t="shared" si="946"/>
        <v>0</v>
      </c>
      <c r="AX2423">
        <f t="shared" si="947"/>
        <v>0</v>
      </c>
      <c r="AY2423">
        <f t="shared" si="948"/>
        <v>0</v>
      </c>
      <c r="AZ2423">
        <f t="shared" si="949"/>
        <v>0</v>
      </c>
      <c r="BA2423">
        <f t="shared" si="950"/>
        <v>0</v>
      </c>
      <c r="BB2423">
        <f t="shared" si="951"/>
        <v>0</v>
      </c>
      <c r="BC2423">
        <f t="shared" si="952"/>
        <v>0</v>
      </c>
      <c r="BD2423">
        <f t="shared" si="953"/>
        <v>0</v>
      </c>
      <c r="BE2423">
        <f t="shared" si="954"/>
        <v>0</v>
      </c>
      <c r="BF2423">
        <f t="shared" si="955"/>
        <v>0</v>
      </c>
    </row>
    <row r="2424" spans="1:58" ht="15" customHeight="1">
      <c r="A2424" s="405"/>
      <c r="B2424" s="6"/>
      <c r="C2424" s="421" t="s">
        <v>6839</v>
      </c>
      <c r="D2424" s="668" t="str">
        <f t="shared" si="956"/>
        <v/>
      </c>
      <c r="E2424" s="669"/>
      <c r="F2424" s="670"/>
      <c r="G2424" s="763" t="str">
        <f t="shared" si="957"/>
        <v/>
      </c>
      <c r="H2424" s="669"/>
      <c r="I2424" s="669"/>
      <c r="J2424" s="669"/>
      <c r="K2424" s="669"/>
      <c r="L2424" s="670"/>
      <c r="M2424" s="112"/>
      <c r="N2424" s="112"/>
      <c r="O2424" s="112"/>
      <c r="P2424" s="112"/>
      <c r="Q2424" s="112"/>
      <c r="R2424" s="112"/>
      <c r="S2424" s="112"/>
      <c r="T2424" s="112"/>
      <c r="U2424" s="112"/>
      <c r="V2424" s="112"/>
      <c r="W2424" s="112"/>
      <c r="X2424" s="112"/>
      <c r="Y2424" s="112"/>
      <c r="Z2424" s="112"/>
      <c r="AA2424" s="112"/>
      <c r="AB2424" s="112"/>
      <c r="AC2424" s="112"/>
      <c r="AD2424" s="112"/>
      <c r="AE2424" s="93"/>
      <c r="AI2424">
        <f t="shared" si="932"/>
        <v>0</v>
      </c>
      <c r="AJ2424">
        <f t="shared" si="933"/>
        <v>0</v>
      </c>
      <c r="AK2424">
        <f t="shared" si="934"/>
        <v>0</v>
      </c>
      <c r="AL2424">
        <f t="shared" si="935"/>
        <v>0</v>
      </c>
      <c r="AM2424">
        <f t="shared" si="936"/>
        <v>0</v>
      </c>
      <c r="AN2424">
        <f t="shared" si="937"/>
        <v>0</v>
      </c>
      <c r="AO2424">
        <f t="shared" si="938"/>
        <v>0</v>
      </c>
      <c r="AP2424">
        <f t="shared" si="939"/>
        <v>0</v>
      </c>
      <c r="AQ2424">
        <f t="shared" si="940"/>
        <v>0</v>
      </c>
      <c r="AR2424">
        <f t="shared" si="941"/>
        <v>0</v>
      </c>
      <c r="AS2424">
        <f t="shared" si="942"/>
        <v>0</v>
      </c>
      <c r="AT2424">
        <f t="shared" si="943"/>
        <v>0</v>
      </c>
      <c r="AU2424">
        <f t="shared" si="944"/>
        <v>0</v>
      </c>
      <c r="AV2424">
        <f t="shared" si="945"/>
        <v>0</v>
      </c>
      <c r="AW2424">
        <f t="shared" si="946"/>
        <v>0</v>
      </c>
      <c r="AX2424">
        <f t="shared" si="947"/>
        <v>0</v>
      </c>
      <c r="AY2424">
        <f t="shared" si="948"/>
        <v>0</v>
      </c>
      <c r="AZ2424">
        <f t="shared" si="949"/>
        <v>0</v>
      </c>
      <c r="BA2424">
        <f t="shared" si="950"/>
        <v>0</v>
      </c>
      <c r="BB2424">
        <f t="shared" si="951"/>
        <v>0</v>
      </c>
      <c r="BC2424">
        <f t="shared" si="952"/>
        <v>0</v>
      </c>
      <c r="BD2424">
        <f t="shared" si="953"/>
        <v>0</v>
      </c>
      <c r="BE2424">
        <f t="shared" si="954"/>
        <v>0</v>
      </c>
      <c r="BF2424">
        <f t="shared" si="955"/>
        <v>0</v>
      </c>
    </row>
    <row r="2425" spans="1:58" ht="15" customHeight="1">
      <c r="A2425" s="405"/>
      <c r="B2425" s="6"/>
      <c r="C2425" s="421" t="s">
        <v>6840</v>
      </c>
      <c r="D2425" s="668" t="str">
        <f t="shared" si="956"/>
        <v/>
      </c>
      <c r="E2425" s="669"/>
      <c r="F2425" s="670"/>
      <c r="G2425" s="763" t="str">
        <f t="shared" si="957"/>
        <v/>
      </c>
      <c r="H2425" s="669"/>
      <c r="I2425" s="669"/>
      <c r="J2425" s="669"/>
      <c r="K2425" s="669"/>
      <c r="L2425" s="670"/>
      <c r="M2425" s="112"/>
      <c r="N2425" s="112"/>
      <c r="O2425" s="112"/>
      <c r="P2425" s="112"/>
      <c r="Q2425" s="112"/>
      <c r="R2425" s="112"/>
      <c r="S2425" s="112"/>
      <c r="T2425" s="112"/>
      <c r="U2425" s="112"/>
      <c r="V2425" s="112"/>
      <c r="W2425" s="112"/>
      <c r="X2425" s="112"/>
      <c r="Y2425" s="112"/>
      <c r="Z2425" s="112"/>
      <c r="AA2425" s="112"/>
      <c r="AB2425" s="112"/>
      <c r="AC2425" s="112"/>
      <c r="AD2425" s="112"/>
      <c r="AE2425" s="93"/>
      <c r="AI2425">
        <f t="shared" si="932"/>
        <v>0</v>
      </c>
      <c r="AJ2425">
        <f t="shared" si="933"/>
        <v>0</v>
      </c>
      <c r="AK2425">
        <f t="shared" si="934"/>
        <v>0</v>
      </c>
      <c r="AL2425">
        <f t="shared" si="935"/>
        <v>0</v>
      </c>
      <c r="AM2425">
        <f t="shared" si="936"/>
        <v>0</v>
      </c>
      <c r="AN2425">
        <f t="shared" si="937"/>
        <v>0</v>
      </c>
      <c r="AO2425">
        <f t="shared" si="938"/>
        <v>0</v>
      </c>
      <c r="AP2425">
        <f t="shared" si="939"/>
        <v>0</v>
      </c>
      <c r="AQ2425">
        <f t="shared" si="940"/>
        <v>0</v>
      </c>
      <c r="AR2425">
        <f t="shared" si="941"/>
        <v>0</v>
      </c>
      <c r="AS2425">
        <f t="shared" si="942"/>
        <v>0</v>
      </c>
      <c r="AT2425">
        <f t="shared" si="943"/>
        <v>0</v>
      </c>
      <c r="AU2425">
        <f t="shared" si="944"/>
        <v>0</v>
      </c>
      <c r="AV2425">
        <f t="shared" si="945"/>
        <v>0</v>
      </c>
      <c r="AW2425">
        <f t="shared" si="946"/>
        <v>0</v>
      </c>
      <c r="AX2425">
        <f t="shared" si="947"/>
        <v>0</v>
      </c>
      <c r="AY2425">
        <f t="shared" si="948"/>
        <v>0</v>
      </c>
      <c r="AZ2425">
        <f t="shared" si="949"/>
        <v>0</v>
      </c>
      <c r="BA2425">
        <f t="shared" si="950"/>
        <v>0</v>
      </c>
      <c r="BB2425">
        <f t="shared" si="951"/>
        <v>0</v>
      </c>
      <c r="BC2425">
        <f t="shared" si="952"/>
        <v>0</v>
      </c>
      <c r="BD2425">
        <f t="shared" si="953"/>
        <v>0</v>
      </c>
      <c r="BE2425">
        <f t="shared" si="954"/>
        <v>0</v>
      </c>
      <c r="BF2425">
        <f t="shared" si="955"/>
        <v>0</v>
      </c>
    </row>
    <row r="2426" spans="1:58" ht="15" customHeight="1">
      <c r="A2426" s="405"/>
      <c r="B2426" s="6"/>
      <c r="C2426" s="421" t="s">
        <v>6841</v>
      </c>
      <c r="D2426" s="668" t="str">
        <f t="shared" si="956"/>
        <v/>
      </c>
      <c r="E2426" s="669"/>
      <c r="F2426" s="670"/>
      <c r="G2426" s="763" t="str">
        <f t="shared" si="957"/>
        <v/>
      </c>
      <c r="H2426" s="669"/>
      <c r="I2426" s="669"/>
      <c r="J2426" s="669"/>
      <c r="K2426" s="669"/>
      <c r="L2426" s="670"/>
      <c r="M2426" s="112"/>
      <c r="N2426" s="112"/>
      <c r="O2426" s="112"/>
      <c r="P2426" s="112"/>
      <c r="Q2426" s="112"/>
      <c r="R2426" s="112"/>
      <c r="S2426" s="112"/>
      <c r="T2426" s="112"/>
      <c r="U2426" s="112"/>
      <c r="V2426" s="112"/>
      <c r="W2426" s="112"/>
      <c r="X2426" s="112"/>
      <c r="Y2426" s="112"/>
      <c r="Z2426" s="112"/>
      <c r="AA2426" s="112"/>
      <c r="AB2426" s="112"/>
      <c r="AC2426" s="112"/>
      <c r="AD2426" s="112"/>
      <c r="AE2426" s="93"/>
      <c r="AI2426">
        <f t="shared" si="932"/>
        <v>0</v>
      </c>
      <c r="AJ2426">
        <f t="shared" si="933"/>
        <v>0</v>
      </c>
      <c r="AK2426">
        <f t="shared" si="934"/>
        <v>0</v>
      </c>
      <c r="AL2426">
        <f t="shared" si="935"/>
        <v>0</v>
      </c>
      <c r="AM2426">
        <f t="shared" si="936"/>
        <v>0</v>
      </c>
      <c r="AN2426">
        <f t="shared" si="937"/>
        <v>0</v>
      </c>
      <c r="AO2426">
        <f t="shared" si="938"/>
        <v>0</v>
      </c>
      <c r="AP2426">
        <f t="shared" si="939"/>
        <v>0</v>
      </c>
      <c r="AQ2426">
        <f t="shared" si="940"/>
        <v>0</v>
      </c>
      <c r="AR2426">
        <f t="shared" si="941"/>
        <v>0</v>
      </c>
      <c r="AS2426">
        <f t="shared" si="942"/>
        <v>0</v>
      </c>
      <c r="AT2426">
        <f t="shared" si="943"/>
        <v>0</v>
      </c>
      <c r="AU2426">
        <f t="shared" si="944"/>
        <v>0</v>
      </c>
      <c r="AV2426">
        <f t="shared" si="945"/>
        <v>0</v>
      </c>
      <c r="AW2426">
        <f t="shared" si="946"/>
        <v>0</v>
      </c>
      <c r="AX2426">
        <f t="shared" si="947"/>
        <v>0</v>
      </c>
      <c r="AY2426">
        <f t="shared" si="948"/>
        <v>0</v>
      </c>
      <c r="AZ2426">
        <f t="shared" si="949"/>
        <v>0</v>
      </c>
      <c r="BA2426">
        <f t="shared" si="950"/>
        <v>0</v>
      </c>
      <c r="BB2426">
        <f t="shared" si="951"/>
        <v>0</v>
      </c>
      <c r="BC2426">
        <f t="shared" si="952"/>
        <v>0</v>
      </c>
      <c r="BD2426">
        <f t="shared" si="953"/>
        <v>0</v>
      </c>
      <c r="BE2426">
        <f t="shared" si="954"/>
        <v>0</v>
      </c>
      <c r="BF2426">
        <f t="shared" si="955"/>
        <v>0</v>
      </c>
    </row>
    <row r="2427" spans="1:58" ht="15" customHeight="1">
      <c r="A2427" s="405"/>
      <c r="B2427" s="6"/>
      <c r="C2427" s="421" t="s">
        <v>6842</v>
      </c>
      <c r="D2427" s="668" t="str">
        <f t="shared" si="956"/>
        <v/>
      </c>
      <c r="E2427" s="669"/>
      <c r="F2427" s="670"/>
      <c r="G2427" s="763" t="str">
        <f t="shared" si="957"/>
        <v/>
      </c>
      <c r="H2427" s="669"/>
      <c r="I2427" s="669"/>
      <c r="J2427" s="669"/>
      <c r="K2427" s="669"/>
      <c r="L2427" s="670"/>
      <c r="M2427" s="112"/>
      <c r="N2427" s="112"/>
      <c r="O2427" s="112"/>
      <c r="P2427" s="112"/>
      <c r="Q2427" s="112"/>
      <c r="R2427" s="112"/>
      <c r="S2427" s="112"/>
      <c r="T2427" s="112"/>
      <c r="U2427" s="112"/>
      <c r="V2427" s="112"/>
      <c r="W2427" s="112"/>
      <c r="X2427" s="112"/>
      <c r="Y2427" s="112"/>
      <c r="Z2427" s="112"/>
      <c r="AA2427" s="112"/>
      <c r="AB2427" s="112"/>
      <c r="AC2427" s="112"/>
      <c r="AD2427" s="112"/>
      <c r="AE2427" s="93"/>
      <c r="AI2427">
        <f t="shared" si="932"/>
        <v>0</v>
      </c>
      <c r="AJ2427">
        <f t="shared" si="933"/>
        <v>0</v>
      </c>
      <c r="AK2427">
        <f t="shared" si="934"/>
        <v>0</v>
      </c>
      <c r="AL2427">
        <f t="shared" si="935"/>
        <v>0</v>
      </c>
      <c r="AM2427">
        <f t="shared" si="936"/>
        <v>0</v>
      </c>
      <c r="AN2427">
        <f t="shared" si="937"/>
        <v>0</v>
      </c>
      <c r="AO2427">
        <f t="shared" si="938"/>
        <v>0</v>
      </c>
      <c r="AP2427">
        <f t="shared" si="939"/>
        <v>0</v>
      </c>
      <c r="AQ2427">
        <f t="shared" si="940"/>
        <v>0</v>
      </c>
      <c r="AR2427">
        <f t="shared" si="941"/>
        <v>0</v>
      </c>
      <c r="AS2427">
        <f t="shared" si="942"/>
        <v>0</v>
      </c>
      <c r="AT2427">
        <f t="shared" si="943"/>
        <v>0</v>
      </c>
      <c r="AU2427">
        <f t="shared" si="944"/>
        <v>0</v>
      </c>
      <c r="AV2427">
        <f t="shared" si="945"/>
        <v>0</v>
      </c>
      <c r="AW2427">
        <f t="shared" si="946"/>
        <v>0</v>
      </c>
      <c r="AX2427">
        <f t="shared" si="947"/>
        <v>0</v>
      </c>
      <c r="AY2427">
        <f t="shared" si="948"/>
        <v>0</v>
      </c>
      <c r="AZ2427">
        <f t="shared" si="949"/>
        <v>0</v>
      </c>
      <c r="BA2427">
        <f t="shared" si="950"/>
        <v>0</v>
      </c>
      <c r="BB2427">
        <f t="shared" si="951"/>
        <v>0</v>
      </c>
      <c r="BC2427">
        <f t="shared" si="952"/>
        <v>0</v>
      </c>
      <c r="BD2427">
        <f t="shared" si="953"/>
        <v>0</v>
      </c>
      <c r="BE2427">
        <f t="shared" si="954"/>
        <v>0</v>
      </c>
      <c r="BF2427">
        <f t="shared" si="955"/>
        <v>0</v>
      </c>
    </row>
    <row r="2428" spans="1:58" ht="15" customHeight="1">
      <c r="A2428" s="405"/>
      <c r="B2428" s="6"/>
      <c r="C2428" s="421" t="s">
        <v>6843</v>
      </c>
      <c r="D2428" s="668" t="str">
        <f t="shared" si="956"/>
        <v/>
      </c>
      <c r="E2428" s="669"/>
      <c r="F2428" s="670"/>
      <c r="G2428" s="763" t="str">
        <f t="shared" si="957"/>
        <v/>
      </c>
      <c r="H2428" s="669"/>
      <c r="I2428" s="669"/>
      <c r="J2428" s="669"/>
      <c r="K2428" s="669"/>
      <c r="L2428" s="670"/>
      <c r="M2428" s="112"/>
      <c r="N2428" s="112"/>
      <c r="O2428" s="112"/>
      <c r="P2428" s="112"/>
      <c r="Q2428" s="112"/>
      <c r="R2428" s="112"/>
      <c r="S2428" s="112"/>
      <c r="T2428" s="112"/>
      <c r="U2428" s="112"/>
      <c r="V2428" s="112"/>
      <c r="W2428" s="112"/>
      <c r="X2428" s="112"/>
      <c r="Y2428" s="112"/>
      <c r="Z2428" s="112"/>
      <c r="AA2428" s="112"/>
      <c r="AB2428" s="112"/>
      <c r="AC2428" s="112"/>
      <c r="AD2428" s="112"/>
      <c r="AE2428" s="93"/>
      <c r="AI2428">
        <f t="shared" si="932"/>
        <v>0</v>
      </c>
      <c r="AJ2428">
        <f t="shared" si="933"/>
        <v>0</v>
      </c>
      <c r="AK2428">
        <f t="shared" si="934"/>
        <v>0</v>
      </c>
      <c r="AL2428">
        <f t="shared" si="935"/>
        <v>0</v>
      </c>
      <c r="AM2428">
        <f t="shared" si="936"/>
        <v>0</v>
      </c>
      <c r="AN2428">
        <f t="shared" si="937"/>
        <v>0</v>
      </c>
      <c r="AO2428">
        <f t="shared" si="938"/>
        <v>0</v>
      </c>
      <c r="AP2428">
        <f t="shared" si="939"/>
        <v>0</v>
      </c>
      <c r="AQ2428">
        <f t="shared" si="940"/>
        <v>0</v>
      </c>
      <c r="AR2428">
        <f t="shared" si="941"/>
        <v>0</v>
      </c>
      <c r="AS2428">
        <f t="shared" si="942"/>
        <v>0</v>
      </c>
      <c r="AT2428">
        <f t="shared" si="943"/>
        <v>0</v>
      </c>
      <c r="AU2428">
        <f t="shared" si="944"/>
        <v>0</v>
      </c>
      <c r="AV2428">
        <f t="shared" si="945"/>
        <v>0</v>
      </c>
      <c r="AW2428">
        <f t="shared" si="946"/>
        <v>0</v>
      </c>
      <c r="AX2428">
        <f t="shared" si="947"/>
        <v>0</v>
      </c>
      <c r="AY2428">
        <f t="shared" si="948"/>
        <v>0</v>
      </c>
      <c r="AZ2428">
        <f t="shared" si="949"/>
        <v>0</v>
      </c>
      <c r="BA2428">
        <f t="shared" si="950"/>
        <v>0</v>
      </c>
      <c r="BB2428">
        <f t="shared" si="951"/>
        <v>0</v>
      </c>
      <c r="BC2428">
        <f t="shared" si="952"/>
        <v>0</v>
      </c>
      <c r="BD2428">
        <f t="shared" si="953"/>
        <v>0</v>
      </c>
      <c r="BE2428">
        <f t="shared" si="954"/>
        <v>0</v>
      </c>
      <c r="BF2428">
        <f t="shared" si="955"/>
        <v>0</v>
      </c>
    </row>
    <row r="2429" spans="1:58" ht="15" customHeight="1">
      <c r="A2429" s="405"/>
      <c r="B2429" s="6"/>
      <c r="C2429" s="421" t="s">
        <v>6844</v>
      </c>
      <c r="D2429" s="668" t="str">
        <f t="shared" si="956"/>
        <v/>
      </c>
      <c r="E2429" s="669"/>
      <c r="F2429" s="670"/>
      <c r="G2429" s="763" t="str">
        <f t="shared" si="957"/>
        <v/>
      </c>
      <c r="H2429" s="669"/>
      <c r="I2429" s="669"/>
      <c r="J2429" s="669"/>
      <c r="K2429" s="669"/>
      <c r="L2429" s="670"/>
      <c r="M2429" s="112"/>
      <c r="N2429" s="112"/>
      <c r="O2429" s="112"/>
      <c r="P2429" s="112"/>
      <c r="Q2429" s="112"/>
      <c r="R2429" s="112"/>
      <c r="S2429" s="112"/>
      <c r="T2429" s="112"/>
      <c r="U2429" s="112"/>
      <c r="V2429" s="112"/>
      <c r="W2429" s="112"/>
      <c r="X2429" s="112"/>
      <c r="Y2429" s="112"/>
      <c r="Z2429" s="112"/>
      <c r="AA2429" s="112"/>
      <c r="AB2429" s="112"/>
      <c r="AC2429" s="112"/>
      <c r="AD2429" s="112"/>
      <c r="AE2429" s="93"/>
      <c r="AI2429">
        <f t="shared" si="932"/>
        <v>0</v>
      </c>
      <c r="AJ2429">
        <f t="shared" si="933"/>
        <v>0</v>
      </c>
      <c r="AK2429">
        <f t="shared" si="934"/>
        <v>0</v>
      </c>
      <c r="AL2429">
        <f t="shared" si="935"/>
        <v>0</v>
      </c>
      <c r="AM2429">
        <f t="shared" si="936"/>
        <v>0</v>
      </c>
      <c r="AN2429">
        <f t="shared" si="937"/>
        <v>0</v>
      </c>
      <c r="AO2429">
        <f t="shared" si="938"/>
        <v>0</v>
      </c>
      <c r="AP2429">
        <f t="shared" si="939"/>
        <v>0</v>
      </c>
      <c r="AQ2429">
        <f t="shared" si="940"/>
        <v>0</v>
      </c>
      <c r="AR2429">
        <f t="shared" si="941"/>
        <v>0</v>
      </c>
      <c r="AS2429">
        <f t="shared" si="942"/>
        <v>0</v>
      </c>
      <c r="AT2429">
        <f t="shared" si="943"/>
        <v>0</v>
      </c>
      <c r="AU2429">
        <f t="shared" si="944"/>
        <v>0</v>
      </c>
      <c r="AV2429">
        <f t="shared" si="945"/>
        <v>0</v>
      </c>
      <c r="AW2429">
        <f t="shared" si="946"/>
        <v>0</v>
      </c>
      <c r="AX2429">
        <f t="shared" si="947"/>
        <v>0</v>
      </c>
      <c r="AY2429">
        <f t="shared" si="948"/>
        <v>0</v>
      </c>
      <c r="AZ2429">
        <f t="shared" si="949"/>
        <v>0</v>
      </c>
      <c r="BA2429">
        <f t="shared" si="950"/>
        <v>0</v>
      </c>
      <c r="BB2429">
        <f t="shared" si="951"/>
        <v>0</v>
      </c>
      <c r="BC2429">
        <f t="shared" si="952"/>
        <v>0</v>
      </c>
      <c r="BD2429">
        <f t="shared" si="953"/>
        <v>0</v>
      </c>
      <c r="BE2429">
        <f t="shared" si="954"/>
        <v>0</v>
      </c>
      <c r="BF2429">
        <f t="shared" si="955"/>
        <v>0</v>
      </c>
    </row>
    <row r="2430" spans="1:58" ht="15" customHeight="1">
      <c r="A2430" s="405"/>
      <c r="B2430" s="6"/>
      <c r="C2430" s="421" t="s">
        <v>6845</v>
      </c>
      <c r="D2430" s="668" t="str">
        <f t="shared" si="956"/>
        <v/>
      </c>
      <c r="E2430" s="669"/>
      <c r="F2430" s="670"/>
      <c r="G2430" s="763" t="str">
        <f t="shared" si="957"/>
        <v/>
      </c>
      <c r="H2430" s="669"/>
      <c r="I2430" s="669"/>
      <c r="J2430" s="669"/>
      <c r="K2430" s="669"/>
      <c r="L2430" s="670"/>
      <c r="M2430" s="112"/>
      <c r="N2430" s="112"/>
      <c r="O2430" s="112"/>
      <c r="P2430" s="112"/>
      <c r="Q2430" s="112"/>
      <c r="R2430" s="112"/>
      <c r="S2430" s="112"/>
      <c r="T2430" s="112"/>
      <c r="U2430" s="112"/>
      <c r="V2430" s="112"/>
      <c r="W2430" s="112"/>
      <c r="X2430" s="112"/>
      <c r="Y2430" s="112"/>
      <c r="Z2430" s="112"/>
      <c r="AA2430" s="112"/>
      <c r="AB2430" s="112"/>
      <c r="AC2430" s="112"/>
      <c r="AD2430" s="112"/>
      <c r="AE2430" s="93"/>
      <c r="AI2430">
        <f t="shared" si="932"/>
        <v>0</v>
      </c>
      <c r="AJ2430">
        <f t="shared" si="933"/>
        <v>0</v>
      </c>
      <c r="AK2430">
        <f t="shared" si="934"/>
        <v>0</v>
      </c>
      <c r="AL2430">
        <f t="shared" si="935"/>
        <v>0</v>
      </c>
      <c r="AM2430">
        <f t="shared" si="936"/>
        <v>0</v>
      </c>
      <c r="AN2430">
        <f t="shared" si="937"/>
        <v>0</v>
      </c>
      <c r="AO2430">
        <f t="shared" si="938"/>
        <v>0</v>
      </c>
      <c r="AP2430">
        <f t="shared" si="939"/>
        <v>0</v>
      </c>
      <c r="AQ2430">
        <f t="shared" si="940"/>
        <v>0</v>
      </c>
      <c r="AR2430">
        <f t="shared" si="941"/>
        <v>0</v>
      </c>
      <c r="AS2430">
        <f t="shared" si="942"/>
        <v>0</v>
      </c>
      <c r="AT2430">
        <f t="shared" si="943"/>
        <v>0</v>
      </c>
      <c r="AU2430">
        <f t="shared" si="944"/>
        <v>0</v>
      </c>
      <c r="AV2430">
        <f t="shared" si="945"/>
        <v>0</v>
      </c>
      <c r="AW2430">
        <f t="shared" si="946"/>
        <v>0</v>
      </c>
      <c r="AX2430">
        <f t="shared" si="947"/>
        <v>0</v>
      </c>
      <c r="AY2430">
        <f t="shared" si="948"/>
        <v>0</v>
      </c>
      <c r="AZ2430">
        <f t="shared" si="949"/>
        <v>0</v>
      </c>
      <c r="BA2430">
        <f t="shared" si="950"/>
        <v>0</v>
      </c>
      <c r="BB2430">
        <f t="shared" si="951"/>
        <v>0</v>
      </c>
      <c r="BC2430">
        <f t="shared" si="952"/>
        <v>0</v>
      </c>
      <c r="BD2430">
        <f t="shared" si="953"/>
        <v>0</v>
      </c>
      <c r="BE2430">
        <f t="shared" si="954"/>
        <v>0</v>
      </c>
      <c r="BF2430">
        <f t="shared" si="955"/>
        <v>0</v>
      </c>
    </row>
    <row r="2431" spans="1:58" ht="15" customHeight="1">
      <c r="A2431" s="405"/>
      <c r="B2431" s="6"/>
      <c r="C2431" s="421" t="s">
        <v>6846</v>
      </c>
      <c r="D2431" s="668" t="str">
        <f t="shared" si="956"/>
        <v/>
      </c>
      <c r="E2431" s="669"/>
      <c r="F2431" s="670"/>
      <c r="G2431" s="763" t="str">
        <f t="shared" si="957"/>
        <v/>
      </c>
      <c r="H2431" s="669"/>
      <c r="I2431" s="669"/>
      <c r="J2431" s="669"/>
      <c r="K2431" s="669"/>
      <c r="L2431" s="670"/>
      <c r="M2431" s="112"/>
      <c r="N2431" s="112"/>
      <c r="O2431" s="112"/>
      <c r="P2431" s="112"/>
      <c r="Q2431" s="112"/>
      <c r="R2431" s="112"/>
      <c r="S2431" s="112"/>
      <c r="T2431" s="112"/>
      <c r="U2431" s="112"/>
      <c r="V2431" s="112"/>
      <c r="W2431" s="112"/>
      <c r="X2431" s="112"/>
      <c r="Y2431" s="112"/>
      <c r="Z2431" s="112"/>
      <c r="AA2431" s="112"/>
      <c r="AB2431" s="112"/>
      <c r="AC2431" s="112"/>
      <c r="AD2431" s="112"/>
      <c r="AE2431" s="93"/>
      <c r="AI2431">
        <f t="shared" si="932"/>
        <v>0</v>
      </c>
      <c r="AJ2431">
        <f t="shared" si="933"/>
        <v>0</v>
      </c>
      <c r="AK2431">
        <f t="shared" si="934"/>
        <v>0</v>
      </c>
      <c r="AL2431">
        <f t="shared" si="935"/>
        <v>0</v>
      </c>
      <c r="AM2431">
        <f t="shared" si="936"/>
        <v>0</v>
      </c>
      <c r="AN2431">
        <f t="shared" si="937"/>
        <v>0</v>
      </c>
      <c r="AO2431">
        <f t="shared" si="938"/>
        <v>0</v>
      </c>
      <c r="AP2431">
        <f t="shared" si="939"/>
        <v>0</v>
      </c>
      <c r="AQ2431">
        <f t="shared" si="940"/>
        <v>0</v>
      </c>
      <c r="AR2431">
        <f t="shared" si="941"/>
        <v>0</v>
      </c>
      <c r="AS2431">
        <f t="shared" si="942"/>
        <v>0</v>
      </c>
      <c r="AT2431">
        <f t="shared" si="943"/>
        <v>0</v>
      </c>
      <c r="AU2431">
        <f t="shared" si="944"/>
        <v>0</v>
      </c>
      <c r="AV2431">
        <f t="shared" si="945"/>
        <v>0</v>
      </c>
      <c r="AW2431">
        <f t="shared" si="946"/>
        <v>0</v>
      </c>
      <c r="AX2431">
        <f t="shared" si="947"/>
        <v>0</v>
      </c>
      <c r="AY2431">
        <f t="shared" si="948"/>
        <v>0</v>
      </c>
      <c r="AZ2431">
        <f t="shared" si="949"/>
        <v>0</v>
      </c>
      <c r="BA2431">
        <f t="shared" si="950"/>
        <v>0</v>
      </c>
      <c r="BB2431">
        <f t="shared" si="951"/>
        <v>0</v>
      </c>
      <c r="BC2431">
        <f t="shared" si="952"/>
        <v>0</v>
      </c>
      <c r="BD2431">
        <f t="shared" si="953"/>
        <v>0</v>
      </c>
      <c r="BE2431">
        <f t="shared" si="954"/>
        <v>0</v>
      </c>
      <c r="BF2431">
        <f t="shared" si="955"/>
        <v>0</v>
      </c>
    </row>
    <row r="2432" spans="1:58" ht="15" customHeight="1">
      <c r="A2432" s="405"/>
      <c r="B2432" s="6"/>
      <c r="C2432" s="421" t="s">
        <v>6847</v>
      </c>
      <c r="D2432" s="668" t="str">
        <f t="shared" si="956"/>
        <v/>
      </c>
      <c r="E2432" s="669"/>
      <c r="F2432" s="670"/>
      <c r="G2432" s="763" t="str">
        <f t="shared" si="957"/>
        <v/>
      </c>
      <c r="H2432" s="669"/>
      <c r="I2432" s="669"/>
      <c r="J2432" s="669"/>
      <c r="K2432" s="669"/>
      <c r="L2432" s="670"/>
      <c r="M2432" s="112"/>
      <c r="N2432" s="112"/>
      <c r="O2432" s="112"/>
      <c r="P2432" s="112"/>
      <c r="Q2432" s="112"/>
      <c r="R2432" s="112"/>
      <c r="S2432" s="112"/>
      <c r="T2432" s="112"/>
      <c r="U2432" s="112"/>
      <c r="V2432" s="112"/>
      <c r="W2432" s="112"/>
      <c r="X2432" s="112"/>
      <c r="Y2432" s="112"/>
      <c r="Z2432" s="112"/>
      <c r="AA2432" s="112"/>
      <c r="AB2432" s="112"/>
      <c r="AC2432" s="112"/>
      <c r="AD2432" s="112"/>
      <c r="AE2432" s="93"/>
      <c r="AI2432">
        <f t="shared" si="932"/>
        <v>0</v>
      </c>
      <c r="AJ2432">
        <f t="shared" si="933"/>
        <v>0</v>
      </c>
      <c r="AK2432">
        <f t="shared" si="934"/>
        <v>0</v>
      </c>
      <c r="AL2432">
        <f t="shared" si="935"/>
        <v>0</v>
      </c>
      <c r="AM2432">
        <f t="shared" si="936"/>
        <v>0</v>
      </c>
      <c r="AN2432">
        <f t="shared" si="937"/>
        <v>0</v>
      </c>
      <c r="AO2432">
        <f t="shared" si="938"/>
        <v>0</v>
      </c>
      <c r="AP2432">
        <f t="shared" si="939"/>
        <v>0</v>
      </c>
      <c r="AQ2432">
        <f t="shared" si="940"/>
        <v>0</v>
      </c>
      <c r="AR2432">
        <f t="shared" si="941"/>
        <v>0</v>
      </c>
      <c r="AS2432">
        <f t="shared" si="942"/>
        <v>0</v>
      </c>
      <c r="AT2432">
        <f t="shared" si="943"/>
        <v>0</v>
      </c>
      <c r="AU2432">
        <f t="shared" si="944"/>
        <v>0</v>
      </c>
      <c r="AV2432">
        <f t="shared" si="945"/>
        <v>0</v>
      </c>
      <c r="AW2432">
        <f t="shared" si="946"/>
        <v>0</v>
      </c>
      <c r="AX2432">
        <f t="shared" si="947"/>
        <v>0</v>
      </c>
      <c r="AY2432">
        <f t="shared" si="948"/>
        <v>0</v>
      </c>
      <c r="AZ2432">
        <f t="shared" si="949"/>
        <v>0</v>
      </c>
      <c r="BA2432">
        <f t="shared" si="950"/>
        <v>0</v>
      </c>
      <c r="BB2432">
        <f t="shared" si="951"/>
        <v>0</v>
      </c>
      <c r="BC2432">
        <f t="shared" si="952"/>
        <v>0</v>
      </c>
      <c r="BD2432">
        <f t="shared" si="953"/>
        <v>0</v>
      </c>
      <c r="BE2432">
        <f t="shared" si="954"/>
        <v>0</v>
      </c>
      <c r="BF2432">
        <f t="shared" si="955"/>
        <v>0</v>
      </c>
    </row>
    <row r="2433" spans="1:58" ht="15" customHeight="1">
      <c r="A2433" s="405"/>
      <c r="B2433" s="6"/>
      <c r="C2433" s="421" t="s">
        <v>6848</v>
      </c>
      <c r="D2433" s="668" t="str">
        <f t="shared" si="956"/>
        <v/>
      </c>
      <c r="E2433" s="669"/>
      <c r="F2433" s="670"/>
      <c r="G2433" s="763" t="str">
        <f t="shared" si="957"/>
        <v/>
      </c>
      <c r="H2433" s="669"/>
      <c r="I2433" s="669"/>
      <c r="J2433" s="669"/>
      <c r="K2433" s="669"/>
      <c r="L2433" s="670"/>
      <c r="M2433" s="112"/>
      <c r="N2433" s="112"/>
      <c r="O2433" s="112"/>
      <c r="P2433" s="112"/>
      <c r="Q2433" s="112"/>
      <c r="R2433" s="112"/>
      <c r="S2433" s="112"/>
      <c r="T2433" s="112"/>
      <c r="U2433" s="112"/>
      <c r="V2433" s="112"/>
      <c r="W2433" s="112"/>
      <c r="X2433" s="112"/>
      <c r="Y2433" s="112"/>
      <c r="Z2433" s="112"/>
      <c r="AA2433" s="112"/>
      <c r="AB2433" s="112"/>
      <c r="AC2433" s="112"/>
      <c r="AD2433" s="112"/>
      <c r="AE2433" s="93"/>
      <c r="AI2433">
        <f t="shared" si="932"/>
        <v>0</v>
      </c>
      <c r="AJ2433">
        <f t="shared" si="933"/>
        <v>0</v>
      </c>
      <c r="AK2433">
        <f t="shared" si="934"/>
        <v>0</v>
      </c>
      <c r="AL2433">
        <f t="shared" si="935"/>
        <v>0</v>
      </c>
      <c r="AM2433">
        <f t="shared" si="936"/>
        <v>0</v>
      </c>
      <c r="AN2433">
        <f t="shared" si="937"/>
        <v>0</v>
      </c>
      <c r="AO2433">
        <f t="shared" si="938"/>
        <v>0</v>
      </c>
      <c r="AP2433">
        <f t="shared" si="939"/>
        <v>0</v>
      </c>
      <c r="AQ2433">
        <f t="shared" si="940"/>
        <v>0</v>
      </c>
      <c r="AR2433">
        <f t="shared" si="941"/>
        <v>0</v>
      </c>
      <c r="AS2433">
        <f t="shared" si="942"/>
        <v>0</v>
      </c>
      <c r="AT2433">
        <f t="shared" si="943"/>
        <v>0</v>
      </c>
      <c r="AU2433">
        <f t="shared" si="944"/>
        <v>0</v>
      </c>
      <c r="AV2433">
        <f t="shared" si="945"/>
        <v>0</v>
      </c>
      <c r="AW2433">
        <f t="shared" si="946"/>
        <v>0</v>
      </c>
      <c r="AX2433">
        <f t="shared" si="947"/>
        <v>0</v>
      </c>
      <c r="AY2433">
        <f t="shared" si="948"/>
        <v>0</v>
      </c>
      <c r="AZ2433">
        <f t="shared" si="949"/>
        <v>0</v>
      </c>
      <c r="BA2433">
        <f t="shared" si="950"/>
        <v>0</v>
      </c>
      <c r="BB2433">
        <f t="shared" si="951"/>
        <v>0</v>
      </c>
      <c r="BC2433">
        <f t="shared" si="952"/>
        <v>0</v>
      </c>
      <c r="BD2433">
        <f t="shared" si="953"/>
        <v>0</v>
      </c>
      <c r="BE2433">
        <f t="shared" si="954"/>
        <v>0</v>
      </c>
      <c r="BF2433">
        <f t="shared" si="955"/>
        <v>0</v>
      </c>
    </row>
    <row r="2434" spans="1:58" ht="15" customHeight="1">
      <c r="A2434" s="405"/>
      <c r="B2434" s="6"/>
      <c r="C2434" s="421" t="s">
        <v>6849</v>
      </c>
      <c r="D2434" s="668" t="str">
        <f t="shared" si="956"/>
        <v/>
      </c>
      <c r="E2434" s="669"/>
      <c r="F2434" s="670"/>
      <c r="G2434" s="763" t="str">
        <f t="shared" si="957"/>
        <v/>
      </c>
      <c r="H2434" s="669"/>
      <c r="I2434" s="669"/>
      <c r="J2434" s="669"/>
      <c r="K2434" s="669"/>
      <c r="L2434" s="670"/>
      <c r="M2434" s="112"/>
      <c r="N2434" s="112"/>
      <c r="O2434" s="112"/>
      <c r="P2434" s="112"/>
      <c r="Q2434" s="112"/>
      <c r="R2434" s="112"/>
      <c r="S2434" s="112"/>
      <c r="T2434" s="112"/>
      <c r="U2434" s="112"/>
      <c r="V2434" s="112"/>
      <c r="W2434" s="112"/>
      <c r="X2434" s="112"/>
      <c r="Y2434" s="112"/>
      <c r="Z2434" s="112"/>
      <c r="AA2434" s="112"/>
      <c r="AB2434" s="112"/>
      <c r="AC2434" s="112"/>
      <c r="AD2434" s="112"/>
      <c r="AE2434" s="93"/>
      <c r="AI2434">
        <f t="shared" si="932"/>
        <v>0</v>
      </c>
      <c r="AJ2434">
        <f t="shared" si="933"/>
        <v>0</v>
      </c>
      <c r="AK2434">
        <f t="shared" si="934"/>
        <v>0</v>
      </c>
      <c r="AL2434">
        <f t="shared" si="935"/>
        <v>0</v>
      </c>
      <c r="AM2434">
        <f t="shared" si="936"/>
        <v>0</v>
      </c>
      <c r="AN2434">
        <f t="shared" si="937"/>
        <v>0</v>
      </c>
      <c r="AO2434">
        <f t="shared" si="938"/>
        <v>0</v>
      </c>
      <c r="AP2434">
        <f t="shared" si="939"/>
        <v>0</v>
      </c>
      <c r="AQ2434">
        <f t="shared" si="940"/>
        <v>0</v>
      </c>
      <c r="AR2434">
        <f t="shared" si="941"/>
        <v>0</v>
      </c>
      <c r="AS2434">
        <f t="shared" si="942"/>
        <v>0</v>
      </c>
      <c r="AT2434">
        <f t="shared" si="943"/>
        <v>0</v>
      </c>
      <c r="AU2434">
        <f t="shared" si="944"/>
        <v>0</v>
      </c>
      <c r="AV2434">
        <f t="shared" si="945"/>
        <v>0</v>
      </c>
      <c r="AW2434">
        <f t="shared" si="946"/>
        <v>0</v>
      </c>
      <c r="AX2434">
        <f t="shared" si="947"/>
        <v>0</v>
      </c>
      <c r="AY2434">
        <f t="shared" si="948"/>
        <v>0</v>
      </c>
      <c r="AZ2434">
        <f t="shared" si="949"/>
        <v>0</v>
      </c>
      <c r="BA2434">
        <f t="shared" si="950"/>
        <v>0</v>
      </c>
      <c r="BB2434">
        <f t="shared" si="951"/>
        <v>0</v>
      </c>
      <c r="BC2434">
        <f t="shared" si="952"/>
        <v>0</v>
      </c>
      <c r="BD2434">
        <f t="shared" si="953"/>
        <v>0</v>
      </c>
      <c r="BE2434">
        <f t="shared" si="954"/>
        <v>0</v>
      </c>
      <c r="BF2434">
        <f t="shared" si="955"/>
        <v>0</v>
      </c>
    </row>
    <row r="2435" spans="1:58" ht="15" customHeight="1">
      <c r="A2435" s="405"/>
      <c r="B2435" s="6"/>
      <c r="C2435" s="421" t="s">
        <v>6850</v>
      </c>
      <c r="D2435" s="668" t="str">
        <f t="shared" si="956"/>
        <v/>
      </c>
      <c r="E2435" s="669"/>
      <c r="F2435" s="670"/>
      <c r="G2435" s="763" t="str">
        <f t="shared" si="957"/>
        <v/>
      </c>
      <c r="H2435" s="669"/>
      <c r="I2435" s="669"/>
      <c r="J2435" s="669"/>
      <c r="K2435" s="669"/>
      <c r="L2435" s="670"/>
      <c r="M2435" s="112"/>
      <c r="N2435" s="112"/>
      <c r="O2435" s="112"/>
      <c r="P2435" s="112"/>
      <c r="Q2435" s="112"/>
      <c r="R2435" s="112"/>
      <c r="S2435" s="112"/>
      <c r="T2435" s="112"/>
      <c r="U2435" s="112"/>
      <c r="V2435" s="112"/>
      <c r="W2435" s="112"/>
      <c r="X2435" s="112"/>
      <c r="Y2435" s="112"/>
      <c r="Z2435" s="112"/>
      <c r="AA2435" s="112"/>
      <c r="AB2435" s="112"/>
      <c r="AC2435" s="112"/>
      <c r="AD2435" s="112"/>
      <c r="AE2435" s="93"/>
      <c r="AI2435">
        <f t="shared" si="932"/>
        <v>0</v>
      </c>
      <c r="AJ2435">
        <f t="shared" si="933"/>
        <v>0</v>
      </c>
      <c r="AK2435">
        <f t="shared" si="934"/>
        <v>0</v>
      </c>
      <c r="AL2435">
        <f t="shared" si="935"/>
        <v>0</v>
      </c>
      <c r="AM2435">
        <f t="shared" si="936"/>
        <v>0</v>
      </c>
      <c r="AN2435">
        <f t="shared" si="937"/>
        <v>0</v>
      </c>
      <c r="AO2435">
        <f t="shared" si="938"/>
        <v>0</v>
      </c>
      <c r="AP2435">
        <f t="shared" si="939"/>
        <v>0</v>
      </c>
      <c r="AQ2435">
        <f t="shared" si="940"/>
        <v>0</v>
      </c>
      <c r="AR2435">
        <f t="shared" si="941"/>
        <v>0</v>
      </c>
      <c r="AS2435">
        <f t="shared" si="942"/>
        <v>0</v>
      </c>
      <c r="AT2435">
        <f t="shared" si="943"/>
        <v>0</v>
      </c>
      <c r="AU2435">
        <f t="shared" si="944"/>
        <v>0</v>
      </c>
      <c r="AV2435">
        <f t="shared" si="945"/>
        <v>0</v>
      </c>
      <c r="AW2435">
        <f t="shared" si="946"/>
        <v>0</v>
      </c>
      <c r="AX2435">
        <f t="shared" si="947"/>
        <v>0</v>
      </c>
      <c r="AY2435">
        <f t="shared" si="948"/>
        <v>0</v>
      </c>
      <c r="AZ2435">
        <f t="shared" si="949"/>
        <v>0</v>
      </c>
      <c r="BA2435">
        <f t="shared" si="950"/>
        <v>0</v>
      </c>
      <c r="BB2435">
        <f t="shared" si="951"/>
        <v>0</v>
      </c>
      <c r="BC2435">
        <f t="shared" si="952"/>
        <v>0</v>
      </c>
      <c r="BD2435">
        <f t="shared" si="953"/>
        <v>0</v>
      </c>
      <c r="BE2435">
        <f t="shared" si="954"/>
        <v>0</v>
      </c>
      <c r="BF2435">
        <f t="shared" si="955"/>
        <v>0</v>
      </c>
    </row>
    <row r="2436" spans="1:58" ht="15" customHeight="1">
      <c r="A2436" s="405"/>
      <c r="B2436" s="6"/>
      <c r="C2436" s="421" t="s">
        <v>6851</v>
      </c>
      <c r="D2436" s="668" t="str">
        <f t="shared" si="956"/>
        <v/>
      </c>
      <c r="E2436" s="669"/>
      <c r="F2436" s="670"/>
      <c r="G2436" s="763" t="str">
        <f t="shared" si="957"/>
        <v/>
      </c>
      <c r="H2436" s="669"/>
      <c r="I2436" s="669"/>
      <c r="J2436" s="669"/>
      <c r="K2436" s="669"/>
      <c r="L2436" s="670"/>
      <c r="M2436" s="112"/>
      <c r="N2436" s="112"/>
      <c r="O2436" s="112"/>
      <c r="P2436" s="112"/>
      <c r="Q2436" s="112"/>
      <c r="R2436" s="112"/>
      <c r="S2436" s="112"/>
      <c r="T2436" s="112"/>
      <c r="U2436" s="112"/>
      <c r="V2436" s="112"/>
      <c r="W2436" s="112"/>
      <c r="X2436" s="112"/>
      <c r="Y2436" s="112"/>
      <c r="Z2436" s="112"/>
      <c r="AA2436" s="112"/>
      <c r="AB2436" s="112"/>
      <c r="AC2436" s="112"/>
      <c r="AD2436" s="112"/>
      <c r="AE2436" s="93"/>
      <c r="AI2436">
        <f t="shared" si="932"/>
        <v>0</v>
      </c>
      <c r="AJ2436">
        <f t="shared" si="933"/>
        <v>0</v>
      </c>
      <c r="AK2436">
        <f t="shared" si="934"/>
        <v>0</v>
      </c>
      <c r="AL2436">
        <f t="shared" si="935"/>
        <v>0</v>
      </c>
      <c r="AM2436">
        <f t="shared" si="936"/>
        <v>0</v>
      </c>
      <c r="AN2436">
        <f t="shared" si="937"/>
        <v>0</v>
      </c>
      <c r="AO2436">
        <f t="shared" si="938"/>
        <v>0</v>
      </c>
      <c r="AP2436">
        <f t="shared" si="939"/>
        <v>0</v>
      </c>
      <c r="AQ2436">
        <f t="shared" si="940"/>
        <v>0</v>
      </c>
      <c r="AR2436">
        <f t="shared" si="941"/>
        <v>0</v>
      </c>
      <c r="AS2436">
        <f t="shared" si="942"/>
        <v>0</v>
      </c>
      <c r="AT2436">
        <f t="shared" si="943"/>
        <v>0</v>
      </c>
      <c r="AU2436">
        <f t="shared" si="944"/>
        <v>0</v>
      </c>
      <c r="AV2436">
        <f t="shared" si="945"/>
        <v>0</v>
      </c>
      <c r="AW2436">
        <f t="shared" si="946"/>
        <v>0</v>
      </c>
      <c r="AX2436">
        <f t="shared" si="947"/>
        <v>0</v>
      </c>
      <c r="AY2436">
        <f t="shared" si="948"/>
        <v>0</v>
      </c>
      <c r="AZ2436">
        <f t="shared" si="949"/>
        <v>0</v>
      </c>
      <c r="BA2436">
        <f t="shared" si="950"/>
        <v>0</v>
      </c>
      <c r="BB2436">
        <f t="shared" si="951"/>
        <v>0</v>
      </c>
      <c r="BC2436">
        <f t="shared" si="952"/>
        <v>0</v>
      </c>
      <c r="BD2436">
        <f t="shared" si="953"/>
        <v>0</v>
      </c>
      <c r="BE2436">
        <f t="shared" si="954"/>
        <v>0</v>
      </c>
      <c r="BF2436">
        <f t="shared" si="955"/>
        <v>0</v>
      </c>
    </row>
    <row r="2437" spans="1:58" ht="15" customHeight="1">
      <c r="A2437" s="405"/>
      <c r="B2437" s="6"/>
      <c r="C2437" s="421" t="s">
        <v>6852</v>
      </c>
      <c r="D2437" s="668" t="str">
        <f t="shared" si="956"/>
        <v/>
      </c>
      <c r="E2437" s="669"/>
      <c r="F2437" s="670"/>
      <c r="G2437" s="763" t="str">
        <f t="shared" si="957"/>
        <v/>
      </c>
      <c r="H2437" s="669"/>
      <c r="I2437" s="669"/>
      <c r="J2437" s="669"/>
      <c r="K2437" s="669"/>
      <c r="L2437" s="670"/>
      <c r="M2437" s="112"/>
      <c r="N2437" s="112"/>
      <c r="O2437" s="112"/>
      <c r="P2437" s="112"/>
      <c r="Q2437" s="112"/>
      <c r="R2437" s="112"/>
      <c r="S2437" s="112"/>
      <c r="T2437" s="112"/>
      <c r="U2437" s="112"/>
      <c r="V2437" s="112"/>
      <c r="W2437" s="112"/>
      <c r="X2437" s="112"/>
      <c r="Y2437" s="112"/>
      <c r="Z2437" s="112"/>
      <c r="AA2437" s="112"/>
      <c r="AB2437" s="112"/>
      <c r="AC2437" s="112"/>
      <c r="AD2437" s="112"/>
      <c r="AE2437" s="93"/>
      <c r="AI2437">
        <f t="shared" si="932"/>
        <v>0</v>
      </c>
      <c r="AJ2437">
        <f t="shared" si="933"/>
        <v>0</v>
      </c>
      <c r="AK2437">
        <f t="shared" si="934"/>
        <v>0</v>
      </c>
      <c r="AL2437">
        <f t="shared" si="935"/>
        <v>0</v>
      </c>
      <c r="AM2437">
        <f t="shared" si="936"/>
        <v>0</v>
      </c>
      <c r="AN2437">
        <f t="shared" si="937"/>
        <v>0</v>
      </c>
      <c r="AO2437">
        <f t="shared" si="938"/>
        <v>0</v>
      </c>
      <c r="AP2437">
        <f t="shared" si="939"/>
        <v>0</v>
      </c>
      <c r="AQ2437">
        <f t="shared" si="940"/>
        <v>0</v>
      </c>
      <c r="AR2437">
        <f t="shared" si="941"/>
        <v>0</v>
      </c>
      <c r="AS2437">
        <f t="shared" si="942"/>
        <v>0</v>
      </c>
      <c r="AT2437">
        <f t="shared" si="943"/>
        <v>0</v>
      </c>
      <c r="AU2437">
        <f t="shared" si="944"/>
        <v>0</v>
      </c>
      <c r="AV2437">
        <f t="shared" si="945"/>
        <v>0</v>
      </c>
      <c r="AW2437">
        <f t="shared" si="946"/>
        <v>0</v>
      </c>
      <c r="AX2437">
        <f t="shared" si="947"/>
        <v>0</v>
      </c>
      <c r="AY2437">
        <f t="shared" si="948"/>
        <v>0</v>
      </c>
      <c r="AZ2437">
        <f t="shared" si="949"/>
        <v>0</v>
      </c>
      <c r="BA2437">
        <f t="shared" si="950"/>
        <v>0</v>
      </c>
      <c r="BB2437">
        <f t="shared" si="951"/>
        <v>0</v>
      </c>
      <c r="BC2437">
        <f t="shared" si="952"/>
        <v>0</v>
      </c>
      <c r="BD2437">
        <f t="shared" si="953"/>
        <v>0</v>
      </c>
      <c r="BE2437">
        <f t="shared" si="954"/>
        <v>0</v>
      </c>
      <c r="BF2437">
        <f t="shared" si="955"/>
        <v>0</v>
      </c>
    </row>
    <row r="2438" spans="1:58" ht="15" customHeight="1">
      <c r="A2438" s="405"/>
      <c r="B2438" s="6"/>
      <c r="C2438" s="421" t="s">
        <v>6853</v>
      </c>
      <c r="D2438" s="668" t="str">
        <f t="shared" si="956"/>
        <v/>
      </c>
      <c r="E2438" s="669"/>
      <c r="F2438" s="670"/>
      <c r="G2438" s="763" t="str">
        <f t="shared" si="957"/>
        <v/>
      </c>
      <c r="H2438" s="669"/>
      <c r="I2438" s="669"/>
      <c r="J2438" s="669"/>
      <c r="K2438" s="669"/>
      <c r="L2438" s="670"/>
      <c r="M2438" s="112"/>
      <c r="N2438" s="112"/>
      <c r="O2438" s="112"/>
      <c r="P2438" s="112"/>
      <c r="Q2438" s="112"/>
      <c r="R2438" s="112"/>
      <c r="S2438" s="112"/>
      <c r="T2438" s="112"/>
      <c r="U2438" s="112"/>
      <c r="V2438" s="112"/>
      <c r="W2438" s="112"/>
      <c r="X2438" s="112"/>
      <c r="Y2438" s="112"/>
      <c r="Z2438" s="112"/>
      <c r="AA2438" s="112"/>
      <c r="AB2438" s="112"/>
      <c r="AC2438" s="112"/>
      <c r="AD2438" s="112"/>
      <c r="AE2438" s="93"/>
      <c r="AI2438">
        <f t="shared" si="932"/>
        <v>0</v>
      </c>
      <c r="AJ2438">
        <f t="shared" si="933"/>
        <v>0</v>
      </c>
      <c r="AK2438">
        <f t="shared" si="934"/>
        <v>0</v>
      </c>
      <c r="AL2438">
        <f t="shared" si="935"/>
        <v>0</v>
      </c>
      <c r="AM2438">
        <f t="shared" si="936"/>
        <v>0</v>
      </c>
      <c r="AN2438">
        <f t="shared" si="937"/>
        <v>0</v>
      </c>
      <c r="AO2438">
        <f t="shared" si="938"/>
        <v>0</v>
      </c>
      <c r="AP2438">
        <f t="shared" si="939"/>
        <v>0</v>
      </c>
      <c r="AQ2438">
        <f t="shared" si="940"/>
        <v>0</v>
      </c>
      <c r="AR2438">
        <f t="shared" si="941"/>
        <v>0</v>
      </c>
      <c r="AS2438">
        <f t="shared" si="942"/>
        <v>0</v>
      </c>
      <c r="AT2438">
        <f t="shared" si="943"/>
        <v>0</v>
      </c>
      <c r="AU2438">
        <f t="shared" si="944"/>
        <v>0</v>
      </c>
      <c r="AV2438">
        <f t="shared" si="945"/>
        <v>0</v>
      </c>
      <c r="AW2438">
        <f t="shared" si="946"/>
        <v>0</v>
      </c>
      <c r="AX2438">
        <f t="shared" si="947"/>
        <v>0</v>
      </c>
      <c r="AY2438">
        <f t="shared" si="948"/>
        <v>0</v>
      </c>
      <c r="AZ2438">
        <f t="shared" si="949"/>
        <v>0</v>
      </c>
      <c r="BA2438">
        <f t="shared" si="950"/>
        <v>0</v>
      </c>
      <c r="BB2438">
        <f t="shared" si="951"/>
        <v>0</v>
      </c>
      <c r="BC2438">
        <f t="shared" si="952"/>
        <v>0</v>
      </c>
      <c r="BD2438">
        <f t="shared" si="953"/>
        <v>0</v>
      </c>
      <c r="BE2438">
        <f t="shared" si="954"/>
        <v>0</v>
      </c>
      <c r="BF2438">
        <f t="shared" si="955"/>
        <v>0</v>
      </c>
    </row>
    <row r="2439" spans="1:58" ht="15" customHeight="1">
      <c r="A2439" s="405"/>
      <c r="B2439" s="6"/>
      <c r="C2439" s="421" t="s">
        <v>6854</v>
      </c>
      <c r="D2439" s="668" t="str">
        <f t="shared" si="956"/>
        <v/>
      </c>
      <c r="E2439" s="669"/>
      <c r="F2439" s="670"/>
      <c r="G2439" s="763" t="str">
        <f t="shared" si="957"/>
        <v/>
      </c>
      <c r="H2439" s="669"/>
      <c r="I2439" s="669"/>
      <c r="J2439" s="669"/>
      <c r="K2439" s="669"/>
      <c r="L2439" s="670"/>
      <c r="M2439" s="112"/>
      <c r="N2439" s="112"/>
      <c r="O2439" s="112"/>
      <c r="P2439" s="112"/>
      <c r="Q2439" s="112"/>
      <c r="R2439" s="112"/>
      <c r="S2439" s="112"/>
      <c r="T2439" s="112"/>
      <c r="U2439" s="112"/>
      <c r="V2439" s="112"/>
      <c r="W2439" s="112"/>
      <c r="X2439" s="112"/>
      <c r="Y2439" s="112"/>
      <c r="Z2439" s="112"/>
      <c r="AA2439" s="112"/>
      <c r="AB2439" s="112"/>
      <c r="AC2439" s="112"/>
      <c r="AD2439" s="112"/>
      <c r="AE2439" s="93"/>
      <c r="AI2439">
        <f t="shared" si="932"/>
        <v>0</v>
      </c>
      <c r="AJ2439">
        <f t="shared" si="933"/>
        <v>0</v>
      </c>
      <c r="AK2439">
        <f t="shared" si="934"/>
        <v>0</v>
      </c>
      <c r="AL2439">
        <f t="shared" si="935"/>
        <v>0</v>
      </c>
      <c r="AM2439">
        <f t="shared" si="936"/>
        <v>0</v>
      </c>
      <c r="AN2439">
        <f t="shared" si="937"/>
        <v>0</v>
      </c>
      <c r="AO2439">
        <f t="shared" si="938"/>
        <v>0</v>
      </c>
      <c r="AP2439">
        <f t="shared" si="939"/>
        <v>0</v>
      </c>
      <c r="AQ2439">
        <f t="shared" si="940"/>
        <v>0</v>
      </c>
      <c r="AR2439">
        <f t="shared" si="941"/>
        <v>0</v>
      </c>
      <c r="AS2439">
        <f t="shared" si="942"/>
        <v>0</v>
      </c>
      <c r="AT2439">
        <f t="shared" si="943"/>
        <v>0</v>
      </c>
      <c r="AU2439">
        <f t="shared" si="944"/>
        <v>0</v>
      </c>
      <c r="AV2439">
        <f t="shared" si="945"/>
        <v>0</v>
      </c>
      <c r="AW2439">
        <f t="shared" si="946"/>
        <v>0</v>
      </c>
      <c r="AX2439">
        <f t="shared" si="947"/>
        <v>0</v>
      </c>
      <c r="AY2439">
        <f t="shared" si="948"/>
        <v>0</v>
      </c>
      <c r="AZ2439">
        <f t="shared" si="949"/>
        <v>0</v>
      </c>
      <c r="BA2439">
        <f t="shared" si="950"/>
        <v>0</v>
      </c>
      <c r="BB2439">
        <f t="shared" si="951"/>
        <v>0</v>
      </c>
      <c r="BC2439">
        <f t="shared" si="952"/>
        <v>0</v>
      </c>
      <c r="BD2439">
        <f t="shared" si="953"/>
        <v>0</v>
      </c>
      <c r="BE2439">
        <f t="shared" si="954"/>
        <v>0</v>
      </c>
      <c r="BF2439">
        <f t="shared" si="955"/>
        <v>0</v>
      </c>
    </row>
    <row r="2440" spans="1:58" ht="15" customHeight="1">
      <c r="A2440" s="405"/>
      <c r="B2440" s="6"/>
      <c r="C2440" s="421" t="s">
        <v>6855</v>
      </c>
      <c r="D2440" s="668" t="str">
        <f t="shared" si="956"/>
        <v/>
      </c>
      <c r="E2440" s="669"/>
      <c r="F2440" s="670"/>
      <c r="G2440" s="763" t="str">
        <f t="shared" si="957"/>
        <v/>
      </c>
      <c r="H2440" s="669"/>
      <c r="I2440" s="669"/>
      <c r="J2440" s="669"/>
      <c r="K2440" s="669"/>
      <c r="L2440" s="670"/>
      <c r="M2440" s="112"/>
      <c r="N2440" s="112"/>
      <c r="O2440" s="112"/>
      <c r="P2440" s="112"/>
      <c r="Q2440" s="112"/>
      <c r="R2440" s="112"/>
      <c r="S2440" s="112"/>
      <c r="T2440" s="112"/>
      <c r="U2440" s="112"/>
      <c r="V2440" s="112"/>
      <c r="W2440" s="112"/>
      <c r="X2440" s="112"/>
      <c r="Y2440" s="112"/>
      <c r="Z2440" s="112"/>
      <c r="AA2440" s="112"/>
      <c r="AB2440" s="112"/>
      <c r="AC2440" s="112"/>
      <c r="AD2440" s="112"/>
      <c r="AE2440" s="93"/>
      <c r="AI2440">
        <f t="shared" si="932"/>
        <v>0</v>
      </c>
      <c r="AJ2440">
        <f t="shared" si="933"/>
        <v>0</v>
      </c>
      <c r="AK2440">
        <f t="shared" si="934"/>
        <v>0</v>
      </c>
      <c r="AL2440">
        <f t="shared" si="935"/>
        <v>0</v>
      </c>
      <c r="AM2440">
        <f t="shared" si="936"/>
        <v>0</v>
      </c>
      <c r="AN2440">
        <f t="shared" si="937"/>
        <v>0</v>
      </c>
      <c r="AO2440">
        <f t="shared" si="938"/>
        <v>0</v>
      </c>
      <c r="AP2440">
        <f t="shared" si="939"/>
        <v>0</v>
      </c>
      <c r="AQ2440">
        <f t="shared" si="940"/>
        <v>0</v>
      </c>
      <c r="AR2440">
        <f t="shared" si="941"/>
        <v>0</v>
      </c>
      <c r="AS2440">
        <f t="shared" si="942"/>
        <v>0</v>
      </c>
      <c r="AT2440">
        <f t="shared" si="943"/>
        <v>0</v>
      </c>
      <c r="AU2440">
        <f t="shared" si="944"/>
        <v>0</v>
      </c>
      <c r="AV2440">
        <f t="shared" si="945"/>
        <v>0</v>
      </c>
      <c r="AW2440">
        <f t="shared" si="946"/>
        <v>0</v>
      </c>
      <c r="AX2440">
        <f t="shared" si="947"/>
        <v>0</v>
      </c>
      <c r="AY2440">
        <f t="shared" si="948"/>
        <v>0</v>
      </c>
      <c r="AZ2440">
        <f t="shared" si="949"/>
        <v>0</v>
      </c>
      <c r="BA2440">
        <f t="shared" si="950"/>
        <v>0</v>
      </c>
      <c r="BB2440">
        <f t="shared" si="951"/>
        <v>0</v>
      </c>
      <c r="BC2440">
        <f t="shared" si="952"/>
        <v>0</v>
      </c>
      <c r="BD2440">
        <f t="shared" si="953"/>
        <v>0</v>
      </c>
      <c r="BE2440">
        <f t="shared" si="954"/>
        <v>0</v>
      </c>
      <c r="BF2440">
        <f t="shared" si="955"/>
        <v>0</v>
      </c>
    </row>
    <row r="2441" spans="1:58" ht="15" customHeight="1">
      <c r="A2441" s="405"/>
      <c r="B2441" s="6"/>
      <c r="C2441" s="421" t="s">
        <v>6856</v>
      </c>
      <c r="D2441" s="668" t="str">
        <f t="shared" si="956"/>
        <v/>
      </c>
      <c r="E2441" s="669"/>
      <c r="F2441" s="670"/>
      <c r="G2441" s="763" t="str">
        <f t="shared" si="957"/>
        <v/>
      </c>
      <c r="H2441" s="669"/>
      <c r="I2441" s="669"/>
      <c r="J2441" s="669"/>
      <c r="K2441" s="669"/>
      <c r="L2441" s="670"/>
      <c r="M2441" s="112"/>
      <c r="N2441" s="112"/>
      <c r="O2441" s="112"/>
      <c r="P2441" s="112"/>
      <c r="Q2441" s="112"/>
      <c r="R2441" s="112"/>
      <c r="S2441" s="112"/>
      <c r="T2441" s="112"/>
      <c r="U2441" s="112"/>
      <c r="V2441" s="112"/>
      <c r="W2441" s="112"/>
      <c r="X2441" s="112"/>
      <c r="Y2441" s="112"/>
      <c r="Z2441" s="112"/>
      <c r="AA2441" s="112"/>
      <c r="AB2441" s="112"/>
      <c r="AC2441" s="112"/>
      <c r="AD2441" s="112"/>
      <c r="AE2441" s="93"/>
      <c r="AI2441">
        <f t="shared" si="932"/>
        <v>0</v>
      </c>
      <c r="AJ2441">
        <f t="shared" si="933"/>
        <v>0</v>
      </c>
      <c r="AK2441">
        <f t="shared" si="934"/>
        <v>0</v>
      </c>
      <c r="AL2441">
        <f t="shared" si="935"/>
        <v>0</v>
      </c>
      <c r="AM2441">
        <f t="shared" si="936"/>
        <v>0</v>
      </c>
      <c r="AN2441">
        <f t="shared" si="937"/>
        <v>0</v>
      </c>
      <c r="AO2441">
        <f t="shared" si="938"/>
        <v>0</v>
      </c>
      <c r="AP2441">
        <f t="shared" si="939"/>
        <v>0</v>
      </c>
      <c r="AQ2441">
        <f t="shared" si="940"/>
        <v>0</v>
      </c>
      <c r="AR2441">
        <f t="shared" si="941"/>
        <v>0</v>
      </c>
      <c r="AS2441">
        <f t="shared" si="942"/>
        <v>0</v>
      </c>
      <c r="AT2441">
        <f t="shared" si="943"/>
        <v>0</v>
      </c>
      <c r="AU2441">
        <f t="shared" si="944"/>
        <v>0</v>
      </c>
      <c r="AV2441">
        <f t="shared" si="945"/>
        <v>0</v>
      </c>
      <c r="AW2441">
        <f t="shared" si="946"/>
        <v>0</v>
      </c>
      <c r="AX2441">
        <f t="shared" si="947"/>
        <v>0</v>
      </c>
      <c r="AY2441">
        <f t="shared" si="948"/>
        <v>0</v>
      </c>
      <c r="AZ2441">
        <f t="shared" si="949"/>
        <v>0</v>
      </c>
      <c r="BA2441">
        <f t="shared" si="950"/>
        <v>0</v>
      </c>
      <c r="BB2441">
        <f t="shared" si="951"/>
        <v>0</v>
      </c>
      <c r="BC2441">
        <f t="shared" si="952"/>
        <v>0</v>
      </c>
      <c r="BD2441">
        <f t="shared" si="953"/>
        <v>0</v>
      </c>
      <c r="BE2441">
        <f t="shared" si="954"/>
        <v>0</v>
      </c>
      <c r="BF2441">
        <f t="shared" si="955"/>
        <v>0</v>
      </c>
    </row>
    <row r="2442" spans="1:58" ht="15" customHeight="1">
      <c r="A2442" s="405"/>
      <c r="B2442" s="6"/>
      <c r="C2442" s="421" t="s">
        <v>6857</v>
      </c>
      <c r="D2442" s="668" t="str">
        <f t="shared" si="956"/>
        <v/>
      </c>
      <c r="E2442" s="669"/>
      <c r="F2442" s="670"/>
      <c r="G2442" s="763" t="str">
        <f t="shared" si="957"/>
        <v/>
      </c>
      <c r="H2442" s="669"/>
      <c r="I2442" s="669"/>
      <c r="J2442" s="669"/>
      <c r="K2442" s="669"/>
      <c r="L2442" s="670"/>
      <c r="M2442" s="112"/>
      <c r="N2442" s="112"/>
      <c r="O2442" s="112"/>
      <c r="P2442" s="112"/>
      <c r="Q2442" s="112"/>
      <c r="R2442" s="112"/>
      <c r="S2442" s="112"/>
      <c r="T2442" s="112"/>
      <c r="U2442" s="112"/>
      <c r="V2442" s="112"/>
      <c r="W2442" s="112"/>
      <c r="X2442" s="112"/>
      <c r="Y2442" s="112"/>
      <c r="Z2442" s="112"/>
      <c r="AA2442" s="112"/>
      <c r="AB2442" s="112"/>
      <c r="AC2442" s="112"/>
      <c r="AD2442" s="112"/>
      <c r="AE2442" s="93"/>
      <c r="AI2442">
        <f t="shared" si="932"/>
        <v>0</v>
      </c>
      <c r="AJ2442">
        <f t="shared" si="933"/>
        <v>0</v>
      </c>
      <c r="AK2442">
        <f t="shared" si="934"/>
        <v>0</v>
      </c>
      <c r="AL2442">
        <f t="shared" si="935"/>
        <v>0</v>
      </c>
      <c r="AM2442">
        <f t="shared" si="936"/>
        <v>0</v>
      </c>
      <c r="AN2442">
        <f t="shared" si="937"/>
        <v>0</v>
      </c>
      <c r="AO2442">
        <f t="shared" si="938"/>
        <v>0</v>
      </c>
      <c r="AP2442">
        <f t="shared" si="939"/>
        <v>0</v>
      </c>
      <c r="AQ2442">
        <f t="shared" si="940"/>
        <v>0</v>
      </c>
      <c r="AR2442">
        <f t="shared" si="941"/>
        <v>0</v>
      </c>
      <c r="AS2442">
        <f t="shared" si="942"/>
        <v>0</v>
      </c>
      <c r="AT2442">
        <f t="shared" si="943"/>
        <v>0</v>
      </c>
      <c r="AU2442">
        <f t="shared" si="944"/>
        <v>0</v>
      </c>
      <c r="AV2442">
        <f t="shared" si="945"/>
        <v>0</v>
      </c>
      <c r="AW2442">
        <f t="shared" si="946"/>
        <v>0</v>
      </c>
      <c r="AX2442">
        <f t="shared" si="947"/>
        <v>0</v>
      </c>
      <c r="AY2442">
        <f t="shared" si="948"/>
        <v>0</v>
      </c>
      <c r="AZ2442">
        <f t="shared" si="949"/>
        <v>0</v>
      </c>
      <c r="BA2442">
        <f t="shared" si="950"/>
        <v>0</v>
      </c>
      <c r="BB2442">
        <f t="shared" si="951"/>
        <v>0</v>
      </c>
      <c r="BC2442">
        <f t="shared" si="952"/>
        <v>0</v>
      </c>
      <c r="BD2442">
        <f t="shared" si="953"/>
        <v>0</v>
      </c>
      <c r="BE2442">
        <f t="shared" si="954"/>
        <v>0</v>
      </c>
      <c r="BF2442">
        <f t="shared" si="955"/>
        <v>0</v>
      </c>
    </row>
    <row r="2443" spans="1:58" ht="15" customHeight="1">
      <c r="A2443" s="405"/>
      <c r="B2443" s="6"/>
      <c r="C2443" s="421" t="s">
        <v>6858</v>
      </c>
      <c r="D2443" s="668" t="str">
        <f t="shared" si="956"/>
        <v/>
      </c>
      <c r="E2443" s="669"/>
      <c r="F2443" s="670"/>
      <c r="G2443" s="763" t="str">
        <f t="shared" si="957"/>
        <v/>
      </c>
      <c r="H2443" s="669"/>
      <c r="I2443" s="669"/>
      <c r="J2443" s="669"/>
      <c r="K2443" s="669"/>
      <c r="L2443" s="670"/>
      <c r="M2443" s="112"/>
      <c r="N2443" s="112"/>
      <c r="O2443" s="112"/>
      <c r="P2443" s="112"/>
      <c r="Q2443" s="112"/>
      <c r="R2443" s="112"/>
      <c r="S2443" s="112"/>
      <c r="T2443" s="112"/>
      <c r="U2443" s="112"/>
      <c r="V2443" s="112"/>
      <c r="W2443" s="112"/>
      <c r="X2443" s="112"/>
      <c r="Y2443" s="112"/>
      <c r="Z2443" s="112"/>
      <c r="AA2443" s="112"/>
      <c r="AB2443" s="112"/>
      <c r="AC2443" s="112"/>
      <c r="AD2443" s="112"/>
      <c r="AE2443" s="93"/>
      <c r="AI2443">
        <f t="shared" ref="AI2443:AI2506" si="958">M2443</f>
        <v>0</v>
      </c>
      <c r="AJ2443">
        <f t="shared" ref="AJ2443:AJ2506" si="959">COUNTIF(N2443:O2443,"NS")</f>
        <v>0</v>
      </c>
      <c r="AK2443">
        <f t="shared" ref="AK2443:AK2506" si="960">SUM(N2443:O2443)</f>
        <v>0</v>
      </c>
      <c r="AL2443">
        <f t="shared" ref="AL2443:AL2506" si="961">IF(COUNTIF(M2443:O2443,"NA")=3,0,IF(OR(AND(AI2443=0,AJ2443&gt;0),AND(AI2443="NS",AK2443&gt;0), AND(AI2443="NS", AJ2443=0,AK2443=0)), 1, IF(OR(AND(AI2443&gt;0,AJ2443&gt;1,AI2443&gt;AK2443), AND(AI2443="NS",AJ2443=2), AND(AI2443="NS",AK2443=0,AJ2443&gt;0),AI2443=AK2443), 0, 1)))</f>
        <v>0</v>
      </c>
      <c r="AM2443">
        <f t="shared" ref="AM2443:AM2506" si="962">P2443</f>
        <v>0</v>
      </c>
      <c r="AN2443">
        <f t="shared" ref="AN2443:AN2506" si="963">COUNTIF(Q2443:R2443,"NS")</f>
        <v>0</v>
      </c>
      <c r="AO2443">
        <f t="shared" ref="AO2443:AO2506" si="964">SUM(Q2443:R2443)</f>
        <v>0</v>
      </c>
      <c r="AP2443">
        <f t="shared" ref="AP2443:AP2506" si="965">IF(COUNTIF(P2443:R2443,"NA")=3,0,IF(OR(AND(AM2443=0,AN2443&gt;0),AND(AM2443="NS",AO2443&gt;0), AND(AM2443="NS", AN2443=0,AO2443=0)), 1, IF(OR(AND(AM2443&gt;0,AN2443&gt;1,AM2443&gt;AO2443), AND(AM2443="NS",AN2443=2), AND(AM2443="NS",AO2443=0,AN2443&gt;0),AM2443=AO2443), 0, 1)))</f>
        <v>0</v>
      </c>
      <c r="AQ2443">
        <f t="shared" ref="AQ2443:AQ2506" si="966">S2443</f>
        <v>0</v>
      </c>
      <c r="AR2443">
        <f t="shared" ref="AR2443:AR2506" si="967">COUNTIF(T2443:U2443,"NS")</f>
        <v>0</v>
      </c>
      <c r="AS2443">
        <f t="shared" ref="AS2443:AS2506" si="968">SUM(T2443:U2443)</f>
        <v>0</v>
      </c>
      <c r="AT2443">
        <f t="shared" ref="AT2443:AT2506" si="969">IF(COUNTIF(S2443:U2443,"NA")=3,0,IF(OR(AND(AQ2443=0,AR2443&gt;0),AND(AQ2443="NS",AS2443&gt;0), AND(AQ2443="NS", AR2443=0,AS2443=0)), 1, IF(OR(AND(AQ2443&gt;0,AR2443&gt;1,AQ2443&gt;AS2443), AND(AQ2443="NS",AR2443=2), AND(AQ2443="NS",AS2443=0,AR2443&gt;0),AQ2443=AS2443), 0, 1)))</f>
        <v>0</v>
      </c>
      <c r="AU2443">
        <f t="shared" ref="AU2443:AU2506" si="970">V2443</f>
        <v>0</v>
      </c>
      <c r="AV2443">
        <f t="shared" ref="AV2443:AV2506" si="971">COUNTIF(W2443:X2443,"NS")</f>
        <v>0</v>
      </c>
      <c r="AW2443">
        <f t="shared" ref="AW2443:AW2506" si="972">SUM(W2443:X2443)</f>
        <v>0</v>
      </c>
      <c r="AX2443">
        <f t="shared" ref="AX2443:AX2506" si="973">IF(COUNTIF(V2443:X2443,"NA")=3,0,IF(OR(AND(AU2443=0,AV2443&gt;0),AND(AU2443="NS",AW2443&gt;0), AND(AU2443="NS", AV2443=0,AW2443=0)), 1, IF(OR(AND(AU2443&gt;0,AV2443&gt;1,AU2443&gt;AW2443), AND(AU2443="NS",AV2443=2), AND(AU2443="NS",AW2443=0,AV2443&gt;0),AU2443=AW2443), 0, 1)))</f>
        <v>0</v>
      </c>
      <c r="AY2443">
        <f t="shared" ref="AY2443:AY2506" si="974">Y2443</f>
        <v>0</v>
      </c>
      <c r="AZ2443">
        <f t="shared" ref="AZ2443:AZ2506" si="975">COUNTIF(Z2443:AA2443,"NS")</f>
        <v>0</v>
      </c>
      <c r="BA2443">
        <f t="shared" ref="BA2443:BA2506" si="976">SUM(Z2443:AA2443)</f>
        <v>0</v>
      </c>
      <c r="BB2443">
        <f t="shared" ref="BB2443:BB2506" si="977">IF(COUNTIF(Y2443:AA2443,"NA")=3,0,IF(OR(AND(AY2443=0,AZ2443&gt;0),AND(AY2443="NS",BA2443&gt;0), AND(AY2443="NS", AZ2443=0,BA2443=0)), 1, IF(OR(AND(AY2443&gt;0,AZ2443&gt;1,AY2443&gt;BA2443), AND(AY2443="NS",AZ2443=2), AND(AY2443="NS",BA2443=0,AZ2443&gt;0),AY2443=BA2443), 0, 1)))</f>
        <v>0</v>
      </c>
      <c r="BC2443">
        <f t="shared" ref="BC2443:BC2506" si="978">AB2443</f>
        <v>0</v>
      </c>
      <c r="BD2443">
        <f t="shared" ref="BD2443:BD2506" si="979">COUNTIF(AC2443:AD2443,"NS")</f>
        <v>0</v>
      </c>
      <c r="BE2443">
        <f t="shared" ref="BE2443:BE2506" si="980">SUM(AC2443:AD2443)</f>
        <v>0</v>
      </c>
      <c r="BF2443">
        <f t="shared" ref="BF2443:BF2506" si="981">IF(COUNTIF(AB2443:AD2443,"NA")=3,0,IF(OR(AND(BC2443=0,BD2443&gt;0),AND(BC2443="NS",BE2443&gt;0), AND(BC2443="NS", BD2443=0,BE2443=0)), 1, IF(OR(AND(BC2443&gt;0,BD2443&gt;1,BC2443&gt;BE2443), AND(BC2443="NS",BD2443=2), AND(BC2443="NS",BE2443=0,BD2443&gt;0),BC2443=BE2443), 0, 1)))</f>
        <v>0</v>
      </c>
    </row>
    <row r="2444" spans="1:58" ht="15" customHeight="1">
      <c r="A2444" s="405"/>
      <c r="B2444" s="6"/>
      <c r="C2444" s="421" t="s">
        <v>6859</v>
      </c>
      <c r="D2444" s="668" t="str">
        <f t="shared" ref="D2444:D2507" si="982">IF(D1282="","",D1282)</f>
        <v/>
      </c>
      <c r="E2444" s="669"/>
      <c r="F2444" s="670"/>
      <c r="G2444" s="763" t="str">
        <f t="shared" ref="G2444:G2507" si="983">IF(G1282="","",G1282)</f>
        <v/>
      </c>
      <c r="H2444" s="669"/>
      <c r="I2444" s="669"/>
      <c r="J2444" s="669"/>
      <c r="K2444" s="669"/>
      <c r="L2444" s="670"/>
      <c r="M2444" s="112"/>
      <c r="N2444" s="112"/>
      <c r="O2444" s="112"/>
      <c r="P2444" s="112"/>
      <c r="Q2444" s="112"/>
      <c r="R2444" s="112"/>
      <c r="S2444" s="112"/>
      <c r="T2444" s="112"/>
      <c r="U2444" s="112"/>
      <c r="V2444" s="112"/>
      <c r="W2444" s="112"/>
      <c r="X2444" s="112"/>
      <c r="Y2444" s="112"/>
      <c r="Z2444" s="112"/>
      <c r="AA2444" s="112"/>
      <c r="AB2444" s="112"/>
      <c r="AC2444" s="112"/>
      <c r="AD2444" s="112"/>
      <c r="AE2444" s="93"/>
      <c r="AI2444">
        <f t="shared" si="958"/>
        <v>0</v>
      </c>
      <c r="AJ2444">
        <f t="shared" si="959"/>
        <v>0</v>
      </c>
      <c r="AK2444">
        <f t="shared" si="960"/>
        <v>0</v>
      </c>
      <c r="AL2444">
        <f t="shared" si="961"/>
        <v>0</v>
      </c>
      <c r="AM2444">
        <f t="shared" si="962"/>
        <v>0</v>
      </c>
      <c r="AN2444">
        <f t="shared" si="963"/>
        <v>0</v>
      </c>
      <c r="AO2444">
        <f t="shared" si="964"/>
        <v>0</v>
      </c>
      <c r="AP2444">
        <f t="shared" si="965"/>
        <v>0</v>
      </c>
      <c r="AQ2444">
        <f t="shared" si="966"/>
        <v>0</v>
      </c>
      <c r="AR2444">
        <f t="shared" si="967"/>
        <v>0</v>
      </c>
      <c r="AS2444">
        <f t="shared" si="968"/>
        <v>0</v>
      </c>
      <c r="AT2444">
        <f t="shared" si="969"/>
        <v>0</v>
      </c>
      <c r="AU2444">
        <f t="shared" si="970"/>
        <v>0</v>
      </c>
      <c r="AV2444">
        <f t="shared" si="971"/>
        <v>0</v>
      </c>
      <c r="AW2444">
        <f t="shared" si="972"/>
        <v>0</v>
      </c>
      <c r="AX2444">
        <f t="shared" si="973"/>
        <v>0</v>
      </c>
      <c r="AY2444">
        <f t="shared" si="974"/>
        <v>0</v>
      </c>
      <c r="AZ2444">
        <f t="shared" si="975"/>
        <v>0</v>
      </c>
      <c r="BA2444">
        <f t="shared" si="976"/>
        <v>0</v>
      </c>
      <c r="BB2444">
        <f t="shared" si="977"/>
        <v>0</v>
      </c>
      <c r="BC2444">
        <f t="shared" si="978"/>
        <v>0</v>
      </c>
      <c r="BD2444">
        <f t="shared" si="979"/>
        <v>0</v>
      </c>
      <c r="BE2444">
        <f t="shared" si="980"/>
        <v>0</v>
      </c>
      <c r="BF2444">
        <f t="shared" si="981"/>
        <v>0</v>
      </c>
    </row>
    <row r="2445" spans="1:58" ht="15" customHeight="1">
      <c r="A2445" s="405"/>
      <c r="B2445" s="6"/>
      <c r="C2445" s="421" t="s">
        <v>6860</v>
      </c>
      <c r="D2445" s="668" t="str">
        <f t="shared" si="982"/>
        <v/>
      </c>
      <c r="E2445" s="669"/>
      <c r="F2445" s="670"/>
      <c r="G2445" s="763" t="str">
        <f t="shared" si="983"/>
        <v/>
      </c>
      <c r="H2445" s="669"/>
      <c r="I2445" s="669"/>
      <c r="J2445" s="669"/>
      <c r="K2445" s="669"/>
      <c r="L2445" s="670"/>
      <c r="M2445" s="112"/>
      <c r="N2445" s="112"/>
      <c r="O2445" s="112"/>
      <c r="P2445" s="112"/>
      <c r="Q2445" s="112"/>
      <c r="R2445" s="112"/>
      <c r="S2445" s="112"/>
      <c r="T2445" s="112"/>
      <c r="U2445" s="112"/>
      <c r="V2445" s="112"/>
      <c r="W2445" s="112"/>
      <c r="X2445" s="112"/>
      <c r="Y2445" s="112"/>
      <c r="Z2445" s="112"/>
      <c r="AA2445" s="112"/>
      <c r="AB2445" s="112"/>
      <c r="AC2445" s="112"/>
      <c r="AD2445" s="112"/>
      <c r="AE2445" s="93"/>
      <c r="AI2445">
        <f t="shared" si="958"/>
        <v>0</v>
      </c>
      <c r="AJ2445">
        <f t="shared" si="959"/>
        <v>0</v>
      </c>
      <c r="AK2445">
        <f t="shared" si="960"/>
        <v>0</v>
      </c>
      <c r="AL2445">
        <f t="shared" si="961"/>
        <v>0</v>
      </c>
      <c r="AM2445">
        <f t="shared" si="962"/>
        <v>0</v>
      </c>
      <c r="AN2445">
        <f t="shared" si="963"/>
        <v>0</v>
      </c>
      <c r="AO2445">
        <f t="shared" si="964"/>
        <v>0</v>
      </c>
      <c r="AP2445">
        <f t="shared" si="965"/>
        <v>0</v>
      </c>
      <c r="AQ2445">
        <f t="shared" si="966"/>
        <v>0</v>
      </c>
      <c r="AR2445">
        <f t="shared" si="967"/>
        <v>0</v>
      </c>
      <c r="AS2445">
        <f t="shared" si="968"/>
        <v>0</v>
      </c>
      <c r="AT2445">
        <f t="shared" si="969"/>
        <v>0</v>
      </c>
      <c r="AU2445">
        <f t="shared" si="970"/>
        <v>0</v>
      </c>
      <c r="AV2445">
        <f t="shared" si="971"/>
        <v>0</v>
      </c>
      <c r="AW2445">
        <f t="shared" si="972"/>
        <v>0</v>
      </c>
      <c r="AX2445">
        <f t="shared" si="973"/>
        <v>0</v>
      </c>
      <c r="AY2445">
        <f t="shared" si="974"/>
        <v>0</v>
      </c>
      <c r="AZ2445">
        <f t="shared" si="975"/>
        <v>0</v>
      </c>
      <c r="BA2445">
        <f t="shared" si="976"/>
        <v>0</v>
      </c>
      <c r="BB2445">
        <f t="shared" si="977"/>
        <v>0</v>
      </c>
      <c r="BC2445">
        <f t="shared" si="978"/>
        <v>0</v>
      </c>
      <c r="BD2445">
        <f t="shared" si="979"/>
        <v>0</v>
      </c>
      <c r="BE2445">
        <f t="shared" si="980"/>
        <v>0</v>
      </c>
      <c r="BF2445">
        <f t="shared" si="981"/>
        <v>0</v>
      </c>
    </row>
    <row r="2446" spans="1:58" ht="15" customHeight="1">
      <c r="A2446" s="405"/>
      <c r="B2446" s="6"/>
      <c r="C2446" s="421" t="s">
        <v>6861</v>
      </c>
      <c r="D2446" s="668" t="str">
        <f t="shared" si="982"/>
        <v/>
      </c>
      <c r="E2446" s="669"/>
      <c r="F2446" s="670"/>
      <c r="G2446" s="763" t="str">
        <f t="shared" si="983"/>
        <v/>
      </c>
      <c r="H2446" s="669"/>
      <c r="I2446" s="669"/>
      <c r="J2446" s="669"/>
      <c r="K2446" s="669"/>
      <c r="L2446" s="670"/>
      <c r="M2446" s="112"/>
      <c r="N2446" s="112"/>
      <c r="O2446" s="112"/>
      <c r="P2446" s="112"/>
      <c r="Q2446" s="112"/>
      <c r="R2446" s="112"/>
      <c r="S2446" s="112"/>
      <c r="T2446" s="112"/>
      <c r="U2446" s="112"/>
      <c r="V2446" s="112"/>
      <c r="W2446" s="112"/>
      <c r="X2446" s="112"/>
      <c r="Y2446" s="112"/>
      <c r="Z2446" s="112"/>
      <c r="AA2446" s="112"/>
      <c r="AB2446" s="112"/>
      <c r="AC2446" s="112"/>
      <c r="AD2446" s="112"/>
      <c r="AE2446" s="93"/>
      <c r="AI2446">
        <f t="shared" si="958"/>
        <v>0</v>
      </c>
      <c r="AJ2446">
        <f t="shared" si="959"/>
        <v>0</v>
      </c>
      <c r="AK2446">
        <f t="shared" si="960"/>
        <v>0</v>
      </c>
      <c r="AL2446">
        <f t="shared" si="961"/>
        <v>0</v>
      </c>
      <c r="AM2446">
        <f t="shared" si="962"/>
        <v>0</v>
      </c>
      <c r="AN2446">
        <f t="shared" si="963"/>
        <v>0</v>
      </c>
      <c r="AO2446">
        <f t="shared" si="964"/>
        <v>0</v>
      </c>
      <c r="AP2446">
        <f t="shared" si="965"/>
        <v>0</v>
      </c>
      <c r="AQ2446">
        <f t="shared" si="966"/>
        <v>0</v>
      </c>
      <c r="AR2446">
        <f t="shared" si="967"/>
        <v>0</v>
      </c>
      <c r="AS2446">
        <f t="shared" si="968"/>
        <v>0</v>
      </c>
      <c r="AT2446">
        <f t="shared" si="969"/>
        <v>0</v>
      </c>
      <c r="AU2446">
        <f t="shared" si="970"/>
        <v>0</v>
      </c>
      <c r="AV2446">
        <f t="shared" si="971"/>
        <v>0</v>
      </c>
      <c r="AW2446">
        <f t="shared" si="972"/>
        <v>0</v>
      </c>
      <c r="AX2446">
        <f t="shared" si="973"/>
        <v>0</v>
      </c>
      <c r="AY2446">
        <f t="shared" si="974"/>
        <v>0</v>
      </c>
      <c r="AZ2446">
        <f t="shared" si="975"/>
        <v>0</v>
      </c>
      <c r="BA2446">
        <f t="shared" si="976"/>
        <v>0</v>
      </c>
      <c r="BB2446">
        <f t="shared" si="977"/>
        <v>0</v>
      </c>
      <c r="BC2446">
        <f t="shared" si="978"/>
        <v>0</v>
      </c>
      <c r="BD2446">
        <f t="shared" si="979"/>
        <v>0</v>
      </c>
      <c r="BE2446">
        <f t="shared" si="980"/>
        <v>0</v>
      </c>
      <c r="BF2446">
        <f t="shared" si="981"/>
        <v>0</v>
      </c>
    </row>
    <row r="2447" spans="1:58" ht="15" customHeight="1">
      <c r="A2447" s="405"/>
      <c r="B2447" s="6"/>
      <c r="C2447" s="421" t="s">
        <v>6862</v>
      </c>
      <c r="D2447" s="668" t="str">
        <f t="shared" si="982"/>
        <v/>
      </c>
      <c r="E2447" s="669"/>
      <c r="F2447" s="670"/>
      <c r="G2447" s="763" t="str">
        <f t="shared" si="983"/>
        <v/>
      </c>
      <c r="H2447" s="669"/>
      <c r="I2447" s="669"/>
      <c r="J2447" s="669"/>
      <c r="K2447" s="669"/>
      <c r="L2447" s="670"/>
      <c r="M2447" s="112"/>
      <c r="N2447" s="112"/>
      <c r="O2447" s="112"/>
      <c r="P2447" s="112"/>
      <c r="Q2447" s="112"/>
      <c r="R2447" s="112"/>
      <c r="S2447" s="112"/>
      <c r="T2447" s="112"/>
      <c r="U2447" s="112"/>
      <c r="V2447" s="112"/>
      <c r="W2447" s="112"/>
      <c r="X2447" s="112"/>
      <c r="Y2447" s="112"/>
      <c r="Z2447" s="112"/>
      <c r="AA2447" s="112"/>
      <c r="AB2447" s="112"/>
      <c r="AC2447" s="112"/>
      <c r="AD2447" s="112"/>
      <c r="AE2447" s="93"/>
      <c r="AI2447">
        <f t="shared" si="958"/>
        <v>0</v>
      </c>
      <c r="AJ2447">
        <f t="shared" si="959"/>
        <v>0</v>
      </c>
      <c r="AK2447">
        <f t="shared" si="960"/>
        <v>0</v>
      </c>
      <c r="AL2447">
        <f t="shared" si="961"/>
        <v>0</v>
      </c>
      <c r="AM2447">
        <f t="shared" si="962"/>
        <v>0</v>
      </c>
      <c r="AN2447">
        <f t="shared" si="963"/>
        <v>0</v>
      </c>
      <c r="AO2447">
        <f t="shared" si="964"/>
        <v>0</v>
      </c>
      <c r="AP2447">
        <f t="shared" si="965"/>
        <v>0</v>
      </c>
      <c r="AQ2447">
        <f t="shared" si="966"/>
        <v>0</v>
      </c>
      <c r="AR2447">
        <f t="shared" si="967"/>
        <v>0</v>
      </c>
      <c r="AS2447">
        <f t="shared" si="968"/>
        <v>0</v>
      </c>
      <c r="AT2447">
        <f t="shared" si="969"/>
        <v>0</v>
      </c>
      <c r="AU2447">
        <f t="shared" si="970"/>
        <v>0</v>
      </c>
      <c r="AV2447">
        <f t="shared" si="971"/>
        <v>0</v>
      </c>
      <c r="AW2447">
        <f t="shared" si="972"/>
        <v>0</v>
      </c>
      <c r="AX2447">
        <f t="shared" si="973"/>
        <v>0</v>
      </c>
      <c r="AY2447">
        <f t="shared" si="974"/>
        <v>0</v>
      </c>
      <c r="AZ2447">
        <f t="shared" si="975"/>
        <v>0</v>
      </c>
      <c r="BA2447">
        <f t="shared" si="976"/>
        <v>0</v>
      </c>
      <c r="BB2447">
        <f t="shared" si="977"/>
        <v>0</v>
      </c>
      <c r="BC2447">
        <f t="shared" si="978"/>
        <v>0</v>
      </c>
      <c r="BD2447">
        <f t="shared" si="979"/>
        <v>0</v>
      </c>
      <c r="BE2447">
        <f t="shared" si="980"/>
        <v>0</v>
      </c>
      <c r="BF2447">
        <f t="shared" si="981"/>
        <v>0</v>
      </c>
    </row>
    <row r="2448" spans="1:58" ht="15" customHeight="1">
      <c r="A2448" s="405"/>
      <c r="B2448" s="6"/>
      <c r="C2448" s="421" t="s">
        <v>6863</v>
      </c>
      <c r="D2448" s="668" t="str">
        <f t="shared" si="982"/>
        <v/>
      </c>
      <c r="E2448" s="669"/>
      <c r="F2448" s="670"/>
      <c r="G2448" s="763" t="str">
        <f t="shared" si="983"/>
        <v/>
      </c>
      <c r="H2448" s="669"/>
      <c r="I2448" s="669"/>
      <c r="J2448" s="669"/>
      <c r="K2448" s="669"/>
      <c r="L2448" s="670"/>
      <c r="M2448" s="112"/>
      <c r="N2448" s="112"/>
      <c r="O2448" s="112"/>
      <c r="P2448" s="112"/>
      <c r="Q2448" s="112"/>
      <c r="R2448" s="112"/>
      <c r="S2448" s="112"/>
      <c r="T2448" s="112"/>
      <c r="U2448" s="112"/>
      <c r="V2448" s="112"/>
      <c r="W2448" s="112"/>
      <c r="X2448" s="112"/>
      <c r="Y2448" s="112"/>
      <c r="Z2448" s="112"/>
      <c r="AA2448" s="112"/>
      <c r="AB2448" s="112"/>
      <c r="AC2448" s="112"/>
      <c r="AD2448" s="112"/>
      <c r="AE2448" s="93"/>
      <c r="AI2448">
        <f t="shared" si="958"/>
        <v>0</v>
      </c>
      <c r="AJ2448">
        <f t="shared" si="959"/>
        <v>0</v>
      </c>
      <c r="AK2448">
        <f t="shared" si="960"/>
        <v>0</v>
      </c>
      <c r="AL2448">
        <f t="shared" si="961"/>
        <v>0</v>
      </c>
      <c r="AM2448">
        <f t="shared" si="962"/>
        <v>0</v>
      </c>
      <c r="AN2448">
        <f t="shared" si="963"/>
        <v>0</v>
      </c>
      <c r="AO2448">
        <f t="shared" si="964"/>
        <v>0</v>
      </c>
      <c r="AP2448">
        <f t="shared" si="965"/>
        <v>0</v>
      </c>
      <c r="AQ2448">
        <f t="shared" si="966"/>
        <v>0</v>
      </c>
      <c r="AR2448">
        <f t="shared" si="967"/>
        <v>0</v>
      </c>
      <c r="AS2448">
        <f t="shared" si="968"/>
        <v>0</v>
      </c>
      <c r="AT2448">
        <f t="shared" si="969"/>
        <v>0</v>
      </c>
      <c r="AU2448">
        <f t="shared" si="970"/>
        <v>0</v>
      </c>
      <c r="AV2448">
        <f t="shared" si="971"/>
        <v>0</v>
      </c>
      <c r="AW2448">
        <f t="shared" si="972"/>
        <v>0</v>
      </c>
      <c r="AX2448">
        <f t="shared" si="973"/>
        <v>0</v>
      </c>
      <c r="AY2448">
        <f t="shared" si="974"/>
        <v>0</v>
      </c>
      <c r="AZ2448">
        <f t="shared" si="975"/>
        <v>0</v>
      </c>
      <c r="BA2448">
        <f t="shared" si="976"/>
        <v>0</v>
      </c>
      <c r="BB2448">
        <f t="shared" si="977"/>
        <v>0</v>
      </c>
      <c r="BC2448">
        <f t="shared" si="978"/>
        <v>0</v>
      </c>
      <c r="BD2448">
        <f t="shared" si="979"/>
        <v>0</v>
      </c>
      <c r="BE2448">
        <f t="shared" si="980"/>
        <v>0</v>
      </c>
      <c r="BF2448">
        <f t="shared" si="981"/>
        <v>0</v>
      </c>
    </row>
    <row r="2449" spans="1:58" ht="15" customHeight="1">
      <c r="A2449" s="405"/>
      <c r="B2449" s="6"/>
      <c r="C2449" s="421" t="s">
        <v>6864</v>
      </c>
      <c r="D2449" s="668" t="str">
        <f t="shared" si="982"/>
        <v/>
      </c>
      <c r="E2449" s="669"/>
      <c r="F2449" s="670"/>
      <c r="G2449" s="763" t="str">
        <f t="shared" si="983"/>
        <v/>
      </c>
      <c r="H2449" s="669"/>
      <c r="I2449" s="669"/>
      <c r="J2449" s="669"/>
      <c r="K2449" s="669"/>
      <c r="L2449" s="670"/>
      <c r="M2449" s="112"/>
      <c r="N2449" s="112"/>
      <c r="O2449" s="112"/>
      <c r="P2449" s="112"/>
      <c r="Q2449" s="112"/>
      <c r="R2449" s="112"/>
      <c r="S2449" s="112"/>
      <c r="T2449" s="112"/>
      <c r="U2449" s="112"/>
      <c r="V2449" s="112"/>
      <c r="W2449" s="112"/>
      <c r="X2449" s="112"/>
      <c r="Y2449" s="112"/>
      <c r="Z2449" s="112"/>
      <c r="AA2449" s="112"/>
      <c r="AB2449" s="112"/>
      <c r="AC2449" s="112"/>
      <c r="AD2449" s="112"/>
      <c r="AE2449" s="93"/>
      <c r="AI2449">
        <f t="shared" si="958"/>
        <v>0</v>
      </c>
      <c r="AJ2449">
        <f t="shared" si="959"/>
        <v>0</v>
      </c>
      <c r="AK2449">
        <f t="shared" si="960"/>
        <v>0</v>
      </c>
      <c r="AL2449">
        <f t="shared" si="961"/>
        <v>0</v>
      </c>
      <c r="AM2449">
        <f t="shared" si="962"/>
        <v>0</v>
      </c>
      <c r="AN2449">
        <f t="shared" si="963"/>
        <v>0</v>
      </c>
      <c r="AO2449">
        <f t="shared" si="964"/>
        <v>0</v>
      </c>
      <c r="AP2449">
        <f t="shared" si="965"/>
        <v>0</v>
      </c>
      <c r="AQ2449">
        <f t="shared" si="966"/>
        <v>0</v>
      </c>
      <c r="AR2449">
        <f t="shared" si="967"/>
        <v>0</v>
      </c>
      <c r="AS2449">
        <f t="shared" si="968"/>
        <v>0</v>
      </c>
      <c r="AT2449">
        <f t="shared" si="969"/>
        <v>0</v>
      </c>
      <c r="AU2449">
        <f t="shared" si="970"/>
        <v>0</v>
      </c>
      <c r="AV2449">
        <f t="shared" si="971"/>
        <v>0</v>
      </c>
      <c r="AW2449">
        <f t="shared" si="972"/>
        <v>0</v>
      </c>
      <c r="AX2449">
        <f t="shared" si="973"/>
        <v>0</v>
      </c>
      <c r="AY2449">
        <f t="shared" si="974"/>
        <v>0</v>
      </c>
      <c r="AZ2449">
        <f t="shared" si="975"/>
        <v>0</v>
      </c>
      <c r="BA2449">
        <f t="shared" si="976"/>
        <v>0</v>
      </c>
      <c r="BB2449">
        <f t="shared" si="977"/>
        <v>0</v>
      </c>
      <c r="BC2449">
        <f t="shared" si="978"/>
        <v>0</v>
      </c>
      <c r="BD2449">
        <f t="shared" si="979"/>
        <v>0</v>
      </c>
      <c r="BE2449">
        <f t="shared" si="980"/>
        <v>0</v>
      </c>
      <c r="BF2449">
        <f t="shared" si="981"/>
        <v>0</v>
      </c>
    </row>
    <row r="2450" spans="1:58" ht="15" customHeight="1">
      <c r="A2450" s="405"/>
      <c r="B2450" s="6"/>
      <c r="C2450" s="421" t="s">
        <v>6865</v>
      </c>
      <c r="D2450" s="668" t="str">
        <f t="shared" si="982"/>
        <v/>
      </c>
      <c r="E2450" s="669"/>
      <c r="F2450" s="670"/>
      <c r="G2450" s="763" t="str">
        <f t="shared" si="983"/>
        <v/>
      </c>
      <c r="H2450" s="669"/>
      <c r="I2450" s="669"/>
      <c r="J2450" s="669"/>
      <c r="K2450" s="669"/>
      <c r="L2450" s="670"/>
      <c r="M2450" s="112"/>
      <c r="N2450" s="112"/>
      <c r="O2450" s="112"/>
      <c r="P2450" s="112"/>
      <c r="Q2450" s="112"/>
      <c r="R2450" s="112"/>
      <c r="S2450" s="112"/>
      <c r="T2450" s="112"/>
      <c r="U2450" s="112"/>
      <c r="V2450" s="112"/>
      <c r="W2450" s="112"/>
      <c r="X2450" s="112"/>
      <c r="Y2450" s="112"/>
      <c r="Z2450" s="112"/>
      <c r="AA2450" s="112"/>
      <c r="AB2450" s="112"/>
      <c r="AC2450" s="112"/>
      <c r="AD2450" s="112"/>
      <c r="AE2450" s="93"/>
      <c r="AI2450">
        <f t="shared" si="958"/>
        <v>0</v>
      </c>
      <c r="AJ2450">
        <f t="shared" si="959"/>
        <v>0</v>
      </c>
      <c r="AK2450">
        <f t="shared" si="960"/>
        <v>0</v>
      </c>
      <c r="AL2450">
        <f t="shared" si="961"/>
        <v>0</v>
      </c>
      <c r="AM2450">
        <f t="shared" si="962"/>
        <v>0</v>
      </c>
      <c r="AN2450">
        <f t="shared" si="963"/>
        <v>0</v>
      </c>
      <c r="AO2450">
        <f t="shared" si="964"/>
        <v>0</v>
      </c>
      <c r="AP2450">
        <f t="shared" si="965"/>
        <v>0</v>
      </c>
      <c r="AQ2450">
        <f t="shared" si="966"/>
        <v>0</v>
      </c>
      <c r="AR2450">
        <f t="shared" si="967"/>
        <v>0</v>
      </c>
      <c r="AS2450">
        <f t="shared" si="968"/>
        <v>0</v>
      </c>
      <c r="AT2450">
        <f t="shared" si="969"/>
        <v>0</v>
      </c>
      <c r="AU2450">
        <f t="shared" si="970"/>
        <v>0</v>
      </c>
      <c r="AV2450">
        <f t="shared" si="971"/>
        <v>0</v>
      </c>
      <c r="AW2450">
        <f t="shared" si="972"/>
        <v>0</v>
      </c>
      <c r="AX2450">
        <f t="shared" si="973"/>
        <v>0</v>
      </c>
      <c r="AY2450">
        <f t="shared" si="974"/>
        <v>0</v>
      </c>
      <c r="AZ2450">
        <f t="shared" si="975"/>
        <v>0</v>
      </c>
      <c r="BA2450">
        <f t="shared" si="976"/>
        <v>0</v>
      </c>
      <c r="BB2450">
        <f t="shared" si="977"/>
        <v>0</v>
      </c>
      <c r="BC2450">
        <f t="shared" si="978"/>
        <v>0</v>
      </c>
      <c r="BD2450">
        <f t="shared" si="979"/>
        <v>0</v>
      </c>
      <c r="BE2450">
        <f t="shared" si="980"/>
        <v>0</v>
      </c>
      <c r="BF2450">
        <f t="shared" si="981"/>
        <v>0</v>
      </c>
    </row>
    <row r="2451" spans="1:58" ht="15" customHeight="1">
      <c r="A2451" s="405"/>
      <c r="B2451" s="6"/>
      <c r="C2451" s="421" t="s">
        <v>6866</v>
      </c>
      <c r="D2451" s="668" t="str">
        <f t="shared" si="982"/>
        <v/>
      </c>
      <c r="E2451" s="669"/>
      <c r="F2451" s="670"/>
      <c r="G2451" s="763" t="str">
        <f t="shared" si="983"/>
        <v/>
      </c>
      <c r="H2451" s="669"/>
      <c r="I2451" s="669"/>
      <c r="J2451" s="669"/>
      <c r="K2451" s="669"/>
      <c r="L2451" s="670"/>
      <c r="M2451" s="112"/>
      <c r="N2451" s="112"/>
      <c r="O2451" s="112"/>
      <c r="P2451" s="112"/>
      <c r="Q2451" s="112"/>
      <c r="R2451" s="112"/>
      <c r="S2451" s="112"/>
      <c r="T2451" s="112"/>
      <c r="U2451" s="112"/>
      <c r="V2451" s="112"/>
      <c r="W2451" s="112"/>
      <c r="X2451" s="112"/>
      <c r="Y2451" s="112"/>
      <c r="Z2451" s="112"/>
      <c r="AA2451" s="112"/>
      <c r="AB2451" s="112"/>
      <c r="AC2451" s="112"/>
      <c r="AD2451" s="112"/>
      <c r="AE2451" s="93"/>
      <c r="AI2451">
        <f t="shared" si="958"/>
        <v>0</v>
      </c>
      <c r="AJ2451">
        <f t="shared" si="959"/>
        <v>0</v>
      </c>
      <c r="AK2451">
        <f t="shared" si="960"/>
        <v>0</v>
      </c>
      <c r="AL2451">
        <f t="shared" si="961"/>
        <v>0</v>
      </c>
      <c r="AM2451">
        <f t="shared" si="962"/>
        <v>0</v>
      </c>
      <c r="AN2451">
        <f t="shared" si="963"/>
        <v>0</v>
      </c>
      <c r="AO2451">
        <f t="shared" si="964"/>
        <v>0</v>
      </c>
      <c r="AP2451">
        <f t="shared" si="965"/>
        <v>0</v>
      </c>
      <c r="AQ2451">
        <f t="shared" si="966"/>
        <v>0</v>
      </c>
      <c r="AR2451">
        <f t="shared" si="967"/>
        <v>0</v>
      </c>
      <c r="AS2451">
        <f t="shared" si="968"/>
        <v>0</v>
      </c>
      <c r="AT2451">
        <f t="shared" si="969"/>
        <v>0</v>
      </c>
      <c r="AU2451">
        <f t="shared" si="970"/>
        <v>0</v>
      </c>
      <c r="AV2451">
        <f t="shared" si="971"/>
        <v>0</v>
      </c>
      <c r="AW2451">
        <f t="shared" si="972"/>
        <v>0</v>
      </c>
      <c r="AX2451">
        <f t="shared" si="973"/>
        <v>0</v>
      </c>
      <c r="AY2451">
        <f t="shared" si="974"/>
        <v>0</v>
      </c>
      <c r="AZ2451">
        <f t="shared" si="975"/>
        <v>0</v>
      </c>
      <c r="BA2451">
        <f t="shared" si="976"/>
        <v>0</v>
      </c>
      <c r="BB2451">
        <f t="shared" si="977"/>
        <v>0</v>
      </c>
      <c r="BC2451">
        <f t="shared" si="978"/>
        <v>0</v>
      </c>
      <c r="BD2451">
        <f t="shared" si="979"/>
        <v>0</v>
      </c>
      <c r="BE2451">
        <f t="shared" si="980"/>
        <v>0</v>
      </c>
      <c r="BF2451">
        <f t="shared" si="981"/>
        <v>0</v>
      </c>
    </row>
    <row r="2452" spans="1:58" ht="15" customHeight="1">
      <c r="A2452" s="405"/>
      <c r="B2452" s="6"/>
      <c r="C2452" s="421" t="s">
        <v>6867</v>
      </c>
      <c r="D2452" s="668" t="str">
        <f t="shared" si="982"/>
        <v/>
      </c>
      <c r="E2452" s="669"/>
      <c r="F2452" s="670"/>
      <c r="G2452" s="763" t="str">
        <f t="shared" si="983"/>
        <v/>
      </c>
      <c r="H2452" s="669"/>
      <c r="I2452" s="669"/>
      <c r="J2452" s="669"/>
      <c r="K2452" s="669"/>
      <c r="L2452" s="670"/>
      <c r="M2452" s="112"/>
      <c r="N2452" s="112"/>
      <c r="O2452" s="112"/>
      <c r="P2452" s="112"/>
      <c r="Q2452" s="112"/>
      <c r="R2452" s="112"/>
      <c r="S2452" s="112"/>
      <c r="T2452" s="112"/>
      <c r="U2452" s="112"/>
      <c r="V2452" s="112"/>
      <c r="W2452" s="112"/>
      <c r="X2452" s="112"/>
      <c r="Y2452" s="112"/>
      <c r="Z2452" s="112"/>
      <c r="AA2452" s="112"/>
      <c r="AB2452" s="112"/>
      <c r="AC2452" s="112"/>
      <c r="AD2452" s="112"/>
      <c r="AE2452" s="93"/>
      <c r="AI2452">
        <f t="shared" si="958"/>
        <v>0</v>
      </c>
      <c r="AJ2452">
        <f t="shared" si="959"/>
        <v>0</v>
      </c>
      <c r="AK2452">
        <f t="shared" si="960"/>
        <v>0</v>
      </c>
      <c r="AL2452">
        <f t="shared" si="961"/>
        <v>0</v>
      </c>
      <c r="AM2452">
        <f t="shared" si="962"/>
        <v>0</v>
      </c>
      <c r="AN2452">
        <f t="shared" si="963"/>
        <v>0</v>
      </c>
      <c r="AO2452">
        <f t="shared" si="964"/>
        <v>0</v>
      </c>
      <c r="AP2452">
        <f t="shared" si="965"/>
        <v>0</v>
      </c>
      <c r="AQ2452">
        <f t="shared" si="966"/>
        <v>0</v>
      </c>
      <c r="AR2452">
        <f t="shared" si="967"/>
        <v>0</v>
      </c>
      <c r="AS2452">
        <f t="shared" si="968"/>
        <v>0</v>
      </c>
      <c r="AT2452">
        <f t="shared" si="969"/>
        <v>0</v>
      </c>
      <c r="AU2452">
        <f t="shared" si="970"/>
        <v>0</v>
      </c>
      <c r="AV2452">
        <f t="shared" si="971"/>
        <v>0</v>
      </c>
      <c r="AW2452">
        <f t="shared" si="972"/>
        <v>0</v>
      </c>
      <c r="AX2452">
        <f t="shared" si="973"/>
        <v>0</v>
      </c>
      <c r="AY2452">
        <f t="shared" si="974"/>
        <v>0</v>
      </c>
      <c r="AZ2452">
        <f t="shared" si="975"/>
        <v>0</v>
      </c>
      <c r="BA2452">
        <f t="shared" si="976"/>
        <v>0</v>
      </c>
      <c r="BB2452">
        <f t="shared" si="977"/>
        <v>0</v>
      </c>
      <c r="BC2452">
        <f t="shared" si="978"/>
        <v>0</v>
      </c>
      <c r="BD2452">
        <f t="shared" si="979"/>
        <v>0</v>
      </c>
      <c r="BE2452">
        <f t="shared" si="980"/>
        <v>0</v>
      </c>
      <c r="BF2452">
        <f t="shared" si="981"/>
        <v>0</v>
      </c>
    </row>
    <row r="2453" spans="1:58" ht="15" customHeight="1">
      <c r="A2453" s="405"/>
      <c r="B2453" s="6"/>
      <c r="C2453" s="421" t="s">
        <v>6868</v>
      </c>
      <c r="D2453" s="668" t="str">
        <f t="shared" si="982"/>
        <v/>
      </c>
      <c r="E2453" s="669"/>
      <c r="F2453" s="670"/>
      <c r="G2453" s="763" t="str">
        <f t="shared" si="983"/>
        <v/>
      </c>
      <c r="H2453" s="669"/>
      <c r="I2453" s="669"/>
      <c r="J2453" s="669"/>
      <c r="K2453" s="669"/>
      <c r="L2453" s="670"/>
      <c r="M2453" s="112"/>
      <c r="N2453" s="112"/>
      <c r="O2453" s="112"/>
      <c r="P2453" s="112"/>
      <c r="Q2453" s="112"/>
      <c r="R2453" s="112"/>
      <c r="S2453" s="112"/>
      <c r="T2453" s="112"/>
      <c r="U2453" s="112"/>
      <c r="V2453" s="112"/>
      <c r="W2453" s="112"/>
      <c r="X2453" s="112"/>
      <c r="Y2453" s="112"/>
      <c r="Z2453" s="112"/>
      <c r="AA2453" s="112"/>
      <c r="AB2453" s="112"/>
      <c r="AC2453" s="112"/>
      <c r="AD2453" s="112"/>
      <c r="AE2453" s="93"/>
      <c r="AI2453">
        <f t="shared" si="958"/>
        <v>0</v>
      </c>
      <c r="AJ2453">
        <f t="shared" si="959"/>
        <v>0</v>
      </c>
      <c r="AK2453">
        <f t="shared" si="960"/>
        <v>0</v>
      </c>
      <c r="AL2453">
        <f t="shared" si="961"/>
        <v>0</v>
      </c>
      <c r="AM2453">
        <f t="shared" si="962"/>
        <v>0</v>
      </c>
      <c r="AN2453">
        <f t="shared" si="963"/>
        <v>0</v>
      </c>
      <c r="AO2453">
        <f t="shared" si="964"/>
        <v>0</v>
      </c>
      <c r="AP2453">
        <f t="shared" si="965"/>
        <v>0</v>
      </c>
      <c r="AQ2453">
        <f t="shared" si="966"/>
        <v>0</v>
      </c>
      <c r="AR2453">
        <f t="shared" si="967"/>
        <v>0</v>
      </c>
      <c r="AS2453">
        <f t="shared" si="968"/>
        <v>0</v>
      </c>
      <c r="AT2453">
        <f t="shared" si="969"/>
        <v>0</v>
      </c>
      <c r="AU2453">
        <f t="shared" si="970"/>
        <v>0</v>
      </c>
      <c r="AV2453">
        <f t="shared" si="971"/>
        <v>0</v>
      </c>
      <c r="AW2453">
        <f t="shared" si="972"/>
        <v>0</v>
      </c>
      <c r="AX2453">
        <f t="shared" si="973"/>
        <v>0</v>
      </c>
      <c r="AY2453">
        <f t="shared" si="974"/>
        <v>0</v>
      </c>
      <c r="AZ2453">
        <f t="shared" si="975"/>
        <v>0</v>
      </c>
      <c r="BA2453">
        <f t="shared" si="976"/>
        <v>0</v>
      </c>
      <c r="BB2453">
        <f t="shared" si="977"/>
        <v>0</v>
      </c>
      <c r="BC2453">
        <f t="shared" si="978"/>
        <v>0</v>
      </c>
      <c r="BD2453">
        <f t="shared" si="979"/>
        <v>0</v>
      </c>
      <c r="BE2453">
        <f t="shared" si="980"/>
        <v>0</v>
      </c>
      <c r="BF2453">
        <f t="shared" si="981"/>
        <v>0</v>
      </c>
    </row>
    <row r="2454" spans="1:58" ht="15" customHeight="1">
      <c r="A2454" s="405"/>
      <c r="B2454" s="6"/>
      <c r="C2454" s="421" t="s">
        <v>6869</v>
      </c>
      <c r="D2454" s="668" t="str">
        <f t="shared" si="982"/>
        <v/>
      </c>
      <c r="E2454" s="669"/>
      <c r="F2454" s="670"/>
      <c r="G2454" s="763" t="str">
        <f t="shared" si="983"/>
        <v/>
      </c>
      <c r="H2454" s="669"/>
      <c r="I2454" s="669"/>
      <c r="J2454" s="669"/>
      <c r="K2454" s="669"/>
      <c r="L2454" s="670"/>
      <c r="M2454" s="112"/>
      <c r="N2454" s="112"/>
      <c r="O2454" s="112"/>
      <c r="P2454" s="112"/>
      <c r="Q2454" s="112"/>
      <c r="R2454" s="112"/>
      <c r="S2454" s="112"/>
      <c r="T2454" s="112"/>
      <c r="U2454" s="112"/>
      <c r="V2454" s="112"/>
      <c r="W2454" s="112"/>
      <c r="X2454" s="112"/>
      <c r="Y2454" s="112"/>
      <c r="Z2454" s="112"/>
      <c r="AA2454" s="112"/>
      <c r="AB2454" s="112"/>
      <c r="AC2454" s="112"/>
      <c r="AD2454" s="112"/>
      <c r="AE2454" s="93"/>
      <c r="AI2454">
        <f t="shared" si="958"/>
        <v>0</v>
      </c>
      <c r="AJ2454">
        <f t="shared" si="959"/>
        <v>0</v>
      </c>
      <c r="AK2454">
        <f t="shared" si="960"/>
        <v>0</v>
      </c>
      <c r="AL2454">
        <f t="shared" si="961"/>
        <v>0</v>
      </c>
      <c r="AM2454">
        <f t="shared" si="962"/>
        <v>0</v>
      </c>
      <c r="AN2454">
        <f t="shared" si="963"/>
        <v>0</v>
      </c>
      <c r="AO2454">
        <f t="shared" si="964"/>
        <v>0</v>
      </c>
      <c r="AP2454">
        <f t="shared" si="965"/>
        <v>0</v>
      </c>
      <c r="AQ2454">
        <f t="shared" si="966"/>
        <v>0</v>
      </c>
      <c r="AR2454">
        <f t="shared" si="967"/>
        <v>0</v>
      </c>
      <c r="AS2454">
        <f t="shared" si="968"/>
        <v>0</v>
      </c>
      <c r="AT2454">
        <f t="shared" si="969"/>
        <v>0</v>
      </c>
      <c r="AU2454">
        <f t="shared" si="970"/>
        <v>0</v>
      </c>
      <c r="AV2454">
        <f t="shared" si="971"/>
        <v>0</v>
      </c>
      <c r="AW2454">
        <f t="shared" si="972"/>
        <v>0</v>
      </c>
      <c r="AX2454">
        <f t="shared" si="973"/>
        <v>0</v>
      </c>
      <c r="AY2454">
        <f t="shared" si="974"/>
        <v>0</v>
      </c>
      <c r="AZ2454">
        <f t="shared" si="975"/>
        <v>0</v>
      </c>
      <c r="BA2454">
        <f t="shared" si="976"/>
        <v>0</v>
      </c>
      <c r="BB2454">
        <f t="shared" si="977"/>
        <v>0</v>
      </c>
      <c r="BC2454">
        <f t="shared" si="978"/>
        <v>0</v>
      </c>
      <c r="BD2454">
        <f t="shared" si="979"/>
        <v>0</v>
      </c>
      <c r="BE2454">
        <f t="shared" si="980"/>
        <v>0</v>
      </c>
      <c r="BF2454">
        <f t="shared" si="981"/>
        <v>0</v>
      </c>
    </row>
    <row r="2455" spans="1:58" ht="15" customHeight="1">
      <c r="A2455" s="405"/>
      <c r="B2455" s="6"/>
      <c r="C2455" s="421" t="s">
        <v>6870</v>
      </c>
      <c r="D2455" s="668" t="str">
        <f t="shared" si="982"/>
        <v/>
      </c>
      <c r="E2455" s="669"/>
      <c r="F2455" s="670"/>
      <c r="G2455" s="763" t="str">
        <f t="shared" si="983"/>
        <v/>
      </c>
      <c r="H2455" s="669"/>
      <c r="I2455" s="669"/>
      <c r="J2455" s="669"/>
      <c r="K2455" s="669"/>
      <c r="L2455" s="670"/>
      <c r="M2455" s="112"/>
      <c r="N2455" s="112"/>
      <c r="O2455" s="112"/>
      <c r="P2455" s="112"/>
      <c r="Q2455" s="112"/>
      <c r="R2455" s="112"/>
      <c r="S2455" s="112"/>
      <c r="T2455" s="112"/>
      <c r="U2455" s="112"/>
      <c r="V2455" s="112"/>
      <c r="W2455" s="112"/>
      <c r="X2455" s="112"/>
      <c r="Y2455" s="112"/>
      <c r="Z2455" s="112"/>
      <c r="AA2455" s="112"/>
      <c r="AB2455" s="112"/>
      <c r="AC2455" s="112"/>
      <c r="AD2455" s="112"/>
      <c r="AE2455" s="93"/>
      <c r="AI2455">
        <f t="shared" si="958"/>
        <v>0</v>
      </c>
      <c r="AJ2455">
        <f t="shared" si="959"/>
        <v>0</v>
      </c>
      <c r="AK2455">
        <f t="shared" si="960"/>
        <v>0</v>
      </c>
      <c r="AL2455">
        <f t="shared" si="961"/>
        <v>0</v>
      </c>
      <c r="AM2455">
        <f t="shared" si="962"/>
        <v>0</v>
      </c>
      <c r="AN2455">
        <f t="shared" si="963"/>
        <v>0</v>
      </c>
      <c r="AO2455">
        <f t="shared" si="964"/>
        <v>0</v>
      </c>
      <c r="AP2455">
        <f t="shared" si="965"/>
        <v>0</v>
      </c>
      <c r="AQ2455">
        <f t="shared" si="966"/>
        <v>0</v>
      </c>
      <c r="AR2455">
        <f t="shared" si="967"/>
        <v>0</v>
      </c>
      <c r="AS2455">
        <f t="shared" si="968"/>
        <v>0</v>
      </c>
      <c r="AT2455">
        <f t="shared" si="969"/>
        <v>0</v>
      </c>
      <c r="AU2455">
        <f t="shared" si="970"/>
        <v>0</v>
      </c>
      <c r="AV2455">
        <f t="shared" si="971"/>
        <v>0</v>
      </c>
      <c r="AW2455">
        <f t="shared" si="972"/>
        <v>0</v>
      </c>
      <c r="AX2455">
        <f t="shared" si="973"/>
        <v>0</v>
      </c>
      <c r="AY2455">
        <f t="shared" si="974"/>
        <v>0</v>
      </c>
      <c r="AZ2455">
        <f t="shared" si="975"/>
        <v>0</v>
      </c>
      <c r="BA2455">
        <f t="shared" si="976"/>
        <v>0</v>
      </c>
      <c r="BB2455">
        <f t="shared" si="977"/>
        <v>0</v>
      </c>
      <c r="BC2455">
        <f t="shared" si="978"/>
        <v>0</v>
      </c>
      <c r="BD2455">
        <f t="shared" si="979"/>
        <v>0</v>
      </c>
      <c r="BE2455">
        <f t="shared" si="980"/>
        <v>0</v>
      </c>
      <c r="BF2455">
        <f t="shared" si="981"/>
        <v>0</v>
      </c>
    </row>
    <row r="2456" spans="1:58" ht="15" customHeight="1">
      <c r="A2456" s="405"/>
      <c r="B2456" s="6"/>
      <c r="C2456" s="421" t="s">
        <v>6871</v>
      </c>
      <c r="D2456" s="668" t="str">
        <f t="shared" si="982"/>
        <v/>
      </c>
      <c r="E2456" s="669"/>
      <c r="F2456" s="670"/>
      <c r="G2456" s="763" t="str">
        <f t="shared" si="983"/>
        <v/>
      </c>
      <c r="H2456" s="669"/>
      <c r="I2456" s="669"/>
      <c r="J2456" s="669"/>
      <c r="K2456" s="669"/>
      <c r="L2456" s="670"/>
      <c r="M2456" s="112"/>
      <c r="N2456" s="112"/>
      <c r="O2456" s="112"/>
      <c r="P2456" s="112"/>
      <c r="Q2456" s="112"/>
      <c r="R2456" s="112"/>
      <c r="S2456" s="112"/>
      <c r="T2456" s="112"/>
      <c r="U2456" s="112"/>
      <c r="V2456" s="112"/>
      <c r="W2456" s="112"/>
      <c r="X2456" s="112"/>
      <c r="Y2456" s="112"/>
      <c r="Z2456" s="112"/>
      <c r="AA2456" s="112"/>
      <c r="AB2456" s="112"/>
      <c r="AC2456" s="112"/>
      <c r="AD2456" s="112"/>
      <c r="AE2456" s="93"/>
      <c r="AI2456">
        <f t="shared" si="958"/>
        <v>0</v>
      </c>
      <c r="AJ2456">
        <f t="shared" si="959"/>
        <v>0</v>
      </c>
      <c r="AK2456">
        <f t="shared" si="960"/>
        <v>0</v>
      </c>
      <c r="AL2456">
        <f t="shared" si="961"/>
        <v>0</v>
      </c>
      <c r="AM2456">
        <f t="shared" si="962"/>
        <v>0</v>
      </c>
      <c r="AN2456">
        <f t="shared" si="963"/>
        <v>0</v>
      </c>
      <c r="AO2456">
        <f t="shared" si="964"/>
        <v>0</v>
      </c>
      <c r="AP2456">
        <f t="shared" si="965"/>
        <v>0</v>
      </c>
      <c r="AQ2456">
        <f t="shared" si="966"/>
        <v>0</v>
      </c>
      <c r="AR2456">
        <f t="shared" si="967"/>
        <v>0</v>
      </c>
      <c r="AS2456">
        <f t="shared" si="968"/>
        <v>0</v>
      </c>
      <c r="AT2456">
        <f t="shared" si="969"/>
        <v>0</v>
      </c>
      <c r="AU2456">
        <f t="shared" si="970"/>
        <v>0</v>
      </c>
      <c r="AV2456">
        <f t="shared" si="971"/>
        <v>0</v>
      </c>
      <c r="AW2456">
        <f t="shared" si="972"/>
        <v>0</v>
      </c>
      <c r="AX2456">
        <f t="shared" si="973"/>
        <v>0</v>
      </c>
      <c r="AY2456">
        <f t="shared" si="974"/>
        <v>0</v>
      </c>
      <c r="AZ2456">
        <f t="shared" si="975"/>
        <v>0</v>
      </c>
      <c r="BA2456">
        <f t="shared" si="976"/>
        <v>0</v>
      </c>
      <c r="BB2456">
        <f t="shared" si="977"/>
        <v>0</v>
      </c>
      <c r="BC2456">
        <f t="shared" si="978"/>
        <v>0</v>
      </c>
      <c r="BD2456">
        <f t="shared" si="979"/>
        <v>0</v>
      </c>
      <c r="BE2456">
        <f t="shared" si="980"/>
        <v>0</v>
      </c>
      <c r="BF2456">
        <f t="shared" si="981"/>
        <v>0</v>
      </c>
    </row>
    <row r="2457" spans="1:58" ht="15" customHeight="1">
      <c r="A2457" s="405"/>
      <c r="B2457" s="6"/>
      <c r="C2457" s="421" t="s">
        <v>6872</v>
      </c>
      <c r="D2457" s="668" t="str">
        <f t="shared" si="982"/>
        <v/>
      </c>
      <c r="E2457" s="669"/>
      <c r="F2457" s="670"/>
      <c r="G2457" s="763" t="str">
        <f t="shared" si="983"/>
        <v/>
      </c>
      <c r="H2457" s="669"/>
      <c r="I2457" s="669"/>
      <c r="J2457" s="669"/>
      <c r="K2457" s="669"/>
      <c r="L2457" s="670"/>
      <c r="M2457" s="112"/>
      <c r="N2457" s="112"/>
      <c r="O2457" s="112"/>
      <c r="P2457" s="112"/>
      <c r="Q2457" s="112"/>
      <c r="R2457" s="112"/>
      <c r="S2457" s="112"/>
      <c r="T2457" s="112"/>
      <c r="U2457" s="112"/>
      <c r="V2457" s="112"/>
      <c r="W2457" s="112"/>
      <c r="X2457" s="112"/>
      <c r="Y2457" s="112"/>
      <c r="Z2457" s="112"/>
      <c r="AA2457" s="112"/>
      <c r="AB2457" s="112"/>
      <c r="AC2457" s="112"/>
      <c r="AD2457" s="112"/>
      <c r="AE2457" s="93"/>
      <c r="AI2457">
        <f t="shared" si="958"/>
        <v>0</v>
      </c>
      <c r="AJ2457">
        <f t="shared" si="959"/>
        <v>0</v>
      </c>
      <c r="AK2457">
        <f t="shared" si="960"/>
        <v>0</v>
      </c>
      <c r="AL2457">
        <f t="shared" si="961"/>
        <v>0</v>
      </c>
      <c r="AM2457">
        <f t="shared" si="962"/>
        <v>0</v>
      </c>
      <c r="AN2457">
        <f t="shared" si="963"/>
        <v>0</v>
      </c>
      <c r="AO2457">
        <f t="shared" si="964"/>
        <v>0</v>
      </c>
      <c r="AP2457">
        <f t="shared" si="965"/>
        <v>0</v>
      </c>
      <c r="AQ2457">
        <f t="shared" si="966"/>
        <v>0</v>
      </c>
      <c r="AR2457">
        <f t="shared" si="967"/>
        <v>0</v>
      </c>
      <c r="AS2457">
        <f t="shared" si="968"/>
        <v>0</v>
      </c>
      <c r="AT2457">
        <f t="shared" si="969"/>
        <v>0</v>
      </c>
      <c r="AU2457">
        <f t="shared" si="970"/>
        <v>0</v>
      </c>
      <c r="AV2457">
        <f t="shared" si="971"/>
        <v>0</v>
      </c>
      <c r="AW2457">
        <f t="shared" si="972"/>
        <v>0</v>
      </c>
      <c r="AX2457">
        <f t="shared" si="973"/>
        <v>0</v>
      </c>
      <c r="AY2457">
        <f t="shared" si="974"/>
        <v>0</v>
      </c>
      <c r="AZ2457">
        <f t="shared" si="975"/>
        <v>0</v>
      </c>
      <c r="BA2457">
        <f t="shared" si="976"/>
        <v>0</v>
      </c>
      <c r="BB2457">
        <f t="shared" si="977"/>
        <v>0</v>
      </c>
      <c r="BC2457">
        <f t="shared" si="978"/>
        <v>0</v>
      </c>
      <c r="BD2457">
        <f t="shared" si="979"/>
        <v>0</v>
      </c>
      <c r="BE2457">
        <f t="shared" si="980"/>
        <v>0</v>
      </c>
      <c r="BF2457">
        <f t="shared" si="981"/>
        <v>0</v>
      </c>
    </row>
    <row r="2458" spans="1:58" ht="15" customHeight="1">
      <c r="A2458" s="405"/>
      <c r="B2458" s="6"/>
      <c r="C2458" s="421" t="s">
        <v>6873</v>
      </c>
      <c r="D2458" s="668" t="str">
        <f t="shared" si="982"/>
        <v/>
      </c>
      <c r="E2458" s="669"/>
      <c r="F2458" s="670"/>
      <c r="G2458" s="763" t="str">
        <f t="shared" si="983"/>
        <v/>
      </c>
      <c r="H2458" s="669"/>
      <c r="I2458" s="669"/>
      <c r="J2458" s="669"/>
      <c r="K2458" s="669"/>
      <c r="L2458" s="670"/>
      <c r="M2458" s="112"/>
      <c r="N2458" s="112"/>
      <c r="O2458" s="112"/>
      <c r="P2458" s="112"/>
      <c r="Q2458" s="112"/>
      <c r="R2458" s="112"/>
      <c r="S2458" s="112"/>
      <c r="T2458" s="112"/>
      <c r="U2458" s="112"/>
      <c r="V2458" s="112"/>
      <c r="W2458" s="112"/>
      <c r="X2458" s="112"/>
      <c r="Y2458" s="112"/>
      <c r="Z2458" s="112"/>
      <c r="AA2458" s="112"/>
      <c r="AB2458" s="112"/>
      <c r="AC2458" s="112"/>
      <c r="AD2458" s="112"/>
      <c r="AE2458" s="93"/>
      <c r="AI2458">
        <f t="shared" si="958"/>
        <v>0</v>
      </c>
      <c r="AJ2458">
        <f t="shared" si="959"/>
        <v>0</v>
      </c>
      <c r="AK2458">
        <f t="shared" si="960"/>
        <v>0</v>
      </c>
      <c r="AL2458">
        <f t="shared" si="961"/>
        <v>0</v>
      </c>
      <c r="AM2458">
        <f t="shared" si="962"/>
        <v>0</v>
      </c>
      <c r="AN2458">
        <f t="shared" si="963"/>
        <v>0</v>
      </c>
      <c r="AO2458">
        <f t="shared" si="964"/>
        <v>0</v>
      </c>
      <c r="AP2458">
        <f t="shared" si="965"/>
        <v>0</v>
      </c>
      <c r="AQ2458">
        <f t="shared" si="966"/>
        <v>0</v>
      </c>
      <c r="AR2458">
        <f t="shared" si="967"/>
        <v>0</v>
      </c>
      <c r="AS2458">
        <f t="shared" si="968"/>
        <v>0</v>
      </c>
      <c r="AT2458">
        <f t="shared" si="969"/>
        <v>0</v>
      </c>
      <c r="AU2458">
        <f t="shared" si="970"/>
        <v>0</v>
      </c>
      <c r="AV2458">
        <f t="shared" si="971"/>
        <v>0</v>
      </c>
      <c r="AW2458">
        <f t="shared" si="972"/>
        <v>0</v>
      </c>
      <c r="AX2458">
        <f t="shared" si="973"/>
        <v>0</v>
      </c>
      <c r="AY2458">
        <f t="shared" si="974"/>
        <v>0</v>
      </c>
      <c r="AZ2458">
        <f t="shared" si="975"/>
        <v>0</v>
      </c>
      <c r="BA2458">
        <f t="shared" si="976"/>
        <v>0</v>
      </c>
      <c r="BB2458">
        <f t="shared" si="977"/>
        <v>0</v>
      </c>
      <c r="BC2458">
        <f t="shared" si="978"/>
        <v>0</v>
      </c>
      <c r="BD2458">
        <f t="shared" si="979"/>
        <v>0</v>
      </c>
      <c r="BE2458">
        <f t="shared" si="980"/>
        <v>0</v>
      </c>
      <c r="BF2458">
        <f t="shared" si="981"/>
        <v>0</v>
      </c>
    </row>
    <row r="2459" spans="1:58" ht="15" customHeight="1">
      <c r="A2459" s="405"/>
      <c r="B2459" s="6"/>
      <c r="C2459" s="421" t="s">
        <v>6874</v>
      </c>
      <c r="D2459" s="668" t="str">
        <f t="shared" si="982"/>
        <v/>
      </c>
      <c r="E2459" s="669"/>
      <c r="F2459" s="670"/>
      <c r="G2459" s="763" t="str">
        <f t="shared" si="983"/>
        <v/>
      </c>
      <c r="H2459" s="669"/>
      <c r="I2459" s="669"/>
      <c r="J2459" s="669"/>
      <c r="K2459" s="669"/>
      <c r="L2459" s="670"/>
      <c r="M2459" s="112"/>
      <c r="N2459" s="112"/>
      <c r="O2459" s="112"/>
      <c r="P2459" s="112"/>
      <c r="Q2459" s="112"/>
      <c r="R2459" s="112"/>
      <c r="S2459" s="112"/>
      <c r="T2459" s="112"/>
      <c r="U2459" s="112"/>
      <c r="V2459" s="112"/>
      <c r="W2459" s="112"/>
      <c r="X2459" s="112"/>
      <c r="Y2459" s="112"/>
      <c r="Z2459" s="112"/>
      <c r="AA2459" s="112"/>
      <c r="AB2459" s="112"/>
      <c r="AC2459" s="112"/>
      <c r="AD2459" s="112"/>
      <c r="AE2459" s="93"/>
      <c r="AI2459">
        <f t="shared" si="958"/>
        <v>0</v>
      </c>
      <c r="AJ2459">
        <f t="shared" si="959"/>
        <v>0</v>
      </c>
      <c r="AK2459">
        <f t="shared" si="960"/>
        <v>0</v>
      </c>
      <c r="AL2459">
        <f t="shared" si="961"/>
        <v>0</v>
      </c>
      <c r="AM2459">
        <f t="shared" si="962"/>
        <v>0</v>
      </c>
      <c r="AN2459">
        <f t="shared" si="963"/>
        <v>0</v>
      </c>
      <c r="AO2459">
        <f t="shared" si="964"/>
        <v>0</v>
      </c>
      <c r="AP2459">
        <f t="shared" si="965"/>
        <v>0</v>
      </c>
      <c r="AQ2459">
        <f t="shared" si="966"/>
        <v>0</v>
      </c>
      <c r="AR2459">
        <f t="shared" si="967"/>
        <v>0</v>
      </c>
      <c r="AS2459">
        <f t="shared" si="968"/>
        <v>0</v>
      </c>
      <c r="AT2459">
        <f t="shared" si="969"/>
        <v>0</v>
      </c>
      <c r="AU2459">
        <f t="shared" si="970"/>
        <v>0</v>
      </c>
      <c r="AV2459">
        <f t="shared" si="971"/>
        <v>0</v>
      </c>
      <c r="AW2459">
        <f t="shared" si="972"/>
        <v>0</v>
      </c>
      <c r="AX2459">
        <f t="shared" si="973"/>
        <v>0</v>
      </c>
      <c r="AY2459">
        <f t="shared" si="974"/>
        <v>0</v>
      </c>
      <c r="AZ2459">
        <f t="shared" si="975"/>
        <v>0</v>
      </c>
      <c r="BA2459">
        <f t="shared" si="976"/>
        <v>0</v>
      </c>
      <c r="BB2459">
        <f t="shared" si="977"/>
        <v>0</v>
      </c>
      <c r="BC2459">
        <f t="shared" si="978"/>
        <v>0</v>
      </c>
      <c r="BD2459">
        <f t="shared" si="979"/>
        <v>0</v>
      </c>
      <c r="BE2459">
        <f t="shared" si="980"/>
        <v>0</v>
      </c>
      <c r="BF2459">
        <f t="shared" si="981"/>
        <v>0</v>
      </c>
    </row>
    <row r="2460" spans="1:58" ht="15" customHeight="1">
      <c r="A2460" s="405"/>
      <c r="B2460" s="6"/>
      <c r="C2460" s="421" t="s">
        <v>6875</v>
      </c>
      <c r="D2460" s="668" t="str">
        <f t="shared" si="982"/>
        <v/>
      </c>
      <c r="E2460" s="669"/>
      <c r="F2460" s="670"/>
      <c r="G2460" s="763" t="str">
        <f t="shared" si="983"/>
        <v/>
      </c>
      <c r="H2460" s="669"/>
      <c r="I2460" s="669"/>
      <c r="J2460" s="669"/>
      <c r="K2460" s="669"/>
      <c r="L2460" s="670"/>
      <c r="M2460" s="112"/>
      <c r="N2460" s="112"/>
      <c r="O2460" s="112"/>
      <c r="P2460" s="112"/>
      <c r="Q2460" s="112"/>
      <c r="R2460" s="112"/>
      <c r="S2460" s="112"/>
      <c r="T2460" s="112"/>
      <c r="U2460" s="112"/>
      <c r="V2460" s="112"/>
      <c r="W2460" s="112"/>
      <c r="X2460" s="112"/>
      <c r="Y2460" s="112"/>
      <c r="Z2460" s="112"/>
      <c r="AA2460" s="112"/>
      <c r="AB2460" s="112"/>
      <c r="AC2460" s="112"/>
      <c r="AD2460" s="112"/>
      <c r="AE2460" s="93"/>
      <c r="AI2460">
        <f t="shared" si="958"/>
        <v>0</v>
      </c>
      <c r="AJ2460">
        <f t="shared" si="959"/>
        <v>0</v>
      </c>
      <c r="AK2460">
        <f t="shared" si="960"/>
        <v>0</v>
      </c>
      <c r="AL2460">
        <f t="shared" si="961"/>
        <v>0</v>
      </c>
      <c r="AM2460">
        <f t="shared" si="962"/>
        <v>0</v>
      </c>
      <c r="AN2460">
        <f t="shared" si="963"/>
        <v>0</v>
      </c>
      <c r="AO2460">
        <f t="shared" si="964"/>
        <v>0</v>
      </c>
      <c r="AP2460">
        <f t="shared" si="965"/>
        <v>0</v>
      </c>
      <c r="AQ2460">
        <f t="shared" si="966"/>
        <v>0</v>
      </c>
      <c r="AR2460">
        <f t="shared" si="967"/>
        <v>0</v>
      </c>
      <c r="AS2460">
        <f t="shared" si="968"/>
        <v>0</v>
      </c>
      <c r="AT2460">
        <f t="shared" si="969"/>
        <v>0</v>
      </c>
      <c r="AU2460">
        <f t="shared" si="970"/>
        <v>0</v>
      </c>
      <c r="AV2460">
        <f t="shared" si="971"/>
        <v>0</v>
      </c>
      <c r="AW2460">
        <f t="shared" si="972"/>
        <v>0</v>
      </c>
      <c r="AX2460">
        <f t="shared" si="973"/>
        <v>0</v>
      </c>
      <c r="AY2460">
        <f t="shared" si="974"/>
        <v>0</v>
      </c>
      <c r="AZ2460">
        <f t="shared" si="975"/>
        <v>0</v>
      </c>
      <c r="BA2460">
        <f t="shared" si="976"/>
        <v>0</v>
      </c>
      <c r="BB2460">
        <f t="shared" si="977"/>
        <v>0</v>
      </c>
      <c r="BC2460">
        <f t="shared" si="978"/>
        <v>0</v>
      </c>
      <c r="BD2460">
        <f t="shared" si="979"/>
        <v>0</v>
      </c>
      <c r="BE2460">
        <f t="shared" si="980"/>
        <v>0</v>
      </c>
      <c r="BF2460">
        <f t="shared" si="981"/>
        <v>0</v>
      </c>
    </row>
    <row r="2461" spans="1:58" ht="15" customHeight="1">
      <c r="A2461" s="405"/>
      <c r="B2461" s="6"/>
      <c r="C2461" s="421" t="s">
        <v>6876</v>
      </c>
      <c r="D2461" s="668" t="str">
        <f t="shared" si="982"/>
        <v/>
      </c>
      <c r="E2461" s="669"/>
      <c r="F2461" s="670"/>
      <c r="G2461" s="763" t="str">
        <f t="shared" si="983"/>
        <v/>
      </c>
      <c r="H2461" s="669"/>
      <c r="I2461" s="669"/>
      <c r="J2461" s="669"/>
      <c r="K2461" s="669"/>
      <c r="L2461" s="670"/>
      <c r="M2461" s="112"/>
      <c r="N2461" s="112"/>
      <c r="O2461" s="112"/>
      <c r="P2461" s="112"/>
      <c r="Q2461" s="112"/>
      <c r="R2461" s="112"/>
      <c r="S2461" s="112"/>
      <c r="T2461" s="112"/>
      <c r="U2461" s="112"/>
      <c r="V2461" s="112"/>
      <c r="W2461" s="112"/>
      <c r="X2461" s="112"/>
      <c r="Y2461" s="112"/>
      <c r="Z2461" s="112"/>
      <c r="AA2461" s="112"/>
      <c r="AB2461" s="112"/>
      <c r="AC2461" s="112"/>
      <c r="AD2461" s="112"/>
      <c r="AE2461" s="93"/>
      <c r="AI2461">
        <f t="shared" si="958"/>
        <v>0</v>
      </c>
      <c r="AJ2461">
        <f t="shared" si="959"/>
        <v>0</v>
      </c>
      <c r="AK2461">
        <f t="shared" si="960"/>
        <v>0</v>
      </c>
      <c r="AL2461">
        <f t="shared" si="961"/>
        <v>0</v>
      </c>
      <c r="AM2461">
        <f t="shared" si="962"/>
        <v>0</v>
      </c>
      <c r="AN2461">
        <f t="shared" si="963"/>
        <v>0</v>
      </c>
      <c r="AO2461">
        <f t="shared" si="964"/>
        <v>0</v>
      </c>
      <c r="AP2461">
        <f t="shared" si="965"/>
        <v>0</v>
      </c>
      <c r="AQ2461">
        <f t="shared" si="966"/>
        <v>0</v>
      </c>
      <c r="AR2461">
        <f t="shared" si="967"/>
        <v>0</v>
      </c>
      <c r="AS2461">
        <f t="shared" si="968"/>
        <v>0</v>
      </c>
      <c r="AT2461">
        <f t="shared" si="969"/>
        <v>0</v>
      </c>
      <c r="AU2461">
        <f t="shared" si="970"/>
        <v>0</v>
      </c>
      <c r="AV2461">
        <f t="shared" si="971"/>
        <v>0</v>
      </c>
      <c r="AW2461">
        <f t="shared" si="972"/>
        <v>0</v>
      </c>
      <c r="AX2461">
        <f t="shared" si="973"/>
        <v>0</v>
      </c>
      <c r="AY2461">
        <f t="shared" si="974"/>
        <v>0</v>
      </c>
      <c r="AZ2461">
        <f t="shared" si="975"/>
        <v>0</v>
      </c>
      <c r="BA2461">
        <f t="shared" si="976"/>
        <v>0</v>
      </c>
      <c r="BB2461">
        <f t="shared" si="977"/>
        <v>0</v>
      </c>
      <c r="BC2461">
        <f t="shared" si="978"/>
        <v>0</v>
      </c>
      <c r="BD2461">
        <f t="shared" si="979"/>
        <v>0</v>
      </c>
      <c r="BE2461">
        <f t="shared" si="980"/>
        <v>0</v>
      </c>
      <c r="BF2461">
        <f t="shared" si="981"/>
        <v>0</v>
      </c>
    </row>
    <row r="2462" spans="1:58" ht="15" customHeight="1">
      <c r="A2462" s="405"/>
      <c r="B2462" s="6"/>
      <c r="C2462" s="421" t="s">
        <v>6877</v>
      </c>
      <c r="D2462" s="668" t="str">
        <f t="shared" si="982"/>
        <v/>
      </c>
      <c r="E2462" s="669"/>
      <c r="F2462" s="670"/>
      <c r="G2462" s="763" t="str">
        <f t="shared" si="983"/>
        <v/>
      </c>
      <c r="H2462" s="669"/>
      <c r="I2462" s="669"/>
      <c r="J2462" s="669"/>
      <c r="K2462" s="669"/>
      <c r="L2462" s="670"/>
      <c r="M2462" s="112"/>
      <c r="N2462" s="112"/>
      <c r="O2462" s="112"/>
      <c r="P2462" s="112"/>
      <c r="Q2462" s="112"/>
      <c r="R2462" s="112"/>
      <c r="S2462" s="112"/>
      <c r="T2462" s="112"/>
      <c r="U2462" s="112"/>
      <c r="V2462" s="112"/>
      <c r="W2462" s="112"/>
      <c r="X2462" s="112"/>
      <c r="Y2462" s="112"/>
      <c r="Z2462" s="112"/>
      <c r="AA2462" s="112"/>
      <c r="AB2462" s="112"/>
      <c r="AC2462" s="112"/>
      <c r="AD2462" s="112"/>
      <c r="AE2462" s="93"/>
      <c r="AI2462">
        <f t="shared" si="958"/>
        <v>0</v>
      </c>
      <c r="AJ2462">
        <f t="shared" si="959"/>
        <v>0</v>
      </c>
      <c r="AK2462">
        <f t="shared" si="960"/>
        <v>0</v>
      </c>
      <c r="AL2462">
        <f t="shared" si="961"/>
        <v>0</v>
      </c>
      <c r="AM2462">
        <f t="shared" si="962"/>
        <v>0</v>
      </c>
      <c r="AN2462">
        <f t="shared" si="963"/>
        <v>0</v>
      </c>
      <c r="AO2462">
        <f t="shared" si="964"/>
        <v>0</v>
      </c>
      <c r="AP2462">
        <f t="shared" si="965"/>
        <v>0</v>
      </c>
      <c r="AQ2462">
        <f t="shared" si="966"/>
        <v>0</v>
      </c>
      <c r="AR2462">
        <f t="shared" si="967"/>
        <v>0</v>
      </c>
      <c r="AS2462">
        <f t="shared" si="968"/>
        <v>0</v>
      </c>
      <c r="AT2462">
        <f t="shared" si="969"/>
        <v>0</v>
      </c>
      <c r="AU2462">
        <f t="shared" si="970"/>
        <v>0</v>
      </c>
      <c r="AV2462">
        <f t="shared" si="971"/>
        <v>0</v>
      </c>
      <c r="AW2462">
        <f t="shared" si="972"/>
        <v>0</v>
      </c>
      <c r="AX2462">
        <f t="shared" si="973"/>
        <v>0</v>
      </c>
      <c r="AY2462">
        <f t="shared" si="974"/>
        <v>0</v>
      </c>
      <c r="AZ2462">
        <f t="shared" si="975"/>
        <v>0</v>
      </c>
      <c r="BA2462">
        <f t="shared" si="976"/>
        <v>0</v>
      </c>
      <c r="BB2462">
        <f t="shared" si="977"/>
        <v>0</v>
      </c>
      <c r="BC2462">
        <f t="shared" si="978"/>
        <v>0</v>
      </c>
      <c r="BD2462">
        <f t="shared" si="979"/>
        <v>0</v>
      </c>
      <c r="BE2462">
        <f t="shared" si="980"/>
        <v>0</v>
      </c>
      <c r="BF2462">
        <f t="shared" si="981"/>
        <v>0</v>
      </c>
    </row>
    <row r="2463" spans="1:58" ht="15" customHeight="1">
      <c r="A2463" s="405"/>
      <c r="B2463" s="6"/>
      <c r="C2463" s="421" t="s">
        <v>6878</v>
      </c>
      <c r="D2463" s="668" t="str">
        <f t="shared" si="982"/>
        <v/>
      </c>
      <c r="E2463" s="669"/>
      <c r="F2463" s="670"/>
      <c r="G2463" s="763" t="str">
        <f t="shared" si="983"/>
        <v/>
      </c>
      <c r="H2463" s="669"/>
      <c r="I2463" s="669"/>
      <c r="J2463" s="669"/>
      <c r="K2463" s="669"/>
      <c r="L2463" s="670"/>
      <c r="M2463" s="112"/>
      <c r="N2463" s="112"/>
      <c r="O2463" s="112"/>
      <c r="P2463" s="112"/>
      <c r="Q2463" s="112"/>
      <c r="R2463" s="112"/>
      <c r="S2463" s="112"/>
      <c r="T2463" s="112"/>
      <c r="U2463" s="112"/>
      <c r="V2463" s="112"/>
      <c r="W2463" s="112"/>
      <c r="X2463" s="112"/>
      <c r="Y2463" s="112"/>
      <c r="Z2463" s="112"/>
      <c r="AA2463" s="112"/>
      <c r="AB2463" s="112"/>
      <c r="AC2463" s="112"/>
      <c r="AD2463" s="112"/>
      <c r="AE2463" s="93"/>
      <c r="AI2463">
        <f t="shared" si="958"/>
        <v>0</v>
      </c>
      <c r="AJ2463">
        <f t="shared" si="959"/>
        <v>0</v>
      </c>
      <c r="AK2463">
        <f t="shared" si="960"/>
        <v>0</v>
      </c>
      <c r="AL2463">
        <f t="shared" si="961"/>
        <v>0</v>
      </c>
      <c r="AM2463">
        <f t="shared" si="962"/>
        <v>0</v>
      </c>
      <c r="AN2463">
        <f t="shared" si="963"/>
        <v>0</v>
      </c>
      <c r="AO2463">
        <f t="shared" si="964"/>
        <v>0</v>
      </c>
      <c r="AP2463">
        <f t="shared" si="965"/>
        <v>0</v>
      </c>
      <c r="AQ2463">
        <f t="shared" si="966"/>
        <v>0</v>
      </c>
      <c r="AR2463">
        <f t="shared" si="967"/>
        <v>0</v>
      </c>
      <c r="AS2463">
        <f t="shared" si="968"/>
        <v>0</v>
      </c>
      <c r="AT2463">
        <f t="shared" si="969"/>
        <v>0</v>
      </c>
      <c r="AU2463">
        <f t="shared" si="970"/>
        <v>0</v>
      </c>
      <c r="AV2463">
        <f t="shared" si="971"/>
        <v>0</v>
      </c>
      <c r="AW2463">
        <f t="shared" si="972"/>
        <v>0</v>
      </c>
      <c r="AX2463">
        <f t="shared" si="973"/>
        <v>0</v>
      </c>
      <c r="AY2463">
        <f t="shared" si="974"/>
        <v>0</v>
      </c>
      <c r="AZ2463">
        <f t="shared" si="975"/>
        <v>0</v>
      </c>
      <c r="BA2463">
        <f t="shared" si="976"/>
        <v>0</v>
      </c>
      <c r="BB2463">
        <f t="shared" si="977"/>
        <v>0</v>
      </c>
      <c r="BC2463">
        <f t="shared" si="978"/>
        <v>0</v>
      </c>
      <c r="BD2463">
        <f t="shared" si="979"/>
        <v>0</v>
      </c>
      <c r="BE2463">
        <f t="shared" si="980"/>
        <v>0</v>
      </c>
      <c r="BF2463">
        <f t="shared" si="981"/>
        <v>0</v>
      </c>
    </row>
    <row r="2464" spans="1:58" ht="15" customHeight="1">
      <c r="A2464" s="405"/>
      <c r="B2464" s="6"/>
      <c r="C2464" s="421" t="s">
        <v>6879</v>
      </c>
      <c r="D2464" s="668" t="str">
        <f t="shared" si="982"/>
        <v/>
      </c>
      <c r="E2464" s="669"/>
      <c r="F2464" s="670"/>
      <c r="G2464" s="763" t="str">
        <f t="shared" si="983"/>
        <v/>
      </c>
      <c r="H2464" s="669"/>
      <c r="I2464" s="669"/>
      <c r="J2464" s="669"/>
      <c r="K2464" s="669"/>
      <c r="L2464" s="670"/>
      <c r="M2464" s="112"/>
      <c r="N2464" s="112"/>
      <c r="O2464" s="112"/>
      <c r="P2464" s="112"/>
      <c r="Q2464" s="112"/>
      <c r="R2464" s="112"/>
      <c r="S2464" s="112"/>
      <c r="T2464" s="112"/>
      <c r="U2464" s="112"/>
      <c r="V2464" s="112"/>
      <c r="W2464" s="112"/>
      <c r="X2464" s="112"/>
      <c r="Y2464" s="112"/>
      <c r="Z2464" s="112"/>
      <c r="AA2464" s="112"/>
      <c r="AB2464" s="112"/>
      <c r="AC2464" s="112"/>
      <c r="AD2464" s="112"/>
      <c r="AE2464" s="93"/>
      <c r="AI2464">
        <f t="shared" si="958"/>
        <v>0</v>
      </c>
      <c r="AJ2464">
        <f t="shared" si="959"/>
        <v>0</v>
      </c>
      <c r="AK2464">
        <f t="shared" si="960"/>
        <v>0</v>
      </c>
      <c r="AL2464">
        <f t="shared" si="961"/>
        <v>0</v>
      </c>
      <c r="AM2464">
        <f t="shared" si="962"/>
        <v>0</v>
      </c>
      <c r="AN2464">
        <f t="shared" si="963"/>
        <v>0</v>
      </c>
      <c r="AO2464">
        <f t="shared" si="964"/>
        <v>0</v>
      </c>
      <c r="AP2464">
        <f t="shared" si="965"/>
        <v>0</v>
      </c>
      <c r="AQ2464">
        <f t="shared" si="966"/>
        <v>0</v>
      </c>
      <c r="AR2464">
        <f t="shared" si="967"/>
        <v>0</v>
      </c>
      <c r="AS2464">
        <f t="shared" si="968"/>
        <v>0</v>
      </c>
      <c r="AT2464">
        <f t="shared" si="969"/>
        <v>0</v>
      </c>
      <c r="AU2464">
        <f t="shared" si="970"/>
        <v>0</v>
      </c>
      <c r="AV2464">
        <f t="shared" si="971"/>
        <v>0</v>
      </c>
      <c r="AW2464">
        <f t="shared" si="972"/>
        <v>0</v>
      </c>
      <c r="AX2464">
        <f t="shared" si="973"/>
        <v>0</v>
      </c>
      <c r="AY2464">
        <f t="shared" si="974"/>
        <v>0</v>
      </c>
      <c r="AZ2464">
        <f t="shared" si="975"/>
        <v>0</v>
      </c>
      <c r="BA2464">
        <f t="shared" si="976"/>
        <v>0</v>
      </c>
      <c r="BB2464">
        <f t="shared" si="977"/>
        <v>0</v>
      </c>
      <c r="BC2464">
        <f t="shared" si="978"/>
        <v>0</v>
      </c>
      <c r="BD2464">
        <f t="shared" si="979"/>
        <v>0</v>
      </c>
      <c r="BE2464">
        <f t="shared" si="980"/>
        <v>0</v>
      </c>
      <c r="BF2464">
        <f t="shared" si="981"/>
        <v>0</v>
      </c>
    </row>
    <row r="2465" spans="1:58" ht="15" customHeight="1">
      <c r="A2465" s="405"/>
      <c r="B2465" s="6"/>
      <c r="C2465" s="421" t="s">
        <v>6880</v>
      </c>
      <c r="D2465" s="668" t="str">
        <f t="shared" si="982"/>
        <v/>
      </c>
      <c r="E2465" s="669"/>
      <c r="F2465" s="670"/>
      <c r="G2465" s="763" t="str">
        <f t="shared" si="983"/>
        <v/>
      </c>
      <c r="H2465" s="669"/>
      <c r="I2465" s="669"/>
      <c r="J2465" s="669"/>
      <c r="K2465" s="669"/>
      <c r="L2465" s="670"/>
      <c r="M2465" s="112"/>
      <c r="N2465" s="112"/>
      <c r="O2465" s="112"/>
      <c r="P2465" s="112"/>
      <c r="Q2465" s="112"/>
      <c r="R2465" s="112"/>
      <c r="S2465" s="112"/>
      <c r="T2465" s="112"/>
      <c r="U2465" s="112"/>
      <c r="V2465" s="112"/>
      <c r="W2465" s="112"/>
      <c r="X2465" s="112"/>
      <c r="Y2465" s="112"/>
      <c r="Z2465" s="112"/>
      <c r="AA2465" s="112"/>
      <c r="AB2465" s="112"/>
      <c r="AC2465" s="112"/>
      <c r="AD2465" s="112"/>
      <c r="AE2465" s="93"/>
      <c r="AI2465">
        <f t="shared" si="958"/>
        <v>0</v>
      </c>
      <c r="AJ2465">
        <f t="shared" si="959"/>
        <v>0</v>
      </c>
      <c r="AK2465">
        <f t="shared" si="960"/>
        <v>0</v>
      </c>
      <c r="AL2465">
        <f t="shared" si="961"/>
        <v>0</v>
      </c>
      <c r="AM2465">
        <f t="shared" si="962"/>
        <v>0</v>
      </c>
      <c r="AN2465">
        <f t="shared" si="963"/>
        <v>0</v>
      </c>
      <c r="AO2465">
        <f t="shared" si="964"/>
        <v>0</v>
      </c>
      <c r="AP2465">
        <f t="shared" si="965"/>
        <v>0</v>
      </c>
      <c r="AQ2465">
        <f t="shared" si="966"/>
        <v>0</v>
      </c>
      <c r="AR2465">
        <f t="shared" si="967"/>
        <v>0</v>
      </c>
      <c r="AS2465">
        <f t="shared" si="968"/>
        <v>0</v>
      </c>
      <c r="AT2465">
        <f t="shared" si="969"/>
        <v>0</v>
      </c>
      <c r="AU2465">
        <f t="shared" si="970"/>
        <v>0</v>
      </c>
      <c r="AV2465">
        <f t="shared" si="971"/>
        <v>0</v>
      </c>
      <c r="AW2465">
        <f t="shared" si="972"/>
        <v>0</v>
      </c>
      <c r="AX2465">
        <f t="shared" si="973"/>
        <v>0</v>
      </c>
      <c r="AY2465">
        <f t="shared" si="974"/>
        <v>0</v>
      </c>
      <c r="AZ2465">
        <f t="shared" si="975"/>
        <v>0</v>
      </c>
      <c r="BA2465">
        <f t="shared" si="976"/>
        <v>0</v>
      </c>
      <c r="BB2465">
        <f t="shared" si="977"/>
        <v>0</v>
      </c>
      <c r="BC2465">
        <f t="shared" si="978"/>
        <v>0</v>
      </c>
      <c r="BD2465">
        <f t="shared" si="979"/>
        <v>0</v>
      </c>
      <c r="BE2465">
        <f t="shared" si="980"/>
        <v>0</v>
      </c>
      <c r="BF2465">
        <f t="shared" si="981"/>
        <v>0</v>
      </c>
    </row>
    <row r="2466" spans="1:58" ht="15" customHeight="1">
      <c r="A2466" s="405"/>
      <c r="B2466" s="6"/>
      <c r="C2466" s="421" t="s">
        <v>6881</v>
      </c>
      <c r="D2466" s="668" t="str">
        <f t="shared" si="982"/>
        <v/>
      </c>
      <c r="E2466" s="669"/>
      <c r="F2466" s="670"/>
      <c r="G2466" s="763" t="str">
        <f t="shared" si="983"/>
        <v/>
      </c>
      <c r="H2466" s="669"/>
      <c r="I2466" s="669"/>
      <c r="J2466" s="669"/>
      <c r="K2466" s="669"/>
      <c r="L2466" s="670"/>
      <c r="M2466" s="112"/>
      <c r="N2466" s="112"/>
      <c r="O2466" s="112"/>
      <c r="P2466" s="112"/>
      <c r="Q2466" s="112"/>
      <c r="R2466" s="112"/>
      <c r="S2466" s="112"/>
      <c r="T2466" s="112"/>
      <c r="U2466" s="112"/>
      <c r="V2466" s="112"/>
      <c r="W2466" s="112"/>
      <c r="X2466" s="112"/>
      <c r="Y2466" s="112"/>
      <c r="Z2466" s="112"/>
      <c r="AA2466" s="112"/>
      <c r="AB2466" s="112"/>
      <c r="AC2466" s="112"/>
      <c r="AD2466" s="112"/>
      <c r="AE2466" s="93"/>
      <c r="AI2466">
        <f t="shared" si="958"/>
        <v>0</v>
      </c>
      <c r="AJ2466">
        <f t="shared" si="959"/>
        <v>0</v>
      </c>
      <c r="AK2466">
        <f t="shared" si="960"/>
        <v>0</v>
      </c>
      <c r="AL2466">
        <f t="shared" si="961"/>
        <v>0</v>
      </c>
      <c r="AM2466">
        <f t="shared" si="962"/>
        <v>0</v>
      </c>
      <c r="AN2466">
        <f t="shared" si="963"/>
        <v>0</v>
      </c>
      <c r="AO2466">
        <f t="shared" si="964"/>
        <v>0</v>
      </c>
      <c r="AP2466">
        <f t="shared" si="965"/>
        <v>0</v>
      </c>
      <c r="AQ2466">
        <f t="shared" si="966"/>
        <v>0</v>
      </c>
      <c r="AR2466">
        <f t="shared" si="967"/>
        <v>0</v>
      </c>
      <c r="AS2466">
        <f t="shared" si="968"/>
        <v>0</v>
      </c>
      <c r="AT2466">
        <f t="shared" si="969"/>
        <v>0</v>
      </c>
      <c r="AU2466">
        <f t="shared" si="970"/>
        <v>0</v>
      </c>
      <c r="AV2466">
        <f t="shared" si="971"/>
        <v>0</v>
      </c>
      <c r="AW2466">
        <f t="shared" si="972"/>
        <v>0</v>
      </c>
      <c r="AX2466">
        <f t="shared" si="973"/>
        <v>0</v>
      </c>
      <c r="AY2466">
        <f t="shared" si="974"/>
        <v>0</v>
      </c>
      <c r="AZ2466">
        <f t="shared" si="975"/>
        <v>0</v>
      </c>
      <c r="BA2466">
        <f t="shared" si="976"/>
        <v>0</v>
      </c>
      <c r="BB2466">
        <f t="shared" si="977"/>
        <v>0</v>
      </c>
      <c r="BC2466">
        <f t="shared" si="978"/>
        <v>0</v>
      </c>
      <c r="BD2466">
        <f t="shared" si="979"/>
        <v>0</v>
      </c>
      <c r="BE2466">
        <f t="shared" si="980"/>
        <v>0</v>
      </c>
      <c r="BF2466">
        <f t="shared" si="981"/>
        <v>0</v>
      </c>
    </row>
    <row r="2467" spans="1:58" ht="15" customHeight="1">
      <c r="A2467" s="405"/>
      <c r="B2467" s="6"/>
      <c r="C2467" s="421" t="s">
        <v>6882</v>
      </c>
      <c r="D2467" s="668" t="str">
        <f t="shared" si="982"/>
        <v/>
      </c>
      <c r="E2467" s="669"/>
      <c r="F2467" s="670"/>
      <c r="G2467" s="763" t="str">
        <f t="shared" si="983"/>
        <v/>
      </c>
      <c r="H2467" s="669"/>
      <c r="I2467" s="669"/>
      <c r="J2467" s="669"/>
      <c r="K2467" s="669"/>
      <c r="L2467" s="670"/>
      <c r="M2467" s="112"/>
      <c r="N2467" s="112"/>
      <c r="O2467" s="112"/>
      <c r="P2467" s="112"/>
      <c r="Q2467" s="112"/>
      <c r="R2467" s="112"/>
      <c r="S2467" s="112"/>
      <c r="T2467" s="112"/>
      <c r="U2467" s="112"/>
      <c r="V2467" s="112"/>
      <c r="W2467" s="112"/>
      <c r="X2467" s="112"/>
      <c r="Y2467" s="112"/>
      <c r="Z2467" s="112"/>
      <c r="AA2467" s="112"/>
      <c r="AB2467" s="112"/>
      <c r="AC2467" s="112"/>
      <c r="AD2467" s="112"/>
      <c r="AE2467" s="93"/>
      <c r="AI2467">
        <f t="shared" si="958"/>
        <v>0</v>
      </c>
      <c r="AJ2467">
        <f t="shared" si="959"/>
        <v>0</v>
      </c>
      <c r="AK2467">
        <f t="shared" si="960"/>
        <v>0</v>
      </c>
      <c r="AL2467">
        <f t="shared" si="961"/>
        <v>0</v>
      </c>
      <c r="AM2467">
        <f t="shared" si="962"/>
        <v>0</v>
      </c>
      <c r="AN2467">
        <f t="shared" si="963"/>
        <v>0</v>
      </c>
      <c r="AO2467">
        <f t="shared" si="964"/>
        <v>0</v>
      </c>
      <c r="AP2467">
        <f t="shared" si="965"/>
        <v>0</v>
      </c>
      <c r="AQ2467">
        <f t="shared" si="966"/>
        <v>0</v>
      </c>
      <c r="AR2467">
        <f t="shared" si="967"/>
        <v>0</v>
      </c>
      <c r="AS2467">
        <f t="shared" si="968"/>
        <v>0</v>
      </c>
      <c r="AT2467">
        <f t="shared" si="969"/>
        <v>0</v>
      </c>
      <c r="AU2467">
        <f t="shared" si="970"/>
        <v>0</v>
      </c>
      <c r="AV2467">
        <f t="shared" si="971"/>
        <v>0</v>
      </c>
      <c r="AW2467">
        <f t="shared" si="972"/>
        <v>0</v>
      </c>
      <c r="AX2467">
        <f t="shared" si="973"/>
        <v>0</v>
      </c>
      <c r="AY2467">
        <f t="shared" si="974"/>
        <v>0</v>
      </c>
      <c r="AZ2467">
        <f t="shared" si="975"/>
        <v>0</v>
      </c>
      <c r="BA2467">
        <f t="shared" si="976"/>
        <v>0</v>
      </c>
      <c r="BB2467">
        <f t="shared" si="977"/>
        <v>0</v>
      </c>
      <c r="BC2467">
        <f t="shared" si="978"/>
        <v>0</v>
      </c>
      <c r="BD2467">
        <f t="shared" si="979"/>
        <v>0</v>
      </c>
      <c r="BE2467">
        <f t="shared" si="980"/>
        <v>0</v>
      </c>
      <c r="BF2467">
        <f t="shared" si="981"/>
        <v>0</v>
      </c>
    </row>
    <row r="2468" spans="1:58" ht="15" customHeight="1">
      <c r="A2468" s="405"/>
      <c r="B2468" s="6"/>
      <c r="C2468" s="421" t="s">
        <v>6883</v>
      </c>
      <c r="D2468" s="668" t="str">
        <f t="shared" si="982"/>
        <v/>
      </c>
      <c r="E2468" s="669"/>
      <c r="F2468" s="670"/>
      <c r="G2468" s="763" t="str">
        <f t="shared" si="983"/>
        <v/>
      </c>
      <c r="H2468" s="669"/>
      <c r="I2468" s="669"/>
      <c r="J2468" s="669"/>
      <c r="K2468" s="669"/>
      <c r="L2468" s="670"/>
      <c r="M2468" s="112"/>
      <c r="N2468" s="112"/>
      <c r="O2468" s="112"/>
      <c r="P2468" s="112"/>
      <c r="Q2468" s="112"/>
      <c r="R2468" s="112"/>
      <c r="S2468" s="112"/>
      <c r="T2468" s="112"/>
      <c r="U2468" s="112"/>
      <c r="V2468" s="112"/>
      <c r="W2468" s="112"/>
      <c r="X2468" s="112"/>
      <c r="Y2468" s="112"/>
      <c r="Z2468" s="112"/>
      <c r="AA2468" s="112"/>
      <c r="AB2468" s="112"/>
      <c r="AC2468" s="112"/>
      <c r="AD2468" s="112"/>
      <c r="AE2468" s="93"/>
      <c r="AI2468">
        <f t="shared" si="958"/>
        <v>0</v>
      </c>
      <c r="AJ2468">
        <f t="shared" si="959"/>
        <v>0</v>
      </c>
      <c r="AK2468">
        <f t="shared" si="960"/>
        <v>0</v>
      </c>
      <c r="AL2468">
        <f t="shared" si="961"/>
        <v>0</v>
      </c>
      <c r="AM2468">
        <f t="shared" si="962"/>
        <v>0</v>
      </c>
      <c r="AN2468">
        <f t="shared" si="963"/>
        <v>0</v>
      </c>
      <c r="AO2468">
        <f t="shared" si="964"/>
        <v>0</v>
      </c>
      <c r="AP2468">
        <f t="shared" si="965"/>
        <v>0</v>
      </c>
      <c r="AQ2468">
        <f t="shared" si="966"/>
        <v>0</v>
      </c>
      <c r="AR2468">
        <f t="shared" si="967"/>
        <v>0</v>
      </c>
      <c r="AS2468">
        <f t="shared" si="968"/>
        <v>0</v>
      </c>
      <c r="AT2468">
        <f t="shared" si="969"/>
        <v>0</v>
      </c>
      <c r="AU2468">
        <f t="shared" si="970"/>
        <v>0</v>
      </c>
      <c r="AV2468">
        <f t="shared" si="971"/>
        <v>0</v>
      </c>
      <c r="AW2468">
        <f t="shared" si="972"/>
        <v>0</v>
      </c>
      <c r="AX2468">
        <f t="shared" si="973"/>
        <v>0</v>
      </c>
      <c r="AY2468">
        <f t="shared" si="974"/>
        <v>0</v>
      </c>
      <c r="AZ2468">
        <f t="shared" si="975"/>
        <v>0</v>
      </c>
      <c r="BA2468">
        <f t="shared" si="976"/>
        <v>0</v>
      </c>
      <c r="BB2468">
        <f t="shared" si="977"/>
        <v>0</v>
      </c>
      <c r="BC2468">
        <f t="shared" si="978"/>
        <v>0</v>
      </c>
      <c r="BD2468">
        <f t="shared" si="979"/>
        <v>0</v>
      </c>
      <c r="BE2468">
        <f t="shared" si="980"/>
        <v>0</v>
      </c>
      <c r="BF2468">
        <f t="shared" si="981"/>
        <v>0</v>
      </c>
    </row>
    <row r="2469" spans="1:58" ht="15" customHeight="1">
      <c r="A2469" s="405"/>
      <c r="B2469" s="6"/>
      <c r="C2469" s="421" t="s">
        <v>6884</v>
      </c>
      <c r="D2469" s="668" t="str">
        <f t="shared" si="982"/>
        <v/>
      </c>
      <c r="E2469" s="669"/>
      <c r="F2469" s="670"/>
      <c r="G2469" s="763" t="str">
        <f t="shared" si="983"/>
        <v/>
      </c>
      <c r="H2469" s="669"/>
      <c r="I2469" s="669"/>
      <c r="J2469" s="669"/>
      <c r="K2469" s="669"/>
      <c r="L2469" s="670"/>
      <c r="M2469" s="112"/>
      <c r="N2469" s="112"/>
      <c r="O2469" s="112"/>
      <c r="P2469" s="112"/>
      <c r="Q2469" s="112"/>
      <c r="R2469" s="112"/>
      <c r="S2469" s="112"/>
      <c r="T2469" s="112"/>
      <c r="U2469" s="112"/>
      <c r="V2469" s="112"/>
      <c r="W2469" s="112"/>
      <c r="X2469" s="112"/>
      <c r="Y2469" s="112"/>
      <c r="Z2469" s="112"/>
      <c r="AA2469" s="112"/>
      <c r="AB2469" s="112"/>
      <c r="AC2469" s="112"/>
      <c r="AD2469" s="112"/>
      <c r="AE2469" s="93"/>
      <c r="AI2469">
        <f t="shared" si="958"/>
        <v>0</v>
      </c>
      <c r="AJ2469">
        <f t="shared" si="959"/>
        <v>0</v>
      </c>
      <c r="AK2469">
        <f t="shared" si="960"/>
        <v>0</v>
      </c>
      <c r="AL2469">
        <f t="shared" si="961"/>
        <v>0</v>
      </c>
      <c r="AM2469">
        <f t="shared" si="962"/>
        <v>0</v>
      </c>
      <c r="AN2469">
        <f t="shared" si="963"/>
        <v>0</v>
      </c>
      <c r="AO2469">
        <f t="shared" si="964"/>
        <v>0</v>
      </c>
      <c r="AP2469">
        <f t="shared" si="965"/>
        <v>0</v>
      </c>
      <c r="AQ2469">
        <f t="shared" si="966"/>
        <v>0</v>
      </c>
      <c r="AR2469">
        <f t="shared" si="967"/>
        <v>0</v>
      </c>
      <c r="AS2469">
        <f t="shared" si="968"/>
        <v>0</v>
      </c>
      <c r="AT2469">
        <f t="shared" si="969"/>
        <v>0</v>
      </c>
      <c r="AU2469">
        <f t="shared" si="970"/>
        <v>0</v>
      </c>
      <c r="AV2469">
        <f t="shared" si="971"/>
        <v>0</v>
      </c>
      <c r="AW2469">
        <f t="shared" si="972"/>
        <v>0</v>
      </c>
      <c r="AX2469">
        <f t="shared" si="973"/>
        <v>0</v>
      </c>
      <c r="AY2469">
        <f t="shared" si="974"/>
        <v>0</v>
      </c>
      <c r="AZ2469">
        <f t="shared" si="975"/>
        <v>0</v>
      </c>
      <c r="BA2469">
        <f t="shared" si="976"/>
        <v>0</v>
      </c>
      <c r="BB2469">
        <f t="shared" si="977"/>
        <v>0</v>
      </c>
      <c r="BC2469">
        <f t="shared" si="978"/>
        <v>0</v>
      </c>
      <c r="BD2469">
        <f t="shared" si="979"/>
        <v>0</v>
      </c>
      <c r="BE2469">
        <f t="shared" si="980"/>
        <v>0</v>
      </c>
      <c r="BF2469">
        <f t="shared" si="981"/>
        <v>0</v>
      </c>
    </row>
    <row r="2470" spans="1:58" ht="15" customHeight="1">
      <c r="A2470" s="405"/>
      <c r="B2470" s="6"/>
      <c r="C2470" s="421" t="s">
        <v>6885</v>
      </c>
      <c r="D2470" s="668" t="str">
        <f t="shared" si="982"/>
        <v/>
      </c>
      <c r="E2470" s="669"/>
      <c r="F2470" s="670"/>
      <c r="G2470" s="763" t="str">
        <f t="shared" si="983"/>
        <v/>
      </c>
      <c r="H2470" s="669"/>
      <c r="I2470" s="669"/>
      <c r="J2470" s="669"/>
      <c r="K2470" s="669"/>
      <c r="L2470" s="670"/>
      <c r="M2470" s="112"/>
      <c r="N2470" s="112"/>
      <c r="O2470" s="112"/>
      <c r="P2470" s="112"/>
      <c r="Q2470" s="112"/>
      <c r="R2470" s="112"/>
      <c r="S2470" s="112"/>
      <c r="T2470" s="112"/>
      <c r="U2470" s="112"/>
      <c r="V2470" s="112"/>
      <c r="W2470" s="112"/>
      <c r="X2470" s="112"/>
      <c r="Y2470" s="112"/>
      <c r="Z2470" s="112"/>
      <c r="AA2470" s="112"/>
      <c r="AB2470" s="112"/>
      <c r="AC2470" s="112"/>
      <c r="AD2470" s="112"/>
      <c r="AE2470" s="93"/>
      <c r="AI2470">
        <f t="shared" si="958"/>
        <v>0</v>
      </c>
      <c r="AJ2470">
        <f t="shared" si="959"/>
        <v>0</v>
      </c>
      <c r="AK2470">
        <f t="shared" si="960"/>
        <v>0</v>
      </c>
      <c r="AL2470">
        <f t="shared" si="961"/>
        <v>0</v>
      </c>
      <c r="AM2470">
        <f t="shared" si="962"/>
        <v>0</v>
      </c>
      <c r="AN2470">
        <f t="shared" si="963"/>
        <v>0</v>
      </c>
      <c r="AO2470">
        <f t="shared" si="964"/>
        <v>0</v>
      </c>
      <c r="AP2470">
        <f t="shared" si="965"/>
        <v>0</v>
      </c>
      <c r="AQ2470">
        <f t="shared" si="966"/>
        <v>0</v>
      </c>
      <c r="AR2470">
        <f t="shared" si="967"/>
        <v>0</v>
      </c>
      <c r="AS2470">
        <f t="shared" si="968"/>
        <v>0</v>
      </c>
      <c r="AT2470">
        <f t="shared" si="969"/>
        <v>0</v>
      </c>
      <c r="AU2470">
        <f t="shared" si="970"/>
        <v>0</v>
      </c>
      <c r="AV2470">
        <f t="shared" si="971"/>
        <v>0</v>
      </c>
      <c r="AW2470">
        <f t="shared" si="972"/>
        <v>0</v>
      </c>
      <c r="AX2470">
        <f t="shared" si="973"/>
        <v>0</v>
      </c>
      <c r="AY2470">
        <f t="shared" si="974"/>
        <v>0</v>
      </c>
      <c r="AZ2470">
        <f t="shared" si="975"/>
        <v>0</v>
      </c>
      <c r="BA2470">
        <f t="shared" si="976"/>
        <v>0</v>
      </c>
      <c r="BB2470">
        <f t="shared" si="977"/>
        <v>0</v>
      </c>
      <c r="BC2470">
        <f t="shared" si="978"/>
        <v>0</v>
      </c>
      <c r="BD2470">
        <f t="shared" si="979"/>
        <v>0</v>
      </c>
      <c r="BE2470">
        <f t="shared" si="980"/>
        <v>0</v>
      </c>
      <c r="BF2470">
        <f t="shared" si="981"/>
        <v>0</v>
      </c>
    </row>
    <row r="2471" spans="1:58" ht="15" customHeight="1">
      <c r="A2471" s="405"/>
      <c r="B2471" s="6"/>
      <c r="C2471" s="421" t="s">
        <v>6886</v>
      </c>
      <c r="D2471" s="668" t="str">
        <f t="shared" si="982"/>
        <v/>
      </c>
      <c r="E2471" s="669"/>
      <c r="F2471" s="670"/>
      <c r="G2471" s="763" t="str">
        <f t="shared" si="983"/>
        <v/>
      </c>
      <c r="H2471" s="669"/>
      <c r="I2471" s="669"/>
      <c r="J2471" s="669"/>
      <c r="K2471" s="669"/>
      <c r="L2471" s="670"/>
      <c r="M2471" s="112"/>
      <c r="N2471" s="112"/>
      <c r="O2471" s="112"/>
      <c r="P2471" s="112"/>
      <c r="Q2471" s="112"/>
      <c r="R2471" s="112"/>
      <c r="S2471" s="112"/>
      <c r="T2471" s="112"/>
      <c r="U2471" s="112"/>
      <c r="V2471" s="112"/>
      <c r="W2471" s="112"/>
      <c r="X2471" s="112"/>
      <c r="Y2471" s="112"/>
      <c r="Z2471" s="112"/>
      <c r="AA2471" s="112"/>
      <c r="AB2471" s="112"/>
      <c r="AC2471" s="112"/>
      <c r="AD2471" s="112"/>
      <c r="AE2471" s="93"/>
      <c r="AI2471">
        <f t="shared" si="958"/>
        <v>0</v>
      </c>
      <c r="AJ2471">
        <f t="shared" si="959"/>
        <v>0</v>
      </c>
      <c r="AK2471">
        <f t="shared" si="960"/>
        <v>0</v>
      </c>
      <c r="AL2471">
        <f t="shared" si="961"/>
        <v>0</v>
      </c>
      <c r="AM2471">
        <f t="shared" si="962"/>
        <v>0</v>
      </c>
      <c r="AN2471">
        <f t="shared" si="963"/>
        <v>0</v>
      </c>
      <c r="AO2471">
        <f t="shared" si="964"/>
        <v>0</v>
      </c>
      <c r="AP2471">
        <f t="shared" si="965"/>
        <v>0</v>
      </c>
      <c r="AQ2471">
        <f t="shared" si="966"/>
        <v>0</v>
      </c>
      <c r="AR2471">
        <f t="shared" si="967"/>
        <v>0</v>
      </c>
      <c r="AS2471">
        <f t="shared" si="968"/>
        <v>0</v>
      </c>
      <c r="AT2471">
        <f t="shared" si="969"/>
        <v>0</v>
      </c>
      <c r="AU2471">
        <f t="shared" si="970"/>
        <v>0</v>
      </c>
      <c r="AV2471">
        <f t="shared" si="971"/>
        <v>0</v>
      </c>
      <c r="AW2471">
        <f t="shared" si="972"/>
        <v>0</v>
      </c>
      <c r="AX2471">
        <f t="shared" si="973"/>
        <v>0</v>
      </c>
      <c r="AY2471">
        <f t="shared" si="974"/>
        <v>0</v>
      </c>
      <c r="AZ2471">
        <f t="shared" si="975"/>
        <v>0</v>
      </c>
      <c r="BA2471">
        <f t="shared" si="976"/>
        <v>0</v>
      </c>
      <c r="BB2471">
        <f t="shared" si="977"/>
        <v>0</v>
      </c>
      <c r="BC2471">
        <f t="shared" si="978"/>
        <v>0</v>
      </c>
      <c r="BD2471">
        <f t="shared" si="979"/>
        <v>0</v>
      </c>
      <c r="BE2471">
        <f t="shared" si="980"/>
        <v>0</v>
      </c>
      <c r="BF2471">
        <f t="shared" si="981"/>
        <v>0</v>
      </c>
    </row>
    <row r="2472" spans="1:58" ht="15" customHeight="1">
      <c r="A2472" s="405"/>
      <c r="B2472" s="6"/>
      <c r="C2472" s="421" t="s">
        <v>6887</v>
      </c>
      <c r="D2472" s="668" t="str">
        <f t="shared" si="982"/>
        <v/>
      </c>
      <c r="E2472" s="669"/>
      <c r="F2472" s="670"/>
      <c r="G2472" s="763" t="str">
        <f t="shared" si="983"/>
        <v/>
      </c>
      <c r="H2472" s="669"/>
      <c r="I2472" s="669"/>
      <c r="J2472" s="669"/>
      <c r="K2472" s="669"/>
      <c r="L2472" s="670"/>
      <c r="M2472" s="112"/>
      <c r="N2472" s="112"/>
      <c r="O2472" s="112"/>
      <c r="P2472" s="112"/>
      <c r="Q2472" s="112"/>
      <c r="R2472" s="112"/>
      <c r="S2472" s="112"/>
      <c r="T2472" s="112"/>
      <c r="U2472" s="112"/>
      <c r="V2472" s="112"/>
      <c r="W2472" s="112"/>
      <c r="X2472" s="112"/>
      <c r="Y2472" s="112"/>
      <c r="Z2472" s="112"/>
      <c r="AA2472" s="112"/>
      <c r="AB2472" s="112"/>
      <c r="AC2472" s="112"/>
      <c r="AD2472" s="112"/>
      <c r="AE2472" s="93"/>
      <c r="AI2472">
        <f t="shared" si="958"/>
        <v>0</v>
      </c>
      <c r="AJ2472">
        <f t="shared" si="959"/>
        <v>0</v>
      </c>
      <c r="AK2472">
        <f t="shared" si="960"/>
        <v>0</v>
      </c>
      <c r="AL2472">
        <f t="shared" si="961"/>
        <v>0</v>
      </c>
      <c r="AM2472">
        <f t="shared" si="962"/>
        <v>0</v>
      </c>
      <c r="AN2472">
        <f t="shared" si="963"/>
        <v>0</v>
      </c>
      <c r="AO2472">
        <f t="shared" si="964"/>
        <v>0</v>
      </c>
      <c r="AP2472">
        <f t="shared" si="965"/>
        <v>0</v>
      </c>
      <c r="AQ2472">
        <f t="shared" si="966"/>
        <v>0</v>
      </c>
      <c r="AR2472">
        <f t="shared" si="967"/>
        <v>0</v>
      </c>
      <c r="AS2472">
        <f t="shared" si="968"/>
        <v>0</v>
      </c>
      <c r="AT2472">
        <f t="shared" si="969"/>
        <v>0</v>
      </c>
      <c r="AU2472">
        <f t="shared" si="970"/>
        <v>0</v>
      </c>
      <c r="AV2472">
        <f t="shared" si="971"/>
        <v>0</v>
      </c>
      <c r="AW2472">
        <f t="shared" si="972"/>
        <v>0</v>
      </c>
      <c r="AX2472">
        <f t="shared" si="973"/>
        <v>0</v>
      </c>
      <c r="AY2472">
        <f t="shared" si="974"/>
        <v>0</v>
      </c>
      <c r="AZ2472">
        <f t="shared" si="975"/>
        <v>0</v>
      </c>
      <c r="BA2472">
        <f t="shared" si="976"/>
        <v>0</v>
      </c>
      <c r="BB2472">
        <f t="shared" si="977"/>
        <v>0</v>
      </c>
      <c r="BC2472">
        <f t="shared" si="978"/>
        <v>0</v>
      </c>
      <c r="BD2472">
        <f t="shared" si="979"/>
        <v>0</v>
      </c>
      <c r="BE2472">
        <f t="shared" si="980"/>
        <v>0</v>
      </c>
      <c r="BF2472">
        <f t="shared" si="981"/>
        <v>0</v>
      </c>
    </row>
    <row r="2473" spans="1:58" ht="15" customHeight="1">
      <c r="A2473" s="405"/>
      <c r="B2473" s="6"/>
      <c r="C2473" s="421" t="s">
        <v>6888</v>
      </c>
      <c r="D2473" s="668" t="str">
        <f t="shared" si="982"/>
        <v/>
      </c>
      <c r="E2473" s="669"/>
      <c r="F2473" s="670"/>
      <c r="G2473" s="763" t="str">
        <f t="shared" si="983"/>
        <v/>
      </c>
      <c r="H2473" s="669"/>
      <c r="I2473" s="669"/>
      <c r="J2473" s="669"/>
      <c r="K2473" s="669"/>
      <c r="L2473" s="670"/>
      <c r="M2473" s="112"/>
      <c r="N2473" s="112"/>
      <c r="O2473" s="112"/>
      <c r="P2473" s="112"/>
      <c r="Q2473" s="112"/>
      <c r="R2473" s="112"/>
      <c r="S2473" s="112"/>
      <c r="T2473" s="112"/>
      <c r="U2473" s="112"/>
      <c r="V2473" s="112"/>
      <c r="W2473" s="112"/>
      <c r="X2473" s="112"/>
      <c r="Y2473" s="112"/>
      <c r="Z2473" s="112"/>
      <c r="AA2473" s="112"/>
      <c r="AB2473" s="112"/>
      <c r="AC2473" s="112"/>
      <c r="AD2473" s="112"/>
      <c r="AE2473" s="93"/>
      <c r="AI2473">
        <f t="shared" si="958"/>
        <v>0</v>
      </c>
      <c r="AJ2473">
        <f t="shared" si="959"/>
        <v>0</v>
      </c>
      <c r="AK2473">
        <f t="shared" si="960"/>
        <v>0</v>
      </c>
      <c r="AL2473">
        <f t="shared" si="961"/>
        <v>0</v>
      </c>
      <c r="AM2473">
        <f t="shared" si="962"/>
        <v>0</v>
      </c>
      <c r="AN2473">
        <f t="shared" si="963"/>
        <v>0</v>
      </c>
      <c r="AO2473">
        <f t="shared" si="964"/>
        <v>0</v>
      </c>
      <c r="AP2473">
        <f t="shared" si="965"/>
        <v>0</v>
      </c>
      <c r="AQ2473">
        <f t="shared" si="966"/>
        <v>0</v>
      </c>
      <c r="AR2473">
        <f t="shared" si="967"/>
        <v>0</v>
      </c>
      <c r="AS2473">
        <f t="shared" si="968"/>
        <v>0</v>
      </c>
      <c r="AT2473">
        <f t="shared" si="969"/>
        <v>0</v>
      </c>
      <c r="AU2473">
        <f t="shared" si="970"/>
        <v>0</v>
      </c>
      <c r="AV2473">
        <f t="shared" si="971"/>
        <v>0</v>
      </c>
      <c r="AW2473">
        <f t="shared" si="972"/>
        <v>0</v>
      </c>
      <c r="AX2473">
        <f t="shared" si="973"/>
        <v>0</v>
      </c>
      <c r="AY2473">
        <f t="shared" si="974"/>
        <v>0</v>
      </c>
      <c r="AZ2473">
        <f t="shared" si="975"/>
        <v>0</v>
      </c>
      <c r="BA2473">
        <f t="shared" si="976"/>
        <v>0</v>
      </c>
      <c r="BB2473">
        <f t="shared" si="977"/>
        <v>0</v>
      </c>
      <c r="BC2473">
        <f t="shared" si="978"/>
        <v>0</v>
      </c>
      <c r="BD2473">
        <f t="shared" si="979"/>
        <v>0</v>
      </c>
      <c r="BE2473">
        <f t="shared" si="980"/>
        <v>0</v>
      </c>
      <c r="BF2473">
        <f t="shared" si="981"/>
        <v>0</v>
      </c>
    </row>
    <row r="2474" spans="1:58" ht="15" customHeight="1">
      <c r="A2474" s="405"/>
      <c r="B2474" s="6"/>
      <c r="C2474" s="421" t="s">
        <v>6889</v>
      </c>
      <c r="D2474" s="668" t="str">
        <f t="shared" si="982"/>
        <v/>
      </c>
      <c r="E2474" s="669"/>
      <c r="F2474" s="670"/>
      <c r="G2474" s="763" t="str">
        <f t="shared" si="983"/>
        <v/>
      </c>
      <c r="H2474" s="669"/>
      <c r="I2474" s="669"/>
      <c r="J2474" s="669"/>
      <c r="K2474" s="669"/>
      <c r="L2474" s="670"/>
      <c r="M2474" s="112"/>
      <c r="N2474" s="112"/>
      <c r="O2474" s="112"/>
      <c r="P2474" s="112"/>
      <c r="Q2474" s="112"/>
      <c r="R2474" s="112"/>
      <c r="S2474" s="112"/>
      <c r="T2474" s="112"/>
      <c r="U2474" s="112"/>
      <c r="V2474" s="112"/>
      <c r="W2474" s="112"/>
      <c r="X2474" s="112"/>
      <c r="Y2474" s="112"/>
      <c r="Z2474" s="112"/>
      <c r="AA2474" s="112"/>
      <c r="AB2474" s="112"/>
      <c r="AC2474" s="112"/>
      <c r="AD2474" s="112"/>
      <c r="AE2474" s="93"/>
      <c r="AI2474">
        <f t="shared" si="958"/>
        <v>0</v>
      </c>
      <c r="AJ2474">
        <f t="shared" si="959"/>
        <v>0</v>
      </c>
      <c r="AK2474">
        <f t="shared" si="960"/>
        <v>0</v>
      </c>
      <c r="AL2474">
        <f t="shared" si="961"/>
        <v>0</v>
      </c>
      <c r="AM2474">
        <f t="shared" si="962"/>
        <v>0</v>
      </c>
      <c r="AN2474">
        <f t="shared" si="963"/>
        <v>0</v>
      </c>
      <c r="AO2474">
        <f t="shared" si="964"/>
        <v>0</v>
      </c>
      <c r="AP2474">
        <f t="shared" si="965"/>
        <v>0</v>
      </c>
      <c r="AQ2474">
        <f t="shared" si="966"/>
        <v>0</v>
      </c>
      <c r="AR2474">
        <f t="shared" si="967"/>
        <v>0</v>
      </c>
      <c r="AS2474">
        <f t="shared" si="968"/>
        <v>0</v>
      </c>
      <c r="AT2474">
        <f t="shared" si="969"/>
        <v>0</v>
      </c>
      <c r="AU2474">
        <f t="shared" si="970"/>
        <v>0</v>
      </c>
      <c r="AV2474">
        <f t="shared" si="971"/>
        <v>0</v>
      </c>
      <c r="AW2474">
        <f t="shared" si="972"/>
        <v>0</v>
      </c>
      <c r="AX2474">
        <f t="shared" si="973"/>
        <v>0</v>
      </c>
      <c r="AY2474">
        <f t="shared" si="974"/>
        <v>0</v>
      </c>
      <c r="AZ2474">
        <f t="shared" si="975"/>
        <v>0</v>
      </c>
      <c r="BA2474">
        <f t="shared" si="976"/>
        <v>0</v>
      </c>
      <c r="BB2474">
        <f t="shared" si="977"/>
        <v>0</v>
      </c>
      <c r="BC2474">
        <f t="shared" si="978"/>
        <v>0</v>
      </c>
      <c r="BD2474">
        <f t="shared" si="979"/>
        <v>0</v>
      </c>
      <c r="BE2474">
        <f t="shared" si="980"/>
        <v>0</v>
      </c>
      <c r="BF2474">
        <f t="shared" si="981"/>
        <v>0</v>
      </c>
    </row>
    <row r="2475" spans="1:58" ht="15" customHeight="1">
      <c r="A2475" s="405"/>
      <c r="B2475" s="6"/>
      <c r="C2475" s="421" t="s">
        <v>6890</v>
      </c>
      <c r="D2475" s="668" t="str">
        <f t="shared" si="982"/>
        <v/>
      </c>
      <c r="E2475" s="669"/>
      <c r="F2475" s="670"/>
      <c r="G2475" s="763" t="str">
        <f t="shared" si="983"/>
        <v/>
      </c>
      <c r="H2475" s="669"/>
      <c r="I2475" s="669"/>
      <c r="J2475" s="669"/>
      <c r="K2475" s="669"/>
      <c r="L2475" s="670"/>
      <c r="M2475" s="112"/>
      <c r="N2475" s="112"/>
      <c r="O2475" s="112"/>
      <c r="P2475" s="112"/>
      <c r="Q2475" s="112"/>
      <c r="R2475" s="112"/>
      <c r="S2475" s="112"/>
      <c r="T2475" s="112"/>
      <c r="U2475" s="112"/>
      <c r="V2475" s="112"/>
      <c r="W2475" s="112"/>
      <c r="X2475" s="112"/>
      <c r="Y2475" s="112"/>
      <c r="Z2475" s="112"/>
      <c r="AA2475" s="112"/>
      <c r="AB2475" s="112"/>
      <c r="AC2475" s="112"/>
      <c r="AD2475" s="112"/>
      <c r="AE2475" s="93"/>
      <c r="AI2475">
        <f t="shared" si="958"/>
        <v>0</v>
      </c>
      <c r="AJ2475">
        <f t="shared" si="959"/>
        <v>0</v>
      </c>
      <c r="AK2475">
        <f t="shared" si="960"/>
        <v>0</v>
      </c>
      <c r="AL2475">
        <f t="shared" si="961"/>
        <v>0</v>
      </c>
      <c r="AM2475">
        <f t="shared" si="962"/>
        <v>0</v>
      </c>
      <c r="AN2475">
        <f t="shared" si="963"/>
        <v>0</v>
      </c>
      <c r="AO2475">
        <f t="shared" si="964"/>
        <v>0</v>
      </c>
      <c r="AP2475">
        <f t="shared" si="965"/>
        <v>0</v>
      </c>
      <c r="AQ2475">
        <f t="shared" si="966"/>
        <v>0</v>
      </c>
      <c r="AR2475">
        <f t="shared" si="967"/>
        <v>0</v>
      </c>
      <c r="AS2475">
        <f t="shared" si="968"/>
        <v>0</v>
      </c>
      <c r="AT2475">
        <f t="shared" si="969"/>
        <v>0</v>
      </c>
      <c r="AU2475">
        <f t="shared" si="970"/>
        <v>0</v>
      </c>
      <c r="AV2475">
        <f t="shared" si="971"/>
        <v>0</v>
      </c>
      <c r="AW2475">
        <f t="shared" si="972"/>
        <v>0</v>
      </c>
      <c r="AX2475">
        <f t="shared" si="973"/>
        <v>0</v>
      </c>
      <c r="AY2475">
        <f t="shared" si="974"/>
        <v>0</v>
      </c>
      <c r="AZ2475">
        <f t="shared" si="975"/>
        <v>0</v>
      </c>
      <c r="BA2475">
        <f t="shared" si="976"/>
        <v>0</v>
      </c>
      <c r="BB2475">
        <f t="shared" si="977"/>
        <v>0</v>
      </c>
      <c r="BC2475">
        <f t="shared" si="978"/>
        <v>0</v>
      </c>
      <c r="BD2475">
        <f t="shared" si="979"/>
        <v>0</v>
      </c>
      <c r="BE2475">
        <f t="shared" si="980"/>
        <v>0</v>
      </c>
      <c r="BF2475">
        <f t="shared" si="981"/>
        <v>0</v>
      </c>
    </row>
    <row r="2476" spans="1:58" ht="15" customHeight="1">
      <c r="A2476" s="405"/>
      <c r="B2476" s="6"/>
      <c r="C2476" s="421" t="s">
        <v>6891</v>
      </c>
      <c r="D2476" s="668" t="str">
        <f t="shared" si="982"/>
        <v/>
      </c>
      <c r="E2476" s="669"/>
      <c r="F2476" s="670"/>
      <c r="G2476" s="763" t="str">
        <f t="shared" si="983"/>
        <v/>
      </c>
      <c r="H2476" s="669"/>
      <c r="I2476" s="669"/>
      <c r="J2476" s="669"/>
      <c r="K2476" s="669"/>
      <c r="L2476" s="670"/>
      <c r="M2476" s="112"/>
      <c r="N2476" s="112"/>
      <c r="O2476" s="112"/>
      <c r="P2476" s="112"/>
      <c r="Q2476" s="112"/>
      <c r="R2476" s="112"/>
      <c r="S2476" s="112"/>
      <c r="T2476" s="112"/>
      <c r="U2476" s="112"/>
      <c r="V2476" s="112"/>
      <c r="W2476" s="112"/>
      <c r="X2476" s="112"/>
      <c r="Y2476" s="112"/>
      <c r="Z2476" s="112"/>
      <c r="AA2476" s="112"/>
      <c r="AB2476" s="112"/>
      <c r="AC2476" s="112"/>
      <c r="AD2476" s="112"/>
      <c r="AE2476" s="93"/>
      <c r="AI2476">
        <f t="shared" si="958"/>
        <v>0</v>
      </c>
      <c r="AJ2476">
        <f t="shared" si="959"/>
        <v>0</v>
      </c>
      <c r="AK2476">
        <f t="shared" si="960"/>
        <v>0</v>
      </c>
      <c r="AL2476">
        <f t="shared" si="961"/>
        <v>0</v>
      </c>
      <c r="AM2476">
        <f t="shared" si="962"/>
        <v>0</v>
      </c>
      <c r="AN2476">
        <f t="shared" si="963"/>
        <v>0</v>
      </c>
      <c r="AO2476">
        <f t="shared" si="964"/>
        <v>0</v>
      </c>
      <c r="AP2476">
        <f t="shared" si="965"/>
        <v>0</v>
      </c>
      <c r="AQ2476">
        <f t="shared" si="966"/>
        <v>0</v>
      </c>
      <c r="AR2476">
        <f t="shared" si="967"/>
        <v>0</v>
      </c>
      <c r="AS2476">
        <f t="shared" si="968"/>
        <v>0</v>
      </c>
      <c r="AT2476">
        <f t="shared" si="969"/>
        <v>0</v>
      </c>
      <c r="AU2476">
        <f t="shared" si="970"/>
        <v>0</v>
      </c>
      <c r="AV2476">
        <f t="shared" si="971"/>
        <v>0</v>
      </c>
      <c r="AW2476">
        <f t="shared" si="972"/>
        <v>0</v>
      </c>
      <c r="AX2476">
        <f t="shared" si="973"/>
        <v>0</v>
      </c>
      <c r="AY2476">
        <f t="shared" si="974"/>
        <v>0</v>
      </c>
      <c r="AZ2476">
        <f t="shared" si="975"/>
        <v>0</v>
      </c>
      <c r="BA2476">
        <f t="shared" si="976"/>
        <v>0</v>
      </c>
      <c r="BB2476">
        <f t="shared" si="977"/>
        <v>0</v>
      </c>
      <c r="BC2476">
        <f t="shared" si="978"/>
        <v>0</v>
      </c>
      <c r="BD2476">
        <f t="shared" si="979"/>
        <v>0</v>
      </c>
      <c r="BE2476">
        <f t="shared" si="980"/>
        <v>0</v>
      </c>
      <c r="BF2476">
        <f t="shared" si="981"/>
        <v>0</v>
      </c>
    </row>
    <row r="2477" spans="1:58" ht="15" customHeight="1">
      <c r="A2477" s="405"/>
      <c r="B2477" s="6"/>
      <c r="C2477" s="421" t="s">
        <v>6892</v>
      </c>
      <c r="D2477" s="668" t="str">
        <f t="shared" si="982"/>
        <v/>
      </c>
      <c r="E2477" s="669"/>
      <c r="F2477" s="670"/>
      <c r="G2477" s="763" t="str">
        <f t="shared" si="983"/>
        <v/>
      </c>
      <c r="H2477" s="669"/>
      <c r="I2477" s="669"/>
      <c r="J2477" s="669"/>
      <c r="K2477" s="669"/>
      <c r="L2477" s="670"/>
      <c r="M2477" s="112"/>
      <c r="N2477" s="112"/>
      <c r="O2477" s="112"/>
      <c r="P2477" s="112"/>
      <c r="Q2477" s="112"/>
      <c r="R2477" s="112"/>
      <c r="S2477" s="112"/>
      <c r="T2477" s="112"/>
      <c r="U2477" s="112"/>
      <c r="V2477" s="112"/>
      <c r="W2477" s="112"/>
      <c r="X2477" s="112"/>
      <c r="Y2477" s="112"/>
      <c r="Z2477" s="112"/>
      <c r="AA2477" s="112"/>
      <c r="AB2477" s="112"/>
      <c r="AC2477" s="112"/>
      <c r="AD2477" s="112"/>
      <c r="AE2477" s="93"/>
      <c r="AI2477">
        <f t="shared" si="958"/>
        <v>0</v>
      </c>
      <c r="AJ2477">
        <f t="shared" si="959"/>
        <v>0</v>
      </c>
      <c r="AK2477">
        <f t="shared" si="960"/>
        <v>0</v>
      </c>
      <c r="AL2477">
        <f t="shared" si="961"/>
        <v>0</v>
      </c>
      <c r="AM2477">
        <f t="shared" si="962"/>
        <v>0</v>
      </c>
      <c r="AN2477">
        <f t="shared" si="963"/>
        <v>0</v>
      </c>
      <c r="AO2477">
        <f t="shared" si="964"/>
        <v>0</v>
      </c>
      <c r="AP2477">
        <f t="shared" si="965"/>
        <v>0</v>
      </c>
      <c r="AQ2477">
        <f t="shared" si="966"/>
        <v>0</v>
      </c>
      <c r="AR2477">
        <f t="shared" si="967"/>
        <v>0</v>
      </c>
      <c r="AS2477">
        <f t="shared" si="968"/>
        <v>0</v>
      </c>
      <c r="AT2477">
        <f t="shared" si="969"/>
        <v>0</v>
      </c>
      <c r="AU2477">
        <f t="shared" si="970"/>
        <v>0</v>
      </c>
      <c r="AV2477">
        <f t="shared" si="971"/>
        <v>0</v>
      </c>
      <c r="AW2477">
        <f t="shared" si="972"/>
        <v>0</v>
      </c>
      <c r="AX2477">
        <f t="shared" si="973"/>
        <v>0</v>
      </c>
      <c r="AY2477">
        <f t="shared" si="974"/>
        <v>0</v>
      </c>
      <c r="AZ2477">
        <f t="shared" si="975"/>
        <v>0</v>
      </c>
      <c r="BA2477">
        <f t="shared" si="976"/>
        <v>0</v>
      </c>
      <c r="BB2477">
        <f t="shared" si="977"/>
        <v>0</v>
      </c>
      <c r="BC2477">
        <f t="shared" si="978"/>
        <v>0</v>
      </c>
      <c r="BD2477">
        <f t="shared" si="979"/>
        <v>0</v>
      </c>
      <c r="BE2477">
        <f t="shared" si="980"/>
        <v>0</v>
      </c>
      <c r="BF2477">
        <f t="shared" si="981"/>
        <v>0</v>
      </c>
    </row>
    <row r="2478" spans="1:58" ht="15" customHeight="1">
      <c r="A2478" s="405"/>
      <c r="B2478" s="6"/>
      <c r="C2478" s="421" t="s">
        <v>6893</v>
      </c>
      <c r="D2478" s="668" t="str">
        <f t="shared" si="982"/>
        <v/>
      </c>
      <c r="E2478" s="669"/>
      <c r="F2478" s="670"/>
      <c r="G2478" s="763" t="str">
        <f t="shared" si="983"/>
        <v/>
      </c>
      <c r="H2478" s="669"/>
      <c r="I2478" s="669"/>
      <c r="J2478" s="669"/>
      <c r="K2478" s="669"/>
      <c r="L2478" s="670"/>
      <c r="M2478" s="112"/>
      <c r="N2478" s="112"/>
      <c r="O2478" s="112"/>
      <c r="P2478" s="112"/>
      <c r="Q2478" s="112"/>
      <c r="R2478" s="112"/>
      <c r="S2478" s="112"/>
      <c r="T2478" s="112"/>
      <c r="U2478" s="112"/>
      <c r="V2478" s="112"/>
      <c r="W2478" s="112"/>
      <c r="X2478" s="112"/>
      <c r="Y2478" s="112"/>
      <c r="Z2478" s="112"/>
      <c r="AA2478" s="112"/>
      <c r="AB2478" s="112"/>
      <c r="AC2478" s="112"/>
      <c r="AD2478" s="112"/>
      <c r="AE2478" s="93"/>
      <c r="AI2478">
        <f t="shared" si="958"/>
        <v>0</v>
      </c>
      <c r="AJ2478">
        <f t="shared" si="959"/>
        <v>0</v>
      </c>
      <c r="AK2478">
        <f t="shared" si="960"/>
        <v>0</v>
      </c>
      <c r="AL2478">
        <f t="shared" si="961"/>
        <v>0</v>
      </c>
      <c r="AM2478">
        <f t="shared" si="962"/>
        <v>0</v>
      </c>
      <c r="AN2478">
        <f t="shared" si="963"/>
        <v>0</v>
      </c>
      <c r="AO2478">
        <f t="shared" si="964"/>
        <v>0</v>
      </c>
      <c r="AP2478">
        <f t="shared" si="965"/>
        <v>0</v>
      </c>
      <c r="AQ2478">
        <f t="shared" si="966"/>
        <v>0</v>
      </c>
      <c r="AR2478">
        <f t="shared" si="967"/>
        <v>0</v>
      </c>
      <c r="AS2478">
        <f t="shared" si="968"/>
        <v>0</v>
      </c>
      <c r="AT2478">
        <f t="shared" si="969"/>
        <v>0</v>
      </c>
      <c r="AU2478">
        <f t="shared" si="970"/>
        <v>0</v>
      </c>
      <c r="AV2478">
        <f t="shared" si="971"/>
        <v>0</v>
      </c>
      <c r="AW2478">
        <f t="shared" si="972"/>
        <v>0</v>
      </c>
      <c r="AX2478">
        <f t="shared" si="973"/>
        <v>0</v>
      </c>
      <c r="AY2478">
        <f t="shared" si="974"/>
        <v>0</v>
      </c>
      <c r="AZ2478">
        <f t="shared" si="975"/>
        <v>0</v>
      </c>
      <c r="BA2478">
        <f t="shared" si="976"/>
        <v>0</v>
      </c>
      <c r="BB2478">
        <f t="shared" si="977"/>
        <v>0</v>
      </c>
      <c r="BC2478">
        <f t="shared" si="978"/>
        <v>0</v>
      </c>
      <c r="BD2478">
        <f t="shared" si="979"/>
        <v>0</v>
      </c>
      <c r="BE2478">
        <f t="shared" si="980"/>
        <v>0</v>
      </c>
      <c r="BF2478">
        <f t="shared" si="981"/>
        <v>0</v>
      </c>
    </row>
    <row r="2479" spans="1:58" ht="15" customHeight="1">
      <c r="A2479" s="405"/>
      <c r="B2479" s="6"/>
      <c r="C2479" s="421" t="s">
        <v>6894</v>
      </c>
      <c r="D2479" s="668" t="str">
        <f t="shared" si="982"/>
        <v/>
      </c>
      <c r="E2479" s="669"/>
      <c r="F2479" s="670"/>
      <c r="G2479" s="763" t="str">
        <f t="shared" si="983"/>
        <v/>
      </c>
      <c r="H2479" s="669"/>
      <c r="I2479" s="669"/>
      <c r="J2479" s="669"/>
      <c r="K2479" s="669"/>
      <c r="L2479" s="670"/>
      <c r="M2479" s="112"/>
      <c r="N2479" s="112"/>
      <c r="O2479" s="112"/>
      <c r="P2479" s="112"/>
      <c r="Q2479" s="112"/>
      <c r="R2479" s="112"/>
      <c r="S2479" s="112"/>
      <c r="T2479" s="112"/>
      <c r="U2479" s="112"/>
      <c r="V2479" s="112"/>
      <c r="W2479" s="112"/>
      <c r="X2479" s="112"/>
      <c r="Y2479" s="112"/>
      <c r="Z2479" s="112"/>
      <c r="AA2479" s="112"/>
      <c r="AB2479" s="112"/>
      <c r="AC2479" s="112"/>
      <c r="AD2479" s="112"/>
      <c r="AE2479" s="93"/>
      <c r="AI2479">
        <f t="shared" si="958"/>
        <v>0</v>
      </c>
      <c r="AJ2479">
        <f t="shared" si="959"/>
        <v>0</v>
      </c>
      <c r="AK2479">
        <f t="shared" si="960"/>
        <v>0</v>
      </c>
      <c r="AL2479">
        <f t="shared" si="961"/>
        <v>0</v>
      </c>
      <c r="AM2479">
        <f t="shared" si="962"/>
        <v>0</v>
      </c>
      <c r="AN2479">
        <f t="shared" si="963"/>
        <v>0</v>
      </c>
      <c r="AO2479">
        <f t="shared" si="964"/>
        <v>0</v>
      </c>
      <c r="AP2479">
        <f t="shared" si="965"/>
        <v>0</v>
      </c>
      <c r="AQ2479">
        <f t="shared" si="966"/>
        <v>0</v>
      </c>
      <c r="AR2479">
        <f t="shared" si="967"/>
        <v>0</v>
      </c>
      <c r="AS2479">
        <f t="shared" si="968"/>
        <v>0</v>
      </c>
      <c r="AT2479">
        <f t="shared" si="969"/>
        <v>0</v>
      </c>
      <c r="AU2479">
        <f t="shared" si="970"/>
        <v>0</v>
      </c>
      <c r="AV2479">
        <f t="shared" si="971"/>
        <v>0</v>
      </c>
      <c r="AW2479">
        <f t="shared" si="972"/>
        <v>0</v>
      </c>
      <c r="AX2479">
        <f t="shared" si="973"/>
        <v>0</v>
      </c>
      <c r="AY2479">
        <f t="shared" si="974"/>
        <v>0</v>
      </c>
      <c r="AZ2479">
        <f t="shared" si="975"/>
        <v>0</v>
      </c>
      <c r="BA2479">
        <f t="shared" si="976"/>
        <v>0</v>
      </c>
      <c r="BB2479">
        <f t="shared" si="977"/>
        <v>0</v>
      </c>
      <c r="BC2479">
        <f t="shared" si="978"/>
        <v>0</v>
      </c>
      <c r="BD2479">
        <f t="shared" si="979"/>
        <v>0</v>
      </c>
      <c r="BE2479">
        <f t="shared" si="980"/>
        <v>0</v>
      </c>
      <c r="BF2479">
        <f t="shared" si="981"/>
        <v>0</v>
      </c>
    </row>
    <row r="2480" spans="1:58" ht="15" customHeight="1">
      <c r="A2480" s="405"/>
      <c r="B2480" s="6"/>
      <c r="C2480" s="421" t="s">
        <v>6895</v>
      </c>
      <c r="D2480" s="668" t="str">
        <f t="shared" si="982"/>
        <v/>
      </c>
      <c r="E2480" s="669"/>
      <c r="F2480" s="670"/>
      <c r="G2480" s="763" t="str">
        <f t="shared" si="983"/>
        <v/>
      </c>
      <c r="H2480" s="669"/>
      <c r="I2480" s="669"/>
      <c r="J2480" s="669"/>
      <c r="K2480" s="669"/>
      <c r="L2480" s="670"/>
      <c r="M2480" s="112"/>
      <c r="N2480" s="112"/>
      <c r="O2480" s="112"/>
      <c r="P2480" s="112"/>
      <c r="Q2480" s="112"/>
      <c r="R2480" s="112"/>
      <c r="S2480" s="112"/>
      <c r="T2480" s="112"/>
      <c r="U2480" s="112"/>
      <c r="V2480" s="112"/>
      <c r="W2480" s="112"/>
      <c r="X2480" s="112"/>
      <c r="Y2480" s="112"/>
      <c r="Z2480" s="112"/>
      <c r="AA2480" s="112"/>
      <c r="AB2480" s="112"/>
      <c r="AC2480" s="112"/>
      <c r="AD2480" s="112"/>
      <c r="AE2480" s="93"/>
      <c r="AI2480">
        <f t="shared" si="958"/>
        <v>0</v>
      </c>
      <c r="AJ2480">
        <f t="shared" si="959"/>
        <v>0</v>
      </c>
      <c r="AK2480">
        <f t="shared" si="960"/>
        <v>0</v>
      </c>
      <c r="AL2480">
        <f t="shared" si="961"/>
        <v>0</v>
      </c>
      <c r="AM2480">
        <f t="shared" si="962"/>
        <v>0</v>
      </c>
      <c r="AN2480">
        <f t="shared" si="963"/>
        <v>0</v>
      </c>
      <c r="AO2480">
        <f t="shared" si="964"/>
        <v>0</v>
      </c>
      <c r="AP2480">
        <f t="shared" si="965"/>
        <v>0</v>
      </c>
      <c r="AQ2480">
        <f t="shared" si="966"/>
        <v>0</v>
      </c>
      <c r="AR2480">
        <f t="shared" si="967"/>
        <v>0</v>
      </c>
      <c r="AS2480">
        <f t="shared" si="968"/>
        <v>0</v>
      </c>
      <c r="AT2480">
        <f t="shared" si="969"/>
        <v>0</v>
      </c>
      <c r="AU2480">
        <f t="shared" si="970"/>
        <v>0</v>
      </c>
      <c r="AV2480">
        <f t="shared" si="971"/>
        <v>0</v>
      </c>
      <c r="AW2480">
        <f t="shared" si="972"/>
        <v>0</v>
      </c>
      <c r="AX2480">
        <f t="shared" si="973"/>
        <v>0</v>
      </c>
      <c r="AY2480">
        <f t="shared" si="974"/>
        <v>0</v>
      </c>
      <c r="AZ2480">
        <f t="shared" si="975"/>
        <v>0</v>
      </c>
      <c r="BA2480">
        <f t="shared" si="976"/>
        <v>0</v>
      </c>
      <c r="BB2480">
        <f t="shared" si="977"/>
        <v>0</v>
      </c>
      <c r="BC2480">
        <f t="shared" si="978"/>
        <v>0</v>
      </c>
      <c r="BD2480">
        <f t="shared" si="979"/>
        <v>0</v>
      </c>
      <c r="BE2480">
        <f t="shared" si="980"/>
        <v>0</v>
      </c>
      <c r="BF2480">
        <f t="shared" si="981"/>
        <v>0</v>
      </c>
    </row>
    <row r="2481" spans="1:58" ht="15" customHeight="1">
      <c r="A2481" s="405"/>
      <c r="B2481" s="6"/>
      <c r="C2481" s="421" t="s">
        <v>6896</v>
      </c>
      <c r="D2481" s="668" t="str">
        <f t="shared" si="982"/>
        <v/>
      </c>
      <c r="E2481" s="669"/>
      <c r="F2481" s="670"/>
      <c r="G2481" s="763" t="str">
        <f t="shared" si="983"/>
        <v/>
      </c>
      <c r="H2481" s="669"/>
      <c r="I2481" s="669"/>
      <c r="J2481" s="669"/>
      <c r="K2481" s="669"/>
      <c r="L2481" s="670"/>
      <c r="M2481" s="112"/>
      <c r="N2481" s="112"/>
      <c r="O2481" s="112"/>
      <c r="P2481" s="112"/>
      <c r="Q2481" s="112"/>
      <c r="R2481" s="112"/>
      <c r="S2481" s="112"/>
      <c r="T2481" s="112"/>
      <c r="U2481" s="112"/>
      <c r="V2481" s="112"/>
      <c r="W2481" s="112"/>
      <c r="X2481" s="112"/>
      <c r="Y2481" s="112"/>
      <c r="Z2481" s="112"/>
      <c r="AA2481" s="112"/>
      <c r="AB2481" s="112"/>
      <c r="AC2481" s="112"/>
      <c r="AD2481" s="112"/>
      <c r="AE2481" s="93"/>
      <c r="AI2481">
        <f t="shared" si="958"/>
        <v>0</v>
      </c>
      <c r="AJ2481">
        <f t="shared" si="959"/>
        <v>0</v>
      </c>
      <c r="AK2481">
        <f t="shared" si="960"/>
        <v>0</v>
      </c>
      <c r="AL2481">
        <f t="shared" si="961"/>
        <v>0</v>
      </c>
      <c r="AM2481">
        <f t="shared" si="962"/>
        <v>0</v>
      </c>
      <c r="AN2481">
        <f t="shared" si="963"/>
        <v>0</v>
      </c>
      <c r="AO2481">
        <f t="shared" si="964"/>
        <v>0</v>
      </c>
      <c r="AP2481">
        <f t="shared" si="965"/>
        <v>0</v>
      </c>
      <c r="AQ2481">
        <f t="shared" si="966"/>
        <v>0</v>
      </c>
      <c r="AR2481">
        <f t="shared" si="967"/>
        <v>0</v>
      </c>
      <c r="AS2481">
        <f t="shared" si="968"/>
        <v>0</v>
      </c>
      <c r="AT2481">
        <f t="shared" si="969"/>
        <v>0</v>
      </c>
      <c r="AU2481">
        <f t="shared" si="970"/>
        <v>0</v>
      </c>
      <c r="AV2481">
        <f t="shared" si="971"/>
        <v>0</v>
      </c>
      <c r="AW2481">
        <f t="shared" si="972"/>
        <v>0</v>
      </c>
      <c r="AX2481">
        <f t="shared" si="973"/>
        <v>0</v>
      </c>
      <c r="AY2481">
        <f t="shared" si="974"/>
        <v>0</v>
      </c>
      <c r="AZ2481">
        <f t="shared" si="975"/>
        <v>0</v>
      </c>
      <c r="BA2481">
        <f t="shared" si="976"/>
        <v>0</v>
      </c>
      <c r="BB2481">
        <f t="shared" si="977"/>
        <v>0</v>
      </c>
      <c r="BC2481">
        <f t="shared" si="978"/>
        <v>0</v>
      </c>
      <c r="BD2481">
        <f t="shared" si="979"/>
        <v>0</v>
      </c>
      <c r="BE2481">
        <f t="shared" si="980"/>
        <v>0</v>
      </c>
      <c r="BF2481">
        <f t="shared" si="981"/>
        <v>0</v>
      </c>
    </row>
    <row r="2482" spans="1:58" ht="15" customHeight="1">
      <c r="A2482" s="405"/>
      <c r="B2482" s="6"/>
      <c r="C2482" s="421" t="s">
        <v>6897</v>
      </c>
      <c r="D2482" s="668" t="str">
        <f t="shared" si="982"/>
        <v/>
      </c>
      <c r="E2482" s="669"/>
      <c r="F2482" s="670"/>
      <c r="G2482" s="763" t="str">
        <f t="shared" si="983"/>
        <v/>
      </c>
      <c r="H2482" s="669"/>
      <c r="I2482" s="669"/>
      <c r="J2482" s="669"/>
      <c r="K2482" s="669"/>
      <c r="L2482" s="670"/>
      <c r="M2482" s="112"/>
      <c r="N2482" s="112"/>
      <c r="O2482" s="112"/>
      <c r="P2482" s="112"/>
      <c r="Q2482" s="112"/>
      <c r="R2482" s="112"/>
      <c r="S2482" s="112"/>
      <c r="T2482" s="112"/>
      <c r="U2482" s="112"/>
      <c r="V2482" s="112"/>
      <c r="W2482" s="112"/>
      <c r="X2482" s="112"/>
      <c r="Y2482" s="112"/>
      <c r="Z2482" s="112"/>
      <c r="AA2482" s="112"/>
      <c r="AB2482" s="112"/>
      <c r="AC2482" s="112"/>
      <c r="AD2482" s="112"/>
      <c r="AE2482" s="93"/>
      <c r="AI2482">
        <f t="shared" si="958"/>
        <v>0</v>
      </c>
      <c r="AJ2482">
        <f t="shared" si="959"/>
        <v>0</v>
      </c>
      <c r="AK2482">
        <f t="shared" si="960"/>
        <v>0</v>
      </c>
      <c r="AL2482">
        <f t="shared" si="961"/>
        <v>0</v>
      </c>
      <c r="AM2482">
        <f t="shared" si="962"/>
        <v>0</v>
      </c>
      <c r="AN2482">
        <f t="shared" si="963"/>
        <v>0</v>
      </c>
      <c r="AO2482">
        <f t="shared" si="964"/>
        <v>0</v>
      </c>
      <c r="AP2482">
        <f t="shared" si="965"/>
        <v>0</v>
      </c>
      <c r="AQ2482">
        <f t="shared" si="966"/>
        <v>0</v>
      </c>
      <c r="AR2482">
        <f t="shared" si="967"/>
        <v>0</v>
      </c>
      <c r="AS2482">
        <f t="shared" si="968"/>
        <v>0</v>
      </c>
      <c r="AT2482">
        <f t="shared" si="969"/>
        <v>0</v>
      </c>
      <c r="AU2482">
        <f t="shared" si="970"/>
        <v>0</v>
      </c>
      <c r="AV2482">
        <f t="shared" si="971"/>
        <v>0</v>
      </c>
      <c r="AW2482">
        <f t="shared" si="972"/>
        <v>0</v>
      </c>
      <c r="AX2482">
        <f t="shared" si="973"/>
        <v>0</v>
      </c>
      <c r="AY2482">
        <f t="shared" si="974"/>
        <v>0</v>
      </c>
      <c r="AZ2482">
        <f t="shared" si="975"/>
        <v>0</v>
      </c>
      <c r="BA2482">
        <f t="shared" si="976"/>
        <v>0</v>
      </c>
      <c r="BB2482">
        <f t="shared" si="977"/>
        <v>0</v>
      </c>
      <c r="BC2482">
        <f t="shared" si="978"/>
        <v>0</v>
      </c>
      <c r="BD2482">
        <f t="shared" si="979"/>
        <v>0</v>
      </c>
      <c r="BE2482">
        <f t="shared" si="980"/>
        <v>0</v>
      </c>
      <c r="BF2482">
        <f t="shared" si="981"/>
        <v>0</v>
      </c>
    </row>
    <row r="2483" spans="1:58" ht="15" customHeight="1">
      <c r="A2483" s="405"/>
      <c r="B2483" s="6"/>
      <c r="C2483" s="421" t="s">
        <v>6898</v>
      </c>
      <c r="D2483" s="668" t="str">
        <f t="shared" si="982"/>
        <v/>
      </c>
      <c r="E2483" s="669"/>
      <c r="F2483" s="670"/>
      <c r="G2483" s="763" t="str">
        <f t="shared" si="983"/>
        <v/>
      </c>
      <c r="H2483" s="669"/>
      <c r="I2483" s="669"/>
      <c r="J2483" s="669"/>
      <c r="K2483" s="669"/>
      <c r="L2483" s="670"/>
      <c r="M2483" s="112"/>
      <c r="N2483" s="112"/>
      <c r="O2483" s="112"/>
      <c r="P2483" s="112"/>
      <c r="Q2483" s="112"/>
      <c r="R2483" s="112"/>
      <c r="S2483" s="112"/>
      <c r="T2483" s="112"/>
      <c r="U2483" s="112"/>
      <c r="V2483" s="112"/>
      <c r="W2483" s="112"/>
      <c r="X2483" s="112"/>
      <c r="Y2483" s="112"/>
      <c r="Z2483" s="112"/>
      <c r="AA2483" s="112"/>
      <c r="AB2483" s="112"/>
      <c r="AC2483" s="112"/>
      <c r="AD2483" s="112"/>
      <c r="AE2483" s="93"/>
      <c r="AI2483">
        <f t="shared" si="958"/>
        <v>0</v>
      </c>
      <c r="AJ2483">
        <f t="shared" si="959"/>
        <v>0</v>
      </c>
      <c r="AK2483">
        <f t="shared" si="960"/>
        <v>0</v>
      </c>
      <c r="AL2483">
        <f t="shared" si="961"/>
        <v>0</v>
      </c>
      <c r="AM2483">
        <f t="shared" si="962"/>
        <v>0</v>
      </c>
      <c r="AN2483">
        <f t="shared" si="963"/>
        <v>0</v>
      </c>
      <c r="AO2483">
        <f t="shared" si="964"/>
        <v>0</v>
      </c>
      <c r="AP2483">
        <f t="shared" si="965"/>
        <v>0</v>
      </c>
      <c r="AQ2483">
        <f t="shared" si="966"/>
        <v>0</v>
      </c>
      <c r="AR2483">
        <f t="shared" si="967"/>
        <v>0</v>
      </c>
      <c r="AS2483">
        <f t="shared" si="968"/>
        <v>0</v>
      </c>
      <c r="AT2483">
        <f t="shared" si="969"/>
        <v>0</v>
      </c>
      <c r="AU2483">
        <f t="shared" si="970"/>
        <v>0</v>
      </c>
      <c r="AV2483">
        <f t="shared" si="971"/>
        <v>0</v>
      </c>
      <c r="AW2483">
        <f t="shared" si="972"/>
        <v>0</v>
      </c>
      <c r="AX2483">
        <f t="shared" si="973"/>
        <v>0</v>
      </c>
      <c r="AY2483">
        <f t="shared" si="974"/>
        <v>0</v>
      </c>
      <c r="AZ2483">
        <f t="shared" si="975"/>
        <v>0</v>
      </c>
      <c r="BA2483">
        <f t="shared" si="976"/>
        <v>0</v>
      </c>
      <c r="BB2483">
        <f t="shared" si="977"/>
        <v>0</v>
      </c>
      <c r="BC2483">
        <f t="shared" si="978"/>
        <v>0</v>
      </c>
      <c r="BD2483">
        <f t="shared" si="979"/>
        <v>0</v>
      </c>
      <c r="BE2483">
        <f t="shared" si="980"/>
        <v>0</v>
      </c>
      <c r="BF2483">
        <f t="shared" si="981"/>
        <v>0</v>
      </c>
    </row>
    <row r="2484" spans="1:58" ht="15" customHeight="1">
      <c r="A2484" s="405"/>
      <c r="B2484" s="6"/>
      <c r="C2484" s="421" t="s">
        <v>6899</v>
      </c>
      <c r="D2484" s="668" t="str">
        <f t="shared" si="982"/>
        <v/>
      </c>
      <c r="E2484" s="669"/>
      <c r="F2484" s="670"/>
      <c r="G2484" s="763" t="str">
        <f t="shared" si="983"/>
        <v/>
      </c>
      <c r="H2484" s="669"/>
      <c r="I2484" s="669"/>
      <c r="J2484" s="669"/>
      <c r="K2484" s="669"/>
      <c r="L2484" s="670"/>
      <c r="M2484" s="112"/>
      <c r="N2484" s="112"/>
      <c r="O2484" s="112"/>
      <c r="P2484" s="112"/>
      <c r="Q2484" s="112"/>
      <c r="R2484" s="112"/>
      <c r="S2484" s="112"/>
      <c r="T2484" s="112"/>
      <c r="U2484" s="112"/>
      <c r="V2484" s="112"/>
      <c r="W2484" s="112"/>
      <c r="X2484" s="112"/>
      <c r="Y2484" s="112"/>
      <c r="Z2484" s="112"/>
      <c r="AA2484" s="112"/>
      <c r="AB2484" s="112"/>
      <c r="AC2484" s="112"/>
      <c r="AD2484" s="112"/>
      <c r="AE2484" s="93"/>
      <c r="AI2484">
        <f t="shared" si="958"/>
        <v>0</v>
      </c>
      <c r="AJ2484">
        <f t="shared" si="959"/>
        <v>0</v>
      </c>
      <c r="AK2484">
        <f t="shared" si="960"/>
        <v>0</v>
      </c>
      <c r="AL2484">
        <f t="shared" si="961"/>
        <v>0</v>
      </c>
      <c r="AM2484">
        <f t="shared" si="962"/>
        <v>0</v>
      </c>
      <c r="AN2484">
        <f t="shared" si="963"/>
        <v>0</v>
      </c>
      <c r="AO2484">
        <f t="shared" si="964"/>
        <v>0</v>
      </c>
      <c r="AP2484">
        <f t="shared" si="965"/>
        <v>0</v>
      </c>
      <c r="AQ2484">
        <f t="shared" si="966"/>
        <v>0</v>
      </c>
      <c r="AR2484">
        <f t="shared" si="967"/>
        <v>0</v>
      </c>
      <c r="AS2484">
        <f t="shared" si="968"/>
        <v>0</v>
      </c>
      <c r="AT2484">
        <f t="shared" si="969"/>
        <v>0</v>
      </c>
      <c r="AU2484">
        <f t="shared" si="970"/>
        <v>0</v>
      </c>
      <c r="AV2484">
        <f t="shared" si="971"/>
        <v>0</v>
      </c>
      <c r="AW2484">
        <f t="shared" si="972"/>
        <v>0</v>
      </c>
      <c r="AX2484">
        <f t="shared" si="973"/>
        <v>0</v>
      </c>
      <c r="AY2484">
        <f t="shared" si="974"/>
        <v>0</v>
      </c>
      <c r="AZ2484">
        <f t="shared" si="975"/>
        <v>0</v>
      </c>
      <c r="BA2484">
        <f t="shared" si="976"/>
        <v>0</v>
      </c>
      <c r="BB2484">
        <f t="shared" si="977"/>
        <v>0</v>
      </c>
      <c r="BC2484">
        <f t="shared" si="978"/>
        <v>0</v>
      </c>
      <c r="BD2484">
        <f t="shared" si="979"/>
        <v>0</v>
      </c>
      <c r="BE2484">
        <f t="shared" si="980"/>
        <v>0</v>
      </c>
      <c r="BF2484">
        <f t="shared" si="981"/>
        <v>0</v>
      </c>
    </row>
    <row r="2485" spans="1:58" ht="15" customHeight="1">
      <c r="A2485" s="405"/>
      <c r="B2485" s="6"/>
      <c r="C2485" s="421" t="s">
        <v>6900</v>
      </c>
      <c r="D2485" s="668" t="str">
        <f t="shared" si="982"/>
        <v/>
      </c>
      <c r="E2485" s="669"/>
      <c r="F2485" s="670"/>
      <c r="G2485" s="763" t="str">
        <f t="shared" si="983"/>
        <v/>
      </c>
      <c r="H2485" s="669"/>
      <c r="I2485" s="669"/>
      <c r="J2485" s="669"/>
      <c r="K2485" s="669"/>
      <c r="L2485" s="670"/>
      <c r="M2485" s="112"/>
      <c r="N2485" s="112"/>
      <c r="O2485" s="112"/>
      <c r="P2485" s="112"/>
      <c r="Q2485" s="112"/>
      <c r="R2485" s="112"/>
      <c r="S2485" s="112"/>
      <c r="T2485" s="112"/>
      <c r="U2485" s="112"/>
      <c r="V2485" s="112"/>
      <c r="W2485" s="112"/>
      <c r="X2485" s="112"/>
      <c r="Y2485" s="112"/>
      <c r="Z2485" s="112"/>
      <c r="AA2485" s="112"/>
      <c r="AB2485" s="112"/>
      <c r="AC2485" s="112"/>
      <c r="AD2485" s="112"/>
      <c r="AE2485" s="93"/>
      <c r="AI2485">
        <f t="shared" si="958"/>
        <v>0</v>
      </c>
      <c r="AJ2485">
        <f t="shared" si="959"/>
        <v>0</v>
      </c>
      <c r="AK2485">
        <f t="shared" si="960"/>
        <v>0</v>
      </c>
      <c r="AL2485">
        <f t="shared" si="961"/>
        <v>0</v>
      </c>
      <c r="AM2485">
        <f t="shared" si="962"/>
        <v>0</v>
      </c>
      <c r="AN2485">
        <f t="shared" si="963"/>
        <v>0</v>
      </c>
      <c r="AO2485">
        <f t="shared" si="964"/>
        <v>0</v>
      </c>
      <c r="AP2485">
        <f t="shared" si="965"/>
        <v>0</v>
      </c>
      <c r="AQ2485">
        <f t="shared" si="966"/>
        <v>0</v>
      </c>
      <c r="AR2485">
        <f t="shared" si="967"/>
        <v>0</v>
      </c>
      <c r="AS2485">
        <f t="shared" si="968"/>
        <v>0</v>
      </c>
      <c r="AT2485">
        <f t="shared" si="969"/>
        <v>0</v>
      </c>
      <c r="AU2485">
        <f t="shared" si="970"/>
        <v>0</v>
      </c>
      <c r="AV2485">
        <f t="shared" si="971"/>
        <v>0</v>
      </c>
      <c r="AW2485">
        <f t="shared" si="972"/>
        <v>0</v>
      </c>
      <c r="AX2485">
        <f t="shared" si="973"/>
        <v>0</v>
      </c>
      <c r="AY2485">
        <f t="shared" si="974"/>
        <v>0</v>
      </c>
      <c r="AZ2485">
        <f t="shared" si="975"/>
        <v>0</v>
      </c>
      <c r="BA2485">
        <f t="shared" si="976"/>
        <v>0</v>
      </c>
      <c r="BB2485">
        <f t="shared" si="977"/>
        <v>0</v>
      </c>
      <c r="BC2485">
        <f t="shared" si="978"/>
        <v>0</v>
      </c>
      <c r="BD2485">
        <f t="shared" si="979"/>
        <v>0</v>
      </c>
      <c r="BE2485">
        <f t="shared" si="980"/>
        <v>0</v>
      </c>
      <c r="BF2485">
        <f t="shared" si="981"/>
        <v>0</v>
      </c>
    </row>
    <row r="2486" spans="1:58" ht="15" customHeight="1">
      <c r="A2486" s="405"/>
      <c r="B2486" s="6"/>
      <c r="C2486" s="421" t="s">
        <v>6901</v>
      </c>
      <c r="D2486" s="668" t="str">
        <f t="shared" si="982"/>
        <v/>
      </c>
      <c r="E2486" s="669"/>
      <c r="F2486" s="670"/>
      <c r="G2486" s="763" t="str">
        <f t="shared" si="983"/>
        <v/>
      </c>
      <c r="H2486" s="669"/>
      <c r="I2486" s="669"/>
      <c r="J2486" s="669"/>
      <c r="K2486" s="669"/>
      <c r="L2486" s="670"/>
      <c r="M2486" s="112"/>
      <c r="N2486" s="112"/>
      <c r="O2486" s="112"/>
      <c r="P2486" s="112"/>
      <c r="Q2486" s="112"/>
      <c r="R2486" s="112"/>
      <c r="S2486" s="112"/>
      <c r="T2486" s="112"/>
      <c r="U2486" s="112"/>
      <c r="V2486" s="112"/>
      <c r="W2486" s="112"/>
      <c r="X2486" s="112"/>
      <c r="Y2486" s="112"/>
      <c r="Z2486" s="112"/>
      <c r="AA2486" s="112"/>
      <c r="AB2486" s="112"/>
      <c r="AC2486" s="112"/>
      <c r="AD2486" s="112"/>
      <c r="AE2486" s="93"/>
      <c r="AI2486">
        <f t="shared" si="958"/>
        <v>0</v>
      </c>
      <c r="AJ2486">
        <f t="shared" si="959"/>
        <v>0</v>
      </c>
      <c r="AK2486">
        <f t="shared" si="960"/>
        <v>0</v>
      </c>
      <c r="AL2486">
        <f t="shared" si="961"/>
        <v>0</v>
      </c>
      <c r="AM2486">
        <f t="shared" si="962"/>
        <v>0</v>
      </c>
      <c r="AN2486">
        <f t="shared" si="963"/>
        <v>0</v>
      </c>
      <c r="AO2486">
        <f t="shared" si="964"/>
        <v>0</v>
      </c>
      <c r="AP2486">
        <f t="shared" si="965"/>
        <v>0</v>
      </c>
      <c r="AQ2486">
        <f t="shared" si="966"/>
        <v>0</v>
      </c>
      <c r="AR2486">
        <f t="shared" si="967"/>
        <v>0</v>
      </c>
      <c r="AS2486">
        <f t="shared" si="968"/>
        <v>0</v>
      </c>
      <c r="AT2486">
        <f t="shared" si="969"/>
        <v>0</v>
      </c>
      <c r="AU2486">
        <f t="shared" si="970"/>
        <v>0</v>
      </c>
      <c r="AV2486">
        <f t="shared" si="971"/>
        <v>0</v>
      </c>
      <c r="AW2486">
        <f t="shared" si="972"/>
        <v>0</v>
      </c>
      <c r="AX2486">
        <f t="shared" si="973"/>
        <v>0</v>
      </c>
      <c r="AY2486">
        <f t="shared" si="974"/>
        <v>0</v>
      </c>
      <c r="AZ2486">
        <f t="shared" si="975"/>
        <v>0</v>
      </c>
      <c r="BA2486">
        <f t="shared" si="976"/>
        <v>0</v>
      </c>
      <c r="BB2486">
        <f t="shared" si="977"/>
        <v>0</v>
      </c>
      <c r="BC2486">
        <f t="shared" si="978"/>
        <v>0</v>
      </c>
      <c r="BD2486">
        <f t="shared" si="979"/>
        <v>0</v>
      </c>
      <c r="BE2486">
        <f t="shared" si="980"/>
        <v>0</v>
      </c>
      <c r="BF2486">
        <f t="shared" si="981"/>
        <v>0</v>
      </c>
    </row>
    <row r="2487" spans="1:58" ht="15" customHeight="1">
      <c r="A2487" s="405"/>
      <c r="B2487" s="6"/>
      <c r="C2487" s="421" t="s">
        <v>6902</v>
      </c>
      <c r="D2487" s="668" t="str">
        <f t="shared" si="982"/>
        <v/>
      </c>
      <c r="E2487" s="669"/>
      <c r="F2487" s="670"/>
      <c r="G2487" s="763" t="str">
        <f t="shared" si="983"/>
        <v/>
      </c>
      <c r="H2487" s="669"/>
      <c r="I2487" s="669"/>
      <c r="J2487" s="669"/>
      <c r="K2487" s="669"/>
      <c r="L2487" s="670"/>
      <c r="M2487" s="112"/>
      <c r="N2487" s="112"/>
      <c r="O2487" s="112"/>
      <c r="P2487" s="112"/>
      <c r="Q2487" s="112"/>
      <c r="R2487" s="112"/>
      <c r="S2487" s="112"/>
      <c r="T2487" s="112"/>
      <c r="U2487" s="112"/>
      <c r="V2487" s="112"/>
      <c r="W2487" s="112"/>
      <c r="X2487" s="112"/>
      <c r="Y2487" s="112"/>
      <c r="Z2487" s="112"/>
      <c r="AA2487" s="112"/>
      <c r="AB2487" s="112"/>
      <c r="AC2487" s="112"/>
      <c r="AD2487" s="112"/>
      <c r="AE2487" s="93"/>
      <c r="AI2487">
        <f t="shared" si="958"/>
        <v>0</v>
      </c>
      <c r="AJ2487">
        <f t="shared" si="959"/>
        <v>0</v>
      </c>
      <c r="AK2487">
        <f t="shared" si="960"/>
        <v>0</v>
      </c>
      <c r="AL2487">
        <f t="shared" si="961"/>
        <v>0</v>
      </c>
      <c r="AM2487">
        <f t="shared" si="962"/>
        <v>0</v>
      </c>
      <c r="AN2487">
        <f t="shared" si="963"/>
        <v>0</v>
      </c>
      <c r="AO2487">
        <f t="shared" si="964"/>
        <v>0</v>
      </c>
      <c r="AP2487">
        <f t="shared" si="965"/>
        <v>0</v>
      </c>
      <c r="AQ2487">
        <f t="shared" si="966"/>
        <v>0</v>
      </c>
      <c r="AR2487">
        <f t="shared" si="967"/>
        <v>0</v>
      </c>
      <c r="AS2487">
        <f t="shared" si="968"/>
        <v>0</v>
      </c>
      <c r="AT2487">
        <f t="shared" si="969"/>
        <v>0</v>
      </c>
      <c r="AU2487">
        <f t="shared" si="970"/>
        <v>0</v>
      </c>
      <c r="AV2487">
        <f t="shared" si="971"/>
        <v>0</v>
      </c>
      <c r="AW2487">
        <f t="shared" si="972"/>
        <v>0</v>
      </c>
      <c r="AX2487">
        <f t="shared" si="973"/>
        <v>0</v>
      </c>
      <c r="AY2487">
        <f t="shared" si="974"/>
        <v>0</v>
      </c>
      <c r="AZ2487">
        <f t="shared" si="975"/>
        <v>0</v>
      </c>
      <c r="BA2487">
        <f t="shared" si="976"/>
        <v>0</v>
      </c>
      <c r="BB2487">
        <f t="shared" si="977"/>
        <v>0</v>
      </c>
      <c r="BC2487">
        <f t="shared" si="978"/>
        <v>0</v>
      </c>
      <c r="BD2487">
        <f t="shared" si="979"/>
        <v>0</v>
      </c>
      <c r="BE2487">
        <f t="shared" si="980"/>
        <v>0</v>
      </c>
      <c r="BF2487">
        <f t="shared" si="981"/>
        <v>0</v>
      </c>
    </row>
    <row r="2488" spans="1:58" ht="15" customHeight="1">
      <c r="A2488" s="405"/>
      <c r="B2488" s="6"/>
      <c r="C2488" s="421" t="s">
        <v>6903</v>
      </c>
      <c r="D2488" s="668" t="str">
        <f t="shared" si="982"/>
        <v/>
      </c>
      <c r="E2488" s="669"/>
      <c r="F2488" s="670"/>
      <c r="G2488" s="763" t="str">
        <f t="shared" si="983"/>
        <v/>
      </c>
      <c r="H2488" s="669"/>
      <c r="I2488" s="669"/>
      <c r="J2488" s="669"/>
      <c r="K2488" s="669"/>
      <c r="L2488" s="670"/>
      <c r="M2488" s="112"/>
      <c r="N2488" s="112"/>
      <c r="O2488" s="112"/>
      <c r="P2488" s="112"/>
      <c r="Q2488" s="112"/>
      <c r="R2488" s="112"/>
      <c r="S2488" s="112"/>
      <c r="T2488" s="112"/>
      <c r="U2488" s="112"/>
      <c r="V2488" s="112"/>
      <c r="W2488" s="112"/>
      <c r="X2488" s="112"/>
      <c r="Y2488" s="112"/>
      <c r="Z2488" s="112"/>
      <c r="AA2488" s="112"/>
      <c r="AB2488" s="112"/>
      <c r="AC2488" s="112"/>
      <c r="AD2488" s="112"/>
      <c r="AE2488" s="93"/>
      <c r="AI2488">
        <f t="shared" si="958"/>
        <v>0</v>
      </c>
      <c r="AJ2488">
        <f t="shared" si="959"/>
        <v>0</v>
      </c>
      <c r="AK2488">
        <f t="shared" si="960"/>
        <v>0</v>
      </c>
      <c r="AL2488">
        <f t="shared" si="961"/>
        <v>0</v>
      </c>
      <c r="AM2488">
        <f t="shared" si="962"/>
        <v>0</v>
      </c>
      <c r="AN2488">
        <f t="shared" si="963"/>
        <v>0</v>
      </c>
      <c r="AO2488">
        <f t="shared" si="964"/>
        <v>0</v>
      </c>
      <c r="AP2488">
        <f t="shared" si="965"/>
        <v>0</v>
      </c>
      <c r="AQ2488">
        <f t="shared" si="966"/>
        <v>0</v>
      </c>
      <c r="AR2488">
        <f t="shared" si="967"/>
        <v>0</v>
      </c>
      <c r="AS2488">
        <f t="shared" si="968"/>
        <v>0</v>
      </c>
      <c r="AT2488">
        <f t="shared" si="969"/>
        <v>0</v>
      </c>
      <c r="AU2488">
        <f t="shared" si="970"/>
        <v>0</v>
      </c>
      <c r="AV2488">
        <f t="shared" si="971"/>
        <v>0</v>
      </c>
      <c r="AW2488">
        <f t="shared" si="972"/>
        <v>0</v>
      </c>
      <c r="AX2488">
        <f t="shared" si="973"/>
        <v>0</v>
      </c>
      <c r="AY2488">
        <f t="shared" si="974"/>
        <v>0</v>
      </c>
      <c r="AZ2488">
        <f t="shared" si="975"/>
        <v>0</v>
      </c>
      <c r="BA2488">
        <f t="shared" si="976"/>
        <v>0</v>
      </c>
      <c r="BB2488">
        <f t="shared" si="977"/>
        <v>0</v>
      </c>
      <c r="BC2488">
        <f t="shared" si="978"/>
        <v>0</v>
      </c>
      <c r="BD2488">
        <f t="shared" si="979"/>
        <v>0</v>
      </c>
      <c r="BE2488">
        <f t="shared" si="980"/>
        <v>0</v>
      </c>
      <c r="BF2488">
        <f t="shared" si="981"/>
        <v>0</v>
      </c>
    </row>
    <row r="2489" spans="1:58" ht="15" customHeight="1">
      <c r="A2489" s="405"/>
      <c r="B2489" s="6"/>
      <c r="C2489" s="421" t="s">
        <v>6904</v>
      </c>
      <c r="D2489" s="668" t="str">
        <f t="shared" si="982"/>
        <v/>
      </c>
      <c r="E2489" s="669"/>
      <c r="F2489" s="670"/>
      <c r="G2489" s="763" t="str">
        <f t="shared" si="983"/>
        <v/>
      </c>
      <c r="H2489" s="669"/>
      <c r="I2489" s="669"/>
      <c r="J2489" s="669"/>
      <c r="K2489" s="669"/>
      <c r="L2489" s="670"/>
      <c r="M2489" s="112"/>
      <c r="N2489" s="112"/>
      <c r="O2489" s="112"/>
      <c r="P2489" s="112"/>
      <c r="Q2489" s="112"/>
      <c r="R2489" s="112"/>
      <c r="S2489" s="112"/>
      <c r="T2489" s="112"/>
      <c r="U2489" s="112"/>
      <c r="V2489" s="112"/>
      <c r="W2489" s="112"/>
      <c r="X2489" s="112"/>
      <c r="Y2489" s="112"/>
      <c r="Z2489" s="112"/>
      <c r="AA2489" s="112"/>
      <c r="AB2489" s="112"/>
      <c r="AC2489" s="112"/>
      <c r="AD2489" s="112"/>
      <c r="AE2489" s="93"/>
      <c r="AI2489">
        <f t="shared" si="958"/>
        <v>0</v>
      </c>
      <c r="AJ2489">
        <f t="shared" si="959"/>
        <v>0</v>
      </c>
      <c r="AK2489">
        <f t="shared" si="960"/>
        <v>0</v>
      </c>
      <c r="AL2489">
        <f t="shared" si="961"/>
        <v>0</v>
      </c>
      <c r="AM2489">
        <f t="shared" si="962"/>
        <v>0</v>
      </c>
      <c r="AN2489">
        <f t="shared" si="963"/>
        <v>0</v>
      </c>
      <c r="AO2489">
        <f t="shared" si="964"/>
        <v>0</v>
      </c>
      <c r="AP2489">
        <f t="shared" si="965"/>
        <v>0</v>
      </c>
      <c r="AQ2489">
        <f t="shared" si="966"/>
        <v>0</v>
      </c>
      <c r="AR2489">
        <f t="shared" si="967"/>
        <v>0</v>
      </c>
      <c r="AS2489">
        <f t="shared" si="968"/>
        <v>0</v>
      </c>
      <c r="AT2489">
        <f t="shared" si="969"/>
        <v>0</v>
      </c>
      <c r="AU2489">
        <f t="shared" si="970"/>
        <v>0</v>
      </c>
      <c r="AV2489">
        <f t="shared" si="971"/>
        <v>0</v>
      </c>
      <c r="AW2489">
        <f t="shared" si="972"/>
        <v>0</v>
      </c>
      <c r="AX2489">
        <f t="shared" si="973"/>
        <v>0</v>
      </c>
      <c r="AY2489">
        <f t="shared" si="974"/>
        <v>0</v>
      </c>
      <c r="AZ2489">
        <f t="shared" si="975"/>
        <v>0</v>
      </c>
      <c r="BA2489">
        <f t="shared" si="976"/>
        <v>0</v>
      </c>
      <c r="BB2489">
        <f t="shared" si="977"/>
        <v>0</v>
      </c>
      <c r="BC2489">
        <f t="shared" si="978"/>
        <v>0</v>
      </c>
      <c r="BD2489">
        <f t="shared" si="979"/>
        <v>0</v>
      </c>
      <c r="BE2489">
        <f t="shared" si="980"/>
        <v>0</v>
      </c>
      <c r="BF2489">
        <f t="shared" si="981"/>
        <v>0</v>
      </c>
    </row>
    <row r="2490" spans="1:58" ht="15" customHeight="1">
      <c r="A2490" s="405"/>
      <c r="B2490" s="6"/>
      <c r="C2490" s="421" t="s">
        <v>6905</v>
      </c>
      <c r="D2490" s="668" t="str">
        <f t="shared" si="982"/>
        <v/>
      </c>
      <c r="E2490" s="669"/>
      <c r="F2490" s="670"/>
      <c r="G2490" s="763" t="str">
        <f t="shared" si="983"/>
        <v/>
      </c>
      <c r="H2490" s="669"/>
      <c r="I2490" s="669"/>
      <c r="J2490" s="669"/>
      <c r="K2490" s="669"/>
      <c r="L2490" s="670"/>
      <c r="M2490" s="112"/>
      <c r="N2490" s="112"/>
      <c r="O2490" s="112"/>
      <c r="P2490" s="112"/>
      <c r="Q2490" s="112"/>
      <c r="R2490" s="112"/>
      <c r="S2490" s="112"/>
      <c r="T2490" s="112"/>
      <c r="U2490" s="112"/>
      <c r="V2490" s="112"/>
      <c r="W2490" s="112"/>
      <c r="X2490" s="112"/>
      <c r="Y2490" s="112"/>
      <c r="Z2490" s="112"/>
      <c r="AA2490" s="112"/>
      <c r="AB2490" s="112"/>
      <c r="AC2490" s="112"/>
      <c r="AD2490" s="112"/>
      <c r="AE2490" s="93"/>
      <c r="AI2490">
        <f t="shared" si="958"/>
        <v>0</v>
      </c>
      <c r="AJ2490">
        <f t="shared" si="959"/>
        <v>0</v>
      </c>
      <c r="AK2490">
        <f t="shared" si="960"/>
        <v>0</v>
      </c>
      <c r="AL2490">
        <f t="shared" si="961"/>
        <v>0</v>
      </c>
      <c r="AM2490">
        <f t="shared" si="962"/>
        <v>0</v>
      </c>
      <c r="AN2490">
        <f t="shared" si="963"/>
        <v>0</v>
      </c>
      <c r="AO2490">
        <f t="shared" si="964"/>
        <v>0</v>
      </c>
      <c r="AP2490">
        <f t="shared" si="965"/>
        <v>0</v>
      </c>
      <c r="AQ2490">
        <f t="shared" si="966"/>
        <v>0</v>
      </c>
      <c r="AR2490">
        <f t="shared" si="967"/>
        <v>0</v>
      </c>
      <c r="AS2490">
        <f t="shared" si="968"/>
        <v>0</v>
      </c>
      <c r="AT2490">
        <f t="shared" si="969"/>
        <v>0</v>
      </c>
      <c r="AU2490">
        <f t="shared" si="970"/>
        <v>0</v>
      </c>
      <c r="AV2490">
        <f t="shared" si="971"/>
        <v>0</v>
      </c>
      <c r="AW2490">
        <f t="shared" si="972"/>
        <v>0</v>
      </c>
      <c r="AX2490">
        <f t="shared" si="973"/>
        <v>0</v>
      </c>
      <c r="AY2490">
        <f t="shared" si="974"/>
        <v>0</v>
      </c>
      <c r="AZ2490">
        <f t="shared" si="975"/>
        <v>0</v>
      </c>
      <c r="BA2490">
        <f t="shared" si="976"/>
        <v>0</v>
      </c>
      <c r="BB2490">
        <f t="shared" si="977"/>
        <v>0</v>
      </c>
      <c r="BC2490">
        <f t="shared" si="978"/>
        <v>0</v>
      </c>
      <c r="BD2490">
        <f t="shared" si="979"/>
        <v>0</v>
      </c>
      <c r="BE2490">
        <f t="shared" si="980"/>
        <v>0</v>
      </c>
      <c r="BF2490">
        <f t="shared" si="981"/>
        <v>0</v>
      </c>
    </row>
    <row r="2491" spans="1:58" ht="15" customHeight="1">
      <c r="A2491" s="405"/>
      <c r="B2491" s="6"/>
      <c r="C2491" s="421" t="s">
        <v>6906</v>
      </c>
      <c r="D2491" s="668" t="str">
        <f t="shared" si="982"/>
        <v/>
      </c>
      <c r="E2491" s="669"/>
      <c r="F2491" s="670"/>
      <c r="G2491" s="763" t="str">
        <f t="shared" si="983"/>
        <v/>
      </c>
      <c r="H2491" s="669"/>
      <c r="I2491" s="669"/>
      <c r="J2491" s="669"/>
      <c r="K2491" s="669"/>
      <c r="L2491" s="670"/>
      <c r="M2491" s="112"/>
      <c r="N2491" s="112"/>
      <c r="O2491" s="112"/>
      <c r="P2491" s="112"/>
      <c r="Q2491" s="112"/>
      <c r="R2491" s="112"/>
      <c r="S2491" s="112"/>
      <c r="T2491" s="112"/>
      <c r="U2491" s="112"/>
      <c r="V2491" s="112"/>
      <c r="W2491" s="112"/>
      <c r="X2491" s="112"/>
      <c r="Y2491" s="112"/>
      <c r="Z2491" s="112"/>
      <c r="AA2491" s="112"/>
      <c r="AB2491" s="112"/>
      <c r="AC2491" s="112"/>
      <c r="AD2491" s="112"/>
      <c r="AE2491" s="93"/>
      <c r="AI2491">
        <f t="shared" si="958"/>
        <v>0</v>
      </c>
      <c r="AJ2491">
        <f t="shared" si="959"/>
        <v>0</v>
      </c>
      <c r="AK2491">
        <f t="shared" si="960"/>
        <v>0</v>
      </c>
      <c r="AL2491">
        <f t="shared" si="961"/>
        <v>0</v>
      </c>
      <c r="AM2491">
        <f t="shared" si="962"/>
        <v>0</v>
      </c>
      <c r="AN2491">
        <f t="shared" si="963"/>
        <v>0</v>
      </c>
      <c r="AO2491">
        <f t="shared" si="964"/>
        <v>0</v>
      </c>
      <c r="AP2491">
        <f t="shared" si="965"/>
        <v>0</v>
      </c>
      <c r="AQ2491">
        <f t="shared" si="966"/>
        <v>0</v>
      </c>
      <c r="AR2491">
        <f t="shared" si="967"/>
        <v>0</v>
      </c>
      <c r="AS2491">
        <f t="shared" si="968"/>
        <v>0</v>
      </c>
      <c r="AT2491">
        <f t="shared" si="969"/>
        <v>0</v>
      </c>
      <c r="AU2491">
        <f t="shared" si="970"/>
        <v>0</v>
      </c>
      <c r="AV2491">
        <f t="shared" si="971"/>
        <v>0</v>
      </c>
      <c r="AW2491">
        <f t="shared" si="972"/>
        <v>0</v>
      </c>
      <c r="AX2491">
        <f t="shared" si="973"/>
        <v>0</v>
      </c>
      <c r="AY2491">
        <f t="shared" si="974"/>
        <v>0</v>
      </c>
      <c r="AZ2491">
        <f t="shared" si="975"/>
        <v>0</v>
      </c>
      <c r="BA2491">
        <f t="shared" si="976"/>
        <v>0</v>
      </c>
      <c r="BB2491">
        <f t="shared" si="977"/>
        <v>0</v>
      </c>
      <c r="BC2491">
        <f t="shared" si="978"/>
        <v>0</v>
      </c>
      <c r="BD2491">
        <f t="shared" si="979"/>
        <v>0</v>
      </c>
      <c r="BE2491">
        <f t="shared" si="980"/>
        <v>0</v>
      </c>
      <c r="BF2491">
        <f t="shared" si="981"/>
        <v>0</v>
      </c>
    </row>
    <row r="2492" spans="1:58" ht="15" customHeight="1">
      <c r="A2492" s="405"/>
      <c r="B2492" s="6"/>
      <c r="C2492" s="421" t="s">
        <v>6907</v>
      </c>
      <c r="D2492" s="668" t="str">
        <f t="shared" si="982"/>
        <v/>
      </c>
      <c r="E2492" s="669"/>
      <c r="F2492" s="670"/>
      <c r="G2492" s="763" t="str">
        <f t="shared" si="983"/>
        <v/>
      </c>
      <c r="H2492" s="669"/>
      <c r="I2492" s="669"/>
      <c r="J2492" s="669"/>
      <c r="K2492" s="669"/>
      <c r="L2492" s="670"/>
      <c r="M2492" s="112"/>
      <c r="N2492" s="112"/>
      <c r="O2492" s="112"/>
      <c r="P2492" s="112"/>
      <c r="Q2492" s="112"/>
      <c r="R2492" s="112"/>
      <c r="S2492" s="112"/>
      <c r="T2492" s="112"/>
      <c r="U2492" s="112"/>
      <c r="V2492" s="112"/>
      <c r="W2492" s="112"/>
      <c r="X2492" s="112"/>
      <c r="Y2492" s="112"/>
      <c r="Z2492" s="112"/>
      <c r="AA2492" s="112"/>
      <c r="AB2492" s="112"/>
      <c r="AC2492" s="112"/>
      <c r="AD2492" s="112"/>
      <c r="AE2492" s="93"/>
      <c r="AI2492">
        <f t="shared" si="958"/>
        <v>0</v>
      </c>
      <c r="AJ2492">
        <f t="shared" si="959"/>
        <v>0</v>
      </c>
      <c r="AK2492">
        <f t="shared" si="960"/>
        <v>0</v>
      </c>
      <c r="AL2492">
        <f t="shared" si="961"/>
        <v>0</v>
      </c>
      <c r="AM2492">
        <f t="shared" si="962"/>
        <v>0</v>
      </c>
      <c r="AN2492">
        <f t="shared" si="963"/>
        <v>0</v>
      </c>
      <c r="AO2492">
        <f t="shared" si="964"/>
        <v>0</v>
      </c>
      <c r="AP2492">
        <f t="shared" si="965"/>
        <v>0</v>
      </c>
      <c r="AQ2492">
        <f t="shared" si="966"/>
        <v>0</v>
      </c>
      <c r="AR2492">
        <f t="shared" si="967"/>
        <v>0</v>
      </c>
      <c r="AS2492">
        <f t="shared" si="968"/>
        <v>0</v>
      </c>
      <c r="AT2492">
        <f t="shared" si="969"/>
        <v>0</v>
      </c>
      <c r="AU2492">
        <f t="shared" si="970"/>
        <v>0</v>
      </c>
      <c r="AV2492">
        <f t="shared" si="971"/>
        <v>0</v>
      </c>
      <c r="AW2492">
        <f t="shared" si="972"/>
        <v>0</v>
      </c>
      <c r="AX2492">
        <f t="shared" si="973"/>
        <v>0</v>
      </c>
      <c r="AY2492">
        <f t="shared" si="974"/>
        <v>0</v>
      </c>
      <c r="AZ2492">
        <f t="shared" si="975"/>
        <v>0</v>
      </c>
      <c r="BA2492">
        <f t="shared" si="976"/>
        <v>0</v>
      </c>
      <c r="BB2492">
        <f t="shared" si="977"/>
        <v>0</v>
      </c>
      <c r="BC2492">
        <f t="shared" si="978"/>
        <v>0</v>
      </c>
      <c r="BD2492">
        <f t="shared" si="979"/>
        <v>0</v>
      </c>
      <c r="BE2492">
        <f t="shared" si="980"/>
        <v>0</v>
      </c>
      <c r="BF2492">
        <f t="shared" si="981"/>
        <v>0</v>
      </c>
    </row>
    <row r="2493" spans="1:58" ht="15" customHeight="1">
      <c r="A2493" s="405"/>
      <c r="B2493" s="6"/>
      <c r="C2493" s="421" t="s">
        <v>6908</v>
      </c>
      <c r="D2493" s="668" t="str">
        <f t="shared" si="982"/>
        <v/>
      </c>
      <c r="E2493" s="669"/>
      <c r="F2493" s="670"/>
      <c r="G2493" s="763" t="str">
        <f t="shared" si="983"/>
        <v/>
      </c>
      <c r="H2493" s="669"/>
      <c r="I2493" s="669"/>
      <c r="J2493" s="669"/>
      <c r="K2493" s="669"/>
      <c r="L2493" s="670"/>
      <c r="M2493" s="112"/>
      <c r="N2493" s="112"/>
      <c r="O2493" s="112"/>
      <c r="P2493" s="112"/>
      <c r="Q2493" s="112"/>
      <c r="R2493" s="112"/>
      <c r="S2493" s="112"/>
      <c r="T2493" s="112"/>
      <c r="U2493" s="112"/>
      <c r="V2493" s="112"/>
      <c r="W2493" s="112"/>
      <c r="X2493" s="112"/>
      <c r="Y2493" s="112"/>
      <c r="Z2493" s="112"/>
      <c r="AA2493" s="112"/>
      <c r="AB2493" s="112"/>
      <c r="AC2493" s="112"/>
      <c r="AD2493" s="112"/>
      <c r="AE2493" s="93"/>
      <c r="AI2493">
        <f t="shared" si="958"/>
        <v>0</v>
      </c>
      <c r="AJ2493">
        <f t="shared" si="959"/>
        <v>0</v>
      </c>
      <c r="AK2493">
        <f t="shared" si="960"/>
        <v>0</v>
      </c>
      <c r="AL2493">
        <f t="shared" si="961"/>
        <v>0</v>
      </c>
      <c r="AM2493">
        <f t="shared" si="962"/>
        <v>0</v>
      </c>
      <c r="AN2493">
        <f t="shared" si="963"/>
        <v>0</v>
      </c>
      <c r="AO2493">
        <f t="shared" si="964"/>
        <v>0</v>
      </c>
      <c r="AP2493">
        <f t="shared" si="965"/>
        <v>0</v>
      </c>
      <c r="AQ2493">
        <f t="shared" si="966"/>
        <v>0</v>
      </c>
      <c r="AR2493">
        <f t="shared" si="967"/>
        <v>0</v>
      </c>
      <c r="AS2493">
        <f t="shared" si="968"/>
        <v>0</v>
      </c>
      <c r="AT2493">
        <f t="shared" si="969"/>
        <v>0</v>
      </c>
      <c r="AU2493">
        <f t="shared" si="970"/>
        <v>0</v>
      </c>
      <c r="AV2493">
        <f t="shared" si="971"/>
        <v>0</v>
      </c>
      <c r="AW2493">
        <f t="shared" si="972"/>
        <v>0</v>
      </c>
      <c r="AX2493">
        <f t="shared" si="973"/>
        <v>0</v>
      </c>
      <c r="AY2493">
        <f t="shared" si="974"/>
        <v>0</v>
      </c>
      <c r="AZ2493">
        <f t="shared" si="975"/>
        <v>0</v>
      </c>
      <c r="BA2493">
        <f t="shared" si="976"/>
        <v>0</v>
      </c>
      <c r="BB2493">
        <f t="shared" si="977"/>
        <v>0</v>
      </c>
      <c r="BC2493">
        <f t="shared" si="978"/>
        <v>0</v>
      </c>
      <c r="BD2493">
        <f t="shared" si="979"/>
        <v>0</v>
      </c>
      <c r="BE2493">
        <f t="shared" si="980"/>
        <v>0</v>
      </c>
      <c r="BF2493">
        <f t="shared" si="981"/>
        <v>0</v>
      </c>
    </row>
    <row r="2494" spans="1:58" ht="15" customHeight="1">
      <c r="A2494" s="405"/>
      <c r="B2494" s="6"/>
      <c r="C2494" s="421" t="s">
        <v>6909</v>
      </c>
      <c r="D2494" s="668" t="str">
        <f t="shared" si="982"/>
        <v/>
      </c>
      <c r="E2494" s="669"/>
      <c r="F2494" s="670"/>
      <c r="G2494" s="763" t="str">
        <f t="shared" si="983"/>
        <v/>
      </c>
      <c r="H2494" s="669"/>
      <c r="I2494" s="669"/>
      <c r="J2494" s="669"/>
      <c r="K2494" s="669"/>
      <c r="L2494" s="670"/>
      <c r="M2494" s="112"/>
      <c r="N2494" s="112"/>
      <c r="O2494" s="112"/>
      <c r="P2494" s="112"/>
      <c r="Q2494" s="112"/>
      <c r="R2494" s="112"/>
      <c r="S2494" s="112"/>
      <c r="T2494" s="112"/>
      <c r="U2494" s="112"/>
      <c r="V2494" s="112"/>
      <c r="W2494" s="112"/>
      <c r="X2494" s="112"/>
      <c r="Y2494" s="112"/>
      <c r="Z2494" s="112"/>
      <c r="AA2494" s="112"/>
      <c r="AB2494" s="112"/>
      <c r="AC2494" s="112"/>
      <c r="AD2494" s="112"/>
      <c r="AE2494" s="93"/>
      <c r="AI2494">
        <f t="shared" si="958"/>
        <v>0</v>
      </c>
      <c r="AJ2494">
        <f t="shared" si="959"/>
        <v>0</v>
      </c>
      <c r="AK2494">
        <f t="shared" si="960"/>
        <v>0</v>
      </c>
      <c r="AL2494">
        <f t="shared" si="961"/>
        <v>0</v>
      </c>
      <c r="AM2494">
        <f t="shared" si="962"/>
        <v>0</v>
      </c>
      <c r="AN2494">
        <f t="shared" si="963"/>
        <v>0</v>
      </c>
      <c r="AO2494">
        <f t="shared" si="964"/>
        <v>0</v>
      </c>
      <c r="AP2494">
        <f t="shared" si="965"/>
        <v>0</v>
      </c>
      <c r="AQ2494">
        <f t="shared" si="966"/>
        <v>0</v>
      </c>
      <c r="AR2494">
        <f t="shared" si="967"/>
        <v>0</v>
      </c>
      <c r="AS2494">
        <f t="shared" si="968"/>
        <v>0</v>
      </c>
      <c r="AT2494">
        <f t="shared" si="969"/>
        <v>0</v>
      </c>
      <c r="AU2494">
        <f t="shared" si="970"/>
        <v>0</v>
      </c>
      <c r="AV2494">
        <f t="shared" si="971"/>
        <v>0</v>
      </c>
      <c r="AW2494">
        <f t="shared" si="972"/>
        <v>0</v>
      </c>
      <c r="AX2494">
        <f t="shared" si="973"/>
        <v>0</v>
      </c>
      <c r="AY2494">
        <f t="shared" si="974"/>
        <v>0</v>
      </c>
      <c r="AZ2494">
        <f t="shared" si="975"/>
        <v>0</v>
      </c>
      <c r="BA2494">
        <f t="shared" si="976"/>
        <v>0</v>
      </c>
      <c r="BB2494">
        <f t="shared" si="977"/>
        <v>0</v>
      </c>
      <c r="BC2494">
        <f t="shared" si="978"/>
        <v>0</v>
      </c>
      <c r="BD2494">
        <f t="shared" si="979"/>
        <v>0</v>
      </c>
      <c r="BE2494">
        <f t="shared" si="980"/>
        <v>0</v>
      </c>
      <c r="BF2494">
        <f t="shared" si="981"/>
        <v>0</v>
      </c>
    </row>
    <row r="2495" spans="1:58" ht="15" customHeight="1">
      <c r="A2495" s="405"/>
      <c r="B2495" s="6"/>
      <c r="C2495" s="421" t="s">
        <v>6910</v>
      </c>
      <c r="D2495" s="668" t="str">
        <f t="shared" si="982"/>
        <v/>
      </c>
      <c r="E2495" s="669"/>
      <c r="F2495" s="670"/>
      <c r="G2495" s="763" t="str">
        <f t="shared" si="983"/>
        <v/>
      </c>
      <c r="H2495" s="669"/>
      <c r="I2495" s="669"/>
      <c r="J2495" s="669"/>
      <c r="K2495" s="669"/>
      <c r="L2495" s="670"/>
      <c r="M2495" s="112"/>
      <c r="N2495" s="112"/>
      <c r="O2495" s="112"/>
      <c r="P2495" s="112"/>
      <c r="Q2495" s="112"/>
      <c r="R2495" s="112"/>
      <c r="S2495" s="112"/>
      <c r="T2495" s="112"/>
      <c r="U2495" s="112"/>
      <c r="V2495" s="112"/>
      <c r="W2495" s="112"/>
      <c r="X2495" s="112"/>
      <c r="Y2495" s="112"/>
      <c r="Z2495" s="112"/>
      <c r="AA2495" s="112"/>
      <c r="AB2495" s="112"/>
      <c r="AC2495" s="112"/>
      <c r="AD2495" s="112"/>
      <c r="AE2495" s="93"/>
      <c r="AI2495">
        <f t="shared" si="958"/>
        <v>0</v>
      </c>
      <c r="AJ2495">
        <f t="shared" si="959"/>
        <v>0</v>
      </c>
      <c r="AK2495">
        <f t="shared" si="960"/>
        <v>0</v>
      </c>
      <c r="AL2495">
        <f t="shared" si="961"/>
        <v>0</v>
      </c>
      <c r="AM2495">
        <f t="shared" si="962"/>
        <v>0</v>
      </c>
      <c r="AN2495">
        <f t="shared" si="963"/>
        <v>0</v>
      </c>
      <c r="AO2495">
        <f t="shared" si="964"/>
        <v>0</v>
      </c>
      <c r="AP2495">
        <f t="shared" si="965"/>
        <v>0</v>
      </c>
      <c r="AQ2495">
        <f t="shared" si="966"/>
        <v>0</v>
      </c>
      <c r="AR2495">
        <f t="shared" si="967"/>
        <v>0</v>
      </c>
      <c r="AS2495">
        <f t="shared" si="968"/>
        <v>0</v>
      </c>
      <c r="AT2495">
        <f t="shared" si="969"/>
        <v>0</v>
      </c>
      <c r="AU2495">
        <f t="shared" si="970"/>
        <v>0</v>
      </c>
      <c r="AV2495">
        <f t="shared" si="971"/>
        <v>0</v>
      </c>
      <c r="AW2495">
        <f t="shared" si="972"/>
        <v>0</v>
      </c>
      <c r="AX2495">
        <f t="shared" si="973"/>
        <v>0</v>
      </c>
      <c r="AY2495">
        <f t="shared" si="974"/>
        <v>0</v>
      </c>
      <c r="AZ2495">
        <f t="shared" si="975"/>
        <v>0</v>
      </c>
      <c r="BA2495">
        <f t="shared" si="976"/>
        <v>0</v>
      </c>
      <c r="BB2495">
        <f t="shared" si="977"/>
        <v>0</v>
      </c>
      <c r="BC2495">
        <f t="shared" si="978"/>
        <v>0</v>
      </c>
      <c r="BD2495">
        <f t="shared" si="979"/>
        <v>0</v>
      </c>
      <c r="BE2495">
        <f t="shared" si="980"/>
        <v>0</v>
      </c>
      <c r="BF2495">
        <f t="shared" si="981"/>
        <v>0</v>
      </c>
    </row>
    <row r="2496" spans="1:58" ht="15" customHeight="1">
      <c r="A2496" s="405"/>
      <c r="B2496" s="6"/>
      <c r="C2496" s="421" t="s">
        <v>6911</v>
      </c>
      <c r="D2496" s="668" t="str">
        <f t="shared" si="982"/>
        <v/>
      </c>
      <c r="E2496" s="669"/>
      <c r="F2496" s="670"/>
      <c r="G2496" s="763" t="str">
        <f t="shared" si="983"/>
        <v/>
      </c>
      <c r="H2496" s="669"/>
      <c r="I2496" s="669"/>
      <c r="J2496" s="669"/>
      <c r="K2496" s="669"/>
      <c r="L2496" s="670"/>
      <c r="M2496" s="112"/>
      <c r="N2496" s="112"/>
      <c r="O2496" s="112"/>
      <c r="P2496" s="112"/>
      <c r="Q2496" s="112"/>
      <c r="R2496" s="112"/>
      <c r="S2496" s="112"/>
      <c r="T2496" s="112"/>
      <c r="U2496" s="112"/>
      <c r="V2496" s="112"/>
      <c r="W2496" s="112"/>
      <c r="X2496" s="112"/>
      <c r="Y2496" s="112"/>
      <c r="Z2496" s="112"/>
      <c r="AA2496" s="112"/>
      <c r="AB2496" s="112"/>
      <c r="AC2496" s="112"/>
      <c r="AD2496" s="112"/>
      <c r="AE2496" s="93"/>
      <c r="AI2496">
        <f t="shared" si="958"/>
        <v>0</v>
      </c>
      <c r="AJ2496">
        <f t="shared" si="959"/>
        <v>0</v>
      </c>
      <c r="AK2496">
        <f t="shared" si="960"/>
        <v>0</v>
      </c>
      <c r="AL2496">
        <f t="shared" si="961"/>
        <v>0</v>
      </c>
      <c r="AM2496">
        <f t="shared" si="962"/>
        <v>0</v>
      </c>
      <c r="AN2496">
        <f t="shared" si="963"/>
        <v>0</v>
      </c>
      <c r="AO2496">
        <f t="shared" si="964"/>
        <v>0</v>
      </c>
      <c r="AP2496">
        <f t="shared" si="965"/>
        <v>0</v>
      </c>
      <c r="AQ2496">
        <f t="shared" si="966"/>
        <v>0</v>
      </c>
      <c r="AR2496">
        <f t="shared" si="967"/>
        <v>0</v>
      </c>
      <c r="AS2496">
        <f t="shared" si="968"/>
        <v>0</v>
      </c>
      <c r="AT2496">
        <f t="shared" si="969"/>
        <v>0</v>
      </c>
      <c r="AU2496">
        <f t="shared" si="970"/>
        <v>0</v>
      </c>
      <c r="AV2496">
        <f t="shared" si="971"/>
        <v>0</v>
      </c>
      <c r="AW2496">
        <f t="shared" si="972"/>
        <v>0</v>
      </c>
      <c r="AX2496">
        <f t="shared" si="973"/>
        <v>0</v>
      </c>
      <c r="AY2496">
        <f t="shared" si="974"/>
        <v>0</v>
      </c>
      <c r="AZ2496">
        <f t="shared" si="975"/>
        <v>0</v>
      </c>
      <c r="BA2496">
        <f t="shared" si="976"/>
        <v>0</v>
      </c>
      <c r="BB2496">
        <f t="shared" si="977"/>
        <v>0</v>
      </c>
      <c r="BC2496">
        <f t="shared" si="978"/>
        <v>0</v>
      </c>
      <c r="BD2496">
        <f t="shared" si="979"/>
        <v>0</v>
      </c>
      <c r="BE2496">
        <f t="shared" si="980"/>
        <v>0</v>
      </c>
      <c r="BF2496">
        <f t="shared" si="981"/>
        <v>0</v>
      </c>
    </row>
    <row r="2497" spans="1:58" ht="15" customHeight="1">
      <c r="A2497" s="405"/>
      <c r="B2497" s="6"/>
      <c r="C2497" s="421" t="s">
        <v>6912</v>
      </c>
      <c r="D2497" s="668" t="str">
        <f t="shared" si="982"/>
        <v/>
      </c>
      <c r="E2497" s="669"/>
      <c r="F2497" s="670"/>
      <c r="G2497" s="763" t="str">
        <f t="shared" si="983"/>
        <v/>
      </c>
      <c r="H2497" s="669"/>
      <c r="I2497" s="669"/>
      <c r="J2497" s="669"/>
      <c r="K2497" s="669"/>
      <c r="L2497" s="670"/>
      <c r="M2497" s="112"/>
      <c r="N2497" s="112"/>
      <c r="O2497" s="112"/>
      <c r="P2497" s="112"/>
      <c r="Q2497" s="112"/>
      <c r="R2497" s="112"/>
      <c r="S2497" s="112"/>
      <c r="T2497" s="112"/>
      <c r="U2497" s="112"/>
      <c r="V2497" s="112"/>
      <c r="W2497" s="112"/>
      <c r="X2497" s="112"/>
      <c r="Y2497" s="112"/>
      <c r="Z2497" s="112"/>
      <c r="AA2497" s="112"/>
      <c r="AB2497" s="112"/>
      <c r="AC2497" s="112"/>
      <c r="AD2497" s="112"/>
      <c r="AE2497" s="93"/>
      <c r="AI2497">
        <f t="shared" si="958"/>
        <v>0</v>
      </c>
      <c r="AJ2497">
        <f t="shared" si="959"/>
        <v>0</v>
      </c>
      <c r="AK2497">
        <f t="shared" si="960"/>
        <v>0</v>
      </c>
      <c r="AL2497">
        <f t="shared" si="961"/>
        <v>0</v>
      </c>
      <c r="AM2497">
        <f t="shared" si="962"/>
        <v>0</v>
      </c>
      <c r="AN2497">
        <f t="shared" si="963"/>
        <v>0</v>
      </c>
      <c r="AO2497">
        <f t="shared" si="964"/>
        <v>0</v>
      </c>
      <c r="AP2497">
        <f t="shared" si="965"/>
        <v>0</v>
      </c>
      <c r="AQ2497">
        <f t="shared" si="966"/>
        <v>0</v>
      </c>
      <c r="AR2497">
        <f t="shared" si="967"/>
        <v>0</v>
      </c>
      <c r="AS2497">
        <f t="shared" si="968"/>
        <v>0</v>
      </c>
      <c r="AT2497">
        <f t="shared" si="969"/>
        <v>0</v>
      </c>
      <c r="AU2497">
        <f t="shared" si="970"/>
        <v>0</v>
      </c>
      <c r="AV2497">
        <f t="shared" si="971"/>
        <v>0</v>
      </c>
      <c r="AW2497">
        <f t="shared" si="972"/>
        <v>0</v>
      </c>
      <c r="AX2497">
        <f t="shared" si="973"/>
        <v>0</v>
      </c>
      <c r="AY2497">
        <f t="shared" si="974"/>
        <v>0</v>
      </c>
      <c r="AZ2497">
        <f t="shared" si="975"/>
        <v>0</v>
      </c>
      <c r="BA2497">
        <f t="shared" si="976"/>
        <v>0</v>
      </c>
      <c r="BB2497">
        <f t="shared" si="977"/>
        <v>0</v>
      </c>
      <c r="BC2497">
        <f t="shared" si="978"/>
        <v>0</v>
      </c>
      <c r="BD2497">
        <f t="shared" si="979"/>
        <v>0</v>
      </c>
      <c r="BE2497">
        <f t="shared" si="980"/>
        <v>0</v>
      </c>
      <c r="BF2497">
        <f t="shared" si="981"/>
        <v>0</v>
      </c>
    </row>
    <row r="2498" spans="1:58" ht="15" customHeight="1">
      <c r="A2498" s="405"/>
      <c r="B2498" s="6"/>
      <c r="C2498" s="421" t="s">
        <v>6913</v>
      </c>
      <c r="D2498" s="668" t="str">
        <f t="shared" si="982"/>
        <v/>
      </c>
      <c r="E2498" s="669"/>
      <c r="F2498" s="670"/>
      <c r="G2498" s="763" t="str">
        <f t="shared" si="983"/>
        <v/>
      </c>
      <c r="H2498" s="669"/>
      <c r="I2498" s="669"/>
      <c r="J2498" s="669"/>
      <c r="K2498" s="669"/>
      <c r="L2498" s="670"/>
      <c r="M2498" s="112"/>
      <c r="N2498" s="112"/>
      <c r="O2498" s="112"/>
      <c r="P2498" s="112"/>
      <c r="Q2498" s="112"/>
      <c r="R2498" s="112"/>
      <c r="S2498" s="112"/>
      <c r="T2498" s="112"/>
      <c r="U2498" s="112"/>
      <c r="V2498" s="112"/>
      <c r="W2498" s="112"/>
      <c r="X2498" s="112"/>
      <c r="Y2498" s="112"/>
      <c r="Z2498" s="112"/>
      <c r="AA2498" s="112"/>
      <c r="AB2498" s="112"/>
      <c r="AC2498" s="112"/>
      <c r="AD2498" s="112"/>
      <c r="AE2498" s="93"/>
      <c r="AI2498">
        <f t="shared" si="958"/>
        <v>0</v>
      </c>
      <c r="AJ2498">
        <f t="shared" si="959"/>
        <v>0</v>
      </c>
      <c r="AK2498">
        <f t="shared" si="960"/>
        <v>0</v>
      </c>
      <c r="AL2498">
        <f t="shared" si="961"/>
        <v>0</v>
      </c>
      <c r="AM2498">
        <f t="shared" si="962"/>
        <v>0</v>
      </c>
      <c r="AN2498">
        <f t="shared" si="963"/>
        <v>0</v>
      </c>
      <c r="AO2498">
        <f t="shared" si="964"/>
        <v>0</v>
      </c>
      <c r="AP2498">
        <f t="shared" si="965"/>
        <v>0</v>
      </c>
      <c r="AQ2498">
        <f t="shared" si="966"/>
        <v>0</v>
      </c>
      <c r="AR2498">
        <f t="shared" si="967"/>
        <v>0</v>
      </c>
      <c r="AS2498">
        <f t="shared" si="968"/>
        <v>0</v>
      </c>
      <c r="AT2498">
        <f t="shared" si="969"/>
        <v>0</v>
      </c>
      <c r="AU2498">
        <f t="shared" si="970"/>
        <v>0</v>
      </c>
      <c r="AV2498">
        <f t="shared" si="971"/>
        <v>0</v>
      </c>
      <c r="AW2498">
        <f t="shared" si="972"/>
        <v>0</v>
      </c>
      <c r="AX2498">
        <f t="shared" si="973"/>
        <v>0</v>
      </c>
      <c r="AY2498">
        <f t="shared" si="974"/>
        <v>0</v>
      </c>
      <c r="AZ2498">
        <f t="shared" si="975"/>
        <v>0</v>
      </c>
      <c r="BA2498">
        <f t="shared" si="976"/>
        <v>0</v>
      </c>
      <c r="BB2498">
        <f t="shared" si="977"/>
        <v>0</v>
      </c>
      <c r="BC2498">
        <f t="shared" si="978"/>
        <v>0</v>
      </c>
      <c r="BD2498">
        <f t="shared" si="979"/>
        <v>0</v>
      </c>
      <c r="BE2498">
        <f t="shared" si="980"/>
        <v>0</v>
      </c>
      <c r="BF2498">
        <f t="shared" si="981"/>
        <v>0</v>
      </c>
    </row>
    <row r="2499" spans="1:58" ht="15" customHeight="1">
      <c r="A2499" s="405"/>
      <c r="B2499" s="6"/>
      <c r="C2499" s="421" t="s">
        <v>6914</v>
      </c>
      <c r="D2499" s="668" t="str">
        <f t="shared" si="982"/>
        <v/>
      </c>
      <c r="E2499" s="669"/>
      <c r="F2499" s="670"/>
      <c r="G2499" s="763" t="str">
        <f t="shared" si="983"/>
        <v/>
      </c>
      <c r="H2499" s="669"/>
      <c r="I2499" s="669"/>
      <c r="J2499" s="669"/>
      <c r="K2499" s="669"/>
      <c r="L2499" s="670"/>
      <c r="M2499" s="112"/>
      <c r="N2499" s="112"/>
      <c r="O2499" s="112"/>
      <c r="P2499" s="112"/>
      <c r="Q2499" s="112"/>
      <c r="R2499" s="112"/>
      <c r="S2499" s="112"/>
      <c r="T2499" s="112"/>
      <c r="U2499" s="112"/>
      <c r="V2499" s="112"/>
      <c r="W2499" s="112"/>
      <c r="X2499" s="112"/>
      <c r="Y2499" s="112"/>
      <c r="Z2499" s="112"/>
      <c r="AA2499" s="112"/>
      <c r="AB2499" s="112"/>
      <c r="AC2499" s="112"/>
      <c r="AD2499" s="112"/>
      <c r="AE2499" s="93"/>
      <c r="AI2499">
        <f t="shared" si="958"/>
        <v>0</v>
      </c>
      <c r="AJ2499">
        <f t="shared" si="959"/>
        <v>0</v>
      </c>
      <c r="AK2499">
        <f t="shared" si="960"/>
        <v>0</v>
      </c>
      <c r="AL2499">
        <f t="shared" si="961"/>
        <v>0</v>
      </c>
      <c r="AM2499">
        <f t="shared" si="962"/>
        <v>0</v>
      </c>
      <c r="AN2499">
        <f t="shared" si="963"/>
        <v>0</v>
      </c>
      <c r="AO2499">
        <f t="shared" si="964"/>
        <v>0</v>
      </c>
      <c r="AP2499">
        <f t="shared" si="965"/>
        <v>0</v>
      </c>
      <c r="AQ2499">
        <f t="shared" si="966"/>
        <v>0</v>
      </c>
      <c r="AR2499">
        <f t="shared" si="967"/>
        <v>0</v>
      </c>
      <c r="AS2499">
        <f t="shared" si="968"/>
        <v>0</v>
      </c>
      <c r="AT2499">
        <f t="shared" si="969"/>
        <v>0</v>
      </c>
      <c r="AU2499">
        <f t="shared" si="970"/>
        <v>0</v>
      </c>
      <c r="AV2499">
        <f t="shared" si="971"/>
        <v>0</v>
      </c>
      <c r="AW2499">
        <f t="shared" si="972"/>
        <v>0</v>
      </c>
      <c r="AX2499">
        <f t="shared" si="973"/>
        <v>0</v>
      </c>
      <c r="AY2499">
        <f t="shared" si="974"/>
        <v>0</v>
      </c>
      <c r="AZ2499">
        <f t="shared" si="975"/>
        <v>0</v>
      </c>
      <c r="BA2499">
        <f t="shared" si="976"/>
        <v>0</v>
      </c>
      <c r="BB2499">
        <f t="shared" si="977"/>
        <v>0</v>
      </c>
      <c r="BC2499">
        <f t="shared" si="978"/>
        <v>0</v>
      </c>
      <c r="BD2499">
        <f t="shared" si="979"/>
        <v>0</v>
      </c>
      <c r="BE2499">
        <f t="shared" si="980"/>
        <v>0</v>
      </c>
      <c r="BF2499">
        <f t="shared" si="981"/>
        <v>0</v>
      </c>
    </row>
    <row r="2500" spans="1:58" ht="15" customHeight="1">
      <c r="A2500" s="405"/>
      <c r="B2500" s="6"/>
      <c r="C2500" s="421" t="s">
        <v>6915</v>
      </c>
      <c r="D2500" s="668" t="str">
        <f t="shared" si="982"/>
        <v/>
      </c>
      <c r="E2500" s="669"/>
      <c r="F2500" s="670"/>
      <c r="G2500" s="763" t="str">
        <f t="shared" si="983"/>
        <v/>
      </c>
      <c r="H2500" s="669"/>
      <c r="I2500" s="669"/>
      <c r="J2500" s="669"/>
      <c r="K2500" s="669"/>
      <c r="L2500" s="670"/>
      <c r="M2500" s="112"/>
      <c r="N2500" s="112"/>
      <c r="O2500" s="112"/>
      <c r="P2500" s="112"/>
      <c r="Q2500" s="112"/>
      <c r="R2500" s="112"/>
      <c r="S2500" s="112"/>
      <c r="T2500" s="112"/>
      <c r="U2500" s="112"/>
      <c r="V2500" s="112"/>
      <c r="W2500" s="112"/>
      <c r="X2500" s="112"/>
      <c r="Y2500" s="112"/>
      <c r="Z2500" s="112"/>
      <c r="AA2500" s="112"/>
      <c r="AB2500" s="112"/>
      <c r="AC2500" s="112"/>
      <c r="AD2500" s="112"/>
      <c r="AE2500" s="93"/>
      <c r="AI2500">
        <f t="shared" si="958"/>
        <v>0</v>
      </c>
      <c r="AJ2500">
        <f t="shared" si="959"/>
        <v>0</v>
      </c>
      <c r="AK2500">
        <f t="shared" si="960"/>
        <v>0</v>
      </c>
      <c r="AL2500">
        <f t="shared" si="961"/>
        <v>0</v>
      </c>
      <c r="AM2500">
        <f t="shared" si="962"/>
        <v>0</v>
      </c>
      <c r="AN2500">
        <f t="shared" si="963"/>
        <v>0</v>
      </c>
      <c r="AO2500">
        <f t="shared" si="964"/>
        <v>0</v>
      </c>
      <c r="AP2500">
        <f t="shared" si="965"/>
        <v>0</v>
      </c>
      <c r="AQ2500">
        <f t="shared" si="966"/>
        <v>0</v>
      </c>
      <c r="AR2500">
        <f t="shared" si="967"/>
        <v>0</v>
      </c>
      <c r="AS2500">
        <f t="shared" si="968"/>
        <v>0</v>
      </c>
      <c r="AT2500">
        <f t="shared" si="969"/>
        <v>0</v>
      </c>
      <c r="AU2500">
        <f t="shared" si="970"/>
        <v>0</v>
      </c>
      <c r="AV2500">
        <f t="shared" si="971"/>
        <v>0</v>
      </c>
      <c r="AW2500">
        <f t="shared" si="972"/>
        <v>0</v>
      </c>
      <c r="AX2500">
        <f t="shared" si="973"/>
        <v>0</v>
      </c>
      <c r="AY2500">
        <f t="shared" si="974"/>
        <v>0</v>
      </c>
      <c r="AZ2500">
        <f t="shared" si="975"/>
        <v>0</v>
      </c>
      <c r="BA2500">
        <f t="shared" si="976"/>
        <v>0</v>
      </c>
      <c r="BB2500">
        <f t="shared" si="977"/>
        <v>0</v>
      </c>
      <c r="BC2500">
        <f t="shared" si="978"/>
        <v>0</v>
      </c>
      <c r="BD2500">
        <f t="shared" si="979"/>
        <v>0</v>
      </c>
      <c r="BE2500">
        <f t="shared" si="980"/>
        <v>0</v>
      </c>
      <c r="BF2500">
        <f t="shared" si="981"/>
        <v>0</v>
      </c>
    </row>
    <row r="2501" spans="1:58" ht="15" customHeight="1">
      <c r="A2501" s="405"/>
      <c r="B2501" s="6"/>
      <c r="C2501" s="421" t="s">
        <v>6916</v>
      </c>
      <c r="D2501" s="668" t="str">
        <f t="shared" si="982"/>
        <v/>
      </c>
      <c r="E2501" s="669"/>
      <c r="F2501" s="670"/>
      <c r="G2501" s="763" t="str">
        <f t="shared" si="983"/>
        <v/>
      </c>
      <c r="H2501" s="669"/>
      <c r="I2501" s="669"/>
      <c r="J2501" s="669"/>
      <c r="K2501" s="669"/>
      <c r="L2501" s="670"/>
      <c r="M2501" s="112"/>
      <c r="N2501" s="112"/>
      <c r="O2501" s="112"/>
      <c r="P2501" s="112"/>
      <c r="Q2501" s="112"/>
      <c r="R2501" s="112"/>
      <c r="S2501" s="112"/>
      <c r="T2501" s="112"/>
      <c r="U2501" s="112"/>
      <c r="V2501" s="112"/>
      <c r="W2501" s="112"/>
      <c r="X2501" s="112"/>
      <c r="Y2501" s="112"/>
      <c r="Z2501" s="112"/>
      <c r="AA2501" s="112"/>
      <c r="AB2501" s="112"/>
      <c r="AC2501" s="112"/>
      <c r="AD2501" s="112"/>
      <c r="AE2501" s="93"/>
      <c r="AI2501">
        <f t="shared" si="958"/>
        <v>0</v>
      </c>
      <c r="AJ2501">
        <f t="shared" si="959"/>
        <v>0</v>
      </c>
      <c r="AK2501">
        <f t="shared" si="960"/>
        <v>0</v>
      </c>
      <c r="AL2501">
        <f t="shared" si="961"/>
        <v>0</v>
      </c>
      <c r="AM2501">
        <f t="shared" si="962"/>
        <v>0</v>
      </c>
      <c r="AN2501">
        <f t="shared" si="963"/>
        <v>0</v>
      </c>
      <c r="AO2501">
        <f t="shared" si="964"/>
        <v>0</v>
      </c>
      <c r="AP2501">
        <f t="shared" si="965"/>
        <v>0</v>
      </c>
      <c r="AQ2501">
        <f t="shared" si="966"/>
        <v>0</v>
      </c>
      <c r="AR2501">
        <f t="shared" si="967"/>
        <v>0</v>
      </c>
      <c r="AS2501">
        <f t="shared" si="968"/>
        <v>0</v>
      </c>
      <c r="AT2501">
        <f t="shared" si="969"/>
        <v>0</v>
      </c>
      <c r="AU2501">
        <f t="shared" si="970"/>
        <v>0</v>
      </c>
      <c r="AV2501">
        <f t="shared" si="971"/>
        <v>0</v>
      </c>
      <c r="AW2501">
        <f t="shared" si="972"/>
        <v>0</v>
      </c>
      <c r="AX2501">
        <f t="shared" si="973"/>
        <v>0</v>
      </c>
      <c r="AY2501">
        <f t="shared" si="974"/>
        <v>0</v>
      </c>
      <c r="AZ2501">
        <f t="shared" si="975"/>
        <v>0</v>
      </c>
      <c r="BA2501">
        <f t="shared" si="976"/>
        <v>0</v>
      </c>
      <c r="BB2501">
        <f t="shared" si="977"/>
        <v>0</v>
      </c>
      <c r="BC2501">
        <f t="shared" si="978"/>
        <v>0</v>
      </c>
      <c r="BD2501">
        <f t="shared" si="979"/>
        <v>0</v>
      </c>
      <c r="BE2501">
        <f t="shared" si="980"/>
        <v>0</v>
      </c>
      <c r="BF2501">
        <f t="shared" si="981"/>
        <v>0</v>
      </c>
    </row>
    <row r="2502" spans="1:58" ht="15" customHeight="1">
      <c r="A2502" s="405"/>
      <c r="B2502" s="6"/>
      <c r="C2502" s="421" t="s">
        <v>6917</v>
      </c>
      <c r="D2502" s="668" t="str">
        <f t="shared" si="982"/>
        <v/>
      </c>
      <c r="E2502" s="669"/>
      <c r="F2502" s="670"/>
      <c r="G2502" s="763" t="str">
        <f t="shared" si="983"/>
        <v/>
      </c>
      <c r="H2502" s="669"/>
      <c r="I2502" s="669"/>
      <c r="J2502" s="669"/>
      <c r="K2502" s="669"/>
      <c r="L2502" s="670"/>
      <c r="M2502" s="112"/>
      <c r="N2502" s="112"/>
      <c r="O2502" s="112"/>
      <c r="P2502" s="112"/>
      <c r="Q2502" s="112"/>
      <c r="R2502" s="112"/>
      <c r="S2502" s="112"/>
      <c r="T2502" s="112"/>
      <c r="U2502" s="112"/>
      <c r="V2502" s="112"/>
      <c r="W2502" s="112"/>
      <c r="X2502" s="112"/>
      <c r="Y2502" s="112"/>
      <c r="Z2502" s="112"/>
      <c r="AA2502" s="112"/>
      <c r="AB2502" s="112"/>
      <c r="AC2502" s="112"/>
      <c r="AD2502" s="112"/>
      <c r="AE2502" s="93"/>
      <c r="AI2502">
        <f t="shared" si="958"/>
        <v>0</v>
      </c>
      <c r="AJ2502">
        <f t="shared" si="959"/>
        <v>0</v>
      </c>
      <c r="AK2502">
        <f t="shared" si="960"/>
        <v>0</v>
      </c>
      <c r="AL2502">
        <f t="shared" si="961"/>
        <v>0</v>
      </c>
      <c r="AM2502">
        <f t="shared" si="962"/>
        <v>0</v>
      </c>
      <c r="AN2502">
        <f t="shared" si="963"/>
        <v>0</v>
      </c>
      <c r="AO2502">
        <f t="shared" si="964"/>
        <v>0</v>
      </c>
      <c r="AP2502">
        <f t="shared" si="965"/>
        <v>0</v>
      </c>
      <c r="AQ2502">
        <f t="shared" si="966"/>
        <v>0</v>
      </c>
      <c r="AR2502">
        <f t="shared" si="967"/>
        <v>0</v>
      </c>
      <c r="AS2502">
        <f t="shared" si="968"/>
        <v>0</v>
      </c>
      <c r="AT2502">
        <f t="shared" si="969"/>
        <v>0</v>
      </c>
      <c r="AU2502">
        <f t="shared" si="970"/>
        <v>0</v>
      </c>
      <c r="AV2502">
        <f t="shared" si="971"/>
        <v>0</v>
      </c>
      <c r="AW2502">
        <f t="shared" si="972"/>
        <v>0</v>
      </c>
      <c r="AX2502">
        <f t="shared" si="973"/>
        <v>0</v>
      </c>
      <c r="AY2502">
        <f t="shared" si="974"/>
        <v>0</v>
      </c>
      <c r="AZ2502">
        <f t="shared" si="975"/>
        <v>0</v>
      </c>
      <c r="BA2502">
        <f t="shared" si="976"/>
        <v>0</v>
      </c>
      <c r="BB2502">
        <f t="shared" si="977"/>
        <v>0</v>
      </c>
      <c r="BC2502">
        <f t="shared" si="978"/>
        <v>0</v>
      </c>
      <c r="BD2502">
        <f t="shared" si="979"/>
        <v>0</v>
      </c>
      <c r="BE2502">
        <f t="shared" si="980"/>
        <v>0</v>
      </c>
      <c r="BF2502">
        <f t="shared" si="981"/>
        <v>0</v>
      </c>
    </row>
    <row r="2503" spans="1:58" ht="15" customHeight="1">
      <c r="A2503" s="405"/>
      <c r="B2503" s="6"/>
      <c r="C2503" s="421" t="s">
        <v>6918</v>
      </c>
      <c r="D2503" s="668" t="str">
        <f t="shared" si="982"/>
        <v/>
      </c>
      <c r="E2503" s="669"/>
      <c r="F2503" s="670"/>
      <c r="G2503" s="763" t="str">
        <f t="shared" si="983"/>
        <v/>
      </c>
      <c r="H2503" s="669"/>
      <c r="I2503" s="669"/>
      <c r="J2503" s="669"/>
      <c r="K2503" s="669"/>
      <c r="L2503" s="670"/>
      <c r="M2503" s="112"/>
      <c r="N2503" s="112"/>
      <c r="O2503" s="112"/>
      <c r="P2503" s="112"/>
      <c r="Q2503" s="112"/>
      <c r="R2503" s="112"/>
      <c r="S2503" s="112"/>
      <c r="T2503" s="112"/>
      <c r="U2503" s="112"/>
      <c r="V2503" s="112"/>
      <c r="W2503" s="112"/>
      <c r="X2503" s="112"/>
      <c r="Y2503" s="112"/>
      <c r="Z2503" s="112"/>
      <c r="AA2503" s="112"/>
      <c r="AB2503" s="112"/>
      <c r="AC2503" s="112"/>
      <c r="AD2503" s="112"/>
      <c r="AE2503" s="93"/>
      <c r="AI2503">
        <f t="shared" si="958"/>
        <v>0</v>
      </c>
      <c r="AJ2503">
        <f t="shared" si="959"/>
        <v>0</v>
      </c>
      <c r="AK2503">
        <f t="shared" si="960"/>
        <v>0</v>
      </c>
      <c r="AL2503">
        <f t="shared" si="961"/>
        <v>0</v>
      </c>
      <c r="AM2503">
        <f t="shared" si="962"/>
        <v>0</v>
      </c>
      <c r="AN2503">
        <f t="shared" si="963"/>
        <v>0</v>
      </c>
      <c r="AO2503">
        <f t="shared" si="964"/>
        <v>0</v>
      </c>
      <c r="AP2503">
        <f t="shared" si="965"/>
        <v>0</v>
      </c>
      <c r="AQ2503">
        <f t="shared" si="966"/>
        <v>0</v>
      </c>
      <c r="AR2503">
        <f t="shared" si="967"/>
        <v>0</v>
      </c>
      <c r="AS2503">
        <f t="shared" si="968"/>
        <v>0</v>
      </c>
      <c r="AT2503">
        <f t="shared" si="969"/>
        <v>0</v>
      </c>
      <c r="AU2503">
        <f t="shared" si="970"/>
        <v>0</v>
      </c>
      <c r="AV2503">
        <f t="shared" si="971"/>
        <v>0</v>
      </c>
      <c r="AW2503">
        <f t="shared" si="972"/>
        <v>0</v>
      </c>
      <c r="AX2503">
        <f t="shared" si="973"/>
        <v>0</v>
      </c>
      <c r="AY2503">
        <f t="shared" si="974"/>
        <v>0</v>
      </c>
      <c r="AZ2503">
        <f t="shared" si="975"/>
        <v>0</v>
      </c>
      <c r="BA2503">
        <f t="shared" si="976"/>
        <v>0</v>
      </c>
      <c r="BB2503">
        <f t="shared" si="977"/>
        <v>0</v>
      </c>
      <c r="BC2503">
        <f t="shared" si="978"/>
        <v>0</v>
      </c>
      <c r="BD2503">
        <f t="shared" si="979"/>
        <v>0</v>
      </c>
      <c r="BE2503">
        <f t="shared" si="980"/>
        <v>0</v>
      </c>
      <c r="BF2503">
        <f t="shared" si="981"/>
        <v>0</v>
      </c>
    </row>
    <row r="2504" spans="1:58" ht="15" customHeight="1">
      <c r="A2504" s="405"/>
      <c r="B2504" s="6"/>
      <c r="C2504" s="421" t="s">
        <v>6919</v>
      </c>
      <c r="D2504" s="668" t="str">
        <f t="shared" si="982"/>
        <v/>
      </c>
      <c r="E2504" s="669"/>
      <c r="F2504" s="670"/>
      <c r="G2504" s="763" t="str">
        <f t="shared" si="983"/>
        <v/>
      </c>
      <c r="H2504" s="669"/>
      <c r="I2504" s="669"/>
      <c r="J2504" s="669"/>
      <c r="K2504" s="669"/>
      <c r="L2504" s="670"/>
      <c r="M2504" s="112"/>
      <c r="N2504" s="112"/>
      <c r="O2504" s="112"/>
      <c r="P2504" s="112"/>
      <c r="Q2504" s="112"/>
      <c r="R2504" s="112"/>
      <c r="S2504" s="112"/>
      <c r="T2504" s="112"/>
      <c r="U2504" s="112"/>
      <c r="V2504" s="112"/>
      <c r="W2504" s="112"/>
      <c r="X2504" s="112"/>
      <c r="Y2504" s="112"/>
      <c r="Z2504" s="112"/>
      <c r="AA2504" s="112"/>
      <c r="AB2504" s="112"/>
      <c r="AC2504" s="112"/>
      <c r="AD2504" s="112"/>
      <c r="AE2504" s="93"/>
      <c r="AI2504">
        <f t="shared" si="958"/>
        <v>0</v>
      </c>
      <c r="AJ2504">
        <f t="shared" si="959"/>
        <v>0</v>
      </c>
      <c r="AK2504">
        <f t="shared" si="960"/>
        <v>0</v>
      </c>
      <c r="AL2504">
        <f t="shared" si="961"/>
        <v>0</v>
      </c>
      <c r="AM2504">
        <f t="shared" si="962"/>
        <v>0</v>
      </c>
      <c r="AN2504">
        <f t="shared" si="963"/>
        <v>0</v>
      </c>
      <c r="AO2504">
        <f t="shared" si="964"/>
        <v>0</v>
      </c>
      <c r="AP2504">
        <f t="shared" si="965"/>
        <v>0</v>
      </c>
      <c r="AQ2504">
        <f t="shared" si="966"/>
        <v>0</v>
      </c>
      <c r="AR2504">
        <f t="shared" si="967"/>
        <v>0</v>
      </c>
      <c r="AS2504">
        <f t="shared" si="968"/>
        <v>0</v>
      </c>
      <c r="AT2504">
        <f t="shared" si="969"/>
        <v>0</v>
      </c>
      <c r="AU2504">
        <f t="shared" si="970"/>
        <v>0</v>
      </c>
      <c r="AV2504">
        <f t="shared" si="971"/>
        <v>0</v>
      </c>
      <c r="AW2504">
        <f t="shared" si="972"/>
        <v>0</v>
      </c>
      <c r="AX2504">
        <f t="shared" si="973"/>
        <v>0</v>
      </c>
      <c r="AY2504">
        <f t="shared" si="974"/>
        <v>0</v>
      </c>
      <c r="AZ2504">
        <f t="shared" si="975"/>
        <v>0</v>
      </c>
      <c r="BA2504">
        <f t="shared" si="976"/>
        <v>0</v>
      </c>
      <c r="BB2504">
        <f t="shared" si="977"/>
        <v>0</v>
      </c>
      <c r="BC2504">
        <f t="shared" si="978"/>
        <v>0</v>
      </c>
      <c r="BD2504">
        <f t="shared" si="979"/>
        <v>0</v>
      </c>
      <c r="BE2504">
        <f t="shared" si="980"/>
        <v>0</v>
      </c>
      <c r="BF2504">
        <f t="shared" si="981"/>
        <v>0</v>
      </c>
    </row>
    <row r="2505" spans="1:58" ht="15" customHeight="1">
      <c r="A2505" s="405"/>
      <c r="B2505" s="6"/>
      <c r="C2505" s="421" t="s">
        <v>6920</v>
      </c>
      <c r="D2505" s="668" t="str">
        <f t="shared" si="982"/>
        <v/>
      </c>
      <c r="E2505" s="669"/>
      <c r="F2505" s="670"/>
      <c r="G2505" s="763" t="str">
        <f t="shared" si="983"/>
        <v/>
      </c>
      <c r="H2505" s="669"/>
      <c r="I2505" s="669"/>
      <c r="J2505" s="669"/>
      <c r="K2505" s="669"/>
      <c r="L2505" s="670"/>
      <c r="M2505" s="112"/>
      <c r="N2505" s="112"/>
      <c r="O2505" s="112"/>
      <c r="P2505" s="112"/>
      <c r="Q2505" s="112"/>
      <c r="R2505" s="112"/>
      <c r="S2505" s="112"/>
      <c r="T2505" s="112"/>
      <c r="U2505" s="112"/>
      <c r="V2505" s="112"/>
      <c r="W2505" s="112"/>
      <c r="X2505" s="112"/>
      <c r="Y2505" s="112"/>
      <c r="Z2505" s="112"/>
      <c r="AA2505" s="112"/>
      <c r="AB2505" s="112"/>
      <c r="AC2505" s="112"/>
      <c r="AD2505" s="112"/>
      <c r="AE2505" s="93"/>
      <c r="AI2505">
        <f t="shared" si="958"/>
        <v>0</v>
      </c>
      <c r="AJ2505">
        <f t="shared" si="959"/>
        <v>0</v>
      </c>
      <c r="AK2505">
        <f t="shared" si="960"/>
        <v>0</v>
      </c>
      <c r="AL2505">
        <f t="shared" si="961"/>
        <v>0</v>
      </c>
      <c r="AM2505">
        <f t="shared" si="962"/>
        <v>0</v>
      </c>
      <c r="AN2505">
        <f t="shared" si="963"/>
        <v>0</v>
      </c>
      <c r="AO2505">
        <f t="shared" si="964"/>
        <v>0</v>
      </c>
      <c r="AP2505">
        <f t="shared" si="965"/>
        <v>0</v>
      </c>
      <c r="AQ2505">
        <f t="shared" si="966"/>
        <v>0</v>
      </c>
      <c r="AR2505">
        <f t="shared" si="967"/>
        <v>0</v>
      </c>
      <c r="AS2505">
        <f t="shared" si="968"/>
        <v>0</v>
      </c>
      <c r="AT2505">
        <f t="shared" si="969"/>
        <v>0</v>
      </c>
      <c r="AU2505">
        <f t="shared" si="970"/>
        <v>0</v>
      </c>
      <c r="AV2505">
        <f t="shared" si="971"/>
        <v>0</v>
      </c>
      <c r="AW2505">
        <f t="shared" si="972"/>
        <v>0</v>
      </c>
      <c r="AX2505">
        <f t="shared" si="973"/>
        <v>0</v>
      </c>
      <c r="AY2505">
        <f t="shared" si="974"/>
        <v>0</v>
      </c>
      <c r="AZ2505">
        <f t="shared" si="975"/>
        <v>0</v>
      </c>
      <c r="BA2505">
        <f t="shared" si="976"/>
        <v>0</v>
      </c>
      <c r="BB2505">
        <f t="shared" si="977"/>
        <v>0</v>
      </c>
      <c r="BC2505">
        <f t="shared" si="978"/>
        <v>0</v>
      </c>
      <c r="BD2505">
        <f t="shared" si="979"/>
        <v>0</v>
      </c>
      <c r="BE2505">
        <f t="shared" si="980"/>
        <v>0</v>
      </c>
      <c r="BF2505">
        <f t="shared" si="981"/>
        <v>0</v>
      </c>
    </row>
    <row r="2506" spans="1:58" ht="15" customHeight="1">
      <c r="A2506" s="405"/>
      <c r="B2506" s="6"/>
      <c r="C2506" s="421" t="s">
        <v>6921</v>
      </c>
      <c r="D2506" s="668" t="str">
        <f t="shared" si="982"/>
        <v/>
      </c>
      <c r="E2506" s="669"/>
      <c r="F2506" s="670"/>
      <c r="G2506" s="763" t="str">
        <f t="shared" si="983"/>
        <v/>
      </c>
      <c r="H2506" s="669"/>
      <c r="I2506" s="669"/>
      <c r="J2506" s="669"/>
      <c r="K2506" s="669"/>
      <c r="L2506" s="670"/>
      <c r="M2506" s="112"/>
      <c r="N2506" s="112"/>
      <c r="O2506" s="112"/>
      <c r="P2506" s="112"/>
      <c r="Q2506" s="112"/>
      <c r="R2506" s="112"/>
      <c r="S2506" s="112"/>
      <c r="T2506" s="112"/>
      <c r="U2506" s="112"/>
      <c r="V2506" s="112"/>
      <c r="W2506" s="112"/>
      <c r="X2506" s="112"/>
      <c r="Y2506" s="112"/>
      <c r="Z2506" s="112"/>
      <c r="AA2506" s="112"/>
      <c r="AB2506" s="112"/>
      <c r="AC2506" s="112"/>
      <c r="AD2506" s="112"/>
      <c r="AE2506" s="93"/>
      <c r="AI2506">
        <f t="shared" si="958"/>
        <v>0</v>
      </c>
      <c r="AJ2506">
        <f t="shared" si="959"/>
        <v>0</v>
      </c>
      <c r="AK2506">
        <f t="shared" si="960"/>
        <v>0</v>
      </c>
      <c r="AL2506">
        <f t="shared" si="961"/>
        <v>0</v>
      </c>
      <c r="AM2506">
        <f t="shared" si="962"/>
        <v>0</v>
      </c>
      <c r="AN2506">
        <f t="shared" si="963"/>
        <v>0</v>
      </c>
      <c r="AO2506">
        <f t="shared" si="964"/>
        <v>0</v>
      </c>
      <c r="AP2506">
        <f t="shared" si="965"/>
        <v>0</v>
      </c>
      <c r="AQ2506">
        <f t="shared" si="966"/>
        <v>0</v>
      </c>
      <c r="AR2506">
        <f t="shared" si="967"/>
        <v>0</v>
      </c>
      <c r="AS2506">
        <f t="shared" si="968"/>
        <v>0</v>
      </c>
      <c r="AT2506">
        <f t="shared" si="969"/>
        <v>0</v>
      </c>
      <c r="AU2506">
        <f t="shared" si="970"/>
        <v>0</v>
      </c>
      <c r="AV2506">
        <f t="shared" si="971"/>
        <v>0</v>
      </c>
      <c r="AW2506">
        <f t="shared" si="972"/>
        <v>0</v>
      </c>
      <c r="AX2506">
        <f t="shared" si="973"/>
        <v>0</v>
      </c>
      <c r="AY2506">
        <f t="shared" si="974"/>
        <v>0</v>
      </c>
      <c r="AZ2506">
        <f t="shared" si="975"/>
        <v>0</v>
      </c>
      <c r="BA2506">
        <f t="shared" si="976"/>
        <v>0</v>
      </c>
      <c r="BB2506">
        <f t="shared" si="977"/>
        <v>0</v>
      </c>
      <c r="BC2506">
        <f t="shared" si="978"/>
        <v>0</v>
      </c>
      <c r="BD2506">
        <f t="shared" si="979"/>
        <v>0</v>
      </c>
      <c r="BE2506">
        <f t="shared" si="980"/>
        <v>0</v>
      </c>
      <c r="BF2506">
        <f t="shared" si="981"/>
        <v>0</v>
      </c>
    </row>
    <row r="2507" spans="1:58" ht="15" customHeight="1">
      <c r="A2507" s="405"/>
      <c r="B2507" s="6"/>
      <c r="C2507" s="421" t="s">
        <v>6922</v>
      </c>
      <c r="D2507" s="668" t="str">
        <f t="shared" si="982"/>
        <v/>
      </c>
      <c r="E2507" s="669"/>
      <c r="F2507" s="670"/>
      <c r="G2507" s="763" t="str">
        <f t="shared" si="983"/>
        <v/>
      </c>
      <c r="H2507" s="669"/>
      <c r="I2507" s="669"/>
      <c r="J2507" s="669"/>
      <c r="K2507" s="669"/>
      <c r="L2507" s="670"/>
      <c r="M2507" s="112"/>
      <c r="N2507" s="112"/>
      <c r="O2507" s="112"/>
      <c r="P2507" s="112"/>
      <c r="Q2507" s="112"/>
      <c r="R2507" s="112"/>
      <c r="S2507" s="112"/>
      <c r="T2507" s="112"/>
      <c r="U2507" s="112"/>
      <c r="V2507" s="112"/>
      <c r="W2507" s="112"/>
      <c r="X2507" s="112"/>
      <c r="Y2507" s="112"/>
      <c r="Z2507" s="112"/>
      <c r="AA2507" s="112"/>
      <c r="AB2507" s="112"/>
      <c r="AC2507" s="112"/>
      <c r="AD2507" s="112"/>
      <c r="AE2507" s="93"/>
      <c r="AI2507">
        <f t="shared" ref="AI2507:AI2570" si="984">M2507</f>
        <v>0</v>
      </c>
      <c r="AJ2507">
        <f t="shared" ref="AJ2507:AJ2570" si="985">COUNTIF(N2507:O2507,"NS")</f>
        <v>0</v>
      </c>
      <c r="AK2507">
        <f t="shared" ref="AK2507:AK2570" si="986">SUM(N2507:O2507)</f>
        <v>0</v>
      </c>
      <c r="AL2507">
        <f t="shared" ref="AL2507:AL2570" si="987">IF(COUNTIF(M2507:O2507,"NA")=3,0,IF(OR(AND(AI2507=0,AJ2507&gt;0),AND(AI2507="NS",AK2507&gt;0), AND(AI2507="NS", AJ2507=0,AK2507=0)), 1, IF(OR(AND(AI2507&gt;0,AJ2507&gt;1,AI2507&gt;AK2507), AND(AI2507="NS",AJ2507=2), AND(AI2507="NS",AK2507=0,AJ2507&gt;0),AI2507=AK2507), 0, 1)))</f>
        <v>0</v>
      </c>
      <c r="AM2507">
        <f t="shared" ref="AM2507:AM2570" si="988">P2507</f>
        <v>0</v>
      </c>
      <c r="AN2507">
        <f t="shared" ref="AN2507:AN2570" si="989">COUNTIF(Q2507:R2507,"NS")</f>
        <v>0</v>
      </c>
      <c r="AO2507">
        <f t="shared" ref="AO2507:AO2570" si="990">SUM(Q2507:R2507)</f>
        <v>0</v>
      </c>
      <c r="AP2507">
        <f t="shared" ref="AP2507:AP2570" si="991">IF(COUNTIF(P2507:R2507,"NA")=3,0,IF(OR(AND(AM2507=0,AN2507&gt;0),AND(AM2507="NS",AO2507&gt;0), AND(AM2507="NS", AN2507=0,AO2507=0)), 1, IF(OR(AND(AM2507&gt;0,AN2507&gt;1,AM2507&gt;AO2507), AND(AM2507="NS",AN2507=2), AND(AM2507="NS",AO2507=0,AN2507&gt;0),AM2507=AO2507), 0, 1)))</f>
        <v>0</v>
      </c>
      <c r="AQ2507">
        <f t="shared" ref="AQ2507:AQ2570" si="992">S2507</f>
        <v>0</v>
      </c>
      <c r="AR2507">
        <f t="shared" ref="AR2507:AR2570" si="993">COUNTIF(T2507:U2507,"NS")</f>
        <v>0</v>
      </c>
      <c r="AS2507">
        <f t="shared" ref="AS2507:AS2570" si="994">SUM(T2507:U2507)</f>
        <v>0</v>
      </c>
      <c r="AT2507">
        <f t="shared" ref="AT2507:AT2570" si="995">IF(COUNTIF(S2507:U2507,"NA")=3,0,IF(OR(AND(AQ2507=0,AR2507&gt;0),AND(AQ2507="NS",AS2507&gt;0), AND(AQ2507="NS", AR2507=0,AS2507=0)), 1, IF(OR(AND(AQ2507&gt;0,AR2507&gt;1,AQ2507&gt;AS2507), AND(AQ2507="NS",AR2507=2), AND(AQ2507="NS",AS2507=0,AR2507&gt;0),AQ2507=AS2507), 0, 1)))</f>
        <v>0</v>
      </c>
      <c r="AU2507">
        <f t="shared" ref="AU2507:AU2570" si="996">V2507</f>
        <v>0</v>
      </c>
      <c r="AV2507">
        <f t="shared" ref="AV2507:AV2570" si="997">COUNTIF(W2507:X2507,"NS")</f>
        <v>0</v>
      </c>
      <c r="AW2507">
        <f t="shared" ref="AW2507:AW2570" si="998">SUM(W2507:X2507)</f>
        <v>0</v>
      </c>
      <c r="AX2507">
        <f t="shared" ref="AX2507:AX2570" si="999">IF(COUNTIF(V2507:X2507,"NA")=3,0,IF(OR(AND(AU2507=0,AV2507&gt;0),AND(AU2507="NS",AW2507&gt;0), AND(AU2507="NS", AV2507=0,AW2507=0)), 1, IF(OR(AND(AU2507&gt;0,AV2507&gt;1,AU2507&gt;AW2507), AND(AU2507="NS",AV2507=2), AND(AU2507="NS",AW2507=0,AV2507&gt;0),AU2507=AW2507), 0, 1)))</f>
        <v>0</v>
      </c>
      <c r="AY2507">
        <f t="shared" ref="AY2507:AY2570" si="1000">Y2507</f>
        <v>0</v>
      </c>
      <c r="AZ2507">
        <f t="shared" ref="AZ2507:AZ2570" si="1001">COUNTIF(Z2507:AA2507,"NS")</f>
        <v>0</v>
      </c>
      <c r="BA2507">
        <f t="shared" ref="BA2507:BA2570" si="1002">SUM(Z2507:AA2507)</f>
        <v>0</v>
      </c>
      <c r="BB2507">
        <f t="shared" ref="BB2507:BB2570" si="1003">IF(COUNTIF(Y2507:AA2507,"NA")=3,0,IF(OR(AND(AY2507=0,AZ2507&gt;0),AND(AY2507="NS",BA2507&gt;0), AND(AY2507="NS", AZ2507=0,BA2507=0)), 1, IF(OR(AND(AY2507&gt;0,AZ2507&gt;1,AY2507&gt;BA2507), AND(AY2507="NS",AZ2507=2), AND(AY2507="NS",BA2507=0,AZ2507&gt;0),AY2507=BA2507), 0, 1)))</f>
        <v>0</v>
      </c>
      <c r="BC2507">
        <f t="shared" ref="BC2507:BC2570" si="1004">AB2507</f>
        <v>0</v>
      </c>
      <c r="BD2507">
        <f t="shared" ref="BD2507:BD2570" si="1005">COUNTIF(AC2507:AD2507,"NS")</f>
        <v>0</v>
      </c>
      <c r="BE2507">
        <f t="shared" ref="BE2507:BE2570" si="1006">SUM(AC2507:AD2507)</f>
        <v>0</v>
      </c>
      <c r="BF2507">
        <f t="shared" ref="BF2507:BF2570" si="1007">IF(COUNTIF(AB2507:AD2507,"NA")=3,0,IF(OR(AND(BC2507=0,BD2507&gt;0),AND(BC2507="NS",BE2507&gt;0), AND(BC2507="NS", BD2507=0,BE2507=0)), 1, IF(OR(AND(BC2507&gt;0,BD2507&gt;1,BC2507&gt;BE2507), AND(BC2507="NS",BD2507=2), AND(BC2507="NS",BE2507=0,BD2507&gt;0),BC2507=BE2507), 0, 1)))</f>
        <v>0</v>
      </c>
    </row>
    <row r="2508" spans="1:58" ht="15" customHeight="1">
      <c r="A2508" s="405"/>
      <c r="B2508" s="6"/>
      <c r="C2508" s="421" t="s">
        <v>6923</v>
      </c>
      <c r="D2508" s="668" t="str">
        <f t="shared" ref="D2508:D2571" si="1008">IF(D1346="","",D1346)</f>
        <v/>
      </c>
      <c r="E2508" s="669"/>
      <c r="F2508" s="670"/>
      <c r="G2508" s="763" t="str">
        <f t="shared" ref="G2508:G2571" si="1009">IF(G1346="","",G1346)</f>
        <v/>
      </c>
      <c r="H2508" s="669"/>
      <c r="I2508" s="669"/>
      <c r="J2508" s="669"/>
      <c r="K2508" s="669"/>
      <c r="L2508" s="670"/>
      <c r="M2508" s="112"/>
      <c r="N2508" s="112"/>
      <c r="O2508" s="112"/>
      <c r="P2508" s="112"/>
      <c r="Q2508" s="112"/>
      <c r="R2508" s="112"/>
      <c r="S2508" s="112"/>
      <c r="T2508" s="112"/>
      <c r="U2508" s="112"/>
      <c r="V2508" s="112"/>
      <c r="W2508" s="112"/>
      <c r="X2508" s="112"/>
      <c r="Y2508" s="112"/>
      <c r="Z2508" s="112"/>
      <c r="AA2508" s="112"/>
      <c r="AB2508" s="112"/>
      <c r="AC2508" s="112"/>
      <c r="AD2508" s="112"/>
      <c r="AE2508" s="93"/>
      <c r="AI2508">
        <f t="shared" si="984"/>
        <v>0</v>
      </c>
      <c r="AJ2508">
        <f t="shared" si="985"/>
        <v>0</v>
      </c>
      <c r="AK2508">
        <f t="shared" si="986"/>
        <v>0</v>
      </c>
      <c r="AL2508">
        <f t="shared" si="987"/>
        <v>0</v>
      </c>
      <c r="AM2508">
        <f t="shared" si="988"/>
        <v>0</v>
      </c>
      <c r="AN2508">
        <f t="shared" si="989"/>
        <v>0</v>
      </c>
      <c r="AO2508">
        <f t="shared" si="990"/>
        <v>0</v>
      </c>
      <c r="AP2508">
        <f t="shared" si="991"/>
        <v>0</v>
      </c>
      <c r="AQ2508">
        <f t="shared" si="992"/>
        <v>0</v>
      </c>
      <c r="AR2508">
        <f t="shared" si="993"/>
        <v>0</v>
      </c>
      <c r="AS2508">
        <f t="shared" si="994"/>
        <v>0</v>
      </c>
      <c r="AT2508">
        <f t="shared" si="995"/>
        <v>0</v>
      </c>
      <c r="AU2508">
        <f t="shared" si="996"/>
        <v>0</v>
      </c>
      <c r="AV2508">
        <f t="shared" si="997"/>
        <v>0</v>
      </c>
      <c r="AW2508">
        <f t="shared" si="998"/>
        <v>0</v>
      </c>
      <c r="AX2508">
        <f t="shared" si="999"/>
        <v>0</v>
      </c>
      <c r="AY2508">
        <f t="shared" si="1000"/>
        <v>0</v>
      </c>
      <c r="AZ2508">
        <f t="shared" si="1001"/>
        <v>0</v>
      </c>
      <c r="BA2508">
        <f t="shared" si="1002"/>
        <v>0</v>
      </c>
      <c r="BB2508">
        <f t="shared" si="1003"/>
        <v>0</v>
      </c>
      <c r="BC2508">
        <f t="shared" si="1004"/>
        <v>0</v>
      </c>
      <c r="BD2508">
        <f t="shared" si="1005"/>
        <v>0</v>
      </c>
      <c r="BE2508">
        <f t="shared" si="1006"/>
        <v>0</v>
      </c>
      <c r="BF2508">
        <f t="shared" si="1007"/>
        <v>0</v>
      </c>
    </row>
    <row r="2509" spans="1:58" ht="15" customHeight="1">
      <c r="A2509" s="405"/>
      <c r="B2509" s="6"/>
      <c r="C2509" s="421" t="s">
        <v>6924</v>
      </c>
      <c r="D2509" s="668" t="str">
        <f t="shared" si="1008"/>
        <v/>
      </c>
      <c r="E2509" s="669"/>
      <c r="F2509" s="670"/>
      <c r="G2509" s="763" t="str">
        <f t="shared" si="1009"/>
        <v/>
      </c>
      <c r="H2509" s="669"/>
      <c r="I2509" s="669"/>
      <c r="J2509" s="669"/>
      <c r="K2509" s="669"/>
      <c r="L2509" s="670"/>
      <c r="M2509" s="112"/>
      <c r="N2509" s="112"/>
      <c r="O2509" s="112"/>
      <c r="P2509" s="112"/>
      <c r="Q2509" s="112"/>
      <c r="R2509" s="112"/>
      <c r="S2509" s="112"/>
      <c r="T2509" s="112"/>
      <c r="U2509" s="112"/>
      <c r="V2509" s="112"/>
      <c r="W2509" s="112"/>
      <c r="X2509" s="112"/>
      <c r="Y2509" s="112"/>
      <c r="Z2509" s="112"/>
      <c r="AA2509" s="112"/>
      <c r="AB2509" s="112"/>
      <c r="AC2509" s="112"/>
      <c r="AD2509" s="112"/>
      <c r="AE2509" s="93"/>
      <c r="AI2509">
        <f t="shared" si="984"/>
        <v>0</v>
      </c>
      <c r="AJ2509">
        <f t="shared" si="985"/>
        <v>0</v>
      </c>
      <c r="AK2509">
        <f t="shared" si="986"/>
        <v>0</v>
      </c>
      <c r="AL2509">
        <f t="shared" si="987"/>
        <v>0</v>
      </c>
      <c r="AM2509">
        <f t="shared" si="988"/>
        <v>0</v>
      </c>
      <c r="AN2509">
        <f t="shared" si="989"/>
        <v>0</v>
      </c>
      <c r="AO2509">
        <f t="shared" si="990"/>
        <v>0</v>
      </c>
      <c r="AP2509">
        <f t="shared" si="991"/>
        <v>0</v>
      </c>
      <c r="AQ2509">
        <f t="shared" si="992"/>
        <v>0</v>
      </c>
      <c r="AR2509">
        <f t="shared" si="993"/>
        <v>0</v>
      </c>
      <c r="AS2509">
        <f t="shared" si="994"/>
        <v>0</v>
      </c>
      <c r="AT2509">
        <f t="shared" si="995"/>
        <v>0</v>
      </c>
      <c r="AU2509">
        <f t="shared" si="996"/>
        <v>0</v>
      </c>
      <c r="AV2509">
        <f t="shared" si="997"/>
        <v>0</v>
      </c>
      <c r="AW2509">
        <f t="shared" si="998"/>
        <v>0</v>
      </c>
      <c r="AX2509">
        <f t="shared" si="999"/>
        <v>0</v>
      </c>
      <c r="AY2509">
        <f t="shared" si="1000"/>
        <v>0</v>
      </c>
      <c r="AZ2509">
        <f t="shared" si="1001"/>
        <v>0</v>
      </c>
      <c r="BA2509">
        <f t="shared" si="1002"/>
        <v>0</v>
      </c>
      <c r="BB2509">
        <f t="shared" si="1003"/>
        <v>0</v>
      </c>
      <c r="BC2509">
        <f t="shared" si="1004"/>
        <v>0</v>
      </c>
      <c r="BD2509">
        <f t="shared" si="1005"/>
        <v>0</v>
      </c>
      <c r="BE2509">
        <f t="shared" si="1006"/>
        <v>0</v>
      </c>
      <c r="BF2509">
        <f t="shared" si="1007"/>
        <v>0</v>
      </c>
    </row>
    <row r="2510" spans="1:58" ht="15" customHeight="1">
      <c r="A2510" s="405"/>
      <c r="B2510" s="6"/>
      <c r="C2510" s="421" t="s">
        <v>6925</v>
      </c>
      <c r="D2510" s="668" t="str">
        <f t="shared" si="1008"/>
        <v/>
      </c>
      <c r="E2510" s="669"/>
      <c r="F2510" s="670"/>
      <c r="G2510" s="763" t="str">
        <f t="shared" si="1009"/>
        <v/>
      </c>
      <c r="H2510" s="669"/>
      <c r="I2510" s="669"/>
      <c r="J2510" s="669"/>
      <c r="K2510" s="669"/>
      <c r="L2510" s="670"/>
      <c r="M2510" s="112"/>
      <c r="N2510" s="112"/>
      <c r="O2510" s="112"/>
      <c r="P2510" s="112"/>
      <c r="Q2510" s="112"/>
      <c r="R2510" s="112"/>
      <c r="S2510" s="112"/>
      <c r="T2510" s="112"/>
      <c r="U2510" s="112"/>
      <c r="V2510" s="112"/>
      <c r="W2510" s="112"/>
      <c r="X2510" s="112"/>
      <c r="Y2510" s="112"/>
      <c r="Z2510" s="112"/>
      <c r="AA2510" s="112"/>
      <c r="AB2510" s="112"/>
      <c r="AC2510" s="112"/>
      <c r="AD2510" s="112"/>
      <c r="AE2510" s="93"/>
      <c r="AI2510">
        <f t="shared" si="984"/>
        <v>0</v>
      </c>
      <c r="AJ2510">
        <f t="shared" si="985"/>
        <v>0</v>
      </c>
      <c r="AK2510">
        <f t="shared" si="986"/>
        <v>0</v>
      </c>
      <c r="AL2510">
        <f t="shared" si="987"/>
        <v>0</v>
      </c>
      <c r="AM2510">
        <f t="shared" si="988"/>
        <v>0</v>
      </c>
      <c r="AN2510">
        <f t="shared" si="989"/>
        <v>0</v>
      </c>
      <c r="AO2510">
        <f t="shared" si="990"/>
        <v>0</v>
      </c>
      <c r="AP2510">
        <f t="shared" si="991"/>
        <v>0</v>
      </c>
      <c r="AQ2510">
        <f t="shared" si="992"/>
        <v>0</v>
      </c>
      <c r="AR2510">
        <f t="shared" si="993"/>
        <v>0</v>
      </c>
      <c r="AS2510">
        <f t="shared" si="994"/>
        <v>0</v>
      </c>
      <c r="AT2510">
        <f t="shared" si="995"/>
        <v>0</v>
      </c>
      <c r="AU2510">
        <f t="shared" si="996"/>
        <v>0</v>
      </c>
      <c r="AV2510">
        <f t="shared" si="997"/>
        <v>0</v>
      </c>
      <c r="AW2510">
        <f t="shared" si="998"/>
        <v>0</v>
      </c>
      <c r="AX2510">
        <f t="shared" si="999"/>
        <v>0</v>
      </c>
      <c r="AY2510">
        <f t="shared" si="1000"/>
        <v>0</v>
      </c>
      <c r="AZ2510">
        <f t="shared" si="1001"/>
        <v>0</v>
      </c>
      <c r="BA2510">
        <f t="shared" si="1002"/>
        <v>0</v>
      </c>
      <c r="BB2510">
        <f t="shared" si="1003"/>
        <v>0</v>
      </c>
      <c r="BC2510">
        <f t="shared" si="1004"/>
        <v>0</v>
      </c>
      <c r="BD2510">
        <f t="shared" si="1005"/>
        <v>0</v>
      </c>
      <c r="BE2510">
        <f t="shared" si="1006"/>
        <v>0</v>
      </c>
      <c r="BF2510">
        <f t="shared" si="1007"/>
        <v>0</v>
      </c>
    </row>
    <row r="2511" spans="1:58" ht="15" customHeight="1">
      <c r="A2511" s="405"/>
      <c r="B2511" s="6"/>
      <c r="C2511" s="421" t="s">
        <v>6926</v>
      </c>
      <c r="D2511" s="668" t="str">
        <f t="shared" si="1008"/>
        <v/>
      </c>
      <c r="E2511" s="669"/>
      <c r="F2511" s="670"/>
      <c r="G2511" s="763" t="str">
        <f t="shared" si="1009"/>
        <v/>
      </c>
      <c r="H2511" s="669"/>
      <c r="I2511" s="669"/>
      <c r="J2511" s="669"/>
      <c r="K2511" s="669"/>
      <c r="L2511" s="670"/>
      <c r="M2511" s="112"/>
      <c r="N2511" s="112"/>
      <c r="O2511" s="112"/>
      <c r="P2511" s="112"/>
      <c r="Q2511" s="112"/>
      <c r="R2511" s="112"/>
      <c r="S2511" s="112"/>
      <c r="T2511" s="112"/>
      <c r="U2511" s="112"/>
      <c r="V2511" s="112"/>
      <c r="W2511" s="112"/>
      <c r="X2511" s="112"/>
      <c r="Y2511" s="112"/>
      <c r="Z2511" s="112"/>
      <c r="AA2511" s="112"/>
      <c r="AB2511" s="112"/>
      <c r="AC2511" s="112"/>
      <c r="AD2511" s="112"/>
      <c r="AE2511" s="93"/>
      <c r="AI2511">
        <f t="shared" si="984"/>
        <v>0</v>
      </c>
      <c r="AJ2511">
        <f t="shared" si="985"/>
        <v>0</v>
      </c>
      <c r="AK2511">
        <f t="shared" si="986"/>
        <v>0</v>
      </c>
      <c r="AL2511">
        <f t="shared" si="987"/>
        <v>0</v>
      </c>
      <c r="AM2511">
        <f t="shared" si="988"/>
        <v>0</v>
      </c>
      <c r="AN2511">
        <f t="shared" si="989"/>
        <v>0</v>
      </c>
      <c r="AO2511">
        <f t="shared" si="990"/>
        <v>0</v>
      </c>
      <c r="AP2511">
        <f t="shared" si="991"/>
        <v>0</v>
      </c>
      <c r="AQ2511">
        <f t="shared" si="992"/>
        <v>0</v>
      </c>
      <c r="AR2511">
        <f t="shared" si="993"/>
        <v>0</v>
      </c>
      <c r="AS2511">
        <f t="shared" si="994"/>
        <v>0</v>
      </c>
      <c r="AT2511">
        <f t="shared" si="995"/>
        <v>0</v>
      </c>
      <c r="AU2511">
        <f t="shared" si="996"/>
        <v>0</v>
      </c>
      <c r="AV2511">
        <f t="shared" si="997"/>
        <v>0</v>
      </c>
      <c r="AW2511">
        <f t="shared" si="998"/>
        <v>0</v>
      </c>
      <c r="AX2511">
        <f t="shared" si="999"/>
        <v>0</v>
      </c>
      <c r="AY2511">
        <f t="shared" si="1000"/>
        <v>0</v>
      </c>
      <c r="AZ2511">
        <f t="shared" si="1001"/>
        <v>0</v>
      </c>
      <c r="BA2511">
        <f t="shared" si="1002"/>
        <v>0</v>
      </c>
      <c r="BB2511">
        <f t="shared" si="1003"/>
        <v>0</v>
      </c>
      <c r="BC2511">
        <f t="shared" si="1004"/>
        <v>0</v>
      </c>
      <c r="BD2511">
        <f t="shared" si="1005"/>
        <v>0</v>
      </c>
      <c r="BE2511">
        <f t="shared" si="1006"/>
        <v>0</v>
      </c>
      <c r="BF2511">
        <f t="shared" si="1007"/>
        <v>0</v>
      </c>
    </row>
    <row r="2512" spans="1:58" ht="15" customHeight="1">
      <c r="A2512" s="405"/>
      <c r="B2512" s="6"/>
      <c r="C2512" s="421" t="s">
        <v>6927</v>
      </c>
      <c r="D2512" s="668" t="str">
        <f t="shared" si="1008"/>
        <v/>
      </c>
      <c r="E2512" s="669"/>
      <c r="F2512" s="670"/>
      <c r="G2512" s="763" t="str">
        <f t="shared" si="1009"/>
        <v/>
      </c>
      <c r="H2512" s="669"/>
      <c r="I2512" s="669"/>
      <c r="J2512" s="669"/>
      <c r="K2512" s="669"/>
      <c r="L2512" s="670"/>
      <c r="M2512" s="112"/>
      <c r="N2512" s="112"/>
      <c r="O2512" s="112"/>
      <c r="P2512" s="112"/>
      <c r="Q2512" s="112"/>
      <c r="R2512" s="112"/>
      <c r="S2512" s="112"/>
      <c r="T2512" s="112"/>
      <c r="U2512" s="112"/>
      <c r="V2512" s="112"/>
      <c r="W2512" s="112"/>
      <c r="X2512" s="112"/>
      <c r="Y2512" s="112"/>
      <c r="Z2512" s="112"/>
      <c r="AA2512" s="112"/>
      <c r="AB2512" s="112"/>
      <c r="AC2512" s="112"/>
      <c r="AD2512" s="112"/>
      <c r="AE2512" s="93"/>
      <c r="AI2512">
        <f t="shared" si="984"/>
        <v>0</v>
      </c>
      <c r="AJ2512">
        <f t="shared" si="985"/>
        <v>0</v>
      </c>
      <c r="AK2512">
        <f t="shared" si="986"/>
        <v>0</v>
      </c>
      <c r="AL2512">
        <f t="shared" si="987"/>
        <v>0</v>
      </c>
      <c r="AM2512">
        <f t="shared" si="988"/>
        <v>0</v>
      </c>
      <c r="AN2512">
        <f t="shared" si="989"/>
        <v>0</v>
      </c>
      <c r="AO2512">
        <f t="shared" si="990"/>
        <v>0</v>
      </c>
      <c r="AP2512">
        <f t="shared" si="991"/>
        <v>0</v>
      </c>
      <c r="AQ2512">
        <f t="shared" si="992"/>
        <v>0</v>
      </c>
      <c r="AR2512">
        <f t="shared" si="993"/>
        <v>0</v>
      </c>
      <c r="AS2512">
        <f t="shared" si="994"/>
        <v>0</v>
      </c>
      <c r="AT2512">
        <f t="shared" si="995"/>
        <v>0</v>
      </c>
      <c r="AU2512">
        <f t="shared" si="996"/>
        <v>0</v>
      </c>
      <c r="AV2512">
        <f t="shared" si="997"/>
        <v>0</v>
      </c>
      <c r="AW2512">
        <f t="shared" si="998"/>
        <v>0</v>
      </c>
      <c r="AX2512">
        <f t="shared" si="999"/>
        <v>0</v>
      </c>
      <c r="AY2512">
        <f t="shared" si="1000"/>
        <v>0</v>
      </c>
      <c r="AZ2512">
        <f t="shared" si="1001"/>
        <v>0</v>
      </c>
      <c r="BA2512">
        <f t="shared" si="1002"/>
        <v>0</v>
      </c>
      <c r="BB2512">
        <f t="shared" si="1003"/>
        <v>0</v>
      </c>
      <c r="BC2512">
        <f t="shared" si="1004"/>
        <v>0</v>
      </c>
      <c r="BD2512">
        <f t="shared" si="1005"/>
        <v>0</v>
      </c>
      <c r="BE2512">
        <f t="shared" si="1006"/>
        <v>0</v>
      </c>
      <c r="BF2512">
        <f t="shared" si="1007"/>
        <v>0</v>
      </c>
    </row>
    <row r="2513" spans="1:58" ht="15" customHeight="1">
      <c r="A2513" s="405"/>
      <c r="B2513" s="6"/>
      <c r="C2513" s="421" t="s">
        <v>6928</v>
      </c>
      <c r="D2513" s="668" t="str">
        <f t="shared" si="1008"/>
        <v/>
      </c>
      <c r="E2513" s="669"/>
      <c r="F2513" s="670"/>
      <c r="G2513" s="763" t="str">
        <f t="shared" si="1009"/>
        <v/>
      </c>
      <c r="H2513" s="669"/>
      <c r="I2513" s="669"/>
      <c r="J2513" s="669"/>
      <c r="K2513" s="669"/>
      <c r="L2513" s="670"/>
      <c r="M2513" s="112"/>
      <c r="N2513" s="112"/>
      <c r="O2513" s="112"/>
      <c r="P2513" s="112"/>
      <c r="Q2513" s="112"/>
      <c r="R2513" s="112"/>
      <c r="S2513" s="112"/>
      <c r="T2513" s="112"/>
      <c r="U2513" s="112"/>
      <c r="V2513" s="112"/>
      <c r="W2513" s="112"/>
      <c r="X2513" s="112"/>
      <c r="Y2513" s="112"/>
      <c r="Z2513" s="112"/>
      <c r="AA2513" s="112"/>
      <c r="AB2513" s="112"/>
      <c r="AC2513" s="112"/>
      <c r="AD2513" s="112"/>
      <c r="AE2513" s="93"/>
      <c r="AI2513">
        <f t="shared" si="984"/>
        <v>0</v>
      </c>
      <c r="AJ2513">
        <f t="shared" si="985"/>
        <v>0</v>
      </c>
      <c r="AK2513">
        <f t="shared" si="986"/>
        <v>0</v>
      </c>
      <c r="AL2513">
        <f t="shared" si="987"/>
        <v>0</v>
      </c>
      <c r="AM2513">
        <f t="shared" si="988"/>
        <v>0</v>
      </c>
      <c r="AN2513">
        <f t="shared" si="989"/>
        <v>0</v>
      </c>
      <c r="AO2513">
        <f t="shared" si="990"/>
        <v>0</v>
      </c>
      <c r="AP2513">
        <f t="shared" si="991"/>
        <v>0</v>
      </c>
      <c r="AQ2513">
        <f t="shared" si="992"/>
        <v>0</v>
      </c>
      <c r="AR2513">
        <f t="shared" si="993"/>
        <v>0</v>
      </c>
      <c r="AS2513">
        <f t="shared" si="994"/>
        <v>0</v>
      </c>
      <c r="AT2513">
        <f t="shared" si="995"/>
        <v>0</v>
      </c>
      <c r="AU2513">
        <f t="shared" si="996"/>
        <v>0</v>
      </c>
      <c r="AV2513">
        <f t="shared" si="997"/>
        <v>0</v>
      </c>
      <c r="AW2513">
        <f t="shared" si="998"/>
        <v>0</v>
      </c>
      <c r="AX2513">
        <f t="shared" si="999"/>
        <v>0</v>
      </c>
      <c r="AY2513">
        <f t="shared" si="1000"/>
        <v>0</v>
      </c>
      <c r="AZ2513">
        <f t="shared" si="1001"/>
        <v>0</v>
      </c>
      <c r="BA2513">
        <f t="shared" si="1002"/>
        <v>0</v>
      </c>
      <c r="BB2513">
        <f t="shared" si="1003"/>
        <v>0</v>
      </c>
      <c r="BC2513">
        <f t="shared" si="1004"/>
        <v>0</v>
      </c>
      <c r="BD2513">
        <f t="shared" si="1005"/>
        <v>0</v>
      </c>
      <c r="BE2513">
        <f t="shared" si="1006"/>
        <v>0</v>
      </c>
      <c r="BF2513">
        <f t="shared" si="1007"/>
        <v>0</v>
      </c>
    </row>
    <row r="2514" spans="1:58" ht="15" customHeight="1">
      <c r="A2514" s="405"/>
      <c r="B2514" s="6"/>
      <c r="C2514" s="421" t="s">
        <v>6929</v>
      </c>
      <c r="D2514" s="668" t="str">
        <f t="shared" si="1008"/>
        <v/>
      </c>
      <c r="E2514" s="669"/>
      <c r="F2514" s="670"/>
      <c r="G2514" s="763" t="str">
        <f t="shared" si="1009"/>
        <v/>
      </c>
      <c r="H2514" s="669"/>
      <c r="I2514" s="669"/>
      <c r="J2514" s="669"/>
      <c r="K2514" s="669"/>
      <c r="L2514" s="670"/>
      <c r="M2514" s="112"/>
      <c r="N2514" s="112"/>
      <c r="O2514" s="112"/>
      <c r="P2514" s="112"/>
      <c r="Q2514" s="112"/>
      <c r="R2514" s="112"/>
      <c r="S2514" s="112"/>
      <c r="T2514" s="112"/>
      <c r="U2514" s="112"/>
      <c r="V2514" s="112"/>
      <c r="W2514" s="112"/>
      <c r="X2514" s="112"/>
      <c r="Y2514" s="112"/>
      <c r="Z2514" s="112"/>
      <c r="AA2514" s="112"/>
      <c r="AB2514" s="112"/>
      <c r="AC2514" s="112"/>
      <c r="AD2514" s="112"/>
      <c r="AE2514" s="93"/>
      <c r="AI2514">
        <f t="shared" si="984"/>
        <v>0</v>
      </c>
      <c r="AJ2514">
        <f t="shared" si="985"/>
        <v>0</v>
      </c>
      <c r="AK2514">
        <f t="shared" si="986"/>
        <v>0</v>
      </c>
      <c r="AL2514">
        <f t="shared" si="987"/>
        <v>0</v>
      </c>
      <c r="AM2514">
        <f t="shared" si="988"/>
        <v>0</v>
      </c>
      <c r="AN2514">
        <f t="shared" si="989"/>
        <v>0</v>
      </c>
      <c r="AO2514">
        <f t="shared" si="990"/>
        <v>0</v>
      </c>
      <c r="AP2514">
        <f t="shared" si="991"/>
        <v>0</v>
      </c>
      <c r="AQ2514">
        <f t="shared" si="992"/>
        <v>0</v>
      </c>
      <c r="AR2514">
        <f t="shared" si="993"/>
        <v>0</v>
      </c>
      <c r="AS2514">
        <f t="shared" si="994"/>
        <v>0</v>
      </c>
      <c r="AT2514">
        <f t="shared" si="995"/>
        <v>0</v>
      </c>
      <c r="AU2514">
        <f t="shared" si="996"/>
        <v>0</v>
      </c>
      <c r="AV2514">
        <f t="shared" si="997"/>
        <v>0</v>
      </c>
      <c r="AW2514">
        <f t="shared" si="998"/>
        <v>0</v>
      </c>
      <c r="AX2514">
        <f t="shared" si="999"/>
        <v>0</v>
      </c>
      <c r="AY2514">
        <f t="shared" si="1000"/>
        <v>0</v>
      </c>
      <c r="AZ2514">
        <f t="shared" si="1001"/>
        <v>0</v>
      </c>
      <c r="BA2514">
        <f t="shared" si="1002"/>
        <v>0</v>
      </c>
      <c r="BB2514">
        <f t="shared" si="1003"/>
        <v>0</v>
      </c>
      <c r="BC2514">
        <f t="shared" si="1004"/>
        <v>0</v>
      </c>
      <c r="BD2514">
        <f t="shared" si="1005"/>
        <v>0</v>
      </c>
      <c r="BE2514">
        <f t="shared" si="1006"/>
        <v>0</v>
      </c>
      <c r="BF2514">
        <f t="shared" si="1007"/>
        <v>0</v>
      </c>
    </row>
    <row r="2515" spans="1:58" ht="15" customHeight="1">
      <c r="A2515" s="405"/>
      <c r="B2515" s="6"/>
      <c r="C2515" s="421" t="s">
        <v>6930</v>
      </c>
      <c r="D2515" s="668" t="str">
        <f t="shared" si="1008"/>
        <v/>
      </c>
      <c r="E2515" s="669"/>
      <c r="F2515" s="670"/>
      <c r="G2515" s="763" t="str">
        <f t="shared" si="1009"/>
        <v/>
      </c>
      <c r="H2515" s="669"/>
      <c r="I2515" s="669"/>
      <c r="J2515" s="669"/>
      <c r="K2515" s="669"/>
      <c r="L2515" s="670"/>
      <c r="M2515" s="112"/>
      <c r="N2515" s="112"/>
      <c r="O2515" s="112"/>
      <c r="P2515" s="112"/>
      <c r="Q2515" s="112"/>
      <c r="R2515" s="112"/>
      <c r="S2515" s="112"/>
      <c r="T2515" s="112"/>
      <c r="U2515" s="112"/>
      <c r="V2515" s="112"/>
      <c r="W2515" s="112"/>
      <c r="X2515" s="112"/>
      <c r="Y2515" s="112"/>
      <c r="Z2515" s="112"/>
      <c r="AA2515" s="112"/>
      <c r="AB2515" s="112"/>
      <c r="AC2515" s="112"/>
      <c r="AD2515" s="112"/>
      <c r="AE2515" s="93"/>
      <c r="AI2515">
        <f t="shared" si="984"/>
        <v>0</v>
      </c>
      <c r="AJ2515">
        <f t="shared" si="985"/>
        <v>0</v>
      </c>
      <c r="AK2515">
        <f t="shared" si="986"/>
        <v>0</v>
      </c>
      <c r="AL2515">
        <f t="shared" si="987"/>
        <v>0</v>
      </c>
      <c r="AM2515">
        <f t="shared" si="988"/>
        <v>0</v>
      </c>
      <c r="AN2515">
        <f t="shared" si="989"/>
        <v>0</v>
      </c>
      <c r="AO2515">
        <f t="shared" si="990"/>
        <v>0</v>
      </c>
      <c r="AP2515">
        <f t="shared" si="991"/>
        <v>0</v>
      </c>
      <c r="AQ2515">
        <f t="shared" si="992"/>
        <v>0</v>
      </c>
      <c r="AR2515">
        <f t="shared" si="993"/>
        <v>0</v>
      </c>
      <c r="AS2515">
        <f t="shared" si="994"/>
        <v>0</v>
      </c>
      <c r="AT2515">
        <f t="shared" si="995"/>
        <v>0</v>
      </c>
      <c r="AU2515">
        <f t="shared" si="996"/>
        <v>0</v>
      </c>
      <c r="AV2515">
        <f t="shared" si="997"/>
        <v>0</v>
      </c>
      <c r="AW2515">
        <f t="shared" si="998"/>
        <v>0</v>
      </c>
      <c r="AX2515">
        <f t="shared" si="999"/>
        <v>0</v>
      </c>
      <c r="AY2515">
        <f t="shared" si="1000"/>
        <v>0</v>
      </c>
      <c r="AZ2515">
        <f t="shared" si="1001"/>
        <v>0</v>
      </c>
      <c r="BA2515">
        <f t="shared" si="1002"/>
        <v>0</v>
      </c>
      <c r="BB2515">
        <f t="shared" si="1003"/>
        <v>0</v>
      </c>
      <c r="BC2515">
        <f t="shared" si="1004"/>
        <v>0</v>
      </c>
      <c r="BD2515">
        <f t="shared" si="1005"/>
        <v>0</v>
      </c>
      <c r="BE2515">
        <f t="shared" si="1006"/>
        <v>0</v>
      </c>
      <c r="BF2515">
        <f t="shared" si="1007"/>
        <v>0</v>
      </c>
    </row>
    <row r="2516" spans="1:58" ht="15" customHeight="1">
      <c r="A2516" s="405"/>
      <c r="B2516" s="6"/>
      <c r="C2516" s="421" t="s">
        <v>6931</v>
      </c>
      <c r="D2516" s="668" t="str">
        <f t="shared" si="1008"/>
        <v/>
      </c>
      <c r="E2516" s="669"/>
      <c r="F2516" s="670"/>
      <c r="G2516" s="763" t="str">
        <f t="shared" si="1009"/>
        <v/>
      </c>
      <c r="H2516" s="669"/>
      <c r="I2516" s="669"/>
      <c r="J2516" s="669"/>
      <c r="K2516" s="669"/>
      <c r="L2516" s="670"/>
      <c r="M2516" s="112"/>
      <c r="N2516" s="112"/>
      <c r="O2516" s="112"/>
      <c r="P2516" s="112"/>
      <c r="Q2516" s="112"/>
      <c r="R2516" s="112"/>
      <c r="S2516" s="112"/>
      <c r="T2516" s="112"/>
      <c r="U2516" s="112"/>
      <c r="V2516" s="112"/>
      <c r="W2516" s="112"/>
      <c r="X2516" s="112"/>
      <c r="Y2516" s="112"/>
      <c r="Z2516" s="112"/>
      <c r="AA2516" s="112"/>
      <c r="AB2516" s="112"/>
      <c r="AC2516" s="112"/>
      <c r="AD2516" s="112"/>
      <c r="AE2516" s="93"/>
      <c r="AI2516">
        <f t="shared" si="984"/>
        <v>0</v>
      </c>
      <c r="AJ2516">
        <f t="shared" si="985"/>
        <v>0</v>
      </c>
      <c r="AK2516">
        <f t="shared" si="986"/>
        <v>0</v>
      </c>
      <c r="AL2516">
        <f t="shared" si="987"/>
        <v>0</v>
      </c>
      <c r="AM2516">
        <f t="shared" si="988"/>
        <v>0</v>
      </c>
      <c r="AN2516">
        <f t="shared" si="989"/>
        <v>0</v>
      </c>
      <c r="AO2516">
        <f t="shared" si="990"/>
        <v>0</v>
      </c>
      <c r="AP2516">
        <f t="shared" si="991"/>
        <v>0</v>
      </c>
      <c r="AQ2516">
        <f t="shared" si="992"/>
        <v>0</v>
      </c>
      <c r="AR2516">
        <f t="shared" si="993"/>
        <v>0</v>
      </c>
      <c r="AS2516">
        <f t="shared" si="994"/>
        <v>0</v>
      </c>
      <c r="AT2516">
        <f t="shared" si="995"/>
        <v>0</v>
      </c>
      <c r="AU2516">
        <f t="shared" si="996"/>
        <v>0</v>
      </c>
      <c r="AV2516">
        <f t="shared" si="997"/>
        <v>0</v>
      </c>
      <c r="AW2516">
        <f t="shared" si="998"/>
        <v>0</v>
      </c>
      <c r="AX2516">
        <f t="shared" si="999"/>
        <v>0</v>
      </c>
      <c r="AY2516">
        <f t="shared" si="1000"/>
        <v>0</v>
      </c>
      <c r="AZ2516">
        <f t="shared" si="1001"/>
        <v>0</v>
      </c>
      <c r="BA2516">
        <f t="shared" si="1002"/>
        <v>0</v>
      </c>
      <c r="BB2516">
        <f t="shared" si="1003"/>
        <v>0</v>
      </c>
      <c r="BC2516">
        <f t="shared" si="1004"/>
        <v>0</v>
      </c>
      <c r="BD2516">
        <f t="shared" si="1005"/>
        <v>0</v>
      </c>
      <c r="BE2516">
        <f t="shared" si="1006"/>
        <v>0</v>
      </c>
      <c r="BF2516">
        <f t="shared" si="1007"/>
        <v>0</v>
      </c>
    </row>
    <row r="2517" spans="1:58" ht="15" customHeight="1">
      <c r="A2517" s="405"/>
      <c r="B2517" s="6"/>
      <c r="C2517" s="421" t="s">
        <v>6932</v>
      </c>
      <c r="D2517" s="668" t="str">
        <f t="shared" si="1008"/>
        <v/>
      </c>
      <c r="E2517" s="669"/>
      <c r="F2517" s="670"/>
      <c r="G2517" s="763" t="str">
        <f t="shared" si="1009"/>
        <v/>
      </c>
      <c r="H2517" s="669"/>
      <c r="I2517" s="669"/>
      <c r="J2517" s="669"/>
      <c r="K2517" s="669"/>
      <c r="L2517" s="670"/>
      <c r="M2517" s="112"/>
      <c r="N2517" s="112"/>
      <c r="O2517" s="112"/>
      <c r="P2517" s="112"/>
      <c r="Q2517" s="112"/>
      <c r="R2517" s="112"/>
      <c r="S2517" s="112"/>
      <c r="T2517" s="112"/>
      <c r="U2517" s="112"/>
      <c r="V2517" s="112"/>
      <c r="W2517" s="112"/>
      <c r="X2517" s="112"/>
      <c r="Y2517" s="112"/>
      <c r="Z2517" s="112"/>
      <c r="AA2517" s="112"/>
      <c r="AB2517" s="112"/>
      <c r="AC2517" s="112"/>
      <c r="AD2517" s="112"/>
      <c r="AE2517" s="93"/>
      <c r="AI2517">
        <f t="shared" si="984"/>
        <v>0</v>
      </c>
      <c r="AJ2517">
        <f t="shared" si="985"/>
        <v>0</v>
      </c>
      <c r="AK2517">
        <f t="shared" si="986"/>
        <v>0</v>
      </c>
      <c r="AL2517">
        <f t="shared" si="987"/>
        <v>0</v>
      </c>
      <c r="AM2517">
        <f t="shared" si="988"/>
        <v>0</v>
      </c>
      <c r="AN2517">
        <f t="shared" si="989"/>
        <v>0</v>
      </c>
      <c r="AO2517">
        <f t="shared" si="990"/>
        <v>0</v>
      </c>
      <c r="AP2517">
        <f t="shared" si="991"/>
        <v>0</v>
      </c>
      <c r="AQ2517">
        <f t="shared" si="992"/>
        <v>0</v>
      </c>
      <c r="AR2517">
        <f t="shared" si="993"/>
        <v>0</v>
      </c>
      <c r="AS2517">
        <f t="shared" si="994"/>
        <v>0</v>
      </c>
      <c r="AT2517">
        <f t="shared" si="995"/>
        <v>0</v>
      </c>
      <c r="AU2517">
        <f t="shared" si="996"/>
        <v>0</v>
      </c>
      <c r="AV2517">
        <f t="shared" si="997"/>
        <v>0</v>
      </c>
      <c r="AW2517">
        <f t="shared" si="998"/>
        <v>0</v>
      </c>
      <c r="AX2517">
        <f t="shared" si="999"/>
        <v>0</v>
      </c>
      <c r="AY2517">
        <f t="shared" si="1000"/>
        <v>0</v>
      </c>
      <c r="AZ2517">
        <f t="shared" si="1001"/>
        <v>0</v>
      </c>
      <c r="BA2517">
        <f t="shared" si="1002"/>
        <v>0</v>
      </c>
      <c r="BB2517">
        <f t="shared" si="1003"/>
        <v>0</v>
      </c>
      <c r="BC2517">
        <f t="shared" si="1004"/>
        <v>0</v>
      </c>
      <c r="BD2517">
        <f t="shared" si="1005"/>
        <v>0</v>
      </c>
      <c r="BE2517">
        <f t="shared" si="1006"/>
        <v>0</v>
      </c>
      <c r="BF2517">
        <f t="shared" si="1007"/>
        <v>0</v>
      </c>
    </row>
    <row r="2518" spans="1:58" ht="15" customHeight="1">
      <c r="A2518" s="405"/>
      <c r="B2518" s="6"/>
      <c r="C2518" s="421" t="s">
        <v>6933</v>
      </c>
      <c r="D2518" s="668" t="str">
        <f t="shared" si="1008"/>
        <v/>
      </c>
      <c r="E2518" s="669"/>
      <c r="F2518" s="670"/>
      <c r="G2518" s="763" t="str">
        <f t="shared" si="1009"/>
        <v/>
      </c>
      <c r="H2518" s="669"/>
      <c r="I2518" s="669"/>
      <c r="J2518" s="669"/>
      <c r="K2518" s="669"/>
      <c r="L2518" s="670"/>
      <c r="M2518" s="112"/>
      <c r="N2518" s="112"/>
      <c r="O2518" s="112"/>
      <c r="P2518" s="112"/>
      <c r="Q2518" s="112"/>
      <c r="R2518" s="112"/>
      <c r="S2518" s="112"/>
      <c r="T2518" s="112"/>
      <c r="U2518" s="112"/>
      <c r="V2518" s="112"/>
      <c r="W2518" s="112"/>
      <c r="X2518" s="112"/>
      <c r="Y2518" s="112"/>
      <c r="Z2518" s="112"/>
      <c r="AA2518" s="112"/>
      <c r="AB2518" s="112"/>
      <c r="AC2518" s="112"/>
      <c r="AD2518" s="112"/>
      <c r="AE2518" s="93"/>
      <c r="AI2518">
        <f t="shared" si="984"/>
        <v>0</v>
      </c>
      <c r="AJ2518">
        <f t="shared" si="985"/>
        <v>0</v>
      </c>
      <c r="AK2518">
        <f t="shared" si="986"/>
        <v>0</v>
      </c>
      <c r="AL2518">
        <f t="shared" si="987"/>
        <v>0</v>
      </c>
      <c r="AM2518">
        <f t="shared" si="988"/>
        <v>0</v>
      </c>
      <c r="AN2518">
        <f t="shared" si="989"/>
        <v>0</v>
      </c>
      <c r="AO2518">
        <f t="shared" si="990"/>
        <v>0</v>
      </c>
      <c r="AP2518">
        <f t="shared" si="991"/>
        <v>0</v>
      </c>
      <c r="AQ2518">
        <f t="shared" si="992"/>
        <v>0</v>
      </c>
      <c r="AR2518">
        <f t="shared" si="993"/>
        <v>0</v>
      </c>
      <c r="AS2518">
        <f t="shared" si="994"/>
        <v>0</v>
      </c>
      <c r="AT2518">
        <f t="shared" si="995"/>
        <v>0</v>
      </c>
      <c r="AU2518">
        <f t="shared" si="996"/>
        <v>0</v>
      </c>
      <c r="AV2518">
        <f t="shared" si="997"/>
        <v>0</v>
      </c>
      <c r="AW2518">
        <f t="shared" si="998"/>
        <v>0</v>
      </c>
      <c r="AX2518">
        <f t="shared" si="999"/>
        <v>0</v>
      </c>
      <c r="AY2518">
        <f t="shared" si="1000"/>
        <v>0</v>
      </c>
      <c r="AZ2518">
        <f t="shared" si="1001"/>
        <v>0</v>
      </c>
      <c r="BA2518">
        <f t="shared" si="1002"/>
        <v>0</v>
      </c>
      <c r="BB2518">
        <f t="shared" si="1003"/>
        <v>0</v>
      </c>
      <c r="BC2518">
        <f t="shared" si="1004"/>
        <v>0</v>
      </c>
      <c r="BD2518">
        <f t="shared" si="1005"/>
        <v>0</v>
      </c>
      <c r="BE2518">
        <f t="shared" si="1006"/>
        <v>0</v>
      </c>
      <c r="BF2518">
        <f t="shared" si="1007"/>
        <v>0</v>
      </c>
    </row>
    <row r="2519" spans="1:58" ht="15" customHeight="1">
      <c r="A2519" s="405"/>
      <c r="B2519" s="6"/>
      <c r="C2519" s="421" t="s">
        <v>6934</v>
      </c>
      <c r="D2519" s="668" t="str">
        <f t="shared" si="1008"/>
        <v/>
      </c>
      <c r="E2519" s="669"/>
      <c r="F2519" s="670"/>
      <c r="G2519" s="763" t="str">
        <f t="shared" si="1009"/>
        <v/>
      </c>
      <c r="H2519" s="669"/>
      <c r="I2519" s="669"/>
      <c r="J2519" s="669"/>
      <c r="K2519" s="669"/>
      <c r="L2519" s="670"/>
      <c r="M2519" s="112"/>
      <c r="N2519" s="112"/>
      <c r="O2519" s="112"/>
      <c r="P2519" s="112"/>
      <c r="Q2519" s="112"/>
      <c r="R2519" s="112"/>
      <c r="S2519" s="112"/>
      <c r="T2519" s="112"/>
      <c r="U2519" s="112"/>
      <c r="V2519" s="112"/>
      <c r="W2519" s="112"/>
      <c r="X2519" s="112"/>
      <c r="Y2519" s="112"/>
      <c r="Z2519" s="112"/>
      <c r="AA2519" s="112"/>
      <c r="AB2519" s="112"/>
      <c r="AC2519" s="112"/>
      <c r="AD2519" s="112"/>
      <c r="AE2519" s="93"/>
      <c r="AI2519">
        <f t="shared" si="984"/>
        <v>0</v>
      </c>
      <c r="AJ2519">
        <f t="shared" si="985"/>
        <v>0</v>
      </c>
      <c r="AK2519">
        <f t="shared" si="986"/>
        <v>0</v>
      </c>
      <c r="AL2519">
        <f t="shared" si="987"/>
        <v>0</v>
      </c>
      <c r="AM2519">
        <f t="shared" si="988"/>
        <v>0</v>
      </c>
      <c r="AN2519">
        <f t="shared" si="989"/>
        <v>0</v>
      </c>
      <c r="AO2519">
        <f t="shared" si="990"/>
        <v>0</v>
      </c>
      <c r="AP2519">
        <f t="shared" si="991"/>
        <v>0</v>
      </c>
      <c r="AQ2519">
        <f t="shared" si="992"/>
        <v>0</v>
      </c>
      <c r="AR2519">
        <f t="shared" si="993"/>
        <v>0</v>
      </c>
      <c r="AS2519">
        <f t="shared" si="994"/>
        <v>0</v>
      </c>
      <c r="AT2519">
        <f t="shared" si="995"/>
        <v>0</v>
      </c>
      <c r="AU2519">
        <f t="shared" si="996"/>
        <v>0</v>
      </c>
      <c r="AV2519">
        <f t="shared" si="997"/>
        <v>0</v>
      </c>
      <c r="AW2519">
        <f t="shared" si="998"/>
        <v>0</v>
      </c>
      <c r="AX2519">
        <f t="shared" si="999"/>
        <v>0</v>
      </c>
      <c r="AY2519">
        <f t="shared" si="1000"/>
        <v>0</v>
      </c>
      <c r="AZ2519">
        <f t="shared" si="1001"/>
        <v>0</v>
      </c>
      <c r="BA2519">
        <f t="shared" si="1002"/>
        <v>0</v>
      </c>
      <c r="BB2519">
        <f t="shared" si="1003"/>
        <v>0</v>
      </c>
      <c r="BC2519">
        <f t="shared" si="1004"/>
        <v>0</v>
      </c>
      <c r="BD2519">
        <f t="shared" si="1005"/>
        <v>0</v>
      </c>
      <c r="BE2519">
        <f t="shared" si="1006"/>
        <v>0</v>
      </c>
      <c r="BF2519">
        <f t="shared" si="1007"/>
        <v>0</v>
      </c>
    </row>
    <row r="2520" spans="1:58" ht="15" customHeight="1">
      <c r="A2520" s="405"/>
      <c r="B2520" s="6"/>
      <c r="C2520" s="421" t="s">
        <v>6935</v>
      </c>
      <c r="D2520" s="668" t="str">
        <f t="shared" si="1008"/>
        <v/>
      </c>
      <c r="E2520" s="669"/>
      <c r="F2520" s="670"/>
      <c r="G2520" s="763" t="str">
        <f t="shared" si="1009"/>
        <v/>
      </c>
      <c r="H2520" s="669"/>
      <c r="I2520" s="669"/>
      <c r="J2520" s="669"/>
      <c r="K2520" s="669"/>
      <c r="L2520" s="670"/>
      <c r="M2520" s="112"/>
      <c r="N2520" s="112"/>
      <c r="O2520" s="112"/>
      <c r="P2520" s="112"/>
      <c r="Q2520" s="112"/>
      <c r="R2520" s="112"/>
      <c r="S2520" s="112"/>
      <c r="T2520" s="112"/>
      <c r="U2520" s="112"/>
      <c r="V2520" s="112"/>
      <c r="W2520" s="112"/>
      <c r="X2520" s="112"/>
      <c r="Y2520" s="112"/>
      <c r="Z2520" s="112"/>
      <c r="AA2520" s="112"/>
      <c r="AB2520" s="112"/>
      <c r="AC2520" s="112"/>
      <c r="AD2520" s="112"/>
      <c r="AE2520" s="93"/>
      <c r="AI2520">
        <f t="shared" si="984"/>
        <v>0</v>
      </c>
      <c r="AJ2520">
        <f t="shared" si="985"/>
        <v>0</v>
      </c>
      <c r="AK2520">
        <f t="shared" si="986"/>
        <v>0</v>
      </c>
      <c r="AL2520">
        <f t="shared" si="987"/>
        <v>0</v>
      </c>
      <c r="AM2520">
        <f t="shared" si="988"/>
        <v>0</v>
      </c>
      <c r="AN2520">
        <f t="shared" si="989"/>
        <v>0</v>
      </c>
      <c r="AO2520">
        <f t="shared" si="990"/>
        <v>0</v>
      </c>
      <c r="AP2520">
        <f t="shared" si="991"/>
        <v>0</v>
      </c>
      <c r="AQ2520">
        <f t="shared" si="992"/>
        <v>0</v>
      </c>
      <c r="AR2520">
        <f t="shared" si="993"/>
        <v>0</v>
      </c>
      <c r="AS2520">
        <f t="shared" si="994"/>
        <v>0</v>
      </c>
      <c r="AT2520">
        <f t="shared" si="995"/>
        <v>0</v>
      </c>
      <c r="AU2520">
        <f t="shared" si="996"/>
        <v>0</v>
      </c>
      <c r="AV2520">
        <f t="shared" si="997"/>
        <v>0</v>
      </c>
      <c r="AW2520">
        <f t="shared" si="998"/>
        <v>0</v>
      </c>
      <c r="AX2520">
        <f t="shared" si="999"/>
        <v>0</v>
      </c>
      <c r="AY2520">
        <f t="shared" si="1000"/>
        <v>0</v>
      </c>
      <c r="AZ2520">
        <f t="shared" si="1001"/>
        <v>0</v>
      </c>
      <c r="BA2520">
        <f t="shared" si="1002"/>
        <v>0</v>
      </c>
      <c r="BB2520">
        <f t="shared" si="1003"/>
        <v>0</v>
      </c>
      <c r="BC2520">
        <f t="shared" si="1004"/>
        <v>0</v>
      </c>
      <c r="BD2520">
        <f t="shared" si="1005"/>
        <v>0</v>
      </c>
      <c r="BE2520">
        <f t="shared" si="1006"/>
        <v>0</v>
      </c>
      <c r="BF2520">
        <f t="shared" si="1007"/>
        <v>0</v>
      </c>
    </row>
    <row r="2521" spans="1:58" ht="15" customHeight="1">
      <c r="A2521" s="405"/>
      <c r="B2521" s="6"/>
      <c r="C2521" s="421" t="s">
        <v>6936</v>
      </c>
      <c r="D2521" s="668" t="str">
        <f t="shared" si="1008"/>
        <v/>
      </c>
      <c r="E2521" s="669"/>
      <c r="F2521" s="670"/>
      <c r="G2521" s="763" t="str">
        <f t="shared" si="1009"/>
        <v/>
      </c>
      <c r="H2521" s="669"/>
      <c r="I2521" s="669"/>
      <c r="J2521" s="669"/>
      <c r="K2521" s="669"/>
      <c r="L2521" s="670"/>
      <c r="M2521" s="112"/>
      <c r="N2521" s="112"/>
      <c r="O2521" s="112"/>
      <c r="P2521" s="112"/>
      <c r="Q2521" s="112"/>
      <c r="R2521" s="112"/>
      <c r="S2521" s="112"/>
      <c r="T2521" s="112"/>
      <c r="U2521" s="112"/>
      <c r="V2521" s="112"/>
      <c r="W2521" s="112"/>
      <c r="X2521" s="112"/>
      <c r="Y2521" s="112"/>
      <c r="Z2521" s="112"/>
      <c r="AA2521" s="112"/>
      <c r="AB2521" s="112"/>
      <c r="AC2521" s="112"/>
      <c r="AD2521" s="112"/>
      <c r="AE2521" s="93"/>
      <c r="AI2521">
        <f t="shared" si="984"/>
        <v>0</v>
      </c>
      <c r="AJ2521">
        <f t="shared" si="985"/>
        <v>0</v>
      </c>
      <c r="AK2521">
        <f t="shared" si="986"/>
        <v>0</v>
      </c>
      <c r="AL2521">
        <f t="shared" si="987"/>
        <v>0</v>
      </c>
      <c r="AM2521">
        <f t="shared" si="988"/>
        <v>0</v>
      </c>
      <c r="AN2521">
        <f t="shared" si="989"/>
        <v>0</v>
      </c>
      <c r="AO2521">
        <f t="shared" si="990"/>
        <v>0</v>
      </c>
      <c r="AP2521">
        <f t="shared" si="991"/>
        <v>0</v>
      </c>
      <c r="AQ2521">
        <f t="shared" si="992"/>
        <v>0</v>
      </c>
      <c r="AR2521">
        <f t="shared" si="993"/>
        <v>0</v>
      </c>
      <c r="AS2521">
        <f t="shared" si="994"/>
        <v>0</v>
      </c>
      <c r="AT2521">
        <f t="shared" si="995"/>
        <v>0</v>
      </c>
      <c r="AU2521">
        <f t="shared" si="996"/>
        <v>0</v>
      </c>
      <c r="AV2521">
        <f t="shared" si="997"/>
        <v>0</v>
      </c>
      <c r="AW2521">
        <f t="shared" si="998"/>
        <v>0</v>
      </c>
      <c r="AX2521">
        <f t="shared" si="999"/>
        <v>0</v>
      </c>
      <c r="AY2521">
        <f t="shared" si="1000"/>
        <v>0</v>
      </c>
      <c r="AZ2521">
        <f t="shared" si="1001"/>
        <v>0</v>
      </c>
      <c r="BA2521">
        <f t="shared" si="1002"/>
        <v>0</v>
      </c>
      <c r="BB2521">
        <f t="shared" si="1003"/>
        <v>0</v>
      </c>
      <c r="BC2521">
        <f t="shared" si="1004"/>
        <v>0</v>
      </c>
      <c r="BD2521">
        <f t="shared" si="1005"/>
        <v>0</v>
      </c>
      <c r="BE2521">
        <f t="shared" si="1006"/>
        <v>0</v>
      </c>
      <c r="BF2521">
        <f t="shared" si="1007"/>
        <v>0</v>
      </c>
    </row>
    <row r="2522" spans="1:58" ht="15" customHeight="1">
      <c r="A2522" s="405"/>
      <c r="B2522" s="6"/>
      <c r="C2522" s="421" t="s">
        <v>6937</v>
      </c>
      <c r="D2522" s="668" t="str">
        <f t="shared" si="1008"/>
        <v/>
      </c>
      <c r="E2522" s="669"/>
      <c r="F2522" s="670"/>
      <c r="G2522" s="763" t="str">
        <f t="shared" si="1009"/>
        <v/>
      </c>
      <c r="H2522" s="669"/>
      <c r="I2522" s="669"/>
      <c r="J2522" s="669"/>
      <c r="K2522" s="669"/>
      <c r="L2522" s="670"/>
      <c r="M2522" s="112"/>
      <c r="N2522" s="112"/>
      <c r="O2522" s="112"/>
      <c r="P2522" s="112"/>
      <c r="Q2522" s="112"/>
      <c r="R2522" s="112"/>
      <c r="S2522" s="112"/>
      <c r="T2522" s="112"/>
      <c r="U2522" s="112"/>
      <c r="V2522" s="112"/>
      <c r="W2522" s="112"/>
      <c r="X2522" s="112"/>
      <c r="Y2522" s="112"/>
      <c r="Z2522" s="112"/>
      <c r="AA2522" s="112"/>
      <c r="AB2522" s="112"/>
      <c r="AC2522" s="112"/>
      <c r="AD2522" s="112"/>
      <c r="AE2522" s="93"/>
      <c r="AI2522">
        <f t="shared" si="984"/>
        <v>0</v>
      </c>
      <c r="AJ2522">
        <f t="shared" si="985"/>
        <v>0</v>
      </c>
      <c r="AK2522">
        <f t="shared" si="986"/>
        <v>0</v>
      </c>
      <c r="AL2522">
        <f t="shared" si="987"/>
        <v>0</v>
      </c>
      <c r="AM2522">
        <f t="shared" si="988"/>
        <v>0</v>
      </c>
      <c r="AN2522">
        <f t="shared" si="989"/>
        <v>0</v>
      </c>
      <c r="AO2522">
        <f t="shared" si="990"/>
        <v>0</v>
      </c>
      <c r="AP2522">
        <f t="shared" si="991"/>
        <v>0</v>
      </c>
      <c r="AQ2522">
        <f t="shared" si="992"/>
        <v>0</v>
      </c>
      <c r="AR2522">
        <f t="shared" si="993"/>
        <v>0</v>
      </c>
      <c r="AS2522">
        <f t="shared" si="994"/>
        <v>0</v>
      </c>
      <c r="AT2522">
        <f t="shared" si="995"/>
        <v>0</v>
      </c>
      <c r="AU2522">
        <f t="shared" si="996"/>
        <v>0</v>
      </c>
      <c r="AV2522">
        <f t="shared" si="997"/>
        <v>0</v>
      </c>
      <c r="AW2522">
        <f t="shared" si="998"/>
        <v>0</v>
      </c>
      <c r="AX2522">
        <f t="shared" si="999"/>
        <v>0</v>
      </c>
      <c r="AY2522">
        <f t="shared" si="1000"/>
        <v>0</v>
      </c>
      <c r="AZ2522">
        <f t="shared" si="1001"/>
        <v>0</v>
      </c>
      <c r="BA2522">
        <f t="shared" si="1002"/>
        <v>0</v>
      </c>
      <c r="BB2522">
        <f t="shared" si="1003"/>
        <v>0</v>
      </c>
      <c r="BC2522">
        <f t="shared" si="1004"/>
        <v>0</v>
      </c>
      <c r="BD2522">
        <f t="shared" si="1005"/>
        <v>0</v>
      </c>
      <c r="BE2522">
        <f t="shared" si="1006"/>
        <v>0</v>
      </c>
      <c r="BF2522">
        <f t="shared" si="1007"/>
        <v>0</v>
      </c>
    </row>
    <row r="2523" spans="1:58" ht="15" customHeight="1">
      <c r="A2523" s="405"/>
      <c r="B2523" s="6"/>
      <c r="C2523" s="421" t="s">
        <v>6938</v>
      </c>
      <c r="D2523" s="668" t="str">
        <f t="shared" si="1008"/>
        <v/>
      </c>
      <c r="E2523" s="669"/>
      <c r="F2523" s="670"/>
      <c r="G2523" s="763" t="str">
        <f t="shared" si="1009"/>
        <v/>
      </c>
      <c r="H2523" s="669"/>
      <c r="I2523" s="669"/>
      <c r="J2523" s="669"/>
      <c r="K2523" s="669"/>
      <c r="L2523" s="670"/>
      <c r="M2523" s="112"/>
      <c r="N2523" s="112"/>
      <c r="O2523" s="112"/>
      <c r="P2523" s="112"/>
      <c r="Q2523" s="112"/>
      <c r="R2523" s="112"/>
      <c r="S2523" s="112"/>
      <c r="T2523" s="112"/>
      <c r="U2523" s="112"/>
      <c r="V2523" s="112"/>
      <c r="W2523" s="112"/>
      <c r="X2523" s="112"/>
      <c r="Y2523" s="112"/>
      <c r="Z2523" s="112"/>
      <c r="AA2523" s="112"/>
      <c r="AB2523" s="112"/>
      <c r="AC2523" s="112"/>
      <c r="AD2523" s="112"/>
      <c r="AE2523" s="93"/>
      <c r="AI2523">
        <f t="shared" si="984"/>
        <v>0</v>
      </c>
      <c r="AJ2523">
        <f t="shared" si="985"/>
        <v>0</v>
      </c>
      <c r="AK2523">
        <f t="shared" si="986"/>
        <v>0</v>
      </c>
      <c r="AL2523">
        <f t="shared" si="987"/>
        <v>0</v>
      </c>
      <c r="AM2523">
        <f t="shared" si="988"/>
        <v>0</v>
      </c>
      <c r="AN2523">
        <f t="shared" si="989"/>
        <v>0</v>
      </c>
      <c r="AO2523">
        <f t="shared" si="990"/>
        <v>0</v>
      </c>
      <c r="AP2523">
        <f t="shared" si="991"/>
        <v>0</v>
      </c>
      <c r="AQ2523">
        <f t="shared" si="992"/>
        <v>0</v>
      </c>
      <c r="AR2523">
        <f t="shared" si="993"/>
        <v>0</v>
      </c>
      <c r="AS2523">
        <f t="shared" si="994"/>
        <v>0</v>
      </c>
      <c r="AT2523">
        <f t="shared" si="995"/>
        <v>0</v>
      </c>
      <c r="AU2523">
        <f t="shared" si="996"/>
        <v>0</v>
      </c>
      <c r="AV2523">
        <f t="shared" si="997"/>
        <v>0</v>
      </c>
      <c r="AW2523">
        <f t="shared" si="998"/>
        <v>0</v>
      </c>
      <c r="AX2523">
        <f t="shared" si="999"/>
        <v>0</v>
      </c>
      <c r="AY2523">
        <f t="shared" si="1000"/>
        <v>0</v>
      </c>
      <c r="AZ2523">
        <f t="shared" si="1001"/>
        <v>0</v>
      </c>
      <c r="BA2523">
        <f t="shared" si="1002"/>
        <v>0</v>
      </c>
      <c r="BB2523">
        <f t="shared" si="1003"/>
        <v>0</v>
      </c>
      <c r="BC2523">
        <f t="shared" si="1004"/>
        <v>0</v>
      </c>
      <c r="BD2523">
        <f t="shared" si="1005"/>
        <v>0</v>
      </c>
      <c r="BE2523">
        <f t="shared" si="1006"/>
        <v>0</v>
      </c>
      <c r="BF2523">
        <f t="shared" si="1007"/>
        <v>0</v>
      </c>
    </row>
    <row r="2524" spans="1:58" ht="15" customHeight="1">
      <c r="A2524" s="405"/>
      <c r="B2524" s="6"/>
      <c r="C2524" s="421" t="s">
        <v>6939</v>
      </c>
      <c r="D2524" s="668" t="str">
        <f t="shared" si="1008"/>
        <v/>
      </c>
      <c r="E2524" s="669"/>
      <c r="F2524" s="670"/>
      <c r="G2524" s="763" t="str">
        <f t="shared" si="1009"/>
        <v/>
      </c>
      <c r="H2524" s="669"/>
      <c r="I2524" s="669"/>
      <c r="J2524" s="669"/>
      <c r="K2524" s="669"/>
      <c r="L2524" s="670"/>
      <c r="M2524" s="112"/>
      <c r="N2524" s="112"/>
      <c r="O2524" s="112"/>
      <c r="P2524" s="112"/>
      <c r="Q2524" s="112"/>
      <c r="R2524" s="112"/>
      <c r="S2524" s="112"/>
      <c r="T2524" s="112"/>
      <c r="U2524" s="112"/>
      <c r="V2524" s="112"/>
      <c r="W2524" s="112"/>
      <c r="X2524" s="112"/>
      <c r="Y2524" s="112"/>
      <c r="Z2524" s="112"/>
      <c r="AA2524" s="112"/>
      <c r="AB2524" s="112"/>
      <c r="AC2524" s="112"/>
      <c r="AD2524" s="112"/>
      <c r="AE2524" s="93"/>
      <c r="AI2524">
        <f t="shared" si="984"/>
        <v>0</v>
      </c>
      <c r="AJ2524">
        <f t="shared" si="985"/>
        <v>0</v>
      </c>
      <c r="AK2524">
        <f t="shared" si="986"/>
        <v>0</v>
      </c>
      <c r="AL2524">
        <f t="shared" si="987"/>
        <v>0</v>
      </c>
      <c r="AM2524">
        <f t="shared" si="988"/>
        <v>0</v>
      </c>
      <c r="AN2524">
        <f t="shared" si="989"/>
        <v>0</v>
      </c>
      <c r="AO2524">
        <f t="shared" si="990"/>
        <v>0</v>
      </c>
      <c r="AP2524">
        <f t="shared" si="991"/>
        <v>0</v>
      </c>
      <c r="AQ2524">
        <f t="shared" si="992"/>
        <v>0</v>
      </c>
      <c r="AR2524">
        <f t="shared" si="993"/>
        <v>0</v>
      </c>
      <c r="AS2524">
        <f t="shared" si="994"/>
        <v>0</v>
      </c>
      <c r="AT2524">
        <f t="shared" si="995"/>
        <v>0</v>
      </c>
      <c r="AU2524">
        <f t="shared" si="996"/>
        <v>0</v>
      </c>
      <c r="AV2524">
        <f t="shared" si="997"/>
        <v>0</v>
      </c>
      <c r="AW2524">
        <f t="shared" si="998"/>
        <v>0</v>
      </c>
      <c r="AX2524">
        <f t="shared" si="999"/>
        <v>0</v>
      </c>
      <c r="AY2524">
        <f t="shared" si="1000"/>
        <v>0</v>
      </c>
      <c r="AZ2524">
        <f t="shared" si="1001"/>
        <v>0</v>
      </c>
      <c r="BA2524">
        <f t="shared" si="1002"/>
        <v>0</v>
      </c>
      <c r="BB2524">
        <f t="shared" si="1003"/>
        <v>0</v>
      </c>
      <c r="BC2524">
        <f t="shared" si="1004"/>
        <v>0</v>
      </c>
      <c r="BD2524">
        <f t="shared" si="1005"/>
        <v>0</v>
      </c>
      <c r="BE2524">
        <f t="shared" si="1006"/>
        <v>0</v>
      </c>
      <c r="BF2524">
        <f t="shared" si="1007"/>
        <v>0</v>
      </c>
    </row>
    <row r="2525" spans="1:58" ht="15" customHeight="1">
      <c r="A2525" s="405"/>
      <c r="B2525" s="6"/>
      <c r="C2525" s="421" t="s">
        <v>6940</v>
      </c>
      <c r="D2525" s="668" t="str">
        <f t="shared" si="1008"/>
        <v/>
      </c>
      <c r="E2525" s="669"/>
      <c r="F2525" s="670"/>
      <c r="G2525" s="763" t="str">
        <f t="shared" si="1009"/>
        <v/>
      </c>
      <c r="H2525" s="669"/>
      <c r="I2525" s="669"/>
      <c r="J2525" s="669"/>
      <c r="K2525" s="669"/>
      <c r="L2525" s="670"/>
      <c r="M2525" s="112"/>
      <c r="N2525" s="112"/>
      <c r="O2525" s="112"/>
      <c r="P2525" s="112"/>
      <c r="Q2525" s="112"/>
      <c r="R2525" s="112"/>
      <c r="S2525" s="112"/>
      <c r="T2525" s="112"/>
      <c r="U2525" s="112"/>
      <c r="V2525" s="112"/>
      <c r="W2525" s="112"/>
      <c r="X2525" s="112"/>
      <c r="Y2525" s="112"/>
      <c r="Z2525" s="112"/>
      <c r="AA2525" s="112"/>
      <c r="AB2525" s="112"/>
      <c r="AC2525" s="112"/>
      <c r="AD2525" s="112"/>
      <c r="AE2525" s="93"/>
      <c r="AI2525">
        <f t="shared" si="984"/>
        <v>0</v>
      </c>
      <c r="AJ2525">
        <f t="shared" si="985"/>
        <v>0</v>
      </c>
      <c r="AK2525">
        <f t="shared" si="986"/>
        <v>0</v>
      </c>
      <c r="AL2525">
        <f t="shared" si="987"/>
        <v>0</v>
      </c>
      <c r="AM2525">
        <f t="shared" si="988"/>
        <v>0</v>
      </c>
      <c r="AN2525">
        <f t="shared" si="989"/>
        <v>0</v>
      </c>
      <c r="AO2525">
        <f t="shared" si="990"/>
        <v>0</v>
      </c>
      <c r="AP2525">
        <f t="shared" si="991"/>
        <v>0</v>
      </c>
      <c r="AQ2525">
        <f t="shared" si="992"/>
        <v>0</v>
      </c>
      <c r="AR2525">
        <f t="shared" si="993"/>
        <v>0</v>
      </c>
      <c r="AS2525">
        <f t="shared" si="994"/>
        <v>0</v>
      </c>
      <c r="AT2525">
        <f t="shared" si="995"/>
        <v>0</v>
      </c>
      <c r="AU2525">
        <f t="shared" si="996"/>
        <v>0</v>
      </c>
      <c r="AV2525">
        <f t="shared" si="997"/>
        <v>0</v>
      </c>
      <c r="AW2525">
        <f t="shared" si="998"/>
        <v>0</v>
      </c>
      <c r="AX2525">
        <f t="shared" si="999"/>
        <v>0</v>
      </c>
      <c r="AY2525">
        <f t="shared" si="1000"/>
        <v>0</v>
      </c>
      <c r="AZ2525">
        <f t="shared" si="1001"/>
        <v>0</v>
      </c>
      <c r="BA2525">
        <f t="shared" si="1002"/>
        <v>0</v>
      </c>
      <c r="BB2525">
        <f t="shared" si="1003"/>
        <v>0</v>
      </c>
      <c r="BC2525">
        <f t="shared" si="1004"/>
        <v>0</v>
      </c>
      <c r="BD2525">
        <f t="shared" si="1005"/>
        <v>0</v>
      </c>
      <c r="BE2525">
        <f t="shared" si="1006"/>
        <v>0</v>
      </c>
      <c r="BF2525">
        <f t="shared" si="1007"/>
        <v>0</v>
      </c>
    </row>
    <row r="2526" spans="1:58" ht="15" customHeight="1">
      <c r="A2526" s="405"/>
      <c r="B2526" s="6"/>
      <c r="C2526" s="421" t="s">
        <v>6941</v>
      </c>
      <c r="D2526" s="668" t="str">
        <f t="shared" si="1008"/>
        <v/>
      </c>
      <c r="E2526" s="669"/>
      <c r="F2526" s="670"/>
      <c r="G2526" s="763" t="str">
        <f t="shared" si="1009"/>
        <v/>
      </c>
      <c r="H2526" s="669"/>
      <c r="I2526" s="669"/>
      <c r="J2526" s="669"/>
      <c r="K2526" s="669"/>
      <c r="L2526" s="670"/>
      <c r="M2526" s="112"/>
      <c r="N2526" s="112"/>
      <c r="O2526" s="112"/>
      <c r="P2526" s="112"/>
      <c r="Q2526" s="112"/>
      <c r="R2526" s="112"/>
      <c r="S2526" s="112"/>
      <c r="T2526" s="112"/>
      <c r="U2526" s="112"/>
      <c r="V2526" s="112"/>
      <c r="W2526" s="112"/>
      <c r="X2526" s="112"/>
      <c r="Y2526" s="112"/>
      <c r="Z2526" s="112"/>
      <c r="AA2526" s="112"/>
      <c r="AB2526" s="112"/>
      <c r="AC2526" s="112"/>
      <c r="AD2526" s="112"/>
      <c r="AE2526" s="93"/>
      <c r="AI2526">
        <f t="shared" si="984"/>
        <v>0</v>
      </c>
      <c r="AJ2526">
        <f t="shared" si="985"/>
        <v>0</v>
      </c>
      <c r="AK2526">
        <f t="shared" si="986"/>
        <v>0</v>
      </c>
      <c r="AL2526">
        <f t="shared" si="987"/>
        <v>0</v>
      </c>
      <c r="AM2526">
        <f t="shared" si="988"/>
        <v>0</v>
      </c>
      <c r="AN2526">
        <f t="shared" si="989"/>
        <v>0</v>
      </c>
      <c r="AO2526">
        <f t="shared" si="990"/>
        <v>0</v>
      </c>
      <c r="AP2526">
        <f t="shared" si="991"/>
        <v>0</v>
      </c>
      <c r="AQ2526">
        <f t="shared" si="992"/>
        <v>0</v>
      </c>
      <c r="AR2526">
        <f t="shared" si="993"/>
        <v>0</v>
      </c>
      <c r="AS2526">
        <f t="shared" si="994"/>
        <v>0</v>
      </c>
      <c r="AT2526">
        <f t="shared" si="995"/>
        <v>0</v>
      </c>
      <c r="AU2526">
        <f t="shared" si="996"/>
        <v>0</v>
      </c>
      <c r="AV2526">
        <f t="shared" si="997"/>
        <v>0</v>
      </c>
      <c r="AW2526">
        <f t="shared" si="998"/>
        <v>0</v>
      </c>
      <c r="AX2526">
        <f t="shared" si="999"/>
        <v>0</v>
      </c>
      <c r="AY2526">
        <f t="shared" si="1000"/>
        <v>0</v>
      </c>
      <c r="AZ2526">
        <f t="shared" si="1001"/>
        <v>0</v>
      </c>
      <c r="BA2526">
        <f t="shared" si="1002"/>
        <v>0</v>
      </c>
      <c r="BB2526">
        <f t="shared" si="1003"/>
        <v>0</v>
      </c>
      <c r="BC2526">
        <f t="shared" si="1004"/>
        <v>0</v>
      </c>
      <c r="BD2526">
        <f t="shared" si="1005"/>
        <v>0</v>
      </c>
      <c r="BE2526">
        <f t="shared" si="1006"/>
        <v>0</v>
      </c>
      <c r="BF2526">
        <f t="shared" si="1007"/>
        <v>0</v>
      </c>
    </row>
    <row r="2527" spans="1:58" ht="15" customHeight="1">
      <c r="A2527" s="405"/>
      <c r="B2527" s="6"/>
      <c r="C2527" s="421" t="s">
        <v>6942</v>
      </c>
      <c r="D2527" s="668" t="str">
        <f t="shared" si="1008"/>
        <v/>
      </c>
      <c r="E2527" s="669"/>
      <c r="F2527" s="670"/>
      <c r="G2527" s="763" t="str">
        <f t="shared" si="1009"/>
        <v/>
      </c>
      <c r="H2527" s="669"/>
      <c r="I2527" s="669"/>
      <c r="J2527" s="669"/>
      <c r="K2527" s="669"/>
      <c r="L2527" s="670"/>
      <c r="M2527" s="112"/>
      <c r="N2527" s="112"/>
      <c r="O2527" s="112"/>
      <c r="P2527" s="112"/>
      <c r="Q2527" s="112"/>
      <c r="R2527" s="112"/>
      <c r="S2527" s="112"/>
      <c r="T2527" s="112"/>
      <c r="U2527" s="112"/>
      <c r="V2527" s="112"/>
      <c r="W2527" s="112"/>
      <c r="X2527" s="112"/>
      <c r="Y2527" s="112"/>
      <c r="Z2527" s="112"/>
      <c r="AA2527" s="112"/>
      <c r="AB2527" s="112"/>
      <c r="AC2527" s="112"/>
      <c r="AD2527" s="112"/>
      <c r="AE2527" s="93"/>
      <c r="AI2527">
        <f t="shared" si="984"/>
        <v>0</v>
      </c>
      <c r="AJ2527">
        <f t="shared" si="985"/>
        <v>0</v>
      </c>
      <c r="AK2527">
        <f t="shared" si="986"/>
        <v>0</v>
      </c>
      <c r="AL2527">
        <f t="shared" si="987"/>
        <v>0</v>
      </c>
      <c r="AM2527">
        <f t="shared" si="988"/>
        <v>0</v>
      </c>
      <c r="AN2527">
        <f t="shared" si="989"/>
        <v>0</v>
      </c>
      <c r="AO2527">
        <f t="shared" si="990"/>
        <v>0</v>
      </c>
      <c r="AP2527">
        <f t="shared" si="991"/>
        <v>0</v>
      </c>
      <c r="AQ2527">
        <f t="shared" si="992"/>
        <v>0</v>
      </c>
      <c r="AR2527">
        <f t="shared" si="993"/>
        <v>0</v>
      </c>
      <c r="AS2527">
        <f t="shared" si="994"/>
        <v>0</v>
      </c>
      <c r="AT2527">
        <f t="shared" si="995"/>
        <v>0</v>
      </c>
      <c r="AU2527">
        <f t="shared" si="996"/>
        <v>0</v>
      </c>
      <c r="AV2527">
        <f t="shared" si="997"/>
        <v>0</v>
      </c>
      <c r="AW2527">
        <f t="shared" si="998"/>
        <v>0</v>
      </c>
      <c r="AX2527">
        <f t="shared" si="999"/>
        <v>0</v>
      </c>
      <c r="AY2527">
        <f t="shared" si="1000"/>
        <v>0</v>
      </c>
      <c r="AZ2527">
        <f t="shared" si="1001"/>
        <v>0</v>
      </c>
      <c r="BA2527">
        <f t="shared" si="1002"/>
        <v>0</v>
      </c>
      <c r="BB2527">
        <f t="shared" si="1003"/>
        <v>0</v>
      </c>
      <c r="BC2527">
        <f t="shared" si="1004"/>
        <v>0</v>
      </c>
      <c r="BD2527">
        <f t="shared" si="1005"/>
        <v>0</v>
      </c>
      <c r="BE2527">
        <f t="shared" si="1006"/>
        <v>0</v>
      </c>
      <c r="BF2527">
        <f t="shared" si="1007"/>
        <v>0</v>
      </c>
    </row>
    <row r="2528" spans="1:58" ht="15" customHeight="1">
      <c r="A2528" s="405"/>
      <c r="B2528" s="6"/>
      <c r="C2528" s="421" t="s">
        <v>6943</v>
      </c>
      <c r="D2528" s="668" t="str">
        <f t="shared" si="1008"/>
        <v/>
      </c>
      <c r="E2528" s="669"/>
      <c r="F2528" s="670"/>
      <c r="G2528" s="763" t="str">
        <f t="shared" si="1009"/>
        <v/>
      </c>
      <c r="H2528" s="669"/>
      <c r="I2528" s="669"/>
      <c r="J2528" s="669"/>
      <c r="K2528" s="669"/>
      <c r="L2528" s="670"/>
      <c r="M2528" s="112"/>
      <c r="N2528" s="112"/>
      <c r="O2528" s="112"/>
      <c r="P2528" s="112"/>
      <c r="Q2528" s="112"/>
      <c r="R2528" s="112"/>
      <c r="S2528" s="112"/>
      <c r="T2528" s="112"/>
      <c r="U2528" s="112"/>
      <c r="V2528" s="112"/>
      <c r="W2528" s="112"/>
      <c r="X2528" s="112"/>
      <c r="Y2528" s="112"/>
      <c r="Z2528" s="112"/>
      <c r="AA2528" s="112"/>
      <c r="AB2528" s="112"/>
      <c r="AC2528" s="112"/>
      <c r="AD2528" s="112"/>
      <c r="AE2528" s="93"/>
      <c r="AI2528">
        <f t="shared" si="984"/>
        <v>0</v>
      </c>
      <c r="AJ2528">
        <f t="shared" si="985"/>
        <v>0</v>
      </c>
      <c r="AK2528">
        <f t="shared" si="986"/>
        <v>0</v>
      </c>
      <c r="AL2528">
        <f t="shared" si="987"/>
        <v>0</v>
      </c>
      <c r="AM2528">
        <f t="shared" si="988"/>
        <v>0</v>
      </c>
      <c r="AN2528">
        <f t="shared" si="989"/>
        <v>0</v>
      </c>
      <c r="AO2528">
        <f t="shared" si="990"/>
        <v>0</v>
      </c>
      <c r="AP2528">
        <f t="shared" si="991"/>
        <v>0</v>
      </c>
      <c r="AQ2528">
        <f t="shared" si="992"/>
        <v>0</v>
      </c>
      <c r="AR2528">
        <f t="shared" si="993"/>
        <v>0</v>
      </c>
      <c r="AS2528">
        <f t="shared" si="994"/>
        <v>0</v>
      </c>
      <c r="AT2528">
        <f t="shared" si="995"/>
        <v>0</v>
      </c>
      <c r="AU2528">
        <f t="shared" si="996"/>
        <v>0</v>
      </c>
      <c r="AV2528">
        <f t="shared" si="997"/>
        <v>0</v>
      </c>
      <c r="AW2528">
        <f t="shared" si="998"/>
        <v>0</v>
      </c>
      <c r="AX2528">
        <f t="shared" si="999"/>
        <v>0</v>
      </c>
      <c r="AY2528">
        <f t="shared" si="1000"/>
        <v>0</v>
      </c>
      <c r="AZ2528">
        <f t="shared" si="1001"/>
        <v>0</v>
      </c>
      <c r="BA2528">
        <f t="shared" si="1002"/>
        <v>0</v>
      </c>
      <c r="BB2528">
        <f t="shared" si="1003"/>
        <v>0</v>
      </c>
      <c r="BC2528">
        <f t="shared" si="1004"/>
        <v>0</v>
      </c>
      <c r="BD2528">
        <f t="shared" si="1005"/>
        <v>0</v>
      </c>
      <c r="BE2528">
        <f t="shared" si="1006"/>
        <v>0</v>
      </c>
      <c r="BF2528">
        <f t="shared" si="1007"/>
        <v>0</v>
      </c>
    </row>
    <row r="2529" spans="1:58" ht="15" customHeight="1">
      <c r="A2529" s="405"/>
      <c r="B2529" s="6"/>
      <c r="C2529" s="421" t="s">
        <v>6944</v>
      </c>
      <c r="D2529" s="668" t="str">
        <f t="shared" si="1008"/>
        <v/>
      </c>
      <c r="E2529" s="669"/>
      <c r="F2529" s="670"/>
      <c r="G2529" s="763" t="str">
        <f t="shared" si="1009"/>
        <v/>
      </c>
      <c r="H2529" s="669"/>
      <c r="I2529" s="669"/>
      <c r="J2529" s="669"/>
      <c r="K2529" s="669"/>
      <c r="L2529" s="670"/>
      <c r="M2529" s="112"/>
      <c r="N2529" s="112"/>
      <c r="O2529" s="112"/>
      <c r="P2529" s="112"/>
      <c r="Q2529" s="112"/>
      <c r="R2529" s="112"/>
      <c r="S2529" s="112"/>
      <c r="T2529" s="112"/>
      <c r="U2529" s="112"/>
      <c r="V2529" s="112"/>
      <c r="W2529" s="112"/>
      <c r="X2529" s="112"/>
      <c r="Y2529" s="112"/>
      <c r="Z2529" s="112"/>
      <c r="AA2529" s="112"/>
      <c r="AB2529" s="112"/>
      <c r="AC2529" s="112"/>
      <c r="AD2529" s="112"/>
      <c r="AE2529" s="93"/>
      <c r="AI2529">
        <f t="shared" si="984"/>
        <v>0</v>
      </c>
      <c r="AJ2529">
        <f t="shared" si="985"/>
        <v>0</v>
      </c>
      <c r="AK2529">
        <f t="shared" si="986"/>
        <v>0</v>
      </c>
      <c r="AL2529">
        <f t="shared" si="987"/>
        <v>0</v>
      </c>
      <c r="AM2529">
        <f t="shared" si="988"/>
        <v>0</v>
      </c>
      <c r="AN2529">
        <f t="shared" si="989"/>
        <v>0</v>
      </c>
      <c r="AO2529">
        <f t="shared" si="990"/>
        <v>0</v>
      </c>
      <c r="AP2529">
        <f t="shared" si="991"/>
        <v>0</v>
      </c>
      <c r="AQ2529">
        <f t="shared" si="992"/>
        <v>0</v>
      </c>
      <c r="AR2529">
        <f t="shared" si="993"/>
        <v>0</v>
      </c>
      <c r="AS2529">
        <f t="shared" si="994"/>
        <v>0</v>
      </c>
      <c r="AT2529">
        <f t="shared" si="995"/>
        <v>0</v>
      </c>
      <c r="AU2529">
        <f t="shared" si="996"/>
        <v>0</v>
      </c>
      <c r="AV2529">
        <f t="shared" si="997"/>
        <v>0</v>
      </c>
      <c r="AW2529">
        <f t="shared" si="998"/>
        <v>0</v>
      </c>
      <c r="AX2529">
        <f t="shared" si="999"/>
        <v>0</v>
      </c>
      <c r="AY2529">
        <f t="shared" si="1000"/>
        <v>0</v>
      </c>
      <c r="AZ2529">
        <f t="shared" si="1001"/>
        <v>0</v>
      </c>
      <c r="BA2529">
        <f t="shared" si="1002"/>
        <v>0</v>
      </c>
      <c r="BB2529">
        <f t="shared" si="1003"/>
        <v>0</v>
      </c>
      <c r="BC2529">
        <f t="shared" si="1004"/>
        <v>0</v>
      </c>
      <c r="BD2529">
        <f t="shared" si="1005"/>
        <v>0</v>
      </c>
      <c r="BE2529">
        <f t="shared" si="1006"/>
        <v>0</v>
      </c>
      <c r="BF2529">
        <f t="shared" si="1007"/>
        <v>0</v>
      </c>
    </row>
    <row r="2530" spans="1:58" ht="15" customHeight="1">
      <c r="A2530" s="405"/>
      <c r="B2530" s="6"/>
      <c r="C2530" s="421" t="s">
        <v>6945</v>
      </c>
      <c r="D2530" s="668" t="str">
        <f t="shared" si="1008"/>
        <v/>
      </c>
      <c r="E2530" s="669"/>
      <c r="F2530" s="670"/>
      <c r="G2530" s="763" t="str">
        <f t="shared" si="1009"/>
        <v/>
      </c>
      <c r="H2530" s="669"/>
      <c r="I2530" s="669"/>
      <c r="J2530" s="669"/>
      <c r="K2530" s="669"/>
      <c r="L2530" s="670"/>
      <c r="M2530" s="112"/>
      <c r="N2530" s="112"/>
      <c r="O2530" s="112"/>
      <c r="P2530" s="112"/>
      <c r="Q2530" s="112"/>
      <c r="R2530" s="112"/>
      <c r="S2530" s="112"/>
      <c r="T2530" s="112"/>
      <c r="U2530" s="112"/>
      <c r="V2530" s="112"/>
      <c r="W2530" s="112"/>
      <c r="X2530" s="112"/>
      <c r="Y2530" s="112"/>
      <c r="Z2530" s="112"/>
      <c r="AA2530" s="112"/>
      <c r="AB2530" s="112"/>
      <c r="AC2530" s="112"/>
      <c r="AD2530" s="112"/>
      <c r="AE2530" s="93"/>
      <c r="AI2530">
        <f t="shared" si="984"/>
        <v>0</v>
      </c>
      <c r="AJ2530">
        <f t="shared" si="985"/>
        <v>0</v>
      </c>
      <c r="AK2530">
        <f t="shared" si="986"/>
        <v>0</v>
      </c>
      <c r="AL2530">
        <f t="shared" si="987"/>
        <v>0</v>
      </c>
      <c r="AM2530">
        <f t="shared" si="988"/>
        <v>0</v>
      </c>
      <c r="AN2530">
        <f t="shared" si="989"/>
        <v>0</v>
      </c>
      <c r="AO2530">
        <f t="shared" si="990"/>
        <v>0</v>
      </c>
      <c r="AP2530">
        <f t="shared" si="991"/>
        <v>0</v>
      </c>
      <c r="AQ2530">
        <f t="shared" si="992"/>
        <v>0</v>
      </c>
      <c r="AR2530">
        <f t="shared" si="993"/>
        <v>0</v>
      </c>
      <c r="AS2530">
        <f t="shared" si="994"/>
        <v>0</v>
      </c>
      <c r="AT2530">
        <f t="shared" si="995"/>
        <v>0</v>
      </c>
      <c r="AU2530">
        <f t="shared" si="996"/>
        <v>0</v>
      </c>
      <c r="AV2530">
        <f t="shared" si="997"/>
        <v>0</v>
      </c>
      <c r="AW2530">
        <f t="shared" si="998"/>
        <v>0</v>
      </c>
      <c r="AX2530">
        <f t="shared" si="999"/>
        <v>0</v>
      </c>
      <c r="AY2530">
        <f t="shared" si="1000"/>
        <v>0</v>
      </c>
      <c r="AZ2530">
        <f t="shared" si="1001"/>
        <v>0</v>
      </c>
      <c r="BA2530">
        <f t="shared" si="1002"/>
        <v>0</v>
      </c>
      <c r="BB2530">
        <f t="shared" si="1003"/>
        <v>0</v>
      </c>
      <c r="BC2530">
        <f t="shared" si="1004"/>
        <v>0</v>
      </c>
      <c r="BD2530">
        <f t="shared" si="1005"/>
        <v>0</v>
      </c>
      <c r="BE2530">
        <f t="shared" si="1006"/>
        <v>0</v>
      </c>
      <c r="BF2530">
        <f t="shared" si="1007"/>
        <v>0</v>
      </c>
    </row>
    <row r="2531" spans="1:58" ht="15" customHeight="1">
      <c r="A2531" s="405"/>
      <c r="B2531" s="6"/>
      <c r="C2531" s="421" t="s">
        <v>6946</v>
      </c>
      <c r="D2531" s="668" t="str">
        <f t="shared" si="1008"/>
        <v/>
      </c>
      <c r="E2531" s="669"/>
      <c r="F2531" s="670"/>
      <c r="G2531" s="763" t="str">
        <f t="shared" si="1009"/>
        <v/>
      </c>
      <c r="H2531" s="669"/>
      <c r="I2531" s="669"/>
      <c r="J2531" s="669"/>
      <c r="K2531" s="669"/>
      <c r="L2531" s="670"/>
      <c r="M2531" s="112"/>
      <c r="N2531" s="112"/>
      <c r="O2531" s="112"/>
      <c r="P2531" s="112"/>
      <c r="Q2531" s="112"/>
      <c r="R2531" s="112"/>
      <c r="S2531" s="112"/>
      <c r="T2531" s="112"/>
      <c r="U2531" s="112"/>
      <c r="V2531" s="112"/>
      <c r="W2531" s="112"/>
      <c r="X2531" s="112"/>
      <c r="Y2531" s="112"/>
      <c r="Z2531" s="112"/>
      <c r="AA2531" s="112"/>
      <c r="AB2531" s="112"/>
      <c r="AC2531" s="112"/>
      <c r="AD2531" s="112"/>
      <c r="AE2531" s="93"/>
      <c r="AI2531">
        <f t="shared" si="984"/>
        <v>0</v>
      </c>
      <c r="AJ2531">
        <f t="shared" si="985"/>
        <v>0</v>
      </c>
      <c r="AK2531">
        <f t="shared" si="986"/>
        <v>0</v>
      </c>
      <c r="AL2531">
        <f t="shared" si="987"/>
        <v>0</v>
      </c>
      <c r="AM2531">
        <f t="shared" si="988"/>
        <v>0</v>
      </c>
      <c r="AN2531">
        <f t="shared" si="989"/>
        <v>0</v>
      </c>
      <c r="AO2531">
        <f t="shared" si="990"/>
        <v>0</v>
      </c>
      <c r="AP2531">
        <f t="shared" si="991"/>
        <v>0</v>
      </c>
      <c r="AQ2531">
        <f t="shared" si="992"/>
        <v>0</v>
      </c>
      <c r="AR2531">
        <f t="shared" si="993"/>
        <v>0</v>
      </c>
      <c r="AS2531">
        <f t="shared" si="994"/>
        <v>0</v>
      </c>
      <c r="AT2531">
        <f t="shared" si="995"/>
        <v>0</v>
      </c>
      <c r="AU2531">
        <f t="shared" si="996"/>
        <v>0</v>
      </c>
      <c r="AV2531">
        <f t="shared" si="997"/>
        <v>0</v>
      </c>
      <c r="AW2531">
        <f t="shared" si="998"/>
        <v>0</v>
      </c>
      <c r="AX2531">
        <f t="shared" si="999"/>
        <v>0</v>
      </c>
      <c r="AY2531">
        <f t="shared" si="1000"/>
        <v>0</v>
      </c>
      <c r="AZ2531">
        <f t="shared" si="1001"/>
        <v>0</v>
      </c>
      <c r="BA2531">
        <f t="shared" si="1002"/>
        <v>0</v>
      </c>
      <c r="BB2531">
        <f t="shared" si="1003"/>
        <v>0</v>
      </c>
      <c r="BC2531">
        <f t="shared" si="1004"/>
        <v>0</v>
      </c>
      <c r="BD2531">
        <f t="shared" si="1005"/>
        <v>0</v>
      </c>
      <c r="BE2531">
        <f t="shared" si="1006"/>
        <v>0</v>
      </c>
      <c r="BF2531">
        <f t="shared" si="1007"/>
        <v>0</v>
      </c>
    </row>
    <row r="2532" spans="1:58" ht="15" customHeight="1">
      <c r="A2532" s="405"/>
      <c r="B2532" s="6"/>
      <c r="C2532" s="421" t="s">
        <v>6947</v>
      </c>
      <c r="D2532" s="668" t="str">
        <f t="shared" si="1008"/>
        <v/>
      </c>
      <c r="E2532" s="669"/>
      <c r="F2532" s="670"/>
      <c r="G2532" s="763" t="str">
        <f t="shared" si="1009"/>
        <v/>
      </c>
      <c r="H2532" s="669"/>
      <c r="I2532" s="669"/>
      <c r="J2532" s="669"/>
      <c r="K2532" s="669"/>
      <c r="L2532" s="670"/>
      <c r="M2532" s="112"/>
      <c r="N2532" s="112"/>
      <c r="O2532" s="112"/>
      <c r="P2532" s="112"/>
      <c r="Q2532" s="112"/>
      <c r="R2532" s="112"/>
      <c r="S2532" s="112"/>
      <c r="T2532" s="112"/>
      <c r="U2532" s="112"/>
      <c r="V2532" s="112"/>
      <c r="W2532" s="112"/>
      <c r="X2532" s="112"/>
      <c r="Y2532" s="112"/>
      <c r="Z2532" s="112"/>
      <c r="AA2532" s="112"/>
      <c r="AB2532" s="112"/>
      <c r="AC2532" s="112"/>
      <c r="AD2532" s="112"/>
      <c r="AE2532" s="93"/>
      <c r="AI2532">
        <f t="shared" si="984"/>
        <v>0</v>
      </c>
      <c r="AJ2532">
        <f t="shared" si="985"/>
        <v>0</v>
      </c>
      <c r="AK2532">
        <f t="shared" si="986"/>
        <v>0</v>
      </c>
      <c r="AL2532">
        <f t="shared" si="987"/>
        <v>0</v>
      </c>
      <c r="AM2532">
        <f t="shared" si="988"/>
        <v>0</v>
      </c>
      <c r="AN2532">
        <f t="shared" si="989"/>
        <v>0</v>
      </c>
      <c r="AO2532">
        <f t="shared" si="990"/>
        <v>0</v>
      </c>
      <c r="AP2532">
        <f t="shared" si="991"/>
        <v>0</v>
      </c>
      <c r="AQ2532">
        <f t="shared" si="992"/>
        <v>0</v>
      </c>
      <c r="AR2532">
        <f t="shared" si="993"/>
        <v>0</v>
      </c>
      <c r="AS2532">
        <f t="shared" si="994"/>
        <v>0</v>
      </c>
      <c r="AT2532">
        <f t="shared" si="995"/>
        <v>0</v>
      </c>
      <c r="AU2532">
        <f t="shared" si="996"/>
        <v>0</v>
      </c>
      <c r="AV2532">
        <f t="shared" si="997"/>
        <v>0</v>
      </c>
      <c r="AW2532">
        <f t="shared" si="998"/>
        <v>0</v>
      </c>
      <c r="AX2532">
        <f t="shared" si="999"/>
        <v>0</v>
      </c>
      <c r="AY2532">
        <f t="shared" si="1000"/>
        <v>0</v>
      </c>
      <c r="AZ2532">
        <f t="shared" si="1001"/>
        <v>0</v>
      </c>
      <c r="BA2532">
        <f t="shared" si="1002"/>
        <v>0</v>
      </c>
      <c r="BB2532">
        <f t="shared" si="1003"/>
        <v>0</v>
      </c>
      <c r="BC2532">
        <f t="shared" si="1004"/>
        <v>0</v>
      </c>
      <c r="BD2532">
        <f t="shared" si="1005"/>
        <v>0</v>
      </c>
      <c r="BE2532">
        <f t="shared" si="1006"/>
        <v>0</v>
      </c>
      <c r="BF2532">
        <f t="shared" si="1007"/>
        <v>0</v>
      </c>
    </row>
    <row r="2533" spans="1:58" ht="15" customHeight="1">
      <c r="A2533" s="405"/>
      <c r="B2533" s="6"/>
      <c r="C2533" s="421" t="s">
        <v>6948</v>
      </c>
      <c r="D2533" s="668" t="str">
        <f t="shared" si="1008"/>
        <v/>
      </c>
      <c r="E2533" s="669"/>
      <c r="F2533" s="670"/>
      <c r="G2533" s="763" t="str">
        <f t="shared" si="1009"/>
        <v/>
      </c>
      <c r="H2533" s="669"/>
      <c r="I2533" s="669"/>
      <c r="J2533" s="669"/>
      <c r="K2533" s="669"/>
      <c r="L2533" s="670"/>
      <c r="M2533" s="112"/>
      <c r="N2533" s="112"/>
      <c r="O2533" s="112"/>
      <c r="P2533" s="112"/>
      <c r="Q2533" s="112"/>
      <c r="R2533" s="112"/>
      <c r="S2533" s="112"/>
      <c r="T2533" s="112"/>
      <c r="U2533" s="112"/>
      <c r="V2533" s="112"/>
      <c r="W2533" s="112"/>
      <c r="X2533" s="112"/>
      <c r="Y2533" s="112"/>
      <c r="Z2533" s="112"/>
      <c r="AA2533" s="112"/>
      <c r="AB2533" s="112"/>
      <c r="AC2533" s="112"/>
      <c r="AD2533" s="112"/>
      <c r="AE2533" s="93"/>
      <c r="AI2533">
        <f t="shared" si="984"/>
        <v>0</v>
      </c>
      <c r="AJ2533">
        <f t="shared" si="985"/>
        <v>0</v>
      </c>
      <c r="AK2533">
        <f t="shared" si="986"/>
        <v>0</v>
      </c>
      <c r="AL2533">
        <f t="shared" si="987"/>
        <v>0</v>
      </c>
      <c r="AM2533">
        <f t="shared" si="988"/>
        <v>0</v>
      </c>
      <c r="AN2533">
        <f t="shared" si="989"/>
        <v>0</v>
      </c>
      <c r="AO2533">
        <f t="shared" si="990"/>
        <v>0</v>
      </c>
      <c r="AP2533">
        <f t="shared" si="991"/>
        <v>0</v>
      </c>
      <c r="AQ2533">
        <f t="shared" si="992"/>
        <v>0</v>
      </c>
      <c r="AR2533">
        <f t="shared" si="993"/>
        <v>0</v>
      </c>
      <c r="AS2533">
        <f t="shared" si="994"/>
        <v>0</v>
      </c>
      <c r="AT2533">
        <f t="shared" si="995"/>
        <v>0</v>
      </c>
      <c r="AU2533">
        <f t="shared" si="996"/>
        <v>0</v>
      </c>
      <c r="AV2533">
        <f t="shared" si="997"/>
        <v>0</v>
      </c>
      <c r="AW2533">
        <f t="shared" si="998"/>
        <v>0</v>
      </c>
      <c r="AX2533">
        <f t="shared" si="999"/>
        <v>0</v>
      </c>
      <c r="AY2533">
        <f t="shared" si="1000"/>
        <v>0</v>
      </c>
      <c r="AZ2533">
        <f t="shared" si="1001"/>
        <v>0</v>
      </c>
      <c r="BA2533">
        <f t="shared" si="1002"/>
        <v>0</v>
      </c>
      <c r="BB2533">
        <f t="shared" si="1003"/>
        <v>0</v>
      </c>
      <c r="BC2533">
        <f t="shared" si="1004"/>
        <v>0</v>
      </c>
      <c r="BD2533">
        <f t="shared" si="1005"/>
        <v>0</v>
      </c>
      <c r="BE2533">
        <f t="shared" si="1006"/>
        <v>0</v>
      </c>
      <c r="BF2533">
        <f t="shared" si="1007"/>
        <v>0</v>
      </c>
    </row>
    <row r="2534" spans="1:58" ht="15" customHeight="1">
      <c r="A2534" s="405"/>
      <c r="B2534" s="6"/>
      <c r="C2534" s="421" t="s">
        <v>6949</v>
      </c>
      <c r="D2534" s="668" t="str">
        <f t="shared" si="1008"/>
        <v/>
      </c>
      <c r="E2534" s="669"/>
      <c r="F2534" s="670"/>
      <c r="G2534" s="763" t="str">
        <f t="shared" si="1009"/>
        <v/>
      </c>
      <c r="H2534" s="669"/>
      <c r="I2534" s="669"/>
      <c r="J2534" s="669"/>
      <c r="K2534" s="669"/>
      <c r="L2534" s="670"/>
      <c r="M2534" s="112"/>
      <c r="N2534" s="112"/>
      <c r="O2534" s="112"/>
      <c r="P2534" s="112"/>
      <c r="Q2534" s="112"/>
      <c r="R2534" s="112"/>
      <c r="S2534" s="112"/>
      <c r="T2534" s="112"/>
      <c r="U2534" s="112"/>
      <c r="V2534" s="112"/>
      <c r="W2534" s="112"/>
      <c r="X2534" s="112"/>
      <c r="Y2534" s="112"/>
      <c r="Z2534" s="112"/>
      <c r="AA2534" s="112"/>
      <c r="AB2534" s="112"/>
      <c r="AC2534" s="112"/>
      <c r="AD2534" s="112"/>
      <c r="AE2534" s="93"/>
      <c r="AI2534">
        <f t="shared" si="984"/>
        <v>0</v>
      </c>
      <c r="AJ2534">
        <f t="shared" si="985"/>
        <v>0</v>
      </c>
      <c r="AK2534">
        <f t="shared" si="986"/>
        <v>0</v>
      </c>
      <c r="AL2534">
        <f t="shared" si="987"/>
        <v>0</v>
      </c>
      <c r="AM2534">
        <f t="shared" si="988"/>
        <v>0</v>
      </c>
      <c r="AN2534">
        <f t="shared" si="989"/>
        <v>0</v>
      </c>
      <c r="AO2534">
        <f t="shared" si="990"/>
        <v>0</v>
      </c>
      <c r="AP2534">
        <f t="shared" si="991"/>
        <v>0</v>
      </c>
      <c r="AQ2534">
        <f t="shared" si="992"/>
        <v>0</v>
      </c>
      <c r="AR2534">
        <f t="shared" si="993"/>
        <v>0</v>
      </c>
      <c r="AS2534">
        <f t="shared" si="994"/>
        <v>0</v>
      </c>
      <c r="AT2534">
        <f t="shared" si="995"/>
        <v>0</v>
      </c>
      <c r="AU2534">
        <f t="shared" si="996"/>
        <v>0</v>
      </c>
      <c r="AV2534">
        <f t="shared" si="997"/>
        <v>0</v>
      </c>
      <c r="AW2534">
        <f t="shared" si="998"/>
        <v>0</v>
      </c>
      <c r="AX2534">
        <f t="shared" si="999"/>
        <v>0</v>
      </c>
      <c r="AY2534">
        <f t="shared" si="1000"/>
        <v>0</v>
      </c>
      <c r="AZ2534">
        <f t="shared" si="1001"/>
        <v>0</v>
      </c>
      <c r="BA2534">
        <f t="shared" si="1002"/>
        <v>0</v>
      </c>
      <c r="BB2534">
        <f t="shared" si="1003"/>
        <v>0</v>
      </c>
      <c r="BC2534">
        <f t="shared" si="1004"/>
        <v>0</v>
      </c>
      <c r="BD2534">
        <f t="shared" si="1005"/>
        <v>0</v>
      </c>
      <c r="BE2534">
        <f t="shared" si="1006"/>
        <v>0</v>
      </c>
      <c r="BF2534">
        <f t="shared" si="1007"/>
        <v>0</v>
      </c>
    </row>
    <row r="2535" spans="1:58" ht="15" customHeight="1">
      <c r="A2535" s="405"/>
      <c r="B2535" s="6"/>
      <c r="C2535" s="421" t="s">
        <v>6950</v>
      </c>
      <c r="D2535" s="668" t="str">
        <f t="shared" si="1008"/>
        <v/>
      </c>
      <c r="E2535" s="669"/>
      <c r="F2535" s="670"/>
      <c r="G2535" s="763" t="str">
        <f t="shared" si="1009"/>
        <v/>
      </c>
      <c r="H2535" s="669"/>
      <c r="I2535" s="669"/>
      <c r="J2535" s="669"/>
      <c r="K2535" s="669"/>
      <c r="L2535" s="670"/>
      <c r="M2535" s="112"/>
      <c r="N2535" s="112"/>
      <c r="O2535" s="112"/>
      <c r="P2535" s="112"/>
      <c r="Q2535" s="112"/>
      <c r="R2535" s="112"/>
      <c r="S2535" s="112"/>
      <c r="T2535" s="112"/>
      <c r="U2535" s="112"/>
      <c r="V2535" s="112"/>
      <c r="W2535" s="112"/>
      <c r="X2535" s="112"/>
      <c r="Y2535" s="112"/>
      <c r="Z2535" s="112"/>
      <c r="AA2535" s="112"/>
      <c r="AB2535" s="112"/>
      <c r="AC2535" s="112"/>
      <c r="AD2535" s="112"/>
      <c r="AE2535" s="93"/>
      <c r="AI2535">
        <f t="shared" si="984"/>
        <v>0</v>
      </c>
      <c r="AJ2535">
        <f t="shared" si="985"/>
        <v>0</v>
      </c>
      <c r="AK2535">
        <f t="shared" si="986"/>
        <v>0</v>
      </c>
      <c r="AL2535">
        <f t="shared" si="987"/>
        <v>0</v>
      </c>
      <c r="AM2535">
        <f t="shared" si="988"/>
        <v>0</v>
      </c>
      <c r="AN2535">
        <f t="shared" si="989"/>
        <v>0</v>
      </c>
      <c r="AO2535">
        <f t="shared" si="990"/>
        <v>0</v>
      </c>
      <c r="AP2535">
        <f t="shared" si="991"/>
        <v>0</v>
      </c>
      <c r="AQ2535">
        <f t="shared" si="992"/>
        <v>0</v>
      </c>
      <c r="AR2535">
        <f t="shared" si="993"/>
        <v>0</v>
      </c>
      <c r="AS2535">
        <f t="shared" si="994"/>
        <v>0</v>
      </c>
      <c r="AT2535">
        <f t="shared" si="995"/>
        <v>0</v>
      </c>
      <c r="AU2535">
        <f t="shared" si="996"/>
        <v>0</v>
      </c>
      <c r="AV2535">
        <f t="shared" si="997"/>
        <v>0</v>
      </c>
      <c r="AW2535">
        <f t="shared" si="998"/>
        <v>0</v>
      </c>
      <c r="AX2535">
        <f t="shared" si="999"/>
        <v>0</v>
      </c>
      <c r="AY2535">
        <f t="shared" si="1000"/>
        <v>0</v>
      </c>
      <c r="AZ2535">
        <f t="shared" si="1001"/>
        <v>0</v>
      </c>
      <c r="BA2535">
        <f t="shared" si="1002"/>
        <v>0</v>
      </c>
      <c r="BB2535">
        <f t="shared" si="1003"/>
        <v>0</v>
      </c>
      <c r="BC2535">
        <f t="shared" si="1004"/>
        <v>0</v>
      </c>
      <c r="BD2535">
        <f t="shared" si="1005"/>
        <v>0</v>
      </c>
      <c r="BE2535">
        <f t="shared" si="1006"/>
        <v>0</v>
      </c>
      <c r="BF2535">
        <f t="shared" si="1007"/>
        <v>0</v>
      </c>
    </row>
    <row r="2536" spans="1:58" ht="15" customHeight="1">
      <c r="A2536" s="405"/>
      <c r="B2536" s="6"/>
      <c r="C2536" s="421" t="s">
        <v>6951</v>
      </c>
      <c r="D2536" s="668" t="str">
        <f t="shared" si="1008"/>
        <v/>
      </c>
      <c r="E2536" s="669"/>
      <c r="F2536" s="670"/>
      <c r="G2536" s="763" t="str">
        <f t="shared" si="1009"/>
        <v/>
      </c>
      <c r="H2536" s="669"/>
      <c r="I2536" s="669"/>
      <c r="J2536" s="669"/>
      <c r="K2536" s="669"/>
      <c r="L2536" s="670"/>
      <c r="M2536" s="112"/>
      <c r="N2536" s="112"/>
      <c r="O2536" s="112"/>
      <c r="P2536" s="112"/>
      <c r="Q2536" s="112"/>
      <c r="R2536" s="112"/>
      <c r="S2536" s="112"/>
      <c r="T2536" s="112"/>
      <c r="U2536" s="112"/>
      <c r="V2536" s="112"/>
      <c r="W2536" s="112"/>
      <c r="X2536" s="112"/>
      <c r="Y2536" s="112"/>
      <c r="Z2536" s="112"/>
      <c r="AA2536" s="112"/>
      <c r="AB2536" s="112"/>
      <c r="AC2536" s="112"/>
      <c r="AD2536" s="112"/>
      <c r="AE2536" s="93"/>
      <c r="AI2536">
        <f t="shared" si="984"/>
        <v>0</v>
      </c>
      <c r="AJ2536">
        <f t="shared" si="985"/>
        <v>0</v>
      </c>
      <c r="AK2536">
        <f t="shared" si="986"/>
        <v>0</v>
      </c>
      <c r="AL2536">
        <f t="shared" si="987"/>
        <v>0</v>
      </c>
      <c r="AM2536">
        <f t="shared" si="988"/>
        <v>0</v>
      </c>
      <c r="AN2536">
        <f t="shared" si="989"/>
        <v>0</v>
      </c>
      <c r="AO2536">
        <f t="shared" si="990"/>
        <v>0</v>
      </c>
      <c r="AP2536">
        <f t="shared" si="991"/>
        <v>0</v>
      </c>
      <c r="AQ2536">
        <f t="shared" si="992"/>
        <v>0</v>
      </c>
      <c r="AR2536">
        <f t="shared" si="993"/>
        <v>0</v>
      </c>
      <c r="AS2536">
        <f t="shared" si="994"/>
        <v>0</v>
      </c>
      <c r="AT2536">
        <f t="shared" si="995"/>
        <v>0</v>
      </c>
      <c r="AU2536">
        <f t="shared" si="996"/>
        <v>0</v>
      </c>
      <c r="AV2536">
        <f t="shared" si="997"/>
        <v>0</v>
      </c>
      <c r="AW2536">
        <f t="shared" si="998"/>
        <v>0</v>
      </c>
      <c r="AX2536">
        <f t="shared" si="999"/>
        <v>0</v>
      </c>
      <c r="AY2536">
        <f t="shared" si="1000"/>
        <v>0</v>
      </c>
      <c r="AZ2536">
        <f t="shared" si="1001"/>
        <v>0</v>
      </c>
      <c r="BA2536">
        <f t="shared" si="1002"/>
        <v>0</v>
      </c>
      <c r="BB2536">
        <f t="shared" si="1003"/>
        <v>0</v>
      </c>
      <c r="BC2536">
        <f t="shared" si="1004"/>
        <v>0</v>
      </c>
      <c r="BD2536">
        <f t="shared" si="1005"/>
        <v>0</v>
      </c>
      <c r="BE2536">
        <f t="shared" si="1006"/>
        <v>0</v>
      </c>
      <c r="BF2536">
        <f t="shared" si="1007"/>
        <v>0</v>
      </c>
    </row>
    <row r="2537" spans="1:58" ht="15" customHeight="1">
      <c r="A2537" s="405"/>
      <c r="B2537" s="6"/>
      <c r="C2537" s="421" t="s">
        <v>6952</v>
      </c>
      <c r="D2537" s="668" t="str">
        <f t="shared" si="1008"/>
        <v/>
      </c>
      <c r="E2537" s="669"/>
      <c r="F2537" s="670"/>
      <c r="G2537" s="763" t="str">
        <f t="shared" si="1009"/>
        <v/>
      </c>
      <c r="H2537" s="669"/>
      <c r="I2537" s="669"/>
      <c r="J2537" s="669"/>
      <c r="K2537" s="669"/>
      <c r="L2537" s="670"/>
      <c r="M2537" s="112"/>
      <c r="N2537" s="112"/>
      <c r="O2537" s="112"/>
      <c r="P2537" s="112"/>
      <c r="Q2537" s="112"/>
      <c r="R2537" s="112"/>
      <c r="S2537" s="112"/>
      <c r="T2537" s="112"/>
      <c r="U2537" s="112"/>
      <c r="V2537" s="112"/>
      <c r="W2537" s="112"/>
      <c r="X2537" s="112"/>
      <c r="Y2537" s="112"/>
      <c r="Z2537" s="112"/>
      <c r="AA2537" s="112"/>
      <c r="AB2537" s="112"/>
      <c r="AC2537" s="112"/>
      <c r="AD2537" s="112"/>
      <c r="AE2537" s="93"/>
      <c r="AI2537">
        <f t="shared" si="984"/>
        <v>0</v>
      </c>
      <c r="AJ2537">
        <f t="shared" si="985"/>
        <v>0</v>
      </c>
      <c r="AK2537">
        <f t="shared" si="986"/>
        <v>0</v>
      </c>
      <c r="AL2537">
        <f t="shared" si="987"/>
        <v>0</v>
      </c>
      <c r="AM2537">
        <f t="shared" si="988"/>
        <v>0</v>
      </c>
      <c r="AN2537">
        <f t="shared" si="989"/>
        <v>0</v>
      </c>
      <c r="AO2537">
        <f t="shared" si="990"/>
        <v>0</v>
      </c>
      <c r="AP2537">
        <f t="shared" si="991"/>
        <v>0</v>
      </c>
      <c r="AQ2537">
        <f t="shared" si="992"/>
        <v>0</v>
      </c>
      <c r="AR2537">
        <f t="shared" si="993"/>
        <v>0</v>
      </c>
      <c r="AS2537">
        <f t="shared" si="994"/>
        <v>0</v>
      </c>
      <c r="AT2537">
        <f t="shared" si="995"/>
        <v>0</v>
      </c>
      <c r="AU2537">
        <f t="shared" si="996"/>
        <v>0</v>
      </c>
      <c r="AV2537">
        <f t="shared" si="997"/>
        <v>0</v>
      </c>
      <c r="AW2537">
        <f t="shared" si="998"/>
        <v>0</v>
      </c>
      <c r="AX2537">
        <f t="shared" si="999"/>
        <v>0</v>
      </c>
      <c r="AY2537">
        <f t="shared" si="1000"/>
        <v>0</v>
      </c>
      <c r="AZ2537">
        <f t="shared" si="1001"/>
        <v>0</v>
      </c>
      <c r="BA2537">
        <f t="shared" si="1002"/>
        <v>0</v>
      </c>
      <c r="BB2537">
        <f t="shared" si="1003"/>
        <v>0</v>
      </c>
      <c r="BC2537">
        <f t="shared" si="1004"/>
        <v>0</v>
      </c>
      <c r="BD2537">
        <f t="shared" si="1005"/>
        <v>0</v>
      </c>
      <c r="BE2537">
        <f t="shared" si="1006"/>
        <v>0</v>
      </c>
      <c r="BF2537">
        <f t="shared" si="1007"/>
        <v>0</v>
      </c>
    </row>
    <row r="2538" spans="1:58" ht="15" customHeight="1">
      <c r="A2538" s="405"/>
      <c r="B2538" s="6"/>
      <c r="C2538" s="421" t="s">
        <v>6953</v>
      </c>
      <c r="D2538" s="668" t="str">
        <f t="shared" si="1008"/>
        <v/>
      </c>
      <c r="E2538" s="669"/>
      <c r="F2538" s="670"/>
      <c r="G2538" s="763" t="str">
        <f t="shared" si="1009"/>
        <v/>
      </c>
      <c r="H2538" s="669"/>
      <c r="I2538" s="669"/>
      <c r="J2538" s="669"/>
      <c r="K2538" s="669"/>
      <c r="L2538" s="670"/>
      <c r="M2538" s="112"/>
      <c r="N2538" s="112"/>
      <c r="O2538" s="112"/>
      <c r="P2538" s="112"/>
      <c r="Q2538" s="112"/>
      <c r="R2538" s="112"/>
      <c r="S2538" s="112"/>
      <c r="T2538" s="112"/>
      <c r="U2538" s="112"/>
      <c r="V2538" s="112"/>
      <c r="W2538" s="112"/>
      <c r="X2538" s="112"/>
      <c r="Y2538" s="112"/>
      <c r="Z2538" s="112"/>
      <c r="AA2538" s="112"/>
      <c r="AB2538" s="112"/>
      <c r="AC2538" s="112"/>
      <c r="AD2538" s="112"/>
      <c r="AE2538" s="93"/>
      <c r="AI2538">
        <f t="shared" si="984"/>
        <v>0</v>
      </c>
      <c r="AJ2538">
        <f t="shared" si="985"/>
        <v>0</v>
      </c>
      <c r="AK2538">
        <f t="shared" si="986"/>
        <v>0</v>
      </c>
      <c r="AL2538">
        <f t="shared" si="987"/>
        <v>0</v>
      </c>
      <c r="AM2538">
        <f t="shared" si="988"/>
        <v>0</v>
      </c>
      <c r="AN2538">
        <f t="shared" si="989"/>
        <v>0</v>
      </c>
      <c r="AO2538">
        <f t="shared" si="990"/>
        <v>0</v>
      </c>
      <c r="AP2538">
        <f t="shared" si="991"/>
        <v>0</v>
      </c>
      <c r="AQ2538">
        <f t="shared" si="992"/>
        <v>0</v>
      </c>
      <c r="AR2538">
        <f t="shared" si="993"/>
        <v>0</v>
      </c>
      <c r="AS2538">
        <f t="shared" si="994"/>
        <v>0</v>
      </c>
      <c r="AT2538">
        <f t="shared" si="995"/>
        <v>0</v>
      </c>
      <c r="AU2538">
        <f t="shared" si="996"/>
        <v>0</v>
      </c>
      <c r="AV2538">
        <f t="shared" si="997"/>
        <v>0</v>
      </c>
      <c r="AW2538">
        <f t="shared" si="998"/>
        <v>0</v>
      </c>
      <c r="AX2538">
        <f t="shared" si="999"/>
        <v>0</v>
      </c>
      <c r="AY2538">
        <f t="shared" si="1000"/>
        <v>0</v>
      </c>
      <c r="AZ2538">
        <f t="shared" si="1001"/>
        <v>0</v>
      </c>
      <c r="BA2538">
        <f t="shared" si="1002"/>
        <v>0</v>
      </c>
      <c r="BB2538">
        <f t="shared" si="1003"/>
        <v>0</v>
      </c>
      <c r="BC2538">
        <f t="shared" si="1004"/>
        <v>0</v>
      </c>
      <c r="BD2538">
        <f t="shared" si="1005"/>
        <v>0</v>
      </c>
      <c r="BE2538">
        <f t="shared" si="1006"/>
        <v>0</v>
      </c>
      <c r="BF2538">
        <f t="shared" si="1007"/>
        <v>0</v>
      </c>
    </row>
    <row r="2539" spans="1:58" ht="15" customHeight="1">
      <c r="A2539" s="405"/>
      <c r="B2539" s="6"/>
      <c r="C2539" s="421" t="s">
        <v>6954</v>
      </c>
      <c r="D2539" s="668" t="str">
        <f t="shared" si="1008"/>
        <v/>
      </c>
      <c r="E2539" s="669"/>
      <c r="F2539" s="670"/>
      <c r="G2539" s="763" t="str">
        <f t="shared" si="1009"/>
        <v/>
      </c>
      <c r="H2539" s="669"/>
      <c r="I2539" s="669"/>
      <c r="J2539" s="669"/>
      <c r="K2539" s="669"/>
      <c r="L2539" s="670"/>
      <c r="M2539" s="112"/>
      <c r="N2539" s="112"/>
      <c r="O2539" s="112"/>
      <c r="P2539" s="112"/>
      <c r="Q2539" s="112"/>
      <c r="R2539" s="112"/>
      <c r="S2539" s="112"/>
      <c r="T2539" s="112"/>
      <c r="U2539" s="112"/>
      <c r="V2539" s="112"/>
      <c r="W2539" s="112"/>
      <c r="X2539" s="112"/>
      <c r="Y2539" s="112"/>
      <c r="Z2539" s="112"/>
      <c r="AA2539" s="112"/>
      <c r="AB2539" s="112"/>
      <c r="AC2539" s="112"/>
      <c r="AD2539" s="112"/>
      <c r="AE2539" s="93"/>
      <c r="AI2539">
        <f t="shared" si="984"/>
        <v>0</v>
      </c>
      <c r="AJ2539">
        <f t="shared" si="985"/>
        <v>0</v>
      </c>
      <c r="AK2539">
        <f t="shared" si="986"/>
        <v>0</v>
      </c>
      <c r="AL2539">
        <f t="shared" si="987"/>
        <v>0</v>
      </c>
      <c r="AM2539">
        <f t="shared" si="988"/>
        <v>0</v>
      </c>
      <c r="AN2539">
        <f t="shared" si="989"/>
        <v>0</v>
      </c>
      <c r="AO2539">
        <f t="shared" si="990"/>
        <v>0</v>
      </c>
      <c r="AP2539">
        <f t="shared" si="991"/>
        <v>0</v>
      </c>
      <c r="AQ2539">
        <f t="shared" si="992"/>
        <v>0</v>
      </c>
      <c r="AR2539">
        <f t="shared" si="993"/>
        <v>0</v>
      </c>
      <c r="AS2539">
        <f t="shared" si="994"/>
        <v>0</v>
      </c>
      <c r="AT2539">
        <f t="shared" si="995"/>
        <v>0</v>
      </c>
      <c r="AU2539">
        <f t="shared" si="996"/>
        <v>0</v>
      </c>
      <c r="AV2539">
        <f t="shared" si="997"/>
        <v>0</v>
      </c>
      <c r="AW2539">
        <f t="shared" si="998"/>
        <v>0</v>
      </c>
      <c r="AX2539">
        <f t="shared" si="999"/>
        <v>0</v>
      </c>
      <c r="AY2539">
        <f t="shared" si="1000"/>
        <v>0</v>
      </c>
      <c r="AZ2539">
        <f t="shared" si="1001"/>
        <v>0</v>
      </c>
      <c r="BA2539">
        <f t="shared" si="1002"/>
        <v>0</v>
      </c>
      <c r="BB2539">
        <f t="shared" si="1003"/>
        <v>0</v>
      </c>
      <c r="BC2539">
        <f t="shared" si="1004"/>
        <v>0</v>
      </c>
      <c r="BD2539">
        <f t="shared" si="1005"/>
        <v>0</v>
      </c>
      <c r="BE2539">
        <f t="shared" si="1006"/>
        <v>0</v>
      </c>
      <c r="BF2539">
        <f t="shared" si="1007"/>
        <v>0</v>
      </c>
    </row>
    <row r="2540" spans="1:58" ht="15" customHeight="1">
      <c r="A2540" s="405"/>
      <c r="B2540" s="6"/>
      <c r="C2540" s="421" t="s">
        <v>6955</v>
      </c>
      <c r="D2540" s="668" t="str">
        <f t="shared" si="1008"/>
        <v/>
      </c>
      <c r="E2540" s="669"/>
      <c r="F2540" s="670"/>
      <c r="G2540" s="763" t="str">
        <f t="shared" si="1009"/>
        <v/>
      </c>
      <c r="H2540" s="669"/>
      <c r="I2540" s="669"/>
      <c r="J2540" s="669"/>
      <c r="K2540" s="669"/>
      <c r="L2540" s="670"/>
      <c r="M2540" s="112"/>
      <c r="N2540" s="112"/>
      <c r="O2540" s="112"/>
      <c r="P2540" s="112"/>
      <c r="Q2540" s="112"/>
      <c r="R2540" s="112"/>
      <c r="S2540" s="112"/>
      <c r="T2540" s="112"/>
      <c r="U2540" s="112"/>
      <c r="V2540" s="112"/>
      <c r="W2540" s="112"/>
      <c r="X2540" s="112"/>
      <c r="Y2540" s="112"/>
      <c r="Z2540" s="112"/>
      <c r="AA2540" s="112"/>
      <c r="AB2540" s="112"/>
      <c r="AC2540" s="112"/>
      <c r="AD2540" s="112"/>
      <c r="AE2540" s="93"/>
      <c r="AI2540">
        <f t="shared" si="984"/>
        <v>0</v>
      </c>
      <c r="AJ2540">
        <f t="shared" si="985"/>
        <v>0</v>
      </c>
      <c r="AK2540">
        <f t="shared" si="986"/>
        <v>0</v>
      </c>
      <c r="AL2540">
        <f t="shared" si="987"/>
        <v>0</v>
      </c>
      <c r="AM2540">
        <f t="shared" si="988"/>
        <v>0</v>
      </c>
      <c r="AN2540">
        <f t="shared" si="989"/>
        <v>0</v>
      </c>
      <c r="AO2540">
        <f t="shared" si="990"/>
        <v>0</v>
      </c>
      <c r="AP2540">
        <f t="shared" si="991"/>
        <v>0</v>
      </c>
      <c r="AQ2540">
        <f t="shared" si="992"/>
        <v>0</v>
      </c>
      <c r="AR2540">
        <f t="shared" si="993"/>
        <v>0</v>
      </c>
      <c r="AS2540">
        <f t="shared" si="994"/>
        <v>0</v>
      </c>
      <c r="AT2540">
        <f t="shared" si="995"/>
        <v>0</v>
      </c>
      <c r="AU2540">
        <f t="shared" si="996"/>
        <v>0</v>
      </c>
      <c r="AV2540">
        <f t="shared" si="997"/>
        <v>0</v>
      </c>
      <c r="AW2540">
        <f t="shared" si="998"/>
        <v>0</v>
      </c>
      <c r="AX2540">
        <f t="shared" si="999"/>
        <v>0</v>
      </c>
      <c r="AY2540">
        <f t="shared" si="1000"/>
        <v>0</v>
      </c>
      <c r="AZ2540">
        <f t="shared" si="1001"/>
        <v>0</v>
      </c>
      <c r="BA2540">
        <f t="shared" si="1002"/>
        <v>0</v>
      </c>
      <c r="BB2540">
        <f t="shared" si="1003"/>
        <v>0</v>
      </c>
      <c r="BC2540">
        <f t="shared" si="1004"/>
        <v>0</v>
      </c>
      <c r="BD2540">
        <f t="shared" si="1005"/>
        <v>0</v>
      </c>
      <c r="BE2540">
        <f t="shared" si="1006"/>
        <v>0</v>
      </c>
      <c r="BF2540">
        <f t="shared" si="1007"/>
        <v>0</v>
      </c>
    </row>
    <row r="2541" spans="1:58" ht="15" customHeight="1">
      <c r="A2541" s="405"/>
      <c r="B2541" s="6"/>
      <c r="C2541" s="421" t="s">
        <v>6956</v>
      </c>
      <c r="D2541" s="668" t="str">
        <f t="shared" si="1008"/>
        <v/>
      </c>
      <c r="E2541" s="669"/>
      <c r="F2541" s="670"/>
      <c r="G2541" s="763" t="str">
        <f t="shared" si="1009"/>
        <v/>
      </c>
      <c r="H2541" s="669"/>
      <c r="I2541" s="669"/>
      <c r="J2541" s="669"/>
      <c r="K2541" s="669"/>
      <c r="L2541" s="670"/>
      <c r="M2541" s="112"/>
      <c r="N2541" s="112"/>
      <c r="O2541" s="112"/>
      <c r="P2541" s="112"/>
      <c r="Q2541" s="112"/>
      <c r="R2541" s="112"/>
      <c r="S2541" s="112"/>
      <c r="T2541" s="112"/>
      <c r="U2541" s="112"/>
      <c r="V2541" s="112"/>
      <c r="W2541" s="112"/>
      <c r="X2541" s="112"/>
      <c r="Y2541" s="112"/>
      <c r="Z2541" s="112"/>
      <c r="AA2541" s="112"/>
      <c r="AB2541" s="112"/>
      <c r="AC2541" s="112"/>
      <c r="AD2541" s="112"/>
      <c r="AE2541" s="93"/>
      <c r="AI2541">
        <f t="shared" si="984"/>
        <v>0</v>
      </c>
      <c r="AJ2541">
        <f t="shared" si="985"/>
        <v>0</v>
      </c>
      <c r="AK2541">
        <f t="shared" si="986"/>
        <v>0</v>
      </c>
      <c r="AL2541">
        <f t="shared" si="987"/>
        <v>0</v>
      </c>
      <c r="AM2541">
        <f t="shared" si="988"/>
        <v>0</v>
      </c>
      <c r="AN2541">
        <f t="shared" si="989"/>
        <v>0</v>
      </c>
      <c r="AO2541">
        <f t="shared" si="990"/>
        <v>0</v>
      </c>
      <c r="AP2541">
        <f t="shared" si="991"/>
        <v>0</v>
      </c>
      <c r="AQ2541">
        <f t="shared" si="992"/>
        <v>0</v>
      </c>
      <c r="AR2541">
        <f t="shared" si="993"/>
        <v>0</v>
      </c>
      <c r="AS2541">
        <f t="shared" si="994"/>
        <v>0</v>
      </c>
      <c r="AT2541">
        <f t="shared" si="995"/>
        <v>0</v>
      </c>
      <c r="AU2541">
        <f t="shared" si="996"/>
        <v>0</v>
      </c>
      <c r="AV2541">
        <f t="shared" si="997"/>
        <v>0</v>
      </c>
      <c r="AW2541">
        <f t="shared" si="998"/>
        <v>0</v>
      </c>
      <c r="AX2541">
        <f t="shared" si="999"/>
        <v>0</v>
      </c>
      <c r="AY2541">
        <f t="shared" si="1000"/>
        <v>0</v>
      </c>
      <c r="AZ2541">
        <f t="shared" si="1001"/>
        <v>0</v>
      </c>
      <c r="BA2541">
        <f t="shared" si="1002"/>
        <v>0</v>
      </c>
      <c r="BB2541">
        <f t="shared" si="1003"/>
        <v>0</v>
      </c>
      <c r="BC2541">
        <f t="shared" si="1004"/>
        <v>0</v>
      </c>
      <c r="BD2541">
        <f t="shared" si="1005"/>
        <v>0</v>
      </c>
      <c r="BE2541">
        <f t="shared" si="1006"/>
        <v>0</v>
      </c>
      <c r="BF2541">
        <f t="shared" si="1007"/>
        <v>0</v>
      </c>
    </row>
    <row r="2542" spans="1:58" ht="15" customHeight="1">
      <c r="A2542" s="405"/>
      <c r="B2542" s="6"/>
      <c r="C2542" s="421" t="s">
        <v>6957</v>
      </c>
      <c r="D2542" s="668" t="str">
        <f t="shared" si="1008"/>
        <v/>
      </c>
      <c r="E2542" s="669"/>
      <c r="F2542" s="670"/>
      <c r="G2542" s="763" t="str">
        <f t="shared" si="1009"/>
        <v/>
      </c>
      <c r="H2542" s="669"/>
      <c r="I2542" s="669"/>
      <c r="J2542" s="669"/>
      <c r="K2542" s="669"/>
      <c r="L2542" s="670"/>
      <c r="M2542" s="112"/>
      <c r="N2542" s="112"/>
      <c r="O2542" s="112"/>
      <c r="P2542" s="112"/>
      <c r="Q2542" s="112"/>
      <c r="R2542" s="112"/>
      <c r="S2542" s="112"/>
      <c r="T2542" s="112"/>
      <c r="U2542" s="112"/>
      <c r="V2542" s="112"/>
      <c r="W2542" s="112"/>
      <c r="X2542" s="112"/>
      <c r="Y2542" s="112"/>
      <c r="Z2542" s="112"/>
      <c r="AA2542" s="112"/>
      <c r="AB2542" s="112"/>
      <c r="AC2542" s="112"/>
      <c r="AD2542" s="112"/>
      <c r="AE2542" s="93"/>
      <c r="AI2542">
        <f t="shared" si="984"/>
        <v>0</v>
      </c>
      <c r="AJ2542">
        <f t="shared" si="985"/>
        <v>0</v>
      </c>
      <c r="AK2542">
        <f t="shared" si="986"/>
        <v>0</v>
      </c>
      <c r="AL2542">
        <f t="shared" si="987"/>
        <v>0</v>
      </c>
      <c r="AM2542">
        <f t="shared" si="988"/>
        <v>0</v>
      </c>
      <c r="AN2542">
        <f t="shared" si="989"/>
        <v>0</v>
      </c>
      <c r="AO2542">
        <f t="shared" si="990"/>
        <v>0</v>
      </c>
      <c r="AP2542">
        <f t="shared" si="991"/>
        <v>0</v>
      </c>
      <c r="AQ2542">
        <f t="shared" si="992"/>
        <v>0</v>
      </c>
      <c r="AR2542">
        <f t="shared" si="993"/>
        <v>0</v>
      </c>
      <c r="AS2542">
        <f t="shared" si="994"/>
        <v>0</v>
      </c>
      <c r="AT2542">
        <f t="shared" si="995"/>
        <v>0</v>
      </c>
      <c r="AU2542">
        <f t="shared" si="996"/>
        <v>0</v>
      </c>
      <c r="AV2542">
        <f t="shared" si="997"/>
        <v>0</v>
      </c>
      <c r="AW2542">
        <f t="shared" si="998"/>
        <v>0</v>
      </c>
      <c r="AX2542">
        <f t="shared" si="999"/>
        <v>0</v>
      </c>
      <c r="AY2542">
        <f t="shared" si="1000"/>
        <v>0</v>
      </c>
      <c r="AZ2542">
        <f t="shared" si="1001"/>
        <v>0</v>
      </c>
      <c r="BA2542">
        <f t="shared" si="1002"/>
        <v>0</v>
      </c>
      <c r="BB2542">
        <f t="shared" si="1003"/>
        <v>0</v>
      </c>
      <c r="BC2542">
        <f t="shared" si="1004"/>
        <v>0</v>
      </c>
      <c r="BD2542">
        <f t="shared" si="1005"/>
        <v>0</v>
      </c>
      <c r="BE2542">
        <f t="shared" si="1006"/>
        <v>0</v>
      </c>
      <c r="BF2542">
        <f t="shared" si="1007"/>
        <v>0</v>
      </c>
    </row>
    <row r="2543" spans="1:58" ht="15" customHeight="1">
      <c r="A2543" s="405"/>
      <c r="B2543" s="6"/>
      <c r="C2543" s="421" t="s">
        <v>6958</v>
      </c>
      <c r="D2543" s="668" t="str">
        <f t="shared" si="1008"/>
        <v/>
      </c>
      <c r="E2543" s="669"/>
      <c r="F2543" s="670"/>
      <c r="G2543" s="763" t="str">
        <f t="shared" si="1009"/>
        <v/>
      </c>
      <c r="H2543" s="669"/>
      <c r="I2543" s="669"/>
      <c r="J2543" s="669"/>
      <c r="K2543" s="669"/>
      <c r="L2543" s="670"/>
      <c r="M2543" s="112"/>
      <c r="N2543" s="112"/>
      <c r="O2543" s="112"/>
      <c r="P2543" s="112"/>
      <c r="Q2543" s="112"/>
      <c r="R2543" s="112"/>
      <c r="S2543" s="112"/>
      <c r="T2543" s="112"/>
      <c r="U2543" s="112"/>
      <c r="V2543" s="112"/>
      <c r="W2543" s="112"/>
      <c r="X2543" s="112"/>
      <c r="Y2543" s="112"/>
      <c r="Z2543" s="112"/>
      <c r="AA2543" s="112"/>
      <c r="AB2543" s="112"/>
      <c r="AC2543" s="112"/>
      <c r="AD2543" s="112"/>
      <c r="AE2543" s="93"/>
      <c r="AI2543">
        <f t="shared" si="984"/>
        <v>0</v>
      </c>
      <c r="AJ2543">
        <f t="shared" si="985"/>
        <v>0</v>
      </c>
      <c r="AK2543">
        <f t="shared" si="986"/>
        <v>0</v>
      </c>
      <c r="AL2543">
        <f t="shared" si="987"/>
        <v>0</v>
      </c>
      <c r="AM2543">
        <f t="shared" si="988"/>
        <v>0</v>
      </c>
      <c r="AN2543">
        <f t="shared" si="989"/>
        <v>0</v>
      </c>
      <c r="AO2543">
        <f t="shared" si="990"/>
        <v>0</v>
      </c>
      <c r="AP2543">
        <f t="shared" si="991"/>
        <v>0</v>
      </c>
      <c r="AQ2543">
        <f t="shared" si="992"/>
        <v>0</v>
      </c>
      <c r="AR2543">
        <f t="shared" si="993"/>
        <v>0</v>
      </c>
      <c r="AS2543">
        <f t="shared" si="994"/>
        <v>0</v>
      </c>
      <c r="AT2543">
        <f t="shared" si="995"/>
        <v>0</v>
      </c>
      <c r="AU2543">
        <f t="shared" si="996"/>
        <v>0</v>
      </c>
      <c r="AV2543">
        <f t="shared" si="997"/>
        <v>0</v>
      </c>
      <c r="AW2543">
        <f t="shared" si="998"/>
        <v>0</v>
      </c>
      <c r="AX2543">
        <f t="shared" si="999"/>
        <v>0</v>
      </c>
      <c r="AY2543">
        <f t="shared" si="1000"/>
        <v>0</v>
      </c>
      <c r="AZ2543">
        <f t="shared" si="1001"/>
        <v>0</v>
      </c>
      <c r="BA2543">
        <f t="shared" si="1002"/>
        <v>0</v>
      </c>
      <c r="BB2543">
        <f t="shared" si="1003"/>
        <v>0</v>
      </c>
      <c r="BC2543">
        <f t="shared" si="1004"/>
        <v>0</v>
      </c>
      <c r="BD2543">
        <f t="shared" si="1005"/>
        <v>0</v>
      </c>
      <c r="BE2543">
        <f t="shared" si="1006"/>
        <v>0</v>
      </c>
      <c r="BF2543">
        <f t="shared" si="1007"/>
        <v>0</v>
      </c>
    </row>
    <row r="2544" spans="1:58" ht="15" customHeight="1">
      <c r="A2544" s="405"/>
      <c r="B2544" s="6"/>
      <c r="C2544" s="421" t="s">
        <v>6959</v>
      </c>
      <c r="D2544" s="668" t="str">
        <f t="shared" si="1008"/>
        <v/>
      </c>
      <c r="E2544" s="669"/>
      <c r="F2544" s="670"/>
      <c r="G2544" s="763" t="str">
        <f t="shared" si="1009"/>
        <v/>
      </c>
      <c r="H2544" s="669"/>
      <c r="I2544" s="669"/>
      <c r="J2544" s="669"/>
      <c r="K2544" s="669"/>
      <c r="L2544" s="670"/>
      <c r="M2544" s="112"/>
      <c r="N2544" s="112"/>
      <c r="O2544" s="112"/>
      <c r="P2544" s="112"/>
      <c r="Q2544" s="112"/>
      <c r="R2544" s="112"/>
      <c r="S2544" s="112"/>
      <c r="T2544" s="112"/>
      <c r="U2544" s="112"/>
      <c r="V2544" s="112"/>
      <c r="W2544" s="112"/>
      <c r="X2544" s="112"/>
      <c r="Y2544" s="112"/>
      <c r="Z2544" s="112"/>
      <c r="AA2544" s="112"/>
      <c r="AB2544" s="112"/>
      <c r="AC2544" s="112"/>
      <c r="AD2544" s="112"/>
      <c r="AE2544" s="93"/>
      <c r="AI2544">
        <f t="shared" si="984"/>
        <v>0</v>
      </c>
      <c r="AJ2544">
        <f t="shared" si="985"/>
        <v>0</v>
      </c>
      <c r="AK2544">
        <f t="shared" si="986"/>
        <v>0</v>
      </c>
      <c r="AL2544">
        <f t="shared" si="987"/>
        <v>0</v>
      </c>
      <c r="AM2544">
        <f t="shared" si="988"/>
        <v>0</v>
      </c>
      <c r="AN2544">
        <f t="shared" si="989"/>
        <v>0</v>
      </c>
      <c r="AO2544">
        <f t="shared" si="990"/>
        <v>0</v>
      </c>
      <c r="AP2544">
        <f t="shared" si="991"/>
        <v>0</v>
      </c>
      <c r="AQ2544">
        <f t="shared" si="992"/>
        <v>0</v>
      </c>
      <c r="AR2544">
        <f t="shared" si="993"/>
        <v>0</v>
      </c>
      <c r="AS2544">
        <f t="shared" si="994"/>
        <v>0</v>
      </c>
      <c r="AT2544">
        <f t="shared" si="995"/>
        <v>0</v>
      </c>
      <c r="AU2544">
        <f t="shared" si="996"/>
        <v>0</v>
      </c>
      <c r="AV2544">
        <f t="shared" si="997"/>
        <v>0</v>
      </c>
      <c r="AW2544">
        <f t="shared" si="998"/>
        <v>0</v>
      </c>
      <c r="AX2544">
        <f t="shared" si="999"/>
        <v>0</v>
      </c>
      <c r="AY2544">
        <f t="shared" si="1000"/>
        <v>0</v>
      </c>
      <c r="AZ2544">
        <f t="shared" si="1001"/>
        <v>0</v>
      </c>
      <c r="BA2544">
        <f t="shared" si="1002"/>
        <v>0</v>
      </c>
      <c r="BB2544">
        <f t="shared" si="1003"/>
        <v>0</v>
      </c>
      <c r="BC2544">
        <f t="shared" si="1004"/>
        <v>0</v>
      </c>
      <c r="BD2544">
        <f t="shared" si="1005"/>
        <v>0</v>
      </c>
      <c r="BE2544">
        <f t="shared" si="1006"/>
        <v>0</v>
      </c>
      <c r="BF2544">
        <f t="shared" si="1007"/>
        <v>0</v>
      </c>
    </row>
    <row r="2545" spans="1:58" ht="15" customHeight="1">
      <c r="A2545" s="405"/>
      <c r="B2545" s="6"/>
      <c r="C2545" s="421" t="s">
        <v>6960</v>
      </c>
      <c r="D2545" s="668" t="str">
        <f t="shared" si="1008"/>
        <v/>
      </c>
      <c r="E2545" s="669"/>
      <c r="F2545" s="670"/>
      <c r="G2545" s="763" t="str">
        <f t="shared" si="1009"/>
        <v/>
      </c>
      <c r="H2545" s="669"/>
      <c r="I2545" s="669"/>
      <c r="J2545" s="669"/>
      <c r="K2545" s="669"/>
      <c r="L2545" s="670"/>
      <c r="M2545" s="112"/>
      <c r="N2545" s="112"/>
      <c r="O2545" s="112"/>
      <c r="P2545" s="112"/>
      <c r="Q2545" s="112"/>
      <c r="R2545" s="112"/>
      <c r="S2545" s="112"/>
      <c r="T2545" s="112"/>
      <c r="U2545" s="112"/>
      <c r="V2545" s="112"/>
      <c r="W2545" s="112"/>
      <c r="X2545" s="112"/>
      <c r="Y2545" s="112"/>
      <c r="Z2545" s="112"/>
      <c r="AA2545" s="112"/>
      <c r="AB2545" s="112"/>
      <c r="AC2545" s="112"/>
      <c r="AD2545" s="112"/>
      <c r="AE2545" s="93"/>
      <c r="AI2545">
        <f t="shared" si="984"/>
        <v>0</v>
      </c>
      <c r="AJ2545">
        <f t="shared" si="985"/>
        <v>0</v>
      </c>
      <c r="AK2545">
        <f t="shared" si="986"/>
        <v>0</v>
      </c>
      <c r="AL2545">
        <f t="shared" si="987"/>
        <v>0</v>
      </c>
      <c r="AM2545">
        <f t="shared" si="988"/>
        <v>0</v>
      </c>
      <c r="AN2545">
        <f t="shared" si="989"/>
        <v>0</v>
      </c>
      <c r="AO2545">
        <f t="shared" si="990"/>
        <v>0</v>
      </c>
      <c r="AP2545">
        <f t="shared" si="991"/>
        <v>0</v>
      </c>
      <c r="AQ2545">
        <f t="shared" si="992"/>
        <v>0</v>
      </c>
      <c r="AR2545">
        <f t="shared" si="993"/>
        <v>0</v>
      </c>
      <c r="AS2545">
        <f t="shared" si="994"/>
        <v>0</v>
      </c>
      <c r="AT2545">
        <f t="shared" si="995"/>
        <v>0</v>
      </c>
      <c r="AU2545">
        <f t="shared" si="996"/>
        <v>0</v>
      </c>
      <c r="AV2545">
        <f t="shared" si="997"/>
        <v>0</v>
      </c>
      <c r="AW2545">
        <f t="shared" si="998"/>
        <v>0</v>
      </c>
      <c r="AX2545">
        <f t="shared" si="999"/>
        <v>0</v>
      </c>
      <c r="AY2545">
        <f t="shared" si="1000"/>
        <v>0</v>
      </c>
      <c r="AZ2545">
        <f t="shared" si="1001"/>
        <v>0</v>
      </c>
      <c r="BA2545">
        <f t="shared" si="1002"/>
        <v>0</v>
      </c>
      <c r="BB2545">
        <f t="shared" si="1003"/>
        <v>0</v>
      </c>
      <c r="BC2545">
        <f t="shared" si="1004"/>
        <v>0</v>
      </c>
      <c r="BD2545">
        <f t="shared" si="1005"/>
        <v>0</v>
      </c>
      <c r="BE2545">
        <f t="shared" si="1006"/>
        <v>0</v>
      </c>
      <c r="BF2545">
        <f t="shared" si="1007"/>
        <v>0</v>
      </c>
    </row>
    <row r="2546" spans="1:58" ht="15" customHeight="1">
      <c r="A2546" s="405"/>
      <c r="B2546" s="6"/>
      <c r="C2546" s="421" t="s">
        <v>6961</v>
      </c>
      <c r="D2546" s="668" t="str">
        <f t="shared" si="1008"/>
        <v/>
      </c>
      <c r="E2546" s="669"/>
      <c r="F2546" s="670"/>
      <c r="G2546" s="763" t="str">
        <f t="shared" si="1009"/>
        <v/>
      </c>
      <c r="H2546" s="669"/>
      <c r="I2546" s="669"/>
      <c r="J2546" s="669"/>
      <c r="K2546" s="669"/>
      <c r="L2546" s="670"/>
      <c r="M2546" s="112"/>
      <c r="N2546" s="112"/>
      <c r="O2546" s="112"/>
      <c r="P2546" s="112"/>
      <c r="Q2546" s="112"/>
      <c r="R2546" s="112"/>
      <c r="S2546" s="112"/>
      <c r="T2546" s="112"/>
      <c r="U2546" s="112"/>
      <c r="V2546" s="112"/>
      <c r="W2546" s="112"/>
      <c r="X2546" s="112"/>
      <c r="Y2546" s="112"/>
      <c r="Z2546" s="112"/>
      <c r="AA2546" s="112"/>
      <c r="AB2546" s="112"/>
      <c r="AC2546" s="112"/>
      <c r="AD2546" s="112"/>
      <c r="AE2546" s="93"/>
      <c r="AI2546">
        <f t="shared" si="984"/>
        <v>0</v>
      </c>
      <c r="AJ2546">
        <f t="shared" si="985"/>
        <v>0</v>
      </c>
      <c r="AK2546">
        <f t="shared" si="986"/>
        <v>0</v>
      </c>
      <c r="AL2546">
        <f t="shared" si="987"/>
        <v>0</v>
      </c>
      <c r="AM2546">
        <f t="shared" si="988"/>
        <v>0</v>
      </c>
      <c r="AN2546">
        <f t="shared" si="989"/>
        <v>0</v>
      </c>
      <c r="AO2546">
        <f t="shared" si="990"/>
        <v>0</v>
      </c>
      <c r="AP2546">
        <f t="shared" si="991"/>
        <v>0</v>
      </c>
      <c r="AQ2546">
        <f t="shared" si="992"/>
        <v>0</v>
      </c>
      <c r="AR2546">
        <f t="shared" si="993"/>
        <v>0</v>
      </c>
      <c r="AS2546">
        <f t="shared" si="994"/>
        <v>0</v>
      </c>
      <c r="AT2546">
        <f t="shared" si="995"/>
        <v>0</v>
      </c>
      <c r="AU2546">
        <f t="shared" si="996"/>
        <v>0</v>
      </c>
      <c r="AV2546">
        <f t="shared" si="997"/>
        <v>0</v>
      </c>
      <c r="AW2546">
        <f t="shared" si="998"/>
        <v>0</v>
      </c>
      <c r="AX2546">
        <f t="shared" si="999"/>
        <v>0</v>
      </c>
      <c r="AY2546">
        <f t="shared" si="1000"/>
        <v>0</v>
      </c>
      <c r="AZ2546">
        <f t="shared" si="1001"/>
        <v>0</v>
      </c>
      <c r="BA2546">
        <f t="shared" si="1002"/>
        <v>0</v>
      </c>
      <c r="BB2546">
        <f t="shared" si="1003"/>
        <v>0</v>
      </c>
      <c r="BC2546">
        <f t="shared" si="1004"/>
        <v>0</v>
      </c>
      <c r="BD2546">
        <f t="shared" si="1005"/>
        <v>0</v>
      </c>
      <c r="BE2546">
        <f t="shared" si="1006"/>
        <v>0</v>
      </c>
      <c r="BF2546">
        <f t="shared" si="1007"/>
        <v>0</v>
      </c>
    </row>
    <row r="2547" spans="1:58" ht="15" customHeight="1">
      <c r="A2547" s="405"/>
      <c r="B2547" s="6"/>
      <c r="C2547" s="421" t="s">
        <v>6962</v>
      </c>
      <c r="D2547" s="668" t="str">
        <f t="shared" si="1008"/>
        <v/>
      </c>
      <c r="E2547" s="669"/>
      <c r="F2547" s="670"/>
      <c r="G2547" s="763" t="str">
        <f t="shared" si="1009"/>
        <v/>
      </c>
      <c r="H2547" s="669"/>
      <c r="I2547" s="669"/>
      <c r="J2547" s="669"/>
      <c r="K2547" s="669"/>
      <c r="L2547" s="670"/>
      <c r="M2547" s="112"/>
      <c r="N2547" s="112"/>
      <c r="O2547" s="112"/>
      <c r="P2547" s="112"/>
      <c r="Q2547" s="112"/>
      <c r="R2547" s="112"/>
      <c r="S2547" s="112"/>
      <c r="T2547" s="112"/>
      <c r="U2547" s="112"/>
      <c r="V2547" s="112"/>
      <c r="W2547" s="112"/>
      <c r="X2547" s="112"/>
      <c r="Y2547" s="112"/>
      <c r="Z2547" s="112"/>
      <c r="AA2547" s="112"/>
      <c r="AB2547" s="112"/>
      <c r="AC2547" s="112"/>
      <c r="AD2547" s="112"/>
      <c r="AE2547" s="93"/>
      <c r="AI2547">
        <f t="shared" si="984"/>
        <v>0</v>
      </c>
      <c r="AJ2547">
        <f t="shared" si="985"/>
        <v>0</v>
      </c>
      <c r="AK2547">
        <f t="shared" si="986"/>
        <v>0</v>
      </c>
      <c r="AL2547">
        <f t="shared" si="987"/>
        <v>0</v>
      </c>
      <c r="AM2547">
        <f t="shared" si="988"/>
        <v>0</v>
      </c>
      <c r="AN2547">
        <f t="shared" si="989"/>
        <v>0</v>
      </c>
      <c r="AO2547">
        <f t="shared" si="990"/>
        <v>0</v>
      </c>
      <c r="AP2547">
        <f t="shared" si="991"/>
        <v>0</v>
      </c>
      <c r="AQ2547">
        <f t="shared" si="992"/>
        <v>0</v>
      </c>
      <c r="AR2547">
        <f t="shared" si="993"/>
        <v>0</v>
      </c>
      <c r="AS2547">
        <f t="shared" si="994"/>
        <v>0</v>
      </c>
      <c r="AT2547">
        <f t="shared" si="995"/>
        <v>0</v>
      </c>
      <c r="AU2547">
        <f t="shared" si="996"/>
        <v>0</v>
      </c>
      <c r="AV2547">
        <f t="shared" si="997"/>
        <v>0</v>
      </c>
      <c r="AW2547">
        <f t="shared" si="998"/>
        <v>0</v>
      </c>
      <c r="AX2547">
        <f t="shared" si="999"/>
        <v>0</v>
      </c>
      <c r="AY2547">
        <f t="shared" si="1000"/>
        <v>0</v>
      </c>
      <c r="AZ2547">
        <f t="shared" si="1001"/>
        <v>0</v>
      </c>
      <c r="BA2547">
        <f t="shared" si="1002"/>
        <v>0</v>
      </c>
      <c r="BB2547">
        <f t="shared" si="1003"/>
        <v>0</v>
      </c>
      <c r="BC2547">
        <f t="shared" si="1004"/>
        <v>0</v>
      </c>
      <c r="BD2547">
        <f t="shared" si="1005"/>
        <v>0</v>
      </c>
      <c r="BE2547">
        <f t="shared" si="1006"/>
        <v>0</v>
      </c>
      <c r="BF2547">
        <f t="shared" si="1007"/>
        <v>0</v>
      </c>
    </row>
    <row r="2548" spans="1:58" ht="15" customHeight="1">
      <c r="A2548" s="405"/>
      <c r="B2548" s="6"/>
      <c r="C2548" s="421" t="s">
        <v>6963</v>
      </c>
      <c r="D2548" s="668" t="str">
        <f t="shared" si="1008"/>
        <v/>
      </c>
      <c r="E2548" s="669"/>
      <c r="F2548" s="670"/>
      <c r="G2548" s="763" t="str">
        <f t="shared" si="1009"/>
        <v/>
      </c>
      <c r="H2548" s="669"/>
      <c r="I2548" s="669"/>
      <c r="J2548" s="669"/>
      <c r="K2548" s="669"/>
      <c r="L2548" s="670"/>
      <c r="M2548" s="112"/>
      <c r="N2548" s="112"/>
      <c r="O2548" s="112"/>
      <c r="P2548" s="112"/>
      <c r="Q2548" s="112"/>
      <c r="R2548" s="112"/>
      <c r="S2548" s="112"/>
      <c r="T2548" s="112"/>
      <c r="U2548" s="112"/>
      <c r="V2548" s="112"/>
      <c r="W2548" s="112"/>
      <c r="X2548" s="112"/>
      <c r="Y2548" s="112"/>
      <c r="Z2548" s="112"/>
      <c r="AA2548" s="112"/>
      <c r="AB2548" s="112"/>
      <c r="AC2548" s="112"/>
      <c r="AD2548" s="112"/>
      <c r="AE2548" s="93"/>
      <c r="AI2548">
        <f t="shared" si="984"/>
        <v>0</v>
      </c>
      <c r="AJ2548">
        <f t="shared" si="985"/>
        <v>0</v>
      </c>
      <c r="AK2548">
        <f t="shared" si="986"/>
        <v>0</v>
      </c>
      <c r="AL2548">
        <f t="shared" si="987"/>
        <v>0</v>
      </c>
      <c r="AM2548">
        <f t="shared" si="988"/>
        <v>0</v>
      </c>
      <c r="AN2548">
        <f t="shared" si="989"/>
        <v>0</v>
      </c>
      <c r="AO2548">
        <f t="shared" si="990"/>
        <v>0</v>
      </c>
      <c r="AP2548">
        <f t="shared" si="991"/>
        <v>0</v>
      </c>
      <c r="AQ2548">
        <f t="shared" si="992"/>
        <v>0</v>
      </c>
      <c r="AR2548">
        <f t="shared" si="993"/>
        <v>0</v>
      </c>
      <c r="AS2548">
        <f t="shared" si="994"/>
        <v>0</v>
      </c>
      <c r="AT2548">
        <f t="shared" si="995"/>
        <v>0</v>
      </c>
      <c r="AU2548">
        <f t="shared" si="996"/>
        <v>0</v>
      </c>
      <c r="AV2548">
        <f t="shared" si="997"/>
        <v>0</v>
      </c>
      <c r="AW2548">
        <f t="shared" si="998"/>
        <v>0</v>
      </c>
      <c r="AX2548">
        <f t="shared" si="999"/>
        <v>0</v>
      </c>
      <c r="AY2548">
        <f t="shared" si="1000"/>
        <v>0</v>
      </c>
      <c r="AZ2548">
        <f t="shared" si="1001"/>
        <v>0</v>
      </c>
      <c r="BA2548">
        <f t="shared" si="1002"/>
        <v>0</v>
      </c>
      <c r="BB2548">
        <f t="shared" si="1003"/>
        <v>0</v>
      </c>
      <c r="BC2548">
        <f t="shared" si="1004"/>
        <v>0</v>
      </c>
      <c r="BD2548">
        <f t="shared" si="1005"/>
        <v>0</v>
      </c>
      <c r="BE2548">
        <f t="shared" si="1006"/>
        <v>0</v>
      </c>
      <c r="BF2548">
        <f t="shared" si="1007"/>
        <v>0</v>
      </c>
    </row>
    <row r="2549" spans="1:58" ht="15" customHeight="1">
      <c r="A2549" s="405"/>
      <c r="B2549" s="6"/>
      <c r="C2549" s="421" t="s">
        <v>6964</v>
      </c>
      <c r="D2549" s="668" t="str">
        <f t="shared" si="1008"/>
        <v/>
      </c>
      <c r="E2549" s="669"/>
      <c r="F2549" s="670"/>
      <c r="G2549" s="763" t="str">
        <f t="shared" si="1009"/>
        <v/>
      </c>
      <c r="H2549" s="669"/>
      <c r="I2549" s="669"/>
      <c r="J2549" s="669"/>
      <c r="K2549" s="669"/>
      <c r="L2549" s="670"/>
      <c r="M2549" s="112"/>
      <c r="N2549" s="112"/>
      <c r="O2549" s="112"/>
      <c r="P2549" s="112"/>
      <c r="Q2549" s="112"/>
      <c r="R2549" s="112"/>
      <c r="S2549" s="112"/>
      <c r="T2549" s="112"/>
      <c r="U2549" s="112"/>
      <c r="V2549" s="112"/>
      <c r="W2549" s="112"/>
      <c r="X2549" s="112"/>
      <c r="Y2549" s="112"/>
      <c r="Z2549" s="112"/>
      <c r="AA2549" s="112"/>
      <c r="AB2549" s="112"/>
      <c r="AC2549" s="112"/>
      <c r="AD2549" s="112"/>
      <c r="AE2549" s="93"/>
      <c r="AI2549">
        <f t="shared" si="984"/>
        <v>0</v>
      </c>
      <c r="AJ2549">
        <f t="shared" si="985"/>
        <v>0</v>
      </c>
      <c r="AK2549">
        <f t="shared" si="986"/>
        <v>0</v>
      </c>
      <c r="AL2549">
        <f t="shared" si="987"/>
        <v>0</v>
      </c>
      <c r="AM2549">
        <f t="shared" si="988"/>
        <v>0</v>
      </c>
      <c r="AN2549">
        <f t="shared" si="989"/>
        <v>0</v>
      </c>
      <c r="AO2549">
        <f t="shared" si="990"/>
        <v>0</v>
      </c>
      <c r="AP2549">
        <f t="shared" si="991"/>
        <v>0</v>
      </c>
      <c r="AQ2549">
        <f t="shared" si="992"/>
        <v>0</v>
      </c>
      <c r="AR2549">
        <f t="shared" si="993"/>
        <v>0</v>
      </c>
      <c r="AS2549">
        <f t="shared" si="994"/>
        <v>0</v>
      </c>
      <c r="AT2549">
        <f t="shared" si="995"/>
        <v>0</v>
      </c>
      <c r="AU2549">
        <f t="shared" si="996"/>
        <v>0</v>
      </c>
      <c r="AV2549">
        <f t="shared" si="997"/>
        <v>0</v>
      </c>
      <c r="AW2549">
        <f t="shared" si="998"/>
        <v>0</v>
      </c>
      <c r="AX2549">
        <f t="shared" si="999"/>
        <v>0</v>
      </c>
      <c r="AY2549">
        <f t="shared" si="1000"/>
        <v>0</v>
      </c>
      <c r="AZ2549">
        <f t="shared" si="1001"/>
        <v>0</v>
      </c>
      <c r="BA2549">
        <f t="shared" si="1002"/>
        <v>0</v>
      </c>
      <c r="BB2549">
        <f t="shared" si="1003"/>
        <v>0</v>
      </c>
      <c r="BC2549">
        <f t="shared" si="1004"/>
        <v>0</v>
      </c>
      <c r="BD2549">
        <f t="shared" si="1005"/>
        <v>0</v>
      </c>
      <c r="BE2549">
        <f t="shared" si="1006"/>
        <v>0</v>
      </c>
      <c r="BF2549">
        <f t="shared" si="1007"/>
        <v>0</v>
      </c>
    </row>
    <row r="2550" spans="1:58" ht="15" customHeight="1">
      <c r="A2550" s="405"/>
      <c r="B2550" s="6"/>
      <c r="C2550" s="421" t="s">
        <v>6965</v>
      </c>
      <c r="D2550" s="668" t="str">
        <f t="shared" si="1008"/>
        <v/>
      </c>
      <c r="E2550" s="669"/>
      <c r="F2550" s="670"/>
      <c r="G2550" s="763" t="str">
        <f t="shared" si="1009"/>
        <v/>
      </c>
      <c r="H2550" s="669"/>
      <c r="I2550" s="669"/>
      <c r="J2550" s="669"/>
      <c r="K2550" s="669"/>
      <c r="L2550" s="670"/>
      <c r="M2550" s="112"/>
      <c r="N2550" s="112"/>
      <c r="O2550" s="112"/>
      <c r="P2550" s="112"/>
      <c r="Q2550" s="112"/>
      <c r="R2550" s="112"/>
      <c r="S2550" s="112"/>
      <c r="T2550" s="112"/>
      <c r="U2550" s="112"/>
      <c r="V2550" s="112"/>
      <c r="W2550" s="112"/>
      <c r="X2550" s="112"/>
      <c r="Y2550" s="112"/>
      <c r="Z2550" s="112"/>
      <c r="AA2550" s="112"/>
      <c r="AB2550" s="112"/>
      <c r="AC2550" s="112"/>
      <c r="AD2550" s="112"/>
      <c r="AE2550" s="93"/>
      <c r="AI2550">
        <f t="shared" si="984"/>
        <v>0</v>
      </c>
      <c r="AJ2550">
        <f t="shared" si="985"/>
        <v>0</v>
      </c>
      <c r="AK2550">
        <f t="shared" si="986"/>
        <v>0</v>
      </c>
      <c r="AL2550">
        <f t="shared" si="987"/>
        <v>0</v>
      </c>
      <c r="AM2550">
        <f t="shared" si="988"/>
        <v>0</v>
      </c>
      <c r="AN2550">
        <f t="shared" si="989"/>
        <v>0</v>
      </c>
      <c r="AO2550">
        <f t="shared" si="990"/>
        <v>0</v>
      </c>
      <c r="AP2550">
        <f t="shared" si="991"/>
        <v>0</v>
      </c>
      <c r="AQ2550">
        <f t="shared" si="992"/>
        <v>0</v>
      </c>
      <c r="AR2550">
        <f t="shared" si="993"/>
        <v>0</v>
      </c>
      <c r="AS2550">
        <f t="shared" si="994"/>
        <v>0</v>
      </c>
      <c r="AT2550">
        <f t="shared" si="995"/>
        <v>0</v>
      </c>
      <c r="AU2550">
        <f t="shared" si="996"/>
        <v>0</v>
      </c>
      <c r="AV2550">
        <f t="shared" si="997"/>
        <v>0</v>
      </c>
      <c r="AW2550">
        <f t="shared" si="998"/>
        <v>0</v>
      </c>
      <c r="AX2550">
        <f t="shared" si="999"/>
        <v>0</v>
      </c>
      <c r="AY2550">
        <f t="shared" si="1000"/>
        <v>0</v>
      </c>
      <c r="AZ2550">
        <f t="shared" si="1001"/>
        <v>0</v>
      </c>
      <c r="BA2550">
        <f t="shared" si="1002"/>
        <v>0</v>
      </c>
      <c r="BB2550">
        <f t="shared" si="1003"/>
        <v>0</v>
      </c>
      <c r="BC2550">
        <f t="shared" si="1004"/>
        <v>0</v>
      </c>
      <c r="BD2550">
        <f t="shared" si="1005"/>
        <v>0</v>
      </c>
      <c r="BE2550">
        <f t="shared" si="1006"/>
        <v>0</v>
      </c>
      <c r="BF2550">
        <f t="shared" si="1007"/>
        <v>0</v>
      </c>
    </row>
    <row r="2551" spans="1:58" ht="15" customHeight="1">
      <c r="A2551" s="405"/>
      <c r="B2551" s="6"/>
      <c r="C2551" s="421" t="s">
        <v>6966</v>
      </c>
      <c r="D2551" s="668" t="str">
        <f t="shared" si="1008"/>
        <v/>
      </c>
      <c r="E2551" s="669"/>
      <c r="F2551" s="670"/>
      <c r="G2551" s="763" t="str">
        <f t="shared" si="1009"/>
        <v/>
      </c>
      <c r="H2551" s="669"/>
      <c r="I2551" s="669"/>
      <c r="J2551" s="669"/>
      <c r="K2551" s="669"/>
      <c r="L2551" s="670"/>
      <c r="M2551" s="112"/>
      <c r="N2551" s="112"/>
      <c r="O2551" s="112"/>
      <c r="P2551" s="112"/>
      <c r="Q2551" s="112"/>
      <c r="R2551" s="112"/>
      <c r="S2551" s="112"/>
      <c r="T2551" s="112"/>
      <c r="U2551" s="112"/>
      <c r="V2551" s="112"/>
      <c r="W2551" s="112"/>
      <c r="X2551" s="112"/>
      <c r="Y2551" s="112"/>
      <c r="Z2551" s="112"/>
      <c r="AA2551" s="112"/>
      <c r="AB2551" s="112"/>
      <c r="AC2551" s="112"/>
      <c r="AD2551" s="112"/>
      <c r="AE2551" s="93"/>
      <c r="AI2551">
        <f t="shared" si="984"/>
        <v>0</v>
      </c>
      <c r="AJ2551">
        <f t="shared" si="985"/>
        <v>0</v>
      </c>
      <c r="AK2551">
        <f t="shared" si="986"/>
        <v>0</v>
      </c>
      <c r="AL2551">
        <f t="shared" si="987"/>
        <v>0</v>
      </c>
      <c r="AM2551">
        <f t="shared" si="988"/>
        <v>0</v>
      </c>
      <c r="AN2551">
        <f t="shared" si="989"/>
        <v>0</v>
      </c>
      <c r="AO2551">
        <f t="shared" si="990"/>
        <v>0</v>
      </c>
      <c r="AP2551">
        <f t="shared" si="991"/>
        <v>0</v>
      </c>
      <c r="AQ2551">
        <f t="shared" si="992"/>
        <v>0</v>
      </c>
      <c r="AR2551">
        <f t="shared" si="993"/>
        <v>0</v>
      </c>
      <c r="AS2551">
        <f t="shared" si="994"/>
        <v>0</v>
      </c>
      <c r="AT2551">
        <f t="shared" si="995"/>
        <v>0</v>
      </c>
      <c r="AU2551">
        <f t="shared" si="996"/>
        <v>0</v>
      </c>
      <c r="AV2551">
        <f t="shared" si="997"/>
        <v>0</v>
      </c>
      <c r="AW2551">
        <f t="shared" si="998"/>
        <v>0</v>
      </c>
      <c r="AX2551">
        <f t="shared" si="999"/>
        <v>0</v>
      </c>
      <c r="AY2551">
        <f t="shared" si="1000"/>
        <v>0</v>
      </c>
      <c r="AZ2551">
        <f t="shared" si="1001"/>
        <v>0</v>
      </c>
      <c r="BA2551">
        <f t="shared" si="1002"/>
        <v>0</v>
      </c>
      <c r="BB2551">
        <f t="shared" si="1003"/>
        <v>0</v>
      </c>
      <c r="BC2551">
        <f t="shared" si="1004"/>
        <v>0</v>
      </c>
      <c r="BD2551">
        <f t="shared" si="1005"/>
        <v>0</v>
      </c>
      <c r="BE2551">
        <f t="shared" si="1006"/>
        <v>0</v>
      </c>
      <c r="BF2551">
        <f t="shared" si="1007"/>
        <v>0</v>
      </c>
    </row>
    <row r="2552" spans="1:58" ht="15" customHeight="1">
      <c r="A2552" s="405"/>
      <c r="B2552" s="6"/>
      <c r="C2552" s="421" t="s">
        <v>6967</v>
      </c>
      <c r="D2552" s="668" t="str">
        <f t="shared" si="1008"/>
        <v/>
      </c>
      <c r="E2552" s="669"/>
      <c r="F2552" s="670"/>
      <c r="G2552" s="763" t="str">
        <f t="shared" si="1009"/>
        <v/>
      </c>
      <c r="H2552" s="669"/>
      <c r="I2552" s="669"/>
      <c r="J2552" s="669"/>
      <c r="K2552" s="669"/>
      <c r="L2552" s="670"/>
      <c r="M2552" s="112"/>
      <c r="N2552" s="112"/>
      <c r="O2552" s="112"/>
      <c r="P2552" s="112"/>
      <c r="Q2552" s="112"/>
      <c r="R2552" s="112"/>
      <c r="S2552" s="112"/>
      <c r="T2552" s="112"/>
      <c r="U2552" s="112"/>
      <c r="V2552" s="112"/>
      <c r="W2552" s="112"/>
      <c r="X2552" s="112"/>
      <c r="Y2552" s="112"/>
      <c r="Z2552" s="112"/>
      <c r="AA2552" s="112"/>
      <c r="AB2552" s="112"/>
      <c r="AC2552" s="112"/>
      <c r="AD2552" s="112"/>
      <c r="AE2552" s="93"/>
      <c r="AI2552">
        <f t="shared" si="984"/>
        <v>0</v>
      </c>
      <c r="AJ2552">
        <f t="shared" si="985"/>
        <v>0</v>
      </c>
      <c r="AK2552">
        <f t="shared" si="986"/>
        <v>0</v>
      </c>
      <c r="AL2552">
        <f t="shared" si="987"/>
        <v>0</v>
      </c>
      <c r="AM2552">
        <f t="shared" si="988"/>
        <v>0</v>
      </c>
      <c r="AN2552">
        <f t="shared" si="989"/>
        <v>0</v>
      </c>
      <c r="AO2552">
        <f t="shared" si="990"/>
        <v>0</v>
      </c>
      <c r="AP2552">
        <f t="shared" si="991"/>
        <v>0</v>
      </c>
      <c r="AQ2552">
        <f t="shared" si="992"/>
        <v>0</v>
      </c>
      <c r="AR2552">
        <f t="shared" si="993"/>
        <v>0</v>
      </c>
      <c r="AS2552">
        <f t="shared" si="994"/>
        <v>0</v>
      </c>
      <c r="AT2552">
        <f t="shared" si="995"/>
        <v>0</v>
      </c>
      <c r="AU2552">
        <f t="shared" si="996"/>
        <v>0</v>
      </c>
      <c r="AV2552">
        <f t="shared" si="997"/>
        <v>0</v>
      </c>
      <c r="AW2552">
        <f t="shared" si="998"/>
        <v>0</v>
      </c>
      <c r="AX2552">
        <f t="shared" si="999"/>
        <v>0</v>
      </c>
      <c r="AY2552">
        <f t="shared" si="1000"/>
        <v>0</v>
      </c>
      <c r="AZ2552">
        <f t="shared" si="1001"/>
        <v>0</v>
      </c>
      <c r="BA2552">
        <f t="shared" si="1002"/>
        <v>0</v>
      </c>
      <c r="BB2552">
        <f t="shared" si="1003"/>
        <v>0</v>
      </c>
      <c r="BC2552">
        <f t="shared" si="1004"/>
        <v>0</v>
      </c>
      <c r="BD2552">
        <f t="shared" si="1005"/>
        <v>0</v>
      </c>
      <c r="BE2552">
        <f t="shared" si="1006"/>
        <v>0</v>
      </c>
      <c r="BF2552">
        <f t="shared" si="1007"/>
        <v>0</v>
      </c>
    </row>
    <row r="2553" spans="1:58" ht="15" customHeight="1">
      <c r="A2553" s="405"/>
      <c r="B2553" s="6"/>
      <c r="C2553" s="421" t="s">
        <v>6968</v>
      </c>
      <c r="D2553" s="668" t="str">
        <f t="shared" si="1008"/>
        <v/>
      </c>
      <c r="E2553" s="669"/>
      <c r="F2553" s="670"/>
      <c r="G2553" s="763" t="str">
        <f t="shared" si="1009"/>
        <v/>
      </c>
      <c r="H2553" s="669"/>
      <c r="I2553" s="669"/>
      <c r="J2553" s="669"/>
      <c r="K2553" s="669"/>
      <c r="L2553" s="670"/>
      <c r="M2553" s="112"/>
      <c r="N2553" s="112"/>
      <c r="O2553" s="112"/>
      <c r="P2553" s="112"/>
      <c r="Q2553" s="112"/>
      <c r="R2553" s="112"/>
      <c r="S2553" s="112"/>
      <c r="T2553" s="112"/>
      <c r="U2553" s="112"/>
      <c r="V2553" s="112"/>
      <c r="W2553" s="112"/>
      <c r="X2553" s="112"/>
      <c r="Y2553" s="112"/>
      <c r="Z2553" s="112"/>
      <c r="AA2553" s="112"/>
      <c r="AB2553" s="112"/>
      <c r="AC2553" s="112"/>
      <c r="AD2553" s="112"/>
      <c r="AE2553" s="93"/>
      <c r="AI2553">
        <f t="shared" si="984"/>
        <v>0</v>
      </c>
      <c r="AJ2553">
        <f t="shared" si="985"/>
        <v>0</v>
      </c>
      <c r="AK2553">
        <f t="shared" si="986"/>
        <v>0</v>
      </c>
      <c r="AL2553">
        <f t="shared" si="987"/>
        <v>0</v>
      </c>
      <c r="AM2553">
        <f t="shared" si="988"/>
        <v>0</v>
      </c>
      <c r="AN2553">
        <f t="shared" si="989"/>
        <v>0</v>
      </c>
      <c r="AO2553">
        <f t="shared" si="990"/>
        <v>0</v>
      </c>
      <c r="AP2553">
        <f t="shared" si="991"/>
        <v>0</v>
      </c>
      <c r="AQ2553">
        <f t="shared" si="992"/>
        <v>0</v>
      </c>
      <c r="AR2553">
        <f t="shared" si="993"/>
        <v>0</v>
      </c>
      <c r="AS2553">
        <f t="shared" si="994"/>
        <v>0</v>
      </c>
      <c r="AT2553">
        <f t="shared" si="995"/>
        <v>0</v>
      </c>
      <c r="AU2553">
        <f t="shared" si="996"/>
        <v>0</v>
      </c>
      <c r="AV2553">
        <f t="shared" si="997"/>
        <v>0</v>
      </c>
      <c r="AW2553">
        <f t="shared" si="998"/>
        <v>0</v>
      </c>
      <c r="AX2553">
        <f t="shared" si="999"/>
        <v>0</v>
      </c>
      <c r="AY2553">
        <f t="shared" si="1000"/>
        <v>0</v>
      </c>
      <c r="AZ2553">
        <f t="shared" si="1001"/>
        <v>0</v>
      </c>
      <c r="BA2553">
        <f t="shared" si="1002"/>
        <v>0</v>
      </c>
      <c r="BB2553">
        <f t="shared" si="1003"/>
        <v>0</v>
      </c>
      <c r="BC2553">
        <f t="shared" si="1004"/>
        <v>0</v>
      </c>
      <c r="BD2553">
        <f t="shared" si="1005"/>
        <v>0</v>
      </c>
      <c r="BE2553">
        <f t="shared" si="1006"/>
        <v>0</v>
      </c>
      <c r="BF2553">
        <f t="shared" si="1007"/>
        <v>0</v>
      </c>
    </row>
    <row r="2554" spans="1:58" ht="15" customHeight="1">
      <c r="A2554" s="405"/>
      <c r="B2554" s="6"/>
      <c r="C2554" s="421" t="s">
        <v>6969</v>
      </c>
      <c r="D2554" s="668" t="str">
        <f t="shared" si="1008"/>
        <v/>
      </c>
      <c r="E2554" s="669"/>
      <c r="F2554" s="670"/>
      <c r="G2554" s="763" t="str">
        <f t="shared" si="1009"/>
        <v/>
      </c>
      <c r="H2554" s="669"/>
      <c r="I2554" s="669"/>
      <c r="J2554" s="669"/>
      <c r="K2554" s="669"/>
      <c r="L2554" s="670"/>
      <c r="M2554" s="112"/>
      <c r="N2554" s="112"/>
      <c r="O2554" s="112"/>
      <c r="P2554" s="112"/>
      <c r="Q2554" s="112"/>
      <c r="R2554" s="112"/>
      <c r="S2554" s="112"/>
      <c r="T2554" s="112"/>
      <c r="U2554" s="112"/>
      <c r="V2554" s="112"/>
      <c r="W2554" s="112"/>
      <c r="X2554" s="112"/>
      <c r="Y2554" s="112"/>
      <c r="Z2554" s="112"/>
      <c r="AA2554" s="112"/>
      <c r="AB2554" s="112"/>
      <c r="AC2554" s="112"/>
      <c r="AD2554" s="112"/>
      <c r="AE2554" s="93"/>
      <c r="AI2554">
        <f t="shared" si="984"/>
        <v>0</v>
      </c>
      <c r="AJ2554">
        <f t="shared" si="985"/>
        <v>0</v>
      </c>
      <c r="AK2554">
        <f t="shared" si="986"/>
        <v>0</v>
      </c>
      <c r="AL2554">
        <f t="shared" si="987"/>
        <v>0</v>
      </c>
      <c r="AM2554">
        <f t="shared" si="988"/>
        <v>0</v>
      </c>
      <c r="AN2554">
        <f t="shared" si="989"/>
        <v>0</v>
      </c>
      <c r="AO2554">
        <f t="shared" si="990"/>
        <v>0</v>
      </c>
      <c r="AP2554">
        <f t="shared" si="991"/>
        <v>0</v>
      </c>
      <c r="AQ2554">
        <f t="shared" si="992"/>
        <v>0</v>
      </c>
      <c r="AR2554">
        <f t="shared" si="993"/>
        <v>0</v>
      </c>
      <c r="AS2554">
        <f t="shared" si="994"/>
        <v>0</v>
      </c>
      <c r="AT2554">
        <f t="shared" si="995"/>
        <v>0</v>
      </c>
      <c r="AU2554">
        <f t="shared" si="996"/>
        <v>0</v>
      </c>
      <c r="AV2554">
        <f t="shared" si="997"/>
        <v>0</v>
      </c>
      <c r="AW2554">
        <f t="shared" si="998"/>
        <v>0</v>
      </c>
      <c r="AX2554">
        <f t="shared" si="999"/>
        <v>0</v>
      </c>
      <c r="AY2554">
        <f t="shared" si="1000"/>
        <v>0</v>
      </c>
      <c r="AZ2554">
        <f t="shared" si="1001"/>
        <v>0</v>
      </c>
      <c r="BA2554">
        <f t="shared" si="1002"/>
        <v>0</v>
      </c>
      <c r="BB2554">
        <f t="shared" si="1003"/>
        <v>0</v>
      </c>
      <c r="BC2554">
        <f t="shared" si="1004"/>
        <v>0</v>
      </c>
      <c r="BD2554">
        <f t="shared" si="1005"/>
        <v>0</v>
      </c>
      <c r="BE2554">
        <f t="shared" si="1006"/>
        <v>0</v>
      </c>
      <c r="BF2554">
        <f t="shared" si="1007"/>
        <v>0</v>
      </c>
    </row>
    <row r="2555" spans="1:58" ht="15" customHeight="1">
      <c r="A2555" s="405"/>
      <c r="B2555" s="6"/>
      <c r="C2555" s="421" t="s">
        <v>6970</v>
      </c>
      <c r="D2555" s="668" t="str">
        <f t="shared" si="1008"/>
        <v/>
      </c>
      <c r="E2555" s="669"/>
      <c r="F2555" s="670"/>
      <c r="G2555" s="763" t="str">
        <f t="shared" si="1009"/>
        <v/>
      </c>
      <c r="H2555" s="669"/>
      <c r="I2555" s="669"/>
      <c r="J2555" s="669"/>
      <c r="K2555" s="669"/>
      <c r="L2555" s="670"/>
      <c r="M2555" s="112"/>
      <c r="N2555" s="112"/>
      <c r="O2555" s="112"/>
      <c r="P2555" s="112"/>
      <c r="Q2555" s="112"/>
      <c r="R2555" s="112"/>
      <c r="S2555" s="112"/>
      <c r="T2555" s="112"/>
      <c r="U2555" s="112"/>
      <c r="V2555" s="112"/>
      <c r="W2555" s="112"/>
      <c r="X2555" s="112"/>
      <c r="Y2555" s="112"/>
      <c r="Z2555" s="112"/>
      <c r="AA2555" s="112"/>
      <c r="AB2555" s="112"/>
      <c r="AC2555" s="112"/>
      <c r="AD2555" s="112"/>
      <c r="AE2555" s="93"/>
      <c r="AI2555">
        <f t="shared" si="984"/>
        <v>0</v>
      </c>
      <c r="AJ2555">
        <f t="shared" si="985"/>
        <v>0</v>
      </c>
      <c r="AK2555">
        <f t="shared" si="986"/>
        <v>0</v>
      </c>
      <c r="AL2555">
        <f t="shared" si="987"/>
        <v>0</v>
      </c>
      <c r="AM2555">
        <f t="shared" si="988"/>
        <v>0</v>
      </c>
      <c r="AN2555">
        <f t="shared" si="989"/>
        <v>0</v>
      </c>
      <c r="AO2555">
        <f t="shared" si="990"/>
        <v>0</v>
      </c>
      <c r="AP2555">
        <f t="shared" si="991"/>
        <v>0</v>
      </c>
      <c r="AQ2555">
        <f t="shared" si="992"/>
        <v>0</v>
      </c>
      <c r="AR2555">
        <f t="shared" si="993"/>
        <v>0</v>
      </c>
      <c r="AS2555">
        <f t="shared" si="994"/>
        <v>0</v>
      </c>
      <c r="AT2555">
        <f t="shared" si="995"/>
        <v>0</v>
      </c>
      <c r="AU2555">
        <f t="shared" si="996"/>
        <v>0</v>
      </c>
      <c r="AV2555">
        <f t="shared" si="997"/>
        <v>0</v>
      </c>
      <c r="AW2555">
        <f t="shared" si="998"/>
        <v>0</v>
      </c>
      <c r="AX2555">
        <f t="shared" si="999"/>
        <v>0</v>
      </c>
      <c r="AY2555">
        <f t="shared" si="1000"/>
        <v>0</v>
      </c>
      <c r="AZ2555">
        <f t="shared" si="1001"/>
        <v>0</v>
      </c>
      <c r="BA2555">
        <f t="shared" si="1002"/>
        <v>0</v>
      </c>
      <c r="BB2555">
        <f t="shared" si="1003"/>
        <v>0</v>
      </c>
      <c r="BC2555">
        <f t="shared" si="1004"/>
        <v>0</v>
      </c>
      <c r="BD2555">
        <f t="shared" si="1005"/>
        <v>0</v>
      </c>
      <c r="BE2555">
        <f t="shared" si="1006"/>
        <v>0</v>
      </c>
      <c r="BF2555">
        <f t="shared" si="1007"/>
        <v>0</v>
      </c>
    </row>
    <row r="2556" spans="1:58" ht="15" customHeight="1">
      <c r="A2556" s="405"/>
      <c r="B2556" s="6"/>
      <c r="C2556" s="421" t="s">
        <v>6971</v>
      </c>
      <c r="D2556" s="668" t="str">
        <f t="shared" si="1008"/>
        <v/>
      </c>
      <c r="E2556" s="669"/>
      <c r="F2556" s="670"/>
      <c r="G2556" s="763" t="str">
        <f t="shared" si="1009"/>
        <v/>
      </c>
      <c r="H2556" s="669"/>
      <c r="I2556" s="669"/>
      <c r="J2556" s="669"/>
      <c r="K2556" s="669"/>
      <c r="L2556" s="670"/>
      <c r="M2556" s="112"/>
      <c r="N2556" s="112"/>
      <c r="O2556" s="112"/>
      <c r="P2556" s="112"/>
      <c r="Q2556" s="112"/>
      <c r="R2556" s="112"/>
      <c r="S2556" s="112"/>
      <c r="T2556" s="112"/>
      <c r="U2556" s="112"/>
      <c r="V2556" s="112"/>
      <c r="W2556" s="112"/>
      <c r="X2556" s="112"/>
      <c r="Y2556" s="112"/>
      <c r="Z2556" s="112"/>
      <c r="AA2556" s="112"/>
      <c r="AB2556" s="112"/>
      <c r="AC2556" s="112"/>
      <c r="AD2556" s="112"/>
      <c r="AE2556" s="93"/>
      <c r="AI2556">
        <f t="shared" si="984"/>
        <v>0</v>
      </c>
      <c r="AJ2556">
        <f t="shared" si="985"/>
        <v>0</v>
      </c>
      <c r="AK2556">
        <f t="shared" si="986"/>
        <v>0</v>
      </c>
      <c r="AL2556">
        <f t="shared" si="987"/>
        <v>0</v>
      </c>
      <c r="AM2556">
        <f t="shared" si="988"/>
        <v>0</v>
      </c>
      <c r="AN2556">
        <f t="shared" si="989"/>
        <v>0</v>
      </c>
      <c r="AO2556">
        <f t="shared" si="990"/>
        <v>0</v>
      </c>
      <c r="AP2556">
        <f t="shared" si="991"/>
        <v>0</v>
      </c>
      <c r="AQ2556">
        <f t="shared" si="992"/>
        <v>0</v>
      </c>
      <c r="AR2556">
        <f t="shared" si="993"/>
        <v>0</v>
      </c>
      <c r="AS2556">
        <f t="shared" si="994"/>
        <v>0</v>
      </c>
      <c r="AT2556">
        <f t="shared" si="995"/>
        <v>0</v>
      </c>
      <c r="AU2556">
        <f t="shared" si="996"/>
        <v>0</v>
      </c>
      <c r="AV2556">
        <f t="shared" si="997"/>
        <v>0</v>
      </c>
      <c r="AW2556">
        <f t="shared" si="998"/>
        <v>0</v>
      </c>
      <c r="AX2556">
        <f t="shared" si="999"/>
        <v>0</v>
      </c>
      <c r="AY2556">
        <f t="shared" si="1000"/>
        <v>0</v>
      </c>
      <c r="AZ2556">
        <f t="shared" si="1001"/>
        <v>0</v>
      </c>
      <c r="BA2556">
        <f t="shared" si="1002"/>
        <v>0</v>
      </c>
      <c r="BB2556">
        <f t="shared" si="1003"/>
        <v>0</v>
      </c>
      <c r="BC2556">
        <f t="shared" si="1004"/>
        <v>0</v>
      </c>
      <c r="BD2556">
        <f t="shared" si="1005"/>
        <v>0</v>
      </c>
      <c r="BE2556">
        <f t="shared" si="1006"/>
        <v>0</v>
      </c>
      <c r="BF2556">
        <f t="shared" si="1007"/>
        <v>0</v>
      </c>
    </row>
    <row r="2557" spans="1:58" ht="15" customHeight="1">
      <c r="A2557" s="405"/>
      <c r="B2557" s="6"/>
      <c r="C2557" s="421" t="s">
        <v>6972</v>
      </c>
      <c r="D2557" s="668" t="str">
        <f t="shared" si="1008"/>
        <v/>
      </c>
      <c r="E2557" s="669"/>
      <c r="F2557" s="670"/>
      <c r="G2557" s="763" t="str">
        <f t="shared" si="1009"/>
        <v/>
      </c>
      <c r="H2557" s="669"/>
      <c r="I2557" s="669"/>
      <c r="J2557" s="669"/>
      <c r="K2557" s="669"/>
      <c r="L2557" s="670"/>
      <c r="M2557" s="112"/>
      <c r="N2557" s="112"/>
      <c r="O2557" s="112"/>
      <c r="P2557" s="112"/>
      <c r="Q2557" s="112"/>
      <c r="R2557" s="112"/>
      <c r="S2557" s="112"/>
      <c r="T2557" s="112"/>
      <c r="U2557" s="112"/>
      <c r="V2557" s="112"/>
      <c r="W2557" s="112"/>
      <c r="X2557" s="112"/>
      <c r="Y2557" s="112"/>
      <c r="Z2557" s="112"/>
      <c r="AA2557" s="112"/>
      <c r="AB2557" s="112"/>
      <c r="AC2557" s="112"/>
      <c r="AD2557" s="112"/>
      <c r="AE2557" s="93"/>
      <c r="AI2557">
        <f t="shared" si="984"/>
        <v>0</v>
      </c>
      <c r="AJ2557">
        <f t="shared" si="985"/>
        <v>0</v>
      </c>
      <c r="AK2557">
        <f t="shared" si="986"/>
        <v>0</v>
      </c>
      <c r="AL2557">
        <f t="shared" si="987"/>
        <v>0</v>
      </c>
      <c r="AM2557">
        <f t="shared" si="988"/>
        <v>0</v>
      </c>
      <c r="AN2557">
        <f t="shared" si="989"/>
        <v>0</v>
      </c>
      <c r="AO2557">
        <f t="shared" si="990"/>
        <v>0</v>
      </c>
      <c r="AP2557">
        <f t="shared" si="991"/>
        <v>0</v>
      </c>
      <c r="AQ2557">
        <f t="shared" si="992"/>
        <v>0</v>
      </c>
      <c r="AR2557">
        <f t="shared" si="993"/>
        <v>0</v>
      </c>
      <c r="AS2557">
        <f t="shared" si="994"/>
        <v>0</v>
      </c>
      <c r="AT2557">
        <f t="shared" si="995"/>
        <v>0</v>
      </c>
      <c r="AU2557">
        <f t="shared" si="996"/>
        <v>0</v>
      </c>
      <c r="AV2557">
        <f t="shared" si="997"/>
        <v>0</v>
      </c>
      <c r="AW2557">
        <f t="shared" si="998"/>
        <v>0</v>
      </c>
      <c r="AX2557">
        <f t="shared" si="999"/>
        <v>0</v>
      </c>
      <c r="AY2557">
        <f t="shared" si="1000"/>
        <v>0</v>
      </c>
      <c r="AZ2557">
        <f t="shared" si="1001"/>
        <v>0</v>
      </c>
      <c r="BA2557">
        <f t="shared" si="1002"/>
        <v>0</v>
      </c>
      <c r="BB2557">
        <f t="shared" si="1003"/>
        <v>0</v>
      </c>
      <c r="BC2557">
        <f t="shared" si="1004"/>
        <v>0</v>
      </c>
      <c r="BD2557">
        <f t="shared" si="1005"/>
        <v>0</v>
      </c>
      <c r="BE2557">
        <f t="shared" si="1006"/>
        <v>0</v>
      </c>
      <c r="BF2557">
        <f t="shared" si="1007"/>
        <v>0</v>
      </c>
    </row>
    <row r="2558" spans="1:58" ht="15" customHeight="1">
      <c r="A2558" s="405"/>
      <c r="B2558" s="6"/>
      <c r="C2558" s="421" t="s">
        <v>6973</v>
      </c>
      <c r="D2558" s="668" t="str">
        <f t="shared" si="1008"/>
        <v/>
      </c>
      <c r="E2558" s="669"/>
      <c r="F2558" s="670"/>
      <c r="G2558" s="763" t="str">
        <f t="shared" si="1009"/>
        <v/>
      </c>
      <c r="H2558" s="669"/>
      <c r="I2558" s="669"/>
      <c r="J2558" s="669"/>
      <c r="K2558" s="669"/>
      <c r="L2558" s="670"/>
      <c r="M2558" s="112"/>
      <c r="N2558" s="112"/>
      <c r="O2558" s="112"/>
      <c r="P2558" s="112"/>
      <c r="Q2558" s="112"/>
      <c r="R2558" s="112"/>
      <c r="S2558" s="112"/>
      <c r="T2558" s="112"/>
      <c r="U2558" s="112"/>
      <c r="V2558" s="112"/>
      <c r="W2558" s="112"/>
      <c r="X2558" s="112"/>
      <c r="Y2558" s="112"/>
      <c r="Z2558" s="112"/>
      <c r="AA2558" s="112"/>
      <c r="AB2558" s="112"/>
      <c r="AC2558" s="112"/>
      <c r="AD2558" s="112"/>
      <c r="AE2558" s="93"/>
      <c r="AI2558">
        <f t="shared" si="984"/>
        <v>0</v>
      </c>
      <c r="AJ2558">
        <f t="shared" si="985"/>
        <v>0</v>
      </c>
      <c r="AK2558">
        <f t="shared" si="986"/>
        <v>0</v>
      </c>
      <c r="AL2558">
        <f t="shared" si="987"/>
        <v>0</v>
      </c>
      <c r="AM2558">
        <f t="shared" si="988"/>
        <v>0</v>
      </c>
      <c r="AN2558">
        <f t="shared" si="989"/>
        <v>0</v>
      </c>
      <c r="AO2558">
        <f t="shared" si="990"/>
        <v>0</v>
      </c>
      <c r="AP2558">
        <f t="shared" si="991"/>
        <v>0</v>
      </c>
      <c r="AQ2558">
        <f t="shared" si="992"/>
        <v>0</v>
      </c>
      <c r="AR2558">
        <f t="shared" si="993"/>
        <v>0</v>
      </c>
      <c r="AS2558">
        <f t="shared" si="994"/>
        <v>0</v>
      </c>
      <c r="AT2558">
        <f t="shared" si="995"/>
        <v>0</v>
      </c>
      <c r="AU2558">
        <f t="shared" si="996"/>
        <v>0</v>
      </c>
      <c r="AV2558">
        <f t="shared" si="997"/>
        <v>0</v>
      </c>
      <c r="AW2558">
        <f t="shared" si="998"/>
        <v>0</v>
      </c>
      <c r="AX2558">
        <f t="shared" si="999"/>
        <v>0</v>
      </c>
      <c r="AY2558">
        <f t="shared" si="1000"/>
        <v>0</v>
      </c>
      <c r="AZ2558">
        <f t="shared" si="1001"/>
        <v>0</v>
      </c>
      <c r="BA2558">
        <f t="shared" si="1002"/>
        <v>0</v>
      </c>
      <c r="BB2558">
        <f t="shared" si="1003"/>
        <v>0</v>
      </c>
      <c r="BC2558">
        <f t="shared" si="1004"/>
        <v>0</v>
      </c>
      <c r="BD2558">
        <f t="shared" si="1005"/>
        <v>0</v>
      </c>
      <c r="BE2558">
        <f t="shared" si="1006"/>
        <v>0</v>
      </c>
      <c r="BF2558">
        <f t="shared" si="1007"/>
        <v>0</v>
      </c>
    </row>
    <row r="2559" spans="1:58" ht="15" customHeight="1">
      <c r="A2559" s="405"/>
      <c r="B2559" s="6"/>
      <c r="C2559" s="421" t="s">
        <v>6974</v>
      </c>
      <c r="D2559" s="668" t="str">
        <f t="shared" si="1008"/>
        <v/>
      </c>
      <c r="E2559" s="669"/>
      <c r="F2559" s="670"/>
      <c r="G2559" s="763" t="str">
        <f t="shared" si="1009"/>
        <v/>
      </c>
      <c r="H2559" s="669"/>
      <c r="I2559" s="669"/>
      <c r="J2559" s="669"/>
      <c r="K2559" s="669"/>
      <c r="L2559" s="670"/>
      <c r="M2559" s="112"/>
      <c r="N2559" s="112"/>
      <c r="O2559" s="112"/>
      <c r="P2559" s="112"/>
      <c r="Q2559" s="112"/>
      <c r="R2559" s="112"/>
      <c r="S2559" s="112"/>
      <c r="T2559" s="112"/>
      <c r="U2559" s="112"/>
      <c r="V2559" s="112"/>
      <c r="W2559" s="112"/>
      <c r="X2559" s="112"/>
      <c r="Y2559" s="112"/>
      <c r="Z2559" s="112"/>
      <c r="AA2559" s="112"/>
      <c r="AB2559" s="112"/>
      <c r="AC2559" s="112"/>
      <c r="AD2559" s="112"/>
      <c r="AE2559" s="93"/>
      <c r="AI2559">
        <f t="shared" si="984"/>
        <v>0</v>
      </c>
      <c r="AJ2559">
        <f t="shared" si="985"/>
        <v>0</v>
      </c>
      <c r="AK2559">
        <f t="shared" si="986"/>
        <v>0</v>
      </c>
      <c r="AL2559">
        <f t="shared" si="987"/>
        <v>0</v>
      </c>
      <c r="AM2559">
        <f t="shared" si="988"/>
        <v>0</v>
      </c>
      <c r="AN2559">
        <f t="shared" si="989"/>
        <v>0</v>
      </c>
      <c r="AO2559">
        <f t="shared" si="990"/>
        <v>0</v>
      </c>
      <c r="AP2559">
        <f t="shared" si="991"/>
        <v>0</v>
      </c>
      <c r="AQ2559">
        <f t="shared" si="992"/>
        <v>0</v>
      </c>
      <c r="AR2559">
        <f t="shared" si="993"/>
        <v>0</v>
      </c>
      <c r="AS2559">
        <f t="shared" si="994"/>
        <v>0</v>
      </c>
      <c r="AT2559">
        <f t="shared" si="995"/>
        <v>0</v>
      </c>
      <c r="AU2559">
        <f t="shared" si="996"/>
        <v>0</v>
      </c>
      <c r="AV2559">
        <f t="shared" si="997"/>
        <v>0</v>
      </c>
      <c r="AW2559">
        <f t="shared" si="998"/>
        <v>0</v>
      </c>
      <c r="AX2559">
        <f t="shared" si="999"/>
        <v>0</v>
      </c>
      <c r="AY2559">
        <f t="shared" si="1000"/>
        <v>0</v>
      </c>
      <c r="AZ2559">
        <f t="shared" si="1001"/>
        <v>0</v>
      </c>
      <c r="BA2559">
        <f t="shared" si="1002"/>
        <v>0</v>
      </c>
      <c r="BB2559">
        <f t="shared" si="1003"/>
        <v>0</v>
      </c>
      <c r="BC2559">
        <f t="shared" si="1004"/>
        <v>0</v>
      </c>
      <c r="BD2559">
        <f t="shared" si="1005"/>
        <v>0</v>
      </c>
      <c r="BE2559">
        <f t="shared" si="1006"/>
        <v>0</v>
      </c>
      <c r="BF2559">
        <f t="shared" si="1007"/>
        <v>0</v>
      </c>
    </row>
    <row r="2560" spans="1:58" ht="15" customHeight="1">
      <c r="A2560" s="405"/>
      <c r="B2560" s="6"/>
      <c r="C2560" s="421" t="s">
        <v>6975</v>
      </c>
      <c r="D2560" s="668" t="str">
        <f t="shared" si="1008"/>
        <v/>
      </c>
      <c r="E2560" s="669"/>
      <c r="F2560" s="670"/>
      <c r="G2560" s="763" t="str">
        <f t="shared" si="1009"/>
        <v/>
      </c>
      <c r="H2560" s="669"/>
      <c r="I2560" s="669"/>
      <c r="J2560" s="669"/>
      <c r="K2560" s="669"/>
      <c r="L2560" s="670"/>
      <c r="M2560" s="112"/>
      <c r="N2560" s="112"/>
      <c r="O2560" s="112"/>
      <c r="P2560" s="112"/>
      <c r="Q2560" s="112"/>
      <c r="R2560" s="112"/>
      <c r="S2560" s="112"/>
      <c r="T2560" s="112"/>
      <c r="U2560" s="112"/>
      <c r="V2560" s="112"/>
      <c r="W2560" s="112"/>
      <c r="X2560" s="112"/>
      <c r="Y2560" s="112"/>
      <c r="Z2560" s="112"/>
      <c r="AA2560" s="112"/>
      <c r="AB2560" s="112"/>
      <c r="AC2560" s="112"/>
      <c r="AD2560" s="112"/>
      <c r="AE2560" s="93"/>
      <c r="AI2560">
        <f t="shared" si="984"/>
        <v>0</v>
      </c>
      <c r="AJ2560">
        <f t="shared" si="985"/>
        <v>0</v>
      </c>
      <c r="AK2560">
        <f t="shared" si="986"/>
        <v>0</v>
      </c>
      <c r="AL2560">
        <f t="shared" si="987"/>
        <v>0</v>
      </c>
      <c r="AM2560">
        <f t="shared" si="988"/>
        <v>0</v>
      </c>
      <c r="AN2560">
        <f t="shared" si="989"/>
        <v>0</v>
      </c>
      <c r="AO2560">
        <f t="shared" si="990"/>
        <v>0</v>
      </c>
      <c r="AP2560">
        <f t="shared" si="991"/>
        <v>0</v>
      </c>
      <c r="AQ2560">
        <f t="shared" si="992"/>
        <v>0</v>
      </c>
      <c r="AR2560">
        <f t="shared" si="993"/>
        <v>0</v>
      </c>
      <c r="AS2560">
        <f t="shared" si="994"/>
        <v>0</v>
      </c>
      <c r="AT2560">
        <f t="shared" si="995"/>
        <v>0</v>
      </c>
      <c r="AU2560">
        <f t="shared" si="996"/>
        <v>0</v>
      </c>
      <c r="AV2560">
        <f t="shared" si="997"/>
        <v>0</v>
      </c>
      <c r="AW2560">
        <f t="shared" si="998"/>
        <v>0</v>
      </c>
      <c r="AX2560">
        <f t="shared" si="999"/>
        <v>0</v>
      </c>
      <c r="AY2560">
        <f t="shared" si="1000"/>
        <v>0</v>
      </c>
      <c r="AZ2560">
        <f t="shared" si="1001"/>
        <v>0</v>
      </c>
      <c r="BA2560">
        <f t="shared" si="1002"/>
        <v>0</v>
      </c>
      <c r="BB2560">
        <f t="shared" si="1003"/>
        <v>0</v>
      </c>
      <c r="BC2560">
        <f t="shared" si="1004"/>
        <v>0</v>
      </c>
      <c r="BD2560">
        <f t="shared" si="1005"/>
        <v>0</v>
      </c>
      <c r="BE2560">
        <f t="shared" si="1006"/>
        <v>0</v>
      </c>
      <c r="BF2560">
        <f t="shared" si="1007"/>
        <v>0</v>
      </c>
    </row>
    <row r="2561" spans="1:58" ht="15" customHeight="1">
      <c r="A2561" s="405"/>
      <c r="B2561" s="6"/>
      <c r="C2561" s="421" t="s">
        <v>6976</v>
      </c>
      <c r="D2561" s="668" t="str">
        <f t="shared" si="1008"/>
        <v/>
      </c>
      <c r="E2561" s="669"/>
      <c r="F2561" s="670"/>
      <c r="G2561" s="763" t="str">
        <f t="shared" si="1009"/>
        <v/>
      </c>
      <c r="H2561" s="669"/>
      <c r="I2561" s="669"/>
      <c r="J2561" s="669"/>
      <c r="K2561" s="669"/>
      <c r="L2561" s="670"/>
      <c r="M2561" s="112"/>
      <c r="N2561" s="112"/>
      <c r="O2561" s="112"/>
      <c r="P2561" s="112"/>
      <c r="Q2561" s="112"/>
      <c r="R2561" s="112"/>
      <c r="S2561" s="112"/>
      <c r="T2561" s="112"/>
      <c r="U2561" s="112"/>
      <c r="V2561" s="112"/>
      <c r="W2561" s="112"/>
      <c r="X2561" s="112"/>
      <c r="Y2561" s="112"/>
      <c r="Z2561" s="112"/>
      <c r="AA2561" s="112"/>
      <c r="AB2561" s="112"/>
      <c r="AC2561" s="112"/>
      <c r="AD2561" s="112"/>
      <c r="AE2561" s="93"/>
      <c r="AI2561">
        <f t="shared" si="984"/>
        <v>0</v>
      </c>
      <c r="AJ2561">
        <f t="shared" si="985"/>
        <v>0</v>
      </c>
      <c r="AK2561">
        <f t="shared" si="986"/>
        <v>0</v>
      </c>
      <c r="AL2561">
        <f t="shared" si="987"/>
        <v>0</v>
      </c>
      <c r="AM2561">
        <f t="shared" si="988"/>
        <v>0</v>
      </c>
      <c r="AN2561">
        <f t="shared" si="989"/>
        <v>0</v>
      </c>
      <c r="AO2561">
        <f t="shared" si="990"/>
        <v>0</v>
      </c>
      <c r="AP2561">
        <f t="shared" si="991"/>
        <v>0</v>
      </c>
      <c r="AQ2561">
        <f t="shared" si="992"/>
        <v>0</v>
      </c>
      <c r="AR2561">
        <f t="shared" si="993"/>
        <v>0</v>
      </c>
      <c r="AS2561">
        <f t="shared" si="994"/>
        <v>0</v>
      </c>
      <c r="AT2561">
        <f t="shared" si="995"/>
        <v>0</v>
      </c>
      <c r="AU2561">
        <f t="shared" si="996"/>
        <v>0</v>
      </c>
      <c r="AV2561">
        <f t="shared" si="997"/>
        <v>0</v>
      </c>
      <c r="AW2561">
        <f t="shared" si="998"/>
        <v>0</v>
      </c>
      <c r="AX2561">
        <f t="shared" si="999"/>
        <v>0</v>
      </c>
      <c r="AY2561">
        <f t="shared" si="1000"/>
        <v>0</v>
      </c>
      <c r="AZ2561">
        <f t="shared" si="1001"/>
        <v>0</v>
      </c>
      <c r="BA2561">
        <f t="shared" si="1002"/>
        <v>0</v>
      </c>
      <c r="BB2561">
        <f t="shared" si="1003"/>
        <v>0</v>
      </c>
      <c r="BC2561">
        <f t="shared" si="1004"/>
        <v>0</v>
      </c>
      <c r="BD2561">
        <f t="shared" si="1005"/>
        <v>0</v>
      </c>
      <c r="BE2561">
        <f t="shared" si="1006"/>
        <v>0</v>
      </c>
      <c r="BF2561">
        <f t="shared" si="1007"/>
        <v>0</v>
      </c>
    </row>
    <row r="2562" spans="1:58" ht="15" customHeight="1">
      <c r="A2562" s="405"/>
      <c r="B2562" s="6"/>
      <c r="C2562" s="421" t="s">
        <v>6977</v>
      </c>
      <c r="D2562" s="668" t="str">
        <f t="shared" si="1008"/>
        <v/>
      </c>
      <c r="E2562" s="669"/>
      <c r="F2562" s="670"/>
      <c r="G2562" s="763" t="str">
        <f t="shared" si="1009"/>
        <v/>
      </c>
      <c r="H2562" s="669"/>
      <c r="I2562" s="669"/>
      <c r="J2562" s="669"/>
      <c r="K2562" s="669"/>
      <c r="L2562" s="670"/>
      <c r="M2562" s="112"/>
      <c r="N2562" s="112"/>
      <c r="O2562" s="112"/>
      <c r="P2562" s="112"/>
      <c r="Q2562" s="112"/>
      <c r="R2562" s="112"/>
      <c r="S2562" s="112"/>
      <c r="T2562" s="112"/>
      <c r="U2562" s="112"/>
      <c r="V2562" s="112"/>
      <c r="W2562" s="112"/>
      <c r="X2562" s="112"/>
      <c r="Y2562" s="112"/>
      <c r="Z2562" s="112"/>
      <c r="AA2562" s="112"/>
      <c r="AB2562" s="112"/>
      <c r="AC2562" s="112"/>
      <c r="AD2562" s="112"/>
      <c r="AE2562" s="93"/>
      <c r="AI2562">
        <f t="shared" si="984"/>
        <v>0</v>
      </c>
      <c r="AJ2562">
        <f t="shared" si="985"/>
        <v>0</v>
      </c>
      <c r="AK2562">
        <f t="shared" si="986"/>
        <v>0</v>
      </c>
      <c r="AL2562">
        <f t="shared" si="987"/>
        <v>0</v>
      </c>
      <c r="AM2562">
        <f t="shared" si="988"/>
        <v>0</v>
      </c>
      <c r="AN2562">
        <f t="shared" si="989"/>
        <v>0</v>
      </c>
      <c r="AO2562">
        <f t="shared" si="990"/>
        <v>0</v>
      </c>
      <c r="AP2562">
        <f t="shared" si="991"/>
        <v>0</v>
      </c>
      <c r="AQ2562">
        <f t="shared" si="992"/>
        <v>0</v>
      </c>
      <c r="AR2562">
        <f t="shared" si="993"/>
        <v>0</v>
      </c>
      <c r="AS2562">
        <f t="shared" si="994"/>
        <v>0</v>
      </c>
      <c r="AT2562">
        <f t="shared" si="995"/>
        <v>0</v>
      </c>
      <c r="AU2562">
        <f t="shared" si="996"/>
        <v>0</v>
      </c>
      <c r="AV2562">
        <f t="shared" si="997"/>
        <v>0</v>
      </c>
      <c r="AW2562">
        <f t="shared" si="998"/>
        <v>0</v>
      </c>
      <c r="AX2562">
        <f t="shared" si="999"/>
        <v>0</v>
      </c>
      <c r="AY2562">
        <f t="shared" si="1000"/>
        <v>0</v>
      </c>
      <c r="AZ2562">
        <f t="shared" si="1001"/>
        <v>0</v>
      </c>
      <c r="BA2562">
        <f t="shared" si="1002"/>
        <v>0</v>
      </c>
      <c r="BB2562">
        <f t="shared" si="1003"/>
        <v>0</v>
      </c>
      <c r="BC2562">
        <f t="shared" si="1004"/>
        <v>0</v>
      </c>
      <c r="BD2562">
        <f t="shared" si="1005"/>
        <v>0</v>
      </c>
      <c r="BE2562">
        <f t="shared" si="1006"/>
        <v>0</v>
      </c>
      <c r="BF2562">
        <f t="shared" si="1007"/>
        <v>0</v>
      </c>
    </row>
    <row r="2563" spans="1:58" ht="15" customHeight="1">
      <c r="A2563" s="405"/>
      <c r="B2563" s="6"/>
      <c r="C2563" s="421" t="s">
        <v>6978</v>
      </c>
      <c r="D2563" s="668" t="str">
        <f t="shared" si="1008"/>
        <v/>
      </c>
      <c r="E2563" s="669"/>
      <c r="F2563" s="670"/>
      <c r="G2563" s="763" t="str">
        <f t="shared" si="1009"/>
        <v/>
      </c>
      <c r="H2563" s="669"/>
      <c r="I2563" s="669"/>
      <c r="J2563" s="669"/>
      <c r="K2563" s="669"/>
      <c r="L2563" s="670"/>
      <c r="M2563" s="112"/>
      <c r="N2563" s="112"/>
      <c r="O2563" s="112"/>
      <c r="P2563" s="112"/>
      <c r="Q2563" s="112"/>
      <c r="R2563" s="112"/>
      <c r="S2563" s="112"/>
      <c r="T2563" s="112"/>
      <c r="U2563" s="112"/>
      <c r="V2563" s="112"/>
      <c r="W2563" s="112"/>
      <c r="X2563" s="112"/>
      <c r="Y2563" s="112"/>
      <c r="Z2563" s="112"/>
      <c r="AA2563" s="112"/>
      <c r="AB2563" s="112"/>
      <c r="AC2563" s="112"/>
      <c r="AD2563" s="112"/>
      <c r="AE2563" s="93"/>
      <c r="AI2563">
        <f t="shared" si="984"/>
        <v>0</v>
      </c>
      <c r="AJ2563">
        <f t="shared" si="985"/>
        <v>0</v>
      </c>
      <c r="AK2563">
        <f t="shared" si="986"/>
        <v>0</v>
      </c>
      <c r="AL2563">
        <f t="shared" si="987"/>
        <v>0</v>
      </c>
      <c r="AM2563">
        <f t="shared" si="988"/>
        <v>0</v>
      </c>
      <c r="AN2563">
        <f t="shared" si="989"/>
        <v>0</v>
      </c>
      <c r="AO2563">
        <f t="shared" si="990"/>
        <v>0</v>
      </c>
      <c r="AP2563">
        <f t="shared" si="991"/>
        <v>0</v>
      </c>
      <c r="AQ2563">
        <f t="shared" si="992"/>
        <v>0</v>
      </c>
      <c r="AR2563">
        <f t="shared" si="993"/>
        <v>0</v>
      </c>
      <c r="AS2563">
        <f t="shared" si="994"/>
        <v>0</v>
      </c>
      <c r="AT2563">
        <f t="shared" si="995"/>
        <v>0</v>
      </c>
      <c r="AU2563">
        <f t="shared" si="996"/>
        <v>0</v>
      </c>
      <c r="AV2563">
        <f t="shared" si="997"/>
        <v>0</v>
      </c>
      <c r="AW2563">
        <f t="shared" si="998"/>
        <v>0</v>
      </c>
      <c r="AX2563">
        <f t="shared" si="999"/>
        <v>0</v>
      </c>
      <c r="AY2563">
        <f t="shared" si="1000"/>
        <v>0</v>
      </c>
      <c r="AZ2563">
        <f t="shared" si="1001"/>
        <v>0</v>
      </c>
      <c r="BA2563">
        <f t="shared" si="1002"/>
        <v>0</v>
      </c>
      <c r="BB2563">
        <f t="shared" si="1003"/>
        <v>0</v>
      </c>
      <c r="BC2563">
        <f t="shared" si="1004"/>
        <v>0</v>
      </c>
      <c r="BD2563">
        <f t="shared" si="1005"/>
        <v>0</v>
      </c>
      <c r="BE2563">
        <f t="shared" si="1006"/>
        <v>0</v>
      </c>
      <c r="BF2563">
        <f t="shared" si="1007"/>
        <v>0</v>
      </c>
    </row>
    <row r="2564" spans="1:58" ht="15" customHeight="1">
      <c r="A2564" s="405"/>
      <c r="B2564" s="6"/>
      <c r="C2564" s="421" t="s">
        <v>6979</v>
      </c>
      <c r="D2564" s="668" t="str">
        <f t="shared" si="1008"/>
        <v/>
      </c>
      <c r="E2564" s="669"/>
      <c r="F2564" s="670"/>
      <c r="G2564" s="763" t="str">
        <f t="shared" si="1009"/>
        <v/>
      </c>
      <c r="H2564" s="669"/>
      <c r="I2564" s="669"/>
      <c r="J2564" s="669"/>
      <c r="K2564" s="669"/>
      <c r="L2564" s="670"/>
      <c r="M2564" s="112"/>
      <c r="N2564" s="112"/>
      <c r="O2564" s="112"/>
      <c r="P2564" s="112"/>
      <c r="Q2564" s="112"/>
      <c r="R2564" s="112"/>
      <c r="S2564" s="112"/>
      <c r="T2564" s="112"/>
      <c r="U2564" s="112"/>
      <c r="V2564" s="112"/>
      <c r="W2564" s="112"/>
      <c r="X2564" s="112"/>
      <c r="Y2564" s="112"/>
      <c r="Z2564" s="112"/>
      <c r="AA2564" s="112"/>
      <c r="AB2564" s="112"/>
      <c r="AC2564" s="112"/>
      <c r="AD2564" s="112"/>
      <c r="AE2564" s="93"/>
      <c r="AI2564">
        <f t="shared" si="984"/>
        <v>0</v>
      </c>
      <c r="AJ2564">
        <f t="shared" si="985"/>
        <v>0</v>
      </c>
      <c r="AK2564">
        <f t="shared" si="986"/>
        <v>0</v>
      </c>
      <c r="AL2564">
        <f t="shared" si="987"/>
        <v>0</v>
      </c>
      <c r="AM2564">
        <f t="shared" si="988"/>
        <v>0</v>
      </c>
      <c r="AN2564">
        <f t="shared" si="989"/>
        <v>0</v>
      </c>
      <c r="AO2564">
        <f t="shared" si="990"/>
        <v>0</v>
      </c>
      <c r="AP2564">
        <f t="shared" si="991"/>
        <v>0</v>
      </c>
      <c r="AQ2564">
        <f t="shared" si="992"/>
        <v>0</v>
      </c>
      <c r="AR2564">
        <f t="shared" si="993"/>
        <v>0</v>
      </c>
      <c r="AS2564">
        <f t="shared" si="994"/>
        <v>0</v>
      </c>
      <c r="AT2564">
        <f t="shared" si="995"/>
        <v>0</v>
      </c>
      <c r="AU2564">
        <f t="shared" si="996"/>
        <v>0</v>
      </c>
      <c r="AV2564">
        <f t="shared" si="997"/>
        <v>0</v>
      </c>
      <c r="AW2564">
        <f t="shared" si="998"/>
        <v>0</v>
      </c>
      <c r="AX2564">
        <f t="shared" si="999"/>
        <v>0</v>
      </c>
      <c r="AY2564">
        <f t="shared" si="1000"/>
        <v>0</v>
      </c>
      <c r="AZ2564">
        <f t="shared" si="1001"/>
        <v>0</v>
      </c>
      <c r="BA2564">
        <f t="shared" si="1002"/>
        <v>0</v>
      </c>
      <c r="BB2564">
        <f t="shared" si="1003"/>
        <v>0</v>
      </c>
      <c r="BC2564">
        <f t="shared" si="1004"/>
        <v>0</v>
      </c>
      <c r="BD2564">
        <f t="shared" si="1005"/>
        <v>0</v>
      </c>
      <c r="BE2564">
        <f t="shared" si="1006"/>
        <v>0</v>
      </c>
      <c r="BF2564">
        <f t="shared" si="1007"/>
        <v>0</v>
      </c>
    </row>
    <row r="2565" spans="1:58" ht="15" customHeight="1">
      <c r="A2565" s="405"/>
      <c r="B2565" s="6"/>
      <c r="C2565" s="421" t="s">
        <v>6980</v>
      </c>
      <c r="D2565" s="668" t="str">
        <f t="shared" si="1008"/>
        <v/>
      </c>
      <c r="E2565" s="669"/>
      <c r="F2565" s="670"/>
      <c r="G2565" s="763" t="str">
        <f t="shared" si="1009"/>
        <v/>
      </c>
      <c r="H2565" s="669"/>
      <c r="I2565" s="669"/>
      <c r="J2565" s="669"/>
      <c r="K2565" s="669"/>
      <c r="L2565" s="670"/>
      <c r="M2565" s="112"/>
      <c r="N2565" s="112"/>
      <c r="O2565" s="112"/>
      <c r="P2565" s="112"/>
      <c r="Q2565" s="112"/>
      <c r="R2565" s="112"/>
      <c r="S2565" s="112"/>
      <c r="T2565" s="112"/>
      <c r="U2565" s="112"/>
      <c r="V2565" s="112"/>
      <c r="W2565" s="112"/>
      <c r="X2565" s="112"/>
      <c r="Y2565" s="112"/>
      <c r="Z2565" s="112"/>
      <c r="AA2565" s="112"/>
      <c r="AB2565" s="112"/>
      <c r="AC2565" s="112"/>
      <c r="AD2565" s="112"/>
      <c r="AE2565" s="93"/>
      <c r="AI2565">
        <f t="shared" si="984"/>
        <v>0</v>
      </c>
      <c r="AJ2565">
        <f t="shared" si="985"/>
        <v>0</v>
      </c>
      <c r="AK2565">
        <f t="shared" si="986"/>
        <v>0</v>
      </c>
      <c r="AL2565">
        <f t="shared" si="987"/>
        <v>0</v>
      </c>
      <c r="AM2565">
        <f t="shared" si="988"/>
        <v>0</v>
      </c>
      <c r="AN2565">
        <f t="shared" si="989"/>
        <v>0</v>
      </c>
      <c r="AO2565">
        <f t="shared" si="990"/>
        <v>0</v>
      </c>
      <c r="AP2565">
        <f t="shared" si="991"/>
        <v>0</v>
      </c>
      <c r="AQ2565">
        <f t="shared" si="992"/>
        <v>0</v>
      </c>
      <c r="AR2565">
        <f t="shared" si="993"/>
        <v>0</v>
      </c>
      <c r="AS2565">
        <f t="shared" si="994"/>
        <v>0</v>
      </c>
      <c r="AT2565">
        <f t="shared" si="995"/>
        <v>0</v>
      </c>
      <c r="AU2565">
        <f t="shared" si="996"/>
        <v>0</v>
      </c>
      <c r="AV2565">
        <f t="shared" si="997"/>
        <v>0</v>
      </c>
      <c r="AW2565">
        <f t="shared" si="998"/>
        <v>0</v>
      </c>
      <c r="AX2565">
        <f t="shared" si="999"/>
        <v>0</v>
      </c>
      <c r="AY2565">
        <f t="shared" si="1000"/>
        <v>0</v>
      </c>
      <c r="AZ2565">
        <f t="shared" si="1001"/>
        <v>0</v>
      </c>
      <c r="BA2565">
        <f t="shared" si="1002"/>
        <v>0</v>
      </c>
      <c r="BB2565">
        <f t="shared" si="1003"/>
        <v>0</v>
      </c>
      <c r="BC2565">
        <f t="shared" si="1004"/>
        <v>0</v>
      </c>
      <c r="BD2565">
        <f t="shared" si="1005"/>
        <v>0</v>
      </c>
      <c r="BE2565">
        <f t="shared" si="1006"/>
        <v>0</v>
      </c>
      <c r="BF2565">
        <f t="shared" si="1007"/>
        <v>0</v>
      </c>
    </row>
    <row r="2566" spans="1:58" ht="15" customHeight="1">
      <c r="A2566" s="405"/>
      <c r="B2566" s="6"/>
      <c r="C2566" s="421" t="s">
        <v>6981</v>
      </c>
      <c r="D2566" s="668" t="str">
        <f t="shared" si="1008"/>
        <v/>
      </c>
      <c r="E2566" s="669"/>
      <c r="F2566" s="670"/>
      <c r="G2566" s="763" t="str">
        <f t="shared" si="1009"/>
        <v/>
      </c>
      <c r="H2566" s="669"/>
      <c r="I2566" s="669"/>
      <c r="J2566" s="669"/>
      <c r="K2566" s="669"/>
      <c r="L2566" s="670"/>
      <c r="M2566" s="112"/>
      <c r="N2566" s="112"/>
      <c r="O2566" s="112"/>
      <c r="P2566" s="112"/>
      <c r="Q2566" s="112"/>
      <c r="R2566" s="112"/>
      <c r="S2566" s="112"/>
      <c r="T2566" s="112"/>
      <c r="U2566" s="112"/>
      <c r="V2566" s="112"/>
      <c r="W2566" s="112"/>
      <c r="X2566" s="112"/>
      <c r="Y2566" s="112"/>
      <c r="Z2566" s="112"/>
      <c r="AA2566" s="112"/>
      <c r="AB2566" s="112"/>
      <c r="AC2566" s="112"/>
      <c r="AD2566" s="112"/>
      <c r="AE2566" s="93"/>
      <c r="AI2566">
        <f t="shared" si="984"/>
        <v>0</v>
      </c>
      <c r="AJ2566">
        <f t="shared" si="985"/>
        <v>0</v>
      </c>
      <c r="AK2566">
        <f t="shared" si="986"/>
        <v>0</v>
      </c>
      <c r="AL2566">
        <f t="shared" si="987"/>
        <v>0</v>
      </c>
      <c r="AM2566">
        <f t="shared" si="988"/>
        <v>0</v>
      </c>
      <c r="AN2566">
        <f t="shared" si="989"/>
        <v>0</v>
      </c>
      <c r="AO2566">
        <f t="shared" si="990"/>
        <v>0</v>
      </c>
      <c r="AP2566">
        <f t="shared" si="991"/>
        <v>0</v>
      </c>
      <c r="AQ2566">
        <f t="shared" si="992"/>
        <v>0</v>
      </c>
      <c r="AR2566">
        <f t="shared" si="993"/>
        <v>0</v>
      </c>
      <c r="AS2566">
        <f t="shared" si="994"/>
        <v>0</v>
      </c>
      <c r="AT2566">
        <f t="shared" si="995"/>
        <v>0</v>
      </c>
      <c r="AU2566">
        <f t="shared" si="996"/>
        <v>0</v>
      </c>
      <c r="AV2566">
        <f t="shared" si="997"/>
        <v>0</v>
      </c>
      <c r="AW2566">
        <f t="shared" si="998"/>
        <v>0</v>
      </c>
      <c r="AX2566">
        <f t="shared" si="999"/>
        <v>0</v>
      </c>
      <c r="AY2566">
        <f t="shared" si="1000"/>
        <v>0</v>
      </c>
      <c r="AZ2566">
        <f t="shared" si="1001"/>
        <v>0</v>
      </c>
      <c r="BA2566">
        <f t="shared" si="1002"/>
        <v>0</v>
      </c>
      <c r="BB2566">
        <f t="shared" si="1003"/>
        <v>0</v>
      </c>
      <c r="BC2566">
        <f t="shared" si="1004"/>
        <v>0</v>
      </c>
      <c r="BD2566">
        <f t="shared" si="1005"/>
        <v>0</v>
      </c>
      <c r="BE2566">
        <f t="shared" si="1006"/>
        <v>0</v>
      </c>
      <c r="BF2566">
        <f t="shared" si="1007"/>
        <v>0</v>
      </c>
    </row>
    <row r="2567" spans="1:58" ht="15" customHeight="1">
      <c r="A2567" s="405"/>
      <c r="B2567" s="6"/>
      <c r="C2567" s="421" t="s">
        <v>6982</v>
      </c>
      <c r="D2567" s="668" t="str">
        <f t="shared" si="1008"/>
        <v/>
      </c>
      <c r="E2567" s="669"/>
      <c r="F2567" s="670"/>
      <c r="G2567" s="763" t="str">
        <f t="shared" si="1009"/>
        <v/>
      </c>
      <c r="H2567" s="669"/>
      <c r="I2567" s="669"/>
      <c r="J2567" s="669"/>
      <c r="K2567" s="669"/>
      <c r="L2567" s="670"/>
      <c r="M2567" s="112"/>
      <c r="N2567" s="112"/>
      <c r="O2567" s="112"/>
      <c r="P2567" s="112"/>
      <c r="Q2567" s="112"/>
      <c r="R2567" s="112"/>
      <c r="S2567" s="112"/>
      <c r="T2567" s="112"/>
      <c r="U2567" s="112"/>
      <c r="V2567" s="112"/>
      <c r="W2567" s="112"/>
      <c r="X2567" s="112"/>
      <c r="Y2567" s="112"/>
      <c r="Z2567" s="112"/>
      <c r="AA2567" s="112"/>
      <c r="AB2567" s="112"/>
      <c r="AC2567" s="112"/>
      <c r="AD2567" s="112"/>
      <c r="AE2567" s="93"/>
      <c r="AI2567">
        <f t="shared" si="984"/>
        <v>0</v>
      </c>
      <c r="AJ2567">
        <f t="shared" si="985"/>
        <v>0</v>
      </c>
      <c r="AK2567">
        <f t="shared" si="986"/>
        <v>0</v>
      </c>
      <c r="AL2567">
        <f t="shared" si="987"/>
        <v>0</v>
      </c>
      <c r="AM2567">
        <f t="shared" si="988"/>
        <v>0</v>
      </c>
      <c r="AN2567">
        <f t="shared" si="989"/>
        <v>0</v>
      </c>
      <c r="AO2567">
        <f t="shared" si="990"/>
        <v>0</v>
      </c>
      <c r="AP2567">
        <f t="shared" si="991"/>
        <v>0</v>
      </c>
      <c r="AQ2567">
        <f t="shared" si="992"/>
        <v>0</v>
      </c>
      <c r="AR2567">
        <f t="shared" si="993"/>
        <v>0</v>
      </c>
      <c r="AS2567">
        <f t="shared" si="994"/>
        <v>0</v>
      </c>
      <c r="AT2567">
        <f t="shared" si="995"/>
        <v>0</v>
      </c>
      <c r="AU2567">
        <f t="shared" si="996"/>
        <v>0</v>
      </c>
      <c r="AV2567">
        <f t="shared" si="997"/>
        <v>0</v>
      </c>
      <c r="AW2567">
        <f t="shared" si="998"/>
        <v>0</v>
      </c>
      <c r="AX2567">
        <f t="shared" si="999"/>
        <v>0</v>
      </c>
      <c r="AY2567">
        <f t="shared" si="1000"/>
        <v>0</v>
      </c>
      <c r="AZ2567">
        <f t="shared" si="1001"/>
        <v>0</v>
      </c>
      <c r="BA2567">
        <f t="shared" si="1002"/>
        <v>0</v>
      </c>
      <c r="BB2567">
        <f t="shared" si="1003"/>
        <v>0</v>
      </c>
      <c r="BC2567">
        <f t="shared" si="1004"/>
        <v>0</v>
      </c>
      <c r="BD2567">
        <f t="shared" si="1005"/>
        <v>0</v>
      </c>
      <c r="BE2567">
        <f t="shared" si="1006"/>
        <v>0</v>
      </c>
      <c r="BF2567">
        <f t="shared" si="1007"/>
        <v>0</v>
      </c>
    </row>
    <row r="2568" spans="1:58" ht="15" customHeight="1">
      <c r="A2568" s="405"/>
      <c r="B2568" s="6"/>
      <c r="C2568" s="421" t="s">
        <v>6983</v>
      </c>
      <c r="D2568" s="668" t="str">
        <f t="shared" si="1008"/>
        <v/>
      </c>
      <c r="E2568" s="669"/>
      <c r="F2568" s="670"/>
      <c r="G2568" s="763" t="str">
        <f t="shared" si="1009"/>
        <v/>
      </c>
      <c r="H2568" s="669"/>
      <c r="I2568" s="669"/>
      <c r="J2568" s="669"/>
      <c r="K2568" s="669"/>
      <c r="L2568" s="670"/>
      <c r="M2568" s="112"/>
      <c r="N2568" s="112"/>
      <c r="O2568" s="112"/>
      <c r="P2568" s="112"/>
      <c r="Q2568" s="112"/>
      <c r="R2568" s="112"/>
      <c r="S2568" s="112"/>
      <c r="T2568" s="112"/>
      <c r="U2568" s="112"/>
      <c r="V2568" s="112"/>
      <c r="W2568" s="112"/>
      <c r="X2568" s="112"/>
      <c r="Y2568" s="112"/>
      <c r="Z2568" s="112"/>
      <c r="AA2568" s="112"/>
      <c r="AB2568" s="112"/>
      <c r="AC2568" s="112"/>
      <c r="AD2568" s="112"/>
      <c r="AE2568" s="93"/>
      <c r="AI2568">
        <f t="shared" si="984"/>
        <v>0</v>
      </c>
      <c r="AJ2568">
        <f t="shared" si="985"/>
        <v>0</v>
      </c>
      <c r="AK2568">
        <f t="shared" si="986"/>
        <v>0</v>
      </c>
      <c r="AL2568">
        <f t="shared" si="987"/>
        <v>0</v>
      </c>
      <c r="AM2568">
        <f t="shared" si="988"/>
        <v>0</v>
      </c>
      <c r="AN2568">
        <f t="shared" si="989"/>
        <v>0</v>
      </c>
      <c r="AO2568">
        <f t="shared" si="990"/>
        <v>0</v>
      </c>
      <c r="AP2568">
        <f t="shared" si="991"/>
        <v>0</v>
      </c>
      <c r="AQ2568">
        <f t="shared" si="992"/>
        <v>0</v>
      </c>
      <c r="AR2568">
        <f t="shared" si="993"/>
        <v>0</v>
      </c>
      <c r="AS2568">
        <f t="shared" si="994"/>
        <v>0</v>
      </c>
      <c r="AT2568">
        <f t="shared" si="995"/>
        <v>0</v>
      </c>
      <c r="AU2568">
        <f t="shared" si="996"/>
        <v>0</v>
      </c>
      <c r="AV2568">
        <f t="shared" si="997"/>
        <v>0</v>
      </c>
      <c r="AW2568">
        <f t="shared" si="998"/>
        <v>0</v>
      </c>
      <c r="AX2568">
        <f t="shared" si="999"/>
        <v>0</v>
      </c>
      <c r="AY2568">
        <f t="shared" si="1000"/>
        <v>0</v>
      </c>
      <c r="AZ2568">
        <f t="shared" si="1001"/>
        <v>0</v>
      </c>
      <c r="BA2568">
        <f t="shared" si="1002"/>
        <v>0</v>
      </c>
      <c r="BB2568">
        <f t="shared" si="1003"/>
        <v>0</v>
      </c>
      <c r="BC2568">
        <f t="shared" si="1004"/>
        <v>0</v>
      </c>
      <c r="BD2568">
        <f t="shared" si="1005"/>
        <v>0</v>
      </c>
      <c r="BE2568">
        <f t="shared" si="1006"/>
        <v>0</v>
      </c>
      <c r="BF2568">
        <f t="shared" si="1007"/>
        <v>0</v>
      </c>
    </row>
    <row r="2569" spans="1:58" ht="15" customHeight="1">
      <c r="A2569" s="405"/>
      <c r="B2569" s="6"/>
      <c r="C2569" s="421" t="s">
        <v>6984</v>
      </c>
      <c r="D2569" s="668" t="str">
        <f t="shared" si="1008"/>
        <v/>
      </c>
      <c r="E2569" s="669"/>
      <c r="F2569" s="670"/>
      <c r="G2569" s="763" t="str">
        <f t="shared" si="1009"/>
        <v/>
      </c>
      <c r="H2569" s="669"/>
      <c r="I2569" s="669"/>
      <c r="J2569" s="669"/>
      <c r="K2569" s="669"/>
      <c r="L2569" s="670"/>
      <c r="M2569" s="112"/>
      <c r="N2569" s="112"/>
      <c r="O2569" s="112"/>
      <c r="P2569" s="112"/>
      <c r="Q2569" s="112"/>
      <c r="R2569" s="112"/>
      <c r="S2569" s="112"/>
      <c r="T2569" s="112"/>
      <c r="U2569" s="112"/>
      <c r="V2569" s="112"/>
      <c r="W2569" s="112"/>
      <c r="X2569" s="112"/>
      <c r="Y2569" s="112"/>
      <c r="Z2569" s="112"/>
      <c r="AA2569" s="112"/>
      <c r="AB2569" s="112"/>
      <c r="AC2569" s="112"/>
      <c r="AD2569" s="112"/>
      <c r="AE2569" s="93"/>
      <c r="AI2569">
        <f t="shared" si="984"/>
        <v>0</v>
      </c>
      <c r="AJ2569">
        <f t="shared" si="985"/>
        <v>0</v>
      </c>
      <c r="AK2569">
        <f t="shared" si="986"/>
        <v>0</v>
      </c>
      <c r="AL2569">
        <f t="shared" si="987"/>
        <v>0</v>
      </c>
      <c r="AM2569">
        <f t="shared" si="988"/>
        <v>0</v>
      </c>
      <c r="AN2569">
        <f t="shared" si="989"/>
        <v>0</v>
      </c>
      <c r="AO2569">
        <f t="shared" si="990"/>
        <v>0</v>
      </c>
      <c r="AP2569">
        <f t="shared" si="991"/>
        <v>0</v>
      </c>
      <c r="AQ2569">
        <f t="shared" si="992"/>
        <v>0</v>
      </c>
      <c r="AR2569">
        <f t="shared" si="993"/>
        <v>0</v>
      </c>
      <c r="AS2569">
        <f t="shared" si="994"/>
        <v>0</v>
      </c>
      <c r="AT2569">
        <f t="shared" si="995"/>
        <v>0</v>
      </c>
      <c r="AU2569">
        <f t="shared" si="996"/>
        <v>0</v>
      </c>
      <c r="AV2569">
        <f t="shared" si="997"/>
        <v>0</v>
      </c>
      <c r="AW2569">
        <f t="shared" si="998"/>
        <v>0</v>
      </c>
      <c r="AX2569">
        <f t="shared" si="999"/>
        <v>0</v>
      </c>
      <c r="AY2569">
        <f t="shared" si="1000"/>
        <v>0</v>
      </c>
      <c r="AZ2569">
        <f t="shared" si="1001"/>
        <v>0</v>
      </c>
      <c r="BA2569">
        <f t="shared" si="1002"/>
        <v>0</v>
      </c>
      <c r="BB2569">
        <f t="shared" si="1003"/>
        <v>0</v>
      </c>
      <c r="BC2569">
        <f t="shared" si="1004"/>
        <v>0</v>
      </c>
      <c r="BD2569">
        <f t="shared" si="1005"/>
        <v>0</v>
      </c>
      <c r="BE2569">
        <f t="shared" si="1006"/>
        <v>0</v>
      </c>
      <c r="BF2569">
        <f t="shared" si="1007"/>
        <v>0</v>
      </c>
    </row>
    <row r="2570" spans="1:58" ht="15" customHeight="1">
      <c r="A2570" s="405"/>
      <c r="B2570" s="6"/>
      <c r="C2570" s="421" t="s">
        <v>6985</v>
      </c>
      <c r="D2570" s="668" t="str">
        <f t="shared" si="1008"/>
        <v/>
      </c>
      <c r="E2570" s="669"/>
      <c r="F2570" s="670"/>
      <c r="G2570" s="763" t="str">
        <f t="shared" si="1009"/>
        <v/>
      </c>
      <c r="H2570" s="669"/>
      <c r="I2570" s="669"/>
      <c r="J2570" s="669"/>
      <c r="K2570" s="669"/>
      <c r="L2570" s="670"/>
      <c r="M2570" s="112"/>
      <c r="N2570" s="112"/>
      <c r="O2570" s="112"/>
      <c r="P2570" s="112"/>
      <c r="Q2570" s="112"/>
      <c r="R2570" s="112"/>
      <c r="S2570" s="112"/>
      <c r="T2570" s="112"/>
      <c r="U2570" s="112"/>
      <c r="V2570" s="112"/>
      <c r="W2570" s="112"/>
      <c r="X2570" s="112"/>
      <c r="Y2570" s="112"/>
      <c r="Z2570" s="112"/>
      <c r="AA2570" s="112"/>
      <c r="AB2570" s="112"/>
      <c r="AC2570" s="112"/>
      <c r="AD2570" s="112"/>
      <c r="AE2570" s="93"/>
      <c r="AI2570">
        <f t="shared" si="984"/>
        <v>0</v>
      </c>
      <c r="AJ2570">
        <f t="shared" si="985"/>
        <v>0</v>
      </c>
      <c r="AK2570">
        <f t="shared" si="986"/>
        <v>0</v>
      </c>
      <c r="AL2570">
        <f t="shared" si="987"/>
        <v>0</v>
      </c>
      <c r="AM2570">
        <f t="shared" si="988"/>
        <v>0</v>
      </c>
      <c r="AN2570">
        <f t="shared" si="989"/>
        <v>0</v>
      </c>
      <c r="AO2570">
        <f t="shared" si="990"/>
        <v>0</v>
      </c>
      <c r="AP2570">
        <f t="shared" si="991"/>
        <v>0</v>
      </c>
      <c r="AQ2570">
        <f t="shared" si="992"/>
        <v>0</v>
      </c>
      <c r="AR2570">
        <f t="shared" si="993"/>
        <v>0</v>
      </c>
      <c r="AS2570">
        <f t="shared" si="994"/>
        <v>0</v>
      </c>
      <c r="AT2570">
        <f t="shared" si="995"/>
        <v>0</v>
      </c>
      <c r="AU2570">
        <f t="shared" si="996"/>
        <v>0</v>
      </c>
      <c r="AV2570">
        <f t="shared" si="997"/>
        <v>0</v>
      </c>
      <c r="AW2570">
        <f t="shared" si="998"/>
        <v>0</v>
      </c>
      <c r="AX2570">
        <f t="shared" si="999"/>
        <v>0</v>
      </c>
      <c r="AY2570">
        <f t="shared" si="1000"/>
        <v>0</v>
      </c>
      <c r="AZ2570">
        <f t="shared" si="1001"/>
        <v>0</v>
      </c>
      <c r="BA2570">
        <f t="shared" si="1002"/>
        <v>0</v>
      </c>
      <c r="BB2570">
        <f t="shared" si="1003"/>
        <v>0</v>
      </c>
      <c r="BC2570">
        <f t="shared" si="1004"/>
        <v>0</v>
      </c>
      <c r="BD2570">
        <f t="shared" si="1005"/>
        <v>0</v>
      </c>
      <c r="BE2570">
        <f t="shared" si="1006"/>
        <v>0</v>
      </c>
      <c r="BF2570">
        <f t="shared" si="1007"/>
        <v>0</v>
      </c>
    </row>
    <row r="2571" spans="1:58" ht="15" customHeight="1">
      <c r="A2571" s="405"/>
      <c r="B2571" s="6"/>
      <c r="C2571" s="421" t="s">
        <v>6986</v>
      </c>
      <c r="D2571" s="668" t="str">
        <f t="shared" si="1008"/>
        <v/>
      </c>
      <c r="E2571" s="669"/>
      <c r="F2571" s="670"/>
      <c r="G2571" s="763" t="str">
        <f t="shared" si="1009"/>
        <v/>
      </c>
      <c r="H2571" s="669"/>
      <c r="I2571" s="669"/>
      <c r="J2571" s="669"/>
      <c r="K2571" s="669"/>
      <c r="L2571" s="670"/>
      <c r="M2571" s="112"/>
      <c r="N2571" s="112"/>
      <c r="O2571" s="112"/>
      <c r="P2571" s="112"/>
      <c r="Q2571" s="112"/>
      <c r="R2571" s="112"/>
      <c r="S2571" s="112"/>
      <c r="T2571" s="112"/>
      <c r="U2571" s="112"/>
      <c r="V2571" s="112"/>
      <c r="W2571" s="112"/>
      <c r="X2571" s="112"/>
      <c r="Y2571" s="112"/>
      <c r="Z2571" s="112"/>
      <c r="AA2571" s="112"/>
      <c r="AB2571" s="112"/>
      <c r="AC2571" s="112"/>
      <c r="AD2571" s="112"/>
      <c r="AE2571" s="93"/>
      <c r="AI2571">
        <f t="shared" ref="AI2571:AI2634" si="1010">M2571</f>
        <v>0</v>
      </c>
      <c r="AJ2571">
        <f t="shared" ref="AJ2571:AJ2634" si="1011">COUNTIF(N2571:O2571,"NS")</f>
        <v>0</v>
      </c>
      <c r="AK2571">
        <f t="shared" ref="AK2571:AK2634" si="1012">SUM(N2571:O2571)</f>
        <v>0</v>
      </c>
      <c r="AL2571">
        <f t="shared" ref="AL2571:AL2634" si="1013">IF(COUNTIF(M2571:O2571,"NA")=3,0,IF(OR(AND(AI2571=0,AJ2571&gt;0),AND(AI2571="NS",AK2571&gt;0), AND(AI2571="NS", AJ2571=0,AK2571=0)), 1, IF(OR(AND(AI2571&gt;0,AJ2571&gt;1,AI2571&gt;AK2571), AND(AI2571="NS",AJ2571=2), AND(AI2571="NS",AK2571=0,AJ2571&gt;0),AI2571=AK2571), 0, 1)))</f>
        <v>0</v>
      </c>
      <c r="AM2571">
        <f t="shared" ref="AM2571:AM2634" si="1014">P2571</f>
        <v>0</v>
      </c>
      <c r="AN2571">
        <f t="shared" ref="AN2571:AN2634" si="1015">COUNTIF(Q2571:R2571,"NS")</f>
        <v>0</v>
      </c>
      <c r="AO2571">
        <f t="shared" ref="AO2571:AO2634" si="1016">SUM(Q2571:R2571)</f>
        <v>0</v>
      </c>
      <c r="AP2571">
        <f t="shared" ref="AP2571:AP2634" si="1017">IF(COUNTIF(P2571:R2571,"NA")=3,0,IF(OR(AND(AM2571=0,AN2571&gt;0),AND(AM2571="NS",AO2571&gt;0), AND(AM2571="NS", AN2571=0,AO2571=0)), 1, IF(OR(AND(AM2571&gt;0,AN2571&gt;1,AM2571&gt;AO2571), AND(AM2571="NS",AN2571=2), AND(AM2571="NS",AO2571=0,AN2571&gt;0),AM2571=AO2571), 0, 1)))</f>
        <v>0</v>
      </c>
      <c r="AQ2571">
        <f t="shared" ref="AQ2571:AQ2634" si="1018">S2571</f>
        <v>0</v>
      </c>
      <c r="AR2571">
        <f t="shared" ref="AR2571:AR2634" si="1019">COUNTIF(T2571:U2571,"NS")</f>
        <v>0</v>
      </c>
      <c r="AS2571">
        <f t="shared" ref="AS2571:AS2634" si="1020">SUM(T2571:U2571)</f>
        <v>0</v>
      </c>
      <c r="AT2571">
        <f t="shared" ref="AT2571:AT2634" si="1021">IF(COUNTIF(S2571:U2571,"NA")=3,0,IF(OR(AND(AQ2571=0,AR2571&gt;0),AND(AQ2571="NS",AS2571&gt;0), AND(AQ2571="NS", AR2571=0,AS2571=0)), 1, IF(OR(AND(AQ2571&gt;0,AR2571&gt;1,AQ2571&gt;AS2571), AND(AQ2571="NS",AR2571=2), AND(AQ2571="NS",AS2571=0,AR2571&gt;0),AQ2571=AS2571), 0, 1)))</f>
        <v>0</v>
      </c>
      <c r="AU2571">
        <f t="shared" ref="AU2571:AU2634" si="1022">V2571</f>
        <v>0</v>
      </c>
      <c r="AV2571">
        <f t="shared" ref="AV2571:AV2634" si="1023">COUNTIF(W2571:X2571,"NS")</f>
        <v>0</v>
      </c>
      <c r="AW2571">
        <f t="shared" ref="AW2571:AW2634" si="1024">SUM(W2571:X2571)</f>
        <v>0</v>
      </c>
      <c r="AX2571">
        <f t="shared" ref="AX2571:AX2634" si="1025">IF(COUNTIF(V2571:X2571,"NA")=3,0,IF(OR(AND(AU2571=0,AV2571&gt;0),AND(AU2571="NS",AW2571&gt;0), AND(AU2571="NS", AV2571=0,AW2571=0)), 1, IF(OR(AND(AU2571&gt;0,AV2571&gt;1,AU2571&gt;AW2571), AND(AU2571="NS",AV2571=2), AND(AU2571="NS",AW2571=0,AV2571&gt;0),AU2571=AW2571), 0, 1)))</f>
        <v>0</v>
      </c>
      <c r="AY2571">
        <f t="shared" ref="AY2571:AY2634" si="1026">Y2571</f>
        <v>0</v>
      </c>
      <c r="AZ2571">
        <f t="shared" ref="AZ2571:AZ2634" si="1027">COUNTIF(Z2571:AA2571,"NS")</f>
        <v>0</v>
      </c>
      <c r="BA2571">
        <f t="shared" ref="BA2571:BA2634" si="1028">SUM(Z2571:AA2571)</f>
        <v>0</v>
      </c>
      <c r="BB2571">
        <f t="shared" ref="BB2571:BB2634" si="1029">IF(COUNTIF(Y2571:AA2571,"NA")=3,0,IF(OR(AND(AY2571=0,AZ2571&gt;0),AND(AY2571="NS",BA2571&gt;0), AND(AY2571="NS", AZ2571=0,BA2571=0)), 1, IF(OR(AND(AY2571&gt;0,AZ2571&gt;1,AY2571&gt;BA2571), AND(AY2571="NS",AZ2571=2), AND(AY2571="NS",BA2571=0,AZ2571&gt;0),AY2571=BA2571), 0, 1)))</f>
        <v>0</v>
      </c>
      <c r="BC2571">
        <f t="shared" ref="BC2571:BC2634" si="1030">AB2571</f>
        <v>0</v>
      </c>
      <c r="BD2571">
        <f t="shared" ref="BD2571:BD2634" si="1031">COUNTIF(AC2571:AD2571,"NS")</f>
        <v>0</v>
      </c>
      <c r="BE2571">
        <f t="shared" ref="BE2571:BE2634" si="1032">SUM(AC2571:AD2571)</f>
        <v>0</v>
      </c>
      <c r="BF2571">
        <f t="shared" ref="BF2571:BF2634" si="1033">IF(COUNTIF(AB2571:AD2571,"NA")=3,0,IF(OR(AND(BC2571=0,BD2571&gt;0),AND(BC2571="NS",BE2571&gt;0), AND(BC2571="NS", BD2571=0,BE2571=0)), 1, IF(OR(AND(BC2571&gt;0,BD2571&gt;1,BC2571&gt;BE2571), AND(BC2571="NS",BD2571=2), AND(BC2571="NS",BE2571=0,BD2571&gt;0),BC2571=BE2571), 0, 1)))</f>
        <v>0</v>
      </c>
    </row>
    <row r="2572" spans="1:58" ht="15" customHeight="1">
      <c r="A2572" s="405"/>
      <c r="B2572" s="6"/>
      <c r="C2572" s="421" t="s">
        <v>6987</v>
      </c>
      <c r="D2572" s="668" t="str">
        <f t="shared" ref="D2572:D2635" si="1034">IF(D1410="","",D1410)</f>
        <v/>
      </c>
      <c r="E2572" s="669"/>
      <c r="F2572" s="670"/>
      <c r="G2572" s="763" t="str">
        <f t="shared" ref="G2572:G2635" si="1035">IF(G1410="","",G1410)</f>
        <v/>
      </c>
      <c r="H2572" s="669"/>
      <c r="I2572" s="669"/>
      <c r="J2572" s="669"/>
      <c r="K2572" s="669"/>
      <c r="L2572" s="670"/>
      <c r="M2572" s="112"/>
      <c r="N2572" s="112"/>
      <c r="O2572" s="112"/>
      <c r="P2572" s="112"/>
      <c r="Q2572" s="112"/>
      <c r="R2572" s="112"/>
      <c r="S2572" s="112"/>
      <c r="T2572" s="112"/>
      <c r="U2572" s="112"/>
      <c r="V2572" s="112"/>
      <c r="W2572" s="112"/>
      <c r="X2572" s="112"/>
      <c r="Y2572" s="112"/>
      <c r="Z2572" s="112"/>
      <c r="AA2572" s="112"/>
      <c r="AB2572" s="112"/>
      <c r="AC2572" s="112"/>
      <c r="AD2572" s="112"/>
      <c r="AE2572" s="93"/>
      <c r="AI2572">
        <f t="shared" si="1010"/>
        <v>0</v>
      </c>
      <c r="AJ2572">
        <f t="shared" si="1011"/>
        <v>0</v>
      </c>
      <c r="AK2572">
        <f t="shared" si="1012"/>
        <v>0</v>
      </c>
      <c r="AL2572">
        <f t="shared" si="1013"/>
        <v>0</v>
      </c>
      <c r="AM2572">
        <f t="shared" si="1014"/>
        <v>0</v>
      </c>
      <c r="AN2572">
        <f t="shared" si="1015"/>
        <v>0</v>
      </c>
      <c r="AO2572">
        <f t="shared" si="1016"/>
        <v>0</v>
      </c>
      <c r="AP2572">
        <f t="shared" si="1017"/>
        <v>0</v>
      </c>
      <c r="AQ2572">
        <f t="shared" si="1018"/>
        <v>0</v>
      </c>
      <c r="AR2572">
        <f t="shared" si="1019"/>
        <v>0</v>
      </c>
      <c r="AS2572">
        <f t="shared" si="1020"/>
        <v>0</v>
      </c>
      <c r="AT2572">
        <f t="shared" si="1021"/>
        <v>0</v>
      </c>
      <c r="AU2572">
        <f t="shared" si="1022"/>
        <v>0</v>
      </c>
      <c r="AV2572">
        <f t="shared" si="1023"/>
        <v>0</v>
      </c>
      <c r="AW2572">
        <f t="shared" si="1024"/>
        <v>0</v>
      </c>
      <c r="AX2572">
        <f t="shared" si="1025"/>
        <v>0</v>
      </c>
      <c r="AY2572">
        <f t="shared" si="1026"/>
        <v>0</v>
      </c>
      <c r="AZ2572">
        <f t="shared" si="1027"/>
        <v>0</v>
      </c>
      <c r="BA2572">
        <f t="shared" si="1028"/>
        <v>0</v>
      </c>
      <c r="BB2572">
        <f t="shared" si="1029"/>
        <v>0</v>
      </c>
      <c r="BC2572">
        <f t="shared" si="1030"/>
        <v>0</v>
      </c>
      <c r="BD2572">
        <f t="shared" si="1031"/>
        <v>0</v>
      </c>
      <c r="BE2572">
        <f t="shared" si="1032"/>
        <v>0</v>
      </c>
      <c r="BF2572">
        <f t="shared" si="1033"/>
        <v>0</v>
      </c>
    </row>
    <row r="2573" spans="1:58" ht="15" customHeight="1">
      <c r="A2573" s="405"/>
      <c r="B2573" s="6"/>
      <c r="C2573" s="421" t="s">
        <v>6988</v>
      </c>
      <c r="D2573" s="668" t="str">
        <f t="shared" si="1034"/>
        <v/>
      </c>
      <c r="E2573" s="669"/>
      <c r="F2573" s="670"/>
      <c r="G2573" s="763" t="str">
        <f t="shared" si="1035"/>
        <v/>
      </c>
      <c r="H2573" s="669"/>
      <c r="I2573" s="669"/>
      <c r="J2573" s="669"/>
      <c r="K2573" s="669"/>
      <c r="L2573" s="670"/>
      <c r="M2573" s="112"/>
      <c r="N2573" s="112"/>
      <c r="O2573" s="112"/>
      <c r="P2573" s="112"/>
      <c r="Q2573" s="112"/>
      <c r="R2573" s="112"/>
      <c r="S2573" s="112"/>
      <c r="T2573" s="112"/>
      <c r="U2573" s="112"/>
      <c r="V2573" s="112"/>
      <c r="W2573" s="112"/>
      <c r="X2573" s="112"/>
      <c r="Y2573" s="112"/>
      <c r="Z2573" s="112"/>
      <c r="AA2573" s="112"/>
      <c r="AB2573" s="112"/>
      <c r="AC2573" s="112"/>
      <c r="AD2573" s="112"/>
      <c r="AE2573" s="93"/>
      <c r="AI2573">
        <f t="shared" si="1010"/>
        <v>0</v>
      </c>
      <c r="AJ2573">
        <f t="shared" si="1011"/>
        <v>0</v>
      </c>
      <c r="AK2573">
        <f t="shared" si="1012"/>
        <v>0</v>
      </c>
      <c r="AL2573">
        <f t="shared" si="1013"/>
        <v>0</v>
      </c>
      <c r="AM2573">
        <f t="shared" si="1014"/>
        <v>0</v>
      </c>
      <c r="AN2573">
        <f t="shared" si="1015"/>
        <v>0</v>
      </c>
      <c r="AO2573">
        <f t="shared" si="1016"/>
        <v>0</v>
      </c>
      <c r="AP2573">
        <f t="shared" si="1017"/>
        <v>0</v>
      </c>
      <c r="AQ2573">
        <f t="shared" si="1018"/>
        <v>0</v>
      </c>
      <c r="AR2573">
        <f t="shared" si="1019"/>
        <v>0</v>
      </c>
      <c r="AS2573">
        <f t="shared" si="1020"/>
        <v>0</v>
      </c>
      <c r="AT2573">
        <f t="shared" si="1021"/>
        <v>0</v>
      </c>
      <c r="AU2573">
        <f t="shared" si="1022"/>
        <v>0</v>
      </c>
      <c r="AV2573">
        <f t="shared" si="1023"/>
        <v>0</v>
      </c>
      <c r="AW2573">
        <f t="shared" si="1024"/>
        <v>0</v>
      </c>
      <c r="AX2573">
        <f t="shared" si="1025"/>
        <v>0</v>
      </c>
      <c r="AY2573">
        <f t="shared" si="1026"/>
        <v>0</v>
      </c>
      <c r="AZ2573">
        <f t="shared" si="1027"/>
        <v>0</v>
      </c>
      <c r="BA2573">
        <f t="shared" si="1028"/>
        <v>0</v>
      </c>
      <c r="BB2573">
        <f t="shared" si="1029"/>
        <v>0</v>
      </c>
      <c r="BC2573">
        <f t="shared" si="1030"/>
        <v>0</v>
      </c>
      <c r="BD2573">
        <f t="shared" si="1031"/>
        <v>0</v>
      </c>
      <c r="BE2573">
        <f t="shared" si="1032"/>
        <v>0</v>
      </c>
      <c r="BF2573">
        <f t="shared" si="1033"/>
        <v>0</v>
      </c>
    </row>
    <row r="2574" spans="1:58" ht="15" customHeight="1">
      <c r="A2574" s="405"/>
      <c r="B2574" s="6"/>
      <c r="C2574" s="421" t="s">
        <v>6989</v>
      </c>
      <c r="D2574" s="668" t="str">
        <f t="shared" si="1034"/>
        <v/>
      </c>
      <c r="E2574" s="669"/>
      <c r="F2574" s="670"/>
      <c r="G2574" s="763" t="str">
        <f t="shared" si="1035"/>
        <v/>
      </c>
      <c r="H2574" s="669"/>
      <c r="I2574" s="669"/>
      <c r="J2574" s="669"/>
      <c r="K2574" s="669"/>
      <c r="L2574" s="670"/>
      <c r="M2574" s="112"/>
      <c r="N2574" s="112"/>
      <c r="O2574" s="112"/>
      <c r="P2574" s="112"/>
      <c r="Q2574" s="112"/>
      <c r="R2574" s="112"/>
      <c r="S2574" s="112"/>
      <c r="T2574" s="112"/>
      <c r="U2574" s="112"/>
      <c r="V2574" s="112"/>
      <c r="W2574" s="112"/>
      <c r="X2574" s="112"/>
      <c r="Y2574" s="112"/>
      <c r="Z2574" s="112"/>
      <c r="AA2574" s="112"/>
      <c r="AB2574" s="112"/>
      <c r="AC2574" s="112"/>
      <c r="AD2574" s="112"/>
      <c r="AE2574" s="93"/>
      <c r="AI2574">
        <f t="shared" si="1010"/>
        <v>0</v>
      </c>
      <c r="AJ2574">
        <f t="shared" si="1011"/>
        <v>0</v>
      </c>
      <c r="AK2574">
        <f t="shared" si="1012"/>
        <v>0</v>
      </c>
      <c r="AL2574">
        <f t="shared" si="1013"/>
        <v>0</v>
      </c>
      <c r="AM2574">
        <f t="shared" si="1014"/>
        <v>0</v>
      </c>
      <c r="AN2574">
        <f t="shared" si="1015"/>
        <v>0</v>
      </c>
      <c r="AO2574">
        <f t="shared" si="1016"/>
        <v>0</v>
      </c>
      <c r="AP2574">
        <f t="shared" si="1017"/>
        <v>0</v>
      </c>
      <c r="AQ2574">
        <f t="shared" si="1018"/>
        <v>0</v>
      </c>
      <c r="AR2574">
        <f t="shared" si="1019"/>
        <v>0</v>
      </c>
      <c r="AS2574">
        <f t="shared" si="1020"/>
        <v>0</v>
      </c>
      <c r="AT2574">
        <f t="shared" si="1021"/>
        <v>0</v>
      </c>
      <c r="AU2574">
        <f t="shared" si="1022"/>
        <v>0</v>
      </c>
      <c r="AV2574">
        <f t="shared" si="1023"/>
        <v>0</v>
      </c>
      <c r="AW2574">
        <f t="shared" si="1024"/>
        <v>0</v>
      </c>
      <c r="AX2574">
        <f t="shared" si="1025"/>
        <v>0</v>
      </c>
      <c r="AY2574">
        <f t="shared" si="1026"/>
        <v>0</v>
      </c>
      <c r="AZ2574">
        <f t="shared" si="1027"/>
        <v>0</v>
      </c>
      <c r="BA2574">
        <f t="shared" si="1028"/>
        <v>0</v>
      </c>
      <c r="BB2574">
        <f t="shared" si="1029"/>
        <v>0</v>
      </c>
      <c r="BC2574">
        <f t="shared" si="1030"/>
        <v>0</v>
      </c>
      <c r="BD2574">
        <f t="shared" si="1031"/>
        <v>0</v>
      </c>
      <c r="BE2574">
        <f t="shared" si="1032"/>
        <v>0</v>
      </c>
      <c r="BF2574">
        <f t="shared" si="1033"/>
        <v>0</v>
      </c>
    </row>
    <row r="2575" spans="1:58" ht="15" customHeight="1">
      <c r="A2575" s="405"/>
      <c r="B2575" s="6"/>
      <c r="C2575" s="421" t="s">
        <v>6990</v>
      </c>
      <c r="D2575" s="668" t="str">
        <f t="shared" si="1034"/>
        <v/>
      </c>
      <c r="E2575" s="669"/>
      <c r="F2575" s="670"/>
      <c r="G2575" s="763" t="str">
        <f t="shared" si="1035"/>
        <v/>
      </c>
      <c r="H2575" s="669"/>
      <c r="I2575" s="669"/>
      <c r="J2575" s="669"/>
      <c r="K2575" s="669"/>
      <c r="L2575" s="670"/>
      <c r="M2575" s="112"/>
      <c r="N2575" s="112"/>
      <c r="O2575" s="112"/>
      <c r="P2575" s="112"/>
      <c r="Q2575" s="112"/>
      <c r="R2575" s="112"/>
      <c r="S2575" s="112"/>
      <c r="T2575" s="112"/>
      <c r="U2575" s="112"/>
      <c r="V2575" s="112"/>
      <c r="W2575" s="112"/>
      <c r="X2575" s="112"/>
      <c r="Y2575" s="112"/>
      <c r="Z2575" s="112"/>
      <c r="AA2575" s="112"/>
      <c r="AB2575" s="112"/>
      <c r="AC2575" s="112"/>
      <c r="AD2575" s="112"/>
      <c r="AE2575" s="93"/>
      <c r="AI2575">
        <f t="shared" si="1010"/>
        <v>0</v>
      </c>
      <c r="AJ2575">
        <f t="shared" si="1011"/>
        <v>0</v>
      </c>
      <c r="AK2575">
        <f t="shared" si="1012"/>
        <v>0</v>
      </c>
      <c r="AL2575">
        <f t="shared" si="1013"/>
        <v>0</v>
      </c>
      <c r="AM2575">
        <f t="shared" si="1014"/>
        <v>0</v>
      </c>
      <c r="AN2575">
        <f t="shared" si="1015"/>
        <v>0</v>
      </c>
      <c r="AO2575">
        <f t="shared" si="1016"/>
        <v>0</v>
      </c>
      <c r="AP2575">
        <f t="shared" si="1017"/>
        <v>0</v>
      </c>
      <c r="AQ2575">
        <f t="shared" si="1018"/>
        <v>0</v>
      </c>
      <c r="AR2575">
        <f t="shared" si="1019"/>
        <v>0</v>
      </c>
      <c r="AS2575">
        <f t="shared" si="1020"/>
        <v>0</v>
      </c>
      <c r="AT2575">
        <f t="shared" si="1021"/>
        <v>0</v>
      </c>
      <c r="AU2575">
        <f t="shared" si="1022"/>
        <v>0</v>
      </c>
      <c r="AV2575">
        <f t="shared" si="1023"/>
        <v>0</v>
      </c>
      <c r="AW2575">
        <f t="shared" si="1024"/>
        <v>0</v>
      </c>
      <c r="AX2575">
        <f t="shared" si="1025"/>
        <v>0</v>
      </c>
      <c r="AY2575">
        <f t="shared" si="1026"/>
        <v>0</v>
      </c>
      <c r="AZ2575">
        <f t="shared" si="1027"/>
        <v>0</v>
      </c>
      <c r="BA2575">
        <f t="shared" si="1028"/>
        <v>0</v>
      </c>
      <c r="BB2575">
        <f t="shared" si="1029"/>
        <v>0</v>
      </c>
      <c r="BC2575">
        <f t="shared" si="1030"/>
        <v>0</v>
      </c>
      <c r="BD2575">
        <f t="shared" si="1031"/>
        <v>0</v>
      </c>
      <c r="BE2575">
        <f t="shared" si="1032"/>
        <v>0</v>
      </c>
      <c r="BF2575">
        <f t="shared" si="1033"/>
        <v>0</v>
      </c>
    </row>
    <row r="2576" spans="1:58" ht="15" customHeight="1">
      <c r="A2576" s="405"/>
      <c r="B2576" s="6"/>
      <c r="C2576" s="421" t="s">
        <v>6991</v>
      </c>
      <c r="D2576" s="668" t="str">
        <f t="shared" si="1034"/>
        <v/>
      </c>
      <c r="E2576" s="669"/>
      <c r="F2576" s="670"/>
      <c r="G2576" s="763" t="str">
        <f t="shared" si="1035"/>
        <v/>
      </c>
      <c r="H2576" s="669"/>
      <c r="I2576" s="669"/>
      <c r="J2576" s="669"/>
      <c r="K2576" s="669"/>
      <c r="L2576" s="670"/>
      <c r="M2576" s="112"/>
      <c r="N2576" s="112"/>
      <c r="O2576" s="112"/>
      <c r="P2576" s="112"/>
      <c r="Q2576" s="112"/>
      <c r="R2576" s="112"/>
      <c r="S2576" s="112"/>
      <c r="T2576" s="112"/>
      <c r="U2576" s="112"/>
      <c r="V2576" s="112"/>
      <c r="W2576" s="112"/>
      <c r="X2576" s="112"/>
      <c r="Y2576" s="112"/>
      <c r="Z2576" s="112"/>
      <c r="AA2576" s="112"/>
      <c r="AB2576" s="112"/>
      <c r="AC2576" s="112"/>
      <c r="AD2576" s="112"/>
      <c r="AE2576" s="93"/>
      <c r="AI2576">
        <f t="shared" si="1010"/>
        <v>0</v>
      </c>
      <c r="AJ2576">
        <f t="shared" si="1011"/>
        <v>0</v>
      </c>
      <c r="AK2576">
        <f t="shared" si="1012"/>
        <v>0</v>
      </c>
      <c r="AL2576">
        <f t="shared" si="1013"/>
        <v>0</v>
      </c>
      <c r="AM2576">
        <f t="shared" si="1014"/>
        <v>0</v>
      </c>
      <c r="AN2576">
        <f t="shared" si="1015"/>
        <v>0</v>
      </c>
      <c r="AO2576">
        <f t="shared" si="1016"/>
        <v>0</v>
      </c>
      <c r="AP2576">
        <f t="shared" si="1017"/>
        <v>0</v>
      </c>
      <c r="AQ2576">
        <f t="shared" si="1018"/>
        <v>0</v>
      </c>
      <c r="AR2576">
        <f t="shared" si="1019"/>
        <v>0</v>
      </c>
      <c r="AS2576">
        <f t="shared" si="1020"/>
        <v>0</v>
      </c>
      <c r="AT2576">
        <f t="shared" si="1021"/>
        <v>0</v>
      </c>
      <c r="AU2576">
        <f t="shared" si="1022"/>
        <v>0</v>
      </c>
      <c r="AV2576">
        <f t="shared" si="1023"/>
        <v>0</v>
      </c>
      <c r="AW2576">
        <f t="shared" si="1024"/>
        <v>0</v>
      </c>
      <c r="AX2576">
        <f t="shared" si="1025"/>
        <v>0</v>
      </c>
      <c r="AY2576">
        <f t="shared" si="1026"/>
        <v>0</v>
      </c>
      <c r="AZ2576">
        <f t="shared" si="1027"/>
        <v>0</v>
      </c>
      <c r="BA2576">
        <f t="shared" si="1028"/>
        <v>0</v>
      </c>
      <c r="BB2576">
        <f t="shared" si="1029"/>
        <v>0</v>
      </c>
      <c r="BC2576">
        <f t="shared" si="1030"/>
        <v>0</v>
      </c>
      <c r="BD2576">
        <f t="shared" si="1031"/>
        <v>0</v>
      </c>
      <c r="BE2576">
        <f t="shared" si="1032"/>
        <v>0</v>
      </c>
      <c r="BF2576">
        <f t="shared" si="1033"/>
        <v>0</v>
      </c>
    </row>
    <row r="2577" spans="1:58" ht="15" customHeight="1">
      <c r="A2577" s="405"/>
      <c r="B2577" s="6"/>
      <c r="C2577" s="421" t="s">
        <v>6992</v>
      </c>
      <c r="D2577" s="668" t="str">
        <f t="shared" si="1034"/>
        <v/>
      </c>
      <c r="E2577" s="669"/>
      <c r="F2577" s="670"/>
      <c r="G2577" s="763" t="str">
        <f t="shared" si="1035"/>
        <v/>
      </c>
      <c r="H2577" s="669"/>
      <c r="I2577" s="669"/>
      <c r="J2577" s="669"/>
      <c r="K2577" s="669"/>
      <c r="L2577" s="670"/>
      <c r="M2577" s="112"/>
      <c r="N2577" s="112"/>
      <c r="O2577" s="112"/>
      <c r="P2577" s="112"/>
      <c r="Q2577" s="112"/>
      <c r="R2577" s="112"/>
      <c r="S2577" s="112"/>
      <c r="T2577" s="112"/>
      <c r="U2577" s="112"/>
      <c r="V2577" s="112"/>
      <c r="W2577" s="112"/>
      <c r="X2577" s="112"/>
      <c r="Y2577" s="112"/>
      <c r="Z2577" s="112"/>
      <c r="AA2577" s="112"/>
      <c r="AB2577" s="112"/>
      <c r="AC2577" s="112"/>
      <c r="AD2577" s="112"/>
      <c r="AE2577" s="93"/>
      <c r="AI2577">
        <f t="shared" si="1010"/>
        <v>0</v>
      </c>
      <c r="AJ2577">
        <f t="shared" si="1011"/>
        <v>0</v>
      </c>
      <c r="AK2577">
        <f t="shared" si="1012"/>
        <v>0</v>
      </c>
      <c r="AL2577">
        <f t="shared" si="1013"/>
        <v>0</v>
      </c>
      <c r="AM2577">
        <f t="shared" si="1014"/>
        <v>0</v>
      </c>
      <c r="AN2577">
        <f t="shared" si="1015"/>
        <v>0</v>
      </c>
      <c r="AO2577">
        <f t="shared" si="1016"/>
        <v>0</v>
      </c>
      <c r="AP2577">
        <f t="shared" si="1017"/>
        <v>0</v>
      </c>
      <c r="AQ2577">
        <f t="shared" si="1018"/>
        <v>0</v>
      </c>
      <c r="AR2577">
        <f t="shared" si="1019"/>
        <v>0</v>
      </c>
      <c r="AS2577">
        <f t="shared" si="1020"/>
        <v>0</v>
      </c>
      <c r="AT2577">
        <f t="shared" si="1021"/>
        <v>0</v>
      </c>
      <c r="AU2577">
        <f t="shared" si="1022"/>
        <v>0</v>
      </c>
      <c r="AV2577">
        <f t="shared" si="1023"/>
        <v>0</v>
      </c>
      <c r="AW2577">
        <f t="shared" si="1024"/>
        <v>0</v>
      </c>
      <c r="AX2577">
        <f t="shared" si="1025"/>
        <v>0</v>
      </c>
      <c r="AY2577">
        <f t="shared" si="1026"/>
        <v>0</v>
      </c>
      <c r="AZ2577">
        <f t="shared" si="1027"/>
        <v>0</v>
      </c>
      <c r="BA2577">
        <f t="shared" si="1028"/>
        <v>0</v>
      </c>
      <c r="BB2577">
        <f t="shared" si="1029"/>
        <v>0</v>
      </c>
      <c r="BC2577">
        <f t="shared" si="1030"/>
        <v>0</v>
      </c>
      <c r="BD2577">
        <f t="shared" si="1031"/>
        <v>0</v>
      </c>
      <c r="BE2577">
        <f t="shared" si="1032"/>
        <v>0</v>
      </c>
      <c r="BF2577">
        <f t="shared" si="1033"/>
        <v>0</v>
      </c>
    </row>
    <row r="2578" spans="1:58" ht="15" customHeight="1">
      <c r="A2578" s="405"/>
      <c r="B2578" s="6"/>
      <c r="C2578" s="421" t="s">
        <v>6993</v>
      </c>
      <c r="D2578" s="668" t="str">
        <f t="shared" si="1034"/>
        <v/>
      </c>
      <c r="E2578" s="669"/>
      <c r="F2578" s="670"/>
      <c r="G2578" s="763" t="str">
        <f t="shared" si="1035"/>
        <v/>
      </c>
      <c r="H2578" s="669"/>
      <c r="I2578" s="669"/>
      <c r="J2578" s="669"/>
      <c r="K2578" s="669"/>
      <c r="L2578" s="670"/>
      <c r="M2578" s="112"/>
      <c r="N2578" s="112"/>
      <c r="O2578" s="112"/>
      <c r="P2578" s="112"/>
      <c r="Q2578" s="112"/>
      <c r="R2578" s="112"/>
      <c r="S2578" s="112"/>
      <c r="T2578" s="112"/>
      <c r="U2578" s="112"/>
      <c r="V2578" s="112"/>
      <c r="W2578" s="112"/>
      <c r="X2578" s="112"/>
      <c r="Y2578" s="112"/>
      <c r="Z2578" s="112"/>
      <c r="AA2578" s="112"/>
      <c r="AB2578" s="112"/>
      <c r="AC2578" s="112"/>
      <c r="AD2578" s="112"/>
      <c r="AE2578" s="93"/>
      <c r="AI2578">
        <f t="shared" si="1010"/>
        <v>0</v>
      </c>
      <c r="AJ2578">
        <f t="shared" si="1011"/>
        <v>0</v>
      </c>
      <c r="AK2578">
        <f t="shared" si="1012"/>
        <v>0</v>
      </c>
      <c r="AL2578">
        <f t="shared" si="1013"/>
        <v>0</v>
      </c>
      <c r="AM2578">
        <f t="shared" si="1014"/>
        <v>0</v>
      </c>
      <c r="AN2578">
        <f t="shared" si="1015"/>
        <v>0</v>
      </c>
      <c r="AO2578">
        <f t="shared" si="1016"/>
        <v>0</v>
      </c>
      <c r="AP2578">
        <f t="shared" si="1017"/>
        <v>0</v>
      </c>
      <c r="AQ2578">
        <f t="shared" si="1018"/>
        <v>0</v>
      </c>
      <c r="AR2578">
        <f t="shared" si="1019"/>
        <v>0</v>
      </c>
      <c r="AS2578">
        <f t="shared" si="1020"/>
        <v>0</v>
      </c>
      <c r="AT2578">
        <f t="shared" si="1021"/>
        <v>0</v>
      </c>
      <c r="AU2578">
        <f t="shared" si="1022"/>
        <v>0</v>
      </c>
      <c r="AV2578">
        <f t="shared" si="1023"/>
        <v>0</v>
      </c>
      <c r="AW2578">
        <f t="shared" si="1024"/>
        <v>0</v>
      </c>
      <c r="AX2578">
        <f t="shared" si="1025"/>
        <v>0</v>
      </c>
      <c r="AY2578">
        <f t="shared" si="1026"/>
        <v>0</v>
      </c>
      <c r="AZ2578">
        <f t="shared" si="1027"/>
        <v>0</v>
      </c>
      <c r="BA2578">
        <f t="shared" si="1028"/>
        <v>0</v>
      </c>
      <c r="BB2578">
        <f t="shared" si="1029"/>
        <v>0</v>
      </c>
      <c r="BC2578">
        <f t="shared" si="1030"/>
        <v>0</v>
      </c>
      <c r="BD2578">
        <f t="shared" si="1031"/>
        <v>0</v>
      </c>
      <c r="BE2578">
        <f t="shared" si="1032"/>
        <v>0</v>
      </c>
      <c r="BF2578">
        <f t="shared" si="1033"/>
        <v>0</v>
      </c>
    </row>
    <row r="2579" spans="1:58" ht="15" customHeight="1">
      <c r="A2579" s="405"/>
      <c r="B2579" s="6"/>
      <c r="C2579" s="421" t="s">
        <v>6994</v>
      </c>
      <c r="D2579" s="668" t="str">
        <f t="shared" si="1034"/>
        <v/>
      </c>
      <c r="E2579" s="669"/>
      <c r="F2579" s="670"/>
      <c r="G2579" s="763" t="str">
        <f t="shared" si="1035"/>
        <v/>
      </c>
      <c r="H2579" s="669"/>
      <c r="I2579" s="669"/>
      <c r="J2579" s="669"/>
      <c r="K2579" s="669"/>
      <c r="L2579" s="670"/>
      <c r="M2579" s="112"/>
      <c r="N2579" s="112"/>
      <c r="O2579" s="112"/>
      <c r="P2579" s="112"/>
      <c r="Q2579" s="112"/>
      <c r="R2579" s="112"/>
      <c r="S2579" s="112"/>
      <c r="T2579" s="112"/>
      <c r="U2579" s="112"/>
      <c r="V2579" s="112"/>
      <c r="W2579" s="112"/>
      <c r="X2579" s="112"/>
      <c r="Y2579" s="112"/>
      <c r="Z2579" s="112"/>
      <c r="AA2579" s="112"/>
      <c r="AB2579" s="112"/>
      <c r="AC2579" s="112"/>
      <c r="AD2579" s="112"/>
      <c r="AE2579" s="93"/>
      <c r="AI2579">
        <f t="shared" si="1010"/>
        <v>0</v>
      </c>
      <c r="AJ2579">
        <f t="shared" si="1011"/>
        <v>0</v>
      </c>
      <c r="AK2579">
        <f t="shared" si="1012"/>
        <v>0</v>
      </c>
      <c r="AL2579">
        <f t="shared" si="1013"/>
        <v>0</v>
      </c>
      <c r="AM2579">
        <f t="shared" si="1014"/>
        <v>0</v>
      </c>
      <c r="AN2579">
        <f t="shared" si="1015"/>
        <v>0</v>
      </c>
      <c r="AO2579">
        <f t="shared" si="1016"/>
        <v>0</v>
      </c>
      <c r="AP2579">
        <f t="shared" si="1017"/>
        <v>0</v>
      </c>
      <c r="AQ2579">
        <f t="shared" si="1018"/>
        <v>0</v>
      </c>
      <c r="AR2579">
        <f t="shared" si="1019"/>
        <v>0</v>
      </c>
      <c r="AS2579">
        <f t="shared" si="1020"/>
        <v>0</v>
      </c>
      <c r="AT2579">
        <f t="shared" si="1021"/>
        <v>0</v>
      </c>
      <c r="AU2579">
        <f t="shared" si="1022"/>
        <v>0</v>
      </c>
      <c r="AV2579">
        <f t="shared" si="1023"/>
        <v>0</v>
      </c>
      <c r="AW2579">
        <f t="shared" si="1024"/>
        <v>0</v>
      </c>
      <c r="AX2579">
        <f t="shared" si="1025"/>
        <v>0</v>
      </c>
      <c r="AY2579">
        <f t="shared" si="1026"/>
        <v>0</v>
      </c>
      <c r="AZ2579">
        <f t="shared" si="1027"/>
        <v>0</v>
      </c>
      <c r="BA2579">
        <f t="shared" si="1028"/>
        <v>0</v>
      </c>
      <c r="BB2579">
        <f t="shared" si="1029"/>
        <v>0</v>
      </c>
      <c r="BC2579">
        <f t="shared" si="1030"/>
        <v>0</v>
      </c>
      <c r="BD2579">
        <f t="shared" si="1031"/>
        <v>0</v>
      </c>
      <c r="BE2579">
        <f t="shared" si="1032"/>
        <v>0</v>
      </c>
      <c r="BF2579">
        <f t="shared" si="1033"/>
        <v>0</v>
      </c>
    </row>
    <row r="2580" spans="1:58" ht="15" customHeight="1">
      <c r="A2580" s="405"/>
      <c r="B2580" s="6"/>
      <c r="C2580" s="421" t="s">
        <v>6995</v>
      </c>
      <c r="D2580" s="668" t="str">
        <f t="shared" si="1034"/>
        <v/>
      </c>
      <c r="E2580" s="669"/>
      <c r="F2580" s="670"/>
      <c r="G2580" s="763" t="str">
        <f t="shared" si="1035"/>
        <v/>
      </c>
      <c r="H2580" s="669"/>
      <c r="I2580" s="669"/>
      <c r="J2580" s="669"/>
      <c r="K2580" s="669"/>
      <c r="L2580" s="670"/>
      <c r="M2580" s="112"/>
      <c r="N2580" s="112"/>
      <c r="O2580" s="112"/>
      <c r="P2580" s="112"/>
      <c r="Q2580" s="112"/>
      <c r="R2580" s="112"/>
      <c r="S2580" s="112"/>
      <c r="T2580" s="112"/>
      <c r="U2580" s="112"/>
      <c r="V2580" s="112"/>
      <c r="W2580" s="112"/>
      <c r="X2580" s="112"/>
      <c r="Y2580" s="112"/>
      <c r="Z2580" s="112"/>
      <c r="AA2580" s="112"/>
      <c r="AB2580" s="112"/>
      <c r="AC2580" s="112"/>
      <c r="AD2580" s="112"/>
      <c r="AE2580" s="93"/>
      <c r="AI2580">
        <f t="shared" si="1010"/>
        <v>0</v>
      </c>
      <c r="AJ2580">
        <f t="shared" si="1011"/>
        <v>0</v>
      </c>
      <c r="AK2580">
        <f t="shared" si="1012"/>
        <v>0</v>
      </c>
      <c r="AL2580">
        <f t="shared" si="1013"/>
        <v>0</v>
      </c>
      <c r="AM2580">
        <f t="shared" si="1014"/>
        <v>0</v>
      </c>
      <c r="AN2580">
        <f t="shared" si="1015"/>
        <v>0</v>
      </c>
      <c r="AO2580">
        <f t="shared" si="1016"/>
        <v>0</v>
      </c>
      <c r="AP2580">
        <f t="shared" si="1017"/>
        <v>0</v>
      </c>
      <c r="AQ2580">
        <f t="shared" si="1018"/>
        <v>0</v>
      </c>
      <c r="AR2580">
        <f t="shared" si="1019"/>
        <v>0</v>
      </c>
      <c r="AS2580">
        <f t="shared" si="1020"/>
        <v>0</v>
      </c>
      <c r="AT2580">
        <f t="shared" si="1021"/>
        <v>0</v>
      </c>
      <c r="AU2580">
        <f t="shared" si="1022"/>
        <v>0</v>
      </c>
      <c r="AV2580">
        <f t="shared" si="1023"/>
        <v>0</v>
      </c>
      <c r="AW2580">
        <f t="shared" si="1024"/>
        <v>0</v>
      </c>
      <c r="AX2580">
        <f t="shared" si="1025"/>
        <v>0</v>
      </c>
      <c r="AY2580">
        <f t="shared" si="1026"/>
        <v>0</v>
      </c>
      <c r="AZ2580">
        <f t="shared" si="1027"/>
        <v>0</v>
      </c>
      <c r="BA2580">
        <f t="shared" si="1028"/>
        <v>0</v>
      </c>
      <c r="BB2580">
        <f t="shared" si="1029"/>
        <v>0</v>
      </c>
      <c r="BC2580">
        <f t="shared" si="1030"/>
        <v>0</v>
      </c>
      <c r="BD2580">
        <f t="shared" si="1031"/>
        <v>0</v>
      </c>
      <c r="BE2580">
        <f t="shared" si="1032"/>
        <v>0</v>
      </c>
      <c r="BF2580">
        <f t="shared" si="1033"/>
        <v>0</v>
      </c>
    </row>
    <row r="2581" spans="1:58" ht="15" customHeight="1">
      <c r="A2581" s="405"/>
      <c r="B2581" s="6"/>
      <c r="C2581" s="421" t="s">
        <v>6996</v>
      </c>
      <c r="D2581" s="668" t="str">
        <f t="shared" si="1034"/>
        <v/>
      </c>
      <c r="E2581" s="669"/>
      <c r="F2581" s="670"/>
      <c r="G2581" s="763" t="str">
        <f t="shared" si="1035"/>
        <v/>
      </c>
      <c r="H2581" s="669"/>
      <c r="I2581" s="669"/>
      <c r="J2581" s="669"/>
      <c r="K2581" s="669"/>
      <c r="L2581" s="670"/>
      <c r="M2581" s="112"/>
      <c r="N2581" s="112"/>
      <c r="O2581" s="112"/>
      <c r="P2581" s="112"/>
      <c r="Q2581" s="112"/>
      <c r="R2581" s="112"/>
      <c r="S2581" s="112"/>
      <c r="T2581" s="112"/>
      <c r="U2581" s="112"/>
      <c r="V2581" s="112"/>
      <c r="W2581" s="112"/>
      <c r="X2581" s="112"/>
      <c r="Y2581" s="112"/>
      <c r="Z2581" s="112"/>
      <c r="AA2581" s="112"/>
      <c r="AB2581" s="112"/>
      <c r="AC2581" s="112"/>
      <c r="AD2581" s="112"/>
      <c r="AE2581" s="93"/>
      <c r="AI2581">
        <f t="shared" si="1010"/>
        <v>0</v>
      </c>
      <c r="AJ2581">
        <f t="shared" si="1011"/>
        <v>0</v>
      </c>
      <c r="AK2581">
        <f t="shared" si="1012"/>
        <v>0</v>
      </c>
      <c r="AL2581">
        <f t="shared" si="1013"/>
        <v>0</v>
      </c>
      <c r="AM2581">
        <f t="shared" si="1014"/>
        <v>0</v>
      </c>
      <c r="AN2581">
        <f t="shared" si="1015"/>
        <v>0</v>
      </c>
      <c r="AO2581">
        <f t="shared" si="1016"/>
        <v>0</v>
      </c>
      <c r="AP2581">
        <f t="shared" si="1017"/>
        <v>0</v>
      </c>
      <c r="AQ2581">
        <f t="shared" si="1018"/>
        <v>0</v>
      </c>
      <c r="AR2581">
        <f t="shared" si="1019"/>
        <v>0</v>
      </c>
      <c r="AS2581">
        <f t="shared" si="1020"/>
        <v>0</v>
      </c>
      <c r="AT2581">
        <f t="shared" si="1021"/>
        <v>0</v>
      </c>
      <c r="AU2581">
        <f t="shared" si="1022"/>
        <v>0</v>
      </c>
      <c r="AV2581">
        <f t="shared" si="1023"/>
        <v>0</v>
      </c>
      <c r="AW2581">
        <f t="shared" si="1024"/>
        <v>0</v>
      </c>
      <c r="AX2581">
        <f t="shared" si="1025"/>
        <v>0</v>
      </c>
      <c r="AY2581">
        <f t="shared" si="1026"/>
        <v>0</v>
      </c>
      <c r="AZ2581">
        <f t="shared" si="1027"/>
        <v>0</v>
      </c>
      <c r="BA2581">
        <f t="shared" si="1028"/>
        <v>0</v>
      </c>
      <c r="BB2581">
        <f t="shared" si="1029"/>
        <v>0</v>
      </c>
      <c r="BC2581">
        <f t="shared" si="1030"/>
        <v>0</v>
      </c>
      <c r="BD2581">
        <f t="shared" si="1031"/>
        <v>0</v>
      </c>
      <c r="BE2581">
        <f t="shared" si="1032"/>
        <v>0</v>
      </c>
      <c r="BF2581">
        <f t="shared" si="1033"/>
        <v>0</v>
      </c>
    </row>
    <row r="2582" spans="1:58" ht="15" customHeight="1">
      <c r="A2582" s="405"/>
      <c r="B2582" s="6"/>
      <c r="C2582" s="421" t="s">
        <v>6997</v>
      </c>
      <c r="D2582" s="668" t="str">
        <f t="shared" si="1034"/>
        <v/>
      </c>
      <c r="E2582" s="669"/>
      <c r="F2582" s="670"/>
      <c r="G2582" s="763" t="str">
        <f t="shared" si="1035"/>
        <v/>
      </c>
      <c r="H2582" s="669"/>
      <c r="I2582" s="669"/>
      <c r="J2582" s="669"/>
      <c r="K2582" s="669"/>
      <c r="L2582" s="670"/>
      <c r="M2582" s="112"/>
      <c r="N2582" s="112"/>
      <c r="O2582" s="112"/>
      <c r="P2582" s="112"/>
      <c r="Q2582" s="112"/>
      <c r="R2582" s="112"/>
      <c r="S2582" s="112"/>
      <c r="T2582" s="112"/>
      <c r="U2582" s="112"/>
      <c r="V2582" s="112"/>
      <c r="W2582" s="112"/>
      <c r="X2582" s="112"/>
      <c r="Y2582" s="112"/>
      <c r="Z2582" s="112"/>
      <c r="AA2582" s="112"/>
      <c r="AB2582" s="112"/>
      <c r="AC2582" s="112"/>
      <c r="AD2582" s="112"/>
      <c r="AE2582" s="93"/>
      <c r="AI2582">
        <f t="shared" si="1010"/>
        <v>0</v>
      </c>
      <c r="AJ2582">
        <f t="shared" si="1011"/>
        <v>0</v>
      </c>
      <c r="AK2582">
        <f t="shared" si="1012"/>
        <v>0</v>
      </c>
      <c r="AL2582">
        <f t="shared" si="1013"/>
        <v>0</v>
      </c>
      <c r="AM2582">
        <f t="shared" si="1014"/>
        <v>0</v>
      </c>
      <c r="AN2582">
        <f t="shared" si="1015"/>
        <v>0</v>
      </c>
      <c r="AO2582">
        <f t="shared" si="1016"/>
        <v>0</v>
      </c>
      <c r="AP2582">
        <f t="shared" si="1017"/>
        <v>0</v>
      </c>
      <c r="AQ2582">
        <f t="shared" si="1018"/>
        <v>0</v>
      </c>
      <c r="AR2582">
        <f t="shared" si="1019"/>
        <v>0</v>
      </c>
      <c r="AS2582">
        <f t="shared" si="1020"/>
        <v>0</v>
      </c>
      <c r="AT2582">
        <f t="shared" si="1021"/>
        <v>0</v>
      </c>
      <c r="AU2582">
        <f t="shared" si="1022"/>
        <v>0</v>
      </c>
      <c r="AV2582">
        <f t="shared" si="1023"/>
        <v>0</v>
      </c>
      <c r="AW2582">
        <f t="shared" si="1024"/>
        <v>0</v>
      </c>
      <c r="AX2582">
        <f t="shared" si="1025"/>
        <v>0</v>
      </c>
      <c r="AY2582">
        <f t="shared" si="1026"/>
        <v>0</v>
      </c>
      <c r="AZ2582">
        <f t="shared" si="1027"/>
        <v>0</v>
      </c>
      <c r="BA2582">
        <f t="shared" si="1028"/>
        <v>0</v>
      </c>
      <c r="BB2582">
        <f t="shared" si="1029"/>
        <v>0</v>
      </c>
      <c r="BC2582">
        <f t="shared" si="1030"/>
        <v>0</v>
      </c>
      <c r="BD2582">
        <f t="shared" si="1031"/>
        <v>0</v>
      </c>
      <c r="BE2582">
        <f t="shared" si="1032"/>
        <v>0</v>
      </c>
      <c r="BF2582">
        <f t="shared" si="1033"/>
        <v>0</v>
      </c>
    </row>
    <row r="2583" spans="1:58" ht="15" customHeight="1">
      <c r="A2583" s="405"/>
      <c r="B2583" s="6"/>
      <c r="C2583" s="421" t="s">
        <v>6998</v>
      </c>
      <c r="D2583" s="668" t="str">
        <f t="shared" si="1034"/>
        <v/>
      </c>
      <c r="E2583" s="669"/>
      <c r="F2583" s="670"/>
      <c r="G2583" s="763" t="str">
        <f t="shared" si="1035"/>
        <v/>
      </c>
      <c r="H2583" s="669"/>
      <c r="I2583" s="669"/>
      <c r="J2583" s="669"/>
      <c r="K2583" s="669"/>
      <c r="L2583" s="670"/>
      <c r="M2583" s="112"/>
      <c r="N2583" s="112"/>
      <c r="O2583" s="112"/>
      <c r="P2583" s="112"/>
      <c r="Q2583" s="112"/>
      <c r="R2583" s="112"/>
      <c r="S2583" s="112"/>
      <c r="T2583" s="112"/>
      <c r="U2583" s="112"/>
      <c r="V2583" s="112"/>
      <c r="W2583" s="112"/>
      <c r="X2583" s="112"/>
      <c r="Y2583" s="112"/>
      <c r="Z2583" s="112"/>
      <c r="AA2583" s="112"/>
      <c r="AB2583" s="112"/>
      <c r="AC2583" s="112"/>
      <c r="AD2583" s="112"/>
      <c r="AE2583" s="93"/>
      <c r="AI2583">
        <f t="shared" si="1010"/>
        <v>0</v>
      </c>
      <c r="AJ2583">
        <f t="shared" si="1011"/>
        <v>0</v>
      </c>
      <c r="AK2583">
        <f t="shared" si="1012"/>
        <v>0</v>
      </c>
      <c r="AL2583">
        <f t="shared" si="1013"/>
        <v>0</v>
      </c>
      <c r="AM2583">
        <f t="shared" si="1014"/>
        <v>0</v>
      </c>
      <c r="AN2583">
        <f t="shared" si="1015"/>
        <v>0</v>
      </c>
      <c r="AO2583">
        <f t="shared" si="1016"/>
        <v>0</v>
      </c>
      <c r="AP2583">
        <f t="shared" si="1017"/>
        <v>0</v>
      </c>
      <c r="AQ2583">
        <f t="shared" si="1018"/>
        <v>0</v>
      </c>
      <c r="AR2583">
        <f t="shared" si="1019"/>
        <v>0</v>
      </c>
      <c r="AS2583">
        <f t="shared" si="1020"/>
        <v>0</v>
      </c>
      <c r="AT2583">
        <f t="shared" si="1021"/>
        <v>0</v>
      </c>
      <c r="AU2583">
        <f t="shared" si="1022"/>
        <v>0</v>
      </c>
      <c r="AV2583">
        <f t="shared" si="1023"/>
        <v>0</v>
      </c>
      <c r="AW2583">
        <f t="shared" si="1024"/>
        <v>0</v>
      </c>
      <c r="AX2583">
        <f t="shared" si="1025"/>
        <v>0</v>
      </c>
      <c r="AY2583">
        <f t="shared" si="1026"/>
        <v>0</v>
      </c>
      <c r="AZ2583">
        <f t="shared" si="1027"/>
        <v>0</v>
      </c>
      <c r="BA2583">
        <f t="shared" si="1028"/>
        <v>0</v>
      </c>
      <c r="BB2583">
        <f t="shared" si="1029"/>
        <v>0</v>
      </c>
      <c r="BC2583">
        <f t="shared" si="1030"/>
        <v>0</v>
      </c>
      <c r="BD2583">
        <f t="shared" si="1031"/>
        <v>0</v>
      </c>
      <c r="BE2583">
        <f t="shared" si="1032"/>
        <v>0</v>
      </c>
      <c r="BF2583">
        <f t="shared" si="1033"/>
        <v>0</v>
      </c>
    </row>
    <row r="2584" spans="1:58" ht="15" customHeight="1">
      <c r="A2584" s="405"/>
      <c r="B2584" s="6"/>
      <c r="C2584" s="421" t="s">
        <v>6999</v>
      </c>
      <c r="D2584" s="668" t="str">
        <f t="shared" si="1034"/>
        <v/>
      </c>
      <c r="E2584" s="669"/>
      <c r="F2584" s="670"/>
      <c r="G2584" s="763" t="str">
        <f t="shared" si="1035"/>
        <v/>
      </c>
      <c r="H2584" s="669"/>
      <c r="I2584" s="669"/>
      <c r="J2584" s="669"/>
      <c r="K2584" s="669"/>
      <c r="L2584" s="670"/>
      <c r="M2584" s="112"/>
      <c r="N2584" s="112"/>
      <c r="O2584" s="112"/>
      <c r="P2584" s="112"/>
      <c r="Q2584" s="112"/>
      <c r="R2584" s="112"/>
      <c r="S2584" s="112"/>
      <c r="T2584" s="112"/>
      <c r="U2584" s="112"/>
      <c r="V2584" s="112"/>
      <c r="W2584" s="112"/>
      <c r="X2584" s="112"/>
      <c r="Y2584" s="112"/>
      <c r="Z2584" s="112"/>
      <c r="AA2584" s="112"/>
      <c r="AB2584" s="112"/>
      <c r="AC2584" s="112"/>
      <c r="AD2584" s="112"/>
      <c r="AE2584" s="93"/>
      <c r="AI2584">
        <f t="shared" si="1010"/>
        <v>0</v>
      </c>
      <c r="AJ2584">
        <f t="shared" si="1011"/>
        <v>0</v>
      </c>
      <c r="AK2584">
        <f t="shared" si="1012"/>
        <v>0</v>
      </c>
      <c r="AL2584">
        <f t="shared" si="1013"/>
        <v>0</v>
      </c>
      <c r="AM2584">
        <f t="shared" si="1014"/>
        <v>0</v>
      </c>
      <c r="AN2584">
        <f t="shared" si="1015"/>
        <v>0</v>
      </c>
      <c r="AO2584">
        <f t="shared" si="1016"/>
        <v>0</v>
      </c>
      <c r="AP2584">
        <f t="shared" si="1017"/>
        <v>0</v>
      </c>
      <c r="AQ2584">
        <f t="shared" si="1018"/>
        <v>0</v>
      </c>
      <c r="AR2584">
        <f t="shared" si="1019"/>
        <v>0</v>
      </c>
      <c r="AS2584">
        <f t="shared" si="1020"/>
        <v>0</v>
      </c>
      <c r="AT2584">
        <f t="shared" si="1021"/>
        <v>0</v>
      </c>
      <c r="AU2584">
        <f t="shared" si="1022"/>
        <v>0</v>
      </c>
      <c r="AV2584">
        <f t="shared" si="1023"/>
        <v>0</v>
      </c>
      <c r="AW2584">
        <f t="shared" si="1024"/>
        <v>0</v>
      </c>
      <c r="AX2584">
        <f t="shared" si="1025"/>
        <v>0</v>
      </c>
      <c r="AY2584">
        <f t="shared" si="1026"/>
        <v>0</v>
      </c>
      <c r="AZ2584">
        <f t="shared" si="1027"/>
        <v>0</v>
      </c>
      <c r="BA2584">
        <f t="shared" si="1028"/>
        <v>0</v>
      </c>
      <c r="BB2584">
        <f t="shared" si="1029"/>
        <v>0</v>
      </c>
      <c r="BC2584">
        <f t="shared" si="1030"/>
        <v>0</v>
      </c>
      <c r="BD2584">
        <f t="shared" si="1031"/>
        <v>0</v>
      </c>
      <c r="BE2584">
        <f t="shared" si="1032"/>
        <v>0</v>
      </c>
      <c r="BF2584">
        <f t="shared" si="1033"/>
        <v>0</v>
      </c>
    </row>
    <row r="2585" spans="1:58" ht="15" customHeight="1">
      <c r="A2585" s="405"/>
      <c r="B2585" s="6"/>
      <c r="C2585" s="421" t="s">
        <v>7000</v>
      </c>
      <c r="D2585" s="668" t="str">
        <f t="shared" si="1034"/>
        <v/>
      </c>
      <c r="E2585" s="669"/>
      <c r="F2585" s="670"/>
      <c r="G2585" s="763" t="str">
        <f t="shared" si="1035"/>
        <v/>
      </c>
      <c r="H2585" s="669"/>
      <c r="I2585" s="669"/>
      <c r="J2585" s="669"/>
      <c r="K2585" s="669"/>
      <c r="L2585" s="670"/>
      <c r="M2585" s="112"/>
      <c r="N2585" s="112"/>
      <c r="O2585" s="112"/>
      <c r="P2585" s="112"/>
      <c r="Q2585" s="112"/>
      <c r="R2585" s="112"/>
      <c r="S2585" s="112"/>
      <c r="T2585" s="112"/>
      <c r="U2585" s="112"/>
      <c r="V2585" s="112"/>
      <c r="W2585" s="112"/>
      <c r="X2585" s="112"/>
      <c r="Y2585" s="112"/>
      <c r="Z2585" s="112"/>
      <c r="AA2585" s="112"/>
      <c r="AB2585" s="112"/>
      <c r="AC2585" s="112"/>
      <c r="AD2585" s="112"/>
      <c r="AE2585" s="93"/>
      <c r="AI2585">
        <f t="shared" si="1010"/>
        <v>0</v>
      </c>
      <c r="AJ2585">
        <f t="shared" si="1011"/>
        <v>0</v>
      </c>
      <c r="AK2585">
        <f t="shared" si="1012"/>
        <v>0</v>
      </c>
      <c r="AL2585">
        <f t="shared" si="1013"/>
        <v>0</v>
      </c>
      <c r="AM2585">
        <f t="shared" si="1014"/>
        <v>0</v>
      </c>
      <c r="AN2585">
        <f t="shared" si="1015"/>
        <v>0</v>
      </c>
      <c r="AO2585">
        <f t="shared" si="1016"/>
        <v>0</v>
      </c>
      <c r="AP2585">
        <f t="shared" si="1017"/>
        <v>0</v>
      </c>
      <c r="AQ2585">
        <f t="shared" si="1018"/>
        <v>0</v>
      </c>
      <c r="AR2585">
        <f t="shared" si="1019"/>
        <v>0</v>
      </c>
      <c r="AS2585">
        <f t="shared" si="1020"/>
        <v>0</v>
      </c>
      <c r="AT2585">
        <f t="shared" si="1021"/>
        <v>0</v>
      </c>
      <c r="AU2585">
        <f t="shared" si="1022"/>
        <v>0</v>
      </c>
      <c r="AV2585">
        <f t="shared" si="1023"/>
        <v>0</v>
      </c>
      <c r="AW2585">
        <f t="shared" si="1024"/>
        <v>0</v>
      </c>
      <c r="AX2585">
        <f t="shared" si="1025"/>
        <v>0</v>
      </c>
      <c r="AY2585">
        <f t="shared" si="1026"/>
        <v>0</v>
      </c>
      <c r="AZ2585">
        <f t="shared" si="1027"/>
        <v>0</v>
      </c>
      <c r="BA2585">
        <f t="shared" si="1028"/>
        <v>0</v>
      </c>
      <c r="BB2585">
        <f t="shared" si="1029"/>
        <v>0</v>
      </c>
      <c r="BC2585">
        <f t="shared" si="1030"/>
        <v>0</v>
      </c>
      <c r="BD2585">
        <f t="shared" si="1031"/>
        <v>0</v>
      </c>
      <c r="BE2585">
        <f t="shared" si="1032"/>
        <v>0</v>
      </c>
      <c r="BF2585">
        <f t="shared" si="1033"/>
        <v>0</v>
      </c>
    </row>
    <row r="2586" spans="1:58" ht="15" customHeight="1">
      <c r="A2586" s="405"/>
      <c r="B2586" s="6"/>
      <c r="C2586" s="421" t="s">
        <v>7001</v>
      </c>
      <c r="D2586" s="668" t="str">
        <f t="shared" si="1034"/>
        <v/>
      </c>
      <c r="E2586" s="669"/>
      <c r="F2586" s="670"/>
      <c r="G2586" s="763" t="str">
        <f t="shared" si="1035"/>
        <v/>
      </c>
      <c r="H2586" s="669"/>
      <c r="I2586" s="669"/>
      <c r="J2586" s="669"/>
      <c r="K2586" s="669"/>
      <c r="L2586" s="670"/>
      <c r="M2586" s="112"/>
      <c r="N2586" s="112"/>
      <c r="O2586" s="112"/>
      <c r="P2586" s="112"/>
      <c r="Q2586" s="112"/>
      <c r="R2586" s="112"/>
      <c r="S2586" s="112"/>
      <c r="T2586" s="112"/>
      <c r="U2586" s="112"/>
      <c r="V2586" s="112"/>
      <c r="W2586" s="112"/>
      <c r="X2586" s="112"/>
      <c r="Y2586" s="112"/>
      <c r="Z2586" s="112"/>
      <c r="AA2586" s="112"/>
      <c r="AB2586" s="112"/>
      <c r="AC2586" s="112"/>
      <c r="AD2586" s="112"/>
      <c r="AE2586" s="93"/>
      <c r="AI2586">
        <f t="shared" si="1010"/>
        <v>0</v>
      </c>
      <c r="AJ2586">
        <f t="shared" si="1011"/>
        <v>0</v>
      </c>
      <c r="AK2586">
        <f t="shared" si="1012"/>
        <v>0</v>
      </c>
      <c r="AL2586">
        <f t="shared" si="1013"/>
        <v>0</v>
      </c>
      <c r="AM2586">
        <f t="shared" si="1014"/>
        <v>0</v>
      </c>
      <c r="AN2586">
        <f t="shared" si="1015"/>
        <v>0</v>
      </c>
      <c r="AO2586">
        <f t="shared" si="1016"/>
        <v>0</v>
      </c>
      <c r="AP2586">
        <f t="shared" si="1017"/>
        <v>0</v>
      </c>
      <c r="AQ2586">
        <f t="shared" si="1018"/>
        <v>0</v>
      </c>
      <c r="AR2586">
        <f t="shared" si="1019"/>
        <v>0</v>
      </c>
      <c r="AS2586">
        <f t="shared" si="1020"/>
        <v>0</v>
      </c>
      <c r="AT2586">
        <f t="shared" si="1021"/>
        <v>0</v>
      </c>
      <c r="AU2586">
        <f t="shared" si="1022"/>
        <v>0</v>
      </c>
      <c r="AV2586">
        <f t="shared" si="1023"/>
        <v>0</v>
      </c>
      <c r="AW2586">
        <f t="shared" si="1024"/>
        <v>0</v>
      </c>
      <c r="AX2586">
        <f t="shared" si="1025"/>
        <v>0</v>
      </c>
      <c r="AY2586">
        <f t="shared" si="1026"/>
        <v>0</v>
      </c>
      <c r="AZ2586">
        <f t="shared" si="1027"/>
        <v>0</v>
      </c>
      <c r="BA2586">
        <f t="shared" si="1028"/>
        <v>0</v>
      </c>
      <c r="BB2586">
        <f t="shared" si="1029"/>
        <v>0</v>
      </c>
      <c r="BC2586">
        <f t="shared" si="1030"/>
        <v>0</v>
      </c>
      <c r="BD2586">
        <f t="shared" si="1031"/>
        <v>0</v>
      </c>
      <c r="BE2586">
        <f t="shared" si="1032"/>
        <v>0</v>
      </c>
      <c r="BF2586">
        <f t="shared" si="1033"/>
        <v>0</v>
      </c>
    </row>
    <row r="2587" spans="1:58" ht="15" customHeight="1">
      <c r="A2587" s="405"/>
      <c r="B2587" s="6"/>
      <c r="C2587" s="421" t="s">
        <v>7002</v>
      </c>
      <c r="D2587" s="668" t="str">
        <f t="shared" si="1034"/>
        <v/>
      </c>
      <c r="E2587" s="669"/>
      <c r="F2587" s="670"/>
      <c r="G2587" s="763" t="str">
        <f t="shared" si="1035"/>
        <v/>
      </c>
      <c r="H2587" s="669"/>
      <c r="I2587" s="669"/>
      <c r="J2587" s="669"/>
      <c r="K2587" s="669"/>
      <c r="L2587" s="670"/>
      <c r="M2587" s="112"/>
      <c r="N2587" s="112"/>
      <c r="O2587" s="112"/>
      <c r="P2587" s="112"/>
      <c r="Q2587" s="112"/>
      <c r="R2587" s="112"/>
      <c r="S2587" s="112"/>
      <c r="T2587" s="112"/>
      <c r="U2587" s="112"/>
      <c r="V2587" s="112"/>
      <c r="W2587" s="112"/>
      <c r="X2587" s="112"/>
      <c r="Y2587" s="112"/>
      <c r="Z2587" s="112"/>
      <c r="AA2587" s="112"/>
      <c r="AB2587" s="112"/>
      <c r="AC2587" s="112"/>
      <c r="AD2587" s="112"/>
      <c r="AE2587" s="93"/>
      <c r="AI2587">
        <f t="shared" si="1010"/>
        <v>0</v>
      </c>
      <c r="AJ2587">
        <f t="shared" si="1011"/>
        <v>0</v>
      </c>
      <c r="AK2587">
        <f t="shared" si="1012"/>
        <v>0</v>
      </c>
      <c r="AL2587">
        <f t="shared" si="1013"/>
        <v>0</v>
      </c>
      <c r="AM2587">
        <f t="shared" si="1014"/>
        <v>0</v>
      </c>
      <c r="AN2587">
        <f t="shared" si="1015"/>
        <v>0</v>
      </c>
      <c r="AO2587">
        <f t="shared" si="1016"/>
        <v>0</v>
      </c>
      <c r="AP2587">
        <f t="shared" si="1017"/>
        <v>0</v>
      </c>
      <c r="AQ2587">
        <f t="shared" si="1018"/>
        <v>0</v>
      </c>
      <c r="AR2587">
        <f t="shared" si="1019"/>
        <v>0</v>
      </c>
      <c r="AS2587">
        <f t="shared" si="1020"/>
        <v>0</v>
      </c>
      <c r="AT2587">
        <f t="shared" si="1021"/>
        <v>0</v>
      </c>
      <c r="AU2587">
        <f t="shared" si="1022"/>
        <v>0</v>
      </c>
      <c r="AV2587">
        <f t="shared" si="1023"/>
        <v>0</v>
      </c>
      <c r="AW2587">
        <f t="shared" si="1024"/>
        <v>0</v>
      </c>
      <c r="AX2587">
        <f t="shared" si="1025"/>
        <v>0</v>
      </c>
      <c r="AY2587">
        <f t="shared" si="1026"/>
        <v>0</v>
      </c>
      <c r="AZ2587">
        <f t="shared" si="1027"/>
        <v>0</v>
      </c>
      <c r="BA2587">
        <f t="shared" si="1028"/>
        <v>0</v>
      </c>
      <c r="BB2587">
        <f t="shared" si="1029"/>
        <v>0</v>
      </c>
      <c r="BC2587">
        <f t="shared" si="1030"/>
        <v>0</v>
      </c>
      <c r="BD2587">
        <f t="shared" si="1031"/>
        <v>0</v>
      </c>
      <c r="BE2587">
        <f t="shared" si="1032"/>
        <v>0</v>
      </c>
      <c r="BF2587">
        <f t="shared" si="1033"/>
        <v>0</v>
      </c>
    </row>
    <row r="2588" spans="1:58" ht="15" customHeight="1">
      <c r="A2588" s="405"/>
      <c r="B2588" s="6"/>
      <c r="C2588" s="421" t="s">
        <v>7003</v>
      </c>
      <c r="D2588" s="668" t="str">
        <f t="shared" si="1034"/>
        <v/>
      </c>
      <c r="E2588" s="669"/>
      <c r="F2588" s="670"/>
      <c r="G2588" s="763" t="str">
        <f t="shared" si="1035"/>
        <v/>
      </c>
      <c r="H2588" s="669"/>
      <c r="I2588" s="669"/>
      <c r="J2588" s="669"/>
      <c r="K2588" s="669"/>
      <c r="L2588" s="670"/>
      <c r="M2588" s="112"/>
      <c r="N2588" s="112"/>
      <c r="O2588" s="112"/>
      <c r="P2588" s="112"/>
      <c r="Q2588" s="112"/>
      <c r="R2588" s="112"/>
      <c r="S2588" s="112"/>
      <c r="T2588" s="112"/>
      <c r="U2588" s="112"/>
      <c r="V2588" s="112"/>
      <c r="W2588" s="112"/>
      <c r="X2588" s="112"/>
      <c r="Y2588" s="112"/>
      <c r="Z2588" s="112"/>
      <c r="AA2588" s="112"/>
      <c r="AB2588" s="112"/>
      <c r="AC2588" s="112"/>
      <c r="AD2588" s="112"/>
      <c r="AE2588" s="93"/>
      <c r="AI2588">
        <f t="shared" si="1010"/>
        <v>0</v>
      </c>
      <c r="AJ2588">
        <f t="shared" si="1011"/>
        <v>0</v>
      </c>
      <c r="AK2588">
        <f t="shared" si="1012"/>
        <v>0</v>
      </c>
      <c r="AL2588">
        <f t="shared" si="1013"/>
        <v>0</v>
      </c>
      <c r="AM2588">
        <f t="shared" si="1014"/>
        <v>0</v>
      </c>
      <c r="AN2588">
        <f t="shared" si="1015"/>
        <v>0</v>
      </c>
      <c r="AO2588">
        <f t="shared" si="1016"/>
        <v>0</v>
      </c>
      <c r="AP2588">
        <f t="shared" si="1017"/>
        <v>0</v>
      </c>
      <c r="AQ2588">
        <f t="shared" si="1018"/>
        <v>0</v>
      </c>
      <c r="AR2588">
        <f t="shared" si="1019"/>
        <v>0</v>
      </c>
      <c r="AS2588">
        <f t="shared" si="1020"/>
        <v>0</v>
      </c>
      <c r="AT2588">
        <f t="shared" si="1021"/>
        <v>0</v>
      </c>
      <c r="AU2588">
        <f t="shared" si="1022"/>
        <v>0</v>
      </c>
      <c r="AV2588">
        <f t="shared" si="1023"/>
        <v>0</v>
      </c>
      <c r="AW2588">
        <f t="shared" si="1024"/>
        <v>0</v>
      </c>
      <c r="AX2588">
        <f t="shared" si="1025"/>
        <v>0</v>
      </c>
      <c r="AY2588">
        <f t="shared" si="1026"/>
        <v>0</v>
      </c>
      <c r="AZ2588">
        <f t="shared" si="1027"/>
        <v>0</v>
      </c>
      <c r="BA2588">
        <f t="shared" si="1028"/>
        <v>0</v>
      </c>
      <c r="BB2588">
        <f t="shared" si="1029"/>
        <v>0</v>
      </c>
      <c r="BC2588">
        <f t="shared" si="1030"/>
        <v>0</v>
      </c>
      <c r="BD2588">
        <f t="shared" si="1031"/>
        <v>0</v>
      </c>
      <c r="BE2588">
        <f t="shared" si="1032"/>
        <v>0</v>
      </c>
      <c r="BF2588">
        <f t="shared" si="1033"/>
        <v>0</v>
      </c>
    </row>
    <row r="2589" spans="1:58" ht="15" customHeight="1">
      <c r="A2589" s="405"/>
      <c r="B2589" s="6"/>
      <c r="C2589" s="421" t="s">
        <v>7004</v>
      </c>
      <c r="D2589" s="668" t="str">
        <f t="shared" si="1034"/>
        <v/>
      </c>
      <c r="E2589" s="669"/>
      <c r="F2589" s="670"/>
      <c r="G2589" s="763" t="str">
        <f t="shared" si="1035"/>
        <v/>
      </c>
      <c r="H2589" s="669"/>
      <c r="I2589" s="669"/>
      <c r="J2589" s="669"/>
      <c r="K2589" s="669"/>
      <c r="L2589" s="670"/>
      <c r="M2589" s="112"/>
      <c r="N2589" s="112"/>
      <c r="O2589" s="112"/>
      <c r="P2589" s="112"/>
      <c r="Q2589" s="112"/>
      <c r="R2589" s="112"/>
      <c r="S2589" s="112"/>
      <c r="T2589" s="112"/>
      <c r="U2589" s="112"/>
      <c r="V2589" s="112"/>
      <c r="W2589" s="112"/>
      <c r="X2589" s="112"/>
      <c r="Y2589" s="112"/>
      <c r="Z2589" s="112"/>
      <c r="AA2589" s="112"/>
      <c r="AB2589" s="112"/>
      <c r="AC2589" s="112"/>
      <c r="AD2589" s="112"/>
      <c r="AE2589" s="93"/>
      <c r="AI2589">
        <f t="shared" si="1010"/>
        <v>0</v>
      </c>
      <c r="AJ2589">
        <f t="shared" si="1011"/>
        <v>0</v>
      </c>
      <c r="AK2589">
        <f t="shared" si="1012"/>
        <v>0</v>
      </c>
      <c r="AL2589">
        <f t="shared" si="1013"/>
        <v>0</v>
      </c>
      <c r="AM2589">
        <f t="shared" si="1014"/>
        <v>0</v>
      </c>
      <c r="AN2589">
        <f t="shared" si="1015"/>
        <v>0</v>
      </c>
      <c r="AO2589">
        <f t="shared" si="1016"/>
        <v>0</v>
      </c>
      <c r="AP2589">
        <f t="shared" si="1017"/>
        <v>0</v>
      </c>
      <c r="AQ2589">
        <f t="shared" si="1018"/>
        <v>0</v>
      </c>
      <c r="AR2589">
        <f t="shared" si="1019"/>
        <v>0</v>
      </c>
      <c r="AS2589">
        <f t="shared" si="1020"/>
        <v>0</v>
      </c>
      <c r="AT2589">
        <f t="shared" si="1021"/>
        <v>0</v>
      </c>
      <c r="AU2589">
        <f t="shared" si="1022"/>
        <v>0</v>
      </c>
      <c r="AV2589">
        <f t="shared" si="1023"/>
        <v>0</v>
      </c>
      <c r="AW2589">
        <f t="shared" si="1024"/>
        <v>0</v>
      </c>
      <c r="AX2589">
        <f t="shared" si="1025"/>
        <v>0</v>
      </c>
      <c r="AY2589">
        <f t="shared" si="1026"/>
        <v>0</v>
      </c>
      <c r="AZ2589">
        <f t="shared" si="1027"/>
        <v>0</v>
      </c>
      <c r="BA2589">
        <f t="shared" si="1028"/>
        <v>0</v>
      </c>
      <c r="BB2589">
        <f t="shared" si="1029"/>
        <v>0</v>
      </c>
      <c r="BC2589">
        <f t="shared" si="1030"/>
        <v>0</v>
      </c>
      <c r="BD2589">
        <f t="shared" si="1031"/>
        <v>0</v>
      </c>
      <c r="BE2589">
        <f t="shared" si="1032"/>
        <v>0</v>
      </c>
      <c r="BF2589">
        <f t="shared" si="1033"/>
        <v>0</v>
      </c>
    </row>
    <row r="2590" spans="1:58" ht="15" customHeight="1">
      <c r="A2590" s="405"/>
      <c r="B2590" s="6"/>
      <c r="C2590" s="421" t="s">
        <v>7005</v>
      </c>
      <c r="D2590" s="668" t="str">
        <f t="shared" si="1034"/>
        <v/>
      </c>
      <c r="E2590" s="669"/>
      <c r="F2590" s="670"/>
      <c r="G2590" s="763" t="str">
        <f t="shared" si="1035"/>
        <v/>
      </c>
      <c r="H2590" s="669"/>
      <c r="I2590" s="669"/>
      <c r="J2590" s="669"/>
      <c r="K2590" s="669"/>
      <c r="L2590" s="670"/>
      <c r="M2590" s="112"/>
      <c r="N2590" s="112"/>
      <c r="O2590" s="112"/>
      <c r="P2590" s="112"/>
      <c r="Q2590" s="112"/>
      <c r="R2590" s="112"/>
      <c r="S2590" s="112"/>
      <c r="T2590" s="112"/>
      <c r="U2590" s="112"/>
      <c r="V2590" s="112"/>
      <c r="W2590" s="112"/>
      <c r="X2590" s="112"/>
      <c r="Y2590" s="112"/>
      <c r="Z2590" s="112"/>
      <c r="AA2590" s="112"/>
      <c r="AB2590" s="112"/>
      <c r="AC2590" s="112"/>
      <c r="AD2590" s="112"/>
      <c r="AE2590" s="93"/>
      <c r="AI2590">
        <f t="shared" si="1010"/>
        <v>0</v>
      </c>
      <c r="AJ2590">
        <f t="shared" si="1011"/>
        <v>0</v>
      </c>
      <c r="AK2590">
        <f t="shared" si="1012"/>
        <v>0</v>
      </c>
      <c r="AL2590">
        <f t="shared" si="1013"/>
        <v>0</v>
      </c>
      <c r="AM2590">
        <f t="shared" si="1014"/>
        <v>0</v>
      </c>
      <c r="AN2590">
        <f t="shared" si="1015"/>
        <v>0</v>
      </c>
      <c r="AO2590">
        <f t="shared" si="1016"/>
        <v>0</v>
      </c>
      <c r="AP2590">
        <f t="shared" si="1017"/>
        <v>0</v>
      </c>
      <c r="AQ2590">
        <f t="shared" si="1018"/>
        <v>0</v>
      </c>
      <c r="AR2590">
        <f t="shared" si="1019"/>
        <v>0</v>
      </c>
      <c r="AS2590">
        <f t="shared" si="1020"/>
        <v>0</v>
      </c>
      <c r="AT2590">
        <f t="shared" si="1021"/>
        <v>0</v>
      </c>
      <c r="AU2590">
        <f t="shared" si="1022"/>
        <v>0</v>
      </c>
      <c r="AV2590">
        <f t="shared" si="1023"/>
        <v>0</v>
      </c>
      <c r="AW2590">
        <f t="shared" si="1024"/>
        <v>0</v>
      </c>
      <c r="AX2590">
        <f t="shared" si="1025"/>
        <v>0</v>
      </c>
      <c r="AY2590">
        <f t="shared" si="1026"/>
        <v>0</v>
      </c>
      <c r="AZ2590">
        <f t="shared" si="1027"/>
        <v>0</v>
      </c>
      <c r="BA2590">
        <f t="shared" si="1028"/>
        <v>0</v>
      </c>
      <c r="BB2590">
        <f t="shared" si="1029"/>
        <v>0</v>
      </c>
      <c r="BC2590">
        <f t="shared" si="1030"/>
        <v>0</v>
      </c>
      <c r="BD2590">
        <f t="shared" si="1031"/>
        <v>0</v>
      </c>
      <c r="BE2590">
        <f t="shared" si="1032"/>
        <v>0</v>
      </c>
      <c r="BF2590">
        <f t="shared" si="1033"/>
        <v>0</v>
      </c>
    </row>
    <row r="2591" spans="1:58" ht="15" customHeight="1">
      <c r="A2591" s="405"/>
      <c r="B2591" s="6"/>
      <c r="C2591" s="421" t="s">
        <v>7006</v>
      </c>
      <c r="D2591" s="668" t="str">
        <f t="shared" si="1034"/>
        <v/>
      </c>
      <c r="E2591" s="669"/>
      <c r="F2591" s="670"/>
      <c r="G2591" s="763" t="str">
        <f t="shared" si="1035"/>
        <v/>
      </c>
      <c r="H2591" s="669"/>
      <c r="I2591" s="669"/>
      <c r="J2591" s="669"/>
      <c r="K2591" s="669"/>
      <c r="L2591" s="670"/>
      <c r="M2591" s="112"/>
      <c r="N2591" s="112"/>
      <c r="O2591" s="112"/>
      <c r="P2591" s="112"/>
      <c r="Q2591" s="112"/>
      <c r="R2591" s="112"/>
      <c r="S2591" s="112"/>
      <c r="T2591" s="112"/>
      <c r="U2591" s="112"/>
      <c r="V2591" s="112"/>
      <c r="W2591" s="112"/>
      <c r="X2591" s="112"/>
      <c r="Y2591" s="112"/>
      <c r="Z2591" s="112"/>
      <c r="AA2591" s="112"/>
      <c r="AB2591" s="112"/>
      <c r="AC2591" s="112"/>
      <c r="AD2591" s="112"/>
      <c r="AE2591" s="93"/>
      <c r="AI2591">
        <f t="shared" si="1010"/>
        <v>0</v>
      </c>
      <c r="AJ2591">
        <f t="shared" si="1011"/>
        <v>0</v>
      </c>
      <c r="AK2591">
        <f t="shared" si="1012"/>
        <v>0</v>
      </c>
      <c r="AL2591">
        <f t="shared" si="1013"/>
        <v>0</v>
      </c>
      <c r="AM2591">
        <f t="shared" si="1014"/>
        <v>0</v>
      </c>
      <c r="AN2591">
        <f t="shared" si="1015"/>
        <v>0</v>
      </c>
      <c r="AO2591">
        <f t="shared" si="1016"/>
        <v>0</v>
      </c>
      <c r="AP2591">
        <f t="shared" si="1017"/>
        <v>0</v>
      </c>
      <c r="AQ2591">
        <f t="shared" si="1018"/>
        <v>0</v>
      </c>
      <c r="AR2591">
        <f t="shared" si="1019"/>
        <v>0</v>
      </c>
      <c r="AS2591">
        <f t="shared" si="1020"/>
        <v>0</v>
      </c>
      <c r="AT2591">
        <f t="shared" si="1021"/>
        <v>0</v>
      </c>
      <c r="AU2591">
        <f t="shared" si="1022"/>
        <v>0</v>
      </c>
      <c r="AV2591">
        <f t="shared" si="1023"/>
        <v>0</v>
      </c>
      <c r="AW2591">
        <f t="shared" si="1024"/>
        <v>0</v>
      </c>
      <c r="AX2591">
        <f t="shared" si="1025"/>
        <v>0</v>
      </c>
      <c r="AY2591">
        <f t="shared" si="1026"/>
        <v>0</v>
      </c>
      <c r="AZ2591">
        <f t="shared" si="1027"/>
        <v>0</v>
      </c>
      <c r="BA2591">
        <f t="shared" si="1028"/>
        <v>0</v>
      </c>
      <c r="BB2591">
        <f t="shared" si="1029"/>
        <v>0</v>
      </c>
      <c r="BC2591">
        <f t="shared" si="1030"/>
        <v>0</v>
      </c>
      <c r="BD2591">
        <f t="shared" si="1031"/>
        <v>0</v>
      </c>
      <c r="BE2591">
        <f t="shared" si="1032"/>
        <v>0</v>
      </c>
      <c r="BF2591">
        <f t="shared" si="1033"/>
        <v>0</v>
      </c>
    </row>
    <row r="2592" spans="1:58" ht="15" customHeight="1">
      <c r="A2592" s="405"/>
      <c r="B2592" s="6"/>
      <c r="C2592" s="421" t="s">
        <v>7007</v>
      </c>
      <c r="D2592" s="668" t="str">
        <f t="shared" si="1034"/>
        <v/>
      </c>
      <c r="E2592" s="669"/>
      <c r="F2592" s="670"/>
      <c r="G2592" s="763" t="str">
        <f t="shared" si="1035"/>
        <v/>
      </c>
      <c r="H2592" s="669"/>
      <c r="I2592" s="669"/>
      <c r="J2592" s="669"/>
      <c r="K2592" s="669"/>
      <c r="L2592" s="670"/>
      <c r="M2592" s="112"/>
      <c r="N2592" s="112"/>
      <c r="O2592" s="112"/>
      <c r="P2592" s="112"/>
      <c r="Q2592" s="112"/>
      <c r="R2592" s="112"/>
      <c r="S2592" s="112"/>
      <c r="T2592" s="112"/>
      <c r="U2592" s="112"/>
      <c r="V2592" s="112"/>
      <c r="W2592" s="112"/>
      <c r="X2592" s="112"/>
      <c r="Y2592" s="112"/>
      <c r="Z2592" s="112"/>
      <c r="AA2592" s="112"/>
      <c r="AB2592" s="112"/>
      <c r="AC2592" s="112"/>
      <c r="AD2592" s="112"/>
      <c r="AE2592" s="93"/>
      <c r="AI2592">
        <f t="shared" si="1010"/>
        <v>0</v>
      </c>
      <c r="AJ2592">
        <f t="shared" si="1011"/>
        <v>0</v>
      </c>
      <c r="AK2592">
        <f t="shared" si="1012"/>
        <v>0</v>
      </c>
      <c r="AL2592">
        <f t="shared" si="1013"/>
        <v>0</v>
      </c>
      <c r="AM2592">
        <f t="shared" si="1014"/>
        <v>0</v>
      </c>
      <c r="AN2592">
        <f t="shared" si="1015"/>
        <v>0</v>
      </c>
      <c r="AO2592">
        <f t="shared" si="1016"/>
        <v>0</v>
      </c>
      <c r="AP2592">
        <f t="shared" si="1017"/>
        <v>0</v>
      </c>
      <c r="AQ2592">
        <f t="shared" si="1018"/>
        <v>0</v>
      </c>
      <c r="AR2592">
        <f t="shared" si="1019"/>
        <v>0</v>
      </c>
      <c r="AS2592">
        <f t="shared" si="1020"/>
        <v>0</v>
      </c>
      <c r="AT2592">
        <f t="shared" si="1021"/>
        <v>0</v>
      </c>
      <c r="AU2592">
        <f t="shared" si="1022"/>
        <v>0</v>
      </c>
      <c r="AV2592">
        <f t="shared" si="1023"/>
        <v>0</v>
      </c>
      <c r="AW2592">
        <f t="shared" si="1024"/>
        <v>0</v>
      </c>
      <c r="AX2592">
        <f t="shared" si="1025"/>
        <v>0</v>
      </c>
      <c r="AY2592">
        <f t="shared" si="1026"/>
        <v>0</v>
      </c>
      <c r="AZ2592">
        <f t="shared" si="1027"/>
        <v>0</v>
      </c>
      <c r="BA2592">
        <f t="shared" si="1028"/>
        <v>0</v>
      </c>
      <c r="BB2592">
        <f t="shared" si="1029"/>
        <v>0</v>
      </c>
      <c r="BC2592">
        <f t="shared" si="1030"/>
        <v>0</v>
      </c>
      <c r="BD2592">
        <f t="shared" si="1031"/>
        <v>0</v>
      </c>
      <c r="BE2592">
        <f t="shared" si="1032"/>
        <v>0</v>
      </c>
      <c r="BF2592">
        <f t="shared" si="1033"/>
        <v>0</v>
      </c>
    </row>
    <row r="2593" spans="1:58" ht="15" customHeight="1">
      <c r="A2593" s="405"/>
      <c r="B2593" s="6"/>
      <c r="C2593" s="421" t="s">
        <v>7008</v>
      </c>
      <c r="D2593" s="668" t="str">
        <f t="shared" si="1034"/>
        <v/>
      </c>
      <c r="E2593" s="669"/>
      <c r="F2593" s="670"/>
      <c r="G2593" s="763" t="str">
        <f t="shared" si="1035"/>
        <v/>
      </c>
      <c r="H2593" s="669"/>
      <c r="I2593" s="669"/>
      <c r="J2593" s="669"/>
      <c r="K2593" s="669"/>
      <c r="L2593" s="670"/>
      <c r="M2593" s="112"/>
      <c r="N2593" s="112"/>
      <c r="O2593" s="112"/>
      <c r="P2593" s="112"/>
      <c r="Q2593" s="112"/>
      <c r="R2593" s="112"/>
      <c r="S2593" s="112"/>
      <c r="T2593" s="112"/>
      <c r="U2593" s="112"/>
      <c r="V2593" s="112"/>
      <c r="W2593" s="112"/>
      <c r="X2593" s="112"/>
      <c r="Y2593" s="112"/>
      <c r="Z2593" s="112"/>
      <c r="AA2593" s="112"/>
      <c r="AB2593" s="112"/>
      <c r="AC2593" s="112"/>
      <c r="AD2593" s="112"/>
      <c r="AE2593" s="93"/>
      <c r="AI2593">
        <f t="shared" si="1010"/>
        <v>0</v>
      </c>
      <c r="AJ2593">
        <f t="shared" si="1011"/>
        <v>0</v>
      </c>
      <c r="AK2593">
        <f t="shared" si="1012"/>
        <v>0</v>
      </c>
      <c r="AL2593">
        <f t="shared" si="1013"/>
        <v>0</v>
      </c>
      <c r="AM2593">
        <f t="shared" si="1014"/>
        <v>0</v>
      </c>
      <c r="AN2593">
        <f t="shared" si="1015"/>
        <v>0</v>
      </c>
      <c r="AO2593">
        <f t="shared" si="1016"/>
        <v>0</v>
      </c>
      <c r="AP2593">
        <f t="shared" si="1017"/>
        <v>0</v>
      </c>
      <c r="AQ2593">
        <f t="shared" si="1018"/>
        <v>0</v>
      </c>
      <c r="AR2593">
        <f t="shared" si="1019"/>
        <v>0</v>
      </c>
      <c r="AS2593">
        <f t="shared" si="1020"/>
        <v>0</v>
      </c>
      <c r="AT2593">
        <f t="shared" si="1021"/>
        <v>0</v>
      </c>
      <c r="AU2593">
        <f t="shared" si="1022"/>
        <v>0</v>
      </c>
      <c r="AV2593">
        <f t="shared" si="1023"/>
        <v>0</v>
      </c>
      <c r="AW2593">
        <f t="shared" si="1024"/>
        <v>0</v>
      </c>
      <c r="AX2593">
        <f t="shared" si="1025"/>
        <v>0</v>
      </c>
      <c r="AY2593">
        <f t="shared" si="1026"/>
        <v>0</v>
      </c>
      <c r="AZ2593">
        <f t="shared" si="1027"/>
        <v>0</v>
      </c>
      <c r="BA2593">
        <f t="shared" si="1028"/>
        <v>0</v>
      </c>
      <c r="BB2593">
        <f t="shared" si="1029"/>
        <v>0</v>
      </c>
      <c r="BC2593">
        <f t="shared" si="1030"/>
        <v>0</v>
      </c>
      <c r="BD2593">
        <f t="shared" si="1031"/>
        <v>0</v>
      </c>
      <c r="BE2593">
        <f t="shared" si="1032"/>
        <v>0</v>
      </c>
      <c r="BF2593">
        <f t="shared" si="1033"/>
        <v>0</v>
      </c>
    </row>
    <row r="2594" spans="1:58" ht="15" customHeight="1">
      <c r="A2594" s="405"/>
      <c r="B2594" s="6"/>
      <c r="C2594" s="421" t="s">
        <v>7009</v>
      </c>
      <c r="D2594" s="668" t="str">
        <f t="shared" si="1034"/>
        <v/>
      </c>
      <c r="E2594" s="669"/>
      <c r="F2594" s="670"/>
      <c r="G2594" s="763" t="str">
        <f t="shared" si="1035"/>
        <v/>
      </c>
      <c r="H2594" s="669"/>
      <c r="I2594" s="669"/>
      <c r="J2594" s="669"/>
      <c r="K2594" s="669"/>
      <c r="L2594" s="670"/>
      <c r="M2594" s="112"/>
      <c r="N2594" s="112"/>
      <c r="O2594" s="112"/>
      <c r="P2594" s="112"/>
      <c r="Q2594" s="112"/>
      <c r="R2594" s="112"/>
      <c r="S2594" s="112"/>
      <c r="T2594" s="112"/>
      <c r="U2594" s="112"/>
      <c r="V2594" s="112"/>
      <c r="W2594" s="112"/>
      <c r="X2594" s="112"/>
      <c r="Y2594" s="112"/>
      <c r="Z2594" s="112"/>
      <c r="AA2594" s="112"/>
      <c r="AB2594" s="112"/>
      <c r="AC2594" s="112"/>
      <c r="AD2594" s="112"/>
      <c r="AE2594" s="93"/>
      <c r="AI2594">
        <f t="shared" si="1010"/>
        <v>0</v>
      </c>
      <c r="AJ2594">
        <f t="shared" si="1011"/>
        <v>0</v>
      </c>
      <c r="AK2594">
        <f t="shared" si="1012"/>
        <v>0</v>
      </c>
      <c r="AL2594">
        <f t="shared" si="1013"/>
        <v>0</v>
      </c>
      <c r="AM2594">
        <f t="shared" si="1014"/>
        <v>0</v>
      </c>
      <c r="AN2594">
        <f t="shared" si="1015"/>
        <v>0</v>
      </c>
      <c r="AO2594">
        <f t="shared" si="1016"/>
        <v>0</v>
      </c>
      <c r="AP2594">
        <f t="shared" si="1017"/>
        <v>0</v>
      </c>
      <c r="AQ2594">
        <f t="shared" si="1018"/>
        <v>0</v>
      </c>
      <c r="AR2594">
        <f t="shared" si="1019"/>
        <v>0</v>
      </c>
      <c r="AS2594">
        <f t="shared" si="1020"/>
        <v>0</v>
      </c>
      <c r="AT2594">
        <f t="shared" si="1021"/>
        <v>0</v>
      </c>
      <c r="AU2594">
        <f t="shared" si="1022"/>
        <v>0</v>
      </c>
      <c r="AV2594">
        <f t="shared" si="1023"/>
        <v>0</v>
      </c>
      <c r="AW2594">
        <f t="shared" si="1024"/>
        <v>0</v>
      </c>
      <c r="AX2594">
        <f t="shared" si="1025"/>
        <v>0</v>
      </c>
      <c r="AY2594">
        <f t="shared" si="1026"/>
        <v>0</v>
      </c>
      <c r="AZ2594">
        <f t="shared" si="1027"/>
        <v>0</v>
      </c>
      <c r="BA2594">
        <f t="shared" si="1028"/>
        <v>0</v>
      </c>
      <c r="BB2594">
        <f t="shared" si="1029"/>
        <v>0</v>
      </c>
      <c r="BC2594">
        <f t="shared" si="1030"/>
        <v>0</v>
      </c>
      <c r="BD2594">
        <f t="shared" si="1031"/>
        <v>0</v>
      </c>
      <c r="BE2594">
        <f t="shared" si="1032"/>
        <v>0</v>
      </c>
      <c r="BF2594">
        <f t="shared" si="1033"/>
        <v>0</v>
      </c>
    </row>
    <row r="2595" spans="1:58" ht="15" customHeight="1">
      <c r="A2595" s="405"/>
      <c r="B2595" s="6"/>
      <c r="C2595" s="421" t="s">
        <v>7010</v>
      </c>
      <c r="D2595" s="668" t="str">
        <f t="shared" si="1034"/>
        <v/>
      </c>
      <c r="E2595" s="669"/>
      <c r="F2595" s="670"/>
      <c r="G2595" s="763" t="str">
        <f t="shared" si="1035"/>
        <v/>
      </c>
      <c r="H2595" s="669"/>
      <c r="I2595" s="669"/>
      <c r="J2595" s="669"/>
      <c r="K2595" s="669"/>
      <c r="L2595" s="670"/>
      <c r="M2595" s="112"/>
      <c r="N2595" s="112"/>
      <c r="O2595" s="112"/>
      <c r="P2595" s="112"/>
      <c r="Q2595" s="112"/>
      <c r="R2595" s="112"/>
      <c r="S2595" s="112"/>
      <c r="T2595" s="112"/>
      <c r="U2595" s="112"/>
      <c r="V2595" s="112"/>
      <c r="W2595" s="112"/>
      <c r="X2595" s="112"/>
      <c r="Y2595" s="112"/>
      <c r="Z2595" s="112"/>
      <c r="AA2595" s="112"/>
      <c r="AB2595" s="112"/>
      <c r="AC2595" s="112"/>
      <c r="AD2595" s="112"/>
      <c r="AE2595" s="93"/>
      <c r="AI2595">
        <f t="shared" si="1010"/>
        <v>0</v>
      </c>
      <c r="AJ2595">
        <f t="shared" si="1011"/>
        <v>0</v>
      </c>
      <c r="AK2595">
        <f t="shared" si="1012"/>
        <v>0</v>
      </c>
      <c r="AL2595">
        <f t="shared" si="1013"/>
        <v>0</v>
      </c>
      <c r="AM2595">
        <f t="shared" si="1014"/>
        <v>0</v>
      </c>
      <c r="AN2595">
        <f t="shared" si="1015"/>
        <v>0</v>
      </c>
      <c r="AO2595">
        <f t="shared" si="1016"/>
        <v>0</v>
      </c>
      <c r="AP2595">
        <f t="shared" si="1017"/>
        <v>0</v>
      </c>
      <c r="AQ2595">
        <f t="shared" si="1018"/>
        <v>0</v>
      </c>
      <c r="AR2595">
        <f t="shared" si="1019"/>
        <v>0</v>
      </c>
      <c r="AS2595">
        <f t="shared" si="1020"/>
        <v>0</v>
      </c>
      <c r="AT2595">
        <f t="shared" si="1021"/>
        <v>0</v>
      </c>
      <c r="AU2595">
        <f t="shared" si="1022"/>
        <v>0</v>
      </c>
      <c r="AV2595">
        <f t="shared" si="1023"/>
        <v>0</v>
      </c>
      <c r="AW2595">
        <f t="shared" si="1024"/>
        <v>0</v>
      </c>
      <c r="AX2595">
        <f t="shared" si="1025"/>
        <v>0</v>
      </c>
      <c r="AY2595">
        <f t="shared" si="1026"/>
        <v>0</v>
      </c>
      <c r="AZ2595">
        <f t="shared" si="1027"/>
        <v>0</v>
      </c>
      <c r="BA2595">
        <f t="shared" si="1028"/>
        <v>0</v>
      </c>
      <c r="BB2595">
        <f t="shared" si="1029"/>
        <v>0</v>
      </c>
      <c r="BC2595">
        <f t="shared" si="1030"/>
        <v>0</v>
      </c>
      <c r="BD2595">
        <f t="shared" si="1031"/>
        <v>0</v>
      </c>
      <c r="BE2595">
        <f t="shared" si="1032"/>
        <v>0</v>
      </c>
      <c r="BF2595">
        <f t="shared" si="1033"/>
        <v>0</v>
      </c>
    </row>
    <row r="2596" spans="1:58" ht="15" customHeight="1">
      <c r="A2596" s="405"/>
      <c r="B2596" s="6"/>
      <c r="C2596" s="421" t="s">
        <v>7011</v>
      </c>
      <c r="D2596" s="668" t="str">
        <f t="shared" si="1034"/>
        <v/>
      </c>
      <c r="E2596" s="669"/>
      <c r="F2596" s="670"/>
      <c r="G2596" s="763" t="str">
        <f t="shared" si="1035"/>
        <v/>
      </c>
      <c r="H2596" s="669"/>
      <c r="I2596" s="669"/>
      <c r="J2596" s="669"/>
      <c r="K2596" s="669"/>
      <c r="L2596" s="670"/>
      <c r="M2596" s="112"/>
      <c r="N2596" s="112"/>
      <c r="O2596" s="112"/>
      <c r="P2596" s="112"/>
      <c r="Q2596" s="112"/>
      <c r="R2596" s="112"/>
      <c r="S2596" s="112"/>
      <c r="T2596" s="112"/>
      <c r="U2596" s="112"/>
      <c r="V2596" s="112"/>
      <c r="W2596" s="112"/>
      <c r="X2596" s="112"/>
      <c r="Y2596" s="112"/>
      <c r="Z2596" s="112"/>
      <c r="AA2596" s="112"/>
      <c r="AB2596" s="112"/>
      <c r="AC2596" s="112"/>
      <c r="AD2596" s="112"/>
      <c r="AE2596" s="93"/>
      <c r="AI2596">
        <f t="shared" si="1010"/>
        <v>0</v>
      </c>
      <c r="AJ2596">
        <f t="shared" si="1011"/>
        <v>0</v>
      </c>
      <c r="AK2596">
        <f t="shared" si="1012"/>
        <v>0</v>
      </c>
      <c r="AL2596">
        <f t="shared" si="1013"/>
        <v>0</v>
      </c>
      <c r="AM2596">
        <f t="shared" si="1014"/>
        <v>0</v>
      </c>
      <c r="AN2596">
        <f t="shared" si="1015"/>
        <v>0</v>
      </c>
      <c r="AO2596">
        <f t="shared" si="1016"/>
        <v>0</v>
      </c>
      <c r="AP2596">
        <f t="shared" si="1017"/>
        <v>0</v>
      </c>
      <c r="AQ2596">
        <f t="shared" si="1018"/>
        <v>0</v>
      </c>
      <c r="AR2596">
        <f t="shared" si="1019"/>
        <v>0</v>
      </c>
      <c r="AS2596">
        <f t="shared" si="1020"/>
        <v>0</v>
      </c>
      <c r="AT2596">
        <f t="shared" si="1021"/>
        <v>0</v>
      </c>
      <c r="AU2596">
        <f t="shared" si="1022"/>
        <v>0</v>
      </c>
      <c r="AV2596">
        <f t="shared" si="1023"/>
        <v>0</v>
      </c>
      <c r="AW2596">
        <f t="shared" si="1024"/>
        <v>0</v>
      </c>
      <c r="AX2596">
        <f t="shared" si="1025"/>
        <v>0</v>
      </c>
      <c r="AY2596">
        <f t="shared" si="1026"/>
        <v>0</v>
      </c>
      <c r="AZ2596">
        <f t="shared" si="1027"/>
        <v>0</v>
      </c>
      <c r="BA2596">
        <f t="shared" si="1028"/>
        <v>0</v>
      </c>
      <c r="BB2596">
        <f t="shared" si="1029"/>
        <v>0</v>
      </c>
      <c r="BC2596">
        <f t="shared" si="1030"/>
        <v>0</v>
      </c>
      <c r="BD2596">
        <f t="shared" si="1031"/>
        <v>0</v>
      </c>
      <c r="BE2596">
        <f t="shared" si="1032"/>
        <v>0</v>
      </c>
      <c r="BF2596">
        <f t="shared" si="1033"/>
        <v>0</v>
      </c>
    </row>
    <row r="2597" spans="1:58" ht="15" customHeight="1">
      <c r="A2597" s="405"/>
      <c r="B2597" s="6"/>
      <c r="C2597" s="421" t="s">
        <v>7012</v>
      </c>
      <c r="D2597" s="668" t="str">
        <f t="shared" si="1034"/>
        <v/>
      </c>
      <c r="E2597" s="669"/>
      <c r="F2597" s="670"/>
      <c r="G2597" s="763" t="str">
        <f t="shared" si="1035"/>
        <v/>
      </c>
      <c r="H2597" s="669"/>
      <c r="I2597" s="669"/>
      <c r="J2597" s="669"/>
      <c r="K2597" s="669"/>
      <c r="L2597" s="670"/>
      <c r="M2597" s="112"/>
      <c r="N2597" s="112"/>
      <c r="O2597" s="112"/>
      <c r="P2597" s="112"/>
      <c r="Q2597" s="112"/>
      <c r="R2597" s="112"/>
      <c r="S2597" s="112"/>
      <c r="T2597" s="112"/>
      <c r="U2597" s="112"/>
      <c r="V2597" s="112"/>
      <c r="W2597" s="112"/>
      <c r="X2597" s="112"/>
      <c r="Y2597" s="112"/>
      <c r="Z2597" s="112"/>
      <c r="AA2597" s="112"/>
      <c r="AB2597" s="112"/>
      <c r="AC2597" s="112"/>
      <c r="AD2597" s="112"/>
      <c r="AE2597" s="93"/>
      <c r="AI2597">
        <f t="shared" si="1010"/>
        <v>0</v>
      </c>
      <c r="AJ2597">
        <f t="shared" si="1011"/>
        <v>0</v>
      </c>
      <c r="AK2597">
        <f t="shared" si="1012"/>
        <v>0</v>
      </c>
      <c r="AL2597">
        <f t="shared" si="1013"/>
        <v>0</v>
      </c>
      <c r="AM2597">
        <f t="shared" si="1014"/>
        <v>0</v>
      </c>
      <c r="AN2597">
        <f t="shared" si="1015"/>
        <v>0</v>
      </c>
      <c r="AO2597">
        <f t="shared" si="1016"/>
        <v>0</v>
      </c>
      <c r="AP2597">
        <f t="shared" si="1017"/>
        <v>0</v>
      </c>
      <c r="AQ2597">
        <f t="shared" si="1018"/>
        <v>0</v>
      </c>
      <c r="AR2597">
        <f t="shared" si="1019"/>
        <v>0</v>
      </c>
      <c r="AS2597">
        <f t="shared" si="1020"/>
        <v>0</v>
      </c>
      <c r="AT2597">
        <f t="shared" si="1021"/>
        <v>0</v>
      </c>
      <c r="AU2597">
        <f t="shared" si="1022"/>
        <v>0</v>
      </c>
      <c r="AV2597">
        <f t="shared" si="1023"/>
        <v>0</v>
      </c>
      <c r="AW2597">
        <f t="shared" si="1024"/>
        <v>0</v>
      </c>
      <c r="AX2597">
        <f t="shared" si="1025"/>
        <v>0</v>
      </c>
      <c r="AY2597">
        <f t="shared" si="1026"/>
        <v>0</v>
      </c>
      <c r="AZ2597">
        <f t="shared" si="1027"/>
        <v>0</v>
      </c>
      <c r="BA2597">
        <f t="shared" si="1028"/>
        <v>0</v>
      </c>
      <c r="BB2597">
        <f t="shared" si="1029"/>
        <v>0</v>
      </c>
      <c r="BC2597">
        <f t="shared" si="1030"/>
        <v>0</v>
      </c>
      <c r="BD2597">
        <f t="shared" si="1031"/>
        <v>0</v>
      </c>
      <c r="BE2597">
        <f t="shared" si="1032"/>
        <v>0</v>
      </c>
      <c r="BF2597">
        <f t="shared" si="1033"/>
        <v>0</v>
      </c>
    </row>
    <row r="2598" spans="1:58" ht="15" customHeight="1">
      <c r="A2598" s="405"/>
      <c r="B2598" s="6"/>
      <c r="C2598" s="421" t="s">
        <v>7013</v>
      </c>
      <c r="D2598" s="668" t="str">
        <f t="shared" si="1034"/>
        <v/>
      </c>
      <c r="E2598" s="669"/>
      <c r="F2598" s="670"/>
      <c r="G2598" s="763" t="str">
        <f t="shared" si="1035"/>
        <v/>
      </c>
      <c r="H2598" s="669"/>
      <c r="I2598" s="669"/>
      <c r="J2598" s="669"/>
      <c r="K2598" s="669"/>
      <c r="L2598" s="670"/>
      <c r="M2598" s="112"/>
      <c r="N2598" s="112"/>
      <c r="O2598" s="112"/>
      <c r="P2598" s="112"/>
      <c r="Q2598" s="112"/>
      <c r="R2598" s="112"/>
      <c r="S2598" s="112"/>
      <c r="T2598" s="112"/>
      <c r="U2598" s="112"/>
      <c r="V2598" s="112"/>
      <c r="W2598" s="112"/>
      <c r="X2598" s="112"/>
      <c r="Y2598" s="112"/>
      <c r="Z2598" s="112"/>
      <c r="AA2598" s="112"/>
      <c r="AB2598" s="112"/>
      <c r="AC2598" s="112"/>
      <c r="AD2598" s="112"/>
      <c r="AE2598" s="93"/>
      <c r="AI2598">
        <f t="shared" si="1010"/>
        <v>0</v>
      </c>
      <c r="AJ2598">
        <f t="shared" si="1011"/>
        <v>0</v>
      </c>
      <c r="AK2598">
        <f t="shared" si="1012"/>
        <v>0</v>
      </c>
      <c r="AL2598">
        <f t="shared" si="1013"/>
        <v>0</v>
      </c>
      <c r="AM2598">
        <f t="shared" si="1014"/>
        <v>0</v>
      </c>
      <c r="AN2598">
        <f t="shared" si="1015"/>
        <v>0</v>
      </c>
      <c r="AO2598">
        <f t="shared" si="1016"/>
        <v>0</v>
      </c>
      <c r="AP2598">
        <f t="shared" si="1017"/>
        <v>0</v>
      </c>
      <c r="AQ2598">
        <f t="shared" si="1018"/>
        <v>0</v>
      </c>
      <c r="AR2598">
        <f t="shared" si="1019"/>
        <v>0</v>
      </c>
      <c r="AS2598">
        <f t="shared" si="1020"/>
        <v>0</v>
      </c>
      <c r="AT2598">
        <f t="shared" si="1021"/>
        <v>0</v>
      </c>
      <c r="AU2598">
        <f t="shared" si="1022"/>
        <v>0</v>
      </c>
      <c r="AV2598">
        <f t="shared" si="1023"/>
        <v>0</v>
      </c>
      <c r="AW2598">
        <f t="shared" si="1024"/>
        <v>0</v>
      </c>
      <c r="AX2598">
        <f t="shared" si="1025"/>
        <v>0</v>
      </c>
      <c r="AY2598">
        <f t="shared" si="1026"/>
        <v>0</v>
      </c>
      <c r="AZ2598">
        <f t="shared" si="1027"/>
        <v>0</v>
      </c>
      <c r="BA2598">
        <f t="shared" si="1028"/>
        <v>0</v>
      </c>
      <c r="BB2598">
        <f t="shared" si="1029"/>
        <v>0</v>
      </c>
      <c r="BC2598">
        <f t="shared" si="1030"/>
        <v>0</v>
      </c>
      <c r="BD2598">
        <f t="shared" si="1031"/>
        <v>0</v>
      </c>
      <c r="BE2598">
        <f t="shared" si="1032"/>
        <v>0</v>
      </c>
      <c r="BF2598">
        <f t="shared" si="1033"/>
        <v>0</v>
      </c>
    </row>
    <row r="2599" spans="1:58" ht="15" customHeight="1">
      <c r="A2599" s="405"/>
      <c r="B2599" s="6"/>
      <c r="C2599" s="421" t="s">
        <v>7014</v>
      </c>
      <c r="D2599" s="668" t="str">
        <f t="shared" si="1034"/>
        <v/>
      </c>
      <c r="E2599" s="669"/>
      <c r="F2599" s="670"/>
      <c r="G2599" s="763" t="str">
        <f t="shared" si="1035"/>
        <v/>
      </c>
      <c r="H2599" s="669"/>
      <c r="I2599" s="669"/>
      <c r="J2599" s="669"/>
      <c r="K2599" s="669"/>
      <c r="L2599" s="670"/>
      <c r="M2599" s="112"/>
      <c r="N2599" s="112"/>
      <c r="O2599" s="112"/>
      <c r="P2599" s="112"/>
      <c r="Q2599" s="112"/>
      <c r="R2599" s="112"/>
      <c r="S2599" s="112"/>
      <c r="T2599" s="112"/>
      <c r="U2599" s="112"/>
      <c r="V2599" s="112"/>
      <c r="W2599" s="112"/>
      <c r="X2599" s="112"/>
      <c r="Y2599" s="112"/>
      <c r="Z2599" s="112"/>
      <c r="AA2599" s="112"/>
      <c r="AB2599" s="112"/>
      <c r="AC2599" s="112"/>
      <c r="AD2599" s="112"/>
      <c r="AE2599" s="93"/>
      <c r="AI2599">
        <f t="shared" si="1010"/>
        <v>0</v>
      </c>
      <c r="AJ2599">
        <f t="shared" si="1011"/>
        <v>0</v>
      </c>
      <c r="AK2599">
        <f t="shared" si="1012"/>
        <v>0</v>
      </c>
      <c r="AL2599">
        <f t="shared" si="1013"/>
        <v>0</v>
      </c>
      <c r="AM2599">
        <f t="shared" si="1014"/>
        <v>0</v>
      </c>
      <c r="AN2599">
        <f t="shared" si="1015"/>
        <v>0</v>
      </c>
      <c r="AO2599">
        <f t="shared" si="1016"/>
        <v>0</v>
      </c>
      <c r="AP2599">
        <f t="shared" si="1017"/>
        <v>0</v>
      </c>
      <c r="AQ2599">
        <f t="shared" si="1018"/>
        <v>0</v>
      </c>
      <c r="AR2599">
        <f t="shared" si="1019"/>
        <v>0</v>
      </c>
      <c r="AS2599">
        <f t="shared" si="1020"/>
        <v>0</v>
      </c>
      <c r="AT2599">
        <f t="shared" si="1021"/>
        <v>0</v>
      </c>
      <c r="AU2599">
        <f t="shared" si="1022"/>
        <v>0</v>
      </c>
      <c r="AV2599">
        <f t="shared" si="1023"/>
        <v>0</v>
      </c>
      <c r="AW2599">
        <f t="shared" si="1024"/>
        <v>0</v>
      </c>
      <c r="AX2599">
        <f t="shared" si="1025"/>
        <v>0</v>
      </c>
      <c r="AY2599">
        <f t="shared" si="1026"/>
        <v>0</v>
      </c>
      <c r="AZ2599">
        <f t="shared" si="1027"/>
        <v>0</v>
      </c>
      <c r="BA2599">
        <f t="shared" si="1028"/>
        <v>0</v>
      </c>
      <c r="BB2599">
        <f t="shared" si="1029"/>
        <v>0</v>
      </c>
      <c r="BC2599">
        <f t="shared" si="1030"/>
        <v>0</v>
      </c>
      <c r="BD2599">
        <f t="shared" si="1031"/>
        <v>0</v>
      </c>
      <c r="BE2599">
        <f t="shared" si="1032"/>
        <v>0</v>
      </c>
      <c r="BF2599">
        <f t="shared" si="1033"/>
        <v>0</v>
      </c>
    </row>
    <row r="2600" spans="1:58" ht="15" customHeight="1">
      <c r="A2600" s="405"/>
      <c r="B2600" s="6"/>
      <c r="C2600" s="421" t="s">
        <v>7015</v>
      </c>
      <c r="D2600" s="668" t="str">
        <f t="shared" si="1034"/>
        <v/>
      </c>
      <c r="E2600" s="669"/>
      <c r="F2600" s="670"/>
      <c r="G2600" s="763" t="str">
        <f t="shared" si="1035"/>
        <v/>
      </c>
      <c r="H2600" s="669"/>
      <c r="I2600" s="669"/>
      <c r="J2600" s="669"/>
      <c r="K2600" s="669"/>
      <c r="L2600" s="670"/>
      <c r="M2600" s="112"/>
      <c r="N2600" s="112"/>
      <c r="O2600" s="112"/>
      <c r="P2600" s="112"/>
      <c r="Q2600" s="112"/>
      <c r="R2600" s="112"/>
      <c r="S2600" s="112"/>
      <c r="T2600" s="112"/>
      <c r="U2600" s="112"/>
      <c r="V2600" s="112"/>
      <c r="W2600" s="112"/>
      <c r="X2600" s="112"/>
      <c r="Y2600" s="112"/>
      <c r="Z2600" s="112"/>
      <c r="AA2600" s="112"/>
      <c r="AB2600" s="112"/>
      <c r="AC2600" s="112"/>
      <c r="AD2600" s="112"/>
      <c r="AE2600" s="93"/>
      <c r="AI2600">
        <f t="shared" si="1010"/>
        <v>0</v>
      </c>
      <c r="AJ2600">
        <f t="shared" si="1011"/>
        <v>0</v>
      </c>
      <c r="AK2600">
        <f t="shared" si="1012"/>
        <v>0</v>
      </c>
      <c r="AL2600">
        <f t="shared" si="1013"/>
        <v>0</v>
      </c>
      <c r="AM2600">
        <f t="shared" si="1014"/>
        <v>0</v>
      </c>
      <c r="AN2600">
        <f t="shared" si="1015"/>
        <v>0</v>
      </c>
      <c r="AO2600">
        <f t="shared" si="1016"/>
        <v>0</v>
      </c>
      <c r="AP2600">
        <f t="shared" si="1017"/>
        <v>0</v>
      </c>
      <c r="AQ2600">
        <f t="shared" si="1018"/>
        <v>0</v>
      </c>
      <c r="AR2600">
        <f t="shared" si="1019"/>
        <v>0</v>
      </c>
      <c r="AS2600">
        <f t="shared" si="1020"/>
        <v>0</v>
      </c>
      <c r="AT2600">
        <f t="shared" si="1021"/>
        <v>0</v>
      </c>
      <c r="AU2600">
        <f t="shared" si="1022"/>
        <v>0</v>
      </c>
      <c r="AV2600">
        <f t="shared" si="1023"/>
        <v>0</v>
      </c>
      <c r="AW2600">
        <f t="shared" si="1024"/>
        <v>0</v>
      </c>
      <c r="AX2600">
        <f t="shared" si="1025"/>
        <v>0</v>
      </c>
      <c r="AY2600">
        <f t="shared" si="1026"/>
        <v>0</v>
      </c>
      <c r="AZ2600">
        <f t="shared" si="1027"/>
        <v>0</v>
      </c>
      <c r="BA2600">
        <f t="shared" si="1028"/>
        <v>0</v>
      </c>
      <c r="BB2600">
        <f t="shared" si="1029"/>
        <v>0</v>
      </c>
      <c r="BC2600">
        <f t="shared" si="1030"/>
        <v>0</v>
      </c>
      <c r="BD2600">
        <f t="shared" si="1031"/>
        <v>0</v>
      </c>
      <c r="BE2600">
        <f t="shared" si="1032"/>
        <v>0</v>
      </c>
      <c r="BF2600">
        <f t="shared" si="1033"/>
        <v>0</v>
      </c>
    </row>
    <row r="2601" spans="1:58" ht="15" customHeight="1">
      <c r="A2601" s="405"/>
      <c r="B2601" s="6"/>
      <c r="C2601" s="421" t="s">
        <v>7016</v>
      </c>
      <c r="D2601" s="668" t="str">
        <f t="shared" si="1034"/>
        <v/>
      </c>
      <c r="E2601" s="669"/>
      <c r="F2601" s="670"/>
      <c r="G2601" s="763" t="str">
        <f t="shared" si="1035"/>
        <v/>
      </c>
      <c r="H2601" s="669"/>
      <c r="I2601" s="669"/>
      <c r="J2601" s="669"/>
      <c r="K2601" s="669"/>
      <c r="L2601" s="670"/>
      <c r="M2601" s="112"/>
      <c r="N2601" s="112"/>
      <c r="O2601" s="112"/>
      <c r="P2601" s="112"/>
      <c r="Q2601" s="112"/>
      <c r="R2601" s="112"/>
      <c r="S2601" s="112"/>
      <c r="T2601" s="112"/>
      <c r="U2601" s="112"/>
      <c r="V2601" s="112"/>
      <c r="W2601" s="112"/>
      <c r="X2601" s="112"/>
      <c r="Y2601" s="112"/>
      <c r="Z2601" s="112"/>
      <c r="AA2601" s="112"/>
      <c r="AB2601" s="112"/>
      <c r="AC2601" s="112"/>
      <c r="AD2601" s="112"/>
      <c r="AE2601" s="93"/>
      <c r="AI2601">
        <f t="shared" si="1010"/>
        <v>0</v>
      </c>
      <c r="AJ2601">
        <f t="shared" si="1011"/>
        <v>0</v>
      </c>
      <c r="AK2601">
        <f t="shared" si="1012"/>
        <v>0</v>
      </c>
      <c r="AL2601">
        <f t="shared" si="1013"/>
        <v>0</v>
      </c>
      <c r="AM2601">
        <f t="shared" si="1014"/>
        <v>0</v>
      </c>
      <c r="AN2601">
        <f t="shared" si="1015"/>
        <v>0</v>
      </c>
      <c r="AO2601">
        <f t="shared" si="1016"/>
        <v>0</v>
      </c>
      <c r="AP2601">
        <f t="shared" si="1017"/>
        <v>0</v>
      </c>
      <c r="AQ2601">
        <f t="shared" si="1018"/>
        <v>0</v>
      </c>
      <c r="AR2601">
        <f t="shared" si="1019"/>
        <v>0</v>
      </c>
      <c r="AS2601">
        <f t="shared" si="1020"/>
        <v>0</v>
      </c>
      <c r="AT2601">
        <f t="shared" si="1021"/>
        <v>0</v>
      </c>
      <c r="AU2601">
        <f t="shared" si="1022"/>
        <v>0</v>
      </c>
      <c r="AV2601">
        <f t="shared" si="1023"/>
        <v>0</v>
      </c>
      <c r="AW2601">
        <f t="shared" si="1024"/>
        <v>0</v>
      </c>
      <c r="AX2601">
        <f t="shared" si="1025"/>
        <v>0</v>
      </c>
      <c r="AY2601">
        <f t="shared" si="1026"/>
        <v>0</v>
      </c>
      <c r="AZ2601">
        <f t="shared" si="1027"/>
        <v>0</v>
      </c>
      <c r="BA2601">
        <f t="shared" si="1028"/>
        <v>0</v>
      </c>
      <c r="BB2601">
        <f t="shared" si="1029"/>
        <v>0</v>
      </c>
      <c r="BC2601">
        <f t="shared" si="1030"/>
        <v>0</v>
      </c>
      <c r="BD2601">
        <f t="shared" si="1031"/>
        <v>0</v>
      </c>
      <c r="BE2601">
        <f t="shared" si="1032"/>
        <v>0</v>
      </c>
      <c r="BF2601">
        <f t="shared" si="1033"/>
        <v>0</v>
      </c>
    </row>
    <row r="2602" spans="1:58" ht="15" customHeight="1">
      <c r="A2602" s="405"/>
      <c r="B2602" s="6"/>
      <c r="C2602" s="421" t="s">
        <v>7017</v>
      </c>
      <c r="D2602" s="668" t="str">
        <f t="shared" si="1034"/>
        <v/>
      </c>
      <c r="E2602" s="669"/>
      <c r="F2602" s="670"/>
      <c r="G2602" s="763" t="str">
        <f t="shared" si="1035"/>
        <v/>
      </c>
      <c r="H2602" s="669"/>
      <c r="I2602" s="669"/>
      <c r="J2602" s="669"/>
      <c r="K2602" s="669"/>
      <c r="L2602" s="670"/>
      <c r="M2602" s="112"/>
      <c r="N2602" s="112"/>
      <c r="O2602" s="112"/>
      <c r="P2602" s="112"/>
      <c r="Q2602" s="112"/>
      <c r="R2602" s="112"/>
      <c r="S2602" s="112"/>
      <c r="T2602" s="112"/>
      <c r="U2602" s="112"/>
      <c r="V2602" s="112"/>
      <c r="W2602" s="112"/>
      <c r="X2602" s="112"/>
      <c r="Y2602" s="112"/>
      <c r="Z2602" s="112"/>
      <c r="AA2602" s="112"/>
      <c r="AB2602" s="112"/>
      <c r="AC2602" s="112"/>
      <c r="AD2602" s="112"/>
      <c r="AE2602" s="93"/>
      <c r="AI2602">
        <f t="shared" si="1010"/>
        <v>0</v>
      </c>
      <c r="AJ2602">
        <f t="shared" si="1011"/>
        <v>0</v>
      </c>
      <c r="AK2602">
        <f t="shared" si="1012"/>
        <v>0</v>
      </c>
      <c r="AL2602">
        <f t="shared" si="1013"/>
        <v>0</v>
      </c>
      <c r="AM2602">
        <f t="shared" si="1014"/>
        <v>0</v>
      </c>
      <c r="AN2602">
        <f t="shared" si="1015"/>
        <v>0</v>
      </c>
      <c r="AO2602">
        <f t="shared" si="1016"/>
        <v>0</v>
      </c>
      <c r="AP2602">
        <f t="shared" si="1017"/>
        <v>0</v>
      </c>
      <c r="AQ2602">
        <f t="shared" si="1018"/>
        <v>0</v>
      </c>
      <c r="AR2602">
        <f t="shared" si="1019"/>
        <v>0</v>
      </c>
      <c r="AS2602">
        <f t="shared" si="1020"/>
        <v>0</v>
      </c>
      <c r="AT2602">
        <f t="shared" si="1021"/>
        <v>0</v>
      </c>
      <c r="AU2602">
        <f t="shared" si="1022"/>
        <v>0</v>
      </c>
      <c r="AV2602">
        <f t="shared" si="1023"/>
        <v>0</v>
      </c>
      <c r="AW2602">
        <f t="shared" si="1024"/>
        <v>0</v>
      </c>
      <c r="AX2602">
        <f t="shared" si="1025"/>
        <v>0</v>
      </c>
      <c r="AY2602">
        <f t="shared" si="1026"/>
        <v>0</v>
      </c>
      <c r="AZ2602">
        <f t="shared" si="1027"/>
        <v>0</v>
      </c>
      <c r="BA2602">
        <f t="shared" si="1028"/>
        <v>0</v>
      </c>
      <c r="BB2602">
        <f t="shared" si="1029"/>
        <v>0</v>
      </c>
      <c r="BC2602">
        <f t="shared" si="1030"/>
        <v>0</v>
      </c>
      <c r="BD2602">
        <f t="shared" si="1031"/>
        <v>0</v>
      </c>
      <c r="BE2602">
        <f t="shared" si="1032"/>
        <v>0</v>
      </c>
      <c r="BF2602">
        <f t="shared" si="1033"/>
        <v>0</v>
      </c>
    </row>
    <row r="2603" spans="1:58" ht="15" customHeight="1">
      <c r="A2603" s="405"/>
      <c r="B2603" s="6"/>
      <c r="C2603" s="421" t="s">
        <v>7018</v>
      </c>
      <c r="D2603" s="668" t="str">
        <f t="shared" si="1034"/>
        <v/>
      </c>
      <c r="E2603" s="669"/>
      <c r="F2603" s="670"/>
      <c r="G2603" s="763" t="str">
        <f t="shared" si="1035"/>
        <v/>
      </c>
      <c r="H2603" s="669"/>
      <c r="I2603" s="669"/>
      <c r="J2603" s="669"/>
      <c r="K2603" s="669"/>
      <c r="L2603" s="670"/>
      <c r="M2603" s="112"/>
      <c r="N2603" s="112"/>
      <c r="O2603" s="112"/>
      <c r="P2603" s="112"/>
      <c r="Q2603" s="112"/>
      <c r="R2603" s="112"/>
      <c r="S2603" s="112"/>
      <c r="T2603" s="112"/>
      <c r="U2603" s="112"/>
      <c r="V2603" s="112"/>
      <c r="W2603" s="112"/>
      <c r="X2603" s="112"/>
      <c r="Y2603" s="112"/>
      <c r="Z2603" s="112"/>
      <c r="AA2603" s="112"/>
      <c r="AB2603" s="112"/>
      <c r="AC2603" s="112"/>
      <c r="AD2603" s="112"/>
      <c r="AE2603" s="93"/>
      <c r="AI2603">
        <f t="shared" si="1010"/>
        <v>0</v>
      </c>
      <c r="AJ2603">
        <f t="shared" si="1011"/>
        <v>0</v>
      </c>
      <c r="AK2603">
        <f t="shared" si="1012"/>
        <v>0</v>
      </c>
      <c r="AL2603">
        <f t="shared" si="1013"/>
        <v>0</v>
      </c>
      <c r="AM2603">
        <f t="shared" si="1014"/>
        <v>0</v>
      </c>
      <c r="AN2603">
        <f t="shared" si="1015"/>
        <v>0</v>
      </c>
      <c r="AO2603">
        <f t="shared" si="1016"/>
        <v>0</v>
      </c>
      <c r="AP2603">
        <f t="shared" si="1017"/>
        <v>0</v>
      </c>
      <c r="AQ2603">
        <f t="shared" si="1018"/>
        <v>0</v>
      </c>
      <c r="AR2603">
        <f t="shared" si="1019"/>
        <v>0</v>
      </c>
      <c r="AS2603">
        <f t="shared" si="1020"/>
        <v>0</v>
      </c>
      <c r="AT2603">
        <f t="shared" si="1021"/>
        <v>0</v>
      </c>
      <c r="AU2603">
        <f t="shared" si="1022"/>
        <v>0</v>
      </c>
      <c r="AV2603">
        <f t="shared" si="1023"/>
        <v>0</v>
      </c>
      <c r="AW2603">
        <f t="shared" si="1024"/>
        <v>0</v>
      </c>
      <c r="AX2603">
        <f t="shared" si="1025"/>
        <v>0</v>
      </c>
      <c r="AY2603">
        <f t="shared" si="1026"/>
        <v>0</v>
      </c>
      <c r="AZ2603">
        <f t="shared" si="1027"/>
        <v>0</v>
      </c>
      <c r="BA2603">
        <f t="shared" si="1028"/>
        <v>0</v>
      </c>
      <c r="BB2603">
        <f t="shared" si="1029"/>
        <v>0</v>
      </c>
      <c r="BC2603">
        <f t="shared" si="1030"/>
        <v>0</v>
      </c>
      <c r="BD2603">
        <f t="shared" si="1031"/>
        <v>0</v>
      </c>
      <c r="BE2603">
        <f t="shared" si="1032"/>
        <v>0</v>
      </c>
      <c r="BF2603">
        <f t="shared" si="1033"/>
        <v>0</v>
      </c>
    </row>
    <row r="2604" spans="1:58" ht="15" customHeight="1">
      <c r="A2604" s="405"/>
      <c r="B2604" s="6"/>
      <c r="C2604" s="421" t="s">
        <v>7019</v>
      </c>
      <c r="D2604" s="668" t="str">
        <f t="shared" si="1034"/>
        <v/>
      </c>
      <c r="E2604" s="669"/>
      <c r="F2604" s="670"/>
      <c r="G2604" s="763" t="str">
        <f t="shared" si="1035"/>
        <v/>
      </c>
      <c r="H2604" s="669"/>
      <c r="I2604" s="669"/>
      <c r="J2604" s="669"/>
      <c r="K2604" s="669"/>
      <c r="L2604" s="670"/>
      <c r="M2604" s="112"/>
      <c r="N2604" s="112"/>
      <c r="O2604" s="112"/>
      <c r="P2604" s="112"/>
      <c r="Q2604" s="112"/>
      <c r="R2604" s="112"/>
      <c r="S2604" s="112"/>
      <c r="T2604" s="112"/>
      <c r="U2604" s="112"/>
      <c r="V2604" s="112"/>
      <c r="W2604" s="112"/>
      <c r="X2604" s="112"/>
      <c r="Y2604" s="112"/>
      <c r="Z2604" s="112"/>
      <c r="AA2604" s="112"/>
      <c r="AB2604" s="112"/>
      <c r="AC2604" s="112"/>
      <c r="AD2604" s="112"/>
      <c r="AE2604" s="93"/>
      <c r="AI2604">
        <f t="shared" si="1010"/>
        <v>0</v>
      </c>
      <c r="AJ2604">
        <f t="shared" si="1011"/>
        <v>0</v>
      </c>
      <c r="AK2604">
        <f t="shared" si="1012"/>
        <v>0</v>
      </c>
      <c r="AL2604">
        <f t="shared" si="1013"/>
        <v>0</v>
      </c>
      <c r="AM2604">
        <f t="shared" si="1014"/>
        <v>0</v>
      </c>
      <c r="AN2604">
        <f t="shared" si="1015"/>
        <v>0</v>
      </c>
      <c r="AO2604">
        <f t="shared" si="1016"/>
        <v>0</v>
      </c>
      <c r="AP2604">
        <f t="shared" si="1017"/>
        <v>0</v>
      </c>
      <c r="AQ2604">
        <f t="shared" si="1018"/>
        <v>0</v>
      </c>
      <c r="AR2604">
        <f t="shared" si="1019"/>
        <v>0</v>
      </c>
      <c r="AS2604">
        <f t="shared" si="1020"/>
        <v>0</v>
      </c>
      <c r="AT2604">
        <f t="shared" si="1021"/>
        <v>0</v>
      </c>
      <c r="AU2604">
        <f t="shared" si="1022"/>
        <v>0</v>
      </c>
      <c r="AV2604">
        <f t="shared" si="1023"/>
        <v>0</v>
      </c>
      <c r="AW2604">
        <f t="shared" si="1024"/>
        <v>0</v>
      </c>
      <c r="AX2604">
        <f t="shared" si="1025"/>
        <v>0</v>
      </c>
      <c r="AY2604">
        <f t="shared" si="1026"/>
        <v>0</v>
      </c>
      <c r="AZ2604">
        <f t="shared" si="1027"/>
        <v>0</v>
      </c>
      <c r="BA2604">
        <f t="shared" si="1028"/>
        <v>0</v>
      </c>
      <c r="BB2604">
        <f t="shared" si="1029"/>
        <v>0</v>
      </c>
      <c r="BC2604">
        <f t="shared" si="1030"/>
        <v>0</v>
      </c>
      <c r="BD2604">
        <f t="shared" si="1031"/>
        <v>0</v>
      </c>
      <c r="BE2604">
        <f t="shared" si="1032"/>
        <v>0</v>
      </c>
      <c r="BF2604">
        <f t="shared" si="1033"/>
        <v>0</v>
      </c>
    </row>
    <row r="2605" spans="1:58" ht="15" customHeight="1">
      <c r="A2605" s="405"/>
      <c r="B2605" s="6"/>
      <c r="C2605" s="421" t="s">
        <v>7020</v>
      </c>
      <c r="D2605" s="668" t="str">
        <f t="shared" si="1034"/>
        <v/>
      </c>
      <c r="E2605" s="669"/>
      <c r="F2605" s="670"/>
      <c r="G2605" s="763" t="str">
        <f t="shared" si="1035"/>
        <v/>
      </c>
      <c r="H2605" s="669"/>
      <c r="I2605" s="669"/>
      <c r="J2605" s="669"/>
      <c r="K2605" s="669"/>
      <c r="L2605" s="670"/>
      <c r="M2605" s="112"/>
      <c r="N2605" s="112"/>
      <c r="O2605" s="112"/>
      <c r="P2605" s="112"/>
      <c r="Q2605" s="112"/>
      <c r="R2605" s="112"/>
      <c r="S2605" s="112"/>
      <c r="T2605" s="112"/>
      <c r="U2605" s="112"/>
      <c r="V2605" s="112"/>
      <c r="W2605" s="112"/>
      <c r="X2605" s="112"/>
      <c r="Y2605" s="112"/>
      <c r="Z2605" s="112"/>
      <c r="AA2605" s="112"/>
      <c r="AB2605" s="112"/>
      <c r="AC2605" s="112"/>
      <c r="AD2605" s="112"/>
      <c r="AE2605" s="93"/>
      <c r="AI2605">
        <f t="shared" si="1010"/>
        <v>0</v>
      </c>
      <c r="AJ2605">
        <f t="shared" si="1011"/>
        <v>0</v>
      </c>
      <c r="AK2605">
        <f t="shared" si="1012"/>
        <v>0</v>
      </c>
      <c r="AL2605">
        <f t="shared" si="1013"/>
        <v>0</v>
      </c>
      <c r="AM2605">
        <f t="shared" si="1014"/>
        <v>0</v>
      </c>
      <c r="AN2605">
        <f t="shared" si="1015"/>
        <v>0</v>
      </c>
      <c r="AO2605">
        <f t="shared" si="1016"/>
        <v>0</v>
      </c>
      <c r="AP2605">
        <f t="shared" si="1017"/>
        <v>0</v>
      </c>
      <c r="AQ2605">
        <f t="shared" si="1018"/>
        <v>0</v>
      </c>
      <c r="AR2605">
        <f t="shared" si="1019"/>
        <v>0</v>
      </c>
      <c r="AS2605">
        <f t="shared" si="1020"/>
        <v>0</v>
      </c>
      <c r="AT2605">
        <f t="shared" si="1021"/>
        <v>0</v>
      </c>
      <c r="AU2605">
        <f t="shared" si="1022"/>
        <v>0</v>
      </c>
      <c r="AV2605">
        <f t="shared" si="1023"/>
        <v>0</v>
      </c>
      <c r="AW2605">
        <f t="shared" si="1024"/>
        <v>0</v>
      </c>
      <c r="AX2605">
        <f t="shared" si="1025"/>
        <v>0</v>
      </c>
      <c r="AY2605">
        <f t="shared" si="1026"/>
        <v>0</v>
      </c>
      <c r="AZ2605">
        <f t="shared" si="1027"/>
        <v>0</v>
      </c>
      <c r="BA2605">
        <f t="shared" si="1028"/>
        <v>0</v>
      </c>
      <c r="BB2605">
        <f t="shared" si="1029"/>
        <v>0</v>
      </c>
      <c r="BC2605">
        <f t="shared" si="1030"/>
        <v>0</v>
      </c>
      <c r="BD2605">
        <f t="shared" si="1031"/>
        <v>0</v>
      </c>
      <c r="BE2605">
        <f t="shared" si="1032"/>
        <v>0</v>
      </c>
      <c r="BF2605">
        <f t="shared" si="1033"/>
        <v>0</v>
      </c>
    </row>
    <row r="2606" spans="1:58" ht="15" customHeight="1">
      <c r="A2606" s="405"/>
      <c r="B2606" s="6"/>
      <c r="C2606" s="421" t="s">
        <v>7021</v>
      </c>
      <c r="D2606" s="668" t="str">
        <f t="shared" si="1034"/>
        <v/>
      </c>
      <c r="E2606" s="669"/>
      <c r="F2606" s="670"/>
      <c r="G2606" s="763" t="str">
        <f t="shared" si="1035"/>
        <v/>
      </c>
      <c r="H2606" s="669"/>
      <c r="I2606" s="669"/>
      <c r="J2606" s="669"/>
      <c r="K2606" s="669"/>
      <c r="L2606" s="670"/>
      <c r="M2606" s="112"/>
      <c r="N2606" s="112"/>
      <c r="O2606" s="112"/>
      <c r="P2606" s="112"/>
      <c r="Q2606" s="112"/>
      <c r="R2606" s="112"/>
      <c r="S2606" s="112"/>
      <c r="T2606" s="112"/>
      <c r="U2606" s="112"/>
      <c r="V2606" s="112"/>
      <c r="W2606" s="112"/>
      <c r="X2606" s="112"/>
      <c r="Y2606" s="112"/>
      <c r="Z2606" s="112"/>
      <c r="AA2606" s="112"/>
      <c r="AB2606" s="112"/>
      <c r="AC2606" s="112"/>
      <c r="AD2606" s="112"/>
      <c r="AE2606" s="93"/>
      <c r="AI2606">
        <f t="shared" si="1010"/>
        <v>0</v>
      </c>
      <c r="AJ2606">
        <f t="shared" si="1011"/>
        <v>0</v>
      </c>
      <c r="AK2606">
        <f t="shared" si="1012"/>
        <v>0</v>
      </c>
      <c r="AL2606">
        <f t="shared" si="1013"/>
        <v>0</v>
      </c>
      <c r="AM2606">
        <f t="shared" si="1014"/>
        <v>0</v>
      </c>
      <c r="AN2606">
        <f t="shared" si="1015"/>
        <v>0</v>
      </c>
      <c r="AO2606">
        <f t="shared" si="1016"/>
        <v>0</v>
      </c>
      <c r="AP2606">
        <f t="shared" si="1017"/>
        <v>0</v>
      </c>
      <c r="AQ2606">
        <f t="shared" si="1018"/>
        <v>0</v>
      </c>
      <c r="AR2606">
        <f t="shared" si="1019"/>
        <v>0</v>
      </c>
      <c r="AS2606">
        <f t="shared" si="1020"/>
        <v>0</v>
      </c>
      <c r="AT2606">
        <f t="shared" si="1021"/>
        <v>0</v>
      </c>
      <c r="AU2606">
        <f t="shared" si="1022"/>
        <v>0</v>
      </c>
      <c r="AV2606">
        <f t="shared" si="1023"/>
        <v>0</v>
      </c>
      <c r="AW2606">
        <f t="shared" si="1024"/>
        <v>0</v>
      </c>
      <c r="AX2606">
        <f t="shared" si="1025"/>
        <v>0</v>
      </c>
      <c r="AY2606">
        <f t="shared" si="1026"/>
        <v>0</v>
      </c>
      <c r="AZ2606">
        <f t="shared" si="1027"/>
        <v>0</v>
      </c>
      <c r="BA2606">
        <f t="shared" si="1028"/>
        <v>0</v>
      </c>
      <c r="BB2606">
        <f t="shared" si="1029"/>
        <v>0</v>
      </c>
      <c r="BC2606">
        <f t="shared" si="1030"/>
        <v>0</v>
      </c>
      <c r="BD2606">
        <f t="shared" si="1031"/>
        <v>0</v>
      </c>
      <c r="BE2606">
        <f t="shared" si="1032"/>
        <v>0</v>
      </c>
      <c r="BF2606">
        <f t="shared" si="1033"/>
        <v>0</v>
      </c>
    </row>
    <row r="2607" spans="1:58" ht="15" customHeight="1">
      <c r="A2607" s="405"/>
      <c r="B2607" s="6"/>
      <c r="C2607" s="421" t="s">
        <v>7022</v>
      </c>
      <c r="D2607" s="668" t="str">
        <f t="shared" si="1034"/>
        <v/>
      </c>
      <c r="E2607" s="669"/>
      <c r="F2607" s="670"/>
      <c r="G2607" s="763" t="str">
        <f t="shared" si="1035"/>
        <v/>
      </c>
      <c r="H2607" s="669"/>
      <c r="I2607" s="669"/>
      <c r="J2607" s="669"/>
      <c r="K2607" s="669"/>
      <c r="L2607" s="670"/>
      <c r="M2607" s="112"/>
      <c r="N2607" s="112"/>
      <c r="O2607" s="112"/>
      <c r="P2607" s="112"/>
      <c r="Q2607" s="112"/>
      <c r="R2607" s="112"/>
      <c r="S2607" s="112"/>
      <c r="T2607" s="112"/>
      <c r="U2607" s="112"/>
      <c r="V2607" s="112"/>
      <c r="W2607" s="112"/>
      <c r="X2607" s="112"/>
      <c r="Y2607" s="112"/>
      <c r="Z2607" s="112"/>
      <c r="AA2607" s="112"/>
      <c r="AB2607" s="112"/>
      <c r="AC2607" s="112"/>
      <c r="AD2607" s="112"/>
      <c r="AE2607" s="93"/>
      <c r="AI2607">
        <f t="shared" si="1010"/>
        <v>0</v>
      </c>
      <c r="AJ2607">
        <f t="shared" si="1011"/>
        <v>0</v>
      </c>
      <c r="AK2607">
        <f t="shared" si="1012"/>
        <v>0</v>
      </c>
      <c r="AL2607">
        <f t="shared" si="1013"/>
        <v>0</v>
      </c>
      <c r="AM2607">
        <f t="shared" si="1014"/>
        <v>0</v>
      </c>
      <c r="AN2607">
        <f t="shared" si="1015"/>
        <v>0</v>
      </c>
      <c r="AO2607">
        <f t="shared" si="1016"/>
        <v>0</v>
      </c>
      <c r="AP2607">
        <f t="shared" si="1017"/>
        <v>0</v>
      </c>
      <c r="AQ2607">
        <f t="shared" si="1018"/>
        <v>0</v>
      </c>
      <c r="AR2607">
        <f t="shared" si="1019"/>
        <v>0</v>
      </c>
      <c r="AS2607">
        <f t="shared" si="1020"/>
        <v>0</v>
      </c>
      <c r="AT2607">
        <f t="shared" si="1021"/>
        <v>0</v>
      </c>
      <c r="AU2607">
        <f t="shared" si="1022"/>
        <v>0</v>
      </c>
      <c r="AV2607">
        <f t="shared" si="1023"/>
        <v>0</v>
      </c>
      <c r="AW2607">
        <f t="shared" si="1024"/>
        <v>0</v>
      </c>
      <c r="AX2607">
        <f t="shared" si="1025"/>
        <v>0</v>
      </c>
      <c r="AY2607">
        <f t="shared" si="1026"/>
        <v>0</v>
      </c>
      <c r="AZ2607">
        <f t="shared" si="1027"/>
        <v>0</v>
      </c>
      <c r="BA2607">
        <f t="shared" si="1028"/>
        <v>0</v>
      </c>
      <c r="BB2607">
        <f t="shared" si="1029"/>
        <v>0</v>
      </c>
      <c r="BC2607">
        <f t="shared" si="1030"/>
        <v>0</v>
      </c>
      <c r="BD2607">
        <f t="shared" si="1031"/>
        <v>0</v>
      </c>
      <c r="BE2607">
        <f t="shared" si="1032"/>
        <v>0</v>
      </c>
      <c r="BF2607">
        <f t="shared" si="1033"/>
        <v>0</v>
      </c>
    </row>
    <row r="2608" spans="1:58" ht="15" customHeight="1">
      <c r="A2608" s="405"/>
      <c r="B2608" s="6"/>
      <c r="C2608" s="421" t="s">
        <v>7023</v>
      </c>
      <c r="D2608" s="668" t="str">
        <f t="shared" si="1034"/>
        <v/>
      </c>
      <c r="E2608" s="669"/>
      <c r="F2608" s="670"/>
      <c r="G2608" s="763" t="str">
        <f t="shared" si="1035"/>
        <v/>
      </c>
      <c r="H2608" s="669"/>
      <c r="I2608" s="669"/>
      <c r="J2608" s="669"/>
      <c r="K2608" s="669"/>
      <c r="L2608" s="670"/>
      <c r="M2608" s="112"/>
      <c r="N2608" s="112"/>
      <c r="O2608" s="112"/>
      <c r="P2608" s="112"/>
      <c r="Q2608" s="112"/>
      <c r="R2608" s="112"/>
      <c r="S2608" s="112"/>
      <c r="T2608" s="112"/>
      <c r="U2608" s="112"/>
      <c r="V2608" s="112"/>
      <c r="W2608" s="112"/>
      <c r="X2608" s="112"/>
      <c r="Y2608" s="112"/>
      <c r="Z2608" s="112"/>
      <c r="AA2608" s="112"/>
      <c r="AB2608" s="112"/>
      <c r="AC2608" s="112"/>
      <c r="AD2608" s="112"/>
      <c r="AE2608" s="93"/>
      <c r="AI2608">
        <f t="shared" si="1010"/>
        <v>0</v>
      </c>
      <c r="AJ2608">
        <f t="shared" si="1011"/>
        <v>0</v>
      </c>
      <c r="AK2608">
        <f t="shared" si="1012"/>
        <v>0</v>
      </c>
      <c r="AL2608">
        <f t="shared" si="1013"/>
        <v>0</v>
      </c>
      <c r="AM2608">
        <f t="shared" si="1014"/>
        <v>0</v>
      </c>
      <c r="AN2608">
        <f t="shared" si="1015"/>
        <v>0</v>
      </c>
      <c r="AO2608">
        <f t="shared" si="1016"/>
        <v>0</v>
      </c>
      <c r="AP2608">
        <f t="shared" si="1017"/>
        <v>0</v>
      </c>
      <c r="AQ2608">
        <f t="shared" si="1018"/>
        <v>0</v>
      </c>
      <c r="AR2608">
        <f t="shared" si="1019"/>
        <v>0</v>
      </c>
      <c r="AS2608">
        <f t="shared" si="1020"/>
        <v>0</v>
      </c>
      <c r="AT2608">
        <f t="shared" si="1021"/>
        <v>0</v>
      </c>
      <c r="AU2608">
        <f t="shared" si="1022"/>
        <v>0</v>
      </c>
      <c r="AV2608">
        <f t="shared" si="1023"/>
        <v>0</v>
      </c>
      <c r="AW2608">
        <f t="shared" si="1024"/>
        <v>0</v>
      </c>
      <c r="AX2608">
        <f t="shared" si="1025"/>
        <v>0</v>
      </c>
      <c r="AY2608">
        <f t="shared" si="1026"/>
        <v>0</v>
      </c>
      <c r="AZ2608">
        <f t="shared" si="1027"/>
        <v>0</v>
      </c>
      <c r="BA2608">
        <f t="shared" si="1028"/>
        <v>0</v>
      </c>
      <c r="BB2608">
        <f t="shared" si="1029"/>
        <v>0</v>
      </c>
      <c r="BC2608">
        <f t="shared" si="1030"/>
        <v>0</v>
      </c>
      <c r="BD2608">
        <f t="shared" si="1031"/>
        <v>0</v>
      </c>
      <c r="BE2608">
        <f t="shared" si="1032"/>
        <v>0</v>
      </c>
      <c r="BF2608">
        <f t="shared" si="1033"/>
        <v>0</v>
      </c>
    </row>
    <row r="2609" spans="1:58" ht="15" customHeight="1">
      <c r="A2609" s="405"/>
      <c r="B2609" s="6"/>
      <c r="C2609" s="421" t="s">
        <v>7024</v>
      </c>
      <c r="D2609" s="668" t="str">
        <f t="shared" si="1034"/>
        <v/>
      </c>
      <c r="E2609" s="669"/>
      <c r="F2609" s="670"/>
      <c r="G2609" s="763" t="str">
        <f t="shared" si="1035"/>
        <v/>
      </c>
      <c r="H2609" s="669"/>
      <c r="I2609" s="669"/>
      <c r="J2609" s="669"/>
      <c r="K2609" s="669"/>
      <c r="L2609" s="670"/>
      <c r="M2609" s="112"/>
      <c r="N2609" s="112"/>
      <c r="O2609" s="112"/>
      <c r="P2609" s="112"/>
      <c r="Q2609" s="112"/>
      <c r="R2609" s="112"/>
      <c r="S2609" s="112"/>
      <c r="T2609" s="112"/>
      <c r="U2609" s="112"/>
      <c r="V2609" s="112"/>
      <c r="W2609" s="112"/>
      <c r="X2609" s="112"/>
      <c r="Y2609" s="112"/>
      <c r="Z2609" s="112"/>
      <c r="AA2609" s="112"/>
      <c r="AB2609" s="112"/>
      <c r="AC2609" s="112"/>
      <c r="AD2609" s="112"/>
      <c r="AE2609" s="93"/>
      <c r="AI2609">
        <f t="shared" si="1010"/>
        <v>0</v>
      </c>
      <c r="AJ2609">
        <f t="shared" si="1011"/>
        <v>0</v>
      </c>
      <c r="AK2609">
        <f t="shared" si="1012"/>
        <v>0</v>
      </c>
      <c r="AL2609">
        <f t="shared" si="1013"/>
        <v>0</v>
      </c>
      <c r="AM2609">
        <f t="shared" si="1014"/>
        <v>0</v>
      </c>
      <c r="AN2609">
        <f t="shared" si="1015"/>
        <v>0</v>
      </c>
      <c r="AO2609">
        <f t="shared" si="1016"/>
        <v>0</v>
      </c>
      <c r="AP2609">
        <f t="shared" si="1017"/>
        <v>0</v>
      </c>
      <c r="AQ2609">
        <f t="shared" si="1018"/>
        <v>0</v>
      </c>
      <c r="AR2609">
        <f t="shared" si="1019"/>
        <v>0</v>
      </c>
      <c r="AS2609">
        <f t="shared" si="1020"/>
        <v>0</v>
      </c>
      <c r="AT2609">
        <f t="shared" si="1021"/>
        <v>0</v>
      </c>
      <c r="AU2609">
        <f t="shared" si="1022"/>
        <v>0</v>
      </c>
      <c r="AV2609">
        <f t="shared" si="1023"/>
        <v>0</v>
      </c>
      <c r="AW2609">
        <f t="shared" si="1024"/>
        <v>0</v>
      </c>
      <c r="AX2609">
        <f t="shared" si="1025"/>
        <v>0</v>
      </c>
      <c r="AY2609">
        <f t="shared" si="1026"/>
        <v>0</v>
      </c>
      <c r="AZ2609">
        <f t="shared" si="1027"/>
        <v>0</v>
      </c>
      <c r="BA2609">
        <f t="shared" si="1028"/>
        <v>0</v>
      </c>
      <c r="BB2609">
        <f t="shared" si="1029"/>
        <v>0</v>
      </c>
      <c r="BC2609">
        <f t="shared" si="1030"/>
        <v>0</v>
      </c>
      <c r="BD2609">
        <f t="shared" si="1031"/>
        <v>0</v>
      </c>
      <c r="BE2609">
        <f t="shared" si="1032"/>
        <v>0</v>
      </c>
      <c r="BF2609">
        <f t="shared" si="1033"/>
        <v>0</v>
      </c>
    </row>
    <row r="2610" spans="1:58" ht="15" customHeight="1">
      <c r="A2610" s="405"/>
      <c r="B2610" s="6"/>
      <c r="C2610" s="421" t="s">
        <v>7025</v>
      </c>
      <c r="D2610" s="668" t="str">
        <f t="shared" si="1034"/>
        <v/>
      </c>
      <c r="E2610" s="669"/>
      <c r="F2610" s="670"/>
      <c r="G2610" s="763" t="str">
        <f t="shared" si="1035"/>
        <v/>
      </c>
      <c r="H2610" s="669"/>
      <c r="I2610" s="669"/>
      <c r="J2610" s="669"/>
      <c r="K2610" s="669"/>
      <c r="L2610" s="670"/>
      <c r="M2610" s="112"/>
      <c r="N2610" s="112"/>
      <c r="O2610" s="112"/>
      <c r="P2610" s="112"/>
      <c r="Q2610" s="112"/>
      <c r="R2610" s="112"/>
      <c r="S2610" s="112"/>
      <c r="T2610" s="112"/>
      <c r="U2610" s="112"/>
      <c r="V2610" s="112"/>
      <c r="W2610" s="112"/>
      <c r="X2610" s="112"/>
      <c r="Y2610" s="112"/>
      <c r="Z2610" s="112"/>
      <c r="AA2610" s="112"/>
      <c r="AB2610" s="112"/>
      <c r="AC2610" s="112"/>
      <c r="AD2610" s="112"/>
      <c r="AE2610" s="93"/>
      <c r="AI2610">
        <f t="shared" si="1010"/>
        <v>0</v>
      </c>
      <c r="AJ2610">
        <f t="shared" si="1011"/>
        <v>0</v>
      </c>
      <c r="AK2610">
        <f t="shared" si="1012"/>
        <v>0</v>
      </c>
      <c r="AL2610">
        <f t="shared" si="1013"/>
        <v>0</v>
      </c>
      <c r="AM2610">
        <f t="shared" si="1014"/>
        <v>0</v>
      </c>
      <c r="AN2610">
        <f t="shared" si="1015"/>
        <v>0</v>
      </c>
      <c r="AO2610">
        <f t="shared" si="1016"/>
        <v>0</v>
      </c>
      <c r="AP2610">
        <f t="shared" si="1017"/>
        <v>0</v>
      </c>
      <c r="AQ2610">
        <f t="shared" si="1018"/>
        <v>0</v>
      </c>
      <c r="AR2610">
        <f t="shared" si="1019"/>
        <v>0</v>
      </c>
      <c r="AS2610">
        <f t="shared" si="1020"/>
        <v>0</v>
      </c>
      <c r="AT2610">
        <f t="shared" si="1021"/>
        <v>0</v>
      </c>
      <c r="AU2610">
        <f t="shared" si="1022"/>
        <v>0</v>
      </c>
      <c r="AV2610">
        <f t="shared" si="1023"/>
        <v>0</v>
      </c>
      <c r="AW2610">
        <f t="shared" si="1024"/>
        <v>0</v>
      </c>
      <c r="AX2610">
        <f t="shared" si="1025"/>
        <v>0</v>
      </c>
      <c r="AY2610">
        <f t="shared" si="1026"/>
        <v>0</v>
      </c>
      <c r="AZ2610">
        <f t="shared" si="1027"/>
        <v>0</v>
      </c>
      <c r="BA2610">
        <f t="shared" si="1028"/>
        <v>0</v>
      </c>
      <c r="BB2610">
        <f t="shared" si="1029"/>
        <v>0</v>
      </c>
      <c r="BC2610">
        <f t="shared" si="1030"/>
        <v>0</v>
      </c>
      <c r="BD2610">
        <f t="shared" si="1031"/>
        <v>0</v>
      </c>
      <c r="BE2610">
        <f t="shared" si="1032"/>
        <v>0</v>
      </c>
      <c r="BF2610">
        <f t="shared" si="1033"/>
        <v>0</v>
      </c>
    </row>
    <row r="2611" spans="1:58" ht="15" customHeight="1">
      <c r="A2611" s="405"/>
      <c r="B2611" s="6"/>
      <c r="C2611" s="421" t="s">
        <v>7026</v>
      </c>
      <c r="D2611" s="668" t="str">
        <f t="shared" si="1034"/>
        <v/>
      </c>
      <c r="E2611" s="669"/>
      <c r="F2611" s="670"/>
      <c r="G2611" s="763" t="str">
        <f t="shared" si="1035"/>
        <v/>
      </c>
      <c r="H2611" s="669"/>
      <c r="I2611" s="669"/>
      <c r="J2611" s="669"/>
      <c r="K2611" s="669"/>
      <c r="L2611" s="670"/>
      <c r="M2611" s="112"/>
      <c r="N2611" s="112"/>
      <c r="O2611" s="112"/>
      <c r="P2611" s="112"/>
      <c r="Q2611" s="112"/>
      <c r="R2611" s="112"/>
      <c r="S2611" s="112"/>
      <c r="T2611" s="112"/>
      <c r="U2611" s="112"/>
      <c r="V2611" s="112"/>
      <c r="W2611" s="112"/>
      <c r="X2611" s="112"/>
      <c r="Y2611" s="112"/>
      <c r="Z2611" s="112"/>
      <c r="AA2611" s="112"/>
      <c r="AB2611" s="112"/>
      <c r="AC2611" s="112"/>
      <c r="AD2611" s="112"/>
      <c r="AE2611" s="93"/>
      <c r="AI2611">
        <f t="shared" si="1010"/>
        <v>0</v>
      </c>
      <c r="AJ2611">
        <f t="shared" si="1011"/>
        <v>0</v>
      </c>
      <c r="AK2611">
        <f t="shared" si="1012"/>
        <v>0</v>
      </c>
      <c r="AL2611">
        <f t="shared" si="1013"/>
        <v>0</v>
      </c>
      <c r="AM2611">
        <f t="shared" si="1014"/>
        <v>0</v>
      </c>
      <c r="AN2611">
        <f t="shared" si="1015"/>
        <v>0</v>
      </c>
      <c r="AO2611">
        <f t="shared" si="1016"/>
        <v>0</v>
      </c>
      <c r="AP2611">
        <f t="shared" si="1017"/>
        <v>0</v>
      </c>
      <c r="AQ2611">
        <f t="shared" si="1018"/>
        <v>0</v>
      </c>
      <c r="AR2611">
        <f t="shared" si="1019"/>
        <v>0</v>
      </c>
      <c r="AS2611">
        <f t="shared" si="1020"/>
        <v>0</v>
      </c>
      <c r="AT2611">
        <f t="shared" si="1021"/>
        <v>0</v>
      </c>
      <c r="AU2611">
        <f t="shared" si="1022"/>
        <v>0</v>
      </c>
      <c r="AV2611">
        <f t="shared" si="1023"/>
        <v>0</v>
      </c>
      <c r="AW2611">
        <f t="shared" si="1024"/>
        <v>0</v>
      </c>
      <c r="AX2611">
        <f t="shared" si="1025"/>
        <v>0</v>
      </c>
      <c r="AY2611">
        <f t="shared" si="1026"/>
        <v>0</v>
      </c>
      <c r="AZ2611">
        <f t="shared" si="1027"/>
        <v>0</v>
      </c>
      <c r="BA2611">
        <f t="shared" si="1028"/>
        <v>0</v>
      </c>
      <c r="BB2611">
        <f t="shared" si="1029"/>
        <v>0</v>
      </c>
      <c r="BC2611">
        <f t="shared" si="1030"/>
        <v>0</v>
      </c>
      <c r="BD2611">
        <f t="shared" si="1031"/>
        <v>0</v>
      </c>
      <c r="BE2611">
        <f t="shared" si="1032"/>
        <v>0</v>
      </c>
      <c r="BF2611">
        <f t="shared" si="1033"/>
        <v>0</v>
      </c>
    </row>
    <row r="2612" spans="1:58" ht="15" customHeight="1">
      <c r="A2612" s="405"/>
      <c r="B2612" s="6"/>
      <c r="C2612" s="421" t="s">
        <v>7027</v>
      </c>
      <c r="D2612" s="668" t="str">
        <f t="shared" si="1034"/>
        <v/>
      </c>
      <c r="E2612" s="669"/>
      <c r="F2612" s="670"/>
      <c r="G2612" s="763" t="str">
        <f t="shared" si="1035"/>
        <v/>
      </c>
      <c r="H2612" s="669"/>
      <c r="I2612" s="669"/>
      <c r="J2612" s="669"/>
      <c r="K2612" s="669"/>
      <c r="L2612" s="670"/>
      <c r="M2612" s="112"/>
      <c r="N2612" s="112"/>
      <c r="O2612" s="112"/>
      <c r="P2612" s="112"/>
      <c r="Q2612" s="112"/>
      <c r="R2612" s="112"/>
      <c r="S2612" s="112"/>
      <c r="T2612" s="112"/>
      <c r="U2612" s="112"/>
      <c r="V2612" s="112"/>
      <c r="W2612" s="112"/>
      <c r="X2612" s="112"/>
      <c r="Y2612" s="112"/>
      <c r="Z2612" s="112"/>
      <c r="AA2612" s="112"/>
      <c r="AB2612" s="112"/>
      <c r="AC2612" s="112"/>
      <c r="AD2612" s="112"/>
      <c r="AE2612" s="93"/>
      <c r="AI2612">
        <f t="shared" si="1010"/>
        <v>0</v>
      </c>
      <c r="AJ2612">
        <f t="shared" si="1011"/>
        <v>0</v>
      </c>
      <c r="AK2612">
        <f t="shared" si="1012"/>
        <v>0</v>
      </c>
      <c r="AL2612">
        <f t="shared" si="1013"/>
        <v>0</v>
      </c>
      <c r="AM2612">
        <f t="shared" si="1014"/>
        <v>0</v>
      </c>
      <c r="AN2612">
        <f t="shared" si="1015"/>
        <v>0</v>
      </c>
      <c r="AO2612">
        <f t="shared" si="1016"/>
        <v>0</v>
      </c>
      <c r="AP2612">
        <f t="shared" si="1017"/>
        <v>0</v>
      </c>
      <c r="AQ2612">
        <f t="shared" si="1018"/>
        <v>0</v>
      </c>
      <c r="AR2612">
        <f t="shared" si="1019"/>
        <v>0</v>
      </c>
      <c r="AS2612">
        <f t="shared" si="1020"/>
        <v>0</v>
      </c>
      <c r="AT2612">
        <f t="shared" si="1021"/>
        <v>0</v>
      </c>
      <c r="AU2612">
        <f t="shared" si="1022"/>
        <v>0</v>
      </c>
      <c r="AV2612">
        <f t="shared" si="1023"/>
        <v>0</v>
      </c>
      <c r="AW2612">
        <f t="shared" si="1024"/>
        <v>0</v>
      </c>
      <c r="AX2612">
        <f t="shared" si="1025"/>
        <v>0</v>
      </c>
      <c r="AY2612">
        <f t="shared" si="1026"/>
        <v>0</v>
      </c>
      <c r="AZ2612">
        <f t="shared" si="1027"/>
        <v>0</v>
      </c>
      <c r="BA2612">
        <f t="shared" si="1028"/>
        <v>0</v>
      </c>
      <c r="BB2612">
        <f t="shared" si="1029"/>
        <v>0</v>
      </c>
      <c r="BC2612">
        <f t="shared" si="1030"/>
        <v>0</v>
      </c>
      <c r="BD2612">
        <f t="shared" si="1031"/>
        <v>0</v>
      </c>
      <c r="BE2612">
        <f t="shared" si="1032"/>
        <v>0</v>
      </c>
      <c r="BF2612">
        <f t="shared" si="1033"/>
        <v>0</v>
      </c>
    </row>
    <row r="2613" spans="1:58" ht="15" customHeight="1">
      <c r="A2613" s="405"/>
      <c r="B2613" s="6"/>
      <c r="C2613" s="421" t="s">
        <v>7028</v>
      </c>
      <c r="D2613" s="668" t="str">
        <f t="shared" si="1034"/>
        <v/>
      </c>
      <c r="E2613" s="669"/>
      <c r="F2613" s="670"/>
      <c r="G2613" s="763" t="str">
        <f t="shared" si="1035"/>
        <v/>
      </c>
      <c r="H2613" s="669"/>
      <c r="I2613" s="669"/>
      <c r="J2613" s="669"/>
      <c r="K2613" s="669"/>
      <c r="L2613" s="670"/>
      <c r="M2613" s="112"/>
      <c r="N2613" s="112"/>
      <c r="O2613" s="112"/>
      <c r="P2613" s="112"/>
      <c r="Q2613" s="112"/>
      <c r="R2613" s="112"/>
      <c r="S2613" s="112"/>
      <c r="T2613" s="112"/>
      <c r="U2613" s="112"/>
      <c r="V2613" s="112"/>
      <c r="W2613" s="112"/>
      <c r="X2613" s="112"/>
      <c r="Y2613" s="112"/>
      <c r="Z2613" s="112"/>
      <c r="AA2613" s="112"/>
      <c r="AB2613" s="112"/>
      <c r="AC2613" s="112"/>
      <c r="AD2613" s="112"/>
      <c r="AE2613" s="93"/>
      <c r="AI2613">
        <f t="shared" si="1010"/>
        <v>0</v>
      </c>
      <c r="AJ2613">
        <f t="shared" si="1011"/>
        <v>0</v>
      </c>
      <c r="AK2613">
        <f t="shared" si="1012"/>
        <v>0</v>
      </c>
      <c r="AL2613">
        <f t="shared" si="1013"/>
        <v>0</v>
      </c>
      <c r="AM2613">
        <f t="shared" si="1014"/>
        <v>0</v>
      </c>
      <c r="AN2613">
        <f t="shared" si="1015"/>
        <v>0</v>
      </c>
      <c r="AO2613">
        <f t="shared" si="1016"/>
        <v>0</v>
      </c>
      <c r="AP2613">
        <f t="shared" si="1017"/>
        <v>0</v>
      </c>
      <c r="AQ2613">
        <f t="shared" si="1018"/>
        <v>0</v>
      </c>
      <c r="AR2613">
        <f t="shared" si="1019"/>
        <v>0</v>
      </c>
      <c r="AS2613">
        <f t="shared" si="1020"/>
        <v>0</v>
      </c>
      <c r="AT2613">
        <f t="shared" si="1021"/>
        <v>0</v>
      </c>
      <c r="AU2613">
        <f t="shared" si="1022"/>
        <v>0</v>
      </c>
      <c r="AV2613">
        <f t="shared" si="1023"/>
        <v>0</v>
      </c>
      <c r="AW2613">
        <f t="shared" si="1024"/>
        <v>0</v>
      </c>
      <c r="AX2613">
        <f t="shared" si="1025"/>
        <v>0</v>
      </c>
      <c r="AY2613">
        <f t="shared" si="1026"/>
        <v>0</v>
      </c>
      <c r="AZ2613">
        <f t="shared" si="1027"/>
        <v>0</v>
      </c>
      <c r="BA2613">
        <f t="shared" si="1028"/>
        <v>0</v>
      </c>
      <c r="BB2613">
        <f t="shared" si="1029"/>
        <v>0</v>
      </c>
      <c r="BC2613">
        <f t="shared" si="1030"/>
        <v>0</v>
      </c>
      <c r="BD2613">
        <f t="shared" si="1031"/>
        <v>0</v>
      </c>
      <c r="BE2613">
        <f t="shared" si="1032"/>
        <v>0</v>
      </c>
      <c r="BF2613">
        <f t="shared" si="1033"/>
        <v>0</v>
      </c>
    </row>
    <row r="2614" spans="1:58" ht="15" customHeight="1">
      <c r="A2614" s="405"/>
      <c r="B2614" s="6"/>
      <c r="C2614" s="421" t="s">
        <v>7029</v>
      </c>
      <c r="D2614" s="668" t="str">
        <f t="shared" si="1034"/>
        <v/>
      </c>
      <c r="E2614" s="669"/>
      <c r="F2614" s="670"/>
      <c r="G2614" s="763" t="str">
        <f t="shared" si="1035"/>
        <v/>
      </c>
      <c r="H2614" s="669"/>
      <c r="I2614" s="669"/>
      <c r="J2614" s="669"/>
      <c r="K2614" s="669"/>
      <c r="L2614" s="670"/>
      <c r="M2614" s="112"/>
      <c r="N2614" s="112"/>
      <c r="O2614" s="112"/>
      <c r="P2614" s="112"/>
      <c r="Q2614" s="112"/>
      <c r="R2614" s="112"/>
      <c r="S2614" s="112"/>
      <c r="T2614" s="112"/>
      <c r="U2614" s="112"/>
      <c r="V2614" s="112"/>
      <c r="W2614" s="112"/>
      <c r="X2614" s="112"/>
      <c r="Y2614" s="112"/>
      <c r="Z2614" s="112"/>
      <c r="AA2614" s="112"/>
      <c r="AB2614" s="112"/>
      <c r="AC2614" s="112"/>
      <c r="AD2614" s="112"/>
      <c r="AE2614" s="93"/>
      <c r="AI2614">
        <f t="shared" si="1010"/>
        <v>0</v>
      </c>
      <c r="AJ2614">
        <f t="shared" si="1011"/>
        <v>0</v>
      </c>
      <c r="AK2614">
        <f t="shared" si="1012"/>
        <v>0</v>
      </c>
      <c r="AL2614">
        <f t="shared" si="1013"/>
        <v>0</v>
      </c>
      <c r="AM2614">
        <f t="shared" si="1014"/>
        <v>0</v>
      </c>
      <c r="AN2614">
        <f t="shared" si="1015"/>
        <v>0</v>
      </c>
      <c r="AO2614">
        <f t="shared" si="1016"/>
        <v>0</v>
      </c>
      <c r="AP2614">
        <f t="shared" si="1017"/>
        <v>0</v>
      </c>
      <c r="AQ2614">
        <f t="shared" si="1018"/>
        <v>0</v>
      </c>
      <c r="AR2614">
        <f t="shared" si="1019"/>
        <v>0</v>
      </c>
      <c r="AS2614">
        <f t="shared" si="1020"/>
        <v>0</v>
      </c>
      <c r="AT2614">
        <f t="shared" si="1021"/>
        <v>0</v>
      </c>
      <c r="AU2614">
        <f t="shared" si="1022"/>
        <v>0</v>
      </c>
      <c r="AV2614">
        <f t="shared" si="1023"/>
        <v>0</v>
      </c>
      <c r="AW2614">
        <f t="shared" si="1024"/>
        <v>0</v>
      </c>
      <c r="AX2614">
        <f t="shared" si="1025"/>
        <v>0</v>
      </c>
      <c r="AY2614">
        <f t="shared" si="1026"/>
        <v>0</v>
      </c>
      <c r="AZ2614">
        <f t="shared" si="1027"/>
        <v>0</v>
      </c>
      <c r="BA2614">
        <f t="shared" si="1028"/>
        <v>0</v>
      </c>
      <c r="BB2614">
        <f t="shared" si="1029"/>
        <v>0</v>
      </c>
      <c r="BC2614">
        <f t="shared" si="1030"/>
        <v>0</v>
      </c>
      <c r="BD2614">
        <f t="shared" si="1031"/>
        <v>0</v>
      </c>
      <c r="BE2614">
        <f t="shared" si="1032"/>
        <v>0</v>
      </c>
      <c r="BF2614">
        <f t="shared" si="1033"/>
        <v>0</v>
      </c>
    </row>
    <row r="2615" spans="1:58" ht="15" customHeight="1">
      <c r="A2615" s="405"/>
      <c r="B2615" s="6"/>
      <c r="C2615" s="421" t="s">
        <v>7030</v>
      </c>
      <c r="D2615" s="668" t="str">
        <f t="shared" si="1034"/>
        <v/>
      </c>
      <c r="E2615" s="669"/>
      <c r="F2615" s="670"/>
      <c r="G2615" s="763" t="str">
        <f t="shared" si="1035"/>
        <v/>
      </c>
      <c r="H2615" s="669"/>
      <c r="I2615" s="669"/>
      <c r="J2615" s="669"/>
      <c r="K2615" s="669"/>
      <c r="L2615" s="670"/>
      <c r="M2615" s="112"/>
      <c r="N2615" s="112"/>
      <c r="O2615" s="112"/>
      <c r="P2615" s="112"/>
      <c r="Q2615" s="112"/>
      <c r="R2615" s="112"/>
      <c r="S2615" s="112"/>
      <c r="T2615" s="112"/>
      <c r="U2615" s="112"/>
      <c r="V2615" s="112"/>
      <c r="W2615" s="112"/>
      <c r="X2615" s="112"/>
      <c r="Y2615" s="112"/>
      <c r="Z2615" s="112"/>
      <c r="AA2615" s="112"/>
      <c r="AB2615" s="112"/>
      <c r="AC2615" s="112"/>
      <c r="AD2615" s="112"/>
      <c r="AE2615" s="93"/>
      <c r="AI2615">
        <f t="shared" si="1010"/>
        <v>0</v>
      </c>
      <c r="AJ2615">
        <f t="shared" si="1011"/>
        <v>0</v>
      </c>
      <c r="AK2615">
        <f t="shared" si="1012"/>
        <v>0</v>
      </c>
      <c r="AL2615">
        <f t="shared" si="1013"/>
        <v>0</v>
      </c>
      <c r="AM2615">
        <f t="shared" si="1014"/>
        <v>0</v>
      </c>
      <c r="AN2615">
        <f t="shared" si="1015"/>
        <v>0</v>
      </c>
      <c r="AO2615">
        <f t="shared" si="1016"/>
        <v>0</v>
      </c>
      <c r="AP2615">
        <f t="shared" si="1017"/>
        <v>0</v>
      </c>
      <c r="AQ2615">
        <f t="shared" si="1018"/>
        <v>0</v>
      </c>
      <c r="AR2615">
        <f t="shared" si="1019"/>
        <v>0</v>
      </c>
      <c r="AS2615">
        <f t="shared" si="1020"/>
        <v>0</v>
      </c>
      <c r="AT2615">
        <f t="shared" si="1021"/>
        <v>0</v>
      </c>
      <c r="AU2615">
        <f t="shared" si="1022"/>
        <v>0</v>
      </c>
      <c r="AV2615">
        <f t="shared" si="1023"/>
        <v>0</v>
      </c>
      <c r="AW2615">
        <f t="shared" si="1024"/>
        <v>0</v>
      </c>
      <c r="AX2615">
        <f t="shared" si="1025"/>
        <v>0</v>
      </c>
      <c r="AY2615">
        <f t="shared" si="1026"/>
        <v>0</v>
      </c>
      <c r="AZ2615">
        <f t="shared" si="1027"/>
        <v>0</v>
      </c>
      <c r="BA2615">
        <f t="shared" si="1028"/>
        <v>0</v>
      </c>
      <c r="BB2615">
        <f t="shared" si="1029"/>
        <v>0</v>
      </c>
      <c r="BC2615">
        <f t="shared" si="1030"/>
        <v>0</v>
      </c>
      <c r="BD2615">
        <f t="shared" si="1031"/>
        <v>0</v>
      </c>
      <c r="BE2615">
        <f t="shared" si="1032"/>
        <v>0</v>
      </c>
      <c r="BF2615">
        <f t="shared" si="1033"/>
        <v>0</v>
      </c>
    </row>
    <row r="2616" spans="1:58" ht="15" customHeight="1">
      <c r="A2616" s="405"/>
      <c r="B2616" s="6"/>
      <c r="C2616" s="421" t="s">
        <v>7031</v>
      </c>
      <c r="D2616" s="668" t="str">
        <f t="shared" si="1034"/>
        <v/>
      </c>
      <c r="E2616" s="669"/>
      <c r="F2616" s="670"/>
      <c r="G2616" s="763" t="str">
        <f t="shared" si="1035"/>
        <v/>
      </c>
      <c r="H2616" s="669"/>
      <c r="I2616" s="669"/>
      <c r="J2616" s="669"/>
      <c r="K2616" s="669"/>
      <c r="L2616" s="670"/>
      <c r="M2616" s="112"/>
      <c r="N2616" s="112"/>
      <c r="O2616" s="112"/>
      <c r="P2616" s="112"/>
      <c r="Q2616" s="112"/>
      <c r="R2616" s="112"/>
      <c r="S2616" s="112"/>
      <c r="T2616" s="112"/>
      <c r="U2616" s="112"/>
      <c r="V2616" s="112"/>
      <c r="W2616" s="112"/>
      <c r="X2616" s="112"/>
      <c r="Y2616" s="112"/>
      <c r="Z2616" s="112"/>
      <c r="AA2616" s="112"/>
      <c r="AB2616" s="112"/>
      <c r="AC2616" s="112"/>
      <c r="AD2616" s="112"/>
      <c r="AE2616" s="93"/>
      <c r="AI2616">
        <f t="shared" si="1010"/>
        <v>0</v>
      </c>
      <c r="AJ2616">
        <f t="shared" si="1011"/>
        <v>0</v>
      </c>
      <c r="AK2616">
        <f t="shared" si="1012"/>
        <v>0</v>
      </c>
      <c r="AL2616">
        <f t="shared" si="1013"/>
        <v>0</v>
      </c>
      <c r="AM2616">
        <f t="shared" si="1014"/>
        <v>0</v>
      </c>
      <c r="AN2616">
        <f t="shared" si="1015"/>
        <v>0</v>
      </c>
      <c r="AO2616">
        <f t="shared" si="1016"/>
        <v>0</v>
      </c>
      <c r="AP2616">
        <f t="shared" si="1017"/>
        <v>0</v>
      </c>
      <c r="AQ2616">
        <f t="shared" si="1018"/>
        <v>0</v>
      </c>
      <c r="AR2616">
        <f t="shared" si="1019"/>
        <v>0</v>
      </c>
      <c r="AS2616">
        <f t="shared" si="1020"/>
        <v>0</v>
      </c>
      <c r="AT2616">
        <f t="shared" si="1021"/>
        <v>0</v>
      </c>
      <c r="AU2616">
        <f t="shared" si="1022"/>
        <v>0</v>
      </c>
      <c r="AV2616">
        <f t="shared" si="1023"/>
        <v>0</v>
      </c>
      <c r="AW2616">
        <f t="shared" si="1024"/>
        <v>0</v>
      </c>
      <c r="AX2616">
        <f t="shared" si="1025"/>
        <v>0</v>
      </c>
      <c r="AY2616">
        <f t="shared" si="1026"/>
        <v>0</v>
      </c>
      <c r="AZ2616">
        <f t="shared" si="1027"/>
        <v>0</v>
      </c>
      <c r="BA2616">
        <f t="shared" si="1028"/>
        <v>0</v>
      </c>
      <c r="BB2616">
        <f t="shared" si="1029"/>
        <v>0</v>
      </c>
      <c r="BC2616">
        <f t="shared" si="1030"/>
        <v>0</v>
      </c>
      <c r="BD2616">
        <f t="shared" si="1031"/>
        <v>0</v>
      </c>
      <c r="BE2616">
        <f t="shared" si="1032"/>
        <v>0</v>
      </c>
      <c r="BF2616">
        <f t="shared" si="1033"/>
        <v>0</v>
      </c>
    </row>
    <row r="2617" spans="1:58" ht="15" customHeight="1">
      <c r="A2617" s="405"/>
      <c r="B2617" s="6"/>
      <c r="C2617" s="421" t="s">
        <v>7032</v>
      </c>
      <c r="D2617" s="668" t="str">
        <f t="shared" si="1034"/>
        <v/>
      </c>
      <c r="E2617" s="669"/>
      <c r="F2617" s="670"/>
      <c r="G2617" s="763" t="str">
        <f t="shared" si="1035"/>
        <v/>
      </c>
      <c r="H2617" s="669"/>
      <c r="I2617" s="669"/>
      <c r="J2617" s="669"/>
      <c r="K2617" s="669"/>
      <c r="L2617" s="670"/>
      <c r="M2617" s="112"/>
      <c r="N2617" s="112"/>
      <c r="O2617" s="112"/>
      <c r="P2617" s="112"/>
      <c r="Q2617" s="112"/>
      <c r="R2617" s="112"/>
      <c r="S2617" s="112"/>
      <c r="T2617" s="112"/>
      <c r="U2617" s="112"/>
      <c r="V2617" s="112"/>
      <c r="W2617" s="112"/>
      <c r="X2617" s="112"/>
      <c r="Y2617" s="112"/>
      <c r="Z2617" s="112"/>
      <c r="AA2617" s="112"/>
      <c r="AB2617" s="112"/>
      <c r="AC2617" s="112"/>
      <c r="AD2617" s="112"/>
      <c r="AE2617" s="93"/>
      <c r="AI2617">
        <f t="shared" si="1010"/>
        <v>0</v>
      </c>
      <c r="AJ2617">
        <f t="shared" si="1011"/>
        <v>0</v>
      </c>
      <c r="AK2617">
        <f t="shared" si="1012"/>
        <v>0</v>
      </c>
      <c r="AL2617">
        <f t="shared" si="1013"/>
        <v>0</v>
      </c>
      <c r="AM2617">
        <f t="shared" si="1014"/>
        <v>0</v>
      </c>
      <c r="AN2617">
        <f t="shared" si="1015"/>
        <v>0</v>
      </c>
      <c r="AO2617">
        <f t="shared" si="1016"/>
        <v>0</v>
      </c>
      <c r="AP2617">
        <f t="shared" si="1017"/>
        <v>0</v>
      </c>
      <c r="AQ2617">
        <f t="shared" si="1018"/>
        <v>0</v>
      </c>
      <c r="AR2617">
        <f t="shared" si="1019"/>
        <v>0</v>
      </c>
      <c r="AS2617">
        <f t="shared" si="1020"/>
        <v>0</v>
      </c>
      <c r="AT2617">
        <f t="shared" si="1021"/>
        <v>0</v>
      </c>
      <c r="AU2617">
        <f t="shared" si="1022"/>
        <v>0</v>
      </c>
      <c r="AV2617">
        <f t="shared" si="1023"/>
        <v>0</v>
      </c>
      <c r="AW2617">
        <f t="shared" si="1024"/>
        <v>0</v>
      </c>
      <c r="AX2617">
        <f t="shared" si="1025"/>
        <v>0</v>
      </c>
      <c r="AY2617">
        <f t="shared" si="1026"/>
        <v>0</v>
      </c>
      <c r="AZ2617">
        <f t="shared" si="1027"/>
        <v>0</v>
      </c>
      <c r="BA2617">
        <f t="shared" si="1028"/>
        <v>0</v>
      </c>
      <c r="BB2617">
        <f t="shared" si="1029"/>
        <v>0</v>
      </c>
      <c r="BC2617">
        <f t="shared" si="1030"/>
        <v>0</v>
      </c>
      <c r="BD2617">
        <f t="shared" si="1031"/>
        <v>0</v>
      </c>
      <c r="BE2617">
        <f t="shared" si="1032"/>
        <v>0</v>
      </c>
      <c r="BF2617">
        <f t="shared" si="1033"/>
        <v>0</v>
      </c>
    </row>
    <row r="2618" spans="1:58" ht="15" customHeight="1">
      <c r="A2618" s="405"/>
      <c r="B2618" s="6"/>
      <c r="C2618" s="421" t="s">
        <v>7033</v>
      </c>
      <c r="D2618" s="668" t="str">
        <f t="shared" si="1034"/>
        <v/>
      </c>
      <c r="E2618" s="669"/>
      <c r="F2618" s="670"/>
      <c r="G2618" s="763" t="str">
        <f t="shared" si="1035"/>
        <v/>
      </c>
      <c r="H2618" s="669"/>
      <c r="I2618" s="669"/>
      <c r="J2618" s="669"/>
      <c r="K2618" s="669"/>
      <c r="L2618" s="670"/>
      <c r="M2618" s="112"/>
      <c r="N2618" s="112"/>
      <c r="O2618" s="112"/>
      <c r="P2618" s="112"/>
      <c r="Q2618" s="112"/>
      <c r="R2618" s="112"/>
      <c r="S2618" s="112"/>
      <c r="T2618" s="112"/>
      <c r="U2618" s="112"/>
      <c r="V2618" s="112"/>
      <c r="W2618" s="112"/>
      <c r="X2618" s="112"/>
      <c r="Y2618" s="112"/>
      <c r="Z2618" s="112"/>
      <c r="AA2618" s="112"/>
      <c r="AB2618" s="112"/>
      <c r="AC2618" s="112"/>
      <c r="AD2618" s="112"/>
      <c r="AE2618" s="93"/>
      <c r="AI2618">
        <f t="shared" si="1010"/>
        <v>0</v>
      </c>
      <c r="AJ2618">
        <f t="shared" si="1011"/>
        <v>0</v>
      </c>
      <c r="AK2618">
        <f t="shared" si="1012"/>
        <v>0</v>
      </c>
      <c r="AL2618">
        <f t="shared" si="1013"/>
        <v>0</v>
      </c>
      <c r="AM2618">
        <f t="shared" si="1014"/>
        <v>0</v>
      </c>
      <c r="AN2618">
        <f t="shared" si="1015"/>
        <v>0</v>
      </c>
      <c r="AO2618">
        <f t="shared" si="1016"/>
        <v>0</v>
      </c>
      <c r="AP2618">
        <f t="shared" si="1017"/>
        <v>0</v>
      </c>
      <c r="AQ2618">
        <f t="shared" si="1018"/>
        <v>0</v>
      </c>
      <c r="AR2618">
        <f t="shared" si="1019"/>
        <v>0</v>
      </c>
      <c r="AS2618">
        <f t="shared" si="1020"/>
        <v>0</v>
      </c>
      <c r="AT2618">
        <f t="shared" si="1021"/>
        <v>0</v>
      </c>
      <c r="AU2618">
        <f t="shared" si="1022"/>
        <v>0</v>
      </c>
      <c r="AV2618">
        <f t="shared" si="1023"/>
        <v>0</v>
      </c>
      <c r="AW2618">
        <f t="shared" si="1024"/>
        <v>0</v>
      </c>
      <c r="AX2618">
        <f t="shared" si="1025"/>
        <v>0</v>
      </c>
      <c r="AY2618">
        <f t="shared" si="1026"/>
        <v>0</v>
      </c>
      <c r="AZ2618">
        <f t="shared" si="1027"/>
        <v>0</v>
      </c>
      <c r="BA2618">
        <f t="shared" si="1028"/>
        <v>0</v>
      </c>
      <c r="BB2618">
        <f t="shared" si="1029"/>
        <v>0</v>
      </c>
      <c r="BC2618">
        <f t="shared" si="1030"/>
        <v>0</v>
      </c>
      <c r="BD2618">
        <f t="shared" si="1031"/>
        <v>0</v>
      </c>
      <c r="BE2618">
        <f t="shared" si="1032"/>
        <v>0</v>
      </c>
      <c r="BF2618">
        <f t="shared" si="1033"/>
        <v>0</v>
      </c>
    </row>
    <row r="2619" spans="1:58" ht="15" customHeight="1">
      <c r="A2619" s="405"/>
      <c r="B2619" s="6"/>
      <c r="C2619" s="421" t="s">
        <v>7034</v>
      </c>
      <c r="D2619" s="668" t="str">
        <f t="shared" si="1034"/>
        <v/>
      </c>
      <c r="E2619" s="669"/>
      <c r="F2619" s="670"/>
      <c r="G2619" s="763" t="str">
        <f t="shared" si="1035"/>
        <v/>
      </c>
      <c r="H2619" s="669"/>
      <c r="I2619" s="669"/>
      <c r="J2619" s="669"/>
      <c r="K2619" s="669"/>
      <c r="L2619" s="670"/>
      <c r="M2619" s="112"/>
      <c r="N2619" s="112"/>
      <c r="O2619" s="112"/>
      <c r="P2619" s="112"/>
      <c r="Q2619" s="112"/>
      <c r="R2619" s="112"/>
      <c r="S2619" s="112"/>
      <c r="T2619" s="112"/>
      <c r="U2619" s="112"/>
      <c r="V2619" s="112"/>
      <c r="W2619" s="112"/>
      <c r="X2619" s="112"/>
      <c r="Y2619" s="112"/>
      <c r="Z2619" s="112"/>
      <c r="AA2619" s="112"/>
      <c r="AB2619" s="112"/>
      <c r="AC2619" s="112"/>
      <c r="AD2619" s="112"/>
      <c r="AE2619" s="93"/>
      <c r="AI2619">
        <f t="shared" si="1010"/>
        <v>0</v>
      </c>
      <c r="AJ2619">
        <f t="shared" si="1011"/>
        <v>0</v>
      </c>
      <c r="AK2619">
        <f t="shared" si="1012"/>
        <v>0</v>
      </c>
      <c r="AL2619">
        <f t="shared" si="1013"/>
        <v>0</v>
      </c>
      <c r="AM2619">
        <f t="shared" si="1014"/>
        <v>0</v>
      </c>
      <c r="AN2619">
        <f t="shared" si="1015"/>
        <v>0</v>
      </c>
      <c r="AO2619">
        <f t="shared" si="1016"/>
        <v>0</v>
      </c>
      <c r="AP2619">
        <f t="shared" si="1017"/>
        <v>0</v>
      </c>
      <c r="AQ2619">
        <f t="shared" si="1018"/>
        <v>0</v>
      </c>
      <c r="AR2619">
        <f t="shared" si="1019"/>
        <v>0</v>
      </c>
      <c r="AS2619">
        <f t="shared" si="1020"/>
        <v>0</v>
      </c>
      <c r="AT2619">
        <f t="shared" si="1021"/>
        <v>0</v>
      </c>
      <c r="AU2619">
        <f t="shared" si="1022"/>
        <v>0</v>
      </c>
      <c r="AV2619">
        <f t="shared" si="1023"/>
        <v>0</v>
      </c>
      <c r="AW2619">
        <f t="shared" si="1024"/>
        <v>0</v>
      </c>
      <c r="AX2619">
        <f t="shared" si="1025"/>
        <v>0</v>
      </c>
      <c r="AY2619">
        <f t="shared" si="1026"/>
        <v>0</v>
      </c>
      <c r="AZ2619">
        <f t="shared" si="1027"/>
        <v>0</v>
      </c>
      <c r="BA2619">
        <f t="shared" si="1028"/>
        <v>0</v>
      </c>
      <c r="BB2619">
        <f t="shared" si="1029"/>
        <v>0</v>
      </c>
      <c r="BC2619">
        <f t="shared" si="1030"/>
        <v>0</v>
      </c>
      <c r="BD2619">
        <f t="shared" si="1031"/>
        <v>0</v>
      </c>
      <c r="BE2619">
        <f t="shared" si="1032"/>
        <v>0</v>
      </c>
      <c r="BF2619">
        <f t="shared" si="1033"/>
        <v>0</v>
      </c>
    </row>
    <row r="2620" spans="1:58" ht="15" customHeight="1">
      <c r="A2620" s="405"/>
      <c r="B2620" s="6"/>
      <c r="C2620" s="421" t="s">
        <v>7035</v>
      </c>
      <c r="D2620" s="668" t="str">
        <f t="shared" si="1034"/>
        <v/>
      </c>
      <c r="E2620" s="669"/>
      <c r="F2620" s="670"/>
      <c r="G2620" s="763" t="str">
        <f t="shared" si="1035"/>
        <v/>
      </c>
      <c r="H2620" s="669"/>
      <c r="I2620" s="669"/>
      <c r="J2620" s="669"/>
      <c r="K2620" s="669"/>
      <c r="L2620" s="670"/>
      <c r="M2620" s="112"/>
      <c r="N2620" s="112"/>
      <c r="O2620" s="112"/>
      <c r="P2620" s="112"/>
      <c r="Q2620" s="112"/>
      <c r="R2620" s="112"/>
      <c r="S2620" s="112"/>
      <c r="T2620" s="112"/>
      <c r="U2620" s="112"/>
      <c r="V2620" s="112"/>
      <c r="W2620" s="112"/>
      <c r="X2620" s="112"/>
      <c r="Y2620" s="112"/>
      <c r="Z2620" s="112"/>
      <c r="AA2620" s="112"/>
      <c r="AB2620" s="112"/>
      <c r="AC2620" s="112"/>
      <c r="AD2620" s="112"/>
      <c r="AE2620" s="93"/>
      <c r="AI2620">
        <f t="shared" si="1010"/>
        <v>0</v>
      </c>
      <c r="AJ2620">
        <f t="shared" si="1011"/>
        <v>0</v>
      </c>
      <c r="AK2620">
        <f t="shared" si="1012"/>
        <v>0</v>
      </c>
      <c r="AL2620">
        <f t="shared" si="1013"/>
        <v>0</v>
      </c>
      <c r="AM2620">
        <f t="shared" si="1014"/>
        <v>0</v>
      </c>
      <c r="AN2620">
        <f t="shared" si="1015"/>
        <v>0</v>
      </c>
      <c r="AO2620">
        <f t="shared" si="1016"/>
        <v>0</v>
      </c>
      <c r="AP2620">
        <f t="shared" si="1017"/>
        <v>0</v>
      </c>
      <c r="AQ2620">
        <f t="shared" si="1018"/>
        <v>0</v>
      </c>
      <c r="AR2620">
        <f t="shared" si="1019"/>
        <v>0</v>
      </c>
      <c r="AS2620">
        <f t="shared" si="1020"/>
        <v>0</v>
      </c>
      <c r="AT2620">
        <f t="shared" si="1021"/>
        <v>0</v>
      </c>
      <c r="AU2620">
        <f t="shared" si="1022"/>
        <v>0</v>
      </c>
      <c r="AV2620">
        <f t="shared" si="1023"/>
        <v>0</v>
      </c>
      <c r="AW2620">
        <f t="shared" si="1024"/>
        <v>0</v>
      </c>
      <c r="AX2620">
        <f t="shared" si="1025"/>
        <v>0</v>
      </c>
      <c r="AY2620">
        <f t="shared" si="1026"/>
        <v>0</v>
      </c>
      <c r="AZ2620">
        <f t="shared" si="1027"/>
        <v>0</v>
      </c>
      <c r="BA2620">
        <f t="shared" si="1028"/>
        <v>0</v>
      </c>
      <c r="BB2620">
        <f t="shared" si="1029"/>
        <v>0</v>
      </c>
      <c r="BC2620">
        <f t="shared" si="1030"/>
        <v>0</v>
      </c>
      <c r="BD2620">
        <f t="shared" si="1031"/>
        <v>0</v>
      </c>
      <c r="BE2620">
        <f t="shared" si="1032"/>
        <v>0</v>
      </c>
      <c r="BF2620">
        <f t="shared" si="1033"/>
        <v>0</v>
      </c>
    </row>
    <row r="2621" spans="1:58" ht="15" customHeight="1">
      <c r="A2621" s="405"/>
      <c r="B2621" s="6"/>
      <c r="C2621" s="421" t="s">
        <v>7036</v>
      </c>
      <c r="D2621" s="668" t="str">
        <f t="shared" si="1034"/>
        <v/>
      </c>
      <c r="E2621" s="669"/>
      <c r="F2621" s="670"/>
      <c r="G2621" s="763" t="str">
        <f t="shared" si="1035"/>
        <v/>
      </c>
      <c r="H2621" s="669"/>
      <c r="I2621" s="669"/>
      <c r="J2621" s="669"/>
      <c r="K2621" s="669"/>
      <c r="L2621" s="670"/>
      <c r="M2621" s="112"/>
      <c r="N2621" s="112"/>
      <c r="O2621" s="112"/>
      <c r="P2621" s="112"/>
      <c r="Q2621" s="112"/>
      <c r="R2621" s="112"/>
      <c r="S2621" s="112"/>
      <c r="T2621" s="112"/>
      <c r="U2621" s="112"/>
      <c r="V2621" s="112"/>
      <c r="W2621" s="112"/>
      <c r="X2621" s="112"/>
      <c r="Y2621" s="112"/>
      <c r="Z2621" s="112"/>
      <c r="AA2621" s="112"/>
      <c r="AB2621" s="112"/>
      <c r="AC2621" s="112"/>
      <c r="AD2621" s="112"/>
      <c r="AE2621" s="93"/>
      <c r="AI2621">
        <f t="shared" si="1010"/>
        <v>0</v>
      </c>
      <c r="AJ2621">
        <f t="shared" si="1011"/>
        <v>0</v>
      </c>
      <c r="AK2621">
        <f t="shared" si="1012"/>
        <v>0</v>
      </c>
      <c r="AL2621">
        <f t="shared" si="1013"/>
        <v>0</v>
      </c>
      <c r="AM2621">
        <f t="shared" si="1014"/>
        <v>0</v>
      </c>
      <c r="AN2621">
        <f t="shared" si="1015"/>
        <v>0</v>
      </c>
      <c r="AO2621">
        <f t="shared" si="1016"/>
        <v>0</v>
      </c>
      <c r="AP2621">
        <f t="shared" si="1017"/>
        <v>0</v>
      </c>
      <c r="AQ2621">
        <f t="shared" si="1018"/>
        <v>0</v>
      </c>
      <c r="AR2621">
        <f t="shared" si="1019"/>
        <v>0</v>
      </c>
      <c r="AS2621">
        <f t="shared" si="1020"/>
        <v>0</v>
      </c>
      <c r="AT2621">
        <f t="shared" si="1021"/>
        <v>0</v>
      </c>
      <c r="AU2621">
        <f t="shared" si="1022"/>
        <v>0</v>
      </c>
      <c r="AV2621">
        <f t="shared" si="1023"/>
        <v>0</v>
      </c>
      <c r="AW2621">
        <f t="shared" si="1024"/>
        <v>0</v>
      </c>
      <c r="AX2621">
        <f t="shared" si="1025"/>
        <v>0</v>
      </c>
      <c r="AY2621">
        <f t="shared" si="1026"/>
        <v>0</v>
      </c>
      <c r="AZ2621">
        <f t="shared" si="1027"/>
        <v>0</v>
      </c>
      <c r="BA2621">
        <f t="shared" si="1028"/>
        <v>0</v>
      </c>
      <c r="BB2621">
        <f t="shared" si="1029"/>
        <v>0</v>
      </c>
      <c r="BC2621">
        <f t="shared" si="1030"/>
        <v>0</v>
      </c>
      <c r="BD2621">
        <f t="shared" si="1031"/>
        <v>0</v>
      </c>
      <c r="BE2621">
        <f t="shared" si="1032"/>
        <v>0</v>
      </c>
      <c r="BF2621">
        <f t="shared" si="1033"/>
        <v>0</v>
      </c>
    </row>
    <row r="2622" spans="1:58" ht="15" customHeight="1">
      <c r="A2622" s="405"/>
      <c r="B2622" s="6"/>
      <c r="C2622" s="421" t="s">
        <v>7037</v>
      </c>
      <c r="D2622" s="668" t="str">
        <f t="shared" si="1034"/>
        <v/>
      </c>
      <c r="E2622" s="669"/>
      <c r="F2622" s="670"/>
      <c r="G2622" s="763" t="str">
        <f t="shared" si="1035"/>
        <v/>
      </c>
      <c r="H2622" s="669"/>
      <c r="I2622" s="669"/>
      <c r="J2622" s="669"/>
      <c r="K2622" s="669"/>
      <c r="L2622" s="670"/>
      <c r="M2622" s="112"/>
      <c r="N2622" s="112"/>
      <c r="O2622" s="112"/>
      <c r="P2622" s="112"/>
      <c r="Q2622" s="112"/>
      <c r="R2622" s="112"/>
      <c r="S2622" s="112"/>
      <c r="T2622" s="112"/>
      <c r="U2622" s="112"/>
      <c r="V2622" s="112"/>
      <c r="W2622" s="112"/>
      <c r="X2622" s="112"/>
      <c r="Y2622" s="112"/>
      <c r="Z2622" s="112"/>
      <c r="AA2622" s="112"/>
      <c r="AB2622" s="112"/>
      <c r="AC2622" s="112"/>
      <c r="AD2622" s="112"/>
      <c r="AE2622" s="93"/>
      <c r="AI2622">
        <f t="shared" si="1010"/>
        <v>0</v>
      </c>
      <c r="AJ2622">
        <f t="shared" si="1011"/>
        <v>0</v>
      </c>
      <c r="AK2622">
        <f t="shared" si="1012"/>
        <v>0</v>
      </c>
      <c r="AL2622">
        <f t="shared" si="1013"/>
        <v>0</v>
      </c>
      <c r="AM2622">
        <f t="shared" si="1014"/>
        <v>0</v>
      </c>
      <c r="AN2622">
        <f t="shared" si="1015"/>
        <v>0</v>
      </c>
      <c r="AO2622">
        <f t="shared" si="1016"/>
        <v>0</v>
      </c>
      <c r="AP2622">
        <f t="shared" si="1017"/>
        <v>0</v>
      </c>
      <c r="AQ2622">
        <f t="shared" si="1018"/>
        <v>0</v>
      </c>
      <c r="AR2622">
        <f t="shared" si="1019"/>
        <v>0</v>
      </c>
      <c r="AS2622">
        <f t="shared" si="1020"/>
        <v>0</v>
      </c>
      <c r="AT2622">
        <f t="shared" si="1021"/>
        <v>0</v>
      </c>
      <c r="AU2622">
        <f t="shared" si="1022"/>
        <v>0</v>
      </c>
      <c r="AV2622">
        <f t="shared" si="1023"/>
        <v>0</v>
      </c>
      <c r="AW2622">
        <f t="shared" si="1024"/>
        <v>0</v>
      </c>
      <c r="AX2622">
        <f t="shared" si="1025"/>
        <v>0</v>
      </c>
      <c r="AY2622">
        <f t="shared" si="1026"/>
        <v>0</v>
      </c>
      <c r="AZ2622">
        <f t="shared" si="1027"/>
        <v>0</v>
      </c>
      <c r="BA2622">
        <f t="shared" si="1028"/>
        <v>0</v>
      </c>
      <c r="BB2622">
        <f t="shared" si="1029"/>
        <v>0</v>
      </c>
      <c r="BC2622">
        <f t="shared" si="1030"/>
        <v>0</v>
      </c>
      <c r="BD2622">
        <f t="shared" si="1031"/>
        <v>0</v>
      </c>
      <c r="BE2622">
        <f t="shared" si="1032"/>
        <v>0</v>
      </c>
      <c r="BF2622">
        <f t="shared" si="1033"/>
        <v>0</v>
      </c>
    </row>
    <row r="2623" spans="1:58" ht="15" customHeight="1">
      <c r="A2623" s="405"/>
      <c r="B2623" s="6"/>
      <c r="C2623" s="421" t="s">
        <v>7038</v>
      </c>
      <c r="D2623" s="668" t="str">
        <f t="shared" si="1034"/>
        <v/>
      </c>
      <c r="E2623" s="669"/>
      <c r="F2623" s="670"/>
      <c r="G2623" s="763" t="str">
        <f t="shared" si="1035"/>
        <v/>
      </c>
      <c r="H2623" s="669"/>
      <c r="I2623" s="669"/>
      <c r="J2623" s="669"/>
      <c r="K2623" s="669"/>
      <c r="L2623" s="670"/>
      <c r="M2623" s="112"/>
      <c r="N2623" s="112"/>
      <c r="O2623" s="112"/>
      <c r="P2623" s="112"/>
      <c r="Q2623" s="112"/>
      <c r="R2623" s="112"/>
      <c r="S2623" s="112"/>
      <c r="T2623" s="112"/>
      <c r="U2623" s="112"/>
      <c r="V2623" s="112"/>
      <c r="W2623" s="112"/>
      <c r="X2623" s="112"/>
      <c r="Y2623" s="112"/>
      <c r="Z2623" s="112"/>
      <c r="AA2623" s="112"/>
      <c r="AB2623" s="112"/>
      <c r="AC2623" s="112"/>
      <c r="AD2623" s="112"/>
      <c r="AE2623" s="93"/>
      <c r="AI2623">
        <f t="shared" si="1010"/>
        <v>0</v>
      </c>
      <c r="AJ2623">
        <f t="shared" si="1011"/>
        <v>0</v>
      </c>
      <c r="AK2623">
        <f t="shared" si="1012"/>
        <v>0</v>
      </c>
      <c r="AL2623">
        <f t="shared" si="1013"/>
        <v>0</v>
      </c>
      <c r="AM2623">
        <f t="shared" si="1014"/>
        <v>0</v>
      </c>
      <c r="AN2623">
        <f t="shared" si="1015"/>
        <v>0</v>
      </c>
      <c r="AO2623">
        <f t="shared" si="1016"/>
        <v>0</v>
      </c>
      <c r="AP2623">
        <f t="shared" si="1017"/>
        <v>0</v>
      </c>
      <c r="AQ2623">
        <f t="shared" si="1018"/>
        <v>0</v>
      </c>
      <c r="AR2623">
        <f t="shared" si="1019"/>
        <v>0</v>
      </c>
      <c r="AS2623">
        <f t="shared" si="1020"/>
        <v>0</v>
      </c>
      <c r="AT2623">
        <f t="shared" si="1021"/>
        <v>0</v>
      </c>
      <c r="AU2623">
        <f t="shared" si="1022"/>
        <v>0</v>
      </c>
      <c r="AV2623">
        <f t="shared" si="1023"/>
        <v>0</v>
      </c>
      <c r="AW2623">
        <f t="shared" si="1024"/>
        <v>0</v>
      </c>
      <c r="AX2623">
        <f t="shared" si="1025"/>
        <v>0</v>
      </c>
      <c r="AY2623">
        <f t="shared" si="1026"/>
        <v>0</v>
      </c>
      <c r="AZ2623">
        <f t="shared" si="1027"/>
        <v>0</v>
      </c>
      <c r="BA2623">
        <f t="shared" si="1028"/>
        <v>0</v>
      </c>
      <c r="BB2623">
        <f t="shared" si="1029"/>
        <v>0</v>
      </c>
      <c r="BC2623">
        <f t="shared" si="1030"/>
        <v>0</v>
      </c>
      <c r="BD2623">
        <f t="shared" si="1031"/>
        <v>0</v>
      </c>
      <c r="BE2623">
        <f t="shared" si="1032"/>
        <v>0</v>
      </c>
      <c r="BF2623">
        <f t="shared" si="1033"/>
        <v>0</v>
      </c>
    </row>
    <row r="2624" spans="1:58" ht="15" customHeight="1">
      <c r="A2624" s="405"/>
      <c r="B2624" s="6"/>
      <c r="C2624" s="421" t="s">
        <v>7039</v>
      </c>
      <c r="D2624" s="668" t="str">
        <f t="shared" si="1034"/>
        <v/>
      </c>
      <c r="E2624" s="669"/>
      <c r="F2624" s="670"/>
      <c r="G2624" s="763" t="str">
        <f t="shared" si="1035"/>
        <v/>
      </c>
      <c r="H2624" s="669"/>
      <c r="I2624" s="669"/>
      <c r="J2624" s="669"/>
      <c r="K2624" s="669"/>
      <c r="L2624" s="670"/>
      <c r="M2624" s="112"/>
      <c r="N2624" s="112"/>
      <c r="O2624" s="112"/>
      <c r="P2624" s="112"/>
      <c r="Q2624" s="112"/>
      <c r="R2624" s="112"/>
      <c r="S2624" s="112"/>
      <c r="T2624" s="112"/>
      <c r="U2624" s="112"/>
      <c r="V2624" s="112"/>
      <c r="W2624" s="112"/>
      <c r="X2624" s="112"/>
      <c r="Y2624" s="112"/>
      <c r="Z2624" s="112"/>
      <c r="AA2624" s="112"/>
      <c r="AB2624" s="112"/>
      <c r="AC2624" s="112"/>
      <c r="AD2624" s="112"/>
      <c r="AE2624" s="93"/>
      <c r="AI2624">
        <f t="shared" si="1010"/>
        <v>0</v>
      </c>
      <c r="AJ2624">
        <f t="shared" si="1011"/>
        <v>0</v>
      </c>
      <c r="AK2624">
        <f t="shared" si="1012"/>
        <v>0</v>
      </c>
      <c r="AL2624">
        <f t="shared" si="1013"/>
        <v>0</v>
      </c>
      <c r="AM2624">
        <f t="shared" si="1014"/>
        <v>0</v>
      </c>
      <c r="AN2624">
        <f t="shared" si="1015"/>
        <v>0</v>
      </c>
      <c r="AO2624">
        <f t="shared" si="1016"/>
        <v>0</v>
      </c>
      <c r="AP2624">
        <f t="shared" si="1017"/>
        <v>0</v>
      </c>
      <c r="AQ2624">
        <f t="shared" si="1018"/>
        <v>0</v>
      </c>
      <c r="AR2624">
        <f t="shared" si="1019"/>
        <v>0</v>
      </c>
      <c r="AS2624">
        <f t="shared" si="1020"/>
        <v>0</v>
      </c>
      <c r="AT2624">
        <f t="shared" si="1021"/>
        <v>0</v>
      </c>
      <c r="AU2624">
        <f t="shared" si="1022"/>
        <v>0</v>
      </c>
      <c r="AV2624">
        <f t="shared" si="1023"/>
        <v>0</v>
      </c>
      <c r="AW2624">
        <f t="shared" si="1024"/>
        <v>0</v>
      </c>
      <c r="AX2624">
        <f t="shared" si="1025"/>
        <v>0</v>
      </c>
      <c r="AY2624">
        <f t="shared" si="1026"/>
        <v>0</v>
      </c>
      <c r="AZ2624">
        <f t="shared" si="1027"/>
        <v>0</v>
      </c>
      <c r="BA2624">
        <f t="shared" si="1028"/>
        <v>0</v>
      </c>
      <c r="BB2624">
        <f t="shared" si="1029"/>
        <v>0</v>
      </c>
      <c r="BC2624">
        <f t="shared" si="1030"/>
        <v>0</v>
      </c>
      <c r="BD2624">
        <f t="shared" si="1031"/>
        <v>0</v>
      </c>
      <c r="BE2624">
        <f t="shared" si="1032"/>
        <v>0</v>
      </c>
      <c r="BF2624">
        <f t="shared" si="1033"/>
        <v>0</v>
      </c>
    </row>
    <row r="2625" spans="1:58" ht="15" customHeight="1">
      <c r="A2625" s="405"/>
      <c r="B2625" s="6"/>
      <c r="C2625" s="421" t="s">
        <v>7040</v>
      </c>
      <c r="D2625" s="668" t="str">
        <f t="shared" si="1034"/>
        <v/>
      </c>
      <c r="E2625" s="669"/>
      <c r="F2625" s="670"/>
      <c r="G2625" s="763" t="str">
        <f t="shared" si="1035"/>
        <v/>
      </c>
      <c r="H2625" s="669"/>
      <c r="I2625" s="669"/>
      <c r="J2625" s="669"/>
      <c r="K2625" s="669"/>
      <c r="L2625" s="670"/>
      <c r="M2625" s="112"/>
      <c r="N2625" s="112"/>
      <c r="O2625" s="112"/>
      <c r="P2625" s="112"/>
      <c r="Q2625" s="112"/>
      <c r="R2625" s="112"/>
      <c r="S2625" s="112"/>
      <c r="T2625" s="112"/>
      <c r="U2625" s="112"/>
      <c r="V2625" s="112"/>
      <c r="W2625" s="112"/>
      <c r="X2625" s="112"/>
      <c r="Y2625" s="112"/>
      <c r="Z2625" s="112"/>
      <c r="AA2625" s="112"/>
      <c r="AB2625" s="112"/>
      <c r="AC2625" s="112"/>
      <c r="AD2625" s="112"/>
      <c r="AE2625" s="93"/>
      <c r="AI2625">
        <f t="shared" si="1010"/>
        <v>0</v>
      </c>
      <c r="AJ2625">
        <f t="shared" si="1011"/>
        <v>0</v>
      </c>
      <c r="AK2625">
        <f t="shared" si="1012"/>
        <v>0</v>
      </c>
      <c r="AL2625">
        <f t="shared" si="1013"/>
        <v>0</v>
      </c>
      <c r="AM2625">
        <f t="shared" si="1014"/>
        <v>0</v>
      </c>
      <c r="AN2625">
        <f t="shared" si="1015"/>
        <v>0</v>
      </c>
      <c r="AO2625">
        <f t="shared" si="1016"/>
        <v>0</v>
      </c>
      <c r="AP2625">
        <f t="shared" si="1017"/>
        <v>0</v>
      </c>
      <c r="AQ2625">
        <f t="shared" si="1018"/>
        <v>0</v>
      </c>
      <c r="AR2625">
        <f t="shared" si="1019"/>
        <v>0</v>
      </c>
      <c r="AS2625">
        <f t="shared" si="1020"/>
        <v>0</v>
      </c>
      <c r="AT2625">
        <f t="shared" si="1021"/>
        <v>0</v>
      </c>
      <c r="AU2625">
        <f t="shared" si="1022"/>
        <v>0</v>
      </c>
      <c r="AV2625">
        <f t="shared" si="1023"/>
        <v>0</v>
      </c>
      <c r="AW2625">
        <f t="shared" si="1024"/>
        <v>0</v>
      </c>
      <c r="AX2625">
        <f t="shared" si="1025"/>
        <v>0</v>
      </c>
      <c r="AY2625">
        <f t="shared" si="1026"/>
        <v>0</v>
      </c>
      <c r="AZ2625">
        <f t="shared" si="1027"/>
        <v>0</v>
      </c>
      <c r="BA2625">
        <f t="shared" si="1028"/>
        <v>0</v>
      </c>
      <c r="BB2625">
        <f t="shared" si="1029"/>
        <v>0</v>
      </c>
      <c r="BC2625">
        <f t="shared" si="1030"/>
        <v>0</v>
      </c>
      <c r="BD2625">
        <f t="shared" si="1031"/>
        <v>0</v>
      </c>
      <c r="BE2625">
        <f t="shared" si="1032"/>
        <v>0</v>
      </c>
      <c r="BF2625">
        <f t="shared" si="1033"/>
        <v>0</v>
      </c>
    </row>
    <row r="2626" spans="1:58" ht="15" customHeight="1">
      <c r="A2626" s="405"/>
      <c r="B2626" s="6"/>
      <c r="C2626" s="421" t="s">
        <v>7041</v>
      </c>
      <c r="D2626" s="668" t="str">
        <f t="shared" si="1034"/>
        <v/>
      </c>
      <c r="E2626" s="669"/>
      <c r="F2626" s="670"/>
      <c r="G2626" s="763" t="str">
        <f t="shared" si="1035"/>
        <v/>
      </c>
      <c r="H2626" s="669"/>
      <c r="I2626" s="669"/>
      <c r="J2626" s="669"/>
      <c r="K2626" s="669"/>
      <c r="L2626" s="670"/>
      <c r="M2626" s="112"/>
      <c r="N2626" s="112"/>
      <c r="O2626" s="112"/>
      <c r="P2626" s="112"/>
      <c r="Q2626" s="112"/>
      <c r="R2626" s="112"/>
      <c r="S2626" s="112"/>
      <c r="T2626" s="112"/>
      <c r="U2626" s="112"/>
      <c r="V2626" s="112"/>
      <c r="W2626" s="112"/>
      <c r="X2626" s="112"/>
      <c r="Y2626" s="112"/>
      <c r="Z2626" s="112"/>
      <c r="AA2626" s="112"/>
      <c r="AB2626" s="112"/>
      <c r="AC2626" s="112"/>
      <c r="AD2626" s="112"/>
      <c r="AE2626" s="93"/>
      <c r="AI2626">
        <f t="shared" si="1010"/>
        <v>0</v>
      </c>
      <c r="AJ2626">
        <f t="shared" si="1011"/>
        <v>0</v>
      </c>
      <c r="AK2626">
        <f t="shared" si="1012"/>
        <v>0</v>
      </c>
      <c r="AL2626">
        <f t="shared" si="1013"/>
        <v>0</v>
      </c>
      <c r="AM2626">
        <f t="shared" si="1014"/>
        <v>0</v>
      </c>
      <c r="AN2626">
        <f t="shared" si="1015"/>
        <v>0</v>
      </c>
      <c r="AO2626">
        <f t="shared" si="1016"/>
        <v>0</v>
      </c>
      <c r="AP2626">
        <f t="shared" si="1017"/>
        <v>0</v>
      </c>
      <c r="AQ2626">
        <f t="shared" si="1018"/>
        <v>0</v>
      </c>
      <c r="AR2626">
        <f t="shared" si="1019"/>
        <v>0</v>
      </c>
      <c r="AS2626">
        <f t="shared" si="1020"/>
        <v>0</v>
      </c>
      <c r="AT2626">
        <f t="shared" si="1021"/>
        <v>0</v>
      </c>
      <c r="AU2626">
        <f t="shared" si="1022"/>
        <v>0</v>
      </c>
      <c r="AV2626">
        <f t="shared" si="1023"/>
        <v>0</v>
      </c>
      <c r="AW2626">
        <f t="shared" si="1024"/>
        <v>0</v>
      </c>
      <c r="AX2626">
        <f t="shared" si="1025"/>
        <v>0</v>
      </c>
      <c r="AY2626">
        <f t="shared" si="1026"/>
        <v>0</v>
      </c>
      <c r="AZ2626">
        <f t="shared" si="1027"/>
        <v>0</v>
      </c>
      <c r="BA2626">
        <f t="shared" si="1028"/>
        <v>0</v>
      </c>
      <c r="BB2626">
        <f t="shared" si="1029"/>
        <v>0</v>
      </c>
      <c r="BC2626">
        <f t="shared" si="1030"/>
        <v>0</v>
      </c>
      <c r="BD2626">
        <f t="shared" si="1031"/>
        <v>0</v>
      </c>
      <c r="BE2626">
        <f t="shared" si="1032"/>
        <v>0</v>
      </c>
      <c r="BF2626">
        <f t="shared" si="1033"/>
        <v>0</v>
      </c>
    </row>
    <row r="2627" spans="1:58" ht="15" customHeight="1">
      <c r="A2627" s="405"/>
      <c r="B2627" s="6"/>
      <c r="C2627" s="421" t="s">
        <v>7042</v>
      </c>
      <c r="D2627" s="668" t="str">
        <f t="shared" si="1034"/>
        <v/>
      </c>
      <c r="E2627" s="669"/>
      <c r="F2627" s="670"/>
      <c r="G2627" s="763" t="str">
        <f t="shared" si="1035"/>
        <v/>
      </c>
      <c r="H2627" s="669"/>
      <c r="I2627" s="669"/>
      <c r="J2627" s="669"/>
      <c r="K2627" s="669"/>
      <c r="L2627" s="670"/>
      <c r="M2627" s="112"/>
      <c r="N2627" s="112"/>
      <c r="O2627" s="112"/>
      <c r="P2627" s="112"/>
      <c r="Q2627" s="112"/>
      <c r="R2627" s="112"/>
      <c r="S2627" s="112"/>
      <c r="T2627" s="112"/>
      <c r="U2627" s="112"/>
      <c r="V2627" s="112"/>
      <c r="W2627" s="112"/>
      <c r="X2627" s="112"/>
      <c r="Y2627" s="112"/>
      <c r="Z2627" s="112"/>
      <c r="AA2627" s="112"/>
      <c r="AB2627" s="112"/>
      <c r="AC2627" s="112"/>
      <c r="AD2627" s="112"/>
      <c r="AE2627" s="93"/>
      <c r="AI2627">
        <f t="shared" si="1010"/>
        <v>0</v>
      </c>
      <c r="AJ2627">
        <f t="shared" si="1011"/>
        <v>0</v>
      </c>
      <c r="AK2627">
        <f t="shared" si="1012"/>
        <v>0</v>
      </c>
      <c r="AL2627">
        <f t="shared" si="1013"/>
        <v>0</v>
      </c>
      <c r="AM2627">
        <f t="shared" si="1014"/>
        <v>0</v>
      </c>
      <c r="AN2627">
        <f t="shared" si="1015"/>
        <v>0</v>
      </c>
      <c r="AO2627">
        <f t="shared" si="1016"/>
        <v>0</v>
      </c>
      <c r="AP2627">
        <f t="shared" si="1017"/>
        <v>0</v>
      </c>
      <c r="AQ2627">
        <f t="shared" si="1018"/>
        <v>0</v>
      </c>
      <c r="AR2627">
        <f t="shared" si="1019"/>
        <v>0</v>
      </c>
      <c r="AS2627">
        <f t="shared" si="1020"/>
        <v>0</v>
      </c>
      <c r="AT2627">
        <f t="shared" si="1021"/>
        <v>0</v>
      </c>
      <c r="AU2627">
        <f t="shared" si="1022"/>
        <v>0</v>
      </c>
      <c r="AV2627">
        <f t="shared" si="1023"/>
        <v>0</v>
      </c>
      <c r="AW2627">
        <f t="shared" si="1024"/>
        <v>0</v>
      </c>
      <c r="AX2627">
        <f t="shared" si="1025"/>
        <v>0</v>
      </c>
      <c r="AY2627">
        <f t="shared" si="1026"/>
        <v>0</v>
      </c>
      <c r="AZ2627">
        <f t="shared" si="1027"/>
        <v>0</v>
      </c>
      <c r="BA2627">
        <f t="shared" si="1028"/>
        <v>0</v>
      </c>
      <c r="BB2627">
        <f t="shared" si="1029"/>
        <v>0</v>
      </c>
      <c r="BC2627">
        <f t="shared" si="1030"/>
        <v>0</v>
      </c>
      <c r="BD2627">
        <f t="shared" si="1031"/>
        <v>0</v>
      </c>
      <c r="BE2627">
        <f t="shared" si="1032"/>
        <v>0</v>
      </c>
      <c r="BF2627">
        <f t="shared" si="1033"/>
        <v>0</v>
      </c>
    </row>
    <row r="2628" spans="1:58" ht="15" customHeight="1">
      <c r="A2628" s="405"/>
      <c r="B2628" s="6"/>
      <c r="C2628" s="421" t="s">
        <v>7043</v>
      </c>
      <c r="D2628" s="668" t="str">
        <f t="shared" si="1034"/>
        <v/>
      </c>
      <c r="E2628" s="669"/>
      <c r="F2628" s="670"/>
      <c r="G2628" s="763" t="str">
        <f t="shared" si="1035"/>
        <v/>
      </c>
      <c r="H2628" s="669"/>
      <c r="I2628" s="669"/>
      <c r="J2628" s="669"/>
      <c r="K2628" s="669"/>
      <c r="L2628" s="670"/>
      <c r="M2628" s="112"/>
      <c r="N2628" s="112"/>
      <c r="O2628" s="112"/>
      <c r="P2628" s="112"/>
      <c r="Q2628" s="112"/>
      <c r="R2628" s="112"/>
      <c r="S2628" s="112"/>
      <c r="T2628" s="112"/>
      <c r="U2628" s="112"/>
      <c r="V2628" s="112"/>
      <c r="W2628" s="112"/>
      <c r="X2628" s="112"/>
      <c r="Y2628" s="112"/>
      <c r="Z2628" s="112"/>
      <c r="AA2628" s="112"/>
      <c r="AB2628" s="112"/>
      <c r="AC2628" s="112"/>
      <c r="AD2628" s="112"/>
      <c r="AE2628" s="93"/>
      <c r="AI2628">
        <f t="shared" si="1010"/>
        <v>0</v>
      </c>
      <c r="AJ2628">
        <f t="shared" si="1011"/>
        <v>0</v>
      </c>
      <c r="AK2628">
        <f t="shared" si="1012"/>
        <v>0</v>
      </c>
      <c r="AL2628">
        <f t="shared" si="1013"/>
        <v>0</v>
      </c>
      <c r="AM2628">
        <f t="shared" si="1014"/>
        <v>0</v>
      </c>
      <c r="AN2628">
        <f t="shared" si="1015"/>
        <v>0</v>
      </c>
      <c r="AO2628">
        <f t="shared" si="1016"/>
        <v>0</v>
      </c>
      <c r="AP2628">
        <f t="shared" si="1017"/>
        <v>0</v>
      </c>
      <c r="AQ2628">
        <f t="shared" si="1018"/>
        <v>0</v>
      </c>
      <c r="AR2628">
        <f t="shared" si="1019"/>
        <v>0</v>
      </c>
      <c r="AS2628">
        <f t="shared" si="1020"/>
        <v>0</v>
      </c>
      <c r="AT2628">
        <f t="shared" si="1021"/>
        <v>0</v>
      </c>
      <c r="AU2628">
        <f t="shared" si="1022"/>
        <v>0</v>
      </c>
      <c r="AV2628">
        <f t="shared" si="1023"/>
        <v>0</v>
      </c>
      <c r="AW2628">
        <f t="shared" si="1024"/>
        <v>0</v>
      </c>
      <c r="AX2628">
        <f t="shared" si="1025"/>
        <v>0</v>
      </c>
      <c r="AY2628">
        <f t="shared" si="1026"/>
        <v>0</v>
      </c>
      <c r="AZ2628">
        <f t="shared" si="1027"/>
        <v>0</v>
      </c>
      <c r="BA2628">
        <f t="shared" si="1028"/>
        <v>0</v>
      </c>
      <c r="BB2628">
        <f t="shared" si="1029"/>
        <v>0</v>
      </c>
      <c r="BC2628">
        <f t="shared" si="1030"/>
        <v>0</v>
      </c>
      <c r="BD2628">
        <f t="shared" si="1031"/>
        <v>0</v>
      </c>
      <c r="BE2628">
        <f t="shared" si="1032"/>
        <v>0</v>
      </c>
      <c r="BF2628">
        <f t="shared" si="1033"/>
        <v>0</v>
      </c>
    </row>
    <row r="2629" spans="1:58" ht="15" customHeight="1">
      <c r="A2629" s="405"/>
      <c r="B2629" s="6"/>
      <c r="C2629" s="421" t="s">
        <v>7044</v>
      </c>
      <c r="D2629" s="668" t="str">
        <f t="shared" si="1034"/>
        <v/>
      </c>
      <c r="E2629" s="669"/>
      <c r="F2629" s="670"/>
      <c r="G2629" s="763" t="str">
        <f t="shared" si="1035"/>
        <v/>
      </c>
      <c r="H2629" s="669"/>
      <c r="I2629" s="669"/>
      <c r="J2629" s="669"/>
      <c r="K2629" s="669"/>
      <c r="L2629" s="670"/>
      <c r="M2629" s="112"/>
      <c r="N2629" s="112"/>
      <c r="O2629" s="112"/>
      <c r="P2629" s="112"/>
      <c r="Q2629" s="112"/>
      <c r="R2629" s="112"/>
      <c r="S2629" s="112"/>
      <c r="T2629" s="112"/>
      <c r="U2629" s="112"/>
      <c r="V2629" s="112"/>
      <c r="W2629" s="112"/>
      <c r="X2629" s="112"/>
      <c r="Y2629" s="112"/>
      <c r="Z2629" s="112"/>
      <c r="AA2629" s="112"/>
      <c r="AB2629" s="112"/>
      <c r="AC2629" s="112"/>
      <c r="AD2629" s="112"/>
      <c r="AE2629" s="93"/>
      <c r="AI2629">
        <f t="shared" si="1010"/>
        <v>0</v>
      </c>
      <c r="AJ2629">
        <f t="shared" si="1011"/>
        <v>0</v>
      </c>
      <c r="AK2629">
        <f t="shared" si="1012"/>
        <v>0</v>
      </c>
      <c r="AL2629">
        <f t="shared" si="1013"/>
        <v>0</v>
      </c>
      <c r="AM2629">
        <f t="shared" si="1014"/>
        <v>0</v>
      </c>
      <c r="AN2629">
        <f t="shared" si="1015"/>
        <v>0</v>
      </c>
      <c r="AO2629">
        <f t="shared" si="1016"/>
        <v>0</v>
      </c>
      <c r="AP2629">
        <f t="shared" si="1017"/>
        <v>0</v>
      </c>
      <c r="AQ2629">
        <f t="shared" si="1018"/>
        <v>0</v>
      </c>
      <c r="AR2629">
        <f t="shared" si="1019"/>
        <v>0</v>
      </c>
      <c r="AS2629">
        <f t="shared" si="1020"/>
        <v>0</v>
      </c>
      <c r="AT2629">
        <f t="shared" si="1021"/>
        <v>0</v>
      </c>
      <c r="AU2629">
        <f t="shared" si="1022"/>
        <v>0</v>
      </c>
      <c r="AV2629">
        <f t="shared" si="1023"/>
        <v>0</v>
      </c>
      <c r="AW2629">
        <f t="shared" si="1024"/>
        <v>0</v>
      </c>
      <c r="AX2629">
        <f t="shared" si="1025"/>
        <v>0</v>
      </c>
      <c r="AY2629">
        <f t="shared" si="1026"/>
        <v>0</v>
      </c>
      <c r="AZ2629">
        <f t="shared" si="1027"/>
        <v>0</v>
      </c>
      <c r="BA2629">
        <f t="shared" si="1028"/>
        <v>0</v>
      </c>
      <c r="BB2629">
        <f t="shared" si="1029"/>
        <v>0</v>
      </c>
      <c r="BC2629">
        <f t="shared" si="1030"/>
        <v>0</v>
      </c>
      <c r="BD2629">
        <f t="shared" si="1031"/>
        <v>0</v>
      </c>
      <c r="BE2629">
        <f t="shared" si="1032"/>
        <v>0</v>
      </c>
      <c r="BF2629">
        <f t="shared" si="1033"/>
        <v>0</v>
      </c>
    </row>
    <row r="2630" spans="1:58" ht="15" customHeight="1">
      <c r="A2630" s="405"/>
      <c r="B2630" s="6"/>
      <c r="C2630" s="421" t="s">
        <v>7045</v>
      </c>
      <c r="D2630" s="668" t="str">
        <f t="shared" si="1034"/>
        <v/>
      </c>
      <c r="E2630" s="669"/>
      <c r="F2630" s="670"/>
      <c r="G2630" s="763" t="str">
        <f t="shared" si="1035"/>
        <v/>
      </c>
      <c r="H2630" s="669"/>
      <c r="I2630" s="669"/>
      <c r="J2630" s="669"/>
      <c r="K2630" s="669"/>
      <c r="L2630" s="670"/>
      <c r="M2630" s="112"/>
      <c r="N2630" s="112"/>
      <c r="O2630" s="112"/>
      <c r="P2630" s="112"/>
      <c r="Q2630" s="112"/>
      <c r="R2630" s="112"/>
      <c r="S2630" s="112"/>
      <c r="T2630" s="112"/>
      <c r="U2630" s="112"/>
      <c r="V2630" s="112"/>
      <c r="W2630" s="112"/>
      <c r="X2630" s="112"/>
      <c r="Y2630" s="112"/>
      <c r="Z2630" s="112"/>
      <c r="AA2630" s="112"/>
      <c r="AB2630" s="112"/>
      <c r="AC2630" s="112"/>
      <c r="AD2630" s="112"/>
      <c r="AE2630" s="93"/>
      <c r="AI2630">
        <f t="shared" si="1010"/>
        <v>0</v>
      </c>
      <c r="AJ2630">
        <f t="shared" si="1011"/>
        <v>0</v>
      </c>
      <c r="AK2630">
        <f t="shared" si="1012"/>
        <v>0</v>
      </c>
      <c r="AL2630">
        <f t="shared" si="1013"/>
        <v>0</v>
      </c>
      <c r="AM2630">
        <f t="shared" si="1014"/>
        <v>0</v>
      </c>
      <c r="AN2630">
        <f t="shared" si="1015"/>
        <v>0</v>
      </c>
      <c r="AO2630">
        <f t="shared" si="1016"/>
        <v>0</v>
      </c>
      <c r="AP2630">
        <f t="shared" si="1017"/>
        <v>0</v>
      </c>
      <c r="AQ2630">
        <f t="shared" si="1018"/>
        <v>0</v>
      </c>
      <c r="AR2630">
        <f t="shared" si="1019"/>
        <v>0</v>
      </c>
      <c r="AS2630">
        <f t="shared" si="1020"/>
        <v>0</v>
      </c>
      <c r="AT2630">
        <f t="shared" si="1021"/>
        <v>0</v>
      </c>
      <c r="AU2630">
        <f t="shared" si="1022"/>
        <v>0</v>
      </c>
      <c r="AV2630">
        <f t="shared" si="1023"/>
        <v>0</v>
      </c>
      <c r="AW2630">
        <f t="shared" si="1024"/>
        <v>0</v>
      </c>
      <c r="AX2630">
        <f t="shared" si="1025"/>
        <v>0</v>
      </c>
      <c r="AY2630">
        <f t="shared" si="1026"/>
        <v>0</v>
      </c>
      <c r="AZ2630">
        <f t="shared" si="1027"/>
        <v>0</v>
      </c>
      <c r="BA2630">
        <f t="shared" si="1028"/>
        <v>0</v>
      </c>
      <c r="BB2630">
        <f t="shared" si="1029"/>
        <v>0</v>
      </c>
      <c r="BC2630">
        <f t="shared" si="1030"/>
        <v>0</v>
      </c>
      <c r="BD2630">
        <f t="shared" si="1031"/>
        <v>0</v>
      </c>
      <c r="BE2630">
        <f t="shared" si="1032"/>
        <v>0</v>
      </c>
      <c r="BF2630">
        <f t="shared" si="1033"/>
        <v>0</v>
      </c>
    </row>
    <row r="2631" spans="1:58" ht="15" customHeight="1">
      <c r="A2631" s="405"/>
      <c r="B2631" s="6"/>
      <c r="C2631" s="421" t="s">
        <v>7046</v>
      </c>
      <c r="D2631" s="668" t="str">
        <f t="shared" si="1034"/>
        <v/>
      </c>
      <c r="E2631" s="669"/>
      <c r="F2631" s="670"/>
      <c r="G2631" s="763" t="str">
        <f t="shared" si="1035"/>
        <v/>
      </c>
      <c r="H2631" s="669"/>
      <c r="I2631" s="669"/>
      <c r="J2631" s="669"/>
      <c r="K2631" s="669"/>
      <c r="L2631" s="670"/>
      <c r="M2631" s="112"/>
      <c r="N2631" s="112"/>
      <c r="O2631" s="112"/>
      <c r="P2631" s="112"/>
      <c r="Q2631" s="112"/>
      <c r="R2631" s="112"/>
      <c r="S2631" s="112"/>
      <c r="T2631" s="112"/>
      <c r="U2631" s="112"/>
      <c r="V2631" s="112"/>
      <c r="W2631" s="112"/>
      <c r="X2631" s="112"/>
      <c r="Y2631" s="112"/>
      <c r="Z2631" s="112"/>
      <c r="AA2631" s="112"/>
      <c r="AB2631" s="112"/>
      <c r="AC2631" s="112"/>
      <c r="AD2631" s="112"/>
      <c r="AE2631" s="93"/>
      <c r="AI2631">
        <f t="shared" si="1010"/>
        <v>0</v>
      </c>
      <c r="AJ2631">
        <f t="shared" si="1011"/>
        <v>0</v>
      </c>
      <c r="AK2631">
        <f t="shared" si="1012"/>
        <v>0</v>
      </c>
      <c r="AL2631">
        <f t="shared" si="1013"/>
        <v>0</v>
      </c>
      <c r="AM2631">
        <f t="shared" si="1014"/>
        <v>0</v>
      </c>
      <c r="AN2631">
        <f t="shared" si="1015"/>
        <v>0</v>
      </c>
      <c r="AO2631">
        <f t="shared" si="1016"/>
        <v>0</v>
      </c>
      <c r="AP2631">
        <f t="shared" si="1017"/>
        <v>0</v>
      </c>
      <c r="AQ2631">
        <f t="shared" si="1018"/>
        <v>0</v>
      </c>
      <c r="AR2631">
        <f t="shared" si="1019"/>
        <v>0</v>
      </c>
      <c r="AS2631">
        <f t="shared" si="1020"/>
        <v>0</v>
      </c>
      <c r="AT2631">
        <f t="shared" si="1021"/>
        <v>0</v>
      </c>
      <c r="AU2631">
        <f t="shared" si="1022"/>
        <v>0</v>
      </c>
      <c r="AV2631">
        <f t="shared" si="1023"/>
        <v>0</v>
      </c>
      <c r="AW2631">
        <f t="shared" si="1024"/>
        <v>0</v>
      </c>
      <c r="AX2631">
        <f t="shared" si="1025"/>
        <v>0</v>
      </c>
      <c r="AY2631">
        <f t="shared" si="1026"/>
        <v>0</v>
      </c>
      <c r="AZ2631">
        <f t="shared" si="1027"/>
        <v>0</v>
      </c>
      <c r="BA2631">
        <f t="shared" si="1028"/>
        <v>0</v>
      </c>
      <c r="BB2631">
        <f t="shared" si="1029"/>
        <v>0</v>
      </c>
      <c r="BC2631">
        <f t="shared" si="1030"/>
        <v>0</v>
      </c>
      <c r="BD2631">
        <f t="shared" si="1031"/>
        <v>0</v>
      </c>
      <c r="BE2631">
        <f t="shared" si="1032"/>
        <v>0</v>
      </c>
      <c r="BF2631">
        <f t="shared" si="1033"/>
        <v>0</v>
      </c>
    </row>
    <row r="2632" spans="1:58" ht="15" customHeight="1">
      <c r="A2632" s="405"/>
      <c r="B2632" s="6"/>
      <c r="C2632" s="421" t="s">
        <v>7047</v>
      </c>
      <c r="D2632" s="668" t="str">
        <f t="shared" si="1034"/>
        <v/>
      </c>
      <c r="E2632" s="669"/>
      <c r="F2632" s="670"/>
      <c r="G2632" s="763" t="str">
        <f t="shared" si="1035"/>
        <v/>
      </c>
      <c r="H2632" s="669"/>
      <c r="I2632" s="669"/>
      <c r="J2632" s="669"/>
      <c r="K2632" s="669"/>
      <c r="L2632" s="670"/>
      <c r="M2632" s="112"/>
      <c r="N2632" s="112"/>
      <c r="O2632" s="112"/>
      <c r="P2632" s="112"/>
      <c r="Q2632" s="112"/>
      <c r="R2632" s="112"/>
      <c r="S2632" s="112"/>
      <c r="T2632" s="112"/>
      <c r="U2632" s="112"/>
      <c r="V2632" s="112"/>
      <c r="W2632" s="112"/>
      <c r="X2632" s="112"/>
      <c r="Y2632" s="112"/>
      <c r="Z2632" s="112"/>
      <c r="AA2632" s="112"/>
      <c r="AB2632" s="112"/>
      <c r="AC2632" s="112"/>
      <c r="AD2632" s="112"/>
      <c r="AE2632" s="93"/>
      <c r="AI2632">
        <f t="shared" si="1010"/>
        <v>0</v>
      </c>
      <c r="AJ2632">
        <f t="shared" si="1011"/>
        <v>0</v>
      </c>
      <c r="AK2632">
        <f t="shared" si="1012"/>
        <v>0</v>
      </c>
      <c r="AL2632">
        <f t="shared" si="1013"/>
        <v>0</v>
      </c>
      <c r="AM2632">
        <f t="shared" si="1014"/>
        <v>0</v>
      </c>
      <c r="AN2632">
        <f t="shared" si="1015"/>
        <v>0</v>
      </c>
      <c r="AO2632">
        <f t="shared" si="1016"/>
        <v>0</v>
      </c>
      <c r="AP2632">
        <f t="shared" si="1017"/>
        <v>0</v>
      </c>
      <c r="AQ2632">
        <f t="shared" si="1018"/>
        <v>0</v>
      </c>
      <c r="AR2632">
        <f t="shared" si="1019"/>
        <v>0</v>
      </c>
      <c r="AS2632">
        <f t="shared" si="1020"/>
        <v>0</v>
      </c>
      <c r="AT2632">
        <f t="shared" si="1021"/>
        <v>0</v>
      </c>
      <c r="AU2632">
        <f t="shared" si="1022"/>
        <v>0</v>
      </c>
      <c r="AV2632">
        <f t="shared" si="1023"/>
        <v>0</v>
      </c>
      <c r="AW2632">
        <f t="shared" si="1024"/>
        <v>0</v>
      </c>
      <c r="AX2632">
        <f t="shared" si="1025"/>
        <v>0</v>
      </c>
      <c r="AY2632">
        <f t="shared" si="1026"/>
        <v>0</v>
      </c>
      <c r="AZ2632">
        <f t="shared" si="1027"/>
        <v>0</v>
      </c>
      <c r="BA2632">
        <f t="shared" si="1028"/>
        <v>0</v>
      </c>
      <c r="BB2632">
        <f t="shared" si="1029"/>
        <v>0</v>
      </c>
      <c r="BC2632">
        <f t="shared" si="1030"/>
        <v>0</v>
      </c>
      <c r="BD2632">
        <f t="shared" si="1031"/>
        <v>0</v>
      </c>
      <c r="BE2632">
        <f t="shared" si="1032"/>
        <v>0</v>
      </c>
      <c r="BF2632">
        <f t="shared" si="1033"/>
        <v>0</v>
      </c>
    </row>
    <row r="2633" spans="1:58" ht="15" customHeight="1">
      <c r="A2633" s="405"/>
      <c r="B2633" s="6"/>
      <c r="C2633" s="421" t="s">
        <v>7048</v>
      </c>
      <c r="D2633" s="668" t="str">
        <f t="shared" si="1034"/>
        <v/>
      </c>
      <c r="E2633" s="669"/>
      <c r="F2633" s="670"/>
      <c r="G2633" s="763" t="str">
        <f t="shared" si="1035"/>
        <v/>
      </c>
      <c r="H2633" s="669"/>
      <c r="I2633" s="669"/>
      <c r="J2633" s="669"/>
      <c r="K2633" s="669"/>
      <c r="L2633" s="670"/>
      <c r="M2633" s="112"/>
      <c r="N2633" s="112"/>
      <c r="O2633" s="112"/>
      <c r="P2633" s="112"/>
      <c r="Q2633" s="112"/>
      <c r="R2633" s="112"/>
      <c r="S2633" s="112"/>
      <c r="T2633" s="112"/>
      <c r="U2633" s="112"/>
      <c r="V2633" s="112"/>
      <c r="W2633" s="112"/>
      <c r="X2633" s="112"/>
      <c r="Y2633" s="112"/>
      <c r="Z2633" s="112"/>
      <c r="AA2633" s="112"/>
      <c r="AB2633" s="112"/>
      <c r="AC2633" s="112"/>
      <c r="AD2633" s="112"/>
      <c r="AE2633" s="93"/>
      <c r="AI2633">
        <f t="shared" si="1010"/>
        <v>0</v>
      </c>
      <c r="AJ2633">
        <f t="shared" si="1011"/>
        <v>0</v>
      </c>
      <c r="AK2633">
        <f t="shared" si="1012"/>
        <v>0</v>
      </c>
      <c r="AL2633">
        <f t="shared" si="1013"/>
        <v>0</v>
      </c>
      <c r="AM2633">
        <f t="shared" si="1014"/>
        <v>0</v>
      </c>
      <c r="AN2633">
        <f t="shared" si="1015"/>
        <v>0</v>
      </c>
      <c r="AO2633">
        <f t="shared" si="1016"/>
        <v>0</v>
      </c>
      <c r="AP2633">
        <f t="shared" si="1017"/>
        <v>0</v>
      </c>
      <c r="AQ2633">
        <f t="shared" si="1018"/>
        <v>0</v>
      </c>
      <c r="AR2633">
        <f t="shared" si="1019"/>
        <v>0</v>
      </c>
      <c r="AS2633">
        <f t="shared" si="1020"/>
        <v>0</v>
      </c>
      <c r="AT2633">
        <f t="shared" si="1021"/>
        <v>0</v>
      </c>
      <c r="AU2633">
        <f t="shared" si="1022"/>
        <v>0</v>
      </c>
      <c r="AV2633">
        <f t="shared" si="1023"/>
        <v>0</v>
      </c>
      <c r="AW2633">
        <f t="shared" si="1024"/>
        <v>0</v>
      </c>
      <c r="AX2633">
        <f t="shared" si="1025"/>
        <v>0</v>
      </c>
      <c r="AY2633">
        <f t="shared" si="1026"/>
        <v>0</v>
      </c>
      <c r="AZ2633">
        <f t="shared" si="1027"/>
        <v>0</v>
      </c>
      <c r="BA2633">
        <f t="shared" si="1028"/>
        <v>0</v>
      </c>
      <c r="BB2633">
        <f t="shared" si="1029"/>
        <v>0</v>
      </c>
      <c r="BC2633">
        <f t="shared" si="1030"/>
        <v>0</v>
      </c>
      <c r="BD2633">
        <f t="shared" si="1031"/>
        <v>0</v>
      </c>
      <c r="BE2633">
        <f t="shared" si="1032"/>
        <v>0</v>
      </c>
      <c r="BF2633">
        <f t="shared" si="1033"/>
        <v>0</v>
      </c>
    </row>
    <row r="2634" spans="1:58" ht="15" customHeight="1">
      <c r="A2634" s="405"/>
      <c r="B2634" s="6"/>
      <c r="C2634" s="421" t="s">
        <v>7049</v>
      </c>
      <c r="D2634" s="668" t="str">
        <f t="shared" si="1034"/>
        <v/>
      </c>
      <c r="E2634" s="669"/>
      <c r="F2634" s="670"/>
      <c r="G2634" s="763" t="str">
        <f t="shared" si="1035"/>
        <v/>
      </c>
      <c r="H2634" s="669"/>
      <c r="I2634" s="669"/>
      <c r="J2634" s="669"/>
      <c r="K2634" s="669"/>
      <c r="L2634" s="670"/>
      <c r="M2634" s="112"/>
      <c r="N2634" s="112"/>
      <c r="O2634" s="112"/>
      <c r="P2634" s="112"/>
      <c r="Q2634" s="112"/>
      <c r="R2634" s="112"/>
      <c r="S2634" s="112"/>
      <c r="T2634" s="112"/>
      <c r="U2634" s="112"/>
      <c r="V2634" s="112"/>
      <c r="W2634" s="112"/>
      <c r="X2634" s="112"/>
      <c r="Y2634" s="112"/>
      <c r="Z2634" s="112"/>
      <c r="AA2634" s="112"/>
      <c r="AB2634" s="112"/>
      <c r="AC2634" s="112"/>
      <c r="AD2634" s="112"/>
      <c r="AE2634" s="93"/>
      <c r="AI2634">
        <f t="shared" si="1010"/>
        <v>0</v>
      </c>
      <c r="AJ2634">
        <f t="shared" si="1011"/>
        <v>0</v>
      </c>
      <c r="AK2634">
        <f t="shared" si="1012"/>
        <v>0</v>
      </c>
      <c r="AL2634">
        <f t="shared" si="1013"/>
        <v>0</v>
      </c>
      <c r="AM2634">
        <f t="shared" si="1014"/>
        <v>0</v>
      </c>
      <c r="AN2634">
        <f t="shared" si="1015"/>
        <v>0</v>
      </c>
      <c r="AO2634">
        <f t="shared" si="1016"/>
        <v>0</v>
      </c>
      <c r="AP2634">
        <f t="shared" si="1017"/>
        <v>0</v>
      </c>
      <c r="AQ2634">
        <f t="shared" si="1018"/>
        <v>0</v>
      </c>
      <c r="AR2634">
        <f t="shared" si="1019"/>
        <v>0</v>
      </c>
      <c r="AS2634">
        <f t="shared" si="1020"/>
        <v>0</v>
      </c>
      <c r="AT2634">
        <f t="shared" si="1021"/>
        <v>0</v>
      </c>
      <c r="AU2634">
        <f t="shared" si="1022"/>
        <v>0</v>
      </c>
      <c r="AV2634">
        <f t="shared" si="1023"/>
        <v>0</v>
      </c>
      <c r="AW2634">
        <f t="shared" si="1024"/>
        <v>0</v>
      </c>
      <c r="AX2634">
        <f t="shared" si="1025"/>
        <v>0</v>
      </c>
      <c r="AY2634">
        <f t="shared" si="1026"/>
        <v>0</v>
      </c>
      <c r="AZ2634">
        <f t="shared" si="1027"/>
        <v>0</v>
      </c>
      <c r="BA2634">
        <f t="shared" si="1028"/>
        <v>0</v>
      </c>
      <c r="BB2634">
        <f t="shared" si="1029"/>
        <v>0</v>
      </c>
      <c r="BC2634">
        <f t="shared" si="1030"/>
        <v>0</v>
      </c>
      <c r="BD2634">
        <f t="shared" si="1031"/>
        <v>0</v>
      </c>
      <c r="BE2634">
        <f t="shared" si="1032"/>
        <v>0</v>
      </c>
      <c r="BF2634">
        <f t="shared" si="1033"/>
        <v>0</v>
      </c>
    </row>
    <row r="2635" spans="1:58" ht="15" customHeight="1">
      <c r="A2635" s="405"/>
      <c r="B2635" s="6"/>
      <c r="C2635" s="421" t="s">
        <v>7050</v>
      </c>
      <c r="D2635" s="668" t="str">
        <f t="shared" si="1034"/>
        <v/>
      </c>
      <c r="E2635" s="669"/>
      <c r="F2635" s="670"/>
      <c r="G2635" s="763" t="str">
        <f t="shared" si="1035"/>
        <v/>
      </c>
      <c r="H2635" s="669"/>
      <c r="I2635" s="669"/>
      <c r="J2635" s="669"/>
      <c r="K2635" s="669"/>
      <c r="L2635" s="670"/>
      <c r="M2635" s="112"/>
      <c r="N2635" s="112"/>
      <c r="O2635" s="112"/>
      <c r="P2635" s="112"/>
      <c r="Q2635" s="112"/>
      <c r="R2635" s="112"/>
      <c r="S2635" s="112"/>
      <c r="T2635" s="112"/>
      <c r="U2635" s="112"/>
      <c r="V2635" s="112"/>
      <c r="W2635" s="112"/>
      <c r="X2635" s="112"/>
      <c r="Y2635" s="112"/>
      <c r="Z2635" s="112"/>
      <c r="AA2635" s="112"/>
      <c r="AB2635" s="112"/>
      <c r="AC2635" s="112"/>
      <c r="AD2635" s="112"/>
      <c r="AE2635" s="93"/>
      <c r="AI2635">
        <f t="shared" ref="AI2635:AI2698" si="1036">M2635</f>
        <v>0</v>
      </c>
      <c r="AJ2635">
        <f t="shared" ref="AJ2635:AJ2698" si="1037">COUNTIF(N2635:O2635,"NS")</f>
        <v>0</v>
      </c>
      <c r="AK2635">
        <f t="shared" ref="AK2635:AK2698" si="1038">SUM(N2635:O2635)</f>
        <v>0</v>
      </c>
      <c r="AL2635">
        <f t="shared" ref="AL2635:AL2698" si="1039">IF(COUNTIF(M2635:O2635,"NA")=3,0,IF(OR(AND(AI2635=0,AJ2635&gt;0),AND(AI2635="NS",AK2635&gt;0), AND(AI2635="NS", AJ2635=0,AK2635=0)), 1, IF(OR(AND(AI2635&gt;0,AJ2635&gt;1,AI2635&gt;AK2635), AND(AI2635="NS",AJ2635=2), AND(AI2635="NS",AK2635=0,AJ2635&gt;0),AI2635=AK2635), 0, 1)))</f>
        <v>0</v>
      </c>
      <c r="AM2635">
        <f t="shared" ref="AM2635:AM2698" si="1040">P2635</f>
        <v>0</v>
      </c>
      <c r="AN2635">
        <f t="shared" ref="AN2635:AN2698" si="1041">COUNTIF(Q2635:R2635,"NS")</f>
        <v>0</v>
      </c>
      <c r="AO2635">
        <f t="shared" ref="AO2635:AO2698" si="1042">SUM(Q2635:R2635)</f>
        <v>0</v>
      </c>
      <c r="AP2635">
        <f t="shared" ref="AP2635:AP2698" si="1043">IF(COUNTIF(P2635:R2635,"NA")=3,0,IF(OR(AND(AM2635=0,AN2635&gt;0),AND(AM2635="NS",AO2635&gt;0), AND(AM2635="NS", AN2635=0,AO2635=0)), 1, IF(OR(AND(AM2635&gt;0,AN2635&gt;1,AM2635&gt;AO2635), AND(AM2635="NS",AN2635=2), AND(AM2635="NS",AO2635=0,AN2635&gt;0),AM2635=AO2635), 0, 1)))</f>
        <v>0</v>
      </c>
      <c r="AQ2635">
        <f t="shared" ref="AQ2635:AQ2698" si="1044">S2635</f>
        <v>0</v>
      </c>
      <c r="AR2635">
        <f t="shared" ref="AR2635:AR2698" si="1045">COUNTIF(T2635:U2635,"NS")</f>
        <v>0</v>
      </c>
      <c r="AS2635">
        <f t="shared" ref="AS2635:AS2698" si="1046">SUM(T2635:U2635)</f>
        <v>0</v>
      </c>
      <c r="AT2635">
        <f t="shared" ref="AT2635:AT2698" si="1047">IF(COUNTIF(S2635:U2635,"NA")=3,0,IF(OR(AND(AQ2635=0,AR2635&gt;0),AND(AQ2635="NS",AS2635&gt;0), AND(AQ2635="NS", AR2635=0,AS2635=0)), 1, IF(OR(AND(AQ2635&gt;0,AR2635&gt;1,AQ2635&gt;AS2635), AND(AQ2635="NS",AR2635=2), AND(AQ2635="NS",AS2635=0,AR2635&gt;0),AQ2635=AS2635), 0, 1)))</f>
        <v>0</v>
      </c>
      <c r="AU2635">
        <f t="shared" ref="AU2635:AU2698" si="1048">V2635</f>
        <v>0</v>
      </c>
      <c r="AV2635">
        <f t="shared" ref="AV2635:AV2698" si="1049">COUNTIF(W2635:X2635,"NS")</f>
        <v>0</v>
      </c>
      <c r="AW2635">
        <f t="shared" ref="AW2635:AW2698" si="1050">SUM(W2635:X2635)</f>
        <v>0</v>
      </c>
      <c r="AX2635">
        <f t="shared" ref="AX2635:AX2698" si="1051">IF(COUNTIF(V2635:X2635,"NA")=3,0,IF(OR(AND(AU2635=0,AV2635&gt;0),AND(AU2635="NS",AW2635&gt;0), AND(AU2635="NS", AV2635=0,AW2635=0)), 1, IF(OR(AND(AU2635&gt;0,AV2635&gt;1,AU2635&gt;AW2635), AND(AU2635="NS",AV2635=2), AND(AU2635="NS",AW2635=0,AV2635&gt;0),AU2635=AW2635), 0, 1)))</f>
        <v>0</v>
      </c>
      <c r="AY2635">
        <f t="shared" ref="AY2635:AY2698" si="1052">Y2635</f>
        <v>0</v>
      </c>
      <c r="AZ2635">
        <f t="shared" ref="AZ2635:AZ2698" si="1053">COUNTIF(Z2635:AA2635,"NS")</f>
        <v>0</v>
      </c>
      <c r="BA2635">
        <f t="shared" ref="BA2635:BA2698" si="1054">SUM(Z2635:AA2635)</f>
        <v>0</v>
      </c>
      <c r="BB2635">
        <f t="shared" ref="BB2635:BB2698" si="1055">IF(COUNTIF(Y2635:AA2635,"NA")=3,0,IF(OR(AND(AY2635=0,AZ2635&gt;0),AND(AY2635="NS",BA2635&gt;0), AND(AY2635="NS", AZ2635=0,BA2635=0)), 1, IF(OR(AND(AY2635&gt;0,AZ2635&gt;1,AY2635&gt;BA2635), AND(AY2635="NS",AZ2635=2), AND(AY2635="NS",BA2635=0,AZ2635&gt;0),AY2635=BA2635), 0, 1)))</f>
        <v>0</v>
      </c>
      <c r="BC2635">
        <f t="shared" ref="BC2635:BC2698" si="1056">AB2635</f>
        <v>0</v>
      </c>
      <c r="BD2635">
        <f t="shared" ref="BD2635:BD2698" si="1057">COUNTIF(AC2635:AD2635,"NS")</f>
        <v>0</v>
      </c>
      <c r="BE2635">
        <f t="shared" ref="BE2635:BE2698" si="1058">SUM(AC2635:AD2635)</f>
        <v>0</v>
      </c>
      <c r="BF2635">
        <f t="shared" ref="BF2635:BF2698" si="1059">IF(COUNTIF(AB2635:AD2635,"NA")=3,0,IF(OR(AND(BC2635=0,BD2635&gt;0),AND(BC2635="NS",BE2635&gt;0), AND(BC2635="NS", BD2635=0,BE2635=0)), 1, IF(OR(AND(BC2635&gt;0,BD2635&gt;1,BC2635&gt;BE2635), AND(BC2635="NS",BD2635=2), AND(BC2635="NS",BE2635=0,BD2635&gt;0),BC2635=BE2635), 0, 1)))</f>
        <v>0</v>
      </c>
    </row>
    <row r="2636" spans="1:58" ht="15" customHeight="1">
      <c r="A2636" s="405"/>
      <c r="B2636" s="6"/>
      <c r="C2636" s="421" t="s">
        <v>7051</v>
      </c>
      <c r="D2636" s="668" t="str">
        <f t="shared" ref="D2636:D2699" si="1060">IF(D1474="","",D1474)</f>
        <v/>
      </c>
      <c r="E2636" s="669"/>
      <c r="F2636" s="670"/>
      <c r="G2636" s="763" t="str">
        <f t="shared" ref="G2636:G2699" si="1061">IF(G1474="","",G1474)</f>
        <v/>
      </c>
      <c r="H2636" s="669"/>
      <c r="I2636" s="669"/>
      <c r="J2636" s="669"/>
      <c r="K2636" s="669"/>
      <c r="L2636" s="670"/>
      <c r="M2636" s="112"/>
      <c r="N2636" s="112"/>
      <c r="O2636" s="112"/>
      <c r="P2636" s="112"/>
      <c r="Q2636" s="112"/>
      <c r="R2636" s="112"/>
      <c r="S2636" s="112"/>
      <c r="T2636" s="112"/>
      <c r="U2636" s="112"/>
      <c r="V2636" s="112"/>
      <c r="W2636" s="112"/>
      <c r="X2636" s="112"/>
      <c r="Y2636" s="112"/>
      <c r="Z2636" s="112"/>
      <c r="AA2636" s="112"/>
      <c r="AB2636" s="112"/>
      <c r="AC2636" s="112"/>
      <c r="AD2636" s="112"/>
      <c r="AE2636" s="93"/>
      <c r="AI2636">
        <f t="shared" si="1036"/>
        <v>0</v>
      </c>
      <c r="AJ2636">
        <f t="shared" si="1037"/>
        <v>0</v>
      </c>
      <c r="AK2636">
        <f t="shared" si="1038"/>
        <v>0</v>
      </c>
      <c r="AL2636">
        <f t="shared" si="1039"/>
        <v>0</v>
      </c>
      <c r="AM2636">
        <f t="shared" si="1040"/>
        <v>0</v>
      </c>
      <c r="AN2636">
        <f t="shared" si="1041"/>
        <v>0</v>
      </c>
      <c r="AO2636">
        <f t="shared" si="1042"/>
        <v>0</v>
      </c>
      <c r="AP2636">
        <f t="shared" si="1043"/>
        <v>0</v>
      </c>
      <c r="AQ2636">
        <f t="shared" si="1044"/>
        <v>0</v>
      </c>
      <c r="AR2636">
        <f t="shared" si="1045"/>
        <v>0</v>
      </c>
      <c r="AS2636">
        <f t="shared" si="1046"/>
        <v>0</v>
      </c>
      <c r="AT2636">
        <f t="shared" si="1047"/>
        <v>0</v>
      </c>
      <c r="AU2636">
        <f t="shared" si="1048"/>
        <v>0</v>
      </c>
      <c r="AV2636">
        <f t="shared" si="1049"/>
        <v>0</v>
      </c>
      <c r="AW2636">
        <f t="shared" si="1050"/>
        <v>0</v>
      </c>
      <c r="AX2636">
        <f t="shared" si="1051"/>
        <v>0</v>
      </c>
      <c r="AY2636">
        <f t="shared" si="1052"/>
        <v>0</v>
      </c>
      <c r="AZ2636">
        <f t="shared" si="1053"/>
        <v>0</v>
      </c>
      <c r="BA2636">
        <f t="shared" si="1054"/>
        <v>0</v>
      </c>
      <c r="BB2636">
        <f t="shared" si="1055"/>
        <v>0</v>
      </c>
      <c r="BC2636">
        <f t="shared" si="1056"/>
        <v>0</v>
      </c>
      <c r="BD2636">
        <f t="shared" si="1057"/>
        <v>0</v>
      </c>
      <c r="BE2636">
        <f t="shared" si="1058"/>
        <v>0</v>
      </c>
      <c r="BF2636">
        <f t="shared" si="1059"/>
        <v>0</v>
      </c>
    </row>
    <row r="2637" spans="1:58" ht="15" customHeight="1">
      <c r="A2637" s="405"/>
      <c r="B2637" s="6"/>
      <c r="C2637" s="421" t="s">
        <v>7052</v>
      </c>
      <c r="D2637" s="668" t="str">
        <f t="shared" si="1060"/>
        <v/>
      </c>
      <c r="E2637" s="669"/>
      <c r="F2637" s="670"/>
      <c r="G2637" s="763" t="str">
        <f t="shared" si="1061"/>
        <v/>
      </c>
      <c r="H2637" s="669"/>
      <c r="I2637" s="669"/>
      <c r="J2637" s="669"/>
      <c r="K2637" s="669"/>
      <c r="L2637" s="670"/>
      <c r="M2637" s="112"/>
      <c r="N2637" s="112"/>
      <c r="O2637" s="112"/>
      <c r="P2637" s="112"/>
      <c r="Q2637" s="112"/>
      <c r="R2637" s="112"/>
      <c r="S2637" s="112"/>
      <c r="T2637" s="112"/>
      <c r="U2637" s="112"/>
      <c r="V2637" s="112"/>
      <c r="W2637" s="112"/>
      <c r="X2637" s="112"/>
      <c r="Y2637" s="112"/>
      <c r="Z2637" s="112"/>
      <c r="AA2637" s="112"/>
      <c r="AB2637" s="112"/>
      <c r="AC2637" s="112"/>
      <c r="AD2637" s="112"/>
      <c r="AE2637" s="93"/>
      <c r="AI2637">
        <f t="shared" si="1036"/>
        <v>0</v>
      </c>
      <c r="AJ2637">
        <f t="shared" si="1037"/>
        <v>0</v>
      </c>
      <c r="AK2637">
        <f t="shared" si="1038"/>
        <v>0</v>
      </c>
      <c r="AL2637">
        <f t="shared" si="1039"/>
        <v>0</v>
      </c>
      <c r="AM2637">
        <f t="shared" si="1040"/>
        <v>0</v>
      </c>
      <c r="AN2637">
        <f t="shared" si="1041"/>
        <v>0</v>
      </c>
      <c r="AO2637">
        <f t="shared" si="1042"/>
        <v>0</v>
      </c>
      <c r="AP2637">
        <f t="shared" si="1043"/>
        <v>0</v>
      </c>
      <c r="AQ2637">
        <f t="shared" si="1044"/>
        <v>0</v>
      </c>
      <c r="AR2637">
        <f t="shared" si="1045"/>
        <v>0</v>
      </c>
      <c r="AS2637">
        <f t="shared" si="1046"/>
        <v>0</v>
      </c>
      <c r="AT2637">
        <f t="shared" si="1047"/>
        <v>0</v>
      </c>
      <c r="AU2637">
        <f t="shared" si="1048"/>
        <v>0</v>
      </c>
      <c r="AV2637">
        <f t="shared" si="1049"/>
        <v>0</v>
      </c>
      <c r="AW2637">
        <f t="shared" si="1050"/>
        <v>0</v>
      </c>
      <c r="AX2637">
        <f t="shared" si="1051"/>
        <v>0</v>
      </c>
      <c r="AY2637">
        <f t="shared" si="1052"/>
        <v>0</v>
      </c>
      <c r="AZ2637">
        <f t="shared" si="1053"/>
        <v>0</v>
      </c>
      <c r="BA2637">
        <f t="shared" si="1054"/>
        <v>0</v>
      </c>
      <c r="BB2637">
        <f t="shared" si="1055"/>
        <v>0</v>
      </c>
      <c r="BC2637">
        <f t="shared" si="1056"/>
        <v>0</v>
      </c>
      <c r="BD2637">
        <f t="shared" si="1057"/>
        <v>0</v>
      </c>
      <c r="BE2637">
        <f t="shared" si="1058"/>
        <v>0</v>
      </c>
      <c r="BF2637">
        <f t="shared" si="1059"/>
        <v>0</v>
      </c>
    </row>
    <row r="2638" spans="1:58" ht="15" customHeight="1">
      <c r="A2638" s="405"/>
      <c r="B2638" s="6"/>
      <c r="C2638" s="421" t="s">
        <v>7053</v>
      </c>
      <c r="D2638" s="668" t="str">
        <f t="shared" si="1060"/>
        <v/>
      </c>
      <c r="E2638" s="669"/>
      <c r="F2638" s="670"/>
      <c r="G2638" s="763" t="str">
        <f t="shared" si="1061"/>
        <v/>
      </c>
      <c r="H2638" s="669"/>
      <c r="I2638" s="669"/>
      <c r="J2638" s="669"/>
      <c r="K2638" s="669"/>
      <c r="L2638" s="670"/>
      <c r="M2638" s="112"/>
      <c r="N2638" s="112"/>
      <c r="O2638" s="112"/>
      <c r="P2638" s="112"/>
      <c r="Q2638" s="112"/>
      <c r="R2638" s="112"/>
      <c r="S2638" s="112"/>
      <c r="T2638" s="112"/>
      <c r="U2638" s="112"/>
      <c r="V2638" s="112"/>
      <c r="W2638" s="112"/>
      <c r="X2638" s="112"/>
      <c r="Y2638" s="112"/>
      <c r="Z2638" s="112"/>
      <c r="AA2638" s="112"/>
      <c r="AB2638" s="112"/>
      <c r="AC2638" s="112"/>
      <c r="AD2638" s="112"/>
      <c r="AE2638" s="93"/>
      <c r="AI2638">
        <f t="shared" si="1036"/>
        <v>0</v>
      </c>
      <c r="AJ2638">
        <f t="shared" si="1037"/>
        <v>0</v>
      </c>
      <c r="AK2638">
        <f t="shared" si="1038"/>
        <v>0</v>
      </c>
      <c r="AL2638">
        <f t="shared" si="1039"/>
        <v>0</v>
      </c>
      <c r="AM2638">
        <f t="shared" si="1040"/>
        <v>0</v>
      </c>
      <c r="AN2638">
        <f t="shared" si="1041"/>
        <v>0</v>
      </c>
      <c r="AO2638">
        <f t="shared" si="1042"/>
        <v>0</v>
      </c>
      <c r="AP2638">
        <f t="shared" si="1043"/>
        <v>0</v>
      </c>
      <c r="AQ2638">
        <f t="shared" si="1044"/>
        <v>0</v>
      </c>
      <c r="AR2638">
        <f t="shared" si="1045"/>
        <v>0</v>
      </c>
      <c r="AS2638">
        <f t="shared" si="1046"/>
        <v>0</v>
      </c>
      <c r="AT2638">
        <f t="shared" si="1047"/>
        <v>0</v>
      </c>
      <c r="AU2638">
        <f t="shared" si="1048"/>
        <v>0</v>
      </c>
      <c r="AV2638">
        <f t="shared" si="1049"/>
        <v>0</v>
      </c>
      <c r="AW2638">
        <f t="shared" si="1050"/>
        <v>0</v>
      </c>
      <c r="AX2638">
        <f t="shared" si="1051"/>
        <v>0</v>
      </c>
      <c r="AY2638">
        <f t="shared" si="1052"/>
        <v>0</v>
      </c>
      <c r="AZ2638">
        <f t="shared" si="1053"/>
        <v>0</v>
      </c>
      <c r="BA2638">
        <f t="shared" si="1054"/>
        <v>0</v>
      </c>
      <c r="BB2638">
        <f t="shared" si="1055"/>
        <v>0</v>
      </c>
      <c r="BC2638">
        <f t="shared" si="1056"/>
        <v>0</v>
      </c>
      <c r="BD2638">
        <f t="shared" si="1057"/>
        <v>0</v>
      </c>
      <c r="BE2638">
        <f t="shared" si="1058"/>
        <v>0</v>
      </c>
      <c r="BF2638">
        <f t="shared" si="1059"/>
        <v>0</v>
      </c>
    </row>
    <row r="2639" spans="1:58" ht="15" customHeight="1">
      <c r="A2639" s="405"/>
      <c r="B2639" s="6"/>
      <c r="C2639" s="421" t="s">
        <v>7054</v>
      </c>
      <c r="D2639" s="668" t="str">
        <f t="shared" si="1060"/>
        <v/>
      </c>
      <c r="E2639" s="669"/>
      <c r="F2639" s="670"/>
      <c r="G2639" s="763" t="str">
        <f t="shared" si="1061"/>
        <v/>
      </c>
      <c r="H2639" s="669"/>
      <c r="I2639" s="669"/>
      <c r="J2639" s="669"/>
      <c r="K2639" s="669"/>
      <c r="L2639" s="670"/>
      <c r="M2639" s="112"/>
      <c r="N2639" s="112"/>
      <c r="O2639" s="112"/>
      <c r="P2639" s="112"/>
      <c r="Q2639" s="112"/>
      <c r="R2639" s="112"/>
      <c r="S2639" s="112"/>
      <c r="T2639" s="112"/>
      <c r="U2639" s="112"/>
      <c r="V2639" s="112"/>
      <c r="W2639" s="112"/>
      <c r="X2639" s="112"/>
      <c r="Y2639" s="112"/>
      <c r="Z2639" s="112"/>
      <c r="AA2639" s="112"/>
      <c r="AB2639" s="112"/>
      <c r="AC2639" s="112"/>
      <c r="AD2639" s="112"/>
      <c r="AE2639" s="93"/>
      <c r="AI2639">
        <f t="shared" si="1036"/>
        <v>0</v>
      </c>
      <c r="AJ2639">
        <f t="shared" si="1037"/>
        <v>0</v>
      </c>
      <c r="AK2639">
        <f t="shared" si="1038"/>
        <v>0</v>
      </c>
      <c r="AL2639">
        <f t="shared" si="1039"/>
        <v>0</v>
      </c>
      <c r="AM2639">
        <f t="shared" si="1040"/>
        <v>0</v>
      </c>
      <c r="AN2639">
        <f t="shared" si="1041"/>
        <v>0</v>
      </c>
      <c r="AO2639">
        <f t="shared" si="1042"/>
        <v>0</v>
      </c>
      <c r="AP2639">
        <f t="shared" si="1043"/>
        <v>0</v>
      </c>
      <c r="AQ2639">
        <f t="shared" si="1044"/>
        <v>0</v>
      </c>
      <c r="AR2639">
        <f t="shared" si="1045"/>
        <v>0</v>
      </c>
      <c r="AS2639">
        <f t="shared" si="1046"/>
        <v>0</v>
      </c>
      <c r="AT2639">
        <f t="shared" si="1047"/>
        <v>0</v>
      </c>
      <c r="AU2639">
        <f t="shared" si="1048"/>
        <v>0</v>
      </c>
      <c r="AV2639">
        <f t="shared" si="1049"/>
        <v>0</v>
      </c>
      <c r="AW2639">
        <f t="shared" si="1050"/>
        <v>0</v>
      </c>
      <c r="AX2639">
        <f t="shared" si="1051"/>
        <v>0</v>
      </c>
      <c r="AY2639">
        <f t="shared" si="1052"/>
        <v>0</v>
      </c>
      <c r="AZ2639">
        <f t="shared" si="1053"/>
        <v>0</v>
      </c>
      <c r="BA2639">
        <f t="shared" si="1054"/>
        <v>0</v>
      </c>
      <c r="BB2639">
        <f t="shared" si="1055"/>
        <v>0</v>
      </c>
      <c r="BC2639">
        <f t="shared" si="1056"/>
        <v>0</v>
      </c>
      <c r="BD2639">
        <f t="shared" si="1057"/>
        <v>0</v>
      </c>
      <c r="BE2639">
        <f t="shared" si="1058"/>
        <v>0</v>
      </c>
      <c r="BF2639">
        <f t="shared" si="1059"/>
        <v>0</v>
      </c>
    </row>
    <row r="2640" spans="1:58" ht="15" customHeight="1">
      <c r="A2640" s="405"/>
      <c r="B2640" s="6"/>
      <c r="C2640" s="421" t="s">
        <v>7055</v>
      </c>
      <c r="D2640" s="668" t="str">
        <f t="shared" si="1060"/>
        <v/>
      </c>
      <c r="E2640" s="669"/>
      <c r="F2640" s="670"/>
      <c r="G2640" s="763" t="str">
        <f t="shared" si="1061"/>
        <v/>
      </c>
      <c r="H2640" s="669"/>
      <c r="I2640" s="669"/>
      <c r="J2640" s="669"/>
      <c r="K2640" s="669"/>
      <c r="L2640" s="670"/>
      <c r="M2640" s="112"/>
      <c r="N2640" s="112"/>
      <c r="O2640" s="112"/>
      <c r="P2640" s="112"/>
      <c r="Q2640" s="112"/>
      <c r="R2640" s="112"/>
      <c r="S2640" s="112"/>
      <c r="T2640" s="112"/>
      <c r="U2640" s="112"/>
      <c r="V2640" s="112"/>
      <c r="W2640" s="112"/>
      <c r="X2640" s="112"/>
      <c r="Y2640" s="112"/>
      <c r="Z2640" s="112"/>
      <c r="AA2640" s="112"/>
      <c r="AB2640" s="112"/>
      <c r="AC2640" s="112"/>
      <c r="AD2640" s="112"/>
      <c r="AE2640" s="93"/>
      <c r="AI2640">
        <f t="shared" si="1036"/>
        <v>0</v>
      </c>
      <c r="AJ2640">
        <f t="shared" si="1037"/>
        <v>0</v>
      </c>
      <c r="AK2640">
        <f t="shared" si="1038"/>
        <v>0</v>
      </c>
      <c r="AL2640">
        <f t="shared" si="1039"/>
        <v>0</v>
      </c>
      <c r="AM2640">
        <f t="shared" si="1040"/>
        <v>0</v>
      </c>
      <c r="AN2640">
        <f t="shared" si="1041"/>
        <v>0</v>
      </c>
      <c r="AO2640">
        <f t="shared" si="1042"/>
        <v>0</v>
      </c>
      <c r="AP2640">
        <f t="shared" si="1043"/>
        <v>0</v>
      </c>
      <c r="AQ2640">
        <f t="shared" si="1044"/>
        <v>0</v>
      </c>
      <c r="AR2640">
        <f t="shared" si="1045"/>
        <v>0</v>
      </c>
      <c r="AS2640">
        <f t="shared" si="1046"/>
        <v>0</v>
      </c>
      <c r="AT2640">
        <f t="shared" si="1047"/>
        <v>0</v>
      </c>
      <c r="AU2640">
        <f t="shared" si="1048"/>
        <v>0</v>
      </c>
      <c r="AV2640">
        <f t="shared" si="1049"/>
        <v>0</v>
      </c>
      <c r="AW2640">
        <f t="shared" si="1050"/>
        <v>0</v>
      </c>
      <c r="AX2640">
        <f t="shared" si="1051"/>
        <v>0</v>
      </c>
      <c r="AY2640">
        <f t="shared" si="1052"/>
        <v>0</v>
      </c>
      <c r="AZ2640">
        <f t="shared" si="1053"/>
        <v>0</v>
      </c>
      <c r="BA2640">
        <f t="shared" si="1054"/>
        <v>0</v>
      </c>
      <c r="BB2640">
        <f t="shared" si="1055"/>
        <v>0</v>
      </c>
      <c r="BC2640">
        <f t="shared" si="1056"/>
        <v>0</v>
      </c>
      <c r="BD2640">
        <f t="shared" si="1057"/>
        <v>0</v>
      </c>
      <c r="BE2640">
        <f t="shared" si="1058"/>
        <v>0</v>
      </c>
      <c r="BF2640">
        <f t="shared" si="1059"/>
        <v>0</v>
      </c>
    </row>
    <row r="2641" spans="1:58" ht="15" customHeight="1">
      <c r="A2641" s="405"/>
      <c r="B2641" s="6"/>
      <c r="C2641" s="421" t="s">
        <v>7056</v>
      </c>
      <c r="D2641" s="668" t="str">
        <f t="shared" si="1060"/>
        <v/>
      </c>
      <c r="E2641" s="669"/>
      <c r="F2641" s="670"/>
      <c r="G2641" s="763" t="str">
        <f t="shared" si="1061"/>
        <v/>
      </c>
      <c r="H2641" s="669"/>
      <c r="I2641" s="669"/>
      <c r="J2641" s="669"/>
      <c r="K2641" s="669"/>
      <c r="L2641" s="670"/>
      <c r="M2641" s="112"/>
      <c r="N2641" s="112"/>
      <c r="O2641" s="112"/>
      <c r="P2641" s="112"/>
      <c r="Q2641" s="112"/>
      <c r="R2641" s="112"/>
      <c r="S2641" s="112"/>
      <c r="T2641" s="112"/>
      <c r="U2641" s="112"/>
      <c r="V2641" s="112"/>
      <c r="W2641" s="112"/>
      <c r="X2641" s="112"/>
      <c r="Y2641" s="112"/>
      <c r="Z2641" s="112"/>
      <c r="AA2641" s="112"/>
      <c r="AB2641" s="112"/>
      <c r="AC2641" s="112"/>
      <c r="AD2641" s="112"/>
      <c r="AE2641" s="93"/>
      <c r="AI2641">
        <f t="shared" si="1036"/>
        <v>0</v>
      </c>
      <c r="AJ2641">
        <f t="shared" si="1037"/>
        <v>0</v>
      </c>
      <c r="AK2641">
        <f t="shared" si="1038"/>
        <v>0</v>
      </c>
      <c r="AL2641">
        <f t="shared" si="1039"/>
        <v>0</v>
      </c>
      <c r="AM2641">
        <f t="shared" si="1040"/>
        <v>0</v>
      </c>
      <c r="AN2641">
        <f t="shared" si="1041"/>
        <v>0</v>
      </c>
      <c r="AO2641">
        <f t="shared" si="1042"/>
        <v>0</v>
      </c>
      <c r="AP2641">
        <f t="shared" si="1043"/>
        <v>0</v>
      </c>
      <c r="AQ2641">
        <f t="shared" si="1044"/>
        <v>0</v>
      </c>
      <c r="AR2641">
        <f t="shared" si="1045"/>
        <v>0</v>
      </c>
      <c r="AS2641">
        <f t="shared" si="1046"/>
        <v>0</v>
      </c>
      <c r="AT2641">
        <f t="shared" si="1047"/>
        <v>0</v>
      </c>
      <c r="AU2641">
        <f t="shared" si="1048"/>
        <v>0</v>
      </c>
      <c r="AV2641">
        <f t="shared" si="1049"/>
        <v>0</v>
      </c>
      <c r="AW2641">
        <f t="shared" si="1050"/>
        <v>0</v>
      </c>
      <c r="AX2641">
        <f t="shared" si="1051"/>
        <v>0</v>
      </c>
      <c r="AY2641">
        <f t="shared" si="1052"/>
        <v>0</v>
      </c>
      <c r="AZ2641">
        <f t="shared" si="1053"/>
        <v>0</v>
      </c>
      <c r="BA2641">
        <f t="shared" si="1054"/>
        <v>0</v>
      </c>
      <c r="BB2641">
        <f t="shared" si="1055"/>
        <v>0</v>
      </c>
      <c r="BC2641">
        <f t="shared" si="1056"/>
        <v>0</v>
      </c>
      <c r="BD2641">
        <f t="shared" si="1057"/>
        <v>0</v>
      </c>
      <c r="BE2641">
        <f t="shared" si="1058"/>
        <v>0</v>
      </c>
      <c r="BF2641">
        <f t="shared" si="1059"/>
        <v>0</v>
      </c>
    </row>
    <row r="2642" spans="1:58" ht="15" customHeight="1">
      <c r="A2642" s="405"/>
      <c r="B2642" s="6"/>
      <c r="C2642" s="421" t="s">
        <v>7057</v>
      </c>
      <c r="D2642" s="668" t="str">
        <f t="shared" si="1060"/>
        <v/>
      </c>
      <c r="E2642" s="669"/>
      <c r="F2642" s="670"/>
      <c r="G2642" s="763" t="str">
        <f t="shared" si="1061"/>
        <v/>
      </c>
      <c r="H2642" s="669"/>
      <c r="I2642" s="669"/>
      <c r="J2642" s="669"/>
      <c r="K2642" s="669"/>
      <c r="L2642" s="670"/>
      <c r="M2642" s="112"/>
      <c r="N2642" s="112"/>
      <c r="O2642" s="112"/>
      <c r="P2642" s="112"/>
      <c r="Q2642" s="112"/>
      <c r="R2642" s="112"/>
      <c r="S2642" s="112"/>
      <c r="T2642" s="112"/>
      <c r="U2642" s="112"/>
      <c r="V2642" s="112"/>
      <c r="W2642" s="112"/>
      <c r="X2642" s="112"/>
      <c r="Y2642" s="112"/>
      <c r="Z2642" s="112"/>
      <c r="AA2642" s="112"/>
      <c r="AB2642" s="112"/>
      <c r="AC2642" s="112"/>
      <c r="AD2642" s="112"/>
      <c r="AE2642" s="93"/>
      <c r="AI2642">
        <f t="shared" si="1036"/>
        <v>0</v>
      </c>
      <c r="AJ2642">
        <f t="shared" si="1037"/>
        <v>0</v>
      </c>
      <c r="AK2642">
        <f t="shared" si="1038"/>
        <v>0</v>
      </c>
      <c r="AL2642">
        <f t="shared" si="1039"/>
        <v>0</v>
      </c>
      <c r="AM2642">
        <f t="shared" si="1040"/>
        <v>0</v>
      </c>
      <c r="AN2642">
        <f t="shared" si="1041"/>
        <v>0</v>
      </c>
      <c r="AO2642">
        <f t="shared" si="1042"/>
        <v>0</v>
      </c>
      <c r="AP2642">
        <f t="shared" si="1043"/>
        <v>0</v>
      </c>
      <c r="AQ2642">
        <f t="shared" si="1044"/>
        <v>0</v>
      </c>
      <c r="AR2642">
        <f t="shared" si="1045"/>
        <v>0</v>
      </c>
      <c r="AS2642">
        <f t="shared" si="1046"/>
        <v>0</v>
      </c>
      <c r="AT2642">
        <f t="shared" si="1047"/>
        <v>0</v>
      </c>
      <c r="AU2642">
        <f t="shared" si="1048"/>
        <v>0</v>
      </c>
      <c r="AV2642">
        <f t="shared" si="1049"/>
        <v>0</v>
      </c>
      <c r="AW2642">
        <f t="shared" si="1050"/>
        <v>0</v>
      </c>
      <c r="AX2642">
        <f t="shared" si="1051"/>
        <v>0</v>
      </c>
      <c r="AY2642">
        <f t="shared" si="1052"/>
        <v>0</v>
      </c>
      <c r="AZ2642">
        <f t="shared" si="1053"/>
        <v>0</v>
      </c>
      <c r="BA2642">
        <f t="shared" si="1054"/>
        <v>0</v>
      </c>
      <c r="BB2642">
        <f t="shared" si="1055"/>
        <v>0</v>
      </c>
      <c r="BC2642">
        <f t="shared" si="1056"/>
        <v>0</v>
      </c>
      <c r="BD2642">
        <f t="shared" si="1057"/>
        <v>0</v>
      </c>
      <c r="BE2642">
        <f t="shared" si="1058"/>
        <v>0</v>
      </c>
      <c r="BF2642">
        <f t="shared" si="1059"/>
        <v>0</v>
      </c>
    </row>
    <row r="2643" spans="1:58" ht="15" customHeight="1">
      <c r="A2643" s="405"/>
      <c r="B2643" s="6"/>
      <c r="C2643" s="421" t="s">
        <v>7058</v>
      </c>
      <c r="D2643" s="668" t="str">
        <f t="shared" si="1060"/>
        <v/>
      </c>
      <c r="E2643" s="669"/>
      <c r="F2643" s="670"/>
      <c r="G2643" s="763" t="str">
        <f t="shared" si="1061"/>
        <v/>
      </c>
      <c r="H2643" s="669"/>
      <c r="I2643" s="669"/>
      <c r="J2643" s="669"/>
      <c r="K2643" s="669"/>
      <c r="L2643" s="670"/>
      <c r="M2643" s="112"/>
      <c r="N2643" s="112"/>
      <c r="O2643" s="112"/>
      <c r="P2643" s="112"/>
      <c r="Q2643" s="112"/>
      <c r="R2643" s="112"/>
      <c r="S2643" s="112"/>
      <c r="T2643" s="112"/>
      <c r="U2643" s="112"/>
      <c r="V2643" s="112"/>
      <c r="W2643" s="112"/>
      <c r="X2643" s="112"/>
      <c r="Y2643" s="112"/>
      <c r="Z2643" s="112"/>
      <c r="AA2643" s="112"/>
      <c r="AB2643" s="112"/>
      <c r="AC2643" s="112"/>
      <c r="AD2643" s="112"/>
      <c r="AE2643" s="93"/>
      <c r="AI2643">
        <f t="shared" si="1036"/>
        <v>0</v>
      </c>
      <c r="AJ2643">
        <f t="shared" si="1037"/>
        <v>0</v>
      </c>
      <c r="AK2643">
        <f t="shared" si="1038"/>
        <v>0</v>
      </c>
      <c r="AL2643">
        <f t="shared" si="1039"/>
        <v>0</v>
      </c>
      <c r="AM2643">
        <f t="shared" si="1040"/>
        <v>0</v>
      </c>
      <c r="AN2643">
        <f t="shared" si="1041"/>
        <v>0</v>
      </c>
      <c r="AO2643">
        <f t="shared" si="1042"/>
        <v>0</v>
      </c>
      <c r="AP2643">
        <f t="shared" si="1043"/>
        <v>0</v>
      </c>
      <c r="AQ2643">
        <f t="shared" si="1044"/>
        <v>0</v>
      </c>
      <c r="AR2643">
        <f t="shared" si="1045"/>
        <v>0</v>
      </c>
      <c r="AS2643">
        <f t="shared" si="1046"/>
        <v>0</v>
      </c>
      <c r="AT2643">
        <f t="shared" si="1047"/>
        <v>0</v>
      </c>
      <c r="AU2643">
        <f t="shared" si="1048"/>
        <v>0</v>
      </c>
      <c r="AV2643">
        <f t="shared" si="1049"/>
        <v>0</v>
      </c>
      <c r="AW2643">
        <f t="shared" si="1050"/>
        <v>0</v>
      </c>
      <c r="AX2643">
        <f t="shared" si="1051"/>
        <v>0</v>
      </c>
      <c r="AY2643">
        <f t="shared" si="1052"/>
        <v>0</v>
      </c>
      <c r="AZ2643">
        <f t="shared" si="1053"/>
        <v>0</v>
      </c>
      <c r="BA2643">
        <f t="shared" si="1054"/>
        <v>0</v>
      </c>
      <c r="BB2643">
        <f t="shared" si="1055"/>
        <v>0</v>
      </c>
      <c r="BC2643">
        <f t="shared" si="1056"/>
        <v>0</v>
      </c>
      <c r="BD2643">
        <f t="shared" si="1057"/>
        <v>0</v>
      </c>
      <c r="BE2643">
        <f t="shared" si="1058"/>
        <v>0</v>
      </c>
      <c r="BF2643">
        <f t="shared" si="1059"/>
        <v>0</v>
      </c>
    </row>
    <row r="2644" spans="1:58" ht="15" customHeight="1">
      <c r="A2644" s="405"/>
      <c r="B2644" s="6"/>
      <c r="C2644" s="421" t="s">
        <v>7059</v>
      </c>
      <c r="D2644" s="668" t="str">
        <f t="shared" si="1060"/>
        <v/>
      </c>
      <c r="E2644" s="669"/>
      <c r="F2644" s="670"/>
      <c r="G2644" s="763" t="str">
        <f t="shared" si="1061"/>
        <v/>
      </c>
      <c r="H2644" s="669"/>
      <c r="I2644" s="669"/>
      <c r="J2644" s="669"/>
      <c r="K2644" s="669"/>
      <c r="L2644" s="670"/>
      <c r="M2644" s="112"/>
      <c r="N2644" s="112"/>
      <c r="O2644" s="112"/>
      <c r="P2644" s="112"/>
      <c r="Q2644" s="112"/>
      <c r="R2644" s="112"/>
      <c r="S2644" s="112"/>
      <c r="T2644" s="112"/>
      <c r="U2644" s="112"/>
      <c r="V2644" s="112"/>
      <c r="W2644" s="112"/>
      <c r="X2644" s="112"/>
      <c r="Y2644" s="112"/>
      <c r="Z2644" s="112"/>
      <c r="AA2644" s="112"/>
      <c r="AB2644" s="112"/>
      <c r="AC2644" s="112"/>
      <c r="AD2644" s="112"/>
      <c r="AE2644" s="93"/>
      <c r="AI2644">
        <f t="shared" si="1036"/>
        <v>0</v>
      </c>
      <c r="AJ2644">
        <f t="shared" si="1037"/>
        <v>0</v>
      </c>
      <c r="AK2644">
        <f t="shared" si="1038"/>
        <v>0</v>
      </c>
      <c r="AL2644">
        <f t="shared" si="1039"/>
        <v>0</v>
      </c>
      <c r="AM2644">
        <f t="shared" si="1040"/>
        <v>0</v>
      </c>
      <c r="AN2644">
        <f t="shared" si="1041"/>
        <v>0</v>
      </c>
      <c r="AO2644">
        <f t="shared" si="1042"/>
        <v>0</v>
      </c>
      <c r="AP2644">
        <f t="shared" si="1043"/>
        <v>0</v>
      </c>
      <c r="AQ2644">
        <f t="shared" si="1044"/>
        <v>0</v>
      </c>
      <c r="AR2644">
        <f t="shared" si="1045"/>
        <v>0</v>
      </c>
      <c r="AS2644">
        <f t="shared" si="1046"/>
        <v>0</v>
      </c>
      <c r="AT2644">
        <f t="shared" si="1047"/>
        <v>0</v>
      </c>
      <c r="AU2644">
        <f t="shared" si="1048"/>
        <v>0</v>
      </c>
      <c r="AV2644">
        <f t="shared" si="1049"/>
        <v>0</v>
      </c>
      <c r="AW2644">
        <f t="shared" si="1050"/>
        <v>0</v>
      </c>
      <c r="AX2644">
        <f t="shared" si="1051"/>
        <v>0</v>
      </c>
      <c r="AY2644">
        <f t="shared" si="1052"/>
        <v>0</v>
      </c>
      <c r="AZ2644">
        <f t="shared" si="1053"/>
        <v>0</v>
      </c>
      <c r="BA2644">
        <f t="shared" si="1054"/>
        <v>0</v>
      </c>
      <c r="BB2644">
        <f t="shared" si="1055"/>
        <v>0</v>
      </c>
      <c r="BC2644">
        <f t="shared" si="1056"/>
        <v>0</v>
      </c>
      <c r="BD2644">
        <f t="shared" si="1057"/>
        <v>0</v>
      </c>
      <c r="BE2644">
        <f t="shared" si="1058"/>
        <v>0</v>
      </c>
      <c r="BF2644">
        <f t="shared" si="1059"/>
        <v>0</v>
      </c>
    </row>
    <row r="2645" spans="1:58" ht="15" customHeight="1">
      <c r="A2645" s="405"/>
      <c r="B2645" s="6"/>
      <c r="C2645" s="421" t="s">
        <v>7060</v>
      </c>
      <c r="D2645" s="668" t="str">
        <f t="shared" si="1060"/>
        <v/>
      </c>
      <c r="E2645" s="669"/>
      <c r="F2645" s="670"/>
      <c r="G2645" s="763" t="str">
        <f t="shared" si="1061"/>
        <v/>
      </c>
      <c r="H2645" s="669"/>
      <c r="I2645" s="669"/>
      <c r="J2645" s="669"/>
      <c r="K2645" s="669"/>
      <c r="L2645" s="670"/>
      <c r="M2645" s="112"/>
      <c r="N2645" s="112"/>
      <c r="O2645" s="112"/>
      <c r="P2645" s="112"/>
      <c r="Q2645" s="112"/>
      <c r="R2645" s="112"/>
      <c r="S2645" s="112"/>
      <c r="T2645" s="112"/>
      <c r="U2645" s="112"/>
      <c r="V2645" s="112"/>
      <c r="W2645" s="112"/>
      <c r="X2645" s="112"/>
      <c r="Y2645" s="112"/>
      <c r="Z2645" s="112"/>
      <c r="AA2645" s="112"/>
      <c r="AB2645" s="112"/>
      <c r="AC2645" s="112"/>
      <c r="AD2645" s="112"/>
      <c r="AE2645" s="93"/>
      <c r="AI2645">
        <f t="shared" si="1036"/>
        <v>0</v>
      </c>
      <c r="AJ2645">
        <f t="shared" si="1037"/>
        <v>0</v>
      </c>
      <c r="AK2645">
        <f t="shared" si="1038"/>
        <v>0</v>
      </c>
      <c r="AL2645">
        <f t="shared" si="1039"/>
        <v>0</v>
      </c>
      <c r="AM2645">
        <f t="shared" si="1040"/>
        <v>0</v>
      </c>
      <c r="AN2645">
        <f t="shared" si="1041"/>
        <v>0</v>
      </c>
      <c r="AO2645">
        <f t="shared" si="1042"/>
        <v>0</v>
      </c>
      <c r="AP2645">
        <f t="shared" si="1043"/>
        <v>0</v>
      </c>
      <c r="AQ2645">
        <f t="shared" si="1044"/>
        <v>0</v>
      </c>
      <c r="AR2645">
        <f t="shared" si="1045"/>
        <v>0</v>
      </c>
      <c r="AS2645">
        <f t="shared" si="1046"/>
        <v>0</v>
      </c>
      <c r="AT2645">
        <f t="shared" si="1047"/>
        <v>0</v>
      </c>
      <c r="AU2645">
        <f t="shared" si="1048"/>
        <v>0</v>
      </c>
      <c r="AV2645">
        <f t="shared" si="1049"/>
        <v>0</v>
      </c>
      <c r="AW2645">
        <f t="shared" si="1050"/>
        <v>0</v>
      </c>
      <c r="AX2645">
        <f t="shared" si="1051"/>
        <v>0</v>
      </c>
      <c r="AY2645">
        <f t="shared" si="1052"/>
        <v>0</v>
      </c>
      <c r="AZ2645">
        <f t="shared" si="1053"/>
        <v>0</v>
      </c>
      <c r="BA2645">
        <f t="shared" si="1054"/>
        <v>0</v>
      </c>
      <c r="BB2645">
        <f t="shared" si="1055"/>
        <v>0</v>
      </c>
      <c r="BC2645">
        <f t="shared" si="1056"/>
        <v>0</v>
      </c>
      <c r="BD2645">
        <f t="shared" si="1057"/>
        <v>0</v>
      </c>
      <c r="BE2645">
        <f t="shared" si="1058"/>
        <v>0</v>
      </c>
      <c r="BF2645">
        <f t="shared" si="1059"/>
        <v>0</v>
      </c>
    </row>
    <row r="2646" spans="1:58" ht="15" customHeight="1">
      <c r="A2646" s="405"/>
      <c r="B2646" s="6"/>
      <c r="C2646" s="421" t="s">
        <v>7061</v>
      </c>
      <c r="D2646" s="668" t="str">
        <f t="shared" si="1060"/>
        <v/>
      </c>
      <c r="E2646" s="669"/>
      <c r="F2646" s="670"/>
      <c r="G2646" s="763" t="str">
        <f t="shared" si="1061"/>
        <v/>
      </c>
      <c r="H2646" s="669"/>
      <c r="I2646" s="669"/>
      <c r="J2646" s="669"/>
      <c r="K2646" s="669"/>
      <c r="L2646" s="670"/>
      <c r="M2646" s="112"/>
      <c r="N2646" s="112"/>
      <c r="O2646" s="112"/>
      <c r="P2646" s="112"/>
      <c r="Q2646" s="112"/>
      <c r="R2646" s="112"/>
      <c r="S2646" s="112"/>
      <c r="T2646" s="112"/>
      <c r="U2646" s="112"/>
      <c r="V2646" s="112"/>
      <c r="W2646" s="112"/>
      <c r="X2646" s="112"/>
      <c r="Y2646" s="112"/>
      <c r="Z2646" s="112"/>
      <c r="AA2646" s="112"/>
      <c r="AB2646" s="112"/>
      <c r="AC2646" s="112"/>
      <c r="AD2646" s="112"/>
      <c r="AE2646" s="93"/>
      <c r="AI2646">
        <f t="shared" si="1036"/>
        <v>0</v>
      </c>
      <c r="AJ2646">
        <f t="shared" si="1037"/>
        <v>0</v>
      </c>
      <c r="AK2646">
        <f t="shared" si="1038"/>
        <v>0</v>
      </c>
      <c r="AL2646">
        <f t="shared" si="1039"/>
        <v>0</v>
      </c>
      <c r="AM2646">
        <f t="shared" si="1040"/>
        <v>0</v>
      </c>
      <c r="AN2646">
        <f t="shared" si="1041"/>
        <v>0</v>
      </c>
      <c r="AO2646">
        <f t="shared" si="1042"/>
        <v>0</v>
      </c>
      <c r="AP2646">
        <f t="shared" si="1043"/>
        <v>0</v>
      </c>
      <c r="AQ2646">
        <f t="shared" si="1044"/>
        <v>0</v>
      </c>
      <c r="AR2646">
        <f t="shared" si="1045"/>
        <v>0</v>
      </c>
      <c r="AS2646">
        <f t="shared" si="1046"/>
        <v>0</v>
      </c>
      <c r="AT2646">
        <f t="shared" si="1047"/>
        <v>0</v>
      </c>
      <c r="AU2646">
        <f t="shared" si="1048"/>
        <v>0</v>
      </c>
      <c r="AV2646">
        <f t="shared" si="1049"/>
        <v>0</v>
      </c>
      <c r="AW2646">
        <f t="shared" si="1050"/>
        <v>0</v>
      </c>
      <c r="AX2646">
        <f t="shared" si="1051"/>
        <v>0</v>
      </c>
      <c r="AY2646">
        <f t="shared" si="1052"/>
        <v>0</v>
      </c>
      <c r="AZ2646">
        <f t="shared" si="1053"/>
        <v>0</v>
      </c>
      <c r="BA2646">
        <f t="shared" si="1054"/>
        <v>0</v>
      </c>
      <c r="BB2646">
        <f t="shared" si="1055"/>
        <v>0</v>
      </c>
      <c r="BC2646">
        <f t="shared" si="1056"/>
        <v>0</v>
      </c>
      <c r="BD2646">
        <f t="shared" si="1057"/>
        <v>0</v>
      </c>
      <c r="BE2646">
        <f t="shared" si="1058"/>
        <v>0</v>
      </c>
      <c r="BF2646">
        <f t="shared" si="1059"/>
        <v>0</v>
      </c>
    </row>
    <row r="2647" spans="1:58" ht="15" customHeight="1">
      <c r="A2647" s="405"/>
      <c r="B2647" s="6"/>
      <c r="C2647" s="421" t="s">
        <v>7062</v>
      </c>
      <c r="D2647" s="668" t="str">
        <f t="shared" si="1060"/>
        <v/>
      </c>
      <c r="E2647" s="669"/>
      <c r="F2647" s="670"/>
      <c r="G2647" s="763" t="str">
        <f t="shared" si="1061"/>
        <v/>
      </c>
      <c r="H2647" s="669"/>
      <c r="I2647" s="669"/>
      <c r="J2647" s="669"/>
      <c r="K2647" s="669"/>
      <c r="L2647" s="670"/>
      <c r="M2647" s="112"/>
      <c r="N2647" s="112"/>
      <c r="O2647" s="112"/>
      <c r="P2647" s="112"/>
      <c r="Q2647" s="112"/>
      <c r="R2647" s="112"/>
      <c r="S2647" s="112"/>
      <c r="T2647" s="112"/>
      <c r="U2647" s="112"/>
      <c r="V2647" s="112"/>
      <c r="W2647" s="112"/>
      <c r="X2647" s="112"/>
      <c r="Y2647" s="112"/>
      <c r="Z2647" s="112"/>
      <c r="AA2647" s="112"/>
      <c r="AB2647" s="112"/>
      <c r="AC2647" s="112"/>
      <c r="AD2647" s="112"/>
      <c r="AE2647" s="93"/>
      <c r="AI2647">
        <f t="shared" si="1036"/>
        <v>0</v>
      </c>
      <c r="AJ2647">
        <f t="shared" si="1037"/>
        <v>0</v>
      </c>
      <c r="AK2647">
        <f t="shared" si="1038"/>
        <v>0</v>
      </c>
      <c r="AL2647">
        <f t="shared" si="1039"/>
        <v>0</v>
      </c>
      <c r="AM2647">
        <f t="shared" si="1040"/>
        <v>0</v>
      </c>
      <c r="AN2647">
        <f t="shared" si="1041"/>
        <v>0</v>
      </c>
      <c r="AO2647">
        <f t="shared" si="1042"/>
        <v>0</v>
      </c>
      <c r="AP2647">
        <f t="shared" si="1043"/>
        <v>0</v>
      </c>
      <c r="AQ2647">
        <f t="shared" si="1044"/>
        <v>0</v>
      </c>
      <c r="AR2647">
        <f t="shared" si="1045"/>
        <v>0</v>
      </c>
      <c r="AS2647">
        <f t="shared" si="1046"/>
        <v>0</v>
      </c>
      <c r="AT2647">
        <f t="shared" si="1047"/>
        <v>0</v>
      </c>
      <c r="AU2647">
        <f t="shared" si="1048"/>
        <v>0</v>
      </c>
      <c r="AV2647">
        <f t="shared" si="1049"/>
        <v>0</v>
      </c>
      <c r="AW2647">
        <f t="shared" si="1050"/>
        <v>0</v>
      </c>
      <c r="AX2647">
        <f t="shared" si="1051"/>
        <v>0</v>
      </c>
      <c r="AY2647">
        <f t="shared" si="1052"/>
        <v>0</v>
      </c>
      <c r="AZ2647">
        <f t="shared" si="1053"/>
        <v>0</v>
      </c>
      <c r="BA2647">
        <f t="shared" si="1054"/>
        <v>0</v>
      </c>
      <c r="BB2647">
        <f t="shared" si="1055"/>
        <v>0</v>
      </c>
      <c r="BC2647">
        <f t="shared" si="1056"/>
        <v>0</v>
      </c>
      <c r="BD2647">
        <f t="shared" si="1057"/>
        <v>0</v>
      </c>
      <c r="BE2647">
        <f t="shared" si="1058"/>
        <v>0</v>
      </c>
      <c r="BF2647">
        <f t="shared" si="1059"/>
        <v>0</v>
      </c>
    </row>
    <row r="2648" spans="1:58" ht="15" customHeight="1">
      <c r="A2648" s="405"/>
      <c r="B2648" s="6"/>
      <c r="C2648" s="421" t="s">
        <v>7063</v>
      </c>
      <c r="D2648" s="668" t="str">
        <f t="shared" si="1060"/>
        <v/>
      </c>
      <c r="E2648" s="669"/>
      <c r="F2648" s="670"/>
      <c r="G2648" s="763" t="str">
        <f t="shared" si="1061"/>
        <v/>
      </c>
      <c r="H2648" s="669"/>
      <c r="I2648" s="669"/>
      <c r="J2648" s="669"/>
      <c r="K2648" s="669"/>
      <c r="L2648" s="670"/>
      <c r="M2648" s="112"/>
      <c r="N2648" s="112"/>
      <c r="O2648" s="112"/>
      <c r="P2648" s="112"/>
      <c r="Q2648" s="112"/>
      <c r="R2648" s="112"/>
      <c r="S2648" s="112"/>
      <c r="T2648" s="112"/>
      <c r="U2648" s="112"/>
      <c r="V2648" s="112"/>
      <c r="W2648" s="112"/>
      <c r="X2648" s="112"/>
      <c r="Y2648" s="112"/>
      <c r="Z2648" s="112"/>
      <c r="AA2648" s="112"/>
      <c r="AB2648" s="112"/>
      <c r="AC2648" s="112"/>
      <c r="AD2648" s="112"/>
      <c r="AE2648" s="93"/>
      <c r="AI2648">
        <f t="shared" si="1036"/>
        <v>0</v>
      </c>
      <c r="AJ2648">
        <f t="shared" si="1037"/>
        <v>0</v>
      </c>
      <c r="AK2648">
        <f t="shared" si="1038"/>
        <v>0</v>
      </c>
      <c r="AL2648">
        <f t="shared" si="1039"/>
        <v>0</v>
      </c>
      <c r="AM2648">
        <f t="shared" si="1040"/>
        <v>0</v>
      </c>
      <c r="AN2648">
        <f t="shared" si="1041"/>
        <v>0</v>
      </c>
      <c r="AO2648">
        <f t="shared" si="1042"/>
        <v>0</v>
      </c>
      <c r="AP2648">
        <f t="shared" si="1043"/>
        <v>0</v>
      </c>
      <c r="AQ2648">
        <f t="shared" si="1044"/>
        <v>0</v>
      </c>
      <c r="AR2648">
        <f t="shared" si="1045"/>
        <v>0</v>
      </c>
      <c r="AS2648">
        <f t="shared" si="1046"/>
        <v>0</v>
      </c>
      <c r="AT2648">
        <f t="shared" si="1047"/>
        <v>0</v>
      </c>
      <c r="AU2648">
        <f t="shared" si="1048"/>
        <v>0</v>
      </c>
      <c r="AV2648">
        <f t="shared" si="1049"/>
        <v>0</v>
      </c>
      <c r="AW2648">
        <f t="shared" si="1050"/>
        <v>0</v>
      </c>
      <c r="AX2648">
        <f t="shared" si="1051"/>
        <v>0</v>
      </c>
      <c r="AY2648">
        <f t="shared" si="1052"/>
        <v>0</v>
      </c>
      <c r="AZ2648">
        <f t="shared" si="1053"/>
        <v>0</v>
      </c>
      <c r="BA2648">
        <f t="shared" si="1054"/>
        <v>0</v>
      </c>
      <c r="BB2648">
        <f t="shared" si="1055"/>
        <v>0</v>
      </c>
      <c r="BC2648">
        <f t="shared" si="1056"/>
        <v>0</v>
      </c>
      <c r="BD2648">
        <f t="shared" si="1057"/>
        <v>0</v>
      </c>
      <c r="BE2648">
        <f t="shared" si="1058"/>
        <v>0</v>
      </c>
      <c r="BF2648">
        <f t="shared" si="1059"/>
        <v>0</v>
      </c>
    </row>
    <row r="2649" spans="1:58" ht="15" customHeight="1">
      <c r="A2649" s="405"/>
      <c r="B2649" s="6"/>
      <c r="C2649" s="421" t="s">
        <v>7064</v>
      </c>
      <c r="D2649" s="668" t="str">
        <f t="shared" si="1060"/>
        <v/>
      </c>
      <c r="E2649" s="669"/>
      <c r="F2649" s="670"/>
      <c r="G2649" s="763" t="str">
        <f t="shared" si="1061"/>
        <v/>
      </c>
      <c r="H2649" s="669"/>
      <c r="I2649" s="669"/>
      <c r="J2649" s="669"/>
      <c r="K2649" s="669"/>
      <c r="L2649" s="670"/>
      <c r="M2649" s="112"/>
      <c r="N2649" s="112"/>
      <c r="O2649" s="112"/>
      <c r="P2649" s="112"/>
      <c r="Q2649" s="112"/>
      <c r="R2649" s="112"/>
      <c r="S2649" s="112"/>
      <c r="T2649" s="112"/>
      <c r="U2649" s="112"/>
      <c r="V2649" s="112"/>
      <c r="W2649" s="112"/>
      <c r="X2649" s="112"/>
      <c r="Y2649" s="112"/>
      <c r="Z2649" s="112"/>
      <c r="AA2649" s="112"/>
      <c r="AB2649" s="112"/>
      <c r="AC2649" s="112"/>
      <c r="AD2649" s="112"/>
      <c r="AE2649" s="93"/>
      <c r="AI2649">
        <f t="shared" si="1036"/>
        <v>0</v>
      </c>
      <c r="AJ2649">
        <f t="shared" si="1037"/>
        <v>0</v>
      </c>
      <c r="AK2649">
        <f t="shared" si="1038"/>
        <v>0</v>
      </c>
      <c r="AL2649">
        <f t="shared" si="1039"/>
        <v>0</v>
      </c>
      <c r="AM2649">
        <f t="shared" si="1040"/>
        <v>0</v>
      </c>
      <c r="AN2649">
        <f t="shared" si="1041"/>
        <v>0</v>
      </c>
      <c r="AO2649">
        <f t="shared" si="1042"/>
        <v>0</v>
      </c>
      <c r="AP2649">
        <f t="shared" si="1043"/>
        <v>0</v>
      </c>
      <c r="AQ2649">
        <f t="shared" si="1044"/>
        <v>0</v>
      </c>
      <c r="AR2649">
        <f t="shared" si="1045"/>
        <v>0</v>
      </c>
      <c r="AS2649">
        <f t="shared" si="1046"/>
        <v>0</v>
      </c>
      <c r="AT2649">
        <f t="shared" si="1047"/>
        <v>0</v>
      </c>
      <c r="AU2649">
        <f t="shared" si="1048"/>
        <v>0</v>
      </c>
      <c r="AV2649">
        <f t="shared" si="1049"/>
        <v>0</v>
      </c>
      <c r="AW2649">
        <f t="shared" si="1050"/>
        <v>0</v>
      </c>
      <c r="AX2649">
        <f t="shared" si="1051"/>
        <v>0</v>
      </c>
      <c r="AY2649">
        <f t="shared" si="1052"/>
        <v>0</v>
      </c>
      <c r="AZ2649">
        <f t="shared" si="1053"/>
        <v>0</v>
      </c>
      <c r="BA2649">
        <f t="shared" si="1054"/>
        <v>0</v>
      </c>
      <c r="BB2649">
        <f t="shared" si="1055"/>
        <v>0</v>
      </c>
      <c r="BC2649">
        <f t="shared" si="1056"/>
        <v>0</v>
      </c>
      <c r="BD2649">
        <f t="shared" si="1057"/>
        <v>0</v>
      </c>
      <c r="BE2649">
        <f t="shared" si="1058"/>
        <v>0</v>
      </c>
      <c r="BF2649">
        <f t="shared" si="1059"/>
        <v>0</v>
      </c>
    </row>
    <row r="2650" spans="1:58" ht="15" customHeight="1">
      <c r="A2650" s="405"/>
      <c r="B2650" s="6"/>
      <c r="C2650" s="421" t="s">
        <v>7065</v>
      </c>
      <c r="D2650" s="668" t="str">
        <f t="shared" si="1060"/>
        <v/>
      </c>
      <c r="E2650" s="669"/>
      <c r="F2650" s="670"/>
      <c r="G2650" s="763" t="str">
        <f t="shared" si="1061"/>
        <v/>
      </c>
      <c r="H2650" s="669"/>
      <c r="I2650" s="669"/>
      <c r="J2650" s="669"/>
      <c r="K2650" s="669"/>
      <c r="L2650" s="670"/>
      <c r="M2650" s="112"/>
      <c r="N2650" s="112"/>
      <c r="O2650" s="112"/>
      <c r="P2650" s="112"/>
      <c r="Q2650" s="112"/>
      <c r="R2650" s="112"/>
      <c r="S2650" s="112"/>
      <c r="T2650" s="112"/>
      <c r="U2650" s="112"/>
      <c r="V2650" s="112"/>
      <c r="W2650" s="112"/>
      <c r="X2650" s="112"/>
      <c r="Y2650" s="112"/>
      <c r="Z2650" s="112"/>
      <c r="AA2650" s="112"/>
      <c r="AB2650" s="112"/>
      <c r="AC2650" s="112"/>
      <c r="AD2650" s="112"/>
      <c r="AE2650" s="93"/>
      <c r="AI2650">
        <f t="shared" si="1036"/>
        <v>0</v>
      </c>
      <c r="AJ2650">
        <f t="shared" si="1037"/>
        <v>0</v>
      </c>
      <c r="AK2650">
        <f t="shared" si="1038"/>
        <v>0</v>
      </c>
      <c r="AL2650">
        <f t="shared" si="1039"/>
        <v>0</v>
      </c>
      <c r="AM2650">
        <f t="shared" si="1040"/>
        <v>0</v>
      </c>
      <c r="AN2650">
        <f t="shared" si="1041"/>
        <v>0</v>
      </c>
      <c r="AO2650">
        <f t="shared" si="1042"/>
        <v>0</v>
      </c>
      <c r="AP2650">
        <f t="shared" si="1043"/>
        <v>0</v>
      </c>
      <c r="AQ2650">
        <f t="shared" si="1044"/>
        <v>0</v>
      </c>
      <c r="AR2650">
        <f t="shared" si="1045"/>
        <v>0</v>
      </c>
      <c r="AS2650">
        <f t="shared" si="1046"/>
        <v>0</v>
      </c>
      <c r="AT2650">
        <f t="shared" si="1047"/>
        <v>0</v>
      </c>
      <c r="AU2650">
        <f t="shared" si="1048"/>
        <v>0</v>
      </c>
      <c r="AV2650">
        <f t="shared" si="1049"/>
        <v>0</v>
      </c>
      <c r="AW2650">
        <f t="shared" si="1050"/>
        <v>0</v>
      </c>
      <c r="AX2650">
        <f t="shared" si="1051"/>
        <v>0</v>
      </c>
      <c r="AY2650">
        <f t="shared" si="1052"/>
        <v>0</v>
      </c>
      <c r="AZ2650">
        <f t="shared" si="1053"/>
        <v>0</v>
      </c>
      <c r="BA2650">
        <f t="shared" si="1054"/>
        <v>0</v>
      </c>
      <c r="BB2650">
        <f t="shared" si="1055"/>
        <v>0</v>
      </c>
      <c r="BC2650">
        <f t="shared" si="1056"/>
        <v>0</v>
      </c>
      <c r="BD2650">
        <f t="shared" si="1057"/>
        <v>0</v>
      </c>
      <c r="BE2650">
        <f t="shared" si="1058"/>
        <v>0</v>
      </c>
      <c r="BF2650">
        <f t="shared" si="1059"/>
        <v>0</v>
      </c>
    </row>
    <row r="2651" spans="1:58" ht="15" customHeight="1">
      <c r="A2651" s="405"/>
      <c r="B2651" s="6"/>
      <c r="C2651" s="421" t="s">
        <v>7066</v>
      </c>
      <c r="D2651" s="668" t="str">
        <f t="shared" si="1060"/>
        <v/>
      </c>
      <c r="E2651" s="669"/>
      <c r="F2651" s="670"/>
      <c r="G2651" s="763" t="str">
        <f t="shared" si="1061"/>
        <v/>
      </c>
      <c r="H2651" s="669"/>
      <c r="I2651" s="669"/>
      <c r="J2651" s="669"/>
      <c r="K2651" s="669"/>
      <c r="L2651" s="670"/>
      <c r="M2651" s="112"/>
      <c r="N2651" s="112"/>
      <c r="O2651" s="112"/>
      <c r="P2651" s="112"/>
      <c r="Q2651" s="112"/>
      <c r="R2651" s="112"/>
      <c r="S2651" s="112"/>
      <c r="T2651" s="112"/>
      <c r="U2651" s="112"/>
      <c r="V2651" s="112"/>
      <c r="W2651" s="112"/>
      <c r="X2651" s="112"/>
      <c r="Y2651" s="112"/>
      <c r="Z2651" s="112"/>
      <c r="AA2651" s="112"/>
      <c r="AB2651" s="112"/>
      <c r="AC2651" s="112"/>
      <c r="AD2651" s="112"/>
      <c r="AE2651" s="93"/>
      <c r="AI2651">
        <f t="shared" si="1036"/>
        <v>0</v>
      </c>
      <c r="AJ2651">
        <f t="shared" si="1037"/>
        <v>0</v>
      </c>
      <c r="AK2651">
        <f t="shared" si="1038"/>
        <v>0</v>
      </c>
      <c r="AL2651">
        <f t="shared" si="1039"/>
        <v>0</v>
      </c>
      <c r="AM2651">
        <f t="shared" si="1040"/>
        <v>0</v>
      </c>
      <c r="AN2651">
        <f t="shared" si="1041"/>
        <v>0</v>
      </c>
      <c r="AO2651">
        <f t="shared" si="1042"/>
        <v>0</v>
      </c>
      <c r="AP2651">
        <f t="shared" si="1043"/>
        <v>0</v>
      </c>
      <c r="AQ2651">
        <f t="shared" si="1044"/>
        <v>0</v>
      </c>
      <c r="AR2651">
        <f t="shared" si="1045"/>
        <v>0</v>
      </c>
      <c r="AS2651">
        <f t="shared" si="1046"/>
        <v>0</v>
      </c>
      <c r="AT2651">
        <f t="shared" si="1047"/>
        <v>0</v>
      </c>
      <c r="AU2651">
        <f t="shared" si="1048"/>
        <v>0</v>
      </c>
      <c r="AV2651">
        <f t="shared" si="1049"/>
        <v>0</v>
      </c>
      <c r="AW2651">
        <f t="shared" si="1050"/>
        <v>0</v>
      </c>
      <c r="AX2651">
        <f t="shared" si="1051"/>
        <v>0</v>
      </c>
      <c r="AY2651">
        <f t="shared" si="1052"/>
        <v>0</v>
      </c>
      <c r="AZ2651">
        <f t="shared" si="1053"/>
        <v>0</v>
      </c>
      <c r="BA2651">
        <f t="shared" si="1054"/>
        <v>0</v>
      </c>
      <c r="BB2651">
        <f t="shared" si="1055"/>
        <v>0</v>
      </c>
      <c r="BC2651">
        <f t="shared" si="1056"/>
        <v>0</v>
      </c>
      <c r="BD2651">
        <f t="shared" si="1057"/>
        <v>0</v>
      </c>
      <c r="BE2651">
        <f t="shared" si="1058"/>
        <v>0</v>
      </c>
      <c r="BF2651">
        <f t="shared" si="1059"/>
        <v>0</v>
      </c>
    </row>
    <row r="2652" spans="1:58" ht="15" customHeight="1">
      <c r="A2652" s="405"/>
      <c r="B2652" s="6"/>
      <c r="C2652" s="421" t="s">
        <v>7067</v>
      </c>
      <c r="D2652" s="668" t="str">
        <f t="shared" si="1060"/>
        <v/>
      </c>
      <c r="E2652" s="669"/>
      <c r="F2652" s="670"/>
      <c r="G2652" s="763" t="str">
        <f t="shared" si="1061"/>
        <v/>
      </c>
      <c r="H2652" s="669"/>
      <c r="I2652" s="669"/>
      <c r="J2652" s="669"/>
      <c r="K2652" s="669"/>
      <c r="L2652" s="670"/>
      <c r="M2652" s="112"/>
      <c r="N2652" s="112"/>
      <c r="O2652" s="112"/>
      <c r="P2652" s="112"/>
      <c r="Q2652" s="112"/>
      <c r="R2652" s="112"/>
      <c r="S2652" s="112"/>
      <c r="T2652" s="112"/>
      <c r="U2652" s="112"/>
      <c r="V2652" s="112"/>
      <c r="W2652" s="112"/>
      <c r="X2652" s="112"/>
      <c r="Y2652" s="112"/>
      <c r="Z2652" s="112"/>
      <c r="AA2652" s="112"/>
      <c r="AB2652" s="112"/>
      <c r="AC2652" s="112"/>
      <c r="AD2652" s="112"/>
      <c r="AE2652" s="93"/>
      <c r="AI2652">
        <f t="shared" si="1036"/>
        <v>0</v>
      </c>
      <c r="AJ2652">
        <f t="shared" si="1037"/>
        <v>0</v>
      </c>
      <c r="AK2652">
        <f t="shared" si="1038"/>
        <v>0</v>
      </c>
      <c r="AL2652">
        <f t="shared" si="1039"/>
        <v>0</v>
      </c>
      <c r="AM2652">
        <f t="shared" si="1040"/>
        <v>0</v>
      </c>
      <c r="AN2652">
        <f t="shared" si="1041"/>
        <v>0</v>
      </c>
      <c r="AO2652">
        <f t="shared" si="1042"/>
        <v>0</v>
      </c>
      <c r="AP2652">
        <f t="shared" si="1043"/>
        <v>0</v>
      </c>
      <c r="AQ2652">
        <f t="shared" si="1044"/>
        <v>0</v>
      </c>
      <c r="AR2652">
        <f t="shared" si="1045"/>
        <v>0</v>
      </c>
      <c r="AS2652">
        <f t="shared" si="1046"/>
        <v>0</v>
      </c>
      <c r="AT2652">
        <f t="shared" si="1047"/>
        <v>0</v>
      </c>
      <c r="AU2652">
        <f t="shared" si="1048"/>
        <v>0</v>
      </c>
      <c r="AV2652">
        <f t="shared" si="1049"/>
        <v>0</v>
      </c>
      <c r="AW2652">
        <f t="shared" si="1050"/>
        <v>0</v>
      </c>
      <c r="AX2652">
        <f t="shared" si="1051"/>
        <v>0</v>
      </c>
      <c r="AY2652">
        <f t="shared" si="1052"/>
        <v>0</v>
      </c>
      <c r="AZ2652">
        <f t="shared" si="1053"/>
        <v>0</v>
      </c>
      <c r="BA2652">
        <f t="shared" si="1054"/>
        <v>0</v>
      </c>
      <c r="BB2652">
        <f t="shared" si="1055"/>
        <v>0</v>
      </c>
      <c r="BC2652">
        <f t="shared" si="1056"/>
        <v>0</v>
      </c>
      <c r="BD2652">
        <f t="shared" si="1057"/>
        <v>0</v>
      </c>
      <c r="BE2652">
        <f t="shared" si="1058"/>
        <v>0</v>
      </c>
      <c r="BF2652">
        <f t="shared" si="1059"/>
        <v>0</v>
      </c>
    </row>
    <row r="2653" spans="1:58" ht="15" customHeight="1">
      <c r="A2653" s="405"/>
      <c r="B2653" s="6"/>
      <c r="C2653" s="421" t="s">
        <v>7068</v>
      </c>
      <c r="D2653" s="668" t="str">
        <f t="shared" si="1060"/>
        <v/>
      </c>
      <c r="E2653" s="669"/>
      <c r="F2653" s="670"/>
      <c r="G2653" s="763" t="str">
        <f t="shared" si="1061"/>
        <v/>
      </c>
      <c r="H2653" s="669"/>
      <c r="I2653" s="669"/>
      <c r="J2653" s="669"/>
      <c r="K2653" s="669"/>
      <c r="L2653" s="670"/>
      <c r="M2653" s="112"/>
      <c r="N2653" s="112"/>
      <c r="O2653" s="112"/>
      <c r="P2653" s="112"/>
      <c r="Q2653" s="112"/>
      <c r="R2653" s="112"/>
      <c r="S2653" s="112"/>
      <c r="T2653" s="112"/>
      <c r="U2653" s="112"/>
      <c r="V2653" s="112"/>
      <c r="W2653" s="112"/>
      <c r="X2653" s="112"/>
      <c r="Y2653" s="112"/>
      <c r="Z2653" s="112"/>
      <c r="AA2653" s="112"/>
      <c r="AB2653" s="112"/>
      <c r="AC2653" s="112"/>
      <c r="AD2653" s="112"/>
      <c r="AE2653" s="93"/>
      <c r="AI2653">
        <f t="shared" si="1036"/>
        <v>0</v>
      </c>
      <c r="AJ2653">
        <f t="shared" si="1037"/>
        <v>0</v>
      </c>
      <c r="AK2653">
        <f t="shared" si="1038"/>
        <v>0</v>
      </c>
      <c r="AL2653">
        <f t="shared" si="1039"/>
        <v>0</v>
      </c>
      <c r="AM2653">
        <f t="shared" si="1040"/>
        <v>0</v>
      </c>
      <c r="AN2653">
        <f t="shared" si="1041"/>
        <v>0</v>
      </c>
      <c r="AO2653">
        <f t="shared" si="1042"/>
        <v>0</v>
      </c>
      <c r="AP2653">
        <f t="shared" si="1043"/>
        <v>0</v>
      </c>
      <c r="AQ2653">
        <f t="shared" si="1044"/>
        <v>0</v>
      </c>
      <c r="AR2653">
        <f t="shared" si="1045"/>
        <v>0</v>
      </c>
      <c r="AS2653">
        <f t="shared" si="1046"/>
        <v>0</v>
      </c>
      <c r="AT2653">
        <f t="shared" si="1047"/>
        <v>0</v>
      </c>
      <c r="AU2653">
        <f t="shared" si="1048"/>
        <v>0</v>
      </c>
      <c r="AV2653">
        <f t="shared" si="1049"/>
        <v>0</v>
      </c>
      <c r="AW2653">
        <f t="shared" si="1050"/>
        <v>0</v>
      </c>
      <c r="AX2653">
        <f t="shared" si="1051"/>
        <v>0</v>
      </c>
      <c r="AY2653">
        <f t="shared" si="1052"/>
        <v>0</v>
      </c>
      <c r="AZ2653">
        <f t="shared" si="1053"/>
        <v>0</v>
      </c>
      <c r="BA2653">
        <f t="shared" si="1054"/>
        <v>0</v>
      </c>
      <c r="BB2653">
        <f t="shared" si="1055"/>
        <v>0</v>
      </c>
      <c r="BC2653">
        <f t="shared" si="1056"/>
        <v>0</v>
      </c>
      <c r="BD2653">
        <f t="shared" si="1057"/>
        <v>0</v>
      </c>
      <c r="BE2653">
        <f t="shared" si="1058"/>
        <v>0</v>
      </c>
      <c r="BF2653">
        <f t="shared" si="1059"/>
        <v>0</v>
      </c>
    </row>
    <row r="2654" spans="1:58" ht="15" customHeight="1">
      <c r="A2654" s="405"/>
      <c r="B2654" s="6"/>
      <c r="C2654" s="421" t="s">
        <v>7069</v>
      </c>
      <c r="D2654" s="668" t="str">
        <f t="shared" si="1060"/>
        <v/>
      </c>
      <c r="E2654" s="669"/>
      <c r="F2654" s="670"/>
      <c r="G2654" s="763" t="str">
        <f t="shared" si="1061"/>
        <v/>
      </c>
      <c r="H2654" s="669"/>
      <c r="I2654" s="669"/>
      <c r="J2654" s="669"/>
      <c r="K2654" s="669"/>
      <c r="L2654" s="670"/>
      <c r="M2654" s="112"/>
      <c r="N2654" s="112"/>
      <c r="O2654" s="112"/>
      <c r="P2654" s="112"/>
      <c r="Q2654" s="112"/>
      <c r="R2654" s="112"/>
      <c r="S2654" s="112"/>
      <c r="T2654" s="112"/>
      <c r="U2654" s="112"/>
      <c r="V2654" s="112"/>
      <c r="W2654" s="112"/>
      <c r="X2654" s="112"/>
      <c r="Y2654" s="112"/>
      <c r="Z2654" s="112"/>
      <c r="AA2654" s="112"/>
      <c r="AB2654" s="112"/>
      <c r="AC2654" s="112"/>
      <c r="AD2654" s="112"/>
      <c r="AE2654" s="93"/>
      <c r="AI2654">
        <f t="shared" si="1036"/>
        <v>0</v>
      </c>
      <c r="AJ2654">
        <f t="shared" si="1037"/>
        <v>0</v>
      </c>
      <c r="AK2654">
        <f t="shared" si="1038"/>
        <v>0</v>
      </c>
      <c r="AL2654">
        <f t="shared" si="1039"/>
        <v>0</v>
      </c>
      <c r="AM2654">
        <f t="shared" si="1040"/>
        <v>0</v>
      </c>
      <c r="AN2654">
        <f t="shared" si="1041"/>
        <v>0</v>
      </c>
      <c r="AO2654">
        <f t="shared" si="1042"/>
        <v>0</v>
      </c>
      <c r="AP2654">
        <f t="shared" si="1043"/>
        <v>0</v>
      </c>
      <c r="AQ2654">
        <f t="shared" si="1044"/>
        <v>0</v>
      </c>
      <c r="AR2654">
        <f t="shared" si="1045"/>
        <v>0</v>
      </c>
      <c r="AS2654">
        <f t="shared" si="1046"/>
        <v>0</v>
      </c>
      <c r="AT2654">
        <f t="shared" si="1047"/>
        <v>0</v>
      </c>
      <c r="AU2654">
        <f t="shared" si="1048"/>
        <v>0</v>
      </c>
      <c r="AV2654">
        <f t="shared" si="1049"/>
        <v>0</v>
      </c>
      <c r="AW2654">
        <f t="shared" si="1050"/>
        <v>0</v>
      </c>
      <c r="AX2654">
        <f t="shared" si="1051"/>
        <v>0</v>
      </c>
      <c r="AY2654">
        <f t="shared" si="1052"/>
        <v>0</v>
      </c>
      <c r="AZ2654">
        <f t="shared" si="1053"/>
        <v>0</v>
      </c>
      <c r="BA2654">
        <f t="shared" si="1054"/>
        <v>0</v>
      </c>
      <c r="BB2654">
        <f t="shared" si="1055"/>
        <v>0</v>
      </c>
      <c r="BC2654">
        <f t="shared" si="1056"/>
        <v>0</v>
      </c>
      <c r="BD2654">
        <f t="shared" si="1057"/>
        <v>0</v>
      </c>
      <c r="BE2654">
        <f t="shared" si="1058"/>
        <v>0</v>
      </c>
      <c r="BF2654">
        <f t="shared" si="1059"/>
        <v>0</v>
      </c>
    </row>
    <row r="2655" spans="1:58" ht="15" customHeight="1">
      <c r="A2655" s="405"/>
      <c r="B2655" s="6"/>
      <c r="C2655" s="421" t="s">
        <v>7070</v>
      </c>
      <c r="D2655" s="668" t="str">
        <f t="shared" si="1060"/>
        <v/>
      </c>
      <c r="E2655" s="669"/>
      <c r="F2655" s="670"/>
      <c r="G2655" s="763" t="str">
        <f t="shared" si="1061"/>
        <v/>
      </c>
      <c r="H2655" s="669"/>
      <c r="I2655" s="669"/>
      <c r="J2655" s="669"/>
      <c r="K2655" s="669"/>
      <c r="L2655" s="670"/>
      <c r="M2655" s="112"/>
      <c r="N2655" s="112"/>
      <c r="O2655" s="112"/>
      <c r="P2655" s="112"/>
      <c r="Q2655" s="112"/>
      <c r="R2655" s="112"/>
      <c r="S2655" s="112"/>
      <c r="T2655" s="112"/>
      <c r="U2655" s="112"/>
      <c r="V2655" s="112"/>
      <c r="W2655" s="112"/>
      <c r="X2655" s="112"/>
      <c r="Y2655" s="112"/>
      <c r="Z2655" s="112"/>
      <c r="AA2655" s="112"/>
      <c r="AB2655" s="112"/>
      <c r="AC2655" s="112"/>
      <c r="AD2655" s="112"/>
      <c r="AE2655" s="93"/>
      <c r="AI2655">
        <f t="shared" si="1036"/>
        <v>0</v>
      </c>
      <c r="AJ2655">
        <f t="shared" si="1037"/>
        <v>0</v>
      </c>
      <c r="AK2655">
        <f t="shared" si="1038"/>
        <v>0</v>
      </c>
      <c r="AL2655">
        <f t="shared" si="1039"/>
        <v>0</v>
      </c>
      <c r="AM2655">
        <f t="shared" si="1040"/>
        <v>0</v>
      </c>
      <c r="AN2655">
        <f t="shared" si="1041"/>
        <v>0</v>
      </c>
      <c r="AO2655">
        <f t="shared" si="1042"/>
        <v>0</v>
      </c>
      <c r="AP2655">
        <f t="shared" si="1043"/>
        <v>0</v>
      </c>
      <c r="AQ2655">
        <f t="shared" si="1044"/>
        <v>0</v>
      </c>
      <c r="AR2655">
        <f t="shared" si="1045"/>
        <v>0</v>
      </c>
      <c r="AS2655">
        <f t="shared" si="1046"/>
        <v>0</v>
      </c>
      <c r="AT2655">
        <f t="shared" si="1047"/>
        <v>0</v>
      </c>
      <c r="AU2655">
        <f t="shared" si="1048"/>
        <v>0</v>
      </c>
      <c r="AV2655">
        <f t="shared" si="1049"/>
        <v>0</v>
      </c>
      <c r="AW2655">
        <f t="shared" si="1050"/>
        <v>0</v>
      </c>
      <c r="AX2655">
        <f t="shared" si="1051"/>
        <v>0</v>
      </c>
      <c r="AY2655">
        <f t="shared" si="1052"/>
        <v>0</v>
      </c>
      <c r="AZ2655">
        <f t="shared" si="1053"/>
        <v>0</v>
      </c>
      <c r="BA2655">
        <f t="shared" si="1054"/>
        <v>0</v>
      </c>
      <c r="BB2655">
        <f t="shared" si="1055"/>
        <v>0</v>
      </c>
      <c r="BC2655">
        <f t="shared" si="1056"/>
        <v>0</v>
      </c>
      <c r="BD2655">
        <f t="shared" si="1057"/>
        <v>0</v>
      </c>
      <c r="BE2655">
        <f t="shared" si="1058"/>
        <v>0</v>
      </c>
      <c r="BF2655">
        <f t="shared" si="1059"/>
        <v>0</v>
      </c>
    </row>
    <row r="2656" spans="1:58" ht="15" customHeight="1">
      <c r="A2656" s="405"/>
      <c r="B2656" s="6"/>
      <c r="C2656" s="421" t="s">
        <v>7071</v>
      </c>
      <c r="D2656" s="668" t="str">
        <f t="shared" si="1060"/>
        <v/>
      </c>
      <c r="E2656" s="669"/>
      <c r="F2656" s="670"/>
      <c r="G2656" s="763" t="str">
        <f t="shared" si="1061"/>
        <v/>
      </c>
      <c r="H2656" s="669"/>
      <c r="I2656" s="669"/>
      <c r="J2656" s="669"/>
      <c r="K2656" s="669"/>
      <c r="L2656" s="670"/>
      <c r="M2656" s="112"/>
      <c r="N2656" s="112"/>
      <c r="O2656" s="112"/>
      <c r="P2656" s="112"/>
      <c r="Q2656" s="112"/>
      <c r="R2656" s="112"/>
      <c r="S2656" s="112"/>
      <c r="T2656" s="112"/>
      <c r="U2656" s="112"/>
      <c r="V2656" s="112"/>
      <c r="W2656" s="112"/>
      <c r="X2656" s="112"/>
      <c r="Y2656" s="112"/>
      <c r="Z2656" s="112"/>
      <c r="AA2656" s="112"/>
      <c r="AB2656" s="112"/>
      <c r="AC2656" s="112"/>
      <c r="AD2656" s="112"/>
      <c r="AE2656" s="93"/>
      <c r="AI2656">
        <f t="shared" si="1036"/>
        <v>0</v>
      </c>
      <c r="AJ2656">
        <f t="shared" si="1037"/>
        <v>0</v>
      </c>
      <c r="AK2656">
        <f t="shared" si="1038"/>
        <v>0</v>
      </c>
      <c r="AL2656">
        <f t="shared" si="1039"/>
        <v>0</v>
      </c>
      <c r="AM2656">
        <f t="shared" si="1040"/>
        <v>0</v>
      </c>
      <c r="AN2656">
        <f t="shared" si="1041"/>
        <v>0</v>
      </c>
      <c r="AO2656">
        <f t="shared" si="1042"/>
        <v>0</v>
      </c>
      <c r="AP2656">
        <f t="shared" si="1043"/>
        <v>0</v>
      </c>
      <c r="AQ2656">
        <f t="shared" si="1044"/>
        <v>0</v>
      </c>
      <c r="AR2656">
        <f t="shared" si="1045"/>
        <v>0</v>
      </c>
      <c r="AS2656">
        <f t="shared" si="1046"/>
        <v>0</v>
      </c>
      <c r="AT2656">
        <f t="shared" si="1047"/>
        <v>0</v>
      </c>
      <c r="AU2656">
        <f t="shared" si="1048"/>
        <v>0</v>
      </c>
      <c r="AV2656">
        <f t="shared" si="1049"/>
        <v>0</v>
      </c>
      <c r="AW2656">
        <f t="shared" si="1050"/>
        <v>0</v>
      </c>
      <c r="AX2656">
        <f t="shared" si="1051"/>
        <v>0</v>
      </c>
      <c r="AY2656">
        <f t="shared" si="1052"/>
        <v>0</v>
      </c>
      <c r="AZ2656">
        <f t="shared" si="1053"/>
        <v>0</v>
      </c>
      <c r="BA2656">
        <f t="shared" si="1054"/>
        <v>0</v>
      </c>
      <c r="BB2656">
        <f t="shared" si="1055"/>
        <v>0</v>
      </c>
      <c r="BC2656">
        <f t="shared" si="1056"/>
        <v>0</v>
      </c>
      <c r="BD2656">
        <f t="shared" si="1057"/>
        <v>0</v>
      </c>
      <c r="BE2656">
        <f t="shared" si="1058"/>
        <v>0</v>
      </c>
      <c r="BF2656">
        <f t="shared" si="1059"/>
        <v>0</v>
      </c>
    </row>
    <row r="2657" spans="1:58" ht="15" customHeight="1">
      <c r="A2657" s="405"/>
      <c r="B2657" s="6"/>
      <c r="C2657" s="421" t="s">
        <v>7072</v>
      </c>
      <c r="D2657" s="668" t="str">
        <f t="shared" si="1060"/>
        <v/>
      </c>
      <c r="E2657" s="669"/>
      <c r="F2657" s="670"/>
      <c r="G2657" s="763" t="str">
        <f t="shared" si="1061"/>
        <v/>
      </c>
      <c r="H2657" s="669"/>
      <c r="I2657" s="669"/>
      <c r="J2657" s="669"/>
      <c r="K2657" s="669"/>
      <c r="L2657" s="670"/>
      <c r="M2657" s="112"/>
      <c r="N2657" s="112"/>
      <c r="O2657" s="112"/>
      <c r="P2657" s="112"/>
      <c r="Q2657" s="112"/>
      <c r="R2657" s="112"/>
      <c r="S2657" s="112"/>
      <c r="T2657" s="112"/>
      <c r="U2657" s="112"/>
      <c r="V2657" s="112"/>
      <c r="W2657" s="112"/>
      <c r="X2657" s="112"/>
      <c r="Y2657" s="112"/>
      <c r="Z2657" s="112"/>
      <c r="AA2657" s="112"/>
      <c r="AB2657" s="112"/>
      <c r="AC2657" s="112"/>
      <c r="AD2657" s="112"/>
      <c r="AE2657" s="93"/>
      <c r="AI2657">
        <f t="shared" si="1036"/>
        <v>0</v>
      </c>
      <c r="AJ2657">
        <f t="shared" si="1037"/>
        <v>0</v>
      </c>
      <c r="AK2657">
        <f t="shared" si="1038"/>
        <v>0</v>
      </c>
      <c r="AL2657">
        <f t="shared" si="1039"/>
        <v>0</v>
      </c>
      <c r="AM2657">
        <f t="shared" si="1040"/>
        <v>0</v>
      </c>
      <c r="AN2657">
        <f t="shared" si="1041"/>
        <v>0</v>
      </c>
      <c r="AO2657">
        <f t="shared" si="1042"/>
        <v>0</v>
      </c>
      <c r="AP2657">
        <f t="shared" si="1043"/>
        <v>0</v>
      </c>
      <c r="AQ2657">
        <f t="shared" si="1044"/>
        <v>0</v>
      </c>
      <c r="AR2657">
        <f t="shared" si="1045"/>
        <v>0</v>
      </c>
      <c r="AS2657">
        <f t="shared" si="1046"/>
        <v>0</v>
      </c>
      <c r="AT2657">
        <f t="shared" si="1047"/>
        <v>0</v>
      </c>
      <c r="AU2657">
        <f t="shared" si="1048"/>
        <v>0</v>
      </c>
      <c r="AV2657">
        <f t="shared" si="1049"/>
        <v>0</v>
      </c>
      <c r="AW2657">
        <f t="shared" si="1050"/>
        <v>0</v>
      </c>
      <c r="AX2657">
        <f t="shared" si="1051"/>
        <v>0</v>
      </c>
      <c r="AY2657">
        <f t="shared" si="1052"/>
        <v>0</v>
      </c>
      <c r="AZ2657">
        <f t="shared" si="1053"/>
        <v>0</v>
      </c>
      <c r="BA2657">
        <f t="shared" si="1054"/>
        <v>0</v>
      </c>
      <c r="BB2657">
        <f t="shared" si="1055"/>
        <v>0</v>
      </c>
      <c r="BC2657">
        <f t="shared" si="1056"/>
        <v>0</v>
      </c>
      <c r="BD2657">
        <f t="shared" si="1057"/>
        <v>0</v>
      </c>
      <c r="BE2657">
        <f t="shared" si="1058"/>
        <v>0</v>
      </c>
      <c r="BF2657">
        <f t="shared" si="1059"/>
        <v>0</v>
      </c>
    </row>
    <row r="2658" spans="1:58" ht="15" customHeight="1">
      <c r="A2658" s="405"/>
      <c r="B2658" s="6"/>
      <c r="C2658" s="421" t="s">
        <v>7073</v>
      </c>
      <c r="D2658" s="668" t="str">
        <f t="shared" si="1060"/>
        <v/>
      </c>
      <c r="E2658" s="669"/>
      <c r="F2658" s="670"/>
      <c r="G2658" s="763" t="str">
        <f t="shared" si="1061"/>
        <v/>
      </c>
      <c r="H2658" s="669"/>
      <c r="I2658" s="669"/>
      <c r="J2658" s="669"/>
      <c r="K2658" s="669"/>
      <c r="L2658" s="670"/>
      <c r="M2658" s="112"/>
      <c r="N2658" s="112"/>
      <c r="O2658" s="112"/>
      <c r="P2658" s="112"/>
      <c r="Q2658" s="112"/>
      <c r="R2658" s="112"/>
      <c r="S2658" s="112"/>
      <c r="T2658" s="112"/>
      <c r="U2658" s="112"/>
      <c r="V2658" s="112"/>
      <c r="W2658" s="112"/>
      <c r="X2658" s="112"/>
      <c r="Y2658" s="112"/>
      <c r="Z2658" s="112"/>
      <c r="AA2658" s="112"/>
      <c r="AB2658" s="112"/>
      <c r="AC2658" s="112"/>
      <c r="AD2658" s="112"/>
      <c r="AE2658" s="93"/>
      <c r="AI2658">
        <f t="shared" si="1036"/>
        <v>0</v>
      </c>
      <c r="AJ2658">
        <f t="shared" si="1037"/>
        <v>0</v>
      </c>
      <c r="AK2658">
        <f t="shared" si="1038"/>
        <v>0</v>
      </c>
      <c r="AL2658">
        <f t="shared" si="1039"/>
        <v>0</v>
      </c>
      <c r="AM2658">
        <f t="shared" si="1040"/>
        <v>0</v>
      </c>
      <c r="AN2658">
        <f t="shared" si="1041"/>
        <v>0</v>
      </c>
      <c r="AO2658">
        <f t="shared" si="1042"/>
        <v>0</v>
      </c>
      <c r="AP2658">
        <f t="shared" si="1043"/>
        <v>0</v>
      </c>
      <c r="AQ2658">
        <f t="shared" si="1044"/>
        <v>0</v>
      </c>
      <c r="AR2658">
        <f t="shared" si="1045"/>
        <v>0</v>
      </c>
      <c r="AS2658">
        <f t="shared" si="1046"/>
        <v>0</v>
      </c>
      <c r="AT2658">
        <f t="shared" si="1047"/>
        <v>0</v>
      </c>
      <c r="AU2658">
        <f t="shared" si="1048"/>
        <v>0</v>
      </c>
      <c r="AV2658">
        <f t="shared" si="1049"/>
        <v>0</v>
      </c>
      <c r="AW2658">
        <f t="shared" si="1050"/>
        <v>0</v>
      </c>
      <c r="AX2658">
        <f t="shared" si="1051"/>
        <v>0</v>
      </c>
      <c r="AY2658">
        <f t="shared" si="1052"/>
        <v>0</v>
      </c>
      <c r="AZ2658">
        <f t="shared" si="1053"/>
        <v>0</v>
      </c>
      <c r="BA2658">
        <f t="shared" si="1054"/>
        <v>0</v>
      </c>
      <c r="BB2658">
        <f t="shared" si="1055"/>
        <v>0</v>
      </c>
      <c r="BC2658">
        <f t="shared" si="1056"/>
        <v>0</v>
      </c>
      <c r="BD2658">
        <f t="shared" si="1057"/>
        <v>0</v>
      </c>
      <c r="BE2658">
        <f t="shared" si="1058"/>
        <v>0</v>
      </c>
      <c r="BF2658">
        <f t="shared" si="1059"/>
        <v>0</v>
      </c>
    </row>
    <row r="2659" spans="1:58" ht="15" customHeight="1">
      <c r="A2659" s="405"/>
      <c r="B2659" s="6"/>
      <c r="C2659" s="421" t="s">
        <v>7074</v>
      </c>
      <c r="D2659" s="668" t="str">
        <f t="shared" si="1060"/>
        <v/>
      </c>
      <c r="E2659" s="669"/>
      <c r="F2659" s="670"/>
      <c r="G2659" s="763" t="str">
        <f t="shared" si="1061"/>
        <v/>
      </c>
      <c r="H2659" s="669"/>
      <c r="I2659" s="669"/>
      <c r="J2659" s="669"/>
      <c r="K2659" s="669"/>
      <c r="L2659" s="670"/>
      <c r="M2659" s="112"/>
      <c r="N2659" s="112"/>
      <c r="O2659" s="112"/>
      <c r="P2659" s="112"/>
      <c r="Q2659" s="112"/>
      <c r="R2659" s="112"/>
      <c r="S2659" s="112"/>
      <c r="T2659" s="112"/>
      <c r="U2659" s="112"/>
      <c r="V2659" s="112"/>
      <c r="W2659" s="112"/>
      <c r="X2659" s="112"/>
      <c r="Y2659" s="112"/>
      <c r="Z2659" s="112"/>
      <c r="AA2659" s="112"/>
      <c r="AB2659" s="112"/>
      <c r="AC2659" s="112"/>
      <c r="AD2659" s="112"/>
      <c r="AE2659" s="93"/>
      <c r="AI2659">
        <f t="shared" si="1036"/>
        <v>0</v>
      </c>
      <c r="AJ2659">
        <f t="shared" si="1037"/>
        <v>0</v>
      </c>
      <c r="AK2659">
        <f t="shared" si="1038"/>
        <v>0</v>
      </c>
      <c r="AL2659">
        <f t="shared" si="1039"/>
        <v>0</v>
      </c>
      <c r="AM2659">
        <f t="shared" si="1040"/>
        <v>0</v>
      </c>
      <c r="AN2659">
        <f t="shared" si="1041"/>
        <v>0</v>
      </c>
      <c r="AO2659">
        <f t="shared" si="1042"/>
        <v>0</v>
      </c>
      <c r="AP2659">
        <f t="shared" si="1043"/>
        <v>0</v>
      </c>
      <c r="AQ2659">
        <f t="shared" si="1044"/>
        <v>0</v>
      </c>
      <c r="AR2659">
        <f t="shared" si="1045"/>
        <v>0</v>
      </c>
      <c r="AS2659">
        <f t="shared" si="1046"/>
        <v>0</v>
      </c>
      <c r="AT2659">
        <f t="shared" si="1047"/>
        <v>0</v>
      </c>
      <c r="AU2659">
        <f t="shared" si="1048"/>
        <v>0</v>
      </c>
      <c r="AV2659">
        <f t="shared" si="1049"/>
        <v>0</v>
      </c>
      <c r="AW2659">
        <f t="shared" si="1050"/>
        <v>0</v>
      </c>
      <c r="AX2659">
        <f t="shared" si="1051"/>
        <v>0</v>
      </c>
      <c r="AY2659">
        <f t="shared" si="1052"/>
        <v>0</v>
      </c>
      <c r="AZ2659">
        <f t="shared" si="1053"/>
        <v>0</v>
      </c>
      <c r="BA2659">
        <f t="shared" si="1054"/>
        <v>0</v>
      </c>
      <c r="BB2659">
        <f t="shared" si="1055"/>
        <v>0</v>
      </c>
      <c r="BC2659">
        <f t="shared" si="1056"/>
        <v>0</v>
      </c>
      <c r="BD2659">
        <f t="shared" si="1057"/>
        <v>0</v>
      </c>
      <c r="BE2659">
        <f t="shared" si="1058"/>
        <v>0</v>
      </c>
      <c r="BF2659">
        <f t="shared" si="1059"/>
        <v>0</v>
      </c>
    </row>
    <row r="2660" spans="1:58" ht="15" customHeight="1">
      <c r="A2660" s="405"/>
      <c r="B2660" s="6"/>
      <c r="C2660" s="421" t="s">
        <v>7075</v>
      </c>
      <c r="D2660" s="668" t="str">
        <f t="shared" si="1060"/>
        <v/>
      </c>
      <c r="E2660" s="669"/>
      <c r="F2660" s="670"/>
      <c r="G2660" s="763" t="str">
        <f t="shared" si="1061"/>
        <v/>
      </c>
      <c r="H2660" s="669"/>
      <c r="I2660" s="669"/>
      <c r="J2660" s="669"/>
      <c r="K2660" s="669"/>
      <c r="L2660" s="670"/>
      <c r="M2660" s="112"/>
      <c r="N2660" s="112"/>
      <c r="O2660" s="112"/>
      <c r="P2660" s="112"/>
      <c r="Q2660" s="112"/>
      <c r="R2660" s="112"/>
      <c r="S2660" s="112"/>
      <c r="T2660" s="112"/>
      <c r="U2660" s="112"/>
      <c r="V2660" s="112"/>
      <c r="W2660" s="112"/>
      <c r="X2660" s="112"/>
      <c r="Y2660" s="112"/>
      <c r="Z2660" s="112"/>
      <c r="AA2660" s="112"/>
      <c r="AB2660" s="112"/>
      <c r="AC2660" s="112"/>
      <c r="AD2660" s="112"/>
      <c r="AE2660" s="93"/>
      <c r="AI2660">
        <f t="shared" si="1036"/>
        <v>0</v>
      </c>
      <c r="AJ2660">
        <f t="shared" si="1037"/>
        <v>0</v>
      </c>
      <c r="AK2660">
        <f t="shared" si="1038"/>
        <v>0</v>
      </c>
      <c r="AL2660">
        <f t="shared" si="1039"/>
        <v>0</v>
      </c>
      <c r="AM2660">
        <f t="shared" si="1040"/>
        <v>0</v>
      </c>
      <c r="AN2660">
        <f t="shared" si="1041"/>
        <v>0</v>
      </c>
      <c r="AO2660">
        <f t="shared" si="1042"/>
        <v>0</v>
      </c>
      <c r="AP2660">
        <f t="shared" si="1043"/>
        <v>0</v>
      </c>
      <c r="AQ2660">
        <f t="shared" si="1044"/>
        <v>0</v>
      </c>
      <c r="AR2660">
        <f t="shared" si="1045"/>
        <v>0</v>
      </c>
      <c r="AS2660">
        <f t="shared" si="1046"/>
        <v>0</v>
      </c>
      <c r="AT2660">
        <f t="shared" si="1047"/>
        <v>0</v>
      </c>
      <c r="AU2660">
        <f t="shared" si="1048"/>
        <v>0</v>
      </c>
      <c r="AV2660">
        <f t="shared" si="1049"/>
        <v>0</v>
      </c>
      <c r="AW2660">
        <f t="shared" si="1050"/>
        <v>0</v>
      </c>
      <c r="AX2660">
        <f t="shared" si="1051"/>
        <v>0</v>
      </c>
      <c r="AY2660">
        <f t="shared" si="1052"/>
        <v>0</v>
      </c>
      <c r="AZ2660">
        <f t="shared" si="1053"/>
        <v>0</v>
      </c>
      <c r="BA2660">
        <f t="shared" si="1054"/>
        <v>0</v>
      </c>
      <c r="BB2660">
        <f t="shared" si="1055"/>
        <v>0</v>
      </c>
      <c r="BC2660">
        <f t="shared" si="1056"/>
        <v>0</v>
      </c>
      <c r="BD2660">
        <f t="shared" si="1057"/>
        <v>0</v>
      </c>
      <c r="BE2660">
        <f t="shared" si="1058"/>
        <v>0</v>
      </c>
      <c r="BF2660">
        <f t="shared" si="1059"/>
        <v>0</v>
      </c>
    </row>
    <row r="2661" spans="1:58" ht="15" customHeight="1">
      <c r="A2661" s="405"/>
      <c r="B2661" s="6"/>
      <c r="C2661" s="421" t="s">
        <v>7076</v>
      </c>
      <c r="D2661" s="668" t="str">
        <f t="shared" si="1060"/>
        <v/>
      </c>
      <c r="E2661" s="669"/>
      <c r="F2661" s="670"/>
      <c r="G2661" s="763" t="str">
        <f t="shared" si="1061"/>
        <v/>
      </c>
      <c r="H2661" s="669"/>
      <c r="I2661" s="669"/>
      <c r="J2661" s="669"/>
      <c r="K2661" s="669"/>
      <c r="L2661" s="670"/>
      <c r="M2661" s="112"/>
      <c r="N2661" s="112"/>
      <c r="O2661" s="112"/>
      <c r="P2661" s="112"/>
      <c r="Q2661" s="112"/>
      <c r="R2661" s="112"/>
      <c r="S2661" s="112"/>
      <c r="T2661" s="112"/>
      <c r="U2661" s="112"/>
      <c r="V2661" s="112"/>
      <c r="W2661" s="112"/>
      <c r="X2661" s="112"/>
      <c r="Y2661" s="112"/>
      <c r="Z2661" s="112"/>
      <c r="AA2661" s="112"/>
      <c r="AB2661" s="112"/>
      <c r="AC2661" s="112"/>
      <c r="AD2661" s="112"/>
      <c r="AE2661" s="93"/>
      <c r="AI2661">
        <f t="shared" si="1036"/>
        <v>0</v>
      </c>
      <c r="AJ2661">
        <f t="shared" si="1037"/>
        <v>0</v>
      </c>
      <c r="AK2661">
        <f t="shared" si="1038"/>
        <v>0</v>
      </c>
      <c r="AL2661">
        <f t="shared" si="1039"/>
        <v>0</v>
      </c>
      <c r="AM2661">
        <f t="shared" si="1040"/>
        <v>0</v>
      </c>
      <c r="AN2661">
        <f t="shared" si="1041"/>
        <v>0</v>
      </c>
      <c r="AO2661">
        <f t="shared" si="1042"/>
        <v>0</v>
      </c>
      <c r="AP2661">
        <f t="shared" si="1043"/>
        <v>0</v>
      </c>
      <c r="AQ2661">
        <f t="shared" si="1044"/>
        <v>0</v>
      </c>
      <c r="AR2661">
        <f t="shared" si="1045"/>
        <v>0</v>
      </c>
      <c r="AS2661">
        <f t="shared" si="1046"/>
        <v>0</v>
      </c>
      <c r="AT2661">
        <f t="shared" si="1047"/>
        <v>0</v>
      </c>
      <c r="AU2661">
        <f t="shared" si="1048"/>
        <v>0</v>
      </c>
      <c r="AV2661">
        <f t="shared" si="1049"/>
        <v>0</v>
      </c>
      <c r="AW2661">
        <f t="shared" si="1050"/>
        <v>0</v>
      </c>
      <c r="AX2661">
        <f t="shared" si="1051"/>
        <v>0</v>
      </c>
      <c r="AY2661">
        <f t="shared" si="1052"/>
        <v>0</v>
      </c>
      <c r="AZ2661">
        <f t="shared" si="1053"/>
        <v>0</v>
      </c>
      <c r="BA2661">
        <f t="shared" si="1054"/>
        <v>0</v>
      </c>
      <c r="BB2661">
        <f t="shared" si="1055"/>
        <v>0</v>
      </c>
      <c r="BC2661">
        <f t="shared" si="1056"/>
        <v>0</v>
      </c>
      <c r="BD2661">
        <f t="shared" si="1057"/>
        <v>0</v>
      </c>
      <c r="BE2661">
        <f t="shared" si="1058"/>
        <v>0</v>
      </c>
      <c r="BF2661">
        <f t="shared" si="1059"/>
        <v>0</v>
      </c>
    </row>
    <row r="2662" spans="1:58" ht="15" customHeight="1">
      <c r="A2662" s="405"/>
      <c r="B2662" s="6"/>
      <c r="C2662" s="421" t="s">
        <v>7077</v>
      </c>
      <c r="D2662" s="668" t="str">
        <f t="shared" si="1060"/>
        <v/>
      </c>
      <c r="E2662" s="669"/>
      <c r="F2662" s="670"/>
      <c r="G2662" s="763" t="str">
        <f t="shared" si="1061"/>
        <v/>
      </c>
      <c r="H2662" s="669"/>
      <c r="I2662" s="669"/>
      <c r="J2662" s="669"/>
      <c r="K2662" s="669"/>
      <c r="L2662" s="670"/>
      <c r="M2662" s="112"/>
      <c r="N2662" s="112"/>
      <c r="O2662" s="112"/>
      <c r="P2662" s="112"/>
      <c r="Q2662" s="112"/>
      <c r="R2662" s="112"/>
      <c r="S2662" s="112"/>
      <c r="T2662" s="112"/>
      <c r="U2662" s="112"/>
      <c r="V2662" s="112"/>
      <c r="W2662" s="112"/>
      <c r="X2662" s="112"/>
      <c r="Y2662" s="112"/>
      <c r="Z2662" s="112"/>
      <c r="AA2662" s="112"/>
      <c r="AB2662" s="112"/>
      <c r="AC2662" s="112"/>
      <c r="AD2662" s="112"/>
      <c r="AE2662" s="93"/>
      <c r="AI2662">
        <f t="shared" si="1036"/>
        <v>0</v>
      </c>
      <c r="AJ2662">
        <f t="shared" si="1037"/>
        <v>0</v>
      </c>
      <c r="AK2662">
        <f t="shared" si="1038"/>
        <v>0</v>
      </c>
      <c r="AL2662">
        <f t="shared" si="1039"/>
        <v>0</v>
      </c>
      <c r="AM2662">
        <f t="shared" si="1040"/>
        <v>0</v>
      </c>
      <c r="AN2662">
        <f t="shared" si="1041"/>
        <v>0</v>
      </c>
      <c r="AO2662">
        <f t="shared" si="1042"/>
        <v>0</v>
      </c>
      <c r="AP2662">
        <f t="shared" si="1043"/>
        <v>0</v>
      </c>
      <c r="AQ2662">
        <f t="shared" si="1044"/>
        <v>0</v>
      </c>
      <c r="AR2662">
        <f t="shared" si="1045"/>
        <v>0</v>
      </c>
      <c r="AS2662">
        <f t="shared" si="1046"/>
        <v>0</v>
      </c>
      <c r="AT2662">
        <f t="shared" si="1047"/>
        <v>0</v>
      </c>
      <c r="AU2662">
        <f t="shared" si="1048"/>
        <v>0</v>
      </c>
      <c r="AV2662">
        <f t="shared" si="1049"/>
        <v>0</v>
      </c>
      <c r="AW2662">
        <f t="shared" si="1050"/>
        <v>0</v>
      </c>
      <c r="AX2662">
        <f t="shared" si="1051"/>
        <v>0</v>
      </c>
      <c r="AY2662">
        <f t="shared" si="1052"/>
        <v>0</v>
      </c>
      <c r="AZ2662">
        <f t="shared" si="1053"/>
        <v>0</v>
      </c>
      <c r="BA2662">
        <f t="shared" si="1054"/>
        <v>0</v>
      </c>
      <c r="BB2662">
        <f t="shared" si="1055"/>
        <v>0</v>
      </c>
      <c r="BC2662">
        <f t="shared" si="1056"/>
        <v>0</v>
      </c>
      <c r="BD2662">
        <f t="shared" si="1057"/>
        <v>0</v>
      </c>
      <c r="BE2662">
        <f t="shared" si="1058"/>
        <v>0</v>
      </c>
      <c r="BF2662">
        <f t="shared" si="1059"/>
        <v>0</v>
      </c>
    </row>
    <row r="2663" spans="1:58" ht="15" customHeight="1">
      <c r="A2663" s="405"/>
      <c r="B2663" s="6"/>
      <c r="C2663" s="421" t="s">
        <v>7078</v>
      </c>
      <c r="D2663" s="668" t="str">
        <f t="shared" si="1060"/>
        <v/>
      </c>
      <c r="E2663" s="669"/>
      <c r="F2663" s="670"/>
      <c r="G2663" s="763" t="str">
        <f t="shared" si="1061"/>
        <v/>
      </c>
      <c r="H2663" s="669"/>
      <c r="I2663" s="669"/>
      <c r="J2663" s="669"/>
      <c r="K2663" s="669"/>
      <c r="L2663" s="670"/>
      <c r="M2663" s="112"/>
      <c r="N2663" s="112"/>
      <c r="O2663" s="112"/>
      <c r="P2663" s="112"/>
      <c r="Q2663" s="112"/>
      <c r="R2663" s="112"/>
      <c r="S2663" s="112"/>
      <c r="T2663" s="112"/>
      <c r="U2663" s="112"/>
      <c r="V2663" s="112"/>
      <c r="W2663" s="112"/>
      <c r="X2663" s="112"/>
      <c r="Y2663" s="112"/>
      <c r="Z2663" s="112"/>
      <c r="AA2663" s="112"/>
      <c r="AB2663" s="112"/>
      <c r="AC2663" s="112"/>
      <c r="AD2663" s="112"/>
      <c r="AE2663" s="93"/>
      <c r="AI2663">
        <f t="shared" si="1036"/>
        <v>0</v>
      </c>
      <c r="AJ2663">
        <f t="shared" si="1037"/>
        <v>0</v>
      </c>
      <c r="AK2663">
        <f t="shared" si="1038"/>
        <v>0</v>
      </c>
      <c r="AL2663">
        <f t="shared" si="1039"/>
        <v>0</v>
      </c>
      <c r="AM2663">
        <f t="shared" si="1040"/>
        <v>0</v>
      </c>
      <c r="AN2663">
        <f t="shared" si="1041"/>
        <v>0</v>
      </c>
      <c r="AO2663">
        <f t="shared" si="1042"/>
        <v>0</v>
      </c>
      <c r="AP2663">
        <f t="shared" si="1043"/>
        <v>0</v>
      </c>
      <c r="AQ2663">
        <f t="shared" si="1044"/>
        <v>0</v>
      </c>
      <c r="AR2663">
        <f t="shared" si="1045"/>
        <v>0</v>
      </c>
      <c r="AS2663">
        <f t="shared" si="1046"/>
        <v>0</v>
      </c>
      <c r="AT2663">
        <f t="shared" si="1047"/>
        <v>0</v>
      </c>
      <c r="AU2663">
        <f t="shared" si="1048"/>
        <v>0</v>
      </c>
      <c r="AV2663">
        <f t="shared" si="1049"/>
        <v>0</v>
      </c>
      <c r="AW2663">
        <f t="shared" si="1050"/>
        <v>0</v>
      </c>
      <c r="AX2663">
        <f t="shared" si="1051"/>
        <v>0</v>
      </c>
      <c r="AY2663">
        <f t="shared" si="1052"/>
        <v>0</v>
      </c>
      <c r="AZ2663">
        <f t="shared" si="1053"/>
        <v>0</v>
      </c>
      <c r="BA2663">
        <f t="shared" si="1054"/>
        <v>0</v>
      </c>
      <c r="BB2663">
        <f t="shared" si="1055"/>
        <v>0</v>
      </c>
      <c r="BC2663">
        <f t="shared" si="1056"/>
        <v>0</v>
      </c>
      <c r="BD2663">
        <f t="shared" si="1057"/>
        <v>0</v>
      </c>
      <c r="BE2663">
        <f t="shared" si="1058"/>
        <v>0</v>
      </c>
      <c r="BF2663">
        <f t="shared" si="1059"/>
        <v>0</v>
      </c>
    </row>
    <row r="2664" spans="1:58" ht="15" customHeight="1">
      <c r="A2664" s="405"/>
      <c r="B2664" s="6"/>
      <c r="C2664" s="421" t="s">
        <v>7079</v>
      </c>
      <c r="D2664" s="668" t="str">
        <f t="shared" si="1060"/>
        <v/>
      </c>
      <c r="E2664" s="669"/>
      <c r="F2664" s="670"/>
      <c r="G2664" s="763" t="str">
        <f t="shared" si="1061"/>
        <v/>
      </c>
      <c r="H2664" s="669"/>
      <c r="I2664" s="669"/>
      <c r="J2664" s="669"/>
      <c r="K2664" s="669"/>
      <c r="L2664" s="670"/>
      <c r="M2664" s="112"/>
      <c r="N2664" s="112"/>
      <c r="O2664" s="112"/>
      <c r="P2664" s="112"/>
      <c r="Q2664" s="112"/>
      <c r="R2664" s="112"/>
      <c r="S2664" s="112"/>
      <c r="T2664" s="112"/>
      <c r="U2664" s="112"/>
      <c r="V2664" s="112"/>
      <c r="W2664" s="112"/>
      <c r="X2664" s="112"/>
      <c r="Y2664" s="112"/>
      <c r="Z2664" s="112"/>
      <c r="AA2664" s="112"/>
      <c r="AB2664" s="112"/>
      <c r="AC2664" s="112"/>
      <c r="AD2664" s="112"/>
      <c r="AE2664" s="93"/>
      <c r="AI2664">
        <f t="shared" si="1036"/>
        <v>0</v>
      </c>
      <c r="AJ2664">
        <f t="shared" si="1037"/>
        <v>0</v>
      </c>
      <c r="AK2664">
        <f t="shared" si="1038"/>
        <v>0</v>
      </c>
      <c r="AL2664">
        <f t="shared" si="1039"/>
        <v>0</v>
      </c>
      <c r="AM2664">
        <f t="shared" si="1040"/>
        <v>0</v>
      </c>
      <c r="AN2664">
        <f t="shared" si="1041"/>
        <v>0</v>
      </c>
      <c r="AO2664">
        <f t="shared" si="1042"/>
        <v>0</v>
      </c>
      <c r="AP2664">
        <f t="shared" si="1043"/>
        <v>0</v>
      </c>
      <c r="AQ2664">
        <f t="shared" si="1044"/>
        <v>0</v>
      </c>
      <c r="AR2664">
        <f t="shared" si="1045"/>
        <v>0</v>
      </c>
      <c r="AS2664">
        <f t="shared" si="1046"/>
        <v>0</v>
      </c>
      <c r="AT2664">
        <f t="shared" si="1047"/>
        <v>0</v>
      </c>
      <c r="AU2664">
        <f t="shared" si="1048"/>
        <v>0</v>
      </c>
      <c r="AV2664">
        <f t="shared" si="1049"/>
        <v>0</v>
      </c>
      <c r="AW2664">
        <f t="shared" si="1050"/>
        <v>0</v>
      </c>
      <c r="AX2664">
        <f t="shared" si="1051"/>
        <v>0</v>
      </c>
      <c r="AY2664">
        <f t="shared" si="1052"/>
        <v>0</v>
      </c>
      <c r="AZ2664">
        <f t="shared" si="1053"/>
        <v>0</v>
      </c>
      <c r="BA2664">
        <f t="shared" si="1054"/>
        <v>0</v>
      </c>
      <c r="BB2664">
        <f t="shared" si="1055"/>
        <v>0</v>
      </c>
      <c r="BC2664">
        <f t="shared" si="1056"/>
        <v>0</v>
      </c>
      <c r="BD2664">
        <f t="shared" si="1057"/>
        <v>0</v>
      </c>
      <c r="BE2664">
        <f t="shared" si="1058"/>
        <v>0</v>
      </c>
      <c r="BF2664">
        <f t="shared" si="1059"/>
        <v>0</v>
      </c>
    </row>
    <row r="2665" spans="1:58" ht="15" customHeight="1">
      <c r="A2665" s="405"/>
      <c r="B2665" s="6"/>
      <c r="C2665" s="421" t="s">
        <v>7080</v>
      </c>
      <c r="D2665" s="668" t="str">
        <f t="shared" si="1060"/>
        <v/>
      </c>
      <c r="E2665" s="669"/>
      <c r="F2665" s="670"/>
      <c r="G2665" s="763" t="str">
        <f t="shared" si="1061"/>
        <v/>
      </c>
      <c r="H2665" s="669"/>
      <c r="I2665" s="669"/>
      <c r="J2665" s="669"/>
      <c r="K2665" s="669"/>
      <c r="L2665" s="670"/>
      <c r="M2665" s="112"/>
      <c r="N2665" s="112"/>
      <c r="O2665" s="112"/>
      <c r="P2665" s="112"/>
      <c r="Q2665" s="112"/>
      <c r="R2665" s="112"/>
      <c r="S2665" s="112"/>
      <c r="T2665" s="112"/>
      <c r="U2665" s="112"/>
      <c r="V2665" s="112"/>
      <c r="W2665" s="112"/>
      <c r="X2665" s="112"/>
      <c r="Y2665" s="112"/>
      <c r="Z2665" s="112"/>
      <c r="AA2665" s="112"/>
      <c r="AB2665" s="112"/>
      <c r="AC2665" s="112"/>
      <c r="AD2665" s="112"/>
      <c r="AE2665" s="93"/>
      <c r="AI2665">
        <f t="shared" si="1036"/>
        <v>0</v>
      </c>
      <c r="AJ2665">
        <f t="shared" si="1037"/>
        <v>0</v>
      </c>
      <c r="AK2665">
        <f t="shared" si="1038"/>
        <v>0</v>
      </c>
      <c r="AL2665">
        <f t="shared" si="1039"/>
        <v>0</v>
      </c>
      <c r="AM2665">
        <f t="shared" si="1040"/>
        <v>0</v>
      </c>
      <c r="AN2665">
        <f t="shared" si="1041"/>
        <v>0</v>
      </c>
      <c r="AO2665">
        <f t="shared" si="1042"/>
        <v>0</v>
      </c>
      <c r="AP2665">
        <f t="shared" si="1043"/>
        <v>0</v>
      </c>
      <c r="AQ2665">
        <f t="shared" si="1044"/>
        <v>0</v>
      </c>
      <c r="AR2665">
        <f t="shared" si="1045"/>
        <v>0</v>
      </c>
      <c r="AS2665">
        <f t="shared" si="1046"/>
        <v>0</v>
      </c>
      <c r="AT2665">
        <f t="shared" si="1047"/>
        <v>0</v>
      </c>
      <c r="AU2665">
        <f t="shared" si="1048"/>
        <v>0</v>
      </c>
      <c r="AV2665">
        <f t="shared" si="1049"/>
        <v>0</v>
      </c>
      <c r="AW2665">
        <f t="shared" si="1050"/>
        <v>0</v>
      </c>
      <c r="AX2665">
        <f t="shared" si="1051"/>
        <v>0</v>
      </c>
      <c r="AY2665">
        <f t="shared" si="1052"/>
        <v>0</v>
      </c>
      <c r="AZ2665">
        <f t="shared" si="1053"/>
        <v>0</v>
      </c>
      <c r="BA2665">
        <f t="shared" si="1054"/>
        <v>0</v>
      </c>
      <c r="BB2665">
        <f t="shared" si="1055"/>
        <v>0</v>
      </c>
      <c r="BC2665">
        <f t="shared" si="1056"/>
        <v>0</v>
      </c>
      <c r="BD2665">
        <f t="shared" si="1057"/>
        <v>0</v>
      </c>
      <c r="BE2665">
        <f t="shared" si="1058"/>
        <v>0</v>
      </c>
      <c r="BF2665">
        <f t="shared" si="1059"/>
        <v>0</v>
      </c>
    </row>
    <row r="2666" spans="1:58" ht="15" customHeight="1">
      <c r="A2666" s="405"/>
      <c r="B2666" s="6"/>
      <c r="C2666" s="421" t="s">
        <v>7081</v>
      </c>
      <c r="D2666" s="668" t="str">
        <f t="shared" si="1060"/>
        <v/>
      </c>
      <c r="E2666" s="669"/>
      <c r="F2666" s="670"/>
      <c r="G2666" s="763" t="str">
        <f t="shared" si="1061"/>
        <v/>
      </c>
      <c r="H2666" s="669"/>
      <c r="I2666" s="669"/>
      <c r="J2666" s="669"/>
      <c r="K2666" s="669"/>
      <c r="L2666" s="670"/>
      <c r="M2666" s="112"/>
      <c r="N2666" s="112"/>
      <c r="O2666" s="112"/>
      <c r="P2666" s="112"/>
      <c r="Q2666" s="112"/>
      <c r="R2666" s="112"/>
      <c r="S2666" s="112"/>
      <c r="T2666" s="112"/>
      <c r="U2666" s="112"/>
      <c r="V2666" s="112"/>
      <c r="W2666" s="112"/>
      <c r="X2666" s="112"/>
      <c r="Y2666" s="112"/>
      <c r="Z2666" s="112"/>
      <c r="AA2666" s="112"/>
      <c r="AB2666" s="112"/>
      <c r="AC2666" s="112"/>
      <c r="AD2666" s="112"/>
      <c r="AE2666" s="93"/>
      <c r="AI2666">
        <f t="shared" si="1036"/>
        <v>0</v>
      </c>
      <c r="AJ2666">
        <f t="shared" si="1037"/>
        <v>0</v>
      </c>
      <c r="AK2666">
        <f t="shared" si="1038"/>
        <v>0</v>
      </c>
      <c r="AL2666">
        <f t="shared" si="1039"/>
        <v>0</v>
      </c>
      <c r="AM2666">
        <f t="shared" si="1040"/>
        <v>0</v>
      </c>
      <c r="AN2666">
        <f t="shared" si="1041"/>
        <v>0</v>
      </c>
      <c r="AO2666">
        <f t="shared" si="1042"/>
        <v>0</v>
      </c>
      <c r="AP2666">
        <f t="shared" si="1043"/>
        <v>0</v>
      </c>
      <c r="AQ2666">
        <f t="shared" si="1044"/>
        <v>0</v>
      </c>
      <c r="AR2666">
        <f t="shared" si="1045"/>
        <v>0</v>
      </c>
      <c r="AS2666">
        <f t="shared" si="1046"/>
        <v>0</v>
      </c>
      <c r="AT2666">
        <f t="shared" si="1047"/>
        <v>0</v>
      </c>
      <c r="AU2666">
        <f t="shared" si="1048"/>
        <v>0</v>
      </c>
      <c r="AV2666">
        <f t="shared" si="1049"/>
        <v>0</v>
      </c>
      <c r="AW2666">
        <f t="shared" si="1050"/>
        <v>0</v>
      </c>
      <c r="AX2666">
        <f t="shared" si="1051"/>
        <v>0</v>
      </c>
      <c r="AY2666">
        <f t="shared" si="1052"/>
        <v>0</v>
      </c>
      <c r="AZ2666">
        <f t="shared" si="1053"/>
        <v>0</v>
      </c>
      <c r="BA2666">
        <f t="shared" si="1054"/>
        <v>0</v>
      </c>
      <c r="BB2666">
        <f t="shared" si="1055"/>
        <v>0</v>
      </c>
      <c r="BC2666">
        <f t="shared" si="1056"/>
        <v>0</v>
      </c>
      <c r="BD2666">
        <f t="shared" si="1057"/>
        <v>0</v>
      </c>
      <c r="BE2666">
        <f t="shared" si="1058"/>
        <v>0</v>
      </c>
      <c r="BF2666">
        <f t="shared" si="1059"/>
        <v>0</v>
      </c>
    </row>
    <row r="2667" spans="1:58" ht="15" customHeight="1">
      <c r="A2667" s="405"/>
      <c r="B2667" s="6"/>
      <c r="C2667" s="421" t="s">
        <v>7082</v>
      </c>
      <c r="D2667" s="668" t="str">
        <f t="shared" si="1060"/>
        <v/>
      </c>
      <c r="E2667" s="669"/>
      <c r="F2667" s="670"/>
      <c r="G2667" s="763" t="str">
        <f t="shared" si="1061"/>
        <v/>
      </c>
      <c r="H2667" s="669"/>
      <c r="I2667" s="669"/>
      <c r="J2667" s="669"/>
      <c r="K2667" s="669"/>
      <c r="L2667" s="670"/>
      <c r="M2667" s="112"/>
      <c r="N2667" s="112"/>
      <c r="O2667" s="112"/>
      <c r="P2667" s="112"/>
      <c r="Q2667" s="112"/>
      <c r="R2667" s="112"/>
      <c r="S2667" s="112"/>
      <c r="T2667" s="112"/>
      <c r="U2667" s="112"/>
      <c r="V2667" s="112"/>
      <c r="W2667" s="112"/>
      <c r="X2667" s="112"/>
      <c r="Y2667" s="112"/>
      <c r="Z2667" s="112"/>
      <c r="AA2667" s="112"/>
      <c r="AB2667" s="112"/>
      <c r="AC2667" s="112"/>
      <c r="AD2667" s="112"/>
      <c r="AE2667" s="93"/>
      <c r="AI2667">
        <f t="shared" si="1036"/>
        <v>0</v>
      </c>
      <c r="AJ2667">
        <f t="shared" si="1037"/>
        <v>0</v>
      </c>
      <c r="AK2667">
        <f t="shared" si="1038"/>
        <v>0</v>
      </c>
      <c r="AL2667">
        <f t="shared" si="1039"/>
        <v>0</v>
      </c>
      <c r="AM2667">
        <f t="shared" si="1040"/>
        <v>0</v>
      </c>
      <c r="AN2667">
        <f t="shared" si="1041"/>
        <v>0</v>
      </c>
      <c r="AO2667">
        <f t="shared" si="1042"/>
        <v>0</v>
      </c>
      <c r="AP2667">
        <f t="shared" si="1043"/>
        <v>0</v>
      </c>
      <c r="AQ2667">
        <f t="shared" si="1044"/>
        <v>0</v>
      </c>
      <c r="AR2667">
        <f t="shared" si="1045"/>
        <v>0</v>
      </c>
      <c r="AS2667">
        <f t="shared" si="1046"/>
        <v>0</v>
      </c>
      <c r="AT2667">
        <f t="shared" si="1047"/>
        <v>0</v>
      </c>
      <c r="AU2667">
        <f t="shared" si="1048"/>
        <v>0</v>
      </c>
      <c r="AV2667">
        <f t="shared" si="1049"/>
        <v>0</v>
      </c>
      <c r="AW2667">
        <f t="shared" si="1050"/>
        <v>0</v>
      </c>
      <c r="AX2667">
        <f t="shared" si="1051"/>
        <v>0</v>
      </c>
      <c r="AY2667">
        <f t="shared" si="1052"/>
        <v>0</v>
      </c>
      <c r="AZ2667">
        <f t="shared" si="1053"/>
        <v>0</v>
      </c>
      <c r="BA2667">
        <f t="shared" si="1054"/>
        <v>0</v>
      </c>
      <c r="BB2667">
        <f t="shared" si="1055"/>
        <v>0</v>
      </c>
      <c r="BC2667">
        <f t="shared" si="1056"/>
        <v>0</v>
      </c>
      <c r="BD2667">
        <f t="shared" si="1057"/>
        <v>0</v>
      </c>
      <c r="BE2667">
        <f t="shared" si="1058"/>
        <v>0</v>
      </c>
      <c r="BF2667">
        <f t="shared" si="1059"/>
        <v>0</v>
      </c>
    </row>
    <row r="2668" spans="1:58" ht="15" customHeight="1">
      <c r="A2668" s="405"/>
      <c r="B2668" s="6"/>
      <c r="C2668" s="421" t="s">
        <v>7083</v>
      </c>
      <c r="D2668" s="668" t="str">
        <f t="shared" si="1060"/>
        <v/>
      </c>
      <c r="E2668" s="669"/>
      <c r="F2668" s="670"/>
      <c r="G2668" s="763" t="str">
        <f t="shared" si="1061"/>
        <v/>
      </c>
      <c r="H2668" s="669"/>
      <c r="I2668" s="669"/>
      <c r="J2668" s="669"/>
      <c r="K2668" s="669"/>
      <c r="L2668" s="670"/>
      <c r="M2668" s="112"/>
      <c r="N2668" s="112"/>
      <c r="O2668" s="112"/>
      <c r="P2668" s="112"/>
      <c r="Q2668" s="112"/>
      <c r="R2668" s="112"/>
      <c r="S2668" s="112"/>
      <c r="T2668" s="112"/>
      <c r="U2668" s="112"/>
      <c r="V2668" s="112"/>
      <c r="W2668" s="112"/>
      <c r="X2668" s="112"/>
      <c r="Y2668" s="112"/>
      <c r="Z2668" s="112"/>
      <c r="AA2668" s="112"/>
      <c r="AB2668" s="112"/>
      <c r="AC2668" s="112"/>
      <c r="AD2668" s="112"/>
      <c r="AE2668" s="93"/>
      <c r="AI2668">
        <f t="shared" si="1036"/>
        <v>0</v>
      </c>
      <c r="AJ2668">
        <f t="shared" si="1037"/>
        <v>0</v>
      </c>
      <c r="AK2668">
        <f t="shared" si="1038"/>
        <v>0</v>
      </c>
      <c r="AL2668">
        <f t="shared" si="1039"/>
        <v>0</v>
      </c>
      <c r="AM2668">
        <f t="shared" si="1040"/>
        <v>0</v>
      </c>
      <c r="AN2668">
        <f t="shared" si="1041"/>
        <v>0</v>
      </c>
      <c r="AO2668">
        <f t="shared" si="1042"/>
        <v>0</v>
      </c>
      <c r="AP2668">
        <f t="shared" si="1043"/>
        <v>0</v>
      </c>
      <c r="AQ2668">
        <f t="shared" si="1044"/>
        <v>0</v>
      </c>
      <c r="AR2668">
        <f t="shared" si="1045"/>
        <v>0</v>
      </c>
      <c r="AS2668">
        <f t="shared" si="1046"/>
        <v>0</v>
      </c>
      <c r="AT2668">
        <f t="shared" si="1047"/>
        <v>0</v>
      </c>
      <c r="AU2668">
        <f t="shared" si="1048"/>
        <v>0</v>
      </c>
      <c r="AV2668">
        <f t="shared" si="1049"/>
        <v>0</v>
      </c>
      <c r="AW2668">
        <f t="shared" si="1050"/>
        <v>0</v>
      </c>
      <c r="AX2668">
        <f t="shared" si="1051"/>
        <v>0</v>
      </c>
      <c r="AY2668">
        <f t="shared" si="1052"/>
        <v>0</v>
      </c>
      <c r="AZ2668">
        <f t="shared" si="1053"/>
        <v>0</v>
      </c>
      <c r="BA2668">
        <f t="shared" si="1054"/>
        <v>0</v>
      </c>
      <c r="BB2668">
        <f t="shared" si="1055"/>
        <v>0</v>
      </c>
      <c r="BC2668">
        <f t="shared" si="1056"/>
        <v>0</v>
      </c>
      <c r="BD2668">
        <f t="shared" si="1057"/>
        <v>0</v>
      </c>
      <c r="BE2668">
        <f t="shared" si="1058"/>
        <v>0</v>
      </c>
      <c r="BF2668">
        <f t="shared" si="1059"/>
        <v>0</v>
      </c>
    </row>
    <row r="2669" spans="1:58" ht="15" customHeight="1">
      <c r="A2669" s="405"/>
      <c r="B2669" s="6"/>
      <c r="C2669" s="421" t="s">
        <v>7084</v>
      </c>
      <c r="D2669" s="668" t="str">
        <f t="shared" si="1060"/>
        <v/>
      </c>
      <c r="E2669" s="669"/>
      <c r="F2669" s="670"/>
      <c r="G2669" s="763" t="str">
        <f t="shared" si="1061"/>
        <v/>
      </c>
      <c r="H2669" s="669"/>
      <c r="I2669" s="669"/>
      <c r="J2669" s="669"/>
      <c r="K2669" s="669"/>
      <c r="L2669" s="670"/>
      <c r="M2669" s="112"/>
      <c r="N2669" s="112"/>
      <c r="O2669" s="112"/>
      <c r="P2669" s="112"/>
      <c r="Q2669" s="112"/>
      <c r="R2669" s="112"/>
      <c r="S2669" s="112"/>
      <c r="T2669" s="112"/>
      <c r="U2669" s="112"/>
      <c r="V2669" s="112"/>
      <c r="W2669" s="112"/>
      <c r="X2669" s="112"/>
      <c r="Y2669" s="112"/>
      <c r="Z2669" s="112"/>
      <c r="AA2669" s="112"/>
      <c r="AB2669" s="112"/>
      <c r="AC2669" s="112"/>
      <c r="AD2669" s="112"/>
      <c r="AE2669" s="93"/>
      <c r="AI2669">
        <f t="shared" si="1036"/>
        <v>0</v>
      </c>
      <c r="AJ2669">
        <f t="shared" si="1037"/>
        <v>0</v>
      </c>
      <c r="AK2669">
        <f t="shared" si="1038"/>
        <v>0</v>
      </c>
      <c r="AL2669">
        <f t="shared" si="1039"/>
        <v>0</v>
      </c>
      <c r="AM2669">
        <f t="shared" si="1040"/>
        <v>0</v>
      </c>
      <c r="AN2669">
        <f t="shared" si="1041"/>
        <v>0</v>
      </c>
      <c r="AO2669">
        <f t="shared" si="1042"/>
        <v>0</v>
      </c>
      <c r="AP2669">
        <f t="shared" si="1043"/>
        <v>0</v>
      </c>
      <c r="AQ2669">
        <f t="shared" si="1044"/>
        <v>0</v>
      </c>
      <c r="AR2669">
        <f t="shared" si="1045"/>
        <v>0</v>
      </c>
      <c r="AS2669">
        <f t="shared" si="1046"/>
        <v>0</v>
      </c>
      <c r="AT2669">
        <f t="shared" si="1047"/>
        <v>0</v>
      </c>
      <c r="AU2669">
        <f t="shared" si="1048"/>
        <v>0</v>
      </c>
      <c r="AV2669">
        <f t="shared" si="1049"/>
        <v>0</v>
      </c>
      <c r="AW2669">
        <f t="shared" si="1050"/>
        <v>0</v>
      </c>
      <c r="AX2669">
        <f t="shared" si="1051"/>
        <v>0</v>
      </c>
      <c r="AY2669">
        <f t="shared" si="1052"/>
        <v>0</v>
      </c>
      <c r="AZ2669">
        <f t="shared" si="1053"/>
        <v>0</v>
      </c>
      <c r="BA2669">
        <f t="shared" si="1054"/>
        <v>0</v>
      </c>
      <c r="BB2669">
        <f t="shared" si="1055"/>
        <v>0</v>
      </c>
      <c r="BC2669">
        <f t="shared" si="1056"/>
        <v>0</v>
      </c>
      <c r="BD2669">
        <f t="shared" si="1057"/>
        <v>0</v>
      </c>
      <c r="BE2669">
        <f t="shared" si="1058"/>
        <v>0</v>
      </c>
      <c r="BF2669">
        <f t="shared" si="1059"/>
        <v>0</v>
      </c>
    </row>
    <row r="2670" spans="1:58" ht="15" customHeight="1">
      <c r="A2670" s="405"/>
      <c r="B2670" s="6"/>
      <c r="C2670" s="421" t="s">
        <v>7085</v>
      </c>
      <c r="D2670" s="668" t="str">
        <f t="shared" si="1060"/>
        <v/>
      </c>
      <c r="E2670" s="669"/>
      <c r="F2670" s="670"/>
      <c r="G2670" s="763" t="str">
        <f t="shared" si="1061"/>
        <v/>
      </c>
      <c r="H2670" s="669"/>
      <c r="I2670" s="669"/>
      <c r="J2670" s="669"/>
      <c r="K2670" s="669"/>
      <c r="L2670" s="670"/>
      <c r="M2670" s="112"/>
      <c r="N2670" s="112"/>
      <c r="O2670" s="112"/>
      <c r="P2670" s="112"/>
      <c r="Q2670" s="112"/>
      <c r="R2670" s="112"/>
      <c r="S2670" s="112"/>
      <c r="T2670" s="112"/>
      <c r="U2670" s="112"/>
      <c r="V2670" s="112"/>
      <c r="W2670" s="112"/>
      <c r="X2670" s="112"/>
      <c r="Y2670" s="112"/>
      <c r="Z2670" s="112"/>
      <c r="AA2670" s="112"/>
      <c r="AB2670" s="112"/>
      <c r="AC2670" s="112"/>
      <c r="AD2670" s="112"/>
      <c r="AE2670" s="93"/>
      <c r="AI2670">
        <f t="shared" si="1036"/>
        <v>0</v>
      </c>
      <c r="AJ2670">
        <f t="shared" si="1037"/>
        <v>0</v>
      </c>
      <c r="AK2670">
        <f t="shared" si="1038"/>
        <v>0</v>
      </c>
      <c r="AL2670">
        <f t="shared" si="1039"/>
        <v>0</v>
      </c>
      <c r="AM2670">
        <f t="shared" si="1040"/>
        <v>0</v>
      </c>
      <c r="AN2670">
        <f t="shared" si="1041"/>
        <v>0</v>
      </c>
      <c r="AO2670">
        <f t="shared" si="1042"/>
        <v>0</v>
      </c>
      <c r="AP2670">
        <f t="shared" si="1043"/>
        <v>0</v>
      </c>
      <c r="AQ2670">
        <f t="shared" si="1044"/>
        <v>0</v>
      </c>
      <c r="AR2670">
        <f t="shared" si="1045"/>
        <v>0</v>
      </c>
      <c r="AS2670">
        <f t="shared" si="1046"/>
        <v>0</v>
      </c>
      <c r="AT2670">
        <f t="shared" si="1047"/>
        <v>0</v>
      </c>
      <c r="AU2670">
        <f t="shared" si="1048"/>
        <v>0</v>
      </c>
      <c r="AV2670">
        <f t="shared" si="1049"/>
        <v>0</v>
      </c>
      <c r="AW2670">
        <f t="shared" si="1050"/>
        <v>0</v>
      </c>
      <c r="AX2670">
        <f t="shared" si="1051"/>
        <v>0</v>
      </c>
      <c r="AY2670">
        <f t="shared" si="1052"/>
        <v>0</v>
      </c>
      <c r="AZ2670">
        <f t="shared" si="1053"/>
        <v>0</v>
      </c>
      <c r="BA2670">
        <f t="shared" si="1054"/>
        <v>0</v>
      </c>
      <c r="BB2670">
        <f t="shared" si="1055"/>
        <v>0</v>
      </c>
      <c r="BC2670">
        <f t="shared" si="1056"/>
        <v>0</v>
      </c>
      <c r="BD2670">
        <f t="shared" si="1057"/>
        <v>0</v>
      </c>
      <c r="BE2670">
        <f t="shared" si="1058"/>
        <v>0</v>
      </c>
      <c r="BF2670">
        <f t="shared" si="1059"/>
        <v>0</v>
      </c>
    </row>
    <row r="2671" spans="1:58" ht="15" customHeight="1">
      <c r="A2671" s="405"/>
      <c r="B2671" s="6"/>
      <c r="C2671" s="421" t="s">
        <v>7086</v>
      </c>
      <c r="D2671" s="668" t="str">
        <f t="shared" si="1060"/>
        <v/>
      </c>
      <c r="E2671" s="669"/>
      <c r="F2671" s="670"/>
      <c r="G2671" s="763" t="str">
        <f t="shared" si="1061"/>
        <v/>
      </c>
      <c r="H2671" s="669"/>
      <c r="I2671" s="669"/>
      <c r="J2671" s="669"/>
      <c r="K2671" s="669"/>
      <c r="L2671" s="670"/>
      <c r="M2671" s="112"/>
      <c r="N2671" s="112"/>
      <c r="O2671" s="112"/>
      <c r="P2671" s="112"/>
      <c r="Q2671" s="112"/>
      <c r="R2671" s="112"/>
      <c r="S2671" s="112"/>
      <c r="T2671" s="112"/>
      <c r="U2671" s="112"/>
      <c r="V2671" s="112"/>
      <c r="W2671" s="112"/>
      <c r="X2671" s="112"/>
      <c r="Y2671" s="112"/>
      <c r="Z2671" s="112"/>
      <c r="AA2671" s="112"/>
      <c r="AB2671" s="112"/>
      <c r="AC2671" s="112"/>
      <c r="AD2671" s="112"/>
      <c r="AE2671" s="93"/>
      <c r="AI2671">
        <f t="shared" si="1036"/>
        <v>0</v>
      </c>
      <c r="AJ2671">
        <f t="shared" si="1037"/>
        <v>0</v>
      </c>
      <c r="AK2671">
        <f t="shared" si="1038"/>
        <v>0</v>
      </c>
      <c r="AL2671">
        <f t="shared" si="1039"/>
        <v>0</v>
      </c>
      <c r="AM2671">
        <f t="shared" si="1040"/>
        <v>0</v>
      </c>
      <c r="AN2671">
        <f t="shared" si="1041"/>
        <v>0</v>
      </c>
      <c r="AO2671">
        <f t="shared" si="1042"/>
        <v>0</v>
      </c>
      <c r="AP2671">
        <f t="shared" si="1043"/>
        <v>0</v>
      </c>
      <c r="AQ2671">
        <f t="shared" si="1044"/>
        <v>0</v>
      </c>
      <c r="AR2671">
        <f t="shared" si="1045"/>
        <v>0</v>
      </c>
      <c r="AS2671">
        <f t="shared" si="1046"/>
        <v>0</v>
      </c>
      <c r="AT2671">
        <f t="shared" si="1047"/>
        <v>0</v>
      </c>
      <c r="AU2671">
        <f t="shared" si="1048"/>
        <v>0</v>
      </c>
      <c r="AV2671">
        <f t="shared" si="1049"/>
        <v>0</v>
      </c>
      <c r="AW2671">
        <f t="shared" si="1050"/>
        <v>0</v>
      </c>
      <c r="AX2671">
        <f t="shared" si="1051"/>
        <v>0</v>
      </c>
      <c r="AY2671">
        <f t="shared" si="1052"/>
        <v>0</v>
      </c>
      <c r="AZ2671">
        <f t="shared" si="1053"/>
        <v>0</v>
      </c>
      <c r="BA2671">
        <f t="shared" si="1054"/>
        <v>0</v>
      </c>
      <c r="BB2671">
        <f t="shared" si="1055"/>
        <v>0</v>
      </c>
      <c r="BC2671">
        <f t="shared" si="1056"/>
        <v>0</v>
      </c>
      <c r="BD2671">
        <f t="shared" si="1057"/>
        <v>0</v>
      </c>
      <c r="BE2671">
        <f t="shared" si="1058"/>
        <v>0</v>
      </c>
      <c r="BF2671">
        <f t="shared" si="1059"/>
        <v>0</v>
      </c>
    </row>
    <row r="2672" spans="1:58" ht="15" customHeight="1">
      <c r="A2672" s="405"/>
      <c r="B2672" s="6"/>
      <c r="C2672" s="421" t="s">
        <v>7087</v>
      </c>
      <c r="D2672" s="668" t="str">
        <f t="shared" si="1060"/>
        <v/>
      </c>
      <c r="E2672" s="669"/>
      <c r="F2672" s="670"/>
      <c r="G2672" s="763" t="str">
        <f t="shared" si="1061"/>
        <v/>
      </c>
      <c r="H2672" s="669"/>
      <c r="I2672" s="669"/>
      <c r="J2672" s="669"/>
      <c r="K2672" s="669"/>
      <c r="L2672" s="670"/>
      <c r="M2672" s="112"/>
      <c r="N2672" s="112"/>
      <c r="O2672" s="112"/>
      <c r="P2672" s="112"/>
      <c r="Q2672" s="112"/>
      <c r="R2672" s="112"/>
      <c r="S2672" s="112"/>
      <c r="T2672" s="112"/>
      <c r="U2672" s="112"/>
      <c r="V2672" s="112"/>
      <c r="W2672" s="112"/>
      <c r="X2672" s="112"/>
      <c r="Y2672" s="112"/>
      <c r="Z2672" s="112"/>
      <c r="AA2672" s="112"/>
      <c r="AB2672" s="112"/>
      <c r="AC2672" s="112"/>
      <c r="AD2672" s="112"/>
      <c r="AE2672" s="93"/>
      <c r="AI2672">
        <f t="shared" si="1036"/>
        <v>0</v>
      </c>
      <c r="AJ2672">
        <f t="shared" si="1037"/>
        <v>0</v>
      </c>
      <c r="AK2672">
        <f t="shared" si="1038"/>
        <v>0</v>
      </c>
      <c r="AL2672">
        <f t="shared" si="1039"/>
        <v>0</v>
      </c>
      <c r="AM2672">
        <f t="shared" si="1040"/>
        <v>0</v>
      </c>
      <c r="AN2672">
        <f t="shared" si="1041"/>
        <v>0</v>
      </c>
      <c r="AO2672">
        <f t="shared" si="1042"/>
        <v>0</v>
      </c>
      <c r="AP2672">
        <f t="shared" si="1043"/>
        <v>0</v>
      </c>
      <c r="AQ2672">
        <f t="shared" si="1044"/>
        <v>0</v>
      </c>
      <c r="AR2672">
        <f t="shared" si="1045"/>
        <v>0</v>
      </c>
      <c r="AS2672">
        <f t="shared" si="1046"/>
        <v>0</v>
      </c>
      <c r="AT2672">
        <f t="shared" si="1047"/>
        <v>0</v>
      </c>
      <c r="AU2672">
        <f t="shared" si="1048"/>
        <v>0</v>
      </c>
      <c r="AV2672">
        <f t="shared" si="1049"/>
        <v>0</v>
      </c>
      <c r="AW2672">
        <f t="shared" si="1050"/>
        <v>0</v>
      </c>
      <c r="AX2672">
        <f t="shared" si="1051"/>
        <v>0</v>
      </c>
      <c r="AY2672">
        <f t="shared" si="1052"/>
        <v>0</v>
      </c>
      <c r="AZ2672">
        <f t="shared" si="1053"/>
        <v>0</v>
      </c>
      <c r="BA2672">
        <f t="shared" si="1054"/>
        <v>0</v>
      </c>
      <c r="BB2672">
        <f t="shared" si="1055"/>
        <v>0</v>
      </c>
      <c r="BC2672">
        <f t="shared" si="1056"/>
        <v>0</v>
      </c>
      <c r="BD2672">
        <f t="shared" si="1057"/>
        <v>0</v>
      </c>
      <c r="BE2672">
        <f t="shared" si="1058"/>
        <v>0</v>
      </c>
      <c r="BF2672">
        <f t="shared" si="1059"/>
        <v>0</v>
      </c>
    </row>
    <row r="2673" spans="1:58" ht="15" customHeight="1">
      <c r="A2673" s="405"/>
      <c r="B2673" s="6"/>
      <c r="C2673" s="421" t="s">
        <v>7088</v>
      </c>
      <c r="D2673" s="668" t="str">
        <f t="shared" si="1060"/>
        <v/>
      </c>
      <c r="E2673" s="669"/>
      <c r="F2673" s="670"/>
      <c r="G2673" s="763" t="str">
        <f t="shared" si="1061"/>
        <v/>
      </c>
      <c r="H2673" s="669"/>
      <c r="I2673" s="669"/>
      <c r="J2673" s="669"/>
      <c r="K2673" s="669"/>
      <c r="L2673" s="670"/>
      <c r="M2673" s="112"/>
      <c r="N2673" s="112"/>
      <c r="O2673" s="112"/>
      <c r="P2673" s="112"/>
      <c r="Q2673" s="112"/>
      <c r="R2673" s="112"/>
      <c r="S2673" s="112"/>
      <c r="T2673" s="112"/>
      <c r="U2673" s="112"/>
      <c r="V2673" s="112"/>
      <c r="W2673" s="112"/>
      <c r="X2673" s="112"/>
      <c r="Y2673" s="112"/>
      <c r="Z2673" s="112"/>
      <c r="AA2673" s="112"/>
      <c r="AB2673" s="112"/>
      <c r="AC2673" s="112"/>
      <c r="AD2673" s="112"/>
      <c r="AE2673" s="93"/>
      <c r="AI2673">
        <f t="shared" si="1036"/>
        <v>0</v>
      </c>
      <c r="AJ2673">
        <f t="shared" si="1037"/>
        <v>0</v>
      </c>
      <c r="AK2673">
        <f t="shared" si="1038"/>
        <v>0</v>
      </c>
      <c r="AL2673">
        <f t="shared" si="1039"/>
        <v>0</v>
      </c>
      <c r="AM2673">
        <f t="shared" si="1040"/>
        <v>0</v>
      </c>
      <c r="AN2673">
        <f t="shared" si="1041"/>
        <v>0</v>
      </c>
      <c r="AO2673">
        <f t="shared" si="1042"/>
        <v>0</v>
      </c>
      <c r="AP2673">
        <f t="shared" si="1043"/>
        <v>0</v>
      </c>
      <c r="AQ2673">
        <f t="shared" si="1044"/>
        <v>0</v>
      </c>
      <c r="AR2673">
        <f t="shared" si="1045"/>
        <v>0</v>
      </c>
      <c r="AS2673">
        <f t="shared" si="1046"/>
        <v>0</v>
      </c>
      <c r="AT2673">
        <f t="shared" si="1047"/>
        <v>0</v>
      </c>
      <c r="AU2673">
        <f t="shared" si="1048"/>
        <v>0</v>
      </c>
      <c r="AV2673">
        <f t="shared" si="1049"/>
        <v>0</v>
      </c>
      <c r="AW2673">
        <f t="shared" si="1050"/>
        <v>0</v>
      </c>
      <c r="AX2673">
        <f t="shared" si="1051"/>
        <v>0</v>
      </c>
      <c r="AY2673">
        <f t="shared" si="1052"/>
        <v>0</v>
      </c>
      <c r="AZ2673">
        <f t="shared" si="1053"/>
        <v>0</v>
      </c>
      <c r="BA2673">
        <f t="shared" si="1054"/>
        <v>0</v>
      </c>
      <c r="BB2673">
        <f t="shared" si="1055"/>
        <v>0</v>
      </c>
      <c r="BC2673">
        <f t="shared" si="1056"/>
        <v>0</v>
      </c>
      <c r="BD2673">
        <f t="shared" si="1057"/>
        <v>0</v>
      </c>
      <c r="BE2673">
        <f t="shared" si="1058"/>
        <v>0</v>
      </c>
      <c r="BF2673">
        <f t="shared" si="1059"/>
        <v>0</v>
      </c>
    </row>
    <row r="2674" spans="1:58" ht="15" customHeight="1">
      <c r="A2674" s="405"/>
      <c r="B2674" s="6"/>
      <c r="C2674" s="421" t="s">
        <v>7089</v>
      </c>
      <c r="D2674" s="668" t="str">
        <f t="shared" si="1060"/>
        <v/>
      </c>
      <c r="E2674" s="669"/>
      <c r="F2674" s="670"/>
      <c r="G2674" s="763" t="str">
        <f t="shared" si="1061"/>
        <v/>
      </c>
      <c r="H2674" s="669"/>
      <c r="I2674" s="669"/>
      <c r="J2674" s="669"/>
      <c r="K2674" s="669"/>
      <c r="L2674" s="670"/>
      <c r="M2674" s="112"/>
      <c r="N2674" s="112"/>
      <c r="O2674" s="112"/>
      <c r="P2674" s="112"/>
      <c r="Q2674" s="112"/>
      <c r="R2674" s="112"/>
      <c r="S2674" s="112"/>
      <c r="T2674" s="112"/>
      <c r="U2674" s="112"/>
      <c r="V2674" s="112"/>
      <c r="W2674" s="112"/>
      <c r="X2674" s="112"/>
      <c r="Y2674" s="112"/>
      <c r="Z2674" s="112"/>
      <c r="AA2674" s="112"/>
      <c r="AB2674" s="112"/>
      <c r="AC2674" s="112"/>
      <c r="AD2674" s="112"/>
      <c r="AE2674" s="93"/>
      <c r="AI2674">
        <f t="shared" si="1036"/>
        <v>0</v>
      </c>
      <c r="AJ2674">
        <f t="shared" si="1037"/>
        <v>0</v>
      </c>
      <c r="AK2674">
        <f t="shared" si="1038"/>
        <v>0</v>
      </c>
      <c r="AL2674">
        <f t="shared" si="1039"/>
        <v>0</v>
      </c>
      <c r="AM2674">
        <f t="shared" si="1040"/>
        <v>0</v>
      </c>
      <c r="AN2674">
        <f t="shared" si="1041"/>
        <v>0</v>
      </c>
      <c r="AO2674">
        <f t="shared" si="1042"/>
        <v>0</v>
      </c>
      <c r="AP2674">
        <f t="shared" si="1043"/>
        <v>0</v>
      </c>
      <c r="AQ2674">
        <f t="shared" si="1044"/>
        <v>0</v>
      </c>
      <c r="AR2674">
        <f t="shared" si="1045"/>
        <v>0</v>
      </c>
      <c r="AS2674">
        <f t="shared" si="1046"/>
        <v>0</v>
      </c>
      <c r="AT2674">
        <f t="shared" si="1047"/>
        <v>0</v>
      </c>
      <c r="AU2674">
        <f t="shared" si="1048"/>
        <v>0</v>
      </c>
      <c r="AV2674">
        <f t="shared" si="1049"/>
        <v>0</v>
      </c>
      <c r="AW2674">
        <f t="shared" si="1050"/>
        <v>0</v>
      </c>
      <c r="AX2674">
        <f t="shared" si="1051"/>
        <v>0</v>
      </c>
      <c r="AY2674">
        <f t="shared" si="1052"/>
        <v>0</v>
      </c>
      <c r="AZ2674">
        <f t="shared" si="1053"/>
        <v>0</v>
      </c>
      <c r="BA2674">
        <f t="shared" si="1054"/>
        <v>0</v>
      </c>
      <c r="BB2674">
        <f t="shared" si="1055"/>
        <v>0</v>
      </c>
      <c r="BC2674">
        <f t="shared" si="1056"/>
        <v>0</v>
      </c>
      <c r="BD2674">
        <f t="shared" si="1057"/>
        <v>0</v>
      </c>
      <c r="BE2674">
        <f t="shared" si="1058"/>
        <v>0</v>
      </c>
      <c r="BF2674">
        <f t="shared" si="1059"/>
        <v>0</v>
      </c>
    </row>
    <row r="2675" spans="1:58" ht="15" customHeight="1">
      <c r="A2675" s="405"/>
      <c r="B2675" s="6"/>
      <c r="C2675" s="421" t="s">
        <v>7090</v>
      </c>
      <c r="D2675" s="668" t="str">
        <f t="shared" si="1060"/>
        <v/>
      </c>
      <c r="E2675" s="669"/>
      <c r="F2675" s="670"/>
      <c r="G2675" s="763" t="str">
        <f t="shared" si="1061"/>
        <v/>
      </c>
      <c r="H2675" s="669"/>
      <c r="I2675" s="669"/>
      <c r="J2675" s="669"/>
      <c r="K2675" s="669"/>
      <c r="L2675" s="670"/>
      <c r="M2675" s="112"/>
      <c r="N2675" s="112"/>
      <c r="O2675" s="112"/>
      <c r="P2675" s="112"/>
      <c r="Q2675" s="112"/>
      <c r="R2675" s="112"/>
      <c r="S2675" s="112"/>
      <c r="T2675" s="112"/>
      <c r="U2675" s="112"/>
      <c r="V2675" s="112"/>
      <c r="W2675" s="112"/>
      <c r="X2675" s="112"/>
      <c r="Y2675" s="112"/>
      <c r="Z2675" s="112"/>
      <c r="AA2675" s="112"/>
      <c r="AB2675" s="112"/>
      <c r="AC2675" s="112"/>
      <c r="AD2675" s="112"/>
      <c r="AE2675" s="93"/>
      <c r="AI2675">
        <f t="shared" si="1036"/>
        <v>0</v>
      </c>
      <c r="AJ2675">
        <f t="shared" si="1037"/>
        <v>0</v>
      </c>
      <c r="AK2675">
        <f t="shared" si="1038"/>
        <v>0</v>
      </c>
      <c r="AL2675">
        <f t="shared" si="1039"/>
        <v>0</v>
      </c>
      <c r="AM2675">
        <f t="shared" si="1040"/>
        <v>0</v>
      </c>
      <c r="AN2675">
        <f t="shared" si="1041"/>
        <v>0</v>
      </c>
      <c r="AO2675">
        <f t="shared" si="1042"/>
        <v>0</v>
      </c>
      <c r="AP2675">
        <f t="shared" si="1043"/>
        <v>0</v>
      </c>
      <c r="AQ2675">
        <f t="shared" si="1044"/>
        <v>0</v>
      </c>
      <c r="AR2675">
        <f t="shared" si="1045"/>
        <v>0</v>
      </c>
      <c r="AS2675">
        <f t="shared" si="1046"/>
        <v>0</v>
      </c>
      <c r="AT2675">
        <f t="shared" si="1047"/>
        <v>0</v>
      </c>
      <c r="AU2675">
        <f t="shared" si="1048"/>
        <v>0</v>
      </c>
      <c r="AV2675">
        <f t="shared" si="1049"/>
        <v>0</v>
      </c>
      <c r="AW2675">
        <f t="shared" si="1050"/>
        <v>0</v>
      </c>
      <c r="AX2675">
        <f t="shared" si="1051"/>
        <v>0</v>
      </c>
      <c r="AY2675">
        <f t="shared" si="1052"/>
        <v>0</v>
      </c>
      <c r="AZ2675">
        <f t="shared" si="1053"/>
        <v>0</v>
      </c>
      <c r="BA2675">
        <f t="shared" si="1054"/>
        <v>0</v>
      </c>
      <c r="BB2675">
        <f t="shared" si="1055"/>
        <v>0</v>
      </c>
      <c r="BC2675">
        <f t="shared" si="1056"/>
        <v>0</v>
      </c>
      <c r="BD2675">
        <f t="shared" si="1057"/>
        <v>0</v>
      </c>
      <c r="BE2675">
        <f t="shared" si="1058"/>
        <v>0</v>
      </c>
      <c r="BF2675">
        <f t="shared" si="1059"/>
        <v>0</v>
      </c>
    </row>
    <row r="2676" spans="1:58" ht="15" customHeight="1">
      <c r="A2676" s="405"/>
      <c r="B2676" s="6"/>
      <c r="C2676" s="421" t="s">
        <v>7091</v>
      </c>
      <c r="D2676" s="668" t="str">
        <f t="shared" si="1060"/>
        <v/>
      </c>
      <c r="E2676" s="669"/>
      <c r="F2676" s="670"/>
      <c r="G2676" s="763" t="str">
        <f t="shared" si="1061"/>
        <v/>
      </c>
      <c r="H2676" s="669"/>
      <c r="I2676" s="669"/>
      <c r="J2676" s="669"/>
      <c r="K2676" s="669"/>
      <c r="L2676" s="670"/>
      <c r="M2676" s="112"/>
      <c r="N2676" s="112"/>
      <c r="O2676" s="112"/>
      <c r="P2676" s="112"/>
      <c r="Q2676" s="112"/>
      <c r="R2676" s="112"/>
      <c r="S2676" s="112"/>
      <c r="T2676" s="112"/>
      <c r="U2676" s="112"/>
      <c r="V2676" s="112"/>
      <c r="W2676" s="112"/>
      <c r="X2676" s="112"/>
      <c r="Y2676" s="112"/>
      <c r="Z2676" s="112"/>
      <c r="AA2676" s="112"/>
      <c r="AB2676" s="112"/>
      <c r="AC2676" s="112"/>
      <c r="AD2676" s="112"/>
      <c r="AE2676" s="93"/>
      <c r="AI2676">
        <f t="shared" si="1036"/>
        <v>0</v>
      </c>
      <c r="AJ2676">
        <f t="shared" si="1037"/>
        <v>0</v>
      </c>
      <c r="AK2676">
        <f t="shared" si="1038"/>
        <v>0</v>
      </c>
      <c r="AL2676">
        <f t="shared" si="1039"/>
        <v>0</v>
      </c>
      <c r="AM2676">
        <f t="shared" si="1040"/>
        <v>0</v>
      </c>
      <c r="AN2676">
        <f t="shared" si="1041"/>
        <v>0</v>
      </c>
      <c r="AO2676">
        <f t="shared" si="1042"/>
        <v>0</v>
      </c>
      <c r="AP2676">
        <f t="shared" si="1043"/>
        <v>0</v>
      </c>
      <c r="AQ2676">
        <f t="shared" si="1044"/>
        <v>0</v>
      </c>
      <c r="AR2676">
        <f t="shared" si="1045"/>
        <v>0</v>
      </c>
      <c r="AS2676">
        <f t="shared" si="1046"/>
        <v>0</v>
      </c>
      <c r="AT2676">
        <f t="shared" si="1047"/>
        <v>0</v>
      </c>
      <c r="AU2676">
        <f t="shared" si="1048"/>
        <v>0</v>
      </c>
      <c r="AV2676">
        <f t="shared" si="1049"/>
        <v>0</v>
      </c>
      <c r="AW2676">
        <f t="shared" si="1050"/>
        <v>0</v>
      </c>
      <c r="AX2676">
        <f t="shared" si="1051"/>
        <v>0</v>
      </c>
      <c r="AY2676">
        <f t="shared" si="1052"/>
        <v>0</v>
      </c>
      <c r="AZ2676">
        <f t="shared" si="1053"/>
        <v>0</v>
      </c>
      <c r="BA2676">
        <f t="shared" si="1054"/>
        <v>0</v>
      </c>
      <c r="BB2676">
        <f t="shared" si="1055"/>
        <v>0</v>
      </c>
      <c r="BC2676">
        <f t="shared" si="1056"/>
        <v>0</v>
      </c>
      <c r="BD2676">
        <f t="shared" si="1057"/>
        <v>0</v>
      </c>
      <c r="BE2676">
        <f t="shared" si="1058"/>
        <v>0</v>
      </c>
      <c r="BF2676">
        <f t="shared" si="1059"/>
        <v>0</v>
      </c>
    </row>
    <row r="2677" spans="1:58" ht="15" customHeight="1">
      <c r="A2677" s="405"/>
      <c r="B2677" s="6"/>
      <c r="C2677" s="421" t="s">
        <v>7092</v>
      </c>
      <c r="D2677" s="668" t="str">
        <f t="shared" si="1060"/>
        <v/>
      </c>
      <c r="E2677" s="669"/>
      <c r="F2677" s="670"/>
      <c r="G2677" s="763" t="str">
        <f t="shared" si="1061"/>
        <v/>
      </c>
      <c r="H2677" s="669"/>
      <c r="I2677" s="669"/>
      <c r="J2677" s="669"/>
      <c r="K2677" s="669"/>
      <c r="L2677" s="670"/>
      <c r="M2677" s="112"/>
      <c r="N2677" s="112"/>
      <c r="O2677" s="112"/>
      <c r="P2677" s="112"/>
      <c r="Q2677" s="112"/>
      <c r="R2677" s="112"/>
      <c r="S2677" s="112"/>
      <c r="T2677" s="112"/>
      <c r="U2677" s="112"/>
      <c r="V2677" s="112"/>
      <c r="W2677" s="112"/>
      <c r="X2677" s="112"/>
      <c r="Y2677" s="112"/>
      <c r="Z2677" s="112"/>
      <c r="AA2677" s="112"/>
      <c r="AB2677" s="112"/>
      <c r="AC2677" s="112"/>
      <c r="AD2677" s="112"/>
      <c r="AE2677" s="93"/>
      <c r="AI2677">
        <f t="shared" si="1036"/>
        <v>0</v>
      </c>
      <c r="AJ2677">
        <f t="shared" si="1037"/>
        <v>0</v>
      </c>
      <c r="AK2677">
        <f t="shared" si="1038"/>
        <v>0</v>
      </c>
      <c r="AL2677">
        <f t="shared" si="1039"/>
        <v>0</v>
      </c>
      <c r="AM2677">
        <f t="shared" si="1040"/>
        <v>0</v>
      </c>
      <c r="AN2677">
        <f t="shared" si="1041"/>
        <v>0</v>
      </c>
      <c r="AO2677">
        <f t="shared" si="1042"/>
        <v>0</v>
      </c>
      <c r="AP2677">
        <f t="shared" si="1043"/>
        <v>0</v>
      </c>
      <c r="AQ2677">
        <f t="shared" si="1044"/>
        <v>0</v>
      </c>
      <c r="AR2677">
        <f t="shared" si="1045"/>
        <v>0</v>
      </c>
      <c r="AS2677">
        <f t="shared" si="1046"/>
        <v>0</v>
      </c>
      <c r="AT2677">
        <f t="shared" si="1047"/>
        <v>0</v>
      </c>
      <c r="AU2677">
        <f t="shared" si="1048"/>
        <v>0</v>
      </c>
      <c r="AV2677">
        <f t="shared" si="1049"/>
        <v>0</v>
      </c>
      <c r="AW2677">
        <f t="shared" si="1050"/>
        <v>0</v>
      </c>
      <c r="AX2677">
        <f t="shared" si="1051"/>
        <v>0</v>
      </c>
      <c r="AY2677">
        <f t="shared" si="1052"/>
        <v>0</v>
      </c>
      <c r="AZ2677">
        <f t="shared" si="1053"/>
        <v>0</v>
      </c>
      <c r="BA2677">
        <f t="shared" si="1054"/>
        <v>0</v>
      </c>
      <c r="BB2677">
        <f t="shared" si="1055"/>
        <v>0</v>
      </c>
      <c r="BC2677">
        <f t="shared" si="1056"/>
        <v>0</v>
      </c>
      <c r="BD2677">
        <f t="shared" si="1057"/>
        <v>0</v>
      </c>
      <c r="BE2677">
        <f t="shared" si="1058"/>
        <v>0</v>
      </c>
      <c r="BF2677">
        <f t="shared" si="1059"/>
        <v>0</v>
      </c>
    </row>
    <row r="2678" spans="1:58" ht="15" customHeight="1">
      <c r="A2678" s="405"/>
      <c r="B2678" s="6"/>
      <c r="C2678" s="421" t="s">
        <v>7093</v>
      </c>
      <c r="D2678" s="668" t="str">
        <f t="shared" si="1060"/>
        <v/>
      </c>
      <c r="E2678" s="669"/>
      <c r="F2678" s="670"/>
      <c r="G2678" s="763" t="str">
        <f t="shared" si="1061"/>
        <v/>
      </c>
      <c r="H2678" s="669"/>
      <c r="I2678" s="669"/>
      <c r="J2678" s="669"/>
      <c r="K2678" s="669"/>
      <c r="L2678" s="670"/>
      <c r="M2678" s="112"/>
      <c r="N2678" s="112"/>
      <c r="O2678" s="112"/>
      <c r="P2678" s="112"/>
      <c r="Q2678" s="112"/>
      <c r="R2678" s="112"/>
      <c r="S2678" s="112"/>
      <c r="T2678" s="112"/>
      <c r="U2678" s="112"/>
      <c r="V2678" s="112"/>
      <c r="W2678" s="112"/>
      <c r="X2678" s="112"/>
      <c r="Y2678" s="112"/>
      <c r="Z2678" s="112"/>
      <c r="AA2678" s="112"/>
      <c r="AB2678" s="112"/>
      <c r="AC2678" s="112"/>
      <c r="AD2678" s="112"/>
      <c r="AE2678" s="93"/>
      <c r="AI2678">
        <f t="shared" si="1036"/>
        <v>0</v>
      </c>
      <c r="AJ2678">
        <f t="shared" si="1037"/>
        <v>0</v>
      </c>
      <c r="AK2678">
        <f t="shared" si="1038"/>
        <v>0</v>
      </c>
      <c r="AL2678">
        <f t="shared" si="1039"/>
        <v>0</v>
      </c>
      <c r="AM2678">
        <f t="shared" si="1040"/>
        <v>0</v>
      </c>
      <c r="AN2678">
        <f t="shared" si="1041"/>
        <v>0</v>
      </c>
      <c r="AO2678">
        <f t="shared" si="1042"/>
        <v>0</v>
      </c>
      <c r="AP2678">
        <f t="shared" si="1043"/>
        <v>0</v>
      </c>
      <c r="AQ2678">
        <f t="shared" si="1044"/>
        <v>0</v>
      </c>
      <c r="AR2678">
        <f t="shared" si="1045"/>
        <v>0</v>
      </c>
      <c r="AS2678">
        <f t="shared" si="1046"/>
        <v>0</v>
      </c>
      <c r="AT2678">
        <f t="shared" si="1047"/>
        <v>0</v>
      </c>
      <c r="AU2678">
        <f t="shared" si="1048"/>
        <v>0</v>
      </c>
      <c r="AV2678">
        <f t="shared" si="1049"/>
        <v>0</v>
      </c>
      <c r="AW2678">
        <f t="shared" si="1050"/>
        <v>0</v>
      </c>
      <c r="AX2678">
        <f t="shared" si="1051"/>
        <v>0</v>
      </c>
      <c r="AY2678">
        <f t="shared" si="1052"/>
        <v>0</v>
      </c>
      <c r="AZ2678">
        <f t="shared" si="1053"/>
        <v>0</v>
      </c>
      <c r="BA2678">
        <f t="shared" si="1054"/>
        <v>0</v>
      </c>
      <c r="BB2678">
        <f t="shared" si="1055"/>
        <v>0</v>
      </c>
      <c r="BC2678">
        <f t="shared" si="1056"/>
        <v>0</v>
      </c>
      <c r="BD2678">
        <f t="shared" si="1057"/>
        <v>0</v>
      </c>
      <c r="BE2678">
        <f t="shared" si="1058"/>
        <v>0</v>
      </c>
      <c r="BF2678">
        <f t="shared" si="1059"/>
        <v>0</v>
      </c>
    </row>
    <row r="2679" spans="1:58" ht="15" customHeight="1">
      <c r="A2679" s="405"/>
      <c r="B2679" s="6"/>
      <c r="C2679" s="421" t="s">
        <v>7094</v>
      </c>
      <c r="D2679" s="668" t="str">
        <f t="shared" si="1060"/>
        <v/>
      </c>
      <c r="E2679" s="669"/>
      <c r="F2679" s="670"/>
      <c r="G2679" s="763" t="str">
        <f t="shared" si="1061"/>
        <v/>
      </c>
      <c r="H2679" s="669"/>
      <c r="I2679" s="669"/>
      <c r="J2679" s="669"/>
      <c r="K2679" s="669"/>
      <c r="L2679" s="670"/>
      <c r="M2679" s="112"/>
      <c r="N2679" s="112"/>
      <c r="O2679" s="112"/>
      <c r="P2679" s="112"/>
      <c r="Q2679" s="112"/>
      <c r="R2679" s="112"/>
      <c r="S2679" s="112"/>
      <c r="T2679" s="112"/>
      <c r="U2679" s="112"/>
      <c r="V2679" s="112"/>
      <c r="W2679" s="112"/>
      <c r="X2679" s="112"/>
      <c r="Y2679" s="112"/>
      <c r="Z2679" s="112"/>
      <c r="AA2679" s="112"/>
      <c r="AB2679" s="112"/>
      <c r="AC2679" s="112"/>
      <c r="AD2679" s="112"/>
      <c r="AE2679" s="93"/>
      <c r="AI2679">
        <f t="shared" si="1036"/>
        <v>0</v>
      </c>
      <c r="AJ2679">
        <f t="shared" si="1037"/>
        <v>0</v>
      </c>
      <c r="AK2679">
        <f t="shared" si="1038"/>
        <v>0</v>
      </c>
      <c r="AL2679">
        <f t="shared" si="1039"/>
        <v>0</v>
      </c>
      <c r="AM2679">
        <f t="shared" si="1040"/>
        <v>0</v>
      </c>
      <c r="AN2679">
        <f t="shared" si="1041"/>
        <v>0</v>
      </c>
      <c r="AO2679">
        <f t="shared" si="1042"/>
        <v>0</v>
      </c>
      <c r="AP2679">
        <f t="shared" si="1043"/>
        <v>0</v>
      </c>
      <c r="AQ2679">
        <f t="shared" si="1044"/>
        <v>0</v>
      </c>
      <c r="AR2679">
        <f t="shared" si="1045"/>
        <v>0</v>
      </c>
      <c r="AS2679">
        <f t="shared" si="1046"/>
        <v>0</v>
      </c>
      <c r="AT2679">
        <f t="shared" si="1047"/>
        <v>0</v>
      </c>
      <c r="AU2679">
        <f t="shared" si="1048"/>
        <v>0</v>
      </c>
      <c r="AV2679">
        <f t="shared" si="1049"/>
        <v>0</v>
      </c>
      <c r="AW2679">
        <f t="shared" si="1050"/>
        <v>0</v>
      </c>
      <c r="AX2679">
        <f t="shared" si="1051"/>
        <v>0</v>
      </c>
      <c r="AY2679">
        <f t="shared" si="1052"/>
        <v>0</v>
      </c>
      <c r="AZ2679">
        <f t="shared" si="1053"/>
        <v>0</v>
      </c>
      <c r="BA2679">
        <f t="shared" si="1054"/>
        <v>0</v>
      </c>
      <c r="BB2679">
        <f t="shared" si="1055"/>
        <v>0</v>
      </c>
      <c r="BC2679">
        <f t="shared" si="1056"/>
        <v>0</v>
      </c>
      <c r="BD2679">
        <f t="shared" si="1057"/>
        <v>0</v>
      </c>
      <c r="BE2679">
        <f t="shared" si="1058"/>
        <v>0</v>
      </c>
      <c r="BF2679">
        <f t="shared" si="1059"/>
        <v>0</v>
      </c>
    </row>
    <row r="2680" spans="1:58" ht="15" customHeight="1">
      <c r="A2680" s="405"/>
      <c r="B2680" s="6"/>
      <c r="C2680" s="421" t="s">
        <v>7095</v>
      </c>
      <c r="D2680" s="668" t="str">
        <f t="shared" si="1060"/>
        <v/>
      </c>
      <c r="E2680" s="669"/>
      <c r="F2680" s="670"/>
      <c r="G2680" s="763" t="str">
        <f t="shared" si="1061"/>
        <v/>
      </c>
      <c r="H2680" s="669"/>
      <c r="I2680" s="669"/>
      <c r="J2680" s="669"/>
      <c r="K2680" s="669"/>
      <c r="L2680" s="670"/>
      <c r="M2680" s="112"/>
      <c r="N2680" s="112"/>
      <c r="O2680" s="112"/>
      <c r="P2680" s="112"/>
      <c r="Q2680" s="112"/>
      <c r="R2680" s="112"/>
      <c r="S2680" s="112"/>
      <c r="T2680" s="112"/>
      <c r="U2680" s="112"/>
      <c r="V2680" s="112"/>
      <c r="W2680" s="112"/>
      <c r="X2680" s="112"/>
      <c r="Y2680" s="112"/>
      <c r="Z2680" s="112"/>
      <c r="AA2680" s="112"/>
      <c r="AB2680" s="112"/>
      <c r="AC2680" s="112"/>
      <c r="AD2680" s="112"/>
      <c r="AE2680" s="93"/>
      <c r="AI2680">
        <f t="shared" si="1036"/>
        <v>0</v>
      </c>
      <c r="AJ2680">
        <f t="shared" si="1037"/>
        <v>0</v>
      </c>
      <c r="AK2680">
        <f t="shared" si="1038"/>
        <v>0</v>
      </c>
      <c r="AL2680">
        <f t="shared" si="1039"/>
        <v>0</v>
      </c>
      <c r="AM2680">
        <f t="shared" si="1040"/>
        <v>0</v>
      </c>
      <c r="AN2680">
        <f t="shared" si="1041"/>
        <v>0</v>
      </c>
      <c r="AO2680">
        <f t="shared" si="1042"/>
        <v>0</v>
      </c>
      <c r="AP2680">
        <f t="shared" si="1043"/>
        <v>0</v>
      </c>
      <c r="AQ2680">
        <f t="shared" si="1044"/>
        <v>0</v>
      </c>
      <c r="AR2680">
        <f t="shared" si="1045"/>
        <v>0</v>
      </c>
      <c r="AS2680">
        <f t="shared" si="1046"/>
        <v>0</v>
      </c>
      <c r="AT2680">
        <f t="shared" si="1047"/>
        <v>0</v>
      </c>
      <c r="AU2680">
        <f t="shared" si="1048"/>
        <v>0</v>
      </c>
      <c r="AV2680">
        <f t="shared" si="1049"/>
        <v>0</v>
      </c>
      <c r="AW2680">
        <f t="shared" si="1050"/>
        <v>0</v>
      </c>
      <c r="AX2680">
        <f t="shared" si="1051"/>
        <v>0</v>
      </c>
      <c r="AY2680">
        <f t="shared" si="1052"/>
        <v>0</v>
      </c>
      <c r="AZ2680">
        <f t="shared" si="1053"/>
        <v>0</v>
      </c>
      <c r="BA2680">
        <f t="shared" si="1054"/>
        <v>0</v>
      </c>
      <c r="BB2680">
        <f t="shared" si="1055"/>
        <v>0</v>
      </c>
      <c r="BC2680">
        <f t="shared" si="1056"/>
        <v>0</v>
      </c>
      <c r="BD2680">
        <f t="shared" si="1057"/>
        <v>0</v>
      </c>
      <c r="BE2680">
        <f t="shared" si="1058"/>
        <v>0</v>
      </c>
      <c r="BF2680">
        <f t="shared" si="1059"/>
        <v>0</v>
      </c>
    </row>
    <row r="2681" spans="1:58" ht="15" customHeight="1">
      <c r="A2681" s="405"/>
      <c r="B2681" s="6"/>
      <c r="C2681" s="421" t="s">
        <v>7096</v>
      </c>
      <c r="D2681" s="668" t="str">
        <f t="shared" si="1060"/>
        <v/>
      </c>
      <c r="E2681" s="669"/>
      <c r="F2681" s="670"/>
      <c r="G2681" s="763" t="str">
        <f t="shared" si="1061"/>
        <v/>
      </c>
      <c r="H2681" s="669"/>
      <c r="I2681" s="669"/>
      <c r="J2681" s="669"/>
      <c r="K2681" s="669"/>
      <c r="L2681" s="670"/>
      <c r="M2681" s="112"/>
      <c r="N2681" s="112"/>
      <c r="O2681" s="112"/>
      <c r="P2681" s="112"/>
      <c r="Q2681" s="112"/>
      <c r="R2681" s="112"/>
      <c r="S2681" s="112"/>
      <c r="T2681" s="112"/>
      <c r="U2681" s="112"/>
      <c r="V2681" s="112"/>
      <c r="W2681" s="112"/>
      <c r="X2681" s="112"/>
      <c r="Y2681" s="112"/>
      <c r="Z2681" s="112"/>
      <c r="AA2681" s="112"/>
      <c r="AB2681" s="112"/>
      <c r="AC2681" s="112"/>
      <c r="AD2681" s="112"/>
      <c r="AE2681" s="93"/>
      <c r="AI2681">
        <f t="shared" si="1036"/>
        <v>0</v>
      </c>
      <c r="AJ2681">
        <f t="shared" si="1037"/>
        <v>0</v>
      </c>
      <c r="AK2681">
        <f t="shared" si="1038"/>
        <v>0</v>
      </c>
      <c r="AL2681">
        <f t="shared" si="1039"/>
        <v>0</v>
      </c>
      <c r="AM2681">
        <f t="shared" si="1040"/>
        <v>0</v>
      </c>
      <c r="AN2681">
        <f t="shared" si="1041"/>
        <v>0</v>
      </c>
      <c r="AO2681">
        <f t="shared" si="1042"/>
        <v>0</v>
      </c>
      <c r="AP2681">
        <f t="shared" si="1043"/>
        <v>0</v>
      </c>
      <c r="AQ2681">
        <f t="shared" si="1044"/>
        <v>0</v>
      </c>
      <c r="AR2681">
        <f t="shared" si="1045"/>
        <v>0</v>
      </c>
      <c r="AS2681">
        <f t="shared" si="1046"/>
        <v>0</v>
      </c>
      <c r="AT2681">
        <f t="shared" si="1047"/>
        <v>0</v>
      </c>
      <c r="AU2681">
        <f t="shared" si="1048"/>
        <v>0</v>
      </c>
      <c r="AV2681">
        <f t="shared" si="1049"/>
        <v>0</v>
      </c>
      <c r="AW2681">
        <f t="shared" si="1050"/>
        <v>0</v>
      </c>
      <c r="AX2681">
        <f t="shared" si="1051"/>
        <v>0</v>
      </c>
      <c r="AY2681">
        <f t="shared" si="1052"/>
        <v>0</v>
      </c>
      <c r="AZ2681">
        <f t="shared" si="1053"/>
        <v>0</v>
      </c>
      <c r="BA2681">
        <f t="shared" si="1054"/>
        <v>0</v>
      </c>
      <c r="BB2681">
        <f t="shared" si="1055"/>
        <v>0</v>
      </c>
      <c r="BC2681">
        <f t="shared" si="1056"/>
        <v>0</v>
      </c>
      <c r="BD2681">
        <f t="shared" si="1057"/>
        <v>0</v>
      </c>
      <c r="BE2681">
        <f t="shared" si="1058"/>
        <v>0</v>
      </c>
      <c r="BF2681">
        <f t="shared" si="1059"/>
        <v>0</v>
      </c>
    </row>
    <row r="2682" spans="1:58" ht="15" customHeight="1">
      <c r="A2682" s="405"/>
      <c r="B2682" s="6"/>
      <c r="C2682" s="421" t="s">
        <v>7097</v>
      </c>
      <c r="D2682" s="668" t="str">
        <f t="shared" si="1060"/>
        <v/>
      </c>
      <c r="E2682" s="669"/>
      <c r="F2682" s="670"/>
      <c r="G2682" s="763" t="str">
        <f t="shared" si="1061"/>
        <v/>
      </c>
      <c r="H2682" s="669"/>
      <c r="I2682" s="669"/>
      <c r="J2682" s="669"/>
      <c r="K2682" s="669"/>
      <c r="L2682" s="670"/>
      <c r="M2682" s="112"/>
      <c r="N2682" s="112"/>
      <c r="O2682" s="112"/>
      <c r="P2682" s="112"/>
      <c r="Q2682" s="112"/>
      <c r="R2682" s="112"/>
      <c r="S2682" s="112"/>
      <c r="T2682" s="112"/>
      <c r="U2682" s="112"/>
      <c r="V2682" s="112"/>
      <c r="W2682" s="112"/>
      <c r="X2682" s="112"/>
      <c r="Y2682" s="112"/>
      <c r="Z2682" s="112"/>
      <c r="AA2682" s="112"/>
      <c r="AB2682" s="112"/>
      <c r="AC2682" s="112"/>
      <c r="AD2682" s="112"/>
      <c r="AE2682" s="93"/>
      <c r="AI2682">
        <f t="shared" si="1036"/>
        <v>0</v>
      </c>
      <c r="AJ2682">
        <f t="shared" si="1037"/>
        <v>0</v>
      </c>
      <c r="AK2682">
        <f t="shared" si="1038"/>
        <v>0</v>
      </c>
      <c r="AL2682">
        <f t="shared" si="1039"/>
        <v>0</v>
      </c>
      <c r="AM2682">
        <f t="shared" si="1040"/>
        <v>0</v>
      </c>
      <c r="AN2682">
        <f t="shared" si="1041"/>
        <v>0</v>
      </c>
      <c r="AO2682">
        <f t="shared" si="1042"/>
        <v>0</v>
      </c>
      <c r="AP2682">
        <f t="shared" si="1043"/>
        <v>0</v>
      </c>
      <c r="AQ2682">
        <f t="shared" si="1044"/>
        <v>0</v>
      </c>
      <c r="AR2682">
        <f t="shared" si="1045"/>
        <v>0</v>
      </c>
      <c r="AS2682">
        <f t="shared" si="1046"/>
        <v>0</v>
      </c>
      <c r="AT2682">
        <f t="shared" si="1047"/>
        <v>0</v>
      </c>
      <c r="AU2682">
        <f t="shared" si="1048"/>
        <v>0</v>
      </c>
      <c r="AV2682">
        <f t="shared" si="1049"/>
        <v>0</v>
      </c>
      <c r="AW2682">
        <f t="shared" si="1050"/>
        <v>0</v>
      </c>
      <c r="AX2682">
        <f t="shared" si="1051"/>
        <v>0</v>
      </c>
      <c r="AY2682">
        <f t="shared" si="1052"/>
        <v>0</v>
      </c>
      <c r="AZ2682">
        <f t="shared" si="1053"/>
        <v>0</v>
      </c>
      <c r="BA2682">
        <f t="shared" si="1054"/>
        <v>0</v>
      </c>
      <c r="BB2682">
        <f t="shared" si="1055"/>
        <v>0</v>
      </c>
      <c r="BC2682">
        <f t="shared" si="1056"/>
        <v>0</v>
      </c>
      <c r="BD2682">
        <f t="shared" si="1057"/>
        <v>0</v>
      </c>
      <c r="BE2682">
        <f t="shared" si="1058"/>
        <v>0</v>
      </c>
      <c r="BF2682">
        <f t="shared" si="1059"/>
        <v>0</v>
      </c>
    </row>
    <row r="2683" spans="1:58" ht="15" customHeight="1">
      <c r="A2683" s="405"/>
      <c r="B2683" s="6"/>
      <c r="C2683" s="421" t="s">
        <v>7098</v>
      </c>
      <c r="D2683" s="668" t="str">
        <f t="shared" si="1060"/>
        <v/>
      </c>
      <c r="E2683" s="669"/>
      <c r="F2683" s="670"/>
      <c r="G2683" s="763" t="str">
        <f t="shared" si="1061"/>
        <v/>
      </c>
      <c r="H2683" s="669"/>
      <c r="I2683" s="669"/>
      <c r="J2683" s="669"/>
      <c r="K2683" s="669"/>
      <c r="L2683" s="670"/>
      <c r="M2683" s="112"/>
      <c r="N2683" s="112"/>
      <c r="O2683" s="112"/>
      <c r="P2683" s="112"/>
      <c r="Q2683" s="112"/>
      <c r="R2683" s="112"/>
      <c r="S2683" s="112"/>
      <c r="T2683" s="112"/>
      <c r="U2683" s="112"/>
      <c r="V2683" s="112"/>
      <c r="W2683" s="112"/>
      <c r="X2683" s="112"/>
      <c r="Y2683" s="112"/>
      <c r="Z2683" s="112"/>
      <c r="AA2683" s="112"/>
      <c r="AB2683" s="112"/>
      <c r="AC2683" s="112"/>
      <c r="AD2683" s="112"/>
      <c r="AE2683" s="93"/>
      <c r="AI2683">
        <f t="shared" si="1036"/>
        <v>0</v>
      </c>
      <c r="AJ2683">
        <f t="shared" si="1037"/>
        <v>0</v>
      </c>
      <c r="AK2683">
        <f t="shared" si="1038"/>
        <v>0</v>
      </c>
      <c r="AL2683">
        <f t="shared" si="1039"/>
        <v>0</v>
      </c>
      <c r="AM2683">
        <f t="shared" si="1040"/>
        <v>0</v>
      </c>
      <c r="AN2683">
        <f t="shared" si="1041"/>
        <v>0</v>
      </c>
      <c r="AO2683">
        <f t="shared" si="1042"/>
        <v>0</v>
      </c>
      <c r="AP2683">
        <f t="shared" si="1043"/>
        <v>0</v>
      </c>
      <c r="AQ2683">
        <f t="shared" si="1044"/>
        <v>0</v>
      </c>
      <c r="AR2683">
        <f t="shared" si="1045"/>
        <v>0</v>
      </c>
      <c r="AS2683">
        <f t="shared" si="1046"/>
        <v>0</v>
      </c>
      <c r="AT2683">
        <f t="shared" si="1047"/>
        <v>0</v>
      </c>
      <c r="AU2683">
        <f t="shared" si="1048"/>
        <v>0</v>
      </c>
      <c r="AV2683">
        <f t="shared" si="1049"/>
        <v>0</v>
      </c>
      <c r="AW2683">
        <f t="shared" si="1050"/>
        <v>0</v>
      </c>
      <c r="AX2683">
        <f t="shared" si="1051"/>
        <v>0</v>
      </c>
      <c r="AY2683">
        <f t="shared" si="1052"/>
        <v>0</v>
      </c>
      <c r="AZ2683">
        <f t="shared" si="1053"/>
        <v>0</v>
      </c>
      <c r="BA2683">
        <f t="shared" si="1054"/>
        <v>0</v>
      </c>
      <c r="BB2683">
        <f t="shared" si="1055"/>
        <v>0</v>
      </c>
      <c r="BC2683">
        <f t="shared" si="1056"/>
        <v>0</v>
      </c>
      <c r="BD2683">
        <f t="shared" si="1057"/>
        <v>0</v>
      </c>
      <c r="BE2683">
        <f t="shared" si="1058"/>
        <v>0</v>
      </c>
      <c r="BF2683">
        <f t="shared" si="1059"/>
        <v>0</v>
      </c>
    </row>
    <row r="2684" spans="1:58" ht="15" customHeight="1">
      <c r="A2684" s="405"/>
      <c r="B2684" s="6"/>
      <c r="C2684" s="421" t="s">
        <v>7099</v>
      </c>
      <c r="D2684" s="668" t="str">
        <f t="shared" si="1060"/>
        <v/>
      </c>
      <c r="E2684" s="669"/>
      <c r="F2684" s="670"/>
      <c r="G2684" s="763" t="str">
        <f t="shared" si="1061"/>
        <v/>
      </c>
      <c r="H2684" s="669"/>
      <c r="I2684" s="669"/>
      <c r="J2684" s="669"/>
      <c r="K2684" s="669"/>
      <c r="L2684" s="670"/>
      <c r="M2684" s="112"/>
      <c r="N2684" s="112"/>
      <c r="O2684" s="112"/>
      <c r="P2684" s="112"/>
      <c r="Q2684" s="112"/>
      <c r="R2684" s="112"/>
      <c r="S2684" s="112"/>
      <c r="T2684" s="112"/>
      <c r="U2684" s="112"/>
      <c r="V2684" s="112"/>
      <c r="W2684" s="112"/>
      <c r="X2684" s="112"/>
      <c r="Y2684" s="112"/>
      <c r="Z2684" s="112"/>
      <c r="AA2684" s="112"/>
      <c r="AB2684" s="112"/>
      <c r="AC2684" s="112"/>
      <c r="AD2684" s="112"/>
      <c r="AE2684" s="93"/>
      <c r="AI2684">
        <f t="shared" si="1036"/>
        <v>0</v>
      </c>
      <c r="AJ2684">
        <f t="shared" si="1037"/>
        <v>0</v>
      </c>
      <c r="AK2684">
        <f t="shared" si="1038"/>
        <v>0</v>
      </c>
      <c r="AL2684">
        <f t="shared" si="1039"/>
        <v>0</v>
      </c>
      <c r="AM2684">
        <f t="shared" si="1040"/>
        <v>0</v>
      </c>
      <c r="AN2684">
        <f t="shared" si="1041"/>
        <v>0</v>
      </c>
      <c r="AO2684">
        <f t="shared" si="1042"/>
        <v>0</v>
      </c>
      <c r="AP2684">
        <f t="shared" si="1043"/>
        <v>0</v>
      </c>
      <c r="AQ2684">
        <f t="shared" si="1044"/>
        <v>0</v>
      </c>
      <c r="AR2684">
        <f t="shared" si="1045"/>
        <v>0</v>
      </c>
      <c r="AS2684">
        <f t="shared" si="1046"/>
        <v>0</v>
      </c>
      <c r="AT2684">
        <f t="shared" si="1047"/>
        <v>0</v>
      </c>
      <c r="AU2684">
        <f t="shared" si="1048"/>
        <v>0</v>
      </c>
      <c r="AV2684">
        <f t="shared" si="1049"/>
        <v>0</v>
      </c>
      <c r="AW2684">
        <f t="shared" si="1050"/>
        <v>0</v>
      </c>
      <c r="AX2684">
        <f t="shared" si="1051"/>
        <v>0</v>
      </c>
      <c r="AY2684">
        <f t="shared" si="1052"/>
        <v>0</v>
      </c>
      <c r="AZ2684">
        <f t="shared" si="1053"/>
        <v>0</v>
      </c>
      <c r="BA2684">
        <f t="shared" si="1054"/>
        <v>0</v>
      </c>
      <c r="BB2684">
        <f t="shared" si="1055"/>
        <v>0</v>
      </c>
      <c r="BC2684">
        <f t="shared" si="1056"/>
        <v>0</v>
      </c>
      <c r="BD2684">
        <f t="shared" si="1057"/>
        <v>0</v>
      </c>
      <c r="BE2684">
        <f t="shared" si="1058"/>
        <v>0</v>
      </c>
      <c r="BF2684">
        <f t="shared" si="1059"/>
        <v>0</v>
      </c>
    </row>
    <row r="2685" spans="1:58" ht="15" customHeight="1">
      <c r="A2685" s="405"/>
      <c r="B2685" s="6"/>
      <c r="C2685" s="421" t="s">
        <v>7100</v>
      </c>
      <c r="D2685" s="668" t="str">
        <f t="shared" si="1060"/>
        <v/>
      </c>
      <c r="E2685" s="669"/>
      <c r="F2685" s="670"/>
      <c r="G2685" s="763" t="str">
        <f t="shared" si="1061"/>
        <v/>
      </c>
      <c r="H2685" s="669"/>
      <c r="I2685" s="669"/>
      <c r="J2685" s="669"/>
      <c r="K2685" s="669"/>
      <c r="L2685" s="670"/>
      <c r="M2685" s="112"/>
      <c r="N2685" s="112"/>
      <c r="O2685" s="112"/>
      <c r="P2685" s="112"/>
      <c r="Q2685" s="112"/>
      <c r="R2685" s="112"/>
      <c r="S2685" s="112"/>
      <c r="T2685" s="112"/>
      <c r="U2685" s="112"/>
      <c r="V2685" s="112"/>
      <c r="W2685" s="112"/>
      <c r="X2685" s="112"/>
      <c r="Y2685" s="112"/>
      <c r="Z2685" s="112"/>
      <c r="AA2685" s="112"/>
      <c r="AB2685" s="112"/>
      <c r="AC2685" s="112"/>
      <c r="AD2685" s="112"/>
      <c r="AE2685" s="93"/>
      <c r="AI2685">
        <f t="shared" si="1036"/>
        <v>0</v>
      </c>
      <c r="AJ2685">
        <f t="shared" si="1037"/>
        <v>0</v>
      </c>
      <c r="AK2685">
        <f t="shared" si="1038"/>
        <v>0</v>
      </c>
      <c r="AL2685">
        <f t="shared" si="1039"/>
        <v>0</v>
      </c>
      <c r="AM2685">
        <f t="shared" si="1040"/>
        <v>0</v>
      </c>
      <c r="AN2685">
        <f t="shared" si="1041"/>
        <v>0</v>
      </c>
      <c r="AO2685">
        <f t="shared" si="1042"/>
        <v>0</v>
      </c>
      <c r="AP2685">
        <f t="shared" si="1043"/>
        <v>0</v>
      </c>
      <c r="AQ2685">
        <f t="shared" si="1044"/>
        <v>0</v>
      </c>
      <c r="AR2685">
        <f t="shared" si="1045"/>
        <v>0</v>
      </c>
      <c r="AS2685">
        <f t="shared" si="1046"/>
        <v>0</v>
      </c>
      <c r="AT2685">
        <f t="shared" si="1047"/>
        <v>0</v>
      </c>
      <c r="AU2685">
        <f t="shared" si="1048"/>
        <v>0</v>
      </c>
      <c r="AV2685">
        <f t="shared" si="1049"/>
        <v>0</v>
      </c>
      <c r="AW2685">
        <f t="shared" si="1050"/>
        <v>0</v>
      </c>
      <c r="AX2685">
        <f t="shared" si="1051"/>
        <v>0</v>
      </c>
      <c r="AY2685">
        <f t="shared" si="1052"/>
        <v>0</v>
      </c>
      <c r="AZ2685">
        <f t="shared" si="1053"/>
        <v>0</v>
      </c>
      <c r="BA2685">
        <f t="shared" si="1054"/>
        <v>0</v>
      </c>
      <c r="BB2685">
        <f t="shared" si="1055"/>
        <v>0</v>
      </c>
      <c r="BC2685">
        <f t="shared" si="1056"/>
        <v>0</v>
      </c>
      <c r="BD2685">
        <f t="shared" si="1057"/>
        <v>0</v>
      </c>
      <c r="BE2685">
        <f t="shared" si="1058"/>
        <v>0</v>
      </c>
      <c r="BF2685">
        <f t="shared" si="1059"/>
        <v>0</v>
      </c>
    </row>
    <row r="2686" spans="1:58" ht="15" customHeight="1">
      <c r="A2686" s="405"/>
      <c r="B2686" s="6"/>
      <c r="C2686" s="421" t="s">
        <v>7101</v>
      </c>
      <c r="D2686" s="668" t="str">
        <f t="shared" si="1060"/>
        <v/>
      </c>
      <c r="E2686" s="669"/>
      <c r="F2686" s="670"/>
      <c r="G2686" s="763" t="str">
        <f t="shared" si="1061"/>
        <v/>
      </c>
      <c r="H2686" s="669"/>
      <c r="I2686" s="669"/>
      <c r="J2686" s="669"/>
      <c r="K2686" s="669"/>
      <c r="L2686" s="670"/>
      <c r="M2686" s="112"/>
      <c r="N2686" s="112"/>
      <c r="O2686" s="112"/>
      <c r="P2686" s="112"/>
      <c r="Q2686" s="112"/>
      <c r="R2686" s="112"/>
      <c r="S2686" s="112"/>
      <c r="T2686" s="112"/>
      <c r="U2686" s="112"/>
      <c r="V2686" s="112"/>
      <c r="W2686" s="112"/>
      <c r="X2686" s="112"/>
      <c r="Y2686" s="112"/>
      <c r="Z2686" s="112"/>
      <c r="AA2686" s="112"/>
      <c r="AB2686" s="112"/>
      <c r="AC2686" s="112"/>
      <c r="AD2686" s="112"/>
      <c r="AE2686" s="93"/>
      <c r="AI2686">
        <f t="shared" si="1036"/>
        <v>0</v>
      </c>
      <c r="AJ2686">
        <f t="shared" si="1037"/>
        <v>0</v>
      </c>
      <c r="AK2686">
        <f t="shared" si="1038"/>
        <v>0</v>
      </c>
      <c r="AL2686">
        <f t="shared" si="1039"/>
        <v>0</v>
      </c>
      <c r="AM2686">
        <f t="shared" si="1040"/>
        <v>0</v>
      </c>
      <c r="AN2686">
        <f t="shared" si="1041"/>
        <v>0</v>
      </c>
      <c r="AO2686">
        <f t="shared" si="1042"/>
        <v>0</v>
      </c>
      <c r="AP2686">
        <f t="shared" si="1043"/>
        <v>0</v>
      </c>
      <c r="AQ2686">
        <f t="shared" si="1044"/>
        <v>0</v>
      </c>
      <c r="AR2686">
        <f t="shared" si="1045"/>
        <v>0</v>
      </c>
      <c r="AS2686">
        <f t="shared" si="1046"/>
        <v>0</v>
      </c>
      <c r="AT2686">
        <f t="shared" si="1047"/>
        <v>0</v>
      </c>
      <c r="AU2686">
        <f t="shared" si="1048"/>
        <v>0</v>
      </c>
      <c r="AV2686">
        <f t="shared" si="1049"/>
        <v>0</v>
      </c>
      <c r="AW2686">
        <f t="shared" si="1050"/>
        <v>0</v>
      </c>
      <c r="AX2686">
        <f t="shared" si="1051"/>
        <v>0</v>
      </c>
      <c r="AY2686">
        <f t="shared" si="1052"/>
        <v>0</v>
      </c>
      <c r="AZ2686">
        <f t="shared" si="1053"/>
        <v>0</v>
      </c>
      <c r="BA2686">
        <f t="shared" si="1054"/>
        <v>0</v>
      </c>
      <c r="BB2686">
        <f t="shared" si="1055"/>
        <v>0</v>
      </c>
      <c r="BC2686">
        <f t="shared" si="1056"/>
        <v>0</v>
      </c>
      <c r="BD2686">
        <f t="shared" si="1057"/>
        <v>0</v>
      </c>
      <c r="BE2686">
        <f t="shared" si="1058"/>
        <v>0</v>
      </c>
      <c r="BF2686">
        <f t="shared" si="1059"/>
        <v>0</v>
      </c>
    </row>
    <row r="2687" spans="1:58" ht="15" customHeight="1">
      <c r="A2687" s="405"/>
      <c r="B2687" s="6"/>
      <c r="C2687" s="421" t="s">
        <v>7102</v>
      </c>
      <c r="D2687" s="668" t="str">
        <f t="shared" si="1060"/>
        <v/>
      </c>
      <c r="E2687" s="669"/>
      <c r="F2687" s="670"/>
      <c r="G2687" s="763" t="str">
        <f t="shared" si="1061"/>
        <v/>
      </c>
      <c r="H2687" s="669"/>
      <c r="I2687" s="669"/>
      <c r="J2687" s="669"/>
      <c r="K2687" s="669"/>
      <c r="L2687" s="670"/>
      <c r="M2687" s="112"/>
      <c r="N2687" s="112"/>
      <c r="O2687" s="112"/>
      <c r="P2687" s="112"/>
      <c r="Q2687" s="112"/>
      <c r="R2687" s="112"/>
      <c r="S2687" s="112"/>
      <c r="T2687" s="112"/>
      <c r="U2687" s="112"/>
      <c r="V2687" s="112"/>
      <c r="W2687" s="112"/>
      <c r="X2687" s="112"/>
      <c r="Y2687" s="112"/>
      <c r="Z2687" s="112"/>
      <c r="AA2687" s="112"/>
      <c r="AB2687" s="112"/>
      <c r="AC2687" s="112"/>
      <c r="AD2687" s="112"/>
      <c r="AE2687" s="93"/>
      <c r="AI2687">
        <f t="shared" si="1036"/>
        <v>0</v>
      </c>
      <c r="AJ2687">
        <f t="shared" si="1037"/>
        <v>0</v>
      </c>
      <c r="AK2687">
        <f t="shared" si="1038"/>
        <v>0</v>
      </c>
      <c r="AL2687">
        <f t="shared" si="1039"/>
        <v>0</v>
      </c>
      <c r="AM2687">
        <f t="shared" si="1040"/>
        <v>0</v>
      </c>
      <c r="AN2687">
        <f t="shared" si="1041"/>
        <v>0</v>
      </c>
      <c r="AO2687">
        <f t="shared" si="1042"/>
        <v>0</v>
      </c>
      <c r="AP2687">
        <f t="shared" si="1043"/>
        <v>0</v>
      </c>
      <c r="AQ2687">
        <f t="shared" si="1044"/>
        <v>0</v>
      </c>
      <c r="AR2687">
        <f t="shared" si="1045"/>
        <v>0</v>
      </c>
      <c r="AS2687">
        <f t="shared" si="1046"/>
        <v>0</v>
      </c>
      <c r="AT2687">
        <f t="shared" si="1047"/>
        <v>0</v>
      </c>
      <c r="AU2687">
        <f t="shared" si="1048"/>
        <v>0</v>
      </c>
      <c r="AV2687">
        <f t="shared" si="1049"/>
        <v>0</v>
      </c>
      <c r="AW2687">
        <f t="shared" si="1050"/>
        <v>0</v>
      </c>
      <c r="AX2687">
        <f t="shared" si="1051"/>
        <v>0</v>
      </c>
      <c r="AY2687">
        <f t="shared" si="1052"/>
        <v>0</v>
      </c>
      <c r="AZ2687">
        <f t="shared" si="1053"/>
        <v>0</v>
      </c>
      <c r="BA2687">
        <f t="shared" si="1054"/>
        <v>0</v>
      </c>
      <c r="BB2687">
        <f t="shared" si="1055"/>
        <v>0</v>
      </c>
      <c r="BC2687">
        <f t="shared" si="1056"/>
        <v>0</v>
      </c>
      <c r="BD2687">
        <f t="shared" si="1057"/>
        <v>0</v>
      </c>
      <c r="BE2687">
        <f t="shared" si="1058"/>
        <v>0</v>
      </c>
      <c r="BF2687">
        <f t="shared" si="1059"/>
        <v>0</v>
      </c>
    </row>
    <row r="2688" spans="1:58" ht="15" customHeight="1">
      <c r="A2688" s="405"/>
      <c r="B2688" s="6"/>
      <c r="C2688" s="421" t="s">
        <v>7103</v>
      </c>
      <c r="D2688" s="668" t="str">
        <f t="shared" si="1060"/>
        <v/>
      </c>
      <c r="E2688" s="669"/>
      <c r="F2688" s="670"/>
      <c r="G2688" s="763" t="str">
        <f t="shared" si="1061"/>
        <v/>
      </c>
      <c r="H2688" s="669"/>
      <c r="I2688" s="669"/>
      <c r="J2688" s="669"/>
      <c r="K2688" s="669"/>
      <c r="L2688" s="670"/>
      <c r="M2688" s="112"/>
      <c r="N2688" s="112"/>
      <c r="O2688" s="112"/>
      <c r="P2688" s="112"/>
      <c r="Q2688" s="112"/>
      <c r="R2688" s="112"/>
      <c r="S2688" s="112"/>
      <c r="T2688" s="112"/>
      <c r="U2688" s="112"/>
      <c r="V2688" s="112"/>
      <c r="W2688" s="112"/>
      <c r="X2688" s="112"/>
      <c r="Y2688" s="112"/>
      <c r="Z2688" s="112"/>
      <c r="AA2688" s="112"/>
      <c r="AB2688" s="112"/>
      <c r="AC2688" s="112"/>
      <c r="AD2688" s="112"/>
      <c r="AE2688" s="93"/>
      <c r="AI2688">
        <f t="shared" si="1036"/>
        <v>0</v>
      </c>
      <c r="AJ2688">
        <f t="shared" si="1037"/>
        <v>0</v>
      </c>
      <c r="AK2688">
        <f t="shared" si="1038"/>
        <v>0</v>
      </c>
      <c r="AL2688">
        <f t="shared" si="1039"/>
        <v>0</v>
      </c>
      <c r="AM2688">
        <f t="shared" si="1040"/>
        <v>0</v>
      </c>
      <c r="AN2688">
        <f t="shared" si="1041"/>
        <v>0</v>
      </c>
      <c r="AO2688">
        <f t="shared" si="1042"/>
        <v>0</v>
      </c>
      <c r="AP2688">
        <f t="shared" si="1043"/>
        <v>0</v>
      </c>
      <c r="AQ2688">
        <f t="shared" si="1044"/>
        <v>0</v>
      </c>
      <c r="AR2688">
        <f t="shared" si="1045"/>
        <v>0</v>
      </c>
      <c r="AS2688">
        <f t="shared" si="1046"/>
        <v>0</v>
      </c>
      <c r="AT2688">
        <f t="shared" si="1047"/>
        <v>0</v>
      </c>
      <c r="AU2688">
        <f t="shared" si="1048"/>
        <v>0</v>
      </c>
      <c r="AV2688">
        <f t="shared" si="1049"/>
        <v>0</v>
      </c>
      <c r="AW2688">
        <f t="shared" si="1050"/>
        <v>0</v>
      </c>
      <c r="AX2688">
        <f t="shared" si="1051"/>
        <v>0</v>
      </c>
      <c r="AY2688">
        <f t="shared" si="1052"/>
        <v>0</v>
      </c>
      <c r="AZ2688">
        <f t="shared" si="1053"/>
        <v>0</v>
      </c>
      <c r="BA2688">
        <f t="shared" si="1054"/>
        <v>0</v>
      </c>
      <c r="BB2688">
        <f t="shared" si="1055"/>
        <v>0</v>
      </c>
      <c r="BC2688">
        <f t="shared" si="1056"/>
        <v>0</v>
      </c>
      <c r="BD2688">
        <f t="shared" si="1057"/>
        <v>0</v>
      </c>
      <c r="BE2688">
        <f t="shared" si="1058"/>
        <v>0</v>
      </c>
      <c r="BF2688">
        <f t="shared" si="1059"/>
        <v>0</v>
      </c>
    </row>
    <row r="2689" spans="1:58" ht="15" customHeight="1">
      <c r="A2689" s="405"/>
      <c r="B2689" s="6"/>
      <c r="C2689" s="421" t="s">
        <v>7104</v>
      </c>
      <c r="D2689" s="668" t="str">
        <f t="shared" si="1060"/>
        <v/>
      </c>
      <c r="E2689" s="669"/>
      <c r="F2689" s="670"/>
      <c r="G2689" s="763" t="str">
        <f t="shared" si="1061"/>
        <v/>
      </c>
      <c r="H2689" s="669"/>
      <c r="I2689" s="669"/>
      <c r="J2689" s="669"/>
      <c r="K2689" s="669"/>
      <c r="L2689" s="670"/>
      <c r="M2689" s="112"/>
      <c r="N2689" s="112"/>
      <c r="O2689" s="112"/>
      <c r="P2689" s="112"/>
      <c r="Q2689" s="112"/>
      <c r="R2689" s="112"/>
      <c r="S2689" s="112"/>
      <c r="T2689" s="112"/>
      <c r="U2689" s="112"/>
      <c r="V2689" s="112"/>
      <c r="W2689" s="112"/>
      <c r="X2689" s="112"/>
      <c r="Y2689" s="112"/>
      <c r="Z2689" s="112"/>
      <c r="AA2689" s="112"/>
      <c r="AB2689" s="112"/>
      <c r="AC2689" s="112"/>
      <c r="AD2689" s="112"/>
      <c r="AE2689" s="93"/>
      <c r="AI2689">
        <f t="shared" si="1036"/>
        <v>0</v>
      </c>
      <c r="AJ2689">
        <f t="shared" si="1037"/>
        <v>0</v>
      </c>
      <c r="AK2689">
        <f t="shared" si="1038"/>
        <v>0</v>
      </c>
      <c r="AL2689">
        <f t="shared" si="1039"/>
        <v>0</v>
      </c>
      <c r="AM2689">
        <f t="shared" si="1040"/>
        <v>0</v>
      </c>
      <c r="AN2689">
        <f t="shared" si="1041"/>
        <v>0</v>
      </c>
      <c r="AO2689">
        <f t="shared" si="1042"/>
        <v>0</v>
      </c>
      <c r="AP2689">
        <f t="shared" si="1043"/>
        <v>0</v>
      </c>
      <c r="AQ2689">
        <f t="shared" si="1044"/>
        <v>0</v>
      </c>
      <c r="AR2689">
        <f t="shared" si="1045"/>
        <v>0</v>
      </c>
      <c r="AS2689">
        <f t="shared" si="1046"/>
        <v>0</v>
      </c>
      <c r="AT2689">
        <f t="shared" si="1047"/>
        <v>0</v>
      </c>
      <c r="AU2689">
        <f t="shared" si="1048"/>
        <v>0</v>
      </c>
      <c r="AV2689">
        <f t="shared" si="1049"/>
        <v>0</v>
      </c>
      <c r="AW2689">
        <f t="shared" si="1050"/>
        <v>0</v>
      </c>
      <c r="AX2689">
        <f t="shared" si="1051"/>
        <v>0</v>
      </c>
      <c r="AY2689">
        <f t="shared" si="1052"/>
        <v>0</v>
      </c>
      <c r="AZ2689">
        <f t="shared" si="1053"/>
        <v>0</v>
      </c>
      <c r="BA2689">
        <f t="shared" si="1054"/>
        <v>0</v>
      </c>
      <c r="BB2689">
        <f t="shared" si="1055"/>
        <v>0</v>
      </c>
      <c r="BC2689">
        <f t="shared" si="1056"/>
        <v>0</v>
      </c>
      <c r="BD2689">
        <f t="shared" si="1057"/>
        <v>0</v>
      </c>
      <c r="BE2689">
        <f t="shared" si="1058"/>
        <v>0</v>
      </c>
      <c r="BF2689">
        <f t="shared" si="1059"/>
        <v>0</v>
      </c>
    </row>
    <row r="2690" spans="1:58" ht="15" customHeight="1">
      <c r="A2690" s="405"/>
      <c r="B2690" s="6"/>
      <c r="C2690" s="421" t="s">
        <v>7105</v>
      </c>
      <c r="D2690" s="668" t="str">
        <f t="shared" si="1060"/>
        <v/>
      </c>
      <c r="E2690" s="669"/>
      <c r="F2690" s="670"/>
      <c r="G2690" s="763" t="str">
        <f t="shared" si="1061"/>
        <v/>
      </c>
      <c r="H2690" s="669"/>
      <c r="I2690" s="669"/>
      <c r="J2690" s="669"/>
      <c r="K2690" s="669"/>
      <c r="L2690" s="670"/>
      <c r="M2690" s="112"/>
      <c r="N2690" s="112"/>
      <c r="O2690" s="112"/>
      <c r="P2690" s="112"/>
      <c r="Q2690" s="112"/>
      <c r="R2690" s="112"/>
      <c r="S2690" s="112"/>
      <c r="T2690" s="112"/>
      <c r="U2690" s="112"/>
      <c r="V2690" s="112"/>
      <c r="W2690" s="112"/>
      <c r="X2690" s="112"/>
      <c r="Y2690" s="112"/>
      <c r="Z2690" s="112"/>
      <c r="AA2690" s="112"/>
      <c r="AB2690" s="112"/>
      <c r="AC2690" s="112"/>
      <c r="AD2690" s="112"/>
      <c r="AE2690" s="93"/>
      <c r="AI2690">
        <f t="shared" si="1036"/>
        <v>0</v>
      </c>
      <c r="AJ2690">
        <f t="shared" si="1037"/>
        <v>0</v>
      </c>
      <c r="AK2690">
        <f t="shared" si="1038"/>
        <v>0</v>
      </c>
      <c r="AL2690">
        <f t="shared" si="1039"/>
        <v>0</v>
      </c>
      <c r="AM2690">
        <f t="shared" si="1040"/>
        <v>0</v>
      </c>
      <c r="AN2690">
        <f t="shared" si="1041"/>
        <v>0</v>
      </c>
      <c r="AO2690">
        <f t="shared" si="1042"/>
        <v>0</v>
      </c>
      <c r="AP2690">
        <f t="shared" si="1043"/>
        <v>0</v>
      </c>
      <c r="AQ2690">
        <f t="shared" si="1044"/>
        <v>0</v>
      </c>
      <c r="AR2690">
        <f t="shared" si="1045"/>
        <v>0</v>
      </c>
      <c r="AS2690">
        <f t="shared" si="1046"/>
        <v>0</v>
      </c>
      <c r="AT2690">
        <f t="shared" si="1047"/>
        <v>0</v>
      </c>
      <c r="AU2690">
        <f t="shared" si="1048"/>
        <v>0</v>
      </c>
      <c r="AV2690">
        <f t="shared" si="1049"/>
        <v>0</v>
      </c>
      <c r="AW2690">
        <f t="shared" si="1050"/>
        <v>0</v>
      </c>
      <c r="AX2690">
        <f t="shared" si="1051"/>
        <v>0</v>
      </c>
      <c r="AY2690">
        <f t="shared" si="1052"/>
        <v>0</v>
      </c>
      <c r="AZ2690">
        <f t="shared" si="1053"/>
        <v>0</v>
      </c>
      <c r="BA2690">
        <f t="shared" si="1054"/>
        <v>0</v>
      </c>
      <c r="BB2690">
        <f t="shared" si="1055"/>
        <v>0</v>
      </c>
      <c r="BC2690">
        <f t="shared" si="1056"/>
        <v>0</v>
      </c>
      <c r="BD2690">
        <f t="shared" si="1057"/>
        <v>0</v>
      </c>
      <c r="BE2690">
        <f t="shared" si="1058"/>
        <v>0</v>
      </c>
      <c r="BF2690">
        <f t="shared" si="1059"/>
        <v>0</v>
      </c>
    </row>
    <row r="2691" spans="1:58" ht="15" customHeight="1">
      <c r="A2691" s="405"/>
      <c r="B2691" s="6"/>
      <c r="C2691" s="421" t="s">
        <v>7106</v>
      </c>
      <c r="D2691" s="668" t="str">
        <f t="shared" si="1060"/>
        <v/>
      </c>
      <c r="E2691" s="669"/>
      <c r="F2691" s="670"/>
      <c r="G2691" s="763" t="str">
        <f t="shared" si="1061"/>
        <v/>
      </c>
      <c r="H2691" s="669"/>
      <c r="I2691" s="669"/>
      <c r="J2691" s="669"/>
      <c r="K2691" s="669"/>
      <c r="L2691" s="670"/>
      <c r="M2691" s="112"/>
      <c r="N2691" s="112"/>
      <c r="O2691" s="112"/>
      <c r="P2691" s="112"/>
      <c r="Q2691" s="112"/>
      <c r="R2691" s="112"/>
      <c r="S2691" s="112"/>
      <c r="T2691" s="112"/>
      <c r="U2691" s="112"/>
      <c r="V2691" s="112"/>
      <c r="W2691" s="112"/>
      <c r="X2691" s="112"/>
      <c r="Y2691" s="112"/>
      <c r="Z2691" s="112"/>
      <c r="AA2691" s="112"/>
      <c r="AB2691" s="112"/>
      <c r="AC2691" s="112"/>
      <c r="AD2691" s="112"/>
      <c r="AE2691" s="93"/>
      <c r="AI2691">
        <f t="shared" si="1036"/>
        <v>0</v>
      </c>
      <c r="AJ2691">
        <f t="shared" si="1037"/>
        <v>0</v>
      </c>
      <c r="AK2691">
        <f t="shared" si="1038"/>
        <v>0</v>
      </c>
      <c r="AL2691">
        <f t="shared" si="1039"/>
        <v>0</v>
      </c>
      <c r="AM2691">
        <f t="shared" si="1040"/>
        <v>0</v>
      </c>
      <c r="AN2691">
        <f t="shared" si="1041"/>
        <v>0</v>
      </c>
      <c r="AO2691">
        <f t="shared" si="1042"/>
        <v>0</v>
      </c>
      <c r="AP2691">
        <f t="shared" si="1043"/>
        <v>0</v>
      </c>
      <c r="AQ2691">
        <f t="shared" si="1044"/>
        <v>0</v>
      </c>
      <c r="AR2691">
        <f t="shared" si="1045"/>
        <v>0</v>
      </c>
      <c r="AS2691">
        <f t="shared" si="1046"/>
        <v>0</v>
      </c>
      <c r="AT2691">
        <f t="shared" si="1047"/>
        <v>0</v>
      </c>
      <c r="AU2691">
        <f t="shared" si="1048"/>
        <v>0</v>
      </c>
      <c r="AV2691">
        <f t="shared" si="1049"/>
        <v>0</v>
      </c>
      <c r="AW2691">
        <f t="shared" si="1050"/>
        <v>0</v>
      </c>
      <c r="AX2691">
        <f t="shared" si="1051"/>
        <v>0</v>
      </c>
      <c r="AY2691">
        <f t="shared" si="1052"/>
        <v>0</v>
      </c>
      <c r="AZ2691">
        <f t="shared" si="1053"/>
        <v>0</v>
      </c>
      <c r="BA2691">
        <f t="shared" si="1054"/>
        <v>0</v>
      </c>
      <c r="BB2691">
        <f t="shared" si="1055"/>
        <v>0</v>
      </c>
      <c r="BC2691">
        <f t="shared" si="1056"/>
        <v>0</v>
      </c>
      <c r="BD2691">
        <f t="shared" si="1057"/>
        <v>0</v>
      </c>
      <c r="BE2691">
        <f t="shared" si="1058"/>
        <v>0</v>
      </c>
      <c r="BF2691">
        <f t="shared" si="1059"/>
        <v>0</v>
      </c>
    </row>
    <row r="2692" spans="1:58" ht="15" customHeight="1">
      <c r="A2692" s="405"/>
      <c r="B2692" s="6"/>
      <c r="C2692" s="421" t="s">
        <v>7107</v>
      </c>
      <c r="D2692" s="668" t="str">
        <f t="shared" si="1060"/>
        <v/>
      </c>
      <c r="E2692" s="669"/>
      <c r="F2692" s="670"/>
      <c r="G2692" s="763" t="str">
        <f t="shared" si="1061"/>
        <v/>
      </c>
      <c r="H2692" s="669"/>
      <c r="I2692" s="669"/>
      <c r="J2692" s="669"/>
      <c r="K2692" s="669"/>
      <c r="L2692" s="670"/>
      <c r="M2692" s="112"/>
      <c r="N2692" s="112"/>
      <c r="O2692" s="112"/>
      <c r="P2692" s="112"/>
      <c r="Q2692" s="112"/>
      <c r="R2692" s="112"/>
      <c r="S2692" s="112"/>
      <c r="T2692" s="112"/>
      <c r="U2692" s="112"/>
      <c r="V2692" s="112"/>
      <c r="W2692" s="112"/>
      <c r="X2692" s="112"/>
      <c r="Y2692" s="112"/>
      <c r="Z2692" s="112"/>
      <c r="AA2692" s="112"/>
      <c r="AB2692" s="112"/>
      <c r="AC2692" s="112"/>
      <c r="AD2692" s="112"/>
      <c r="AE2692" s="93"/>
      <c r="AI2692">
        <f t="shared" si="1036"/>
        <v>0</v>
      </c>
      <c r="AJ2692">
        <f t="shared" si="1037"/>
        <v>0</v>
      </c>
      <c r="AK2692">
        <f t="shared" si="1038"/>
        <v>0</v>
      </c>
      <c r="AL2692">
        <f t="shared" si="1039"/>
        <v>0</v>
      </c>
      <c r="AM2692">
        <f t="shared" si="1040"/>
        <v>0</v>
      </c>
      <c r="AN2692">
        <f t="shared" si="1041"/>
        <v>0</v>
      </c>
      <c r="AO2692">
        <f t="shared" si="1042"/>
        <v>0</v>
      </c>
      <c r="AP2692">
        <f t="shared" si="1043"/>
        <v>0</v>
      </c>
      <c r="AQ2692">
        <f t="shared" si="1044"/>
        <v>0</v>
      </c>
      <c r="AR2692">
        <f t="shared" si="1045"/>
        <v>0</v>
      </c>
      <c r="AS2692">
        <f t="shared" si="1046"/>
        <v>0</v>
      </c>
      <c r="AT2692">
        <f t="shared" si="1047"/>
        <v>0</v>
      </c>
      <c r="AU2692">
        <f t="shared" si="1048"/>
        <v>0</v>
      </c>
      <c r="AV2692">
        <f t="shared" si="1049"/>
        <v>0</v>
      </c>
      <c r="AW2692">
        <f t="shared" si="1050"/>
        <v>0</v>
      </c>
      <c r="AX2692">
        <f t="shared" si="1051"/>
        <v>0</v>
      </c>
      <c r="AY2692">
        <f t="shared" si="1052"/>
        <v>0</v>
      </c>
      <c r="AZ2692">
        <f t="shared" si="1053"/>
        <v>0</v>
      </c>
      <c r="BA2692">
        <f t="shared" si="1054"/>
        <v>0</v>
      </c>
      <c r="BB2692">
        <f t="shared" si="1055"/>
        <v>0</v>
      </c>
      <c r="BC2692">
        <f t="shared" si="1056"/>
        <v>0</v>
      </c>
      <c r="BD2692">
        <f t="shared" si="1057"/>
        <v>0</v>
      </c>
      <c r="BE2692">
        <f t="shared" si="1058"/>
        <v>0</v>
      </c>
      <c r="BF2692">
        <f t="shared" si="1059"/>
        <v>0</v>
      </c>
    </row>
    <row r="2693" spans="1:58" ht="15" customHeight="1">
      <c r="A2693" s="405"/>
      <c r="B2693" s="6"/>
      <c r="C2693" s="421" t="s">
        <v>7108</v>
      </c>
      <c r="D2693" s="668" t="str">
        <f t="shared" si="1060"/>
        <v/>
      </c>
      <c r="E2693" s="669"/>
      <c r="F2693" s="670"/>
      <c r="G2693" s="763" t="str">
        <f t="shared" si="1061"/>
        <v/>
      </c>
      <c r="H2693" s="669"/>
      <c r="I2693" s="669"/>
      <c r="J2693" s="669"/>
      <c r="K2693" s="669"/>
      <c r="L2693" s="670"/>
      <c r="M2693" s="112"/>
      <c r="N2693" s="112"/>
      <c r="O2693" s="112"/>
      <c r="P2693" s="112"/>
      <c r="Q2693" s="112"/>
      <c r="R2693" s="112"/>
      <c r="S2693" s="112"/>
      <c r="T2693" s="112"/>
      <c r="U2693" s="112"/>
      <c r="V2693" s="112"/>
      <c r="W2693" s="112"/>
      <c r="X2693" s="112"/>
      <c r="Y2693" s="112"/>
      <c r="Z2693" s="112"/>
      <c r="AA2693" s="112"/>
      <c r="AB2693" s="112"/>
      <c r="AC2693" s="112"/>
      <c r="AD2693" s="112"/>
      <c r="AE2693" s="93"/>
      <c r="AI2693">
        <f t="shared" si="1036"/>
        <v>0</v>
      </c>
      <c r="AJ2693">
        <f t="shared" si="1037"/>
        <v>0</v>
      </c>
      <c r="AK2693">
        <f t="shared" si="1038"/>
        <v>0</v>
      </c>
      <c r="AL2693">
        <f t="shared" si="1039"/>
        <v>0</v>
      </c>
      <c r="AM2693">
        <f t="shared" si="1040"/>
        <v>0</v>
      </c>
      <c r="AN2693">
        <f t="shared" si="1041"/>
        <v>0</v>
      </c>
      <c r="AO2693">
        <f t="shared" si="1042"/>
        <v>0</v>
      </c>
      <c r="AP2693">
        <f t="shared" si="1043"/>
        <v>0</v>
      </c>
      <c r="AQ2693">
        <f t="shared" si="1044"/>
        <v>0</v>
      </c>
      <c r="AR2693">
        <f t="shared" si="1045"/>
        <v>0</v>
      </c>
      <c r="AS2693">
        <f t="shared" si="1046"/>
        <v>0</v>
      </c>
      <c r="AT2693">
        <f t="shared" si="1047"/>
        <v>0</v>
      </c>
      <c r="AU2693">
        <f t="shared" si="1048"/>
        <v>0</v>
      </c>
      <c r="AV2693">
        <f t="shared" si="1049"/>
        <v>0</v>
      </c>
      <c r="AW2693">
        <f t="shared" si="1050"/>
        <v>0</v>
      </c>
      <c r="AX2693">
        <f t="shared" si="1051"/>
        <v>0</v>
      </c>
      <c r="AY2693">
        <f t="shared" si="1052"/>
        <v>0</v>
      </c>
      <c r="AZ2693">
        <f t="shared" si="1053"/>
        <v>0</v>
      </c>
      <c r="BA2693">
        <f t="shared" si="1054"/>
        <v>0</v>
      </c>
      <c r="BB2693">
        <f t="shared" si="1055"/>
        <v>0</v>
      </c>
      <c r="BC2693">
        <f t="shared" si="1056"/>
        <v>0</v>
      </c>
      <c r="BD2693">
        <f t="shared" si="1057"/>
        <v>0</v>
      </c>
      <c r="BE2693">
        <f t="shared" si="1058"/>
        <v>0</v>
      </c>
      <c r="BF2693">
        <f t="shared" si="1059"/>
        <v>0</v>
      </c>
    </row>
    <row r="2694" spans="1:58" ht="15" customHeight="1">
      <c r="A2694" s="405"/>
      <c r="B2694" s="6"/>
      <c r="C2694" s="421" t="s">
        <v>7109</v>
      </c>
      <c r="D2694" s="668" t="str">
        <f t="shared" si="1060"/>
        <v/>
      </c>
      <c r="E2694" s="669"/>
      <c r="F2694" s="670"/>
      <c r="G2694" s="763" t="str">
        <f t="shared" si="1061"/>
        <v/>
      </c>
      <c r="H2694" s="669"/>
      <c r="I2694" s="669"/>
      <c r="J2694" s="669"/>
      <c r="K2694" s="669"/>
      <c r="L2694" s="670"/>
      <c r="M2694" s="112"/>
      <c r="N2694" s="112"/>
      <c r="O2694" s="112"/>
      <c r="P2694" s="112"/>
      <c r="Q2694" s="112"/>
      <c r="R2694" s="112"/>
      <c r="S2694" s="112"/>
      <c r="T2694" s="112"/>
      <c r="U2694" s="112"/>
      <c r="V2694" s="112"/>
      <c r="W2694" s="112"/>
      <c r="X2694" s="112"/>
      <c r="Y2694" s="112"/>
      <c r="Z2694" s="112"/>
      <c r="AA2694" s="112"/>
      <c r="AB2694" s="112"/>
      <c r="AC2694" s="112"/>
      <c r="AD2694" s="112"/>
      <c r="AE2694" s="93"/>
      <c r="AI2694">
        <f t="shared" si="1036"/>
        <v>0</v>
      </c>
      <c r="AJ2694">
        <f t="shared" si="1037"/>
        <v>0</v>
      </c>
      <c r="AK2694">
        <f t="shared" si="1038"/>
        <v>0</v>
      </c>
      <c r="AL2694">
        <f t="shared" si="1039"/>
        <v>0</v>
      </c>
      <c r="AM2694">
        <f t="shared" si="1040"/>
        <v>0</v>
      </c>
      <c r="AN2694">
        <f t="shared" si="1041"/>
        <v>0</v>
      </c>
      <c r="AO2694">
        <f t="shared" si="1042"/>
        <v>0</v>
      </c>
      <c r="AP2694">
        <f t="shared" si="1043"/>
        <v>0</v>
      </c>
      <c r="AQ2694">
        <f t="shared" si="1044"/>
        <v>0</v>
      </c>
      <c r="AR2694">
        <f t="shared" si="1045"/>
        <v>0</v>
      </c>
      <c r="AS2694">
        <f t="shared" si="1046"/>
        <v>0</v>
      </c>
      <c r="AT2694">
        <f t="shared" si="1047"/>
        <v>0</v>
      </c>
      <c r="AU2694">
        <f t="shared" si="1048"/>
        <v>0</v>
      </c>
      <c r="AV2694">
        <f t="shared" si="1049"/>
        <v>0</v>
      </c>
      <c r="AW2694">
        <f t="shared" si="1050"/>
        <v>0</v>
      </c>
      <c r="AX2694">
        <f t="shared" si="1051"/>
        <v>0</v>
      </c>
      <c r="AY2694">
        <f t="shared" si="1052"/>
        <v>0</v>
      </c>
      <c r="AZ2694">
        <f t="shared" si="1053"/>
        <v>0</v>
      </c>
      <c r="BA2694">
        <f t="shared" si="1054"/>
        <v>0</v>
      </c>
      <c r="BB2694">
        <f t="shared" si="1055"/>
        <v>0</v>
      </c>
      <c r="BC2694">
        <f t="shared" si="1056"/>
        <v>0</v>
      </c>
      <c r="BD2694">
        <f t="shared" si="1057"/>
        <v>0</v>
      </c>
      <c r="BE2694">
        <f t="shared" si="1058"/>
        <v>0</v>
      </c>
      <c r="BF2694">
        <f t="shared" si="1059"/>
        <v>0</v>
      </c>
    </row>
    <row r="2695" spans="1:58" ht="15" customHeight="1">
      <c r="A2695" s="405"/>
      <c r="B2695" s="6"/>
      <c r="C2695" s="421" t="s">
        <v>7110</v>
      </c>
      <c r="D2695" s="668" t="str">
        <f t="shared" si="1060"/>
        <v/>
      </c>
      <c r="E2695" s="669"/>
      <c r="F2695" s="670"/>
      <c r="G2695" s="763" t="str">
        <f t="shared" si="1061"/>
        <v/>
      </c>
      <c r="H2695" s="669"/>
      <c r="I2695" s="669"/>
      <c r="J2695" s="669"/>
      <c r="K2695" s="669"/>
      <c r="L2695" s="670"/>
      <c r="M2695" s="112"/>
      <c r="N2695" s="112"/>
      <c r="O2695" s="112"/>
      <c r="P2695" s="112"/>
      <c r="Q2695" s="112"/>
      <c r="R2695" s="112"/>
      <c r="S2695" s="112"/>
      <c r="T2695" s="112"/>
      <c r="U2695" s="112"/>
      <c r="V2695" s="112"/>
      <c r="W2695" s="112"/>
      <c r="X2695" s="112"/>
      <c r="Y2695" s="112"/>
      <c r="Z2695" s="112"/>
      <c r="AA2695" s="112"/>
      <c r="AB2695" s="112"/>
      <c r="AC2695" s="112"/>
      <c r="AD2695" s="112"/>
      <c r="AE2695" s="93"/>
      <c r="AI2695">
        <f t="shared" si="1036"/>
        <v>0</v>
      </c>
      <c r="AJ2695">
        <f t="shared" si="1037"/>
        <v>0</v>
      </c>
      <c r="AK2695">
        <f t="shared" si="1038"/>
        <v>0</v>
      </c>
      <c r="AL2695">
        <f t="shared" si="1039"/>
        <v>0</v>
      </c>
      <c r="AM2695">
        <f t="shared" si="1040"/>
        <v>0</v>
      </c>
      <c r="AN2695">
        <f t="shared" si="1041"/>
        <v>0</v>
      </c>
      <c r="AO2695">
        <f t="shared" si="1042"/>
        <v>0</v>
      </c>
      <c r="AP2695">
        <f t="shared" si="1043"/>
        <v>0</v>
      </c>
      <c r="AQ2695">
        <f t="shared" si="1044"/>
        <v>0</v>
      </c>
      <c r="AR2695">
        <f t="shared" si="1045"/>
        <v>0</v>
      </c>
      <c r="AS2695">
        <f t="shared" si="1046"/>
        <v>0</v>
      </c>
      <c r="AT2695">
        <f t="shared" si="1047"/>
        <v>0</v>
      </c>
      <c r="AU2695">
        <f t="shared" si="1048"/>
        <v>0</v>
      </c>
      <c r="AV2695">
        <f t="shared" si="1049"/>
        <v>0</v>
      </c>
      <c r="AW2695">
        <f t="shared" si="1050"/>
        <v>0</v>
      </c>
      <c r="AX2695">
        <f t="shared" si="1051"/>
        <v>0</v>
      </c>
      <c r="AY2695">
        <f t="shared" si="1052"/>
        <v>0</v>
      </c>
      <c r="AZ2695">
        <f t="shared" si="1053"/>
        <v>0</v>
      </c>
      <c r="BA2695">
        <f t="shared" si="1054"/>
        <v>0</v>
      </c>
      <c r="BB2695">
        <f t="shared" si="1055"/>
        <v>0</v>
      </c>
      <c r="BC2695">
        <f t="shared" si="1056"/>
        <v>0</v>
      </c>
      <c r="BD2695">
        <f t="shared" si="1057"/>
        <v>0</v>
      </c>
      <c r="BE2695">
        <f t="shared" si="1058"/>
        <v>0</v>
      </c>
      <c r="BF2695">
        <f t="shared" si="1059"/>
        <v>0</v>
      </c>
    </row>
    <row r="2696" spans="1:58" ht="15" customHeight="1">
      <c r="A2696" s="405"/>
      <c r="B2696" s="6"/>
      <c r="C2696" s="421" t="s">
        <v>7111</v>
      </c>
      <c r="D2696" s="668" t="str">
        <f t="shared" si="1060"/>
        <v/>
      </c>
      <c r="E2696" s="669"/>
      <c r="F2696" s="670"/>
      <c r="G2696" s="763" t="str">
        <f t="shared" si="1061"/>
        <v/>
      </c>
      <c r="H2696" s="669"/>
      <c r="I2696" s="669"/>
      <c r="J2696" s="669"/>
      <c r="K2696" s="669"/>
      <c r="L2696" s="670"/>
      <c r="M2696" s="112"/>
      <c r="N2696" s="112"/>
      <c r="O2696" s="112"/>
      <c r="P2696" s="112"/>
      <c r="Q2696" s="112"/>
      <c r="R2696" s="112"/>
      <c r="S2696" s="112"/>
      <c r="T2696" s="112"/>
      <c r="U2696" s="112"/>
      <c r="V2696" s="112"/>
      <c r="W2696" s="112"/>
      <c r="X2696" s="112"/>
      <c r="Y2696" s="112"/>
      <c r="Z2696" s="112"/>
      <c r="AA2696" s="112"/>
      <c r="AB2696" s="112"/>
      <c r="AC2696" s="112"/>
      <c r="AD2696" s="112"/>
      <c r="AE2696" s="93"/>
      <c r="AI2696">
        <f t="shared" si="1036"/>
        <v>0</v>
      </c>
      <c r="AJ2696">
        <f t="shared" si="1037"/>
        <v>0</v>
      </c>
      <c r="AK2696">
        <f t="shared" si="1038"/>
        <v>0</v>
      </c>
      <c r="AL2696">
        <f t="shared" si="1039"/>
        <v>0</v>
      </c>
      <c r="AM2696">
        <f t="shared" si="1040"/>
        <v>0</v>
      </c>
      <c r="AN2696">
        <f t="shared" si="1041"/>
        <v>0</v>
      </c>
      <c r="AO2696">
        <f t="shared" si="1042"/>
        <v>0</v>
      </c>
      <c r="AP2696">
        <f t="shared" si="1043"/>
        <v>0</v>
      </c>
      <c r="AQ2696">
        <f t="shared" si="1044"/>
        <v>0</v>
      </c>
      <c r="AR2696">
        <f t="shared" si="1045"/>
        <v>0</v>
      </c>
      <c r="AS2696">
        <f t="shared" si="1046"/>
        <v>0</v>
      </c>
      <c r="AT2696">
        <f t="shared" si="1047"/>
        <v>0</v>
      </c>
      <c r="AU2696">
        <f t="shared" si="1048"/>
        <v>0</v>
      </c>
      <c r="AV2696">
        <f t="shared" si="1049"/>
        <v>0</v>
      </c>
      <c r="AW2696">
        <f t="shared" si="1050"/>
        <v>0</v>
      </c>
      <c r="AX2696">
        <f t="shared" si="1051"/>
        <v>0</v>
      </c>
      <c r="AY2696">
        <f t="shared" si="1052"/>
        <v>0</v>
      </c>
      <c r="AZ2696">
        <f t="shared" si="1053"/>
        <v>0</v>
      </c>
      <c r="BA2696">
        <f t="shared" si="1054"/>
        <v>0</v>
      </c>
      <c r="BB2696">
        <f t="shared" si="1055"/>
        <v>0</v>
      </c>
      <c r="BC2696">
        <f t="shared" si="1056"/>
        <v>0</v>
      </c>
      <c r="BD2696">
        <f t="shared" si="1057"/>
        <v>0</v>
      </c>
      <c r="BE2696">
        <f t="shared" si="1058"/>
        <v>0</v>
      </c>
      <c r="BF2696">
        <f t="shared" si="1059"/>
        <v>0</v>
      </c>
    </row>
    <row r="2697" spans="1:58" ht="15" customHeight="1">
      <c r="A2697" s="405"/>
      <c r="B2697" s="6"/>
      <c r="C2697" s="421" t="s">
        <v>7112</v>
      </c>
      <c r="D2697" s="668" t="str">
        <f t="shared" si="1060"/>
        <v/>
      </c>
      <c r="E2697" s="669"/>
      <c r="F2697" s="670"/>
      <c r="G2697" s="763" t="str">
        <f t="shared" si="1061"/>
        <v/>
      </c>
      <c r="H2697" s="669"/>
      <c r="I2697" s="669"/>
      <c r="J2697" s="669"/>
      <c r="K2697" s="669"/>
      <c r="L2697" s="670"/>
      <c r="M2697" s="112"/>
      <c r="N2697" s="112"/>
      <c r="O2697" s="112"/>
      <c r="P2697" s="112"/>
      <c r="Q2697" s="112"/>
      <c r="R2697" s="112"/>
      <c r="S2697" s="112"/>
      <c r="T2697" s="112"/>
      <c r="U2697" s="112"/>
      <c r="V2697" s="112"/>
      <c r="W2697" s="112"/>
      <c r="X2697" s="112"/>
      <c r="Y2697" s="112"/>
      <c r="Z2697" s="112"/>
      <c r="AA2697" s="112"/>
      <c r="AB2697" s="112"/>
      <c r="AC2697" s="112"/>
      <c r="AD2697" s="112"/>
      <c r="AE2697" s="93"/>
      <c r="AI2697">
        <f t="shared" si="1036"/>
        <v>0</v>
      </c>
      <c r="AJ2697">
        <f t="shared" si="1037"/>
        <v>0</v>
      </c>
      <c r="AK2697">
        <f t="shared" si="1038"/>
        <v>0</v>
      </c>
      <c r="AL2697">
        <f t="shared" si="1039"/>
        <v>0</v>
      </c>
      <c r="AM2697">
        <f t="shared" si="1040"/>
        <v>0</v>
      </c>
      <c r="AN2697">
        <f t="shared" si="1041"/>
        <v>0</v>
      </c>
      <c r="AO2697">
        <f t="shared" si="1042"/>
        <v>0</v>
      </c>
      <c r="AP2697">
        <f t="shared" si="1043"/>
        <v>0</v>
      </c>
      <c r="AQ2697">
        <f t="shared" si="1044"/>
        <v>0</v>
      </c>
      <c r="AR2697">
        <f t="shared" si="1045"/>
        <v>0</v>
      </c>
      <c r="AS2697">
        <f t="shared" si="1046"/>
        <v>0</v>
      </c>
      <c r="AT2697">
        <f t="shared" si="1047"/>
        <v>0</v>
      </c>
      <c r="AU2697">
        <f t="shared" si="1048"/>
        <v>0</v>
      </c>
      <c r="AV2697">
        <f t="shared" si="1049"/>
        <v>0</v>
      </c>
      <c r="AW2697">
        <f t="shared" si="1050"/>
        <v>0</v>
      </c>
      <c r="AX2697">
        <f t="shared" si="1051"/>
        <v>0</v>
      </c>
      <c r="AY2697">
        <f t="shared" si="1052"/>
        <v>0</v>
      </c>
      <c r="AZ2697">
        <f t="shared" si="1053"/>
        <v>0</v>
      </c>
      <c r="BA2697">
        <f t="shared" si="1054"/>
        <v>0</v>
      </c>
      <c r="BB2697">
        <f t="shared" si="1055"/>
        <v>0</v>
      </c>
      <c r="BC2697">
        <f t="shared" si="1056"/>
        <v>0</v>
      </c>
      <c r="BD2697">
        <f t="shared" si="1057"/>
        <v>0</v>
      </c>
      <c r="BE2697">
        <f t="shared" si="1058"/>
        <v>0</v>
      </c>
      <c r="BF2697">
        <f t="shared" si="1059"/>
        <v>0</v>
      </c>
    </row>
    <row r="2698" spans="1:58" ht="15" customHeight="1">
      <c r="A2698" s="405"/>
      <c r="B2698" s="6"/>
      <c r="C2698" s="421" t="s">
        <v>7113</v>
      </c>
      <c r="D2698" s="668" t="str">
        <f t="shared" si="1060"/>
        <v/>
      </c>
      <c r="E2698" s="669"/>
      <c r="F2698" s="670"/>
      <c r="G2698" s="763" t="str">
        <f t="shared" si="1061"/>
        <v/>
      </c>
      <c r="H2698" s="669"/>
      <c r="I2698" s="669"/>
      <c r="J2698" s="669"/>
      <c r="K2698" s="669"/>
      <c r="L2698" s="670"/>
      <c r="M2698" s="112"/>
      <c r="N2698" s="112"/>
      <c r="O2698" s="112"/>
      <c r="P2698" s="112"/>
      <c r="Q2698" s="112"/>
      <c r="R2698" s="112"/>
      <c r="S2698" s="112"/>
      <c r="T2698" s="112"/>
      <c r="U2698" s="112"/>
      <c r="V2698" s="112"/>
      <c r="W2698" s="112"/>
      <c r="X2698" s="112"/>
      <c r="Y2698" s="112"/>
      <c r="Z2698" s="112"/>
      <c r="AA2698" s="112"/>
      <c r="AB2698" s="112"/>
      <c r="AC2698" s="112"/>
      <c r="AD2698" s="112"/>
      <c r="AE2698" s="93"/>
      <c r="AI2698">
        <f t="shared" si="1036"/>
        <v>0</v>
      </c>
      <c r="AJ2698">
        <f t="shared" si="1037"/>
        <v>0</v>
      </c>
      <c r="AK2698">
        <f t="shared" si="1038"/>
        <v>0</v>
      </c>
      <c r="AL2698">
        <f t="shared" si="1039"/>
        <v>0</v>
      </c>
      <c r="AM2698">
        <f t="shared" si="1040"/>
        <v>0</v>
      </c>
      <c r="AN2698">
        <f t="shared" si="1041"/>
        <v>0</v>
      </c>
      <c r="AO2698">
        <f t="shared" si="1042"/>
        <v>0</v>
      </c>
      <c r="AP2698">
        <f t="shared" si="1043"/>
        <v>0</v>
      </c>
      <c r="AQ2698">
        <f t="shared" si="1044"/>
        <v>0</v>
      </c>
      <c r="AR2698">
        <f t="shared" si="1045"/>
        <v>0</v>
      </c>
      <c r="AS2698">
        <f t="shared" si="1046"/>
        <v>0</v>
      </c>
      <c r="AT2698">
        <f t="shared" si="1047"/>
        <v>0</v>
      </c>
      <c r="AU2698">
        <f t="shared" si="1048"/>
        <v>0</v>
      </c>
      <c r="AV2698">
        <f t="shared" si="1049"/>
        <v>0</v>
      </c>
      <c r="AW2698">
        <f t="shared" si="1050"/>
        <v>0</v>
      </c>
      <c r="AX2698">
        <f t="shared" si="1051"/>
        <v>0</v>
      </c>
      <c r="AY2698">
        <f t="shared" si="1052"/>
        <v>0</v>
      </c>
      <c r="AZ2698">
        <f t="shared" si="1053"/>
        <v>0</v>
      </c>
      <c r="BA2698">
        <f t="shared" si="1054"/>
        <v>0</v>
      </c>
      <c r="BB2698">
        <f t="shared" si="1055"/>
        <v>0</v>
      </c>
      <c r="BC2698">
        <f t="shared" si="1056"/>
        <v>0</v>
      </c>
      <c r="BD2698">
        <f t="shared" si="1057"/>
        <v>0</v>
      </c>
      <c r="BE2698">
        <f t="shared" si="1058"/>
        <v>0</v>
      </c>
      <c r="BF2698">
        <f t="shared" si="1059"/>
        <v>0</v>
      </c>
    </row>
    <row r="2699" spans="1:58" ht="15" customHeight="1">
      <c r="A2699" s="405"/>
      <c r="B2699" s="6"/>
      <c r="C2699" s="421" t="s">
        <v>7114</v>
      </c>
      <c r="D2699" s="668" t="str">
        <f t="shared" si="1060"/>
        <v/>
      </c>
      <c r="E2699" s="669"/>
      <c r="F2699" s="670"/>
      <c r="G2699" s="763" t="str">
        <f t="shared" si="1061"/>
        <v/>
      </c>
      <c r="H2699" s="669"/>
      <c r="I2699" s="669"/>
      <c r="J2699" s="669"/>
      <c r="K2699" s="669"/>
      <c r="L2699" s="670"/>
      <c r="M2699" s="112"/>
      <c r="N2699" s="112"/>
      <c r="O2699" s="112"/>
      <c r="P2699" s="112"/>
      <c r="Q2699" s="112"/>
      <c r="R2699" s="112"/>
      <c r="S2699" s="112"/>
      <c r="T2699" s="112"/>
      <c r="U2699" s="112"/>
      <c r="V2699" s="112"/>
      <c r="W2699" s="112"/>
      <c r="X2699" s="112"/>
      <c r="Y2699" s="112"/>
      <c r="Z2699" s="112"/>
      <c r="AA2699" s="112"/>
      <c r="AB2699" s="112"/>
      <c r="AC2699" s="112"/>
      <c r="AD2699" s="112"/>
      <c r="AE2699" s="93"/>
      <c r="AI2699">
        <f t="shared" ref="AI2699:AI2762" si="1062">M2699</f>
        <v>0</v>
      </c>
      <c r="AJ2699">
        <f t="shared" ref="AJ2699:AJ2762" si="1063">COUNTIF(N2699:O2699,"NS")</f>
        <v>0</v>
      </c>
      <c r="AK2699">
        <f t="shared" ref="AK2699:AK2762" si="1064">SUM(N2699:O2699)</f>
        <v>0</v>
      </c>
      <c r="AL2699">
        <f t="shared" ref="AL2699:AL2762" si="1065">IF(COUNTIF(M2699:O2699,"NA")=3,0,IF(OR(AND(AI2699=0,AJ2699&gt;0),AND(AI2699="NS",AK2699&gt;0), AND(AI2699="NS", AJ2699=0,AK2699=0)), 1, IF(OR(AND(AI2699&gt;0,AJ2699&gt;1,AI2699&gt;AK2699), AND(AI2699="NS",AJ2699=2), AND(AI2699="NS",AK2699=0,AJ2699&gt;0),AI2699=AK2699), 0, 1)))</f>
        <v>0</v>
      </c>
      <c r="AM2699">
        <f t="shared" ref="AM2699:AM2762" si="1066">P2699</f>
        <v>0</v>
      </c>
      <c r="AN2699">
        <f t="shared" ref="AN2699:AN2762" si="1067">COUNTIF(Q2699:R2699,"NS")</f>
        <v>0</v>
      </c>
      <c r="AO2699">
        <f t="shared" ref="AO2699:AO2762" si="1068">SUM(Q2699:R2699)</f>
        <v>0</v>
      </c>
      <c r="AP2699">
        <f t="shared" ref="AP2699:AP2762" si="1069">IF(COUNTIF(P2699:R2699,"NA")=3,0,IF(OR(AND(AM2699=0,AN2699&gt;0),AND(AM2699="NS",AO2699&gt;0), AND(AM2699="NS", AN2699=0,AO2699=0)), 1, IF(OR(AND(AM2699&gt;0,AN2699&gt;1,AM2699&gt;AO2699), AND(AM2699="NS",AN2699=2), AND(AM2699="NS",AO2699=0,AN2699&gt;0),AM2699=AO2699), 0, 1)))</f>
        <v>0</v>
      </c>
      <c r="AQ2699">
        <f t="shared" ref="AQ2699:AQ2762" si="1070">S2699</f>
        <v>0</v>
      </c>
      <c r="AR2699">
        <f t="shared" ref="AR2699:AR2762" si="1071">COUNTIF(T2699:U2699,"NS")</f>
        <v>0</v>
      </c>
      <c r="AS2699">
        <f t="shared" ref="AS2699:AS2762" si="1072">SUM(T2699:U2699)</f>
        <v>0</v>
      </c>
      <c r="AT2699">
        <f t="shared" ref="AT2699:AT2762" si="1073">IF(COUNTIF(S2699:U2699,"NA")=3,0,IF(OR(AND(AQ2699=0,AR2699&gt;0),AND(AQ2699="NS",AS2699&gt;0), AND(AQ2699="NS", AR2699=0,AS2699=0)), 1, IF(OR(AND(AQ2699&gt;0,AR2699&gt;1,AQ2699&gt;AS2699), AND(AQ2699="NS",AR2699=2), AND(AQ2699="NS",AS2699=0,AR2699&gt;0),AQ2699=AS2699), 0, 1)))</f>
        <v>0</v>
      </c>
      <c r="AU2699">
        <f t="shared" ref="AU2699:AU2762" si="1074">V2699</f>
        <v>0</v>
      </c>
      <c r="AV2699">
        <f t="shared" ref="AV2699:AV2762" si="1075">COUNTIF(W2699:X2699,"NS")</f>
        <v>0</v>
      </c>
      <c r="AW2699">
        <f t="shared" ref="AW2699:AW2762" si="1076">SUM(W2699:X2699)</f>
        <v>0</v>
      </c>
      <c r="AX2699">
        <f t="shared" ref="AX2699:AX2762" si="1077">IF(COUNTIF(V2699:X2699,"NA")=3,0,IF(OR(AND(AU2699=0,AV2699&gt;0),AND(AU2699="NS",AW2699&gt;0), AND(AU2699="NS", AV2699=0,AW2699=0)), 1, IF(OR(AND(AU2699&gt;0,AV2699&gt;1,AU2699&gt;AW2699), AND(AU2699="NS",AV2699=2), AND(AU2699="NS",AW2699=0,AV2699&gt;0),AU2699=AW2699), 0, 1)))</f>
        <v>0</v>
      </c>
      <c r="AY2699">
        <f t="shared" ref="AY2699:AY2762" si="1078">Y2699</f>
        <v>0</v>
      </c>
      <c r="AZ2699">
        <f t="shared" ref="AZ2699:AZ2762" si="1079">COUNTIF(Z2699:AA2699,"NS")</f>
        <v>0</v>
      </c>
      <c r="BA2699">
        <f t="shared" ref="BA2699:BA2762" si="1080">SUM(Z2699:AA2699)</f>
        <v>0</v>
      </c>
      <c r="BB2699">
        <f t="shared" ref="BB2699:BB2762" si="1081">IF(COUNTIF(Y2699:AA2699,"NA")=3,0,IF(OR(AND(AY2699=0,AZ2699&gt;0),AND(AY2699="NS",BA2699&gt;0), AND(AY2699="NS", AZ2699=0,BA2699=0)), 1, IF(OR(AND(AY2699&gt;0,AZ2699&gt;1,AY2699&gt;BA2699), AND(AY2699="NS",AZ2699=2), AND(AY2699="NS",BA2699=0,AZ2699&gt;0),AY2699=BA2699), 0, 1)))</f>
        <v>0</v>
      </c>
      <c r="BC2699">
        <f t="shared" ref="BC2699:BC2762" si="1082">AB2699</f>
        <v>0</v>
      </c>
      <c r="BD2699">
        <f t="shared" ref="BD2699:BD2762" si="1083">COUNTIF(AC2699:AD2699,"NS")</f>
        <v>0</v>
      </c>
      <c r="BE2699">
        <f t="shared" ref="BE2699:BE2762" si="1084">SUM(AC2699:AD2699)</f>
        <v>0</v>
      </c>
      <c r="BF2699">
        <f t="shared" ref="BF2699:BF2762" si="1085">IF(COUNTIF(AB2699:AD2699,"NA")=3,0,IF(OR(AND(BC2699=0,BD2699&gt;0),AND(BC2699="NS",BE2699&gt;0), AND(BC2699="NS", BD2699=0,BE2699=0)), 1, IF(OR(AND(BC2699&gt;0,BD2699&gt;1,BC2699&gt;BE2699), AND(BC2699="NS",BD2699=2), AND(BC2699="NS",BE2699=0,BD2699&gt;0),BC2699=BE2699), 0, 1)))</f>
        <v>0</v>
      </c>
    </row>
    <row r="2700" spans="1:58" ht="15" customHeight="1">
      <c r="A2700" s="405"/>
      <c r="B2700" s="6"/>
      <c r="C2700" s="421" t="s">
        <v>7115</v>
      </c>
      <c r="D2700" s="668" t="str">
        <f t="shared" ref="D2700:D2763" si="1086">IF(D1538="","",D1538)</f>
        <v/>
      </c>
      <c r="E2700" s="669"/>
      <c r="F2700" s="670"/>
      <c r="G2700" s="763" t="str">
        <f t="shared" ref="G2700:G2763" si="1087">IF(G1538="","",G1538)</f>
        <v/>
      </c>
      <c r="H2700" s="669"/>
      <c r="I2700" s="669"/>
      <c r="J2700" s="669"/>
      <c r="K2700" s="669"/>
      <c r="L2700" s="670"/>
      <c r="M2700" s="112"/>
      <c r="N2700" s="112"/>
      <c r="O2700" s="112"/>
      <c r="P2700" s="112"/>
      <c r="Q2700" s="112"/>
      <c r="R2700" s="112"/>
      <c r="S2700" s="112"/>
      <c r="T2700" s="112"/>
      <c r="U2700" s="112"/>
      <c r="V2700" s="112"/>
      <c r="W2700" s="112"/>
      <c r="X2700" s="112"/>
      <c r="Y2700" s="112"/>
      <c r="Z2700" s="112"/>
      <c r="AA2700" s="112"/>
      <c r="AB2700" s="112"/>
      <c r="AC2700" s="112"/>
      <c r="AD2700" s="112"/>
      <c r="AE2700" s="93"/>
      <c r="AI2700">
        <f t="shared" si="1062"/>
        <v>0</v>
      </c>
      <c r="AJ2700">
        <f t="shared" si="1063"/>
        <v>0</v>
      </c>
      <c r="AK2700">
        <f t="shared" si="1064"/>
        <v>0</v>
      </c>
      <c r="AL2700">
        <f t="shared" si="1065"/>
        <v>0</v>
      </c>
      <c r="AM2700">
        <f t="shared" si="1066"/>
        <v>0</v>
      </c>
      <c r="AN2700">
        <f t="shared" si="1067"/>
        <v>0</v>
      </c>
      <c r="AO2700">
        <f t="shared" si="1068"/>
        <v>0</v>
      </c>
      <c r="AP2700">
        <f t="shared" si="1069"/>
        <v>0</v>
      </c>
      <c r="AQ2700">
        <f t="shared" si="1070"/>
        <v>0</v>
      </c>
      <c r="AR2700">
        <f t="shared" si="1071"/>
        <v>0</v>
      </c>
      <c r="AS2700">
        <f t="shared" si="1072"/>
        <v>0</v>
      </c>
      <c r="AT2700">
        <f t="shared" si="1073"/>
        <v>0</v>
      </c>
      <c r="AU2700">
        <f t="shared" si="1074"/>
        <v>0</v>
      </c>
      <c r="AV2700">
        <f t="shared" si="1075"/>
        <v>0</v>
      </c>
      <c r="AW2700">
        <f t="shared" si="1076"/>
        <v>0</v>
      </c>
      <c r="AX2700">
        <f t="shared" si="1077"/>
        <v>0</v>
      </c>
      <c r="AY2700">
        <f t="shared" si="1078"/>
        <v>0</v>
      </c>
      <c r="AZ2700">
        <f t="shared" si="1079"/>
        <v>0</v>
      </c>
      <c r="BA2700">
        <f t="shared" si="1080"/>
        <v>0</v>
      </c>
      <c r="BB2700">
        <f t="shared" si="1081"/>
        <v>0</v>
      </c>
      <c r="BC2700">
        <f t="shared" si="1082"/>
        <v>0</v>
      </c>
      <c r="BD2700">
        <f t="shared" si="1083"/>
        <v>0</v>
      </c>
      <c r="BE2700">
        <f t="shared" si="1084"/>
        <v>0</v>
      </c>
      <c r="BF2700">
        <f t="shared" si="1085"/>
        <v>0</v>
      </c>
    </row>
    <row r="2701" spans="1:58" ht="15" customHeight="1">
      <c r="A2701" s="405"/>
      <c r="B2701" s="6"/>
      <c r="C2701" s="421" t="s">
        <v>7116</v>
      </c>
      <c r="D2701" s="668" t="str">
        <f t="shared" si="1086"/>
        <v/>
      </c>
      <c r="E2701" s="669"/>
      <c r="F2701" s="670"/>
      <c r="G2701" s="763" t="str">
        <f t="shared" si="1087"/>
        <v/>
      </c>
      <c r="H2701" s="669"/>
      <c r="I2701" s="669"/>
      <c r="J2701" s="669"/>
      <c r="K2701" s="669"/>
      <c r="L2701" s="670"/>
      <c r="M2701" s="112"/>
      <c r="N2701" s="112"/>
      <c r="O2701" s="112"/>
      <c r="P2701" s="112"/>
      <c r="Q2701" s="112"/>
      <c r="R2701" s="112"/>
      <c r="S2701" s="112"/>
      <c r="T2701" s="112"/>
      <c r="U2701" s="112"/>
      <c r="V2701" s="112"/>
      <c r="W2701" s="112"/>
      <c r="X2701" s="112"/>
      <c r="Y2701" s="112"/>
      <c r="Z2701" s="112"/>
      <c r="AA2701" s="112"/>
      <c r="AB2701" s="112"/>
      <c r="AC2701" s="112"/>
      <c r="AD2701" s="112"/>
      <c r="AE2701" s="93"/>
      <c r="AI2701">
        <f t="shared" si="1062"/>
        <v>0</v>
      </c>
      <c r="AJ2701">
        <f t="shared" si="1063"/>
        <v>0</v>
      </c>
      <c r="AK2701">
        <f t="shared" si="1064"/>
        <v>0</v>
      </c>
      <c r="AL2701">
        <f t="shared" si="1065"/>
        <v>0</v>
      </c>
      <c r="AM2701">
        <f t="shared" si="1066"/>
        <v>0</v>
      </c>
      <c r="AN2701">
        <f t="shared" si="1067"/>
        <v>0</v>
      </c>
      <c r="AO2701">
        <f t="shared" si="1068"/>
        <v>0</v>
      </c>
      <c r="AP2701">
        <f t="shared" si="1069"/>
        <v>0</v>
      </c>
      <c r="AQ2701">
        <f t="shared" si="1070"/>
        <v>0</v>
      </c>
      <c r="AR2701">
        <f t="shared" si="1071"/>
        <v>0</v>
      </c>
      <c r="AS2701">
        <f t="shared" si="1072"/>
        <v>0</v>
      </c>
      <c r="AT2701">
        <f t="shared" si="1073"/>
        <v>0</v>
      </c>
      <c r="AU2701">
        <f t="shared" si="1074"/>
        <v>0</v>
      </c>
      <c r="AV2701">
        <f t="shared" si="1075"/>
        <v>0</v>
      </c>
      <c r="AW2701">
        <f t="shared" si="1076"/>
        <v>0</v>
      </c>
      <c r="AX2701">
        <f t="shared" si="1077"/>
        <v>0</v>
      </c>
      <c r="AY2701">
        <f t="shared" si="1078"/>
        <v>0</v>
      </c>
      <c r="AZ2701">
        <f t="shared" si="1079"/>
        <v>0</v>
      </c>
      <c r="BA2701">
        <f t="shared" si="1080"/>
        <v>0</v>
      </c>
      <c r="BB2701">
        <f t="shared" si="1081"/>
        <v>0</v>
      </c>
      <c r="BC2701">
        <f t="shared" si="1082"/>
        <v>0</v>
      </c>
      <c r="BD2701">
        <f t="shared" si="1083"/>
        <v>0</v>
      </c>
      <c r="BE2701">
        <f t="shared" si="1084"/>
        <v>0</v>
      </c>
      <c r="BF2701">
        <f t="shared" si="1085"/>
        <v>0</v>
      </c>
    </row>
    <row r="2702" spans="1:58" ht="15" customHeight="1">
      <c r="A2702" s="405"/>
      <c r="B2702" s="6"/>
      <c r="C2702" s="421" t="s">
        <v>7117</v>
      </c>
      <c r="D2702" s="668" t="str">
        <f t="shared" si="1086"/>
        <v/>
      </c>
      <c r="E2702" s="669"/>
      <c r="F2702" s="670"/>
      <c r="G2702" s="763" t="str">
        <f t="shared" si="1087"/>
        <v/>
      </c>
      <c r="H2702" s="669"/>
      <c r="I2702" s="669"/>
      <c r="J2702" s="669"/>
      <c r="K2702" s="669"/>
      <c r="L2702" s="670"/>
      <c r="M2702" s="112"/>
      <c r="N2702" s="112"/>
      <c r="O2702" s="112"/>
      <c r="P2702" s="112"/>
      <c r="Q2702" s="112"/>
      <c r="R2702" s="112"/>
      <c r="S2702" s="112"/>
      <c r="T2702" s="112"/>
      <c r="U2702" s="112"/>
      <c r="V2702" s="112"/>
      <c r="W2702" s="112"/>
      <c r="X2702" s="112"/>
      <c r="Y2702" s="112"/>
      <c r="Z2702" s="112"/>
      <c r="AA2702" s="112"/>
      <c r="AB2702" s="112"/>
      <c r="AC2702" s="112"/>
      <c r="AD2702" s="112"/>
      <c r="AE2702" s="93"/>
      <c r="AI2702">
        <f t="shared" si="1062"/>
        <v>0</v>
      </c>
      <c r="AJ2702">
        <f t="shared" si="1063"/>
        <v>0</v>
      </c>
      <c r="AK2702">
        <f t="shared" si="1064"/>
        <v>0</v>
      </c>
      <c r="AL2702">
        <f t="shared" si="1065"/>
        <v>0</v>
      </c>
      <c r="AM2702">
        <f t="shared" si="1066"/>
        <v>0</v>
      </c>
      <c r="AN2702">
        <f t="shared" si="1067"/>
        <v>0</v>
      </c>
      <c r="AO2702">
        <f t="shared" si="1068"/>
        <v>0</v>
      </c>
      <c r="AP2702">
        <f t="shared" si="1069"/>
        <v>0</v>
      </c>
      <c r="AQ2702">
        <f t="shared" si="1070"/>
        <v>0</v>
      </c>
      <c r="AR2702">
        <f t="shared" si="1071"/>
        <v>0</v>
      </c>
      <c r="AS2702">
        <f t="shared" si="1072"/>
        <v>0</v>
      </c>
      <c r="AT2702">
        <f t="shared" si="1073"/>
        <v>0</v>
      </c>
      <c r="AU2702">
        <f t="shared" si="1074"/>
        <v>0</v>
      </c>
      <c r="AV2702">
        <f t="shared" si="1075"/>
        <v>0</v>
      </c>
      <c r="AW2702">
        <f t="shared" si="1076"/>
        <v>0</v>
      </c>
      <c r="AX2702">
        <f t="shared" si="1077"/>
        <v>0</v>
      </c>
      <c r="AY2702">
        <f t="shared" si="1078"/>
        <v>0</v>
      </c>
      <c r="AZ2702">
        <f t="shared" si="1079"/>
        <v>0</v>
      </c>
      <c r="BA2702">
        <f t="shared" si="1080"/>
        <v>0</v>
      </c>
      <c r="BB2702">
        <f t="shared" si="1081"/>
        <v>0</v>
      </c>
      <c r="BC2702">
        <f t="shared" si="1082"/>
        <v>0</v>
      </c>
      <c r="BD2702">
        <f t="shared" si="1083"/>
        <v>0</v>
      </c>
      <c r="BE2702">
        <f t="shared" si="1084"/>
        <v>0</v>
      </c>
      <c r="BF2702">
        <f t="shared" si="1085"/>
        <v>0</v>
      </c>
    </row>
    <row r="2703" spans="1:58" ht="15" customHeight="1">
      <c r="A2703" s="405"/>
      <c r="B2703" s="6"/>
      <c r="C2703" s="421" t="s">
        <v>7118</v>
      </c>
      <c r="D2703" s="668" t="str">
        <f t="shared" si="1086"/>
        <v/>
      </c>
      <c r="E2703" s="669"/>
      <c r="F2703" s="670"/>
      <c r="G2703" s="763" t="str">
        <f t="shared" si="1087"/>
        <v/>
      </c>
      <c r="H2703" s="669"/>
      <c r="I2703" s="669"/>
      <c r="J2703" s="669"/>
      <c r="K2703" s="669"/>
      <c r="L2703" s="670"/>
      <c r="M2703" s="112"/>
      <c r="N2703" s="112"/>
      <c r="O2703" s="112"/>
      <c r="P2703" s="112"/>
      <c r="Q2703" s="112"/>
      <c r="R2703" s="112"/>
      <c r="S2703" s="112"/>
      <c r="T2703" s="112"/>
      <c r="U2703" s="112"/>
      <c r="V2703" s="112"/>
      <c r="W2703" s="112"/>
      <c r="X2703" s="112"/>
      <c r="Y2703" s="112"/>
      <c r="Z2703" s="112"/>
      <c r="AA2703" s="112"/>
      <c r="AB2703" s="112"/>
      <c r="AC2703" s="112"/>
      <c r="AD2703" s="112"/>
      <c r="AE2703" s="93"/>
      <c r="AI2703">
        <f t="shared" si="1062"/>
        <v>0</v>
      </c>
      <c r="AJ2703">
        <f t="shared" si="1063"/>
        <v>0</v>
      </c>
      <c r="AK2703">
        <f t="shared" si="1064"/>
        <v>0</v>
      </c>
      <c r="AL2703">
        <f t="shared" si="1065"/>
        <v>0</v>
      </c>
      <c r="AM2703">
        <f t="shared" si="1066"/>
        <v>0</v>
      </c>
      <c r="AN2703">
        <f t="shared" si="1067"/>
        <v>0</v>
      </c>
      <c r="AO2703">
        <f t="shared" si="1068"/>
        <v>0</v>
      </c>
      <c r="AP2703">
        <f t="shared" si="1069"/>
        <v>0</v>
      </c>
      <c r="AQ2703">
        <f t="shared" si="1070"/>
        <v>0</v>
      </c>
      <c r="AR2703">
        <f t="shared" si="1071"/>
        <v>0</v>
      </c>
      <c r="AS2703">
        <f t="shared" si="1072"/>
        <v>0</v>
      </c>
      <c r="AT2703">
        <f t="shared" si="1073"/>
        <v>0</v>
      </c>
      <c r="AU2703">
        <f t="shared" si="1074"/>
        <v>0</v>
      </c>
      <c r="AV2703">
        <f t="shared" si="1075"/>
        <v>0</v>
      </c>
      <c r="AW2703">
        <f t="shared" si="1076"/>
        <v>0</v>
      </c>
      <c r="AX2703">
        <f t="shared" si="1077"/>
        <v>0</v>
      </c>
      <c r="AY2703">
        <f t="shared" si="1078"/>
        <v>0</v>
      </c>
      <c r="AZ2703">
        <f t="shared" si="1079"/>
        <v>0</v>
      </c>
      <c r="BA2703">
        <f t="shared" si="1080"/>
        <v>0</v>
      </c>
      <c r="BB2703">
        <f t="shared" si="1081"/>
        <v>0</v>
      </c>
      <c r="BC2703">
        <f t="shared" si="1082"/>
        <v>0</v>
      </c>
      <c r="BD2703">
        <f t="shared" si="1083"/>
        <v>0</v>
      </c>
      <c r="BE2703">
        <f t="shared" si="1084"/>
        <v>0</v>
      </c>
      <c r="BF2703">
        <f t="shared" si="1085"/>
        <v>0</v>
      </c>
    </row>
    <row r="2704" spans="1:58" ht="15" customHeight="1">
      <c r="A2704" s="405"/>
      <c r="B2704" s="6"/>
      <c r="C2704" s="421" t="s">
        <v>7119</v>
      </c>
      <c r="D2704" s="668" t="str">
        <f t="shared" si="1086"/>
        <v/>
      </c>
      <c r="E2704" s="669"/>
      <c r="F2704" s="670"/>
      <c r="G2704" s="763" t="str">
        <f t="shared" si="1087"/>
        <v/>
      </c>
      <c r="H2704" s="669"/>
      <c r="I2704" s="669"/>
      <c r="J2704" s="669"/>
      <c r="K2704" s="669"/>
      <c r="L2704" s="670"/>
      <c r="M2704" s="112"/>
      <c r="N2704" s="112"/>
      <c r="O2704" s="112"/>
      <c r="P2704" s="112"/>
      <c r="Q2704" s="112"/>
      <c r="R2704" s="112"/>
      <c r="S2704" s="112"/>
      <c r="T2704" s="112"/>
      <c r="U2704" s="112"/>
      <c r="V2704" s="112"/>
      <c r="W2704" s="112"/>
      <c r="X2704" s="112"/>
      <c r="Y2704" s="112"/>
      <c r="Z2704" s="112"/>
      <c r="AA2704" s="112"/>
      <c r="AB2704" s="112"/>
      <c r="AC2704" s="112"/>
      <c r="AD2704" s="112"/>
      <c r="AE2704" s="93"/>
      <c r="AI2704">
        <f t="shared" si="1062"/>
        <v>0</v>
      </c>
      <c r="AJ2704">
        <f t="shared" si="1063"/>
        <v>0</v>
      </c>
      <c r="AK2704">
        <f t="shared" si="1064"/>
        <v>0</v>
      </c>
      <c r="AL2704">
        <f t="shared" si="1065"/>
        <v>0</v>
      </c>
      <c r="AM2704">
        <f t="shared" si="1066"/>
        <v>0</v>
      </c>
      <c r="AN2704">
        <f t="shared" si="1067"/>
        <v>0</v>
      </c>
      <c r="AO2704">
        <f t="shared" si="1068"/>
        <v>0</v>
      </c>
      <c r="AP2704">
        <f t="shared" si="1069"/>
        <v>0</v>
      </c>
      <c r="AQ2704">
        <f t="shared" si="1070"/>
        <v>0</v>
      </c>
      <c r="AR2704">
        <f t="shared" si="1071"/>
        <v>0</v>
      </c>
      <c r="AS2704">
        <f t="shared" si="1072"/>
        <v>0</v>
      </c>
      <c r="AT2704">
        <f t="shared" si="1073"/>
        <v>0</v>
      </c>
      <c r="AU2704">
        <f t="shared" si="1074"/>
        <v>0</v>
      </c>
      <c r="AV2704">
        <f t="shared" si="1075"/>
        <v>0</v>
      </c>
      <c r="AW2704">
        <f t="shared" si="1076"/>
        <v>0</v>
      </c>
      <c r="AX2704">
        <f t="shared" si="1077"/>
        <v>0</v>
      </c>
      <c r="AY2704">
        <f t="shared" si="1078"/>
        <v>0</v>
      </c>
      <c r="AZ2704">
        <f t="shared" si="1079"/>
        <v>0</v>
      </c>
      <c r="BA2704">
        <f t="shared" si="1080"/>
        <v>0</v>
      </c>
      <c r="BB2704">
        <f t="shared" si="1081"/>
        <v>0</v>
      </c>
      <c r="BC2704">
        <f t="shared" si="1082"/>
        <v>0</v>
      </c>
      <c r="BD2704">
        <f t="shared" si="1083"/>
        <v>0</v>
      </c>
      <c r="BE2704">
        <f t="shared" si="1084"/>
        <v>0</v>
      </c>
      <c r="BF2704">
        <f t="shared" si="1085"/>
        <v>0</v>
      </c>
    </row>
    <row r="2705" spans="1:58" ht="15" customHeight="1">
      <c r="A2705" s="405"/>
      <c r="B2705" s="6"/>
      <c r="C2705" s="421" t="s">
        <v>7120</v>
      </c>
      <c r="D2705" s="668" t="str">
        <f t="shared" si="1086"/>
        <v/>
      </c>
      <c r="E2705" s="669"/>
      <c r="F2705" s="670"/>
      <c r="G2705" s="763" t="str">
        <f t="shared" si="1087"/>
        <v/>
      </c>
      <c r="H2705" s="669"/>
      <c r="I2705" s="669"/>
      <c r="J2705" s="669"/>
      <c r="K2705" s="669"/>
      <c r="L2705" s="670"/>
      <c r="M2705" s="112"/>
      <c r="N2705" s="112"/>
      <c r="O2705" s="112"/>
      <c r="P2705" s="112"/>
      <c r="Q2705" s="112"/>
      <c r="R2705" s="112"/>
      <c r="S2705" s="112"/>
      <c r="T2705" s="112"/>
      <c r="U2705" s="112"/>
      <c r="V2705" s="112"/>
      <c r="W2705" s="112"/>
      <c r="X2705" s="112"/>
      <c r="Y2705" s="112"/>
      <c r="Z2705" s="112"/>
      <c r="AA2705" s="112"/>
      <c r="AB2705" s="112"/>
      <c r="AC2705" s="112"/>
      <c r="AD2705" s="112"/>
      <c r="AE2705" s="93"/>
      <c r="AI2705">
        <f t="shared" si="1062"/>
        <v>0</v>
      </c>
      <c r="AJ2705">
        <f t="shared" si="1063"/>
        <v>0</v>
      </c>
      <c r="AK2705">
        <f t="shared" si="1064"/>
        <v>0</v>
      </c>
      <c r="AL2705">
        <f t="shared" si="1065"/>
        <v>0</v>
      </c>
      <c r="AM2705">
        <f t="shared" si="1066"/>
        <v>0</v>
      </c>
      <c r="AN2705">
        <f t="shared" si="1067"/>
        <v>0</v>
      </c>
      <c r="AO2705">
        <f t="shared" si="1068"/>
        <v>0</v>
      </c>
      <c r="AP2705">
        <f t="shared" si="1069"/>
        <v>0</v>
      </c>
      <c r="AQ2705">
        <f t="shared" si="1070"/>
        <v>0</v>
      </c>
      <c r="AR2705">
        <f t="shared" si="1071"/>
        <v>0</v>
      </c>
      <c r="AS2705">
        <f t="shared" si="1072"/>
        <v>0</v>
      </c>
      <c r="AT2705">
        <f t="shared" si="1073"/>
        <v>0</v>
      </c>
      <c r="AU2705">
        <f t="shared" si="1074"/>
        <v>0</v>
      </c>
      <c r="AV2705">
        <f t="shared" si="1075"/>
        <v>0</v>
      </c>
      <c r="AW2705">
        <f t="shared" si="1076"/>
        <v>0</v>
      </c>
      <c r="AX2705">
        <f t="shared" si="1077"/>
        <v>0</v>
      </c>
      <c r="AY2705">
        <f t="shared" si="1078"/>
        <v>0</v>
      </c>
      <c r="AZ2705">
        <f t="shared" si="1079"/>
        <v>0</v>
      </c>
      <c r="BA2705">
        <f t="shared" si="1080"/>
        <v>0</v>
      </c>
      <c r="BB2705">
        <f t="shared" si="1081"/>
        <v>0</v>
      </c>
      <c r="BC2705">
        <f t="shared" si="1082"/>
        <v>0</v>
      </c>
      <c r="BD2705">
        <f t="shared" si="1083"/>
        <v>0</v>
      </c>
      <c r="BE2705">
        <f t="shared" si="1084"/>
        <v>0</v>
      </c>
      <c r="BF2705">
        <f t="shared" si="1085"/>
        <v>0</v>
      </c>
    </row>
    <row r="2706" spans="1:58" ht="15" customHeight="1">
      <c r="A2706" s="405"/>
      <c r="B2706" s="6"/>
      <c r="C2706" s="421" t="s">
        <v>7121</v>
      </c>
      <c r="D2706" s="668" t="str">
        <f t="shared" si="1086"/>
        <v/>
      </c>
      <c r="E2706" s="669"/>
      <c r="F2706" s="670"/>
      <c r="G2706" s="763" t="str">
        <f t="shared" si="1087"/>
        <v/>
      </c>
      <c r="H2706" s="669"/>
      <c r="I2706" s="669"/>
      <c r="J2706" s="669"/>
      <c r="K2706" s="669"/>
      <c r="L2706" s="670"/>
      <c r="M2706" s="112"/>
      <c r="N2706" s="112"/>
      <c r="O2706" s="112"/>
      <c r="P2706" s="112"/>
      <c r="Q2706" s="112"/>
      <c r="R2706" s="112"/>
      <c r="S2706" s="112"/>
      <c r="T2706" s="112"/>
      <c r="U2706" s="112"/>
      <c r="V2706" s="112"/>
      <c r="W2706" s="112"/>
      <c r="X2706" s="112"/>
      <c r="Y2706" s="112"/>
      <c r="Z2706" s="112"/>
      <c r="AA2706" s="112"/>
      <c r="AB2706" s="112"/>
      <c r="AC2706" s="112"/>
      <c r="AD2706" s="112"/>
      <c r="AE2706" s="93"/>
      <c r="AI2706">
        <f t="shared" si="1062"/>
        <v>0</v>
      </c>
      <c r="AJ2706">
        <f t="shared" si="1063"/>
        <v>0</v>
      </c>
      <c r="AK2706">
        <f t="shared" si="1064"/>
        <v>0</v>
      </c>
      <c r="AL2706">
        <f t="shared" si="1065"/>
        <v>0</v>
      </c>
      <c r="AM2706">
        <f t="shared" si="1066"/>
        <v>0</v>
      </c>
      <c r="AN2706">
        <f t="shared" si="1067"/>
        <v>0</v>
      </c>
      <c r="AO2706">
        <f t="shared" si="1068"/>
        <v>0</v>
      </c>
      <c r="AP2706">
        <f t="shared" si="1069"/>
        <v>0</v>
      </c>
      <c r="AQ2706">
        <f t="shared" si="1070"/>
        <v>0</v>
      </c>
      <c r="AR2706">
        <f t="shared" si="1071"/>
        <v>0</v>
      </c>
      <c r="AS2706">
        <f t="shared" si="1072"/>
        <v>0</v>
      </c>
      <c r="AT2706">
        <f t="shared" si="1073"/>
        <v>0</v>
      </c>
      <c r="AU2706">
        <f t="shared" si="1074"/>
        <v>0</v>
      </c>
      <c r="AV2706">
        <f t="shared" si="1075"/>
        <v>0</v>
      </c>
      <c r="AW2706">
        <f t="shared" si="1076"/>
        <v>0</v>
      </c>
      <c r="AX2706">
        <f t="shared" si="1077"/>
        <v>0</v>
      </c>
      <c r="AY2706">
        <f t="shared" si="1078"/>
        <v>0</v>
      </c>
      <c r="AZ2706">
        <f t="shared" si="1079"/>
        <v>0</v>
      </c>
      <c r="BA2706">
        <f t="shared" si="1080"/>
        <v>0</v>
      </c>
      <c r="BB2706">
        <f t="shared" si="1081"/>
        <v>0</v>
      </c>
      <c r="BC2706">
        <f t="shared" si="1082"/>
        <v>0</v>
      </c>
      <c r="BD2706">
        <f t="shared" si="1083"/>
        <v>0</v>
      </c>
      <c r="BE2706">
        <f t="shared" si="1084"/>
        <v>0</v>
      </c>
      <c r="BF2706">
        <f t="shared" si="1085"/>
        <v>0</v>
      </c>
    </row>
    <row r="2707" spans="1:58" ht="15" customHeight="1">
      <c r="A2707" s="405"/>
      <c r="B2707" s="6"/>
      <c r="C2707" s="421" t="s">
        <v>7122</v>
      </c>
      <c r="D2707" s="668" t="str">
        <f t="shared" si="1086"/>
        <v/>
      </c>
      <c r="E2707" s="669"/>
      <c r="F2707" s="670"/>
      <c r="G2707" s="763" t="str">
        <f t="shared" si="1087"/>
        <v/>
      </c>
      <c r="H2707" s="669"/>
      <c r="I2707" s="669"/>
      <c r="J2707" s="669"/>
      <c r="K2707" s="669"/>
      <c r="L2707" s="670"/>
      <c r="M2707" s="112"/>
      <c r="N2707" s="112"/>
      <c r="O2707" s="112"/>
      <c r="P2707" s="112"/>
      <c r="Q2707" s="112"/>
      <c r="R2707" s="112"/>
      <c r="S2707" s="112"/>
      <c r="T2707" s="112"/>
      <c r="U2707" s="112"/>
      <c r="V2707" s="112"/>
      <c r="W2707" s="112"/>
      <c r="X2707" s="112"/>
      <c r="Y2707" s="112"/>
      <c r="Z2707" s="112"/>
      <c r="AA2707" s="112"/>
      <c r="AB2707" s="112"/>
      <c r="AC2707" s="112"/>
      <c r="AD2707" s="112"/>
      <c r="AE2707" s="93"/>
      <c r="AI2707">
        <f t="shared" si="1062"/>
        <v>0</v>
      </c>
      <c r="AJ2707">
        <f t="shared" si="1063"/>
        <v>0</v>
      </c>
      <c r="AK2707">
        <f t="shared" si="1064"/>
        <v>0</v>
      </c>
      <c r="AL2707">
        <f t="shared" si="1065"/>
        <v>0</v>
      </c>
      <c r="AM2707">
        <f t="shared" si="1066"/>
        <v>0</v>
      </c>
      <c r="AN2707">
        <f t="shared" si="1067"/>
        <v>0</v>
      </c>
      <c r="AO2707">
        <f t="shared" si="1068"/>
        <v>0</v>
      </c>
      <c r="AP2707">
        <f t="shared" si="1069"/>
        <v>0</v>
      </c>
      <c r="AQ2707">
        <f t="shared" si="1070"/>
        <v>0</v>
      </c>
      <c r="AR2707">
        <f t="shared" si="1071"/>
        <v>0</v>
      </c>
      <c r="AS2707">
        <f t="shared" si="1072"/>
        <v>0</v>
      </c>
      <c r="AT2707">
        <f t="shared" si="1073"/>
        <v>0</v>
      </c>
      <c r="AU2707">
        <f t="shared" si="1074"/>
        <v>0</v>
      </c>
      <c r="AV2707">
        <f t="shared" si="1075"/>
        <v>0</v>
      </c>
      <c r="AW2707">
        <f t="shared" si="1076"/>
        <v>0</v>
      </c>
      <c r="AX2707">
        <f t="shared" si="1077"/>
        <v>0</v>
      </c>
      <c r="AY2707">
        <f t="shared" si="1078"/>
        <v>0</v>
      </c>
      <c r="AZ2707">
        <f t="shared" si="1079"/>
        <v>0</v>
      </c>
      <c r="BA2707">
        <f t="shared" si="1080"/>
        <v>0</v>
      </c>
      <c r="BB2707">
        <f t="shared" si="1081"/>
        <v>0</v>
      </c>
      <c r="BC2707">
        <f t="shared" si="1082"/>
        <v>0</v>
      </c>
      <c r="BD2707">
        <f t="shared" si="1083"/>
        <v>0</v>
      </c>
      <c r="BE2707">
        <f t="shared" si="1084"/>
        <v>0</v>
      </c>
      <c r="BF2707">
        <f t="shared" si="1085"/>
        <v>0</v>
      </c>
    </row>
    <row r="2708" spans="1:58" ht="15" customHeight="1">
      <c r="A2708" s="405"/>
      <c r="B2708" s="6"/>
      <c r="C2708" s="421" t="s">
        <v>7123</v>
      </c>
      <c r="D2708" s="668" t="str">
        <f t="shared" si="1086"/>
        <v/>
      </c>
      <c r="E2708" s="669"/>
      <c r="F2708" s="670"/>
      <c r="G2708" s="763" t="str">
        <f t="shared" si="1087"/>
        <v/>
      </c>
      <c r="H2708" s="669"/>
      <c r="I2708" s="669"/>
      <c r="J2708" s="669"/>
      <c r="K2708" s="669"/>
      <c r="L2708" s="670"/>
      <c r="M2708" s="112"/>
      <c r="N2708" s="112"/>
      <c r="O2708" s="112"/>
      <c r="P2708" s="112"/>
      <c r="Q2708" s="112"/>
      <c r="R2708" s="112"/>
      <c r="S2708" s="112"/>
      <c r="T2708" s="112"/>
      <c r="U2708" s="112"/>
      <c r="V2708" s="112"/>
      <c r="W2708" s="112"/>
      <c r="X2708" s="112"/>
      <c r="Y2708" s="112"/>
      <c r="Z2708" s="112"/>
      <c r="AA2708" s="112"/>
      <c r="AB2708" s="112"/>
      <c r="AC2708" s="112"/>
      <c r="AD2708" s="112"/>
      <c r="AE2708" s="93"/>
      <c r="AI2708">
        <f t="shared" si="1062"/>
        <v>0</v>
      </c>
      <c r="AJ2708">
        <f t="shared" si="1063"/>
        <v>0</v>
      </c>
      <c r="AK2708">
        <f t="shared" si="1064"/>
        <v>0</v>
      </c>
      <c r="AL2708">
        <f t="shared" si="1065"/>
        <v>0</v>
      </c>
      <c r="AM2708">
        <f t="shared" si="1066"/>
        <v>0</v>
      </c>
      <c r="AN2708">
        <f t="shared" si="1067"/>
        <v>0</v>
      </c>
      <c r="AO2708">
        <f t="shared" si="1068"/>
        <v>0</v>
      </c>
      <c r="AP2708">
        <f t="shared" si="1069"/>
        <v>0</v>
      </c>
      <c r="AQ2708">
        <f t="shared" si="1070"/>
        <v>0</v>
      </c>
      <c r="AR2708">
        <f t="shared" si="1071"/>
        <v>0</v>
      </c>
      <c r="AS2708">
        <f t="shared" si="1072"/>
        <v>0</v>
      </c>
      <c r="AT2708">
        <f t="shared" si="1073"/>
        <v>0</v>
      </c>
      <c r="AU2708">
        <f t="shared" si="1074"/>
        <v>0</v>
      </c>
      <c r="AV2708">
        <f t="shared" si="1075"/>
        <v>0</v>
      </c>
      <c r="AW2708">
        <f t="shared" si="1076"/>
        <v>0</v>
      </c>
      <c r="AX2708">
        <f t="shared" si="1077"/>
        <v>0</v>
      </c>
      <c r="AY2708">
        <f t="shared" si="1078"/>
        <v>0</v>
      </c>
      <c r="AZ2708">
        <f t="shared" si="1079"/>
        <v>0</v>
      </c>
      <c r="BA2708">
        <f t="shared" si="1080"/>
        <v>0</v>
      </c>
      <c r="BB2708">
        <f t="shared" si="1081"/>
        <v>0</v>
      </c>
      <c r="BC2708">
        <f t="shared" si="1082"/>
        <v>0</v>
      </c>
      <c r="BD2708">
        <f t="shared" si="1083"/>
        <v>0</v>
      </c>
      <c r="BE2708">
        <f t="shared" si="1084"/>
        <v>0</v>
      </c>
      <c r="BF2708">
        <f t="shared" si="1085"/>
        <v>0</v>
      </c>
    </row>
    <row r="2709" spans="1:58" ht="15" customHeight="1">
      <c r="A2709" s="405"/>
      <c r="B2709" s="6"/>
      <c r="C2709" s="421" t="s">
        <v>7124</v>
      </c>
      <c r="D2709" s="668" t="str">
        <f t="shared" si="1086"/>
        <v/>
      </c>
      <c r="E2709" s="669"/>
      <c r="F2709" s="670"/>
      <c r="G2709" s="763" t="str">
        <f t="shared" si="1087"/>
        <v/>
      </c>
      <c r="H2709" s="669"/>
      <c r="I2709" s="669"/>
      <c r="J2709" s="669"/>
      <c r="K2709" s="669"/>
      <c r="L2709" s="670"/>
      <c r="M2709" s="112"/>
      <c r="N2709" s="112"/>
      <c r="O2709" s="112"/>
      <c r="P2709" s="112"/>
      <c r="Q2709" s="112"/>
      <c r="R2709" s="112"/>
      <c r="S2709" s="112"/>
      <c r="T2709" s="112"/>
      <c r="U2709" s="112"/>
      <c r="V2709" s="112"/>
      <c r="W2709" s="112"/>
      <c r="X2709" s="112"/>
      <c r="Y2709" s="112"/>
      <c r="Z2709" s="112"/>
      <c r="AA2709" s="112"/>
      <c r="AB2709" s="112"/>
      <c r="AC2709" s="112"/>
      <c r="AD2709" s="112"/>
      <c r="AE2709" s="93"/>
      <c r="AI2709">
        <f t="shared" si="1062"/>
        <v>0</v>
      </c>
      <c r="AJ2709">
        <f t="shared" si="1063"/>
        <v>0</v>
      </c>
      <c r="AK2709">
        <f t="shared" si="1064"/>
        <v>0</v>
      </c>
      <c r="AL2709">
        <f t="shared" si="1065"/>
        <v>0</v>
      </c>
      <c r="AM2709">
        <f t="shared" si="1066"/>
        <v>0</v>
      </c>
      <c r="AN2709">
        <f t="shared" si="1067"/>
        <v>0</v>
      </c>
      <c r="AO2709">
        <f t="shared" si="1068"/>
        <v>0</v>
      </c>
      <c r="AP2709">
        <f t="shared" si="1069"/>
        <v>0</v>
      </c>
      <c r="AQ2709">
        <f t="shared" si="1070"/>
        <v>0</v>
      </c>
      <c r="AR2709">
        <f t="shared" si="1071"/>
        <v>0</v>
      </c>
      <c r="AS2709">
        <f t="shared" si="1072"/>
        <v>0</v>
      </c>
      <c r="AT2709">
        <f t="shared" si="1073"/>
        <v>0</v>
      </c>
      <c r="AU2709">
        <f t="shared" si="1074"/>
        <v>0</v>
      </c>
      <c r="AV2709">
        <f t="shared" si="1075"/>
        <v>0</v>
      </c>
      <c r="AW2709">
        <f t="shared" si="1076"/>
        <v>0</v>
      </c>
      <c r="AX2709">
        <f t="shared" si="1077"/>
        <v>0</v>
      </c>
      <c r="AY2709">
        <f t="shared" si="1078"/>
        <v>0</v>
      </c>
      <c r="AZ2709">
        <f t="shared" si="1079"/>
        <v>0</v>
      </c>
      <c r="BA2709">
        <f t="shared" si="1080"/>
        <v>0</v>
      </c>
      <c r="BB2709">
        <f t="shared" si="1081"/>
        <v>0</v>
      </c>
      <c r="BC2709">
        <f t="shared" si="1082"/>
        <v>0</v>
      </c>
      <c r="BD2709">
        <f t="shared" si="1083"/>
        <v>0</v>
      </c>
      <c r="BE2709">
        <f t="shared" si="1084"/>
        <v>0</v>
      </c>
      <c r="BF2709">
        <f t="shared" si="1085"/>
        <v>0</v>
      </c>
    </row>
    <row r="2710" spans="1:58" ht="15" customHeight="1">
      <c r="A2710" s="405"/>
      <c r="B2710" s="6"/>
      <c r="C2710" s="421" t="s">
        <v>7125</v>
      </c>
      <c r="D2710" s="668" t="str">
        <f t="shared" si="1086"/>
        <v/>
      </c>
      <c r="E2710" s="669"/>
      <c r="F2710" s="670"/>
      <c r="G2710" s="763" t="str">
        <f t="shared" si="1087"/>
        <v/>
      </c>
      <c r="H2710" s="669"/>
      <c r="I2710" s="669"/>
      <c r="J2710" s="669"/>
      <c r="K2710" s="669"/>
      <c r="L2710" s="670"/>
      <c r="M2710" s="112"/>
      <c r="N2710" s="112"/>
      <c r="O2710" s="112"/>
      <c r="P2710" s="112"/>
      <c r="Q2710" s="112"/>
      <c r="R2710" s="112"/>
      <c r="S2710" s="112"/>
      <c r="T2710" s="112"/>
      <c r="U2710" s="112"/>
      <c r="V2710" s="112"/>
      <c r="W2710" s="112"/>
      <c r="X2710" s="112"/>
      <c r="Y2710" s="112"/>
      <c r="Z2710" s="112"/>
      <c r="AA2710" s="112"/>
      <c r="AB2710" s="112"/>
      <c r="AC2710" s="112"/>
      <c r="AD2710" s="112"/>
      <c r="AE2710" s="93"/>
      <c r="AI2710">
        <f t="shared" si="1062"/>
        <v>0</v>
      </c>
      <c r="AJ2710">
        <f t="shared" si="1063"/>
        <v>0</v>
      </c>
      <c r="AK2710">
        <f t="shared" si="1064"/>
        <v>0</v>
      </c>
      <c r="AL2710">
        <f t="shared" si="1065"/>
        <v>0</v>
      </c>
      <c r="AM2710">
        <f t="shared" si="1066"/>
        <v>0</v>
      </c>
      <c r="AN2710">
        <f t="shared" si="1067"/>
        <v>0</v>
      </c>
      <c r="AO2710">
        <f t="shared" si="1068"/>
        <v>0</v>
      </c>
      <c r="AP2710">
        <f t="shared" si="1069"/>
        <v>0</v>
      </c>
      <c r="AQ2710">
        <f t="shared" si="1070"/>
        <v>0</v>
      </c>
      <c r="AR2710">
        <f t="shared" si="1071"/>
        <v>0</v>
      </c>
      <c r="AS2710">
        <f t="shared" si="1072"/>
        <v>0</v>
      </c>
      <c r="AT2710">
        <f t="shared" si="1073"/>
        <v>0</v>
      </c>
      <c r="AU2710">
        <f t="shared" si="1074"/>
        <v>0</v>
      </c>
      <c r="AV2710">
        <f t="shared" si="1075"/>
        <v>0</v>
      </c>
      <c r="AW2710">
        <f t="shared" si="1076"/>
        <v>0</v>
      </c>
      <c r="AX2710">
        <f t="shared" si="1077"/>
        <v>0</v>
      </c>
      <c r="AY2710">
        <f t="shared" si="1078"/>
        <v>0</v>
      </c>
      <c r="AZ2710">
        <f t="shared" si="1079"/>
        <v>0</v>
      </c>
      <c r="BA2710">
        <f t="shared" si="1080"/>
        <v>0</v>
      </c>
      <c r="BB2710">
        <f t="shared" si="1081"/>
        <v>0</v>
      </c>
      <c r="BC2710">
        <f t="shared" si="1082"/>
        <v>0</v>
      </c>
      <c r="BD2710">
        <f t="shared" si="1083"/>
        <v>0</v>
      </c>
      <c r="BE2710">
        <f t="shared" si="1084"/>
        <v>0</v>
      </c>
      <c r="BF2710">
        <f t="shared" si="1085"/>
        <v>0</v>
      </c>
    </row>
    <row r="2711" spans="1:58" ht="15" customHeight="1">
      <c r="A2711" s="405"/>
      <c r="B2711" s="6"/>
      <c r="C2711" s="421" t="s">
        <v>7126</v>
      </c>
      <c r="D2711" s="668" t="str">
        <f t="shared" si="1086"/>
        <v/>
      </c>
      <c r="E2711" s="669"/>
      <c r="F2711" s="670"/>
      <c r="G2711" s="763" t="str">
        <f t="shared" si="1087"/>
        <v/>
      </c>
      <c r="H2711" s="669"/>
      <c r="I2711" s="669"/>
      <c r="J2711" s="669"/>
      <c r="K2711" s="669"/>
      <c r="L2711" s="670"/>
      <c r="M2711" s="112"/>
      <c r="N2711" s="112"/>
      <c r="O2711" s="112"/>
      <c r="P2711" s="112"/>
      <c r="Q2711" s="112"/>
      <c r="R2711" s="112"/>
      <c r="S2711" s="112"/>
      <c r="T2711" s="112"/>
      <c r="U2711" s="112"/>
      <c r="V2711" s="112"/>
      <c r="W2711" s="112"/>
      <c r="X2711" s="112"/>
      <c r="Y2711" s="112"/>
      <c r="Z2711" s="112"/>
      <c r="AA2711" s="112"/>
      <c r="AB2711" s="112"/>
      <c r="AC2711" s="112"/>
      <c r="AD2711" s="112"/>
      <c r="AE2711" s="93"/>
      <c r="AI2711">
        <f t="shared" si="1062"/>
        <v>0</v>
      </c>
      <c r="AJ2711">
        <f t="shared" si="1063"/>
        <v>0</v>
      </c>
      <c r="AK2711">
        <f t="shared" si="1064"/>
        <v>0</v>
      </c>
      <c r="AL2711">
        <f t="shared" si="1065"/>
        <v>0</v>
      </c>
      <c r="AM2711">
        <f t="shared" si="1066"/>
        <v>0</v>
      </c>
      <c r="AN2711">
        <f t="shared" si="1067"/>
        <v>0</v>
      </c>
      <c r="AO2711">
        <f t="shared" si="1068"/>
        <v>0</v>
      </c>
      <c r="AP2711">
        <f t="shared" si="1069"/>
        <v>0</v>
      </c>
      <c r="AQ2711">
        <f t="shared" si="1070"/>
        <v>0</v>
      </c>
      <c r="AR2711">
        <f t="shared" si="1071"/>
        <v>0</v>
      </c>
      <c r="AS2711">
        <f t="shared" si="1072"/>
        <v>0</v>
      </c>
      <c r="AT2711">
        <f t="shared" si="1073"/>
        <v>0</v>
      </c>
      <c r="AU2711">
        <f t="shared" si="1074"/>
        <v>0</v>
      </c>
      <c r="AV2711">
        <f t="shared" si="1075"/>
        <v>0</v>
      </c>
      <c r="AW2711">
        <f t="shared" si="1076"/>
        <v>0</v>
      </c>
      <c r="AX2711">
        <f t="shared" si="1077"/>
        <v>0</v>
      </c>
      <c r="AY2711">
        <f t="shared" si="1078"/>
        <v>0</v>
      </c>
      <c r="AZ2711">
        <f t="shared" si="1079"/>
        <v>0</v>
      </c>
      <c r="BA2711">
        <f t="shared" si="1080"/>
        <v>0</v>
      </c>
      <c r="BB2711">
        <f t="shared" si="1081"/>
        <v>0</v>
      </c>
      <c r="BC2711">
        <f t="shared" si="1082"/>
        <v>0</v>
      </c>
      <c r="BD2711">
        <f t="shared" si="1083"/>
        <v>0</v>
      </c>
      <c r="BE2711">
        <f t="shared" si="1084"/>
        <v>0</v>
      </c>
      <c r="BF2711">
        <f t="shared" si="1085"/>
        <v>0</v>
      </c>
    </row>
    <row r="2712" spans="1:58" ht="15" customHeight="1">
      <c r="A2712" s="405"/>
      <c r="B2712" s="6"/>
      <c r="C2712" s="421" t="s">
        <v>7127</v>
      </c>
      <c r="D2712" s="668" t="str">
        <f t="shared" si="1086"/>
        <v/>
      </c>
      <c r="E2712" s="669"/>
      <c r="F2712" s="670"/>
      <c r="G2712" s="763" t="str">
        <f t="shared" si="1087"/>
        <v/>
      </c>
      <c r="H2712" s="669"/>
      <c r="I2712" s="669"/>
      <c r="J2712" s="669"/>
      <c r="K2712" s="669"/>
      <c r="L2712" s="670"/>
      <c r="M2712" s="112"/>
      <c r="N2712" s="112"/>
      <c r="O2712" s="112"/>
      <c r="P2712" s="112"/>
      <c r="Q2712" s="112"/>
      <c r="R2712" s="112"/>
      <c r="S2712" s="112"/>
      <c r="T2712" s="112"/>
      <c r="U2712" s="112"/>
      <c r="V2712" s="112"/>
      <c r="W2712" s="112"/>
      <c r="X2712" s="112"/>
      <c r="Y2712" s="112"/>
      <c r="Z2712" s="112"/>
      <c r="AA2712" s="112"/>
      <c r="AB2712" s="112"/>
      <c r="AC2712" s="112"/>
      <c r="AD2712" s="112"/>
      <c r="AE2712" s="93"/>
      <c r="AI2712">
        <f t="shared" si="1062"/>
        <v>0</v>
      </c>
      <c r="AJ2712">
        <f t="shared" si="1063"/>
        <v>0</v>
      </c>
      <c r="AK2712">
        <f t="shared" si="1064"/>
        <v>0</v>
      </c>
      <c r="AL2712">
        <f t="shared" si="1065"/>
        <v>0</v>
      </c>
      <c r="AM2712">
        <f t="shared" si="1066"/>
        <v>0</v>
      </c>
      <c r="AN2712">
        <f t="shared" si="1067"/>
        <v>0</v>
      </c>
      <c r="AO2712">
        <f t="shared" si="1068"/>
        <v>0</v>
      </c>
      <c r="AP2712">
        <f t="shared" si="1069"/>
        <v>0</v>
      </c>
      <c r="AQ2712">
        <f t="shared" si="1070"/>
        <v>0</v>
      </c>
      <c r="AR2712">
        <f t="shared" si="1071"/>
        <v>0</v>
      </c>
      <c r="AS2712">
        <f t="shared" si="1072"/>
        <v>0</v>
      </c>
      <c r="AT2712">
        <f t="shared" si="1073"/>
        <v>0</v>
      </c>
      <c r="AU2712">
        <f t="shared" si="1074"/>
        <v>0</v>
      </c>
      <c r="AV2712">
        <f t="shared" si="1075"/>
        <v>0</v>
      </c>
      <c r="AW2712">
        <f t="shared" si="1076"/>
        <v>0</v>
      </c>
      <c r="AX2712">
        <f t="shared" si="1077"/>
        <v>0</v>
      </c>
      <c r="AY2712">
        <f t="shared" si="1078"/>
        <v>0</v>
      </c>
      <c r="AZ2712">
        <f t="shared" si="1079"/>
        <v>0</v>
      </c>
      <c r="BA2712">
        <f t="shared" si="1080"/>
        <v>0</v>
      </c>
      <c r="BB2712">
        <f t="shared" si="1081"/>
        <v>0</v>
      </c>
      <c r="BC2712">
        <f t="shared" si="1082"/>
        <v>0</v>
      </c>
      <c r="BD2712">
        <f t="shared" si="1083"/>
        <v>0</v>
      </c>
      <c r="BE2712">
        <f t="shared" si="1084"/>
        <v>0</v>
      </c>
      <c r="BF2712">
        <f t="shared" si="1085"/>
        <v>0</v>
      </c>
    </row>
    <row r="2713" spans="1:58" ht="15" customHeight="1">
      <c r="A2713" s="405"/>
      <c r="B2713" s="6"/>
      <c r="C2713" s="421" t="s">
        <v>7128</v>
      </c>
      <c r="D2713" s="668" t="str">
        <f t="shared" si="1086"/>
        <v/>
      </c>
      <c r="E2713" s="669"/>
      <c r="F2713" s="670"/>
      <c r="G2713" s="763" t="str">
        <f t="shared" si="1087"/>
        <v/>
      </c>
      <c r="H2713" s="669"/>
      <c r="I2713" s="669"/>
      <c r="J2713" s="669"/>
      <c r="K2713" s="669"/>
      <c r="L2713" s="670"/>
      <c r="M2713" s="112"/>
      <c r="N2713" s="112"/>
      <c r="O2713" s="112"/>
      <c r="P2713" s="112"/>
      <c r="Q2713" s="112"/>
      <c r="R2713" s="112"/>
      <c r="S2713" s="112"/>
      <c r="T2713" s="112"/>
      <c r="U2713" s="112"/>
      <c r="V2713" s="112"/>
      <c r="W2713" s="112"/>
      <c r="X2713" s="112"/>
      <c r="Y2713" s="112"/>
      <c r="Z2713" s="112"/>
      <c r="AA2713" s="112"/>
      <c r="AB2713" s="112"/>
      <c r="AC2713" s="112"/>
      <c r="AD2713" s="112"/>
      <c r="AE2713" s="93"/>
      <c r="AI2713">
        <f t="shared" si="1062"/>
        <v>0</v>
      </c>
      <c r="AJ2713">
        <f t="shared" si="1063"/>
        <v>0</v>
      </c>
      <c r="AK2713">
        <f t="shared" si="1064"/>
        <v>0</v>
      </c>
      <c r="AL2713">
        <f t="shared" si="1065"/>
        <v>0</v>
      </c>
      <c r="AM2713">
        <f t="shared" si="1066"/>
        <v>0</v>
      </c>
      <c r="AN2713">
        <f t="shared" si="1067"/>
        <v>0</v>
      </c>
      <c r="AO2713">
        <f t="shared" si="1068"/>
        <v>0</v>
      </c>
      <c r="AP2713">
        <f t="shared" si="1069"/>
        <v>0</v>
      </c>
      <c r="AQ2713">
        <f t="shared" si="1070"/>
        <v>0</v>
      </c>
      <c r="AR2713">
        <f t="shared" si="1071"/>
        <v>0</v>
      </c>
      <c r="AS2713">
        <f t="shared" si="1072"/>
        <v>0</v>
      </c>
      <c r="AT2713">
        <f t="shared" si="1073"/>
        <v>0</v>
      </c>
      <c r="AU2713">
        <f t="shared" si="1074"/>
        <v>0</v>
      </c>
      <c r="AV2713">
        <f t="shared" si="1075"/>
        <v>0</v>
      </c>
      <c r="AW2713">
        <f t="shared" si="1076"/>
        <v>0</v>
      </c>
      <c r="AX2713">
        <f t="shared" si="1077"/>
        <v>0</v>
      </c>
      <c r="AY2713">
        <f t="shared" si="1078"/>
        <v>0</v>
      </c>
      <c r="AZ2713">
        <f t="shared" si="1079"/>
        <v>0</v>
      </c>
      <c r="BA2713">
        <f t="shared" si="1080"/>
        <v>0</v>
      </c>
      <c r="BB2713">
        <f t="shared" si="1081"/>
        <v>0</v>
      </c>
      <c r="BC2713">
        <f t="shared" si="1082"/>
        <v>0</v>
      </c>
      <c r="BD2713">
        <f t="shared" si="1083"/>
        <v>0</v>
      </c>
      <c r="BE2713">
        <f t="shared" si="1084"/>
        <v>0</v>
      </c>
      <c r="BF2713">
        <f t="shared" si="1085"/>
        <v>0</v>
      </c>
    </row>
    <row r="2714" spans="1:58" ht="15" customHeight="1">
      <c r="A2714" s="405"/>
      <c r="B2714" s="6"/>
      <c r="C2714" s="421" t="s">
        <v>7129</v>
      </c>
      <c r="D2714" s="668" t="str">
        <f t="shared" si="1086"/>
        <v/>
      </c>
      <c r="E2714" s="669"/>
      <c r="F2714" s="670"/>
      <c r="G2714" s="763" t="str">
        <f t="shared" si="1087"/>
        <v/>
      </c>
      <c r="H2714" s="669"/>
      <c r="I2714" s="669"/>
      <c r="J2714" s="669"/>
      <c r="K2714" s="669"/>
      <c r="L2714" s="670"/>
      <c r="M2714" s="112"/>
      <c r="N2714" s="112"/>
      <c r="O2714" s="112"/>
      <c r="P2714" s="112"/>
      <c r="Q2714" s="112"/>
      <c r="R2714" s="112"/>
      <c r="S2714" s="112"/>
      <c r="T2714" s="112"/>
      <c r="U2714" s="112"/>
      <c r="V2714" s="112"/>
      <c r="W2714" s="112"/>
      <c r="X2714" s="112"/>
      <c r="Y2714" s="112"/>
      <c r="Z2714" s="112"/>
      <c r="AA2714" s="112"/>
      <c r="AB2714" s="112"/>
      <c r="AC2714" s="112"/>
      <c r="AD2714" s="112"/>
      <c r="AE2714" s="93"/>
      <c r="AI2714">
        <f t="shared" si="1062"/>
        <v>0</v>
      </c>
      <c r="AJ2714">
        <f t="shared" si="1063"/>
        <v>0</v>
      </c>
      <c r="AK2714">
        <f t="shared" si="1064"/>
        <v>0</v>
      </c>
      <c r="AL2714">
        <f t="shared" si="1065"/>
        <v>0</v>
      </c>
      <c r="AM2714">
        <f t="shared" si="1066"/>
        <v>0</v>
      </c>
      <c r="AN2714">
        <f t="shared" si="1067"/>
        <v>0</v>
      </c>
      <c r="AO2714">
        <f t="shared" si="1068"/>
        <v>0</v>
      </c>
      <c r="AP2714">
        <f t="shared" si="1069"/>
        <v>0</v>
      </c>
      <c r="AQ2714">
        <f t="shared" si="1070"/>
        <v>0</v>
      </c>
      <c r="AR2714">
        <f t="shared" si="1071"/>
        <v>0</v>
      </c>
      <c r="AS2714">
        <f t="shared" si="1072"/>
        <v>0</v>
      </c>
      <c r="AT2714">
        <f t="shared" si="1073"/>
        <v>0</v>
      </c>
      <c r="AU2714">
        <f t="shared" si="1074"/>
        <v>0</v>
      </c>
      <c r="AV2714">
        <f t="shared" si="1075"/>
        <v>0</v>
      </c>
      <c r="AW2714">
        <f t="shared" si="1076"/>
        <v>0</v>
      </c>
      <c r="AX2714">
        <f t="shared" si="1077"/>
        <v>0</v>
      </c>
      <c r="AY2714">
        <f t="shared" si="1078"/>
        <v>0</v>
      </c>
      <c r="AZ2714">
        <f t="shared" si="1079"/>
        <v>0</v>
      </c>
      <c r="BA2714">
        <f t="shared" si="1080"/>
        <v>0</v>
      </c>
      <c r="BB2714">
        <f t="shared" si="1081"/>
        <v>0</v>
      </c>
      <c r="BC2714">
        <f t="shared" si="1082"/>
        <v>0</v>
      </c>
      <c r="BD2714">
        <f t="shared" si="1083"/>
        <v>0</v>
      </c>
      <c r="BE2714">
        <f t="shared" si="1084"/>
        <v>0</v>
      </c>
      <c r="BF2714">
        <f t="shared" si="1085"/>
        <v>0</v>
      </c>
    </row>
    <row r="2715" spans="1:58" ht="15" customHeight="1">
      <c r="A2715" s="405"/>
      <c r="B2715" s="6"/>
      <c r="C2715" s="421" t="s">
        <v>7130</v>
      </c>
      <c r="D2715" s="668" t="str">
        <f t="shared" si="1086"/>
        <v/>
      </c>
      <c r="E2715" s="669"/>
      <c r="F2715" s="670"/>
      <c r="G2715" s="763" t="str">
        <f t="shared" si="1087"/>
        <v/>
      </c>
      <c r="H2715" s="669"/>
      <c r="I2715" s="669"/>
      <c r="J2715" s="669"/>
      <c r="K2715" s="669"/>
      <c r="L2715" s="670"/>
      <c r="M2715" s="112"/>
      <c r="N2715" s="112"/>
      <c r="O2715" s="112"/>
      <c r="P2715" s="112"/>
      <c r="Q2715" s="112"/>
      <c r="R2715" s="112"/>
      <c r="S2715" s="112"/>
      <c r="T2715" s="112"/>
      <c r="U2715" s="112"/>
      <c r="V2715" s="112"/>
      <c r="W2715" s="112"/>
      <c r="X2715" s="112"/>
      <c r="Y2715" s="112"/>
      <c r="Z2715" s="112"/>
      <c r="AA2715" s="112"/>
      <c r="AB2715" s="112"/>
      <c r="AC2715" s="112"/>
      <c r="AD2715" s="112"/>
      <c r="AE2715" s="93"/>
      <c r="AI2715">
        <f t="shared" si="1062"/>
        <v>0</v>
      </c>
      <c r="AJ2715">
        <f t="shared" si="1063"/>
        <v>0</v>
      </c>
      <c r="AK2715">
        <f t="shared" si="1064"/>
        <v>0</v>
      </c>
      <c r="AL2715">
        <f t="shared" si="1065"/>
        <v>0</v>
      </c>
      <c r="AM2715">
        <f t="shared" si="1066"/>
        <v>0</v>
      </c>
      <c r="AN2715">
        <f t="shared" si="1067"/>
        <v>0</v>
      </c>
      <c r="AO2715">
        <f t="shared" si="1068"/>
        <v>0</v>
      </c>
      <c r="AP2715">
        <f t="shared" si="1069"/>
        <v>0</v>
      </c>
      <c r="AQ2715">
        <f t="shared" si="1070"/>
        <v>0</v>
      </c>
      <c r="AR2715">
        <f t="shared" si="1071"/>
        <v>0</v>
      </c>
      <c r="AS2715">
        <f t="shared" si="1072"/>
        <v>0</v>
      </c>
      <c r="AT2715">
        <f t="shared" si="1073"/>
        <v>0</v>
      </c>
      <c r="AU2715">
        <f t="shared" si="1074"/>
        <v>0</v>
      </c>
      <c r="AV2715">
        <f t="shared" si="1075"/>
        <v>0</v>
      </c>
      <c r="AW2715">
        <f t="shared" si="1076"/>
        <v>0</v>
      </c>
      <c r="AX2715">
        <f t="shared" si="1077"/>
        <v>0</v>
      </c>
      <c r="AY2715">
        <f t="shared" si="1078"/>
        <v>0</v>
      </c>
      <c r="AZ2715">
        <f t="shared" si="1079"/>
        <v>0</v>
      </c>
      <c r="BA2715">
        <f t="shared" si="1080"/>
        <v>0</v>
      </c>
      <c r="BB2715">
        <f t="shared" si="1081"/>
        <v>0</v>
      </c>
      <c r="BC2715">
        <f t="shared" si="1082"/>
        <v>0</v>
      </c>
      <c r="BD2715">
        <f t="shared" si="1083"/>
        <v>0</v>
      </c>
      <c r="BE2715">
        <f t="shared" si="1084"/>
        <v>0</v>
      </c>
      <c r="BF2715">
        <f t="shared" si="1085"/>
        <v>0</v>
      </c>
    </row>
    <row r="2716" spans="1:58" ht="15" customHeight="1">
      <c r="A2716" s="405"/>
      <c r="B2716" s="6"/>
      <c r="C2716" s="421" t="s">
        <v>7131</v>
      </c>
      <c r="D2716" s="668" t="str">
        <f t="shared" si="1086"/>
        <v/>
      </c>
      <c r="E2716" s="669"/>
      <c r="F2716" s="670"/>
      <c r="G2716" s="763" t="str">
        <f t="shared" si="1087"/>
        <v/>
      </c>
      <c r="H2716" s="669"/>
      <c r="I2716" s="669"/>
      <c r="J2716" s="669"/>
      <c r="K2716" s="669"/>
      <c r="L2716" s="670"/>
      <c r="M2716" s="112"/>
      <c r="N2716" s="112"/>
      <c r="O2716" s="112"/>
      <c r="P2716" s="112"/>
      <c r="Q2716" s="112"/>
      <c r="R2716" s="112"/>
      <c r="S2716" s="112"/>
      <c r="T2716" s="112"/>
      <c r="U2716" s="112"/>
      <c r="V2716" s="112"/>
      <c r="W2716" s="112"/>
      <c r="X2716" s="112"/>
      <c r="Y2716" s="112"/>
      <c r="Z2716" s="112"/>
      <c r="AA2716" s="112"/>
      <c r="AB2716" s="112"/>
      <c r="AC2716" s="112"/>
      <c r="AD2716" s="112"/>
      <c r="AE2716" s="93"/>
      <c r="AI2716">
        <f t="shared" si="1062"/>
        <v>0</v>
      </c>
      <c r="AJ2716">
        <f t="shared" si="1063"/>
        <v>0</v>
      </c>
      <c r="AK2716">
        <f t="shared" si="1064"/>
        <v>0</v>
      </c>
      <c r="AL2716">
        <f t="shared" si="1065"/>
        <v>0</v>
      </c>
      <c r="AM2716">
        <f t="shared" si="1066"/>
        <v>0</v>
      </c>
      <c r="AN2716">
        <f t="shared" si="1067"/>
        <v>0</v>
      </c>
      <c r="AO2716">
        <f t="shared" si="1068"/>
        <v>0</v>
      </c>
      <c r="AP2716">
        <f t="shared" si="1069"/>
        <v>0</v>
      </c>
      <c r="AQ2716">
        <f t="shared" si="1070"/>
        <v>0</v>
      </c>
      <c r="AR2716">
        <f t="shared" si="1071"/>
        <v>0</v>
      </c>
      <c r="AS2716">
        <f t="shared" si="1072"/>
        <v>0</v>
      </c>
      <c r="AT2716">
        <f t="shared" si="1073"/>
        <v>0</v>
      </c>
      <c r="AU2716">
        <f t="shared" si="1074"/>
        <v>0</v>
      </c>
      <c r="AV2716">
        <f t="shared" si="1075"/>
        <v>0</v>
      </c>
      <c r="AW2716">
        <f t="shared" si="1076"/>
        <v>0</v>
      </c>
      <c r="AX2716">
        <f t="shared" si="1077"/>
        <v>0</v>
      </c>
      <c r="AY2716">
        <f t="shared" si="1078"/>
        <v>0</v>
      </c>
      <c r="AZ2716">
        <f t="shared" si="1079"/>
        <v>0</v>
      </c>
      <c r="BA2716">
        <f t="shared" si="1080"/>
        <v>0</v>
      </c>
      <c r="BB2716">
        <f t="shared" si="1081"/>
        <v>0</v>
      </c>
      <c r="BC2716">
        <f t="shared" si="1082"/>
        <v>0</v>
      </c>
      <c r="BD2716">
        <f t="shared" si="1083"/>
        <v>0</v>
      </c>
      <c r="BE2716">
        <f t="shared" si="1084"/>
        <v>0</v>
      </c>
      <c r="BF2716">
        <f t="shared" si="1085"/>
        <v>0</v>
      </c>
    </row>
    <row r="2717" spans="1:58" ht="15" customHeight="1">
      <c r="A2717" s="405"/>
      <c r="B2717" s="6"/>
      <c r="C2717" s="421" t="s">
        <v>7132</v>
      </c>
      <c r="D2717" s="668" t="str">
        <f t="shared" si="1086"/>
        <v/>
      </c>
      <c r="E2717" s="669"/>
      <c r="F2717" s="670"/>
      <c r="G2717" s="763" t="str">
        <f t="shared" si="1087"/>
        <v/>
      </c>
      <c r="H2717" s="669"/>
      <c r="I2717" s="669"/>
      <c r="J2717" s="669"/>
      <c r="K2717" s="669"/>
      <c r="L2717" s="670"/>
      <c r="M2717" s="112"/>
      <c r="N2717" s="112"/>
      <c r="O2717" s="112"/>
      <c r="P2717" s="112"/>
      <c r="Q2717" s="112"/>
      <c r="R2717" s="112"/>
      <c r="S2717" s="112"/>
      <c r="T2717" s="112"/>
      <c r="U2717" s="112"/>
      <c r="V2717" s="112"/>
      <c r="W2717" s="112"/>
      <c r="X2717" s="112"/>
      <c r="Y2717" s="112"/>
      <c r="Z2717" s="112"/>
      <c r="AA2717" s="112"/>
      <c r="AB2717" s="112"/>
      <c r="AC2717" s="112"/>
      <c r="AD2717" s="112"/>
      <c r="AE2717" s="93"/>
      <c r="AI2717">
        <f t="shared" si="1062"/>
        <v>0</v>
      </c>
      <c r="AJ2717">
        <f t="shared" si="1063"/>
        <v>0</v>
      </c>
      <c r="AK2717">
        <f t="shared" si="1064"/>
        <v>0</v>
      </c>
      <c r="AL2717">
        <f t="shared" si="1065"/>
        <v>0</v>
      </c>
      <c r="AM2717">
        <f t="shared" si="1066"/>
        <v>0</v>
      </c>
      <c r="AN2717">
        <f t="shared" si="1067"/>
        <v>0</v>
      </c>
      <c r="AO2717">
        <f t="shared" si="1068"/>
        <v>0</v>
      </c>
      <c r="AP2717">
        <f t="shared" si="1069"/>
        <v>0</v>
      </c>
      <c r="AQ2717">
        <f t="shared" si="1070"/>
        <v>0</v>
      </c>
      <c r="AR2717">
        <f t="shared" si="1071"/>
        <v>0</v>
      </c>
      <c r="AS2717">
        <f t="shared" si="1072"/>
        <v>0</v>
      </c>
      <c r="AT2717">
        <f t="shared" si="1073"/>
        <v>0</v>
      </c>
      <c r="AU2717">
        <f t="shared" si="1074"/>
        <v>0</v>
      </c>
      <c r="AV2717">
        <f t="shared" si="1075"/>
        <v>0</v>
      </c>
      <c r="AW2717">
        <f t="shared" si="1076"/>
        <v>0</v>
      </c>
      <c r="AX2717">
        <f t="shared" si="1077"/>
        <v>0</v>
      </c>
      <c r="AY2717">
        <f t="shared" si="1078"/>
        <v>0</v>
      </c>
      <c r="AZ2717">
        <f t="shared" si="1079"/>
        <v>0</v>
      </c>
      <c r="BA2717">
        <f t="shared" si="1080"/>
        <v>0</v>
      </c>
      <c r="BB2717">
        <f t="shared" si="1081"/>
        <v>0</v>
      </c>
      <c r="BC2717">
        <f t="shared" si="1082"/>
        <v>0</v>
      </c>
      <c r="BD2717">
        <f t="shared" si="1083"/>
        <v>0</v>
      </c>
      <c r="BE2717">
        <f t="shared" si="1084"/>
        <v>0</v>
      </c>
      <c r="BF2717">
        <f t="shared" si="1085"/>
        <v>0</v>
      </c>
    </row>
    <row r="2718" spans="1:58" ht="15" customHeight="1">
      <c r="A2718" s="405"/>
      <c r="B2718" s="6"/>
      <c r="C2718" s="421" t="s">
        <v>7133</v>
      </c>
      <c r="D2718" s="668" t="str">
        <f t="shared" si="1086"/>
        <v/>
      </c>
      <c r="E2718" s="669"/>
      <c r="F2718" s="670"/>
      <c r="G2718" s="763" t="str">
        <f t="shared" si="1087"/>
        <v/>
      </c>
      <c r="H2718" s="669"/>
      <c r="I2718" s="669"/>
      <c r="J2718" s="669"/>
      <c r="K2718" s="669"/>
      <c r="L2718" s="670"/>
      <c r="M2718" s="112"/>
      <c r="N2718" s="112"/>
      <c r="O2718" s="112"/>
      <c r="P2718" s="112"/>
      <c r="Q2718" s="112"/>
      <c r="R2718" s="112"/>
      <c r="S2718" s="112"/>
      <c r="T2718" s="112"/>
      <c r="U2718" s="112"/>
      <c r="V2718" s="112"/>
      <c r="W2718" s="112"/>
      <c r="X2718" s="112"/>
      <c r="Y2718" s="112"/>
      <c r="Z2718" s="112"/>
      <c r="AA2718" s="112"/>
      <c r="AB2718" s="112"/>
      <c r="AC2718" s="112"/>
      <c r="AD2718" s="112"/>
      <c r="AE2718" s="93"/>
      <c r="AI2718">
        <f t="shared" si="1062"/>
        <v>0</v>
      </c>
      <c r="AJ2718">
        <f t="shared" si="1063"/>
        <v>0</v>
      </c>
      <c r="AK2718">
        <f t="shared" si="1064"/>
        <v>0</v>
      </c>
      <c r="AL2718">
        <f t="shared" si="1065"/>
        <v>0</v>
      </c>
      <c r="AM2718">
        <f t="shared" si="1066"/>
        <v>0</v>
      </c>
      <c r="AN2718">
        <f t="shared" si="1067"/>
        <v>0</v>
      </c>
      <c r="AO2718">
        <f t="shared" si="1068"/>
        <v>0</v>
      </c>
      <c r="AP2718">
        <f t="shared" si="1069"/>
        <v>0</v>
      </c>
      <c r="AQ2718">
        <f t="shared" si="1070"/>
        <v>0</v>
      </c>
      <c r="AR2718">
        <f t="shared" si="1071"/>
        <v>0</v>
      </c>
      <c r="AS2718">
        <f t="shared" si="1072"/>
        <v>0</v>
      </c>
      <c r="AT2718">
        <f t="shared" si="1073"/>
        <v>0</v>
      </c>
      <c r="AU2718">
        <f t="shared" si="1074"/>
        <v>0</v>
      </c>
      <c r="AV2718">
        <f t="shared" si="1075"/>
        <v>0</v>
      </c>
      <c r="AW2718">
        <f t="shared" si="1076"/>
        <v>0</v>
      </c>
      <c r="AX2718">
        <f t="shared" si="1077"/>
        <v>0</v>
      </c>
      <c r="AY2718">
        <f t="shared" si="1078"/>
        <v>0</v>
      </c>
      <c r="AZ2718">
        <f t="shared" si="1079"/>
        <v>0</v>
      </c>
      <c r="BA2718">
        <f t="shared" si="1080"/>
        <v>0</v>
      </c>
      <c r="BB2718">
        <f t="shared" si="1081"/>
        <v>0</v>
      </c>
      <c r="BC2718">
        <f t="shared" si="1082"/>
        <v>0</v>
      </c>
      <c r="BD2718">
        <f t="shared" si="1083"/>
        <v>0</v>
      </c>
      <c r="BE2718">
        <f t="shared" si="1084"/>
        <v>0</v>
      </c>
      <c r="BF2718">
        <f t="shared" si="1085"/>
        <v>0</v>
      </c>
    </row>
    <row r="2719" spans="1:58" ht="15" customHeight="1">
      <c r="A2719" s="405"/>
      <c r="B2719" s="6"/>
      <c r="C2719" s="421" t="s">
        <v>7134</v>
      </c>
      <c r="D2719" s="668" t="str">
        <f t="shared" si="1086"/>
        <v/>
      </c>
      <c r="E2719" s="669"/>
      <c r="F2719" s="670"/>
      <c r="G2719" s="763" t="str">
        <f t="shared" si="1087"/>
        <v/>
      </c>
      <c r="H2719" s="669"/>
      <c r="I2719" s="669"/>
      <c r="J2719" s="669"/>
      <c r="K2719" s="669"/>
      <c r="L2719" s="670"/>
      <c r="M2719" s="112"/>
      <c r="N2719" s="112"/>
      <c r="O2719" s="112"/>
      <c r="P2719" s="112"/>
      <c r="Q2719" s="112"/>
      <c r="R2719" s="112"/>
      <c r="S2719" s="112"/>
      <c r="T2719" s="112"/>
      <c r="U2719" s="112"/>
      <c r="V2719" s="112"/>
      <c r="W2719" s="112"/>
      <c r="X2719" s="112"/>
      <c r="Y2719" s="112"/>
      <c r="Z2719" s="112"/>
      <c r="AA2719" s="112"/>
      <c r="AB2719" s="112"/>
      <c r="AC2719" s="112"/>
      <c r="AD2719" s="112"/>
      <c r="AE2719" s="93"/>
      <c r="AI2719">
        <f t="shared" si="1062"/>
        <v>0</v>
      </c>
      <c r="AJ2719">
        <f t="shared" si="1063"/>
        <v>0</v>
      </c>
      <c r="AK2719">
        <f t="shared" si="1064"/>
        <v>0</v>
      </c>
      <c r="AL2719">
        <f t="shared" si="1065"/>
        <v>0</v>
      </c>
      <c r="AM2719">
        <f t="shared" si="1066"/>
        <v>0</v>
      </c>
      <c r="AN2719">
        <f t="shared" si="1067"/>
        <v>0</v>
      </c>
      <c r="AO2719">
        <f t="shared" si="1068"/>
        <v>0</v>
      </c>
      <c r="AP2719">
        <f t="shared" si="1069"/>
        <v>0</v>
      </c>
      <c r="AQ2719">
        <f t="shared" si="1070"/>
        <v>0</v>
      </c>
      <c r="AR2719">
        <f t="shared" si="1071"/>
        <v>0</v>
      </c>
      <c r="AS2719">
        <f t="shared" si="1072"/>
        <v>0</v>
      </c>
      <c r="AT2719">
        <f t="shared" si="1073"/>
        <v>0</v>
      </c>
      <c r="AU2719">
        <f t="shared" si="1074"/>
        <v>0</v>
      </c>
      <c r="AV2719">
        <f t="shared" si="1075"/>
        <v>0</v>
      </c>
      <c r="AW2719">
        <f t="shared" si="1076"/>
        <v>0</v>
      </c>
      <c r="AX2719">
        <f t="shared" si="1077"/>
        <v>0</v>
      </c>
      <c r="AY2719">
        <f t="shared" si="1078"/>
        <v>0</v>
      </c>
      <c r="AZ2719">
        <f t="shared" si="1079"/>
        <v>0</v>
      </c>
      <c r="BA2719">
        <f t="shared" si="1080"/>
        <v>0</v>
      </c>
      <c r="BB2719">
        <f t="shared" si="1081"/>
        <v>0</v>
      </c>
      <c r="BC2719">
        <f t="shared" si="1082"/>
        <v>0</v>
      </c>
      <c r="BD2719">
        <f t="shared" si="1083"/>
        <v>0</v>
      </c>
      <c r="BE2719">
        <f t="shared" si="1084"/>
        <v>0</v>
      </c>
      <c r="BF2719">
        <f t="shared" si="1085"/>
        <v>0</v>
      </c>
    </row>
    <row r="2720" spans="1:58" ht="15" customHeight="1">
      <c r="A2720" s="405"/>
      <c r="B2720" s="6"/>
      <c r="C2720" s="421" t="s">
        <v>7135</v>
      </c>
      <c r="D2720" s="668" t="str">
        <f t="shared" si="1086"/>
        <v/>
      </c>
      <c r="E2720" s="669"/>
      <c r="F2720" s="670"/>
      <c r="G2720" s="763" t="str">
        <f t="shared" si="1087"/>
        <v/>
      </c>
      <c r="H2720" s="669"/>
      <c r="I2720" s="669"/>
      <c r="J2720" s="669"/>
      <c r="K2720" s="669"/>
      <c r="L2720" s="670"/>
      <c r="M2720" s="112"/>
      <c r="N2720" s="112"/>
      <c r="O2720" s="112"/>
      <c r="P2720" s="112"/>
      <c r="Q2720" s="112"/>
      <c r="R2720" s="112"/>
      <c r="S2720" s="112"/>
      <c r="T2720" s="112"/>
      <c r="U2720" s="112"/>
      <c r="V2720" s="112"/>
      <c r="W2720" s="112"/>
      <c r="X2720" s="112"/>
      <c r="Y2720" s="112"/>
      <c r="Z2720" s="112"/>
      <c r="AA2720" s="112"/>
      <c r="AB2720" s="112"/>
      <c r="AC2720" s="112"/>
      <c r="AD2720" s="112"/>
      <c r="AE2720" s="93"/>
      <c r="AI2720">
        <f t="shared" si="1062"/>
        <v>0</v>
      </c>
      <c r="AJ2720">
        <f t="shared" si="1063"/>
        <v>0</v>
      </c>
      <c r="AK2720">
        <f t="shared" si="1064"/>
        <v>0</v>
      </c>
      <c r="AL2720">
        <f t="shared" si="1065"/>
        <v>0</v>
      </c>
      <c r="AM2720">
        <f t="shared" si="1066"/>
        <v>0</v>
      </c>
      <c r="AN2720">
        <f t="shared" si="1067"/>
        <v>0</v>
      </c>
      <c r="AO2720">
        <f t="shared" si="1068"/>
        <v>0</v>
      </c>
      <c r="AP2720">
        <f t="shared" si="1069"/>
        <v>0</v>
      </c>
      <c r="AQ2720">
        <f t="shared" si="1070"/>
        <v>0</v>
      </c>
      <c r="AR2720">
        <f t="shared" si="1071"/>
        <v>0</v>
      </c>
      <c r="AS2720">
        <f t="shared" si="1072"/>
        <v>0</v>
      </c>
      <c r="AT2720">
        <f t="shared" si="1073"/>
        <v>0</v>
      </c>
      <c r="AU2720">
        <f t="shared" si="1074"/>
        <v>0</v>
      </c>
      <c r="AV2720">
        <f t="shared" si="1075"/>
        <v>0</v>
      </c>
      <c r="AW2720">
        <f t="shared" si="1076"/>
        <v>0</v>
      </c>
      <c r="AX2720">
        <f t="shared" si="1077"/>
        <v>0</v>
      </c>
      <c r="AY2720">
        <f t="shared" si="1078"/>
        <v>0</v>
      </c>
      <c r="AZ2720">
        <f t="shared" si="1079"/>
        <v>0</v>
      </c>
      <c r="BA2720">
        <f t="shared" si="1080"/>
        <v>0</v>
      </c>
      <c r="BB2720">
        <f t="shared" si="1081"/>
        <v>0</v>
      </c>
      <c r="BC2720">
        <f t="shared" si="1082"/>
        <v>0</v>
      </c>
      <c r="BD2720">
        <f t="shared" si="1083"/>
        <v>0</v>
      </c>
      <c r="BE2720">
        <f t="shared" si="1084"/>
        <v>0</v>
      </c>
      <c r="BF2720">
        <f t="shared" si="1085"/>
        <v>0</v>
      </c>
    </row>
    <row r="2721" spans="1:58" ht="15" customHeight="1">
      <c r="A2721" s="405"/>
      <c r="B2721" s="6"/>
      <c r="C2721" s="421" t="s">
        <v>7136</v>
      </c>
      <c r="D2721" s="668" t="str">
        <f t="shared" si="1086"/>
        <v/>
      </c>
      <c r="E2721" s="669"/>
      <c r="F2721" s="670"/>
      <c r="G2721" s="763" t="str">
        <f t="shared" si="1087"/>
        <v/>
      </c>
      <c r="H2721" s="669"/>
      <c r="I2721" s="669"/>
      <c r="J2721" s="669"/>
      <c r="K2721" s="669"/>
      <c r="L2721" s="670"/>
      <c r="M2721" s="112"/>
      <c r="N2721" s="112"/>
      <c r="O2721" s="112"/>
      <c r="P2721" s="112"/>
      <c r="Q2721" s="112"/>
      <c r="R2721" s="112"/>
      <c r="S2721" s="112"/>
      <c r="T2721" s="112"/>
      <c r="U2721" s="112"/>
      <c r="V2721" s="112"/>
      <c r="W2721" s="112"/>
      <c r="X2721" s="112"/>
      <c r="Y2721" s="112"/>
      <c r="Z2721" s="112"/>
      <c r="AA2721" s="112"/>
      <c r="AB2721" s="112"/>
      <c r="AC2721" s="112"/>
      <c r="AD2721" s="112"/>
      <c r="AE2721" s="93"/>
      <c r="AI2721">
        <f t="shared" si="1062"/>
        <v>0</v>
      </c>
      <c r="AJ2721">
        <f t="shared" si="1063"/>
        <v>0</v>
      </c>
      <c r="AK2721">
        <f t="shared" si="1064"/>
        <v>0</v>
      </c>
      <c r="AL2721">
        <f t="shared" si="1065"/>
        <v>0</v>
      </c>
      <c r="AM2721">
        <f t="shared" si="1066"/>
        <v>0</v>
      </c>
      <c r="AN2721">
        <f t="shared" si="1067"/>
        <v>0</v>
      </c>
      <c r="AO2721">
        <f t="shared" si="1068"/>
        <v>0</v>
      </c>
      <c r="AP2721">
        <f t="shared" si="1069"/>
        <v>0</v>
      </c>
      <c r="AQ2721">
        <f t="shared" si="1070"/>
        <v>0</v>
      </c>
      <c r="AR2721">
        <f t="shared" si="1071"/>
        <v>0</v>
      </c>
      <c r="AS2721">
        <f t="shared" si="1072"/>
        <v>0</v>
      </c>
      <c r="AT2721">
        <f t="shared" si="1073"/>
        <v>0</v>
      </c>
      <c r="AU2721">
        <f t="shared" si="1074"/>
        <v>0</v>
      </c>
      <c r="AV2721">
        <f t="shared" si="1075"/>
        <v>0</v>
      </c>
      <c r="AW2721">
        <f t="shared" si="1076"/>
        <v>0</v>
      </c>
      <c r="AX2721">
        <f t="shared" si="1077"/>
        <v>0</v>
      </c>
      <c r="AY2721">
        <f t="shared" si="1078"/>
        <v>0</v>
      </c>
      <c r="AZ2721">
        <f t="shared" si="1079"/>
        <v>0</v>
      </c>
      <c r="BA2721">
        <f t="shared" si="1080"/>
        <v>0</v>
      </c>
      <c r="BB2721">
        <f t="shared" si="1081"/>
        <v>0</v>
      </c>
      <c r="BC2721">
        <f t="shared" si="1082"/>
        <v>0</v>
      </c>
      <c r="BD2721">
        <f t="shared" si="1083"/>
        <v>0</v>
      </c>
      <c r="BE2721">
        <f t="shared" si="1084"/>
        <v>0</v>
      </c>
      <c r="BF2721">
        <f t="shared" si="1085"/>
        <v>0</v>
      </c>
    </row>
    <row r="2722" spans="1:58" ht="15" customHeight="1">
      <c r="A2722" s="405"/>
      <c r="B2722" s="6"/>
      <c r="C2722" s="421" t="s">
        <v>7137</v>
      </c>
      <c r="D2722" s="668" t="str">
        <f t="shared" si="1086"/>
        <v/>
      </c>
      <c r="E2722" s="669"/>
      <c r="F2722" s="670"/>
      <c r="G2722" s="763" t="str">
        <f t="shared" si="1087"/>
        <v/>
      </c>
      <c r="H2722" s="669"/>
      <c r="I2722" s="669"/>
      <c r="J2722" s="669"/>
      <c r="K2722" s="669"/>
      <c r="L2722" s="670"/>
      <c r="M2722" s="112"/>
      <c r="N2722" s="112"/>
      <c r="O2722" s="112"/>
      <c r="P2722" s="112"/>
      <c r="Q2722" s="112"/>
      <c r="R2722" s="112"/>
      <c r="S2722" s="112"/>
      <c r="T2722" s="112"/>
      <c r="U2722" s="112"/>
      <c r="V2722" s="112"/>
      <c r="W2722" s="112"/>
      <c r="X2722" s="112"/>
      <c r="Y2722" s="112"/>
      <c r="Z2722" s="112"/>
      <c r="AA2722" s="112"/>
      <c r="AB2722" s="112"/>
      <c r="AC2722" s="112"/>
      <c r="AD2722" s="112"/>
      <c r="AE2722" s="93"/>
      <c r="AI2722">
        <f t="shared" si="1062"/>
        <v>0</v>
      </c>
      <c r="AJ2722">
        <f t="shared" si="1063"/>
        <v>0</v>
      </c>
      <c r="AK2722">
        <f t="shared" si="1064"/>
        <v>0</v>
      </c>
      <c r="AL2722">
        <f t="shared" si="1065"/>
        <v>0</v>
      </c>
      <c r="AM2722">
        <f t="shared" si="1066"/>
        <v>0</v>
      </c>
      <c r="AN2722">
        <f t="shared" si="1067"/>
        <v>0</v>
      </c>
      <c r="AO2722">
        <f t="shared" si="1068"/>
        <v>0</v>
      </c>
      <c r="AP2722">
        <f t="shared" si="1069"/>
        <v>0</v>
      </c>
      <c r="AQ2722">
        <f t="shared" si="1070"/>
        <v>0</v>
      </c>
      <c r="AR2722">
        <f t="shared" si="1071"/>
        <v>0</v>
      </c>
      <c r="AS2722">
        <f t="shared" si="1072"/>
        <v>0</v>
      </c>
      <c r="AT2722">
        <f t="shared" si="1073"/>
        <v>0</v>
      </c>
      <c r="AU2722">
        <f t="shared" si="1074"/>
        <v>0</v>
      </c>
      <c r="AV2722">
        <f t="shared" si="1075"/>
        <v>0</v>
      </c>
      <c r="AW2722">
        <f t="shared" si="1076"/>
        <v>0</v>
      </c>
      <c r="AX2722">
        <f t="shared" si="1077"/>
        <v>0</v>
      </c>
      <c r="AY2722">
        <f t="shared" si="1078"/>
        <v>0</v>
      </c>
      <c r="AZ2722">
        <f t="shared" si="1079"/>
        <v>0</v>
      </c>
      <c r="BA2722">
        <f t="shared" si="1080"/>
        <v>0</v>
      </c>
      <c r="BB2722">
        <f t="shared" si="1081"/>
        <v>0</v>
      </c>
      <c r="BC2722">
        <f t="shared" si="1082"/>
        <v>0</v>
      </c>
      <c r="BD2722">
        <f t="shared" si="1083"/>
        <v>0</v>
      </c>
      <c r="BE2722">
        <f t="shared" si="1084"/>
        <v>0</v>
      </c>
      <c r="BF2722">
        <f t="shared" si="1085"/>
        <v>0</v>
      </c>
    </row>
    <row r="2723" spans="1:58" ht="15" customHeight="1">
      <c r="A2723" s="405"/>
      <c r="B2723" s="6"/>
      <c r="C2723" s="421" t="s">
        <v>7138</v>
      </c>
      <c r="D2723" s="668" t="str">
        <f t="shared" si="1086"/>
        <v/>
      </c>
      <c r="E2723" s="669"/>
      <c r="F2723" s="670"/>
      <c r="G2723" s="763" t="str">
        <f t="shared" si="1087"/>
        <v/>
      </c>
      <c r="H2723" s="669"/>
      <c r="I2723" s="669"/>
      <c r="J2723" s="669"/>
      <c r="K2723" s="669"/>
      <c r="L2723" s="670"/>
      <c r="M2723" s="112"/>
      <c r="N2723" s="112"/>
      <c r="O2723" s="112"/>
      <c r="P2723" s="112"/>
      <c r="Q2723" s="112"/>
      <c r="R2723" s="112"/>
      <c r="S2723" s="112"/>
      <c r="T2723" s="112"/>
      <c r="U2723" s="112"/>
      <c r="V2723" s="112"/>
      <c r="W2723" s="112"/>
      <c r="X2723" s="112"/>
      <c r="Y2723" s="112"/>
      <c r="Z2723" s="112"/>
      <c r="AA2723" s="112"/>
      <c r="AB2723" s="112"/>
      <c r="AC2723" s="112"/>
      <c r="AD2723" s="112"/>
      <c r="AE2723" s="93"/>
      <c r="AI2723">
        <f t="shared" si="1062"/>
        <v>0</v>
      </c>
      <c r="AJ2723">
        <f t="shared" si="1063"/>
        <v>0</v>
      </c>
      <c r="AK2723">
        <f t="shared" si="1064"/>
        <v>0</v>
      </c>
      <c r="AL2723">
        <f t="shared" si="1065"/>
        <v>0</v>
      </c>
      <c r="AM2723">
        <f t="shared" si="1066"/>
        <v>0</v>
      </c>
      <c r="AN2723">
        <f t="shared" si="1067"/>
        <v>0</v>
      </c>
      <c r="AO2723">
        <f t="shared" si="1068"/>
        <v>0</v>
      </c>
      <c r="AP2723">
        <f t="shared" si="1069"/>
        <v>0</v>
      </c>
      <c r="AQ2723">
        <f t="shared" si="1070"/>
        <v>0</v>
      </c>
      <c r="AR2723">
        <f t="shared" si="1071"/>
        <v>0</v>
      </c>
      <c r="AS2723">
        <f t="shared" si="1072"/>
        <v>0</v>
      </c>
      <c r="AT2723">
        <f t="shared" si="1073"/>
        <v>0</v>
      </c>
      <c r="AU2723">
        <f t="shared" si="1074"/>
        <v>0</v>
      </c>
      <c r="AV2723">
        <f t="shared" si="1075"/>
        <v>0</v>
      </c>
      <c r="AW2723">
        <f t="shared" si="1076"/>
        <v>0</v>
      </c>
      <c r="AX2723">
        <f t="shared" si="1077"/>
        <v>0</v>
      </c>
      <c r="AY2723">
        <f t="shared" si="1078"/>
        <v>0</v>
      </c>
      <c r="AZ2723">
        <f t="shared" si="1079"/>
        <v>0</v>
      </c>
      <c r="BA2723">
        <f t="shared" si="1080"/>
        <v>0</v>
      </c>
      <c r="BB2723">
        <f t="shared" si="1081"/>
        <v>0</v>
      </c>
      <c r="BC2723">
        <f t="shared" si="1082"/>
        <v>0</v>
      </c>
      <c r="BD2723">
        <f t="shared" si="1083"/>
        <v>0</v>
      </c>
      <c r="BE2723">
        <f t="shared" si="1084"/>
        <v>0</v>
      </c>
      <c r="BF2723">
        <f t="shared" si="1085"/>
        <v>0</v>
      </c>
    </row>
    <row r="2724" spans="1:58" ht="15" customHeight="1">
      <c r="A2724" s="405"/>
      <c r="B2724" s="6"/>
      <c r="C2724" s="421" t="s">
        <v>7139</v>
      </c>
      <c r="D2724" s="668" t="str">
        <f t="shared" si="1086"/>
        <v/>
      </c>
      <c r="E2724" s="669"/>
      <c r="F2724" s="670"/>
      <c r="G2724" s="763" t="str">
        <f t="shared" si="1087"/>
        <v/>
      </c>
      <c r="H2724" s="669"/>
      <c r="I2724" s="669"/>
      <c r="J2724" s="669"/>
      <c r="K2724" s="669"/>
      <c r="L2724" s="670"/>
      <c r="M2724" s="112"/>
      <c r="N2724" s="112"/>
      <c r="O2724" s="112"/>
      <c r="P2724" s="112"/>
      <c r="Q2724" s="112"/>
      <c r="R2724" s="112"/>
      <c r="S2724" s="112"/>
      <c r="T2724" s="112"/>
      <c r="U2724" s="112"/>
      <c r="V2724" s="112"/>
      <c r="W2724" s="112"/>
      <c r="X2724" s="112"/>
      <c r="Y2724" s="112"/>
      <c r="Z2724" s="112"/>
      <c r="AA2724" s="112"/>
      <c r="AB2724" s="112"/>
      <c r="AC2724" s="112"/>
      <c r="AD2724" s="112"/>
      <c r="AE2724" s="93"/>
      <c r="AI2724">
        <f t="shared" si="1062"/>
        <v>0</v>
      </c>
      <c r="AJ2724">
        <f t="shared" si="1063"/>
        <v>0</v>
      </c>
      <c r="AK2724">
        <f t="shared" si="1064"/>
        <v>0</v>
      </c>
      <c r="AL2724">
        <f t="shared" si="1065"/>
        <v>0</v>
      </c>
      <c r="AM2724">
        <f t="shared" si="1066"/>
        <v>0</v>
      </c>
      <c r="AN2724">
        <f t="shared" si="1067"/>
        <v>0</v>
      </c>
      <c r="AO2724">
        <f t="shared" si="1068"/>
        <v>0</v>
      </c>
      <c r="AP2724">
        <f t="shared" si="1069"/>
        <v>0</v>
      </c>
      <c r="AQ2724">
        <f t="shared" si="1070"/>
        <v>0</v>
      </c>
      <c r="AR2724">
        <f t="shared" si="1071"/>
        <v>0</v>
      </c>
      <c r="AS2724">
        <f t="shared" si="1072"/>
        <v>0</v>
      </c>
      <c r="AT2724">
        <f t="shared" si="1073"/>
        <v>0</v>
      </c>
      <c r="AU2724">
        <f t="shared" si="1074"/>
        <v>0</v>
      </c>
      <c r="AV2724">
        <f t="shared" si="1075"/>
        <v>0</v>
      </c>
      <c r="AW2724">
        <f t="shared" si="1076"/>
        <v>0</v>
      </c>
      <c r="AX2724">
        <f t="shared" si="1077"/>
        <v>0</v>
      </c>
      <c r="AY2724">
        <f t="shared" si="1078"/>
        <v>0</v>
      </c>
      <c r="AZ2724">
        <f t="shared" si="1079"/>
        <v>0</v>
      </c>
      <c r="BA2724">
        <f t="shared" si="1080"/>
        <v>0</v>
      </c>
      <c r="BB2724">
        <f t="shared" si="1081"/>
        <v>0</v>
      </c>
      <c r="BC2724">
        <f t="shared" si="1082"/>
        <v>0</v>
      </c>
      <c r="BD2724">
        <f t="shared" si="1083"/>
        <v>0</v>
      </c>
      <c r="BE2724">
        <f t="shared" si="1084"/>
        <v>0</v>
      </c>
      <c r="BF2724">
        <f t="shared" si="1085"/>
        <v>0</v>
      </c>
    </row>
    <row r="2725" spans="1:58" ht="15" customHeight="1">
      <c r="A2725" s="405"/>
      <c r="B2725" s="6"/>
      <c r="C2725" s="421" t="s">
        <v>7140</v>
      </c>
      <c r="D2725" s="668" t="str">
        <f t="shared" si="1086"/>
        <v/>
      </c>
      <c r="E2725" s="669"/>
      <c r="F2725" s="670"/>
      <c r="G2725" s="763" t="str">
        <f t="shared" si="1087"/>
        <v/>
      </c>
      <c r="H2725" s="669"/>
      <c r="I2725" s="669"/>
      <c r="J2725" s="669"/>
      <c r="K2725" s="669"/>
      <c r="L2725" s="670"/>
      <c r="M2725" s="112"/>
      <c r="N2725" s="112"/>
      <c r="O2725" s="112"/>
      <c r="P2725" s="112"/>
      <c r="Q2725" s="112"/>
      <c r="R2725" s="112"/>
      <c r="S2725" s="112"/>
      <c r="T2725" s="112"/>
      <c r="U2725" s="112"/>
      <c r="V2725" s="112"/>
      <c r="W2725" s="112"/>
      <c r="X2725" s="112"/>
      <c r="Y2725" s="112"/>
      <c r="Z2725" s="112"/>
      <c r="AA2725" s="112"/>
      <c r="AB2725" s="112"/>
      <c r="AC2725" s="112"/>
      <c r="AD2725" s="112"/>
      <c r="AE2725" s="93"/>
      <c r="AI2725">
        <f t="shared" si="1062"/>
        <v>0</v>
      </c>
      <c r="AJ2725">
        <f t="shared" si="1063"/>
        <v>0</v>
      </c>
      <c r="AK2725">
        <f t="shared" si="1064"/>
        <v>0</v>
      </c>
      <c r="AL2725">
        <f t="shared" si="1065"/>
        <v>0</v>
      </c>
      <c r="AM2725">
        <f t="shared" si="1066"/>
        <v>0</v>
      </c>
      <c r="AN2725">
        <f t="shared" si="1067"/>
        <v>0</v>
      </c>
      <c r="AO2725">
        <f t="shared" si="1068"/>
        <v>0</v>
      </c>
      <c r="AP2725">
        <f t="shared" si="1069"/>
        <v>0</v>
      </c>
      <c r="AQ2725">
        <f t="shared" si="1070"/>
        <v>0</v>
      </c>
      <c r="AR2725">
        <f t="shared" si="1071"/>
        <v>0</v>
      </c>
      <c r="AS2725">
        <f t="shared" si="1072"/>
        <v>0</v>
      </c>
      <c r="AT2725">
        <f t="shared" si="1073"/>
        <v>0</v>
      </c>
      <c r="AU2725">
        <f t="shared" si="1074"/>
        <v>0</v>
      </c>
      <c r="AV2725">
        <f t="shared" si="1075"/>
        <v>0</v>
      </c>
      <c r="AW2725">
        <f t="shared" si="1076"/>
        <v>0</v>
      </c>
      <c r="AX2725">
        <f t="shared" si="1077"/>
        <v>0</v>
      </c>
      <c r="AY2725">
        <f t="shared" si="1078"/>
        <v>0</v>
      </c>
      <c r="AZ2725">
        <f t="shared" si="1079"/>
        <v>0</v>
      </c>
      <c r="BA2725">
        <f t="shared" si="1080"/>
        <v>0</v>
      </c>
      <c r="BB2725">
        <f t="shared" si="1081"/>
        <v>0</v>
      </c>
      <c r="BC2725">
        <f t="shared" si="1082"/>
        <v>0</v>
      </c>
      <c r="BD2725">
        <f t="shared" si="1083"/>
        <v>0</v>
      </c>
      <c r="BE2725">
        <f t="shared" si="1084"/>
        <v>0</v>
      </c>
      <c r="BF2725">
        <f t="shared" si="1085"/>
        <v>0</v>
      </c>
    </row>
    <row r="2726" spans="1:58" ht="15" customHeight="1">
      <c r="A2726" s="405"/>
      <c r="B2726" s="6"/>
      <c r="C2726" s="421" t="s">
        <v>7141</v>
      </c>
      <c r="D2726" s="668" t="str">
        <f t="shared" si="1086"/>
        <v/>
      </c>
      <c r="E2726" s="669"/>
      <c r="F2726" s="670"/>
      <c r="G2726" s="763" t="str">
        <f t="shared" si="1087"/>
        <v/>
      </c>
      <c r="H2726" s="669"/>
      <c r="I2726" s="669"/>
      <c r="J2726" s="669"/>
      <c r="K2726" s="669"/>
      <c r="L2726" s="670"/>
      <c r="M2726" s="112"/>
      <c r="N2726" s="112"/>
      <c r="O2726" s="112"/>
      <c r="P2726" s="112"/>
      <c r="Q2726" s="112"/>
      <c r="R2726" s="112"/>
      <c r="S2726" s="112"/>
      <c r="T2726" s="112"/>
      <c r="U2726" s="112"/>
      <c r="V2726" s="112"/>
      <c r="W2726" s="112"/>
      <c r="X2726" s="112"/>
      <c r="Y2726" s="112"/>
      <c r="Z2726" s="112"/>
      <c r="AA2726" s="112"/>
      <c r="AB2726" s="112"/>
      <c r="AC2726" s="112"/>
      <c r="AD2726" s="112"/>
      <c r="AE2726" s="93"/>
      <c r="AI2726">
        <f t="shared" si="1062"/>
        <v>0</v>
      </c>
      <c r="AJ2726">
        <f t="shared" si="1063"/>
        <v>0</v>
      </c>
      <c r="AK2726">
        <f t="shared" si="1064"/>
        <v>0</v>
      </c>
      <c r="AL2726">
        <f t="shared" si="1065"/>
        <v>0</v>
      </c>
      <c r="AM2726">
        <f t="shared" si="1066"/>
        <v>0</v>
      </c>
      <c r="AN2726">
        <f t="shared" si="1067"/>
        <v>0</v>
      </c>
      <c r="AO2726">
        <f t="shared" si="1068"/>
        <v>0</v>
      </c>
      <c r="AP2726">
        <f t="shared" si="1069"/>
        <v>0</v>
      </c>
      <c r="AQ2726">
        <f t="shared" si="1070"/>
        <v>0</v>
      </c>
      <c r="AR2726">
        <f t="shared" si="1071"/>
        <v>0</v>
      </c>
      <c r="AS2726">
        <f t="shared" si="1072"/>
        <v>0</v>
      </c>
      <c r="AT2726">
        <f t="shared" si="1073"/>
        <v>0</v>
      </c>
      <c r="AU2726">
        <f t="shared" si="1074"/>
        <v>0</v>
      </c>
      <c r="AV2726">
        <f t="shared" si="1075"/>
        <v>0</v>
      </c>
      <c r="AW2726">
        <f t="shared" si="1076"/>
        <v>0</v>
      </c>
      <c r="AX2726">
        <f t="shared" si="1077"/>
        <v>0</v>
      </c>
      <c r="AY2726">
        <f t="shared" si="1078"/>
        <v>0</v>
      </c>
      <c r="AZ2726">
        <f t="shared" si="1079"/>
        <v>0</v>
      </c>
      <c r="BA2726">
        <f t="shared" si="1080"/>
        <v>0</v>
      </c>
      <c r="BB2726">
        <f t="shared" si="1081"/>
        <v>0</v>
      </c>
      <c r="BC2726">
        <f t="shared" si="1082"/>
        <v>0</v>
      </c>
      <c r="BD2726">
        <f t="shared" si="1083"/>
        <v>0</v>
      </c>
      <c r="BE2726">
        <f t="shared" si="1084"/>
        <v>0</v>
      </c>
      <c r="BF2726">
        <f t="shared" si="1085"/>
        <v>0</v>
      </c>
    </row>
    <row r="2727" spans="1:58" ht="15" customHeight="1">
      <c r="A2727" s="405"/>
      <c r="B2727" s="6"/>
      <c r="C2727" s="421" t="s">
        <v>7142</v>
      </c>
      <c r="D2727" s="668" t="str">
        <f t="shared" si="1086"/>
        <v/>
      </c>
      <c r="E2727" s="669"/>
      <c r="F2727" s="670"/>
      <c r="G2727" s="763" t="str">
        <f t="shared" si="1087"/>
        <v/>
      </c>
      <c r="H2727" s="669"/>
      <c r="I2727" s="669"/>
      <c r="J2727" s="669"/>
      <c r="K2727" s="669"/>
      <c r="L2727" s="670"/>
      <c r="M2727" s="112"/>
      <c r="N2727" s="112"/>
      <c r="O2727" s="112"/>
      <c r="P2727" s="112"/>
      <c r="Q2727" s="112"/>
      <c r="R2727" s="112"/>
      <c r="S2727" s="112"/>
      <c r="T2727" s="112"/>
      <c r="U2727" s="112"/>
      <c r="V2727" s="112"/>
      <c r="W2727" s="112"/>
      <c r="X2727" s="112"/>
      <c r="Y2727" s="112"/>
      <c r="Z2727" s="112"/>
      <c r="AA2727" s="112"/>
      <c r="AB2727" s="112"/>
      <c r="AC2727" s="112"/>
      <c r="AD2727" s="112"/>
      <c r="AE2727" s="93"/>
      <c r="AI2727">
        <f t="shared" si="1062"/>
        <v>0</v>
      </c>
      <c r="AJ2727">
        <f t="shared" si="1063"/>
        <v>0</v>
      </c>
      <c r="AK2727">
        <f t="shared" si="1064"/>
        <v>0</v>
      </c>
      <c r="AL2727">
        <f t="shared" si="1065"/>
        <v>0</v>
      </c>
      <c r="AM2727">
        <f t="shared" si="1066"/>
        <v>0</v>
      </c>
      <c r="AN2727">
        <f t="shared" si="1067"/>
        <v>0</v>
      </c>
      <c r="AO2727">
        <f t="shared" si="1068"/>
        <v>0</v>
      </c>
      <c r="AP2727">
        <f t="shared" si="1069"/>
        <v>0</v>
      </c>
      <c r="AQ2727">
        <f t="shared" si="1070"/>
        <v>0</v>
      </c>
      <c r="AR2727">
        <f t="shared" si="1071"/>
        <v>0</v>
      </c>
      <c r="AS2727">
        <f t="shared" si="1072"/>
        <v>0</v>
      </c>
      <c r="AT2727">
        <f t="shared" si="1073"/>
        <v>0</v>
      </c>
      <c r="AU2727">
        <f t="shared" si="1074"/>
        <v>0</v>
      </c>
      <c r="AV2727">
        <f t="shared" si="1075"/>
        <v>0</v>
      </c>
      <c r="AW2727">
        <f t="shared" si="1076"/>
        <v>0</v>
      </c>
      <c r="AX2727">
        <f t="shared" si="1077"/>
        <v>0</v>
      </c>
      <c r="AY2727">
        <f t="shared" si="1078"/>
        <v>0</v>
      </c>
      <c r="AZ2727">
        <f t="shared" si="1079"/>
        <v>0</v>
      </c>
      <c r="BA2727">
        <f t="shared" si="1080"/>
        <v>0</v>
      </c>
      <c r="BB2727">
        <f t="shared" si="1081"/>
        <v>0</v>
      </c>
      <c r="BC2727">
        <f t="shared" si="1082"/>
        <v>0</v>
      </c>
      <c r="BD2727">
        <f t="shared" si="1083"/>
        <v>0</v>
      </c>
      <c r="BE2727">
        <f t="shared" si="1084"/>
        <v>0</v>
      </c>
      <c r="BF2727">
        <f t="shared" si="1085"/>
        <v>0</v>
      </c>
    </row>
    <row r="2728" spans="1:58" ht="15" customHeight="1">
      <c r="A2728" s="405"/>
      <c r="B2728" s="6"/>
      <c r="C2728" s="421" t="s">
        <v>7143</v>
      </c>
      <c r="D2728" s="668" t="str">
        <f t="shared" si="1086"/>
        <v/>
      </c>
      <c r="E2728" s="669"/>
      <c r="F2728" s="670"/>
      <c r="G2728" s="763" t="str">
        <f t="shared" si="1087"/>
        <v/>
      </c>
      <c r="H2728" s="669"/>
      <c r="I2728" s="669"/>
      <c r="J2728" s="669"/>
      <c r="K2728" s="669"/>
      <c r="L2728" s="670"/>
      <c r="M2728" s="112"/>
      <c r="N2728" s="112"/>
      <c r="O2728" s="112"/>
      <c r="P2728" s="112"/>
      <c r="Q2728" s="112"/>
      <c r="R2728" s="112"/>
      <c r="S2728" s="112"/>
      <c r="T2728" s="112"/>
      <c r="U2728" s="112"/>
      <c r="V2728" s="112"/>
      <c r="W2728" s="112"/>
      <c r="X2728" s="112"/>
      <c r="Y2728" s="112"/>
      <c r="Z2728" s="112"/>
      <c r="AA2728" s="112"/>
      <c r="AB2728" s="112"/>
      <c r="AC2728" s="112"/>
      <c r="AD2728" s="112"/>
      <c r="AE2728" s="93"/>
      <c r="AI2728">
        <f t="shared" si="1062"/>
        <v>0</v>
      </c>
      <c r="AJ2728">
        <f t="shared" si="1063"/>
        <v>0</v>
      </c>
      <c r="AK2728">
        <f t="shared" si="1064"/>
        <v>0</v>
      </c>
      <c r="AL2728">
        <f t="shared" si="1065"/>
        <v>0</v>
      </c>
      <c r="AM2728">
        <f t="shared" si="1066"/>
        <v>0</v>
      </c>
      <c r="AN2728">
        <f t="shared" si="1067"/>
        <v>0</v>
      </c>
      <c r="AO2728">
        <f t="shared" si="1068"/>
        <v>0</v>
      </c>
      <c r="AP2728">
        <f t="shared" si="1069"/>
        <v>0</v>
      </c>
      <c r="AQ2728">
        <f t="shared" si="1070"/>
        <v>0</v>
      </c>
      <c r="AR2728">
        <f t="shared" si="1071"/>
        <v>0</v>
      </c>
      <c r="AS2728">
        <f t="shared" si="1072"/>
        <v>0</v>
      </c>
      <c r="AT2728">
        <f t="shared" si="1073"/>
        <v>0</v>
      </c>
      <c r="AU2728">
        <f t="shared" si="1074"/>
        <v>0</v>
      </c>
      <c r="AV2728">
        <f t="shared" si="1075"/>
        <v>0</v>
      </c>
      <c r="AW2728">
        <f t="shared" si="1076"/>
        <v>0</v>
      </c>
      <c r="AX2728">
        <f t="shared" si="1077"/>
        <v>0</v>
      </c>
      <c r="AY2728">
        <f t="shared" si="1078"/>
        <v>0</v>
      </c>
      <c r="AZ2728">
        <f t="shared" si="1079"/>
        <v>0</v>
      </c>
      <c r="BA2728">
        <f t="shared" si="1080"/>
        <v>0</v>
      </c>
      <c r="BB2728">
        <f t="shared" si="1081"/>
        <v>0</v>
      </c>
      <c r="BC2728">
        <f t="shared" si="1082"/>
        <v>0</v>
      </c>
      <c r="BD2728">
        <f t="shared" si="1083"/>
        <v>0</v>
      </c>
      <c r="BE2728">
        <f t="shared" si="1084"/>
        <v>0</v>
      </c>
      <c r="BF2728">
        <f t="shared" si="1085"/>
        <v>0</v>
      </c>
    </row>
    <row r="2729" spans="1:58" ht="15" customHeight="1">
      <c r="A2729" s="405"/>
      <c r="B2729" s="6"/>
      <c r="C2729" s="421" t="s">
        <v>7144</v>
      </c>
      <c r="D2729" s="668" t="str">
        <f t="shared" si="1086"/>
        <v/>
      </c>
      <c r="E2729" s="669"/>
      <c r="F2729" s="670"/>
      <c r="G2729" s="763" t="str">
        <f t="shared" si="1087"/>
        <v/>
      </c>
      <c r="H2729" s="669"/>
      <c r="I2729" s="669"/>
      <c r="J2729" s="669"/>
      <c r="K2729" s="669"/>
      <c r="L2729" s="670"/>
      <c r="M2729" s="112"/>
      <c r="N2729" s="112"/>
      <c r="O2729" s="112"/>
      <c r="P2729" s="112"/>
      <c r="Q2729" s="112"/>
      <c r="R2729" s="112"/>
      <c r="S2729" s="112"/>
      <c r="T2729" s="112"/>
      <c r="U2729" s="112"/>
      <c r="V2729" s="112"/>
      <c r="W2729" s="112"/>
      <c r="X2729" s="112"/>
      <c r="Y2729" s="112"/>
      <c r="Z2729" s="112"/>
      <c r="AA2729" s="112"/>
      <c r="AB2729" s="112"/>
      <c r="AC2729" s="112"/>
      <c r="AD2729" s="112"/>
      <c r="AE2729" s="93"/>
      <c r="AI2729">
        <f t="shared" si="1062"/>
        <v>0</v>
      </c>
      <c r="AJ2729">
        <f t="shared" si="1063"/>
        <v>0</v>
      </c>
      <c r="AK2729">
        <f t="shared" si="1064"/>
        <v>0</v>
      </c>
      <c r="AL2729">
        <f t="shared" si="1065"/>
        <v>0</v>
      </c>
      <c r="AM2729">
        <f t="shared" si="1066"/>
        <v>0</v>
      </c>
      <c r="AN2729">
        <f t="shared" si="1067"/>
        <v>0</v>
      </c>
      <c r="AO2729">
        <f t="shared" si="1068"/>
        <v>0</v>
      </c>
      <c r="AP2729">
        <f t="shared" si="1069"/>
        <v>0</v>
      </c>
      <c r="AQ2729">
        <f t="shared" si="1070"/>
        <v>0</v>
      </c>
      <c r="AR2729">
        <f t="shared" si="1071"/>
        <v>0</v>
      </c>
      <c r="AS2729">
        <f t="shared" si="1072"/>
        <v>0</v>
      </c>
      <c r="AT2729">
        <f t="shared" si="1073"/>
        <v>0</v>
      </c>
      <c r="AU2729">
        <f t="shared" si="1074"/>
        <v>0</v>
      </c>
      <c r="AV2729">
        <f t="shared" si="1075"/>
        <v>0</v>
      </c>
      <c r="AW2729">
        <f t="shared" si="1076"/>
        <v>0</v>
      </c>
      <c r="AX2729">
        <f t="shared" si="1077"/>
        <v>0</v>
      </c>
      <c r="AY2729">
        <f t="shared" si="1078"/>
        <v>0</v>
      </c>
      <c r="AZ2729">
        <f t="shared" si="1079"/>
        <v>0</v>
      </c>
      <c r="BA2729">
        <f t="shared" si="1080"/>
        <v>0</v>
      </c>
      <c r="BB2729">
        <f t="shared" si="1081"/>
        <v>0</v>
      </c>
      <c r="BC2729">
        <f t="shared" si="1082"/>
        <v>0</v>
      </c>
      <c r="BD2729">
        <f t="shared" si="1083"/>
        <v>0</v>
      </c>
      <c r="BE2729">
        <f t="shared" si="1084"/>
        <v>0</v>
      </c>
      <c r="BF2729">
        <f t="shared" si="1085"/>
        <v>0</v>
      </c>
    </row>
    <row r="2730" spans="1:58" ht="15" customHeight="1">
      <c r="A2730" s="405"/>
      <c r="B2730" s="6"/>
      <c r="C2730" s="421" t="s">
        <v>7145</v>
      </c>
      <c r="D2730" s="668" t="str">
        <f t="shared" si="1086"/>
        <v/>
      </c>
      <c r="E2730" s="669"/>
      <c r="F2730" s="670"/>
      <c r="G2730" s="763" t="str">
        <f t="shared" si="1087"/>
        <v/>
      </c>
      <c r="H2730" s="669"/>
      <c r="I2730" s="669"/>
      <c r="J2730" s="669"/>
      <c r="K2730" s="669"/>
      <c r="L2730" s="670"/>
      <c r="M2730" s="112"/>
      <c r="N2730" s="112"/>
      <c r="O2730" s="112"/>
      <c r="P2730" s="112"/>
      <c r="Q2730" s="112"/>
      <c r="R2730" s="112"/>
      <c r="S2730" s="112"/>
      <c r="T2730" s="112"/>
      <c r="U2730" s="112"/>
      <c r="V2730" s="112"/>
      <c r="W2730" s="112"/>
      <c r="X2730" s="112"/>
      <c r="Y2730" s="112"/>
      <c r="Z2730" s="112"/>
      <c r="AA2730" s="112"/>
      <c r="AB2730" s="112"/>
      <c r="AC2730" s="112"/>
      <c r="AD2730" s="112"/>
      <c r="AE2730" s="93"/>
      <c r="AI2730">
        <f t="shared" si="1062"/>
        <v>0</v>
      </c>
      <c r="AJ2730">
        <f t="shared" si="1063"/>
        <v>0</v>
      </c>
      <c r="AK2730">
        <f t="shared" si="1064"/>
        <v>0</v>
      </c>
      <c r="AL2730">
        <f t="shared" si="1065"/>
        <v>0</v>
      </c>
      <c r="AM2730">
        <f t="shared" si="1066"/>
        <v>0</v>
      </c>
      <c r="AN2730">
        <f t="shared" si="1067"/>
        <v>0</v>
      </c>
      <c r="AO2730">
        <f t="shared" si="1068"/>
        <v>0</v>
      </c>
      <c r="AP2730">
        <f t="shared" si="1069"/>
        <v>0</v>
      </c>
      <c r="AQ2730">
        <f t="shared" si="1070"/>
        <v>0</v>
      </c>
      <c r="AR2730">
        <f t="shared" si="1071"/>
        <v>0</v>
      </c>
      <c r="AS2730">
        <f t="shared" si="1072"/>
        <v>0</v>
      </c>
      <c r="AT2730">
        <f t="shared" si="1073"/>
        <v>0</v>
      </c>
      <c r="AU2730">
        <f t="shared" si="1074"/>
        <v>0</v>
      </c>
      <c r="AV2730">
        <f t="shared" si="1075"/>
        <v>0</v>
      </c>
      <c r="AW2730">
        <f t="shared" si="1076"/>
        <v>0</v>
      </c>
      <c r="AX2730">
        <f t="shared" si="1077"/>
        <v>0</v>
      </c>
      <c r="AY2730">
        <f t="shared" si="1078"/>
        <v>0</v>
      </c>
      <c r="AZ2730">
        <f t="shared" si="1079"/>
        <v>0</v>
      </c>
      <c r="BA2730">
        <f t="shared" si="1080"/>
        <v>0</v>
      </c>
      <c r="BB2730">
        <f t="shared" si="1081"/>
        <v>0</v>
      </c>
      <c r="BC2730">
        <f t="shared" si="1082"/>
        <v>0</v>
      </c>
      <c r="BD2730">
        <f t="shared" si="1083"/>
        <v>0</v>
      </c>
      <c r="BE2730">
        <f t="shared" si="1084"/>
        <v>0</v>
      </c>
      <c r="BF2730">
        <f t="shared" si="1085"/>
        <v>0</v>
      </c>
    </row>
    <row r="2731" spans="1:58" ht="15" customHeight="1">
      <c r="A2731" s="405"/>
      <c r="B2731" s="6"/>
      <c r="C2731" s="421" t="s">
        <v>7146</v>
      </c>
      <c r="D2731" s="668" t="str">
        <f t="shared" si="1086"/>
        <v/>
      </c>
      <c r="E2731" s="669"/>
      <c r="F2731" s="670"/>
      <c r="G2731" s="763" t="str">
        <f t="shared" si="1087"/>
        <v/>
      </c>
      <c r="H2731" s="669"/>
      <c r="I2731" s="669"/>
      <c r="J2731" s="669"/>
      <c r="K2731" s="669"/>
      <c r="L2731" s="670"/>
      <c r="M2731" s="112"/>
      <c r="N2731" s="112"/>
      <c r="O2731" s="112"/>
      <c r="P2731" s="112"/>
      <c r="Q2731" s="112"/>
      <c r="R2731" s="112"/>
      <c r="S2731" s="112"/>
      <c r="T2731" s="112"/>
      <c r="U2731" s="112"/>
      <c r="V2731" s="112"/>
      <c r="W2731" s="112"/>
      <c r="X2731" s="112"/>
      <c r="Y2731" s="112"/>
      <c r="Z2731" s="112"/>
      <c r="AA2731" s="112"/>
      <c r="AB2731" s="112"/>
      <c r="AC2731" s="112"/>
      <c r="AD2731" s="112"/>
      <c r="AE2731" s="93"/>
      <c r="AI2731">
        <f t="shared" si="1062"/>
        <v>0</v>
      </c>
      <c r="AJ2731">
        <f t="shared" si="1063"/>
        <v>0</v>
      </c>
      <c r="AK2731">
        <f t="shared" si="1064"/>
        <v>0</v>
      </c>
      <c r="AL2731">
        <f t="shared" si="1065"/>
        <v>0</v>
      </c>
      <c r="AM2731">
        <f t="shared" si="1066"/>
        <v>0</v>
      </c>
      <c r="AN2731">
        <f t="shared" si="1067"/>
        <v>0</v>
      </c>
      <c r="AO2731">
        <f t="shared" si="1068"/>
        <v>0</v>
      </c>
      <c r="AP2731">
        <f t="shared" si="1069"/>
        <v>0</v>
      </c>
      <c r="AQ2731">
        <f t="shared" si="1070"/>
        <v>0</v>
      </c>
      <c r="AR2731">
        <f t="shared" si="1071"/>
        <v>0</v>
      </c>
      <c r="AS2731">
        <f t="shared" si="1072"/>
        <v>0</v>
      </c>
      <c r="AT2731">
        <f t="shared" si="1073"/>
        <v>0</v>
      </c>
      <c r="AU2731">
        <f t="shared" si="1074"/>
        <v>0</v>
      </c>
      <c r="AV2731">
        <f t="shared" si="1075"/>
        <v>0</v>
      </c>
      <c r="AW2731">
        <f t="shared" si="1076"/>
        <v>0</v>
      </c>
      <c r="AX2731">
        <f t="shared" si="1077"/>
        <v>0</v>
      </c>
      <c r="AY2731">
        <f t="shared" si="1078"/>
        <v>0</v>
      </c>
      <c r="AZ2731">
        <f t="shared" si="1079"/>
        <v>0</v>
      </c>
      <c r="BA2731">
        <f t="shared" si="1080"/>
        <v>0</v>
      </c>
      <c r="BB2731">
        <f t="shared" si="1081"/>
        <v>0</v>
      </c>
      <c r="BC2731">
        <f t="shared" si="1082"/>
        <v>0</v>
      </c>
      <c r="BD2731">
        <f t="shared" si="1083"/>
        <v>0</v>
      </c>
      <c r="BE2731">
        <f t="shared" si="1084"/>
        <v>0</v>
      </c>
      <c r="BF2731">
        <f t="shared" si="1085"/>
        <v>0</v>
      </c>
    </row>
    <row r="2732" spans="1:58" ht="15" customHeight="1">
      <c r="A2732" s="405"/>
      <c r="B2732" s="6"/>
      <c r="C2732" s="421" t="s">
        <v>7147</v>
      </c>
      <c r="D2732" s="668" t="str">
        <f t="shared" si="1086"/>
        <v/>
      </c>
      <c r="E2732" s="669"/>
      <c r="F2732" s="670"/>
      <c r="G2732" s="763" t="str">
        <f t="shared" si="1087"/>
        <v/>
      </c>
      <c r="H2732" s="669"/>
      <c r="I2732" s="669"/>
      <c r="J2732" s="669"/>
      <c r="K2732" s="669"/>
      <c r="L2732" s="670"/>
      <c r="M2732" s="112"/>
      <c r="N2732" s="112"/>
      <c r="O2732" s="112"/>
      <c r="P2732" s="112"/>
      <c r="Q2732" s="112"/>
      <c r="R2732" s="112"/>
      <c r="S2732" s="112"/>
      <c r="T2732" s="112"/>
      <c r="U2732" s="112"/>
      <c r="V2732" s="112"/>
      <c r="W2732" s="112"/>
      <c r="X2732" s="112"/>
      <c r="Y2732" s="112"/>
      <c r="Z2732" s="112"/>
      <c r="AA2732" s="112"/>
      <c r="AB2732" s="112"/>
      <c r="AC2732" s="112"/>
      <c r="AD2732" s="112"/>
      <c r="AE2732" s="93"/>
      <c r="AI2732">
        <f t="shared" si="1062"/>
        <v>0</v>
      </c>
      <c r="AJ2732">
        <f t="shared" si="1063"/>
        <v>0</v>
      </c>
      <c r="AK2732">
        <f t="shared" si="1064"/>
        <v>0</v>
      </c>
      <c r="AL2732">
        <f t="shared" si="1065"/>
        <v>0</v>
      </c>
      <c r="AM2732">
        <f t="shared" si="1066"/>
        <v>0</v>
      </c>
      <c r="AN2732">
        <f t="shared" si="1067"/>
        <v>0</v>
      </c>
      <c r="AO2732">
        <f t="shared" si="1068"/>
        <v>0</v>
      </c>
      <c r="AP2732">
        <f t="shared" si="1069"/>
        <v>0</v>
      </c>
      <c r="AQ2732">
        <f t="shared" si="1070"/>
        <v>0</v>
      </c>
      <c r="AR2732">
        <f t="shared" si="1071"/>
        <v>0</v>
      </c>
      <c r="AS2732">
        <f t="shared" si="1072"/>
        <v>0</v>
      </c>
      <c r="AT2732">
        <f t="shared" si="1073"/>
        <v>0</v>
      </c>
      <c r="AU2732">
        <f t="shared" si="1074"/>
        <v>0</v>
      </c>
      <c r="AV2732">
        <f t="shared" si="1075"/>
        <v>0</v>
      </c>
      <c r="AW2732">
        <f t="shared" si="1076"/>
        <v>0</v>
      </c>
      <c r="AX2732">
        <f t="shared" si="1077"/>
        <v>0</v>
      </c>
      <c r="AY2732">
        <f t="shared" si="1078"/>
        <v>0</v>
      </c>
      <c r="AZ2732">
        <f t="shared" si="1079"/>
        <v>0</v>
      </c>
      <c r="BA2732">
        <f t="shared" si="1080"/>
        <v>0</v>
      </c>
      <c r="BB2732">
        <f t="shared" si="1081"/>
        <v>0</v>
      </c>
      <c r="BC2732">
        <f t="shared" si="1082"/>
        <v>0</v>
      </c>
      <c r="BD2732">
        <f t="shared" si="1083"/>
        <v>0</v>
      </c>
      <c r="BE2732">
        <f t="shared" si="1084"/>
        <v>0</v>
      </c>
      <c r="BF2732">
        <f t="shared" si="1085"/>
        <v>0</v>
      </c>
    </row>
    <row r="2733" spans="1:58" ht="15" customHeight="1">
      <c r="A2733" s="405"/>
      <c r="B2733" s="6"/>
      <c r="C2733" s="421" t="s">
        <v>7148</v>
      </c>
      <c r="D2733" s="668" t="str">
        <f t="shared" si="1086"/>
        <v/>
      </c>
      <c r="E2733" s="669"/>
      <c r="F2733" s="670"/>
      <c r="G2733" s="763" t="str">
        <f t="shared" si="1087"/>
        <v/>
      </c>
      <c r="H2733" s="669"/>
      <c r="I2733" s="669"/>
      <c r="J2733" s="669"/>
      <c r="K2733" s="669"/>
      <c r="L2733" s="670"/>
      <c r="M2733" s="112"/>
      <c r="N2733" s="112"/>
      <c r="O2733" s="112"/>
      <c r="P2733" s="112"/>
      <c r="Q2733" s="112"/>
      <c r="R2733" s="112"/>
      <c r="S2733" s="112"/>
      <c r="T2733" s="112"/>
      <c r="U2733" s="112"/>
      <c r="V2733" s="112"/>
      <c r="W2733" s="112"/>
      <c r="X2733" s="112"/>
      <c r="Y2733" s="112"/>
      <c r="Z2733" s="112"/>
      <c r="AA2733" s="112"/>
      <c r="AB2733" s="112"/>
      <c r="AC2733" s="112"/>
      <c r="AD2733" s="112"/>
      <c r="AE2733" s="93"/>
      <c r="AI2733">
        <f t="shared" si="1062"/>
        <v>0</v>
      </c>
      <c r="AJ2733">
        <f t="shared" si="1063"/>
        <v>0</v>
      </c>
      <c r="AK2733">
        <f t="shared" si="1064"/>
        <v>0</v>
      </c>
      <c r="AL2733">
        <f t="shared" si="1065"/>
        <v>0</v>
      </c>
      <c r="AM2733">
        <f t="shared" si="1066"/>
        <v>0</v>
      </c>
      <c r="AN2733">
        <f t="shared" si="1067"/>
        <v>0</v>
      </c>
      <c r="AO2733">
        <f t="shared" si="1068"/>
        <v>0</v>
      </c>
      <c r="AP2733">
        <f t="shared" si="1069"/>
        <v>0</v>
      </c>
      <c r="AQ2733">
        <f t="shared" si="1070"/>
        <v>0</v>
      </c>
      <c r="AR2733">
        <f t="shared" si="1071"/>
        <v>0</v>
      </c>
      <c r="AS2733">
        <f t="shared" si="1072"/>
        <v>0</v>
      </c>
      <c r="AT2733">
        <f t="shared" si="1073"/>
        <v>0</v>
      </c>
      <c r="AU2733">
        <f t="shared" si="1074"/>
        <v>0</v>
      </c>
      <c r="AV2733">
        <f t="shared" si="1075"/>
        <v>0</v>
      </c>
      <c r="AW2733">
        <f t="shared" si="1076"/>
        <v>0</v>
      </c>
      <c r="AX2733">
        <f t="shared" si="1077"/>
        <v>0</v>
      </c>
      <c r="AY2733">
        <f t="shared" si="1078"/>
        <v>0</v>
      </c>
      <c r="AZ2733">
        <f t="shared" si="1079"/>
        <v>0</v>
      </c>
      <c r="BA2733">
        <f t="shared" si="1080"/>
        <v>0</v>
      </c>
      <c r="BB2733">
        <f t="shared" si="1081"/>
        <v>0</v>
      </c>
      <c r="BC2733">
        <f t="shared" si="1082"/>
        <v>0</v>
      </c>
      <c r="BD2733">
        <f t="shared" si="1083"/>
        <v>0</v>
      </c>
      <c r="BE2733">
        <f t="shared" si="1084"/>
        <v>0</v>
      </c>
      <c r="BF2733">
        <f t="shared" si="1085"/>
        <v>0</v>
      </c>
    </row>
    <row r="2734" spans="1:58" ht="15" customHeight="1">
      <c r="A2734" s="405"/>
      <c r="B2734" s="6"/>
      <c r="C2734" s="421" t="s">
        <v>7149</v>
      </c>
      <c r="D2734" s="668" t="str">
        <f t="shared" si="1086"/>
        <v/>
      </c>
      <c r="E2734" s="669"/>
      <c r="F2734" s="670"/>
      <c r="G2734" s="763" t="str">
        <f t="shared" si="1087"/>
        <v/>
      </c>
      <c r="H2734" s="669"/>
      <c r="I2734" s="669"/>
      <c r="J2734" s="669"/>
      <c r="K2734" s="669"/>
      <c r="L2734" s="670"/>
      <c r="M2734" s="112"/>
      <c r="N2734" s="112"/>
      <c r="O2734" s="112"/>
      <c r="P2734" s="112"/>
      <c r="Q2734" s="112"/>
      <c r="R2734" s="112"/>
      <c r="S2734" s="112"/>
      <c r="T2734" s="112"/>
      <c r="U2734" s="112"/>
      <c r="V2734" s="112"/>
      <c r="W2734" s="112"/>
      <c r="X2734" s="112"/>
      <c r="Y2734" s="112"/>
      <c r="Z2734" s="112"/>
      <c r="AA2734" s="112"/>
      <c r="AB2734" s="112"/>
      <c r="AC2734" s="112"/>
      <c r="AD2734" s="112"/>
      <c r="AE2734" s="93"/>
      <c r="AI2734">
        <f t="shared" si="1062"/>
        <v>0</v>
      </c>
      <c r="AJ2734">
        <f t="shared" si="1063"/>
        <v>0</v>
      </c>
      <c r="AK2734">
        <f t="shared" si="1064"/>
        <v>0</v>
      </c>
      <c r="AL2734">
        <f t="shared" si="1065"/>
        <v>0</v>
      </c>
      <c r="AM2734">
        <f t="shared" si="1066"/>
        <v>0</v>
      </c>
      <c r="AN2734">
        <f t="shared" si="1067"/>
        <v>0</v>
      </c>
      <c r="AO2734">
        <f t="shared" si="1068"/>
        <v>0</v>
      </c>
      <c r="AP2734">
        <f t="shared" si="1069"/>
        <v>0</v>
      </c>
      <c r="AQ2734">
        <f t="shared" si="1070"/>
        <v>0</v>
      </c>
      <c r="AR2734">
        <f t="shared" si="1071"/>
        <v>0</v>
      </c>
      <c r="AS2734">
        <f t="shared" si="1072"/>
        <v>0</v>
      </c>
      <c r="AT2734">
        <f t="shared" si="1073"/>
        <v>0</v>
      </c>
      <c r="AU2734">
        <f t="shared" si="1074"/>
        <v>0</v>
      </c>
      <c r="AV2734">
        <f t="shared" si="1075"/>
        <v>0</v>
      </c>
      <c r="AW2734">
        <f t="shared" si="1076"/>
        <v>0</v>
      </c>
      <c r="AX2734">
        <f t="shared" si="1077"/>
        <v>0</v>
      </c>
      <c r="AY2734">
        <f t="shared" si="1078"/>
        <v>0</v>
      </c>
      <c r="AZ2734">
        <f t="shared" si="1079"/>
        <v>0</v>
      </c>
      <c r="BA2734">
        <f t="shared" si="1080"/>
        <v>0</v>
      </c>
      <c r="BB2734">
        <f t="shared" si="1081"/>
        <v>0</v>
      </c>
      <c r="BC2734">
        <f t="shared" si="1082"/>
        <v>0</v>
      </c>
      <c r="BD2734">
        <f t="shared" si="1083"/>
        <v>0</v>
      </c>
      <c r="BE2734">
        <f t="shared" si="1084"/>
        <v>0</v>
      </c>
      <c r="BF2734">
        <f t="shared" si="1085"/>
        <v>0</v>
      </c>
    </row>
    <row r="2735" spans="1:58" ht="15" customHeight="1">
      <c r="A2735" s="405"/>
      <c r="B2735" s="6"/>
      <c r="C2735" s="421" t="s">
        <v>7150</v>
      </c>
      <c r="D2735" s="668" t="str">
        <f t="shared" si="1086"/>
        <v/>
      </c>
      <c r="E2735" s="669"/>
      <c r="F2735" s="670"/>
      <c r="G2735" s="763" t="str">
        <f t="shared" si="1087"/>
        <v/>
      </c>
      <c r="H2735" s="669"/>
      <c r="I2735" s="669"/>
      <c r="J2735" s="669"/>
      <c r="K2735" s="669"/>
      <c r="L2735" s="670"/>
      <c r="M2735" s="112"/>
      <c r="N2735" s="112"/>
      <c r="O2735" s="112"/>
      <c r="P2735" s="112"/>
      <c r="Q2735" s="112"/>
      <c r="R2735" s="112"/>
      <c r="S2735" s="112"/>
      <c r="T2735" s="112"/>
      <c r="U2735" s="112"/>
      <c r="V2735" s="112"/>
      <c r="W2735" s="112"/>
      <c r="X2735" s="112"/>
      <c r="Y2735" s="112"/>
      <c r="Z2735" s="112"/>
      <c r="AA2735" s="112"/>
      <c r="AB2735" s="112"/>
      <c r="AC2735" s="112"/>
      <c r="AD2735" s="112"/>
      <c r="AE2735" s="93"/>
      <c r="AI2735">
        <f t="shared" si="1062"/>
        <v>0</v>
      </c>
      <c r="AJ2735">
        <f t="shared" si="1063"/>
        <v>0</v>
      </c>
      <c r="AK2735">
        <f t="shared" si="1064"/>
        <v>0</v>
      </c>
      <c r="AL2735">
        <f t="shared" si="1065"/>
        <v>0</v>
      </c>
      <c r="AM2735">
        <f t="shared" si="1066"/>
        <v>0</v>
      </c>
      <c r="AN2735">
        <f t="shared" si="1067"/>
        <v>0</v>
      </c>
      <c r="AO2735">
        <f t="shared" si="1068"/>
        <v>0</v>
      </c>
      <c r="AP2735">
        <f t="shared" si="1069"/>
        <v>0</v>
      </c>
      <c r="AQ2735">
        <f t="shared" si="1070"/>
        <v>0</v>
      </c>
      <c r="AR2735">
        <f t="shared" si="1071"/>
        <v>0</v>
      </c>
      <c r="AS2735">
        <f t="shared" si="1072"/>
        <v>0</v>
      </c>
      <c r="AT2735">
        <f t="shared" si="1073"/>
        <v>0</v>
      </c>
      <c r="AU2735">
        <f t="shared" si="1074"/>
        <v>0</v>
      </c>
      <c r="AV2735">
        <f t="shared" si="1075"/>
        <v>0</v>
      </c>
      <c r="AW2735">
        <f t="shared" si="1076"/>
        <v>0</v>
      </c>
      <c r="AX2735">
        <f t="shared" si="1077"/>
        <v>0</v>
      </c>
      <c r="AY2735">
        <f t="shared" si="1078"/>
        <v>0</v>
      </c>
      <c r="AZ2735">
        <f t="shared" si="1079"/>
        <v>0</v>
      </c>
      <c r="BA2735">
        <f t="shared" si="1080"/>
        <v>0</v>
      </c>
      <c r="BB2735">
        <f t="shared" si="1081"/>
        <v>0</v>
      </c>
      <c r="BC2735">
        <f t="shared" si="1082"/>
        <v>0</v>
      </c>
      <c r="BD2735">
        <f t="shared" si="1083"/>
        <v>0</v>
      </c>
      <c r="BE2735">
        <f t="shared" si="1084"/>
        <v>0</v>
      </c>
      <c r="BF2735">
        <f t="shared" si="1085"/>
        <v>0</v>
      </c>
    </row>
    <row r="2736" spans="1:58" ht="15" customHeight="1">
      <c r="A2736" s="405"/>
      <c r="B2736" s="6"/>
      <c r="C2736" s="421" t="s">
        <v>7151</v>
      </c>
      <c r="D2736" s="668" t="str">
        <f t="shared" si="1086"/>
        <v/>
      </c>
      <c r="E2736" s="669"/>
      <c r="F2736" s="670"/>
      <c r="G2736" s="763" t="str">
        <f t="shared" si="1087"/>
        <v/>
      </c>
      <c r="H2736" s="669"/>
      <c r="I2736" s="669"/>
      <c r="J2736" s="669"/>
      <c r="K2736" s="669"/>
      <c r="L2736" s="670"/>
      <c r="M2736" s="112"/>
      <c r="N2736" s="112"/>
      <c r="O2736" s="112"/>
      <c r="P2736" s="112"/>
      <c r="Q2736" s="112"/>
      <c r="R2736" s="112"/>
      <c r="S2736" s="112"/>
      <c r="T2736" s="112"/>
      <c r="U2736" s="112"/>
      <c r="V2736" s="112"/>
      <c r="W2736" s="112"/>
      <c r="X2736" s="112"/>
      <c r="Y2736" s="112"/>
      <c r="Z2736" s="112"/>
      <c r="AA2736" s="112"/>
      <c r="AB2736" s="112"/>
      <c r="AC2736" s="112"/>
      <c r="AD2736" s="112"/>
      <c r="AE2736" s="93"/>
      <c r="AI2736">
        <f t="shared" si="1062"/>
        <v>0</v>
      </c>
      <c r="AJ2736">
        <f t="shared" si="1063"/>
        <v>0</v>
      </c>
      <c r="AK2736">
        <f t="shared" si="1064"/>
        <v>0</v>
      </c>
      <c r="AL2736">
        <f t="shared" si="1065"/>
        <v>0</v>
      </c>
      <c r="AM2736">
        <f t="shared" si="1066"/>
        <v>0</v>
      </c>
      <c r="AN2736">
        <f t="shared" si="1067"/>
        <v>0</v>
      </c>
      <c r="AO2736">
        <f t="shared" si="1068"/>
        <v>0</v>
      </c>
      <c r="AP2736">
        <f t="shared" si="1069"/>
        <v>0</v>
      </c>
      <c r="AQ2736">
        <f t="shared" si="1070"/>
        <v>0</v>
      </c>
      <c r="AR2736">
        <f t="shared" si="1071"/>
        <v>0</v>
      </c>
      <c r="AS2736">
        <f t="shared" si="1072"/>
        <v>0</v>
      </c>
      <c r="AT2736">
        <f t="shared" si="1073"/>
        <v>0</v>
      </c>
      <c r="AU2736">
        <f t="shared" si="1074"/>
        <v>0</v>
      </c>
      <c r="AV2736">
        <f t="shared" si="1075"/>
        <v>0</v>
      </c>
      <c r="AW2736">
        <f t="shared" si="1076"/>
        <v>0</v>
      </c>
      <c r="AX2736">
        <f t="shared" si="1077"/>
        <v>0</v>
      </c>
      <c r="AY2736">
        <f t="shared" si="1078"/>
        <v>0</v>
      </c>
      <c r="AZ2736">
        <f t="shared" si="1079"/>
        <v>0</v>
      </c>
      <c r="BA2736">
        <f t="shared" si="1080"/>
        <v>0</v>
      </c>
      <c r="BB2736">
        <f t="shared" si="1081"/>
        <v>0</v>
      </c>
      <c r="BC2736">
        <f t="shared" si="1082"/>
        <v>0</v>
      </c>
      <c r="BD2736">
        <f t="shared" si="1083"/>
        <v>0</v>
      </c>
      <c r="BE2736">
        <f t="shared" si="1084"/>
        <v>0</v>
      </c>
      <c r="BF2736">
        <f t="shared" si="1085"/>
        <v>0</v>
      </c>
    </row>
    <row r="2737" spans="1:58" ht="15" customHeight="1">
      <c r="A2737" s="405"/>
      <c r="B2737" s="6"/>
      <c r="C2737" s="421" t="s">
        <v>7152</v>
      </c>
      <c r="D2737" s="668" t="str">
        <f t="shared" si="1086"/>
        <v/>
      </c>
      <c r="E2737" s="669"/>
      <c r="F2737" s="670"/>
      <c r="G2737" s="763" t="str">
        <f t="shared" si="1087"/>
        <v/>
      </c>
      <c r="H2737" s="669"/>
      <c r="I2737" s="669"/>
      <c r="J2737" s="669"/>
      <c r="K2737" s="669"/>
      <c r="L2737" s="670"/>
      <c r="M2737" s="112"/>
      <c r="N2737" s="112"/>
      <c r="O2737" s="112"/>
      <c r="P2737" s="112"/>
      <c r="Q2737" s="112"/>
      <c r="R2737" s="112"/>
      <c r="S2737" s="112"/>
      <c r="T2737" s="112"/>
      <c r="U2737" s="112"/>
      <c r="V2737" s="112"/>
      <c r="W2737" s="112"/>
      <c r="X2737" s="112"/>
      <c r="Y2737" s="112"/>
      <c r="Z2737" s="112"/>
      <c r="AA2737" s="112"/>
      <c r="AB2737" s="112"/>
      <c r="AC2737" s="112"/>
      <c r="AD2737" s="112"/>
      <c r="AE2737" s="93"/>
      <c r="AI2737">
        <f t="shared" si="1062"/>
        <v>0</v>
      </c>
      <c r="AJ2737">
        <f t="shared" si="1063"/>
        <v>0</v>
      </c>
      <c r="AK2737">
        <f t="shared" si="1064"/>
        <v>0</v>
      </c>
      <c r="AL2737">
        <f t="shared" si="1065"/>
        <v>0</v>
      </c>
      <c r="AM2737">
        <f t="shared" si="1066"/>
        <v>0</v>
      </c>
      <c r="AN2737">
        <f t="shared" si="1067"/>
        <v>0</v>
      </c>
      <c r="AO2737">
        <f t="shared" si="1068"/>
        <v>0</v>
      </c>
      <c r="AP2737">
        <f t="shared" si="1069"/>
        <v>0</v>
      </c>
      <c r="AQ2737">
        <f t="shared" si="1070"/>
        <v>0</v>
      </c>
      <c r="AR2737">
        <f t="shared" si="1071"/>
        <v>0</v>
      </c>
      <c r="AS2737">
        <f t="shared" si="1072"/>
        <v>0</v>
      </c>
      <c r="AT2737">
        <f t="shared" si="1073"/>
        <v>0</v>
      </c>
      <c r="AU2737">
        <f t="shared" si="1074"/>
        <v>0</v>
      </c>
      <c r="AV2737">
        <f t="shared" si="1075"/>
        <v>0</v>
      </c>
      <c r="AW2737">
        <f t="shared" si="1076"/>
        <v>0</v>
      </c>
      <c r="AX2737">
        <f t="shared" si="1077"/>
        <v>0</v>
      </c>
      <c r="AY2737">
        <f t="shared" si="1078"/>
        <v>0</v>
      </c>
      <c r="AZ2737">
        <f t="shared" si="1079"/>
        <v>0</v>
      </c>
      <c r="BA2737">
        <f t="shared" si="1080"/>
        <v>0</v>
      </c>
      <c r="BB2737">
        <f t="shared" si="1081"/>
        <v>0</v>
      </c>
      <c r="BC2737">
        <f t="shared" si="1082"/>
        <v>0</v>
      </c>
      <c r="BD2737">
        <f t="shared" si="1083"/>
        <v>0</v>
      </c>
      <c r="BE2737">
        <f t="shared" si="1084"/>
        <v>0</v>
      </c>
      <c r="BF2737">
        <f t="shared" si="1085"/>
        <v>0</v>
      </c>
    </row>
    <row r="2738" spans="1:58" ht="15" customHeight="1">
      <c r="A2738" s="405"/>
      <c r="B2738" s="6"/>
      <c r="C2738" s="421" t="s">
        <v>7153</v>
      </c>
      <c r="D2738" s="668" t="str">
        <f t="shared" si="1086"/>
        <v/>
      </c>
      <c r="E2738" s="669"/>
      <c r="F2738" s="670"/>
      <c r="G2738" s="763" t="str">
        <f t="shared" si="1087"/>
        <v/>
      </c>
      <c r="H2738" s="669"/>
      <c r="I2738" s="669"/>
      <c r="J2738" s="669"/>
      <c r="K2738" s="669"/>
      <c r="L2738" s="670"/>
      <c r="M2738" s="112"/>
      <c r="N2738" s="112"/>
      <c r="O2738" s="112"/>
      <c r="P2738" s="112"/>
      <c r="Q2738" s="112"/>
      <c r="R2738" s="112"/>
      <c r="S2738" s="112"/>
      <c r="T2738" s="112"/>
      <c r="U2738" s="112"/>
      <c r="V2738" s="112"/>
      <c r="W2738" s="112"/>
      <c r="X2738" s="112"/>
      <c r="Y2738" s="112"/>
      <c r="Z2738" s="112"/>
      <c r="AA2738" s="112"/>
      <c r="AB2738" s="112"/>
      <c r="AC2738" s="112"/>
      <c r="AD2738" s="112"/>
      <c r="AE2738" s="93"/>
      <c r="AI2738">
        <f t="shared" si="1062"/>
        <v>0</v>
      </c>
      <c r="AJ2738">
        <f t="shared" si="1063"/>
        <v>0</v>
      </c>
      <c r="AK2738">
        <f t="shared" si="1064"/>
        <v>0</v>
      </c>
      <c r="AL2738">
        <f t="shared" si="1065"/>
        <v>0</v>
      </c>
      <c r="AM2738">
        <f t="shared" si="1066"/>
        <v>0</v>
      </c>
      <c r="AN2738">
        <f t="shared" si="1067"/>
        <v>0</v>
      </c>
      <c r="AO2738">
        <f t="shared" si="1068"/>
        <v>0</v>
      </c>
      <c r="AP2738">
        <f t="shared" si="1069"/>
        <v>0</v>
      </c>
      <c r="AQ2738">
        <f t="shared" si="1070"/>
        <v>0</v>
      </c>
      <c r="AR2738">
        <f t="shared" si="1071"/>
        <v>0</v>
      </c>
      <c r="AS2738">
        <f t="shared" si="1072"/>
        <v>0</v>
      </c>
      <c r="AT2738">
        <f t="shared" si="1073"/>
        <v>0</v>
      </c>
      <c r="AU2738">
        <f t="shared" si="1074"/>
        <v>0</v>
      </c>
      <c r="AV2738">
        <f t="shared" si="1075"/>
        <v>0</v>
      </c>
      <c r="AW2738">
        <f t="shared" si="1076"/>
        <v>0</v>
      </c>
      <c r="AX2738">
        <f t="shared" si="1077"/>
        <v>0</v>
      </c>
      <c r="AY2738">
        <f t="shared" si="1078"/>
        <v>0</v>
      </c>
      <c r="AZ2738">
        <f t="shared" si="1079"/>
        <v>0</v>
      </c>
      <c r="BA2738">
        <f t="shared" si="1080"/>
        <v>0</v>
      </c>
      <c r="BB2738">
        <f t="shared" si="1081"/>
        <v>0</v>
      </c>
      <c r="BC2738">
        <f t="shared" si="1082"/>
        <v>0</v>
      </c>
      <c r="BD2738">
        <f t="shared" si="1083"/>
        <v>0</v>
      </c>
      <c r="BE2738">
        <f t="shared" si="1084"/>
        <v>0</v>
      </c>
      <c r="BF2738">
        <f t="shared" si="1085"/>
        <v>0</v>
      </c>
    </row>
    <row r="2739" spans="1:58" ht="15" customHeight="1">
      <c r="A2739" s="405"/>
      <c r="B2739" s="6"/>
      <c r="C2739" s="421" t="s">
        <v>7154</v>
      </c>
      <c r="D2739" s="668" t="str">
        <f t="shared" si="1086"/>
        <v/>
      </c>
      <c r="E2739" s="669"/>
      <c r="F2739" s="670"/>
      <c r="G2739" s="763" t="str">
        <f t="shared" si="1087"/>
        <v/>
      </c>
      <c r="H2739" s="669"/>
      <c r="I2739" s="669"/>
      <c r="J2739" s="669"/>
      <c r="K2739" s="669"/>
      <c r="L2739" s="670"/>
      <c r="M2739" s="112"/>
      <c r="N2739" s="112"/>
      <c r="O2739" s="112"/>
      <c r="P2739" s="112"/>
      <c r="Q2739" s="112"/>
      <c r="R2739" s="112"/>
      <c r="S2739" s="112"/>
      <c r="T2739" s="112"/>
      <c r="U2739" s="112"/>
      <c r="V2739" s="112"/>
      <c r="W2739" s="112"/>
      <c r="X2739" s="112"/>
      <c r="Y2739" s="112"/>
      <c r="Z2739" s="112"/>
      <c r="AA2739" s="112"/>
      <c r="AB2739" s="112"/>
      <c r="AC2739" s="112"/>
      <c r="AD2739" s="112"/>
      <c r="AE2739" s="93"/>
      <c r="AI2739">
        <f t="shared" si="1062"/>
        <v>0</v>
      </c>
      <c r="AJ2739">
        <f t="shared" si="1063"/>
        <v>0</v>
      </c>
      <c r="AK2739">
        <f t="shared" si="1064"/>
        <v>0</v>
      </c>
      <c r="AL2739">
        <f t="shared" si="1065"/>
        <v>0</v>
      </c>
      <c r="AM2739">
        <f t="shared" si="1066"/>
        <v>0</v>
      </c>
      <c r="AN2739">
        <f t="shared" si="1067"/>
        <v>0</v>
      </c>
      <c r="AO2739">
        <f t="shared" si="1068"/>
        <v>0</v>
      </c>
      <c r="AP2739">
        <f t="shared" si="1069"/>
        <v>0</v>
      </c>
      <c r="AQ2739">
        <f t="shared" si="1070"/>
        <v>0</v>
      </c>
      <c r="AR2739">
        <f t="shared" si="1071"/>
        <v>0</v>
      </c>
      <c r="AS2739">
        <f t="shared" si="1072"/>
        <v>0</v>
      </c>
      <c r="AT2739">
        <f t="shared" si="1073"/>
        <v>0</v>
      </c>
      <c r="AU2739">
        <f t="shared" si="1074"/>
        <v>0</v>
      </c>
      <c r="AV2739">
        <f t="shared" si="1075"/>
        <v>0</v>
      </c>
      <c r="AW2739">
        <f t="shared" si="1076"/>
        <v>0</v>
      </c>
      <c r="AX2739">
        <f t="shared" si="1077"/>
        <v>0</v>
      </c>
      <c r="AY2739">
        <f t="shared" si="1078"/>
        <v>0</v>
      </c>
      <c r="AZ2739">
        <f t="shared" si="1079"/>
        <v>0</v>
      </c>
      <c r="BA2739">
        <f t="shared" si="1080"/>
        <v>0</v>
      </c>
      <c r="BB2739">
        <f t="shared" si="1081"/>
        <v>0</v>
      </c>
      <c r="BC2739">
        <f t="shared" si="1082"/>
        <v>0</v>
      </c>
      <c r="BD2739">
        <f t="shared" si="1083"/>
        <v>0</v>
      </c>
      <c r="BE2739">
        <f t="shared" si="1084"/>
        <v>0</v>
      </c>
      <c r="BF2739">
        <f t="shared" si="1085"/>
        <v>0</v>
      </c>
    </row>
    <row r="2740" spans="1:58" ht="15" customHeight="1">
      <c r="A2740" s="405"/>
      <c r="B2740" s="6"/>
      <c r="C2740" s="421" t="s">
        <v>7155</v>
      </c>
      <c r="D2740" s="668" t="str">
        <f t="shared" si="1086"/>
        <v/>
      </c>
      <c r="E2740" s="669"/>
      <c r="F2740" s="670"/>
      <c r="G2740" s="763" t="str">
        <f t="shared" si="1087"/>
        <v/>
      </c>
      <c r="H2740" s="669"/>
      <c r="I2740" s="669"/>
      <c r="J2740" s="669"/>
      <c r="K2740" s="669"/>
      <c r="L2740" s="670"/>
      <c r="M2740" s="112"/>
      <c r="N2740" s="112"/>
      <c r="O2740" s="112"/>
      <c r="P2740" s="112"/>
      <c r="Q2740" s="112"/>
      <c r="R2740" s="112"/>
      <c r="S2740" s="112"/>
      <c r="T2740" s="112"/>
      <c r="U2740" s="112"/>
      <c r="V2740" s="112"/>
      <c r="W2740" s="112"/>
      <c r="X2740" s="112"/>
      <c r="Y2740" s="112"/>
      <c r="Z2740" s="112"/>
      <c r="AA2740" s="112"/>
      <c r="AB2740" s="112"/>
      <c r="AC2740" s="112"/>
      <c r="AD2740" s="112"/>
      <c r="AE2740" s="93"/>
      <c r="AI2740">
        <f t="shared" si="1062"/>
        <v>0</v>
      </c>
      <c r="AJ2740">
        <f t="shared" si="1063"/>
        <v>0</v>
      </c>
      <c r="AK2740">
        <f t="shared" si="1064"/>
        <v>0</v>
      </c>
      <c r="AL2740">
        <f t="shared" si="1065"/>
        <v>0</v>
      </c>
      <c r="AM2740">
        <f t="shared" si="1066"/>
        <v>0</v>
      </c>
      <c r="AN2740">
        <f t="shared" si="1067"/>
        <v>0</v>
      </c>
      <c r="AO2740">
        <f t="shared" si="1068"/>
        <v>0</v>
      </c>
      <c r="AP2740">
        <f t="shared" si="1069"/>
        <v>0</v>
      </c>
      <c r="AQ2740">
        <f t="shared" si="1070"/>
        <v>0</v>
      </c>
      <c r="AR2740">
        <f t="shared" si="1071"/>
        <v>0</v>
      </c>
      <c r="AS2740">
        <f t="shared" si="1072"/>
        <v>0</v>
      </c>
      <c r="AT2740">
        <f t="shared" si="1073"/>
        <v>0</v>
      </c>
      <c r="AU2740">
        <f t="shared" si="1074"/>
        <v>0</v>
      </c>
      <c r="AV2740">
        <f t="shared" si="1075"/>
        <v>0</v>
      </c>
      <c r="AW2740">
        <f t="shared" si="1076"/>
        <v>0</v>
      </c>
      <c r="AX2740">
        <f t="shared" si="1077"/>
        <v>0</v>
      </c>
      <c r="AY2740">
        <f t="shared" si="1078"/>
        <v>0</v>
      </c>
      <c r="AZ2740">
        <f t="shared" si="1079"/>
        <v>0</v>
      </c>
      <c r="BA2740">
        <f t="shared" si="1080"/>
        <v>0</v>
      </c>
      <c r="BB2740">
        <f t="shared" si="1081"/>
        <v>0</v>
      </c>
      <c r="BC2740">
        <f t="shared" si="1082"/>
        <v>0</v>
      </c>
      <c r="BD2740">
        <f t="shared" si="1083"/>
        <v>0</v>
      </c>
      <c r="BE2740">
        <f t="shared" si="1084"/>
        <v>0</v>
      </c>
      <c r="BF2740">
        <f t="shared" si="1085"/>
        <v>0</v>
      </c>
    </row>
    <row r="2741" spans="1:58" ht="15" customHeight="1">
      <c r="A2741" s="405"/>
      <c r="B2741" s="6"/>
      <c r="C2741" s="421" t="s">
        <v>7156</v>
      </c>
      <c r="D2741" s="668" t="str">
        <f t="shared" si="1086"/>
        <v/>
      </c>
      <c r="E2741" s="669"/>
      <c r="F2741" s="670"/>
      <c r="G2741" s="763" t="str">
        <f t="shared" si="1087"/>
        <v/>
      </c>
      <c r="H2741" s="669"/>
      <c r="I2741" s="669"/>
      <c r="J2741" s="669"/>
      <c r="K2741" s="669"/>
      <c r="L2741" s="670"/>
      <c r="M2741" s="112"/>
      <c r="N2741" s="112"/>
      <c r="O2741" s="112"/>
      <c r="P2741" s="112"/>
      <c r="Q2741" s="112"/>
      <c r="R2741" s="112"/>
      <c r="S2741" s="112"/>
      <c r="T2741" s="112"/>
      <c r="U2741" s="112"/>
      <c r="V2741" s="112"/>
      <c r="W2741" s="112"/>
      <c r="X2741" s="112"/>
      <c r="Y2741" s="112"/>
      <c r="Z2741" s="112"/>
      <c r="AA2741" s="112"/>
      <c r="AB2741" s="112"/>
      <c r="AC2741" s="112"/>
      <c r="AD2741" s="112"/>
      <c r="AE2741" s="93"/>
      <c r="AI2741">
        <f t="shared" si="1062"/>
        <v>0</v>
      </c>
      <c r="AJ2741">
        <f t="shared" si="1063"/>
        <v>0</v>
      </c>
      <c r="AK2741">
        <f t="shared" si="1064"/>
        <v>0</v>
      </c>
      <c r="AL2741">
        <f t="shared" si="1065"/>
        <v>0</v>
      </c>
      <c r="AM2741">
        <f t="shared" si="1066"/>
        <v>0</v>
      </c>
      <c r="AN2741">
        <f t="shared" si="1067"/>
        <v>0</v>
      </c>
      <c r="AO2741">
        <f t="shared" si="1068"/>
        <v>0</v>
      </c>
      <c r="AP2741">
        <f t="shared" si="1069"/>
        <v>0</v>
      </c>
      <c r="AQ2741">
        <f t="shared" si="1070"/>
        <v>0</v>
      </c>
      <c r="AR2741">
        <f t="shared" si="1071"/>
        <v>0</v>
      </c>
      <c r="AS2741">
        <f t="shared" si="1072"/>
        <v>0</v>
      </c>
      <c r="AT2741">
        <f t="shared" si="1073"/>
        <v>0</v>
      </c>
      <c r="AU2741">
        <f t="shared" si="1074"/>
        <v>0</v>
      </c>
      <c r="AV2741">
        <f t="shared" si="1075"/>
        <v>0</v>
      </c>
      <c r="AW2741">
        <f t="shared" si="1076"/>
        <v>0</v>
      </c>
      <c r="AX2741">
        <f t="shared" si="1077"/>
        <v>0</v>
      </c>
      <c r="AY2741">
        <f t="shared" si="1078"/>
        <v>0</v>
      </c>
      <c r="AZ2741">
        <f t="shared" si="1079"/>
        <v>0</v>
      </c>
      <c r="BA2741">
        <f t="shared" si="1080"/>
        <v>0</v>
      </c>
      <c r="BB2741">
        <f t="shared" si="1081"/>
        <v>0</v>
      </c>
      <c r="BC2741">
        <f t="shared" si="1082"/>
        <v>0</v>
      </c>
      <c r="BD2741">
        <f t="shared" si="1083"/>
        <v>0</v>
      </c>
      <c r="BE2741">
        <f t="shared" si="1084"/>
        <v>0</v>
      </c>
      <c r="BF2741">
        <f t="shared" si="1085"/>
        <v>0</v>
      </c>
    </row>
    <row r="2742" spans="1:58" ht="15" customHeight="1">
      <c r="A2742" s="405"/>
      <c r="B2742" s="6"/>
      <c r="C2742" s="421" t="s">
        <v>7157</v>
      </c>
      <c r="D2742" s="668" t="str">
        <f t="shared" si="1086"/>
        <v/>
      </c>
      <c r="E2742" s="669"/>
      <c r="F2742" s="670"/>
      <c r="G2742" s="763" t="str">
        <f t="shared" si="1087"/>
        <v/>
      </c>
      <c r="H2742" s="669"/>
      <c r="I2742" s="669"/>
      <c r="J2742" s="669"/>
      <c r="K2742" s="669"/>
      <c r="L2742" s="670"/>
      <c r="M2742" s="112"/>
      <c r="N2742" s="112"/>
      <c r="O2742" s="112"/>
      <c r="P2742" s="112"/>
      <c r="Q2742" s="112"/>
      <c r="R2742" s="112"/>
      <c r="S2742" s="112"/>
      <c r="T2742" s="112"/>
      <c r="U2742" s="112"/>
      <c r="V2742" s="112"/>
      <c r="W2742" s="112"/>
      <c r="X2742" s="112"/>
      <c r="Y2742" s="112"/>
      <c r="Z2742" s="112"/>
      <c r="AA2742" s="112"/>
      <c r="AB2742" s="112"/>
      <c r="AC2742" s="112"/>
      <c r="AD2742" s="112"/>
      <c r="AE2742" s="93"/>
      <c r="AI2742">
        <f t="shared" si="1062"/>
        <v>0</v>
      </c>
      <c r="AJ2742">
        <f t="shared" si="1063"/>
        <v>0</v>
      </c>
      <c r="AK2742">
        <f t="shared" si="1064"/>
        <v>0</v>
      </c>
      <c r="AL2742">
        <f t="shared" si="1065"/>
        <v>0</v>
      </c>
      <c r="AM2742">
        <f t="shared" si="1066"/>
        <v>0</v>
      </c>
      <c r="AN2742">
        <f t="shared" si="1067"/>
        <v>0</v>
      </c>
      <c r="AO2742">
        <f t="shared" si="1068"/>
        <v>0</v>
      </c>
      <c r="AP2742">
        <f t="shared" si="1069"/>
        <v>0</v>
      </c>
      <c r="AQ2742">
        <f t="shared" si="1070"/>
        <v>0</v>
      </c>
      <c r="AR2742">
        <f t="shared" si="1071"/>
        <v>0</v>
      </c>
      <c r="AS2742">
        <f t="shared" si="1072"/>
        <v>0</v>
      </c>
      <c r="AT2742">
        <f t="shared" si="1073"/>
        <v>0</v>
      </c>
      <c r="AU2742">
        <f t="shared" si="1074"/>
        <v>0</v>
      </c>
      <c r="AV2742">
        <f t="shared" si="1075"/>
        <v>0</v>
      </c>
      <c r="AW2742">
        <f t="shared" si="1076"/>
        <v>0</v>
      </c>
      <c r="AX2742">
        <f t="shared" si="1077"/>
        <v>0</v>
      </c>
      <c r="AY2742">
        <f t="shared" si="1078"/>
        <v>0</v>
      </c>
      <c r="AZ2742">
        <f t="shared" si="1079"/>
        <v>0</v>
      </c>
      <c r="BA2742">
        <f t="shared" si="1080"/>
        <v>0</v>
      </c>
      <c r="BB2742">
        <f t="shared" si="1081"/>
        <v>0</v>
      </c>
      <c r="BC2742">
        <f t="shared" si="1082"/>
        <v>0</v>
      </c>
      <c r="BD2742">
        <f t="shared" si="1083"/>
        <v>0</v>
      </c>
      <c r="BE2742">
        <f t="shared" si="1084"/>
        <v>0</v>
      </c>
      <c r="BF2742">
        <f t="shared" si="1085"/>
        <v>0</v>
      </c>
    </row>
    <row r="2743" spans="1:58" ht="15" customHeight="1">
      <c r="A2743" s="405"/>
      <c r="B2743" s="6"/>
      <c r="C2743" s="421" t="s">
        <v>7158</v>
      </c>
      <c r="D2743" s="668" t="str">
        <f t="shared" si="1086"/>
        <v/>
      </c>
      <c r="E2743" s="669"/>
      <c r="F2743" s="670"/>
      <c r="G2743" s="763" t="str">
        <f t="shared" si="1087"/>
        <v/>
      </c>
      <c r="H2743" s="669"/>
      <c r="I2743" s="669"/>
      <c r="J2743" s="669"/>
      <c r="K2743" s="669"/>
      <c r="L2743" s="670"/>
      <c r="M2743" s="112"/>
      <c r="N2743" s="112"/>
      <c r="O2743" s="112"/>
      <c r="P2743" s="112"/>
      <c r="Q2743" s="112"/>
      <c r="R2743" s="112"/>
      <c r="S2743" s="112"/>
      <c r="T2743" s="112"/>
      <c r="U2743" s="112"/>
      <c r="V2743" s="112"/>
      <c r="W2743" s="112"/>
      <c r="X2743" s="112"/>
      <c r="Y2743" s="112"/>
      <c r="Z2743" s="112"/>
      <c r="AA2743" s="112"/>
      <c r="AB2743" s="112"/>
      <c r="AC2743" s="112"/>
      <c r="AD2743" s="112"/>
      <c r="AE2743" s="93"/>
      <c r="AI2743">
        <f t="shared" si="1062"/>
        <v>0</v>
      </c>
      <c r="AJ2743">
        <f t="shared" si="1063"/>
        <v>0</v>
      </c>
      <c r="AK2743">
        <f t="shared" si="1064"/>
        <v>0</v>
      </c>
      <c r="AL2743">
        <f t="shared" si="1065"/>
        <v>0</v>
      </c>
      <c r="AM2743">
        <f t="shared" si="1066"/>
        <v>0</v>
      </c>
      <c r="AN2743">
        <f t="shared" si="1067"/>
        <v>0</v>
      </c>
      <c r="AO2743">
        <f t="shared" si="1068"/>
        <v>0</v>
      </c>
      <c r="AP2743">
        <f t="shared" si="1069"/>
        <v>0</v>
      </c>
      <c r="AQ2743">
        <f t="shared" si="1070"/>
        <v>0</v>
      </c>
      <c r="AR2743">
        <f t="shared" si="1071"/>
        <v>0</v>
      </c>
      <c r="AS2743">
        <f t="shared" si="1072"/>
        <v>0</v>
      </c>
      <c r="AT2743">
        <f t="shared" si="1073"/>
        <v>0</v>
      </c>
      <c r="AU2743">
        <f t="shared" si="1074"/>
        <v>0</v>
      </c>
      <c r="AV2743">
        <f t="shared" si="1075"/>
        <v>0</v>
      </c>
      <c r="AW2743">
        <f t="shared" si="1076"/>
        <v>0</v>
      </c>
      <c r="AX2743">
        <f t="shared" si="1077"/>
        <v>0</v>
      </c>
      <c r="AY2743">
        <f t="shared" si="1078"/>
        <v>0</v>
      </c>
      <c r="AZ2743">
        <f t="shared" si="1079"/>
        <v>0</v>
      </c>
      <c r="BA2743">
        <f t="shared" si="1080"/>
        <v>0</v>
      </c>
      <c r="BB2743">
        <f t="shared" si="1081"/>
        <v>0</v>
      </c>
      <c r="BC2743">
        <f t="shared" si="1082"/>
        <v>0</v>
      </c>
      <c r="BD2743">
        <f t="shared" si="1083"/>
        <v>0</v>
      </c>
      <c r="BE2743">
        <f t="shared" si="1084"/>
        <v>0</v>
      </c>
      <c r="BF2743">
        <f t="shared" si="1085"/>
        <v>0</v>
      </c>
    </row>
    <row r="2744" spans="1:58" ht="15" customHeight="1">
      <c r="A2744" s="405"/>
      <c r="B2744" s="6"/>
      <c r="C2744" s="421" t="s">
        <v>7159</v>
      </c>
      <c r="D2744" s="668" t="str">
        <f t="shared" si="1086"/>
        <v/>
      </c>
      <c r="E2744" s="669"/>
      <c r="F2744" s="670"/>
      <c r="G2744" s="763" t="str">
        <f t="shared" si="1087"/>
        <v/>
      </c>
      <c r="H2744" s="669"/>
      <c r="I2744" s="669"/>
      <c r="J2744" s="669"/>
      <c r="K2744" s="669"/>
      <c r="L2744" s="670"/>
      <c r="M2744" s="112"/>
      <c r="N2744" s="112"/>
      <c r="O2744" s="112"/>
      <c r="P2744" s="112"/>
      <c r="Q2744" s="112"/>
      <c r="R2744" s="112"/>
      <c r="S2744" s="112"/>
      <c r="T2744" s="112"/>
      <c r="U2744" s="112"/>
      <c r="V2744" s="112"/>
      <c r="W2744" s="112"/>
      <c r="X2744" s="112"/>
      <c r="Y2744" s="112"/>
      <c r="Z2744" s="112"/>
      <c r="AA2744" s="112"/>
      <c r="AB2744" s="112"/>
      <c r="AC2744" s="112"/>
      <c r="AD2744" s="112"/>
      <c r="AE2744" s="93"/>
      <c r="AI2744">
        <f t="shared" si="1062"/>
        <v>0</v>
      </c>
      <c r="AJ2744">
        <f t="shared" si="1063"/>
        <v>0</v>
      </c>
      <c r="AK2744">
        <f t="shared" si="1064"/>
        <v>0</v>
      </c>
      <c r="AL2744">
        <f t="shared" si="1065"/>
        <v>0</v>
      </c>
      <c r="AM2744">
        <f t="shared" si="1066"/>
        <v>0</v>
      </c>
      <c r="AN2744">
        <f t="shared" si="1067"/>
        <v>0</v>
      </c>
      <c r="AO2744">
        <f t="shared" si="1068"/>
        <v>0</v>
      </c>
      <c r="AP2744">
        <f t="shared" si="1069"/>
        <v>0</v>
      </c>
      <c r="AQ2744">
        <f t="shared" si="1070"/>
        <v>0</v>
      </c>
      <c r="AR2744">
        <f t="shared" si="1071"/>
        <v>0</v>
      </c>
      <c r="AS2744">
        <f t="shared" si="1072"/>
        <v>0</v>
      </c>
      <c r="AT2744">
        <f t="shared" si="1073"/>
        <v>0</v>
      </c>
      <c r="AU2744">
        <f t="shared" si="1074"/>
        <v>0</v>
      </c>
      <c r="AV2744">
        <f t="shared" si="1075"/>
        <v>0</v>
      </c>
      <c r="AW2744">
        <f t="shared" si="1076"/>
        <v>0</v>
      </c>
      <c r="AX2744">
        <f t="shared" si="1077"/>
        <v>0</v>
      </c>
      <c r="AY2744">
        <f t="shared" si="1078"/>
        <v>0</v>
      </c>
      <c r="AZ2744">
        <f t="shared" si="1079"/>
        <v>0</v>
      </c>
      <c r="BA2744">
        <f t="shared" si="1080"/>
        <v>0</v>
      </c>
      <c r="BB2744">
        <f t="shared" si="1081"/>
        <v>0</v>
      </c>
      <c r="BC2744">
        <f t="shared" si="1082"/>
        <v>0</v>
      </c>
      <c r="BD2744">
        <f t="shared" si="1083"/>
        <v>0</v>
      </c>
      <c r="BE2744">
        <f t="shared" si="1084"/>
        <v>0</v>
      </c>
      <c r="BF2744">
        <f t="shared" si="1085"/>
        <v>0</v>
      </c>
    </row>
    <row r="2745" spans="1:58" ht="15" customHeight="1">
      <c r="A2745" s="405"/>
      <c r="B2745" s="6"/>
      <c r="C2745" s="421" t="s">
        <v>7160</v>
      </c>
      <c r="D2745" s="668" t="str">
        <f t="shared" si="1086"/>
        <v/>
      </c>
      <c r="E2745" s="669"/>
      <c r="F2745" s="670"/>
      <c r="G2745" s="763" t="str">
        <f t="shared" si="1087"/>
        <v/>
      </c>
      <c r="H2745" s="669"/>
      <c r="I2745" s="669"/>
      <c r="J2745" s="669"/>
      <c r="K2745" s="669"/>
      <c r="L2745" s="670"/>
      <c r="M2745" s="112"/>
      <c r="N2745" s="112"/>
      <c r="O2745" s="112"/>
      <c r="P2745" s="112"/>
      <c r="Q2745" s="112"/>
      <c r="R2745" s="112"/>
      <c r="S2745" s="112"/>
      <c r="T2745" s="112"/>
      <c r="U2745" s="112"/>
      <c r="V2745" s="112"/>
      <c r="W2745" s="112"/>
      <c r="X2745" s="112"/>
      <c r="Y2745" s="112"/>
      <c r="Z2745" s="112"/>
      <c r="AA2745" s="112"/>
      <c r="AB2745" s="112"/>
      <c r="AC2745" s="112"/>
      <c r="AD2745" s="112"/>
      <c r="AE2745" s="93"/>
      <c r="AI2745">
        <f t="shared" si="1062"/>
        <v>0</v>
      </c>
      <c r="AJ2745">
        <f t="shared" si="1063"/>
        <v>0</v>
      </c>
      <c r="AK2745">
        <f t="shared" si="1064"/>
        <v>0</v>
      </c>
      <c r="AL2745">
        <f t="shared" si="1065"/>
        <v>0</v>
      </c>
      <c r="AM2745">
        <f t="shared" si="1066"/>
        <v>0</v>
      </c>
      <c r="AN2745">
        <f t="shared" si="1067"/>
        <v>0</v>
      </c>
      <c r="AO2745">
        <f t="shared" si="1068"/>
        <v>0</v>
      </c>
      <c r="AP2745">
        <f t="shared" si="1069"/>
        <v>0</v>
      </c>
      <c r="AQ2745">
        <f t="shared" si="1070"/>
        <v>0</v>
      </c>
      <c r="AR2745">
        <f t="shared" si="1071"/>
        <v>0</v>
      </c>
      <c r="AS2745">
        <f t="shared" si="1072"/>
        <v>0</v>
      </c>
      <c r="AT2745">
        <f t="shared" si="1073"/>
        <v>0</v>
      </c>
      <c r="AU2745">
        <f t="shared" si="1074"/>
        <v>0</v>
      </c>
      <c r="AV2745">
        <f t="shared" si="1075"/>
        <v>0</v>
      </c>
      <c r="AW2745">
        <f t="shared" si="1076"/>
        <v>0</v>
      </c>
      <c r="AX2745">
        <f t="shared" si="1077"/>
        <v>0</v>
      </c>
      <c r="AY2745">
        <f t="shared" si="1078"/>
        <v>0</v>
      </c>
      <c r="AZ2745">
        <f t="shared" si="1079"/>
        <v>0</v>
      </c>
      <c r="BA2745">
        <f t="shared" si="1080"/>
        <v>0</v>
      </c>
      <c r="BB2745">
        <f t="shared" si="1081"/>
        <v>0</v>
      </c>
      <c r="BC2745">
        <f t="shared" si="1082"/>
        <v>0</v>
      </c>
      <c r="BD2745">
        <f t="shared" si="1083"/>
        <v>0</v>
      </c>
      <c r="BE2745">
        <f t="shared" si="1084"/>
        <v>0</v>
      </c>
      <c r="BF2745">
        <f t="shared" si="1085"/>
        <v>0</v>
      </c>
    </row>
    <row r="2746" spans="1:58" ht="15" customHeight="1">
      <c r="A2746" s="405"/>
      <c r="B2746" s="6"/>
      <c r="C2746" s="421" t="s">
        <v>7161</v>
      </c>
      <c r="D2746" s="668" t="str">
        <f t="shared" si="1086"/>
        <v/>
      </c>
      <c r="E2746" s="669"/>
      <c r="F2746" s="670"/>
      <c r="G2746" s="763" t="str">
        <f t="shared" si="1087"/>
        <v/>
      </c>
      <c r="H2746" s="669"/>
      <c r="I2746" s="669"/>
      <c r="J2746" s="669"/>
      <c r="K2746" s="669"/>
      <c r="L2746" s="670"/>
      <c r="M2746" s="112"/>
      <c r="N2746" s="112"/>
      <c r="O2746" s="112"/>
      <c r="P2746" s="112"/>
      <c r="Q2746" s="112"/>
      <c r="R2746" s="112"/>
      <c r="S2746" s="112"/>
      <c r="T2746" s="112"/>
      <c r="U2746" s="112"/>
      <c r="V2746" s="112"/>
      <c r="W2746" s="112"/>
      <c r="X2746" s="112"/>
      <c r="Y2746" s="112"/>
      <c r="Z2746" s="112"/>
      <c r="AA2746" s="112"/>
      <c r="AB2746" s="112"/>
      <c r="AC2746" s="112"/>
      <c r="AD2746" s="112"/>
      <c r="AE2746" s="93"/>
      <c r="AI2746">
        <f t="shared" si="1062"/>
        <v>0</v>
      </c>
      <c r="AJ2746">
        <f t="shared" si="1063"/>
        <v>0</v>
      </c>
      <c r="AK2746">
        <f t="shared" si="1064"/>
        <v>0</v>
      </c>
      <c r="AL2746">
        <f t="shared" si="1065"/>
        <v>0</v>
      </c>
      <c r="AM2746">
        <f t="shared" si="1066"/>
        <v>0</v>
      </c>
      <c r="AN2746">
        <f t="shared" si="1067"/>
        <v>0</v>
      </c>
      <c r="AO2746">
        <f t="shared" si="1068"/>
        <v>0</v>
      </c>
      <c r="AP2746">
        <f t="shared" si="1069"/>
        <v>0</v>
      </c>
      <c r="AQ2746">
        <f t="shared" si="1070"/>
        <v>0</v>
      </c>
      <c r="AR2746">
        <f t="shared" si="1071"/>
        <v>0</v>
      </c>
      <c r="AS2746">
        <f t="shared" si="1072"/>
        <v>0</v>
      </c>
      <c r="AT2746">
        <f t="shared" si="1073"/>
        <v>0</v>
      </c>
      <c r="AU2746">
        <f t="shared" si="1074"/>
        <v>0</v>
      </c>
      <c r="AV2746">
        <f t="shared" si="1075"/>
        <v>0</v>
      </c>
      <c r="AW2746">
        <f t="shared" si="1076"/>
        <v>0</v>
      </c>
      <c r="AX2746">
        <f t="shared" si="1077"/>
        <v>0</v>
      </c>
      <c r="AY2746">
        <f t="shared" si="1078"/>
        <v>0</v>
      </c>
      <c r="AZ2746">
        <f t="shared" si="1079"/>
        <v>0</v>
      </c>
      <c r="BA2746">
        <f t="shared" si="1080"/>
        <v>0</v>
      </c>
      <c r="BB2746">
        <f t="shared" si="1081"/>
        <v>0</v>
      </c>
      <c r="BC2746">
        <f t="shared" si="1082"/>
        <v>0</v>
      </c>
      <c r="BD2746">
        <f t="shared" si="1083"/>
        <v>0</v>
      </c>
      <c r="BE2746">
        <f t="shared" si="1084"/>
        <v>0</v>
      </c>
      <c r="BF2746">
        <f t="shared" si="1085"/>
        <v>0</v>
      </c>
    </row>
    <row r="2747" spans="1:58" ht="15" customHeight="1">
      <c r="A2747" s="405"/>
      <c r="B2747" s="6"/>
      <c r="C2747" s="421" t="s">
        <v>7162</v>
      </c>
      <c r="D2747" s="668" t="str">
        <f t="shared" si="1086"/>
        <v/>
      </c>
      <c r="E2747" s="669"/>
      <c r="F2747" s="670"/>
      <c r="G2747" s="763" t="str">
        <f t="shared" si="1087"/>
        <v/>
      </c>
      <c r="H2747" s="669"/>
      <c r="I2747" s="669"/>
      <c r="J2747" s="669"/>
      <c r="K2747" s="669"/>
      <c r="L2747" s="670"/>
      <c r="M2747" s="112"/>
      <c r="N2747" s="112"/>
      <c r="O2747" s="112"/>
      <c r="P2747" s="112"/>
      <c r="Q2747" s="112"/>
      <c r="R2747" s="112"/>
      <c r="S2747" s="112"/>
      <c r="T2747" s="112"/>
      <c r="U2747" s="112"/>
      <c r="V2747" s="112"/>
      <c r="W2747" s="112"/>
      <c r="X2747" s="112"/>
      <c r="Y2747" s="112"/>
      <c r="Z2747" s="112"/>
      <c r="AA2747" s="112"/>
      <c r="AB2747" s="112"/>
      <c r="AC2747" s="112"/>
      <c r="AD2747" s="112"/>
      <c r="AE2747" s="93"/>
      <c r="AI2747">
        <f t="shared" si="1062"/>
        <v>0</v>
      </c>
      <c r="AJ2747">
        <f t="shared" si="1063"/>
        <v>0</v>
      </c>
      <c r="AK2747">
        <f t="shared" si="1064"/>
        <v>0</v>
      </c>
      <c r="AL2747">
        <f t="shared" si="1065"/>
        <v>0</v>
      </c>
      <c r="AM2747">
        <f t="shared" si="1066"/>
        <v>0</v>
      </c>
      <c r="AN2747">
        <f t="shared" si="1067"/>
        <v>0</v>
      </c>
      <c r="AO2747">
        <f t="shared" si="1068"/>
        <v>0</v>
      </c>
      <c r="AP2747">
        <f t="shared" si="1069"/>
        <v>0</v>
      </c>
      <c r="AQ2747">
        <f t="shared" si="1070"/>
        <v>0</v>
      </c>
      <c r="AR2747">
        <f t="shared" si="1071"/>
        <v>0</v>
      </c>
      <c r="AS2747">
        <f t="shared" si="1072"/>
        <v>0</v>
      </c>
      <c r="AT2747">
        <f t="shared" si="1073"/>
        <v>0</v>
      </c>
      <c r="AU2747">
        <f t="shared" si="1074"/>
        <v>0</v>
      </c>
      <c r="AV2747">
        <f t="shared" si="1075"/>
        <v>0</v>
      </c>
      <c r="AW2747">
        <f t="shared" si="1076"/>
        <v>0</v>
      </c>
      <c r="AX2747">
        <f t="shared" si="1077"/>
        <v>0</v>
      </c>
      <c r="AY2747">
        <f t="shared" si="1078"/>
        <v>0</v>
      </c>
      <c r="AZ2747">
        <f t="shared" si="1079"/>
        <v>0</v>
      </c>
      <c r="BA2747">
        <f t="shared" si="1080"/>
        <v>0</v>
      </c>
      <c r="BB2747">
        <f t="shared" si="1081"/>
        <v>0</v>
      </c>
      <c r="BC2747">
        <f t="shared" si="1082"/>
        <v>0</v>
      </c>
      <c r="BD2747">
        <f t="shared" si="1083"/>
        <v>0</v>
      </c>
      <c r="BE2747">
        <f t="shared" si="1084"/>
        <v>0</v>
      </c>
      <c r="BF2747">
        <f t="shared" si="1085"/>
        <v>0</v>
      </c>
    </row>
    <row r="2748" spans="1:58" ht="15" customHeight="1">
      <c r="A2748" s="405"/>
      <c r="B2748" s="6"/>
      <c r="C2748" s="421" t="s">
        <v>7163</v>
      </c>
      <c r="D2748" s="668" t="str">
        <f t="shared" si="1086"/>
        <v/>
      </c>
      <c r="E2748" s="669"/>
      <c r="F2748" s="670"/>
      <c r="G2748" s="763" t="str">
        <f t="shared" si="1087"/>
        <v/>
      </c>
      <c r="H2748" s="669"/>
      <c r="I2748" s="669"/>
      <c r="J2748" s="669"/>
      <c r="K2748" s="669"/>
      <c r="L2748" s="670"/>
      <c r="M2748" s="112"/>
      <c r="N2748" s="112"/>
      <c r="O2748" s="112"/>
      <c r="P2748" s="112"/>
      <c r="Q2748" s="112"/>
      <c r="R2748" s="112"/>
      <c r="S2748" s="112"/>
      <c r="T2748" s="112"/>
      <c r="U2748" s="112"/>
      <c r="V2748" s="112"/>
      <c r="W2748" s="112"/>
      <c r="X2748" s="112"/>
      <c r="Y2748" s="112"/>
      <c r="Z2748" s="112"/>
      <c r="AA2748" s="112"/>
      <c r="AB2748" s="112"/>
      <c r="AC2748" s="112"/>
      <c r="AD2748" s="112"/>
      <c r="AE2748" s="93"/>
      <c r="AI2748">
        <f t="shared" si="1062"/>
        <v>0</v>
      </c>
      <c r="AJ2748">
        <f t="shared" si="1063"/>
        <v>0</v>
      </c>
      <c r="AK2748">
        <f t="shared" si="1064"/>
        <v>0</v>
      </c>
      <c r="AL2748">
        <f t="shared" si="1065"/>
        <v>0</v>
      </c>
      <c r="AM2748">
        <f t="shared" si="1066"/>
        <v>0</v>
      </c>
      <c r="AN2748">
        <f t="shared" si="1067"/>
        <v>0</v>
      </c>
      <c r="AO2748">
        <f t="shared" si="1068"/>
        <v>0</v>
      </c>
      <c r="AP2748">
        <f t="shared" si="1069"/>
        <v>0</v>
      </c>
      <c r="AQ2748">
        <f t="shared" si="1070"/>
        <v>0</v>
      </c>
      <c r="AR2748">
        <f t="shared" si="1071"/>
        <v>0</v>
      </c>
      <c r="AS2748">
        <f t="shared" si="1072"/>
        <v>0</v>
      </c>
      <c r="AT2748">
        <f t="shared" si="1073"/>
        <v>0</v>
      </c>
      <c r="AU2748">
        <f t="shared" si="1074"/>
        <v>0</v>
      </c>
      <c r="AV2748">
        <f t="shared" si="1075"/>
        <v>0</v>
      </c>
      <c r="AW2748">
        <f t="shared" si="1076"/>
        <v>0</v>
      </c>
      <c r="AX2748">
        <f t="shared" si="1077"/>
        <v>0</v>
      </c>
      <c r="AY2748">
        <f t="shared" si="1078"/>
        <v>0</v>
      </c>
      <c r="AZ2748">
        <f t="shared" si="1079"/>
        <v>0</v>
      </c>
      <c r="BA2748">
        <f t="shared" si="1080"/>
        <v>0</v>
      </c>
      <c r="BB2748">
        <f t="shared" si="1081"/>
        <v>0</v>
      </c>
      <c r="BC2748">
        <f t="shared" si="1082"/>
        <v>0</v>
      </c>
      <c r="BD2748">
        <f t="shared" si="1083"/>
        <v>0</v>
      </c>
      <c r="BE2748">
        <f t="shared" si="1084"/>
        <v>0</v>
      </c>
      <c r="BF2748">
        <f t="shared" si="1085"/>
        <v>0</v>
      </c>
    </row>
    <row r="2749" spans="1:58" ht="15" customHeight="1">
      <c r="A2749" s="405"/>
      <c r="B2749" s="6"/>
      <c r="C2749" s="421" t="s">
        <v>7164</v>
      </c>
      <c r="D2749" s="668" t="str">
        <f t="shared" si="1086"/>
        <v/>
      </c>
      <c r="E2749" s="669"/>
      <c r="F2749" s="670"/>
      <c r="G2749" s="763" t="str">
        <f t="shared" si="1087"/>
        <v/>
      </c>
      <c r="H2749" s="669"/>
      <c r="I2749" s="669"/>
      <c r="J2749" s="669"/>
      <c r="K2749" s="669"/>
      <c r="L2749" s="670"/>
      <c r="M2749" s="112"/>
      <c r="N2749" s="112"/>
      <c r="O2749" s="112"/>
      <c r="P2749" s="112"/>
      <c r="Q2749" s="112"/>
      <c r="R2749" s="112"/>
      <c r="S2749" s="112"/>
      <c r="T2749" s="112"/>
      <c r="U2749" s="112"/>
      <c r="V2749" s="112"/>
      <c r="W2749" s="112"/>
      <c r="X2749" s="112"/>
      <c r="Y2749" s="112"/>
      <c r="Z2749" s="112"/>
      <c r="AA2749" s="112"/>
      <c r="AB2749" s="112"/>
      <c r="AC2749" s="112"/>
      <c r="AD2749" s="112"/>
      <c r="AE2749" s="93"/>
      <c r="AI2749">
        <f t="shared" si="1062"/>
        <v>0</v>
      </c>
      <c r="AJ2749">
        <f t="shared" si="1063"/>
        <v>0</v>
      </c>
      <c r="AK2749">
        <f t="shared" si="1064"/>
        <v>0</v>
      </c>
      <c r="AL2749">
        <f t="shared" si="1065"/>
        <v>0</v>
      </c>
      <c r="AM2749">
        <f t="shared" si="1066"/>
        <v>0</v>
      </c>
      <c r="AN2749">
        <f t="shared" si="1067"/>
        <v>0</v>
      </c>
      <c r="AO2749">
        <f t="shared" si="1068"/>
        <v>0</v>
      </c>
      <c r="AP2749">
        <f t="shared" si="1069"/>
        <v>0</v>
      </c>
      <c r="AQ2749">
        <f t="shared" si="1070"/>
        <v>0</v>
      </c>
      <c r="AR2749">
        <f t="shared" si="1071"/>
        <v>0</v>
      </c>
      <c r="AS2749">
        <f t="shared" si="1072"/>
        <v>0</v>
      </c>
      <c r="AT2749">
        <f t="shared" si="1073"/>
        <v>0</v>
      </c>
      <c r="AU2749">
        <f t="shared" si="1074"/>
        <v>0</v>
      </c>
      <c r="AV2749">
        <f t="shared" si="1075"/>
        <v>0</v>
      </c>
      <c r="AW2749">
        <f t="shared" si="1076"/>
        <v>0</v>
      </c>
      <c r="AX2749">
        <f t="shared" si="1077"/>
        <v>0</v>
      </c>
      <c r="AY2749">
        <f t="shared" si="1078"/>
        <v>0</v>
      </c>
      <c r="AZ2749">
        <f t="shared" si="1079"/>
        <v>0</v>
      </c>
      <c r="BA2749">
        <f t="shared" si="1080"/>
        <v>0</v>
      </c>
      <c r="BB2749">
        <f t="shared" si="1081"/>
        <v>0</v>
      </c>
      <c r="BC2749">
        <f t="shared" si="1082"/>
        <v>0</v>
      </c>
      <c r="BD2749">
        <f t="shared" si="1083"/>
        <v>0</v>
      </c>
      <c r="BE2749">
        <f t="shared" si="1084"/>
        <v>0</v>
      </c>
      <c r="BF2749">
        <f t="shared" si="1085"/>
        <v>0</v>
      </c>
    </row>
    <row r="2750" spans="1:58" ht="15" customHeight="1">
      <c r="A2750" s="405"/>
      <c r="B2750" s="6"/>
      <c r="C2750" s="421" t="s">
        <v>7165</v>
      </c>
      <c r="D2750" s="668" t="str">
        <f t="shared" si="1086"/>
        <v/>
      </c>
      <c r="E2750" s="669"/>
      <c r="F2750" s="670"/>
      <c r="G2750" s="763" t="str">
        <f t="shared" si="1087"/>
        <v/>
      </c>
      <c r="H2750" s="669"/>
      <c r="I2750" s="669"/>
      <c r="J2750" s="669"/>
      <c r="K2750" s="669"/>
      <c r="L2750" s="670"/>
      <c r="M2750" s="112"/>
      <c r="N2750" s="112"/>
      <c r="O2750" s="112"/>
      <c r="P2750" s="112"/>
      <c r="Q2750" s="112"/>
      <c r="R2750" s="112"/>
      <c r="S2750" s="112"/>
      <c r="T2750" s="112"/>
      <c r="U2750" s="112"/>
      <c r="V2750" s="112"/>
      <c r="W2750" s="112"/>
      <c r="X2750" s="112"/>
      <c r="Y2750" s="112"/>
      <c r="Z2750" s="112"/>
      <c r="AA2750" s="112"/>
      <c r="AB2750" s="112"/>
      <c r="AC2750" s="112"/>
      <c r="AD2750" s="112"/>
      <c r="AE2750" s="93"/>
      <c r="AI2750">
        <f t="shared" si="1062"/>
        <v>0</v>
      </c>
      <c r="AJ2750">
        <f t="shared" si="1063"/>
        <v>0</v>
      </c>
      <c r="AK2750">
        <f t="shared" si="1064"/>
        <v>0</v>
      </c>
      <c r="AL2750">
        <f t="shared" si="1065"/>
        <v>0</v>
      </c>
      <c r="AM2750">
        <f t="shared" si="1066"/>
        <v>0</v>
      </c>
      <c r="AN2750">
        <f t="shared" si="1067"/>
        <v>0</v>
      </c>
      <c r="AO2750">
        <f t="shared" si="1068"/>
        <v>0</v>
      </c>
      <c r="AP2750">
        <f t="shared" si="1069"/>
        <v>0</v>
      </c>
      <c r="AQ2750">
        <f t="shared" si="1070"/>
        <v>0</v>
      </c>
      <c r="AR2750">
        <f t="shared" si="1071"/>
        <v>0</v>
      </c>
      <c r="AS2750">
        <f t="shared" si="1072"/>
        <v>0</v>
      </c>
      <c r="AT2750">
        <f t="shared" si="1073"/>
        <v>0</v>
      </c>
      <c r="AU2750">
        <f t="shared" si="1074"/>
        <v>0</v>
      </c>
      <c r="AV2750">
        <f t="shared" si="1075"/>
        <v>0</v>
      </c>
      <c r="AW2750">
        <f t="shared" si="1076"/>
        <v>0</v>
      </c>
      <c r="AX2750">
        <f t="shared" si="1077"/>
        <v>0</v>
      </c>
      <c r="AY2750">
        <f t="shared" si="1078"/>
        <v>0</v>
      </c>
      <c r="AZ2750">
        <f t="shared" si="1079"/>
        <v>0</v>
      </c>
      <c r="BA2750">
        <f t="shared" si="1080"/>
        <v>0</v>
      </c>
      <c r="BB2750">
        <f t="shared" si="1081"/>
        <v>0</v>
      </c>
      <c r="BC2750">
        <f t="shared" si="1082"/>
        <v>0</v>
      </c>
      <c r="BD2750">
        <f t="shared" si="1083"/>
        <v>0</v>
      </c>
      <c r="BE2750">
        <f t="shared" si="1084"/>
        <v>0</v>
      </c>
      <c r="BF2750">
        <f t="shared" si="1085"/>
        <v>0</v>
      </c>
    </row>
    <row r="2751" spans="1:58" ht="15" customHeight="1">
      <c r="A2751" s="405"/>
      <c r="B2751" s="6"/>
      <c r="C2751" s="421" t="s">
        <v>7166</v>
      </c>
      <c r="D2751" s="668" t="str">
        <f t="shared" si="1086"/>
        <v/>
      </c>
      <c r="E2751" s="669"/>
      <c r="F2751" s="670"/>
      <c r="G2751" s="763" t="str">
        <f t="shared" si="1087"/>
        <v/>
      </c>
      <c r="H2751" s="669"/>
      <c r="I2751" s="669"/>
      <c r="J2751" s="669"/>
      <c r="K2751" s="669"/>
      <c r="L2751" s="670"/>
      <c r="M2751" s="112"/>
      <c r="N2751" s="112"/>
      <c r="O2751" s="112"/>
      <c r="P2751" s="112"/>
      <c r="Q2751" s="112"/>
      <c r="R2751" s="112"/>
      <c r="S2751" s="112"/>
      <c r="T2751" s="112"/>
      <c r="U2751" s="112"/>
      <c r="V2751" s="112"/>
      <c r="W2751" s="112"/>
      <c r="X2751" s="112"/>
      <c r="Y2751" s="112"/>
      <c r="Z2751" s="112"/>
      <c r="AA2751" s="112"/>
      <c r="AB2751" s="112"/>
      <c r="AC2751" s="112"/>
      <c r="AD2751" s="112"/>
      <c r="AE2751" s="93"/>
      <c r="AI2751">
        <f t="shared" si="1062"/>
        <v>0</v>
      </c>
      <c r="AJ2751">
        <f t="shared" si="1063"/>
        <v>0</v>
      </c>
      <c r="AK2751">
        <f t="shared" si="1064"/>
        <v>0</v>
      </c>
      <c r="AL2751">
        <f t="shared" si="1065"/>
        <v>0</v>
      </c>
      <c r="AM2751">
        <f t="shared" si="1066"/>
        <v>0</v>
      </c>
      <c r="AN2751">
        <f t="shared" si="1067"/>
        <v>0</v>
      </c>
      <c r="AO2751">
        <f t="shared" si="1068"/>
        <v>0</v>
      </c>
      <c r="AP2751">
        <f t="shared" si="1069"/>
        <v>0</v>
      </c>
      <c r="AQ2751">
        <f t="shared" si="1070"/>
        <v>0</v>
      </c>
      <c r="AR2751">
        <f t="shared" si="1071"/>
        <v>0</v>
      </c>
      <c r="AS2751">
        <f t="shared" si="1072"/>
        <v>0</v>
      </c>
      <c r="AT2751">
        <f t="shared" si="1073"/>
        <v>0</v>
      </c>
      <c r="AU2751">
        <f t="shared" si="1074"/>
        <v>0</v>
      </c>
      <c r="AV2751">
        <f t="shared" si="1075"/>
        <v>0</v>
      </c>
      <c r="AW2751">
        <f t="shared" si="1076"/>
        <v>0</v>
      </c>
      <c r="AX2751">
        <f t="shared" si="1077"/>
        <v>0</v>
      </c>
      <c r="AY2751">
        <f t="shared" si="1078"/>
        <v>0</v>
      </c>
      <c r="AZ2751">
        <f t="shared" si="1079"/>
        <v>0</v>
      </c>
      <c r="BA2751">
        <f t="shared" si="1080"/>
        <v>0</v>
      </c>
      <c r="BB2751">
        <f t="shared" si="1081"/>
        <v>0</v>
      </c>
      <c r="BC2751">
        <f t="shared" si="1082"/>
        <v>0</v>
      </c>
      <c r="BD2751">
        <f t="shared" si="1083"/>
        <v>0</v>
      </c>
      <c r="BE2751">
        <f t="shared" si="1084"/>
        <v>0</v>
      </c>
      <c r="BF2751">
        <f t="shared" si="1085"/>
        <v>0</v>
      </c>
    </row>
    <row r="2752" spans="1:58" ht="15" customHeight="1">
      <c r="A2752" s="405"/>
      <c r="B2752" s="6"/>
      <c r="C2752" s="421" t="s">
        <v>7167</v>
      </c>
      <c r="D2752" s="668" t="str">
        <f t="shared" si="1086"/>
        <v/>
      </c>
      <c r="E2752" s="669"/>
      <c r="F2752" s="670"/>
      <c r="G2752" s="763" t="str">
        <f t="shared" si="1087"/>
        <v/>
      </c>
      <c r="H2752" s="669"/>
      <c r="I2752" s="669"/>
      <c r="J2752" s="669"/>
      <c r="K2752" s="669"/>
      <c r="L2752" s="670"/>
      <c r="M2752" s="112"/>
      <c r="N2752" s="112"/>
      <c r="O2752" s="112"/>
      <c r="P2752" s="112"/>
      <c r="Q2752" s="112"/>
      <c r="R2752" s="112"/>
      <c r="S2752" s="112"/>
      <c r="T2752" s="112"/>
      <c r="U2752" s="112"/>
      <c r="V2752" s="112"/>
      <c r="W2752" s="112"/>
      <c r="X2752" s="112"/>
      <c r="Y2752" s="112"/>
      <c r="Z2752" s="112"/>
      <c r="AA2752" s="112"/>
      <c r="AB2752" s="112"/>
      <c r="AC2752" s="112"/>
      <c r="AD2752" s="112"/>
      <c r="AE2752" s="93"/>
      <c r="AI2752">
        <f t="shared" si="1062"/>
        <v>0</v>
      </c>
      <c r="AJ2752">
        <f t="shared" si="1063"/>
        <v>0</v>
      </c>
      <c r="AK2752">
        <f t="shared" si="1064"/>
        <v>0</v>
      </c>
      <c r="AL2752">
        <f t="shared" si="1065"/>
        <v>0</v>
      </c>
      <c r="AM2752">
        <f t="shared" si="1066"/>
        <v>0</v>
      </c>
      <c r="AN2752">
        <f t="shared" si="1067"/>
        <v>0</v>
      </c>
      <c r="AO2752">
        <f t="shared" si="1068"/>
        <v>0</v>
      </c>
      <c r="AP2752">
        <f t="shared" si="1069"/>
        <v>0</v>
      </c>
      <c r="AQ2752">
        <f t="shared" si="1070"/>
        <v>0</v>
      </c>
      <c r="AR2752">
        <f t="shared" si="1071"/>
        <v>0</v>
      </c>
      <c r="AS2752">
        <f t="shared" si="1072"/>
        <v>0</v>
      </c>
      <c r="AT2752">
        <f t="shared" si="1073"/>
        <v>0</v>
      </c>
      <c r="AU2752">
        <f t="shared" si="1074"/>
        <v>0</v>
      </c>
      <c r="AV2752">
        <f t="shared" si="1075"/>
        <v>0</v>
      </c>
      <c r="AW2752">
        <f t="shared" si="1076"/>
        <v>0</v>
      </c>
      <c r="AX2752">
        <f t="shared" si="1077"/>
        <v>0</v>
      </c>
      <c r="AY2752">
        <f t="shared" si="1078"/>
        <v>0</v>
      </c>
      <c r="AZ2752">
        <f t="shared" si="1079"/>
        <v>0</v>
      </c>
      <c r="BA2752">
        <f t="shared" si="1080"/>
        <v>0</v>
      </c>
      <c r="BB2752">
        <f t="shared" si="1081"/>
        <v>0</v>
      </c>
      <c r="BC2752">
        <f t="shared" si="1082"/>
        <v>0</v>
      </c>
      <c r="BD2752">
        <f t="shared" si="1083"/>
        <v>0</v>
      </c>
      <c r="BE2752">
        <f t="shared" si="1084"/>
        <v>0</v>
      </c>
      <c r="BF2752">
        <f t="shared" si="1085"/>
        <v>0</v>
      </c>
    </row>
    <row r="2753" spans="1:58" ht="15" customHeight="1">
      <c r="A2753" s="405"/>
      <c r="B2753" s="6"/>
      <c r="C2753" s="421" t="s">
        <v>7168</v>
      </c>
      <c r="D2753" s="668" t="str">
        <f t="shared" si="1086"/>
        <v/>
      </c>
      <c r="E2753" s="669"/>
      <c r="F2753" s="670"/>
      <c r="G2753" s="763" t="str">
        <f t="shared" si="1087"/>
        <v/>
      </c>
      <c r="H2753" s="669"/>
      <c r="I2753" s="669"/>
      <c r="J2753" s="669"/>
      <c r="K2753" s="669"/>
      <c r="L2753" s="670"/>
      <c r="M2753" s="112"/>
      <c r="N2753" s="112"/>
      <c r="O2753" s="112"/>
      <c r="P2753" s="112"/>
      <c r="Q2753" s="112"/>
      <c r="R2753" s="112"/>
      <c r="S2753" s="112"/>
      <c r="T2753" s="112"/>
      <c r="U2753" s="112"/>
      <c r="V2753" s="112"/>
      <c r="W2753" s="112"/>
      <c r="X2753" s="112"/>
      <c r="Y2753" s="112"/>
      <c r="Z2753" s="112"/>
      <c r="AA2753" s="112"/>
      <c r="AB2753" s="112"/>
      <c r="AC2753" s="112"/>
      <c r="AD2753" s="112"/>
      <c r="AE2753" s="93"/>
      <c r="AI2753">
        <f t="shared" si="1062"/>
        <v>0</v>
      </c>
      <c r="AJ2753">
        <f t="shared" si="1063"/>
        <v>0</v>
      </c>
      <c r="AK2753">
        <f t="shared" si="1064"/>
        <v>0</v>
      </c>
      <c r="AL2753">
        <f t="shared" si="1065"/>
        <v>0</v>
      </c>
      <c r="AM2753">
        <f t="shared" si="1066"/>
        <v>0</v>
      </c>
      <c r="AN2753">
        <f t="shared" si="1067"/>
        <v>0</v>
      </c>
      <c r="AO2753">
        <f t="shared" si="1068"/>
        <v>0</v>
      </c>
      <c r="AP2753">
        <f t="shared" si="1069"/>
        <v>0</v>
      </c>
      <c r="AQ2753">
        <f t="shared" si="1070"/>
        <v>0</v>
      </c>
      <c r="AR2753">
        <f t="shared" si="1071"/>
        <v>0</v>
      </c>
      <c r="AS2753">
        <f t="shared" si="1072"/>
        <v>0</v>
      </c>
      <c r="AT2753">
        <f t="shared" si="1073"/>
        <v>0</v>
      </c>
      <c r="AU2753">
        <f t="shared" si="1074"/>
        <v>0</v>
      </c>
      <c r="AV2753">
        <f t="shared" si="1075"/>
        <v>0</v>
      </c>
      <c r="AW2753">
        <f t="shared" si="1076"/>
        <v>0</v>
      </c>
      <c r="AX2753">
        <f t="shared" si="1077"/>
        <v>0</v>
      </c>
      <c r="AY2753">
        <f t="shared" si="1078"/>
        <v>0</v>
      </c>
      <c r="AZ2753">
        <f t="shared" si="1079"/>
        <v>0</v>
      </c>
      <c r="BA2753">
        <f t="shared" si="1080"/>
        <v>0</v>
      </c>
      <c r="BB2753">
        <f t="shared" si="1081"/>
        <v>0</v>
      </c>
      <c r="BC2753">
        <f t="shared" si="1082"/>
        <v>0</v>
      </c>
      <c r="BD2753">
        <f t="shared" si="1083"/>
        <v>0</v>
      </c>
      <c r="BE2753">
        <f t="shared" si="1084"/>
        <v>0</v>
      </c>
      <c r="BF2753">
        <f t="shared" si="1085"/>
        <v>0</v>
      </c>
    </row>
    <row r="2754" spans="1:58" ht="15" customHeight="1">
      <c r="A2754" s="405"/>
      <c r="B2754" s="6"/>
      <c r="C2754" s="421" t="s">
        <v>7169</v>
      </c>
      <c r="D2754" s="668" t="str">
        <f t="shared" si="1086"/>
        <v/>
      </c>
      <c r="E2754" s="669"/>
      <c r="F2754" s="670"/>
      <c r="G2754" s="763" t="str">
        <f t="shared" si="1087"/>
        <v/>
      </c>
      <c r="H2754" s="669"/>
      <c r="I2754" s="669"/>
      <c r="J2754" s="669"/>
      <c r="K2754" s="669"/>
      <c r="L2754" s="670"/>
      <c r="M2754" s="112"/>
      <c r="N2754" s="112"/>
      <c r="O2754" s="112"/>
      <c r="P2754" s="112"/>
      <c r="Q2754" s="112"/>
      <c r="R2754" s="112"/>
      <c r="S2754" s="112"/>
      <c r="T2754" s="112"/>
      <c r="U2754" s="112"/>
      <c r="V2754" s="112"/>
      <c r="W2754" s="112"/>
      <c r="X2754" s="112"/>
      <c r="Y2754" s="112"/>
      <c r="Z2754" s="112"/>
      <c r="AA2754" s="112"/>
      <c r="AB2754" s="112"/>
      <c r="AC2754" s="112"/>
      <c r="AD2754" s="112"/>
      <c r="AE2754" s="93"/>
      <c r="AI2754">
        <f t="shared" si="1062"/>
        <v>0</v>
      </c>
      <c r="AJ2754">
        <f t="shared" si="1063"/>
        <v>0</v>
      </c>
      <c r="AK2754">
        <f t="shared" si="1064"/>
        <v>0</v>
      </c>
      <c r="AL2754">
        <f t="shared" si="1065"/>
        <v>0</v>
      </c>
      <c r="AM2754">
        <f t="shared" si="1066"/>
        <v>0</v>
      </c>
      <c r="AN2754">
        <f t="shared" si="1067"/>
        <v>0</v>
      </c>
      <c r="AO2754">
        <f t="shared" si="1068"/>
        <v>0</v>
      </c>
      <c r="AP2754">
        <f t="shared" si="1069"/>
        <v>0</v>
      </c>
      <c r="AQ2754">
        <f t="shared" si="1070"/>
        <v>0</v>
      </c>
      <c r="AR2754">
        <f t="shared" si="1071"/>
        <v>0</v>
      </c>
      <c r="AS2754">
        <f t="shared" si="1072"/>
        <v>0</v>
      </c>
      <c r="AT2754">
        <f t="shared" si="1073"/>
        <v>0</v>
      </c>
      <c r="AU2754">
        <f t="shared" si="1074"/>
        <v>0</v>
      </c>
      <c r="AV2754">
        <f t="shared" si="1075"/>
        <v>0</v>
      </c>
      <c r="AW2754">
        <f t="shared" si="1076"/>
        <v>0</v>
      </c>
      <c r="AX2754">
        <f t="shared" si="1077"/>
        <v>0</v>
      </c>
      <c r="AY2754">
        <f t="shared" si="1078"/>
        <v>0</v>
      </c>
      <c r="AZ2754">
        <f t="shared" si="1079"/>
        <v>0</v>
      </c>
      <c r="BA2754">
        <f t="shared" si="1080"/>
        <v>0</v>
      </c>
      <c r="BB2754">
        <f t="shared" si="1081"/>
        <v>0</v>
      </c>
      <c r="BC2754">
        <f t="shared" si="1082"/>
        <v>0</v>
      </c>
      <c r="BD2754">
        <f t="shared" si="1083"/>
        <v>0</v>
      </c>
      <c r="BE2754">
        <f t="shared" si="1084"/>
        <v>0</v>
      </c>
      <c r="BF2754">
        <f t="shared" si="1085"/>
        <v>0</v>
      </c>
    </row>
    <row r="2755" spans="1:58" ht="15" customHeight="1">
      <c r="A2755" s="405"/>
      <c r="B2755" s="6"/>
      <c r="C2755" s="421" t="s">
        <v>7170</v>
      </c>
      <c r="D2755" s="668" t="str">
        <f t="shared" si="1086"/>
        <v/>
      </c>
      <c r="E2755" s="669"/>
      <c r="F2755" s="670"/>
      <c r="G2755" s="763" t="str">
        <f t="shared" si="1087"/>
        <v/>
      </c>
      <c r="H2755" s="669"/>
      <c r="I2755" s="669"/>
      <c r="J2755" s="669"/>
      <c r="K2755" s="669"/>
      <c r="L2755" s="670"/>
      <c r="M2755" s="112"/>
      <c r="N2755" s="112"/>
      <c r="O2755" s="112"/>
      <c r="P2755" s="112"/>
      <c r="Q2755" s="112"/>
      <c r="R2755" s="112"/>
      <c r="S2755" s="112"/>
      <c r="T2755" s="112"/>
      <c r="U2755" s="112"/>
      <c r="V2755" s="112"/>
      <c r="W2755" s="112"/>
      <c r="X2755" s="112"/>
      <c r="Y2755" s="112"/>
      <c r="Z2755" s="112"/>
      <c r="AA2755" s="112"/>
      <c r="AB2755" s="112"/>
      <c r="AC2755" s="112"/>
      <c r="AD2755" s="112"/>
      <c r="AE2755" s="93"/>
      <c r="AI2755">
        <f t="shared" si="1062"/>
        <v>0</v>
      </c>
      <c r="AJ2755">
        <f t="shared" si="1063"/>
        <v>0</v>
      </c>
      <c r="AK2755">
        <f t="shared" si="1064"/>
        <v>0</v>
      </c>
      <c r="AL2755">
        <f t="shared" si="1065"/>
        <v>0</v>
      </c>
      <c r="AM2755">
        <f t="shared" si="1066"/>
        <v>0</v>
      </c>
      <c r="AN2755">
        <f t="shared" si="1067"/>
        <v>0</v>
      </c>
      <c r="AO2755">
        <f t="shared" si="1068"/>
        <v>0</v>
      </c>
      <c r="AP2755">
        <f t="shared" si="1069"/>
        <v>0</v>
      </c>
      <c r="AQ2755">
        <f t="shared" si="1070"/>
        <v>0</v>
      </c>
      <c r="AR2755">
        <f t="shared" si="1071"/>
        <v>0</v>
      </c>
      <c r="AS2755">
        <f t="shared" si="1072"/>
        <v>0</v>
      </c>
      <c r="AT2755">
        <f t="shared" si="1073"/>
        <v>0</v>
      </c>
      <c r="AU2755">
        <f t="shared" si="1074"/>
        <v>0</v>
      </c>
      <c r="AV2755">
        <f t="shared" si="1075"/>
        <v>0</v>
      </c>
      <c r="AW2755">
        <f t="shared" si="1076"/>
        <v>0</v>
      </c>
      <c r="AX2755">
        <f t="shared" si="1077"/>
        <v>0</v>
      </c>
      <c r="AY2755">
        <f t="shared" si="1078"/>
        <v>0</v>
      </c>
      <c r="AZ2755">
        <f t="shared" si="1079"/>
        <v>0</v>
      </c>
      <c r="BA2755">
        <f t="shared" si="1080"/>
        <v>0</v>
      </c>
      <c r="BB2755">
        <f t="shared" si="1081"/>
        <v>0</v>
      </c>
      <c r="BC2755">
        <f t="shared" si="1082"/>
        <v>0</v>
      </c>
      <c r="BD2755">
        <f t="shared" si="1083"/>
        <v>0</v>
      </c>
      <c r="BE2755">
        <f t="shared" si="1084"/>
        <v>0</v>
      </c>
      <c r="BF2755">
        <f t="shared" si="1085"/>
        <v>0</v>
      </c>
    </row>
    <row r="2756" spans="1:58" ht="15" customHeight="1">
      <c r="A2756" s="405"/>
      <c r="B2756" s="6"/>
      <c r="C2756" s="421" t="s">
        <v>7171</v>
      </c>
      <c r="D2756" s="668" t="str">
        <f t="shared" si="1086"/>
        <v/>
      </c>
      <c r="E2756" s="669"/>
      <c r="F2756" s="670"/>
      <c r="G2756" s="763" t="str">
        <f t="shared" si="1087"/>
        <v/>
      </c>
      <c r="H2756" s="669"/>
      <c r="I2756" s="669"/>
      <c r="J2756" s="669"/>
      <c r="K2756" s="669"/>
      <c r="L2756" s="670"/>
      <c r="M2756" s="112"/>
      <c r="N2756" s="112"/>
      <c r="O2756" s="112"/>
      <c r="P2756" s="112"/>
      <c r="Q2756" s="112"/>
      <c r="R2756" s="112"/>
      <c r="S2756" s="112"/>
      <c r="T2756" s="112"/>
      <c r="U2756" s="112"/>
      <c r="V2756" s="112"/>
      <c r="W2756" s="112"/>
      <c r="X2756" s="112"/>
      <c r="Y2756" s="112"/>
      <c r="Z2756" s="112"/>
      <c r="AA2756" s="112"/>
      <c r="AB2756" s="112"/>
      <c r="AC2756" s="112"/>
      <c r="AD2756" s="112"/>
      <c r="AE2756" s="93"/>
      <c r="AI2756">
        <f t="shared" si="1062"/>
        <v>0</v>
      </c>
      <c r="AJ2756">
        <f t="shared" si="1063"/>
        <v>0</v>
      </c>
      <c r="AK2756">
        <f t="shared" si="1064"/>
        <v>0</v>
      </c>
      <c r="AL2756">
        <f t="shared" si="1065"/>
        <v>0</v>
      </c>
      <c r="AM2756">
        <f t="shared" si="1066"/>
        <v>0</v>
      </c>
      <c r="AN2756">
        <f t="shared" si="1067"/>
        <v>0</v>
      </c>
      <c r="AO2756">
        <f t="shared" si="1068"/>
        <v>0</v>
      </c>
      <c r="AP2756">
        <f t="shared" si="1069"/>
        <v>0</v>
      </c>
      <c r="AQ2756">
        <f t="shared" si="1070"/>
        <v>0</v>
      </c>
      <c r="AR2756">
        <f t="shared" si="1071"/>
        <v>0</v>
      </c>
      <c r="AS2756">
        <f t="shared" si="1072"/>
        <v>0</v>
      </c>
      <c r="AT2756">
        <f t="shared" si="1073"/>
        <v>0</v>
      </c>
      <c r="AU2756">
        <f t="shared" si="1074"/>
        <v>0</v>
      </c>
      <c r="AV2756">
        <f t="shared" si="1075"/>
        <v>0</v>
      </c>
      <c r="AW2756">
        <f t="shared" si="1076"/>
        <v>0</v>
      </c>
      <c r="AX2756">
        <f t="shared" si="1077"/>
        <v>0</v>
      </c>
      <c r="AY2756">
        <f t="shared" si="1078"/>
        <v>0</v>
      </c>
      <c r="AZ2756">
        <f t="shared" si="1079"/>
        <v>0</v>
      </c>
      <c r="BA2756">
        <f t="shared" si="1080"/>
        <v>0</v>
      </c>
      <c r="BB2756">
        <f t="shared" si="1081"/>
        <v>0</v>
      </c>
      <c r="BC2756">
        <f t="shared" si="1082"/>
        <v>0</v>
      </c>
      <c r="BD2756">
        <f t="shared" si="1083"/>
        <v>0</v>
      </c>
      <c r="BE2756">
        <f t="shared" si="1084"/>
        <v>0</v>
      </c>
      <c r="BF2756">
        <f t="shared" si="1085"/>
        <v>0</v>
      </c>
    </row>
    <row r="2757" spans="1:58" ht="15" customHeight="1">
      <c r="A2757" s="405"/>
      <c r="B2757" s="6"/>
      <c r="C2757" s="421" t="s">
        <v>7172</v>
      </c>
      <c r="D2757" s="668" t="str">
        <f t="shared" si="1086"/>
        <v/>
      </c>
      <c r="E2757" s="669"/>
      <c r="F2757" s="670"/>
      <c r="G2757" s="763" t="str">
        <f t="shared" si="1087"/>
        <v/>
      </c>
      <c r="H2757" s="669"/>
      <c r="I2757" s="669"/>
      <c r="J2757" s="669"/>
      <c r="K2757" s="669"/>
      <c r="L2757" s="670"/>
      <c r="M2757" s="112"/>
      <c r="N2757" s="112"/>
      <c r="O2757" s="112"/>
      <c r="P2757" s="112"/>
      <c r="Q2757" s="112"/>
      <c r="R2757" s="112"/>
      <c r="S2757" s="112"/>
      <c r="T2757" s="112"/>
      <c r="U2757" s="112"/>
      <c r="V2757" s="112"/>
      <c r="W2757" s="112"/>
      <c r="X2757" s="112"/>
      <c r="Y2757" s="112"/>
      <c r="Z2757" s="112"/>
      <c r="AA2757" s="112"/>
      <c r="AB2757" s="112"/>
      <c r="AC2757" s="112"/>
      <c r="AD2757" s="112"/>
      <c r="AE2757" s="93"/>
      <c r="AI2757">
        <f t="shared" si="1062"/>
        <v>0</v>
      </c>
      <c r="AJ2757">
        <f t="shared" si="1063"/>
        <v>0</v>
      </c>
      <c r="AK2757">
        <f t="shared" si="1064"/>
        <v>0</v>
      </c>
      <c r="AL2757">
        <f t="shared" si="1065"/>
        <v>0</v>
      </c>
      <c r="AM2757">
        <f t="shared" si="1066"/>
        <v>0</v>
      </c>
      <c r="AN2757">
        <f t="shared" si="1067"/>
        <v>0</v>
      </c>
      <c r="AO2757">
        <f t="shared" si="1068"/>
        <v>0</v>
      </c>
      <c r="AP2757">
        <f t="shared" si="1069"/>
        <v>0</v>
      </c>
      <c r="AQ2757">
        <f t="shared" si="1070"/>
        <v>0</v>
      </c>
      <c r="AR2757">
        <f t="shared" si="1071"/>
        <v>0</v>
      </c>
      <c r="AS2757">
        <f t="shared" si="1072"/>
        <v>0</v>
      </c>
      <c r="AT2757">
        <f t="shared" si="1073"/>
        <v>0</v>
      </c>
      <c r="AU2757">
        <f t="shared" si="1074"/>
        <v>0</v>
      </c>
      <c r="AV2757">
        <f t="shared" si="1075"/>
        <v>0</v>
      </c>
      <c r="AW2757">
        <f t="shared" si="1076"/>
        <v>0</v>
      </c>
      <c r="AX2757">
        <f t="shared" si="1077"/>
        <v>0</v>
      </c>
      <c r="AY2757">
        <f t="shared" si="1078"/>
        <v>0</v>
      </c>
      <c r="AZ2757">
        <f t="shared" si="1079"/>
        <v>0</v>
      </c>
      <c r="BA2757">
        <f t="shared" si="1080"/>
        <v>0</v>
      </c>
      <c r="BB2757">
        <f t="shared" si="1081"/>
        <v>0</v>
      </c>
      <c r="BC2757">
        <f t="shared" si="1082"/>
        <v>0</v>
      </c>
      <c r="BD2757">
        <f t="shared" si="1083"/>
        <v>0</v>
      </c>
      <c r="BE2757">
        <f t="shared" si="1084"/>
        <v>0</v>
      </c>
      <c r="BF2757">
        <f t="shared" si="1085"/>
        <v>0</v>
      </c>
    </row>
    <row r="2758" spans="1:58" ht="15" customHeight="1">
      <c r="A2758" s="405"/>
      <c r="B2758" s="6"/>
      <c r="C2758" s="421" t="s">
        <v>7173</v>
      </c>
      <c r="D2758" s="668" t="str">
        <f t="shared" si="1086"/>
        <v/>
      </c>
      <c r="E2758" s="669"/>
      <c r="F2758" s="670"/>
      <c r="G2758" s="763" t="str">
        <f t="shared" si="1087"/>
        <v/>
      </c>
      <c r="H2758" s="669"/>
      <c r="I2758" s="669"/>
      <c r="J2758" s="669"/>
      <c r="K2758" s="669"/>
      <c r="L2758" s="670"/>
      <c r="M2758" s="112"/>
      <c r="N2758" s="112"/>
      <c r="O2758" s="112"/>
      <c r="P2758" s="112"/>
      <c r="Q2758" s="112"/>
      <c r="R2758" s="112"/>
      <c r="S2758" s="112"/>
      <c r="T2758" s="112"/>
      <c r="U2758" s="112"/>
      <c r="V2758" s="112"/>
      <c r="W2758" s="112"/>
      <c r="X2758" s="112"/>
      <c r="Y2758" s="112"/>
      <c r="Z2758" s="112"/>
      <c r="AA2758" s="112"/>
      <c r="AB2758" s="112"/>
      <c r="AC2758" s="112"/>
      <c r="AD2758" s="112"/>
      <c r="AE2758" s="93"/>
      <c r="AI2758">
        <f t="shared" si="1062"/>
        <v>0</v>
      </c>
      <c r="AJ2758">
        <f t="shared" si="1063"/>
        <v>0</v>
      </c>
      <c r="AK2758">
        <f t="shared" si="1064"/>
        <v>0</v>
      </c>
      <c r="AL2758">
        <f t="shared" si="1065"/>
        <v>0</v>
      </c>
      <c r="AM2758">
        <f t="shared" si="1066"/>
        <v>0</v>
      </c>
      <c r="AN2758">
        <f t="shared" si="1067"/>
        <v>0</v>
      </c>
      <c r="AO2758">
        <f t="shared" si="1068"/>
        <v>0</v>
      </c>
      <c r="AP2758">
        <f t="shared" si="1069"/>
        <v>0</v>
      </c>
      <c r="AQ2758">
        <f t="shared" si="1070"/>
        <v>0</v>
      </c>
      <c r="AR2758">
        <f t="shared" si="1071"/>
        <v>0</v>
      </c>
      <c r="AS2758">
        <f t="shared" si="1072"/>
        <v>0</v>
      </c>
      <c r="AT2758">
        <f t="shared" si="1073"/>
        <v>0</v>
      </c>
      <c r="AU2758">
        <f t="shared" si="1074"/>
        <v>0</v>
      </c>
      <c r="AV2758">
        <f t="shared" si="1075"/>
        <v>0</v>
      </c>
      <c r="AW2758">
        <f t="shared" si="1076"/>
        <v>0</v>
      </c>
      <c r="AX2758">
        <f t="shared" si="1077"/>
        <v>0</v>
      </c>
      <c r="AY2758">
        <f t="shared" si="1078"/>
        <v>0</v>
      </c>
      <c r="AZ2758">
        <f t="shared" si="1079"/>
        <v>0</v>
      </c>
      <c r="BA2758">
        <f t="shared" si="1080"/>
        <v>0</v>
      </c>
      <c r="BB2758">
        <f t="shared" si="1081"/>
        <v>0</v>
      </c>
      <c r="BC2758">
        <f t="shared" si="1082"/>
        <v>0</v>
      </c>
      <c r="BD2758">
        <f t="shared" si="1083"/>
        <v>0</v>
      </c>
      <c r="BE2758">
        <f t="shared" si="1084"/>
        <v>0</v>
      </c>
      <c r="BF2758">
        <f t="shared" si="1085"/>
        <v>0</v>
      </c>
    </row>
    <row r="2759" spans="1:58" ht="15" customHeight="1">
      <c r="A2759" s="405"/>
      <c r="B2759" s="6"/>
      <c r="C2759" s="421" t="s">
        <v>7174</v>
      </c>
      <c r="D2759" s="668" t="str">
        <f t="shared" si="1086"/>
        <v/>
      </c>
      <c r="E2759" s="669"/>
      <c r="F2759" s="670"/>
      <c r="G2759" s="763" t="str">
        <f t="shared" si="1087"/>
        <v/>
      </c>
      <c r="H2759" s="669"/>
      <c r="I2759" s="669"/>
      <c r="J2759" s="669"/>
      <c r="K2759" s="669"/>
      <c r="L2759" s="670"/>
      <c r="M2759" s="112"/>
      <c r="N2759" s="112"/>
      <c r="O2759" s="112"/>
      <c r="P2759" s="112"/>
      <c r="Q2759" s="112"/>
      <c r="R2759" s="112"/>
      <c r="S2759" s="112"/>
      <c r="T2759" s="112"/>
      <c r="U2759" s="112"/>
      <c r="V2759" s="112"/>
      <c r="W2759" s="112"/>
      <c r="X2759" s="112"/>
      <c r="Y2759" s="112"/>
      <c r="Z2759" s="112"/>
      <c r="AA2759" s="112"/>
      <c r="AB2759" s="112"/>
      <c r="AC2759" s="112"/>
      <c r="AD2759" s="112"/>
      <c r="AE2759" s="93"/>
      <c r="AI2759">
        <f t="shared" si="1062"/>
        <v>0</v>
      </c>
      <c r="AJ2759">
        <f t="shared" si="1063"/>
        <v>0</v>
      </c>
      <c r="AK2759">
        <f t="shared" si="1064"/>
        <v>0</v>
      </c>
      <c r="AL2759">
        <f t="shared" si="1065"/>
        <v>0</v>
      </c>
      <c r="AM2759">
        <f t="shared" si="1066"/>
        <v>0</v>
      </c>
      <c r="AN2759">
        <f t="shared" si="1067"/>
        <v>0</v>
      </c>
      <c r="AO2759">
        <f t="shared" si="1068"/>
        <v>0</v>
      </c>
      <c r="AP2759">
        <f t="shared" si="1069"/>
        <v>0</v>
      </c>
      <c r="AQ2759">
        <f t="shared" si="1070"/>
        <v>0</v>
      </c>
      <c r="AR2759">
        <f t="shared" si="1071"/>
        <v>0</v>
      </c>
      <c r="AS2759">
        <f t="shared" si="1072"/>
        <v>0</v>
      </c>
      <c r="AT2759">
        <f t="shared" si="1073"/>
        <v>0</v>
      </c>
      <c r="AU2759">
        <f t="shared" si="1074"/>
        <v>0</v>
      </c>
      <c r="AV2759">
        <f t="shared" si="1075"/>
        <v>0</v>
      </c>
      <c r="AW2759">
        <f t="shared" si="1076"/>
        <v>0</v>
      </c>
      <c r="AX2759">
        <f t="shared" si="1077"/>
        <v>0</v>
      </c>
      <c r="AY2759">
        <f t="shared" si="1078"/>
        <v>0</v>
      </c>
      <c r="AZ2759">
        <f t="shared" si="1079"/>
        <v>0</v>
      </c>
      <c r="BA2759">
        <f t="shared" si="1080"/>
        <v>0</v>
      </c>
      <c r="BB2759">
        <f t="shared" si="1081"/>
        <v>0</v>
      </c>
      <c r="BC2759">
        <f t="shared" si="1082"/>
        <v>0</v>
      </c>
      <c r="BD2759">
        <f t="shared" si="1083"/>
        <v>0</v>
      </c>
      <c r="BE2759">
        <f t="shared" si="1084"/>
        <v>0</v>
      </c>
      <c r="BF2759">
        <f t="shared" si="1085"/>
        <v>0</v>
      </c>
    </row>
    <row r="2760" spans="1:58" ht="15" customHeight="1">
      <c r="A2760" s="405"/>
      <c r="B2760" s="6"/>
      <c r="C2760" s="421" t="s">
        <v>7175</v>
      </c>
      <c r="D2760" s="668" t="str">
        <f t="shared" si="1086"/>
        <v/>
      </c>
      <c r="E2760" s="669"/>
      <c r="F2760" s="670"/>
      <c r="G2760" s="763" t="str">
        <f t="shared" si="1087"/>
        <v/>
      </c>
      <c r="H2760" s="669"/>
      <c r="I2760" s="669"/>
      <c r="J2760" s="669"/>
      <c r="K2760" s="669"/>
      <c r="L2760" s="670"/>
      <c r="M2760" s="112"/>
      <c r="N2760" s="112"/>
      <c r="O2760" s="112"/>
      <c r="P2760" s="112"/>
      <c r="Q2760" s="112"/>
      <c r="R2760" s="112"/>
      <c r="S2760" s="112"/>
      <c r="T2760" s="112"/>
      <c r="U2760" s="112"/>
      <c r="V2760" s="112"/>
      <c r="W2760" s="112"/>
      <c r="X2760" s="112"/>
      <c r="Y2760" s="112"/>
      <c r="Z2760" s="112"/>
      <c r="AA2760" s="112"/>
      <c r="AB2760" s="112"/>
      <c r="AC2760" s="112"/>
      <c r="AD2760" s="112"/>
      <c r="AE2760" s="93"/>
      <c r="AI2760">
        <f t="shared" si="1062"/>
        <v>0</v>
      </c>
      <c r="AJ2760">
        <f t="shared" si="1063"/>
        <v>0</v>
      </c>
      <c r="AK2760">
        <f t="shared" si="1064"/>
        <v>0</v>
      </c>
      <c r="AL2760">
        <f t="shared" si="1065"/>
        <v>0</v>
      </c>
      <c r="AM2760">
        <f t="shared" si="1066"/>
        <v>0</v>
      </c>
      <c r="AN2760">
        <f t="shared" si="1067"/>
        <v>0</v>
      </c>
      <c r="AO2760">
        <f t="shared" si="1068"/>
        <v>0</v>
      </c>
      <c r="AP2760">
        <f t="shared" si="1069"/>
        <v>0</v>
      </c>
      <c r="AQ2760">
        <f t="shared" si="1070"/>
        <v>0</v>
      </c>
      <c r="AR2760">
        <f t="shared" si="1071"/>
        <v>0</v>
      </c>
      <c r="AS2760">
        <f t="shared" si="1072"/>
        <v>0</v>
      </c>
      <c r="AT2760">
        <f t="shared" si="1073"/>
        <v>0</v>
      </c>
      <c r="AU2760">
        <f t="shared" si="1074"/>
        <v>0</v>
      </c>
      <c r="AV2760">
        <f t="shared" si="1075"/>
        <v>0</v>
      </c>
      <c r="AW2760">
        <f t="shared" si="1076"/>
        <v>0</v>
      </c>
      <c r="AX2760">
        <f t="shared" si="1077"/>
        <v>0</v>
      </c>
      <c r="AY2760">
        <f t="shared" si="1078"/>
        <v>0</v>
      </c>
      <c r="AZ2760">
        <f t="shared" si="1079"/>
        <v>0</v>
      </c>
      <c r="BA2760">
        <f t="shared" si="1080"/>
        <v>0</v>
      </c>
      <c r="BB2760">
        <f t="shared" si="1081"/>
        <v>0</v>
      </c>
      <c r="BC2760">
        <f t="shared" si="1082"/>
        <v>0</v>
      </c>
      <c r="BD2760">
        <f t="shared" si="1083"/>
        <v>0</v>
      </c>
      <c r="BE2760">
        <f t="shared" si="1084"/>
        <v>0</v>
      </c>
      <c r="BF2760">
        <f t="shared" si="1085"/>
        <v>0</v>
      </c>
    </row>
    <row r="2761" spans="1:58" ht="15" customHeight="1">
      <c r="A2761" s="405"/>
      <c r="B2761" s="6"/>
      <c r="C2761" s="421" t="s">
        <v>7176</v>
      </c>
      <c r="D2761" s="668" t="str">
        <f t="shared" si="1086"/>
        <v/>
      </c>
      <c r="E2761" s="669"/>
      <c r="F2761" s="670"/>
      <c r="G2761" s="763" t="str">
        <f t="shared" si="1087"/>
        <v/>
      </c>
      <c r="H2761" s="669"/>
      <c r="I2761" s="669"/>
      <c r="J2761" s="669"/>
      <c r="K2761" s="669"/>
      <c r="L2761" s="670"/>
      <c r="M2761" s="112"/>
      <c r="N2761" s="112"/>
      <c r="O2761" s="112"/>
      <c r="P2761" s="112"/>
      <c r="Q2761" s="112"/>
      <c r="R2761" s="112"/>
      <c r="S2761" s="112"/>
      <c r="T2761" s="112"/>
      <c r="U2761" s="112"/>
      <c r="V2761" s="112"/>
      <c r="W2761" s="112"/>
      <c r="X2761" s="112"/>
      <c r="Y2761" s="112"/>
      <c r="Z2761" s="112"/>
      <c r="AA2761" s="112"/>
      <c r="AB2761" s="112"/>
      <c r="AC2761" s="112"/>
      <c r="AD2761" s="112"/>
      <c r="AE2761" s="93"/>
      <c r="AI2761">
        <f t="shared" si="1062"/>
        <v>0</v>
      </c>
      <c r="AJ2761">
        <f t="shared" si="1063"/>
        <v>0</v>
      </c>
      <c r="AK2761">
        <f t="shared" si="1064"/>
        <v>0</v>
      </c>
      <c r="AL2761">
        <f t="shared" si="1065"/>
        <v>0</v>
      </c>
      <c r="AM2761">
        <f t="shared" si="1066"/>
        <v>0</v>
      </c>
      <c r="AN2761">
        <f t="shared" si="1067"/>
        <v>0</v>
      </c>
      <c r="AO2761">
        <f t="shared" si="1068"/>
        <v>0</v>
      </c>
      <c r="AP2761">
        <f t="shared" si="1069"/>
        <v>0</v>
      </c>
      <c r="AQ2761">
        <f t="shared" si="1070"/>
        <v>0</v>
      </c>
      <c r="AR2761">
        <f t="shared" si="1071"/>
        <v>0</v>
      </c>
      <c r="AS2761">
        <f t="shared" si="1072"/>
        <v>0</v>
      </c>
      <c r="AT2761">
        <f t="shared" si="1073"/>
        <v>0</v>
      </c>
      <c r="AU2761">
        <f t="shared" si="1074"/>
        <v>0</v>
      </c>
      <c r="AV2761">
        <f t="shared" si="1075"/>
        <v>0</v>
      </c>
      <c r="AW2761">
        <f t="shared" si="1076"/>
        <v>0</v>
      </c>
      <c r="AX2761">
        <f t="shared" si="1077"/>
        <v>0</v>
      </c>
      <c r="AY2761">
        <f t="shared" si="1078"/>
        <v>0</v>
      </c>
      <c r="AZ2761">
        <f t="shared" si="1079"/>
        <v>0</v>
      </c>
      <c r="BA2761">
        <f t="shared" si="1080"/>
        <v>0</v>
      </c>
      <c r="BB2761">
        <f t="shared" si="1081"/>
        <v>0</v>
      </c>
      <c r="BC2761">
        <f t="shared" si="1082"/>
        <v>0</v>
      </c>
      <c r="BD2761">
        <f t="shared" si="1083"/>
        <v>0</v>
      </c>
      <c r="BE2761">
        <f t="shared" si="1084"/>
        <v>0</v>
      </c>
      <c r="BF2761">
        <f t="shared" si="1085"/>
        <v>0</v>
      </c>
    </row>
    <row r="2762" spans="1:58" ht="15" customHeight="1">
      <c r="A2762" s="405"/>
      <c r="B2762" s="6"/>
      <c r="C2762" s="421" t="s">
        <v>7177</v>
      </c>
      <c r="D2762" s="668" t="str">
        <f t="shared" si="1086"/>
        <v/>
      </c>
      <c r="E2762" s="669"/>
      <c r="F2762" s="670"/>
      <c r="G2762" s="763" t="str">
        <f t="shared" si="1087"/>
        <v/>
      </c>
      <c r="H2762" s="669"/>
      <c r="I2762" s="669"/>
      <c r="J2762" s="669"/>
      <c r="K2762" s="669"/>
      <c r="L2762" s="670"/>
      <c r="M2762" s="112"/>
      <c r="N2762" s="112"/>
      <c r="O2762" s="112"/>
      <c r="P2762" s="112"/>
      <c r="Q2762" s="112"/>
      <c r="R2762" s="112"/>
      <c r="S2762" s="112"/>
      <c r="T2762" s="112"/>
      <c r="U2762" s="112"/>
      <c r="V2762" s="112"/>
      <c r="W2762" s="112"/>
      <c r="X2762" s="112"/>
      <c r="Y2762" s="112"/>
      <c r="Z2762" s="112"/>
      <c r="AA2762" s="112"/>
      <c r="AB2762" s="112"/>
      <c r="AC2762" s="112"/>
      <c r="AD2762" s="112"/>
      <c r="AE2762" s="93"/>
      <c r="AI2762">
        <f t="shared" si="1062"/>
        <v>0</v>
      </c>
      <c r="AJ2762">
        <f t="shared" si="1063"/>
        <v>0</v>
      </c>
      <c r="AK2762">
        <f t="shared" si="1064"/>
        <v>0</v>
      </c>
      <c r="AL2762">
        <f t="shared" si="1065"/>
        <v>0</v>
      </c>
      <c r="AM2762">
        <f t="shared" si="1066"/>
        <v>0</v>
      </c>
      <c r="AN2762">
        <f t="shared" si="1067"/>
        <v>0</v>
      </c>
      <c r="AO2762">
        <f t="shared" si="1068"/>
        <v>0</v>
      </c>
      <c r="AP2762">
        <f t="shared" si="1069"/>
        <v>0</v>
      </c>
      <c r="AQ2762">
        <f t="shared" si="1070"/>
        <v>0</v>
      </c>
      <c r="AR2762">
        <f t="shared" si="1071"/>
        <v>0</v>
      </c>
      <c r="AS2762">
        <f t="shared" si="1072"/>
        <v>0</v>
      </c>
      <c r="AT2762">
        <f t="shared" si="1073"/>
        <v>0</v>
      </c>
      <c r="AU2762">
        <f t="shared" si="1074"/>
        <v>0</v>
      </c>
      <c r="AV2762">
        <f t="shared" si="1075"/>
        <v>0</v>
      </c>
      <c r="AW2762">
        <f t="shared" si="1076"/>
        <v>0</v>
      </c>
      <c r="AX2762">
        <f t="shared" si="1077"/>
        <v>0</v>
      </c>
      <c r="AY2762">
        <f t="shared" si="1078"/>
        <v>0</v>
      </c>
      <c r="AZ2762">
        <f t="shared" si="1079"/>
        <v>0</v>
      </c>
      <c r="BA2762">
        <f t="shared" si="1080"/>
        <v>0</v>
      </c>
      <c r="BB2762">
        <f t="shared" si="1081"/>
        <v>0</v>
      </c>
      <c r="BC2762">
        <f t="shared" si="1082"/>
        <v>0</v>
      </c>
      <c r="BD2762">
        <f t="shared" si="1083"/>
        <v>0</v>
      </c>
      <c r="BE2762">
        <f t="shared" si="1084"/>
        <v>0</v>
      </c>
      <c r="BF2762">
        <f t="shared" si="1085"/>
        <v>0</v>
      </c>
    </row>
    <row r="2763" spans="1:58" ht="15" customHeight="1">
      <c r="A2763" s="405"/>
      <c r="B2763" s="6"/>
      <c r="C2763" s="421" t="s">
        <v>7178</v>
      </c>
      <c r="D2763" s="668" t="str">
        <f t="shared" si="1086"/>
        <v/>
      </c>
      <c r="E2763" s="669"/>
      <c r="F2763" s="670"/>
      <c r="G2763" s="763" t="str">
        <f t="shared" si="1087"/>
        <v/>
      </c>
      <c r="H2763" s="669"/>
      <c r="I2763" s="669"/>
      <c r="J2763" s="669"/>
      <c r="K2763" s="669"/>
      <c r="L2763" s="670"/>
      <c r="M2763" s="112"/>
      <c r="N2763" s="112"/>
      <c r="O2763" s="112"/>
      <c r="P2763" s="112"/>
      <c r="Q2763" s="112"/>
      <c r="R2763" s="112"/>
      <c r="S2763" s="112"/>
      <c r="T2763" s="112"/>
      <c r="U2763" s="112"/>
      <c r="V2763" s="112"/>
      <c r="W2763" s="112"/>
      <c r="X2763" s="112"/>
      <c r="Y2763" s="112"/>
      <c r="Z2763" s="112"/>
      <c r="AA2763" s="112"/>
      <c r="AB2763" s="112"/>
      <c r="AC2763" s="112"/>
      <c r="AD2763" s="112"/>
      <c r="AE2763" s="93"/>
      <c r="AI2763">
        <f t="shared" ref="AI2763:AI2825" si="1088">M2763</f>
        <v>0</v>
      </c>
      <c r="AJ2763">
        <f t="shared" ref="AJ2763:AJ2825" si="1089">COUNTIF(N2763:O2763,"NS")</f>
        <v>0</v>
      </c>
      <c r="AK2763">
        <f t="shared" ref="AK2763:AK2825" si="1090">SUM(N2763:O2763)</f>
        <v>0</v>
      </c>
      <c r="AL2763">
        <f t="shared" ref="AL2763:AL2825" si="1091">IF(COUNTIF(M2763:O2763,"NA")=3,0,IF(OR(AND(AI2763=0,AJ2763&gt;0),AND(AI2763="NS",AK2763&gt;0), AND(AI2763="NS", AJ2763=0,AK2763=0)), 1, IF(OR(AND(AI2763&gt;0,AJ2763&gt;1,AI2763&gt;AK2763), AND(AI2763="NS",AJ2763=2), AND(AI2763="NS",AK2763=0,AJ2763&gt;0),AI2763=AK2763), 0, 1)))</f>
        <v>0</v>
      </c>
      <c r="AM2763">
        <f t="shared" ref="AM2763:AM2825" si="1092">P2763</f>
        <v>0</v>
      </c>
      <c r="AN2763">
        <f t="shared" ref="AN2763:AN2825" si="1093">COUNTIF(Q2763:R2763,"NS")</f>
        <v>0</v>
      </c>
      <c r="AO2763">
        <f t="shared" ref="AO2763:AO2825" si="1094">SUM(Q2763:R2763)</f>
        <v>0</v>
      </c>
      <c r="AP2763">
        <f t="shared" ref="AP2763:AP2825" si="1095">IF(COUNTIF(P2763:R2763,"NA")=3,0,IF(OR(AND(AM2763=0,AN2763&gt;0),AND(AM2763="NS",AO2763&gt;0), AND(AM2763="NS", AN2763=0,AO2763=0)), 1, IF(OR(AND(AM2763&gt;0,AN2763&gt;1,AM2763&gt;AO2763), AND(AM2763="NS",AN2763=2), AND(AM2763="NS",AO2763=0,AN2763&gt;0),AM2763=AO2763), 0, 1)))</f>
        <v>0</v>
      </c>
      <c r="AQ2763">
        <f t="shared" ref="AQ2763:AQ2825" si="1096">S2763</f>
        <v>0</v>
      </c>
      <c r="AR2763">
        <f t="shared" ref="AR2763:AR2825" si="1097">COUNTIF(T2763:U2763,"NS")</f>
        <v>0</v>
      </c>
      <c r="AS2763">
        <f t="shared" ref="AS2763:AS2825" si="1098">SUM(T2763:U2763)</f>
        <v>0</v>
      </c>
      <c r="AT2763">
        <f t="shared" ref="AT2763:AT2825" si="1099">IF(COUNTIF(S2763:U2763,"NA")=3,0,IF(OR(AND(AQ2763=0,AR2763&gt;0),AND(AQ2763="NS",AS2763&gt;0), AND(AQ2763="NS", AR2763=0,AS2763=0)), 1, IF(OR(AND(AQ2763&gt;0,AR2763&gt;1,AQ2763&gt;AS2763), AND(AQ2763="NS",AR2763=2), AND(AQ2763="NS",AS2763=0,AR2763&gt;0),AQ2763=AS2763), 0, 1)))</f>
        <v>0</v>
      </c>
      <c r="AU2763">
        <f t="shared" ref="AU2763:AU2825" si="1100">V2763</f>
        <v>0</v>
      </c>
      <c r="AV2763">
        <f t="shared" ref="AV2763:AV2825" si="1101">COUNTIF(W2763:X2763,"NS")</f>
        <v>0</v>
      </c>
      <c r="AW2763">
        <f t="shared" ref="AW2763:AW2825" si="1102">SUM(W2763:X2763)</f>
        <v>0</v>
      </c>
      <c r="AX2763">
        <f t="shared" ref="AX2763:AX2825" si="1103">IF(COUNTIF(V2763:X2763,"NA")=3,0,IF(OR(AND(AU2763=0,AV2763&gt;0),AND(AU2763="NS",AW2763&gt;0), AND(AU2763="NS", AV2763=0,AW2763=0)), 1, IF(OR(AND(AU2763&gt;0,AV2763&gt;1,AU2763&gt;AW2763), AND(AU2763="NS",AV2763=2), AND(AU2763="NS",AW2763=0,AV2763&gt;0),AU2763=AW2763), 0, 1)))</f>
        <v>0</v>
      </c>
      <c r="AY2763">
        <f t="shared" ref="AY2763:AY2825" si="1104">Y2763</f>
        <v>0</v>
      </c>
      <c r="AZ2763">
        <f t="shared" ref="AZ2763:AZ2825" si="1105">COUNTIF(Z2763:AA2763,"NS")</f>
        <v>0</v>
      </c>
      <c r="BA2763">
        <f t="shared" ref="BA2763:BA2825" si="1106">SUM(Z2763:AA2763)</f>
        <v>0</v>
      </c>
      <c r="BB2763">
        <f t="shared" ref="BB2763:BB2825" si="1107">IF(COUNTIF(Y2763:AA2763,"NA")=3,0,IF(OR(AND(AY2763=0,AZ2763&gt;0),AND(AY2763="NS",BA2763&gt;0), AND(AY2763="NS", AZ2763=0,BA2763=0)), 1, IF(OR(AND(AY2763&gt;0,AZ2763&gt;1,AY2763&gt;BA2763), AND(AY2763="NS",AZ2763=2), AND(AY2763="NS",BA2763=0,AZ2763&gt;0),AY2763=BA2763), 0, 1)))</f>
        <v>0</v>
      </c>
      <c r="BC2763">
        <f t="shared" ref="BC2763:BC2824" si="1108">AB2763</f>
        <v>0</v>
      </c>
      <c r="BD2763">
        <f t="shared" ref="BD2763:BD2824" si="1109">COUNTIF(AC2763:AD2763,"NS")</f>
        <v>0</v>
      </c>
      <c r="BE2763">
        <f t="shared" ref="BE2763:BE2824" si="1110">SUM(AC2763:AD2763)</f>
        <v>0</v>
      </c>
      <c r="BF2763">
        <f t="shared" ref="BF2763:BF2824" si="1111">IF(COUNTIF(AB2763:AD2763,"NA")=3,0,IF(OR(AND(BC2763=0,BD2763&gt;0),AND(BC2763="NS",BE2763&gt;0), AND(BC2763="NS", BD2763=0,BE2763=0)), 1, IF(OR(AND(BC2763&gt;0,BD2763&gt;1,BC2763&gt;BE2763), AND(BC2763="NS",BD2763=2), AND(BC2763="NS",BE2763=0,BD2763&gt;0),BC2763=BE2763), 0, 1)))</f>
        <v>0</v>
      </c>
    </row>
    <row r="2764" spans="1:58" ht="15" customHeight="1">
      <c r="A2764" s="405"/>
      <c r="B2764" s="6"/>
      <c r="C2764" s="421" t="s">
        <v>7179</v>
      </c>
      <c r="D2764" s="668" t="str">
        <f t="shared" ref="D2764:D2825" si="1112">IF(D1602="","",D1602)</f>
        <v/>
      </c>
      <c r="E2764" s="669"/>
      <c r="F2764" s="670"/>
      <c r="G2764" s="763" t="str">
        <f t="shared" ref="G2764:G2825" si="1113">IF(G1602="","",G1602)</f>
        <v/>
      </c>
      <c r="H2764" s="669"/>
      <c r="I2764" s="669"/>
      <c r="J2764" s="669"/>
      <c r="K2764" s="669"/>
      <c r="L2764" s="670"/>
      <c r="M2764" s="112"/>
      <c r="N2764" s="112"/>
      <c r="O2764" s="112"/>
      <c r="P2764" s="112"/>
      <c r="Q2764" s="112"/>
      <c r="R2764" s="112"/>
      <c r="S2764" s="112"/>
      <c r="T2764" s="112"/>
      <c r="U2764" s="112"/>
      <c r="V2764" s="112"/>
      <c r="W2764" s="112"/>
      <c r="X2764" s="112"/>
      <c r="Y2764" s="112"/>
      <c r="Z2764" s="112"/>
      <c r="AA2764" s="112"/>
      <c r="AB2764" s="112"/>
      <c r="AC2764" s="112"/>
      <c r="AD2764" s="112"/>
      <c r="AE2764" s="93"/>
      <c r="AI2764">
        <f t="shared" si="1088"/>
        <v>0</v>
      </c>
      <c r="AJ2764">
        <f t="shared" si="1089"/>
        <v>0</v>
      </c>
      <c r="AK2764">
        <f t="shared" si="1090"/>
        <v>0</v>
      </c>
      <c r="AL2764">
        <f t="shared" si="1091"/>
        <v>0</v>
      </c>
      <c r="AM2764">
        <f t="shared" si="1092"/>
        <v>0</v>
      </c>
      <c r="AN2764">
        <f t="shared" si="1093"/>
        <v>0</v>
      </c>
      <c r="AO2764">
        <f t="shared" si="1094"/>
        <v>0</v>
      </c>
      <c r="AP2764">
        <f t="shared" si="1095"/>
        <v>0</v>
      </c>
      <c r="AQ2764">
        <f t="shared" si="1096"/>
        <v>0</v>
      </c>
      <c r="AR2764">
        <f t="shared" si="1097"/>
        <v>0</v>
      </c>
      <c r="AS2764">
        <f t="shared" si="1098"/>
        <v>0</v>
      </c>
      <c r="AT2764">
        <f t="shared" si="1099"/>
        <v>0</v>
      </c>
      <c r="AU2764">
        <f t="shared" si="1100"/>
        <v>0</v>
      </c>
      <c r="AV2764">
        <f t="shared" si="1101"/>
        <v>0</v>
      </c>
      <c r="AW2764">
        <f t="shared" si="1102"/>
        <v>0</v>
      </c>
      <c r="AX2764">
        <f t="shared" si="1103"/>
        <v>0</v>
      </c>
      <c r="AY2764">
        <f t="shared" si="1104"/>
        <v>0</v>
      </c>
      <c r="AZ2764">
        <f t="shared" si="1105"/>
        <v>0</v>
      </c>
      <c r="BA2764">
        <f t="shared" si="1106"/>
        <v>0</v>
      </c>
      <c r="BB2764">
        <f t="shared" si="1107"/>
        <v>0</v>
      </c>
      <c r="BC2764">
        <f t="shared" si="1108"/>
        <v>0</v>
      </c>
      <c r="BD2764">
        <f t="shared" si="1109"/>
        <v>0</v>
      </c>
      <c r="BE2764">
        <f t="shared" si="1110"/>
        <v>0</v>
      </c>
      <c r="BF2764">
        <f t="shared" si="1111"/>
        <v>0</v>
      </c>
    </row>
    <row r="2765" spans="1:58" ht="15" customHeight="1">
      <c r="A2765" s="405"/>
      <c r="B2765" s="6"/>
      <c r="C2765" s="421" t="s">
        <v>7180</v>
      </c>
      <c r="D2765" s="668" t="str">
        <f t="shared" si="1112"/>
        <v/>
      </c>
      <c r="E2765" s="669"/>
      <c r="F2765" s="670"/>
      <c r="G2765" s="763" t="str">
        <f t="shared" si="1113"/>
        <v/>
      </c>
      <c r="H2765" s="669"/>
      <c r="I2765" s="669"/>
      <c r="J2765" s="669"/>
      <c r="K2765" s="669"/>
      <c r="L2765" s="670"/>
      <c r="M2765" s="112"/>
      <c r="N2765" s="112"/>
      <c r="O2765" s="112"/>
      <c r="P2765" s="112"/>
      <c r="Q2765" s="112"/>
      <c r="R2765" s="112"/>
      <c r="S2765" s="112"/>
      <c r="T2765" s="112"/>
      <c r="U2765" s="112"/>
      <c r="V2765" s="112"/>
      <c r="W2765" s="112"/>
      <c r="X2765" s="112"/>
      <c r="Y2765" s="112"/>
      <c r="Z2765" s="112"/>
      <c r="AA2765" s="112"/>
      <c r="AB2765" s="112"/>
      <c r="AC2765" s="112"/>
      <c r="AD2765" s="112"/>
      <c r="AE2765" s="93"/>
      <c r="AI2765">
        <f t="shared" si="1088"/>
        <v>0</v>
      </c>
      <c r="AJ2765">
        <f t="shared" si="1089"/>
        <v>0</v>
      </c>
      <c r="AK2765">
        <f t="shared" si="1090"/>
        <v>0</v>
      </c>
      <c r="AL2765">
        <f t="shared" si="1091"/>
        <v>0</v>
      </c>
      <c r="AM2765">
        <f t="shared" si="1092"/>
        <v>0</v>
      </c>
      <c r="AN2765">
        <f t="shared" si="1093"/>
        <v>0</v>
      </c>
      <c r="AO2765">
        <f t="shared" si="1094"/>
        <v>0</v>
      </c>
      <c r="AP2765">
        <f t="shared" si="1095"/>
        <v>0</v>
      </c>
      <c r="AQ2765">
        <f t="shared" si="1096"/>
        <v>0</v>
      </c>
      <c r="AR2765">
        <f t="shared" si="1097"/>
        <v>0</v>
      </c>
      <c r="AS2765">
        <f t="shared" si="1098"/>
        <v>0</v>
      </c>
      <c r="AT2765">
        <f t="shared" si="1099"/>
        <v>0</v>
      </c>
      <c r="AU2765">
        <f t="shared" si="1100"/>
        <v>0</v>
      </c>
      <c r="AV2765">
        <f t="shared" si="1101"/>
        <v>0</v>
      </c>
      <c r="AW2765">
        <f t="shared" si="1102"/>
        <v>0</v>
      </c>
      <c r="AX2765">
        <f t="shared" si="1103"/>
        <v>0</v>
      </c>
      <c r="AY2765">
        <f t="shared" si="1104"/>
        <v>0</v>
      </c>
      <c r="AZ2765">
        <f t="shared" si="1105"/>
        <v>0</v>
      </c>
      <c r="BA2765">
        <f t="shared" si="1106"/>
        <v>0</v>
      </c>
      <c r="BB2765">
        <f t="shared" si="1107"/>
        <v>0</v>
      </c>
      <c r="BC2765">
        <f t="shared" si="1108"/>
        <v>0</v>
      </c>
      <c r="BD2765">
        <f t="shared" si="1109"/>
        <v>0</v>
      </c>
      <c r="BE2765">
        <f t="shared" si="1110"/>
        <v>0</v>
      </c>
      <c r="BF2765">
        <f t="shared" si="1111"/>
        <v>0</v>
      </c>
    </row>
    <row r="2766" spans="1:58" ht="15" customHeight="1">
      <c r="A2766" s="405"/>
      <c r="B2766" s="6"/>
      <c r="C2766" s="421" t="s">
        <v>7181</v>
      </c>
      <c r="D2766" s="668" t="str">
        <f t="shared" si="1112"/>
        <v/>
      </c>
      <c r="E2766" s="669"/>
      <c r="F2766" s="670"/>
      <c r="G2766" s="763" t="str">
        <f t="shared" si="1113"/>
        <v/>
      </c>
      <c r="H2766" s="669"/>
      <c r="I2766" s="669"/>
      <c r="J2766" s="669"/>
      <c r="K2766" s="669"/>
      <c r="L2766" s="670"/>
      <c r="M2766" s="112"/>
      <c r="N2766" s="112"/>
      <c r="O2766" s="112"/>
      <c r="P2766" s="112"/>
      <c r="Q2766" s="112"/>
      <c r="R2766" s="112"/>
      <c r="S2766" s="112"/>
      <c r="T2766" s="112"/>
      <c r="U2766" s="112"/>
      <c r="V2766" s="112"/>
      <c r="W2766" s="112"/>
      <c r="X2766" s="112"/>
      <c r="Y2766" s="112"/>
      <c r="Z2766" s="112"/>
      <c r="AA2766" s="112"/>
      <c r="AB2766" s="112"/>
      <c r="AC2766" s="112"/>
      <c r="AD2766" s="112"/>
      <c r="AE2766" s="93"/>
      <c r="AI2766">
        <f t="shared" si="1088"/>
        <v>0</v>
      </c>
      <c r="AJ2766">
        <f t="shared" si="1089"/>
        <v>0</v>
      </c>
      <c r="AK2766">
        <f t="shared" si="1090"/>
        <v>0</v>
      </c>
      <c r="AL2766">
        <f t="shared" si="1091"/>
        <v>0</v>
      </c>
      <c r="AM2766">
        <f t="shared" si="1092"/>
        <v>0</v>
      </c>
      <c r="AN2766">
        <f t="shared" si="1093"/>
        <v>0</v>
      </c>
      <c r="AO2766">
        <f t="shared" si="1094"/>
        <v>0</v>
      </c>
      <c r="AP2766">
        <f t="shared" si="1095"/>
        <v>0</v>
      </c>
      <c r="AQ2766">
        <f t="shared" si="1096"/>
        <v>0</v>
      </c>
      <c r="AR2766">
        <f t="shared" si="1097"/>
        <v>0</v>
      </c>
      <c r="AS2766">
        <f t="shared" si="1098"/>
        <v>0</v>
      </c>
      <c r="AT2766">
        <f t="shared" si="1099"/>
        <v>0</v>
      </c>
      <c r="AU2766">
        <f t="shared" si="1100"/>
        <v>0</v>
      </c>
      <c r="AV2766">
        <f t="shared" si="1101"/>
        <v>0</v>
      </c>
      <c r="AW2766">
        <f t="shared" si="1102"/>
        <v>0</v>
      </c>
      <c r="AX2766">
        <f t="shared" si="1103"/>
        <v>0</v>
      </c>
      <c r="AY2766">
        <f t="shared" si="1104"/>
        <v>0</v>
      </c>
      <c r="AZ2766">
        <f t="shared" si="1105"/>
        <v>0</v>
      </c>
      <c r="BA2766">
        <f t="shared" si="1106"/>
        <v>0</v>
      </c>
      <c r="BB2766">
        <f t="shared" si="1107"/>
        <v>0</v>
      </c>
      <c r="BC2766">
        <f t="shared" si="1108"/>
        <v>0</v>
      </c>
      <c r="BD2766">
        <f t="shared" si="1109"/>
        <v>0</v>
      </c>
      <c r="BE2766">
        <f t="shared" si="1110"/>
        <v>0</v>
      </c>
      <c r="BF2766">
        <f t="shared" si="1111"/>
        <v>0</v>
      </c>
    </row>
    <row r="2767" spans="1:58" ht="15" customHeight="1">
      <c r="A2767" s="405"/>
      <c r="B2767" s="6"/>
      <c r="C2767" s="421" t="s">
        <v>7182</v>
      </c>
      <c r="D2767" s="668" t="str">
        <f t="shared" si="1112"/>
        <v/>
      </c>
      <c r="E2767" s="669"/>
      <c r="F2767" s="670"/>
      <c r="G2767" s="763" t="str">
        <f t="shared" si="1113"/>
        <v/>
      </c>
      <c r="H2767" s="669"/>
      <c r="I2767" s="669"/>
      <c r="J2767" s="669"/>
      <c r="K2767" s="669"/>
      <c r="L2767" s="670"/>
      <c r="M2767" s="112"/>
      <c r="N2767" s="112"/>
      <c r="O2767" s="112"/>
      <c r="P2767" s="112"/>
      <c r="Q2767" s="112"/>
      <c r="R2767" s="112"/>
      <c r="S2767" s="112"/>
      <c r="T2767" s="112"/>
      <c r="U2767" s="112"/>
      <c r="V2767" s="112"/>
      <c r="W2767" s="112"/>
      <c r="X2767" s="112"/>
      <c r="Y2767" s="112"/>
      <c r="Z2767" s="112"/>
      <c r="AA2767" s="112"/>
      <c r="AB2767" s="112"/>
      <c r="AC2767" s="112"/>
      <c r="AD2767" s="112"/>
      <c r="AE2767" s="93"/>
      <c r="AI2767">
        <f t="shared" si="1088"/>
        <v>0</v>
      </c>
      <c r="AJ2767">
        <f t="shared" si="1089"/>
        <v>0</v>
      </c>
      <c r="AK2767">
        <f t="shared" si="1090"/>
        <v>0</v>
      </c>
      <c r="AL2767">
        <f t="shared" si="1091"/>
        <v>0</v>
      </c>
      <c r="AM2767">
        <f t="shared" si="1092"/>
        <v>0</v>
      </c>
      <c r="AN2767">
        <f t="shared" si="1093"/>
        <v>0</v>
      </c>
      <c r="AO2767">
        <f t="shared" si="1094"/>
        <v>0</v>
      </c>
      <c r="AP2767">
        <f t="shared" si="1095"/>
        <v>0</v>
      </c>
      <c r="AQ2767">
        <f t="shared" si="1096"/>
        <v>0</v>
      </c>
      <c r="AR2767">
        <f t="shared" si="1097"/>
        <v>0</v>
      </c>
      <c r="AS2767">
        <f t="shared" si="1098"/>
        <v>0</v>
      </c>
      <c r="AT2767">
        <f t="shared" si="1099"/>
        <v>0</v>
      </c>
      <c r="AU2767">
        <f t="shared" si="1100"/>
        <v>0</v>
      </c>
      <c r="AV2767">
        <f t="shared" si="1101"/>
        <v>0</v>
      </c>
      <c r="AW2767">
        <f t="shared" si="1102"/>
        <v>0</v>
      </c>
      <c r="AX2767">
        <f t="shared" si="1103"/>
        <v>0</v>
      </c>
      <c r="AY2767">
        <f t="shared" si="1104"/>
        <v>0</v>
      </c>
      <c r="AZ2767">
        <f t="shared" si="1105"/>
        <v>0</v>
      </c>
      <c r="BA2767">
        <f t="shared" si="1106"/>
        <v>0</v>
      </c>
      <c r="BB2767">
        <f t="shared" si="1107"/>
        <v>0</v>
      </c>
      <c r="BC2767">
        <f t="shared" si="1108"/>
        <v>0</v>
      </c>
      <c r="BD2767">
        <f t="shared" si="1109"/>
        <v>0</v>
      </c>
      <c r="BE2767">
        <f t="shared" si="1110"/>
        <v>0</v>
      </c>
      <c r="BF2767">
        <f t="shared" si="1111"/>
        <v>0</v>
      </c>
    </row>
    <row r="2768" spans="1:58" ht="15" customHeight="1">
      <c r="A2768" s="405"/>
      <c r="B2768" s="6"/>
      <c r="C2768" s="421" t="s">
        <v>7183</v>
      </c>
      <c r="D2768" s="668" t="str">
        <f t="shared" si="1112"/>
        <v/>
      </c>
      <c r="E2768" s="669"/>
      <c r="F2768" s="670"/>
      <c r="G2768" s="763" t="str">
        <f t="shared" si="1113"/>
        <v/>
      </c>
      <c r="H2768" s="669"/>
      <c r="I2768" s="669"/>
      <c r="J2768" s="669"/>
      <c r="K2768" s="669"/>
      <c r="L2768" s="670"/>
      <c r="M2768" s="112"/>
      <c r="N2768" s="112"/>
      <c r="O2768" s="112"/>
      <c r="P2768" s="112"/>
      <c r="Q2768" s="112"/>
      <c r="R2768" s="112"/>
      <c r="S2768" s="112"/>
      <c r="T2768" s="112"/>
      <c r="U2768" s="112"/>
      <c r="V2768" s="112"/>
      <c r="W2768" s="112"/>
      <c r="X2768" s="112"/>
      <c r="Y2768" s="112"/>
      <c r="Z2768" s="112"/>
      <c r="AA2768" s="112"/>
      <c r="AB2768" s="112"/>
      <c r="AC2768" s="112"/>
      <c r="AD2768" s="112"/>
      <c r="AE2768" s="93"/>
      <c r="AI2768">
        <f t="shared" si="1088"/>
        <v>0</v>
      </c>
      <c r="AJ2768">
        <f t="shared" si="1089"/>
        <v>0</v>
      </c>
      <c r="AK2768">
        <f t="shared" si="1090"/>
        <v>0</v>
      </c>
      <c r="AL2768">
        <f t="shared" si="1091"/>
        <v>0</v>
      </c>
      <c r="AM2768">
        <f t="shared" si="1092"/>
        <v>0</v>
      </c>
      <c r="AN2768">
        <f t="shared" si="1093"/>
        <v>0</v>
      </c>
      <c r="AO2768">
        <f t="shared" si="1094"/>
        <v>0</v>
      </c>
      <c r="AP2768">
        <f t="shared" si="1095"/>
        <v>0</v>
      </c>
      <c r="AQ2768">
        <f t="shared" si="1096"/>
        <v>0</v>
      </c>
      <c r="AR2768">
        <f t="shared" si="1097"/>
        <v>0</v>
      </c>
      <c r="AS2768">
        <f t="shared" si="1098"/>
        <v>0</v>
      </c>
      <c r="AT2768">
        <f t="shared" si="1099"/>
        <v>0</v>
      </c>
      <c r="AU2768">
        <f t="shared" si="1100"/>
        <v>0</v>
      </c>
      <c r="AV2768">
        <f t="shared" si="1101"/>
        <v>0</v>
      </c>
      <c r="AW2768">
        <f t="shared" si="1102"/>
        <v>0</v>
      </c>
      <c r="AX2768">
        <f t="shared" si="1103"/>
        <v>0</v>
      </c>
      <c r="AY2768">
        <f t="shared" si="1104"/>
        <v>0</v>
      </c>
      <c r="AZ2768">
        <f t="shared" si="1105"/>
        <v>0</v>
      </c>
      <c r="BA2768">
        <f t="shared" si="1106"/>
        <v>0</v>
      </c>
      <c r="BB2768">
        <f t="shared" si="1107"/>
        <v>0</v>
      </c>
      <c r="BC2768">
        <f t="shared" si="1108"/>
        <v>0</v>
      </c>
      <c r="BD2768">
        <f t="shared" si="1109"/>
        <v>0</v>
      </c>
      <c r="BE2768">
        <f t="shared" si="1110"/>
        <v>0</v>
      </c>
      <c r="BF2768">
        <f t="shared" si="1111"/>
        <v>0</v>
      </c>
    </row>
    <row r="2769" spans="1:58" ht="15" customHeight="1">
      <c r="A2769" s="405"/>
      <c r="B2769" s="6"/>
      <c r="C2769" s="421" t="s">
        <v>7184</v>
      </c>
      <c r="D2769" s="668" t="str">
        <f t="shared" si="1112"/>
        <v/>
      </c>
      <c r="E2769" s="669"/>
      <c r="F2769" s="670"/>
      <c r="G2769" s="763" t="str">
        <f t="shared" si="1113"/>
        <v/>
      </c>
      <c r="H2769" s="669"/>
      <c r="I2769" s="669"/>
      <c r="J2769" s="669"/>
      <c r="K2769" s="669"/>
      <c r="L2769" s="670"/>
      <c r="M2769" s="112"/>
      <c r="N2769" s="112"/>
      <c r="O2769" s="112"/>
      <c r="P2769" s="112"/>
      <c r="Q2769" s="112"/>
      <c r="R2769" s="112"/>
      <c r="S2769" s="112"/>
      <c r="T2769" s="112"/>
      <c r="U2769" s="112"/>
      <c r="V2769" s="112"/>
      <c r="W2769" s="112"/>
      <c r="X2769" s="112"/>
      <c r="Y2769" s="112"/>
      <c r="Z2769" s="112"/>
      <c r="AA2769" s="112"/>
      <c r="AB2769" s="112"/>
      <c r="AC2769" s="112"/>
      <c r="AD2769" s="112"/>
      <c r="AE2769" s="93"/>
      <c r="AI2769">
        <f t="shared" si="1088"/>
        <v>0</v>
      </c>
      <c r="AJ2769">
        <f t="shared" si="1089"/>
        <v>0</v>
      </c>
      <c r="AK2769">
        <f t="shared" si="1090"/>
        <v>0</v>
      </c>
      <c r="AL2769">
        <f t="shared" si="1091"/>
        <v>0</v>
      </c>
      <c r="AM2769">
        <f t="shared" si="1092"/>
        <v>0</v>
      </c>
      <c r="AN2769">
        <f t="shared" si="1093"/>
        <v>0</v>
      </c>
      <c r="AO2769">
        <f t="shared" si="1094"/>
        <v>0</v>
      </c>
      <c r="AP2769">
        <f t="shared" si="1095"/>
        <v>0</v>
      </c>
      <c r="AQ2769">
        <f t="shared" si="1096"/>
        <v>0</v>
      </c>
      <c r="AR2769">
        <f t="shared" si="1097"/>
        <v>0</v>
      </c>
      <c r="AS2769">
        <f t="shared" si="1098"/>
        <v>0</v>
      </c>
      <c r="AT2769">
        <f t="shared" si="1099"/>
        <v>0</v>
      </c>
      <c r="AU2769">
        <f t="shared" si="1100"/>
        <v>0</v>
      </c>
      <c r="AV2769">
        <f t="shared" si="1101"/>
        <v>0</v>
      </c>
      <c r="AW2769">
        <f t="shared" si="1102"/>
        <v>0</v>
      </c>
      <c r="AX2769">
        <f t="shared" si="1103"/>
        <v>0</v>
      </c>
      <c r="AY2769">
        <f t="shared" si="1104"/>
        <v>0</v>
      </c>
      <c r="AZ2769">
        <f t="shared" si="1105"/>
        <v>0</v>
      </c>
      <c r="BA2769">
        <f t="shared" si="1106"/>
        <v>0</v>
      </c>
      <c r="BB2769">
        <f t="shared" si="1107"/>
        <v>0</v>
      </c>
      <c r="BC2769">
        <f t="shared" si="1108"/>
        <v>0</v>
      </c>
      <c r="BD2769">
        <f t="shared" si="1109"/>
        <v>0</v>
      </c>
      <c r="BE2769">
        <f t="shared" si="1110"/>
        <v>0</v>
      </c>
      <c r="BF2769">
        <f t="shared" si="1111"/>
        <v>0</v>
      </c>
    </row>
    <row r="2770" spans="1:58" ht="15" customHeight="1">
      <c r="A2770" s="405"/>
      <c r="B2770" s="6"/>
      <c r="C2770" s="421" t="s">
        <v>7185</v>
      </c>
      <c r="D2770" s="668" t="str">
        <f t="shared" si="1112"/>
        <v/>
      </c>
      <c r="E2770" s="669"/>
      <c r="F2770" s="670"/>
      <c r="G2770" s="763" t="str">
        <f t="shared" si="1113"/>
        <v/>
      </c>
      <c r="H2770" s="669"/>
      <c r="I2770" s="669"/>
      <c r="J2770" s="669"/>
      <c r="K2770" s="669"/>
      <c r="L2770" s="670"/>
      <c r="M2770" s="112"/>
      <c r="N2770" s="112"/>
      <c r="O2770" s="112"/>
      <c r="P2770" s="112"/>
      <c r="Q2770" s="112"/>
      <c r="R2770" s="112"/>
      <c r="S2770" s="112"/>
      <c r="T2770" s="112"/>
      <c r="U2770" s="112"/>
      <c r="V2770" s="112"/>
      <c r="W2770" s="112"/>
      <c r="X2770" s="112"/>
      <c r="Y2770" s="112"/>
      <c r="Z2770" s="112"/>
      <c r="AA2770" s="112"/>
      <c r="AB2770" s="112"/>
      <c r="AC2770" s="112"/>
      <c r="AD2770" s="112"/>
      <c r="AE2770" s="93"/>
      <c r="AI2770">
        <f t="shared" si="1088"/>
        <v>0</v>
      </c>
      <c r="AJ2770">
        <f t="shared" si="1089"/>
        <v>0</v>
      </c>
      <c r="AK2770">
        <f t="shared" si="1090"/>
        <v>0</v>
      </c>
      <c r="AL2770">
        <f t="shared" si="1091"/>
        <v>0</v>
      </c>
      <c r="AM2770">
        <f t="shared" si="1092"/>
        <v>0</v>
      </c>
      <c r="AN2770">
        <f t="shared" si="1093"/>
        <v>0</v>
      </c>
      <c r="AO2770">
        <f t="shared" si="1094"/>
        <v>0</v>
      </c>
      <c r="AP2770">
        <f t="shared" si="1095"/>
        <v>0</v>
      </c>
      <c r="AQ2770">
        <f t="shared" si="1096"/>
        <v>0</v>
      </c>
      <c r="AR2770">
        <f t="shared" si="1097"/>
        <v>0</v>
      </c>
      <c r="AS2770">
        <f t="shared" si="1098"/>
        <v>0</v>
      </c>
      <c r="AT2770">
        <f t="shared" si="1099"/>
        <v>0</v>
      </c>
      <c r="AU2770">
        <f t="shared" si="1100"/>
        <v>0</v>
      </c>
      <c r="AV2770">
        <f t="shared" si="1101"/>
        <v>0</v>
      </c>
      <c r="AW2770">
        <f t="shared" si="1102"/>
        <v>0</v>
      </c>
      <c r="AX2770">
        <f t="shared" si="1103"/>
        <v>0</v>
      </c>
      <c r="AY2770">
        <f t="shared" si="1104"/>
        <v>0</v>
      </c>
      <c r="AZ2770">
        <f t="shared" si="1105"/>
        <v>0</v>
      </c>
      <c r="BA2770">
        <f t="shared" si="1106"/>
        <v>0</v>
      </c>
      <c r="BB2770">
        <f t="shared" si="1107"/>
        <v>0</v>
      </c>
      <c r="BC2770">
        <f t="shared" si="1108"/>
        <v>0</v>
      </c>
      <c r="BD2770">
        <f t="shared" si="1109"/>
        <v>0</v>
      </c>
      <c r="BE2770">
        <f t="shared" si="1110"/>
        <v>0</v>
      </c>
      <c r="BF2770">
        <f t="shared" si="1111"/>
        <v>0</v>
      </c>
    </row>
    <row r="2771" spans="1:58" ht="15" customHeight="1">
      <c r="A2771" s="405"/>
      <c r="B2771" s="6"/>
      <c r="C2771" s="421" t="s">
        <v>7186</v>
      </c>
      <c r="D2771" s="668" t="str">
        <f t="shared" si="1112"/>
        <v/>
      </c>
      <c r="E2771" s="669"/>
      <c r="F2771" s="670"/>
      <c r="G2771" s="763" t="str">
        <f t="shared" si="1113"/>
        <v/>
      </c>
      <c r="H2771" s="669"/>
      <c r="I2771" s="669"/>
      <c r="J2771" s="669"/>
      <c r="K2771" s="669"/>
      <c r="L2771" s="670"/>
      <c r="M2771" s="112"/>
      <c r="N2771" s="112"/>
      <c r="O2771" s="112"/>
      <c r="P2771" s="112"/>
      <c r="Q2771" s="112"/>
      <c r="R2771" s="112"/>
      <c r="S2771" s="112"/>
      <c r="T2771" s="112"/>
      <c r="U2771" s="112"/>
      <c r="V2771" s="112"/>
      <c r="W2771" s="112"/>
      <c r="X2771" s="112"/>
      <c r="Y2771" s="112"/>
      <c r="Z2771" s="112"/>
      <c r="AA2771" s="112"/>
      <c r="AB2771" s="112"/>
      <c r="AC2771" s="112"/>
      <c r="AD2771" s="112"/>
      <c r="AE2771" s="93"/>
      <c r="AI2771">
        <f t="shared" si="1088"/>
        <v>0</v>
      </c>
      <c r="AJ2771">
        <f t="shared" si="1089"/>
        <v>0</v>
      </c>
      <c r="AK2771">
        <f t="shared" si="1090"/>
        <v>0</v>
      </c>
      <c r="AL2771">
        <f t="shared" si="1091"/>
        <v>0</v>
      </c>
      <c r="AM2771">
        <f t="shared" si="1092"/>
        <v>0</v>
      </c>
      <c r="AN2771">
        <f t="shared" si="1093"/>
        <v>0</v>
      </c>
      <c r="AO2771">
        <f t="shared" si="1094"/>
        <v>0</v>
      </c>
      <c r="AP2771">
        <f t="shared" si="1095"/>
        <v>0</v>
      </c>
      <c r="AQ2771">
        <f t="shared" si="1096"/>
        <v>0</v>
      </c>
      <c r="AR2771">
        <f t="shared" si="1097"/>
        <v>0</v>
      </c>
      <c r="AS2771">
        <f t="shared" si="1098"/>
        <v>0</v>
      </c>
      <c r="AT2771">
        <f t="shared" si="1099"/>
        <v>0</v>
      </c>
      <c r="AU2771">
        <f t="shared" si="1100"/>
        <v>0</v>
      </c>
      <c r="AV2771">
        <f t="shared" si="1101"/>
        <v>0</v>
      </c>
      <c r="AW2771">
        <f t="shared" si="1102"/>
        <v>0</v>
      </c>
      <c r="AX2771">
        <f t="shared" si="1103"/>
        <v>0</v>
      </c>
      <c r="AY2771">
        <f t="shared" si="1104"/>
        <v>0</v>
      </c>
      <c r="AZ2771">
        <f t="shared" si="1105"/>
        <v>0</v>
      </c>
      <c r="BA2771">
        <f t="shared" si="1106"/>
        <v>0</v>
      </c>
      <c r="BB2771">
        <f t="shared" si="1107"/>
        <v>0</v>
      </c>
      <c r="BC2771">
        <f t="shared" si="1108"/>
        <v>0</v>
      </c>
      <c r="BD2771">
        <f t="shared" si="1109"/>
        <v>0</v>
      </c>
      <c r="BE2771">
        <f t="shared" si="1110"/>
        <v>0</v>
      </c>
      <c r="BF2771">
        <f t="shared" si="1111"/>
        <v>0</v>
      </c>
    </row>
    <row r="2772" spans="1:58" ht="15" customHeight="1">
      <c r="A2772" s="405"/>
      <c r="B2772" s="6"/>
      <c r="C2772" s="421" t="s">
        <v>7187</v>
      </c>
      <c r="D2772" s="668" t="str">
        <f t="shared" si="1112"/>
        <v/>
      </c>
      <c r="E2772" s="669"/>
      <c r="F2772" s="670"/>
      <c r="G2772" s="763" t="str">
        <f t="shared" si="1113"/>
        <v/>
      </c>
      <c r="H2772" s="669"/>
      <c r="I2772" s="669"/>
      <c r="J2772" s="669"/>
      <c r="K2772" s="669"/>
      <c r="L2772" s="670"/>
      <c r="M2772" s="112"/>
      <c r="N2772" s="112"/>
      <c r="O2772" s="112"/>
      <c r="P2772" s="112"/>
      <c r="Q2772" s="112"/>
      <c r="R2772" s="112"/>
      <c r="S2772" s="112"/>
      <c r="T2772" s="112"/>
      <c r="U2772" s="112"/>
      <c r="V2772" s="112"/>
      <c r="W2772" s="112"/>
      <c r="X2772" s="112"/>
      <c r="Y2772" s="112"/>
      <c r="Z2772" s="112"/>
      <c r="AA2772" s="112"/>
      <c r="AB2772" s="112"/>
      <c r="AC2772" s="112"/>
      <c r="AD2772" s="112"/>
      <c r="AE2772" s="93"/>
      <c r="AI2772">
        <f t="shared" si="1088"/>
        <v>0</v>
      </c>
      <c r="AJ2772">
        <f t="shared" si="1089"/>
        <v>0</v>
      </c>
      <c r="AK2772">
        <f t="shared" si="1090"/>
        <v>0</v>
      </c>
      <c r="AL2772">
        <f t="shared" si="1091"/>
        <v>0</v>
      </c>
      <c r="AM2772">
        <f t="shared" si="1092"/>
        <v>0</v>
      </c>
      <c r="AN2772">
        <f t="shared" si="1093"/>
        <v>0</v>
      </c>
      <c r="AO2772">
        <f t="shared" si="1094"/>
        <v>0</v>
      </c>
      <c r="AP2772">
        <f t="shared" si="1095"/>
        <v>0</v>
      </c>
      <c r="AQ2772">
        <f t="shared" si="1096"/>
        <v>0</v>
      </c>
      <c r="AR2772">
        <f t="shared" si="1097"/>
        <v>0</v>
      </c>
      <c r="AS2772">
        <f t="shared" si="1098"/>
        <v>0</v>
      </c>
      <c r="AT2772">
        <f t="shared" si="1099"/>
        <v>0</v>
      </c>
      <c r="AU2772">
        <f t="shared" si="1100"/>
        <v>0</v>
      </c>
      <c r="AV2772">
        <f t="shared" si="1101"/>
        <v>0</v>
      </c>
      <c r="AW2772">
        <f t="shared" si="1102"/>
        <v>0</v>
      </c>
      <c r="AX2772">
        <f t="shared" si="1103"/>
        <v>0</v>
      </c>
      <c r="AY2772">
        <f t="shared" si="1104"/>
        <v>0</v>
      </c>
      <c r="AZ2772">
        <f t="shared" si="1105"/>
        <v>0</v>
      </c>
      <c r="BA2772">
        <f t="shared" si="1106"/>
        <v>0</v>
      </c>
      <c r="BB2772">
        <f t="shared" si="1107"/>
        <v>0</v>
      </c>
      <c r="BC2772">
        <f t="shared" si="1108"/>
        <v>0</v>
      </c>
      <c r="BD2772">
        <f t="shared" si="1109"/>
        <v>0</v>
      </c>
      <c r="BE2772">
        <f t="shared" si="1110"/>
        <v>0</v>
      </c>
      <c r="BF2772">
        <f t="shared" si="1111"/>
        <v>0</v>
      </c>
    </row>
    <row r="2773" spans="1:58" ht="15" customHeight="1">
      <c r="A2773" s="405"/>
      <c r="B2773" s="6"/>
      <c r="C2773" s="421" t="s">
        <v>7188</v>
      </c>
      <c r="D2773" s="668" t="str">
        <f t="shared" si="1112"/>
        <v/>
      </c>
      <c r="E2773" s="669"/>
      <c r="F2773" s="670"/>
      <c r="G2773" s="763" t="str">
        <f t="shared" si="1113"/>
        <v/>
      </c>
      <c r="H2773" s="669"/>
      <c r="I2773" s="669"/>
      <c r="J2773" s="669"/>
      <c r="K2773" s="669"/>
      <c r="L2773" s="670"/>
      <c r="M2773" s="112"/>
      <c r="N2773" s="112"/>
      <c r="O2773" s="112"/>
      <c r="P2773" s="112"/>
      <c r="Q2773" s="112"/>
      <c r="R2773" s="112"/>
      <c r="S2773" s="112"/>
      <c r="T2773" s="112"/>
      <c r="U2773" s="112"/>
      <c r="V2773" s="112"/>
      <c r="W2773" s="112"/>
      <c r="X2773" s="112"/>
      <c r="Y2773" s="112"/>
      <c r="Z2773" s="112"/>
      <c r="AA2773" s="112"/>
      <c r="AB2773" s="112"/>
      <c r="AC2773" s="112"/>
      <c r="AD2773" s="112"/>
      <c r="AE2773" s="93"/>
      <c r="AI2773">
        <f t="shared" si="1088"/>
        <v>0</v>
      </c>
      <c r="AJ2773">
        <f t="shared" si="1089"/>
        <v>0</v>
      </c>
      <c r="AK2773">
        <f t="shared" si="1090"/>
        <v>0</v>
      </c>
      <c r="AL2773">
        <f t="shared" si="1091"/>
        <v>0</v>
      </c>
      <c r="AM2773">
        <f t="shared" si="1092"/>
        <v>0</v>
      </c>
      <c r="AN2773">
        <f t="shared" si="1093"/>
        <v>0</v>
      </c>
      <c r="AO2773">
        <f t="shared" si="1094"/>
        <v>0</v>
      </c>
      <c r="AP2773">
        <f t="shared" si="1095"/>
        <v>0</v>
      </c>
      <c r="AQ2773">
        <f t="shared" si="1096"/>
        <v>0</v>
      </c>
      <c r="AR2773">
        <f t="shared" si="1097"/>
        <v>0</v>
      </c>
      <c r="AS2773">
        <f t="shared" si="1098"/>
        <v>0</v>
      </c>
      <c r="AT2773">
        <f t="shared" si="1099"/>
        <v>0</v>
      </c>
      <c r="AU2773">
        <f t="shared" si="1100"/>
        <v>0</v>
      </c>
      <c r="AV2773">
        <f t="shared" si="1101"/>
        <v>0</v>
      </c>
      <c r="AW2773">
        <f t="shared" si="1102"/>
        <v>0</v>
      </c>
      <c r="AX2773">
        <f t="shared" si="1103"/>
        <v>0</v>
      </c>
      <c r="AY2773">
        <f t="shared" si="1104"/>
        <v>0</v>
      </c>
      <c r="AZ2773">
        <f t="shared" si="1105"/>
        <v>0</v>
      </c>
      <c r="BA2773">
        <f t="shared" si="1106"/>
        <v>0</v>
      </c>
      <c r="BB2773">
        <f t="shared" si="1107"/>
        <v>0</v>
      </c>
      <c r="BC2773">
        <f t="shared" si="1108"/>
        <v>0</v>
      </c>
      <c r="BD2773">
        <f t="shared" si="1109"/>
        <v>0</v>
      </c>
      <c r="BE2773">
        <f t="shared" si="1110"/>
        <v>0</v>
      </c>
      <c r="BF2773">
        <f t="shared" si="1111"/>
        <v>0</v>
      </c>
    </row>
    <row r="2774" spans="1:58" ht="15" customHeight="1">
      <c r="A2774" s="405"/>
      <c r="B2774" s="6"/>
      <c r="C2774" s="421" t="s">
        <v>7189</v>
      </c>
      <c r="D2774" s="668" t="str">
        <f t="shared" si="1112"/>
        <v/>
      </c>
      <c r="E2774" s="669"/>
      <c r="F2774" s="670"/>
      <c r="G2774" s="763" t="str">
        <f t="shared" si="1113"/>
        <v/>
      </c>
      <c r="H2774" s="669"/>
      <c r="I2774" s="669"/>
      <c r="J2774" s="669"/>
      <c r="K2774" s="669"/>
      <c r="L2774" s="670"/>
      <c r="M2774" s="112"/>
      <c r="N2774" s="112"/>
      <c r="O2774" s="112"/>
      <c r="P2774" s="112"/>
      <c r="Q2774" s="112"/>
      <c r="R2774" s="112"/>
      <c r="S2774" s="112"/>
      <c r="T2774" s="112"/>
      <c r="U2774" s="112"/>
      <c r="V2774" s="112"/>
      <c r="W2774" s="112"/>
      <c r="X2774" s="112"/>
      <c r="Y2774" s="112"/>
      <c r="Z2774" s="112"/>
      <c r="AA2774" s="112"/>
      <c r="AB2774" s="112"/>
      <c r="AC2774" s="112"/>
      <c r="AD2774" s="112"/>
      <c r="AE2774" s="93"/>
      <c r="AI2774">
        <f t="shared" si="1088"/>
        <v>0</v>
      </c>
      <c r="AJ2774">
        <f t="shared" si="1089"/>
        <v>0</v>
      </c>
      <c r="AK2774">
        <f t="shared" si="1090"/>
        <v>0</v>
      </c>
      <c r="AL2774">
        <f t="shared" si="1091"/>
        <v>0</v>
      </c>
      <c r="AM2774">
        <f t="shared" si="1092"/>
        <v>0</v>
      </c>
      <c r="AN2774">
        <f t="shared" si="1093"/>
        <v>0</v>
      </c>
      <c r="AO2774">
        <f t="shared" si="1094"/>
        <v>0</v>
      </c>
      <c r="AP2774">
        <f t="shared" si="1095"/>
        <v>0</v>
      </c>
      <c r="AQ2774">
        <f t="shared" si="1096"/>
        <v>0</v>
      </c>
      <c r="AR2774">
        <f t="shared" si="1097"/>
        <v>0</v>
      </c>
      <c r="AS2774">
        <f t="shared" si="1098"/>
        <v>0</v>
      </c>
      <c r="AT2774">
        <f t="shared" si="1099"/>
        <v>0</v>
      </c>
      <c r="AU2774">
        <f t="shared" si="1100"/>
        <v>0</v>
      </c>
      <c r="AV2774">
        <f t="shared" si="1101"/>
        <v>0</v>
      </c>
      <c r="AW2774">
        <f t="shared" si="1102"/>
        <v>0</v>
      </c>
      <c r="AX2774">
        <f t="shared" si="1103"/>
        <v>0</v>
      </c>
      <c r="AY2774">
        <f t="shared" si="1104"/>
        <v>0</v>
      </c>
      <c r="AZ2774">
        <f t="shared" si="1105"/>
        <v>0</v>
      </c>
      <c r="BA2774">
        <f t="shared" si="1106"/>
        <v>0</v>
      </c>
      <c r="BB2774">
        <f t="shared" si="1107"/>
        <v>0</v>
      </c>
      <c r="BC2774">
        <f t="shared" si="1108"/>
        <v>0</v>
      </c>
      <c r="BD2774">
        <f t="shared" si="1109"/>
        <v>0</v>
      </c>
      <c r="BE2774">
        <f t="shared" si="1110"/>
        <v>0</v>
      </c>
      <c r="BF2774">
        <f t="shared" si="1111"/>
        <v>0</v>
      </c>
    </row>
    <row r="2775" spans="1:58" ht="15" customHeight="1">
      <c r="A2775" s="405"/>
      <c r="B2775" s="6"/>
      <c r="C2775" s="421" t="s">
        <v>7190</v>
      </c>
      <c r="D2775" s="668" t="str">
        <f t="shared" si="1112"/>
        <v/>
      </c>
      <c r="E2775" s="669"/>
      <c r="F2775" s="670"/>
      <c r="G2775" s="763" t="str">
        <f t="shared" si="1113"/>
        <v/>
      </c>
      <c r="H2775" s="669"/>
      <c r="I2775" s="669"/>
      <c r="J2775" s="669"/>
      <c r="K2775" s="669"/>
      <c r="L2775" s="670"/>
      <c r="M2775" s="112"/>
      <c r="N2775" s="112"/>
      <c r="O2775" s="112"/>
      <c r="P2775" s="112"/>
      <c r="Q2775" s="112"/>
      <c r="R2775" s="112"/>
      <c r="S2775" s="112"/>
      <c r="T2775" s="112"/>
      <c r="U2775" s="112"/>
      <c r="V2775" s="112"/>
      <c r="W2775" s="112"/>
      <c r="X2775" s="112"/>
      <c r="Y2775" s="112"/>
      <c r="Z2775" s="112"/>
      <c r="AA2775" s="112"/>
      <c r="AB2775" s="112"/>
      <c r="AC2775" s="112"/>
      <c r="AD2775" s="112"/>
      <c r="AE2775" s="93"/>
      <c r="AI2775">
        <f t="shared" si="1088"/>
        <v>0</v>
      </c>
      <c r="AJ2775">
        <f t="shared" si="1089"/>
        <v>0</v>
      </c>
      <c r="AK2775">
        <f t="shared" si="1090"/>
        <v>0</v>
      </c>
      <c r="AL2775">
        <f t="shared" si="1091"/>
        <v>0</v>
      </c>
      <c r="AM2775">
        <f t="shared" si="1092"/>
        <v>0</v>
      </c>
      <c r="AN2775">
        <f t="shared" si="1093"/>
        <v>0</v>
      </c>
      <c r="AO2775">
        <f t="shared" si="1094"/>
        <v>0</v>
      </c>
      <c r="AP2775">
        <f t="shared" si="1095"/>
        <v>0</v>
      </c>
      <c r="AQ2775">
        <f t="shared" si="1096"/>
        <v>0</v>
      </c>
      <c r="AR2775">
        <f t="shared" si="1097"/>
        <v>0</v>
      </c>
      <c r="AS2775">
        <f t="shared" si="1098"/>
        <v>0</v>
      </c>
      <c r="AT2775">
        <f t="shared" si="1099"/>
        <v>0</v>
      </c>
      <c r="AU2775">
        <f t="shared" si="1100"/>
        <v>0</v>
      </c>
      <c r="AV2775">
        <f t="shared" si="1101"/>
        <v>0</v>
      </c>
      <c r="AW2775">
        <f t="shared" si="1102"/>
        <v>0</v>
      </c>
      <c r="AX2775">
        <f t="shared" si="1103"/>
        <v>0</v>
      </c>
      <c r="AY2775">
        <f t="shared" si="1104"/>
        <v>0</v>
      </c>
      <c r="AZ2775">
        <f t="shared" si="1105"/>
        <v>0</v>
      </c>
      <c r="BA2775">
        <f t="shared" si="1106"/>
        <v>0</v>
      </c>
      <c r="BB2775">
        <f t="shared" si="1107"/>
        <v>0</v>
      </c>
      <c r="BC2775">
        <f t="shared" si="1108"/>
        <v>0</v>
      </c>
      <c r="BD2775">
        <f t="shared" si="1109"/>
        <v>0</v>
      </c>
      <c r="BE2775">
        <f t="shared" si="1110"/>
        <v>0</v>
      </c>
      <c r="BF2775">
        <f t="shared" si="1111"/>
        <v>0</v>
      </c>
    </row>
    <row r="2776" spans="1:58" ht="15" customHeight="1">
      <c r="A2776" s="405"/>
      <c r="B2776" s="6"/>
      <c r="C2776" s="421" t="s">
        <v>7191</v>
      </c>
      <c r="D2776" s="668" t="str">
        <f t="shared" si="1112"/>
        <v/>
      </c>
      <c r="E2776" s="669"/>
      <c r="F2776" s="670"/>
      <c r="G2776" s="763" t="str">
        <f t="shared" si="1113"/>
        <v/>
      </c>
      <c r="H2776" s="669"/>
      <c r="I2776" s="669"/>
      <c r="J2776" s="669"/>
      <c r="K2776" s="669"/>
      <c r="L2776" s="670"/>
      <c r="M2776" s="112"/>
      <c r="N2776" s="112"/>
      <c r="O2776" s="112"/>
      <c r="P2776" s="112"/>
      <c r="Q2776" s="112"/>
      <c r="R2776" s="112"/>
      <c r="S2776" s="112"/>
      <c r="T2776" s="112"/>
      <c r="U2776" s="112"/>
      <c r="V2776" s="112"/>
      <c r="W2776" s="112"/>
      <c r="X2776" s="112"/>
      <c r="Y2776" s="112"/>
      <c r="Z2776" s="112"/>
      <c r="AA2776" s="112"/>
      <c r="AB2776" s="112"/>
      <c r="AC2776" s="112"/>
      <c r="AD2776" s="112"/>
      <c r="AE2776" s="93"/>
      <c r="AI2776">
        <f t="shared" si="1088"/>
        <v>0</v>
      </c>
      <c r="AJ2776">
        <f t="shared" si="1089"/>
        <v>0</v>
      </c>
      <c r="AK2776">
        <f t="shared" si="1090"/>
        <v>0</v>
      </c>
      <c r="AL2776">
        <f t="shared" si="1091"/>
        <v>0</v>
      </c>
      <c r="AM2776">
        <f t="shared" si="1092"/>
        <v>0</v>
      </c>
      <c r="AN2776">
        <f t="shared" si="1093"/>
        <v>0</v>
      </c>
      <c r="AO2776">
        <f t="shared" si="1094"/>
        <v>0</v>
      </c>
      <c r="AP2776">
        <f t="shared" si="1095"/>
        <v>0</v>
      </c>
      <c r="AQ2776">
        <f t="shared" si="1096"/>
        <v>0</v>
      </c>
      <c r="AR2776">
        <f t="shared" si="1097"/>
        <v>0</v>
      </c>
      <c r="AS2776">
        <f t="shared" si="1098"/>
        <v>0</v>
      </c>
      <c r="AT2776">
        <f t="shared" si="1099"/>
        <v>0</v>
      </c>
      <c r="AU2776">
        <f t="shared" si="1100"/>
        <v>0</v>
      </c>
      <c r="AV2776">
        <f t="shared" si="1101"/>
        <v>0</v>
      </c>
      <c r="AW2776">
        <f t="shared" si="1102"/>
        <v>0</v>
      </c>
      <c r="AX2776">
        <f t="shared" si="1103"/>
        <v>0</v>
      </c>
      <c r="AY2776">
        <f t="shared" si="1104"/>
        <v>0</v>
      </c>
      <c r="AZ2776">
        <f t="shared" si="1105"/>
        <v>0</v>
      </c>
      <c r="BA2776">
        <f t="shared" si="1106"/>
        <v>0</v>
      </c>
      <c r="BB2776">
        <f t="shared" si="1107"/>
        <v>0</v>
      </c>
      <c r="BC2776">
        <f t="shared" si="1108"/>
        <v>0</v>
      </c>
      <c r="BD2776">
        <f t="shared" si="1109"/>
        <v>0</v>
      </c>
      <c r="BE2776">
        <f t="shared" si="1110"/>
        <v>0</v>
      </c>
      <c r="BF2776">
        <f t="shared" si="1111"/>
        <v>0</v>
      </c>
    </row>
    <row r="2777" spans="1:58" ht="15" customHeight="1">
      <c r="A2777" s="405"/>
      <c r="B2777" s="6"/>
      <c r="C2777" s="421" t="s">
        <v>7192</v>
      </c>
      <c r="D2777" s="668" t="str">
        <f t="shared" si="1112"/>
        <v/>
      </c>
      <c r="E2777" s="669"/>
      <c r="F2777" s="670"/>
      <c r="G2777" s="763" t="str">
        <f t="shared" si="1113"/>
        <v/>
      </c>
      <c r="H2777" s="669"/>
      <c r="I2777" s="669"/>
      <c r="J2777" s="669"/>
      <c r="K2777" s="669"/>
      <c r="L2777" s="670"/>
      <c r="M2777" s="112"/>
      <c r="N2777" s="112"/>
      <c r="O2777" s="112"/>
      <c r="P2777" s="112"/>
      <c r="Q2777" s="112"/>
      <c r="R2777" s="112"/>
      <c r="S2777" s="112"/>
      <c r="T2777" s="112"/>
      <c r="U2777" s="112"/>
      <c r="V2777" s="112"/>
      <c r="W2777" s="112"/>
      <c r="X2777" s="112"/>
      <c r="Y2777" s="112"/>
      <c r="Z2777" s="112"/>
      <c r="AA2777" s="112"/>
      <c r="AB2777" s="112"/>
      <c r="AC2777" s="112"/>
      <c r="AD2777" s="112"/>
      <c r="AE2777" s="93"/>
      <c r="AI2777">
        <f t="shared" si="1088"/>
        <v>0</v>
      </c>
      <c r="AJ2777">
        <f t="shared" si="1089"/>
        <v>0</v>
      </c>
      <c r="AK2777">
        <f t="shared" si="1090"/>
        <v>0</v>
      </c>
      <c r="AL2777">
        <f t="shared" si="1091"/>
        <v>0</v>
      </c>
      <c r="AM2777">
        <f t="shared" si="1092"/>
        <v>0</v>
      </c>
      <c r="AN2777">
        <f t="shared" si="1093"/>
        <v>0</v>
      </c>
      <c r="AO2777">
        <f t="shared" si="1094"/>
        <v>0</v>
      </c>
      <c r="AP2777">
        <f t="shared" si="1095"/>
        <v>0</v>
      </c>
      <c r="AQ2777">
        <f t="shared" si="1096"/>
        <v>0</v>
      </c>
      <c r="AR2777">
        <f t="shared" si="1097"/>
        <v>0</v>
      </c>
      <c r="AS2777">
        <f t="shared" si="1098"/>
        <v>0</v>
      </c>
      <c r="AT2777">
        <f t="shared" si="1099"/>
        <v>0</v>
      </c>
      <c r="AU2777">
        <f t="shared" si="1100"/>
        <v>0</v>
      </c>
      <c r="AV2777">
        <f t="shared" si="1101"/>
        <v>0</v>
      </c>
      <c r="AW2777">
        <f t="shared" si="1102"/>
        <v>0</v>
      </c>
      <c r="AX2777">
        <f t="shared" si="1103"/>
        <v>0</v>
      </c>
      <c r="AY2777">
        <f t="shared" si="1104"/>
        <v>0</v>
      </c>
      <c r="AZ2777">
        <f t="shared" si="1105"/>
        <v>0</v>
      </c>
      <c r="BA2777">
        <f t="shared" si="1106"/>
        <v>0</v>
      </c>
      <c r="BB2777">
        <f t="shared" si="1107"/>
        <v>0</v>
      </c>
      <c r="BC2777">
        <f t="shared" si="1108"/>
        <v>0</v>
      </c>
      <c r="BD2777">
        <f t="shared" si="1109"/>
        <v>0</v>
      </c>
      <c r="BE2777">
        <f t="shared" si="1110"/>
        <v>0</v>
      </c>
      <c r="BF2777">
        <f t="shared" si="1111"/>
        <v>0</v>
      </c>
    </row>
    <row r="2778" spans="1:58" ht="15" customHeight="1">
      <c r="A2778" s="405"/>
      <c r="B2778" s="6"/>
      <c r="C2778" s="421" t="s">
        <v>7193</v>
      </c>
      <c r="D2778" s="668" t="str">
        <f t="shared" si="1112"/>
        <v/>
      </c>
      <c r="E2778" s="669"/>
      <c r="F2778" s="670"/>
      <c r="G2778" s="763" t="str">
        <f t="shared" si="1113"/>
        <v/>
      </c>
      <c r="H2778" s="669"/>
      <c r="I2778" s="669"/>
      <c r="J2778" s="669"/>
      <c r="K2778" s="669"/>
      <c r="L2778" s="670"/>
      <c r="M2778" s="112"/>
      <c r="N2778" s="112"/>
      <c r="O2778" s="112"/>
      <c r="P2778" s="112"/>
      <c r="Q2778" s="112"/>
      <c r="R2778" s="112"/>
      <c r="S2778" s="112"/>
      <c r="T2778" s="112"/>
      <c r="U2778" s="112"/>
      <c r="V2778" s="112"/>
      <c r="W2778" s="112"/>
      <c r="X2778" s="112"/>
      <c r="Y2778" s="112"/>
      <c r="Z2778" s="112"/>
      <c r="AA2778" s="112"/>
      <c r="AB2778" s="112"/>
      <c r="AC2778" s="112"/>
      <c r="AD2778" s="112"/>
      <c r="AE2778" s="93"/>
      <c r="AI2778">
        <f t="shared" si="1088"/>
        <v>0</v>
      </c>
      <c r="AJ2778">
        <f t="shared" si="1089"/>
        <v>0</v>
      </c>
      <c r="AK2778">
        <f t="shared" si="1090"/>
        <v>0</v>
      </c>
      <c r="AL2778">
        <f t="shared" si="1091"/>
        <v>0</v>
      </c>
      <c r="AM2778">
        <f t="shared" si="1092"/>
        <v>0</v>
      </c>
      <c r="AN2778">
        <f t="shared" si="1093"/>
        <v>0</v>
      </c>
      <c r="AO2778">
        <f t="shared" si="1094"/>
        <v>0</v>
      </c>
      <c r="AP2778">
        <f t="shared" si="1095"/>
        <v>0</v>
      </c>
      <c r="AQ2778">
        <f t="shared" si="1096"/>
        <v>0</v>
      </c>
      <c r="AR2778">
        <f t="shared" si="1097"/>
        <v>0</v>
      </c>
      <c r="AS2778">
        <f t="shared" si="1098"/>
        <v>0</v>
      </c>
      <c r="AT2778">
        <f t="shared" si="1099"/>
        <v>0</v>
      </c>
      <c r="AU2778">
        <f t="shared" si="1100"/>
        <v>0</v>
      </c>
      <c r="AV2778">
        <f t="shared" si="1101"/>
        <v>0</v>
      </c>
      <c r="AW2778">
        <f t="shared" si="1102"/>
        <v>0</v>
      </c>
      <c r="AX2778">
        <f t="shared" si="1103"/>
        <v>0</v>
      </c>
      <c r="AY2778">
        <f t="shared" si="1104"/>
        <v>0</v>
      </c>
      <c r="AZ2778">
        <f t="shared" si="1105"/>
        <v>0</v>
      </c>
      <c r="BA2778">
        <f t="shared" si="1106"/>
        <v>0</v>
      </c>
      <c r="BB2778">
        <f t="shared" si="1107"/>
        <v>0</v>
      </c>
      <c r="BC2778">
        <f t="shared" si="1108"/>
        <v>0</v>
      </c>
      <c r="BD2778">
        <f t="shared" si="1109"/>
        <v>0</v>
      </c>
      <c r="BE2778">
        <f t="shared" si="1110"/>
        <v>0</v>
      </c>
      <c r="BF2778">
        <f t="shared" si="1111"/>
        <v>0</v>
      </c>
    </row>
    <row r="2779" spans="1:58" ht="15" customHeight="1">
      <c r="A2779" s="405"/>
      <c r="B2779" s="6"/>
      <c r="C2779" s="421" t="s">
        <v>7194</v>
      </c>
      <c r="D2779" s="668" t="str">
        <f t="shared" si="1112"/>
        <v/>
      </c>
      <c r="E2779" s="669"/>
      <c r="F2779" s="670"/>
      <c r="G2779" s="763" t="str">
        <f t="shared" si="1113"/>
        <v/>
      </c>
      <c r="H2779" s="669"/>
      <c r="I2779" s="669"/>
      <c r="J2779" s="669"/>
      <c r="K2779" s="669"/>
      <c r="L2779" s="670"/>
      <c r="M2779" s="112"/>
      <c r="N2779" s="112"/>
      <c r="O2779" s="112"/>
      <c r="P2779" s="112"/>
      <c r="Q2779" s="112"/>
      <c r="R2779" s="112"/>
      <c r="S2779" s="112"/>
      <c r="T2779" s="112"/>
      <c r="U2779" s="112"/>
      <c r="V2779" s="112"/>
      <c r="W2779" s="112"/>
      <c r="X2779" s="112"/>
      <c r="Y2779" s="112"/>
      <c r="Z2779" s="112"/>
      <c r="AA2779" s="112"/>
      <c r="AB2779" s="112"/>
      <c r="AC2779" s="112"/>
      <c r="AD2779" s="112"/>
      <c r="AE2779" s="93"/>
      <c r="AI2779">
        <f t="shared" si="1088"/>
        <v>0</v>
      </c>
      <c r="AJ2779">
        <f t="shared" si="1089"/>
        <v>0</v>
      </c>
      <c r="AK2779">
        <f t="shared" si="1090"/>
        <v>0</v>
      </c>
      <c r="AL2779">
        <f t="shared" si="1091"/>
        <v>0</v>
      </c>
      <c r="AM2779">
        <f t="shared" si="1092"/>
        <v>0</v>
      </c>
      <c r="AN2779">
        <f t="shared" si="1093"/>
        <v>0</v>
      </c>
      <c r="AO2779">
        <f t="shared" si="1094"/>
        <v>0</v>
      </c>
      <c r="AP2779">
        <f t="shared" si="1095"/>
        <v>0</v>
      </c>
      <c r="AQ2779">
        <f t="shared" si="1096"/>
        <v>0</v>
      </c>
      <c r="AR2779">
        <f t="shared" si="1097"/>
        <v>0</v>
      </c>
      <c r="AS2779">
        <f t="shared" si="1098"/>
        <v>0</v>
      </c>
      <c r="AT2779">
        <f t="shared" si="1099"/>
        <v>0</v>
      </c>
      <c r="AU2779">
        <f t="shared" si="1100"/>
        <v>0</v>
      </c>
      <c r="AV2779">
        <f t="shared" si="1101"/>
        <v>0</v>
      </c>
      <c r="AW2779">
        <f t="shared" si="1102"/>
        <v>0</v>
      </c>
      <c r="AX2779">
        <f t="shared" si="1103"/>
        <v>0</v>
      </c>
      <c r="AY2779">
        <f t="shared" si="1104"/>
        <v>0</v>
      </c>
      <c r="AZ2779">
        <f t="shared" si="1105"/>
        <v>0</v>
      </c>
      <c r="BA2779">
        <f t="shared" si="1106"/>
        <v>0</v>
      </c>
      <c r="BB2779">
        <f t="shared" si="1107"/>
        <v>0</v>
      </c>
      <c r="BC2779">
        <f t="shared" si="1108"/>
        <v>0</v>
      </c>
      <c r="BD2779">
        <f t="shared" si="1109"/>
        <v>0</v>
      </c>
      <c r="BE2779">
        <f t="shared" si="1110"/>
        <v>0</v>
      </c>
      <c r="BF2779">
        <f t="shared" si="1111"/>
        <v>0</v>
      </c>
    </row>
    <row r="2780" spans="1:58" ht="15" customHeight="1">
      <c r="A2780" s="405"/>
      <c r="B2780" s="6"/>
      <c r="C2780" s="421" t="s">
        <v>7195</v>
      </c>
      <c r="D2780" s="668" t="str">
        <f t="shared" si="1112"/>
        <v/>
      </c>
      <c r="E2780" s="669"/>
      <c r="F2780" s="670"/>
      <c r="G2780" s="763" t="str">
        <f t="shared" si="1113"/>
        <v/>
      </c>
      <c r="H2780" s="669"/>
      <c r="I2780" s="669"/>
      <c r="J2780" s="669"/>
      <c r="K2780" s="669"/>
      <c r="L2780" s="670"/>
      <c r="M2780" s="112"/>
      <c r="N2780" s="112"/>
      <c r="O2780" s="112"/>
      <c r="P2780" s="112"/>
      <c r="Q2780" s="112"/>
      <c r="R2780" s="112"/>
      <c r="S2780" s="112"/>
      <c r="T2780" s="112"/>
      <c r="U2780" s="112"/>
      <c r="V2780" s="112"/>
      <c r="W2780" s="112"/>
      <c r="X2780" s="112"/>
      <c r="Y2780" s="112"/>
      <c r="Z2780" s="112"/>
      <c r="AA2780" s="112"/>
      <c r="AB2780" s="112"/>
      <c r="AC2780" s="112"/>
      <c r="AD2780" s="112"/>
      <c r="AE2780" s="93"/>
      <c r="AI2780">
        <f t="shared" si="1088"/>
        <v>0</v>
      </c>
      <c r="AJ2780">
        <f t="shared" si="1089"/>
        <v>0</v>
      </c>
      <c r="AK2780">
        <f t="shared" si="1090"/>
        <v>0</v>
      </c>
      <c r="AL2780">
        <f t="shared" si="1091"/>
        <v>0</v>
      </c>
      <c r="AM2780">
        <f t="shared" si="1092"/>
        <v>0</v>
      </c>
      <c r="AN2780">
        <f t="shared" si="1093"/>
        <v>0</v>
      </c>
      <c r="AO2780">
        <f t="shared" si="1094"/>
        <v>0</v>
      </c>
      <c r="AP2780">
        <f t="shared" si="1095"/>
        <v>0</v>
      </c>
      <c r="AQ2780">
        <f t="shared" si="1096"/>
        <v>0</v>
      </c>
      <c r="AR2780">
        <f t="shared" si="1097"/>
        <v>0</v>
      </c>
      <c r="AS2780">
        <f t="shared" si="1098"/>
        <v>0</v>
      </c>
      <c r="AT2780">
        <f t="shared" si="1099"/>
        <v>0</v>
      </c>
      <c r="AU2780">
        <f t="shared" si="1100"/>
        <v>0</v>
      </c>
      <c r="AV2780">
        <f t="shared" si="1101"/>
        <v>0</v>
      </c>
      <c r="AW2780">
        <f t="shared" si="1102"/>
        <v>0</v>
      </c>
      <c r="AX2780">
        <f t="shared" si="1103"/>
        <v>0</v>
      </c>
      <c r="AY2780">
        <f t="shared" si="1104"/>
        <v>0</v>
      </c>
      <c r="AZ2780">
        <f t="shared" si="1105"/>
        <v>0</v>
      </c>
      <c r="BA2780">
        <f t="shared" si="1106"/>
        <v>0</v>
      </c>
      <c r="BB2780">
        <f t="shared" si="1107"/>
        <v>0</v>
      </c>
      <c r="BC2780">
        <f t="shared" si="1108"/>
        <v>0</v>
      </c>
      <c r="BD2780">
        <f t="shared" si="1109"/>
        <v>0</v>
      </c>
      <c r="BE2780">
        <f t="shared" si="1110"/>
        <v>0</v>
      </c>
      <c r="BF2780">
        <f t="shared" si="1111"/>
        <v>0</v>
      </c>
    </row>
    <row r="2781" spans="1:58" ht="15" customHeight="1">
      <c r="A2781" s="405"/>
      <c r="B2781" s="6"/>
      <c r="C2781" s="421" t="s">
        <v>7196</v>
      </c>
      <c r="D2781" s="668" t="str">
        <f t="shared" si="1112"/>
        <v/>
      </c>
      <c r="E2781" s="669"/>
      <c r="F2781" s="670"/>
      <c r="G2781" s="763" t="str">
        <f t="shared" si="1113"/>
        <v/>
      </c>
      <c r="H2781" s="669"/>
      <c r="I2781" s="669"/>
      <c r="J2781" s="669"/>
      <c r="K2781" s="669"/>
      <c r="L2781" s="670"/>
      <c r="M2781" s="112"/>
      <c r="N2781" s="112"/>
      <c r="O2781" s="112"/>
      <c r="P2781" s="112"/>
      <c r="Q2781" s="112"/>
      <c r="R2781" s="112"/>
      <c r="S2781" s="112"/>
      <c r="T2781" s="112"/>
      <c r="U2781" s="112"/>
      <c r="V2781" s="112"/>
      <c r="W2781" s="112"/>
      <c r="X2781" s="112"/>
      <c r="Y2781" s="112"/>
      <c r="Z2781" s="112"/>
      <c r="AA2781" s="112"/>
      <c r="AB2781" s="112"/>
      <c r="AC2781" s="112"/>
      <c r="AD2781" s="112"/>
      <c r="AE2781" s="93"/>
      <c r="AI2781">
        <f t="shared" si="1088"/>
        <v>0</v>
      </c>
      <c r="AJ2781">
        <f t="shared" si="1089"/>
        <v>0</v>
      </c>
      <c r="AK2781">
        <f t="shared" si="1090"/>
        <v>0</v>
      </c>
      <c r="AL2781">
        <f t="shared" si="1091"/>
        <v>0</v>
      </c>
      <c r="AM2781">
        <f t="shared" si="1092"/>
        <v>0</v>
      </c>
      <c r="AN2781">
        <f t="shared" si="1093"/>
        <v>0</v>
      </c>
      <c r="AO2781">
        <f t="shared" si="1094"/>
        <v>0</v>
      </c>
      <c r="AP2781">
        <f t="shared" si="1095"/>
        <v>0</v>
      </c>
      <c r="AQ2781">
        <f t="shared" si="1096"/>
        <v>0</v>
      </c>
      <c r="AR2781">
        <f t="shared" si="1097"/>
        <v>0</v>
      </c>
      <c r="AS2781">
        <f t="shared" si="1098"/>
        <v>0</v>
      </c>
      <c r="AT2781">
        <f t="shared" si="1099"/>
        <v>0</v>
      </c>
      <c r="AU2781">
        <f t="shared" si="1100"/>
        <v>0</v>
      </c>
      <c r="AV2781">
        <f t="shared" si="1101"/>
        <v>0</v>
      </c>
      <c r="AW2781">
        <f t="shared" si="1102"/>
        <v>0</v>
      </c>
      <c r="AX2781">
        <f t="shared" si="1103"/>
        <v>0</v>
      </c>
      <c r="AY2781">
        <f t="shared" si="1104"/>
        <v>0</v>
      </c>
      <c r="AZ2781">
        <f t="shared" si="1105"/>
        <v>0</v>
      </c>
      <c r="BA2781">
        <f t="shared" si="1106"/>
        <v>0</v>
      </c>
      <c r="BB2781">
        <f t="shared" si="1107"/>
        <v>0</v>
      </c>
      <c r="BC2781">
        <f t="shared" si="1108"/>
        <v>0</v>
      </c>
      <c r="BD2781">
        <f t="shared" si="1109"/>
        <v>0</v>
      </c>
      <c r="BE2781">
        <f t="shared" si="1110"/>
        <v>0</v>
      </c>
      <c r="BF2781">
        <f t="shared" si="1111"/>
        <v>0</v>
      </c>
    </row>
    <row r="2782" spans="1:58" ht="15" customHeight="1">
      <c r="A2782" s="405"/>
      <c r="B2782" s="6"/>
      <c r="C2782" s="421" t="s">
        <v>7197</v>
      </c>
      <c r="D2782" s="668" t="str">
        <f t="shared" si="1112"/>
        <v/>
      </c>
      <c r="E2782" s="669"/>
      <c r="F2782" s="670"/>
      <c r="G2782" s="763" t="str">
        <f t="shared" si="1113"/>
        <v/>
      </c>
      <c r="H2782" s="669"/>
      <c r="I2782" s="669"/>
      <c r="J2782" s="669"/>
      <c r="K2782" s="669"/>
      <c r="L2782" s="670"/>
      <c r="M2782" s="112"/>
      <c r="N2782" s="112"/>
      <c r="O2782" s="112"/>
      <c r="P2782" s="112"/>
      <c r="Q2782" s="112"/>
      <c r="R2782" s="112"/>
      <c r="S2782" s="112"/>
      <c r="T2782" s="112"/>
      <c r="U2782" s="112"/>
      <c r="V2782" s="112"/>
      <c r="W2782" s="112"/>
      <c r="X2782" s="112"/>
      <c r="Y2782" s="112"/>
      <c r="Z2782" s="112"/>
      <c r="AA2782" s="112"/>
      <c r="AB2782" s="112"/>
      <c r="AC2782" s="112"/>
      <c r="AD2782" s="112"/>
      <c r="AE2782" s="93"/>
      <c r="AI2782">
        <f t="shared" si="1088"/>
        <v>0</v>
      </c>
      <c r="AJ2782">
        <f t="shared" si="1089"/>
        <v>0</v>
      </c>
      <c r="AK2782">
        <f t="shared" si="1090"/>
        <v>0</v>
      </c>
      <c r="AL2782">
        <f t="shared" si="1091"/>
        <v>0</v>
      </c>
      <c r="AM2782">
        <f t="shared" si="1092"/>
        <v>0</v>
      </c>
      <c r="AN2782">
        <f t="shared" si="1093"/>
        <v>0</v>
      </c>
      <c r="AO2782">
        <f t="shared" si="1094"/>
        <v>0</v>
      </c>
      <c r="AP2782">
        <f t="shared" si="1095"/>
        <v>0</v>
      </c>
      <c r="AQ2782">
        <f t="shared" si="1096"/>
        <v>0</v>
      </c>
      <c r="AR2782">
        <f t="shared" si="1097"/>
        <v>0</v>
      </c>
      <c r="AS2782">
        <f t="shared" si="1098"/>
        <v>0</v>
      </c>
      <c r="AT2782">
        <f t="shared" si="1099"/>
        <v>0</v>
      </c>
      <c r="AU2782">
        <f t="shared" si="1100"/>
        <v>0</v>
      </c>
      <c r="AV2782">
        <f t="shared" si="1101"/>
        <v>0</v>
      </c>
      <c r="AW2782">
        <f t="shared" si="1102"/>
        <v>0</v>
      </c>
      <c r="AX2782">
        <f t="shared" si="1103"/>
        <v>0</v>
      </c>
      <c r="AY2782">
        <f t="shared" si="1104"/>
        <v>0</v>
      </c>
      <c r="AZ2782">
        <f t="shared" si="1105"/>
        <v>0</v>
      </c>
      <c r="BA2782">
        <f t="shared" si="1106"/>
        <v>0</v>
      </c>
      <c r="BB2782">
        <f t="shared" si="1107"/>
        <v>0</v>
      </c>
      <c r="BC2782">
        <f t="shared" si="1108"/>
        <v>0</v>
      </c>
      <c r="BD2782">
        <f t="shared" si="1109"/>
        <v>0</v>
      </c>
      <c r="BE2782">
        <f t="shared" si="1110"/>
        <v>0</v>
      </c>
      <c r="BF2782">
        <f t="shared" si="1111"/>
        <v>0</v>
      </c>
    </row>
    <row r="2783" spans="1:58" ht="15" customHeight="1">
      <c r="A2783" s="405"/>
      <c r="B2783" s="6"/>
      <c r="C2783" s="421" t="s">
        <v>7198</v>
      </c>
      <c r="D2783" s="668" t="str">
        <f t="shared" si="1112"/>
        <v/>
      </c>
      <c r="E2783" s="669"/>
      <c r="F2783" s="670"/>
      <c r="G2783" s="763" t="str">
        <f t="shared" si="1113"/>
        <v/>
      </c>
      <c r="H2783" s="669"/>
      <c r="I2783" s="669"/>
      <c r="J2783" s="669"/>
      <c r="K2783" s="669"/>
      <c r="L2783" s="670"/>
      <c r="M2783" s="112"/>
      <c r="N2783" s="112"/>
      <c r="O2783" s="112"/>
      <c r="P2783" s="112"/>
      <c r="Q2783" s="112"/>
      <c r="R2783" s="112"/>
      <c r="S2783" s="112"/>
      <c r="T2783" s="112"/>
      <c r="U2783" s="112"/>
      <c r="V2783" s="112"/>
      <c r="W2783" s="112"/>
      <c r="X2783" s="112"/>
      <c r="Y2783" s="112"/>
      <c r="Z2783" s="112"/>
      <c r="AA2783" s="112"/>
      <c r="AB2783" s="112"/>
      <c r="AC2783" s="112"/>
      <c r="AD2783" s="112"/>
      <c r="AE2783" s="93"/>
      <c r="AI2783">
        <f t="shared" si="1088"/>
        <v>0</v>
      </c>
      <c r="AJ2783">
        <f t="shared" si="1089"/>
        <v>0</v>
      </c>
      <c r="AK2783">
        <f t="shared" si="1090"/>
        <v>0</v>
      </c>
      <c r="AL2783">
        <f t="shared" si="1091"/>
        <v>0</v>
      </c>
      <c r="AM2783">
        <f t="shared" si="1092"/>
        <v>0</v>
      </c>
      <c r="AN2783">
        <f t="shared" si="1093"/>
        <v>0</v>
      </c>
      <c r="AO2783">
        <f t="shared" si="1094"/>
        <v>0</v>
      </c>
      <c r="AP2783">
        <f t="shared" si="1095"/>
        <v>0</v>
      </c>
      <c r="AQ2783">
        <f t="shared" si="1096"/>
        <v>0</v>
      </c>
      <c r="AR2783">
        <f t="shared" si="1097"/>
        <v>0</v>
      </c>
      <c r="AS2783">
        <f t="shared" si="1098"/>
        <v>0</v>
      </c>
      <c r="AT2783">
        <f t="shared" si="1099"/>
        <v>0</v>
      </c>
      <c r="AU2783">
        <f t="shared" si="1100"/>
        <v>0</v>
      </c>
      <c r="AV2783">
        <f t="shared" si="1101"/>
        <v>0</v>
      </c>
      <c r="AW2783">
        <f t="shared" si="1102"/>
        <v>0</v>
      </c>
      <c r="AX2783">
        <f t="shared" si="1103"/>
        <v>0</v>
      </c>
      <c r="AY2783">
        <f t="shared" si="1104"/>
        <v>0</v>
      </c>
      <c r="AZ2783">
        <f t="shared" si="1105"/>
        <v>0</v>
      </c>
      <c r="BA2783">
        <f t="shared" si="1106"/>
        <v>0</v>
      </c>
      <c r="BB2783">
        <f t="shared" si="1107"/>
        <v>0</v>
      </c>
      <c r="BC2783">
        <f t="shared" si="1108"/>
        <v>0</v>
      </c>
      <c r="BD2783">
        <f t="shared" si="1109"/>
        <v>0</v>
      </c>
      <c r="BE2783">
        <f t="shared" si="1110"/>
        <v>0</v>
      </c>
      <c r="BF2783">
        <f t="shared" si="1111"/>
        <v>0</v>
      </c>
    </row>
    <row r="2784" spans="1:58" ht="15" customHeight="1">
      <c r="A2784" s="405"/>
      <c r="B2784" s="6"/>
      <c r="C2784" s="421" t="s">
        <v>7199</v>
      </c>
      <c r="D2784" s="668" t="str">
        <f t="shared" si="1112"/>
        <v/>
      </c>
      <c r="E2784" s="669"/>
      <c r="F2784" s="670"/>
      <c r="G2784" s="763" t="str">
        <f t="shared" si="1113"/>
        <v/>
      </c>
      <c r="H2784" s="669"/>
      <c r="I2784" s="669"/>
      <c r="J2784" s="669"/>
      <c r="K2784" s="669"/>
      <c r="L2784" s="670"/>
      <c r="M2784" s="112"/>
      <c r="N2784" s="112"/>
      <c r="O2784" s="112"/>
      <c r="P2784" s="112"/>
      <c r="Q2784" s="112"/>
      <c r="R2784" s="112"/>
      <c r="S2784" s="112"/>
      <c r="T2784" s="112"/>
      <c r="U2784" s="112"/>
      <c r="V2784" s="112"/>
      <c r="W2784" s="112"/>
      <c r="X2784" s="112"/>
      <c r="Y2784" s="112"/>
      <c r="Z2784" s="112"/>
      <c r="AA2784" s="112"/>
      <c r="AB2784" s="112"/>
      <c r="AC2784" s="112"/>
      <c r="AD2784" s="112"/>
      <c r="AE2784" s="93"/>
      <c r="AI2784">
        <f t="shared" si="1088"/>
        <v>0</v>
      </c>
      <c r="AJ2784">
        <f t="shared" si="1089"/>
        <v>0</v>
      </c>
      <c r="AK2784">
        <f t="shared" si="1090"/>
        <v>0</v>
      </c>
      <c r="AL2784">
        <f t="shared" si="1091"/>
        <v>0</v>
      </c>
      <c r="AM2784">
        <f t="shared" si="1092"/>
        <v>0</v>
      </c>
      <c r="AN2784">
        <f t="shared" si="1093"/>
        <v>0</v>
      </c>
      <c r="AO2784">
        <f t="shared" si="1094"/>
        <v>0</v>
      </c>
      <c r="AP2784">
        <f t="shared" si="1095"/>
        <v>0</v>
      </c>
      <c r="AQ2784">
        <f t="shared" si="1096"/>
        <v>0</v>
      </c>
      <c r="AR2784">
        <f t="shared" si="1097"/>
        <v>0</v>
      </c>
      <c r="AS2784">
        <f t="shared" si="1098"/>
        <v>0</v>
      </c>
      <c r="AT2784">
        <f t="shared" si="1099"/>
        <v>0</v>
      </c>
      <c r="AU2784">
        <f t="shared" si="1100"/>
        <v>0</v>
      </c>
      <c r="AV2784">
        <f t="shared" si="1101"/>
        <v>0</v>
      </c>
      <c r="AW2784">
        <f t="shared" si="1102"/>
        <v>0</v>
      </c>
      <c r="AX2784">
        <f t="shared" si="1103"/>
        <v>0</v>
      </c>
      <c r="AY2784">
        <f t="shared" si="1104"/>
        <v>0</v>
      </c>
      <c r="AZ2784">
        <f t="shared" si="1105"/>
        <v>0</v>
      </c>
      <c r="BA2784">
        <f t="shared" si="1106"/>
        <v>0</v>
      </c>
      <c r="BB2784">
        <f t="shared" si="1107"/>
        <v>0</v>
      </c>
      <c r="BC2784">
        <f t="shared" si="1108"/>
        <v>0</v>
      </c>
      <c r="BD2784">
        <f t="shared" si="1109"/>
        <v>0</v>
      </c>
      <c r="BE2784">
        <f t="shared" si="1110"/>
        <v>0</v>
      </c>
      <c r="BF2784">
        <f t="shared" si="1111"/>
        <v>0</v>
      </c>
    </row>
    <row r="2785" spans="1:58" ht="15" customHeight="1">
      <c r="A2785" s="405"/>
      <c r="B2785" s="6"/>
      <c r="C2785" s="421" t="s">
        <v>7200</v>
      </c>
      <c r="D2785" s="668" t="str">
        <f t="shared" si="1112"/>
        <v/>
      </c>
      <c r="E2785" s="669"/>
      <c r="F2785" s="670"/>
      <c r="G2785" s="763" t="str">
        <f t="shared" si="1113"/>
        <v/>
      </c>
      <c r="H2785" s="669"/>
      <c r="I2785" s="669"/>
      <c r="J2785" s="669"/>
      <c r="K2785" s="669"/>
      <c r="L2785" s="670"/>
      <c r="M2785" s="112"/>
      <c r="N2785" s="112"/>
      <c r="O2785" s="112"/>
      <c r="P2785" s="112"/>
      <c r="Q2785" s="112"/>
      <c r="R2785" s="112"/>
      <c r="S2785" s="112"/>
      <c r="T2785" s="112"/>
      <c r="U2785" s="112"/>
      <c r="V2785" s="112"/>
      <c r="W2785" s="112"/>
      <c r="X2785" s="112"/>
      <c r="Y2785" s="112"/>
      <c r="Z2785" s="112"/>
      <c r="AA2785" s="112"/>
      <c r="AB2785" s="112"/>
      <c r="AC2785" s="112"/>
      <c r="AD2785" s="112"/>
      <c r="AE2785" s="93"/>
      <c r="AI2785">
        <f t="shared" si="1088"/>
        <v>0</v>
      </c>
      <c r="AJ2785">
        <f t="shared" si="1089"/>
        <v>0</v>
      </c>
      <c r="AK2785">
        <f t="shared" si="1090"/>
        <v>0</v>
      </c>
      <c r="AL2785">
        <f t="shared" si="1091"/>
        <v>0</v>
      </c>
      <c r="AM2785">
        <f t="shared" si="1092"/>
        <v>0</v>
      </c>
      <c r="AN2785">
        <f t="shared" si="1093"/>
        <v>0</v>
      </c>
      <c r="AO2785">
        <f t="shared" si="1094"/>
        <v>0</v>
      </c>
      <c r="AP2785">
        <f t="shared" si="1095"/>
        <v>0</v>
      </c>
      <c r="AQ2785">
        <f t="shared" si="1096"/>
        <v>0</v>
      </c>
      <c r="AR2785">
        <f t="shared" si="1097"/>
        <v>0</v>
      </c>
      <c r="AS2785">
        <f t="shared" si="1098"/>
        <v>0</v>
      </c>
      <c r="AT2785">
        <f t="shared" si="1099"/>
        <v>0</v>
      </c>
      <c r="AU2785">
        <f t="shared" si="1100"/>
        <v>0</v>
      </c>
      <c r="AV2785">
        <f t="shared" si="1101"/>
        <v>0</v>
      </c>
      <c r="AW2785">
        <f t="shared" si="1102"/>
        <v>0</v>
      </c>
      <c r="AX2785">
        <f t="shared" si="1103"/>
        <v>0</v>
      </c>
      <c r="AY2785">
        <f t="shared" si="1104"/>
        <v>0</v>
      </c>
      <c r="AZ2785">
        <f t="shared" si="1105"/>
        <v>0</v>
      </c>
      <c r="BA2785">
        <f t="shared" si="1106"/>
        <v>0</v>
      </c>
      <c r="BB2785">
        <f t="shared" si="1107"/>
        <v>0</v>
      </c>
      <c r="BC2785">
        <f t="shared" si="1108"/>
        <v>0</v>
      </c>
      <c r="BD2785">
        <f t="shared" si="1109"/>
        <v>0</v>
      </c>
      <c r="BE2785">
        <f t="shared" si="1110"/>
        <v>0</v>
      </c>
      <c r="BF2785">
        <f t="shared" si="1111"/>
        <v>0</v>
      </c>
    </row>
    <row r="2786" spans="1:58" ht="15" customHeight="1">
      <c r="A2786" s="405"/>
      <c r="B2786" s="6"/>
      <c r="C2786" s="421" t="s">
        <v>7201</v>
      </c>
      <c r="D2786" s="668" t="str">
        <f t="shared" si="1112"/>
        <v/>
      </c>
      <c r="E2786" s="669"/>
      <c r="F2786" s="670"/>
      <c r="G2786" s="763" t="str">
        <f t="shared" si="1113"/>
        <v/>
      </c>
      <c r="H2786" s="669"/>
      <c r="I2786" s="669"/>
      <c r="J2786" s="669"/>
      <c r="K2786" s="669"/>
      <c r="L2786" s="670"/>
      <c r="M2786" s="112"/>
      <c r="N2786" s="112"/>
      <c r="O2786" s="112"/>
      <c r="P2786" s="112"/>
      <c r="Q2786" s="112"/>
      <c r="R2786" s="112"/>
      <c r="S2786" s="112"/>
      <c r="T2786" s="112"/>
      <c r="U2786" s="112"/>
      <c r="V2786" s="112"/>
      <c r="W2786" s="112"/>
      <c r="X2786" s="112"/>
      <c r="Y2786" s="112"/>
      <c r="Z2786" s="112"/>
      <c r="AA2786" s="112"/>
      <c r="AB2786" s="112"/>
      <c r="AC2786" s="112"/>
      <c r="AD2786" s="112"/>
      <c r="AE2786" s="93"/>
      <c r="AI2786">
        <f t="shared" si="1088"/>
        <v>0</v>
      </c>
      <c r="AJ2786">
        <f t="shared" si="1089"/>
        <v>0</v>
      </c>
      <c r="AK2786">
        <f t="shared" si="1090"/>
        <v>0</v>
      </c>
      <c r="AL2786">
        <f t="shared" si="1091"/>
        <v>0</v>
      </c>
      <c r="AM2786">
        <f t="shared" si="1092"/>
        <v>0</v>
      </c>
      <c r="AN2786">
        <f t="shared" si="1093"/>
        <v>0</v>
      </c>
      <c r="AO2786">
        <f t="shared" si="1094"/>
        <v>0</v>
      </c>
      <c r="AP2786">
        <f t="shared" si="1095"/>
        <v>0</v>
      </c>
      <c r="AQ2786">
        <f t="shared" si="1096"/>
        <v>0</v>
      </c>
      <c r="AR2786">
        <f t="shared" si="1097"/>
        <v>0</v>
      </c>
      <c r="AS2786">
        <f t="shared" si="1098"/>
        <v>0</v>
      </c>
      <c r="AT2786">
        <f t="shared" si="1099"/>
        <v>0</v>
      </c>
      <c r="AU2786">
        <f t="shared" si="1100"/>
        <v>0</v>
      </c>
      <c r="AV2786">
        <f t="shared" si="1101"/>
        <v>0</v>
      </c>
      <c r="AW2786">
        <f t="shared" si="1102"/>
        <v>0</v>
      </c>
      <c r="AX2786">
        <f t="shared" si="1103"/>
        <v>0</v>
      </c>
      <c r="AY2786">
        <f t="shared" si="1104"/>
        <v>0</v>
      </c>
      <c r="AZ2786">
        <f t="shared" si="1105"/>
        <v>0</v>
      </c>
      <c r="BA2786">
        <f t="shared" si="1106"/>
        <v>0</v>
      </c>
      <c r="BB2786">
        <f t="shared" si="1107"/>
        <v>0</v>
      </c>
      <c r="BC2786">
        <f t="shared" si="1108"/>
        <v>0</v>
      </c>
      <c r="BD2786">
        <f t="shared" si="1109"/>
        <v>0</v>
      </c>
      <c r="BE2786">
        <f t="shared" si="1110"/>
        <v>0</v>
      </c>
      <c r="BF2786">
        <f t="shared" si="1111"/>
        <v>0</v>
      </c>
    </row>
    <row r="2787" spans="1:58" ht="15" customHeight="1">
      <c r="A2787" s="405"/>
      <c r="B2787" s="6"/>
      <c r="C2787" s="421" t="s">
        <v>7202</v>
      </c>
      <c r="D2787" s="668" t="str">
        <f t="shared" si="1112"/>
        <v/>
      </c>
      <c r="E2787" s="669"/>
      <c r="F2787" s="670"/>
      <c r="G2787" s="763" t="str">
        <f t="shared" si="1113"/>
        <v/>
      </c>
      <c r="H2787" s="669"/>
      <c r="I2787" s="669"/>
      <c r="J2787" s="669"/>
      <c r="K2787" s="669"/>
      <c r="L2787" s="670"/>
      <c r="M2787" s="112"/>
      <c r="N2787" s="112"/>
      <c r="O2787" s="112"/>
      <c r="P2787" s="112"/>
      <c r="Q2787" s="112"/>
      <c r="R2787" s="112"/>
      <c r="S2787" s="112"/>
      <c r="T2787" s="112"/>
      <c r="U2787" s="112"/>
      <c r="V2787" s="112"/>
      <c r="W2787" s="112"/>
      <c r="X2787" s="112"/>
      <c r="Y2787" s="112"/>
      <c r="Z2787" s="112"/>
      <c r="AA2787" s="112"/>
      <c r="AB2787" s="112"/>
      <c r="AC2787" s="112"/>
      <c r="AD2787" s="112"/>
      <c r="AE2787" s="93"/>
      <c r="AI2787">
        <f t="shared" si="1088"/>
        <v>0</v>
      </c>
      <c r="AJ2787">
        <f t="shared" si="1089"/>
        <v>0</v>
      </c>
      <c r="AK2787">
        <f t="shared" si="1090"/>
        <v>0</v>
      </c>
      <c r="AL2787">
        <f t="shared" si="1091"/>
        <v>0</v>
      </c>
      <c r="AM2787">
        <f t="shared" si="1092"/>
        <v>0</v>
      </c>
      <c r="AN2787">
        <f t="shared" si="1093"/>
        <v>0</v>
      </c>
      <c r="AO2787">
        <f t="shared" si="1094"/>
        <v>0</v>
      </c>
      <c r="AP2787">
        <f t="shared" si="1095"/>
        <v>0</v>
      </c>
      <c r="AQ2787">
        <f t="shared" si="1096"/>
        <v>0</v>
      </c>
      <c r="AR2787">
        <f t="shared" si="1097"/>
        <v>0</v>
      </c>
      <c r="AS2787">
        <f t="shared" si="1098"/>
        <v>0</v>
      </c>
      <c r="AT2787">
        <f t="shared" si="1099"/>
        <v>0</v>
      </c>
      <c r="AU2787">
        <f t="shared" si="1100"/>
        <v>0</v>
      </c>
      <c r="AV2787">
        <f t="shared" si="1101"/>
        <v>0</v>
      </c>
      <c r="AW2787">
        <f t="shared" si="1102"/>
        <v>0</v>
      </c>
      <c r="AX2787">
        <f t="shared" si="1103"/>
        <v>0</v>
      </c>
      <c r="AY2787">
        <f t="shared" si="1104"/>
        <v>0</v>
      </c>
      <c r="AZ2787">
        <f t="shared" si="1105"/>
        <v>0</v>
      </c>
      <c r="BA2787">
        <f t="shared" si="1106"/>
        <v>0</v>
      </c>
      <c r="BB2787">
        <f t="shared" si="1107"/>
        <v>0</v>
      </c>
      <c r="BC2787">
        <f t="shared" si="1108"/>
        <v>0</v>
      </c>
      <c r="BD2787">
        <f t="shared" si="1109"/>
        <v>0</v>
      </c>
      <c r="BE2787">
        <f t="shared" si="1110"/>
        <v>0</v>
      </c>
      <c r="BF2787">
        <f t="shared" si="1111"/>
        <v>0</v>
      </c>
    </row>
    <row r="2788" spans="1:58" ht="15" customHeight="1">
      <c r="A2788" s="405"/>
      <c r="B2788" s="6"/>
      <c r="C2788" s="421" t="s">
        <v>7203</v>
      </c>
      <c r="D2788" s="668" t="str">
        <f t="shared" si="1112"/>
        <v/>
      </c>
      <c r="E2788" s="669"/>
      <c r="F2788" s="670"/>
      <c r="G2788" s="763" t="str">
        <f t="shared" si="1113"/>
        <v/>
      </c>
      <c r="H2788" s="669"/>
      <c r="I2788" s="669"/>
      <c r="J2788" s="669"/>
      <c r="K2788" s="669"/>
      <c r="L2788" s="670"/>
      <c r="M2788" s="112"/>
      <c r="N2788" s="112"/>
      <c r="O2788" s="112"/>
      <c r="P2788" s="112"/>
      <c r="Q2788" s="112"/>
      <c r="R2788" s="112"/>
      <c r="S2788" s="112"/>
      <c r="T2788" s="112"/>
      <c r="U2788" s="112"/>
      <c r="V2788" s="112"/>
      <c r="W2788" s="112"/>
      <c r="X2788" s="112"/>
      <c r="Y2788" s="112"/>
      <c r="Z2788" s="112"/>
      <c r="AA2788" s="112"/>
      <c r="AB2788" s="112"/>
      <c r="AC2788" s="112"/>
      <c r="AD2788" s="112"/>
      <c r="AE2788" s="93"/>
      <c r="AI2788">
        <f t="shared" si="1088"/>
        <v>0</v>
      </c>
      <c r="AJ2788">
        <f t="shared" si="1089"/>
        <v>0</v>
      </c>
      <c r="AK2788">
        <f t="shared" si="1090"/>
        <v>0</v>
      </c>
      <c r="AL2788">
        <f t="shared" si="1091"/>
        <v>0</v>
      </c>
      <c r="AM2788">
        <f t="shared" si="1092"/>
        <v>0</v>
      </c>
      <c r="AN2788">
        <f t="shared" si="1093"/>
        <v>0</v>
      </c>
      <c r="AO2788">
        <f t="shared" si="1094"/>
        <v>0</v>
      </c>
      <c r="AP2788">
        <f t="shared" si="1095"/>
        <v>0</v>
      </c>
      <c r="AQ2788">
        <f t="shared" si="1096"/>
        <v>0</v>
      </c>
      <c r="AR2788">
        <f t="shared" si="1097"/>
        <v>0</v>
      </c>
      <c r="AS2788">
        <f t="shared" si="1098"/>
        <v>0</v>
      </c>
      <c r="AT2788">
        <f t="shared" si="1099"/>
        <v>0</v>
      </c>
      <c r="AU2788">
        <f t="shared" si="1100"/>
        <v>0</v>
      </c>
      <c r="AV2788">
        <f t="shared" si="1101"/>
        <v>0</v>
      </c>
      <c r="AW2788">
        <f t="shared" si="1102"/>
        <v>0</v>
      </c>
      <c r="AX2788">
        <f t="shared" si="1103"/>
        <v>0</v>
      </c>
      <c r="AY2788">
        <f t="shared" si="1104"/>
        <v>0</v>
      </c>
      <c r="AZ2788">
        <f t="shared" si="1105"/>
        <v>0</v>
      </c>
      <c r="BA2788">
        <f t="shared" si="1106"/>
        <v>0</v>
      </c>
      <c r="BB2788">
        <f t="shared" si="1107"/>
        <v>0</v>
      </c>
      <c r="BC2788">
        <f t="shared" si="1108"/>
        <v>0</v>
      </c>
      <c r="BD2788">
        <f t="shared" si="1109"/>
        <v>0</v>
      </c>
      <c r="BE2788">
        <f t="shared" si="1110"/>
        <v>0</v>
      </c>
      <c r="BF2788">
        <f t="shared" si="1111"/>
        <v>0</v>
      </c>
    </row>
    <row r="2789" spans="1:58" ht="15" customHeight="1">
      <c r="A2789" s="405"/>
      <c r="B2789" s="6"/>
      <c r="C2789" s="421" t="s">
        <v>7204</v>
      </c>
      <c r="D2789" s="668" t="str">
        <f t="shared" si="1112"/>
        <v/>
      </c>
      <c r="E2789" s="669"/>
      <c r="F2789" s="670"/>
      <c r="G2789" s="763" t="str">
        <f t="shared" si="1113"/>
        <v/>
      </c>
      <c r="H2789" s="669"/>
      <c r="I2789" s="669"/>
      <c r="J2789" s="669"/>
      <c r="K2789" s="669"/>
      <c r="L2789" s="670"/>
      <c r="M2789" s="112"/>
      <c r="N2789" s="112"/>
      <c r="O2789" s="112"/>
      <c r="P2789" s="112"/>
      <c r="Q2789" s="112"/>
      <c r="R2789" s="112"/>
      <c r="S2789" s="112"/>
      <c r="T2789" s="112"/>
      <c r="U2789" s="112"/>
      <c r="V2789" s="112"/>
      <c r="W2789" s="112"/>
      <c r="X2789" s="112"/>
      <c r="Y2789" s="112"/>
      <c r="Z2789" s="112"/>
      <c r="AA2789" s="112"/>
      <c r="AB2789" s="112"/>
      <c r="AC2789" s="112"/>
      <c r="AD2789" s="112"/>
      <c r="AE2789" s="93"/>
      <c r="AI2789">
        <f t="shared" si="1088"/>
        <v>0</v>
      </c>
      <c r="AJ2789">
        <f t="shared" si="1089"/>
        <v>0</v>
      </c>
      <c r="AK2789">
        <f t="shared" si="1090"/>
        <v>0</v>
      </c>
      <c r="AL2789">
        <f t="shared" si="1091"/>
        <v>0</v>
      </c>
      <c r="AM2789">
        <f t="shared" si="1092"/>
        <v>0</v>
      </c>
      <c r="AN2789">
        <f t="shared" si="1093"/>
        <v>0</v>
      </c>
      <c r="AO2789">
        <f t="shared" si="1094"/>
        <v>0</v>
      </c>
      <c r="AP2789">
        <f t="shared" si="1095"/>
        <v>0</v>
      </c>
      <c r="AQ2789">
        <f t="shared" si="1096"/>
        <v>0</v>
      </c>
      <c r="AR2789">
        <f t="shared" si="1097"/>
        <v>0</v>
      </c>
      <c r="AS2789">
        <f t="shared" si="1098"/>
        <v>0</v>
      </c>
      <c r="AT2789">
        <f t="shared" si="1099"/>
        <v>0</v>
      </c>
      <c r="AU2789">
        <f t="shared" si="1100"/>
        <v>0</v>
      </c>
      <c r="AV2789">
        <f t="shared" si="1101"/>
        <v>0</v>
      </c>
      <c r="AW2789">
        <f t="shared" si="1102"/>
        <v>0</v>
      </c>
      <c r="AX2789">
        <f t="shared" si="1103"/>
        <v>0</v>
      </c>
      <c r="AY2789">
        <f t="shared" si="1104"/>
        <v>0</v>
      </c>
      <c r="AZ2789">
        <f t="shared" si="1105"/>
        <v>0</v>
      </c>
      <c r="BA2789">
        <f t="shared" si="1106"/>
        <v>0</v>
      </c>
      <c r="BB2789">
        <f t="shared" si="1107"/>
        <v>0</v>
      </c>
      <c r="BC2789">
        <f t="shared" si="1108"/>
        <v>0</v>
      </c>
      <c r="BD2789">
        <f t="shared" si="1109"/>
        <v>0</v>
      </c>
      <c r="BE2789">
        <f t="shared" si="1110"/>
        <v>0</v>
      </c>
      <c r="BF2789">
        <f t="shared" si="1111"/>
        <v>0</v>
      </c>
    </row>
    <row r="2790" spans="1:58" ht="15" customHeight="1">
      <c r="A2790" s="405"/>
      <c r="B2790" s="6"/>
      <c r="C2790" s="421" t="s">
        <v>7205</v>
      </c>
      <c r="D2790" s="668" t="str">
        <f t="shared" si="1112"/>
        <v/>
      </c>
      <c r="E2790" s="669"/>
      <c r="F2790" s="670"/>
      <c r="G2790" s="763" t="str">
        <f t="shared" si="1113"/>
        <v/>
      </c>
      <c r="H2790" s="669"/>
      <c r="I2790" s="669"/>
      <c r="J2790" s="669"/>
      <c r="K2790" s="669"/>
      <c r="L2790" s="670"/>
      <c r="M2790" s="112"/>
      <c r="N2790" s="112"/>
      <c r="O2790" s="112"/>
      <c r="P2790" s="112"/>
      <c r="Q2790" s="112"/>
      <c r="R2790" s="112"/>
      <c r="S2790" s="112"/>
      <c r="T2790" s="112"/>
      <c r="U2790" s="112"/>
      <c r="V2790" s="112"/>
      <c r="W2790" s="112"/>
      <c r="X2790" s="112"/>
      <c r="Y2790" s="112"/>
      <c r="Z2790" s="112"/>
      <c r="AA2790" s="112"/>
      <c r="AB2790" s="112"/>
      <c r="AC2790" s="112"/>
      <c r="AD2790" s="112"/>
      <c r="AE2790" s="93"/>
      <c r="AI2790">
        <f t="shared" si="1088"/>
        <v>0</v>
      </c>
      <c r="AJ2790">
        <f t="shared" si="1089"/>
        <v>0</v>
      </c>
      <c r="AK2790">
        <f t="shared" si="1090"/>
        <v>0</v>
      </c>
      <c r="AL2790">
        <f t="shared" si="1091"/>
        <v>0</v>
      </c>
      <c r="AM2790">
        <f t="shared" si="1092"/>
        <v>0</v>
      </c>
      <c r="AN2790">
        <f t="shared" si="1093"/>
        <v>0</v>
      </c>
      <c r="AO2790">
        <f t="shared" si="1094"/>
        <v>0</v>
      </c>
      <c r="AP2790">
        <f t="shared" si="1095"/>
        <v>0</v>
      </c>
      <c r="AQ2790">
        <f t="shared" si="1096"/>
        <v>0</v>
      </c>
      <c r="AR2790">
        <f t="shared" si="1097"/>
        <v>0</v>
      </c>
      <c r="AS2790">
        <f t="shared" si="1098"/>
        <v>0</v>
      </c>
      <c r="AT2790">
        <f t="shared" si="1099"/>
        <v>0</v>
      </c>
      <c r="AU2790">
        <f t="shared" si="1100"/>
        <v>0</v>
      </c>
      <c r="AV2790">
        <f t="shared" si="1101"/>
        <v>0</v>
      </c>
      <c r="AW2790">
        <f t="shared" si="1102"/>
        <v>0</v>
      </c>
      <c r="AX2790">
        <f t="shared" si="1103"/>
        <v>0</v>
      </c>
      <c r="AY2790">
        <f t="shared" si="1104"/>
        <v>0</v>
      </c>
      <c r="AZ2790">
        <f t="shared" si="1105"/>
        <v>0</v>
      </c>
      <c r="BA2790">
        <f t="shared" si="1106"/>
        <v>0</v>
      </c>
      <c r="BB2790">
        <f t="shared" si="1107"/>
        <v>0</v>
      </c>
      <c r="BC2790">
        <f t="shared" si="1108"/>
        <v>0</v>
      </c>
      <c r="BD2790">
        <f t="shared" si="1109"/>
        <v>0</v>
      </c>
      <c r="BE2790">
        <f t="shared" si="1110"/>
        <v>0</v>
      </c>
      <c r="BF2790">
        <f t="shared" si="1111"/>
        <v>0</v>
      </c>
    </row>
    <row r="2791" spans="1:58" ht="15" customHeight="1">
      <c r="A2791" s="405"/>
      <c r="B2791" s="6"/>
      <c r="C2791" s="421" t="s">
        <v>7206</v>
      </c>
      <c r="D2791" s="668" t="str">
        <f t="shared" si="1112"/>
        <v/>
      </c>
      <c r="E2791" s="669"/>
      <c r="F2791" s="670"/>
      <c r="G2791" s="763" t="str">
        <f t="shared" si="1113"/>
        <v/>
      </c>
      <c r="H2791" s="669"/>
      <c r="I2791" s="669"/>
      <c r="J2791" s="669"/>
      <c r="K2791" s="669"/>
      <c r="L2791" s="670"/>
      <c r="M2791" s="112"/>
      <c r="N2791" s="112"/>
      <c r="O2791" s="112"/>
      <c r="P2791" s="112"/>
      <c r="Q2791" s="112"/>
      <c r="R2791" s="112"/>
      <c r="S2791" s="112"/>
      <c r="T2791" s="112"/>
      <c r="U2791" s="112"/>
      <c r="V2791" s="112"/>
      <c r="W2791" s="112"/>
      <c r="X2791" s="112"/>
      <c r="Y2791" s="112"/>
      <c r="Z2791" s="112"/>
      <c r="AA2791" s="112"/>
      <c r="AB2791" s="112"/>
      <c r="AC2791" s="112"/>
      <c r="AD2791" s="112"/>
      <c r="AE2791" s="93"/>
      <c r="AI2791">
        <f t="shared" si="1088"/>
        <v>0</v>
      </c>
      <c r="AJ2791">
        <f t="shared" si="1089"/>
        <v>0</v>
      </c>
      <c r="AK2791">
        <f t="shared" si="1090"/>
        <v>0</v>
      </c>
      <c r="AL2791">
        <f t="shared" si="1091"/>
        <v>0</v>
      </c>
      <c r="AM2791">
        <f t="shared" si="1092"/>
        <v>0</v>
      </c>
      <c r="AN2791">
        <f t="shared" si="1093"/>
        <v>0</v>
      </c>
      <c r="AO2791">
        <f t="shared" si="1094"/>
        <v>0</v>
      </c>
      <c r="AP2791">
        <f t="shared" si="1095"/>
        <v>0</v>
      </c>
      <c r="AQ2791">
        <f t="shared" si="1096"/>
        <v>0</v>
      </c>
      <c r="AR2791">
        <f t="shared" si="1097"/>
        <v>0</v>
      </c>
      <c r="AS2791">
        <f t="shared" si="1098"/>
        <v>0</v>
      </c>
      <c r="AT2791">
        <f t="shared" si="1099"/>
        <v>0</v>
      </c>
      <c r="AU2791">
        <f t="shared" si="1100"/>
        <v>0</v>
      </c>
      <c r="AV2791">
        <f t="shared" si="1101"/>
        <v>0</v>
      </c>
      <c r="AW2791">
        <f t="shared" si="1102"/>
        <v>0</v>
      </c>
      <c r="AX2791">
        <f t="shared" si="1103"/>
        <v>0</v>
      </c>
      <c r="AY2791">
        <f t="shared" si="1104"/>
        <v>0</v>
      </c>
      <c r="AZ2791">
        <f t="shared" si="1105"/>
        <v>0</v>
      </c>
      <c r="BA2791">
        <f t="shared" si="1106"/>
        <v>0</v>
      </c>
      <c r="BB2791">
        <f t="shared" si="1107"/>
        <v>0</v>
      </c>
      <c r="BC2791">
        <f t="shared" si="1108"/>
        <v>0</v>
      </c>
      <c r="BD2791">
        <f t="shared" si="1109"/>
        <v>0</v>
      </c>
      <c r="BE2791">
        <f t="shared" si="1110"/>
        <v>0</v>
      </c>
      <c r="BF2791">
        <f t="shared" si="1111"/>
        <v>0</v>
      </c>
    </row>
    <row r="2792" spans="1:58" ht="15" customHeight="1">
      <c r="A2792" s="405"/>
      <c r="B2792" s="6"/>
      <c r="C2792" s="421" t="s">
        <v>7207</v>
      </c>
      <c r="D2792" s="668" t="str">
        <f t="shared" si="1112"/>
        <v/>
      </c>
      <c r="E2792" s="669"/>
      <c r="F2792" s="670"/>
      <c r="G2792" s="763" t="str">
        <f t="shared" si="1113"/>
        <v/>
      </c>
      <c r="H2792" s="669"/>
      <c r="I2792" s="669"/>
      <c r="J2792" s="669"/>
      <c r="K2792" s="669"/>
      <c r="L2792" s="670"/>
      <c r="M2792" s="112"/>
      <c r="N2792" s="112"/>
      <c r="O2792" s="112"/>
      <c r="P2792" s="112"/>
      <c r="Q2792" s="112"/>
      <c r="R2792" s="112"/>
      <c r="S2792" s="112"/>
      <c r="T2792" s="112"/>
      <c r="U2792" s="112"/>
      <c r="V2792" s="112"/>
      <c r="W2792" s="112"/>
      <c r="X2792" s="112"/>
      <c r="Y2792" s="112"/>
      <c r="Z2792" s="112"/>
      <c r="AA2792" s="112"/>
      <c r="AB2792" s="112"/>
      <c r="AC2792" s="112"/>
      <c r="AD2792" s="112"/>
      <c r="AE2792" s="93"/>
      <c r="AI2792">
        <f t="shared" si="1088"/>
        <v>0</v>
      </c>
      <c r="AJ2792">
        <f t="shared" si="1089"/>
        <v>0</v>
      </c>
      <c r="AK2792">
        <f t="shared" si="1090"/>
        <v>0</v>
      </c>
      <c r="AL2792">
        <f t="shared" si="1091"/>
        <v>0</v>
      </c>
      <c r="AM2792">
        <f t="shared" si="1092"/>
        <v>0</v>
      </c>
      <c r="AN2792">
        <f t="shared" si="1093"/>
        <v>0</v>
      </c>
      <c r="AO2792">
        <f t="shared" si="1094"/>
        <v>0</v>
      </c>
      <c r="AP2792">
        <f t="shared" si="1095"/>
        <v>0</v>
      </c>
      <c r="AQ2792">
        <f t="shared" si="1096"/>
        <v>0</v>
      </c>
      <c r="AR2792">
        <f t="shared" si="1097"/>
        <v>0</v>
      </c>
      <c r="AS2792">
        <f t="shared" si="1098"/>
        <v>0</v>
      </c>
      <c r="AT2792">
        <f t="shared" si="1099"/>
        <v>0</v>
      </c>
      <c r="AU2792">
        <f t="shared" si="1100"/>
        <v>0</v>
      </c>
      <c r="AV2792">
        <f t="shared" si="1101"/>
        <v>0</v>
      </c>
      <c r="AW2792">
        <f t="shared" si="1102"/>
        <v>0</v>
      </c>
      <c r="AX2792">
        <f t="shared" si="1103"/>
        <v>0</v>
      </c>
      <c r="AY2792">
        <f t="shared" si="1104"/>
        <v>0</v>
      </c>
      <c r="AZ2792">
        <f t="shared" si="1105"/>
        <v>0</v>
      </c>
      <c r="BA2792">
        <f t="shared" si="1106"/>
        <v>0</v>
      </c>
      <c r="BB2792">
        <f t="shared" si="1107"/>
        <v>0</v>
      </c>
      <c r="BC2792">
        <f t="shared" si="1108"/>
        <v>0</v>
      </c>
      <c r="BD2792">
        <f t="shared" si="1109"/>
        <v>0</v>
      </c>
      <c r="BE2792">
        <f t="shared" si="1110"/>
        <v>0</v>
      </c>
      <c r="BF2792">
        <f t="shared" si="1111"/>
        <v>0</v>
      </c>
    </row>
    <row r="2793" spans="1:58" ht="15" customHeight="1">
      <c r="A2793" s="405"/>
      <c r="B2793" s="6"/>
      <c r="C2793" s="421" t="s">
        <v>7208</v>
      </c>
      <c r="D2793" s="668" t="str">
        <f t="shared" si="1112"/>
        <v/>
      </c>
      <c r="E2793" s="669"/>
      <c r="F2793" s="670"/>
      <c r="G2793" s="763" t="str">
        <f t="shared" si="1113"/>
        <v/>
      </c>
      <c r="H2793" s="669"/>
      <c r="I2793" s="669"/>
      <c r="J2793" s="669"/>
      <c r="K2793" s="669"/>
      <c r="L2793" s="670"/>
      <c r="M2793" s="112"/>
      <c r="N2793" s="112"/>
      <c r="O2793" s="112"/>
      <c r="P2793" s="112"/>
      <c r="Q2793" s="112"/>
      <c r="R2793" s="112"/>
      <c r="S2793" s="112"/>
      <c r="T2793" s="112"/>
      <c r="U2793" s="112"/>
      <c r="V2793" s="112"/>
      <c r="W2793" s="112"/>
      <c r="X2793" s="112"/>
      <c r="Y2793" s="112"/>
      <c r="Z2793" s="112"/>
      <c r="AA2793" s="112"/>
      <c r="AB2793" s="112"/>
      <c r="AC2793" s="112"/>
      <c r="AD2793" s="112"/>
      <c r="AE2793" s="93"/>
      <c r="AI2793">
        <f t="shared" si="1088"/>
        <v>0</v>
      </c>
      <c r="AJ2793">
        <f t="shared" si="1089"/>
        <v>0</v>
      </c>
      <c r="AK2793">
        <f t="shared" si="1090"/>
        <v>0</v>
      </c>
      <c r="AL2793">
        <f t="shared" si="1091"/>
        <v>0</v>
      </c>
      <c r="AM2793">
        <f t="shared" si="1092"/>
        <v>0</v>
      </c>
      <c r="AN2793">
        <f t="shared" si="1093"/>
        <v>0</v>
      </c>
      <c r="AO2793">
        <f t="shared" si="1094"/>
        <v>0</v>
      </c>
      <c r="AP2793">
        <f t="shared" si="1095"/>
        <v>0</v>
      </c>
      <c r="AQ2793">
        <f t="shared" si="1096"/>
        <v>0</v>
      </c>
      <c r="AR2793">
        <f t="shared" si="1097"/>
        <v>0</v>
      </c>
      <c r="AS2793">
        <f t="shared" si="1098"/>
        <v>0</v>
      </c>
      <c r="AT2793">
        <f t="shared" si="1099"/>
        <v>0</v>
      </c>
      <c r="AU2793">
        <f t="shared" si="1100"/>
        <v>0</v>
      </c>
      <c r="AV2793">
        <f t="shared" si="1101"/>
        <v>0</v>
      </c>
      <c r="AW2793">
        <f t="shared" si="1102"/>
        <v>0</v>
      </c>
      <c r="AX2793">
        <f t="shared" si="1103"/>
        <v>0</v>
      </c>
      <c r="AY2793">
        <f t="shared" si="1104"/>
        <v>0</v>
      </c>
      <c r="AZ2793">
        <f t="shared" si="1105"/>
        <v>0</v>
      </c>
      <c r="BA2793">
        <f t="shared" si="1106"/>
        <v>0</v>
      </c>
      <c r="BB2793">
        <f t="shared" si="1107"/>
        <v>0</v>
      </c>
      <c r="BC2793">
        <f t="shared" si="1108"/>
        <v>0</v>
      </c>
      <c r="BD2793">
        <f t="shared" si="1109"/>
        <v>0</v>
      </c>
      <c r="BE2793">
        <f t="shared" si="1110"/>
        <v>0</v>
      </c>
      <c r="BF2793">
        <f t="shared" si="1111"/>
        <v>0</v>
      </c>
    </row>
    <row r="2794" spans="1:58" ht="15" customHeight="1">
      <c r="A2794" s="405"/>
      <c r="B2794" s="6"/>
      <c r="C2794" s="421" t="s">
        <v>7209</v>
      </c>
      <c r="D2794" s="668" t="str">
        <f t="shared" si="1112"/>
        <v/>
      </c>
      <c r="E2794" s="669"/>
      <c r="F2794" s="670"/>
      <c r="G2794" s="763" t="str">
        <f t="shared" si="1113"/>
        <v/>
      </c>
      <c r="H2794" s="669"/>
      <c r="I2794" s="669"/>
      <c r="J2794" s="669"/>
      <c r="K2794" s="669"/>
      <c r="L2794" s="670"/>
      <c r="M2794" s="112"/>
      <c r="N2794" s="112"/>
      <c r="O2794" s="112"/>
      <c r="P2794" s="112"/>
      <c r="Q2794" s="112"/>
      <c r="R2794" s="112"/>
      <c r="S2794" s="112"/>
      <c r="T2794" s="112"/>
      <c r="U2794" s="112"/>
      <c r="V2794" s="112"/>
      <c r="W2794" s="112"/>
      <c r="X2794" s="112"/>
      <c r="Y2794" s="112"/>
      <c r="Z2794" s="112"/>
      <c r="AA2794" s="112"/>
      <c r="AB2794" s="112"/>
      <c r="AC2794" s="112"/>
      <c r="AD2794" s="112"/>
      <c r="AE2794" s="93"/>
      <c r="AI2794">
        <f t="shared" si="1088"/>
        <v>0</v>
      </c>
      <c r="AJ2794">
        <f t="shared" si="1089"/>
        <v>0</v>
      </c>
      <c r="AK2794">
        <f t="shared" si="1090"/>
        <v>0</v>
      </c>
      <c r="AL2794">
        <f t="shared" si="1091"/>
        <v>0</v>
      </c>
      <c r="AM2794">
        <f t="shared" si="1092"/>
        <v>0</v>
      </c>
      <c r="AN2794">
        <f t="shared" si="1093"/>
        <v>0</v>
      </c>
      <c r="AO2794">
        <f t="shared" si="1094"/>
        <v>0</v>
      </c>
      <c r="AP2794">
        <f t="shared" si="1095"/>
        <v>0</v>
      </c>
      <c r="AQ2794">
        <f t="shared" si="1096"/>
        <v>0</v>
      </c>
      <c r="AR2794">
        <f t="shared" si="1097"/>
        <v>0</v>
      </c>
      <c r="AS2794">
        <f t="shared" si="1098"/>
        <v>0</v>
      </c>
      <c r="AT2794">
        <f t="shared" si="1099"/>
        <v>0</v>
      </c>
      <c r="AU2794">
        <f t="shared" si="1100"/>
        <v>0</v>
      </c>
      <c r="AV2794">
        <f t="shared" si="1101"/>
        <v>0</v>
      </c>
      <c r="AW2794">
        <f t="shared" si="1102"/>
        <v>0</v>
      </c>
      <c r="AX2794">
        <f t="shared" si="1103"/>
        <v>0</v>
      </c>
      <c r="AY2794">
        <f t="shared" si="1104"/>
        <v>0</v>
      </c>
      <c r="AZ2794">
        <f t="shared" si="1105"/>
        <v>0</v>
      </c>
      <c r="BA2794">
        <f t="shared" si="1106"/>
        <v>0</v>
      </c>
      <c r="BB2794">
        <f t="shared" si="1107"/>
        <v>0</v>
      </c>
      <c r="BC2794">
        <f t="shared" si="1108"/>
        <v>0</v>
      </c>
      <c r="BD2794">
        <f t="shared" si="1109"/>
        <v>0</v>
      </c>
      <c r="BE2794">
        <f t="shared" si="1110"/>
        <v>0</v>
      </c>
      <c r="BF2794">
        <f t="shared" si="1111"/>
        <v>0</v>
      </c>
    </row>
    <row r="2795" spans="1:58" ht="15" customHeight="1">
      <c r="A2795" s="405"/>
      <c r="B2795" s="6"/>
      <c r="C2795" s="421" t="s">
        <v>7210</v>
      </c>
      <c r="D2795" s="668" t="str">
        <f t="shared" si="1112"/>
        <v/>
      </c>
      <c r="E2795" s="669"/>
      <c r="F2795" s="670"/>
      <c r="G2795" s="763" t="str">
        <f t="shared" si="1113"/>
        <v/>
      </c>
      <c r="H2795" s="669"/>
      <c r="I2795" s="669"/>
      <c r="J2795" s="669"/>
      <c r="K2795" s="669"/>
      <c r="L2795" s="670"/>
      <c r="M2795" s="112"/>
      <c r="N2795" s="112"/>
      <c r="O2795" s="112"/>
      <c r="P2795" s="112"/>
      <c r="Q2795" s="112"/>
      <c r="R2795" s="112"/>
      <c r="S2795" s="112"/>
      <c r="T2795" s="112"/>
      <c r="U2795" s="112"/>
      <c r="V2795" s="112"/>
      <c r="W2795" s="112"/>
      <c r="X2795" s="112"/>
      <c r="Y2795" s="112"/>
      <c r="Z2795" s="112"/>
      <c r="AA2795" s="112"/>
      <c r="AB2795" s="112"/>
      <c r="AC2795" s="112"/>
      <c r="AD2795" s="112"/>
      <c r="AE2795" s="93"/>
      <c r="AI2795">
        <f t="shared" si="1088"/>
        <v>0</v>
      </c>
      <c r="AJ2795">
        <f t="shared" si="1089"/>
        <v>0</v>
      </c>
      <c r="AK2795">
        <f t="shared" si="1090"/>
        <v>0</v>
      </c>
      <c r="AL2795">
        <f t="shared" si="1091"/>
        <v>0</v>
      </c>
      <c r="AM2795">
        <f t="shared" si="1092"/>
        <v>0</v>
      </c>
      <c r="AN2795">
        <f t="shared" si="1093"/>
        <v>0</v>
      </c>
      <c r="AO2795">
        <f t="shared" si="1094"/>
        <v>0</v>
      </c>
      <c r="AP2795">
        <f t="shared" si="1095"/>
        <v>0</v>
      </c>
      <c r="AQ2795">
        <f t="shared" si="1096"/>
        <v>0</v>
      </c>
      <c r="AR2795">
        <f t="shared" si="1097"/>
        <v>0</v>
      </c>
      <c r="AS2795">
        <f t="shared" si="1098"/>
        <v>0</v>
      </c>
      <c r="AT2795">
        <f t="shared" si="1099"/>
        <v>0</v>
      </c>
      <c r="AU2795">
        <f t="shared" si="1100"/>
        <v>0</v>
      </c>
      <c r="AV2795">
        <f t="shared" si="1101"/>
        <v>0</v>
      </c>
      <c r="AW2795">
        <f t="shared" si="1102"/>
        <v>0</v>
      </c>
      <c r="AX2795">
        <f t="shared" si="1103"/>
        <v>0</v>
      </c>
      <c r="AY2795">
        <f t="shared" si="1104"/>
        <v>0</v>
      </c>
      <c r="AZ2795">
        <f t="shared" si="1105"/>
        <v>0</v>
      </c>
      <c r="BA2795">
        <f t="shared" si="1106"/>
        <v>0</v>
      </c>
      <c r="BB2795">
        <f t="shared" si="1107"/>
        <v>0</v>
      </c>
      <c r="BC2795">
        <f t="shared" si="1108"/>
        <v>0</v>
      </c>
      <c r="BD2795">
        <f t="shared" si="1109"/>
        <v>0</v>
      </c>
      <c r="BE2795">
        <f t="shared" si="1110"/>
        <v>0</v>
      </c>
      <c r="BF2795">
        <f t="shared" si="1111"/>
        <v>0</v>
      </c>
    </row>
    <row r="2796" spans="1:58" ht="15" customHeight="1">
      <c r="A2796" s="405"/>
      <c r="B2796" s="6"/>
      <c r="C2796" s="421" t="s">
        <v>7211</v>
      </c>
      <c r="D2796" s="668" t="str">
        <f t="shared" si="1112"/>
        <v/>
      </c>
      <c r="E2796" s="669"/>
      <c r="F2796" s="670"/>
      <c r="G2796" s="763" t="str">
        <f t="shared" si="1113"/>
        <v/>
      </c>
      <c r="H2796" s="669"/>
      <c r="I2796" s="669"/>
      <c r="J2796" s="669"/>
      <c r="K2796" s="669"/>
      <c r="L2796" s="670"/>
      <c r="M2796" s="112"/>
      <c r="N2796" s="112"/>
      <c r="O2796" s="112"/>
      <c r="P2796" s="112"/>
      <c r="Q2796" s="112"/>
      <c r="R2796" s="112"/>
      <c r="S2796" s="112"/>
      <c r="T2796" s="112"/>
      <c r="U2796" s="112"/>
      <c r="V2796" s="112"/>
      <c r="W2796" s="112"/>
      <c r="X2796" s="112"/>
      <c r="Y2796" s="112"/>
      <c r="Z2796" s="112"/>
      <c r="AA2796" s="112"/>
      <c r="AB2796" s="112"/>
      <c r="AC2796" s="112"/>
      <c r="AD2796" s="112"/>
      <c r="AE2796" s="93"/>
      <c r="AI2796">
        <f t="shared" si="1088"/>
        <v>0</v>
      </c>
      <c r="AJ2796">
        <f t="shared" si="1089"/>
        <v>0</v>
      </c>
      <c r="AK2796">
        <f t="shared" si="1090"/>
        <v>0</v>
      </c>
      <c r="AL2796">
        <f t="shared" si="1091"/>
        <v>0</v>
      </c>
      <c r="AM2796">
        <f t="shared" si="1092"/>
        <v>0</v>
      </c>
      <c r="AN2796">
        <f t="shared" si="1093"/>
        <v>0</v>
      </c>
      <c r="AO2796">
        <f t="shared" si="1094"/>
        <v>0</v>
      </c>
      <c r="AP2796">
        <f t="shared" si="1095"/>
        <v>0</v>
      </c>
      <c r="AQ2796">
        <f t="shared" si="1096"/>
        <v>0</v>
      </c>
      <c r="AR2796">
        <f t="shared" si="1097"/>
        <v>0</v>
      </c>
      <c r="AS2796">
        <f t="shared" si="1098"/>
        <v>0</v>
      </c>
      <c r="AT2796">
        <f t="shared" si="1099"/>
        <v>0</v>
      </c>
      <c r="AU2796">
        <f t="shared" si="1100"/>
        <v>0</v>
      </c>
      <c r="AV2796">
        <f t="shared" si="1101"/>
        <v>0</v>
      </c>
      <c r="AW2796">
        <f t="shared" si="1102"/>
        <v>0</v>
      </c>
      <c r="AX2796">
        <f t="shared" si="1103"/>
        <v>0</v>
      </c>
      <c r="AY2796">
        <f t="shared" si="1104"/>
        <v>0</v>
      </c>
      <c r="AZ2796">
        <f t="shared" si="1105"/>
        <v>0</v>
      </c>
      <c r="BA2796">
        <f t="shared" si="1106"/>
        <v>0</v>
      </c>
      <c r="BB2796">
        <f t="shared" si="1107"/>
        <v>0</v>
      </c>
      <c r="BC2796">
        <f t="shared" si="1108"/>
        <v>0</v>
      </c>
      <c r="BD2796">
        <f t="shared" si="1109"/>
        <v>0</v>
      </c>
      <c r="BE2796">
        <f t="shared" si="1110"/>
        <v>0</v>
      </c>
      <c r="BF2796">
        <f t="shared" si="1111"/>
        <v>0</v>
      </c>
    </row>
    <row r="2797" spans="1:58" ht="15" customHeight="1">
      <c r="A2797" s="405"/>
      <c r="B2797" s="6"/>
      <c r="C2797" s="421" t="s">
        <v>7212</v>
      </c>
      <c r="D2797" s="668" t="str">
        <f t="shared" si="1112"/>
        <v/>
      </c>
      <c r="E2797" s="669"/>
      <c r="F2797" s="670"/>
      <c r="G2797" s="763" t="str">
        <f t="shared" si="1113"/>
        <v/>
      </c>
      <c r="H2797" s="669"/>
      <c r="I2797" s="669"/>
      <c r="J2797" s="669"/>
      <c r="K2797" s="669"/>
      <c r="L2797" s="670"/>
      <c r="M2797" s="112"/>
      <c r="N2797" s="112"/>
      <c r="O2797" s="112"/>
      <c r="P2797" s="112"/>
      <c r="Q2797" s="112"/>
      <c r="R2797" s="112"/>
      <c r="S2797" s="112"/>
      <c r="T2797" s="112"/>
      <c r="U2797" s="112"/>
      <c r="V2797" s="112"/>
      <c r="W2797" s="112"/>
      <c r="X2797" s="112"/>
      <c r="Y2797" s="112"/>
      <c r="Z2797" s="112"/>
      <c r="AA2797" s="112"/>
      <c r="AB2797" s="112"/>
      <c r="AC2797" s="112"/>
      <c r="AD2797" s="112"/>
      <c r="AE2797" s="93"/>
      <c r="AI2797">
        <f t="shared" si="1088"/>
        <v>0</v>
      </c>
      <c r="AJ2797">
        <f t="shared" si="1089"/>
        <v>0</v>
      </c>
      <c r="AK2797">
        <f t="shared" si="1090"/>
        <v>0</v>
      </c>
      <c r="AL2797">
        <f t="shared" si="1091"/>
        <v>0</v>
      </c>
      <c r="AM2797">
        <f t="shared" si="1092"/>
        <v>0</v>
      </c>
      <c r="AN2797">
        <f t="shared" si="1093"/>
        <v>0</v>
      </c>
      <c r="AO2797">
        <f t="shared" si="1094"/>
        <v>0</v>
      </c>
      <c r="AP2797">
        <f t="shared" si="1095"/>
        <v>0</v>
      </c>
      <c r="AQ2797">
        <f t="shared" si="1096"/>
        <v>0</v>
      </c>
      <c r="AR2797">
        <f t="shared" si="1097"/>
        <v>0</v>
      </c>
      <c r="AS2797">
        <f t="shared" si="1098"/>
        <v>0</v>
      </c>
      <c r="AT2797">
        <f t="shared" si="1099"/>
        <v>0</v>
      </c>
      <c r="AU2797">
        <f t="shared" si="1100"/>
        <v>0</v>
      </c>
      <c r="AV2797">
        <f t="shared" si="1101"/>
        <v>0</v>
      </c>
      <c r="AW2797">
        <f t="shared" si="1102"/>
        <v>0</v>
      </c>
      <c r="AX2797">
        <f t="shared" si="1103"/>
        <v>0</v>
      </c>
      <c r="AY2797">
        <f t="shared" si="1104"/>
        <v>0</v>
      </c>
      <c r="AZ2797">
        <f t="shared" si="1105"/>
        <v>0</v>
      </c>
      <c r="BA2797">
        <f t="shared" si="1106"/>
        <v>0</v>
      </c>
      <c r="BB2797">
        <f t="shared" si="1107"/>
        <v>0</v>
      </c>
      <c r="BC2797">
        <f t="shared" si="1108"/>
        <v>0</v>
      </c>
      <c r="BD2797">
        <f t="shared" si="1109"/>
        <v>0</v>
      </c>
      <c r="BE2797">
        <f t="shared" si="1110"/>
        <v>0</v>
      </c>
      <c r="BF2797">
        <f t="shared" si="1111"/>
        <v>0</v>
      </c>
    </row>
    <row r="2798" spans="1:58" ht="15" customHeight="1">
      <c r="A2798" s="405"/>
      <c r="B2798" s="6"/>
      <c r="C2798" s="421" t="s">
        <v>7213</v>
      </c>
      <c r="D2798" s="668" t="str">
        <f t="shared" si="1112"/>
        <v/>
      </c>
      <c r="E2798" s="669"/>
      <c r="F2798" s="670"/>
      <c r="G2798" s="763" t="str">
        <f t="shared" si="1113"/>
        <v/>
      </c>
      <c r="H2798" s="669"/>
      <c r="I2798" s="669"/>
      <c r="J2798" s="669"/>
      <c r="K2798" s="669"/>
      <c r="L2798" s="670"/>
      <c r="M2798" s="112"/>
      <c r="N2798" s="112"/>
      <c r="O2798" s="112"/>
      <c r="P2798" s="112"/>
      <c r="Q2798" s="112"/>
      <c r="R2798" s="112"/>
      <c r="S2798" s="112"/>
      <c r="T2798" s="112"/>
      <c r="U2798" s="112"/>
      <c r="V2798" s="112"/>
      <c r="W2798" s="112"/>
      <c r="X2798" s="112"/>
      <c r="Y2798" s="112"/>
      <c r="Z2798" s="112"/>
      <c r="AA2798" s="112"/>
      <c r="AB2798" s="112"/>
      <c r="AC2798" s="112"/>
      <c r="AD2798" s="112"/>
      <c r="AE2798" s="93"/>
      <c r="AI2798">
        <f t="shared" si="1088"/>
        <v>0</v>
      </c>
      <c r="AJ2798">
        <f t="shared" si="1089"/>
        <v>0</v>
      </c>
      <c r="AK2798">
        <f t="shared" si="1090"/>
        <v>0</v>
      </c>
      <c r="AL2798">
        <f t="shared" si="1091"/>
        <v>0</v>
      </c>
      <c r="AM2798">
        <f t="shared" si="1092"/>
        <v>0</v>
      </c>
      <c r="AN2798">
        <f t="shared" si="1093"/>
        <v>0</v>
      </c>
      <c r="AO2798">
        <f t="shared" si="1094"/>
        <v>0</v>
      </c>
      <c r="AP2798">
        <f t="shared" si="1095"/>
        <v>0</v>
      </c>
      <c r="AQ2798">
        <f t="shared" si="1096"/>
        <v>0</v>
      </c>
      <c r="AR2798">
        <f t="shared" si="1097"/>
        <v>0</v>
      </c>
      <c r="AS2798">
        <f t="shared" si="1098"/>
        <v>0</v>
      </c>
      <c r="AT2798">
        <f t="shared" si="1099"/>
        <v>0</v>
      </c>
      <c r="AU2798">
        <f t="shared" si="1100"/>
        <v>0</v>
      </c>
      <c r="AV2798">
        <f t="shared" si="1101"/>
        <v>0</v>
      </c>
      <c r="AW2798">
        <f t="shared" si="1102"/>
        <v>0</v>
      </c>
      <c r="AX2798">
        <f t="shared" si="1103"/>
        <v>0</v>
      </c>
      <c r="AY2798">
        <f t="shared" si="1104"/>
        <v>0</v>
      </c>
      <c r="AZ2798">
        <f t="shared" si="1105"/>
        <v>0</v>
      </c>
      <c r="BA2798">
        <f t="shared" si="1106"/>
        <v>0</v>
      </c>
      <c r="BB2798">
        <f t="shared" si="1107"/>
        <v>0</v>
      </c>
      <c r="BC2798">
        <f t="shared" si="1108"/>
        <v>0</v>
      </c>
      <c r="BD2798">
        <f t="shared" si="1109"/>
        <v>0</v>
      </c>
      <c r="BE2798">
        <f t="shared" si="1110"/>
        <v>0</v>
      </c>
      <c r="BF2798">
        <f t="shared" si="1111"/>
        <v>0</v>
      </c>
    </row>
    <row r="2799" spans="1:58" ht="15" customHeight="1">
      <c r="A2799" s="405"/>
      <c r="B2799" s="6"/>
      <c r="C2799" s="421" t="s">
        <v>7214</v>
      </c>
      <c r="D2799" s="668" t="str">
        <f t="shared" si="1112"/>
        <v/>
      </c>
      <c r="E2799" s="669"/>
      <c r="F2799" s="670"/>
      <c r="G2799" s="763" t="str">
        <f t="shared" si="1113"/>
        <v/>
      </c>
      <c r="H2799" s="669"/>
      <c r="I2799" s="669"/>
      <c r="J2799" s="669"/>
      <c r="K2799" s="669"/>
      <c r="L2799" s="670"/>
      <c r="M2799" s="112"/>
      <c r="N2799" s="112"/>
      <c r="O2799" s="112"/>
      <c r="P2799" s="112"/>
      <c r="Q2799" s="112"/>
      <c r="R2799" s="112"/>
      <c r="S2799" s="112"/>
      <c r="T2799" s="112"/>
      <c r="U2799" s="112"/>
      <c r="V2799" s="112"/>
      <c r="W2799" s="112"/>
      <c r="X2799" s="112"/>
      <c r="Y2799" s="112"/>
      <c r="Z2799" s="112"/>
      <c r="AA2799" s="112"/>
      <c r="AB2799" s="112"/>
      <c r="AC2799" s="112"/>
      <c r="AD2799" s="112"/>
      <c r="AE2799" s="93"/>
      <c r="AI2799">
        <f t="shared" si="1088"/>
        <v>0</v>
      </c>
      <c r="AJ2799">
        <f t="shared" si="1089"/>
        <v>0</v>
      </c>
      <c r="AK2799">
        <f t="shared" si="1090"/>
        <v>0</v>
      </c>
      <c r="AL2799">
        <f t="shared" si="1091"/>
        <v>0</v>
      </c>
      <c r="AM2799">
        <f t="shared" si="1092"/>
        <v>0</v>
      </c>
      <c r="AN2799">
        <f t="shared" si="1093"/>
        <v>0</v>
      </c>
      <c r="AO2799">
        <f t="shared" si="1094"/>
        <v>0</v>
      </c>
      <c r="AP2799">
        <f t="shared" si="1095"/>
        <v>0</v>
      </c>
      <c r="AQ2799">
        <f t="shared" si="1096"/>
        <v>0</v>
      </c>
      <c r="AR2799">
        <f t="shared" si="1097"/>
        <v>0</v>
      </c>
      <c r="AS2799">
        <f t="shared" si="1098"/>
        <v>0</v>
      </c>
      <c r="AT2799">
        <f t="shared" si="1099"/>
        <v>0</v>
      </c>
      <c r="AU2799">
        <f t="shared" si="1100"/>
        <v>0</v>
      </c>
      <c r="AV2799">
        <f t="shared" si="1101"/>
        <v>0</v>
      </c>
      <c r="AW2799">
        <f t="shared" si="1102"/>
        <v>0</v>
      </c>
      <c r="AX2799">
        <f t="shared" si="1103"/>
        <v>0</v>
      </c>
      <c r="AY2799">
        <f t="shared" si="1104"/>
        <v>0</v>
      </c>
      <c r="AZ2799">
        <f t="shared" si="1105"/>
        <v>0</v>
      </c>
      <c r="BA2799">
        <f t="shared" si="1106"/>
        <v>0</v>
      </c>
      <c r="BB2799">
        <f t="shared" si="1107"/>
        <v>0</v>
      </c>
      <c r="BC2799">
        <f t="shared" si="1108"/>
        <v>0</v>
      </c>
      <c r="BD2799">
        <f t="shared" si="1109"/>
        <v>0</v>
      </c>
      <c r="BE2799">
        <f t="shared" si="1110"/>
        <v>0</v>
      </c>
      <c r="BF2799">
        <f t="shared" si="1111"/>
        <v>0</v>
      </c>
    </row>
    <row r="2800" spans="1:58" ht="15" customHeight="1">
      <c r="A2800" s="405"/>
      <c r="B2800" s="6"/>
      <c r="C2800" s="421" t="s">
        <v>7215</v>
      </c>
      <c r="D2800" s="668" t="str">
        <f t="shared" si="1112"/>
        <v/>
      </c>
      <c r="E2800" s="669"/>
      <c r="F2800" s="670"/>
      <c r="G2800" s="763" t="str">
        <f t="shared" si="1113"/>
        <v/>
      </c>
      <c r="H2800" s="669"/>
      <c r="I2800" s="669"/>
      <c r="J2800" s="669"/>
      <c r="K2800" s="669"/>
      <c r="L2800" s="670"/>
      <c r="M2800" s="112"/>
      <c r="N2800" s="112"/>
      <c r="O2800" s="112"/>
      <c r="P2800" s="112"/>
      <c r="Q2800" s="112"/>
      <c r="R2800" s="112"/>
      <c r="S2800" s="112"/>
      <c r="T2800" s="112"/>
      <c r="U2800" s="112"/>
      <c r="V2800" s="112"/>
      <c r="W2800" s="112"/>
      <c r="X2800" s="112"/>
      <c r="Y2800" s="112"/>
      <c r="Z2800" s="112"/>
      <c r="AA2800" s="112"/>
      <c r="AB2800" s="112"/>
      <c r="AC2800" s="112"/>
      <c r="AD2800" s="112"/>
      <c r="AE2800" s="93"/>
      <c r="AI2800">
        <f t="shared" si="1088"/>
        <v>0</v>
      </c>
      <c r="AJ2800">
        <f t="shared" si="1089"/>
        <v>0</v>
      </c>
      <c r="AK2800">
        <f t="shared" si="1090"/>
        <v>0</v>
      </c>
      <c r="AL2800">
        <f t="shared" si="1091"/>
        <v>0</v>
      </c>
      <c r="AM2800">
        <f t="shared" si="1092"/>
        <v>0</v>
      </c>
      <c r="AN2800">
        <f t="shared" si="1093"/>
        <v>0</v>
      </c>
      <c r="AO2800">
        <f t="shared" si="1094"/>
        <v>0</v>
      </c>
      <c r="AP2800">
        <f t="shared" si="1095"/>
        <v>0</v>
      </c>
      <c r="AQ2800">
        <f t="shared" si="1096"/>
        <v>0</v>
      </c>
      <c r="AR2800">
        <f t="shared" si="1097"/>
        <v>0</v>
      </c>
      <c r="AS2800">
        <f t="shared" si="1098"/>
        <v>0</v>
      </c>
      <c r="AT2800">
        <f t="shared" si="1099"/>
        <v>0</v>
      </c>
      <c r="AU2800">
        <f t="shared" si="1100"/>
        <v>0</v>
      </c>
      <c r="AV2800">
        <f t="shared" si="1101"/>
        <v>0</v>
      </c>
      <c r="AW2800">
        <f t="shared" si="1102"/>
        <v>0</v>
      </c>
      <c r="AX2800">
        <f t="shared" si="1103"/>
        <v>0</v>
      </c>
      <c r="AY2800">
        <f t="shared" si="1104"/>
        <v>0</v>
      </c>
      <c r="AZ2800">
        <f t="shared" si="1105"/>
        <v>0</v>
      </c>
      <c r="BA2800">
        <f t="shared" si="1106"/>
        <v>0</v>
      </c>
      <c r="BB2800">
        <f t="shared" si="1107"/>
        <v>0</v>
      </c>
      <c r="BC2800">
        <f t="shared" si="1108"/>
        <v>0</v>
      </c>
      <c r="BD2800">
        <f t="shared" si="1109"/>
        <v>0</v>
      </c>
      <c r="BE2800">
        <f t="shared" si="1110"/>
        <v>0</v>
      </c>
      <c r="BF2800">
        <f t="shared" si="1111"/>
        <v>0</v>
      </c>
    </row>
    <row r="2801" spans="1:58" ht="15" customHeight="1">
      <c r="A2801" s="405"/>
      <c r="B2801" s="6"/>
      <c r="C2801" s="421" t="s">
        <v>7216</v>
      </c>
      <c r="D2801" s="668" t="str">
        <f t="shared" si="1112"/>
        <v/>
      </c>
      <c r="E2801" s="669"/>
      <c r="F2801" s="670"/>
      <c r="G2801" s="763" t="str">
        <f t="shared" si="1113"/>
        <v/>
      </c>
      <c r="H2801" s="669"/>
      <c r="I2801" s="669"/>
      <c r="J2801" s="669"/>
      <c r="K2801" s="669"/>
      <c r="L2801" s="670"/>
      <c r="M2801" s="112"/>
      <c r="N2801" s="112"/>
      <c r="O2801" s="112"/>
      <c r="P2801" s="112"/>
      <c r="Q2801" s="112"/>
      <c r="R2801" s="112"/>
      <c r="S2801" s="112"/>
      <c r="T2801" s="112"/>
      <c r="U2801" s="112"/>
      <c r="V2801" s="112"/>
      <c r="W2801" s="112"/>
      <c r="X2801" s="112"/>
      <c r="Y2801" s="112"/>
      <c r="Z2801" s="112"/>
      <c r="AA2801" s="112"/>
      <c r="AB2801" s="112"/>
      <c r="AC2801" s="112"/>
      <c r="AD2801" s="112"/>
      <c r="AE2801" s="93"/>
      <c r="AI2801">
        <f t="shared" si="1088"/>
        <v>0</v>
      </c>
      <c r="AJ2801">
        <f t="shared" si="1089"/>
        <v>0</v>
      </c>
      <c r="AK2801">
        <f t="shared" si="1090"/>
        <v>0</v>
      </c>
      <c r="AL2801">
        <f t="shared" si="1091"/>
        <v>0</v>
      </c>
      <c r="AM2801">
        <f t="shared" si="1092"/>
        <v>0</v>
      </c>
      <c r="AN2801">
        <f t="shared" si="1093"/>
        <v>0</v>
      </c>
      <c r="AO2801">
        <f t="shared" si="1094"/>
        <v>0</v>
      </c>
      <c r="AP2801">
        <f t="shared" si="1095"/>
        <v>0</v>
      </c>
      <c r="AQ2801">
        <f t="shared" si="1096"/>
        <v>0</v>
      </c>
      <c r="AR2801">
        <f t="shared" si="1097"/>
        <v>0</v>
      </c>
      <c r="AS2801">
        <f t="shared" si="1098"/>
        <v>0</v>
      </c>
      <c r="AT2801">
        <f t="shared" si="1099"/>
        <v>0</v>
      </c>
      <c r="AU2801">
        <f t="shared" si="1100"/>
        <v>0</v>
      </c>
      <c r="AV2801">
        <f t="shared" si="1101"/>
        <v>0</v>
      </c>
      <c r="AW2801">
        <f t="shared" si="1102"/>
        <v>0</v>
      </c>
      <c r="AX2801">
        <f t="shared" si="1103"/>
        <v>0</v>
      </c>
      <c r="AY2801">
        <f t="shared" si="1104"/>
        <v>0</v>
      </c>
      <c r="AZ2801">
        <f t="shared" si="1105"/>
        <v>0</v>
      </c>
      <c r="BA2801">
        <f t="shared" si="1106"/>
        <v>0</v>
      </c>
      <c r="BB2801">
        <f t="shared" si="1107"/>
        <v>0</v>
      </c>
      <c r="BC2801">
        <f t="shared" si="1108"/>
        <v>0</v>
      </c>
      <c r="BD2801">
        <f t="shared" si="1109"/>
        <v>0</v>
      </c>
      <c r="BE2801">
        <f t="shared" si="1110"/>
        <v>0</v>
      </c>
      <c r="BF2801">
        <f t="shared" si="1111"/>
        <v>0</v>
      </c>
    </row>
    <row r="2802" spans="1:58" ht="15" customHeight="1">
      <c r="A2802" s="405"/>
      <c r="B2802" s="6"/>
      <c r="C2802" s="421" t="s">
        <v>7217</v>
      </c>
      <c r="D2802" s="668" t="str">
        <f t="shared" si="1112"/>
        <v/>
      </c>
      <c r="E2802" s="669"/>
      <c r="F2802" s="670"/>
      <c r="G2802" s="763" t="str">
        <f t="shared" si="1113"/>
        <v/>
      </c>
      <c r="H2802" s="669"/>
      <c r="I2802" s="669"/>
      <c r="J2802" s="669"/>
      <c r="K2802" s="669"/>
      <c r="L2802" s="670"/>
      <c r="M2802" s="112"/>
      <c r="N2802" s="112"/>
      <c r="O2802" s="112"/>
      <c r="P2802" s="112"/>
      <c r="Q2802" s="112"/>
      <c r="R2802" s="112"/>
      <c r="S2802" s="112"/>
      <c r="T2802" s="112"/>
      <c r="U2802" s="112"/>
      <c r="V2802" s="112"/>
      <c r="W2802" s="112"/>
      <c r="X2802" s="112"/>
      <c r="Y2802" s="112"/>
      <c r="Z2802" s="112"/>
      <c r="AA2802" s="112"/>
      <c r="AB2802" s="112"/>
      <c r="AC2802" s="112"/>
      <c r="AD2802" s="112"/>
      <c r="AE2802" s="93"/>
      <c r="AI2802">
        <f t="shared" si="1088"/>
        <v>0</v>
      </c>
      <c r="AJ2802">
        <f t="shared" si="1089"/>
        <v>0</v>
      </c>
      <c r="AK2802">
        <f t="shared" si="1090"/>
        <v>0</v>
      </c>
      <c r="AL2802">
        <f t="shared" si="1091"/>
        <v>0</v>
      </c>
      <c r="AM2802">
        <f t="shared" si="1092"/>
        <v>0</v>
      </c>
      <c r="AN2802">
        <f t="shared" si="1093"/>
        <v>0</v>
      </c>
      <c r="AO2802">
        <f t="shared" si="1094"/>
        <v>0</v>
      </c>
      <c r="AP2802">
        <f t="shared" si="1095"/>
        <v>0</v>
      </c>
      <c r="AQ2802">
        <f t="shared" si="1096"/>
        <v>0</v>
      </c>
      <c r="AR2802">
        <f t="shared" si="1097"/>
        <v>0</v>
      </c>
      <c r="AS2802">
        <f t="shared" si="1098"/>
        <v>0</v>
      </c>
      <c r="AT2802">
        <f t="shared" si="1099"/>
        <v>0</v>
      </c>
      <c r="AU2802">
        <f t="shared" si="1100"/>
        <v>0</v>
      </c>
      <c r="AV2802">
        <f t="shared" si="1101"/>
        <v>0</v>
      </c>
      <c r="AW2802">
        <f t="shared" si="1102"/>
        <v>0</v>
      </c>
      <c r="AX2802">
        <f t="shared" si="1103"/>
        <v>0</v>
      </c>
      <c r="AY2802">
        <f t="shared" si="1104"/>
        <v>0</v>
      </c>
      <c r="AZ2802">
        <f t="shared" si="1105"/>
        <v>0</v>
      </c>
      <c r="BA2802">
        <f t="shared" si="1106"/>
        <v>0</v>
      </c>
      <c r="BB2802">
        <f t="shared" si="1107"/>
        <v>0</v>
      </c>
      <c r="BC2802">
        <f t="shared" si="1108"/>
        <v>0</v>
      </c>
      <c r="BD2802">
        <f t="shared" si="1109"/>
        <v>0</v>
      </c>
      <c r="BE2802">
        <f t="shared" si="1110"/>
        <v>0</v>
      </c>
      <c r="BF2802">
        <f t="shared" si="1111"/>
        <v>0</v>
      </c>
    </row>
    <row r="2803" spans="1:58" ht="15" customHeight="1">
      <c r="A2803" s="405"/>
      <c r="B2803" s="6"/>
      <c r="C2803" s="421" t="s">
        <v>7218</v>
      </c>
      <c r="D2803" s="668" t="str">
        <f t="shared" si="1112"/>
        <v/>
      </c>
      <c r="E2803" s="669"/>
      <c r="F2803" s="670"/>
      <c r="G2803" s="763" t="str">
        <f t="shared" si="1113"/>
        <v/>
      </c>
      <c r="H2803" s="669"/>
      <c r="I2803" s="669"/>
      <c r="J2803" s="669"/>
      <c r="K2803" s="669"/>
      <c r="L2803" s="670"/>
      <c r="M2803" s="112"/>
      <c r="N2803" s="112"/>
      <c r="O2803" s="112"/>
      <c r="P2803" s="112"/>
      <c r="Q2803" s="112"/>
      <c r="R2803" s="112"/>
      <c r="S2803" s="112"/>
      <c r="T2803" s="112"/>
      <c r="U2803" s="112"/>
      <c r="V2803" s="112"/>
      <c r="W2803" s="112"/>
      <c r="X2803" s="112"/>
      <c r="Y2803" s="112"/>
      <c r="Z2803" s="112"/>
      <c r="AA2803" s="112"/>
      <c r="AB2803" s="112"/>
      <c r="AC2803" s="112"/>
      <c r="AD2803" s="112"/>
      <c r="AE2803" s="93"/>
      <c r="AI2803">
        <f t="shared" si="1088"/>
        <v>0</v>
      </c>
      <c r="AJ2803">
        <f t="shared" si="1089"/>
        <v>0</v>
      </c>
      <c r="AK2803">
        <f t="shared" si="1090"/>
        <v>0</v>
      </c>
      <c r="AL2803">
        <f t="shared" si="1091"/>
        <v>0</v>
      </c>
      <c r="AM2803">
        <f t="shared" si="1092"/>
        <v>0</v>
      </c>
      <c r="AN2803">
        <f t="shared" si="1093"/>
        <v>0</v>
      </c>
      <c r="AO2803">
        <f t="shared" si="1094"/>
        <v>0</v>
      </c>
      <c r="AP2803">
        <f t="shared" si="1095"/>
        <v>0</v>
      </c>
      <c r="AQ2803">
        <f t="shared" si="1096"/>
        <v>0</v>
      </c>
      <c r="AR2803">
        <f t="shared" si="1097"/>
        <v>0</v>
      </c>
      <c r="AS2803">
        <f t="shared" si="1098"/>
        <v>0</v>
      </c>
      <c r="AT2803">
        <f t="shared" si="1099"/>
        <v>0</v>
      </c>
      <c r="AU2803">
        <f t="shared" si="1100"/>
        <v>0</v>
      </c>
      <c r="AV2803">
        <f t="shared" si="1101"/>
        <v>0</v>
      </c>
      <c r="AW2803">
        <f t="shared" si="1102"/>
        <v>0</v>
      </c>
      <c r="AX2803">
        <f t="shared" si="1103"/>
        <v>0</v>
      </c>
      <c r="AY2803">
        <f t="shared" si="1104"/>
        <v>0</v>
      </c>
      <c r="AZ2803">
        <f t="shared" si="1105"/>
        <v>0</v>
      </c>
      <c r="BA2803">
        <f t="shared" si="1106"/>
        <v>0</v>
      </c>
      <c r="BB2803">
        <f t="shared" si="1107"/>
        <v>0</v>
      </c>
      <c r="BC2803">
        <f t="shared" si="1108"/>
        <v>0</v>
      </c>
      <c r="BD2803">
        <f t="shared" si="1109"/>
        <v>0</v>
      </c>
      <c r="BE2803">
        <f t="shared" si="1110"/>
        <v>0</v>
      </c>
      <c r="BF2803">
        <f t="shared" si="1111"/>
        <v>0</v>
      </c>
    </row>
    <row r="2804" spans="1:58" ht="15" customHeight="1">
      <c r="A2804" s="405"/>
      <c r="B2804" s="6"/>
      <c r="C2804" s="421" t="s">
        <v>7219</v>
      </c>
      <c r="D2804" s="668" t="str">
        <f t="shared" si="1112"/>
        <v/>
      </c>
      <c r="E2804" s="669"/>
      <c r="F2804" s="670"/>
      <c r="G2804" s="763" t="str">
        <f t="shared" si="1113"/>
        <v/>
      </c>
      <c r="H2804" s="669"/>
      <c r="I2804" s="669"/>
      <c r="J2804" s="669"/>
      <c r="K2804" s="669"/>
      <c r="L2804" s="670"/>
      <c r="M2804" s="112"/>
      <c r="N2804" s="112"/>
      <c r="O2804" s="112"/>
      <c r="P2804" s="112"/>
      <c r="Q2804" s="112"/>
      <c r="R2804" s="112"/>
      <c r="S2804" s="112"/>
      <c r="T2804" s="112"/>
      <c r="U2804" s="112"/>
      <c r="V2804" s="112"/>
      <c r="W2804" s="112"/>
      <c r="X2804" s="112"/>
      <c r="Y2804" s="112"/>
      <c r="Z2804" s="112"/>
      <c r="AA2804" s="112"/>
      <c r="AB2804" s="112"/>
      <c r="AC2804" s="112"/>
      <c r="AD2804" s="112"/>
      <c r="AE2804" s="93"/>
      <c r="AI2804">
        <f t="shared" si="1088"/>
        <v>0</v>
      </c>
      <c r="AJ2804">
        <f t="shared" si="1089"/>
        <v>0</v>
      </c>
      <c r="AK2804">
        <f t="shared" si="1090"/>
        <v>0</v>
      </c>
      <c r="AL2804">
        <f t="shared" si="1091"/>
        <v>0</v>
      </c>
      <c r="AM2804">
        <f t="shared" si="1092"/>
        <v>0</v>
      </c>
      <c r="AN2804">
        <f t="shared" si="1093"/>
        <v>0</v>
      </c>
      <c r="AO2804">
        <f t="shared" si="1094"/>
        <v>0</v>
      </c>
      <c r="AP2804">
        <f t="shared" si="1095"/>
        <v>0</v>
      </c>
      <c r="AQ2804">
        <f t="shared" si="1096"/>
        <v>0</v>
      </c>
      <c r="AR2804">
        <f t="shared" si="1097"/>
        <v>0</v>
      </c>
      <c r="AS2804">
        <f t="shared" si="1098"/>
        <v>0</v>
      </c>
      <c r="AT2804">
        <f t="shared" si="1099"/>
        <v>0</v>
      </c>
      <c r="AU2804">
        <f t="shared" si="1100"/>
        <v>0</v>
      </c>
      <c r="AV2804">
        <f t="shared" si="1101"/>
        <v>0</v>
      </c>
      <c r="AW2804">
        <f t="shared" si="1102"/>
        <v>0</v>
      </c>
      <c r="AX2804">
        <f t="shared" si="1103"/>
        <v>0</v>
      </c>
      <c r="AY2804">
        <f t="shared" si="1104"/>
        <v>0</v>
      </c>
      <c r="AZ2804">
        <f t="shared" si="1105"/>
        <v>0</v>
      </c>
      <c r="BA2804">
        <f t="shared" si="1106"/>
        <v>0</v>
      </c>
      <c r="BB2804">
        <f t="shared" si="1107"/>
        <v>0</v>
      </c>
      <c r="BC2804">
        <f t="shared" si="1108"/>
        <v>0</v>
      </c>
      <c r="BD2804">
        <f t="shared" si="1109"/>
        <v>0</v>
      </c>
      <c r="BE2804">
        <f t="shared" si="1110"/>
        <v>0</v>
      </c>
      <c r="BF2804">
        <f t="shared" si="1111"/>
        <v>0</v>
      </c>
    </row>
    <row r="2805" spans="1:58" ht="15" customHeight="1">
      <c r="A2805" s="405"/>
      <c r="B2805" s="6"/>
      <c r="C2805" s="421" t="s">
        <v>7220</v>
      </c>
      <c r="D2805" s="668" t="str">
        <f t="shared" si="1112"/>
        <v/>
      </c>
      <c r="E2805" s="669"/>
      <c r="F2805" s="670"/>
      <c r="G2805" s="763" t="str">
        <f t="shared" si="1113"/>
        <v/>
      </c>
      <c r="H2805" s="669"/>
      <c r="I2805" s="669"/>
      <c r="J2805" s="669"/>
      <c r="K2805" s="669"/>
      <c r="L2805" s="670"/>
      <c r="M2805" s="112"/>
      <c r="N2805" s="112"/>
      <c r="O2805" s="112"/>
      <c r="P2805" s="112"/>
      <c r="Q2805" s="112"/>
      <c r="R2805" s="112"/>
      <c r="S2805" s="112"/>
      <c r="T2805" s="112"/>
      <c r="U2805" s="112"/>
      <c r="V2805" s="112"/>
      <c r="W2805" s="112"/>
      <c r="X2805" s="112"/>
      <c r="Y2805" s="112"/>
      <c r="Z2805" s="112"/>
      <c r="AA2805" s="112"/>
      <c r="AB2805" s="112"/>
      <c r="AC2805" s="112"/>
      <c r="AD2805" s="112"/>
      <c r="AE2805" s="93"/>
      <c r="AI2805">
        <f t="shared" si="1088"/>
        <v>0</v>
      </c>
      <c r="AJ2805">
        <f t="shared" si="1089"/>
        <v>0</v>
      </c>
      <c r="AK2805">
        <f t="shared" si="1090"/>
        <v>0</v>
      </c>
      <c r="AL2805">
        <f t="shared" si="1091"/>
        <v>0</v>
      </c>
      <c r="AM2805">
        <f t="shared" si="1092"/>
        <v>0</v>
      </c>
      <c r="AN2805">
        <f t="shared" si="1093"/>
        <v>0</v>
      </c>
      <c r="AO2805">
        <f t="shared" si="1094"/>
        <v>0</v>
      </c>
      <c r="AP2805">
        <f t="shared" si="1095"/>
        <v>0</v>
      </c>
      <c r="AQ2805">
        <f t="shared" si="1096"/>
        <v>0</v>
      </c>
      <c r="AR2805">
        <f t="shared" si="1097"/>
        <v>0</v>
      </c>
      <c r="AS2805">
        <f t="shared" si="1098"/>
        <v>0</v>
      </c>
      <c r="AT2805">
        <f t="shared" si="1099"/>
        <v>0</v>
      </c>
      <c r="AU2805">
        <f t="shared" si="1100"/>
        <v>0</v>
      </c>
      <c r="AV2805">
        <f t="shared" si="1101"/>
        <v>0</v>
      </c>
      <c r="AW2805">
        <f t="shared" si="1102"/>
        <v>0</v>
      </c>
      <c r="AX2805">
        <f t="shared" si="1103"/>
        <v>0</v>
      </c>
      <c r="AY2805">
        <f t="shared" si="1104"/>
        <v>0</v>
      </c>
      <c r="AZ2805">
        <f t="shared" si="1105"/>
        <v>0</v>
      </c>
      <c r="BA2805">
        <f t="shared" si="1106"/>
        <v>0</v>
      </c>
      <c r="BB2805">
        <f t="shared" si="1107"/>
        <v>0</v>
      </c>
      <c r="BC2805">
        <f t="shared" si="1108"/>
        <v>0</v>
      </c>
      <c r="BD2805">
        <f t="shared" si="1109"/>
        <v>0</v>
      </c>
      <c r="BE2805">
        <f t="shared" si="1110"/>
        <v>0</v>
      </c>
      <c r="BF2805">
        <f t="shared" si="1111"/>
        <v>0</v>
      </c>
    </row>
    <row r="2806" spans="1:58" ht="15" customHeight="1">
      <c r="A2806" s="405"/>
      <c r="B2806" s="6"/>
      <c r="C2806" s="421" t="s">
        <v>7221</v>
      </c>
      <c r="D2806" s="668" t="str">
        <f t="shared" si="1112"/>
        <v/>
      </c>
      <c r="E2806" s="669"/>
      <c r="F2806" s="670"/>
      <c r="G2806" s="763" t="str">
        <f t="shared" si="1113"/>
        <v/>
      </c>
      <c r="H2806" s="669"/>
      <c r="I2806" s="669"/>
      <c r="J2806" s="669"/>
      <c r="K2806" s="669"/>
      <c r="L2806" s="670"/>
      <c r="M2806" s="112"/>
      <c r="N2806" s="112"/>
      <c r="O2806" s="112"/>
      <c r="P2806" s="112"/>
      <c r="Q2806" s="112"/>
      <c r="R2806" s="112"/>
      <c r="S2806" s="112"/>
      <c r="T2806" s="112"/>
      <c r="U2806" s="112"/>
      <c r="V2806" s="112"/>
      <c r="W2806" s="112"/>
      <c r="X2806" s="112"/>
      <c r="Y2806" s="112"/>
      <c r="Z2806" s="112"/>
      <c r="AA2806" s="112"/>
      <c r="AB2806" s="112"/>
      <c r="AC2806" s="112"/>
      <c r="AD2806" s="112"/>
      <c r="AE2806" s="93"/>
      <c r="AI2806">
        <f t="shared" si="1088"/>
        <v>0</v>
      </c>
      <c r="AJ2806">
        <f t="shared" si="1089"/>
        <v>0</v>
      </c>
      <c r="AK2806">
        <f t="shared" si="1090"/>
        <v>0</v>
      </c>
      <c r="AL2806">
        <f t="shared" si="1091"/>
        <v>0</v>
      </c>
      <c r="AM2806">
        <f t="shared" si="1092"/>
        <v>0</v>
      </c>
      <c r="AN2806">
        <f t="shared" si="1093"/>
        <v>0</v>
      </c>
      <c r="AO2806">
        <f t="shared" si="1094"/>
        <v>0</v>
      </c>
      <c r="AP2806">
        <f t="shared" si="1095"/>
        <v>0</v>
      </c>
      <c r="AQ2806">
        <f t="shared" si="1096"/>
        <v>0</v>
      </c>
      <c r="AR2806">
        <f t="shared" si="1097"/>
        <v>0</v>
      </c>
      <c r="AS2806">
        <f t="shared" si="1098"/>
        <v>0</v>
      </c>
      <c r="AT2806">
        <f t="shared" si="1099"/>
        <v>0</v>
      </c>
      <c r="AU2806">
        <f t="shared" si="1100"/>
        <v>0</v>
      </c>
      <c r="AV2806">
        <f t="shared" si="1101"/>
        <v>0</v>
      </c>
      <c r="AW2806">
        <f t="shared" si="1102"/>
        <v>0</v>
      </c>
      <c r="AX2806">
        <f t="shared" si="1103"/>
        <v>0</v>
      </c>
      <c r="AY2806">
        <f t="shared" si="1104"/>
        <v>0</v>
      </c>
      <c r="AZ2806">
        <f t="shared" si="1105"/>
        <v>0</v>
      </c>
      <c r="BA2806">
        <f t="shared" si="1106"/>
        <v>0</v>
      </c>
      <c r="BB2806">
        <f t="shared" si="1107"/>
        <v>0</v>
      </c>
      <c r="BC2806">
        <f t="shared" si="1108"/>
        <v>0</v>
      </c>
      <c r="BD2806">
        <f t="shared" si="1109"/>
        <v>0</v>
      </c>
      <c r="BE2806">
        <f t="shared" si="1110"/>
        <v>0</v>
      </c>
      <c r="BF2806">
        <f t="shared" si="1111"/>
        <v>0</v>
      </c>
    </row>
    <row r="2807" spans="1:58" ht="15" customHeight="1">
      <c r="A2807" s="405"/>
      <c r="B2807" s="6"/>
      <c r="C2807" s="421" t="s">
        <v>7222</v>
      </c>
      <c r="D2807" s="668" t="str">
        <f t="shared" si="1112"/>
        <v/>
      </c>
      <c r="E2807" s="669"/>
      <c r="F2807" s="670"/>
      <c r="G2807" s="763" t="str">
        <f t="shared" si="1113"/>
        <v/>
      </c>
      <c r="H2807" s="669"/>
      <c r="I2807" s="669"/>
      <c r="J2807" s="669"/>
      <c r="K2807" s="669"/>
      <c r="L2807" s="670"/>
      <c r="M2807" s="112"/>
      <c r="N2807" s="112"/>
      <c r="O2807" s="112"/>
      <c r="P2807" s="112"/>
      <c r="Q2807" s="112"/>
      <c r="R2807" s="112"/>
      <c r="S2807" s="112"/>
      <c r="T2807" s="112"/>
      <c r="U2807" s="112"/>
      <c r="V2807" s="112"/>
      <c r="W2807" s="112"/>
      <c r="X2807" s="112"/>
      <c r="Y2807" s="112"/>
      <c r="Z2807" s="112"/>
      <c r="AA2807" s="112"/>
      <c r="AB2807" s="112"/>
      <c r="AC2807" s="112"/>
      <c r="AD2807" s="112"/>
      <c r="AE2807" s="93"/>
      <c r="AI2807">
        <f t="shared" si="1088"/>
        <v>0</v>
      </c>
      <c r="AJ2807">
        <f t="shared" si="1089"/>
        <v>0</v>
      </c>
      <c r="AK2807">
        <f t="shared" si="1090"/>
        <v>0</v>
      </c>
      <c r="AL2807">
        <f t="shared" si="1091"/>
        <v>0</v>
      </c>
      <c r="AM2807">
        <f t="shared" si="1092"/>
        <v>0</v>
      </c>
      <c r="AN2807">
        <f t="shared" si="1093"/>
        <v>0</v>
      </c>
      <c r="AO2807">
        <f t="shared" si="1094"/>
        <v>0</v>
      </c>
      <c r="AP2807">
        <f t="shared" si="1095"/>
        <v>0</v>
      </c>
      <c r="AQ2807">
        <f t="shared" si="1096"/>
        <v>0</v>
      </c>
      <c r="AR2807">
        <f t="shared" si="1097"/>
        <v>0</v>
      </c>
      <c r="AS2807">
        <f t="shared" si="1098"/>
        <v>0</v>
      </c>
      <c r="AT2807">
        <f t="shared" si="1099"/>
        <v>0</v>
      </c>
      <c r="AU2807">
        <f t="shared" si="1100"/>
        <v>0</v>
      </c>
      <c r="AV2807">
        <f t="shared" si="1101"/>
        <v>0</v>
      </c>
      <c r="AW2807">
        <f t="shared" si="1102"/>
        <v>0</v>
      </c>
      <c r="AX2807">
        <f t="shared" si="1103"/>
        <v>0</v>
      </c>
      <c r="AY2807">
        <f t="shared" si="1104"/>
        <v>0</v>
      </c>
      <c r="AZ2807">
        <f t="shared" si="1105"/>
        <v>0</v>
      </c>
      <c r="BA2807">
        <f t="shared" si="1106"/>
        <v>0</v>
      </c>
      <c r="BB2807">
        <f t="shared" si="1107"/>
        <v>0</v>
      </c>
      <c r="BC2807">
        <f t="shared" si="1108"/>
        <v>0</v>
      </c>
      <c r="BD2807">
        <f t="shared" si="1109"/>
        <v>0</v>
      </c>
      <c r="BE2807">
        <f t="shared" si="1110"/>
        <v>0</v>
      </c>
      <c r="BF2807">
        <f t="shared" si="1111"/>
        <v>0</v>
      </c>
    </row>
    <row r="2808" spans="1:58" ht="15" customHeight="1">
      <c r="A2808" s="405"/>
      <c r="B2808" s="6"/>
      <c r="C2808" s="421" t="s">
        <v>7223</v>
      </c>
      <c r="D2808" s="668" t="str">
        <f t="shared" si="1112"/>
        <v/>
      </c>
      <c r="E2808" s="669"/>
      <c r="F2808" s="670"/>
      <c r="G2808" s="763" t="str">
        <f t="shared" si="1113"/>
        <v/>
      </c>
      <c r="H2808" s="669"/>
      <c r="I2808" s="669"/>
      <c r="J2808" s="669"/>
      <c r="K2808" s="669"/>
      <c r="L2808" s="670"/>
      <c r="M2808" s="112"/>
      <c r="N2808" s="112"/>
      <c r="O2808" s="112"/>
      <c r="P2808" s="112"/>
      <c r="Q2808" s="112"/>
      <c r="R2808" s="112"/>
      <c r="S2808" s="112"/>
      <c r="T2808" s="112"/>
      <c r="U2808" s="112"/>
      <c r="V2808" s="112"/>
      <c r="W2808" s="112"/>
      <c r="X2808" s="112"/>
      <c r="Y2808" s="112"/>
      <c r="Z2808" s="112"/>
      <c r="AA2808" s="112"/>
      <c r="AB2808" s="112"/>
      <c r="AC2808" s="112"/>
      <c r="AD2808" s="112"/>
      <c r="AE2808" s="93"/>
      <c r="AI2808">
        <f t="shared" si="1088"/>
        <v>0</v>
      </c>
      <c r="AJ2808">
        <f t="shared" si="1089"/>
        <v>0</v>
      </c>
      <c r="AK2808">
        <f t="shared" si="1090"/>
        <v>0</v>
      </c>
      <c r="AL2808">
        <f t="shared" si="1091"/>
        <v>0</v>
      </c>
      <c r="AM2808">
        <f t="shared" si="1092"/>
        <v>0</v>
      </c>
      <c r="AN2808">
        <f t="shared" si="1093"/>
        <v>0</v>
      </c>
      <c r="AO2808">
        <f t="shared" si="1094"/>
        <v>0</v>
      </c>
      <c r="AP2808">
        <f t="shared" si="1095"/>
        <v>0</v>
      </c>
      <c r="AQ2808">
        <f t="shared" si="1096"/>
        <v>0</v>
      </c>
      <c r="AR2808">
        <f t="shared" si="1097"/>
        <v>0</v>
      </c>
      <c r="AS2808">
        <f t="shared" si="1098"/>
        <v>0</v>
      </c>
      <c r="AT2808">
        <f t="shared" si="1099"/>
        <v>0</v>
      </c>
      <c r="AU2808">
        <f t="shared" si="1100"/>
        <v>0</v>
      </c>
      <c r="AV2808">
        <f t="shared" si="1101"/>
        <v>0</v>
      </c>
      <c r="AW2808">
        <f t="shared" si="1102"/>
        <v>0</v>
      </c>
      <c r="AX2808">
        <f t="shared" si="1103"/>
        <v>0</v>
      </c>
      <c r="AY2808">
        <f t="shared" si="1104"/>
        <v>0</v>
      </c>
      <c r="AZ2808">
        <f t="shared" si="1105"/>
        <v>0</v>
      </c>
      <c r="BA2808">
        <f t="shared" si="1106"/>
        <v>0</v>
      </c>
      <c r="BB2808">
        <f t="shared" si="1107"/>
        <v>0</v>
      </c>
      <c r="BC2808">
        <f t="shared" si="1108"/>
        <v>0</v>
      </c>
      <c r="BD2808">
        <f t="shared" si="1109"/>
        <v>0</v>
      </c>
      <c r="BE2808">
        <f t="shared" si="1110"/>
        <v>0</v>
      </c>
      <c r="BF2808">
        <f t="shared" si="1111"/>
        <v>0</v>
      </c>
    </row>
    <row r="2809" spans="1:58" ht="15" customHeight="1">
      <c r="A2809" s="405"/>
      <c r="B2809" s="6"/>
      <c r="C2809" s="421" t="s">
        <v>7224</v>
      </c>
      <c r="D2809" s="668" t="str">
        <f t="shared" si="1112"/>
        <v/>
      </c>
      <c r="E2809" s="669"/>
      <c r="F2809" s="670"/>
      <c r="G2809" s="763" t="str">
        <f t="shared" si="1113"/>
        <v/>
      </c>
      <c r="H2809" s="669"/>
      <c r="I2809" s="669"/>
      <c r="J2809" s="669"/>
      <c r="K2809" s="669"/>
      <c r="L2809" s="670"/>
      <c r="M2809" s="112"/>
      <c r="N2809" s="112"/>
      <c r="O2809" s="112"/>
      <c r="P2809" s="112"/>
      <c r="Q2809" s="112"/>
      <c r="R2809" s="112"/>
      <c r="S2809" s="112"/>
      <c r="T2809" s="112"/>
      <c r="U2809" s="112"/>
      <c r="V2809" s="112"/>
      <c r="W2809" s="112"/>
      <c r="X2809" s="112"/>
      <c r="Y2809" s="112"/>
      <c r="Z2809" s="112"/>
      <c r="AA2809" s="112"/>
      <c r="AB2809" s="112"/>
      <c r="AC2809" s="112"/>
      <c r="AD2809" s="112"/>
      <c r="AE2809" s="93"/>
      <c r="AI2809">
        <f t="shared" si="1088"/>
        <v>0</v>
      </c>
      <c r="AJ2809">
        <f t="shared" si="1089"/>
        <v>0</v>
      </c>
      <c r="AK2809">
        <f t="shared" si="1090"/>
        <v>0</v>
      </c>
      <c r="AL2809">
        <f t="shared" si="1091"/>
        <v>0</v>
      </c>
      <c r="AM2809">
        <f t="shared" si="1092"/>
        <v>0</v>
      </c>
      <c r="AN2809">
        <f t="shared" si="1093"/>
        <v>0</v>
      </c>
      <c r="AO2809">
        <f t="shared" si="1094"/>
        <v>0</v>
      </c>
      <c r="AP2809">
        <f t="shared" si="1095"/>
        <v>0</v>
      </c>
      <c r="AQ2809">
        <f t="shared" si="1096"/>
        <v>0</v>
      </c>
      <c r="AR2809">
        <f t="shared" si="1097"/>
        <v>0</v>
      </c>
      <c r="AS2809">
        <f t="shared" si="1098"/>
        <v>0</v>
      </c>
      <c r="AT2809">
        <f t="shared" si="1099"/>
        <v>0</v>
      </c>
      <c r="AU2809">
        <f t="shared" si="1100"/>
        <v>0</v>
      </c>
      <c r="AV2809">
        <f t="shared" si="1101"/>
        <v>0</v>
      </c>
      <c r="AW2809">
        <f t="shared" si="1102"/>
        <v>0</v>
      </c>
      <c r="AX2809">
        <f t="shared" si="1103"/>
        <v>0</v>
      </c>
      <c r="AY2809">
        <f t="shared" si="1104"/>
        <v>0</v>
      </c>
      <c r="AZ2809">
        <f t="shared" si="1105"/>
        <v>0</v>
      </c>
      <c r="BA2809">
        <f t="shared" si="1106"/>
        <v>0</v>
      </c>
      <c r="BB2809">
        <f t="shared" si="1107"/>
        <v>0</v>
      </c>
      <c r="BC2809">
        <f t="shared" si="1108"/>
        <v>0</v>
      </c>
      <c r="BD2809">
        <f t="shared" si="1109"/>
        <v>0</v>
      </c>
      <c r="BE2809">
        <f t="shared" si="1110"/>
        <v>0</v>
      </c>
      <c r="BF2809">
        <f t="shared" si="1111"/>
        <v>0</v>
      </c>
    </row>
    <row r="2810" spans="1:58" ht="15" customHeight="1">
      <c r="A2810" s="405"/>
      <c r="B2810" s="6"/>
      <c r="C2810" s="421" t="s">
        <v>7225</v>
      </c>
      <c r="D2810" s="668" t="str">
        <f t="shared" si="1112"/>
        <v/>
      </c>
      <c r="E2810" s="669"/>
      <c r="F2810" s="670"/>
      <c r="G2810" s="763" t="str">
        <f t="shared" si="1113"/>
        <v/>
      </c>
      <c r="H2810" s="669"/>
      <c r="I2810" s="669"/>
      <c r="J2810" s="669"/>
      <c r="K2810" s="669"/>
      <c r="L2810" s="670"/>
      <c r="M2810" s="112"/>
      <c r="N2810" s="112"/>
      <c r="O2810" s="112"/>
      <c r="P2810" s="112"/>
      <c r="Q2810" s="112"/>
      <c r="R2810" s="112"/>
      <c r="S2810" s="112"/>
      <c r="T2810" s="112"/>
      <c r="U2810" s="112"/>
      <c r="V2810" s="112"/>
      <c r="W2810" s="112"/>
      <c r="X2810" s="112"/>
      <c r="Y2810" s="112"/>
      <c r="Z2810" s="112"/>
      <c r="AA2810" s="112"/>
      <c r="AB2810" s="112"/>
      <c r="AC2810" s="112"/>
      <c r="AD2810" s="112"/>
      <c r="AE2810" s="93"/>
      <c r="AI2810">
        <f t="shared" si="1088"/>
        <v>0</v>
      </c>
      <c r="AJ2810">
        <f t="shared" si="1089"/>
        <v>0</v>
      </c>
      <c r="AK2810">
        <f t="shared" si="1090"/>
        <v>0</v>
      </c>
      <c r="AL2810">
        <f t="shared" si="1091"/>
        <v>0</v>
      </c>
      <c r="AM2810">
        <f t="shared" si="1092"/>
        <v>0</v>
      </c>
      <c r="AN2810">
        <f t="shared" si="1093"/>
        <v>0</v>
      </c>
      <c r="AO2810">
        <f t="shared" si="1094"/>
        <v>0</v>
      </c>
      <c r="AP2810">
        <f t="shared" si="1095"/>
        <v>0</v>
      </c>
      <c r="AQ2810">
        <f t="shared" si="1096"/>
        <v>0</v>
      </c>
      <c r="AR2810">
        <f t="shared" si="1097"/>
        <v>0</v>
      </c>
      <c r="AS2810">
        <f t="shared" si="1098"/>
        <v>0</v>
      </c>
      <c r="AT2810">
        <f t="shared" si="1099"/>
        <v>0</v>
      </c>
      <c r="AU2810">
        <f t="shared" si="1100"/>
        <v>0</v>
      </c>
      <c r="AV2810">
        <f t="shared" si="1101"/>
        <v>0</v>
      </c>
      <c r="AW2810">
        <f t="shared" si="1102"/>
        <v>0</v>
      </c>
      <c r="AX2810">
        <f t="shared" si="1103"/>
        <v>0</v>
      </c>
      <c r="AY2810">
        <f t="shared" si="1104"/>
        <v>0</v>
      </c>
      <c r="AZ2810">
        <f t="shared" si="1105"/>
        <v>0</v>
      </c>
      <c r="BA2810">
        <f t="shared" si="1106"/>
        <v>0</v>
      </c>
      <c r="BB2810">
        <f t="shared" si="1107"/>
        <v>0</v>
      </c>
      <c r="BC2810">
        <f t="shared" si="1108"/>
        <v>0</v>
      </c>
      <c r="BD2810">
        <f t="shared" si="1109"/>
        <v>0</v>
      </c>
      <c r="BE2810">
        <f t="shared" si="1110"/>
        <v>0</v>
      </c>
      <c r="BF2810">
        <f t="shared" si="1111"/>
        <v>0</v>
      </c>
    </row>
    <row r="2811" spans="1:58" ht="15" customHeight="1">
      <c r="A2811" s="405"/>
      <c r="B2811" s="6"/>
      <c r="C2811" s="421" t="s">
        <v>7226</v>
      </c>
      <c r="D2811" s="668" t="str">
        <f t="shared" si="1112"/>
        <v/>
      </c>
      <c r="E2811" s="669"/>
      <c r="F2811" s="670"/>
      <c r="G2811" s="763" t="str">
        <f t="shared" si="1113"/>
        <v/>
      </c>
      <c r="H2811" s="669"/>
      <c r="I2811" s="669"/>
      <c r="J2811" s="669"/>
      <c r="K2811" s="669"/>
      <c r="L2811" s="670"/>
      <c r="M2811" s="112"/>
      <c r="N2811" s="112"/>
      <c r="O2811" s="112"/>
      <c r="P2811" s="112"/>
      <c r="Q2811" s="112"/>
      <c r="R2811" s="112"/>
      <c r="S2811" s="112"/>
      <c r="T2811" s="112"/>
      <c r="U2811" s="112"/>
      <c r="V2811" s="112"/>
      <c r="W2811" s="112"/>
      <c r="X2811" s="112"/>
      <c r="Y2811" s="112"/>
      <c r="Z2811" s="112"/>
      <c r="AA2811" s="112"/>
      <c r="AB2811" s="112"/>
      <c r="AC2811" s="112"/>
      <c r="AD2811" s="112"/>
      <c r="AE2811" s="93"/>
      <c r="AI2811">
        <f t="shared" si="1088"/>
        <v>0</v>
      </c>
      <c r="AJ2811">
        <f t="shared" si="1089"/>
        <v>0</v>
      </c>
      <c r="AK2811">
        <f t="shared" si="1090"/>
        <v>0</v>
      </c>
      <c r="AL2811">
        <f t="shared" si="1091"/>
        <v>0</v>
      </c>
      <c r="AM2811">
        <f t="shared" si="1092"/>
        <v>0</v>
      </c>
      <c r="AN2811">
        <f t="shared" si="1093"/>
        <v>0</v>
      </c>
      <c r="AO2811">
        <f t="shared" si="1094"/>
        <v>0</v>
      </c>
      <c r="AP2811">
        <f t="shared" si="1095"/>
        <v>0</v>
      </c>
      <c r="AQ2811">
        <f t="shared" si="1096"/>
        <v>0</v>
      </c>
      <c r="AR2811">
        <f t="shared" si="1097"/>
        <v>0</v>
      </c>
      <c r="AS2811">
        <f t="shared" si="1098"/>
        <v>0</v>
      </c>
      <c r="AT2811">
        <f t="shared" si="1099"/>
        <v>0</v>
      </c>
      <c r="AU2811">
        <f t="shared" si="1100"/>
        <v>0</v>
      </c>
      <c r="AV2811">
        <f t="shared" si="1101"/>
        <v>0</v>
      </c>
      <c r="AW2811">
        <f t="shared" si="1102"/>
        <v>0</v>
      </c>
      <c r="AX2811">
        <f t="shared" si="1103"/>
        <v>0</v>
      </c>
      <c r="AY2811">
        <f t="shared" si="1104"/>
        <v>0</v>
      </c>
      <c r="AZ2811">
        <f t="shared" si="1105"/>
        <v>0</v>
      </c>
      <c r="BA2811">
        <f t="shared" si="1106"/>
        <v>0</v>
      </c>
      <c r="BB2811">
        <f t="shared" si="1107"/>
        <v>0</v>
      </c>
      <c r="BC2811">
        <f t="shared" si="1108"/>
        <v>0</v>
      </c>
      <c r="BD2811">
        <f t="shared" si="1109"/>
        <v>0</v>
      </c>
      <c r="BE2811">
        <f t="shared" si="1110"/>
        <v>0</v>
      </c>
      <c r="BF2811">
        <f t="shared" si="1111"/>
        <v>0</v>
      </c>
    </row>
    <row r="2812" spans="1:58" ht="15" customHeight="1">
      <c r="A2812" s="405"/>
      <c r="B2812" s="6"/>
      <c r="C2812" s="421" t="s">
        <v>7227</v>
      </c>
      <c r="D2812" s="668" t="str">
        <f t="shared" si="1112"/>
        <v/>
      </c>
      <c r="E2812" s="669"/>
      <c r="F2812" s="670"/>
      <c r="G2812" s="763" t="str">
        <f t="shared" si="1113"/>
        <v/>
      </c>
      <c r="H2812" s="669"/>
      <c r="I2812" s="669"/>
      <c r="J2812" s="669"/>
      <c r="K2812" s="669"/>
      <c r="L2812" s="670"/>
      <c r="M2812" s="112"/>
      <c r="N2812" s="112"/>
      <c r="O2812" s="112"/>
      <c r="P2812" s="112"/>
      <c r="Q2812" s="112"/>
      <c r="R2812" s="112"/>
      <c r="S2812" s="112"/>
      <c r="T2812" s="112"/>
      <c r="U2812" s="112"/>
      <c r="V2812" s="112"/>
      <c r="W2812" s="112"/>
      <c r="X2812" s="112"/>
      <c r="Y2812" s="112"/>
      <c r="Z2812" s="112"/>
      <c r="AA2812" s="112"/>
      <c r="AB2812" s="112"/>
      <c r="AC2812" s="112"/>
      <c r="AD2812" s="112"/>
      <c r="AE2812" s="93"/>
      <c r="AI2812">
        <f t="shared" si="1088"/>
        <v>0</v>
      </c>
      <c r="AJ2812">
        <f t="shared" si="1089"/>
        <v>0</v>
      </c>
      <c r="AK2812">
        <f t="shared" si="1090"/>
        <v>0</v>
      </c>
      <c r="AL2812">
        <f t="shared" si="1091"/>
        <v>0</v>
      </c>
      <c r="AM2812">
        <f t="shared" si="1092"/>
        <v>0</v>
      </c>
      <c r="AN2812">
        <f t="shared" si="1093"/>
        <v>0</v>
      </c>
      <c r="AO2812">
        <f t="shared" si="1094"/>
        <v>0</v>
      </c>
      <c r="AP2812">
        <f t="shared" si="1095"/>
        <v>0</v>
      </c>
      <c r="AQ2812">
        <f t="shared" si="1096"/>
        <v>0</v>
      </c>
      <c r="AR2812">
        <f t="shared" si="1097"/>
        <v>0</v>
      </c>
      <c r="AS2812">
        <f t="shared" si="1098"/>
        <v>0</v>
      </c>
      <c r="AT2812">
        <f t="shared" si="1099"/>
        <v>0</v>
      </c>
      <c r="AU2812">
        <f t="shared" si="1100"/>
        <v>0</v>
      </c>
      <c r="AV2812">
        <f t="shared" si="1101"/>
        <v>0</v>
      </c>
      <c r="AW2812">
        <f t="shared" si="1102"/>
        <v>0</v>
      </c>
      <c r="AX2812">
        <f t="shared" si="1103"/>
        <v>0</v>
      </c>
      <c r="AY2812">
        <f t="shared" si="1104"/>
        <v>0</v>
      </c>
      <c r="AZ2812">
        <f t="shared" si="1105"/>
        <v>0</v>
      </c>
      <c r="BA2812">
        <f t="shared" si="1106"/>
        <v>0</v>
      </c>
      <c r="BB2812">
        <f t="shared" si="1107"/>
        <v>0</v>
      </c>
      <c r="BC2812">
        <f t="shared" si="1108"/>
        <v>0</v>
      </c>
      <c r="BD2812">
        <f t="shared" si="1109"/>
        <v>0</v>
      </c>
      <c r="BE2812">
        <f t="shared" si="1110"/>
        <v>0</v>
      </c>
      <c r="BF2812">
        <f t="shared" si="1111"/>
        <v>0</v>
      </c>
    </row>
    <row r="2813" spans="1:58" ht="15" customHeight="1">
      <c r="A2813" s="405"/>
      <c r="B2813" s="6"/>
      <c r="C2813" s="421" t="s">
        <v>7228</v>
      </c>
      <c r="D2813" s="668" t="str">
        <f t="shared" si="1112"/>
        <v/>
      </c>
      <c r="E2813" s="669"/>
      <c r="F2813" s="670"/>
      <c r="G2813" s="763" t="str">
        <f t="shared" si="1113"/>
        <v/>
      </c>
      <c r="H2813" s="669"/>
      <c r="I2813" s="669"/>
      <c r="J2813" s="669"/>
      <c r="K2813" s="669"/>
      <c r="L2813" s="670"/>
      <c r="M2813" s="112"/>
      <c r="N2813" s="112"/>
      <c r="O2813" s="112"/>
      <c r="P2813" s="112"/>
      <c r="Q2813" s="112"/>
      <c r="R2813" s="112"/>
      <c r="S2813" s="112"/>
      <c r="T2813" s="112"/>
      <c r="U2813" s="112"/>
      <c r="V2813" s="112"/>
      <c r="W2813" s="112"/>
      <c r="X2813" s="112"/>
      <c r="Y2813" s="112"/>
      <c r="Z2813" s="112"/>
      <c r="AA2813" s="112"/>
      <c r="AB2813" s="112"/>
      <c r="AC2813" s="112"/>
      <c r="AD2813" s="112"/>
      <c r="AE2813" s="93"/>
      <c r="AI2813">
        <f t="shared" si="1088"/>
        <v>0</v>
      </c>
      <c r="AJ2813">
        <f t="shared" si="1089"/>
        <v>0</v>
      </c>
      <c r="AK2813">
        <f t="shared" si="1090"/>
        <v>0</v>
      </c>
      <c r="AL2813">
        <f t="shared" si="1091"/>
        <v>0</v>
      </c>
      <c r="AM2813">
        <f t="shared" si="1092"/>
        <v>0</v>
      </c>
      <c r="AN2813">
        <f t="shared" si="1093"/>
        <v>0</v>
      </c>
      <c r="AO2813">
        <f t="shared" si="1094"/>
        <v>0</v>
      </c>
      <c r="AP2813">
        <f t="shared" si="1095"/>
        <v>0</v>
      </c>
      <c r="AQ2813">
        <f t="shared" si="1096"/>
        <v>0</v>
      </c>
      <c r="AR2813">
        <f t="shared" si="1097"/>
        <v>0</v>
      </c>
      <c r="AS2813">
        <f t="shared" si="1098"/>
        <v>0</v>
      </c>
      <c r="AT2813">
        <f t="shared" si="1099"/>
        <v>0</v>
      </c>
      <c r="AU2813">
        <f t="shared" si="1100"/>
        <v>0</v>
      </c>
      <c r="AV2813">
        <f t="shared" si="1101"/>
        <v>0</v>
      </c>
      <c r="AW2813">
        <f t="shared" si="1102"/>
        <v>0</v>
      </c>
      <c r="AX2813">
        <f t="shared" si="1103"/>
        <v>0</v>
      </c>
      <c r="AY2813">
        <f t="shared" si="1104"/>
        <v>0</v>
      </c>
      <c r="AZ2813">
        <f t="shared" si="1105"/>
        <v>0</v>
      </c>
      <c r="BA2813">
        <f t="shared" si="1106"/>
        <v>0</v>
      </c>
      <c r="BB2813">
        <f t="shared" si="1107"/>
        <v>0</v>
      </c>
      <c r="BC2813">
        <f t="shared" si="1108"/>
        <v>0</v>
      </c>
      <c r="BD2813">
        <f t="shared" si="1109"/>
        <v>0</v>
      </c>
      <c r="BE2813">
        <f t="shared" si="1110"/>
        <v>0</v>
      </c>
      <c r="BF2813">
        <f t="shared" si="1111"/>
        <v>0</v>
      </c>
    </row>
    <row r="2814" spans="1:58" ht="15" customHeight="1">
      <c r="A2814" s="405"/>
      <c r="B2814" s="6"/>
      <c r="C2814" s="421" t="s">
        <v>7229</v>
      </c>
      <c r="D2814" s="668" t="str">
        <f t="shared" si="1112"/>
        <v/>
      </c>
      <c r="E2814" s="669"/>
      <c r="F2814" s="670"/>
      <c r="G2814" s="763" t="str">
        <f t="shared" si="1113"/>
        <v/>
      </c>
      <c r="H2814" s="669"/>
      <c r="I2814" s="669"/>
      <c r="J2814" s="669"/>
      <c r="K2814" s="669"/>
      <c r="L2814" s="670"/>
      <c r="M2814" s="112"/>
      <c r="N2814" s="112"/>
      <c r="O2814" s="112"/>
      <c r="P2814" s="112"/>
      <c r="Q2814" s="112"/>
      <c r="R2814" s="112"/>
      <c r="S2814" s="112"/>
      <c r="T2814" s="112"/>
      <c r="U2814" s="112"/>
      <c r="V2814" s="112"/>
      <c r="W2814" s="112"/>
      <c r="X2814" s="112"/>
      <c r="Y2814" s="112"/>
      <c r="Z2814" s="112"/>
      <c r="AA2814" s="112"/>
      <c r="AB2814" s="112"/>
      <c r="AC2814" s="112"/>
      <c r="AD2814" s="112"/>
      <c r="AE2814" s="93"/>
      <c r="AI2814">
        <f t="shared" si="1088"/>
        <v>0</v>
      </c>
      <c r="AJ2814">
        <f t="shared" si="1089"/>
        <v>0</v>
      </c>
      <c r="AK2814">
        <f t="shared" si="1090"/>
        <v>0</v>
      </c>
      <c r="AL2814">
        <f t="shared" si="1091"/>
        <v>0</v>
      </c>
      <c r="AM2814">
        <f t="shared" si="1092"/>
        <v>0</v>
      </c>
      <c r="AN2814">
        <f t="shared" si="1093"/>
        <v>0</v>
      </c>
      <c r="AO2814">
        <f t="shared" si="1094"/>
        <v>0</v>
      </c>
      <c r="AP2814">
        <f t="shared" si="1095"/>
        <v>0</v>
      </c>
      <c r="AQ2814">
        <f t="shared" si="1096"/>
        <v>0</v>
      </c>
      <c r="AR2814">
        <f t="shared" si="1097"/>
        <v>0</v>
      </c>
      <c r="AS2814">
        <f t="shared" si="1098"/>
        <v>0</v>
      </c>
      <c r="AT2814">
        <f t="shared" si="1099"/>
        <v>0</v>
      </c>
      <c r="AU2814">
        <f t="shared" si="1100"/>
        <v>0</v>
      </c>
      <c r="AV2814">
        <f t="shared" si="1101"/>
        <v>0</v>
      </c>
      <c r="AW2814">
        <f t="shared" si="1102"/>
        <v>0</v>
      </c>
      <c r="AX2814">
        <f t="shared" si="1103"/>
        <v>0</v>
      </c>
      <c r="AY2814">
        <f t="shared" si="1104"/>
        <v>0</v>
      </c>
      <c r="AZ2814">
        <f t="shared" si="1105"/>
        <v>0</v>
      </c>
      <c r="BA2814">
        <f t="shared" si="1106"/>
        <v>0</v>
      </c>
      <c r="BB2814">
        <f t="shared" si="1107"/>
        <v>0</v>
      </c>
      <c r="BC2814">
        <f t="shared" si="1108"/>
        <v>0</v>
      </c>
      <c r="BD2814">
        <f t="shared" si="1109"/>
        <v>0</v>
      </c>
      <c r="BE2814">
        <f t="shared" si="1110"/>
        <v>0</v>
      </c>
      <c r="BF2814">
        <f t="shared" si="1111"/>
        <v>0</v>
      </c>
    </row>
    <row r="2815" spans="1:58" ht="15" customHeight="1">
      <c r="A2815" s="405"/>
      <c r="B2815" s="6"/>
      <c r="C2815" s="421" t="s">
        <v>7230</v>
      </c>
      <c r="D2815" s="668" t="str">
        <f t="shared" si="1112"/>
        <v/>
      </c>
      <c r="E2815" s="669"/>
      <c r="F2815" s="670"/>
      <c r="G2815" s="763" t="str">
        <f t="shared" si="1113"/>
        <v/>
      </c>
      <c r="H2815" s="669"/>
      <c r="I2815" s="669"/>
      <c r="J2815" s="669"/>
      <c r="K2815" s="669"/>
      <c r="L2815" s="670"/>
      <c r="M2815" s="112"/>
      <c r="N2815" s="112"/>
      <c r="O2815" s="112"/>
      <c r="P2815" s="112"/>
      <c r="Q2815" s="112"/>
      <c r="R2815" s="112"/>
      <c r="S2815" s="112"/>
      <c r="T2815" s="112"/>
      <c r="U2815" s="112"/>
      <c r="V2815" s="112"/>
      <c r="W2815" s="112"/>
      <c r="X2815" s="112"/>
      <c r="Y2815" s="112"/>
      <c r="Z2815" s="112"/>
      <c r="AA2815" s="112"/>
      <c r="AB2815" s="112"/>
      <c r="AC2815" s="112"/>
      <c r="AD2815" s="112"/>
      <c r="AE2815" s="93"/>
      <c r="AI2815">
        <f t="shared" si="1088"/>
        <v>0</v>
      </c>
      <c r="AJ2815">
        <f t="shared" si="1089"/>
        <v>0</v>
      </c>
      <c r="AK2815">
        <f t="shared" si="1090"/>
        <v>0</v>
      </c>
      <c r="AL2815">
        <f t="shared" si="1091"/>
        <v>0</v>
      </c>
      <c r="AM2815">
        <f t="shared" si="1092"/>
        <v>0</v>
      </c>
      <c r="AN2815">
        <f t="shared" si="1093"/>
        <v>0</v>
      </c>
      <c r="AO2815">
        <f t="shared" si="1094"/>
        <v>0</v>
      </c>
      <c r="AP2815">
        <f t="shared" si="1095"/>
        <v>0</v>
      </c>
      <c r="AQ2815">
        <f t="shared" si="1096"/>
        <v>0</v>
      </c>
      <c r="AR2815">
        <f t="shared" si="1097"/>
        <v>0</v>
      </c>
      <c r="AS2815">
        <f t="shared" si="1098"/>
        <v>0</v>
      </c>
      <c r="AT2815">
        <f t="shared" si="1099"/>
        <v>0</v>
      </c>
      <c r="AU2815">
        <f t="shared" si="1100"/>
        <v>0</v>
      </c>
      <c r="AV2815">
        <f t="shared" si="1101"/>
        <v>0</v>
      </c>
      <c r="AW2815">
        <f t="shared" si="1102"/>
        <v>0</v>
      </c>
      <c r="AX2815">
        <f t="shared" si="1103"/>
        <v>0</v>
      </c>
      <c r="AY2815">
        <f t="shared" si="1104"/>
        <v>0</v>
      </c>
      <c r="AZ2815">
        <f t="shared" si="1105"/>
        <v>0</v>
      </c>
      <c r="BA2815">
        <f t="shared" si="1106"/>
        <v>0</v>
      </c>
      <c r="BB2815">
        <f t="shared" si="1107"/>
        <v>0</v>
      </c>
      <c r="BC2815">
        <f t="shared" si="1108"/>
        <v>0</v>
      </c>
      <c r="BD2815">
        <f t="shared" si="1109"/>
        <v>0</v>
      </c>
      <c r="BE2815">
        <f t="shared" si="1110"/>
        <v>0</v>
      </c>
      <c r="BF2815">
        <f t="shared" si="1111"/>
        <v>0</v>
      </c>
    </row>
    <row r="2816" spans="1:58" ht="15" customHeight="1">
      <c r="A2816" s="405"/>
      <c r="B2816" s="6"/>
      <c r="C2816" s="421" t="s">
        <v>7231</v>
      </c>
      <c r="D2816" s="668" t="str">
        <f t="shared" si="1112"/>
        <v/>
      </c>
      <c r="E2816" s="669"/>
      <c r="F2816" s="670"/>
      <c r="G2816" s="763" t="str">
        <f t="shared" si="1113"/>
        <v/>
      </c>
      <c r="H2816" s="669"/>
      <c r="I2816" s="669"/>
      <c r="J2816" s="669"/>
      <c r="K2816" s="669"/>
      <c r="L2816" s="670"/>
      <c r="M2816" s="112"/>
      <c r="N2816" s="112"/>
      <c r="O2816" s="112"/>
      <c r="P2816" s="112"/>
      <c r="Q2816" s="112"/>
      <c r="R2816" s="112"/>
      <c r="S2816" s="112"/>
      <c r="T2816" s="112"/>
      <c r="U2816" s="112"/>
      <c r="V2816" s="112"/>
      <c r="W2816" s="112"/>
      <c r="X2816" s="112"/>
      <c r="Y2816" s="112"/>
      <c r="Z2816" s="112"/>
      <c r="AA2816" s="112"/>
      <c r="AB2816" s="112"/>
      <c r="AC2816" s="112"/>
      <c r="AD2816" s="112"/>
      <c r="AE2816" s="93"/>
      <c r="AI2816">
        <f t="shared" si="1088"/>
        <v>0</v>
      </c>
      <c r="AJ2816">
        <f t="shared" si="1089"/>
        <v>0</v>
      </c>
      <c r="AK2816">
        <f t="shared" si="1090"/>
        <v>0</v>
      </c>
      <c r="AL2816">
        <f t="shared" si="1091"/>
        <v>0</v>
      </c>
      <c r="AM2816">
        <f t="shared" si="1092"/>
        <v>0</v>
      </c>
      <c r="AN2816">
        <f t="shared" si="1093"/>
        <v>0</v>
      </c>
      <c r="AO2816">
        <f t="shared" si="1094"/>
        <v>0</v>
      </c>
      <c r="AP2816">
        <f t="shared" si="1095"/>
        <v>0</v>
      </c>
      <c r="AQ2816">
        <f t="shared" si="1096"/>
        <v>0</v>
      </c>
      <c r="AR2816">
        <f t="shared" si="1097"/>
        <v>0</v>
      </c>
      <c r="AS2816">
        <f t="shared" si="1098"/>
        <v>0</v>
      </c>
      <c r="AT2816">
        <f t="shared" si="1099"/>
        <v>0</v>
      </c>
      <c r="AU2816">
        <f t="shared" si="1100"/>
        <v>0</v>
      </c>
      <c r="AV2816">
        <f t="shared" si="1101"/>
        <v>0</v>
      </c>
      <c r="AW2816">
        <f t="shared" si="1102"/>
        <v>0</v>
      </c>
      <c r="AX2816">
        <f t="shared" si="1103"/>
        <v>0</v>
      </c>
      <c r="AY2816">
        <f t="shared" si="1104"/>
        <v>0</v>
      </c>
      <c r="AZ2816">
        <f t="shared" si="1105"/>
        <v>0</v>
      </c>
      <c r="BA2816">
        <f t="shared" si="1106"/>
        <v>0</v>
      </c>
      <c r="BB2816">
        <f t="shared" si="1107"/>
        <v>0</v>
      </c>
      <c r="BC2816">
        <f t="shared" si="1108"/>
        <v>0</v>
      </c>
      <c r="BD2816">
        <f t="shared" si="1109"/>
        <v>0</v>
      </c>
      <c r="BE2816">
        <f t="shared" si="1110"/>
        <v>0</v>
      </c>
      <c r="BF2816">
        <f t="shared" si="1111"/>
        <v>0</v>
      </c>
    </row>
    <row r="2817" spans="1:58" ht="15" customHeight="1">
      <c r="A2817" s="405"/>
      <c r="B2817" s="6"/>
      <c r="C2817" s="421" t="s">
        <v>7232</v>
      </c>
      <c r="D2817" s="668" t="str">
        <f t="shared" si="1112"/>
        <v/>
      </c>
      <c r="E2817" s="669"/>
      <c r="F2817" s="670"/>
      <c r="G2817" s="763" t="str">
        <f t="shared" si="1113"/>
        <v/>
      </c>
      <c r="H2817" s="669"/>
      <c r="I2817" s="669"/>
      <c r="J2817" s="669"/>
      <c r="K2817" s="669"/>
      <c r="L2817" s="670"/>
      <c r="M2817" s="112"/>
      <c r="N2817" s="112"/>
      <c r="O2817" s="112"/>
      <c r="P2817" s="112"/>
      <c r="Q2817" s="112"/>
      <c r="R2817" s="112"/>
      <c r="S2817" s="112"/>
      <c r="T2817" s="112"/>
      <c r="U2817" s="112"/>
      <c r="V2817" s="112"/>
      <c r="W2817" s="112"/>
      <c r="X2817" s="112"/>
      <c r="Y2817" s="112"/>
      <c r="Z2817" s="112"/>
      <c r="AA2817" s="112"/>
      <c r="AB2817" s="112"/>
      <c r="AC2817" s="112"/>
      <c r="AD2817" s="112"/>
      <c r="AE2817" s="93"/>
      <c r="AI2817">
        <f t="shared" si="1088"/>
        <v>0</v>
      </c>
      <c r="AJ2817">
        <f t="shared" si="1089"/>
        <v>0</v>
      </c>
      <c r="AK2817">
        <f t="shared" si="1090"/>
        <v>0</v>
      </c>
      <c r="AL2817">
        <f t="shared" si="1091"/>
        <v>0</v>
      </c>
      <c r="AM2817">
        <f t="shared" si="1092"/>
        <v>0</v>
      </c>
      <c r="AN2817">
        <f t="shared" si="1093"/>
        <v>0</v>
      </c>
      <c r="AO2817">
        <f t="shared" si="1094"/>
        <v>0</v>
      </c>
      <c r="AP2817">
        <f t="shared" si="1095"/>
        <v>0</v>
      </c>
      <c r="AQ2817">
        <f t="shared" si="1096"/>
        <v>0</v>
      </c>
      <c r="AR2817">
        <f t="shared" si="1097"/>
        <v>0</v>
      </c>
      <c r="AS2817">
        <f t="shared" si="1098"/>
        <v>0</v>
      </c>
      <c r="AT2817">
        <f t="shared" si="1099"/>
        <v>0</v>
      </c>
      <c r="AU2817">
        <f t="shared" si="1100"/>
        <v>0</v>
      </c>
      <c r="AV2817">
        <f t="shared" si="1101"/>
        <v>0</v>
      </c>
      <c r="AW2817">
        <f t="shared" si="1102"/>
        <v>0</v>
      </c>
      <c r="AX2817">
        <f t="shared" si="1103"/>
        <v>0</v>
      </c>
      <c r="AY2817">
        <f t="shared" si="1104"/>
        <v>0</v>
      </c>
      <c r="AZ2817">
        <f t="shared" si="1105"/>
        <v>0</v>
      </c>
      <c r="BA2817">
        <f t="shared" si="1106"/>
        <v>0</v>
      </c>
      <c r="BB2817">
        <f t="shared" si="1107"/>
        <v>0</v>
      </c>
      <c r="BC2817">
        <f t="shared" si="1108"/>
        <v>0</v>
      </c>
      <c r="BD2817">
        <f t="shared" si="1109"/>
        <v>0</v>
      </c>
      <c r="BE2817">
        <f t="shared" si="1110"/>
        <v>0</v>
      </c>
      <c r="BF2817">
        <f t="shared" si="1111"/>
        <v>0</v>
      </c>
    </row>
    <row r="2818" spans="1:58" ht="15" customHeight="1">
      <c r="A2818" s="405"/>
      <c r="B2818" s="6"/>
      <c r="C2818" s="421" t="s">
        <v>7233</v>
      </c>
      <c r="D2818" s="668" t="str">
        <f t="shared" si="1112"/>
        <v/>
      </c>
      <c r="E2818" s="669"/>
      <c r="F2818" s="670"/>
      <c r="G2818" s="763" t="str">
        <f t="shared" si="1113"/>
        <v/>
      </c>
      <c r="H2818" s="669"/>
      <c r="I2818" s="669"/>
      <c r="J2818" s="669"/>
      <c r="K2818" s="669"/>
      <c r="L2818" s="670"/>
      <c r="M2818" s="112"/>
      <c r="N2818" s="112"/>
      <c r="O2818" s="112"/>
      <c r="P2818" s="112"/>
      <c r="Q2818" s="112"/>
      <c r="R2818" s="112"/>
      <c r="S2818" s="112"/>
      <c r="T2818" s="112"/>
      <c r="U2818" s="112"/>
      <c r="V2818" s="112"/>
      <c r="W2818" s="112"/>
      <c r="X2818" s="112"/>
      <c r="Y2818" s="112"/>
      <c r="Z2818" s="112"/>
      <c r="AA2818" s="112"/>
      <c r="AB2818" s="112"/>
      <c r="AC2818" s="112"/>
      <c r="AD2818" s="112"/>
      <c r="AE2818" s="93"/>
      <c r="AI2818">
        <f t="shared" si="1088"/>
        <v>0</v>
      </c>
      <c r="AJ2818">
        <f t="shared" si="1089"/>
        <v>0</v>
      </c>
      <c r="AK2818">
        <f t="shared" si="1090"/>
        <v>0</v>
      </c>
      <c r="AL2818">
        <f t="shared" si="1091"/>
        <v>0</v>
      </c>
      <c r="AM2818">
        <f t="shared" si="1092"/>
        <v>0</v>
      </c>
      <c r="AN2818">
        <f t="shared" si="1093"/>
        <v>0</v>
      </c>
      <c r="AO2818">
        <f t="shared" si="1094"/>
        <v>0</v>
      </c>
      <c r="AP2818">
        <f t="shared" si="1095"/>
        <v>0</v>
      </c>
      <c r="AQ2818">
        <f t="shared" si="1096"/>
        <v>0</v>
      </c>
      <c r="AR2818">
        <f t="shared" si="1097"/>
        <v>0</v>
      </c>
      <c r="AS2818">
        <f t="shared" si="1098"/>
        <v>0</v>
      </c>
      <c r="AT2818">
        <f t="shared" si="1099"/>
        <v>0</v>
      </c>
      <c r="AU2818">
        <f t="shared" si="1100"/>
        <v>0</v>
      </c>
      <c r="AV2818">
        <f t="shared" si="1101"/>
        <v>0</v>
      </c>
      <c r="AW2818">
        <f t="shared" si="1102"/>
        <v>0</v>
      </c>
      <c r="AX2818">
        <f t="shared" si="1103"/>
        <v>0</v>
      </c>
      <c r="AY2818">
        <f t="shared" si="1104"/>
        <v>0</v>
      </c>
      <c r="AZ2818">
        <f t="shared" si="1105"/>
        <v>0</v>
      </c>
      <c r="BA2818">
        <f t="shared" si="1106"/>
        <v>0</v>
      </c>
      <c r="BB2818">
        <f t="shared" si="1107"/>
        <v>0</v>
      </c>
      <c r="BC2818">
        <f t="shared" si="1108"/>
        <v>0</v>
      </c>
      <c r="BD2818">
        <f t="shared" si="1109"/>
        <v>0</v>
      </c>
      <c r="BE2818">
        <f t="shared" si="1110"/>
        <v>0</v>
      </c>
      <c r="BF2818">
        <f t="shared" si="1111"/>
        <v>0</v>
      </c>
    </row>
    <row r="2819" spans="1:58" ht="15" customHeight="1">
      <c r="A2819" s="405"/>
      <c r="B2819" s="6"/>
      <c r="C2819" s="421" t="s">
        <v>7234</v>
      </c>
      <c r="D2819" s="668" t="str">
        <f t="shared" si="1112"/>
        <v/>
      </c>
      <c r="E2819" s="669"/>
      <c r="F2819" s="670"/>
      <c r="G2819" s="763" t="str">
        <f t="shared" si="1113"/>
        <v/>
      </c>
      <c r="H2819" s="669"/>
      <c r="I2819" s="669"/>
      <c r="J2819" s="669"/>
      <c r="K2819" s="669"/>
      <c r="L2819" s="670"/>
      <c r="M2819" s="112"/>
      <c r="N2819" s="112"/>
      <c r="O2819" s="112"/>
      <c r="P2819" s="112"/>
      <c r="Q2819" s="112"/>
      <c r="R2819" s="112"/>
      <c r="S2819" s="112"/>
      <c r="T2819" s="112"/>
      <c r="U2819" s="112"/>
      <c r="V2819" s="112"/>
      <c r="W2819" s="112"/>
      <c r="X2819" s="112"/>
      <c r="Y2819" s="112"/>
      <c r="Z2819" s="112"/>
      <c r="AA2819" s="112"/>
      <c r="AB2819" s="112"/>
      <c r="AC2819" s="112"/>
      <c r="AD2819" s="112"/>
      <c r="AE2819" s="93"/>
      <c r="AI2819">
        <f t="shared" si="1088"/>
        <v>0</v>
      </c>
      <c r="AJ2819">
        <f t="shared" si="1089"/>
        <v>0</v>
      </c>
      <c r="AK2819">
        <f t="shared" si="1090"/>
        <v>0</v>
      </c>
      <c r="AL2819">
        <f t="shared" si="1091"/>
        <v>0</v>
      </c>
      <c r="AM2819">
        <f t="shared" si="1092"/>
        <v>0</v>
      </c>
      <c r="AN2819">
        <f t="shared" si="1093"/>
        <v>0</v>
      </c>
      <c r="AO2819">
        <f t="shared" si="1094"/>
        <v>0</v>
      </c>
      <c r="AP2819">
        <f t="shared" si="1095"/>
        <v>0</v>
      </c>
      <c r="AQ2819">
        <f t="shared" si="1096"/>
        <v>0</v>
      </c>
      <c r="AR2819">
        <f t="shared" si="1097"/>
        <v>0</v>
      </c>
      <c r="AS2819">
        <f t="shared" si="1098"/>
        <v>0</v>
      </c>
      <c r="AT2819">
        <f t="shared" si="1099"/>
        <v>0</v>
      </c>
      <c r="AU2819">
        <f t="shared" si="1100"/>
        <v>0</v>
      </c>
      <c r="AV2819">
        <f t="shared" si="1101"/>
        <v>0</v>
      </c>
      <c r="AW2819">
        <f t="shared" si="1102"/>
        <v>0</v>
      </c>
      <c r="AX2819">
        <f t="shared" si="1103"/>
        <v>0</v>
      </c>
      <c r="AY2819">
        <f t="shared" si="1104"/>
        <v>0</v>
      </c>
      <c r="AZ2819">
        <f t="shared" si="1105"/>
        <v>0</v>
      </c>
      <c r="BA2819">
        <f t="shared" si="1106"/>
        <v>0</v>
      </c>
      <c r="BB2819">
        <f t="shared" si="1107"/>
        <v>0</v>
      </c>
      <c r="BC2819">
        <f t="shared" si="1108"/>
        <v>0</v>
      </c>
      <c r="BD2819">
        <f t="shared" si="1109"/>
        <v>0</v>
      </c>
      <c r="BE2819">
        <f t="shared" si="1110"/>
        <v>0</v>
      </c>
      <c r="BF2819">
        <f t="shared" si="1111"/>
        <v>0</v>
      </c>
    </row>
    <row r="2820" spans="1:58" ht="15" customHeight="1">
      <c r="A2820" s="405"/>
      <c r="B2820" s="6"/>
      <c r="C2820" s="421" t="s">
        <v>7235</v>
      </c>
      <c r="D2820" s="668" t="str">
        <f t="shared" si="1112"/>
        <v/>
      </c>
      <c r="E2820" s="669"/>
      <c r="F2820" s="670"/>
      <c r="G2820" s="763" t="str">
        <f t="shared" si="1113"/>
        <v/>
      </c>
      <c r="H2820" s="669"/>
      <c r="I2820" s="669"/>
      <c r="J2820" s="669"/>
      <c r="K2820" s="669"/>
      <c r="L2820" s="670"/>
      <c r="M2820" s="112"/>
      <c r="N2820" s="112"/>
      <c r="O2820" s="112"/>
      <c r="P2820" s="112"/>
      <c r="Q2820" s="112"/>
      <c r="R2820" s="112"/>
      <c r="S2820" s="112"/>
      <c r="T2820" s="112"/>
      <c r="U2820" s="112"/>
      <c r="V2820" s="112"/>
      <c r="W2820" s="112"/>
      <c r="X2820" s="112"/>
      <c r="Y2820" s="112"/>
      <c r="Z2820" s="112"/>
      <c r="AA2820" s="112"/>
      <c r="AB2820" s="112"/>
      <c r="AC2820" s="112"/>
      <c r="AD2820" s="112"/>
      <c r="AE2820" s="93"/>
      <c r="AI2820">
        <f t="shared" si="1088"/>
        <v>0</v>
      </c>
      <c r="AJ2820">
        <f t="shared" si="1089"/>
        <v>0</v>
      </c>
      <c r="AK2820">
        <f t="shared" si="1090"/>
        <v>0</v>
      </c>
      <c r="AL2820">
        <f t="shared" si="1091"/>
        <v>0</v>
      </c>
      <c r="AM2820">
        <f t="shared" si="1092"/>
        <v>0</v>
      </c>
      <c r="AN2820">
        <f t="shared" si="1093"/>
        <v>0</v>
      </c>
      <c r="AO2820">
        <f t="shared" si="1094"/>
        <v>0</v>
      </c>
      <c r="AP2820">
        <f t="shared" si="1095"/>
        <v>0</v>
      </c>
      <c r="AQ2820">
        <f t="shared" si="1096"/>
        <v>0</v>
      </c>
      <c r="AR2820">
        <f t="shared" si="1097"/>
        <v>0</v>
      </c>
      <c r="AS2820">
        <f t="shared" si="1098"/>
        <v>0</v>
      </c>
      <c r="AT2820">
        <f t="shared" si="1099"/>
        <v>0</v>
      </c>
      <c r="AU2820">
        <f t="shared" si="1100"/>
        <v>0</v>
      </c>
      <c r="AV2820">
        <f t="shared" si="1101"/>
        <v>0</v>
      </c>
      <c r="AW2820">
        <f t="shared" si="1102"/>
        <v>0</v>
      </c>
      <c r="AX2820">
        <f t="shared" si="1103"/>
        <v>0</v>
      </c>
      <c r="AY2820">
        <f t="shared" si="1104"/>
        <v>0</v>
      </c>
      <c r="AZ2820">
        <f t="shared" si="1105"/>
        <v>0</v>
      </c>
      <c r="BA2820">
        <f t="shared" si="1106"/>
        <v>0</v>
      </c>
      <c r="BB2820">
        <f t="shared" si="1107"/>
        <v>0</v>
      </c>
      <c r="BC2820">
        <f t="shared" si="1108"/>
        <v>0</v>
      </c>
      <c r="BD2820">
        <f t="shared" si="1109"/>
        <v>0</v>
      </c>
      <c r="BE2820">
        <f t="shared" si="1110"/>
        <v>0</v>
      </c>
      <c r="BF2820">
        <f t="shared" si="1111"/>
        <v>0</v>
      </c>
    </row>
    <row r="2821" spans="1:58" ht="15" customHeight="1">
      <c r="A2821" s="405"/>
      <c r="B2821" s="6"/>
      <c r="C2821" s="421" t="s">
        <v>7236</v>
      </c>
      <c r="D2821" s="668" t="str">
        <f t="shared" si="1112"/>
        <v/>
      </c>
      <c r="E2821" s="669"/>
      <c r="F2821" s="670"/>
      <c r="G2821" s="763" t="str">
        <f t="shared" si="1113"/>
        <v/>
      </c>
      <c r="H2821" s="669"/>
      <c r="I2821" s="669"/>
      <c r="J2821" s="669"/>
      <c r="K2821" s="669"/>
      <c r="L2821" s="670"/>
      <c r="M2821" s="112"/>
      <c r="N2821" s="112"/>
      <c r="O2821" s="112"/>
      <c r="P2821" s="112"/>
      <c r="Q2821" s="112"/>
      <c r="R2821" s="112"/>
      <c r="S2821" s="112"/>
      <c r="T2821" s="112"/>
      <c r="U2821" s="112"/>
      <c r="V2821" s="112"/>
      <c r="W2821" s="112"/>
      <c r="X2821" s="112"/>
      <c r="Y2821" s="112"/>
      <c r="Z2821" s="112"/>
      <c r="AA2821" s="112"/>
      <c r="AB2821" s="112"/>
      <c r="AC2821" s="112"/>
      <c r="AD2821" s="112"/>
      <c r="AE2821" s="93"/>
      <c r="AI2821">
        <f t="shared" si="1088"/>
        <v>0</v>
      </c>
      <c r="AJ2821">
        <f t="shared" si="1089"/>
        <v>0</v>
      </c>
      <c r="AK2821">
        <f t="shared" si="1090"/>
        <v>0</v>
      </c>
      <c r="AL2821">
        <f t="shared" si="1091"/>
        <v>0</v>
      </c>
      <c r="AM2821">
        <f t="shared" si="1092"/>
        <v>0</v>
      </c>
      <c r="AN2821">
        <f t="shared" si="1093"/>
        <v>0</v>
      </c>
      <c r="AO2821">
        <f t="shared" si="1094"/>
        <v>0</v>
      </c>
      <c r="AP2821">
        <f t="shared" si="1095"/>
        <v>0</v>
      </c>
      <c r="AQ2821">
        <f t="shared" si="1096"/>
        <v>0</v>
      </c>
      <c r="AR2821">
        <f t="shared" si="1097"/>
        <v>0</v>
      </c>
      <c r="AS2821">
        <f t="shared" si="1098"/>
        <v>0</v>
      </c>
      <c r="AT2821">
        <f t="shared" si="1099"/>
        <v>0</v>
      </c>
      <c r="AU2821">
        <f t="shared" si="1100"/>
        <v>0</v>
      </c>
      <c r="AV2821">
        <f t="shared" si="1101"/>
        <v>0</v>
      </c>
      <c r="AW2821">
        <f t="shared" si="1102"/>
        <v>0</v>
      </c>
      <c r="AX2821">
        <f t="shared" si="1103"/>
        <v>0</v>
      </c>
      <c r="AY2821">
        <f t="shared" si="1104"/>
        <v>0</v>
      </c>
      <c r="AZ2821">
        <f t="shared" si="1105"/>
        <v>0</v>
      </c>
      <c r="BA2821">
        <f t="shared" si="1106"/>
        <v>0</v>
      </c>
      <c r="BB2821">
        <f t="shared" si="1107"/>
        <v>0</v>
      </c>
      <c r="BC2821">
        <f t="shared" si="1108"/>
        <v>0</v>
      </c>
      <c r="BD2821">
        <f t="shared" si="1109"/>
        <v>0</v>
      </c>
      <c r="BE2821">
        <f t="shared" si="1110"/>
        <v>0</v>
      </c>
      <c r="BF2821">
        <f t="shared" si="1111"/>
        <v>0</v>
      </c>
    </row>
    <row r="2822" spans="1:58" ht="15" customHeight="1">
      <c r="A2822" s="405"/>
      <c r="B2822" s="6"/>
      <c r="C2822" s="421" t="s">
        <v>7237</v>
      </c>
      <c r="D2822" s="668" t="str">
        <f t="shared" si="1112"/>
        <v/>
      </c>
      <c r="E2822" s="669"/>
      <c r="F2822" s="670"/>
      <c r="G2822" s="763" t="str">
        <f t="shared" si="1113"/>
        <v/>
      </c>
      <c r="H2822" s="669"/>
      <c r="I2822" s="669"/>
      <c r="J2822" s="669"/>
      <c r="K2822" s="669"/>
      <c r="L2822" s="670"/>
      <c r="M2822" s="112"/>
      <c r="N2822" s="112"/>
      <c r="O2822" s="112"/>
      <c r="P2822" s="112"/>
      <c r="Q2822" s="112"/>
      <c r="R2822" s="112"/>
      <c r="S2822" s="112"/>
      <c r="T2822" s="112"/>
      <c r="U2822" s="112"/>
      <c r="V2822" s="112"/>
      <c r="W2822" s="112"/>
      <c r="X2822" s="112"/>
      <c r="Y2822" s="112"/>
      <c r="Z2822" s="112"/>
      <c r="AA2822" s="112"/>
      <c r="AB2822" s="112"/>
      <c r="AC2822" s="112"/>
      <c r="AD2822" s="112"/>
      <c r="AE2822" s="93"/>
      <c r="AI2822">
        <f t="shared" si="1088"/>
        <v>0</v>
      </c>
      <c r="AJ2822">
        <f t="shared" si="1089"/>
        <v>0</v>
      </c>
      <c r="AK2822">
        <f t="shared" si="1090"/>
        <v>0</v>
      </c>
      <c r="AL2822">
        <f t="shared" si="1091"/>
        <v>0</v>
      </c>
      <c r="AM2822">
        <f t="shared" si="1092"/>
        <v>0</v>
      </c>
      <c r="AN2822">
        <f t="shared" si="1093"/>
        <v>0</v>
      </c>
      <c r="AO2822">
        <f t="shared" si="1094"/>
        <v>0</v>
      </c>
      <c r="AP2822">
        <f t="shared" si="1095"/>
        <v>0</v>
      </c>
      <c r="AQ2822">
        <f t="shared" si="1096"/>
        <v>0</v>
      </c>
      <c r="AR2822">
        <f t="shared" si="1097"/>
        <v>0</v>
      </c>
      <c r="AS2822">
        <f t="shared" si="1098"/>
        <v>0</v>
      </c>
      <c r="AT2822">
        <f t="shared" si="1099"/>
        <v>0</v>
      </c>
      <c r="AU2822">
        <f t="shared" si="1100"/>
        <v>0</v>
      </c>
      <c r="AV2822">
        <f t="shared" si="1101"/>
        <v>0</v>
      </c>
      <c r="AW2822">
        <f t="shared" si="1102"/>
        <v>0</v>
      </c>
      <c r="AX2822">
        <f t="shared" si="1103"/>
        <v>0</v>
      </c>
      <c r="AY2822">
        <f t="shared" si="1104"/>
        <v>0</v>
      </c>
      <c r="AZ2822">
        <f t="shared" si="1105"/>
        <v>0</v>
      </c>
      <c r="BA2822">
        <f t="shared" si="1106"/>
        <v>0</v>
      </c>
      <c r="BB2822">
        <f t="shared" si="1107"/>
        <v>0</v>
      </c>
      <c r="BC2822">
        <f t="shared" si="1108"/>
        <v>0</v>
      </c>
      <c r="BD2822">
        <f t="shared" si="1109"/>
        <v>0</v>
      </c>
      <c r="BE2822">
        <f t="shared" si="1110"/>
        <v>0</v>
      </c>
      <c r="BF2822">
        <f t="shared" si="1111"/>
        <v>0</v>
      </c>
    </row>
    <row r="2823" spans="1:58" ht="15" customHeight="1">
      <c r="A2823" s="405"/>
      <c r="B2823" s="6"/>
      <c r="C2823" s="421" t="s">
        <v>7238</v>
      </c>
      <c r="D2823" s="668" t="str">
        <f t="shared" si="1112"/>
        <v/>
      </c>
      <c r="E2823" s="669"/>
      <c r="F2823" s="670"/>
      <c r="G2823" s="763" t="str">
        <f t="shared" si="1113"/>
        <v/>
      </c>
      <c r="H2823" s="669"/>
      <c r="I2823" s="669"/>
      <c r="J2823" s="669"/>
      <c r="K2823" s="669"/>
      <c r="L2823" s="670"/>
      <c r="M2823" s="112"/>
      <c r="N2823" s="112"/>
      <c r="O2823" s="112"/>
      <c r="P2823" s="112"/>
      <c r="Q2823" s="112"/>
      <c r="R2823" s="112"/>
      <c r="S2823" s="112"/>
      <c r="T2823" s="112"/>
      <c r="U2823" s="112"/>
      <c r="V2823" s="112"/>
      <c r="W2823" s="112"/>
      <c r="X2823" s="112"/>
      <c r="Y2823" s="112"/>
      <c r="Z2823" s="112"/>
      <c r="AA2823" s="112"/>
      <c r="AB2823" s="112"/>
      <c r="AC2823" s="112"/>
      <c r="AD2823" s="112"/>
      <c r="AE2823" s="93"/>
      <c r="AI2823">
        <f t="shared" si="1088"/>
        <v>0</v>
      </c>
      <c r="AJ2823">
        <f t="shared" si="1089"/>
        <v>0</v>
      </c>
      <c r="AK2823">
        <f t="shared" si="1090"/>
        <v>0</v>
      </c>
      <c r="AL2823">
        <f t="shared" si="1091"/>
        <v>0</v>
      </c>
      <c r="AM2823">
        <f t="shared" si="1092"/>
        <v>0</v>
      </c>
      <c r="AN2823">
        <f t="shared" si="1093"/>
        <v>0</v>
      </c>
      <c r="AO2823">
        <f t="shared" si="1094"/>
        <v>0</v>
      </c>
      <c r="AP2823">
        <f t="shared" si="1095"/>
        <v>0</v>
      </c>
      <c r="AQ2823">
        <f t="shared" si="1096"/>
        <v>0</v>
      </c>
      <c r="AR2823">
        <f t="shared" si="1097"/>
        <v>0</v>
      </c>
      <c r="AS2823">
        <f t="shared" si="1098"/>
        <v>0</v>
      </c>
      <c r="AT2823">
        <f t="shared" si="1099"/>
        <v>0</v>
      </c>
      <c r="AU2823">
        <f t="shared" si="1100"/>
        <v>0</v>
      </c>
      <c r="AV2823">
        <f t="shared" si="1101"/>
        <v>0</v>
      </c>
      <c r="AW2823">
        <f t="shared" si="1102"/>
        <v>0</v>
      </c>
      <c r="AX2823">
        <f t="shared" si="1103"/>
        <v>0</v>
      </c>
      <c r="AY2823">
        <f t="shared" si="1104"/>
        <v>0</v>
      </c>
      <c r="AZ2823">
        <f t="shared" si="1105"/>
        <v>0</v>
      </c>
      <c r="BA2823">
        <f t="shared" si="1106"/>
        <v>0</v>
      </c>
      <c r="BB2823">
        <f t="shared" si="1107"/>
        <v>0</v>
      </c>
      <c r="BC2823">
        <f t="shared" si="1108"/>
        <v>0</v>
      </c>
      <c r="BD2823">
        <f t="shared" si="1109"/>
        <v>0</v>
      </c>
      <c r="BE2823">
        <f t="shared" si="1110"/>
        <v>0</v>
      </c>
      <c r="BF2823">
        <f t="shared" si="1111"/>
        <v>0</v>
      </c>
    </row>
    <row r="2824" spans="1:58" ht="15" customHeight="1">
      <c r="A2824" s="405"/>
      <c r="B2824" s="6"/>
      <c r="C2824" s="421" t="s">
        <v>7239</v>
      </c>
      <c r="D2824" s="668" t="str">
        <f t="shared" si="1112"/>
        <v/>
      </c>
      <c r="E2824" s="669"/>
      <c r="F2824" s="670"/>
      <c r="G2824" s="763" t="str">
        <f t="shared" si="1113"/>
        <v/>
      </c>
      <c r="H2824" s="669"/>
      <c r="I2824" s="669"/>
      <c r="J2824" s="669"/>
      <c r="K2824" s="669"/>
      <c r="L2824" s="670"/>
      <c r="M2824" s="112"/>
      <c r="N2824" s="112"/>
      <c r="O2824" s="112"/>
      <c r="P2824" s="112"/>
      <c r="Q2824" s="112"/>
      <c r="R2824" s="112"/>
      <c r="S2824" s="112"/>
      <c r="T2824" s="112"/>
      <c r="U2824" s="112"/>
      <c r="V2824" s="112"/>
      <c r="W2824" s="112"/>
      <c r="X2824" s="112"/>
      <c r="Y2824" s="112"/>
      <c r="Z2824" s="112"/>
      <c r="AA2824" s="112"/>
      <c r="AB2824" s="112"/>
      <c r="AC2824" s="112"/>
      <c r="AD2824" s="112"/>
      <c r="AE2824" s="93"/>
      <c r="AI2824">
        <f t="shared" si="1088"/>
        <v>0</v>
      </c>
      <c r="AJ2824">
        <f t="shared" si="1089"/>
        <v>0</v>
      </c>
      <c r="AK2824">
        <f t="shared" si="1090"/>
        <v>0</v>
      </c>
      <c r="AL2824">
        <f t="shared" si="1091"/>
        <v>0</v>
      </c>
      <c r="AM2824">
        <f t="shared" si="1092"/>
        <v>0</v>
      </c>
      <c r="AN2824">
        <f t="shared" si="1093"/>
        <v>0</v>
      </c>
      <c r="AO2824">
        <f t="shared" si="1094"/>
        <v>0</v>
      </c>
      <c r="AP2824">
        <f t="shared" si="1095"/>
        <v>0</v>
      </c>
      <c r="AQ2824">
        <f t="shared" si="1096"/>
        <v>0</v>
      </c>
      <c r="AR2824">
        <f t="shared" si="1097"/>
        <v>0</v>
      </c>
      <c r="AS2824">
        <f t="shared" si="1098"/>
        <v>0</v>
      </c>
      <c r="AT2824">
        <f t="shared" si="1099"/>
        <v>0</v>
      </c>
      <c r="AU2824">
        <f t="shared" si="1100"/>
        <v>0</v>
      </c>
      <c r="AV2824">
        <f t="shared" si="1101"/>
        <v>0</v>
      </c>
      <c r="AW2824">
        <f t="shared" si="1102"/>
        <v>0</v>
      </c>
      <c r="AX2824">
        <f t="shared" si="1103"/>
        <v>0</v>
      </c>
      <c r="AY2824">
        <f t="shared" si="1104"/>
        <v>0</v>
      </c>
      <c r="AZ2824">
        <f t="shared" si="1105"/>
        <v>0</v>
      </c>
      <c r="BA2824">
        <f t="shared" si="1106"/>
        <v>0</v>
      </c>
      <c r="BB2824">
        <f t="shared" si="1107"/>
        <v>0</v>
      </c>
      <c r="BC2824">
        <f t="shared" si="1108"/>
        <v>0</v>
      </c>
      <c r="BD2824">
        <f t="shared" si="1109"/>
        <v>0</v>
      </c>
      <c r="BE2824">
        <f t="shared" si="1110"/>
        <v>0</v>
      </c>
      <c r="BF2824">
        <f t="shared" si="1111"/>
        <v>0</v>
      </c>
    </row>
    <row r="2825" spans="1:58" ht="15" customHeight="1">
      <c r="A2825" s="405"/>
      <c r="B2825" s="6"/>
      <c r="C2825" s="421" t="s">
        <v>7240</v>
      </c>
      <c r="D2825" s="668" t="str">
        <f t="shared" si="1112"/>
        <v/>
      </c>
      <c r="E2825" s="669"/>
      <c r="F2825" s="670"/>
      <c r="G2825" s="763" t="str">
        <f t="shared" si="1113"/>
        <v/>
      </c>
      <c r="H2825" s="669"/>
      <c r="I2825" s="669"/>
      <c r="J2825" s="669"/>
      <c r="K2825" s="669"/>
      <c r="L2825" s="670"/>
      <c r="M2825" s="112"/>
      <c r="N2825" s="112"/>
      <c r="O2825" s="112"/>
      <c r="P2825" s="112"/>
      <c r="Q2825" s="112"/>
      <c r="R2825" s="112"/>
      <c r="S2825" s="112"/>
      <c r="T2825" s="112"/>
      <c r="U2825" s="112"/>
      <c r="V2825" s="112"/>
      <c r="W2825" s="112"/>
      <c r="X2825" s="112"/>
      <c r="Y2825" s="112"/>
      <c r="Z2825" s="112"/>
      <c r="AA2825" s="112"/>
      <c r="AB2825" s="112"/>
      <c r="AC2825" s="112"/>
      <c r="AD2825" s="112"/>
      <c r="AE2825" s="93"/>
      <c r="AI2825">
        <f t="shared" si="1088"/>
        <v>0</v>
      </c>
      <c r="AJ2825">
        <f t="shared" si="1089"/>
        <v>0</v>
      </c>
      <c r="AK2825">
        <f t="shared" si="1090"/>
        <v>0</v>
      </c>
      <c r="AL2825">
        <f t="shared" si="1091"/>
        <v>0</v>
      </c>
      <c r="AM2825">
        <f t="shared" si="1092"/>
        <v>0</v>
      </c>
      <c r="AN2825">
        <f t="shared" si="1093"/>
        <v>0</v>
      </c>
      <c r="AO2825">
        <f t="shared" si="1094"/>
        <v>0</v>
      </c>
      <c r="AP2825">
        <f t="shared" si="1095"/>
        <v>0</v>
      </c>
      <c r="AQ2825">
        <f t="shared" si="1096"/>
        <v>0</v>
      </c>
      <c r="AR2825">
        <f t="shared" si="1097"/>
        <v>0</v>
      </c>
      <c r="AS2825">
        <f t="shared" si="1098"/>
        <v>0</v>
      </c>
      <c r="AT2825">
        <f t="shared" si="1099"/>
        <v>0</v>
      </c>
      <c r="AU2825">
        <f t="shared" si="1100"/>
        <v>0</v>
      </c>
      <c r="AV2825">
        <f t="shared" si="1101"/>
        <v>0</v>
      </c>
      <c r="AW2825">
        <f t="shared" si="1102"/>
        <v>0</v>
      </c>
      <c r="AX2825">
        <f t="shared" si="1103"/>
        <v>0</v>
      </c>
      <c r="AY2825">
        <f t="shared" si="1104"/>
        <v>0</v>
      </c>
      <c r="AZ2825">
        <f t="shared" si="1105"/>
        <v>0</v>
      </c>
      <c r="BA2825">
        <f t="shared" si="1106"/>
        <v>0</v>
      </c>
      <c r="BB2825">
        <f t="shared" si="1107"/>
        <v>0</v>
      </c>
      <c r="BC2825">
        <f>AB2825</f>
        <v>0</v>
      </c>
      <c r="BD2825">
        <f>COUNTIF(AC2825:AD2825,"NS")</f>
        <v>0</v>
      </c>
      <c r="BE2825">
        <f>SUM(AC2825:AD2825)</f>
        <v>0</v>
      </c>
      <c r="BF2825">
        <f>IF(COUNTIF(AB2825:AD2825,"NA")=3,0,IF(OR(AND(BC2825=0,BD2825&gt;0),AND(BC2825="NS",BE2825&gt;0), AND(BC2825="NS", BD2825=0,BE2825=0)), 1, IF(OR(AND(BC2825&gt;0,BD2825&gt;1,BC2825&gt;BE2825), AND(BC2825="NS",BD2825=2), AND(BC2825="NS",BE2825=0,BD2825&gt;0),BC2825=BE2825), 0, 1)))</f>
        <v>0</v>
      </c>
    </row>
    <row r="2826" spans="1:58" ht="15" customHeight="1">
      <c r="A2826" s="405"/>
      <c r="B2826" s="6"/>
      <c r="C2826" s="22"/>
      <c r="D2826" s="11"/>
      <c r="E2826" s="11"/>
      <c r="F2826" s="11"/>
      <c r="G2826" s="18"/>
      <c r="H2826" s="18"/>
      <c r="I2826" s="18"/>
      <c r="J2826" s="18"/>
      <c r="K2826" s="18"/>
      <c r="L2826" s="18"/>
      <c r="M2826" s="10"/>
      <c r="N2826" s="10"/>
      <c r="O2826" s="10"/>
      <c r="P2826" s="10"/>
      <c r="Q2826" s="10"/>
      <c r="R2826" s="10"/>
      <c r="S2826" s="110"/>
      <c r="T2826" s="110"/>
      <c r="U2826" s="110"/>
      <c r="V2826" s="110"/>
      <c r="W2826" s="110"/>
      <c r="X2826" s="110"/>
      <c r="Y2826" s="110"/>
      <c r="Z2826" s="110"/>
      <c r="AA2826" s="110"/>
      <c r="AB2826" s="110"/>
      <c r="AC2826" s="110"/>
      <c r="AD2826" s="110"/>
      <c r="AE2826" s="93"/>
      <c r="AL2826" s="192">
        <f>SUM(AL2251:AL2825)</f>
        <v>0</v>
      </c>
      <c r="AP2826" s="192">
        <f>SUM(AP2251:AP2825)</f>
        <v>0</v>
      </c>
      <c r="AT2826" s="192">
        <f>SUM(AT2251:AT2825)</f>
        <v>0</v>
      </c>
      <c r="AX2826" s="192">
        <f>SUM(AX2251:AX2825)</f>
        <v>0</v>
      </c>
      <c r="BB2826" s="192">
        <f>SUM(BB2251:BB2825)</f>
        <v>0</v>
      </c>
      <c r="BF2826" s="192">
        <f>SUM(BF2251:BF2825)</f>
        <v>0</v>
      </c>
    </row>
    <row r="2827" spans="1:58" ht="24" customHeight="1">
      <c r="A2827" s="405"/>
      <c r="B2827" s="6"/>
      <c r="C2827" s="758" t="s">
        <v>5120</v>
      </c>
      <c r="D2827" s="736"/>
      <c r="E2827" s="736"/>
      <c r="F2827" s="736"/>
      <c r="G2827" s="736"/>
      <c r="H2827" s="736"/>
      <c r="I2827" s="736"/>
      <c r="J2827" s="736"/>
      <c r="K2827" s="736"/>
      <c r="L2827" s="736"/>
      <c r="M2827" s="736"/>
      <c r="N2827" s="736"/>
      <c r="O2827" s="736"/>
      <c r="P2827" s="736"/>
      <c r="Q2827" s="736"/>
      <c r="R2827" s="736"/>
      <c r="S2827" s="736"/>
      <c r="T2827" s="736"/>
      <c r="U2827" s="736"/>
      <c r="V2827" s="736"/>
      <c r="W2827" s="736"/>
      <c r="X2827" s="736"/>
      <c r="Y2827" s="736"/>
      <c r="Z2827" s="736"/>
      <c r="AA2827" s="736"/>
      <c r="AB2827" s="736"/>
      <c r="AC2827" s="736"/>
      <c r="AD2827" s="736"/>
      <c r="AE2827" s="93"/>
      <c r="AI2827" t="s">
        <v>5595</v>
      </c>
      <c r="AJ2827" s="193">
        <f>SUM(AO1664,AS1664,AW1664,BA1664,BE1664,BI1664,AL2245,AP2245,AT2245,AX2245,BB2245,BF2245,AL2826,AP2826,AT2826,AX2826,BB2826,BF2826)</f>
        <v>0</v>
      </c>
    </row>
    <row r="2828" spans="1:58" ht="60" customHeight="1">
      <c r="A2828" s="405"/>
      <c r="B2828" s="6"/>
      <c r="C2828" s="980"/>
      <c r="D2828" s="915"/>
      <c r="E2828" s="915"/>
      <c r="F2828" s="915"/>
      <c r="G2828" s="915"/>
      <c r="H2828" s="915"/>
      <c r="I2828" s="915"/>
      <c r="J2828" s="915"/>
      <c r="K2828" s="915"/>
      <c r="L2828" s="915"/>
      <c r="M2828" s="915"/>
      <c r="N2828" s="915"/>
      <c r="O2828" s="915"/>
      <c r="P2828" s="915"/>
      <c r="Q2828" s="915"/>
      <c r="R2828" s="915"/>
      <c r="S2828" s="915"/>
      <c r="T2828" s="915"/>
      <c r="U2828" s="915"/>
      <c r="V2828" s="915"/>
      <c r="W2828" s="915"/>
      <c r="X2828" s="915"/>
      <c r="Y2828" s="915"/>
      <c r="Z2828" s="915"/>
      <c r="AA2828" s="915"/>
      <c r="AB2828" s="915"/>
      <c r="AC2828" s="915"/>
      <c r="AD2828" s="916"/>
      <c r="AE2828" s="93"/>
    </row>
    <row r="2829" spans="1:58" ht="15" customHeight="1">
      <c r="B2829" s="943" t="str">
        <f>AJ1663</f>
        <v/>
      </c>
      <c r="C2829" s="751"/>
      <c r="D2829" s="751"/>
      <c r="E2829" s="751"/>
      <c r="F2829" s="751"/>
      <c r="G2829" s="751"/>
      <c r="H2829" s="751"/>
      <c r="I2829" s="751"/>
      <c r="J2829" s="751"/>
      <c r="K2829" s="751"/>
      <c r="L2829" s="751"/>
      <c r="M2829" s="751"/>
      <c r="N2829" s="751"/>
      <c r="O2829" s="751"/>
      <c r="P2829" s="751"/>
      <c r="Q2829" s="751"/>
      <c r="R2829" s="751"/>
      <c r="S2829" s="751"/>
      <c r="T2829" s="751"/>
      <c r="U2829" s="751"/>
      <c r="V2829" s="751"/>
      <c r="W2829" s="751"/>
      <c r="X2829" s="751"/>
      <c r="Y2829" s="751"/>
      <c r="Z2829" s="751"/>
      <c r="AA2829" s="751"/>
      <c r="AB2829" s="751"/>
      <c r="AC2829" s="751"/>
      <c r="AD2829" s="751"/>
      <c r="AE2829" s="751"/>
    </row>
    <row r="2830" spans="1:58" ht="15" customHeight="1">
      <c r="B2830" s="1001" t="str">
        <f>IF(SUM(COUNTIF(M1089:AD1663,"NS"),COUNTIF(M1670:AD2244,"NS"),COUNTIF(M2251:AD2825,"NS"))&lt;&gt;0,"Alerta: debido a que cuenta con registros NS, debe proporcionar una justificación en el area de comentarios al final de la pregunta","")</f>
        <v/>
      </c>
      <c r="C2830" s="1001"/>
      <c r="D2830" s="1001"/>
      <c r="E2830" s="1001"/>
      <c r="F2830" s="1001"/>
      <c r="G2830" s="1001"/>
      <c r="H2830" s="1001"/>
      <c r="I2830" s="1001"/>
      <c r="J2830" s="1001"/>
      <c r="K2830" s="1001"/>
      <c r="L2830" s="1001"/>
      <c r="M2830" s="1001"/>
      <c r="N2830" s="1001"/>
      <c r="O2830" s="1001"/>
      <c r="P2830" s="1001"/>
      <c r="Q2830" s="1001"/>
      <c r="R2830" s="1001"/>
      <c r="S2830" s="1001"/>
      <c r="T2830" s="1001"/>
      <c r="U2830" s="1001"/>
      <c r="V2830" s="1001"/>
      <c r="W2830" s="1001"/>
      <c r="X2830" s="1001"/>
      <c r="Y2830" s="1001"/>
      <c r="Z2830" s="1001"/>
      <c r="AA2830" s="1001"/>
      <c r="AB2830" s="1001"/>
      <c r="AC2830" s="1001"/>
      <c r="AD2830" s="1001"/>
      <c r="AE2830" s="1001"/>
    </row>
    <row r="2831" spans="1:58" ht="15" customHeight="1">
      <c r="B2831" s="880" t="str">
        <f>IF(AK1664&gt;0,"Revise la información capturada, ya que tiene datos ingresados en celdas que están sombreadas","")</f>
        <v/>
      </c>
      <c r="C2831" s="880"/>
      <c r="D2831" s="880"/>
      <c r="E2831" s="880"/>
      <c r="F2831" s="880"/>
      <c r="G2831" s="880"/>
      <c r="H2831" s="880"/>
      <c r="I2831" s="880"/>
      <c r="J2831" s="880"/>
      <c r="K2831" s="880"/>
      <c r="L2831" s="880"/>
      <c r="M2831" s="880"/>
      <c r="N2831" s="880"/>
      <c r="O2831" s="880"/>
      <c r="P2831" s="880"/>
      <c r="Q2831" s="880"/>
      <c r="R2831" s="880"/>
      <c r="S2831" s="880"/>
      <c r="T2831" s="880"/>
      <c r="U2831" s="880"/>
      <c r="V2831" s="880"/>
      <c r="W2831" s="880"/>
      <c r="X2831" s="880"/>
      <c r="Y2831" s="880"/>
      <c r="Z2831" s="880"/>
      <c r="AA2831" s="880"/>
      <c r="AB2831" s="880"/>
      <c r="AC2831" s="880"/>
      <c r="AD2831" s="880"/>
      <c r="AE2831" s="880"/>
    </row>
    <row r="2832" spans="1:58" ht="15" customHeight="1">
      <c r="B2832" s="880" t="str">
        <f>BX1664</f>
        <v/>
      </c>
      <c r="C2832" s="957"/>
      <c r="D2832" s="957"/>
      <c r="E2832" s="957"/>
      <c r="F2832" s="957"/>
      <c r="G2832" s="957"/>
      <c r="H2832" s="957"/>
      <c r="I2832" s="957"/>
      <c r="J2832" s="957"/>
      <c r="K2832" s="957"/>
      <c r="L2832" s="957"/>
      <c r="M2832" s="957"/>
      <c r="N2832" s="957"/>
      <c r="O2832" s="957"/>
      <c r="P2832" s="957"/>
      <c r="Q2832" s="957"/>
      <c r="R2832" s="957"/>
      <c r="S2832" s="957"/>
      <c r="T2832" s="957"/>
      <c r="U2832" s="957"/>
      <c r="V2832" s="957"/>
      <c r="W2832" s="957"/>
      <c r="X2832" s="957"/>
      <c r="Y2832" s="957"/>
      <c r="Z2832" s="957"/>
      <c r="AA2832" s="957"/>
      <c r="AB2832" s="957"/>
      <c r="AC2832" s="957"/>
      <c r="AD2832" s="957"/>
      <c r="AE2832" s="957"/>
    </row>
    <row r="2833" spans="1:63" ht="15" customHeight="1">
      <c r="B2833" s="753" t="str">
        <f>IF(EC1088&gt;0,"Favor de revisar la instrucción 5, debido a que no se cumplen con los criterios mencionados","")</f>
        <v/>
      </c>
      <c r="C2833" s="753"/>
      <c r="D2833" s="753"/>
      <c r="E2833" s="753"/>
      <c r="F2833" s="753"/>
      <c r="G2833" s="753"/>
      <c r="H2833" s="753"/>
      <c r="I2833" s="753"/>
      <c r="J2833" s="753"/>
      <c r="K2833" s="753"/>
      <c r="L2833" s="753"/>
      <c r="M2833" s="753"/>
      <c r="N2833" s="753"/>
      <c r="O2833" s="753"/>
      <c r="P2833" s="753"/>
      <c r="Q2833" s="753"/>
      <c r="R2833" s="753"/>
      <c r="S2833" s="753"/>
      <c r="T2833" s="753"/>
      <c r="U2833" s="753"/>
      <c r="V2833" s="753"/>
      <c r="W2833" s="753"/>
      <c r="X2833" s="753"/>
      <c r="Y2833" s="753"/>
      <c r="Z2833" s="753"/>
      <c r="AA2833" s="753"/>
      <c r="AB2833" s="753"/>
      <c r="AC2833" s="753"/>
      <c r="AD2833" s="753"/>
      <c r="AE2833" s="753"/>
    </row>
    <row r="2834" spans="1:63" ht="15" customHeight="1" thickBot="1"/>
    <row r="2835" spans="1:63" ht="15" customHeight="1" thickBot="1">
      <c r="A2835" s="58"/>
      <c r="B2835" s="991" t="s">
        <v>7264</v>
      </c>
      <c r="C2835" s="655"/>
      <c r="D2835" s="655"/>
      <c r="E2835" s="655"/>
      <c r="F2835" s="655"/>
      <c r="G2835" s="655"/>
      <c r="H2835" s="655"/>
      <c r="I2835" s="655"/>
      <c r="J2835" s="655"/>
      <c r="K2835" s="655"/>
      <c r="L2835" s="655"/>
      <c r="M2835" s="655"/>
      <c r="N2835" s="655"/>
      <c r="O2835" s="655"/>
      <c r="P2835" s="655"/>
      <c r="Q2835" s="655"/>
      <c r="R2835" s="655"/>
      <c r="S2835" s="655"/>
      <c r="T2835" s="655"/>
      <c r="U2835" s="655"/>
      <c r="V2835" s="655"/>
      <c r="W2835" s="655"/>
      <c r="X2835" s="655"/>
      <c r="Y2835" s="655"/>
      <c r="Z2835" s="655"/>
      <c r="AA2835" s="655"/>
      <c r="AB2835" s="655"/>
      <c r="AC2835" s="655"/>
      <c r="AD2835" s="656"/>
    </row>
    <row r="2836" spans="1:63" ht="15" customHeight="1">
      <c r="B2836" s="772" t="s">
        <v>6650</v>
      </c>
      <c r="C2836" s="773"/>
      <c r="D2836" s="773"/>
      <c r="E2836" s="773"/>
      <c r="F2836" s="773"/>
      <c r="G2836" s="773"/>
      <c r="H2836" s="773"/>
      <c r="I2836" s="773"/>
      <c r="J2836" s="773"/>
      <c r="K2836" s="773"/>
      <c r="L2836" s="773"/>
      <c r="M2836" s="773"/>
      <c r="N2836" s="773"/>
      <c r="O2836" s="773"/>
      <c r="P2836" s="773"/>
      <c r="Q2836" s="773"/>
      <c r="R2836" s="773"/>
      <c r="S2836" s="773"/>
      <c r="T2836" s="773"/>
      <c r="U2836" s="773"/>
      <c r="V2836" s="773"/>
      <c r="W2836" s="773"/>
      <c r="X2836" s="773"/>
      <c r="Y2836" s="773"/>
      <c r="Z2836" s="773"/>
      <c r="AA2836" s="773"/>
      <c r="AB2836" s="773"/>
      <c r="AC2836" s="773"/>
      <c r="AD2836" s="769"/>
    </row>
    <row r="2837" spans="1:63" ht="24" customHeight="1">
      <c r="B2837" s="452"/>
      <c r="C2837" s="715" t="s">
        <v>7265</v>
      </c>
      <c r="D2837" s="736"/>
      <c r="E2837" s="736"/>
      <c r="F2837" s="736"/>
      <c r="G2837" s="736"/>
      <c r="H2837" s="736"/>
      <c r="I2837" s="736"/>
      <c r="J2837" s="736"/>
      <c r="K2837" s="736"/>
      <c r="L2837" s="736"/>
      <c r="M2837" s="736"/>
      <c r="N2837" s="736"/>
      <c r="O2837" s="736"/>
      <c r="P2837" s="736"/>
      <c r="Q2837" s="736"/>
      <c r="R2837" s="736"/>
      <c r="S2837" s="736"/>
      <c r="T2837" s="736"/>
      <c r="U2837" s="736"/>
      <c r="V2837" s="736"/>
      <c r="W2837" s="736"/>
      <c r="X2837" s="736"/>
      <c r="Y2837" s="736"/>
      <c r="Z2837" s="736"/>
      <c r="AA2837" s="736"/>
      <c r="AB2837" s="736"/>
      <c r="AC2837" s="736"/>
      <c r="AD2837" s="689"/>
    </row>
    <row r="2838" spans="1:63" ht="24" customHeight="1">
      <c r="B2838" s="453"/>
      <c r="C2838" s="731" t="s">
        <v>7266</v>
      </c>
      <c r="D2838" s="732"/>
      <c r="E2838" s="732"/>
      <c r="F2838" s="732"/>
      <c r="G2838" s="732"/>
      <c r="H2838" s="732"/>
      <c r="I2838" s="732"/>
      <c r="J2838" s="732"/>
      <c r="K2838" s="732"/>
      <c r="L2838" s="732"/>
      <c r="M2838" s="732"/>
      <c r="N2838" s="732"/>
      <c r="O2838" s="732"/>
      <c r="P2838" s="732"/>
      <c r="Q2838" s="732"/>
      <c r="R2838" s="732"/>
      <c r="S2838" s="732"/>
      <c r="T2838" s="732"/>
      <c r="U2838" s="732"/>
      <c r="V2838" s="732"/>
      <c r="W2838" s="732"/>
      <c r="X2838" s="732"/>
      <c r="Y2838" s="732"/>
      <c r="Z2838" s="732"/>
      <c r="AA2838" s="732"/>
      <c r="AB2838" s="732"/>
      <c r="AC2838" s="732"/>
      <c r="AD2838" s="733"/>
    </row>
    <row r="2839" spans="1:63" ht="15" customHeight="1">
      <c r="A2839" s="405"/>
      <c r="B2839" s="6"/>
      <c r="C2839" s="6"/>
      <c r="D2839" s="6"/>
      <c r="E2839" s="6"/>
      <c r="F2839" s="6"/>
      <c r="G2839" s="6"/>
      <c r="H2839" s="6"/>
      <c r="I2839" s="6"/>
      <c r="J2839" s="6"/>
      <c r="K2839" s="6"/>
      <c r="L2839" s="6"/>
      <c r="M2839" s="6"/>
      <c r="N2839" s="6"/>
      <c r="O2839" s="6"/>
      <c r="P2839" s="6"/>
      <c r="Q2839" s="6"/>
      <c r="R2839" s="6"/>
      <c r="S2839" s="6"/>
      <c r="T2839" s="6"/>
      <c r="U2839" s="6"/>
      <c r="V2839" s="6"/>
      <c r="W2839" s="6"/>
      <c r="X2839" s="6"/>
      <c r="Y2839" s="6"/>
      <c r="Z2839" s="6"/>
      <c r="AA2839" s="6"/>
      <c r="AB2839" s="6"/>
      <c r="AC2839" s="6"/>
      <c r="AD2839" s="6"/>
    </row>
    <row r="2840" spans="1:63" ht="36" customHeight="1">
      <c r="A2840" s="7" t="s">
        <v>7267</v>
      </c>
      <c r="B2840" s="755" t="s">
        <v>7268</v>
      </c>
      <c r="C2840" s="736"/>
      <c r="D2840" s="736"/>
      <c r="E2840" s="736"/>
      <c r="F2840" s="736"/>
      <c r="G2840" s="736"/>
      <c r="H2840" s="736"/>
      <c r="I2840" s="736"/>
      <c r="J2840" s="736"/>
      <c r="K2840" s="736"/>
      <c r="L2840" s="736"/>
      <c r="M2840" s="736"/>
      <c r="N2840" s="736"/>
      <c r="O2840" s="736"/>
      <c r="P2840" s="736"/>
      <c r="Q2840" s="736"/>
      <c r="R2840" s="736"/>
      <c r="S2840" s="736"/>
      <c r="T2840" s="736"/>
      <c r="U2840" s="736"/>
      <c r="V2840" s="736"/>
      <c r="W2840" s="736"/>
      <c r="X2840" s="736"/>
      <c r="Y2840" s="736"/>
      <c r="Z2840" s="736"/>
      <c r="AA2840" s="736"/>
      <c r="AB2840" s="736"/>
      <c r="AC2840" s="736"/>
      <c r="AD2840" s="736"/>
    </row>
    <row r="2841" spans="1:63" ht="24" customHeight="1">
      <c r="A2841" s="405"/>
      <c r="B2841" s="69"/>
      <c r="C2841" s="742" t="s">
        <v>7269</v>
      </c>
      <c r="D2841" s="736"/>
      <c r="E2841" s="736"/>
      <c r="F2841" s="736"/>
      <c r="G2841" s="736"/>
      <c r="H2841" s="736"/>
      <c r="I2841" s="736"/>
      <c r="J2841" s="736"/>
      <c r="K2841" s="736"/>
      <c r="L2841" s="736"/>
      <c r="M2841" s="736"/>
      <c r="N2841" s="736"/>
      <c r="O2841" s="736"/>
      <c r="P2841" s="736"/>
      <c r="Q2841" s="736"/>
      <c r="R2841" s="736"/>
      <c r="S2841" s="736"/>
      <c r="T2841" s="736"/>
      <c r="U2841" s="736"/>
      <c r="V2841" s="736"/>
      <c r="W2841" s="736"/>
      <c r="X2841" s="736"/>
      <c r="Y2841" s="736"/>
      <c r="Z2841" s="736"/>
      <c r="AA2841" s="736"/>
      <c r="AB2841" s="736"/>
      <c r="AC2841" s="736"/>
      <c r="AD2841" s="736"/>
    </row>
    <row r="2842" spans="1:63" ht="15" customHeight="1">
      <c r="A2842" s="405"/>
      <c r="B2842" s="86"/>
      <c r="C2842" s="86"/>
      <c r="D2842" s="86"/>
      <c r="E2842" s="86"/>
      <c r="F2842" s="86"/>
      <c r="G2842" s="86"/>
      <c r="H2842" s="86"/>
      <c r="I2842" s="86"/>
      <c r="J2842" s="86"/>
      <c r="K2842" s="86"/>
      <c r="L2842" s="86"/>
      <c r="M2842" s="86"/>
      <c r="N2842" s="86"/>
      <c r="O2842" s="86"/>
      <c r="P2842" s="86"/>
      <c r="Q2842" s="86"/>
      <c r="R2842" s="86"/>
      <c r="S2842" s="86"/>
      <c r="T2842" s="86"/>
      <c r="U2842" s="86"/>
      <c r="V2842" s="86"/>
      <c r="W2842" s="86"/>
      <c r="X2842" s="86"/>
      <c r="Y2842" s="86"/>
      <c r="Z2842" s="86"/>
      <c r="AA2842" s="86"/>
      <c r="AB2842" s="86"/>
      <c r="AC2842" s="86"/>
      <c r="AD2842" s="86"/>
    </row>
    <row r="2843" spans="1:63" ht="36" customHeight="1">
      <c r="A2843" s="405"/>
      <c r="B2843" s="86"/>
      <c r="C2843" s="643" t="s">
        <v>7270</v>
      </c>
      <c r="D2843" s="773"/>
      <c r="E2843" s="773"/>
      <c r="F2843" s="773"/>
      <c r="G2843" s="773"/>
      <c r="H2843" s="773"/>
      <c r="I2843" s="773"/>
      <c r="J2843" s="773"/>
      <c r="K2843" s="773"/>
      <c r="L2843" s="773"/>
      <c r="M2843" s="773"/>
      <c r="N2843" s="773"/>
      <c r="O2843" s="773"/>
      <c r="P2843" s="773"/>
      <c r="Q2843" s="773"/>
      <c r="R2843" s="769"/>
      <c r="S2843" s="643" t="s">
        <v>7271</v>
      </c>
      <c r="T2843" s="669"/>
      <c r="U2843" s="669"/>
      <c r="V2843" s="669"/>
      <c r="W2843" s="669"/>
      <c r="X2843" s="669"/>
      <c r="Y2843" s="669"/>
      <c r="Z2843" s="669"/>
      <c r="AA2843" s="669"/>
      <c r="AB2843" s="669"/>
      <c r="AC2843" s="669"/>
      <c r="AD2843" s="670"/>
      <c r="AY2843" s="947" t="s">
        <v>6072</v>
      </c>
      <c r="AZ2843" s="669"/>
      <c r="BA2843" s="669"/>
      <c r="BB2843" s="669"/>
      <c r="BC2843" s="669"/>
      <c r="BD2843" s="669"/>
      <c r="BE2843" s="669"/>
      <c r="BF2843" s="669"/>
      <c r="BG2843" s="669"/>
      <c r="BH2843" s="669"/>
      <c r="BI2843" s="669"/>
      <c r="BJ2843" s="670"/>
      <c r="BK2843" s="407"/>
    </row>
    <row r="2844" spans="1:63" ht="72" customHeight="1">
      <c r="A2844" s="405"/>
      <c r="B2844" s="86"/>
      <c r="C2844" s="862"/>
      <c r="D2844" s="736"/>
      <c r="E2844" s="736"/>
      <c r="F2844" s="736"/>
      <c r="G2844" s="736"/>
      <c r="H2844" s="736"/>
      <c r="I2844" s="736"/>
      <c r="J2844" s="736"/>
      <c r="K2844" s="736"/>
      <c r="L2844" s="736"/>
      <c r="M2844" s="736"/>
      <c r="N2844" s="736"/>
      <c r="O2844" s="736"/>
      <c r="P2844" s="736"/>
      <c r="Q2844" s="736"/>
      <c r="R2844" s="689"/>
      <c r="S2844" s="879" t="s">
        <v>5560</v>
      </c>
      <c r="T2844" s="759" t="s">
        <v>6029</v>
      </c>
      <c r="U2844" s="759" t="s">
        <v>6030</v>
      </c>
      <c r="V2844" s="759" t="s">
        <v>7272</v>
      </c>
      <c r="W2844" s="669"/>
      <c r="X2844" s="670"/>
      <c r="Y2844" s="759" t="s">
        <v>7273</v>
      </c>
      <c r="Z2844" s="669"/>
      <c r="AA2844" s="670"/>
      <c r="AB2844" s="759" t="s">
        <v>422</v>
      </c>
      <c r="AC2844" s="669"/>
      <c r="AD2844" s="670"/>
      <c r="AY2844" s="948" t="s">
        <v>5560</v>
      </c>
      <c r="AZ2844" s="949"/>
      <c r="BA2844" s="949"/>
      <c r="BB2844" s="950"/>
      <c r="BC2844" s="951" t="s">
        <v>6075</v>
      </c>
      <c r="BD2844" s="949"/>
      <c r="BE2844" s="949"/>
      <c r="BF2844" s="950"/>
      <c r="BG2844" s="952" t="s">
        <v>6030</v>
      </c>
      <c r="BH2844" s="953"/>
      <c r="BI2844" s="953"/>
      <c r="BJ2844" s="954"/>
      <c r="BK2844" s="304"/>
    </row>
    <row r="2845" spans="1:63" ht="48" customHeight="1">
      <c r="A2845" s="405"/>
      <c r="B2845" s="8"/>
      <c r="C2845" s="770"/>
      <c r="D2845" s="732"/>
      <c r="E2845" s="732"/>
      <c r="F2845" s="732"/>
      <c r="G2845" s="732"/>
      <c r="H2845" s="732"/>
      <c r="I2845" s="732"/>
      <c r="J2845" s="732"/>
      <c r="K2845" s="732"/>
      <c r="L2845" s="732"/>
      <c r="M2845" s="732"/>
      <c r="N2845" s="732"/>
      <c r="O2845" s="732"/>
      <c r="P2845" s="732"/>
      <c r="Q2845" s="732"/>
      <c r="R2845" s="733"/>
      <c r="S2845" s="876"/>
      <c r="T2845" s="876"/>
      <c r="U2845" s="876"/>
      <c r="V2845" s="50" t="s">
        <v>5571</v>
      </c>
      <c r="W2845" s="63" t="s">
        <v>6029</v>
      </c>
      <c r="X2845" s="63" t="s">
        <v>6030</v>
      </c>
      <c r="Y2845" s="50" t="s">
        <v>5571</v>
      </c>
      <c r="Z2845" s="63" t="s">
        <v>6029</v>
      </c>
      <c r="AA2845" s="63" t="s">
        <v>6030</v>
      </c>
      <c r="AB2845" s="50" t="s">
        <v>5571</v>
      </c>
      <c r="AC2845" s="63" t="s">
        <v>6029</v>
      </c>
      <c r="AD2845" s="63" t="s">
        <v>6030</v>
      </c>
      <c r="AF2845" t="s">
        <v>6217</v>
      </c>
      <c r="AG2845" t="s">
        <v>5110</v>
      </c>
      <c r="AH2845" t="s">
        <v>5905</v>
      </c>
      <c r="AI2845" t="s">
        <v>5572</v>
      </c>
      <c r="AJ2845" t="s">
        <v>5573</v>
      </c>
      <c r="AK2845" t="s">
        <v>5574</v>
      </c>
      <c r="AL2845" t="s">
        <v>5575</v>
      </c>
      <c r="AM2845" t="s">
        <v>5576</v>
      </c>
      <c r="AN2845" t="s">
        <v>5577</v>
      </c>
      <c r="AO2845" t="s">
        <v>5578</v>
      </c>
      <c r="AP2845" t="s">
        <v>5579</v>
      </c>
      <c r="AQ2845" t="s">
        <v>5580</v>
      </c>
      <c r="AR2845" t="s">
        <v>5581</v>
      </c>
      <c r="AS2845" t="s">
        <v>5582</v>
      </c>
      <c r="AT2845" t="s">
        <v>5583</v>
      </c>
      <c r="AU2845" t="s">
        <v>5584</v>
      </c>
      <c r="AV2845" t="s">
        <v>5585</v>
      </c>
      <c r="AW2845" t="s">
        <v>5586</v>
      </c>
      <c r="AX2845" t="s">
        <v>5587</v>
      </c>
      <c r="AY2845" s="305" t="s">
        <v>5566</v>
      </c>
      <c r="AZ2845" s="306" t="s">
        <v>5592</v>
      </c>
      <c r="BA2845" s="307" t="s">
        <v>5593</v>
      </c>
      <c r="BB2845" s="308" t="s">
        <v>5594</v>
      </c>
      <c r="BC2845" s="305" t="s">
        <v>5566</v>
      </c>
      <c r="BD2845" s="306" t="s">
        <v>5592</v>
      </c>
      <c r="BE2845" s="307" t="s">
        <v>5593</v>
      </c>
      <c r="BF2845" s="308" t="s">
        <v>5594</v>
      </c>
      <c r="BG2845" s="305" t="s">
        <v>5566</v>
      </c>
      <c r="BH2845" s="306" t="s">
        <v>5592</v>
      </c>
      <c r="BI2845" s="307" t="s">
        <v>5593</v>
      </c>
      <c r="BJ2845" s="309" t="s">
        <v>5594</v>
      </c>
      <c r="BK2845" s="390" t="s">
        <v>5347</v>
      </c>
    </row>
    <row r="2846" spans="1:63" ht="15" customHeight="1">
      <c r="A2846" s="405"/>
      <c r="B2846" s="8"/>
      <c r="C2846" s="754"/>
      <c r="D2846" s="653"/>
      <c r="E2846" s="653"/>
      <c r="F2846" s="653"/>
      <c r="G2846" s="653"/>
      <c r="H2846" s="653"/>
      <c r="I2846" s="653"/>
      <c r="J2846" s="653"/>
      <c r="K2846" s="653"/>
      <c r="L2846" s="653"/>
      <c r="M2846" s="653"/>
      <c r="N2846" s="653"/>
      <c r="O2846" s="653"/>
      <c r="P2846" s="653"/>
      <c r="Q2846" s="653"/>
      <c r="R2846" s="748"/>
      <c r="S2846" s="384"/>
      <c r="T2846" s="384"/>
      <c r="U2846" s="384"/>
      <c r="V2846" s="384"/>
      <c r="W2846" s="384"/>
      <c r="X2846" s="384"/>
      <c r="Y2846" s="384"/>
      <c r="Z2846" s="384"/>
      <c r="AA2846" s="384"/>
      <c r="AB2846" s="384"/>
      <c r="AC2846" s="384"/>
      <c r="AD2846" s="384"/>
      <c r="AF2846" s="396">
        <f>IF(AND(C2846=1,S2846=0),1,0)</f>
        <v>0</v>
      </c>
      <c r="AG2846" s="396">
        <f>IF(COUNTA(C2846:AD2846)=0,0,IF(C2846=1,IF(COUNTA(S2846:AD2846)=12,0,1),IF(C2846&gt;1,0,1)))</f>
        <v>0</v>
      </c>
      <c r="AH2846" s="396">
        <f>IF(C2846&gt;1,IF(COUNTA(S2846:AD2846)=0,0,1),0)</f>
        <v>0</v>
      </c>
      <c r="AI2846">
        <f>S2846</f>
        <v>0</v>
      </c>
      <c r="AJ2846">
        <f>COUNTIF(T2846:U2846,"NS")</f>
        <v>0</v>
      </c>
      <c r="AK2846">
        <f>SUM(T2846:U2846)</f>
        <v>0</v>
      </c>
      <c r="AL2846">
        <f>IF(COUNTIF(S2846:U2846,"NA")=3,0,IF(OR(AND(AI2846=0,AJ2846&gt;0),AND(AI2846="NS",AK2846&gt;0), AND(AI2846="NS", AJ2846=0,AK2846=0)), 1, IF(OR(AND(AI2846&gt;0,AJ2846&gt;1,AI2846&gt;AK2846), AND(AI2846="NS",AJ2846=2), AND(AI2846="NS",AK2846=0,AJ2846&gt;0),AI2846=AK2846), 0, 1)))</f>
        <v>0</v>
      </c>
      <c r="AM2846">
        <f>V2846</f>
        <v>0</v>
      </c>
      <c r="AN2846">
        <f>COUNTIF(W2846:X2846,"NS")</f>
        <v>0</v>
      </c>
      <c r="AO2846">
        <f>SUM(W2846:X2846)</f>
        <v>0</v>
      </c>
      <c r="AP2846">
        <f>IF(COUNTIF(V2846:X2846,"NA")=3,0,IF(OR(AND(AM2846=0,AN2846&gt;0),AND(AM2846="NS",AO2846&gt;0), AND(AM2846="NS", AN2846=0,AO2846=0)), 1, IF(OR(AND(AM2846&gt;0,AN2846&gt;1,AM2846&gt;AO2846), AND(AM2846="NS",AN2846=2), AND(AM2846="NS",AO2846=0,AN2846&gt;0),AM2846=AO2846), 0, 1)))</f>
        <v>0</v>
      </c>
      <c r="AQ2846">
        <f>Y2846</f>
        <v>0</v>
      </c>
      <c r="AR2846">
        <f>COUNTIF(Z2846:AA2846,"NS")</f>
        <v>0</v>
      </c>
      <c r="AS2846">
        <f>SUM(Z2846:AA2846)</f>
        <v>0</v>
      </c>
      <c r="AT2846">
        <f>IF(COUNTIF(Y2846:AA2846,"NA")=3,0,IF(OR(AND(AQ2846=0,AR2846&gt;0),AND(AQ2846="NS",AS2846&gt;0), AND(AQ2846="NS", AR2846=0,AS2846=0)), 1, IF(OR(AND(AQ2846&gt;0,AR2846&gt;1,AQ2846&gt;AS2846), AND(AQ2846="NS",AR2846=2), AND(AQ2846="NS",AS2846=0,AR2846&gt;0),AQ2846=AS2846), 0, 1)))</f>
        <v>0</v>
      </c>
      <c r="AU2846">
        <f>AB2846</f>
        <v>0</v>
      </c>
      <c r="AV2846">
        <f>COUNTIF(AC2846:AD2846,"NS")</f>
        <v>0</v>
      </c>
      <c r="AW2846">
        <f>SUM(AC2846:AD2846)</f>
        <v>0</v>
      </c>
      <c r="AX2846">
        <f>IF(COUNTIF(AB2846:AD2846,"NA")=3,0,IF(OR(AND(AU2846=0,AV2846&gt;0),AND(AU2846="NS",AW2846&gt;0), AND(AU2846="NS", AV2846=0,AW2846=0)), 1, IF(OR(AND(AU2846&gt;0,AV2846&gt;1,AU2846&gt;AW2846), AND(AU2846="NS",AV2846=2), AND(AU2846="NS",AW2846=0,AV2846&gt;0),AU2846=AW2846), 0, 1)))</f>
        <v>0</v>
      </c>
      <c r="AY2846" s="311">
        <f>S2846</f>
        <v>0</v>
      </c>
      <c r="AZ2846" s="312">
        <f>COUNTIF(V2846,"NS") + COUNTIF(Y2846,"NS") + COUNTIF(AB2846,"NS")</f>
        <v>0</v>
      </c>
      <c r="BA2846" s="313">
        <f>SUM(V2846,Y2846,AB2846)</f>
        <v>0</v>
      </c>
      <c r="BB2846" s="314">
        <f>IF(OR(AND(AY2846=0, AZ2846&gt;0),AND(AY2846="NS", BA2846&gt;0), AND(AY2846="NS", AZ2846=0, BA2846=0)), 1, IF(OR(AND(AY2846&gt;0, AZ2846&gt;1,AY2846&gt;BA2846), AND(AY2846="NS", AZ2846=2), AND(AY2846="NS", BA2846=0, AZ2846&gt;0), AY2846=BA2846), 0, 1))</f>
        <v>0</v>
      </c>
      <c r="BC2846" s="311">
        <f>T2846</f>
        <v>0</v>
      </c>
      <c r="BD2846" s="312">
        <f>COUNTIF(W2846,"NS") + COUNTIF(Z2846,"NS") + COUNTIF(AC2846,"NS")</f>
        <v>0</v>
      </c>
      <c r="BE2846" s="313">
        <f>SUM(W2846,Z2846,AC2846)</f>
        <v>0</v>
      </c>
      <c r="BF2846" s="314">
        <f>IF(OR(AND(BC2846=0, BD2846&gt;0),AND(BC2846="NS", BE2846&gt;0), AND(BC2846="NS", BD2846=0, BE2846=0)), 1, IF(OR(AND(BC2846&gt;0, BD2846&gt;1,BC2846&gt;BE2846), AND(BC2846="NS", BD2846=2), AND(BC2846="NS", BE2846=0, BD2846&gt;0), BC2846=BE2846), 0, 1))</f>
        <v>0</v>
      </c>
      <c r="BG2846" s="311">
        <f>U2846</f>
        <v>0</v>
      </c>
      <c r="BH2846" s="312">
        <f>COUNTIF(X2846,"NS") + COUNTIF(AA2846,"NS") + COUNTIF(AD2846,"NS")</f>
        <v>0</v>
      </c>
      <c r="BI2846" s="313">
        <f>SUM(X2846,AA2846,AD2846)</f>
        <v>0</v>
      </c>
      <c r="BJ2846" s="314">
        <f>IF(OR(AND(BG2846=0, BH2846&gt;0),AND(BG2846="NS", BI2846&gt;0), AND(BG2846="NS", BH2846=0, BI2846=0)), 1, IF(OR(AND(BG2846&gt;0, BH2846&gt;1,BG2846&gt;BI2846), AND(BG2846="NS", BH2846=2), AND(BG2846="NS", BI2846=0, BH2846&gt;0), BG2846=BI2846), 0, 1))</f>
        <v>0</v>
      </c>
      <c r="BK2846" s="247">
        <f>IF(SUM(AL2846,AP2846,AT2846,AX2846,BB2846,BF2846,BJ2846)=0,0,1)</f>
        <v>0</v>
      </c>
    </row>
    <row r="2847" spans="1:63" ht="15" customHeight="1">
      <c r="A2847" s="405"/>
      <c r="B2847" s="67"/>
      <c r="C2847" s="1"/>
      <c r="D2847" s="1"/>
      <c r="E2847" s="1"/>
      <c r="F2847" s="1"/>
      <c r="G2847" s="1"/>
      <c r="H2847" s="1"/>
      <c r="I2847" s="1"/>
      <c r="J2847" s="1"/>
      <c r="K2847" s="1"/>
      <c r="L2847" s="1"/>
      <c r="M2847" s="1"/>
      <c r="N2847" s="1"/>
      <c r="O2847" s="1"/>
      <c r="P2847" s="1"/>
      <c r="Q2847" s="1"/>
      <c r="R2847" s="1"/>
      <c r="S2847" s="1"/>
      <c r="T2847" s="1"/>
      <c r="U2847" s="1"/>
      <c r="V2847" s="1"/>
      <c r="W2847" s="1"/>
      <c r="X2847" s="1"/>
      <c r="Y2847" s="1"/>
      <c r="Z2847" s="1"/>
      <c r="AA2847" s="1"/>
      <c r="AB2847" s="1"/>
      <c r="AC2847" s="1"/>
      <c r="AD2847" s="1"/>
      <c r="AL2847" s="192">
        <f>SUM(AL2846:AL2846)</f>
        <v>0</v>
      </c>
      <c r="AP2847" s="192">
        <f>SUM(AP2846:AP2846)</f>
        <v>0</v>
      </c>
      <c r="AT2847" s="192">
        <f>SUM(AT2846:AT2846)</f>
        <v>0</v>
      </c>
      <c r="AX2847" s="192">
        <f>SUM(AX2846:AX2846)</f>
        <v>0</v>
      </c>
      <c r="AY2847" s="93"/>
      <c r="AZ2847" s="93"/>
      <c r="BA2847" s="93"/>
      <c r="BB2847" s="93"/>
      <c r="BC2847" s="315"/>
      <c r="BD2847" s="93"/>
      <c r="BE2847" s="93"/>
      <c r="BF2847" s="93"/>
      <c r="BG2847" s="315"/>
      <c r="BH2847" s="315"/>
      <c r="BI2847" s="315"/>
      <c r="BJ2847" s="315"/>
      <c r="BK2847" s="256">
        <f>SUM(BK2846:BK2846)</f>
        <v>0</v>
      </c>
    </row>
    <row r="2848" spans="1:63" ht="24" customHeight="1">
      <c r="A2848" s="405"/>
      <c r="B2848" s="8"/>
      <c r="C2848" s="758" t="s">
        <v>5120</v>
      </c>
      <c r="D2848" s="736"/>
      <c r="E2848" s="736"/>
      <c r="F2848" s="736"/>
      <c r="G2848" s="736"/>
      <c r="H2848" s="736"/>
      <c r="I2848" s="736"/>
      <c r="J2848" s="736"/>
      <c r="K2848" s="736"/>
      <c r="L2848" s="736"/>
      <c r="M2848" s="736"/>
      <c r="N2848" s="736"/>
      <c r="O2848" s="736"/>
      <c r="P2848" s="736"/>
      <c r="Q2848" s="736"/>
      <c r="R2848" s="736"/>
      <c r="S2848" s="736"/>
      <c r="T2848" s="736"/>
      <c r="U2848" s="736"/>
      <c r="V2848" s="736"/>
      <c r="W2848" s="736"/>
      <c r="X2848" s="736"/>
      <c r="Y2848" s="736"/>
      <c r="Z2848" s="736"/>
      <c r="AA2848" s="736"/>
      <c r="AB2848" s="736"/>
      <c r="AC2848" s="736"/>
      <c r="AD2848" s="736"/>
      <c r="AI2848" t="s">
        <v>5595</v>
      </c>
      <c r="AJ2848" s="193">
        <f>SUM(AL2847,AP2847,AT2847,AX2847)</f>
        <v>0</v>
      </c>
    </row>
    <row r="2849" spans="2:31" ht="60" customHeight="1">
      <c r="C2849" s="801"/>
      <c r="D2849" s="653"/>
      <c r="E2849" s="653"/>
      <c r="F2849" s="653"/>
      <c r="G2849" s="653"/>
      <c r="H2849" s="653"/>
      <c r="I2849" s="653"/>
      <c r="J2849" s="653"/>
      <c r="K2849" s="653"/>
      <c r="L2849" s="653"/>
      <c r="M2849" s="653"/>
      <c r="N2849" s="653"/>
      <c r="O2849" s="653"/>
      <c r="P2849" s="653"/>
      <c r="Q2849" s="653"/>
      <c r="R2849" s="653"/>
      <c r="S2849" s="653"/>
      <c r="T2849" s="653"/>
      <c r="U2849" s="653"/>
      <c r="V2849" s="653"/>
      <c r="W2849" s="653"/>
      <c r="X2849" s="653"/>
      <c r="Y2849" s="653"/>
      <c r="Z2849" s="653"/>
      <c r="AA2849" s="653"/>
      <c r="AB2849" s="653"/>
      <c r="AC2849" s="653"/>
      <c r="AD2849" s="748"/>
    </row>
    <row r="2850" spans="2:31" ht="15" customHeight="1">
      <c r="B2850" s="943" t="str">
        <f>IF(AG2846=0,"","Favor de ingresar toda la información requerida en la pregunta")</f>
        <v/>
      </c>
      <c r="C2850" s="751"/>
      <c r="D2850" s="751"/>
      <c r="E2850" s="751"/>
      <c r="F2850" s="751"/>
      <c r="G2850" s="751"/>
      <c r="H2850" s="751"/>
      <c r="I2850" s="751"/>
      <c r="J2850" s="751"/>
      <c r="K2850" s="751"/>
      <c r="L2850" s="751"/>
      <c r="M2850" s="751"/>
      <c r="N2850" s="751"/>
      <c r="O2850" s="751"/>
      <c r="P2850" s="751"/>
      <c r="Q2850" s="751"/>
      <c r="R2850" s="751"/>
      <c r="S2850" s="751"/>
      <c r="T2850" s="751"/>
      <c r="U2850" s="751"/>
      <c r="V2850" s="751"/>
      <c r="W2850" s="751"/>
      <c r="X2850" s="751"/>
      <c r="Y2850" s="751"/>
      <c r="Z2850" s="751"/>
      <c r="AA2850" s="751"/>
      <c r="AB2850" s="751"/>
      <c r="AC2850" s="751"/>
      <c r="AD2850" s="751"/>
      <c r="AE2850" s="751"/>
    </row>
    <row r="2851" spans="2:31" ht="15" customHeight="1">
      <c r="B2851" s="767" t="str">
        <f>IF(SUM(COUNTIF(S2846:AD2846,"NS"))&lt;&gt;0,"Alerta: debido a que cuenta con registros NS, debe proporcionar una justificación en el area de comentarios al final de la pregunta","")</f>
        <v/>
      </c>
      <c r="C2851" s="751"/>
      <c r="D2851" s="751"/>
      <c r="E2851" s="751"/>
      <c r="F2851" s="751"/>
      <c r="G2851" s="751"/>
      <c r="H2851" s="751"/>
      <c r="I2851" s="751"/>
      <c r="J2851" s="751"/>
      <c r="K2851" s="751"/>
      <c r="L2851" s="751"/>
      <c r="M2851" s="751"/>
      <c r="N2851" s="751"/>
      <c r="O2851" s="751"/>
      <c r="P2851" s="751"/>
      <c r="Q2851" s="751"/>
      <c r="R2851" s="751"/>
      <c r="S2851" s="751"/>
      <c r="T2851" s="751"/>
      <c r="U2851" s="751"/>
      <c r="V2851" s="751"/>
      <c r="W2851" s="751"/>
      <c r="X2851" s="751"/>
      <c r="Y2851" s="751"/>
      <c r="Z2851" s="751"/>
      <c r="AA2851" s="751"/>
      <c r="AB2851" s="751"/>
      <c r="AC2851" s="751"/>
      <c r="AD2851" s="751"/>
      <c r="AE2851" s="751"/>
    </row>
    <row r="2852" spans="2:31" ht="15" customHeight="1">
      <c r="B2852" s="880" t="str">
        <f>IF(BK2847&gt;0,"Favor de revisar la suma y consistencia de totales y/o subtotales por filas (numéricos y NS)","")</f>
        <v/>
      </c>
      <c r="C2852" s="751"/>
      <c r="D2852" s="751"/>
      <c r="E2852" s="751"/>
      <c r="F2852" s="751"/>
      <c r="G2852" s="751"/>
      <c r="H2852" s="751"/>
      <c r="I2852" s="751"/>
      <c r="J2852" s="751"/>
      <c r="K2852" s="751"/>
      <c r="L2852" s="751"/>
      <c r="M2852" s="751"/>
      <c r="N2852" s="751"/>
      <c r="O2852" s="751"/>
      <c r="P2852" s="751"/>
      <c r="Q2852" s="751"/>
      <c r="R2852" s="751"/>
      <c r="S2852" s="751"/>
      <c r="T2852" s="751"/>
      <c r="U2852" s="751"/>
      <c r="V2852" s="751"/>
      <c r="W2852" s="751"/>
      <c r="X2852" s="751"/>
      <c r="Y2852" s="751"/>
      <c r="Z2852" s="751"/>
      <c r="AA2852" s="751"/>
      <c r="AB2852" s="751"/>
      <c r="AC2852" s="751"/>
      <c r="AD2852" s="751"/>
      <c r="AE2852" s="751"/>
    </row>
    <row r="2853" spans="2:31" ht="15" customHeight="1">
      <c r="B2853" s="753" t="str">
        <f>IF(AH2846&gt;0,"Revise la información capturada, ya que tiene datos ingresados en celdas que están sombreadas","")</f>
        <v/>
      </c>
      <c r="C2853" s="751"/>
      <c r="D2853" s="751"/>
      <c r="E2853" s="751"/>
      <c r="F2853" s="751"/>
      <c r="G2853" s="751"/>
      <c r="H2853" s="751"/>
      <c r="I2853" s="751"/>
      <c r="J2853" s="751"/>
      <c r="K2853" s="751"/>
      <c r="L2853" s="751"/>
      <c r="M2853" s="751"/>
      <c r="N2853" s="751"/>
      <c r="O2853" s="751"/>
      <c r="P2853" s="751"/>
      <c r="Q2853" s="751"/>
      <c r="R2853" s="751"/>
      <c r="S2853" s="751"/>
      <c r="T2853" s="751"/>
      <c r="U2853" s="751"/>
      <c r="V2853" s="751"/>
      <c r="W2853" s="751"/>
      <c r="X2853" s="751"/>
      <c r="Y2853" s="751"/>
      <c r="Z2853" s="751"/>
      <c r="AA2853" s="751"/>
      <c r="AB2853" s="751"/>
      <c r="AC2853" s="751"/>
      <c r="AD2853" s="751"/>
      <c r="AE2853" s="751"/>
    </row>
    <row r="2854" spans="2:31" ht="15" customHeight="1">
      <c r="B2854" s="880" t="str">
        <f>IF(AF2846=0,"","Debido a que cuenta con registro(s) con el código 1, el total de la fila respectiva debe ser mayor a cero")</f>
        <v/>
      </c>
      <c r="C2854" s="751"/>
      <c r="D2854" s="751"/>
      <c r="E2854" s="751"/>
      <c r="F2854" s="751"/>
      <c r="G2854" s="751"/>
      <c r="H2854" s="751"/>
      <c r="I2854" s="751"/>
      <c r="J2854" s="751"/>
      <c r="K2854" s="751"/>
      <c r="L2854" s="751"/>
      <c r="M2854" s="751"/>
      <c r="N2854" s="751"/>
      <c r="O2854" s="751"/>
      <c r="P2854" s="751"/>
      <c r="Q2854" s="751"/>
      <c r="R2854" s="751"/>
      <c r="S2854" s="751"/>
      <c r="T2854" s="751"/>
      <c r="U2854" s="751"/>
      <c r="V2854" s="751"/>
      <c r="W2854" s="751"/>
      <c r="X2854" s="751"/>
      <c r="Y2854" s="751"/>
      <c r="Z2854" s="751"/>
      <c r="AA2854" s="751"/>
      <c r="AB2854" s="751"/>
      <c r="AC2854" s="751"/>
      <c r="AD2854" s="751"/>
      <c r="AE2854" s="751"/>
    </row>
    <row r="2855" spans="2:31" ht="15" customHeight="1"/>
  </sheetData>
  <sheetProtection algorithmName="SHA-512" hashValue="JC5RKDbsCGiW+8XQpcnxQXSjGfoNstRpPgTyprKjcjh9JZ8Q7WEvi2zL3tvWGtlXFA8ZrU36C9PxGQs9fAgiCQ==" saltValue="t1FZtWqalEzlB2k+NLmyHg==" spinCount="100000" sheet="1" objects="1" scenarios="1"/>
  <mergeCells count="5890">
    <mergeCell ref="B241:AE241"/>
    <mergeCell ref="Y126:AD126"/>
    <mergeCell ref="M266:R266"/>
    <mergeCell ref="C583:AD583"/>
    <mergeCell ref="B91:AE91"/>
    <mergeCell ref="B92:AE92"/>
    <mergeCell ref="D204:I204"/>
    <mergeCell ref="S309:X309"/>
    <mergeCell ref="M763:R763"/>
    <mergeCell ref="D203:I203"/>
    <mergeCell ref="Y308:AD308"/>
    <mergeCell ref="S737:X737"/>
    <mergeCell ref="Y747:AD747"/>
    <mergeCell ref="J674:K674"/>
    <mergeCell ref="V60:AD60"/>
    <mergeCell ref="M284:R284"/>
    <mergeCell ref="D317:L317"/>
    <mergeCell ref="AH49:AK49"/>
    <mergeCell ref="AM49:AP49"/>
    <mergeCell ref="D404:I404"/>
    <mergeCell ref="M222:AD222"/>
    <mergeCell ref="S175:X175"/>
    <mergeCell ref="C186:AD186"/>
    <mergeCell ref="C161:AD161"/>
    <mergeCell ref="Y232:AD232"/>
    <mergeCell ref="L190:L191"/>
    <mergeCell ref="Y143:AD143"/>
    <mergeCell ref="Y263:AD263"/>
    <mergeCell ref="D193:I193"/>
    <mergeCell ref="M223:R223"/>
    <mergeCell ref="Y268:AD268"/>
    <mergeCell ref="Y150:AD150"/>
    <mergeCell ref="S229:X229"/>
    <mergeCell ref="M267:R267"/>
    <mergeCell ref="M263:R263"/>
    <mergeCell ref="P337:R337"/>
    <mergeCell ref="D228:L228"/>
    <mergeCell ref="B254:AE254"/>
    <mergeCell ref="B255:AE255"/>
    <mergeCell ref="B256:AE256"/>
    <mergeCell ref="B706:AE706"/>
    <mergeCell ref="M348:O348"/>
    <mergeCell ref="B702:AD702"/>
    <mergeCell ref="B723:AE723"/>
    <mergeCell ref="P543:R543"/>
    <mergeCell ref="S620:U620"/>
    <mergeCell ref="Q714:AD714"/>
    <mergeCell ref="D486:F486"/>
    <mergeCell ref="P549:R549"/>
    <mergeCell ref="M312:R312"/>
    <mergeCell ref="AA448:AD448"/>
    <mergeCell ref="S453:V453"/>
    <mergeCell ref="AB628:AD628"/>
    <mergeCell ref="C469:AD469"/>
    <mergeCell ref="M621:O621"/>
    <mergeCell ref="D406:I406"/>
    <mergeCell ref="AB615:AD615"/>
    <mergeCell ref="B569:AD569"/>
    <mergeCell ref="B639:AD639"/>
    <mergeCell ref="B454:AD454"/>
    <mergeCell ref="D553:O553"/>
    <mergeCell ref="S631:U631"/>
    <mergeCell ref="C498:AD498"/>
    <mergeCell ref="Y615:AA615"/>
    <mergeCell ref="S276:X276"/>
    <mergeCell ref="AB340:AD340"/>
    <mergeCell ref="AH642:AK642"/>
    <mergeCell ref="AH457:AK457"/>
    <mergeCell ref="D146:L146"/>
    <mergeCell ref="S247:X247"/>
    <mergeCell ref="Y167:AD167"/>
    <mergeCell ref="D274:L274"/>
    <mergeCell ref="Y310:AD310"/>
    <mergeCell ref="B355:AE355"/>
    <mergeCell ref="B358:AE358"/>
    <mergeCell ref="B359:AE359"/>
    <mergeCell ref="B326:AE326"/>
    <mergeCell ref="B327:AE327"/>
    <mergeCell ref="B328:AE328"/>
    <mergeCell ref="B352:AE352"/>
    <mergeCell ref="B257:AE257"/>
    <mergeCell ref="AB346:AD346"/>
    <mergeCell ref="B93:AE93"/>
    <mergeCell ref="S281:X281"/>
    <mergeCell ref="S146:X146"/>
    <mergeCell ref="D168:L168"/>
    <mergeCell ref="S166:X166"/>
    <mergeCell ref="M291:R291"/>
    <mergeCell ref="D314:L314"/>
    <mergeCell ref="S319:X319"/>
    <mergeCell ref="V338:X338"/>
    <mergeCell ref="V337:X337"/>
    <mergeCell ref="B127:AD127"/>
    <mergeCell ref="B350:AD350"/>
    <mergeCell ref="S274:X274"/>
    <mergeCell ref="S317:X317"/>
    <mergeCell ref="G351:AD351"/>
    <mergeCell ref="D194:I194"/>
    <mergeCell ref="Y269:AD269"/>
    <mergeCell ref="Y340:AA340"/>
    <mergeCell ref="AH561:AK561"/>
    <mergeCell ref="Y227:AD227"/>
    <mergeCell ref="S149:X149"/>
    <mergeCell ref="AB633:AD633"/>
    <mergeCell ref="P540:R540"/>
    <mergeCell ref="M630:O630"/>
    <mergeCell ref="D349:L349"/>
    <mergeCell ref="C396:I398"/>
    <mergeCell ref="D390:L390"/>
    <mergeCell ref="J700:K700"/>
    <mergeCell ref="D627:L627"/>
    <mergeCell ref="D686:I686"/>
    <mergeCell ref="V638:X638"/>
    <mergeCell ref="B580:AD580"/>
    <mergeCell ref="AR705:AU705"/>
    <mergeCell ref="D491:F491"/>
    <mergeCell ref="AB627:AD627"/>
    <mergeCell ref="C605:AD605"/>
    <mergeCell ref="B360:AE360"/>
    <mergeCell ref="AA557:AD557"/>
    <mergeCell ref="C660:AD660"/>
    <mergeCell ref="C364:AD364"/>
    <mergeCell ref="W538:Z538"/>
    <mergeCell ref="D687:I687"/>
    <mergeCell ref="Y172:AD172"/>
    <mergeCell ref="Y622:AA622"/>
    <mergeCell ref="C562:AD562"/>
    <mergeCell ref="J669:K669"/>
    <mergeCell ref="D692:I692"/>
    <mergeCell ref="P631:R631"/>
    <mergeCell ref="AY2843:BJ2843"/>
    <mergeCell ref="AC591:AD591"/>
    <mergeCell ref="B45:AD45"/>
    <mergeCell ref="AH130:AK130"/>
    <mergeCell ref="AH353:AK353"/>
    <mergeCell ref="Y171:AD171"/>
    <mergeCell ref="M175:R175"/>
    <mergeCell ref="M229:R229"/>
    <mergeCell ref="D230:L230"/>
    <mergeCell ref="C302:AD302"/>
    <mergeCell ref="M231:R231"/>
    <mergeCell ref="C293:AD293"/>
    <mergeCell ref="D276:L276"/>
    <mergeCell ref="C294:AD294"/>
    <mergeCell ref="J190:J191"/>
    <mergeCell ref="M250:R250"/>
    <mergeCell ref="S250:X250"/>
    <mergeCell ref="Y250:AD250"/>
    <mergeCell ref="M147:R147"/>
    <mergeCell ref="B237:AE237"/>
    <mergeCell ref="B240:AE240"/>
    <mergeCell ref="B47:AE47"/>
    <mergeCell ref="B49:AE49"/>
    <mergeCell ref="B85:AE85"/>
    <mergeCell ref="B88:AE88"/>
    <mergeCell ref="B90:AE90"/>
    <mergeCell ref="B258:AE258"/>
    <mergeCell ref="S226:X226"/>
    <mergeCell ref="D65:J65"/>
    <mergeCell ref="M126:R126"/>
    <mergeCell ref="D275:L275"/>
    <mergeCell ref="M319:R319"/>
    <mergeCell ref="D1188:F1188"/>
    <mergeCell ref="B771:AE771"/>
    <mergeCell ref="AO810:AR810"/>
    <mergeCell ref="B807:AD807"/>
    <mergeCell ref="C178:AD178"/>
    <mergeCell ref="D265:L265"/>
    <mergeCell ref="B299:AE299"/>
    <mergeCell ref="B323:AE323"/>
    <mergeCell ref="AY2844:BB2844"/>
    <mergeCell ref="BC2844:BF2844"/>
    <mergeCell ref="BG2844:BJ2844"/>
    <mergeCell ref="B2850:AE2850"/>
    <mergeCell ref="B2853:AE2853"/>
    <mergeCell ref="B2854:AE2854"/>
    <mergeCell ref="B1014:AE1014"/>
    <mergeCell ref="B816:AE816"/>
    <mergeCell ref="B817:AE817"/>
    <mergeCell ref="B834:AE834"/>
    <mergeCell ref="B837:AE837"/>
    <mergeCell ref="B838:AE838"/>
    <mergeCell ref="B860:AE860"/>
    <mergeCell ref="B863:AE863"/>
    <mergeCell ref="B864:AE864"/>
    <mergeCell ref="B882:AE882"/>
    <mergeCell ref="B885:AE885"/>
    <mergeCell ref="B886:AE886"/>
    <mergeCell ref="B915:AE915"/>
    <mergeCell ref="B918:AE918"/>
    <mergeCell ref="B921:AE921"/>
    <mergeCell ref="B922:AE922"/>
    <mergeCell ref="G1201:L1201"/>
    <mergeCell ref="G2343:L2343"/>
    <mergeCell ref="AA800:AB800"/>
    <mergeCell ref="AW705:AZ705"/>
    <mergeCell ref="M119:R119"/>
    <mergeCell ref="D2445:F2445"/>
    <mergeCell ref="D1988:F1988"/>
    <mergeCell ref="D2146:F2146"/>
    <mergeCell ref="C435:AD435"/>
    <mergeCell ref="J666:K666"/>
    <mergeCell ref="V1667:X1667"/>
    <mergeCell ref="C130:AD130"/>
    <mergeCell ref="G1172:L1172"/>
    <mergeCell ref="G1147:L1147"/>
    <mergeCell ref="C140:AD140"/>
    <mergeCell ref="P552:R552"/>
    <mergeCell ref="B523:AE523"/>
    <mergeCell ref="G1472:L1472"/>
    <mergeCell ref="C457:AD457"/>
    <mergeCell ref="S171:X171"/>
    <mergeCell ref="M143:R143"/>
    <mergeCell ref="D200:I200"/>
    <mergeCell ref="C152:AD152"/>
    <mergeCell ref="K190:K191"/>
    <mergeCell ref="D681:I681"/>
    <mergeCell ref="C437:AD437"/>
    <mergeCell ref="M897:R897"/>
    <mergeCell ref="D1313:F1313"/>
    <mergeCell ref="G1792:L1792"/>
    <mergeCell ref="AB348:AD348"/>
    <mergeCell ref="D1471:F1471"/>
    <mergeCell ref="D1094:F1094"/>
    <mergeCell ref="B361:AD361"/>
    <mergeCell ref="R710:AD710"/>
    <mergeCell ref="M978:R978"/>
    <mergeCell ref="S618:U618"/>
    <mergeCell ref="D2815:F2815"/>
    <mergeCell ref="P616:R616"/>
    <mergeCell ref="D744:L744"/>
    <mergeCell ref="G2686:L2686"/>
    <mergeCell ref="AL1066:AO1066"/>
    <mergeCell ref="AT915:AW915"/>
    <mergeCell ref="G1090:L1090"/>
    <mergeCell ref="D983:L983"/>
    <mergeCell ref="S271:X271"/>
    <mergeCell ref="AC804:AD804"/>
    <mergeCell ref="B812:AE812"/>
    <mergeCell ref="G2361:L2361"/>
    <mergeCell ref="G2191:L2191"/>
    <mergeCell ref="D1803:F1803"/>
    <mergeCell ref="D1346:F1346"/>
    <mergeCell ref="D1504:F1504"/>
    <mergeCell ref="G1358:L1358"/>
    <mergeCell ref="Y291:AD291"/>
    <mergeCell ref="AB338:AD338"/>
    <mergeCell ref="D278:L278"/>
    <mergeCell ref="M273:R273"/>
    <mergeCell ref="D279:L279"/>
    <mergeCell ref="M317:R317"/>
    <mergeCell ref="V342:X342"/>
    <mergeCell ref="Y290:AD290"/>
    <mergeCell ref="C322:AD322"/>
    <mergeCell ref="B295:AE295"/>
    <mergeCell ref="B298:AE298"/>
    <mergeCell ref="M345:O345"/>
    <mergeCell ref="S910:X910"/>
    <mergeCell ref="V623:X623"/>
    <mergeCell ref="M448:R448"/>
    <mergeCell ref="M617:O617"/>
    <mergeCell ref="M632:O632"/>
    <mergeCell ref="S624:U624"/>
    <mergeCell ref="S551:V551"/>
    <mergeCell ref="Y635:AA635"/>
    <mergeCell ref="D480:F480"/>
    <mergeCell ref="S794:T794"/>
    <mergeCell ref="S751:X751"/>
    <mergeCell ref="G1262:L1262"/>
    <mergeCell ref="D714:P714"/>
    <mergeCell ref="S638:U638"/>
    <mergeCell ref="M591:N591"/>
    <mergeCell ref="M852:R852"/>
    <mergeCell ref="M846:R846"/>
    <mergeCell ref="D791:J791"/>
    <mergeCell ref="D547:O547"/>
    <mergeCell ref="D621:L621"/>
    <mergeCell ref="C1023:D1023"/>
    <mergeCell ref="D981:L981"/>
    <mergeCell ref="M631:O631"/>
    <mergeCell ref="M1004:R1004"/>
    <mergeCell ref="B641:AE641"/>
    <mergeCell ref="Y1006:AD1006"/>
    <mergeCell ref="G1160:L1160"/>
    <mergeCell ref="Y617:AA617"/>
    <mergeCell ref="M1028:R1028"/>
    <mergeCell ref="M1022:R1022"/>
    <mergeCell ref="D752:L752"/>
    <mergeCell ref="D1052:L1052"/>
    <mergeCell ref="AB632:AD632"/>
    <mergeCell ref="G1348:L1348"/>
    <mergeCell ref="E930:L930"/>
    <mergeCell ref="Y344:AA344"/>
    <mergeCell ref="Y1027:AD1027"/>
    <mergeCell ref="J688:K688"/>
    <mergeCell ref="M517:R517"/>
    <mergeCell ref="S963:X963"/>
    <mergeCell ref="B704:AE704"/>
    <mergeCell ref="S766:X766"/>
    <mergeCell ref="D679:I679"/>
    <mergeCell ref="C436:AD436"/>
    <mergeCell ref="S447:V447"/>
    <mergeCell ref="N370:N371"/>
    <mergeCell ref="AB473:AD473"/>
    <mergeCell ref="C535:O536"/>
    <mergeCell ref="M614:O615"/>
    <mergeCell ref="J690:K690"/>
    <mergeCell ref="D798:J798"/>
    <mergeCell ref="B1064:AD1064"/>
    <mergeCell ref="C707:AD707"/>
    <mergeCell ref="B501:AE501"/>
    <mergeCell ref="M742:R742"/>
    <mergeCell ref="P541:R541"/>
    <mergeCell ref="S935:X935"/>
    <mergeCell ref="D541:O541"/>
    <mergeCell ref="Y1051:AD1051"/>
    <mergeCell ref="B558:AD558"/>
    <mergeCell ref="S764:X764"/>
    <mergeCell ref="D631:L631"/>
    <mergeCell ref="B774:AE774"/>
    <mergeCell ref="B776:AE776"/>
    <mergeCell ref="S796:T796"/>
    <mergeCell ref="D1743:F1743"/>
    <mergeCell ref="G2020:L2020"/>
    <mergeCell ref="G2589:L2589"/>
    <mergeCell ref="G2736:L2736"/>
    <mergeCell ref="G2397:L2397"/>
    <mergeCell ref="D1789:F1789"/>
    <mergeCell ref="D1920:F1920"/>
    <mergeCell ref="G2702:L2702"/>
    <mergeCell ref="D1804:F1804"/>
    <mergeCell ref="G2661:L2661"/>
    <mergeCell ref="G1803:L1803"/>
    <mergeCell ref="D1923:F1923"/>
    <mergeCell ref="G1611:L1611"/>
    <mergeCell ref="D1643:F1643"/>
    <mergeCell ref="D2224:F2224"/>
    <mergeCell ref="B1:AD1"/>
    <mergeCell ref="D1688:F1688"/>
    <mergeCell ref="C434:AD434"/>
    <mergeCell ref="S907:X907"/>
    <mergeCell ref="G1119:L1119"/>
    <mergeCell ref="D391:L391"/>
    <mergeCell ref="C614:L615"/>
    <mergeCell ref="B813:AE813"/>
    <mergeCell ref="M743:R743"/>
    <mergeCell ref="Y280:AD280"/>
    <mergeCell ref="S310:X310"/>
    <mergeCell ref="P348:R348"/>
    <mergeCell ref="D475:F475"/>
    <mergeCell ref="AB621:AD621"/>
    <mergeCell ref="S316:X316"/>
    <mergeCell ref="AA553:AD553"/>
    <mergeCell ref="M1005:R1005"/>
    <mergeCell ref="C889:AD889"/>
    <mergeCell ref="D985:L985"/>
    <mergeCell ref="D2740:F2740"/>
    <mergeCell ref="D2321:F2321"/>
    <mergeCell ref="G2481:L2481"/>
    <mergeCell ref="D2621:F2621"/>
    <mergeCell ref="D1705:F1705"/>
    <mergeCell ref="D2718:F2718"/>
    <mergeCell ref="G2084:L2084"/>
    <mergeCell ref="G2454:L2454"/>
    <mergeCell ref="G2431:L2431"/>
    <mergeCell ref="G2519:L2519"/>
    <mergeCell ref="D2423:F2423"/>
    <mergeCell ref="G2300:L2300"/>
    <mergeCell ref="G2140:L2140"/>
    <mergeCell ref="D2164:F2164"/>
    <mergeCell ref="G2725:L2725"/>
    <mergeCell ref="D2254:F2254"/>
    <mergeCell ref="G2697:L2697"/>
    <mergeCell ref="G1730:L1730"/>
    <mergeCell ref="G2286:L2286"/>
    <mergeCell ref="D2723:F2723"/>
    <mergeCell ref="G2632:L2632"/>
    <mergeCell ref="G2555:L2555"/>
    <mergeCell ref="D2304:F2304"/>
    <mergeCell ref="D2418:F2418"/>
    <mergeCell ref="G1930:L1930"/>
    <mergeCell ref="G1785:L1785"/>
    <mergeCell ref="G1811:L1811"/>
    <mergeCell ref="D1896:F1896"/>
    <mergeCell ref="G1870:L1870"/>
    <mergeCell ref="G1914:L1914"/>
    <mergeCell ref="G1570:L1570"/>
    <mergeCell ref="Y988:AD988"/>
    <mergeCell ref="D1062:L1062"/>
    <mergeCell ref="M618:O618"/>
    <mergeCell ref="G1124:L1124"/>
    <mergeCell ref="D1388:F1388"/>
    <mergeCell ref="D1330:F1330"/>
    <mergeCell ref="B718:AE718"/>
    <mergeCell ref="B721:AE721"/>
    <mergeCell ref="B722:AE722"/>
    <mergeCell ref="S930:X930"/>
    <mergeCell ref="M940:R940"/>
    <mergeCell ref="G1636:L1636"/>
    <mergeCell ref="D674:I674"/>
    <mergeCell ref="G1572:L1572"/>
    <mergeCell ref="D1453:F1453"/>
    <mergeCell ref="J667:K667"/>
    <mergeCell ref="J694:K694"/>
    <mergeCell ref="D770:L770"/>
    <mergeCell ref="D1113:F1113"/>
    <mergeCell ref="G1217:L1217"/>
    <mergeCell ref="G1523:L1523"/>
    <mergeCell ref="Q806:R806"/>
    <mergeCell ref="D1116:F1116"/>
    <mergeCell ref="G1095:L1095"/>
    <mergeCell ref="AA794:AB794"/>
    <mergeCell ref="Y799:Z799"/>
    <mergeCell ref="D1374:F1374"/>
    <mergeCell ref="B913:AD913"/>
    <mergeCell ref="S877:X877"/>
    <mergeCell ref="G1092:L1092"/>
    <mergeCell ref="D1558:F1558"/>
    <mergeCell ref="G2551:L2551"/>
    <mergeCell ref="D2169:F2169"/>
    <mergeCell ref="D2578:F2578"/>
    <mergeCell ref="D2273:F2273"/>
    <mergeCell ref="D2561:F2561"/>
    <mergeCell ref="G1872:L1872"/>
    <mergeCell ref="G1954:L1954"/>
    <mergeCell ref="B1070:AE1070"/>
    <mergeCell ref="E932:L932"/>
    <mergeCell ref="AA802:AB802"/>
    <mergeCell ref="G1134:L1134"/>
    <mergeCell ref="D1550:F1550"/>
    <mergeCell ref="D1750:F1750"/>
    <mergeCell ref="S850:X850"/>
    <mergeCell ref="G1269:L1269"/>
    <mergeCell ref="G1534:L1534"/>
    <mergeCell ref="G1745:L1745"/>
    <mergeCell ref="G1473:L1473"/>
    <mergeCell ref="G1941:L1941"/>
    <mergeCell ref="G1641:L1641"/>
    <mergeCell ref="Y1667:AA1667"/>
    <mergeCell ref="D1097:F1097"/>
    <mergeCell ref="D1205:F1205"/>
    <mergeCell ref="G1663:L1663"/>
    <mergeCell ref="D1252:F1252"/>
    <mergeCell ref="B1012:AE1012"/>
    <mergeCell ref="B883:AE883"/>
    <mergeCell ref="D2571:F2571"/>
    <mergeCell ref="G1115:L1115"/>
    <mergeCell ref="D1335:F1335"/>
    <mergeCell ref="G1216:L1216"/>
    <mergeCell ref="B884:AE884"/>
    <mergeCell ref="G1562:L1562"/>
    <mergeCell ref="G1618:L1618"/>
    <mergeCell ref="G2741:L2741"/>
    <mergeCell ref="D2582:F2582"/>
    <mergeCell ref="G1961:L1961"/>
    <mergeCell ref="G1504:L1504"/>
    <mergeCell ref="D2446:F2446"/>
    <mergeCell ref="D2741:F2741"/>
    <mergeCell ref="D2729:F2729"/>
    <mergeCell ref="D2430:F2430"/>
    <mergeCell ref="D2544:F2544"/>
    <mergeCell ref="G2611:L2611"/>
    <mergeCell ref="G2650:L2650"/>
    <mergeCell ref="D2440:F2440"/>
    <mergeCell ref="D2589:F2589"/>
    <mergeCell ref="G2443:L2443"/>
    <mergeCell ref="D2441:F2441"/>
    <mergeCell ref="G2322:L2322"/>
    <mergeCell ref="D2567:F2567"/>
    <mergeCell ref="D2527:F2527"/>
    <mergeCell ref="D2005:F2005"/>
    <mergeCell ref="G1994:L1994"/>
    <mergeCell ref="G2083:L2083"/>
    <mergeCell ref="G2309:L2309"/>
    <mergeCell ref="D1627:F1627"/>
    <mergeCell ref="G1573:L1573"/>
    <mergeCell ref="G1588:L1588"/>
    <mergeCell ref="G2006:L2006"/>
    <mergeCell ref="G1609:L1609"/>
    <mergeCell ref="D2593:F2593"/>
    <mergeCell ref="D2221:F2221"/>
    <mergeCell ref="G2329:L2329"/>
    <mergeCell ref="D1450:F1450"/>
    <mergeCell ref="M1062:R1062"/>
    <mergeCell ref="P542:R542"/>
    <mergeCell ref="G1320:L1320"/>
    <mergeCell ref="D198:I198"/>
    <mergeCell ref="D982:L982"/>
    <mergeCell ref="C1044:L1045"/>
    <mergeCell ref="G1347:L1347"/>
    <mergeCell ref="D277:L277"/>
    <mergeCell ref="D695:I695"/>
    <mergeCell ref="Q790:R790"/>
    <mergeCell ref="Y738:AD738"/>
    <mergeCell ref="G1778:L1778"/>
    <mergeCell ref="D1493:F1493"/>
    <mergeCell ref="AC792:AD792"/>
    <mergeCell ref="Y625:AA625"/>
    <mergeCell ref="M635:O635"/>
    <mergeCell ref="D1635:F1635"/>
    <mergeCell ref="C516:L517"/>
    <mergeCell ref="D1505:F1505"/>
    <mergeCell ref="G1393:L1393"/>
    <mergeCell ref="D1221:F1221"/>
    <mergeCell ref="R709:AD709"/>
    <mergeCell ref="M316:R316"/>
    <mergeCell ref="M370:M371"/>
    <mergeCell ref="D746:L746"/>
    <mergeCell ref="C1026:D1026"/>
    <mergeCell ref="G1491:L1491"/>
    <mergeCell ref="N1086:N1087"/>
    <mergeCell ref="G1142:L1142"/>
    <mergeCell ref="C442:AD442"/>
    <mergeCell ref="D1402:F1402"/>
    <mergeCell ref="G2170:L2170"/>
    <mergeCell ref="G2175:L2175"/>
    <mergeCell ref="C1024:D1024"/>
    <mergeCell ref="O802:P802"/>
    <mergeCell ref="M738:R738"/>
    <mergeCell ref="S1026:X1026"/>
    <mergeCell ref="D1454:F1454"/>
    <mergeCell ref="G1592:L1592"/>
    <mergeCell ref="D1451:F1451"/>
    <mergeCell ref="Y1045:AD1045"/>
    <mergeCell ref="G1309:L1309"/>
    <mergeCell ref="Y1055:AD1055"/>
    <mergeCell ref="G1273:L1273"/>
    <mergeCell ref="D1112:F1112"/>
    <mergeCell ref="D1483:F1483"/>
    <mergeCell ref="G1440:L1440"/>
    <mergeCell ref="D1573:F1573"/>
    <mergeCell ref="K793:N793"/>
    <mergeCell ref="B970:AE970"/>
    <mergeCell ref="B971:AE971"/>
    <mergeCell ref="D1109:F1109"/>
    <mergeCell ref="D1371:F1371"/>
    <mergeCell ref="O791:P791"/>
    <mergeCell ref="S1063:X1063"/>
    <mergeCell ref="D1337:F1337"/>
    <mergeCell ref="B924:AD924"/>
    <mergeCell ref="S790:T790"/>
    <mergeCell ref="G1427:L1427"/>
    <mergeCell ref="D1545:F1545"/>
    <mergeCell ref="G1235:L1235"/>
    <mergeCell ref="C1088:L1088"/>
    <mergeCell ref="M854:R854"/>
    <mergeCell ref="G1180:L1180"/>
    <mergeCell ref="C1076:AD1076"/>
    <mergeCell ref="G2768:L2768"/>
    <mergeCell ref="G2311:L2311"/>
    <mergeCell ref="G2136:L2136"/>
    <mergeCell ref="D2305:F2305"/>
    <mergeCell ref="D2637:F2637"/>
    <mergeCell ref="G2543:L2543"/>
    <mergeCell ref="D2665:F2665"/>
    <mergeCell ref="D2577:F2577"/>
    <mergeCell ref="G2584:L2584"/>
    <mergeCell ref="D2533:F2533"/>
    <mergeCell ref="D2560:F2560"/>
    <mergeCell ref="G2600:L2600"/>
    <mergeCell ref="G2575:L2575"/>
    <mergeCell ref="D2554:F2554"/>
    <mergeCell ref="D2581:F2581"/>
    <mergeCell ref="G2545:L2545"/>
    <mergeCell ref="D2494:F2494"/>
    <mergeCell ref="G2192:L2192"/>
    <mergeCell ref="D2719:F2719"/>
    <mergeCell ref="D2713:F2713"/>
    <mergeCell ref="G2731:L2731"/>
    <mergeCell ref="D2753:F2753"/>
    <mergeCell ref="D2748:F2748"/>
    <mergeCell ref="D2714:F2714"/>
    <mergeCell ref="G2183:L2183"/>
    <mergeCell ref="D2454:F2454"/>
    <mergeCell ref="G2531:L2531"/>
    <mergeCell ref="G2618:L2618"/>
    <mergeCell ref="G2527:L2527"/>
    <mergeCell ref="G2187:L2187"/>
    <mergeCell ref="G1784:L1784"/>
    <mergeCell ref="G1873:L1873"/>
    <mergeCell ref="C11:AD11"/>
    <mergeCell ref="D342:L342"/>
    <mergeCell ref="D2402:F2402"/>
    <mergeCell ref="D2396:F2396"/>
    <mergeCell ref="S979:X979"/>
    <mergeCell ref="D1455:F1455"/>
    <mergeCell ref="G2714:L2714"/>
    <mergeCell ref="G1103:L1103"/>
    <mergeCell ref="G1097:L1097"/>
    <mergeCell ref="C96:AD96"/>
    <mergeCell ref="D2543:F2543"/>
    <mergeCell ref="M125:R125"/>
    <mergeCell ref="D76:J76"/>
    <mergeCell ref="G2219:L2219"/>
    <mergeCell ref="G1887:L1887"/>
    <mergeCell ref="K797:N797"/>
    <mergeCell ref="G1476:L1476"/>
    <mergeCell ref="G1533:L1533"/>
    <mergeCell ref="G2515:L2515"/>
    <mergeCell ref="D2044:F2044"/>
    <mergeCell ref="G2509:L2509"/>
    <mergeCell ref="G1633:L1633"/>
    <mergeCell ref="G1386:L1386"/>
    <mergeCell ref="G2357:L2357"/>
    <mergeCell ref="G2444:L2444"/>
    <mergeCell ref="G2230:L2230"/>
    <mergeCell ref="G2174:L2174"/>
    <mergeCell ref="D1482:F1482"/>
    <mergeCell ref="G1392:L1392"/>
    <mergeCell ref="S871:X871"/>
    <mergeCell ref="G1800:L1800"/>
    <mergeCell ref="G1889:L1889"/>
    <mergeCell ref="D2054:F2054"/>
    <mergeCell ref="G2034:L2034"/>
    <mergeCell ref="G1605:L1605"/>
    <mergeCell ref="D1533:F1533"/>
    <mergeCell ref="G1674:L1674"/>
    <mergeCell ref="D1700:F1700"/>
    <mergeCell ref="G1734:L1734"/>
    <mergeCell ref="G2176:L2176"/>
    <mergeCell ref="D2202:F2202"/>
    <mergeCell ref="D2174:F2174"/>
    <mergeCell ref="G2126:L2126"/>
    <mergeCell ref="G2143:L2143"/>
    <mergeCell ref="D1524:F1524"/>
    <mergeCell ref="D1658:F1658"/>
    <mergeCell ref="D1927:F1927"/>
    <mergeCell ref="G1756:L1756"/>
    <mergeCell ref="G1712:L1712"/>
    <mergeCell ref="G1706:L1706"/>
    <mergeCell ref="D1695:F1695"/>
    <mergeCell ref="G2182:L2182"/>
    <mergeCell ref="G1958:L1958"/>
    <mergeCell ref="G1953:L1953"/>
    <mergeCell ref="D2099:F2099"/>
    <mergeCell ref="G1762:L1762"/>
    <mergeCell ref="D1615:F1615"/>
    <mergeCell ref="D1650:F1650"/>
    <mergeCell ref="G1616:L1616"/>
    <mergeCell ref="G1925:L1925"/>
    <mergeCell ref="D1663:F1663"/>
    <mergeCell ref="D1940:F1940"/>
    <mergeCell ref="G1196:L1196"/>
    <mergeCell ref="D1343:F1343"/>
    <mergeCell ref="G2254:L2254"/>
    <mergeCell ref="G2432:L2432"/>
    <mergeCell ref="D2071:F2071"/>
    <mergeCell ref="G2487:L2487"/>
    <mergeCell ref="D2447:F2447"/>
    <mergeCell ref="G1969:L1969"/>
    <mergeCell ref="D1676:F1676"/>
    <mergeCell ref="G1709:L1709"/>
    <mergeCell ref="D1632:F1632"/>
    <mergeCell ref="G1910:L1910"/>
    <mergeCell ref="G2171:L2171"/>
    <mergeCell ref="G2040:L2040"/>
    <mergeCell ref="G2081:L2081"/>
    <mergeCell ref="D1996:F1996"/>
    <mergeCell ref="G1779:L1779"/>
    <mergeCell ref="G1632:L1632"/>
    <mergeCell ref="D1771:F1771"/>
    <mergeCell ref="D1642:F1642"/>
    <mergeCell ref="D2059:F2059"/>
    <mergeCell ref="G2239:L2239"/>
    <mergeCell ref="D2452:F2452"/>
    <mergeCell ref="D1952:F1952"/>
    <mergeCell ref="G2467:L2467"/>
    <mergeCell ref="G2115:L2115"/>
    <mergeCell ref="G1909:L1909"/>
    <mergeCell ref="D2180:F2180"/>
    <mergeCell ref="G2188:L2188"/>
    <mergeCell ref="G1681:L1681"/>
    <mergeCell ref="D1909:F1909"/>
    <mergeCell ref="G1791:L1791"/>
    <mergeCell ref="C2838:AD2838"/>
    <mergeCell ref="D2794:F2794"/>
    <mergeCell ref="G2780:L2780"/>
    <mergeCell ref="G2427:L2427"/>
    <mergeCell ref="D2291:F2291"/>
    <mergeCell ref="D1834:F1834"/>
    <mergeCell ref="D2102:F2102"/>
    <mergeCell ref="D2779:F2779"/>
    <mergeCell ref="G1376:L1376"/>
    <mergeCell ref="G1391:L1391"/>
    <mergeCell ref="D2124:F2124"/>
    <mergeCell ref="D1977:F1977"/>
    <mergeCell ref="D2345:F2345"/>
    <mergeCell ref="D2056:F2056"/>
    <mergeCell ref="D2006:F2006"/>
    <mergeCell ref="D2522:F2522"/>
    <mergeCell ref="D1423:F1423"/>
    <mergeCell ref="D1441:F1441"/>
    <mergeCell ref="D1473:F1473"/>
    <mergeCell ref="D1400:F1400"/>
    <mergeCell ref="D1821:F1821"/>
    <mergeCell ref="D1748:F1748"/>
    <mergeCell ref="G1858:L1858"/>
    <mergeCell ref="G1886:L1886"/>
    <mergeCell ref="D1511:F1511"/>
    <mergeCell ref="G1904:L1904"/>
    <mergeCell ref="D1778:F1778"/>
    <mergeCell ref="D1517:F1517"/>
    <mergeCell ref="D1783:F1783"/>
    <mergeCell ref="D1413:F1413"/>
    <mergeCell ref="D1575:F1575"/>
    <mergeCell ref="D1521:F1521"/>
    <mergeCell ref="D2610:F2610"/>
    <mergeCell ref="G2464:L2464"/>
    <mergeCell ref="M753:R753"/>
    <mergeCell ref="G1598:L1598"/>
    <mergeCell ref="G1625:L1625"/>
    <mergeCell ref="D1539:F1539"/>
    <mergeCell ref="G1288:L1288"/>
    <mergeCell ref="D1754:F1754"/>
    <mergeCell ref="D1730:F1730"/>
    <mergeCell ref="D1401:F1401"/>
    <mergeCell ref="M986:R986"/>
    <mergeCell ref="G2079:L2079"/>
    <mergeCell ref="D2152:F2152"/>
    <mergeCell ref="D2323:F2323"/>
    <mergeCell ref="D1839:F1839"/>
    <mergeCell ref="D1256:F1256"/>
    <mergeCell ref="G2061:L2061"/>
    <mergeCell ref="D1552:F1552"/>
    <mergeCell ref="D2344:F2344"/>
    <mergeCell ref="D1818:F1818"/>
    <mergeCell ref="G1848:L1848"/>
    <mergeCell ref="G1738:L1738"/>
    <mergeCell ref="G1642:L1642"/>
    <mergeCell ref="G1829:L1829"/>
    <mergeCell ref="D1903:F1903"/>
    <mergeCell ref="G1577:L1577"/>
    <mergeCell ref="G1794:L1794"/>
    <mergeCell ref="G1859:L1859"/>
    <mergeCell ref="G1878:L1878"/>
    <mergeCell ref="D1684:F1684"/>
    <mergeCell ref="D1831:F1831"/>
    <mergeCell ref="D1499:F1499"/>
    <mergeCell ref="D758:L758"/>
    <mergeCell ref="M829:R829"/>
    <mergeCell ref="D2055:F2055"/>
    <mergeCell ref="G1951:L1951"/>
    <mergeCell ref="D1891:F1891"/>
    <mergeCell ref="D1114:F1114"/>
    <mergeCell ref="M982:R982"/>
    <mergeCell ref="D1359:F1359"/>
    <mergeCell ref="D2316:F2316"/>
    <mergeCell ref="G2205:L2205"/>
    <mergeCell ref="G2227:L2227"/>
    <mergeCell ref="G1770:L1770"/>
    <mergeCell ref="G1750:L1750"/>
    <mergeCell ref="G2312:L2312"/>
    <mergeCell ref="D1786:F1786"/>
    <mergeCell ref="D1729:F1729"/>
    <mergeCell ref="G1793:L1793"/>
    <mergeCell ref="D1662:F1662"/>
    <mergeCell ref="G1714:L1714"/>
    <mergeCell ref="D1623:F1623"/>
    <mergeCell ref="G1651:L1651"/>
    <mergeCell ref="G1617:L1617"/>
    <mergeCell ref="D1616:F1616"/>
    <mergeCell ref="G1403:L1403"/>
    <mergeCell ref="D1589:F1589"/>
    <mergeCell ref="G1289:L1289"/>
    <mergeCell ref="G1338:L1338"/>
    <mergeCell ref="G1656:L1656"/>
    <mergeCell ref="D1314:F1314"/>
    <mergeCell ref="D1707:F1707"/>
    <mergeCell ref="G1364:L1364"/>
    <mergeCell ref="D1538:F1538"/>
    <mergeCell ref="M830:R830"/>
    <mergeCell ref="M988:R988"/>
    <mergeCell ref="G1747:L1747"/>
    <mergeCell ref="D1801:F1801"/>
    <mergeCell ref="G2258:L2258"/>
    <mergeCell ref="G2328:L2328"/>
    <mergeCell ref="G2305:L2305"/>
    <mergeCell ref="G2463:L2463"/>
    <mergeCell ref="G2165:L2165"/>
    <mergeCell ref="D2141:F2141"/>
    <mergeCell ref="D2148:F2148"/>
    <mergeCell ref="D2050:F2050"/>
    <mergeCell ref="D2277:F2277"/>
    <mergeCell ref="D1529:F1529"/>
    <mergeCell ref="D1495:F1495"/>
    <mergeCell ref="D852:L852"/>
    <mergeCell ref="M1045:R1045"/>
    <mergeCell ref="D1144:F1144"/>
    <mergeCell ref="M1063:R1063"/>
    <mergeCell ref="G1898:L1898"/>
    <mergeCell ref="D1603:F1603"/>
    <mergeCell ref="D1590:F1590"/>
    <mergeCell ref="G1520:L1520"/>
    <mergeCell ref="G1120:L1120"/>
    <mergeCell ref="G1420:L1420"/>
    <mergeCell ref="D1325:F1325"/>
    <mergeCell ref="D1146:F1146"/>
    <mergeCell ref="D1341:F1341"/>
    <mergeCell ref="D1216:F1216"/>
    <mergeCell ref="D1347:F1347"/>
    <mergeCell ref="G1445:L1445"/>
    <mergeCell ref="D1222:F1222"/>
    <mergeCell ref="D2686:F2686"/>
    <mergeCell ref="D2549:F2549"/>
    <mergeCell ref="D71:J71"/>
    <mergeCell ref="G2536:L2536"/>
    <mergeCell ref="D797:J797"/>
    <mergeCell ref="D1973:F1973"/>
    <mergeCell ref="C1031:AD1031"/>
    <mergeCell ref="Y935:AD935"/>
    <mergeCell ref="AC795:AD795"/>
    <mergeCell ref="Y797:Z797"/>
    <mergeCell ref="D908:L908"/>
    <mergeCell ref="D120:L120"/>
    <mergeCell ref="M285:R285"/>
    <mergeCell ref="G2236:L2236"/>
    <mergeCell ref="D2349:F2349"/>
    <mergeCell ref="B973:AD973"/>
    <mergeCell ref="S1046:X1046"/>
    <mergeCell ref="G1409:L1409"/>
    <mergeCell ref="G1415:L1415"/>
    <mergeCell ref="Y276:AD276"/>
    <mergeCell ref="Y270:AD270"/>
    <mergeCell ref="B888:AD888"/>
    <mergeCell ref="D1534:F1534"/>
    <mergeCell ref="G1384:L1384"/>
    <mergeCell ref="D1320:F1320"/>
    <mergeCell ref="D1329:F1329"/>
    <mergeCell ref="G1487:L1487"/>
    <mergeCell ref="G1378:L1378"/>
    <mergeCell ref="G1871:L1871"/>
    <mergeCell ref="G2110:L2110"/>
    <mergeCell ref="G1828:L1828"/>
    <mergeCell ref="D873:L873"/>
    <mergeCell ref="G2504:L2504"/>
    <mergeCell ref="G2362:L2362"/>
    <mergeCell ref="G2775:L2775"/>
    <mergeCell ref="G2727:L2727"/>
    <mergeCell ref="G2428:L2428"/>
    <mergeCell ref="G1247:L1247"/>
    <mergeCell ref="G2436:L2436"/>
    <mergeCell ref="G1256:L1256"/>
    <mergeCell ref="D2698:F2698"/>
    <mergeCell ref="D2708:F2708"/>
    <mergeCell ref="G1241:L1241"/>
    <mergeCell ref="G1452:L1452"/>
    <mergeCell ref="G1541:L1541"/>
    <mergeCell ref="D2736:F2736"/>
    <mergeCell ref="D1147:F1147"/>
    <mergeCell ref="G2047:L2047"/>
    <mergeCell ref="G2335:L2335"/>
    <mergeCell ref="D2448:F2448"/>
    <mergeCell ref="D1377:F1377"/>
    <mergeCell ref="D1746:F1746"/>
    <mergeCell ref="D1349:F1349"/>
    <mergeCell ref="D1649:F1649"/>
    <mergeCell ref="D1566:F1566"/>
    <mergeCell ref="G1166:L1166"/>
    <mergeCell ref="G1377:L1377"/>
    <mergeCell ref="D1461:F1461"/>
    <mergeCell ref="G2526:L2526"/>
    <mergeCell ref="G1239:L1239"/>
    <mergeCell ref="G1380:L1380"/>
    <mergeCell ref="G1424:L1424"/>
    <mergeCell ref="D1510:F1510"/>
    <mergeCell ref="D1732:F1732"/>
    <mergeCell ref="Y628:AA628"/>
    <mergeCell ref="M828:AD828"/>
    <mergeCell ref="G2693:L2693"/>
    <mergeCell ref="D2197:F2197"/>
    <mergeCell ref="D2290:F2290"/>
    <mergeCell ref="D1432:F1432"/>
    <mergeCell ref="M930:R930"/>
    <mergeCell ref="D2170:F2170"/>
    <mergeCell ref="D1761:F1761"/>
    <mergeCell ref="G1627:L1627"/>
    <mergeCell ref="G1802:L1802"/>
    <mergeCell ref="D1984:F1984"/>
    <mergeCell ref="D2616:F2616"/>
    <mergeCell ref="D1444:F1444"/>
    <mergeCell ref="D2208:F2208"/>
    <mergeCell ref="D2366:F2366"/>
    <mergeCell ref="G1099:L1099"/>
    <mergeCell ref="D1751:F1751"/>
    <mergeCell ref="G1399:L1399"/>
    <mergeCell ref="D2420:F2420"/>
    <mergeCell ref="D1686:F1686"/>
    <mergeCell ref="G1540:L1540"/>
    <mergeCell ref="G1098:L1098"/>
    <mergeCell ref="G1187:L1187"/>
    <mergeCell ref="D1058:L1058"/>
    <mergeCell ref="G1398:L1398"/>
    <mergeCell ref="D1247:F1247"/>
    <mergeCell ref="G1416:L1416"/>
    <mergeCell ref="G2053:L2053"/>
    <mergeCell ref="G1448:L1448"/>
    <mergeCell ref="D1187:F1187"/>
    <mergeCell ref="G1875:L1875"/>
    <mergeCell ref="D2758:F2758"/>
    <mergeCell ref="G1349:L1349"/>
    <mergeCell ref="B239:AE239"/>
    <mergeCell ref="M895:R895"/>
    <mergeCell ref="G1490:L1490"/>
    <mergeCell ref="G1790:L1790"/>
    <mergeCell ref="G1333:L1333"/>
    <mergeCell ref="G1327:L1327"/>
    <mergeCell ref="G1485:L1485"/>
    <mergeCell ref="G2090:L2090"/>
    <mergeCell ref="G2350:L2350"/>
    <mergeCell ref="Y638:AA638"/>
    <mergeCell ref="Y309:AD309"/>
    <mergeCell ref="G1937:L1937"/>
    <mergeCell ref="G1893:L1893"/>
    <mergeCell ref="G2051:L2051"/>
    <mergeCell ref="D487:F487"/>
    <mergeCell ref="G1437:L1437"/>
    <mergeCell ref="D675:I675"/>
    <mergeCell ref="G2226:L2226"/>
    <mergeCell ref="D1398:F1398"/>
    <mergeCell ref="G2265:L2265"/>
    <mergeCell ref="G1842:L1842"/>
    <mergeCell ref="D1982:F1982"/>
    <mergeCell ref="G1836:L1836"/>
    <mergeCell ref="G1993:L1993"/>
    <mergeCell ref="D978:L978"/>
    <mergeCell ref="G1478:L1478"/>
    <mergeCell ref="D1457:F1457"/>
    <mergeCell ref="D1594:F1594"/>
    <mergeCell ref="D1800:F1800"/>
    <mergeCell ref="D1762:F1762"/>
    <mergeCell ref="G2763:L2763"/>
    <mergeCell ref="D2339:F2339"/>
    <mergeCell ref="B2836:AD2836"/>
    <mergeCell ref="D1397:F1397"/>
    <mergeCell ref="G1251:L1251"/>
    <mergeCell ref="G1121:L1121"/>
    <mergeCell ref="G1321:L1321"/>
    <mergeCell ref="G1687:L1687"/>
    <mergeCell ref="G1382:L1382"/>
    <mergeCell ref="G2475:L2475"/>
    <mergeCell ref="M1667:O1667"/>
    <mergeCell ref="G2704:L2704"/>
    <mergeCell ref="G2721:L2721"/>
    <mergeCell ref="D2709:F2709"/>
    <mergeCell ref="D1790:F1790"/>
    <mergeCell ref="P1667:R1667"/>
    <mergeCell ref="G1704:L1704"/>
    <mergeCell ref="D2656:F2656"/>
    <mergeCell ref="G2639:L2639"/>
    <mergeCell ref="D2811:F2811"/>
    <mergeCell ref="D2573:F2573"/>
    <mergeCell ref="D1446:F1446"/>
    <mergeCell ref="D2397:F2397"/>
    <mergeCell ref="D2372:F2372"/>
    <mergeCell ref="D2486:F2486"/>
    <mergeCell ref="D2697:F2697"/>
    <mergeCell ref="D1229:F1229"/>
    <mergeCell ref="D1976:F1976"/>
    <mergeCell ref="D1582:F1582"/>
    <mergeCell ref="D2187:F2187"/>
    <mergeCell ref="D1926:F1926"/>
    <mergeCell ref="D2783:F2783"/>
    <mergeCell ref="D1876:F1876"/>
    <mergeCell ref="G1866:L1866"/>
    <mergeCell ref="D2702:F2702"/>
    <mergeCell ref="D2799:F2799"/>
    <mergeCell ref="D2786:F2786"/>
    <mergeCell ref="AB2844:AD2844"/>
    <mergeCell ref="G2792:L2792"/>
    <mergeCell ref="C2843:R2845"/>
    <mergeCell ref="G1343:L1343"/>
    <mergeCell ref="G1948:L1948"/>
    <mergeCell ref="D1587:F1587"/>
    <mergeCell ref="G2688:L2688"/>
    <mergeCell ref="G2681:L2681"/>
    <mergeCell ref="G2645:L2645"/>
    <mergeCell ref="D2790:F2790"/>
    <mergeCell ref="D2707:F2707"/>
    <mergeCell ref="D2775:F2775"/>
    <mergeCell ref="G2656:L2656"/>
    <mergeCell ref="D2801:F2801"/>
    <mergeCell ref="D2822:F2822"/>
    <mergeCell ref="D1722:F1722"/>
    <mergeCell ref="D1779:F1779"/>
    <mergeCell ref="D2107:F2107"/>
    <mergeCell ref="D2067:F2067"/>
    <mergeCell ref="D2131:F2131"/>
    <mergeCell ref="D1739:F1739"/>
    <mergeCell ref="G2521:L2521"/>
    <mergeCell ref="D2821:F2821"/>
    <mergeCell ref="G2770:L2770"/>
    <mergeCell ref="G2748:L2748"/>
    <mergeCell ref="D2747:F2747"/>
    <mergeCell ref="D2284:F2284"/>
    <mergeCell ref="G1648:L1648"/>
    <mergeCell ref="G1446:L1446"/>
    <mergeCell ref="D2470:F2470"/>
    <mergeCell ref="D2566:F2566"/>
    <mergeCell ref="D1620:F1620"/>
    <mergeCell ref="G2237:L2237"/>
    <mergeCell ref="G2351:L2351"/>
    <mergeCell ref="G2154:L2154"/>
    <mergeCell ref="D2644:F2644"/>
    <mergeCell ref="D1369:F1369"/>
    <mergeCell ref="G1575:L1575"/>
    <mergeCell ref="G2367:L2367"/>
    <mergeCell ref="G2062:L2062"/>
    <mergeCell ref="G1494:L1494"/>
    <mergeCell ref="G1515:L1515"/>
    <mergeCell ref="D1422:F1422"/>
    <mergeCell ref="G2041:L2041"/>
    <mergeCell ref="D1591:F1591"/>
    <mergeCell ref="D2039:F2039"/>
    <mergeCell ref="D2156:F2156"/>
    <mergeCell ref="D2193:F2193"/>
    <mergeCell ref="D2327:F2327"/>
    <mergeCell ref="D1888:F1888"/>
    <mergeCell ref="D1881:F1881"/>
    <mergeCell ref="G1394:L1394"/>
    <mergeCell ref="G1613:L1613"/>
    <mergeCell ref="G2030:L2030"/>
    <mergeCell ref="G2107:L2107"/>
    <mergeCell ref="G2099:L2099"/>
    <mergeCell ref="D1880:F1880"/>
    <mergeCell ref="D2227:F2227"/>
    <mergeCell ref="D2090:F2090"/>
    <mergeCell ref="S1045:X1045"/>
    <mergeCell ref="D682:I682"/>
    <mergeCell ref="G2820:L2820"/>
    <mergeCell ref="D1424:F1424"/>
    <mergeCell ref="C32:AD32"/>
    <mergeCell ref="M165:R165"/>
    <mergeCell ref="Y734:AD734"/>
    <mergeCell ref="D285:L285"/>
    <mergeCell ref="D1251:F1251"/>
    <mergeCell ref="D1430:F1430"/>
    <mergeCell ref="D1536:F1536"/>
    <mergeCell ref="D876:L876"/>
    <mergeCell ref="M761:R761"/>
    <mergeCell ref="E936:L936"/>
    <mergeCell ref="G1519:L1519"/>
    <mergeCell ref="G1677:L1677"/>
    <mergeCell ref="S929:X929"/>
    <mergeCell ref="D1240:F1240"/>
    <mergeCell ref="G1410:L1410"/>
    <mergeCell ref="G1373:L1373"/>
    <mergeCell ref="G1323:L1323"/>
    <mergeCell ref="D1489:F1489"/>
    <mergeCell ref="G1525:L1525"/>
    <mergeCell ref="D1326:F1326"/>
    <mergeCell ref="D1092:F1092"/>
    <mergeCell ref="C999:AD999"/>
    <mergeCell ref="D1315:F1315"/>
    <mergeCell ref="D1191:F1191"/>
    <mergeCell ref="Y1023:AD1023"/>
    <mergeCell ref="S937:X937"/>
    <mergeCell ref="G1280:L1280"/>
    <mergeCell ref="C963:L963"/>
    <mergeCell ref="P544:R544"/>
    <mergeCell ref="C28:AD28"/>
    <mergeCell ref="S801:T801"/>
    <mergeCell ref="F703:AD703"/>
    <mergeCell ref="C811:AD811"/>
    <mergeCell ref="F128:AD128"/>
    <mergeCell ref="G1965:L1965"/>
    <mergeCell ref="AC794:AD794"/>
    <mergeCell ref="J692:K692"/>
    <mergeCell ref="G1502:L1502"/>
    <mergeCell ref="G1660:L1660"/>
    <mergeCell ref="S283:X283"/>
    <mergeCell ref="S278:X278"/>
    <mergeCell ref="AA549:AD549"/>
    <mergeCell ref="C640:E640"/>
    <mergeCell ref="M899:R899"/>
    <mergeCell ref="G1224:L1224"/>
    <mergeCell ref="M280:R280"/>
    <mergeCell ref="Y978:AD978"/>
    <mergeCell ref="S872:X872"/>
    <mergeCell ref="V634:X634"/>
    <mergeCell ref="W452:Z452"/>
    <mergeCell ref="G1773:L1773"/>
    <mergeCell ref="G1740:L1740"/>
    <mergeCell ref="G1752:L1752"/>
    <mergeCell ref="D1689:F1689"/>
    <mergeCell ref="G1737:L1737"/>
    <mergeCell ref="D1693:F1693"/>
    <mergeCell ref="G1697:L1697"/>
    <mergeCell ref="G1694:L1694"/>
    <mergeCell ref="M1048:R1048"/>
    <mergeCell ref="S938:X938"/>
    <mergeCell ref="D411:I411"/>
    <mergeCell ref="D1163:F1163"/>
    <mergeCell ref="G1198:L1198"/>
    <mergeCell ref="C12:AD12"/>
    <mergeCell ref="D1217:F1217"/>
    <mergeCell ref="V341:X341"/>
    <mergeCell ref="C131:AD131"/>
    <mergeCell ref="D1093:F1093"/>
    <mergeCell ref="S547:V547"/>
    <mergeCell ref="Y756:AD756"/>
    <mergeCell ref="W554:Z554"/>
    <mergeCell ref="D72:J72"/>
    <mergeCell ref="S173:X173"/>
    <mergeCell ref="S288:X288"/>
    <mergeCell ref="M122:R122"/>
    <mergeCell ref="C220:AD220"/>
    <mergeCell ref="D77:J77"/>
    <mergeCell ref="M269:R269"/>
    <mergeCell ref="S170:X170"/>
    <mergeCell ref="P343:R343"/>
    <mergeCell ref="M626:O626"/>
    <mergeCell ref="B110:AE110"/>
    <mergeCell ref="D804:J804"/>
    <mergeCell ref="Y122:AD122"/>
    <mergeCell ref="Y275:AD275"/>
    <mergeCell ref="M163:AD163"/>
    <mergeCell ref="Y618:AA618"/>
    <mergeCell ref="Y637:AA637"/>
    <mergeCell ref="Q796:R796"/>
    <mergeCell ref="M770:R770"/>
    <mergeCell ref="M983:R983"/>
    <mergeCell ref="C470:AD470"/>
    <mergeCell ref="D450:L450"/>
    <mergeCell ref="D712:P712"/>
    <mergeCell ref="S554:V554"/>
    <mergeCell ref="C728:AD728"/>
    <mergeCell ref="W541:Z541"/>
    <mergeCell ref="S980:X980"/>
    <mergeCell ref="G1209:L1209"/>
    <mergeCell ref="S735:X735"/>
    <mergeCell ref="Y1054:AD1054"/>
    <mergeCell ref="S1019:X1019"/>
    <mergeCell ref="AB370:AD370"/>
    <mergeCell ref="M905:R905"/>
    <mergeCell ref="Y900:AD900"/>
    <mergeCell ref="Y473:AA473"/>
    <mergeCell ref="C604:AD604"/>
    <mergeCell ref="Y750:AD750"/>
    <mergeCell ref="C732:AD732"/>
    <mergeCell ref="Q794:R794"/>
    <mergeCell ref="S870:X870"/>
    <mergeCell ref="AB1086:AD1086"/>
    <mergeCell ref="D1185:F1185"/>
    <mergeCell ref="Y805:Z805"/>
    <mergeCell ref="D403:I403"/>
    <mergeCell ref="C1009:AD1009"/>
    <mergeCell ref="D1184:F1184"/>
    <mergeCell ref="AC799:AD799"/>
    <mergeCell ref="S983:X983"/>
    <mergeCell ref="Y664:AA664"/>
    <mergeCell ref="D709:P709"/>
    <mergeCell ref="M902:R902"/>
    <mergeCell ref="S845:X845"/>
    <mergeCell ref="S855:X855"/>
    <mergeCell ref="D2086:F2086"/>
    <mergeCell ref="G2159:L2159"/>
    <mergeCell ref="G2023:L2023"/>
    <mergeCell ref="B181:AE181"/>
    <mergeCell ref="W557:Z557"/>
    <mergeCell ref="D195:I195"/>
    <mergeCell ref="D678:I678"/>
    <mergeCell ref="B948:AE948"/>
    <mergeCell ref="Y937:AD937"/>
    <mergeCell ref="B993:AE993"/>
    <mergeCell ref="Y751:AD751"/>
    <mergeCell ref="D1150:F1150"/>
    <mergeCell ref="M1052:R1052"/>
    <mergeCell ref="D1130:F1130"/>
    <mergeCell ref="D671:I671"/>
    <mergeCell ref="S169:X169"/>
    <mergeCell ref="P539:R539"/>
    <mergeCell ref="Y231:AD231"/>
    <mergeCell ref="M844:AD844"/>
    <mergeCell ref="P538:R538"/>
    <mergeCell ref="V1086:X1086"/>
    <mergeCell ref="D986:L986"/>
    <mergeCell ref="C422:AD422"/>
    <mergeCell ref="P621:R621"/>
    <mergeCell ref="D207:I207"/>
    <mergeCell ref="Y790:Z790"/>
    <mergeCell ref="D849:L849"/>
    <mergeCell ref="M929:R929"/>
    <mergeCell ref="D765:L765"/>
    <mergeCell ref="Q797:R797"/>
    <mergeCell ref="D1096:F1096"/>
    <mergeCell ref="M1057:R1057"/>
    <mergeCell ref="D2424:F2424"/>
    <mergeCell ref="G2209:L2209"/>
    <mergeCell ref="G2213:L2213"/>
    <mergeCell ref="D2472:F2472"/>
    <mergeCell ref="G2122:L2122"/>
    <mergeCell ref="G2131:L2131"/>
    <mergeCell ref="D2106:F2106"/>
    <mergeCell ref="G2045:L2045"/>
    <mergeCell ref="D2201:F2201"/>
    <mergeCell ref="G2189:L2189"/>
    <mergeCell ref="G2253:L2253"/>
    <mergeCell ref="D2120:F2120"/>
    <mergeCell ref="D2139:F2139"/>
    <mergeCell ref="G2439:L2439"/>
    <mergeCell ref="D1782:F1782"/>
    <mergeCell ref="G1783:L1783"/>
    <mergeCell ref="G2097:L2097"/>
    <mergeCell ref="D2095:F2095"/>
    <mergeCell ref="D1937:F1937"/>
    <mergeCell ref="D1956:F1956"/>
    <mergeCell ref="G2370:L2370"/>
    <mergeCell ref="G2070:L2070"/>
    <mergeCell ref="G2044:L2044"/>
    <mergeCell ref="D2011:F2011"/>
    <mergeCell ref="D2032:F2032"/>
    <mergeCell ref="G1974:L1974"/>
    <mergeCell ref="D1894:F1894"/>
    <mergeCell ref="D2114:F2114"/>
    <mergeCell ref="D2286:F2286"/>
    <mergeCell ref="D1851:F1851"/>
    <mergeCell ref="D2043:F2043"/>
    <mergeCell ref="D1999:F1999"/>
    <mergeCell ref="G1683:L1683"/>
    <mergeCell ref="B1075:AD1075"/>
    <mergeCell ref="G1126:L1126"/>
    <mergeCell ref="G1354:L1354"/>
    <mergeCell ref="D1118:F1118"/>
    <mergeCell ref="G1511:L1511"/>
    <mergeCell ref="D1362:F1362"/>
    <mergeCell ref="G1396:L1396"/>
    <mergeCell ref="G2544:L2544"/>
    <mergeCell ref="D2511:F2511"/>
    <mergeCell ref="D2404:F2404"/>
    <mergeCell ref="G2420:L2420"/>
    <mergeCell ref="G2409:L2409"/>
    <mergeCell ref="G2384:L2384"/>
    <mergeCell ref="G2353:L2353"/>
    <mergeCell ref="G2407:L2407"/>
    <mergeCell ref="G1831:L1831"/>
    <mergeCell ref="D2364:F2364"/>
    <mergeCell ref="D2108:F2108"/>
    <mergeCell ref="AB2248:AD2248"/>
    <mergeCell ref="D2340:F2340"/>
    <mergeCell ref="D2425:F2425"/>
    <mergeCell ref="G2398:L2398"/>
    <mergeCell ref="D2540:F2540"/>
    <mergeCell ref="G2477:L2477"/>
    <mergeCell ref="G2449:L2449"/>
    <mergeCell ref="D2360:F2360"/>
    <mergeCell ref="D2458:F2458"/>
    <mergeCell ref="G2478:L2478"/>
    <mergeCell ref="D2165:F2165"/>
    <mergeCell ref="G2525:L2525"/>
    <mergeCell ref="G2301:L2301"/>
    <mergeCell ref="D2004:F2004"/>
    <mergeCell ref="D2572:F2572"/>
    <mergeCell ref="G1939:L1939"/>
    <mergeCell ref="G2262:L2262"/>
    <mergeCell ref="G2134:L2134"/>
    <mergeCell ref="G2564:L2564"/>
    <mergeCell ref="D2475:F2475"/>
    <mergeCell ref="G2579:L2579"/>
    <mergeCell ref="D2541:F2541"/>
    <mergeCell ref="G2388:L2388"/>
    <mergeCell ref="G2002:L2002"/>
    <mergeCell ref="D1740:F1740"/>
    <mergeCell ref="D1744:F1744"/>
    <mergeCell ref="G2000:L2000"/>
    <mergeCell ref="G2470:L2470"/>
    <mergeCell ref="G2460:L2460"/>
    <mergeCell ref="G2453:L2453"/>
    <mergeCell ref="G2378:L2378"/>
    <mergeCell ref="D2557:F2557"/>
    <mergeCell ref="G2334:L2334"/>
    <mergeCell ref="G2533:L2533"/>
    <mergeCell ref="G2452:L2452"/>
    <mergeCell ref="D2293:F2293"/>
    <mergeCell ref="G2323:L2323"/>
    <mergeCell ref="G2480:L2480"/>
    <mergeCell ref="D2450:F2450"/>
    <mergeCell ref="D2497:F2497"/>
    <mergeCell ref="D2343:F2343"/>
    <mergeCell ref="G2203:L2203"/>
    <mergeCell ref="G2347:L2347"/>
    <mergeCell ref="D2329:F2329"/>
    <mergeCell ref="D2257:F2257"/>
    <mergeCell ref="G2793:L2793"/>
    <mergeCell ref="D2023:F2023"/>
    <mergeCell ref="D2628:F2628"/>
    <mergeCell ref="D2601:F2601"/>
    <mergeCell ref="D2793:F2793"/>
    <mergeCell ref="D2756:F2756"/>
    <mergeCell ref="G2783:L2783"/>
    <mergeCell ref="G2757:L2757"/>
    <mergeCell ref="G2751:L2751"/>
    <mergeCell ref="G2778:L2778"/>
    <mergeCell ref="D2772:F2772"/>
    <mergeCell ref="G2217:L2217"/>
    <mergeCell ref="D1975:F1975"/>
    <mergeCell ref="D2749:F2749"/>
    <mergeCell ref="G1933:L1933"/>
    <mergeCell ref="G2625:L2625"/>
    <mergeCell ref="D2626:F2626"/>
    <mergeCell ref="G2572:L2572"/>
    <mergeCell ref="D2073:F2073"/>
    <mergeCell ref="G2260:L2260"/>
    <mergeCell ref="D2157:F2157"/>
    <mergeCell ref="G2255:L2255"/>
    <mergeCell ref="G2479:L2479"/>
    <mergeCell ref="D2061:F2061"/>
    <mergeCell ref="D2468:F2468"/>
    <mergeCell ref="G1938:L1938"/>
    <mergeCell ref="D2078:F2078"/>
    <mergeCell ref="G2404:L2404"/>
    <mergeCell ref="D2275:F2275"/>
    <mergeCell ref="D2161:F2161"/>
    <mergeCell ref="D2241:F2241"/>
    <mergeCell ref="D2469:F2469"/>
    <mergeCell ref="D2651:F2651"/>
    <mergeCell ref="G2372:L2372"/>
    <mergeCell ref="D2320:F2320"/>
    <mergeCell ref="D2639:F2639"/>
    <mergeCell ref="G2493:L2493"/>
    <mergeCell ref="D2051:F2051"/>
    <mergeCell ref="G2631:L2631"/>
    <mergeCell ref="D2367:F2367"/>
    <mergeCell ref="G2624:L2624"/>
    <mergeCell ref="G2647:L2647"/>
    <mergeCell ref="G2627:L2627"/>
    <mergeCell ref="D2633:F2633"/>
    <mergeCell ref="D2498:F2498"/>
    <mergeCell ref="G2506:L2506"/>
    <mergeCell ref="G2338:L2338"/>
    <mergeCell ref="D1841:F1841"/>
    <mergeCell ref="D2395:F2395"/>
    <mergeCell ref="D2357:F2357"/>
    <mergeCell ref="G2167:L2167"/>
    <mergeCell ref="D2280:F2280"/>
    <mergeCell ref="G2232:L2232"/>
    <mergeCell ref="G2121:L2121"/>
    <mergeCell ref="D2112:F2112"/>
    <mergeCell ref="G2317:L2317"/>
    <mergeCell ref="G2111:L2111"/>
    <mergeCell ref="G1884:L1884"/>
    <mergeCell ref="D2024:F2024"/>
    <mergeCell ref="G2511:L2511"/>
    <mergeCell ref="D2162:F2162"/>
    <mergeCell ref="C2250:L2250"/>
    <mergeCell ref="D1935:F1935"/>
    <mergeCell ref="D1901:F1901"/>
    <mergeCell ref="D1813:F1813"/>
    <mergeCell ref="G2117:L2117"/>
    <mergeCell ref="G1601:L1601"/>
    <mergeCell ref="G1861:L1861"/>
    <mergeCell ref="D2356:F2356"/>
    <mergeCell ref="G2314:L2314"/>
    <mergeCell ref="D1970:F1970"/>
    <mergeCell ref="D1513:F1513"/>
    <mergeCell ref="D2515:F2515"/>
    <mergeCell ref="G1972:L1972"/>
    <mergeCell ref="G1587:L1587"/>
    <mergeCell ref="G2177:L2177"/>
    <mergeCell ref="D1886:F1886"/>
    <mergeCell ref="D1569:F1569"/>
    <mergeCell ref="G2596:L2596"/>
    <mergeCell ref="G2139:L2139"/>
    <mergeCell ref="D1637:F1637"/>
    <mergeCell ref="D1795:F1795"/>
    <mergeCell ref="D1541:F1541"/>
    <mergeCell ref="G2160:L2160"/>
    <mergeCell ref="G1810:L1810"/>
    <mergeCell ref="G1748:L1748"/>
    <mergeCell ref="G1809:L1809"/>
    <mergeCell ref="D1904:F1904"/>
    <mergeCell ref="D2462:F2462"/>
    <mergeCell ref="G2556:L2556"/>
    <mergeCell ref="D2049:F2049"/>
    <mergeCell ref="G2547:L2547"/>
    <mergeCell ref="G2549:L2549"/>
    <mergeCell ref="D2546:F2546"/>
    <mergeCell ref="D2136:F2136"/>
    <mergeCell ref="G2147:L2147"/>
    <mergeCell ref="G2822:L2822"/>
    <mergeCell ref="D2802:F2802"/>
    <mergeCell ref="D2474:F2474"/>
    <mergeCell ref="D2623:F2623"/>
    <mergeCell ref="G1582:L1582"/>
    <mergeCell ref="G2352:L2352"/>
    <mergeCell ref="G2755:L2755"/>
    <mergeCell ref="D2726:F2726"/>
    <mergeCell ref="G2735:L2735"/>
    <mergeCell ref="D2711:F2711"/>
    <mergeCell ref="D2693:F2693"/>
    <mergeCell ref="D2754:F2754"/>
    <mergeCell ref="D2676:F2676"/>
    <mergeCell ref="G2344:L2344"/>
    <mergeCell ref="G2400:L2400"/>
    <mergeCell ref="G1963:L1963"/>
    <mergeCell ref="G2277:L2277"/>
    <mergeCell ref="D1929:F1929"/>
    <mergeCell ref="G1971:L1971"/>
    <mergeCell ref="G2295:L2295"/>
    <mergeCell ref="G1955:L1955"/>
    <mergeCell ref="D2066:F2066"/>
    <mergeCell ref="D2204:F2204"/>
    <mergeCell ref="D2361:F2361"/>
    <mergeCell ref="G2553:L2553"/>
    <mergeCell ref="D2594:F2594"/>
    <mergeCell ref="D2191:F2191"/>
    <mergeCell ref="G2374:L2374"/>
    <mergeCell ref="D2220:F2220"/>
    <mergeCell ref="G2042:L2042"/>
    <mergeCell ref="G2446:L2446"/>
    <mergeCell ref="G2771:L2771"/>
    <mergeCell ref="B2851:AE2851"/>
    <mergeCell ref="D2732:F2732"/>
    <mergeCell ref="G2744:L2744"/>
    <mergeCell ref="G1133:L1133"/>
    <mergeCell ref="D2166:F2166"/>
    <mergeCell ref="C2841:AD2841"/>
    <mergeCell ref="S2843:AD2843"/>
    <mergeCell ref="D2588:F2588"/>
    <mergeCell ref="D2381:F2381"/>
    <mergeCell ref="G2233:L2233"/>
    <mergeCell ref="G2385:L2385"/>
    <mergeCell ref="G2570:L2570"/>
    <mergeCell ref="D2087:F2087"/>
    <mergeCell ref="G2354:L2354"/>
    <mergeCell ref="G2517:L2517"/>
    <mergeCell ref="D2495:F2495"/>
    <mergeCell ref="G2503:L2503"/>
    <mergeCell ref="D1918:F1918"/>
    <mergeCell ref="D1966:F1966"/>
    <mergeCell ref="G2455:L2455"/>
    <mergeCell ref="G2607:L2607"/>
    <mergeCell ref="G2161:L2161"/>
    <mergeCell ref="G2612:L2612"/>
    <mergeCell ref="G2649:L2649"/>
    <mergeCell ref="D2599:F2599"/>
    <mergeCell ref="G2617:L2617"/>
    <mergeCell ref="G2623:L2623"/>
    <mergeCell ref="G1844:L1844"/>
    <mergeCell ref="G1550:L1550"/>
    <mergeCell ref="G1581:L1581"/>
    <mergeCell ref="G2606:L2606"/>
    <mergeCell ref="D2419:F2419"/>
    <mergeCell ref="C1668:F1668"/>
    <mergeCell ref="D1212:F1212"/>
    <mergeCell ref="G1203:L1203"/>
    <mergeCell ref="D1213:F1213"/>
    <mergeCell ref="D1201:F1201"/>
    <mergeCell ref="G1559:L1559"/>
    <mergeCell ref="G1711:L1711"/>
    <mergeCell ref="G1254:L1254"/>
    <mergeCell ref="D2553:F2553"/>
    <mergeCell ref="D2818:F2818"/>
    <mergeCell ref="G2210:L2210"/>
    <mergeCell ref="G2204:L2204"/>
    <mergeCell ref="G2510:L2510"/>
    <mergeCell ref="G2754:L2754"/>
    <mergeCell ref="G2297:L2297"/>
    <mergeCell ref="G2590:L2590"/>
    <mergeCell ref="D2765:F2765"/>
    <mergeCell ref="D2504:F2504"/>
    <mergeCell ref="G2716:L2716"/>
    <mergeCell ref="D2332:F2332"/>
    <mergeCell ref="D2390:F2390"/>
    <mergeCell ref="D2453:F2453"/>
    <mergeCell ref="G2810:L2810"/>
    <mergeCell ref="D2138:F2138"/>
    <mergeCell ref="D1236:F1236"/>
    <mergeCell ref="D2306:F2306"/>
    <mergeCell ref="G2229:L2229"/>
    <mergeCell ref="D2105:F2105"/>
    <mergeCell ref="D1827:F1827"/>
    <mergeCell ref="G2598:L2598"/>
    <mergeCell ref="D1890:F1890"/>
    <mergeCell ref="D2491:F2491"/>
    <mergeCell ref="S190:U190"/>
    <mergeCell ref="G1628:L1628"/>
    <mergeCell ref="G1655:L1655"/>
    <mergeCell ref="G1786:L1786"/>
    <mergeCell ref="G2522:L2522"/>
    <mergeCell ref="G1915:L1915"/>
    <mergeCell ref="D2465:F2465"/>
    <mergeCell ref="S874:X874"/>
    <mergeCell ref="C952:AD952"/>
    <mergeCell ref="B10:AD10"/>
    <mergeCell ref="B99:AD99"/>
    <mergeCell ref="D793:J793"/>
    <mergeCell ref="G1547:L1547"/>
    <mergeCell ref="G1128:L1128"/>
    <mergeCell ref="G1259:L1259"/>
    <mergeCell ref="G2086:L2086"/>
    <mergeCell ref="M166:R166"/>
    <mergeCell ref="D1915:F1915"/>
    <mergeCell ref="D1610:F1610"/>
    <mergeCell ref="D144:L144"/>
    <mergeCell ref="M167:R167"/>
    <mergeCell ref="G2102:L2102"/>
    <mergeCell ref="S1021:X1021"/>
    <mergeCell ref="S349:U349"/>
    <mergeCell ref="D1785:F1785"/>
    <mergeCell ref="D1916:F1916"/>
    <mergeCell ref="S749:X749"/>
    <mergeCell ref="D805:J805"/>
    <mergeCell ref="C46:E46"/>
    <mergeCell ref="G1497:L1497"/>
    <mergeCell ref="D699:I699"/>
    <mergeCell ref="G2098:L2098"/>
    <mergeCell ref="D1659:F1659"/>
    <mergeCell ref="D1518:F1518"/>
    <mergeCell ref="D1638:F1638"/>
    <mergeCell ref="G1560:L1560"/>
    <mergeCell ref="D1586:F1586"/>
    <mergeCell ref="G1501:L1501"/>
    <mergeCell ref="G1353:L1353"/>
    <mergeCell ref="G1425:L1425"/>
    <mergeCell ref="G1542:L1542"/>
    <mergeCell ref="G1370:L1370"/>
    <mergeCell ref="G1558:L1558"/>
    <mergeCell ref="G1536:L1536"/>
    <mergeCell ref="B5:AD5"/>
    <mergeCell ref="D2574:F2574"/>
    <mergeCell ref="D2568:F2568"/>
    <mergeCell ref="D482:F482"/>
    <mergeCell ref="M976:AD976"/>
    <mergeCell ref="C858:AD858"/>
    <mergeCell ref="D2269:F2269"/>
    <mergeCell ref="S306:X306"/>
    <mergeCell ref="G1275:L1275"/>
    <mergeCell ref="G1644:L1644"/>
    <mergeCell ref="G1181:L1181"/>
    <mergeCell ref="C585:AD585"/>
    <mergeCell ref="O804:P804"/>
    <mergeCell ref="G1727:L1727"/>
    <mergeCell ref="G1270:L1270"/>
    <mergeCell ref="G2363:L2363"/>
    <mergeCell ref="G1944:L1944"/>
    <mergeCell ref="B646:AE646"/>
    <mergeCell ref="D1143:F1143"/>
    <mergeCell ref="G1328:L1328"/>
    <mergeCell ref="D2684:F2684"/>
    <mergeCell ref="D2605:F2605"/>
    <mergeCell ref="D2437:F2437"/>
    <mergeCell ref="D1858:F1858"/>
    <mergeCell ref="D1656:F1656"/>
    <mergeCell ref="D984:L984"/>
    <mergeCell ref="G2514:L2514"/>
    <mergeCell ref="C939:D939"/>
    <mergeCell ref="D1338:F1338"/>
    <mergeCell ref="J686:K686"/>
    <mergeCell ref="E931:L931"/>
    <mergeCell ref="D1293:F1293"/>
    <mergeCell ref="D1268:F1268"/>
    <mergeCell ref="G2272:L2272"/>
    <mergeCell ref="D2622:F2622"/>
    <mergeCell ref="G2225:L2225"/>
    <mergeCell ref="G2194:L2194"/>
    <mergeCell ref="C783:AD783"/>
    <mergeCell ref="D2270:F2270"/>
    <mergeCell ref="D2640:F2640"/>
    <mergeCell ref="G2605:L2605"/>
    <mergeCell ref="G2425:L2425"/>
    <mergeCell ref="D2101:F2101"/>
    <mergeCell ref="D800:J800"/>
    <mergeCell ref="D1902:F1902"/>
    <mergeCell ref="D1674:F1674"/>
    <mergeCell ref="G1649:L1649"/>
    <mergeCell ref="G2447:L2447"/>
    <mergeCell ref="D2414:F2414"/>
    <mergeCell ref="G1619:L1619"/>
    <mergeCell ref="G2206:L2206"/>
    <mergeCell ref="G1236:L1236"/>
    <mergeCell ref="D147:L147"/>
    <mergeCell ref="G1250:L1250"/>
    <mergeCell ref="S762:X762"/>
    <mergeCell ref="D1657:F1657"/>
    <mergeCell ref="G1395:L1395"/>
    <mergeCell ref="D1980:F1980"/>
    <mergeCell ref="G1330:L1330"/>
    <mergeCell ref="G1367:L1367"/>
    <mergeCell ref="D1332:F1332"/>
    <mergeCell ref="G1234:L1234"/>
    <mergeCell ref="C914:E914"/>
    <mergeCell ref="D1366:F1366"/>
    <mergeCell ref="G1223:L1223"/>
    <mergeCell ref="D1713:F1713"/>
    <mergeCell ref="C1669:L1669"/>
    <mergeCell ref="G1934:L1934"/>
    <mergeCell ref="G1917:L1917"/>
    <mergeCell ref="D1774:F1774"/>
    <mergeCell ref="D1802:F1802"/>
    <mergeCell ref="G1176:L1176"/>
    <mergeCell ref="M901:R901"/>
    <mergeCell ref="D1254:F1254"/>
    <mergeCell ref="D1648:F1648"/>
    <mergeCell ref="D1599:F1599"/>
    <mergeCell ref="G1621:L1621"/>
    <mergeCell ref="G1155:L1155"/>
    <mergeCell ref="G1195:L1195"/>
    <mergeCell ref="D1870:F1870"/>
    <mergeCell ref="G1966:L1966"/>
    <mergeCell ref="D1883:F1883"/>
    <mergeCell ref="M1086:M1087"/>
    <mergeCell ref="D1289:F1289"/>
    <mergeCell ref="C19:AD19"/>
    <mergeCell ref="D1317:F1317"/>
    <mergeCell ref="G1245:L1245"/>
    <mergeCell ref="W548:Z548"/>
    <mergeCell ref="AB343:AD343"/>
    <mergeCell ref="Y42:Y43"/>
    <mergeCell ref="C643:AD643"/>
    <mergeCell ref="AB339:AD339"/>
    <mergeCell ref="M624:O624"/>
    <mergeCell ref="AB349:AD349"/>
    <mergeCell ref="S343:U343"/>
    <mergeCell ref="D412:I412"/>
    <mergeCell ref="D447:L447"/>
    <mergeCell ref="P618:R618"/>
    <mergeCell ref="B820:AD820"/>
    <mergeCell ref="Y902:AD902"/>
    <mergeCell ref="AA450:AD450"/>
    <mergeCell ref="P339:R339"/>
    <mergeCell ref="D740:L740"/>
    <mergeCell ref="Y872:AD872"/>
    <mergeCell ref="Y757:AD757"/>
    <mergeCell ref="C35:AD35"/>
    <mergeCell ref="F48:AD48"/>
    <mergeCell ref="Y1057:AD1057"/>
    <mergeCell ref="AB617:AD617"/>
    <mergeCell ref="S120:X120"/>
    <mergeCell ref="M898:R898"/>
    <mergeCell ref="S224:X224"/>
    <mergeCell ref="S225:X225"/>
    <mergeCell ref="Y174:AD174"/>
    <mergeCell ref="D550:O550"/>
    <mergeCell ref="C353:AD353"/>
    <mergeCell ref="B597:AE597"/>
    <mergeCell ref="Y768:AD768"/>
    <mergeCell ref="Y769:AD769"/>
    <mergeCell ref="D769:L769"/>
    <mergeCell ref="O803:P803"/>
    <mergeCell ref="D1321:F1321"/>
    <mergeCell ref="Y931:AD931"/>
    <mergeCell ref="D1046:L1046"/>
    <mergeCell ref="V636:X636"/>
    <mergeCell ref="D688:I688"/>
    <mergeCell ref="Y795:Z795"/>
    <mergeCell ref="C734:L734"/>
    <mergeCell ref="AC801:AD801"/>
    <mergeCell ref="D847:L847"/>
    <mergeCell ref="S894:X894"/>
    <mergeCell ref="D855:L855"/>
    <mergeCell ref="D693:I693"/>
    <mergeCell ref="Y905:AD905"/>
    <mergeCell ref="C808:E808"/>
    <mergeCell ref="S987:X987"/>
    <mergeCell ref="D848:L848"/>
    <mergeCell ref="K804:N804"/>
    <mergeCell ref="G1178:L1178"/>
    <mergeCell ref="U804:X804"/>
    <mergeCell ref="Y1053:AD1053"/>
    <mergeCell ref="Y899:AD899"/>
    <mergeCell ref="S846:X846"/>
    <mergeCell ref="V627:X627"/>
    <mergeCell ref="S1052:X1052"/>
    <mergeCell ref="M1019:R1019"/>
    <mergeCell ref="D670:I670"/>
    <mergeCell ref="K796:N796"/>
    <mergeCell ref="C14:AD14"/>
    <mergeCell ref="D2374:F2374"/>
    <mergeCell ref="B998:AD998"/>
    <mergeCell ref="B133:AE133"/>
    <mergeCell ref="G1764:L1764"/>
    <mergeCell ref="M909:R909"/>
    <mergeCell ref="K805:N805"/>
    <mergeCell ref="G2369:L2369"/>
    <mergeCell ref="AB634:AD634"/>
    <mergeCell ref="G2064:L2064"/>
    <mergeCell ref="S829:X829"/>
    <mergeCell ref="D281:L281"/>
    <mergeCell ref="B836:AE836"/>
    <mergeCell ref="G2222:L2222"/>
    <mergeCell ref="S397:U397"/>
    <mergeCell ref="G1741:L1741"/>
    <mergeCell ref="G1716:L1716"/>
    <mergeCell ref="D1245:F1245"/>
    <mergeCell ref="C727:AD727"/>
    <mergeCell ref="K800:N800"/>
    <mergeCell ref="G1298:L1298"/>
    <mergeCell ref="D1194:F1194"/>
    <mergeCell ref="G1443:L1443"/>
    <mergeCell ref="G1404:L1404"/>
    <mergeCell ref="D1138:F1138"/>
    <mergeCell ref="M936:R936"/>
    <mergeCell ref="D1416:F1416"/>
    <mergeCell ref="M1001:AD1001"/>
    <mergeCell ref="S789:T789"/>
    <mergeCell ref="C893:L894"/>
    <mergeCell ref="M149:R149"/>
    <mergeCell ref="J189:AD189"/>
    <mergeCell ref="B2830:AE2830"/>
    <mergeCell ref="AC802:AD802"/>
    <mergeCell ref="Y229:AD229"/>
    <mergeCell ref="G2695:L2695"/>
    <mergeCell ref="D904:L904"/>
    <mergeCell ref="G1776:L1776"/>
    <mergeCell ref="P617:R617"/>
    <mergeCell ref="G2223:L2223"/>
    <mergeCell ref="G2739:L2739"/>
    <mergeCell ref="G2434:L2434"/>
    <mergeCell ref="G2523:L2523"/>
    <mergeCell ref="G2734:L2734"/>
    <mergeCell ref="G2435:L2435"/>
    <mergeCell ref="D1939:F1939"/>
    <mergeCell ref="D2721:F2721"/>
    <mergeCell ref="D2696:F2696"/>
    <mergeCell ref="D2264:F2264"/>
    <mergeCell ref="D2658:F2658"/>
    <mergeCell ref="Y283:AD283"/>
    <mergeCell ref="M1085:AD1085"/>
    <mergeCell ref="AB631:AD631"/>
    <mergeCell ref="G2148:L2148"/>
    <mergeCell ref="D1363:F1363"/>
    <mergeCell ref="G1131:L1131"/>
    <mergeCell ref="S1022:X1022"/>
    <mergeCell ref="D795:J795"/>
    <mergeCell ref="G1138:L1138"/>
    <mergeCell ref="M397:O397"/>
    <mergeCell ref="AA395:AD395"/>
    <mergeCell ref="Y962:AD962"/>
    <mergeCell ref="AA797:AB797"/>
    <mergeCell ref="B947:AE947"/>
    <mergeCell ref="M55:S55"/>
    <mergeCell ref="G1689:L1689"/>
    <mergeCell ref="C575:AD575"/>
    <mergeCell ref="G1723:L1723"/>
    <mergeCell ref="D979:L979"/>
    <mergeCell ref="D1624:F1624"/>
    <mergeCell ref="G1995:L1995"/>
    <mergeCell ref="D1331:F1331"/>
    <mergeCell ref="D1500:F1500"/>
    <mergeCell ref="D1922:F1922"/>
    <mergeCell ref="AA590:AB590"/>
    <mergeCell ref="Y759:AD759"/>
    <mergeCell ref="M1002:R1002"/>
    <mergeCell ref="Y630:AA630"/>
    <mergeCell ref="G1532:L1532"/>
    <mergeCell ref="V343:X343"/>
    <mergeCell ref="M310:R310"/>
    <mergeCell ref="Y342:AA342"/>
    <mergeCell ref="R713:AD713"/>
    <mergeCell ref="S144:X144"/>
    <mergeCell ref="S344:U344"/>
    <mergeCell ref="J699:K699"/>
    <mergeCell ref="Y168:AD168"/>
    <mergeCell ref="S164:X164"/>
    <mergeCell ref="B430:AD430"/>
    <mergeCell ref="Y898:AD898"/>
    <mergeCell ref="G1500:L1500"/>
    <mergeCell ref="G1658:L1658"/>
    <mergeCell ref="Y225:AD225"/>
    <mergeCell ref="D895:L895"/>
    <mergeCell ref="G1329:L1329"/>
    <mergeCell ref="D1233:F1233"/>
    <mergeCell ref="M164:R164"/>
    <mergeCell ref="D701:I701"/>
    <mergeCell ref="G1152:L1152"/>
    <mergeCell ref="V628:X628"/>
    <mergeCell ref="M737:R737"/>
    <mergeCell ref="S265:X265"/>
    <mergeCell ref="B297:AE297"/>
    <mergeCell ref="G1684:L1684"/>
    <mergeCell ref="B1034:AE1034"/>
    <mergeCell ref="C826:AD826"/>
    <mergeCell ref="Y852:AD852"/>
    <mergeCell ref="S626:U626"/>
    <mergeCell ref="D84:J84"/>
    <mergeCell ref="B357:AE357"/>
    <mergeCell ref="D556:O556"/>
    <mergeCell ref="D1047:L1047"/>
    <mergeCell ref="B923:AE923"/>
    <mergeCell ref="D1101:F1101"/>
    <mergeCell ref="S616:U616"/>
    <mergeCell ref="D413:I413"/>
    <mergeCell ref="D1434:F1434"/>
    <mergeCell ref="D1200:F1200"/>
    <mergeCell ref="D381:L381"/>
    <mergeCell ref="D1474:F1474"/>
    <mergeCell ref="G1471:L1471"/>
    <mergeCell ref="G1311:L1311"/>
    <mergeCell ref="M629:O629"/>
    <mergeCell ref="O788:T788"/>
    <mergeCell ref="D1512:F1512"/>
    <mergeCell ref="Y370:AA370"/>
    <mergeCell ref="M764:R764"/>
    <mergeCell ref="D401:I401"/>
    <mergeCell ref="Y343:AA343"/>
    <mergeCell ref="D123:L123"/>
    <mergeCell ref="D1159:F1159"/>
    <mergeCell ref="C31:AD31"/>
    <mergeCell ref="M985:R985"/>
    <mergeCell ref="D2564:F2564"/>
    <mergeCell ref="G1422:L1422"/>
    <mergeCell ref="U793:X793"/>
    <mergeCell ref="G1123:L1123"/>
    <mergeCell ref="S1053:X1053"/>
    <mergeCell ref="D2407:F2407"/>
    <mergeCell ref="G1423:L1423"/>
    <mergeCell ref="V53:AD53"/>
    <mergeCell ref="AD42:AD43"/>
    <mergeCell ref="G2212:L2212"/>
    <mergeCell ref="D1716:F1716"/>
    <mergeCell ref="B1038:AD1038"/>
    <mergeCell ref="G1271:L1271"/>
    <mergeCell ref="D1411:F1411"/>
    <mergeCell ref="M118:AD118"/>
    <mergeCell ref="W448:Z448"/>
    <mergeCell ref="J682:K682"/>
    <mergeCell ref="V59:AD59"/>
    <mergeCell ref="C593:AD593"/>
    <mergeCell ref="S165:X165"/>
    <mergeCell ref="D309:L309"/>
    <mergeCell ref="G1956:L1956"/>
    <mergeCell ref="D1364:F1364"/>
    <mergeCell ref="D1303:F1303"/>
    <mergeCell ref="Y736:AD736"/>
    <mergeCell ref="M56:S56"/>
    <mergeCell ref="M270:R270"/>
    <mergeCell ref="D806:J806"/>
    <mergeCell ref="B775:AE775"/>
    <mergeCell ref="S752:X752"/>
    <mergeCell ref="AB630:AD630"/>
    <mergeCell ref="Y934:AD934"/>
    <mergeCell ref="D1367:F1367"/>
    <mergeCell ref="D794:J794"/>
    <mergeCell ref="D2234:F2234"/>
    <mergeCell ref="G2172:L2172"/>
    <mergeCell ref="D694:I694"/>
    <mergeCell ref="G2185:L2185"/>
    <mergeCell ref="D1714:F1714"/>
    <mergeCell ref="S908:X908"/>
    <mergeCell ref="D2014:F2014"/>
    <mergeCell ref="D2172:F2172"/>
    <mergeCell ref="D689:I689"/>
    <mergeCell ref="D2194:F2194"/>
    <mergeCell ref="G1607:L1607"/>
    <mergeCell ref="D1345:F1345"/>
    <mergeCell ref="G1139:L1139"/>
    <mergeCell ref="M980:R980"/>
    <mergeCell ref="D632:L632"/>
    <mergeCell ref="D909:L909"/>
    <mergeCell ref="Y932:AD932"/>
    <mergeCell ref="D1564:F1564"/>
    <mergeCell ref="D1633:F1633"/>
    <mergeCell ref="D1608:F1608"/>
    <mergeCell ref="G2005:L2005"/>
    <mergeCell ref="B862:AE862"/>
    <mergeCell ref="D1866:F1866"/>
    <mergeCell ref="G2135:L2135"/>
    <mergeCell ref="G2094:L2094"/>
    <mergeCell ref="G2730:L2730"/>
    <mergeCell ref="D2559:F2559"/>
    <mergeCell ref="G2626:L2626"/>
    <mergeCell ref="D2630:F2630"/>
    <mergeCell ref="G2648:L2648"/>
    <mergeCell ref="G2642:L2642"/>
    <mergeCell ref="G2500:L2500"/>
    <mergeCell ref="G2542:L2542"/>
    <mergeCell ref="G2426:L2426"/>
    <mergeCell ref="D2068:F2068"/>
    <mergeCell ref="G1718:L1718"/>
    <mergeCell ref="G2733:L2733"/>
    <mergeCell ref="G2058:L2058"/>
    <mergeCell ref="D2312:F2312"/>
    <mergeCell ref="D2777:F2777"/>
    <mergeCell ref="G2665:L2665"/>
    <mergeCell ref="D1352:F1352"/>
    <mergeCell ref="G1739:L1739"/>
    <mergeCell ref="D1907:F1907"/>
    <mergeCell ref="G2764:L2764"/>
    <mergeCell ref="D1820:F1820"/>
    <mergeCell ref="G2630:L2630"/>
    <mergeCell ref="G2173:L2173"/>
    <mergeCell ref="G2486:L2486"/>
    <mergeCell ref="G2759:L2759"/>
    <mergeCell ref="D2659:F2659"/>
    <mergeCell ref="D2724:F2724"/>
    <mergeCell ref="D2631:F2631"/>
    <mergeCell ref="G2485:L2485"/>
    <mergeCell ref="G2646:L2646"/>
    <mergeCell ref="G2316:L2316"/>
    <mergeCell ref="D1819:F1819"/>
    <mergeCell ref="S145:X145"/>
    <mergeCell ref="D343:L343"/>
    <mergeCell ref="D446:L446"/>
    <mergeCell ref="G1787:L1787"/>
    <mergeCell ref="C118:L119"/>
    <mergeCell ref="D125:L125"/>
    <mergeCell ref="M63:S63"/>
    <mergeCell ref="M68:S68"/>
    <mergeCell ref="M53:S53"/>
    <mergeCell ref="M57:S57"/>
    <mergeCell ref="M58:S58"/>
    <mergeCell ref="D2030:F2030"/>
    <mergeCell ref="G1746:L1746"/>
    <mergeCell ref="D1989:F1989"/>
    <mergeCell ref="M616:O616"/>
    <mergeCell ref="S986:X986"/>
    <mergeCell ref="C1039:AD1039"/>
    <mergeCell ref="D1095:F1095"/>
    <mergeCell ref="D1769:F1769"/>
    <mergeCell ref="V632:X632"/>
    <mergeCell ref="B968:AE968"/>
    <mergeCell ref="AB638:AD638"/>
    <mergeCell ref="J678:K678"/>
    <mergeCell ref="D1995:F1995"/>
    <mergeCell ref="G1719:L1719"/>
    <mergeCell ref="D1887:F1887"/>
    <mergeCell ref="G1673:L1673"/>
    <mergeCell ref="D1614:F1614"/>
    <mergeCell ref="S167:X167"/>
    <mergeCell ref="D1540:F1540"/>
    <mergeCell ref="S1006:X1006"/>
    <mergeCell ref="G1227:L1227"/>
    <mergeCell ref="V63:AD63"/>
    <mergeCell ref="G2085:L2085"/>
    <mergeCell ref="W555:Z555"/>
    <mergeCell ref="O789:P789"/>
    <mergeCell ref="M51:S51"/>
    <mergeCell ref="G1521:L1521"/>
    <mergeCell ref="D1798:F1798"/>
    <mergeCell ref="B815:AE815"/>
    <mergeCell ref="P619:R619"/>
    <mergeCell ref="D205:I205"/>
    <mergeCell ref="V621:X621"/>
    <mergeCell ref="D54:J54"/>
    <mergeCell ref="S876:X876"/>
    <mergeCell ref="V339:X339"/>
    <mergeCell ref="M148:R148"/>
    <mergeCell ref="AA554:AD554"/>
    <mergeCell ref="V71:AD71"/>
    <mergeCell ref="M124:R124"/>
    <mergeCell ref="C703:E703"/>
    <mergeCell ref="C1020:C1022"/>
    <mergeCell ref="G1906:L1906"/>
    <mergeCell ref="D2046:F2046"/>
    <mergeCell ref="G1220:L1220"/>
    <mergeCell ref="D1543:F1543"/>
    <mergeCell ref="C822:AD822"/>
    <mergeCell ref="AC798:AD798"/>
    <mergeCell ref="G1549:L1549"/>
    <mergeCell ref="G1543:L1543"/>
    <mergeCell ref="D399:I399"/>
    <mergeCell ref="C466:AD466"/>
    <mergeCell ref="D1270:F1270"/>
    <mergeCell ref="M62:S62"/>
    <mergeCell ref="B17:AD17"/>
    <mergeCell ref="G1596:L1596"/>
    <mergeCell ref="G1571:L1571"/>
    <mergeCell ref="D1711:F1711"/>
    <mergeCell ref="C581:AD581"/>
    <mergeCell ref="S318:X318"/>
    <mergeCell ref="M277:R277"/>
    <mergeCell ref="G2359:L2359"/>
    <mergeCell ref="G1940:L1940"/>
    <mergeCell ref="Y829:AD829"/>
    <mergeCell ref="G1896:L1896"/>
    <mergeCell ref="V54:AD54"/>
    <mergeCell ref="M173:R173"/>
    <mergeCell ref="E105:H105"/>
    <mergeCell ref="G1820:L1820"/>
    <mergeCell ref="C830:L830"/>
    <mergeCell ref="D2330:F2330"/>
    <mergeCell ref="B954:AD954"/>
    <mergeCell ref="G1885:L1885"/>
    <mergeCell ref="V75:AD75"/>
    <mergeCell ref="S150:X150"/>
    <mergeCell ref="D59:J59"/>
    <mergeCell ref="M145:R145"/>
    <mergeCell ref="M768:R768"/>
    <mergeCell ref="D1203:F1203"/>
    <mergeCell ref="S121:X121"/>
    <mergeCell ref="D348:L348"/>
    <mergeCell ref="M271:R271"/>
    <mergeCell ref="S307:X307"/>
    <mergeCell ref="M61:S61"/>
    <mergeCell ref="P547:R547"/>
    <mergeCell ref="C458:AD458"/>
    <mergeCell ref="T2844:T2845"/>
    <mergeCell ref="Y911:AD911"/>
    <mergeCell ref="D2478:F2478"/>
    <mergeCell ref="G2823:L2823"/>
    <mergeCell ref="G2779:L2779"/>
    <mergeCell ref="G2817:L2817"/>
    <mergeCell ref="D1584:F1584"/>
    <mergeCell ref="D2646:F2646"/>
    <mergeCell ref="D2745:F2745"/>
    <mergeCell ref="D2739:F2739"/>
    <mergeCell ref="D2820:F2820"/>
    <mergeCell ref="G2795:L2795"/>
    <mergeCell ref="G2789:L2789"/>
    <mergeCell ref="G2774:L2774"/>
    <mergeCell ref="D2766:F2766"/>
    <mergeCell ref="G2773:L2773"/>
    <mergeCell ref="G1106:L1106"/>
    <mergeCell ref="G2065:L2065"/>
    <mergeCell ref="D2097:F2097"/>
    <mergeCell ref="D2319:F2319"/>
    <mergeCell ref="G2196:L2196"/>
    <mergeCell ref="D2083:F2083"/>
    <mergeCell ref="D2116:F2116"/>
    <mergeCell ref="D2153:F2153"/>
    <mergeCell ref="G1529:L1529"/>
    <mergeCell ref="B944:AE944"/>
    <mergeCell ref="G2750:L2750"/>
    <mergeCell ref="G2758:L2758"/>
    <mergeCell ref="D2218:F2218"/>
    <mergeCell ref="G2796:L2796"/>
    <mergeCell ref="G2633:L2633"/>
    <mergeCell ref="D2787:F2787"/>
    <mergeCell ref="G2786:L2786"/>
    <mergeCell ref="G2800:L2800"/>
    <mergeCell ref="G2190:L2190"/>
    <mergeCell ref="G2805:L2805"/>
    <mergeCell ref="G2799:L2799"/>
    <mergeCell ref="D1548:F1548"/>
    <mergeCell ref="G1771:L1771"/>
    <mergeCell ref="G2788:L2788"/>
    <mergeCell ref="G2772:L2772"/>
    <mergeCell ref="G2345:L2345"/>
    <mergeCell ref="G1744:L1744"/>
    <mergeCell ref="C26:AD26"/>
    <mergeCell ref="D1324:F1324"/>
    <mergeCell ref="D266:L266"/>
    <mergeCell ref="D2189:F2189"/>
    <mergeCell ref="M283:R283"/>
    <mergeCell ref="D2347:F2347"/>
    <mergeCell ref="G1902:L1902"/>
    <mergeCell ref="D2042:F2042"/>
    <mergeCell ref="G2507:L2507"/>
    <mergeCell ref="D2647:F2647"/>
    <mergeCell ref="D2455:F2455"/>
    <mergeCell ref="D2052:F2052"/>
    <mergeCell ref="D2183:F2183"/>
    <mergeCell ref="D2449:F2449"/>
    <mergeCell ref="D2362:F2362"/>
    <mergeCell ref="C609:AD609"/>
    <mergeCell ref="D2691:F2691"/>
    <mergeCell ref="G1244:L1244"/>
    <mergeCell ref="G1402:L1402"/>
    <mergeCell ref="I589:P589"/>
    <mergeCell ref="AA798:AB798"/>
    <mergeCell ref="C15:AD15"/>
    <mergeCell ref="D1912:F1912"/>
    <mergeCell ref="C332:AD332"/>
    <mergeCell ref="U591:V591"/>
    <mergeCell ref="C37:AD37"/>
    <mergeCell ref="G2413:L2413"/>
    <mergeCell ref="C331:AD331"/>
    <mergeCell ref="M516:AD516"/>
    <mergeCell ref="C468:AD468"/>
    <mergeCell ref="Y754:AD754"/>
    <mergeCell ref="G1985:L1985"/>
    <mergeCell ref="Y874:AD874"/>
    <mergeCell ref="D2451:F2451"/>
    <mergeCell ref="G1157:L1157"/>
    <mergeCell ref="D1993:F1993"/>
    <mergeCell ref="M1025:R1025"/>
    <mergeCell ref="D1962:F1962"/>
    <mergeCell ref="G2365:L2365"/>
    <mergeCell ref="M174:R174"/>
    <mergeCell ref="G2109:L2109"/>
    <mergeCell ref="G1696:L1696"/>
    <mergeCell ref="G1690:L1690"/>
    <mergeCell ref="Y912:AD912"/>
    <mergeCell ref="G1990:L1990"/>
    <mergeCell ref="S744:X744"/>
    <mergeCell ref="D1519:F1519"/>
    <mergeCell ref="D1220:F1220"/>
    <mergeCell ref="G2321:L2321"/>
    <mergeCell ref="D1825:F1825"/>
    <mergeCell ref="D1520:F1520"/>
    <mergeCell ref="AA792:AB792"/>
    <mergeCell ref="C603:AD603"/>
    <mergeCell ref="G2712:L2712"/>
    <mergeCell ref="Y1021:AD1021"/>
    <mergeCell ref="G2088:L2088"/>
    <mergeCell ref="E1027:L1027"/>
    <mergeCell ref="D2625:F2625"/>
    <mergeCell ref="D2168:F2168"/>
    <mergeCell ref="D2614:F2614"/>
    <mergeCell ref="G2609:L2609"/>
    <mergeCell ref="G1662:L1662"/>
    <mergeCell ref="G1962:L1962"/>
    <mergeCell ref="Y984:AD984"/>
    <mergeCell ref="D1167:F1167"/>
    <mergeCell ref="D1492:F1492"/>
    <mergeCell ref="G1346:L1346"/>
    <mergeCell ref="D1660:F1660"/>
    <mergeCell ref="D2501:F2501"/>
    <mergeCell ref="G2552:L2552"/>
    <mergeCell ref="D2456:F2456"/>
    <mergeCell ref="G2146:L2146"/>
    <mergeCell ref="D2700:F2700"/>
    <mergeCell ref="D2243:F2243"/>
    <mergeCell ref="D2080:F2080"/>
    <mergeCell ref="G2263:L2263"/>
    <mergeCell ref="D1477:F1477"/>
    <mergeCell ref="D2215:F2215"/>
    <mergeCell ref="D2432:F2432"/>
    <mergeCell ref="D2426:F2426"/>
    <mergeCell ref="D1645:F1645"/>
    <mergeCell ref="G1492:L1492"/>
    <mergeCell ref="G1231:L1231"/>
    <mergeCell ref="D1994:F1994"/>
    <mergeCell ref="D1531:F1531"/>
    <mergeCell ref="C423:AD423"/>
    <mergeCell ref="C467:AD467"/>
    <mergeCell ref="G1701:L1701"/>
    <mergeCell ref="D2033:F2033"/>
    <mergeCell ref="D1358:F1358"/>
    <mergeCell ref="S897:X897"/>
    <mergeCell ref="S978:X978"/>
    <mergeCell ref="D1227:F1227"/>
    <mergeCell ref="G1390:L1390"/>
    <mergeCell ref="M849:R849"/>
    <mergeCell ref="D479:F479"/>
    <mergeCell ref="M939:R939"/>
    <mergeCell ref="D616:L616"/>
    <mergeCell ref="B949:AE949"/>
    <mergeCell ref="B967:AE967"/>
    <mergeCell ref="AA806:AB806"/>
    <mergeCell ref="Y634:AA634"/>
    <mergeCell ref="P620:R620"/>
    <mergeCell ref="G1208:L1208"/>
    <mergeCell ref="G1202:L1202"/>
    <mergeCell ref="D1360:F1360"/>
    <mergeCell ref="G1444:L1444"/>
    <mergeCell ref="C589:H590"/>
    <mergeCell ref="B596:AE596"/>
    <mergeCell ref="M850:R850"/>
    <mergeCell ref="M855:R855"/>
    <mergeCell ref="W536:Z536"/>
    <mergeCell ref="D1514:F1514"/>
    <mergeCell ref="AB635:AD635"/>
    <mergeCell ref="D872:L872"/>
    <mergeCell ref="G1345:L1345"/>
    <mergeCell ref="Y764:AD764"/>
    <mergeCell ref="S123:X123"/>
    <mergeCell ref="K791:N791"/>
    <mergeCell ref="Y744:AD744"/>
    <mergeCell ref="M736:R736"/>
    <mergeCell ref="D1862:F1862"/>
    <mergeCell ref="D1210:F1210"/>
    <mergeCell ref="C786:AD786"/>
    <mergeCell ref="G1278:L1278"/>
    <mergeCell ref="D555:O555"/>
    <mergeCell ref="AB342:AD342"/>
    <mergeCell ref="S1051:X1051"/>
    <mergeCell ref="M754:R754"/>
    <mergeCell ref="M874:R874"/>
    <mergeCell ref="S452:V452"/>
    <mergeCell ref="D1889:F1889"/>
    <mergeCell ref="Y224:AD224"/>
    <mergeCell ref="S266:X266"/>
    <mergeCell ref="Y272:AD272"/>
    <mergeCell ref="Y247:AD247"/>
    <mergeCell ref="M287:R287"/>
    <mergeCell ref="S233:X233"/>
    <mergeCell ref="M308:R308"/>
    <mergeCell ref="D711:P711"/>
    <mergeCell ref="D224:L224"/>
    <mergeCell ref="Y397:AA397"/>
    <mergeCell ref="Y632:AA632"/>
    <mergeCell ref="M346:O346"/>
    <mergeCell ref="D548:O548"/>
    <mergeCell ref="B650:AD650"/>
    <mergeCell ref="C305:L306"/>
    <mergeCell ref="E1026:L1026"/>
    <mergeCell ref="M1020:R1020"/>
    <mergeCell ref="M342:O342"/>
    <mergeCell ref="O370:O371"/>
    <mergeCell ref="D2010:F2010"/>
    <mergeCell ref="D316:L316"/>
    <mergeCell ref="M748:R748"/>
    <mergeCell ref="M1024:R1024"/>
    <mergeCell ref="S340:U340"/>
    <mergeCell ref="D552:O552"/>
    <mergeCell ref="M759:R759"/>
    <mergeCell ref="S339:U339"/>
    <mergeCell ref="G1527:L1527"/>
    <mergeCell ref="O792:P792"/>
    <mergeCell ref="F640:AD640"/>
    <mergeCell ref="D1829:F1829"/>
    <mergeCell ref="P345:R345"/>
    <mergeCell ref="C365:AD365"/>
    <mergeCell ref="C511:AD511"/>
    <mergeCell ref="C521:AD521"/>
    <mergeCell ref="D409:I409"/>
    <mergeCell ref="B460:AE460"/>
    <mergeCell ref="O590:P590"/>
    <mergeCell ref="C606:AD606"/>
    <mergeCell ref="D755:L755"/>
    <mergeCell ref="V336:AD336"/>
    <mergeCell ref="M741:R741"/>
    <mergeCell ref="S450:V450"/>
    <mergeCell ref="W591:X591"/>
    <mergeCell ref="P397:R397"/>
    <mergeCell ref="S535:AD535"/>
    <mergeCell ref="M900:R900"/>
    <mergeCell ref="G1211:L1211"/>
    <mergeCell ref="G1967:L1967"/>
    <mergeCell ref="G2667:L2667"/>
    <mergeCell ref="D2679:F2679"/>
    <mergeCell ref="G1164:L1164"/>
    <mergeCell ref="G1159:L1159"/>
    <mergeCell ref="D2690:F2690"/>
    <mergeCell ref="G1922:L1922"/>
    <mergeCell ref="G2541:L2541"/>
    <mergeCell ref="D1814:F1814"/>
    <mergeCell ref="D2062:F2062"/>
    <mergeCell ref="D2176:F2176"/>
    <mergeCell ref="D2151:F2151"/>
    <mergeCell ref="D1757:F1757"/>
    <mergeCell ref="D1503:F1503"/>
    <mergeCell ref="G2330:L2330"/>
    <mergeCell ref="G2273:L2273"/>
    <mergeCell ref="D1911:F1911"/>
    <mergeCell ref="D78:J78"/>
    <mergeCell ref="D2057:F2057"/>
    <mergeCell ref="D2171:F2171"/>
    <mergeCell ref="G2074:L2074"/>
    <mergeCell ref="G2360:L2360"/>
    <mergeCell ref="D2082:F2082"/>
    <mergeCell ref="G2252:L2252"/>
    <mergeCell ref="D2228:F2228"/>
    <mergeCell ref="C2247:L2248"/>
    <mergeCell ref="D2370:F2370"/>
    <mergeCell ref="G1894:L1894"/>
    <mergeCell ref="D871:L871"/>
    <mergeCell ref="G2366:L2366"/>
    <mergeCell ref="D1759:F1759"/>
    <mergeCell ref="D1532:F1532"/>
    <mergeCell ref="D1527:F1527"/>
    <mergeCell ref="G2644:L2644"/>
    <mergeCell ref="G1407:L1407"/>
    <mergeCell ref="G1401:L1401"/>
    <mergeCell ref="M70:S70"/>
    <mergeCell ref="C1085:L1086"/>
    <mergeCell ref="B2840:AD2840"/>
    <mergeCell ref="G1528:L1528"/>
    <mergeCell ref="D2476:F2476"/>
    <mergeCell ref="G2153:L2153"/>
    <mergeCell ref="G2724:L2724"/>
    <mergeCell ref="D2752:F2752"/>
    <mergeCell ref="G1457:L1457"/>
    <mergeCell ref="D2369:F2369"/>
    <mergeCell ref="D2444:F2444"/>
    <mergeCell ref="D2303:F2303"/>
    <mergeCell ref="G2078:L2078"/>
    <mergeCell ref="D2674:F2674"/>
    <mergeCell ref="G2655:L2655"/>
    <mergeCell ref="G1780:L1780"/>
    <mergeCell ref="G2601:L2601"/>
    <mergeCell ref="G2698:L2698"/>
    <mergeCell ref="D2028:F2028"/>
    <mergeCell ref="D1629:F1629"/>
    <mergeCell ref="D2069:F2069"/>
    <mergeCell ref="D2695:F2695"/>
    <mergeCell ref="D2668:F2668"/>
    <mergeCell ref="D2661:F2661"/>
    <mergeCell ref="D2664:F2664"/>
    <mergeCell ref="G1788:L1788"/>
    <mergeCell ref="G1679:L1679"/>
    <mergeCell ref="G2284:L2284"/>
    <mergeCell ref="G2186:L2186"/>
    <mergeCell ref="G1976:L1976"/>
    <mergeCell ref="G1821:L1821"/>
    <mergeCell ref="G1672:L1672"/>
    <mergeCell ref="D1755:F1755"/>
    <mergeCell ref="D2519:F2519"/>
    <mergeCell ref="D2326:F2326"/>
    <mergeCell ref="G1760:L1760"/>
    <mergeCell ref="D2488:F2488"/>
    <mergeCell ref="G2603:L2603"/>
    <mergeCell ref="G2591:L2591"/>
    <mergeCell ref="G1724:L1724"/>
    <mergeCell ref="G2621:L2621"/>
    <mergeCell ref="G2513:L2513"/>
    <mergeCell ref="G2011:L2011"/>
    <mergeCell ref="D2618:F2618"/>
    <mergeCell ref="D2523:F2523"/>
    <mergeCell ref="G2340:L2340"/>
    <mergeCell ref="G2381:L2381"/>
    <mergeCell ref="D2521:F2521"/>
    <mergeCell ref="D1924:F1924"/>
    <mergeCell ref="G2014:L2014"/>
    <mergeCell ref="G1685:L1685"/>
    <mergeCell ref="D2098:F2098"/>
    <mergeCell ref="D2619:F2619"/>
    <mergeCell ref="G2304:L2304"/>
    <mergeCell ref="G2604:L2604"/>
    <mergeCell ref="G2358:L2358"/>
    <mergeCell ref="D1933:F1933"/>
    <mergeCell ref="G2091:L2091"/>
    <mergeCell ref="D2084:F2084"/>
    <mergeCell ref="D2063:F2063"/>
    <mergeCell ref="G1960:L1960"/>
    <mergeCell ref="R42:R43"/>
    <mergeCell ref="Y313:AD313"/>
    <mergeCell ref="V2844:X2844"/>
    <mergeCell ref="D1249:F1249"/>
    <mergeCell ref="M278:R278"/>
    <mergeCell ref="G1897:L1897"/>
    <mergeCell ref="D2037:F2037"/>
    <mergeCell ref="D2012:F2012"/>
    <mergeCell ref="G2654:L2654"/>
    <mergeCell ref="D283:L283"/>
    <mergeCell ref="G2197:L2197"/>
    <mergeCell ref="D2337:F2337"/>
    <mergeCell ref="B969:AE969"/>
    <mergeCell ref="D372:L372"/>
    <mergeCell ref="G1892:L1892"/>
    <mergeCell ref="K802:N802"/>
    <mergeCell ref="D1396:F1396"/>
    <mergeCell ref="Y627:AA627"/>
    <mergeCell ref="G2497:L2497"/>
    <mergeCell ref="C717:AD717"/>
    <mergeCell ref="D1873:F1873"/>
    <mergeCell ref="D2767:F2767"/>
    <mergeCell ref="T42:T43"/>
    <mergeCell ref="L50:S50"/>
    <mergeCell ref="S629:U629"/>
    <mergeCell ref="D1625:F1625"/>
    <mergeCell ref="D1619:F1619"/>
    <mergeCell ref="P347:R347"/>
    <mergeCell ref="D2670:F2670"/>
    <mergeCell ref="M170:R170"/>
    <mergeCell ref="D284:L284"/>
    <mergeCell ref="D1925:F1925"/>
    <mergeCell ref="V66:AD66"/>
    <mergeCell ref="V61:AD61"/>
    <mergeCell ref="Y349:AA349"/>
    <mergeCell ref="AA547:AD547"/>
    <mergeCell ref="M444:R445"/>
    <mergeCell ref="M1026:R1026"/>
    <mergeCell ref="Y903:AD903"/>
    <mergeCell ref="S741:X741"/>
    <mergeCell ref="D418:I418"/>
    <mergeCell ref="D1974:F1974"/>
    <mergeCell ref="Y788:AD788"/>
    <mergeCell ref="S1024:X1024"/>
    <mergeCell ref="G1305:L1305"/>
    <mergeCell ref="D680:I680"/>
    <mergeCell ref="Y908:AD908"/>
    <mergeCell ref="D1675:F1675"/>
    <mergeCell ref="J672:K672"/>
    <mergeCell ref="AA799:AB799"/>
    <mergeCell ref="S746:X746"/>
    <mergeCell ref="G1952:L1952"/>
    <mergeCell ref="Y933:AD933"/>
    <mergeCell ref="D1899:F1899"/>
    <mergeCell ref="D1832:F1832"/>
    <mergeCell ref="G1713:L1713"/>
    <mergeCell ref="Y940:AD940"/>
    <mergeCell ref="D1412:F1412"/>
    <mergeCell ref="B356:AE356"/>
    <mergeCell ref="V70:AD70"/>
    <mergeCell ref="E1022:L1022"/>
    <mergeCell ref="Q801:R801"/>
    <mergeCell ref="Y338:AA338"/>
    <mergeCell ref="D1685:F1685"/>
    <mergeCell ref="M69:S69"/>
    <mergeCell ref="Y794:Z794"/>
    <mergeCell ref="D1276:F1276"/>
    <mergeCell ref="D2768:F2768"/>
    <mergeCell ref="C844:L845"/>
    <mergeCell ref="P636:R636"/>
    <mergeCell ref="B325:AE325"/>
    <mergeCell ref="G1702:L1702"/>
    <mergeCell ref="G1359:L1359"/>
    <mergeCell ref="G1703:L1703"/>
    <mergeCell ref="S267:X267"/>
    <mergeCell ref="G1659:L1659"/>
    <mergeCell ref="D2354:F2354"/>
    <mergeCell ref="V347:X347"/>
    <mergeCell ref="M349:O349"/>
    <mergeCell ref="D2784:F2784"/>
    <mergeCell ref="Y806:Z806"/>
    <mergeCell ref="D2081:F2081"/>
    <mergeCell ref="D2310:F2310"/>
    <mergeCell ref="D737:L737"/>
    <mergeCell ref="M1053:R1053"/>
    <mergeCell ref="D2773:F2773"/>
    <mergeCell ref="D2027:F2027"/>
    <mergeCell ref="Y739:AD739"/>
    <mergeCell ref="D2746:F2746"/>
    <mergeCell ref="G1153:L1153"/>
    <mergeCell ref="J668:K668"/>
    <mergeCell ref="G1453:L1453"/>
    <mergeCell ref="G1148:L1148"/>
    <mergeCell ref="O796:P796"/>
    <mergeCell ref="D1282:F1282"/>
    <mergeCell ref="G2666:L2666"/>
    <mergeCell ref="G2719:L2719"/>
    <mergeCell ref="G2801:L2801"/>
    <mergeCell ref="G2588:L2588"/>
    <mergeCell ref="D1156:F1156"/>
    <mergeCell ref="M1021:R1021"/>
    <mergeCell ref="D1241:F1241"/>
    <mergeCell ref="G2342:L2342"/>
    <mergeCell ref="D1174:F1174"/>
    <mergeCell ref="G2785:L2785"/>
    <mergeCell ref="D2463:F2463"/>
    <mergeCell ref="G2529:L2529"/>
    <mergeCell ref="G2534:L2534"/>
    <mergeCell ref="D2552:F2552"/>
    <mergeCell ref="G1125:L1125"/>
    <mergeCell ref="G2652:L2652"/>
    <mergeCell ref="D2609:F2609"/>
    <mergeCell ref="G2155:L2155"/>
    <mergeCell ref="D2335:F2335"/>
    <mergeCell ref="D1780:F1780"/>
    <mergeCell ref="D1808:F1808"/>
    <mergeCell ref="G1136:L1136"/>
    <mergeCell ref="G1899:L1899"/>
    <mergeCell ref="G1436:L1436"/>
    <mergeCell ref="G1594:L1594"/>
    <mergeCell ref="D2439:F2439"/>
    <mergeCell ref="G2077:L2077"/>
    <mergeCell ref="G2402:L2402"/>
    <mergeCell ref="G2377:L2377"/>
    <mergeCell ref="D1906:F1906"/>
    <mergeCell ref="D2206:F2206"/>
    <mergeCell ref="D2315:F2315"/>
    <mergeCell ref="D2629:F2629"/>
    <mergeCell ref="C2849:AD2849"/>
    <mergeCell ref="D2485:F2485"/>
    <mergeCell ref="M893:AD893"/>
    <mergeCell ref="AC793:AD793"/>
    <mergeCell ref="D2643:F2643"/>
    <mergeCell ref="G2790:L2790"/>
    <mergeCell ref="D2763:F2763"/>
    <mergeCell ref="G2689:L2689"/>
    <mergeCell ref="G2505:L2505"/>
    <mergeCell ref="D2657:F2657"/>
    <mergeCell ref="D1712:F1712"/>
    <mergeCell ref="D1048:L1048"/>
    <mergeCell ref="G2767:L2767"/>
    <mergeCell ref="D2734:F2734"/>
    <mergeCell ref="D2735:F2735"/>
    <mergeCell ref="G2747:L2747"/>
    <mergeCell ref="D2654:F2654"/>
    <mergeCell ref="G2682:L2682"/>
    <mergeCell ref="G2677:L2677"/>
    <mergeCell ref="G2802:L2802"/>
    <mergeCell ref="G1385:L1385"/>
    <mergeCell ref="Y2844:AA2844"/>
    <mergeCell ref="G2067:L2067"/>
    <mergeCell ref="D2751:F2751"/>
    <mergeCell ref="D1963:F1963"/>
    <mergeCell ref="D1957:F1957"/>
    <mergeCell ref="D2263:F2263"/>
    <mergeCell ref="G2705:L2705"/>
    <mergeCell ref="G2554:L2554"/>
    <mergeCell ref="G2824:L2824"/>
    <mergeCell ref="D1391:F1391"/>
    <mergeCell ref="D1173:F1173"/>
    <mergeCell ref="C33:AD33"/>
    <mergeCell ref="W544:Z544"/>
    <mergeCell ref="C725:AD725"/>
    <mergeCell ref="D2393:F2393"/>
    <mergeCell ref="D2604:F2604"/>
    <mergeCell ref="W450:Z450"/>
    <mergeCell ref="B524:AE524"/>
    <mergeCell ref="F46:AD46"/>
    <mergeCell ref="AA451:AD451"/>
    <mergeCell ref="U42:V42"/>
    <mergeCell ref="C222:L223"/>
    <mergeCell ref="M169:R169"/>
    <mergeCell ref="G1647:L1647"/>
    <mergeCell ref="D1787:F1787"/>
    <mergeCell ref="D311:L311"/>
    <mergeCell ref="G1675:L1675"/>
    <mergeCell ref="G2546:L2546"/>
    <mergeCell ref="S878:X878"/>
    <mergeCell ref="AB190:AD190"/>
    <mergeCell ref="D267:L267"/>
    <mergeCell ref="G1827:L1827"/>
    <mergeCell ref="D2473:F2473"/>
    <mergeCell ref="G1130:L1130"/>
    <mergeCell ref="M64:S64"/>
    <mergeCell ref="Y870:AD870"/>
    <mergeCell ref="Y1028:AD1028"/>
    <mergeCell ref="D1466:F1466"/>
    <mergeCell ref="G1336:L1336"/>
    <mergeCell ref="G2573:L2573"/>
    <mergeCell ref="G2339:L2339"/>
    <mergeCell ref="G1194:L1194"/>
    <mergeCell ref="G1935:L1935"/>
    <mergeCell ref="G2700:L2700"/>
    <mergeCell ref="C966:AD966"/>
    <mergeCell ref="D1239:F1239"/>
    <mergeCell ref="D628:L628"/>
    <mergeCell ref="D2788:F2788"/>
    <mergeCell ref="D1723:F1723"/>
    <mergeCell ref="D1122:F1122"/>
    <mergeCell ref="C38:AD38"/>
    <mergeCell ref="G1414:L1414"/>
    <mergeCell ref="D2093:F2093"/>
    <mergeCell ref="C513:AD513"/>
    <mergeCell ref="D2744:F2744"/>
    <mergeCell ref="G2659:L2659"/>
    <mergeCell ref="D2620:F2620"/>
    <mergeCell ref="S1058:X1058"/>
    <mergeCell ref="D1528:F1528"/>
    <mergeCell ref="D2338:F2338"/>
    <mergeCell ref="D2313:F2313"/>
    <mergeCell ref="G2200:L2200"/>
    <mergeCell ref="D2294:F2294"/>
    <mergeCell ref="Y1050:AD1050"/>
    <mergeCell ref="G1258:L1258"/>
    <mergeCell ref="D1418:F1418"/>
    <mergeCell ref="M977:R977"/>
    <mergeCell ref="Y1019:AD1019"/>
    <mergeCell ref="D1224:F1224"/>
    <mergeCell ref="G1806:L1806"/>
    <mergeCell ref="D2705:F2705"/>
    <mergeCell ref="G2723:L2723"/>
    <mergeCell ref="G2610:L2610"/>
    <mergeCell ref="G2638:L2638"/>
    <mergeCell ref="D2655:F2655"/>
    <mergeCell ref="D2816:F2816"/>
    <mergeCell ref="K590:L590"/>
    <mergeCell ref="D1336:F1336"/>
    <mergeCell ref="G1822:L1822"/>
    <mergeCell ref="G1980:L1980"/>
    <mergeCell ref="D1636:F1636"/>
    <mergeCell ref="G1517:L1517"/>
    <mergeCell ref="K591:L591"/>
    <mergeCell ref="G2280:L2280"/>
    <mergeCell ref="G1817:L1817"/>
    <mergeCell ref="G1975:L1975"/>
    <mergeCell ref="G2491:L2491"/>
    <mergeCell ref="G2580:L2580"/>
    <mergeCell ref="G2275:L2275"/>
    <mergeCell ref="G2492:L2492"/>
    <mergeCell ref="D2110:F2110"/>
    <mergeCell ref="G1964:L1964"/>
    <mergeCell ref="D2104:F2104"/>
    <mergeCell ref="D1691:F1691"/>
    <mergeCell ref="D910:L910"/>
    <mergeCell ref="G1474:L1474"/>
    <mergeCell ref="D1462:F1462"/>
    <mergeCell ref="D1681:F1681"/>
    <mergeCell ref="D1794:F1794"/>
    <mergeCell ref="D1238:F1238"/>
    <mergeCell ref="G1767:L1767"/>
    <mergeCell ref="G1463:L1463"/>
    <mergeCell ref="D1626:F1626"/>
    <mergeCell ref="D1765:F1765"/>
    <mergeCell ref="D2677:F2677"/>
    <mergeCell ref="D2219:F2219"/>
    <mergeCell ref="G2699:L2699"/>
    <mergeCell ref="D169:L169"/>
    <mergeCell ref="G1113:L1113"/>
    <mergeCell ref="U800:X800"/>
    <mergeCell ref="D668:I668"/>
    <mergeCell ref="AB626:AD626"/>
    <mergeCell ref="D1357:F1357"/>
    <mergeCell ref="D1244:F1244"/>
    <mergeCell ref="G2466:L2466"/>
    <mergeCell ref="D1967:F1967"/>
    <mergeCell ref="G1849:L1849"/>
    <mergeCell ref="D2058:F2058"/>
    <mergeCell ref="G1888:L1888"/>
    <mergeCell ref="G2415:L2415"/>
    <mergeCell ref="D2077:F2077"/>
    <mergeCell ref="D2377:F2377"/>
    <mergeCell ref="D1692:F1692"/>
    <mergeCell ref="S911:X911"/>
    <mergeCell ref="P625:R625"/>
    <mergeCell ref="K795:N795"/>
    <mergeCell ref="M289:R289"/>
    <mergeCell ref="D2435:F2435"/>
    <mergeCell ref="G1585:L1585"/>
    <mergeCell ref="G1104:L1104"/>
    <mergeCell ref="B219:AD219"/>
    <mergeCell ref="D1647:F1647"/>
    <mergeCell ref="D1844:F1844"/>
    <mergeCell ref="D1091:F1091"/>
    <mergeCell ref="D1885:F1885"/>
    <mergeCell ref="G2116:L2116"/>
    <mergeCell ref="G1769:L1769"/>
    <mergeCell ref="D1860:F1860"/>
    <mergeCell ref="D1728:F1728"/>
    <mergeCell ref="D51:J51"/>
    <mergeCell ref="D1544:F1544"/>
    <mergeCell ref="C781:AD781"/>
    <mergeCell ref="M1060:R1060"/>
    <mergeCell ref="D763:L763"/>
    <mergeCell ref="D846:L846"/>
    <mergeCell ref="G1615:L1615"/>
    <mergeCell ref="D1277:F1277"/>
    <mergeCell ref="D1435:F1435"/>
    <mergeCell ref="D1142:F1142"/>
    <mergeCell ref="D1356:F1356"/>
    <mergeCell ref="C67:J67"/>
    <mergeCell ref="Y735:AD735"/>
    <mergeCell ref="C705:E705"/>
    <mergeCell ref="S556:V556"/>
    <mergeCell ref="AB337:AD337"/>
    <mergeCell ref="Y804:Z804"/>
    <mergeCell ref="Y907:AD907"/>
    <mergeCell ref="Y877:AD877"/>
    <mergeCell ref="M172:R172"/>
    <mergeCell ref="S174:X174"/>
    <mergeCell ref="AA796:AB796"/>
    <mergeCell ref="S981:X981"/>
    <mergeCell ref="B720:AE720"/>
    <mergeCell ref="B649:AE649"/>
    <mergeCell ref="C189:I191"/>
    <mergeCell ref="D290:L290"/>
    <mergeCell ref="G1481:L1481"/>
    <mergeCell ref="D1193:F1193"/>
    <mergeCell ref="S264:X264"/>
    <mergeCell ref="S284:X284"/>
    <mergeCell ref="S291:X291"/>
    <mergeCell ref="M274:R274"/>
    <mergeCell ref="M268:R268"/>
    <mergeCell ref="M290:R290"/>
    <mergeCell ref="S315:X315"/>
    <mergeCell ref="Y339:AA339"/>
    <mergeCell ref="AB344:AD344"/>
    <mergeCell ref="S619:U619"/>
    <mergeCell ref="P630:R630"/>
    <mergeCell ref="D636:L636"/>
    <mergeCell ref="D382:L382"/>
    <mergeCell ref="D373:L373"/>
    <mergeCell ref="S617:U617"/>
    <mergeCell ref="D376:L376"/>
    <mergeCell ref="S286:X286"/>
    <mergeCell ref="AA556:AD556"/>
    <mergeCell ref="S445:V445"/>
    <mergeCell ref="D408:I408"/>
    <mergeCell ref="D554:O554"/>
    <mergeCell ref="V631:X631"/>
    <mergeCell ref="C369:L371"/>
    <mergeCell ref="D405:I405"/>
    <mergeCell ref="D452:L452"/>
    <mergeCell ref="Y346:AA346"/>
    <mergeCell ref="W445:Z445"/>
    <mergeCell ref="C438:AD438"/>
    <mergeCell ref="D576:AD576"/>
    <mergeCell ref="D386:L386"/>
    <mergeCell ref="Y623:AA623"/>
    <mergeCell ref="S590:T590"/>
    <mergeCell ref="AB347:AD347"/>
    <mergeCell ref="S552:V552"/>
    <mergeCell ref="C441:AD441"/>
    <mergeCell ref="AA591:AB591"/>
    <mergeCell ref="D419:I419"/>
    <mergeCell ref="V617:X617"/>
    <mergeCell ref="M627:O627"/>
    <mergeCell ref="P370:R370"/>
    <mergeCell ref="Y315:AD315"/>
    <mergeCell ref="O800:P800"/>
    <mergeCell ref="M769:R769"/>
    <mergeCell ref="AB636:AD636"/>
    <mergeCell ref="M734:R734"/>
    <mergeCell ref="S634:U634"/>
    <mergeCell ref="S628:U628"/>
    <mergeCell ref="M765:R765"/>
    <mergeCell ref="D346:L346"/>
    <mergeCell ref="D666:I666"/>
    <mergeCell ref="S761:X761"/>
    <mergeCell ref="C584:AD584"/>
    <mergeCell ref="P346:R346"/>
    <mergeCell ref="V348:X348"/>
    <mergeCell ref="P344:R344"/>
    <mergeCell ref="M337:O337"/>
    <mergeCell ref="S341:U341"/>
    <mergeCell ref="S338:U338"/>
    <mergeCell ref="J680:K680"/>
    <mergeCell ref="D635:L635"/>
    <mergeCell ref="V614:AD614"/>
    <mergeCell ref="J697:K697"/>
    <mergeCell ref="R712:AD712"/>
    <mergeCell ref="D538:O538"/>
    <mergeCell ref="W549:Z549"/>
    <mergeCell ref="B777:AE777"/>
    <mergeCell ref="C731:AD731"/>
    <mergeCell ref="AC590:AD590"/>
    <mergeCell ref="D417:I417"/>
    <mergeCell ref="G1365:L1365"/>
    <mergeCell ref="D1178:F1178"/>
    <mergeCell ref="D708:P708"/>
    <mergeCell ref="AC790:AD790"/>
    <mergeCell ref="Y895:AD895"/>
    <mergeCell ref="D1125:F1125"/>
    <mergeCell ref="K788:N789"/>
    <mergeCell ref="G1556:L1556"/>
    <mergeCell ref="G1512:L1512"/>
    <mergeCell ref="D1263:F1263"/>
    <mergeCell ref="G1207:L1207"/>
    <mergeCell ref="G1557:L1557"/>
    <mergeCell ref="D1420:F1420"/>
    <mergeCell ref="G1489:L1489"/>
    <mergeCell ref="D1410:F1410"/>
    <mergeCell ref="G1307:L1307"/>
    <mergeCell ref="G1381:L1381"/>
    <mergeCell ref="Y748:AD748"/>
    <mergeCell ref="D802:J802"/>
    <mergeCell ref="Y746:AD746"/>
    <mergeCell ref="C825:AD825"/>
    <mergeCell ref="M856:R856"/>
    <mergeCell ref="Q792:R792"/>
    <mergeCell ref="S1056:X1056"/>
    <mergeCell ref="S932:X932"/>
    <mergeCell ref="D1248:F1248"/>
    <mergeCell ref="G1522:L1522"/>
    <mergeCell ref="S1054:X1054"/>
    <mergeCell ref="D1123:F1123"/>
    <mergeCell ref="M896:R896"/>
    <mergeCell ref="D617:L617"/>
    <mergeCell ref="D851:L851"/>
    <mergeCell ref="Y624:AA624"/>
    <mergeCell ref="D1793:F1793"/>
    <mergeCell ref="D1815:F1815"/>
    <mergeCell ref="G1351:L1351"/>
    <mergeCell ref="G1257:L1257"/>
    <mergeCell ref="D1266:F1266"/>
    <mergeCell ref="D1269:F1269"/>
    <mergeCell ref="D906:L906"/>
    <mergeCell ref="G1226:L1226"/>
    <mergeCell ref="D1308:F1308"/>
    <mergeCell ref="G1145:L1145"/>
    <mergeCell ref="D1132:F1132"/>
    <mergeCell ref="D1375:F1375"/>
    <mergeCell ref="D1438:F1438"/>
    <mergeCell ref="G1173:L1173"/>
    <mergeCell ref="D905:L905"/>
    <mergeCell ref="AA804:AB804"/>
    <mergeCell ref="G1566:L1566"/>
    <mergeCell ref="D1560:F1560"/>
    <mergeCell ref="G1535:L1535"/>
    <mergeCell ref="B647:AE647"/>
    <mergeCell ref="Y740:AD740"/>
    <mergeCell ref="D1353:F1353"/>
    <mergeCell ref="D1516:F1516"/>
    <mergeCell ref="G1548:L1548"/>
    <mergeCell ref="D1571:F1571"/>
    <mergeCell ref="G1638:L1638"/>
    <mergeCell ref="D1498:F1498"/>
    <mergeCell ref="G1312:L1312"/>
    <mergeCell ref="D1003:L1003"/>
    <mergeCell ref="S263:X263"/>
    <mergeCell ref="D448:L448"/>
    <mergeCell ref="D545:O545"/>
    <mergeCell ref="U803:X803"/>
    <mergeCell ref="M870:R870"/>
    <mergeCell ref="S795:T795"/>
    <mergeCell ref="M745:R745"/>
    <mergeCell ref="AA805:AB805"/>
    <mergeCell ref="D1148:F1148"/>
    <mergeCell ref="G1308:L1308"/>
    <mergeCell ref="M908:R908"/>
    <mergeCell ref="AB629:AD629"/>
    <mergeCell ref="D669:I669"/>
    <mergeCell ref="D1255:F1255"/>
    <mergeCell ref="S348:U348"/>
    <mergeCell ref="AC1082:AD1082"/>
    <mergeCell ref="M633:O633"/>
    <mergeCell ref="S798:T798"/>
    <mergeCell ref="AA801:AB801"/>
    <mergeCell ref="D875:L875"/>
    <mergeCell ref="D901:L901"/>
    <mergeCell ref="C859:AD859"/>
    <mergeCell ref="D1100:F1100"/>
    <mergeCell ref="G1154:L1154"/>
    <mergeCell ref="G1285:L1285"/>
    <mergeCell ref="M760:R760"/>
    <mergeCell ref="C658:AD658"/>
    <mergeCell ref="Y761:AD761"/>
    <mergeCell ref="Q800:R800"/>
    <mergeCell ref="S896:X896"/>
    <mergeCell ref="M987:R987"/>
    <mergeCell ref="C990:AD990"/>
    <mergeCell ref="Y755:AD755"/>
    <mergeCell ref="S541:V541"/>
    <mergeCell ref="AA537:AD537"/>
    <mergeCell ref="C571:AD571"/>
    <mergeCell ref="M876:R876"/>
    <mergeCell ref="K798:N798"/>
    <mergeCell ref="D1370:F1370"/>
    <mergeCell ref="G1268:L1268"/>
    <mergeCell ref="C917:AD917"/>
    <mergeCell ref="G1284:L1284"/>
    <mergeCell ref="G1264:L1264"/>
    <mergeCell ref="G1150:L1150"/>
    <mergeCell ref="D1382:F1382"/>
    <mergeCell ref="D1390:F1390"/>
    <mergeCell ref="G1294:L1294"/>
    <mergeCell ref="D1265:F1265"/>
    <mergeCell ref="G1450:L1450"/>
    <mergeCell ref="G1430:L1430"/>
    <mergeCell ref="D1278:F1278"/>
    <mergeCell ref="C716:AD716"/>
    <mergeCell ref="S745:X745"/>
    <mergeCell ref="C662:AD662"/>
    <mergeCell ref="M750:R750"/>
    <mergeCell ref="D713:P713"/>
    <mergeCell ref="G1426:L1426"/>
    <mergeCell ref="AA795:AB795"/>
    <mergeCell ref="C1042:AD1042"/>
    <mergeCell ref="D1395:F1395"/>
    <mergeCell ref="G1439:L1439"/>
    <mergeCell ref="G1379:L1379"/>
    <mergeCell ref="D1440:F1440"/>
    <mergeCell ref="D760:L760"/>
    <mergeCell ref="Y986:AD986"/>
    <mergeCell ref="G1508:L1508"/>
    <mergeCell ref="D1563:F1563"/>
    <mergeCell ref="G1215:L1215"/>
    <mergeCell ref="D1300:F1300"/>
    <mergeCell ref="D1294:F1294"/>
    <mergeCell ref="D1154:F1154"/>
    <mergeCell ref="D1368:F1368"/>
    <mergeCell ref="D1555:F1555"/>
    <mergeCell ref="D1437:F1437"/>
    <mergeCell ref="G1518:L1518"/>
    <mergeCell ref="D1537:F1537"/>
    <mergeCell ref="G1503:L1503"/>
    <mergeCell ref="D1328:F1328"/>
    <mergeCell ref="G1168:L1168"/>
    <mergeCell ref="G1561:L1561"/>
    <mergeCell ref="M869:AD869"/>
    <mergeCell ref="D1465:F1465"/>
    <mergeCell ref="G1495:L1495"/>
    <mergeCell ref="G1469:L1469"/>
    <mergeCell ref="G1451:L1451"/>
    <mergeCell ref="E1020:L1020"/>
    <mergeCell ref="G1237:L1237"/>
    <mergeCell ref="D1054:L1054"/>
    <mergeCell ref="G1127:L1127"/>
    <mergeCell ref="G1337:L1337"/>
    <mergeCell ref="D1468:F1468"/>
    <mergeCell ref="D1443:F1443"/>
    <mergeCell ref="M904:R904"/>
    <mergeCell ref="G1484:L1484"/>
    <mergeCell ref="G1213:L1213"/>
    <mergeCell ref="G1406:L1406"/>
    <mergeCell ref="D1817:F1817"/>
    <mergeCell ref="G2008:L2008"/>
    <mergeCell ref="D2267:F2267"/>
    <mergeCell ref="G1763:L1763"/>
    <mergeCell ref="D1942:F1942"/>
    <mergeCell ref="G1797:L1797"/>
    <mergeCell ref="D2334:F2334"/>
    <mergeCell ref="G1982:L1982"/>
    <mergeCell ref="G1721:L1721"/>
    <mergeCell ref="D1673:F1673"/>
    <mergeCell ref="D1639:F1639"/>
    <mergeCell ref="G1653:L1653"/>
    <mergeCell ref="D1652:F1652"/>
    <mergeCell ref="C1068:AD1068"/>
    <mergeCell ref="D1428:F1428"/>
    <mergeCell ref="D1392:F1392"/>
    <mergeCell ref="G1567:L1567"/>
    <mergeCell ref="G1456:L1456"/>
    <mergeCell ref="G1486:L1486"/>
    <mergeCell ref="D1426:F1426"/>
    <mergeCell ref="G1455:L1455"/>
    <mergeCell ref="D1306:F1306"/>
    <mergeCell ref="D1490:F1490"/>
    <mergeCell ref="D1449:F1449"/>
    <mergeCell ref="G1506:L1506"/>
    <mergeCell ref="D1333:F1333"/>
    <mergeCell ref="G1602:L1602"/>
    <mergeCell ref="G1876:L1876"/>
    <mergeCell ref="G2022:L2022"/>
    <mergeCell ref="G2016:L2016"/>
    <mergeCell ref="D1991:F1991"/>
    <mergeCell ref="G1818:L1818"/>
    <mergeCell ref="D2079:F2079"/>
    <mergeCell ref="G2291:L2291"/>
    <mergeCell ref="G2422:L2422"/>
    <mergeCell ref="G2218:L2218"/>
    <mergeCell ref="G2462:L2462"/>
    <mergeCell ref="D2065:F2065"/>
    <mergeCell ref="G1949:L1949"/>
    <mergeCell ref="G2184:L2184"/>
    <mergeCell ref="D2192:F2192"/>
    <mergeCell ref="G2465:L2465"/>
    <mergeCell ref="D1978:F1978"/>
    <mergeCell ref="G2333:L2333"/>
    <mergeCell ref="D1595:F1595"/>
    <mergeCell ref="D1897:F1897"/>
    <mergeCell ref="D1736:F1736"/>
    <mergeCell ref="D1868:F1868"/>
    <mergeCell ref="D2276:F2276"/>
    <mergeCell ref="D2092:F2092"/>
    <mergeCell ref="D1810:F1810"/>
    <mergeCell ref="G1597:L1597"/>
    <mergeCell ref="D1721:F1721"/>
    <mergeCell ref="G1637:L1637"/>
    <mergeCell ref="D1607:F1607"/>
    <mergeCell ref="G2105:L2105"/>
    <mergeCell ref="D2379:F2379"/>
    <mergeCell ref="D2074:F2074"/>
    <mergeCell ref="D2300:F2300"/>
    <mergeCell ref="G2198:L2198"/>
    <mergeCell ref="D1997:F1997"/>
    <mergeCell ref="G1992:L1992"/>
    <mergeCell ref="G2379:L2379"/>
    <mergeCell ref="D1921:F1921"/>
    <mergeCell ref="M2248:O2248"/>
    <mergeCell ref="D2158:F2158"/>
    <mergeCell ref="D1682:F1682"/>
    <mergeCell ref="D1823:F1823"/>
    <mergeCell ref="D1773:F1773"/>
    <mergeCell ref="G1755:L1755"/>
    <mergeCell ref="G1766:L1766"/>
    <mergeCell ref="G2270:L2270"/>
    <mergeCell ref="G1774:L1774"/>
    <mergeCell ref="G1699:L1699"/>
    <mergeCell ref="G2490:L2490"/>
    <mergeCell ref="G2095:L2095"/>
    <mergeCell ref="D1914:F1914"/>
    <mergeCell ref="D1908:F1908"/>
    <mergeCell ref="G2092:L2092"/>
    <mergeCell ref="G2043:L2043"/>
    <mergeCell ref="D2155:F2155"/>
    <mergeCell ref="G2459:L2459"/>
    <mergeCell ref="D2484:F2484"/>
    <mergeCell ref="G2007:L2007"/>
    <mergeCell ref="G2038:L2038"/>
    <mergeCell ref="D2001:F2001"/>
    <mergeCell ref="D1951:F1951"/>
    <mergeCell ref="D1864:F1864"/>
    <mergeCell ref="G1913:L1913"/>
    <mergeCell ref="G1816:L1816"/>
    <mergeCell ref="D1857:F1857"/>
    <mergeCell ref="G2414:L2414"/>
    <mergeCell ref="G2456:L2456"/>
    <mergeCell ref="G2450:L2450"/>
    <mergeCell ref="D2026:F2026"/>
    <mergeCell ref="D2088:F2088"/>
    <mergeCell ref="G2809:L2809"/>
    <mergeCell ref="G1852:L1852"/>
    <mergeCell ref="C2828:AD2828"/>
    <mergeCell ref="D1230:F1230"/>
    <mergeCell ref="P554:R554"/>
    <mergeCell ref="G2781:L2781"/>
    <mergeCell ref="G1442:L1442"/>
    <mergeCell ref="J685:K685"/>
    <mergeCell ref="M1018:AD1018"/>
    <mergeCell ref="W545:Z545"/>
    <mergeCell ref="G1742:L1742"/>
    <mergeCell ref="D2769:F2769"/>
    <mergeCell ref="B814:AE814"/>
    <mergeCell ref="D1158:F1158"/>
    <mergeCell ref="D1152:F1152"/>
    <mergeCell ref="G1470:L1470"/>
    <mergeCell ref="D1153:F1153"/>
    <mergeCell ref="D2480:F2480"/>
    <mergeCell ref="G2640:L2640"/>
    <mergeCell ref="D2649:F2649"/>
    <mergeCell ref="G2622:L2622"/>
    <mergeCell ref="G2441:L2441"/>
    <mergeCell ref="D2550:F2550"/>
    <mergeCell ref="G2520:L2520"/>
    <mergeCell ref="S899:X899"/>
    <mergeCell ref="D1944:F1944"/>
    <mergeCell ref="G1569:L1569"/>
    <mergeCell ref="D1578:F1578"/>
    <mergeCell ref="M1666:AD1666"/>
    <mergeCell ref="G1736:L1736"/>
    <mergeCell ref="D2394:F2394"/>
    <mergeCell ref="D1931:F1931"/>
    <mergeCell ref="D1945:F1945"/>
    <mergeCell ref="G1942:L1942"/>
    <mergeCell ref="G1590:L1590"/>
    <mergeCell ref="D1670:F1670"/>
    <mergeCell ref="D1781:F1781"/>
    <mergeCell ref="D1811:F1811"/>
    <mergeCell ref="G1692:L1692"/>
    <mergeCell ref="G1823:L1823"/>
    <mergeCell ref="D2296:F2296"/>
    <mergeCell ref="D2089:F2089"/>
    <mergeCell ref="G2242:L2242"/>
    <mergeCell ref="G1927:L1927"/>
    <mergeCell ref="G1698:L1698"/>
    <mergeCell ref="D1807:F1807"/>
    <mergeCell ref="D1852:F1852"/>
    <mergeCell ref="D1805:F1805"/>
    <mergeCell ref="D1853:F1853"/>
    <mergeCell ref="D1606:F1606"/>
    <mergeCell ref="D2145:F2145"/>
    <mergeCell ref="D2274:F2274"/>
    <mergeCell ref="D1613:F1613"/>
    <mergeCell ref="G1654:L1654"/>
    <mergeCell ref="G2238:L2238"/>
    <mergeCell ref="D2185:F2185"/>
    <mergeCell ref="G2256:L2256"/>
    <mergeCell ref="G1943:L1943"/>
    <mergeCell ref="G2060:L2060"/>
    <mergeCell ref="G2071:L2071"/>
    <mergeCell ref="D2111:F2111"/>
    <mergeCell ref="G2158:L2158"/>
    <mergeCell ref="G2149:L2149"/>
    <mergeCell ref="G2052:L2052"/>
    <mergeCell ref="C2827:AD2827"/>
    <mergeCell ref="G2819:L2819"/>
    <mergeCell ref="D2819:F2819"/>
    <mergeCell ref="B564:AE564"/>
    <mergeCell ref="D2731:F2731"/>
    <mergeCell ref="G1431:L1431"/>
    <mergeCell ref="G1551:L1551"/>
    <mergeCell ref="G1545:L1545"/>
    <mergeCell ref="G1132:L1132"/>
    <mergeCell ref="G1246:L1246"/>
    <mergeCell ref="G1895:L1895"/>
    <mergeCell ref="G1851:L1851"/>
    <mergeCell ref="G1432:L1432"/>
    <mergeCell ref="G1546:L1546"/>
    <mergeCell ref="G1732:L1732"/>
    <mergeCell ref="D1830:F1830"/>
    <mergeCell ref="D1525:F1525"/>
    <mergeCell ref="S748:X748"/>
    <mergeCell ref="D2031:F2031"/>
    <mergeCell ref="G1879:L1879"/>
    <mergeCell ref="D2019:F2019"/>
    <mergeCell ref="G1731:L1731"/>
    <mergeCell ref="D2481:F2481"/>
    <mergeCell ref="G2629:L2629"/>
    <mergeCell ref="S758:X758"/>
    <mergeCell ref="C573:AD573"/>
    <mergeCell ref="M756:R756"/>
    <mergeCell ref="D2759:F2759"/>
    <mergeCell ref="D2487:F2487"/>
    <mergeCell ref="G2215:L2215"/>
    <mergeCell ref="D2742:F2742"/>
    <mergeCell ref="D2634:F2634"/>
    <mergeCell ref="V82:AD82"/>
    <mergeCell ref="D318:L318"/>
    <mergeCell ref="M314:R314"/>
    <mergeCell ref="D80:J80"/>
    <mergeCell ref="D268:L268"/>
    <mergeCell ref="C116:AD116"/>
    <mergeCell ref="M1049:R1049"/>
    <mergeCell ref="C334:AD334"/>
    <mergeCell ref="Y345:AA345"/>
    <mergeCell ref="D1719:F1719"/>
    <mergeCell ref="D1414:F1414"/>
    <mergeCell ref="C890:AD890"/>
    <mergeCell ref="S119:X119"/>
    <mergeCell ref="S769:X769"/>
    <mergeCell ref="S900:X900"/>
    <mergeCell ref="C262:L263"/>
    <mergeCell ref="Y848:AD848"/>
    <mergeCell ref="Y936:AD936"/>
    <mergeCell ref="D171:L171"/>
    <mergeCell ref="Y1056:AD1056"/>
    <mergeCell ref="S625:U625"/>
    <mergeCell ref="D121:L121"/>
    <mergeCell ref="D149:L149"/>
    <mergeCell ref="M1055:R1055"/>
    <mergeCell ref="D1108:F1108"/>
    <mergeCell ref="B1036:AE1036"/>
    <mergeCell ref="G1375:L1375"/>
    <mergeCell ref="M853:R853"/>
    <mergeCell ref="F914:AD914"/>
    <mergeCell ref="D1596:F1596"/>
    <mergeCell ref="D1621:F1621"/>
    <mergeCell ref="D1570:F1570"/>
    <mergeCell ref="G2803:L2803"/>
    <mergeCell ref="D2617:F2617"/>
    <mergeCell ref="G2471:L2471"/>
    <mergeCell ref="G2804:L2804"/>
    <mergeCell ref="D1561:F1561"/>
    <mergeCell ref="G2732:L2732"/>
    <mergeCell ref="D1835:F1835"/>
    <mergeCell ref="D1523:F1523"/>
    <mergeCell ref="G1986:L1986"/>
    <mergeCell ref="G2496:L2496"/>
    <mergeCell ref="G2608:L2608"/>
    <mergeCell ref="P545:R545"/>
    <mergeCell ref="D2780:F2780"/>
    <mergeCell ref="D2040:F2040"/>
    <mergeCell ref="G2769:L2769"/>
    <mergeCell ref="G2765:L2765"/>
    <mergeCell ref="D2036:F2036"/>
    <mergeCell ref="D1936:F1936"/>
    <mergeCell ref="D1381:F1381"/>
    <mergeCell ref="G1981:L1981"/>
    <mergeCell ref="D1653:F1653"/>
    <mergeCell ref="G2395:L2395"/>
    <mergeCell ref="G1795:L1795"/>
    <mergeCell ref="D1180:F1180"/>
    <mergeCell ref="G1526:L1526"/>
    <mergeCell ref="D1905:F1905"/>
    <mergeCell ref="G2243:L2243"/>
    <mergeCell ref="D2368:F2368"/>
    <mergeCell ref="G1326:L1326"/>
    <mergeCell ref="M1027:R1027"/>
    <mergeCell ref="G2472:L2472"/>
    <mergeCell ref="G2483:L2483"/>
    <mergeCell ref="G2814:L2814"/>
    <mergeCell ref="D2627:F2627"/>
    <mergeCell ref="D1199:F1199"/>
    <mergeCell ref="G2168:L2168"/>
    <mergeCell ref="G2737:L2737"/>
    <mergeCell ref="G2753:L2753"/>
    <mergeCell ref="D2427:F2427"/>
    <mergeCell ref="M907:R907"/>
    <mergeCell ref="K803:N803"/>
    <mergeCell ref="D1964:F1964"/>
    <mergeCell ref="D2638:F2638"/>
    <mergeCell ref="G2193:L2193"/>
    <mergeCell ref="G2537:L2537"/>
    <mergeCell ref="D2285:F2285"/>
    <mergeCell ref="G2442:L2442"/>
    <mergeCell ref="G2476:L2476"/>
    <mergeCell ref="G1158:L1158"/>
    <mergeCell ref="G1801:L1801"/>
    <mergeCell ref="D1181:F1181"/>
    <mergeCell ref="G1589:L1589"/>
    <mergeCell ref="G1510:L1510"/>
    <mergeCell ref="D1522:F1522"/>
    <mergeCell ref="D2530:F2530"/>
    <mergeCell ref="D2525:F2525"/>
    <mergeCell ref="D1946:F1946"/>
    <mergeCell ref="D2580:F2580"/>
    <mergeCell ref="G1342:L1342"/>
    <mergeCell ref="D2034:F2034"/>
    <mergeCell ref="G1322:L1322"/>
    <mergeCell ref="D1275:F1275"/>
    <mergeCell ref="D1433:F1433"/>
    <mergeCell ref="G1991:L1991"/>
    <mergeCell ref="G2825:L2825"/>
    <mergeCell ref="G2368:L2368"/>
    <mergeCell ref="B1071:AE1071"/>
    <mergeCell ref="G2482:L2482"/>
    <mergeCell ref="G2063:L2063"/>
    <mergeCell ref="D1567:F1567"/>
    <mergeCell ref="G2668:L2668"/>
    <mergeCell ref="G2782:L2782"/>
    <mergeCell ref="D2666:F2666"/>
    <mergeCell ref="D2797:F2797"/>
    <mergeCell ref="G2797:L2797"/>
    <mergeCell ref="G1460:L1460"/>
    <mergeCell ref="D1979:F1979"/>
    <mergeCell ref="D2737:F2737"/>
    <mergeCell ref="D2405:F2405"/>
    <mergeCell ref="G2749:L2749"/>
    <mergeCell ref="D2556:F2556"/>
    <mergeCell ref="G2104:L2104"/>
    <mergeCell ref="D2612:F2612"/>
    <mergeCell ref="D2348:F2348"/>
    <mergeCell ref="D2209:F2209"/>
    <mergeCell ref="D2400:F2400"/>
    <mergeCell ref="G1513:L1513"/>
    <mergeCell ref="G2437:L2437"/>
    <mergeCell ref="D1941:F1941"/>
    <mergeCell ref="D1953:F1953"/>
    <mergeCell ref="G1834:L1834"/>
    <mergeCell ref="G2259:L2259"/>
    <mergeCell ref="G2684:L2684"/>
    <mergeCell ref="D2213:F2213"/>
    <mergeCell ref="D2072:F2072"/>
    <mergeCell ref="G1670:L1670"/>
    <mergeCell ref="V72:AD72"/>
    <mergeCell ref="Y230:AD230"/>
    <mergeCell ref="M262:AD262"/>
    <mergeCell ref="D166:L166"/>
    <mergeCell ref="Y120:AD120"/>
    <mergeCell ref="Y318:AD318"/>
    <mergeCell ref="D1005:L1005"/>
    <mergeCell ref="V73:AD73"/>
    <mergeCell ref="D1403:F1403"/>
    <mergeCell ref="C236:AD236"/>
    <mergeCell ref="D1348:F1348"/>
    <mergeCell ref="V55:AD55"/>
    <mergeCell ref="W42:W43"/>
    <mergeCell ref="D57:J57"/>
    <mergeCell ref="W451:Z451"/>
    <mergeCell ref="M232:R232"/>
    <mergeCell ref="G1405:L1405"/>
    <mergeCell ref="S124:X124"/>
    <mergeCell ref="M937:R937"/>
    <mergeCell ref="C785:AD785"/>
    <mergeCell ref="V344:X344"/>
    <mergeCell ref="D1393:F1393"/>
    <mergeCell ref="S977:X977"/>
    <mergeCell ref="G1169:L1169"/>
    <mergeCell ref="Y1049:AD1049"/>
    <mergeCell ref="S1023:X1023"/>
    <mergeCell ref="G1189:L1189"/>
    <mergeCell ref="G1100:L1100"/>
    <mergeCell ref="C108:AD108"/>
    <mergeCell ref="D170:L170"/>
    <mergeCell ref="M60:S60"/>
    <mergeCell ref="M72:S72"/>
    <mergeCell ref="C39:AD39"/>
    <mergeCell ref="V62:AD62"/>
    <mergeCell ref="M73:S73"/>
    <mergeCell ref="M121:R121"/>
    <mergeCell ref="S760:X760"/>
    <mergeCell ref="Y1059:AD1059"/>
    <mergeCell ref="M1082:AA1082"/>
    <mergeCell ref="S172:X172"/>
    <mergeCell ref="S557:V557"/>
    <mergeCell ref="C1030:AD1030"/>
    <mergeCell ref="S279:X279"/>
    <mergeCell ref="S342:U342"/>
    <mergeCell ref="E1023:L1023"/>
    <mergeCell ref="B180:AE180"/>
    <mergeCell ref="C433:AD433"/>
    <mergeCell ref="Y591:Z591"/>
    <mergeCell ref="S549:V549"/>
    <mergeCell ref="Y307:AD307"/>
    <mergeCell ref="M311:R311"/>
    <mergeCell ref="V620:X620"/>
    <mergeCell ref="S346:U346"/>
    <mergeCell ref="C530:AD530"/>
    <mergeCell ref="M636:O636"/>
    <mergeCell ref="S347:U347"/>
    <mergeCell ref="V473:X473"/>
    <mergeCell ref="D540:O540"/>
    <mergeCell ref="Y798:Z798"/>
    <mergeCell ref="S621:U621"/>
    <mergeCell ref="J693:K693"/>
    <mergeCell ref="C330:AD330"/>
    <mergeCell ref="D341:L341"/>
    <mergeCell ref="J701:K701"/>
    <mergeCell ref="C29:AD29"/>
    <mergeCell ref="G1710:L1710"/>
    <mergeCell ref="D1234:F1234"/>
    <mergeCell ref="D1209:F1209"/>
    <mergeCell ref="G1726:L1726"/>
    <mergeCell ref="G1720:L1720"/>
    <mergeCell ref="G1263:L1263"/>
    <mergeCell ref="Y742:AD742"/>
    <mergeCell ref="G1421:L1421"/>
    <mergeCell ref="B115:AD115"/>
    <mergeCell ref="Y1062:AD1062"/>
    <mergeCell ref="M1050:R1050"/>
    <mergeCell ref="C34:AD34"/>
    <mergeCell ref="Y982:AD982"/>
    <mergeCell ref="G1122:L1122"/>
    <mergeCell ref="AB42:AB43"/>
    <mergeCell ref="D81:J81"/>
    <mergeCell ref="M150:R150"/>
    <mergeCell ref="S122:X122"/>
    <mergeCell ref="B94:AD94"/>
    <mergeCell ref="M288:R288"/>
    <mergeCell ref="G1461:L1461"/>
    <mergeCell ref="G1210:L1210"/>
    <mergeCell ref="G1299:L1299"/>
    <mergeCell ref="D192:I192"/>
    <mergeCell ref="D1104:F1104"/>
    <mergeCell ref="C56:J56"/>
    <mergeCell ref="D667:I667"/>
    <mergeCell ref="D623:L623"/>
    <mergeCell ref="M309:R309"/>
    <mergeCell ref="D619:L619"/>
    <mergeCell ref="D751:L751"/>
    <mergeCell ref="G1400:L1400"/>
    <mergeCell ref="D1855:F1855"/>
    <mergeCell ref="D2070:F2070"/>
    <mergeCell ref="D1772:F1772"/>
    <mergeCell ref="D1934:F1934"/>
    <mergeCell ref="D2140:F2140"/>
    <mergeCell ref="D2388:F2388"/>
    <mergeCell ref="D1828:F1828"/>
    <mergeCell ref="G2072:L2072"/>
    <mergeCell ref="G2346:L2346"/>
    <mergeCell ref="D2265:F2265"/>
    <mergeCell ref="G1839:L1839"/>
    <mergeCell ref="G1946:L1946"/>
    <mergeCell ref="G2214:L2214"/>
    <mergeCell ref="G1814:L1814"/>
    <mergeCell ref="D2261:F2261"/>
    <mergeCell ref="G2001:L2001"/>
    <mergeCell ref="D2016:F2016"/>
    <mergeCell ref="G2278:L2278"/>
    <mergeCell ref="D2144:F2144"/>
    <mergeCell ref="G2035:L2035"/>
    <mergeCell ref="G2073:L2073"/>
    <mergeCell ref="D2118:F2118"/>
    <mergeCell ref="G1544:L1544"/>
    <mergeCell ref="D1816:F1816"/>
    <mergeCell ref="D1869:F1869"/>
    <mergeCell ref="D1788:F1788"/>
    <mergeCell ref="D2297:F2297"/>
    <mergeCell ref="G2231:L2231"/>
    <mergeCell ref="D1861:F1861"/>
    <mergeCell ref="D1943:F1943"/>
    <mergeCell ref="D2281:F2281"/>
    <mergeCell ref="D2823:F2823"/>
    <mergeCell ref="Y762:AD762"/>
    <mergeCell ref="Y228:AD228"/>
    <mergeCell ref="G1987:L1987"/>
    <mergeCell ref="Y851:AD851"/>
    <mergeCell ref="G1530:L1530"/>
    <mergeCell ref="G2815:L2815"/>
    <mergeCell ref="G2657:L2657"/>
    <mergeCell ref="G2651:L2651"/>
    <mergeCell ref="S934:X934"/>
    <mergeCell ref="D1856:F1856"/>
    <mergeCell ref="S1048:X1048"/>
    <mergeCell ref="D2508:F2508"/>
    <mergeCell ref="D2803:F2803"/>
    <mergeCell ref="G1688:L1688"/>
    <mergeCell ref="G2234:L2234"/>
    <mergeCell ref="C782:AD782"/>
    <mergeCell ref="D2730:F2730"/>
    <mergeCell ref="G2628:L2628"/>
    <mergeCell ref="D2015:F2015"/>
    <mergeCell ref="G1924:L1924"/>
    <mergeCell ref="D2096:F2096"/>
    <mergeCell ref="G1977:L1977"/>
    <mergeCell ref="D1898:F1898"/>
    <mergeCell ref="G2674:L2674"/>
    <mergeCell ref="G1945:L1945"/>
    <mergeCell ref="G1868:L1868"/>
    <mergeCell ref="D874:L874"/>
    <mergeCell ref="D271:L271"/>
    <mergeCell ref="D1267:F1267"/>
    <mergeCell ref="D1186:F1186"/>
    <mergeCell ref="D1098:F1098"/>
    <mergeCell ref="D1799:F1799"/>
    <mergeCell ref="D1600:F1600"/>
    <mergeCell ref="D1753:F1753"/>
    <mergeCell ref="G2087:L2087"/>
    <mergeCell ref="G2599:L2599"/>
    <mergeCell ref="D2229:F2229"/>
    <mergeCell ref="G1781:L1781"/>
    <mergeCell ref="G2766:L2766"/>
    <mergeCell ref="G2619:L2619"/>
    <mergeCell ref="G2634:L2634"/>
    <mergeCell ref="G2577:L2577"/>
    <mergeCell ref="D2774:F2774"/>
    <mergeCell ref="D2047:F2047"/>
    <mergeCell ref="G2021:L2021"/>
    <mergeCell ref="G1735:L1735"/>
    <mergeCell ref="D1678:F1678"/>
    <mergeCell ref="D2563:F2563"/>
    <mergeCell ref="G2180:L2180"/>
    <mergeCell ref="D2662:F2662"/>
    <mergeCell ref="G2685:L2685"/>
    <mergeCell ref="G1645:L1645"/>
    <mergeCell ref="D2173:F2173"/>
    <mergeCell ref="G2597:L2597"/>
    <mergeCell ref="G1695:L1695"/>
    <mergeCell ref="D1867:F1867"/>
    <mergeCell ref="G2009:L2009"/>
    <mergeCell ref="D2529:F2529"/>
    <mergeCell ref="G2113:L2113"/>
    <mergeCell ref="G1926:L1926"/>
    <mergeCell ref="D1640:F1640"/>
    <mergeCell ref="G2512:L2512"/>
    <mergeCell ref="D1892:F1892"/>
    <mergeCell ref="G1833:L1833"/>
    <mergeCell ref="D1877:F1877"/>
    <mergeCell ref="D2222:F2222"/>
    <mergeCell ref="D1972:F1972"/>
    <mergeCell ref="G1850:L1850"/>
    <mergeCell ref="D1938:F1938"/>
    <mergeCell ref="D2009:F2009"/>
    <mergeCell ref="D2167:F2167"/>
    <mergeCell ref="G2283:L2283"/>
    <mergeCell ref="D2244:F2244"/>
    <mergeCell ref="G2266:L2266"/>
    <mergeCell ref="G2106:L2106"/>
    <mergeCell ref="D1968:F1968"/>
    <mergeCell ref="G2096:L2096"/>
    <mergeCell ref="D2271:F2271"/>
    <mergeCell ref="G2164:L2164"/>
    <mergeCell ref="G2082:L2082"/>
    <mergeCell ref="G2125:L2125"/>
    <mergeCell ref="G2142:L2142"/>
    <mergeCell ref="D1865:F1865"/>
    <mergeCell ref="D2122:F2122"/>
    <mergeCell ref="D2008:F2008"/>
    <mergeCell ref="D2121:F2121"/>
    <mergeCell ref="D1930:F1930"/>
    <mergeCell ref="G2037:L2037"/>
    <mergeCell ref="D1837:F1837"/>
    <mergeCell ref="D2240:F2240"/>
    <mergeCell ref="D1958:F1958"/>
    <mergeCell ref="G1882:L1882"/>
    <mergeCell ref="G1860:L1860"/>
    <mergeCell ref="D2163:F2163"/>
    <mergeCell ref="G1979:L1979"/>
    <mergeCell ref="G1805:L1805"/>
    <mergeCell ref="G1855:L1855"/>
    <mergeCell ref="C362:AD362"/>
    <mergeCell ref="D2722:F2722"/>
    <mergeCell ref="D2694:F2694"/>
    <mergeCell ref="G2713:L2713"/>
    <mergeCell ref="G2408:L2408"/>
    <mergeCell ref="G2559:L2559"/>
    <mergeCell ref="D1299:F1299"/>
    <mergeCell ref="G1467:L1467"/>
    <mergeCell ref="G1531:L1531"/>
    <mergeCell ref="D1530:F1530"/>
    <mergeCell ref="D1507:F1507"/>
    <mergeCell ref="D2477:F2477"/>
    <mergeCell ref="D2641:F2641"/>
    <mergeCell ref="G2567:L2567"/>
    <mergeCell ref="G2151:L2151"/>
    <mergeCell ref="G1555:L1555"/>
    <mergeCell ref="G1682:L1682"/>
    <mergeCell ref="G1418:L1418"/>
    <mergeCell ref="D1738:F1738"/>
    <mergeCell ref="D2461:F2461"/>
    <mergeCell ref="D2436:F2436"/>
    <mergeCell ref="D2532:F2532"/>
    <mergeCell ref="D2526:F2526"/>
    <mergeCell ref="G2494:L2494"/>
    <mergeCell ref="D2272:F2272"/>
    <mergeCell ref="D2007:F2007"/>
    <mergeCell ref="D2181:F2181"/>
    <mergeCell ref="G1978:L1978"/>
    <mergeCell ref="G1853:L1853"/>
    <mergeCell ref="G1854:L1854"/>
    <mergeCell ref="D1703:F1703"/>
    <mergeCell ref="D1354:F1354"/>
    <mergeCell ref="D2003:F2003"/>
    <mergeCell ref="S2248:U2248"/>
    <mergeCell ref="D2117:F2117"/>
    <mergeCell ref="D1698:F1698"/>
    <mergeCell ref="G1552:L1552"/>
    <mergeCell ref="G1883:L1883"/>
    <mergeCell ref="AB622:AD622"/>
    <mergeCell ref="D1687:F1687"/>
    <mergeCell ref="S906:X906"/>
    <mergeCell ref="D1845:F1845"/>
    <mergeCell ref="G2108:L2108"/>
    <mergeCell ref="D2216:F2216"/>
    <mergeCell ref="G2403:L2403"/>
    <mergeCell ref="G1996:L1996"/>
    <mergeCell ref="D1948:F1948"/>
    <mergeCell ref="D2217:F2217"/>
    <mergeCell ref="G1838:L1838"/>
    <mergeCell ref="D1342:F1342"/>
    <mergeCell ref="G1146:L1146"/>
    <mergeCell ref="G1847:L1847"/>
    <mergeCell ref="G1841:L1841"/>
    <mergeCell ref="D1806:F1806"/>
    <mergeCell ref="G1983:L1983"/>
    <mergeCell ref="D1955:F1955"/>
    <mergeCell ref="D2113:F2113"/>
    <mergeCell ref="G1733:L1733"/>
    <mergeCell ref="G1968:L1968"/>
    <mergeCell ref="G1622:L1622"/>
    <mergeCell ref="G1488:L1488"/>
    <mergeCell ref="D1448:F1448"/>
    <mergeCell ref="G1921:L1921"/>
    <mergeCell ref="G2057:L2057"/>
    <mergeCell ref="G2249:L2249"/>
    <mergeCell ref="D2231:F2231"/>
    <mergeCell ref="D2223:F2223"/>
    <mergeCell ref="G2271:L2271"/>
    <mergeCell ref="G2821:L2821"/>
    <mergeCell ref="G2532:L2532"/>
    <mergeCell ref="D2333:F2333"/>
    <mergeCell ref="D2376:F2376"/>
    <mergeCell ref="D2442:F2442"/>
    <mergeCell ref="D1875:F1875"/>
    <mergeCell ref="G1970:L1970"/>
    <mergeCell ref="D2076:F2076"/>
    <mergeCell ref="D2412:F2412"/>
    <mergeCell ref="D2673:F2673"/>
    <mergeCell ref="D2331:F2331"/>
    <mergeCell ref="D2667:F2667"/>
    <mergeCell ref="D2210:F2210"/>
    <mergeCell ref="G2696:L2696"/>
    <mergeCell ref="G2391:L2391"/>
    <mergeCell ref="D2743:F2743"/>
    <mergeCell ref="D2237:F2237"/>
    <mergeCell ref="D2539:F2539"/>
    <mergeCell ref="G2587:L2587"/>
    <mergeCell ref="D2537:F2537"/>
    <mergeCell ref="G2524:L2524"/>
    <mergeCell ref="G2776:L2776"/>
    <mergeCell ref="D2771:F2771"/>
    <mergeCell ref="G2495:L2495"/>
    <mergeCell ref="G2653:L2653"/>
    <mergeCell ref="D2328:F2328"/>
    <mergeCell ref="U2844:U2845"/>
    <mergeCell ref="D1949:F1949"/>
    <mergeCell ref="D2575:F2575"/>
    <mergeCell ref="D2825:F2825"/>
    <mergeCell ref="G2114:L2114"/>
    <mergeCell ref="D1928:F1928"/>
    <mergeCell ref="D2807:F2807"/>
    <mergeCell ref="D1742:F1742"/>
    <mergeCell ref="G2571:L2571"/>
    <mergeCell ref="D2809:F2809"/>
    <mergeCell ref="G2663:L2663"/>
    <mergeCell ref="G2777:L2777"/>
    <mergeCell ref="D2292:F2292"/>
    <mergeCell ref="D2598:F2598"/>
    <mergeCell ref="D2592:F2592"/>
    <mergeCell ref="D2135:F2135"/>
    <mergeCell ref="D2776:F2776"/>
    <mergeCell ref="D2385:F2385"/>
    <mergeCell ref="D2226:F2226"/>
    <mergeCell ref="D2048:F2048"/>
    <mergeCell ref="D2299:F2299"/>
    <mergeCell ref="D1766:F1766"/>
    <mergeCell ref="G1988:L1988"/>
    <mergeCell ref="D1812:F1812"/>
    <mergeCell ref="D1981:F1981"/>
    <mergeCell ref="G1761:L1761"/>
    <mergeCell ref="G1772:L1772"/>
    <mergeCell ref="G1808:L1808"/>
    <mergeCell ref="G2658:L2658"/>
    <mergeCell ref="D2282:F2282"/>
    <mergeCell ref="D2493:F2493"/>
    <mergeCell ref="D2188:F2188"/>
    <mergeCell ref="B8:L8"/>
    <mergeCell ref="B215:AE215"/>
    <mergeCell ref="AA42:AA43"/>
    <mergeCell ref="D1726:F1726"/>
    <mergeCell ref="C1027:D1027"/>
    <mergeCell ref="P638:R638"/>
    <mergeCell ref="P632:R632"/>
    <mergeCell ref="M1056:R1056"/>
    <mergeCell ref="M171:R171"/>
    <mergeCell ref="M146:R146"/>
    <mergeCell ref="D1290:F1290"/>
    <mergeCell ref="V624:X624"/>
    <mergeCell ref="G1600:L1600"/>
    <mergeCell ref="D1480:F1480"/>
    <mergeCell ref="G1334:L1334"/>
    <mergeCell ref="U801:X801"/>
    <mergeCell ref="B18:AD18"/>
    <mergeCell ref="G1624:L1624"/>
    <mergeCell ref="C607:AD607"/>
    <mergeCell ref="Y801:Z801"/>
    <mergeCell ref="Y873:AD873"/>
    <mergeCell ref="N8:O8"/>
    <mergeCell ref="C841:AD841"/>
    <mergeCell ref="Y846:AD846"/>
    <mergeCell ref="D1486:F1486"/>
    <mergeCell ref="D1585:F1585"/>
    <mergeCell ref="C13:AD13"/>
    <mergeCell ref="D63:J63"/>
    <mergeCell ref="D264:L264"/>
    <mergeCell ref="S765:X765"/>
    <mergeCell ref="D478:F478"/>
    <mergeCell ref="M622:O622"/>
    <mergeCell ref="M67:S67"/>
    <mergeCell ref="D172:L172"/>
    <mergeCell ref="M344:O344"/>
    <mergeCell ref="D307:L307"/>
    <mergeCell ref="W453:Z453"/>
    <mergeCell ref="W542:Z542"/>
    <mergeCell ref="C591:H591"/>
    <mergeCell ref="G559:AD559"/>
    <mergeCell ref="V56:AD56"/>
    <mergeCell ref="S223:X223"/>
    <mergeCell ref="E103:H103"/>
    <mergeCell ref="D543:O543"/>
    <mergeCell ref="M449:R449"/>
    <mergeCell ref="D483:F483"/>
    <mergeCell ref="C612:AD612"/>
    <mergeCell ref="V79:AD79"/>
    <mergeCell ref="C139:AD139"/>
    <mergeCell ref="S143:X143"/>
    <mergeCell ref="D484:F484"/>
    <mergeCell ref="B89:AE89"/>
    <mergeCell ref="D229:L229"/>
    <mergeCell ref="S311:X311"/>
    <mergeCell ref="D227:L227"/>
    <mergeCell ref="M77:S77"/>
    <mergeCell ref="Y170:AD170"/>
    <mergeCell ref="D280:L280"/>
    <mergeCell ref="V68:AD68"/>
    <mergeCell ref="D64:J64"/>
    <mergeCell ref="C142:L143"/>
    <mergeCell ref="S287:X287"/>
    <mergeCell ref="S147:X147"/>
    <mergeCell ref="M318:R318"/>
    <mergeCell ref="S851:X851"/>
    <mergeCell ref="C163:L164"/>
    <mergeCell ref="M903:R903"/>
    <mergeCell ref="S912:X912"/>
    <mergeCell ref="D853:L853"/>
    <mergeCell ref="B996:AE996"/>
    <mergeCell ref="Y983:AD983"/>
    <mergeCell ref="Y1005:AD1005"/>
    <mergeCell ref="B1011:AE1011"/>
    <mergeCell ref="S1005:X1005"/>
    <mergeCell ref="B1013:AE1013"/>
    <mergeCell ref="W556:Z556"/>
    <mergeCell ref="B861:AE861"/>
    <mergeCell ref="Y1046:AD1046"/>
    <mergeCell ref="B214:AE214"/>
    <mergeCell ref="C586:AD586"/>
    <mergeCell ref="D344:L344"/>
    <mergeCell ref="Y619:AA619"/>
    <mergeCell ref="S623:U623"/>
    <mergeCell ref="M766:R766"/>
    <mergeCell ref="Y850:AD850"/>
    <mergeCell ref="Y741:AD741"/>
    <mergeCell ref="Y621:AA621"/>
    <mergeCell ref="D796:J796"/>
    <mergeCell ref="P622:R622"/>
    <mergeCell ref="AA803:AB803"/>
    <mergeCell ref="AB620:AD620"/>
    <mergeCell ref="C828:L829"/>
    <mergeCell ref="D167:L167"/>
    <mergeCell ref="S230:X230"/>
    <mergeCell ref="D700:I700"/>
    <mergeCell ref="Y981:AD981"/>
    <mergeCell ref="D1286:F1286"/>
    <mergeCell ref="G1310:L1310"/>
    <mergeCell ref="B461:AE461"/>
    <mergeCell ref="U77:AD77"/>
    <mergeCell ref="D1246:F1246"/>
    <mergeCell ref="M276:R276"/>
    <mergeCell ref="Q799:R799"/>
    <mergeCell ref="AB345:AD345"/>
    <mergeCell ref="U788:X789"/>
    <mergeCell ref="D270:L270"/>
    <mergeCell ref="D898:L898"/>
    <mergeCell ref="M757:R757"/>
    <mergeCell ref="Q590:R590"/>
    <mergeCell ref="B950:AD950"/>
    <mergeCell ref="D987:L987"/>
    <mergeCell ref="Y190:AA190"/>
    <mergeCell ref="D226:L226"/>
    <mergeCell ref="AB397:AD397"/>
    <mergeCell ref="S232:X232"/>
    <mergeCell ref="J670:K670"/>
    <mergeCell ref="D1103:F1103"/>
    <mergeCell ref="V618:X618"/>
    <mergeCell ref="M637:O637"/>
    <mergeCell ref="S802:T802"/>
    <mergeCell ref="D743:L743"/>
    <mergeCell ref="AC789:AD789"/>
    <mergeCell ref="D690:I690"/>
    <mergeCell ref="Y631:AA631"/>
    <mergeCell ref="D850:L850"/>
    <mergeCell ref="D790:J790"/>
    <mergeCell ref="D489:F489"/>
    <mergeCell ref="D764:L764"/>
    <mergeCell ref="G1261:L1261"/>
    <mergeCell ref="S1020:X1020"/>
    <mergeCell ref="D1169:F1169"/>
    <mergeCell ref="C1018:L1019"/>
    <mergeCell ref="P634:R634"/>
    <mergeCell ref="D1107:F1107"/>
    <mergeCell ref="Y789:Z789"/>
    <mergeCell ref="D673:I673"/>
    <mergeCell ref="M739:R739"/>
    <mergeCell ref="M767:R767"/>
    <mergeCell ref="D902:L902"/>
    <mergeCell ref="AA791:AB791"/>
    <mergeCell ref="Y847:AD847"/>
    <mergeCell ref="Y929:AD929"/>
    <mergeCell ref="G1252:L1252"/>
    <mergeCell ref="Y767:AD767"/>
    <mergeCell ref="D738:L738"/>
    <mergeCell ref="J698:K698"/>
    <mergeCell ref="C1008:AD1008"/>
    <mergeCell ref="D907:L907"/>
    <mergeCell ref="E935:L935"/>
    <mergeCell ref="M931:R931"/>
    <mergeCell ref="Y878:AD878"/>
    <mergeCell ref="M906:R906"/>
    <mergeCell ref="S856:X856"/>
    <mergeCell ref="G1093:L1093"/>
    <mergeCell ref="E933:L933"/>
    <mergeCell ref="Y871:AD871"/>
    <mergeCell ref="D1056:L1056"/>
    <mergeCell ref="G1151:L1151"/>
    <mergeCell ref="G1087:L1087"/>
    <mergeCell ref="Y979:AD979"/>
    <mergeCell ref="Q804:R804"/>
    <mergeCell ref="C772:AD772"/>
    <mergeCell ref="Y760:AD760"/>
    <mergeCell ref="D761:L761"/>
    <mergeCell ref="C784:AD784"/>
    <mergeCell ref="D490:F490"/>
    <mergeCell ref="J695:K695"/>
    <mergeCell ref="B780:AD780"/>
    <mergeCell ref="C1087:F1087"/>
    <mergeCell ref="B1010:AE1010"/>
    <mergeCell ref="Y853:AD853"/>
    <mergeCell ref="M66:S66"/>
    <mergeCell ref="S849:X849"/>
    <mergeCell ref="D622:L622"/>
    <mergeCell ref="M343:O343"/>
    <mergeCell ref="M473:O473"/>
    <mergeCell ref="W551:Z551"/>
    <mergeCell ref="Y517:AD517"/>
    <mergeCell ref="D578:AD578"/>
    <mergeCell ref="C608:AD608"/>
    <mergeCell ref="M625:O625"/>
    <mergeCell ref="C610:AD610"/>
    <mergeCell ref="D347:L347"/>
    <mergeCell ref="B574:AD574"/>
    <mergeCell ref="V616:X616"/>
    <mergeCell ref="M282:R282"/>
    <mergeCell ref="Y317:AD317"/>
    <mergeCell ref="S539:V539"/>
    <mergeCell ref="C602:AD602"/>
    <mergeCell ref="C1067:AD1067"/>
    <mergeCell ref="C321:AD321"/>
    <mergeCell ref="Y876:AD876"/>
    <mergeCell ref="M248:R248"/>
    <mergeCell ref="S248:X248"/>
    <mergeCell ref="D803:J803"/>
    <mergeCell ref="V57:AD57"/>
    <mergeCell ref="D286:L286"/>
    <mergeCell ref="D313:L313"/>
    <mergeCell ref="M938:R938"/>
    <mergeCell ref="W447:Z447"/>
    <mergeCell ref="V78:AD78"/>
    <mergeCell ref="D52:J52"/>
    <mergeCell ref="D60:J60"/>
    <mergeCell ref="S126:X126"/>
    <mergeCell ref="AA545:AD545"/>
    <mergeCell ref="G1388:L1388"/>
    <mergeCell ref="G1107:L1107"/>
    <mergeCell ref="D124:L124"/>
    <mergeCell ref="S345:U345"/>
    <mergeCell ref="C107:AD107"/>
    <mergeCell ref="D1378:F1378"/>
    <mergeCell ref="C730:AD730"/>
    <mergeCell ref="S591:T591"/>
    <mergeCell ref="Y233:AD233"/>
    <mergeCell ref="D768:L768"/>
    <mergeCell ref="D1124:F1124"/>
    <mergeCell ref="B951:AD951"/>
    <mergeCell ref="O794:P794"/>
    <mergeCell ref="B809:AE809"/>
    <mergeCell ref="M877:R877"/>
    <mergeCell ref="J689:K689"/>
    <mergeCell ref="J684:K684"/>
    <mergeCell ref="B155:AE155"/>
    <mergeCell ref="S1086:U1086"/>
    <mergeCell ref="D82:J82"/>
    <mergeCell ref="B994:AE994"/>
    <mergeCell ref="D1386:F1386"/>
    <mergeCell ref="D2384:F2384"/>
    <mergeCell ref="P555:R555"/>
    <mergeCell ref="C24:AD24"/>
    <mergeCell ref="D630:L630"/>
    <mergeCell ref="C499:AD499"/>
    <mergeCell ref="D762:L762"/>
    <mergeCell ref="V615:X615"/>
    <mergeCell ref="Y121:AD121"/>
    <mergeCell ref="Y590:Z590"/>
    <mergeCell ref="Y896:AD896"/>
    <mergeCell ref="D310:L310"/>
    <mergeCell ref="S270:X270"/>
    <mergeCell ref="D1166:F1166"/>
    <mergeCell ref="Y279:AD279"/>
    <mergeCell ref="D1161:F1161"/>
    <mergeCell ref="V58:AD58"/>
    <mergeCell ref="V69:AD69"/>
    <mergeCell ref="B160:AD160"/>
    <mergeCell ref="D476:F476"/>
    <mergeCell ref="P473:R473"/>
    <mergeCell ref="B719:AE719"/>
    <mergeCell ref="W446:Z446"/>
    <mergeCell ref="J673:K673"/>
    <mergeCell ref="O801:P801"/>
    <mergeCell ref="G1109:L1109"/>
    <mergeCell ref="D53:J53"/>
    <mergeCell ref="V52:AD52"/>
    <mergeCell ref="M228:R228"/>
    <mergeCell ref="I591:J591"/>
    <mergeCell ref="D1694:F1694"/>
    <mergeCell ref="D1405:F1405"/>
    <mergeCell ref="D1442:F1442"/>
    <mergeCell ref="M935:R935"/>
    <mergeCell ref="G2762:L2762"/>
    <mergeCell ref="G2756:L2756"/>
    <mergeCell ref="D2260:F2260"/>
    <mergeCell ref="D1164:F1164"/>
    <mergeCell ref="G1292:L1292"/>
    <mergeCell ref="E1021:L1021"/>
    <mergeCell ref="G2760:L2760"/>
    <mergeCell ref="G2461:L2461"/>
    <mergeCell ref="D2483:F2483"/>
    <mergeCell ref="D2645:F2645"/>
    <mergeCell ref="D1285:F1285"/>
    <mergeCell ref="G1576:L1576"/>
    <mergeCell ref="G1458:L1458"/>
    <mergeCell ref="G1335:L1335"/>
    <mergeCell ref="D1574:F1574"/>
    <mergeCell ref="D1715:F1715"/>
    <mergeCell ref="D1760:F1760"/>
    <mergeCell ref="G1276:L1276"/>
    <mergeCell ref="D1192:F1192"/>
    <mergeCell ref="D1105:F1105"/>
    <mergeCell ref="G1171:L1171"/>
    <mergeCell ref="D1258:F1258"/>
    <mergeCell ref="D1699:F1699"/>
    <mergeCell ref="G1643:L1643"/>
    <mergeCell ref="G2046:L2046"/>
    <mergeCell ref="D2075:F2075"/>
    <mergeCell ref="D2013:F2013"/>
    <mergeCell ref="G1538:L1538"/>
    <mergeCell ref="G1411:L1411"/>
    <mergeCell ref="D1165:F1165"/>
    <mergeCell ref="B958:AD958"/>
    <mergeCell ref="D1182:F1182"/>
    <mergeCell ref="B1016:AD1016"/>
    <mergeCell ref="D1257:F1257"/>
    <mergeCell ref="D1309:F1309"/>
    <mergeCell ref="D1394:F1394"/>
    <mergeCell ref="D1421:F1421"/>
    <mergeCell ref="G1219:L1219"/>
    <mergeCell ref="D1089:F1089"/>
    <mergeCell ref="D1162:F1162"/>
    <mergeCell ref="S800:T800"/>
    <mergeCell ref="Q793:R793"/>
    <mergeCell ref="D1384:F1384"/>
    <mergeCell ref="D1542:F1542"/>
    <mergeCell ref="M1003:R1003"/>
    <mergeCell ref="Y1061:AD1061"/>
    <mergeCell ref="B1032:AE1032"/>
    <mergeCell ref="Y985:AD985"/>
    <mergeCell ref="D1115:F1115"/>
    <mergeCell ref="S901:X901"/>
    <mergeCell ref="B946:AE946"/>
    <mergeCell ref="S905:X905"/>
    <mergeCell ref="D897:L897"/>
    <mergeCell ref="G1140:L1140"/>
    <mergeCell ref="D1136:F1136"/>
    <mergeCell ref="Y1052:AD1052"/>
    <mergeCell ref="D1059:L1059"/>
    <mergeCell ref="D1129:F1129"/>
    <mergeCell ref="C959:AD959"/>
    <mergeCell ref="S1002:X1002"/>
    <mergeCell ref="P637:R637"/>
    <mergeCell ref="D759:L759"/>
    <mergeCell ref="C661:AD661"/>
    <mergeCell ref="C656:AD656"/>
    <mergeCell ref="M749:R749"/>
    <mergeCell ref="Y793:Z793"/>
    <mergeCell ref="D1120:F1120"/>
    <mergeCell ref="J676:K676"/>
    <mergeCell ref="V637:X637"/>
    <mergeCell ref="D1305:F1305"/>
    <mergeCell ref="D1225:F1225"/>
    <mergeCell ref="K792:N792"/>
    <mergeCell ref="Q789:R789"/>
    <mergeCell ref="B866:AD866"/>
    <mergeCell ref="Y1026:AD1026"/>
    <mergeCell ref="S1049:X1049"/>
    <mergeCell ref="D1050:L1050"/>
    <mergeCell ref="D1102:F1102"/>
    <mergeCell ref="C1065:E1065"/>
    <mergeCell ref="B824:AD824"/>
    <mergeCell ref="B818:AD818"/>
    <mergeCell ref="D903:L903"/>
    <mergeCell ref="S1003:X1003"/>
    <mergeCell ref="C867:AD867"/>
    <mergeCell ref="Y963:AD963"/>
    <mergeCell ref="S803:T803"/>
    <mergeCell ref="Y909:AD909"/>
    <mergeCell ref="B1033:AE1033"/>
    <mergeCell ref="Y977:AD977"/>
    <mergeCell ref="Y855:AD855"/>
    <mergeCell ref="S852:X852"/>
    <mergeCell ref="M878:R878"/>
    <mergeCell ref="C20:AD20"/>
    <mergeCell ref="D70:J70"/>
    <mergeCell ref="M71:S71"/>
    <mergeCell ref="Y2248:AA2248"/>
    <mergeCell ref="Y765:AD765"/>
    <mergeCell ref="G1825:L1825"/>
    <mergeCell ref="D1965:F1965"/>
    <mergeCell ref="D2119:F2119"/>
    <mergeCell ref="D2142:F2142"/>
    <mergeCell ref="G2144:L2144"/>
    <mergeCell ref="D1961:F1961"/>
    <mergeCell ref="G1881:L1881"/>
    <mergeCell ref="D2123:F2123"/>
    <mergeCell ref="G1867:L1867"/>
    <mergeCell ref="G1789:L1789"/>
    <mergeCell ref="G1167:L1167"/>
    <mergeCell ref="D1280:F1280"/>
    <mergeCell ref="S792:T792"/>
    <mergeCell ref="G1156:L1156"/>
    <mergeCell ref="M961:AD961"/>
    <mergeCell ref="AC791:AD791"/>
    <mergeCell ref="D1460:F1460"/>
    <mergeCell ref="D1155:F1155"/>
    <mergeCell ref="AA2246:AD2246"/>
    <mergeCell ref="G1804:L1804"/>
    <mergeCell ref="M932:R932"/>
    <mergeCell ref="V2248:X2248"/>
    <mergeCell ref="D1111:F1111"/>
    <mergeCell ref="Y792:Z792"/>
    <mergeCell ref="D1690:F1690"/>
    <mergeCell ref="D2177:F2177"/>
    <mergeCell ref="D1602:F1602"/>
    <mergeCell ref="AA7:AD7"/>
    <mergeCell ref="C336:L337"/>
    <mergeCell ref="D1350:F1350"/>
    <mergeCell ref="S1060:X1060"/>
    <mergeCell ref="M981:R981"/>
    <mergeCell ref="C36:AD36"/>
    <mergeCell ref="M623:O623"/>
    <mergeCell ref="G1102:L1102"/>
    <mergeCell ref="C659:AD659"/>
    <mergeCell ref="G1433:L1433"/>
    <mergeCell ref="AC42:AC43"/>
    <mergeCell ref="U798:X798"/>
    <mergeCell ref="G1314:L1314"/>
    <mergeCell ref="G1428:L1428"/>
    <mergeCell ref="G472:AD472"/>
    <mergeCell ref="D383:L383"/>
    <mergeCell ref="Y149:AD149"/>
    <mergeCell ref="V629:X629"/>
    <mergeCell ref="G1302:L1302"/>
    <mergeCell ref="M1046:R1046"/>
    <mergeCell ref="M746:R746"/>
    <mergeCell ref="D199:I199"/>
    <mergeCell ref="G1111:L1111"/>
    <mergeCell ref="M1006:R1006"/>
    <mergeCell ref="C594:AD594"/>
    <mergeCell ref="S1050:X1050"/>
    <mergeCell ref="S931:X931"/>
    <mergeCell ref="M168:R168"/>
    <mergeCell ref="D637:L637"/>
    <mergeCell ref="P537:R537"/>
    <mergeCell ref="D626:L626"/>
    <mergeCell ref="M634:O634"/>
    <mergeCell ref="B2852:AE2852"/>
    <mergeCell ref="D2733:F2733"/>
    <mergeCell ref="D1710:F1710"/>
    <mergeCell ref="G1564:L1564"/>
    <mergeCell ref="G1265:L1265"/>
    <mergeCell ref="Y636:AA636"/>
    <mergeCell ref="G1434:L1434"/>
    <mergeCell ref="Y938:AD938"/>
    <mergeCell ref="G1565:L1565"/>
    <mergeCell ref="D2391:F2391"/>
    <mergeCell ref="G2583:L2583"/>
    <mergeCell ref="D2482:F2482"/>
    <mergeCell ref="D2457:F2457"/>
    <mergeCell ref="G2386:L2386"/>
    <mergeCell ref="Y803:Z803"/>
    <mergeCell ref="Y1025:AD1025"/>
    <mergeCell ref="D1264:F1264"/>
    <mergeCell ref="G2137:L2137"/>
    <mergeCell ref="G2816:L2816"/>
    <mergeCell ref="G2294:L2294"/>
    <mergeCell ref="Y770:AD770"/>
    <mergeCell ref="D1383:F1383"/>
    <mergeCell ref="G2594:L2594"/>
    <mergeCell ref="D1683:F1683"/>
    <mergeCell ref="S902:X902"/>
    <mergeCell ref="G2811:L2811"/>
    <mergeCell ref="G1114:L1114"/>
    <mergeCell ref="D2230:F2230"/>
    <mergeCell ref="G2019:L2019"/>
    <mergeCell ref="D2380:F2380"/>
    <mergeCell ref="G1936:L1936"/>
    <mergeCell ref="D1733:F1733"/>
    <mergeCell ref="D338:L338"/>
    <mergeCell ref="V349:X349"/>
    <mergeCell ref="D1417:F1417"/>
    <mergeCell ref="P340:R340"/>
    <mergeCell ref="C561:AD561"/>
    <mergeCell ref="D1842:F1842"/>
    <mergeCell ref="C211:AD211"/>
    <mergeCell ref="G1614:L1614"/>
    <mergeCell ref="G1728:L1728"/>
    <mergeCell ref="D1232:F1232"/>
    <mergeCell ref="S231:X231"/>
    <mergeCell ref="B238:AE238"/>
    <mergeCell ref="G1630:L1630"/>
    <mergeCell ref="D1770:F1770"/>
    <mergeCell ref="V619:X619"/>
    <mergeCell ref="D416:I416"/>
    <mergeCell ref="S754:X754"/>
    <mergeCell ref="S962:X962"/>
    <mergeCell ref="G1441:L1441"/>
    <mergeCell ref="D1219:F1219"/>
    <mergeCell ref="D1535:F1535"/>
    <mergeCell ref="M875:R875"/>
    <mergeCell ref="S635:U635"/>
    <mergeCell ref="D710:P710"/>
    <mergeCell ref="Y633:AA633"/>
    <mergeCell ref="K794:N794"/>
    <mergeCell ref="D1170:F1170"/>
    <mergeCell ref="D745:L745"/>
    <mergeCell ref="D1172:F1172"/>
    <mergeCell ref="B819:AD819"/>
    <mergeCell ref="G1143:L1143"/>
    <mergeCell ref="Y875:AD875"/>
    <mergeCell ref="M911:R911"/>
    <mergeCell ref="B835:AE835"/>
    <mergeCell ref="D1559:F1559"/>
    <mergeCell ref="G1206:L1206"/>
    <mergeCell ref="G1593:L1593"/>
    <mergeCell ref="G1918:L1918"/>
    <mergeCell ref="D1385:F1385"/>
    <mergeCell ref="G1296:L1296"/>
    <mergeCell ref="C654:AD654"/>
    <mergeCell ref="D685:I685"/>
    <mergeCell ref="G1360:L1360"/>
    <mergeCell ref="D1355:F1355"/>
    <mergeCell ref="D1260:F1260"/>
    <mergeCell ref="AA1665:AD1665"/>
    <mergeCell ref="D1488:F1488"/>
    <mergeCell ref="G1177:L1177"/>
    <mergeCell ref="Y1002:AD1002"/>
    <mergeCell ref="G1477:L1477"/>
    <mergeCell ref="G1877:L1877"/>
    <mergeCell ref="G1837:L1837"/>
    <mergeCell ref="S873:X873"/>
    <mergeCell ref="M1023:R1023"/>
    <mergeCell ref="S1047:X1047"/>
    <mergeCell ref="D1176:F1176"/>
    <mergeCell ref="D1389:F1389"/>
    <mergeCell ref="D1824:F1824"/>
    <mergeCell ref="D1399:F1399"/>
    <mergeCell ref="E939:L939"/>
    <mergeCell ref="D1281:F1281"/>
    <mergeCell ref="G1507:L1507"/>
    <mergeCell ref="D1644:F1644"/>
    <mergeCell ref="D1497:F1497"/>
    <mergeCell ref="Y830:AD830"/>
    <mergeCell ref="S806:T806"/>
    <mergeCell ref="D756:L756"/>
    <mergeCell ref="S1004:X1004"/>
    <mergeCell ref="G1449:L1449"/>
    <mergeCell ref="D1283:F1283"/>
    <mergeCell ref="D1431:F1431"/>
    <mergeCell ref="D1235:F1235"/>
    <mergeCell ref="D1141:F1141"/>
    <mergeCell ref="G1192:L1192"/>
    <mergeCell ref="C1041:AD1041"/>
    <mergeCell ref="D1365:F1365"/>
    <mergeCell ref="D1279:F1279"/>
    <mergeCell ref="D1641:F1641"/>
    <mergeCell ref="G1509:L1509"/>
    <mergeCell ref="D1554:F1554"/>
    <mergeCell ref="D1592:F1592"/>
    <mergeCell ref="G1554:L1554"/>
    <mergeCell ref="G1435:L1435"/>
    <mergeCell ref="D1597:F1597"/>
    <mergeCell ref="G1496:L1496"/>
    <mergeCell ref="D1145:F1145"/>
    <mergeCell ref="G1331:L1331"/>
    <mergeCell ref="G1110:L1110"/>
    <mergeCell ref="D1472:F1472"/>
    <mergeCell ref="G1291:L1291"/>
    <mergeCell ref="D1274:F1274"/>
    <mergeCell ref="B1066:AE1066"/>
    <mergeCell ref="D1179:F1179"/>
    <mergeCell ref="G1281:L1281"/>
    <mergeCell ref="D1546:F1546"/>
    <mergeCell ref="D1288:F1288"/>
    <mergeCell ref="D1581:F1581"/>
    <mergeCell ref="M1044:AD1044"/>
    <mergeCell ref="D1099:F1099"/>
    <mergeCell ref="B919:AE919"/>
    <mergeCell ref="G1185:L1185"/>
    <mergeCell ref="C955:AD955"/>
    <mergeCell ref="D1231:F1231"/>
    <mergeCell ref="G1248:L1248"/>
    <mergeCell ref="D1298:F1298"/>
    <mergeCell ref="D1361:F1361"/>
    <mergeCell ref="G1315:L1315"/>
    <mergeCell ref="D1127:F1127"/>
    <mergeCell ref="D1304:F1304"/>
    <mergeCell ref="S1062:X1062"/>
    <mergeCell ref="D1250:F1250"/>
    <mergeCell ref="G1325:L1325"/>
    <mergeCell ref="C965:AD965"/>
    <mergeCell ref="O1086:O1087"/>
    <mergeCell ref="B992:AE992"/>
    <mergeCell ref="B995:AE995"/>
    <mergeCell ref="F1065:AD1065"/>
    <mergeCell ref="G1105:L1105"/>
    <mergeCell ref="Y1086:AA1086"/>
    <mergeCell ref="G1253:L1253"/>
    <mergeCell ref="D1189:F1189"/>
    <mergeCell ref="Y1058:AD1058"/>
    <mergeCell ref="D1110:F1110"/>
    <mergeCell ref="D1137:F1137"/>
    <mergeCell ref="G1205:L1205"/>
    <mergeCell ref="M1051:R1051"/>
    <mergeCell ref="M962:R962"/>
    <mergeCell ref="G1537:L1537"/>
    <mergeCell ref="G1170:L1170"/>
    <mergeCell ref="C1001:L1002"/>
    <mergeCell ref="C97:AD97"/>
    <mergeCell ref="S555:V555"/>
    <mergeCell ref="G2018:L2018"/>
    <mergeCell ref="G2012:L2012"/>
    <mergeCell ref="D174:L174"/>
    <mergeCell ref="C101:F101"/>
    <mergeCell ref="M120:R120"/>
    <mergeCell ref="D1133:F1133"/>
    <mergeCell ref="M340:O340"/>
    <mergeCell ref="D620:L620"/>
    <mergeCell ref="D1128:F1128"/>
    <mergeCell ref="S805:T805"/>
    <mergeCell ref="S632:U632"/>
    <mergeCell ref="D1177:F1177"/>
    <mergeCell ref="G1857:L1857"/>
    <mergeCell ref="C529:AD529"/>
    <mergeCell ref="G1266:L1266"/>
    <mergeCell ref="G1631:L1631"/>
    <mergeCell ref="G1287:L1287"/>
    <mergeCell ref="G1141:L1141"/>
    <mergeCell ref="D1327:F1327"/>
    <mergeCell ref="G1183:L1183"/>
    <mergeCell ref="D1160:F1160"/>
    <mergeCell ref="D1373:F1373"/>
    <mergeCell ref="D1055:L1055"/>
    <mergeCell ref="D1960:F1960"/>
    <mergeCell ref="D1419:F1419"/>
    <mergeCell ref="D1202:F1202"/>
    <mergeCell ref="G1214:L1214"/>
    <mergeCell ref="D1509:F1509"/>
    <mergeCell ref="G1218:L1218"/>
    <mergeCell ref="C2848:AD2848"/>
    <mergeCell ref="G1162:L1162"/>
    <mergeCell ref="M306:R306"/>
    <mergeCell ref="G1293:L1293"/>
    <mergeCell ref="Y166:AD166"/>
    <mergeCell ref="G1919:L1919"/>
    <mergeCell ref="J677:K677"/>
    <mergeCell ref="G1462:L1462"/>
    <mergeCell ref="U806:X806"/>
    <mergeCell ref="G1620:L1620"/>
    <mergeCell ref="D2489:F2489"/>
    <mergeCell ref="C773:AD773"/>
    <mergeCell ref="G1920:L1920"/>
    <mergeCell ref="D2184:F2184"/>
    <mergeCell ref="D2789:F2789"/>
    <mergeCell ref="G2220:L2220"/>
    <mergeCell ref="G1190:L1190"/>
    <mergeCell ref="D1061:L1061"/>
    <mergeCell ref="G1304:L1304"/>
    <mergeCell ref="G1604:L1604"/>
    <mergeCell ref="D1183:F1183"/>
    <mergeCell ref="D1211:F1211"/>
    <mergeCell ref="G1260:L1260"/>
    <mergeCell ref="G1279:L1279"/>
    <mergeCell ref="M934:R934"/>
    <mergeCell ref="D1310:F1310"/>
    <mergeCell ref="Y1024:AD1024"/>
    <mergeCell ref="G1094:L1094"/>
    <mergeCell ref="G1274:L1274"/>
    <mergeCell ref="G1175:L1175"/>
    <mergeCell ref="G1222:L1222"/>
    <mergeCell ref="M1047:R1047"/>
    <mergeCell ref="Y1022:AD1022"/>
    <mergeCell ref="AA1084:AD1084"/>
    <mergeCell ref="D2680:F2680"/>
    <mergeCell ref="G1757:L1757"/>
    <mergeCell ref="G1626:L1626"/>
    <mergeCell ref="D2403:F2403"/>
    <mergeCell ref="D2535:F2535"/>
    <mergeCell ref="D1576:F1576"/>
    <mergeCell ref="G2411:L2411"/>
    <mergeCell ref="D2551:F2551"/>
    <mergeCell ref="D1745:F1745"/>
    <mergeCell ref="G2635:L2635"/>
    <mergeCell ref="G2296:L2296"/>
    <mergeCell ref="G2410:L2410"/>
    <mergeCell ref="G1864:L1864"/>
    <mergeCell ref="G2267:L2267"/>
    <mergeCell ref="D2363:F2363"/>
    <mergeCell ref="D2528:F2528"/>
    <mergeCell ref="D2295:F2295"/>
    <mergeCell ref="G2127:L2127"/>
    <mergeCell ref="D1992:F1992"/>
    <mergeCell ref="D2373:F2373"/>
    <mergeCell ref="G1777:L1777"/>
    <mergeCell ref="D2279:F2279"/>
    <mergeCell ref="D1741:F1741"/>
    <mergeCell ref="D2182:F2182"/>
    <mergeCell ref="G1668:L1668"/>
    <mergeCell ref="D2587:F2587"/>
    <mergeCell ref="D1737:F1737"/>
    <mergeCell ref="G1676:L1676"/>
    <mergeCell ref="D1273:F1273"/>
    <mergeCell ref="D1701:F1701"/>
    <mergeCell ref="D1859:F1859"/>
    <mergeCell ref="D2109:F2109"/>
    <mergeCell ref="G2318:L2318"/>
    <mergeCell ref="C2837:AD2837"/>
    <mergeCell ref="M873:R873"/>
    <mergeCell ref="B3:AD3"/>
    <mergeCell ref="AB1667:AD1667"/>
    <mergeCell ref="G1468:L1468"/>
    <mergeCell ref="U795:X795"/>
    <mergeCell ref="G1163:L1163"/>
    <mergeCell ref="G2791:L2791"/>
    <mergeCell ref="C87:AD87"/>
    <mergeCell ref="C936:C938"/>
    <mergeCell ref="S168:X168"/>
    <mergeCell ref="D2778:F2778"/>
    <mergeCell ref="G1179:L1179"/>
    <mergeCell ref="S42:S43"/>
    <mergeCell ref="C1080:AD1080"/>
    <mergeCell ref="G1479:L1479"/>
    <mergeCell ref="G1174:L1174"/>
    <mergeCell ref="O797:P797"/>
    <mergeCell ref="D2506:F2506"/>
    <mergeCell ref="D2806:F2806"/>
    <mergeCell ref="G1691:L1691"/>
    <mergeCell ref="D1553:F1553"/>
    <mergeCell ref="G1539:L1539"/>
    <mergeCell ref="G2806:L2806"/>
    <mergeCell ref="G2502:L2502"/>
    <mergeCell ref="G1191:L1191"/>
    <mergeCell ref="G1255:L1255"/>
    <mergeCell ref="G1371:L1371"/>
    <mergeCell ref="D1565:F1565"/>
    <mergeCell ref="D1218:F1218"/>
    <mergeCell ref="D1376:F1376"/>
    <mergeCell ref="G2709:L2709"/>
    <mergeCell ref="D2750:F2750"/>
    <mergeCell ref="G2720:L2720"/>
    <mergeCell ref="G2282:L2282"/>
    <mergeCell ref="G2324:L2324"/>
    <mergeCell ref="D2701:F2701"/>
    <mergeCell ref="G2676:L2676"/>
    <mergeCell ref="G2307:L2307"/>
    <mergeCell ref="G2518:L2518"/>
    <mergeCell ref="G2557:L2557"/>
    <mergeCell ref="D2255:F2255"/>
    <mergeCell ref="G1768:L1768"/>
    <mergeCell ref="D2239:F2239"/>
    <mergeCell ref="G2392:L2392"/>
    <mergeCell ref="G2561:L2561"/>
    <mergeCell ref="G2566:L2566"/>
    <mergeCell ref="G2675:L2675"/>
    <mergeCell ref="D2350:F2350"/>
    <mergeCell ref="G2433:L2433"/>
    <mergeCell ref="D2371:F2371"/>
    <mergeCell ref="D1840:F1840"/>
    <mergeCell ref="G1900:L1900"/>
    <mergeCell ref="G2742:L2742"/>
    <mergeCell ref="G2375:L2375"/>
    <mergeCell ref="G2356:L2356"/>
    <mergeCell ref="D2720:F2720"/>
    <mergeCell ref="G2660:L2660"/>
    <mergeCell ref="G2722:L2722"/>
    <mergeCell ref="D2200:F2200"/>
    <mergeCell ref="D2692:F2692"/>
    <mergeCell ref="G2438:L2438"/>
    <mergeCell ref="B2835:AD2835"/>
    <mergeCell ref="G2743:L2743"/>
    <mergeCell ref="G2711:L2711"/>
    <mergeCell ref="D2757:F2757"/>
    <mergeCell ref="G2602:L2602"/>
    <mergeCell ref="G2569:L2569"/>
    <mergeCell ref="D2409:F2409"/>
    <mergeCell ref="D2179:F2179"/>
    <mergeCell ref="G1989:L1989"/>
    <mergeCell ref="G2818:L2818"/>
    <mergeCell ref="D2322:F2322"/>
    <mergeCell ref="G2808:L2808"/>
    <mergeCell ref="D2675:F2675"/>
    <mergeCell ref="G2717:L2717"/>
    <mergeCell ref="G2701:L2701"/>
    <mergeCell ref="D2813:F2813"/>
    <mergeCell ref="G2538:L2538"/>
    <mergeCell ref="G2738:L2738"/>
    <mergeCell ref="M2247:AD2247"/>
    <mergeCell ref="D2186:F2186"/>
    <mergeCell ref="G2371:L2371"/>
    <mergeCell ref="G2244:L2244"/>
    <mergeCell ref="G2287:L2287"/>
    <mergeCell ref="G2207:L2207"/>
    <mergeCell ref="G2715:L2715"/>
    <mergeCell ref="G2394:L2394"/>
    <mergeCell ref="G1997:L1997"/>
    <mergeCell ref="D2770:F2770"/>
    <mergeCell ref="D2100:F2100"/>
    <mergeCell ref="G2548:L2548"/>
    <mergeCell ref="D2824:F2824"/>
    <mergeCell ref="D2301:F2301"/>
    <mergeCell ref="G2141:L2141"/>
    <mergeCell ref="D2791:F2791"/>
    <mergeCell ref="G2302:L2302"/>
    <mergeCell ref="D2810:F2810"/>
    <mergeCell ref="D2805:F2805"/>
    <mergeCell ref="G2813:L2813"/>
    <mergeCell ref="G2691:L2691"/>
    <mergeCell ref="D2584:F2584"/>
    <mergeCell ref="D2671:F2671"/>
    <mergeCell ref="D2761:F2761"/>
    <mergeCell ref="D2509:F2509"/>
    <mergeCell ref="D2798:F2798"/>
    <mergeCell ref="D2570:F2570"/>
    <mergeCell ref="D2678:F2678"/>
    <mergeCell ref="G2451:L2451"/>
    <mergeCell ref="G2406:L2406"/>
    <mergeCell ref="G2641:L2641"/>
    <mergeCell ref="D2531:F2531"/>
    <mergeCell ref="D2309:F2309"/>
    <mergeCell ref="D2365:F2365"/>
    <mergeCell ref="D2600:F2600"/>
    <mergeCell ref="G2401:L2401"/>
    <mergeCell ref="G2376:L2376"/>
    <mergeCell ref="G2718:L2718"/>
    <mergeCell ref="D2710:F2710"/>
    <mergeCell ref="D2800:F2800"/>
    <mergeCell ref="D2704:F2704"/>
    <mergeCell ref="D2317:F2317"/>
    <mergeCell ref="D2565:F2565"/>
    <mergeCell ref="G2539:L2539"/>
    <mergeCell ref="G2708:L2708"/>
    <mergeCell ref="G2614:L2614"/>
    <mergeCell ref="G2703:L2703"/>
    <mergeCell ref="G2812:L2812"/>
    <mergeCell ref="G2761:L2761"/>
    <mergeCell ref="D2782:F2782"/>
    <mergeCell ref="D2817:F2817"/>
    <mergeCell ref="D2762:F2762"/>
    <mergeCell ref="G2798:L2798"/>
    <mergeCell ref="D2795:F2795"/>
    <mergeCell ref="D2287:F2287"/>
    <mergeCell ref="G2787:L2787"/>
    <mergeCell ref="D2760:F2760"/>
    <mergeCell ref="D2687:F2687"/>
    <mergeCell ref="D2382:F2382"/>
    <mergeCell ref="D2513:F2513"/>
    <mergeCell ref="D2682:F2682"/>
    <mergeCell ref="G2424:L2424"/>
    <mergeCell ref="G2568:L2568"/>
    <mergeCell ref="D2648:F2648"/>
    <mergeCell ref="D2415:F2415"/>
    <mergeCell ref="G2421:L2421"/>
    <mergeCell ref="D2725:F2725"/>
    <mergeCell ref="G2636:L2636"/>
    <mergeCell ref="G2692:L2692"/>
    <mergeCell ref="G2578:L2578"/>
    <mergeCell ref="D2392:F2392"/>
    <mergeCell ref="G2794:L2794"/>
    <mergeCell ref="D2355:F2355"/>
    <mergeCell ref="D2642:F2642"/>
    <mergeCell ref="G2707:L2707"/>
    <mergeCell ref="G2315:L2315"/>
    <mergeCell ref="D2688:F2688"/>
    <mergeCell ref="D2510:F2510"/>
    <mergeCell ref="G2288:L2288"/>
    <mergeCell ref="D2460:F2460"/>
    <mergeCell ref="D2314:F2314"/>
    <mergeCell ref="G2592:L2592"/>
    <mergeCell ref="D2496:F2496"/>
    <mergeCell ref="G2586:L2586"/>
    <mergeCell ref="G2516:L2516"/>
    <mergeCell ref="D2524:F2524"/>
    <mergeCell ref="G2298:L2298"/>
    <mergeCell ref="D2545:F2545"/>
    <mergeCell ref="D2507:F2507"/>
    <mergeCell ref="G2687:L2687"/>
    <mergeCell ref="G2393:L2393"/>
    <mergeCell ref="G2473:L2473"/>
    <mergeCell ref="D2611:F2611"/>
    <mergeCell ref="D2318:F2318"/>
    <mergeCell ref="G2498:L2498"/>
    <mergeCell ref="D2660:F2660"/>
    <mergeCell ref="G2484:L2484"/>
    <mergeCell ref="D2492:F2492"/>
    <mergeCell ref="G2341:L2341"/>
    <mergeCell ref="G2310:L2310"/>
    <mergeCell ref="G2382:L2382"/>
    <mergeCell ref="G2560:L2560"/>
    <mergeCell ref="D2505:F2505"/>
    <mergeCell ref="G2445:L2445"/>
    <mergeCell ref="G2440:L2440"/>
    <mergeCell ref="G2396:L2396"/>
    <mergeCell ref="G2508:L2508"/>
    <mergeCell ref="G2389:L2389"/>
    <mergeCell ref="D2685:F2685"/>
    <mergeCell ref="G2680:L2680"/>
    <mergeCell ref="G2683:L2683"/>
    <mergeCell ref="D2534:F2534"/>
    <mergeCell ref="D2336:F2336"/>
    <mergeCell ref="G2292:L2292"/>
    <mergeCell ref="D2233:F2233"/>
    <mergeCell ref="G2528:L2528"/>
    <mergeCell ref="D2401:F2401"/>
    <mergeCell ref="G2550:L2550"/>
    <mergeCell ref="D2413:F2413"/>
    <mergeCell ref="D2443:F2443"/>
    <mergeCell ref="G2416:L2416"/>
    <mergeCell ref="G2499:L2499"/>
    <mergeCell ref="G2274:L2274"/>
    <mergeCell ref="D2352:F2352"/>
    <mergeCell ref="G2383:L2383"/>
    <mergeCell ref="G2332:L2332"/>
    <mergeCell ref="G2349:L2349"/>
    <mergeCell ref="D2342:F2342"/>
    <mergeCell ref="D2502:F2502"/>
    <mergeCell ref="D2490:F2490"/>
    <mergeCell ref="G2405:L2405"/>
    <mergeCell ref="G2430:L2430"/>
    <mergeCell ref="G2337:L2337"/>
    <mergeCell ref="D2351:F2351"/>
    <mergeCell ref="G2417:L2417"/>
    <mergeCell ref="G2319:L2319"/>
    <mergeCell ref="D2650:F2650"/>
    <mergeCell ref="G2616:L2616"/>
    <mergeCell ref="G2620:L2620"/>
    <mergeCell ref="D2538:F2538"/>
    <mergeCell ref="G2752:L2752"/>
    <mergeCell ref="G2670:L2670"/>
    <mergeCell ref="D2416:F2416"/>
    <mergeCell ref="D2422:F2422"/>
    <mergeCell ref="D2715:F2715"/>
    <mergeCell ref="D2464:F2464"/>
    <mergeCell ref="D2386:F2386"/>
    <mergeCell ref="D2375:F2375"/>
    <mergeCell ref="D2699:F2699"/>
    <mergeCell ref="G2706:L2706"/>
    <mergeCell ref="G2558:L2558"/>
    <mergeCell ref="G2672:L2672"/>
    <mergeCell ref="D2378:F2378"/>
    <mergeCell ref="D2399:F2399"/>
    <mergeCell ref="G2582:L2582"/>
    <mergeCell ref="D2499:F2499"/>
    <mergeCell ref="D2346:F2346"/>
    <mergeCell ref="D2421:F2421"/>
    <mergeCell ref="D2672:F2672"/>
    <mergeCell ref="D2569:F2569"/>
    <mergeCell ref="D2514:F2514"/>
    <mergeCell ref="D2596:F2596"/>
    <mergeCell ref="G2664:L2664"/>
    <mergeCell ref="D2576:F2576"/>
    <mergeCell ref="G2562:L2562"/>
    <mergeCell ref="G2671:L2671"/>
    <mergeCell ref="D2632:F2632"/>
    <mergeCell ref="D2653:F2653"/>
    <mergeCell ref="D2669:F2669"/>
    <mergeCell ref="G2637:L2637"/>
    <mergeCell ref="D2500:F2500"/>
    <mergeCell ref="D2518:F2518"/>
    <mergeCell ref="D2406:F2406"/>
    <mergeCell ref="D2195:F2195"/>
    <mergeCell ref="G2595:L2595"/>
    <mergeCell ref="D2251:F2251"/>
    <mergeCell ref="D2211:F2211"/>
    <mergeCell ref="D2256:F2256"/>
    <mergeCell ref="D2408:F2408"/>
    <mergeCell ref="G2387:L2387"/>
    <mergeCell ref="G2458:L2458"/>
    <mergeCell ref="D2311:F2311"/>
    <mergeCell ref="D2467:F2467"/>
    <mergeCell ref="D2547:F2547"/>
    <mergeCell ref="D2410:F2410"/>
    <mergeCell ref="D2503:F2503"/>
    <mergeCell ref="D2359:F2359"/>
    <mergeCell ref="D2536:F2536"/>
    <mergeCell ref="D2091:F2091"/>
    <mergeCell ref="G2289:L2289"/>
    <mergeCell ref="G2269:L2269"/>
    <mergeCell ref="D2175:F2175"/>
    <mergeCell ref="G2145:L2145"/>
    <mergeCell ref="G2348:L2348"/>
    <mergeCell ref="D2438:F2438"/>
    <mergeCell ref="D2389:F2389"/>
    <mergeCell ref="D2417:F2417"/>
    <mergeCell ref="G2468:L2468"/>
    <mergeCell ref="G2576:L2576"/>
    <mergeCell ref="G2103:L2103"/>
    <mergeCell ref="D2127:F2127"/>
    <mergeCell ref="G2448:L2448"/>
    <mergeCell ref="G2530:L2530"/>
    <mergeCell ref="G2241:L2241"/>
    <mergeCell ref="D1572:F1572"/>
    <mergeCell ref="D1767:F1767"/>
    <mergeCell ref="D1969:F1969"/>
    <mergeCell ref="G1754:L1754"/>
    <mergeCell ref="G2069:L2069"/>
    <mergeCell ref="G1984:L1984"/>
    <mergeCell ref="D1871:F1871"/>
    <mergeCell ref="G2025:L2025"/>
    <mergeCell ref="D1777:F1777"/>
    <mergeCell ref="D2000:F2000"/>
    <mergeCell ref="D1655:F1655"/>
    <mergeCell ref="G2029:L2029"/>
    <mergeCell ref="G1862:L1862"/>
    <mergeCell ref="G1874:L1874"/>
    <mergeCell ref="G1865:L1865"/>
    <mergeCell ref="D1848:F1848"/>
    <mergeCell ref="D1756:F1756"/>
    <mergeCell ref="G2068:L2068"/>
    <mergeCell ref="G1705:L1705"/>
    <mergeCell ref="G1717:L1717"/>
    <mergeCell ref="G1998:L1998"/>
    <mergeCell ref="D1985:F1985"/>
    <mergeCell ref="D1646:F1646"/>
    <mergeCell ref="D1847:F1847"/>
    <mergeCell ref="D1846:F1846"/>
    <mergeCell ref="D1983:F1983"/>
    <mergeCell ref="G2056:L2056"/>
    <mergeCell ref="D2021:F2021"/>
    <mergeCell ref="G2039:L2039"/>
    <mergeCell ref="G2033:L2033"/>
    <mergeCell ref="G1775:L1775"/>
    <mergeCell ref="G1798:L1798"/>
    <mergeCell ref="C2846:R2846"/>
    <mergeCell ref="D1609:F1609"/>
    <mergeCell ref="D2125:F2125"/>
    <mergeCell ref="D2283:F2283"/>
    <mergeCell ref="G2710:L2710"/>
    <mergeCell ref="D1826:F1826"/>
    <mergeCell ref="D2583:F2583"/>
    <mergeCell ref="D2126:F2126"/>
    <mergeCell ref="G2138:L2138"/>
    <mergeCell ref="D2278:F2278"/>
    <mergeCell ref="G2807:L2807"/>
    <mergeCell ref="D2636:F2636"/>
    <mergeCell ref="D2595:F2595"/>
    <mergeCell ref="G2574:L2574"/>
    <mergeCell ref="D2615:F2615"/>
    <mergeCell ref="D2431:F2431"/>
    <mergeCell ref="G2303:L2303"/>
    <mergeCell ref="G2423:L2423"/>
    <mergeCell ref="G2613:L2613"/>
    <mergeCell ref="G2181:L2181"/>
    <mergeCell ref="D1843:F1843"/>
    <mergeCell ref="G1931:L1931"/>
    <mergeCell ref="D1651:F1651"/>
    <mergeCell ref="D1796:F1796"/>
    <mergeCell ref="G2585:L2585"/>
    <mergeCell ref="G2694:L2694"/>
    <mergeCell ref="D2266:F2266"/>
    <mergeCell ref="D2252:F2252"/>
    <mergeCell ref="D2018:F2018"/>
    <mergeCell ref="D2268:F2268"/>
    <mergeCell ref="D1634:F1634"/>
    <mergeCell ref="D1661:F1661"/>
    <mergeCell ref="D2785:F2785"/>
    <mergeCell ref="D2681:F2681"/>
    <mergeCell ref="D2606:F2606"/>
    <mergeCell ref="D2341:F2341"/>
    <mergeCell ref="D2562:F2562"/>
    <mergeCell ref="D2796:F2796"/>
    <mergeCell ref="D2812:F2812"/>
    <mergeCell ref="D2781:F2781"/>
    <mergeCell ref="D2703:F2703"/>
    <mergeCell ref="D2398:F2398"/>
    <mergeCell ref="G1693:L1693"/>
    <mergeCell ref="G2745:L2745"/>
    <mergeCell ref="D1380:F1380"/>
    <mergeCell ref="G2740:L2740"/>
    <mergeCell ref="D2288:F2288"/>
    <mergeCell ref="G2728:L2728"/>
    <mergeCell ref="G2211:L2211"/>
    <mergeCell ref="D2022:F2022"/>
    <mergeCell ref="D2196:F2196"/>
    <mergeCell ref="G2129:L2129"/>
    <mergeCell ref="D2035:F2035"/>
    <mergeCell ref="G2054:L2054"/>
    <mergeCell ref="D1456:F1456"/>
    <mergeCell ref="G1901:L1901"/>
    <mergeCell ref="D1763:F1763"/>
    <mergeCell ref="D1882:F1882"/>
    <mergeCell ref="D1679:F1679"/>
    <mergeCell ref="D1654:F1654"/>
    <mergeCell ref="D1458:F1458"/>
    <mergeCell ref="D1508:F1508"/>
    <mergeCell ref="G1584:L1584"/>
    <mergeCell ref="G2373:L2373"/>
    <mergeCell ref="G2299:L2299"/>
    <mergeCell ref="D1838:F1838"/>
    <mergeCell ref="G1812:L1812"/>
    <mergeCell ref="D2738:F2738"/>
    <mergeCell ref="G2678:L2678"/>
    <mergeCell ref="G2726:L2726"/>
    <mergeCell ref="G2313:L2313"/>
    <mergeCell ref="G1344:L1344"/>
    <mergeCell ref="D1439:F1439"/>
    <mergeCell ref="G1318:L1318"/>
    <mergeCell ref="G1306:L1306"/>
    <mergeCell ref="G2050:L2050"/>
    <mergeCell ref="G2093:L2093"/>
    <mergeCell ref="D1987:F1987"/>
    <mergeCell ref="G2201:L2201"/>
    <mergeCell ref="D2143:F2143"/>
    <mergeCell ref="D2716:F2716"/>
    <mergeCell ref="D1990:F1990"/>
    <mergeCell ref="D2017:F2017"/>
    <mergeCell ref="D2479:F2479"/>
    <mergeCell ref="D2137:F2137"/>
    <mergeCell ref="D1680:F1680"/>
    <mergeCell ref="D1479:F1479"/>
    <mergeCell ref="G2257:L2257"/>
    <mergeCell ref="D1408:F1408"/>
    <mergeCell ref="G1352:L1352"/>
    <mergeCell ref="D1588:F1588"/>
    <mergeCell ref="D1919:F1919"/>
    <mergeCell ref="G2075:L2075"/>
    <mergeCell ref="D1822:F1822"/>
    <mergeCell ref="D1895:F1895"/>
    <mergeCell ref="G1907:L1907"/>
    <mergeCell ref="D79:J79"/>
    <mergeCell ref="M230:R230"/>
    <mergeCell ref="V345:X345"/>
    <mergeCell ref="Y267:AD267"/>
    <mergeCell ref="S740:X740"/>
    <mergeCell ref="D676:I676"/>
    <mergeCell ref="B296:AE296"/>
    <mergeCell ref="S314:X314"/>
    <mergeCell ref="Y274:AD274"/>
    <mergeCell ref="D288:L288"/>
    <mergeCell ref="B301:AD301"/>
    <mergeCell ref="C512:AD512"/>
    <mergeCell ref="S312:X312"/>
    <mergeCell ref="D625:L625"/>
    <mergeCell ref="D414:I414"/>
    <mergeCell ref="W539:Z539"/>
    <mergeCell ref="Y312:AD312"/>
    <mergeCell ref="D739:L739"/>
    <mergeCell ref="Y616:AA616"/>
    <mergeCell ref="V340:X340"/>
    <mergeCell ref="Y341:AA341"/>
    <mergeCell ref="D624:L624"/>
    <mergeCell ref="D248:L248"/>
    <mergeCell ref="Y285:AD285"/>
    <mergeCell ref="Y264:AD264"/>
    <mergeCell ref="M620:O620"/>
    <mergeCell ref="M247:R247"/>
    <mergeCell ref="C86:AD86"/>
    <mergeCell ref="W553:Z553"/>
    <mergeCell ref="D145:L145"/>
    <mergeCell ref="S622:U622"/>
    <mergeCell ref="J696:K696"/>
    <mergeCell ref="M74:S74"/>
    <mergeCell ref="Y123:AD123"/>
    <mergeCell ref="Y124:AD124"/>
    <mergeCell ref="M279:R279"/>
    <mergeCell ref="Y288:AD288"/>
    <mergeCell ref="C177:AD177"/>
    <mergeCell ref="G1197:L1197"/>
    <mergeCell ref="B502:AE502"/>
    <mergeCell ref="B95:AD95"/>
    <mergeCell ref="C354:AD354"/>
    <mergeCell ref="S277:X277"/>
    <mergeCell ref="Y286:AD286"/>
    <mergeCell ref="B465:AD465"/>
    <mergeCell ref="B440:AD440"/>
    <mergeCell ref="Y287:AD287"/>
    <mergeCell ref="B426:AE426"/>
    <mergeCell ref="D269:L269"/>
    <mergeCell ref="Y1060:AD1060"/>
    <mergeCell ref="Q798:R798"/>
    <mergeCell ref="R708:AD708"/>
    <mergeCell ref="O799:P799"/>
    <mergeCell ref="M871:R871"/>
    <mergeCell ref="U794:X794"/>
    <mergeCell ref="D173:L173"/>
    <mergeCell ref="P553:R553"/>
    <mergeCell ref="C1079:AD1079"/>
    <mergeCell ref="O793:P793"/>
    <mergeCell ref="G1186:L1186"/>
    <mergeCell ref="J675:K675"/>
    <mergeCell ref="C235:AD235"/>
    <mergeCell ref="Y282:AD282"/>
    <mergeCell ref="U799:X799"/>
    <mergeCell ref="C27:AD27"/>
    <mergeCell ref="D2235:F2235"/>
    <mergeCell ref="C75:J75"/>
    <mergeCell ref="M264:R264"/>
    <mergeCell ref="AA445:AD445"/>
    <mergeCell ref="D225:L225"/>
    <mergeCell ref="AA446:AD446"/>
    <mergeCell ref="V81:AD81"/>
    <mergeCell ref="S757:X757"/>
    <mergeCell ref="M1059:R1059"/>
    <mergeCell ref="M590:N590"/>
    <mergeCell ref="G2221:L2221"/>
    <mergeCell ref="G1758:L1758"/>
    <mergeCell ref="G1916:L1916"/>
    <mergeCell ref="D1445:F1445"/>
    <mergeCell ref="C1666:L1667"/>
    <mergeCell ref="G1300:L1300"/>
    <mergeCell ref="M52:S52"/>
    <mergeCell ref="W590:X590"/>
    <mergeCell ref="S249:X249"/>
    <mergeCell ref="Y271:AD271"/>
    <mergeCell ref="Y265:AD265"/>
    <mergeCell ref="G1708:L1708"/>
    <mergeCell ref="D1140:F1140"/>
    <mergeCell ref="Q803:R803"/>
    <mergeCell ref="G1595:L1595"/>
    <mergeCell ref="D2133:F2133"/>
    <mergeCell ref="D206:I206"/>
    <mergeCell ref="M142:AD142"/>
    <mergeCell ref="D201:I201"/>
    <mergeCell ref="M190:O190"/>
    <mergeCell ref="B136:AE136"/>
    <mergeCell ref="B920:AE920"/>
    <mergeCell ref="U790:X790"/>
    <mergeCell ref="V626:X626"/>
    <mergeCell ref="U797:X797"/>
    <mergeCell ref="S791:T791"/>
    <mergeCell ref="Y796:Z796"/>
    <mergeCell ref="U802:X802"/>
    <mergeCell ref="Y629:AA629"/>
    <mergeCell ref="D379:L379"/>
    <mergeCell ref="Y745:AD745"/>
    <mergeCell ref="C642:AD642"/>
    <mergeCell ref="AB624:AD624"/>
    <mergeCell ref="D900:L900"/>
    <mergeCell ref="C891:AD891"/>
    <mergeCell ref="AB664:AD664"/>
    <mergeCell ref="D741:L741"/>
    <mergeCell ref="D749:L749"/>
    <mergeCell ref="S738:X738"/>
    <mergeCell ref="J397:L397"/>
    <mergeCell ref="M752:R752"/>
    <mergeCell ref="B648:AE648"/>
    <mergeCell ref="S770:X770"/>
    <mergeCell ref="D748:L748"/>
    <mergeCell ref="O795:P795"/>
    <mergeCell ref="M894:R894"/>
    <mergeCell ref="S903:X903"/>
    <mergeCell ref="D911:L911"/>
    <mergeCell ref="V633:X633"/>
    <mergeCell ref="V397:X397"/>
    <mergeCell ref="AC800:AD800"/>
    <mergeCell ref="S449:V449"/>
    <mergeCell ref="S797:T797"/>
    <mergeCell ref="S125:X125"/>
    <mergeCell ref="D232:L232"/>
    <mergeCell ref="Y311:AD311"/>
    <mergeCell ref="O798:P798"/>
    <mergeCell ref="J691:K691"/>
    <mergeCell ref="U796:X796"/>
    <mergeCell ref="Y849:AD849"/>
    <mergeCell ref="Y791:Z791"/>
    <mergeCell ref="Q795:R795"/>
    <mergeCell ref="P633:R633"/>
    <mergeCell ref="C729:AD729"/>
    <mergeCell ref="Y753:AD753"/>
    <mergeCell ref="D537:O537"/>
    <mergeCell ref="S517:X517"/>
    <mergeCell ref="C657:AD657"/>
    <mergeCell ref="M619:O619"/>
    <mergeCell ref="D677:I677"/>
    <mergeCell ref="S756:X756"/>
    <mergeCell ref="V622:X622"/>
    <mergeCell ref="S753:X753"/>
    <mergeCell ref="R711:AD711"/>
    <mergeCell ref="AA368:AD368"/>
    <mergeCell ref="S446:V446"/>
    <mergeCell ref="P627:R627"/>
    <mergeCell ref="AA536:AD536"/>
    <mergeCell ref="K806:N806"/>
    <mergeCell ref="D345:L345"/>
    <mergeCell ref="P629:R629"/>
    <mergeCell ref="C655:AD655"/>
    <mergeCell ref="O790:P790"/>
    <mergeCell ref="P626:R626"/>
    <mergeCell ref="J681:K681"/>
    <mergeCell ref="D61:J61"/>
    <mergeCell ref="B324:AE324"/>
    <mergeCell ref="C187:AD187"/>
    <mergeCell ref="AA548:AD548"/>
    <mergeCell ref="U805:X805"/>
    <mergeCell ref="D736:L736"/>
    <mergeCell ref="D73:J73"/>
    <mergeCell ref="M265:R265"/>
    <mergeCell ref="J473:L473"/>
    <mergeCell ref="S755:X755"/>
    <mergeCell ref="M75:S75"/>
    <mergeCell ref="B156:AE156"/>
    <mergeCell ref="Y173:AD173"/>
    <mergeCell ref="M225:R225"/>
    <mergeCell ref="Y281:AD281"/>
    <mergeCell ref="Y226:AD226"/>
    <mergeCell ref="AA543:AD543"/>
    <mergeCell ref="D122:L122"/>
    <mergeCell ref="Y169:AD169"/>
    <mergeCell ref="B183:AE183"/>
    <mergeCell ref="S227:X227"/>
    <mergeCell ref="D735:L735"/>
    <mergeCell ref="S246:X246"/>
    <mergeCell ref="M755:R755"/>
    <mergeCell ref="S289:X289"/>
    <mergeCell ref="D62:J62"/>
    <mergeCell ref="S747:X747"/>
    <mergeCell ref="D696:I696"/>
    <mergeCell ref="AC797:AD797"/>
    <mergeCell ref="D799:J799"/>
    <mergeCell ref="S633:U633"/>
    <mergeCell ref="G473:G474"/>
    <mergeCell ref="Q591:R591"/>
    <mergeCell ref="S636:U636"/>
    <mergeCell ref="S273:X273"/>
    <mergeCell ref="P614:R615"/>
    <mergeCell ref="D672:I672"/>
    <mergeCell ref="Q805:R805"/>
    <mergeCell ref="AA539:AD539"/>
    <mergeCell ref="M845:R845"/>
    <mergeCell ref="D231:L231"/>
    <mergeCell ref="M336:U336"/>
    <mergeCell ref="G1372:L1372"/>
    <mergeCell ref="M851:R851"/>
    <mergeCell ref="Y987:AD987"/>
    <mergeCell ref="Y743:AD743"/>
    <mergeCell ref="D697:I697"/>
    <mergeCell ref="Y910:AD910"/>
    <mergeCell ref="U791:X791"/>
    <mergeCell ref="G1301:L1301"/>
    <mergeCell ref="G1238:L1238"/>
    <mergeCell ref="M249:R249"/>
    <mergeCell ref="C956:AD956"/>
    <mergeCell ref="D1208:F1208"/>
    <mergeCell ref="D402:I402"/>
    <mergeCell ref="G1295:L1295"/>
    <mergeCell ref="G1149:L1149"/>
    <mergeCell ref="D1297:F1297"/>
    <mergeCell ref="M272:R272"/>
    <mergeCell ref="M452:R452"/>
    <mergeCell ref="C333:AD333"/>
    <mergeCell ref="M872:R872"/>
    <mergeCell ref="D577:AD577"/>
    <mergeCell ref="M910:R910"/>
    <mergeCell ref="D1057:L1057"/>
    <mergeCell ref="D1195:F1195"/>
    <mergeCell ref="D1206:F1206"/>
    <mergeCell ref="E1024:L1024"/>
    <mergeCell ref="D1467:F1467"/>
    <mergeCell ref="D1854:F1854"/>
    <mergeCell ref="G1826:L1826"/>
    <mergeCell ref="D1718:F1718"/>
    <mergeCell ref="D1549:F1549"/>
    <mergeCell ref="D1547:F1547"/>
    <mergeCell ref="D1618:F1618"/>
    <mergeCell ref="S1059:X1059"/>
    <mergeCell ref="G1290:L1290"/>
    <mergeCell ref="B1073:AE1073"/>
    <mergeCell ref="M1054:R1054"/>
    <mergeCell ref="G1117:L1117"/>
    <mergeCell ref="G1242:L1242"/>
    <mergeCell ref="D1049:L1049"/>
    <mergeCell ref="D1709:F1709"/>
    <mergeCell ref="G1729:L1729"/>
    <mergeCell ref="D1697:F1697"/>
    <mergeCell ref="G1830:L1830"/>
    <mergeCell ref="D1784:F1784"/>
    <mergeCell ref="G1524:L1524"/>
    <mergeCell ref="D1261:F1261"/>
    <mergeCell ref="G1368:L1368"/>
    <mergeCell ref="C1040:AD1040"/>
    <mergeCell ref="D1139:F1139"/>
    <mergeCell ref="G1116:L1116"/>
    <mergeCell ref="D1223:F1223"/>
    <mergeCell ref="G1464:L1464"/>
    <mergeCell ref="D1501:F1501"/>
    <mergeCell ref="D1630:F1630"/>
    <mergeCell ref="G1819:L1819"/>
    <mergeCell ref="S1025:X1025"/>
    <mergeCell ref="D1243:F1243"/>
    <mergeCell ref="G1283:L1283"/>
    <mergeCell ref="D1175:F1175"/>
    <mergeCell ref="D1556:F1556"/>
    <mergeCell ref="D1735:F1735"/>
    <mergeCell ref="G1824:L1824"/>
    <mergeCell ref="D1557:F1557"/>
    <mergeCell ref="G1165:L1165"/>
    <mergeCell ref="G1743:L1743"/>
    <mergeCell ref="D2205:F2205"/>
    <mergeCell ref="G2132:L2132"/>
    <mergeCell ref="D2103:F2103"/>
    <mergeCell ref="D2199:F2199"/>
    <mergeCell ref="G1869:L1869"/>
    <mergeCell ref="G2118:L2118"/>
    <mergeCell ref="D1913:F1913"/>
    <mergeCell ref="G1959:L1959"/>
    <mergeCell ref="D2094:F2094"/>
    <mergeCell ref="D1725:F1725"/>
    <mergeCell ref="G1610:L1610"/>
    <mergeCell ref="D1833:F1833"/>
    <mergeCell ref="G1650:L1650"/>
    <mergeCell ref="D1696:F1696"/>
    <mergeCell ref="G2162:L2162"/>
    <mergeCell ref="G1634:L1634"/>
    <mergeCell ref="G1232:L1232"/>
    <mergeCell ref="G1212:L1212"/>
    <mergeCell ref="D1190:F1190"/>
    <mergeCell ref="G1583:L1583"/>
    <mergeCell ref="D2212:F2212"/>
    <mergeCell ref="D2289:F2289"/>
    <mergeCell ref="G2199:L2199"/>
    <mergeCell ref="D2258:F2258"/>
    <mergeCell ref="D2203:F2203"/>
    <mergeCell ref="D1878:F1878"/>
    <mergeCell ref="D1872:F1872"/>
    <mergeCell ref="D1917:F1917"/>
    <mergeCell ref="D2041:F2041"/>
    <mergeCell ref="D1836:F1836"/>
    <mergeCell ref="G1929:L1929"/>
    <mergeCell ref="D2207:F2207"/>
    <mergeCell ref="G1856:L1856"/>
    <mergeCell ref="G1715:L1715"/>
    <mergeCell ref="D2149:F2149"/>
    <mergeCell ref="D2198:F2198"/>
    <mergeCell ref="D2178:F2178"/>
    <mergeCell ref="G2130:L2130"/>
    <mergeCell ref="G1751:L1751"/>
    <mergeCell ref="G1725:L1725"/>
    <mergeCell ref="G1815:L1815"/>
    <mergeCell ref="G2228:L2228"/>
    <mergeCell ref="G1908:L1908"/>
    <mergeCell ref="G2150:L2150"/>
    <mergeCell ref="G2195:L2195"/>
    <mergeCell ref="G2100:L2100"/>
    <mergeCell ref="G2202:L2202"/>
    <mergeCell ref="D1932:F1932"/>
    <mergeCell ref="G1813:L1813"/>
    <mergeCell ref="G1796:L1796"/>
    <mergeCell ref="G1843:L1843"/>
    <mergeCell ref="G1832:L1832"/>
    <mergeCell ref="G2179:L2179"/>
    <mergeCell ref="D2238:F2238"/>
    <mergeCell ref="D1764:F1764"/>
    <mergeCell ref="G1947:L1947"/>
    <mergeCell ref="G1911:L1911"/>
    <mergeCell ref="G2264:L2264"/>
    <mergeCell ref="D1671:F1671"/>
    <mergeCell ref="D1971:F1971"/>
    <mergeCell ref="G1722:L1722"/>
    <mergeCell ref="D1874:F1874"/>
    <mergeCell ref="D1702:F1702"/>
    <mergeCell ref="G2015:L2015"/>
    <mergeCell ref="D1768:F1768"/>
    <mergeCell ref="D2262:F2262"/>
    <mergeCell ref="D2038:F2038"/>
    <mergeCell ref="D1850:F1850"/>
    <mergeCell ref="G2031:L2031"/>
    <mergeCell ref="G1753:L1753"/>
    <mergeCell ref="G2251:L2251"/>
    <mergeCell ref="G2163:L2163"/>
    <mergeCell ref="G2004:L2004"/>
    <mergeCell ref="D1749:F1749"/>
    <mergeCell ref="G1840:L1840"/>
    <mergeCell ref="G1905:L1905"/>
    <mergeCell ref="G2017:L2017"/>
    <mergeCell ref="D1863:F1863"/>
    <mergeCell ref="D1947:F1947"/>
    <mergeCell ref="D1792:F1792"/>
    <mergeCell ref="D2060:F2060"/>
    <mergeCell ref="G2013:L2013"/>
    <mergeCell ref="G1932:L1932"/>
    <mergeCell ref="D1950:F1950"/>
    <mergeCell ref="G1498:L1498"/>
    <mergeCell ref="D1502:F1502"/>
    <mergeCell ref="D1677:F1677"/>
    <mergeCell ref="D2029:F2029"/>
    <mergeCell ref="G1707:L1707"/>
    <mergeCell ref="G1640:L1640"/>
    <mergeCell ref="G1505:L1505"/>
    <mergeCell ref="G1629:L1629"/>
    <mergeCell ref="G1657:L1657"/>
    <mergeCell ref="D1577:F1577"/>
    <mergeCell ref="G1603:L1603"/>
    <mergeCell ref="G1568:L1568"/>
    <mergeCell ref="G1652:L1652"/>
    <mergeCell ref="G1646:L1646"/>
    <mergeCell ref="G1591:L1591"/>
    <mergeCell ref="D1562:F1562"/>
    <mergeCell ref="D1720:F1720"/>
    <mergeCell ref="D1747:F1747"/>
    <mergeCell ref="G1759:L1759"/>
    <mergeCell ref="G2026:L2026"/>
    <mergeCell ref="G2024:L2024"/>
    <mergeCell ref="G1749:L1749"/>
    <mergeCell ref="G1765:L1765"/>
    <mergeCell ref="G1923:L1923"/>
    <mergeCell ref="D1986:F1986"/>
    <mergeCell ref="G2028:L2028"/>
    <mergeCell ref="G1578:L1578"/>
    <mergeCell ref="G1623:L1623"/>
    <mergeCell ref="D1849:F1849"/>
    <mergeCell ref="D1893:F1893"/>
    <mergeCell ref="D1775:F1775"/>
    <mergeCell ref="D1631:F1631"/>
    <mergeCell ref="D2808:F2808"/>
    <mergeCell ref="D2689:F2689"/>
    <mergeCell ref="D2020:F2020"/>
    <mergeCell ref="D1731:F1731"/>
    <mergeCell ref="D1706:F1706"/>
    <mergeCell ref="G1891:L1891"/>
    <mergeCell ref="D1776:F1776"/>
    <mergeCell ref="G1912:L1912"/>
    <mergeCell ref="D2134:F2134"/>
    <mergeCell ref="D2128:F2128"/>
    <mergeCell ref="G2048:L2048"/>
    <mergeCell ref="D1339:F1339"/>
    <mergeCell ref="D1515:F1515"/>
    <mergeCell ref="D1429:F1429"/>
    <mergeCell ref="D1604:F1604"/>
    <mergeCell ref="D1379:F1379"/>
    <mergeCell ref="G1579:L1579"/>
    <mergeCell ref="D2002:F2002"/>
    <mergeCell ref="G1475:L1475"/>
    <mergeCell ref="D1724:F1724"/>
    <mergeCell ref="G1700:L1700"/>
    <mergeCell ref="G1807:L1807"/>
    <mergeCell ref="G2156:L2156"/>
    <mergeCell ref="D1481:F1481"/>
    <mergeCell ref="D1551:F1551"/>
    <mergeCell ref="D1494:F1494"/>
    <mergeCell ref="D1568:F1568"/>
    <mergeCell ref="D1900:F1900"/>
    <mergeCell ref="G2032:L2032"/>
    <mergeCell ref="G1341:L1341"/>
    <mergeCell ref="G1383:L1383"/>
    <mergeCell ref="D1484:F1484"/>
    <mergeCell ref="P2248:R2248"/>
    <mergeCell ref="G2308:L2308"/>
    <mergeCell ref="D2159:F2159"/>
    <mergeCell ref="G1438:L1438"/>
    <mergeCell ref="D1910:F1910"/>
    <mergeCell ref="G2285:L2285"/>
    <mergeCell ref="D2302:F2302"/>
    <mergeCell ref="D2307:F2307"/>
    <mergeCell ref="G2112:L2112"/>
    <mergeCell ref="G1369:L1369"/>
    <mergeCell ref="D1470:F1470"/>
    <mergeCell ref="G1454:L1454"/>
    <mergeCell ref="D1734:F1734"/>
    <mergeCell ref="D1351:F1351"/>
    <mergeCell ref="G1973:L1973"/>
    <mergeCell ref="D1601:F1601"/>
    <mergeCell ref="D2225:F2225"/>
    <mergeCell ref="G2049:L2049"/>
    <mergeCell ref="D1372:F1372"/>
    <mergeCell ref="D1628:F1628"/>
    <mergeCell ref="D1727:F1727"/>
    <mergeCell ref="D1452:F1452"/>
    <mergeCell ref="G1389:L1389"/>
    <mergeCell ref="G1465:L1465"/>
    <mergeCell ref="G1661:L1661"/>
    <mergeCell ref="G1362:L1362"/>
    <mergeCell ref="D1475:F1475"/>
    <mergeCell ref="G2119:L2119"/>
    <mergeCell ref="D2232:F2232"/>
    <mergeCell ref="G1499:L1499"/>
    <mergeCell ref="G1580:L1580"/>
    <mergeCell ref="D1583:F1583"/>
    <mergeCell ref="D1464:F1464"/>
    <mergeCell ref="D1121:F1121"/>
    <mergeCell ref="C1078:AD1078"/>
    <mergeCell ref="D1318:F1318"/>
    <mergeCell ref="D1319:F1319"/>
    <mergeCell ref="G1340:L1340"/>
    <mergeCell ref="G1112:L1112"/>
    <mergeCell ref="D1404:F1404"/>
    <mergeCell ref="D1344:F1344"/>
    <mergeCell ref="G1225:L1225"/>
    <mergeCell ref="D1316:F1316"/>
    <mergeCell ref="G1363:L1363"/>
    <mergeCell ref="G1101:L1101"/>
    <mergeCell ref="D1322:F1322"/>
    <mergeCell ref="G1350:L1350"/>
    <mergeCell ref="G1387:L1387"/>
    <mergeCell ref="D1271:F1271"/>
    <mergeCell ref="D1406:F1406"/>
    <mergeCell ref="G1459:L1459"/>
    <mergeCell ref="G1355:L1355"/>
    <mergeCell ref="G1361:L1361"/>
    <mergeCell ref="D1302:F1302"/>
    <mergeCell ref="G1129:L1129"/>
    <mergeCell ref="D1131:F1131"/>
    <mergeCell ref="G1230:L1230"/>
    <mergeCell ref="D1253:F1253"/>
    <mergeCell ref="D1228:F1228"/>
    <mergeCell ref="G1137:L1137"/>
    <mergeCell ref="D1119:F1119"/>
    <mergeCell ref="G1184:L1184"/>
    <mergeCell ref="G1374:L1374"/>
    <mergeCell ref="G1272:L1272"/>
    <mergeCell ref="G1182:L1182"/>
    <mergeCell ref="D1469:F1469"/>
    <mergeCell ref="G1316:L1316"/>
    <mergeCell ref="D2129:F2129"/>
    <mergeCell ref="G1606:L1606"/>
    <mergeCell ref="G1356:L1356"/>
    <mergeCell ref="O805:P805"/>
    <mergeCell ref="D1387:F1387"/>
    <mergeCell ref="M762:R762"/>
    <mergeCell ref="S933:X933"/>
    <mergeCell ref="D1151:F1151"/>
    <mergeCell ref="S939:X939"/>
    <mergeCell ref="G1303:L1303"/>
    <mergeCell ref="G1863:L1863"/>
    <mergeCell ref="G1228:L1228"/>
    <mergeCell ref="K799:N799"/>
    <mergeCell ref="G1249:L1249"/>
    <mergeCell ref="G1200:L1200"/>
    <mergeCell ref="G1161:L1161"/>
    <mergeCell ref="G1240:L1240"/>
    <mergeCell ref="D1334:F1334"/>
    <mergeCell ref="S988:X988"/>
    <mergeCell ref="G2010:L2010"/>
    <mergeCell ref="G1282:L1282"/>
    <mergeCell ref="D1323:F1323"/>
    <mergeCell ref="C810:AD810"/>
    <mergeCell ref="S982:X982"/>
    <mergeCell ref="G1229:L1229"/>
    <mergeCell ref="D1204:F1204"/>
    <mergeCell ref="D1272:F1272"/>
    <mergeCell ref="D1157:F1157"/>
    <mergeCell ref="G1324:L1324"/>
    <mergeCell ref="X42:X43"/>
    <mergeCell ref="G2336:L2336"/>
    <mergeCell ref="D1476:F1476"/>
    <mergeCell ref="D2150:F2150"/>
    <mergeCell ref="AA544:AD544"/>
    <mergeCell ref="M744:R744"/>
    <mergeCell ref="D854:L854"/>
    <mergeCell ref="AA555:AD555"/>
    <mergeCell ref="V80:AD80"/>
    <mergeCell ref="C303:AD303"/>
    <mergeCell ref="C821:AD821"/>
    <mergeCell ref="S763:X763"/>
    <mergeCell ref="G2166:L2166"/>
    <mergeCell ref="L664:X664"/>
    <mergeCell ref="M65:S65"/>
    <mergeCell ref="G1493:L1493"/>
    <mergeCell ref="D2242:F2242"/>
    <mergeCell ref="D698:I698"/>
    <mergeCell ref="U50:AD50"/>
    <mergeCell ref="D1447:F1447"/>
    <mergeCell ref="M339:O339"/>
    <mergeCell ref="D272:L272"/>
    <mergeCell ref="D165:L165"/>
    <mergeCell ref="S830:X830"/>
    <mergeCell ref="M224:R224"/>
    <mergeCell ref="M226:R226"/>
    <mergeCell ref="V67:AD67"/>
    <mergeCell ref="B506:AD506"/>
    <mergeCell ref="D1295:F1295"/>
    <mergeCell ref="D1752:F1752"/>
    <mergeCell ref="D1214:F1214"/>
    <mergeCell ref="D1292:F1292"/>
    <mergeCell ref="M275:R275"/>
    <mergeCell ref="M933:R933"/>
    <mergeCell ref="G1678:L1678"/>
    <mergeCell ref="D495:F495"/>
    <mergeCell ref="G1267:L1267"/>
    <mergeCell ref="C611:AD611"/>
    <mergeCell ref="S282:X282"/>
    <mergeCell ref="M305:AD305"/>
    <mergeCell ref="Y316:AD316"/>
    <mergeCell ref="D315:L315"/>
    <mergeCell ref="Y347:AA347"/>
    <mergeCell ref="S799:T799"/>
    <mergeCell ref="B945:AE945"/>
    <mergeCell ref="C832:AD832"/>
    <mergeCell ref="G2124:L2124"/>
    <mergeCell ref="G2003:L2003"/>
    <mergeCell ref="P556:R556"/>
    <mergeCell ref="G1204:L1204"/>
    <mergeCell ref="G1317:L1317"/>
    <mergeCell ref="G1221:L1221"/>
    <mergeCell ref="G1297:L1297"/>
    <mergeCell ref="B431:AD431"/>
    <mergeCell ref="Y802:Z802"/>
    <mergeCell ref="Y897:AD897"/>
    <mergeCell ref="Y749:AD749"/>
    <mergeCell ref="M758:R758"/>
    <mergeCell ref="C974:AD974"/>
    <mergeCell ref="D766:L766"/>
    <mergeCell ref="D1427:F1427"/>
    <mergeCell ref="G1563:L1563"/>
    <mergeCell ref="D1287:F1287"/>
    <mergeCell ref="W550:Z550"/>
    <mergeCell ref="G1193:L1193"/>
    <mergeCell ref="S518:X518"/>
    <mergeCell ref="C514:AD514"/>
    <mergeCell ref="C881:AD881"/>
    <mergeCell ref="Y737:AD737"/>
    <mergeCell ref="S1028:X1028"/>
    <mergeCell ref="C587:AD587"/>
    <mergeCell ref="B1069:AE1069"/>
    <mergeCell ref="M963:R963"/>
    <mergeCell ref="D1135:F1135"/>
    <mergeCell ref="J671:K671"/>
    <mergeCell ref="Y904:AD904"/>
    <mergeCell ref="S895:X895"/>
    <mergeCell ref="C942:AD942"/>
    <mergeCell ref="D899:L899"/>
    <mergeCell ref="C926:AD926"/>
    <mergeCell ref="D1051:L1051"/>
    <mergeCell ref="C842:AD842"/>
    <mergeCell ref="C991:AD991"/>
    <mergeCell ref="S1055:X1055"/>
    <mergeCell ref="Y763:AD763"/>
    <mergeCell ref="S742:X742"/>
    <mergeCell ref="Y856:AD856"/>
    <mergeCell ref="D634:L634"/>
    <mergeCell ref="S853:X853"/>
    <mergeCell ref="D757:L757"/>
    <mergeCell ref="S736:X736"/>
    <mergeCell ref="D1168:F1168"/>
    <mergeCell ref="AA542:AD542"/>
    <mergeCell ref="U792:X792"/>
    <mergeCell ref="S875:X875"/>
    <mergeCell ref="S847:X847"/>
    <mergeCell ref="Q802:R802"/>
    <mergeCell ref="V630:X630"/>
    <mergeCell ref="S627:U627"/>
    <mergeCell ref="B644:AE644"/>
    <mergeCell ref="E937:L937"/>
    <mergeCell ref="C976:L977"/>
    <mergeCell ref="M1058:R1058"/>
    <mergeCell ref="G1089:L1089"/>
    <mergeCell ref="S985:X985"/>
    <mergeCell ref="D1060:L1060"/>
    <mergeCell ref="D801:J801"/>
    <mergeCell ref="S854:X854"/>
    <mergeCell ref="B510:AD510"/>
    <mergeCell ref="M735:R735"/>
    <mergeCell ref="B724:AD724"/>
    <mergeCell ref="D1134:F1134"/>
    <mergeCell ref="F808:AD808"/>
    <mergeCell ref="C559:F559"/>
    <mergeCell ref="S793:T793"/>
    <mergeCell ref="S1061:X1061"/>
    <mergeCell ref="D767:L767"/>
    <mergeCell ref="AB618:AD618"/>
    <mergeCell ref="AC805:AD805"/>
    <mergeCell ref="B570:AD570"/>
    <mergeCell ref="D1126:F1126"/>
    <mergeCell ref="S1057:X1057"/>
    <mergeCell ref="S904:X904"/>
    <mergeCell ref="S759:X759"/>
    <mergeCell ref="S546:V546"/>
    <mergeCell ref="C532:AD532"/>
    <mergeCell ref="O591:P591"/>
    <mergeCell ref="S637:U637"/>
    <mergeCell ref="G1144:L1144"/>
    <mergeCell ref="V625:X625"/>
    <mergeCell ref="S940:X940"/>
    <mergeCell ref="Y906:AD906"/>
    <mergeCell ref="E938:L938"/>
    <mergeCell ref="M979:R979"/>
    <mergeCell ref="D1296:F1296"/>
    <mergeCell ref="Y752:AD752"/>
    <mergeCell ref="Y894:AD894"/>
    <mergeCell ref="D1259:F1259"/>
    <mergeCell ref="D1242:F1242"/>
    <mergeCell ref="Y800:Z800"/>
    <mergeCell ref="C880:AD880"/>
    <mergeCell ref="D1307:F1307"/>
    <mergeCell ref="K801:N801"/>
    <mergeCell ref="B528:AD528"/>
    <mergeCell ref="AA550:AD550"/>
    <mergeCell ref="D618:L618"/>
    <mergeCell ref="S540:V540"/>
    <mergeCell ref="S553:V553"/>
    <mergeCell ref="Y901:AD901"/>
    <mergeCell ref="W552:Z552"/>
    <mergeCell ref="Y1063:AD1063"/>
    <mergeCell ref="D742:L742"/>
    <mergeCell ref="P624:R624"/>
    <mergeCell ref="S743:X743"/>
    <mergeCell ref="U590:V590"/>
    <mergeCell ref="D1291:F1291"/>
    <mergeCell ref="W547:Z547"/>
    <mergeCell ref="S550:V550"/>
    <mergeCell ref="D629:L629"/>
    <mergeCell ref="D691:I691"/>
    <mergeCell ref="G1286:L1286"/>
    <mergeCell ref="D1198:F1198"/>
    <mergeCell ref="M912:R912"/>
    <mergeCell ref="B645:AE645"/>
    <mergeCell ref="D1215:F1215"/>
    <mergeCell ref="D1311:F1311"/>
    <mergeCell ref="J664:K665"/>
    <mergeCell ref="S848:X848"/>
    <mergeCell ref="Y1047:AD1047"/>
    <mergeCell ref="B428:AE428"/>
    <mergeCell ref="Y348:AA348"/>
    <mergeCell ref="P349:R349"/>
    <mergeCell ref="D375:L375"/>
    <mergeCell ref="D377:L377"/>
    <mergeCell ref="C572:AD572"/>
    <mergeCell ref="Y589:AD589"/>
    <mergeCell ref="F455:AD455"/>
    <mergeCell ref="D683:I683"/>
    <mergeCell ref="Y758:AD758"/>
    <mergeCell ref="AC806:AD806"/>
    <mergeCell ref="AB625:AD625"/>
    <mergeCell ref="D415:I415"/>
    <mergeCell ref="B840:AD840"/>
    <mergeCell ref="C664:I665"/>
    <mergeCell ref="K790:N790"/>
    <mergeCell ref="D1196:F1196"/>
    <mergeCell ref="P623:R623"/>
    <mergeCell ref="D980:L980"/>
    <mergeCell ref="M984:R984"/>
    <mergeCell ref="Y1003:AD1003"/>
    <mergeCell ref="AA538:AD538"/>
    <mergeCell ref="S544:V544"/>
    <mergeCell ref="C455:E455"/>
    <mergeCell ref="D1053:L1053"/>
    <mergeCell ref="Y845:AD845"/>
    <mergeCell ref="S750:X750"/>
    <mergeCell ref="S767:X767"/>
    <mergeCell ref="C726:AD726"/>
    <mergeCell ref="S768:X768"/>
    <mergeCell ref="S630:U630"/>
    <mergeCell ref="C1025:D1025"/>
    <mergeCell ref="C930:C935"/>
    <mergeCell ref="M847:R847"/>
    <mergeCell ref="D896:L896"/>
    <mergeCell ref="C928:L929"/>
    <mergeCell ref="M928:AD928"/>
    <mergeCell ref="AC796:AD796"/>
    <mergeCell ref="Y1004:AD1004"/>
    <mergeCell ref="B1035:AE1035"/>
    <mergeCell ref="D792:J792"/>
    <mergeCell ref="S909:X909"/>
    <mergeCell ref="J679:K679"/>
    <mergeCell ref="C788:J789"/>
    <mergeCell ref="Y854:AD854"/>
    <mergeCell ref="D1004:L1004"/>
    <mergeCell ref="S984:X984"/>
    <mergeCell ref="AB637:AD637"/>
    <mergeCell ref="D877:L877"/>
    <mergeCell ref="AA789:AB789"/>
    <mergeCell ref="S936:X936"/>
    <mergeCell ref="Y930:AD930"/>
    <mergeCell ref="AA793:AB793"/>
    <mergeCell ref="B652:AD652"/>
    <mergeCell ref="Y766:AD766"/>
    <mergeCell ref="D1207:F1207"/>
    <mergeCell ref="G1277:L1277"/>
    <mergeCell ref="C653:AD653"/>
    <mergeCell ref="D753:L753"/>
    <mergeCell ref="B425:AE425"/>
    <mergeCell ref="D385:L385"/>
    <mergeCell ref="Y319:AD319"/>
    <mergeCell ref="D384:L384"/>
    <mergeCell ref="Y620:AA620"/>
    <mergeCell ref="D684:I684"/>
    <mergeCell ref="S804:T804"/>
    <mergeCell ref="P550:R550"/>
    <mergeCell ref="AA552:AD552"/>
    <mergeCell ref="D1171:F1171"/>
    <mergeCell ref="D551:O551"/>
    <mergeCell ref="D1197:F1197"/>
    <mergeCell ref="C833:AD833"/>
    <mergeCell ref="G1118:L1118"/>
    <mergeCell ref="D410:I410"/>
    <mergeCell ref="D750:L750"/>
    <mergeCell ref="O806:P806"/>
    <mergeCell ref="AA790:AB790"/>
    <mergeCell ref="M628:O628"/>
    <mergeCell ref="D633:L633"/>
    <mergeCell ref="M740:R740"/>
    <mergeCell ref="AB619:AD619"/>
    <mergeCell ref="C869:L870"/>
    <mergeCell ref="C925:AD925"/>
    <mergeCell ref="M848:R848"/>
    <mergeCell ref="E1025:L1025"/>
    <mergeCell ref="M1061:R1061"/>
    <mergeCell ref="S898:X898"/>
    <mergeCell ref="M76:S76"/>
    <mergeCell ref="C472:F474"/>
    <mergeCell ref="Y175:AD175"/>
    <mergeCell ref="B260:AD260"/>
    <mergeCell ref="S272:X272"/>
    <mergeCell ref="C212:AD212"/>
    <mergeCell ref="Y289:AD289"/>
    <mergeCell ref="Y277:AD277"/>
    <mergeCell ref="M281:R281"/>
    <mergeCell ref="D308:L308"/>
    <mergeCell ref="D287:L287"/>
    <mergeCell ref="S269:X269"/>
    <mergeCell ref="S280:X280"/>
    <mergeCell ref="M315:R315"/>
    <mergeCell ref="D542:O542"/>
    <mergeCell ref="P548:R548"/>
    <mergeCell ref="D549:O549"/>
    <mergeCell ref="P341:R341"/>
    <mergeCell ref="D485:F485"/>
    <mergeCell ref="AA452:AD452"/>
    <mergeCell ref="D488:F488"/>
    <mergeCell ref="P342:R342"/>
    <mergeCell ref="M227:R227"/>
    <mergeCell ref="M286:R286"/>
    <mergeCell ref="J396:AD396"/>
    <mergeCell ref="W540:Z540"/>
    <mergeCell ref="C520:AD520"/>
    <mergeCell ref="S451:V451"/>
    <mergeCell ref="D388:L388"/>
    <mergeCell ref="S448:V448"/>
    <mergeCell ref="B159:AE159"/>
    <mergeCell ref="S308:X308"/>
    <mergeCell ref="S370:U370"/>
    <mergeCell ref="C518:L518"/>
    <mergeCell ref="B329:AD329"/>
    <mergeCell ref="D282:L282"/>
    <mergeCell ref="B424:AE424"/>
    <mergeCell ref="D197:I197"/>
    <mergeCell ref="S228:X228"/>
    <mergeCell ref="B503:AE503"/>
    <mergeCell ref="B504:AE504"/>
    <mergeCell ref="B505:AE505"/>
    <mergeCell ref="Y164:AD164"/>
    <mergeCell ref="D196:I196"/>
    <mergeCell ref="M144:R144"/>
    <mergeCell ref="B138:AD138"/>
    <mergeCell ref="D339:L339"/>
    <mergeCell ref="AA546:AD546"/>
    <mergeCell ref="C432:AD432"/>
    <mergeCell ref="B185:AD185"/>
    <mergeCell ref="Y518:AD518"/>
    <mergeCell ref="B179:AE179"/>
    <mergeCell ref="D493:F493"/>
    <mergeCell ref="V190:X190"/>
    <mergeCell ref="V370:X370"/>
    <mergeCell ref="S290:X290"/>
    <mergeCell ref="D202:I202"/>
    <mergeCell ref="C153:AD153"/>
    <mergeCell ref="S337:U337"/>
    <mergeCell ref="Y223:AD223"/>
    <mergeCell ref="M307:R307"/>
    <mergeCell ref="M341:O341"/>
    <mergeCell ref="Y248:AD248"/>
    <mergeCell ref="D249:L249"/>
    <mergeCell ref="C30:AD30"/>
    <mergeCell ref="Y314:AD314"/>
    <mergeCell ref="Y249:AD249"/>
    <mergeCell ref="C252:AD252"/>
    <mergeCell ref="AA551:AD551"/>
    <mergeCell ref="D400:I400"/>
    <mergeCell ref="R41:AD41"/>
    <mergeCell ref="D44:Q44"/>
    <mergeCell ref="M54:S54"/>
    <mergeCell ref="V51:AD51"/>
    <mergeCell ref="U65:AD65"/>
    <mergeCell ref="D68:J68"/>
    <mergeCell ref="C48:E48"/>
    <mergeCell ref="V74:AD74"/>
    <mergeCell ref="Y125:AD125"/>
    <mergeCell ref="Y273:AD273"/>
    <mergeCell ref="Y144:AD144"/>
    <mergeCell ref="Y145:AD145"/>
    <mergeCell ref="S285:X285"/>
    <mergeCell ref="Y146:AD146"/>
    <mergeCell ref="D148:L148"/>
    <mergeCell ref="M369:AD369"/>
    <mergeCell ref="M246:R246"/>
    <mergeCell ref="Y246:AD246"/>
    <mergeCell ref="D389:L389"/>
    <mergeCell ref="B157:AE157"/>
    <mergeCell ref="B154:AE154"/>
    <mergeCell ref="B132:AE132"/>
    <mergeCell ref="B135:AE135"/>
    <mergeCell ref="M59:S59"/>
    <mergeCell ref="Y337:AA337"/>
    <mergeCell ref="D247:L247"/>
    <mergeCell ref="D69:J69"/>
    <mergeCell ref="Y147:AD147"/>
    <mergeCell ref="B23:AD23"/>
    <mergeCell ref="B213:AE213"/>
    <mergeCell ref="B216:AE216"/>
    <mergeCell ref="B217:AE217"/>
    <mergeCell ref="B429:AE429"/>
    <mergeCell ref="B563:AE563"/>
    <mergeCell ref="B566:AE566"/>
    <mergeCell ref="B567:AE567"/>
    <mergeCell ref="B568:AE568"/>
    <mergeCell ref="B595:AE595"/>
    <mergeCell ref="B598:AE598"/>
    <mergeCell ref="B599:AE599"/>
    <mergeCell ref="B600:AE600"/>
    <mergeCell ref="D58:J58"/>
    <mergeCell ref="M233:R233"/>
    <mergeCell ref="G101:AD101"/>
    <mergeCell ref="S536:V536"/>
    <mergeCell ref="W537:Z537"/>
    <mergeCell ref="S548:V548"/>
    <mergeCell ref="C41:Q43"/>
    <mergeCell ref="D289:L289"/>
    <mergeCell ref="Y266:AD266"/>
    <mergeCell ref="B243:AD243"/>
    <mergeCell ref="S268:X268"/>
    <mergeCell ref="B182:AE182"/>
    <mergeCell ref="C25:AD25"/>
    <mergeCell ref="M123:R123"/>
    <mergeCell ref="C128:E128"/>
    <mergeCell ref="Z42:Z43"/>
    <mergeCell ref="B129:AE129"/>
    <mergeCell ref="D83:J83"/>
    <mergeCell ref="B507:AD507"/>
    <mergeCell ref="D273:L273"/>
    <mergeCell ref="C531:AD531"/>
    <mergeCell ref="C582:AD582"/>
    <mergeCell ref="G1135:L1135"/>
    <mergeCell ref="E934:L934"/>
    <mergeCell ref="C1077:AD1077"/>
    <mergeCell ref="AA447:AD447"/>
    <mergeCell ref="AB341:AD341"/>
    <mergeCell ref="B1072:AE1072"/>
    <mergeCell ref="S1027:X1027"/>
    <mergeCell ref="Y980:AD980"/>
    <mergeCell ref="C366:AD366"/>
    <mergeCell ref="I590:J590"/>
    <mergeCell ref="Y1020:AD1020"/>
    <mergeCell ref="G1799:L1799"/>
    <mergeCell ref="Y306:AD306"/>
    <mergeCell ref="C245:L246"/>
    <mergeCell ref="M245:AD245"/>
    <mergeCell ref="V346:X346"/>
    <mergeCell ref="D208:I208"/>
    <mergeCell ref="B158:AE158"/>
    <mergeCell ref="S148:X148"/>
    <mergeCell ref="B134:AE134"/>
    <mergeCell ref="Y148:AD148"/>
    <mergeCell ref="S614:U615"/>
    <mergeCell ref="D449:L449"/>
    <mergeCell ref="M338:O338"/>
    <mergeCell ref="AB616:AD616"/>
    <mergeCell ref="Y119:AD119"/>
    <mergeCell ref="C253:AD253"/>
    <mergeCell ref="G1339:L1339"/>
    <mergeCell ref="G1366:L1366"/>
    <mergeCell ref="M450:R450"/>
    <mergeCell ref="Y1048:AD1048"/>
    <mergeCell ref="Y939:AD939"/>
    <mergeCell ref="D754:L754"/>
    <mergeCell ref="G1483:L1483"/>
    <mergeCell ref="D1117:F1117"/>
    <mergeCell ref="G1188:L1188"/>
    <mergeCell ref="C943:AD943"/>
    <mergeCell ref="D747:L747"/>
    <mergeCell ref="C916:AD916"/>
    <mergeCell ref="AB623:AD623"/>
    <mergeCell ref="Q791:R791"/>
    <mergeCell ref="J687:K687"/>
    <mergeCell ref="M747:R747"/>
    <mergeCell ref="S538:V538"/>
    <mergeCell ref="AA541:AD541"/>
    <mergeCell ref="Q589:X589"/>
    <mergeCell ref="M751:R751"/>
    <mergeCell ref="S739:X739"/>
    <mergeCell ref="AC803:AD803"/>
    <mergeCell ref="P628:R628"/>
    <mergeCell ref="D1090:F1090"/>
    <mergeCell ref="D1301:F1301"/>
    <mergeCell ref="V635:X635"/>
    <mergeCell ref="J683:K683"/>
    <mergeCell ref="P635:R635"/>
    <mergeCell ref="C953:AD953"/>
    <mergeCell ref="S734:X734"/>
    <mergeCell ref="B601:AD601"/>
    <mergeCell ref="D1106:F1106"/>
    <mergeCell ref="D2755:F2755"/>
    <mergeCell ref="D2298:F2298"/>
    <mergeCell ref="D2064:F2064"/>
    <mergeCell ref="G2120:L2120"/>
    <mergeCell ref="G2535:L2535"/>
    <mergeCell ref="G1950:L1950"/>
    <mergeCell ref="G2076:L2076"/>
    <mergeCell ref="D2308:F2308"/>
    <mergeCell ref="G2326:L2326"/>
    <mergeCell ref="G2320:L2320"/>
    <mergeCell ref="D2236:F2236"/>
    <mergeCell ref="D2085:F2085"/>
    <mergeCell ref="D2132:F2132"/>
    <mergeCell ref="D2115:F2115"/>
    <mergeCell ref="D2190:F2190"/>
    <mergeCell ref="G2157:L2157"/>
    <mergeCell ref="D2517:F2517"/>
    <mergeCell ref="G2488:L2488"/>
    <mergeCell ref="G2216:L2216"/>
    <mergeCell ref="G2290:L2290"/>
    <mergeCell ref="G2306:L2306"/>
    <mergeCell ref="D2459:F2459"/>
    <mergeCell ref="D2383:F2383"/>
    <mergeCell ref="G2066:L2066"/>
    <mergeCell ref="G2133:L2133"/>
    <mergeCell ref="G2669:L2669"/>
    <mergeCell ref="D2558:F2558"/>
    <mergeCell ref="G2540:L2540"/>
    <mergeCell ref="G2673:L2673"/>
    <mergeCell ref="D2579:F2579"/>
    <mergeCell ref="D2607:F2607"/>
    <mergeCell ref="G1999:L1999"/>
    <mergeCell ref="D1463:F1463"/>
    <mergeCell ref="S2844:S2845"/>
    <mergeCell ref="G2474:L2474"/>
    <mergeCell ref="G2055:L2055"/>
    <mergeCell ref="G2169:L2169"/>
    <mergeCell ref="G2380:L2380"/>
    <mergeCell ref="G2355:L2355"/>
    <mergeCell ref="D1884:F1884"/>
    <mergeCell ref="G2469:L2469"/>
    <mergeCell ref="D1579:F1579"/>
    <mergeCell ref="G1608:L1608"/>
    <mergeCell ref="G2240:L2240"/>
    <mergeCell ref="D2466:F2466"/>
    <mergeCell ref="D2434:F2434"/>
    <mergeCell ref="G1903:L1903"/>
    <mergeCell ref="G1880:L1880"/>
    <mergeCell ref="D1593:F1593"/>
    <mergeCell ref="D2259:F2259"/>
    <mergeCell ref="D2253:F2253"/>
    <mergeCell ref="D1954:F1954"/>
    <mergeCell ref="G2418:L2418"/>
    <mergeCell ref="D2358:F2358"/>
    <mergeCell ref="G2429:L2429"/>
    <mergeCell ref="G1782:L1782"/>
    <mergeCell ref="D2602:F2602"/>
    <mergeCell ref="D2792:F2792"/>
    <mergeCell ref="G2784:L2784"/>
    <mergeCell ref="G1835:L1835"/>
    <mergeCell ref="G2276:L2276"/>
    <mergeCell ref="G2390:L2390"/>
    <mergeCell ref="G2178:L2178"/>
    <mergeCell ref="G1845:L1845"/>
    <mergeCell ref="D546:O546"/>
    <mergeCell ref="P551:R551"/>
    <mergeCell ref="M446:R446"/>
    <mergeCell ref="M451:R451"/>
    <mergeCell ref="C21:AD21"/>
    <mergeCell ref="C961:L962"/>
    <mergeCell ref="G1397:L1397"/>
    <mergeCell ref="C363:AD363"/>
    <mergeCell ref="D2712:F2712"/>
    <mergeCell ref="D2706:F2706"/>
    <mergeCell ref="D1226:F1226"/>
    <mergeCell ref="C50:J50"/>
    <mergeCell ref="G1413:L1413"/>
    <mergeCell ref="F705:AD705"/>
    <mergeCell ref="G1108:L1108"/>
    <mergeCell ref="G1319:L1319"/>
    <mergeCell ref="Y165:AD165"/>
    <mergeCell ref="G1408:L1408"/>
    <mergeCell ref="D1237:F1237"/>
    <mergeCell ref="Y626:AA626"/>
    <mergeCell ref="P338:R338"/>
    <mergeCell ref="S545:V545"/>
    <mergeCell ref="P546:R546"/>
    <mergeCell ref="B109:AE109"/>
    <mergeCell ref="B111:AE111"/>
    <mergeCell ref="M313:R313"/>
    <mergeCell ref="D1409:F1409"/>
    <mergeCell ref="G1671:L1671"/>
    <mergeCell ref="D1485:F1485"/>
    <mergeCell ref="G1417:L1417"/>
    <mergeCell ref="D1425:F1425"/>
    <mergeCell ref="D2428:F2428"/>
    <mergeCell ref="D2429:F2429"/>
    <mergeCell ref="G2565:L2565"/>
    <mergeCell ref="G1447:L1447"/>
    <mergeCell ref="D1704:F1704"/>
    <mergeCell ref="CE473:CG473"/>
    <mergeCell ref="B522:AE522"/>
    <mergeCell ref="B525:AE525"/>
    <mergeCell ref="B526:AE526"/>
    <mergeCell ref="B527:AE527"/>
    <mergeCell ref="B560:AE560"/>
    <mergeCell ref="D494:F494"/>
    <mergeCell ref="S444:AD444"/>
    <mergeCell ref="C533:AD533"/>
    <mergeCell ref="AA453:AD453"/>
    <mergeCell ref="D492:F492"/>
    <mergeCell ref="D477:F477"/>
    <mergeCell ref="S543:V543"/>
    <mergeCell ref="S537:V537"/>
    <mergeCell ref="P535:R536"/>
    <mergeCell ref="S542:V542"/>
    <mergeCell ref="S473:U473"/>
    <mergeCell ref="I473:I474"/>
    <mergeCell ref="M518:R518"/>
    <mergeCell ref="H473:H474"/>
    <mergeCell ref="W543:Z543"/>
    <mergeCell ref="AA449:AD449"/>
    <mergeCell ref="BO473:BR473"/>
    <mergeCell ref="D544:O544"/>
    <mergeCell ref="D451:L451"/>
    <mergeCell ref="BS473:BV473"/>
    <mergeCell ref="BO472:BZ472"/>
    <mergeCell ref="BW473:BZ473"/>
    <mergeCell ref="D1436:F1436"/>
    <mergeCell ref="D2154:F2154"/>
    <mergeCell ref="G1686:L1686"/>
    <mergeCell ref="D1809:F1809"/>
    <mergeCell ref="CA473:CC473"/>
    <mergeCell ref="D481:F481"/>
    <mergeCell ref="W546:Z546"/>
    <mergeCell ref="D2663:F2663"/>
    <mergeCell ref="AY621:BF621"/>
    <mergeCell ref="D1758:F1758"/>
    <mergeCell ref="D1459:F1459"/>
    <mergeCell ref="D2586:F2586"/>
    <mergeCell ref="D2613:F2613"/>
    <mergeCell ref="G2419:L2419"/>
    <mergeCell ref="D1797:F1797"/>
    <mergeCell ref="D1791:F1791"/>
    <mergeCell ref="G1928:L1928"/>
    <mergeCell ref="G1514:L1514"/>
    <mergeCell ref="D1312:F1312"/>
    <mergeCell ref="G1313:L1313"/>
    <mergeCell ref="G1243:L1243"/>
    <mergeCell ref="G2281:L2281"/>
    <mergeCell ref="G2412:L2412"/>
    <mergeCell ref="G2327:L2327"/>
    <mergeCell ref="D2353:F2353"/>
    <mergeCell ref="G2457:L2457"/>
    <mergeCell ref="D2597:F2597"/>
    <mergeCell ref="BN1087:BQ1087"/>
    <mergeCell ref="BR1087:BU1087"/>
    <mergeCell ref="BV1087:BX1087"/>
    <mergeCell ref="AH1086:AJ1086"/>
    <mergeCell ref="G2293:L2293"/>
    <mergeCell ref="G1586:L1586"/>
    <mergeCell ref="D1506:F1506"/>
    <mergeCell ref="G1680:L1680"/>
    <mergeCell ref="G2261:L2261"/>
    <mergeCell ref="G2399:L2399"/>
    <mergeCell ref="D2045:F2045"/>
    <mergeCell ref="G2027:L2027"/>
    <mergeCell ref="D2053:F2053"/>
    <mergeCell ref="D1487:F1487"/>
    <mergeCell ref="D1491:F1491"/>
    <mergeCell ref="G1599:L1599"/>
    <mergeCell ref="D1580:F1580"/>
    <mergeCell ref="D1622:F1622"/>
    <mergeCell ref="G1480:L1480"/>
    <mergeCell ref="D1612:F1612"/>
    <mergeCell ref="G1553:L1553"/>
    <mergeCell ref="D1959:F1959"/>
    <mergeCell ref="D1672:F1672"/>
    <mergeCell ref="G1574:L1574"/>
    <mergeCell ref="G2089:L2089"/>
    <mergeCell ref="C2249:F2249"/>
    <mergeCell ref="G1482:L1482"/>
    <mergeCell ref="D2160:F2160"/>
    <mergeCell ref="D1708:F1708"/>
    <mergeCell ref="G1846:L1846"/>
    <mergeCell ref="D2147:F2147"/>
    <mergeCell ref="D2130:F2130"/>
    <mergeCell ref="G2128:L2128"/>
    <mergeCell ref="G1635:L1635"/>
    <mergeCell ref="G2036:L2036"/>
    <mergeCell ref="D1717:F1717"/>
    <mergeCell ref="D1496:F1496"/>
    <mergeCell ref="B2832:AE2832"/>
    <mergeCell ref="B2833:AE2833"/>
    <mergeCell ref="BJ1087:BM1087"/>
    <mergeCell ref="G1233:L1233"/>
    <mergeCell ref="G1199:L1199"/>
    <mergeCell ref="G1357:L1357"/>
    <mergeCell ref="G2080:L2080"/>
    <mergeCell ref="D1340:F1340"/>
    <mergeCell ref="G2152:L2152"/>
    <mergeCell ref="D1262:F1262"/>
    <mergeCell ref="D2324:F2324"/>
    <mergeCell ref="D2025:F2025"/>
    <mergeCell ref="D2325:F2325"/>
    <mergeCell ref="S1667:U1667"/>
    <mergeCell ref="D1526:F1526"/>
    <mergeCell ref="G2501:L2501"/>
    <mergeCell ref="G2268:L2268"/>
    <mergeCell ref="G1466:L1466"/>
    <mergeCell ref="D2471:F2471"/>
    <mergeCell ref="D2603:F2603"/>
    <mergeCell ref="D1611:F1611"/>
    <mergeCell ref="G1639:L1639"/>
    <mergeCell ref="D2608:F2608"/>
    <mergeCell ref="G2593:L2593"/>
    <mergeCell ref="D2590:F2590"/>
    <mergeCell ref="D2635:F2635"/>
    <mergeCell ref="D2652:F2652"/>
    <mergeCell ref="G2643:L2643"/>
    <mergeCell ref="G2364:L2364"/>
    <mergeCell ref="D2516:F2516"/>
    <mergeCell ref="B2831:AE2831"/>
    <mergeCell ref="G2331:L2331"/>
    <mergeCell ref="D2764:F2764"/>
    <mergeCell ref="D2728:F2728"/>
    <mergeCell ref="D2804:F2804"/>
    <mergeCell ref="D1149:F1149"/>
    <mergeCell ref="G2224:L2224"/>
    <mergeCell ref="D1415:F1415"/>
    <mergeCell ref="B565:AE565"/>
    <mergeCell ref="D2814:F2814"/>
    <mergeCell ref="B2829:AE2829"/>
    <mergeCell ref="G1096:L1096"/>
    <mergeCell ref="P1086:R1086"/>
    <mergeCell ref="G1091:L1091"/>
    <mergeCell ref="G2679:L2679"/>
    <mergeCell ref="G2746:L2746"/>
    <mergeCell ref="G2662:L2662"/>
    <mergeCell ref="G2615:L2615"/>
    <mergeCell ref="G2690:L2690"/>
    <mergeCell ref="D2214:F2214"/>
    <mergeCell ref="D2520:F2520"/>
    <mergeCell ref="D2591:F2591"/>
    <mergeCell ref="D2585:F2585"/>
    <mergeCell ref="G2729:L2729"/>
    <mergeCell ref="D2717:F2717"/>
    <mergeCell ref="D2727:F2727"/>
    <mergeCell ref="D2683:F2683"/>
    <mergeCell ref="G1332:L1332"/>
    <mergeCell ref="D1478:F1478"/>
    <mergeCell ref="G1516:L1516"/>
    <mergeCell ref="G1429:L1429"/>
    <mergeCell ref="D1879:F1879"/>
    <mergeCell ref="D1407:F1407"/>
    <mergeCell ref="D1605:F1605"/>
    <mergeCell ref="BW370:BY370"/>
    <mergeCell ref="B456:AE456"/>
    <mergeCell ref="B459:AE459"/>
    <mergeCell ref="B462:AE462"/>
    <mergeCell ref="B463:AE463"/>
    <mergeCell ref="BK189:BV189"/>
    <mergeCell ref="BK190:BN190"/>
    <mergeCell ref="BO190:BR190"/>
    <mergeCell ref="BS190:BV190"/>
    <mergeCell ref="BG369:BR369"/>
    <mergeCell ref="BG370:BJ370"/>
    <mergeCell ref="BK370:BN370"/>
    <mergeCell ref="BO370:BR370"/>
    <mergeCell ref="Y284:AD284"/>
    <mergeCell ref="C351:F351"/>
    <mergeCell ref="S313:X313"/>
    <mergeCell ref="P190:R190"/>
    <mergeCell ref="BS370:BU370"/>
    <mergeCell ref="B427:AE427"/>
    <mergeCell ref="D380:L380"/>
    <mergeCell ref="D374:L374"/>
    <mergeCell ref="M447:R447"/>
    <mergeCell ref="D392:L392"/>
    <mergeCell ref="D407:I407"/>
    <mergeCell ref="S275:X275"/>
    <mergeCell ref="Y278:AD278"/>
    <mergeCell ref="W449:Z449"/>
    <mergeCell ref="D378:L378"/>
    <mergeCell ref="D312:L312"/>
    <mergeCell ref="D387:L387"/>
    <mergeCell ref="M347:O347"/>
    <mergeCell ref="D340:L340"/>
    <mergeCell ref="D1284:F1284"/>
    <mergeCell ref="C508:AD508"/>
    <mergeCell ref="B500:AE500"/>
    <mergeCell ref="G2563:L2563"/>
    <mergeCell ref="D2555:F2555"/>
    <mergeCell ref="G2208:L2208"/>
    <mergeCell ref="G2235:L2235"/>
    <mergeCell ref="D2433:F2433"/>
    <mergeCell ref="D1998:F1998"/>
    <mergeCell ref="D1598:F1598"/>
    <mergeCell ref="D2624:F2624"/>
    <mergeCell ref="G2581:L2581"/>
    <mergeCell ref="C444:L445"/>
    <mergeCell ref="AA540:AD540"/>
    <mergeCell ref="D2548:F2548"/>
    <mergeCell ref="D2542:F2542"/>
    <mergeCell ref="D539:O539"/>
    <mergeCell ref="G1612:L1612"/>
    <mergeCell ref="G2123:L2123"/>
    <mergeCell ref="D1617:F1617"/>
    <mergeCell ref="G2279:L2279"/>
    <mergeCell ref="G1412:L1412"/>
    <mergeCell ref="G2059:L2059"/>
    <mergeCell ref="D2387:F2387"/>
    <mergeCell ref="G1957:L1957"/>
    <mergeCell ref="G1890:L1890"/>
    <mergeCell ref="G2489:L2489"/>
    <mergeCell ref="D2512:F2512"/>
    <mergeCell ref="G2101:L2101"/>
    <mergeCell ref="D2411:F2411"/>
    <mergeCell ref="G1419:L1419"/>
    <mergeCell ref="G2325:L2325"/>
  </mergeCells>
  <phoneticPr fontId="63" type="noConversion"/>
  <conditionalFormatting sqref="A1:XFD1048576">
    <cfRule type="expression" dxfId="1108" priority="701" stopIfTrue="1">
      <formula>AND($A$1&lt;&gt;"",SEARCH("igual o menor",A1)&gt;0)</formula>
    </cfRule>
    <cfRule type="expression" dxfId="1107" priority="706" stopIfTrue="1">
      <formula>AND($A$1&lt;&gt;"",SEARCH("la pregunta",A1)&gt;0)</formula>
    </cfRule>
    <cfRule type="expression" dxfId="1106" priority="702" stopIfTrue="1">
      <formula>AND($A$1&lt;&gt;"",SEARCH("pase a la pregunta",A1)&gt;0)</formula>
    </cfRule>
    <cfRule type="expression" dxfId="1105" priority="705" stopIfTrue="1">
      <formula>AND($A$1&lt;&gt;"",SUM(A1)&gt;0)</formula>
    </cfRule>
    <cfRule type="expression" dxfId="1104" priority="704" stopIfTrue="1">
      <formula>AND($A$1&lt;&gt;"",SEARCH("no puede registrar",A1)&gt;0)</formula>
    </cfRule>
    <cfRule type="expression" dxfId="1103" priority="700" stopIfTrue="1">
      <formula>AND($A$1&lt;&gt;"",SEARCH("igual o mayor",A1)&gt;0)</formula>
    </cfRule>
    <cfRule type="expression" dxfId="1102" priority="703" stopIfTrue="1">
      <formula>AND($A$1&lt;&gt;"",SEARCH("en blanco",A1)&gt;0)</formula>
    </cfRule>
  </conditionalFormatting>
  <conditionalFormatting sqref="B45:AD45">
    <cfRule type="expression" dxfId="1101" priority="447" stopIfTrue="1">
      <formula>AND($A$1&lt;&gt;"",SEARCH("no puede registrar",B45)&gt;0)</formula>
    </cfRule>
    <cfRule type="expression" dxfId="1100" priority="448" stopIfTrue="1">
      <formula>AND($A$1&lt;&gt;"",SUM(B45)&gt;0)</formula>
    </cfRule>
    <cfRule type="expression" dxfId="1099" priority="449" stopIfTrue="1">
      <formula>AND($A$1&lt;&gt;"",SEARCH("la pregunta",B45)&gt;0)</formula>
    </cfRule>
    <cfRule type="expression" dxfId="1098" priority="436" stopIfTrue="1">
      <formula>AND($A$1&lt;&gt;"",SEARCH("igual o mayor",B45)&gt;0)</formula>
    </cfRule>
    <cfRule type="expression" dxfId="1097" priority="442" stopIfTrue="1">
      <formula>AND($A$1&lt;&gt;"",SEARCH("la pregunta",B45)&gt;0)</formula>
    </cfRule>
    <cfRule type="expression" dxfId="1096" priority="438" stopIfTrue="1">
      <formula>AND($A$1&lt;&gt;"",SEARCH("pase a la pregunta",B45)&gt;0)</formula>
    </cfRule>
    <cfRule type="expression" dxfId="1095" priority="437" stopIfTrue="1">
      <formula>AND($A$1&lt;&gt;"",SEARCH("igual o menor",B45)&gt;0)</formula>
    </cfRule>
    <cfRule type="expression" dxfId="1094" priority="439" stopIfTrue="1">
      <formula>AND($A$1&lt;&gt;"",SEARCH("en blanco",B45)&gt;0)</formula>
    </cfRule>
    <cfRule type="expression" dxfId="1093" priority="440" stopIfTrue="1">
      <formula>AND($A$1&lt;&gt;"",SEARCH("no puede registrar",B45)&gt;0)</formula>
    </cfRule>
    <cfRule type="expression" dxfId="1092" priority="441" stopIfTrue="1">
      <formula>AND($A$1&lt;&gt;"",SUM(B45)&gt;0)</formula>
    </cfRule>
    <cfRule type="expression" dxfId="1091" priority="443" stopIfTrue="1">
      <formula>AND($A$1&lt;&gt;"",SEARCH("igual o mayor",B45)&gt;0)</formula>
    </cfRule>
    <cfRule type="expression" dxfId="1090" priority="444" stopIfTrue="1">
      <formula>AND($A$1&lt;&gt;"",SEARCH("igual o menor",B45)&gt;0)</formula>
    </cfRule>
    <cfRule type="expression" dxfId="1089" priority="445" stopIfTrue="1">
      <formula>AND($A$1&lt;&gt;"",SEARCH("pase a la pregunta",B45)&gt;0)</formula>
    </cfRule>
    <cfRule type="expression" dxfId="1088" priority="446" stopIfTrue="1">
      <formula>AND($A$1&lt;&gt;"",SEARCH("en blanco",B45)&gt;0)</formula>
    </cfRule>
  </conditionalFormatting>
  <conditionalFormatting sqref="B127:AD127">
    <cfRule type="expression" dxfId="1087" priority="351" stopIfTrue="1">
      <formula>AND($A$1&lt;&gt;"",SEARCH("la pregunta",B127)&gt;0)</formula>
    </cfRule>
    <cfRule type="expression" dxfId="1086" priority="350" stopIfTrue="1">
      <formula>AND($A$1&lt;&gt;"",SUM(B127)&gt;0)</formula>
    </cfRule>
    <cfRule type="expression" dxfId="1085" priority="349" stopIfTrue="1">
      <formula>AND($A$1&lt;&gt;"",SEARCH("no puede registrar",B127)&gt;0)</formula>
    </cfRule>
    <cfRule type="expression" dxfId="1084" priority="348" stopIfTrue="1">
      <formula>AND($A$1&lt;&gt;"",SEARCH("en blanco",B127)&gt;0)</formula>
    </cfRule>
    <cfRule type="expression" dxfId="1083" priority="346" stopIfTrue="1">
      <formula>AND($A$1&lt;&gt;"",SEARCH("igual o menor",B127)&gt;0)</formula>
    </cfRule>
    <cfRule type="expression" dxfId="1082" priority="345" stopIfTrue="1">
      <formula>AND($A$1&lt;&gt;"",SEARCH("igual o mayor",B127)&gt;0)</formula>
    </cfRule>
    <cfRule type="expression" dxfId="1081" priority="344" stopIfTrue="1">
      <formula>AND($A$1&lt;&gt;"",SEARCH("la pregunta",B127)&gt;0)</formula>
    </cfRule>
    <cfRule type="expression" dxfId="1080" priority="339" stopIfTrue="1">
      <formula>AND($A$1&lt;&gt;"",SEARCH("igual o menor",B127)&gt;0)</formula>
    </cfRule>
    <cfRule type="expression" dxfId="1079" priority="347" stopIfTrue="1">
      <formula>AND($A$1&lt;&gt;"",SEARCH("pase a la pregunta",B127)&gt;0)</formula>
    </cfRule>
    <cfRule type="expression" dxfId="1078" priority="343" stopIfTrue="1">
      <formula>AND($A$1&lt;&gt;"",SUM(B127)&gt;0)</formula>
    </cfRule>
    <cfRule type="expression" dxfId="1077" priority="342" stopIfTrue="1">
      <formula>AND($A$1&lt;&gt;"",SEARCH("no puede registrar",B127)&gt;0)</formula>
    </cfRule>
    <cfRule type="expression" dxfId="1076" priority="341" stopIfTrue="1">
      <formula>AND($A$1&lt;&gt;"",SEARCH("en blanco",B127)&gt;0)</formula>
    </cfRule>
    <cfRule type="expression" dxfId="1075" priority="340" stopIfTrue="1">
      <formula>AND($A$1&lt;&gt;"",SEARCH("pase a la pregunta",B127)&gt;0)</formula>
    </cfRule>
    <cfRule type="expression" dxfId="1074" priority="338" stopIfTrue="1">
      <formula>AND($A$1&lt;&gt;"",SEARCH("igual o mayor",B127)&gt;0)</formula>
    </cfRule>
  </conditionalFormatting>
  <conditionalFormatting sqref="B350:AD350">
    <cfRule type="expression" dxfId="1073" priority="324" stopIfTrue="1">
      <formula>AND($A$1&lt;&gt;"",SEARCH("igual o mayor",B350)&gt;0)</formula>
    </cfRule>
    <cfRule type="expression" dxfId="1072" priority="325" stopIfTrue="1">
      <formula>AND($A$1&lt;&gt;"",SEARCH("igual o menor",B350)&gt;0)</formula>
    </cfRule>
    <cfRule type="expression" dxfId="1071" priority="326" stopIfTrue="1">
      <formula>AND($A$1&lt;&gt;"",SEARCH("pase a la pregunta",B350)&gt;0)</formula>
    </cfRule>
    <cfRule type="expression" dxfId="1070" priority="327" stopIfTrue="1">
      <formula>AND($A$1&lt;&gt;"",SEARCH("en blanco",B350)&gt;0)</formula>
    </cfRule>
    <cfRule type="expression" dxfId="1069" priority="328" stopIfTrue="1">
      <formula>AND($A$1&lt;&gt;"",SEARCH("no puede registrar",B350)&gt;0)</formula>
    </cfRule>
    <cfRule type="expression" dxfId="1068" priority="329" stopIfTrue="1">
      <formula>AND($A$1&lt;&gt;"",SUM(B350)&gt;0)</formula>
    </cfRule>
    <cfRule type="expression" dxfId="1067" priority="330" stopIfTrue="1">
      <formula>AND($A$1&lt;&gt;"",SEARCH("la pregunta",B350)&gt;0)</formula>
    </cfRule>
    <cfRule type="expression" dxfId="1066" priority="335" stopIfTrue="1">
      <formula>AND($A$1&lt;&gt;"",SEARCH("no puede registrar",B350)&gt;0)</formula>
    </cfRule>
    <cfRule type="expression" dxfId="1065" priority="336" stopIfTrue="1">
      <formula>AND($A$1&lt;&gt;"",SUM(B350)&gt;0)</formula>
    </cfRule>
    <cfRule type="expression" dxfId="1064" priority="337" stopIfTrue="1">
      <formula>AND($A$1&lt;&gt;"",SEARCH("la pregunta",B350)&gt;0)</formula>
    </cfRule>
    <cfRule type="expression" dxfId="1063" priority="331" stopIfTrue="1">
      <formula>AND($A$1&lt;&gt;"",SEARCH("igual o mayor",B350)&gt;0)</formula>
    </cfRule>
    <cfRule type="expression" dxfId="1062" priority="332" stopIfTrue="1">
      <formula>AND($A$1&lt;&gt;"",SEARCH("igual o menor",B350)&gt;0)</formula>
    </cfRule>
    <cfRule type="expression" dxfId="1061" priority="333" stopIfTrue="1">
      <formula>AND($A$1&lt;&gt;"",SEARCH("pase a la pregunta",B350)&gt;0)</formula>
    </cfRule>
    <cfRule type="expression" dxfId="1060" priority="334" stopIfTrue="1">
      <formula>AND($A$1&lt;&gt;"",SEARCH("en blanco",B350)&gt;0)</formula>
    </cfRule>
  </conditionalFormatting>
  <conditionalFormatting sqref="B454:AD454">
    <cfRule type="expression" dxfId="1059" priority="308" stopIfTrue="1">
      <formula>AND($A$1&lt;&gt;"",SUM(B454)&gt;0)</formula>
    </cfRule>
    <cfRule type="expression" dxfId="1058" priority="297" stopIfTrue="1">
      <formula>AND($A$1&lt;&gt;"",SEARCH("igual o menor",B454)&gt;0)</formula>
    </cfRule>
    <cfRule type="expression" dxfId="1057" priority="298" stopIfTrue="1">
      <formula>AND($A$1&lt;&gt;"",SEARCH("pase a la pregunta",B454)&gt;0)</formula>
    </cfRule>
    <cfRule type="expression" dxfId="1056" priority="299" stopIfTrue="1">
      <formula>AND($A$1&lt;&gt;"",SEARCH("en blanco",B454)&gt;0)</formula>
    </cfRule>
    <cfRule type="expression" dxfId="1055" priority="300" stopIfTrue="1">
      <formula>AND($A$1&lt;&gt;"",SEARCH("no puede registrar",B454)&gt;0)</formula>
    </cfRule>
    <cfRule type="expression" dxfId="1054" priority="301" stopIfTrue="1">
      <formula>AND($A$1&lt;&gt;"",SUM(B454)&gt;0)</formula>
    </cfRule>
    <cfRule type="expression" dxfId="1053" priority="302" stopIfTrue="1">
      <formula>AND($A$1&lt;&gt;"",SEARCH("la pregunta",B454)&gt;0)</formula>
    </cfRule>
    <cfRule type="expression" dxfId="1052" priority="296" stopIfTrue="1">
      <formula>AND($A$1&lt;&gt;"",SEARCH("igual o mayor",B454)&gt;0)</formula>
    </cfRule>
    <cfRule type="expression" dxfId="1051" priority="309" stopIfTrue="1">
      <formula>AND($A$1&lt;&gt;"",SEARCH("la pregunta",B454)&gt;0)</formula>
    </cfRule>
    <cfRule type="expression" dxfId="1050" priority="303" stopIfTrue="1">
      <formula>AND($A$1&lt;&gt;"",SEARCH("igual o mayor",B454)&gt;0)</formula>
    </cfRule>
    <cfRule type="expression" dxfId="1049" priority="304" stopIfTrue="1">
      <formula>AND($A$1&lt;&gt;"",SEARCH("igual o menor",B454)&gt;0)</formula>
    </cfRule>
    <cfRule type="expression" dxfId="1048" priority="305" stopIfTrue="1">
      <formula>AND($A$1&lt;&gt;"",SEARCH("pase a la pregunta",B454)&gt;0)</formula>
    </cfRule>
    <cfRule type="expression" dxfId="1047" priority="306" stopIfTrue="1">
      <formula>AND($A$1&lt;&gt;"",SEARCH("en blanco",B454)&gt;0)</formula>
    </cfRule>
    <cfRule type="expression" dxfId="1046" priority="307" stopIfTrue="1">
      <formula>AND($A$1&lt;&gt;"",SEARCH("no puede registrar",B454)&gt;0)</formula>
    </cfRule>
  </conditionalFormatting>
  <conditionalFormatting sqref="B558:AD558">
    <cfRule type="expression" dxfId="1045" priority="267" stopIfTrue="1">
      <formula>AND($A$1&lt;&gt;"",SEARCH("la pregunta",B558)&gt;0)</formula>
    </cfRule>
    <cfRule type="expression" dxfId="1044" priority="266" stopIfTrue="1">
      <formula>AND($A$1&lt;&gt;"",SUM(B558)&gt;0)</formula>
    </cfRule>
    <cfRule type="expression" dxfId="1043" priority="265" stopIfTrue="1">
      <formula>AND($A$1&lt;&gt;"",SEARCH("no puede registrar",B558)&gt;0)</formula>
    </cfRule>
    <cfRule type="expression" dxfId="1042" priority="264" stopIfTrue="1">
      <formula>AND($A$1&lt;&gt;"",SEARCH("en blanco",B558)&gt;0)</formula>
    </cfRule>
    <cfRule type="expression" dxfId="1041" priority="263" stopIfTrue="1">
      <formula>AND($A$1&lt;&gt;"",SEARCH("pase a la pregunta",B558)&gt;0)</formula>
    </cfRule>
    <cfRule type="expression" dxfId="1040" priority="262" stopIfTrue="1">
      <formula>AND($A$1&lt;&gt;"",SEARCH("igual o menor",B558)&gt;0)</formula>
    </cfRule>
    <cfRule type="expression" dxfId="1039" priority="261" stopIfTrue="1">
      <formula>AND($A$1&lt;&gt;"",SEARCH("igual o mayor",B558)&gt;0)</formula>
    </cfRule>
    <cfRule type="expression" dxfId="1038" priority="259" stopIfTrue="1">
      <formula>AND($A$1&lt;&gt;"",SUM(B558)&gt;0)</formula>
    </cfRule>
    <cfRule type="expression" dxfId="1037" priority="258" stopIfTrue="1">
      <formula>AND($A$1&lt;&gt;"",SEARCH("no puede registrar",B558)&gt;0)</formula>
    </cfRule>
    <cfRule type="expression" dxfId="1036" priority="260" stopIfTrue="1">
      <formula>AND($A$1&lt;&gt;"",SEARCH("la pregunta",B558)&gt;0)</formula>
    </cfRule>
    <cfRule type="expression" dxfId="1035" priority="254" stopIfTrue="1">
      <formula>AND($A$1&lt;&gt;"",SEARCH("igual o mayor",B558)&gt;0)</formula>
    </cfRule>
    <cfRule type="expression" dxfId="1034" priority="255" stopIfTrue="1">
      <formula>AND($A$1&lt;&gt;"",SEARCH("igual o menor",B558)&gt;0)</formula>
    </cfRule>
    <cfRule type="expression" dxfId="1033" priority="256" stopIfTrue="1">
      <formula>AND($A$1&lt;&gt;"",SEARCH("pase a la pregunta",B558)&gt;0)</formula>
    </cfRule>
    <cfRule type="expression" dxfId="1032" priority="257" stopIfTrue="1">
      <formula>AND($A$1&lt;&gt;"",SEARCH("en blanco",B558)&gt;0)</formula>
    </cfRule>
  </conditionalFormatting>
  <conditionalFormatting sqref="B639:AD639">
    <cfRule type="expression" dxfId="1031" priority="223" stopIfTrue="1">
      <formula>AND($A$1&lt;&gt;"",SEARCH("no puede registrar",B639)&gt;0)</formula>
    </cfRule>
    <cfRule type="expression" dxfId="1030" priority="212" stopIfTrue="1">
      <formula>AND($A$1&lt;&gt;"",SEARCH("igual o mayor",B639)&gt;0)</formula>
    </cfRule>
    <cfRule type="expression" dxfId="1029" priority="217" stopIfTrue="1">
      <formula>AND($A$1&lt;&gt;"",SUM(B639)&gt;0)</formula>
    </cfRule>
    <cfRule type="expression" dxfId="1028" priority="218" stopIfTrue="1">
      <formula>AND($A$1&lt;&gt;"",SEARCH("la pregunta",B639)&gt;0)</formula>
    </cfRule>
    <cfRule type="expression" dxfId="1027" priority="220" stopIfTrue="1">
      <formula>AND($A$1&lt;&gt;"",SEARCH("igual o menor",B639)&gt;0)</formula>
    </cfRule>
    <cfRule type="expression" dxfId="1026" priority="219" stopIfTrue="1">
      <formula>AND($A$1&lt;&gt;"",SEARCH("igual o mayor",B639)&gt;0)</formula>
    </cfRule>
    <cfRule type="expression" dxfId="1025" priority="216" stopIfTrue="1">
      <formula>AND($A$1&lt;&gt;"",SEARCH("no puede registrar",B639)&gt;0)</formula>
    </cfRule>
    <cfRule type="expression" dxfId="1024" priority="224" stopIfTrue="1">
      <formula>AND($A$1&lt;&gt;"",SUM(B639)&gt;0)</formula>
    </cfRule>
    <cfRule type="expression" dxfId="1023" priority="225" stopIfTrue="1">
      <formula>AND($A$1&lt;&gt;"",SEARCH("la pregunta",B639)&gt;0)</formula>
    </cfRule>
    <cfRule type="expression" dxfId="1022" priority="221" stopIfTrue="1">
      <formula>AND($A$1&lt;&gt;"",SEARCH("pase a la pregunta",B639)&gt;0)</formula>
    </cfRule>
    <cfRule type="expression" dxfId="1021" priority="214" stopIfTrue="1">
      <formula>AND($A$1&lt;&gt;"",SEARCH("pase a la pregunta",B639)&gt;0)</formula>
    </cfRule>
    <cfRule type="expression" dxfId="1020" priority="222" stopIfTrue="1">
      <formula>AND($A$1&lt;&gt;"",SEARCH("en blanco",B639)&gt;0)</formula>
    </cfRule>
    <cfRule type="expression" dxfId="1019" priority="213" stopIfTrue="1">
      <formula>AND($A$1&lt;&gt;"",SEARCH("igual o menor",B639)&gt;0)</formula>
    </cfRule>
    <cfRule type="expression" dxfId="1018" priority="215" stopIfTrue="1">
      <formula>AND($A$1&lt;&gt;"",SEARCH("en blanco",B639)&gt;0)</formula>
    </cfRule>
  </conditionalFormatting>
  <conditionalFormatting sqref="B702:AD702">
    <cfRule type="expression" dxfId="1017" priority="147" stopIfTrue="1">
      <formula>AND($A$1&lt;&gt;"",SUM(B702)&gt;0)</formula>
    </cfRule>
    <cfRule type="expression" dxfId="1016" priority="148" stopIfTrue="1">
      <formula>AND($A$1&lt;&gt;"",SEARCH("la pregunta",B702)&gt;0)</formula>
    </cfRule>
    <cfRule type="expression" dxfId="1015" priority="149" stopIfTrue="1">
      <formula>AND($A$1&lt;&gt;"",SEARCH("igual o mayor",B702)&gt;0)</formula>
    </cfRule>
    <cfRule type="expression" dxfId="1014" priority="150" stopIfTrue="1">
      <formula>AND($A$1&lt;&gt;"",SEARCH("igual o menor",B702)&gt;0)</formula>
    </cfRule>
    <cfRule type="expression" dxfId="1013" priority="146" stopIfTrue="1">
      <formula>AND($A$1&lt;&gt;"",SEARCH("no puede registrar",B702)&gt;0)</formula>
    </cfRule>
    <cfRule type="expression" dxfId="1012" priority="151" stopIfTrue="1">
      <formula>AND($A$1&lt;&gt;"",SEARCH("pase a la pregunta",B702)&gt;0)</formula>
    </cfRule>
    <cfRule type="expression" dxfId="1011" priority="155" stopIfTrue="1">
      <formula>AND($A$1&lt;&gt;"",SEARCH("la pregunta",B702)&gt;0)</formula>
    </cfRule>
    <cfRule type="expression" dxfId="1010" priority="154" stopIfTrue="1">
      <formula>AND($A$1&lt;&gt;"",SUM(B702)&gt;0)</formula>
    </cfRule>
    <cfRule type="expression" dxfId="1009" priority="153" stopIfTrue="1">
      <formula>AND($A$1&lt;&gt;"",SEARCH("no puede registrar",B702)&gt;0)</formula>
    </cfRule>
    <cfRule type="expression" dxfId="1008" priority="152" stopIfTrue="1">
      <formula>AND($A$1&lt;&gt;"",SEARCH("en blanco",B702)&gt;0)</formula>
    </cfRule>
    <cfRule type="expression" dxfId="1007" priority="142" stopIfTrue="1">
      <formula>AND($A$1&lt;&gt;"",SEARCH("igual o mayor",B702)&gt;0)</formula>
    </cfRule>
    <cfRule type="expression" dxfId="1006" priority="143" stopIfTrue="1">
      <formula>AND($A$1&lt;&gt;"",SEARCH("igual o menor",B702)&gt;0)</formula>
    </cfRule>
    <cfRule type="expression" dxfId="1005" priority="145" stopIfTrue="1">
      <formula>AND($A$1&lt;&gt;"",SEARCH("en blanco",B702)&gt;0)</formula>
    </cfRule>
    <cfRule type="expression" dxfId="1004" priority="144" stopIfTrue="1">
      <formula>AND($A$1&lt;&gt;"",SEARCH("pase a la pregunta",B702)&gt;0)</formula>
    </cfRule>
  </conditionalFormatting>
  <conditionalFormatting sqref="B807:AD807">
    <cfRule type="expression" dxfId="1003" priority="84" stopIfTrue="1">
      <formula>AND($A$1&lt;&gt;"",SUM(B807)&gt;0)</formula>
    </cfRule>
    <cfRule type="expression" dxfId="1002" priority="81" stopIfTrue="1">
      <formula>AND($A$1&lt;&gt;"",SEARCH("pase a la pregunta",B807)&gt;0)</formula>
    </cfRule>
    <cfRule type="expression" dxfId="1001" priority="83" stopIfTrue="1">
      <formula>AND($A$1&lt;&gt;"",SEARCH("no puede registrar",B807)&gt;0)</formula>
    </cfRule>
    <cfRule type="expression" dxfId="1000" priority="85" stopIfTrue="1">
      <formula>AND($A$1&lt;&gt;"",SEARCH("la pregunta",B807)&gt;0)</formula>
    </cfRule>
    <cfRule type="expression" dxfId="999" priority="82" stopIfTrue="1">
      <formula>AND($A$1&lt;&gt;"",SEARCH("en blanco",B807)&gt;0)</formula>
    </cfRule>
    <cfRule type="expression" dxfId="998" priority="72" stopIfTrue="1">
      <formula>AND($A$1&lt;&gt;"",SEARCH("igual o mayor",B807)&gt;0)</formula>
    </cfRule>
    <cfRule type="expression" dxfId="997" priority="73" stopIfTrue="1">
      <formula>AND($A$1&lt;&gt;"",SEARCH("igual o menor",B807)&gt;0)</formula>
    </cfRule>
    <cfRule type="expression" dxfId="996" priority="74" stopIfTrue="1">
      <formula>AND($A$1&lt;&gt;"",SEARCH("pase a la pregunta",B807)&gt;0)</formula>
    </cfRule>
    <cfRule type="expression" dxfId="995" priority="75" stopIfTrue="1">
      <formula>AND($A$1&lt;&gt;"",SEARCH("en blanco",B807)&gt;0)</formula>
    </cfRule>
    <cfRule type="expression" dxfId="994" priority="76" stopIfTrue="1">
      <formula>AND($A$1&lt;&gt;"",SEARCH("no puede registrar",B807)&gt;0)</formula>
    </cfRule>
    <cfRule type="expression" dxfId="993" priority="77" stopIfTrue="1">
      <formula>AND($A$1&lt;&gt;"",SUM(B807)&gt;0)</formula>
    </cfRule>
    <cfRule type="expression" dxfId="992" priority="78" stopIfTrue="1">
      <formula>AND($A$1&lt;&gt;"",SEARCH("la pregunta",B807)&gt;0)</formula>
    </cfRule>
    <cfRule type="expression" dxfId="991" priority="79" stopIfTrue="1">
      <formula>AND($A$1&lt;&gt;"",SEARCH("igual o mayor",B807)&gt;0)</formula>
    </cfRule>
    <cfRule type="expression" dxfId="990" priority="80" stopIfTrue="1">
      <formula>AND($A$1&lt;&gt;"",SEARCH("igual o menor",B807)&gt;0)</formula>
    </cfRule>
  </conditionalFormatting>
  <conditionalFormatting sqref="B913:AD913">
    <cfRule type="expression" dxfId="989" priority="64" stopIfTrue="1">
      <formula>AND($A$1&lt;&gt;"",SEARCH("la pregunta",B913)&gt;0)</formula>
    </cfRule>
    <cfRule type="expression" dxfId="988" priority="61" stopIfTrue="1">
      <formula>AND($A$1&lt;&gt;"",SEARCH("en blanco",B913)&gt;0)</formula>
    </cfRule>
    <cfRule type="expression" dxfId="987" priority="66" stopIfTrue="1">
      <formula>AND($A$1&lt;&gt;"",SEARCH("igual o menor",B913)&gt;0)</formula>
    </cfRule>
    <cfRule type="expression" dxfId="986" priority="67" stopIfTrue="1">
      <formula>AND($A$1&lt;&gt;"",SEARCH("pase a la pregunta",B913)&gt;0)</formula>
    </cfRule>
    <cfRule type="expression" dxfId="985" priority="68" stopIfTrue="1">
      <formula>AND($A$1&lt;&gt;"",SEARCH("en blanco",B913)&gt;0)</formula>
    </cfRule>
    <cfRule type="expression" dxfId="984" priority="69" stopIfTrue="1">
      <formula>AND($A$1&lt;&gt;"",SEARCH("no puede registrar",B913)&gt;0)</formula>
    </cfRule>
    <cfRule type="expression" dxfId="983" priority="70" stopIfTrue="1">
      <formula>AND($A$1&lt;&gt;"",SUM(B913)&gt;0)</formula>
    </cfRule>
    <cfRule type="expression" dxfId="982" priority="65" stopIfTrue="1">
      <formula>AND($A$1&lt;&gt;"",SEARCH("igual o mayor",B913)&gt;0)</formula>
    </cfRule>
    <cfRule type="expression" dxfId="981" priority="60" stopIfTrue="1">
      <formula>AND($A$1&lt;&gt;"",SEARCH("pase a la pregunta",B913)&gt;0)</formula>
    </cfRule>
    <cfRule type="expression" dxfId="980" priority="71" stopIfTrue="1">
      <formula>AND($A$1&lt;&gt;"",SEARCH("la pregunta",B913)&gt;0)</formula>
    </cfRule>
    <cfRule type="expression" dxfId="979" priority="58" stopIfTrue="1">
      <formula>AND($A$1&lt;&gt;"",SEARCH("igual o mayor",B913)&gt;0)</formula>
    </cfRule>
    <cfRule type="expression" dxfId="978" priority="62" stopIfTrue="1">
      <formula>AND($A$1&lt;&gt;"",SEARCH("no puede registrar",B913)&gt;0)</formula>
    </cfRule>
    <cfRule type="expression" dxfId="977" priority="63" stopIfTrue="1">
      <formula>AND($A$1&lt;&gt;"",SUM(B913)&gt;0)</formula>
    </cfRule>
    <cfRule type="expression" dxfId="976" priority="59" stopIfTrue="1">
      <formula>AND($A$1&lt;&gt;"",SEARCH("igual o menor",B913)&gt;0)</formula>
    </cfRule>
  </conditionalFormatting>
  <conditionalFormatting sqref="B1064:AD1064">
    <cfRule type="expression" dxfId="975" priority="22" stopIfTrue="1">
      <formula>AND($A$1&lt;&gt;"",SEARCH("la pregunta",B1064)&gt;0)</formula>
    </cfRule>
    <cfRule type="expression" dxfId="974" priority="16" stopIfTrue="1">
      <formula>AND($A$1&lt;&gt;"",SEARCH("igual o mayor",B1064)&gt;0)</formula>
    </cfRule>
    <cfRule type="expression" dxfId="973" priority="17" stopIfTrue="1">
      <formula>AND($A$1&lt;&gt;"",SEARCH("igual o menor",B1064)&gt;0)</formula>
    </cfRule>
    <cfRule type="expression" dxfId="972" priority="18" stopIfTrue="1">
      <formula>AND($A$1&lt;&gt;"",SEARCH("pase a la pregunta",B1064)&gt;0)</formula>
    </cfRule>
    <cfRule type="expression" dxfId="971" priority="19" stopIfTrue="1">
      <formula>AND($A$1&lt;&gt;"",SEARCH("en blanco",B1064)&gt;0)</formula>
    </cfRule>
    <cfRule type="expression" dxfId="970" priority="20" stopIfTrue="1">
      <formula>AND($A$1&lt;&gt;"",SEARCH("no puede registrar",B1064)&gt;0)</formula>
    </cfRule>
    <cfRule type="expression" dxfId="969" priority="21" stopIfTrue="1">
      <formula>AND($A$1&lt;&gt;"",SUM(B1064)&gt;0)</formula>
    </cfRule>
    <cfRule type="expression" dxfId="968" priority="23" stopIfTrue="1">
      <formula>AND($A$1&lt;&gt;"",SEARCH("igual o mayor",B1064)&gt;0)</formula>
    </cfRule>
    <cfRule type="expression" dxfId="967" priority="24" stopIfTrue="1">
      <formula>AND($A$1&lt;&gt;"",SEARCH("igual o menor",B1064)&gt;0)</formula>
    </cfRule>
    <cfRule type="expression" dxfId="966" priority="25" stopIfTrue="1">
      <formula>AND($A$1&lt;&gt;"",SEARCH("pase a la pregunta",B1064)&gt;0)</formula>
    </cfRule>
    <cfRule type="expression" dxfId="965" priority="26" stopIfTrue="1">
      <formula>AND($A$1&lt;&gt;"",SEARCH("en blanco",B1064)&gt;0)</formula>
    </cfRule>
    <cfRule type="expression" dxfId="964" priority="27" stopIfTrue="1">
      <formula>AND($A$1&lt;&gt;"",SEARCH("no puede registrar",B1064)&gt;0)</formula>
    </cfRule>
    <cfRule type="expression" dxfId="963" priority="28" stopIfTrue="1">
      <formula>AND($A$1&lt;&gt;"",SUM(B1064)&gt;0)</formula>
    </cfRule>
    <cfRule type="expression" dxfId="962" priority="29" stopIfTrue="1">
      <formula>AND($A$1&lt;&gt;"",SEARCH("la pregunta",B1064)&gt;0)</formula>
    </cfRule>
  </conditionalFormatting>
  <conditionalFormatting sqref="C76:C82">
    <cfRule type="expression" dxfId="961" priority="688" stopIfTrue="1">
      <formula>ISNUMBER(SEARCH(" " &amp; C76 &amp; " ", " " &amp; SUBSTITUTE($AJ$51, " / ", " ") &amp; " "))</formula>
    </cfRule>
  </conditionalFormatting>
  <conditionalFormatting sqref="C35:AD35">
    <cfRule type="expression" dxfId="960" priority="663">
      <formula>AND(AT44&gt;0,C87="")</formula>
    </cfRule>
  </conditionalFormatting>
  <conditionalFormatting sqref="C131:AD131">
    <cfRule type="expression" dxfId="959" priority="661">
      <formula>COUNTBLANK($C$101:$H$105)=29</formula>
    </cfRule>
  </conditionalFormatting>
  <conditionalFormatting sqref="C139:AD139">
    <cfRule type="expression" dxfId="958" priority="656">
      <formula>AO145&gt;0</formula>
    </cfRule>
  </conditionalFormatting>
  <conditionalFormatting sqref="C140:AD140">
    <cfRule type="expression" dxfId="957" priority="655">
      <formula>AND(AR150&gt;0,C153="")</formula>
    </cfRule>
  </conditionalFormatting>
  <conditionalFormatting sqref="C153:AD153">
    <cfRule type="expression" dxfId="956" priority="657">
      <formula>COUNTBLANK($C$101:$H$105)=29</formula>
    </cfRule>
  </conditionalFormatting>
  <conditionalFormatting sqref="C178:AD178">
    <cfRule type="expression" dxfId="955" priority="653">
      <formula>COUNTBLANK($C$101:$H$105)=29</formula>
    </cfRule>
  </conditionalFormatting>
  <conditionalFormatting sqref="C187:AD187">
    <cfRule type="expression" dxfId="954" priority="650">
      <formula>CV193&gt;0</formula>
    </cfRule>
  </conditionalFormatting>
  <conditionalFormatting sqref="C212:AD212">
    <cfRule type="expression" dxfId="953" priority="651">
      <formula>COUNTBLANK($C$101:$H$105)=29</formula>
    </cfRule>
  </conditionalFormatting>
  <conditionalFormatting sqref="C236:AD236">
    <cfRule type="expression" dxfId="952" priority="648">
      <formula>COUNTBLANK($C$101:$H$105)=29</formula>
    </cfRule>
  </conditionalFormatting>
  <conditionalFormatting sqref="C294:AD294">
    <cfRule type="expression" dxfId="951" priority="646">
      <formula>COUNTBLANK($C$101:$H$105)=29</formula>
    </cfRule>
  </conditionalFormatting>
  <conditionalFormatting sqref="C302:AD302">
    <cfRule type="expression" dxfId="950" priority="643">
      <formula>AO308&gt;0</formula>
    </cfRule>
  </conditionalFormatting>
  <conditionalFormatting sqref="C303:AD303">
    <cfRule type="expression" dxfId="949" priority="642">
      <formula>AND(AR319&gt;0,C322="")</formula>
    </cfRule>
  </conditionalFormatting>
  <conditionalFormatting sqref="C322:AD322">
    <cfRule type="expression" dxfId="948" priority="644">
      <formula>COUNTBLANK($C$101:$H$105)=29</formula>
    </cfRule>
  </conditionalFormatting>
  <conditionalFormatting sqref="C332:AD332">
    <cfRule type="expression" dxfId="947" priority="637">
      <formula>AS350&gt;0</formula>
    </cfRule>
  </conditionalFormatting>
  <conditionalFormatting sqref="C333:AD333">
    <cfRule type="expression" dxfId="946" priority="636">
      <formula>AV350&gt;0</formula>
    </cfRule>
  </conditionalFormatting>
  <conditionalFormatting sqref="C354:AD354">
    <cfRule type="expression" dxfId="945" priority="640">
      <formula>COUNTBLANK($C$101:$H$105)=29</formula>
    </cfRule>
  </conditionalFormatting>
  <conditionalFormatting sqref="C365:AD365">
    <cfRule type="expression" dxfId="944" priority="620">
      <formula>DP373&gt;0</formula>
    </cfRule>
  </conditionalFormatting>
  <conditionalFormatting sqref="C366:AD366">
    <cfRule type="expression" dxfId="943" priority="619">
      <formula>AND(DP395&gt;0,C423="")</formula>
    </cfRule>
  </conditionalFormatting>
  <conditionalFormatting sqref="C423:AD423">
    <cfRule type="expression" dxfId="942" priority="606">
      <formula>$CA$384=0</formula>
    </cfRule>
  </conditionalFormatting>
  <conditionalFormatting sqref="C469:AD469">
    <cfRule type="expression" dxfId="941" priority="604">
      <formula>DI476&gt;0</formula>
    </cfRule>
  </conditionalFormatting>
  <conditionalFormatting sqref="C470:AD470">
    <cfRule type="expression" dxfId="940" priority="603">
      <formula>AND(DI498&gt;0,C499="")</formula>
    </cfRule>
  </conditionalFormatting>
  <conditionalFormatting sqref="C499:AD499">
    <cfRule type="expression" dxfId="939" priority="605">
      <formula>$CJ$482=0</formula>
    </cfRule>
  </conditionalFormatting>
  <conditionalFormatting sqref="C514:AD514">
    <cfRule type="expression" dxfId="938" priority="601">
      <formula>AO519&gt;0</formula>
    </cfRule>
  </conditionalFormatting>
  <conditionalFormatting sqref="C531:AD531">
    <cfRule type="expression" dxfId="937" priority="595">
      <formula>AO538&gt;0</formula>
    </cfRule>
  </conditionalFormatting>
  <conditionalFormatting sqref="C532:AD532">
    <cfRule type="expression" dxfId="936" priority="594">
      <formula>AND(AR557&gt;0,C562="")</formula>
    </cfRule>
  </conditionalFormatting>
  <conditionalFormatting sqref="C562:AD562">
    <cfRule type="expression" dxfId="935" priority="596">
      <formula>$C$518&lt;&gt;1</formula>
    </cfRule>
  </conditionalFormatting>
  <conditionalFormatting sqref="C584:AD584">
    <cfRule type="expression" dxfId="934" priority="591">
      <formula>AJ592&gt;0</formula>
    </cfRule>
  </conditionalFormatting>
  <conditionalFormatting sqref="C643:AD643">
    <cfRule type="expression" dxfId="933" priority="585">
      <formula>$C$591&lt;&gt;1</formula>
    </cfRule>
  </conditionalFormatting>
  <conditionalFormatting sqref="C659:AD659">
    <cfRule type="expression" dxfId="932" priority="576">
      <formula>AS702&gt;0</formula>
    </cfRule>
  </conditionalFormatting>
  <conditionalFormatting sqref="C660:AD660">
    <cfRule type="expression" dxfId="931" priority="575">
      <formula>AV702&gt;0</formula>
    </cfRule>
  </conditionalFormatting>
  <conditionalFormatting sqref="C732:AD732">
    <cfRule type="expression" dxfId="930" priority="572">
      <formula>AP771&gt;0</formula>
    </cfRule>
  </conditionalFormatting>
  <conditionalFormatting sqref="C784:AD784">
    <cfRule type="expression" dxfId="929" priority="567">
      <formula>AV807&gt;0</formula>
    </cfRule>
  </conditionalFormatting>
  <conditionalFormatting sqref="C785:AD785">
    <cfRule type="expression" dxfId="928" priority="566">
      <formula>AY807&gt;0</formula>
    </cfRule>
  </conditionalFormatting>
  <conditionalFormatting sqref="C889:AD889">
    <cfRule type="expression" dxfId="927" priority="558">
      <formula>AO896&gt;0</formula>
    </cfRule>
  </conditionalFormatting>
  <conditionalFormatting sqref="C890:AD890">
    <cfRule type="expression" dxfId="926" priority="557">
      <formula>AND(AR912&gt;0,C917="")</formula>
    </cfRule>
  </conditionalFormatting>
  <conditionalFormatting sqref="C925:AD925">
    <cfRule type="expression" dxfId="925" priority="556">
      <formula>AO931&gt;0</formula>
    </cfRule>
  </conditionalFormatting>
  <conditionalFormatting sqref="C926:AD926">
    <cfRule type="expression" dxfId="924" priority="555">
      <formula>AND(AR940&gt;0,C943="")</formula>
    </cfRule>
  </conditionalFormatting>
  <conditionalFormatting sqref="C1041:AD1041">
    <cfRule type="expression" dxfId="923" priority="547">
      <formula>AO1047&gt;0</formula>
    </cfRule>
  </conditionalFormatting>
  <conditionalFormatting sqref="C1080:AD1080">
    <cfRule type="expression" dxfId="922" priority="538">
      <formula>EC1088&gt;0</formula>
    </cfRule>
  </conditionalFormatting>
  <conditionalFormatting sqref="D666:I700">
    <cfRule type="expression" dxfId="921" priority="695" stopIfTrue="1">
      <formula>ISNUMBER(SEARCH(" " &amp; D666 &amp; " ", " " &amp; SUBSTITUTE($AT$707, " / ", " ") &amp; " "))</formula>
    </cfRule>
  </conditionalFormatting>
  <conditionalFormatting sqref="D790:J805">
    <cfRule type="expression" dxfId="920" priority="697" stopIfTrue="1">
      <formula>ISNUMBER(SEARCH(" " &amp; D790 &amp; " ", " " &amp; SUBSTITUTE($AQ$812, " / ", " ") &amp; " "))</formula>
    </cfRule>
  </conditionalFormatting>
  <conditionalFormatting sqref="D120:L123">
    <cfRule type="expression" dxfId="919" priority="690" stopIfTrue="1">
      <formula>ISNUMBER(SEARCH(" " &amp; D120 &amp; " ", " " &amp; SUBSTITUTE($AJ$132, " / ", " ") &amp; " "))</formula>
    </cfRule>
  </conditionalFormatting>
  <conditionalFormatting sqref="D338:L348">
    <cfRule type="expression" dxfId="918" priority="691" stopIfTrue="1">
      <formula>ISNUMBER(SEARCH(" " &amp; D338 &amp; " ", " " &amp; SUBSTITUTE($AJ$355, " / ", " ") &amp; " "))</formula>
    </cfRule>
  </conditionalFormatting>
  <conditionalFormatting sqref="D446:L451">
    <cfRule type="expression" dxfId="917" priority="692" stopIfTrue="1">
      <formula>ISNUMBER(SEARCH(" " &amp; D446 &amp; " ", " " &amp; SUBSTITUTE($AJ$459, " / ", " ") &amp; " "))</formula>
    </cfRule>
  </conditionalFormatting>
  <conditionalFormatting sqref="D616:L636">
    <cfRule type="expression" dxfId="916" priority="694" stopIfTrue="1">
      <formula>ISNUMBER(SEARCH(" " &amp; D616 &amp; " ", " " &amp; SUBSTITUTE($AJ$644, " / ", " ") &amp; " "))</formula>
    </cfRule>
  </conditionalFormatting>
  <conditionalFormatting sqref="D895:L909">
    <cfRule type="expression" dxfId="915" priority="698" stopIfTrue="1">
      <formula>ISNUMBER(SEARCH(" " &amp; D895 &amp; " ", " " &amp; SUBSTITUTE($AV$917, " / ", " ") &amp; " "))</formula>
    </cfRule>
  </conditionalFormatting>
  <conditionalFormatting sqref="D1046:L1060">
    <cfRule type="expression" dxfId="914" priority="699" stopIfTrue="1">
      <formula>ISNUMBER(SEARCH(" " &amp; D1046 &amp; " ", " " &amp; SUBSTITUTE($AN$1068, " / ", " ") &amp; " "))</formula>
    </cfRule>
  </conditionalFormatting>
  <conditionalFormatting sqref="D537:O555">
    <cfRule type="expression" dxfId="913" priority="693" stopIfTrue="1">
      <formula>ISNUMBER(SEARCH(" " &amp; D537 &amp; " ", " " &amp; SUBSTITUTE($AJ$563, " / ", " ") &amp; " "))</formula>
    </cfRule>
  </conditionalFormatting>
  <conditionalFormatting sqref="D1089:AD1663">
    <cfRule type="expression" dxfId="912" priority="541">
      <formula>$D1089=""</formula>
    </cfRule>
    <cfRule type="expression" dxfId="911" priority="544">
      <formula>$AC$1082=""</formula>
    </cfRule>
  </conditionalFormatting>
  <conditionalFormatting sqref="D1670:AD2244">
    <cfRule type="expression" dxfId="910" priority="540">
      <formula>$D1089=""</formula>
    </cfRule>
    <cfRule type="expression" dxfId="909" priority="543">
      <formula>$AC$1082=""</formula>
    </cfRule>
  </conditionalFormatting>
  <conditionalFormatting sqref="D2251:AD2825">
    <cfRule type="expression" dxfId="908" priority="542">
      <formula>$AC$1082=""</formula>
    </cfRule>
    <cfRule type="expression" dxfId="907" priority="539">
      <formula>$D1089=""</formula>
    </cfRule>
  </conditionalFormatting>
  <conditionalFormatting sqref="F46:AD46">
    <cfRule type="expression" dxfId="906" priority="666">
      <formula>COUNTIF(AC44,"8")=0</formula>
    </cfRule>
    <cfRule type="expression" dxfId="905" priority="667">
      <formula>AND(COUNTIF(AC44,"8")&gt;0,F46="")</formula>
    </cfRule>
  </conditionalFormatting>
  <conditionalFormatting sqref="F48:AD48">
    <cfRule type="expression" dxfId="904" priority="664">
      <formula>COUNTIF(AD44,"4")=0</formula>
    </cfRule>
    <cfRule type="expression" dxfId="903" priority="665">
      <formula>AND(COUNTIF(AD44,"4")&gt;0,F48="")</formula>
    </cfRule>
  </conditionalFormatting>
  <conditionalFormatting sqref="F128:AD128">
    <cfRule type="expression" dxfId="902" priority="659">
      <formula>OR(M124=0,M124="NA",M124="NS")</formula>
    </cfRule>
    <cfRule type="expression" dxfId="901" priority="660">
      <formula>AND(M124&gt;0,M124&lt;&gt;"NA",M124&lt;&gt;"NS",F128="")</formula>
    </cfRule>
  </conditionalFormatting>
  <conditionalFormatting sqref="F455:AD455">
    <cfRule type="expression" dxfId="900" priority="617">
      <formula>AND(M452=1,F455="")</formula>
    </cfRule>
    <cfRule type="expression" dxfId="899" priority="616">
      <formula>M452&lt;&gt;1</formula>
    </cfRule>
  </conditionalFormatting>
  <conditionalFormatting sqref="F640:AD640">
    <cfRule type="expression" dxfId="898" priority="587">
      <formula>AND(P637&gt;0,P637&lt;&gt;"NA",P637&lt;&gt;"NS",F640="")</formula>
    </cfRule>
    <cfRule type="expression" dxfId="897" priority="586">
      <formula>OR(P637=0,P637="NA",P637="NS")</formula>
    </cfRule>
  </conditionalFormatting>
  <conditionalFormatting sqref="F703:AD703">
    <cfRule type="expression" dxfId="896" priority="579">
      <formula>J701&lt;&gt;1</formula>
    </cfRule>
    <cfRule type="expression" dxfId="895" priority="580">
      <formula>AND(J701=1,F703="")</formula>
    </cfRule>
  </conditionalFormatting>
  <conditionalFormatting sqref="F705:AD705">
    <cfRule type="expression" dxfId="894" priority="577">
      <formula>COUNTA(W666:W701)=0</formula>
    </cfRule>
    <cfRule type="expression" dxfId="893" priority="578">
      <formula>AND(COUNTA(W666:W701)&gt;0,F705="")</formula>
    </cfRule>
  </conditionalFormatting>
  <conditionalFormatting sqref="F808:AD808">
    <cfRule type="expression" dxfId="892" priority="569">
      <formula>AND(OR(K806=1,U806=1),F808="")</formula>
    </cfRule>
    <cfRule type="expression" dxfId="891" priority="568">
      <formula>AND(K806&lt;&gt;1,U806&lt;&gt;1)</formula>
    </cfRule>
  </conditionalFormatting>
  <conditionalFormatting sqref="F914:AD914">
    <cfRule type="expression" dxfId="890" priority="560">
      <formula>AND(M910&gt;0,M910&lt;&gt;"NA",M910&lt;&gt;"NS",F914="")</formula>
    </cfRule>
    <cfRule type="expression" dxfId="889" priority="559">
      <formula>OR(M910=0,M910="NA",M910="NS")</formula>
    </cfRule>
  </conditionalFormatting>
  <conditionalFormatting sqref="F1065:AD1065">
    <cfRule type="expression" dxfId="888" priority="548">
      <formula>OR(M1061=0,M1061="NA",M1061="NS")</formula>
    </cfRule>
    <cfRule type="expression" dxfId="887" priority="549">
      <formula>AND(M1061&gt;0,M1061&lt;&gt;"NA",M1061&lt;&gt;"NS",F1065="")</formula>
    </cfRule>
  </conditionalFormatting>
  <conditionalFormatting sqref="G475:I495">
    <cfRule type="expression" dxfId="886" priority="677">
      <formula>$CJ$482=0</formula>
    </cfRule>
  </conditionalFormatting>
  <conditionalFormatting sqref="G351:AD351">
    <cfRule type="expression" dxfId="885" priority="638">
      <formula>OR(M349=0,M349="NA",M349="NS")</formula>
    </cfRule>
    <cfRule type="expression" dxfId="884" priority="639">
      <formula>AND(M349&gt;0,M349&lt;&gt;"NA",M349&lt;&gt;"NS",G351="")</formula>
    </cfRule>
  </conditionalFormatting>
  <conditionalFormatting sqref="G476:AD495">
    <cfRule type="expression" dxfId="883" priority="607">
      <formula>COUNTBLANK($D476)=1</formula>
    </cfRule>
  </conditionalFormatting>
  <conditionalFormatting sqref="G559:AD559">
    <cfRule type="expression" dxfId="882" priority="599">
      <formula>OR(S556=0,S556="NA",S556="NS")</formula>
    </cfRule>
    <cfRule type="expression" dxfId="881" priority="600">
      <formula>AND(S556&gt;0,S556&lt;&gt;"NA",S556&lt;&gt;"NS",G559="")</formula>
    </cfRule>
  </conditionalFormatting>
  <conditionalFormatting sqref="I591:AD591">
    <cfRule type="expression" dxfId="880" priority="593">
      <formula>$C$591&gt;1</formula>
    </cfRule>
  </conditionalFormatting>
  <conditionalFormatting sqref="J399:L419">
    <cfRule type="expression" dxfId="879" priority="628">
      <formula>OR($M$343=0,$M$343="NS",$M$343="NA")</formula>
    </cfRule>
  </conditionalFormatting>
  <conditionalFormatting sqref="J475:L495">
    <cfRule type="expression" dxfId="878" priority="614">
      <formula>$M$446&lt;&gt;1</formula>
    </cfRule>
  </conditionalFormatting>
  <conditionalFormatting sqref="J192:AD208">
    <cfRule type="expression" dxfId="877" priority="652">
      <formula>COUNTBLANK($C$101:$H$105)=29</formula>
    </cfRule>
  </conditionalFormatting>
  <conditionalFormatting sqref="J400:AD419">
    <cfRule type="expression" dxfId="876" priority="621">
      <formula>COUNTBLANK($D400)=1</formula>
    </cfRule>
  </conditionalFormatting>
  <conditionalFormatting sqref="L665:V665">
    <cfRule type="expression" dxfId="875" priority="696" stopIfTrue="1">
      <formula>ISNUMBER(SEARCH(" " &amp; L665 &amp; " ", " " &amp; SUBSTITUTE($AY$707, " / ", " ") &amp; " "))</formula>
    </cfRule>
  </conditionalFormatting>
  <conditionalFormatting sqref="L666:W701">
    <cfRule type="expression" dxfId="874" priority="581">
      <formula>$X666="X"</formula>
    </cfRule>
  </conditionalFormatting>
  <conditionalFormatting sqref="L666:AD701">
    <cfRule type="expression" dxfId="873" priority="582">
      <formula>$J666&gt;1</formula>
    </cfRule>
  </conditionalFormatting>
  <conditionalFormatting sqref="M372:O392">
    <cfRule type="expression" dxfId="872" priority="635">
      <formula>$CA$384=0</formula>
    </cfRule>
  </conditionalFormatting>
  <conditionalFormatting sqref="M399:O419">
    <cfRule type="expression" dxfId="871" priority="627">
      <formula>OR($M$344=0,$M$344="NS",$M$344="NA")</formula>
    </cfRule>
  </conditionalFormatting>
  <conditionalFormatting sqref="M475:O495">
    <cfRule type="expression" dxfId="870" priority="613">
      <formula>$M$447&lt;&gt;1</formula>
    </cfRule>
  </conditionalFormatting>
  <conditionalFormatting sqref="M1082:AA1082">
    <cfRule type="expression" dxfId="869" priority="678">
      <formula>OR(B8="",$C$963&lt;&gt;1,M1063=0,M1063="NS",M1063="NA")</formula>
    </cfRule>
  </conditionalFormatting>
  <conditionalFormatting sqref="M120:AD125">
    <cfRule type="expression" dxfId="868" priority="662">
      <formula>COUNTBLANK($C$101:$H$105)=29</formula>
    </cfRule>
  </conditionalFormatting>
  <conditionalFormatting sqref="M144:AD149">
    <cfRule type="expression" dxfId="867" priority="658">
      <formula>COUNTBLANK($C$101:$H$105)=29</formula>
    </cfRule>
  </conditionalFormatting>
  <conditionalFormatting sqref="M165:AD174">
    <cfRule type="expression" dxfId="866" priority="654">
      <formula>COUNTBLANK($C$101:$H$105)=29</formula>
    </cfRule>
  </conditionalFormatting>
  <conditionalFormatting sqref="M224:AD232">
    <cfRule type="expression" dxfId="865" priority="649">
      <formula>COUNTBLANK($C$101:$H$105)=29</formula>
    </cfRule>
  </conditionalFormatting>
  <conditionalFormatting sqref="M247:AD249 C253:AD253">
    <cfRule type="expression" dxfId="864" priority="534">
      <formula>COUNTBLANK($C$101:$H$105)=29</formula>
    </cfRule>
  </conditionalFormatting>
  <conditionalFormatting sqref="M264:AD290">
    <cfRule type="expression" dxfId="863" priority="647">
      <formula>COUNTBLANK($C$101:$H$105)=29</formula>
    </cfRule>
  </conditionalFormatting>
  <conditionalFormatting sqref="M307:AD318">
    <cfRule type="expression" dxfId="862" priority="645">
      <formula>COUNTBLANK($C$101:$H$105)=29</formula>
    </cfRule>
  </conditionalFormatting>
  <conditionalFormatting sqref="M338:AD349">
    <cfRule type="expression" dxfId="861" priority="641">
      <formula>COUNTBLANK($C$101:$H$105)=29</formula>
    </cfRule>
  </conditionalFormatting>
  <conditionalFormatting sqref="M373:AD392">
    <cfRule type="expression" dxfId="860" priority="629">
      <formula>COUNTBLANK($D373)=1</formula>
    </cfRule>
  </conditionalFormatting>
  <conditionalFormatting sqref="M518:AD518">
    <cfRule type="expression" dxfId="859" priority="602">
      <formula>$C$518&gt;1</formula>
    </cfRule>
  </conditionalFormatting>
  <conditionalFormatting sqref="M616:AD637">
    <cfRule type="expression" dxfId="858" priority="588">
      <formula>$C$591&lt;&gt;1</formula>
    </cfRule>
  </conditionalFormatting>
  <conditionalFormatting sqref="M735:AD770">
    <cfRule type="expression" dxfId="857" priority="573">
      <formula>$J666&lt;&gt;1</formula>
    </cfRule>
  </conditionalFormatting>
  <conditionalFormatting sqref="M830:AD830">
    <cfRule type="expression" dxfId="856" priority="565">
      <formula>$C$830&gt;1</formula>
    </cfRule>
  </conditionalFormatting>
  <conditionalFormatting sqref="M846:AD855 C859:AD859 C881:AD881 C917:AD917 C943:AD943">
    <cfRule type="expression" dxfId="855" priority="564">
      <formula>$C$830&lt;&gt;1</formula>
    </cfRule>
  </conditionalFormatting>
  <conditionalFormatting sqref="M871:AD877">
    <cfRule type="expression" dxfId="854" priority="563">
      <formula>$C$830&lt;&gt;1</formula>
    </cfRule>
  </conditionalFormatting>
  <conditionalFormatting sqref="M895:AD911">
    <cfRule type="expression" dxfId="853" priority="562">
      <formula>$C$830&lt;&gt;1</formula>
    </cfRule>
  </conditionalFormatting>
  <conditionalFormatting sqref="M930:AD939">
    <cfRule type="expression" dxfId="852" priority="561">
      <formula>$C$830&lt;&gt;1</formula>
    </cfRule>
  </conditionalFormatting>
  <conditionalFormatting sqref="M963:AD963">
    <cfRule type="expression" dxfId="851" priority="554">
      <formula>$C$963&gt;1</formula>
    </cfRule>
  </conditionalFormatting>
  <conditionalFormatting sqref="M978:AD987 C991:AD991 C1009:AD1009 C1031:AD1031">
    <cfRule type="expression" dxfId="850" priority="553">
      <formula>$C$963&lt;&gt;1</formula>
    </cfRule>
  </conditionalFormatting>
  <conditionalFormatting sqref="M1003:AD1005">
    <cfRule type="expression" dxfId="849" priority="552">
      <formula>$C$963&lt;&gt;1</formula>
    </cfRule>
  </conditionalFormatting>
  <conditionalFormatting sqref="M1020:AD1027">
    <cfRule type="expression" dxfId="848" priority="551">
      <formula>$C$963&lt;&gt;1</formula>
    </cfRule>
  </conditionalFormatting>
  <conditionalFormatting sqref="M1046:AD1062 C1068:AD1068">
    <cfRule type="expression" dxfId="847" priority="550">
      <formula>OR($M$1003=0,$M$1003="NS",$M$1003="NA",$C$963&lt;&gt;1)</formula>
    </cfRule>
  </conditionalFormatting>
  <conditionalFormatting sqref="O790:T806">
    <cfRule type="expression" dxfId="846" priority="571">
      <formula>$K790&gt;1</formula>
    </cfRule>
  </conditionalFormatting>
  <conditionalFormatting sqref="P372:R392">
    <cfRule type="expression" dxfId="845" priority="634">
      <formula>OR($M$338=0,$M$338="NS",$M$338="NA")</formula>
    </cfRule>
  </conditionalFormatting>
  <conditionalFormatting sqref="P399:R419">
    <cfRule type="expression" dxfId="844" priority="626">
      <formula>OR($M$345=0,$M$345="NS",$M$345="NA")</formula>
    </cfRule>
  </conditionalFormatting>
  <conditionalFormatting sqref="P475:R495">
    <cfRule type="expression" dxfId="843" priority="612">
      <formula>$M$448&lt;&gt;1</formula>
    </cfRule>
  </conditionalFormatting>
  <conditionalFormatting sqref="P537:AD556">
    <cfRule type="expression" dxfId="842" priority="597">
      <formula>$C$518&lt;&gt;1</formula>
    </cfRule>
  </conditionalFormatting>
  <conditionalFormatting sqref="P616:AD637">
    <cfRule type="expression" dxfId="841" priority="590">
      <formula>$M616="X"</formula>
    </cfRule>
  </conditionalFormatting>
  <conditionalFormatting sqref="S372:U392">
    <cfRule type="expression" dxfId="840" priority="633">
      <formula>OR($M$339=0,$M$339="NS",$M$339="NA")</formula>
    </cfRule>
  </conditionalFormatting>
  <conditionalFormatting sqref="S399:U419">
    <cfRule type="expression" dxfId="839" priority="625">
      <formula>OR($M$346=0,$M$346="NS",$M$346="NA")</formula>
    </cfRule>
  </conditionalFormatting>
  <conditionalFormatting sqref="S475:U495">
    <cfRule type="expression" dxfId="838" priority="611">
      <formula>$M$449&lt;&gt;1</formula>
    </cfRule>
  </conditionalFormatting>
  <conditionalFormatting sqref="S44:AD44">
    <cfRule type="expression" dxfId="837" priority="669">
      <formula>$R$44=8</formula>
    </cfRule>
  </conditionalFormatting>
  <conditionalFormatting sqref="S446:AD452">
    <cfRule type="expression" dxfId="836" priority="618">
      <formula>$M446&gt;1</formula>
    </cfRule>
  </conditionalFormatting>
  <conditionalFormatting sqref="S537:AD556">
    <cfRule type="expression" dxfId="835" priority="598">
      <formula>$P537="X"</formula>
    </cfRule>
  </conditionalFormatting>
  <conditionalFormatting sqref="S735:AD770">
    <cfRule type="expression" dxfId="834" priority="574">
      <formula>$M735&gt;1</formula>
    </cfRule>
  </conditionalFormatting>
  <conditionalFormatting sqref="S2846:AD2846">
    <cfRule type="expression" dxfId="833" priority="537">
      <formula>$C$2846&gt;1</formula>
    </cfRule>
  </conditionalFormatting>
  <conditionalFormatting sqref="U78:U80">
    <cfRule type="expression" dxfId="832" priority="689" stopIfTrue="1">
      <formula>ISNUMBER(SEARCH(" " &amp; U78 &amp; " ", " " &amp; SUBSTITUTE($AO$51, " / ", " ") &amp; " "))</formula>
    </cfRule>
  </conditionalFormatting>
  <conditionalFormatting sqref="U44:V44">
    <cfRule type="expression" dxfId="831" priority="670">
      <formula>OR($AQ44=1,$AR44=1,$AS44=1)</formula>
    </cfRule>
  </conditionalFormatting>
  <conditionalFormatting sqref="V372:X392">
    <cfRule type="expression" dxfId="830" priority="632">
      <formula>OR($M$340=0,$M$340="NS",$M$340="NA")</formula>
    </cfRule>
  </conditionalFormatting>
  <conditionalFormatting sqref="V399:X419">
    <cfRule type="expression" dxfId="829" priority="624">
      <formula>OR($M$347=0,$M$347="NS",$M$347="NA")</formula>
    </cfRule>
  </conditionalFormatting>
  <conditionalFormatting sqref="V475:X495">
    <cfRule type="expression" dxfId="828" priority="610">
      <formula>$M$450&lt;&gt;1</formula>
    </cfRule>
  </conditionalFormatting>
  <conditionalFormatting sqref="V616:AD637">
    <cfRule type="expression" dxfId="827" priority="589">
      <formula>OR($S616=0,$S616="NS",$S616="NA")</formula>
    </cfRule>
  </conditionalFormatting>
  <conditionalFormatting sqref="Y372:AA392">
    <cfRule type="expression" dxfId="826" priority="631">
      <formula>OR($M$341=0,$M$341="NS",$M$341="NA")</formula>
    </cfRule>
  </conditionalFormatting>
  <conditionalFormatting sqref="Y399:AA419">
    <cfRule type="expression" dxfId="825" priority="623">
      <formula>OR($M$348=0,$M$348="NS",$M$348="NA")</formula>
    </cfRule>
  </conditionalFormatting>
  <conditionalFormatting sqref="Y475:AA495">
    <cfRule type="expression" dxfId="824" priority="609">
      <formula>$M$451&lt;&gt;1</formula>
    </cfRule>
  </conditionalFormatting>
  <conditionalFormatting sqref="Y591:AD591">
    <cfRule type="expression" dxfId="823" priority="592">
      <formula>OR($Q$591=0,$Q$591="NS",$Q$591="NA")</formula>
    </cfRule>
  </conditionalFormatting>
  <conditionalFormatting sqref="Y790:AD806">
    <cfRule type="expression" dxfId="822" priority="570">
      <formula>$U790&gt;1</formula>
    </cfRule>
  </conditionalFormatting>
  <conditionalFormatting sqref="Z686 AC686">
    <cfRule type="expression" dxfId="821" priority="584">
      <formula>TRUE</formula>
    </cfRule>
  </conditionalFormatting>
  <conditionalFormatting sqref="AA687 AD687">
    <cfRule type="expression" dxfId="820" priority="583">
      <formula>TRUE</formula>
    </cfRule>
  </conditionalFormatting>
  <conditionalFormatting sqref="AB372:AD392">
    <cfRule type="expression" dxfId="819" priority="630">
      <formula>OR($M$342=0,$M$342="NS",$M$342="NA")</formula>
    </cfRule>
  </conditionalFormatting>
  <conditionalFormatting sqref="AB399:AD419">
    <cfRule type="expression" dxfId="818" priority="622">
      <formula>OR($M$349=0,$M$349="NS",$M$349="NA")</formula>
    </cfRule>
  </conditionalFormatting>
  <conditionalFormatting sqref="AB475:AD495">
    <cfRule type="expression" dxfId="817" priority="608">
      <formula>$M$452&lt;&gt;1</formula>
    </cfRule>
  </conditionalFormatting>
  <conditionalFormatting sqref="AC1082:AD1082">
    <cfRule type="expression" dxfId="816" priority="687">
      <formula>OR(B8="",$C$963&lt;&gt;1,M1063=0,M1063="NS",M1063="NA")</formula>
    </cfRule>
  </conditionalFormatting>
  <conditionalFormatting sqref="AD44">
    <cfRule type="expression" dxfId="815" priority="668">
      <formula>AC44&lt;&gt;7</formula>
    </cfRule>
  </conditionalFormatting>
  <conditionalFormatting sqref="AF46">
    <cfRule type="expression" dxfId="814" priority="525" stopIfTrue="1">
      <formula>AND($A$1&lt;&gt;"",SUM(AF46)&gt;0)</formula>
    </cfRule>
    <cfRule type="expression" dxfId="813" priority="524" stopIfTrue="1">
      <formula>AND($A$1&lt;&gt;"",SEARCH("no puede registrar",AF46)&gt;0)</formula>
    </cfRule>
    <cfRule type="expression" dxfId="812" priority="522" stopIfTrue="1">
      <formula>AND($A$1&lt;&gt;"",SEARCH("pase a la pregunta",AF46)&gt;0)</formula>
    </cfRule>
    <cfRule type="expression" dxfId="811" priority="521" stopIfTrue="1">
      <formula>AND($A$1&lt;&gt;"",SEARCH("igual o menor",AF46)&gt;0)</formula>
    </cfRule>
    <cfRule type="expression" dxfId="810" priority="523" stopIfTrue="1">
      <formula>AND($A$1&lt;&gt;"",SEARCH("en blanco",AF46)&gt;0)</formula>
    </cfRule>
    <cfRule type="expression" dxfId="809" priority="520" stopIfTrue="1">
      <formula>AND($A$1&lt;&gt;"",SEARCH("igual o mayor",AF46)&gt;0)</formula>
    </cfRule>
    <cfRule type="expression" dxfId="808" priority="532" stopIfTrue="1">
      <formula>AND($A$1&lt;&gt;"",SUM(AF46)&gt;0)</formula>
    </cfRule>
    <cfRule type="expression" dxfId="807" priority="528" stopIfTrue="1">
      <formula>AND($A$1&lt;&gt;"",SEARCH("igual o menor",AF46)&gt;0)</formula>
    </cfRule>
    <cfRule type="expression" dxfId="806" priority="533" stopIfTrue="1">
      <formula>AND($A$1&lt;&gt;"",SEARCH("la pregunta",AF46)&gt;0)</formula>
    </cfRule>
    <cfRule type="expression" dxfId="805" priority="531" stopIfTrue="1">
      <formula>AND($A$1&lt;&gt;"",SEARCH("no puede registrar",AF46)&gt;0)</formula>
    </cfRule>
    <cfRule type="expression" dxfId="804" priority="530" stopIfTrue="1">
      <formula>AND($A$1&lt;&gt;"",SEARCH("en blanco",AF46)&gt;0)</formula>
    </cfRule>
    <cfRule type="expression" dxfId="803" priority="529" stopIfTrue="1">
      <formula>AND($A$1&lt;&gt;"",SEARCH("pase a la pregunta",AF46)&gt;0)</formula>
    </cfRule>
    <cfRule type="expression" dxfId="802" priority="527" stopIfTrue="1">
      <formula>AND($A$1&lt;&gt;"",SEARCH("igual o mayor",AF46)&gt;0)</formula>
    </cfRule>
    <cfRule type="expression" dxfId="801" priority="526" stopIfTrue="1">
      <formula>AND($A$1&lt;&gt;"",SEARCH("la pregunta",AF46)&gt;0)</formula>
    </cfRule>
  </conditionalFormatting>
  <conditionalFormatting sqref="AF48">
    <cfRule type="expression" dxfId="800" priority="517" stopIfTrue="1">
      <formula>AND($A$1&lt;&gt;"",SEARCH("no puede registrar",AF48)&gt;0)</formula>
    </cfRule>
    <cfRule type="expression" dxfId="799" priority="516" stopIfTrue="1">
      <formula>AND($A$1&lt;&gt;"",SEARCH("en blanco",AF48)&gt;0)</formula>
    </cfRule>
    <cfRule type="expression" dxfId="798" priority="515" stopIfTrue="1">
      <formula>AND($A$1&lt;&gt;"",SEARCH("pase a la pregunta",AF48)&gt;0)</formula>
    </cfRule>
    <cfRule type="expression" dxfId="797" priority="514" stopIfTrue="1">
      <formula>AND($A$1&lt;&gt;"",SEARCH("igual o menor",AF48)&gt;0)</formula>
    </cfRule>
    <cfRule type="expression" dxfId="796" priority="506" stopIfTrue="1">
      <formula>AND($A$1&lt;&gt;"",SEARCH("igual o mayor",AF48)&gt;0)</formula>
    </cfRule>
    <cfRule type="expression" dxfId="795" priority="512" stopIfTrue="1">
      <formula>AND($A$1&lt;&gt;"",SEARCH("la pregunta",AF48)&gt;0)</formula>
    </cfRule>
    <cfRule type="expression" dxfId="794" priority="510" stopIfTrue="1">
      <formula>AND($A$1&lt;&gt;"",SEARCH("no puede registrar",AF48)&gt;0)</formula>
    </cfRule>
    <cfRule type="expression" dxfId="793" priority="511" stopIfTrue="1">
      <formula>AND($A$1&lt;&gt;"",SUM(AF48)&gt;0)</formula>
    </cfRule>
    <cfRule type="expression" dxfId="792" priority="509" stopIfTrue="1">
      <formula>AND($A$1&lt;&gt;"",SEARCH("en blanco",AF48)&gt;0)</formula>
    </cfRule>
    <cfRule type="expression" dxfId="791" priority="513" stopIfTrue="1">
      <formula>AND($A$1&lt;&gt;"",SEARCH("igual o mayor",AF48)&gt;0)</formula>
    </cfRule>
    <cfRule type="expression" dxfId="790" priority="507" stopIfTrue="1">
      <formula>AND($A$1&lt;&gt;"",SEARCH("igual o menor",AF48)&gt;0)</formula>
    </cfRule>
    <cfRule type="expression" dxfId="789" priority="518" stopIfTrue="1">
      <formula>AND($A$1&lt;&gt;"",SUM(AF48)&gt;0)</formula>
    </cfRule>
    <cfRule type="expression" dxfId="788" priority="519" stopIfTrue="1">
      <formula>AND($A$1&lt;&gt;"",SEARCH("la pregunta",AF48)&gt;0)</formula>
    </cfRule>
    <cfRule type="expression" dxfId="787" priority="508" stopIfTrue="1">
      <formula>AND($A$1&lt;&gt;"",SEARCH("pase a la pregunta",AF48)&gt;0)</formula>
    </cfRule>
  </conditionalFormatting>
  <conditionalFormatting sqref="AF128">
    <cfRule type="expression" dxfId="786" priority="429" stopIfTrue="1">
      <formula>AND($A$1&lt;&gt;"",SEARCH("igual o mayor",AF128)&gt;0)</formula>
    </cfRule>
    <cfRule type="expression" dxfId="785" priority="430" stopIfTrue="1">
      <formula>AND($A$1&lt;&gt;"",SEARCH("igual o menor",AF128)&gt;0)</formula>
    </cfRule>
    <cfRule type="expression" dxfId="784" priority="431" stopIfTrue="1">
      <formula>AND($A$1&lt;&gt;"",SEARCH("pase a la pregunta",AF128)&gt;0)</formula>
    </cfRule>
    <cfRule type="expression" dxfId="783" priority="432" stopIfTrue="1">
      <formula>AND($A$1&lt;&gt;"",SEARCH("en blanco",AF128)&gt;0)</formula>
    </cfRule>
    <cfRule type="expression" dxfId="782" priority="433" stopIfTrue="1">
      <formula>AND($A$1&lt;&gt;"",SEARCH("no puede registrar",AF128)&gt;0)</formula>
    </cfRule>
    <cfRule type="expression" dxfId="781" priority="434" stopIfTrue="1">
      <formula>AND($A$1&lt;&gt;"",SUM(AF128)&gt;0)</formula>
    </cfRule>
    <cfRule type="expression" dxfId="780" priority="435" stopIfTrue="1">
      <formula>AND($A$1&lt;&gt;"",SEARCH("la pregunta",AF128)&gt;0)</formula>
    </cfRule>
    <cfRule type="expression" dxfId="779" priority="427" stopIfTrue="1">
      <formula>AND($A$1&lt;&gt;"",SUM(AF128)&gt;0)</formula>
    </cfRule>
    <cfRule type="expression" dxfId="778" priority="422" stopIfTrue="1">
      <formula>AND($A$1&lt;&gt;"",SEARCH("igual o mayor",AF128)&gt;0)</formula>
    </cfRule>
    <cfRule type="expression" dxfId="777" priority="423" stopIfTrue="1">
      <formula>AND($A$1&lt;&gt;"",SEARCH("igual o menor",AF128)&gt;0)</formula>
    </cfRule>
    <cfRule type="expression" dxfId="776" priority="424" stopIfTrue="1">
      <formula>AND($A$1&lt;&gt;"",SEARCH("pase a la pregunta",AF128)&gt;0)</formula>
    </cfRule>
    <cfRule type="expression" dxfId="775" priority="425" stopIfTrue="1">
      <formula>AND($A$1&lt;&gt;"",SEARCH("en blanco",AF128)&gt;0)</formula>
    </cfRule>
    <cfRule type="expression" dxfId="774" priority="426" stopIfTrue="1">
      <formula>AND($A$1&lt;&gt;"",SEARCH("no puede registrar",AF128)&gt;0)</formula>
    </cfRule>
    <cfRule type="expression" dxfId="773" priority="428" stopIfTrue="1">
      <formula>AND($A$1&lt;&gt;"",SEARCH("la pregunta",AF128)&gt;0)</formula>
    </cfRule>
  </conditionalFormatting>
  <conditionalFormatting sqref="AF351">
    <cfRule type="expression" dxfId="772" priority="385" stopIfTrue="1">
      <formula>AND($A$1&lt;&gt;"",SUM(AF351)&gt;0)</formula>
    </cfRule>
    <cfRule type="expression" dxfId="771" priority="383" stopIfTrue="1">
      <formula>AND($A$1&lt;&gt;"",SEARCH("en blanco",AF351)&gt;0)</formula>
    </cfRule>
    <cfRule type="expression" dxfId="770" priority="382" stopIfTrue="1">
      <formula>AND($A$1&lt;&gt;"",SEARCH("pase a la pregunta",AF351)&gt;0)</formula>
    </cfRule>
    <cfRule type="expression" dxfId="769" priority="381" stopIfTrue="1">
      <formula>AND($A$1&lt;&gt;"",SEARCH("igual o menor",AF351)&gt;0)</formula>
    </cfRule>
    <cfRule type="expression" dxfId="768" priority="380" stopIfTrue="1">
      <formula>AND($A$1&lt;&gt;"",SEARCH("igual o mayor",AF351)&gt;0)</formula>
    </cfRule>
    <cfRule type="expression" dxfId="767" priority="392" stopIfTrue="1">
      <formula>AND($A$1&lt;&gt;"",SUM(AF351)&gt;0)</formula>
    </cfRule>
    <cfRule type="expression" dxfId="766" priority="391" stopIfTrue="1">
      <formula>AND($A$1&lt;&gt;"",SEARCH("no puede registrar",AF351)&gt;0)</formula>
    </cfRule>
    <cfRule type="expression" dxfId="765" priority="393" stopIfTrue="1">
      <formula>AND($A$1&lt;&gt;"",SEARCH("la pregunta",AF351)&gt;0)</formula>
    </cfRule>
    <cfRule type="expression" dxfId="764" priority="390" stopIfTrue="1">
      <formula>AND($A$1&lt;&gt;"",SEARCH("en blanco",AF351)&gt;0)</formula>
    </cfRule>
    <cfRule type="expression" dxfId="763" priority="389" stopIfTrue="1">
      <formula>AND($A$1&lt;&gt;"",SEARCH("pase a la pregunta",AF351)&gt;0)</formula>
    </cfRule>
    <cfRule type="expression" dxfId="762" priority="388" stopIfTrue="1">
      <formula>AND($A$1&lt;&gt;"",SEARCH("igual o menor",AF351)&gt;0)</formula>
    </cfRule>
    <cfRule type="expression" dxfId="761" priority="387" stopIfTrue="1">
      <formula>AND($A$1&lt;&gt;"",SEARCH("igual o mayor",AF351)&gt;0)</formula>
    </cfRule>
    <cfRule type="expression" dxfId="760" priority="386" stopIfTrue="1">
      <formula>AND($A$1&lt;&gt;"",SEARCH("la pregunta",AF351)&gt;0)</formula>
    </cfRule>
    <cfRule type="expression" dxfId="759" priority="384" stopIfTrue="1">
      <formula>AND($A$1&lt;&gt;"",SEARCH("no puede registrar",AF351)&gt;0)</formula>
    </cfRule>
  </conditionalFormatting>
  <conditionalFormatting sqref="AF455">
    <cfRule type="expression" dxfId="758" priority="310" stopIfTrue="1">
      <formula>AND($A$1&lt;&gt;"",SEARCH("igual o mayor",AF455)&gt;0)</formula>
    </cfRule>
    <cfRule type="expression" dxfId="757" priority="311" stopIfTrue="1">
      <formula>AND($A$1&lt;&gt;"",SEARCH("igual o menor",AF455)&gt;0)</formula>
    </cfRule>
    <cfRule type="expression" dxfId="756" priority="314" stopIfTrue="1">
      <formula>AND($A$1&lt;&gt;"",SEARCH("no puede registrar",AF455)&gt;0)</formula>
    </cfRule>
    <cfRule type="expression" dxfId="755" priority="312" stopIfTrue="1">
      <formula>AND($A$1&lt;&gt;"",SEARCH("pase a la pregunta",AF455)&gt;0)</formula>
    </cfRule>
    <cfRule type="expression" dxfId="754" priority="323" stopIfTrue="1">
      <formula>AND($A$1&lt;&gt;"",SEARCH("la pregunta",AF455)&gt;0)</formula>
    </cfRule>
    <cfRule type="expression" dxfId="753" priority="322" stopIfTrue="1">
      <formula>AND($A$1&lt;&gt;"",SUM(AF455)&gt;0)</formula>
    </cfRule>
    <cfRule type="expression" dxfId="752" priority="321" stopIfTrue="1">
      <formula>AND($A$1&lt;&gt;"",SEARCH("no puede registrar",AF455)&gt;0)</formula>
    </cfRule>
    <cfRule type="expression" dxfId="751" priority="320" stopIfTrue="1">
      <formula>AND($A$1&lt;&gt;"",SEARCH("en blanco",AF455)&gt;0)</formula>
    </cfRule>
    <cfRule type="expression" dxfId="750" priority="319" stopIfTrue="1">
      <formula>AND($A$1&lt;&gt;"",SEARCH("pase a la pregunta",AF455)&gt;0)</formula>
    </cfRule>
    <cfRule type="expression" dxfId="749" priority="318" stopIfTrue="1">
      <formula>AND($A$1&lt;&gt;"",SEARCH("igual o menor",AF455)&gt;0)</formula>
    </cfRule>
    <cfRule type="expression" dxfId="748" priority="317" stopIfTrue="1">
      <formula>AND($A$1&lt;&gt;"",SEARCH("igual o mayor",AF455)&gt;0)</formula>
    </cfRule>
    <cfRule type="expression" dxfId="747" priority="316" stopIfTrue="1">
      <formula>AND($A$1&lt;&gt;"",SEARCH("la pregunta",AF455)&gt;0)</formula>
    </cfRule>
    <cfRule type="expression" dxfId="746" priority="315" stopIfTrue="1">
      <formula>AND($A$1&lt;&gt;"",SUM(AF455)&gt;0)</formula>
    </cfRule>
    <cfRule type="expression" dxfId="745" priority="313" stopIfTrue="1">
      <formula>AND($A$1&lt;&gt;"",SEARCH("en blanco",AF455)&gt;0)</formula>
    </cfRule>
  </conditionalFormatting>
  <conditionalFormatting sqref="AF559">
    <cfRule type="expression" dxfId="744" priority="277" stopIfTrue="1">
      <formula>AND($A$1&lt;&gt;"",SEARCH("pase a la pregunta",AF559)&gt;0)</formula>
    </cfRule>
    <cfRule type="expression" dxfId="743" priority="276" stopIfTrue="1">
      <formula>AND($A$1&lt;&gt;"",SEARCH("igual o menor",AF559)&gt;0)</formula>
    </cfRule>
    <cfRule type="expression" dxfId="742" priority="273" stopIfTrue="1">
      <formula>AND($A$1&lt;&gt;"",SUM(AF559)&gt;0)</formula>
    </cfRule>
    <cfRule type="expression" dxfId="741" priority="268" stopIfTrue="1">
      <formula>AND($A$1&lt;&gt;"",SEARCH("igual o mayor",AF559)&gt;0)</formula>
    </cfRule>
    <cfRule type="expression" dxfId="740" priority="269" stopIfTrue="1">
      <formula>AND($A$1&lt;&gt;"",SEARCH("igual o menor",AF559)&gt;0)</formula>
    </cfRule>
    <cfRule type="expression" dxfId="739" priority="270" stopIfTrue="1">
      <formula>AND($A$1&lt;&gt;"",SEARCH("pase a la pregunta",AF559)&gt;0)</formula>
    </cfRule>
    <cfRule type="expression" dxfId="738" priority="271" stopIfTrue="1">
      <formula>AND($A$1&lt;&gt;"",SEARCH("en blanco",AF559)&gt;0)</formula>
    </cfRule>
    <cfRule type="expression" dxfId="737" priority="272" stopIfTrue="1">
      <formula>AND($A$1&lt;&gt;"",SEARCH("no puede registrar",AF559)&gt;0)</formula>
    </cfRule>
    <cfRule type="expression" dxfId="736" priority="275" stopIfTrue="1">
      <formula>AND($A$1&lt;&gt;"",SEARCH("igual o mayor",AF559)&gt;0)</formula>
    </cfRule>
    <cfRule type="expression" dxfId="735" priority="274" stopIfTrue="1">
      <formula>AND($A$1&lt;&gt;"",SEARCH("la pregunta",AF559)&gt;0)</formula>
    </cfRule>
    <cfRule type="expression" dxfId="734" priority="281" stopIfTrue="1">
      <formula>AND($A$1&lt;&gt;"",SEARCH("la pregunta",AF559)&gt;0)</formula>
    </cfRule>
    <cfRule type="expression" dxfId="733" priority="280" stopIfTrue="1">
      <formula>AND($A$1&lt;&gt;"",SUM(AF559)&gt;0)</formula>
    </cfRule>
    <cfRule type="expression" dxfId="732" priority="279" stopIfTrue="1">
      <formula>AND($A$1&lt;&gt;"",SEARCH("no puede registrar",AF559)&gt;0)</formula>
    </cfRule>
    <cfRule type="expression" dxfId="731" priority="278" stopIfTrue="1">
      <formula>AND($A$1&lt;&gt;"",SEARCH("en blanco",AF559)&gt;0)</formula>
    </cfRule>
  </conditionalFormatting>
  <conditionalFormatting sqref="AF640">
    <cfRule type="expression" dxfId="730" priority="239" stopIfTrue="1">
      <formula>AND($A$1&lt;&gt;"",SEARCH("la pregunta",AF640)&gt;0)</formula>
    </cfRule>
    <cfRule type="expression" dxfId="729" priority="235" stopIfTrue="1">
      <formula>AND($A$1&lt;&gt;"",SEARCH("pase a la pregunta",AF640)&gt;0)</formula>
    </cfRule>
    <cfRule type="expression" dxfId="728" priority="236" stopIfTrue="1">
      <formula>AND($A$1&lt;&gt;"",SEARCH("en blanco",AF640)&gt;0)</formula>
    </cfRule>
    <cfRule type="expression" dxfId="727" priority="237" stopIfTrue="1">
      <formula>AND($A$1&lt;&gt;"",SEARCH("no puede registrar",AF640)&gt;0)</formula>
    </cfRule>
    <cfRule type="expression" dxfId="726" priority="231" stopIfTrue="1">
      <formula>AND($A$1&lt;&gt;"",SUM(AF640)&gt;0)</formula>
    </cfRule>
    <cfRule type="expression" dxfId="725" priority="232" stopIfTrue="1">
      <formula>AND($A$1&lt;&gt;"",SEARCH("la pregunta",AF640)&gt;0)</formula>
    </cfRule>
    <cfRule type="expression" dxfId="724" priority="230" stopIfTrue="1">
      <formula>AND($A$1&lt;&gt;"",SEARCH("no puede registrar",AF640)&gt;0)</formula>
    </cfRule>
    <cfRule type="expression" dxfId="723" priority="229" stopIfTrue="1">
      <formula>AND($A$1&lt;&gt;"",SEARCH("en blanco",AF640)&gt;0)</formula>
    </cfRule>
    <cfRule type="expression" dxfId="722" priority="228" stopIfTrue="1">
      <formula>AND($A$1&lt;&gt;"",SEARCH("pase a la pregunta",AF640)&gt;0)</formula>
    </cfRule>
    <cfRule type="expression" dxfId="721" priority="233" stopIfTrue="1">
      <formula>AND($A$1&lt;&gt;"",SEARCH("igual o mayor",AF640)&gt;0)</formula>
    </cfRule>
    <cfRule type="expression" dxfId="720" priority="227" stopIfTrue="1">
      <formula>AND($A$1&lt;&gt;"",SEARCH("igual o menor",AF640)&gt;0)</formula>
    </cfRule>
    <cfRule type="expression" dxfId="719" priority="226" stopIfTrue="1">
      <formula>AND($A$1&lt;&gt;"",SEARCH("igual o mayor",AF640)&gt;0)</formula>
    </cfRule>
    <cfRule type="expression" dxfId="718" priority="234" stopIfTrue="1">
      <formula>AND($A$1&lt;&gt;"",SEARCH("igual o menor",AF640)&gt;0)</formula>
    </cfRule>
    <cfRule type="expression" dxfId="717" priority="238" stopIfTrue="1">
      <formula>AND($A$1&lt;&gt;"",SUM(AF640)&gt;0)</formula>
    </cfRule>
  </conditionalFormatting>
  <conditionalFormatting sqref="AF703">
    <cfRule type="expression" dxfId="716" priority="191" stopIfTrue="1">
      <formula>AND($A$1&lt;&gt;"",SEARCH("igual o mayor",AF703)&gt;0)</formula>
    </cfRule>
    <cfRule type="expression" dxfId="715" priority="190" stopIfTrue="1">
      <formula>AND($A$1&lt;&gt;"",SEARCH("la pregunta",AF703)&gt;0)</formula>
    </cfRule>
    <cfRule type="expression" dxfId="714" priority="189" stopIfTrue="1">
      <formula>AND($A$1&lt;&gt;"",SUM(AF703)&gt;0)</formula>
    </cfRule>
    <cfRule type="expression" dxfId="713" priority="188" stopIfTrue="1">
      <formula>AND($A$1&lt;&gt;"",SEARCH("no puede registrar",AF703)&gt;0)</formula>
    </cfRule>
    <cfRule type="expression" dxfId="712" priority="187" stopIfTrue="1">
      <formula>AND($A$1&lt;&gt;"",SEARCH("en blanco",AF703)&gt;0)</formula>
    </cfRule>
    <cfRule type="expression" dxfId="711" priority="186" stopIfTrue="1">
      <formula>AND($A$1&lt;&gt;"",SEARCH("pase a la pregunta",AF703)&gt;0)</formula>
    </cfRule>
    <cfRule type="expression" dxfId="710" priority="184" stopIfTrue="1">
      <formula>AND($A$1&lt;&gt;"",SEARCH("igual o mayor",AF703)&gt;0)</formula>
    </cfRule>
    <cfRule type="expression" dxfId="709" priority="185" stopIfTrue="1">
      <formula>AND($A$1&lt;&gt;"",SEARCH("igual o menor",AF703)&gt;0)</formula>
    </cfRule>
    <cfRule type="expression" dxfId="708" priority="197" stopIfTrue="1">
      <formula>AND($A$1&lt;&gt;"",SEARCH("la pregunta",AF703)&gt;0)</formula>
    </cfRule>
    <cfRule type="expression" dxfId="707" priority="196" stopIfTrue="1">
      <formula>AND($A$1&lt;&gt;"",SUM(AF703)&gt;0)</formula>
    </cfRule>
    <cfRule type="expression" dxfId="706" priority="195" stopIfTrue="1">
      <formula>AND($A$1&lt;&gt;"",SEARCH("no puede registrar",AF703)&gt;0)</formula>
    </cfRule>
    <cfRule type="expression" dxfId="705" priority="194" stopIfTrue="1">
      <formula>AND($A$1&lt;&gt;"",SEARCH("en blanco",AF703)&gt;0)</formula>
    </cfRule>
    <cfRule type="expression" dxfId="704" priority="193" stopIfTrue="1">
      <formula>AND($A$1&lt;&gt;"",SEARCH("pase a la pregunta",AF703)&gt;0)</formula>
    </cfRule>
    <cfRule type="expression" dxfId="703" priority="192" stopIfTrue="1">
      <formula>AND($A$1&lt;&gt;"",SEARCH("igual o menor",AF703)&gt;0)</formula>
    </cfRule>
  </conditionalFormatting>
  <conditionalFormatting sqref="AF705">
    <cfRule type="expression" dxfId="702" priority="177" stopIfTrue="1">
      <formula>AND($A$1&lt;&gt;"",SEARCH("igual o mayor",AF705)&gt;0)</formula>
    </cfRule>
    <cfRule type="expression" dxfId="701" priority="173" stopIfTrue="1">
      <formula>AND($A$1&lt;&gt;"",SEARCH("en blanco",AF705)&gt;0)</formula>
    </cfRule>
    <cfRule type="expression" dxfId="700" priority="176" stopIfTrue="1">
      <formula>AND($A$1&lt;&gt;"",SEARCH("la pregunta",AF705)&gt;0)</formula>
    </cfRule>
    <cfRule type="expression" dxfId="699" priority="175" stopIfTrue="1">
      <formula>AND($A$1&lt;&gt;"",SUM(AF705)&gt;0)</formula>
    </cfRule>
    <cfRule type="expression" dxfId="698" priority="174" stopIfTrue="1">
      <formula>AND($A$1&lt;&gt;"",SEARCH("no puede registrar",AF705)&gt;0)</formula>
    </cfRule>
    <cfRule type="expression" dxfId="697" priority="171" stopIfTrue="1">
      <formula>AND($A$1&lt;&gt;"",SEARCH("igual o menor",AF705)&gt;0)</formula>
    </cfRule>
    <cfRule type="expression" dxfId="696" priority="172" stopIfTrue="1">
      <formula>AND($A$1&lt;&gt;"",SEARCH("pase a la pregunta",AF705)&gt;0)</formula>
    </cfRule>
    <cfRule type="expression" dxfId="695" priority="170" stopIfTrue="1">
      <formula>AND($A$1&lt;&gt;"",SEARCH("igual o mayor",AF705)&gt;0)</formula>
    </cfRule>
    <cfRule type="expression" dxfId="694" priority="182" stopIfTrue="1">
      <formula>AND($A$1&lt;&gt;"",SUM(AF705)&gt;0)</formula>
    </cfRule>
    <cfRule type="expression" dxfId="693" priority="183" stopIfTrue="1">
      <formula>AND($A$1&lt;&gt;"",SEARCH("la pregunta",AF705)&gt;0)</formula>
    </cfRule>
    <cfRule type="expression" dxfId="692" priority="181" stopIfTrue="1">
      <formula>AND($A$1&lt;&gt;"",SEARCH("no puede registrar",AF705)&gt;0)</formula>
    </cfRule>
    <cfRule type="expression" dxfId="691" priority="180" stopIfTrue="1">
      <formula>AND($A$1&lt;&gt;"",SEARCH("en blanco",AF705)&gt;0)</formula>
    </cfRule>
    <cfRule type="expression" dxfId="690" priority="179" stopIfTrue="1">
      <formula>AND($A$1&lt;&gt;"",SEARCH("pase a la pregunta",AF705)&gt;0)</formula>
    </cfRule>
    <cfRule type="expression" dxfId="689" priority="178" stopIfTrue="1">
      <formula>AND($A$1&lt;&gt;"",SEARCH("igual o menor",AF705)&gt;0)</formula>
    </cfRule>
  </conditionalFormatting>
  <conditionalFormatting sqref="AF808">
    <cfRule type="expression" dxfId="688" priority="118" stopIfTrue="1">
      <formula>AND($A$1&lt;&gt;"",SEARCH("no puede registrar",AF808)&gt;0)</formula>
    </cfRule>
    <cfRule type="expression" dxfId="687" priority="123" stopIfTrue="1">
      <formula>AND($A$1&lt;&gt;"",SEARCH("pase a la pregunta",AF808)&gt;0)</formula>
    </cfRule>
    <cfRule type="expression" dxfId="686" priority="119" stopIfTrue="1">
      <formula>AND($A$1&lt;&gt;"",SUM(AF808)&gt;0)</formula>
    </cfRule>
    <cfRule type="expression" dxfId="685" priority="122" stopIfTrue="1">
      <formula>AND($A$1&lt;&gt;"",SEARCH("igual o menor",AF808)&gt;0)</formula>
    </cfRule>
    <cfRule type="expression" dxfId="684" priority="121" stopIfTrue="1">
      <formula>AND($A$1&lt;&gt;"",SEARCH("igual o mayor",AF808)&gt;0)</formula>
    </cfRule>
    <cfRule type="expression" dxfId="683" priority="127" stopIfTrue="1">
      <formula>AND($A$1&lt;&gt;"",SEARCH("la pregunta",AF808)&gt;0)</formula>
    </cfRule>
    <cfRule type="expression" dxfId="682" priority="126" stopIfTrue="1">
      <formula>AND($A$1&lt;&gt;"",SUM(AF808)&gt;0)</formula>
    </cfRule>
    <cfRule type="expression" dxfId="681" priority="125" stopIfTrue="1">
      <formula>AND($A$1&lt;&gt;"",SEARCH("no puede registrar",AF808)&gt;0)</formula>
    </cfRule>
    <cfRule type="expression" dxfId="680" priority="124" stopIfTrue="1">
      <formula>AND($A$1&lt;&gt;"",SEARCH("en blanco",AF808)&gt;0)</formula>
    </cfRule>
    <cfRule type="expression" dxfId="679" priority="120" stopIfTrue="1">
      <formula>AND($A$1&lt;&gt;"",SEARCH("la pregunta",AF808)&gt;0)</formula>
    </cfRule>
    <cfRule type="expression" dxfId="678" priority="117" stopIfTrue="1">
      <formula>AND($A$1&lt;&gt;"",SEARCH("en blanco",AF808)&gt;0)</formula>
    </cfRule>
    <cfRule type="expression" dxfId="677" priority="115" stopIfTrue="1">
      <formula>AND($A$1&lt;&gt;"",SEARCH("igual o menor",AF808)&gt;0)</formula>
    </cfRule>
    <cfRule type="expression" dxfId="676" priority="114" stopIfTrue="1">
      <formula>AND($A$1&lt;&gt;"",SEARCH("igual o mayor",AF808)&gt;0)</formula>
    </cfRule>
    <cfRule type="expression" dxfId="675" priority="116" stopIfTrue="1">
      <formula>AND($A$1&lt;&gt;"",SEARCH("pase a la pregunta",AF808)&gt;0)</formula>
    </cfRule>
  </conditionalFormatting>
  <conditionalFormatting sqref="AF914">
    <cfRule type="expression" dxfId="674" priority="92" stopIfTrue="1">
      <formula>AND($A$1&lt;&gt;"",SEARCH("la pregunta",AF914)&gt;0)</formula>
    </cfRule>
    <cfRule type="expression" dxfId="673" priority="97" stopIfTrue="1">
      <formula>AND($A$1&lt;&gt;"",SEARCH("no puede registrar",AF914)&gt;0)</formula>
    </cfRule>
    <cfRule type="expression" dxfId="672" priority="98" stopIfTrue="1">
      <formula>AND($A$1&lt;&gt;"",SUM(AF914)&gt;0)</formula>
    </cfRule>
    <cfRule type="expression" dxfId="671" priority="99" stopIfTrue="1">
      <formula>AND($A$1&lt;&gt;"",SEARCH("la pregunta",AF914)&gt;0)</formula>
    </cfRule>
    <cfRule type="expression" dxfId="670" priority="94" stopIfTrue="1">
      <formula>AND($A$1&lt;&gt;"",SEARCH("igual o menor",AF914)&gt;0)</formula>
    </cfRule>
    <cfRule type="expression" dxfId="669" priority="93" stopIfTrue="1">
      <formula>AND($A$1&lt;&gt;"",SEARCH("igual o mayor",AF914)&gt;0)</formula>
    </cfRule>
    <cfRule type="expression" dxfId="668" priority="95" stopIfTrue="1">
      <formula>AND($A$1&lt;&gt;"",SEARCH("pase a la pregunta",AF914)&gt;0)</formula>
    </cfRule>
    <cfRule type="expression" dxfId="667" priority="91" stopIfTrue="1">
      <formula>AND($A$1&lt;&gt;"",SUM(AF914)&gt;0)</formula>
    </cfRule>
    <cfRule type="expression" dxfId="666" priority="96" stopIfTrue="1">
      <formula>AND($A$1&lt;&gt;"",SEARCH("en blanco",AF914)&gt;0)</formula>
    </cfRule>
    <cfRule type="expression" dxfId="665" priority="89" stopIfTrue="1">
      <formula>AND($A$1&lt;&gt;"",SEARCH("en blanco",AF914)&gt;0)</formula>
    </cfRule>
    <cfRule type="expression" dxfId="664" priority="90" stopIfTrue="1">
      <formula>AND($A$1&lt;&gt;"",SEARCH("no puede registrar",AF914)&gt;0)</formula>
    </cfRule>
    <cfRule type="expression" dxfId="663" priority="88" stopIfTrue="1">
      <formula>AND($A$1&lt;&gt;"",SEARCH("pase a la pregunta",AF914)&gt;0)</formula>
    </cfRule>
    <cfRule type="expression" dxfId="662" priority="87" stopIfTrue="1">
      <formula>AND($A$1&lt;&gt;"",SEARCH("igual o menor",AF914)&gt;0)</formula>
    </cfRule>
    <cfRule type="expression" dxfId="661" priority="86" stopIfTrue="1">
      <formula>AND($A$1&lt;&gt;"",SEARCH("igual o mayor",AF914)&gt;0)</formula>
    </cfRule>
  </conditionalFormatting>
  <conditionalFormatting sqref="AF1065">
    <cfRule type="expression" dxfId="660" priority="30" stopIfTrue="1">
      <formula>AND($A$1&lt;&gt;"",SEARCH("igual o mayor",AF1065)&gt;0)</formula>
    </cfRule>
    <cfRule type="expression" dxfId="659" priority="31" stopIfTrue="1">
      <formula>AND($A$1&lt;&gt;"",SEARCH("igual o menor",AF1065)&gt;0)</formula>
    </cfRule>
    <cfRule type="expression" dxfId="658" priority="32" stopIfTrue="1">
      <formula>AND($A$1&lt;&gt;"",SEARCH("pase a la pregunta",AF1065)&gt;0)</formula>
    </cfRule>
    <cfRule type="expression" dxfId="657" priority="33" stopIfTrue="1">
      <formula>AND($A$1&lt;&gt;"",SEARCH("en blanco",AF1065)&gt;0)</formula>
    </cfRule>
    <cfRule type="expression" dxfId="656" priority="34" stopIfTrue="1">
      <formula>AND($A$1&lt;&gt;"",SEARCH("no puede registrar",AF1065)&gt;0)</formula>
    </cfRule>
    <cfRule type="expression" dxfId="655" priority="35" stopIfTrue="1">
      <formula>AND($A$1&lt;&gt;"",SUM(AF1065)&gt;0)</formula>
    </cfRule>
    <cfRule type="expression" dxfId="654" priority="37" stopIfTrue="1">
      <formula>AND($A$1&lt;&gt;"",SEARCH("igual o mayor",AF1065)&gt;0)</formula>
    </cfRule>
    <cfRule type="expression" dxfId="653" priority="38" stopIfTrue="1">
      <formula>AND($A$1&lt;&gt;"",SEARCH("igual o menor",AF1065)&gt;0)</formula>
    </cfRule>
    <cfRule type="expression" dxfId="652" priority="39" stopIfTrue="1">
      <formula>AND($A$1&lt;&gt;"",SEARCH("pase a la pregunta",AF1065)&gt;0)</formula>
    </cfRule>
    <cfRule type="expression" dxfId="651" priority="40" stopIfTrue="1">
      <formula>AND($A$1&lt;&gt;"",SEARCH("en blanco",AF1065)&gt;0)</formula>
    </cfRule>
    <cfRule type="expression" dxfId="650" priority="43" stopIfTrue="1">
      <formula>AND($A$1&lt;&gt;"",SEARCH("la pregunta",AF1065)&gt;0)</formula>
    </cfRule>
    <cfRule type="expression" dxfId="649" priority="42" stopIfTrue="1">
      <formula>AND($A$1&lt;&gt;"",SUM(AF1065)&gt;0)</formula>
    </cfRule>
    <cfRule type="expression" dxfId="648" priority="36" stopIfTrue="1">
      <formula>AND($A$1&lt;&gt;"",SEARCH("la pregunta",AF1065)&gt;0)</formula>
    </cfRule>
    <cfRule type="expression" dxfId="647" priority="41" stopIfTrue="1">
      <formula>AND($A$1&lt;&gt;"",SEARCH("no puede registrar",AF1065)&gt;0)</formula>
    </cfRule>
  </conditionalFormatting>
  <conditionalFormatting sqref="AH51:AH57">
    <cfRule type="expression" dxfId="646" priority="499" stopIfTrue="1">
      <formula>AND($A$1&lt;&gt;"",SEARCH("igual o mayor",AH51)&gt;0)</formula>
    </cfRule>
    <cfRule type="expression" dxfId="645" priority="505" stopIfTrue="1">
      <formula>AND($A$1&lt;&gt;"",SEARCH("la pregunta",AH51)&gt;0)</formula>
    </cfRule>
    <cfRule type="expression" dxfId="644" priority="500" stopIfTrue="1">
      <formula>AND($A$1&lt;&gt;"",SEARCH("igual o menor",AH51)&gt;0)</formula>
    </cfRule>
    <cfRule type="expression" dxfId="643" priority="501" stopIfTrue="1">
      <formula>AND($A$1&lt;&gt;"",SEARCH("pase a la pregunta",AH51)&gt;0)</formula>
    </cfRule>
    <cfRule type="expression" dxfId="642" priority="502" stopIfTrue="1">
      <formula>AND($A$1&lt;&gt;"",SEARCH("en blanco",AH51)&gt;0)</formula>
    </cfRule>
    <cfRule type="expression" dxfId="641" priority="503" stopIfTrue="1">
      <formula>AND($A$1&lt;&gt;"",SEARCH("no puede registrar",AH51)&gt;0)</formula>
    </cfRule>
    <cfRule type="expression" dxfId="640" priority="504" stopIfTrue="1">
      <formula>AND($A$1&lt;&gt;"",SUM(AH51)&gt;0)</formula>
    </cfRule>
  </conditionalFormatting>
  <conditionalFormatting sqref="AH132:AH135">
    <cfRule type="expression" dxfId="639" priority="419" stopIfTrue="1">
      <formula>AND($A$1&lt;&gt;"",SEARCH("no puede registrar",AH132)&gt;0)</formula>
    </cfRule>
    <cfRule type="expression" dxfId="638" priority="417" stopIfTrue="1">
      <formula>AND($A$1&lt;&gt;"",SEARCH("pase a la pregunta",AH132)&gt;0)</formula>
    </cfRule>
    <cfRule type="expression" dxfId="637" priority="420" stopIfTrue="1">
      <formula>AND($A$1&lt;&gt;"",SUM(AH132)&gt;0)</formula>
    </cfRule>
    <cfRule type="expression" dxfId="636" priority="416" stopIfTrue="1">
      <formula>AND($A$1&lt;&gt;"",SEARCH("igual o menor",AH132)&gt;0)</formula>
    </cfRule>
    <cfRule type="expression" dxfId="635" priority="421" stopIfTrue="1">
      <formula>AND($A$1&lt;&gt;"",SEARCH("la pregunta",AH132)&gt;0)</formula>
    </cfRule>
    <cfRule type="expression" dxfId="634" priority="415" stopIfTrue="1">
      <formula>AND($A$1&lt;&gt;"",SEARCH("igual o mayor",AH132)&gt;0)</formula>
    </cfRule>
    <cfRule type="expression" dxfId="633" priority="418" stopIfTrue="1">
      <formula>AND($A$1&lt;&gt;"",SEARCH("en blanco",AH132)&gt;0)</formula>
    </cfRule>
  </conditionalFormatting>
  <conditionalFormatting sqref="AH355:AH365">
    <cfRule type="expression" dxfId="632" priority="376" stopIfTrue="1">
      <formula>AND($A$1&lt;&gt;"",SEARCH("en blanco",AH355)&gt;0)</formula>
    </cfRule>
    <cfRule type="expression" dxfId="631" priority="377" stopIfTrue="1">
      <formula>AND($A$1&lt;&gt;"",SEARCH("no puede registrar",AH355)&gt;0)</formula>
    </cfRule>
    <cfRule type="expression" dxfId="630" priority="379" stopIfTrue="1">
      <formula>AND($A$1&lt;&gt;"",SEARCH("la pregunta",AH355)&gt;0)</formula>
    </cfRule>
    <cfRule type="expression" dxfId="629" priority="378" stopIfTrue="1">
      <formula>AND($A$1&lt;&gt;"",SUM(AH355)&gt;0)</formula>
    </cfRule>
    <cfRule type="expression" dxfId="628" priority="373" stopIfTrue="1">
      <formula>AND($A$1&lt;&gt;"",SEARCH("igual o mayor",AH355)&gt;0)</formula>
    </cfRule>
    <cfRule type="expression" dxfId="627" priority="374" stopIfTrue="1">
      <formula>AND($A$1&lt;&gt;"",SEARCH("igual o menor",AH355)&gt;0)</formula>
    </cfRule>
    <cfRule type="expression" dxfId="626" priority="375" stopIfTrue="1">
      <formula>AND($A$1&lt;&gt;"",SEARCH("pase a la pregunta",AH355)&gt;0)</formula>
    </cfRule>
  </conditionalFormatting>
  <conditionalFormatting sqref="AH459:AH464">
    <cfRule type="expression" dxfId="625" priority="284" stopIfTrue="1">
      <formula>AND($A$1&lt;&gt;"",SEARCH("pase a la pregunta",AH459)&gt;0)</formula>
    </cfRule>
    <cfRule type="expression" dxfId="624" priority="287" stopIfTrue="1">
      <formula>AND($A$1&lt;&gt;"",SUM(AH459)&gt;0)</formula>
    </cfRule>
    <cfRule type="expression" dxfId="623" priority="282" stopIfTrue="1">
      <formula>AND($A$1&lt;&gt;"",SEARCH("igual o mayor",AH459)&gt;0)</formula>
    </cfRule>
    <cfRule type="expression" dxfId="622" priority="288" stopIfTrue="1">
      <formula>AND($A$1&lt;&gt;"",SEARCH("la pregunta",AH459)&gt;0)</formula>
    </cfRule>
    <cfRule type="expression" dxfId="621" priority="289" stopIfTrue="1">
      <formula>AND($A$1&lt;&gt;"",SEARCH("igual o mayor",AH459)&gt;0)</formula>
    </cfRule>
    <cfRule type="expression" dxfId="620" priority="285" stopIfTrue="1">
      <formula>AND($A$1&lt;&gt;"",SEARCH("en blanco",AH459)&gt;0)</formula>
    </cfRule>
    <cfRule type="expression" dxfId="619" priority="283" stopIfTrue="1">
      <formula>AND($A$1&lt;&gt;"",SEARCH("igual o menor",AH459)&gt;0)</formula>
    </cfRule>
    <cfRule type="expression" dxfId="618" priority="290" stopIfTrue="1">
      <formula>AND($A$1&lt;&gt;"",SEARCH("igual o menor",AH459)&gt;0)</formula>
    </cfRule>
    <cfRule type="expression" dxfId="617" priority="291" stopIfTrue="1">
      <formula>AND($A$1&lt;&gt;"",SEARCH("pase a la pregunta",AH459)&gt;0)</formula>
    </cfRule>
    <cfRule type="expression" dxfId="616" priority="292" stopIfTrue="1">
      <formula>AND($A$1&lt;&gt;"",SEARCH("en blanco",AH459)&gt;0)</formula>
    </cfRule>
    <cfRule type="expression" dxfId="615" priority="293" stopIfTrue="1">
      <formula>AND($A$1&lt;&gt;"",SEARCH("no puede registrar",AH459)&gt;0)</formula>
    </cfRule>
    <cfRule type="expression" dxfId="614" priority="294" stopIfTrue="1">
      <formula>AND($A$1&lt;&gt;"",SUM(AH459)&gt;0)</formula>
    </cfRule>
    <cfRule type="expression" dxfId="613" priority="286" stopIfTrue="1">
      <formula>AND($A$1&lt;&gt;"",SEARCH("no puede registrar",AH459)&gt;0)</formula>
    </cfRule>
    <cfRule type="expression" dxfId="612" priority="295" stopIfTrue="1">
      <formula>AND($A$1&lt;&gt;"",SEARCH("la pregunta",AH459)&gt;0)</formula>
    </cfRule>
  </conditionalFormatting>
  <conditionalFormatting sqref="AH563:AH581">
    <cfRule type="expression" dxfId="611" priority="250" stopIfTrue="1">
      <formula>AND($A$1&lt;&gt;"",SEARCH("en blanco",AH563)&gt;0)</formula>
    </cfRule>
    <cfRule type="expression" dxfId="610" priority="241" stopIfTrue="1">
      <formula>AND($A$1&lt;&gt;"",SEARCH("igual o menor",AH563)&gt;0)</formula>
    </cfRule>
    <cfRule type="expression" dxfId="609" priority="242" stopIfTrue="1">
      <formula>AND($A$1&lt;&gt;"",SEARCH("pase a la pregunta",AH563)&gt;0)</formula>
    </cfRule>
    <cfRule type="expression" dxfId="608" priority="244" stopIfTrue="1">
      <formula>AND($A$1&lt;&gt;"",SEARCH("no puede registrar",AH563)&gt;0)</formula>
    </cfRule>
    <cfRule type="expression" dxfId="607" priority="247" stopIfTrue="1">
      <formula>AND($A$1&lt;&gt;"",SEARCH("igual o mayor",AH563)&gt;0)</formula>
    </cfRule>
    <cfRule type="expression" dxfId="606" priority="245" stopIfTrue="1">
      <formula>AND($A$1&lt;&gt;"",SUM(AH563)&gt;0)</formula>
    </cfRule>
    <cfRule type="expression" dxfId="605" priority="246" stopIfTrue="1">
      <formula>AND($A$1&lt;&gt;"",SEARCH("la pregunta",AH563)&gt;0)</formula>
    </cfRule>
    <cfRule type="expression" dxfId="604" priority="249" stopIfTrue="1">
      <formula>AND($A$1&lt;&gt;"",SEARCH("pase a la pregunta",AH563)&gt;0)</formula>
    </cfRule>
    <cfRule type="expression" dxfId="603" priority="253" stopIfTrue="1">
      <formula>AND($A$1&lt;&gt;"",SEARCH("la pregunta",AH563)&gt;0)</formula>
    </cfRule>
    <cfRule type="expression" dxfId="602" priority="252" stopIfTrue="1">
      <formula>AND($A$1&lt;&gt;"",SUM(AH563)&gt;0)</formula>
    </cfRule>
    <cfRule type="expression" dxfId="601" priority="251" stopIfTrue="1">
      <formula>AND($A$1&lt;&gt;"",SEARCH("no puede registrar",AH563)&gt;0)</formula>
    </cfRule>
    <cfRule type="expression" dxfId="600" priority="240" stopIfTrue="1">
      <formula>AND($A$1&lt;&gt;"",SEARCH("igual o mayor",AH563)&gt;0)</formula>
    </cfRule>
    <cfRule type="expression" dxfId="599" priority="243" stopIfTrue="1">
      <formula>AND($A$1&lt;&gt;"",SEARCH("en blanco",AH563)&gt;0)</formula>
    </cfRule>
    <cfRule type="expression" dxfId="598" priority="248" stopIfTrue="1">
      <formula>AND($A$1&lt;&gt;"",SEARCH("igual o menor",AH563)&gt;0)</formula>
    </cfRule>
  </conditionalFormatting>
  <conditionalFormatting sqref="AH644:AH664">
    <cfRule type="expression" dxfId="597" priority="211" stopIfTrue="1">
      <formula>AND($A$1&lt;&gt;"",SEARCH("la pregunta",AH644)&gt;0)</formula>
    </cfRule>
    <cfRule type="expression" dxfId="596" priority="210" stopIfTrue="1">
      <formula>AND($A$1&lt;&gt;"",SUM(AH644)&gt;0)</formula>
    </cfRule>
    <cfRule type="expression" dxfId="595" priority="209" stopIfTrue="1">
      <formula>AND($A$1&lt;&gt;"",SEARCH("no puede registrar",AH644)&gt;0)</formula>
    </cfRule>
    <cfRule type="expression" dxfId="594" priority="208" stopIfTrue="1">
      <formula>AND($A$1&lt;&gt;"",SEARCH("en blanco",AH644)&gt;0)</formula>
    </cfRule>
    <cfRule type="expression" dxfId="593" priority="207" stopIfTrue="1">
      <formula>AND($A$1&lt;&gt;"",SEARCH("pase a la pregunta",AH644)&gt;0)</formula>
    </cfRule>
    <cfRule type="expression" dxfId="592" priority="206" stopIfTrue="1">
      <formula>AND($A$1&lt;&gt;"",SEARCH("igual o menor",AH644)&gt;0)</formula>
    </cfRule>
    <cfRule type="expression" dxfId="591" priority="205" stopIfTrue="1">
      <formula>AND($A$1&lt;&gt;"",SEARCH("igual o mayor",AH644)&gt;0)</formula>
    </cfRule>
    <cfRule type="expression" dxfId="590" priority="204" stopIfTrue="1">
      <formula>AND($A$1&lt;&gt;"",SEARCH("la pregunta",AH644)&gt;0)</formula>
    </cfRule>
    <cfRule type="expression" dxfId="589" priority="203" stopIfTrue="1">
      <formula>AND($A$1&lt;&gt;"",SUM(AH644)&gt;0)</formula>
    </cfRule>
    <cfRule type="expression" dxfId="588" priority="202" stopIfTrue="1">
      <formula>AND($A$1&lt;&gt;"",SEARCH("no puede registrar",AH644)&gt;0)</formula>
    </cfRule>
    <cfRule type="expression" dxfId="587" priority="201" stopIfTrue="1">
      <formula>AND($A$1&lt;&gt;"",SEARCH("en blanco",AH644)&gt;0)</formula>
    </cfRule>
    <cfRule type="expression" dxfId="586" priority="200" stopIfTrue="1">
      <formula>AND($A$1&lt;&gt;"",SEARCH("pase a la pregunta",AH644)&gt;0)</formula>
    </cfRule>
    <cfRule type="expression" dxfId="585" priority="199" stopIfTrue="1">
      <formula>AND($A$1&lt;&gt;"",SEARCH("igual o menor",AH644)&gt;0)</formula>
    </cfRule>
    <cfRule type="expression" dxfId="584" priority="198" stopIfTrue="1">
      <formula>AND($A$1&lt;&gt;"",SEARCH("igual o mayor",AH644)&gt;0)</formula>
    </cfRule>
  </conditionalFormatting>
  <conditionalFormatting sqref="AH51:AI57">
    <cfRule type="expression" dxfId="583" priority="489" stopIfTrue="1">
      <formula>AND($A$1&lt;&gt;"",SEARCH("no puede registrar",AH51)&gt;0)</formula>
    </cfRule>
    <cfRule type="expression" dxfId="582" priority="485" stopIfTrue="1">
      <formula>AND($A$1&lt;&gt;"",SEARCH("igual o mayor",AH51)&gt;0)</formula>
    </cfRule>
    <cfRule type="expression" dxfId="581" priority="486" stopIfTrue="1">
      <formula>AND($A$1&lt;&gt;"",SEARCH("igual o menor",AH51)&gt;0)</formula>
    </cfRule>
    <cfRule type="expression" dxfId="580" priority="487" stopIfTrue="1">
      <formula>AND($A$1&lt;&gt;"",SEARCH("pase a la pregunta",AH51)&gt;0)</formula>
    </cfRule>
    <cfRule type="expression" dxfId="579" priority="488" stopIfTrue="1">
      <formula>AND($A$1&lt;&gt;"",SEARCH("en blanco",AH51)&gt;0)</formula>
    </cfRule>
    <cfRule type="expression" dxfId="578" priority="490" stopIfTrue="1">
      <formula>AND($A$1&lt;&gt;"",SUM(AH51)&gt;0)</formula>
    </cfRule>
    <cfRule type="expression" dxfId="577" priority="491" stopIfTrue="1">
      <formula>AND($A$1&lt;&gt;"",SEARCH("la pregunta",AH51)&gt;0)</formula>
    </cfRule>
  </conditionalFormatting>
  <conditionalFormatting sqref="AH132:AI135">
    <cfRule type="expression" dxfId="576" priority="402" stopIfTrue="1">
      <formula>AND($A$1&lt;&gt;"",SEARCH("igual o menor",AH132)&gt;0)</formula>
    </cfRule>
    <cfRule type="expression" dxfId="575" priority="401" stopIfTrue="1">
      <formula>AND($A$1&lt;&gt;"",SEARCH("igual o mayor",AH132)&gt;0)</formula>
    </cfRule>
    <cfRule type="expression" dxfId="574" priority="404" stopIfTrue="1">
      <formula>AND($A$1&lt;&gt;"",SEARCH("en blanco",AH132)&gt;0)</formula>
    </cfRule>
    <cfRule type="expression" dxfId="573" priority="407" stopIfTrue="1">
      <formula>AND($A$1&lt;&gt;"",SEARCH("la pregunta",AH132)&gt;0)</formula>
    </cfRule>
    <cfRule type="expression" dxfId="572" priority="406" stopIfTrue="1">
      <formula>AND($A$1&lt;&gt;"",SUM(AH132)&gt;0)</formula>
    </cfRule>
    <cfRule type="expression" dxfId="571" priority="405" stopIfTrue="1">
      <formula>AND($A$1&lt;&gt;"",SEARCH("no puede registrar",AH132)&gt;0)</formula>
    </cfRule>
    <cfRule type="expression" dxfId="570" priority="403" stopIfTrue="1">
      <formula>AND($A$1&lt;&gt;"",SEARCH("pase a la pregunta",AH132)&gt;0)</formula>
    </cfRule>
  </conditionalFormatting>
  <conditionalFormatting sqref="AH355:AI365">
    <cfRule type="expression" dxfId="569" priority="362" stopIfTrue="1">
      <formula>AND($A$1&lt;&gt;"",SEARCH("en blanco",AH355)&gt;0)</formula>
    </cfRule>
    <cfRule type="expression" dxfId="568" priority="365" stopIfTrue="1">
      <formula>AND($A$1&lt;&gt;"",SEARCH("la pregunta",AH355)&gt;0)</formula>
    </cfRule>
    <cfRule type="expression" dxfId="567" priority="364" stopIfTrue="1">
      <formula>AND($A$1&lt;&gt;"",SUM(AH355)&gt;0)</formula>
    </cfRule>
    <cfRule type="expression" dxfId="566" priority="363" stopIfTrue="1">
      <formula>AND($A$1&lt;&gt;"",SEARCH("no puede registrar",AH355)&gt;0)</formula>
    </cfRule>
    <cfRule type="expression" dxfId="565" priority="361" stopIfTrue="1">
      <formula>AND($A$1&lt;&gt;"",SEARCH("pase a la pregunta",AH355)&gt;0)</formula>
    </cfRule>
    <cfRule type="expression" dxfId="564" priority="360" stopIfTrue="1">
      <formula>AND($A$1&lt;&gt;"",SEARCH("igual o menor",AH355)&gt;0)</formula>
    </cfRule>
    <cfRule type="expression" dxfId="563" priority="359" stopIfTrue="1">
      <formula>AND($A$1&lt;&gt;"",SEARCH("igual o mayor",AH355)&gt;0)</formula>
    </cfRule>
  </conditionalFormatting>
  <conditionalFormatting sqref="AI51:AI57">
    <cfRule type="expression" dxfId="562" priority="478" stopIfTrue="1">
      <formula>AND($A$1&lt;&gt;"",SEARCH("igual o mayor",AI51)&gt;0)</formula>
    </cfRule>
    <cfRule type="expression" dxfId="561" priority="484" stopIfTrue="1">
      <formula>AND($A$1&lt;&gt;"",SEARCH("la pregunta",AI51)&gt;0)</formula>
    </cfRule>
    <cfRule type="expression" dxfId="560" priority="483" stopIfTrue="1">
      <formula>AND($A$1&lt;&gt;"",SUM(AI51)&gt;0)</formula>
    </cfRule>
    <cfRule type="expression" dxfId="559" priority="482" stopIfTrue="1">
      <formula>AND($A$1&lt;&gt;"",SEARCH("no puede registrar",AI51)&gt;0)</formula>
    </cfRule>
    <cfRule type="expression" dxfId="558" priority="481" stopIfTrue="1">
      <formula>AND($A$1&lt;&gt;"",SEARCH("en blanco",AI51)&gt;0)</formula>
    </cfRule>
    <cfRule type="expression" dxfId="557" priority="480" stopIfTrue="1">
      <formula>AND($A$1&lt;&gt;"",SEARCH("pase a la pregunta",AI51)&gt;0)</formula>
    </cfRule>
    <cfRule type="expression" dxfId="556" priority="479" stopIfTrue="1">
      <formula>AND($A$1&lt;&gt;"",SEARCH("igual o menor",AI51)&gt;0)</formula>
    </cfRule>
  </conditionalFormatting>
  <conditionalFormatting sqref="AI132:AI135">
    <cfRule type="expression" dxfId="555" priority="400" stopIfTrue="1">
      <formula>AND($A$1&lt;&gt;"",SEARCH("la pregunta",AI132)&gt;0)</formula>
    </cfRule>
    <cfRule type="expression" dxfId="554" priority="399" stopIfTrue="1">
      <formula>AND($A$1&lt;&gt;"",SUM(AI132)&gt;0)</formula>
    </cfRule>
    <cfRule type="expression" dxfId="553" priority="398" stopIfTrue="1">
      <formula>AND($A$1&lt;&gt;"",SEARCH("no puede registrar",AI132)&gt;0)</formula>
    </cfRule>
    <cfRule type="expression" dxfId="552" priority="397" stopIfTrue="1">
      <formula>AND($A$1&lt;&gt;"",SEARCH("en blanco",AI132)&gt;0)</formula>
    </cfRule>
    <cfRule type="expression" dxfId="551" priority="396" stopIfTrue="1">
      <formula>AND($A$1&lt;&gt;"",SEARCH("pase a la pregunta",AI132)&gt;0)</formula>
    </cfRule>
    <cfRule type="expression" dxfId="550" priority="395" stopIfTrue="1">
      <formula>AND($A$1&lt;&gt;"",SEARCH("igual o menor",AI132)&gt;0)</formula>
    </cfRule>
    <cfRule type="expression" dxfId="549" priority="394" stopIfTrue="1">
      <formula>AND($A$1&lt;&gt;"",SEARCH("igual o mayor",AI132)&gt;0)</formula>
    </cfRule>
  </conditionalFormatting>
  <conditionalFormatting sqref="AI355:AI365">
    <cfRule type="expression" dxfId="548" priority="356" stopIfTrue="1">
      <formula>AND($A$1&lt;&gt;"",SEARCH("no puede registrar",AI355)&gt;0)</formula>
    </cfRule>
    <cfRule type="expression" dxfId="547" priority="352" stopIfTrue="1">
      <formula>AND($A$1&lt;&gt;"",SEARCH("igual o mayor",AI355)&gt;0)</formula>
    </cfRule>
    <cfRule type="expression" dxfId="546" priority="353" stopIfTrue="1">
      <formula>AND($A$1&lt;&gt;"",SEARCH("igual o menor",AI355)&gt;0)</formula>
    </cfRule>
    <cfRule type="expression" dxfId="545" priority="354" stopIfTrue="1">
      <formula>AND($A$1&lt;&gt;"",SEARCH("pase a la pregunta",AI355)&gt;0)</formula>
    </cfRule>
    <cfRule type="expression" dxfId="544" priority="355" stopIfTrue="1">
      <formula>AND($A$1&lt;&gt;"",SEARCH("en blanco",AI355)&gt;0)</formula>
    </cfRule>
    <cfRule type="expression" dxfId="543" priority="358" stopIfTrue="1">
      <formula>AND($A$1&lt;&gt;"",SEARCH("la pregunta",AI355)&gt;0)</formula>
    </cfRule>
    <cfRule type="expression" dxfId="542" priority="357" stopIfTrue="1">
      <formula>AND($A$1&lt;&gt;"",SUM(AI355)&gt;0)</formula>
    </cfRule>
  </conditionalFormatting>
  <conditionalFormatting sqref="AL1068:AL1082">
    <cfRule type="expression" dxfId="541" priority="7" stopIfTrue="1">
      <formula>AND($A$1&lt;&gt;"",SUM(AL1068)&gt;0)</formula>
    </cfRule>
    <cfRule type="expression" dxfId="540" priority="8" stopIfTrue="1">
      <formula>AND($A$1&lt;&gt;"",SEARCH("la pregunta",AL1068)&gt;0)</formula>
    </cfRule>
    <cfRule type="expression" dxfId="539" priority="6" stopIfTrue="1">
      <formula>AND($A$1&lt;&gt;"",SEARCH("no puede registrar",AL1068)&gt;0)</formula>
    </cfRule>
    <cfRule type="expression" dxfId="538" priority="15" stopIfTrue="1">
      <formula>AND($A$1&lt;&gt;"",SEARCH("la pregunta",AL1068)&gt;0)</formula>
    </cfRule>
    <cfRule type="expression" dxfId="537" priority="14" stopIfTrue="1">
      <formula>AND($A$1&lt;&gt;"",SUM(AL1068)&gt;0)</formula>
    </cfRule>
    <cfRule type="expression" dxfId="536" priority="9" stopIfTrue="1">
      <formula>AND($A$1&lt;&gt;"",SEARCH("igual o mayor",AL1068)&gt;0)</formula>
    </cfRule>
    <cfRule type="expression" dxfId="535" priority="13" stopIfTrue="1">
      <formula>AND($A$1&lt;&gt;"",SEARCH("no puede registrar",AL1068)&gt;0)</formula>
    </cfRule>
    <cfRule type="expression" dxfId="534" priority="12" stopIfTrue="1">
      <formula>AND($A$1&lt;&gt;"",SEARCH("en blanco",AL1068)&gt;0)</formula>
    </cfRule>
    <cfRule type="expression" dxfId="533" priority="2" stopIfTrue="1">
      <formula>AND($A$1&lt;&gt;"",SEARCH("igual o mayor",AL1068)&gt;0)</formula>
    </cfRule>
    <cfRule type="expression" dxfId="532" priority="11" stopIfTrue="1">
      <formula>AND($A$1&lt;&gt;"",SEARCH("pase a la pregunta",AL1068)&gt;0)</formula>
    </cfRule>
    <cfRule type="expression" dxfId="531" priority="3" stopIfTrue="1">
      <formula>AND($A$1&lt;&gt;"",SEARCH("igual o menor",AL1068)&gt;0)</formula>
    </cfRule>
    <cfRule type="expression" dxfId="530" priority="4" stopIfTrue="1">
      <formula>AND($A$1&lt;&gt;"",SEARCH("pase a la pregunta",AL1068)&gt;0)</formula>
    </cfRule>
    <cfRule type="expression" dxfId="529" priority="5" stopIfTrue="1">
      <formula>AND($A$1&lt;&gt;"",SEARCH("en blanco",AL1068)&gt;0)</formula>
    </cfRule>
    <cfRule type="expression" dxfId="528" priority="10" stopIfTrue="1">
      <formula>AND($A$1&lt;&gt;"",SEARCH("igual o menor",AL1068)&gt;0)</formula>
    </cfRule>
  </conditionalFormatting>
  <conditionalFormatting sqref="AM51:AM53">
    <cfRule type="expression" dxfId="527" priority="471" stopIfTrue="1">
      <formula>AND($A$1&lt;&gt;"",SEARCH("igual o mayor",AM51)&gt;0)</formula>
    </cfRule>
    <cfRule type="expression" dxfId="526" priority="472" stopIfTrue="1">
      <formula>AND($A$1&lt;&gt;"",SEARCH("igual o menor",AM51)&gt;0)</formula>
    </cfRule>
    <cfRule type="expression" dxfId="525" priority="473" stopIfTrue="1">
      <formula>AND($A$1&lt;&gt;"",SEARCH("pase a la pregunta",AM51)&gt;0)</formula>
    </cfRule>
    <cfRule type="expression" dxfId="524" priority="474" stopIfTrue="1">
      <formula>AND($A$1&lt;&gt;"",SEARCH("en blanco",AM51)&gt;0)</formula>
    </cfRule>
    <cfRule type="expression" dxfId="523" priority="475" stopIfTrue="1">
      <formula>AND($A$1&lt;&gt;"",SEARCH("no puede registrar",AM51)&gt;0)</formula>
    </cfRule>
    <cfRule type="expression" dxfId="522" priority="476" stopIfTrue="1">
      <formula>AND($A$1&lt;&gt;"",SUM(AM51)&gt;0)</formula>
    </cfRule>
    <cfRule type="expression" dxfId="521" priority="477" stopIfTrue="1">
      <formula>AND($A$1&lt;&gt;"",SEARCH("la pregunta",AM51)&gt;0)</formula>
    </cfRule>
  </conditionalFormatting>
  <conditionalFormatting sqref="AM51:AN53">
    <cfRule type="expression" dxfId="520" priority="462" stopIfTrue="1">
      <formula>AND($A$1&lt;&gt;"",SUM(AM51)&gt;0)</formula>
    </cfRule>
    <cfRule type="expression" dxfId="519" priority="461" stopIfTrue="1">
      <formula>AND($A$1&lt;&gt;"",SEARCH("no puede registrar",AM51)&gt;0)</formula>
    </cfRule>
    <cfRule type="expression" dxfId="518" priority="460" stopIfTrue="1">
      <formula>AND($A$1&lt;&gt;"",SEARCH("en blanco",AM51)&gt;0)</formula>
    </cfRule>
    <cfRule type="expression" dxfId="517" priority="459" stopIfTrue="1">
      <formula>AND($A$1&lt;&gt;"",SEARCH("pase a la pregunta",AM51)&gt;0)</formula>
    </cfRule>
    <cfRule type="expression" dxfId="516" priority="458" stopIfTrue="1">
      <formula>AND($A$1&lt;&gt;"",SEARCH("igual o menor",AM51)&gt;0)</formula>
    </cfRule>
    <cfRule type="expression" dxfId="515" priority="463" stopIfTrue="1">
      <formula>AND($A$1&lt;&gt;"",SEARCH("la pregunta",AM51)&gt;0)</formula>
    </cfRule>
    <cfRule type="expression" dxfId="514" priority="457" stopIfTrue="1">
      <formula>AND($A$1&lt;&gt;"",SEARCH("igual o mayor",AM51)&gt;0)</formula>
    </cfRule>
  </conditionalFormatting>
  <conditionalFormatting sqref="AN51:AN53">
    <cfRule type="expression" dxfId="513" priority="451" stopIfTrue="1">
      <formula>AND($A$1&lt;&gt;"",SEARCH("igual o menor",AN51)&gt;0)</formula>
    </cfRule>
    <cfRule type="expression" dxfId="512" priority="450" stopIfTrue="1">
      <formula>AND($A$1&lt;&gt;"",SEARCH("igual o mayor",AN51)&gt;0)</formula>
    </cfRule>
    <cfRule type="expression" dxfId="511" priority="453" stopIfTrue="1">
      <formula>AND($A$1&lt;&gt;"",SEARCH("en blanco",AN51)&gt;0)</formula>
    </cfRule>
    <cfRule type="expression" dxfId="510" priority="452" stopIfTrue="1">
      <formula>AND($A$1&lt;&gt;"",SEARCH("pase a la pregunta",AN51)&gt;0)</formula>
    </cfRule>
    <cfRule type="expression" dxfId="509" priority="454" stopIfTrue="1">
      <formula>AND($A$1&lt;&gt;"",SEARCH("no puede registrar",AN51)&gt;0)</formula>
    </cfRule>
    <cfRule type="expression" dxfId="508" priority="455" stopIfTrue="1">
      <formula>AND($A$1&lt;&gt;"",SUM(AN51)&gt;0)</formula>
    </cfRule>
    <cfRule type="expression" dxfId="507" priority="456" stopIfTrue="1">
      <formula>AND($A$1&lt;&gt;"",SEARCH("la pregunta",AN51)&gt;0)</formula>
    </cfRule>
  </conditionalFormatting>
  <conditionalFormatting sqref="AO812:AO827">
    <cfRule type="expression" dxfId="506" priority="110" stopIfTrue="1">
      <formula>AND($A$1&lt;&gt;"",SEARCH("en blanco",AO812)&gt;0)</formula>
    </cfRule>
    <cfRule type="expression" dxfId="505" priority="109" stopIfTrue="1">
      <formula>AND($A$1&lt;&gt;"",SEARCH("pase a la pregunta",AO812)&gt;0)</formula>
    </cfRule>
    <cfRule type="expression" dxfId="504" priority="108" stopIfTrue="1">
      <formula>AND($A$1&lt;&gt;"",SEARCH("igual o menor",AO812)&gt;0)</formula>
    </cfRule>
    <cfRule type="expression" dxfId="503" priority="100" stopIfTrue="1">
      <formula>AND($A$1&lt;&gt;"",SEARCH("igual o mayor",AO812)&gt;0)</formula>
    </cfRule>
    <cfRule type="expression" dxfId="502" priority="106" stopIfTrue="1">
      <formula>AND($A$1&lt;&gt;"",SEARCH("la pregunta",AO812)&gt;0)</formula>
    </cfRule>
    <cfRule type="expression" dxfId="501" priority="105" stopIfTrue="1">
      <formula>AND($A$1&lt;&gt;"",SUM(AO812)&gt;0)</formula>
    </cfRule>
    <cfRule type="expression" dxfId="500" priority="104" stopIfTrue="1">
      <formula>AND($A$1&lt;&gt;"",SEARCH("no puede registrar",AO812)&gt;0)</formula>
    </cfRule>
    <cfRule type="expression" dxfId="499" priority="103" stopIfTrue="1">
      <formula>AND($A$1&lt;&gt;"",SEARCH("en blanco",AO812)&gt;0)</formula>
    </cfRule>
    <cfRule type="expression" dxfId="498" priority="102" stopIfTrue="1">
      <formula>AND($A$1&lt;&gt;"",SEARCH("pase a la pregunta",AO812)&gt;0)</formula>
    </cfRule>
    <cfRule type="expression" dxfId="497" priority="101" stopIfTrue="1">
      <formula>AND($A$1&lt;&gt;"",SEARCH("igual o menor",AO812)&gt;0)</formula>
    </cfRule>
    <cfRule type="expression" dxfId="496" priority="107" stopIfTrue="1">
      <formula>AND($A$1&lt;&gt;"",SEARCH("igual o mayor",AO812)&gt;0)</formula>
    </cfRule>
    <cfRule type="expression" dxfId="495" priority="113" stopIfTrue="1">
      <formula>AND($A$1&lt;&gt;"",SEARCH("la pregunta",AO812)&gt;0)</formula>
    </cfRule>
    <cfRule type="expression" dxfId="494" priority="112" stopIfTrue="1">
      <formula>AND($A$1&lt;&gt;"",SUM(AO812)&gt;0)</formula>
    </cfRule>
    <cfRule type="expression" dxfId="493" priority="111" stopIfTrue="1">
      <formula>AND($A$1&lt;&gt;"",SEARCH("no puede registrar",AO812)&gt;0)</formula>
    </cfRule>
  </conditionalFormatting>
  <conditionalFormatting sqref="AR707:AR741">
    <cfRule type="expression" dxfId="492" priority="169" stopIfTrue="1">
      <formula>AND($A$1&lt;&gt;"",SEARCH("la pregunta",AR707)&gt;0)</formula>
    </cfRule>
    <cfRule type="expression" dxfId="491" priority="160" stopIfTrue="1">
      <formula>AND($A$1&lt;&gt;"",SEARCH("no puede registrar",AR707)&gt;0)</formula>
    </cfRule>
    <cfRule type="expression" dxfId="490" priority="159" stopIfTrue="1">
      <formula>AND($A$1&lt;&gt;"",SEARCH("en blanco",AR707)&gt;0)</formula>
    </cfRule>
    <cfRule type="expression" dxfId="489" priority="162" stopIfTrue="1">
      <formula>AND($A$1&lt;&gt;"",SEARCH("la pregunta",AR707)&gt;0)</formula>
    </cfRule>
    <cfRule type="expression" dxfId="488" priority="158" stopIfTrue="1">
      <formula>AND($A$1&lt;&gt;"",SEARCH("pase a la pregunta",AR707)&gt;0)</formula>
    </cfRule>
    <cfRule type="expression" dxfId="487" priority="157" stopIfTrue="1">
      <formula>AND($A$1&lt;&gt;"",SEARCH("igual o menor",AR707)&gt;0)</formula>
    </cfRule>
    <cfRule type="expression" dxfId="486" priority="156" stopIfTrue="1">
      <formula>AND($A$1&lt;&gt;"",SEARCH("igual o mayor",AR707)&gt;0)</formula>
    </cfRule>
    <cfRule type="expression" dxfId="485" priority="161" stopIfTrue="1">
      <formula>AND($A$1&lt;&gt;"",SUM(AR707)&gt;0)</formula>
    </cfRule>
    <cfRule type="expression" dxfId="484" priority="163" stopIfTrue="1">
      <formula>AND($A$1&lt;&gt;"",SEARCH("igual o mayor",AR707)&gt;0)</formula>
    </cfRule>
    <cfRule type="expression" dxfId="483" priority="164" stopIfTrue="1">
      <formula>AND($A$1&lt;&gt;"",SEARCH("igual o menor",AR707)&gt;0)</formula>
    </cfRule>
    <cfRule type="expression" dxfId="482" priority="165" stopIfTrue="1">
      <formula>AND($A$1&lt;&gt;"",SEARCH("pase a la pregunta",AR707)&gt;0)</formula>
    </cfRule>
    <cfRule type="expression" dxfId="481" priority="166" stopIfTrue="1">
      <formula>AND($A$1&lt;&gt;"",SEARCH("en blanco",AR707)&gt;0)</formula>
    </cfRule>
    <cfRule type="expression" dxfId="480" priority="167" stopIfTrue="1">
      <formula>AND($A$1&lt;&gt;"",SEARCH("no puede registrar",AR707)&gt;0)</formula>
    </cfRule>
    <cfRule type="expression" dxfId="479" priority="168" stopIfTrue="1">
      <formula>AND($A$1&lt;&gt;"",SUM(AR707)&gt;0)</formula>
    </cfRule>
  </conditionalFormatting>
  <conditionalFormatting sqref="AT917:AT931">
    <cfRule type="expression" dxfId="478" priority="50" stopIfTrue="1">
      <formula>AND($A$1&lt;&gt;"",SEARCH("la pregunta",AT917)&gt;0)</formula>
    </cfRule>
    <cfRule type="expression" dxfId="477" priority="49" stopIfTrue="1">
      <formula>AND($A$1&lt;&gt;"",SUM(AT917)&gt;0)</formula>
    </cfRule>
    <cfRule type="expression" dxfId="476" priority="47" stopIfTrue="1">
      <formula>AND($A$1&lt;&gt;"",SEARCH("en blanco",AT917)&gt;0)</formula>
    </cfRule>
    <cfRule type="expression" dxfId="475" priority="46" stopIfTrue="1">
      <formula>AND($A$1&lt;&gt;"",SEARCH("pase a la pregunta",AT917)&gt;0)</formula>
    </cfRule>
    <cfRule type="expression" dxfId="474" priority="45" stopIfTrue="1">
      <formula>AND($A$1&lt;&gt;"",SEARCH("igual o menor",AT917)&gt;0)</formula>
    </cfRule>
    <cfRule type="expression" dxfId="473" priority="44" stopIfTrue="1">
      <formula>AND($A$1&lt;&gt;"",SEARCH("igual o mayor",AT917)&gt;0)</formula>
    </cfRule>
    <cfRule type="expression" dxfId="472" priority="54" stopIfTrue="1">
      <formula>AND($A$1&lt;&gt;"",SEARCH("en blanco",AT917)&gt;0)</formula>
    </cfRule>
    <cfRule type="expression" dxfId="471" priority="55" stopIfTrue="1">
      <formula>AND($A$1&lt;&gt;"",SEARCH("no puede registrar",AT917)&gt;0)</formula>
    </cfRule>
    <cfRule type="expression" dxfId="470" priority="57" stopIfTrue="1">
      <formula>AND($A$1&lt;&gt;"",SEARCH("la pregunta",AT917)&gt;0)</formula>
    </cfRule>
    <cfRule type="expression" dxfId="469" priority="56" stopIfTrue="1">
      <formula>AND($A$1&lt;&gt;"",SUM(AT917)&gt;0)</formula>
    </cfRule>
    <cfRule type="expression" dxfId="468" priority="48" stopIfTrue="1">
      <formula>AND($A$1&lt;&gt;"",SEARCH("no puede registrar",AT917)&gt;0)</formula>
    </cfRule>
    <cfRule type="expression" dxfId="467" priority="53" stopIfTrue="1">
      <formula>AND($A$1&lt;&gt;"",SEARCH("pase a la pregunta",AT917)&gt;0)</formula>
    </cfRule>
    <cfRule type="expression" dxfId="466" priority="52" stopIfTrue="1">
      <formula>AND($A$1&lt;&gt;"",SEARCH("igual o menor",AT917)&gt;0)</formula>
    </cfRule>
    <cfRule type="expression" dxfId="465" priority="51" stopIfTrue="1">
      <formula>AND($A$1&lt;&gt;"",SEARCH("igual o mayor",AT917)&gt;0)</formula>
    </cfRule>
  </conditionalFormatting>
  <conditionalFormatting sqref="AW707:AW717">
    <cfRule type="expression" dxfId="464" priority="134" stopIfTrue="1">
      <formula>AND($A$1&lt;&gt;"",SEARCH("la pregunta",AW707)&gt;0)</formula>
    </cfRule>
    <cfRule type="expression" dxfId="463" priority="133" stopIfTrue="1">
      <formula>AND($A$1&lt;&gt;"",SUM(AW707)&gt;0)</formula>
    </cfRule>
    <cfRule type="expression" dxfId="462" priority="131" stopIfTrue="1">
      <formula>AND($A$1&lt;&gt;"",SEARCH("en blanco",AW707)&gt;0)</formula>
    </cfRule>
    <cfRule type="expression" dxfId="461" priority="128" stopIfTrue="1">
      <formula>AND($A$1&lt;&gt;"",SEARCH("igual o mayor",AW707)&gt;0)</formula>
    </cfRule>
    <cfRule type="expression" dxfId="460" priority="129" stopIfTrue="1">
      <formula>AND($A$1&lt;&gt;"",SEARCH("igual o menor",AW707)&gt;0)</formula>
    </cfRule>
    <cfRule type="expression" dxfId="459" priority="130" stopIfTrue="1">
      <formula>AND($A$1&lt;&gt;"",SEARCH("pase a la pregunta",AW707)&gt;0)</formula>
    </cfRule>
    <cfRule type="expression" dxfId="458" priority="141" stopIfTrue="1">
      <formula>AND($A$1&lt;&gt;"",SEARCH("la pregunta",AW707)&gt;0)</formula>
    </cfRule>
    <cfRule type="expression" dxfId="457" priority="137" stopIfTrue="1">
      <formula>AND($A$1&lt;&gt;"",SEARCH("pase a la pregunta",AW707)&gt;0)</formula>
    </cfRule>
    <cfRule type="expression" dxfId="456" priority="138" stopIfTrue="1">
      <formula>AND($A$1&lt;&gt;"",SEARCH("en blanco",AW707)&gt;0)</formula>
    </cfRule>
    <cfRule type="expression" dxfId="455" priority="139" stopIfTrue="1">
      <formula>AND($A$1&lt;&gt;"",SEARCH("no puede registrar",AW707)&gt;0)</formula>
    </cfRule>
    <cfRule type="expression" dxfId="454" priority="140" stopIfTrue="1">
      <formula>AND($A$1&lt;&gt;"",SUM(AW707)&gt;0)</formula>
    </cfRule>
    <cfRule type="expression" dxfId="453" priority="136" stopIfTrue="1">
      <formula>AND($A$1&lt;&gt;"",SEARCH("igual o menor",AW707)&gt;0)</formula>
    </cfRule>
    <cfRule type="expression" dxfId="452" priority="135" stopIfTrue="1">
      <formula>AND($A$1&lt;&gt;"",SEARCH("igual o mayor",AW707)&gt;0)</formula>
    </cfRule>
    <cfRule type="expression" dxfId="451" priority="132" stopIfTrue="1">
      <formula>AND($A$1&lt;&gt;"",SEARCH("no puede registrar",AW707)&gt;0)</formula>
    </cfRule>
  </conditionalFormatting>
  <dataValidations count="14">
    <dataValidation type="list" allowBlank="1" showErrorMessage="1" errorTitle="Datos incorrectos" error="Los datos ingresados no son correctos, revise las opciones disponibles" sqref="M446:M452 C2846 C963 C830 U790:U806 K790:K806 M735:M770 C591 C518">
      <formula1>"1,2,9"</formula1>
    </dataValidation>
    <dataValidation type="list" allowBlank="1" showErrorMessage="1" errorTitle="Datos incorrectos" error="Los datos ingresados no son correctos, revise las opciones disponibles" sqref="R44">
      <formula1>"1, 2, 8, 9"</formula1>
    </dataValidation>
    <dataValidation type="list" allowBlank="1" showErrorMessage="1" errorTitle="Datos incorrectos" error="Los datos ingresados no son correctos, revise las opciones disponibles" sqref="W44">
      <formula1>"1, 2, 3, 4, 5, 6, 7, 8, 9, 99"</formula1>
    </dataValidation>
    <dataValidation type="list" allowBlank="1" showErrorMessage="1" errorTitle="Datos incorrectos" error="Los datos ingresados no son correctos, revise las opciones disponibles" sqref="AA44">
      <formula1>"1, 2, 3, 4, 5, 6, 7, 8, 9, 10, 11, 12, 13, 14, 15, 16, 17, 18, 19, 20, 21, 22, 23, 24, 25, 26, 99"</formula1>
    </dataValidation>
    <dataValidation type="list" allowBlank="1" showErrorMessage="1" errorTitle="Datos incorrectos" error="Los datos ingresados no son correctos, revise las opciones disponibles" sqref="AB44">
      <formula1>"1, 2, 3, 4, 5, 6, 7, 8, 9, 10, 11, 12, 99"</formula1>
    </dataValidation>
    <dataValidation type="list" allowBlank="1" showErrorMessage="1" errorTitle="Datos incorrectos" error="Los datos ingresados no son correctos, revise las opciones disponibles" sqref="AC44 U44">
      <formula1>"1, 2, 3, 4, 5, 6, 7, 8, 9"</formula1>
    </dataValidation>
    <dataValidation type="list" allowBlank="1" showErrorMessage="1" errorTitle="Datos incorrectos" error="Los datos ingresados no son correctos, revise las opciones disponibles" sqref="AD44">
      <formula1>"1, 2, 3, 4, 9"</formula1>
    </dataValidation>
    <dataValidation type="list" allowBlank="1" showErrorMessage="1" errorTitle="Datos incorrectos" error="Los datos ingresados no son correctos, revise las opciones disponibles" sqref="W44">
      <formula1>"1, 2, 3, 4, 8, 9"</formula1>
    </dataValidation>
    <dataValidation type="list" allowBlank="1" showInputMessage="1" showErrorMessage="1" sqref="L666:X701 P537:R556 M616:O637">
      <formula1>"X"</formula1>
    </dataValidation>
    <dataValidation type="list" allowBlank="1" showInputMessage="1" showErrorMessage="1" sqref="V44">
      <formula1>OFFSET($AK$44,AI44,0,1,AJ44)</formula1>
    </dataValidation>
    <dataValidation type="list" allowBlank="1" showErrorMessage="1" errorTitle="Datos incorrectos" error="Los datos ingresados no son correctos, revise las opciones disponibles" sqref="J666:K701">
      <formula1>"1,2,8,9"</formula1>
    </dataValidation>
    <dataValidation type="list" allowBlank="1" showInputMessage="1" showErrorMessage="1" errorTitle="Datos incorrectos" error="Los datos ingresados no son correctos, revise las opciones disponibles" sqref="Z44">
      <formula1>"1,2,9"</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44">
      <formula1>$BD$44=0</formula1>
    </dataValidation>
    <dataValidation type="custom" allowBlank="1" showDropDown="1" showInputMessage="1" showErrorMessage="1" errorTitle="Valor no permitido" error="Ingrese solo números enteros (sin decimales),las cifras deben estar en pesos mexicanos (no agregue la frase miles o millones de pesos)." sqref="T44 Y735:Y770 S735:S770">
      <formula1>OR(ISBLANK(S44),IF(ISNUMBER(S44),MOD(S44,1)=0,FALSE),OR(LOWER(TRIM(SUBSTITUTE(S44,CHAR(160),"")))="ns",LOWER(TRIM(SUBSTITUTE(S44,CHAR(160),"")))="na"))</formula1>
    </dataValidation>
  </dataValidations>
  <hyperlinks>
    <hyperlink ref="AA7" location="Índice!B31"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2 Sección IX
Cuestionario</oddHeader>
    <oddFooter>&amp;LCenso Nacional de Gobiernos Estatales 2026&amp;R&amp;P de &amp;N</oddFooter>
  </headerFooter>
  <rowBreaks count="12" manualBreakCount="12">
    <brk id="55" max="30" man="1"/>
    <brk id="93" max="30" man="1"/>
    <brk id="188" max="30" man="1"/>
    <brk id="242" max="30" man="1"/>
    <brk id="434" max="30" man="1"/>
    <brk id="471" max="30" man="1"/>
    <brk id="771" max="30" man="1"/>
    <brk id="1007" max="30" man="1"/>
    <brk id="1059" max="30" man="1"/>
    <brk id="1664" max="30" man="1"/>
    <brk id="2245" max="30" man="1"/>
    <brk id="2833" max="30"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BZ188"/>
  <sheetViews>
    <sheetView showGridLines="0" view="pageBreakPreview" zoomScale="120" zoomScaleNormal="100" zoomScaleSheetLayoutView="120" workbookViewId="0"/>
  </sheetViews>
  <sheetFormatPr baseColWidth="10" defaultColWidth="0" defaultRowHeight="15" customHeight="1" zeroHeight="1"/>
  <cols>
    <col min="1" max="1" width="5.625" style="4" customWidth="1"/>
    <col min="2" max="30" width="3.625" style="4" customWidth="1"/>
    <col min="31" max="31" width="5.625" style="4" customWidth="1"/>
    <col min="32" max="16384" width="13.625" style="4" hidden="1"/>
  </cols>
  <sheetData>
    <row r="1" spans="1:30" ht="173.25" customHeight="1">
      <c r="A1" s="608"/>
      <c r="B1" s="619" t="s">
        <v>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row>
    <row r="2" spans="1:30" ht="15" customHeight="1">
      <c r="A2" s="5"/>
    </row>
    <row r="3" spans="1:30" ht="45" customHeight="1">
      <c r="A3" s="5"/>
      <c r="B3" s="622" t="s">
        <v>1</v>
      </c>
      <c r="C3" s="736"/>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row>
    <row r="4" spans="1:30" ht="15" customHeight="1">
      <c r="A4" s="5"/>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c r="A5" s="5"/>
      <c r="B5" s="622" t="s">
        <v>31</v>
      </c>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row>
    <row r="6" spans="1:30" ht="15" customHeight="1">
      <c r="A6" s="5"/>
      <c r="B6" s="6"/>
      <c r="C6" s="6"/>
      <c r="D6" s="6"/>
      <c r="E6" s="6"/>
      <c r="F6" s="6"/>
      <c r="G6" s="6"/>
      <c r="H6" s="6"/>
      <c r="I6" s="6"/>
      <c r="J6" s="6"/>
      <c r="K6" s="6"/>
      <c r="L6" s="6"/>
      <c r="M6" s="6"/>
      <c r="N6" s="6"/>
      <c r="O6" s="6"/>
      <c r="P6" s="6"/>
      <c r="Q6" s="6"/>
      <c r="R6" s="6"/>
      <c r="S6" s="6"/>
      <c r="T6" s="6"/>
      <c r="U6" s="6"/>
      <c r="V6" s="6"/>
      <c r="W6" s="6"/>
      <c r="X6" s="6"/>
      <c r="Y6" s="6"/>
      <c r="Z6" s="6"/>
      <c r="AA6" s="6"/>
      <c r="AB6" s="6"/>
      <c r="AC6" s="6"/>
      <c r="AD6" s="6"/>
    </row>
    <row r="7" spans="1:30" ht="15" customHeight="1" thickBot="1">
      <c r="A7" s="52"/>
      <c r="B7" s="3" t="s">
        <v>3</v>
      </c>
      <c r="C7" s="53"/>
      <c r="D7" s="53"/>
      <c r="E7" s="53"/>
      <c r="F7" s="53"/>
      <c r="G7" s="53"/>
      <c r="H7" s="53"/>
      <c r="I7" s="53"/>
      <c r="J7" s="53"/>
      <c r="K7" s="53"/>
      <c r="L7" s="53"/>
      <c r="M7" s="8"/>
      <c r="N7" s="3" t="s">
        <v>4</v>
      </c>
      <c r="O7" s="8"/>
      <c r="AA7" s="684" t="s">
        <v>2</v>
      </c>
      <c r="AB7" s="736"/>
      <c r="AC7" s="736"/>
      <c r="AD7" s="736"/>
    </row>
    <row r="8" spans="1:30" ht="15" customHeight="1" thickBot="1">
      <c r="A8" s="52"/>
      <c r="B8" s="623" t="str">
        <f>IF(Presentación!B8="","",Presentación!B8)</f>
        <v>Veracruz de Ignacio de la Llave</v>
      </c>
      <c r="C8" s="625"/>
      <c r="D8" s="625"/>
      <c r="E8" s="625"/>
      <c r="F8" s="625"/>
      <c r="G8" s="625"/>
      <c r="H8" s="625"/>
      <c r="I8" s="625"/>
      <c r="J8" s="625"/>
      <c r="K8" s="625"/>
      <c r="L8" s="624"/>
      <c r="M8" s="55"/>
      <c r="N8" s="623" t="str">
        <f>IF(Presentación!N8="","",Presentación!N8)</f>
        <v>230</v>
      </c>
      <c r="O8" s="624"/>
      <c r="P8" s="34"/>
      <c r="Q8" s="119"/>
      <c r="R8" s="119"/>
      <c r="S8" s="119"/>
      <c r="T8" s="119"/>
      <c r="U8" s="119"/>
      <c r="V8" s="119"/>
      <c r="W8" s="119"/>
      <c r="X8" s="119"/>
      <c r="Y8" s="119"/>
      <c r="Z8" s="119"/>
      <c r="AA8" s="119"/>
      <c r="AB8" s="34"/>
      <c r="AC8" s="119"/>
      <c r="AD8" s="54"/>
    </row>
    <row r="9" spans="1:30" ht="15" customHeight="1">
      <c r="A9" s="5"/>
      <c r="B9" s="6"/>
      <c r="C9" s="6"/>
      <c r="D9" s="6"/>
      <c r="E9" s="6"/>
      <c r="F9" s="6"/>
      <c r="G9" s="6"/>
      <c r="H9" s="6"/>
      <c r="I9" s="6"/>
      <c r="J9" s="6"/>
      <c r="K9" s="6"/>
      <c r="L9" s="6"/>
      <c r="M9" s="6"/>
      <c r="N9" s="6"/>
      <c r="O9" s="6"/>
      <c r="P9" s="6"/>
      <c r="Q9" s="6"/>
      <c r="R9" s="6"/>
      <c r="S9" s="6"/>
      <c r="T9" s="6"/>
      <c r="U9" s="6"/>
      <c r="V9" s="6"/>
      <c r="W9" s="6"/>
      <c r="X9" s="6"/>
      <c r="Y9" s="6"/>
      <c r="Z9" s="6"/>
      <c r="AA9" s="6"/>
      <c r="AB9" s="6"/>
      <c r="AC9" s="6"/>
      <c r="AD9" s="6"/>
    </row>
    <row r="10" spans="1:30" ht="15" customHeight="1">
      <c r="A10" s="5"/>
      <c r="B10" s="778" t="s">
        <v>5084</v>
      </c>
      <c r="C10" s="773"/>
      <c r="D10" s="773"/>
      <c r="E10" s="773"/>
      <c r="F10" s="773"/>
      <c r="G10" s="773"/>
      <c r="H10" s="773"/>
      <c r="I10" s="773"/>
      <c r="J10" s="773"/>
      <c r="K10" s="773"/>
      <c r="L10" s="773"/>
      <c r="M10" s="773"/>
      <c r="N10" s="773"/>
      <c r="O10" s="773"/>
      <c r="P10" s="773"/>
      <c r="Q10" s="773"/>
      <c r="R10" s="773"/>
      <c r="S10" s="773"/>
      <c r="T10" s="773"/>
      <c r="U10" s="773"/>
      <c r="V10" s="773"/>
      <c r="W10" s="773"/>
      <c r="X10" s="773"/>
      <c r="Y10" s="773"/>
      <c r="Z10" s="773"/>
      <c r="AA10" s="773"/>
      <c r="AB10" s="773"/>
      <c r="AC10" s="773"/>
      <c r="AD10" s="779"/>
    </row>
    <row r="11" spans="1:30" ht="24" customHeight="1">
      <c r="A11" s="5"/>
      <c r="B11" s="87"/>
      <c r="C11" s="781" t="s">
        <v>5472</v>
      </c>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6"/>
      <c r="AD11" s="689"/>
    </row>
    <row r="12" spans="1:30" ht="24" customHeight="1">
      <c r="A12" s="5"/>
      <c r="B12" s="87"/>
      <c r="C12" s="781" t="s">
        <v>5087</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689"/>
    </row>
    <row r="13" spans="1:30" ht="36" customHeight="1">
      <c r="A13" s="5"/>
      <c r="B13" s="56"/>
      <c r="C13" s="715" t="s">
        <v>5088</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689"/>
    </row>
    <row r="14" spans="1:30" ht="48" customHeight="1">
      <c r="A14" s="5"/>
      <c r="B14" s="56"/>
      <c r="C14" s="715" t="s">
        <v>5089</v>
      </c>
      <c r="D14" s="736"/>
      <c r="E14" s="736"/>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c r="AD14" s="689"/>
    </row>
    <row r="15" spans="1:30" ht="15" customHeight="1">
      <c r="A15" s="5"/>
      <c r="B15" s="57"/>
      <c r="C15" s="731" t="s">
        <v>5090</v>
      </c>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732"/>
      <c r="AC15" s="732"/>
      <c r="AD15" s="733"/>
    </row>
    <row r="16" spans="1:30" ht="15" customHeight="1" thickBot="1">
      <c r="A16" s="5"/>
      <c r="B16" s="8"/>
      <c r="C16" s="38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row>
    <row r="17" spans="1:36" ht="15" customHeight="1" thickBot="1">
      <c r="A17" s="58"/>
      <c r="B17" s="654" t="s">
        <v>7274</v>
      </c>
      <c r="C17" s="655"/>
      <c r="D17" s="655"/>
      <c r="E17" s="655"/>
      <c r="F17" s="655"/>
      <c r="G17" s="655"/>
      <c r="H17" s="655"/>
      <c r="I17" s="655"/>
      <c r="J17" s="655"/>
      <c r="K17" s="655"/>
      <c r="L17" s="655"/>
      <c r="M17" s="655"/>
      <c r="N17" s="655"/>
      <c r="O17" s="655"/>
      <c r="P17" s="655"/>
      <c r="Q17" s="655"/>
      <c r="R17" s="655"/>
      <c r="S17" s="655"/>
      <c r="T17" s="655"/>
      <c r="U17" s="655"/>
      <c r="V17" s="655"/>
      <c r="W17" s="655"/>
      <c r="X17" s="655"/>
      <c r="Y17" s="655"/>
      <c r="Z17" s="655"/>
      <c r="AA17" s="655"/>
      <c r="AB17" s="655"/>
      <c r="AC17" s="655"/>
      <c r="AD17" s="656"/>
    </row>
    <row r="18" spans="1:36" ht="15" customHeight="1">
      <c r="A18" s="5"/>
      <c r="B18" s="1008" t="s">
        <v>5479</v>
      </c>
      <c r="C18" s="666"/>
      <c r="D18" s="666"/>
      <c r="E18" s="666"/>
      <c r="F18" s="666"/>
      <c r="G18" s="666"/>
      <c r="H18" s="666"/>
      <c r="I18" s="666"/>
      <c r="J18" s="666"/>
      <c r="K18" s="666"/>
      <c r="L18" s="666"/>
      <c r="M18" s="666"/>
      <c r="N18" s="666"/>
      <c r="O18" s="666"/>
      <c r="P18" s="666"/>
      <c r="Q18" s="666"/>
      <c r="R18" s="666"/>
      <c r="S18" s="666"/>
      <c r="T18" s="666"/>
      <c r="U18" s="666"/>
      <c r="V18" s="666"/>
      <c r="W18" s="666"/>
      <c r="X18" s="666"/>
      <c r="Y18" s="666"/>
      <c r="Z18" s="666"/>
      <c r="AA18" s="666"/>
      <c r="AB18" s="666"/>
      <c r="AC18" s="666"/>
      <c r="AD18" s="762"/>
    </row>
    <row r="19" spans="1:36" ht="15" customHeight="1">
      <c r="A19" s="5"/>
      <c r="B19" s="87"/>
      <c r="C19" s="715" t="s">
        <v>7275</v>
      </c>
      <c r="D19" s="635"/>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89"/>
    </row>
    <row r="20" spans="1:36" ht="15" customHeight="1">
      <c r="A20" s="5"/>
      <c r="B20" s="97"/>
      <c r="C20" s="1009" t="s">
        <v>7276</v>
      </c>
      <c r="D20" s="732"/>
      <c r="E20" s="732"/>
      <c r="F20" s="732"/>
      <c r="G20" s="732"/>
      <c r="H20" s="732"/>
      <c r="I20" s="732"/>
      <c r="J20" s="732"/>
      <c r="K20" s="732"/>
      <c r="L20" s="732"/>
      <c r="M20" s="732"/>
      <c r="N20" s="732"/>
      <c r="O20" s="732"/>
      <c r="P20" s="732"/>
      <c r="Q20" s="732"/>
      <c r="R20" s="732"/>
      <c r="S20" s="732"/>
      <c r="T20" s="732"/>
      <c r="U20" s="732"/>
      <c r="V20" s="732"/>
      <c r="W20" s="732"/>
      <c r="X20" s="732"/>
      <c r="Y20" s="732"/>
      <c r="Z20" s="732"/>
      <c r="AA20" s="732"/>
      <c r="AB20" s="732"/>
      <c r="AC20" s="732"/>
      <c r="AD20" s="1010"/>
    </row>
    <row r="21" spans="1:36" ht="15" customHeight="1">
      <c r="A21" s="5"/>
      <c r="B21" s="1011" t="s">
        <v>5124</v>
      </c>
      <c r="C21" s="736"/>
      <c r="D21" s="736"/>
      <c r="E21" s="736"/>
      <c r="F21" s="736"/>
      <c r="G21" s="736"/>
      <c r="H21" s="736"/>
      <c r="I21" s="736"/>
      <c r="J21" s="736"/>
      <c r="K21" s="736"/>
      <c r="L21" s="736"/>
      <c r="M21" s="736"/>
      <c r="N21" s="736"/>
      <c r="O21" s="736"/>
      <c r="P21" s="736"/>
      <c r="Q21" s="736"/>
      <c r="R21" s="736"/>
      <c r="S21" s="736"/>
      <c r="T21" s="736"/>
      <c r="U21" s="736"/>
      <c r="V21" s="736"/>
      <c r="W21" s="736"/>
      <c r="X21" s="736"/>
      <c r="Y21" s="736"/>
      <c r="Z21" s="736"/>
      <c r="AA21" s="736"/>
      <c r="AB21" s="736"/>
      <c r="AC21" s="736"/>
      <c r="AD21" s="689"/>
    </row>
    <row r="22" spans="1:36" ht="24" customHeight="1">
      <c r="A22" s="5"/>
      <c r="B22" s="97"/>
      <c r="C22" s="731" t="s">
        <v>7277</v>
      </c>
      <c r="D22" s="732"/>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732"/>
      <c r="AC22" s="732"/>
      <c r="AD22" s="733"/>
    </row>
    <row r="23" spans="1:36" ht="15" customHeight="1">
      <c r="A23" s="5"/>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G23" s="1"/>
      <c r="AH23" s="268"/>
      <c r="AI23" s="268"/>
      <c r="AJ23" s="14"/>
    </row>
    <row r="24" spans="1:36" ht="15" customHeight="1">
      <c r="A24" s="7" t="s">
        <v>7278</v>
      </c>
      <c r="B24" s="910" t="s">
        <v>7279</v>
      </c>
      <c r="C24" s="736"/>
      <c r="D24" s="736"/>
      <c r="E24" s="736"/>
      <c r="F24" s="736"/>
      <c r="G24" s="736"/>
      <c r="H24" s="736"/>
      <c r="I24" s="736"/>
      <c r="J24" s="736"/>
      <c r="K24" s="736"/>
      <c r="L24" s="736"/>
      <c r="M24" s="736"/>
      <c r="N24" s="736"/>
      <c r="O24" s="736"/>
      <c r="P24" s="736"/>
      <c r="Q24" s="736"/>
      <c r="R24" s="736"/>
      <c r="S24" s="736"/>
      <c r="T24" s="736"/>
      <c r="U24" s="736"/>
      <c r="V24" s="736"/>
      <c r="W24" s="736"/>
      <c r="X24" s="736"/>
      <c r="Y24" s="736"/>
      <c r="Z24" s="736"/>
      <c r="AA24" s="736"/>
      <c r="AB24" s="736"/>
      <c r="AC24" s="736"/>
      <c r="AD24" s="736"/>
      <c r="AG24" s="454"/>
      <c r="AH24" s="268"/>
      <c r="AI24" s="268"/>
      <c r="AJ24"/>
    </row>
    <row r="25" spans="1:36" ht="15" customHeight="1" thickBot="1">
      <c r="A25" s="62"/>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G25" t="s">
        <v>5914</v>
      </c>
      <c r="AH25" t="s">
        <v>5915</v>
      </c>
      <c r="AI25" t="s">
        <v>5913</v>
      </c>
      <c r="AJ25" s="1"/>
    </row>
    <row r="26" spans="1:36" ht="15" customHeight="1" thickBot="1">
      <c r="A26" s="62"/>
      <c r="B26" s="8"/>
      <c r="C26" s="922"/>
      <c r="D26" s="923"/>
      <c r="E26" s="923"/>
      <c r="F26" s="924"/>
      <c r="G26" s="25" t="s">
        <v>7280</v>
      </c>
      <c r="H26" s="14"/>
      <c r="I26" s="455"/>
      <c r="J26" s="8"/>
      <c r="K26" s="8"/>
      <c r="L26" s="8"/>
      <c r="M26" s="8"/>
      <c r="N26" s="8"/>
      <c r="O26" s="8"/>
      <c r="P26" s="8"/>
      <c r="Q26" s="8"/>
      <c r="R26" s="8"/>
      <c r="S26" s="8"/>
      <c r="T26" s="8"/>
      <c r="U26" s="8"/>
      <c r="V26" s="8"/>
      <c r="W26" s="8"/>
      <c r="X26" s="8"/>
      <c r="Y26" s="8"/>
      <c r="Z26" s="8"/>
      <c r="AA26" s="8"/>
      <c r="AB26" s="8"/>
      <c r="AC26" s="8"/>
      <c r="AD26" s="8"/>
      <c r="AG26" s="397">
        <f>IF(OR(C26="NS",C26="NA"),0,LEN(C26)-LEN(INT(C26))-1)</f>
        <v>-2</v>
      </c>
      <c r="AH26" s="396">
        <f>IFERROR(IF(AG26&lt;1,0,1),0)</f>
        <v>0</v>
      </c>
      <c r="AI26" s="396">
        <f>IF(ISNUMBER(C26),0,IF(OR(C26="",C26="NA",C26="NS"),0,1))</f>
        <v>0</v>
      </c>
    </row>
    <row r="27" spans="1:36" ht="15" customHeight="1">
      <c r="A27" s="62"/>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row>
    <row r="28" spans="1:36" ht="24" customHeight="1">
      <c r="A28" s="5"/>
      <c r="B28" s="8"/>
      <c r="C28" s="758" t="s">
        <v>5120</v>
      </c>
      <c r="D28" s="736"/>
      <c r="E28" s="736"/>
      <c r="F28" s="736"/>
      <c r="G28" s="736"/>
      <c r="H28" s="736"/>
      <c r="I28" s="736"/>
      <c r="J28" s="736"/>
      <c r="K28" s="736"/>
      <c r="L28" s="736"/>
      <c r="M28" s="736"/>
      <c r="N28" s="736"/>
      <c r="O28" s="736"/>
      <c r="P28" s="736"/>
      <c r="Q28" s="736"/>
      <c r="R28" s="736"/>
      <c r="S28" s="736"/>
      <c r="T28" s="736"/>
      <c r="U28" s="736"/>
      <c r="V28" s="736"/>
      <c r="W28" s="736"/>
      <c r="X28" s="736"/>
      <c r="Y28" s="736"/>
      <c r="Z28" s="736"/>
      <c r="AA28" s="736"/>
      <c r="AB28" s="736"/>
      <c r="AC28" s="736"/>
      <c r="AD28" s="736"/>
    </row>
    <row r="29" spans="1:36" ht="60" customHeight="1">
      <c r="A29" s="5"/>
      <c r="B29" s="8"/>
      <c r="C29" s="747"/>
      <c r="D29" s="653"/>
      <c r="E29" s="653"/>
      <c r="F29" s="653"/>
      <c r="G29" s="653"/>
      <c r="H29" s="653"/>
      <c r="I29" s="653"/>
      <c r="J29" s="653"/>
      <c r="K29" s="653"/>
      <c r="L29" s="653"/>
      <c r="M29" s="653"/>
      <c r="N29" s="653"/>
      <c r="O29" s="653"/>
      <c r="P29" s="653"/>
      <c r="Q29" s="653"/>
      <c r="R29" s="653"/>
      <c r="S29" s="653"/>
      <c r="T29" s="653"/>
      <c r="U29" s="653"/>
      <c r="V29" s="653"/>
      <c r="W29" s="653"/>
      <c r="X29" s="653"/>
      <c r="Y29" s="653"/>
      <c r="Z29" s="653"/>
      <c r="AA29" s="653"/>
      <c r="AB29" s="653"/>
      <c r="AC29" s="653"/>
      <c r="AD29" s="748"/>
    </row>
    <row r="30" spans="1:36" ht="15" customHeight="1">
      <c r="A30" s="5"/>
      <c r="B30" s="767" t="str">
        <f>IF(SUM(COUNTIF(C26:F26,"NS"))&lt;&gt;0,"Alerta: debido a que cuenta con registros NS, debe proporcionar una justificación en el area de comentarios al final de la pregunta","")</f>
        <v/>
      </c>
      <c r="C30" s="767"/>
      <c r="D30" s="767"/>
      <c r="E30" s="767"/>
      <c r="F30" s="767"/>
      <c r="G30" s="767"/>
      <c r="H30" s="767"/>
      <c r="I30" s="767"/>
      <c r="J30" s="767"/>
      <c r="K30" s="767"/>
      <c r="L30" s="767"/>
      <c r="M30" s="767"/>
      <c r="N30" s="767"/>
      <c r="O30" s="767"/>
      <c r="P30" s="767"/>
      <c r="Q30" s="767"/>
      <c r="R30" s="767"/>
      <c r="S30" s="767"/>
      <c r="T30" s="767"/>
      <c r="U30" s="767"/>
      <c r="V30" s="767"/>
      <c r="W30" s="767"/>
      <c r="X30" s="767"/>
      <c r="Y30" s="767"/>
      <c r="Z30" s="767"/>
      <c r="AA30" s="767"/>
      <c r="AB30" s="767"/>
      <c r="AC30" s="767"/>
      <c r="AD30" s="767"/>
      <c r="AE30" s="767"/>
    </row>
    <row r="31" spans="1:36" ht="15" customHeight="1">
      <c r="A31" s="5"/>
      <c r="B31" s="544"/>
      <c r="C31" s="544"/>
      <c r="D31" s="544"/>
      <c r="E31" s="544"/>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row>
    <row r="32" spans="1:36" ht="15" customHeight="1">
      <c r="A32" s="5"/>
      <c r="B32" s="599"/>
      <c r="C32"/>
      <c r="D32"/>
      <c r="E32"/>
      <c r="F32"/>
      <c r="G32"/>
      <c r="H32"/>
      <c r="I32"/>
      <c r="J32"/>
      <c r="K32"/>
      <c r="L32"/>
      <c r="M32"/>
      <c r="N32"/>
      <c r="O32"/>
      <c r="P32"/>
      <c r="Q32"/>
      <c r="R32"/>
      <c r="S32"/>
      <c r="T32"/>
      <c r="U32"/>
      <c r="V32"/>
      <c r="W32"/>
      <c r="X32"/>
      <c r="Y32"/>
      <c r="Z32"/>
      <c r="AA32"/>
      <c r="AB32"/>
      <c r="AC32"/>
      <c r="AD32"/>
      <c r="AE32"/>
    </row>
    <row r="33" spans="1:39" ht="15" customHeight="1">
      <c r="A33" s="5"/>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row>
    <row r="34" spans="1:39" ht="15" customHeight="1">
      <c r="A34" s="5"/>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row>
    <row r="35" spans="1:39" ht="15" customHeight="1">
      <c r="A35" s="5"/>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row>
    <row r="36" spans="1:39" ht="24" customHeight="1">
      <c r="A36" s="61" t="s">
        <v>7281</v>
      </c>
      <c r="B36" s="743" t="s">
        <v>7282</v>
      </c>
      <c r="C36" s="635"/>
      <c r="D36" s="635"/>
      <c r="E36" s="635"/>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row>
    <row r="37" spans="1:39" ht="15" customHeight="1">
      <c r="A37" s="61"/>
      <c r="B37" s="69"/>
      <c r="C37" s="756" t="s">
        <v>6157</v>
      </c>
      <c r="D37" s="736"/>
      <c r="E37" s="736"/>
      <c r="F37" s="736"/>
      <c r="G37" s="736"/>
      <c r="H37" s="736"/>
      <c r="I37" s="736"/>
      <c r="J37" s="736"/>
      <c r="K37" s="736"/>
      <c r="L37" s="736"/>
      <c r="M37" s="736"/>
      <c r="N37" s="736"/>
      <c r="O37" s="736"/>
      <c r="P37" s="736"/>
      <c r="Q37" s="736"/>
      <c r="R37" s="736"/>
      <c r="S37" s="736"/>
      <c r="T37" s="736"/>
      <c r="U37" s="736"/>
      <c r="V37" s="736"/>
      <c r="W37" s="736"/>
      <c r="X37" s="736"/>
      <c r="Y37" s="736"/>
      <c r="Z37" s="736"/>
      <c r="AA37" s="736"/>
      <c r="AB37" s="736"/>
      <c r="AC37" s="736"/>
      <c r="AD37" s="736"/>
    </row>
    <row r="38" spans="1:39" ht="36" customHeight="1">
      <c r="A38" s="61"/>
      <c r="B38" s="69"/>
      <c r="C38" s="742" t="s">
        <v>7283</v>
      </c>
      <c r="D38" s="635"/>
      <c r="E38" s="63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G38" s="4">
        <f>COUNTBLANK($D42)</f>
        <v>1</v>
      </c>
    </row>
    <row r="39" spans="1:39" ht="15" customHeight="1">
      <c r="A39" s="61"/>
      <c r="B39" s="86"/>
      <c r="C39" s="742" t="s">
        <v>7284</v>
      </c>
      <c r="D39" s="635"/>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row>
    <row r="40" spans="1:39" ht="15" customHeight="1">
      <c r="A40" s="61"/>
      <c r="B40" s="17"/>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H40" s="14"/>
      <c r="AI40"/>
      <c r="AJ40"/>
      <c r="AL40" s="450"/>
    </row>
    <row r="41" spans="1:39" ht="14.25">
      <c r="A41" s="14"/>
      <c r="B41" s="84"/>
      <c r="C41" s="985" t="s">
        <v>5852</v>
      </c>
      <c r="D41" s="773"/>
      <c r="E41" s="773"/>
      <c r="F41" s="773"/>
      <c r="G41" s="773"/>
      <c r="H41" s="773"/>
      <c r="I41" s="773"/>
      <c r="J41" s="773"/>
      <c r="K41" s="773"/>
      <c r="L41" s="773"/>
      <c r="M41" s="773"/>
      <c r="N41" s="773"/>
      <c r="O41" s="773"/>
      <c r="P41" s="773"/>
      <c r="Q41" s="773"/>
      <c r="R41" s="773"/>
      <c r="S41" s="773"/>
      <c r="T41" s="773"/>
      <c r="U41" s="773"/>
      <c r="V41" s="773"/>
      <c r="W41" s="773"/>
      <c r="X41" s="769"/>
      <c r="Y41" s="643" t="s">
        <v>7285</v>
      </c>
      <c r="Z41" s="669"/>
      <c r="AA41" s="669"/>
      <c r="AB41" s="669"/>
      <c r="AC41" s="669"/>
      <c r="AD41" s="670"/>
      <c r="AF41" t="s">
        <v>5905</v>
      </c>
      <c r="AG41" t="s">
        <v>5110</v>
      </c>
      <c r="AH41" t="s">
        <v>5914</v>
      </c>
      <c r="AI41" t="s">
        <v>5915</v>
      </c>
      <c r="AJ41" t="s">
        <v>5913</v>
      </c>
      <c r="AK41" s="268" t="s">
        <v>7286</v>
      </c>
      <c r="AL41" s="268"/>
    </row>
    <row r="42" spans="1:39" ht="14.25">
      <c r="A42" s="14"/>
      <c r="B42" s="109"/>
      <c r="C42" s="74" t="s">
        <v>5040</v>
      </c>
      <c r="D42" s="763" t="str">
        <f>IF(CNGE_2026_M2_Secc8!D74="","",CNGE_2026_M2_Secc8!D74)</f>
        <v/>
      </c>
      <c r="E42" s="669"/>
      <c r="F42" s="669"/>
      <c r="G42" s="669"/>
      <c r="H42" s="669"/>
      <c r="I42" s="669"/>
      <c r="J42" s="669"/>
      <c r="K42" s="669"/>
      <c r="L42" s="669"/>
      <c r="M42" s="669"/>
      <c r="N42" s="669"/>
      <c r="O42" s="669"/>
      <c r="P42" s="669"/>
      <c r="Q42" s="669"/>
      <c r="R42" s="669"/>
      <c r="S42" s="669"/>
      <c r="T42" s="669"/>
      <c r="U42" s="669"/>
      <c r="V42" s="669"/>
      <c r="W42" s="669"/>
      <c r="X42" s="670"/>
      <c r="Y42" s="866"/>
      <c r="Z42" s="745"/>
      <c r="AA42" s="745"/>
      <c r="AB42" s="745"/>
      <c r="AC42" s="745"/>
      <c r="AD42" s="746"/>
      <c r="AF42">
        <f>IF(COUNTBLANK($D42)=1,IF(COUNTA(Y42)=0,0,1),0)</f>
        <v>0</v>
      </c>
      <c r="AG42">
        <f>IF(OR(COUNTBLANK(D42:AD42)=25,COUNTBLANK(D42:AD42)=27),0,1)</f>
        <v>0</v>
      </c>
      <c r="AH42">
        <f>IF(OR(Y42="NS",Y42="NA"),0,LEN(Y42)-LEN(INT(Y42))-1)</f>
        <v>-2</v>
      </c>
      <c r="AI42">
        <f>IF(AH42&lt;1,0,1)</f>
        <v>0</v>
      </c>
      <c r="AJ42">
        <f>IF(ISNUMBER(Y42),0,IF(OR(Y42="",Y42="NA",Y42="NS"),0,1))</f>
        <v>0</v>
      </c>
      <c r="AK42" s="456">
        <f>IF(Y62="NS",0,IF(AND(Y62="NS",$C$26="NS"),0,IF(AND(Y62="NA",$C$26="NA"),0,IF(Y62=$C$26,0,1))))</f>
        <v>0</v>
      </c>
      <c r="AL42" s="268"/>
    </row>
    <row r="43" spans="1:39" ht="14.25">
      <c r="A43" s="61"/>
      <c r="B43" s="78"/>
      <c r="C43" s="434" t="s">
        <v>5042</v>
      </c>
      <c r="D43" s="763" t="str">
        <f>IF(CNGE_2026_M2_Secc8!D75="","",CNGE_2026_M2_Secc8!D75)</f>
        <v/>
      </c>
      <c r="E43" s="669"/>
      <c r="F43" s="669"/>
      <c r="G43" s="669"/>
      <c r="H43" s="669"/>
      <c r="I43" s="669"/>
      <c r="J43" s="669"/>
      <c r="K43" s="669"/>
      <c r="L43" s="669"/>
      <c r="M43" s="669"/>
      <c r="N43" s="669"/>
      <c r="O43" s="669"/>
      <c r="P43" s="669"/>
      <c r="Q43" s="669"/>
      <c r="R43" s="669"/>
      <c r="S43" s="669"/>
      <c r="T43" s="669"/>
      <c r="U43" s="669"/>
      <c r="V43" s="669"/>
      <c r="W43" s="669"/>
      <c r="X43" s="670"/>
      <c r="Y43" s="866"/>
      <c r="Z43" s="745"/>
      <c r="AA43" s="745"/>
      <c r="AB43" s="745"/>
      <c r="AC43" s="745"/>
      <c r="AD43" s="746"/>
      <c r="AF43">
        <f t="shared" ref="AF43:AF60" si="0">IF(COUNTBLANK($D43)=1,IF(COUNTA(Y43)=0,0,1),0)</f>
        <v>0</v>
      </c>
      <c r="AG43">
        <f t="shared" ref="AG43:AG60" si="1">IF(OR(COUNTBLANK(D43:AD43)=25,COUNTBLANK(D43:AD43)=27),0,1)</f>
        <v>0</v>
      </c>
      <c r="AH43">
        <f t="shared" ref="AH43:AH60" si="2">IF(OR(Y43="NS",Y43="NA"),0,LEN(Y43)-LEN(INT(Y43))-1)</f>
        <v>-2</v>
      </c>
      <c r="AI43">
        <f>IF(AH43&lt;1,0,1)</f>
        <v>0</v>
      </c>
      <c r="AJ43">
        <f t="shared" ref="AJ43:AJ60" si="3">IF(ISNUMBER(Y43),0,IF(OR(Y43="",Y43="NA",Y43="NS"),0,1))</f>
        <v>0</v>
      </c>
      <c r="AK43" s="268"/>
      <c r="AL43" s="268"/>
      <c r="AM43"/>
    </row>
    <row r="44" spans="1:39" ht="14.25">
      <c r="A44" s="61"/>
      <c r="B44" s="78"/>
      <c r="C44" s="434" t="s">
        <v>5044</v>
      </c>
      <c r="D44" s="763" t="str">
        <f>IF(CNGE_2026_M2_Secc8!D76="","",CNGE_2026_M2_Secc8!D76)</f>
        <v/>
      </c>
      <c r="E44" s="669"/>
      <c r="F44" s="669"/>
      <c r="G44" s="669"/>
      <c r="H44" s="669"/>
      <c r="I44" s="669"/>
      <c r="J44" s="669"/>
      <c r="K44" s="669"/>
      <c r="L44" s="669"/>
      <c r="M44" s="669"/>
      <c r="N44" s="669"/>
      <c r="O44" s="669"/>
      <c r="P44" s="669"/>
      <c r="Q44" s="669"/>
      <c r="R44" s="669"/>
      <c r="S44" s="669"/>
      <c r="T44" s="669"/>
      <c r="U44" s="669"/>
      <c r="V44" s="669"/>
      <c r="W44" s="669"/>
      <c r="X44" s="670"/>
      <c r="Y44" s="866"/>
      <c r="Z44" s="745"/>
      <c r="AA44" s="745"/>
      <c r="AB44" s="745"/>
      <c r="AC44" s="745"/>
      <c r="AD44" s="746"/>
      <c r="AF44">
        <f t="shared" si="0"/>
        <v>0</v>
      </c>
      <c r="AG44">
        <f t="shared" si="1"/>
        <v>0</v>
      </c>
      <c r="AH44">
        <f t="shared" si="2"/>
        <v>-2</v>
      </c>
      <c r="AI44">
        <f>IF(AH44&lt;1,0,1)</f>
        <v>0</v>
      </c>
      <c r="AJ44">
        <f t="shared" si="3"/>
        <v>0</v>
      </c>
      <c r="AK44" s="268"/>
      <c r="AL44" s="268"/>
      <c r="AM44"/>
    </row>
    <row r="45" spans="1:39" ht="14.25">
      <c r="A45" s="61"/>
      <c r="B45" s="78"/>
      <c r="C45" s="434" t="s">
        <v>5046</v>
      </c>
      <c r="D45" s="763" t="str">
        <f>IF(CNGE_2026_M2_Secc8!D77="","",CNGE_2026_M2_Secc8!D77)</f>
        <v/>
      </c>
      <c r="E45" s="669"/>
      <c r="F45" s="669"/>
      <c r="G45" s="669"/>
      <c r="H45" s="669"/>
      <c r="I45" s="669"/>
      <c r="J45" s="669"/>
      <c r="K45" s="669"/>
      <c r="L45" s="669"/>
      <c r="M45" s="669"/>
      <c r="N45" s="669"/>
      <c r="O45" s="669"/>
      <c r="P45" s="669"/>
      <c r="Q45" s="669"/>
      <c r="R45" s="669"/>
      <c r="S45" s="669"/>
      <c r="T45" s="669"/>
      <c r="U45" s="669"/>
      <c r="V45" s="669"/>
      <c r="W45" s="669"/>
      <c r="X45" s="670"/>
      <c r="Y45" s="866"/>
      <c r="Z45" s="745"/>
      <c r="AA45" s="745"/>
      <c r="AB45" s="745"/>
      <c r="AC45" s="745"/>
      <c r="AD45" s="746"/>
      <c r="AF45">
        <f t="shared" si="0"/>
        <v>0</v>
      </c>
      <c r="AG45">
        <f t="shared" si="1"/>
        <v>0</v>
      </c>
      <c r="AH45">
        <f t="shared" si="2"/>
        <v>-2</v>
      </c>
      <c r="AI45">
        <f t="shared" ref="AI45:AI60" si="4">IF(AH45&lt;1,0,1)</f>
        <v>0</v>
      </c>
      <c r="AJ45">
        <f t="shared" si="3"/>
        <v>0</v>
      </c>
      <c r="AK45" s="268"/>
      <c r="AL45" s="268"/>
      <c r="AM45"/>
    </row>
    <row r="46" spans="1:39" ht="14.25">
      <c r="A46" s="61"/>
      <c r="B46" s="78"/>
      <c r="C46" s="434" t="s">
        <v>5048</v>
      </c>
      <c r="D46" s="763" t="str">
        <f>IF(CNGE_2026_M2_Secc8!D78="","",CNGE_2026_M2_Secc8!D78)</f>
        <v/>
      </c>
      <c r="E46" s="669"/>
      <c r="F46" s="669"/>
      <c r="G46" s="669"/>
      <c r="H46" s="669"/>
      <c r="I46" s="669"/>
      <c r="J46" s="669"/>
      <c r="K46" s="669"/>
      <c r="L46" s="669"/>
      <c r="M46" s="669"/>
      <c r="N46" s="669"/>
      <c r="O46" s="669"/>
      <c r="P46" s="669"/>
      <c r="Q46" s="669"/>
      <c r="R46" s="669"/>
      <c r="S46" s="669"/>
      <c r="T46" s="669"/>
      <c r="U46" s="669"/>
      <c r="V46" s="669"/>
      <c r="W46" s="669"/>
      <c r="X46" s="670"/>
      <c r="Y46" s="866"/>
      <c r="Z46" s="745"/>
      <c r="AA46" s="745"/>
      <c r="AB46" s="745"/>
      <c r="AC46" s="745"/>
      <c r="AD46" s="746"/>
      <c r="AF46">
        <f t="shared" si="0"/>
        <v>0</v>
      </c>
      <c r="AG46">
        <f t="shared" si="1"/>
        <v>0</v>
      </c>
      <c r="AH46">
        <f t="shared" si="2"/>
        <v>-2</v>
      </c>
      <c r="AI46">
        <f t="shared" si="4"/>
        <v>0</v>
      </c>
      <c r="AJ46">
        <f t="shared" si="3"/>
        <v>0</v>
      </c>
      <c r="AK46" s="268"/>
      <c r="AL46" s="268"/>
      <c r="AM46"/>
    </row>
    <row r="47" spans="1:39" ht="14.25">
      <c r="A47" s="61"/>
      <c r="B47" s="78"/>
      <c r="C47" s="434" t="s">
        <v>5050</v>
      </c>
      <c r="D47" s="763" t="str">
        <f>IF(CNGE_2026_M2_Secc8!D79="","",CNGE_2026_M2_Secc8!D79)</f>
        <v/>
      </c>
      <c r="E47" s="669"/>
      <c r="F47" s="669"/>
      <c r="G47" s="669"/>
      <c r="H47" s="669"/>
      <c r="I47" s="669"/>
      <c r="J47" s="669"/>
      <c r="K47" s="669"/>
      <c r="L47" s="669"/>
      <c r="M47" s="669"/>
      <c r="N47" s="669"/>
      <c r="O47" s="669"/>
      <c r="P47" s="669"/>
      <c r="Q47" s="669"/>
      <c r="R47" s="669"/>
      <c r="S47" s="669"/>
      <c r="T47" s="669"/>
      <c r="U47" s="669"/>
      <c r="V47" s="669"/>
      <c r="W47" s="669"/>
      <c r="X47" s="670"/>
      <c r="Y47" s="866"/>
      <c r="Z47" s="745"/>
      <c r="AA47" s="745"/>
      <c r="AB47" s="745"/>
      <c r="AC47" s="745"/>
      <c r="AD47" s="746"/>
      <c r="AF47">
        <f t="shared" si="0"/>
        <v>0</v>
      </c>
      <c r="AG47">
        <f t="shared" si="1"/>
        <v>0</v>
      </c>
      <c r="AH47">
        <f t="shared" si="2"/>
        <v>-2</v>
      </c>
      <c r="AI47">
        <f t="shared" si="4"/>
        <v>0</v>
      </c>
      <c r="AJ47">
        <f t="shared" si="3"/>
        <v>0</v>
      </c>
      <c r="AK47" s="268"/>
      <c r="AL47" s="268"/>
      <c r="AM47"/>
    </row>
    <row r="48" spans="1:39" ht="14.25">
      <c r="A48" s="61"/>
      <c r="B48" s="78"/>
      <c r="C48" s="74" t="s">
        <v>5052</v>
      </c>
      <c r="D48" s="763" t="str">
        <f>IF(CNGE_2026_M2_Secc8!D80="","",CNGE_2026_M2_Secc8!D80)</f>
        <v/>
      </c>
      <c r="E48" s="669"/>
      <c r="F48" s="669"/>
      <c r="G48" s="669"/>
      <c r="H48" s="669"/>
      <c r="I48" s="669"/>
      <c r="J48" s="669"/>
      <c r="K48" s="669"/>
      <c r="L48" s="669"/>
      <c r="M48" s="669"/>
      <c r="N48" s="669"/>
      <c r="O48" s="669"/>
      <c r="P48" s="669"/>
      <c r="Q48" s="669"/>
      <c r="R48" s="669"/>
      <c r="S48" s="669"/>
      <c r="T48" s="669"/>
      <c r="U48" s="669"/>
      <c r="V48" s="669"/>
      <c r="W48" s="669"/>
      <c r="X48" s="670"/>
      <c r="Y48" s="866"/>
      <c r="Z48" s="745"/>
      <c r="AA48" s="745"/>
      <c r="AB48" s="745"/>
      <c r="AC48" s="745"/>
      <c r="AD48" s="746"/>
      <c r="AF48">
        <f t="shared" si="0"/>
        <v>0</v>
      </c>
      <c r="AG48">
        <f t="shared" si="1"/>
        <v>0</v>
      </c>
      <c r="AH48">
        <f t="shared" si="2"/>
        <v>-2</v>
      </c>
      <c r="AI48">
        <f t="shared" si="4"/>
        <v>0</v>
      </c>
      <c r="AJ48">
        <f t="shared" si="3"/>
        <v>0</v>
      </c>
      <c r="AK48" s="268"/>
      <c r="AL48" s="268"/>
      <c r="AM48"/>
    </row>
    <row r="49" spans="1:44" ht="14.25">
      <c r="A49" s="61"/>
      <c r="B49" s="78"/>
      <c r="C49" s="74" t="s">
        <v>5054</v>
      </c>
      <c r="D49" s="763" t="str">
        <f>IF(CNGE_2026_M2_Secc8!D81="","",CNGE_2026_M2_Secc8!D81)</f>
        <v/>
      </c>
      <c r="E49" s="669"/>
      <c r="F49" s="669"/>
      <c r="G49" s="669"/>
      <c r="H49" s="669"/>
      <c r="I49" s="669"/>
      <c r="J49" s="669"/>
      <c r="K49" s="669"/>
      <c r="L49" s="669"/>
      <c r="M49" s="669"/>
      <c r="N49" s="669"/>
      <c r="O49" s="669"/>
      <c r="P49" s="669"/>
      <c r="Q49" s="669"/>
      <c r="R49" s="669"/>
      <c r="S49" s="669"/>
      <c r="T49" s="669"/>
      <c r="U49" s="669"/>
      <c r="V49" s="669"/>
      <c r="W49" s="669"/>
      <c r="X49" s="670"/>
      <c r="Y49" s="866"/>
      <c r="Z49" s="745"/>
      <c r="AA49" s="745"/>
      <c r="AB49" s="745"/>
      <c r="AC49" s="745"/>
      <c r="AD49" s="746"/>
      <c r="AF49">
        <f t="shared" si="0"/>
        <v>0</v>
      </c>
      <c r="AG49">
        <f t="shared" si="1"/>
        <v>0</v>
      </c>
      <c r="AH49">
        <f t="shared" si="2"/>
        <v>-2</v>
      </c>
      <c r="AI49">
        <f t="shared" si="4"/>
        <v>0</v>
      </c>
      <c r="AJ49">
        <f t="shared" si="3"/>
        <v>0</v>
      </c>
      <c r="AK49" s="268"/>
      <c r="AL49" s="268"/>
      <c r="AM49"/>
    </row>
    <row r="50" spans="1:44" ht="14.25">
      <c r="A50" s="61"/>
      <c r="B50" s="78"/>
      <c r="C50" s="74" t="s">
        <v>5056</v>
      </c>
      <c r="D50" s="763" t="str">
        <f>IF(CNGE_2026_M2_Secc8!D82="","",CNGE_2026_M2_Secc8!D82)</f>
        <v/>
      </c>
      <c r="E50" s="669"/>
      <c r="F50" s="669"/>
      <c r="G50" s="669"/>
      <c r="H50" s="669"/>
      <c r="I50" s="669"/>
      <c r="J50" s="669"/>
      <c r="K50" s="669"/>
      <c r="L50" s="669"/>
      <c r="M50" s="669"/>
      <c r="N50" s="669"/>
      <c r="O50" s="669"/>
      <c r="P50" s="669"/>
      <c r="Q50" s="669"/>
      <c r="R50" s="669"/>
      <c r="S50" s="669"/>
      <c r="T50" s="669"/>
      <c r="U50" s="669"/>
      <c r="V50" s="669"/>
      <c r="W50" s="669"/>
      <c r="X50" s="670"/>
      <c r="Y50" s="866"/>
      <c r="Z50" s="745"/>
      <c r="AA50" s="745"/>
      <c r="AB50" s="745"/>
      <c r="AC50" s="745"/>
      <c r="AD50" s="746"/>
      <c r="AF50">
        <f t="shared" si="0"/>
        <v>0</v>
      </c>
      <c r="AG50">
        <f t="shared" si="1"/>
        <v>0</v>
      </c>
      <c r="AH50">
        <f t="shared" si="2"/>
        <v>-2</v>
      </c>
      <c r="AI50">
        <f t="shared" si="4"/>
        <v>0</v>
      </c>
      <c r="AJ50">
        <f t="shared" si="3"/>
        <v>0</v>
      </c>
      <c r="AK50" s="268"/>
      <c r="AL50" s="268"/>
      <c r="AM50"/>
    </row>
    <row r="51" spans="1:44" ht="14.25">
      <c r="A51" s="61"/>
      <c r="B51" s="78"/>
      <c r="C51" s="74" t="s">
        <v>5057</v>
      </c>
      <c r="D51" s="763" t="str">
        <f>IF(CNGE_2026_M2_Secc8!D83="","",CNGE_2026_M2_Secc8!D83)</f>
        <v/>
      </c>
      <c r="E51" s="669"/>
      <c r="F51" s="669"/>
      <c r="G51" s="669"/>
      <c r="H51" s="669"/>
      <c r="I51" s="669"/>
      <c r="J51" s="669"/>
      <c r="K51" s="669"/>
      <c r="L51" s="669"/>
      <c r="M51" s="669"/>
      <c r="N51" s="669"/>
      <c r="O51" s="669"/>
      <c r="P51" s="669"/>
      <c r="Q51" s="669"/>
      <c r="R51" s="669"/>
      <c r="S51" s="669"/>
      <c r="T51" s="669"/>
      <c r="U51" s="669"/>
      <c r="V51" s="669"/>
      <c r="W51" s="669"/>
      <c r="X51" s="670"/>
      <c r="Y51" s="866"/>
      <c r="Z51" s="745"/>
      <c r="AA51" s="745"/>
      <c r="AB51" s="745"/>
      <c r="AC51" s="745"/>
      <c r="AD51" s="746"/>
      <c r="AF51">
        <f t="shared" si="0"/>
        <v>0</v>
      </c>
      <c r="AG51">
        <f t="shared" si="1"/>
        <v>0</v>
      </c>
      <c r="AH51">
        <f>IF(OR(Y51="NS",Y51="NA"),0,LEN(Y51)-LEN(INT(Y51))-1)</f>
        <v>-2</v>
      </c>
      <c r="AI51">
        <f t="shared" si="4"/>
        <v>0</v>
      </c>
      <c r="AJ51">
        <f t="shared" si="3"/>
        <v>0</v>
      </c>
      <c r="AK51" s="268"/>
      <c r="AL51" s="268"/>
      <c r="AM51"/>
    </row>
    <row r="52" spans="1:44" ht="14.25">
      <c r="A52" s="61"/>
      <c r="B52" s="78"/>
      <c r="C52" s="74" t="s">
        <v>5059</v>
      </c>
      <c r="D52" s="763" t="str">
        <f>IF(CNGE_2026_M2_Secc8!D84="","",CNGE_2026_M2_Secc8!D84)</f>
        <v/>
      </c>
      <c r="E52" s="669"/>
      <c r="F52" s="669"/>
      <c r="G52" s="669"/>
      <c r="H52" s="669"/>
      <c r="I52" s="669"/>
      <c r="J52" s="669"/>
      <c r="K52" s="669"/>
      <c r="L52" s="669"/>
      <c r="M52" s="669"/>
      <c r="N52" s="669"/>
      <c r="O52" s="669"/>
      <c r="P52" s="669"/>
      <c r="Q52" s="669"/>
      <c r="R52" s="669"/>
      <c r="S52" s="669"/>
      <c r="T52" s="669"/>
      <c r="U52" s="669"/>
      <c r="V52" s="669"/>
      <c r="W52" s="669"/>
      <c r="X52" s="670"/>
      <c r="Y52" s="866"/>
      <c r="Z52" s="745"/>
      <c r="AA52" s="745"/>
      <c r="AB52" s="745"/>
      <c r="AC52" s="745"/>
      <c r="AD52" s="746"/>
      <c r="AF52">
        <f t="shared" si="0"/>
        <v>0</v>
      </c>
      <c r="AG52">
        <f>IF(OR(COUNTBLANK(D52:AD52)=25,COUNTBLANK(D52:AD52)=27),0,1)</f>
        <v>0</v>
      </c>
      <c r="AH52">
        <f t="shared" si="2"/>
        <v>-2</v>
      </c>
      <c r="AI52">
        <f t="shared" si="4"/>
        <v>0</v>
      </c>
      <c r="AJ52">
        <f t="shared" si="3"/>
        <v>0</v>
      </c>
      <c r="AK52" s="268"/>
      <c r="AL52" s="268"/>
      <c r="AM52"/>
    </row>
    <row r="53" spans="1:44" ht="14.25">
      <c r="A53" s="61"/>
      <c r="B53" s="78"/>
      <c r="C53" s="74" t="s">
        <v>5060</v>
      </c>
      <c r="D53" s="763" t="str">
        <f>IF(CNGE_2026_M2_Secc8!D85="","",CNGE_2026_M2_Secc8!D85)</f>
        <v/>
      </c>
      <c r="E53" s="669"/>
      <c r="F53" s="669"/>
      <c r="G53" s="669"/>
      <c r="H53" s="669"/>
      <c r="I53" s="669"/>
      <c r="J53" s="669"/>
      <c r="K53" s="669"/>
      <c r="L53" s="669"/>
      <c r="M53" s="669"/>
      <c r="N53" s="669"/>
      <c r="O53" s="669"/>
      <c r="P53" s="669"/>
      <c r="Q53" s="669"/>
      <c r="R53" s="669"/>
      <c r="S53" s="669"/>
      <c r="T53" s="669"/>
      <c r="U53" s="669"/>
      <c r="V53" s="669"/>
      <c r="W53" s="669"/>
      <c r="X53" s="670"/>
      <c r="Y53" s="866"/>
      <c r="Z53" s="745"/>
      <c r="AA53" s="745"/>
      <c r="AB53" s="745"/>
      <c r="AC53" s="745"/>
      <c r="AD53" s="746"/>
      <c r="AF53">
        <f t="shared" si="0"/>
        <v>0</v>
      </c>
      <c r="AG53">
        <f t="shared" si="1"/>
        <v>0</v>
      </c>
      <c r="AH53">
        <f t="shared" si="2"/>
        <v>-2</v>
      </c>
      <c r="AI53">
        <f t="shared" si="4"/>
        <v>0</v>
      </c>
      <c r="AJ53">
        <f t="shared" si="3"/>
        <v>0</v>
      </c>
      <c r="AK53" s="268"/>
      <c r="AL53" s="268"/>
      <c r="AM53"/>
    </row>
    <row r="54" spans="1:44" ht="14.25">
      <c r="A54" s="61"/>
      <c r="B54" s="78"/>
      <c r="C54" s="74" t="s">
        <v>5061</v>
      </c>
      <c r="D54" s="763" t="str">
        <f>IF(CNGE_2026_M2_Secc8!D86="","",CNGE_2026_M2_Secc8!D86)</f>
        <v/>
      </c>
      <c r="E54" s="669"/>
      <c r="F54" s="669"/>
      <c r="G54" s="669"/>
      <c r="H54" s="669"/>
      <c r="I54" s="669"/>
      <c r="J54" s="669"/>
      <c r="K54" s="669"/>
      <c r="L54" s="669"/>
      <c r="M54" s="669"/>
      <c r="N54" s="669"/>
      <c r="O54" s="669"/>
      <c r="P54" s="669"/>
      <c r="Q54" s="669"/>
      <c r="R54" s="669"/>
      <c r="S54" s="669"/>
      <c r="T54" s="669"/>
      <c r="U54" s="669"/>
      <c r="V54" s="669"/>
      <c r="W54" s="669"/>
      <c r="X54" s="670"/>
      <c r="Y54" s="866"/>
      <c r="Z54" s="745"/>
      <c r="AA54" s="745"/>
      <c r="AB54" s="745"/>
      <c r="AC54" s="745"/>
      <c r="AD54" s="746"/>
      <c r="AF54">
        <f t="shared" si="0"/>
        <v>0</v>
      </c>
      <c r="AG54">
        <f t="shared" si="1"/>
        <v>0</v>
      </c>
      <c r="AH54">
        <f t="shared" si="2"/>
        <v>-2</v>
      </c>
      <c r="AI54">
        <f t="shared" si="4"/>
        <v>0</v>
      </c>
      <c r="AJ54">
        <f t="shared" si="3"/>
        <v>0</v>
      </c>
      <c r="AK54" s="268"/>
      <c r="AL54" s="268"/>
      <c r="AM54"/>
    </row>
    <row r="55" spans="1:44" ht="14.25">
      <c r="A55" s="61"/>
      <c r="B55" s="78"/>
      <c r="C55" s="74" t="s">
        <v>5062</v>
      </c>
      <c r="D55" s="763" t="str">
        <f>IF(CNGE_2026_M2_Secc8!D87="","",CNGE_2026_M2_Secc8!D87)</f>
        <v/>
      </c>
      <c r="E55" s="669"/>
      <c r="F55" s="669"/>
      <c r="G55" s="669"/>
      <c r="H55" s="669"/>
      <c r="I55" s="669"/>
      <c r="J55" s="669"/>
      <c r="K55" s="669"/>
      <c r="L55" s="669"/>
      <c r="M55" s="669"/>
      <c r="N55" s="669"/>
      <c r="O55" s="669"/>
      <c r="P55" s="669"/>
      <c r="Q55" s="669"/>
      <c r="R55" s="669"/>
      <c r="S55" s="669"/>
      <c r="T55" s="669"/>
      <c r="U55" s="669"/>
      <c r="V55" s="669"/>
      <c r="W55" s="669"/>
      <c r="X55" s="670"/>
      <c r="Y55" s="866"/>
      <c r="Z55" s="745"/>
      <c r="AA55" s="745"/>
      <c r="AB55" s="745"/>
      <c r="AC55" s="745"/>
      <c r="AD55" s="746"/>
      <c r="AF55">
        <f t="shared" si="0"/>
        <v>0</v>
      </c>
      <c r="AG55">
        <f t="shared" si="1"/>
        <v>0</v>
      </c>
      <c r="AH55">
        <f t="shared" si="2"/>
        <v>-2</v>
      </c>
      <c r="AI55">
        <f t="shared" si="4"/>
        <v>0</v>
      </c>
      <c r="AJ55">
        <f t="shared" si="3"/>
        <v>0</v>
      </c>
      <c r="AK55" s="268"/>
      <c r="AL55" s="268"/>
      <c r="AM55"/>
    </row>
    <row r="56" spans="1:44" ht="14.25">
      <c r="A56" s="61"/>
      <c r="B56" s="78"/>
      <c r="C56" s="74" t="s">
        <v>5063</v>
      </c>
      <c r="D56" s="763" t="str">
        <f>IF(CNGE_2026_M2_Secc8!D88="","",CNGE_2026_M2_Secc8!D88)</f>
        <v/>
      </c>
      <c r="E56" s="669"/>
      <c r="F56" s="669"/>
      <c r="G56" s="669"/>
      <c r="H56" s="669"/>
      <c r="I56" s="669"/>
      <c r="J56" s="669"/>
      <c r="K56" s="669"/>
      <c r="L56" s="669"/>
      <c r="M56" s="669"/>
      <c r="N56" s="669"/>
      <c r="O56" s="669"/>
      <c r="P56" s="669"/>
      <c r="Q56" s="669"/>
      <c r="R56" s="669"/>
      <c r="S56" s="669"/>
      <c r="T56" s="669"/>
      <c r="U56" s="669"/>
      <c r="V56" s="669"/>
      <c r="W56" s="669"/>
      <c r="X56" s="670"/>
      <c r="Y56" s="866"/>
      <c r="Z56" s="745"/>
      <c r="AA56" s="745"/>
      <c r="AB56" s="745"/>
      <c r="AC56" s="745"/>
      <c r="AD56" s="746"/>
      <c r="AF56">
        <f t="shared" si="0"/>
        <v>0</v>
      </c>
      <c r="AG56">
        <f t="shared" si="1"/>
        <v>0</v>
      </c>
      <c r="AH56">
        <f t="shared" si="2"/>
        <v>-2</v>
      </c>
      <c r="AI56">
        <f t="shared" si="4"/>
        <v>0</v>
      </c>
      <c r="AJ56">
        <f t="shared" si="3"/>
        <v>0</v>
      </c>
      <c r="AK56" s="268"/>
      <c r="AL56" s="268"/>
      <c r="AM56"/>
    </row>
    <row r="57" spans="1:44" ht="14.25">
      <c r="A57" s="61"/>
      <c r="B57" s="78"/>
      <c r="C57" s="74" t="s">
        <v>5064</v>
      </c>
      <c r="D57" s="763" t="str">
        <f>IF(CNGE_2026_M2_Secc8!D89="","",CNGE_2026_M2_Secc8!D89)</f>
        <v/>
      </c>
      <c r="E57" s="669"/>
      <c r="F57" s="669"/>
      <c r="G57" s="669"/>
      <c r="H57" s="669"/>
      <c r="I57" s="669"/>
      <c r="J57" s="669"/>
      <c r="K57" s="669"/>
      <c r="L57" s="669"/>
      <c r="M57" s="669"/>
      <c r="N57" s="669"/>
      <c r="O57" s="669"/>
      <c r="P57" s="669"/>
      <c r="Q57" s="669"/>
      <c r="R57" s="669"/>
      <c r="S57" s="669"/>
      <c r="T57" s="669"/>
      <c r="U57" s="669"/>
      <c r="V57" s="669"/>
      <c r="W57" s="669"/>
      <c r="X57" s="670"/>
      <c r="Y57" s="866"/>
      <c r="Z57" s="745"/>
      <c r="AA57" s="745"/>
      <c r="AB57" s="745"/>
      <c r="AC57" s="745"/>
      <c r="AD57" s="746"/>
      <c r="AF57">
        <f t="shared" si="0"/>
        <v>0</v>
      </c>
      <c r="AG57">
        <f t="shared" si="1"/>
        <v>0</v>
      </c>
      <c r="AH57">
        <f t="shared" si="2"/>
        <v>-2</v>
      </c>
      <c r="AI57">
        <f t="shared" si="4"/>
        <v>0</v>
      </c>
      <c r="AJ57">
        <f t="shared" si="3"/>
        <v>0</v>
      </c>
      <c r="AK57" s="268"/>
      <c r="AL57" s="268"/>
      <c r="AM57"/>
    </row>
    <row r="58" spans="1:44" ht="14.25">
      <c r="A58" s="61"/>
      <c r="B58" s="78"/>
      <c r="C58" s="74" t="s">
        <v>5065</v>
      </c>
      <c r="D58" s="763" t="str">
        <f>IF(CNGE_2026_M2_Secc8!D90="","",CNGE_2026_M2_Secc8!D90)</f>
        <v/>
      </c>
      <c r="E58" s="669"/>
      <c r="F58" s="669"/>
      <c r="G58" s="669"/>
      <c r="H58" s="669"/>
      <c r="I58" s="669"/>
      <c r="J58" s="669"/>
      <c r="K58" s="669"/>
      <c r="L58" s="669"/>
      <c r="M58" s="669"/>
      <c r="N58" s="669"/>
      <c r="O58" s="669"/>
      <c r="P58" s="669"/>
      <c r="Q58" s="669"/>
      <c r="R58" s="669"/>
      <c r="S58" s="669"/>
      <c r="T58" s="669"/>
      <c r="U58" s="669"/>
      <c r="V58" s="669"/>
      <c r="W58" s="669"/>
      <c r="X58" s="670"/>
      <c r="Y58" s="866"/>
      <c r="Z58" s="745"/>
      <c r="AA58" s="745"/>
      <c r="AB58" s="745"/>
      <c r="AC58" s="745"/>
      <c r="AD58" s="746"/>
      <c r="AF58">
        <f t="shared" si="0"/>
        <v>0</v>
      </c>
      <c r="AG58">
        <f t="shared" si="1"/>
        <v>0</v>
      </c>
      <c r="AH58">
        <f t="shared" si="2"/>
        <v>-2</v>
      </c>
      <c r="AI58">
        <f t="shared" si="4"/>
        <v>0</v>
      </c>
      <c r="AJ58">
        <f t="shared" si="3"/>
        <v>0</v>
      </c>
      <c r="AK58" s="268"/>
      <c r="AL58" s="268"/>
      <c r="AM58"/>
    </row>
    <row r="59" spans="1:44" ht="14.25">
      <c r="A59" s="61"/>
      <c r="B59" s="78"/>
      <c r="C59" s="74" t="s">
        <v>5066</v>
      </c>
      <c r="D59" s="763" t="str">
        <f>IF(CNGE_2026_M2_Secc8!D91="","",CNGE_2026_M2_Secc8!D91)</f>
        <v/>
      </c>
      <c r="E59" s="669"/>
      <c r="F59" s="669"/>
      <c r="G59" s="669"/>
      <c r="H59" s="669"/>
      <c r="I59" s="669"/>
      <c r="J59" s="669"/>
      <c r="K59" s="669"/>
      <c r="L59" s="669"/>
      <c r="M59" s="669"/>
      <c r="N59" s="669"/>
      <c r="O59" s="669"/>
      <c r="P59" s="669"/>
      <c r="Q59" s="669"/>
      <c r="R59" s="669"/>
      <c r="S59" s="669"/>
      <c r="T59" s="669"/>
      <c r="U59" s="669"/>
      <c r="V59" s="669"/>
      <c r="W59" s="669"/>
      <c r="X59" s="670"/>
      <c r="Y59" s="866"/>
      <c r="Z59" s="745"/>
      <c r="AA59" s="745"/>
      <c r="AB59" s="745"/>
      <c r="AC59" s="745"/>
      <c r="AD59" s="746"/>
      <c r="AF59">
        <f t="shared" si="0"/>
        <v>0</v>
      </c>
      <c r="AG59">
        <f t="shared" si="1"/>
        <v>0</v>
      </c>
      <c r="AH59">
        <f t="shared" si="2"/>
        <v>-2</v>
      </c>
      <c r="AI59">
        <f t="shared" si="4"/>
        <v>0</v>
      </c>
      <c r="AJ59">
        <f>IF(ISNUMBER(Y59),0,IF(OR(Y59="",Y59="NA",Y59="NS"),0,1))</f>
        <v>0</v>
      </c>
      <c r="AK59" s="268"/>
      <c r="AL59" s="268"/>
      <c r="AM59"/>
    </row>
    <row r="60" spans="1:44" ht="14.25">
      <c r="A60" s="61"/>
      <c r="B60" s="78"/>
      <c r="C60" s="74" t="s">
        <v>5067</v>
      </c>
      <c r="D60" s="763" t="str">
        <f>IF(CNGE_2026_M2_Secc8!D92="","",CNGE_2026_M2_Secc8!D92)</f>
        <v/>
      </c>
      <c r="E60" s="669"/>
      <c r="F60" s="669"/>
      <c r="G60" s="669"/>
      <c r="H60" s="669"/>
      <c r="I60" s="669"/>
      <c r="J60" s="669"/>
      <c r="K60" s="669"/>
      <c r="L60" s="669"/>
      <c r="M60" s="669"/>
      <c r="N60" s="669"/>
      <c r="O60" s="669"/>
      <c r="P60" s="669"/>
      <c r="Q60" s="669"/>
      <c r="R60" s="669"/>
      <c r="S60" s="669"/>
      <c r="T60" s="669"/>
      <c r="U60" s="669"/>
      <c r="V60" s="669"/>
      <c r="W60" s="669"/>
      <c r="X60" s="670"/>
      <c r="Y60" s="866"/>
      <c r="Z60" s="745"/>
      <c r="AA60" s="745"/>
      <c r="AB60" s="745"/>
      <c r="AC60" s="745"/>
      <c r="AD60" s="746"/>
      <c r="AF60">
        <f t="shared" si="0"/>
        <v>0</v>
      </c>
      <c r="AG60">
        <f t="shared" si="1"/>
        <v>0</v>
      </c>
      <c r="AH60">
        <f t="shared" si="2"/>
        <v>-2</v>
      </c>
      <c r="AI60">
        <f t="shared" si="4"/>
        <v>0</v>
      </c>
      <c r="AJ60">
        <f t="shared" si="3"/>
        <v>0</v>
      </c>
      <c r="AK60" s="268"/>
      <c r="AL60" s="268"/>
      <c r="AM60"/>
    </row>
    <row r="61" spans="1:44" ht="14.25">
      <c r="A61" s="61"/>
      <c r="B61" s="78"/>
      <c r="C61" s="74" t="s">
        <v>5068</v>
      </c>
      <c r="D61" s="763" t="str">
        <f>IF(CNGE_2026_M2_Secc8!D93="","",CNGE_2026_M2_Secc8!D93)</f>
        <v/>
      </c>
      <c r="E61" s="669"/>
      <c r="F61" s="669"/>
      <c r="G61" s="669"/>
      <c r="H61" s="669"/>
      <c r="I61" s="669"/>
      <c r="J61" s="669"/>
      <c r="K61" s="669"/>
      <c r="L61" s="669"/>
      <c r="M61" s="669"/>
      <c r="N61" s="669"/>
      <c r="O61" s="669"/>
      <c r="P61" s="669"/>
      <c r="Q61" s="669"/>
      <c r="R61" s="669"/>
      <c r="S61" s="669"/>
      <c r="T61" s="669"/>
      <c r="U61" s="669"/>
      <c r="V61" s="669"/>
      <c r="W61" s="669"/>
      <c r="X61" s="670"/>
      <c r="Y61" s="866"/>
      <c r="Z61" s="745"/>
      <c r="AA61" s="745"/>
      <c r="AB61" s="745"/>
      <c r="AC61" s="745"/>
      <c r="AD61" s="746"/>
      <c r="AF61">
        <f>IF(COUNTBLANK($D61)=1,IF(COUNTA(Y61)=0,0,1),0)</f>
        <v>0</v>
      </c>
      <c r="AG61">
        <f>IF(OR(COUNTBLANK(D61:AD61)=25,COUNTBLANK(D61:AD61)=27),0,1)</f>
        <v>0</v>
      </c>
      <c r="AH61">
        <f>IF(OR(Y61="NS",Y61="NA"),0,LEN(Y61)-LEN(INT(Y61))-1)</f>
        <v>-2</v>
      </c>
      <c r="AI61">
        <f>IF(AH61&lt;1,0,1)</f>
        <v>0</v>
      </c>
      <c r="AJ61">
        <f>IF(ISNUMBER(Y61),0,IF(OR(Y61="",Y61="NA",Y61="NS"),0,1))</f>
        <v>0</v>
      </c>
      <c r="AK61" s="268"/>
      <c r="AL61" s="268"/>
      <c r="AM61"/>
    </row>
    <row r="62" spans="1:44">
      <c r="A62" s="5"/>
      <c r="B62" s="6"/>
      <c r="C62" s="6"/>
      <c r="D62" s="6"/>
      <c r="E62" s="6"/>
      <c r="F62" s="6"/>
      <c r="G62" s="6"/>
      <c r="H62" s="6"/>
      <c r="I62" s="6"/>
      <c r="J62" s="6"/>
      <c r="K62" s="6"/>
      <c r="L62" s="6"/>
      <c r="M62" s="6"/>
      <c r="N62" s="6"/>
      <c r="O62" s="6"/>
      <c r="P62" s="6"/>
      <c r="Q62" s="6"/>
      <c r="R62" s="6"/>
      <c r="S62" s="6"/>
      <c r="T62" s="6"/>
      <c r="U62" s="6"/>
      <c r="V62" s="6"/>
      <c r="W62" s="6"/>
      <c r="X62" s="90" t="s">
        <v>5512</v>
      </c>
      <c r="Y62" s="968">
        <f>IF(AND(SUM(Y42:Y61)=0,COUNTIF(Y42:Y61,"NS")&gt;0),"NS",IF(AND(SUM(Y42:Y61)=0,COUNTIF(Y42:Y61,0)&gt;0),0,IF(AND(SUM(Y42:Y61)=0,COUNTIF(Y42:Y61,"NA")&gt;0),"NA",SUM(Y42:Y61))))</f>
        <v>0</v>
      </c>
      <c r="Z62" s="969"/>
      <c r="AA62" s="969"/>
      <c r="AB62" s="969"/>
      <c r="AC62" s="969"/>
      <c r="AD62" s="970"/>
      <c r="AF62" s="396">
        <f>SUM(AF42:AF61)</f>
        <v>0</v>
      </c>
      <c r="AG62" s="396">
        <f>SUM(AG42:AG61)</f>
        <v>0</v>
      </c>
      <c r="AH62"/>
      <c r="AI62" s="396">
        <f>IFERROR(SUM(AI42:AI61),0)</f>
        <v>0</v>
      </c>
      <c r="AJ62" s="396">
        <f>SUM(AJ42:AJ61)</f>
        <v>0</v>
      </c>
      <c r="AK62" s="268"/>
      <c r="AL62" s="268"/>
      <c r="AM62"/>
    </row>
    <row r="63" spans="1:44" ht="14.25">
      <c r="A63" s="5"/>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H63"/>
      <c r="AI63" s="93"/>
      <c r="AJ63" s="93"/>
      <c r="AK63" s="93"/>
      <c r="AL63" s="93"/>
      <c r="AM63" s="1"/>
      <c r="AN63"/>
      <c r="AO63"/>
      <c r="AP63"/>
      <c r="AQ63"/>
      <c r="AR63"/>
    </row>
    <row r="64" spans="1:44" ht="24" customHeight="1">
      <c r="A64" s="5"/>
      <c r="B64" s="8"/>
      <c r="C64" s="758" t="s">
        <v>5120</v>
      </c>
      <c r="D64" s="736"/>
      <c r="E64" s="736"/>
      <c r="F64" s="736"/>
      <c r="G64" s="736"/>
      <c r="H64" s="736"/>
      <c r="I64" s="736"/>
      <c r="J64" s="736"/>
      <c r="K64" s="736"/>
      <c r="L64" s="736"/>
      <c r="M64" s="736"/>
      <c r="N64" s="736"/>
      <c r="O64" s="736"/>
      <c r="P64" s="736"/>
      <c r="Q64" s="736"/>
      <c r="R64" s="736"/>
      <c r="S64" s="736"/>
      <c r="T64" s="736"/>
      <c r="U64" s="736"/>
      <c r="V64" s="736"/>
      <c r="W64" s="736"/>
      <c r="X64" s="736"/>
      <c r="Y64" s="736"/>
      <c r="Z64" s="736"/>
      <c r="AA64" s="736"/>
      <c r="AB64" s="736"/>
      <c r="AC64" s="736"/>
      <c r="AD64" s="736"/>
    </row>
    <row r="65" spans="1:61" ht="60" customHeight="1">
      <c r="A65" s="5"/>
      <c r="B65" s="8"/>
      <c r="C65" s="801"/>
      <c r="D65" s="653"/>
      <c r="E65" s="653"/>
      <c r="F65" s="653"/>
      <c r="G65" s="653"/>
      <c r="H65" s="653"/>
      <c r="I65" s="653"/>
      <c r="J65" s="653"/>
      <c r="K65" s="653"/>
      <c r="L65" s="653"/>
      <c r="M65" s="653"/>
      <c r="N65" s="653"/>
      <c r="O65" s="653"/>
      <c r="P65" s="653"/>
      <c r="Q65" s="653"/>
      <c r="R65" s="653"/>
      <c r="S65" s="653"/>
      <c r="T65" s="653"/>
      <c r="U65" s="653"/>
      <c r="V65" s="653"/>
      <c r="W65" s="653"/>
      <c r="X65" s="653"/>
      <c r="Y65" s="653"/>
      <c r="Z65" s="653"/>
      <c r="AA65" s="653"/>
      <c r="AB65" s="653"/>
      <c r="AC65" s="653"/>
      <c r="AD65" s="748"/>
    </row>
    <row r="66" spans="1:61" ht="15" customHeight="1">
      <c r="A66" s="5"/>
      <c r="B66" s="946" t="str">
        <f>IF(AG62=0,"","Favor de ingresar toda la información requerida en la pregunta")</f>
        <v/>
      </c>
      <c r="C66" s="946"/>
      <c r="D66" s="946"/>
      <c r="E66" s="946"/>
      <c r="F66" s="946"/>
      <c r="G66" s="946"/>
      <c r="H66" s="946"/>
      <c r="I66" s="946"/>
      <c r="J66" s="946"/>
      <c r="K66" s="946"/>
      <c r="L66" s="946"/>
      <c r="M66" s="946"/>
      <c r="N66" s="946"/>
      <c r="O66" s="946"/>
      <c r="P66" s="946"/>
      <c r="Q66" s="946"/>
      <c r="R66" s="946"/>
      <c r="S66" s="946"/>
      <c r="T66" s="946"/>
      <c r="U66" s="946"/>
      <c r="V66" s="946"/>
      <c r="W66" s="946"/>
      <c r="X66" s="946"/>
      <c r="Y66" s="946"/>
      <c r="Z66" s="946"/>
      <c r="AA66" s="946"/>
      <c r="AB66" s="946"/>
      <c r="AC66" s="946"/>
      <c r="AD66" s="946"/>
      <c r="AE66" s="946"/>
    </row>
    <row r="67" spans="1:61" ht="15" customHeight="1">
      <c r="A67" s="5"/>
      <c r="B67" s="1001" t="str">
        <f>IF(COUNTIF(Y42:AD61,"NS")&lt;&gt;0,"Alerta: debido a que cuenta con registros NS, debe proporcionar una justificación en el area de comentarios al final de la pregunta","")</f>
        <v/>
      </c>
      <c r="C67" s="1001"/>
      <c r="D67" s="1001"/>
      <c r="E67" s="1001"/>
      <c r="F67" s="1001"/>
      <c r="G67" s="1001"/>
      <c r="H67" s="1001"/>
      <c r="I67" s="1001"/>
      <c r="J67" s="1001"/>
      <c r="K67" s="1001"/>
      <c r="L67" s="1001"/>
      <c r="M67" s="1001"/>
      <c r="N67" s="1001"/>
      <c r="O67" s="1001"/>
      <c r="P67" s="1001"/>
      <c r="Q67" s="1001"/>
      <c r="R67" s="1001"/>
      <c r="S67" s="1001"/>
      <c r="T67" s="1001"/>
      <c r="U67" s="1001"/>
      <c r="V67" s="1001"/>
      <c r="W67" s="1001"/>
      <c r="X67" s="1001"/>
      <c r="Y67" s="1001"/>
      <c r="Z67" s="1001"/>
      <c r="AA67" s="1001"/>
      <c r="AB67" s="1001"/>
      <c r="AC67" s="1001"/>
      <c r="AD67" s="1001"/>
      <c r="AE67" s="1001"/>
    </row>
    <row r="68" spans="1:61" ht="15" customHeight="1">
      <c r="A68" s="5"/>
      <c r="B68" s="880" t="str">
        <f>IF(AF62&gt;0,"Revise la información capturada, ya que tiene datos ingresados en celdas que están sombreadas","")</f>
        <v/>
      </c>
      <c r="C68" s="880"/>
      <c r="D68" s="880"/>
      <c r="E68" s="880"/>
      <c r="F68" s="880"/>
      <c r="G68" s="880"/>
      <c r="H68" s="880"/>
      <c r="I68" s="880"/>
      <c r="J68" s="880"/>
      <c r="K68" s="880"/>
      <c r="L68" s="880"/>
      <c r="M68" s="880"/>
      <c r="N68" s="880"/>
      <c r="O68" s="880"/>
      <c r="P68" s="880"/>
      <c r="Q68" s="880"/>
      <c r="R68" s="880"/>
      <c r="S68" s="880"/>
      <c r="T68" s="880"/>
      <c r="U68" s="880"/>
      <c r="V68" s="880"/>
      <c r="W68" s="880"/>
      <c r="X68" s="880"/>
      <c r="Y68" s="880"/>
      <c r="Z68" s="880"/>
      <c r="AA68" s="880"/>
      <c r="AB68" s="880"/>
      <c r="AC68" s="880"/>
      <c r="AD68" s="880"/>
      <c r="AE68" s="880"/>
    </row>
    <row r="69" spans="1:61" ht="15" customHeight="1">
      <c r="A69" s="5"/>
      <c r="B69" s="749" t="str">
        <f>IF(COUNTIF(Y42:AD61,"NA")&lt;&gt;0,"Alerta: debe de proporcionar una justificación de acuerdo a lo establecido en la instrucción 2","")</f>
        <v/>
      </c>
      <c r="C69" s="749"/>
      <c r="D69" s="749"/>
      <c r="E69" s="749"/>
      <c r="F69" s="749"/>
      <c r="G69" s="749"/>
      <c r="H69" s="749"/>
      <c r="I69" s="749"/>
      <c r="J69" s="749"/>
      <c r="K69" s="749"/>
      <c r="L69" s="749"/>
      <c r="M69" s="749"/>
      <c r="N69" s="749"/>
      <c r="O69" s="749"/>
      <c r="P69" s="749"/>
      <c r="Q69" s="749"/>
      <c r="R69" s="749"/>
      <c r="S69" s="749"/>
      <c r="T69" s="749"/>
      <c r="U69" s="749"/>
      <c r="V69" s="749"/>
      <c r="W69" s="749"/>
      <c r="X69" s="749"/>
      <c r="Y69" s="749"/>
      <c r="Z69" s="749"/>
      <c r="AA69" s="749"/>
      <c r="AB69" s="749"/>
      <c r="AC69" s="749"/>
      <c r="AD69" s="749"/>
      <c r="AE69" s="749"/>
    </row>
    <row r="70" spans="1:61" ht="15" customHeight="1">
      <c r="A70" s="5"/>
      <c r="B70" s="880" t="str">
        <f>IF(AK42=0,"","La suma de las cantidades registradas debe corresponder con la cantidad reportada como respuesta de la pregunta anterior")</f>
        <v/>
      </c>
      <c r="C70" s="880"/>
      <c r="D70" s="880"/>
      <c r="E70" s="880"/>
      <c r="F70" s="880"/>
      <c r="G70" s="880"/>
      <c r="H70" s="880"/>
      <c r="I70" s="880"/>
      <c r="J70" s="880"/>
      <c r="K70" s="880"/>
      <c r="L70" s="880"/>
      <c r="M70" s="880"/>
      <c r="N70" s="880"/>
      <c r="O70" s="880"/>
      <c r="P70" s="880"/>
      <c r="Q70" s="880"/>
      <c r="R70" s="880"/>
      <c r="S70" s="880"/>
      <c r="T70" s="880"/>
      <c r="U70" s="880"/>
      <c r="V70" s="880"/>
      <c r="W70" s="880"/>
      <c r="X70" s="880"/>
      <c r="Y70" s="880"/>
      <c r="Z70" s="880"/>
      <c r="AA70" s="880"/>
      <c r="AB70" s="880"/>
      <c r="AC70" s="880"/>
      <c r="AD70" s="880"/>
      <c r="AE70" s="880"/>
    </row>
    <row r="71" spans="1:61" ht="15" customHeight="1">
      <c r="A71" s="5"/>
    </row>
    <row r="72" spans="1:61" ht="24" customHeight="1">
      <c r="A72" s="61" t="s">
        <v>7287</v>
      </c>
      <c r="B72" s="910" t="s">
        <v>7288</v>
      </c>
      <c r="C72" s="736"/>
      <c r="D72" s="736"/>
      <c r="E72" s="736"/>
      <c r="F72" s="736"/>
      <c r="G72" s="736"/>
      <c r="H72" s="736"/>
      <c r="I72" s="736"/>
      <c r="J72" s="736"/>
      <c r="K72" s="736"/>
      <c r="L72" s="736"/>
      <c r="M72" s="736"/>
      <c r="N72" s="736"/>
      <c r="O72" s="736"/>
      <c r="P72" s="736"/>
      <c r="Q72" s="736"/>
      <c r="R72" s="736"/>
      <c r="S72" s="736"/>
      <c r="T72" s="736"/>
      <c r="U72" s="736"/>
      <c r="V72" s="736"/>
      <c r="W72" s="736"/>
      <c r="X72" s="736"/>
      <c r="Y72" s="736"/>
      <c r="Z72" s="736"/>
      <c r="AA72" s="736"/>
      <c r="AB72" s="736"/>
      <c r="AC72" s="736"/>
      <c r="AD72" s="736"/>
    </row>
    <row r="73" spans="1:61" ht="15" customHeight="1">
      <c r="A73" s="62"/>
      <c r="B73" s="8"/>
      <c r="C73" s="756" t="s">
        <v>7289</v>
      </c>
      <c r="D73" s="736"/>
      <c r="E73" s="736"/>
      <c r="F73" s="736"/>
      <c r="G73" s="736"/>
      <c r="H73" s="736"/>
      <c r="I73" s="736"/>
      <c r="J73" s="736"/>
      <c r="K73" s="736"/>
      <c r="L73" s="736"/>
      <c r="M73" s="736"/>
      <c r="N73" s="736"/>
      <c r="O73" s="736"/>
      <c r="P73" s="736"/>
      <c r="Q73" s="736"/>
      <c r="R73" s="736"/>
      <c r="S73" s="736"/>
      <c r="T73" s="736"/>
      <c r="U73" s="736"/>
      <c r="V73" s="736"/>
      <c r="W73" s="736"/>
      <c r="X73" s="736"/>
      <c r="Y73" s="736"/>
      <c r="Z73" s="736"/>
      <c r="AA73" s="736"/>
      <c r="AB73" s="736"/>
      <c r="AC73" s="736"/>
      <c r="AD73" s="736"/>
    </row>
    <row r="74" spans="1:61" ht="15" customHeight="1">
      <c r="A74" s="62"/>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G74" s="4">
        <v>28</v>
      </c>
    </row>
    <row r="75" spans="1:61" ht="15" customHeight="1">
      <c r="A75" s="62"/>
      <c r="B75" s="8"/>
      <c r="C75" s="771" t="s">
        <v>7290</v>
      </c>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70"/>
      <c r="AG75">
        <f>COUNTBLANK(C77:AD77)</f>
        <v>28</v>
      </c>
      <c r="AH75"/>
      <c r="AI75"/>
      <c r="AJ75"/>
      <c r="AK75"/>
      <c r="AL75"/>
      <c r="AM75"/>
      <c r="AN75"/>
      <c r="AO75"/>
      <c r="AP75"/>
      <c r="AQ75"/>
      <c r="AR75"/>
      <c r="AS75"/>
      <c r="AT75"/>
      <c r="AU75"/>
      <c r="AV75"/>
      <c r="AW75"/>
      <c r="AX75"/>
      <c r="AY75"/>
      <c r="AZ75"/>
      <c r="BA75"/>
      <c r="BB75"/>
      <c r="BC75"/>
      <c r="BD75"/>
      <c r="BE75"/>
      <c r="BF75"/>
      <c r="BG75"/>
      <c r="BH75" s="268"/>
    </row>
    <row r="76" spans="1:61" ht="120" customHeight="1">
      <c r="A76" s="62"/>
      <c r="B76" s="8"/>
      <c r="C76" s="861" t="s">
        <v>7291</v>
      </c>
      <c r="D76" s="669"/>
      <c r="E76" s="670"/>
      <c r="F76" s="861" t="s">
        <v>7292</v>
      </c>
      <c r="G76" s="669"/>
      <c r="H76" s="670"/>
      <c r="I76" s="861" t="s">
        <v>7293</v>
      </c>
      <c r="J76" s="669"/>
      <c r="K76" s="670"/>
      <c r="L76" s="861" t="s">
        <v>7294</v>
      </c>
      <c r="M76" s="669"/>
      <c r="N76" s="669"/>
      <c r="O76" s="670"/>
      <c r="P76" s="861" t="s">
        <v>7295</v>
      </c>
      <c r="Q76" s="669"/>
      <c r="R76" s="670"/>
      <c r="S76" s="861" t="s">
        <v>7296</v>
      </c>
      <c r="T76" s="669"/>
      <c r="U76" s="670"/>
      <c r="V76" s="861" t="s">
        <v>7297</v>
      </c>
      <c r="W76" s="669"/>
      <c r="X76" s="670"/>
      <c r="Y76" s="861" t="s">
        <v>7298</v>
      </c>
      <c r="Z76" s="669"/>
      <c r="AA76" s="670"/>
      <c r="AB76" s="861" t="s">
        <v>7299</v>
      </c>
      <c r="AC76" s="669"/>
      <c r="AD76" s="670"/>
      <c r="AF76"/>
      <c r="AG76" t="s">
        <v>5914</v>
      </c>
      <c r="AK76"/>
      <c r="AL76"/>
      <c r="AM76"/>
      <c r="AN76"/>
      <c r="AO76"/>
      <c r="AP76"/>
      <c r="AQ76"/>
      <c r="AR76"/>
      <c r="AS76"/>
      <c r="AT76"/>
      <c r="AU76"/>
      <c r="AV76"/>
      <c r="AW76"/>
      <c r="AX76"/>
      <c r="AY76"/>
      <c r="AZ76"/>
      <c r="BA76" s="95"/>
      <c r="BH76" s="268" t="s">
        <v>7300</v>
      </c>
      <c r="BI76" s="457" t="s">
        <v>7301</v>
      </c>
    </row>
    <row r="77" spans="1:61" ht="15" customHeight="1">
      <c r="A77" s="62"/>
      <c r="B77" s="8"/>
      <c r="C77" s="866"/>
      <c r="D77" s="745"/>
      <c r="E77" s="746"/>
      <c r="F77" s="866"/>
      <c r="G77" s="745"/>
      <c r="H77" s="746"/>
      <c r="I77" s="866"/>
      <c r="J77" s="745"/>
      <c r="K77" s="746"/>
      <c r="L77" s="866"/>
      <c r="M77" s="745"/>
      <c r="N77" s="745"/>
      <c r="O77" s="746"/>
      <c r="P77" s="866"/>
      <c r="Q77" s="745"/>
      <c r="R77" s="746"/>
      <c r="S77" s="866"/>
      <c r="T77" s="745"/>
      <c r="U77" s="746"/>
      <c r="V77" s="866"/>
      <c r="W77" s="745"/>
      <c r="X77" s="746"/>
      <c r="Y77" s="866"/>
      <c r="Z77" s="745"/>
      <c r="AA77" s="746"/>
      <c r="AB77" s="866"/>
      <c r="AC77" s="745"/>
      <c r="AD77" s="746"/>
      <c r="AF77"/>
      <c r="AG77" s="1007">
        <f>IF(OR(C77="NS",C77="NA"),0,LEN(C77)-LEN(INT(C77))-1)</f>
        <v>-2</v>
      </c>
      <c r="AH77" s="1007"/>
      <c r="AI77" s="1007"/>
      <c r="AJ77" s="1007">
        <f>IF(OR(F77="NS",F77="NA"),0,LEN(F77)-LEN(INT(F77))-1)</f>
        <v>-2</v>
      </c>
      <c r="AK77" s="1007"/>
      <c r="AL77" s="1007"/>
      <c r="AM77" s="1007">
        <f>IF(OR(I77="NS",I77="NA"),0,LEN(I77)-LEN(INT(I77))-1)</f>
        <v>-2</v>
      </c>
      <c r="AN77" s="1007"/>
      <c r="AO77" s="1007"/>
      <c r="AP77" s="1007">
        <f>IF(OR(L77="NS",L77="NA"),0,LEN(L77)-LEN(INT(L77))-1)</f>
        <v>-2</v>
      </c>
      <c r="AQ77" s="1007"/>
      <c r="AR77" s="1007"/>
      <c r="AS77" s="1007">
        <f>IF(OR(P77="NS",P77="NA"),0,LEN(P77)-LEN(INT(P77))-1)</f>
        <v>-2</v>
      </c>
      <c r="AT77" s="1007"/>
      <c r="AU77" s="1007"/>
      <c r="AV77" s="1007">
        <f>IF(OR(S77="NS",S77="NA"),0,LEN(S77)-LEN(INT(S77))-1)</f>
        <v>-2</v>
      </c>
      <c r="AW77" s="1007"/>
      <c r="AX77" s="1007"/>
      <c r="AY77" s="1007">
        <f>IF(OR(V77="NS",V77="NA"),0,LEN(V77)-LEN(INT(V77))-1)</f>
        <v>-2</v>
      </c>
      <c r="AZ77" s="1007"/>
      <c r="BA77" s="1007"/>
      <c r="BB77" s="1007">
        <f>IF(OR(Y77="NS",Y77="NA"),0,LEN(Y77)-LEN(INT(Y77))-1)</f>
        <v>-2</v>
      </c>
      <c r="BC77" s="1007"/>
      <c r="BD77" s="1007"/>
      <c r="BE77" s="1007">
        <f>IF(OR(AB77="NS",AB77="NA"),0,LEN(AB77)-LEN(INT(AB77))-1)</f>
        <v>-2</v>
      </c>
      <c r="BF77" s="1007"/>
      <c r="BG77" s="1007"/>
      <c r="BH77" s="456">
        <f>IF(AND(BI77="NS",$C$26="NS"),0,IF(AND(BI77="NA",$C$26="NA"),0,IF(BI77=$C$26,0,1)))</f>
        <v>0</v>
      </c>
      <c r="BI77" s="459">
        <f>IF(AND(SUM(C77:AD77)=0,COUNTIF(C77:AD77,"NS")&gt;0),"NS",IF(AND(SUM(C77:AD77)=0,COUNTIF(C77:AD77,0)&gt;0),0,IF(AND(SUM(C77:AD77)=0,COUNTIF(C77:AD77,"NA")&gt;0),"NA",SUM(C77:AD77))))</f>
        <v>0</v>
      </c>
    </row>
    <row r="78" spans="1:61" ht="15" customHeight="1">
      <c r="A78" s="5"/>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F78"/>
      <c r="AG78" t="s">
        <v>5915</v>
      </c>
      <c r="AH78"/>
      <c r="AI78"/>
      <c r="AJ78"/>
      <c r="AK78"/>
      <c r="AL78"/>
      <c r="AM78"/>
      <c r="AN78"/>
      <c r="AO78"/>
      <c r="AP78"/>
      <c r="AQ78"/>
      <c r="AR78"/>
      <c r="AS78"/>
      <c r="AT78"/>
      <c r="AU78"/>
      <c r="AV78"/>
      <c r="AW78"/>
      <c r="AX78"/>
      <c r="AY78"/>
      <c r="AZ78"/>
      <c r="BA78" s="95"/>
    </row>
    <row r="79" spans="1:61" ht="24" customHeight="1">
      <c r="A79" s="5"/>
      <c r="B79" s="8"/>
      <c r="C79" s="758" t="s">
        <v>5120</v>
      </c>
      <c r="D79" s="736"/>
      <c r="E79" s="736"/>
      <c r="F79" s="736"/>
      <c r="G79" s="736"/>
      <c r="H79" s="736"/>
      <c r="I79" s="736"/>
      <c r="J79" s="736"/>
      <c r="K79" s="736"/>
      <c r="L79" s="736"/>
      <c r="M79" s="736"/>
      <c r="N79" s="736"/>
      <c r="O79" s="736"/>
      <c r="P79" s="736"/>
      <c r="Q79" s="736"/>
      <c r="R79" s="736"/>
      <c r="S79" s="736"/>
      <c r="T79" s="736"/>
      <c r="U79" s="736"/>
      <c r="V79" s="736"/>
      <c r="W79" s="736"/>
      <c r="X79" s="736"/>
      <c r="Y79" s="736"/>
      <c r="Z79" s="736"/>
      <c r="AA79" s="736"/>
      <c r="AB79" s="736"/>
      <c r="AC79" s="736"/>
      <c r="AD79" s="736"/>
      <c r="AG79" s="1007">
        <f>IF(AG77&lt;1,0,1)</f>
        <v>0</v>
      </c>
      <c r="AH79" s="1007"/>
      <c r="AI79" s="1007"/>
      <c r="AJ79" s="1007">
        <f>IF(AJ77&lt;1,0,1)</f>
        <v>0</v>
      </c>
      <c r="AK79" s="1007"/>
      <c r="AL79" s="1007"/>
      <c r="AM79" s="1007">
        <f t="shared" ref="AM79" si="5">IF(AM77&lt;1,0,1)</f>
        <v>0</v>
      </c>
      <c r="AN79" s="1007"/>
      <c r="AO79" s="1007"/>
      <c r="AP79" s="1007">
        <f t="shared" ref="AP79" si="6">IF(AP77&lt;1,0,1)</f>
        <v>0</v>
      </c>
      <c r="AQ79" s="1007"/>
      <c r="AR79" s="1007"/>
      <c r="AS79" s="1007">
        <f t="shared" ref="AS79" si="7">IF(AS77&lt;1,0,1)</f>
        <v>0</v>
      </c>
      <c r="AT79" s="1007"/>
      <c r="AU79" s="1007"/>
      <c r="AV79" s="1007">
        <f t="shared" ref="AV79" si="8">IF(AV77&lt;1,0,1)</f>
        <v>0</v>
      </c>
      <c r="AW79" s="1007"/>
      <c r="AX79" s="1007"/>
      <c r="AY79" s="1007">
        <f>IF(AY77&lt;1,0,1)</f>
        <v>0</v>
      </c>
      <c r="AZ79" s="1007"/>
      <c r="BA79" s="1007"/>
      <c r="BB79" s="1007">
        <f t="shared" ref="BB79" si="9">IF(BB77&lt;1,0,1)</f>
        <v>0</v>
      </c>
      <c r="BC79" s="1007"/>
      <c r="BD79" s="1007"/>
      <c r="BE79" s="1007">
        <f>IF(BE77&lt;1,0,1)</f>
        <v>0</v>
      </c>
      <c r="BF79" s="1007"/>
      <c r="BG79" s="1007"/>
    </row>
    <row r="80" spans="1:61" ht="60" customHeight="1">
      <c r="A80" s="5"/>
      <c r="B80" s="8"/>
      <c r="C80" s="747"/>
      <c r="D80" s="653"/>
      <c r="E80" s="653"/>
      <c r="F80" s="653"/>
      <c r="G80" s="653"/>
      <c r="H80" s="653"/>
      <c r="I80" s="653"/>
      <c r="J80" s="653"/>
      <c r="K80" s="653"/>
      <c r="L80" s="653"/>
      <c r="M80" s="653"/>
      <c r="N80" s="653"/>
      <c r="O80" s="653"/>
      <c r="P80" s="653"/>
      <c r="Q80" s="653"/>
      <c r="R80" s="653"/>
      <c r="S80" s="653"/>
      <c r="T80" s="653"/>
      <c r="U80" s="653"/>
      <c r="V80" s="653"/>
      <c r="W80" s="653"/>
      <c r="X80" s="653"/>
      <c r="Y80" s="653"/>
      <c r="Z80" s="653"/>
      <c r="AA80" s="653"/>
      <c r="AB80" s="653"/>
      <c r="AC80" s="653"/>
      <c r="AD80" s="748"/>
      <c r="BG80" s="396">
        <f>IFERROR(SUM(AG79:BG79),0)</f>
        <v>0</v>
      </c>
    </row>
    <row r="81" spans="1:59" ht="14.25">
      <c r="A81" s="5"/>
      <c r="B81" s="946" t="str">
        <f>IF(OR(COUNTBLANK(C77:AD77)=19,COUNTBLANK(C77:AD77)=28),"","Favor de ingresar toda la información requerida en la pregunta")</f>
        <v/>
      </c>
      <c r="C81" s="946"/>
      <c r="D81" s="946"/>
      <c r="E81" s="946"/>
      <c r="F81" s="946"/>
      <c r="G81" s="946"/>
      <c r="H81" s="946"/>
      <c r="I81" s="946"/>
      <c r="J81" s="946"/>
      <c r="K81" s="946"/>
      <c r="L81" s="946"/>
      <c r="M81" s="946"/>
      <c r="N81" s="946"/>
      <c r="O81" s="946"/>
      <c r="P81" s="946"/>
      <c r="Q81" s="946"/>
      <c r="R81" s="946"/>
      <c r="S81" s="946"/>
      <c r="T81" s="946"/>
      <c r="U81" s="946"/>
      <c r="V81" s="946"/>
      <c r="W81" s="946"/>
      <c r="X81" s="946"/>
      <c r="Y81" s="946"/>
      <c r="Z81" s="946"/>
      <c r="AA81" s="946"/>
      <c r="AB81" s="946"/>
      <c r="AC81" s="946"/>
      <c r="AD81" s="946"/>
      <c r="AE81" s="946"/>
      <c r="AG81" t="s">
        <v>5913</v>
      </c>
    </row>
    <row r="82" spans="1:59" ht="14.25">
      <c r="A82" s="5"/>
      <c r="B82" s="1001" t="str">
        <f>IF(COUNTIF(C77:AD77,"NS")&lt;&gt;0,"Alerta: debido a que cuenta con registros NS, debe proporcionar una justificación en el area de comentarios al final de la pregunta","")</f>
        <v/>
      </c>
      <c r="C82" s="1001"/>
      <c r="D82" s="1001"/>
      <c r="E82" s="1001"/>
      <c r="F82" s="1001"/>
      <c r="G82" s="1001"/>
      <c r="H82" s="1001"/>
      <c r="I82" s="1001"/>
      <c r="J82" s="1001"/>
      <c r="K82" s="1001"/>
      <c r="L82" s="1001"/>
      <c r="M82" s="1001"/>
      <c r="N82" s="1001"/>
      <c r="O82" s="1001"/>
      <c r="P82" s="1001"/>
      <c r="Q82" s="1001"/>
      <c r="R82" s="1001"/>
      <c r="S82" s="1001"/>
      <c r="T82" s="1001"/>
      <c r="U82" s="1001"/>
      <c r="V82" s="1001"/>
      <c r="W82" s="1001"/>
      <c r="X82" s="1001"/>
      <c r="Y82" s="1001"/>
      <c r="Z82" s="1001"/>
      <c r="AA82" s="1001"/>
      <c r="AB82" s="1001"/>
      <c r="AC82" s="1001"/>
      <c r="AD82" s="1001"/>
      <c r="AE82" s="1001"/>
      <c r="AG82" s="1007">
        <f>IF(ISNUMBER(C77),0,IF(OR(C77="",C77="NA",C77="NS"),0,1))</f>
        <v>0</v>
      </c>
      <c r="AH82" s="1007"/>
      <c r="AI82" s="1007"/>
      <c r="AJ82" s="1007">
        <f>IF(ISNUMBER(F77),0,IF(OR(F77="",F77="NA",F77="NS"),0,1))</f>
        <v>0</v>
      </c>
      <c r="AK82" s="1007"/>
      <c r="AL82" s="1007"/>
      <c r="AM82" s="1007">
        <f>IF(ISNUMBER(I77),0,IF(OR(I77="",I77="NA",I77="NS"),0,1))</f>
        <v>0</v>
      </c>
      <c r="AN82" s="1007"/>
      <c r="AO82" s="1007"/>
      <c r="AP82" s="1007">
        <f>IF(ISNUMBER(L77),0,IF(OR(L77="",L77="NA",L77="NS"),0,1))</f>
        <v>0</v>
      </c>
      <c r="AQ82" s="1007"/>
      <c r="AR82" s="1007"/>
      <c r="AS82" s="1007">
        <f>IF(ISNUMBER(P77),0,IF(OR(P77="",P77="NA",P77="NS"),0,1))</f>
        <v>0</v>
      </c>
      <c r="AT82" s="1007"/>
      <c r="AU82" s="1007"/>
      <c r="AV82" s="1007">
        <f>IF(ISNUMBER(S77),0,IF(OR(S77="",S77="NA",S77="NS"),0,1))</f>
        <v>0</v>
      </c>
      <c r="AW82" s="1007"/>
      <c r="AX82" s="1007"/>
      <c r="AY82" s="1007">
        <f>IF(ISNUMBER(V77),0,IF(OR(V77="",V77="NA",V77="NS"),0,1))</f>
        <v>0</v>
      </c>
      <c r="AZ82" s="1007"/>
      <c r="BA82" s="1007"/>
      <c r="BB82" s="1007">
        <f>IF(ISNUMBER(Y77),0,IF(OR(Y77="",Y77="NA",Y77="NS"),0,1))</f>
        <v>0</v>
      </c>
      <c r="BC82" s="1007"/>
      <c r="BD82" s="1007"/>
      <c r="BE82" s="1007">
        <f>IF(ISNUMBER(AB77),0,IF(OR(AB77="",AB77="NA",AB77="NS"),0,1))</f>
        <v>0</v>
      </c>
      <c r="BF82" s="1007"/>
      <c r="BG82" s="1007"/>
    </row>
    <row r="83" spans="1:59" ht="14.25">
      <c r="A83" s="5"/>
      <c r="B83" s="880" t="str">
        <f>IF(BH77=0,"","La suma de las cantidades registradas debe corresponder con la cantidad reportada como respuesta en la pregunta 10.1")</f>
        <v/>
      </c>
      <c r="C83" s="880"/>
      <c r="D83" s="880"/>
      <c r="E83" s="880"/>
      <c r="F83" s="880"/>
      <c r="G83" s="880"/>
      <c r="H83" s="880"/>
      <c r="I83" s="880"/>
      <c r="J83" s="880"/>
      <c r="K83" s="880"/>
      <c r="L83" s="880"/>
      <c r="M83" s="880"/>
      <c r="N83" s="880"/>
      <c r="O83" s="880"/>
      <c r="P83" s="880"/>
      <c r="Q83" s="880"/>
      <c r="R83" s="880"/>
      <c r="S83" s="880"/>
      <c r="T83" s="880"/>
      <c r="U83" s="880"/>
      <c r="V83" s="880"/>
      <c r="W83" s="880"/>
      <c r="X83" s="880"/>
      <c r="Y83" s="880"/>
      <c r="Z83" s="880"/>
      <c r="AA83" s="880"/>
      <c r="AB83" s="880"/>
      <c r="AC83" s="880"/>
      <c r="AD83" s="880"/>
      <c r="AE83" s="880"/>
      <c r="BG83" s="396">
        <f>SUM(AG82:BG82)</f>
        <v>0</v>
      </c>
    </row>
    <row r="84" spans="1:59" ht="15" customHeight="1">
      <c r="A84" s="5"/>
      <c r="B84" s="544"/>
      <c r="C84" s="544"/>
      <c r="D84" s="544"/>
      <c r="E84" s="544"/>
      <c r="F84" s="544"/>
      <c r="G84" s="544"/>
      <c r="H84" s="544"/>
      <c r="I84" s="544"/>
      <c r="J84" s="544"/>
      <c r="K84" s="544"/>
      <c r="L84" s="544"/>
      <c r="M84" s="544"/>
      <c r="N84" s="544"/>
      <c r="O84" s="544"/>
      <c r="P84" s="544"/>
      <c r="Q84" s="544"/>
      <c r="R84" s="544"/>
      <c r="S84" s="544"/>
      <c r="T84" s="544"/>
      <c r="U84" s="544"/>
      <c r="V84" s="544"/>
      <c r="W84" s="544"/>
      <c r="X84" s="544"/>
      <c r="Y84" s="544"/>
      <c r="Z84" s="544"/>
      <c r="AA84" s="544"/>
      <c r="AB84" s="544"/>
      <c r="AC84" s="544"/>
      <c r="AD84" s="544"/>
      <c r="AE84" s="544"/>
    </row>
    <row r="85" spans="1:59" ht="15" customHeight="1">
      <c r="A85" s="5"/>
    </row>
    <row r="86" spans="1:59" ht="15" customHeight="1" thickBot="1">
      <c r="A86" s="5"/>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row>
    <row r="87" spans="1:59" ht="15" customHeight="1" thickBot="1">
      <c r="A87" s="58"/>
      <c r="B87" s="654" t="s">
        <v>7302</v>
      </c>
      <c r="C87" s="655"/>
      <c r="D87" s="655"/>
      <c r="E87" s="655"/>
      <c r="F87" s="655"/>
      <c r="G87" s="655"/>
      <c r="H87" s="655"/>
      <c r="I87" s="655"/>
      <c r="J87" s="655"/>
      <c r="K87" s="655"/>
      <c r="L87" s="655"/>
      <c r="M87" s="655"/>
      <c r="N87" s="655"/>
      <c r="O87" s="655"/>
      <c r="P87" s="655"/>
      <c r="Q87" s="655"/>
      <c r="R87" s="655"/>
      <c r="S87" s="655"/>
      <c r="T87" s="655"/>
      <c r="U87" s="655"/>
      <c r="V87" s="655"/>
      <c r="W87" s="655"/>
      <c r="X87" s="655"/>
      <c r="Y87" s="655"/>
      <c r="Z87" s="655"/>
      <c r="AA87" s="655"/>
      <c r="AB87" s="655"/>
      <c r="AC87" s="655"/>
      <c r="AD87" s="656"/>
    </row>
    <row r="88" spans="1:59" ht="15" customHeight="1">
      <c r="A88" s="5"/>
      <c r="B88" s="1008" t="s">
        <v>5124</v>
      </c>
      <c r="C88" s="666"/>
      <c r="D88" s="666"/>
      <c r="E88" s="666"/>
      <c r="F88" s="666"/>
      <c r="G88" s="666"/>
      <c r="H88" s="666"/>
      <c r="I88" s="666"/>
      <c r="J88" s="666"/>
      <c r="K88" s="666"/>
      <c r="L88" s="666"/>
      <c r="M88" s="666"/>
      <c r="N88" s="666"/>
      <c r="O88" s="666"/>
      <c r="P88" s="666"/>
      <c r="Q88" s="666"/>
      <c r="R88" s="666"/>
      <c r="S88" s="666"/>
      <c r="T88" s="666"/>
      <c r="U88" s="666"/>
      <c r="V88" s="666"/>
      <c r="W88" s="666"/>
      <c r="X88" s="666"/>
      <c r="Y88" s="666"/>
      <c r="Z88" s="666"/>
      <c r="AA88" s="666"/>
      <c r="AB88" s="666"/>
      <c r="AC88" s="666"/>
      <c r="AD88" s="762"/>
    </row>
    <row r="89" spans="1:59" ht="24" customHeight="1">
      <c r="B89" s="87"/>
      <c r="C89" s="872" t="s">
        <v>7303</v>
      </c>
      <c r="D89" s="635"/>
      <c r="E89" s="635"/>
      <c r="F89" s="635"/>
      <c r="G89" s="635"/>
      <c r="H89" s="635"/>
      <c r="I89" s="635"/>
      <c r="J89" s="635"/>
      <c r="K89" s="635"/>
      <c r="L89" s="635"/>
      <c r="M89" s="635"/>
      <c r="N89" s="635"/>
      <c r="O89" s="635"/>
      <c r="P89" s="635"/>
      <c r="Q89" s="635"/>
      <c r="R89" s="635"/>
      <c r="S89" s="635"/>
      <c r="T89" s="635"/>
      <c r="U89" s="635"/>
      <c r="V89" s="635"/>
      <c r="W89" s="635"/>
      <c r="X89" s="635"/>
      <c r="Y89" s="635"/>
      <c r="Z89" s="635"/>
      <c r="AA89" s="635"/>
      <c r="AB89" s="635"/>
      <c r="AC89" s="635"/>
      <c r="AD89" s="784"/>
    </row>
    <row r="90" spans="1:59" ht="48" customHeight="1">
      <c r="A90" s="460"/>
      <c r="B90" s="461"/>
      <c r="C90" s="781" t="s">
        <v>5126</v>
      </c>
      <c r="D90" s="736"/>
      <c r="E90" s="736"/>
      <c r="F90" s="736"/>
      <c r="G90" s="736"/>
      <c r="H90" s="736"/>
      <c r="I90" s="736"/>
      <c r="J90" s="736"/>
      <c r="K90" s="736"/>
      <c r="L90" s="736"/>
      <c r="M90" s="736"/>
      <c r="N90" s="736"/>
      <c r="O90" s="736"/>
      <c r="P90" s="736"/>
      <c r="Q90" s="736"/>
      <c r="R90" s="736"/>
      <c r="S90" s="736"/>
      <c r="T90" s="736"/>
      <c r="U90" s="736"/>
      <c r="V90" s="736"/>
      <c r="W90" s="736"/>
      <c r="X90" s="736"/>
      <c r="Y90" s="736"/>
      <c r="Z90" s="736"/>
      <c r="AA90" s="736"/>
      <c r="AB90" s="736"/>
      <c r="AC90" s="736"/>
      <c r="AD90" s="689"/>
    </row>
    <row r="91" spans="1:59" ht="36" customHeight="1">
      <c r="A91" s="460"/>
      <c r="B91" s="13"/>
      <c r="C91" s="775" t="s">
        <v>5127</v>
      </c>
      <c r="D91" s="775"/>
      <c r="E91" s="775"/>
      <c r="F91" s="775"/>
      <c r="G91" s="775"/>
      <c r="H91" s="775"/>
      <c r="I91" s="775"/>
      <c r="J91" s="775"/>
      <c r="K91" s="775"/>
      <c r="L91" s="775"/>
      <c r="M91" s="775"/>
      <c r="N91" s="775"/>
      <c r="O91" s="775"/>
      <c r="P91" s="775"/>
      <c r="Q91" s="775"/>
      <c r="R91" s="775"/>
      <c r="S91" s="775"/>
      <c r="T91" s="775"/>
      <c r="U91" s="775"/>
      <c r="V91" s="775"/>
      <c r="W91" s="775"/>
      <c r="X91" s="775"/>
      <c r="Y91" s="775"/>
      <c r="Z91" s="775"/>
      <c r="AA91" s="775"/>
      <c r="AB91" s="775"/>
      <c r="AC91" s="775"/>
      <c r="AD91" s="776"/>
    </row>
    <row r="92" spans="1:59" ht="24" customHeight="1">
      <c r="A92" s="460"/>
      <c r="B92" s="453"/>
      <c r="C92" s="889" t="s">
        <v>5128</v>
      </c>
      <c r="D92" s="889"/>
      <c r="E92" s="889"/>
      <c r="F92" s="889"/>
      <c r="G92" s="889"/>
      <c r="H92" s="889"/>
      <c r="I92" s="889"/>
      <c r="J92" s="889"/>
      <c r="K92" s="889"/>
      <c r="L92" s="889"/>
      <c r="M92" s="889"/>
      <c r="N92" s="889"/>
      <c r="O92" s="889"/>
      <c r="P92" s="889"/>
      <c r="Q92" s="889"/>
      <c r="R92" s="889"/>
      <c r="S92" s="889"/>
      <c r="T92" s="889"/>
      <c r="U92" s="889"/>
      <c r="V92" s="889"/>
      <c r="W92" s="889"/>
      <c r="X92" s="889"/>
      <c r="Y92" s="889"/>
      <c r="Z92" s="889"/>
      <c r="AA92" s="889"/>
      <c r="AB92" s="889"/>
      <c r="AC92" s="889"/>
      <c r="AD92" s="890"/>
    </row>
    <row r="93" spans="1:59" ht="15" customHeight="1"/>
    <row r="94" spans="1:59" ht="36" customHeight="1">
      <c r="A94" s="61" t="s">
        <v>7304</v>
      </c>
      <c r="B94" s="743" t="s">
        <v>7305</v>
      </c>
      <c r="C94" s="635"/>
      <c r="D94" s="635"/>
      <c r="E94" s="635"/>
      <c r="F94" s="635"/>
      <c r="G94" s="635"/>
      <c r="H94" s="635"/>
      <c r="I94" s="635"/>
      <c r="J94" s="635"/>
      <c r="K94" s="635"/>
      <c r="L94" s="635"/>
      <c r="M94" s="635"/>
      <c r="N94" s="635"/>
      <c r="O94" s="635"/>
      <c r="P94" s="635"/>
      <c r="Q94" s="635"/>
      <c r="R94" s="635"/>
      <c r="S94" s="635"/>
      <c r="T94" s="635"/>
      <c r="U94" s="635"/>
      <c r="V94" s="635"/>
      <c r="W94" s="635"/>
      <c r="X94" s="635"/>
      <c r="Y94" s="635"/>
      <c r="Z94" s="635"/>
      <c r="AA94" s="635"/>
      <c r="AB94" s="635"/>
      <c r="AC94" s="635"/>
      <c r="AD94" s="635"/>
    </row>
    <row r="95" spans="1:59" ht="24" customHeight="1">
      <c r="A95" s="460"/>
      <c r="B95" s="77"/>
      <c r="C95" s="756" t="s">
        <v>7306</v>
      </c>
      <c r="D95" s="635"/>
      <c r="E95" s="635"/>
      <c r="F95" s="635"/>
      <c r="G95" s="635"/>
      <c r="H95" s="635"/>
      <c r="I95" s="635"/>
      <c r="J95" s="635"/>
      <c r="K95" s="635"/>
      <c r="L95" s="635"/>
      <c r="M95" s="635"/>
      <c r="N95" s="635"/>
      <c r="O95" s="635"/>
      <c r="P95" s="635"/>
      <c r="Q95" s="635"/>
      <c r="R95" s="635"/>
      <c r="S95" s="635"/>
      <c r="T95" s="635"/>
      <c r="U95" s="635"/>
      <c r="V95" s="635"/>
      <c r="W95" s="635"/>
      <c r="X95" s="635"/>
      <c r="Y95" s="635"/>
      <c r="Z95" s="635"/>
      <c r="AA95" s="635"/>
      <c r="AB95" s="635"/>
      <c r="AC95" s="635"/>
      <c r="AD95" s="635"/>
    </row>
    <row r="96" spans="1:59" ht="36" customHeight="1">
      <c r="A96" s="462"/>
      <c r="B96" s="86"/>
      <c r="C96" s="758" t="s">
        <v>7307</v>
      </c>
      <c r="D96" s="736"/>
      <c r="E96" s="736"/>
      <c r="F96" s="736"/>
      <c r="G96" s="736"/>
      <c r="H96" s="736"/>
      <c r="I96" s="736"/>
      <c r="J96" s="736"/>
      <c r="K96" s="736"/>
      <c r="L96" s="736"/>
      <c r="M96" s="736"/>
      <c r="N96" s="736"/>
      <c r="O96" s="736"/>
      <c r="P96" s="736"/>
      <c r="Q96" s="736"/>
      <c r="R96" s="736"/>
      <c r="S96" s="736"/>
      <c r="T96" s="736"/>
      <c r="U96" s="736"/>
      <c r="V96" s="736"/>
      <c r="W96" s="736"/>
      <c r="X96" s="736"/>
      <c r="Y96" s="736"/>
      <c r="Z96" s="736"/>
      <c r="AA96" s="736"/>
      <c r="AB96" s="736"/>
      <c r="AC96" s="736"/>
      <c r="AD96" s="736"/>
    </row>
    <row r="97" spans="1:78" ht="36" customHeight="1">
      <c r="A97" s="98"/>
      <c r="B97" s="17"/>
      <c r="C97" s="735" t="s">
        <v>7308</v>
      </c>
      <c r="D97" s="736"/>
      <c r="E97" s="736"/>
      <c r="F97" s="736"/>
      <c r="G97" s="736"/>
      <c r="H97" s="736"/>
      <c r="I97" s="736"/>
      <c r="J97" s="736"/>
      <c r="K97" s="736"/>
      <c r="L97" s="736"/>
      <c r="M97" s="736"/>
      <c r="N97" s="736"/>
      <c r="O97" s="736"/>
      <c r="P97" s="736"/>
      <c r="Q97" s="736"/>
      <c r="R97" s="736"/>
      <c r="S97" s="736"/>
      <c r="T97" s="736"/>
      <c r="U97" s="736"/>
      <c r="V97" s="736"/>
      <c r="W97" s="736"/>
      <c r="X97" s="736"/>
      <c r="Y97" s="736"/>
      <c r="Z97" s="736"/>
      <c r="AA97" s="736"/>
      <c r="AB97" s="736"/>
      <c r="AC97" s="736"/>
      <c r="AD97" s="736"/>
    </row>
    <row r="98" spans="1:78" ht="14.25">
      <c r="A98" s="21"/>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row>
    <row r="99" spans="1:78" ht="171.6" customHeight="1">
      <c r="A99" s="460"/>
      <c r="B99" s="377"/>
      <c r="C99" s="643" t="s">
        <v>7309</v>
      </c>
      <c r="D99" s="773"/>
      <c r="E99" s="773"/>
      <c r="F99" s="773"/>
      <c r="G99" s="769"/>
      <c r="H99" s="879" t="s">
        <v>7310</v>
      </c>
      <c r="I99" s="769"/>
      <c r="J99" s="643" t="s">
        <v>7311</v>
      </c>
      <c r="K99" s="669"/>
      <c r="L99" s="669"/>
      <c r="M99" s="669"/>
      <c r="N99" s="669"/>
      <c r="O99" s="669"/>
      <c r="P99" s="669"/>
      <c r="Q99" s="669"/>
      <c r="R99" s="669"/>
      <c r="S99" s="669"/>
      <c r="T99" s="669"/>
      <c r="U99" s="669"/>
      <c r="V99" s="669"/>
      <c r="W99" s="669"/>
      <c r="X99" s="669"/>
      <c r="Y99" s="669"/>
      <c r="Z99" s="669"/>
      <c r="AA99" s="669"/>
      <c r="AB99" s="669"/>
      <c r="AC99" s="669"/>
      <c r="AD99" s="670"/>
      <c r="AG99" s="463"/>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row>
    <row r="100" spans="1:78" ht="24" customHeight="1">
      <c r="A100" s="460"/>
      <c r="B100" s="377"/>
      <c r="C100" s="770"/>
      <c r="D100" s="732"/>
      <c r="E100" s="732"/>
      <c r="F100" s="732"/>
      <c r="G100" s="733"/>
      <c r="H100" s="770"/>
      <c r="I100" s="733"/>
      <c r="J100" s="74" t="s">
        <v>5040</v>
      </c>
      <c r="K100" s="74" t="s">
        <v>5042</v>
      </c>
      <c r="L100" s="74" t="s">
        <v>5044</v>
      </c>
      <c r="M100" s="74" t="s">
        <v>5046</v>
      </c>
      <c r="N100" s="74" t="s">
        <v>5048</v>
      </c>
      <c r="O100" s="74" t="s">
        <v>5050</v>
      </c>
      <c r="P100" s="74" t="s">
        <v>5052</v>
      </c>
      <c r="Q100" s="74" t="s">
        <v>5054</v>
      </c>
      <c r="R100" s="74" t="s">
        <v>5056</v>
      </c>
      <c r="S100" s="74" t="s">
        <v>5057</v>
      </c>
      <c r="T100" s="74" t="s">
        <v>5059</v>
      </c>
      <c r="U100" s="74" t="s">
        <v>5060</v>
      </c>
      <c r="V100" s="74" t="s">
        <v>5061</v>
      </c>
      <c r="W100" s="74" t="s">
        <v>5062</v>
      </c>
      <c r="X100" s="74" t="s">
        <v>5063</v>
      </c>
      <c r="Y100" s="74" t="s">
        <v>5064</v>
      </c>
      <c r="Z100" s="74" t="s">
        <v>5065</v>
      </c>
      <c r="AA100" s="74" t="s">
        <v>5066</v>
      </c>
      <c r="AB100" s="74" t="s">
        <v>5067</v>
      </c>
      <c r="AC100" s="74" t="s">
        <v>5068</v>
      </c>
      <c r="AD100" s="74" t="s">
        <v>5069</v>
      </c>
      <c r="AG100" t="s">
        <v>5110</v>
      </c>
      <c r="AH100" t="s">
        <v>6243</v>
      </c>
      <c r="AI100" t="s">
        <v>7312</v>
      </c>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row>
    <row r="101" spans="1:78" ht="36" customHeight="1">
      <c r="A101" s="460"/>
      <c r="B101" s="377"/>
      <c r="C101" s="423" t="s">
        <v>5040</v>
      </c>
      <c r="D101" s="763" t="s">
        <v>5974</v>
      </c>
      <c r="E101" s="669"/>
      <c r="F101" s="669"/>
      <c r="G101" s="670"/>
      <c r="H101" s="671"/>
      <c r="I101" s="748"/>
      <c r="J101" s="112"/>
      <c r="K101" s="112"/>
      <c r="L101" s="112"/>
      <c r="M101" s="112"/>
      <c r="N101" s="112"/>
      <c r="O101" s="112"/>
      <c r="P101" s="112"/>
      <c r="Q101" s="112"/>
      <c r="R101" s="112"/>
      <c r="S101" s="112"/>
      <c r="T101" s="112"/>
      <c r="U101" s="112"/>
      <c r="V101" s="112"/>
      <c r="W101" s="112"/>
      <c r="X101" s="112"/>
      <c r="Y101" s="112"/>
      <c r="Z101" s="112"/>
      <c r="AA101" s="112"/>
      <c r="AB101" s="112"/>
      <c r="AC101" s="112"/>
      <c r="AD101" s="112"/>
      <c r="AG101">
        <f>IF(H101=1,IF(COUNTA(J101:AD101)=21,0,1),IF(H101&gt;1,0,IF(COUNTA($H$101:$AD$114)&gt;0,1,0)))</f>
        <v>0</v>
      </c>
      <c r="AH101">
        <f>IF(H101&gt;1,IF(COUNTA(J101:AD101)=0,0,1),0)</f>
        <v>0</v>
      </c>
      <c r="AI101" s="458">
        <f>IF(AND($H101&lt;&gt;"",$H101=1,SUM(J101:AD101)=0),1,0)</f>
        <v>0</v>
      </c>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row>
    <row r="102" spans="1:78" ht="24" customHeight="1">
      <c r="A102" s="460"/>
      <c r="B102" s="377"/>
      <c r="C102" s="413" t="s">
        <v>5042</v>
      </c>
      <c r="D102" s="763" t="s">
        <v>7313</v>
      </c>
      <c r="E102" s="669"/>
      <c r="F102" s="669"/>
      <c r="G102" s="670"/>
      <c r="H102" s="671"/>
      <c r="I102" s="748"/>
      <c r="J102" s="112"/>
      <c r="K102" s="112"/>
      <c r="L102" s="112"/>
      <c r="M102" s="112"/>
      <c r="N102" s="112"/>
      <c r="O102" s="112"/>
      <c r="P102" s="112"/>
      <c r="Q102" s="112"/>
      <c r="R102" s="112"/>
      <c r="S102" s="112"/>
      <c r="T102" s="112"/>
      <c r="U102" s="112"/>
      <c r="V102" s="112"/>
      <c r="W102" s="112"/>
      <c r="X102" s="112"/>
      <c r="Y102" s="112"/>
      <c r="Z102" s="112"/>
      <c r="AA102" s="112"/>
      <c r="AB102" s="112"/>
      <c r="AC102" s="112"/>
      <c r="AD102" s="112"/>
      <c r="AG102">
        <f t="shared" ref="AG102:AG113" si="10">IF(H102=1,IF(COUNTA(J102:AD102)=21,0,1),IF(H102&gt;1,0,IF(COUNTA($H$101:$AD$114)&gt;0,1,0)))</f>
        <v>0</v>
      </c>
      <c r="AH102">
        <f t="shared" ref="AH102:AH113" si="11">IF(H102&gt;1,IF(COUNTA(J102:AD102)=0,0,1),0)</f>
        <v>0</v>
      </c>
      <c r="AI102" s="458">
        <f t="shared" ref="AI102:AI113" si="12">IF(AND($H102&lt;&gt;"",$H102=1,SUM(J102:AD102)=0),1,0)</f>
        <v>0</v>
      </c>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row>
    <row r="103" spans="1:78" ht="24" customHeight="1">
      <c r="A103" s="460"/>
      <c r="B103" s="377"/>
      <c r="C103" s="413" t="s">
        <v>5044</v>
      </c>
      <c r="D103" s="763" t="s">
        <v>7314</v>
      </c>
      <c r="E103" s="669"/>
      <c r="F103" s="669"/>
      <c r="G103" s="670"/>
      <c r="H103" s="671"/>
      <c r="I103" s="748"/>
      <c r="J103" s="112"/>
      <c r="K103" s="112"/>
      <c r="L103" s="112"/>
      <c r="M103" s="112"/>
      <c r="N103" s="112"/>
      <c r="O103" s="112"/>
      <c r="P103" s="112"/>
      <c r="Q103" s="112"/>
      <c r="R103" s="112"/>
      <c r="S103" s="112"/>
      <c r="T103" s="112"/>
      <c r="U103" s="112"/>
      <c r="V103" s="112"/>
      <c r="W103" s="112"/>
      <c r="X103" s="112"/>
      <c r="Y103" s="112"/>
      <c r="Z103" s="112"/>
      <c r="AA103" s="112"/>
      <c r="AB103" s="112"/>
      <c r="AC103" s="112"/>
      <c r="AD103" s="112"/>
      <c r="AG103">
        <f t="shared" si="10"/>
        <v>0</v>
      </c>
      <c r="AH103">
        <f t="shared" si="11"/>
        <v>0</v>
      </c>
      <c r="AI103" s="458">
        <f t="shared" si="12"/>
        <v>0</v>
      </c>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row>
    <row r="104" spans="1:78" ht="15" customHeight="1">
      <c r="A104" s="460"/>
      <c r="B104" s="377"/>
      <c r="C104" s="413" t="s">
        <v>5046</v>
      </c>
      <c r="D104" s="763" t="s">
        <v>7315</v>
      </c>
      <c r="E104" s="669"/>
      <c r="F104" s="669"/>
      <c r="G104" s="670"/>
      <c r="H104" s="671"/>
      <c r="I104" s="748"/>
      <c r="J104" s="112"/>
      <c r="K104" s="112"/>
      <c r="L104" s="112"/>
      <c r="M104" s="112"/>
      <c r="N104" s="112"/>
      <c r="O104" s="112"/>
      <c r="P104" s="112"/>
      <c r="Q104" s="112"/>
      <c r="R104" s="112"/>
      <c r="S104" s="112"/>
      <c r="T104" s="112"/>
      <c r="U104" s="112"/>
      <c r="V104" s="112"/>
      <c r="W104" s="112"/>
      <c r="X104" s="112"/>
      <c r="Y104" s="112"/>
      <c r="Z104" s="112"/>
      <c r="AA104" s="112"/>
      <c r="AB104" s="112"/>
      <c r="AC104" s="112"/>
      <c r="AD104" s="112"/>
      <c r="AG104">
        <f t="shared" si="10"/>
        <v>0</v>
      </c>
      <c r="AH104">
        <f t="shared" si="11"/>
        <v>0</v>
      </c>
      <c r="AI104" s="458">
        <f t="shared" si="12"/>
        <v>0</v>
      </c>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row>
    <row r="105" spans="1:78" ht="72" customHeight="1">
      <c r="A105" s="460"/>
      <c r="B105" s="377"/>
      <c r="C105" s="413" t="s">
        <v>5048</v>
      </c>
      <c r="D105" s="763" t="s">
        <v>7316</v>
      </c>
      <c r="E105" s="669"/>
      <c r="F105" s="669"/>
      <c r="G105" s="670"/>
      <c r="H105" s="671"/>
      <c r="I105" s="748"/>
      <c r="J105" s="112"/>
      <c r="K105" s="112"/>
      <c r="L105" s="112"/>
      <c r="M105" s="112"/>
      <c r="N105" s="112"/>
      <c r="O105" s="112"/>
      <c r="P105" s="112"/>
      <c r="Q105" s="112"/>
      <c r="R105" s="112"/>
      <c r="S105" s="112"/>
      <c r="T105" s="112"/>
      <c r="U105" s="112"/>
      <c r="V105" s="112"/>
      <c r="W105" s="112"/>
      <c r="X105" s="112"/>
      <c r="Y105" s="112"/>
      <c r="Z105" s="112"/>
      <c r="AA105" s="112"/>
      <c r="AB105" s="112"/>
      <c r="AC105" s="112"/>
      <c r="AD105" s="112"/>
      <c r="AG105">
        <f t="shared" si="10"/>
        <v>0</v>
      </c>
      <c r="AH105">
        <f t="shared" si="11"/>
        <v>0</v>
      </c>
      <c r="AI105" s="458">
        <f t="shared" si="12"/>
        <v>0</v>
      </c>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row>
    <row r="106" spans="1:78" ht="108" customHeight="1">
      <c r="A106" s="460"/>
      <c r="B106" s="377"/>
      <c r="C106" s="413" t="s">
        <v>5050</v>
      </c>
      <c r="D106" s="763" t="s">
        <v>7317</v>
      </c>
      <c r="E106" s="669"/>
      <c r="F106" s="669"/>
      <c r="G106" s="670"/>
      <c r="H106" s="671"/>
      <c r="I106" s="748"/>
      <c r="J106" s="112"/>
      <c r="K106" s="112"/>
      <c r="L106" s="112"/>
      <c r="M106" s="112"/>
      <c r="N106" s="112"/>
      <c r="O106" s="112"/>
      <c r="P106" s="112"/>
      <c r="Q106" s="112"/>
      <c r="R106" s="112"/>
      <c r="S106" s="112"/>
      <c r="T106" s="112"/>
      <c r="U106" s="112"/>
      <c r="V106" s="112"/>
      <c r="W106" s="112"/>
      <c r="X106" s="112"/>
      <c r="Y106" s="112"/>
      <c r="Z106" s="112"/>
      <c r="AA106" s="112"/>
      <c r="AB106" s="112"/>
      <c r="AC106" s="112"/>
      <c r="AD106" s="112"/>
      <c r="AG106">
        <f t="shared" si="10"/>
        <v>0</v>
      </c>
      <c r="AH106">
        <f t="shared" si="11"/>
        <v>0</v>
      </c>
      <c r="AI106" s="458">
        <f t="shared" si="12"/>
        <v>0</v>
      </c>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row>
    <row r="107" spans="1:78" ht="120" customHeight="1">
      <c r="A107" s="460"/>
      <c r="B107" s="377"/>
      <c r="C107" s="413" t="s">
        <v>5052</v>
      </c>
      <c r="D107" s="763" t="s">
        <v>7318</v>
      </c>
      <c r="E107" s="669"/>
      <c r="F107" s="669"/>
      <c r="G107" s="670"/>
      <c r="H107" s="671"/>
      <c r="I107" s="748"/>
      <c r="J107" s="112"/>
      <c r="K107" s="112"/>
      <c r="L107" s="112"/>
      <c r="M107" s="112"/>
      <c r="N107" s="112"/>
      <c r="O107" s="112"/>
      <c r="P107" s="112"/>
      <c r="Q107" s="112"/>
      <c r="R107" s="112"/>
      <c r="S107" s="112"/>
      <c r="T107" s="112"/>
      <c r="U107" s="112"/>
      <c r="V107" s="112"/>
      <c r="W107" s="112"/>
      <c r="X107" s="112"/>
      <c r="Y107" s="112"/>
      <c r="Z107" s="112"/>
      <c r="AA107" s="112"/>
      <c r="AB107" s="112"/>
      <c r="AC107" s="112"/>
      <c r="AD107" s="112"/>
      <c r="AG107">
        <f t="shared" si="10"/>
        <v>0</v>
      </c>
      <c r="AH107">
        <f t="shared" si="11"/>
        <v>0</v>
      </c>
      <c r="AI107" s="458">
        <f t="shared" si="12"/>
        <v>0</v>
      </c>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row>
    <row r="108" spans="1:78" ht="48" customHeight="1">
      <c r="A108" s="460"/>
      <c r="B108" s="377"/>
      <c r="C108" s="413" t="s">
        <v>5054</v>
      </c>
      <c r="D108" s="763" t="s">
        <v>7319</v>
      </c>
      <c r="E108" s="669"/>
      <c r="F108" s="669"/>
      <c r="G108" s="670"/>
      <c r="H108" s="671"/>
      <c r="I108" s="748"/>
      <c r="J108" s="112"/>
      <c r="K108" s="112"/>
      <c r="L108" s="112"/>
      <c r="M108" s="112"/>
      <c r="N108" s="112"/>
      <c r="O108" s="112"/>
      <c r="P108" s="112"/>
      <c r="Q108" s="112"/>
      <c r="R108" s="112"/>
      <c r="S108" s="112"/>
      <c r="T108" s="112"/>
      <c r="U108" s="112"/>
      <c r="V108" s="112"/>
      <c r="W108" s="112"/>
      <c r="X108" s="112"/>
      <c r="Y108" s="112"/>
      <c r="Z108" s="112"/>
      <c r="AA108" s="112"/>
      <c r="AB108" s="112"/>
      <c r="AC108" s="112"/>
      <c r="AD108" s="112"/>
      <c r="AG108">
        <f t="shared" si="10"/>
        <v>0</v>
      </c>
      <c r="AH108">
        <f t="shared" si="11"/>
        <v>0</v>
      </c>
      <c r="AI108" s="458">
        <f t="shared" si="12"/>
        <v>0</v>
      </c>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row>
    <row r="109" spans="1:78" ht="24" customHeight="1">
      <c r="A109" s="460"/>
      <c r="B109" s="377"/>
      <c r="C109" s="413" t="s">
        <v>5056</v>
      </c>
      <c r="D109" s="763" t="s">
        <v>7320</v>
      </c>
      <c r="E109" s="669"/>
      <c r="F109" s="669"/>
      <c r="G109" s="670"/>
      <c r="H109" s="671"/>
      <c r="I109" s="748"/>
      <c r="J109" s="112"/>
      <c r="K109" s="112"/>
      <c r="L109" s="112"/>
      <c r="M109" s="112"/>
      <c r="N109" s="112"/>
      <c r="O109" s="112"/>
      <c r="P109" s="112"/>
      <c r="Q109" s="112"/>
      <c r="R109" s="112"/>
      <c r="S109" s="112"/>
      <c r="T109" s="112"/>
      <c r="U109" s="112"/>
      <c r="V109" s="112"/>
      <c r="W109" s="112"/>
      <c r="X109" s="112"/>
      <c r="Y109" s="112"/>
      <c r="Z109" s="112"/>
      <c r="AA109" s="112"/>
      <c r="AB109" s="112"/>
      <c r="AC109" s="112"/>
      <c r="AD109" s="112"/>
      <c r="AG109">
        <f t="shared" si="10"/>
        <v>0</v>
      </c>
      <c r="AH109">
        <f t="shared" si="11"/>
        <v>0</v>
      </c>
      <c r="AI109" s="458">
        <f t="shared" si="12"/>
        <v>0</v>
      </c>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row>
    <row r="110" spans="1:78" ht="36" customHeight="1">
      <c r="A110" s="460"/>
      <c r="B110" s="377"/>
      <c r="C110" s="413" t="s">
        <v>5057</v>
      </c>
      <c r="D110" s="763" t="s">
        <v>7321</v>
      </c>
      <c r="E110" s="669"/>
      <c r="F110" s="669"/>
      <c r="G110" s="670"/>
      <c r="H110" s="671"/>
      <c r="I110" s="748"/>
      <c r="J110" s="112"/>
      <c r="K110" s="112"/>
      <c r="L110" s="112"/>
      <c r="M110" s="112"/>
      <c r="N110" s="112"/>
      <c r="O110" s="112"/>
      <c r="P110" s="112"/>
      <c r="Q110" s="112"/>
      <c r="R110" s="112"/>
      <c r="S110" s="112"/>
      <c r="T110" s="112"/>
      <c r="U110" s="112"/>
      <c r="V110" s="112"/>
      <c r="W110" s="112"/>
      <c r="X110" s="112"/>
      <c r="Y110" s="112"/>
      <c r="Z110" s="112"/>
      <c r="AA110" s="112"/>
      <c r="AB110" s="112"/>
      <c r="AC110" s="112"/>
      <c r="AD110" s="112"/>
      <c r="AG110">
        <f t="shared" si="10"/>
        <v>0</v>
      </c>
      <c r="AH110">
        <f t="shared" si="11"/>
        <v>0</v>
      </c>
      <c r="AI110" s="458">
        <f t="shared" si="12"/>
        <v>0</v>
      </c>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row>
    <row r="111" spans="1:78" ht="36" customHeight="1">
      <c r="A111" s="460"/>
      <c r="B111" s="377"/>
      <c r="C111" s="413" t="s">
        <v>5059</v>
      </c>
      <c r="D111" s="763" t="s">
        <v>7322</v>
      </c>
      <c r="E111" s="669"/>
      <c r="F111" s="669"/>
      <c r="G111" s="670"/>
      <c r="H111" s="671"/>
      <c r="I111" s="748"/>
      <c r="J111" s="112"/>
      <c r="K111" s="112"/>
      <c r="L111" s="112"/>
      <c r="M111" s="112"/>
      <c r="N111" s="112"/>
      <c r="O111" s="112"/>
      <c r="P111" s="112"/>
      <c r="Q111" s="112"/>
      <c r="R111" s="112"/>
      <c r="S111" s="112"/>
      <c r="T111" s="112"/>
      <c r="U111" s="112"/>
      <c r="V111" s="112"/>
      <c r="W111" s="112"/>
      <c r="X111" s="112"/>
      <c r="Y111" s="112"/>
      <c r="Z111" s="112"/>
      <c r="AA111" s="112"/>
      <c r="AB111" s="112"/>
      <c r="AC111" s="112"/>
      <c r="AD111" s="112"/>
      <c r="AG111">
        <f t="shared" si="10"/>
        <v>0</v>
      </c>
      <c r="AH111">
        <f t="shared" si="11"/>
        <v>0</v>
      </c>
      <c r="AI111" s="458">
        <f t="shared" si="12"/>
        <v>0</v>
      </c>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row>
    <row r="112" spans="1:78" ht="48" customHeight="1">
      <c r="A112" s="460"/>
      <c r="B112" s="377"/>
      <c r="C112" s="413" t="s">
        <v>5060</v>
      </c>
      <c r="D112" s="763" t="s">
        <v>7323</v>
      </c>
      <c r="E112" s="669"/>
      <c r="F112" s="669"/>
      <c r="G112" s="670"/>
      <c r="H112" s="671"/>
      <c r="I112" s="748"/>
      <c r="J112" s="112"/>
      <c r="K112" s="112"/>
      <c r="L112" s="112"/>
      <c r="M112" s="112"/>
      <c r="N112" s="112"/>
      <c r="O112" s="112"/>
      <c r="P112" s="112"/>
      <c r="Q112" s="112"/>
      <c r="R112" s="112"/>
      <c r="S112" s="112"/>
      <c r="T112" s="112"/>
      <c r="U112" s="112"/>
      <c r="V112" s="112"/>
      <c r="W112" s="112"/>
      <c r="X112" s="112"/>
      <c r="Y112" s="112"/>
      <c r="Z112" s="112"/>
      <c r="AA112" s="112"/>
      <c r="AB112" s="112"/>
      <c r="AC112" s="112"/>
      <c r="AD112" s="112"/>
      <c r="AG112">
        <f t="shared" si="10"/>
        <v>0</v>
      </c>
      <c r="AH112">
        <f t="shared" si="11"/>
        <v>0</v>
      </c>
      <c r="AI112" s="458">
        <f t="shared" si="12"/>
        <v>0</v>
      </c>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row>
    <row r="113" spans="1:78" ht="24" customHeight="1">
      <c r="A113" s="460"/>
      <c r="B113" s="377"/>
      <c r="C113" s="464" t="s">
        <v>5061</v>
      </c>
      <c r="D113" s="908" t="s">
        <v>7324</v>
      </c>
      <c r="E113" s="773"/>
      <c r="F113" s="773"/>
      <c r="G113" s="769"/>
      <c r="H113" s="671"/>
      <c r="I113" s="748"/>
      <c r="J113" s="112"/>
      <c r="K113" s="112"/>
      <c r="L113" s="112"/>
      <c r="M113" s="112"/>
      <c r="N113" s="112"/>
      <c r="O113" s="112"/>
      <c r="P113" s="112"/>
      <c r="Q113" s="112"/>
      <c r="R113" s="112"/>
      <c r="S113" s="112"/>
      <c r="T113" s="112"/>
      <c r="U113" s="112"/>
      <c r="V113" s="112"/>
      <c r="W113" s="112"/>
      <c r="X113" s="112"/>
      <c r="Y113" s="112"/>
      <c r="Z113" s="112"/>
      <c r="AA113" s="112"/>
      <c r="AB113" s="112"/>
      <c r="AC113" s="112"/>
      <c r="AD113" s="112"/>
      <c r="AG113">
        <f t="shared" si="10"/>
        <v>0</v>
      </c>
      <c r="AH113">
        <f t="shared" si="11"/>
        <v>0</v>
      </c>
      <c r="AI113" s="458">
        <f t="shared" si="12"/>
        <v>0</v>
      </c>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row>
    <row r="114" spans="1:78" ht="36" customHeight="1">
      <c r="A114" s="460"/>
      <c r="B114" s="377"/>
      <c r="C114" s="74" t="s">
        <v>5062</v>
      </c>
      <c r="D114" s="763" t="s">
        <v>7325</v>
      </c>
      <c r="E114" s="669"/>
      <c r="F114" s="669"/>
      <c r="G114" s="670"/>
      <c r="H114" s="671"/>
      <c r="I114" s="748"/>
      <c r="J114" s="112"/>
      <c r="K114" s="112"/>
      <c r="L114" s="112"/>
      <c r="M114" s="112"/>
      <c r="N114" s="112"/>
      <c r="O114" s="112"/>
      <c r="P114" s="112"/>
      <c r="Q114" s="112"/>
      <c r="R114" s="112"/>
      <c r="S114" s="112"/>
      <c r="T114" s="112"/>
      <c r="U114" s="112"/>
      <c r="V114" s="112"/>
      <c r="W114" s="112"/>
      <c r="X114" s="112"/>
      <c r="Y114" s="112"/>
      <c r="Z114" s="112"/>
      <c r="AA114" s="112"/>
      <c r="AB114" s="112"/>
      <c r="AC114" s="112"/>
      <c r="AD114" s="112"/>
      <c r="AG114">
        <f>IF(H114=1,IF(COUNTA(J114:AD114)=21,0,1),IF(H114&gt;1,0,IF(COUNTA($H$101:$AD$114)&gt;0,1,0)))</f>
        <v>0</v>
      </c>
      <c r="AH114">
        <f>IF(H114&gt;1,IF(COUNTA(J114:AD114)=0,0,1),0)</f>
        <v>0</v>
      </c>
      <c r="AI114" s="458">
        <f>IF(AND($H114&lt;&gt;"",$H114=1,SUM(J114:AD114)=0),1,0)</f>
        <v>0</v>
      </c>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row>
    <row r="115" spans="1:78" ht="15" customHeight="1">
      <c r="C115" s="83"/>
      <c r="I115" s="107" t="s">
        <v>5512</v>
      </c>
      <c r="J115" s="80">
        <f>IF(AND(SUM(J101:J114)=0,COUNTIF(J101:J114,"NS")&gt;0),"NS",IF(AND(SUM(J101:J114)=0,COUNTIF(J101:J114,0)&gt;0),0,IF(AND(SUM(J101:J114)=0,COUNTIF(J101:J114,"NA")&gt;0),"NA",SUM(J101:J114))))</f>
        <v>0</v>
      </c>
      <c r="K115" s="80">
        <f t="shared" ref="K115:AD115" si="13">IF(AND(SUM(K101:K114)=0,COUNTIF(K101:K114,"NS")&gt;0),"NS",IF(AND(SUM(K101:K114)=0,COUNTIF(K101:K114,0)&gt;0),0,IF(AND(SUM(K101:K114)=0,COUNTIF(K101:K114,"NA")&gt;0),"NA",SUM(K101:K114))))</f>
        <v>0</v>
      </c>
      <c r="L115" s="80">
        <f t="shared" si="13"/>
        <v>0</v>
      </c>
      <c r="M115" s="80">
        <f t="shared" si="13"/>
        <v>0</v>
      </c>
      <c r="N115" s="80">
        <f t="shared" si="13"/>
        <v>0</v>
      </c>
      <c r="O115" s="80">
        <f t="shared" si="13"/>
        <v>0</v>
      </c>
      <c r="P115" s="80">
        <f t="shared" si="13"/>
        <v>0</v>
      </c>
      <c r="Q115" s="80">
        <f t="shared" si="13"/>
        <v>0</v>
      </c>
      <c r="R115" s="80">
        <f t="shared" si="13"/>
        <v>0</v>
      </c>
      <c r="S115" s="80">
        <f t="shared" si="13"/>
        <v>0</v>
      </c>
      <c r="T115" s="80">
        <f t="shared" si="13"/>
        <v>0</v>
      </c>
      <c r="U115" s="80">
        <f t="shared" si="13"/>
        <v>0</v>
      </c>
      <c r="V115" s="80">
        <f t="shared" si="13"/>
        <v>0</v>
      </c>
      <c r="W115" s="80">
        <f t="shared" si="13"/>
        <v>0</v>
      </c>
      <c r="X115" s="80">
        <f t="shared" si="13"/>
        <v>0</v>
      </c>
      <c r="Y115" s="80">
        <f t="shared" si="13"/>
        <v>0</v>
      </c>
      <c r="Z115" s="80">
        <f t="shared" si="13"/>
        <v>0</v>
      </c>
      <c r="AA115" s="80">
        <f t="shared" si="13"/>
        <v>0</v>
      </c>
      <c r="AB115" s="80">
        <f t="shared" si="13"/>
        <v>0</v>
      </c>
      <c r="AC115" s="80">
        <f t="shared" si="13"/>
        <v>0</v>
      </c>
      <c r="AD115" s="80">
        <f t="shared" si="13"/>
        <v>0</v>
      </c>
      <c r="AG115" s="465">
        <f>SUM(AG101:AG114)</f>
        <v>0</v>
      </c>
      <c r="AH115" s="465">
        <f>SUM(AH101:AH114)</f>
        <v>0</v>
      </c>
      <c r="AI115" s="466">
        <f>SUM(AI101:AI114)</f>
        <v>0</v>
      </c>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row>
    <row r="116" spans="1:78" ht="15" customHeight="1">
      <c r="B116" s="785" t="str">
        <f>AP119</f>
        <v/>
      </c>
      <c r="C116" s="785"/>
      <c r="D116" s="785"/>
      <c r="E116" s="785"/>
      <c r="F116" s="785"/>
      <c r="G116" s="785"/>
      <c r="H116" s="785"/>
      <c r="I116" s="785"/>
      <c r="J116" s="785"/>
      <c r="K116" s="785"/>
      <c r="L116" s="785"/>
      <c r="M116" s="785"/>
      <c r="N116" s="785"/>
      <c r="O116" s="785"/>
      <c r="P116" s="785"/>
      <c r="Q116" s="785"/>
      <c r="R116" s="785"/>
      <c r="S116" s="785"/>
      <c r="T116" s="785"/>
      <c r="U116" s="785"/>
      <c r="V116" s="785"/>
      <c r="W116" s="785"/>
      <c r="X116" s="785"/>
      <c r="Y116" s="785"/>
      <c r="Z116" s="785"/>
      <c r="AA116" s="785"/>
      <c r="AB116" s="785"/>
      <c r="AC116" s="785"/>
      <c r="AD116" s="785"/>
      <c r="AG116" s="28"/>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row>
    <row r="117" spans="1:78" ht="45" customHeight="1">
      <c r="C117" s="986" t="s">
        <v>7326</v>
      </c>
      <c r="D117" s="635"/>
      <c r="E117" s="689"/>
      <c r="F117" s="671"/>
      <c r="G117" s="671"/>
      <c r="H117" s="671"/>
      <c r="I117" s="671"/>
      <c r="J117" s="671"/>
      <c r="K117" s="671"/>
      <c r="L117" s="671"/>
      <c r="M117" s="671"/>
      <c r="N117" s="671"/>
      <c r="O117" s="671"/>
      <c r="P117" s="671"/>
      <c r="Q117" s="671"/>
      <c r="R117" s="671"/>
      <c r="S117" s="671"/>
      <c r="T117" s="671"/>
      <c r="U117" s="671"/>
      <c r="V117" s="671"/>
      <c r="W117" s="671"/>
      <c r="X117" s="671"/>
      <c r="Y117" s="671"/>
      <c r="Z117" s="671"/>
      <c r="AA117" s="671"/>
      <c r="AB117" s="671"/>
      <c r="AC117" s="671"/>
      <c r="AD117" s="671"/>
      <c r="AF117" s="559" t="str">
        <f>SUBSTITUTE( SUBSTITUTE( SUBSTITUTE( SUBSTITUTE( SUBSTITUTE( SUBSTITUTE( SUBSTITUTE( SUBSTITUTE( SUBSTITUTE( SUBSTITUTE(F117, "á", "a"), "é", "e"), "í", "i"), "ó", "o"), "ú", "u"), "Á", "A"), "É", "E"), "Í", "I"), "Ó", "O"), "Ú", "U")</f>
        <v/>
      </c>
      <c r="AH117" s="1005" t="s">
        <v>7327</v>
      </c>
      <c r="AI117" s="1006"/>
      <c r="AJ117" s="1006"/>
      <c r="AK117" s="1006"/>
      <c r="AL117"/>
      <c r="AM117" s="1005" t="s">
        <v>7328</v>
      </c>
      <c r="AN117" s="1006"/>
      <c r="AO117" s="1006"/>
      <c r="AP117" s="1006"/>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row>
    <row r="118" spans="1:78" ht="15" customHeight="1">
      <c r="B118" s="880" t="str">
        <f>IF(AND(H114=1,F117=""),"Debido a que seleccionó para el numeral 14 el código 1, debe anotar el nombre de dicho(s) tipo(s) de institución(es)","")</f>
        <v/>
      </c>
      <c r="C118" s="880"/>
      <c r="D118" s="880"/>
      <c r="E118" s="880"/>
      <c r="F118" s="880"/>
      <c r="G118" s="880"/>
      <c r="H118" s="880"/>
      <c r="I118" s="880"/>
      <c r="J118" s="880"/>
      <c r="K118" s="880"/>
      <c r="L118" s="880"/>
      <c r="M118" s="880"/>
      <c r="N118" s="880"/>
      <c r="O118" s="880"/>
      <c r="P118" s="880"/>
      <c r="Q118" s="880"/>
      <c r="R118" s="880"/>
      <c r="S118" s="880"/>
      <c r="T118" s="880"/>
      <c r="U118" s="880"/>
      <c r="V118" s="880"/>
      <c r="W118" s="880"/>
      <c r="X118" s="880"/>
      <c r="Y118" s="880"/>
      <c r="Z118" s="880"/>
      <c r="AA118" s="880"/>
      <c r="AB118" s="880"/>
      <c r="AC118" s="880"/>
      <c r="AD118" s="880"/>
      <c r="AE118" s="880"/>
      <c r="AF118" s="1"/>
      <c r="AH118" s="560" t="s">
        <v>5152</v>
      </c>
      <c r="AI118" s="560" t="s">
        <v>5153</v>
      </c>
      <c r="AJ118" s="560" t="s">
        <v>5154</v>
      </c>
      <c r="AK118" s="560" t="s">
        <v>5155</v>
      </c>
      <c r="AL118"/>
      <c r="AM118" s="560" t="s">
        <v>5152</v>
      </c>
      <c r="AN118" s="560" t="s">
        <v>5153</v>
      </c>
      <c r="AO118" s="560" t="s">
        <v>5154</v>
      </c>
      <c r="AP118" s="560" t="s">
        <v>5155</v>
      </c>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row>
    <row r="119" spans="1:78" ht="45" customHeight="1">
      <c r="C119" s="927" t="s">
        <v>5839</v>
      </c>
      <c r="D119" s="736"/>
      <c r="E119" s="736"/>
      <c r="F119" s="671"/>
      <c r="G119" s="671"/>
      <c r="H119" s="671"/>
      <c r="I119" s="671"/>
      <c r="J119" s="671"/>
      <c r="K119" s="671"/>
      <c r="L119" s="671"/>
      <c r="M119" s="671"/>
      <c r="N119" s="671"/>
      <c r="O119" s="671"/>
      <c r="P119" s="671"/>
      <c r="Q119" s="671"/>
      <c r="R119" s="671"/>
      <c r="S119" s="671"/>
      <c r="T119" s="671"/>
      <c r="U119" s="671"/>
      <c r="V119" s="671"/>
      <c r="W119" s="671"/>
      <c r="X119" s="671"/>
      <c r="Y119" s="671"/>
      <c r="Z119" s="671"/>
      <c r="AA119" s="671"/>
      <c r="AB119" s="671"/>
      <c r="AC119" s="671"/>
      <c r="AD119" s="671"/>
      <c r="AF119" s="559" t="str">
        <f>SUBSTITUTE( SUBSTITUTE( SUBSTITUTE( SUBSTITUTE( SUBSTITUTE( SUBSTITUTE( SUBSTITUTE( SUBSTITUTE( SUBSTITUTE( SUBSTITUTE(F119, "á", "a"), "é", "e"), "í", "i"), "ó", "o"), "ú", "u"), "Á", "A"), "É", "E"), "Í", "I"), "Ó", "O"), "Ú", "U")</f>
        <v/>
      </c>
      <c r="AH119" s="561" t="s">
        <v>7329</v>
      </c>
      <c r="AI119" t="s">
        <v>5974</v>
      </c>
      <c r="AJ119" s="602" t="str" cm="1">
        <f t="array" ref="AJ119">IF(AF117&lt;&gt;"",_xlfn.TEXTJOIN(" / ", TRUE, _xlfn.UNIQUE(IF($AH$119:$AH$131&lt;&gt;"",IF(ISNUMBER(SEARCH(AF117, $AH$119:$AH$131)) + (_xlfn.MAP($AH$119:$AH$131, _xlfn.LAMBDA(_xlpm.r, SUM(--ISNUMBER(SEARCH(_xlfn.TEXTSPLIT(_xlpm.r, ","), AF117))))))&gt;0,$AI$119:$AI$131, ""), ""))), "")</f>
        <v/>
      </c>
      <c r="AK119" t="str">
        <f>IF(AJ119 = "", "", "Alerta: Revise el texto ingresado en el Especifique ya que podria existir en las opciones resaltadas en amarillo")</f>
        <v/>
      </c>
      <c r="AL119"/>
      <c r="AM119" s="561" t="s">
        <v>7330</v>
      </c>
      <c r="AN119" t="s">
        <v>5040</v>
      </c>
      <c r="AO119" s="602" t="str" cm="1">
        <f t="array" ref="AO119">IF(AF119&lt;&gt;"",_xlfn.TEXTJOIN(" / ", TRUE, _xlfn.UNIQUE(IF($AM$119:$AM$138&lt;&gt;"",IF(ISNUMBER(SEARCH(AF119, $AM$119:$AM$138)) + (_xlfn.MAP($AM$119:$AM$138, _xlfn.LAMBDA(_xlpm.r, SUM(--ISNUMBER(SEARCH(_xlfn.TEXTSPLIT(_xlpm.r, ","), AF119))))))&gt;0,$AN$119:$AN$138, ""), ""))), "")</f>
        <v/>
      </c>
      <c r="AP119" t="str">
        <f>IF(AND(AO119 = "",AJ119=""), "", "Alerta: Revise el texto ingresado en el Especifique ya que podria existir en las opciones resaltadas en amarillo")</f>
        <v/>
      </c>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row>
    <row r="120" spans="1:78" ht="15" customHeight="1">
      <c r="B120" s="880" t="str">
        <f>IF(AND(AD115&gt;0,AD115&lt;&gt;"NA",AD115&lt;&gt;"NS",F119=""),"Debido a que cuenta con un valor mayor a cero en la columna 21, debe anotar el n. de dicho(s) tipo(s) de equipo operativo","")</f>
        <v/>
      </c>
      <c r="C120" s="880"/>
      <c r="D120" s="880"/>
      <c r="E120" s="880"/>
      <c r="F120" s="880"/>
      <c r="G120" s="880"/>
      <c r="H120" s="880"/>
      <c r="I120" s="880"/>
      <c r="J120" s="880"/>
      <c r="K120" s="880"/>
      <c r="L120" s="880"/>
      <c r="M120" s="880"/>
      <c r="N120" s="880"/>
      <c r="O120" s="880"/>
      <c r="P120" s="880"/>
      <c r="Q120" s="880"/>
      <c r="R120" s="880"/>
      <c r="S120" s="880"/>
      <c r="T120" s="880"/>
      <c r="U120" s="880"/>
      <c r="V120" s="880"/>
      <c r="W120" s="880"/>
      <c r="X120" s="880"/>
      <c r="Y120" s="880"/>
      <c r="Z120" s="880"/>
      <c r="AA120" s="880"/>
      <c r="AB120" s="880"/>
      <c r="AC120" s="880"/>
      <c r="AD120" s="880"/>
      <c r="AE120" s="880"/>
      <c r="AH120" s="561" t="s">
        <v>7331</v>
      </c>
      <c r="AI120" t="s">
        <v>7313</v>
      </c>
      <c r="AJ120"/>
      <c r="AK120"/>
      <c r="AL120"/>
      <c r="AM120" s="561" t="s">
        <v>7332</v>
      </c>
      <c r="AN120" t="s">
        <v>5042</v>
      </c>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row>
    <row r="121" spans="1:78" ht="15" customHeight="1">
      <c r="C121" s="771" t="s">
        <v>5862</v>
      </c>
      <c r="D121" s="669"/>
      <c r="E121" s="669"/>
      <c r="F121" s="669"/>
      <c r="G121" s="669"/>
      <c r="H121" s="669"/>
      <c r="I121" s="669"/>
      <c r="J121" s="669"/>
      <c r="K121" s="669"/>
      <c r="L121" s="669"/>
      <c r="M121" s="669"/>
      <c r="N121" s="669"/>
      <c r="O121" s="669"/>
      <c r="P121" s="669"/>
      <c r="Q121" s="669"/>
      <c r="R121" s="669"/>
      <c r="S121" s="669"/>
      <c r="T121" s="669"/>
      <c r="U121" s="669"/>
      <c r="V121" s="669"/>
      <c r="W121" s="669"/>
      <c r="X121" s="669"/>
      <c r="Y121" s="669"/>
      <c r="Z121" s="669"/>
      <c r="AA121" s="669"/>
      <c r="AB121" s="669"/>
      <c r="AC121" s="669"/>
      <c r="AD121" s="670"/>
      <c r="AH121" s="561" t="s">
        <v>7333</v>
      </c>
      <c r="AI121" s="4" t="s">
        <v>7314</v>
      </c>
      <c r="AM121" s="561" t="s">
        <v>7334</v>
      </c>
      <c r="AN121" s="4" t="s">
        <v>5044</v>
      </c>
    </row>
    <row r="122" spans="1:78" ht="15" customHeight="1">
      <c r="C122" s="111" t="s">
        <v>5040</v>
      </c>
      <c r="D122" s="763" t="s">
        <v>5798</v>
      </c>
      <c r="E122" s="669"/>
      <c r="F122" s="669"/>
      <c r="G122" s="669"/>
      <c r="H122" s="669"/>
      <c r="I122" s="669"/>
      <c r="J122" s="669"/>
      <c r="K122" s="669"/>
      <c r="L122" s="669"/>
      <c r="M122" s="669"/>
      <c r="N122" s="669"/>
      <c r="O122" s="669"/>
      <c r="P122" s="670"/>
      <c r="Q122" s="19" t="s">
        <v>5060</v>
      </c>
      <c r="R122" s="763" t="s">
        <v>5819</v>
      </c>
      <c r="S122" s="669"/>
      <c r="T122" s="669"/>
      <c r="U122" s="669"/>
      <c r="V122" s="669"/>
      <c r="W122" s="669"/>
      <c r="X122" s="669"/>
      <c r="Y122" s="669"/>
      <c r="Z122" s="669"/>
      <c r="AA122" s="669"/>
      <c r="AB122" s="669"/>
      <c r="AC122" s="669"/>
      <c r="AD122" s="670"/>
      <c r="AH122" s="561" t="s">
        <v>7315</v>
      </c>
      <c r="AI122" s="4" t="s">
        <v>7315</v>
      </c>
      <c r="AM122" s="561" t="s">
        <v>7335</v>
      </c>
      <c r="AN122" s="4" t="s">
        <v>5046</v>
      </c>
    </row>
    <row r="123" spans="1:78" ht="15" customHeight="1">
      <c r="C123" s="19" t="s">
        <v>5042</v>
      </c>
      <c r="D123" s="763" t="s">
        <v>5799</v>
      </c>
      <c r="E123" s="669"/>
      <c r="F123" s="669"/>
      <c r="G123" s="669"/>
      <c r="H123" s="669"/>
      <c r="I123" s="669"/>
      <c r="J123" s="669"/>
      <c r="K123" s="669"/>
      <c r="L123" s="669"/>
      <c r="M123" s="669"/>
      <c r="N123" s="669"/>
      <c r="O123" s="669"/>
      <c r="P123" s="670"/>
      <c r="Q123" s="19" t="s">
        <v>5061</v>
      </c>
      <c r="R123" s="763" t="s">
        <v>5821</v>
      </c>
      <c r="S123" s="669"/>
      <c r="T123" s="669"/>
      <c r="U123" s="669"/>
      <c r="V123" s="669"/>
      <c r="W123" s="669"/>
      <c r="X123" s="669"/>
      <c r="Y123" s="669"/>
      <c r="Z123" s="669"/>
      <c r="AA123" s="669"/>
      <c r="AB123" s="669"/>
      <c r="AC123" s="669"/>
      <c r="AD123" s="670"/>
      <c r="AH123" s="561" t="s">
        <v>7336</v>
      </c>
      <c r="AI123" s="4" t="s">
        <v>7316</v>
      </c>
      <c r="AM123" s="561" t="s">
        <v>7337</v>
      </c>
      <c r="AN123" s="4" t="s">
        <v>5048</v>
      </c>
    </row>
    <row r="124" spans="1:78" ht="15" customHeight="1">
      <c r="C124" s="19" t="s">
        <v>5044</v>
      </c>
      <c r="D124" s="763" t="s">
        <v>5801</v>
      </c>
      <c r="E124" s="669"/>
      <c r="F124" s="669"/>
      <c r="G124" s="669"/>
      <c r="H124" s="669"/>
      <c r="I124" s="669"/>
      <c r="J124" s="669"/>
      <c r="K124" s="669"/>
      <c r="L124" s="669"/>
      <c r="M124" s="669"/>
      <c r="N124" s="669"/>
      <c r="O124" s="669"/>
      <c r="P124" s="670"/>
      <c r="Q124" s="19" t="s">
        <v>5062</v>
      </c>
      <c r="R124" s="763" t="s">
        <v>5823</v>
      </c>
      <c r="S124" s="669"/>
      <c r="T124" s="669"/>
      <c r="U124" s="669"/>
      <c r="V124" s="669"/>
      <c r="W124" s="669"/>
      <c r="X124" s="669"/>
      <c r="Y124" s="669"/>
      <c r="Z124" s="669"/>
      <c r="AA124" s="669"/>
      <c r="AB124" s="669"/>
      <c r="AC124" s="669"/>
      <c r="AD124" s="670"/>
      <c r="AH124" s="561" t="s">
        <v>7336</v>
      </c>
      <c r="AI124" s="4" t="s">
        <v>7317</v>
      </c>
      <c r="AM124" s="561" t="s">
        <v>7338</v>
      </c>
      <c r="AN124" s="4" t="s">
        <v>5050</v>
      </c>
    </row>
    <row r="125" spans="1:78" ht="15" customHeight="1">
      <c r="C125" s="19" t="s">
        <v>5046</v>
      </c>
      <c r="D125" s="763" t="s">
        <v>5803</v>
      </c>
      <c r="E125" s="669"/>
      <c r="F125" s="669"/>
      <c r="G125" s="669"/>
      <c r="H125" s="669"/>
      <c r="I125" s="669"/>
      <c r="J125" s="669"/>
      <c r="K125" s="669"/>
      <c r="L125" s="669"/>
      <c r="M125" s="669"/>
      <c r="N125" s="669"/>
      <c r="O125" s="669"/>
      <c r="P125" s="670"/>
      <c r="Q125" s="19" t="s">
        <v>5063</v>
      </c>
      <c r="R125" s="763" t="s">
        <v>5825</v>
      </c>
      <c r="S125" s="669"/>
      <c r="T125" s="669"/>
      <c r="U125" s="669"/>
      <c r="V125" s="669"/>
      <c r="W125" s="669"/>
      <c r="X125" s="669"/>
      <c r="Y125" s="669"/>
      <c r="Z125" s="669"/>
      <c r="AA125" s="669"/>
      <c r="AB125" s="669"/>
      <c r="AC125" s="669"/>
      <c r="AD125" s="670"/>
      <c r="AH125" s="561" t="s">
        <v>7336</v>
      </c>
      <c r="AI125" s="4" t="s">
        <v>7318</v>
      </c>
      <c r="AM125" s="561" t="s">
        <v>7339</v>
      </c>
      <c r="AN125" s="4" t="s">
        <v>5052</v>
      </c>
    </row>
    <row r="126" spans="1:78" ht="15" customHeight="1">
      <c r="C126" s="19" t="s">
        <v>5048</v>
      </c>
      <c r="D126" s="763" t="s">
        <v>5805</v>
      </c>
      <c r="E126" s="669"/>
      <c r="F126" s="669"/>
      <c r="G126" s="669"/>
      <c r="H126" s="669"/>
      <c r="I126" s="669"/>
      <c r="J126" s="669"/>
      <c r="K126" s="669"/>
      <c r="L126" s="669"/>
      <c r="M126" s="669"/>
      <c r="N126" s="669"/>
      <c r="O126" s="669"/>
      <c r="P126" s="670"/>
      <c r="Q126" s="19" t="s">
        <v>5064</v>
      </c>
      <c r="R126" s="763" t="s">
        <v>5827</v>
      </c>
      <c r="S126" s="669"/>
      <c r="T126" s="669"/>
      <c r="U126" s="669"/>
      <c r="V126" s="669"/>
      <c r="W126" s="669"/>
      <c r="X126" s="669"/>
      <c r="Y126" s="669"/>
      <c r="Z126" s="669"/>
      <c r="AA126" s="669"/>
      <c r="AB126" s="669"/>
      <c r="AC126" s="669"/>
      <c r="AD126" s="670"/>
      <c r="AH126" s="561" t="s">
        <v>7340</v>
      </c>
      <c r="AI126" s="4" t="s">
        <v>7319</v>
      </c>
      <c r="AM126" s="561" t="s">
        <v>7341</v>
      </c>
      <c r="AN126" s="4" t="s">
        <v>5054</v>
      </c>
    </row>
    <row r="127" spans="1:78">
      <c r="C127" s="19" t="s">
        <v>5050</v>
      </c>
      <c r="D127" s="763" t="s">
        <v>5807</v>
      </c>
      <c r="E127" s="669"/>
      <c r="F127" s="669"/>
      <c r="G127" s="669"/>
      <c r="H127" s="669"/>
      <c r="I127" s="669"/>
      <c r="J127" s="669"/>
      <c r="K127" s="669"/>
      <c r="L127" s="669"/>
      <c r="M127" s="669"/>
      <c r="N127" s="669"/>
      <c r="O127" s="669"/>
      <c r="P127" s="670"/>
      <c r="Q127" s="19" t="s">
        <v>5065</v>
      </c>
      <c r="R127" s="763" t="s">
        <v>5829</v>
      </c>
      <c r="S127" s="669"/>
      <c r="T127" s="669"/>
      <c r="U127" s="669"/>
      <c r="V127" s="669"/>
      <c r="W127" s="669"/>
      <c r="X127" s="669"/>
      <c r="Y127" s="669"/>
      <c r="Z127" s="669"/>
      <c r="AA127" s="669"/>
      <c r="AB127" s="669"/>
      <c r="AC127" s="669"/>
      <c r="AD127" s="670"/>
      <c r="AH127" s="561" t="s">
        <v>7342</v>
      </c>
      <c r="AI127" s="4" t="s">
        <v>7320</v>
      </c>
      <c r="AM127" s="561" t="s">
        <v>7343</v>
      </c>
      <c r="AN127" s="4" t="s">
        <v>5056</v>
      </c>
    </row>
    <row r="128" spans="1:78" ht="15" customHeight="1">
      <c r="C128" s="19" t="s">
        <v>5052</v>
      </c>
      <c r="D128" s="763" t="s">
        <v>5809</v>
      </c>
      <c r="E128" s="669"/>
      <c r="F128" s="669"/>
      <c r="G128" s="669"/>
      <c r="H128" s="669"/>
      <c r="I128" s="669"/>
      <c r="J128" s="669"/>
      <c r="K128" s="669"/>
      <c r="L128" s="669"/>
      <c r="M128" s="669"/>
      <c r="N128" s="669"/>
      <c r="O128" s="669"/>
      <c r="P128" s="670"/>
      <c r="Q128" s="19" t="s">
        <v>5066</v>
      </c>
      <c r="R128" s="763" t="s">
        <v>5831</v>
      </c>
      <c r="S128" s="669"/>
      <c r="T128" s="669"/>
      <c r="U128" s="669"/>
      <c r="V128" s="669"/>
      <c r="W128" s="669"/>
      <c r="X128" s="669"/>
      <c r="Y128" s="669"/>
      <c r="Z128" s="669"/>
      <c r="AA128" s="669"/>
      <c r="AB128" s="669"/>
      <c r="AC128" s="669"/>
      <c r="AD128" s="670"/>
      <c r="AH128" s="561" t="s">
        <v>7344</v>
      </c>
      <c r="AI128" s="4" t="s">
        <v>7321</v>
      </c>
      <c r="AM128" s="561" t="s">
        <v>7345</v>
      </c>
      <c r="AN128" s="4" t="s">
        <v>5057</v>
      </c>
    </row>
    <row r="129" spans="1:40" ht="24" customHeight="1">
      <c r="C129" s="19" t="s">
        <v>5054</v>
      </c>
      <c r="D129" s="763" t="s">
        <v>5811</v>
      </c>
      <c r="E129" s="669"/>
      <c r="F129" s="669"/>
      <c r="G129" s="669"/>
      <c r="H129" s="669"/>
      <c r="I129" s="669"/>
      <c r="J129" s="669"/>
      <c r="K129" s="669"/>
      <c r="L129" s="669"/>
      <c r="M129" s="669"/>
      <c r="N129" s="669"/>
      <c r="O129" s="669"/>
      <c r="P129" s="670"/>
      <c r="Q129" s="19" t="s">
        <v>5067</v>
      </c>
      <c r="R129" s="763" t="s">
        <v>5833</v>
      </c>
      <c r="S129" s="669"/>
      <c r="T129" s="669"/>
      <c r="U129" s="669"/>
      <c r="V129" s="669"/>
      <c r="W129" s="669"/>
      <c r="X129" s="669"/>
      <c r="Y129" s="669"/>
      <c r="Z129" s="669"/>
      <c r="AA129" s="669"/>
      <c r="AB129" s="669"/>
      <c r="AC129" s="669"/>
      <c r="AD129" s="670"/>
      <c r="AH129" s="561" t="s">
        <v>7346</v>
      </c>
      <c r="AI129" s="4" t="s">
        <v>7322</v>
      </c>
      <c r="AM129" s="561" t="s">
        <v>5817</v>
      </c>
      <c r="AN129" s="4" t="s">
        <v>5059</v>
      </c>
    </row>
    <row r="130" spans="1:40" ht="15" customHeight="1">
      <c r="C130" s="19" t="s">
        <v>5056</v>
      </c>
      <c r="D130" s="763" t="s">
        <v>5813</v>
      </c>
      <c r="E130" s="669"/>
      <c r="F130" s="669"/>
      <c r="G130" s="669"/>
      <c r="H130" s="669"/>
      <c r="I130" s="669"/>
      <c r="J130" s="669"/>
      <c r="K130" s="669"/>
      <c r="L130" s="669"/>
      <c r="M130" s="669"/>
      <c r="N130" s="669"/>
      <c r="O130" s="669"/>
      <c r="P130" s="670"/>
      <c r="Q130" s="19" t="s">
        <v>5068</v>
      </c>
      <c r="R130" s="763" t="s">
        <v>5835</v>
      </c>
      <c r="S130" s="669"/>
      <c r="T130" s="669"/>
      <c r="U130" s="669"/>
      <c r="V130" s="669"/>
      <c r="W130" s="669"/>
      <c r="X130" s="669"/>
      <c r="Y130" s="669"/>
      <c r="Z130" s="669"/>
      <c r="AA130" s="669"/>
      <c r="AB130" s="669"/>
      <c r="AC130" s="669"/>
      <c r="AD130" s="670"/>
      <c r="AH130" s="561" t="s">
        <v>7347</v>
      </c>
      <c r="AI130" s="4" t="s">
        <v>7323</v>
      </c>
      <c r="AM130" s="561" t="s">
        <v>7348</v>
      </c>
      <c r="AN130" s="4" t="s">
        <v>5060</v>
      </c>
    </row>
    <row r="131" spans="1:40" ht="15" customHeight="1">
      <c r="C131" s="19" t="s">
        <v>5057</v>
      </c>
      <c r="D131" s="763" t="s">
        <v>5815</v>
      </c>
      <c r="E131" s="669"/>
      <c r="F131" s="669"/>
      <c r="G131" s="669"/>
      <c r="H131" s="669"/>
      <c r="I131" s="669"/>
      <c r="J131" s="669"/>
      <c r="K131" s="669"/>
      <c r="L131" s="669"/>
      <c r="M131" s="669"/>
      <c r="N131" s="669"/>
      <c r="O131" s="669"/>
      <c r="P131" s="670"/>
      <c r="Q131" s="19" t="s">
        <v>5069</v>
      </c>
      <c r="R131" s="763" t="s">
        <v>5755</v>
      </c>
      <c r="S131" s="669"/>
      <c r="T131" s="669"/>
      <c r="U131" s="669"/>
      <c r="V131" s="669"/>
      <c r="W131" s="669"/>
      <c r="X131" s="669"/>
      <c r="Y131" s="669"/>
      <c r="Z131" s="669"/>
      <c r="AA131" s="669"/>
      <c r="AB131" s="669"/>
      <c r="AC131" s="669"/>
      <c r="AD131" s="670"/>
      <c r="AH131" s="561" t="s">
        <v>7349</v>
      </c>
      <c r="AI131" s="4" t="s">
        <v>7324</v>
      </c>
      <c r="AM131" s="561" t="s">
        <v>7350</v>
      </c>
      <c r="AN131" s="4" t="s">
        <v>5061</v>
      </c>
    </row>
    <row r="132" spans="1:40">
      <c r="C132" s="19" t="s">
        <v>5059</v>
      </c>
      <c r="D132" s="763" t="s">
        <v>5817</v>
      </c>
      <c r="E132" s="669"/>
      <c r="F132" s="669"/>
      <c r="G132" s="669"/>
      <c r="H132" s="669"/>
      <c r="I132" s="669"/>
      <c r="J132" s="669"/>
      <c r="K132" s="669"/>
      <c r="L132" s="669"/>
      <c r="M132" s="669"/>
      <c r="N132" s="669"/>
      <c r="O132" s="669"/>
      <c r="P132" s="670"/>
      <c r="Q132" s="939"/>
      <c r="R132" s="669"/>
      <c r="S132" s="669"/>
      <c r="T132" s="669"/>
      <c r="U132" s="669"/>
      <c r="V132" s="669"/>
      <c r="W132" s="669"/>
      <c r="X132" s="669"/>
      <c r="Y132" s="669"/>
      <c r="Z132" s="669"/>
      <c r="AA132" s="669"/>
      <c r="AB132" s="669"/>
      <c r="AC132" s="669"/>
      <c r="AD132" s="670"/>
      <c r="AM132" s="561" t="s">
        <v>5823</v>
      </c>
      <c r="AN132" s="4" t="s">
        <v>5062</v>
      </c>
    </row>
    <row r="133" spans="1:40">
      <c r="AM133" s="561" t="s">
        <v>7351</v>
      </c>
      <c r="AN133" s="4" t="s">
        <v>5063</v>
      </c>
    </row>
    <row r="134" spans="1:40" ht="24" customHeight="1">
      <c r="C134" s="777" t="s">
        <v>5120</v>
      </c>
      <c r="D134" s="732"/>
      <c r="E134" s="732"/>
      <c r="F134" s="732"/>
      <c r="G134" s="732"/>
      <c r="H134" s="732"/>
      <c r="I134" s="732"/>
      <c r="J134" s="732"/>
      <c r="K134" s="732"/>
      <c r="L134" s="732"/>
      <c r="M134" s="732"/>
      <c r="N134" s="732"/>
      <c r="O134" s="732"/>
      <c r="P134" s="732"/>
      <c r="Q134" s="732"/>
      <c r="R134" s="732"/>
      <c r="S134" s="732"/>
      <c r="T134" s="732"/>
      <c r="U134" s="732"/>
      <c r="V134" s="732"/>
      <c r="W134" s="732"/>
      <c r="X134" s="732"/>
      <c r="Y134" s="732"/>
      <c r="Z134" s="732"/>
      <c r="AA134" s="732"/>
      <c r="AB134" s="732"/>
      <c r="AC134" s="732"/>
      <c r="AD134" s="732"/>
      <c r="AM134" s="561" t="s">
        <v>7352</v>
      </c>
      <c r="AN134" s="4" t="s">
        <v>5064</v>
      </c>
    </row>
    <row r="135" spans="1:40" ht="60" customHeight="1">
      <c r="C135" s="747"/>
      <c r="D135" s="653"/>
      <c r="E135" s="653"/>
      <c r="F135" s="653"/>
      <c r="G135" s="653"/>
      <c r="H135" s="653"/>
      <c r="I135" s="653"/>
      <c r="J135" s="653"/>
      <c r="K135" s="653"/>
      <c r="L135" s="653"/>
      <c r="M135" s="653"/>
      <c r="N135" s="653"/>
      <c r="O135" s="653"/>
      <c r="P135" s="653"/>
      <c r="Q135" s="653"/>
      <c r="R135" s="653"/>
      <c r="S135" s="653"/>
      <c r="T135" s="653"/>
      <c r="U135" s="653"/>
      <c r="V135" s="653"/>
      <c r="W135" s="653"/>
      <c r="X135" s="653"/>
      <c r="Y135" s="653"/>
      <c r="Z135" s="653"/>
      <c r="AA135" s="653"/>
      <c r="AB135" s="653"/>
      <c r="AC135" s="653"/>
      <c r="AD135" s="748"/>
      <c r="AM135" s="561" t="s">
        <v>7353</v>
      </c>
      <c r="AN135" s="4" t="s">
        <v>5065</v>
      </c>
    </row>
    <row r="136" spans="1:40" ht="15" customHeight="1">
      <c r="A136" s="5"/>
      <c r="B136" s="946" t="str">
        <f>IF(AG115=0,"","Favor de ingresar toda la información requerida en la pregunta")</f>
        <v/>
      </c>
      <c r="C136" s="946"/>
      <c r="D136" s="946"/>
      <c r="E136" s="946"/>
      <c r="F136" s="946"/>
      <c r="G136" s="946"/>
      <c r="H136" s="946"/>
      <c r="I136" s="946"/>
      <c r="J136" s="946"/>
      <c r="K136" s="946"/>
      <c r="L136" s="946"/>
      <c r="M136" s="946"/>
      <c r="N136" s="946"/>
      <c r="O136" s="946"/>
      <c r="P136" s="946"/>
      <c r="Q136" s="946"/>
      <c r="R136" s="946"/>
      <c r="S136" s="946"/>
      <c r="T136" s="946"/>
      <c r="U136" s="946"/>
      <c r="V136" s="946"/>
      <c r="W136" s="946"/>
      <c r="X136" s="946"/>
      <c r="Y136" s="946"/>
      <c r="Z136" s="946"/>
      <c r="AA136" s="946"/>
      <c r="AB136" s="946"/>
      <c r="AC136" s="946"/>
      <c r="AD136" s="946"/>
      <c r="AE136" s="946"/>
      <c r="AM136" s="561" t="s">
        <v>7354</v>
      </c>
      <c r="AN136" s="4" t="s">
        <v>5066</v>
      </c>
    </row>
    <row r="137" spans="1:40" ht="15" customHeight="1">
      <c r="A137" s="5"/>
      <c r="B137" s="767" t="str">
        <f>IF(SUM(COUNTIF(J101:AD114,"NS"))&lt;&gt;0,"Alerta: debido a que cuenta con registros NS, debe proporcionar una justificación en el area de comentarios al final de la pregunta","")</f>
        <v/>
      </c>
      <c r="C137" s="635"/>
      <c r="D137" s="635"/>
      <c r="E137" s="635"/>
      <c r="F137" s="635"/>
      <c r="G137" s="635"/>
      <c r="H137" s="635"/>
      <c r="I137" s="635"/>
      <c r="J137" s="635"/>
      <c r="K137" s="635"/>
      <c r="L137" s="635"/>
      <c r="M137" s="635"/>
      <c r="N137" s="635"/>
      <c r="O137" s="635"/>
      <c r="P137" s="635"/>
      <c r="Q137" s="635"/>
      <c r="R137" s="635"/>
      <c r="S137" s="635"/>
      <c r="T137" s="635"/>
      <c r="U137" s="635"/>
      <c r="V137" s="635"/>
      <c r="W137" s="635"/>
      <c r="X137" s="635"/>
      <c r="Y137" s="635"/>
      <c r="Z137" s="635"/>
      <c r="AA137" s="635"/>
      <c r="AB137" s="635"/>
      <c r="AC137" s="635"/>
      <c r="AD137" s="635"/>
      <c r="AE137" s="635"/>
      <c r="AM137" s="561" t="s">
        <v>7355</v>
      </c>
      <c r="AN137" s="4" t="s">
        <v>5067</v>
      </c>
    </row>
    <row r="138" spans="1:40" ht="15" customHeight="1">
      <c r="A138" s="5"/>
      <c r="B138" s="880" t="str">
        <f>IF(AH115&gt;0,"Revise la información capturada, ya que tiene datos ingresados en celdas que están sombreadas","")</f>
        <v/>
      </c>
      <c r="C138" s="880"/>
      <c r="D138" s="880"/>
      <c r="E138" s="880"/>
      <c r="F138" s="880"/>
      <c r="G138" s="880"/>
      <c r="H138" s="880"/>
      <c r="I138" s="880"/>
      <c r="J138" s="880"/>
      <c r="K138" s="880"/>
      <c r="L138" s="880"/>
      <c r="M138" s="880"/>
      <c r="N138" s="880"/>
      <c r="O138" s="880"/>
      <c r="P138" s="880"/>
      <c r="Q138" s="880"/>
      <c r="R138" s="880"/>
      <c r="S138" s="880"/>
      <c r="T138" s="880"/>
      <c r="U138" s="880"/>
      <c r="V138" s="880"/>
      <c r="W138" s="880"/>
      <c r="X138" s="880"/>
      <c r="Y138" s="880"/>
      <c r="Z138" s="880"/>
      <c r="AA138" s="880"/>
      <c r="AB138" s="880"/>
      <c r="AC138" s="880"/>
      <c r="AD138" s="880"/>
      <c r="AE138" s="880"/>
      <c r="AM138" s="561" t="s">
        <v>7356</v>
      </c>
      <c r="AN138" s="4" t="s">
        <v>5068</v>
      </c>
    </row>
    <row r="139" spans="1:40" ht="15" customHeight="1">
      <c r="A139" s="5"/>
      <c r="B139" s="753" t="str">
        <f>IF(AI115&gt;0,"La suma del apartado Unidades de equipamiento no puede ser cero debido a que registró el código 1","")</f>
        <v/>
      </c>
      <c r="C139" s="635"/>
      <c r="D139" s="635"/>
      <c r="E139" s="635"/>
      <c r="F139" s="635"/>
      <c r="G139" s="635"/>
      <c r="H139" s="635"/>
      <c r="I139" s="635"/>
      <c r="J139" s="635"/>
      <c r="K139" s="635"/>
      <c r="L139" s="635"/>
      <c r="M139" s="635"/>
      <c r="N139" s="635"/>
      <c r="O139" s="635"/>
      <c r="P139" s="635"/>
      <c r="Q139" s="635"/>
      <c r="R139" s="635"/>
      <c r="S139" s="635"/>
      <c r="T139" s="635"/>
      <c r="U139" s="635"/>
      <c r="V139" s="635"/>
      <c r="W139" s="635"/>
      <c r="X139" s="635"/>
      <c r="Y139" s="635"/>
      <c r="Z139" s="635"/>
      <c r="AA139" s="635"/>
      <c r="AB139" s="635"/>
      <c r="AC139" s="635"/>
      <c r="AD139" s="635"/>
      <c r="AE139" s="635"/>
      <c r="AM139" s="561"/>
    </row>
    <row r="140" spans="1:40" ht="15" customHeight="1">
      <c r="A140" s="5"/>
    </row>
    <row r="141" spans="1:40" ht="15" customHeight="1">
      <c r="A141" s="5"/>
      <c r="B141" s="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row>
    <row r="142" spans="1:40" ht="48" customHeight="1">
      <c r="A142" s="61" t="s">
        <v>7357</v>
      </c>
      <c r="B142" s="743" t="s">
        <v>7358</v>
      </c>
      <c r="C142" s="635"/>
      <c r="D142" s="635"/>
      <c r="E142" s="635"/>
      <c r="F142" s="635"/>
      <c r="G142" s="635"/>
      <c r="H142" s="635"/>
      <c r="I142" s="635"/>
      <c r="J142" s="635"/>
      <c r="K142" s="635"/>
      <c r="L142" s="635"/>
      <c r="M142" s="635"/>
      <c r="N142" s="635"/>
      <c r="O142" s="635"/>
      <c r="P142" s="635"/>
      <c r="Q142" s="635"/>
      <c r="R142" s="635"/>
      <c r="S142" s="635"/>
      <c r="T142" s="635"/>
      <c r="U142" s="635"/>
      <c r="V142" s="635"/>
      <c r="W142" s="635"/>
      <c r="X142" s="635"/>
      <c r="Y142" s="635"/>
      <c r="Z142" s="635"/>
      <c r="AA142" s="635"/>
      <c r="AB142" s="635"/>
      <c r="AC142" s="635"/>
      <c r="AD142" s="635"/>
    </row>
    <row r="143" spans="1:40" ht="36" customHeight="1">
      <c r="A143" s="460"/>
      <c r="B143" s="77"/>
      <c r="C143" s="756" t="s">
        <v>7359</v>
      </c>
      <c r="D143" s="635"/>
      <c r="E143" s="635"/>
      <c r="F143" s="635"/>
      <c r="G143" s="635"/>
      <c r="H143" s="635"/>
      <c r="I143" s="635"/>
      <c r="J143" s="635"/>
      <c r="K143" s="635"/>
      <c r="L143" s="635"/>
      <c r="M143" s="635"/>
      <c r="N143" s="635"/>
      <c r="O143" s="635"/>
      <c r="P143" s="635"/>
      <c r="Q143" s="635"/>
      <c r="R143" s="635"/>
      <c r="S143" s="635"/>
      <c r="T143" s="635"/>
      <c r="U143" s="635"/>
      <c r="V143" s="635"/>
      <c r="W143" s="635"/>
      <c r="X143" s="635"/>
      <c r="Y143" s="635"/>
      <c r="Z143" s="635"/>
      <c r="AA143" s="635"/>
      <c r="AB143" s="635"/>
      <c r="AC143" s="635"/>
      <c r="AD143" s="635"/>
    </row>
    <row r="144" spans="1:40" ht="48" customHeight="1">
      <c r="A144" s="61"/>
      <c r="B144" s="86"/>
      <c r="C144" s="998" t="s">
        <v>7360</v>
      </c>
      <c r="D144" s="736"/>
      <c r="E144" s="736"/>
      <c r="F144" s="736"/>
      <c r="G144" s="736"/>
      <c r="H144" s="736"/>
      <c r="I144" s="736"/>
      <c r="J144" s="736"/>
      <c r="K144" s="736"/>
      <c r="L144" s="736"/>
      <c r="M144" s="736"/>
      <c r="N144" s="736"/>
      <c r="O144" s="736"/>
      <c r="P144" s="736"/>
      <c r="Q144" s="736"/>
      <c r="R144" s="736"/>
      <c r="S144" s="736"/>
      <c r="T144" s="736"/>
      <c r="U144" s="736"/>
      <c r="V144" s="736"/>
      <c r="W144" s="736"/>
      <c r="X144" s="736"/>
      <c r="Y144" s="736"/>
      <c r="Z144" s="736"/>
      <c r="AA144" s="736"/>
      <c r="AB144" s="736"/>
      <c r="AC144" s="736"/>
      <c r="AD144" s="736"/>
    </row>
    <row r="145" spans="1:35" ht="36" customHeight="1">
      <c r="A145" s="462"/>
      <c r="B145" s="86"/>
      <c r="C145" s="758" t="s">
        <v>7361</v>
      </c>
      <c r="D145" s="736"/>
      <c r="E145" s="736"/>
      <c r="F145" s="736"/>
      <c r="G145" s="736"/>
      <c r="H145" s="736"/>
      <c r="I145" s="736"/>
      <c r="J145" s="736"/>
      <c r="K145" s="736"/>
      <c r="L145" s="736"/>
      <c r="M145" s="736"/>
      <c r="N145" s="736"/>
      <c r="O145" s="736"/>
      <c r="P145" s="736"/>
      <c r="Q145" s="736"/>
      <c r="R145" s="736"/>
      <c r="S145" s="736"/>
      <c r="T145" s="736"/>
      <c r="U145" s="736"/>
      <c r="V145" s="736"/>
      <c r="W145" s="736"/>
      <c r="X145" s="736"/>
      <c r="Y145" s="736"/>
      <c r="Z145" s="736"/>
      <c r="AA145" s="736"/>
      <c r="AB145" s="736"/>
      <c r="AC145" s="736"/>
      <c r="AD145" s="736"/>
    </row>
    <row r="146" spans="1:35" ht="36" customHeight="1">
      <c r="A146" s="98"/>
      <c r="B146" s="17"/>
      <c r="C146" s="735" t="s">
        <v>7362</v>
      </c>
      <c r="D146" s="736"/>
      <c r="E146" s="736"/>
      <c r="F146" s="736"/>
      <c r="G146" s="736"/>
      <c r="H146" s="736"/>
      <c r="I146" s="736"/>
      <c r="J146" s="736"/>
      <c r="K146" s="736"/>
      <c r="L146" s="736"/>
      <c r="M146" s="736"/>
      <c r="N146" s="736"/>
      <c r="O146" s="736"/>
      <c r="P146" s="736"/>
      <c r="Q146" s="736"/>
      <c r="R146" s="736"/>
      <c r="S146" s="736"/>
      <c r="T146" s="736"/>
      <c r="U146" s="736"/>
      <c r="V146" s="736"/>
      <c r="W146" s="736"/>
      <c r="X146" s="736"/>
      <c r="Y146" s="736"/>
      <c r="Z146" s="736"/>
      <c r="AA146" s="736"/>
      <c r="AB146" s="736"/>
      <c r="AC146" s="736"/>
      <c r="AD146" s="736"/>
    </row>
    <row r="147" spans="1:35" ht="15" customHeight="1">
      <c r="A147" s="21"/>
      <c r="B147" s="86"/>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row>
    <row r="148" spans="1:35" ht="219.95" customHeight="1">
      <c r="A148" s="460"/>
      <c r="B148" s="377"/>
      <c r="C148" s="643" t="s">
        <v>7309</v>
      </c>
      <c r="D148" s="773"/>
      <c r="E148" s="773"/>
      <c r="F148" s="773"/>
      <c r="G148" s="773"/>
      <c r="H148" s="773"/>
      <c r="I148" s="773"/>
      <c r="J148" s="773"/>
      <c r="K148" s="769"/>
      <c r="L148" s="879" t="s">
        <v>7363</v>
      </c>
      <c r="M148" s="769"/>
      <c r="N148" s="643" t="s">
        <v>7364</v>
      </c>
      <c r="O148" s="669"/>
      <c r="P148" s="669"/>
      <c r="Q148" s="669"/>
      <c r="R148" s="669"/>
      <c r="S148" s="669"/>
      <c r="T148" s="669"/>
      <c r="U148" s="669"/>
      <c r="V148" s="669"/>
      <c r="W148" s="669"/>
      <c r="X148" s="669"/>
      <c r="Y148" s="669"/>
      <c r="Z148" s="669"/>
      <c r="AA148" s="669"/>
      <c r="AB148" s="669"/>
      <c r="AC148" s="669"/>
      <c r="AD148" s="670"/>
    </row>
    <row r="149" spans="1:35" ht="24" customHeight="1">
      <c r="A149" s="460"/>
      <c r="B149" s="377"/>
      <c r="C149" s="770"/>
      <c r="D149" s="732"/>
      <c r="E149" s="732"/>
      <c r="F149" s="732"/>
      <c r="G149" s="732"/>
      <c r="H149" s="732"/>
      <c r="I149" s="732"/>
      <c r="J149" s="732"/>
      <c r="K149" s="733"/>
      <c r="L149" s="770"/>
      <c r="M149" s="733"/>
      <c r="N149" s="74" t="s">
        <v>5040</v>
      </c>
      <c r="O149" s="74" t="s">
        <v>5042</v>
      </c>
      <c r="P149" s="74" t="s">
        <v>5044</v>
      </c>
      <c r="Q149" s="74" t="s">
        <v>5046</v>
      </c>
      <c r="R149" s="74" t="s">
        <v>5048</v>
      </c>
      <c r="S149" s="74" t="s">
        <v>5050</v>
      </c>
      <c r="T149" s="74" t="s">
        <v>5052</v>
      </c>
      <c r="U149" s="74" t="s">
        <v>5054</v>
      </c>
      <c r="V149" s="74" t="s">
        <v>5056</v>
      </c>
      <c r="W149" s="74" t="s">
        <v>5057</v>
      </c>
      <c r="X149" s="74" t="s">
        <v>5059</v>
      </c>
      <c r="Y149" s="74" t="s">
        <v>5060</v>
      </c>
      <c r="Z149" s="74" t="s">
        <v>5061</v>
      </c>
      <c r="AA149" s="74" t="s">
        <v>5062</v>
      </c>
      <c r="AB149" s="74" t="s">
        <v>5063</v>
      </c>
      <c r="AC149" s="74" t="s">
        <v>5064</v>
      </c>
      <c r="AD149" s="74" t="s">
        <v>5065</v>
      </c>
      <c r="AG149" t="s">
        <v>5110</v>
      </c>
      <c r="AH149" t="s">
        <v>6243</v>
      </c>
      <c r="AI149" t="s">
        <v>7312</v>
      </c>
    </row>
    <row r="150" spans="1:35" ht="24" customHeight="1">
      <c r="A150" s="460"/>
      <c r="B150" s="377"/>
      <c r="C150" s="423" t="s">
        <v>5040</v>
      </c>
      <c r="D150" s="763" t="s">
        <v>5974</v>
      </c>
      <c r="E150" s="669"/>
      <c r="F150" s="669"/>
      <c r="G150" s="669"/>
      <c r="H150" s="669"/>
      <c r="I150" s="669"/>
      <c r="J150" s="669"/>
      <c r="K150" s="670"/>
      <c r="L150" s="671"/>
      <c r="M150" s="748"/>
      <c r="N150" s="112"/>
      <c r="O150" s="112"/>
      <c r="P150" s="112"/>
      <c r="Q150" s="112"/>
      <c r="R150" s="112"/>
      <c r="S150" s="112"/>
      <c r="T150" s="112"/>
      <c r="U150" s="112"/>
      <c r="V150" s="112"/>
      <c r="W150" s="112"/>
      <c r="X150" s="112"/>
      <c r="Y150" s="112"/>
      <c r="Z150" s="112"/>
      <c r="AA150" s="112"/>
      <c r="AB150" s="112"/>
      <c r="AC150" s="112"/>
      <c r="AD150" s="112"/>
      <c r="AG150">
        <f>IF(L150=1,IF(COUNTA(N150:AD150)=17,0,1),IF(L150&gt;1,0,IF(COUNTA($L$150:$AD$163)&gt;0,1,0)))</f>
        <v>0</v>
      </c>
      <c r="AH150">
        <f>IF(L150&gt;1,IF(COUNTA(N150:AD150)=0,0,1),0)</f>
        <v>0</v>
      </c>
      <c r="AI150" s="458">
        <f>IF(AND($L150&lt;&gt;"",$L150=1,SUM(N150:AD150)=0),1,0)</f>
        <v>0</v>
      </c>
    </row>
    <row r="151" spans="1:35" ht="15" customHeight="1">
      <c r="A151" s="460"/>
      <c r="B151" s="377"/>
      <c r="C151" s="413" t="s">
        <v>5042</v>
      </c>
      <c r="D151" s="763" t="s">
        <v>7313</v>
      </c>
      <c r="E151" s="669"/>
      <c r="F151" s="669"/>
      <c r="G151" s="669"/>
      <c r="H151" s="669"/>
      <c r="I151" s="669"/>
      <c r="J151" s="669"/>
      <c r="K151" s="670"/>
      <c r="L151" s="671"/>
      <c r="M151" s="748"/>
      <c r="N151" s="112"/>
      <c r="O151" s="112"/>
      <c r="P151" s="112"/>
      <c r="Q151" s="112"/>
      <c r="R151" s="112"/>
      <c r="S151" s="112"/>
      <c r="T151" s="112"/>
      <c r="U151" s="112"/>
      <c r="V151" s="112"/>
      <c r="W151" s="112"/>
      <c r="X151" s="112"/>
      <c r="Y151" s="112"/>
      <c r="Z151" s="112"/>
      <c r="AA151" s="112"/>
      <c r="AB151" s="112"/>
      <c r="AC151" s="112"/>
      <c r="AD151" s="112"/>
      <c r="AG151">
        <f t="shared" ref="AG151:AG162" si="14">IF(L151=1,IF(COUNTA(N151:AD151)=17,0,1),IF(L151&gt;1,0,IF(COUNTA($L$150:$AD$163)&gt;0,1,0)))</f>
        <v>0</v>
      </c>
      <c r="AH151">
        <f t="shared" ref="AH151:AH162" si="15">IF(L151&gt;1,IF(COUNTA(N151:AD151)=0,0,1),0)</f>
        <v>0</v>
      </c>
      <c r="AI151" s="458">
        <f t="shared" ref="AI151:AI162" si="16">IF(AND($L151&lt;&gt;"",$L151=1,SUM(N151:AD151)=0),1,0)</f>
        <v>0</v>
      </c>
    </row>
    <row r="152" spans="1:35" ht="15" customHeight="1">
      <c r="A152" s="460"/>
      <c r="B152" s="377"/>
      <c r="C152" s="413" t="s">
        <v>5044</v>
      </c>
      <c r="D152" s="763" t="s">
        <v>7314</v>
      </c>
      <c r="E152" s="669"/>
      <c r="F152" s="669"/>
      <c r="G152" s="669"/>
      <c r="H152" s="669"/>
      <c r="I152" s="669"/>
      <c r="J152" s="669"/>
      <c r="K152" s="670"/>
      <c r="L152" s="671"/>
      <c r="M152" s="748"/>
      <c r="N152" s="112"/>
      <c r="O152" s="112"/>
      <c r="P152" s="112"/>
      <c r="Q152" s="112"/>
      <c r="R152" s="112"/>
      <c r="S152" s="112"/>
      <c r="T152" s="112"/>
      <c r="U152" s="112"/>
      <c r="V152" s="112"/>
      <c r="W152" s="112"/>
      <c r="X152" s="112"/>
      <c r="Y152" s="112"/>
      <c r="Z152" s="112"/>
      <c r="AA152" s="112"/>
      <c r="AB152" s="112"/>
      <c r="AC152" s="112"/>
      <c r="AD152" s="112"/>
      <c r="AG152">
        <f t="shared" si="14"/>
        <v>0</v>
      </c>
      <c r="AH152">
        <f t="shared" si="15"/>
        <v>0</v>
      </c>
      <c r="AI152" s="458">
        <f t="shared" si="16"/>
        <v>0</v>
      </c>
    </row>
    <row r="153" spans="1:35" ht="15" customHeight="1">
      <c r="A153" s="460"/>
      <c r="B153" s="377"/>
      <c r="C153" s="413" t="s">
        <v>5046</v>
      </c>
      <c r="D153" s="763" t="s">
        <v>7315</v>
      </c>
      <c r="E153" s="669"/>
      <c r="F153" s="669"/>
      <c r="G153" s="669"/>
      <c r="H153" s="669"/>
      <c r="I153" s="669"/>
      <c r="J153" s="669"/>
      <c r="K153" s="670"/>
      <c r="L153" s="671"/>
      <c r="M153" s="748"/>
      <c r="N153" s="112"/>
      <c r="O153" s="112"/>
      <c r="P153" s="112"/>
      <c r="Q153" s="112"/>
      <c r="R153" s="112"/>
      <c r="S153" s="112"/>
      <c r="T153" s="112"/>
      <c r="U153" s="112"/>
      <c r="V153" s="112"/>
      <c r="W153" s="112"/>
      <c r="X153" s="112"/>
      <c r="Y153" s="112"/>
      <c r="Z153" s="112"/>
      <c r="AA153" s="112"/>
      <c r="AB153" s="112"/>
      <c r="AC153" s="112"/>
      <c r="AD153" s="112"/>
      <c r="AG153">
        <f t="shared" si="14"/>
        <v>0</v>
      </c>
      <c r="AH153">
        <f t="shared" si="15"/>
        <v>0</v>
      </c>
      <c r="AI153" s="458">
        <f t="shared" si="16"/>
        <v>0</v>
      </c>
    </row>
    <row r="154" spans="1:35" ht="36" customHeight="1">
      <c r="A154" s="460"/>
      <c r="B154" s="377"/>
      <c r="C154" s="413" t="s">
        <v>5048</v>
      </c>
      <c r="D154" s="763" t="s">
        <v>7316</v>
      </c>
      <c r="E154" s="669"/>
      <c r="F154" s="669"/>
      <c r="G154" s="669"/>
      <c r="H154" s="669"/>
      <c r="I154" s="669"/>
      <c r="J154" s="669"/>
      <c r="K154" s="670"/>
      <c r="L154" s="671"/>
      <c r="M154" s="748"/>
      <c r="N154" s="112"/>
      <c r="O154" s="112"/>
      <c r="P154" s="112"/>
      <c r="Q154" s="112"/>
      <c r="R154" s="112"/>
      <c r="S154" s="112"/>
      <c r="T154" s="112"/>
      <c r="U154" s="112"/>
      <c r="V154" s="112"/>
      <c r="W154" s="112"/>
      <c r="X154" s="112"/>
      <c r="Y154" s="112"/>
      <c r="Z154" s="112"/>
      <c r="AA154" s="112"/>
      <c r="AB154" s="112"/>
      <c r="AC154" s="112"/>
      <c r="AD154" s="112"/>
      <c r="AG154">
        <f t="shared" si="14"/>
        <v>0</v>
      </c>
      <c r="AH154">
        <f t="shared" si="15"/>
        <v>0</v>
      </c>
      <c r="AI154" s="458">
        <f t="shared" si="16"/>
        <v>0</v>
      </c>
    </row>
    <row r="155" spans="1:35" ht="48" customHeight="1">
      <c r="A155" s="460"/>
      <c r="B155" s="377"/>
      <c r="C155" s="413" t="s">
        <v>5050</v>
      </c>
      <c r="D155" s="763" t="s">
        <v>7317</v>
      </c>
      <c r="E155" s="669"/>
      <c r="F155" s="669"/>
      <c r="G155" s="669"/>
      <c r="H155" s="669"/>
      <c r="I155" s="669"/>
      <c r="J155" s="669"/>
      <c r="K155" s="670"/>
      <c r="L155" s="671"/>
      <c r="M155" s="748"/>
      <c r="N155" s="112"/>
      <c r="O155" s="112"/>
      <c r="P155" s="112"/>
      <c r="Q155" s="112"/>
      <c r="R155" s="112"/>
      <c r="S155" s="112"/>
      <c r="T155" s="112"/>
      <c r="U155" s="112"/>
      <c r="V155" s="112"/>
      <c r="W155" s="112"/>
      <c r="X155" s="112"/>
      <c r="Y155" s="112"/>
      <c r="Z155" s="112"/>
      <c r="AA155" s="112"/>
      <c r="AB155" s="112"/>
      <c r="AC155" s="112"/>
      <c r="AD155" s="112"/>
      <c r="AG155">
        <f t="shared" si="14"/>
        <v>0</v>
      </c>
      <c r="AH155">
        <f t="shared" si="15"/>
        <v>0</v>
      </c>
      <c r="AI155" s="458">
        <f t="shared" si="16"/>
        <v>0</v>
      </c>
    </row>
    <row r="156" spans="1:35" ht="48" customHeight="1">
      <c r="A156" s="460"/>
      <c r="B156" s="377"/>
      <c r="C156" s="413" t="s">
        <v>5052</v>
      </c>
      <c r="D156" s="763" t="s">
        <v>7318</v>
      </c>
      <c r="E156" s="669"/>
      <c r="F156" s="669"/>
      <c r="G156" s="669"/>
      <c r="H156" s="669"/>
      <c r="I156" s="669"/>
      <c r="J156" s="669"/>
      <c r="K156" s="670"/>
      <c r="L156" s="671"/>
      <c r="M156" s="748"/>
      <c r="N156" s="112"/>
      <c r="O156" s="112"/>
      <c r="P156" s="112"/>
      <c r="Q156" s="112"/>
      <c r="R156" s="112"/>
      <c r="S156" s="112"/>
      <c r="T156" s="112"/>
      <c r="U156" s="112"/>
      <c r="V156" s="112"/>
      <c r="W156" s="112"/>
      <c r="X156" s="112"/>
      <c r="Y156" s="112"/>
      <c r="Z156" s="112"/>
      <c r="AA156" s="112"/>
      <c r="AB156" s="112"/>
      <c r="AC156" s="112"/>
      <c r="AD156" s="112"/>
      <c r="AG156">
        <f t="shared" si="14"/>
        <v>0</v>
      </c>
      <c r="AH156">
        <f t="shared" si="15"/>
        <v>0</v>
      </c>
      <c r="AI156" s="458">
        <f t="shared" si="16"/>
        <v>0</v>
      </c>
    </row>
    <row r="157" spans="1:35" ht="24" customHeight="1">
      <c r="A157" s="460"/>
      <c r="B157" s="377"/>
      <c r="C157" s="413" t="s">
        <v>5054</v>
      </c>
      <c r="D157" s="763" t="s">
        <v>7319</v>
      </c>
      <c r="E157" s="669"/>
      <c r="F157" s="669"/>
      <c r="G157" s="669"/>
      <c r="H157" s="669"/>
      <c r="I157" s="669"/>
      <c r="J157" s="669"/>
      <c r="K157" s="670"/>
      <c r="L157" s="671"/>
      <c r="M157" s="748"/>
      <c r="N157" s="112"/>
      <c r="O157" s="112"/>
      <c r="P157" s="112"/>
      <c r="Q157" s="112"/>
      <c r="R157" s="112"/>
      <c r="S157" s="112"/>
      <c r="T157" s="112"/>
      <c r="U157" s="112"/>
      <c r="V157" s="112"/>
      <c r="W157" s="112"/>
      <c r="X157" s="112"/>
      <c r="Y157" s="112"/>
      <c r="Z157" s="112"/>
      <c r="AA157" s="112"/>
      <c r="AB157" s="112"/>
      <c r="AC157" s="112"/>
      <c r="AD157" s="112"/>
      <c r="AG157">
        <f t="shared" si="14"/>
        <v>0</v>
      </c>
      <c r="AH157">
        <f t="shared" si="15"/>
        <v>0</v>
      </c>
      <c r="AI157" s="458">
        <f t="shared" si="16"/>
        <v>0</v>
      </c>
    </row>
    <row r="158" spans="1:35" ht="15" customHeight="1">
      <c r="A158" s="460"/>
      <c r="B158" s="377"/>
      <c r="C158" s="413" t="s">
        <v>5056</v>
      </c>
      <c r="D158" s="763" t="s">
        <v>7320</v>
      </c>
      <c r="E158" s="669"/>
      <c r="F158" s="669"/>
      <c r="G158" s="669"/>
      <c r="H158" s="669"/>
      <c r="I158" s="669"/>
      <c r="J158" s="669"/>
      <c r="K158" s="670"/>
      <c r="L158" s="671"/>
      <c r="M158" s="748"/>
      <c r="N158" s="112"/>
      <c r="O158" s="112"/>
      <c r="P158" s="112"/>
      <c r="Q158" s="112"/>
      <c r="R158" s="112"/>
      <c r="S158" s="112"/>
      <c r="T158" s="112"/>
      <c r="U158" s="112"/>
      <c r="V158" s="112"/>
      <c r="W158" s="112"/>
      <c r="X158" s="112"/>
      <c r="Y158" s="112"/>
      <c r="Z158" s="112"/>
      <c r="AA158" s="112"/>
      <c r="AB158" s="112"/>
      <c r="AC158" s="112"/>
      <c r="AD158" s="112"/>
      <c r="AG158">
        <f t="shared" si="14"/>
        <v>0</v>
      </c>
      <c r="AH158">
        <f t="shared" si="15"/>
        <v>0</v>
      </c>
      <c r="AI158" s="458">
        <f t="shared" si="16"/>
        <v>0</v>
      </c>
    </row>
    <row r="159" spans="1:35" ht="15" customHeight="1">
      <c r="A159" s="460"/>
      <c r="B159" s="377"/>
      <c r="C159" s="413" t="s">
        <v>5057</v>
      </c>
      <c r="D159" s="763" t="s">
        <v>7321</v>
      </c>
      <c r="E159" s="669"/>
      <c r="F159" s="669"/>
      <c r="G159" s="669"/>
      <c r="H159" s="669"/>
      <c r="I159" s="669"/>
      <c r="J159" s="669"/>
      <c r="K159" s="670"/>
      <c r="L159" s="671"/>
      <c r="M159" s="748"/>
      <c r="N159" s="112"/>
      <c r="O159" s="112"/>
      <c r="P159" s="112"/>
      <c r="Q159" s="112"/>
      <c r="R159" s="112"/>
      <c r="S159" s="112"/>
      <c r="T159" s="112"/>
      <c r="U159" s="112"/>
      <c r="V159" s="112"/>
      <c r="W159" s="112"/>
      <c r="X159" s="112"/>
      <c r="Y159" s="112"/>
      <c r="Z159" s="112"/>
      <c r="AA159" s="112"/>
      <c r="AB159" s="112"/>
      <c r="AC159" s="112"/>
      <c r="AD159" s="112"/>
      <c r="AG159">
        <f t="shared" si="14"/>
        <v>0</v>
      </c>
      <c r="AH159">
        <f t="shared" si="15"/>
        <v>0</v>
      </c>
      <c r="AI159" s="458">
        <f t="shared" si="16"/>
        <v>0</v>
      </c>
    </row>
    <row r="160" spans="1:35" ht="24" customHeight="1">
      <c r="A160" s="460"/>
      <c r="B160" s="377"/>
      <c r="C160" s="413" t="s">
        <v>5059</v>
      </c>
      <c r="D160" s="763" t="s">
        <v>7322</v>
      </c>
      <c r="E160" s="669"/>
      <c r="F160" s="669"/>
      <c r="G160" s="669"/>
      <c r="H160" s="669"/>
      <c r="I160" s="669"/>
      <c r="J160" s="669"/>
      <c r="K160" s="670"/>
      <c r="L160" s="671"/>
      <c r="M160" s="748"/>
      <c r="N160" s="112"/>
      <c r="O160" s="112"/>
      <c r="P160" s="112"/>
      <c r="Q160" s="112"/>
      <c r="R160" s="112"/>
      <c r="S160" s="112"/>
      <c r="T160" s="112"/>
      <c r="U160" s="112"/>
      <c r="V160" s="112"/>
      <c r="W160" s="112"/>
      <c r="X160" s="112"/>
      <c r="Y160" s="112"/>
      <c r="Z160" s="112"/>
      <c r="AA160" s="112"/>
      <c r="AB160" s="112"/>
      <c r="AC160" s="112"/>
      <c r="AD160" s="112"/>
      <c r="AG160">
        <f t="shared" si="14"/>
        <v>0</v>
      </c>
      <c r="AH160">
        <f t="shared" si="15"/>
        <v>0</v>
      </c>
      <c r="AI160" s="458">
        <f t="shared" si="16"/>
        <v>0</v>
      </c>
    </row>
    <row r="161" spans="1:42" ht="24" customHeight="1">
      <c r="A161" s="460"/>
      <c r="B161" s="377"/>
      <c r="C161" s="413" t="s">
        <v>5060</v>
      </c>
      <c r="D161" s="763" t="s">
        <v>7323</v>
      </c>
      <c r="E161" s="669"/>
      <c r="F161" s="669"/>
      <c r="G161" s="669"/>
      <c r="H161" s="669"/>
      <c r="I161" s="669"/>
      <c r="J161" s="669"/>
      <c r="K161" s="670"/>
      <c r="L161" s="671"/>
      <c r="M161" s="748"/>
      <c r="N161" s="112"/>
      <c r="O161" s="112"/>
      <c r="P161" s="112"/>
      <c r="Q161" s="112"/>
      <c r="R161" s="112"/>
      <c r="S161" s="112"/>
      <c r="T161" s="112"/>
      <c r="U161" s="112"/>
      <c r="V161" s="112"/>
      <c r="W161" s="112"/>
      <c r="X161" s="112"/>
      <c r="Y161" s="112"/>
      <c r="Z161" s="112"/>
      <c r="AA161" s="112"/>
      <c r="AB161" s="112"/>
      <c r="AC161" s="112"/>
      <c r="AD161" s="112"/>
      <c r="AG161">
        <f t="shared" si="14"/>
        <v>0</v>
      </c>
      <c r="AH161">
        <f t="shared" si="15"/>
        <v>0</v>
      </c>
      <c r="AI161" s="458">
        <f t="shared" si="16"/>
        <v>0</v>
      </c>
    </row>
    <row r="162" spans="1:42" ht="15" customHeight="1">
      <c r="A162" s="460"/>
      <c r="B162" s="377"/>
      <c r="C162" s="464" t="s">
        <v>5061</v>
      </c>
      <c r="D162" s="763" t="s">
        <v>7324</v>
      </c>
      <c r="E162" s="669"/>
      <c r="F162" s="669"/>
      <c r="G162" s="669"/>
      <c r="H162" s="669"/>
      <c r="I162" s="669"/>
      <c r="J162" s="669"/>
      <c r="K162" s="670"/>
      <c r="L162" s="671"/>
      <c r="M162" s="748"/>
      <c r="N162" s="112"/>
      <c r="O162" s="112"/>
      <c r="P162" s="112"/>
      <c r="Q162" s="112"/>
      <c r="R162" s="112"/>
      <c r="S162" s="112"/>
      <c r="T162" s="112"/>
      <c r="U162" s="112"/>
      <c r="V162" s="112"/>
      <c r="W162" s="112"/>
      <c r="X162" s="112"/>
      <c r="Y162" s="112"/>
      <c r="Z162" s="112"/>
      <c r="AA162" s="112"/>
      <c r="AB162" s="112"/>
      <c r="AC162" s="112"/>
      <c r="AD162" s="112"/>
      <c r="AG162">
        <f t="shared" si="14"/>
        <v>0</v>
      </c>
      <c r="AH162">
        <f t="shared" si="15"/>
        <v>0</v>
      </c>
      <c r="AI162" s="458">
        <f t="shared" si="16"/>
        <v>0</v>
      </c>
    </row>
    <row r="163" spans="1:42" ht="24" customHeight="1">
      <c r="A163" s="460"/>
      <c r="B163" s="377"/>
      <c r="C163" s="74" t="s">
        <v>5062</v>
      </c>
      <c r="D163" s="763" t="s">
        <v>7325</v>
      </c>
      <c r="E163" s="669"/>
      <c r="F163" s="669"/>
      <c r="G163" s="669"/>
      <c r="H163" s="669"/>
      <c r="I163" s="669"/>
      <c r="J163" s="669"/>
      <c r="K163" s="670"/>
      <c r="L163" s="671"/>
      <c r="M163" s="748"/>
      <c r="N163" s="112"/>
      <c r="O163" s="112"/>
      <c r="P163" s="112"/>
      <c r="Q163" s="112"/>
      <c r="R163" s="112"/>
      <c r="S163" s="112"/>
      <c r="T163" s="112"/>
      <c r="U163" s="112"/>
      <c r="V163" s="112"/>
      <c r="W163" s="112"/>
      <c r="X163" s="112"/>
      <c r="Y163" s="112"/>
      <c r="Z163" s="112"/>
      <c r="AA163" s="112"/>
      <c r="AB163" s="112"/>
      <c r="AC163" s="112"/>
      <c r="AD163" s="112"/>
      <c r="AG163">
        <f>IF(L163=1,IF(COUNTA(N163:AD163)=17,0,1),IF(L163&gt;1,0,IF(COUNTA($L$150:$AD$163)&gt;0,1,0)))</f>
        <v>0</v>
      </c>
      <c r="AH163">
        <f>IF(L163&gt;1,IF(COUNTA(N163:AD163)=0,0,1),0)</f>
        <v>0</v>
      </c>
      <c r="AI163" s="458">
        <f>IF(AND($L163&lt;&gt;"",$L163=1,SUM(N163:AD163)=0),1,0)</f>
        <v>0</v>
      </c>
    </row>
    <row r="164" spans="1:42" ht="15" customHeight="1">
      <c r="A164" s="460"/>
      <c r="B164" s="377"/>
      <c r="M164" s="107" t="s">
        <v>5512</v>
      </c>
      <c r="N164" s="80">
        <f>IF(AND(SUM(N150:N163)=0,COUNTIF(N150:N163,"NS")&gt;0),"NS",IF(AND(SUM(N150:N163)=0,COUNTIF(N150:N163,0)&gt;0),0,IF(AND(SUM(N150:N163)=0,COUNTIF(N150:N163,"NA")&gt;0),"NA",SUM(N150:N163))))</f>
        <v>0</v>
      </c>
      <c r="O164" s="80">
        <f t="shared" ref="O164:AD164" si="17">IF(AND(SUM(O150:O163)=0,COUNTIF(O150:O163,"NS")&gt;0),"NS",IF(AND(SUM(O150:O163)=0,COUNTIF(O150:O163,0)&gt;0),0,IF(AND(SUM(O150:O163)=0,COUNTIF(O150:O163,"NA")&gt;0),"NA",SUM(O150:O163))))</f>
        <v>0</v>
      </c>
      <c r="P164" s="80">
        <f t="shared" si="17"/>
        <v>0</v>
      </c>
      <c r="Q164" s="80">
        <f t="shared" si="17"/>
        <v>0</v>
      </c>
      <c r="R164" s="80">
        <f t="shared" si="17"/>
        <v>0</v>
      </c>
      <c r="S164" s="80">
        <f t="shared" si="17"/>
        <v>0</v>
      </c>
      <c r="T164" s="80">
        <f t="shared" si="17"/>
        <v>0</v>
      </c>
      <c r="U164" s="80">
        <f t="shared" si="17"/>
        <v>0</v>
      </c>
      <c r="V164" s="80">
        <f t="shared" si="17"/>
        <v>0</v>
      </c>
      <c r="W164" s="80">
        <f t="shared" si="17"/>
        <v>0</v>
      </c>
      <c r="X164" s="80">
        <f t="shared" si="17"/>
        <v>0</v>
      </c>
      <c r="Y164" s="80">
        <f t="shared" si="17"/>
        <v>0</v>
      </c>
      <c r="Z164" s="80">
        <f t="shared" si="17"/>
        <v>0</v>
      </c>
      <c r="AA164" s="80">
        <f t="shared" si="17"/>
        <v>0</v>
      </c>
      <c r="AB164" s="80">
        <f t="shared" si="17"/>
        <v>0</v>
      </c>
      <c r="AC164" s="80">
        <f t="shared" si="17"/>
        <v>0</v>
      </c>
      <c r="AD164" s="80">
        <f t="shared" si="17"/>
        <v>0</v>
      </c>
      <c r="AG164" s="465">
        <f>SUM(AG150:AG163)</f>
        <v>0</v>
      </c>
      <c r="AH164" s="465">
        <f>SUM(AH150:AH163)</f>
        <v>0</v>
      </c>
      <c r="AI164" s="466">
        <f>SUM(AI150:AI163)</f>
        <v>0</v>
      </c>
    </row>
    <row r="165" spans="1:42" ht="15" customHeight="1">
      <c r="B165" s="785" t="str">
        <f>AP168</f>
        <v/>
      </c>
      <c r="C165" s="785"/>
      <c r="D165" s="785"/>
      <c r="E165" s="785"/>
      <c r="F165" s="785"/>
      <c r="G165" s="785"/>
      <c r="H165" s="785"/>
      <c r="I165" s="785"/>
      <c r="J165" s="785"/>
      <c r="K165" s="785"/>
      <c r="L165" s="785"/>
      <c r="M165" s="785"/>
      <c r="N165" s="785"/>
      <c r="O165" s="785"/>
      <c r="P165" s="785"/>
      <c r="Q165" s="785"/>
      <c r="R165" s="785"/>
      <c r="S165" s="785"/>
      <c r="T165" s="785"/>
      <c r="U165" s="785"/>
      <c r="V165" s="785"/>
      <c r="W165" s="785"/>
      <c r="X165" s="785"/>
      <c r="Y165" s="785"/>
      <c r="Z165" s="785"/>
      <c r="AA165" s="785"/>
      <c r="AB165" s="785"/>
      <c r="AC165" s="785"/>
      <c r="AD165" s="785"/>
    </row>
    <row r="166" spans="1:42" ht="45" customHeight="1">
      <c r="C166" s="986" t="s">
        <v>7326</v>
      </c>
      <c r="D166" s="635"/>
      <c r="E166" s="689"/>
      <c r="F166" s="671"/>
      <c r="G166" s="653"/>
      <c r="H166" s="653"/>
      <c r="I166" s="653"/>
      <c r="J166" s="653"/>
      <c r="K166" s="653"/>
      <c r="L166" s="653"/>
      <c r="M166" s="653"/>
      <c r="N166" s="653"/>
      <c r="O166" s="653"/>
      <c r="P166" s="653"/>
      <c r="Q166" s="653"/>
      <c r="R166" s="653"/>
      <c r="S166" s="653"/>
      <c r="T166" s="653"/>
      <c r="U166" s="653"/>
      <c r="V166" s="653"/>
      <c r="W166" s="653"/>
      <c r="X166" s="653"/>
      <c r="Y166" s="653"/>
      <c r="Z166" s="653"/>
      <c r="AA166" s="653"/>
      <c r="AB166" s="653"/>
      <c r="AC166" s="653"/>
      <c r="AD166" s="748"/>
      <c r="AF166" s="559" t="str">
        <f>SUBSTITUTE( SUBSTITUTE( SUBSTITUTE( SUBSTITUTE( SUBSTITUTE( SUBSTITUTE( SUBSTITUTE( SUBSTITUTE( SUBSTITUTE( SUBSTITUTE(F166, "á", "a"), "é", "e"), "í", "i"), "ó", "o"), "ú", "u"), "Á", "A"), "É", "E"), "Í", "I"), "Ó", "O"), "Ú", "U")</f>
        <v/>
      </c>
      <c r="AH166" s="1005" t="s">
        <v>7365</v>
      </c>
      <c r="AI166" s="1006"/>
      <c r="AJ166" s="1006"/>
      <c r="AK166" s="1006"/>
      <c r="AM166" s="1005" t="s">
        <v>7366</v>
      </c>
      <c r="AN166" s="1006"/>
      <c r="AO166" s="1006"/>
      <c r="AP166" s="1006"/>
    </row>
    <row r="167" spans="1:42" ht="15" customHeight="1">
      <c r="B167" s="880" t="str">
        <f>IF(AND(L163=1,F166=""),"Debido a que seleccionó para el numeral 14 el código 1, debe anotar el nombre de dicho(s) tipo(s) de institución(es)","")</f>
        <v/>
      </c>
      <c r="C167" s="880"/>
      <c r="D167" s="880"/>
      <c r="E167" s="880"/>
      <c r="F167" s="880"/>
      <c r="G167" s="880"/>
      <c r="H167" s="880"/>
      <c r="I167" s="880"/>
      <c r="J167" s="880"/>
      <c r="K167" s="880"/>
      <c r="L167" s="880"/>
      <c r="M167" s="880"/>
      <c r="N167" s="880"/>
      <c r="O167" s="880"/>
      <c r="P167" s="880"/>
      <c r="Q167" s="880"/>
      <c r="R167" s="880"/>
      <c r="S167" s="880"/>
      <c r="T167" s="880"/>
      <c r="U167" s="880"/>
      <c r="V167" s="880"/>
      <c r="W167" s="880"/>
      <c r="X167" s="880"/>
      <c r="Y167" s="880"/>
      <c r="Z167" s="880"/>
      <c r="AA167" s="880"/>
      <c r="AB167" s="880"/>
      <c r="AC167" s="880"/>
      <c r="AD167" s="880"/>
      <c r="AE167" s="880"/>
      <c r="AF167" s="1"/>
      <c r="AH167" s="560" t="s">
        <v>5152</v>
      </c>
      <c r="AI167" s="560" t="s">
        <v>5153</v>
      </c>
      <c r="AJ167" s="560" t="s">
        <v>5154</v>
      </c>
      <c r="AK167" s="560" t="s">
        <v>5155</v>
      </c>
      <c r="AM167" s="560" t="s">
        <v>5152</v>
      </c>
      <c r="AN167" s="560" t="s">
        <v>5153</v>
      </c>
      <c r="AO167" s="560" t="s">
        <v>5154</v>
      </c>
      <c r="AP167" s="560" t="s">
        <v>5155</v>
      </c>
    </row>
    <row r="168" spans="1:42" ht="45" customHeight="1">
      <c r="C168" s="927" t="s">
        <v>5839</v>
      </c>
      <c r="D168" s="736"/>
      <c r="E168" s="736"/>
      <c r="F168" s="671"/>
      <c r="G168" s="671"/>
      <c r="H168" s="671"/>
      <c r="I168" s="671"/>
      <c r="J168" s="671"/>
      <c r="K168" s="671"/>
      <c r="L168" s="671"/>
      <c r="M168" s="671"/>
      <c r="N168" s="671"/>
      <c r="O168" s="671"/>
      <c r="P168" s="671"/>
      <c r="Q168" s="671"/>
      <c r="R168" s="671"/>
      <c r="S168" s="671"/>
      <c r="T168" s="671"/>
      <c r="U168" s="671"/>
      <c r="V168" s="671"/>
      <c r="W168" s="671"/>
      <c r="X168" s="671"/>
      <c r="Y168" s="671"/>
      <c r="Z168" s="671"/>
      <c r="AA168" s="671"/>
      <c r="AB168" s="671"/>
      <c r="AC168" s="671"/>
      <c r="AD168" s="671"/>
      <c r="AF168" s="559" t="str">
        <f>SUBSTITUTE( SUBSTITUTE( SUBSTITUTE( SUBSTITUTE( SUBSTITUTE( SUBSTITUTE( SUBSTITUTE( SUBSTITUTE( SUBSTITUTE( SUBSTITUTE(F168, "á", "a"), "é", "e"), "í", "i"), "ó", "o"), "ú", "u"), "Á", "A"), "É", "E"), "Í", "I"), "Ó", "O"), "Ú", "U")</f>
        <v/>
      </c>
      <c r="AH168" s="561" t="s">
        <v>7329</v>
      </c>
      <c r="AI168" s="4" t="s">
        <v>5974</v>
      </c>
      <c r="AJ168" s="563" t="str" cm="1">
        <f t="array" ref="AJ168">IF(AF166&lt;&gt;"",_xlfn.TEXTJOIN(" / ", TRUE, _xlfn.UNIQUE(IF($AH$168:$AH$180&lt;&gt;"",IF(ISNUMBER(SEARCH(AF166, $AH$168:$AH$180)) + (_xlfn.MAP($AH$168:$AH$180, _xlfn.LAMBDA(_xlpm.r, SUM(--ISNUMBER(SEARCH(_xlfn.TEXTSPLIT(_xlpm.r, ","), AF166))))))&gt;0,$AI$168:$AI$180, ""), ""))), "")</f>
        <v/>
      </c>
      <c r="AK168" s="4" t="str">
        <f>IF(AJ168 = "", "", "Alerta: Revise el texto ingresado en el Especifique ya que podria existir en las opciones resaltadas en amarillo")</f>
        <v/>
      </c>
      <c r="AM168" s="561" t="s">
        <v>7367</v>
      </c>
      <c r="AN168" s="4" t="s">
        <v>5040</v>
      </c>
      <c r="AO168" s="563" t="str" cm="1">
        <f t="array" ref="AO168">IF(AF168&lt;&gt;"",_xlfn.TEXTJOIN(" / ", TRUE, _xlfn.UNIQUE(IF($AM$168:$AM$183&lt;&gt;"",IF(ISNUMBER(SEARCH(AF168, $AM$168:$AM$183)) + (_xlfn.MAP($AM$168:$AM$183, _xlfn.LAMBDA(_xlpm.r, SUM(--ISNUMBER(SEARCH(_xlfn.TEXTSPLIT(_xlpm.r, ","), AF168))))))&gt;0,$AN$168:$AN$183, ""), ""))), "")</f>
        <v/>
      </c>
      <c r="AP168" s="4" t="str">
        <f>IF(AND(AO168 = "",AJ168=""), "", "Alerta: Revise el texto ingresado en el Especifique ya que podria existir en las opciones resaltadas en amarillo")</f>
        <v/>
      </c>
    </row>
    <row r="169" spans="1:42" ht="15" customHeight="1">
      <c r="B169" s="880" t="str">
        <f>IF(AND(AD164&gt;0,AD164&lt;&gt;"NA",AD164&lt;&gt;"NS",F168=""),"Debido a que cuenta con un valor mayor a cero en la columna 17, debe anotar el n. de dicho(s) tipo(s) de equipamiento","")</f>
        <v/>
      </c>
      <c r="C169" s="880"/>
      <c r="D169" s="880"/>
      <c r="E169" s="880"/>
      <c r="F169" s="880"/>
      <c r="G169" s="880"/>
      <c r="H169" s="880"/>
      <c r="I169" s="880"/>
      <c r="J169" s="880"/>
      <c r="K169" s="880"/>
      <c r="L169" s="880"/>
      <c r="M169" s="880"/>
      <c r="N169" s="880"/>
      <c r="O169" s="880"/>
      <c r="P169" s="880"/>
      <c r="Q169" s="880"/>
      <c r="R169" s="880"/>
      <c r="S169" s="880"/>
      <c r="T169" s="880"/>
      <c r="U169" s="880"/>
      <c r="V169" s="880"/>
      <c r="W169" s="880"/>
      <c r="X169" s="880"/>
      <c r="Y169" s="880"/>
      <c r="Z169" s="880"/>
      <c r="AA169" s="880"/>
      <c r="AB169" s="880"/>
      <c r="AC169" s="880"/>
      <c r="AD169" s="880"/>
      <c r="AE169" s="880"/>
      <c r="AH169" s="561" t="s">
        <v>7331</v>
      </c>
      <c r="AI169" s="4" t="s">
        <v>7313</v>
      </c>
      <c r="AM169" s="561" t="s">
        <v>6558</v>
      </c>
      <c r="AN169" s="4" t="s">
        <v>5042</v>
      </c>
    </row>
    <row r="170" spans="1:42" ht="15" customHeight="1">
      <c r="C170" s="771" t="s">
        <v>7368</v>
      </c>
      <c r="D170" s="669"/>
      <c r="E170" s="669"/>
      <c r="F170" s="669"/>
      <c r="G170" s="669"/>
      <c r="H170" s="669"/>
      <c r="I170" s="669"/>
      <c r="J170" s="669"/>
      <c r="K170" s="669"/>
      <c r="L170" s="669"/>
      <c r="M170" s="669"/>
      <c r="N170" s="669"/>
      <c r="O170" s="669"/>
      <c r="P170" s="669"/>
      <c r="Q170" s="669"/>
      <c r="R170" s="669"/>
      <c r="S170" s="669"/>
      <c r="T170" s="669"/>
      <c r="U170" s="669"/>
      <c r="V170" s="669"/>
      <c r="W170" s="669"/>
      <c r="X170" s="669"/>
      <c r="Y170" s="669"/>
      <c r="Z170" s="669"/>
      <c r="AA170" s="669"/>
      <c r="AB170" s="669"/>
      <c r="AC170" s="669"/>
      <c r="AD170" s="670"/>
      <c r="AH170" s="561" t="s">
        <v>7333</v>
      </c>
      <c r="AI170" s="4" t="s">
        <v>7314</v>
      </c>
      <c r="AM170" s="561" t="s">
        <v>6559</v>
      </c>
      <c r="AN170" s="4" t="s">
        <v>5044</v>
      </c>
    </row>
    <row r="171" spans="1:42" ht="15" customHeight="1">
      <c r="C171" s="111" t="s">
        <v>5040</v>
      </c>
      <c r="D171" s="763" t="s">
        <v>6540</v>
      </c>
      <c r="E171" s="669"/>
      <c r="F171" s="669"/>
      <c r="G171" s="669"/>
      <c r="H171" s="669"/>
      <c r="I171" s="669"/>
      <c r="J171" s="669"/>
      <c r="K171" s="669"/>
      <c r="L171" s="669"/>
      <c r="M171" s="669"/>
      <c r="N171" s="669"/>
      <c r="O171" s="669"/>
      <c r="P171" s="670"/>
      <c r="Q171" s="19" t="s">
        <v>5057</v>
      </c>
      <c r="R171" s="763" t="s">
        <v>6549</v>
      </c>
      <c r="S171" s="669"/>
      <c r="T171" s="669"/>
      <c r="U171" s="669"/>
      <c r="V171" s="669"/>
      <c r="W171" s="669"/>
      <c r="X171" s="669"/>
      <c r="Y171" s="669"/>
      <c r="Z171" s="669"/>
      <c r="AA171" s="669"/>
      <c r="AB171" s="669"/>
      <c r="AC171" s="669"/>
      <c r="AD171" s="670"/>
      <c r="AH171" s="561" t="s">
        <v>7315</v>
      </c>
      <c r="AI171" s="4" t="s">
        <v>7315</v>
      </c>
      <c r="AM171" s="561" t="s">
        <v>6560</v>
      </c>
      <c r="AN171" s="4" t="s">
        <v>5046</v>
      </c>
    </row>
    <row r="172" spans="1:42" ht="15" customHeight="1">
      <c r="C172" s="19" t="s">
        <v>5042</v>
      </c>
      <c r="D172" s="763" t="s">
        <v>6541</v>
      </c>
      <c r="E172" s="669"/>
      <c r="F172" s="669"/>
      <c r="G172" s="669"/>
      <c r="H172" s="669"/>
      <c r="I172" s="669"/>
      <c r="J172" s="669"/>
      <c r="K172" s="669"/>
      <c r="L172" s="669"/>
      <c r="M172" s="669"/>
      <c r="N172" s="669"/>
      <c r="O172" s="669"/>
      <c r="P172" s="670"/>
      <c r="Q172" s="19" t="s">
        <v>5059</v>
      </c>
      <c r="R172" s="763" t="s">
        <v>6550</v>
      </c>
      <c r="S172" s="669"/>
      <c r="T172" s="669"/>
      <c r="U172" s="669"/>
      <c r="V172" s="669"/>
      <c r="W172" s="669"/>
      <c r="X172" s="669"/>
      <c r="Y172" s="669"/>
      <c r="Z172" s="669"/>
      <c r="AA172" s="669"/>
      <c r="AB172" s="669"/>
      <c r="AC172" s="669"/>
      <c r="AD172" s="670"/>
      <c r="AH172" s="561" t="s">
        <v>7336</v>
      </c>
      <c r="AI172" s="4" t="s">
        <v>7316</v>
      </c>
      <c r="AM172" s="561" t="s">
        <v>6561</v>
      </c>
      <c r="AN172" s="4" t="s">
        <v>5048</v>
      </c>
    </row>
    <row r="173" spans="1:42" ht="24" customHeight="1">
      <c r="C173" s="19" t="s">
        <v>5044</v>
      </c>
      <c r="D173" s="763" t="s">
        <v>6542</v>
      </c>
      <c r="E173" s="669"/>
      <c r="F173" s="669"/>
      <c r="G173" s="669"/>
      <c r="H173" s="669"/>
      <c r="I173" s="669"/>
      <c r="J173" s="669"/>
      <c r="K173" s="669"/>
      <c r="L173" s="669"/>
      <c r="M173" s="669"/>
      <c r="N173" s="669"/>
      <c r="O173" s="669"/>
      <c r="P173" s="670"/>
      <c r="Q173" s="19" t="s">
        <v>5060</v>
      </c>
      <c r="R173" s="763" t="s">
        <v>6551</v>
      </c>
      <c r="S173" s="669"/>
      <c r="T173" s="669"/>
      <c r="U173" s="669"/>
      <c r="V173" s="669"/>
      <c r="W173" s="669"/>
      <c r="X173" s="669"/>
      <c r="Y173" s="669"/>
      <c r="Z173" s="669"/>
      <c r="AA173" s="669"/>
      <c r="AB173" s="669"/>
      <c r="AC173" s="669"/>
      <c r="AD173" s="670"/>
      <c r="AH173" s="561" t="s">
        <v>7336</v>
      </c>
      <c r="AI173" s="4" t="s">
        <v>7317</v>
      </c>
      <c r="AM173" s="561" t="s">
        <v>6545</v>
      </c>
      <c r="AN173" s="4" t="s">
        <v>5050</v>
      </c>
    </row>
    <row r="174" spans="1:42" ht="15" customHeight="1">
      <c r="C174" s="19" t="s">
        <v>5046</v>
      </c>
      <c r="D174" s="763" t="s">
        <v>6543</v>
      </c>
      <c r="E174" s="669"/>
      <c r="F174" s="669"/>
      <c r="G174" s="669"/>
      <c r="H174" s="669"/>
      <c r="I174" s="669"/>
      <c r="J174" s="669"/>
      <c r="K174" s="669"/>
      <c r="L174" s="669"/>
      <c r="M174" s="669"/>
      <c r="N174" s="669"/>
      <c r="O174" s="669"/>
      <c r="P174" s="670"/>
      <c r="Q174" s="19" t="s">
        <v>5061</v>
      </c>
      <c r="R174" s="763" t="s">
        <v>6552</v>
      </c>
      <c r="S174" s="669"/>
      <c r="T174" s="669"/>
      <c r="U174" s="669"/>
      <c r="V174" s="669"/>
      <c r="W174" s="669"/>
      <c r="X174" s="669"/>
      <c r="Y174" s="669"/>
      <c r="Z174" s="669"/>
      <c r="AA174" s="669"/>
      <c r="AB174" s="669"/>
      <c r="AC174" s="669"/>
      <c r="AD174" s="670"/>
      <c r="AH174" s="561" t="s">
        <v>7336</v>
      </c>
      <c r="AI174" s="4" t="s">
        <v>7318</v>
      </c>
      <c r="AM174" s="561" t="s">
        <v>7369</v>
      </c>
      <c r="AN174" s="4" t="s">
        <v>5052</v>
      </c>
    </row>
    <row r="175" spans="1:42" ht="15" customHeight="1">
      <c r="C175" s="19" t="s">
        <v>5048</v>
      </c>
      <c r="D175" s="763" t="s">
        <v>6544</v>
      </c>
      <c r="E175" s="669"/>
      <c r="F175" s="669"/>
      <c r="G175" s="669"/>
      <c r="H175" s="669"/>
      <c r="I175" s="669"/>
      <c r="J175" s="669"/>
      <c r="K175" s="669"/>
      <c r="L175" s="669"/>
      <c r="M175" s="669"/>
      <c r="N175" s="669"/>
      <c r="O175" s="669"/>
      <c r="P175" s="670"/>
      <c r="Q175" s="19" t="s">
        <v>5062</v>
      </c>
      <c r="R175" s="763" t="s">
        <v>6553</v>
      </c>
      <c r="S175" s="669"/>
      <c r="T175" s="669"/>
      <c r="U175" s="669"/>
      <c r="V175" s="669"/>
      <c r="W175" s="669"/>
      <c r="X175" s="669"/>
      <c r="Y175" s="669"/>
      <c r="Z175" s="669"/>
      <c r="AA175" s="669"/>
      <c r="AB175" s="669"/>
      <c r="AC175" s="669"/>
      <c r="AD175" s="670"/>
      <c r="AH175" s="561" t="s">
        <v>7370</v>
      </c>
      <c r="AI175" s="4" t="s">
        <v>7319</v>
      </c>
      <c r="AM175" s="561" t="s">
        <v>6547</v>
      </c>
      <c r="AN175" s="4" t="s">
        <v>5054</v>
      </c>
    </row>
    <row r="176" spans="1:42" ht="15" customHeight="1">
      <c r="C176" s="19" t="s">
        <v>5050</v>
      </c>
      <c r="D176" s="763" t="s">
        <v>6545</v>
      </c>
      <c r="E176" s="669"/>
      <c r="F176" s="669"/>
      <c r="G176" s="669"/>
      <c r="H176" s="669"/>
      <c r="I176" s="669"/>
      <c r="J176" s="669"/>
      <c r="K176" s="669"/>
      <c r="L176" s="669"/>
      <c r="M176" s="669"/>
      <c r="N176" s="669"/>
      <c r="O176" s="669"/>
      <c r="P176" s="670"/>
      <c r="Q176" s="19" t="s">
        <v>5063</v>
      </c>
      <c r="R176" s="763" t="s">
        <v>6554</v>
      </c>
      <c r="S176" s="669"/>
      <c r="T176" s="669"/>
      <c r="U176" s="669"/>
      <c r="V176" s="669"/>
      <c r="W176" s="669"/>
      <c r="X176" s="669"/>
      <c r="Y176" s="669"/>
      <c r="Z176" s="669"/>
      <c r="AA176" s="669"/>
      <c r="AB176" s="669"/>
      <c r="AC176" s="669"/>
      <c r="AD176" s="670"/>
      <c r="AH176" s="561" t="s">
        <v>7371</v>
      </c>
      <c r="AI176" s="4" t="s">
        <v>7320</v>
      </c>
      <c r="AM176" s="561" t="s">
        <v>6548</v>
      </c>
      <c r="AN176" s="4" t="s">
        <v>5056</v>
      </c>
    </row>
    <row r="177" spans="2:40">
      <c r="C177" s="19" t="s">
        <v>5052</v>
      </c>
      <c r="D177" s="763" t="s">
        <v>6546</v>
      </c>
      <c r="E177" s="669"/>
      <c r="F177" s="669"/>
      <c r="G177" s="669"/>
      <c r="H177" s="669"/>
      <c r="I177" s="669"/>
      <c r="J177" s="669"/>
      <c r="K177" s="669"/>
      <c r="L177" s="669"/>
      <c r="M177" s="669"/>
      <c r="N177" s="669"/>
      <c r="O177" s="669"/>
      <c r="P177" s="670"/>
      <c r="Q177" s="19" t="s">
        <v>5064</v>
      </c>
      <c r="R177" s="763" t="s">
        <v>6555</v>
      </c>
      <c r="S177" s="669"/>
      <c r="T177" s="669"/>
      <c r="U177" s="669"/>
      <c r="V177" s="669"/>
      <c r="W177" s="669"/>
      <c r="X177" s="669"/>
      <c r="Y177" s="669"/>
      <c r="Z177" s="669"/>
      <c r="AA177" s="669"/>
      <c r="AB177" s="669"/>
      <c r="AC177" s="669"/>
      <c r="AD177" s="670"/>
      <c r="AH177" s="561" t="s">
        <v>7344</v>
      </c>
      <c r="AI177" s="4" t="s">
        <v>7321</v>
      </c>
      <c r="AM177" s="561" t="s">
        <v>6569</v>
      </c>
      <c r="AN177" s="4" t="s">
        <v>5057</v>
      </c>
    </row>
    <row r="178" spans="2:40">
      <c r="C178" s="19" t="s">
        <v>5054</v>
      </c>
      <c r="D178" s="763" t="s">
        <v>6547</v>
      </c>
      <c r="E178" s="669"/>
      <c r="F178" s="669"/>
      <c r="G178" s="669"/>
      <c r="H178" s="669"/>
      <c r="I178" s="669"/>
      <c r="J178" s="669"/>
      <c r="K178" s="669"/>
      <c r="L178" s="669"/>
      <c r="M178" s="669"/>
      <c r="N178" s="669"/>
      <c r="O178" s="669"/>
      <c r="P178" s="670"/>
      <c r="Q178" s="19" t="s">
        <v>5065</v>
      </c>
      <c r="R178" s="763" t="s">
        <v>5755</v>
      </c>
      <c r="S178" s="669"/>
      <c r="T178" s="669"/>
      <c r="U178" s="669"/>
      <c r="V178" s="669"/>
      <c r="W178" s="669"/>
      <c r="X178" s="669"/>
      <c r="Y178" s="669"/>
      <c r="Z178" s="669"/>
      <c r="AA178" s="669"/>
      <c r="AB178" s="669"/>
      <c r="AC178" s="669"/>
      <c r="AD178" s="670"/>
      <c r="AH178" s="561" t="s">
        <v>7372</v>
      </c>
      <c r="AI178" s="4" t="s">
        <v>7322</v>
      </c>
      <c r="AM178" s="561" t="s">
        <v>6571</v>
      </c>
      <c r="AN178" s="4" t="s">
        <v>5059</v>
      </c>
    </row>
    <row r="179" spans="2:40">
      <c r="C179" s="19" t="s">
        <v>5056</v>
      </c>
      <c r="D179" s="763" t="s">
        <v>6548</v>
      </c>
      <c r="E179" s="669"/>
      <c r="F179" s="669"/>
      <c r="G179" s="669"/>
      <c r="H179" s="669"/>
      <c r="I179" s="669"/>
      <c r="J179" s="669"/>
      <c r="K179" s="669"/>
      <c r="L179" s="669"/>
      <c r="M179" s="669"/>
      <c r="N179" s="669"/>
      <c r="O179" s="669"/>
      <c r="P179" s="670"/>
      <c r="Q179" s="939"/>
      <c r="R179" s="669"/>
      <c r="S179" s="669"/>
      <c r="T179" s="669"/>
      <c r="U179" s="669"/>
      <c r="V179" s="669"/>
      <c r="W179" s="669"/>
      <c r="X179" s="669"/>
      <c r="Y179" s="669"/>
      <c r="Z179" s="669"/>
      <c r="AA179" s="669"/>
      <c r="AB179" s="669"/>
      <c r="AC179" s="669"/>
      <c r="AD179" s="670"/>
      <c r="AH179" s="561" t="s">
        <v>7373</v>
      </c>
      <c r="AI179" s="4" t="s">
        <v>7323</v>
      </c>
      <c r="AM179" s="561" t="s">
        <v>7374</v>
      </c>
      <c r="AN179" s="4" t="s">
        <v>5060</v>
      </c>
    </row>
    <row r="180" spans="2:40">
      <c r="AH180" s="561" t="s">
        <v>7349</v>
      </c>
      <c r="AI180" s="4" t="s">
        <v>7324</v>
      </c>
      <c r="AM180" s="561" t="s">
        <v>7375</v>
      </c>
      <c r="AN180" s="4" t="s">
        <v>5061</v>
      </c>
    </row>
    <row r="181" spans="2:40" ht="24" customHeight="1">
      <c r="C181" s="758" t="s">
        <v>5120</v>
      </c>
      <c r="D181" s="736"/>
      <c r="E181" s="736"/>
      <c r="F181" s="736"/>
      <c r="G181" s="736"/>
      <c r="H181" s="736"/>
      <c r="I181" s="736"/>
      <c r="J181" s="736"/>
      <c r="K181" s="736"/>
      <c r="L181" s="736"/>
      <c r="M181" s="736"/>
      <c r="N181" s="736"/>
      <c r="O181" s="736"/>
      <c r="P181" s="736"/>
      <c r="Q181" s="736"/>
      <c r="R181" s="736"/>
      <c r="S181" s="736"/>
      <c r="T181" s="736"/>
      <c r="U181" s="736"/>
      <c r="V181" s="736"/>
      <c r="W181" s="736"/>
      <c r="X181" s="736"/>
      <c r="Y181" s="736"/>
      <c r="Z181" s="736"/>
      <c r="AA181" s="736"/>
      <c r="AB181" s="736"/>
      <c r="AC181" s="736"/>
      <c r="AD181" s="736"/>
      <c r="AM181" s="561" t="s">
        <v>6578</v>
      </c>
      <c r="AN181" s="4" t="s">
        <v>5062</v>
      </c>
    </row>
    <row r="182" spans="2:40" ht="60" customHeight="1">
      <c r="C182" s="747"/>
      <c r="D182" s="653"/>
      <c r="E182" s="653"/>
      <c r="F182" s="653"/>
      <c r="G182" s="653"/>
      <c r="H182" s="653"/>
      <c r="I182" s="653"/>
      <c r="J182" s="653"/>
      <c r="K182" s="653"/>
      <c r="L182" s="653"/>
      <c r="M182" s="653"/>
      <c r="N182" s="653"/>
      <c r="O182" s="653"/>
      <c r="P182" s="653"/>
      <c r="Q182" s="653"/>
      <c r="R182" s="653"/>
      <c r="S182" s="653"/>
      <c r="T182" s="653"/>
      <c r="U182" s="653"/>
      <c r="V182" s="653"/>
      <c r="W182" s="653"/>
      <c r="X182" s="653"/>
      <c r="Y182" s="653"/>
      <c r="Z182" s="653"/>
      <c r="AA182" s="653"/>
      <c r="AB182" s="653"/>
      <c r="AC182" s="653"/>
      <c r="AD182" s="748"/>
      <c r="AM182" s="561" t="s">
        <v>6580</v>
      </c>
      <c r="AN182" s="4" t="s">
        <v>5063</v>
      </c>
    </row>
    <row r="183" spans="2:40" ht="15" customHeight="1">
      <c r="B183" s="946" t="str">
        <f>IF(AG164=0,"","Favor de ingresar toda la información requerida en la pregunta")</f>
        <v/>
      </c>
      <c r="C183" s="946"/>
      <c r="D183" s="946"/>
      <c r="E183" s="946"/>
      <c r="F183" s="946"/>
      <c r="G183" s="946"/>
      <c r="H183" s="946"/>
      <c r="I183" s="946"/>
      <c r="J183" s="946"/>
      <c r="K183" s="946"/>
      <c r="L183" s="946"/>
      <c r="M183" s="946"/>
      <c r="N183" s="946"/>
      <c r="O183" s="946"/>
      <c r="P183" s="946"/>
      <c r="Q183" s="946"/>
      <c r="R183" s="946"/>
      <c r="S183" s="946"/>
      <c r="T183" s="946"/>
      <c r="U183" s="946"/>
      <c r="V183" s="946"/>
      <c r="W183" s="946"/>
      <c r="X183" s="946"/>
      <c r="Y183" s="946"/>
      <c r="Z183" s="946"/>
      <c r="AA183" s="946"/>
      <c r="AB183" s="946"/>
      <c r="AC183" s="946"/>
      <c r="AD183" s="946"/>
      <c r="AE183" s="946"/>
      <c r="AM183" s="561" t="s">
        <v>6581</v>
      </c>
      <c r="AN183" s="4" t="s">
        <v>5064</v>
      </c>
    </row>
    <row r="184" spans="2:40" ht="15" customHeight="1">
      <c r="B184" s="767" t="str">
        <f>IF(SUM(COUNTIF(N150:AD163,"NS"))&lt;&gt;0,"Alerta: debido a que cuenta con registros NS, debe proporcionar una justificación en el area de comentarios al final de la pregunta","")</f>
        <v/>
      </c>
      <c r="C184" s="635"/>
      <c r="D184" s="635"/>
      <c r="E184" s="635"/>
      <c r="F184" s="635"/>
      <c r="G184" s="635"/>
      <c r="H184" s="635"/>
      <c r="I184" s="635"/>
      <c r="J184" s="635"/>
      <c r="K184" s="635"/>
      <c r="L184" s="635"/>
      <c r="M184" s="635"/>
      <c r="N184" s="635"/>
      <c r="O184" s="635"/>
      <c r="P184" s="635"/>
      <c r="Q184" s="635"/>
      <c r="R184" s="635"/>
      <c r="S184" s="635"/>
      <c r="T184" s="635"/>
      <c r="U184" s="635"/>
      <c r="V184" s="635"/>
      <c r="W184" s="635"/>
      <c r="X184" s="635"/>
      <c r="Y184" s="635"/>
      <c r="Z184" s="635"/>
      <c r="AA184" s="635"/>
      <c r="AB184" s="635"/>
      <c r="AC184" s="635"/>
      <c r="AD184" s="635"/>
      <c r="AE184" s="635"/>
    </row>
    <row r="185" spans="2:40" ht="15" customHeight="1">
      <c r="B185" s="880" t="str">
        <f>IF(AH164&gt;0,"Revise la información capturada, ya que tiene datos ingresados en celdas que están sombreadas","")</f>
        <v/>
      </c>
      <c r="C185" s="880"/>
      <c r="D185" s="880"/>
      <c r="E185" s="880"/>
      <c r="F185" s="880"/>
      <c r="G185" s="880"/>
      <c r="H185" s="880"/>
      <c r="I185" s="880"/>
      <c r="J185" s="880"/>
      <c r="K185" s="880"/>
      <c r="L185" s="880"/>
      <c r="M185" s="880"/>
      <c r="N185" s="880"/>
      <c r="O185" s="880"/>
      <c r="P185" s="880"/>
      <c r="Q185" s="880"/>
      <c r="R185" s="880"/>
      <c r="S185" s="880"/>
      <c r="T185" s="880"/>
      <c r="U185" s="880"/>
      <c r="V185" s="880"/>
      <c r="W185" s="880"/>
      <c r="X185" s="880"/>
      <c r="Y185" s="880"/>
      <c r="Z185" s="880"/>
      <c r="AA185" s="880"/>
      <c r="AB185" s="880"/>
      <c r="AC185" s="880"/>
      <c r="AD185" s="880"/>
      <c r="AE185" s="880"/>
    </row>
    <row r="186" spans="2:40" ht="15" customHeight="1">
      <c r="B186" s="753" t="str">
        <f>IF(AI164&gt;0,"La suma del apartado Unidades de equipamiento no puede ser cero debido a que registró el código 1","")</f>
        <v/>
      </c>
      <c r="C186" s="635"/>
      <c r="D186" s="635"/>
      <c r="E186" s="635"/>
      <c r="F186" s="635"/>
      <c r="G186" s="635"/>
      <c r="H186" s="635"/>
      <c r="I186" s="635"/>
      <c r="J186" s="635"/>
      <c r="K186" s="635"/>
      <c r="L186" s="635"/>
      <c r="M186" s="635"/>
      <c r="N186" s="635"/>
      <c r="O186" s="635"/>
      <c r="P186" s="635"/>
      <c r="Q186" s="635"/>
      <c r="R186" s="635"/>
      <c r="S186" s="635"/>
      <c r="T186" s="635"/>
      <c r="U186" s="635"/>
      <c r="V186" s="635"/>
      <c r="W186" s="635"/>
      <c r="X186" s="635"/>
      <c r="Y186" s="635"/>
      <c r="Z186" s="635"/>
      <c r="AA186" s="635"/>
      <c r="AB186" s="635"/>
      <c r="AC186" s="635"/>
      <c r="AD186" s="635"/>
      <c r="AE186" s="635"/>
    </row>
    <row r="187" spans="2:40" ht="15" customHeight="1"/>
    <row r="188" spans="2:40" ht="15" customHeight="1"/>
  </sheetData>
  <sheetProtection algorithmName="SHA-512" hashValue="6YP0mcsEvJpsgDG7z+WhWvMHWWLc8jzAu+x9kCwGx/GZzB3Uc3B67iJ/LKgnCv8F1MPWcN/ZfGFNDGh9jrfugA==" saltValue="GGs/Kq1Bs2yHSZ7BwYl0gw==" spinCount="100000" sheet="1" objects="1" scenarios="1"/>
  <mergeCells count="279">
    <mergeCell ref="AH117:AK117"/>
    <mergeCell ref="AM117:AP117"/>
    <mergeCell ref="D54:X54"/>
    <mergeCell ref="Y54:AD54"/>
    <mergeCell ref="B118:AE118"/>
    <mergeCell ref="B120:AE120"/>
    <mergeCell ref="B136:AE136"/>
    <mergeCell ref="R122:AD122"/>
    <mergeCell ref="R131:AD131"/>
    <mergeCell ref="D112:G112"/>
    <mergeCell ref="AG79:AI79"/>
    <mergeCell ref="H104:I104"/>
    <mergeCell ref="D126:P126"/>
    <mergeCell ref="AJ77:AL77"/>
    <mergeCell ref="AM77:AO77"/>
    <mergeCell ref="AP77:AR77"/>
    <mergeCell ref="AJ82:AL82"/>
    <mergeCell ref="AM82:AO82"/>
    <mergeCell ref="AP82:AR82"/>
    <mergeCell ref="C91:AD91"/>
    <mergeCell ref="R130:AD130"/>
    <mergeCell ref="AB77:AD77"/>
    <mergeCell ref="D123:P123"/>
    <mergeCell ref="D110:G110"/>
    <mergeCell ref="C12:AD12"/>
    <mergeCell ref="C38:AD38"/>
    <mergeCell ref="Y45:AD45"/>
    <mergeCell ref="F77:H77"/>
    <mergeCell ref="B8:L8"/>
    <mergeCell ref="B17:AD17"/>
    <mergeCell ref="C14:AD14"/>
    <mergeCell ref="D51:X51"/>
    <mergeCell ref="B67:AE67"/>
    <mergeCell ref="B36:AD36"/>
    <mergeCell ref="B10:AD10"/>
    <mergeCell ref="C11:AD11"/>
    <mergeCell ref="D57:X57"/>
    <mergeCell ref="B24:AD24"/>
    <mergeCell ref="B30:AE30"/>
    <mergeCell ref="D61:X61"/>
    <mergeCell ref="D48:X48"/>
    <mergeCell ref="B72:AD72"/>
    <mergeCell ref="D46:X46"/>
    <mergeCell ref="C41:X41"/>
    <mergeCell ref="B66:AE66"/>
    <mergeCell ref="B68:AE68"/>
    <mergeCell ref="B69:AE69"/>
    <mergeCell ref="B70:AE70"/>
    <mergeCell ref="D42:X42"/>
    <mergeCell ref="D55:X55"/>
    <mergeCell ref="D53:X53"/>
    <mergeCell ref="D47:X47"/>
    <mergeCell ref="Y46:AD46"/>
    <mergeCell ref="B21:AD21"/>
    <mergeCell ref="Y61:AD61"/>
    <mergeCell ref="Y48:AD48"/>
    <mergeCell ref="Y57:AD57"/>
    <mergeCell ref="C22:AD22"/>
    <mergeCell ref="D49:X49"/>
    <mergeCell ref="Y50:AD50"/>
    <mergeCell ref="Y59:AD59"/>
    <mergeCell ref="C39:AD39"/>
    <mergeCell ref="D44:X44"/>
    <mergeCell ref="D45:X45"/>
    <mergeCell ref="B1:AD1"/>
    <mergeCell ref="D162:K162"/>
    <mergeCell ref="D156:K156"/>
    <mergeCell ref="C26:F26"/>
    <mergeCell ref="L161:M161"/>
    <mergeCell ref="Y41:AD41"/>
    <mergeCell ref="D108:G108"/>
    <mergeCell ref="B87:AD87"/>
    <mergeCell ref="C77:E77"/>
    <mergeCell ref="L159:M159"/>
    <mergeCell ref="Y47:AD47"/>
    <mergeCell ref="Y56:AD56"/>
    <mergeCell ref="C20:AD20"/>
    <mergeCell ref="H105:I105"/>
    <mergeCell ref="C29:AD29"/>
    <mergeCell ref="C143:AD143"/>
    <mergeCell ref="Y43:AD43"/>
    <mergeCell ref="C65:AD65"/>
    <mergeCell ref="D157:K157"/>
    <mergeCell ref="Y58:AD58"/>
    <mergeCell ref="B5:AD5"/>
    <mergeCell ref="Y44:AD44"/>
    <mergeCell ref="Y76:AA76"/>
    <mergeCell ref="C80:AD80"/>
    <mergeCell ref="D177:P177"/>
    <mergeCell ref="H102:I102"/>
    <mergeCell ref="D113:G113"/>
    <mergeCell ref="Y60:AD60"/>
    <mergeCell ref="D158:K158"/>
    <mergeCell ref="D173:P173"/>
    <mergeCell ref="Y52:AD52"/>
    <mergeCell ref="H99:I100"/>
    <mergeCell ref="C170:AD170"/>
    <mergeCell ref="L151:M151"/>
    <mergeCell ref="D160:K160"/>
    <mergeCell ref="D150:K150"/>
    <mergeCell ref="D109:G109"/>
    <mergeCell ref="H108:I108"/>
    <mergeCell ref="R172:AD172"/>
    <mergeCell ref="S77:U77"/>
    <mergeCell ref="R125:AD125"/>
    <mergeCell ref="F168:AD168"/>
    <mergeCell ref="B88:AD88"/>
    <mergeCell ref="R177:AD177"/>
    <mergeCell ref="C99:G100"/>
    <mergeCell ref="D155:K155"/>
    <mergeCell ref="H107:I107"/>
    <mergeCell ref="Y62:AD62"/>
    <mergeCell ref="B184:AE184"/>
    <mergeCell ref="D122:P122"/>
    <mergeCell ref="L160:M160"/>
    <mergeCell ref="C95:AD95"/>
    <mergeCell ref="D114:G114"/>
    <mergeCell ref="D52:X52"/>
    <mergeCell ref="D178:P178"/>
    <mergeCell ref="F76:H76"/>
    <mergeCell ref="J99:AD99"/>
    <mergeCell ref="C75:AD75"/>
    <mergeCell ref="B81:AE81"/>
    <mergeCell ref="V76:X76"/>
    <mergeCell ref="H101:I101"/>
    <mergeCell ref="D127:P127"/>
    <mergeCell ref="B94:AD94"/>
    <mergeCell ref="D153:K153"/>
    <mergeCell ref="H103:I103"/>
    <mergeCell ref="H112:I112"/>
    <mergeCell ref="L150:M150"/>
    <mergeCell ref="H114:I114"/>
    <mergeCell ref="F117:AD117"/>
    <mergeCell ref="C76:E76"/>
    <mergeCell ref="C119:E119"/>
    <mergeCell ref="R127:AD127"/>
    <mergeCell ref="F119:AD119"/>
    <mergeCell ref="R126:AD126"/>
    <mergeCell ref="D103:G103"/>
    <mergeCell ref="I77:K77"/>
    <mergeCell ref="D152:K152"/>
    <mergeCell ref="R129:AD129"/>
    <mergeCell ref="P77:R77"/>
    <mergeCell ref="D132:P132"/>
    <mergeCell ref="C144:AD144"/>
    <mergeCell ref="AA7:AD7"/>
    <mergeCell ref="D125:P125"/>
    <mergeCell ref="I76:K76"/>
    <mergeCell ref="H106:I106"/>
    <mergeCell ref="R175:AD175"/>
    <mergeCell ref="Y51:AD51"/>
    <mergeCell ref="C117:E117"/>
    <mergeCell ref="D60:X60"/>
    <mergeCell ref="C121:AD121"/>
    <mergeCell ref="C134:AD134"/>
    <mergeCell ref="C146:AD146"/>
    <mergeCell ref="Y55:AD55"/>
    <mergeCell ref="AB76:AD76"/>
    <mergeCell ref="L155:M155"/>
    <mergeCell ref="C19:AD19"/>
    <mergeCell ref="C28:AD28"/>
    <mergeCell ref="D56:X56"/>
    <mergeCell ref="Y77:AA77"/>
    <mergeCell ref="R174:AD174"/>
    <mergeCell ref="H111:I111"/>
    <mergeCell ref="Y42:AD42"/>
    <mergeCell ref="L158:M158"/>
    <mergeCell ref="R124:AD124"/>
    <mergeCell ref="Q132:AD132"/>
    <mergeCell ref="R178:AD178"/>
    <mergeCell ref="C89:AD89"/>
    <mergeCell ref="C64:AD64"/>
    <mergeCell ref="C79:AD79"/>
    <mergeCell ref="Y53:AD53"/>
    <mergeCell ref="C148:K149"/>
    <mergeCell ref="C73:AD73"/>
    <mergeCell ref="D50:X50"/>
    <mergeCell ref="D107:G107"/>
    <mergeCell ref="D59:X59"/>
    <mergeCell ref="L152:M152"/>
    <mergeCell ref="D161:K161"/>
    <mergeCell ref="P76:R76"/>
    <mergeCell ref="B142:AD142"/>
    <mergeCell ref="V77:X77"/>
    <mergeCell ref="L76:O76"/>
    <mergeCell ref="L162:M162"/>
    <mergeCell ref="S76:U76"/>
    <mergeCell ref="H113:I113"/>
    <mergeCell ref="L156:M156"/>
    <mergeCell ref="C97:AD97"/>
    <mergeCell ref="L77:O77"/>
    <mergeCell ref="C90:AD90"/>
    <mergeCell ref="R171:AD171"/>
    <mergeCell ref="B3:AD3"/>
    <mergeCell ref="D129:P129"/>
    <mergeCell ref="F166:AD166"/>
    <mergeCell ref="L148:M149"/>
    <mergeCell ref="R176:AD176"/>
    <mergeCell ref="C37:AD37"/>
    <mergeCell ref="B82:AE82"/>
    <mergeCell ref="D43:X43"/>
    <mergeCell ref="B18:AD18"/>
    <mergeCell ref="Y49:AD49"/>
    <mergeCell ref="C13:AD13"/>
    <mergeCell ref="D151:K151"/>
    <mergeCell ref="C96:AD96"/>
    <mergeCell ref="B137:AE137"/>
    <mergeCell ref="D58:X58"/>
    <mergeCell ref="C145:AD145"/>
    <mergeCell ref="H110:I110"/>
    <mergeCell ref="N8:O8"/>
    <mergeCell ref="L157:M157"/>
    <mergeCell ref="L153:M153"/>
    <mergeCell ref="C15:AD15"/>
    <mergeCell ref="R128:AD128"/>
    <mergeCell ref="D105:G105"/>
    <mergeCell ref="D106:G106"/>
    <mergeCell ref="AS77:AU77"/>
    <mergeCell ref="AV77:AX77"/>
    <mergeCell ref="AY77:BA77"/>
    <mergeCell ref="BB77:BD77"/>
    <mergeCell ref="BE77:BG77"/>
    <mergeCell ref="AG77:AI77"/>
    <mergeCell ref="AY79:BA79"/>
    <mergeCell ref="BB79:BD79"/>
    <mergeCell ref="BE79:BG79"/>
    <mergeCell ref="AJ79:AL79"/>
    <mergeCell ref="AM79:AO79"/>
    <mergeCell ref="AP79:AR79"/>
    <mergeCell ref="AS79:AU79"/>
    <mergeCell ref="AV79:AX79"/>
    <mergeCell ref="B185:AE185"/>
    <mergeCell ref="B186:AE186"/>
    <mergeCell ref="AG82:AI82"/>
    <mergeCell ref="D179:P179"/>
    <mergeCell ref="D171:P171"/>
    <mergeCell ref="D175:P175"/>
    <mergeCell ref="R173:AD173"/>
    <mergeCell ref="B167:AE167"/>
    <mergeCell ref="B169:AE169"/>
    <mergeCell ref="C182:AD182"/>
    <mergeCell ref="C166:E166"/>
    <mergeCell ref="D172:P172"/>
    <mergeCell ref="L163:M163"/>
    <mergeCell ref="D101:G101"/>
    <mergeCell ref="D124:P124"/>
    <mergeCell ref="C168:E168"/>
    <mergeCell ref="D159:K159"/>
    <mergeCell ref="D130:P130"/>
    <mergeCell ref="B139:AE139"/>
    <mergeCell ref="B83:AE83"/>
    <mergeCell ref="B138:AE138"/>
    <mergeCell ref="D104:G104"/>
    <mergeCell ref="R123:AD123"/>
    <mergeCell ref="H109:I109"/>
    <mergeCell ref="AH166:AK166"/>
    <mergeCell ref="AM166:AP166"/>
    <mergeCell ref="B165:AD165"/>
    <mergeCell ref="AS82:AU82"/>
    <mergeCell ref="AV82:AX82"/>
    <mergeCell ref="AY82:BA82"/>
    <mergeCell ref="BB82:BD82"/>
    <mergeCell ref="BE82:BG82"/>
    <mergeCell ref="B183:AE183"/>
    <mergeCell ref="D131:P131"/>
    <mergeCell ref="D102:G102"/>
    <mergeCell ref="C92:AD92"/>
    <mergeCell ref="D128:P128"/>
    <mergeCell ref="D111:G111"/>
    <mergeCell ref="B116:AD116"/>
    <mergeCell ref="Q179:AD179"/>
    <mergeCell ref="D176:P176"/>
    <mergeCell ref="C135:AD135"/>
    <mergeCell ref="N148:AD148"/>
    <mergeCell ref="L154:M154"/>
    <mergeCell ref="C181:AD181"/>
    <mergeCell ref="D154:K154"/>
    <mergeCell ref="D174:P174"/>
    <mergeCell ref="D163:K163"/>
  </mergeCells>
  <conditionalFormatting sqref="A1:XFD1048576">
    <cfRule type="expression" dxfId="450" priority="164" stopIfTrue="1">
      <formula>AND($A$1&lt;&gt;"",SUM(A1)&gt;0)</formula>
    </cfRule>
    <cfRule type="expression" dxfId="449" priority="159" stopIfTrue="1">
      <formula>AND($A$1&lt;&gt;"",SEARCH("igual o mayor",A1)&gt;0)</formula>
    </cfRule>
    <cfRule type="expression" dxfId="448" priority="165" stopIfTrue="1">
      <formula>AND($A$1&lt;&gt;"",SEARCH("la pregunta",A1)&gt;0)</formula>
    </cfRule>
    <cfRule type="expression" dxfId="447" priority="160" stopIfTrue="1">
      <formula>AND($A$1&lt;&gt;"",SEARCH("igual o menor",A1)&gt;0)</formula>
    </cfRule>
    <cfRule type="expression" dxfId="446" priority="161" stopIfTrue="1">
      <formula>AND($A$1&lt;&gt;"",SEARCH("pase a la pregunta",A1)&gt;0)</formula>
    </cfRule>
    <cfRule type="expression" dxfId="445" priority="162" stopIfTrue="1">
      <formula>AND($A$1&lt;&gt;"",SEARCH("en blanco",A1)&gt;0)</formula>
    </cfRule>
    <cfRule type="expression" dxfId="444" priority="163" stopIfTrue="1">
      <formula>AND($A$1&lt;&gt;"",SEARCH("no puede registrar",A1)&gt;0)</formula>
    </cfRule>
  </conditionalFormatting>
  <conditionalFormatting sqref="B116:AD116">
    <cfRule type="expression" dxfId="443" priority="106" stopIfTrue="1">
      <formula>AND($A$1&lt;&gt;"",SEARCH("la pregunta",B116)&gt;0)</formula>
    </cfRule>
    <cfRule type="expression" dxfId="442" priority="107" stopIfTrue="1">
      <formula>AND($A$1&lt;&gt;"",SEARCH("igual o mayor",B116)&gt;0)</formula>
    </cfRule>
    <cfRule type="expression" dxfId="441" priority="105" stopIfTrue="1">
      <formula>AND($A$1&lt;&gt;"",SUM(B116)&gt;0)</formula>
    </cfRule>
    <cfRule type="expression" dxfId="440" priority="104" stopIfTrue="1">
      <formula>AND($A$1&lt;&gt;"",SEARCH("no puede registrar",B116)&gt;0)</formula>
    </cfRule>
    <cfRule type="expression" dxfId="439" priority="102" stopIfTrue="1">
      <formula>AND($A$1&lt;&gt;"",SEARCH("pase a la pregunta",B116)&gt;0)</formula>
    </cfRule>
    <cfRule type="expression" dxfId="438" priority="109" stopIfTrue="1">
      <formula>AND($A$1&lt;&gt;"",SEARCH("pase a la pregunta",B116)&gt;0)</formula>
    </cfRule>
    <cfRule type="expression" dxfId="437" priority="103" stopIfTrue="1">
      <formula>AND($A$1&lt;&gt;"",SEARCH("en blanco",B116)&gt;0)</formula>
    </cfRule>
    <cfRule type="expression" dxfId="436" priority="108" stopIfTrue="1">
      <formula>AND($A$1&lt;&gt;"",SEARCH("igual o menor",B116)&gt;0)</formula>
    </cfRule>
    <cfRule type="expression" dxfId="435" priority="110" stopIfTrue="1">
      <formula>AND($A$1&lt;&gt;"",SEARCH("en blanco",B116)&gt;0)</formula>
    </cfRule>
    <cfRule type="expression" dxfId="434" priority="111" stopIfTrue="1">
      <formula>AND($A$1&lt;&gt;"",SEARCH("no puede registrar",B116)&gt;0)</formula>
    </cfRule>
    <cfRule type="expression" dxfId="433" priority="101" stopIfTrue="1">
      <formula>AND($A$1&lt;&gt;"",SEARCH("igual o menor",B116)&gt;0)</formula>
    </cfRule>
    <cfRule type="expression" dxfId="432" priority="112" stopIfTrue="1">
      <formula>AND($A$1&lt;&gt;"",SUM(B116)&gt;0)</formula>
    </cfRule>
    <cfRule type="expression" dxfId="431" priority="113" stopIfTrue="1">
      <formula>AND($A$1&lt;&gt;"",SEARCH("la pregunta",B116)&gt;0)</formula>
    </cfRule>
    <cfRule type="expression" dxfId="430" priority="100" stopIfTrue="1">
      <formula>AND($A$1&lt;&gt;"",SEARCH("igual o mayor",B116)&gt;0)</formula>
    </cfRule>
  </conditionalFormatting>
  <conditionalFormatting sqref="B165:AD165">
    <cfRule type="expression" dxfId="429" priority="15" stopIfTrue="1">
      <formula>AND($A$1&lt;&gt;"",SEARCH("la pregunta",B165)&gt;0)</formula>
    </cfRule>
    <cfRule type="expression" dxfId="428" priority="7" stopIfTrue="1">
      <formula>AND($A$1&lt;&gt;"",SUM(B165)&gt;0)</formula>
    </cfRule>
    <cfRule type="expression" dxfId="427" priority="2" stopIfTrue="1">
      <formula>AND($A$1&lt;&gt;"",SEARCH("igual o mayor",B165)&gt;0)</formula>
    </cfRule>
    <cfRule type="expression" dxfId="426" priority="3" stopIfTrue="1">
      <formula>AND($A$1&lt;&gt;"",SEARCH("igual o menor",B165)&gt;0)</formula>
    </cfRule>
    <cfRule type="expression" dxfId="425" priority="4" stopIfTrue="1">
      <formula>AND($A$1&lt;&gt;"",SEARCH("pase a la pregunta",B165)&gt;0)</formula>
    </cfRule>
    <cfRule type="expression" dxfId="424" priority="5" stopIfTrue="1">
      <formula>AND($A$1&lt;&gt;"",SEARCH("en blanco",B165)&gt;0)</formula>
    </cfRule>
    <cfRule type="expression" dxfId="423" priority="6" stopIfTrue="1">
      <formula>AND($A$1&lt;&gt;"",SEARCH("no puede registrar",B165)&gt;0)</formula>
    </cfRule>
    <cfRule type="expression" dxfId="422" priority="8" stopIfTrue="1">
      <formula>AND($A$1&lt;&gt;"",SEARCH("la pregunta",B165)&gt;0)</formula>
    </cfRule>
    <cfRule type="expression" dxfId="421" priority="9" stopIfTrue="1">
      <formula>AND($A$1&lt;&gt;"",SEARCH("igual o mayor",B165)&gt;0)</formula>
    </cfRule>
    <cfRule type="expression" dxfId="420" priority="10" stopIfTrue="1">
      <formula>AND($A$1&lt;&gt;"",SEARCH("igual o menor",B165)&gt;0)</formula>
    </cfRule>
    <cfRule type="expression" dxfId="419" priority="11" stopIfTrue="1">
      <formula>AND($A$1&lt;&gt;"",SEARCH("pase a la pregunta",B165)&gt;0)</formula>
    </cfRule>
    <cfRule type="expression" dxfId="418" priority="12" stopIfTrue="1">
      <formula>AND($A$1&lt;&gt;"",SEARCH("en blanco",B165)&gt;0)</formula>
    </cfRule>
    <cfRule type="expression" dxfId="417" priority="13" stopIfTrue="1">
      <formula>AND($A$1&lt;&gt;"",SEARCH("no puede registrar",B165)&gt;0)</formula>
    </cfRule>
    <cfRule type="expression" dxfId="416" priority="14" stopIfTrue="1">
      <formula>AND($A$1&lt;&gt;"",SUM(B165)&gt;0)</formula>
    </cfRule>
  </conditionalFormatting>
  <conditionalFormatting sqref="D101:G113">
    <cfRule type="expression" dxfId="415" priority="155" stopIfTrue="1">
      <formula>ISNUMBER(SEARCH(" " &amp; D101 &amp; " ", " " &amp; SUBSTITUTE($AJ$119, " / ", " ") &amp; " "))</formula>
    </cfRule>
  </conditionalFormatting>
  <conditionalFormatting sqref="D150:K162">
    <cfRule type="expression" dxfId="414" priority="157" stopIfTrue="1">
      <formula>ISNUMBER(SEARCH(" " &amp; D150 &amp; " ", " " &amp; SUBSTITUTE($AJ$168, " / ", " ") &amp; " "))</formula>
    </cfRule>
  </conditionalFormatting>
  <conditionalFormatting sqref="F117:AD117">
    <cfRule type="expression" dxfId="413" priority="153">
      <formula>H114&lt;&gt;1</formula>
    </cfRule>
    <cfRule type="expression" dxfId="412" priority="154">
      <formula>AND(H114=1,F117="")</formula>
    </cfRule>
  </conditionalFormatting>
  <conditionalFormatting sqref="F119:AD119">
    <cfRule type="expression" dxfId="411" priority="152">
      <formula>AND(AD115&gt;0,AD115&lt;&gt;"NA",AD115&lt;&gt;"NS",F119="")</formula>
    </cfRule>
    <cfRule type="expression" dxfId="410" priority="151">
      <formula>OR(AD115=0,AD115="NA",AD115="NS")</formula>
    </cfRule>
  </conditionalFormatting>
  <conditionalFormatting sqref="F166:AD166">
    <cfRule type="expression" dxfId="409" priority="145">
      <formula>AND(L163=1,F166="")</formula>
    </cfRule>
    <cfRule type="expression" dxfId="408" priority="144">
      <formula>L163&lt;&gt;1</formula>
    </cfRule>
  </conditionalFormatting>
  <conditionalFormatting sqref="F168:AD168">
    <cfRule type="expression" dxfId="407" priority="150">
      <formula>AND(AD164&gt;0,AD164&lt;&gt;"NA",AD164&lt;&gt;"NS",F168="")</formula>
    </cfRule>
    <cfRule type="expression" dxfId="406" priority="149">
      <formula>OR(AD164=0,AD164="NA",AD164="NS")</formula>
    </cfRule>
  </conditionalFormatting>
  <conditionalFormatting sqref="J100:AC100">
    <cfRule type="expression" dxfId="405" priority="156" stopIfTrue="1">
      <formula>ISNUMBER(SEARCH(" " &amp; J100 &amp; " ", " " &amp; SUBSTITUTE($AO$119, " / ", " ") &amp; " "))</formula>
    </cfRule>
  </conditionalFormatting>
  <conditionalFormatting sqref="J101:AD114">
    <cfRule type="expression" dxfId="404" priority="147">
      <formula>$H101&gt;1</formula>
    </cfRule>
  </conditionalFormatting>
  <conditionalFormatting sqref="N149:AC149">
    <cfRule type="expression" dxfId="403" priority="158" stopIfTrue="1">
      <formula>ISNUMBER(SEARCH(" " &amp; N149 &amp; " ", " " &amp; SUBSTITUTE($AO$168, " / ", " ") &amp; " "))</formula>
    </cfRule>
  </conditionalFormatting>
  <conditionalFormatting sqref="N150:AD163">
    <cfRule type="expression" dxfId="402" priority="146">
      <formula>$L150&gt;1</formula>
    </cfRule>
  </conditionalFormatting>
  <conditionalFormatting sqref="Y42:AD61">
    <cfRule type="expression" dxfId="401" priority="148">
      <formula>COUNTBLANK($D42)=1</formula>
    </cfRule>
  </conditionalFormatting>
  <conditionalFormatting sqref="AF117">
    <cfRule type="expression" dxfId="400" priority="130" stopIfTrue="1">
      <formula>AND($A$1&lt;&gt;"",SEARCH("pase a la pregunta",AF117)&gt;0)</formula>
    </cfRule>
    <cfRule type="expression" dxfId="399" priority="131" stopIfTrue="1">
      <formula>AND($A$1&lt;&gt;"",SEARCH("en blanco",AF117)&gt;0)</formula>
    </cfRule>
    <cfRule type="expression" dxfId="398" priority="132" stopIfTrue="1">
      <formula>AND($A$1&lt;&gt;"",SEARCH("no puede registrar",AF117)&gt;0)</formula>
    </cfRule>
    <cfRule type="expression" dxfId="397" priority="133" stopIfTrue="1">
      <formula>AND($A$1&lt;&gt;"",SUM(AF117)&gt;0)</formula>
    </cfRule>
    <cfRule type="expression" dxfId="396" priority="134" stopIfTrue="1">
      <formula>AND($A$1&lt;&gt;"",SEARCH("la pregunta",AF117)&gt;0)</formula>
    </cfRule>
    <cfRule type="expression" dxfId="395" priority="135" stopIfTrue="1">
      <formula>AND($A$1&lt;&gt;"",SEARCH("igual o mayor",AF117)&gt;0)</formula>
    </cfRule>
    <cfRule type="expression" dxfId="394" priority="136" stopIfTrue="1">
      <formula>AND($A$1&lt;&gt;"",SEARCH("igual o menor",AF117)&gt;0)</formula>
    </cfRule>
    <cfRule type="expression" dxfId="393" priority="137" stopIfTrue="1">
      <formula>AND($A$1&lt;&gt;"",SEARCH("pase a la pregunta",AF117)&gt;0)</formula>
    </cfRule>
    <cfRule type="expression" dxfId="392" priority="138" stopIfTrue="1">
      <formula>AND($A$1&lt;&gt;"",SEARCH("en blanco",AF117)&gt;0)</formula>
    </cfRule>
    <cfRule type="expression" dxfId="391" priority="139" stopIfTrue="1">
      <formula>AND($A$1&lt;&gt;"",SEARCH("no puede registrar",AF117)&gt;0)</formula>
    </cfRule>
    <cfRule type="expression" dxfId="390" priority="140" stopIfTrue="1">
      <formula>AND($A$1&lt;&gt;"",SUM(AF117)&gt;0)</formula>
    </cfRule>
    <cfRule type="expression" dxfId="389" priority="141" stopIfTrue="1">
      <formula>AND($A$1&lt;&gt;"",SEARCH("la pregunta",AF117)&gt;0)</formula>
    </cfRule>
    <cfRule type="expression" dxfId="388" priority="128" stopIfTrue="1">
      <formula>AND($A$1&lt;&gt;"",SEARCH("igual o mayor",AF117)&gt;0)</formula>
    </cfRule>
    <cfRule type="expression" dxfId="387" priority="129" stopIfTrue="1">
      <formula>AND($A$1&lt;&gt;"",SEARCH("igual o menor",AF117)&gt;0)</formula>
    </cfRule>
  </conditionalFormatting>
  <conditionalFormatting sqref="AF119">
    <cfRule type="expression" dxfId="386" priority="121" stopIfTrue="1">
      <formula>AND($A$1&lt;&gt;"",SEARCH("igual o mayor",AF119)&gt;0)</formula>
    </cfRule>
    <cfRule type="expression" dxfId="385" priority="120" stopIfTrue="1">
      <formula>AND($A$1&lt;&gt;"",SEARCH("la pregunta",AF119)&gt;0)</formula>
    </cfRule>
    <cfRule type="expression" dxfId="384" priority="119" stopIfTrue="1">
      <formula>AND($A$1&lt;&gt;"",SUM(AF119)&gt;0)</formula>
    </cfRule>
    <cfRule type="expression" dxfId="383" priority="118" stopIfTrue="1">
      <formula>AND($A$1&lt;&gt;"",SEARCH("no puede registrar",AF119)&gt;0)</formula>
    </cfRule>
    <cfRule type="expression" dxfId="382" priority="117" stopIfTrue="1">
      <formula>AND($A$1&lt;&gt;"",SEARCH("en blanco",AF119)&gt;0)</formula>
    </cfRule>
    <cfRule type="expression" dxfId="381" priority="116" stopIfTrue="1">
      <formula>AND($A$1&lt;&gt;"",SEARCH("pase a la pregunta",AF119)&gt;0)</formula>
    </cfRule>
    <cfRule type="expression" dxfId="380" priority="115" stopIfTrue="1">
      <formula>AND($A$1&lt;&gt;"",SEARCH("igual o menor",AF119)&gt;0)</formula>
    </cfRule>
    <cfRule type="expression" dxfId="379" priority="114" stopIfTrue="1">
      <formula>AND($A$1&lt;&gt;"",SEARCH("igual o mayor",AF119)&gt;0)</formula>
    </cfRule>
    <cfRule type="expression" dxfId="378" priority="127" stopIfTrue="1">
      <formula>AND($A$1&lt;&gt;"",SEARCH("la pregunta",AF119)&gt;0)</formula>
    </cfRule>
    <cfRule type="expression" dxfId="377" priority="126" stopIfTrue="1">
      <formula>AND($A$1&lt;&gt;"",SUM(AF119)&gt;0)</formula>
    </cfRule>
    <cfRule type="expression" dxfId="376" priority="125" stopIfTrue="1">
      <formula>AND($A$1&lt;&gt;"",SEARCH("no puede registrar",AF119)&gt;0)</formula>
    </cfRule>
    <cfRule type="expression" dxfId="375" priority="124" stopIfTrue="1">
      <formula>AND($A$1&lt;&gt;"",SEARCH("en blanco",AF119)&gt;0)</formula>
    </cfRule>
    <cfRule type="expression" dxfId="374" priority="122" stopIfTrue="1">
      <formula>AND($A$1&lt;&gt;"",SEARCH("igual o menor",AF119)&gt;0)</formula>
    </cfRule>
    <cfRule type="expression" dxfId="373" priority="123" stopIfTrue="1">
      <formula>AND($A$1&lt;&gt;"",SEARCH("pase a la pregunta",AF119)&gt;0)</formula>
    </cfRule>
  </conditionalFormatting>
  <conditionalFormatting sqref="AF166">
    <cfRule type="expression" dxfId="372" priority="69" stopIfTrue="1">
      <formula>AND($A$1&lt;&gt;"",SEARCH("no puede registrar",AF166)&gt;0)</formula>
    </cfRule>
    <cfRule type="expression" dxfId="371" priority="70" stopIfTrue="1">
      <formula>AND($A$1&lt;&gt;"",SUM(AF166)&gt;0)</formula>
    </cfRule>
    <cfRule type="expression" dxfId="370" priority="71" stopIfTrue="1">
      <formula>AND($A$1&lt;&gt;"",SEARCH("la pregunta",AF166)&gt;0)</formula>
    </cfRule>
    <cfRule type="expression" dxfId="369" priority="63" stopIfTrue="1">
      <formula>AND($A$1&lt;&gt;"",SUM(AF166)&gt;0)</formula>
    </cfRule>
    <cfRule type="expression" dxfId="368" priority="58" stopIfTrue="1">
      <formula>AND($A$1&lt;&gt;"",SEARCH("igual o mayor",AF166)&gt;0)</formula>
    </cfRule>
    <cfRule type="expression" dxfId="367" priority="59" stopIfTrue="1">
      <formula>AND($A$1&lt;&gt;"",SEARCH("igual o menor",AF166)&gt;0)</formula>
    </cfRule>
    <cfRule type="expression" dxfId="366" priority="60" stopIfTrue="1">
      <formula>AND($A$1&lt;&gt;"",SEARCH("pase a la pregunta",AF166)&gt;0)</formula>
    </cfRule>
    <cfRule type="expression" dxfId="365" priority="61" stopIfTrue="1">
      <formula>AND($A$1&lt;&gt;"",SEARCH("en blanco",AF166)&gt;0)</formula>
    </cfRule>
    <cfRule type="expression" dxfId="364" priority="62" stopIfTrue="1">
      <formula>AND($A$1&lt;&gt;"",SEARCH("no puede registrar",AF166)&gt;0)</formula>
    </cfRule>
    <cfRule type="expression" dxfId="363" priority="64" stopIfTrue="1">
      <formula>AND($A$1&lt;&gt;"",SEARCH("la pregunta",AF166)&gt;0)</formula>
    </cfRule>
    <cfRule type="expression" dxfId="362" priority="65" stopIfTrue="1">
      <formula>AND($A$1&lt;&gt;"",SEARCH("igual o mayor",AF166)&gt;0)</formula>
    </cfRule>
    <cfRule type="expression" dxfId="361" priority="66" stopIfTrue="1">
      <formula>AND($A$1&lt;&gt;"",SEARCH("igual o menor",AF166)&gt;0)</formula>
    </cfRule>
    <cfRule type="expression" dxfId="360" priority="67" stopIfTrue="1">
      <formula>AND($A$1&lt;&gt;"",SEARCH("pase a la pregunta",AF166)&gt;0)</formula>
    </cfRule>
    <cfRule type="expression" dxfId="359" priority="68" stopIfTrue="1">
      <formula>AND($A$1&lt;&gt;"",SEARCH("en blanco",AF166)&gt;0)</formula>
    </cfRule>
  </conditionalFormatting>
  <conditionalFormatting sqref="AF168">
    <cfRule type="expression" dxfId="358" priority="48" stopIfTrue="1">
      <formula>AND($A$1&lt;&gt;"",SEARCH("no puede registrar",AF168)&gt;0)</formula>
    </cfRule>
    <cfRule type="expression" dxfId="357" priority="44" stopIfTrue="1">
      <formula>AND($A$1&lt;&gt;"",SEARCH("igual o mayor",AF168)&gt;0)</formula>
    </cfRule>
    <cfRule type="expression" dxfId="356" priority="52" stopIfTrue="1">
      <formula>AND($A$1&lt;&gt;"",SEARCH("igual o menor",AF168)&gt;0)</formula>
    </cfRule>
    <cfRule type="expression" dxfId="355" priority="54" stopIfTrue="1">
      <formula>AND($A$1&lt;&gt;"",SEARCH("en blanco",AF168)&gt;0)</formula>
    </cfRule>
    <cfRule type="expression" dxfId="354" priority="53" stopIfTrue="1">
      <formula>AND($A$1&lt;&gt;"",SEARCH("pase a la pregunta",AF168)&gt;0)</formula>
    </cfRule>
    <cfRule type="expression" dxfId="353" priority="57" stopIfTrue="1">
      <formula>AND($A$1&lt;&gt;"",SEARCH("la pregunta",AF168)&gt;0)</formula>
    </cfRule>
    <cfRule type="expression" dxfId="352" priority="51" stopIfTrue="1">
      <formula>AND($A$1&lt;&gt;"",SEARCH("igual o mayor",AF168)&gt;0)</formula>
    </cfRule>
    <cfRule type="expression" dxfId="351" priority="50" stopIfTrue="1">
      <formula>AND($A$1&lt;&gt;"",SEARCH("la pregunta",AF168)&gt;0)</formula>
    </cfRule>
    <cfRule type="expression" dxfId="350" priority="56" stopIfTrue="1">
      <formula>AND($A$1&lt;&gt;"",SUM(AF168)&gt;0)</formula>
    </cfRule>
    <cfRule type="expression" dxfId="349" priority="49" stopIfTrue="1">
      <formula>AND($A$1&lt;&gt;"",SUM(AF168)&gt;0)</formula>
    </cfRule>
    <cfRule type="expression" dxfId="348" priority="55" stopIfTrue="1">
      <formula>AND($A$1&lt;&gt;"",SEARCH("no puede registrar",AF168)&gt;0)</formula>
    </cfRule>
    <cfRule type="expression" dxfId="347" priority="47" stopIfTrue="1">
      <formula>AND($A$1&lt;&gt;"",SEARCH("en blanco",AF168)&gt;0)</formula>
    </cfRule>
    <cfRule type="expression" dxfId="346" priority="46" stopIfTrue="1">
      <formula>AND($A$1&lt;&gt;"",SEARCH("pase a la pregunta",AF168)&gt;0)</formula>
    </cfRule>
    <cfRule type="expression" dxfId="345" priority="45" stopIfTrue="1">
      <formula>AND($A$1&lt;&gt;"",SEARCH("igual o menor",AF168)&gt;0)</formula>
    </cfRule>
  </conditionalFormatting>
  <conditionalFormatting sqref="AH119:AH131">
    <cfRule type="expression" dxfId="344" priority="95" stopIfTrue="1">
      <formula>AND($A$1&lt;&gt;"",SEARCH("pase a la pregunta",AH119)&gt;0)</formula>
    </cfRule>
    <cfRule type="expression" dxfId="343" priority="96" stopIfTrue="1">
      <formula>AND($A$1&lt;&gt;"",SEARCH("en blanco",AH119)&gt;0)</formula>
    </cfRule>
    <cfRule type="expression" dxfId="342" priority="97" stopIfTrue="1">
      <formula>AND($A$1&lt;&gt;"",SEARCH("no puede registrar",AH119)&gt;0)</formula>
    </cfRule>
    <cfRule type="expression" dxfId="341" priority="98" stopIfTrue="1">
      <formula>AND($A$1&lt;&gt;"",SUM(AH119)&gt;0)</formula>
    </cfRule>
    <cfRule type="expression" dxfId="340" priority="94" stopIfTrue="1">
      <formula>AND($A$1&lt;&gt;"",SEARCH("igual o menor",AH119)&gt;0)</formula>
    </cfRule>
    <cfRule type="expression" dxfId="339" priority="91" stopIfTrue="1">
      <formula>AND($A$1&lt;&gt;"",SUM(AH119)&gt;0)</formula>
    </cfRule>
    <cfRule type="expression" dxfId="338" priority="99" stopIfTrue="1">
      <formula>AND($A$1&lt;&gt;"",SEARCH("la pregunta",AH119)&gt;0)</formula>
    </cfRule>
    <cfRule type="expression" dxfId="337" priority="92" stopIfTrue="1">
      <formula>AND($A$1&lt;&gt;"",SEARCH("la pregunta",AH119)&gt;0)</formula>
    </cfRule>
    <cfRule type="expression" dxfId="336" priority="87" stopIfTrue="1">
      <formula>AND($A$1&lt;&gt;"",SEARCH("igual o menor",AH119)&gt;0)</formula>
    </cfRule>
    <cfRule type="expression" dxfId="335" priority="93" stopIfTrue="1">
      <formula>AND($A$1&lt;&gt;"",SEARCH("igual o mayor",AH119)&gt;0)</formula>
    </cfRule>
    <cfRule type="expression" dxfId="334" priority="86" stopIfTrue="1">
      <formula>AND($A$1&lt;&gt;"",SEARCH("igual o mayor",AH119)&gt;0)</formula>
    </cfRule>
    <cfRule type="expression" dxfId="333" priority="88" stopIfTrue="1">
      <formula>AND($A$1&lt;&gt;"",SEARCH("pase a la pregunta",AH119)&gt;0)</formula>
    </cfRule>
    <cfRule type="expression" dxfId="332" priority="89" stopIfTrue="1">
      <formula>AND($A$1&lt;&gt;"",SEARCH("en blanco",AH119)&gt;0)</formula>
    </cfRule>
    <cfRule type="expression" dxfId="331" priority="90" stopIfTrue="1">
      <formula>AND($A$1&lt;&gt;"",SEARCH("no puede registrar",AH119)&gt;0)</formula>
    </cfRule>
  </conditionalFormatting>
  <conditionalFormatting sqref="AH168:AH180">
    <cfRule type="expression" dxfId="330" priority="40" stopIfTrue="1">
      <formula>AND($A$1&lt;&gt;"",SEARCH("en blanco",AH168)&gt;0)</formula>
    </cfRule>
    <cfRule type="expression" dxfId="329" priority="33" stopIfTrue="1">
      <formula>AND($A$1&lt;&gt;"",SEARCH("en blanco",AH168)&gt;0)</formula>
    </cfRule>
    <cfRule type="expression" dxfId="328" priority="32" stopIfTrue="1">
      <formula>AND($A$1&lt;&gt;"",SEARCH("pase a la pregunta",AH168)&gt;0)</formula>
    </cfRule>
    <cfRule type="expression" dxfId="327" priority="41" stopIfTrue="1">
      <formula>AND($A$1&lt;&gt;"",SEARCH("no puede registrar",AH168)&gt;0)</formula>
    </cfRule>
    <cfRule type="expression" dxfId="326" priority="30" stopIfTrue="1">
      <formula>AND($A$1&lt;&gt;"",SEARCH("igual o mayor",AH168)&gt;0)</formula>
    </cfRule>
    <cfRule type="expression" dxfId="325" priority="42" stopIfTrue="1">
      <formula>AND($A$1&lt;&gt;"",SUM(AH168)&gt;0)</formula>
    </cfRule>
    <cfRule type="expression" dxfId="324" priority="43" stopIfTrue="1">
      <formula>AND($A$1&lt;&gt;"",SEARCH("la pregunta",AH168)&gt;0)</formula>
    </cfRule>
    <cfRule type="expression" dxfId="323" priority="38" stopIfTrue="1">
      <formula>AND($A$1&lt;&gt;"",SEARCH("igual o menor",AH168)&gt;0)</formula>
    </cfRule>
    <cfRule type="expression" dxfId="322" priority="39" stopIfTrue="1">
      <formula>AND($A$1&lt;&gt;"",SEARCH("pase a la pregunta",AH168)&gt;0)</formula>
    </cfRule>
    <cfRule type="expression" dxfId="321" priority="37" stopIfTrue="1">
      <formula>AND($A$1&lt;&gt;"",SEARCH("igual o mayor",AH168)&gt;0)</formula>
    </cfRule>
    <cfRule type="expression" dxfId="320" priority="36" stopIfTrue="1">
      <formula>AND($A$1&lt;&gt;"",SEARCH("la pregunta",AH168)&gt;0)</formula>
    </cfRule>
    <cfRule type="expression" dxfId="319" priority="35" stopIfTrue="1">
      <formula>AND($A$1&lt;&gt;"",SUM(AH168)&gt;0)</formula>
    </cfRule>
    <cfRule type="expression" dxfId="318" priority="34" stopIfTrue="1">
      <formula>AND($A$1&lt;&gt;"",SEARCH("no puede registrar",AH168)&gt;0)</formula>
    </cfRule>
    <cfRule type="expression" dxfId="317" priority="31" stopIfTrue="1">
      <formula>AND($A$1&lt;&gt;"",SEARCH("igual o menor",AH168)&gt;0)</formula>
    </cfRule>
  </conditionalFormatting>
  <conditionalFormatting sqref="AM119:AM139">
    <cfRule type="expression" dxfId="316" priority="76" stopIfTrue="1">
      <formula>AND($A$1&lt;&gt;"",SEARCH("no puede registrar",AM119)&gt;0)</formula>
    </cfRule>
    <cfRule type="expression" dxfId="315" priority="75" stopIfTrue="1">
      <formula>AND($A$1&lt;&gt;"",SEARCH("en blanco",AM119)&gt;0)</formula>
    </cfRule>
    <cfRule type="expression" dxfId="314" priority="74" stopIfTrue="1">
      <formula>AND($A$1&lt;&gt;"",SEARCH("pase a la pregunta",AM119)&gt;0)</formula>
    </cfRule>
    <cfRule type="expression" dxfId="313" priority="73" stopIfTrue="1">
      <formula>AND($A$1&lt;&gt;"",SEARCH("igual o menor",AM119)&gt;0)</formula>
    </cfRule>
    <cfRule type="expression" dxfId="312" priority="72" stopIfTrue="1">
      <formula>AND($A$1&lt;&gt;"",SEARCH("igual o mayor",AM119)&gt;0)</formula>
    </cfRule>
    <cfRule type="expression" dxfId="311" priority="84" stopIfTrue="1">
      <formula>AND($A$1&lt;&gt;"",SUM(AM119)&gt;0)</formula>
    </cfRule>
    <cfRule type="expression" dxfId="310" priority="85" stopIfTrue="1">
      <formula>AND($A$1&lt;&gt;"",SEARCH("la pregunta",AM119)&gt;0)</formula>
    </cfRule>
    <cfRule type="expression" dxfId="309" priority="80" stopIfTrue="1">
      <formula>AND($A$1&lt;&gt;"",SEARCH("igual o menor",AM119)&gt;0)</formula>
    </cfRule>
    <cfRule type="expression" dxfId="308" priority="82" stopIfTrue="1">
      <formula>AND($A$1&lt;&gt;"",SEARCH("en blanco",AM119)&gt;0)</formula>
    </cfRule>
    <cfRule type="expression" dxfId="307" priority="81" stopIfTrue="1">
      <formula>AND($A$1&lt;&gt;"",SEARCH("pase a la pregunta",AM119)&gt;0)</formula>
    </cfRule>
    <cfRule type="expression" dxfId="306" priority="83" stopIfTrue="1">
      <formula>AND($A$1&lt;&gt;"",SEARCH("no puede registrar",AM119)&gt;0)</formula>
    </cfRule>
    <cfRule type="expression" dxfId="305" priority="79" stopIfTrue="1">
      <formula>AND($A$1&lt;&gt;"",SEARCH("igual o mayor",AM119)&gt;0)</formula>
    </cfRule>
    <cfRule type="expression" dxfId="304" priority="78" stopIfTrue="1">
      <formula>AND($A$1&lt;&gt;"",SEARCH("la pregunta",AM119)&gt;0)</formula>
    </cfRule>
    <cfRule type="expression" dxfId="303" priority="77" stopIfTrue="1">
      <formula>AND($A$1&lt;&gt;"",SUM(AM119)&gt;0)</formula>
    </cfRule>
  </conditionalFormatting>
  <conditionalFormatting sqref="AM168:AM183">
    <cfRule type="expression" dxfId="302" priority="19" stopIfTrue="1">
      <formula>AND($A$1&lt;&gt;"",SEARCH("en blanco",AM168)&gt;0)</formula>
    </cfRule>
    <cfRule type="expression" dxfId="301" priority="18" stopIfTrue="1">
      <formula>AND($A$1&lt;&gt;"",SEARCH("pase a la pregunta",AM168)&gt;0)</formula>
    </cfRule>
    <cfRule type="expression" dxfId="300" priority="17" stopIfTrue="1">
      <formula>AND($A$1&lt;&gt;"",SEARCH("igual o menor",AM168)&gt;0)</formula>
    </cfRule>
    <cfRule type="expression" dxfId="299" priority="16" stopIfTrue="1">
      <formula>AND($A$1&lt;&gt;"",SEARCH("igual o mayor",AM168)&gt;0)</formula>
    </cfRule>
    <cfRule type="expression" dxfId="298" priority="28" stopIfTrue="1">
      <formula>AND($A$1&lt;&gt;"",SUM(AM168)&gt;0)</formula>
    </cfRule>
    <cfRule type="expression" dxfId="297" priority="27" stopIfTrue="1">
      <formula>AND($A$1&lt;&gt;"",SEARCH("no puede registrar",AM168)&gt;0)</formula>
    </cfRule>
    <cfRule type="expression" dxfId="296" priority="22" stopIfTrue="1">
      <formula>AND($A$1&lt;&gt;"",SEARCH("la pregunta",AM168)&gt;0)</formula>
    </cfRule>
    <cfRule type="expression" dxfId="295" priority="26" stopIfTrue="1">
      <formula>AND($A$1&lt;&gt;"",SEARCH("en blanco",AM168)&gt;0)</formula>
    </cfRule>
    <cfRule type="expression" dxfId="294" priority="25" stopIfTrue="1">
      <formula>AND($A$1&lt;&gt;"",SEARCH("pase a la pregunta",AM168)&gt;0)</formula>
    </cfRule>
    <cfRule type="expression" dxfId="293" priority="24" stopIfTrue="1">
      <formula>AND($A$1&lt;&gt;"",SEARCH("igual o menor",AM168)&gt;0)</formula>
    </cfRule>
    <cfRule type="expression" dxfId="292" priority="29" stopIfTrue="1">
      <formula>AND($A$1&lt;&gt;"",SEARCH("la pregunta",AM168)&gt;0)</formula>
    </cfRule>
    <cfRule type="expression" dxfId="291" priority="21" stopIfTrue="1">
      <formula>AND($A$1&lt;&gt;"",SUM(AM168)&gt;0)</formula>
    </cfRule>
    <cfRule type="expression" dxfId="290" priority="20" stopIfTrue="1">
      <formula>AND($A$1&lt;&gt;"",SEARCH("no puede registrar",AM168)&gt;0)</formula>
    </cfRule>
    <cfRule type="expression" dxfId="289" priority="23" stopIfTrue="1">
      <formula>AND($A$1&lt;&gt;"",SEARCH("igual o mayor",AM168)&gt;0)</formula>
    </cfRule>
  </conditionalFormatting>
  <dataValidations count="2">
    <dataValidation type="list" allowBlank="1" showErrorMessage="1" errorTitle="Datos incorrectos" error="Los datos ingresados no son correctos, revise las opciones disponibles" sqref="H101:H114 L150:L163">
      <formula1>"1,2,9"</formula1>
    </dataValidation>
    <dataValidation type="custom" allowBlank="1" showDropDown="1" showInputMessage="1" showErrorMessage="1" errorTitle="Valor no permitido" error="Ingrese solo números enteros (sin decimales),las cifras deben estar en pesos mexicanos (no agregue la frase miles o millones de pesos)." sqref="C26 AB77 Y77 V77 S77 P77 L77 I77 F77 C77 Y42:Y61">
      <formula1>OR(ISBLANK(C26),IF(ISNUMBER(C26),MOD(C26,1)=0,FALSE),OR(LOWER(TRIM(SUBSTITUTE(C26,CHAR(160),"")))="ns",LOWER(TRIM(SUBSTITUTE(C26,CHAR(160),"")))="na"))</formula1>
    </dataValidation>
  </dataValidations>
  <hyperlinks>
    <hyperlink ref="AA7" location="Índice!B33" display="Índice"/>
  </hyperlinks>
  <printOptions horizontalCentered="1" verticalCentered="1"/>
  <pageMargins left="0.70866141732283472" right="0.70866141732283472" top="0.74803149606299213" bottom="0.74803149606299213" header="0.31496062992125984" footer="0.31496062992125984"/>
  <pageSetup scale="69" orientation="portrait" r:id="rId1"/>
  <headerFooter>
    <oddHeader>&amp;CMódulo 2 Sección X
Cuestionario</oddHeader>
    <oddFooter>&amp;LCenso Nacional de Gobiernos Estatales 2026&amp;R&amp;P de &amp;N</oddFooter>
  </headerFooter>
  <rowBreaks count="4" manualBreakCount="4">
    <brk id="40" max="30" man="1"/>
    <brk id="86" max="30" man="1"/>
    <brk id="147" max="30" man="1"/>
    <brk id="184" max="3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FZ1325"/>
  <sheetViews>
    <sheetView showGridLines="0" view="pageBreakPreview" zoomScale="120" zoomScaleNormal="100" zoomScaleSheetLayoutView="120" workbookViewId="0"/>
  </sheetViews>
  <sheetFormatPr baseColWidth="10" defaultColWidth="0" defaultRowHeight="15" customHeight="1" zeroHeight="1"/>
  <cols>
    <col min="1" max="1" width="5.625" style="4" customWidth="1"/>
    <col min="2" max="30" width="3.625" style="4" customWidth="1"/>
    <col min="31" max="31" width="5.625" style="4" customWidth="1"/>
    <col min="32" max="16384" width="13.625" style="4" hidden="1"/>
  </cols>
  <sheetData>
    <row r="1" spans="1:30" ht="173.25" customHeight="1">
      <c r="A1" s="608"/>
      <c r="B1" s="619" t="s">
        <v>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row>
    <row r="2" spans="1:30" ht="15" customHeight="1">
      <c r="A2" s="5"/>
    </row>
    <row r="3" spans="1:30" ht="45" customHeight="1">
      <c r="A3" s="5"/>
      <c r="B3" s="622" t="s">
        <v>1</v>
      </c>
      <c r="C3" s="736"/>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row>
    <row r="4" spans="1:30" ht="15" customHeight="1">
      <c r="A4" s="5"/>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c r="A5" s="5"/>
      <c r="B5" s="622" t="s">
        <v>33</v>
      </c>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row>
    <row r="6" spans="1:30" ht="15" customHeight="1">
      <c r="A6" s="5"/>
      <c r="B6" s="6"/>
      <c r="C6" s="6"/>
      <c r="D6" s="6"/>
      <c r="E6" s="6"/>
      <c r="F6" s="6"/>
      <c r="G6" s="6"/>
      <c r="H6" s="6"/>
      <c r="I6" s="6"/>
      <c r="J6" s="6"/>
      <c r="K6" s="6"/>
      <c r="L6" s="6"/>
      <c r="M6" s="6"/>
      <c r="N6" s="6"/>
      <c r="O6" s="6"/>
      <c r="P6" s="6"/>
      <c r="Q6" s="6"/>
      <c r="R6" s="6"/>
      <c r="S6" s="6"/>
      <c r="T6" s="6"/>
      <c r="U6" s="6"/>
      <c r="V6" s="6"/>
      <c r="W6" s="6"/>
      <c r="X6" s="6"/>
      <c r="Y6" s="6"/>
      <c r="Z6" s="6"/>
      <c r="AA6" s="6"/>
      <c r="AB6" s="6"/>
      <c r="AC6" s="6"/>
      <c r="AD6" s="6"/>
    </row>
    <row r="7" spans="1:30" ht="15" customHeight="1" thickBot="1">
      <c r="A7" s="52"/>
      <c r="B7" s="3" t="s">
        <v>3</v>
      </c>
      <c r="C7" s="53"/>
      <c r="D7" s="53"/>
      <c r="E7" s="53"/>
      <c r="F7" s="53"/>
      <c r="G7" s="53"/>
      <c r="H7" s="53"/>
      <c r="I7" s="53"/>
      <c r="J7" s="53"/>
      <c r="K7" s="53"/>
      <c r="L7" s="53"/>
      <c r="M7" s="8"/>
      <c r="N7" s="3" t="s">
        <v>4</v>
      </c>
      <c r="O7" s="8"/>
      <c r="AA7" s="684" t="s">
        <v>2</v>
      </c>
      <c r="AB7" s="736"/>
      <c r="AC7" s="736"/>
      <c r="AD7" s="736"/>
    </row>
    <row r="8" spans="1:30" ht="15" customHeight="1" thickBot="1">
      <c r="A8" s="52"/>
      <c r="B8" s="623" t="str">
        <f>IF(Presentación!B8="","",Presentación!B8)</f>
        <v>Veracruz de Ignacio de la Llave</v>
      </c>
      <c r="C8" s="625"/>
      <c r="D8" s="625"/>
      <c r="E8" s="625"/>
      <c r="F8" s="625"/>
      <c r="G8" s="625"/>
      <c r="H8" s="625"/>
      <c r="I8" s="625"/>
      <c r="J8" s="625"/>
      <c r="K8" s="625"/>
      <c r="L8" s="624"/>
      <c r="M8" s="55"/>
      <c r="N8" s="623" t="str">
        <f>IF(Presentación!N8="","",Presentación!N8)</f>
        <v>230</v>
      </c>
      <c r="O8" s="624"/>
      <c r="P8" s="34"/>
      <c r="Q8" s="119"/>
      <c r="R8" s="119"/>
      <c r="S8" s="119"/>
      <c r="T8" s="119"/>
      <c r="U8" s="119"/>
      <c r="V8" s="119"/>
      <c r="W8" s="119"/>
      <c r="X8" s="119"/>
      <c r="Y8" s="119"/>
      <c r="Z8" s="119"/>
      <c r="AA8" s="119"/>
      <c r="AB8" s="34"/>
      <c r="AC8" s="119"/>
      <c r="AD8" s="54"/>
    </row>
    <row r="9" spans="1:30" ht="15" customHeight="1" thickBot="1">
      <c r="A9" s="5"/>
      <c r="B9" s="6"/>
      <c r="C9" s="6"/>
      <c r="D9" s="6"/>
      <c r="E9" s="6"/>
      <c r="F9" s="6"/>
      <c r="G9" s="6"/>
      <c r="H9" s="6"/>
      <c r="I9" s="6"/>
      <c r="J9" s="6"/>
      <c r="K9" s="6"/>
      <c r="L9" s="6"/>
      <c r="M9" s="6"/>
      <c r="N9" s="6"/>
      <c r="O9" s="6"/>
      <c r="P9" s="6"/>
      <c r="Q9" s="6"/>
      <c r="R9" s="6"/>
      <c r="S9" s="6"/>
      <c r="T9" s="6"/>
      <c r="U9" s="6"/>
      <c r="V9" s="6"/>
      <c r="W9" s="6"/>
      <c r="X9" s="6"/>
      <c r="Y9" s="6"/>
      <c r="Z9" s="6"/>
      <c r="AA9" s="6"/>
      <c r="AB9" s="6"/>
      <c r="AC9" s="6"/>
      <c r="AD9" s="6"/>
    </row>
    <row r="10" spans="1:30" ht="15" customHeight="1" thickBot="1">
      <c r="A10" s="58"/>
      <c r="B10" s="878" t="s">
        <v>7376</v>
      </c>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6"/>
    </row>
    <row r="11" spans="1:30" ht="15" customHeight="1">
      <c r="A11" s="5"/>
      <c r="B11" s="778" t="s">
        <v>5084</v>
      </c>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c r="AB11" s="773"/>
      <c r="AC11" s="773"/>
      <c r="AD11" s="779"/>
    </row>
    <row r="12" spans="1:30" ht="24" customHeight="1">
      <c r="A12" s="5"/>
      <c r="B12" s="56"/>
      <c r="C12" s="781" t="s">
        <v>5472</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689"/>
    </row>
    <row r="13" spans="1:30" ht="24" customHeight="1">
      <c r="A13" s="5"/>
      <c r="B13" s="56"/>
      <c r="C13" s="781" t="s">
        <v>5087</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689"/>
    </row>
    <row r="14" spans="1:30" ht="48" customHeight="1">
      <c r="A14" s="5"/>
      <c r="B14" s="56"/>
      <c r="C14" s="1015" t="s">
        <v>7377</v>
      </c>
      <c r="D14" s="635"/>
      <c r="E14" s="635"/>
      <c r="F14" s="635"/>
      <c r="G14" s="635"/>
      <c r="H14" s="635"/>
      <c r="I14" s="635"/>
      <c r="J14" s="635"/>
      <c r="K14" s="635"/>
      <c r="L14" s="635"/>
      <c r="M14" s="635"/>
      <c r="N14" s="635"/>
      <c r="O14" s="635"/>
      <c r="P14" s="635"/>
      <c r="Q14" s="635"/>
      <c r="R14" s="635"/>
      <c r="S14" s="635"/>
      <c r="T14" s="635"/>
      <c r="U14" s="635"/>
      <c r="V14" s="635"/>
      <c r="W14" s="635"/>
      <c r="X14" s="635"/>
      <c r="Y14" s="635"/>
      <c r="Z14" s="635"/>
      <c r="AA14" s="635"/>
      <c r="AB14" s="635"/>
      <c r="AC14" s="635"/>
      <c r="AD14" s="689"/>
    </row>
    <row r="15" spans="1:30" ht="24" customHeight="1">
      <c r="A15" s="5"/>
      <c r="B15" s="56"/>
      <c r="C15" s="715" t="s">
        <v>7378</v>
      </c>
      <c r="D15" s="736"/>
      <c r="E15" s="736"/>
      <c r="F15" s="736"/>
      <c r="G15" s="736"/>
      <c r="H15" s="736"/>
      <c r="I15" s="736"/>
      <c r="J15" s="736"/>
      <c r="K15" s="736"/>
      <c r="L15" s="736"/>
      <c r="M15" s="736"/>
      <c r="N15" s="736"/>
      <c r="O15" s="736"/>
      <c r="P15" s="736"/>
      <c r="Q15" s="736"/>
      <c r="R15" s="736"/>
      <c r="S15" s="736"/>
      <c r="T15" s="736"/>
      <c r="U15" s="736"/>
      <c r="V15" s="736"/>
      <c r="W15" s="736"/>
      <c r="X15" s="736"/>
      <c r="Y15" s="736"/>
      <c r="Z15" s="736"/>
      <c r="AA15" s="736"/>
      <c r="AB15" s="736"/>
      <c r="AC15" s="736"/>
      <c r="AD15" s="689"/>
    </row>
    <row r="16" spans="1:30" ht="24" customHeight="1">
      <c r="A16" s="5"/>
      <c r="B16" s="56"/>
      <c r="C16" s="715" t="s">
        <v>7379</v>
      </c>
      <c r="D16" s="736"/>
      <c r="E16" s="736"/>
      <c r="F16" s="736"/>
      <c r="G16" s="736"/>
      <c r="H16" s="736"/>
      <c r="I16" s="736"/>
      <c r="J16" s="736"/>
      <c r="K16" s="736"/>
      <c r="L16" s="736"/>
      <c r="M16" s="736"/>
      <c r="N16" s="736"/>
      <c r="O16" s="736"/>
      <c r="P16" s="736"/>
      <c r="Q16" s="736"/>
      <c r="R16" s="736"/>
      <c r="S16" s="736"/>
      <c r="T16" s="736"/>
      <c r="U16" s="736"/>
      <c r="V16" s="736"/>
      <c r="W16" s="736"/>
      <c r="X16" s="736"/>
      <c r="Y16" s="736"/>
      <c r="Z16" s="736"/>
      <c r="AA16" s="736"/>
      <c r="AB16" s="736"/>
      <c r="AC16" s="736"/>
      <c r="AD16" s="689"/>
    </row>
    <row r="17" spans="1:38" ht="36" customHeight="1">
      <c r="A17" s="5"/>
      <c r="B17" s="56"/>
      <c r="C17" s="715" t="s">
        <v>7380</v>
      </c>
      <c r="D17" s="736"/>
      <c r="E17" s="736"/>
      <c r="F17" s="736"/>
      <c r="G17" s="736"/>
      <c r="H17" s="736"/>
      <c r="I17" s="736"/>
      <c r="J17" s="736"/>
      <c r="K17" s="736"/>
      <c r="L17" s="736"/>
      <c r="M17" s="736"/>
      <c r="N17" s="736"/>
      <c r="O17" s="736"/>
      <c r="P17" s="736"/>
      <c r="Q17" s="736"/>
      <c r="R17" s="736"/>
      <c r="S17" s="736"/>
      <c r="T17" s="736"/>
      <c r="U17" s="736"/>
      <c r="V17" s="736"/>
      <c r="W17" s="736"/>
      <c r="X17" s="736"/>
      <c r="Y17" s="736"/>
      <c r="Z17" s="736"/>
      <c r="AA17" s="736"/>
      <c r="AB17" s="736"/>
      <c r="AC17" s="736"/>
      <c r="AD17" s="689"/>
    </row>
    <row r="18" spans="1:38" ht="48" customHeight="1">
      <c r="A18" s="5"/>
      <c r="B18" s="56"/>
      <c r="C18" s="715" t="s">
        <v>7381</v>
      </c>
      <c r="D18" s="736"/>
      <c r="E18" s="736"/>
      <c r="F18" s="736"/>
      <c r="G18" s="736"/>
      <c r="H18" s="736"/>
      <c r="I18" s="736"/>
      <c r="J18" s="736"/>
      <c r="K18" s="736"/>
      <c r="L18" s="736"/>
      <c r="M18" s="736"/>
      <c r="N18" s="736"/>
      <c r="O18" s="736"/>
      <c r="P18" s="736"/>
      <c r="Q18" s="736"/>
      <c r="R18" s="736"/>
      <c r="S18" s="736"/>
      <c r="T18" s="736"/>
      <c r="U18" s="736"/>
      <c r="V18" s="736"/>
      <c r="W18" s="736"/>
      <c r="X18" s="736"/>
      <c r="Y18" s="736"/>
      <c r="Z18" s="736"/>
      <c r="AA18" s="736"/>
      <c r="AB18" s="736"/>
      <c r="AC18" s="736"/>
      <c r="AD18" s="689"/>
    </row>
    <row r="19" spans="1:38" ht="15" customHeight="1">
      <c r="A19" s="5"/>
      <c r="B19" s="57"/>
      <c r="C19" s="731" t="s">
        <v>7382</v>
      </c>
      <c r="D19" s="732"/>
      <c r="E19" s="732"/>
      <c r="F19" s="732"/>
      <c r="G19" s="732"/>
      <c r="H19" s="732"/>
      <c r="I19" s="732"/>
      <c r="J19" s="732"/>
      <c r="K19" s="732"/>
      <c r="L19" s="732"/>
      <c r="M19" s="732"/>
      <c r="N19" s="732"/>
      <c r="O19" s="732"/>
      <c r="P19" s="732"/>
      <c r="Q19" s="732"/>
      <c r="R19" s="732"/>
      <c r="S19" s="732"/>
      <c r="T19" s="732"/>
      <c r="U19" s="732"/>
      <c r="V19" s="732"/>
      <c r="W19" s="732"/>
      <c r="X19" s="732"/>
      <c r="Y19" s="732"/>
      <c r="Z19" s="732"/>
      <c r="AA19" s="732"/>
      <c r="AB19" s="732"/>
      <c r="AC19" s="732"/>
      <c r="AD19" s="733"/>
    </row>
    <row r="20" spans="1:38" ht="15" customHeight="1">
      <c r="A20" s="5"/>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row>
    <row r="21" spans="1:38" ht="36" customHeight="1">
      <c r="A21" s="61" t="s">
        <v>7383</v>
      </c>
      <c r="B21" s="755" t="s">
        <v>7384</v>
      </c>
      <c r="C21" s="736"/>
      <c r="D21" s="736"/>
      <c r="E21" s="736"/>
      <c r="F21" s="736"/>
      <c r="G21" s="736"/>
      <c r="H21" s="736"/>
      <c r="I21" s="736"/>
      <c r="J21" s="736"/>
      <c r="K21" s="736"/>
      <c r="L21" s="736"/>
      <c r="M21" s="736"/>
      <c r="N21" s="736"/>
      <c r="O21" s="736"/>
      <c r="P21" s="736"/>
      <c r="Q21" s="736"/>
      <c r="R21" s="736"/>
      <c r="S21" s="736"/>
      <c r="T21" s="736"/>
      <c r="U21" s="736"/>
      <c r="V21" s="736"/>
      <c r="W21" s="736"/>
      <c r="X21" s="736"/>
      <c r="Y21" s="736"/>
      <c r="Z21" s="736"/>
      <c r="AA21" s="736"/>
      <c r="AB21" s="736"/>
      <c r="AC21" s="736"/>
      <c r="AD21" s="736"/>
    </row>
    <row r="22" spans="1:38" ht="24" customHeight="1">
      <c r="A22" s="62"/>
      <c r="B22" s="8"/>
      <c r="C22" s="756" t="s">
        <v>7385</v>
      </c>
      <c r="D22" s="736"/>
      <c r="E22" s="736"/>
      <c r="F22" s="736"/>
      <c r="G22" s="736"/>
      <c r="H22" s="736"/>
      <c r="I22" s="736"/>
      <c r="J22" s="736"/>
      <c r="K22" s="736"/>
      <c r="L22" s="736"/>
      <c r="M22" s="736"/>
      <c r="N22" s="736"/>
      <c r="O22" s="736"/>
      <c r="P22" s="736"/>
      <c r="Q22" s="736"/>
      <c r="R22" s="736"/>
      <c r="S22" s="736"/>
      <c r="T22" s="736"/>
      <c r="U22" s="736"/>
      <c r="V22" s="736"/>
      <c r="W22" s="736"/>
      <c r="X22" s="736"/>
      <c r="Y22" s="736"/>
      <c r="Z22" s="736"/>
      <c r="AA22" s="736"/>
      <c r="AB22" s="736"/>
      <c r="AC22" s="736"/>
      <c r="AD22" s="736"/>
    </row>
    <row r="23" spans="1:38" ht="15" customHeight="1">
      <c r="A23" s="5"/>
      <c r="B23" s="67"/>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row>
    <row r="24" spans="1:38" ht="24" customHeight="1">
      <c r="A24" s="5"/>
      <c r="B24" s="67"/>
      <c r="C24" s="634" t="s">
        <v>7386</v>
      </c>
      <c r="D24" s="773"/>
      <c r="E24" s="773"/>
      <c r="F24" s="773"/>
      <c r="G24" s="773"/>
      <c r="H24" s="773"/>
      <c r="I24" s="773"/>
      <c r="J24" s="773"/>
      <c r="K24" s="773"/>
      <c r="L24" s="773"/>
      <c r="M24" s="773"/>
      <c r="N24" s="769"/>
      <c r="O24" s="643" t="s">
        <v>7387</v>
      </c>
      <c r="P24" s="669"/>
      <c r="Q24" s="669"/>
      <c r="R24" s="669"/>
      <c r="S24" s="669"/>
      <c r="T24" s="669"/>
      <c r="U24" s="669"/>
      <c r="V24" s="669"/>
      <c r="W24" s="669"/>
      <c r="X24" s="669"/>
      <c r="Y24" s="669"/>
      <c r="Z24" s="669"/>
      <c r="AA24" s="669"/>
      <c r="AB24" s="669"/>
      <c r="AC24" s="669"/>
      <c r="AD24" s="670"/>
    </row>
    <row r="25" spans="1:38" ht="15" customHeight="1">
      <c r="A25" s="62"/>
      <c r="B25" s="8"/>
      <c r="C25" s="770"/>
      <c r="D25" s="732"/>
      <c r="E25" s="732"/>
      <c r="F25" s="732"/>
      <c r="G25" s="732"/>
      <c r="H25" s="732"/>
      <c r="I25" s="732"/>
      <c r="J25" s="732"/>
      <c r="K25" s="732"/>
      <c r="L25" s="732"/>
      <c r="M25" s="732"/>
      <c r="N25" s="733"/>
      <c r="O25" s="643" t="s">
        <v>5560</v>
      </c>
      <c r="P25" s="669"/>
      <c r="Q25" s="669"/>
      <c r="R25" s="670"/>
      <c r="S25" s="668" t="s">
        <v>7388</v>
      </c>
      <c r="T25" s="669"/>
      <c r="U25" s="669"/>
      <c r="V25" s="670"/>
      <c r="W25" s="668" t="s">
        <v>6330</v>
      </c>
      <c r="X25" s="669"/>
      <c r="Y25" s="669"/>
      <c r="Z25" s="670"/>
      <c r="AA25" s="668" t="s">
        <v>6331</v>
      </c>
      <c r="AB25" s="669"/>
      <c r="AC25" s="669"/>
      <c r="AD25" s="670"/>
      <c r="AF25" t="s">
        <v>6217</v>
      </c>
      <c r="AG25" t="s">
        <v>5110</v>
      </c>
      <c r="AH25" t="s">
        <v>5905</v>
      </c>
      <c r="AI25" t="s">
        <v>5572</v>
      </c>
      <c r="AJ25" t="s">
        <v>5573</v>
      </c>
      <c r="AK25" t="s">
        <v>5574</v>
      </c>
      <c r="AL25" t="s">
        <v>5575</v>
      </c>
    </row>
    <row r="26" spans="1:38" ht="15" customHeight="1">
      <c r="A26" s="62"/>
      <c r="B26" s="8"/>
      <c r="C26" s="671"/>
      <c r="D26" s="653"/>
      <c r="E26" s="653"/>
      <c r="F26" s="653"/>
      <c r="G26" s="653"/>
      <c r="H26" s="653"/>
      <c r="I26" s="653"/>
      <c r="J26" s="653"/>
      <c r="K26" s="653"/>
      <c r="L26" s="653"/>
      <c r="M26" s="653"/>
      <c r="N26" s="748"/>
      <c r="O26" s="866"/>
      <c r="P26" s="745"/>
      <c r="Q26" s="745"/>
      <c r="R26" s="746"/>
      <c r="S26" s="866"/>
      <c r="T26" s="745"/>
      <c r="U26" s="745"/>
      <c r="V26" s="746"/>
      <c r="W26" s="866"/>
      <c r="X26" s="745"/>
      <c r="Y26" s="745"/>
      <c r="Z26" s="746"/>
      <c r="AA26" s="866"/>
      <c r="AB26" s="745"/>
      <c r="AC26" s="745"/>
      <c r="AD26" s="746"/>
      <c r="AF26" s="396">
        <f>IF(AND(C26=1,O26=0),1,0)</f>
        <v>0</v>
      </c>
      <c r="AG26" s="396">
        <f>IF(C26=1,IF(COUNTA(O26:AD26)=4,0,1),IF(C26="",IF(COUNTA(O26:AD26)&gt;0,1,0),0))</f>
        <v>0</v>
      </c>
      <c r="AH26" s="396">
        <f>IF(C26&gt;1,IF(COUNTA(O26:AD26)=0,0,1),0)</f>
        <v>0</v>
      </c>
      <c r="AI26">
        <f>O26</f>
        <v>0</v>
      </c>
      <c r="AJ26">
        <f>COUNTIF(S26:AD26,"NS")</f>
        <v>0</v>
      </c>
      <c r="AK26">
        <f>SUM(S26:AD26)</f>
        <v>0</v>
      </c>
      <c r="AL26">
        <f>IF(COUNTIF(O26:AD26,"NA")=4,0,IF(OR(AND(AI26=0,AJ26&gt;0),AND(AI26="NS",AK26&gt;0), AND(AI26="NS", AJ26=0,AK26=0)), 1, IF(OR(AND(AI26&gt;0,AJ26&gt;1,AI26&gt;AK26), AND(AI26="NS",AJ26=2), AND(AI26="NS",AK26=0,AJ26&gt;0),AI26=AK26), 0, 1)))</f>
        <v>0</v>
      </c>
    </row>
    <row r="27" spans="1:38" ht="15" customHeight="1">
      <c r="A27" s="5"/>
      <c r="B27" s="67"/>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L27" s="192">
        <f>SUM(AL26:AL26)</f>
        <v>0</v>
      </c>
    </row>
    <row r="28" spans="1:38" ht="24" customHeight="1">
      <c r="A28" s="5"/>
      <c r="B28" s="8"/>
      <c r="C28" s="758" t="s">
        <v>5120</v>
      </c>
      <c r="D28" s="736"/>
      <c r="E28" s="736"/>
      <c r="F28" s="736"/>
      <c r="G28" s="736"/>
      <c r="H28" s="736"/>
      <c r="I28" s="736"/>
      <c r="J28" s="736"/>
      <c r="K28" s="736"/>
      <c r="L28" s="736"/>
      <c r="M28" s="736"/>
      <c r="N28" s="736"/>
      <c r="O28" s="736"/>
      <c r="P28" s="736"/>
      <c r="Q28" s="736"/>
      <c r="R28" s="736"/>
      <c r="S28" s="736"/>
      <c r="T28" s="736"/>
      <c r="U28" s="736"/>
      <c r="V28" s="736"/>
      <c r="W28" s="736"/>
      <c r="X28" s="736"/>
      <c r="Y28" s="736"/>
      <c r="Z28" s="736"/>
      <c r="AA28" s="736"/>
      <c r="AB28" s="736"/>
      <c r="AC28" s="736"/>
      <c r="AD28" s="736"/>
      <c r="AI28" t="s">
        <v>5595</v>
      </c>
      <c r="AJ28" s="193">
        <f>SUM(AL27)</f>
        <v>0</v>
      </c>
    </row>
    <row r="29" spans="1:38" ht="60" customHeight="1">
      <c r="A29" s="5"/>
      <c r="B29" s="67"/>
      <c r="C29" s="747"/>
      <c r="D29" s="653"/>
      <c r="E29" s="653"/>
      <c r="F29" s="653"/>
      <c r="G29" s="653"/>
      <c r="H29" s="653"/>
      <c r="I29" s="653"/>
      <c r="J29" s="653"/>
      <c r="K29" s="653"/>
      <c r="L29" s="653"/>
      <c r="M29" s="653"/>
      <c r="N29" s="653"/>
      <c r="O29" s="653"/>
      <c r="P29" s="653"/>
      <c r="Q29" s="653"/>
      <c r="R29" s="653"/>
      <c r="S29" s="653"/>
      <c r="T29" s="653"/>
      <c r="U29" s="653"/>
      <c r="V29" s="653"/>
      <c r="W29" s="653"/>
      <c r="X29" s="653"/>
      <c r="Y29" s="653"/>
      <c r="Z29" s="653"/>
      <c r="AA29" s="653"/>
      <c r="AB29" s="653"/>
      <c r="AC29" s="653"/>
      <c r="AD29" s="748"/>
    </row>
    <row r="30" spans="1:38" ht="15" customHeight="1">
      <c r="A30" s="5"/>
      <c r="B30" s="946" t="str">
        <f>IF(AG26=0,"","Favor de ingresar toda la información requerida en la pregunta")</f>
        <v/>
      </c>
      <c r="C30" s="946"/>
      <c r="D30" s="946"/>
      <c r="E30" s="946"/>
      <c r="F30" s="946"/>
      <c r="G30" s="946"/>
      <c r="H30" s="946"/>
      <c r="I30" s="946"/>
      <c r="J30" s="946"/>
      <c r="K30" s="946"/>
      <c r="L30" s="946"/>
      <c r="M30" s="946"/>
      <c r="N30" s="946"/>
      <c r="O30" s="946"/>
      <c r="P30" s="946"/>
      <c r="Q30" s="946"/>
      <c r="R30" s="946"/>
      <c r="S30" s="946"/>
      <c r="T30" s="946"/>
      <c r="U30" s="946"/>
      <c r="V30" s="946"/>
      <c r="W30" s="946"/>
      <c r="X30" s="946"/>
      <c r="Y30" s="946"/>
      <c r="Z30" s="946"/>
      <c r="AA30" s="946"/>
      <c r="AB30" s="946"/>
      <c r="AC30" s="946"/>
      <c r="AD30" s="946"/>
      <c r="AE30" s="946"/>
    </row>
    <row r="31" spans="1:38" ht="15" customHeight="1">
      <c r="A31" s="5"/>
      <c r="B31" s="767" t="str">
        <f>IF(SUM(COUNTIF(O26:AD26,"NS"))&lt;&gt;0,"Alerta: debido a que cuenta con registros NS, debe proporcionar una justificación en el area de comentarios al final de la pregunta","")</f>
        <v/>
      </c>
      <c r="C31" s="736"/>
      <c r="D31" s="736"/>
      <c r="E31" s="736"/>
      <c r="F31" s="736"/>
      <c r="G31" s="736"/>
      <c r="H31" s="736"/>
      <c r="I31" s="736"/>
      <c r="J31" s="736"/>
      <c r="K31" s="736"/>
      <c r="L31" s="736"/>
      <c r="M31" s="736"/>
      <c r="N31" s="736"/>
      <c r="O31" s="736"/>
      <c r="P31" s="736"/>
      <c r="Q31" s="736"/>
      <c r="R31" s="736"/>
      <c r="S31" s="736"/>
      <c r="T31" s="736"/>
      <c r="U31" s="736"/>
      <c r="V31" s="736"/>
      <c r="W31" s="736"/>
      <c r="X31" s="736"/>
      <c r="Y31" s="736"/>
      <c r="Z31" s="736"/>
      <c r="AA31" s="736"/>
      <c r="AB31" s="736"/>
      <c r="AC31" s="736"/>
      <c r="AD31" s="736"/>
      <c r="AE31" s="736"/>
    </row>
    <row r="32" spans="1:38" ht="15" customHeight="1">
      <c r="A32" s="5"/>
      <c r="B32" s="880" t="str">
        <f>IF(AJ28&gt;0,"Favor de revisar la suma y consistencia de totales y/o subtotales por filas (numéricos y NS)","")</f>
        <v/>
      </c>
      <c r="C32" s="736"/>
      <c r="D32" s="736"/>
      <c r="E32" s="736"/>
      <c r="F32" s="736"/>
      <c r="G32" s="736"/>
      <c r="H32" s="736"/>
      <c r="I32" s="736"/>
      <c r="J32" s="736"/>
      <c r="K32" s="736"/>
      <c r="L32" s="736"/>
      <c r="M32" s="736"/>
      <c r="N32" s="736"/>
      <c r="O32" s="736"/>
      <c r="P32" s="736"/>
      <c r="Q32" s="736"/>
      <c r="R32" s="736"/>
      <c r="S32" s="736"/>
      <c r="T32" s="736"/>
      <c r="U32" s="736"/>
      <c r="V32" s="736"/>
      <c r="W32" s="736"/>
      <c r="X32" s="736"/>
      <c r="Y32" s="736"/>
      <c r="Z32" s="736"/>
      <c r="AA32" s="736"/>
      <c r="AB32" s="736"/>
      <c r="AC32" s="736"/>
      <c r="AD32" s="736"/>
      <c r="AE32" s="736"/>
    </row>
    <row r="33" spans="1:38" ht="15" customHeight="1">
      <c r="A33" s="5"/>
      <c r="B33" s="880" t="str">
        <f>IF(AH26&gt;0,"Revise la información capturada, ya que tiene datos ingresados en celdas que están sombreadas","")</f>
        <v/>
      </c>
      <c r="C33" s="880"/>
      <c r="D33" s="880"/>
      <c r="E33" s="880"/>
      <c r="F33" s="880"/>
      <c r="G33" s="880"/>
      <c r="H33" s="880"/>
      <c r="I33" s="880"/>
      <c r="J33" s="880"/>
      <c r="K33" s="880"/>
      <c r="L33" s="880"/>
      <c r="M33" s="880"/>
      <c r="N33" s="880"/>
      <c r="O33" s="880"/>
      <c r="P33" s="880"/>
      <c r="Q33" s="880"/>
      <c r="R33" s="880"/>
      <c r="S33" s="880"/>
      <c r="T33" s="880"/>
      <c r="U33" s="880"/>
      <c r="V33" s="880"/>
      <c r="W33" s="880"/>
      <c r="X33" s="880"/>
      <c r="Y33" s="880"/>
      <c r="Z33" s="880"/>
      <c r="AA33" s="880"/>
      <c r="AB33" s="880"/>
      <c r="AC33" s="880"/>
      <c r="AD33" s="880"/>
      <c r="AE33" s="880"/>
    </row>
    <row r="34" spans="1:38" ht="15" customHeight="1">
      <c r="A34" s="5"/>
      <c r="B34" s="753" t="str">
        <f>IF(AF26=0,"","Debido a que cuenta con registro(s) con el código 1, el total de la fila respectiva debe ser mayor a cero")</f>
        <v/>
      </c>
      <c r="C34" s="753"/>
      <c r="D34" s="753"/>
      <c r="E34" s="753"/>
      <c r="F34" s="753"/>
      <c r="G34" s="753"/>
      <c r="H34" s="753"/>
      <c r="I34" s="753"/>
      <c r="J34" s="753"/>
      <c r="K34" s="753"/>
      <c r="L34" s="753"/>
      <c r="M34" s="753"/>
      <c r="N34" s="753"/>
      <c r="O34" s="753"/>
      <c r="P34" s="753"/>
      <c r="Q34" s="753"/>
      <c r="R34" s="753"/>
      <c r="S34" s="753"/>
      <c r="T34" s="753"/>
      <c r="U34" s="753"/>
      <c r="V34" s="753"/>
      <c r="W34" s="753"/>
      <c r="X34" s="753"/>
      <c r="Y34" s="753"/>
      <c r="Z34" s="753"/>
      <c r="AA34" s="753"/>
      <c r="AB34" s="753"/>
      <c r="AC34" s="753"/>
      <c r="AD34" s="753"/>
      <c r="AE34" s="753"/>
    </row>
    <row r="35" spans="1:38" ht="15" customHeight="1">
      <c r="A35" s="5"/>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row>
    <row r="36" spans="1:38" ht="24" customHeight="1">
      <c r="A36" s="7" t="s">
        <v>7389</v>
      </c>
      <c r="B36" s="910" t="s">
        <v>7390</v>
      </c>
      <c r="C36" s="736"/>
      <c r="D36" s="736"/>
      <c r="E36" s="736"/>
      <c r="F36" s="736"/>
      <c r="G36" s="736"/>
      <c r="H36" s="736"/>
      <c r="I36" s="736"/>
      <c r="J36" s="736"/>
      <c r="K36" s="736"/>
      <c r="L36" s="736"/>
      <c r="M36" s="736"/>
      <c r="N36" s="736"/>
      <c r="O36" s="736"/>
      <c r="P36" s="736"/>
      <c r="Q36" s="736"/>
      <c r="R36" s="736"/>
      <c r="S36" s="736"/>
      <c r="T36" s="736"/>
      <c r="U36" s="736"/>
      <c r="V36" s="736"/>
      <c r="W36" s="736"/>
      <c r="X36" s="736"/>
      <c r="Y36" s="736"/>
      <c r="Z36" s="736"/>
      <c r="AA36" s="736"/>
      <c r="AB36" s="736"/>
      <c r="AC36" s="736"/>
      <c r="AD36" s="736"/>
    </row>
    <row r="37" spans="1:38" ht="15" customHeight="1">
      <c r="A37" s="62"/>
      <c r="B37" s="8"/>
      <c r="C37" s="16"/>
      <c r="D37" s="27"/>
      <c r="E37" s="27"/>
      <c r="F37" s="27"/>
      <c r="G37" s="11"/>
      <c r="H37" s="11"/>
      <c r="I37" s="11"/>
      <c r="J37" s="11"/>
      <c r="K37" s="467"/>
      <c r="L37" s="27"/>
      <c r="M37" s="27"/>
      <c r="N37" s="27"/>
      <c r="O37" s="27"/>
      <c r="P37" s="27"/>
      <c r="Q37" s="27"/>
      <c r="R37" s="27"/>
      <c r="S37" s="468"/>
      <c r="T37" s="469"/>
      <c r="U37" s="469"/>
      <c r="V37" s="469"/>
      <c r="W37" s="469"/>
      <c r="X37" s="469"/>
      <c r="Y37" s="469"/>
      <c r="Z37" s="469"/>
      <c r="AA37" s="469"/>
      <c r="AB37" s="469"/>
      <c r="AC37" s="469"/>
      <c r="AD37" s="469"/>
    </row>
    <row r="38" spans="1:38" ht="24" customHeight="1">
      <c r="A38" s="21"/>
      <c r="B38" s="8"/>
      <c r="C38" s="643" t="s">
        <v>7391</v>
      </c>
      <c r="D38" s="773"/>
      <c r="E38" s="773"/>
      <c r="F38" s="773"/>
      <c r="G38" s="773"/>
      <c r="H38" s="773"/>
      <c r="I38" s="773"/>
      <c r="J38" s="773"/>
      <c r="K38" s="773"/>
      <c r="L38" s="773"/>
      <c r="M38" s="773"/>
      <c r="N38" s="769"/>
      <c r="O38" s="632" t="s">
        <v>7392</v>
      </c>
      <c r="P38" s="669"/>
      <c r="Q38" s="669"/>
      <c r="R38" s="669"/>
      <c r="S38" s="669"/>
      <c r="T38" s="669"/>
      <c r="U38" s="669"/>
      <c r="V38" s="669"/>
      <c r="W38" s="669"/>
      <c r="X38" s="669"/>
      <c r="Y38" s="669"/>
      <c r="Z38" s="669"/>
      <c r="AA38" s="669"/>
      <c r="AB38" s="669"/>
      <c r="AC38" s="669"/>
      <c r="AD38" s="670"/>
    </row>
    <row r="39" spans="1:38" ht="15" customHeight="1">
      <c r="A39" s="21"/>
      <c r="B39" s="8"/>
      <c r="C39" s="770"/>
      <c r="D39" s="732"/>
      <c r="E39" s="732"/>
      <c r="F39" s="732"/>
      <c r="G39" s="732"/>
      <c r="H39" s="732"/>
      <c r="I39" s="732"/>
      <c r="J39" s="732"/>
      <c r="K39" s="732"/>
      <c r="L39" s="732"/>
      <c r="M39" s="732"/>
      <c r="N39" s="733"/>
      <c r="O39" s="632" t="s">
        <v>5560</v>
      </c>
      <c r="P39" s="669"/>
      <c r="Q39" s="669"/>
      <c r="R39" s="670"/>
      <c r="S39" s="668" t="s">
        <v>6029</v>
      </c>
      <c r="T39" s="669"/>
      <c r="U39" s="669"/>
      <c r="V39" s="670"/>
      <c r="W39" s="668" t="s">
        <v>6030</v>
      </c>
      <c r="X39" s="669"/>
      <c r="Y39" s="669"/>
      <c r="Z39" s="670"/>
      <c r="AA39" s="668" t="s">
        <v>422</v>
      </c>
      <c r="AB39" s="669"/>
      <c r="AC39" s="669"/>
      <c r="AD39" s="670"/>
      <c r="AG39" t="s">
        <v>5110</v>
      </c>
      <c r="AH39" t="s">
        <v>5905</v>
      </c>
      <c r="AI39" t="s">
        <v>5572</v>
      </c>
      <c r="AJ39" t="s">
        <v>5573</v>
      </c>
      <c r="AK39" t="s">
        <v>5574</v>
      </c>
      <c r="AL39" t="s">
        <v>5575</v>
      </c>
    </row>
    <row r="40" spans="1:38" ht="15" customHeight="1">
      <c r="A40" s="21"/>
      <c r="B40" s="8"/>
      <c r="C40" s="470" t="s">
        <v>5040</v>
      </c>
      <c r="D40" s="763" t="s">
        <v>7393</v>
      </c>
      <c r="E40" s="669"/>
      <c r="F40" s="669"/>
      <c r="G40" s="669"/>
      <c r="H40" s="669"/>
      <c r="I40" s="669"/>
      <c r="J40" s="669"/>
      <c r="K40" s="669"/>
      <c r="L40" s="669"/>
      <c r="M40" s="669"/>
      <c r="N40" s="670"/>
      <c r="O40" s="866"/>
      <c r="P40" s="745"/>
      <c r="Q40" s="745"/>
      <c r="R40" s="746"/>
      <c r="S40" s="866"/>
      <c r="T40" s="745"/>
      <c r="U40" s="745"/>
      <c r="V40" s="746"/>
      <c r="W40" s="866"/>
      <c r="X40" s="745"/>
      <c r="Y40" s="745"/>
      <c r="Z40" s="746"/>
      <c r="AA40" s="866"/>
      <c r="AB40" s="745"/>
      <c r="AC40" s="745"/>
      <c r="AD40" s="746"/>
      <c r="AG40" s="396">
        <f>IF(C26=1,IF(COUNTBLANK(O40:AD44)=60,0,1),0)</f>
        <v>0</v>
      </c>
      <c r="AH40" s="396">
        <f>IF(C26&lt;&gt;1,IF(COUNTBLANK(O40:AD44)=80,0,1),0)</f>
        <v>0</v>
      </c>
      <c r="AI40">
        <f>O40</f>
        <v>0</v>
      </c>
      <c r="AJ40">
        <f>COUNTIF(S40:AD40,"NS")</f>
        <v>0</v>
      </c>
      <c r="AK40">
        <f>SUM(S40:AD40)</f>
        <v>0</v>
      </c>
      <c r="AL40">
        <f>IF(COUNTIF(O40:AD40,"NA")=4,0,IF(OR(AND(AI40=0,AJ40&gt;0),AND(AI40="NS",AK40&gt;0), AND(AI40="NS", AJ40=0,AK40=0)), 1, IF(OR(AND(AI40&gt;0,AJ40&gt;1,AI40&gt;AK40), AND(AI40="NS",AJ40=2), AND(AI40="NS",AK40=0,AJ40&gt;0),AI40=AK40), 0, 1)))</f>
        <v>0</v>
      </c>
    </row>
    <row r="41" spans="1:38" ht="24" customHeight="1">
      <c r="A41" s="21"/>
      <c r="B41" s="8"/>
      <c r="C41" s="471" t="s">
        <v>5042</v>
      </c>
      <c r="D41" s="763" t="s">
        <v>7394</v>
      </c>
      <c r="E41" s="669"/>
      <c r="F41" s="669"/>
      <c r="G41" s="669"/>
      <c r="H41" s="669"/>
      <c r="I41" s="669"/>
      <c r="J41" s="669"/>
      <c r="K41" s="669"/>
      <c r="L41" s="669"/>
      <c r="M41" s="669"/>
      <c r="N41" s="670"/>
      <c r="O41" s="866"/>
      <c r="P41" s="745"/>
      <c r="Q41" s="745"/>
      <c r="R41" s="746"/>
      <c r="S41" s="866"/>
      <c r="T41" s="745"/>
      <c r="U41" s="745"/>
      <c r="V41" s="746"/>
      <c r="W41" s="866"/>
      <c r="X41" s="745"/>
      <c r="Y41" s="745"/>
      <c r="Z41" s="746"/>
      <c r="AA41" s="866"/>
      <c r="AB41" s="745"/>
      <c r="AC41" s="745"/>
      <c r="AD41" s="746"/>
      <c r="AI41">
        <f>O41</f>
        <v>0</v>
      </c>
      <c r="AJ41">
        <f>COUNTIF(S41:AD41,"NS")</f>
        <v>0</v>
      </c>
      <c r="AK41">
        <f>SUM(S41:AD41)</f>
        <v>0</v>
      </c>
      <c r="AL41">
        <f>IF(COUNTIF(O41:AD41,"NA")=4,0,IF(OR(AND(AI41=0,AJ41&gt;0),AND(AI41="NS",AK41&gt;0), AND(AI41="NS", AJ41=0,AK41=0)), 1, IF(OR(AND(AI41&gt;0,AJ41&gt;1,AI41&gt;AK41), AND(AI41="NS",AJ41=2), AND(AI41="NS",AK41=0,AJ41&gt;0),AI41=AK41), 0, 1)))</f>
        <v>0</v>
      </c>
    </row>
    <row r="42" spans="1:38" ht="15" customHeight="1">
      <c r="A42" s="21"/>
      <c r="B42" s="8"/>
      <c r="C42" s="472" t="s">
        <v>5044</v>
      </c>
      <c r="D42" s="763" t="s">
        <v>7395</v>
      </c>
      <c r="E42" s="669"/>
      <c r="F42" s="669"/>
      <c r="G42" s="669"/>
      <c r="H42" s="669"/>
      <c r="I42" s="669"/>
      <c r="J42" s="669"/>
      <c r="K42" s="669"/>
      <c r="L42" s="669"/>
      <c r="M42" s="669"/>
      <c r="N42" s="670"/>
      <c r="O42" s="866"/>
      <c r="P42" s="745"/>
      <c r="Q42" s="745"/>
      <c r="R42" s="746"/>
      <c r="S42" s="866"/>
      <c r="T42" s="745"/>
      <c r="U42" s="745"/>
      <c r="V42" s="746"/>
      <c r="W42" s="866"/>
      <c r="X42" s="745"/>
      <c r="Y42" s="745"/>
      <c r="Z42" s="746"/>
      <c r="AA42" s="866"/>
      <c r="AB42" s="745"/>
      <c r="AC42" s="745"/>
      <c r="AD42" s="746"/>
      <c r="AI42">
        <f>O42</f>
        <v>0</v>
      </c>
      <c r="AJ42">
        <f>COUNTIF(S42:AD42,"NS")</f>
        <v>0</v>
      </c>
      <c r="AK42">
        <f>SUM(S42:AD42)</f>
        <v>0</v>
      </c>
      <c r="AL42">
        <f>IF(COUNTIF(O42:AD42,"NA")=4,0,IF(OR(AND(AI42=0,AJ42&gt;0),AND(AI42="NS",AK42&gt;0), AND(AI42="NS", AJ42=0,AK42=0)), 1, IF(OR(AND(AI42&gt;0,AJ42&gt;1,AI42&gt;AK42), AND(AI42="NS",AJ42=2), AND(AI42="NS",AK42=0,AJ42&gt;0),AI42=AK42), 0, 1)))</f>
        <v>0</v>
      </c>
    </row>
    <row r="43" spans="1:38" ht="15" customHeight="1">
      <c r="A43" s="21"/>
      <c r="B43" s="8"/>
      <c r="C43" s="472" t="s">
        <v>5046</v>
      </c>
      <c r="D43" s="763" t="s">
        <v>7396</v>
      </c>
      <c r="E43" s="669"/>
      <c r="F43" s="669"/>
      <c r="G43" s="669"/>
      <c r="H43" s="669"/>
      <c r="I43" s="669"/>
      <c r="J43" s="669"/>
      <c r="K43" s="669"/>
      <c r="L43" s="669"/>
      <c r="M43" s="669"/>
      <c r="N43" s="670"/>
      <c r="O43" s="866"/>
      <c r="P43" s="745"/>
      <c r="Q43" s="745"/>
      <c r="R43" s="746"/>
      <c r="S43" s="866"/>
      <c r="T43" s="745"/>
      <c r="U43" s="745"/>
      <c r="V43" s="746"/>
      <c r="W43" s="866"/>
      <c r="X43" s="745"/>
      <c r="Y43" s="745"/>
      <c r="Z43" s="746"/>
      <c r="AA43" s="866"/>
      <c r="AB43" s="745"/>
      <c r="AC43" s="745"/>
      <c r="AD43" s="746"/>
      <c r="AI43">
        <f>O43</f>
        <v>0</v>
      </c>
      <c r="AJ43">
        <f>COUNTIF(S43:AD43,"NS")</f>
        <v>0</v>
      </c>
      <c r="AK43">
        <f>SUM(S43:AD43)</f>
        <v>0</v>
      </c>
      <c r="AL43">
        <f>IF(COUNTIF(O43:AD43,"NA")=4,0,IF(OR(AND(AI43=0,AJ43&gt;0),AND(AI43="NS",AK43&gt;0), AND(AI43="NS", AJ43=0,AK43=0)), 1, IF(OR(AND(AI43&gt;0,AJ43&gt;1,AI43&gt;AK43), AND(AI43="NS",AJ43=2), AND(AI43="NS",AK43=0,AJ43&gt;0),AI43=AK43), 0, 1)))</f>
        <v>0</v>
      </c>
    </row>
    <row r="44" spans="1:38" ht="15" customHeight="1">
      <c r="A44" s="21"/>
      <c r="B44" s="8"/>
      <c r="C44" s="412" t="s">
        <v>5048</v>
      </c>
      <c r="D44" s="763" t="s">
        <v>422</v>
      </c>
      <c r="E44" s="669"/>
      <c r="F44" s="669"/>
      <c r="G44" s="669"/>
      <c r="H44" s="669"/>
      <c r="I44" s="669"/>
      <c r="J44" s="669"/>
      <c r="K44" s="669"/>
      <c r="L44" s="669"/>
      <c r="M44" s="669"/>
      <c r="N44" s="670"/>
      <c r="O44" s="866"/>
      <c r="P44" s="745"/>
      <c r="Q44" s="745"/>
      <c r="R44" s="746"/>
      <c r="S44" s="866"/>
      <c r="T44" s="745"/>
      <c r="U44" s="745"/>
      <c r="V44" s="746"/>
      <c r="W44" s="866"/>
      <c r="X44" s="745"/>
      <c r="Y44" s="745"/>
      <c r="Z44" s="746"/>
      <c r="AA44" s="866"/>
      <c r="AB44" s="745"/>
      <c r="AC44" s="745"/>
      <c r="AD44" s="746"/>
      <c r="AI44">
        <f>O44</f>
        <v>0</v>
      </c>
      <c r="AJ44">
        <f>COUNTIF(S44:AD44,"NS")</f>
        <v>0</v>
      </c>
      <c r="AK44">
        <f>SUM(S44:AD44)</f>
        <v>0</v>
      </c>
      <c r="AL44">
        <f>IF(COUNTIF(O44:AD44,"NA")=4,0,IF(OR(AND(AI44=0,AJ44&gt;0),AND(AI44="NS",AK44&gt;0), AND(AI44="NS", AJ44=0,AK44=0)), 1, IF(OR(AND(AI44&gt;0,AJ44&gt;1,AI44&gt;AK44), AND(AI44="NS",AJ44=2), AND(AI44="NS",AK44=0,AJ44&gt;0),AI44=AK44), 0, 1)))</f>
        <v>0</v>
      </c>
    </row>
    <row r="45" spans="1:38" ht="15" customHeight="1">
      <c r="A45" s="21"/>
      <c r="B45" s="8"/>
      <c r="C45" s="86"/>
      <c r="D45" s="86"/>
      <c r="E45" s="86"/>
      <c r="F45" s="86"/>
      <c r="G45" s="86"/>
      <c r="H45" s="16"/>
      <c r="I45" s="27"/>
      <c r="J45" s="27"/>
      <c r="K45" s="27"/>
      <c r="L45" s="27"/>
      <c r="M45" s="27"/>
      <c r="N45" s="107" t="s">
        <v>5512</v>
      </c>
      <c r="O45" s="968">
        <f>IF(AND(SUM(O40:O44)=0,COUNTIF(O40:O44,"NS")&gt;0),"NS",IF(AND(SUM(O40:O44)=0,COUNTIF(O40:O44,0)&gt;0),0,IF(AND(SUM(O40:O44)=0,COUNTIF(O40:O44,"NA")&gt;0),"NA",SUM(O40:O44))))</f>
        <v>0</v>
      </c>
      <c r="P45" s="969"/>
      <c r="Q45" s="969"/>
      <c r="R45" s="970"/>
      <c r="S45" s="968">
        <f>IF(AND(SUM(S40:S44)=0,COUNTIF(S40:S44,"NS")&gt;0),"NS",IF(AND(SUM(S40:S44)=0,COUNTIF(S40:S44,0)&gt;0),0,IF(AND(SUM(S40:S44)=0,COUNTIF(S40:S44,"NA")&gt;0),"NA",SUM(S40:S44))))</f>
        <v>0</v>
      </c>
      <c r="T45" s="969"/>
      <c r="U45" s="969"/>
      <c r="V45" s="970"/>
      <c r="W45" s="968">
        <f>IF(AND(SUM(W40:W44)=0,COUNTIF(W40:W44,"NS")&gt;0),"NS",IF(AND(SUM(W40:W44)=0,COUNTIF(W40:W44,0)&gt;0),0,IF(AND(SUM(W40:W44)=0,COUNTIF(W40:W44,"NA")&gt;0),"NA",SUM(W40:W44))))</f>
        <v>0</v>
      </c>
      <c r="X45" s="969"/>
      <c r="Y45" s="969"/>
      <c r="Z45" s="970"/>
      <c r="AA45" s="968">
        <f>IF(AND(SUM(AA40:AA44)=0,COUNTIF(AA40:AA44,"NS")&gt;0),"NS",IF(AND(SUM(AA40:AA44)=0,COUNTIF(AA40:AA44,0)&gt;0),0,IF(AND(SUM(AA40:AA44)=0,COUNTIF(AA40:AA44,"NA")&gt;0),"NA",SUM(AA40:AA44))))</f>
        <v>0</v>
      </c>
      <c r="AB45" s="969"/>
      <c r="AC45" s="969"/>
      <c r="AD45" s="970"/>
      <c r="AL45" s="192">
        <f>SUM(AL40:AL44)</f>
        <v>0</v>
      </c>
    </row>
    <row r="46" spans="1:38" ht="15" customHeight="1">
      <c r="A46" s="21"/>
      <c r="B46" s="8"/>
      <c r="C46" s="86"/>
      <c r="D46" s="86"/>
      <c r="E46" s="86"/>
      <c r="F46" s="86"/>
      <c r="G46" s="86"/>
      <c r="H46" s="16"/>
      <c r="I46" s="27"/>
      <c r="J46" s="27"/>
      <c r="K46" s="27"/>
      <c r="L46" s="27"/>
      <c r="M46" s="27"/>
      <c r="N46" s="27"/>
      <c r="O46" s="27"/>
      <c r="P46" s="27"/>
      <c r="Q46" s="27"/>
      <c r="R46" s="469"/>
      <c r="S46" s="469"/>
      <c r="T46" s="469"/>
      <c r="U46" s="469"/>
      <c r="V46" s="469"/>
      <c r="W46" s="469"/>
      <c r="X46" s="10"/>
      <c r="Y46" s="10"/>
      <c r="Z46" s="10"/>
      <c r="AA46" s="10"/>
      <c r="AB46" s="10"/>
      <c r="AC46" s="86"/>
      <c r="AD46" s="86"/>
      <c r="AI46" t="s">
        <v>5595</v>
      </c>
      <c r="AJ46" s="193">
        <f>SUM(AL45)</f>
        <v>0</v>
      </c>
    </row>
    <row r="47" spans="1:38" ht="24" customHeight="1">
      <c r="A47" s="5"/>
      <c r="B47" s="8"/>
      <c r="C47" s="758" t="s">
        <v>5120</v>
      </c>
      <c r="D47" s="736"/>
      <c r="E47" s="736"/>
      <c r="F47" s="736"/>
      <c r="G47" s="736"/>
      <c r="H47" s="736"/>
      <c r="I47" s="736"/>
      <c r="J47" s="736"/>
      <c r="K47" s="736"/>
      <c r="L47" s="736"/>
      <c r="M47" s="736"/>
      <c r="N47" s="736"/>
      <c r="O47" s="736"/>
      <c r="P47" s="736"/>
      <c r="Q47" s="736"/>
      <c r="R47" s="736"/>
      <c r="S47" s="736"/>
      <c r="T47" s="736"/>
      <c r="U47" s="736"/>
      <c r="V47" s="736"/>
      <c r="W47" s="736"/>
      <c r="X47" s="736"/>
      <c r="Y47" s="736"/>
      <c r="Z47" s="736"/>
      <c r="AA47" s="736"/>
      <c r="AB47" s="736"/>
      <c r="AC47" s="736"/>
      <c r="AD47" s="736"/>
    </row>
    <row r="48" spans="1:38" ht="60" customHeight="1">
      <c r="A48" s="21"/>
      <c r="B48" s="8"/>
      <c r="C48" s="747"/>
      <c r="D48" s="653"/>
      <c r="E48" s="653"/>
      <c r="F48" s="653"/>
      <c r="G48" s="653"/>
      <c r="H48" s="653"/>
      <c r="I48" s="653"/>
      <c r="J48" s="653"/>
      <c r="K48" s="653"/>
      <c r="L48" s="653"/>
      <c r="M48" s="653"/>
      <c r="N48" s="653"/>
      <c r="O48" s="653"/>
      <c r="P48" s="653"/>
      <c r="Q48" s="653"/>
      <c r="R48" s="653"/>
      <c r="S48" s="653"/>
      <c r="T48" s="653"/>
      <c r="U48" s="653"/>
      <c r="V48" s="653"/>
      <c r="W48" s="653"/>
      <c r="X48" s="653"/>
      <c r="Y48" s="653"/>
      <c r="Z48" s="653"/>
      <c r="AA48" s="653"/>
      <c r="AB48" s="653"/>
      <c r="AC48" s="653"/>
      <c r="AD48" s="748"/>
    </row>
    <row r="49" spans="1:90" ht="15" customHeight="1">
      <c r="A49" s="5"/>
      <c r="B49" s="946" t="str">
        <f>IF(AG40=0,"","Favor de ingresar toda la información requerida en la pregunta")</f>
        <v/>
      </c>
      <c r="C49" s="946"/>
      <c r="D49" s="946"/>
      <c r="E49" s="946"/>
      <c r="F49" s="946"/>
      <c r="G49" s="946"/>
      <c r="H49" s="946"/>
      <c r="I49" s="946"/>
      <c r="J49" s="946"/>
      <c r="K49" s="946"/>
      <c r="L49" s="946"/>
      <c r="M49" s="946"/>
      <c r="N49" s="946"/>
      <c r="O49" s="946"/>
      <c r="P49" s="946"/>
      <c r="Q49" s="946"/>
      <c r="R49" s="946"/>
      <c r="S49" s="946"/>
      <c r="T49" s="946"/>
      <c r="U49" s="946"/>
      <c r="V49" s="946"/>
      <c r="W49" s="946"/>
      <c r="X49" s="946"/>
      <c r="Y49" s="946"/>
      <c r="Z49" s="946"/>
      <c r="AA49" s="946"/>
      <c r="AB49" s="946"/>
      <c r="AC49" s="946"/>
      <c r="AD49" s="946"/>
      <c r="AE49" s="946"/>
    </row>
    <row r="50" spans="1:90" ht="15" customHeight="1">
      <c r="A50" s="5"/>
      <c r="B50" s="767" t="str">
        <f>IF(SUM(COUNTIF(O40:AD44,"NS"))&lt;&gt;0,"Alerta: debido a que cuenta con registros NS, debe proporcionar una justificación en el area de comentarios al final de la pregunta","")</f>
        <v/>
      </c>
      <c r="C50" s="736"/>
      <c r="D50" s="736"/>
      <c r="E50" s="736"/>
      <c r="F50" s="736"/>
      <c r="G50" s="736"/>
      <c r="H50" s="736"/>
      <c r="I50" s="736"/>
      <c r="J50" s="736"/>
      <c r="K50" s="736"/>
      <c r="L50" s="736"/>
      <c r="M50" s="736"/>
      <c r="N50" s="736"/>
      <c r="O50" s="736"/>
      <c r="P50" s="736"/>
      <c r="Q50" s="736"/>
      <c r="R50" s="736"/>
      <c r="S50" s="736"/>
      <c r="T50" s="736"/>
      <c r="U50" s="736"/>
      <c r="V50" s="736"/>
      <c r="W50" s="736"/>
      <c r="X50" s="736"/>
      <c r="Y50" s="736"/>
      <c r="Z50" s="736"/>
      <c r="AA50" s="736"/>
      <c r="AB50" s="736"/>
      <c r="AC50" s="736"/>
      <c r="AD50" s="736"/>
      <c r="AE50" s="736"/>
    </row>
    <row r="51" spans="1:90" ht="15" customHeight="1">
      <c r="A51" s="5"/>
      <c r="B51" s="880" t="str">
        <f>IF(AJ46&gt;0,"Favor de revisar la suma y consistencia de totales y/o subtotales por filas (numéricos y NS)","")</f>
        <v/>
      </c>
      <c r="C51" s="736"/>
      <c r="D51" s="736"/>
      <c r="E51" s="736"/>
      <c r="F51" s="736"/>
      <c r="G51" s="736"/>
      <c r="H51" s="736"/>
      <c r="I51" s="736"/>
      <c r="J51" s="736"/>
      <c r="K51" s="736"/>
      <c r="L51" s="736"/>
      <c r="M51" s="736"/>
      <c r="N51" s="736"/>
      <c r="O51" s="736"/>
      <c r="P51" s="736"/>
      <c r="Q51" s="736"/>
      <c r="R51" s="736"/>
      <c r="S51" s="736"/>
      <c r="T51" s="736"/>
      <c r="U51" s="736"/>
      <c r="V51" s="736"/>
      <c r="W51" s="736"/>
      <c r="X51" s="736"/>
      <c r="Y51" s="736"/>
      <c r="Z51" s="736"/>
      <c r="AA51" s="736"/>
      <c r="AB51" s="736"/>
      <c r="AC51" s="736"/>
      <c r="AD51" s="736"/>
      <c r="AE51" s="736"/>
    </row>
    <row r="52" spans="1:90" ht="15" customHeight="1">
      <c r="A52" s="5"/>
      <c r="B52" s="880" t="str">
        <f>IF(AH40&gt;0,"Revise la información capturada, ya que tiene datos ingresados en celdas que están sombreadas","")</f>
        <v/>
      </c>
      <c r="C52" s="880"/>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row>
    <row r="53" spans="1:90" ht="15" customHeight="1">
      <c r="A53" s="5"/>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row>
    <row r="54" spans="1:90" ht="15" customHeight="1">
      <c r="A54" s="5"/>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row>
    <row r="55" spans="1:90" ht="36" customHeight="1">
      <c r="A55" s="61" t="s">
        <v>7397</v>
      </c>
      <c r="B55" s="910" t="s">
        <v>7398</v>
      </c>
      <c r="C55" s="736"/>
      <c r="D55" s="736"/>
      <c r="E55" s="736"/>
      <c r="F55" s="736"/>
      <c r="G55" s="736"/>
      <c r="H55" s="736"/>
      <c r="I55" s="736"/>
      <c r="J55" s="736"/>
      <c r="K55" s="736"/>
      <c r="L55" s="736"/>
      <c r="M55" s="736"/>
      <c r="N55" s="736"/>
      <c r="O55" s="736"/>
      <c r="P55" s="736"/>
      <c r="Q55" s="736"/>
      <c r="R55" s="736"/>
      <c r="S55" s="736"/>
      <c r="T55" s="736"/>
      <c r="U55" s="736"/>
      <c r="V55" s="736"/>
      <c r="W55" s="736"/>
      <c r="X55" s="736"/>
      <c r="Y55" s="736"/>
      <c r="Z55" s="736"/>
      <c r="AA55" s="736"/>
      <c r="AB55" s="736"/>
      <c r="AC55" s="736"/>
      <c r="AD55" s="736"/>
    </row>
    <row r="56" spans="1:90" ht="24" customHeight="1">
      <c r="A56" s="62"/>
      <c r="C56" s="756" t="s">
        <v>7399</v>
      </c>
      <c r="D56" s="736"/>
      <c r="E56" s="736"/>
      <c r="F56" s="736"/>
      <c r="G56" s="736"/>
      <c r="H56" s="736"/>
      <c r="I56" s="736"/>
      <c r="J56" s="736"/>
      <c r="K56" s="736"/>
      <c r="L56" s="736"/>
      <c r="M56" s="736"/>
      <c r="N56" s="736"/>
      <c r="O56" s="736"/>
      <c r="P56" s="736"/>
      <c r="Q56" s="736"/>
      <c r="R56" s="736"/>
      <c r="S56" s="736"/>
      <c r="T56" s="736"/>
      <c r="U56" s="736"/>
      <c r="V56" s="736"/>
      <c r="W56" s="736"/>
      <c r="X56" s="736"/>
      <c r="Y56" s="736"/>
      <c r="Z56" s="736"/>
      <c r="AA56" s="736"/>
      <c r="AB56" s="736"/>
      <c r="AC56" s="736"/>
      <c r="AD56" s="736"/>
    </row>
    <row r="57" spans="1:90" ht="24" customHeight="1">
      <c r="A57" s="62"/>
      <c r="C57" s="742" t="s">
        <v>7400</v>
      </c>
      <c r="D57" s="736"/>
      <c r="E57" s="736"/>
      <c r="F57" s="736"/>
      <c r="G57" s="736"/>
      <c r="H57" s="736"/>
      <c r="I57" s="736"/>
      <c r="J57" s="736"/>
      <c r="K57" s="736"/>
      <c r="L57" s="736"/>
      <c r="M57" s="736"/>
      <c r="N57" s="736"/>
      <c r="O57" s="736"/>
      <c r="P57" s="736"/>
      <c r="Q57" s="736"/>
      <c r="R57" s="736"/>
      <c r="S57" s="736"/>
      <c r="T57" s="736"/>
      <c r="U57" s="736"/>
      <c r="V57" s="736"/>
      <c r="W57" s="736"/>
      <c r="X57" s="736"/>
      <c r="Y57" s="736"/>
      <c r="Z57" s="736"/>
      <c r="AA57" s="736"/>
      <c r="AB57" s="736"/>
      <c r="AC57" s="736"/>
      <c r="AD57" s="736"/>
    </row>
    <row r="58" spans="1:90" ht="36" customHeight="1">
      <c r="A58" s="62"/>
      <c r="C58" s="758" t="s">
        <v>7401</v>
      </c>
      <c r="D58" s="736"/>
      <c r="E58" s="736"/>
      <c r="F58" s="736"/>
      <c r="G58" s="736"/>
      <c r="H58" s="736"/>
      <c r="I58" s="736"/>
      <c r="J58" s="736"/>
      <c r="K58" s="736"/>
      <c r="L58" s="736"/>
      <c r="M58" s="736"/>
      <c r="N58" s="736"/>
      <c r="O58" s="736"/>
      <c r="P58" s="736"/>
      <c r="Q58" s="736"/>
      <c r="R58" s="736"/>
      <c r="S58" s="736"/>
      <c r="T58" s="736"/>
      <c r="U58" s="736"/>
      <c r="V58" s="736"/>
      <c r="W58" s="736"/>
      <c r="X58" s="736"/>
      <c r="Y58" s="736"/>
      <c r="Z58" s="736"/>
      <c r="AA58" s="736"/>
      <c r="AB58" s="736"/>
      <c r="AC58" s="736"/>
      <c r="AD58" s="736"/>
    </row>
    <row r="59" spans="1:90" ht="36" customHeight="1">
      <c r="A59" s="62"/>
      <c r="C59" s="742" t="s">
        <v>7402</v>
      </c>
      <c r="D59" s="736"/>
      <c r="E59" s="736"/>
      <c r="F59" s="736"/>
      <c r="G59" s="736"/>
      <c r="H59" s="736"/>
      <c r="I59" s="736"/>
      <c r="J59" s="736"/>
      <c r="K59" s="736"/>
      <c r="L59" s="736"/>
      <c r="M59" s="736"/>
      <c r="N59" s="736"/>
      <c r="O59" s="736"/>
      <c r="P59" s="736"/>
      <c r="Q59" s="736"/>
      <c r="R59" s="736"/>
      <c r="S59" s="736"/>
      <c r="T59" s="736"/>
      <c r="U59" s="736"/>
      <c r="V59" s="736"/>
      <c r="W59" s="736"/>
      <c r="X59" s="736"/>
      <c r="Y59" s="736"/>
      <c r="Z59" s="736"/>
      <c r="AA59" s="736"/>
      <c r="AB59" s="736"/>
      <c r="AC59" s="736"/>
      <c r="AD59" s="736"/>
    </row>
    <row r="60" spans="1:90" ht="36" customHeight="1">
      <c r="A60" s="62"/>
      <c r="C60" s="742" t="s">
        <v>7403</v>
      </c>
      <c r="D60" s="736"/>
      <c r="E60" s="736"/>
      <c r="F60" s="736"/>
      <c r="G60" s="736"/>
      <c r="H60" s="736"/>
      <c r="I60" s="736"/>
      <c r="J60" s="736"/>
      <c r="K60" s="736"/>
      <c r="L60" s="736"/>
      <c r="M60" s="736"/>
      <c r="N60" s="736"/>
      <c r="O60" s="736"/>
      <c r="P60" s="736"/>
      <c r="Q60" s="736"/>
      <c r="R60" s="736"/>
      <c r="S60" s="736"/>
      <c r="T60" s="736"/>
      <c r="U60" s="736"/>
      <c r="V60" s="736"/>
      <c r="W60" s="736"/>
      <c r="X60" s="736"/>
      <c r="Y60" s="736"/>
      <c r="Z60" s="736"/>
      <c r="AA60" s="736"/>
      <c r="AB60" s="736"/>
      <c r="AC60" s="736"/>
      <c r="AD60" s="736"/>
    </row>
    <row r="61" spans="1:90" ht="24" customHeight="1">
      <c r="A61" s="62"/>
      <c r="C61" s="756" t="s">
        <v>6344</v>
      </c>
      <c r="D61" s="736"/>
      <c r="E61" s="736"/>
      <c r="F61" s="736"/>
      <c r="G61" s="736"/>
      <c r="H61" s="736"/>
      <c r="I61" s="736"/>
      <c r="J61" s="736"/>
      <c r="K61" s="736"/>
      <c r="L61" s="736"/>
      <c r="M61" s="736"/>
      <c r="N61" s="736"/>
      <c r="O61" s="736"/>
      <c r="P61" s="736"/>
      <c r="Q61" s="736"/>
      <c r="R61" s="736"/>
      <c r="S61" s="736"/>
      <c r="T61" s="736"/>
      <c r="U61" s="736"/>
      <c r="V61" s="736"/>
      <c r="W61" s="736"/>
      <c r="X61" s="736"/>
      <c r="Y61" s="736"/>
      <c r="Z61" s="736"/>
      <c r="AA61" s="736"/>
      <c r="AB61" s="736"/>
      <c r="AC61" s="736"/>
      <c r="AD61" s="736"/>
    </row>
    <row r="62" spans="1:90" ht="15" customHeight="1">
      <c r="A62" s="5"/>
      <c r="B62" s="67"/>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90" ht="15" customHeight="1">
      <c r="A63" s="5"/>
      <c r="B63" s="67"/>
      <c r="C63" s="1"/>
      <c r="D63" s="1"/>
      <c r="E63" s="1"/>
      <c r="F63" s="1"/>
      <c r="G63" s="1"/>
      <c r="H63" s="1"/>
      <c r="I63" s="1"/>
      <c r="J63" s="1"/>
      <c r="K63" s="1"/>
      <c r="L63" s="1"/>
      <c r="M63" s="1"/>
      <c r="N63" s="1"/>
      <c r="O63" s="1"/>
      <c r="P63" s="1"/>
      <c r="Q63" s="1"/>
      <c r="R63" s="1"/>
      <c r="S63" s="1"/>
      <c r="T63" s="1"/>
      <c r="U63" s="1"/>
      <c r="V63" s="1"/>
      <c r="W63" s="1"/>
      <c r="X63" s="1"/>
      <c r="Y63" s="1"/>
      <c r="Z63" s="1"/>
      <c r="AA63" s="992" t="s">
        <v>5851</v>
      </c>
      <c r="AB63" s="635"/>
      <c r="AC63" s="635"/>
      <c r="AD63" s="635"/>
      <c r="AF63" s="14"/>
      <c r="AG63" s="14"/>
      <c r="AH63" s="14"/>
      <c r="AI63" s="14"/>
      <c r="AJ63" s="14"/>
      <c r="AK63" s="14">
        <v>1</v>
      </c>
      <c r="AL63" s="14">
        <v>2</v>
      </c>
      <c r="AM63" s="14">
        <v>3</v>
      </c>
      <c r="AN63" s="14">
        <v>4</v>
      </c>
      <c r="AO63" s="14">
        <v>5</v>
      </c>
      <c r="AP63" s="14">
        <v>6</v>
      </c>
      <c r="AQ63" s="14">
        <v>7</v>
      </c>
      <c r="AR63" s="14">
        <v>8</v>
      </c>
      <c r="AS63" s="14">
        <v>9</v>
      </c>
      <c r="AT63" s="14">
        <v>10</v>
      </c>
      <c r="AU63" s="14">
        <v>11</v>
      </c>
      <c r="AV63" s="14">
        <v>12</v>
      </c>
      <c r="AW63" s="14">
        <v>13</v>
      </c>
      <c r="AX63" s="14">
        <v>14</v>
      </c>
      <c r="AY63" s="14">
        <v>15</v>
      </c>
      <c r="AZ63" s="14">
        <v>16</v>
      </c>
      <c r="BA63" s="14">
        <v>17</v>
      </c>
      <c r="BB63" s="14">
        <v>18</v>
      </c>
      <c r="BC63" s="14">
        <v>19</v>
      </c>
      <c r="BD63" s="14">
        <v>20</v>
      </c>
      <c r="BE63" s="14">
        <v>21</v>
      </c>
      <c r="BF63" s="14">
        <v>22</v>
      </c>
      <c r="BG63" s="14">
        <v>23</v>
      </c>
      <c r="BH63" s="14">
        <v>24</v>
      </c>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row>
    <row r="64" spans="1:90" ht="48" customHeight="1">
      <c r="A64" s="5"/>
      <c r="B64" s="67"/>
      <c r="C64" s="643" t="s">
        <v>6345</v>
      </c>
      <c r="D64" s="773"/>
      <c r="E64" s="773"/>
      <c r="F64" s="773"/>
      <c r="G64" s="773"/>
      <c r="H64" s="773"/>
      <c r="I64" s="773"/>
      <c r="J64" s="773"/>
      <c r="K64" s="773"/>
      <c r="L64" s="773"/>
      <c r="M64" s="773"/>
      <c r="N64" s="773"/>
      <c r="O64" s="773"/>
      <c r="P64" s="769"/>
      <c r="Q64" s="643" t="s">
        <v>7404</v>
      </c>
      <c r="R64" s="773"/>
      <c r="S64" s="769"/>
      <c r="T64" s="643" t="s">
        <v>7405</v>
      </c>
      <c r="U64" s="773"/>
      <c r="V64" s="769"/>
      <c r="W64" s="643" t="s">
        <v>7406</v>
      </c>
      <c r="X64" s="669"/>
      <c r="Y64" s="669"/>
      <c r="Z64" s="669"/>
      <c r="AA64" s="669"/>
      <c r="AB64" s="669"/>
      <c r="AC64" s="669"/>
      <c r="AD64" s="670"/>
      <c r="AF64" s="14"/>
      <c r="AG64" s="14"/>
      <c r="AH64" s="14"/>
      <c r="AI64" s="14"/>
      <c r="AJ64" s="14"/>
      <c r="AK64" s="14" t="s">
        <v>7407</v>
      </c>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448"/>
      <c r="BK64" s="448"/>
      <c r="BL64" s="448"/>
      <c r="BM64" s="448"/>
      <c r="BN64" s="448"/>
      <c r="BO64" s="448"/>
      <c r="BP64" s="448"/>
      <c r="BQ64" s="448"/>
      <c r="BR64" s="448"/>
      <c r="BS64" s="448"/>
      <c r="BT64" s="448"/>
      <c r="BU64" s="448"/>
      <c r="BV64" s="448"/>
      <c r="BW64" s="448"/>
      <c r="BX64" s="448"/>
      <c r="BY64" s="448"/>
      <c r="BZ64" s="14"/>
      <c r="CA64" s="14"/>
      <c r="CB64" s="14"/>
      <c r="CC64" s="14"/>
      <c r="CD64" s="14"/>
      <c r="CE64" s="14"/>
      <c r="CF64" s="14"/>
      <c r="CG64" s="14"/>
      <c r="CH64" s="14"/>
      <c r="CI64" s="14"/>
      <c r="CJ64" s="14"/>
      <c r="CK64" s="14"/>
      <c r="CL64" s="14"/>
    </row>
    <row r="65" spans="1:90" ht="60" customHeight="1">
      <c r="A65" s="5"/>
      <c r="B65" s="67"/>
      <c r="C65" s="862"/>
      <c r="D65" s="736"/>
      <c r="E65" s="736"/>
      <c r="F65" s="736"/>
      <c r="G65" s="736"/>
      <c r="H65" s="736"/>
      <c r="I65" s="736"/>
      <c r="J65" s="736"/>
      <c r="K65" s="736"/>
      <c r="L65" s="736"/>
      <c r="M65" s="736"/>
      <c r="N65" s="736"/>
      <c r="O65" s="736"/>
      <c r="P65" s="689"/>
      <c r="Q65" s="862"/>
      <c r="R65" s="736"/>
      <c r="S65" s="689"/>
      <c r="T65" s="862"/>
      <c r="U65" s="736"/>
      <c r="V65" s="689"/>
      <c r="W65" s="768" t="s">
        <v>5560</v>
      </c>
      <c r="X65" s="759" t="s">
        <v>6029</v>
      </c>
      <c r="Y65" s="759" t="s">
        <v>6030</v>
      </c>
      <c r="Z65" s="759" t="s">
        <v>422</v>
      </c>
      <c r="AA65" s="668" t="s">
        <v>7393</v>
      </c>
      <c r="AB65" s="669"/>
      <c r="AC65" s="669"/>
      <c r="AD65" s="670"/>
      <c r="AF65" s="14"/>
      <c r="AG65" s="14"/>
      <c r="AH65" s="14"/>
      <c r="AI65" s="14"/>
      <c r="AJ65" s="14"/>
      <c r="AK65" s="14">
        <f>O45</f>
        <v>0</v>
      </c>
      <c r="AL65" s="14">
        <f>S45</f>
        <v>0</v>
      </c>
      <c r="AM65" s="14">
        <f>W45</f>
        <v>0</v>
      </c>
      <c r="AN65" s="14">
        <f>AA45</f>
        <v>0</v>
      </c>
      <c r="AO65" s="14">
        <f>O40</f>
        <v>0</v>
      </c>
      <c r="AP65" s="14">
        <f>S40</f>
        <v>0</v>
      </c>
      <c r="AQ65" s="14">
        <f>W40</f>
        <v>0</v>
      </c>
      <c r="AR65" s="14">
        <f>AA40</f>
        <v>0</v>
      </c>
      <c r="AS65" s="14">
        <f>O41</f>
        <v>0</v>
      </c>
      <c r="AT65" s="14">
        <f>S41</f>
        <v>0</v>
      </c>
      <c r="AU65" s="14">
        <f>W41</f>
        <v>0</v>
      </c>
      <c r="AV65" s="14">
        <f>AA41</f>
        <v>0</v>
      </c>
      <c r="AW65" s="14">
        <f>O42</f>
        <v>0</v>
      </c>
      <c r="AX65" s="14">
        <f>S42</f>
        <v>0</v>
      </c>
      <c r="AY65" s="14">
        <f>W42</f>
        <v>0</v>
      </c>
      <c r="AZ65" s="14">
        <f>AA42</f>
        <v>0</v>
      </c>
      <c r="BA65" s="14">
        <f>O43</f>
        <v>0</v>
      </c>
      <c r="BB65" s="14">
        <f>S43</f>
        <v>0</v>
      </c>
      <c r="BC65" s="14">
        <f>W43</f>
        <v>0</v>
      </c>
      <c r="BD65" s="14">
        <f>AA43</f>
        <v>0</v>
      </c>
      <c r="BE65" s="14">
        <f>O44</f>
        <v>0</v>
      </c>
      <c r="BF65" s="14">
        <f>S44</f>
        <v>0</v>
      </c>
      <c r="BG65" s="14">
        <f>W44</f>
        <v>0</v>
      </c>
      <c r="BH65" s="14">
        <f>AA44</f>
        <v>0</v>
      </c>
      <c r="BI65" s="14"/>
      <c r="BR65" s="958" t="s">
        <v>5566</v>
      </c>
      <c r="BS65" s="959"/>
      <c r="BT65" s="959"/>
      <c r="BU65" s="960"/>
      <c r="BV65" s="1012" t="s">
        <v>6700</v>
      </c>
      <c r="BW65" s="669"/>
      <c r="BX65" s="669"/>
      <c r="BY65" s="670"/>
      <c r="BZ65" s="1013" t="s">
        <v>6701</v>
      </c>
      <c r="CA65" s="669"/>
      <c r="CB65" s="669"/>
      <c r="CC65" s="670"/>
      <c r="CD65" s="1014" t="s">
        <v>422</v>
      </c>
      <c r="CE65" s="1014"/>
      <c r="CF65" s="1014"/>
      <c r="CG65" s="1014"/>
      <c r="CH65" s="955" t="s">
        <v>6169</v>
      </c>
      <c r="CI65" s="669"/>
      <c r="CJ65" s="670"/>
      <c r="CK65" s="14"/>
      <c r="CL65" s="14"/>
    </row>
    <row r="66" spans="1:90" ht="72" customHeight="1">
      <c r="A66" s="5"/>
      <c r="B66" s="67"/>
      <c r="C66" s="770"/>
      <c r="D66" s="732"/>
      <c r="E66" s="732"/>
      <c r="F66" s="732"/>
      <c r="G66" s="732"/>
      <c r="H66" s="732"/>
      <c r="I66" s="732"/>
      <c r="J66" s="732"/>
      <c r="K66" s="732"/>
      <c r="L66" s="732"/>
      <c r="M66" s="732"/>
      <c r="N66" s="732"/>
      <c r="O66" s="732"/>
      <c r="P66" s="733"/>
      <c r="Q66" s="770"/>
      <c r="R66" s="732"/>
      <c r="S66" s="733"/>
      <c r="T66" s="770"/>
      <c r="U66" s="732"/>
      <c r="V66" s="733"/>
      <c r="W66" s="876"/>
      <c r="X66" s="876"/>
      <c r="Y66" s="876"/>
      <c r="Z66" s="876"/>
      <c r="AA66" s="50" t="s">
        <v>5571</v>
      </c>
      <c r="AB66" s="63" t="s">
        <v>6029</v>
      </c>
      <c r="AC66" s="63" t="s">
        <v>6030</v>
      </c>
      <c r="AD66" s="63" t="s">
        <v>422</v>
      </c>
      <c r="AF66" s="426" t="s">
        <v>7408</v>
      </c>
      <c r="AG66" t="s">
        <v>5110</v>
      </c>
      <c r="AH66" t="s">
        <v>6243</v>
      </c>
      <c r="AI66" t="s">
        <v>7409</v>
      </c>
      <c r="AJ66" t="s">
        <v>7410</v>
      </c>
      <c r="AK66" t="s">
        <v>7411</v>
      </c>
      <c r="AL66"/>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t="s">
        <v>5572</v>
      </c>
      <c r="BK66" t="s">
        <v>5573</v>
      </c>
      <c r="BL66" t="s">
        <v>5574</v>
      </c>
      <c r="BM66" t="s">
        <v>5575</v>
      </c>
      <c r="BN66" t="s">
        <v>5576</v>
      </c>
      <c r="BO66" t="s">
        <v>5577</v>
      </c>
      <c r="BP66" t="s">
        <v>5578</v>
      </c>
      <c r="BQ66" t="s">
        <v>5579</v>
      </c>
      <c r="BR66" s="305" t="s">
        <v>5566</v>
      </c>
      <c r="BS66" s="306" t="s">
        <v>5592</v>
      </c>
      <c r="BT66" s="307" t="s">
        <v>5593</v>
      </c>
      <c r="BU66" s="308" t="s">
        <v>5594</v>
      </c>
      <c r="BV66" s="305" t="s">
        <v>5566</v>
      </c>
      <c r="BW66" s="306" t="s">
        <v>5592</v>
      </c>
      <c r="BX66" s="307" t="s">
        <v>5593</v>
      </c>
      <c r="BY66" s="308" t="s">
        <v>5594</v>
      </c>
      <c r="BZ66" s="305" t="s">
        <v>5566</v>
      </c>
      <c r="CA66" s="306" t="s">
        <v>5592</v>
      </c>
      <c r="CB66" s="307" t="s">
        <v>5593</v>
      </c>
      <c r="CC66" s="308" t="s">
        <v>5594</v>
      </c>
      <c r="CD66" s="305" t="s">
        <v>5566</v>
      </c>
      <c r="CE66" s="306" t="s">
        <v>5592</v>
      </c>
      <c r="CF66" s="307" t="s">
        <v>5593</v>
      </c>
      <c r="CG66" s="308" t="s">
        <v>5594</v>
      </c>
      <c r="CH66" s="416" t="s">
        <v>5347</v>
      </c>
      <c r="CI66" s="229" t="s">
        <v>5355</v>
      </c>
      <c r="CJ66" s="417" t="s">
        <v>5349</v>
      </c>
      <c r="CK66" s="315"/>
      <c r="CL66" s="14"/>
    </row>
    <row r="67" spans="1:90" ht="15" customHeight="1">
      <c r="A67" s="5"/>
      <c r="B67" s="67"/>
      <c r="C67" s="430" t="s">
        <v>5040</v>
      </c>
      <c r="D67" s="752" t="s">
        <v>6360</v>
      </c>
      <c r="E67" s="669"/>
      <c r="F67" s="669"/>
      <c r="G67" s="669"/>
      <c r="H67" s="669"/>
      <c r="I67" s="669"/>
      <c r="J67" s="669"/>
      <c r="K67" s="669"/>
      <c r="L67" s="669"/>
      <c r="M67" s="669"/>
      <c r="N67" s="669"/>
      <c r="O67" s="669"/>
      <c r="P67" s="670"/>
      <c r="Q67" s="671"/>
      <c r="R67" s="653"/>
      <c r="S67" s="748"/>
      <c r="T67" s="866"/>
      <c r="U67" s="745"/>
      <c r="V67" s="746"/>
      <c r="W67" s="112"/>
      <c r="X67" s="112"/>
      <c r="Y67" s="112"/>
      <c r="Z67" s="112"/>
      <c r="AA67" s="112"/>
      <c r="AB67" s="112"/>
      <c r="AC67" s="112"/>
      <c r="AD67" s="112"/>
      <c r="AF67" s="431">
        <f>IF(AND(OR(W88=0,W88="NA",W88="NS"),F119&lt;&gt;""),1,0)</f>
        <v>0</v>
      </c>
      <c r="AG67">
        <f>IF(AND($C$26=1,Q67=""),IF(COUNTA(T67:AD67,O95:AD95)=25,0,1),IF(OR(AND($C$26=1,Q67="X"),$C$26&lt;&gt;1,Q67="X"),0,1))</f>
        <v>0</v>
      </c>
      <c r="AH67">
        <f>IF($C$26&lt;&gt;1,IF(COUNTA(Q67:AD67,O95:AD95)=0,0,1),IF(Q67="X",IF(COUNTA(T67:AD67,O95:AD95)=0,0,1),0))</f>
        <v>0</v>
      </c>
      <c r="AI67" s="396" cm="1">
        <f t="array" ref="AI67">IF(OR(T89={"NS","NA"},O26={"NS","NA"}),0,IF(T89&gt;=O26,0,1))</f>
        <v>0</v>
      </c>
      <c r="AJ67" cm="1">
        <f t="array" ref="AJ67">IF(OR(T67={"NS","NA"},$O$26={"NS","NA"}),0,IF(T67&lt;=$O$26,0,1))</f>
        <v>0</v>
      </c>
      <c r="AK67" cm="1">
        <f t="array" ref="AK67">IF(OR(W89={"NS","NA"},AK65={"NS","NA"}),0,IF(W89&gt;=AK65,0,1))</f>
        <v>0</v>
      </c>
      <c r="AL67" cm="1">
        <f t="array" ref="AL67">IF(OR(X89={"NS","NA"},AL65={"NS","NA"}),0,IF(X89&gt;=AL65,0,1))</f>
        <v>0</v>
      </c>
      <c r="AM67" cm="1">
        <f t="array" ref="AM67">IF(OR(Y89={"NS","NA"},AM65={"NS","NA"}),0,IF(Y89&gt;=AM65,0,1))</f>
        <v>0</v>
      </c>
      <c r="AN67" cm="1">
        <f t="array" ref="AN67">IF(OR(Z89={"NS","NA"},AN65={"NS","NA"}),0,IF(Z89&gt;=AN65,0,1))</f>
        <v>0</v>
      </c>
      <c r="AO67" cm="1">
        <f t="array" ref="AO67">IF(OR(AA89={"NS","NA"},AO65={"NS","NA"}),0,IF(AA89&gt;=AO65,0,1))</f>
        <v>0</v>
      </c>
      <c r="AP67" cm="1">
        <f t="array" ref="AP67">IF(OR(AB89={"NS","NA"},AP65={"NS","NA"}),0,IF(AB89&gt;=AP65,0,1))</f>
        <v>0</v>
      </c>
      <c r="AQ67" cm="1">
        <f t="array" ref="AQ67">IF(OR(AC89={"NS","NA"},AQ65={"NS","NA"}),0,IF(AC89&gt;=AQ65,0,1))</f>
        <v>0</v>
      </c>
      <c r="AR67" cm="1">
        <f t="array" ref="AR67">IF(OR(AD89={"NS","NA"},AR65={"NS","NA"}),0,IF(AD89&gt;=AR65,0,1))</f>
        <v>0</v>
      </c>
      <c r="AS67" cm="1">
        <f t="array" ref="AS67">IF(OR(O117={"NS","NA"},AS65={"NS","NA"}),0,IF(O117&gt;=AS65,0,1))</f>
        <v>0</v>
      </c>
      <c r="AT67" cm="1">
        <f t="array" ref="AT67">IF(OR(P117={"NS","NA"},AT65={"NS","NA"}),0,IF(P117&gt;=AT65,0,1))</f>
        <v>0</v>
      </c>
      <c r="AU67" cm="1">
        <f t="array" ref="AU67">IF(OR(Q117={"NS","NA"},AU65={"NS","NA"}),0,IF(Q117&gt;=AU65,0,1))</f>
        <v>0</v>
      </c>
      <c r="AV67" cm="1">
        <f t="array" ref="AV67">IF(OR(R117={"NS","NA"},AV65={"NS","NA"}),0,IF(R117&gt;=AV65,0,1))</f>
        <v>0</v>
      </c>
      <c r="AW67" cm="1">
        <f t="array" ref="AW67">IF(OR(S117={"NS","NA"},AW65={"NS","NA"}),0,IF(S117&gt;=AW65,0,1))</f>
        <v>0</v>
      </c>
      <c r="AX67" cm="1">
        <f t="array" ref="AX67">IF(OR(T117={"NS","NA"},AX65={"NS","NA"}),0,IF(T117&gt;=AX65,0,1))</f>
        <v>0</v>
      </c>
      <c r="AY67" cm="1">
        <f t="array" ref="AY67">IF(OR(U117={"NS","NA"},AY65={"NS","NA"}),0,IF(U117&gt;=AY65,0,1))</f>
        <v>0</v>
      </c>
      <c r="AZ67" cm="1">
        <f t="array" ref="AZ67">IF(OR(V117={"NS","NA"},AZ65={"NS","NA"}),0,IF(V117&gt;=AZ65,0,1))</f>
        <v>0</v>
      </c>
      <c r="BA67" cm="1">
        <f t="array" ref="BA67">IF(OR(W117={"NS","NA"},BA65={"NS","NA"}),0,IF(W117&gt;=BA65,0,1))</f>
        <v>0</v>
      </c>
      <c r="BB67" cm="1">
        <f t="array" ref="BB67">IF(OR(X117={"NS","NA"},BB65={"NS","NA"}),0,IF(X117&gt;=BB65,0,1))</f>
        <v>0</v>
      </c>
      <c r="BC67" cm="1">
        <f t="array" ref="BC67">IF(OR(Y117={"NS","NA"},BC65={"NS","NA"}),0,IF(Y117&gt;=BC65,0,1))</f>
        <v>0</v>
      </c>
      <c r="BD67" cm="1">
        <f t="array" ref="BD67">IF(OR(Z117={"NS","NA"},BD65={"NS","NA"}),0,IF(Z117&gt;=BD65,0,1))</f>
        <v>0</v>
      </c>
      <c r="BE67" cm="1">
        <f t="array" ref="BE67">IF(OR(AA117={"NS","NA"},BE65={"NS","NA"}),0,IF(AA117&gt;=BE65,0,1))</f>
        <v>0</v>
      </c>
      <c r="BF67" cm="1">
        <f t="array" ref="BF67">IF(OR(AB117={"NS","NA"},BF65={"NS","NA"}),0,IF(AB117&gt;=BF65,0,1))</f>
        <v>0</v>
      </c>
      <c r="BG67" cm="1">
        <f t="array" ref="BG67">IF(OR(AC117={"NS","NA"},BG65={"NS","NA"}),0,IF(AC117&gt;=BG65,0,1))</f>
        <v>0</v>
      </c>
      <c r="BH67" cm="1">
        <f t="array" ref="BH67">IF(OR(AD117={"NS","NA"},BH65={"NS","NA"}),0,IF(AD117&gt;=BH65,0,1))</f>
        <v>0</v>
      </c>
      <c r="BI67" s="473">
        <f>SUM(AK67:BH67)</f>
        <v>0</v>
      </c>
      <c r="BJ67">
        <f>W67</f>
        <v>0</v>
      </c>
      <c r="BK67">
        <f>COUNTIF(X67:Z67,"NS")</f>
        <v>0</v>
      </c>
      <c r="BL67">
        <f>SUM(X67:Z67)</f>
        <v>0</v>
      </c>
      <c r="BM67">
        <f>IF(COUNTIF(W67:Z67,"NA")=4,0,IF(OR(AND(BJ67=0,BK67&gt;0),AND(BJ67="NS",BL67&gt;0), AND(BJ67="NS", BK67=0,BL67=0)), 1, IF(OR(AND(BJ67&gt;0,BK67&gt;1,BJ67&gt;BL67), AND(BJ67="NS",BK67=2), AND(BJ67="NS",BL67=0,BK67&gt;0),BJ67=BL67), 0, 1)))</f>
        <v>0</v>
      </c>
      <c r="BN67">
        <f>AA67</f>
        <v>0</v>
      </c>
      <c r="BO67">
        <f>COUNTIF(AB67:AD67,"NS")</f>
        <v>0</v>
      </c>
      <c r="BP67">
        <f>SUM(AB67:AD67)</f>
        <v>0</v>
      </c>
      <c r="BQ67">
        <f>IF(COUNTIF(AA67:AD67,"NA")=4,0,IF(OR(AND(BN67=0,BO67&gt;0),AND(BN67="NS",BP67&gt;0), AND(BN67="NS", BO67=0,BP67=0)), 1, IF(OR(AND(BN67&gt;0,BO67&gt;1,BN67&gt;BP67), AND(BN67="NS",BO67=2), AND(BN67="NS",BP67=0,BO67&gt;0),BN67=BP67), 0, 1)))</f>
        <v>0</v>
      </c>
      <c r="BR67" s="311">
        <f>W67</f>
        <v>0</v>
      </c>
      <c r="BS67" s="312">
        <f>COUNTIF(AA67,"NS") + COUNTIF(O95,"NS") + COUNTIF(S95,"NS") + COUNTIF(W95,"NS") + COUNTIF(AA95,"NS")</f>
        <v>0</v>
      </c>
      <c r="BT67" s="313">
        <f>SUM(AA67,O95,S95,W95,AA95)</f>
        <v>0</v>
      </c>
      <c r="BU67" s="314">
        <f>IF(OR(AND(BR67=0, BS67&gt;0),AND(BR67="NS", BT67&gt;0), AND(BR67="NS", BS67=0, BT67=0)), 1, IF(OR(AND(BR67&gt;0, BS67&gt;1,BR67&gt;BT67), AND(BR67="NS", BS67=2), AND(BR67="NS", BT67=0, BS67&gt;0), BR67=BT67), 0, 1))</f>
        <v>0</v>
      </c>
      <c r="BV67" s="311">
        <f>X67</f>
        <v>0</v>
      </c>
      <c r="BW67" s="312">
        <f>COUNTIF(AB67,"NS") + COUNTIF(P95,"NS") + COUNTIF(T95,"NS") + COUNTIF(X95,"NS") + COUNTIF(AB95,"NS")</f>
        <v>0</v>
      </c>
      <c r="BX67" s="313">
        <f>SUM(AB67,P95,T95,X95,AB95)</f>
        <v>0</v>
      </c>
      <c r="BY67" s="314">
        <f>IF(OR(AND(BV67=0, BW67&gt;0),AND(BV67="NS", BX67&gt;0), AND(BV67="NS", BW67=0, BX67=0)), 1, IF(OR(AND(BV67&gt;0, BW67&gt;1,BV67&gt;BX67), AND(BV67="NS", BW67=2), AND(BV67="NS", BX67=0, BW67&gt;0), BV67=BX67), 0, 1))</f>
        <v>0</v>
      </c>
      <c r="BZ67" s="311">
        <f>Y67</f>
        <v>0</v>
      </c>
      <c r="CA67" s="312">
        <f>COUNTIF(AC67,"NS") + COUNTIF(Q95,"NS") + COUNTIF(U95,"NS") + COUNTIF(Y95,"NS") + COUNTIF(AC95,"NS")</f>
        <v>0</v>
      </c>
      <c r="CB67" s="313">
        <f>SUM(AC67,Q95,U95,Y95,AC95)</f>
        <v>0</v>
      </c>
      <c r="CC67" s="314">
        <f>IF(OR(AND(BZ67=0, CA67&gt;0),AND(BZ67="NS", CB67&gt;0), AND(BZ67="NS", CA67=0, CB67=0)), 1, IF(OR(AND(BZ67&gt;0, CA67&gt;1,BZ67&gt;CB67), AND(BZ67="NS", CA67=2), AND(BZ67="NS", CB67=0, CA67&gt;0), BZ67=CB67), 0, 1))</f>
        <v>0</v>
      </c>
      <c r="CD67" s="311">
        <f t="shared" ref="CD67:CD87" si="0">Z67</f>
        <v>0</v>
      </c>
      <c r="CE67" s="312">
        <f t="shared" ref="CE67:CE87" si="1">COUNTIF(AD67,"NS") + COUNTIF(R95,"NS") + COUNTIF(V95,"NS") + COUNTIF(Z95,"NS") + COUNTIF(AD95,"NS")</f>
        <v>0</v>
      </c>
      <c r="CF67" s="313">
        <f t="shared" ref="CF67:CF87" si="2">SUM(AD67,R95,V95,Z95,AD95)</f>
        <v>0</v>
      </c>
      <c r="CG67" s="314">
        <f>IF(OR(AND(CD67=0, CE67&gt;0),AND(CD67="NS", CF67&gt;0), AND(CD67="NS", CE67=0, CF67=0)), 1, IF(OR(AND(CD67&gt;0, CE67&gt;1,CD67&gt;CF67), AND(CD67="NS", CE67=2), AND(CD67="NS", CF67=0, CE67&gt;0), CD67=CF67), 0, 1))</f>
        <v>0</v>
      </c>
      <c r="CH67" s="247">
        <f>IF(SUM(BM67,BQ67,BM95,BQ95,BU95,BY95,BU67,BY67,CC67,CG67)=0,0,1)</f>
        <v>0</v>
      </c>
      <c r="CI67" s="310" t="str">
        <f>IF(CH67=0,"",
IF(SUM($CH$67:CH67)=1,CJ67,
IF($CH$89&gt;SUM($CH$67:CH67),_xlfn.CONCAT(", ",CJ67),
IF($CH$89=SUM($CH$67:CH67),_xlfn.CONCAT(" y ",CJ67)))))</f>
        <v/>
      </c>
      <c r="CJ67" s="71" t="s">
        <v>5358</v>
      </c>
      <c r="CK67" s="315"/>
      <c r="CL67" s="14"/>
    </row>
    <row r="68" spans="1:90" ht="15" customHeight="1">
      <c r="A68" s="5"/>
      <c r="B68" s="67"/>
      <c r="C68" s="430" t="s">
        <v>5042</v>
      </c>
      <c r="D68" s="752" t="s">
        <v>6361</v>
      </c>
      <c r="E68" s="669"/>
      <c r="F68" s="669"/>
      <c r="G68" s="669"/>
      <c r="H68" s="669"/>
      <c r="I68" s="669"/>
      <c r="J68" s="669"/>
      <c r="K68" s="669"/>
      <c r="L68" s="669"/>
      <c r="M68" s="669"/>
      <c r="N68" s="669"/>
      <c r="O68" s="669"/>
      <c r="P68" s="670"/>
      <c r="Q68" s="671"/>
      <c r="R68" s="653"/>
      <c r="S68" s="748"/>
      <c r="T68" s="866"/>
      <c r="U68" s="745"/>
      <c r="V68" s="746"/>
      <c r="W68" s="112"/>
      <c r="X68" s="112"/>
      <c r="Y68" s="112"/>
      <c r="Z68" s="112"/>
      <c r="AA68" s="112"/>
      <c r="AB68" s="112"/>
      <c r="AC68" s="112"/>
      <c r="AD68" s="112"/>
      <c r="AF68" s="190"/>
      <c r="AG68">
        <f t="shared" ref="AG68:AG87" si="3">IF(AND($C$26=1,Q68=""),IF(COUNTA(T68:AD68,O96:AD96)=25,0,1),IF(OR(AND($C$26=1,Q68="X"),$C$26&lt;&gt;1,Q68="X"),0,1))</f>
        <v>0</v>
      </c>
      <c r="AH68">
        <f t="shared" ref="AH68:AH87" si="4">IF($C$26&lt;&gt;1,IF(COUNTA(Q68:AD68,O96:AD96)=0,0,1),IF(Q68="X",IF(COUNTA(T68:AD68,O96:AD96)=0,0,1),0))</f>
        <v>0</v>
      </c>
      <c r="AI68"/>
      <c r="AJ68" cm="1">
        <f t="array" ref="AJ68">IF(OR(T68={"NS","NA"},$O$26={"NS","NA"}),0,IF(T68&lt;=$O$26,0,1))</f>
        <v>0</v>
      </c>
      <c r="AK68" t="s">
        <v>7412</v>
      </c>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f t="shared" ref="BJ68:BJ88" si="5">W68</f>
        <v>0</v>
      </c>
      <c r="BK68">
        <f t="shared" ref="BK68:BK88" si="6">COUNTIF(X68:Z68,"NS")</f>
        <v>0</v>
      </c>
      <c r="BL68">
        <f t="shared" ref="BL68:BL88" si="7">SUM(X68:Z68)</f>
        <v>0</v>
      </c>
      <c r="BM68">
        <f t="shared" ref="BM68:BM88" si="8">IF(COUNTIF(W68:Z68,"NA")=4,0,IF(OR(AND(BJ68=0,BK68&gt;0),AND(BJ68="NS",BL68&gt;0), AND(BJ68="NS", BK68=0,BL68=0)), 1, IF(OR(AND(BJ68&gt;0,BK68&gt;1,BJ68&gt;BL68), AND(BJ68="NS",BK68=2), AND(BJ68="NS",BL68=0,BK68&gt;0),BJ68=BL68), 0, 1)))</f>
        <v>0</v>
      </c>
      <c r="BN68">
        <f t="shared" ref="BN68:BN88" si="9">AA68</f>
        <v>0</v>
      </c>
      <c r="BO68">
        <f t="shared" ref="BO68:BO88" si="10">COUNTIF(AB68:AD68,"NS")</f>
        <v>0</v>
      </c>
      <c r="BP68">
        <f t="shared" ref="BP68:BP88" si="11">SUM(AB68:AD68)</f>
        <v>0</v>
      </c>
      <c r="BQ68">
        <f t="shared" ref="BQ68:BQ88" si="12">IF(COUNTIF(AA68:AD68,"NA")=4,0,IF(OR(AND(BN68=0,BO68&gt;0),AND(BN68="NS",BP68&gt;0), AND(BN68="NS", BO68=0,BP68=0)), 1, IF(OR(AND(BN68&gt;0,BO68&gt;1,BN68&gt;BP68), AND(BN68="NS",BO68=2), AND(BN68="NS",BP68=0,BO68&gt;0),BN68=BP68), 0, 1)))</f>
        <v>0</v>
      </c>
      <c r="BR68" s="311">
        <f t="shared" ref="BR68:BR88" si="13">W68</f>
        <v>0</v>
      </c>
      <c r="BS68" s="312">
        <f t="shared" ref="BS68:BS88" si="14">COUNTIF(AA68,"NS") + COUNTIF(O96,"NS") + COUNTIF(S96,"NS") + COUNTIF(W96,"NS") + COUNTIF(AA96,"NS")</f>
        <v>0</v>
      </c>
      <c r="BT68" s="313">
        <f t="shared" ref="BT68:BT88" si="15">SUM(AA68,O96,S96,W96,AA96)</f>
        <v>0</v>
      </c>
      <c r="BU68" s="314">
        <f t="shared" ref="BU68:BU88" si="16">IF(OR(AND(BR68=0, BS68&gt;0),AND(BR68="NS", BT68&gt;0), AND(BR68="NS", BS68=0, BT68=0)), 1, IF(OR(AND(BR68&gt;0, BS68&gt;1,BR68&gt;BT68), AND(BR68="NS", BS68=2), AND(BR68="NS", BT68=0, BS68&gt;0), BR68=BT68), 0, 1))</f>
        <v>0</v>
      </c>
      <c r="BV68" s="311">
        <f t="shared" ref="BV68:BV88" si="17">X68</f>
        <v>0</v>
      </c>
      <c r="BW68" s="312">
        <f t="shared" ref="BW68:BW88" si="18">COUNTIF(AB68,"NS") + COUNTIF(P96,"NS") + COUNTIF(T96,"NS") + COUNTIF(X96,"NS") + COUNTIF(AB96,"NS")</f>
        <v>0</v>
      </c>
      <c r="BX68" s="313">
        <f t="shared" ref="BX68:BX88" si="19">SUM(AB68,P96,T96,X96,AB96)</f>
        <v>0</v>
      </c>
      <c r="BY68" s="314">
        <f t="shared" ref="BY68:BY88" si="20">IF(OR(AND(BV68=0, BW68&gt;0),AND(BV68="NS", BX68&gt;0), AND(BV68="NS", BW68=0, BX68=0)), 1, IF(OR(AND(BV68&gt;0, BW68&gt;1,BV68&gt;BX68), AND(BV68="NS", BW68=2), AND(BV68="NS", BX68=0, BW68&gt;0), BV68=BX68), 0, 1))</f>
        <v>0</v>
      </c>
      <c r="BZ68" s="311">
        <f t="shared" ref="BZ68:BZ88" si="21">Y68</f>
        <v>0</v>
      </c>
      <c r="CA68" s="312">
        <f t="shared" ref="CA68:CA88" si="22">COUNTIF(AC68,"NS") + COUNTIF(Q96,"NS") + COUNTIF(U96,"NS") + COUNTIF(Y96,"NS") + COUNTIF(AC96,"NS")</f>
        <v>0</v>
      </c>
      <c r="CB68" s="313">
        <f t="shared" ref="CB68:CB88" si="23">SUM(AC68,Q96,U96,Y96,AC96)</f>
        <v>0</v>
      </c>
      <c r="CC68" s="314">
        <f t="shared" ref="CC68:CC88" si="24">IF(OR(AND(BZ68=0, CA68&gt;0),AND(BZ68="NS", CB68&gt;0), AND(BZ68="NS", CA68=0, CB68=0)), 1, IF(OR(AND(BZ68&gt;0, CA68&gt;1,BZ68&gt;CB68), AND(BZ68="NS", CA68=2), AND(BZ68="NS", CB68=0, CA68&gt;0), BZ68=CB68), 0, 1))</f>
        <v>0</v>
      </c>
      <c r="CD68" s="311">
        <f t="shared" si="0"/>
        <v>0</v>
      </c>
      <c r="CE68" s="312">
        <f t="shared" si="1"/>
        <v>0</v>
      </c>
      <c r="CF68" s="313">
        <f t="shared" si="2"/>
        <v>0</v>
      </c>
      <c r="CG68" s="314">
        <f t="shared" ref="CG68:CG87" si="25">IF(OR(AND(CD68=0, CE68&gt;0),AND(CD68="NS", CF68&gt;0), AND(CD68="NS", CE68=0, CF68=0)), 1, IF(OR(AND(CD68&gt;0, CE68&gt;1,CD68&gt;CF68), AND(CD68="NS", CE68=2), AND(CD68="NS", CF68=0, CE68&gt;0), CD68=CF68), 0, 1))</f>
        <v>0</v>
      </c>
      <c r="CH68" s="247">
        <f t="shared" ref="CH68:CH87" si="26">IF(SUM(BM68,BQ68,BM96,BQ96,BU96,BY96,BU68,BY68,CC68,CG68)=0,0,1)</f>
        <v>0</v>
      </c>
      <c r="CI68" s="310" t="str">
        <f>IF(CH68=0,"",
IF(SUM($CH$67:CH68)=1,CJ68,
IF($CH$89&gt;SUM($CH$67:CH68),_xlfn.CONCAT(", ",CJ68),
IF($CH$89=SUM($CH$67:CH68),_xlfn.CONCAT(" y ",CJ68)))))</f>
        <v/>
      </c>
      <c r="CJ68" s="71" t="s">
        <v>5359</v>
      </c>
      <c r="CK68" s="315"/>
      <c r="CL68" s="14"/>
    </row>
    <row r="69" spans="1:90" ht="15" customHeight="1">
      <c r="A69" s="5"/>
      <c r="B69" s="67"/>
      <c r="C69" s="411" t="s">
        <v>5044</v>
      </c>
      <c r="D69" s="752" t="s">
        <v>6362</v>
      </c>
      <c r="E69" s="669"/>
      <c r="F69" s="669"/>
      <c r="G69" s="669"/>
      <c r="H69" s="669"/>
      <c r="I69" s="669"/>
      <c r="J69" s="669"/>
      <c r="K69" s="669"/>
      <c r="L69" s="669"/>
      <c r="M69" s="669"/>
      <c r="N69" s="669"/>
      <c r="O69" s="669"/>
      <c r="P69" s="670"/>
      <c r="Q69" s="671"/>
      <c r="R69" s="653"/>
      <c r="S69" s="748"/>
      <c r="T69" s="866"/>
      <c r="U69" s="745"/>
      <c r="V69" s="746"/>
      <c r="W69" s="112"/>
      <c r="X69" s="112"/>
      <c r="Y69" s="112"/>
      <c r="Z69" s="112"/>
      <c r="AA69" s="112"/>
      <c r="AB69" s="112"/>
      <c r="AC69" s="112"/>
      <c r="AD69" s="112"/>
      <c r="AF69" s="190"/>
      <c r="AG69">
        <f t="shared" si="3"/>
        <v>0</v>
      </c>
      <c r="AH69">
        <f t="shared" si="4"/>
        <v>0</v>
      </c>
      <c r="AI69"/>
      <c r="AJ69" cm="1">
        <f t="array" ref="AJ69">IF(OR(T69={"NS","NA"},$O$26={"NS","NA"}),0,IF(T69&lt;=$O$26,0,1))</f>
        <v>0</v>
      </c>
      <c r="AK69" s="14" cm="1">
        <f t="array" ref="AK69">IF(OR(W67={"NS","NA"},AK$65={"NS","NA"}),0,IF(W67&lt;=AK$65,0,1))</f>
        <v>0</v>
      </c>
      <c r="AL69" s="14" cm="1">
        <f t="array" ref="AL69">IF(OR(X67={"NS","NA"},AL$65={"NS","NA"}),0,IF(X67&lt;=AL$65,0,1))</f>
        <v>0</v>
      </c>
      <c r="AM69" s="14" cm="1">
        <f t="array" ref="AM69">IF(OR(Y67={"NS","NA"},AM$65={"NS","NA"}),0,IF(Y67&lt;=AM$65,0,1))</f>
        <v>0</v>
      </c>
      <c r="AN69" s="14" cm="1">
        <f t="array" ref="AN69">IF(OR(Z67={"NS","NA"},AN$65={"NS","NA"}),0,IF(Z67&lt;=AN$65,0,1))</f>
        <v>0</v>
      </c>
      <c r="AO69" s="14" cm="1">
        <f t="array" ref="AO69">IF(OR(AA67={"NS","NA"},AO$65={"NS","NA"}),0,IF(AA67&lt;=AO$65,0,1))</f>
        <v>0</v>
      </c>
      <c r="AP69" s="14" cm="1">
        <f t="array" ref="AP69">IF(OR(AB67={"NS","NA"},AP$65={"NS","NA"}),0,IF(AB67&lt;=AP$65,0,1))</f>
        <v>0</v>
      </c>
      <c r="AQ69" s="14" cm="1">
        <f t="array" ref="AQ69">IF(OR(AC67={"NS","NA"},AQ$65={"NS","NA"}),0,IF(AC67&lt;=AQ$65,0,1))</f>
        <v>0</v>
      </c>
      <c r="AR69" s="14" cm="1">
        <f t="array" ref="AR69">IF(OR(AD67={"NS","NA"},AR$65={"NS","NA"}),0,IF(AD67&lt;=AR$65,0,1))</f>
        <v>0</v>
      </c>
      <c r="AS69" s="14" cm="1">
        <f t="array" ref="AS69">IF(OR(O95={"NS","NA"},AS$65={"NS","NA"}),0,IF(O95&lt;=AS$65,0,1))</f>
        <v>0</v>
      </c>
      <c r="AT69" s="14" cm="1">
        <f t="array" ref="AT69">IF(OR(P95={"NS","NA"},AT$65={"NS","NA"}),0,IF(P95&lt;=AT$65,0,1))</f>
        <v>0</v>
      </c>
      <c r="AU69" s="14" cm="1">
        <f t="array" ref="AU69">IF(OR(Q95={"NS","NA"},AU$65={"NS","NA"}),0,IF(Q95&lt;=AU$65,0,1))</f>
        <v>0</v>
      </c>
      <c r="AV69" s="14" cm="1">
        <f t="array" ref="AV69">IF(OR(R95={"NS","NA"},AV$65={"NS","NA"}),0,IF(R95&lt;=AV$65,0,1))</f>
        <v>0</v>
      </c>
      <c r="AW69" s="14" cm="1">
        <f t="array" ref="AW69">IF(OR(S95={"NS","NA"},AW$65={"NS","NA"}),0,IF(S95&lt;=AW$65,0,1))</f>
        <v>0</v>
      </c>
      <c r="AX69" s="14" cm="1">
        <f t="array" ref="AX69">IF(OR(T95={"NS","NA"},AX$65={"NS","NA"}),0,IF(T95&lt;=AX$65,0,1))</f>
        <v>0</v>
      </c>
      <c r="AY69" s="14" cm="1">
        <f t="array" ref="AY69">IF(OR(U95={"NS","NA"},AY$65={"NS","NA"}),0,IF(U95&lt;=AY$65,0,1))</f>
        <v>0</v>
      </c>
      <c r="AZ69" s="14" cm="1">
        <f t="array" ref="AZ69">IF(OR(V95={"NS","NA"},AZ$65={"NS","NA"}),0,IF(V95&lt;=AZ$65,0,1))</f>
        <v>0</v>
      </c>
      <c r="BA69" s="14" cm="1">
        <f t="array" ref="BA69">IF(OR(W95={"NS","NA"},BA$65={"NS","NA"}),0,IF(W95&lt;=BA$65,0,1))</f>
        <v>0</v>
      </c>
      <c r="BB69" s="14" cm="1">
        <f t="array" ref="BB69">IF(OR(X95={"NS","NA"},BB$65={"NS","NA"}),0,IF(X95&lt;=BB$65,0,1))</f>
        <v>0</v>
      </c>
      <c r="BC69" s="14" cm="1">
        <f t="array" ref="BC69">IF(OR(Y95={"NS","NA"},BC$65={"NS","NA"}),0,IF(Y95&lt;=BC$65,0,1))</f>
        <v>0</v>
      </c>
      <c r="BD69" s="14" cm="1">
        <f t="array" ref="BD69">IF(OR(Z95={"NS","NA"},BD$65={"NS","NA"}),0,IF(Z95&lt;=BD$65,0,1))</f>
        <v>0</v>
      </c>
      <c r="BE69" s="14" cm="1">
        <f t="array" ref="BE69">IF(OR(AA95={"NS","NA"},BE$65={"NS","NA"}),0,IF(AA95&lt;=BE$65,0,1))</f>
        <v>0</v>
      </c>
      <c r="BF69" s="14" cm="1">
        <f t="array" ref="BF69">IF(OR(AB95={"NS","NA"},BF$65={"NS","NA"}),0,IF(AB95&lt;=BF$65,0,1))</f>
        <v>0</v>
      </c>
      <c r="BG69" s="14" cm="1">
        <f t="array" ref="BG69">IF(OR(AC95={"NS","NA"},BG$65={"NS","NA"}),0,IF(AC95&lt;=BG$65,0,1))</f>
        <v>0</v>
      </c>
      <c r="BH69" s="14" cm="1">
        <f t="array" ref="BH69">IF(OR(AD95={"NS","NA"},BH$65={"NS","NA"}),0,IF(AD95&lt;=BH$65,0,1))</f>
        <v>0</v>
      </c>
      <c r="BI69" s="14"/>
      <c r="BJ69">
        <f t="shared" si="5"/>
        <v>0</v>
      </c>
      <c r="BK69">
        <f t="shared" si="6"/>
        <v>0</v>
      </c>
      <c r="BL69">
        <f t="shared" si="7"/>
        <v>0</v>
      </c>
      <c r="BM69">
        <f t="shared" si="8"/>
        <v>0</v>
      </c>
      <c r="BN69">
        <f t="shared" si="9"/>
        <v>0</v>
      </c>
      <c r="BO69">
        <f t="shared" si="10"/>
        <v>0</v>
      </c>
      <c r="BP69">
        <f t="shared" si="11"/>
        <v>0</v>
      </c>
      <c r="BQ69">
        <f t="shared" si="12"/>
        <v>0</v>
      </c>
      <c r="BR69" s="311">
        <f t="shared" si="13"/>
        <v>0</v>
      </c>
      <c r="BS69" s="312">
        <f t="shared" si="14"/>
        <v>0</v>
      </c>
      <c r="BT69" s="313">
        <f t="shared" si="15"/>
        <v>0</v>
      </c>
      <c r="BU69" s="314">
        <f t="shared" si="16"/>
        <v>0</v>
      </c>
      <c r="BV69" s="311">
        <f t="shared" si="17"/>
        <v>0</v>
      </c>
      <c r="BW69" s="312">
        <f t="shared" si="18"/>
        <v>0</v>
      </c>
      <c r="BX69" s="313">
        <f t="shared" si="19"/>
        <v>0</v>
      </c>
      <c r="BY69" s="314">
        <f t="shared" si="20"/>
        <v>0</v>
      </c>
      <c r="BZ69" s="311">
        <f t="shared" si="21"/>
        <v>0</v>
      </c>
      <c r="CA69" s="312">
        <f t="shared" si="22"/>
        <v>0</v>
      </c>
      <c r="CB69" s="313">
        <f t="shared" si="23"/>
        <v>0</v>
      </c>
      <c r="CC69" s="314">
        <f t="shared" si="24"/>
        <v>0</v>
      </c>
      <c r="CD69" s="311">
        <f t="shared" si="0"/>
        <v>0</v>
      </c>
      <c r="CE69" s="312">
        <f t="shared" si="1"/>
        <v>0</v>
      </c>
      <c r="CF69" s="313">
        <f t="shared" si="2"/>
        <v>0</v>
      </c>
      <c r="CG69" s="314">
        <f t="shared" si="25"/>
        <v>0</v>
      </c>
      <c r="CH69" s="247">
        <f t="shared" si="26"/>
        <v>0</v>
      </c>
      <c r="CI69" s="310" t="str">
        <f>IF(CH69=0,"",
IF(SUM($CH$67:CH69)=1,CJ69,
IF($CH$89&gt;SUM($CH$67:CH69),_xlfn.CONCAT(", ",CJ69),
IF($CH$89=SUM($CH$67:CH69),_xlfn.CONCAT(" y ",CJ69)))))</f>
        <v/>
      </c>
      <c r="CJ69" s="71" t="s">
        <v>5360</v>
      </c>
      <c r="CK69" s="315"/>
      <c r="CL69" s="14"/>
    </row>
    <row r="70" spans="1:90" ht="15" customHeight="1">
      <c r="A70" s="5"/>
      <c r="B70" s="67"/>
      <c r="C70" s="412" t="s">
        <v>5046</v>
      </c>
      <c r="D70" s="752" t="s">
        <v>5531</v>
      </c>
      <c r="E70" s="669"/>
      <c r="F70" s="669"/>
      <c r="G70" s="669"/>
      <c r="H70" s="669"/>
      <c r="I70" s="669"/>
      <c r="J70" s="669"/>
      <c r="K70" s="669"/>
      <c r="L70" s="669"/>
      <c r="M70" s="669"/>
      <c r="N70" s="669"/>
      <c r="O70" s="669"/>
      <c r="P70" s="670"/>
      <c r="Q70" s="671"/>
      <c r="R70" s="653"/>
      <c r="S70" s="748"/>
      <c r="T70" s="866"/>
      <c r="U70" s="745"/>
      <c r="V70" s="746"/>
      <c r="W70" s="112"/>
      <c r="X70" s="112"/>
      <c r="Y70" s="112"/>
      <c r="Z70" s="112"/>
      <c r="AA70" s="112"/>
      <c r="AB70" s="112"/>
      <c r="AC70" s="112"/>
      <c r="AD70" s="112"/>
      <c r="AF70" s="190"/>
      <c r="AG70">
        <f t="shared" si="3"/>
        <v>0</v>
      </c>
      <c r="AH70">
        <f t="shared" si="4"/>
        <v>0</v>
      </c>
      <c r="AI70"/>
      <c r="AJ70" cm="1">
        <f t="array" ref="AJ70">IF(OR(T70={"NS","NA"},$O$26={"NS","NA"}),0,IF(T70&lt;=$O$26,0,1))</f>
        <v>0</v>
      </c>
      <c r="AK70" s="14" cm="1">
        <f t="array" ref="AK70">IF(OR(W68={"NS","NA"},AK$65={"NS","NA"}),0,IF(W68&lt;=AK$65,0,1))</f>
        <v>0</v>
      </c>
      <c r="AL70" s="14" cm="1">
        <f t="array" ref="AL70">IF(OR(X68={"NS","NA"},AL$65={"NS","NA"}),0,IF(X68&lt;=AL$65,0,1))</f>
        <v>0</v>
      </c>
      <c r="AM70" s="14" cm="1">
        <f t="array" ref="AM70">IF(OR(Y68={"NS","NA"},AM$65={"NS","NA"}),0,IF(Y68&lt;=AM$65,0,1))</f>
        <v>0</v>
      </c>
      <c r="AN70" s="14" cm="1">
        <f t="array" ref="AN70">IF(OR(Z68={"NS","NA"},AN$65={"NS","NA"}),0,IF(Z68&lt;=AN$65,0,1))</f>
        <v>0</v>
      </c>
      <c r="AO70" s="14" cm="1">
        <f t="array" ref="AO70">IF(OR(AA68={"NS","NA"},AO$65={"NS","NA"}),0,IF(AA68&lt;=AO$65,0,1))</f>
        <v>0</v>
      </c>
      <c r="AP70" s="14" cm="1">
        <f t="array" ref="AP70">IF(OR(AB68={"NS","NA"},AP$65={"NS","NA"}),0,IF(AB68&lt;=AP$65,0,1))</f>
        <v>0</v>
      </c>
      <c r="AQ70" s="14" cm="1">
        <f t="array" ref="AQ70">IF(OR(AC68={"NS","NA"},AQ$65={"NS","NA"}),0,IF(AC68&lt;=AQ$65,0,1))</f>
        <v>0</v>
      </c>
      <c r="AR70" s="14" cm="1">
        <f t="array" ref="AR70">IF(OR(AD68={"NS","NA"},AR$65={"NS","NA"}),0,IF(AD68&lt;=AR$65,0,1))</f>
        <v>0</v>
      </c>
      <c r="AS70" s="14" cm="1">
        <f t="array" ref="AS70">IF(OR(O96={"NS","NA"},AS$65={"NS","NA"}),0,IF(O96&lt;=AS$65,0,1))</f>
        <v>0</v>
      </c>
      <c r="AT70" s="14" cm="1">
        <f t="array" ref="AT70">IF(OR(P96={"NS","NA"},AT$65={"NS","NA"}),0,IF(P96&lt;=AT$65,0,1))</f>
        <v>0</v>
      </c>
      <c r="AU70" s="14" cm="1">
        <f t="array" ref="AU70">IF(OR(Q96={"NS","NA"},AU$65={"NS","NA"}),0,IF(Q96&lt;=AU$65,0,1))</f>
        <v>0</v>
      </c>
      <c r="AV70" s="14" cm="1">
        <f t="array" ref="AV70">IF(OR(R96={"NS","NA"},AV$65={"NS","NA"}),0,IF(R96&lt;=AV$65,0,1))</f>
        <v>0</v>
      </c>
      <c r="AW70" s="14" cm="1">
        <f t="array" ref="AW70">IF(OR(S96={"NS","NA"},AW$65={"NS","NA"}),0,IF(S96&lt;=AW$65,0,1))</f>
        <v>0</v>
      </c>
      <c r="AX70" s="14" cm="1">
        <f t="array" ref="AX70">IF(OR(T96={"NS","NA"},AX$65={"NS","NA"}),0,IF(T96&lt;=AX$65,0,1))</f>
        <v>0</v>
      </c>
      <c r="AY70" s="14" cm="1">
        <f t="array" ref="AY70">IF(OR(U96={"NS","NA"},AY$65={"NS","NA"}),0,IF(U96&lt;=AY$65,0,1))</f>
        <v>0</v>
      </c>
      <c r="AZ70" s="14" cm="1">
        <f t="array" ref="AZ70">IF(OR(V96={"NS","NA"},AZ$65={"NS","NA"}),0,IF(V96&lt;=AZ$65,0,1))</f>
        <v>0</v>
      </c>
      <c r="BA70" s="14" cm="1">
        <f t="array" ref="BA70">IF(OR(W96={"NS","NA"},BA$65={"NS","NA"}),0,IF(W96&lt;=BA$65,0,1))</f>
        <v>0</v>
      </c>
      <c r="BB70" s="14" cm="1">
        <f t="array" ref="BB70">IF(OR(X96={"NS","NA"},BB$65={"NS","NA"}),0,IF(X96&lt;=BB$65,0,1))</f>
        <v>0</v>
      </c>
      <c r="BC70" s="14" cm="1">
        <f t="array" ref="BC70">IF(OR(Y96={"NS","NA"},BC$65={"NS","NA"}),0,IF(Y96&lt;=BC$65,0,1))</f>
        <v>0</v>
      </c>
      <c r="BD70" s="14" cm="1">
        <f t="array" ref="BD70">IF(OR(Z96={"NS","NA"},BD$65={"NS","NA"}),0,IF(Z96&lt;=BD$65,0,1))</f>
        <v>0</v>
      </c>
      <c r="BE70" s="14" cm="1">
        <f t="array" ref="BE70">IF(OR(AA96={"NS","NA"},BE$65={"NS","NA"}),0,IF(AA96&lt;=BE$65,0,1))</f>
        <v>0</v>
      </c>
      <c r="BF70" s="14" cm="1">
        <f t="array" ref="BF70">IF(OR(AB96={"NS","NA"},BF$65={"NS","NA"}),0,IF(AB96&lt;=BF$65,0,1))</f>
        <v>0</v>
      </c>
      <c r="BG70" s="14" cm="1">
        <f t="array" ref="BG70">IF(OR(AC96={"NS","NA"},BG$65={"NS","NA"}),0,IF(AC96&lt;=BG$65,0,1))</f>
        <v>0</v>
      </c>
      <c r="BH70" s="14" cm="1">
        <f t="array" ref="BH70">IF(OR(AD96={"NS","NA"},BH$65={"NS","NA"}),0,IF(AD96&lt;=BH$65,0,1))</f>
        <v>0</v>
      </c>
      <c r="BI70" s="14"/>
      <c r="BJ70">
        <f t="shared" si="5"/>
        <v>0</v>
      </c>
      <c r="BK70">
        <f t="shared" si="6"/>
        <v>0</v>
      </c>
      <c r="BL70">
        <f t="shared" si="7"/>
        <v>0</v>
      </c>
      <c r="BM70">
        <f t="shared" si="8"/>
        <v>0</v>
      </c>
      <c r="BN70">
        <f t="shared" si="9"/>
        <v>0</v>
      </c>
      <c r="BO70">
        <f t="shared" si="10"/>
        <v>0</v>
      </c>
      <c r="BP70">
        <f t="shared" si="11"/>
        <v>0</v>
      </c>
      <c r="BQ70">
        <f t="shared" si="12"/>
        <v>0</v>
      </c>
      <c r="BR70" s="311">
        <f t="shared" si="13"/>
        <v>0</v>
      </c>
      <c r="BS70" s="312">
        <f t="shared" si="14"/>
        <v>0</v>
      </c>
      <c r="BT70" s="313">
        <f t="shared" si="15"/>
        <v>0</v>
      </c>
      <c r="BU70" s="314">
        <f t="shared" si="16"/>
        <v>0</v>
      </c>
      <c r="BV70" s="311">
        <f t="shared" si="17"/>
        <v>0</v>
      </c>
      <c r="BW70" s="312">
        <f t="shared" si="18"/>
        <v>0</v>
      </c>
      <c r="BX70" s="313">
        <f t="shared" si="19"/>
        <v>0</v>
      </c>
      <c r="BY70" s="314">
        <f t="shared" si="20"/>
        <v>0</v>
      </c>
      <c r="BZ70" s="311">
        <f t="shared" si="21"/>
        <v>0</v>
      </c>
      <c r="CA70" s="312">
        <f t="shared" si="22"/>
        <v>0</v>
      </c>
      <c r="CB70" s="313">
        <f t="shared" si="23"/>
        <v>0</v>
      </c>
      <c r="CC70" s="314">
        <f t="shared" si="24"/>
        <v>0</v>
      </c>
      <c r="CD70" s="311">
        <f t="shared" si="0"/>
        <v>0</v>
      </c>
      <c r="CE70" s="312">
        <f t="shared" si="1"/>
        <v>0</v>
      </c>
      <c r="CF70" s="313">
        <f t="shared" si="2"/>
        <v>0</v>
      </c>
      <c r="CG70" s="314">
        <f t="shared" si="25"/>
        <v>0</v>
      </c>
      <c r="CH70" s="247">
        <f t="shared" si="26"/>
        <v>0</v>
      </c>
      <c r="CI70" s="310" t="str">
        <f>IF(CH70=0,"",
IF(SUM($CH$67:CH70)=1,CJ70,
IF($CH$89&gt;SUM($CH$67:CH70),_xlfn.CONCAT(", ",CJ70),
IF($CH$89=SUM($CH$67:CH70),_xlfn.CONCAT(" y ",CJ70)))))</f>
        <v/>
      </c>
      <c r="CJ70" s="71" t="s">
        <v>5361</v>
      </c>
      <c r="CK70" s="315"/>
      <c r="CL70" s="14"/>
    </row>
    <row r="71" spans="1:90" ht="15" customHeight="1">
      <c r="A71" s="5"/>
      <c r="B71" s="67"/>
      <c r="C71" s="412" t="s">
        <v>5048</v>
      </c>
      <c r="D71" s="752" t="s">
        <v>6363</v>
      </c>
      <c r="E71" s="669"/>
      <c r="F71" s="669"/>
      <c r="G71" s="669"/>
      <c r="H71" s="669"/>
      <c r="I71" s="669"/>
      <c r="J71" s="669"/>
      <c r="K71" s="669"/>
      <c r="L71" s="669"/>
      <c r="M71" s="669"/>
      <c r="N71" s="669"/>
      <c r="O71" s="669"/>
      <c r="P71" s="670"/>
      <c r="Q71" s="671"/>
      <c r="R71" s="653"/>
      <c r="S71" s="748"/>
      <c r="T71" s="866"/>
      <c r="U71" s="745"/>
      <c r="V71" s="746"/>
      <c r="W71" s="112"/>
      <c r="X71" s="112"/>
      <c r="Y71" s="112"/>
      <c r="Z71" s="112"/>
      <c r="AA71" s="112"/>
      <c r="AB71" s="112"/>
      <c r="AC71" s="112"/>
      <c r="AD71" s="112"/>
      <c r="AF71" s="190"/>
      <c r="AG71">
        <f t="shared" si="3"/>
        <v>0</v>
      </c>
      <c r="AH71">
        <f t="shared" si="4"/>
        <v>0</v>
      </c>
      <c r="AI71"/>
      <c r="AJ71" cm="1">
        <f t="array" ref="AJ71">IF(OR(T71={"NS","NA"},$O$26={"NS","NA"}),0,IF(T71&lt;=$O$26,0,1))</f>
        <v>0</v>
      </c>
      <c r="AK71" s="14" cm="1">
        <f t="array" ref="AK71">IF(OR(W69={"NS","NA"},AK$65={"NS","NA"}),0,IF(W69&lt;=AK$65,0,1))</f>
        <v>0</v>
      </c>
      <c r="AL71" s="14" cm="1">
        <f t="array" ref="AL71">IF(OR(X69={"NS","NA"},AL$65={"NS","NA"}),0,IF(X69&lt;=AL$65,0,1))</f>
        <v>0</v>
      </c>
      <c r="AM71" s="14" cm="1">
        <f t="array" ref="AM71">IF(OR(Y69={"NS","NA"},AM$65={"NS","NA"}),0,IF(Y69&lt;=AM$65,0,1))</f>
        <v>0</v>
      </c>
      <c r="AN71" s="14" cm="1">
        <f t="array" ref="AN71">IF(OR(Z69={"NS","NA"},AN$65={"NS","NA"}),0,IF(Z69&lt;=AN$65,0,1))</f>
        <v>0</v>
      </c>
      <c r="AO71" s="14" cm="1">
        <f t="array" ref="AO71">IF(OR(AA69={"NS","NA"},AO$65={"NS","NA"}),0,IF(AA69&lt;=AO$65,0,1))</f>
        <v>0</v>
      </c>
      <c r="AP71" s="14" cm="1">
        <f t="array" ref="AP71">IF(OR(AB69={"NS","NA"},AP$65={"NS","NA"}),0,IF(AB69&lt;=AP$65,0,1))</f>
        <v>0</v>
      </c>
      <c r="AQ71" s="14" cm="1">
        <f t="array" ref="AQ71">IF(OR(AC69={"NS","NA"},AQ$65={"NS","NA"}),0,IF(AC69&lt;=AQ$65,0,1))</f>
        <v>0</v>
      </c>
      <c r="AR71" s="14" cm="1">
        <f t="array" ref="AR71">IF(OR(AD69={"NS","NA"},AR$65={"NS","NA"}),0,IF(AD69&lt;=AR$65,0,1))</f>
        <v>0</v>
      </c>
      <c r="AS71" s="14" cm="1">
        <f t="array" ref="AS71">IF(OR(O97={"NS","NA"},AS$65={"NS","NA"}),0,IF(O97&lt;=AS$65,0,1))</f>
        <v>0</v>
      </c>
      <c r="AT71" s="14" cm="1">
        <f t="array" ref="AT71">IF(OR(P97={"NS","NA"},AT$65={"NS","NA"}),0,IF(P97&lt;=AT$65,0,1))</f>
        <v>0</v>
      </c>
      <c r="AU71" s="14" cm="1">
        <f t="array" ref="AU71">IF(OR(Q97={"NS","NA"},AU$65={"NS","NA"}),0,IF(Q97&lt;=AU$65,0,1))</f>
        <v>0</v>
      </c>
      <c r="AV71" s="14" cm="1">
        <f t="array" ref="AV71">IF(OR(R97={"NS","NA"},AV$65={"NS","NA"}),0,IF(R97&lt;=AV$65,0,1))</f>
        <v>0</v>
      </c>
      <c r="AW71" s="14" cm="1">
        <f t="array" ref="AW71">IF(OR(S97={"NS","NA"},AW$65={"NS","NA"}),0,IF(S97&lt;=AW$65,0,1))</f>
        <v>0</v>
      </c>
      <c r="AX71" s="14" cm="1">
        <f t="array" ref="AX71">IF(OR(T97={"NS","NA"},AX$65={"NS","NA"}),0,IF(T97&lt;=AX$65,0,1))</f>
        <v>0</v>
      </c>
      <c r="AY71" s="14" cm="1">
        <f t="array" ref="AY71">IF(OR(U97={"NS","NA"},AY$65={"NS","NA"}),0,IF(U97&lt;=AY$65,0,1))</f>
        <v>0</v>
      </c>
      <c r="AZ71" s="14" cm="1">
        <f t="array" ref="AZ71">IF(OR(V97={"NS","NA"},AZ$65={"NS","NA"}),0,IF(V97&lt;=AZ$65,0,1))</f>
        <v>0</v>
      </c>
      <c r="BA71" s="14" cm="1">
        <f t="array" ref="BA71">IF(OR(W97={"NS","NA"},BA$65={"NS","NA"}),0,IF(W97&lt;=BA$65,0,1))</f>
        <v>0</v>
      </c>
      <c r="BB71" s="14" cm="1">
        <f t="array" ref="BB71">IF(OR(X97={"NS","NA"},BB$65={"NS","NA"}),0,IF(X97&lt;=BB$65,0,1))</f>
        <v>0</v>
      </c>
      <c r="BC71" s="14" cm="1">
        <f t="array" ref="BC71">IF(OR(Y97={"NS","NA"},BC$65={"NS","NA"}),0,IF(Y97&lt;=BC$65,0,1))</f>
        <v>0</v>
      </c>
      <c r="BD71" s="14" cm="1">
        <f t="array" ref="BD71">IF(OR(Z97={"NS","NA"},BD$65={"NS","NA"}),0,IF(Z97&lt;=BD$65,0,1))</f>
        <v>0</v>
      </c>
      <c r="BE71" s="14" cm="1">
        <f t="array" ref="BE71">IF(OR(AA97={"NS","NA"},BE$65={"NS","NA"}),0,IF(AA97&lt;=BE$65,0,1))</f>
        <v>0</v>
      </c>
      <c r="BF71" s="14" cm="1">
        <f t="array" ref="BF71">IF(OR(AB97={"NS","NA"},BF$65={"NS","NA"}),0,IF(AB97&lt;=BF$65,0,1))</f>
        <v>0</v>
      </c>
      <c r="BG71" s="14" cm="1">
        <f t="array" ref="BG71">IF(OR(AC97={"NS","NA"},BG$65={"NS","NA"}),0,IF(AC97&lt;=BG$65,0,1))</f>
        <v>0</v>
      </c>
      <c r="BH71" s="14" cm="1">
        <f t="array" ref="BH71">IF(OR(AD97={"NS","NA"},BH$65={"NS","NA"}),0,IF(AD97&lt;=BH$65,0,1))</f>
        <v>0</v>
      </c>
      <c r="BI71" s="14"/>
      <c r="BJ71">
        <f t="shared" si="5"/>
        <v>0</v>
      </c>
      <c r="BK71">
        <f t="shared" si="6"/>
        <v>0</v>
      </c>
      <c r="BL71">
        <f t="shared" si="7"/>
        <v>0</v>
      </c>
      <c r="BM71">
        <f t="shared" si="8"/>
        <v>0</v>
      </c>
      <c r="BN71">
        <f t="shared" si="9"/>
        <v>0</v>
      </c>
      <c r="BO71">
        <f t="shared" si="10"/>
        <v>0</v>
      </c>
      <c r="BP71">
        <f t="shared" si="11"/>
        <v>0</v>
      </c>
      <c r="BQ71">
        <f t="shared" si="12"/>
        <v>0</v>
      </c>
      <c r="BR71" s="311">
        <f t="shared" si="13"/>
        <v>0</v>
      </c>
      <c r="BS71" s="312">
        <f t="shared" si="14"/>
        <v>0</v>
      </c>
      <c r="BT71" s="313">
        <f t="shared" si="15"/>
        <v>0</v>
      </c>
      <c r="BU71" s="314">
        <f t="shared" si="16"/>
        <v>0</v>
      </c>
      <c r="BV71" s="311">
        <f t="shared" si="17"/>
        <v>0</v>
      </c>
      <c r="BW71" s="312">
        <f t="shared" si="18"/>
        <v>0</v>
      </c>
      <c r="BX71" s="313">
        <f t="shared" si="19"/>
        <v>0</v>
      </c>
      <c r="BY71" s="314">
        <f t="shared" si="20"/>
        <v>0</v>
      </c>
      <c r="BZ71" s="311">
        <f t="shared" si="21"/>
        <v>0</v>
      </c>
      <c r="CA71" s="312">
        <f t="shared" si="22"/>
        <v>0</v>
      </c>
      <c r="CB71" s="313">
        <f t="shared" si="23"/>
        <v>0</v>
      </c>
      <c r="CC71" s="314">
        <f t="shared" si="24"/>
        <v>0</v>
      </c>
      <c r="CD71" s="311">
        <f t="shared" si="0"/>
        <v>0</v>
      </c>
      <c r="CE71" s="312">
        <f t="shared" si="1"/>
        <v>0</v>
      </c>
      <c r="CF71" s="313">
        <f t="shared" si="2"/>
        <v>0</v>
      </c>
      <c r="CG71" s="314">
        <f t="shared" si="25"/>
        <v>0</v>
      </c>
      <c r="CH71" s="247">
        <f t="shared" si="26"/>
        <v>0</v>
      </c>
      <c r="CI71" s="310" t="str">
        <f>IF(CH71=0,"",
IF(SUM($CH$67:CH71)=1,CJ71,
IF($CH$89&gt;SUM($CH$67:CH71),_xlfn.CONCAT(", ",CJ71),
IF($CH$89=SUM($CH$67:CH71),_xlfn.CONCAT(" y ",CJ71)))))</f>
        <v/>
      </c>
      <c r="CJ71" s="71" t="s">
        <v>5362</v>
      </c>
      <c r="CK71" s="315"/>
      <c r="CL71" s="14"/>
    </row>
    <row r="72" spans="1:90" ht="15" customHeight="1">
      <c r="A72" s="5"/>
      <c r="B72" s="67"/>
      <c r="C72" s="412" t="s">
        <v>5050</v>
      </c>
      <c r="D72" s="752" t="s">
        <v>6364</v>
      </c>
      <c r="E72" s="669"/>
      <c r="F72" s="669"/>
      <c r="G72" s="669"/>
      <c r="H72" s="669"/>
      <c r="I72" s="669"/>
      <c r="J72" s="669"/>
      <c r="K72" s="669"/>
      <c r="L72" s="669"/>
      <c r="M72" s="669"/>
      <c r="N72" s="669"/>
      <c r="O72" s="669"/>
      <c r="P72" s="670"/>
      <c r="Q72" s="671"/>
      <c r="R72" s="653"/>
      <c r="S72" s="748"/>
      <c r="T72" s="866"/>
      <c r="U72" s="745"/>
      <c r="V72" s="746"/>
      <c r="W72" s="112"/>
      <c r="X72" s="112"/>
      <c r="Y72" s="112"/>
      <c r="Z72" s="112"/>
      <c r="AA72" s="112"/>
      <c r="AB72" s="112"/>
      <c r="AC72" s="112"/>
      <c r="AD72" s="112"/>
      <c r="AF72" s="190"/>
      <c r="AG72">
        <f t="shared" si="3"/>
        <v>0</v>
      </c>
      <c r="AH72">
        <f t="shared" si="4"/>
        <v>0</v>
      </c>
      <c r="AI72"/>
      <c r="AJ72" cm="1">
        <f t="array" ref="AJ72">IF(OR(T72={"NS","NA"},$O$26={"NS","NA"}),0,IF(T72&lt;=$O$26,0,1))</f>
        <v>0</v>
      </c>
      <c r="AK72" s="14" cm="1">
        <f t="array" ref="AK72">IF(OR(W70={"NS","NA"},AK$65={"NS","NA"}),0,IF(W70&lt;=AK$65,0,1))</f>
        <v>0</v>
      </c>
      <c r="AL72" s="14" cm="1">
        <f t="array" ref="AL72">IF(OR(X70={"NS","NA"},AL$65={"NS","NA"}),0,IF(X70&lt;=AL$65,0,1))</f>
        <v>0</v>
      </c>
      <c r="AM72" s="14" cm="1">
        <f t="array" ref="AM72">IF(OR(Y70={"NS","NA"},AM$65={"NS","NA"}),0,IF(Y70&lt;=AM$65,0,1))</f>
        <v>0</v>
      </c>
      <c r="AN72" s="14" cm="1">
        <f t="array" ref="AN72">IF(OR(Z70={"NS","NA"},AN$65={"NS","NA"}),0,IF(Z70&lt;=AN$65,0,1))</f>
        <v>0</v>
      </c>
      <c r="AO72" s="14" cm="1">
        <f t="array" ref="AO72">IF(OR(AA70={"NS","NA"},AO$65={"NS","NA"}),0,IF(AA70&lt;=AO$65,0,1))</f>
        <v>0</v>
      </c>
      <c r="AP72" s="14" cm="1">
        <f t="array" ref="AP72">IF(OR(AB70={"NS","NA"},AP$65={"NS","NA"}),0,IF(AB70&lt;=AP$65,0,1))</f>
        <v>0</v>
      </c>
      <c r="AQ72" s="14" cm="1">
        <f t="array" ref="AQ72">IF(OR(AC70={"NS","NA"},AQ$65={"NS","NA"}),0,IF(AC70&lt;=AQ$65,0,1))</f>
        <v>0</v>
      </c>
      <c r="AR72" s="14" cm="1">
        <f t="array" ref="AR72">IF(OR(AD70={"NS","NA"},AR$65={"NS","NA"}),0,IF(AD70&lt;=AR$65,0,1))</f>
        <v>0</v>
      </c>
      <c r="AS72" s="14" cm="1">
        <f t="array" ref="AS72">IF(OR(O98={"NS","NA"},AS$65={"NS","NA"}),0,IF(O98&lt;=AS$65,0,1))</f>
        <v>0</v>
      </c>
      <c r="AT72" s="14" cm="1">
        <f t="array" ref="AT72">IF(OR(P98={"NS","NA"},AT$65={"NS","NA"}),0,IF(P98&lt;=AT$65,0,1))</f>
        <v>0</v>
      </c>
      <c r="AU72" s="14" cm="1">
        <f t="array" ref="AU72">IF(OR(Q98={"NS","NA"},AU$65={"NS","NA"}),0,IF(Q98&lt;=AU$65,0,1))</f>
        <v>0</v>
      </c>
      <c r="AV72" s="14" cm="1">
        <f t="array" ref="AV72">IF(OR(R98={"NS","NA"},AV$65={"NS","NA"}),0,IF(R98&lt;=AV$65,0,1))</f>
        <v>0</v>
      </c>
      <c r="AW72" s="14" cm="1">
        <f t="array" ref="AW72">IF(OR(S98={"NS","NA"},AW$65={"NS","NA"}),0,IF(S98&lt;=AW$65,0,1))</f>
        <v>0</v>
      </c>
      <c r="AX72" s="14" cm="1">
        <f t="array" ref="AX72">IF(OR(T98={"NS","NA"},AX$65={"NS","NA"}),0,IF(T98&lt;=AX$65,0,1))</f>
        <v>0</v>
      </c>
      <c r="AY72" s="14" cm="1">
        <f t="array" ref="AY72">IF(OR(U98={"NS","NA"},AY$65={"NS","NA"}),0,IF(U98&lt;=AY$65,0,1))</f>
        <v>0</v>
      </c>
      <c r="AZ72" s="14" cm="1">
        <f t="array" ref="AZ72">IF(OR(V98={"NS","NA"},AZ$65={"NS","NA"}),0,IF(V98&lt;=AZ$65,0,1))</f>
        <v>0</v>
      </c>
      <c r="BA72" s="14" cm="1">
        <f t="array" ref="BA72">IF(OR(W98={"NS","NA"},BA$65={"NS","NA"}),0,IF(W98&lt;=BA$65,0,1))</f>
        <v>0</v>
      </c>
      <c r="BB72" s="14" cm="1">
        <f t="array" ref="BB72">IF(OR(X98={"NS","NA"},BB$65={"NS","NA"}),0,IF(X98&lt;=BB$65,0,1))</f>
        <v>0</v>
      </c>
      <c r="BC72" s="14" cm="1">
        <f t="array" ref="BC72">IF(OR(Y98={"NS","NA"},BC$65={"NS","NA"}),0,IF(Y98&lt;=BC$65,0,1))</f>
        <v>0</v>
      </c>
      <c r="BD72" s="14" cm="1">
        <f t="array" ref="BD72">IF(OR(Z98={"NS","NA"},BD$65={"NS","NA"}),0,IF(Z98&lt;=BD$65,0,1))</f>
        <v>0</v>
      </c>
      <c r="BE72" s="14" cm="1">
        <f t="array" ref="BE72">IF(OR(AA98={"NS","NA"},BE$65={"NS","NA"}),0,IF(AA98&lt;=BE$65,0,1))</f>
        <v>0</v>
      </c>
      <c r="BF72" s="14" cm="1">
        <f t="array" ref="BF72">IF(OR(AB98={"NS","NA"},BF$65={"NS","NA"}),0,IF(AB98&lt;=BF$65,0,1))</f>
        <v>0</v>
      </c>
      <c r="BG72" s="14" cm="1">
        <f t="array" ref="BG72">IF(OR(AC98={"NS","NA"},BG$65={"NS","NA"}),0,IF(AC98&lt;=BG$65,0,1))</f>
        <v>0</v>
      </c>
      <c r="BH72" s="14" cm="1">
        <f t="array" ref="BH72">IF(OR(AD98={"NS","NA"},BH$65={"NS","NA"}),0,IF(AD98&lt;=BH$65,0,1))</f>
        <v>0</v>
      </c>
      <c r="BI72" s="14"/>
      <c r="BJ72">
        <f t="shared" si="5"/>
        <v>0</v>
      </c>
      <c r="BK72">
        <f t="shared" si="6"/>
        <v>0</v>
      </c>
      <c r="BL72">
        <f t="shared" si="7"/>
        <v>0</v>
      </c>
      <c r="BM72">
        <f t="shared" si="8"/>
        <v>0</v>
      </c>
      <c r="BN72">
        <f t="shared" si="9"/>
        <v>0</v>
      </c>
      <c r="BO72">
        <f t="shared" si="10"/>
        <v>0</v>
      </c>
      <c r="BP72">
        <f t="shared" si="11"/>
        <v>0</v>
      </c>
      <c r="BQ72">
        <f t="shared" si="12"/>
        <v>0</v>
      </c>
      <c r="BR72" s="311">
        <f t="shared" si="13"/>
        <v>0</v>
      </c>
      <c r="BS72" s="312">
        <f t="shared" si="14"/>
        <v>0</v>
      </c>
      <c r="BT72" s="313">
        <f t="shared" si="15"/>
        <v>0</v>
      </c>
      <c r="BU72" s="314">
        <f t="shared" si="16"/>
        <v>0</v>
      </c>
      <c r="BV72" s="311">
        <f t="shared" si="17"/>
        <v>0</v>
      </c>
      <c r="BW72" s="312">
        <f t="shared" si="18"/>
        <v>0</v>
      </c>
      <c r="BX72" s="313">
        <f t="shared" si="19"/>
        <v>0</v>
      </c>
      <c r="BY72" s="314">
        <f t="shared" si="20"/>
        <v>0</v>
      </c>
      <c r="BZ72" s="311">
        <f t="shared" si="21"/>
        <v>0</v>
      </c>
      <c r="CA72" s="312">
        <f t="shared" si="22"/>
        <v>0</v>
      </c>
      <c r="CB72" s="313">
        <f t="shared" si="23"/>
        <v>0</v>
      </c>
      <c r="CC72" s="314">
        <f t="shared" si="24"/>
        <v>0</v>
      </c>
      <c r="CD72" s="311">
        <f t="shared" si="0"/>
        <v>0</v>
      </c>
      <c r="CE72" s="312">
        <f t="shared" si="1"/>
        <v>0</v>
      </c>
      <c r="CF72" s="313">
        <f t="shared" si="2"/>
        <v>0</v>
      </c>
      <c r="CG72" s="314">
        <f t="shared" si="25"/>
        <v>0</v>
      </c>
      <c r="CH72" s="247">
        <f t="shared" si="26"/>
        <v>0</v>
      </c>
      <c r="CI72" s="310" t="str">
        <f>IF(CH72=0,"",
IF(SUM($CH$67:CH72)=1,CJ72,
IF($CH$89&gt;SUM($CH$67:CH72),_xlfn.CONCAT(", ",CJ72),
IF($CH$89=SUM($CH$67:CH72),_xlfn.CONCAT(" y ",CJ72)))))</f>
        <v/>
      </c>
      <c r="CJ72" s="71" t="s">
        <v>5363</v>
      </c>
      <c r="CK72" s="315"/>
      <c r="CL72" s="14"/>
    </row>
    <row r="73" spans="1:90" ht="15" customHeight="1">
      <c r="A73" s="5"/>
      <c r="B73" s="67"/>
      <c r="C73" s="412" t="s">
        <v>5052</v>
      </c>
      <c r="D73" s="752" t="s">
        <v>6365</v>
      </c>
      <c r="E73" s="669"/>
      <c r="F73" s="669"/>
      <c r="G73" s="669"/>
      <c r="H73" s="669"/>
      <c r="I73" s="669"/>
      <c r="J73" s="669"/>
      <c r="K73" s="669"/>
      <c r="L73" s="669"/>
      <c r="M73" s="669"/>
      <c r="N73" s="669"/>
      <c r="O73" s="669"/>
      <c r="P73" s="670"/>
      <c r="Q73" s="671"/>
      <c r="R73" s="653"/>
      <c r="S73" s="748"/>
      <c r="T73" s="866"/>
      <c r="U73" s="745"/>
      <c r="V73" s="746"/>
      <c r="W73" s="112"/>
      <c r="X73" s="112"/>
      <c r="Y73" s="112"/>
      <c r="Z73" s="112"/>
      <c r="AA73" s="112"/>
      <c r="AB73" s="112"/>
      <c r="AC73" s="112"/>
      <c r="AD73" s="112"/>
      <c r="AF73" s="190"/>
      <c r="AG73">
        <f t="shared" si="3"/>
        <v>0</v>
      </c>
      <c r="AH73">
        <f t="shared" si="4"/>
        <v>0</v>
      </c>
      <c r="AI73"/>
      <c r="AJ73" cm="1">
        <f t="array" ref="AJ73">IF(OR(T73={"NS","NA"},$O$26={"NS","NA"}),0,IF(T73&lt;=$O$26,0,1))</f>
        <v>0</v>
      </c>
      <c r="AK73" s="14" cm="1">
        <f t="array" ref="AK73">IF(OR(W71={"NS","NA"},AK$65={"NS","NA"}),0,IF(W71&lt;=AK$65,0,1))</f>
        <v>0</v>
      </c>
      <c r="AL73" s="14" cm="1">
        <f t="array" ref="AL73">IF(OR(X71={"NS","NA"},AL$65={"NS","NA"}),0,IF(X71&lt;=AL$65,0,1))</f>
        <v>0</v>
      </c>
      <c r="AM73" s="14" cm="1">
        <f t="array" ref="AM73">IF(OR(Y71={"NS","NA"},AM$65={"NS","NA"}),0,IF(Y71&lt;=AM$65,0,1))</f>
        <v>0</v>
      </c>
      <c r="AN73" s="14" cm="1">
        <f t="array" ref="AN73">IF(OR(Z71={"NS","NA"},AN$65={"NS","NA"}),0,IF(Z71&lt;=AN$65,0,1))</f>
        <v>0</v>
      </c>
      <c r="AO73" s="14" cm="1">
        <f t="array" ref="AO73">IF(OR(AA71={"NS","NA"},AO$65={"NS","NA"}),0,IF(AA71&lt;=AO$65,0,1))</f>
        <v>0</v>
      </c>
      <c r="AP73" s="14" cm="1">
        <f t="array" ref="AP73">IF(OR(AB71={"NS","NA"},AP$65={"NS","NA"}),0,IF(AB71&lt;=AP$65,0,1))</f>
        <v>0</v>
      </c>
      <c r="AQ73" s="14" cm="1">
        <f t="array" ref="AQ73">IF(OR(AC71={"NS","NA"},AQ$65={"NS","NA"}),0,IF(AC71&lt;=AQ$65,0,1))</f>
        <v>0</v>
      </c>
      <c r="AR73" s="14" cm="1">
        <f t="array" ref="AR73">IF(OR(AD71={"NS","NA"},AR$65={"NS","NA"}),0,IF(AD71&lt;=AR$65,0,1))</f>
        <v>0</v>
      </c>
      <c r="AS73" s="14" cm="1">
        <f t="array" ref="AS73">IF(OR(O99={"NS","NA"},AS$65={"NS","NA"}),0,IF(O99&lt;=AS$65,0,1))</f>
        <v>0</v>
      </c>
      <c r="AT73" s="14" cm="1">
        <f t="array" ref="AT73">IF(OR(P99={"NS","NA"},AT$65={"NS","NA"}),0,IF(P99&lt;=AT$65,0,1))</f>
        <v>0</v>
      </c>
      <c r="AU73" s="14" cm="1">
        <f t="array" ref="AU73">IF(OR(Q99={"NS","NA"},AU$65={"NS","NA"}),0,IF(Q99&lt;=AU$65,0,1))</f>
        <v>0</v>
      </c>
      <c r="AV73" s="14" cm="1">
        <f t="array" ref="AV73">IF(OR(R99={"NS","NA"},AV$65={"NS","NA"}),0,IF(R99&lt;=AV$65,0,1))</f>
        <v>0</v>
      </c>
      <c r="AW73" s="14" cm="1">
        <f t="array" ref="AW73">IF(OR(S99={"NS","NA"},AW$65={"NS","NA"}),0,IF(S99&lt;=AW$65,0,1))</f>
        <v>0</v>
      </c>
      <c r="AX73" s="14" cm="1">
        <f t="array" ref="AX73">IF(OR(T99={"NS","NA"},AX$65={"NS","NA"}),0,IF(T99&lt;=AX$65,0,1))</f>
        <v>0</v>
      </c>
      <c r="AY73" s="14" cm="1">
        <f t="array" ref="AY73">IF(OR(U99={"NS","NA"},AY$65={"NS","NA"}),0,IF(U99&lt;=AY$65,0,1))</f>
        <v>0</v>
      </c>
      <c r="AZ73" s="14" cm="1">
        <f t="array" ref="AZ73">IF(OR(V99={"NS","NA"},AZ$65={"NS","NA"}),0,IF(V99&lt;=AZ$65,0,1))</f>
        <v>0</v>
      </c>
      <c r="BA73" s="14" cm="1">
        <f t="array" ref="BA73">IF(OR(W99={"NS","NA"},BA$65={"NS","NA"}),0,IF(W99&lt;=BA$65,0,1))</f>
        <v>0</v>
      </c>
      <c r="BB73" s="14" cm="1">
        <f t="array" ref="BB73">IF(OR(X99={"NS","NA"},BB$65={"NS","NA"}),0,IF(X99&lt;=BB$65,0,1))</f>
        <v>0</v>
      </c>
      <c r="BC73" s="14" cm="1">
        <f t="array" ref="BC73">IF(OR(Y99={"NS","NA"},BC$65={"NS","NA"}),0,IF(Y99&lt;=BC$65,0,1))</f>
        <v>0</v>
      </c>
      <c r="BD73" s="14" cm="1">
        <f t="array" ref="BD73">IF(OR(Z99={"NS","NA"},BD$65={"NS","NA"}),0,IF(Z99&lt;=BD$65,0,1))</f>
        <v>0</v>
      </c>
      <c r="BE73" s="14" cm="1">
        <f t="array" ref="BE73">IF(OR(AA99={"NS","NA"},BE$65={"NS","NA"}),0,IF(AA99&lt;=BE$65,0,1))</f>
        <v>0</v>
      </c>
      <c r="BF73" s="14" cm="1">
        <f t="array" ref="BF73">IF(OR(AB99={"NS","NA"},BF$65={"NS","NA"}),0,IF(AB99&lt;=BF$65,0,1))</f>
        <v>0</v>
      </c>
      <c r="BG73" s="14" cm="1">
        <f t="array" ref="BG73">IF(OR(AC99={"NS","NA"},BG$65={"NS","NA"}),0,IF(AC99&lt;=BG$65,0,1))</f>
        <v>0</v>
      </c>
      <c r="BH73" s="14" cm="1">
        <f t="array" ref="BH73">IF(OR(AD99={"NS","NA"},BH$65={"NS","NA"}),0,IF(AD99&lt;=BH$65,0,1))</f>
        <v>0</v>
      </c>
      <c r="BI73" s="14"/>
      <c r="BJ73">
        <f t="shared" si="5"/>
        <v>0</v>
      </c>
      <c r="BK73">
        <f t="shared" si="6"/>
        <v>0</v>
      </c>
      <c r="BL73">
        <f t="shared" si="7"/>
        <v>0</v>
      </c>
      <c r="BM73">
        <f t="shared" si="8"/>
        <v>0</v>
      </c>
      <c r="BN73">
        <f t="shared" si="9"/>
        <v>0</v>
      </c>
      <c r="BO73">
        <f t="shared" si="10"/>
        <v>0</v>
      </c>
      <c r="BP73">
        <f t="shared" si="11"/>
        <v>0</v>
      </c>
      <c r="BQ73">
        <f t="shared" si="12"/>
        <v>0</v>
      </c>
      <c r="BR73" s="311">
        <f t="shared" si="13"/>
        <v>0</v>
      </c>
      <c r="BS73" s="312">
        <f t="shared" si="14"/>
        <v>0</v>
      </c>
      <c r="BT73" s="313">
        <f t="shared" si="15"/>
        <v>0</v>
      </c>
      <c r="BU73" s="314">
        <f t="shared" si="16"/>
        <v>0</v>
      </c>
      <c r="BV73" s="311">
        <f t="shared" si="17"/>
        <v>0</v>
      </c>
      <c r="BW73" s="312">
        <f t="shared" si="18"/>
        <v>0</v>
      </c>
      <c r="BX73" s="313">
        <f t="shared" si="19"/>
        <v>0</v>
      </c>
      <c r="BY73" s="314">
        <f t="shared" si="20"/>
        <v>0</v>
      </c>
      <c r="BZ73" s="311">
        <f t="shared" si="21"/>
        <v>0</v>
      </c>
      <c r="CA73" s="312">
        <f t="shared" si="22"/>
        <v>0</v>
      </c>
      <c r="CB73" s="313">
        <f t="shared" si="23"/>
        <v>0</v>
      </c>
      <c r="CC73" s="314">
        <f t="shared" si="24"/>
        <v>0</v>
      </c>
      <c r="CD73" s="311">
        <f t="shared" si="0"/>
        <v>0</v>
      </c>
      <c r="CE73" s="312">
        <f t="shared" si="1"/>
        <v>0</v>
      </c>
      <c r="CF73" s="313">
        <f t="shared" si="2"/>
        <v>0</v>
      </c>
      <c r="CG73" s="314">
        <f t="shared" si="25"/>
        <v>0</v>
      </c>
      <c r="CH73" s="247">
        <f t="shared" si="26"/>
        <v>0</v>
      </c>
      <c r="CI73" s="310" t="str">
        <f>IF(CH73=0,"",
IF(SUM($CH$67:CH73)=1,CJ73,
IF($CH$89&gt;SUM($CH$67:CH73),_xlfn.CONCAT(", ",CJ73),
IF($CH$89=SUM($CH$67:CH73),_xlfn.CONCAT(" y ",CJ73)))))</f>
        <v/>
      </c>
      <c r="CJ73" s="71" t="s">
        <v>5364</v>
      </c>
      <c r="CK73" s="315"/>
      <c r="CL73" s="14"/>
    </row>
    <row r="74" spans="1:90" ht="15" customHeight="1">
      <c r="A74" s="5"/>
      <c r="B74" s="67"/>
      <c r="C74" s="412" t="s">
        <v>5054</v>
      </c>
      <c r="D74" s="752" t="s">
        <v>6366</v>
      </c>
      <c r="E74" s="669"/>
      <c r="F74" s="669"/>
      <c r="G74" s="669"/>
      <c r="H74" s="669"/>
      <c r="I74" s="669"/>
      <c r="J74" s="669"/>
      <c r="K74" s="669"/>
      <c r="L74" s="669"/>
      <c r="M74" s="669"/>
      <c r="N74" s="669"/>
      <c r="O74" s="669"/>
      <c r="P74" s="670"/>
      <c r="Q74" s="671"/>
      <c r="R74" s="653"/>
      <c r="S74" s="748"/>
      <c r="T74" s="866"/>
      <c r="U74" s="745"/>
      <c r="V74" s="746"/>
      <c r="W74" s="112"/>
      <c r="X74" s="112"/>
      <c r="Y74" s="112"/>
      <c r="Z74" s="112"/>
      <c r="AA74" s="112"/>
      <c r="AB74" s="112"/>
      <c r="AC74" s="112"/>
      <c r="AD74" s="112"/>
      <c r="AF74" s="190"/>
      <c r="AG74">
        <f t="shared" si="3"/>
        <v>0</v>
      </c>
      <c r="AH74">
        <f t="shared" si="4"/>
        <v>0</v>
      </c>
      <c r="AI74"/>
      <c r="AJ74" cm="1">
        <f t="array" ref="AJ74">IF(OR(T74={"NS","NA"},$O$26={"NS","NA"}),0,IF(T74&lt;=$O$26,0,1))</f>
        <v>0</v>
      </c>
      <c r="AK74" s="14" cm="1">
        <f t="array" ref="AK74">IF(OR(W72={"NS","NA"},AK$65={"NS","NA"}),0,IF(W72&lt;=AK$65,0,1))</f>
        <v>0</v>
      </c>
      <c r="AL74" s="14" cm="1">
        <f t="array" ref="AL74">IF(OR(X72={"NS","NA"},AL$65={"NS","NA"}),0,IF(X72&lt;=AL$65,0,1))</f>
        <v>0</v>
      </c>
      <c r="AM74" s="14" cm="1">
        <f t="array" ref="AM74">IF(OR(Y72={"NS","NA"},AM$65={"NS","NA"}),0,IF(Y72&lt;=AM$65,0,1))</f>
        <v>0</v>
      </c>
      <c r="AN74" s="14" cm="1">
        <f t="array" ref="AN74">IF(OR(Z72={"NS","NA"},AN$65={"NS","NA"}),0,IF(Z72&lt;=AN$65,0,1))</f>
        <v>0</v>
      </c>
      <c r="AO74" s="14" cm="1">
        <f t="array" ref="AO74">IF(OR(AA72={"NS","NA"},AO$65={"NS","NA"}),0,IF(AA72&lt;=AO$65,0,1))</f>
        <v>0</v>
      </c>
      <c r="AP74" s="14" cm="1">
        <f t="array" ref="AP74">IF(OR(AB72={"NS","NA"},AP$65={"NS","NA"}),0,IF(AB72&lt;=AP$65,0,1))</f>
        <v>0</v>
      </c>
      <c r="AQ74" s="14" cm="1">
        <f t="array" ref="AQ74">IF(OR(AC72={"NS","NA"},AQ$65={"NS","NA"}),0,IF(AC72&lt;=AQ$65,0,1))</f>
        <v>0</v>
      </c>
      <c r="AR74" s="14" cm="1">
        <f t="array" ref="AR74">IF(OR(AD72={"NS","NA"},AR$65={"NS","NA"}),0,IF(AD72&lt;=AR$65,0,1))</f>
        <v>0</v>
      </c>
      <c r="AS74" s="14" cm="1">
        <f t="array" ref="AS74">IF(OR(O100={"NS","NA"},AS$65={"NS","NA"}),0,IF(O100&lt;=AS$65,0,1))</f>
        <v>0</v>
      </c>
      <c r="AT74" s="14" cm="1">
        <f t="array" ref="AT74">IF(OR(P100={"NS","NA"},AT$65={"NS","NA"}),0,IF(P100&lt;=AT$65,0,1))</f>
        <v>0</v>
      </c>
      <c r="AU74" s="14" cm="1">
        <f t="array" ref="AU74">IF(OR(Q100={"NS","NA"},AU$65={"NS","NA"}),0,IF(Q100&lt;=AU$65,0,1))</f>
        <v>0</v>
      </c>
      <c r="AV74" s="14" cm="1">
        <f t="array" ref="AV74">IF(OR(R100={"NS","NA"},AV$65={"NS","NA"}),0,IF(R100&lt;=AV$65,0,1))</f>
        <v>0</v>
      </c>
      <c r="AW74" s="14" cm="1">
        <f t="array" ref="AW74">IF(OR(S100={"NS","NA"},AW$65={"NS","NA"}),0,IF(S100&lt;=AW$65,0,1))</f>
        <v>0</v>
      </c>
      <c r="AX74" s="14" cm="1">
        <f t="array" ref="AX74">IF(OR(T100={"NS","NA"},AX$65={"NS","NA"}),0,IF(T100&lt;=AX$65,0,1))</f>
        <v>0</v>
      </c>
      <c r="AY74" s="14" cm="1">
        <f t="array" ref="AY74">IF(OR(U100={"NS","NA"},AY$65={"NS","NA"}),0,IF(U100&lt;=AY$65,0,1))</f>
        <v>0</v>
      </c>
      <c r="AZ74" s="14" cm="1">
        <f t="array" ref="AZ74">IF(OR(V100={"NS","NA"},AZ$65={"NS","NA"}),0,IF(V100&lt;=AZ$65,0,1))</f>
        <v>0</v>
      </c>
      <c r="BA74" s="14" cm="1">
        <f t="array" ref="BA74">IF(OR(W100={"NS","NA"},BA$65={"NS","NA"}),0,IF(W100&lt;=BA$65,0,1))</f>
        <v>0</v>
      </c>
      <c r="BB74" s="14" cm="1">
        <f t="array" ref="BB74">IF(OR(X100={"NS","NA"},BB$65={"NS","NA"}),0,IF(X100&lt;=BB$65,0,1))</f>
        <v>0</v>
      </c>
      <c r="BC74" s="14" cm="1">
        <f t="array" ref="BC74">IF(OR(Y100={"NS","NA"},BC$65={"NS","NA"}),0,IF(Y100&lt;=BC$65,0,1))</f>
        <v>0</v>
      </c>
      <c r="BD74" s="14" cm="1">
        <f t="array" ref="BD74">IF(OR(Z100={"NS","NA"},BD$65={"NS","NA"}),0,IF(Z100&lt;=BD$65,0,1))</f>
        <v>0</v>
      </c>
      <c r="BE74" s="14" cm="1">
        <f t="array" ref="BE74">IF(OR(AA100={"NS","NA"},BE$65={"NS","NA"}),0,IF(AA100&lt;=BE$65,0,1))</f>
        <v>0</v>
      </c>
      <c r="BF74" s="14" cm="1">
        <f t="array" ref="BF74">IF(OR(AB100={"NS","NA"},BF$65={"NS","NA"}),0,IF(AB100&lt;=BF$65,0,1))</f>
        <v>0</v>
      </c>
      <c r="BG74" s="14" cm="1">
        <f t="array" ref="BG74">IF(OR(AC100={"NS","NA"},BG$65={"NS","NA"}),0,IF(AC100&lt;=BG$65,0,1))</f>
        <v>0</v>
      </c>
      <c r="BH74" s="14" cm="1">
        <f t="array" ref="BH74">IF(OR(AD100={"NS","NA"},BH$65={"NS","NA"}),0,IF(AD100&lt;=BH$65,0,1))</f>
        <v>0</v>
      </c>
      <c r="BI74" s="14"/>
      <c r="BJ74">
        <f t="shared" si="5"/>
        <v>0</v>
      </c>
      <c r="BK74">
        <f t="shared" si="6"/>
        <v>0</v>
      </c>
      <c r="BL74">
        <f t="shared" si="7"/>
        <v>0</v>
      </c>
      <c r="BM74">
        <f t="shared" si="8"/>
        <v>0</v>
      </c>
      <c r="BN74">
        <f t="shared" si="9"/>
        <v>0</v>
      </c>
      <c r="BO74">
        <f t="shared" si="10"/>
        <v>0</v>
      </c>
      <c r="BP74">
        <f t="shared" si="11"/>
        <v>0</v>
      </c>
      <c r="BQ74">
        <f t="shared" si="12"/>
        <v>0</v>
      </c>
      <c r="BR74" s="311">
        <f t="shared" si="13"/>
        <v>0</v>
      </c>
      <c r="BS74" s="312">
        <f t="shared" si="14"/>
        <v>0</v>
      </c>
      <c r="BT74" s="313">
        <f t="shared" si="15"/>
        <v>0</v>
      </c>
      <c r="BU74" s="314">
        <f t="shared" si="16"/>
        <v>0</v>
      </c>
      <c r="BV74" s="311">
        <f t="shared" si="17"/>
        <v>0</v>
      </c>
      <c r="BW74" s="312">
        <f t="shared" si="18"/>
        <v>0</v>
      </c>
      <c r="BX74" s="313">
        <f t="shared" si="19"/>
        <v>0</v>
      </c>
      <c r="BY74" s="314">
        <f t="shared" si="20"/>
        <v>0</v>
      </c>
      <c r="BZ74" s="311">
        <f t="shared" si="21"/>
        <v>0</v>
      </c>
      <c r="CA74" s="312">
        <f t="shared" si="22"/>
        <v>0</v>
      </c>
      <c r="CB74" s="313">
        <f t="shared" si="23"/>
        <v>0</v>
      </c>
      <c r="CC74" s="314">
        <f t="shared" si="24"/>
        <v>0</v>
      </c>
      <c r="CD74" s="311">
        <f t="shared" si="0"/>
        <v>0</v>
      </c>
      <c r="CE74" s="312">
        <f t="shared" si="1"/>
        <v>0</v>
      </c>
      <c r="CF74" s="313">
        <f t="shared" si="2"/>
        <v>0</v>
      </c>
      <c r="CG74" s="314">
        <f t="shared" si="25"/>
        <v>0</v>
      </c>
      <c r="CH74" s="247">
        <f t="shared" si="26"/>
        <v>0</v>
      </c>
      <c r="CI74" s="310" t="str">
        <f>IF(CH74=0,"",
IF(SUM($CH$67:CH74)=1,CJ74,
IF($CH$89&gt;SUM($CH$67:CH74),_xlfn.CONCAT(", ",CJ74),
IF($CH$89=SUM($CH$67:CH74),_xlfn.CONCAT(" y ",CJ74)))))</f>
        <v/>
      </c>
      <c r="CJ74" s="71" t="s">
        <v>5365</v>
      </c>
      <c r="CK74" s="315"/>
      <c r="CL74" s="14"/>
    </row>
    <row r="75" spans="1:90" ht="15" customHeight="1">
      <c r="A75" s="5"/>
      <c r="B75" s="67"/>
      <c r="C75" s="412" t="s">
        <v>5056</v>
      </c>
      <c r="D75" s="752" t="s">
        <v>6367</v>
      </c>
      <c r="E75" s="669"/>
      <c r="F75" s="669"/>
      <c r="G75" s="669"/>
      <c r="H75" s="669"/>
      <c r="I75" s="669"/>
      <c r="J75" s="669"/>
      <c r="K75" s="669"/>
      <c r="L75" s="669"/>
      <c r="M75" s="669"/>
      <c r="N75" s="669"/>
      <c r="O75" s="669"/>
      <c r="P75" s="670"/>
      <c r="Q75" s="671"/>
      <c r="R75" s="653"/>
      <c r="S75" s="748"/>
      <c r="T75" s="866"/>
      <c r="U75" s="745"/>
      <c r="V75" s="746"/>
      <c r="W75" s="112"/>
      <c r="X75" s="112"/>
      <c r="Y75" s="112"/>
      <c r="Z75" s="112"/>
      <c r="AA75" s="112"/>
      <c r="AB75" s="112"/>
      <c r="AC75" s="112"/>
      <c r="AD75" s="112"/>
      <c r="AF75" s="190"/>
      <c r="AG75">
        <f t="shared" si="3"/>
        <v>0</v>
      </c>
      <c r="AH75">
        <f t="shared" si="4"/>
        <v>0</v>
      </c>
      <c r="AI75"/>
      <c r="AJ75" cm="1">
        <f t="array" ref="AJ75">IF(OR(T75={"NS","NA"},$O$26={"NS","NA"}),0,IF(T75&lt;=$O$26,0,1))</f>
        <v>0</v>
      </c>
      <c r="AK75" s="14" cm="1">
        <f t="array" ref="AK75">IF(OR(W73={"NS","NA"},AK$65={"NS","NA"}),0,IF(W73&lt;=AK$65,0,1))</f>
        <v>0</v>
      </c>
      <c r="AL75" s="14" cm="1">
        <f t="array" ref="AL75">IF(OR(X73={"NS","NA"},AL$65={"NS","NA"}),0,IF(X73&lt;=AL$65,0,1))</f>
        <v>0</v>
      </c>
      <c r="AM75" s="14" cm="1">
        <f t="array" ref="AM75">IF(OR(Y73={"NS","NA"},AM$65={"NS","NA"}),0,IF(Y73&lt;=AM$65,0,1))</f>
        <v>0</v>
      </c>
      <c r="AN75" s="14" cm="1">
        <f t="array" ref="AN75">IF(OR(Z73={"NS","NA"},AN$65={"NS","NA"}),0,IF(Z73&lt;=AN$65,0,1))</f>
        <v>0</v>
      </c>
      <c r="AO75" s="14" cm="1">
        <f t="array" ref="AO75">IF(OR(AA73={"NS","NA"},AO$65={"NS","NA"}),0,IF(AA73&lt;=AO$65,0,1))</f>
        <v>0</v>
      </c>
      <c r="AP75" s="14" cm="1">
        <f t="array" ref="AP75">IF(OR(AB73={"NS","NA"},AP$65={"NS","NA"}),0,IF(AB73&lt;=AP$65,0,1))</f>
        <v>0</v>
      </c>
      <c r="AQ75" s="14" cm="1">
        <f t="array" ref="AQ75">IF(OR(AC73={"NS","NA"},AQ$65={"NS","NA"}),0,IF(AC73&lt;=AQ$65,0,1))</f>
        <v>0</v>
      </c>
      <c r="AR75" s="14" cm="1">
        <f t="array" ref="AR75">IF(OR(AD73={"NS","NA"},AR$65={"NS","NA"}),0,IF(AD73&lt;=AR$65,0,1))</f>
        <v>0</v>
      </c>
      <c r="AS75" s="14" cm="1">
        <f t="array" ref="AS75">IF(OR(O101={"NS","NA"},AS$65={"NS","NA"}),0,IF(O101&lt;=AS$65,0,1))</f>
        <v>0</v>
      </c>
      <c r="AT75" s="14" cm="1">
        <f t="array" ref="AT75">IF(OR(P101={"NS","NA"},AT$65={"NS","NA"}),0,IF(P101&lt;=AT$65,0,1))</f>
        <v>0</v>
      </c>
      <c r="AU75" s="14" cm="1">
        <f t="array" ref="AU75">IF(OR(Q101={"NS","NA"},AU$65={"NS","NA"}),0,IF(Q101&lt;=AU$65,0,1))</f>
        <v>0</v>
      </c>
      <c r="AV75" s="14" cm="1">
        <f t="array" ref="AV75">IF(OR(R101={"NS","NA"},AV$65={"NS","NA"}),0,IF(R101&lt;=AV$65,0,1))</f>
        <v>0</v>
      </c>
      <c r="AW75" s="14" cm="1">
        <f t="array" ref="AW75">IF(OR(S101={"NS","NA"},AW$65={"NS","NA"}),0,IF(S101&lt;=AW$65,0,1))</f>
        <v>0</v>
      </c>
      <c r="AX75" s="14" cm="1">
        <f t="array" ref="AX75">IF(OR(T101={"NS","NA"},AX$65={"NS","NA"}),0,IF(T101&lt;=AX$65,0,1))</f>
        <v>0</v>
      </c>
      <c r="AY75" s="14" cm="1">
        <f t="array" ref="AY75">IF(OR(U101={"NS","NA"},AY$65={"NS","NA"}),0,IF(U101&lt;=AY$65,0,1))</f>
        <v>0</v>
      </c>
      <c r="AZ75" s="14" cm="1">
        <f t="array" ref="AZ75">IF(OR(V101={"NS","NA"},AZ$65={"NS","NA"}),0,IF(V101&lt;=AZ$65,0,1))</f>
        <v>0</v>
      </c>
      <c r="BA75" s="14" cm="1">
        <f t="array" ref="BA75">IF(OR(W101={"NS","NA"},BA$65={"NS","NA"}),0,IF(W101&lt;=BA$65,0,1))</f>
        <v>0</v>
      </c>
      <c r="BB75" s="14" cm="1">
        <f t="array" ref="BB75">IF(OR(X101={"NS","NA"},BB$65={"NS","NA"}),0,IF(X101&lt;=BB$65,0,1))</f>
        <v>0</v>
      </c>
      <c r="BC75" s="14" cm="1">
        <f t="array" ref="BC75">IF(OR(Y101={"NS","NA"},BC$65={"NS","NA"}),0,IF(Y101&lt;=BC$65,0,1))</f>
        <v>0</v>
      </c>
      <c r="BD75" s="14" cm="1">
        <f t="array" ref="BD75">IF(OR(Z101={"NS","NA"},BD$65={"NS","NA"}),0,IF(Z101&lt;=BD$65,0,1))</f>
        <v>0</v>
      </c>
      <c r="BE75" s="14" cm="1">
        <f t="array" ref="BE75">IF(OR(AA101={"NS","NA"},BE$65={"NS","NA"}),0,IF(AA101&lt;=BE$65,0,1))</f>
        <v>0</v>
      </c>
      <c r="BF75" s="14" cm="1">
        <f t="array" ref="BF75">IF(OR(AB101={"NS","NA"},BF$65={"NS","NA"}),0,IF(AB101&lt;=BF$65,0,1))</f>
        <v>0</v>
      </c>
      <c r="BG75" s="14" cm="1">
        <f t="array" ref="BG75">IF(OR(AC101={"NS","NA"},BG$65={"NS","NA"}),0,IF(AC101&lt;=BG$65,0,1))</f>
        <v>0</v>
      </c>
      <c r="BH75" s="14" cm="1">
        <f t="array" ref="BH75">IF(OR(AD101={"NS","NA"},BH$65={"NS","NA"}),0,IF(AD101&lt;=BH$65,0,1))</f>
        <v>0</v>
      </c>
      <c r="BI75" s="14"/>
      <c r="BJ75">
        <f t="shared" si="5"/>
        <v>0</v>
      </c>
      <c r="BK75">
        <f t="shared" si="6"/>
        <v>0</v>
      </c>
      <c r="BL75">
        <f t="shared" si="7"/>
        <v>0</v>
      </c>
      <c r="BM75">
        <f t="shared" si="8"/>
        <v>0</v>
      </c>
      <c r="BN75">
        <f t="shared" si="9"/>
        <v>0</v>
      </c>
      <c r="BO75">
        <f t="shared" si="10"/>
        <v>0</v>
      </c>
      <c r="BP75">
        <f t="shared" si="11"/>
        <v>0</v>
      </c>
      <c r="BQ75">
        <f t="shared" si="12"/>
        <v>0</v>
      </c>
      <c r="BR75" s="311">
        <f t="shared" si="13"/>
        <v>0</v>
      </c>
      <c r="BS75" s="312">
        <f t="shared" si="14"/>
        <v>0</v>
      </c>
      <c r="BT75" s="313">
        <f t="shared" si="15"/>
        <v>0</v>
      </c>
      <c r="BU75" s="314">
        <f t="shared" si="16"/>
        <v>0</v>
      </c>
      <c r="BV75" s="311">
        <f t="shared" si="17"/>
        <v>0</v>
      </c>
      <c r="BW75" s="312">
        <f t="shared" si="18"/>
        <v>0</v>
      </c>
      <c r="BX75" s="313">
        <f t="shared" si="19"/>
        <v>0</v>
      </c>
      <c r="BY75" s="314">
        <f t="shared" si="20"/>
        <v>0</v>
      </c>
      <c r="BZ75" s="311">
        <f t="shared" si="21"/>
        <v>0</v>
      </c>
      <c r="CA75" s="312">
        <f t="shared" si="22"/>
        <v>0</v>
      </c>
      <c r="CB75" s="313">
        <f t="shared" si="23"/>
        <v>0</v>
      </c>
      <c r="CC75" s="314">
        <f t="shared" si="24"/>
        <v>0</v>
      </c>
      <c r="CD75" s="311">
        <f t="shared" si="0"/>
        <v>0</v>
      </c>
      <c r="CE75" s="312">
        <f t="shared" si="1"/>
        <v>0</v>
      </c>
      <c r="CF75" s="313">
        <f t="shared" si="2"/>
        <v>0</v>
      </c>
      <c r="CG75" s="314">
        <f t="shared" si="25"/>
        <v>0</v>
      </c>
      <c r="CH75" s="247">
        <f t="shared" si="26"/>
        <v>0</v>
      </c>
      <c r="CI75" s="310" t="str">
        <f>IF(CH75=0,"",
IF(SUM($CH$67:CH75)=1,CJ75,
IF($CH$89&gt;SUM($CH$67:CH75),_xlfn.CONCAT(", ",CJ75),
IF($CH$89=SUM($CH$67:CH75),_xlfn.CONCAT(" y ",CJ75)))))</f>
        <v/>
      </c>
      <c r="CJ75" s="71" t="s">
        <v>5366</v>
      </c>
      <c r="CK75" s="315"/>
      <c r="CL75" s="14"/>
    </row>
    <row r="76" spans="1:90" ht="15" customHeight="1">
      <c r="A76" s="5"/>
      <c r="B76" s="67"/>
      <c r="C76" s="412" t="s">
        <v>5057</v>
      </c>
      <c r="D76" s="752" t="s">
        <v>6368</v>
      </c>
      <c r="E76" s="669"/>
      <c r="F76" s="669"/>
      <c r="G76" s="669"/>
      <c r="H76" s="669"/>
      <c r="I76" s="669"/>
      <c r="J76" s="669"/>
      <c r="K76" s="669"/>
      <c r="L76" s="669"/>
      <c r="M76" s="669"/>
      <c r="N76" s="669"/>
      <c r="O76" s="669"/>
      <c r="P76" s="670"/>
      <c r="Q76" s="671"/>
      <c r="R76" s="653"/>
      <c r="S76" s="748"/>
      <c r="T76" s="866"/>
      <c r="U76" s="745"/>
      <c r="V76" s="746"/>
      <c r="W76" s="112"/>
      <c r="X76" s="112"/>
      <c r="Y76" s="112"/>
      <c r="Z76" s="112"/>
      <c r="AA76" s="112"/>
      <c r="AB76" s="112"/>
      <c r="AC76" s="112"/>
      <c r="AD76" s="112"/>
      <c r="AF76" s="190"/>
      <c r="AG76">
        <f t="shared" si="3"/>
        <v>0</v>
      </c>
      <c r="AH76">
        <f t="shared" si="4"/>
        <v>0</v>
      </c>
      <c r="AI76"/>
      <c r="AJ76" cm="1">
        <f t="array" ref="AJ76">IF(OR(T76={"NS","NA"},$O$26={"NS","NA"}),0,IF(T76&lt;=$O$26,0,1))</f>
        <v>0</v>
      </c>
      <c r="AK76" s="14" cm="1">
        <f t="array" ref="AK76">IF(OR(W74={"NS","NA"},AK$65={"NS","NA"}),0,IF(W74&lt;=AK$65,0,1))</f>
        <v>0</v>
      </c>
      <c r="AL76" s="14" cm="1">
        <f t="array" ref="AL76">IF(OR(X74={"NS","NA"},AL$65={"NS","NA"}),0,IF(X74&lt;=AL$65,0,1))</f>
        <v>0</v>
      </c>
      <c r="AM76" s="14" cm="1">
        <f t="array" ref="AM76">IF(OR(Y74={"NS","NA"},AM$65={"NS","NA"}),0,IF(Y74&lt;=AM$65,0,1))</f>
        <v>0</v>
      </c>
      <c r="AN76" s="14" cm="1">
        <f t="array" ref="AN76">IF(OR(Z74={"NS","NA"},AN$65={"NS","NA"}),0,IF(Z74&lt;=AN$65,0,1))</f>
        <v>0</v>
      </c>
      <c r="AO76" s="14" cm="1">
        <f t="array" ref="AO76">IF(OR(AA74={"NS","NA"},AO$65={"NS","NA"}),0,IF(AA74&lt;=AO$65,0,1))</f>
        <v>0</v>
      </c>
      <c r="AP76" s="14" cm="1">
        <f t="array" ref="AP76">IF(OR(AB74={"NS","NA"},AP$65={"NS","NA"}),0,IF(AB74&lt;=AP$65,0,1))</f>
        <v>0</v>
      </c>
      <c r="AQ76" s="14" cm="1">
        <f t="array" ref="AQ76">IF(OR(AC74={"NS","NA"},AQ$65={"NS","NA"}),0,IF(AC74&lt;=AQ$65,0,1))</f>
        <v>0</v>
      </c>
      <c r="AR76" s="14" cm="1">
        <f t="array" ref="AR76">IF(OR(AD74={"NS","NA"},AR$65={"NS","NA"}),0,IF(AD74&lt;=AR$65,0,1))</f>
        <v>0</v>
      </c>
      <c r="AS76" s="14" cm="1">
        <f t="array" ref="AS76">IF(OR(O102={"NS","NA"},AS$65={"NS","NA"}),0,IF(O102&lt;=AS$65,0,1))</f>
        <v>0</v>
      </c>
      <c r="AT76" s="14" cm="1">
        <f t="array" ref="AT76">IF(OR(P102={"NS","NA"},AT$65={"NS","NA"}),0,IF(P102&lt;=AT$65,0,1))</f>
        <v>0</v>
      </c>
      <c r="AU76" s="14" cm="1">
        <f t="array" ref="AU76">IF(OR(Q102={"NS","NA"},AU$65={"NS","NA"}),0,IF(Q102&lt;=AU$65,0,1))</f>
        <v>0</v>
      </c>
      <c r="AV76" s="14" cm="1">
        <f t="array" ref="AV76">IF(OR(R102={"NS","NA"},AV$65={"NS","NA"}),0,IF(R102&lt;=AV$65,0,1))</f>
        <v>0</v>
      </c>
      <c r="AW76" s="14" cm="1">
        <f t="array" ref="AW76">IF(OR(S102={"NS","NA"},AW$65={"NS","NA"}),0,IF(S102&lt;=AW$65,0,1))</f>
        <v>0</v>
      </c>
      <c r="AX76" s="14" cm="1">
        <f t="array" ref="AX76">IF(OR(T102={"NS","NA"},AX$65={"NS","NA"}),0,IF(T102&lt;=AX$65,0,1))</f>
        <v>0</v>
      </c>
      <c r="AY76" s="14" cm="1">
        <f t="array" ref="AY76">IF(OR(U102={"NS","NA"},AY$65={"NS","NA"}),0,IF(U102&lt;=AY$65,0,1))</f>
        <v>0</v>
      </c>
      <c r="AZ76" s="14" cm="1">
        <f t="array" ref="AZ76">IF(OR(V102={"NS","NA"},AZ$65={"NS","NA"}),0,IF(V102&lt;=AZ$65,0,1))</f>
        <v>0</v>
      </c>
      <c r="BA76" s="14" cm="1">
        <f t="array" ref="BA76">IF(OR(W102={"NS","NA"},BA$65={"NS","NA"}),0,IF(W102&lt;=BA$65,0,1))</f>
        <v>0</v>
      </c>
      <c r="BB76" s="14" cm="1">
        <f t="array" ref="BB76">IF(OR(X102={"NS","NA"},BB$65={"NS","NA"}),0,IF(X102&lt;=BB$65,0,1))</f>
        <v>0</v>
      </c>
      <c r="BC76" s="14" cm="1">
        <f t="array" ref="BC76">IF(OR(Y102={"NS","NA"},BC$65={"NS","NA"}),0,IF(Y102&lt;=BC$65,0,1))</f>
        <v>0</v>
      </c>
      <c r="BD76" s="14" cm="1">
        <f t="array" ref="BD76">IF(OR(Z102={"NS","NA"},BD$65={"NS","NA"}),0,IF(Z102&lt;=BD$65,0,1))</f>
        <v>0</v>
      </c>
      <c r="BE76" s="14" cm="1">
        <f t="array" ref="BE76">IF(OR(AA102={"NS","NA"},BE$65={"NS","NA"}),0,IF(AA102&lt;=BE$65,0,1))</f>
        <v>0</v>
      </c>
      <c r="BF76" s="14" cm="1">
        <f t="array" ref="BF76">IF(OR(AB102={"NS","NA"},BF$65={"NS","NA"}),0,IF(AB102&lt;=BF$65,0,1))</f>
        <v>0</v>
      </c>
      <c r="BG76" s="14" cm="1">
        <f t="array" ref="BG76">IF(OR(AC102={"NS","NA"},BG$65={"NS","NA"}),0,IF(AC102&lt;=BG$65,0,1))</f>
        <v>0</v>
      </c>
      <c r="BH76" s="14" cm="1">
        <f t="array" ref="BH76">IF(OR(AD102={"NS","NA"},BH$65={"NS","NA"}),0,IF(AD102&lt;=BH$65,0,1))</f>
        <v>0</v>
      </c>
      <c r="BI76" s="14"/>
      <c r="BJ76">
        <f t="shared" si="5"/>
        <v>0</v>
      </c>
      <c r="BK76">
        <f t="shared" si="6"/>
        <v>0</v>
      </c>
      <c r="BL76">
        <f t="shared" si="7"/>
        <v>0</v>
      </c>
      <c r="BM76">
        <f t="shared" si="8"/>
        <v>0</v>
      </c>
      <c r="BN76">
        <f t="shared" si="9"/>
        <v>0</v>
      </c>
      <c r="BO76">
        <f t="shared" si="10"/>
        <v>0</v>
      </c>
      <c r="BP76">
        <f t="shared" si="11"/>
        <v>0</v>
      </c>
      <c r="BQ76">
        <f t="shared" si="12"/>
        <v>0</v>
      </c>
      <c r="BR76" s="311">
        <f t="shared" si="13"/>
        <v>0</v>
      </c>
      <c r="BS76" s="312">
        <f t="shared" si="14"/>
        <v>0</v>
      </c>
      <c r="BT76" s="313">
        <f t="shared" si="15"/>
        <v>0</v>
      </c>
      <c r="BU76" s="314">
        <f t="shared" si="16"/>
        <v>0</v>
      </c>
      <c r="BV76" s="311">
        <f t="shared" si="17"/>
        <v>0</v>
      </c>
      <c r="BW76" s="312">
        <f t="shared" si="18"/>
        <v>0</v>
      </c>
      <c r="BX76" s="313">
        <f t="shared" si="19"/>
        <v>0</v>
      </c>
      <c r="BY76" s="314">
        <f t="shared" si="20"/>
        <v>0</v>
      </c>
      <c r="BZ76" s="311">
        <f t="shared" si="21"/>
        <v>0</v>
      </c>
      <c r="CA76" s="312">
        <f t="shared" si="22"/>
        <v>0</v>
      </c>
      <c r="CB76" s="313">
        <f t="shared" si="23"/>
        <v>0</v>
      </c>
      <c r="CC76" s="314">
        <f t="shared" si="24"/>
        <v>0</v>
      </c>
      <c r="CD76" s="311">
        <f t="shared" si="0"/>
        <v>0</v>
      </c>
      <c r="CE76" s="312">
        <f t="shared" si="1"/>
        <v>0</v>
      </c>
      <c r="CF76" s="313">
        <f t="shared" si="2"/>
        <v>0</v>
      </c>
      <c r="CG76" s="314">
        <f t="shared" si="25"/>
        <v>0</v>
      </c>
      <c r="CH76" s="247">
        <f t="shared" si="26"/>
        <v>0</v>
      </c>
      <c r="CI76" s="310" t="str">
        <f>IF(CH76=0,"",
IF(SUM($CH$67:CH76)=1,CJ76,
IF($CH$89&gt;SUM($CH$67:CH76),_xlfn.CONCAT(", ",CJ76),
IF($CH$89=SUM($CH$67:CH76),_xlfn.CONCAT(" y ",CJ76)))))</f>
        <v/>
      </c>
      <c r="CJ76" s="71" t="s">
        <v>5367</v>
      </c>
      <c r="CK76" s="315"/>
      <c r="CL76" s="14"/>
    </row>
    <row r="77" spans="1:90" ht="15" customHeight="1">
      <c r="A77" s="5"/>
      <c r="B77" s="67"/>
      <c r="C77" s="412" t="s">
        <v>5059</v>
      </c>
      <c r="D77" s="752" t="s">
        <v>6369</v>
      </c>
      <c r="E77" s="669"/>
      <c r="F77" s="669"/>
      <c r="G77" s="669"/>
      <c r="H77" s="669"/>
      <c r="I77" s="669"/>
      <c r="J77" s="669"/>
      <c r="K77" s="669"/>
      <c r="L77" s="669"/>
      <c r="M77" s="669"/>
      <c r="N77" s="669"/>
      <c r="O77" s="669"/>
      <c r="P77" s="670"/>
      <c r="Q77" s="671"/>
      <c r="R77" s="653"/>
      <c r="S77" s="748"/>
      <c r="T77" s="866"/>
      <c r="U77" s="745"/>
      <c r="V77" s="746"/>
      <c r="W77" s="112"/>
      <c r="X77" s="112"/>
      <c r="Y77" s="112"/>
      <c r="Z77" s="112"/>
      <c r="AA77" s="112"/>
      <c r="AB77" s="112"/>
      <c r="AC77" s="112"/>
      <c r="AD77" s="112"/>
      <c r="AF77" s="190"/>
      <c r="AG77">
        <f t="shared" si="3"/>
        <v>0</v>
      </c>
      <c r="AH77">
        <f t="shared" si="4"/>
        <v>0</v>
      </c>
      <c r="AI77"/>
      <c r="AJ77" cm="1">
        <f t="array" ref="AJ77">IF(OR(T77={"NS","NA"},$O$26={"NS","NA"}),0,IF(T77&lt;=$O$26,0,1))</f>
        <v>0</v>
      </c>
      <c r="AK77" s="14" cm="1">
        <f t="array" ref="AK77">IF(OR(W75={"NS","NA"},AK$65={"NS","NA"}),0,IF(W75&lt;=AK$65,0,1))</f>
        <v>0</v>
      </c>
      <c r="AL77" s="14" cm="1">
        <f t="array" ref="AL77">IF(OR(X75={"NS","NA"},AL$65={"NS","NA"}),0,IF(X75&lt;=AL$65,0,1))</f>
        <v>0</v>
      </c>
      <c r="AM77" s="14" cm="1">
        <f t="array" ref="AM77">IF(OR(Y75={"NS","NA"},AM$65={"NS","NA"}),0,IF(Y75&lt;=AM$65,0,1))</f>
        <v>0</v>
      </c>
      <c r="AN77" s="14" cm="1">
        <f t="array" ref="AN77">IF(OR(Z75={"NS","NA"},AN$65={"NS","NA"}),0,IF(Z75&lt;=AN$65,0,1))</f>
        <v>0</v>
      </c>
      <c r="AO77" s="14" cm="1">
        <f t="array" ref="AO77">IF(OR(AA75={"NS","NA"},AO$65={"NS","NA"}),0,IF(AA75&lt;=AO$65,0,1))</f>
        <v>0</v>
      </c>
      <c r="AP77" s="14" cm="1">
        <f t="array" ref="AP77">IF(OR(AB75={"NS","NA"},AP$65={"NS","NA"}),0,IF(AB75&lt;=AP$65,0,1))</f>
        <v>0</v>
      </c>
      <c r="AQ77" s="14" cm="1">
        <f t="array" ref="AQ77">IF(OR(AC75={"NS","NA"},AQ$65={"NS","NA"}),0,IF(AC75&lt;=AQ$65,0,1))</f>
        <v>0</v>
      </c>
      <c r="AR77" s="14" cm="1">
        <f t="array" ref="AR77">IF(OR(AD75={"NS","NA"},AR$65={"NS","NA"}),0,IF(AD75&lt;=AR$65,0,1))</f>
        <v>0</v>
      </c>
      <c r="AS77" s="14" cm="1">
        <f t="array" ref="AS77">IF(OR(O103={"NS","NA"},AS$65={"NS","NA"}),0,IF(O103&lt;=AS$65,0,1))</f>
        <v>0</v>
      </c>
      <c r="AT77" s="14" cm="1">
        <f t="array" ref="AT77">IF(OR(P103={"NS","NA"},AT$65={"NS","NA"}),0,IF(P103&lt;=AT$65,0,1))</f>
        <v>0</v>
      </c>
      <c r="AU77" s="14" cm="1">
        <f t="array" ref="AU77">IF(OR(Q103={"NS","NA"},AU$65={"NS","NA"}),0,IF(Q103&lt;=AU$65,0,1))</f>
        <v>0</v>
      </c>
      <c r="AV77" s="14" cm="1">
        <f t="array" ref="AV77">IF(OR(R103={"NS","NA"},AV$65={"NS","NA"}),0,IF(R103&lt;=AV$65,0,1))</f>
        <v>0</v>
      </c>
      <c r="AW77" s="14" cm="1">
        <f t="array" ref="AW77">IF(OR(S103={"NS","NA"},AW$65={"NS","NA"}),0,IF(S103&lt;=AW$65,0,1))</f>
        <v>0</v>
      </c>
      <c r="AX77" s="14" cm="1">
        <f t="array" ref="AX77">IF(OR(T103={"NS","NA"},AX$65={"NS","NA"}),0,IF(T103&lt;=AX$65,0,1))</f>
        <v>0</v>
      </c>
      <c r="AY77" s="14" cm="1">
        <f t="array" ref="AY77">IF(OR(U103={"NS","NA"},AY$65={"NS","NA"}),0,IF(U103&lt;=AY$65,0,1))</f>
        <v>0</v>
      </c>
      <c r="AZ77" s="14" cm="1">
        <f t="array" ref="AZ77">IF(OR(V103={"NS","NA"},AZ$65={"NS","NA"}),0,IF(V103&lt;=AZ$65,0,1))</f>
        <v>0</v>
      </c>
      <c r="BA77" s="14" cm="1">
        <f t="array" ref="BA77">IF(OR(W103={"NS","NA"},BA$65={"NS","NA"}),0,IF(W103&lt;=BA$65,0,1))</f>
        <v>0</v>
      </c>
      <c r="BB77" s="14" cm="1">
        <f t="array" ref="BB77">IF(OR(X103={"NS","NA"},BB$65={"NS","NA"}),0,IF(X103&lt;=BB$65,0,1))</f>
        <v>0</v>
      </c>
      <c r="BC77" s="14" cm="1">
        <f t="array" ref="BC77">IF(OR(Y103={"NS","NA"},BC$65={"NS","NA"}),0,IF(Y103&lt;=BC$65,0,1))</f>
        <v>0</v>
      </c>
      <c r="BD77" s="14" cm="1">
        <f t="array" ref="BD77">IF(OR(Z103={"NS","NA"},BD$65={"NS","NA"}),0,IF(Z103&lt;=BD$65,0,1))</f>
        <v>0</v>
      </c>
      <c r="BE77" s="14" cm="1">
        <f t="array" ref="BE77">IF(OR(AA103={"NS","NA"},BE$65={"NS","NA"}),0,IF(AA103&lt;=BE$65,0,1))</f>
        <v>0</v>
      </c>
      <c r="BF77" s="14" cm="1">
        <f t="array" ref="BF77">IF(OR(AB103={"NS","NA"},BF$65={"NS","NA"}),0,IF(AB103&lt;=BF$65,0,1))</f>
        <v>0</v>
      </c>
      <c r="BG77" s="14" cm="1">
        <f t="array" ref="BG77">IF(OR(AC103={"NS","NA"},BG$65={"NS","NA"}),0,IF(AC103&lt;=BG$65,0,1))</f>
        <v>0</v>
      </c>
      <c r="BH77" s="14" cm="1">
        <f t="array" ref="BH77">IF(OR(AD103={"NS","NA"},BH$65={"NS","NA"}),0,IF(AD103&lt;=BH$65,0,1))</f>
        <v>0</v>
      </c>
      <c r="BI77" s="14"/>
      <c r="BJ77">
        <f t="shared" si="5"/>
        <v>0</v>
      </c>
      <c r="BK77">
        <f t="shared" si="6"/>
        <v>0</v>
      </c>
      <c r="BL77">
        <f t="shared" si="7"/>
        <v>0</v>
      </c>
      <c r="BM77">
        <f t="shared" si="8"/>
        <v>0</v>
      </c>
      <c r="BN77">
        <f t="shared" si="9"/>
        <v>0</v>
      </c>
      <c r="BO77">
        <f t="shared" si="10"/>
        <v>0</v>
      </c>
      <c r="BP77">
        <f t="shared" si="11"/>
        <v>0</v>
      </c>
      <c r="BQ77">
        <f t="shared" si="12"/>
        <v>0</v>
      </c>
      <c r="BR77" s="311">
        <f t="shared" si="13"/>
        <v>0</v>
      </c>
      <c r="BS77" s="312">
        <f t="shared" si="14"/>
        <v>0</v>
      </c>
      <c r="BT77" s="313">
        <f t="shared" si="15"/>
        <v>0</v>
      </c>
      <c r="BU77" s="314">
        <f t="shared" si="16"/>
        <v>0</v>
      </c>
      <c r="BV77" s="311">
        <f t="shared" si="17"/>
        <v>0</v>
      </c>
      <c r="BW77" s="312">
        <f t="shared" si="18"/>
        <v>0</v>
      </c>
      <c r="BX77" s="313">
        <f t="shared" si="19"/>
        <v>0</v>
      </c>
      <c r="BY77" s="314">
        <f t="shared" si="20"/>
        <v>0</v>
      </c>
      <c r="BZ77" s="311">
        <f t="shared" si="21"/>
        <v>0</v>
      </c>
      <c r="CA77" s="312">
        <f t="shared" si="22"/>
        <v>0</v>
      </c>
      <c r="CB77" s="313">
        <f t="shared" si="23"/>
        <v>0</v>
      </c>
      <c r="CC77" s="314">
        <f t="shared" si="24"/>
        <v>0</v>
      </c>
      <c r="CD77" s="311">
        <f t="shared" si="0"/>
        <v>0</v>
      </c>
      <c r="CE77" s="312">
        <f t="shared" si="1"/>
        <v>0</v>
      </c>
      <c r="CF77" s="313">
        <f t="shared" si="2"/>
        <v>0</v>
      </c>
      <c r="CG77" s="314">
        <f t="shared" si="25"/>
        <v>0</v>
      </c>
      <c r="CH77" s="247">
        <f t="shared" si="26"/>
        <v>0</v>
      </c>
      <c r="CI77" s="310" t="str">
        <f>IF(CH77=0,"",
IF(SUM($CH$67:CH77)=1,CJ77,
IF($CH$89&gt;SUM($CH$67:CH77),_xlfn.CONCAT(", ",CJ77),
IF($CH$89=SUM($CH$67:CH77),_xlfn.CONCAT(" y ",CJ77)))))</f>
        <v/>
      </c>
      <c r="CJ77" s="71" t="s">
        <v>5368</v>
      </c>
      <c r="CK77" s="315"/>
      <c r="CL77" s="14"/>
    </row>
    <row r="78" spans="1:90" ht="15" customHeight="1">
      <c r="A78" s="5"/>
      <c r="B78" s="67"/>
      <c r="C78" s="412" t="s">
        <v>5060</v>
      </c>
      <c r="D78" s="752" t="s">
        <v>6370</v>
      </c>
      <c r="E78" s="669"/>
      <c r="F78" s="669"/>
      <c r="G78" s="669"/>
      <c r="H78" s="669"/>
      <c r="I78" s="669"/>
      <c r="J78" s="669"/>
      <c r="K78" s="669"/>
      <c r="L78" s="669"/>
      <c r="M78" s="669"/>
      <c r="N78" s="669"/>
      <c r="O78" s="669"/>
      <c r="P78" s="670"/>
      <c r="Q78" s="671"/>
      <c r="R78" s="653"/>
      <c r="S78" s="748"/>
      <c r="T78" s="866"/>
      <c r="U78" s="745"/>
      <c r="V78" s="746"/>
      <c r="W78" s="112"/>
      <c r="X78" s="112"/>
      <c r="Y78" s="112"/>
      <c r="Z78" s="112"/>
      <c r="AA78" s="112"/>
      <c r="AB78" s="112"/>
      <c r="AC78" s="112"/>
      <c r="AD78" s="112"/>
      <c r="AF78" s="190"/>
      <c r="AG78">
        <f t="shared" si="3"/>
        <v>0</v>
      </c>
      <c r="AH78">
        <f t="shared" si="4"/>
        <v>0</v>
      </c>
      <c r="AI78"/>
      <c r="AJ78" cm="1">
        <f t="array" ref="AJ78">IF(OR(T78={"NS","NA"},$O$26={"NS","NA"}),0,IF(T78&lt;=$O$26,0,1))</f>
        <v>0</v>
      </c>
      <c r="AK78" s="14" cm="1">
        <f t="array" ref="AK78">IF(OR(W76={"NS","NA"},AK$65={"NS","NA"}),0,IF(W76&lt;=AK$65,0,1))</f>
        <v>0</v>
      </c>
      <c r="AL78" s="14" cm="1">
        <f t="array" ref="AL78">IF(OR(X76={"NS","NA"},AL$65={"NS","NA"}),0,IF(X76&lt;=AL$65,0,1))</f>
        <v>0</v>
      </c>
      <c r="AM78" s="14" cm="1">
        <f t="array" ref="AM78">IF(OR(Y76={"NS","NA"},AM$65={"NS","NA"}),0,IF(Y76&lt;=AM$65,0,1))</f>
        <v>0</v>
      </c>
      <c r="AN78" s="14" cm="1">
        <f t="array" ref="AN78">IF(OR(Z76={"NS","NA"},AN$65={"NS","NA"}),0,IF(Z76&lt;=AN$65,0,1))</f>
        <v>0</v>
      </c>
      <c r="AO78" s="14" cm="1">
        <f t="array" ref="AO78">IF(OR(AA76={"NS","NA"},AO$65={"NS","NA"}),0,IF(AA76&lt;=AO$65,0,1))</f>
        <v>0</v>
      </c>
      <c r="AP78" s="14" cm="1">
        <f t="array" ref="AP78">IF(OR(AB76={"NS","NA"},AP$65={"NS","NA"}),0,IF(AB76&lt;=AP$65,0,1))</f>
        <v>0</v>
      </c>
      <c r="AQ78" s="14" cm="1">
        <f t="array" ref="AQ78">IF(OR(AC76={"NS","NA"},AQ$65={"NS","NA"}),0,IF(AC76&lt;=AQ$65,0,1))</f>
        <v>0</v>
      </c>
      <c r="AR78" s="14" cm="1">
        <f t="array" ref="AR78">IF(OR(AD76={"NS","NA"},AR$65={"NS","NA"}),0,IF(AD76&lt;=AR$65,0,1))</f>
        <v>0</v>
      </c>
      <c r="AS78" s="14" cm="1">
        <f t="array" ref="AS78">IF(OR(O104={"NS","NA"},AS$65={"NS","NA"}),0,IF(O104&lt;=AS$65,0,1))</f>
        <v>0</v>
      </c>
      <c r="AT78" s="14" cm="1">
        <f t="array" ref="AT78">IF(OR(P104={"NS","NA"},AT$65={"NS","NA"}),0,IF(P104&lt;=AT$65,0,1))</f>
        <v>0</v>
      </c>
      <c r="AU78" s="14" cm="1">
        <f t="array" ref="AU78">IF(OR(Q104={"NS","NA"},AU$65={"NS","NA"}),0,IF(Q104&lt;=AU$65,0,1))</f>
        <v>0</v>
      </c>
      <c r="AV78" s="14" cm="1">
        <f t="array" ref="AV78">IF(OR(R104={"NS","NA"},AV$65={"NS","NA"}),0,IF(R104&lt;=AV$65,0,1))</f>
        <v>0</v>
      </c>
      <c r="AW78" s="14" cm="1">
        <f t="array" ref="AW78">IF(OR(S104={"NS","NA"},AW$65={"NS","NA"}),0,IF(S104&lt;=AW$65,0,1))</f>
        <v>0</v>
      </c>
      <c r="AX78" s="14" cm="1">
        <f t="array" ref="AX78">IF(OR(T104={"NS","NA"},AX$65={"NS","NA"}),0,IF(T104&lt;=AX$65,0,1))</f>
        <v>0</v>
      </c>
      <c r="AY78" s="14" cm="1">
        <f t="array" ref="AY78">IF(OR(U104={"NS","NA"},AY$65={"NS","NA"}),0,IF(U104&lt;=AY$65,0,1))</f>
        <v>0</v>
      </c>
      <c r="AZ78" s="14" cm="1">
        <f t="array" ref="AZ78">IF(OR(V104={"NS","NA"},AZ$65={"NS","NA"}),0,IF(V104&lt;=AZ$65,0,1))</f>
        <v>0</v>
      </c>
      <c r="BA78" s="14" cm="1">
        <f t="array" ref="BA78">IF(OR(W104={"NS","NA"},BA$65={"NS","NA"}),0,IF(W104&lt;=BA$65,0,1))</f>
        <v>0</v>
      </c>
      <c r="BB78" s="14" cm="1">
        <f t="array" ref="BB78">IF(OR(X104={"NS","NA"},BB$65={"NS","NA"}),0,IF(X104&lt;=BB$65,0,1))</f>
        <v>0</v>
      </c>
      <c r="BC78" s="14" cm="1">
        <f t="array" ref="BC78">IF(OR(Y104={"NS","NA"},BC$65={"NS","NA"}),0,IF(Y104&lt;=BC$65,0,1))</f>
        <v>0</v>
      </c>
      <c r="BD78" s="14" cm="1">
        <f t="array" ref="BD78">IF(OR(Z104={"NS","NA"},BD$65={"NS","NA"}),0,IF(Z104&lt;=BD$65,0,1))</f>
        <v>0</v>
      </c>
      <c r="BE78" s="14" cm="1">
        <f t="array" ref="BE78">IF(OR(AA104={"NS","NA"},BE$65={"NS","NA"}),0,IF(AA104&lt;=BE$65,0,1))</f>
        <v>0</v>
      </c>
      <c r="BF78" s="14" cm="1">
        <f t="array" ref="BF78">IF(OR(AB104={"NS","NA"},BF$65={"NS","NA"}),0,IF(AB104&lt;=BF$65,0,1))</f>
        <v>0</v>
      </c>
      <c r="BG78" s="14" cm="1">
        <f t="array" ref="BG78">IF(OR(AC104={"NS","NA"},BG$65={"NS","NA"}),0,IF(AC104&lt;=BG$65,0,1))</f>
        <v>0</v>
      </c>
      <c r="BH78" s="14" cm="1">
        <f t="array" ref="BH78">IF(OR(AD104={"NS","NA"},BH$65={"NS","NA"}),0,IF(AD104&lt;=BH$65,0,1))</f>
        <v>0</v>
      </c>
      <c r="BI78" s="14"/>
      <c r="BJ78">
        <f t="shared" si="5"/>
        <v>0</v>
      </c>
      <c r="BK78">
        <f t="shared" si="6"/>
        <v>0</v>
      </c>
      <c r="BL78">
        <f t="shared" si="7"/>
        <v>0</v>
      </c>
      <c r="BM78">
        <f t="shared" si="8"/>
        <v>0</v>
      </c>
      <c r="BN78">
        <f t="shared" si="9"/>
        <v>0</v>
      </c>
      <c r="BO78">
        <f t="shared" si="10"/>
        <v>0</v>
      </c>
      <c r="BP78">
        <f t="shared" si="11"/>
        <v>0</v>
      </c>
      <c r="BQ78">
        <f t="shared" si="12"/>
        <v>0</v>
      </c>
      <c r="BR78" s="311">
        <f t="shared" si="13"/>
        <v>0</v>
      </c>
      <c r="BS78" s="312">
        <f t="shared" si="14"/>
        <v>0</v>
      </c>
      <c r="BT78" s="313">
        <f t="shared" si="15"/>
        <v>0</v>
      </c>
      <c r="BU78" s="314">
        <f t="shared" si="16"/>
        <v>0</v>
      </c>
      <c r="BV78" s="311">
        <f t="shared" si="17"/>
        <v>0</v>
      </c>
      <c r="BW78" s="312">
        <f t="shared" si="18"/>
        <v>0</v>
      </c>
      <c r="BX78" s="313">
        <f t="shared" si="19"/>
        <v>0</v>
      </c>
      <c r="BY78" s="314">
        <f t="shared" si="20"/>
        <v>0</v>
      </c>
      <c r="BZ78" s="311">
        <f t="shared" si="21"/>
        <v>0</v>
      </c>
      <c r="CA78" s="312">
        <f t="shared" si="22"/>
        <v>0</v>
      </c>
      <c r="CB78" s="313">
        <f t="shared" si="23"/>
        <v>0</v>
      </c>
      <c r="CC78" s="314">
        <f t="shared" si="24"/>
        <v>0</v>
      </c>
      <c r="CD78" s="311">
        <f t="shared" si="0"/>
        <v>0</v>
      </c>
      <c r="CE78" s="312">
        <f t="shared" si="1"/>
        <v>0</v>
      </c>
      <c r="CF78" s="313">
        <f t="shared" si="2"/>
        <v>0</v>
      </c>
      <c r="CG78" s="314">
        <f t="shared" si="25"/>
        <v>0</v>
      </c>
      <c r="CH78" s="247">
        <f t="shared" si="26"/>
        <v>0</v>
      </c>
      <c r="CI78" s="310" t="str">
        <f>IF(CH78=0,"",
IF(SUM($CH$67:CH78)=1,CJ78,
IF($CH$89&gt;SUM($CH$67:CH78),_xlfn.CONCAT(", ",CJ78),
IF($CH$89=SUM($CH$67:CH78),_xlfn.CONCAT(" y ",CJ78)))))</f>
        <v/>
      </c>
      <c r="CJ78" s="71" t="s">
        <v>5369</v>
      </c>
      <c r="CK78" s="315"/>
      <c r="CL78" s="14"/>
    </row>
    <row r="79" spans="1:90" ht="15" customHeight="1">
      <c r="A79" s="5"/>
      <c r="B79" s="67"/>
      <c r="C79" s="412" t="s">
        <v>5061</v>
      </c>
      <c r="D79" s="752" t="s">
        <v>6371</v>
      </c>
      <c r="E79" s="669"/>
      <c r="F79" s="669"/>
      <c r="G79" s="669"/>
      <c r="H79" s="669"/>
      <c r="I79" s="669"/>
      <c r="J79" s="669"/>
      <c r="K79" s="669"/>
      <c r="L79" s="669"/>
      <c r="M79" s="669"/>
      <c r="N79" s="669"/>
      <c r="O79" s="669"/>
      <c r="P79" s="670"/>
      <c r="Q79" s="671"/>
      <c r="R79" s="653"/>
      <c r="S79" s="748"/>
      <c r="T79" s="866"/>
      <c r="U79" s="745"/>
      <c r="V79" s="746"/>
      <c r="W79" s="112"/>
      <c r="X79" s="112"/>
      <c r="Y79" s="112"/>
      <c r="Z79" s="112"/>
      <c r="AA79" s="112"/>
      <c r="AB79" s="112"/>
      <c r="AC79" s="112"/>
      <c r="AD79" s="112"/>
      <c r="AF79" s="190"/>
      <c r="AG79">
        <f t="shared" si="3"/>
        <v>0</v>
      </c>
      <c r="AH79">
        <f t="shared" si="4"/>
        <v>0</v>
      </c>
      <c r="AI79"/>
      <c r="AJ79" cm="1">
        <f t="array" ref="AJ79">IF(OR(T79={"NS","NA"},$O$26={"NS","NA"}),0,IF(T79&lt;=$O$26,0,1))</f>
        <v>0</v>
      </c>
      <c r="AK79" s="14" cm="1">
        <f t="array" ref="AK79">IF(OR(W77={"NS","NA"},AK$65={"NS","NA"}),0,IF(W77&lt;=AK$65,0,1))</f>
        <v>0</v>
      </c>
      <c r="AL79" s="14" cm="1">
        <f t="array" ref="AL79">IF(OR(X77={"NS","NA"},AL$65={"NS","NA"}),0,IF(X77&lt;=AL$65,0,1))</f>
        <v>0</v>
      </c>
      <c r="AM79" s="14" cm="1">
        <f t="array" ref="AM79">IF(OR(Y77={"NS","NA"},AM$65={"NS","NA"}),0,IF(Y77&lt;=AM$65,0,1))</f>
        <v>0</v>
      </c>
      <c r="AN79" s="14" cm="1">
        <f t="array" ref="AN79">IF(OR(Z77={"NS","NA"},AN$65={"NS","NA"}),0,IF(Z77&lt;=AN$65,0,1))</f>
        <v>0</v>
      </c>
      <c r="AO79" s="14" cm="1">
        <f t="array" ref="AO79">IF(OR(AA77={"NS","NA"},AO$65={"NS","NA"}),0,IF(AA77&lt;=AO$65,0,1))</f>
        <v>0</v>
      </c>
      <c r="AP79" s="14" cm="1">
        <f t="array" ref="AP79">IF(OR(AB77={"NS","NA"},AP$65={"NS","NA"}),0,IF(AB77&lt;=AP$65,0,1))</f>
        <v>0</v>
      </c>
      <c r="AQ79" s="14" cm="1">
        <f t="array" ref="AQ79">IF(OR(AC77={"NS","NA"},AQ$65={"NS","NA"}),0,IF(AC77&lt;=AQ$65,0,1))</f>
        <v>0</v>
      </c>
      <c r="AR79" s="14" cm="1">
        <f t="array" ref="AR79">IF(OR(AD77={"NS","NA"},AR$65={"NS","NA"}),0,IF(AD77&lt;=AR$65,0,1))</f>
        <v>0</v>
      </c>
      <c r="AS79" s="14" cm="1">
        <f t="array" ref="AS79">IF(OR(O105={"NS","NA"},AS$65={"NS","NA"}),0,IF(O105&lt;=AS$65,0,1))</f>
        <v>0</v>
      </c>
      <c r="AT79" s="14" cm="1">
        <f t="array" ref="AT79">IF(OR(P105={"NS","NA"},AT$65={"NS","NA"}),0,IF(P105&lt;=AT$65,0,1))</f>
        <v>0</v>
      </c>
      <c r="AU79" s="14" cm="1">
        <f t="array" ref="AU79">IF(OR(Q105={"NS","NA"},AU$65={"NS","NA"}),0,IF(Q105&lt;=AU$65,0,1))</f>
        <v>0</v>
      </c>
      <c r="AV79" s="14" cm="1">
        <f t="array" ref="AV79">IF(OR(R105={"NS","NA"},AV$65={"NS","NA"}),0,IF(R105&lt;=AV$65,0,1))</f>
        <v>0</v>
      </c>
      <c r="AW79" s="14" cm="1">
        <f t="array" ref="AW79">IF(OR(S105={"NS","NA"},AW$65={"NS","NA"}),0,IF(S105&lt;=AW$65,0,1))</f>
        <v>0</v>
      </c>
      <c r="AX79" s="14" cm="1">
        <f t="array" ref="AX79">IF(OR(T105={"NS","NA"},AX$65={"NS","NA"}),0,IF(T105&lt;=AX$65,0,1))</f>
        <v>0</v>
      </c>
      <c r="AY79" s="14" cm="1">
        <f t="array" ref="AY79">IF(OR(U105={"NS","NA"},AY$65={"NS","NA"}),0,IF(U105&lt;=AY$65,0,1))</f>
        <v>0</v>
      </c>
      <c r="AZ79" s="14" cm="1">
        <f t="array" ref="AZ79">IF(OR(V105={"NS","NA"},AZ$65={"NS","NA"}),0,IF(V105&lt;=AZ$65,0,1))</f>
        <v>0</v>
      </c>
      <c r="BA79" s="14" cm="1">
        <f t="array" ref="BA79">IF(OR(W105={"NS","NA"},BA$65={"NS","NA"}),0,IF(W105&lt;=BA$65,0,1))</f>
        <v>0</v>
      </c>
      <c r="BB79" s="14" cm="1">
        <f t="array" ref="BB79">IF(OR(X105={"NS","NA"},BB$65={"NS","NA"}),0,IF(X105&lt;=BB$65,0,1))</f>
        <v>0</v>
      </c>
      <c r="BC79" s="14" cm="1">
        <f t="array" ref="BC79">IF(OR(Y105={"NS","NA"},BC$65={"NS","NA"}),0,IF(Y105&lt;=BC$65,0,1))</f>
        <v>0</v>
      </c>
      <c r="BD79" s="14" cm="1">
        <f t="array" ref="BD79">IF(OR(Z105={"NS","NA"},BD$65={"NS","NA"}),0,IF(Z105&lt;=BD$65,0,1))</f>
        <v>0</v>
      </c>
      <c r="BE79" s="14" cm="1">
        <f t="array" ref="BE79">IF(OR(AA105={"NS","NA"},BE$65={"NS","NA"}),0,IF(AA105&lt;=BE$65,0,1))</f>
        <v>0</v>
      </c>
      <c r="BF79" s="14" cm="1">
        <f t="array" ref="BF79">IF(OR(AB105={"NS","NA"},BF$65={"NS","NA"}),0,IF(AB105&lt;=BF$65,0,1))</f>
        <v>0</v>
      </c>
      <c r="BG79" s="14" cm="1">
        <f t="array" ref="BG79">IF(OR(AC105={"NS","NA"},BG$65={"NS","NA"}),0,IF(AC105&lt;=BG$65,0,1))</f>
        <v>0</v>
      </c>
      <c r="BH79" s="14" cm="1">
        <f t="array" ref="BH79">IF(OR(AD105={"NS","NA"},BH$65={"NS","NA"}),0,IF(AD105&lt;=BH$65,0,1))</f>
        <v>0</v>
      </c>
      <c r="BI79" s="14"/>
      <c r="BJ79">
        <f t="shared" si="5"/>
        <v>0</v>
      </c>
      <c r="BK79">
        <f t="shared" si="6"/>
        <v>0</v>
      </c>
      <c r="BL79">
        <f t="shared" si="7"/>
        <v>0</v>
      </c>
      <c r="BM79">
        <f t="shared" si="8"/>
        <v>0</v>
      </c>
      <c r="BN79">
        <f t="shared" si="9"/>
        <v>0</v>
      </c>
      <c r="BO79">
        <f t="shared" si="10"/>
        <v>0</v>
      </c>
      <c r="BP79">
        <f t="shared" si="11"/>
        <v>0</v>
      </c>
      <c r="BQ79">
        <f t="shared" si="12"/>
        <v>0</v>
      </c>
      <c r="BR79" s="311">
        <f t="shared" si="13"/>
        <v>0</v>
      </c>
      <c r="BS79" s="312">
        <f t="shared" si="14"/>
        <v>0</v>
      </c>
      <c r="BT79" s="313">
        <f t="shared" si="15"/>
        <v>0</v>
      </c>
      <c r="BU79" s="314">
        <f t="shared" si="16"/>
        <v>0</v>
      </c>
      <c r="BV79" s="311">
        <f t="shared" si="17"/>
        <v>0</v>
      </c>
      <c r="BW79" s="312">
        <f t="shared" si="18"/>
        <v>0</v>
      </c>
      <c r="BX79" s="313">
        <f t="shared" si="19"/>
        <v>0</v>
      </c>
      <c r="BY79" s="314">
        <f t="shared" si="20"/>
        <v>0</v>
      </c>
      <c r="BZ79" s="311">
        <f t="shared" si="21"/>
        <v>0</v>
      </c>
      <c r="CA79" s="312">
        <f t="shared" si="22"/>
        <v>0</v>
      </c>
      <c r="CB79" s="313">
        <f t="shared" si="23"/>
        <v>0</v>
      </c>
      <c r="CC79" s="314">
        <f t="shared" si="24"/>
        <v>0</v>
      </c>
      <c r="CD79" s="311">
        <f t="shared" si="0"/>
        <v>0</v>
      </c>
      <c r="CE79" s="312">
        <f t="shared" si="1"/>
        <v>0</v>
      </c>
      <c r="CF79" s="313">
        <f t="shared" si="2"/>
        <v>0</v>
      </c>
      <c r="CG79" s="314">
        <f t="shared" si="25"/>
        <v>0</v>
      </c>
      <c r="CH79" s="247">
        <f t="shared" si="26"/>
        <v>0</v>
      </c>
      <c r="CI79" s="310" t="str">
        <f>IF(CH79=0,"",
IF(SUM($CH$67:CH79)=1,CJ79,
IF($CH$89&gt;SUM($CH$67:CH79),_xlfn.CONCAT(", ",CJ79),
IF($CH$89=SUM($CH$67:CH79),_xlfn.CONCAT(" y ",CJ79)))))</f>
        <v/>
      </c>
      <c r="CJ79" s="71" t="s">
        <v>5370</v>
      </c>
      <c r="CK79" s="315"/>
      <c r="CL79" s="14"/>
    </row>
    <row r="80" spans="1:90" ht="15" customHeight="1">
      <c r="A80" s="5"/>
      <c r="B80" s="67"/>
      <c r="C80" s="412" t="s">
        <v>5062</v>
      </c>
      <c r="D80" s="752" t="s">
        <v>6372</v>
      </c>
      <c r="E80" s="669"/>
      <c r="F80" s="669"/>
      <c r="G80" s="669"/>
      <c r="H80" s="669"/>
      <c r="I80" s="669"/>
      <c r="J80" s="669"/>
      <c r="K80" s="669"/>
      <c r="L80" s="669"/>
      <c r="M80" s="669"/>
      <c r="N80" s="669"/>
      <c r="O80" s="669"/>
      <c r="P80" s="670"/>
      <c r="Q80" s="671"/>
      <c r="R80" s="653"/>
      <c r="S80" s="748"/>
      <c r="T80" s="866"/>
      <c r="U80" s="745"/>
      <c r="V80" s="746"/>
      <c r="W80" s="112"/>
      <c r="X80" s="112"/>
      <c r="Y80" s="112"/>
      <c r="Z80" s="112"/>
      <c r="AA80" s="112"/>
      <c r="AB80" s="112"/>
      <c r="AC80" s="112"/>
      <c r="AD80" s="112"/>
      <c r="AF80" s="190"/>
      <c r="AG80">
        <f t="shared" si="3"/>
        <v>0</v>
      </c>
      <c r="AH80">
        <f t="shared" si="4"/>
        <v>0</v>
      </c>
      <c r="AI80"/>
      <c r="AJ80" cm="1">
        <f t="array" ref="AJ80">IF(OR(T80={"NS","NA"},$O$26={"NS","NA"}),0,IF(T80&lt;=$O$26,0,1))</f>
        <v>0</v>
      </c>
      <c r="AK80" s="14" cm="1">
        <f t="array" ref="AK80">IF(OR(W78={"NS","NA"},AK$65={"NS","NA"}),0,IF(W78&lt;=AK$65,0,1))</f>
        <v>0</v>
      </c>
      <c r="AL80" s="14" cm="1">
        <f t="array" ref="AL80">IF(OR(X78={"NS","NA"},AL$65={"NS","NA"}),0,IF(X78&lt;=AL$65,0,1))</f>
        <v>0</v>
      </c>
      <c r="AM80" s="14" cm="1">
        <f t="array" ref="AM80">IF(OR(Y78={"NS","NA"},AM$65={"NS","NA"}),0,IF(Y78&lt;=AM$65,0,1))</f>
        <v>0</v>
      </c>
      <c r="AN80" s="14" cm="1">
        <f t="array" ref="AN80">IF(OR(Z78={"NS","NA"},AN$65={"NS","NA"}),0,IF(Z78&lt;=AN$65,0,1))</f>
        <v>0</v>
      </c>
      <c r="AO80" s="14" cm="1">
        <f t="array" ref="AO80">IF(OR(AA78={"NS","NA"},AO$65={"NS","NA"}),0,IF(AA78&lt;=AO$65,0,1))</f>
        <v>0</v>
      </c>
      <c r="AP80" s="14" cm="1">
        <f t="array" ref="AP80">IF(OR(AB78={"NS","NA"},AP$65={"NS","NA"}),0,IF(AB78&lt;=AP$65,0,1))</f>
        <v>0</v>
      </c>
      <c r="AQ80" s="14" cm="1">
        <f t="array" ref="AQ80">IF(OR(AC78={"NS","NA"},AQ$65={"NS","NA"}),0,IF(AC78&lt;=AQ$65,0,1))</f>
        <v>0</v>
      </c>
      <c r="AR80" s="14" cm="1">
        <f t="array" ref="AR80">IF(OR(AD78={"NS","NA"},AR$65={"NS","NA"}),0,IF(AD78&lt;=AR$65,0,1))</f>
        <v>0</v>
      </c>
      <c r="AS80" s="14" cm="1">
        <f t="array" ref="AS80">IF(OR(O106={"NS","NA"},AS$65={"NS","NA"}),0,IF(O106&lt;=AS$65,0,1))</f>
        <v>0</v>
      </c>
      <c r="AT80" s="14" cm="1">
        <f t="array" ref="AT80">IF(OR(P106={"NS","NA"},AT$65={"NS","NA"}),0,IF(P106&lt;=AT$65,0,1))</f>
        <v>0</v>
      </c>
      <c r="AU80" s="14" cm="1">
        <f t="array" ref="AU80">IF(OR(Q106={"NS","NA"},AU$65={"NS","NA"}),0,IF(Q106&lt;=AU$65,0,1))</f>
        <v>0</v>
      </c>
      <c r="AV80" s="14" cm="1">
        <f t="array" ref="AV80">IF(OR(R106={"NS","NA"},AV$65={"NS","NA"}),0,IF(R106&lt;=AV$65,0,1))</f>
        <v>0</v>
      </c>
      <c r="AW80" s="14" cm="1">
        <f t="array" ref="AW80">IF(OR(S106={"NS","NA"},AW$65={"NS","NA"}),0,IF(S106&lt;=AW$65,0,1))</f>
        <v>0</v>
      </c>
      <c r="AX80" s="14" cm="1">
        <f t="array" ref="AX80">IF(OR(T106={"NS","NA"},AX$65={"NS","NA"}),0,IF(T106&lt;=AX$65,0,1))</f>
        <v>0</v>
      </c>
      <c r="AY80" s="14" cm="1">
        <f t="array" ref="AY80">IF(OR(U106={"NS","NA"},AY$65={"NS","NA"}),0,IF(U106&lt;=AY$65,0,1))</f>
        <v>0</v>
      </c>
      <c r="AZ80" s="14" cm="1">
        <f t="array" ref="AZ80">IF(OR(V106={"NS","NA"},AZ$65={"NS","NA"}),0,IF(V106&lt;=AZ$65,0,1))</f>
        <v>0</v>
      </c>
      <c r="BA80" s="14" cm="1">
        <f t="array" ref="BA80">IF(OR(W106={"NS","NA"},BA$65={"NS","NA"}),0,IF(W106&lt;=BA$65,0,1))</f>
        <v>0</v>
      </c>
      <c r="BB80" s="14" cm="1">
        <f t="array" ref="BB80">IF(OR(X106={"NS","NA"},BB$65={"NS","NA"}),0,IF(X106&lt;=BB$65,0,1))</f>
        <v>0</v>
      </c>
      <c r="BC80" s="14" cm="1">
        <f t="array" ref="BC80">IF(OR(Y106={"NS","NA"},BC$65={"NS","NA"}),0,IF(Y106&lt;=BC$65,0,1))</f>
        <v>0</v>
      </c>
      <c r="BD80" s="14" cm="1">
        <f t="array" ref="BD80">IF(OR(Z106={"NS","NA"},BD$65={"NS","NA"}),0,IF(Z106&lt;=BD$65,0,1))</f>
        <v>0</v>
      </c>
      <c r="BE80" s="14" cm="1">
        <f t="array" ref="BE80">IF(OR(AA106={"NS","NA"},BE$65={"NS","NA"}),0,IF(AA106&lt;=BE$65,0,1))</f>
        <v>0</v>
      </c>
      <c r="BF80" s="14" cm="1">
        <f t="array" ref="BF80">IF(OR(AB106={"NS","NA"},BF$65={"NS","NA"}),0,IF(AB106&lt;=BF$65,0,1))</f>
        <v>0</v>
      </c>
      <c r="BG80" s="14" cm="1">
        <f t="array" ref="BG80">IF(OR(AC106={"NS","NA"},BG$65={"NS","NA"}),0,IF(AC106&lt;=BG$65,0,1))</f>
        <v>0</v>
      </c>
      <c r="BH80" s="14" cm="1">
        <f t="array" ref="BH80">IF(OR(AD106={"NS","NA"},BH$65={"NS","NA"}),0,IF(AD106&lt;=BH$65,0,1))</f>
        <v>0</v>
      </c>
      <c r="BI80" s="14"/>
      <c r="BJ80">
        <f t="shared" si="5"/>
        <v>0</v>
      </c>
      <c r="BK80">
        <f t="shared" si="6"/>
        <v>0</v>
      </c>
      <c r="BL80">
        <f t="shared" si="7"/>
        <v>0</v>
      </c>
      <c r="BM80">
        <f t="shared" si="8"/>
        <v>0</v>
      </c>
      <c r="BN80">
        <f t="shared" si="9"/>
        <v>0</v>
      </c>
      <c r="BO80">
        <f t="shared" si="10"/>
        <v>0</v>
      </c>
      <c r="BP80">
        <f t="shared" si="11"/>
        <v>0</v>
      </c>
      <c r="BQ80">
        <f t="shared" si="12"/>
        <v>0</v>
      </c>
      <c r="BR80" s="311">
        <f t="shared" si="13"/>
        <v>0</v>
      </c>
      <c r="BS80" s="312">
        <f t="shared" si="14"/>
        <v>0</v>
      </c>
      <c r="BT80" s="313">
        <f t="shared" si="15"/>
        <v>0</v>
      </c>
      <c r="BU80" s="314">
        <f t="shared" si="16"/>
        <v>0</v>
      </c>
      <c r="BV80" s="311">
        <f t="shared" si="17"/>
        <v>0</v>
      </c>
      <c r="BW80" s="312">
        <f t="shared" si="18"/>
        <v>0</v>
      </c>
      <c r="BX80" s="313">
        <f t="shared" si="19"/>
        <v>0</v>
      </c>
      <c r="BY80" s="314">
        <f t="shared" si="20"/>
        <v>0</v>
      </c>
      <c r="BZ80" s="311">
        <f t="shared" si="21"/>
        <v>0</v>
      </c>
      <c r="CA80" s="312">
        <f t="shared" si="22"/>
        <v>0</v>
      </c>
      <c r="CB80" s="313">
        <f t="shared" si="23"/>
        <v>0</v>
      </c>
      <c r="CC80" s="314">
        <f t="shared" si="24"/>
        <v>0</v>
      </c>
      <c r="CD80" s="311">
        <f t="shared" si="0"/>
        <v>0</v>
      </c>
      <c r="CE80" s="312">
        <f t="shared" si="1"/>
        <v>0</v>
      </c>
      <c r="CF80" s="313">
        <f t="shared" si="2"/>
        <v>0</v>
      </c>
      <c r="CG80" s="314">
        <f t="shared" si="25"/>
        <v>0</v>
      </c>
      <c r="CH80" s="247">
        <f t="shared" si="26"/>
        <v>0</v>
      </c>
      <c r="CI80" s="310" t="str">
        <f>IF(CH80=0,"",
IF(SUM($CH$67:CH80)=1,CJ80,
IF($CH$89&gt;SUM($CH$67:CH80),_xlfn.CONCAT(", ",CJ80),
IF($CH$89=SUM($CH$67:CH80),_xlfn.CONCAT(" y ",CJ80)))))</f>
        <v/>
      </c>
      <c r="CJ80" s="71" t="s">
        <v>5371</v>
      </c>
      <c r="CK80" s="315"/>
      <c r="CL80" s="14"/>
    </row>
    <row r="81" spans="1:90" ht="15" customHeight="1">
      <c r="A81" s="5"/>
      <c r="B81" s="67"/>
      <c r="C81" s="412" t="s">
        <v>5063</v>
      </c>
      <c r="D81" s="752" t="s">
        <v>6373</v>
      </c>
      <c r="E81" s="669"/>
      <c r="F81" s="669"/>
      <c r="G81" s="669"/>
      <c r="H81" s="669"/>
      <c r="I81" s="669"/>
      <c r="J81" s="669"/>
      <c r="K81" s="669"/>
      <c r="L81" s="669"/>
      <c r="M81" s="669"/>
      <c r="N81" s="669"/>
      <c r="O81" s="669"/>
      <c r="P81" s="670"/>
      <c r="Q81" s="671"/>
      <c r="R81" s="653"/>
      <c r="S81" s="748"/>
      <c r="T81" s="866"/>
      <c r="U81" s="745"/>
      <c r="V81" s="746"/>
      <c r="W81" s="112"/>
      <c r="X81" s="112"/>
      <c r="Y81" s="112"/>
      <c r="Z81" s="112"/>
      <c r="AA81" s="112"/>
      <c r="AB81" s="112"/>
      <c r="AC81" s="112"/>
      <c r="AD81" s="112"/>
      <c r="AF81" s="190"/>
      <c r="AG81">
        <f t="shared" si="3"/>
        <v>0</v>
      </c>
      <c r="AH81">
        <f t="shared" si="4"/>
        <v>0</v>
      </c>
      <c r="AI81"/>
      <c r="AJ81" cm="1">
        <f t="array" ref="AJ81">IF(OR(T81={"NS","NA"},$O$26={"NS","NA"}),0,IF(T81&lt;=$O$26,0,1))</f>
        <v>0</v>
      </c>
      <c r="AK81" s="14" cm="1">
        <f t="array" ref="AK81">IF(OR(W79={"NS","NA"},AK$65={"NS","NA"}),0,IF(W79&lt;=AK$65,0,1))</f>
        <v>0</v>
      </c>
      <c r="AL81" s="14" cm="1">
        <f t="array" ref="AL81">IF(OR(X79={"NS","NA"},AL$65={"NS","NA"}),0,IF(X79&lt;=AL$65,0,1))</f>
        <v>0</v>
      </c>
      <c r="AM81" s="14" cm="1">
        <f t="array" ref="AM81">IF(OR(Y79={"NS","NA"},AM$65={"NS","NA"}),0,IF(Y79&lt;=AM$65,0,1))</f>
        <v>0</v>
      </c>
      <c r="AN81" s="14" cm="1">
        <f t="array" ref="AN81">IF(OR(Z79={"NS","NA"},AN$65={"NS","NA"}),0,IF(Z79&lt;=AN$65,0,1))</f>
        <v>0</v>
      </c>
      <c r="AO81" s="14" cm="1">
        <f t="array" ref="AO81">IF(OR(AA79={"NS","NA"},AO$65={"NS","NA"}),0,IF(AA79&lt;=AO$65,0,1))</f>
        <v>0</v>
      </c>
      <c r="AP81" s="14" cm="1">
        <f t="array" ref="AP81">IF(OR(AB79={"NS","NA"},AP$65={"NS","NA"}),0,IF(AB79&lt;=AP$65,0,1))</f>
        <v>0</v>
      </c>
      <c r="AQ81" s="14" cm="1">
        <f t="array" ref="AQ81">IF(OR(AC79={"NS","NA"},AQ$65={"NS","NA"}),0,IF(AC79&lt;=AQ$65,0,1))</f>
        <v>0</v>
      </c>
      <c r="AR81" s="14" cm="1">
        <f t="array" ref="AR81">IF(OR(AD79={"NS","NA"},AR$65={"NS","NA"}),0,IF(AD79&lt;=AR$65,0,1))</f>
        <v>0</v>
      </c>
      <c r="AS81" s="14" cm="1">
        <f t="array" ref="AS81">IF(OR(O107={"NS","NA"},AS$65={"NS","NA"}),0,IF(O107&lt;=AS$65,0,1))</f>
        <v>0</v>
      </c>
      <c r="AT81" s="14" cm="1">
        <f t="array" ref="AT81">IF(OR(P107={"NS","NA"},AT$65={"NS","NA"}),0,IF(P107&lt;=AT$65,0,1))</f>
        <v>0</v>
      </c>
      <c r="AU81" s="14" cm="1">
        <f t="array" ref="AU81">IF(OR(Q107={"NS","NA"},AU$65={"NS","NA"}),0,IF(Q107&lt;=AU$65,0,1))</f>
        <v>0</v>
      </c>
      <c r="AV81" s="14" cm="1">
        <f t="array" ref="AV81">IF(OR(R107={"NS","NA"},AV$65={"NS","NA"}),0,IF(R107&lt;=AV$65,0,1))</f>
        <v>0</v>
      </c>
      <c r="AW81" s="14" cm="1">
        <f t="array" ref="AW81">IF(OR(S107={"NS","NA"},AW$65={"NS","NA"}),0,IF(S107&lt;=AW$65,0,1))</f>
        <v>0</v>
      </c>
      <c r="AX81" s="14" cm="1">
        <f t="array" ref="AX81">IF(OR(T107={"NS","NA"},AX$65={"NS","NA"}),0,IF(T107&lt;=AX$65,0,1))</f>
        <v>0</v>
      </c>
      <c r="AY81" s="14" cm="1">
        <f t="array" ref="AY81">IF(OR(U107={"NS","NA"},AY$65={"NS","NA"}),0,IF(U107&lt;=AY$65,0,1))</f>
        <v>0</v>
      </c>
      <c r="AZ81" s="14" cm="1">
        <f t="array" ref="AZ81">IF(OR(V107={"NS","NA"},AZ$65={"NS","NA"}),0,IF(V107&lt;=AZ$65,0,1))</f>
        <v>0</v>
      </c>
      <c r="BA81" s="14" cm="1">
        <f t="array" ref="BA81">IF(OR(W107={"NS","NA"},BA$65={"NS","NA"}),0,IF(W107&lt;=BA$65,0,1))</f>
        <v>0</v>
      </c>
      <c r="BB81" s="14" cm="1">
        <f t="array" ref="BB81">IF(OR(X107={"NS","NA"},BB$65={"NS","NA"}),0,IF(X107&lt;=BB$65,0,1))</f>
        <v>0</v>
      </c>
      <c r="BC81" s="14" cm="1">
        <f t="array" ref="BC81">IF(OR(Y107={"NS","NA"},BC$65={"NS","NA"}),0,IF(Y107&lt;=BC$65,0,1))</f>
        <v>0</v>
      </c>
      <c r="BD81" s="14" cm="1">
        <f t="array" ref="BD81">IF(OR(Z107={"NS","NA"},BD$65={"NS","NA"}),0,IF(Z107&lt;=BD$65,0,1))</f>
        <v>0</v>
      </c>
      <c r="BE81" s="14" cm="1">
        <f t="array" ref="BE81">IF(OR(AA107={"NS","NA"},BE$65={"NS","NA"}),0,IF(AA107&lt;=BE$65,0,1))</f>
        <v>0</v>
      </c>
      <c r="BF81" s="14" cm="1">
        <f t="array" ref="BF81">IF(OR(AB107={"NS","NA"},BF$65={"NS","NA"}),0,IF(AB107&lt;=BF$65,0,1))</f>
        <v>0</v>
      </c>
      <c r="BG81" s="14" cm="1">
        <f t="array" ref="BG81">IF(OR(AC107={"NS","NA"},BG$65={"NS","NA"}),0,IF(AC107&lt;=BG$65,0,1))</f>
        <v>0</v>
      </c>
      <c r="BH81" s="14" cm="1">
        <f t="array" ref="BH81">IF(OR(AD107={"NS","NA"},BH$65={"NS","NA"}),0,IF(AD107&lt;=BH$65,0,1))</f>
        <v>0</v>
      </c>
      <c r="BI81" s="14"/>
      <c r="BJ81">
        <f t="shared" si="5"/>
        <v>0</v>
      </c>
      <c r="BK81">
        <f t="shared" si="6"/>
        <v>0</v>
      </c>
      <c r="BL81">
        <f t="shared" si="7"/>
        <v>0</v>
      </c>
      <c r="BM81">
        <f t="shared" si="8"/>
        <v>0</v>
      </c>
      <c r="BN81">
        <f t="shared" si="9"/>
        <v>0</v>
      </c>
      <c r="BO81">
        <f t="shared" si="10"/>
        <v>0</v>
      </c>
      <c r="BP81">
        <f t="shared" si="11"/>
        <v>0</v>
      </c>
      <c r="BQ81">
        <f t="shared" si="12"/>
        <v>0</v>
      </c>
      <c r="BR81" s="311">
        <f t="shared" si="13"/>
        <v>0</v>
      </c>
      <c r="BS81" s="312">
        <f t="shared" si="14"/>
        <v>0</v>
      </c>
      <c r="BT81" s="313">
        <f t="shared" si="15"/>
        <v>0</v>
      </c>
      <c r="BU81" s="314">
        <f t="shared" si="16"/>
        <v>0</v>
      </c>
      <c r="BV81" s="311">
        <f t="shared" si="17"/>
        <v>0</v>
      </c>
      <c r="BW81" s="312">
        <f t="shared" si="18"/>
        <v>0</v>
      </c>
      <c r="BX81" s="313">
        <f t="shared" si="19"/>
        <v>0</v>
      </c>
      <c r="BY81" s="314">
        <f t="shared" si="20"/>
        <v>0</v>
      </c>
      <c r="BZ81" s="311">
        <f t="shared" si="21"/>
        <v>0</v>
      </c>
      <c r="CA81" s="312">
        <f t="shared" si="22"/>
        <v>0</v>
      </c>
      <c r="CB81" s="313">
        <f t="shared" si="23"/>
        <v>0</v>
      </c>
      <c r="CC81" s="314">
        <f t="shared" si="24"/>
        <v>0</v>
      </c>
      <c r="CD81" s="311">
        <f t="shared" si="0"/>
        <v>0</v>
      </c>
      <c r="CE81" s="312">
        <f t="shared" si="1"/>
        <v>0</v>
      </c>
      <c r="CF81" s="313">
        <f t="shared" si="2"/>
        <v>0</v>
      </c>
      <c r="CG81" s="314">
        <f t="shared" si="25"/>
        <v>0</v>
      </c>
      <c r="CH81" s="247">
        <f t="shared" si="26"/>
        <v>0</v>
      </c>
      <c r="CI81" s="310" t="str">
        <f>IF(CH81=0,"",
IF(SUM($CH$67:CH81)=1,CJ81,
IF($CH$89&gt;SUM($CH$67:CH81),_xlfn.CONCAT(", ",CJ81),
IF($CH$89=SUM($CH$67:CH81),_xlfn.CONCAT(" y ",CJ81)))))</f>
        <v/>
      </c>
      <c r="CJ81" s="71" t="s">
        <v>5372</v>
      </c>
      <c r="CK81" s="315"/>
      <c r="CL81" s="14"/>
    </row>
    <row r="82" spans="1:90" ht="15" customHeight="1">
      <c r="A82" s="5"/>
      <c r="B82" s="67"/>
      <c r="C82" s="412" t="s">
        <v>5064</v>
      </c>
      <c r="D82" s="752" t="s">
        <v>6374</v>
      </c>
      <c r="E82" s="669"/>
      <c r="F82" s="669"/>
      <c r="G82" s="669"/>
      <c r="H82" s="669"/>
      <c r="I82" s="669"/>
      <c r="J82" s="669"/>
      <c r="K82" s="669"/>
      <c r="L82" s="669"/>
      <c r="M82" s="669"/>
      <c r="N82" s="669"/>
      <c r="O82" s="669"/>
      <c r="P82" s="670"/>
      <c r="Q82" s="671"/>
      <c r="R82" s="653"/>
      <c r="S82" s="748"/>
      <c r="T82" s="866"/>
      <c r="U82" s="745"/>
      <c r="V82" s="746"/>
      <c r="W82" s="112"/>
      <c r="X82" s="112"/>
      <c r="Y82" s="112"/>
      <c r="Z82" s="112"/>
      <c r="AA82" s="112"/>
      <c r="AB82" s="112"/>
      <c r="AC82" s="112"/>
      <c r="AD82" s="112"/>
      <c r="AF82" s="190"/>
      <c r="AG82">
        <f t="shared" si="3"/>
        <v>0</v>
      </c>
      <c r="AH82">
        <f t="shared" si="4"/>
        <v>0</v>
      </c>
      <c r="AI82"/>
      <c r="AJ82" cm="1">
        <f t="array" ref="AJ82">IF(OR(T82={"NS","NA"},$O$26={"NS","NA"}),0,IF(T82&lt;=$O$26,0,1))</f>
        <v>0</v>
      </c>
      <c r="AK82" s="14" cm="1">
        <f t="array" ref="AK82">IF(OR(W80={"NS","NA"},AK$65={"NS","NA"}),0,IF(W80&lt;=AK$65,0,1))</f>
        <v>0</v>
      </c>
      <c r="AL82" s="14" cm="1">
        <f t="array" ref="AL82">IF(OR(X80={"NS","NA"},AL$65={"NS","NA"}),0,IF(X80&lt;=AL$65,0,1))</f>
        <v>0</v>
      </c>
      <c r="AM82" s="14" cm="1">
        <f t="array" ref="AM82">IF(OR(Y80={"NS","NA"},AM$65={"NS","NA"}),0,IF(Y80&lt;=AM$65,0,1))</f>
        <v>0</v>
      </c>
      <c r="AN82" s="14" cm="1">
        <f t="array" ref="AN82">IF(OR(Z80={"NS","NA"},AN$65={"NS","NA"}),0,IF(Z80&lt;=AN$65,0,1))</f>
        <v>0</v>
      </c>
      <c r="AO82" s="14" cm="1">
        <f t="array" ref="AO82">IF(OR(AA80={"NS","NA"},AO$65={"NS","NA"}),0,IF(AA80&lt;=AO$65,0,1))</f>
        <v>0</v>
      </c>
      <c r="AP82" s="14" cm="1">
        <f t="array" ref="AP82">IF(OR(AB80={"NS","NA"},AP$65={"NS","NA"}),0,IF(AB80&lt;=AP$65,0,1))</f>
        <v>0</v>
      </c>
      <c r="AQ82" s="14" cm="1">
        <f t="array" ref="AQ82">IF(OR(AC80={"NS","NA"},AQ$65={"NS","NA"}),0,IF(AC80&lt;=AQ$65,0,1))</f>
        <v>0</v>
      </c>
      <c r="AR82" s="14" cm="1">
        <f t="array" ref="AR82">IF(OR(AD80={"NS","NA"},AR$65={"NS","NA"}),0,IF(AD80&lt;=AR$65,0,1))</f>
        <v>0</v>
      </c>
      <c r="AS82" s="14" cm="1">
        <f t="array" ref="AS82">IF(OR(O108={"NS","NA"},AS$65={"NS","NA"}),0,IF(O108&lt;=AS$65,0,1))</f>
        <v>0</v>
      </c>
      <c r="AT82" s="14" cm="1">
        <f t="array" ref="AT82">IF(OR(P108={"NS","NA"},AT$65={"NS","NA"}),0,IF(P108&lt;=AT$65,0,1))</f>
        <v>0</v>
      </c>
      <c r="AU82" s="14" cm="1">
        <f t="array" ref="AU82">IF(OR(Q108={"NS","NA"},AU$65={"NS","NA"}),0,IF(Q108&lt;=AU$65,0,1))</f>
        <v>0</v>
      </c>
      <c r="AV82" s="14" cm="1">
        <f t="array" ref="AV82">IF(OR(R108={"NS","NA"},AV$65={"NS","NA"}),0,IF(R108&lt;=AV$65,0,1))</f>
        <v>0</v>
      </c>
      <c r="AW82" s="14" cm="1">
        <f t="array" ref="AW82">IF(OR(S108={"NS","NA"},AW$65={"NS","NA"}),0,IF(S108&lt;=AW$65,0,1))</f>
        <v>0</v>
      </c>
      <c r="AX82" s="14" cm="1">
        <f t="array" ref="AX82">IF(OR(T108={"NS","NA"},AX$65={"NS","NA"}),0,IF(T108&lt;=AX$65,0,1))</f>
        <v>0</v>
      </c>
      <c r="AY82" s="14" cm="1">
        <f t="array" ref="AY82">IF(OR(U108={"NS","NA"},AY$65={"NS","NA"}),0,IF(U108&lt;=AY$65,0,1))</f>
        <v>0</v>
      </c>
      <c r="AZ82" s="14" cm="1">
        <f t="array" ref="AZ82">IF(OR(V108={"NS","NA"},AZ$65={"NS","NA"}),0,IF(V108&lt;=AZ$65,0,1))</f>
        <v>0</v>
      </c>
      <c r="BA82" s="14" cm="1">
        <f t="array" ref="BA82">IF(OR(W108={"NS","NA"},BA$65={"NS","NA"}),0,IF(W108&lt;=BA$65,0,1))</f>
        <v>0</v>
      </c>
      <c r="BB82" s="14" cm="1">
        <f t="array" ref="BB82">IF(OR(X108={"NS","NA"},BB$65={"NS","NA"}),0,IF(X108&lt;=BB$65,0,1))</f>
        <v>0</v>
      </c>
      <c r="BC82" s="14" cm="1">
        <f t="array" ref="BC82">IF(OR(Y108={"NS","NA"},BC$65={"NS","NA"}),0,IF(Y108&lt;=BC$65,0,1))</f>
        <v>0</v>
      </c>
      <c r="BD82" s="14" cm="1">
        <f t="array" ref="BD82">IF(OR(Z108={"NS","NA"},BD$65={"NS","NA"}),0,IF(Z108&lt;=BD$65,0,1))</f>
        <v>0</v>
      </c>
      <c r="BE82" s="14" cm="1">
        <f t="array" ref="BE82">IF(OR(AA108={"NS","NA"},BE$65={"NS","NA"}),0,IF(AA108&lt;=BE$65,0,1))</f>
        <v>0</v>
      </c>
      <c r="BF82" s="14" cm="1">
        <f t="array" ref="BF82">IF(OR(AB108={"NS","NA"},BF$65={"NS","NA"}),0,IF(AB108&lt;=BF$65,0,1))</f>
        <v>0</v>
      </c>
      <c r="BG82" s="14" cm="1">
        <f t="array" ref="BG82">IF(OR(AC108={"NS","NA"},BG$65={"NS","NA"}),0,IF(AC108&lt;=BG$65,0,1))</f>
        <v>0</v>
      </c>
      <c r="BH82" s="14" cm="1">
        <f t="array" ref="BH82">IF(OR(AD108={"NS","NA"},BH$65={"NS","NA"}),0,IF(AD108&lt;=BH$65,0,1))</f>
        <v>0</v>
      </c>
      <c r="BI82" s="14"/>
      <c r="BJ82">
        <f t="shared" si="5"/>
        <v>0</v>
      </c>
      <c r="BK82">
        <f t="shared" si="6"/>
        <v>0</v>
      </c>
      <c r="BL82">
        <f t="shared" si="7"/>
        <v>0</v>
      </c>
      <c r="BM82">
        <f t="shared" si="8"/>
        <v>0</v>
      </c>
      <c r="BN82">
        <f t="shared" si="9"/>
        <v>0</v>
      </c>
      <c r="BO82">
        <f t="shared" si="10"/>
        <v>0</v>
      </c>
      <c r="BP82">
        <f t="shared" si="11"/>
        <v>0</v>
      </c>
      <c r="BQ82">
        <f t="shared" si="12"/>
        <v>0</v>
      </c>
      <c r="BR82" s="311">
        <f t="shared" si="13"/>
        <v>0</v>
      </c>
      <c r="BS82" s="312">
        <f t="shared" si="14"/>
        <v>0</v>
      </c>
      <c r="BT82" s="313">
        <f t="shared" si="15"/>
        <v>0</v>
      </c>
      <c r="BU82" s="314">
        <f t="shared" si="16"/>
        <v>0</v>
      </c>
      <c r="BV82" s="311">
        <f t="shared" si="17"/>
        <v>0</v>
      </c>
      <c r="BW82" s="312">
        <f t="shared" si="18"/>
        <v>0</v>
      </c>
      <c r="BX82" s="313">
        <f t="shared" si="19"/>
        <v>0</v>
      </c>
      <c r="BY82" s="314">
        <f t="shared" si="20"/>
        <v>0</v>
      </c>
      <c r="BZ82" s="311">
        <f t="shared" si="21"/>
        <v>0</v>
      </c>
      <c r="CA82" s="312">
        <f t="shared" si="22"/>
        <v>0</v>
      </c>
      <c r="CB82" s="313">
        <f t="shared" si="23"/>
        <v>0</v>
      </c>
      <c r="CC82" s="314">
        <f t="shared" si="24"/>
        <v>0</v>
      </c>
      <c r="CD82" s="311">
        <f t="shared" si="0"/>
        <v>0</v>
      </c>
      <c r="CE82" s="312">
        <f t="shared" si="1"/>
        <v>0</v>
      </c>
      <c r="CF82" s="313">
        <f t="shared" si="2"/>
        <v>0</v>
      </c>
      <c r="CG82" s="314">
        <f t="shared" si="25"/>
        <v>0</v>
      </c>
      <c r="CH82" s="247">
        <f t="shared" si="26"/>
        <v>0</v>
      </c>
      <c r="CI82" s="310" t="str">
        <f>IF(CH82=0,"",
IF(SUM($CH$67:CH82)=1,CJ82,
IF($CH$89&gt;SUM($CH$67:CH82),_xlfn.CONCAT(", ",CJ82),
IF($CH$89=SUM($CH$67:CH82),_xlfn.CONCAT(" y ",CJ82)))))</f>
        <v/>
      </c>
      <c r="CJ82" s="71" t="s">
        <v>5373</v>
      </c>
      <c r="CK82" s="315"/>
      <c r="CL82" s="14"/>
    </row>
    <row r="83" spans="1:90" ht="15" customHeight="1">
      <c r="A83" s="5"/>
      <c r="B83" s="67"/>
      <c r="C83" s="412" t="s">
        <v>5065</v>
      </c>
      <c r="D83" s="752" t="s">
        <v>6375</v>
      </c>
      <c r="E83" s="669"/>
      <c r="F83" s="669"/>
      <c r="G83" s="669"/>
      <c r="H83" s="669"/>
      <c r="I83" s="669"/>
      <c r="J83" s="669"/>
      <c r="K83" s="669"/>
      <c r="L83" s="669"/>
      <c r="M83" s="669"/>
      <c r="N83" s="669"/>
      <c r="O83" s="669"/>
      <c r="P83" s="670"/>
      <c r="Q83" s="671"/>
      <c r="R83" s="653"/>
      <c r="S83" s="748"/>
      <c r="T83" s="866"/>
      <c r="U83" s="745"/>
      <c r="V83" s="746"/>
      <c r="W83" s="112"/>
      <c r="X83" s="112"/>
      <c r="Y83" s="112"/>
      <c r="Z83" s="112"/>
      <c r="AA83" s="112"/>
      <c r="AB83" s="112"/>
      <c r="AC83" s="112"/>
      <c r="AD83" s="112"/>
      <c r="AF83" s="190"/>
      <c r="AG83">
        <f t="shared" si="3"/>
        <v>0</v>
      </c>
      <c r="AH83">
        <f t="shared" si="4"/>
        <v>0</v>
      </c>
      <c r="AI83"/>
      <c r="AJ83" cm="1">
        <f t="array" ref="AJ83">IF(OR(T83={"NS","NA"},$O$26={"NS","NA"}),0,IF(T83&lt;=$O$26,0,1))</f>
        <v>0</v>
      </c>
      <c r="AK83" s="14" cm="1">
        <f t="array" ref="AK83">IF(OR(W81={"NS","NA"},AK$65={"NS","NA"}),0,IF(W81&lt;=AK$65,0,1))</f>
        <v>0</v>
      </c>
      <c r="AL83" s="14" cm="1">
        <f t="array" ref="AL83">IF(OR(X81={"NS","NA"},AL$65={"NS","NA"}),0,IF(X81&lt;=AL$65,0,1))</f>
        <v>0</v>
      </c>
      <c r="AM83" s="14" cm="1">
        <f t="array" ref="AM83">IF(OR(Y81={"NS","NA"},AM$65={"NS","NA"}),0,IF(Y81&lt;=AM$65,0,1))</f>
        <v>0</v>
      </c>
      <c r="AN83" s="14" cm="1">
        <f t="array" ref="AN83">IF(OR(Z81={"NS","NA"},AN$65={"NS","NA"}),0,IF(Z81&lt;=AN$65,0,1))</f>
        <v>0</v>
      </c>
      <c r="AO83" s="14" cm="1">
        <f t="array" ref="AO83">IF(OR(AA81={"NS","NA"},AO$65={"NS","NA"}),0,IF(AA81&lt;=AO$65,0,1))</f>
        <v>0</v>
      </c>
      <c r="AP83" s="14" cm="1">
        <f t="array" ref="AP83">IF(OR(AB81={"NS","NA"},AP$65={"NS","NA"}),0,IF(AB81&lt;=AP$65,0,1))</f>
        <v>0</v>
      </c>
      <c r="AQ83" s="14" cm="1">
        <f t="array" ref="AQ83">IF(OR(AC81={"NS","NA"},AQ$65={"NS","NA"}),0,IF(AC81&lt;=AQ$65,0,1))</f>
        <v>0</v>
      </c>
      <c r="AR83" s="14" cm="1">
        <f t="array" ref="AR83">IF(OR(AD81={"NS","NA"},AR$65={"NS","NA"}),0,IF(AD81&lt;=AR$65,0,1))</f>
        <v>0</v>
      </c>
      <c r="AS83" s="14" cm="1">
        <f t="array" ref="AS83">IF(OR(O109={"NS","NA"},AS$65={"NS","NA"}),0,IF(O109&lt;=AS$65,0,1))</f>
        <v>0</v>
      </c>
      <c r="AT83" s="14" cm="1">
        <f t="array" ref="AT83">IF(OR(P109={"NS","NA"},AT$65={"NS","NA"}),0,IF(P109&lt;=AT$65,0,1))</f>
        <v>0</v>
      </c>
      <c r="AU83" s="14" cm="1">
        <f t="array" ref="AU83">IF(OR(Q109={"NS","NA"},AU$65={"NS","NA"}),0,IF(Q109&lt;=AU$65,0,1))</f>
        <v>0</v>
      </c>
      <c r="AV83" s="14" cm="1">
        <f t="array" ref="AV83">IF(OR(R109={"NS","NA"},AV$65={"NS","NA"}),0,IF(R109&lt;=AV$65,0,1))</f>
        <v>0</v>
      </c>
      <c r="AW83" s="14" cm="1">
        <f t="array" ref="AW83">IF(OR(S109={"NS","NA"},AW$65={"NS","NA"}),0,IF(S109&lt;=AW$65,0,1))</f>
        <v>0</v>
      </c>
      <c r="AX83" s="14" cm="1">
        <f t="array" ref="AX83">IF(OR(T109={"NS","NA"},AX$65={"NS","NA"}),0,IF(T109&lt;=AX$65,0,1))</f>
        <v>0</v>
      </c>
      <c r="AY83" s="14" cm="1">
        <f t="array" ref="AY83">IF(OR(U109={"NS","NA"},AY$65={"NS","NA"}),0,IF(U109&lt;=AY$65,0,1))</f>
        <v>0</v>
      </c>
      <c r="AZ83" s="14" cm="1">
        <f t="array" ref="AZ83">IF(OR(V109={"NS","NA"},AZ$65={"NS","NA"}),0,IF(V109&lt;=AZ$65,0,1))</f>
        <v>0</v>
      </c>
      <c r="BA83" s="14" cm="1">
        <f t="array" ref="BA83">IF(OR(W109={"NS","NA"},BA$65={"NS","NA"}),0,IF(W109&lt;=BA$65,0,1))</f>
        <v>0</v>
      </c>
      <c r="BB83" s="14" cm="1">
        <f t="array" ref="BB83">IF(OR(X109={"NS","NA"},BB$65={"NS","NA"}),0,IF(X109&lt;=BB$65,0,1))</f>
        <v>0</v>
      </c>
      <c r="BC83" s="14" cm="1">
        <f t="array" ref="BC83">IF(OR(Y109={"NS","NA"},BC$65={"NS","NA"}),0,IF(Y109&lt;=BC$65,0,1))</f>
        <v>0</v>
      </c>
      <c r="BD83" s="14" cm="1">
        <f t="array" ref="BD83">IF(OR(Z109={"NS","NA"},BD$65={"NS","NA"}),0,IF(Z109&lt;=BD$65,0,1))</f>
        <v>0</v>
      </c>
      <c r="BE83" s="14" cm="1">
        <f t="array" ref="BE83">IF(OR(AA109={"NS","NA"},BE$65={"NS","NA"}),0,IF(AA109&lt;=BE$65,0,1))</f>
        <v>0</v>
      </c>
      <c r="BF83" s="14" cm="1">
        <f t="array" ref="BF83">IF(OR(AB109={"NS","NA"},BF$65={"NS","NA"}),0,IF(AB109&lt;=BF$65,0,1))</f>
        <v>0</v>
      </c>
      <c r="BG83" s="14" cm="1">
        <f t="array" ref="BG83">IF(OR(AC109={"NS","NA"},BG$65={"NS","NA"}),0,IF(AC109&lt;=BG$65,0,1))</f>
        <v>0</v>
      </c>
      <c r="BH83" s="14" cm="1">
        <f t="array" ref="BH83">IF(OR(AD109={"NS","NA"},BH$65={"NS","NA"}),0,IF(AD109&lt;=BH$65,0,1))</f>
        <v>0</v>
      </c>
      <c r="BI83" s="14"/>
      <c r="BJ83">
        <f t="shared" si="5"/>
        <v>0</v>
      </c>
      <c r="BK83">
        <f t="shared" si="6"/>
        <v>0</v>
      </c>
      <c r="BL83">
        <f t="shared" si="7"/>
        <v>0</v>
      </c>
      <c r="BM83">
        <f t="shared" si="8"/>
        <v>0</v>
      </c>
      <c r="BN83">
        <f t="shared" si="9"/>
        <v>0</v>
      </c>
      <c r="BO83">
        <f t="shared" si="10"/>
        <v>0</v>
      </c>
      <c r="BP83">
        <f t="shared" si="11"/>
        <v>0</v>
      </c>
      <c r="BQ83">
        <f t="shared" si="12"/>
        <v>0</v>
      </c>
      <c r="BR83" s="311">
        <f t="shared" si="13"/>
        <v>0</v>
      </c>
      <c r="BS83" s="312">
        <f t="shared" si="14"/>
        <v>0</v>
      </c>
      <c r="BT83" s="313">
        <f t="shared" si="15"/>
        <v>0</v>
      </c>
      <c r="BU83" s="314">
        <f t="shared" si="16"/>
        <v>0</v>
      </c>
      <c r="BV83" s="311">
        <f t="shared" si="17"/>
        <v>0</v>
      </c>
      <c r="BW83" s="312">
        <f t="shared" si="18"/>
        <v>0</v>
      </c>
      <c r="BX83" s="313">
        <f t="shared" si="19"/>
        <v>0</v>
      </c>
      <c r="BY83" s="314">
        <f t="shared" si="20"/>
        <v>0</v>
      </c>
      <c r="BZ83" s="311">
        <f t="shared" si="21"/>
        <v>0</v>
      </c>
      <c r="CA83" s="312">
        <f t="shared" si="22"/>
        <v>0</v>
      </c>
      <c r="CB83" s="313">
        <f t="shared" si="23"/>
        <v>0</v>
      </c>
      <c r="CC83" s="314">
        <f t="shared" si="24"/>
        <v>0</v>
      </c>
      <c r="CD83" s="311">
        <f t="shared" si="0"/>
        <v>0</v>
      </c>
      <c r="CE83" s="312">
        <f t="shared" si="1"/>
        <v>0</v>
      </c>
      <c r="CF83" s="313">
        <f t="shared" si="2"/>
        <v>0</v>
      </c>
      <c r="CG83" s="314">
        <f t="shared" si="25"/>
        <v>0</v>
      </c>
      <c r="CH83" s="247">
        <f t="shared" si="26"/>
        <v>0</v>
      </c>
      <c r="CI83" s="310" t="str">
        <f>IF(CH83=0,"",
IF(SUM($CH$67:CH83)=1,CJ83,
IF($CH$89&gt;SUM($CH$67:CH83),_xlfn.CONCAT(", ",CJ83),
IF($CH$89=SUM($CH$67:CH83),_xlfn.CONCAT(" y ",CJ83)))))</f>
        <v/>
      </c>
      <c r="CJ83" s="71" t="s">
        <v>5374</v>
      </c>
      <c r="CK83" s="315"/>
      <c r="CL83" s="14"/>
    </row>
    <row r="84" spans="1:90" ht="15" customHeight="1">
      <c r="A84" s="5"/>
      <c r="B84" s="67"/>
      <c r="C84" s="412" t="s">
        <v>5066</v>
      </c>
      <c r="D84" s="752" t="s">
        <v>6376</v>
      </c>
      <c r="E84" s="669"/>
      <c r="F84" s="669"/>
      <c r="G84" s="669"/>
      <c r="H84" s="669"/>
      <c r="I84" s="669"/>
      <c r="J84" s="669"/>
      <c r="K84" s="669"/>
      <c r="L84" s="669"/>
      <c r="M84" s="669"/>
      <c r="N84" s="669"/>
      <c r="O84" s="669"/>
      <c r="P84" s="670"/>
      <c r="Q84" s="671"/>
      <c r="R84" s="653"/>
      <c r="S84" s="748"/>
      <c r="T84" s="866"/>
      <c r="U84" s="745"/>
      <c r="V84" s="746"/>
      <c r="W84" s="112"/>
      <c r="X84" s="112"/>
      <c r="Y84" s="112"/>
      <c r="Z84" s="112"/>
      <c r="AA84" s="112"/>
      <c r="AB84" s="112"/>
      <c r="AC84" s="112"/>
      <c r="AD84" s="112"/>
      <c r="AF84" s="190"/>
      <c r="AG84">
        <f t="shared" si="3"/>
        <v>0</v>
      </c>
      <c r="AH84">
        <f t="shared" si="4"/>
        <v>0</v>
      </c>
      <c r="AI84"/>
      <c r="AJ84" cm="1">
        <f t="array" ref="AJ84">IF(OR(T84={"NS","NA"},$O$26={"NS","NA"}),0,IF(T84&lt;=$O$26,0,1))</f>
        <v>0</v>
      </c>
      <c r="AK84" s="14" cm="1">
        <f t="array" ref="AK84">IF(OR(W82={"NS","NA"},AK$65={"NS","NA"}),0,IF(W82&lt;=AK$65,0,1))</f>
        <v>0</v>
      </c>
      <c r="AL84" s="14" cm="1">
        <f t="array" ref="AL84">IF(OR(X82={"NS","NA"},AL$65={"NS","NA"}),0,IF(X82&lt;=AL$65,0,1))</f>
        <v>0</v>
      </c>
      <c r="AM84" s="14" cm="1">
        <f t="array" ref="AM84">IF(OR(Y82={"NS","NA"},AM$65={"NS","NA"}),0,IF(Y82&lt;=AM$65,0,1))</f>
        <v>0</v>
      </c>
      <c r="AN84" s="14" cm="1">
        <f t="array" ref="AN84">IF(OR(Z82={"NS","NA"},AN$65={"NS","NA"}),0,IF(Z82&lt;=AN$65,0,1))</f>
        <v>0</v>
      </c>
      <c r="AO84" s="14" cm="1">
        <f t="array" ref="AO84">IF(OR(AA82={"NS","NA"},AO$65={"NS","NA"}),0,IF(AA82&lt;=AO$65,0,1))</f>
        <v>0</v>
      </c>
      <c r="AP84" s="14" cm="1">
        <f t="array" ref="AP84">IF(OR(AB82={"NS","NA"},AP$65={"NS","NA"}),0,IF(AB82&lt;=AP$65,0,1))</f>
        <v>0</v>
      </c>
      <c r="AQ84" s="14" cm="1">
        <f t="array" ref="AQ84">IF(OR(AC82={"NS","NA"},AQ$65={"NS","NA"}),0,IF(AC82&lt;=AQ$65,0,1))</f>
        <v>0</v>
      </c>
      <c r="AR84" s="14" cm="1">
        <f t="array" ref="AR84">IF(OR(AD82={"NS","NA"},AR$65={"NS","NA"}),0,IF(AD82&lt;=AR$65,0,1))</f>
        <v>0</v>
      </c>
      <c r="AS84" s="14" cm="1">
        <f t="array" ref="AS84">IF(OR(O110={"NS","NA"},AS$65={"NS","NA"}),0,IF(O110&lt;=AS$65,0,1))</f>
        <v>0</v>
      </c>
      <c r="AT84" s="14" cm="1">
        <f t="array" ref="AT84">IF(OR(P110={"NS","NA"},AT$65={"NS","NA"}),0,IF(P110&lt;=AT$65,0,1))</f>
        <v>0</v>
      </c>
      <c r="AU84" s="14" cm="1">
        <f t="array" ref="AU84">IF(OR(Q110={"NS","NA"},AU$65={"NS","NA"}),0,IF(Q110&lt;=AU$65,0,1))</f>
        <v>0</v>
      </c>
      <c r="AV84" s="14" cm="1">
        <f t="array" ref="AV84">IF(OR(R110={"NS","NA"},AV$65={"NS","NA"}),0,IF(R110&lt;=AV$65,0,1))</f>
        <v>0</v>
      </c>
      <c r="AW84" s="14" cm="1">
        <f t="array" ref="AW84">IF(OR(S110={"NS","NA"},AW$65={"NS","NA"}),0,IF(S110&lt;=AW$65,0,1))</f>
        <v>0</v>
      </c>
      <c r="AX84" s="14" cm="1">
        <f t="array" ref="AX84">IF(OR(T110={"NS","NA"},AX$65={"NS","NA"}),0,IF(T110&lt;=AX$65,0,1))</f>
        <v>0</v>
      </c>
      <c r="AY84" s="14" cm="1">
        <f t="array" ref="AY84">IF(OR(U110={"NS","NA"},AY$65={"NS","NA"}),0,IF(U110&lt;=AY$65,0,1))</f>
        <v>0</v>
      </c>
      <c r="AZ84" s="14" cm="1">
        <f t="array" ref="AZ84">IF(OR(V110={"NS","NA"},AZ$65={"NS","NA"}),0,IF(V110&lt;=AZ$65,0,1))</f>
        <v>0</v>
      </c>
      <c r="BA84" s="14" cm="1">
        <f t="array" ref="BA84">IF(OR(W110={"NS","NA"},BA$65={"NS","NA"}),0,IF(W110&lt;=BA$65,0,1))</f>
        <v>0</v>
      </c>
      <c r="BB84" s="14" cm="1">
        <f t="array" ref="BB84">IF(OR(X110={"NS","NA"},BB$65={"NS","NA"}),0,IF(X110&lt;=BB$65,0,1))</f>
        <v>0</v>
      </c>
      <c r="BC84" s="14" cm="1">
        <f t="array" ref="BC84">IF(OR(Y110={"NS","NA"},BC$65={"NS","NA"}),0,IF(Y110&lt;=BC$65,0,1))</f>
        <v>0</v>
      </c>
      <c r="BD84" s="14" cm="1">
        <f t="array" ref="BD84">IF(OR(Z110={"NS","NA"},BD$65={"NS","NA"}),0,IF(Z110&lt;=BD$65,0,1))</f>
        <v>0</v>
      </c>
      <c r="BE84" s="14" cm="1">
        <f t="array" ref="BE84">IF(OR(AA110={"NS","NA"},BE$65={"NS","NA"}),0,IF(AA110&lt;=BE$65,0,1))</f>
        <v>0</v>
      </c>
      <c r="BF84" s="14" cm="1">
        <f t="array" ref="BF84">IF(OR(AB110={"NS","NA"},BF$65={"NS","NA"}),0,IF(AB110&lt;=BF$65,0,1))</f>
        <v>0</v>
      </c>
      <c r="BG84" s="14" cm="1">
        <f t="array" ref="BG84">IF(OR(AC110={"NS","NA"},BG$65={"NS","NA"}),0,IF(AC110&lt;=BG$65,0,1))</f>
        <v>0</v>
      </c>
      <c r="BH84" s="14" cm="1">
        <f t="array" ref="BH84">IF(OR(AD110={"NS","NA"},BH$65={"NS","NA"}),0,IF(AD110&lt;=BH$65,0,1))</f>
        <v>0</v>
      </c>
      <c r="BI84" s="14"/>
      <c r="BJ84">
        <f t="shared" si="5"/>
        <v>0</v>
      </c>
      <c r="BK84">
        <f t="shared" si="6"/>
        <v>0</v>
      </c>
      <c r="BL84">
        <f t="shared" si="7"/>
        <v>0</v>
      </c>
      <c r="BM84">
        <f t="shared" si="8"/>
        <v>0</v>
      </c>
      <c r="BN84">
        <f t="shared" si="9"/>
        <v>0</v>
      </c>
      <c r="BO84">
        <f t="shared" si="10"/>
        <v>0</v>
      </c>
      <c r="BP84">
        <f t="shared" si="11"/>
        <v>0</v>
      </c>
      <c r="BQ84">
        <f t="shared" si="12"/>
        <v>0</v>
      </c>
      <c r="BR84" s="311">
        <f t="shared" si="13"/>
        <v>0</v>
      </c>
      <c r="BS84" s="312">
        <f t="shared" si="14"/>
        <v>0</v>
      </c>
      <c r="BT84" s="313">
        <f t="shared" si="15"/>
        <v>0</v>
      </c>
      <c r="BU84" s="314">
        <f t="shared" si="16"/>
        <v>0</v>
      </c>
      <c r="BV84" s="311">
        <f t="shared" si="17"/>
        <v>0</v>
      </c>
      <c r="BW84" s="312">
        <f t="shared" si="18"/>
        <v>0</v>
      </c>
      <c r="BX84" s="313">
        <f t="shared" si="19"/>
        <v>0</v>
      </c>
      <c r="BY84" s="314">
        <f t="shared" si="20"/>
        <v>0</v>
      </c>
      <c r="BZ84" s="311">
        <f t="shared" si="21"/>
        <v>0</v>
      </c>
      <c r="CA84" s="312">
        <f t="shared" si="22"/>
        <v>0</v>
      </c>
      <c r="CB84" s="313">
        <f t="shared" si="23"/>
        <v>0</v>
      </c>
      <c r="CC84" s="314">
        <f t="shared" si="24"/>
        <v>0</v>
      </c>
      <c r="CD84" s="311">
        <f t="shared" si="0"/>
        <v>0</v>
      </c>
      <c r="CE84" s="312">
        <f t="shared" si="1"/>
        <v>0</v>
      </c>
      <c r="CF84" s="313">
        <f t="shared" si="2"/>
        <v>0</v>
      </c>
      <c r="CG84" s="314">
        <f t="shared" si="25"/>
        <v>0</v>
      </c>
      <c r="CH84" s="247">
        <f t="shared" si="26"/>
        <v>0</v>
      </c>
      <c r="CI84" s="310" t="str">
        <f>IF(CH84=0,"",
IF(SUM($CH$67:CH84)=1,CJ84,
IF($CH$89&gt;SUM($CH$67:CH84),_xlfn.CONCAT(", ",CJ84),
IF($CH$89=SUM($CH$67:CH84),_xlfn.CONCAT(" y ",CJ84)))))</f>
        <v/>
      </c>
      <c r="CJ84" s="71" t="s">
        <v>5375</v>
      </c>
      <c r="CK84" s="315"/>
      <c r="CL84" s="14"/>
    </row>
    <row r="85" spans="1:90" ht="15" customHeight="1">
      <c r="A85" s="5"/>
      <c r="B85" s="67"/>
      <c r="C85" s="412" t="s">
        <v>5067</v>
      </c>
      <c r="D85" s="752" t="s">
        <v>6138</v>
      </c>
      <c r="E85" s="669"/>
      <c r="F85" s="669"/>
      <c r="G85" s="669"/>
      <c r="H85" s="669"/>
      <c r="I85" s="669"/>
      <c r="J85" s="669"/>
      <c r="K85" s="669"/>
      <c r="L85" s="669"/>
      <c r="M85" s="669"/>
      <c r="N85" s="669"/>
      <c r="O85" s="669"/>
      <c r="P85" s="670"/>
      <c r="Q85" s="671"/>
      <c r="R85" s="653"/>
      <c r="S85" s="748"/>
      <c r="T85" s="866"/>
      <c r="U85" s="745"/>
      <c r="V85" s="746"/>
      <c r="W85" s="112"/>
      <c r="X85" s="112"/>
      <c r="Y85" s="112"/>
      <c r="Z85" s="112"/>
      <c r="AA85" s="112"/>
      <c r="AB85" s="112"/>
      <c r="AC85" s="112"/>
      <c r="AD85" s="112"/>
      <c r="AF85" s="190"/>
      <c r="AG85">
        <f t="shared" si="3"/>
        <v>0</v>
      </c>
      <c r="AH85">
        <f t="shared" si="4"/>
        <v>0</v>
      </c>
      <c r="AI85"/>
      <c r="AJ85" cm="1">
        <f t="array" ref="AJ85">IF(OR(T85={"NS","NA"},$O$26={"NS","NA"}),0,IF(T85&lt;=$O$26,0,1))</f>
        <v>0</v>
      </c>
      <c r="AK85" s="14" cm="1">
        <f t="array" ref="AK85">IF(OR(W83={"NS","NA"},AK$65={"NS","NA"}),0,IF(W83&lt;=AK$65,0,1))</f>
        <v>0</v>
      </c>
      <c r="AL85" s="14" cm="1">
        <f t="array" ref="AL85">IF(OR(X83={"NS","NA"},AL$65={"NS","NA"}),0,IF(X83&lt;=AL$65,0,1))</f>
        <v>0</v>
      </c>
      <c r="AM85" s="14" cm="1">
        <f t="array" ref="AM85">IF(OR(Y83={"NS","NA"},AM$65={"NS","NA"}),0,IF(Y83&lt;=AM$65,0,1))</f>
        <v>0</v>
      </c>
      <c r="AN85" s="14" cm="1">
        <f t="array" ref="AN85">IF(OR(Z83={"NS","NA"},AN$65={"NS","NA"}),0,IF(Z83&lt;=AN$65,0,1))</f>
        <v>0</v>
      </c>
      <c r="AO85" s="14" cm="1">
        <f t="array" ref="AO85">IF(OR(AA83={"NS","NA"},AO$65={"NS","NA"}),0,IF(AA83&lt;=AO$65,0,1))</f>
        <v>0</v>
      </c>
      <c r="AP85" s="14" cm="1">
        <f t="array" ref="AP85">IF(OR(AB83={"NS","NA"},AP$65={"NS","NA"}),0,IF(AB83&lt;=AP$65,0,1))</f>
        <v>0</v>
      </c>
      <c r="AQ85" s="14" cm="1">
        <f t="array" ref="AQ85">IF(OR(AC83={"NS","NA"},AQ$65={"NS","NA"}),0,IF(AC83&lt;=AQ$65,0,1))</f>
        <v>0</v>
      </c>
      <c r="AR85" s="14" cm="1">
        <f t="array" ref="AR85">IF(OR(AD83={"NS","NA"},AR$65={"NS","NA"}),0,IF(AD83&lt;=AR$65,0,1))</f>
        <v>0</v>
      </c>
      <c r="AS85" s="14" cm="1">
        <f t="array" ref="AS85">IF(OR(O111={"NS","NA"},AS$65={"NS","NA"}),0,IF(O111&lt;=AS$65,0,1))</f>
        <v>0</v>
      </c>
      <c r="AT85" s="14" cm="1">
        <f t="array" ref="AT85">IF(OR(P111={"NS","NA"},AT$65={"NS","NA"}),0,IF(P111&lt;=AT$65,0,1))</f>
        <v>0</v>
      </c>
      <c r="AU85" s="14" cm="1">
        <f t="array" ref="AU85">IF(OR(Q111={"NS","NA"},AU$65={"NS","NA"}),0,IF(Q111&lt;=AU$65,0,1))</f>
        <v>0</v>
      </c>
      <c r="AV85" s="14" cm="1">
        <f t="array" ref="AV85">IF(OR(R111={"NS","NA"},AV$65={"NS","NA"}),0,IF(R111&lt;=AV$65,0,1))</f>
        <v>0</v>
      </c>
      <c r="AW85" s="14" cm="1">
        <f t="array" ref="AW85">IF(OR(S111={"NS","NA"},AW$65={"NS","NA"}),0,IF(S111&lt;=AW$65,0,1))</f>
        <v>0</v>
      </c>
      <c r="AX85" s="14" cm="1">
        <f t="array" ref="AX85">IF(OR(T111={"NS","NA"},AX$65={"NS","NA"}),0,IF(T111&lt;=AX$65,0,1))</f>
        <v>0</v>
      </c>
      <c r="AY85" s="14" cm="1">
        <f t="array" ref="AY85">IF(OR(U111={"NS","NA"},AY$65={"NS","NA"}),0,IF(U111&lt;=AY$65,0,1))</f>
        <v>0</v>
      </c>
      <c r="AZ85" s="14" cm="1">
        <f t="array" ref="AZ85">IF(OR(V111={"NS","NA"},AZ$65={"NS","NA"}),0,IF(V111&lt;=AZ$65,0,1))</f>
        <v>0</v>
      </c>
      <c r="BA85" s="14" cm="1">
        <f t="array" ref="BA85">IF(OR(W111={"NS","NA"},BA$65={"NS","NA"}),0,IF(W111&lt;=BA$65,0,1))</f>
        <v>0</v>
      </c>
      <c r="BB85" s="14" cm="1">
        <f t="array" ref="BB85">IF(OR(X111={"NS","NA"},BB$65={"NS","NA"}),0,IF(X111&lt;=BB$65,0,1))</f>
        <v>0</v>
      </c>
      <c r="BC85" s="14" cm="1">
        <f t="array" ref="BC85">IF(OR(Y111={"NS","NA"},BC$65={"NS","NA"}),0,IF(Y111&lt;=BC$65,0,1))</f>
        <v>0</v>
      </c>
      <c r="BD85" s="14" cm="1">
        <f t="array" ref="BD85">IF(OR(Z111={"NS","NA"},BD$65={"NS","NA"}),0,IF(Z111&lt;=BD$65,0,1))</f>
        <v>0</v>
      </c>
      <c r="BE85" s="14" cm="1">
        <f t="array" ref="BE85">IF(OR(AA111={"NS","NA"},BE$65={"NS","NA"}),0,IF(AA111&lt;=BE$65,0,1))</f>
        <v>0</v>
      </c>
      <c r="BF85" s="14" cm="1">
        <f t="array" ref="BF85">IF(OR(AB111={"NS","NA"},BF$65={"NS","NA"}),0,IF(AB111&lt;=BF$65,0,1))</f>
        <v>0</v>
      </c>
      <c r="BG85" s="14" cm="1">
        <f t="array" ref="BG85">IF(OR(AC111={"NS","NA"},BG$65={"NS","NA"}),0,IF(AC111&lt;=BG$65,0,1))</f>
        <v>0</v>
      </c>
      <c r="BH85" s="14" cm="1">
        <f t="array" ref="BH85">IF(OR(AD111={"NS","NA"},BH$65={"NS","NA"}),0,IF(AD111&lt;=BH$65,0,1))</f>
        <v>0</v>
      </c>
      <c r="BI85" s="14"/>
      <c r="BJ85">
        <f t="shared" si="5"/>
        <v>0</v>
      </c>
      <c r="BK85">
        <f t="shared" si="6"/>
        <v>0</v>
      </c>
      <c r="BL85">
        <f t="shared" si="7"/>
        <v>0</v>
      </c>
      <c r="BM85">
        <f t="shared" si="8"/>
        <v>0</v>
      </c>
      <c r="BN85">
        <f t="shared" si="9"/>
        <v>0</v>
      </c>
      <c r="BO85">
        <f t="shared" si="10"/>
        <v>0</v>
      </c>
      <c r="BP85">
        <f t="shared" si="11"/>
        <v>0</v>
      </c>
      <c r="BQ85">
        <f t="shared" si="12"/>
        <v>0</v>
      </c>
      <c r="BR85" s="311">
        <f t="shared" si="13"/>
        <v>0</v>
      </c>
      <c r="BS85" s="312">
        <f t="shared" si="14"/>
        <v>0</v>
      </c>
      <c r="BT85" s="313">
        <f t="shared" si="15"/>
        <v>0</v>
      </c>
      <c r="BU85" s="314">
        <f t="shared" si="16"/>
        <v>0</v>
      </c>
      <c r="BV85" s="311">
        <f t="shared" si="17"/>
        <v>0</v>
      </c>
      <c r="BW85" s="312">
        <f t="shared" si="18"/>
        <v>0</v>
      </c>
      <c r="BX85" s="313">
        <f t="shared" si="19"/>
        <v>0</v>
      </c>
      <c r="BY85" s="314">
        <f t="shared" si="20"/>
        <v>0</v>
      </c>
      <c r="BZ85" s="311">
        <f t="shared" si="21"/>
        <v>0</v>
      </c>
      <c r="CA85" s="312">
        <f t="shared" si="22"/>
        <v>0</v>
      </c>
      <c r="CB85" s="313">
        <f t="shared" si="23"/>
        <v>0</v>
      </c>
      <c r="CC85" s="314">
        <f t="shared" si="24"/>
        <v>0</v>
      </c>
      <c r="CD85" s="311">
        <f t="shared" si="0"/>
        <v>0</v>
      </c>
      <c r="CE85" s="312">
        <f t="shared" si="1"/>
        <v>0</v>
      </c>
      <c r="CF85" s="313">
        <f t="shared" si="2"/>
        <v>0</v>
      </c>
      <c r="CG85" s="314">
        <f t="shared" si="25"/>
        <v>0</v>
      </c>
      <c r="CH85" s="247">
        <f t="shared" si="26"/>
        <v>0</v>
      </c>
      <c r="CI85" s="310" t="str">
        <f>IF(CH85=0,"",
IF(SUM($CH$67:CH85)=1,CJ85,
IF($CH$89&gt;SUM($CH$67:CH85),_xlfn.CONCAT(", ",CJ85),
IF($CH$89=SUM($CH$67:CH85),_xlfn.CONCAT(" y ",CJ85)))))</f>
        <v/>
      </c>
      <c r="CJ85" s="71" t="s">
        <v>5376</v>
      </c>
      <c r="CK85" s="315"/>
      <c r="CL85" s="14"/>
    </row>
    <row r="86" spans="1:90" ht="15" customHeight="1">
      <c r="A86" s="5"/>
      <c r="B86" s="67"/>
      <c r="C86" s="412" t="s">
        <v>5068</v>
      </c>
      <c r="D86" s="752" t="s">
        <v>6377</v>
      </c>
      <c r="E86" s="669"/>
      <c r="F86" s="669"/>
      <c r="G86" s="669"/>
      <c r="H86" s="669"/>
      <c r="I86" s="669"/>
      <c r="J86" s="669"/>
      <c r="K86" s="669"/>
      <c r="L86" s="669"/>
      <c r="M86" s="669"/>
      <c r="N86" s="669"/>
      <c r="O86" s="669"/>
      <c r="P86" s="670"/>
      <c r="Q86" s="671"/>
      <c r="R86" s="653"/>
      <c r="S86" s="748"/>
      <c r="T86" s="866"/>
      <c r="U86" s="745"/>
      <c r="V86" s="746"/>
      <c r="W86" s="112"/>
      <c r="X86" s="112"/>
      <c r="Y86" s="112"/>
      <c r="Z86" s="112"/>
      <c r="AA86" s="112"/>
      <c r="AB86" s="112"/>
      <c r="AC86" s="112"/>
      <c r="AD86" s="112"/>
      <c r="AF86"/>
      <c r="AG86">
        <f t="shared" si="3"/>
        <v>0</v>
      </c>
      <c r="AH86">
        <f t="shared" si="4"/>
        <v>0</v>
      </c>
      <c r="AI86"/>
      <c r="AJ86" cm="1">
        <f t="array" ref="AJ86">IF(OR(T86={"NS","NA"},$O$26={"NS","NA"}),0,IF(T86&lt;=$O$26,0,1))</f>
        <v>0</v>
      </c>
      <c r="AK86" s="14" cm="1">
        <f t="array" ref="AK86">IF(OR(W84={"NS","NA"},AK$65={"NS","NA"}),0,IF(W84&lt;=AK$65,0,1))</f>
        <v>0</v>
      </c>
      <c r="AL86" s="14" cm="1">
        <f t="array" ref="AL86">IF(OR(X84={"NS","NA"},AL$65={"NS","NA"}),0,IF(X84&lt;=AL$65,0,1))</f>
        <v>0</v>
      </c>
      <c r="AM86" s="14" cm="1">
        <f t="array" ref="AM86">IF(OR(Y84={"NS","NA"},AM$65={"NS","NA"}),0,IF(Y84&lt;=AM$65,0,1))</f>
        <v>0</v>
      </c>
      <c r="AN86" s="14" cm="1">
        <f t="array" ref="AN86">IF(OR(Z84={"NS","NA"},AN$65={"NS","NA"}),0,IF(Z84&lt;=AN$65,0,1))</f>
        <v>0</v>
      </c>
      <c r="AO86" s="14" cm="1">
        <f t="array" ref="AO86">IF(OR(AA84={"NS","NA"},AO$65={"NS","NA"}),0,IF(AA84&lt;=AO$65,0,1))</f>
        <v>0</v>
      </c>
      <c r="AP86" s="14" cm="1">
        <f t="array" ref="AP86">IF(OR(AB84={"NS","NA"},AP$65={"NS","NA"}),0,IF(AB84&lt;=AP$65,0,1))</f>
        <v>0</v>
      </c>
      <c r="AQ86" s="14" cm="1">
        <f t="array" ref="AQ86">IF(OR(AC84={"NS","NA"},AQ$65={"NS","NA"}),0,IF(AC84&lt;=AQ$65,0,1))</f>
        <v>0</v>
      </c>
      <c r="AR86" s="14" cm="1">
        <f t="array" ref="AR86">IF(OR(AD84={"NS","NA"},AR$65={"NS","NA"}),0,IF(AD84&lt;=AR$65,0,1))</f>
        <v>0</v>
      </c>
      <c r="AS86" s="14" cm="1">
        <f t="array" ref="AS86">IF(OR(O112={"NS","NA"},AS$65={"NS","NA"}),0,IF(O112&lt;=AS$65,0,1))</f>
        <v>0</v>
      </c>
      <c r="AT86" s="14" cm="1">
        <f t="array" ref="AT86">IF(OR(P112={"NS","NA"},AT$65={"NS","NA"}),0,IF(P112&lt;=AT$65,0,1))</f>
        <v>0</v>
      </c>
      <c r="AU86" s="14" cm="1">
        <f t="array" ref="AU86">IF(OR(Q112={"NS","NA"},AU$65={"NS","NA"}),0,IF(Q112&lt;=AU$65,0,1))</f>
        <v>0</v>
      </c>
      <c r="AV86" s="14" cm="1">
        <f t="array" ref="AV86">IF(OR(R112={"NS","NA"},AV$65={"NS","NA"}),0,IF(R112&lt;=AV$65,0,1))</f>
        <v>0</v>
      </c>
      <c r="AW86" s="14" cm="1">
        <f t="array" ref="AW86">IF(OR(S112={"NS","NA"},AW$65={"NS","NA"}),0,IF(S112&lt;=AW$65,0,1))</f>
        <v>0</v>
      </c>
      <c r="AX86" s="14" cm="1">
        <f t="array" ref="AX86">IF(OR(T112={"NS","NA"},AX$65={"NS","NA"}),0,IF(T112&lt;=AX$65,0,1))</f>
        <v>0</v>
      </c>
      <c r="AY86" s="14" cm="1">
        <f t="array" ref="AY86">IF(OR(U112={"NS","NA"},AY$65={"NS","NA"}),0,IF(U112&lt;=AY$65,0,1))</f>
        <v>0</v>
      </c>
      <c r="AZ86" s="14" cm="1">
        <f t="array" ref="AZ86">IF(OR(V112={"NS","NA"},AZ$65={"NS","NA"}),0,IF(V112&lt;=AZ$65,0,1))</f>
        <v>0</v>
      </c>
      <c r="BA86" s="14" cm="1">
        <f t="array" ref="BA86">IF(OR(W112={"NS","NA"},BA$65={"NS","NA"}),0,IF(W112&lt;=BA$65,0,1))</f>
        <v>0</v>
      </c>
      <c r="BB86" s="14" cm="1">
        <f t="array" ref="BB86">IF(OR(X112={"NS","NA"},BB$65={"NS","NA"}),0,IF(X112&lt;=BB$65,0,1))</f>
        <v>0</v>
      </c>
      <c r="BC86" s="14" cm="1">
        <f t="array" ref="BC86">IF(OR(Y112={"NS","NA"},BC$65={"NS","NA"}),0,IF(Y112&lt;=BC$65,0,1))</f>
        <v>0</v>
      </c>
      <c r="BD86" s="14" cm="1">
        <f t="array" ref="BD86">IF(OR(Z112={"NS","NA"},BD$65={"NS","NA"}),0,IF(Z112&lt;=BD$65,0,1))</f>
        <v>0</v>
      </c>
      <c r="BE86" s="14" cm="1">
        <f t="array" ref="BE86">IF(OR(AA112={"NS","NA"},BE$65={"NS","NA"}),0,IF(AA112&lt;=BE$65,0,1))</f>
        <v>0</v>
      </c>
      <c r="BF86" s="14" cm="1">
        <f t="array" ref="BF86">IF(OR(AB112={"NS","NA"},BF$65={"NS","NA"}),0,IF(AB112&lt;=BF$65,0,1))</f>
        <v>0</v>
      </c>
      <c r="BG86" s="14" cm="1">
        <f t="array" ref="BG86">IF(OR(AC112={"NS","NA"},BG$65={"NS","NA"}),0,IF(AC112&lt;=BG$65,0,1))</f>
        <v>0</v>
      </c>
      <c r="BH86" s="14" cm="1">
        <f t="array" ref="BH86">IF(OR(AD112={"NS","NA"},BH$65={"NS","NA"}),0,IF(AD112&lt;=BH$65,0,1))</f>
        <v>0</v>
      </c>
      <c r="BI86" s="14"/>
      <c r="BJ86">
        <f t="shared" si="5"/>
        <v>0</v>
      </c>
      <c r="BK86">
        <f t="shared" si="6"/>
        <v>0</v>
      </c>
      <c r="BL86">
        <f t="shared" si="7"/>
        <v>0</v>
      </c>
      <c r="BM86">
        <f t="shared" si="8"/>
        <v>0</v>
      </c>
      <c r="BN86">
        <f t="shared" si="9"/>
        <v>0</v>
      </c>
      <c r="BO86">
        <f t="shared" si="10"/>
        <v>0</v>
      </c>
      <c r="BP86">
        <f t="shared" si="11"/>
        <v>0</v>
      </c>
      <c r="BQ86">
        <f t="shared" si="12"/>
        <v>0</v>
      </c>
      <c r="BR86" s="311">
        <f t="shared" si="13"/>
        <v>0</v>
      </c>
      <c r="BS86" s="312">
        <f t="shared" si="14"/>
        <v>0</v>
      </c>
      <c r="BT86" s="313">
        <f t="shared" si="15"/>
        <v>0</v>
      </c>
      <c r="BU86" s="314">
        <f t="shared" si="16"/>
        <v>0</v>
      </c>
      <c r="BV86" s="311">
        <f t="shared" si="17"/>
        <v>0</v>
      </c>
      <c r="BW86" s="312">
        <f t="shared" si="18"/>
        <v>0</v>
      </c>
      <c r="BX86" s="313">
        <f t="shared" si="19"/>
        <v>0</v>
      </c>
      <c r="BY86" s="314">
        <f t="shared" si="20"/>
        <v>0</v>
      </c>
      <c r="BZ86" s="311">
        <f t="shared" si="21"/>
        <v>0</v>
      </c>
      <c r="CA86" s="312">
        <f t="shared" si="22"/>
        <v>0</v>
      </c>
      <c r="CB86" s="313">
        <f t="shared" si="23"/>
        <v>0</v>
      </c>
      <c r="CC86" s="314">
        <f t="shared" si="24"/>
        <v>0</v>
      </c>
      <c r="CD86" s="311">
        <f t="shared" si="0"/>
        <v>0</v>
      </c>
      <c r="CE86" s="312">
        <f t="shared" si="1"/>
        <v>0</v>
      </c>
      <c r="CF86" s="313">
        <f t="shared" si="2"/>
        <v>0</v>
      </c>
      <c r="CG86" s="314">
        <f t="shared" si="25"/>
        <v>0</v>
      </c>
      <c r="CH86" s="247">
        <f t="shared" si="26"/>
        <v>0</v>
      </c>
      <c r="CI86" s="310" t="str">
        <f>IF(CH86=0,"",
IF(SUM($CH$67:CH86)=1,CJ86,
IF($CH$89&gt;SUM($CH$67:CH86),_xlfn.CONCAT(", ",CJ86),
IF($CH$89=SUM($CH$67:CH86),_xlfn.CONCAT(" y ",CJ86)))))</f>
        <v/>
      </c>
      <c r="CJ86" s="71" t="s">
        <v>5377</v>
      </c>
      <c r="CK86" s="315"/>
      <c r="CL86" s="14"/>
    </row>
    <row r="87" spans="1:90" ht="15" customHeight="1">
      <c r="A87" s="5"/>
      <c r="B87" s="67"/>
      <c r="C87" s="412" t="s">
        <v>5069</v>
      </c>
      <c r="D87" s="752" t="s">
        <v>6378</v>
      </c>
      <c r="E87" s="669"/>
      <c r="F87" s="669"/>
      <c r="G87" s="669"/>
      <c r="H87" s="669"/>
      <c r="I87" s="669"/>
      <c r="J87" s="669"/>
      <c r="K87" s="669"/>
      <c r="L87" s="669"/>
      <c r="M87" s="669"/>
      <c r="N87" s="669"/>
      <c r="O87" s="669"/>
      <c r="P87" s="670"/>
      <c r="Q87" s="671"/>
      <c r="R87" s="653"/>
      <c r="S87" s="748"/>
      <c r="T87" s="866"/>
      <c r="U87" s="745"/>
      <c r="V87" s="746"/>
      <c r="W87" s="112"/>
      <c r="X87" s="112"/>
      <c r="Y87" s="112"/>
      <c r="Z87" s="112"/>
      <c r="AA87" s="112"/>
      <c r="AB87" s="112"/>
      <c r="AC87" s="112"/>
      <c r="AD87" s="112"/>
      <c r="AF87"/>
      <c r="AG87">
        <f t="shared" si="3"/>
        <v>0</v>
      </c>
      <c r="AH87">
        <f t="shared" si="4"/>
        <v>0</v>
      </c>
      <c r="AI87"/>
      <c r="AJ87" cm="1">
        <f t="array" ref="AJ87">IF(OR(T87={"NS","NA"},$O$26={"NS","NA"}),0,IF(T87&lt;=$O$26,0,1))</f>
        <v>0</v>
      </c>
      <c r="AK87" s="14" cm="1">
        <f t="array" ref="AK87">IF(OR(W85={"NS","NA"},AK$65={"NS","NA"}),0,IF(W85&lt;=AK$65,0,1))</f>
        <v>0</v>
      </c>
      <c r="AL87" s="14" cm="1">
        <f t="array" ref="AL87">IF(OR(X85={"NS","NA"},AL$65={"NS","NA"}),0,IF(X85&lt;=AL$65,0,1))</f>
        <v>0</v>
      </c>
      <c r="AM87" s="14" cm="1">
        <f t="array" ref="AM87">IF(OR(Y85={"NS","NA"},AM$65={"NS","NA"}),0,IF(Y85&lt;=AM$65,0,1))</f>
        <v>0</v>
      </c>
      <c r="AN87" s="14" cm="1">
        <f t="array" ref="AN87">IF(OR(Z85={"NS","NA"},AN$65={"NS","NA"}),0,IF(Z85&lt;=AN$65,0,1))</f>
        <v>0</v>
      </c>
      <c r="AO87" s="14" cm="1">
        <f t="array" ref="AO87">IF(OR(AA85={"NS","NA"},AO$65={"NS","NA"}),0,IF(AA85&lt;=AO$65,0,1))</f>
        <v>0</v>
      </c>
      <c r="AP87" s="14" cm="1">
        <f t="array" ref="AP87">IF(OR(AB85={"NS","NA"},AP$65={"NS","NA"}),0,IF(AB85&lt;=AP$65,0,1))</f>
        <v>0</v>
      </c>
      <c r="AQ87" s="14" cm="1">
        <f t="array" ref="AQ87">IF(OR(AC85={"NS","NA"},AQ$65={"NS","NA"}),0,IF(AC85&lt;=AQ$65,0,1))</f>
        <v>0</v>
      </c>
      <c r="AR87" s="14" cm="1">
        <f t="array" ref="AR87">IF(OR(AD85={"NS","NA"},AR$65={"NS","NA"}),0,IF(AD85&lt;=AR$65,0,1))</f>
        <v>0</v>
      </c>
      <c r="AS87" s="14" cm="1">
        <f t="array" ref="AS87">IF(OR(O113={"NS","NA"},AS$65={"NS","NA"}),0,IF(O113&lt;=AS$65,0,1))</f>
        <v>0</v>
      </c>
      <c r="AT87" s="14" cm="1">
        <f t="array" ref="AT87">IF(OR(P113={"NS","NA"},AT$65={"NS","NA"}),0,IF(P113&lt;=AT$65,0,1))</f>
        <v>0</v>
      </c>
      <c r="AU87" s="14" cm="1">
        <f t="array" ref="AU87">IF(OR(Q113={"NS","NA"},AU$65={"NS","NA"}),0,IF(Q113&lt;=AU$65,0,1))</f>
        <v>0</v>
      </c>
      <c r="AV87" s="14" cm="1">
        <f t="array" ref="AV87">IF(OR(R113={"NS","NA"},AV$65={"NS","NA"}),0,IF(R113&lt;=AV$65,0,1))</f>
        <v>0</v>
      </c>
      <c r="AW87" s="14" cm="1">
        <f t="array" ref="AW87">IF(OR(S113={"NS","NA"},AW$65={"NS","NA"}),0,IF(S113&lt;=AW$65,0,1))</f>
        <v>0</v>
      </c>
      <c r="AX87" s="14" cm="1">
        <f t="array" ref="AX87">IF(OR(T113={"NS","NA"},AX$65={"NS","NA"}),0,IF(T113&lt;=AX$65,0,1))</f>
        <v>0</v>
      </c>
      <c r="AY87" s="14" cm="1">
        <f t="array" ref="AY87">IF(OR(U113={"NS","NA"},AY$65={"NS","NA"}),0,IF(U113&lt;=AY$65,0,1))</f>
        <v>0</v>
      </c>
      <c r="AZ87" s="14" cm="1">
        <f t="array" ref="AZ87">IF(OR(V113={"NS","NA"},AZ$65={"NS","NA"}),0,IF(V113&lt;=AZ$65,0,1))</f>
        <v>0</v>
      </c>
      <c r="BA87" s="14" cm="1">
        <f t="array" ref="BA87">IF(OR(W113={"NS","NA"},BA$65={"NS","NA"}),0,IF(W113&lt;=BA$65,0,1))</f>
        <v>0</v>
      </c>
      <c r="BB87" s="14" cm="1">
        <f t="array" ref="BB87">IF(OR(X113={"NS","NA"},BB$65={"NS","NA"}),0,IF(X113&lt;=BB$65,0,1))</f>
        <v>0</v>
      </c>
      <c r="BC87" s="14" cm="1">
        <f t="array" ref="BC87">IF(OR(Y113={"NS","NA"},BC$65={"NS","NA"}),0,IF(Y113&lt;=BC$65,0,1))</f>
        <v>0</v>
      </c>
      <c r="BD87" s="14" cm="1">
        <f t="array" ref="BD87">IF(OR(Z113={"NS","NA"},BD$65={"NS","NA"}),0,IF(Z113&lt;=BD$65,0,1))</f>
        <v>0</v>
      </c>
      <c r="BE87" s="14" cm="1">
        <f t="array" ref="BE87">IF(OR(AA113={"NS","NA"},BE$65={"NS","NA"}),0,IF(AA113&lt;=BE$65,0,1))</f>
        <v>0</v>
      </c>
      <c r="BF87" s="14" cm="1">
        <f t="array" ref="BF87">IF(OR(AB113={"NS","NA"},BF$65={"NS","NA"}),0,IF(AB113&lt;=BF$65,0,1))</f>
        <v>0</v>
      </c>
      <c r="BG87" s="14" cm="1">
        <f t="array" ref="BG87">IF(OR(AC113={"NS","NA"},BG$65={"NS","NA"}),0,IF(AC113&lt;=BG$65,0,1))</f>
        <v>0</v>
      </c>
      <c r="BH87" s="14" cm="1">
        <f t="array" ref="BH87">IF(OR(AD113={"NS","NA"},BH$65={"NS","NA"}),0,IF(AD113&lt;=BH$65,0,1))</f>
        <v>0</v>
      </c>
      <c r="BI87" s="14"/>
      <c r="BJ87">
        <f t="shared" si="5"/>
        <v>0</v>
      </c>
      <c r="BK87">
        <f t="shared" si="6"/>
        <v>0</v>
      </c>
      <c r="BL87">
        <f t="shared" si="7"/>
        <v>0</v>
      </c>
      <c r="BM87">
        <f t="shared" si="8"/>
        <v>0</v>
      </c>
      <c r="BN87">
        <f t="shared" si="9"/>
        <v>0</v>
      </c>
      <c r="BO87">
        <f t="shared" si="10"/>
        <v>0</v>
      </c>
      <c r="BP87">
        <f t="shared" si="11"/>
        <v>0</v>
      </c>
      <c r="BQ87">
        <f t="shared" si="12"/>
        <v>0</v>
      </c>
      <c r="BR87" s="311">
        <f t="shared" si="13"/>
        <v>0</v>
      </c>
      <c r="BS87" s="312">
        <f t="shared" si="14"/>
        <v>0</v>
      </c>
      <c r="BT87" s="313">
        <f t="shared" si="15"/>
        <v>0</v>
      </c>
      <c r="BU87" s="314">
        <f t="shared" si="16"/>
        <v>0</v>
      </c>
      <c r="BV87" s="311">
        <f t="shared" si="17"/>
        <v>0</v>
      </c>
      <c r="BW87" s="312">
        <f t="shared" si="18"/>
        <v>0</v>
      </c>
      <c r="BX87" s="313">
        <f t="shared" si="19"/>
        <v>0</v>
      </c>
      <c r="BY87" s="314">
        <f t="shared" si="20"/>
        <v>0</v>
      </c>
      <c r="BZ87" s="311">
        <f t="shared" si="21"/>
        <v>0</v>
      </c>
      <c r="CA87" s="312">
        <f t="shared" si="22"/>
        <v>0</v>
      </c>
      <c r="CB87" s="313">
        <f t="shared" si="23"/>
        <v>0</v>
      </c>
      <c r="CC87" s="314">
        <f t="shared" si="24"/>
        <v>0</v>
      </c>
      <c r="CD87" s="311">
        <f t="shared" si="0"/>
        <v>0</v>
      </c>
      <c r="CE87" s="312">
        <f t="shared" si="1"/>
        <v>0</v>
      </c>
      <c r="CF87" s="313">
        <f t="shared" si="2"/>
        <v>0</v>
      </c>
      <c r="CG87" s="314">
        <f t="shared" si="25"/>
        <v>0</v>
      </c>
      <c r="CH87" s="247">
        <f t="shared" si="26"/>
        <v>0</v>
      </c>
      <c r="CI87" s="310" t="str">
        <f>IF(CH87=0,"",
IF(SUM($CH$67:CH87)=1,CJ87,
IF($CH$89&gt;SUM($CH$67:CH87),_xlfn.CONCAT(", ",CJ87),
IF($CH$89=SUM($CH$67:CH87),_xlfn.CONCAT(" y ",CJ87)))))</f>
        <v/>
      </c>
      <c r="CJ87" s="71" t="s">
        <v>5837</v>
      </c>
      <c r="CK87" s="315"/>
      <c r="CL87" s="14"/>
    </row>
    <row r="88" spans="1:90" ht="15" customHeight="1">
      <c r="A88" s="5"/>
      <c r="B88" s="67"/>
      <c r="C88" s="412" t="s">
        <v>5070</v>
      </c>
      <c r="D88" s="752" t="s">
        <v>6379</v>
      </c>
      <c r="E88" s="669"/>
      <c r="F88" s="669"/>
      <c r="G88" s="669"/>
      <c r="H88" s="669"/>
      <c r="I88" s="669"/>
      <c r="J88" s="669"/>
      <c r="K88" s="669"/>
      <c r="L88" s="669"/>
      <c r="M88" s="669"/>
      <c r="N88" s="669"/>
      <c r="O88" s="669"/>
      <c r="P88" s="670"/>
      <c r="Q88" s="671"/>
      <c r="R88" s="653"/>
      <c r="S88" s="748"/>
      <c r="T88" s="866"/>
      <c r="U88" s="745"/>
      <c r="V88" s="746"/>
      <c r="W88" s="112"/>
      <c r="X88" s="112"/>
      <c r="Y88" s="112"/>
      <c r="Z88" s="112"/>
      <c r="AA88" s="112"/>
      <c r="AB88" s="112"/>
      <c r="AC88" s="112"/>
      <c r="AD88" s="112"/>
      <c r="AF88"/>
      <c r="AG88">
        <f>IF(AND($C$26=1,Q88=""),IF(COUNTA(T88:AD88,O116:AD116)=25,0,1),IF(OR(AND($C$26=1,Q88="X"),$C$26&lt;&gt;1,Q88="X"),0,1))</f>
        <v>0</v>
      </c>
      <c r="AH88">
        <f>IF($C$26&lt;&gt;1,IF(COUNTA(Q88:AD88,O116:AD116)=0,0,1),IF(Q88="X",IF(COUNTA(T88:AD88,O116:AD116)=0,0,1),0))</f>
        <v>0</v>
      </c>
      <c r="AI88"/>
      <c r="AJ88" cm="1">
        <f t="array" ref="AJ88">IF(OR(T88={"NS","NA"},$O$26={"NS","NA"}),0,IF(T88&lt;=$O$26,0,1))</f>
        <v>0</v>
      </c>
      <c r="AK88" s="14" cm="1">
        <f t="array" ref="AK88">IF(OR(W86={"NS","NA"},AK$65={"NS","NA"}),0,IF(W86&lt;=AK$65,0,1))</f>
        <v>0</v>
      </c>
      <c r="AL88" s="14" cm="1">
        <f t="array" ref="AL88">IF(OR(X86={"NS","NA"},AL$65={"NS","NA"}),0,IF(X86&lt;=AL$65,0,1))</f>
        <v>0</v>
      </c>
      <c r="AM88" s="14" cm="1">
        <f t="array" ref="AM88">IF(OR(Y86={"NS","NA"},AM$65={"NS","NA"}),0,IF(Y86&lt;=AM$65,0,1))</f>
        <v>0</v>
      </c>
      <c r="AN88" s="14" cm="1">
        <f t="array" ref="AN88">IF(OR(Z86={"NS","NA"},AN$65={"NS","NA"}),0,IF(Z86&lt;=AN$65,0,1))</f>
        <v>0</v>
      </c>
      <c r="AO88" s="14" cm="1">
        <f t="array" ref="AO88">IF(OR(AA86={"NS","NA"},AO$65={"NS","NA"}),0,IF(AA86&lt;=AO$65,0,1))</f>
        <v>0</v>
      </c>
      <c r="AP88" s="14" cm="1">
        <f t="array" ref="AP88">IF(OR(AB86={"NS","NA"},AP$65={"NS","NA"}),0,IF(AB86&lt;=AP$65,0,1))</f>
        <v>0</v>
      </c>
      <c r="AQ88" s="14" cm="1">
        <f t="array" ref="AQ88">IF(OR(AC86={"NS","NA"},AQ$65={"NS","NA"}),0,IF(AC86&lt;=AQ$65,0,1))</f>
        <v>0</v>
      </c>
      <c r="AR88" s="14" cm="1">
        <f t="array" ref="AR88">IF(OR(AD86={"NS","NA"},AR$65={"NS","NA"}),0,IF(AD86&lt;=AR$65,0,1))</f>
        <v>0</v>
      </c>
      <c r="AS88" s="14" cm="1">
        <f t="array" ref="AS88">IF(OR(O114={"NS","NA"},AS$65={"NS","NA"}),0,IF(O114&lt;=AS$65,0,1))</f>
        <v>0</v>
      </c>
      <c r="AT88" s="14" cm="1">
        <f t="array" ref="AT88">IF(OR(P114={"NS","NA"},AT$65={"NS","NA"}),0,IF(P114&lt;=AT$65,0,1))</f>
        <v>0</v>
      </c>
      <c r="AU88" s="14" cm="1">
        <f t="array" ref="AU88">IF(OR(Q114={"NS","NA"},AU$65={"NS","NA"}),0,IF(Q114&lt;=AU$65,0,1))</f>
        <v>0</v>
      </c>
      <c r="AV88" s="14" cm="1">
        <f t="array" ref="AV88">IF(OR(R114={"NS","NA"},AV$65={"NS","NA"}),0,IF(R114&lt;=AV$65,0,1))</f>
        <v>0</v>
      </c>
      <c r="AW88" s="14" cm="1">
        <f t="array" ref="AW88">IF(OR(S114={"NS","NA"},AW$65={"NS","NA"}),0,IF(S114&lt;=AW$65,0,1))</f>
        <v>0</v>
      </c>
      <c r="AX88" s="14" cm="1">
        <f t="array" ref="AX88">IF(OR(T114={"NS","NA"},AX$65={"NS","NA"}),0,IF(T114&lt;=AX$65,0,1))</f>
        <v>0</v>
      </c>
      <c r="AY88" s="14" cm="1">
        <f t="array" ref="AY88">IF(OR(U114={"NS","NA"},AY$65={"NS","NA"}),0,IF(U114&lt;=AY$65,0,1))</f>
        <v>0</v>
      </c>
      <c r="AZ88" s="14" cm="1">
        <f t="array" ref="AZ88">IF(OR(V114={"NS","NA"},AZ$65={"NS","NA"}),0,IF(V114&lt;=AZ$65,0,1))</f>
        <v>0</v>
      </c>
      <c r="BA88" s="14" cm="1">
        <f t="array" ref="BA88">IF(OR(W114={"NS","NA"},BA$65={"NS","NA"}),0,IF(W114&lt;=BA$65,0,1))</f>
        <v>0</v>
      </c>
      <c r="BB88" s="14" cm="1">
        <f t="array" ref="BB88">IF(OR(X114={"NS","NA"},BB$65={"NS","NA"}),0,IF(X114&lt;=BB$65,0,1))</f>
        <v>0</v>
      </c>
      <c r="BC88" s="14" cm="1">
        <f t="array" ref="BC88">IF(OR(Y114={"NS","NA"},BC$65={"NS","NA"}),0,IF(Y114&lt;=BC$65,0,1))</f>
        <v>0</v>
      </c>
      <c r="BD88" s="14" cm="1">
        <f t="array" ref="BD88">IF(OR(Z114={"NS","NA"},BD$65={"NS","NA"}),0,IF(Z114&lt;=BD$65,0,1))</f>
        <v>0</v>
      </c>
      <c r="BE88" s="14" cm="1">
        <f t="array" ref="BE88">IF(OR(AA114={"NS","NA"},BE$65={"NS","NA"}),0,IF(AA114&lt;=BE$65,0,1))</f>
        <v>0</v>
      </c>
      <c r="BF88" s="14" cm="1">
        <f t="array" ref="BF88">IF(OR(AB114={"NS","NA"},BF$65={"NS","NA"}),0,IF(AB114&lt;=BF$65,0,1))</f>
        <v>0</v>
      </c>
      <c r="BG88" s="14" cm="1">
        <f t="array" ref="BG88">IF(OR(AC114={"NS","NA"},BG$65={"NS","NA"}),0,IF(AC114&lt;=BG$65,0,1))</f>
        <v>0</v>
      </c>
      <c r="BH88" s="14" cm="1">
        <f t="array" ref="BH88">IF(OR(AD114={"NS","NA"},BH$65={"NS","NA"}),0,IF(AD114&lt;=BH$65,0,1))</f>
        <v>0</v>
      </c>
      <c r="BI88" s="14"/>
      <c r="BJ88">
        <f t="shared" si="5"/>
        <v>0</v>
      </c>
      <c r="BK88">
        <f t="shared" si="6"/>
        <v>0</v>
      </c>
      <c r="BL88">
        <f t="shared" si="7"/>
        <v>0</v>
      </c>
      <c r="BM88">
        <f t="shared" si="8"/>
        <v>0</v>
      </c>
      <c r="BN88">
        <f t="shared" si="9"/>
        <v>0</v>
      </c>
      <c r="BO88">
        <f t="shared" si="10"/>
        <v>0</v>
      </c>
      <c r="BP88">
        <f t="shared" si="11"/>
        <v>0</v>
      </c>
      <c r="BQ88">
        <f t="shared" si="12"/>
        <v>0</v>
      </c>
      <c r="BR88" s="311">
        <f t="shared" si="13"/>
        <v>0</v>
      </c>
      <c r="BS88" s="312">
        <f t="shared" si="14"/>
        <v>0</v>
      </c>
      <c r="BT88" s="313">
        <f t="shared" si="15"/>
        <v>0</v>
      </c>
      <c r="BU88" s="314">
        <f t="shared" si="16"/>
        <v>0</v>
      </c>
      <c r="BV88" s="311">
        <f t="shared" si="17"/>
        <v>0</v>
      </c>
      <c r="BW88" s="312">
        <f t="shared" si="18"/>
        <v>0</v>
      </c>
      <c r="BX88" s="313">
        <f t="shared" si="19"/>
        <v>0</v>
      </c>
      <c r="BY88" s="314">
        <f t="shared" si="20"/>
        <v>0</v>
      </c>
      <c r="BZ88" s="311">
        <f t="shared" si="21"/>
        <v>0</v>
      </c>
      <c r="CA88" s="312">
        <f t="shared" si="22"/>
        <v>0</v>
      </c>
      <c r="CB88" s="313">
        <f t="shared" si="23"/>
        <v>0</v>
      </c>
      <c r="CC88" s="314">
        <f t="shared" si="24"/>
        <v>0</v>
      </c>
      <c r="CD88" s="311">
        <f>Z88</f>
        <v>0</v>
      </c>
      <c r="CE88" s="312">
        <f>COUNTIF(AD88,"NS") + COUNTIF(R116,"NS") + COUNTIF(V116,"NS") + COUNTIF(Z116,"NS") + COUNTIF(AD116,"NS")</f>
        <v>0</v>
      </c>
      <c r="CF88" s="313">
        <f>SUM(AD88,R116,V116,Z116,AD116)</f>
        <v>0</v>
      </c>
      <c r="CG88" s="314">
        <f>IF(OR(AND(CD88=0, CE88&gt;0),AND(CD88="NS", CF88&gt;0), AND(CD88="NS", CE88=0, CF88=0)), 1, IF(OR(AND(CD88&gt;0, CE88&gt;1,CD88&gt;CF88), AND(CD88="NS", CE88=2), AND(CD88="NS", CF88=0, CE88&gt;0), CD88=CF88), 0, 1))</f>
        <v>0</v>
      </c>
      <c r="CH88" s="247">
        <f>IF(SUM(BM88,BQ88,BM116,BQ116,BU116,BY116,BU88,BY88,CC88,CG88)=0,0,1)</f>
        <v>0</v>
      </c>
      <c r="CI88" s="310" t="str">
        <f>IF(CH88=0,"",
IF(SUM($CH$67:CH88)=1,CJ88,
IF($CH$89&gt;SUM($CH$67:CH88),_xlfn.CONCAT(", ",CJ88),
IF($CH$89=SUM($CH$67:CH88),_xlfn.CONCAT(" y ",CJ88)))))</f>
        <v/>
      </c>
      <c r="CJ88" s="71" t="s">
        <v>7413</v>
      </c>
      <c r="CK88" s="315"/>
      <c r="CL88" s="14"/>
    </row>
    <row r="89" spans="1:90" ht="15" customHeight="1">
      <c r="A89" s="5"/>
      <c r="B89" s="67"/>
      <c r="C89" s="8"/>
      <c r="D89" s="474"/>
      <c r="E89" s="475"/>
      <c r="F89" s="1"/>
      <c r="G89" s="1"/>
      <c r="H89" s="1"/>
      <c r="I89" s="1"/>
      <c r="J89" s="475"/>
      <c r="K89" s="475"/>
      <c r="L89" s="90"/>
      <c r="M89" s="10"/>
      <c r="N89" s="10"/>
      <c r="O89" s="10"/>
      <c r="P89" s="90"/>
      <c r="Q89" s="10"/>
      <c r="R89" s="10"/>
      <c r="S89" s="90" t="s">
        <v>5512</v>
      </c>
      <c r="T89" s="968">
        <f>IF(AND(SUM(T67:T88)=0,COUNTIF(T67:T88,"NS")&gt;0),"NS",IF(AND(SUM(T67:T88)=0,COUNTIF(T67:T88,0)&gt;0),0,IF(AND(SUM(T67:T88)=0,COUNTIF(T67:T88,"NA")&gt;0),"NA",SUM(T67:T88))))</f>
        <v>0</v>
      </c>
      <c r="U89" s="969"/>
      <c r="V89" s="970"/>
      <c r="W89" s="80">
        <f t="shared" ref="W89:AD89" si="27">IF(AND(SUM(W67:W88)=0,COUNTIF(W67:W88,"NS")&gt;0),"NS",IF(AND(SUM(W67:W88)=0,COUNTIF(W67:W88,0)&gt;0),0,IF(AND(SUM(W67:W88)=0,COUNTIF(W67:W88,"NA")&gt;0),"NA",SUM(W67:W88))))</f>
        <v>0</v>
      </c>
      <c r="X89" s="80">
        <f t="shared" si="27"/>
        <v>0</v>
      </c>
      <c r="Y89" s="80">
        <f t="shared" si="27"/>
        <v>0</v>
      </c>
      <c r="Z89" s="80">
        <f t="shared" si="27"/>
        <v>0</v>
      </c>
      <c r="AA89" s="80">
        <f t="shared" si="27"/>
        <v>0</v>
      </c>
      <c r="AB89" s="80">
        <f t="shared" si="27"/>
        <v>0</v>
      </c>
      <c r="AC89" s="80">
        <f t="shared" si="27"/>
        <v>0</v>
      </c>
      <c r="AD89" s="80">
        <f t="shared" si="27"/>
        <v>0</v>
      </c>
      <c r="AF89"/>
      <c r="AG89" s="193">
        <f>SUM(AG67:AG88)</f>
        <v>0</v>
      </c>
      <c r="AH89" s="193">
        <f>SUM(AH67:AH88,AF67)</f>
        <v>0</v>
      </c>
      <c r="AI89"/>
      <c r="AJ89" s="193">
        <f>SUM(AJ67:AJ88)</f>
        <v>0</v>
      </c>
      <c r="AK89" s="14" cm="1">
        <f t="array" ref="AK89">IF(OR(W87={"NS","NA"},AK$65={"NS","NA"}),0,IF(W87&lt;=AK$65,0,1))</f>
        <v>0</v>
      </c>
      <c r="AL89" s="14" cm="1">
        <f t="array" ref="AL89">IF(OR(X87={"NS","NA"},AL$65={"NS","NA"}),0,IF(X87&lt;=AL$65,0,1))</f>
        <v>0</v>
      </c>
      <c r="AM89" s="14" cm="1">
        <f t="array" ref="AM89">IF(OR(Y87={"NS","NA"},AM$65={"NS","NA"}),0,IF(Y87&lt;=AM$65,0,1))</f>
        <v>0</v>
      </c>
      <c r="AN89" s="14" cm="1">
        <f t="array" ref="AN89">IF(OR(Z87={"NS","NA"},AN$65={"NS","NA"}),0,IF(Z87&lt;=AN$65,0,1))</f>
        <v>0</v>
      </c>
      <c r="AO89" s="14" cm="1">
        <f t="array" ref="AO89">IF(OR(AA87={"NS","NA"},AO$65={"NS","NA"}),0,IF(AA87&lt;=AO$65,0,1))</f>
        <v>0</v>
      </c>
      <c r="AP89" s="14" cm="1">
        <f t="array" ref="AP89">IF(OR(AB87={"NS","NA"},AP$65={"NS","NA"}),0,IF(AB87&lt;=AP$65,0,1))</f>
        <v>0</v>
      </c>
      <c r="AQ89" s="14" cm="1">
        <f t="array" ref="AQ89">IF(OR(AC87={"NS","NA"},AQ$65={"NS","NA"}),0,IF(AC87&lt;=AQ$65,0,1))</f>
        <v>0</v>
      </c>
      <c r="AR89" s="14" cm="1">
        <f t="array" ref="AR89">IF(OR(AD87={"NS","NA"},AR$65={"NS","NA"}),0,IF(AD87&lt;=AR$65,0,1))</f>
        <v>0</v>
      </c>
      <c r="AS89" s="14" cm="1">
        <f t="array" ref="AS89">IF(OR(O115={"NS","NA"},AS$65={"NS","NA"}),0,IF(O115&lt;=AS$65,0,1))</f>
        <v>0</v>
      </c>
      <c r="AT89" s="14" cm="1">
        <f t="array" ref="AT89">IF(OR(P115={"NS","NA"},AT$65={"NS","NA"}),0,IF(P115&lt;=AT$65,0,1))</f>
        <v>0</v>
      </c>
      <c r="AU89" s="14" cm="1">
        <f t="array" ref="AU89">IF(OR(Q115={"NS","NA"},AU$65={"NS","NA"}),0,IF(Q115&lt;=AU$65,0,1))</f>
        <v>0</v>
      </c>
      <c r="AV89" s="14" cm="1">
        <f t="array" ref="AV89">IF(OR(R115={"NS","NA"},AV$65={"NS","NA"}),0,IF(R115&lt;=AV$65,0,1))</f>
        <v>0</v>
      </c>
      <c r="AW89" s="14" cm="1">
        <f t="array" ref="AW89">IF(OR(S115={"NS","NA"},AW$65={"NS","NA"}),0,IF(S115&lt;=AW$65,0,1))</f>
        <v>0</v>
      </c>
      <c r="AX89" s="14" cm="1">
        <f t="array" ref="AX89">IF(OR(T115={"NS","NA"},AX$65={"NS","NA"}),0,IF(T115&lt;=AX$65,0,1))</f>
        <v>0</v>
      </c>
      <c r="AY89" s="14" cm="1">
        <f t="array" ref="AY89">IF(OR(U115={"NS","NA"},AY$65={"NS","NA"}),0,IF(U115&lt;=AY$65,0,1))</f>
        <v>0</v>
      </c>
      <c r="AZ89" s="14" cm="1">
        <f t="array" ref="AZ89">IF(OR(V115={"NS","NA"},AZ$65={"NS","NA"}),0,IF(V115&lt;=AZ$65,0,1))</f>
        <v>0</v>
      </c>
      <c r="BA89" s="14" cm="1">
        <f t="array" ref="BA89">IF(OR(W115={"NS","NA"},BA$65={"NS","NA"}),0,IF(W115&lt;=BA$65,0,1))</f>
        <v>0</v>
      </c>
      <c r="BB89" s="14" cm="1">
        <f t="array" ref="BB89">IF(OR(X115={"NS","NA"},BB$65={"NS","NA"}),0,IF(X115&lt;=BB$65,0,1))</f>
        <v>0</v>
      </c>
      <c r="BC89" s="14" cm="1">
        <f t="array" ref="BC89">IF(OR(Y115={"NS","NA"},BC$65={"NS","NA"}),0,IF(Y115&lt;=BC$65,0,1))</f>
        <v>0</v>
      </c>
      <c r="BD89" s="14" cm="1">
        <f t="array" ref="BD89">IF(OR(Z115={"NS","NA"},BD$65={"NS","NA"}),0,IF(Z115&lt;=BD$65,0,1))</f>
        <v>0</v>
      </c>
      <c r="BE89" s="14" cm="1">
        <f t="array" ref="BE89">IF(OR(AA115={"NS","NA"},BE$65={"NS","NA"}),0,IF(AA115&lt;=BE$65,0,1))</f>
        <v>0</v>
      </c>
      <c r="BF89" s="14" cm="1">
        <f t="array" ref="BF89">IF(OR(AB115={"NS","NA"},BF$65={"NS","NA"}),0,IF(AB115&lt;=BF$65,0,1))</f>
        <v>0</v>
      </c>
      <c r="BG89" s="14" cm="1">
        <f t="array" ref="BG89">IF(OR(AC115={"NS","NA"},BG$65={"NS","NA"}),0,IF(AC115&lt;=BG$65,0,1))</f>
        <v>0</v>
      </c>
      <c r="BH89" s="14" cm="1">
        <f t="array" ref="BH89">IF(OR(AD115={"NS","NA"},BH$65={"NS","NA"}),0,IF(AD115&lt;=BH$65,0,1))</f>
        <v>0</v>
      </c>
      <c r="BI89" s="14"/>
      <c r="BM89" s="192">
        <f>SUM(BM67:BM88)</f>
        <v>0</v>
      </c>
      <c r="BQ89" s="192">
        <f>SUM(BQ67:BQ88)</f>
        <v>0</v>
      </c>
      <c r="BR89" s="14"/>
      <c r="BS89" s="14"/>
      <c r="BT89" s="14"/>
      <c r="BU89" s="14"/>
      <c r="BV89" s="14"/>
      <c r="BW89" s="14"/>
      <c r="BX89" s="14"/>
      <c r="BY89" s="14"/>
      <c r="BZ89" s="14"/>
      <c r="CA89" s="14"/>
      <c r="CB89" s="14"/>
      <c r="CC89" s="14"/>
      <c r="CD89" s="14"/>
      <c r="CE89" s="14"/>
      <c r="CF89" s="14"/>
      <c r="CG89" s="14"/>
      <c r="CH89" s="256">
        <f>SUM(CH67:CH88)</f>
        <v>0</v>
      </c>
      <c r="CI89" s="256" t="str">
        <f>IF(CH89=0,"",_xlfn.CONCAT(CI67:CI88))</f>
        <v/>
      </c>
      <c r="CJ89" s="258" t="str">
        <f>IF(CH89=0,"",
IF(CH89=1,_xlfn.CONCAT("Favor de revisar la sumatoria del total y/o subtotal(es) en el numeral: ",CI89),_xlfn.CONCAT("Favor de revisar la sumatoria de los totales y/o subtotales en los numerales: ",CI89)))</f>
        <v/>
      </c>
      <c r="CK89" s="29"/>
      <c r="CL89" s="14"/>
    </row>
    <row r="90" spans="1:90" ht="15" customHeight="1">
      <c r="A90" s="5"/>
      <c r="B90" s="67"/>
      <c r="C90" s="8"/>
      <c r="D90" s="8"/>
      <c r="E90" s="8"/>
      <c r="F90" s="8"/>
      <c r="G90" s="8"/>
      <c r="H90" s="8"/>
      <c r="I90" s="406"/>
      <c r="J90" s="475"/>
      <c r="K90" s="475"/>
      <c r="L90" s="475"/>
      <c r="M90" s="406"/>
      <c r="N90" s="474"/>
      <c r="O90" s="474"/>
      <c r="P90" s="474"/>
      <c r="Q90" s="474"/>
      <c r="R90" s="474"/>
      <c r="S90" s="474"/>
      <c r="T90" s="474"/>
      <c r="U90" s="474"/>
      <c r="V90" s="1"/>
      <c r="W90" s="1"/>
      <c r="X90" s="1"/>
      <c r="Y90" s="1"/>
      <c r="Z90" s="1"/>
      <c r="AA90" s="1"/>
      <c r="AB90" s="1"/>
      <c r="AC90" s="1"/>
      <c r="AD90" s="1"/>
      <c r="AF90" s="14"/>
      <c r="AG90" s="14"/>
      <c r="AH90" s="14"/>
      <c r="AI90" s="14"/>
      <c r="AJ90" s="14"/>
      <c r="AK90" s="14" cm="1">
        <f t="array" ref="AK90">IF(OR(W88={"NS","NA"},AK$65={"NS","NA"}),0,IF(W88&lt;=AK$65,0,1))</f>
        <v>0</v>
      </c>
      <c r="AL90" s="14" cm="1">
        <f t="array" ref="AL90">IF(OR(X88={"NS","NA"},AL$65={"NS","NA"}),0,IF(X88&lt;=AL$65,0,1))</f>
        <v>0</v>
      </c>
      <c r="AM90" s="14" cm="1">
        <f t="array" ref="AM90">IF(OR(Y88={"NS","NA"},AM$65={"NS","NA"}),0,IF(Y88&lt;=AM$65,0,1))</f>
        <v>0</v>
      </c>
      <c r="AN90" s="14" cm="1">
        <f t="array" ref="AN90">IF(OR(Z88={"NS","NA"},AN$65={"NS","NA"}),0,IF(Z88&lt;=AN$65,0,1))</f>
        <v>0</v>
      </c>
      <c r="AO90" s="14" cm="1">
        <f t="array" ref="AO90">IF(OR(AA88={"NS","NA"},AO$65={"NS","NA"}),0,IF(AA88&lt;=AO$65,0,1))</f>
        <v>0</v>
      </c>
      <c r="AP90" s="14" cm="1">
        <f t="array" ref="AP90">IF(OR(AB88={"NS","NA"},AP$65={"NS","NA"}),0,IF(AB88&lt;=AP$65,0,1))</f>
        <v>0</v>
      </c>
      <c r="AQ90" s="14" cm="1">
        <f t="array" ref="AQ90">IF(OR(AC88={"NS","NA"},AQ$65={"NS","NA"}),0,IF(AC88&lt;=AQ$65,0,1))</f>
        <v>0</v>
      </c>
      <c r="AR90" s="14" cm="1">
        <f t="array" ref="AR90">IF(OR(AD88={"NS","NA"},AR$65={"NS","NA"}),0,IF(AD88&lt;=AR$65,0,1))</f>
        <v>0</v>
      </c>
      <c r="AS90" s="14" cm="1">
        <f t="array" ref="AS90">IF(OR(O116={"NS","NA"},AS$65={"NS","NA"}),0,IF(O116&lt;=AS$65,0,1))</f>
        <v>0</v>
      </c>
      <c r="AT90" s="14" cm="1">
        <f t="array" ref="AT90">IF(OR(P116={"NS","NA"},AT$65={"NS","NA"}),0,IF(P116&lt;=AT$65,0,1))</f>
        <v>0</v>
      </c>
      <c r="AU90" s="14" cm="1">
        <f t="array" ref="AU90">IF(OR(Q116={"NS","NA"},AU$65={"NS","NA"}),0,IF(Q116&lt;=AU$65,0,1))</f>
        <v>0</v>
      </c>
      <c r="AV90" s="14" cm="1">
        <f t="array" ref="AV90">IF(OR(R116={"NS","NA"},AV$65={"NS","NA"}),0,IF(R116&lt;=AV$65,0,1))</f>
        <v>0</v>
      </c>
      <c r="AW90" s="14" cm="1">
        <f t="array" ref="AW90">IF(OR(S116={"NS","NA"},AW$65={"NS","NA"}),0,IF(S116&lt;=AW$65,0,1))</f>
        <v>0</v>
      </c>
      <c r="AX90" s="14" cm="1">
        <f t="array" ref="AX90">IF(OR(T116={"NS","NA"},AX$65={"NS","NA"}),0,IF(T116&lt;=AX$65,0,1))</f>
        <v>0</v>
      </c>
      <c r="AY90" s="14" cm="1">
        <f t="array" ref="AY90">IF(OR(U116={"NS","NA"},AY$65={"NS","NA"}),0,IF(U116&lt;=AY$65,0,1))</f>
        <v>0</v>
      </c>
      <c r="AZ90" s="14" cm="1">
        <f t="array" ref="AZ90">IF(OR(V116={"NS","NA"},AZ$65={"NS","NA"}),0,IF(V116&lt;=AZ$65,0,1))</f>
        <v>0</v>
      </c>
      <c r="BA90" s="14" cm="1">
        <f t="array" ref="BA90">IF(OR(W116={"NS","NA"},BA$65={"NS","NA"}),0,IF(W116&lt;=BA$65,0,1))</f>
        <v>0</v>
      </c>
      <c r="BB90" s="14" cm="1">
        <f t="array" ref="BB90">IF(OR(X116={"NS","NA"},BB$65={"NS","NA"}),0,IF(X116&lt;=BB$65,0,1))</f>
        <v>0</v>
      </c>
      <c r="BC90" s="14" cm="1">
        <f t="array" ref="BC90">IF(OR(Y116={"NS","NA"},BC$65={"NS","NA"}),0,IF(Y116&lt;=BC$65,0,1))</f>
        <v>0</v>
      </c>
      <c r="BD90" s="14" cm="1">
        <f t="array" ref="BD90">IF(OR(Z116={"NS","NA"},BD$65={"NS","NA"}),0,IF(Z116&lt;=BD$65,0,1))</f>
        <v>0</v>
      </c>
      <c r="BE90" s="14" cm="1">
        <f t="array" ref="BE90">IF(OR(AA116={"NS","NA"},BE$65={"NS","NA"}),0,IF(AA116&lt;=BE$65,0,1))</f>
        <v>0</v>
      </c>
      <c r="BF90" s="14" cm="1">
        <f t="array" ref="BF90">IF(OR(AB116={"NS","NA"},BF$65={"NS","NA"}),0,IF(AB116&lt;=BF$65,0,1))</f>
        <v>0</v>
      </c>
      <c r="BG90" s="14" cm="1">
        <f t="array" ref="BG90">IF(OR(AC116={"NS","NA"},BG$65={"NS","NA"}),0,IF(AC116&lt;=BG$65,0,1))</f>
        <v>0</v>
      </c>
      <c r="BH90" s="14" cm="1">
        <f t="array" ref="BH90">IF(OR(AD116={"NS","NA"},BH$65={"NS","NA"}),0,IF(AD116&lt;=BH$65,0,1))</f>
        <v>0</v>
      </c>
      <c r="BI90" s="473">
        <f>SUM(AK69:BH90)</f>
        <v>0</v>
      </c>
      <c r="CB90" s="14"/>
      <c r="CC90" s="14"/>
      <c r="CD90"/>
      <c r="CE90"/>
      <c r="CF90" s="14"/>
      <c r="CG90" s="14"/>
      <c r="CH90" s="14"/>
      <c r="CI90" s="14"/>
      <c r="CJ90" s="14"/>
      <c r="CK90" s="14"/>
      <c r="CL90" s="14"/>
    </row>
    <row r="91" spans="1:90" ht="15" customHeight="1">
      <c r="A91" s="5"/>
      <c r="B91" s="67"/>
      <c r="C91" s="1"/>
      <c r="D91" s="1"/>
      <c r="E91" s="1"/>
      <c r="F91" s="1"/>
      <c r="G91" s="1"/>
      <c r="H91" s="1"/>
      <c r="I91" s="1"/>
      <c r="J91" s="1"/>
      <c r="K91" s="1"/>
      <c r="L91" s="1"/>
      <c r="M91" s="1"/>
      <c r="N91" s="1"/>
      <c r="O91" s="1"/>
      <c r="P91" s="1"/>
      <c r="Q91" s="1"/>
      <c r="R91" s="1"/>
      <c r="S91" s="1"/>
      <c r="T91" s="1"/>
      <c r="U91" s="1"/>
      <c r="V91" s="1"/>
      <c r="W91" s="1"/>
      <c r="X91" s="1"/>
      <c r="Y91" s="1"/>
      <c r="Z91" s="1"/>
      <c r="AA91" s="992" t="s">
        <v>5856</v>
      </c>
      <c r="AB91" s="635"/>
      <c r="AC91" s="635"/>
      <c r="AD91" s="635"/>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CB91" s="14"/>
      <c r="CC91" s="14"/>
      <c r="CD91" s="14"/>
      <c r="CE91" s="14"/>
      <c r="CF91" s="14"/>
      <c r="CG91" s="14"/>
      <c r="CH91" s="14"/>
      <c r="CI91" s="14"/>
      <c r="CJ91" s="14"/>
      <c r="CK91" s="14"/>
      <c r="CL91" s="14"/>
    </row>
    <row r="92" spans="1:90" ht="48" customHeight="1">
      <c r="A92" s="5"/>
      <c r="B92" s="67"/>
      <c r="C92" s="643" t="s">
        <v>6345</v>
      </c>
      <c r="D92" s="773"/>
      <c r="E92" s="773"/>
      <c r="F92" s="773"/>
      <c r="G92" s="773"/>
      <c r="H92" s="773"/>
      <c r="I92" s="773"/>
      <c r="J92" s="773"/>
      <c r="K92" s="773"/>
      <c r="L92" s="773"/>
      <c r="M92" s="773"/>
      <c r="N92" s="769"/>
      <c r="O92" s="643" t="s">
        <v>7406</v>
      </c>
      <c r="P92" s="669"/>
      <c r="Q92" s="669"/>
      <c r="R92" s="669"/>
      <c r="S92" s="669"/>
      <c r="T92" s="669"/>
      <c r="U92" s="669"/>
      <c r="V92" s="669"/>
      <c r="W92" s="669"/>
      <c r="X92" s="669"/>
      <c r="Y92" s="669"/>
      <c r="Z92" s="669"/>
      <c r="AA92" s="669"/>
      <c r="AB92" s="669"/>
      <c r="AC92" s="669"/>
      <c r="AD92" s="670"/>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CB92" s="14"/>
      <c r="CC92" s="14"/>
      <c r="CD92" s="14"/>
      <c r="CE92" s="14"/>
      <c r="CF92" s="14"/>
      <c r="CG92" s="14"/>
      <c r="CH92" s="14"/>
      <c r="CI92" s="14"/>
      <c r="CJ92" s="14"/>
      <c r="CK92" s="14"/>
      <c r="CL92" s="14"/>
    </row>
    <row r="93" spans="1:90" ht="60" customHeight="1">
      <c r="A93" s="5"/>
      <c r="B93" s="67"/>
      <c r="C93" s="862"/>
      <c r="D93" s="736"/>
      <c r="E93" s="736"/>
      <c r="F93" s="736"/>
      <c r="G93" s="736"/>
      <c r="H93" s="736"/>
      <c r="I93" s="736"/>
      <c r="J93" s="736"/>
      <c r="K93" s="736"/>
      <c r="L93" s="736"/>
      <c r="M93" s="736"/>
      <c r="N93" s="689"/>
      <c r="O93" s="668" t="s">
        <v>7394</v>
      </c>
      <c r="P93" s="669"/>
      <c r="Q93" s="669"/>
      <c r="R93" s="670"/>
      <c r="S93" s="668" t="s">
        <v>7395</v>
      </c>
      <c r="T93" s="669"/>
      <c r="U93" s="669"/>
      <c r="V93" s="670"/>
      <c r="W93" s="668" t="s">
        <v>7396</v>
      </c>
      <c r="X93" s="669"/>
      <c r="Y93" s="669"/>
      <c r="Z93" s="670"/>
      <c r="AA93" s="668" t="s">
        <v>422</v>
      </c>
      <c r="AB93" s="669"/>
      <c r="AC93" s="669"/>
      <c r="AD93" s="670"/>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CB93" s="14"/>
      <c r="CC93" s="14"/>
      <c r="CD93" s="14"/>
      <c r="CE93" s="14"/>
      <c r="CF93" s="14"/>
      <c r="CG93" s="14"/>
      <c r="CH93" s="14"/>
      <c r="CI93" s="14"/>
      <c r="CJ93" s="14"/>
      <c r="CK93" s="14"/>
      <c r="CL93" s="14"/>
    </row>
    <row r="94" spans="1:90" ht="72" customHeight="1">
      <c r="A94" s="5"/>
      <c r="B94" s="67"/>
      <c r="C94" s="770"/>
      <c r="D94" s="732"/>
      <c r="E94" s="732"/>
      <c r="F94" s="732"/>
      <c r="G94" s="732"/>
      <c r="H94" s="732"/>
      <c r="I94" s="732"/>
      <c r="J94" s="732"/>
      <c r="K94" s="732"/>
      <c r="L94" s="732"/>
      <c r="M94" s="732"/>
      <c r="N94" s="733"/>
      <c r="O94" s="50" t="s">
        <v>5571</v>
      </c>
      <c r="P94" s="63" t="s">
        <v>6029</v>
      </c>
      <c r="Q94" s="63" t="s">
        <v>6030</v>
      </c>
      <c r="R94" s="63" t="s">
        <v>422</v>
      </c>
      <c r="S94" s="50" t="s">
        <v>5571</v>
      </c>
      <c r="T94" s="63" t="s">
        <v>6029</v>
      </c>
      <c r="U94" s="63" t="s">
        <v>6030</v>
      </c>
      <c r="V94" s="63" t="s">
        <v>422</v>
      </c>
      <c r="W94" s="50" t="s">
        <v>5571</v>
      </c>
      <c r="X94" s="63" t="s">
        <v>6029</v>
      </c>
      <c r="Y94" s="63" t="s">
        <v>6030</v>
      </c>
      <c r="Z94" s="63" t="s">
        <v>422</v>
      </c>
      <c r="AA94" s="50" t="s">
        <v>5571</v>
      </c>
      <c r="AB94" s="63" t="s">
        <v>6029</v>
      </c>
      <c r="AC94" s="63" t="s">
        <v>6030</v>
      </c>
      <c r="AD94" s="63" t="s">
        <v>422</v>
      </c>
      <c r="AF94" s="14"/>
      <c r="AG94" s="14"/>
      <c r="AH94" s="14"/>
      <c r="AI94" s="14"/>
      <c r="AJ94" s="14"/>
      <c r="AK94" s="315"/>
      <c r="AL94" s="315"/>
      <c r="AM94" s="315"/>
      <c r="AN94" s="315"/>
      <c r="AO94" s="315"/>
      <c r="AP94" s="315"/>
      <c r="AQ94" s="315"/>
      <c r="AR94" s="315"/>
      <c r="AS94" s="315"/>
      <c r="AT94" s="315"/>
      <c r="AU94" s="315"/>
      <c r="AV94" s="315"/>
      <c r="AW94" s="315"/>
      <c r="AX94" s="315"/>
      <c r="AY94" s="315"/>
      <c r="AZ94" s="315"/>
      <c r="BA94" s="14"/>
      <c r="BB94" s="14"/>
      <c r="BC94" s="14"/>
      <c r="BD94" s="14"/>
      <c r="BE94" s="14"/>
      <c r="BF94" s="14"/>
      <c r="BG94" s="14"/>
      <c r="BH94" s="14"/>
      <c r="BI94" s="14"/>
      <c r="BJ94" t="s">
        <v>5580</v>
      </c>
      <c r="BK94" t="s">
        <v>5581</v>
      </c>
      <c r="BL94" t="s">
        <v>5582</v>
      </c>
      <c r="BM94" t="s">
        <v>5583</v>
      </c>
      <c r="BN94" t="s">
        <v>5584</v>
      </c>
      <c r="BO94" t="s">
        <v>5585</v>
      </c>
      <c r="BP94" t="s">
        <v>5586</v>
      </c>
      <c r="BQ94" t="s">
        <v>5587</v>
      </c>
      <c r="BR94" t="s">
        <v>5588</v>
      </c>
      <c r="BS94" t="s">
        <v>5589</v>
      </c>
      <c r="BT94" t="s">
        <v>5590</v>
      </c>
      <c r="BU94" t="s">
        <v>5591</v>
      </c>
      <c r="BV94" t="s">
        <v>6077</v>
      </c>
      <c r="BW94" t="s">
        <v>6078</v>
      </c>
      <c r="BX94" t="s">
        <v>6079</v>
      </c>
      <c r="BY94" t="s">
        <v>6080</v>
      </c>
      <c r="CB94" s="14"/>
      <c r="CC94" s="14"/>
      <c r="CD94" s="14"/>
      <c r="CE94" s="14"/>
      <c r="CF94" s="14"/>
      <c r="CG94" s="14"/>
      <c r="CH94" s="14"/>
      <c r="CI94" s="14"/>
      <c r="CJ94" s="14"/>
      <c r="CK94" s="14"/>
      <c r="CL94" s="14"/>
    </row>
    <row r="95" spans="1:90" ht="24" customHeight="1">
      <c r="A95" s="5"/>
      <c r="B95" s="67"/>
      <c r="C95" s="430" t="s">
        <v>5040</v>
      </c>
      <c r="D95" s="752" t="s">
        <v>6360</v>
      </c>
      <c r="E95" s="669"/>
      <c r="F95" s="669"/>
      <c r="G95" s="669"/>
      <c r="H95" s="669"/>
      <c r="I95" s="669"/>
      <c r="J95" s="669"/>
      <c r="K95" s="669"/>
      <c r="L95" s="669"/>
      <c r="M95" s="669"/>
      <c r="N95" s="670"/>
      <c r="O95" s="112"/>
      <c r="P95" s="112"/>
      <c r="Q95" s="112"/>
      <c r="R95" s="112"/>
      <c r="S95" s="112"/>
      <c r="T95" s="112"/>
      <c r="U95" s="112"/>
      <c r="V95" s="112"/>
      <c r="W95" s="112"/>
      <c r="X95" s="112"/>
      <c r="Y95" s="112"/>
      <c r="Z95" s="112"/>
      <c r="AA95" s="112"/>
      <c r="AB95" s="112"/>
      <c r="AC95" s="112"/>
      <c r="AD95" s="112"/>
      <c r="AF95" s="14"/>
      <c r="AG95" s="14"/>
      <c r="AH95" s="14"/>
      <c r="AI95" s="14"/>
      <c r="AJ95" s="14"/>
      <c r="AK95" s="315"/>
      <c r="AL95" s="315"/>
      <c r="AM95" s="315"/>
      <c r="AN95" s="315"/>
      <c r="AO95" s="315"/>
      <c r="AP95" s="315"/>
      <c r="AQ95" s="315"/>
      <c r="AR95" s="315"/>
      <c r="AS95" s="315"/>
      <c r="AT95" s="315"/>
      <c r="AU95" s="315"/>
      <c r="AV95" s="315"/>
      <c r="AW95" s="315"/>
      <c r="AX95" s="315"/>
      <c r="AY95" s="315"/>
      <c r="AZ95" s="315"/>
      <c r="BA95" s="14"/>
      <c r="BB95" s="14"/>
      <c r="BC95" s="14"/>
      <c r="BD95" s="14"/>
      <c r="BE95" s="14"/>
      <c r="BF95" s="14"/>
      <c r="BG95" s="14"/>
      <c r="BH95" s="14"/>
      <c r="BI95" s="14"/>
      <c r="BJ95">
        <f>O95</f>
        <v>0</v>
      </c>
      <c r="BK95">
        <f>COUNTIF(P95:R95,"NS")</f>
        <v>0</v>
      </c>
      <c r="BL95">
        <f>SUM(P95:R95)</f>
        <v>0</v>
      </c>
      <c r="BM95">
        <f>IF(COUNTIF(O95:R95,"NA")=4,0,IF(OR(AND(BJ95=0,BK95&gt;0),AND(BJ95="NS",BL95&gt;0), AND(BJ95="NS", BK95=0,BL95=0)), 1, IF(OR(AND(BJ95&gt;0,BK95&gt;1,BJ95&gt;BL95), AND(BJ95="NS",BK95=2), AND(BJ95="NS",BL95=0,BK95&gt;0),BJ95=BL95), 0, 1)))</f>
        <v>0</v>
      </c>
      <c r="BN95">
        <f t="shared" ref="BN95:BN116" si="28">S95</f>
        <v>0</v>
      </c>
      <c r="BO95">
        <f t="shared" ref="BO95:BO116" si="29">COUNTIF(T95:V95,"NS")</f>
        <v>0</v>
      </c>
      <c r="BP95">
        <f t="shared" ref="BP95:BP116" si="30">SUM(T95:V95)</f>
        <v>0</v>
      </c>
      <c r="BQ95">
        <f t="shared" ref="BQ95:BQ116" si="31">IF(COUNTIF(S95:V95,"NA")=4,0,IF(OR(AND(BN95=0,BO95&gt;0),AND(BN95="NS",BP95&gt;0), AND(BN95="NS", BO95=0,BP95=0)), 1, IF(OR(AND(BN95&gt;0,BO95&gt;1,BN95&gt;BP95), AND(BN95="NS",BO95=2), AND(BN95="NS",BP95=0,BO95&gt;0),BN95=BP95), 0, 1)))</f>
        <v>0</v>
      </c>
      <c r="BR95">
        <f>W95</f>
        <v>0</v>
      </c>
      <c r="BS95">
        <f>COUNTIF(X95:Z95,"NS")</f>
        <v>0</v>
      </c>
      <c r="BT95">
        <f>SUM(X95:Z95)</f>
        <v>0</v>
      </c>
      <c r="BU95">
        <f>IF(COUNTIF(W95:Z95,"NA")=4,0,IF(OR(AND(BR95=0,BS95&gt;0),AND(BR95="NS",BT95&gt;0), AND(BR95="NS", BS95=0,BT95=0)), 1, IF(OR(AND(BR95&gt;0,BS95&gt;1,BR95&gt;BT95), AND(BR95="NS",BS95=2), AND(BR95="NS",BT95=0,BS95&gt;0),BR95=BT95), 0, 1)))</f>
        <v>0</v>
      </c>
      <c r="BV95">
        <f t="shared" ref="BV95:BV115" si="32">AA95</f>
        <v>0</v>
      </c>
      <c r="BW95">
        <f t="shared" ref="BW95:BW115" si="33">COUNTIF(AB95:AD95,"NS")</f>
        <v>0</v>
      </c>
      <c r="BX95">
        <f t="shared" ref="BX95:BX115" si="34">SUM(AB95:AD95)</f>
        <v>0</v>
      </c>
      <c r="BY95">
        <f t="shared" ref="BY95:BY115" si="35">IF(COUNTIF(AA95:AD95,"NA")=4,0,IF(OR(AND(BV95=0,BW95&gt;0),AND(BV95="NS",BX95&gt;0), AND(BV95="NS", BW95=0,BX95=0)), 1, IF(OR(AND(BV95&gt;0,BW95&gt;1,BV95&gt;BX95), AND(BV95="NS",BW95=2), AND(BV95="NS",BX95=0,BW95&gt;0),BV95=BX95), 0, 1)))</f>
        <v>0</v>
      </c>
      <c r="CB95" s="14"/>
      <c r="CC95" s="14"/>
      <c r="CD95" s="14"/>
      <c r="CE95" s="14"/>
      <c r="CF95" s="14"/>
      <c r="CG95" s="14"/>
      <c r="CH95" s="14"/>
      <c r="CI95" s="14"/>
      <c r="CJ95" s="14"/>
      <c r="CK95" s="14"/>
      <c r="CL95" s="14"/>
    </row>
    <row r="96" spans="1:90" ht="15" customHeight="1">
      <c r="A96" s="5"/>
      <c r="B96" s="67"/>
      <c r="C96" s="430" t="s">
        <v>5042</v>
      </c>
      <c r="D96" s="752" t="s">
        <v>6361</v>
      </c>
      <c r="E96" s="669"/>
      <c r="F96" s="669"/>
      <c r="G96" s="669"/>
      <c r="H96" s="669"/>
      <c r="I96" s="669"/>
      <c r="J96" s="669"/>
      <c r="K96" s="669"/>
      <c r="L96" s="669"/>
      <c r="M96" s="669"/>
      <c r="N96" s="670"/>
      <c r="O96" s="112"/>
      <c r="P96" s="112"/>
      <c r="Q96" s="112"/>
      <c r="R96" s="112"/>
      <c r="S96" s="112"/>
      <c r="T96" s="112"/>
      <c r="U96" s="112"/>
      <c r="V96" s="112"/>
      <c r="W96" s="112"/>
      <c r="X96" s="112"/>
      <c r="Y96" s="112"/>
      <c r="Z96" s="112"/>
      <c r="AA96" s="112"/>
      <c r="AB96" s="112"/>
      <c r="AC96" s="112"/>
      <c r="AD96" s="112"/>
      <c r="AF96" s="14"/>
      <c r="AG96" s="14"/>
      <c r="AH96" s="14"/>
      <c r="AI96" s="14"/>
      <c r="AJ96" s="14"/>
      <c r="AK96" s="315"/>
      <c r="AL96" s="315"/>
      <c r="AM96" s="315"/>
      <c r="AN96" s="315"/>
      <c r="AO96" s="315"/>
      <c r="AP96" s="315"/>
      <c r="AQ96" s="315"/>
      <c r="AR96" s="315"/>
      <c r="AS96" s="315"/>
      <c r="AT96" s="315"/>
      <c r="AU96" s="315"/>
      <c r="AV96" s="315"/>
      <c r="AW96" s="315"/>
      <c r="AX96" s="315"/>
      <c r="AY96" s="315"/>
      <c r="AZ96" s="315"/>
      <c r="BA96" s="14"/>
      <c r="BB96" s="14"/>
      <c r="BC96" s="14"/>
      <c r="BD96" s="14"/>
      <c r="BE96" s="14"/>
      <c r="BF96" s="14"/>
      <c r="BG96" s="14"/>
      <c r="BH96" s="14"/>
      <c r="BI96" s="14"/>
      <c r="BJ96">
        <f t="shared" ref="BJ96:BJ116" si="36">O96</f>
        <v>0</v>
      </c>
      <c r="BK96">
        <f t="shared" ref="BK96:BK116" si="37">COUNTIF(P96:R96,"NS")</f>
        <v>0</v>
      </c>
      <c r="BL96">
        <f t="shared" ref="BL96:BL116" si="38">SUM(P96:R96)</f>
        <v>0</v>
      </c>
      <c r="BM96">
        <f t="shared" ref="BM96:BM116" si="39">IF(COUNTIF(O96:R96,"NA")=4,0,IF(OR(AND(BJ96=0,BK96&gt;0),AND(BJ96="NS",BL96&gt;0), AND(BJ96="NS", BK96=0,BL96=0)), 1, IF(OR(AND(BJ96&gt;0,BK96&gt;1,BJ96&gt;BL96), AND(BJ96="NS",BK96=2), AND(BJ96="NS",BL96=0,BK96&gt;0),BJ96=BL96), 0, 1)))</f>
        <v>0</v>
      </c>
      <c r="BN96">
        <f t="shared" si="28"/>
        <v>0</v>
      </c>
      <c r="BO96">
        <f t="shared" si="29"/>
        <v>0</v>
      </c>
      <c r="BP96">
        <f t="shared" si="30"/>
        <v>0</v>
      </c>
      <c r="BQ96">
        <f t="shared" si="31"/>
        <v>0</v>
      </c>
      <c r="BR96">
        <f t="shared" ref="BR96:BR116" si="40">W96</f>
        <v>0</v>
      </c>
      <c r="BS96">
        <f t="shared" ref="BS96:BS116" si="41">COUNTIF(X96:Z96,"NS")</f>
        <v>0</v>
      </c>
      <c r="BT96">
        <f t="shared" ref="BT96:BT116" si="42">SUM(X96:Z96)</f>
        <v>0</v>
      </c>
      <c r="BU96">
        <f t="shared" ref="BU96:BU116" si="43">IF(COUNTIF(W96:Z96,"NA")=4,0,IF(OR(AND(BR96=0,BS96&gt;0),AND(BR96="NS",BT96&gt;0), AND(BR96="NS", BS96=0,BT96=0)), 1, IF(OR(AND(BR96&gt;0,BS96&gt;1,BR96&gt;BT96), AND(BR96="NS",BS96=2), AND(BR96="NS",BT96=0,BS96&gt;0),BR96=BT96), 0, 1)))</f>
        <v>0</v>
      </c>
      <c r="BV96">
        <f t="shared" si="32"/>
        <v>0</v>
      </c>
      <c r="BW96">
        <f t="shared" si="33"/>
        <v>0</v>
      </c>
      <c r="BX96">
        <f t="shared" si="34"/>
        <v>0</v>
      </c>
      <c r="BY96">
        <f t="shared" si="35"/>
        <v>0</v>
      </c>
      <c r="CB96" s="14"/>
      <c r="CC96" s="14"/>
      <c r="CD96" s="14"/>
      <c r="CE96" s="14"/>
      <c r="CF96" s="14"/>
      <c r="CG96" s="14"/>
      <c r="CH96" s="14"/>
      <c r="CI96" s="14"/>
      <c r="CJ96" s="14"/>
      <c r="CK96" s="14"/>
      <c r="CL96" s="14"/>
    </row>
    <row r="97" spans="1:90" ht="15" customHeight="1">
      <c r="A97" s="5"/>
      <c r="B97" s="67"/>
      <c r="C97" s="411" t="s">
        <v>5044</v>
      </c>
      <c r="D97" s="752" t="s">
        <v>6362</v>
      </c>
      <c r="E97" s="669"/>
      <c r="F97" s="669"/>
      <c r="G97" s="669"/>
      <c r="H97" s="669"/>
      <c r="I97" s="669"/>
      <c r="J97" s="669"/>
      <c r="K97" s="669"/>
      <c r="L97" s="669"/>
      <c r="M97" s="669"/>
      <c r="N97" s="670"/>
      <c r="O97" s="112"/>
      <c r="P97" s="112"/>
      <c r="Q97" s="112"/>
      <c r="R97" s="112"/>
      <c r="S97" s="112"/>
      <c r="T97" s="112"/>
      <c r="U97" s="112"/>
      <c r="V97" s="112"/>
      <c r="W97" s="112"/>
      <c r="X97" s="112"/>
      <c r="Y97" s="112"/>
      <c r="Z97" s="112"/>
      <c r="AA97" s="112"/>
      <c r="AB97" s="112"/>
      <c r="AC97" s="112"/>
      <c r="AD97" s="112"/>
      <c r="AF97" s="14"/>
      <c r="AG97" s="14"/>
      <c r="AH97" s="14"/>
      <c r="AI97" s="14"/>
      <c r="AJ97" s="14"/>
      <c r="AK97" s="315"/>
      <c r="AL97" s="315"/>
      <c r="AM97" s="315"/>
      <c r="AN97" s="315"/>
      <c r="AO97" s="315"/>
      <c r="AP97" s="315"/>
      <c r="AQ97" s="315"/>
      <c r="AR97" s="315"/>
      <c r="AS97" s="315"/>
      <c r="AT97" s="315"/>
      <c r="AU97" s="315"/>
      <c r="AV97" s="315"/>
      <c r="AW97" s="315"/>
      <c r="AX97" s="315"/>
      <c r="AY97" s="315"/>
      <c r="AZ97" s="315"/>
      <c r="BA97" s="14"/>
      <c r="BB97" s="14"/>
      <c r="BC97" s="14"/>
      <c r="BD97" s="14"/>
      <c r="BE97" s="14"/>
      <c r="BF97" s="14"/>
      <c r="BG97" s="14"/>
      <c r="BH97" s="14"/>
      <c r="BI97" s="14"/>
      <c r="BJ97">
        <f t="shared" si="36"/>
        <v>0</v>
      </c>
      <c r="BK97">
        <f t="shared" si="37"/>
        <v>0</v>
      </c>
      <c r="BL97">
        <f t="shared" si="38"/>
        <v>0</v>
      </c>
      <c r="BM97">
        <f t="shared" si="39"/>
        <v>0</v>
      </c>
      <c r="BN97">
        <f t="shared" si="28"/>
        <v>0</v>
      </c>
      <c r="BO97">
        <f t="shared" si="29"/>
        <v>0</v>
      </c>
      <c r="BP97">
        <f t="shared" si="30"/>
        <v>0</v>
      </c>
      <c r="BQ97">
        <f t="shared" si="31"/>
        <v>0</v>
      </c>
      <c r="BR97">
        <f t="shared" si="40"/>
        <v>0</v>
      </c>
      <c r="BS97">
        <f t="shared" si="41"/>
        <v>0</v>
      </c>
      <c r="BT97">
        <f t="shared" si="42"/>
        <v>0</v>
      </c>
      <c r="BU97">
        <f t="shared" si="43"/>
        <v>0</v>
      </c>
      <c r="BV97">
        <f t="shared" si="32"/>
        <v>0</v>
      </c>
      <c r="BW97">
        <f t="shared" si="33"/>
        <v>0</v>
      </c>
      <c r="BX97">
        <f t="shared" si="34"/>
        <v>0</v>
      </c>
      <c r="BY97">
        <f t="shared" si="35"/>
        <v>0</v>
      </c>
      <c r="CB97" s="14"/>
      <c r="CC97" s="14"/>
      <c r="CD97" s="14"/>
      <c r="CE97" s="14"/>
      <c r="CF97" s="14"/>
      <c r="CG97" s="14"/>
      <c r="CH97" s="14"/>
      <c r="CI97" s="14"/>
      <c r="CJ97" s="14"/>
      <c r="CK97" s="14"/>
      <c r="CL97" s="14"/>
    </row>
    <row r="98" spans="1:90" ht="15" customHeight="1">
      <c r="A98" s="5"/>
      <c r="B98" s="67"/>
      <c r="C98" s="412" t="s">
        <v>5046</v>
      </c>
      <c r="D98" s="752" t="s">
        <v>5531</v>
      </c>
      <c r="E98" s="669"/>
      <c r="F98" s="669"/>
      <c r="G98" s="669"/>
      <c r="H98" s="669"/>
      <c r="I98" s="669"/>
      <c r="J98" s="669"/>
      <c r="K98" s="669"/>
      <c r="L98" s="669"/>
      <c r="M98" s="669"/>
      <c r="N98" s="670"/>
      <c r="O98" s="112"/>
      <c r="P98" s="112"/>
      <c r="Q98" s="112"/>
      <c r="R98" s="112"/>
      <c r="S98" s="112"/>
      <c r="T98" s="112"/>
      <c r="U98" s="112"/>
      <c r="V98" s="112"/>
      <c r="W98" s="112"/>
      <c r="X98" s="112"/>
      <c r="Y98" s="112"/>
      <c r="Z98" s="112"/>
      <c r="AA98" s="112"/>
      <c r="AB98" s="112"/>
      <c r="AC98" s="112"/>
      <c r="AD98" s="112"/>
      <c r="AF98" s="14"/>
      <c r="AG98" s="14"/>
      <c r="AH98" s="14"/>
      <c r="AI98" s="14"/>
      <c r="AJ98" s="14"/>
      <c r="AK98" s="315"/>
      <c r="AL98" s="315"/>
      <c r="AM98" s="315"/>
      <c r="AN98" s="315"/>
      <c r="AO98" s="315"/>
      <c r="AP98" s="315"/>
      <c r="AQ98" s="315"/>
      <c r="AR98" s="315"/>
      <c r="AS98" s="315"/>
      <c r="AT98" s="315"/>
      <c r="AU98" s="315"/>
      <c r="AV98" s="315"/>
      <c r="AW98" s="315"/>
      <c r="AX98" s="315"/>
      <c r="AY98" s="315"/>
      <c r="AZ98" s="315"/>
      <c r="BA98" s="14"/>
      <c r="BB98" s="14"/>
      <c r="BC98" s="14"/>
      <c r="BD98" s="14"/>
      <c r="BE98" s="14"/>
      <c r="BF98" s="14"/>
      <c r="BG98" s="14"/>
      <c r="BH98" s="14"/>
      <c r="BI98" s="14"/>
      <c r="BJ98">
        <f t="shared" si="36"/>
        <v>0</v>
      </c>
      <c r="BK98">
        <f t="shared" si="37"/>
        <v>0</v>
      </c>
      <c r="BL98">
        <f t="shared" si="38"/>
        <v>0</v>
      </c>
      <c r="BM98">
        <f t="shared" si="39"/>
        <v>0</v>
      </c>
      <c r="BN98">
        <f t="shared" si="28"/>
        <v>0</v>
      </c>
      <c r="BO98">
        <f t="shared" si="29"/>
        <v>0</v>
      </c>
      <c r="BP98">
        <f t="shared" si="30"/>
        <v>0</v>
      </c>
      <c r="BQ98">
        <f t="shared" si="31"/>
        <v>0</v>
      </c>
      <c r="BR98">
        <f t="shared" si="40"/>
        <v>0</v>
      </c>
      <c r="BS98">
        <f t="shared" si="41"/>
        <v>0</v>
      </c>
      <c r="BT98">
        <f t="shared" si="42"/>
        <v>0</v>
      </c>
      <c r="BU98">
        <f t="shared" si="43"/>
        <v>0</v>
      </c>
      <c r="BV98">
        <f t="shared" si="32"/>
        <v>0</v>
      </c>
      <c r="BW98">
        <f t="shared" si="33"/>
        <v>0</v>
      </c>
      <c r="BX98">
        <f t="shared" si="34"/>
        <v>0</v>
      </c>
      <c r="BY98">
        <f t="shared" si="35"/>
        <v>0</v>
      </c>
      <c r="CB98" s="14"/>
      <c r="CC98" s="14"/>
      <c r="CD98" s="14"/>
      <c r="CE98" s="14"/>
      <c r="CF98" s="14"/>
      <c r="CG98" s="14"/>
      <c r="CH98" s="14"/>
      <c r="CI98" s="14"/>
      <c r="CJ98" s="14"/>
      <c r="CK98" s="14"/>
      <c r="CL98" s="14"/>
    </row>
    <row r="99" spans="1:90" ht="24" customHeight="1">
      <c r="A99" s="5"/>
      <c r="B99" s="67"/>
      <c r="C99" s="412" t="s">
        <v>5048</v>
      </c>
      <c r="D99" s="752" t="s">
        <v>6363</v>
      </c>
      <c r="E99" s="669"/>
      <c r="F99" s="669"/>
      <c r="G99" s="669"/>
      <c r="H99" s="669"/>
      <c r="I99" s="669"/>
      <c r="J99" s="669"/>
      <c r="K99" s="669"/>
      <c r="L99" s="669"/>
      <c r="M99" s="669"/>
      <c r="N99" s="670"/>
      <c r="O99" s="112"/>
      <c r="P99" s="112"/>
      <c r="Q99" s="112"/>
      <c r="R99" s="112"/>
      <c r="S99" s="112"/>
      <c r="T99" s="112"/>
      <c r="U99" s="112"/>
      <c r="V99" s="112"/>
      <c r="W99" s="112"/>
      <c r="X99" s="112"/>
      <c r="Y99" s="112"/>
      <c r="Z99" s="112"/>
      <c r="AA99" s="112"/>
      <c r="AB99" s="112"/>
      <c r="AC99" s="112"/>
      <c r="AD99" s="112"/>
      <c r="AF99" s="14"/>
      <c r="AG99" s="14"/>
      <c r="AH99" s="14"/>
      <c r="AI99" s="14"/>
      <c r="AJ99" s="14"/>
      <c r="AK99" s="315"/>
      <c r="AL99" s="315"/>
      <c r="AM99" s="315"/>
      <c r="AN99" s="315"/>
      <c r="AO99" s="315"/>
      <c r="AP99" s="315"/>
      <c r="AQ99" s="315"/>
      <c r="AR99" s="315"/>
      <c r="AS99" s="315"/>
      <c r="AT99" s="315"/>
      <c r="AU99" s="315"/>
      <c r="AV99" s="315"/>
      <c r="AW99" s="315"/>
      <c r="AX99" s="315"/>
      <c r="AY99" s="315"/>
      <c r="AZ99" s="315"/>
      <c r="BA99" s="14"/>
      <c r="BB99" s="14"/>
      <c r="BC99" s="14"/>
      <c r="BD99" s="14"/>
      <c r="BE99" s="14"/>
      <c r="BF99" s="14"/>
      <c r="BG99" s="14"/>
      <c r="BH99" s="14"/>
      <c r="BI99" s="14"/>
      <c r="BJ99">
        <f t="shared" si="36"/>
        <v>0</v>
      </c>
      <c r="BK99">
        <f t="shared" si="37"/>
        <v>0</v>
      </c>
      <c r="BL99">
        <f t="shared" si="38"/>
        <v>0</v>
      </c>
      <c r="BM99">
        <f t="shared" si="39"/>
        <v>0</v>
      </c>
      <c r="BN99">
        <f t="shared" si="28"/>
        <v>0</v>
      </c>
      <c r="BO99">
        <f t="shared" si="29"/>
        <v>0</v>
      </c>
      <c r="BP99">
        <f t="shared" si="30"/>
        <v>0</v>
      </c>
      <c r="BQ99">
        <f t="shared" si="31"/>
        <v>0</v>
      </c>
      <c r="BR99">
        <f t="shared" si="40"/>
        <v>0</v>
      </c>
      <c r="BS99">
        <f t="shared" si="41"/>
        <v>0</v>
      </c>
      <c r="BT99">
        <f t="shared" si="42"/>
        <v>0</v>
      </c>
      <c r="BU99">
        <f t="shared" si="43"/>
        <v>0</v>
      </c>
      <c r="BV99">
        <f t="shared" si="32"/>
        <v>0</v>
      </c>
      <c r="BW99">
        <f t="shared" si="33"/>
        <v>0</v>
      </c>
      <c r="BX99">
        <f t="shared" si="34"/>
        <v>0</v>
      </c>
      <c r="BY99">
        <f t="shared" si="35"/>
        <v>0</v>
      </c>
      <c r="CB99" s="14"/>
      <c r="CC99" s="14"/>
      <c r="CD99" s="14"/>
      <c r="CE99" s="14"/>
      <c r="CF99" s="14"/>
      <c r="CG99" s="14"/>
      <c r="CH99" s="14"/>
      <c r="CI99" s="14"/>
      <c r="CJ99" s="14"/>
      <c r="CK99" s="14"/>
      <c r="CL99" s="14"/>
    </row>
    <row r="100" spans="1:90" ht="24" customHeight="1">
      <c r="A100" s="5"/>
      <c r="B100" s="67"/>
      <c r="C100" s="412" t="s">
        <v>5050</v>
      </c>
      <c r="D100" s="752" t="s">
        <v>6364</v>
      </c>
      <c r="E100" s="669"/>
      <c r="F100" s="669"/>
      <c r="G100" s="669"/>
      <c r="H100" s="669"/>
      <c r="I100" s="669"/>
      <c r="J100" s="669"/>
      <c r="K100" s="669"/>
      <c r="L100" s="669"/>
      <c r="M100" s="669"/>
      <c r="N100" s="670"/>
      <c r="O100" s="112"/>
      <c r="P100" s="112"/>
      <c r="Q100" s="112"/>
      <c r="R100" s="112"/>
      <c r="S100" s="112"/>
      <c r="T100" s="112"/>
      <c r="U100" s="112"/>
      <c r="V100" s="112"/>
      <c r="W100" s="112"/>
      <c r="X100" s="112"/>
      <c r="Y100" s="112"/>
      <c r="Z100" s="112"/>
      <c r="AA100" s="112"/>
      <c r="AB100" s="112"/>
      <c r="AC100" s="112"/>
      <c r="AD100" s="112"/>
      <c r="AF100" s="14"/>
      <c r="AG100" s="14"/>
      <c r="AH100" s="14"/>
      <c r="AI100" s="14"/>
      <c r="AJ100" s="14"/>
      <c r="AK100" s="315"/>
      <c r="AL100" s="315"/>
      <c r="AM100" s="315"/>
      <c r="AN100" s="315"/>
      <c r="AO100" s="315"/>
      <c r="AP100" s="315"/>
      <c r="AQ100" s="315"/>
      <c r="AR100" s="315"/>
      <c r="AS100" s="315"/>
      <c r="AT100" s="315"/>
      <c r="AU100" s="315"/>
      <c r="AV100" s="315"/>
      <c r="AW100" s="315"/>
      <c r="AX100" s="315"/>
      <c r="AY100" s="315"/>
      <c r="AZ100" s="315"/>
      <c r="BA100" s="14"/>
      <c r="BB100" s="14"/>
      <c r="BC100" s="14"/>
      <c r="BD100" s="14"/>
      <c r="BE100" s="14"/>
      <c r="BF100" s="14"/>
      <c r="BG100" s="14"/>
      <c r="BH100" s="14"/>
      <c r="BI100" s="14"/>
      <c r="BJ100">
        <f t="shared" si="36"/>
        <v>0</v>
      </c>
      <c r="BK100">
        <f t="shared" si="37"/>
        <v>0</v>
      </c>
      <c r="BL100">
        <f t="shared" si="38"/>
        <v>0</v>
      </c>
      <c r="BM100">
        <f t="shared" si="39"/>
        <v>0</v>
      </c>
      <c r="BN100">
        <f t="shared" si="28"/>
        <v>0</v>
      </c>
      <c r="BO100">
        <f t="shared" si="29"/>
        <v>0</v>
      </c>
      <c r="BP100">
        <f t="shared" si="30"/>
        <v>0</v>
      </c>
      <c r="BQ100">
        <f t="shared" si="31"/>
        <v>0</v>
      </c>
      <c r="BR100">
        <f t="shared" si="40"/>
        <v>0</v>
      </c>
      <c r="BS100">
        <f t="shared" si="41"/>
        <v>0</v>
      </c>
      <c r="BT100">
        <f t="shared" si="42"/>
        <v>0</v>
      </c>
      <c r="BU100">
        <f t="shared" si="43"/>
        <v>0</v>
      </c>
      <c r="BV100">
        <f t="shared" si="32"/>
        <v>0</v>
      </c>
      <c r="BW100">
        <f t="shared" si="33"/>
        <v>0</v>
      </c>
      <c r="BX100">
        <f t="shared" si="34"/>
        <v>0</v>
      </c>
      <c r="BY100">
        <f t="shared" si="35"/>
        <v>0</v>
      </c>
      <c r="CB100" s="14"/>
      <c r="CC100" s="14"/>
      <c r="CD100" s="14"/>
      <c r="CE100" s="14"/>
      <c r="CF100" s="14"/>
      <c r="CG100" s="14"/>
      <c r="CH100" s="14"/>
      <c r="CI100" s="14"/>
      <c r="CJ100" s="14"/>
      <c r="CK100" s="14"/>
      <c r="CL100" s="14"/>
    </row>
    <row r="101" spans="1:90" ht="15" customHeight="1">
      <c r="A101" s="5"/>
      <c r="B101" s="67"/>
      <c r="C101" s="412" t="s">
        <v>5052</v>
      </c>
      <c r="D101" s="752" t="s">
        <v>6365</v>
      </c>
      <c r="E101" s="669"/>
      <c r="F101" s="669"/>
      <c r="G101" s="669"/>
      <c r="H101" s="669"/>
      <c r="I101" s="669"/>
      <c r="J101" s="669"/>
      <c r="K101" s="669"/>
      <c r="L101" s="669"/>
      <c r="M101" s="669"/>
      <c r="N101" s="670"/>
      <c r="O101" s="112"/>
      <c r="P101" s="112"/>
      <c r="Q101" s="112"/>
      <c r="R101" s="112"/>
      <c r="S101" s="112"/>
      <c r="T101" s="112"/>
      <c r="U101" s="112"/>
      <c r="V101" s="112"/>
      <c r="W101" s="112"/>
      <c r="X101" s="112"/>
      <c r="Y101" s="112"/>
      <c r="Z101" s="112"/>
      <c r="AA101" s="112"/>
      <c r="AB101" s="112"/>
      <c r="AC101" s="112"/>
      <c r="AD101" s="112"/>
      <c r="AF101" s="14"/>
      <c r="AG101" s="14"/>
      <c r="AH101" s="14"/>
      <c r="AI101" s="14"/>
      <c r="AJ101" s="14"/>
      <c r="AK101" s="315"/>
      <c r="AL101" s="315"/>
      <c r="AM101" s="315"/>
      <c r="AN101" s="315"/>
      <c r="AO101" s="315"/>
      <c r="AP101" s="315"/>
      <c r="AQ101" s="315"/>
      <c r="AR101" s="315"/>
      <c r="AS101" s="315"/>
      <c r="AT101" s="315"/>
      <c r="AU101" s="315"/>
      <c r="AV101" s="315"/>
      <c r="AW101" s="315"/>
      <c r="AX101" s="315"/>
      <c r="AY101" s="315"/>
      <c r="AZ101" s="315"/>
      <c r="BA101" s="14"/>
      <c r="BB101" s="14"/>
      <c r="BC101" s="14"/>
      <c r="BD101" s="14"/>
      <c r="BE101" s="14"/>
      <c r="BF101" s="14"/>
      <c r="BG101" s="14"/>
      <c r="BH101" s="14"/>
      <c r="BI101" s="14"/>
      <c r="BJ101">
        <f t="shared" si="36"/>
        <v>0</v>
      </c>
      <c r="BK101">
        <f t="shared" si="37"/>
        <v>0</v>
      </c>
      <c r="BL101">
        <f t="shared" si="38"/>
        <v>0</v>
      </c>
      <c r="BM101">
        <f t="shared" si="39"/>
        <v>0</v>
      </c>
      <c r="BN101">
        <f t="shared" si="28"/>
        <v>0</v>
      </c>
      <c r="BO101">
        <f t="shared" si="29"/>
        <v>0</v>
      </c>
      <c r="BP101">
        <f t="shared" si="30"/>
        <v>0</v>
      </c>
      <c r="BQ101">
        <f t="shared" si="31"/>
        <v>0</v>
      </c>
      <c r="BR101">
        <f t="shared" si="40"/>
        <v>0</v>
      </c>
      <c r="BS101">
        <f t="shared" si="41"/>
        <v>0</v>
      </c>
      <c r="BT101">
        <f t="shared" si="42"/>
        <v>0</v>
      </c>
      <c r="BU101">
        <f t="shared" si="43"/>
        <v>0</v>
      </c>
      <c r="BV101">
        <f t="shared" si="32"/>
        <v>0</v>
      </c>
      <c r="BW101">
        <f t="shared" si="33"/>
        <v>0</v>
      </c>
      <c r="BX101">
        <f t="shared" si="34"/>
        <v>0</v>
      </c>
      <c r="BY101">
        <f t="shared" si="35"/>
        <v>0</v>
      </c>
      <c r="CB101" s="14"/>
      <c r="CC101" s="14"/>
      <c r="CD101" s="14"/>
      <c r="CE101" s="14"/>
      <c r="CF101" s="14"/>
      <c r="CG101" s="14"/>
      <c r="CH101" s="14"/>
      <c r="CI101" s="14"/>
      <c r="CJ101" s="14"/>
      <c r="CK101" s="14"/>
      <c r="CL101" s="14"/>
    </row>
    <row r="102" spans="1:90" ht="15" customHeight="1">
      <c r="A102" s="5"/>
      <c r="B102" s="67"/>
      <c r="C102" s="412" t="s">
        <v>5054</v>
      </c>
      <c r="D102" s="752" t="s">
        <v>6366</v>
      </c>
      <c r="E102" s="669"/>
      <c r="F102" s="669"/>
      <c r="G102" s="669"/>
      <c r="H102" s="669"/>
      <c r="I102" s="669"/>
      <c r="J102" s="669"/>
      <c r="K102" s="669"/>
      <c r="L102" s="669"/>
      <c r="M102" s="669"/>
      <c r="N102" s="670"/>
      <c r="O102" s="112"/>
      <c r="P102" s="112"/>
      <c r="Q102" s="112"/>
      <c r="R102" s="112"/>
      <c r="S102" s="112"/>
      <c r="T102" s="112"/>
      <c r="U102" s="112"/>
      <c r="V102" s="112"/>
      <c r="W102" s="112"/>
      <c r="X102" s="112"/>
      <c r="Y102" s="112"/>
      <c r="Z102" s="112"/>
      <c r="AA102" s="112"/>
      <c r="AB102" s="112"/>
      <c r="AC102" s="112"/>
      <c r="AD102" s="112"/>
      <c r="AF102" s="14"/>
      <c r="AG102" s="14"/>
      <c r="AH102" s="14"/>
      <c r="AI102" s="14"/>
      <c r="AJ102" s="14"/>
      <c r="AK102" s="315"/>
      <c r="AL102" s="315"/>
      <c r="AM102" s="315"/>
      <c r="AN102" s="315"/>
      <c r="AO102" s="315"/>
      <c r="AP102" s="315"/>
      <c r="AQ102" s="315"/>
      <c r="AR102" s="315"/>
      <c r="AS102" s="315"/>
      <c r="AT102" s="315"/>
      <c r="AU102" s="315"/>
      <c r="AV102" s="315"/>
      <c r="AW102" s="315"/>
      <c r="AX102" s="315"/>
      <c r="AY102" s="315"/>
      <c r="AZ102" s="315"/>
      <c r="BA102" s="14"/>
      <c r="BB102" s="14"/>
      <c r="BC102" s="14"/>
      <c r="BD102" s="14"/>
      <c r="BE102" s="14"/>
      <c r="BF102" s="14"/>
      <c r="BG102" s="14"/>
      <c r="BH102" s="14"/>
      <c r="BI102" s="14"/>
      <c r="BJ102">
        <f t="shared" si="36"/>
        <v>0</v>
      </c>
      <c r="BK102">
        <f t="shared" si="37"/>
        <v>0</v>
      </c>
      <c r="BL102">
        <f t="shared" si="38"/>
        <v>0</v>
      </c>
      <c r="BM102">
        <f t="shared" si="39"/>
        <v>0</v>
      </c>
      <c r="BN102">
        <f t="shared" si="28"/>
        <v>0</v>
      </c>
      <c r="BO102">
        <f t="shared" si="29"/>
        <v>0</v>
      </c>
      <c r="BP102">
        <f t="shared" si="30"/>
        <v>0</v>
      </c>
      <c r="BQ102">
        <f t="shared" si="31"/>
        <v>0</v>
      </c>
      <c r="BR102">
        <f t="shared" si="40"/>
        <v>0</v>
      </c>
      <c r="BS102">
        <f t="shared" si="41"/>
        <v>0</v>
      </c>
      <c r="BT102">
        <f t="shared" si="42"/>
        <v>0</v>
      </c>
      <c r="BU102">
        <f t="shared" si="43"/>
        <v>0</v>
      </c>
      <c r="BV102">
        <f t="shared" si="32"/>
        <v>0</v>
      </c>
      <c r="BW102">
        <f t="shared" si="33"/>
        <v>0</v>
      </c>
      <c r="BX102">
        <f t="shared" si="34"/>
        <v>0</v>
      </c>
      <c r="BY102">
        <f t="shared" si="35"/>
        <v>0</v>
      </c>
      <c r="CB102" s="14"/>
      <c r="CC102" s="14"/>
      <c r="CD102" s="14"/>
      <c r="CE102" s="14"/>
      <c r="CF102" s="14"/>
      <c r="CG102" s="14"/>
      <c r="CH102" s="14"/>
      <c r="CI102" s="14"/>
      <c r="CJ102" s="14"/>
      <c r="CK102" s="14"/>
      <c r="CL102" s="14"/>
    </row>
    <row r="103" spans="1:90" ht="15" customHeight="1">
      <c r="A103" s="5"/>
      <c r="B103" s="67"/>
      <c r="C103" s="412" t="s">
        <v>5056</v>
      </c>
      <c r="D103" s="752" t="s">
        <v>6367</v>
      </c>
      <c r="E103" s="669"/>
      <c r="F103" s="669"/>
      <c r="G103" s="669"/>
      <c r="H103" s="669"/>
      <c r="I103" s="669"/>
      <c r="J103" s="669"/>
      <c r="K103" s="669"/>
      <c r="L103" s="669"/>
      <c r="M103" s="669"/>
      <c r="N103" s="670"/>
      <c r="O103" s="112"/>
      <c r="P103" s="112"/>
      <c r="Q103" s="112"/>
      <c r="R103" s="112"/>
      <c r="S103" s="112"/>
      <c r="T103" s="112"/>
      <c r="U103" s="112"/>
      <c r="V103" s="112"/>
      <c r="W103" s="112"/>
      <c r="X103" s="112"/>
      <c r="Y103" s="112"/>
      <c r="Z103" s="112"/>
      <c r="AA103" s="112"/>
      <c r="AB103" s="112"/>
      <c r="AC103" s="112"/>
      <c r="AD103" s="112"/>
      <c r="AF103" s="14"/>
      <c r="AG103" s="14"/>
      <c r="AH103" s="14"/>
      <c r="AI103" s="14"/>
      <c r="AJ103" s="14"/>
      <c r="AK103" s="315"/>
      <c r="AL103" s="315"/>
      <c r="AM103" s="315"/>
      <c r="AN103" s="315"/>
      <c r="AO103" s="315"/>
      <c r="AP103" s="315"/>
      <c r="AQ103" s="315"/>
      <c r="AR103" s="315"/>
      <c r="AS103" s="315"/>
      <c r="AT103" s="315"/>
      <c r="AU103" s="315"/>
      <c r="AV103" s="315"/>
      <c r="AW103" s="315"/>
      <c r="AX103" s="315"/>
      <c r="AY103" s="315"/>
      <c r="AZ103" s="315"/>
      <c r="BA103" s="14"/>
      <c r="BB103" s="14"/>
      <c r="BC103" s="14"/>
      <c r="BD103" s="14"/>
      <c r="BE103" s="14"/>
      <c r="BF103" s="14"/>
      <c r="BG103" s="14"/>
      <c r="BH103" s="14"/>
      <c r="BI103" s="14"/>
      <c r="BJ103">
        <f t="shared" si="36"/>
        <v>0</v>
      </c>
      <c r="BK103">
        <f t="shared" si="37"/>
        <v>0</v>
      </c>
      <c r="BL103">
        <f t="shared" si="38"/>
        <v>0</v>
      </c>
      <c r="BM103">
        <f t="shared" si="39"/>
        <v>0</v>
      </c>
      <c r="BN103">
        <f t="shared" si="28"/>
        <v>0</v>
      </c>
      <c r="BO103">
        <f t="shared" si="29"/>
        <v>0</v>
      </c>
      <c r="BP103">
        <f t="shared" si="30"/>
        <v>0</v>
      </c>
      <c r="BQ103">
        <f t="shared" si="31"/>
        <v>0</v>
      </c>
      <c r="BR103">
        <f t="shared" si="40"/>
        <v>0</v>
      </c>
      <c r="BS103">
        <f t="shared" si="41"/>
        <v>0</v>
      </c>
      <c r="BT103">
        <f t="shared" si="42"/>
        <v>0</v>
      </c>
      <c r="BU103">
        <f t="shared" si="43"/>
        <v>0</v>
      </c>
      <c r="BV103">
        <f t="shared" si="32"/>
        <v>0</v>
      </c>
      <c r="BW103">
        <f t="shared" si="33"/>
        <v>0</v>
      </c>
      <c r="BX103">
        <f t="shared" si="34"/>
        <v>0</v>
      </c>
      <c r="BY103">
        <f t="shared" si="35"/>
        <v>0</v>
      </c>
      <c r="CB103" s="14"/>
      <c r="CC103" s="14"/>
      <c r="CD103" s="14"/>
      <c r="CE103" s="14"/>
      <c r="CF103" s="14"/>
      <c r="CG103" s="14"/>
      <c r="CH103" s="14"/>
      <c r="CI103" s="14"/>
      <c r="CJ103" s="14"/>
      <c r="CK103" s="14"/>
      <c r="CL103" s="14"/>
    </row>
    <row r="104" spans="1:90" ht="15" customHeight="1">
      <c r="A104" s="5"/>
      <c r="B104" s="67"/>
      <c r="C104" s="412" t="s">
        <v>5057</v>
      </c>
      <c r="D104" s="752" t="s">
        <v>6368</v>
      </c>
      <c r="E104" s="669"/>
      <c r="F104" s="669"/>
      <c r="G104" s="669"/>
      <c r="H104" s="669"/>
      <c r="I104" s="669"/>
      <c r="J104" s="669"/>
      <c r="K104" s="669"/>
      <c r="L104" s="669"/>
      <c r="M104" s="669"/>
      <c r="N104" s="670"/>
      <c r="O104" s="112"/>
      <c r="P104" s="112"/>
      <c r="Q104" s="112"/>
      <c r="R104" s="112"/>
      <c r="S104" s="112"/>
      <c r="T104" s="112"/>
      <c r="U104" s="112"/>
      <c r="V104" s="112"/>
      <c r="W104" s="112"/>
      <c r="X104" s="112"/>
      <c r="Y104" s="112"/>
      <c r="Z104" s="112"/>
      <c r="AA104" s="112"/>
      <c r="AB104" s="112"/>
      <c r="AC104" s="112"/>
      <c r="AD104" s="112"/>
      <c r="AF104" s="14"/>
      <c r="AG104" s="14"/>
      <c r="AH104" s="14"/>
      <c r="AI104" s="14"/>
      <c r="AJ104" s="14"/>
      <c r="AK104" s="315"/>
      <c r="AL104" s="315"/>
      <c r="AM104" s="315"/>
      <c r="AN104" s="315"/>
      <c r="AO104" s="315"/>
      <c r="AP104" s="315"/>
      <c r="AQ104" s="315"/>
      <c r="AR104" s="315"/>
      <c r="AS104" s="315"/>
      <c r="AT104" s="315"/>
      <c r="AU104" s="315"/>
      <c r="AV104" s="315"/>
      <c r="AW104" s="315"/>
      <c r="AX104" s="315"/>
      <c r="AY104" s="315"/>
      <c r="AZ104" s="315"/>
      <c r="BA104" s="14"/>
      <c r="BB104" s="14"/>
      <c r="BC104" s="14"/>
      <c r="BD104" s="14"/>
      <c r="BE104" s="14"/>
      <c r="BF104" s="14"/>
      <c r="BG104" s="14"/>
      <c r="BH104" s="14"/>
      <c r="BI104" s="14"/>
      <c r="BJ104">
        <f t="shared" si="36"/>
        <v>0</v>
      </c>
      <c r="BK104">
        <f t="shared" si="37"/>
        <v>0</v>
      </c>
      <c r="BL104">
        <f t="shared" si="38"/>
        <v>0</v>
      </c>
      <c r="BM104">
        <f t="shared" si="39"/>
        <v>0</v>
      </c>
      <c r="BN104">
        <f t="shared" si="28"/>
        <v>0</v>
      </c>
      <c r="BO104">
        <f t="shared" si="29"/>
        <v>0</v>
      </c>
      <c r="BP104">
        <f t="shared" si="30"/>
        <v>0</v>
      </c>
      <c r="BQ104">
        <f t="shared" si="31"/>
        <v>0</v>
      </c>
      <c r="BR104">
        <f t="shared" si="40"/>
        <v>0</v>
      </c>
      <c r="BS104">
        <f t="shared" si="41"/>
        <v>0</v>
      </c>
      <c r="BT104">
        <f t="shared" si="42"/>
        <v>0</v>
      </c>
      <c r="BU104">
        <f t="shared" si="43"/>
        <v>0</v>
      </c>
      <c r="BV104">
        <f t="shared" si="32"/>
        <v>0</v>
      </c>
      <c r="BW104">
        <f t="shared" si="33"/>
        <v>0</v>
      </c>
      <c r="BX104">
        <f t="shared" si="34"/>
        <v>0</v>
      </c>
      <c r="BY104">
        <f t="shared" si="35"/>
        <v>0</v>
      </c>
      <c r="CB104" s="14"/>
      <c r="CC104" s="14"/>
      <c r="CD104" s="14"/>
      <c r="CE104" s="14"/>
      <c r="CF104" s="14"/>
      <c r="CG104" s="14"/>
      <c r="CH104" s="14"/>
      <c r="CI104" s="14"/>
      <c r="CJ104" s="14"/>
      <c r="CK104" s="14"/>
      <c r="CL104" s="14"/>
    </row>
    <row r="105" spans="1:90" ht="15" customHeight="1">
      <c r="A105" s="5"/>
      <c r="B105" s="67"/>
      <c r="C105" s="412" t="s">
        <v>5059</v>
      </c>
      <c r="D105" s="752" t="s">
        <v>6369</v>
      </c>
      <c r="E105" s="669"/>
      <c r="F105" s="669"/>
      <c r="G105" s="669"/>
      <c r="H105" s="669"/>
      <c r="I105" s="669"/>
      <c r="J105" s="669"/>
      <c r="K105" s="669"/>
      <c r="L105" s="669"/>
      <c r="M105" s="669"/>
      <c r="N105" s="670"/>
      <c r="O105" s="112"/>
      <c r="P105" s="112"/>
      <c r="Q105" s="112"/>
      <c r="R105" s="112"/>
      <c r="S105" s="112"/>
      <c r="T105" s="112"/>
      <c r="U105" s="112"/>
      <c r="V105" s="112"/>
      <c r="W105" s="112"/>
      <c r="X105" s="112"/>
      <c r="Y105" s="112"/>
      <c r="Z105" s="112"/>
      <c r="AA105" s="112"/>
      <c r="AB105" s="112"/>
      <c r="AC105" s="112"/>
      <c r="AD105" s="112"/>
      <c r="AF105" s="14"/>
      <c r="AG105" s="14"/>
      <c r="AH105" s="14"/>
      <c r="AI105" s="14"/>
      <c r="AJ105" s="14"/>
      <c r="AK105" s="315"/>
      <c r="AL105" s="315"/>
      <c r="AM105" s="315"/>
      <c r="AN105" s="315"/>
      <c r="AO105" s="315"/>
      <c r="AP105" s="315"/>
      <c r="AQ105" s="315"/>
      <c r="AR105" s="315"/>
      <c r="AS105" s="315"/>
      <c r="AT105" s="315"/>
      <c r="AU105" s="315"/>
      <c r="AV105" s="315"/>
      <c r="AW105" s="315"/>
      <c r="AX105" s="315"/>
      <c r="AY105" s="315"/>
      <c r="AZ105" s="315"/>
      <c r="BA105" s="14"/>
      <c r="BB105" s="14"/>
      <c r="BC105" s="14"/>
      <c r="BD105" s="14"/>
      <c r="BE105" s="14"/>
      <c r="BF105" s="14"/>
      <c r="BG105" s="14"/>
      <c r="BH105" s="14"/>
      <c r="BI105" s="14"/>
      <c r="BJ105">
        <f t="shared" si="36"/>
        <v>0</v>
      </c>
      <c r="BK105">
        <f t="shared" si="37"/>
        <v>0</v>
      </c>
      <c r="BL105">
        <f t="shared" si="38"/>
        <v>0</v>
      </c>
      <c r="BM105">
        <f t="shared" si="39"/>
        <v>0</v>
      </c>
      <c r="BN105">
        <f t="shared" si="28"/>
        <v>0</v>
      </c>
      <c r="BO105">
        <f t="shared" si="29"/>
        <v>0</v>
      </c>
      <c r="BP105">
        <f t="shared" si="30"/>
        <v>0</v>
      </c>
      <c r="BQ105">
        <f t="shared" si="31"/>
        <v>0</v>
      </c>
      <c r="BR105">
        <f t="shared" si="40"/>
        <v>0</v>
      </c>
      <c r="BS105">
        <f t="shared" si="41"/>
        <v>0</v>
      </c>
      <c r="BT105">
        <f t="shared" si="42"/>
        <v>0</v>
      </c>
      <c r="BU105">
        <f t="shared" si="43"/>
        <v>0</v>
      </c>
      <c r="BV105">
        <f t="shared" si="32"/>
        <v>0</v>
      </c>
      <c r="BW105">
        <f t="shared" si="33"/>
        <v>0</v>
      </c>
      <c r="BX105">
        <f t="shared" si="34"/>
        <v>0</v>
      </c>
      <c r="BY105">
        <f t="shared" si="35"/>
        <v>0</v>
      </c>
      <c r="CB105" s="14"/>
      <c r="CC105" s="14"/>
      <c r="CD105" s="14"/>
      <c r="CE105" s="14"/>
      <c r="CF105" s="14"/>
      <c r="CG105" s="14"/>
      <c r="CH105" s="14"/>
      <c r="CI105" s="14"/>
      <c r="CJ105" s="14"/>
      <c r="CK105" s="14"/>
      <c r="CL105" s="14"/>
    </row>
    <row r="106" spans="1:90" ht="15" customHeight="1">
      <c r="A106" s="5"/>
      <c r="B106" s="67"/>
      <c r="C106" s="412" t="s">
        <v>5060</v>
      </c>
      <c r="D106" s="752" t="s">
        <v>6370</v>
      </c>
      <c r="E106" s="669"/>
      <c r="F106" s="669"/>
      <c r="G106" s="669"/>
      <c r="H106" s="669"/>
      <c r="I106" s="669"/>
      <c r="J106" s="669"/>
      <c r="K106" s="669"/>
      <c r="L106" s="669"/>
      <c r="M106" s="669"/>
      <c r="N106" s="670"/>
      <c r="O106" s="112"/>
      <c r="P106" s="112"/>
      <c r="Q106" s="112"/>
      <c r="R106" s="112"/>
      <c r="S106" s="112"/>
      <c r="T106" s="112"/>
      <c r="U106" s="112"/>
      <c r="V106" s="112"/>
      <c r="W106" s="112"/>
      <c r="X106" s="112"/>
      <c r="Y106" s="112"/>
      <c r="Z106" s="112"/>
      <c r="AA106" s="112"/>
      <c r="AB106" s="112"/>
      <c r="AC106" s="112"/>
      <c r="AD106" s="112"/>
      <c r="AF106" s="14"/>
      <c r="AG106" s="14"/>
      <c r="AH106" s="14"/>
      <c r="AI106" s="14"/>
      <c r="AJ106" s="14"/>
      <c r="AK106" s="315"/>
      <c r="AL106" s="315"/>
      <c r="AM106" s="315"/>
      <c r="AN106" s="315"/>
      <c r="AO106" s="315"/>
      <c r="AP106" s="315"/>
      <c r="AQ106" s="315"/>
      <c r="AR106" s="315"/>
      <c r="AS106" s="315"/>
      <c r="AT106" s="315"/>
      <c r="AU106" s="315"/>
      <c r="AV106" s="315"/>
      <c r="AW106" s="315"/>
      <c r="AX106" s="315"/>
      <c r="AY106" s="315"/>
      <c r="AZ106" s="315"/>
      <c r="BA106" s="14"/>
      <c r="BB106" s="14"/>
      <c r="BC106" s="14"/>
      <c r="BD106" s="14"/>
      <c r="BE106" s="14"/>
      <c r="BF106" s="14"/>
      <c r="BG106" s="14"/>
      <c r="BH106" s="14"/>
      <c r="BI106" s="14"/>
      <c r="BJ106">
        <f t="shared" si="36"/>
        <v>0</v>
      </c>
      <c r="BK106">
        <f t="shared" si="37"/>
        <v>0</v>
      </c>
      <c r="BL106">
        <f t="shared" si="38"/>
        <v>0</v>
      </c>
      <c r="BM106">
        <f t="shared" si="39"/>
        <v>0</v>
      </c>
      <c r="BN106">
        <f t="shared" si="28"/>
        <v>0</v>
      </c>
      <c r="BO106">
        <f t="shared" si="29"/>
        <v>0</v>
      </c>
      <c r="BP106">
        <f t="shared" si="30"/>
        <v>0</v>
      </c>
      <c r="BQ106">
        <f t="shared" si="31"/>
        <v>0</v>
      </c>
      <c r="BR106">
        <f t="shared" si="40"/>
        <v>0</v>
      </c>
      <c r="BS106">
        <f t="shared" si="41"/>
        <v>0</v>
      </c>
      <c r="BT106">
        <f t="shared" si="42"/>
        <v>0</v>
      </c>
      <c r="BU106">
        <f t="shared" si="43"/>
        <v>0</v>
      </c>
      <c r="BV106">
        <f t="shared" si="32"/>
        <v>0</v>
      </c>
      <c r="BW106">
        <f t="shared" si="33"/>
        <v>0</v>
      </c>
      <c r="BX106">
        <f t="shared" si="34"/>
        <v>0</v>
      </c>
      <c r="BY106">
        <f t="shared" si="35"/>
        <v>0</v>
      </c>
      <c r="CB106" s="14"/>
      <c r="CC106" s="14"/>
      <c r="CD106" s="14"/>
      <c r="CE106" s="14"/>
      <c r="CF106" s="14"/>
      <c r="CG106" s="14"/>
      <c r="CH106" s="14"/>
      <c r="CI106" s="14"/>
      <c r="CJ106" s="14"/>
      <c r="CK106" s="14"/>
      <c r="CL106" s="14"/>
    </row>
    <row r="107" spans="1:90" ht="15" customHeight="1">
      <c r="A107" s="5"/>
      <c r="B107" s="67"/>
      <c r="C107" s="412" t="s">
        <v>5061</v>
      </c>
      <c r="D107" s="752" t="s">
        <v>6371</v>
      </c>
      <c r="E107" s="669"/>
      <c r="F107" s="669"/>
      <c r="G107" s="669"/>
      <c r="H107" s="669"/>
      <c r="I107" s="669"/>
      <c r="J107" s="669"/>
      <c r="K107" s="669"/>
      <c r="L107" s="669"/>
      <c r="M107" s="669"/>
      <c r="N107" s="670"/>
      <c r="O107" s="112"/>
      <c r="P107" s="112"/>
      <c r="Q107" s="112"/>
      <c r="R107" s="112"/>
      <c r="S107" s="112"/>
      <c r="T107" s="112"/>
      <c r="U107" s="112"/>
      <c r="V107" s="112"/>
      <c r="W107" s="112"/>
      <c r="X107" s="112"/>
      <c r="Y107" s="112"/>
      <c r="Z107" s="112"/>
      <c r="AA107" s="112"/>
      <c r="AB107" s="112"/>
      <c r="AC107" s="112"/>
      <c r="AD107" s="112"/>
      <c r="AF107" s="14"/>
      <c r="AG107" s="14"/>
      <c r="AH107" s="14"/>
      <c r="AI107" s="14"/>
      <c r="AJ107" s="14"/>
      <c r="AK107" s="315"/>
      <c r="AL107" s="315"/>
      <c r="AM107" s="315"/>
      <c r="AN107" s="315"/>
      <c r="AO107" s="315"/>
      <c r="AP107" s="315"/>
      <c r="AQ107" s="315"/>
      <c r="AR107" s="315"/>
      <c r="AS107" s="315"/>
      <c r="AT107" s="315"/>
      <c r="AU107" s="315"/>
      <c r="AV107" s="315"/>
      <c r="AW107" s="315"/>
      <c r="AX107" s="315"/>
      <c r="AY107" s="315"/>
      <c r="AZ107" s="315"/>
      <c r="BA107" s="14"/>
      <c r="BB107" s="14"/>
      <c r="BC107" s="14"/>
      <c r="BD107" s="14"/>
      <c r="BE107" s="14"/>
      <c r="BF107" s="14"/>
      <c r="BG107" s="14"/>
      <c r="BH107" s="14"/>
      <c r="BI107" s="14"/>
      <c r="BJ107">
        <f t="shared" si="36"/>
        <v>0</v>
      </c>
      <c r="BK107">
        <f t="shared" si="37"/>
        <v>0</v>
      </c>
      <c r="BL107">
        <f t="shared" si="38"/>
        <v>0</v>
      </c>
      <c r="BM107">
        <f t="shared" si="39"/>
        <v>0</v>
      </c>
      <c r="BN107">
        <f t="shared" si="28"/>
        <v>0</v>
      </c>
      <c r="BO107">
        <f t="shared" si="29"/>
        <v>0</v>
      </c>
      <c r="BP107">
        <f t="shared" si="30"/>
        <v>0</v>
      </c>
      <c r="BQ107">
        <f t="shared" si="31"/>
        <v>0</v>
      </c>
      <c r="BR107">
        <f t="shared" si="40"/>
        <v>0</v>
      </c>
      <c r="BS107">
        <f t="shared" si="41"/>
        <v>0</v>
      </c>
      <c r="BT107">
        <f t="shared" si="42"/>
        <v>0</v>
      </c>
      <c r="BU107">
        <f t="shared" si="43"/>
        <v>0</v>
      </c>
      <c r="BV107">
        <f t="shared" si="32"/>
        <v>0</v>
      </c>
      <c r="BW107">
        <f t="shared" si="33"/>
        <v>0</v>
      </c>
      <c r="BX107">
        <f t="shared" si="34"/>
        <v>0</v>
      </c>
      <c r="BY107">
        <f t="shared" si="35"/>
        <v>0</v>
      </c>
      <c r="CB107" s="14"/>
      <c r="CC107" s="14"/>
      <c r="CD107" s="14"/>
      <c r="CE107" s="14"/>
      <c r="CF107" s="14"/>
      <c r="CG107" s="14"/>
      <c r="CH107" s="14"/>
      <c r="CI107" s="14"/>
      <c r="CJ107" s="14"/>
      <c r="CK107" s="14"/>
      <c r="CL107" s="14"/>
    </row>
    <row r="108" spans="1:90" ht="15" customHeight="1">
      <c r="A108" s="5"/>
      <c r="B108" s="67"/>
      <c r="C108" s="412" t="s">
        <v>5062</v>
      </c>
      <c r="D108" s="752" t="s">
        <v>6372</v>
      </c>
      <c r="E108" s="669"/>
      <c r="F108" s="669"/>
      <c r="G108" s="669"/>
      <c r="H108" s="669"/>
      <c r="I108" s="669"/>
      <c r="J108" s="669"/>
      <c r="K108" s="669"/>
      <c r="L108" s="669"/>
      <c r="M108" s="669"/>
      <c r="N108" s="670"/>
      <c r="O108" s="112"/>
      <c r="P108" s="112"/>
      <c r="Q108" s="112"/>
      <c r="R108" s="112"/>
      <c r="S108" s="112"/>
      <c r="T108" s="112"/>
      <c r="U108" s="112"/>
      <c r="V108" s="112"/>
      <c r="W108" s="112"/>
      <c r="X108" s="112"/>
      <c r="Y108" s="112"/>
      <c r="Z108" s="112"/>
      <c r="AA108" s="112"/>
      <c r="AB108" s="112"/>
      <c r="AC108" s="112"/>
      <c r="AD108" s="112"/>
      <c r="AF108" s="14"/>
      <c r="AG108" s="14"/>
      <c r="AH108" s="14"/>
      <c r="AI108" s="14"/>
      <c r="AJ108" s="14"/>
      <c r="AK108" s="315"/>
      <c r="AL108" s="315"/>
      <c r="AM108" s="315"/>
      <c r="AN108" s="315"/>
      <c r="AO108" s="315"/>
      <c r="AP108" s="315"/>
      <c r="AQ108" s="315"/>
      <c r="AR108" s="315"/>
      <c r="AS108" s="315"/>
      <c r="AT108" s="315"/>
      <c r="AU108" s="315"/>
      <c r="AV108" s="315"/>
      <c r="AW108" s="315"/>
      <c r="AX108" s="315"/>
      <c r="AY108" s="315"/>
      <c r="AZ108" s="315"/>
      <c r="BA108" s="14"/>
      <c r="BB108" s="14"/>
      <c r="BC108" s="14"/>
      <c r="BD108" s="14"/>
      <c r="BE108" s="14"/>
      <c r="BF108" s="14"/>
      <c r="BG108" s="14"/>
      <c r="BH108" s="14"/>
      <c r="BI108" s="14"/>
      <c r="BJ108">
        <f t="shared" si="36"/>
        <v>0</v>
      </c>
      <c r="BK108">
        <f t="shared" si="37"/>
        <v>0</v>
      </c>
      <c r="BL108">
        <f t="shared" si="38"/>
        <v>0</v>
      </c>
      <c r="BM108">
        <f t="shared" si="39"/>
        <v>0</v>
      </c>
      <c r="BN108">
        <f t="shared" si="28"/>
        <v>0</v>
      </c>
      <c r="BO108">
        <f t="shared" si="29"/>
        <v>0</v>
      </c>
      <c r="BP108">
        <f t="shared" si="30"/>
        <v>0</v>
      </c>
      <c r="BQ108">
        <f t="shared" si="31"/>
        <v>0</v>
      </c>
      <c r="BR108">
        <f t="shared" si="40"/>
        <v>0</v>
      </c>
      <c r="BS108">
        <f t="shared" si="41"/>
        <v>0</v>
      </c>
      <c r="BT108">
        <f t="shared" si="42"/>
        <v>0</v>
      </c>
      <c r="BU108">
        <f t="shared" si="43"/>
        <v>0</v>
      </c>
      <c r="BV108">
        <f t="shared" si="32"/>
        <v>0</v>
      </c>
      <c r="BW108">
        <f t="shared" si="33"/>
        <v>0</v>
      </c>
      <c r="BX108">
        <f t="shared" si="34"/>
        <v>0</v>
      </c>
      <c r="BY108">
        <f t="shared" si="35"/>
        <v>0</v>
      </c>
      <c r="CB108" s="14"/>
      <c r="CC108" s="14"/>
      <c r="CD108" s="14"/>
      <c r="CE108" s="14"/>
      <c r="CF108" s="14"/>
      <c r="CG108" s="14"/>
      <c r="CH108" s="14"/>
      <c r="CI108" s="14"/>
      <c r="CJ108" s="14"/>
      <c r="CK108" s="14"/>
      <c r="CL108" s="14"/>
    </row>
    <row r="109" spans="1:90" ht="15" customHeight="1">
      <c r="A109" s="5"/>
      <c r="B109" s="67"/>
      <c r="C109" s="412" t="s">
        <v>5063</v>
      </c>
      <c r="D109" s="752" t="s">
        <v>6373</v>
      </c>
      <c r="E109" s="669"/>
      <c r="F109" s="669"/>
      <c r="G109" s="669"/>
      <c r="H109" s="669"/>
      <c r="I109" s="669"/>
      <c r="J109" s="669"/>
      <c r="K109" s="669"/>
      <c r="L109" s="669"/>
      <c r="M109" s="669"/>
      <c r="N109" s="670"/>
      <c r="O109" s="112"/>
      <c r="P109" s="112"/>
      <c r="Q109" s="112"/>
      <c r="R109" s="112"/>
      <c r="S109" s="112"/>
      <c r="T109" s="112"/>
      <c r="U109" s="112"/>
      <c r="V109" s="112"/>
      <c r="W109" s="112"/>
      <c r="X109" s="112"/>
      <c r="Y109" s="112"/>
      <c r="Z109" s="112"/>
      <c r="AA109" s="112"/>
      <c r="AB109" s="112"/>
      <c r="AC109" s="112"/>
      <c r="AD109" s="112"/>
      <c r="AF109" s="14"/>
      <c r="AG109" s="14"/>
      <c r="AH109" s="14"/>
      <c r="AI109" s="14"/>
      <c r="AJ109" s="14"/>
      <c r="AK109" s="315"/>
      <c r="AL109" s="315"/>
      <c r="AM109" s="315"/>
      <c r="AN109" s="315"/>
      <c r="AO109" s="315"/>
      <c r="AP109" s="315"/>
      <c r="AQ109" s="315"/>
      <c r="AR109" s="315"/>
      <c r="AS109" s="315"/>
      <c r="AT109" s="315"/>
      <c r="AU109" s="315"/>
      <c r="AV109" s="315"/>
      <c r="AW109" s="315"/>
      <c r="AX109" s="315"/>
      <c r="AY109" s="315"/>
      <c r="AZ109" s="315"/>
      <c r="BA109" s="14"/>
      <c r="BB109" s="14"/>
      <c r="BC109" s="14"/>
      <c r="BD109" s="14"/>
      <c r="BE109" s="14"/>
      <c r="BF109" s="14"/>
      <c r="BG109" s="14"/>
      <c r="BH109" s="14"/>
      <c r="BI109" s="14"/>
      <c r="BJ109">
        <f t="shared" si="36"/>
        <v>0</v>
      </c>
      <c r="BK109">
        <f t="shared" si="37"/>
        <v>0</v>
      </c>
      <c r="BL109">
        <f t="shared" si="38"/>
        <v>0</v>
      </c>
      <c r="BM109">
        <f t="shared" si="39"/>
        <v>0</v>
      </c>
      <c r="BN109">
        <f t="shared" si="28"/>
        <v>0</v>
      </c>
      <c r="BO109">
        <f t="shared" si="29"/>
        <v>0</v>
      </c>
      <c r="BP109">
        <f t="shared" si="30"/>
        <v>0</v>
      </c>
      <c r="BQ109">
        <f t="shared" si="31"/>
        <v>0</v>
      </c>
      <c r="BR109">
        <f t="shared" si="40"/>
        <v>0</v>
      </c>
      <c r="BS109">
        <f t="shared" si="41"/>
        <v>0</v>
      </c>
      <c r="BT109">
        <f t="shared" si="42"/>
        <v>0</v>
      </c>
      <c r="BU109">
        <f t="shared" si="43"/>
        <v>0</v>
      </c>
      <c r="BV109">
        <f t="shared" si="32"/>
        <v>0</v>
      </c>
      <c r="BW109">
        <f t="shared" si="33"/>
        <v>0</v>
      </c>
      <c r="BX109">
        <f t="shared" si="34"/>
        <v>0</v>
      </c>
      <c r="BY109">
        <f t="shared" si="35"/>
        <v>0</v>
      </c>
      <c r="CB109" s="14"/>
      <c r="CC109" s="14"/>
      <c r="CD109" s="14"/>
      <c r="CE109" s="14"/>
      <c r="CF109" s="14"/>
      <c r="CG109" s="14"/>
      <c r="CH109" s="14"/>
      <c r="CI109" s="14"/>
      <c r="CJ109" s="14"/>
      <c r="CK109" s="14"/>
      <c r="CL109" s="14"/>
    </row>
    <row r="110" spans="1:90" ht="15" customHeight="1">
      <c r="A110" s="5"/>
      <c r="B110" s="67"/>
      <c r="C110" s="412" t="s">
        <v>5064</v>
      </c>
      <c r="D110" s="752" t="s">
        <v>6374</v>
      </c>
      <c r="E110" s="669"/>
      <c r="F110" s="669"/>
      <c r="G110" s="669"/>
      <c r="H110" s="669"/>
      <c r="I110" s="669"/>
      <c r="J110" s="669"/>
      <c r="K110" s="669"/>
      <c r="L110" s="669"/>
      <c r="M110" s="669"/>
      <c r="N110" s="670"/>
      <c r="O110" s="112"/>
      <c r="P110" s="112"/>
      <c r="Q110" s="112"/>
      <c r="R110" s="112"/>
      <c r="S110" s="112"/>
      <c r="T110" s="112"/>
      <c r="U110" s="112"/>
      <c r="V110" s="112"/>
      <c r="W110" s="112"/>
      <c r="X110" s="112"/>
      <c r="Y110" s="112"/>
      <c r="Z110" s="112"/>
      <c r="AA110" s="112"/>
      <c r="AB110" s="112"/>
      <c r="AC110" s="112"/>
      <c r="AD110" s="112"/>
      <c r="AF110" s="14"/>
      <c r="AG110" s="14"/>
      <c r="AH110" s="14"/>
      <c r="AI110" s="14"/>
      <c r="AJ110" s="14"/>
      <c r="AK110" s="315"/>
      <c r="AL110" s="315"/>
      <c r="AM110" s="315"/>
      <c r="AN110" s="315"/>
      <c r="AO110" s="315"/>
      <c r="AP110" s="315"/>
      <c r="AQ110" s="315"/>
      <c r="AR110" s="315"/>
      <c r="AS110" s="315"/>
      <c r="AT110" s="315"/>
      <c r="AU110" s="315"/>
      <c r="AV110" s="315"/>
      <c r="AW110" s="315"/>
      <c r="AX110" s="315"/>
      <c r="AY110" s="315"/>
      <c r="AZ110" s="315"/>
      <c r="BA110" s="14"/>
      <c r="BB110" s="14"/>
      <c r="BC110" s="14"/>
      <c r="BD110" s="14"/>
      <c r="BE110" s="14"/>
      <c r="BF110" s="14"/>
      <c r="BG110" s="14"/>
      <c r="BH110" s="14"/>
      <c r="BI110" s="14"/>
      <c r="BJ110">
        <f t="shared" si="36"/>
        <v>0</v>
      </c>
      <c r="BK110">
        <f t="shared" si="37"/>
        <v>0</v>
      </c>
      <c r="BL110">
        <f t="shared" si="38"/>
        <v>0</v>
      </c>
      <c r="BM110">
        <f t="shared" si="39"/>
        <v>0</v>
      </c>
      <c r="BN110">
        <f t="shared" si="28"/>
        <v>0</v>
      </c>
      <c r="BO110">
        <f t="shared" si="29"/>
        <v>0</v>
      </c>
      <c r="BP110">
        <f t="shared" si="30"/>
        <v>0</v>
      </c>
      <c r="BQ110">
        <f t="shared" si="31"/>
        <v>0</v>
      </c>
      <c r="BR110">
        <f t="shared" si="40"/>
        <v>0</v>
      </c>
      <c r="BS110">
        <f t="shared" si="41"/>
        <v>0</v>
      </c>
      <c r="BT110">
        <f t="shared" si="42"/>
        <v>0</v>
      </c>
      <c r="BU110">
        <f t="shared" si="43"/>
        <v>0</v>
      </c>
      <c r="BV110">
        <f t="shared" si="32"/>
        <v>0</v>
      </c>
      <c r="BW110">
        <f t="shared" si="33"/>
        <v>0</v>
      </c>
      <c r="BX110">
        <f t="shared" si="34"/>
        <v>0</v>
      </c>
      <c r="BY110">
        <f t="shared" si="35"/>
        <v>0</v>
      </c>
      <c r="CB110" s="14"/>
      <c r="CC110" s="14"/>
      <c r="CD110" s="14"/>
      <c r="CE110" s="14"/>
      <c r="CF110" s="14"/>
      <c r="CG110" s="14"/>
      <c r="CH110" s="14"/>
      <c r="CI110" s="14"/>
      <c r="CJ110" s="14"/>
      <c r="CK110" s="14"/>
      <c r="CL110" s="14"/>
    </row>
    <row r="111" spans="1:90" ht="15" customHeight="1">
      <c r="A111" s="5"/>
      <c r="B111" s="67"/>
      <c r="C111" s="412" t="s">
        <v>5065</v>
      </c>
      <c r="D111" s="752" t="s">
        <v>6375</v>
      </c>
      <c r="E111" s="669"/>
      <c r="F111" s="669"/>
      <c r="G111" s="669"/>
      <c r="H111" s="669"/>
      <c r="I111" s="669"/>
      <c r="J111" s="669"/>
      <c r="K111" s="669"/>
      <c r="L111" s="669"/>
      <c r="M111" s="669"/>
      <c r="N111" s="670"/>
      <c r="O111" s="112"/>
      <c r="P111" s="112"/>
      <c r="Q111" s="112"/>
      <c r="R111" s="112"/>
      <c r="S111" s="112"/>
      <c r="T111" s="112"/>
      <c r="U111" s="112"/>
      <c r="V111" s="112"/>
      <c r="W111" s="112"/>
      <c r="X111" s="112"/>
      <c r="Y111" s="112"/>
      <c r="Z111" s="112"/>
      <c r="AA111" s="112"/>
      <c r="AB111" s="112"/>
      <c r="AC111" s="112"/>
      <c r="AD111" s="112"/>
      <c r="AF111" s="14"/>
      <c r="AG111" s="14"/>
      <c r="AH111" s="14"/>
      <c r="AI111" s="14"/>
      <c r="AJ111" s="14"/>
      <c r="AK111" s="315"/>
      <c r="AL111" s="315"/>
      <c r="AM111" s="315"/>
      <c r="AN111" s="315"/>
      <c r="AO111" s="315"/>
      <c r="AP111" s="315"/>
      <c r="AQ111" s="315"/>
      <c r="AR111" s="315"/>
      <c r="AS111" s="315"/>
      <c r="AT111" s="315"/>
      <c r="AU111" s="315"/>
      <c r="AV111" s="315"/>
      <c r="AW111" s="315"/>
      <c r="AX111" s="315"/>
      <c r="AY111" s="315"/>
      <c r="AZ111" s="315"/>
      <c r="BA111" s="14"/>
      <c r="BB111" s="14"/>
      <c r="BC111" s="14"/>
      <c r="BD111" s="14"/>
      <c r="BE111" s="14"/>
      <c r="BF111" s="14"/>
      <c r="BG111" s="14"/>
      <c r="BH111" s="14"/>
      <c r="BI111" s="14"/>
      <c r="BJ111">
        <f t="shared" si="36"/>
        <v>0</v>
      </c>
      <c r="BK111">
        <f t="shared" si="37"/>
        <v>0</v>
      </c>
      <c r="BL111">
        <f t="shared" si="38"/>
        <v>0</v>
      </c>
      <c r="BM111">
        <f t="shared" si="39"/>
        <v>0</v>
      </c>
      <c r="BN111">
        <f t="shared" si="28"/>
        <v>0</v>
      </c>
      <c r="BO111">
        <f t="shared" si="29"/>
        <v>0</v>
      </c>
      <c r="BP111">
        <f t="shared" si="30"/>
        <v>0</v>
      </c>
      <c r="BQ111">
        <f t="shared" si="31"/>
        <v>0</v>
      </c>
      <c r="BR111">
        <f t="shared" si="40"/>
        <v>0</v>
      </c>
      <c r="BS111">
        <f t="shared" si="41"/>
        <v>0</v>
      </c>
      <c r="BT111">
        <f t="shared" si="42"/>
        <v>0</v>
      </c>
      <c r="BU111">
        <f t="shared" si="43"/>
        <v>0</v>
      </c>
      <c r="BV111">
        <f t="shared" si="32"/>
        <v>0</v>
      </c>
      <c r="BW111">
        <f t="shared" si="33"/>
        <v>0</v>
      </c>
      <c r="BX111">
        <f t="shared" si="34"/>
        <v>0</v>
      </c>
      <c r="BY111">
        <f t="shared" si="35"/>
        <v>0</v>
      </c>
      <c r="CB111" s="14"/>
      <c r="CC111" s="14"/>
      <c r="CD111" s="14"/>
      <c r="CE111" s="14"/>
      <c r="CF111" s="14"/>
      <c r="CG111" s="14"/>
      <c r="CH111" s="14"/>
      <c r="CI111" s="14"/>
      <c r="CJ111" s="14"/>
      <c r="CK111" s="14"/>
      <c r="CL111" s="14"/>
    </row>
    <row r="112" spans="1:90" ht="15" customHeight="1">
      <c r="A112" s="5"/>
      <c r="B112" s="67"/>
      <c r="C112" s="412" t="s">
        <v>5066</v>
      </c>
      <c r="D112" s="752" t="s">
        <v>6376</v>
      </c>
      <c r="E112" s="669"/>
      <c r="F112" s="669"/>
      <c r="G112" s="669"/>
      <c r="H112" s="669"/>
      <c r="I112" s="669"/>
      <c r="J112" s="669"/>
      <c r="K112" s="669"/>
      <c r="L112" s="669"/>
      <c r="M112" s="669"/>
      <c r="N112" s="670"/>
      <c r="O112" s="112"/>
      <c r="P112" s="112"/>
      <c r="Q112" s="112"/>
      <c r="R112" s="112"/>
      <c r="S112" s="112"/>
      <c r="T112" s="112"/>
      <c r="U112" s="112"/>
      <c r="V112" s="112"/>
      <c r="W112" s="112"/>
      <c r="X112" s="112"/>
      <c r="Y112" s="112"/>
      <c r="Z112" s="112"/>
      <c r="AA112" s="112"/>
      <c r="AB112" s="112"/>
      <c r="AC112" s="112"/>
      <c r="AD112" s="112"/>
      <c r="AF112" s="14"/>
      <c r="AG112" s="14"/>
      <c r="AH112" s="14"/>
      <c r="AI112" s="14"/>
      <c r="AJ112" s="14"/>
      <c r="AK112" s="315"/>
      <c r="AL112" s="315"/>
      <c r="AM112" s="315"/>
      <c r="AN112" s="315"/>
      <c r="AO112" s="315"/>
      <c r="AP112" s="315"/>
      <c r="AQ112" s="315"/>
      <c r="AR112" s="315"/>
      <c r="AS112" s="315"/>
      <c r="AT112" s="315"/>
      <c r="AU112" s="315"/>
      <c r="AV112" s="315"/>
      <c r="AW112" s="315"/>
      <c r="AX112" s="315"/>
      <c r="AY112" s="315"/>
      <c r="AZ112" s="315"/>
      <c r="BA112" s="14"/>
      <c r="BB112" s="14"/>
      <c r="BC112" s="14"/>
      <c r="BD112" s="14"/>
      <c r="BE112" s="14"/>
      <c r="BF112" s="14"/>
      <c r="BG112" s="14"/>
      <c r="BH112" s="14"/>
      <c r="BI112" s="14"/>
      <c r="BJ112">
        <f t="shared" si="36"/>
        <v>0</v>
      </c>
      <c r="BK112">
        <f t="shared" si="37"/>
        <v>0</v>
      </c>
      <c r="BL112">
        <f t="shared" si="38"/>
        <v>0</v>
      </c>
      <c r="BM112">
        <f t="shared" si="39"/>
        <v>0</v>
      </c>
      <c r="BN112">
        <f t="shared" si="28"/>
        <v>0</v>
      </c>
      <c r="BO112">
        <f t="shared" si="29"/>
        <v>0</v>
      </c>
      <c r="BP112">
        <f t="shared" si="30"/>
        <v>0</v>
      </c>
      <c r="BQ112">
        <f t="shared" si="31"/>
        <v>0</v>
      </c>
      <c r="BR112">
        <f t="shared" si="40"/>
        <v>0</v>
      </c>
      <c r="BS112">
        <f t="shared" si="41"/>
        <v>0</v>
      </c>
      <c r="BT112">
        <f t="shared" si="42"/>
        <v>0</v>
      </c>
      <c r="BU112">
        <f t="shared" si="43"/>
        <v>0</v>
      </c>
      <c r="BV112">
        <f t="shared" si="32"/>
        <v>0</v>
      </c>
      <c r="BW112">
        <f t="shared" si="33"/>
        <v>0</v>
      </c>
      <c r="BX112">
        <f t="shared" si="34"/>
        <v>0</v>
      </c>
      <c r="BY112">
        <f t="shared" si="35"/>
        <v>0</v>
      </c>
      <c r="CB112" s="14"/>
      <c r="CC112" s="14"/>
      <c r="CD112" s="14"/>
      <c r="CE112" s="14"/>
      <c r="CF112" s="14"/>
      <c r="CG112" s="14"/>
      <c r="CH112" s="14"/>
      <c r="CI112" s="14"/>
      <c r="CJ112" s="14"/>
      <c r="CK112" s="14"/>
      <c r="CL112" s="14"/>
    </row>
    <row r="113" spans="1:90" ht="15" customHeight="1">
      <c r="A113" s="5"/>
      <c r="B113" s="67"/>
      <c r="C113" s="412" t="s">
        <v>5067</v>
      </c>
      <c r="D113" s="752" t="s">
        <v>6138</v>
      </c>
      <c r="E113" s="669"/>
      <c r="F113" s="669"/>
      <c r="G113" s="669"/>
      <c r="H113" s="669"/>
      <c r="I113" s="669"/>
      <c r="J113" s="669"/>
      <c r="K113" s="669"/>
      <c r="L113" s="669"/>
      <c r="M113" s="669"/>
      <c r="N113" s="670"/>
      <c r="O113" s="112"/>
      <c r="P113" s="112"/>
      <c r="Q113" s="112"/>
      <c r="R113" s="112"/>
      <c r="S113" s="112"/>
      <c r="T113" s="112"/>
      <c r="U113" s="112"/>
      <c r="V113" s="112"/>
      <c r="W113" s="112"/>
      <c r="X113" s="112"/>
      <c r="Y113" s="112"/>
      <c r="Z113" s="112"/>
      <c r="AA113" s="112"/>
      <c r="AB113" s="112"/>
      <c r="AC113" s="112"/>
      <c r="AD113" s="112"/>
      <c r="AF113" s="14"/>
      <c r="AG113" s="14"/>
      <c r="AH113" s="14"/>
      <c r="AI113" s="14"/>
      <c r="AJ113" s="14"/>
      <c r="AK113" s="315"/>
      <c r="AL113" s="315"/>
      <c r="AM113" s="315"/>
      <c r="AN113" s="315"/>
      <c r="AO113" s="315"/>
      <c r="AP113" s="315"/>
      <c r="AQ113" s="315"/>
      <c r="AR113" s="315"/>
      <c r="AS113" s="315"/>
      <c r="AT113" s="315"/>
      <c r="AU113" s="315"/>
      <c r="AV113" s="315"/>
      <c r="AW113" s="315"/>
      <c r="AX113" s="315"/>
      <c r="AY113" s="315"/>
      <c r="AZ113" s="315"/>
      <c r="BA113" s="14"/>
      <c r="BB113" s="14"/>
      <c r="BC113" s="14"/>
      <c r="BD113" s="14"/>
      <c r="BE113" s="14"/>
      <c r="BF113" s="14"/>
      <c r="BG113" s="14"/>
      <c r="BH113" s="14"/>
      <c r="BI113" s="14"/>
      <c r="BJ113">
        <f t="shared" si="36"/>
        <v>0</v>
      </c>
      <c r="BK113">
        <f t="shared" si="37"/>
        <v>0</v>
      </c>
      <c r="BL113">
        <f t="shared" si="38"/>
        <v>0</v>
      </c>
      <c r="BM113">
        <f t="shared" si="39"/>
        <v>0</v>
      </c>
      <c r="BN113">
        <f t="shared" si="28"/>
        <v>0</v>
      </c>
      <c r="BO113">
        <f t="shared" si="29"/>
        <v>0</v>
      </c>
      <c r="BP113">
        <f t="shared" si="30"/>
        <v>0</v>
      </c>
      <c r="BQ113">
        <f t="shared" si="31"/>
        <v>0</v>
      </c>
      <c r="BR113">
        <f t="shared" si="40"/>
        <v>0</v>
      </c>
      <c r="BS113">
        <f t="shared" si="41"/>
        <v>0</v>
      </c>
      <c r="BT113">
        <f t="shared" si="42"/>
        <v>0</v>
      </c>
      <c r="BU113">
        <f t="shared" si="43"/>
        <v>0</v>
      </c>
      <c r="BV113">
        <f t="shared" si="32"/>
        <v>0</v>
      </c>
      <c r="BW113">
        <f t="shared" si="33"/>
        <v>0</v>
      </c>
      <c r="BX113">
        <f t="shared" si="34"/>
        <v>0</v>
      </c>
      <c r="BY113">
        <f t="shared" si="35"/>
        <v>0</v>
      </c>
      <c r="CB113" s="14"/>
      <c r="CC113" s="14"/>
      <c r="CD113" s="14"/>
      <c r="CE113" s="14"/>
      <c r="CF113" s="14"/>
      <c r="CG113" s="14"/>
      <c r="CH113" s="14"/>
      <c r="CI113" s="14"/>
      <c r="CJ113" s="14"/>
      <c r="CK113" s="14"/>
      <c r="CL113" s="14"/>
    </row>
    <row r="114" spans="1:90" ht="15" customHeight="1">
      <c r="A114" s="5"/>
      <c r="B114" s="67"/>
      <c r="C114" s="412" t="s">
        <v>5068</v>
      </c>
      <c r="D114" s="752" t="s">
        <v>6377</v>
      </c>
      <c r="E114" s="669"/>
      <c r="F114" s="669"/>
      <c r="G114" s="669"/>
      <c r="H114" s="669"/>
      <c r="I114" s="669"/>
      <c r="J114" s="669"/>
      <c r="K114" s="669"/>
      <c r="L114" s="669"/>
      <c r="M114" s="669"/>
      <c r="N114" s="670"/>
      <c r="O114" s="112"/>
      <c r="P114" s="112"/>
      <c r="Q114" s="112"/>
      <c r="R114" s="112"/>
      <c r="S114" s="112"/>
      <c r="T114" s="112"/>
      <c r="U114" s="112"/>
      <c r="V114" s="112"/>
      <c r="W114" s="112"/>
      <c r="X114" s="112"/>
      <c r="Y114" s="112"/>
      <c r="Z114" s="112"/>
      <c r="AA114" s="112"/>
      <c r="AB114" s="112"/>
      <c r="AC114" s="112"/>
      <c r="AD114" s="112"/>
      <c r="AF114" s="14"/>
      <c r="AG114" s="14"/>
      <c r="AH114" s="14"/>
      <c r="AI114" s="14"/>
      <c r="AJ114" s="14"/>
      <c r="AK114" s="315"/>
      <c r="AL114" s="315"/>
      <c r="AM114" s="315"/>
      <c r="AN114" s="315"/>
      <c r="AO114" s="315"/>
      <c r="AP114" s="315"/>
      <c r="AQ114" s="315"/>
      <c r="AR114" s="315"/>
      <c r="AS114" s="315"/>
      <c r="AT114" s="315"/>
      <c r="AU114" s="315"/>
      <c r="AV114" s="315"/>
      <c r="AW114" s="315"/>
      <c r="AX114" s="315"/>
      <c r="AY114" s="315"/>
      <c r="AZ114" s="315"/>
      <c r="BA114" s="14"/>
      <c r="BB114" s="14"/>
      <c r="BC114" s="14"/>
      <c r="BD114" s="14"/>
      <c r="BE114" s="14"/>
      <c r="BF114" s="14"/>
      <c r="BG114" s="14"/>
      <c r="BH114" s="14"/>
      <c r="BI114" s="14"/>
      <c r="BJ114">
        <f t="shared" si="36"/>
        <v>0</v>
      </c>
      <c r="BK114">
        <f t="shared" si="37"/>
        <v>0</v>
      </c>
      <c r="BL114">
        <f t="shared" si="38"/>
        <v>0</v>
      </c>
      <c r="BM114">
        <f t="shared" si="39"/>
        <v>0</v>
      </c>
      <c r="BN114">
        <f t="shared" si="28"/>
        <v>0</v>
      </c>
      <c r="BO114">
        <f t="shared" si="29"/>
        <v>0</v>
      </c>
      <c r="BP114">
        <f t="shared" si="30"/>
        <v>0</v>
      </c>
      <c r="BQ114">
        <f t="shared" si="31"/>
        <v>0</v>
      </c>
      <c r="BR114">
        <f t="shared" si="40"/>
        <v>0</v>
      </c>
      <c r="BS114">
        <f t="shared" si="41"/>
        <v>0</v>
      </c>
      <c r="BT114">
        <f t="shared" si="42"/>
        <v>0</v>
      </c>
      <c r="BU114">
        <f t="shared" si="43"/>
        <v>0</v>
      </c>
      <c r="BV114">
        <f t="shared" si="32"/>
        <v>0</v>
      </c>
      <c r="BW114">
        <f t="shared" si="33"/>
        <v>0</v>
      </c>
      <c r="BX114">
        <f t="shared" si="34"/>
        <v>0</v>
      </c>
      <c r="BY114">
        <f t="shared" si="35"/>
        <v>0</v>
      </c>
      <c r="CB114" s="14"/>
      <c r="CC114" s="14"/>
      <c r="CD114" s="14"/>
      <c r="CE114" s="14"/>
      <c r="CF114" s="14"/>
      <c r="CG114" s="14"/>
      <c r="CH114" s="14"/>
      <c r="CI114" s="14"/>
      <c r="CJ114" s="14"/>
      <c r="CK114" s="14"/>
      <c r="CL114" s="14"/>
    </row>
    <row r="115" spans="1:90" ht="24" customHeight="1">
      <c r="A115" s="5"/>
      <c r="B115" s="67"/>
      <c r="C115" s="412" t="s">
        <v>5069</v>
      </c>
      <c r="D115" s="752" t="s">
        <v>6378</v>
      </c>
      <c r="E115" s="669"/>
      <c r="F115" s="669"/>
      <c r="G115" s="669"/>
      <c r="H115" s="669"/>
      <c r="I115" s="669"/>
      <c r="J115" s="669"/>
      <c r="K115" s="669"/>
      <c r="L115" s="669"/>
      <c r="M115" s="669"/>
      <c r="N115" s="670"/>
      <c r="O115" s="112"/>
      <c r="P115" s="112"/>
      <c r="Q115" s="112"/>
      <c r="R115" s="112"/>
      <c r="S115" s="112"/>
      <c r="T115" s="112"/>
      <c r="U115" s="112"/>
      <c r="V115" s="112"/>
      <c r="W115" s="112"/>
      <c r="X115" s="112"/>
      <c r="Y115" s="112"/>
      <c r="Z115" s="112"/>
      <c r="AA115" s="112"/>
      <c r="AB115" s="112"/>
      <c r="AC115" s="112"/>
      <c r="AD115" s="112"/>
      <c r="AF115" s="14"/>
      <c r="AG115" s="14"/>
      <c r="AH115" s="14"/>
      <c r="AI115" s="14"/>
      <c r="AJ115" s="14"/>
      <c r="AK115" s="315"/>
      <c r="AL115" s="315"/>
      <c r="AM115" s="315"/>
      <c r="AN115" s="315"/>
      <c r="AO115" s="315"/>
      <c r="AP115" s="315"/>
      <c r="AQ115" s="315"/>
      <c r="AR115" s="315"/>
      <c r="AS115" s="1005" t="s">
        <v>7414</v>
      </c>
      <c r="AT115" s="1006"/>
      <c r="AU115" s="1006"/>
      <c r="AV115" s="1006"/>
      <c r="AW115" s="315"/>
      <c r="AX115" s="315"/>
      <c r="AY115" s="315"/>
      <c r="AZ115" s="315"/>
      <c r="BA115" s="14"/>
      <c r="BB115" s="14"/>
      <c r="BC115" s="14"/>
      <c r="BD115" s="14"/>
      <c r="BE115" s="14"/>
      <c r="BF115" s="14"/>
      <c r="BG115" s="14"/>
      <c r="BH115" s="14"/>
      <c r="BI115" s="14"/>
      <c r="BJ115">
        <f t="shared" si="36"/>
        <v>0</v>
      </c>
      <c r="BK115">
        <f t="shared" si="37"/>
        <v>0</v>
      </c>
      <c r="BL115">
        <f t="shared" si="38"/>
        <v>0</v>
      </c>
      <c r="BM115">
        <f t="shared" si="39"/>
        <v>0</v>
      </c>
      <c r="BN115">
        <f t="shared" si="28"/>
        <v>0</v>
      </c>
      <c r="BO115">
        <f t="shared" si="29"/>
        <v>0</v>
      </c>
      <c r="BP115">
        <f t="shared" si="30"/>
        <v>0</v>
      </c>
      <c r="BQ115">
        <f t="shared" si="31"/>
        <v>0</v>
      </c>
      <c r="BR115">
        <f t="shared" si="40"/>
        <v>0</v>
      </c>
      <c r="BS115">
        <f t="shared" si="41"/>
        <v>0</v>
      </c>
      <c r="BT115">
        <f t="shared" si="42"/>
        <v>0</v>
      </c>
      <c r="BU115">
        <f t="shared" si="43"/>
        <v>0</v>
      </c>
      <c r="BV115">
        <f t="shared" si="32"/>
        <v>0</v>
      </c>
      <c r="BW115">
        <f t="shared" si="33"/>
        <v>0</v>
      </c>
      <c r="BX115">
        <f t="shared" si="34"/>
        <v>0</v>
      </c>
      <c r="BY115">
        <f t="shared" si="35"/>
        <v>0</v>
      </c>
      <c r="CB115" s="14"/>
      <c r="CC115" s="14"/>
      <c r="CD115" s="14"/>
      <c r="CE115" s="14"/>
      <c r="CF115" s="14"/>
      <c r="CG115" s="14"/>
      <c r="CH115" s="14"/>
      <c r="CI115" s="14"/>
      <c r="CJ115" s="14"/>
      <c r="CK115" s="14"/>
      <c r="CL115" s="14"/>
    </row>
    <row r="116" spans="1:90" ht="15" customHeight="1">
      <c r="A116" s="5"/>
      <c r="B116" s="67"/>
      <c r="C116" s="412" t="s">
        <v>5070</v>
      </c>
      <c r="D116" s="752" t="s">
        <v>6379</v>
      </c>
      <c r="E116" s="669"/>
      <c r="F116" s="669"/>
      <c r="G116" s="669"/>
      <c r="H116" s="669"/>
      <c r="I116" s="669"/>
      <c r="J116" s="669"/>
      <c r="K116" s="669"/>
      <c r="L116" s="669"/>
      <c r="M116" s="669"/>
      <c r="N116" s="670"/>
      <c r="O116" s="112"/>
      <c r="P116" s="112"/>
      <c r="Q116" s="112"/>
      <c r="R116" s="112"/>
      <c r="S116" s="112"/>
      <c r="T116" s="112"/>
      <c r="U116" s="112"/>
      <c r="V116" s="112"/>
      <c r="W116" s="112"/>
      <c r="X116" s="112"/>
      <c r="Y116" s="112"/>
      <c r="Z116" s="112"/>
      <c r="AA116" s="112"/>
      <c r="AB116" s="112"/>
      <c r="AC116" s="112"/>
      <c r="AD116" s="112"/>
      <c r="AF116" s="14"/>
      <c r="AG116" s="14"/>
      <c r="AH116" s="14"/>
      <c r="AI116" s="14"/>
      <c r="AJ116" s="14"/>
      <c r="AK116" s="315"/>
      <c r="AL116" s="315"/>
      <c r="AM116" s="315"/>
      <c r="AN116" s="315"/>
      <c r="AO116" s="315"/>
      <c r="AP116" s="315"/>
      <c r="AQ116" s="315"/>
      <c r="AR116" s="315"/>
      <c r="AS116" s="560" t="s">
        <v>5152</v>
      </c>
      <c r="AT116" s="560" t="s">
        <v>5153</v>
      </c>
      <c r="AU116" s="560" t="s">
        <v>5154</v>
      </c>
      <c r="AV116" s="560" t="s">
        <v>5155</v>
      </c>
      <c r="AW116" s="315"/>
      <c r="AX116" s="315"/>
      <c r="AY116" s="315"/>
      <c r="AZ116" s="315"/>
      <c r="BA116" s="14"/>
      <c r="BB116" s="14"/>
      <c r="BC116" s="14"/>
      <c r="BD116" s="14"/>
      <c r="BE116" s="14"/>
      <c r="BF116" s="14"/>
      <c r="BG116" s="14"/>
      <c r="BH116" s="14"/>
      <c r="BI116" s="14"/>
      <c r="BJ116">
        <f t="shared" si="36"/>
        <v>0</v>
      </c>
      <c r="BK116">
        <f t="shared" si="37"/>
        <v>0</v>
      </c>
      <c r="BL116">
        <f t="shared" si="38"/>
        <v>0</v>
      </c>
      <c r="BM116">
        <f t="shared" si="39"/>
        <v>0</v>
      </c>
      <c r="BN116">
        <f t="shared" si="28"/>
        <v>0</v>
      </c>
      <c r="BO116">
        <f t="shared" si="29"/>
        <v>0</v>
      </c>
      <c r="BP116">
        <f t="shared" si="30"/>
        <v>0</v>
      </c>
      <c r="BQ116">
        <f t="shared" si="31"/>
        <v>0</v>
      </c>
      <c r="BR116">
        <f t="shared" si="40"/>
        <v>0</v>
      </c>
      <c r="BS116">
        <f t="shared" si="41"/>
        <v>0</v>
      </c>
      <c r="BT116">
        <f t="shared" si="42"/>
        <v>0</v>
      </c>
      <c r="BU116">
        <f t="shared" si="43"/>
        <v>0</v>
      </c>
      <c r="BV116">
        <f>AA116</f>
        <v>0</v>
      </c>
      <c r="BW116">
        <f>COUNTIF(AB116:AD116,"NS")</f>
        <v>0</v>
      </c>
      <c r="BX116">
        <f>SUM(AB116:AD116)</f>
        <v>0</v>
      </c>
      <c r="BY116">
        <f>IF(COUNTIF(AA116:AD116,"NA")=4,0,IF(OR(AND(BV116=0,BW116&gt;0),AND(BV116="NS",BX116&gt;0), AND(BV116="NS", BW116=0,BX116=0)), 1, IF(OR(AND(BV116&gt;0,BW116&gt;1,BV116&gt;BX116), AND(BV116="NS",BW116=2), AND(BV116="NS",BX116=0,BW116&gt;0),BV116=BX116), 0, 1)))</f>
        <v>0</v>
      </c>
      <c r="CB116" s="14"/>
      <c r="CC116" s="14"/>
      <c r="CD116" s="14"/>
      <c r="CE116" s="14"/>
      <c r="CF116" s="14"/>
      <c r="CG116" s="14"/>
      <c r="CH116" s="14"/>
      <c r="CI116" s="14"/>
      <c r="CJ116" s="14"/>
      <c r="CK116" s="14"/>
      <c r="CL116" s="14"/>
    </row>
    <row r="117" spans="1:90" ht="15" customHeight="1">
      <c r="A117" s="5"/>
      <c r="B117" s="67"/>
      <c r="C117" s="8"/>
      <c r="D117" s="8"/>
      <c r="E117" s="8"/>
      <c r="F117" s="8"/>
      <c r="G117" s="8"/>
      <c r="H117" s="8"/>
      <c r="I117" s="406"/>
      <c r="J117" s="475"/>
      <c r="K117" s="475"/>
      <c r="L117" s="475"/>
      <c r="M117" s="406"/>
      <c r="N117" s="474"/>
      <c r="O117" s="80">
        <f t="shared" ref="O117:AD117" si="44">IF(AND(SUM(O95:O116)=0,COUNTIF(O95:O116,"NS")&gt;0),"NS",IF(AND(SUM(O95:O116)=0,COUNTIF(O95:O116,0)&gt;0),0,IF(AND(SUM(O95:O116)=0,COUNTIF(O95:O116,"NA")&gt;0),"NA",SUM(O95:O116))))</f>
        <v>0</v>
      </c>
      <c r="P117" s="80">
        <f t="shared" si="44"/>
        <v>0</v>
      </c>
      <c r="Q117" s="80">
        <f t="shared" si="44"/>
        <v>0</v>
      </c>
      <c r="R117" s="80">
        <f t="shared" si="44"/>
        <v>0</v>
      </c>
      <c r="S117" s="80">
        <f t="shared" si="44"/>
        <v>0</v>
      </c>
      <c r="T117" s="80">
        <f t="shared" si="44"/>
        <v>0</v>
      </c>
      <c r="U117" s="80">
        <f t="shared" si="44"/>
        <v>0</v>
      </c>
      <c r="V117" s="80">
        <f t="shared" si="44"/>
        <v>0</v>
      </c>
      <c r="W117" s="80">
        <f t="shared" si="44"/>
        <v>0</v>
      </c>
      <c r="X117" s="80">
        <f t="shared" si="44"/>
        <v>0</v>
      </c>
      <c r="Y117" s="80">
        <f t="shared" si="44"/>
        <v>0</v>
      </c>
      <c r="Z117" s="80">
        <f t="shared" si="44"/>
        <v>0</v>
      </c>
      <c r="AA117" s="80">
        <f t="shared" si="44"/>
        <v>0</v>
      </c>
      <c r="AB117" s="80">
        <f t="shared" si="44"/>
        <v>0</v>
      </c>
      <c r="AC117" s="80">
        <f t="shared" si="44"/>
        <v>0</v>
      </c>
      <c r="AD117" s="80">
        <f t="shared" si="44"/>
        <v>0</v>
      </c>
      <c r="AF117" s="14"/>
      <c r="AG117" s="14"/>
      <c r="AH117" s="14"/>
      <c r="AI117" s="14"/>
      <c r="AJ117" s="14"/>
      <c r="AK117"/>
      <c r="AL117"/>
      <c r="AM117"/>
      <c r="AN117" s="29"/>
      <c r="AO117"/>
      <c r="AP117"/>
      <c r="AQ117" s="14"/>
      <c r="AR117" s="29"/>
      <c r="AS117" s="561" t="s">
        <v>7415</v>
      </c>
      <c r="AT117" s="4" t="s">
        <v>6360</v>
      </c>
      <c r="AU117" s="563" t="str" cm="1">
        <f t="array" ref="AU117">IF(AF119&lt;&gt;"",_xlfn.TEXTJOIN(" / ", TRUE, _xlfn.UNIQUE(IF($AS$117:$AS$137&lt;&gt;"",IF(ISNUMBER(SEARCH(AF119, $AS$117:$AS$137)) + (_xlfn.MAP($AS$117:$AS$137, _xlfn.LAMBDA(_xlpm.r, SUM(--ISNUMBER(SEARCH(_xlfn.TEXTSPLIT(_xlpm.r, ","), AF119))))))&gt;0,$AT$117:$AT$137, ""), ""))), "")</f>
        <v/>
      </c>
      <c r="AV117" s="4" t="str">
        <f>IF(AU117 = "", "", "Alerta: Revise el texto ingresado en el Especifique ya que podria existir en las opciones resaltadas en amarillo")</f>
        <v/>
      </c>
      <c r="AW117" s="14"/>
      <c r="AX117" s="14"/>
      <c r="AY117" s="14"/>
      <c r="AZ117" s="29"/>
      <c r="BA117" s="14"/>
      <c r="BB117" s="14"/>
      <c r="BC117" s="14"/>
      <c r="BD117" s="14"/>
      <c r="BE117" s="14"/>
      <c r="BF117" s="14"/>
      <c r="BG117" s="14"/>
      <c r="BH117" s="14"/>
      <c r="BI117" s="14"/>
      <c r="BM117" s="192">
        <f>SUM(BM95:BM116)</f>
        <v>0</v>
      </c>
      <c r="BQ117" s="192">
        <f>SUM(BQ95:BQ116)</f>
        <v>0</v>
      </c>
      <c r="BU117" s="192">
        <f>SUM(BU95:BU116)</f>
        <v>0</v>
      </c>
      <c r="BY117" s="192">
        <f>SUM(BY95:BY116)</f>
        <v>0</v>
      </c>
      <c r="CB117" s="14"/>
      <c r="CC117" s="14"/>
      <c r="CD117" s="14"/>
      <c r="CE117" s="14"/>
      <c r="CF117" s="14"/>
      <c r="CG117" s="14"/>
      <c r="CH117" s="14"/>
      <c r="CI117" s="14"/>
      <c r="CJ117" s="14"/>
      <c r="CK117" s="14"/>
      <c r="CL117" s="14"/>
    </row>
    <row r="118" spans="1:90" ht="15" customHeight="1">
      <c r="A118" s="5"/>
      <c r="B118" s="785" t="str">
        <f>AV117</f>
        <v/>
      </c>
      <c r="C118" s="785"/>
      <c r="D118" s="785"/>
      <c r="E118" s="785"/>
      <c r="F118" s="785"/>
      <c r="G118" s="785"/>
      <c r="H118" s="785"/>
      <c r="I118" s="785"/>
      <c r="J118" s="785"/>
      <c r="K118" s="785"/>
      <c r="L118" s="785"/>
      <c r="M118" s="785"/>
      <c r="N118" s="785"/>
      <c r="O118" s="785"/>
      <c r="P118" s="785"/>
      <c r="Q118" s="785"/>
      <c r="R118" s="785"/>
      <c r="S118" s="785"/>
      <c r="T118" s="785"/>
      <c r="U118" s="785"/>
      <c r="V118" s="785"/>
      <c r="W118" s="785"/>
      <c r="X118" s="785"/>
      <c r="Y118" s="785"/>
      <c r="Z118" s="785"/>
      <c r="AA118" s="785"/>
      <c r="AB118" s="785"/>
      <c r="AC118" s="785"/>
      <c r="AD118" s="785"/>
      <c r="AF118" s="14"/>
      <c r="AG118" s="14"/>
      <c r="AH118" s="14"/>
      <c r="AI118" s="14"/>
      <c r="AJ118" s="14"/>
      <c r="AK118"/>
      <c r="AL118"/>
      <c r="AM118" s="14"/>
      <c r="AN118" s="14"/>
      <c r="AO118" s="14"/>
      <c r="AP118" s="14"/>
      <c r="AQ118" s="14"/>
      <c r="AR118" s="14"/>
      <c r="AS118" s="561" t="s">
        <v>6383</v>
      </c>
      <c r="AT118" s="4" t="s">
        <v>6361</v>
      </c>
      <c r="AW118" s="14"/>
      <c r="AX118" s="14"/>
      <c r="AY118" s="14"/>
      <c r="AZ118" s="14"/>
      <c r="BA118" s="14"/>
      <c r="BB118" s="14"/>
      <c r="BC118" s="14"/>
      <c r="BD118" s="14"/>
      <c r="BE118" s="14"/>
      <c r="BF118" s="14"/>
      <c r="BG118" s="14"/>
      <c r="BH118" s="14"/>
      <c r="BI118" s="14"/>
      <c r="BJ118" t="s">
        <v>5595</v>
      </c>
      <c r="BK118" s="193">
        <f>SUM(BM89,BQ89,BM117,BQ117,BU117,BY117)</f>
        <v>0</v>
      </c>
      <c r="CB118" s="14"/>
      <c r="CC118" s="14"/>
      <c r="CD118" s="14"/>
      <c r="CE118" s="14"/>
      <c r="CF118" s="14"/>
      <c r="CG118" s="14"/>
      <c r="CH118" s="14"/>
      <c r="CI118" s="14"/>
      <c r="CJ118" s="14"/>
      <c r="CK118" s="14"/>
      <c r="CL118" s="14"/>
    </row>
    <row r="119" spans="1:90" ht="45" customHeight="1">
      <c r="A119" s="5"/>
      <c r="B119" s="67"/>
      <c r="C119" s="895" t="s">
        <v>6380</v>
      </c>
      <c r="D119" s="736"/>
      <c r="E119" s="736"/>
      <c r="F119" s="671"/>
      <c r="G119" s="671"/>
      <c r="H119" s="671"/>
      <c r="I119" s="671"/>
      <c r="J119" s="671"/>
      <c r="K119" s="671"/>
      <c r="L119" s="671"/>
      <c r="M119" s="671"/>
      <c r="N119" s="671"/>
      <c r="O119" s="671"/>
      <c r="P119" s="671"/>
      <c r="Q119" s="671"/>
      <c r="R119" s="671"/>
      <c r="S119" s="671"/>
      <c r="T119" s="671"/>
      <c r="U119" s="671"/>
      <c r="V119" s="671"/>
      <c r="W119" s="671"/>
      <c r="X119" s="671"/>
      <c r="Y119" s="671"/>
      <c r="Z119" s="671"/>
      <c r="AA119" s="671"/>
      <c r="AB119" s="671"/>
      <c r="AC119" s="671"/>
      <c r="AD119" s="671"/>
      <c r="AF119" s="559" t="str">
        <f>SUBSTITUTE( SUBSTITUTE( SUBSTITUTE( SUBSTITUTE( SUBSTITUTE( SUBSTITUTE( SUBSTITUTE( SUBSTITUTE( SUBSTITUTE( SUBSTITUTE(F119, "á", "a"), "é", "e"), "í", "i"), "ó", "o"), "ú", "u"), "Á", "A"), "É", "E"), "Í", "I"), "Ó", "O"), "Ú", "U")</f>
        <v/>
      </c>
      <c r="AG119" s="14"/>
      <c r="AH119" s="14"/>
      <c r="AI119" s="14"/>
      <c r="AJ119" s="14"/>
      <c r="AK119"/>
      <c r="AL119"/>
      <c r="AM119" s="14"/>
      <c r="AN119" s="14"/>
      <c r="AO119" s="14"/>
      <c r="AP119" s="14"/>
      <c r="AQ119" s="14"/>
      <c r="AR119" s="14"/>
      <c r="AS119" s="561" t="s">
        <v>7416</v>
      </c>
      <c r="AT119" s="14" t="s">
        <v>6362</v>
      </c>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row>
    <row r="120" spans="1:90" ht="15" customHeight="1">
      <c r="A120" s="5"/>
      <c r="B120" s="880" t="str">
        <f>IF(AND(W88&gt;0,W88&lt;&gt;"NA",W88&lt;&gt;"NS",F119=""),"Debido a que cuenta con un valor mayor a cero en el numeral 22, debe anotar el nombre de dicho(s) tema(s)","")</f>
        <v/>
      </c>
      <c r="C120" s="880"/>
      <c r="D120" s="880"/>
      <c r="E120" s="880"/>
      <c r="F120" s="880"/>
      <c r="G120" s="880"/>
      <c r="H120" s="880"/>
      <c r="I120" s="880"/>
      <c r="J120" s="880"/>
      <c r="K120" s="880"/>
      <c r="L120" s="880"/>
      <c r="M120" s="880"/>
      <c r="N120" s="880"/>
      <c r="O120" s="880"/>
      <c r="P120" s="880"/>
      <c r="Q120" s="880"/>
      <c r="R120" s="880"/>
      <c r="S120" s="880"/>
      <c r="T120" s="880"/>
      <c r="U120" s="880"/>
      <c r="V120" s="880"/>
      <c r="W120" s="880"/>
      <c r="X120" s="880"/>
      <c r="Y120" s="880"/>
      <c r="Z120" s="880"/>
      <c r="AA120" s="880"/>
      <c r="AB120" s="880"/>
      <c r="AC120" s="880"/>
      <c r="AD120" s="880"/>
      <c r="AE120" s="880"/>
      <c r="AF120" s="14"/>
      <c r="AG120" s="14"/>
      <c r="AH120" s="14"/>
      <c r="AI120" s="14"/>
      <c r="AJ120" s="14"/>
      <c r="AK120" s="14"/>
      <c r="AL120" s="14"/>
      <c r="AM120" s="14"/>
      <c r="AN120" s="14"/>
      <c r="AO120" s="14"/>
      <c r="AP120" s="14"/>
      <c r="AQ120" s="14"/>
      <c r="AR120" s="14"/>
      <c r="AS120" s="561" t="s">
        <v>7417</v>
      </c>
      <c r="AT120" s="14" t="s">
        <v>5531</v>
      </c>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row>
    <row r="121" spans="1:90" s="14" customFormat="1" ht="24" customHeight="1">
      <c r="A121" s="5"/>
      <c r="B121" s="67"/>
      <c r="C121" s="758" t="s">
        <v>5120</v>
      </c>
      <c r="D121" s="637"/>
      <c r="E121" s="637"/>
      <c r="F121" s="637"/>
      <c r="G121" s="637"/>
      <c r="H121" s="637"/>
      <c r="I121" s="637"/>
      <c r="J121" s="637"/>
      <c r="K121" s="637"/>
      <c r="L121" s="637"/>
      <c r="M121" s="637"/>
      <c r="N121" s="637"/>
      <c r="O121" s="637"/>
      <c r="P121" s="637"/>
      <c r="Q121" s="637"/>
      <c r="R121" s="637"/>
      <c r="S121" s="637"/>
      <c r="T121" s="637"/>
      <c r="U121" s="637"/>
      <c r="V121" s="637"/>
      <c r="W121" s="637"/>
      <c r="X121" s="637"/>
      <c r="Y121" s="637"/>
      <c r="Z121" s="637"/>
      <c r="AA121" s="637"/>
      <c r="AB121" s="637"/>
      <c r="AC121" s="637"/>
      <c r="AD121" s="637"/>
      <c r="AE121" s="1"/>
      <c r="AJ121" s="427" t="s">
        <v>6357</v>
      </c>
      <c r="AK121" s="428" t="s">
        <v>6358</v>
      </c>
      <c r="AL121" s="429" t="s">
        <v>6359</v>
      </c>
      <c r="AS121" s="561" t="s">
        <v>7418</v>
      </c>
      <c r="AT121" s="14" t="s">
        <v>6363</v>
      </c>
    </row>
    <row r="122" spans="1:90" s="14" customFormat="1" ht="60" customHeight="1">
      <c r="A122" s="5"/>
      <c r="B122" s="67"/>
      <c r="C122" s="801"/>
      <c r="D122" s="653"/>
      <c r="E122" s="653"/>
      <c r="F122" s="653"/>
      <c r="G122" s="653"/>
      <c r="H122" s="653"/>
      <c r="I122" s="653"/>
      <c r="J122" s="653"/>
      <c r="K122" s="653"/>
      <c r="L122" s="653"/>
      <c r="M122" s="653"/>
      <c r="N122" s="653"/>
      <c r="O122" s="653"/>
      <c r="P122" s="653"/>
      <c r="Q122" s="653"/>
      <c r="R122" s="653"/>
      <c r="S122" s="653"/>
      <c r="T122" s="653"/>
      <c r="U122" s="653"/>
      <c r="V122" s="653"/>
      <c r="W122" s="653"/>
      <c r="X122" s="653"/>
      <c r="Y122" s="653"/>
      <c r="Z122" s="653"/>
      <c r="AA122" s="653"/>
      <c r="AB122" s="653"/>
      <c r="AC122" s="653"/>
      <c r="AD122" s="748"/>
      <c r="AE122" s="1"/>
      <c r="AJ122" s="14">
        <v>3</v>
      </c>
      <c r="AK122" s="14">
        <f>IF(AJ89&gt;0,1,0)</f>
        <v>0</v>
      </c>
      <c r="AL122" s="432" t="str">
        <f>IF(AK122&gt;0,AJ122,"")</f>
        <v/>
      </c>
      <c r="AS122" s="561" t="s">
        <v>7419</v>
      </c>
      <c r="AT122" s="14" t="s">
        <v>6364</v>
      </c>
    </row>
    <row r="123" spans="1:90" s="14" customFormat="1" ht="15" customHeight="1">
      <c r="A123" s="5"/>
      <c r="B123" s="946" t="str">
        <f>IF(AG89=0,"","Favor de ingresar toda la información requerida en la pregunta")</f>
        <v/>
      </c>
      <c r="C123" s="946"/>
      <c r="D123" s="946"/>
      <c r="E123" s="946"/>
      <c r="F123" s="946"/>
      <c r="G123" s="946"/>
      <c r="H123" s="946"/>
      <c r="I123" s="946"/>
      <c r="J123" s="946"/>
      <c r="K123" s="946"/>
      <c r="L123" s="946"/>
      <c r="M123" s="946"/>
      <c r="N123" s="946"/>
      <c r="O123" s="946"/>
      <c r="P123" s="946"/>
      <c r="Q123" s="946"/>
      <c r="R123" s="946"/>
      <c r="S123" s="946"/>
      <c r="T123" s="946"/>
      <c r="U123" s="946"/>
      <c r="V123" s="946"/>
      <c r="W123" s="946"/>
      <c r="X123" s="946"/>
      <c r="Y123" s="946"/>
      <c r="Z123" s="946"/>
      <c r="AA123" s="946"/>
      <c r="AB123" s="946"/>
      <c r="AC123" s="946"/>
      <c r="AD123" s="946"/>
      <c r="AE123" s="946"/>
      <c r="AJ123" s="14">
        <v>5</v>
      </c>
      <c r="AK123" s="14">
        <f>IF(BI90&gt;0,1,0)</f>
        <v>0</v>
      </c>
      <c r="AL123" s="432" t="str">
        <f>IF(AK123&gt;0,AJ123,"")</f>
        <v/>
      </c>
      <c r="AS123" s="561" t="s">
        <v>7420</v>
      </c>
      <c r="AT123" s="14" t="s">
        <v>6365</v>
      </c>
    </row>
    <row r="124" spans="1:90" ht="15" customHeight="1">
      <c r="A124" s="5"/>
      <c r="B124" s="1001" t="str">
        <f>IF($C$26&lt;&gt;1,"",IF(SUM(COUNTIF(T67:AD88,"NS"),COUNTIF(O95:AD116,"NS"))&lt;&gt;0,"Alerta: debido a que cuenta con registros NS, debe proporcionar una justificación en el area de comentarios al final de la pregunta",""))</f>
        <v/>
      </c>
      <c r="C124" s="1001"/>
      <c r="D124" s="1001"/>
      <c r="E124" s="1001"/>
      <c r="F124" s="1001"/>
      <c r="G124" s="1001"/>
      <c r="H124" s="1001"/>
      <c r="I124" s="1001"/>
      <c r="J124" s="1001"/>
      <c r="K124" s="1001"/>
      <c r="L124" s="1001"/>
      <c r="M124" s="1001"/>
      <c r="N124" s="1001"/>
      <c r="O124" s="1001"/>
      <c r="P124" s="1001"/>
      <c r="Q124" s="1001"/>
      <c r="R124" s="1001"/>
      <c r="S124" s="1001"/>
      <c r="T124" s="1001"/>
      <c r="U124" s="1001"/>
      <c r="V124" s="1001"/>
      <c r="W124" s="1001"/>
      <c r="X124" s="1001"/>
      <c r="Y124" s="1001"/>
      <c r="Z124" s="1001"/>
      <c r="AA124" s="1001"/>
      <c r="AB124" s="1001"/>
      <c r="AC124" s="1001"/>
      <c r="AD124" s="1001"/>
      <c r="AE124" s="1001"/>
      <c r="AF124" s="14"/>
      <c r="AG124" s="14"/>
      <c r="AH124" s="14"/>
      <c r="AI124" s="14"/>
      <c r="AJ124" s="14"/>
      <c r="AK124" s="14"/>
      <c r="AL124" s="432"/>
      <c r="AM124" s="14"/>
      <c r="AN124" s="14"/>
      <c r="AO124" s="14"/>
      <c r="AP124" s="14"/>
      <c r="AQ124" s="14"/>
      <c r="AR124" s="14"/>
      <c r="AS124" s="561" t="s">
        <v>6390</v>
      </c>
      <c r="AT124" s="14" t="s">
        <v>6366</v>
      </c>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row>
    <row r="125" spans="1:90" ht="15" customHeight="1">
      <c r="A125" s="5"/>
      <c r="B125" s="880" t="str">
        <f>IF(AH89&gt;0,"Revise la información capturada, ya que tiene datos ingresados en celdas que están sombreadas","")</f>
        <v/>
      </c>
      <c r="C125" s="880"/>
      <c r="D125" s="880"/>
      <c r="E125" s="880"/>
      <c r="F125" s="880"/>
      <c r="G125" s="880"/>
      <c r="H125" s="880"/>
      <c r="I125" s="880"/>
      <c r="J125" s="880"/>
      <c r="K125" s="880"/>
      <c r="L125" s="880"/>
      <c r="M125" s="880"/>
      <c r="N125" s="880"/>
      <c r="O125" s="880"/>
      <c r="P125" s="880"/>
      <c r="Q125" s="880"/>
      <c r="R125" s="880"/>
      <c r="S125" s="880"/>
      <c r="T125" s="880"/>
      <c r="U125" s="880"/>
      <c r="V125" s="880"/>
      <c r="W125" s="880"/>
      <c r="X125" s="880"/>
      <c r="Y125" s="880"/>
      <c r="Z125" s="880"/>
      <c r="AA125" s="880"/>
      <c r="AB125" s="880"/>
      <c r="AC125" s="880"/>
      <c r="AD125" s="880"/>
      <c r="AE125" s="880"/>
      <c r="AF125" s="14"/>
      <c r="AG125" s="14"/>
      <c r="AH125" s="14"/>
      <c r="AI125" s="14"/>
      <c r="AJ125" s="961" t="str">
        <f>IF(OR(AK122&gt;0,AK123&gt;0),_xlfn.CONCAT("Alerta: debe de proporcionar una justificación de acuerdo a lo establecido en la(s) instrucción(es): ",_xlfn.TEXTJOIN(",",TRUE,AL122:AL123)),"")</f>
        <v/>
      </c>
      <c r="AK125" s="961"/>
      <c r="AL125" s="961"/>
      <c r="AM125" s="961"/>
      <c r="AN125" s="961"/>
      <c r="AO125" s="961"/>
      <c r="AP125" s="961"/>
      <c r="AQ125" s="961"/>
      <c r="AR125" s="14"/>
      <c r="AS125" s="561" t="s">
        <v>7421</v>
      </c>
      <c r="AT125" s="14" t="s">
        <v>6367</v>
      </c>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row>
    <row r="126" spans="1:90" ht="15" customHeight="1">
      <c r="A126" s="5"/>
      <c r="B126" s="880" t="str">
        <f>CJ89</f>
        <v/>
      </c>
      <c r="C126" s="880"/>
      <c r="D126" s="880"/>
      <c r="E126" s="880"/>
      <c r="F126" s="880"/>
      <c r="G126" s="880"/>
      <c r="H126" s="880"/>
      <c r="I126" s="880"/>
      <c r="J126" s="880"/>
      <c r="K126" s="880"/>
      <c r="L126" s="880"/>
      <c r="M126" s="880"/>
      <c r="N126" s="880"/>
      <c r="O126" s="880"/>
      <c r="P126" s="880"/>
      <c r="Q126" s="880"/>
      <c r="R126" s="880"/>
      <c r="S126" s="880"/>
      <c r="T126" s="880"/>
      <c r="U126" s="880"/>
      <c r="V126" s="880"/>
      <c r="W126" s="880"/>
      <c r="X126" s="880"/>
      <c r="Y126" s="880"/>
      <c r="Z126" s="880"/>
      <c r="AA126" s="880"/>
      <c r="AB126" s="880"/>
      <c r="AC126" s="880"/>
      <c r="AD126" s="880"/>
      <c r="AE126" s="880"/>
      <c r="AS126" s="561" t="s">
        <v>7422</v>
      </c>
      <c r="AT126" s="4" t="s">
        <v>6368</v>
      </c>
    </row>
    <row r="127" spans="1:90" ht="15" customHeight="1">
      <c r="A127" s="5"/>
      <c r="B127" s="753" t="str">
        <f>IF(AI67&gt;0,"Favor de revisar la instrucción 2, debido a que no se cumplen con los criterios mencionados",IF(BI67&gt;0,"Favor de revisar la instrucción 4, debido a que no se cumplen con los criterios mencionados",""))</f>
        <v/>
      </c>
      <c r="C127" s="753"/>
      <c r="D127" s="753"/>
      <c r="E127" s="753"/>
      <c r="F127" s="753"/>
      <c r="G127" s="753"/>
      <c r="H127" s="753"/>
      <c r="I127" s="753"/>
      <c r="J127" s="753"/>
      <c r="K127" s="753"/>
      <c r="L127" s="753"/>
      <c r="M127" s="753"/>
      <c r="N127" s="753"/>
      <c r="O127" s="753"/>
      <c r="P127" s="753"/>
      <c r="Q127" s="753"/>
      <c r="R127" s="753"/>
      <c r="S127" s="753"/>
      <c r="T127" s="753"/>
      <c r="U127" s="753"/>
      <c r="V127" s="753"/>
      <c r="W127" s="753"/>
      <c r="X127" s="753"/>
      <c r="Y127" s="753"/>
      <c r="Z127" s="753"/>
      <c r="AA127" s="753"/>
      <c r="AB127" s="753"/>
      <c r="AC127" s="753"/>
      <c r="AD127" s="753"/>
      <c r="AE127" s="753"/>
      <c r="AS127" s="561" t="s">
        <v>6369</v>
      </c>
      <c r="AT127" s="4" t="s">
        <v>6369</v>
      </c>
    </row>
    <row r="128" spans="1:90" ht="15" customHeight="1">
      <c r="A128" s="5"/>
      <c r="B128" s="749" t="str">
        <f>AJ125</f>
        <v/>
      </c>
      <c r="C128" s="749"/>
      <c r="D128" s="749"/>
      <c r="E128" s="749"/>
      <c r="F128" s="749"/>
      <c r="G128" s="749"/>
      <c r="H128" s="749"/>
      <c r="I128" s="749"/>
      <c r="J128" s="749"/>
      <c r="K128" s="749"/>
      <c r="L128" s="749"/>
      <c r="M128" s="749"/>
      <c r="N128" s="749"/>
      <c r="O128" s="749"/>
      <c r="P128" s="749"/>
      <c r="Q128" s="749"/>
      <c r="R128" s="749"/>
      <c r="S128" s="749"/>
      <c r="T128" s="749"/>
      <c r="U128" s="749"/>
      <c r="V128" s="749"/>
      <c r="W128" s="749"/>
      <c r="X128" s="749"/>
      <c r="Y128" s="749"/>
      <c r="Z128" s="749"/>
      <c r="AA128" s="749"/>
      <c r="AB128" s="749"/>
      <c r="AC128" s="749"/>
      <c r="AD128" s="749"/>
      <c r="AE128" s="749"/>
      <c r="AS128" s="561" t="s">
        <v>6398</v>
      </c>
      <c r="AT128" s="4" t="s">
        <v>6370</v>
      </c>
    </row>
    <row r="129" spans="1:90" ht="36" customHeight="1">
      <c r="A129" s="61" t="s">
        <v>7423</v>
      </c>
      <c r="B129" s="755" t="s">
        <v>7424</v>
      </c>
      <c r="C129" s="736"/>
      <c r="D129" s="736"/>
      <c r="E129" s="736"/>
      <c r="F129" s="736"/>
      <c r="G129" s="736"/>
      <c r="H129" s="736"/>
      <c r="I129" s="736"/>
      <c r="J129" s="736"/>
      <c r="K129" s="736"/>
      <c r="L129" s="736"/>
      <c r="M129" s="736"/>
      <c r="N129" s="736"/>
      <c r="O129" s="736"/>
      <c r="P129" s="736"/>
      <c r="Q129" s="736"/>
      <c r="R129" s="736"/>
      <c r="S129" s="736"/>
      <c r="T129" s="736"/>
      <c r="U129" s="736"/>
      <c r="V129" s="736"/>
      <c r="W129" s="736"/>
      <c r="X129" s="736"/>
      <c r="Y129" s="736"/>
      <c r="Z129" s="736"/>
      <c r="AA129" s="736"/>
      <c r="AB129" s="736"/>
      <c r="AC129" s="736"/>
      <c r="AD129" s="736"/>
      <c r="AS129" s="561" t="s">
        <v>7425</v>
      </c>
      <c r="AT129" s="4" t="s">
        <v>6371</v>
      </c>
    </row>
    <row r="130" spans="1:90" ht="24" customHeight="1">
      <c r="A130" s="62"/>
      <c r="B130" s="8"/>
      <c r="C130" s="758" t="s">
        <v>6689</v>
      </c>
      <c r="D130" s="635"/>
      <c r="E130" s="635"/>
      <c r="F130" s="635"/>
      <c r="G130" s="635"/>
      <c r="H130" s="635"/>
      <c r="I130" s="635"/>
      <c r="J130" s="635"/>
      <c r="K130" s="635"/>
      <c r="L130" s="635"/>
      <c r="M130" s="635"/>
      <c r="N130" s="635"/>
      <c r="O130" s="635"/>
      <c r="P130" s="635"/>
      <c r="Q130" s="635"/>
      <c r="R130" s="635"/>
      <c r="S130" s="635"/>
      <c r="T130" s="635"/>
      <c r="U130" s="635"/>
      <c r="V130" s="635"/>
      <c r="W130" s="635"/>
      <c r="X130" s="635"/>
      <c r="Y130" s="635"/>
      <c r="Z130" s="635"/>
      <c r="AA130" s="635"/>
      <c r="AB130" s="635"/>
      <c r="AC130" s="635"/>
      <c r="AD130" s="635"/>
      <c r="AS130" s="561" t="s">
        <v>7426</v>
      </c>
      <c r="AT130" s="4" t="s">
        <v>6372</v>
      </c>
    </row>
    <row r="131" spans="1:90" ht="24" customHeight="1">
      <c r="A131" s="62"/>
      <c r="B131" s="8"/>
      <c r="C131" s="742" t="s">
        <v>7427</v>
      </c>
      <c r="D131" s="736"/>
      <c r="E131" s="736"/>
      <c r="F131" s="736"/>
      <c r="G131" s="736"/>
      <c r="H131" s="736"/>
      <c r="I131" s="736"/>
      <c r="J131" s="736"/>
      <c r="K131" s="736"/>
      <c r="L131" s="736"/>
      <c r="M131" s="736"/>
      <c r="N131" s="736"/>
      <c r="O131" s="736"/>
      <c r="P131" s="736"/>
      <c r="Q131" s="736"/>
      <c r="R131" s="736"/>
      <c r="S131" s="736"/>
      <c r="T131" s="736"/>
      <c r="U131" s="736"/>
      <c r="V131" s="736"/>
      <c r="W131" s="736"/>
      <c r="X131" s="736"/>
      <c r="Y131" s="736"/>
      <c r="Z131" s="736"/>
      <c r="AA131" s="736"/>
      <c r="AB131" s="736"/>
      <c r="AC131" s="736"/>
      <c r="AD131" s="736"/>
      <c r="AS131" s="561" t="s">
        <v>7428</v>
      </c>
      <c r="AT131" s="4" t="s">
        <v>6373</v>
      </c>
    </row>
    <row r="132" spans="1:90" ht="24" customHeight="1">
      <c r="A132" s="7"/>
      <c r="B132" s="69"/>
      <c r="C132" s="758" t="s">
        <v>7429</v>
      </c>
      <c r="D132" s="736"/>
      <c r="E132" s="736"/>
      <c r="F132" s="736"/>
      <c r="G132" s="736"/>
      <c r="H132" s="736"/>
      <c r="I132" s="736"/>
      <c r="J132" s="736"/>
      <c r="K132" s="736"/>
      <c r="L132" s="736"/>
      <c r="M132" s="736"/>
      <c r="N132" s="736"/>
      <c r="O132" s="736"/>
      <c r="P132" s="736"/>
      <c r="Q132" s="736"/>
      <c r="R132" s="736"/>
      <c r="S132" s="736"/>
      <c r="T132" s="736"/>
      <c r="U132" s="736"/>
      <c r="V132" s="736"/>
      <c r="W132" s="736"/>
      <c r="X132" s="736"/>
      <c r="Y132" s="736"/>
      <c r="Z132" s="736"/>
      <c r="AA132" s="736"/>
      <c r="AB132" s="736"/>
      <c r="AC132" s="736"/>
      <c r="AD132" s="736"/>
      <c r="AS132" s="561" t="s">
        <v>7430</v>
      </c>
      <c r="AT132" s="4" t="s">
        <v>6374</v>
      </c>
    </row>
    <row r="133" spans="1:90" ht="24" customHeight="1">
      <c r="A133" s="62"/>
      <c r="B133" s="8"/>
      <c r="C133" s="742" t="s">
        <v>7431</v>
      </c>
      <c r="D133" s="736"/>
      <c r="E133" s="736"/>
      <c r="F133" s="736"/>
      <c r="G133" s="736"/>
      <c r="H133" s="736"/>
      <c r="I133" s="736"/>
      <c r="J133" s="736"/>
      <c r="K133" s="736"/>
      <c r="L133" s="736"/>
      <c r="M133" s="736"/>
      <c r="N133" s="736"/>
      <c r="O133" s="736"/>
      <c r="P133" s="736"/>
      <c r="Q133" s="736"/>
      <c r="R133" s="736"/>
      <c r="S133" s="736"/>
      <c r="T133" s="736"/>
      <c r="U133" s="736"/>
      <c r="V133" s="736"/>
      <c r="W133" s="736"/>
      <c r="X133" s="736"/>
      <c r="Y133" s="736"/>
      <c r="Z133" s="736"/>
      <c r="AA133" s="736"/>
      <c r="AB133" s="736"/>
      <c r="AC133" s="736"/>
      <c r="AD133" s="736"/>
      <c r="AS133" s="561" t="s">
        <v>7432</v>
      </c>
      <c r="AT133" s="4" t="s">
        <v>6375</v>
      </c>
    </row>
    <row r="134" spans="1:90" ht="24" customHeight="1">
      <c r="A134" s="62"/>
      <c r="B134" s="8"/>
      <c r="C134" s="742" t="s">
        <v>7433</v>
      </c>
      <c r="D134" s="736"/>
      <c r="E134" s="736"/>
      <c r="F134" s="736"/>
      <c r="G134" s="736"/>
      <c r="H134" s="736"/>
      <c r="I134" s="736"/>
      <c r="J134" s="736"/>
      <c r="K134" s="736"/>
      <c r="L134" s="736"/>
      <c r="M134" s="736"/>
      <c r="N134" s="736"/>
      <c r="O134" s="736"/>
      <c r="P134" s="736"/>
      <c r="Q134" s="736"/>
      <c r="R134" s="736"/>
      <c r="S134" s="736"/>
      <c r="T134" s="736"/>
      <c r="U134" s="736"/>
      <c r="V134" s="736"/>
      <c r="W134" s="736"/>
      <c r="X134" s="736"/>
      <c r="Y134" s="736"/>
      <c r="Z134" s="736"/>
      <c r="AA134" s="736"/>
      <c r="AB134" s="736"/>
      <c r="AC134" s="736"/>
      <c r="AD134" s="736"/>
      <c r="AS134" s="561" t="s">
        <v>6376</v>
      </c>
      <c r="AT134" s="4" t="s">
        <v>6376</v>
      </c>
    </row>
    <row r="135" spans="1:90" ht="15" customHeight="1" thickBot="1">
      <c r="A135" s="62"/>
      <c r="B135" s="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S135" s="561" t="s">
        <v>7434</v>
      </c>
      <c r="AT135" s="4" t="s">
        <v>6138</v>
      </c>
    </row>
    <row r="136" spans="1:90" ht="15" customHeight="1" thickBot="1">
      <c r="A136" s="62"/>
      <c r="B136" s="8"/>
      <c r="C136" s="25" t="s">
        <v>6693</v>
      </c>
      <c r="D136" s="6"/>
      <c r="E136" s="6"/>
      <c r="F136" s="6"/>
      <c r="G136" s="6"/>
      <c r="H136" s="6"/>
      <c r="I136" s="6"/>
      <c r="J136" s="6"/>
      <c r="K136" s="6"/>
      <c r="L136" s="6"/>
      <c r="M136" s="940" t="str">
        <f>IF(OR(B8="",C26&lt;&gt;1),"",B8)</f>
        <v/>
      </c>
      <c r="N136" s="941"/>
      <c r="O136" s="941"/>
      <c r="P136" s="941"/>
      <c r="Q136" s="941"/>
      <c r="R136" s="941"/>
      <c r="S136" s="941"/>
      <c r="T136" s="941"/>
      <c r="U136" s="941"/>
      <c r="V136" s="941"/>
      <c r="W136" s="941"/>
      <c r="X136" s="941"/>
      <c r="Y136" s="941"/>
      <c r="Z136" s="941"/>
      <c r="AA136" s="942"/>
      <c r="AB136" s="6"/>
      <c r="AC136" s="940" t="str">
        <f>IF(OR(N8="",C26&lt;&gt;1),"",N8)</f>
        <v/>
      </c>
      <c r="AD136" s="942"/>
      <c r="AS136" s="561" t="s">
        <v>7435</v>
      </c>
      <c r="AT136" s="4" t="s">
        <v>6377</v>
      </c>
    </row>
    <row r="137" spans="1:90" ht="15" customHeight="1">
      <c r="A137" s="5"/>
      <c r="B137" s="6"/>
      <c r="C137" s="11"/>
      <c r="D137" s="22"/>
      <c r="E137" s="22"/>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S137" s="561" t="s">
        <v>7436</v>
      </c>
      <c r="AT137" s="4" t="s">
        <v>6378</v>
      </c>
    </row>
    <row r="138" spans="1:90" ht="15" customHeight="1">
      <c r="A138" s="5"/>
      <c r="B138" s="6"/>
      <c r="C138" s="1"/>
      <c r="D138" s="1"/>
      <c r="E138" s="1"/>
      <c r="F138" s="1"/>
      <c r="G138" s="1"/>
      <c r="H138" s="1"/>
      <c r="I138" s="1"/>
      <c r="J138" s="1"/>
      <c r="K138" s="1"/>
      <c r="L138" s="1"/>
      <c r="M138" s="1"/>
      <c r="N138" s="1"/>
      <c r="O138" s="1"/>
      <c r="P138" s="1"/>
      <c r="Q138" s="1"/>
      <c r="R138" s="1"/>
      <c r="S138" s="1"/>
      <c r="T138" s="1"/>
      <c r="U138" s="1"/>
      <c r="V138" s="1"/>
      <c r="W138" s="1"/>
      <c r="X138" s="1"/>
      <c r="Y138" s="1"/>
      <c r="Z138" s="1"/>
      <c r="AA138" s="992" t="s">
        <v>5851</v>
      </c>
      <c r="AB138" s="635"/>
      <c r="AC138" s="635"/>
      <c r="AD138" s="635"/>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row>
    <row r="139" spans="1:90" ht="48" customHeight="1">
      <c r="A139" s="5"/>
      <c r="B139" s="6"/>
      <c r="C139" s="643" t="s">
        <v>6695</v>
      </c>
      <c r="D139" s="773"/>
      <c r="E139" s="773"/>
      <c r="F139" s="773"/>
      <c r="G139" s="773"/>
      <c r="H139" s="773"/>
      <c r="I139" s="773"/>
      <c r="J139" s="773"/>
      <c r="K139" s="773"/>
      <c r="L139" s="773"/>
      <c r="M139" s="773"/>
      <c r="N139" s="773"/>
      <c r="O139" s="773"/>
      <c r="P139" s="773"/>
      <c r="Q139" s="773"/>
      <c r="R139" s="773"/>
      <c r="S139" s="769"/>
      <c r="T139" s="643" t="s">
        <v>7405</v>
      </c>
      <c r="U139" s="773"/>
      <c r="V139" s="769"/>
      <c r="W139" s="643" t="s">
        <v>7406</v>
      </c>
      <c r="X139" s="669"/>
      <c r="Y139" s="669"/>
      <c r="Z139" s="669"/>
      <c r="AA139" s="669"/>
      <c r="AB139" s="669"/>
      <c r="AC139" s="669"/>
      <c r="AD139" s="670"/>
      <c r="AG139" s="14"/>
      <c r="AH139" s="1020" t="s">
        <v>5343</v>
      </c>
      <c r="AI139" s="1021"/>
      <c r="AJ139" s="1022"/>
      <c r="AT139" s="14"/>
      <c r="AU139" s="14"/>
      <c r="AV139" s="14"/>
      <c r="AW139" s="14"/>
      <c r="AX139" s="14"/>
      <c r="AY139" s="14"/>
      <c r="AZ139" s="14"/>
      <c r="BA139" s="14"/>
      <c r="BB139" s="14"/>
      <c r="BC139" s="14"/>
      <c r="BD139" s="14"/>
      <c r="BE139" s="14"/>
      <c r="BF139" s="14"/>
      <c r="BG139" s="14"/>
      <c r="BH139" s="14"/>
      <c r="BI139" s="14"/>
      <c r="BJ139" s="14"/>
      <c r="BK139" s="14"/>
      <c r="BL139" s="14"/>
      <c r="BM139" s="14"/>
      <c r="BN139" s="14" t="s">
        <v>7407</v>
      </c>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row>
    <row r="140" spans="1:90" ht="60" customHeight="1">
      <c r="A140" s="5"/>
      <c r="B140" s="6"/>
      <c r="C140" s="770"/>
      <c r="D140" s="732"/>
      <c r="E140" s="732"/>
      <c r="F140" s="732"/>
      <c r="G140" s="732"/>
      <c r="H140" s="732"/>
      <c r="I140" s="732"/>
      <c r="J140" s="732"/>
      <c r="K140" s="732"/>
      <c r="L140" s="732"/>
      <c r="M140" s="732"/>
      <c r="N140" s="732"/>
      <c r="O140" s="732"/>
      <c r="P140" s="732"/>
      <c r="Q140" s="732"/>
      <c r="R140" s="732"/>
      <c r="S140" s="733"/>
      <c r="T140" s="862"/>
      <c r="U140" s="736"/>
      <c r="V140" s="689"/>
      <c r="W140" s="768" t="s">
        <v>5560</v>
      </c>
      <c r="X140" s="759" t="s">
        <v>6029</v>
      </c>
      <c r="Y140" s="759" t="s">
        <v>6030</v>
      </c>
      <c r="Z140" s="759" t="s">
        <v>422</v>
      </c>
      <c r="AA140" s="668" t="s">
        <v>7393</v>
      </c>
      <c r="AB140" s="669"/>
      <c r="AC140" s="669"/>
      <c r="AD140" s="670"/>
      <c r="AG140" s="14"/>
      <c r="AH140" s="416" t="s">
        <v>5347</v>
      </c>
      <c r="AI140" s="229" t="s">
        <v>5355</v>
      </c>
      <c r="AJ140" s="417" t="s">
        <v>5349</v>
      </c>
      <c r="AT140" s="1013" t="s">
        <v>5566</v>
      </c>
      <c r="AU140" s="669"/>
      <c r="AV140" s="669"/>
      <c r="AW140" s="670"/>
      <c r="AX140" s="1012" t="s">
        <v>6700</v>
      </c>
      <c r="AY140" s="669"/>
      <c r="AZ140" s="669"/>
      <c r="BA140" s="670"/>
      <c r="BB140" s="1013" t="s">
        <v>6701</v>
      </c>
      <c r="BC140" s="669"/>
      <c r="BD140" s="669"/>
      <c r="BE140" s="670"/>
      <c r="BF140" s="1014" t="s">
        <v>422</v>
      </c>
      <c r="BG140" s="1014"/>
      <c r="BH140" s="1014"/>
      <c r="BI140" s="1014"/>
      <c r="BJ140" s="955" t="s">
        <v>6169</v>
      </c>
      <c r="BK140" s="669"/>
      <c r="BL140" s="670"/>
      <c r="BM140" s="14"/>
      <c r="BN140" s="14">
        <f>$O$45</f>
        <v>0</v>
      </c>
      <c r="BO140" s="14">
        <f>$S$45</f>
        <v>0</v>
      </c>
      <c r="BP140" s="14">
        <f>$W$45</f>
        <v>0</v>
      </c>
      <c r="BQ140" s="14">
        <f>$AA$45</f>
        <v>0</v>
      </c>
      <c r="BR140" s="14">
        <f>$O$40</f>
        <v>0</v>
      </c>
      <c r="BS140" s="14">
        <f>$S$40</f>
        <v>0</v>
      </c>
      <c r="BT140" s="14">
        <f>$W$40</f>
        <v>0</v>
      </c>
      <c r="BU140" s="14">
        <f>$AA$40</f>
        <v>0</v>
      </c>
      <c r="BV140" s="14">
        <f>$O$41</f>
        <v>0</v>
      </c>
      <c r="BW140" s="14">
        <f>$S$41</f>
        <v>0</v>
      </c>
      <c r="BX140" s="14">
        <f>$W$41</f>
        <v>0</v>
      </c>
      <c r="BY140" s="14">
        <f>$AA$41</f>
        <v>0</v>
      </c>
      <c r="BZ140" s="14">
        <f>$O$42</f>
        <v>0</v>
      </c>
      <c r="CA140" s="14">
        <f>$S$42</f>
        <v>0</v>
      </c>
      <c r="CB140" s="14">
        <f>$W$42</f>
        <v>0</v>
      </c>
      <c r="CC140" s="14">
        <f>$AA$42</f>
        <v>0</v>
      </c>
      <c r="CD140" s="14">
        <f>$O$43</f>
        <v>0</v>
      </c>
      <c r="CE140" s="14">
        <f>$S$43</f>
        <v>0</v>
      </c>
      <c r="CF140" s="14">
        <f>$W$43</f>
        <v>0</v>
      </c>
      <c r="CG140" s="14">
        <f>$AA$43</f>
        <v>0</v>
      </c>
      <c r="CH140" s="14">
        <f>$O$44</f>
        <v>0</v>
      </c>
      <c r="CI140" s="14">
        <f>$S$44</f>
        <v>0</v>
      </c>
      <c r="CJ140" s="14">
        <f>$W$44</f>
        <v>0</v>
      </c>
      <c r="CK140" s="14">
        <f>$AA$44</f>
        <v>0</v>
      </c>
      <c r="CL140" s="14"/>
    </row>
    <row r="141" spans="1:90" ht="72" customHeight="1">
      <c r="A141" s="5"/>
      <c r="B141" s="6"/>
      <c r="C141" s="971" t="s">
        <v>6698</v>
      </c>
      <c r="D141" s="972"/>
      <c r="E141" s="972"/>
      <c r="F141" s="973"/>
      <c r="G141" s="990" t="s">
        <v>6699</v>
      </c>
      <c r="H141" s="669"/>
      <c r="I141" s="669"/>
      <c r="J141" s="669"/>
      <c r="K141" s="669"/>
      <c r="L141" s="669"/>
      <c r="M141" s="669"/>
      <c r="N141" s="669"/>
      <c r="O141" s="669"/>
      <c r="P141" s="669"/>
      <c r="Q141" s="669"/>
      <c r="R141" s="669"/>
      <c r="S141" s="670"/>
      <c r="T141" s="770"/>
      <c r="U141" s="732"/>
      <c r="V141" s="733"/>
      <c r="W141" s="876"/>
      <c r="X141" s="876"/>
      <c r="Y141" s="876"/>
      <c r="Z141" s="876"/>
      <c r="AA141" s="50" t="s">
        <v>5571</v>
      </c>
      <c r="AB141" s="63" t="s">
        <v>6029</v>
      </c>
      <c r="AC141" s="63" t="s">
        <v>6030</v>
      </c>
      <c r="AD141" s="63" t="s">
        <v>422</v>
      </c>
      <c r="AG141" s="99" t="s">
        <v>5110</v>
      </c>
      <c r="AH141" s="247"/>
      <c r="AI141" s="385"/>
      <c r="AJ141" s="71"/>
      <c r="AK141" s="99" t="s">
        <v>5905</v>
      </c>
      <c r="AT141" s="305" t="s">
        <v>5566</v>
      </c>
      <c r="AU141" s="306" t="s">
        <v>5592</v>
      </c>
      <c r="AV141" s="307" t="s">
        <v>5593</v>
      </c>
      <c r="AW141" s="308" t="s">
        <v>5594</v>
      </c>
      <c r="AX141" s="305" t="s">
        <v>5566</v>
      </c>
      <c r="AY141" s="306" t="s">
        <v>5592</v>
      </c>
      <c r="AZ141" s="307" t="s">
        <v>5593</v>
      </c>
      <c r="BA141" s="308" t="s">
        <v>5594</v>
      </c>
      <c r="BB141" s="305" t="s">
        <v>5566</v>
      </c>
      <c r="BC141" s="306" t="s">
        <v>5592</v>
      </c>
      <c r="BD141" s="307" t="s">
        <v>5593</v>
      </c>
      <c r="BE141" s="308" t="s">
        <v>5594</v>
      </c>
      <c r="BF141" s="305" t="s">
        <v>5566</v>
      </c>
      <c r="BG141" s="306" t="s">
        <v>5592</v>
      </c>
      <c r="BH141" s="307" t="s">
        <v>5593</v>
      </c>
      <c r="BI141" s="308" t="s">
        <v>5594</v>
      </c>
      <c r="BJ141" s="416" t="s">
        <v>5347</v>
      </c>
      <c r="BK141" s="229" t="s">
        <v>5355</v>
      </c>
      <c r="BL141" s="417" t="s">
        <v>5349</v>
      </c>
      <c r="BM141" s="14" t="s">
        <v>7437</v>
      </c>
      <c r="BN141" s="14" t="s">
        <v>6702</v>
      </c>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row>
    <row r="142" spans="1:90" ht="15" customHeight="1">
      <c r="A142" s="5"/>
      <c r="B142" s="6"/>
      <c r="C142" s="1016" t="s">
        <v>5560</v>
      </c>
      <c r="D142" s="669"/>
      <c r="E142" s="669"/>
      <c r="F142" s="669"/>
      <c r="G142" s="669"/>
      <c r="H142" s="669"/>
      <c r="I142" s="669"/>
      <c r="J142" s="669"/>
      <c r="K142" s="669"/>
      <c r="L142" s="669"/>
      <c r="M142" s="669"/>
      <c r="N142" s="669"/>
      <c r="O142" s="669"/>
      <c r="P142" s="669"/>
      <c r="Q142" s="669"/>
      <c r="R142" s="669"/>
      <c r="S142" s="670"/>
      <c r="T142" s="968">
        <f>IF(AND(SUM(T143:T717)=0,COUNTIF(T143:T717,"NS")&gt;0),"NS",IF(AND(SUM(T143:T717)=0,COUNTIF(T143:T717,0)&gt;0),0,IF(AND(SUM(T143:T717)=0,COUNTIF(T143:T717,"NA")&gt;0),"NA",SUM(T143:T717))))</f>
        <v>0</v>
      </c>
      <c r="U142" s="969"/>
      <c r="V142" s="970"/>
      <c r="W142" s="80">
        <f t="shared" ref="W142:AD142" si="45">IF(AND(SUM(W143:W717)=0,COUNTIF(W143:W717,"NS")&gt;0),"NS",IF(AND(SUM(W143:W717)=0,COUNTIF(W143:W717,0)&gt;0),0,IF(AND(SUM(W143:W717)=0,COUNTIF(W143:W717,"NA")&gt;0),"NA",SUM(W143:W717))))</f>
        <v>0</v>
      </c>
      <c r="X142" s="80">
        <f t="shared" si="45"/>
        <v>0</v>
      </c>
      <c r="Y142" s="80">
        <f t="shared" si="45"/>
        <v>0</v>
      </c>
      <c r="Z142" s="80">
        <f t="shared" si="45"/>
        <v>0</v>
      </c>
      <c r="AA142" s="80">
        <f t="shared" si="45"/>
        <v>0</v>
      </c>
      <c r="AB142" s="80">
        <f t="shared" si="45"/>
        <v>0</v>
      </c>
      <c r="AC142" s="80">
        <f t="shared" si="45"/>
        <v>0</v>
      </c>
      <c r="AD142" s="80">
        <f t="shared" si="45"/>
        <v>0</v>
      </c>
      <c r="AG142">
        <f>IF(D143&lt;&gt;"",IF(OR(COUNTA(T143:AD143,O724:AD724)=0,COUNTA(T143:AD143,O724:AD724)=25),0,1),0)</f>
        <v>0</v>
      </c>
      <c r="AH142" s="247">
        <f>IF(AG142=0,0,1)</f>
        <v>0</v>
      </c>
      <c r="AI142" s="310" t="str">
        <f>IF(AH142=0,"",
IF(SUM($AH$142:AH142)=1,AJ142,
IF($AH$717&gt;SUM($AH$142:AH142),_xlfn.CONCAT(", ",AJ142),
IF($AH$717=SUM($AH$142:AH142),_xlfn.CONCAT(" y ",AJ142)))))</f>
        <v/>
      </c>
      <c r="AJ142" s="19">
        <v>1</v>
      </c>
      <c r="AK142">
        <f>IF(D143="",IF(COUNTA(T143:AD143,O724:AD724)=0,0,1),0)</f>
        <v>0</v>
      </c>
      <c r="AL142" t="s">
        <v>5572</v>
      </c>
      <c r="AM142" t="s">
        <v>5573</v>
      </c>
      <c r="AN142" t="s">
        <v>5574</v>
      </c>
      <c r="AO142" t="s">
        <v>5575</v>
      </c>
      <c r="AP142" t="s">
        <v>5576</v>
      </c>
      <c r="AQ142" t="s">
        <v>5577</v>
      </c>
      <c r="AR142" t="s">
        <v>5578</v>
      </c>
      <c r="AS142" t="s">
        <v>5579</v>
      </c>
      <c r="AT142" s="311"/>
      <c r="AU142" s="312"/>
      <c r="AV142" s="313"/>
      <c r="AW142" s="314"/>
      <c r="AX142" s="311"/>
      <c r="AY142" s="312"/>
      <c r="AZ142" s="313"/>
      <c r="BA142" s="314"/>
      <c r="BB142" s="311"/>
      <c r="BC142" s="312"/>
      <c r="BD142" s="313"/>
      <c r="BE142" s="314"/>
      <c r="BF142" s="311"/>
      <c r="BG142" s="312"/>
      <c r="BH142" s="313"/>
      <c r="BI142" s="314"/>
      <c r="BJ142" s="247"/>
      <c r="BK142" s="310"/>
      <c r="BL142" s="430"/>
      <c r="BM142" s="473">
        <f>IF(OR(B8="",C26&lt;&gt;1),0,IF(T142=O26,0,1))</f>
        <v>0</v>
      </c>
      <c r="BN142" s="14">
        <f>IF(W142=BN140,0,1)</f>
        <v>0</v>
      </c>
      <c r="BO142" s="14">
        <f t="shared" ref="BO142:BU142" si="46">IF(X142=BO140,0,1)</f>
        <v>0</v>
      </c>
      <c r="BP142" s="14">
        <f t="shared" si="46"/>
        <v>0</v>
      </c>
      <c r="BQ142" s="14">
        <f t="shared" si="46"/>
        <v>0</v>
      </c>
      <c r="BR142" s="14">
        <f t="shared" si="46"/>
        <v>0</v>
      </c>
      <c r="BS142" s="14">
        <f t="shared" si="46"/>
        <v>0</v>
      </c>
      <c r="BT142" s="14">
        <f t="shared" si="46"/>
        <v>0</v>
      </c>
      <c r="BU142" s="14">
        <f t="shared" si="46"/>
        <v>0</v>
      </c>
      <c r="BV142" s="14">
        <f t="shared" ref="BV142:CK142" si="47">IF(O723=BV140,0,1)</f>
        <v>0</v>
      </c>
      <c r="BW142" s="14">
        <f t="shared" si="47"/>
        <v>0</v>
      </c>
      <c r="BX142" s="14">
        <f t="shared" si="47"/>
        <v>0</v>
      </c>
      <c r="BY142" s="14">
        <f t="shared" si="47"/>
        <v>0</v>
      </c>
      <c r="BZ142" s="14">
        <f t="shared" si="47"/>
        <v>0</v>
      </c>
      <c r="CA142" s="14">
        <f t="shared" si="47"/>
        <v>0</v>
      </c>
      <c r="CB142" s="14">
        <f t="shared" si="47"/>
        <v>0</v>
      </c>
      <c r="CC142" s="14">
        <f t="shared" si="47"/>
        <v>0</v>
      </c>
      <c r="CD142" s="14">
        <f t="shared" si="47"/>
        <v>0</v>
      </c>
      <c r="CE142" s="14">
        <f t="shared" si="47"/>
        <v>0</v>
      </c>
      <c r="CF142" s="14">
        <f t="shared" si="47"/>
        <v>0</v>
      </c>
      <c r="CG142" s="14">
        <f t="shared" si="47"/>
        <v>0</v>
      </c>
      <c r="CH142" s="14">
        <f t="shared" si="47"/>
        <v>0</v>
      </c>
      <c r="CI142" s="14">
        <f t="shared" si="47"/>
        <v>0</v>
      </c>
      <c r="CJ142" s="14">
        <f t="shared" si="47"/>
        <v>0</v>
      </c>
      <c r="CK142" s="14">
        <f t="shared" si="47"/>
        <v>0</v>
      </c>
      <c r="CL142" s="473">
        <f>IF(OR(B8="",C26&lt;&gt;1),0,SUM(BN142:CK142))</f>
        <v>0</v>
      </c>
    </row>
    <row r="143" spans="1:90" ht="15" customHeight="1">
      <c r="A143" s="5"/>
      <c r="B143" s="6"/>
      <c r="C143" s="19" t="s">
        <v>5040</v>
      </c>
      <c r="D143" s="634" t="str">
        <f>IF($AC$136="","",IF(HLOOKUP($AC$136,Presentación!$AQ$3:$BV$574,Presentación!AP4)="","",HLOOKUP($AC$136,Presentación!$AQ$3:$BV$574,Presentación!AP4,0)))</f>
        <v/>
      </c>
      <c r="E143" s="669"/>
      <c r="F143" s="670"/>
      <c r="G143" s="752" t="str">
        <f>IF($AC$136="","",IF(HLOOKUP($AC$136,Presentación!$BZ$3:$DE$574,Presentación!AP4,0)="","",HLOOKUP($AC$136,Presentación!$BZ$3:$DE$574,Presentación!AP4,0)))</f>
        <v/>
      </c>
      <c r="H143" s="669"/>
      <c r="I143" s="669"/>
      <c r="J143" s="669"/>
      <c r="K143" s="669"/>
      <c r="L143" s="669"/>
      <c r="M143" s="669"/>
      <c r="N143" s="669"/>
      <c r="O143" s="669"/>
      <c r="P143" s="669"/>
      <c r="Q143" s="669"/>
      <c r="R143" s="669"/>
      <c r="S143" s="670"/>
      <c r="T143" s="866"/>
      <c r="U143" s="745"/>
      <c r="V143" s="746"/>
      <c r="W143" s="112"/>
      <c r="X143" s="112"/>
      <c r="Y143" s="112"/>
      <c r="Z143" s="112"/>
      <c r="AA143" s="112"/>
      <c r="AB143" s="112"/>
      <c r="AC143" s="112"/>
      <c r="AD143" s="112"/>
      <c r="AG143">
        <f t="shared" ref="AG143:AG206" si="48">IF(D144&lt;&gt;"",IF(OR(COUNTA(T144:AD144,O725:AD725)=0,COUNTA(T144:AD144,O725:AD725)=25),0,1),0)</f>
        <v>0</v>
      </c>
      <c r="AH143" s="247">
        <f t="shared" ref="AH143:AH206" si="49">IF(AG143=0,0,1)</f>
        <v>0</v>
      </c>
      <c r="AI143" s="310" t="str">
        <f>IF(AH143=0,"",
IF(SUM($AH$142:AH143)=1,AJ143,
IF($AH$717&gt;SUM($AH$142:AH143),_xlfn.CONCAT(", ",AJ143),
IF($AH$717=SUM($AH$142:AH143),_xlfn.CONCAT(" y ",AJ143)))))</f>
        <v/>
      </c>
      <c r="AJ143" s="19">
        <v>2</v>
      </c>
      <c r="AK143">
        <f t="shared" ref="AK143:AK205" si="50">IF(D144="",IF(COUNTA(T144:AD144,O725:AD725)=0,0,1),0)</f>
        <v>0</v>
      </c>
      <c r="AL143">
        <f>W143</f>
        <v>0</v>
      </c>
      <c r="AM143">
        <f>COUNTIF(X143:Z143,"NS")</f>
        <v>0</v>
      </c>
      <c r="AN143">
        <f>SUM(X143:Z143)</f>
        <v>0</v>
      </c>
      <c r="AO143">
        <f>IF(COUNTIF(W143:Z143,"NA")=4,0,IF(OR(AND(AL143=0,AM143&gt;0),AND(AL143="NS",AN143&gt;0), AND(AL143="NS", AM143=0,AN143=0)), 1, IF(OR(AND(AL143&gt;0,AM143&gt;1,AL143&gt;AN143), AND(AL143="NS",AM143=2), AND(AL143="NS",AN143=0,AM143&gt;0),AL143=AN143), 0, 1)))</f>
        <v>0</v>
      </c>
      <c r="AP143">
        <f t="shared" ref="AP143:AP206" si="51">AA143</f>
        <v>0</v>
      </c>
      <c r="AQ143">
        <f t="shared" ref="AQ143:AQ206" si="52">COUNTIF(AB143:AD143,"NS")</f>
        <v>0</v>
      </c>
      <c r="AR143">
        <f t="shared" ref="AR143:AR206" si="53">SUM(AB143:AD143)</f>
        <v>0</v>
      </c>
      <c r="AS143">
        <f t="shared" ref="AS143:AS206" si="54">IF(COUNTIF(AA143:AD143,"NA")=4,0,IF(OR(AND(AP143=0,AQ143&gt;0),AND(AP143="NS",AR143&gt;0), AND(AP143="NS", AQ143=0,AR143=0)), 1, IF(OR(AND(AP143&gt;0,AQ143&gt;1,AP143&gt;AR143), AND(AP143="NS",AQ143=2), AND(AP143="NS",AR143=0,AQ143&gt;0),AP143=AR143), 0, 1)))</f>
        <v>0</v>
      </c>
      <c r="AT143" s="311">
        <f>W143</f>
        <v>0</v>
      </c>
      <c r="AU143" s="312">
        <f>COUNTIF(AA143,"NS") + COUNTIF(O724,"NS") + COUNTIF(S724,"NS") + COUNTIF(W724,"NS") + COUNTIF(AA724,"NS")</f>
        <v>0</v>
      </c>
      <c r="AV143" s="313">
        <f>SUM(AA143,O724,S724,W724,AA724)</f>
        <v>0</v>
      </c>
      <c r="AW143" s="314">
        <f>IF(OR(AND(AT143=0, AU143&gt;0),AND(AT143="NS", AV143&gt;0), AND(AT143="NS", AU143=0, AV143=0)), 1, IF(OR(AND(AT143&gt;0, AU143&gt;1,AT143&gt;AV143), AND(AT143="NS", AU143=2), AND(AT143="NS", AV143=0, AU143&gt;0), AT143=AV143), 0, 1))</f>
        <v>0</v>
      </c>
      <c r="AX143" s="311">
        <f>X143</f>
        <v>0</v>
      </c>
      <c r="AY143" s="312">
        <f>COUNTIF(AB143,"NS") + COUNTIF(P724,"NS") + COUNTIF(T724,"NS") + COUNTIF(X724,"NS") + COUNTIF(AB724,"NS")</f>
        <v>0</v>
      </c>
      <c r="AZ143" s="313">
        <f>SUM(AB143,P724,T724,X724,AB724)</f>
        <v>0</v>
      </c>
      <c r="BA143" s="314">
        <f>IF(OR(AND(AX143=0, AY143&gt;0),AND(AX143="NS", AZ143&gt;0), AND(AX143="NS", AY143=0, AZ143=0)), 1, IF(OR(AND(AX143&gt;0, AY143&gt;1,AX143&gt;AZ143), AND(AX143="NS", AY143=2), AND(AX143="NS", AZ143=0, AY143&gt;0), AX143=AZ143), 0, 1))</f>
        <v>0</v>
      </c>
      <c r="BB143" s="311">
        <f>Y143</f>
        <v>0</v>
      </c>
      <c r="BC143" s="312">
        <f>COUNTIF(AC143,"NS") + COUNTIF(Q724,"NS") + COUNTIF(U724,"NS") + COUNTIF(Y724,"NS") + COUNTIF(AC724,"NS")</f>
        <v>0</v>
      </c>
      <c r="BD143" s="313">
        <f>SUM(AC143,Q724,U724,Y724,AC724)</f>
        <v>0</v>
      </c>
      <c r="BE143" s="314">
        <f>IF(OR(AND(BB143=0, BC143&gt;0),AND(BB143="NS", BD143&gt;0), AND(BB143="NS", BC143=0, BD143=0)), 1, IF(OR(AND(BB143&gt;0, BC143&gt;1,BB143&gt;BD143), AND(BB143="NS", BC143=2), AND(BB143="NS", BD143=0, BC143&gt;0), BB143=BD143), 0, 1))</f>
        <v>0</v>
      </c>
      <c r="BF143" s="311">
        <f t="shared" ref="BF143:BF206" si="55">Z143</f>
        <v>0</v>
      </c>
      <c r="BG143" s="312">
        <f t="shared" ref="BG143:BG206" si="56">COUNTIF(AD143,"NS") + COUNTIF(R724,"NS") + COUNTIF(V724,"NS") + COUNTIF(Z724,"NS") + COUNTIF(AD724,"NS")</f>
        <v>0</v>
      </c>
      <c r="BH143" s="313">
        <f t="shared" ref="BH143:BH206" si="57">SUM(AD143,R724,V724,Z724,AD724)</f>
        <v>0</v>
      </c>
      <c r="BI143" s="314">
        <f>IF(OR(AND(BF143=0, BG143&gt;0),AND(BF143="NS", BH143&gt;0), AND(BF143="NS", BG143=0, BH143=0)), 1, IF(OR(AND(BF143&gt;0, BG143&gt;1,BF143&gt;BH143), AND(BF143="NS", BG143=2), AND(BF143="NS", BH143=0, BG143&gt;0), BF143=BH143), 0, 1))</f>
        <v>0</v>
      </c>
      <c r="BJ143" s="247">
        <f>IF(SUM(AO143,AS143,AO724,AS724,AW724,BA724,AW143,BA143,BE143,BI143)=0,0,1)</f>
        <v>0</v>
      </c>
      <c r="BK143" s="310" t="str">
        <f>IF(BJ143=0,"",
IF(SUM(BJ143:BJ143)=1,BL143,
IF(BJ718&gt;SUM(BJ143:BJ143),_xlfn.CONCAT(", ",BL143),
IF(BJ718=SUM(BJ143:BJ143),_xlfn.CONCAT(" y ",BL143)))))</f>
        <v/>
      </c>
      <c r="BL143" s="19">
        <v>1</v>
      </c>
      <c r="BM143" s="14"/>
      <c r="BN143" s="315"/>
      <c r="BO143" s="315"/>
      <c r="BP143" s="315"/>
      <c r="BQ143" s="315"/>
      <c r="BR143" s="315"/>
      <c r="BS143" s="315"/>
      <c r="BT143" s="315"/>
      <c r="BU143" s="315"/>
      <c r="BV143" s="14"/>
      <c r="BW143" s="14"/>
      <c r="BX143" s="14"/>
      <c r="BY143" s="14"/>
      <c r="BZ143" s="14"/>
      <c r="CA143" s="14"/>
      <c r="CB143" s="14"/>
      <c r="CC143" s="14"/>
      <c r="CD143" s="14"/>
      <c r="CE143" s="14"/>
      <c r="CF143" s="14"/>
      <c r="CG143" s="14"/>
      <c r="CH143" s="14"/>
      <c r="CI143" s="14"/>
      <c r="CJ143" s="14"/>
      <c r="CK143" s="14"/>
      <c r="CL143" s="14"/>
    </row>
    <row r="144" spans="1:90" ht="15" customHeight="1">
      <c r="A144" s="5"/>
      <c r="B144" s="6"/>
      <c r="C144" s="19" t="s">
        <v>5042</v>
      </c>
      <c r="D144" s="634" t="str">
        <f>IF($AC$136="","",IF(HLOOKUP($AC$136,Presentación!$AQ$3:$BV$574,Presentación!AP5)="","",HLOOKUP($AC$136,Presentación!$AQ$3:$BV$574,Presentación!AP5,0)))</f>
        <v/>
      </c>
      <c r="E144" s="669"/>
      <c r="F144" s="670"/>
      <c r="G144" s="752" t="str">
        <f>IF($AC$136="","",IF(HLOOKUP($AC$136,Presentación!$BZ$3:$DE$574,Presentación!AP5,0)="","",HLOOKUP($AC$136,Presentación!$BZ$3:$DE$574,Presentación!AP5,0)))</f>
        <v/>
      </c>
      <c r="H144" s="669"/>
      <c r="I144" s="669"/>
      <c r="J144" s="669"/>
      <c r="K144" s="669"/>
      <c r="L144" s="669"/>
      <c r="M144" s="669"/>
      <c r="N144" s="669"/>
      <c r="O144" s="669"/>
      <c r="P144" s="669"/>
      <c r="Q144" s="669"/>
      <c r="R144" s="669"/>
      <c r="S144" s="670"/>
      <c r="T144" s="866"/>
      <c r="U144" s="745"/>
      <c r="V144" s="746"/>
      <c r="W144" s="112"/>
      <c r="X144" s="112"/>
      <c r="Y144" s="112"/>
      <c r="Z144" s="112"/>
      <c r="AA144" s="112"/>
      <c r="AB144" s="112"/>
      <c r="AC144" s="112"/>
      <c r="AD144" s="112"/>
      <c r="AG144">
        <f t="shared" si="48"/>
        <v>0</v>
      </c>
      <c r="AH144" s="247">
        <f t="shared" si="49"/>
        <v>0</v>
      </c>
      <c r="AI144" s="310" t="str">
        <f>IF(AH144=0,"",
IF(SUM($AH$142:AH144)=1,AJ144,
IF($AH$717&gt;SUM($AH$142:AH144),_xlfn.CONCAT(", ",AJ144),
IF($AH$717=SUM($AH$142:AH144),_xlfn.CONCAT(" y ",AJ144)))))</f>
        <v/>
      </c>
      <c r="AJ144" s="19">
        <v>3</v>
      </c>
      <c r="AK144">
        <f t="shared" si="50"/>
        <v>0</v>
      </c>
      <c r="AL144">
        <f t="shared" ref="AL144:AL206" si="58">W144</f>
        <v>0</v>
      </c>
      <c r="AM144">
        <f t="shared" ref="AM144:AM206" si="59">COUNTIF(X144:Z144,"NS")</f>
        <v>0</v>
      </c>
      <c r="AN144">
        <f t="shared" ref="AN144:AN206" si="60">SUM(X144:Z144)</f>
        <v>0</v>
      </c>
      <c r="AO144">
        <f t="shared" ref="AO144:AO206" si="61">IF(COUNTIF(W144:Z144,"NA")=4,0,IF(OR(AND(AL144=0,AM144&gt;0),AND(AL144="NS",AN144&gt;0), AND(AL144="NS", AM144=0,AN144=0)), 1, IF(OR(AND(AL144&gt;0,AM144&gt;1,AL144&gt;AN144), AND(AL144="NS",AM144=2), AND(AL144="NS",AN144=0,AM144&gt;0),AL144=AN144), 0, 1)))</f>
        <v>0</v>
      </c>
      <c r="AP144">
        <f t="shared" si="51"/>
        <v>0</v>
      </c>
      <c r="AQ144">
        <f t="shared" si="52"/>
        <v>0</v>
      </c>
      <c r="AR144">
        <f t="shared" si="53"/>
        <v>0</v>
      </c>
      <c r="AS144">
        <f t="shared" si="54"/>
        <v>0</v>
      </c>
      <c r="AT144" s="311">
        <f t="shared" ref="AT144:AT206" si="62">W144</f>
        <v>0</v>
      </c>
      <c r="AU144" s="312">
        <f t="shared" ref="AU144:AU206" si="63">COUNTIF(AA144,"NS") + COUNTIF(O725,"NS") + COUNTIF(S725,"NS") + COUNTIF(W725,"NS") + COUNTIF(AA725,"NS")</f>
        <v>0</v>
      </c>
      <c r="AV144" s="313">
        <f t="shared" ref="AV144:AV206" si="64">SUM(AA144,O725,S725,W725,AA725)</f>
        <v>0</v>
      </c>
      <c r="AW144" s="314">
        <f t="shared" ref="AW144:AW207" si="65">IF(OR(AND(AT144=0, AU144&gt;0),AND(AT144="NS", AV144&gt;0), AND(AT144="NS", AU144=0, AV144=0)), 1, IF(OR(AND(AT144&gt;0, AU144&gt;1,AT144&gt;AV144), AND(AT144="NS", AU144=2), AND(AT144="NS", AV144=0, AU144&gt;0), AT144=AV144), 0, 1))</f>
        <v>0</v>
      </c>
      <c r="AX144" s="311">
        <f t="shared" ref="AX144:AX206" si="66">X144</f>
        <v>0</v>
      </c>
      <c r="AY144" s="312">
        <f t="shared" ref="AY144:AY206" si="67">COUNTIF(AB144,"NS") + COUNTIF(P725,"NS") + COUNTIF(T725,"NS") + COUNTIF(X725,"NS") + COUNTIF(AB725,"NS")</f>
        <v>0</v>
      </c>
      <c r="AZ144" s="313">
        <f t="shared" ref="AZ144:AZ206" si="68">SUM(AB144,P725,T725,X725,AB725)</f>
        <v>0</v>
      </c>
      <c r="BA144" s="314">
        <f t="shared" ref="BA144:BA207" si="69">IF(OR(AND(AX144=0, AY144&gt;0),AND(AX144="NS", AZ144&gt;0), AND(AX144="NS", AY144=0, AZ144=0)), 1, IF(OR(AND(AX144&gt;0, AY144&gt;1,AX144&gt;AZ144), AND(AX144="NS", AY144=2), AND(AX144="NS", AZ144=0, AY144&gt;0), AX144=AZ144), 0, 1))</f>
        <v>0</v>
      </c>
      <c r="BB144" s="311">
        <f t="shared" ref="BB144:BB206" si="70">Y144</f>
        <v>0</v>
      </c>
      <c r="BC144" s="312">
        <f t="shared" ref="BC144:BC206" si="71">COUNTIF(AC144,"NS") + COUNTIF(Q725,"NS") + COUNTIF(U725,"NS") + COUNTIF(Y725,"NS") + COUNTIF(AC725,"NS")</f>
        <v>0</v>
      </c>
      <c r="BD144" s="313">
        <f t="shared" ref="BD144:BD206" si="72">SUM(AC144,Q725,U725,Y725,AC725)</f>
        <v>0</v>
      </c>
      <c r="BE144" s="314">
        <f t="shared" ref="BE144:BE207" si="73">IF(OR(AND(BB144=0, BC144&gt;0),AND(BB144="NS", BD144&gt;0), AND(BB144="NS", BC144=0, BD144=0)), 1, IF(OR(AND(BB144&gt;0, BC144&gt;1,BB144&gt;BD144), AND(BB144="NS", BC144=2), AND(BB144="NS", BD144=0, BC144&gt;0), BB144=BD144), 0, 1))</f>
        <v>0</v>
      </c>
      <c r="BF144" s="311">
        <f t="shared" si="55"/>
        <v>0</v>
      </c>
      <c r="BG144" s="312">
        <f t="shared" si="56"/>
        <v>0</v>
      </c>
      <c r="BH144" s="313">
        <f t="shared" si="57"/>
        <v>0</v>
      </c>
      <c r="BI144" s="314">
        <f t="shared" ref="BI144:BI207" si="74">IF(OR(AND(BF144=0, BG144&gt;0),AND(BF144="NS", BH144&gt;0), AND(BF144="NS", BG144=0, BH144=0)), 1, IF(OR(AND(BF144&gt;0, BG144&gt;1,BF144&gt;BH144), AND(BF144="NS", BG144=2), AND(BF144="NS", BH144=0, BG144&gt;0), BF144=BH144), 0, 1))</f>
        <v>0</v>
      </c>
      <c r="BJ144" s="247">
        <f t="shared" ref="BJ144:BJ207" si="75">IF(SUM(AO144,AS144,AO725,AS725,AW725,BA725,AW144,BA144,BE144,BI144)=0,0,1)</f>
        <v>0</v>
      </c>
      <c r="BK144" s="310" t="str">
        <f>IF(BJ144=0,"",
IF(SUM($BJ$143:BJ144)=1,BL144,
IF($BJ$718&gt;SUM($BJ$143:BJ144),_xlfn.CONCAT(", ",BL144),
IF($BJ$718=SUM($BJ$143:BJ144),_xlfn.CONCAT(" y ",BL144)))))</f>
        <v/>
      </c>
      <c r="BL144" s="19">
        <v>2</v>
      </c>
      <c r="BM144" s="14"/>
      <c r="BN144" s="315"/>
      <c r="BO144" s="315"/>
      <c r="BP144" s="315"/>
      <c r="BQ144" s="315"/>
      <c r="BR144" s="315"/>
      <c r="BS144" s="315"/>
      <c r="BT144" s="315"/>
      <c r="BU144" s="315"/>
      <c r="BV144" s="14"/>
      <c r="BW144" s="14"/>
      <c r="BX144" s="14"/>
      <c r="BY144" s="14"/>
      <c r="BZ144" s="14"/>
      <c r="CA144" s="14"/>
      <c r="CB144" s="14"/>
      <c r="CC144" s="14"/>
      <c r="CD144" s="14"/>
      <c r="CE144" s="14"/>
      <c r="CF144" s="14"/>
      <c r="CG144" s="14"/>
      <c r="CH144" s="14"/>
      <c r="CI144" s="14"/>
      <c r="CJ144" s="14"/>
      <c r="CK144" s="14"/>
      <c r="CL144" s="14"/>
    </row>
    <row r="145" spans="1:90" ht="15" customHeight="1">
      <c r="A145" s="5"/>
      <c r="B145" s="6"/>
      <c r="C145" s="19" t="s">
        <v>5044</v>
      </c>
      <c r="D145" s="634" t="str">
        <f>IF($AC$136="","",IF(HLOOKUP($AC$136,Presentación!$AQ$3:$BV$574,Presentación!AP6)="","",HLOOKUP($AC$136,Presentación!$AQ$3:$BV$574,Presentación!AP6,0)))</f>
        <v/>
      </c>
      <c r="E145" s="669"/>
      <c r="F145" s="670"/>
      <c r="G145" s="752" t="str">
        <f>IF($AC$136="","",IF(HLOOKUP($AC$136,Presentación!$BZ$3:$DE$574,Presentación!AP6,0)="","",HLOOKUP($AC$136,Presentación!$BZ$3:$DE$574,Presentación!AP6,0)))</f>
        <v/>
      </c>
      <c r="H145" s="669"/>
      <c r="I145" s="669"/>
      <c r="J145" s="669"/>
      <c r="K145" s="669"/>
      <c r="L145" s="669"/>
      <c r="M145" s="669"/>
      <c r="N145" s="669"/>
      <c r="O145" s="669"/>
      <c r="P145" s="669"/>
      <c r="Q145" s="669"/>
      <c r="R145" s="669"/>
      <c r="S145" s="670"/>
      <c r="T145" s="866"/>
      <c r="U145" s="745"/>
      <c r="V145" s="746"/>
      <c r="W145" s="112"/>
      <c r="X145" s="112"/>
      <c r="Y145" s="112"/>
      <c r="Z145" s="112"/>
      <c r="AA145" s="112"/>
      <c r="AB145" s="112"/>
      <c r="AC145" s="112"/>
      <c r="AD145" s="112"/>
      <c r="AG145">
        <f t="shared" si="48"/>
        <v>0</v>
      </c>
      <c r="AH145" s="247">
        <f t="shared" si="49"/>
        <v>0</v>
      </c>
      <c r="AI145" s="310" t="str">
        <f>IF(AH145=0,"",
IF(SUM($AH$142:AH145)=1,AJ145,
IF($AH$717&gt;SUM($AH$142:AH145),_xlfn.CONCAT(", ",AJ145),
IF($AH$717=SUM($AH$142:AH145),_xlfn.CONCAT(" y ",AJ145)))))</f>
        <v/>
      </c>
      <c r="AJ145" s="19">
        <v>4</v>
      </c>
      <c r="AK145">
        <f t="shared" si="50"/>
        <v>0</v>
      </c>
      <c r="AL145">
        <f t="shared" si="58"/>
        <v>0</v>
      </c>
      <c r="AM145">
        <f t="shared" si="59"/>
        <v>0</v>
      </c>
      <c r="AN145">
        <f t="shared" si="60"/>
        <v>0</v>
      </c>
      <c r="AO145">
        <f t="shared" si="61"/>
        <v>0</v>
      </c>
      <c r="AP145">
        <f t="shared" si="51"/>
        <v>0</v>
      </c>
      <c r="AQ145">
        <f t="shared" si="52"/>
        <v>0</v>
      </c>
      <c r="AR145">
        <f t="shared" si="53"/>
        <v>0</v>
      </c>
      <c r="AS145">
        <f t="shared" si="54"/>
        <v>0</v>
      </c>
      <c r="AT145" s="311">
        <f t="shared" si="62"/>
        <v>0</v>
      </c>
      <c r="AU145" s="312">
        <f t="shared" si="63"/>
        <v>0</v>
      </c>
      <c r="AV145" s="313">
        <f t="shared" si="64"/>
        <v>0</v>
      </c>
      <c r="AW145" s="314">
        <f t="shared" si="65"/>
        <v>0</v>
      </c>
      <c r="AX145" s="311">
        <f t="shared" si="66"/>
        <v>0</v>
      </c>
      <c r="AY145" s="312">
        <f t="shared" si="67"/>
        <v>0</v>
      </c>
      <c r="AZ145" s="313">
        <f t="shared" si="68"/>
        <v>0</v>
      </c>
      <c r="BA145" s="314">
        <f t="shared" si="69"/>
        <v>0</v>
      </c>
      <c r="BB145" s="311">
        <f t="shared" si="70"/>
        <v>0</v>
      </c>
      <c r="BC145" s="312">
        <f t="shared" si="71"/>
        <v>0</v>
      </c>
      <c r="BD145" s="313">
        <f t="shared" si="72"/>
        <v>0</v>
      </c>
      <c r="BE145" s="314">
        <f t="shared" si="73"/>
        <v>0</v>
      </c>
      <c r="BF145" s="311">
        <f t="shared" si="55"/>
        <v>0</v>
      </c>
      <c r="BG145" s="312">
        <f t="shared" si="56"/>
        <v>0</v>
      </c>
      <c r="BH145" s="313">
        <f t="shared" si="57"/>
        <v>0</v>
      </c>
      <c r="BI145" s="314">
        <f t="shared" si="74"/>
        <v>0</v>
      </c>
      <c r="BJ145" s="247">
        <f t="shared" si="75"/>
        <v>0</v>
      </c>
      <c r="BK145" s="310" t="str">
        <f>IF(BJ145=0,"",
IF(SUM($BJ$143:BJ145)=1,BL145,
IF($BJ$718&gt;SUM($BJ$143:BJ145),_xlfn.CONCAT(", ",BL145),
IF($BJ$718=SUM($BJ$143:BJ145),_xlfn.CONCAT(" y ",BL145)))))</f>
        <v/>
      </c>
      <c r="BL145" s="19">
        <v>3</v>
      </c>
      <c r="BM145" s="14"/>
      <c r="BN145" s="315"/>
      <c r="BO145" s="315"/>
      <c r="BP145" s="315"/>
      <c r="BQ145" s="315"/>
      <c r="BR145" s="315"/>
      <c r="BS145" s="315"/>
      <c r="BT145" s="315"/>
      <c r="BU145" s="315"/>
      <c r="BV145" s="14"/>
      <c r="BW145" s="14"/>
      <c r="BX145" s="14"/>
      <c r="BY145" s="14"/>
      <c r="BZ145" s="14"/>
      <c r="CA145" s="14"/>
      <c r="CB145" s="14"/>
      <c r="CC145" s="14"/>
      <c r="CD145" s="14"/>
      <c r="CE145" s="14"/>
      <c r="CF145" s="14"/>
      <c r="CG145" s="14"/>
      <c r="CH145" s="14"/>
      <c r="CI145" s="14"/>
      <c r="CJ145" s="14"/>
      <c r="CK145" s="14"/>
      <c r="CL145" s="14"/>
    </row>
    <row r="146" spans="1:90" ht="15" customHeight="1">
      <c r="A146" s="5"/>
      <c r="B146" s="6"/>
      <c r="C146" s="19" t="s">
        <v>5046</v>
      </c>
      <c r="D146" s="634" t="str">
        <f>IF($AC$136="","",IF(HLOOKUP($AC$136,Presentación!$AQ$3:$BV$574,Presentación!AP7)="","",HLOOKUP($AC$136,Presentación!$AQ$3:$BV$574,Presentación!AP7,0)))</f>
        <v/>
      </c>
      <c r="E146" s="669"/>
      <c r="F146" s="670"/>
      <c r="G146" s="752" t="str">
        <f>IF($AC$136="","",IF(HLOOKUP($AC$136,Presentación!$BZ$3:$DE$574,Presentación!AP7,0)="","",HLOOKUP($AC$136,Presentación!$BZ$3:$DE$574,Presentación!AP7,0)))</f>
        <v/>
      </c>
      <c r="H146" s="669"/>
      <c r="I146" s="669"/>
      <c r="J146" s="669"/>
      <c r="K146" s="669"/>
      <c r="L146" s="669"/>
      <c r="M146" s="669"/>
      <c r="N146" s="669"/>
      <c r="O146" s="669"/>
      <c r="P146" s="669"/>
      <c r="Q146" s="669"/>
      <c r="R146" s="669"/>
      <c r="S146" s="670"/>
      <c r="T146" s="866"/>
      <c r="U146" s="745"/>
      <c r="V146" s="746"/>
      <c r="W146" s="112"/>
      <c r="X146" s="112"/>
      <c r="Y146" s="112"/>
      <c r="Z146" s="112"/>
      <c r="AA146" s="112"/>
      <c r="AB146" s="112"/>
      <c r="AC146" s="112"/>
      <c r="AD146" s="112"/>
      <c r="AG146">
        <f t="shared" si="48"/>
        <v>0</v>
      </c>
      <c r="AH146" s="247">
        <f t="shared" si="49"/>
        <v>0</v>
      </c>
      <c r="AI146" s="310" t="str">
        <f>IF(AH146=0,"",
IF(SUM($AH$142:AH146)=1,AJ146,
IF($AH$717&gt;SUM($AH$142:AH146),_xlfn.CONCAT(", ",AJ146),
IF($AH$717=SUM($AH$142:AH146),_xlfn.CONCAT(" y ",AJ146)))))</f>
        <v/>
      </c>
      <c r="AJ146" s="19">
        <v>5</v>
      </c>
      <c r="AK146">
        <f t="shared" si="50"/>
        <v>0</v>
      </c>
      <c r="AL146">
        <f t="shared" si="58"/>
        <v>0</v>
      </c>
      <c r="AM146">
        <f t="shared" si="59"/>
        <v>0</v>
      </c>
      <c r="AN146">
        <f t="shared" si="60"/>
        <v>0</v>
      </c>
      <c r="AO146">
        <f t="shared" si="61"/>
        <v>0</v>
      </c>
      <c r="AP146">
        <f t="shared" si="51"/>
        <v>0</v>
      </c>
      <c r="AQ146">
        <f t="shared" si="52"/>
        <v>0</v>
      </c>
      <c r="AR146">
        <f t="shared" si="53"/>
        <v>0</v>
      </c>
      <c r="AS146">
        <f t="shared" si="54"/>
        <v>0</v>
      </c>
      <c r="AT146" s="311">
        <f t="shared" si="62"/>
        <v>0</v>
      </c>
      <c r="AU146" s="312">
        <f t="shared" si="63"/>
        <v>0</v>
      </c>
      <c r="AV146" s="313">
        <f t="shared" si="64"/>
        <v>0</v>
      </c>
      <c r="AW146" s="314">
        <f t="shared" si="65"/>
        <v>0</v>
      </c>
      <c r="AX146" s="311">
        <f t="shared" si="66"/>
        <v>0</v>
      </c>
      <c r="AY146" s="312">
        <f t="shared" si="67"/>
        <v>0</v>
      </c>
      <c r="AZ146" s="313">
        <f t="shared" si="68"/>
        <v>0</v>
      </c>
      <c r="BA146" s="314">
        <f t="shared" si="69"/>
        <v>0</v>
      </c>
      <c r="BB146" s="311">
        <f t="shared" si="70"/>
        <v>0</v>
      </c>
      <c r="BC146" s="312">
        <f t="shared" si="71"/>
        <v>0</v>
      </c>
      <c r="BD146" s="313">
        <f t="shared" si="72"/>
        <v>0</v>
      </c>
      <c r="BE146" s="314">
        <f t="shared" si="73"/>
        <v>0</v>
      </c>
      <c r="BF146" s="311">
        <f t="shared" si="55"/>
        <v>0</v>
      </c>
      <c r="BG146" s="312">
        <f t="shared" si="56"/>
        <v>0</v>
      </c>
      <c r="BH146" s="313">
        <f t="shared" si="57"/>
        <v>0</v>
      </c>
      <c r="BI146" s="314">
        <f t="shared" si="74"/>
        <v>0</v>
      </c>
      <c r="BJ146" s="247">
        <f t="shared" si="75"/>
        <v>0</v>
      </c>
      <c r="BK146" s="310" t="str">
        <f>IF(BJ146=0,"",
IF(SUM($BJ$143:BJ146)=1,BL146,
IF($BJ$718&gt;SUM($BJ$143:BJ146),_xlfn.CONCAT(", ",BL146),
IF($BJ$718=SUM($BJ$143:BJ146),_xlfn.CONCAT(" y ",BL146)))))</f>
        <v/>
      </c>
      <c r="BL146" s="19">
        <v>4</v>
      </c>
      <c r="BM146" s="14"/>
      <c r="BN146" s="315"/>
      <c r="BO146" s="315"/>
      <c r="BP146" s="315"/>
      <c r="BQ146" s="315"/>
      <c r="BR146" s="315"/>
      <c r="BS146" s="315"/>
      <c r="BT146" s="315"/>
      <c r="BU146" s="315"/>
      <c r="BV146" s="14"/>
      <c r="BW146" s="14"/>
      <c r="BX146" s="14"/>
      <c r="BY146" s="14"/>
      <c r="BZ146" s="14"/>
      <c r="CA146" s="14"/>
      <c r="CB146" s="14"/>
      <c r="CC146" s="14"/>
      <c r="CD146" s="14"/>
      <c r="CE146" s="14"/>
      <c r="CF146" s="14"/>
      <c r="CG146" s="14"/>
      <c r="CH146" s="14"/>
      <c r="CI146" s="14"/>
      <c r="CJ146" s="14"/>
      <c r="CK146" s="14"/>
      <c r="CL146" s="14"/>
    </row>
    <row r="147" spans="1:90" ht="15" customHeight="1">
      <c r="A147" s="5"/>
      <c r="B147" s="6"/>
      <c r="C147" s="19" t="s">
        <v>5048</v>
      </c>
      <c r="D147" s="634" t="str">
        <f>IF($AC$136="","",IF(HLOOKUP($AC$136,Presentación!$AQ$3:$BV$574,Presentación!AP8)="","",HLOOKUP($AC$136,Presentación!$AQ$3:$BV$574,Presentación!AP8,0)))</f>
        <v/>
      </c>
      <c r="E147" s="669"/>
      <c r="F147" s="670"/>
      <c r="G147" s="752" t="str">
        <f>IF($AC$136="","",IF(HLOOKUP($AC$136,Presentación!$BZ$3:$DE$574,Presentación!AP8,0)="","",HLOOKUP($AC$136,Presentación!$BZ$3:$DE$574,Presentación!AP8,0)))</f>
        <v/>
      </c>
      <c r="H147" s="669"/>
      <c r="I147" s="669"/>
      <c r="J147" s="669"/>
      <c r="K147" s="669"/>
      <c r="L147" s="669"/>
      <c r="M147" s="669"/>
      <c r="N147" s="669"/>
      <c r="O147" s="669"/>
      <c r="P147" s="669"/>
      <c r="Q147" s="669"/>
      <c r="R147" s="669"/>
      <c r="S147" s="670"/>
      <c r="T147" s="866"/>
      <c r="U147" s="745"/>
      <c r="V147" s="746"/>
      <c r="W147" s="112"/>
      <c r="X147" s="112"/>
      <c r="Y147" s="112"/>
      <c r="Z147" s="112"/>
      <c r="AA147" s="112"/>
      <c r="AB147" s="112"/>
      <c r="AC147" s="112"/>
      <c r="AD147" s="112"/>
      <c r="AG147">
        <f t="shared" si="48"/>
        <v>0</v>
      </c>
      <c r="AH147" s="247">
        <f t="shared" si="49"/>
        <v>0</v>
      </c>
      <c r="AI147" s="310" t="str">
        <f>IF(AH147=0,"",
IF(SUM($AH$142:AH147)=1,AJ147,
IF($AH$717&gt;SUM($AH$142:AH147),_xlfn.CONCAT(", ",AJ147),
IF($AH$717=SUM($AH$142:AH147),_xlfn.CONCAT(" y ",AJ147)))))</f>
        <v/>
      </c>
      <c r="AJ147" s="19">
        <v>6</v>
      </c>
      <c r="AK147">
        <f t="shared" si="50"/>
        <v>0</v>
      </c>
      <c r="AL147">
        <f t="shared" si="58"/>
        <v>0</v>
      </c>
      <c r="AM147">
        <f t="shared" si="59"/>
        <v>0</v>
      </c>
      <c r="AN147">
        <f t="shared" si="60"/>
        <v>0</v>
      </c>
      <c r="AO147">
        <f t="shared" si="61"/>
        <v>0</v>
      </c>
      <c r="AP147">
        <f t="shared" si="51"/>
        <v>0</v>
      </c>
      <c r="AQ147">
        <f t="shared" si="52"/>
        <v>0</v>
      </c>
      <c r="AR147">
        <f t="shared" si="53"/>
        <v>0</v>
      </c>
      <c r="AS147">
        <f t="shared" si="54"/>
        <v>0</v>
      </c>
      <c r="AT147" s="311">
        <f t="shared" si="62"/>
        <v>0</v>
      </c>
      <c r="AU147" s="312">
        <f t="shared" si="63"/>
        <v>0</v>
      </c>
      <c r="AV147" s="313">
        <f t="shared" si="64"/>
        <v>0</v>
      </c>
      <c r="AW147" s="314">
        <f t="shared" si="65"/>
        <v>0</v>
      </c>
      <c r="AX147" s="311">
        <f t="shared" si="66"/>
        <v>0</v>
      </c>
      <c r="AY147" s="312">
        <f t="shared" si="67"/>
        <v>0</v>
      </c>
      <c r="AZ147" s="313">
        <f t="shared" si="68"/>
        <v>0</v>
      </c>
      <c r="BA147" s="314">
        <f t="shared" si="69"/>
        <v>0</v>
      </c>
      <c r="BB147" s="311">
        <f t="shared" si="70"/>
        <v>0</v>
      </c>
      <c r="BC147" s="312">
        <f t="shared" si="71"/>
        <v>0</v>
      </c>
      <c r="BD147" s="313">
        <f t="shared" si="72"/>
        <v>0</v>
      </c>
      <c r="BE147" s="314">
        <f t="shared" si="73"/>
        <v>0</v>
      </c>
      <c r="BF147" s="311">
        <f t="shared" si="55"/>
        <v>0</v>
      </c>
      <c r="BG147" s="312">
        <f t="shared" si="56"/>
        <v>0</v>
      </c>
      <c r="BH147" s="313">
        <f t="shared" si="57"/>
        <v>0</v>
      </c>
      <c r="BI147" s="314">
        <f t="shared" si="74"/>
        <v>0</v>
      </c>
      <c r="BJ147" s="247">
        <f t="shared" si="75"/>
        <v>0</v>
      </c>
      <c r="BK147" s="310" t="str">
        <f>IF(BJ147=0,"",
IF(SUM($BJ$143:BJ147)=1,BL147,
IF($BJ$718&gt;SUM($BJ$143:BJ147),_xlfn.CONCAT(", ",BL147),
IF($BJ$718=SUM($BJ$143:BJ147),_xlfn.CONCAT(" y ",BL147)))))</f>
        <v/>
      </c>
      <c r="BL147" s="19">
        <v>5</v>
      </c>
      <c r="BM147" s="14"/>
      <c r="BN147" s="315"/>
      <c r="BO147" s="315"/>
      <c r="BP147" s="315"/>
      <c r="BQ147" s="315"/>
      <c r="BR147" s="315"/>
      <c r="BS147" s="315"/>
      <c r="BT147" s="315"/>
      <c r="BU147" s="315"/>
      <c r="BV147" s="14"/>
      <c r="BW147" s="14"/>
      <c r="BX147" s="14"/>
      <c r="BY147" s="14"/>
      <c r="BZ147" s="14"/>
      <c r="CA147" s="14"/>
      <c r="CB147" s="14"/>
      <c r="CC147" s="14"/>
      <c r="CD147" s="14"/>
      <c r="CE147" s="14"/>
      <c r="CF147" s="14"/>
      <c r="CG147" s="14"/>
      <c r="CH147" s="14"/>
      <c r="CI147" s="14"/>
      <c r="CJ147" s="14"/>
      <c r="CK147" s="14"/>
      <c r="CL147" s="14"/>
    </row>
    <row r="148" spans="1:90" ht="15" customHeight="1">
      <c r="A148" s="5"/>
      <c r="B148" s="6"/>
      <c r="C148" s="19" t="s">
        <v>5050</v>
      </c>
      <c r="D148" s="634" t="str">
        <f>IF($AC$136="","",IF(HLOOKUP($AC$136,Presentación!$AQ$3:$BV$574,Presentación!AP9)="","",HLOOKUP($AC$136,Presentación!$AQ$3:$BV$574,Presentación!AP9,0)))</f>
        <v/>
      </c>
      <c r="E148" s="669"/>
      <c r="F148" s="670"/>
      <c r="G148" s="752" t="str">
        <f>IF($AC$136="","",IF(HLOOKUP($AC$136,Presentación!$BZ$3:$DE$574,Presentación!AP9,0)="","",HLOOKUP($AC$136,Presentación!$BZ$3:$DE$574,Presentación!AP9,0)))</f>
        <v/>
      </c>
      <c r="H148" s="669"/>
      <c r="I148" s="669"/>
      <c r="J148" s="669"/>
      <c r="K148" s="669"/>
      <c r="L148" s="669"/>
      <c r="M148" s="669"/>
      <c r="N148" s="669"/>
      <c r="O148" s="669"/>
      <c r="P148" s="669"/>
      <c r="Q148" s="669"/>
      <c r="R148" s="669"/>
      <c r="S148" s="670"/>
      <c r="T148" s="866"/>
      <c r="U148" s="745"/>
      <c r="V148" s="746"/>
      <c r="W148" s="112"/>
      <c r="X148" s="112"/>
      <c r="Y148" s="112"/>
      <c r="Z148" s="112"/>
      <c r="AA148" s="112"/>
      <c r="AB148" s="112"/>
      <c r="AC148" s="112"/>
      <c r="AD148" s="112"/>
      <c r="AG148">
        <f t="shared" si="48"/>
        <v>0</v>
      </c>
      <c r="AH148" s="247">
        <f t="shared" si="49"/>
        <v>0</v>
      </c>
      <c r="AI148" s="310" t="str">
        <f>IF(AH148=0,"",
IF(SUM($AH$142:AH148)=1,AJ148,
IF($AH$717&gt;SUM($AH$142:AH148),_xlfn.CONCAT(", ",AJ148),
IF($AH$717=SUM($AH$142:AH148),_xlfn.CONCAT(" y ",AJ148)))))</f>
        <v/>
      </c>
      <c r="AJ148" s="19">
        <v>7</v>
      </c>
      <c r="AK148">
        <f t="shared" si="50"/>
        <v>0</v>
      </c>
      <c r="AL148">
        <f t="shared" si="58"/>
        <v>0</v>
      </c>
      <c r="AM148">
        <f t="shared" si="59"/>
        <v>0</v>
      </c>
      <c r="AN148">
        <f t="shared" si="60"/>
        <v>0</v>
      </c>
      <c r="AO148">
        <f t="shared" si="61"/>
        <v>0</v>
      </c>
      <c r="AP148">
        <f t="shared" si="51"/>
        <v>0</v>
      </c>
      <c r="AQ148">
        <f t="shared" si="52"/>
        <v>0</v>
      </c>
      <c r="AR148">
        <f t="shared" si="53"/>
        <v>0</v>
      </c>
      <c r="AS148">
        <f t="shared" si="54"/>
        <v>0</v>
      </c>
      <c r="AT148" s="311">
        <f t="shared" si="62"/>
        <v>0</v>
      </c>
      <c r="AU148" s="312">
        <f t="shared" si="63"/>
        <v>0</v>
      </c>
      <c r="AV148" s="313">
        <f t="shared" si="64"/>
        <v>0</v>
      </c>
      <c r="AW148" s="314">
        <f t="shared" si="65"/>
        <v>0</v>
      </c>
      <c r="AX148" s="311">
        <f t="shared" si="66"/>
        <v>0</v>
      </c>
      <c r="AY148" s="312">
        <f t="shared" si="67"/>
        <v>0</v>
      </c>
      <c r="AZ148" s="313">
        <f t="shared" si="68"/>
        <v>0</v>
      </c>
      <c r="BA148" s="314">
        <f t="shared" si="69"/>
        <v>0</v>
      </c>
      <c r="BB148" s="311">
        <f t="shared" si="70"/>
        <v>0</v>
      </c>
      <c r="BC148" s="312">
        <f t="shared" si="71"/>
        <v>0</v>
      </c>
      <c r="BD148" s="313">
        <f t="shared" si="72"/>
        <v>0</v>
      </c>
      <c r="BE148" s="314">
        <f t="shared" si="73"/>
        <v>0</v>
      </c>
      <c r="BF148" s="311">
        <f t="shared" si="55"/>
        <v>0</v>
      </c>
      <c r="BG148" s="312">
        <f t="shared" si="56"/>
        <v>0</v>
      </c>
      <c r="BH148" s="313">
        <f t="shared" si="57"/>
        <v>0</v>
      </c>
      <c r="BI148" s="314">
        <f t="shared" si="74"/>
        <v>0</v>
      </c>
      <c r="BJ148" s="247">
        <f t="shared" si="75"/>
        <v>0</v>
      </c>
      <c r="BK148" s="310" t="str">
        <f>IF(BJ148=0,"",
IF(SUM($BJ$143:BJ148)=1,BL148,
IF($BJ$718&gt;SUM($BJ$143:BJ148),_xlfn.CONCAT(", ",BL148),
IF($BJ$718=SUM($BJ$143:BJ148),_xlfn.CONCAT(" y ",BL148)))))</f>
        <v/>
      </c>
      <c r="BL148" s="19">
        <v>6</v>
      </c>
      <c r="BM148" s="14"/>
      <c r="BN148" s="315"/>
      <c r="BO148" s="315"/>
      <c r="BP148" s="315"/>
      <c r="BQ148" s="315"/>
      <c r="BR148" s="315"/>
      <c r="BS148" s="315"/>
      <c r="BT148" s="315"/>
      <c r="BU148" s="315"/>
      <c r="BV148" s="14"/>
      <c r="BW148" s="14"/>
      <c r="BX148" s="14"/>
      <c r="BY148" s="14"/>
      <c r="BZ148" s="14"/>
      <c r="CA148" s="14"/>
      <c r="CB148" s="14"/>
      <c r="CC148" s="14"/>
      <c r="CD148" s="14"/>
      <c r="CE148" s="14"/>
      <c r="CF148" s="14"/>
      <c r="CG148" s="14"/>
      <c r="CH148" s="14"/>
      <c r="CI148" s="14"/>
      <c r="CJ148" s="14"/>
      <c r="CK148" s="14"/>
      <c r="CL148" s="14"/>
    </row>
    <row r="149" spans="1:90" ht="15" customHeight="1">
      <c r="A149" s="5"/>
      <c r="B149" s="6"/>
      <c r="C149" s="19" t="s">
        <v>5052</v>
      </c>
      <c r="D149" s="634" t="str">
        <f>IF($AC$136="","",IF(HLOOKUP($AC$136,Presentación!$AQ$3:$BV$574,Presentación!AP10)="","",HLOOKUP($AC$136,Presentación!$AQ$3:$BV$574,Presentación!AP10,0)))</f>
        <v/>
      </c>
      <c r="E149" s="669"/>
      <c r="F149" s="670"/>
      <c r="G149" s="752" t="str">
        <f>IF($AC$136="","",IF(HLOOKUP($AC$136,Presentación!$BZ$3:$DE$574,Presentación!AP10,0)="","",HLOOKUP($AC$136,Presentación!$BZ$3:$DE$574,Presentación!AP10,0)))</f>
        <v/>
      </c>
      <c r="H149" s="669"/>
      <c r="I149" s="669"/>
      <c r="J149" s="669"/>
      <c r="K149" s="669"/>
      <c r="L149" s="669"/>
      <c r="M149" s="669"/>
      <c r="N149" s="669"/>
      <c r="O149" s="669"/>
      <c r="P149" s="669"/>
      <c r="Q149" s="669"/>
      <c r="R149" s="669"/>
      <c r="S149" s="670"/>
      <c r="T149" s="866"/>
      <c r="U149" s="745"/>
      <c r="V149" s="746"/>
      <c r="W149" s="112"/>
      <c r="X149" s="112"/>
      <c r="Y149" s="112"/>
      <c r="Z149" s="112"/>
      <c r="AA149" s="112"/>
      <c r="AB149" s="112"/>
      <c r="AC149" s="112"/>
      <c r="AD149" s="112"/>
      <c r="AG149">
        <f t="shared" si="48"/>
        <v>0</v>
      </c>
      <c r="AH149" s="247">
        <f t="shared" si="49"/>
        <v>0</v>
      </c>
      <c r="AI149" s="310" t="str">
        <f>IF(AH149=0,"",
IF(SUM($AH$142:AH149)=1,AJ149,
IF($AH$717&gt;SUM($AH$142:AH149),_xlfn.CONCAT(", ",AJ149),
IF($AH$717=SUM($AH$142:AH149),_xlfn.CONCAT(" y ",AJ149)))))</f>
        <v/>
      </c>
      <c r="AJ149" s="19">
        <v>8</v>
      </c>
      <c r="AK149">
        <f t="shared" si="50"/>
        <v>0</v>
      </c>
      <c r="AL149">
        <f t="shared" si="58"/>
        <v>0</v>
      </c>
      <c r="AM149">
        <f t="shared" si="59"/>
        <v>0</v>
      </c>
      <c r="AN149">
        <f t="shared" si="60"/>
        <v>0</v>
      </c>
      <c r="AO149">
        <f t="shared" si="61"/>
        <v>0</v>
      </c>
      <c r="AP149">
        <f t="shared" si="51"/>
        <v>0</v>
      </c>
      <c r="AQ149">
        <f t="shared" si="52"/>
        <v>0</v>
      </c>
      <c r="AR149">
        <f t="shared" si="53"/>
        <v>0</v>
      </c>
      <c r="AS149">
        <f t="shared" si="54"/>
        <v>0</v>
      </c>
      <c r="AT149" s="311">
        <f t="shared" si="62"/>
        <v>0</v>
      </c>
      <c r="AU149" s="312">
        <f t="shared" si="63"/>
        <v>0</v>
      </c>
      <c r="AV149" s="313">
        <f t="shared" si="64"/>
        <v>0</v>
      </c>
      <c r="AW149" s="314">
        <f t="shared" si="65"/>
        <v>0</v>
      </c>
      <c r="AX149" s="311">
        <f t="shared" si="66"/>
        <v>0</v>
      </c>
      <c r="AY149" s="312">
        <f t="shared" si="67"/>
        <v>0</v>
      </c>
      <c r="AZ149" s="313">
        <f t="shared" si="68"/>
        <v>0</v>
      </c>
      <c r="BA149" s="314">
        <f t="shared" si="69"/>
        <v>0</v>
      </c>
      <c r="BB149" s="311">
        <f t="shared" si="70"/>
        <v>0</v>
      </c>
      <c r="BC149" s="312">
        <f t="shared" si="71"/>
        <v>0</v>
      </c>
      <c r="BD149" s="313">
        <f t="shared" si="72"/>
        <v>0</v>
      </c>
      <c r="BE149" s="314">
        <f t="shared" si="73"/>
        <v>0</v>
      </c>
      <c r="BF149" s="311">
        <f t="shared" si="55"/>
        <v>0</v>
      </c>
      <c r="BG149" s="312">
        <f t="shared" si="56"/>
        <v>0</v>
      </c>
      <c r="BH149" s="313">
        <f t="shared" si="57"/>
        <v>0</v>
      </c>
      <c r="BI149" s="314">
        <f t="shared" si="74"/>
        <v>0</v>
      </c>
      <c r="BJ149" s="247">
        <f t="shared" si="75"/>
        <v>0</v>
      </c>
      <c r="BK149" s="310" t="str">
        <f>IF(BJ149=0,"",
IF(SUM($BJ$143:BJ149)=1,BL149,
IF($BJ$718&gt;SUM($BJ$143:BJ149),_xlfn.CONCAT(", ",BL149),
IF($BJ$718=SUM($BJ$143:BJ149),_xlfn.CONCAT(" y ",BL149)))))</f>
        <v/>
      </c>
      <c r="BL149" s="19">
        <v>7</v>
      </c>
      <c r="BM149" s="14"/>
      <c r="BN149" s="315"/>
      <c r="BO149" s="315"/>
      <c r="BP149" s="315"/>
      <c r="BQ149" s="315"/>
      <c r="BR149" s="315"/>
      <c r="BS149" s="315"/>
      <c r="BT149" s="315"/>
      <c r="BU149" s="315"/>
      <c r="BV149" s="14"/>
      <c r="BW149" s="14"/>
      <c r="BX149" s="14"/>
      <c r="BY149" s="14"/>
      <c r="BZ149" s="14"/>
      <c r="CA149" s="14"/>
      <c r="CB149" s="14"/>
      <c r="CC149" s="14"/>
      <c r="CD149" s="14"/>
      <c r="CE149" s="14"/>
      <c r="CF149" s="14"/>
      <c r="CG149" s="14"/>
      <c r="CH149" s="14"/>
      <c r="CI149" s="14"/>
      <c r="CJ149" s="14"/>
      <c r="CK149" s="14"/>
      <c r="CL149" s="14"/>
    </row>
    <row r="150" spans="1:90" ht="15" customHeight="1">
      <c r="A150" s="5"/>
      <c r="B150" s="6"/>
      <c r="C150" s="19" t="s">
        <v>5054</v>
      </c>
      <c r="D150" s="634" t="str">
        <f>IF($AC$136="","",IF(HLOOKUP($AC$136,Presentación!$AQ$3:$BV$574,Presentación!AP11)="","",HLOOKUP($AC$136,Presentación!$AQ$3:$BV$574,Presentación!AP11,0)))</f>
        <v/>
      </c>
      <c r="E150" s="669"/>
      <c r="F150" s="670"/>
      <c r="G150" s="752" t="str">
        <f>IF($AC$136="","",IF(HLOOKUP($AC$136,Presentación!$BZ$3:$DE$574,Presentación!AP11,0)="","",HLOOKUP($AC$136,Presentación!$BZ$3:$DE$574,Presentación!AP11,0)))</f>
        <v/>
      </c>
      <c r="H150" s="669"/>
      <c r="I150" s="669"/>
      <c r="J150" s="669"/>
      <c r="K150" s="669"/>
      <c r="L150" s="669"/>
      <c r="M150" s="669"/>
      <c r="N150" s="669"/>
      <c r="O150" s="669"/>
      <c r="P150" s="669"/>
      <c r="Q150" s="669"/>
      <c r="R150" s="669"/>
      <c r="S150" s="670"/>
      <c r="T150" s="866"/>
      <c r="U150" s="745"/>
      <c r="V150" s="746"/>
      <c r="W150" s="112"/>
      <c r="X150" s="112"/>
      <c r="Y150" s="112"/>
      <c r="Z150" s="112"/>
      <c r="AA150" s="112"/>
      <c r="AB150" s="112"/>
      <c r="AC150" s="112"/>
      <c r="AD150" s="112"/>
      <c r="AG150">
        <f t="shared" si="48"/>
        <v>0</v>
      </c>
      <c r="AH150" s="247">
        <f t="shared" si="49"/>
        <v>0</v>
      </c>
      <c r="AI150" s="310" t="str">
        <f>IF(AH150=0,"",
IF(SUM($AH$142:AH150)=1,AJ150,
IF($AH$717&gt;SUM($AH$142:AH150),_xlfn.CONCAT(", ",AJ150),
IF($AH$717=SUM($AH$142:AH150),_xlfn.CONCAT(" y ",AJ150)))))</f>
        <v/>
      </c>
      <c r="AJ150" s="19">
        <v>9</v>
      </c>
      <c r="AK150">
        <f t="shared" si="50"/>
        <v>0</v>
      </c>
      <c r="AL150">
        <f t="shared" si="58"/>
        <v>0</v>
      </c>
      <c r="AM150">
        <f t="shared" si="59"/>
        <v>0</v>
      </c>
      <c r="AN150">
        <f t="shared" si="60"/>
        <v>0</v>
      </c>
      <c r="AO150">
        <f t="shared" si="61"/>
        <v>0</v>
      </c>
      <c r="AP150">
        <f t="shared" si="51"/>
        <v>0</v>
      </c>
      <c r="AQ150">
        <f t="shared" si="52"/>
        <v>0</v>
      </c>
      <c r="AR150">
        <f t="shared" si="53"/>
        <v>0</v>
      </c>
      <c r="AS150">
        <f t="shared" si="54"/>
        <v>0</v>
      </c>
      <c r="AT150" s="311">
        <f t="shared" si="62"/>
        <v>0</v>
      </c>
      <c r="AU150" s="312">
        <f t="shared" si="63"/>
        <v>0</v>
      </c>
      <c r="AV150" s="313">
        <f t="shared" si="64"/>
        <v>0</v>
      </c>
      <c r="AW150" s="314">
        <f t="shared" si="65"/>
        <v>0</v>
      </c>
      <c r="AX150" s="311">
        <f t="shared" si="66"/>
        <v>0</v>
      </c>
      <c r="AY150" s="312">
        <f t="shared" si="67"/>
        <v>0</v>
      </c>
      <c r="AZ150" s="313">
        <f t="shared" si="68"/>
        <v>0</v>
      </c>
      <c r="BA150" s="314">
        <f t="shared" si="69"/>
        <v>0</v>
      </c>
      <c r="BB150" s="311">
        <f t="shared" si="70"/>
        <v>0</v>
      </c>
      <c r="BC150" s="312">
        <f t="shared" si="71"/>
        <v>0</v>
      </c>
      <c r="BD150" s="313">
        <f t="shared" si="72"/>
        <v>0</v>
      </c>
      <c r="BE150" s="314">
        <f t="shared" si="73"/>
        <v>0</v>
      </c>
      <c r="BF150" s="311">
        <f t="shared" si="55"/>
        <v>0</v>
      </c>
      <c r="BG150" s="312">
        <f t="shared" si="56"/>
        <v>0</v>
      </c>
      <c r="BH150" s="313">
        <f t="shared" si="57"/>
        <v>0</v>
      </c>
      <c r="BI150" s="314">
        <f t="shared" si="74"/>
        <v>0</v>
      </c>
      <c r="BJ150" s="247">
        <f t="shared" si="75"/>
        <v>0</v>
      </c>
      <c r="BK150" s="310" t="str">
        <f>IF(BJ150=0,"",
IF(SUM($BJ$143:BJ150)=1,BL150,
IF($BJ$718&gt;SUM($BJ$143:BJ150),_xlfn.CONCAT(", ",BL150),
IF($BJ$718=SUM($BJ$143:BJ150),_xlfn.CONCAT(" y ",BL150)))))</f>
        <v/>
      </c>
      <c r="BL150" s="19">
        <v>8</v>
      </c>
      <c r="BM150" s="14"/>
      <c r="BN150" s="315"/>
      <c r="BO150" s="315"/>
      <c r="BP150" s="315"/>
      <c r="BQ150" s="315"/>
      <c r="BR150" s="315"/>
      <c r="BS150" s="315"/>
      <c r="BT150" s="315"/>
      <c r="BU150" s="315"/>
      <c r="BV150" s="14"/>
      <c r="BW150" s="14"/>
      <c r="BX150" s="14"/>
      <c r="BY150" s="14"/>
      <c r="BZ150" s="14"/>
      <c r="CA150" s="14"/>
      <c r="CB150" s="14"/>
      <c r="CC150" s="14"/>
      <c r="CD150" s="14"/>
      <c r="CE150" s="14"/>
      <c r="CF150" s="14"/>
      <c r="CG150" s="14"/>
      <c r="CH150" s="14"/>
      <c r="CI150" s="14"/>
      <c r="CJ150" s="14"/>
      <c r="CK150" s="14"/>
      <c r="CL150" s="14"/>
    </row>
    <row r="151" spans="1:90" ht="15" customHeight="1">
      <c r="A151" s="5"/>
      <c r="B151" s="6"/>
      <c r="C151" s="19" t="s">
        <v>5056</v>
      </c>
      <c r="D151" s="634" t="str">
        <f>IF($AC$136="","",IF(HLOOKUP($AC$136,Presentación!$AQ$3:$BV$574,Presentación!AP12)="","",HLOOKUP($AC$136,Presentación!$AQ$3:$BV$574,Presentación!AP12,0)))</f>
        <v/>
      </c>
      <c r="E151" s="669"/>
      <c r="F151" s="670"/>
      <c r="G151" s="752" t="str">
        <f>IF($AC$136="","",IF(HLOOKUP($AC$136,Presentación!$BZ$3:$DE$574,Presentación!AP12,0)="","",HLOOKUP($AC$136,Presentación!$BZ$3:$DE$574,Presentación!AP12,0)))</f>
        <v/>
      </c>
      <c r="H151" s="669"/>
      <c r="I151" s="669"/>
      <c r="J151" s="669"/>
      <c r="K151" s="669"/>
      <c r="L151" s="669"/>
      <c r="M151" s="669"/>
      <c r="N151" s="669"/>
      <c r="O151" s="669"/>
      <c r="P151" s="669"/>
      <c r="Q151" s="669"/>
      <c r="R151" s="669"/>
      <c r="S151" s="670"/>
      <c r="T151" s="866"/>
      <c r="U151" s="745"/>
      <c r="V151" s="746"/>
      <c r="W151" s="112"/>
      <c r="X151" s="112"/>
      <c r="Y151" s="112"/>
      <c r="Z151" s="112"/>
      <c r="AA151" s="112"/>
      <c r="AB151" s="112"/>
      <c r="AC151" s="112"/>
      <c r="AD151" s="112"/>
      <c r="AG151">
        <f t="shared" si="48"/>
        <v>0</v>
      </c>
      <c r="AH151" s="247">
        <f t="shared" si="49"/>
        <v>0</v>
      </c>
      <c r="AI151" s="310" t="str">
        <f>IF(AH151=0,"",
IF(SUM($AH$142:AH151)=1,AJ151,
IF($AH$717&gt;SUM($AH$142:AH151),_xlfn.CONCAT(", ",AJ151),
IF($AH$717=SUM($AH$142:AH151),_xlfn.CONCAT(" y ",AJ151)))))</f>
        <v/>
      </c>
      <c r="AJ151" s="19">
        <v>10</v>
      </c>
      <c r="AK151">
        <f t="shared" si="50"/>
        <v>0</v>
      </c>
      <c r="AL151">
        <f t="shared" si="58"/>
        <v>0</v>
      </c>
      <c r="AM151">
        <f t="shared" si="59"/>
        <v>0</v>
      </c>
      <c r="AN151">
        <f t="shared" si="60"/>
        <v>0</v>
      </c>
      <c r="AO151">
        <f t="shared" si="61"/>
        <v>0</v>
      </c>
      <c r="AP151">
        <f t="shared" si="51"/>
        <v>0</v>
      </c>
      <c r="AQ151">
        <f t="shared" si="52"/>
        <v>0</v>
      </c>
      <c r="AR151">
        <f t="shared" si="53"/>
        <v>0</v>
      </c>
      <c r="AS151">
        <f t="shared" si="54"/>
        <v>0</v>
      </c>
      <c r="AT151" s="311">
        <f t="shared" si="62"/>
        <v>0</v>
      </c>
      <c r="AU151" s="312">
        <f t="shared" si="63"/>
        <v>0</v>
      </c>
      <c r="AV151" s="313">
        <f t="shared" si="64"/>
        <v>0</v>
      </c>
      <c r="AW151" s="314">
        <f t="shared" si="65"/>
        <v>0</v>
      </c>
      <c r="AX151" s="311">
        <f t="shared" si="66"/>
        <v>0</v>
      </c>
      <c r="AY151" s="312">
        <f t="shared" si="67"/>
        <v>0</v>
      </c>
      <c r="AZ151" s="313">
        <f t="shared" si="68"/>
        <v>0</v>
      </c>
      <c r="BA151" s="314">
        <f t="shared" si="69"/>
        <v>0</v>
      </c>
      <c r="BB151" s="311">
        <f t="shared" si="70"/>
        <v>0</v>
      </c>
      <c r="BC151" s="312">
        <f t="shared" si="71"/>
        <v>0</v>
      </c>
      <c r="BD151" s="313">
        <f t="shared" si="72"/>
        <v>0</v>
      </c>
      <c r="BE151" s="314">
        <f t="shared" si="73"/>
        <v>0</v>
      </c>
      <c r="BF151" s="311">
        <f t="shared" si="55"/>
        <v>0</v>
      </c>
      <c r="BG151" s="312">
        <f t="shared" si="56"/>
        <v>0</v>
      </c>
      <c r="BH151" s="313">
        <f t="shared" si="57"/>
        <v>0</v>
      </c>
      <c r="BI151" s="314">
        <f t="shared" si="74"/>
        <v>0</v>
      </c>
      <c r="BJ151" s="247">
        <f t="shared" si="75"/>
        <v>0</v>
      </c>
      <c r="BK151" s="310" t="str">
        <f>IF(BJ151=0,"",
IF(SUM($BJ$143:BJ151)=1,BL151,
IF($BJ$718&gt;SUM($BJ$143:BJ151),_xlfn.CONCAT(", ",BL151),
IF($BJ$718=SUM($BJ$143:BJ151),_xlfn.CONCAT(" y ",BL151)))))</f>
        <v/>
      </c>
      <c r="BL151" s="19">
        <v>9</v>
      </c>
      <c r="BM151" s="14"/>
      <c r="BN151" s="315"/>
      <c r="BO151" s="315"/>
      <c r="BP151" s="315"/>
      <c r="BQ151" s="315"/>
      <c r="BR151" s="315"/>
      <c r="BS151" s="315"/>
      <c r="BT151" s="315"/>
      <c r="BU151" s="315"/>
      <c r="BV151" s="14"/>
      <c r="BW151" s="14"/>
      <c r="BX151" s="14"/>
      <c r="BY151" s="14"/>
      <c r="BZ151" s="14"/>
      <c r="CA151" s="14"/>
      <c r="CB151" s="14"/>
      <c r="CC151" s="14"/>
      <c r="CD151" s="14"/>
      <c r="CE151" s="14"/>
      <c r="CF151" s="14"/>
      <c r="CG151" s="14"/>
      <c r="CH151" s="14"/>
      <c r="CI151" s="14"/>
      <c r="CJ151" s="14"/>
      <c r="CK151" s="14"/>
      <c r="CL151" s="14"/>
    </row>
    <row r="152" spans="1:90" ht="15" customHeight="1">
      <c r="A152" s="5"/>
      <c r="B152" s="6"/>
      <c r="C152" s="19" t="s">
        <v>5057</v>
      </c>
      <c r="D152" s="634" t="str">
        <f>IF($AC$136="","",IF(HLOOKUP($AC$136,Presentación!$AQ$3:$BV$574,Presentación!AP13)="","",HLOOKUP($AC$136,Presentación!$AQ$3:$BV$574,Presentación!AP13,0)))</f>
        <v/>
      </c>
      <c r="E152" s="669"/>
      <c r="F152" s="670"/>
      <c r="G152" s="752" t="str">
        <f>IF($AC$136="","",IF(HLOOKUP($AC$136,Presentación!$BZ$3:$DE$574,Presentación!AP13,0)="","",HLOOKUP($AC$136,Presentación!$BZ$3:$DE$574,Presentación!AP13,0)))</f>
        <v/>
      </c>
      <c r="H152" s="669"/>
      <c r="I152" s="669"/>
      <c r="J152" s="669"/>
      <c r="K152" s="669"/>
      <c r="L152" s="669"/>
      <c r="M152" s="669"/>
      <c r="N152" s="669"/>
      <c r="O152" s="669"/>
      <c r="P152" s="669"/>
      <c r="Q152" s="669"/>
      <c r="R152" s="669"/>
      <c r="S152" s="670"/>
      <c r="T152" s="866"/>
      <c r="U152" s="745"/>
      <c r="V152" s="746"/>
      <c r="W152" s="112"/>
      <c r="X152" s="112"/>
      <c r="Y152" s="112"/>
      <c r="Z152" s="112"/>
      <c r="AA152" s="112"/>
      <c r="AB152" s="112"/>
      <c r="AC152" s="112"/>
      <c r="AD152" s="112"/>
      <c r="AG152">
        <f t="shared" si="48"/>
        <v>0</v>
      </c>
      <c r="AH152" s="247">
        <f t="shared" si="49"/>
        <v>0</v>
      </c>
      <c r="AI152" s="310" t="str">
        <f>IF(AH152=0,"",
IF(SUM($AH$142:AH152)=1,AJ152,
IF($AH$717&gt;SUM($AH$142:AH152),_xlfn.CONCAT(", ",AJ152),
IF($AH$717=SUM($AH$142:AH152),_xlfn.CONCAT(" y ",AJ152)))))</f>
        <v/>
      </c>
      <c r="AJ152" s="19">
        <v>11</v>
      </c>
      <c r="AK152">
        <f t="shared" si="50"/>
        <v>0</v>
      </c>
      <c r="AL152">
        <f t="shared" si="58"/>
        <v>0</v>
      </c>
      <c r="AM152">
        <f t="shared" si="59"/>
        <v>0</v>
      </c>
      <c r="AN152">
        <f t="shared" si="60"/>
        <v>0</v>
      </c>
      <c r="AO152">
        <f t="shared" si="61"/>
        <v>0</v>
      </c>
      <c r="AP152">
        <f t="shared" si="51"/>
        <v>0</v>
      </c>
      <c r="AQ152">
        <f t="shared" si="52"/>
        <v>0</v>
      </c>
      <c r="AR152">
        <f t="shared" si="53"/>
        <v>0</v>
      </c>
      <c r="AS152">
        <f t="shared" si="54"/>
        <v>0</v>
      </c>
      <c r="AT152" s="311">
        <f t="shared" si="62"/>
        <v>0</v>
      </c>
      <c r="AU152" s="312">
        <f t="shared" si="63"/>
        <v>0</v>
      </c>
      <c r="AV152" s="313">
        <f t="shared" si="64"/>
        <v>0</v>
      </c>
      <c r="AW152" s="314">
        <f t="shared" si="65"/>
        <v>0</v>
      </c>
      <c r="AX152" s="311">
        <f t="shared" si="66"/>
        <v>0</v>
      </c>
      <c r="AY152" s="312">
        <f t="shared" si="67"/>
        <v>0</v>
      </c>
      <c r="AZ152" s="313">
        <f t="shared" si="68"/>
        <v>0</v>
      </c>
      <c r="BA152" s="314">
        <f t="shared" si="69"/>
        <v>0</v>
      </c>
      <c r="BB152" s="311">
        <f t="shared" si="70"/>
        <v>0</v>
      </c>
      <c r="BC152" s="312">
        <f t="shared" si="71"/>
        <v>0</v>
      </c>
      <c r="BD152" s="313">
        <f t="shared" si="72"/>
        <v>0</v>
      </c>
      <c r="BE152" s="314">
        <f t="shared" si="73"/>
        <v>0</v>
      </c>
      <c r="BF152" s="311">
        <f t="shared" si="55"/>
        <v>0</v>
      </c>
      <c r="BG152" s="312">
        <f t="shared" si="56"/>
        <v>0</v>
      </c>
      <c r="BH152" s="313">
        <f t="shared" si="57"/>
        <v>0</v>
      </c>
      <c r="BI152" s="314">
        <f t="shared" si="74"/>
        <v>0</v>
      </c>
      <c r="BJ152" s="247">
        <f t="shared" si="75"/>
        <v>0</v>
      </c>
      <c r="BK152" s="310" t="str">
        <f>IF(BJ152=0,"",
IF(SUM($BJ$143:BJ152)=1,BL152,
IF($BJ$718&gt;SUM($BJ$143:BJ152),_xlfn.CONCAT(", ",BL152),
IF($BJ$718=SUM($BJ$143:BJ152),_xlfn.CONCAT(" y ",BL152)))))</f>
        <v/>
      </c>
      <c r="BL152" s="19">
        <v>10</v>
      </c>
      <c r="BM152" s="14"/>
      <c r="BN152" s="315"/>
      <c r="BO152" s="315"/>
      <c r="BP152" s="315"/>
      <c r="BQ152" s="315"/>
      <c r="BR152" s="315"/>
      <c r="BS152" s="315"/>
      <c r="BT152" s="315"/>
      <c r="BU152" s="315"/>
      <c r="BV152" s="14"/>
      <c r="BW152" s="14"/>
      <c r="BX152" s="14"/>
      <c r="BY152" s="14"/>
      <c r="BZ152" s="14"/>
      <c r="CA152" s="14"/>
      <c r="CB152" s="14"/>
      <c r="CC152" s="14"/>
      <c r="CD152" s="14"/>
      <c r="CE152" s="14"/>
      <c r="CF152" s="14"/>
      <c r="CG152" s="14"/>
      <c r="CH152" s="14"/>
      <c r="CI152" s="14"/>
      <c r="CJ152" s="14"/>
      <c r="CK152" s="14"/>
      <c r="CL152" s="14"/>
    </row>
    <row r="153" spans="1:90" ht="15" customHeight="1">
      <c r="A153" s="5"/>
      <c r="B153" s="6"/>
      <c r="C153" s="19" t="s">
        <v>5059</v>
      </c>
      <c r="D153" s="634" t="str">
        <f>IF($AC$136="","",IF(HLOOKUP($AC$136,Presentación!$AQ$3:$BV$574,Presentación!AP14)="","",HLOOKUP($AC$136,Presentación!$AQ$3:$BV$574,Presentación!AP14,0)))</f>
        <v/>
      </c>
      <c r="E153" s="669"/>
      <c r="F153" s="670"/>
      <c r="G153" s="752" t="str">
        <f>IF($AC$136="","",IF(HLOOKUP($AC$136,Presentación!$BZ$3:$DE$574,Presentación!AP14,0)="","",HLOOKUP($AC$136,Presentación!$BZ$3:$DE$574,Presentación!AP14,0)))</f>
        <v/>
      </c>
      <c r="H153" s="669"/>
      <c r="I153" s="669"/>
      <c r="J153" s="669"/>
      <c r="K153" s="669"/>
      <c r="L153" s="669"/>
      <c r="M153" s="669"/>
      <c r="N153" s="669"/>
      <c r="O153" s="669"/>
      <c r="P153" s="669"/>
      <c r="Q153" s="669"/>
      <c r="R153" s="669"/>
      <c r="S153" s="670"/>
      <c r="T153" s="866"/>
      <c r="U153" s="745"/>
      <c r="V153" s="746"/>
      <c r="W153" s="112"/>
      <c r="X153" s="112"/>
      <c r="Y153" s="112"/>
      <c r="Z153" s="112"/>
      <c r="AA153" s="112"/>
      <c r="AB153" s="112"/>
      <c r="AC153" s="112"/>
      <c r="AD153" s="112"/>
      <c r="AG153">
        <f t="shared" si="48"/>
        <v>0</v>
      </c>
      <c r="AH153" s="247">
        <f t="shared" si="49"/>
        <v>0</v>
      </c>
      <c r="AI153" s="310" t="str">
        <f>IF(AH153=0,"",
IF(SUM($AH$142:AH153)=1,AJ153,
IF($AH$717&gt;SUM($AH$142:AH153),_xlfn.CONCAT(", ",AJ153),
IF($AH$717=SUM($AH$142:AH153),_xlfn.CONCAT(" y ",AJ153)))))</f>
        <v/>
      </c>
      <c r="AJ153" s="19">
        <v>12</v>
      </c>
      <c r="AK153">
        <f t="shared" si="50"/>
        <v>0</v>
      </c>
      <c r="AL153">
        <f t="shared" si="58"/>
        <v>0</v>
      </c>
      <c r="AM153">
        <f t="shared" si="59"/>
        <v>0</v>
      </c>
      <c r="AN153">
        <f t="shared" si="60"/>
        <v>0</v>
      </c>
      <c r="AO153">
        <f t="shared" si="61"/>
        <v>0</v>
      </c>
      <c r="AP153">
        <f t="shared" si="51"/>
        <v>0</v>
      </c>
      <c r="AQ153">
        <f t="shared" si="52"/>
        <v>0</v>
      </c>
      <c r="AR153">
        <f t="shared" si="53"/>
        <v>0</v>
      </c>
      <c r="AS153">
        <f t="shared" si="54"/>
        <v>0</v>
      </c>
      <c r="AT153" s="311">
        <f t="shared" si="62"/>
        <v>0</v>
      </c>
      <c r="AU153" s="312">
        <f t="shared" si="63"/>
        <v>0</v>
      </c>
      <c r="AV153" s="313">
        <f t="shared" si="64"/>
        <v>0</v>
      </c>
      <c r="AW153" s="314">
        <f t="shared" si="65"/>
        <v>0</v>
      </c>
      <c r="AX153" s="311">
        <f t="shared" si="66"/>
        <v>0</v>
      </c>
      <c r="AY153" s="312">
        <f t="shared" si="67"/>
        <v>0</v>
      </c>
      <c r="AZ153" s="313">
        <f t="shared" si="68"/>
        <v>0</v>
      </c>
      <c r="BA153" s="314">
        <f t="shared" si="69"/>
        <v>0</v>
      </c>
      <c r="BB153" s="311">
        <f t="shared" si="70"/>
        <v>0</v>
      </c>
      <c r="BC153" s="312">
        <f t="shared" si="71"/>
        <v>0</v>
      </c>
      <c r="BD153" s="313">
        <f t="shared" si="72"/>
        <v>0</v>
      </c>
      <c r="BE153" s="314">
        <f t="shared" si="73"/>
        <v>0</v>
      </c>
      <c r="BF153" s="311">
        <f t="shared" si="55"/>
        <v>0</v>
      </c>
      <c r="BG153" s="312">
        <f t="shared" si="56"/>
        <v>0</v>
      </c>
      <c r="BH153" s="313">
        <f t="shared" si="57"/>
        <v>0</v>
      </c>
      <c r="BI153" s="314">
        <f t="shared" si="74"/>
        <v>0</v>
      </c>
      <c r="BJ153" s="247">
        <f t="shared" si="75"/>
        <v>0</v>
      </c>
      <c r="BK153" s="310" t="str">
        <f>IF(BJ153=0,"",
IF(SUM($BJ$143:BJ153)=1,BL153,
IF($BJ$718&gt;SUM($BJ$143:BJ153),_xlfn.CONCAT(", ",BL153),
IF($BJ$718=SUM($BJ$143:BJ153),_xlfn.CONCAT(" y ",BL153)))))</f>
        <v/>
      </c>
      <c r="BL153" s="19">
        <v>11</v>
      </c>
      <c r="BM153" s="14"/>
      <c r="BN153" s="315"/>
      <c r="BO153" s="315"/>
      <c r="BP153" s="315"/>
      <c r="BQ153" s="315"/>
      <c r="BR153" s="315"/>
      <c r="BS153" s="315"/>
      <c r="BT153" s="315"/>
      <c r="BU153" s="315"/>
      <c r="BV153" s="14"/>
      <c r="BW153" s="14"/>
      <c r="BX153" s="14"/>
      <c r="BY153" s="14"/>
      <c r="BZ153" s="14"/>
      <c r="CA153" s="14"/>
      <c r="CB153" s="14"/>
      <c r="CC153" s="14"/>
      <c r="CD153" s="14"/>
      <c r="CE153" s="14"/>
      <c r="CF153" s="14"/>
      <c r="CG153" s="14"/>
      <c r="CH153" s="14"/>
      <c r="CI153" s="14"/>
      <c r="CJ153" s="14"/>
      <c r="CK153" s="14"/>
      <c r="CL153" s="14"/>
    </row>
    <row r="154" spans="1:90" ht="15" customHeight="1">
      <c r="A154" s="5"/>
      <c r="B154" s="6"/>
      <c r="C154" s="19" t="s">
        <v>5060</v>
      </c>
      <c r="D154" s="634" t="str">
        <f>IF($AC$136="","",IF(HLOOKUP($AC$136,Presentación!$AQ$3:$BV$574,Presentación!AP15)="","",HLOOKUP($AC$136,Presentación!$AQ$3:$BV$574,Presentación!AP15,0)))</f>
        <v/>
      </c>
      <c r="E154" s="669"/>
      <c r="F154" s="670"/>
      <c r="G154" s="752" t="str">
        <f>IF($AC$136="","",IF(HLOOKUP($AC$136,Presentación!$BZ$3:$DE$574,Presentación!AP15,0)="","",HLOOKUP($AC$136,Presentación!$BZ$3:$DE$574,Presentación!AP15,0)))</f>
        <v/>
      </c>
      <c r="H154" s="669"/>
      <c r="I154" s="669"/>
      <c r="J154" s="669"/>
      <c r="K154" s="669"/>
      <c r="L154" s="669"/>
      <c r="M154" s="669"/>
      <c r="N154" s="669"/>
      <c r="O154" s="669"/>
      <c r="P154" s="669"/>
      <c r="Q154" s="669"/>
      <c r="R154" s="669"/>
      <c r="S154" s="670"/>
      <c r="T154" s="866"/>
      <c r="U154" s="745"/>
      <c r="V154" s="746"/>
      <c r="W154" s="112"/>
      <c r="X154" s="112"/>
      <c r="Y154" s="112"/>
      <c r="Z154" s="112"/>
      <c r="AA154" s="112"/>
      <c r="AB154" s="112"/>
      <c r="AC154" s="112"/>
      <c r="AD154" s="112"/>
      <c r="AG154">
        <f t="shared" si="48"/>
        <v>0</v>
      </c>
      <c r="AH154" s="247">
        <f t="shared" si="49"/>
        <v>0</v>
      </c>
      <c r="AI154" s="310" t="str">
        <f>IF(AH154=0,"",
IF(SUM($AH$142:AH154)=1,AJ154,
IF($AH$717&gt;SUM($AH$142:AH154),_xlfn.CONCAT(", ",AJ154),
IF($AH$717=SUM($AH$142:AH154),_xlfn.CONCAT(" y ",AJ154)))))</f>
        <v/>
      </c>
      <c r="AJ154" s="19">
        <v>13</v>
      </c>
      <c r="AK154">
        <f t="shared" si="50"/>
        <v>0</v>
      </c>
      <c r="AL154">
        <f t="shared" si="58"/>
        <v>0</v>
      </c>
      <c r="AM154">
        <f t="shared" si="59"/>
        <v>0</v>
      </c>
      <c r="AN154">
        <f t="shared" si="60"/>
        <v>0</v>
      </c>
      <c r="AO154">
        <f t="shared" si="61"/>
        <v>0</v>
      </c>
      <c r="AP154">
        <f t="shared" si="51"/>
        <v>0</v>
      </c>
      <c r="AQ154">
        <f t="shared" si="52"/>
        <v>0</v>
      </c>
      <c r="AR154">
        <f t="shared" si="53"/>
        <v>0</v>
      </c>
      <c r="AS154">
        <f t="shared" si="54"/>
        <v>0</v>
      </c>
      <c r="AT154" s="311">
        <f t="shared" si="62"/>
        <v>0</v>
      </c>
      <c r="AU154" s="312">
        <f t="shared" si="63"/>
        <v>0</v>
      </c>
      <c r="AV154" s="313">
        <f t="shared" si="64"/>
        <v>0</v>
      </c>
      <c r="AW154" s="314">
        <f t="shared" si="65"/>
        <v>0</v>
      </c>
      <c r="AX154" s="311">
        <f t="shared" si="66"/>
        <v>0</v>
      </c>
      <c r="AY154" s="312">
        <f t="shared" si="67"/>
        <v>0</v>
      </c>
      <c r="AZ154" s="313">
        <f t="shared" si="68"/>
        <v>0</v>
      </c>
      <c r="BA154" s="314">
        <f t="shared" si="69"/>
        <v>0</v>
      </c>
      <c r="BB154" s="311">
        <f t="shared" si="70"/>
        <v>0</v>
      </c>
      <c r="BC154" s="312">
        <f t="shared" si="71"/>
        <v>0</v>
      </c>
      <c r="BD154" s="313">
        <f t="shared" si="72"/>
        <v>0</v>
      </c>
      <c r="BE154" s="314">
        <f t="shared" si="73"/>
        <v>0</v>
      </c>
      <c r="BF154" s="311">
        <f t="shared" si="55"/>
        <v>0</v>
      </c>
      <c r="BG154" s="312">
        <f t="shared" si="56"/>
        <v>0</v>
      </c>
      <c r="BH154" s="313">
        <f t="shared" si="57"/>
        <v>0</v>
      </c>
      <c r="BI154" s="314">
        <f t="shared" si="74"/>
        <v>0</v>
      </c>
      <c r="BJ154" s="247">
        <f t="shared" si="75"/>
        <v>0</v>
      </c>
      <c r="BK154" s="310" t="str">
        <f>IF(BJ154=0,"",
IF(SUM($BJ$143:BJ154)=1,BL154,
IF($BJ$718&gt;SUM($BJ$143:BJ154),_xlfn.CONCAT(", ",BL154),
IF($BJ$718=SUM($BJ$143:BJ154),_xlfn.CONCAT(" y ",BL154)))))</f>
        <v/>
      </c>
      <c r="BL154" s="19">
        <v>12</v>
      </c>
      <c r="BM154" s="14"/>
      <c r="BN154" s="315"/>
      <c r="BO154" s="315"/>
      <c r="BP154" s="315"/>
      <c r="BQ154" s="315"/>
      <c r="BR154" s="315"/>
      <c r="BS154" s="315"/>
      <c r="BT154" s="315"/>
      <c r="BU154" s="315"/>
      <c r="BV154" s="14"/>
      <c r="BW154" s="14"/>
      <c r="BX154" s="14"/>
      <c r="BY154" s="14"/>
      <c r="BZ154" s="14"/>
      <c r="CA154" s="14"/>
      <c r="CB154" s="14"/>
      <c r="CC154" s="14"/>
      <c r="CD154" s="14"/>
      <c r="CE154" s="14"/>
      <c r="CF154" s="14"/>
      <c r="CG154" s="14"/>
      <c r="CH154" s="14"/>
      <c r="CI154" s="14"/>
      <c r="CJ154" s="14"/>
      <c r="CK154" s="14"/>
      <c r="CL154" s="14"/>
    </row>
    <row r="155" spans="1:90" ht="15" customHeight="1">
      <c r="A155" s="5"/>
      <c r="B155" s="6"/>
      <c r="C155" s="19" t="s">
        <v>5061</v>
      </c>
      <c r="D155" s="634" t="str">
        <f>IF($AC$136="","",IF(HLOOKUP($AC$136,Presentación!$AQ$3:$BV$574,Presentación!AP16)="","",HLOOKUP($AC$136,Presentación!$AQ$3:$BV$574,Presentación!AP16,0)))</f>
        <v/>
      </c>
      <c r="E155" s="669"/>
      <c r="F155" s="670"/>
      <c r="G155" s="752" t="str">
        <f>IF($AC$136="","",IF(HLOOKUP($AC$136,Presentación!$BZ$3:$DE$574,Presentación!AP16,0)="","",HLOOKUP($AC$136,Presentación!$BZ$3:$DE$574,Presentación!AP16,0)))</f>
        <v/>
      </c>
      <c r="H155" s="669"/>
      <c r="I155" s="669"/>
      <c r="J155" s="669"/>
      <c r="K155" s="669"/>
      <c r="L155" s="669"/>
      <c r="M155" s="669"/>
      <c r="N155" s="669"/>
      <c r="O155" s="669"/>
      <c r="P155" s="669"/>
      <c r="Q155" s="669"/>
      <c r="R155" s="669"/>
      <c r="S155" s="670"/>
      <c r="T155" s="866"/>
      <c r="U155" s="745"/>
      <c r="V155" s="746"/>
      <c r="W155" s="112"/>
      <c r="X155" s="112"/>
      <c r="Y155" s="112"/>
      <c r="Z155" s="112"/>
      <c r="AA155" s="112"/>
      <c r="AB155" s="112"/>
      <c r="AC155" s="112"/>
      <c r="AD155" s="112"/>
      <c r="AG155">
        <f t="shared" si="48"/>
        <v>0</v>
      </c>
      <c r="AH155" s="247">
        <f t="shared" si="49"/>
        <v>0</v>
      </c>
      <c r="AI155" s="310" t="str">
        <f>IF(AH155=0,"",
IF(SUM($AH$142:AH155)=1,AJ155,
IF($AH$717&gt;SUM($AH$142:AH155),_xlfn.CONCAT(", ",AJ155),
IF($AH$717=SUM($AH$142:AH155),_xlfn.CONCAT(" y ",AJ155)))))</f>
        <v/>
      </c>
      <c r="AJ155" s="19">
        <v>14</v>
      </c>
      <c r="AK155">
        <f t="shared" si="50"/>
        <v>0</v>
      </c>
      <c r="AL155">
        <f t="shared" si="58"/>
        <v>0</v>
      </c>
      <c r="AM155">
        <f t="shared" si="59"/>
        <v>0</v>
      </c>
      <c r="AN155">
        <f t="shared" si="60"/>
        <v>0</v>
      </c>
      <c r="AO155">
        <f t="shared" si="61"/>
        <v>0</v>
      </c>
      <c r="AP155">
        <f t="shared" si="51"/>
        <v>0</v>
      </c>
      <c r="AQ155">
        <f t="shared" si="52"/>
        <v>0</v>
      </c>
      <c r="AR155">
        <f t="shared" si="53"/>
        <v>0</v>
      </c>
      <c r="AS155">
        <f t="shared" si="54"/>
        <v>0</v>
      </c>
      <c r="AT155" s="311">
        <f t="shared" si="62"/>
        <v>0</v>
      </c>
      <c r="AU155" s="312">
        <f t="shared" si="63"/>
        <v>0</v>
      </c>
      <c r="AV155" s="313">
        <f t="shared" si="64"/>
        <v>0</v>
      </c>
      <c r="AW155" s="314">
        <f t="shared" si="65"/>
        <v>0</v>
      </c>
      <c r="AX155" s="311">
        <f t="shared" si="66"/>
        <v>0</v>
      </c>
      <c r="AY155" s="312">
        <f t="shared" si="67"/>
        <v>0</v>
      </c>
      <c r="AZ155" s="313">
        <f t="shared" si="68"/>
        <v>0</v>
      </c>
      <c r="BA155" s="314">
        <f t="shared" si="69"/>
        <v>0</v>
      </c>
      <c r="BB155" s="311">
        <f t="shared" si="70"/>
        <v>0</v>
      </c>
      <c r="BC155" s="312">
        <f t="shared" si="71"/>
        <v>0</v>
      </c>
      <c r="BD155" s="313">
        <f t="shared" si="72"/>
        <v>0</v>
      </c>
      <c r="BE155" s="314">
        <f t="shared" si="73"/>
        <v>0</v>
      </c>
      <c r="BF155" s="311">
        <f t="shared" si="55"/>
        <v>0</v>
      </c>
      <c r="BG155" s="312">
        <f t="shared" si="56"/>
        <v>0</v>
      </c>
      <c r="BH155" s="313">
        <f t="shared" si="57"/>
        <v>0</v>
      </c>
      <c r="BI155" s="314">
        <f t="shared" si="74"/>
        <v>0</v>
      </c>
      <c r="BJ155" s="247">
        <f t="shared" si="75"/>
        <v>0</v>
      </c>
      <c r="BK155" s="310" t="str">
        <f>IF(BJ155=0,"",
IF(SUM($BJ$143:BJ155)=1,BL155,
IF($BJ$718&gt;SUM($BJ$143:BJ155),_xlfn.CONCAT(", ",BL155),
IF($BJ$718=SUM($BJ$143:BJ155),_xlfn.CONCAT(" y ",BL155)))))</f>
        <v/>
      </c>
      <c r="BL155" s="19">
        <v>13</v>
      </c>
      <c r="BM155" s="14"/>
      <c r="BN155" s="315"/>
      <c r="BO155" s="315"/>
      <c r="BP155" s="315"/>
      <c r="BQ155" s="315"/>
      <c r="BR155" s="315"/>
      <c r="BS155" s="315"/>
      <c r="BT155" s="315"/>
      <c r="BU155" s="315"/>
      <c r="BV155" s="14"/>
      <c r="BW155" s="14"/>
      <c r="BX155" s="14"/>
      <c r="BY155" s="14"/>
      <c r="BZ155" s="14"/>
      <c r="CA155" s="14"/>
      <c r="CB155" s="14"/>
      <c r="CC155" s="14"/>
      <c r="CD155" s="14"/>
      <c r="CE155" s="14"/>
      <c r="CF155" s="14"/>
      <c r="CG155" s="14"/>
      <c r="CH155" s="14"/>
      <c r="CI155" s="14"/>
      <c r="CJ155" s="14"/>
      <c r="CK155" s="14"/>
      <c r="CL155" s="14"/>
    </row>
    <row r="156" spans="1:90" ht="15" customHeight="1">
      <c r="A156" s="5"/>
      <c r="B156" s="6"/>
      <c r="C156" s="19" t="s">
        <v>5062</v>
      </c>
      <c r="D156" s="634" t="str">
        <f>IF($AC$136="","",IF(HLOOKUP($AC$136,Presentación!$AQ$3:$BV$574,Presentación!AP17)="","",HLOOKUP($AC$136,Presentación!$AQ$3:$BV$574,Presentación!AP17,0)))</f>
        <v/>
      </c>
      <c r="E156" s="669"/>
      <c r="F156" s="670"/>
      <c r="G156" s="752" t="str">
        <f>IF($AC$136="","",IF(HLOOKUP($AC$136,Presentación!$BZ$3:$DE$574,Presentación!AP17,0)="","",HLOOKUP($AC$136,Presentación!$BZ$3:$DE$574,Presentación!AP17,0)))</f>
        <v/>
      </c>
      <c r="H156" s="669"/>
      <c r="I156" s="669"/>
      <c r="J156" s="669"/>
      <c r="K156" s="669"/>
      <c r="L156" s="669"/>
      <c r="M156" s="669"/>
      <c r="N156" s="669"/>
      <c r="O156" s="669"/>
      <c r="P156" s="669"/>
      <c r="Q156" s="669"/>
      <c r="R156" s="669"/>
      <c r="S156" s="670"/>
      <c r="T156" s="866"/>
      <c r="U156" s="745"/>
      <c r="V156" s="746"/>
      <c r="W156" s="112"/>
      <c r="X156" s="112"/>
      <c r="Y156" s="112"/>
      <c r="Z156" s="112"/>
      <c r="AA156" s="112"/>
      <c r="AB156" s="112"/>
      <c r="AC156" s="112"/>
      <c r="AD156" s="112"/>
      <c r="AG156">
        <f t="shared" si="48"/>
        <v>0</v>
      </c>
      <c r="AH156" s="247">
        <f t="shared" si="49"/>
        <v>0</v>
      </c>
      <c r="AI156" s="310" t="str">
        <f>IF(AH156=0,"",
IF(SUM($AH$142:AH156)=1,AJ156,
IF($AH$717&gt;SUM($AH$142:AH156),_xlfn.CONCAT(", ",AJ156),
IF($AH$717=SUM($AH$142:AH156),_xlfn.CONCAT(" y ",AJ156)))))</f>
        <v/>
      </c>
      <c r="AJ156" s="19">
        <v>15</v>
      </c>
      <c r="AK156">
        <f t="shared" si="50"/>
        <v>0</v>
      </c>
      <c r="AL156">
        <f t="shared" si="58"/>
        <v>0</v>
      </c>
      <c r="AM156">
        <f t="shared" si="59"/>
        <v>0</v>
      </c>
      <c r="AN156">
        <f t="shared" si="60"/>
        <v>0</v>
      </c>
      <c r="AO156">
        <f t="shared" si="61"/>
        <v>0</v>
      </c>
      <c r="AP156">
        <f t="shared" si="51"/>
        <v>0</v>
      </c>
      <c r="AQ156">
        <f t="shared" si="52"/>
        <v>0</v>
      </c>
      <c r="AR156">
        <f t="shared" si="53"/>
        <v>0</v>
      </c>
      <c r="AS156">
        <f t="shared" si="54"/>
        <v>0</v>
      </c>
      <c r="AT156" s="311">
        <f t="shared" si="62"/>
        <v>0</v>
      </c>
      <c r="AU156" s="312">
        <f t="shared" si="63"/>
        <v>0</v>
      </c>
      <c r="AV156" s="313">
        <f t="shared" si="64"/>
        <v>0</v>
      </c>
      <c r="AW156" s="314">
        <f t="shared" si="65"/>
        <v>0</v>
      </c>
      <c r="AX156" s="311">
        <f t="shared" si="66"/>
        <v>0</v>
      </c>
      <c r="AY156" s="312">
        <f t="shared" si="67"/>
        <v>0</v>
      </c>
      <c r="AZ156" s="313">
        <f t="shared" si="68"/>
        <v>0</v>
      </c>
      <c r="BA156" s="314">
        <f t="shared" si="69"/>
        <v>0</v>
      </c>
      <c r="BB156" s="311">
        <f t="shared" si="70"/>
        <v>0</v>
      </c>
      <c r="BC156" s="312">
        <f t="shared" si="71"/>
        <v>0</v>
      </c>
      <c r="BD156" s="313">
        <f t="shared" si="72"/>
        <v>0</v>
      </c>
      <c r="BE156" s="314">
        <f t="shared" si="73"/>
        <v>0</v>
      </c>
      <c r="BF156" s="311">
        <f t="shared" si="55"/>
        <v>0</v>
      </c>
      <c r="BG156" s="312">
        <f t="shared" si="56"/>
        <v>0</v>
      </c>
      <c r="BH156" s="313">
        <f t="shared" si="57"/>
        <v>0</v>
      </c>
      <c r="BI156" s="314">
        <f t="shared" si="74"/>
        <v>0</v>
      </c>
      <c r="BJ156" s="247">
        <f t="shared" si="75"/>
        <v>0</v>
      </c>
      <c r="BK156" s="310" t="str">
        <f>IF(BJ156=0,"",
IF(SUM($BJ$143:BJ156)=1,BL156,
IF($BJ$718&gt;SUM($BJ$143:BJ156),_xlfn.CONCAT(", ",BL156),
IF($BJ$718=SUM($BJ$143:BJ156),_xlfn.CONCAT(" y ",BL156)))))</f>
        <v/>
      </c>
      <c r="BL156" s="19">
        <v>14</v>
      </c>
      <c r="BM156" s="14"/>
      <c r="BN156" s="315"/>
      <c r="BO156" s="315"/>
      <c r="BP156" s="315"/>
      <c r="BQ156" s="315"/>
      <c r="BR156" s="315"/>
      <c r="BS156" s="315"/>
      <c r="BT156" s="315"/>
      <c r="BU156" s="315"/>
      <c r="BV156" s="14"/>
      <c r="BW156" s="14"/>
      <c r="BX156" s="14"/>
      <c r="BY156" s="14"/>
      <c r="BZ156" s="14"/>
      <c r="CA156" s="14"/>
      <c r="CB156" s="14"/>
      <c r="CC156" s="14"/>
      <c r="CD156" s="14"/>
      <c r="CE156" s="14"/>
      <c r="CF156" s="14"/>
      <c r="CG156" s="14"/>
      <c r="CH156" s="14"/>
      <c r="CI156" s="14"/>
      <c r="CJ156" s="14"/>
      <c r="CK156" s="14"/>
      <c r="CL156" s="14"/>
    </row>
    <row r="157" spans="1:90" ht="15" customHeight="1">
      <c r="A157" s="5"/>
      <c r="B157" s="6"/>
      <c r="C157" s="19" t="s">
        <v>5063</v>
      </c>
      <c r="D157" s="634" t="str">
        <f>IF($AC$136="","",IF(HLOOKUP($AC$136,Presentación!$AQ$3:$BV$574,Presentación!AP18)="","",HLOOKUP($AC$136,Presentación!$AQ$3:$BV$574,Presentación!AP18,0)))</f>
        <v/>
      </c>
      <c r="E157" s="669"/>
      <c r="F157" s="670"/>
      <c r="G157" s="752" t="str">
        <f>IF($AC$136="","",IF(HLOOKUP($AC$136,Presentación!$BZ$3:$DE$574,Presentación!AP18,0)="","",HLOOKUP($AC$136,Presentación!$BZ$3:$DE$574,Presentación!AP18,0)))</f>
        <v/>
      </c>
      <c r="H157" s="669"/>
      <c r="I157" s="669"/>
      <c r="J157" s="669"/>
      <c r="K157" s="669"/>
      <c r="L157" s="669"/>
      <c r="M157" s="669"/>
      <c r="N157" s="669"/>
      <c r="O157" s="669"/>
      <c r="P157" s="669"/>
      <c r="Q157" s="669"/>
      <c r="R157" s="669"/>
      <c r="S157" s="670"/>
      <c r="T157" s="866"/>
      <c r="U157" s="745"/>
      <c r="V157" s="746"/>
      <c r="W157" s="112"/>
      <c r="X157" s="112"/>
      <c r="Y157" s="112"/>
      <c r="Z157" s="112"/>
      <c r="AA157" s="112"/>
      <c r="AB157" s="112"/>
      <c r="AC157" s="112"/>
      <c r="AD157" s="112"/>
      <c r="AG157">
        <f t="shared" si="48"/>
        <v>0</v>
      </c>
      <c r="AH157" s="247">
        <f t="shared" si="49"/>
        <v>0</v>
      </c>
      <c r="AI157" s="310" t="str">
        <f>IF(AH157=0,"",
IF(SUM($AH$142:AH157)=1,AJ157,
IF($AH$717&gt;SUM($AH$142:AH157),_xlfn.CONCAT(", ",AJ157),
IF($AH$717=SUM($AH$142:AH157),_xlfn.CONCAT(" y ",AJ157)))))</f>
        <v/>
      </c>
      <c r="AJ157" s="19">
        <v>16</v>
      </c>
      <c r="AK157">
        <f t="shared" si="50"/>
        <v>0</v>
      </c>
      <c r="AL157">
        <f t="shared" si="58"/>
        <v>0</v>
      </c>
      <c r="AM157">
        <f t="shared" si="59"/>
        <v>0</v>
      </c>
      <c r="AN157">
        <f t="shared" si="60"/>
        <v>0</v>
      </c>
      <c r="AO157">
        <f t="shared" si="61"/>
        <v>0</v>
      </c>
      <c r="AP157">
        <f t="shared" si="51"/>
        <v>0</v>
      </c>
      <c r="AQ157">
        <f t="shared" si="52"/>
        <v>0</v>
      </c>
      <c r="AR157">
        <f t="shared" si="53"/>
        <v>0</v>
      </c>
      <c r="AS157">
        <f t="shared" si="54"/>
        <v>0</v>
      </c>
      <c r="AT157" s="311">
        <f t="shared" si="62"/>
        <v>0</v>
      </c>
      <c r="AU157" s="312">
        <f t="shared" si="63"/>
        <v>0</v>
      </c>
      <c r="AV157" s="313">
        <f t="shared" si="64"/>
        <v>0</v>
      </c>
      <c r="AW157" s="314">
        <f t="shared" si="65"/>
        <v>0</v>
      </c>
      <c r="AX157" s="311">
        <f t="shared" si="66"/>
        <v>0</v>
      </c>
      <c r="AY157" s="312">
        <f t="shared" si="67"/>
        <v>0</v>
      </c>
      <c r="AZ157" s="313">
        <f t="shared" si="68"/>
        <v>0</v>
      </c>
      <c r="BA157" s="314">
        <f t="shared" si="69"/>
        <v>0</v>
      </c>
      <c r="BB157" s="311">
        <f t="shared" si="70"/>
        <v>0</v>
      </c>
      <c r="BC157" s="312">
        <f t="shared" si="71"/>
        <v>0</v>
      </c>
      <c r="BD157" s="313">
        <f t="shared" si="72"/>
        <v>0</v>
      </c>
      <c r="BE157" s="314">
        <f t="shared" si="73"/>
        <v>0</v>
      </c>
      <c r="BF157" s="311">
        <f t="shared" si="55"/>
        <v>0</v>
      </c>
      <c r="BG157" s="312">
        <f t="shared" si="56"/>
        <v>0</v>
      </c>
      <c r="BH157" s="313">
        <f t="shared" si="57"/>
        <v>0</v>
      </c>
      <c r="BI157" s="314">
        <f t="shared" si="74"/>
        <v>0</v>
      </c>
      <c r="BJ157" s="247">
        <f t="shared" si="75"/>
        <v>0</v>
      </c>
      <c r="BK157" s="310" t="str">
        <f>IF(BJ157=0,"",
IF(SUM($BJ$143:BJ157)=1,BL157,
IF($BJ$718&gt;SUM($BJ$143:BJ157),_xlfn.CONCAT(", ",BL157),
IF($BJ$718=SUM($BJ$143:BJ157),_xlfn.CONCAT(" y ",BL157)))))</f>
        <v/>
      </c>
      <c r="BL157" s="19">
        <v>15</v>
      </c>
      <c r="BM157" s="14"/>
      <c r="BN157" s="315"/>
      <c r="BO157" s="315"/>
      <c r="BP157" s="315"/>
      <c r="BQ157" s="315"/>
      <c r="BR157" s="315"/>
      <c r="BS157" s="315"/>
      <c r="BT157" s="315"/>
      <c r="BU157" s="315"/>
      <c r="BV157" s="14"/>
      <c r="BW157" s="14"/>
      <c r="BX157" s="14"/>
      <c r="BY157" s="14"/>
      <c r="BZ157" s="14"/>
      <c r="CA157" s="14"/>
      <c r="CB157" s="14"/>
      <c r="CC157" s="14"/>
      <c r="CD157" s="14"/>
      <c r="CE157" s="14"/>
      <c r="CF157" s="14"/>
      <c r="CG157" s="14"/>
      <c r="CH157" s="14"/>
      <c r="CI157" s="14"/>
      <c r="CJ157" s="14"/>
      <c r="CK157" s="14"/>
      <c r="CL157" s="14"/>
    </row>
    <row r="158" spans="1:90" ht="15" customHeight="1">
      <c r="A158" s="5"/>
      <c r="B158" s="6"/>
      <c r="C158" s="19" t="s">
        <v>5064</v>
      </c>
      <c r="D158" s="634" t="str">
        <f>IF($AC$136="","",IF(HLOOKUP($AC$136,Presentación!$AQ$3:$BV$574,Presentación!AP19)="","",HLOOKUP($AC$136,Presentación!$AQ$3:$BV$574,Presentación!AP19,0)))</f>
        <v/>
      </c>
      <c r="E158" s="669"/>
      <c r="F158" s="670"/>
      <c r="G158" s="752" t="str">
        <f>IF($AC$136="","",IF(HLOOKUP($AC$136,Presentación!$BZ$3:$DE$574,Presentación!AP19,0)="","",HLOOKUP($AC$136,Presentación!$BZ$3:$DE$574,Presentación!AP19,0)))</f>
        <v/>
      </c>
      <c r="H158" s="669"/>
      <c r="I158" s="669"/>
      <c r="J158" s="669"/>
      <c r="K158" s="669"/>
      <c r="L158" s="669"/>
      <c r="M158" s="669"/>
      <c r="N158" s="669"/>
      <c r="O158" s="669"/>
      <c r="P158" s="669"/>
      <c r="Q158" s="669"/>
      <c r="R158" s="669"/>
      <c r="S158" s="670"/>
      <c r="T158" s="866"/>
      <c r="U158" s="745"/>
      <c r="V158" s="746"/>
      <c r="W158" s="112"/>
      <c r="X158" s="112"/>
      <c r="Y158" s="112"/>
      <c r="Z158" s="112"/>
      <c r="AA158" s="112"/>
      <c r="AB158" s="112"/>
      <c r="AC158" s="112"/>
      <c r="AD158" s="112"/>
      <c r="AG158">
        <f t="shared" si="48"/>
        <v>0</v>
      </c>
      <c r="AH158" s="247">
        <f t="shared" si="49"/>
        <v>0</v>
      </c>
      <c r="AI158" s="310" t="str">
        <f>IF(AH158=0,"",
IF(SUM($AH$142:AH158)=1,AJ158,
IF($AH$717&gt;SUM($AH$142:AH158),_xlfn.CONCAT(", ",AJ158),
IF($AH$717=SUM($AH$142:AH158),_xlfn.CONCAT(" y ",AJ158)))))</f>
        <v/>
      </c>
      <c r="AJ158" s="19">
        <v>17</v>
      </c>
      <c r="AK158">
        <f t="shared" si="50"/>
        <v>0</v>
      </c>
      <c r="AL158">
        <f t="shared" si="58"/>
        <v>0</v>
      </c>
      <c r="AM158">
        <f t="shared" si="59"/>
        <v>0</v>
      </c>
      <c r="AN158">
        <f t="shared" si="60"/>
        <v>0</v>
      </c>
      <c r="AO158">
        <f t="shared" si="61"/>
        <v>0</v>
      </c>
      <c r="AP158">
        <f t="shared" si="51"/>
        <v>0</v>
      </c>
      <c r="AQ158">
        <f t="shared" si="52"/>
        <v>0</v>
      </c>
      <c r="AR158">
        <f t="shared" si="53"/>
        <v>0</v>
      </c>
      <c r="AS158">
        <f t="shared" si="54"/>
        <v>0</v>
      </c>
      <c r="AT158" s="311">
        <f t="shared" si="62"/>
        <v>0</v>
      </c>
      <c r="AU158" s="312">
        <f t="shared" si="63"/>
        <v>0</v>
      </c>
      <c r="AV158" s="313">
        <f t="shared" si="64"/>
        <v>0</v>
      </c>
      <c r="AW158" s="314">
        <f t="shared" si="65"/>
        <v>0</v>
      </c>
      <c r="AX158" s="311">
        <f t="shared" si="66"/>
        <v>0</v>
      </c>
      <c r="AY158" s="312">
        <f t="shared" si="67"/>
        <v>0</v>
      </c>
      <c r="AZ158" s="313">
        <f t="shared" si="68"/>
        <v>0</v>
      </c>
      <c r="BA158" s="314">
        <f t="shared" si="69"/>
        <v>0</v>
      </c>
      <c r="BB158" s="311">
        <f t="shared" si="70"/>
        <v>0</v>
      </c>
      <c r="BC158" s="312">
        <f t="shared" si="71"/>
        <v>0</v>
      </c>
      <c r="BD158" s="313">
        <f t="shared" si="72"/>
        <v>0</v>
      </c>
      <c r="BE158" s="314">
        <f t="shared" si="73"/>
        <v>0</v>
      </c>
      <c r="BF158" s="311">
        <f t="shared" si="55"/>
        <v>0</v>
      </c>
      <c r="BG158" s="312">
        <f t="shared" si="56"/>
        <v>0</v>
      </c>
      <c r="BH158" s="313">
        <f t="shared" si="57"/>
        <v>0</v>
      </c>
      <c r="BI158" s="314">
        <f t="shared" si="74"/>
        <v>0</v>
      </c>
      <c r="BJ158" s="247">
        <f t="shared" si="75"/>
        <v>0</v>
      </c>
      <c r="BK158" s="310" t="str">
        <f>IF(BJ158=0,"",
IF(SUM($BJ$143:BJ158)=1,BL158,
IF($BJ$718&gt;SUM($BJ$143:BJ158),_xlfn.CONCAT(", ",BL158),
IF($BJ$718=SUM($BJ$143:BJ158),_xlfn.CONCAT(" y ",BL158)))))</f>
        <v/>
      </c>
      <c r="BL158" s="19">
        <v>16</v>
      </c>
      <c r="BM158" s="14"/>
      <c r="BN158" s="315"/>
      <c r="BO158" s="315"/>
      <c r="BP158" s="315"/>
      <c r="BQ158" s="315"/>
      <c r="BR158" s="315"/>
      <c r="BS158" s="315"/>
      <c r="BT158" s="315"/>
      <c r="BU158" s="315"/>
      <c r="BV158" s="14"/>
      <c r="BW158" s="14"/>
      <c r="BX158" s="14"/>
      <c r="BY158" s="14"/>
      <c r="BZ158" s="14"/>
      <c r="CA158" s="14"/>
      <c r="CB158" s="14"/>
      <c r="CC158" s="14"/>
      <c r="CD158" s="14"/>
      <c r="CE158" s="14"/>
      <c r="CF158" s="14"/>
      <c r="CG158" s="14"/>
      <c r="CH158" s="14"/>
      <c r="CI158" s="14"/>
      <c r="CJ158" s="14"/>
      <c r="CK158" s="14"/>
      <c r="CL158" s="14"/>
    </row>
    <row r="159" spans="1:90" ht="15" customHeight="1">
      <c r="A159" s="5"/>
      <c r="B159" s="6"/>
      <c r="C159" s="19" t="s">
        <v>5065</v>
      </c>
      <c r="D159" s="634" t="str">
        <f>IF($AC$136="","",IF(HLOOKUP($AC$136,Presentación!$AQ$3:$BV$574,Presentación!AP20)="","",HLOOKUP($AC$136,Presentación!$AQ$3:$BV$574,Presentación!AP20,0)))</f>
        <v/>
      </c>
      <c r="E159" s="669"/>
      <c r="F159" s="670"/>
      <c r="G159" s="752" t="str">
        <f>IF($AC$136="","",IF(HLOOKUP($AC$136,Presentación!$BZ$3:$DE$574,Presentación!AP20,0)="","",HLOOKUP($AC$136,Presentación!$BZ$3:$DE$574,Presentación!AP20,0)))</f>
        <v/>
      </c>
      <c r="H159" s="669"/>
      <c r="I159" s="669"/>
      <c r="J159" s="669"/>
      <c r="K159" s="669"/>
      <c r="L159" s="669"/>
      <c r="M159" s="669"/>
      <c r="N159" s="669"/>
      <c r="O159" s="669"/>
      <c r="P159" s="669"/>
      <c r="Q159" s="669"/>
      <c r="R159" s="669"/>
      <c r="S159" s="670"/>
      <c r="T159" s="866"/>
      <c r="U159" s="745"/>
      <c r="V159" s="746"/>
      <c r="W159" s="112"/>
      <c r="X159" s="112"/>
      <c r="Y159" s="112"/>
      <c r="Z159" s="112"/>
      <c r="AA159" s="112"/>
      <c r="AB159" s="112"/>
      <c r="AC159" s="112"/>
      <c r="AD159" s="112"/>
      <c r="AG159">
        <f t="shared" si="48"/>
        <v>0</v>
      </c>
      <c r="AH159" s="247">
        <f t="shared" si="49"/>
        <v>0</v>
      </c>
      <c r="AI159" s="310" t="str">
        <f>IF(AH159=0,"",
IF(SUM($AH$142:AH159)=1,AJ159,
IF($AH$717&gt;SUM($AH$142:AH159),_xlfn.CONCAT(", ",AJ159),
IF($AH$717=SUM($AH$142:AH159),_xlfn.CONCAT(" y ",AJ159)))))</f>
        <v/>
      </c>
      <c r="AJ159" s="19">
        <v>18</v>
      </c>
      <c r="AK159">
        <f t="shared" si="50"/>
        <v>0</v>
      </c>
      <c r="AL159">
        <f t="shared" si="58"/>
        <v>0</v>
      </c>
      <c r="AM159">
        <f t="shared" si="59"/>
        <v>0</v>
      </c>
      <c r="AN159">
        <f t="shared" si="60"/>
        <v>0</v>
      </c>
      <c r="AO159">
        <f t="shared" si="61"/>
        <v>0</v>
      </c>
      <c r="AP159">
        <f t="shared" si="51"/>
        <v>0</v>
      </c>
      <c r="AQ159">
        <f t="shared" si="52"/>
        <v>0</v>
      </c>
      <c r="AR159">
        <f t="shared" si="53"/>
        <v>0</v>
      </c>
      <c r="AS159">
        <f t="shared" si="54"/>
        <v>0</v>
      </c>
      <c r="AT159" s="311">
        <f t="shared" si="62"/>
        <v>0</v>
      </c>
      <c r="AU159" s="312">
        <f t="shared" si="63"/>
        <v>0</v>
      </c>
      <c r="AV159" s="313">
        <f t="shared" si="64"/>
        <v>0</v>
      </c>
      <c r="AW159" s="314">
        <f t="shared" si="65"/>
        <v>0</v>
      </c>
      <c r="AX159" s="311">
        <f t="shared" si="66"/>
        <v>0</v>
      </c>
      <c r="AY159" s="312">
        <f t="shared" si="67"/>
        <v>0</v>
      </c>
      <c r="AZ159" s="313">
        <f t="shared" si="68"/>
        <v>0</v>
      </c>
      <c r="BA159" s="314">
        <f t="shared" si="69"/>
        <v>0</v>
      </c>
      <c r="BB159" s="311">
        <f t="shared" si="70"/>
        <v>0</v>
      </c>
      <c r="BC159" s="312">
        <f t="shared" si="71"/>
        <v>0</v>
      </c>
      <c r="BD159" s="313">
        <f t="shared" si="72"/>
        <v>0</v>
      </c>
      <c r="BE159" s="314">
        <f t="shared" si="73"/>
        <v>0</v>
      </c>
      <c r="BF159" s="311">
        <f t="shared" si="55"/>
        <v>0</v>
      </c>
      <c r="BG159" s="312">
        <f t="shared" si="56"/>
        <v>0</v>
      </c>
      <c r="BH159" s="313">
        <f t="shared" si="57"/>
        <v>0</v>
      </c>
      <c r="BI159" s="314">
        <f t="shared" si="74"/>
        <v>0</v>
      </c>
      <c r="BJ159" s="247">
        <f t="shared" si="75"/>
        <v>0</v>
      </c>
      <c r="BK159" s="310" t="str">
        <f>IF(BJ159=0,"",
IF(SUM($BJ$143:BJ159)=1,BL159,
IF($BJ$718&gt;SUM($BJ$143:BJ159),_xlfn.CONCAT(", ",BL159),
IF($BJ$718=SUM($BJ$143:BJ159),_xlfn.CONCAT(" y ",BL159)))))</f>
        <v/>
      </c>
      <c r="BL159" s="19">
        <v>17</v>
      </c>
      <c r="BM159" s="14"/>
      <c r="BN159" s="315"/>
      <c r="BO159" s="315"/>
      <c r="BP159" s="315"/>
      <c r="BQ159" s="315"/>
      <c r="BR159" s="315"/>
      <c r="BS159" s="315"/>
      <c r="BT159" s="315"/>
      <c r="BU159" s="315"/>
      <c r="BV159" s="14"/>
      <c r="BW159" s="14"/>
      <c r="BX159" s="14"/>
      <c r="BY159" s="14"/>
      <c r="BZ159" s="14"/>
      <c r="CA159" s="14"/>
      <c r="CB159" s="14"/>
      <c r="CC159" s="14"/>
      <c r="CD159" s="14"/>
      <c r="CE159" s="14"/>
      <c r="CF159" s="14"/>
      <c r="CG159" s="14"/>
      <c r="CH159" s="14"/>
      <c r="CI159" s="14"/>
      <c r="CJ159" s="14"/>
      <c r="CK159" s="14"/>
      <c r="CL159" s="14"/>
    </row>
    <row r="160" spans="1:90" ht="15" customHeight="1">
      <c r="A160" s="5"/>
      <c r="B160" s="6"/>
      <c r="C160" s="19" t="s">
        <v>5066</v>
      </c>
      <c r="D160" s="634" t="str">
        <f>IF($AC$136="","",IF(HLOOKUP($AC$136,Presentación!$AQ$3:$BV$574,Presentación!AP21)="","",HLOOKUP($AC$136,Presentación!$AQ$3:$BV$574,Presentación!AP21,0)))</f>
        <v/>
      </c>
      <c r="E160" s="669"/>
      <c r="F160" s="670"/>
      <c r="G160" s="752" t="str">
        <f>IF($AC$136="","",IF(HLOOKUP($AC$136,Presentación!$BZ$3:$DE$574,Presentación!AP21,0)="","",HLOOKUP($AC$136,Presentación!$BZ$3:$DE$574,Presentación!AP21,0)))</f>
        <v/>
      </c>
      <c r="H160" s="669"/>
      <c r="I160" s="669"/>
      <c r="J160" s="669"/>
      <c r="K160" s="669"/>
      <c r="L160" s="669"/>
      <c r="M160" s="669"/>
      <c r="N160" s="669"/>
      <c r="O160" s="669"/>
      <c r="P160" s="669"/>
      <c r="Q160" s="669"/>
      <c r="R160" s="669"/>
      <c r="S160" s="670"/>
      <c r="T160" s="866"/>
      <c r="U160" s="745"/>
      <c r="V160" s="746"/>
      <c r="W160" s="112"/>
      <c r="X160" s="112"/>
      <c r="Y160" s="112"/>
      <c r="Z160" s="112"/>
      <c r="AA160" s="112"/>
      <c r="AB160" s="112"/>
      <c r="AC160" s="112"/>
      <c r="AD160" s="112"/>
      <c r="AG160">
        <f t="shared" si="48"/>
        <v>0</v>
      </c>
      <c r="AH160" s="247">
        <f t="shared" si="49"/>
        <v>0</v>
      </c>
      <c r="AI160" s="310" t="str">
        <f>IF(AH160=0,"",
IF(SUM($AH$142:AH160)=1,AJ160,
IF($AH$717&gt;SUM($AH$142:AH160),_xlfn.CONCAT(", ",AJ160),
IF($AH$717=SUM($AH$142:AH160),_xlfn.CONCAT(" y ",AJ160)))))</f>
        <v/>
      </c>
      <c r="AJ160" s="19">
        <v>19</v>
      </c>
      <c r="AK160">
        <f t="shared" si="50"/>
        <v>0</v>
      </c>
      <c r="AL160">
        <f t="shared" si="58"/>
        <v>0</v>
      </c>
      <c r="AM160">
        <f t="shared" si="59"/>
        <v>0</v>
      </c>
      <c r="AN160">
        <f t="shared" si="60"/>
        <v>0</v>
      </c>
      <c r="AO160">
        <f t="shared" si="61"/>
        <v>0</v>
      </c>
      <c r="AP160">
        <f t="shared" si="51"/>
        <v>0</v>
      </c>
      <c r="AQ160">
        <f t="shared" si="52"/>
        <v>0</v>
      </c>
      <c r="AR160">
        <f t="shared" si="53"/>
        <v>0</v>
      </c>
      <c r="AS160">
        <f t="shared" si="54"/>
        <v>0</v>
      </c>
      <c r="AT160" s="311">
        <f t="shared" si="62"/>
        <v>0</v>
      </c>
      <c r="AU160" s="312">
        <f t="shared" si="63"/>
        <v>0</v>
      </c>
      <c r="AV160" s="313">
        <f t="shared" si="64"/>
        <v>0</v>
      </c>
      <c r="AW160" s="314">
        <f t="shared" si="65"/>
        <v>0</v>
      </c>
      <c r="AX160" s="311">
        <f t="shared" si="66"/>
        <v>0</v>
      </c>
      <c r="AY160" s="312">
        <f t="shared" si="67"/>
        <v>0</v>
      </c>
      <c r="AZ160" s="313">
        <f t="shared" si="68"/>
        <v>0</v>
      </c>
      <c r="BA160" s="314">
        <f t="shared" si="69"/>
        <v>0</v>
      </c>
      <c r="BB160" s="311">
        <f t="shared" si="70"/>
        <v>0</v>
      </c>
      <c r="BC160" s="312">
        <f t="shared" si="71"/>
        <v>0</v>
      </c>
      <c r="BD160" s="313">
        <f t="shared" si="72"/>
        <v>0</v>
      </c>
      <c r="BE160" s="314">
        <f t="shared" si="73"/>
        <v>0</v>
      </c>
      <c r="BF160" s="311">
        <f t="shared" si="55"/>
        <v>0</v>
      </c>
      <c r="BG160" s="312">
        <f t="shared" si="56"/>
        <v>0</v>
      </c>
      <c r="BH160" s="313">
        <f t="shared" si="57"/>
        <v>0</v>
      </c>
      <c r="BI160" s="314">
        <f t="shared" si="74"/>
        <v>0</v>
      </c>
      <c r="BJ160" s="247">
        <f t="shared" si="75"/>
        <v>0</v>
      </c>
      <c r="BK160" s="310" t="str">
        <f>IF(BJ160=0,"",
IF(SUM($BJ$143:BJ160)=1,BL160,
IF($BJ$718&gt;SUM($BJ$143:BJ160),_xlfn.CONCAT(", ",BL160),
IF($BJ$718=SUM($BJ$143:BJ160),_xlfn.CONCAT(" y ",BL160)))))</f>
        <v/>
      </c>
      <c r="BL160" s="19">
        <v>18</v>
      </c>
      <c r="BM160" s="14"/>
      <c r="BN160" s="315"/>
      <c r="BO160" s="315"/>
      <c r="BP160" s="315"/>
      <c r="BQ160" s="315"/>
      <c r="BR160" s="315"/>
      <c r="BS160" s="315"/>
      <c r="BT160" s="315"/>
      <c r="BU160" s="315"/>
      <c r="BV160" s="14"/>
      <c r="BW160" s="14"/>
      <c r="BX160" s="14"/>
      <c r="BY160" s="14"/>
      <c r="BZ160" s="14"/>
      <c r="CA160" s="14"/>
      <c r="CB160" s="14"/>
      <c r="CC160" s="14"/>
      <c r="CD160" s="14"/>
      <c r="CE160" s="14"/>
      <c r="CF160" s="14"/>
      <c r="CG160" s="14"/>
      <c r="CH160" s="14"/>
      <c r="CI160" s="14"/>
      <c r="CJ160" s="14"/>
      <c r="CK160" s="14"/>
      <c r="CL160" s="14"/>
    </row>
    <row r="161" spans="1:90" ht="15" customHeight="1">
      <c r="A161" s="5"/>
      <c r="B161" s="6"/>
      <c r="C161" s="19" t="s">
        <v>5067</v>
      </c>
      <c r="D161" s="634" t="str">
        <f>IF($AC$136="","",IF(HLOOKUP($AC$136,Presentación!$AQ$3:$BV$574,Presentación!AP22)="","",HLOOKUP($AC$136,Presentación!$AQ$3:$BV$574,Presentación!AP22,0)))</f>
        <v/>
      </c>
      <c r="E161" s="669"/>
      <c r="F161" s="670"/>
      <c r="G161" s="752" t="str">
        <f>IF($AC$136="","",IF(HLOOKUP($AC$136,Presentación!$BZ$3:$DE$574,Presentación!AP22,0)="","",HLOOKUP($AC$136,Presentación!$BZ$3:$DE$574,Presentación!AP22,0)))</f>
        <v/>
      </c>
      <c r="H161" s="669"/>
      <c r="I161" s="669"/>
      <c r="J161" s="669"/>
      <c r="K161" s="669"/>
      <c r="L161" s="669"/>
      <c r="M161" s="669"/>
      <c r="N161" s="669"/>
      <c r="O161" s="669"/>
      <c r="P161" s="669"/>
      <c r="Q161" s="669"/>
      <c r="R161" s="669"/>
      <c r="S161" s="670"/>
      <c r="T161" s="866"/>
      <c r="U161" s="745"/>
      <c r="V161" s="746"/>
      <c r="W161" s="112"/>
      <c r="X161" s="112"/>
      <c r="Y161" s="112"/>
      <c r="Z161" s="112"/>
      <c r="AA161" s="112"/>
      <c r="AB161" s="112"/>
      <c r="AC161" s="112"/>
      <c r="AD161" s="112"/>
      <c r="AG161">
        <f t="shared" si="48"/>
        <v>0</v>
      </c>
      <c r="AH161" s="247">
        <f t="shared" si="49"/>
        <v>0</v>
      </c>
      <c r="AI161" s="310" t="str">
        <f>IF(AH161=0,"",
IF(SUM($AH$142:AH161)=1,AJ161,
IF($AH$717&gt;SUM($AH$142:AH161),_xlfn.CONCAT(", ",AJ161),
IF($AH$717=SUM($AH$142:AH161),_xlfn.CONCAT(" y ",AJ161)))))</f>
        <v/>
      </c>
      <c r="AJ161" s="19">
        <v>20</v>
      </c>
      <c r="AK161">
        <f t="shared" si="50"/>
        <v>0</v>
      </c>
      <c r="AL161">
        <f t="shared" si="58"/>
        <v>0</v>
      </c>
      <c r="AM161">
        <f t="shared" si="59"/>
        <v>0</v>
      </c>
      <c r="AN161">
        <f t="shared" si="60"/>
        <v>0</v>
      </c>
      <c r="AO161">
        <f t="shared" si="61"/>
        <v>0</v>
      </c>
      <c r="AP161">
        <f t="shared" si="51"/>
        <v>0</v>
      </c>
      <c r="AQ161">
        <f t="shared" si="52"/>
        <v>0</v>
      </c>
      <c r="AR161">
        <f t="shared" si="53"/>
        <v>0</v>
      </c>
      <c r="AS161">
        <f t="shared" si="54"/>
        <v>0</v>
      </c>
      <c r="AT161" s="311">
        <f t="shared" si="62"/>
        <v>0</v>
      </c>
      <c r="AU161" s="312">
        <f t="shared" si="63"/>
        <v>0</v>
      </c>
      <c r="AV161" s="313">
        <f t="shared" si="64"/>
        <v>0</v>
      </c>
      <c r="AW161" s="314">
        <f t="shared" si="65"/>
        <v>0</v>
      </c>
      <c r="AX161" s="311">
        <f t="shared" si="66"/>
        <v>0</v>
      </c>
      <c r="AY161" s="312">
        <f t="shared" si="67"/>
        <v>0</v>
      </c>
      <c r="AZ161" s="313">
        <f t="shared" si="68"/>
        <v>0</v>
      </c>
      <c r="BA161" s="314">
        <f t="shared" si="69"/>
        <v>0</v>
      </c>
      <c r="BB161" s="311">
        <f t="shared" si="70"/>
        <v>0</v>
      </c>
      <c r="BC161" s="312">
        <f t="shared" si="71"/>
        <v>0</v>
      </c>
      <c r="BD161" s="313">
        <f t="shared" si="72"/>
        <v>0</v>
      </c>
      <c r="BE161" s="314">
        <f t="shared" si="73"/>
        <v>0</v>
      </c>
      <c r="BF161" s="311">
        <f t="shared" si="55"/>
        <v>0</v>
      </c>
      <c r="BG161" s="312">
        <f t="shared" si="56"/>
        <v>0</v>
      </c>
      <c r="BH161" s="313">
        <f t="shared" si="57"/>
        <v>0</v>
      </c>
      <c r="BI161" s="314">
        <f t="shared" si="74"/>
        <v>0</v>
      </c>
      <c r="BJ161" s="247">
        <f t="shared" si="75"/>
        <v>0</v>
      </c>
      <c r="BK161" s="310" t="str">
        <f>IF(BJ161=0,"",
IF(SUM($BJ$143:BJ161)=1,BL161,
IF($BJ$718&gt;SUM($BJ$143:BJ161),_xlfn.CONCAT(", ",BL161),
IF($BJ$718=SUM($BJ$143:BJ161),_xlfn.CONCAT(" y ",BL161)))))</f>
        <v/>
      </c>
      <c r="BL161" s="19">
        <v>19</v>
      </c>
      <c r="BM161" s="14"/>
      <c r="BN161" s="315"/>
      <c r="BO161" s="315"/>
      <c r="BP161" s="315"/>
      <c r="BQ161" s="315"/>
      <c r="BR161" s="315"/>
      <c r="BS161" s="315"/>
      <c r="BT161" s="315"/>
      <c r="BU161" s="315"/>
      <c r="BV161" s="14"/>
      <c r="BW161" s="14"/>
      <c r="BX161" s="14"/>
      <c r="BY161" s="14"/>
      <c r="BZ161" s="14"/>
      <c r="CA161" s="14"/>
      <c r="CB161" s="14"/>
      <c r="CC161" s="14"/>
      <c r="CD161" s="14"/>
      <c r="CE161" s="14"/>
      <c r="CF161" s="14"/>
      <c r="CG161" s="14"/>
      <c r="CH161" s="14"/>
      <c r="CI161" s="14"/>
      <c r="CJ161" s="14"/>
      <c r="CK161" s="14"/>
      <c r="CL161" s="14"/>
    </row>
    <row r="162" spans="1:90" ht="15" customHeight="1">
      <c r="A162" s="5"/>
      <c r="B162" s="6"/>
      <c r="C162" s="19" t="s">
        <v>5068</v>
      </c>
      <c r="D162" s="634" t="str">
        <f>IF($AC$136="","",IF(HLOOKUP($AC$136,Presentación!$AQ$3:$BV$574,Presentación!AP23)="","",HLOOKUP($AC$136,Presentación!$AQ$3:$BV$574,Presentación!AP23,0)))</f>
        <v/>
      </c>
      <c r="E162" s="669"/>
      <c r="F162" s="670"/>
      <c r="G162" s="752" t="str">
        <f>IF($AC$136="","",IF(HLOOKUP($AC$136,Presentación!$BZ$3:$DE$574,Presentación!AP23,0)="","",HLOOKUP($AC$136,Presentación!$BZ$3:$DE$574,Presentación!AP23,0)))</f>
        <v/>
      </c>
      <c r="H162" s="669"/>
      <c r="I162" s="669"/>
      <c r="J162" s="669"/>
      <c r="K162" s="669"/>
      <c r="L162" s="669"/>
      <c r="M162" s="669"/>
      <c r="N162" s="669"/>
      <c r="O162" s="669"/>
      <c r="P162" s="669"/>
      <c r="Q162" s="669"/>
      <c r="R162" s="669"/>
      <c r="S162" s="670"/>
      <c r="T162" s="866"/>
      <c r="U162" s="745"/>
      <c r="V162" s="746"/>
      <c r="W162" s="112"/>
      <c r="X162" s="112"/>
      <c r="Y162" s="112"/>
      <c r="Z162" s="112"/>
      <c r="AA162" s="112"/>
      <c r="AB162" s="112"/>
      <c r="AC162" s="112"/>
      <c r="AD162" s="112"/>
      <c r="AG162">
        <f t="shared" si="48"/>
        <v>0</v>
      </c>
      <c r="AH162" s="247">
        <f t="shared" si="49"/>
        <v>0</v>
      </c>
      <c r="AI162" s="310" t="str">
        <f>IF(AH162=0,"",
IF(SUM($AH$142:AH162)=1,AJ162,
IF($AH$717&gt;SUM($AH$142:AH162),_xlfn.CONCAT(", ",AJ162),
IF($AH$717=SUM($AH$142:AH162),_xlfn.CONCAT(" y ",AJ162)))))</f>
        <v/>
      </c>
      <c r="AJ162" s="19">
        <v>21</v>
      </c>
      <c r="AK162">
        <f t="shared" si="50"/>
        <v>0</v>
      </c>
      <c r="AL162">
        <f t="shared" si="58"/>
        <v>0</v>
      </c>
      <c r="AM162">
        <f t="shared" si="59"/>
        <v>0</v>
      </c>
      <c r="AN162">
        <f t="shared" si="60"/>
        <v>0</v>
      </c>
      <c r="AO162">
        <f t="shared" si="61"/>
        <v>0</v>
      </c>
      <c r="AP162">
        <f t="shared" si="51"/>
        <v>0</v>
      </c>
      <c r="AQ162">
        <f t="shared" si="52"/>
        <v>0</v>
      </c>
      <c r="AR162">
        <f t="shared" si="53"/>
        <v>0</v>
      </c>
      <c r="AS162">
        <f t="shared" si="54"/>
        <v>0</v>
      </c>
      <c r="AT162" s="311">
        <f t="shared" si="62"/>
        <v>0</v>
      </c>
      <c r="AU162" s="312">
        <f t="shared" si="63"/>
        <v>0</v>
      </c>
      <c r="AV162" s="313">
        <f t="shared" si="64"/>
        <v>0</v>
      </c>
      <c r="AW162" s="314">
        <f t="shared" si="65"/>
        <v>0</v>
      </c>
      <c r="AX162" s="311">
        <f t="shared" si="66"/>
        <v>0</v>
      </c>
      <c r="AY162" s="312">
        <f t="shared" si="67"/>
        <v>0</v>
      </c>
      <c r="AZ162" s="313">
        <f t="shared" si="68"/>
        <v>0</v>
      </c>
      <c r="BA162" s="314">
        <f t="shared" si="69"/>
        <v>0</v>
      </c>
      <c r="BB162" s="311">
        <f t="shared" si="70"/>
        <v>0</v>
      </c>
      <c r="BC162" s="312">
        <f t="shared" si="71"/>
        <v>0</v>
      </c>
      <c r="BD162" s="313">
        <f t="shared" si="72"/>
        <v>0</v>
      </c>
      <c r="BE162" s="314">
        <f t="shared" si="73"/>
        <v>0</v>
      </c>
      <c r="BF162" s="311">
        <f t="shared" si="55"/>
        <v>0</v>
      </c>
      <c r="BG162" s="312">
        <f t="shared" si="56"/>
        <v>0</v>
      </c>
      <c r="BH162" s="313">
        <f t="shared" si="57"/>
        <v>0</v>
      </c>
      <c r="BI162" s="314">
        <f t="shared" si="74"/>
        <v>0</v>
      </c>
      <c r="BJ162" s="247">
        <f t="shared" si="75"/>
        <v>0</v>
      </c>
      <c r="BK162" s="310" t="str">
        <f>IF(BJ162=0,"",
IF(SUM($BJ$143:BJ162)=1,BL162,
IF($BJ$718&gt;SUM($BJ$143:BJ162),_xlfn.CONCAT(", ",BL162),
IF($BJ$718=SUM($BJ$143:BJ162),_xlfn.CONCAT(" y ",BL162)))))</f>
        <v/>
      </c>
      <c r="BL162" s="19">
        <v>20</v>
      </c>
      <c r="BM162" s="14"/>
      <c r="BN162" s="315"/>
      <c r="BO162" s="315"/>
      <c r="BP162" s="315"/>
      <c r="BQ162" s="315"/>
      <c r="BR162" s="315"/>
      <c r="BS162" s="315"/>
      <c r="BT162" s="315"/>
      <c r="BU162" s="315"/>
      <c r="BV162" s="14"/>
      <c r="BW162" s="14"/>
      <c r="BX162" s="14"/>
      <c r="BY162" s="14"/>
      <c r="BZ162" s="14"/>
      <c r="CA162" s="14"/>
      <c r="CB162" s="14"/>
      <c r="CC162" s="14"/>
      <c r="CD162" s="14"/>
      <c r="CE162" s="14"/>
      <c r="CF162" s="14"/>
      <c r="CG162" s="14"/>
      <c r="CH162" s="14"/>
      <c r="CI162" s="14"/>
      <c r="CJ162" s="14"/>
      <c r="CK162" s="14"/>
      <c r="CL162" s="14"/>
    </row>
    <row r="163" spans="1:90" ht="15" customHeight="1">
      <c r="A163" s="5"/>
      <c r="B163" s="6"/>
      <c r="C163" s="19" t="s">
        <v>5069</v>
      </c>
      <c r="D163" s="634" t="str">
        <f>IF($AC$136="","",IF(HLOOKUP($AC$136,Presentación!$AQ$3:$BV$574,Presentación!AP24)="","",HLOOKUP($AC$136,Presentación!$AQ$3:$BV$574,Presentación!AP24,0)))</f>
        <v/>
      </c>
      <c r="E163" s="669"/>
      <c r="F163" s="670"/>
      <c r="G163" s="752" t="str">
        <f>IF($AC$136="","",IF(HLOOKUP($AC$136,Presentación!$BZ$3:$DE$574,Presentación!AP24,0)="","",HLOOKUP($AC$136,Presentación!$BZ$3:$DE$574,Presentación!AP24,0)))</f>
        <v/>
      </c>
      <c r="H163" s="669"/>
      <c r="I163" s="669"/>
      <c r="J163" s="669"/>
      <c r="K163" s="669"/>
      <c r="L163" s="669"/>
      <c r="M163" s="669"/>
      <c r="N163" s="669"/>
      <c r="O163" s="669"/>
      <c r="P163" s="669"/>
      <c r="Q163" s="669"/>
      <c r="R163" s="669"/>
      <c r="S163" s="670"/>
      <c r="T163" s="866"/>
      <c r="U163" s="745"/>
      <c r="V163" s="746"/>
      <c r="W163" s="112"/>
      <c r="X163" s="112"/>
      <c r="Y163" s="112"/>
      <c r="Z163" s="112"/>
      <c r="AA163" s="112"/>
      <c r="AB163" s="112"/>
      <c r="AC163" s="112"/>
      <c r="AD163" s="112"/>
      <c r="AG163">
        <f t="shared" si="48"/>
        <v>0</v>
      </c>
      <c r="AH163" s="247">
        <f t="shared" si="49"/>
        <v>0</v>
      </c>
      <c r="AI163" s="310" t="str">
        <f>IF(AH163=0,"",
IF(SUM($AH$142:AH163)=1,AJ163,
IF($AH$717&gt;SUM($AH$142:AH163),_xlfn.CONCAT(", ",AJ163),
IF($AH$717=SUM($AH$142:AH163),_xlfn.CONCAT(" y ",AJ163)))))</f>
        <v/>
      </c>
      <c r="AJ163" s="19">
        <v>22</v>
      </c>
      <c r="AK163">
        <f t="shared" si="50"/>
        <v>0</v>
      </c>
      <c r="AL163">
        <f t="shared" si="58"/>
        <v>0</v>
      </c>
      <c r="AM163">
        <f t="shared" si="59"/>
        <v>0</v>
      </c>
      <c r="AN163">
        <f t="shared" si="60"/>
        <v>0</v>
      </c>
      <c r="AO163">
        <f t="shared" si="61"/>
        <v>0</v>
      </c>
      <c r="AP163">
        <f t="shared" si="51"/>
        <v>0</v>
      </c>
      <c r="AQ163">
        <f t="shared" si="52"/>
        <v>0</v>
      </c>
      <c r="AR163">
        <f t="shared" si="53"/>
        <v>0</v>
      </c>
      <c r="AS163">
        <f t="shared" si="54"/>
        <v>0</v>
      </c>
      <c r="AT163" s="311">
        <f t="shared" si="62"/>
        <v>0</v>
      </c>
      <c r="AU163" s="312">
        <f t="shared" si="63"/>
        <v>0</v>
      </c>
      <c r="AV163" s="313">
        <f t="shared" si="64"/>
        <v>0</v>
      </c>
      <c r="AW163" s="314">
        <f t="shared" si="65"/>
        <v>0</v>
      </c>
      <c r="AX163" s="311">
        <f t="shared" si="66"/>
        <v>0</v>
      </c>
      <c r="AY163" s="312">
        <f t="shared" si="67"/>
        <v>0</v>
      </c>
      <c r="AZ163" s="313">
        <f t="shared" si="68"/>
        <v>0</v>
      </c>
      <c r="BA163" s="314">
        <f t="shared" si="69"/>
        <v>0</v>
      </c>
      <c r="BB163" s="311">
        <f t="shared" si="70"/>
        <v>0</v>
      </c>
      <c r="BC163" s="312">
        <f t="shared" si="71"/>
        <v>0</v>
      </c>
      <c r="BD163" s="313">
        <f t="shared" si="72"/>
        <v>0</v>
      </c>
      <c r="BE163" s="314">
        <f t="shared" si="73"/>
        <v>0</v>
      </c>
      <c r="BF163" s="311">
        <f t="shared" si="55"/>
        <v>0</v>
      </c>
      <c r="BG163" s="312">
        <f t="shared" si="56"/>
        <v>0</v>
      </c>
      <c r="BH163" s="313">
        <f t="shared" si="57"/>
        <v>0</v>
      </c>
      <c r="BI163" s="314">
        <f t="shared" si="74"/>
        <v>0</v>
      </c>
      <c r="BJ163" s="247">
        <f t="shared" si="75"/>
        <v>0</v>
      </c>
      <c r="BK163" s="310" t="str">
        <f>IF(BJ163=0,"",
IF(SUM($BJ$143:BJ163)=1,BL163,
IF($BJ$718&gt;SUM($BJ$143:BJ163),_xlfn.CONCAT(", ",BL163),
IF($BJ$718=SUM($BJ$143:BJ163),_xlfn.CONCAT(" y ",BL163)))))</f>
        <v/>
      </c>
      <c r="BL163" s="19">
        <v>21</v>
      </c>
      <c r="BM163" s="14"/>
      <c r="BN163" s="315"/>
      <c r="BO163" s="315"/>
      <c r="BP163" s="315"/>
      <c r="BQ163" s="315"/>
      <c r="BR163" s="315"/>
      <c r="BS163" s="315"/>
      <c r="BT163" s="315"/>
      <c r="BU163" s="315"/>
      <c r="BV163" s="14"/>
      <c r="BW163" s="14"/>
      <c r="BX163" s="14"/>
      <c r="BY163" s="14"/>
      <c r="BZ163" s="14"/>
      <c r="CA163" s="14"/>
      <c r="CB163" s="14"/>
      <c r="CC163" s="14"/>
      <c r="CD163" s="14"/>
      <c r="CE163" s="14"/>
      <c r="CF163" s="14"/>
      <c r="CG163" s="14"/>
      <c r="CH163" s="14"/>
      <c r="CI163" s="14"/>
      <c r="CJ163" s="14"/>
      <c r="CK163" s="14"/>
      <c r="CL163" s="14"/>
    </row>
    <row r="164" spans="1:90" ht="15" customHeight="1">
      <c r="A164" s="5"/>
      <c r="B164" s="6"/>
      <c r="C164" s="19" t="s">
        <v>5070</v>
      </c>
      <c r="D164" s="634" t="str">
        <f>IF($AC$136="","",IF(HLOOKUP($AC$136,Presentación!$AQ$3:$BV$574,Presentación!AP25)="","",HLOOKUP($AC$136,Presentación!$AQ$3:$BV$574,Presentación!AP25,0)))</f>
        <v/>
      </c>
      <c r="E164" s="669"/>
      <c r="F164" s="670"/>
      <c r="G164" s="752" t="str">
        <f>IF($AC$136="","",IF(HLOOKUP($AC$136,Presentación!$BZ$3:$DE$574,Presentación!AP25,0)="","",HLOOKUP($AC$136,Presentación!$BZ$3:$DE$574,Presentación!AP25,0)))</f>
        <v/>
      </c>
      <c r="H164" s="669"/>
      <c r="I164" s="669"/>
      <c r="J164" s="669"/>
      <c r="K164" s="669"/>
      <c r="L164" s="669"/>
      <c r="M164" s="669"/>
      <c r="N164" s="669"/>
      <c r="O164" s="669"/>
      <c r="P164" s="669"/>
      <c r="Q164" s="669"/>
      <c r="R164" s="669"/>
      <c r="S164" s="670"/>
      <c r="T164" s="866"/>
      <c r="U164" s="745"/>
      <c r="V164" s="746"/>
      <c r="W164" s="112"/>
      <c r="X164" s="112"/>
      <c r="Y164" s="112"/>
      <c r="Z164" s="112"/>
      <c r="AA164" s="112"/>
      <c r="AB164" s="112"/>
      <c r="AC164" s="112"/>
      <c r="AD164" s="112"/>
      <c r="AG164">
        <f t="shared" si="48"/>
        <v>0</v>
      </c>
      <c r="AH164" s="247">
        <f t="shared" si="49"/>
        <v>0</v>
      </c>
      <c r="AI164" s="310" t="str">
        <f>IF(AH164=0,"",
IF(SUM($AH$142:AH164)=1,AJ164,
IF($AH$717&gt;SUM($AH$142:AH164),_xlfn.CONCAT(", ",AJ164),
IF($AH$717=SUM($AH$142:AH164),_xlfn.CONCAT(" y ",AJ164)))))</f>
        <v/>
      </c>
      <c r="AJ164" s="19">
        <v>23</v>
      </c>
      <c r="AK164">
        <f t="shared" si="50"/>
        <v>0</v>
      </c>
      <c r="AL164">
        <f t="shared" si="58"/>
        <v>0</v>
      </c>
      <c r="AM164">
        <f t="shared" si="59"/>
        <v>0</v>
      </c>
      <c r="AN164">
        <f t="shared" si="60"/>
        <v>0</v>
      </c>
      <c r="AO164">
        <f t="shared" si="61"/>
        <v>0</v>
      </c>
      <c r="AP164">
        <f t="shared" si="51"/>
        <v>0</v>
      </c>
      <c r="AQ164">
        <f t="shared" si="52"/>
        <v>0</v>
      </c>
      <c r="AR164">
        <f t="shared" si="53"/>
        <v>0</v>
      </c>
      <c r="AS164">
        <f t="shared" si="54"/>
        <v>0</v>
      </c>
      <c r="AT164" s="311">
        <f t="shared" si="62"/>
        <v>0</v>
      </c>
      <c r="AU164" s="312">
        <f t="shared" si="63"/>
        <v>0</v>
      </c>
      <c r="AV164" s="313">
        <f t="shared" si="64"/>
        <v>0</v>
      </c>
      <c r="AW164" s="314">
        <f t="shared" si="65"/>
        <v>0</v>
      </c>
      <c r="AX164" s="311">
        <f t="shared" si="66"/>
        <v>0</v>
      </c>
      <c r="AY164" s="312">
        <f t="shared" si="67"/>
        <v>0</v>
      </c>
      <c r="AZ164" s="313">
        <f t="shared" si="68"/>
        <v>0</v>
      </c>
      <c r="BA164" s="314">
        <f t="shared" si="69"/>
        <v>0</v>
      </c>
      <c r="BB164" s="311">
        <f t="shared" si="70"/>
        <v>0</v>
      </c>
      <c r="BC164" s="312">
        <f t="shared" si="71"/>
        <v>0</v>
      </c>
      <c r="BD164" s="313">
        <f t="shared" si="72"/>
        <v>0</v>
      </c>
      <c r="BE164" s="314">
        <f t="shared" si="73"/>
        <v>0</v>
      </c>
      <c r="BF164" s="311">
        <f t="shared" si="55"/>
        <v>0</v>
      </c>
      <c r="BG164" s="312">
        <f t="shared" si="56"/>
        <v>0</v>
      </c>
      <c r="BH164" s="313">
        <f t="shared" si="57"/>
        <v>0</v>
      </c>
      <c r="BI164" s="314">
        <f t="shared" si="74"/>
        <v>0</v>
      </c>
      <c r="BJ164" s="247">
        <f t="shared" si="75"/>
        <v>0</v>
      </c>
      <c r="BK164" s="310" t="str">
        <f>IF(BJ164=0,"",
IF(SUM($BJ$143:BJ164)=1,BL164,
IF($BJ$718&gt;SUM($BJ$143:BJ164),_xlfn.CONCAT(", ",BL164),
IF($BJ$718=SUM($BJ$143:BJ164),_xlfn.CONCAT(" y ",BL164)))))</f>
        <v/>
      </c>
      <c r="BL164" s="19">
        <v>22</v>
      </c>
      <c r="BM164" s="14"/>
      <c r="BN164" s="315"/>
      <c r="BO164" s="315"/>
      <c r="BP164" s="315"/>
      <c r="BQ164" s="315"/>
      <c r="BR164" s="315"/>
      <c r="BS164" s="315"/>
      <c r="BT164" s="315"/>
      <c r="BU164" s="315"/>
      <c r="BV164" s="14"/>
      <c r="BW164" s="14"/>
      <c r="BX164" s="14"/>
      <c r="BY164" s="14"/>
      <c r="BZ164" s="14"/>
      <c r="CA164" s="14"/>
      <c r="CB164" s="14"/>
      <c r="CC164" s="14"/>
      <c r="CD164" s="14"/>
      <c r="CE164" s="14"/>
      <c r="CF164" s="14"/>
      <c r="CG164" s="14"/>
      <c r="CH164" s="14"/>
      <c r="CI164" s="14"/>
      <c r="CJ164" s="14"/>
      <c r="CK164" s="14"/>
      <c r="CL164" s="14"/>
    </row>
    <row r="165" spans="1:90" ht="15" customHeight="1">
      <c r="A165" s="5"/>
      <c r="B165" s="6"/>
      <c r="C165" s="19" t="s">
        <v>5071</v>
      </c>
      <c r="D165" s="634" t="str">
        <f>IF($AC$136="","",IF(HLOOKUP($AC$136,Presentación!$AQ$3:$BV$574,Presentación!AP26)="","",HLOOKUP($AC$136,Presentación!$AQ$3:$BV$574,Presentación!AP26,0)))</f>
        <v/>
      </c>
      <c r="E165" s="669"/>
      <c r="F165" s="670"/>
      <c r="G165" s="752" t="str">
        <f>IF($AC$136="","",IF(HLOOKUP($AC$136,Presentación!$BZ$3:$DE$574,Presentación!AP26,0)="","",HLOOKUP($AC$136,Presentación!$BZ$3:$DE$574,Presentación!AP26,0)))</f>
        <v/>
      </c>
      <c r="H165" s="669"/>
      <c r="I165" s="669"/>
      <c r="J165" s="669"/>
      <c r="K165" s="669"/>
      <c r="L165" s="669"/>
      <c r="M165" s="669"/>
      <c r="N165" s="669"/>
      <c r="O165" s="669"/>
      <c r="P165" s="669"/>
      <c r="Q165" s="669"/>
      <c r="R165" s="669"/>
      <c r="S165" s="670"/>
      <c r="T165" s="866"/>
      <c r="U165" s="745"/>
      <c r="V165" s="746"/>
      <c r="W165" s="112"/>
      <c r="X165" s="112"/>
      <c r="Y165" s="112"/>
      <c r="Z165" s="112"/>
      <c r="AA165" s="112"/>
      <c r="AB165" s="112"/>
      <c r="AC165" s="112"/>
      <c r="AD165" s="112"/>
      <c r="AG165">
        <f t="shared" si="48"/>
        <v>0</v>
      </c>
      <c r="AH165" s="247">
        <f t="shared" si="49"/>
        <v>0</v>
      </c>
      <c r="AI165" s="310" t="str">
        <f>IF(AH165=0,"",
IF(SUM($AH$142:AH165)=1,AJ165,
IF($AH$717&gt;SUM($AH$142:AH165),_xlfn.CONCAT(", ",AJ165),
IF($AH$717=SUM($AH$142:AH165),_xlfn.CONCAT(" y ",AJ165)))))</f>
        <v/>
      </c>
      <c r="AJ165" s="19">
        <v>24</v>
      </c>
      <c r="AK165">
        <f t="shared" si="50"/>
        <v>0</v>
      </c>
      <c r="AL165">
        <f t="shared" si="58"/>
        <v>0</v>
      </c>
      <c r="AM165">
        <f t="shared" si="59"/>
        <v>0</v>
      </c>
      <c r="AN165">
        <f t="shared" si="60"/>
        <v>0</v>
      </c>
      <c r="AO165">
        <f t="shared" si="61"/>
        <v>0</v>
      </c>
      <c r="AP165">
        <f t="shared" si="51"/>
        <v>0</v>
      </c>
      <c r="AQ165">
        <f t="shared" si="52"/>
        <v>0</v>
      </c>
      <c r="AR165">
        <f t="shared" si="53"/>
        <v>0</v>
      </c>
      <c r="AS165">
        <f t="shared" si="54"/>
        <v>0</v>
      </c>
      <c r="AT165" s="311">
        <f t="shared" si="62"/>
        <v>0</v>
      </c>
      <c r="AU165" s="312">
        <f t="shared" si="63"/>
        <v>0</v>
      </c>
      <c r="AV165" s="313">
        <f t="shared" si="64"/>
        <v>0</v>
      </c>
      <c r="AW165" s="314">
        <f t="shared" si="65"/>
        <v>0</v>
      </c>
      <c r="AX165" s="311">
        <f t="shared" si="66"/>
        <v>0</v>
      </c>
      <c r="AY165" s="312">
        <f t="shared" si="67"/>
        <v>0</v>
      </c>
      <c r="AZ165" s="313">
        <f t="shared" si="68"/>
        <v>0</v>
      </c>
      <c r="BA165" s="314">
        <f t="shared" si="69"/>
        <v>0</v>
      </c>
      <c r="BB165" s="311">
        <f t="shared" si="70"/>
        <v>0</v>
      </c>
      <c r="BC165" s="312">
        <f t="shared" si="71"/>
        <v>0</v>
      </c>
      <c r="BD165" s="313">
        <f t="shared" si="72"/>
        <v>0</v>
      </c>
      <c r="BE165" s="314">
        <f t="shared" si="73"/>
        <v>0</v>
      </c>
      <c r="BF165" s="311">
        <f t="shared" si="55"/>
        <v>0</v>
      </c>
      <c r="BG165" s="312">
        <f t="shared" si="56"/>
        <v>0</v>
      </c>
      <c r="BH165" s="313">
        <f t="shared" si="57"/>
        <v>0</v>
      </c>
      <c r="BI165" s="314">
        <f t="shared" si="74"/>
        <v>0</v>
      </c>
      <c r="BJ165" s="247">
        <f t="shared" si="75"/>
        <v>0</v>
      </c>
      <c r="BK165" s="310" t="str">
        <f>IF(BJ165=0,"",
IF(SUM($BJ$143:BJ165)=1,BL165,
IF($BJ$718&gt;SUM($BJ$143:BJ165),_xlfn.CONCAT(", ",BL165),
IF($BJ$718=SUM($BJ$143:BJ165),_xlfn.CONCAT(" y ",BL165)))))</f>
        <v/>
      </c>
      <c r="BL165" s="19">
        <v>23</v>
      </c>
      <c r="BM165" s="14"/>
      <c r="BN165" s="315"/>
      <c r="BO165" s="315"/>
      <c r="BP165" s="315"/>
      <c r="BQ165" s="315"/>
      <c r="BR165" s="315"/>
      <c r="BS165" s="315"/>
      <c r="BT165" s="315"/>
      <c r="BU165" s="315"/>
      <c r="BV165" s="14"/>
      <c r="BW165" s="14"/>
      <c r="BX165" s="14"/>
      <c r="BY165" s="14"/>
      <c r="BZ165" s="14"/>
      <c r="CA165" s="14"/>
      <c r="CB165" s="14"/>
      <c r="CC165" s="14"/>
      <c r="CD165" s="14"/>
      <c r="CE165" s="14"/>
      <c r="CF165" s="14"/>
      <c r="CG165" s="14"/>
      <c r="CH165" s="14"/>
      <c r="CI165" s="14"/>
      <c r="CJ165" s="14"/>
      <c r="CK165" s="14"/>
      <c r="CL165" s="14"/>
    </row>
    <row r="166" spans="1:90" ht="15" customHeight="1">
      <c r="A166" s="5"/>
      <c r="B166" s="6"/>
      <c r="C166" s="19" t="s">
        <v>5072</v>
      </c>
      <c r="D166" s="634" t="str">
        <f>IF($AC$136="","",IF(HLOOKUP($AC$136,Presentación!$AQ$3:$BV$574,Presentación!AP27)="","",HLOOKUP($AC$136,Presentación!$AQ$3:$BV$574,Presentación!AP27,0)))</f>
        <v/>
      </c>
      <c r="E166" s="669"/>
      <c r="F166" s="670"/>
      <c r="G166" s="752" t="str">
        <f>IF($AC$136="","",IF(HLOOKUP($AC$136,Presentación!$BZ$3:$DE$574,Presentación!AP27,0)="","",HLOOKUP($AC$136,Presentación!$BZ$3:$DE$574,Presentación!AP27,0)))</f>
        <v/>
      </c>
      <c r="H166" s="669"/>
      <c r="I166" s="669"/>
      <c r="J166" s="669"/>
      <c r="K166" s="669"/>
      <c r="L166" s="669"/>
      <c r="M166" s="669"/>
      <c r="N166" s="669"/>
      <c r="O166" s="669"/>
      <c r="P166" s="669"/>
      <c r="Q166" s="669"/>
      <c r="R166" s="669"/>
      <c r="S166" s="670"/>
      <c r="T166" s="866"/>
      <c r="U166" s="745"/>
      <c r="V166" s="746"/>
      <c r="W166" s="112"/>
      <c r="X166" s="112"/>
      <c r="Y166" s="112"/>
      <c r="Z166" s="112"/>
      <c r="AA166" s="112"/>
      <c r="AB166" s="112"/>
      <c r="AC166" s="112"/>
      <c r="AD166" s="112"/>
      <c r="AG166">
        <f t="shared" si="48"/>
        <v>0</v>
      </c>
      <c r="AH166" s="247">
        <f t="shared" si="49"/>
        <v>0</v>
      </c>
      <c r="AI166" s="310" t="str">
        <f>IF(AH166=0,"",
IF(SUM($AH$142:AH166)=1,AJ166,
IF($AH$717&gt;SUM($AH$142:AH166),_xlfn.CONCAT(", ",AJ166),
IF($AH$717=SUM($AH$142:AH166),_xlfn.CONCAT(" y ",AJ166)))))</f>
        <v/>
      </c>
      <c r="AJ166" s="19">
        <v>25</v>
      </c>
      <c r="AK166">
        <f t="shared" si="50"/>
        <v>0</v>
      </c>
      <c r="AL166">
        <f t="shared" si="58"/>
        <v>0</v>
      </c>
      <c r="AM166">
        <f t="shared" si="59"/>
        <v>0</v>
      </c>
      <c r="AN166">
        <f t="shared" si="60"/>
        <v>0</v>
      </c>
      <c r="AO166">
        <f t="shared" si="61"/>
        <v>0</v>
      </c>
      <c r="AP166">
        <f t="shared" si="51"/>
        <v>0</v>
      </c>
      <c r="AQ166">
        <f t="shared" si="52"/>
        <v>0</v>
      </c>
      <c r="AR166">
        <f t="shared" si="53"/>
        <v>0</v>
      </c>
      <c r="AS166">
        <f t="shared" si="54"/>
        <v>0</v>
      </c>
      <c r="AT166" s="311">
        <f t="shared" si="62"/>
        <v>0</v>
      </c>
      <c r="AU166" s="312">
        <f t="shared" si="63"/>
        <v>0</v>
      </c>
      <c r="AV166" s="313">
        <f t="shared" si="64"/>
        <v>0</v>
      </c>
      <c r="AW166" s="314">
        <f t="shared" si="65"/>
        <v>0</v>
      </c>
      <c r="AX166" s="311">
        <f t="shared" si="66"/>
        <v>0</v>
      </c>
      <c r="AY166" s="312">
        <f t="shared" si="67"/>
        <v>0</v>
      </c>
      <c r="AZ166" s="313">
        <f t="shared" si="68"/>
        <v>0</v>
      </c>
      <c r="BA166" s="314">
        <f t="shared" si="69"/>
        <v>0</v>
      </c>
      <c r="BB166" s="311">
        <f t="shared" si="70"/>
        <v>0</v>
      </c>
      <c r="BC166" s="312">
        <f t="shared" si="71"/>
        <v>0</v>
      </c>
      <c r="BD166" s="313">
        <f t="shared" si="72"/>
        <v>0</v>
      </c>
      <c r="BE166" s="314">
        <f t="shared" si="73"/>
        <v>0</v>
      </c>
      <c r="BF166" s="311">
        <f t="shared" si="55"/>
        <v>0</v>
      </c>
      <c r="BG166" s="312">
        <f t="shared" si="56"/>
        <v>0</v>
      </c>
      <c r="BH166" s="313">
        <f t="shared" si="57"/>
        <v>0</v>
      </c>
      <c r="BI166" s="314">
        <f t="shared" si="74"/>
        <v>0</v>
      </c>
      <c r="BJ166" s="247">
        <f t="shared" si="75"/>
        <v>0</v>
      </c>
      <c r="BK166" s="310" t="str">
        <f>IF(BJ166=0,"",
IF(SUM($BJ$143:BJ166)=1,BL166,
IF($BJ$718&gt;SUM($BJ$143:BJ166),_xlfn.CONCAT(", ",BL166),
IF($BJ$718=SUM($BJ$143:BJ166),_xlfn.CONCAT(" y ",BL166)))))</f>
        <v/>
      </c>
      <c r="BL166" s="19">
        <v>24</v>
      </c>
      <c r="BM166" s="14"/>
      <c r="BN166" s="315"/>
      <c r="BO166" s="315"/>
      <c r="BP166" s="315"/>
      <c r="BQ166" s="315"/>
      <c r="BR166" s="315"/>
      <c r="BS166" s="315"/>
      <c r="BT166" s="315"/>
      <c r="BU166" s="315"/>
      <c r="BV166" s="14"/>
      <c r="BW166" s="14"/>
      <c r="BX166" s="14"/>
      <c r="BY166" s="14"/>
      <c r="BZ166" s="14"/>
      <c r="CA166" s="14"/>
      <c r="CB166" s="14"/>
      <c r="CC166" s="14"/>
      <c r="CD166" s="14"/>
      <c r="CE166" s="14"/>
      <c r="CF166" s="14"/>
      <c r="CG166" s="14"/>
      <c r="CH166" s="14"/>
      <c r="CI166" s="14"/>
      <c r="CJ166" s="14"/>
      <c r="CK166" s="14"/>
      <c r="CL166" s="14"/>
    </row>
    <row r="167" spans="1:90" ht="15" customHeight="1">
      <c r="A167" s="5"/>
      <c r="B167" s="6"/>
      <c r="C167" s="19" t="s">
        <v>5073</v>
      </c>
      <c r="D167" s="634" t="str">
        <f>IF($AC$136="","",IF(HLOOKUP($AC$136,Presentación!$AQ$3:$BV$574,Presentación!AP28)="","",HLOOKUP($AC$136,Presentación!$AQ$3:$BV$574,Presentación!AP28,0)))</f>
        <v/>
      </c>
      <c r="E167" s="669"/>
      <c r="F167" s="670"/>
      <c r="G167" s="752" t="str">
        <f>IF($AC$136="","",IF(HLOOKUP($AC$136,Presentación!$BZ$3:$DE$574,Presentación!AP28,0)="","",HLOOKUP($AC$136,Presentación!$BZ$3:$DE$574,Presentación!AP28,0)))</f>
        <v/>
      </c>
      <c r="H167" s="669"/>
      <c r="I167" s="669"/>
      <c r="J167" s="669"/>
      <c r="K167" s="669"/>
      <c r="L167" s="669"/>
      <c r="M167" s="669"/>
      <c r="N167" s="669"/>
      <c r="O167" s="669"/>
      <c r="P167" s="669"/>
      <c r="Q167" s="669"/>
      <c r="R167" s="669"/>
      <c r="S167" s="670"/>
      <c r="T167" s="866"/>
      <c r="U167" s="745"/>
      <c r="V167" s="746"/>
      <c r="W167" s="112"/>
      <c r="X167" s="112"/>
      <c r="Y167" s="112"/>
      <c r="Z167" s="112"/>
      <c r="AA167" s="112"/>
      <c r="AB167" s="112"/>
      <c r="AC167" s="112"/>
      <c r="AD167" s="112"/>
      <c r="AG167">
        <f t="shared" si="48"/>
        <v>0</v>
      </c>
      <c r="AH167" s="247">
        <f t="shared" si="49"/>
        <v>0</v>
      </c>
      <c r="AI167" s="310" t="str">
        <f>IF(AH167=0,"",
IF(SUM($AH$142:AH167)=1,AJ167,
IF($AH$717&gt;SUM($AH$142:AH167),_xlfn.CONCAT(", ",AJ167),
IF($AH$717=SUM($AH$142:AH167),_xlfn.CONCAT(" y ",AJ167)))))</f>
        <v/>
      </c>
      <c r="AJ167" s="19">
        <v>26</v>
      </c>
      <c r="AK167">
        <f t="shared" si="50"/>
        <v>0</v>
      </c>
      <c r="AL167">
        <f t="shared" si="58"/>
        <v>0</v>
      </c>
      <c r="AM167">
        <f t="shared" si="59"/>
        <v>0</v>
      </c>
      <c r="AN167">
        <f t="shared" si="60"/>
        <v>0</v>
      </c>
      <c r="AO167">
        <f t="shared" si="61"/>
        <v>0</v>
      </c>
      <c r="AP167">
        <f t="shared" si="51"/>
        <v>0</v>
      </c>
      <c r="AQ167">
        <f t="shared" si="52"/>
        <v>0</v>
      </c>
      <c r="AR167">
        <f t="shared" si="53"/>
        <v>0</v>
      </c>
      <c r="AS167">
        <f t="shared" si="54"/>
        <v>0</v>
      </c>
      <c r="AT167" s="311">
        <f t="shared" si="62"/>
        <v>0</v>
      </c>
      <c r="AU167" s="312">
        <f t="shared" si="63"/>
        <v>0</v>
      </c>
      <c r="AV167" s="313">
        <f t="shared" si="64"/>
        <v>0</v>
      </c>
      <c r="AW167" s="314">
        <f t="shared" si="65"/>
        <v>0</v>
      </c>
      <c r="AX167" s="311">
        <f t="shared" si="66"/>
        <v>0</v>
      </c>
      <c r="AY167" s="312">
        <f t="shared" si="67"/>
        <v>0</v>
      </c>
      <c r="AZ167" s="313">
        <f t="shared" si="68"/>
        <v>0</v>
      </c>
      <c r="BA167" s="314">
        <f t="shared" si="69"/>
        <v>0</v>
      </c>
      <c r="BB167" s="311">
        <f t="shared" si="70"/>
        <v>0</v>
      </c>
      <c r="BC167" s="312">
        <f t="shared" si="71"/>
        <v>0</v>
      </c>
      <c r="BD167" s="313">
        <f t="shared" si="72"/>
        <v>0</v>
      </c>
      <c r="BE167" s="314">
        <f t="shared" si="73"/>
        <v>0</v>
      </c>
      <c r="BF167" s="311">
        <f t="shared" si="55"/>
        <v>0</v>
      </c>
      <c r="BG167" s="312">
        <f t="shared" si="56"/>
        <v>0</v>
      </c>
      <c r="BH167" s="313">
        <f t="shared" si="57"/>
        <v>0</v>
      </c>
      <c r="BI167" s="314">
        <f t="shared" si="74"/>
        <v>0</v>
      </c>
      <c r="BJ167" s="247">
        <f t="shared" si="75"/>
        <v>0</v>
      </c>
      <c r="BK167" s="310" t="str">
        <f>IF(BJ167=0,"",
IF(SUM($BJ$143:BJ167)=1,BL167,
IF($BJ$718&gt;SUM($BJ$143:BJ167),_xlfn.CONCAT(", ",BL167),
IF($BJ$718=SUM($BJ$143:BJ167),_xlfn.CONCAT(" y ",BL167)))))</f>
        <v/>
      </c>
      <c r="BL167" s="19">
        <v>25</v>
      </c>
      <c r="BM167" s="14"/>
      <c r="BN167" s="315"/>
      <c r="BO167" s="315"/>
      <c r="BP167" s="315"/>
      <c r="BQ167" s="315"/>
      <c r="BR167" s="315"/>
      <c r="BS167" s="315"/>
      <c r="BT167" s="315"/>
      <c r="BU167" s="315"/>
      <c r="BV167" s="14"/>
      <c r="BW167" s="14"/>
      <c r="BX167" s="14"/>
      <c r="BY167" s="14"/>
      <c r="BZ167" s="14"/>
      <c r="CA167" s="14"/>
      <c r="CB167" s="14"/>
      <c r="CC167" s="14"/>
      <c r="CD167" s="14"/>
      <c r="CE167" s="14"/>
      <c r="CF167" s="14"/>
      <c r="CG167" s="14"/>
      <c r="CH167" s="14"/>
      <c r="CI167" s="14"/>
      <c r="CJ167" s="14"/>
      <c r="CK167" s="14"/>
      <c r="CL167" s="14"/>
    </row>
    <row r="168" spans="1:90" ht="15" customHeight="1">
      <c r="A168" s="5"/>
      <c r="B168" s="6"/>
      <c r="C168" s="19" t="s">
        <v>5074</v>
      </c>
      <c r="D168" s="634" t="str">
        <f>IF($AC$136="","",IF(HLOOKUP($AC$136,Presentación!$AQ$3:$BV$574,Presentación!AP29)="","",HLOOKUP($AC$136,Presentación!$AQ$3:$BV$574,Presentación!AP29,0)))</f>
        <v/>
      </c>
      <c r="E168" s="669"/>
      <c r="F168" s="670"/>
      <c r="G168" s="752" t="str">
        <f>IF($AC$136="","",IF(HLOOKUP($AC$136,Presentación!$BZ$3:$DE$574,Presentación!AP29,0)="","",HLOOKUP($AC$136,Presentación!$BZ$3:$DE$574,Presentación!AP29,0)))</f>
        <v/>
      </c>
      <c r="H168" s="669"/>
      <c r="I168" s="669"/>
      <c r="J168" s="669"/>
      <c r="K168" s="669"/>
      <c r="L168" s="669"/>
      <c r="M168" s="669"/>
      <c r="N168" s="669"/>
      <c r="O168" s="669"/>
      <c r="P168" s="669"/>
      <c r="Q168" s="669"/>
      <c r="R168" s="669"/>
      <c r="S168" s="670"/>
      <c r="T168" s="866"/>
      <c r="U168" s="745"/>
      <c r="V168" s="746"/>
      <c r="W168" s="112"/>
      <c r="X168" s="112"/>
      <c r="Y168" s="112"/>
      <c r="Z168" s="112"/>
      <c r="AA168" s="112"/>
      <c r="AB168" s="112"/>
      <c r="AC168" s="112"/>
      <c r="AD168" s="112"/>
      <c r="AG168">
        <f t="shared" si="48"/>
        <v>0</v>
      </c>
      <c r="AH168" s="247">
        <f t="shared" si="49"/>
        <v>0</v>
      </c>
      <c r="AI168" s="310" t="str">
        <f>IF(AH168=0,"",
IF(SUM($AH$142:AH168)=1,AJ168,
IF($AH$717&gt;SUM($AH$142:AH168),_xlfn.CONCAT(", ",AJ168),
IF($AH$717=SUM($AH$142:AH168),_xlfn.CONCAT(" y ",AJ168)))))</f>
        <v/>
      </c>
      <c r="AJ168" s="19">
        <v>27</v>
      </c>
      <c r="AK168">
        <f t="shared" si="50"/>
        <v>0</v>
      </c>
      <c r="AL168">
        <f t="shared" si="58"/>
        <v>0</v>
      </c>
      <c r="AM168">
        <f t="shared" si="59"/>
        <v>0</v>
      </c>
      <c r="AN168">
        <f t="shared" si="60"/>
        <v>0</v>
      </c>
      <c r="AO168">
        <f t="shared" si="61"/>
        <v>0</v>
      </c>
      <c r="AP168">
        <f t="shared" si="51"/>
        <v>0</v>
      </c>
      <c r="AQ168">
        <f t="shared" si="52"/>
        <v>0</v>
      </c>
      <c r="AR168">
        <f t="shared" si="53"/>
        <v>0</v>
      </c>
      <c r="AS168">
        <f t="shared" si="54"/>
        <v>0</v>
      </c>
      <c r="AT168" s="311">
        <f t="shared" si="62"/>
        <v>0</v>
      </c>
      <c r="AU168" s="312">
        <f t="shared" si="63"/>
        <v>0</v>
      </c>
      <c r="AV168" s="313">
        <f t="shared" si="64"/>
        <v>0</v>
      </c>
      <c r="AW168" s="314">
        <f t="shared" si="65"/>
        <v>0</v>
      </c>
      <c r="AX168" s="311">
        <f t="shared" si="66"/>
        <v>0</v>
      </c>
      <c r="AY168" s="312">
        <f t="shared" si="67"/>
        <v>0</v>
      </c>
      <c r="AZ168" s="313">
        <f t="shared" si="68"/>
        <v>0</v>
      </c>
      <c r="BA168" s="314">
        <f t="shared" si="69"/>
        <v>0</v>
      </c>
      <c r="BB168" s="311">
        <f t="shared" si="70"/>
        <v>0</v>
      </c>
      <c r="BC168" s="312">
        <f t="shared" si="71"/>
        <v>0</v>
      </c>
      <c r="BD168" s="313">
        <f t="shared" si="72"/>
        <v>0</v>
      </c>
      <c r="BE168" s="314">
        <f t="shared" si="73"/>
        <v>0</v>
      </c>
      <c r="BF168" s="311">
        <f t="shared" si="55"/>
        <v>0</v>
      </c>
      <c r="BG168" s="312">
        <f t="shared" si="56"/>
        <v>0</v>
      </c>
      <c r="BH168" s="313">
        <f t="shared" si="57"/>
        <v>0</v>
      </c>
      <c r="BI168" s="314">
        <f t="shared" si="74"/>
        <v>0</v>
      </c>
      <c r="BJ168" s="247">
        <f t="shared" si="75"/>
        <v>0</v>
      </c>
      <c r="BK168" s="310" t="str">
        <f>IF(BJ168=0,"",
IF(SUM($BJ$143:BJ168)=1,BL168,
IF($BJ$718&gt;SUM($BJ$143:BJ168),_xlfn.CONCAT(", ",BL168),
IF($BJ$718=SUM($BJ$143:BJ168),_xlfn.CONCAT(" y ",BL168)))))</f>
        <v/>
      </c>
      <c r="BL168" s="19">
        <v>26</v>
      </c>
      <c r="BM168" s="14"/>
      <c r="BN168" s="315"/>
      <c r="BO168" s="315"/>
      <c r="BP168" s="315"/>
      <c r="BQ168" s="315"/>
      <c r="BR168" s="315"/>
      <c r="BS168" s="315"/>
      <c r="BT168" s="315"/>
      <c r="BU168" s="315"/>
      <c r="BV168" s="14"/>
      <c r="BW168" s="14"/>
      <c r="BX168" s="14"/>
      <c r="BY168" s="14"/>
      <c r="BZ168" s="14"/>
      <c r="CA168" s="14"/>
      <c r="CB168" s="14"/>
      <c r="CC168" s="14"/>
      <c r="CD168" s="14"/>
      <c r="CE168" s="14"/>
      <c r="CF168" s="14"/>
      <c r="CG168" s="14"/>
      <c r="CH168" s="14"/>
      <c r="CI168" s="14"/>
      <c r="CJ168" s="14"/>
      <c r="CK168" s="14"/>
      <c r="CL168" s="14"/>
    </row>
    <row r="169" spans="1:90" ht="15" customHeight="1">
      <c r="A169" s="5"/>
      <c r="B169" s="6"/>
      <c r="C169" s="19" t="s">
        <v>5075</v>
      </c>
      <c r="D169" s="634" t="str">
        <f>IF($AC$136="","",IF(HLOOKUP($AC$136,Presentación!$AQ$3:$BV$574,Presentación!AP30)="","",HLOOKUP($AC$136,Presentación!$AQ$3:$BV$574,Presentación!AP30,0)))</f>
        <v/>
      </c>
      <c r="E169" s="669"/>
      <c r="F169" s="670"/>
      <c r="G169" s="752" t="str">
        <f>IF($AC$136="","",IF(HLOOKUP($AC$136,Presentación!$BZ$3:$DE$574,Presentación!AP30,0)="","",HLOOKUP($AC$136,Presentación!$BZ$3:$DE$574,Presentación!AP30,0)))</f>
        <v/>
      </c>
      <c r="H169" s="669"/>
      <c r="I169" s="669"/>
      <c r="J169" s="669"/>
      <c r="K169" s="669"/>
      <c r="L169" s="669"/>
      <c r="M169" s="669"/>
      <c r="N169" s="669"/>
      <c r="O169" s="669"/>
      <c r="P169" s="669"/>
      <c r="Q169" s="669"/>
      <c r="R169" s="669"/>
      <c r="S169" s="670"/>
      <c r="T169" s="866"/>
      <c r="U169" s="745"/>
      <c r="V169" s="746"/>
      <c r="W169" s="112"/>
      <c r="X169" s="112"/>
      <c r="Y169" s="112"/>
      <c r="Z169" s="112"/>
      <c r="AA169" s="112"/>
      <c r="AB169" s="112"/>
      <c r="AC169" s="112"/>
      <c r="AD169" s="112"/>
      <c r="AG169">
        <f t="shared" si="48"/>
        <v>0</v>
      </c>
      <c r="AH169" s="247">
        <f t="shared" si="49"/>
        <v>0</v>
      </c>
      <c r="AI169" s="310" t="str">
        <f>IF(AH169=0,"",
IF(SUM($AH$142:AH169)=1,AJ169,
IF($AH$717&gt;SUM($AH$142:AH169),_xlfn.CONCAT(", ",AJ169),
IF($AH$717=SUM($AH$142:AH169),_xlfn.CONCAT(" y ",AJ169)))))</f>
        <v/>
      </c>
      <c r="AJ169" s="19">
        <v>28</v>
      </c>
      <c r="AK169">
        <f t="shared" si="50"/>
        <v>0</v>
      </c>
      <c r="AL169">
        <f t="shared" si="58"/>
        <v>0</v>
      </c>
      <c r="AM169">
        <f t="shared" si="59"/>
        <v>0</v>
      </c>
      <c r="AN169">
        <f t="shared" si="60"/>
        <v>0</v>
      </c>
      <c r="AO169">
        <f t="shared" si="61"/>
        <v>0</v>
      </c>
      <c r="AP169">
        <f t="shared" si="51"/>
        <v>0</v>
      </c>
      <c r="AQ169">
        <f t="shared" si="52"/>
        <v>0</v>
      </c>
      <c r="AR169">
        <f t="shared" si="53"/>
        <v>0</v>
      </c>
      <c r="AS169">
        <f t="shared" si="54"/>
        <v>0</v>
      </c>
      <c r="AT169" s="311">
        <f t="shared" si="62"/>
        <v>0</v>
      </c>
      <c r="AU169" s="312">
        <f t="shared" si="63"/>
        <v>0</v>
      </c>
      <c r="AV169" s="313">
        <f t="shared" si="64"/>
        <v>0</v>
      </c>
      <c r="AW169" s="314">
        <f t="shared" si="65"/>
        <v>0</v>
      </c>
      <c r="AX169" s="311">
        <f t="shared" si="66"/>
        <v>0</v>
      </c>
      <c r="AY169" s="312">
        <f t="shared" si="67"/>
        <v>0</v>
      </c>
      <c r="AZ169" s="313">
        <f t="shared" si="68"/>
        <v>0</v>
      </c>
      <c r="BA169" s="314">
        <f t="shared" si="69"/>
        <v>0</v>
      </c>
      <c r="BB169" s="311">
        <f t="shared" si="70"/>
        <v>0</v>
      </c>
      <c r="BC169" s="312">
        <f t="shared" si="71"/>
        <v>0</v>
      </c>
      <c r="BD169" s="313">
        <f t="shared" si="72"/>
        <v>0</v>
      </c>
      <c r="BE169" s="314">
        <f t="shared" si="73"/>
        <v>0</v>
      </c>
      <c r="BF169" s="311">
        <f t="shared" si="55"/>
        <v>0</v>
      </c>
      <c r="BG169" s="312">
        <f t="shared" si="56"/>
        <v>0</v>
      </c>
      <c r="BH169" s="313">
        <f t="shared" si="57"/>
        <v>0</v>
      </c>
      <c r="BI169" s="314">
        <f t="shared" si="74"/>
        <v>0</v>
      </c>
      <c r="BJ169" s="247">
        <f t="shared" si="75"/>
        <v>0</v>
      </c>
      <c r="BK169" s="310" t="str">
        <f>IF(BJ169=0,"",
IF(SUM($BJ$143:BJ169)=1,BL169,
IF($BJ$718&gt;SUM($BJ$143:BJ169),_xlfn.CONCAT(", ",BL169),
IF($BJ$718=SUM($BJ$143:BJ169),_xlfn.CONCAT(" y ",BL169)))))</f>
        <v/>
      </c>
      <c r="BL169" s="19">
        <v>27</v>
      </c>
      <c r="BM169" s="14"/>
      <c r="BN169" s="315"/>
      <c r="BO169" s="315"/>
      <c r="BP169" s="315"/>
      <c r="BQ169" s="315"/>
      <c r="BR169" s="315"/>
      <c r="BS169" s="315"/>
      <c r="BT169" s="315"/>
      <c r="BU169" s="315"/>
      <c r="BV169" s="14"/>
      <c r="BW169" s="14"/>
      <c r="BX169" s="14"/>
      <c r="BY169" s="14"/>
      <c r="BZ169" s="14"/>
      <c r="CA169" s="14"/>
      <c r="CB169" s="14"/>
      <c r="CC169" s="14"/>
      <c r="CD169" s="14"/>
      <c r="CE169" s="14"/>
      <c r="CF169" s="14"/>
      <c r="CG169" s="14"/>
      <c r="CH169" s="14"/>
      <c r="CI169" s="14"/>
      <c r="CJ169" s="14"/>
      <c r="CK169" s="14"/>
      <c r="CL169" s="14"/>
    </row>
    <row r="170" spans="1:90" ht="15" customHeight="1">
      <c r="A170" s="5"/>
      <c r="B170" s="6"/>
      <c r="C170" s="19" t="s">
        <v>5076</v>
      </c>
      <c r="D170" s="634" t="str">
        <f>IF($AC$136="","",IF(HLOOKUP($AC$136,Presentación!$AQ$3:$BV$574,Presentación!AP31)="","",HLOOKUP($AC$136,Presentación!$AQ$3:$BV$574,Presentación!AP31,0)))</f>
        <v/>
      </c>
      <c r="E170" s="669"/>
      <c r="F170" s="670"/>
      <c r="G170" s="752" t="str">
        <f>IF($AC$136="","",IF(HLOOKUP($AC$136,Presentación!$BZ$3:$DE$574,Presentación!AP31,0)="","",HLOOKUP($AC$136,Presentación!$BZ$3:$DE$574,Presentación!AP31,0)))</f>
        <v/>
      </c>
      <c r="H170" s="669"/>
      <c r="I170" s="669"/>
      <c r="J170" s="669"/>
      <c r="K170" s="669"/>
      <c r="L170" s="669"/>
      <c r="M170" s="669"/>
      <c r="N170" s="669"/>
      <c r="O170" s="669"/>
      <c r="P170" s="669"/>
      <c r="Q170" s="669"/>
      <c r="R170" s="669"/>
      <c r="S170" s="670"/>
      <c r="T170" s="866"/>
      <c r="U170" s="745"/>
      <c r="V170" s="746"/>
      <c r="W170" s="112"/>
      <c r="X170" s="112"/>
      <c r="Y170" s="112"/>
      <c r="Z170" s="112"/>
      <c r="AA170" s="112"/>
      <c r="AB170" s="112"/>
      <c r="AC170" s="112"/>
      <c r="AD170" s="112"/>
      <c r="AG170">
        <f t="shared" si="48"/>
        <v>0</v>
      </c>
      <c r="AH170" s="247">
        <f t="shared" si="49"/>
        <v>0</v>
      </c>
      <c r="AI170" s="310" t="str">
        <f>IF(AH170=0,"",
IF(SUM($AH$142:AH170)=1,AJ170,
IF($AH$717&gt;SUM($AH$142:AH170),_xlfn.CONCAT(", ",AJ170),
IF($AH$717=SUM($AH$142:AH170),_xlfn.CONCAT(" y ",AJ170)))))</f>
        <v/>
      </c>
      <c r="AJ170" s="19">
        <v>29</v>
      </c>
      <c r="AK170">
        <f t="shared" si="50"/>
        <v>0</v>
      </c>
      <c r="AL170">
        <f t="shared" si="58"/>
        <v>0</v>
      </c>
      <c r="AM170">
        <f t="shared" si="59"/>
        <v>0</v>
      </c>
      <c r="AN170">
        <f t="shared" si="60"/>
        <v>0</v>
      </c>
      <c r="AO170">
        <f t="shared" si="61"/>
        <v>0</v>
      </c>
      <c r="AP170">
        <f t="shared" si="51"/>
        <v>0</v>
      </c>
      <c r="AQ170">
        <f t="shared" si="52"/>
        <v>0</v>
      </c>
      <c r="AR170">
        <f t="shared" si="53"/>
        <v>0</v>
      </c>
      <c r="AS170">
        <f t="shared" si="54"/>
        <v>0</v>
      </c>
      <c r="AT170" s="311">
        <f t="shared" si="62"/>
        <v>0</v>
      </c>
      <c r="AU170" s="312">
        <f t="shared" si="63"/>
        <v>0</v>
      </c>
      <c r="AV170" s="313">
        <f t="shared" si="64"/>
        <v>0</v>
      </c>
      <c r="AW170" s="314">
        <f t="shared" si="65"/>
        <v>0</v>
      </c>
      <c r="AX170" s="311">
        <f t="shared" si="66"/>
        <v>0</v>
      </c>
      <c r="AY170" s="312">
        <f t="shared" si="67"/>
        <v>0</v>
      </c>
      <c r="AZ170" s="313">
        <f t="shared" si="68"/>
        <v>0</v>
      </c>
      <c r="BA170" s="314">
        <f t="shared" si="69"/>
        <v>0</v>
      </c>
      <c r="BB170" s="311">
        <f t="shared" si="70"/>
        <v>0</v>
      </c>
      <c r="BC170" s="312">
        <f t="shared" si="71"/>
        <v>0</v>
      </c>
      <c r="BD170" s="313">
        <f t="shared" si="72"/>
        <v>0</v>
      </c>
      <c r="BE170" s="314">
        <f t="shared" si="73"/>
        <v>0</v>
      </c>
      <c r="BF170" s="311">
        <f t="shared" si="55"/>
        <v>0</v>
      </c>
      <c r="BG170" s="312">
        <f t="shared" si="56"/>
        <v>0</v>
      </c>
      <c r="BH170" s="313">
        <f t="shared" si="57"/>
        <v>0</v>
      </c>
      <c r="BI170" s="314">
        <f t="shared" si="74"/>
        <v>0</v>
      </c>
      <c r="BJ170" s="247">
        <f t="shared" si="75"/>
        <v>0</v>
      </c>
      <c r="BK170" s="310" t="str">
        <f>IF(BJ170=0,"",
IF(SUM($BJ$143:BJ170)=1,BL170,
IF($BJ$718&gt;SUM($BJ$143:BJ170),_xlfn.CONCAT(", ",BL170),
IF($BJ$718=SUM($BJ$143:BJ170),_xlfn.CONCAT(" y ",BL170)))))</f>
        <v/>
      </c>
      <c r="BL170" s="19">
        <v>28</v>
      </c>
      <c r="BM170" s="14"/>
      <c r="BN170" s="315"/>
      <c r="BO170" s="315"/>
      <c r="BP170" s="315"/>
      <c r="BQ170" s="315"/>
      <c r="BR170" s="315"/>
      <c r="BS170" s="315"/>
      <c r="BT170" s="315"/>
      <c r="BU170" s="315"/>
      <c r="BV170" s="14"/>
      <c r="BW170" s="14"/>
      <c r="BX170" s="14"/>
      <c r="BY170" s="14"/>
      <c r="BZ170" s="14"/>
      <c r="CA170" s="14"/>
      <c r="CB170" s="14"/>
      <c r="CC170" s="14"/>
      <c r="CD170" s="14"/>
      <c r="CE170" s="14"/>
      <c r="CF170" s="14"/>
      <c r="CG170" s="14"/>
      <c r="CH170" s="14"/>
      <c r="CI170" s="14"/>
      <c r="CJ170" s="14"/>
      <c r="CK170" s="14"/>
      <c r="CL170" s="14"/>
    </row>
    <row r="171" spans="1:90" ht="15" customHeight="1">
      <c r="A171" s="5"/>
      <c r="B171" s="6"/>
      <c r="C171" s="19" t="s">
        <v>5077</v>
      </c>
      <c r="D171" s="634" t="str">
        <f>IF($AC$136="","",IF(HLOOKUP($AC$136,Presentación!$AQ$3:$BV$574,Presentación!AP32)="","",HLOOKUP($AC$136,Presentación!$AQ$3:$BV$574,Presentación!AP32,0)))</f>
        <v/>
      </c>
      <c r="E171" s="669"/>
      <c r="F171" s="670"/>
      <c r="G171" s="752" t="str">
        <f>IF($AC$136="","",IF(HLOOKUP($AC$136,Presentación!$BZ$3:$DE$574,Presentación!AP32,0)="","",HLOOKUP($AC$136,Presentación!$BZ$3:$DE$574,Presentación!AP32,0)))</f>
        <v/>
      </c>
      <c r="H171" s="669"/>
      <c r="I171" s="669"/>
      <c r="J171" s="669"/>
      <c r="K171" s="669"/>
      <c r="L171" s="669"/>
      <c r="M171" s="669"/>
      <c r="N171" s="669"/>
      <c r="O171" s="669"/>
      <c r="P171" s="669"/>
      <c r="Q171" s="669"/>
      <c r="R171" s="669"/>
      <c r="S171" s="670"/>
      <c r="T171" s="866"/>
      <c r="U171" s="745"/>
      <c r="V171" s="746"/>
      <c r="W171" s="112"/>
      <c r="X171" s="112"/>
      <c r="Y171" s="112"/>
      <c r="Z171" s="112"/>
      <c r="AA171" s="112"/>
      <c r="AB171" s="112"/>
      <c r="AC171" s="112"/>
      <c r="AD171" s="112"/>
      <c r="AG171">
        <f t="shared" si="48"/>
        <v>0</v>
      </c>
      <c r="AH171" s="247">
        <f t="shared" si="49"/>
        <v>0</v>
      </c>
      <c r="AI171" s="310" t="str">
        <f>IF(AH171=0,"",
IF(SUM($AH$142:AH171)=1,AJ171,
IF($AH$717&gt;SUM($AH$142:AH171),_xlfn.CONCAT(", ",AJ171),
IF($AH$717=SUM($AH$142:AH171),_xlfn.CONCAT(" y ",AJ171)))))</f>
        <v/>
      </c>
      <c r="AJ171" s="19">
        <v>30</v>
      </c>
      <c r="AK171">
        <f t="shared" si="50"/>
        <v>0</v>
      </c>
      <c r="AL171">
        <f t="shared" si="58"/>
        <v>0</v>
      </c>
      <c r="AM171">
        <f t="shared" si="59"/>
        <v>0</v>
      </c>
      <c r="AN171">
        <f t="shared" si="60"/>
        <v>0</v>
      </c>
      <c r="AO171">
        <f t="shared" si="61"/>
        <v>0</v>
      </c>
      <c r="AP171">
        <f t="shared" si="51"/>
        <v>0</v>
      </c>
      <c r="AQ171">
        <f t="shared" si="52"/>
        <v>0</v>
      </c>
      <c r="AR171">
        <f t="shared" si="53"/>
        <v>0</v>
      </c>
      <c r="AS171">
        <f t="shared" si="54"/>
        <v>0</v>
      </c>
      <c r="AT171" s="311">
        <f t="shared" si="62"/>
        <v>0</v>
      </c>
      <c r="AU171" s="312">
        <f t="shared" si="63"/>
        <v>0</v>
      </c>
      <c r="AV171" s="313">
        <f t="shared" si="64"/>
        <v>0</v>
      </c>
      <c r="AW171" s="314">
        <f t="shared" si="65"/>
        <v>0</v>
      </c>
      <c r="AX171" s="311">
        <f t="shared" si="66"/>
        <v>0</v>
      </c>
      <c r="AY171" s="312">
        <f t="shared" si="67"/>
        <v>0</v>
      </c>
      <c r="AZ171" s="313">
        <f t="shared" si="68"/>
        <v>0</v>
      </c>
      <c r="BA171" s="314">
        <f t="shared" si="69"/>
        <v>0</v>
      </c>
      <c r="BB171" s="311">
        <f t="shared" si="70"/>
        <v>0</v>
      </c>
      <c r="BC171" s="312">
        <f t="shared" si="71"/>
        <v>0</v>
      </c>
      <c r="BD171" s="313">
        <f t="shared" si="72"/>
        <v>0</v>
      </c>
      <c r="BE171" s="314">
        <f t="shared" si="73"/>
        <v>0</v>
      </c>
      <c r="BF171" s="311">
        <f t="shared" si="55"/>
        <v>0</v>
      </c>
      <c r="BG171" s="312">
        <f t="shared" si="56"/>
        <v>0</v>
      </c>
      <c r="BH171" s="313">
        <f t="shared" si="57"/>
        <v>0</v>
      </c>
      <c r="BI171" s="314">
        <f t="shared" si="74"/>
        <v>0</v>
      </c>
      <c r="BJ171" s="247">
        <f t="shared" si="75"/>
        <v>0</v>
      </c>
      <c r="BK171" s="310" t="str">
        <f>IF(BJ171=0,"",
IF(SUM($BJ$143:BJ171)=1,BL171,
IF($BJ$718&gt;SUM($BJ$143:BJ171),_xlfn.CONCAT(", ",BL171),
IF($BJ$718=SUM($BJ$143:BJ171),_xlfn.CONCAT(" y ",BL171)))))</f>
        <v/>
      </c>
      <c r="BL171" s="19">
        <v>29</v>
      </c>
      <c r="BM171" s="14"/>
      <c r="BN171" s="315"/>
      <c r="BO171" s="315"/>
      <c r="BP171" s="315"/>
      <c r="BQ171" s="315"/>
      <c r="BR171" s="315"/>
      <c r="BS171" s="315"/>
      <c r="BT171" s="315"/>
      <c r="BU171" s="315"/>
      <c r="BV171" s="14"/>
      <c r="BW171" s="14"/>
      <c r="BX171" s="14"/>
      <c r="BY171" s="14"/>
      <c r="BZ171" s="14"/>
      <c r="CA171" s="14"/>
      <c r="CB171" s="14"/>
      <c r="CC171" s="14"/>
      <c r="CD171" s="14"/>
      <c r="CE171" s="14"/>
      <c r="CF171" s="14"/>
      <c r="CG171" s="14"/>
      <c r="CH171" s="14"/>
      <c r="CI171" s="14"/>
      <c r="CJ171" s="14"/>
      <c r="CK171" s="14"/>
      <c r="CL171" s="14"/>
    </row>
    <row r="172" spans="1:90" ht="15" customHeight="1">
      <c r="A172" s="5"/>
      <c r="B172" s="6"/>
      <c r="C172" s="19" t="s">
        <v>5078</v>
      </c>
      <c r="D172" s="634" t="str">
        <f>IF($AC$136="","",IF(HLOOKUP($AC$136,Presentación!$AQ$3:$BV$574,Presentación!AP33)="","",HLOOKUP($AC$136,Presentación!$AQ$3:$BV$574,Presentación!AP33,0)))</f>
        <v/>
      </c>
      <c r="E172" s="669"/>
      <c r="F172" s="670"/>
      <c r="G172" s="752" t="str">
        <f>IF($AC$136="","",IF(HLOOKUP($AC$136,Presentación!$BZ$3:$DE$574,Presentación!AP33,0)="","",HLOOKUP($AC$136,Presentación!$BZ$3:$DE$574,Presentación!AP33,0)))</f>
        <v/>
      </c>
      <c r="H172" s="669"/>
      <c r="I172" s="669"/>
      <c r="J172" s="669"/>
      <c r="K172" s="669"/>
      <c r="L172" s="669"/>
      <c r="M172" s="669"/>
      <c r="N172" s="669"/>
      <c r="O172" s="669"/>
      <c r="P172" s="669"/>
      <c r="Q172" s="669"/>
      <c r="R172" s="669"/>
      <c r="S172" s="670"/>
      <c r="T172" s="866"/>
      <c r="U172" s="745"/>
      <c r="V172" s="746"/>
      <c r="W172" s="112"/>
      <c r="X172" s="112"/>
      <c r="Y172" s="112"/>
      <c r="Z172" s="112"/>
      <c r="AA172" s="112"/>
      <c r="AB172" s="112"/>
      <c r="AC172" s="112"/>
      <c r="AD172" s="112"/>
      <c r="AG172">
        <f t="shared" si="48"/>
        <v>0</v>
      </c>
      <c r="AH172" s="247">
        <f t="shared" si="49"/>
        <v>0</v>
      </c>
      <c r="AI172" s="310" t="str">
        <f>IF(AH172=0,"",
IF(SUM($AH$142:AH172)=1,AJ172,
IF($AH$717&gt;SUM($AH$142:AH172),_xlfn.CONCAT(", ",AJ172),
IF($AH$717=SUM($AH$142:AH172),_xlfn.CONCAT(" y ",AJ172)))))</f>
        <v/>
      </c>
      <c r="AJ172" s="19">
        <v>31</v>
      </c>
      <c r="AK172">
        <f t="shared" si="50"/>
        <v>0</v>
      </c>
      <c r="AL172">
        <f t="shared" si="58"/>
        <v>0</v>
      </c>
      <c r="AM172">
        <f t="shared" si="59"/>
        <v>0</v>
      </c>
      <c r="AN172">
        <f t="shared" si="60"/>
        <v>0</v>
      </c>
      <c r="AO172">
        <f t="shared" si="61"/>
        <v>0</v>
      </c>
      <c r="AP172">
        <f t="shared" si="51"/>
        <v>0</v>
      </c>
      <c r="AQ172">
        <f t="shared" si="52"/>
        <v>0</v>
      </c>
      <c r="AR172">
        <f t="shared" si="53"/>
        <v>0</v>
      </c>
      <c r="AS172">
        <f t="shared" si="54"/>
        <v>0</v>
      </c>
      <c r="AT172" s="311">
        <f t="shared" si="62"/>
        <v>0</v>
      </c>
      <c r="AU172" s="312">
        <f t="shared" si="63"/>
        <v>0</v>
      </c>
      <c r="AV172" s="313">
        <f t="shared" si="64"/>
        <v>0</v>
      </c>
      <c r="AW172" s="314">
        <f t="shared" si="65"/>
        <v>0</v>
      </c>
      <c r="AX172" s="311">
        <f t="shared" si="66"/>
        <v>0</v>
      </c>
      <c r="AY172" s="312">
        <f t="shared" si="67"/>
        <v>0</v>
      </c>
      <c r="AZ172" s="313">
        <f t="shared" si="68"/>
        <v>0</v>
      </c>
      <c r="BA172" s="314">
        <f t="shared" si="69"/>
        <v>0</v>
      </c>
      <c r="BB172" s="311">
        <f t="shared" si="70"/>
        <v>0</v>
      </c>
      <c r="BC172" s="312">
        <f t="shared" si="71"/>
        <v>0</v>
      </c>
      <c r="BD172" s="313">
        <f t="shared" si="72"/>
        <v>0</v>
      </c>
      <c r="BE172" s="314">
        <f t="shared" si="73"/>
        <v>0</v>
      </c>
      <c r="BF172" s="311">
        <f t="shared" si="55"/>
        <v>0</v>
      </c>
      <c r="BG172" s="312">
        <f t="shared" si="56"/>
        <v>0</v>
      </c>
      <c r="BH172" s="313">
        <f t="shared" si="57"/>
        <v>0</v>
      </c>
      <c r="BI172" s="314">
        <f t="shared" si="74"/>
        <v>0</v>
      </c>
      <c r="BJ172" s="247">
        <f t="shared" si="75"/>
        <v>0</v>
      </c>
      <c r="BK172" s="310" t="str">
        <f>IF(BJ172=0,"",
IF(SUM($BJ$143:BJ172)=1,BL172,
IF($BJ$718&gt;SUM($BJ$143:BJ172),_xlfn.CONCAT(", ",BL172),
IF($BJ$718=SUM($BJ$143:BJ172),_xlfn.CONCAT(" y ",BL172)))))</f>
        <v/>
      </c>
      <c r="BL172" s="19">
        <v>30</v>
      </c>
      <c r="BM172" s="14"/>
      <c r="BN172" s="315"/>
      <c r="BO172" s="315"/>
      <c r="BP172" s="315"/>
      <c r="BQ172" s="315"/>
      <c r="BR172" s="315"/>
      <c r="BS172" s="315"/>
      <c r="BT172" s="315"/>
      <c r="BU172" s="315"/>
      <c r="BV172" s="14"/>
      <c r="BW172" s="14"/>
      <c r="BX172" s="14"/>
      <c r="BY172" s="14"/>
      <c r="BZ172" s="14"/>
      <c r="CA172" s="14"/>
      <c r="CB172" s="14"/>
      <c r="CC172" s="14"/>
      <c r="CD172" s="14"/>
      <c r="CE172" s="14"/>
      <c r="CF172" s="14"/>
      <c r="CG172" s="14"/>
      <c r="CH172" s="14"/>
      <c r="CI172" s="14"/>
      <c r="CJ172" s="14"/>
      <c r="CK172" s="14"/>
      <c r="CL172" s="14"/>
    </row>
    <row r="173" spans="1:90" ht="15" customHeight="1">
      <c r="A173" s="5"/>
      <c r="B173" s="6"/>
      <c r="C173" s="19" t="s">
        <v>5079</v>
      </c>
      <c r="D173" s="634" t="str">
        <f>IF($AC$136="","",IF(HLOOKUP($AC$136,Presentación!$AQ$3:$BV$574,Presentación!AP34)="","",HLOOKUP($AC$136,Presentación!$AQ$3:$BV$574,Presentación!AP34,0)))</f>
        <v/>
      </c>
      <c r="E173" s="669"/>
      <c r="F173" s="670"/>
      <c r="G173" s="752" t="str">
        <f>IF($AC$136="","",IF(HLOOKUP($AC$136,Presentación!$BZ$3:$DE$574,Presentación!AP34,0)="","",HLOOKUP($AC$136,Presentación!$BZ$3:$DE$574,Presentación!AP34,0)))</f>
        <v/>
      </c>
      <c r="H173" s="669"/>
      <c r="I173" s="669"/>
      <c r="J173" s="669"/>
      <c r="K173" s="669"/>
      <c r="L173" s="669"/>
      <c r="M173" s="669"/>
      <c r="N173" s="669"/>
      <c r="O173" s="669"/>
      <c r="P173" s="669"/>
      <c r="Q173" s="669"/>
      <c r="R173" s="669"/>
      <c r="S173" s="670"/>
      <c r="T173" s="866"/>
      <c r="U173" s="745"/>
      <c r="V173" s="746"/>
      <c r="W173" s="112"/>
      <c r="X173" s="112"/>
      <c r="Y173" s="112"/>
      <c r="Z173" s="112"/>
      <c r="AA173" s="112"/>
      <c r="AB173" s="112"/>
      <c r="AC173" s="112"/>
      <c r="AD173" s="112"/>
      <c r="AG173">
        <f t="shared" si="48"/>
        <v>0</v>
      </c>
      <c r="AH173" s="247">
        <f t="shared" si="49"/>
        <v>0</v>
      </c>
      <c r="AI173" s="310" t="str">
        <f>IF(AH173=0,"",
IF(SUM($AH$142:AH173)=1,AJ173,
IF($AH$717&gt;SUM($AH$142:AH173),_xlfn.CONCAT(", ",AJ173),
IF($AH$717=SUM($AH$142:AH173),_xlfn.CONCAT(" y ",AJ173)))))</f>
        <v/>
      </c>
      <c r="AJ173" s="19">
        <v>32</v>
      </c>
      <c r="AK173">
        <f t="shared" si="50"/>
        <v>0</v>
      </c>
      <c r="AL173">
        <f t="shared" si="58"/>
        <v>0</v>
      </c>
      <c r="AM173">
        <f t="shared" si="59"/>
        <v>0</v>
      </c>
      <c r="AN173">
        <f t="shared" si="60"/>
        <v>0</v>
      </c>
      <c r="AO173">
        <f t="shared" si="61"/>
        <v>0</v>
      </c>
      <c r="AP173">
        <f t="shared" si="51"/>
        <v>0</v>
      </c>
      <c r="AQ173">
        <f t="shared" si="52"/>
        <v>0</v>
      </c>
      <c r="AR173">
        <f t="shared" si="53"/>
        <v>0</v>
      </c>
      <c r="AS173">
        <f t="shared" si="54"/>
        <v>0</v>
      </c>
      <c r="AT173" s="311">
        <f t="shared" si="62"/>
        <v>0</v>
      </c>
      <c r="AU173" s="312">
        <f t="shared" si="63"/>
        <v>0</v>
      </c>
      <c r="AV173" s="313">
        <f t="shared" si="64"/>
        <v>0</v>
      </c>
      <c r="AW173" s="314">
        <f t="shared" si="65"/>
        <v>0</v>
      </c>
      <c r="AX173" s="311">
        <f t="shared" si="66"/>
        <v>0</v>
      </c>
      <c r="AY173" s="312">
        <f t="shared" si="67"/>
        <v>0</v>
      </c>
      <c r="AZ173" s="313">
        <f t="shared" si="68"/>
        <v>0</v>
      </c>
      <c r="BA173" s="314">
        <f t="shared" si="69"/>
        <v>0</v>
      </c>
      <c r="BB173" s="311">
        <f t="shared" si="70"/>
        <v>0</v>
      </c>
      <c r="BC173" s="312">
        <f t="shared" si="71"/>
        <v>0</v>
      </c>
      <c r="BD173" s="313">
        <f t="shared" si="72"/>
        <v>0</v>
      </c>
      <c r="BE173" s="314">
        <f t="shared" si="73"/>
        <v>0</v>
      </c>
      <c r="BF173" s="311">
        <f t="shared" si="55"/>
        <v>0</v>
      </c>
      <c r="BG173" s="312">
        <f t="shared" si="56"/>
        <v>0</v>
      </c>
      <c r="BH173" s="313">
        <f t="shared" si="57"/>
        <v>0</v>
      </c>
      <c r="BI173" s="314">
        <f t="shared" si="74"/>
        <v>0</v>
      </c>
      <c r="BJ173" s="247">
        <f t="shared" si="75"/>
        <v>0</v>
      </c>
      <c r="BK173" s="310" t="str">
        <f>IF(BJ173=0,"",
IF(SUM($BJ$143:BJ173)=1,BL173,
IF($BJ$718&gt;SUM($BJ$143:BJ173),_xlfn.CONCAT(", ",BL173),
IF($BJ$718=SUM($BJ$143:BJ173),_xlfn.CONCAT(" y ",BL173)))))</f>
        <v/>
      </c>
      <c r="BL173" s="19">
        <v>31</v>
      </c>
      <c r="BM173" s="14"/>
      <c r="BN173" s="315"/>
      <c r="BO173" s="315"/>
      <c r="BP173" s="315"/>
      <c r="BQ173" s="315"/>
      <c r="BR173" s="315"/>
      <c r="BS173" s="315"/>
      <c r="BT173" s="315"/>
      <c r="BU173" s="315"/>
      <c r="BV173" s="14"/>
      <c r="BW173" s="14"/>
      <c r="BX173" s="14"/>
      <c r="BY173" s="14"/>
      <c r="BZ173" s="14"/>
      <c r="CA173" s="14"/>
      <c r="CB173" s="14"/>
      <c r="CC173" s="14"/>
      <c r="CD173" s="14"/>
      <c r="CE173" s="14"/>
      <c r="CF173" s="14"/>
      <c r="CG173" s="14"/>
      <c r="CH173" s="14"/>
      <c r="CI173" s="14"/>
      <c r="CJ173" s="14"/>
      <c r="CK173" s="14"/>
      <c r="CL173" s="14"/>
    </row>
    <row r="174" spans="1:90" ht="15" customHeight="1">
      <c r="A174" s="5"/>
      <c r="B174" s="6"/>
      <c r="C174" s="19" t="s">
        <v>5080</v>
      </c>
      <c r="D174" s="634" t="str">
        <f>IF($AC$136="","",IF(HLOOKUP($AC$136,Presentación!$AQ$3:$BV$574,Presentación!AP35)="","",HLOOKUP($AC$136,Presentación!$AQ$3:$BV$574,Presentación!AP35,0)))</f>
        <v/>
      </c>
      <c r="E174" s="669"/>
      <c r="F174" s="670"/>
      <c r="G174" s="752" t="str">
        <f>IF($AC$136="","",IF(HLOOKUP($AC$136,Presentación!$BZ$3:$DE$574,Presentación!AP35,0)="","",HLOOKUP($AC$136,Presentación!$BZ$3:$DE$574,Presentación!AP35,0)))</f>
        <v/>
      </c>
      <c r="H174" s="669"/>
      <c r="I174" s="669"/>
      <c r="J174" s="669"/>
      <c r="K174" s="669"/>
      <c r="L174" s="669"/>
      <c r="M174" s="669"/>
      <c r="N174" s="669"/>
      <c r="O174" s="669"/>
      <c r="P174" s="669"/>
      <c r="Q174" s="669"/>
      <c r="R174" s="669"/>
      <c r="S174" s="670"/>
      <c r="T174" s="866"/>
      <c r="U174" s="745"/>
      <c r="V174" s="746"/>
      <c r="W174" s="112"/>
      <c r="X174" s="112"/>
      <c r="Y174" s="112"/>
      <c r="Z174" s="112"/>
      <c r="AA174" s="112"/>
      <c r="AB174" s="112"/>
      <c r="AC174" s="112"/>
      <c r="AD174" s="112"/>
      <c r="AG174">
        <f t="shared" si="48"/>
        <v>0</v>
      </c>
      <c r="AH174" s="247">
        <f t="shared" si="49"/>
        <v>0</v>
      </c>
      <c r="AI174" s="310" t="str">
        <f>IF(AH174=0,"",
IF(SUM($AH$142:AH174)=1,AJ174,
IF($AH$717&gt;SUM($AH$142:AH174),_xlfn.CONCAT(", ",AJ174),
IF($AH$717=SUM($AH$142:AH174),_xlfn.CONCAT(" y ",AJ174)))))</f>
        <v/>
      </c>
      <c r="AJ174" s="19">
        <v>33</v>
      </c>
      <c r="AK174">
        <f t="shared" si="50"/>
        <v>0</v>
      </c>
      <c r="AL174">
        <f t="shared" si="58"/>
        <v>0</v>
      </c>
      <c r="AM174">
        <f t="shared" si="59"/>
        <v>0</v>
      </c>
      <c r="AN174">
        <f t="shared" si="60"/>
        <v>0</v>
      </c>
      <c r="AO174">
        <f t="shared" si="61"/>
        <v>0</v>
      </c>
      <c r="AP174">
        <f t="shared" si="51"/>
        <v>0</v>
      </c>
      <c r="AQ174">
        <f t="shared" si="52"/>
        <v>0</v>
      </c>
      <c r="AR174">
        <f t="shared" si="53"/>
        <v>0</v>
      </c>
      <c r="AS174">
        <f t="shared" si="54"/>
        <v>0</v>
      </c>
      <c r="AT174" s="311">
        <f t="shared" si="62"/>
        <v>0</v>
      </c>
      <c r="AU174" s="312">
        <f t="shared" si="63"/>
        <v>0</v>
      </c>
      <c r="AV174" s="313">
        <f t="shared" si="64"/>
        <v>0</v>
      </c>
      <c r="AW174" s="314">
        <f t="shared" si="65"/>
        <v>0</v>
      </c>
      <c r="AX174" s="311">
        <f t="shared" si="66"/>
        <v>0</v>
      </c>
      <c r="AY174" s="312">
        <f t="shared" si="67"/>
        <v>0</v>
      </c>
      <c r="AZ174" s="313">
        <f t="shared" si="68"/>
        <v>0</v>
      </c>
      <c r="BA174" s="314">
        <f t="shared" si="69"/>
        <v>0</v>
      </c>
      <c r="BB174" s="311">
        <f t="shared" si="70"/>
        <v>0</v>
      </c>
      <c r="BC174" s="312">
        <f t="shared" si="71"/>
        <v>0</v>
      </c>
      <c r="BD174" s="313">
        <f t="shared" si="72"/>
        <v>0</v>
      </c>
      <c r="BE174" s="314">
        <f t="shared" si="73"/>
        <v>0</v>
      </c>
      <c r="BF174" s="311">
        <f t="shared" si="55"/>
        <v>0</v>
      </c>
      <c r="BG174" s="312">
        <f t="shared" si="56"/>
        <v>0</v>
      </c>
      <c r="BH174" s="313">
        <f t="shared" si="57"/>
        <v>0</v>
      </c>
      <c r="BI174" s="314">
        <f t="shared" si="74"/>
        <v>0</v>
      </c>
      <c r="BJ174" s="247">
        <f t="shared" si="75"/>
        <v>0</v>
      </c>
      <c r="BK174" s="310" t="str">
        <f>IF(BJ174=0,"",
IF(SUM($BJ$143:BJ174)=1,BL174,
IF($BJ$718&gt;SUM($BJ$143:BJ174),_xlfn.CONCAT(", ",BL174),
IF($BJ$718=SUM($BJ$143:BJ174),_xlfn.CONCAT(" y ",BL174)))))</f>
        <v/>
      </c>
      <c r="BL174" s="19">
        <v>32</v>
      </c>
      <c r="BM174" s="14"/>
      <c r="BN174" s="315"/>
      <c r="BO174" s="315"/>
      <c r="BP174" s="315"/>
      <c r="BQ174" s="315"/>
      <c r="BR174" s="315"/>
      <c r="BS174" s="315"/>
      <c r="BT174" s="315"/>
      <c r="BU174" s="315"/>
      <c r="BV174" s="14"/>
      <c r="BW174" s="14"/>
      <c r="BX174" s="14"/>
      <c r="BY174" s="14"/>
      <c r="BZ174" s="14"/>
      <c r="CA174" s="14"/>
      <c r="CB174" s="14"/>
      <c r="CC174" s="14"/>
      <c r="CD174" s="14"/>
      <c r="CE174" s="14"/>
      <c r="CF174" s="14"/>
      <c r="CG174" s="14"/>
      <c r="CH174" s="14"/>
      <c r="CI174" s="14"/>
      <c r="CJ174" s="14"/>
      <c r="CK174" s="14"/>
      <c r="CL174" s="14"/>
    </row>
    <row r="175" spans="1:90" ht="15" customHeight="1">
      <c r="A175" s="5"/>
      <c r="B175" s="6"/>
      <c r="C175" s="19" t="s">
        <v>5081</v>
      </c>
      <c r="D175" s="634" t="str">
        <f>IF($AC$136="","",IF(HLOOKUP($AC$136,Presentación!$AQ$3:$BV$574,Presentación!AP36)="","",HLOOKUP($AC$136,Presentación!$AQ$3:$BV$574,Presentación!AP36,0)))</f>
        <v/>
      </c>
      <c r="E175" s="669"/>
      <c r="F175" s="670"/>
      <c r="G175" s="752" t="str">
        <f>IF($AC$136="","",IF(HLOOKUP($AC$136,Presentación!$BZ$3:$DE$574,Presentación!AP36,0)="","",HLOOKUP($AC$136,Presentación!$BZ$3:$DE$574,Presentación!AP36,0)))</f>
        <v/>
      </c>
      <c r="H175" s="669"/>
      <c r="I175" s="669"/>
      <c r="J175" s="669"/>
      <c r="K175" s="669"/>
      <c r="L175" s="669"/>
      <c r="M175" s="669"/>
      <c r="N175" s="669"/>
      <c r="O175" s="669"/>
      <c r="P175" s="669"/>
      <c r="Q175" s="669"/>
      <c r="R175" s="669"/>
      <c r="S175" s="670"/>
      <c r="T175" s="866"/>
      <c r="U175" s="745"/>
      <c r="V175" s="746"/>
      <c r="W175" s="112"/>
      <c r="X175" s="112"/>
      <c r="Y175" s="112"/>
      <c r="Z175" s="112"/>
      <c r="AA175" s="112"/>
      <c r="AB175" s="112"/>
      <c r="AC175" s="112"/>
      <c r="AD175" s="112"/>
      <c r="AG175">
        <f t="shared" si="48"/>
        <v>0</v>
      </c>
      <c r="AH175" s="247">
        <f t="shared" si="49"/>
        <v>0</v>
      </c>
      <c r="AI175" s="310" t="str">
        <f>IF(AH175=0,"",
IF(SUM($AH$142:AH175)=1,AJ175,
IF($AH$717&gt;SUM($AH$142:AH175),_xlfn.CONCAT(", ",AJ175),
IF($AH$717=SUM($AH$142:AH175),_xlfn.CONCAT(" y ",AJ175)))))</f>
        <v/>
      </c>
      <c r="AJ175" s="19">
        <v>34</v>
      </c>
      <c r="AK175">
        <f t="shared" si="50"/>
        <v>0</v>
      </c>
      <c r="AL175">
        <f t="shared" si="58"/>
        <v>0</v>
      </c>
      <c r="AM175">
        <f t="shared" si="59"/>
        <v>0</v>
      </c>
      <c r="AN175">
        <f t="shared" si="60"/>
        <v>0</v>
      </c>
      <c r="AO175">
        <f t="shared" si="61"/>
        <v>0</v>
      </c>
      <c r="AP175">
        <f t="shared" si="51"/>
        <v>0</v>
      </c>
      <c r="AQ175">
        <f t="shared" si="52"/>
        <v>0</v>
      </c>
      <c r="AR175">
        <f t="shared" si="53"/>
        <v>0</v>
      </c>
      <c r="AS175">
        <f t="shared" si="54"/>
        <v>0</v>
      </c>
      <c r="AT175" s="311">
        <f t="shared" si="62"/>
        <v>0</v>
      </c>
      <c r="AU175" s="312">
        <f t="shared" si="63"/>
        <v>0</v>
      </c>
      <c r="AV175" s="313">
        <f t="shared" si="64"/>
        <v>0</v>
      </c>
      <c r="AW175" s="314">
        <f t="shared" si="65"/>
        <v>0</v>
      </c>
      <c r="AX175" s="311">
        <f t="shared" si="66"/>
        <v>0</v>
      </c>
      <c r="AY175" s="312">
        <f t="shared" si="67"/>
        <v>0</v>
      </c>
      <c r="AZ175" s="313">
        <f t="shared" si="68"/>
        <v>0</v>
      </c>
      <c r="BA175" s="314">
        <f t="shared" si="69"/>
        <v>0</v>
      </c>
      <c r="BB175" s="311">
        <f t="shared" si="70"/>
        <v>0</v>
      </c>
      <c r="BC175" s="312">
        <f t="shared" si="71"/>
        <v>0</v>
      </c>
      <c r="BD175" s="313">
        <f t="shared" si="72"/>
        <v>0</v>
      </c>
      <c r="BE175" s="314">
        <f t="shared" si="73"/>
        <v>0</v>
      </c>
      <c r="BF175" s="311">
        <f t="shared" si="55"/>
        <v>0</v>
      </c>
      <c r="BG175" s="312">
        <f t="shared" si="56"/>
        <v>0</v>
      </c>
      <c r="BH175" s="313">
        <f t="shared" si="57"/>
        <v>0</v>
      </c>
      <c r="BI175" s="314">
        <f t="shared" si="74"/>
        <v>0</v>
      </c>
      <c r="BJ175" s="247">
        <f t="shared" si="75"/>
        <v>0</v>
      </c>
      <c r="BK175" s="310" t="str">
        <f>IF(BJ175=0,"",
IF(SUM($BJ$143:BJ175)=1,BL175,
IF($BJ$718&gt;SUM($BJ$143:BJ175),_xlfn.CONCAT(", ",BL175),
IF($BJ$718=SUM($BJ$143:BJ175),_xlfn.CONCAT(" y ",BL175)))))</f>
        <v/>
      </c>
      <c r="BL175" s="19">
        <v>33</v>
      </c>
      <c r="BM175" s="14"/>
      <c r="BN175" s="315"/>
      <c r="BO175" s="315"/>
      <c r="BP175" s="315"/>
      <c r="BQ175" s="315"/>
      <c r="BR175" s="315"/>
      <c r="BS175" s="315"/>
      <c r="BT175" s="315"/>
      <c r="BU175" s="315"/>
      <c r="BV175" s="14"/>
      <c r="BW175" s="14"/>
      <c r="BX175" s="14"/>
      <c r="BY175" s="14"/>
      <c r="BZ175" s="14"/>
      <c r="CA175" s="14"/>
      <c r="CB175" s="14"/>
      <c r="CC175" s="14"/>
      <c r="CD175" s="14"/>
      <c r="CE175" s="14"/>
      <c r="CF175" s="14"/>
      <c r="CG175" s="14"/>
      <c r="CH175" s="14"/>
      <c r="CI175" s="14"/>
      <c r="CJ175" s="14"/>
      <c r="CK175" s="14"/>
      <c r="CL175" s="14"/>
    </row>
    <row r="176" spans="1:90" ht="15" customHeight="1">
      <c r="A176" s="5"/>
      <c r="B176" s="6"/>
      <c r="C176" s="19" t="s">
        <v>5082</v>
      </c>
      <c r="D176" s="634" t="str">
        <f>IF($AC$136="","",IF(HLOOKUP($AC$136,Presentación!$AQ$3:$BV$574,Presentación!AP37)="","",HLOOKUP($AC$136,Presentación!$AQ$3:$BV$574,Presentación!AP37,0)))</f>
        <v/>
      </c>
      <c r="E176" s="669"/>
      <c r="F176" s="670"/>
      <c r="G176" s="752" t="str">
        <f>IF($AC$136="","",IF(HLOOKUP($AC$136,Presentación!$BZ$3:$DE$574,Presentación!AP37,0)="","",HLOOKUP($AC$136,Presentación!$BZ$3:$DE$574,Presentación!AP37,0)))</f>
        <v/>
      </c>
      <c r="H176" s="669"/>
      <c r="I176" s="669"/>
      <c r="J176" s="669"/>
      <c r="K176" s="669"/>
      <c r="L176" s="669"/>
      <c r="M176" s="669"/>
      <c r="N176" s="669"/>
      <c r="O176" s="669"/>
      <c r="P176" s="669"/>
      <c r="Q176" s="669"/>
      <c r="R176" s="669"/>
      <c r="S176" s="670"/>
      <c r="T176" s="866"/>
      <c r="U176" s="745"/>
      <c r="V176" s="746"/>
      <c r="W176" s="112"/>
      <c r="X176" s="112"/>
      <c r="Y176" s="112"/>
      <c r="Z176" s="112"/>
      <c r="AA176" s="112"/>
      <c r="AB176" s="112"/>
      <c r="AC176" s="112"/>
      <c r="AD176" s="112"/>
      <c r="AG176">
        <f t="shared" si="48"/>
        <v>0</v>
      </c>
      <c r="AH176" s="247">
        <f t="shared" si="49"/>
        <v>0</v>
      </c>
      <c r="AI176" s="310" t="str">
        <f>IF(AH176=0,"",
IF(SUM($AH$142:AH176)=1,AJ176,
IF($AH$717&gt;SUM($AH$142:AH176),_xlfn.CONCAT(", ",AJ176),
IF($AH$717=SUM($AH$142:AH176),_xlfn.CONCAT(" y ",AJ176)))))</f>
        <v/>
      </c>
      <c r="AJ176" s="19">
        <v>35</v>
      </c>
      <c r="AK176">
        <f t="shared" si="50"/>
        <v>0</v>
      </c>
      <c r="AL176">
        <f t="shared" si="58"/>
        <v>0</v>
      </c>
      <c r="AM176">
        <f t="shared" si="59"/>
        <v>0</v>
      </c>
      <c r="AN176">
        <f t="shared" si="60"/>
        <v>0</v>
      </c>
      <c r="AO176">
        <f t="shared" si="61"/>
        <v>0</v>
      </c>
      <c r="AP176">
        <f t="shared" si="51"/>
        <v>0</v>
      </c>
      <c r="AQ176">
        <f t="shared" si="52"/>
        <v>0</v>
      </c>
      <c r="AR176">
        <f t="shared" si="53"/>
        <v>0</v>
      </c>
      <c r="AS176">
        <f t="shared" si="54"/>
        <v>0</v>
      </c>
      <c r="AT176" s="311">
        <f t="shared" si="62"/>
        <v>0</v>
      </c>
      <c r="AU176" s="312">
        <f t="shared" si="63"/>
        <v>0</v>
      </c>
      <c r="AV176" s="313">
        <f t="shared" si="64"/>
        <v>0</v>
      </c>
      <c r="AW176" s="314">
        <f t="shared" si="65"/>
        <v>0</v>
      </c>
      <c r="AX176" s="311">
        <f t="shared" si="66"/>
        <v>0</v>
      </c>
      <c r="AY176" s="312">
        <f t="shared" si="67"/>
        <v>0</v>
      </c>
      <c r="AZ176" s="313">
        <f t="shared" si="68"/>
        <v>0</v>
      </c>
      <c r="BA176" s="314">
        <f t="shared" si="69"/>
        <v>0</v>
      </c>
      <c r="BB176" s="311">
        <f t="shared" si="70"/>
        <v>0</v>
      </c>
      <c r="BC176" s="312">
        <f t="shared" si="71"/>
        <v>0</v>
      </c>
      <c r="BD176" s="313">
        <f t="shared" si="72"/>
        <v>0</v>
      </c>
      <c r="BE176" s="314">
        <f t="shared" si="73"/>
        <v>0</v>
      </c>
      <c r="BF176" s="311">
        <f t="shared" si="55"/>
        <v>0</v>
      </c>
      <c r="BG176" s="312">
        <f t="shared" si="56"/>
        <v>0</v>
      </c>
      <c r="BH176" s="313">
        <f t="shared" si="57"/>
        <v>0</v>
      </c>
      <c r="BI176" s="314">
        <f t="shared" si="74"/>
        <v>0</v>
      </c>
      <c r="BJ176" s="247">
        <f t="shared" si="75"/>
        <v>0</v>
      </c>
      <c r="BK176" s="310" t="str">
        <f>IF(BJ176=0,"",
IF(SUM($BJ$143:BJ176)=1,BL176,
IF($BJ$718&gt;SUM($BJ$143:BJ176),_xlfn.CONCAT(", ",BL176),
IF($BJ$718=SUM($BJ$143:BJ176),_xlfn.CONCAT(" y ",BL176)))))</f>
        <v/>
      </c>
      <c r="BL176" s="19">
        <v>34</v>
      </c>
      <c r="BM176" s="14"/>
      <c r="BN176" s="315"/>
      <c r="BO176" s="315"/>
      <c r="BP176" s="315"/>
      <c r="BQ176" s="315"/>
      <c r="BR176" s="315"/>
      <c r="BS176" s="315"/>
      <c r="BT176" s="315"/>
      <c r="BU176" s="315"/>
      <c r="BV176" s="14"/>
      <c r="BW176" s="14"/>
      <c r="BX176" s="14"/>
      <c r="BY176" s="14"/>
      <c r="BZ176" s="14"/>
      <c r="CA176" s="14"/>
      <c r="CB176" s="14"/>
      <c r="CC176" s="14"/>
      <c r="CD176" s="14"/>
      <c r="CE176" s="14"/>
      <c r="CF176" s="14"/>
      <c r="CG176" s="14"/>
      <c r="CH176" s="14"/>
      <c r="CI176" s="14"/>
      <c r="CJ176" s="14"/>
      <c r="CK176" s="14"/>
      <c r="CL176" s="14"/>
    </row>
    <row r="177" spans="1:90" ht="15" customHeight="1">
      <c r="A177" s="5"/>
      <c r="B177" s="6"/>
      <c r="C177" s="19" t="s">
        <v>5083</v>
      </c>
      <c r="D177" s="634" t="str">
        <f>IF($AC$136="","",IF(HLOOKUP($AC$136,Presentación!$AQ$3:$BV$574,Presentación!AP38)="","",HLOOKUP($AC$136,Presentación!$AQ$3:$BV$574,Presentación!AP38,0)))</f>
        <v/>
      </c>
      <c r="E177" s="669"/>
      <c r="F177" s="670"/>
      <c r="G177" s="752" t="str">
        <f>IF($AC$136="","",IF(HLOOKUP($AC$136,Presentación!$BZ$3:$DE$574,Presentación!AP38,0)="","",HLOOKUP($AC$136,Presentación!$BZ$3:$DE$574,Presentación!AP38,0)))</f>
        <v/>
      </c>
      <c r="H177" s="669"/>
      <c r="I177" s="669"/>
      <c r="J177" s="669"/>
      <c r="K177" s="669"/>
      <c r="L177" s="669"/>
      <c r="M177" s="669"/>
      <c r="N177" s="669"/>
      <c r="O177" s="669"/>
      <c r="P177" s="669"/>
      <c r="Q177" s="669"/>
      <c r="R177" s="669"/>
      <c r="S177" s="670"/>
      <c r="T177" s="866"/>
      <c r="U177" s="745"/>
      <c r="V177" s="746"/>
      <c r="W177" s="112"/>
      <c r="X177" s="112"/>
      <c r="Y177" s="112"/>
      <c r="Z177" s="112"/>
      <c r="AA177" s="112"/>
      <c r="AB177" s="112"/>
      <c r="AC177" s="112"/>
      <c r="AD177" s="112"/>
      <c r="AG177">
        <f t="shared" si="48"/>
        <v>0</v>
      </c>
      <c r="AH177" s="247">
        <f t="shared" si="49"/>
        <v>0</v>
      </c>
      <c r="AI177" s="310" t="str">
        <f>IF(AH177=0,"",
IF(SUM($AH$142:AH177)=1,AJ177,
IF($AH$717&gt;SUM($AH$142:AH177),_xlfn.CONCAT(", ",AJ177),
IF($AH$717=SUM($AH$142:AH177),_xlfn.CONCAT(" y ",AJ177)))))</f>
        <v/>
      </c>
      <c r="AJ177" s="19">
        <v>36</v>
      </c>
      <c r="AK177">
        <f t="shared" si="50"/>
        <v>0</v>
      </c>
      <c r="AL177">
        <f t="shared" si="58"/>
        <v>0</v>
      </c>
      <c r="AM177">
        <f t="shared" si="59"/>
        <v>0</v>
      </c>
      <c r="AN177">
        <f t="shared" si="60"/>
        <v>0</v>
      </c>
      <c r="AO177">
        <f t="shared" si="61"/>
        <v>0</v>
      </c>
      <c r="AP177">
        <f t="shared" si="51"/>
        <v>0</v>
      </c>
      <c r="AQ177">
        <f t="shared" si="52"/>
        <v>0</v>
      </c>
      <c r="AR177">
        <f t="shared" si="53"/>
        <v>0</v>
      </c>
      <c r="AS177">
        <f t="shared" si="54"/>
        <v>0</v>
      </c>
      <c r="AT177" s="311">
        <f t="shared" si="62"/>
        <v>0</v>
      </c>
      <c r="AU177" s="312">
        <f t="shared" si="63"/>
        <v>0</v>
      </c>
      <c r="AV177" s="313">
        <f t="shared" si="64"/>
        <v>0</v>
      </c>
      <c r="AW177" s="314">
        <f t="shared" si="65"/>
        <v>0</v>
      </c>
      <c r="AX177" s="311">
        <f t="shared" si="66"/>
        <v>0</v>
      </c>
      <c r="AY177" s="312">
        <f t="shared" si="67"/>
        <v>0</v>
      </c>
      <c r="AZ177" s="313">
        <f t="shared" si="68"/>
        <v>0</v>
      </c>
      <c r="BA177" s="314">
        <f t="shared" si="69"/>
        <v>0</v>
      </c>
      <c r="BB177" s="311">
        <f t="shared" si="70"/>
        <v>0</v>
      </c>
      <c r="BC177" s="312">
        <f t="shared" si="71"/>
        <v>0</v>
      </c>
      <c r="BD177" s="313">
        <f t="shared" si="72"/>
        <v>0</v>
      </c>
      <c r="BE177" s="314">
        <f t="shared" si="73"/>
        <v>0</v>
      </c>
      <c r="BF177" s="311">
        <f t="shared" si="55"/>
        <v>0</v>
      </c>
      <c r="BG177" s="312">
        <f t="shared" si="56"/>
        <v>0</v>
      </c>
      <c r="BH177" s="313">
        <f t="shared" si="57"/>
        <v>0</v>
      </c>
      <c r="BI177" s="314">
        <f t="shared" si="74"/>
        <v>0</v>
      </c>
      <c r="BJ177" s="247">
        <f t="shared" si="75"/>
        <v>0</v>
      </c>
      <c r="BK177" s="310" t="str">
        <f>IF(BJ177=0,"",
IF(SUM($BJ$143:BJ177)=1,BL177,
IF($BJ$718&gt;SUM($BJ$143:BJ177),_xlfn.CONCAT(", ",BL177),
IF($BJ$718=SUM($BJ$143:BJ177),_xlfn.CONCAT(" y ",BL177)))))</f>
        <v/>
      </c>
      <c r="BL177" s="19">
        <v>35</v>
      </c>
      <c r="BM177" s="14"/>
      <c r="BN177" s="315"/>
      <c r="BO177" s="315"/>
      <c r="BP177" s="315"/>
      <c r="BQ177" s="315"/>
      <c r="BR177" s="315"/>
      <c r="BS177" s="315"/>
      <c r="BT177" s="315"/>
      <c r="BU177" s="315"/>
      <c r="BV177" s="14"/>
      <c r="BW177" s="14"/>
      <c r="BX177" s="14"/>
      <c r="BY177" s="14"/>
      <c r="BZ177" s="14"/>
      <c r="CA177" s="14"/>
      <c r="CB177" s="14"/>
      <c r="CC177" s="14"/>
      <c r="CD177" s="14"/>
      <c r="CE177" s="14"/>
      <c r="CF177" s="14"/>
      <c r="CG177" s="14"/>
      <c r="CH177" s="14"/>
      <c r="CI177" s="14"/>
      <c r="CJ177" s="14"/>
      <c r="CK177" s="14"/>
      <c r="CL177" s="14"/>
    </row>
    <row r="178" spans="1:90" ht="15" customHeight="1">
      <c r="A178" s="5"/>
      <c r="B178" s="6"/>
      <c r="C178" s="19" t="s">
        <v>6457</v>
      </c>
      <c r="D178" s="634" t="str">
        <f>IF($AC$136="","",IF(HLOOKUP($AC$136,Presentación!$AQ$3:$BV$574,Presentación!AP39)="","",HLOOKUP($AC$136,Presentación!$AQ$3:$BV$574,Presentación!AP39,0)))</f>
        <v/>
      </c>
      <c r="E178" s="669"/>
      <c r="F178" s="670"/>
      <c r="G178" s="752" t="str">
        <f>IF($AC$136="","",IF(HLOOKUP($AC$136,Presentación!$BZ$3:$DE$574,Presentación!AP39,0)="","",HLOOKUP($AC$136,Presentación!$BZ$3:$DE$574,Presentación!AP39,0)))</f>
        <v/>
      </c>
      <c r="H178" s="669"/>
      <c r="I178" s="669"/>
      <c r="J178" s="669"/>
      <c r="K178" s="669"/>
      <c r="L178" s="669"/>
      <c r="M178" s="669"/>
      <c r="N178" s="669"/>
      <c r="O178" s="669"/>
      <c r="P178" s="669"/>
      <c r="Q178" s="669"/>
      <c r="R178" s="669"/>
      <c r="S178" s="670"/>
      <c r="T178" s="866"/>
      <c r="U178" s="745"/>
      <c r="V178" s="746"/>
      <c r="W178" s="112"/>
      <c r="X178" s="112"/>
      <c r="Y178" s="112"/>
      <c r="Z178" s="112"/>
      <c r="AA178" s="112"/>
      <c r="AB178" s="112"/>
      <c r="AC178" s="112"/>
      <c r="AD178" s="112"/>
      <c r="AG178">
        <f t="shared" si="48"/>
        <v>0</v>
      </c>
      <c r="AH178" s="247">
        <f t="shared" si="49"/>
        <v>0</v>
      </c>
      <c r="AI178" s="310" t="str">
        <f>IF(AH178=0,"",
IF(SUM($AH$142:AH178)=1,AJ178,
IF($AH$717&gt;SUM($AH$142:AH178),_xlfn.CONCAT(", ",AJ178),
IF($AH$717=SUM($AH$142:AH178),_xlfn.CONCAT(" y ",AJ178)))))</f>
        <v/>
      </c>
      <c r="AJ178" s="19">
        <v>37</v>
      </c>
      <c r="AK178">
        <f t="shared" si="50"/>
        <v>0</v>
      </c>
      <c r="AL178">
        <f t="shared" si="58"/>
        <v>0</v>
      </c>
      <c r="AM178">
        <f t="shared" si="59"/>
        <v>0</v>
      </c>
      <c r="AN178">
        <f t="shared" si="60"/>
        <v>0</v>
      </c>
      <c r="AO178">
        <f t="shared" si="61"/>
        <v>0</v>
      </c>
      <c r="AP178">
        <f t="shared" si="51"/>
        <v>0</v>
      </c>
      <c r="AQ178">
        <f t="shared" si="52"/>
        <v>0</v>
      </c>
      <c r="AR178">
        <f t="shared" si="53"/>
        <v>0</v>
      </c>
      <c r="AS178">
        <f t="shared" si="54"/>
        <v>0</v>
      </c>
      <c r="AT178" s="311">
        <f t="shared" si="62"/>
        <v>0</v>
      </c>
      <c r="AU178" s="312">
        <f t="shared" si="63"/>
        <v>0</v>
      </c>
      <c r="AV178" s="313">
        <f t="shared" si="64"/>
        <v>0</v>
      </c>
      <c r="AW178" s="314">
        <f t="shared" si="65"/>
        <v>0</v>
      </c>
      <c r="AX178" s="311">
        <f t="shared" si="66"/>
        <v>0</v>
      </c>
      <c r="AY178" s="312">
        <f t="shared" si="67"/>
        <v>0</v>
      </c>
      <c r="AZ178" s="313">
        <f t="shared" si="68"/>
        <v>0</v>
      </c>
      <c r="BA178" s="314">
        <f t="shared" si="69"/>
        <v>0</v>
      </c>
      <c r="BB178" s="311">
        <f t="shared" si="70"/>
        <v>0</v>
      </c>
      <c r="BC178" s="312">
        <f t="shared" si="71"/>
        <v>0</v>
      </c>
      <c r="BD178" s="313">
        <f t="shared" si="72"/>
        <v>0</v>
      </c>
      <c r="BE178" s="314">
        <f t="shared" si="73"/>
        <v>0</v>
      </c>
      <c r="BF178" s="311">
        <f t="shared" si="55"/>
        <v>0</v>
      </c>
      <c r="BG178" s="312">
        <f t="shared" si="56"/>
        <v>0</v>
      </c>
      <c r="BH178" s="313">
        <f t="shared" si="57"/>
        <v>0</v>
      </c>
      <c r="BI178" s="314">
        <f t="shared" si="74"/>
        <v>0</v>
      </c>
      <c r="BJ178" s="247">
        <f t="shared" si="75"/>
        <v>0</v>
      </c>
      <c r="BK178" s="310" t="str">
        <f>IF(BJ178=0,"",
IF(SUM($BJ$143:BJ178)=1,BL178,
IF($BJ$718&gt;SUM($BJ$143:BJ178),_xlfn.CONCAT(", ",BL178),
IF($BJ$718=SUM($BJ$143:BJ178),_xlfn.CONCAT(" y ",BL178)))))</f>
        <v/>
      </c>
      <c r="BL178" s="19">
        <v>36</v>
      </c>
      <c r="BM178" s="14"/>
      <c r="BN178" s="315"/>
      <c r="BO178" s="315"/>
      <c r="BP178" s="315"/>
      <c r="BQ178" s="315"/>
      <c r="BR178" s="315"/>
      <c r="BS178" s="315"/>
      <c r="BT178" s="315"/>
      <c r="BU178" s="315"/>
      <c r="BV178" s="14"/>
      <c r="BW178" s="14"/>
      <c r="BX178" s="14"/>
      <c r="BY178" s="14"/>
      <c r="BZ178" s="14"/>
      <c r="CA178" s="14"/>
      <c r="CB178" s="14"/>
      <c r="CC178" s="14"/>
      <c r="CD178" s="14"/>
      <c r="CE178" s="14"/>
      <c r="CF178" s="14"/>
      <c r="CG178" s="14"/>
      <c r="CH178" s="14"/>
      <c r="CI178" s="14"/>
      <c r="CJ178" s="14"/>
      <c r="CK178" s="14"/>
      <c r="CL178" s="14"/>
    </row>
    <row r="179" spans="1:90" ht="15" customHeight="1">
      <c r="A179" s="5"/>
      <c r="B179" s="6"/>
      <c r="C179" s="19" t="s">
        <v>6703</v>
      </c>
      <c r="D179" s="634" t="str">
        <f>IF($AC$136="","",IF(HLOOKUP($AC$136,Presentación!$AQ$3:$BV$574,Presentación!AP40)="","",HLOOKUP($AC$136,Presentación!$AQ$3:$BV$574,Presentación!AP40,0)))</f>
        <v/>
      </c>
      <c r="E179" s="669"/>
      <c r="F179" s="670"/>
      <c r="G179" s="752" t="str">
        <f>IF($AC$136="","",IF(HLOOKUP($AC$136,Presentación!$BZ$3:$DE$574,Presentación!AP40,0)="","",HLOOKUP($AC$136,Presentación!$BZ$3:$DE$574,Presentación!AP40,0)))</f>
        <v/>
      </c>
      <c r="H179" s="669"/>
      <c r="I179" s="669"/>
      <c r="J179" s="669"/>
      <c r="K179" s="669"/>
      <c r="L179" s="669"/>
      <c r="M179" s="669"/>
      <c r="N179" s="669"/>
      <c r="O179" s="669"/>
      <c r="P179" s="669"/>
      <c r="Q179" s="669"/>
      <c r="R179" s="669"/>
      <c r="S179" s="670"/>
      <c r="T179" s="866"/>
      <c r="U179" s="745"/>
      <c r="V179" s="746"/>
      <c r="W179" s="112"/>
      <c r="X179" s="112"/>
      <c r="Y179" s="112"/>
      <c r="Z179" s="112"/>
      <c r="AA179" s="112"/>
      <c r="AB179" s="112"/>
      <c r="AC179" s="112"/>
      <c r="AD179" s="112"/>
      <c r="AG179">
        <f t="shared" si="48"/>
        <v>0</v>
      </c>
      <c r="AH179" s="247">
        <f t="shared" si="49"/>
        <v>0</v>
      </c>
      <c r="AI179" s="310" t="str">
        <f>IF(AH179=0,"",
IF(SUM($AH$142:AH179)=1,AJ179,
IF($AH$717&gt;SUM($AH$142:AH179),_xlfn.CONCAT(", ",AJ179),
IF($AH$717=SUM($AH$142:AH179),_xlfn.CONCAT(" y ",AJ179)))))</f>
        <v/>
      </c>
      <c r="AJ179" s="19">
        <v>38</v>
      </c>
      <c r="AK179">
        <f t="shared" si="50"/>
        <v>0</v>
      </c>
      <c r="AL179">
        <f t="shared" si="58"/>
        <v>0</v>
      </c>
      <c r="AM179">
        <f t="shared" si="59"/>
        <v>0</v>
      </c>
      <c r="AN179">
        <f t="shared" si="60"/>
        <v>0</v>
      </c>
      <c r="AO179">
        <f t="shared" si="61"/>
        <v>0</v>
      </c>
      <c r="AP179">
        <f t="shared" si="51"/>
        <v>0</v>
      </c>
      <c r="AQ179">
        <f t="shared" si="52"/>
        <v>0</v>
      </c>
      <c r="AR179">
        <f t="shared" si="53"/>
        <v>0</v>
      </c>
      <c r="AS179">
        <f t="shared" si="54"/>
        <v>0</v>
      </c>
      <c r="AT179" s="311">
        <f t="shared" si="62"/>
        <v>0</v>
      </c>
      <c r="AU179" s="312">
        <f t="shared" si="63"/>
        <v>0</v>
      </c>
      <c r="AV179" s="313">
        <f t="shared" si="64"/>
        <v>0</v>
      </c>
      <c r="AW179" s="314">
        <f t="shared" si="65"/>
        <v>0</v>
      </c>
      <c r="AX179" s="311">
        <f t="shared" si="66"/>
        <v>0</v>
      </c>
      <c r="AY179" s="312">
        <f t="shared" si="67"/>
        <v>0</v>
      </c>
      <c r="AZ179" s="313">
        <f t="shared" si="68"/>
        <v>0</v>
      </c>
      <c r="BA179" s="314">
        <f t="shared" si="69"/>
        <v>0</v>
      </c>
      <c r="BB179" s="311">
        <f t="shared" si="70"/>
        <v>0</v>
      </c>
      <c r="BC179" s="312">
        <f t="shared" si="71"/>
        <v>0</v>
      </c>
      <c r="BD179" s="313">
        <f t="shared" si="72"/>
        <v>0</v>
      </c>
      <c r="BE179" s="314">
        <f t="shared" si="73"/>
        <v>0</v>
      </c>
      <c r="BF179" s="311">
        <f t="shared" si="55"/>
        <v>0</v>
      </c>
      <c r="BG179" s="312">
        <f t="shared" si="56"/>
        <v>0</v>
      </c>
      <c r="BH179" s="313">
        <f t="shared" si="57"/>
        <v>0</v>
      </c>
      <c r="BI179" s="314">
        <f t="shared" si="74"/>
        <v>0</v>
      </c>
      <c r="BJ179" s="247">
        <f t="shared" si="75"/>
        <v>0</v>
      </c>
      <c r="BK179" s="310" t="str">
        <f>IF(BJ179=0,"",
IF(SUM($BJ$143:BJ179)=1,BL179,
IF($BJ$718&gt;SUM($BJ$143:BJ179),_xlfn.CONCAT(", ",BL179),
IF($BJ$718=SUM($BJ$143:BJ179),_xlfn.CONCAT(" y ",BL179)))))</f>
        <v/>
      </c>
      <c r="BL179" s="19">
        <v>37</v>
      </c>
      <c r="BM179" s="14"/>
      <c r="BN179" s="315"/>
      <c r="BO179" s="315"/>
      <c r="BP179" s="315"/>
      <c r="BQ179" s="315"/>
      <c r="BR179" s="315"/>
      <c r="BS179" s="315"/>
      <c r="BT179" s="315"/>
      <c r="BU179" s="315"/>
      <c r="BV179" s="14"/>
      <c r="BW179" s="14"/>
      <c r="BX179" s="14"/>
      <c r="BY179" s="14"/>
      <c r="BZ179" s="14"/>
      <c r="CA179" s="14"/>
      <c r="CB179" s="14"/>
      <c r="CC179" s="14"/>
      <c r="CD179" s="14"/>
      <c r="CE179" s="14"/>
      <c r="CF179" s="14"/>
      <c r="CG179" s="14"/>
      <c r="CH179" s="14"/>
      <c r="CI179" s="14"/>
      <c r="CJ179" s="14"/>
      <c r="CK179" s="14"/>
      <c r="CL179" s="14"/>
    </row>
    <row r="180" spans="1:90" ht="15" customHeight="1">
      <c r="A180" s="5"/>
      <c r="B180" s="6"/>
      <c r="C180" s="19" t="s">
        <v>6704</v>
      </c>
      <c r="D180" s="634" t="str">
        <f>IF($AC$136="","",IF(HLOOKUP($AC$136,Presentación!$AQ$3:$BV$574,Presentación!AP41)="","",HLOOKUP($AC$136,Presentación!$AQ$3:$BV$574,Presentación!AP41,0)))</f>
        <v/>
      </c>
      <c r="E180" s="669"/>
      <c r="F180" s="670"/>
      <c r="G180" s="752" t="str">
        <f>IF($AC$136="","",IF(HLOOKUP($AC$136,Presentación!$BZ$3:$DE$574,Presentación!AP41,0)="","",HLOOKUP($AC$136,Presentación!$BZ$3:$DE$574,Presentación!AP41,0)))</f>
        <v/>
      </c>
      <c r="H180" s="669"/>
      <c r="I180" s="669"/>
      <c r="J180" s="669"/>
      <c r="K180" s="669"/>
      <c r="L180" s="669"/>
      <c r="M180" s="669"/>
      <c r="N180" s="669"/>
      <c r="O180" s="669"/>
      <c r="P180" s="669"/>
      <c r="Q180" s="669"/>
      <c r="R180" s="669"/>
      <c r="S180" s="670"/>
      <c r="T180" s="866"/>
      <c r="U180" s="745"/>
      <c r="V180" s="746"/>
      <c r="W180" s="112"/>
      <c r="X180" s="112"/>
      <c r="Y180" s="112"/>
      <c r="Z180" s="112"/>
      <c r="AA180" s="112"/>
      <c r="AB180" s="112"/>
      <c r="AC180" s="112"/>
      <c r="AD180" s="112"/>
      <c r="AG180">
        <f t="shared" si="48"/>
        <v>0</v>
      </c>
      <c r="AH180" s="247">
        <f t="shared" si="49"/>
        <v>0</v>
      </c>
      <c r="AI180" s="310" t="str">
        <f>IF(AH180=0,"",
IF(SUM($AH$142:AH180)=1,AJ180,
IF($AH$717&gt;SUM($AH$142:AH180),_xlfn.CONCAT(", ",AJ180),
IF($AH$717=SUM($AH$142:AH180),_xlfn.CONCAT(" y ",AJ180)))))</f>
        <v/>
      </c>
      <c r="AJ180" s="19">
        <v>39</v>
      </c>
      <c r="AK180">
        <f t="shared" si="50"/>
        <v>0</v>
      </c>
      <c r="AL180">
        <f t="shared" si="58"/>
        <v>0</v>
      </c>
      <c r="AM180">
        <f t="shared" si="59"/>
        <v>0</v>
      </c>
      <c r="AN180">
        <f t="shared" si="60"/>
        <v>0</v>
      </c>
      <c r="AO180">
        <f t="shared" si="61"/>
        <v>0</v>
      </c>
      <c r="AP180">
        <f t="shared" si="51"/>
        <v>0</v>
      </c>
      <c r="AQ180">
        <f t="shared" si="52"/>
        <v>0</v>
      </c>
      <c r="AR180">
        <f t="shared" si="53"/>
        <v>0</v>
      </c>
      <c r="AS180">
        <f t="shared" si="54"/>
        <v>0</v>
      </c>
      <c r="AT180" s="311">
        <f t="shared" si="62"/>
        <v>0</v>
      </c>
      <c r="AU180" s="312">
        <f t="shared" si="63"/>
        <v>0</v>
      </c>
      <c r="AV180" s="313">
        <f t="shared" si="64"/>
        <v>0</v>
      </c>
      <c r="AW180" s="314">
        <f t="shared" si="65"/>
        <v>0</v>
      </c>
      <c r="AX180" s="311">
        <f t="shared" si="66"/>
        <v>0</v>
      </c>
      <c r="AY180" s="312">
        <f t="shared" si="67"/>
        <v>0</v>
      </c>
      <c r="AZ180" s="313">
        <f t="shared" si="68"/>
        <v>0</v>
      </c>
      <c r="BA180" s="314">
        <f t="shared" si="69"/>
        <v>0</v>
      </c>
      <c r="BB180" s="311">
        <f t="shared" si="70"/>
        <v>0</v>
      </c>
      <c r="BC180" s="312">
        <f t="shared" si="71"/>
        <v>0</v>
      </c>
      <c r="BD180" s="313">
        <f t="shared" si="72"/>
        <v>0</v>
      </c>
      <c r="BE180" s="314">
        <f t="shared" si="73"/>
        <v>0</v>
      </c>
      <c r="BF180" s="311">
        <f t="shared" si="55"/>
        <v>0</v>
      </c>
      <c r="BG180" s="312">
        <f t="shared" si="56"/>
        <v>0</v>
      </c>
      <c r="BH180" s="313">
        <f t="shared" si="57"/>
        <v>0</v>
      </c>
      <c r="BI180" s="314">
        <f t="shared" si="74"/>
        <v>0</v>
      </c>
      <c r="BJ180" s="247">
        <f t="shared" si="75"/>
        <v>0</v>
      </c>
      <c r="BK180" s="310" t="str">
        <f>IF(BJ180=0,"",
IF(SUM($BJ$143:BJ180)=1,BL180,
IF($BJ$718&gt;SUM($BJ$143:BJ180),_xlfn.CONCAT(", ",BL180),
IF($BJ$718=SUM($BJ$143:BJ180),_xlfn.CONCAT(" y ",BL180)))))</f>
        <v/>
      </c>
      <c r="BL180" s="19">
        <v>38</v>
      </c>
      <c r="BM180" s="14"/>
      <c r="BN180" s="315"/>
      <c r="BO180" s="315"/>
      <c r="BP180" s="315"/>
      <c r="BQ180" s="315"/>
      <c r="BR180" s="315"/>
      <c r="BS180" s="315"/>
      <c r="BT180" s="315"/>
      <c r="BU180" s="315"/>
      <c r="BV180" s="14"/>
      <c r="BW180" s="14"/>
      <c r="BX180" s="14"/>
      <c r="BY180" s="14"/>
      <c r="BZ180" s="14"/>
      <c r="CA180" s="14"/>
      <c r="CB180" s="14"/>
      <c r="CC180" s="14"/>
      <c r="CD180" s="14"/>
      <c r="CE180" s="14"/>
      <c r="CF180" s="14"/>
      <c r="CG180" s="14"/>
      <c r="CH180" s="14"/>
      <c r="CI180" s="14"/>
      <c r="CJ180" s="14"/>
      <c r="CK180" s="14"/>
      <c r="CL180" s="14"/>
    </row>
    <row r="181" spans="1:90" ht="15" customHeight="1">
      <c r="A181" s="5"/>
      <c r="B181" s="6"/>
      <c r="C181" s="19" t="s">
        <v>6705</v>
      </c>
      <c r="D181" s="634" t="str">
        <f>IF($AC$136="","",IF(HLOOKUP($AC$136,Presentación!$AQ$3:$BV$574,Presentación!AP42)="","",HLOOKUP($AC$136,Presentación!$AQ$3:$BV$574,Presentación!AP42,0)))</f>
        <v/>
      </c>
      <c r="E181" s="669"/>
      <c r="F181" s="670"/>
      <c r="G181" s="752" t="str">
        <f>IF($AC$136="","",IF(HLOOKUP($AC$136,Presentación!$BZ$3:$DE$574,Presentación!AP42,0)="","",HLOOKUP($AC$136,Presentación!$BZ$3:$DE$574,Presentación!AP42,0)))</f>
        <v/>
      </c>
      <c r="H181" s="669"/>
      <c r="I181" s="669"/>
      <c r="J181" s="669"/>
      <c r="K181" s="669"/>
      <c r="L181" s="669"/>
      <c r="M181" s="669"/>
      <c r="N181" s="669"/>
      <c r="O181" s="669"/>
      <c r="P181" s="669"/>
      <c r="Q181" s="669"/>
      <c r="R181" s="669"/>
      <c r="S181" s="670"/>
      <c r="T181" s="866"/>
      <c r="U181" s="745"/>
      <c r="V181" s="746"/>
      <c r="W181" s="112"/>
      <c r="X181" s="112"/>
      <c r="Y181" s="112"/>
      <c r="Z181" s="112"/>
      <c r="AA181" s="112"/>
      <c r="AB181" s="112"/>
      <c r="AC181" s="112"/>
      <c r="AD181" s="112"/>
      <c r="AG181">
        <f t="shared" si="48"/>
        <v>0</v>
      </c>
      <c r="AH181" s="247">
        <f t="shared" si="49"/>
        <v>0</v>
      </c>
      <c r="AI181" s="310" t="str">
        <f>IF(AH181=0,"",
IF(SUM($AH$142:AH181)=1,AJ181,
IF($AH$717&gt;SUM($AH$142:AH181),_xlfn.CONCAT(", ",AJ181),
IF($AH$717=SUM($AH$142:AH181),_xlfn.CONCAT(" y ",AJ181)))))</f>
        <v/>
      </c>
      <c r="AJ181" s="19">
        <v>40</v>
      </c>
      <c r="AK181">
        <f t="shared" si="50"/>
        <v>0</v>
      </c>
      <c r="AL181">
        <f t="shared" si="58"/>
        <v>0</v>
      </c>
      <c r="AM181">
        <f t="shared" si="59"/>
        <v>0</v>
      </c>
      <c r="AN181">
        <f t="shared" si="60"/>
        <v>0</v>
      </c>
      <c r="AO181">
        <f t="shared" si="61"/>
        <v>0</v>
      </c>
      <c r="AP181">
        <f t="shared" si="51"/>
        <v>0</v>
      </c>
      <c r="AQ181">
        <f t="shared" si="52"/>
        <v>0</v>
      </c>
      <c r="AR181">
        <f t="shared" si="53"/>
        <v>0</v>
      </c>
      <c r="AS181">
        <f t="shared" si="54"/>
        <v>0</v>
      </c>
      <c r="AT181" s="311">
        <f t="shared" si="62"/>
        <v>0</v>
      </c>
      <c r="AU181" s="312">
        <f t="shared" si="63"/>
        <v>0</v>
      </c>
      <c r="AV181" s="313">
        <f t="shared" si="64"/>
        <v>0</v>
      </c>
      <c r="AW181" s="314">
        <f t="shared" si="65"/>
        <v>0</v>
      </c>
      <c r="AX181" s="311">
        <f t="shared" si="66"/>
        <v>0</v>
      </c>
      <c r="AY181" s="312">
        <f t="shared" si="67"/>
        <v>0</v>
      </c>
      <c r="AZ181" s="313">
        <f t="shared" si="68"/>
        <v>0</v>
      </c>
      <c r="BA181" s="314">
        <f t="shared" si="69"/>
        <v>0</v>
      </c>
      <c r="BB181" s="311">
        <f t="shared" si="70"/>
        <v>0</v>
      </c>
      <c r="BC181" s="312">
        <f t="shared" si="71"/>
        <v>0</v>
      </c>
      <c r="BD181" s="313">
        <f t="shared" si="72"/>
        <v>0</v>
      </c>
      <c r="BE181" s="314">
        <f t="shared" si="73"/>
        <v>0</v>
      </c>
      <c r="BF181" s="311">
        <f t="shared" si="55"/>
        <v>0</v>
      </c>
      <c r="BG181" s="312">
        <f t="shared" si="56"/>
        <v>0</v>
      </c>
      <c r="BH181" s="313">
        <f t="shared" si="57"/>
        <v>0</v>
      </c>
      <c r="BI181" s="314">
        <f t="shared" si="74"/>
        <v>0</v>
      </c>
      <c r="BJ181" s="247">
        <f t="shared" si="75"/>
        <v>0</v>
      </c>
      <c r="BK181" s="310" t="str">
        <f>IF(BJ181=0,"",
IF(SUM($BJ$143:BJ181)=1,BL181,
IF($BJ$718&gt;SUM($BJ$143:BJ181),_xlfn.CONCAT(", ",BL181),
IF($BJ$718=SUM($BJ$143:BJ181),_xlfn.CONCAT(" y ",BL181)))))</f>
        <v/>
      </c>
      <c r="BL181" s="19">
        <v>39</v>
      </c>
      <c r="BM181" s="14"/>
      <c r="BN181" s="315"/>
      <c r="BO181" s="315"/>
      <c r="BP181" s="315"/>
      <c r="BQ181" s="315"/>
      <c r="BR181" s="315"/>
      <c r="BS181" s="315"/>
      <c r="BT181" s="315"/>
      <c r="BU181" s="315"/>
      <c r="BV181" s="14"/>
      <c r="BW181" s="14"/>
      <c r="BX181" s="14"/>
      <c r="BY181" s="14"/>
      <c r="BZ181" s="14"/>
      <c r="CA181" s="14"/>
      <c r="CB181" s="14"/>
      <c r="CC181" s="14"/>
      <c r="CD181" s="14"/>
      <c r="CE181" s="14"/>
      <c r="CF181" s="14"/>
      <c r="CG181" s="14"/>
      <c r="CH181" s="14"/>
      <c r="CI181" s="14"/>
      <c r="CJ181" s="14"/>
      <c r="CK181" s="14"/>
      <c r="CL181" s="14"/>
    </row>
    <row r="182" spans="1:90" ht="15" customHeight="1">
      <c r="A182" s="5"/>
      <c r="B182" s="6"/>
      <c r="C182" s="19" t="s">
        <v>6706</v>
      </c>
      <c r="D182" s="634" t="str">
        <f>IF($AC$136="","",IF(HLOOKUP($AC$136,Presentación!$AQ$3:$BV$574,Presentación!AP43)="","",HLOOKUP($AC$136,Presentación!$AQ$3:$BV$574,Presentación!AP43,0)))</f>
        <v/>
      </c>
      <c r="E182" s="669"/>
      <c r="F182" s="670"/>
      <c r="G182" s="752" t="str">
        <f>IF($AC$136="","",IF(HLOOKUP($AC$136,Presentación!$BZ$3:$DE$574,Presentación!AP43,0)="","",HLOOKUP($AC$136,Presentación!$BZ$3:$DE$574,Presentación!AP43,0)))</f>
        <v/>
      </c>
      <c r="H182" s="669"/>
      <c r="I182" s="669"/>
      <c r="J182" s="669"/>
      <c r="K182" s="669"/>
      <c r="L182" s="669"/>
      <c r="M182" s="669"/>
      <c r="N182" s="669"/>
      <c r="O182" s="669"/>
      <c r="P182" s="669"/>
      <c r="Q182" s="669"/>
      <c r="R182" s="669"/>
      <c r="S182" s="670"/>
      <c r="T182" s="866"/>
      <c r="U182" s="745"/>
      <c r="V182" s="746"/>
      <c r="W182" s="112"/>
      <c r="X182" s="112"/>
      <c r="Y182" s="112"/>
      <c r="Z182" s="112"/>
      <c r="AA182" s="112"/>
      <c r="AB182" s="112"/>
      <c r="AC182" s="112"/>
      <c r="AD182" s="112"/>
      <c r="AG182">
        <f t="shared" si="48"/>
        <v>0</v>
      </c>
      <c r="AH182" s="247">
        <f t="shared" si="49"/>
        <v>0</v>
      </c>
      <c r="AI182" s="310" t="str">
        <f>IF(AH182=0,"",
IF(SUM($AH$142:AH182)=1,AJ182,
IF($AH$717&gt;SUM($AH$142:AH182),_xlfn.CONCAT(", ",AJ182),
IF($AH$717=SUM($AH$142:AH182),_xlfn.CONCAT(" y ",AJ182)))))</f>
        <v/>
      </c>
      <c r="AJ182" s="19">
        <v>41</v>
      </c>
      <c r="AK182">
        <f t="shared" si="50"/>
        <v>0</v>
      </c>
      <c r="AL182">
        <f t="shared" si="58"/>
        <v>0</v>
      </c>
      <c r="AM182">
        <f t="shared" si="59"/>
        <v>0</v>
      </c>
      <c r="AN182">
        <f t="shared" si="60"/>
        <v>0</v>
      </c>
      <c r="AO182">
        <f t="shared" si="61"/>
        <v>0</v>
      </c>
      <c r="AP182">
        <f t="shared" si="51"/>
        <v>0</v>
      </c>
      <c r="AQ182">
        <f t="shared" si="52"/>
        <v>0</v>
      </c>
      <c r="AR182">
        <f t="shared" si="53"/>
        <v>0</v>
      </c>
      <c r="AS182">
        <f t="shared" si="54"/>
        <v>0</v>
      </c>
      <c r="AT182" s="311">
        <f t="shared" si="62"/>
        <v>0</v>
      </c>
      <c r="AU182" s="312">
        <f t="shared" si="63"/>
        <v>0</v>
      </c>
      <c r="AV182" s="313">
        <f t="shared" si="64"/>
        <v>0</v>
      </c>
      <c r="AW182" s="314">
        <f t="shared" si="65"/>
        <v>0</v>
      </c>
      <c r="AX182" s="311">
        <f t="shared" si="66"/>
        <v>0</v>
      </c>
      <c r="AY182" s="312">
        <f t="shared" si="67"/>
        <v>0</v>
      </c>
      <c r="AZ182" s="313">
        <f t="shared" si="68"/>
        <v>0</v>
      </c>
      <c r="BA182" s="314">
        <f t="shared" si="69"/>
        <v>0</v>
      </c>
      <c r="BB182" s="311">
        <f t="shared" si="70"/>
        <v>0</v>
      </c>
      <c r="BC182" s="312">
        <f t="shared" si="71"/>
        <v>0</v>
      </c>
      <c r="BD182" s="313">
        <f t="shared" si="72"/>
        <v>0</v>
      </c>
      <c r="BE182" s="314">
        <f t="shared" si="73"/>
        <v>0</v>
      </c>
      <c r="BF182" s="311">
        <f t="shared" si="55"/>
        <v>0</v>
      </c>
      <c r="BG182" s="312">
        <f t="shared" si="56"/>
        <v>0</v>
      </c>
      <c r="BH182" s="313">
        <f t="shared" si="57"/>
        <v>0</v>
      </c>
      <c r="BI182" s="314">
        <f t="shared" si="74"/>
        <v>0</v>
      </c>
      <c r="BJ182" s="247">
        <f t="shared" si="75"/>
        <v>0</v>
      </c>
      <c r="BK182" s="310" t="str">
        <f>IF(BJ182=0,"",
IF(SUM($BJ$143:BJ182)=1,BL182,
IF($BJ$718&gt;SUM($BJ$143:BJ182),_xlfn.CONCAT(", ",BL182),
IF($BJ$718=SUM($BJ$143:BJ182),_xlfn.CONCAT(" y ",BL182)))))</f>
        <v/>
      </c>
      <c r="BL182" s="19">
        <v>40</v>
      </c>
      <c r="BM182" s="14"/>
      <c r="BN182" s="315"/>
      <c r="BO182" s="315"/>
      <c r="BP182" s="315"/>
      <c r="BQ182" s="315"/>
      <c r="BR182" s="315"/>
      <c r="BS182" s="315"/>
      <c r="BT182" s="315"/>
      <c r="BU182" s="315"/>
      <c r="BV182" s="14"/>
      <c r="BW182" s="14"/>
      <c r="BX182" s="14"/>
      <c r="BY182" s="14"/>
      <c r="BZ182" s="14"/>
      <c r="CA182" s="14"/>
      <c r="CB182" s="14"/>
      <c r="CC182" s="14"/>
      <c r="CD182" s="14"/>
      <c r="CE182" s="14"/>
      <c r="CF182" s="14"/>
      <c r="CG182" s="14"/>
      <c r="CH182" s="14"/>
      <c r="CI182" s="14"/>
      <c r="CJ182" s="14"/>
      <c r="CK182" s="14"/>
      <c r="CL182" s="14"/>
    </row>
    <row r="183" spans="1:90" ht="15" customHeight="1">
      <c r="A183" s="5"/>
      <c r="B183" s="6"/>
      <c r="C183" s="19" t="s">
        <v>6707</v>
      </c>
      <c r="D183" s="634" t="str">
        <f>IF($AC$136="","",IF(HLOOKUP($AC$136,Presentación!$AQ$3:$BV$574,Presentación!AP44)="","",HLOOKUP($AC$136,Presentación!$AQ$3:$BV$574,Presentación!AP44,0)))</f>
        <v/>
      </c>
      <c r="E183" s="669"/>
      <c r="F183" s="670"/>
      <c r="G183" s="752" t="str">
        <f>IF($AC$136="","",IF(HLOOKUP($AC$136,Presentación!$BZ$3:$DE$574,Presentación!AP44,0)="","",HLOOKUP($AC$136,Presentación!$BZ$3:$DE$574,Presentación!AP44,0)))</f>
        <v/>
      </c>
      <c r="H183" s="669"/>
      <c r="I183" s="669"/>
      <c r="J183" s="669"/>
      <c r="K183" s="669"/>
      <c r="L183" s="669"/>
      <c r="M183" s="669"/>
      <c r="N183" s="669"/>
      <c r="O183" s="669"/>
      <c r="P183" s="669"/>
      <c r="Q183" s="669"/>
      <c r="R183" s="669"/>
      <c r="S183" s="670"/>
      <c r="T183" s="866"/>
      <c r="U183" s="745"/>
      <c r="V183" s="746"/>
      <c r="W183" s="112"/>
      <c r="X183" s="112"/>
      <c r="Y183" s="112"/>
      <c r="Z183" s="112"/>
      <c r="AA183" s="112"/>
      <c r="AB183" s="112"/>
      <c r="AC183" s="112"/>
      <c r="AD183" s="112"/>
      <c r="AG183">
        <f t="shared" si="48"/>
        <v>0</v>
      </c>
      <c r="AH183" s="247">
        <f t="shared" si="49"/>
        <v>0</v>
      </c>
      <c r="AI183" s="310" t="str">
        <f>IF(AH183=0,"",
IF(SUM($AH$142:AH183)=1,AJ183,
IF($AH$717&gt;SUM($AH$142:AH183),_xlfn.CONCAT(", ",AJ183),
IF($AH$717=SUM($AH$142:AH183),_xlfn.CONCAT(" y ",AJ183)))))</f>
        <v/>
      </c>
      <c r="AJ183" s="19">
        <v>42</v>
      </c>
      <c r="AK183">
        <f t="shared" si="50"/>
        <v>0</v>
      </c>
      <c r="AL183">
        <f t="shared" si="58"/>
        <v>0</v>
      </c>
      <c r="AM183">
        <f t="shared" si="59"/>
        <v>0</v>
      </c>
      <c r="AN183">
        <f t="shared" si="60"/>
        <v>0</v>
      </c>
      <c r="AO183">
        <f t="shared" si="61"/>
        <v>0</v>
      </c>
      <c r="AP183">
        <f t="shared" si="51"/>
        <v>0</v>
      </c>
      <c r="AQ183">
        <f t="shared" si="52"/>
        <v>0</v>
      </c>
      <c r="AR183">
        <f t="shared" si="53"/>
        <v>0</v>
      </c>
      <c r="AS183">
        <f t="shared" si="54"/>
        <v>0</v>
      </c>
      <c r="AT183" s="311">
        <f t="shared" si="62"/>
        <v>0</v>
      </c>
      <c r="AU183" s="312">
        <f t="shared" si="63"/>
        <v>0</v>
      </c>
      <c r="AV183" s="313">
        <f t="shared" si="64"/>
        <v>0</v>
      </c>
      <c r="AW183" s="314">
        <f t="shared" si="65"/>
        <v>0</v>
      </c>
      <c r="AX183" s="311">
        <f t="shared" si="66"/>
        <v>0</v>
      </c>
      <c r="AY183" s="312">
        <f t="shared" si="67"/>
        <v>0</v>
      </c>
      <c r="AZ183" s="313">
        <f t="shared" si="68"/>
        <v>0</v>
      </c>
      <c r="BA183" s="314">
        <f t="shared" si="69"/>
        <v>0</v>
      </c>
      <c r="BB183" s="311">
        <f t="shared" si="70"/>
        <v>0</v>
      </c>
      <c r="BC183" s="312">
        <f t="shared" si="71"/>
        <v>0</v>
      </c>
      <c r="BD183" s="313">
        <f t="shared" si="72"/>
        <v>0</v>
      </c>
      <c r="BE183" s="314">
        <f t="shared" si="73"/>
        <v>0</v>
      </c>
      <c r="BF183" s="311">
        <f t="shared" si="55"/>
        <v>0</v>
      </c>
      <c r="BG183" s="312">
        <f t="shared" si="56"/>
        <v>0</v>
      </c>
      <c r="BH183" s="313">
        <f t="shared" si="57"/>
        <v>0</v>
      </c>
      <c r="BI183" s="314">
        <f t="shared" si="74"/>
        <v>0</v>
      </c>
      <c r="BJ183" s="247">
        <f t="shared" si="75"/>
        <v>0</v>
      </c>
      <c r="BK183" s="310" t="str">
        <f>IF(BJ183=0,"",
IF(SUM($BJ$143:BJ183)=1,BL183,
IF($BJ$718&gt;SUM($BJ$143:BJ183),_xlfn.CONCAT(", ",BL183),
IF($BJ$718=SUM($BJ$143:BJ183),_xlfn.CONCAT(" y ",BL183)))))</f>
        <v/>
      </c>
      <c r="BL183" s="19">
        <v>41</v>
      </c>
      <c r="BM183" s="14"/>
      <c r="BN183" s="315"/>
      <c r="BO183" s="315"/>
      <c r="BP183" s="315"/>
      <c r="BQ183" s="315"/>
      <c r="BR183" s="315"/>
      <c r="BS183" s="315"/>
      <c r="BT183" s="315"/>
      <c r="BU183" s="315"/>
      <c r="BV183" s="14"/>
      <c r="BW183" s="14"/>
      <c r="BX183" s="14"/>
      <c r="BY183" s="14"/>
      <c r="BZ183" s="14"/>
      <c r="CA183" s="14"/>
      <c r="CB183" s="14"/>
      <c r="CC183" s="14"/>
      <c r="CD183" s="14"/>
      <c r="CE183" s="14"/>
      <c r="CF183" s="14"/>
      <c r="CG183" s="14"/>
      <c r="CH183" s="14"/>
      <c r="CI183" s="14"/>
      <c r="CJ183" s="14"/>
      <c r="CK183" s="14"/>
      <c r="CL183" s="14"/>
    </row>
    <row r="184" spans="1:90" ht="15" customHeight="1">
      <c r="A184" s="5"/>
      <c r="B184" s="6"/>
      <c r="C184" s="19" t="s">
        <v>6708</v>
      </c>
      <c r="D184" s="634" t="str">
        <f>IF($AC$136="","",IF(HLOOKUP($AC$136,Presentación!$AQ$3:$BV$574,Presentación!AP45)="","",HLOOKUP($AC$136,Presentación!$AQ$3:$BV$574,Presentación!AP45,0)))</f>
        <v/>
      </c>
      <c r="E184" s="669"/>
      <c r="F184" s="670"/>
      <c r="G184" s="752" t="str">
        <f>IF($AC$136="","",IF(HLOOKUP($AC$136,Presentación!$BZ$3:$DE$574,Presentación!AP45,0)="","",HLOOKUP($AC$136,Presentación!$BZ$3:$DE$574,Presentación!AP45,0)))</f>
        <v/>
      </c>
      <c r="H184" s="669"/>
      <c r="I184" s="669"/>
      <c r="J184" s="669"/>
      <c r="K184" s="669"/>
      <c r="L184" s="669"/>
      <c r="M184" s="669"/>
      <c r="N184" s="669"/>
      <c r="O184" s="669"/>
      <c r="P184" s="669"/>
      <c r="Q184" s="669"/>
      <c r="R184" s="669"/>
      <c r="S184" s="670"/>
      <c r="T184" s="866"/>
      <c r="U184" s="745"/>
      <c r="V184" s="746"/>
      <c r="W184" s="112"/>
      <c r="X184" s="112"/>
      <c r="Y184" s="112"/>
      <c r="Z184" s="112"/>
      <c r="AA184" s="112"/>
      <c r="AB184" s="112"/>
      <c r="AC184" s="112"/>
      <c r="AD184" s="112"/>
      <c r="AG184">
        <f t="shared" si="48"/>
        <v>0</v>
      </c>
      <c r="AH184" s="247">
        <f t="shared" si="49"/>
        <v>0</v>
      </c>
      <c r="AI184" s="310" t="str">
        <f>IF(AH184=0,"",
IF(SUM($AH$142:AH184)=1,AJ184,
IF($AH$717&gt;SUM($AH$142:AH184),_xlfn.CONCAT(", ",AJ184),
IF($AH$717=SUM($AH$142:AH184),_xlfn.CONCAT(" y ",AJ184)))))</f>
        <v/>
      </c>
      <c r="AJ184" s="19">
        <v>43</v>
      </c>
      <c r="AK184">
        <f t="shared" si="50"/>
        <v>0</v>
      </c>
      <c r="AL184">
        <f t="shared" si="58"/>
        <v>0</v>
      </c>
      <c r="AM184">
        <f t="shared" si="59"/>
        <v>0</v>
      </c>
      <c r="AN184">
        <f t="shared" si="60"/>
        <v>0</v>
      </c>
      <c r="AO184">
        <f t="shared" si="61"/>
        <v>0</v>
      </c>
      <c r="AP184">
        <f t="shared" si="51"/>
        <v>0</v>
      </c>
      <c r="AQ184">
        <f t="shared" si="52"/>
        <v>0</v>
      </c>
      <c r="AR184">
        <f t="shared" si="53"/>
        <v>0</v>
      </c>
      <c r="AS184">
        <f t="shared" si="54"/>
        <v>0</v>
      </c>
      <c r="AT184" s="311">
        <f t="shared" si="62"/>
        <v>0</v>
      </c>
      <c r="AU184" s="312">
        <f t="shared" si="63"/>
        <v>0</v>
      </c>
      <c r="AV184" s="313">
        <f t="shared" si="64"/>
        <v>0</v>
      </c>
      <c r="AW184" s="314">
        <f t="shared" si="65"/>
        <v>0</v>
      </c>
      <c r="AX184" s="311">
        <f t="shared" si="66"/>
        <v>0</v>
      </c>
      <c r="AY184" s="312">
        <f t="shared" si="67"/>
        <v>0</v>
      </c>
      <c r="AZ184" s="313">
        <f t="shared" si="68"/>
        <v>0</v>
      </c>
      <c r="BA184" s="314">
        <f t="shared" si="69"/>
        <v>0</v>
      </c>
      <c r="BB184" s="311">
        <f t="shared" si="70"/>
        <v>0</v>
      </c>
      <c r="BC184" s="312">
        <f t="shared" si="71"/>
        <v>0</v>
      </c>
      <c r="BD184" s="313">
        <f t="shared" si="72"/>
        <v>0</v>
      </c>
      <c r="BE184" s="314">
        <f t="shared" si="73"/>
        <v>0</v>
      </c>
      <c r="BF184" s="311">
        <f t="shared" si="55"/>
        <v>0</v>
      </c>
      <c r="BG184" s="312">
        <f t="shared" si="56"/>
        <v>0</v>
      </c>
      <c r="BH184" s="313">
        <f t="shared" si="57"/>
        <v>0</v>
      </c>
      <c r="BI184" s="314">
        <f t="shared" si="74"/>
        <v>0</v>
      </c>
      <c r="BJ184" s="247">
        <f t="shared" si="75"/>
        <v>0</v>
      </c>
      <c r="BK184" s="310" t="str">
        <f>IF(BJ184=0,"",
IF(SUM($BJ$143:BJ184)=1,BL184,
IF($BJ$718&gt;SUM($BJ$143:BJ184),_xlfn.CONCAT(", ",BL184),
IF($BJ$718=SUM($BJ$143:BJ184),_xlfn.CONCAT(" y ",BL184)))))</f>
        <v/>
      </c>
      <c r="BL184" s="19">
        <v>42</v>
      </c>
      <c r="BM184" s="14"/>
      <c r="BN184" s="315"/>
      <c r="BO184" s="315"/>
      <c r="BP184" s="315"/>
      <c r="BQ184" s="315"/>
      <c r="BR184" s="315"/>
      <c r="BS184" s="315"/>
      <c r="BT184" s="315"/>
      <c r="BU184" s="315"/>
      <c r="BV184" s="14"/>
      <c r="BW184" s="14"/>
      <c r="BX184" s="14"/>
      <c r="BY184" s="14"/>
      <c r="BZ184" s="14"/>
      <c r="CA184" s="14"/>
      <c r="CB184" s="14"/>
      <c r="CC184" s="14"/>
      <c r="CD184" s="14"/>
      <c r="CE184" s="14"/>
      <c r="CF184" s="14"/>
      <c r="CG184" s="14"/>
      <c r="CH184" s="14"/>
      <c r="CI184" s="14"/>
      <c r="CJ184" s="14"/>
      <c r="CK184" s="14"/>
      <c r="CL184" s="14"/>
    </row>
    <row r="185" spans="1:90" ht="15" customHeight="1">
      <c r="A185" s="5"/>
      <c r="B185" s="6"/>
      <c r="C185" s="19" t="s">
        <v>6709</v>
      </c>
      <c r="D185" s="634" t="str">
        <f>IF($AC$136="","",IF(HLOOKUP($AC$136,Presentación!$AQ$3:$BV$574,Presentación!AP46)="","",HLOOKUP($AC$136,Presentación!$AQ$3:$BV$574,Presentación!AP46,0)))</f>
        <v/>
      </c>
      <c r="E185" s="669"/>
      <c r="F185" s="670"/>
      <c r="G185" s="752" t="str">
        <f>IF($AC$136="","",IF(HLOOKUP($AC$136,Presentación!$BZ$3:$DE$574,Presentación!AP46,0)="","",HLOOKUP($AC$136,Presentación!$BZ$3:$DE$574,Presentación!AP46,0)))</f>
        <v/>
      </c>
      <c r="H185" s="669"/>
      <c r="I185" s="669"/>
      <c r="J185" s="669"/>
      <c r="K185" s="669"/>
      <c r="L185" s="669"/>
      <c r="M185" s="669"/>
      <c r="N185" s="669"/>
      <c r="O185" s="669"/>
      <c r="P185" s="669"/>
      <c r="Q185" s="669"/>
      <c r="R185" s="669"/>
      <c r="S185" s="670"/>
      <c r="T185" s="866"/>
      <c r="U185" s="745"/>
      <c r="V185" s="746"/>
      <c r="W185" s="112"/>
      <c r="X185" s="112"/>
      <c r="Y185" s="112"/>
      <c r="Z185" s="112"/>
      <c r="AA185" s="112"/>
      <c r="AB185" s="112"/>
      <c r="AC185" s="112"/>
      <c r="AD185" s="112"/>
      <c r="AG185">
        <f t="shared" si="48"/>
        <v>0</v>
      </c>
      <c r="AH185" s="247">
        <f t="shared" si="49"/>
        <v>0</v>
      </c>
      <c r="AI185" s="310" t="str">
        <f>IF(AH185=0,"",
IF(SUM($AH$142:AH185)=1,AJ185,
IF($AH$717&gt;SUM($AH$142:AH185),_xlfn.CONCAT(", ",AJ185),
IF($AH$717=SUM($AH$142:AH185),_xlfn.CONCAT(" y ",AJ185)))))</f>
        <v/>
      </c>
      <c r="AJ185" s="19">
        <v>44</v>
      </c>
      <c r="AK185">
        <f t="shared" si="50"/>
        <v>0</v>
      </c>
      <c r="AL185">
        <f t="shared" si="58"/>
        <v>0</v>
      </c>
      <c r="AM185">
        <f t="shared" si="59"/>
        <v>0</v>
      </c>
      <c r="AN185">
        <f t="shared" si="60"/>
        <v>0</v>
      </c>
      <c r="AO185">
        <f t="shared" si="61"/>
        <v>0</v>
      </c>
      <c r="AP185">
        <f t="shared" si="51"/>
        <v>0</v>
      </c>
      <c r="AQ185">
        <f t="shared" si="52"/>
        <v>0</v>
      </c>
      <c r="AR185">
        <f t="shared" si="53"/>
        <v>0</v>
      </c>
      <c r="AS185">
        <f t="shared" si="54"/>
        <v>0</v>
      </c>
      <c r="AT185" s="311">
        <f t="shared" si="62"/>
        <v>0</v>
      </c>
      <c r="AU185" s="312">
        <f t="shared" si="63"/>
        <v>0</v>
      </c>
      <c r="AV185" s="313">
        <f t="shared" si="64"/>
        <v>0</v>
      </c>
      <c r="AW185" s="314">
        <f t="shared" si="65"/>
        <v>0</v>
      </c>
      <c r="AX185" s="311">
        <f t="shared" si="66"/>
        <v>0</v>
      </c>
      <c r="AY185" s="312">
        <f t="shared" si="67"/>
        <v>0</v>
      </c>
      <c r="AZ185" s="313">
        <f t="shared" si="68"/>
        <v>0</v>
      </c>
      <c r="BA185" s="314">
        <f t="shared" si="69"/>
        <v>0</v>
      </c>
      <c r="BB185" s="311">
        <f t="shared" si="70"/>
        <v>0</v>
      </c>
      <c r="BC185" s="312">
        <f t="shared" si="71"/>
        <v>0</v>
      </c>
      <c r="BD185" s="313">
        <f t="shared" si="72"/>
        <v>0</v>
      </c>
      <c r="BE185" s="314">
        <f t="shared" si="73"/>
        <v>0</v>
      </c>
      <c r="BF185" s="311">
        <f t="shared" si="55"/>
        <v>0</v>
      </c>
      <c r="BG185" s="312">
        <f t="shared" si="56"/>
        <v>0</v>
      </c>
      <c r="BH185" s="313">
        <f t="shared" si="57"/>
        <v>0</v>
      </c>
      <c r="BI185" s="314">
        <f t="shared" si="74"/>
        <v>0</v>
      </c>
      <c r="BJ185" s="247">
        <f t="shared" si="75"/>
        <v>0</v>
      </c>
      <c r="BK185" s="310" t="str">
        <f>IF(BJ185=0,"",
IF(SUM($BJ$143:BJ185)=1,BL185,
IF($BJ$718&gt;SUM($BJ$143:BJ185),_xlfn.CONCAT(", ",BL185),
IF($BJ$718=SUM($BJ$143:BJ185),_xlfn.CONCAT(" y ",BL185)))))</f>
        <v/>
      </c>
      <c r="BL185" s="19">
        <v>43</v>
      </c>
      <c r="BM185" s="14"/>
      <c r="BN185" s="315"/>
      <c r="BO185" s="315"/>
      <c r="BP185" s="315"/>
      <c r="BQ185" s="315"/>
      <c r="BR185" s="315"/>
      <c r="BS185" s="315"/>
      <c r="BT185" s="315"/>
      <c r="BU185" s="315"/>
      <c r="BV185" s="14"/>
      <c r="BW185" s="14"/>
      <c r="BX185" s="14"/>
      <c r="BY185" s="14"/>
      <c r="BZ185" s="14"/>
      <c r="CA185" s="14"/>
      <c r="CB185" s="14"/>
      <c r="CC185" s="14"/>
      <c r="CD185" s="14"/>
      <c r="CE185" s="14"/>
      <c r="CF185" s="14"/>
      <c r="CG185" s="14"/>
      <c r="CH185" s="14"/>
      <c r="CI185" s="14"/>
      <c r="CJ185" s="14"/>
      <c r="CK185" s="14"/>
      <c r="CL185" s="14"/>
    </row>
    <row r="186" spans="1:90" ht="15" customHeight="1">
      <c r="A186" s="5"/>
      <c r="B186" s="6"/>
      <c r="C186" s="19" t="s">
        <v>6710</v>
      </c>
      <c r="D186" s="634" t="str">
        <f>IF($AC$136="","",IF(HLOOKUP($AC$136,Presentación!$AQ$3:$BV$574,Presentación!AP47)="","",HLOOKUP($AC$136,Presentación!$AQ$3:$BV$574,Presentación!AP47,0)))</f>
        <v/>
      </c>
      <c r="E186" s="669"/>
      <c r="F186" s="670"/>
      <c r="G186" s="752" t="str">
        <f>IF($AC$136="","",IF(HLOOKUP($AC$136,Presentación!$BZ$3:$DE$574,Presentación!AP47,0)="","",HLOOKUP($AC$136,Presentación!$BZ$3:$DE$574,Presentación!AP47,0)))</f>
        <v/>
      </c>
      <c r="H186" s="669"/>
      <c r="I186" s="669"/>
      <c r="J186" s="669"/>
      <c r="K186" s="669"/>
      <c r="L186" s="669"/>
      <c r="M186" s="669"/>
      <c r="N186" s="669"/>
      <c r="O186" s="669"/>
      <c r="P186" s="669"/>
      <c r="Q186" s="669"/>
      <c r="R186" s="669"/>
      <c r="S186" s="670"/>
      <c r="T186" s="866"/>
      <c r="U186" s="745"/>
      <c r="V186" s="746"/>
      <c r="W186" s="112"/>
      <c r="X186" s="112"/>
      <c r="Y186" s="112"/>
      <c r="Z186" s="112"/>
      <c r="AA186" s="112"/>
      <c r="AB186" s="112"/>
      <c r="AC186" s="112"/>
      <c r="AD186" s="112"/>
      <c r="AG186">
        <f t="shared" si="48"/>
        <v>0</v>
      </c>
      <c r="AH186" s="247">
        <f t="shared" si="49"/>
        <v>0</v>
      </c>
      <c r="AI186" s="310" t="str">
        <f>IF(AH186=0,"",
IF(SUM($AH$142:AH186)=1,AJ186,
IF($AH$717&gt;SUM($AH$142:AH186),_xlfn.CONCAT(", ",AJ186),
IF($AH$717=SUM($AH$142:AH186),_xlfn.CONCAT(" y ",AJ186)))))</f>
        <v/>
      </c>
      <c r="AJ186" s="19">
        <v>45</v>
      </c>
      <c r="AK186">
        <f t="shared" si="50"/>
        <v>0</v>
      </c>
      <c r="AL186">
        <f t="shared" si="58"/>
        <v>0</v>
      </c>
      <c r="AM186">
        <f t="shared" si="59"/>
        <v>0</v>
      </c>
      <c r="AN186">
        <f t="shared" si="60"/>
        <v>0</v>
      </c>
      <c r="AO186">
        <f t="shared" si="61"/>
        <v>0</v>
      </c>
      <c r="AP186">
        <f t="shared" si="51"/>
        <v>0</v>
      </c>
      <c r="AQ186">
        <f t="shared" si="52"/>
        <v>0</v>
      </c>
      <c r="AR186">
        <f t="shared" si="53"/>
        <v>0</v>
      </c>
      <c r="AS186">
        <f t="shared" si="54"/>
        <v>0</v>
      </c>
      <c r="AT186" s="311">
        <f t="shared" si="62"/>
        <v>0</v>
      </c>
      <c r="AU186" s="312">
        <f t="shared" si="63"/>
        <v>0</v>
      </c>
      <c r="AV186" s="313">
        <f t="shared" si="64"/>
        <v>0</v>
      </c>
      <c r="AW186" s="314">
        <f t="shared" si="65"/>
        <v>0</v>
      </c>
      <c r="AX186" s="311">
        <f t="shared" si="66"/>
        <v>0</v>
      </c>
      <c r="AY186" s="312">
        <f t="shared" si="67"/>
        <v>0</v>
      </c>
      <c r="AZ186" s="313">
        <f t="shared" si="68"/>
        <v>0</v>
      </c>
      <c r="BA186" s="314">
        <f t="shared" si="69"/>
        <v>0</v>
      </c>
      <c r="BB186" s="311">
        <f t="shared" si="70"/>
        <v>0</v>
      </c>
      <c r="BC186" s="312">
        <f t="shared" si="71"/>
        <v>0</v>
      </c>
      <c r="BD186" s="313">
        <f t="shared" si="72"/>
        <v>0</v>
      </c>
      <c r="BE186" s="314">
        <f t="shared" si="73"/>
        <v>0</v>
      </c>
      <c r="BF186" s="311">
        <f t="shared" si="55"/>
        <v>0</v>
      </c>
      <c r="BG186" s="312">
        <f t="shared" si="56"/>
        <v>0</v>
      </c>
      <c r="BH186" s="313">
        <f t="shared" si="57"/>
        <v>0</v>
      </c>
      <c r="BI186" s="314">
        <f t="shared" si="74"/>
        <v>0</v>
      </c>
      <c r="BJ186" s="247">
        <f t="shared" si="75"/>
        <v>0</v>
      </c>
      <c r="BK186" s="310" t="str">
        <f>IF(BJ186=0,"",
IF(SUM($BJ$143:BJ186)=1,BL186,
IF($BJ$718&gt;SUM($BJ$143:BJ186),_xlfn.CONCAT(", ",BL186),
IF($BJ$718=SUM($BJ$143:BJ186),_xlfn.CONCAT(" y ",BL186)))))</f>
        <v/>
      </c>
      <c r="BL186" s="19">
        <v>44</v>
      </c>
      <c r="BM186" s="14"/>
      <c r="BN186" s="315"/>
      <c r="BO186" s="315"/>
      <c r="BP186" s="315"/>
      <c r="BQ186" s="315"/>
      <c r="BR186" s="315"/>
      <c r="BS186" s="315"/>
      <c r="BT186" s="315"/>
      <c r="BU186" s="315"/>
      <c r="BV186" s="14"/>
      <c r="BW186" s="14"/>
      <c r="BX186" s="14"/>
      <c r="BY186" s="14"/>
      <c r="BZ186" s="14"/>
      <c r="CA186" s="14"/>
      <c r="CB186" s="14"/>
      <c r="CC186" s="14"/>
      <c r="CD186" s="14"/>
      <c r="CE186" s="14"/>
      <c r="CF186" s="14"/>
      <c r="CG186" s="14"/>
      <c r="CH186" s="14"/>
      <c r="CI186" s="14"/>
      <c r="CJ186" s="14"/>
      <c r="CK186" s="14"/>
      <c r="CL186" s="14"/>
    </row>
    <row r="187" spans="1:90" ht="15" customHeight="1">
      <c r="A187" s="5"/>
      <c r="B187" s="6"/>
      <c r="C187" s="19" t="s">
        <v>6711</v>
      </c>
      <c r="D187" s="634" t="str">
        <f>IF($AC$136="","",IF(HLOOKUP($AC$136,Presentación!$AQ$3:$BV$574,Presentación!AP48)="","",HLOOKUP($AC$136,Presentación!$AQ$3:$BV$574,Presentación!AP48,0)))</f>
        <v/>
      </c>
      <c r="E187" s="669"/>
      <c r="F187" s="670"/>
      <c r="G187" s="752" t="str">
        <f>IF($AC$136="","",IF(HLOOKUP($AC$136,Presentación!$BZ$3:$DE$574,Presentación!AP48,0)="","",HLOOKUP($AC$136,Presentación!$BZ$3:$DE$574,Presentación!AP48,0)))</f>
        <v/>
      </c>
      <c r="H187" s="669"/>
      <c r="I187" s="669"/>
      <c r="J187" s="669"/>
      <c r="K187" s="669"/>
      <c r="L187" s="669"/>
      <c r="M187" s="669"/>
      <c r="N187" s="669"/>
      <c r="O187" s="669"/>
      <c r="P187" s="669"/>
      <c r="Q187" s="669"/>
      <c r="R187" s="669"/>
      <c r="S187" s="670"/>
      <c r="T187" s="866"/>
      <c r="U187" s="745"/>
      <c r="V187" s="746"/>
      <c r="W187" s="112"/>
      <c r="X187" s="112"/>
      <c r="Y187" s="112"/>
      <c r="Z187" s="112"/>
      <c r="AA187" s="112"/>
      <c r="AB187" s="112"/>
      <c r="AC187" s="112"/>
      <c r="AD187" s="112"/>
      <c r="AG187">
        <f t="shared" si="48"/>
        <v>0</v>
      </c>
      <c r="AH187" s="247">
        <f t="shared" si="49"/>
        <v>0</v>
      </c>
      <c r="AI187" s="310" t="str">
        <f>IF(AH187=0,"",
IF(SUM($AH$142:AH187)=1,AJ187,
IF($AH$717&gt;SUM($AH$142:AH187),_xlfn.CONCAT(", ",AJ187),
IF($AH$717=SUM($AH$142:AH187),_xlfn.CONCAT(" y ",AJ187)))))</f>
        <v/>
      </c>
      <c r="AJ187" s="19">
        <v>46</v>
      </c>
      <c r="AK187">
        <f t="shared" si="50"/>
        <v>0</v>
      </c>
      <c r="AL187">
        <f t="shared" si="58"/>
        <v>0</v>
      </c>
      <c r="AM187">
        <f t="shared" si="59"/>
        <v>0</v>
      </c>
      <c r="AN187">
        <f t="shared" si="60"/>
        <v>0</v>
      </c>
      <c r="AO187">
        <f t="shared" si="61"/>
        <v>0</v>
      </c>
      <c r="AP187">
        <f t="shared" si="51"/>
        <v>0</v>
      </c>
      <c r="AQ187">
        <f t="shared" si="52"/>
        <v>0</v>
      </c>
      <c r="AR187">
        <f t="shared" si="53"/>
        <v>0</v>
      </c>
      <c r="AS187">
        <f t="shared" si="54"/>
        <v>0</v>
      </c>
      <c r="AT187" s="311">
        <f t="shared" si="62"/>
        <v>0</v>
      </c>
      <c r="AU187" s="312">
        <f t="shared" si="63"/>
        <v>0</v>
      </c>
      <c r="AV187" s="313">
        <f t="shared" si="64"/>
        <v>0</v>
      </c>
      <c r="AW187" s="314">
        <f t="shared" si="65"/>
        <v>0</v>
      </c>
      <c r="AX187" s="311">
        <f t="shared" si="66"/>
        <v>0</v>
      </c>
      <c r="AY187" s="312">
        <f t="shared" si="67"/>
        <v>0</v>
      </c>
      <c r="AZ187" s="313">
        <f t="shared" si="68"/>
        <v>0</v>
      </c>
      <c r="BA187" s="314">
        <f t="shared" si="69"/>
        <v>0</v>
      </c>
      <c r="BB187" s="311">
        <f t="shared" si="70"/>
        <v>0</v>
      </c>
      <c r="BC187" s="312">
        <f t="shared" si="71"/>
        <v>0</v>
      </c>
      <c r="BD187" s="313">
        <f t="shared" si="72"/>
        <v>0</v>
      </c>
      <c r="BE187" s="314">
        <f t="shared" si="73"/>
        <v>0</v>
      </c>
      <c r="BF187" s="311">
        <f t="shared" si="55"/>
        <v>0</v>
      </c>
      <c r="BG187" s="312">
        <f t="shared" si="56"/>
        <v>0</v>
      </c>
      <c r="BH187" s="313">
        <f t="shared" si="57"/>
        <v>0</v>
      </c>
      <c r="BI187" s="314">
        <f t="shared" si="74"/>
        <v>0</v>
      </c>
      <c r="BJ187" s="247">
        <f t="shared" si="75"/>
        <v>0</v>
      </c>
      <c r="BK187" s="310" t="str">
        <f>IF(BJ187=0,"",
IF(SUM($BJ$143:BJ187)=1,BL187,
IF($BJ$718&gt;SUM($BJ$143:BJ187),_xlfn.CONCAT(", ",BL187),
IF($BJ$718=SUM($BJ$143:BJ187),_xlfn.CONCAT(" y ",BL187)))))</f>
        <v/>
      </c>
      <c r="BL187" s="19">
        <v>45</v>
      </c>
      <c r="BM187" s="14"/>
      <c r="BN187" s="315"/>
      <c r="BO187" s="315"/>
      <c r="BP187" s="315"/>
      <c r="BQ187" s="315"/>
      <c r="BR187" s="315"/>
      <c r="BS187" s="315"/>
      <c r="BT187" s="315"/>
      <c r="BU187" s="315"/>
      <c r="BV187" s="14"/>
      <c r="BW187" s="14"/>
      <c r="BX187" s="14"/>
      <c r="BY187" s="14"/>
      <c r="BZ187" s="14"/>
      <c r="CA187" s="14"/>
      <c r="CB187" s="14"/>
      <c r="CC187" s="14"/>
      <c r="CD187" s="14"/>
      <c r="CE187" s="14"/>
      <c r="CF187" s="14"/>
      <c r="CG187" s="14"/>
      <c r="CH187" s="14"/>
      <c r="CI187" s="14"/>
      <c r="CJ187" s="14"/>
      <c r="CK187" s="14"/>
      <c r="CL187" s="14"/>
    </row>
    <row r="188" spans="1:90" ht="15" customHeight="1">
      <c r="A188" s="5"/>
      <c r="B188" s="6"/>
      <c r="C188" s="19" t="s">
        <v>6712</v>
      </c>
      <c r="D188" s="634" t="str">
        <f>IF($AC$136="","",IF(HLOOKUP($AC$136,Presentación!$AQ$3:$BV$574,Presentación!AP49)="","",HLOOKUP($AC$136,Presentación!$AQ$3:$BV$574,Presentación!AP49,0)))</f>
        <v/>
      </c>
      <c r="E188" s="669"/>
      <c r="F188" s="670"/>
      <c r="G188" s="752" t="str">
        <f>IF($AC$136="","",IF(HLOOKUP($AC$136,Presentación!$BZ$3:$DE$574,Presentación!AP49,0)="","",HLOOKUP($AC$136,Presentación!$BZ$3:$DE$574,Presentación!AP49,0)))</f>
        <v/>
      </c>
      <c r="H188" s="669"/>
      <c r="I188" s="669"/>
      <c r="J188" s="669"/>
      <c r="K188" s="669"/>
      <c r="L188" s="669"/>
      <c r="M188" s="669"/>
      <c r="N188" s="669"/>
      <c r="O188" s="669"/>
      <c r="P188" s="669"/>
      <c r="Q188" s="669"/>
      <c r="R188" s="669"/>
      <c r="S188" s="670"/>
      <c r="T188" s="866"/>
      <c r="U188" s="745"/>
      <c r="V188" s="746"/>
      <c r="W188" s="112"/>
      <c r="X188" s="112"/>
      <c r="Y188" s="112"/>
      <c r="Z188" s="112"/>
      <c r="AA188" s="112"/>
      <c r="AB188" s="112"/>
      <c r="AC188" s="112"/>
      <c r="AD188" s="112"/>
      <c r="AG188">
        <f t="shared" si="48"/>
        <v>0</v>
      </c>
      <c r="AH188" s="247">
        <f t="shared" si="49"/>
        <v>0</v>
      </c>
      <c r="AI188" s="310" t="str">
        <f>IF(AH188=0,"",
IF(SUM($AH$142:AH188)=1,AJ188,
IF($AH$717&gt;SUM($AH$142:AH188),_xlfn.CONCAT(", ",AJ188),
IF($AH$717=SUM($AH$142:AH188),_xlfn.CONCAT(" y ",AJ188)))))</f>
        <v/>
      </c>
      <c r="AJ188" s="19">
        <v>47</v>
      </c>
      <c r="AK188">
        <f t="shared" si="50"/>
        <v>0</v>
      </c>
      <c r="AL188">
        <f t="shared" si="58"/>
        <v>0</v>
      </c>
      <c r="AM188">
        <f t="shared" si="59"/>
        <v>0</v>
      </c>
      <c r="AN188">
        <f t="shared" si="60"/>
        <v>0</v>
      </c>
      <c r="AO188">
        <f t="shared" si="61"/>
        <v>0</v>
      </c>
      <c r="AP188">
        <f t="shared" si="51"/>
        <v>0</v>
      </c>
      <c r="AQ188">
        <f t="shared" si="52"/>
        <v>0</v>
      </c>
      <c r="AR188">
        <f t="shared" si="53"/>
        <v>0</v>
      </c>
      <c r="AS188">
        <f t="shared" si="54"/>
        <v>0</v>
      </c>
      <c r="AT188" s="311">
        <f t="shared" si="62"/>
        <v>0</v>
      </c>
      <c r="AU188" s="312">
        <f t="shared" si="63"/>
        <v>0</v>
      </c>
      <c r="AV188" s="313">
        <f t="shared" si="64"/>
        <v>0</v>
      </c>
      <c r="AW188" s="314">
        <f t="shared" si="65"/>
        <v>0</v>
      </c>
      <c r="AX188" s="311">
        <f t="shared" si="66"/>
        <v>0</v>
      </c>
      <c r="AY188" s="312">
        <f t="shared" si="67"/>
        <v>0</v>
      </c>
      <c r="AZ188" s="313">
        <f t="shared" si="68"/>
        <v>0</v>
      </c>
      <c r="BA188" s="314">
        <f t="shared" si="69"/>
        <v>0</v>
      </c>
      <c r="BB188" s="311">
        <f t="shared" si="70"/>
        <v>0</v>
      </c>
      <c r="BC188" s="312">
        <f t="shared" si="71"/>
        <v>0</v>
      </c>
      <c r="BD188" s="313">
        <f t="shared" si="72"/>
        <v>0</v>
      </c>
      <c r="BE188" s="314">
        <f t="shared" si="73"/>
        <v>0</v>
      </c>
      <c r="BF188" s="311">
        <f t="shared" si="55"/>
        <v>0</v>
      </c>
      <c r="BG188" s="312">
        <f t="shared" si="56"/>
        <v>0</v>
      </c>
      <c r="BH188" s="313">
        <f t="shared" si="57"/>
        <v>0</v>
      </c>
      <c r="BI188" s="314">
        <f t="shared" si="74"/>
        <v>0</v>
      </c>
      <c r="BJ188" s="247">
        <f t="shared" si="75"/>
        <v>0</v>
      </c>
      <c r="BK188" s="310" t="str">
        <f>IF(BJ188=0,"",
IF(SUM($BJ$143:BJ188)=1,BL188,
IF($BJ$718&gt;SUM($BJ$143:BJ188),_xlfn.CONCAT(", ",BL188),
IF($BJ$718=SUM($BJ$143:BJ188),_xlfn.CONCAT(" y ",BL188)))))</f>
        <v/>
      </c>
      <c r="BL188" s="19">
        <v>46</v>
      </c>
      <c r="BM188" s="14"/>
      <c r="BN188" s="315"/>
      <c r="BO188" s="315"/>
      <c r="BP188" s="315"/>
      <c r="BQ188" s="315"/>
      <c r="BR188" s="315"/>
      <c r="BS188" s="315"/>
      <c r="BT188" s="315"/>
      <c r="BU188" s="315"/>
      <c r="BV188" s="14"/>
      <c r="BW188" s="14"/>
      <c r="BX188" s="14"/>
      <c r="BY188" s="14"/>
      <c r="BZ188" s="14"/>
      <c r="CA188" s="14"/>
      <c r="CB188" s="14"/>
      <c r="CC188" s="14"/>
      <c r="CD188" s="14"/>
      <c r="CE188" s="14"/>
      <c r="CF188" s="14"/>
      <c r="CG188" s="14"/>
      <c r="CH188" s="14"/>
      <c r="CI188" s="14"/>
      <c r="CJ188" s="14"/>
      <c r="CK188" s="14"/>
      <c r="CL188" s="14"/>
    </row>
    <row r="189" spans="1:90" ht="15" customHeight="1">
      <c r="A189" s="5"/>
      <c r="B189" s="6"/>
      <c r="C189" s="19" t="s">
        <v>6713</v>
      </c>
      <c r="D189" s="634" t="str">
        <f>IF($AC$136="","",IF(HLOOKUP($AC$136,Presentación!$AQ$3:$BV$574,Presentación!AP50)="","",HLOOKUP($AC$136,Presentación!$AQ$3:$BV$574,Presentación!AP50,0)))</f>
        <v/>
      </c>
      <c r="E189" s="669"/>
      <c r="F189" s="670"/>
      <c r="G189" s="752" t="str">
        <f>IF($AC$136="","",IF(HLOOKUP($AC$136,Presentación!$BZ$3:$DE$574,Presentación!AP50,0)="","",HLOOKUP($AC$136,Presentación!$BZ$3:$DE$574,Presentación!AP50,0)))</f>
        <v/>
      </c>
      <c r="H189" s="669"/>
      <c r="I189" s="669"/>
      <c r="J189" s="669"/>
      <c r="K189" s="669"/>
      <c r="L189" s="669"/>
      <c r="M189" s="669"/>
      <c r="N189" s="669"/>
      <c r="O189" s="669"/>
      <c r="P189" s="669"/>
      <c r="Q189" s="669"/>
      <c r="R189" s="669"/>
      <c r="S189" s="670"/>
      <c r="T189" s="866"/>
      <c r="U189" s="745"/>
      <c r="V189" s="746"/>
      <c r="W189" s="112"/>
      <c r="X189" s="112"/>
      <c r="Y189" s="112"/>
      <c r="Z189" s="112"/>
      <c r="AA189" s="112"/>
      <c r="AB189" s="112"/>
      <c r="AC189" s="112"/>
      <c r="AD189" s="112"/>
      <c r="AG189">
        <f t="shared" si="48"/>
        <v>0</v>
      </c>
      <c r="AH189" s="247">
        <f t="shared" si="49"/>
        <v>0</v>
      </c>
      <c r="AI189" s="310" t="str">
        <f>IF(AH189=0,"",
IF(SUM($AH$142:AH189)=1,AJ189,
IF($AH$717&gt;SUM($AH$142:AH189),_xlfn.CONCAT(", ",AJ189),
IF($AH$717=SUM($AH$142:AH189),_xlfn.CONCAT(" y ",AJ189)))))</f>
        <v/>
      </c>
      <c r="AJ189" s="19">
        <v>48</v>
      </c>
      <c r="AK189">
        <f t="shared" si="50"/>
        <v>0</v>
      </c>
      <c r="AL189">
        <f t="shared" si="58"/>
        <v>0</v>
      </c>
      <c r="AM189">
        <f t="shared" si="59"/>
        <v>0</v>
      </c>
      <c r="AN189">
        <f t="shared" si="60"/>
        <v>0</v>
      </c>
      <c r="AO189">
        <f t="shared" si="61"/>
        <v>0</v>
      </c>
      <c r="AP189">
        <f t="shared" si="51"/>
        <v>0</v>
      </c>
      <c r="AQ189">
        <f t="shared" si="52"/>
        <v>0</v>
      </c>
      <c r="AR189">
        <f t="shared" si="53"/>
        <v>0</v>
      </c>
      <c r="AS189">
        <f t="shared" si="54"/>
        <v>0</v>
      </c>
      <c r="AT189" s="311">
        <f t="shared" si="62"/>
        <v>0</v>
      </c>
      <c r="AU189" s="312">
        <f t="shared" si="63"/>
        <v>0</v>
      </c>
      <c r="AV189" s="313">
        <f t="shared" si="64"/>
        <v>0</v>
      </c>
      <c r="AW189" s="314">
        <f t="shared" si="65"/>
        <v>0</v>
      </c>
      <c r="AX189" s="311">
        <f t="shared" si="66"/>
        <v>0</v>
      </c>
      <c r="AY189" s="312">
        <f t="shared" si="67"/>
        <v>0</v>
      </c>
      <c r="AZ189" s="313">
        <f t="shared" si="68"/>
        <v>0</v>
      </c>
      <c r="BA189" s="314">
        <f t="shared" si="69"/>
        <v>0</v>
      </c>
      <c r="BB189" s="311">
        <f t="shared" si="70"/>
        <v>0</v>
      </c>
      <c r="BC189" s="312">
        <f t="shared" si="71"/>
        <v>0</v>
      </c>
      <c r="BD189" s="313">
        <f t="shared" si="72"/>
        <v>0</v>
      </c>
      <c r="BE189" s="314">
        <f t="shared" si="73"/>
        <v>0</v>
      </c>
      <c r="BF189" s="311">
        <f t="shared" si="55"/>
        <v>0</v>
      </c>
      <c r="BG189" s="312">
        <f t="shared" si="56"/>
        <v>0</v>
      </c>
      <c r="BH189" s="313">
        <f t="shared" si="57"/>
        <v>0</v>
      </c>
      <c r="BI189" s="314">
        <f t="shared" si="74"/>
        <v>0</v>
      </c>
      <c r="BJ189" s="247">
        <f t="shared" si="75"/>
        <v>0</v>
      </c>
      <c r="BK189" s="310" t="str">
        <f>IF(BJ189=0,"",
IF(SUM($BJ$143:BJ189)=1,BL189,
IF($BJ$718&gt;SUM($BJ$143:BJ189),_xlfn.CONCAT(", ",BL189),
IF($BJ$718=SUM($BJ$143:BJ189),_xlfn.CONCAT(" y ",BL189)))))</f>
        <v/>
      </c>
      <c r="BL189" s="19">
        <v>47</v>
      </c>
      <c r="BM189" s="14"/>
      <c r="BN189" s="315"/>
      <c r="BO189" s="315"/>
      <c r="BP189" s="315"/>
      <c r="BQ189" s="315"/>
      <c r="BR189" s="315"/>
      <c r="BS189" s="315"/>
      <c r="BT189" s="315"/>
      <c r="BU189" s="315"/>
      <c r="BV189" s="14"/>
      <c r="BW189" s="14"/>
      <c r="BX189" s="14"/>
      <c r="BY189" s="14"/>
      <c r="BZ189" s="14"/>
      <c r="CA189" s="14"/>
      <c r="CB189" s="14"/>
      <c r="CC189" s="14"/>
      <c r="CD189" s="14"/>
      <c r="CE189" s="14"/>
      <c r="CF189" s="14"/>
      <c r="CG189" s="14"/>
      <c r="CH189" s="14"/>
      <c r="CI189" s="14"/>
      <c r="CJ189" s="14"/>
      <c r="CK189" s="14"/>
      <c r="CL189" s="14"/>
    </row>
    <row r="190" spans="1:90" ht="15" customHeight="1">
      <c r="A190" s="5"/>
      <c r="B190" s="6"/>
      <c r="C190" s="19" t="s">
        <v>6714</v>
      </c>
      <c r="D190" s="634" t="str">
        <f>IF($AC$136="","",IF(HLOOKUP($AC$136,Presentación!$AQ$3:$BV$574,Presentación!AP51)="","",HLOOKUP($AC$136,Presentación!$AQ$3:$BV$574,Presentación!AP51,0)))</f>
        <v/>
      </c>
      <c r="E190" s="669"/>
      <c r="F190" s="670"/>
      <c r="G190" s="752" t="str">
        <f>IF($AC$136="","",IF(HLOOKUP($AC$136,Presentación!$BZ$3:$DE$574,Presentación!AP51,0)="","",HLOOKUP($AC$136,Presentación!$BZ$3:$DE$574,Presentación!AP51,0)))</f>
        <v/>
      </c>
      <c r="H190" s="669"/>
      <c r="I190" s="669"/>
      <c r="J190" s="669"/>
      <c r="K190" s="669"/>
      <c r="L190" s="669"/>
      <c r="M190" s="669"/>
      <c r="N190" s="669"/>
      <c r="O190" s="669"/>
      <c r="P190" s="669"/>
      <c r="Q190" s="669"/>
      <c r="R190" s="669"/>
      <c r="S190" s="670"/>
      <c r="T190" s="866"/>
      <c r="U190" s="745"/>
      <c r="V190" s="746"/>
      <c r="W190" s="112"/>
      <c r="X190" s="112"/>
      <c r="Y190" s="112"/>
      <c r="Z190" s="112"/>
      <c r="AA190" s="112"/>
      <c r="AB190" s="112"/>
      <c r="AC190" s="112"/>
      <c r="AD190" s="112"/>
      <c r="AG190">
        <f t="shared" si="48"/>
        <v>0</v>
      </c>
      <c r="AH190" s="247">
        <f t="shared" si="49"/>
        <v>0</v>
      </c>
      <c r="AI190" s="310" t="str">
        <f>IF(AH190=0,"",
IF(SUM($AH$142:AH190)=1,AJ190,
IF($AH$717&gt;SUM($AH$142:AH190),_xlfn.CONCAT(", ",AJ190),
IF($AH$717=SUM($AH$142:AH190),_xlfn.CONCAT(" y ",AJ190)))))</f>
        <v/>
      </c>
      <c r="AJ190" s="19">
        <v>49</v>
      </c>
      <c r="AK190">
        <f t="shared" si="50"/>
        <v>0</v>
      </c>
      <c r="AL190">
        <f t="shared" si="58"/>
        <v>0</v>
      </c>
      <c r="AM190">
        <f t="shared" si="59"/>
        <v>0</v>
      </c>
      <c r="AN190">
        <f t="shared" si="60"/>
        <v>0</v>
      </c>
      <c r="AO190">
        <f t="shared" si="61"/>
        <v>0</v>
      </c>
      <c r="AP190">
        <f t="shared" si="51"/>
        <v>0</v>
      </c>
      <c r="AQ190">
        <f t="shared" si="52"/>
        <v>0</v>
      </c>
      <c r="AR190">
        <f t="shared" si="53"/>
        <v>0</v>
      </c>
      <c r="AS190">
        <f t="shared" si="54"/>
        <v>0</v>
      </c>
      <c r="AT190" s="311">
        <f t="shared" si="62"/>
        <v>0</v>
      </c>
      <c r="AU190" s="312">
        <f t="shared" si="63"/>
        <v>0</v>
      </c>
      <c r="AV190" s="313">
        <f t="shared" si="64"/>
        <v>0</v>
      </c>
      <c r="AW190" s="314">
        <f t="shared" si="65"/>
        <v>0</v>
      </c>
      <c r="AX190" s="311">
        <f t="shared" si="66"/>
        <v>0</v>
      </c>
      <c r="AY190" s="312">
        <f t="shared" si="67"/>
        <v>0</v>
      </c>
      <c r="AZ190" s="313">
        <f t="shared" si="68"/>
        <v>0</v>
      </c>
      <c r="BA190" s="314">
        <f t="shared" si="69"/>
        <v>0</v>
      </c>
      <c r="BB190" s="311">
        <f t="shared" si="70"/>
        <v>0</v>
      </c>
      <c r="BC190" s="312">
        <f t="shared" si="71"/>
        <v>0</v>
      </c>
      <c r="BD190" s="313">
        <f t="shared" si="72"/>
        <v>0</v>
      </c>
      <c r="BE190" s="314">
        <f t="shared" si="73"/>
        <v>0</v>
      </c>
      <c r="BF190" s="311">
        <f t="shared" si="55"/>
        <v>0</v>
      </c>
      <c r="BG190" s="312">
        <f t="shared" si="56"/>
        <v>0</v>
      </c>
      <c r="BH190" s="313">
        <f t="shared" si="57"/>
        <v>0</v>
      </c>
      <c r="BI190" s="314">
        <f t="shared" si="74"/>
        <v>0</v>
      </c>
      <c r="BJ190" s="247">
        <f t="shared" si="75"/>
        <v>0</v>
      </c>
      <c r="BK190" s="310" t="str">
        <f>IF(BJ190=0,"",
IF(SUM($BJ$143:BJ190)=1,BL190,
IF($BJ$718&gt;SUM($BJ$143:BJ190),_xlfn.CONCAT(", ",BL190),
IF($BJ$718=SUM($BJ$143:BJ190),_xlfn.CONCAT(" y ",BL190)))))</f>
        <v/>
      </c>
      <c r="BL190" s="19">
        <v>48</v>
      </c>
      <c r="BM190" s="14"/>
      <c r="BN190" s="315"/>
      <c r="BO190" s="315"/>
      <c r="BP190" s="315"/>
      <c r="BQ190" s="315"/>
      <c r="BR190" s="315"/>
      <c r="BS190" s="315"/>
      <c r="BT190" s="315"/>
      <c r="BU190" s="315"/>
      <c r="BV190" s="14"/>
      <c r="BW190" s="14"/>
      <c r="BX190" s="14"/>
      <c r="BY190" s="14"/>
      <c r="BZ190" s="14"/>
      <c r="CA190" s="14"/>
      <c r="CB190" s="14"/>
      <c r="CC190" s="14"/>
      <c r="CD190" s="14"/>
      <c r="CE190" s="14"/>
      <c r="CF190" s="14"/>
      <c r="CG190" s="14"/>
      <c r="CH190" s="14"/>
      <c r="CI190" s="14"/>
      <c r="CJ190" s="14"/>
      <c r="CK190" s="14"/>
      <c r="CL190" s="14"/>
    </row>
    <row r="191" spans="1:90" ht="15" customHeight="1">
      <c r="A191" s="5"/>
      <c r="B191" s="6"/>
      <c r="C191" s="19" t="s">
        <v>6715</v>
      </c>
      <c r="D191" s="634" t="str">
        <f>IF($AC$136="","",IF(HLOOKUP($AC$136,Presentación!$AQ$3:$BV$574,Presentación!AP52)="","",HLOOKUP($AC$136,Presentación!$AQ$3:$BV$574,Presentación!AP52,0)))</f>
        <v/>
      </c>
      <c r="E191" s="669"/>
      <c r="F191" s="670"/>
      <c r="G191" s="752" t="str">
        <f>IF($AC$136="","",IF(HLOOKUP($AC$136,Presentación!$BZ$3:$DE$574,Presentación!AP52,0)="","",HLOOKUP($AC$136,Presentación!$BZ$3:$DE$574,Presentación!AP52,0)))</f>
        <v/>
      </c>
      <c r="H191" s="669"/>
      <c r="I191" s="669"/>
      <c r="J191" s="669"/>
      <c r="K191" s="669"/>
      <c r="L191" s="669"/>
      <c r="M191" s="669"/>
      <c r="N191" s="669"/>
      <c r="O191" s="669"/>
      <c r="P191" s="669"/>
      <c r="Q191" s="669"/>
      <c r="R191" s="669"/>
      <c r="S191" s="670"/>
      <c r="T191" s="866"/>
      <c r="U191" s="745"/>
      <c r="V191" s="746"/>
      <c r="W191" s="112"/>
      <c r="X191" s="112"/>
      <c r="Y191" s="112"/>
      <c r="Z191" s="112"/>
      <c r="AA191" s="112"/>
      <c r="AB191" s="112"/>
      <c r="AC191" s="112"/>
      <c r="AD191" s="112"/>
      <c r="AG191">
        <f t="shared" si="48"/>
        <v>0</v>
      </c>
      <c r="AH191" s="247">
        <f t="shared" si="49"/>
        <v>0</v>
      </c>
      <c r="AI191" s="310" t="str">
        <f>IF(AH191=0,"",
IF(SUM($AH$142:AH191)=1,AJ191,
IF($AH$717&gt;SUM($AH$142:AH191),_xlfn.CONCAT(", ",AJ191),
IF($AH$717=SUM($AH$142:AH191),_xlfn.CONCAT(" y ",AJ191)))))</f>
        <v/>
      </c>
      <c r="AJ191" s="19">
        <v>50</v>
      </c>
      <c r="AK191">
        <f t="shared" si="50"/>
        <v>0</v>
      </c>
      <c r="AL191">
        <f t="shared" si="58"/>
        <v>0</v>
      </c>
      <c r="AM191">
        <f t="shared" si="59"/>
        <v>0</v>
      </c>
      <c r="AN191">
        <f t="shared" si="60"/>
        <v>0</v>
      </c>
      <c r="AO191">
        <f t="shared" si="61"/>
        <v>0</v>
      </c>
      <c r="AP191">
        <f t="shared" si="51"/>
        <v>0</v>
      </c>
      <c r="AQ191">
        <f t="shared" si="52"/>
        <v>0</v>
      </c>
      <c r="AR191">
        <f t="shared" si="53"/>
        <v>0</v>
      </c>
      <c r="AS191">
        <f t="shared" si="54"/>
        <v>0</v>
      </c>
      <c r="AT191" s="311">
        <f t="shared" si="62"/>
        <v>0</v>
      </c>
      <c r="AU191" s="312">
        <f t="shared" si="63"/>
        <v>0</v>
      </c>
      <c r="AV191" s="313">
        <f t="shared" si="64"/>
        <v>0</v>
      </c>
      <c r="AW191" s="314">
        <f t="shared" si="65"/>
        <v>0</v>
      </c>
      <c r="AX191" s="311">
        <f t="shared" si="66"/>
        <v>0</v>
      </c>
      <c r="AY191" s="312">
        <f t="shared" si="67"/>
        <v>0</v>
      </c>
      <c r="AZ191" s="313">
        <f t="shared" si="68"/>
        <v>0</v>
      </c>
      <c r="BA191" s="314">
        <f t="shared" si="69"/>
        <v>0</v>
      </c>
      <c r="BB191" s="311">
        <f t="shared" si="70"/>
        <v>0</v>
      </c>
      <c r="BC191" s="312">
        <f t="shared" si="71"/>
        <v>0</v>
      </c>
      <c r="BD191" s="313">
        <f t="shared" si="72"/>
        <v>0</v>
      </c>
      <c r="BE191" s="314">
        <f t="shared" si="73"/>
        <v>0</v>
      </c>
      <c r="BF191" s="311">
        <f t="shared" si="55"/>
        <v>0</v>
      </c>
      <c r="BG191" s="312">
        <f t="shared" si="56"/>
        <v>0</v>
      </c>
      <c r="BH191" s="313">
        <f t="shared" si="57"/>
        <v>0</v>
      </c>
      <c r="BI191" s="314">
        <f t="shared" si="74"/>
        <v>0</v>
      </c>
      <c r="BJ191" s="247">
        <f t="shared" si="75"/>
        <v>0</v>
      </c>
      <c r="BK191" s="310" t="str">
        <f>IF(BJ191=0,"",
IF(SUM($BJ$143:BJ191)=1,BL191,
IF($BJ$718&gt;SUM($BJ$143:BJ191),_xlfn.CONCAT(", ",BL191),
IF($BJ$718=SUM($BJ$143:BJ191),_xlfn.CONCAT(" y ",BL191)))))</f>
        <v/>
      </c>
      <c r="BL191" s="19">
        <v>49</v>
      </c>
      <c r="BM191" s="14"/>
      <c r="BN191" s="315"/>
      <c r="BO191" s="315"/>
      <c r="BP191" s="315"/>
      <c r="BQ191" s="315"/>
      <c r="BR191" s="315"/>
      <c r="BS191" s="315"/>
      <c r="BT191" s="315"/>
      <c r="BU191" s="315"/>
      <c r="BV191" s="14"/>
      <c r="BW191" s="14"/>
      <c r="BX191" s="14"/>
      <c r="BY191" s="14"/>
      <c r="BZ191" s="14"/>
      <c r="CA191" s="14"/>
      <c r="CB191" s="14"/>
      <c r="CC191" s="14"/>
      <c r="CD191" s="14"/>
      <c r="CE191" s="14"/>
      <c r="CF191" s="14"/>
      <c r="CG191" s="14"/>
      <c r="CH191" s="14"/>
      <c r="CI191" s="14"/>
      <c r="CJ191" s="14"/>
      <c r="CK191" s="14"/>
      <c r="CL191" s="14"/>
    </row>
    <row r="192" spans="1:90" ht="15" customHeight="1">
      <c r="A192" s="5"/>
      <c r="B192" s="6"/>
      <c r="C192" s="19" t="s">
        <v>6716</v>
      </c>
      <c r="D192" s="634" t="str">
        <f>IF($AC$136="","",IF(HLOOKUP($AC$136,Presentación!$AQ$3:$BV$574,Presentación!AP53)="","",HLOOKUP($AC$136,Presentación!$AQ$3:$BV$574,Presentación!AP53,0)))</f>
        <v/>
      </c>
      <c r="E192" s="669"/>
      <c r="F192" s="670"/>
      <c r="G192" s="752" t="str">
        <f>IF($AC$136="","",IF(HLOOKUP($AC$136,Presentación!$BZ$3:$DE$574,Presentación!AP53,0)="","",HLOOKUP($AC$136,Presentación!$BZ$3:$DE$574,Presentación!AP53,0)))</f>
        <v/>
      </c>
      <c r="H192" s="669"/>
      <c r="I192" s="669"/>
      <c r="J192" s="669"/>
      <c r="K192" s="669"/>
      <c r="L192" s="669"/>
      <c r="M192" s="669"/>
      <c r="N192" s="669"/>
      <c r="O192" s="669"/>
      <c r="P192" s="669"/>
      <c r="Q192" s="669"/>
      <c r="R192" s="669"/>
      <c r="S192" s="670"/>
      <c r="T192" s="866"/>
      <c r="U192" s="745"/>
      <c r="V192" s="746"/>
      <c r="W192" s="112"/>
      <c r="X192" s="112"/>
      <c r="Y192" s="112"/>
      <c r="Z192" s="112"/>
      <c r="AA192" s="112"/>
      <c r="AB192" s="112"/>
      <c r="AC192" s="112"/>
      <c r="AD192" s="112"/>
      <c r="AG192">
        <f t="shared" si="48"/>
        <v>0</v>
      </c>
      <c r="AH192" s="247">
        <f t="shared" si="49"/>
        <v>0</v>
      </c>
      <c r="AI192" s="310" t="str">
        <f>IF(AH192=0,"",
IF(SUM($AH$142:AH192)=1,AJ192,
IF($AH$717&gt;SUM($AH$142:AH192),_xlfn.CONCAT(", ",AJ192),
IF($AH$717=SUM($AH$142:AH192),_xlfn.CONCAT(" y ",AJ192)))))</f>
        <v/>
      </c>
      <c r="AJ192" s="19">
        <v>51</v>
      </c>
      <c r="AK192">
        <f t="shared" si="50"/>
        <v>0</v>
      </c>
      <c r="AL192">
        <f t="shared" si="58"/>
        <v>0</v>
      </c>
      <c r="AM192">
        <f t="shared" si="59"/>
        <v>0</v>
      </c>
      <c r="AN192">
        <f t="shared" si="60"/>
        <v>0</v>
      </c>
      <c r="AO192">
        <f t="shared" si="61"/>
        <v>0</v>
      </c>
      <c r="AP192">
        <f t="shared" si="51"/>
        <v>0</v>
      </c>
      <c r="AQ192">
        <f t="shared" si="52"/>
        <v>0</v>
      </c>
      <c r="AR192">
        <f t="shared" si="53"/>
        <v>0</v>
      </c>
      <c r="AS192">
        <f t="shared" si="54"/>
        <v>0</v>
      </c>
      <c r="AT192" s="311">
        <f t="shared" si="62"/>
        <v>0</v>
      </c>
      <c r="AU192" s="312">
        <f t="shared" si="63"/>
        <v>0</v>
      </c>
      <c r="AV192" s="313">
        <f t="shared" si="64"/>
        <v>0</v>
      </c>
      <c r="AW192" s="314">
        <f t="shared" si="65"/>
        <v>0</v>
      </c>
      <c r="AX192" s="311">
        <f t="shared" si="66"/>
        <v>0</v>
      </c>
      <c r="AY192" s="312">
        <f t="shared" si="67"/>
        <v>0</v>
      </c>
      <c r="AZ192" s="313">
        <f t="shared" si="68"/>
        <v>0</v>
      </c>
      <c r="BA192" s="314">
        <f t="shared" si="69"/>
        <v>0</v>
      </c>
      <c r="BB192" s="311">
        <f t="shared" si="70"/>
        <v>0</v>
      </c>
      <c r="BC192" s="312">
        <f t="shared" si="71"/>
        <v>0</v>
      </c>
      <c r="BD192" s="313">
        <f t="shared" si="72"/>
        <v>0</v>
      </c>
      <c r="BE192" s="314">
        <f t="shared" si="73"/>
        <v>0</v>
      </c>
      <c r="BF192" s="311">
        <f t="shared" si="55"/>
        <v>0</v>
      </c>
      <c r="BG192" s="312">
        <f t="shared" si="56"/>
        <v>0</v>
      </c>
      <c r="BH192" s="313">
        <f t="shared" si="57"/>
        <v>0</v>
      </c>
      <c r="BI192" s="314">
        <f t="shared" si="74"/>
        <v>0</v>
      </c>
      <c r="BJ192" s="247">
        <f t="shared" si="75"/>
        <v>0</v>
      </c>
      <c r="BK192" s="310" t="str">
        <f>IF(BJ192=0,"",
IF(SUM($BJ$143:BJ192)=1,BL192,
IF($BJ$718&gt;SUM($BJ$143:BJ192),_xlfn.CONCAT(", ",BL192),
IF($BJ$718=SUM($BJ$143:BJ192),_xlfn.CONCAT(" y ",BL192)))))</f>
        <v/>
      </c>
      <c r="BL192" s="19">
        <v>50</v>
      </c>
      <c r="BM192" s="14"/>
      <c r="BN192" s="315"/>
      <c r="BO192" s="315"/>
      <c r="BP192" s="315"/>
      <c r="BQ192" s="315"/>
      <c r="BR192" s="315"/>
      <c r="BS192" s="315"/>
      <c r="BT192" s="315"/>
      <c r="BU192" s="315"/>
      <c r="BV192" s="14"/>
      <c r="BW192" s="14"/>
      <c r="BX192" s="14"/>
      <c r="BY192" s="14"/>
      <c r="BZ192" s="14"/>
      <c r="CA192" s="14"/>
      <c r="CB192" s="14"/>
      <c r="CC192" s="14"/>
      <c r="CD192" s="14"/>
      <c r="CE192" s="14"/>
      <c r="CF192" s="14"/>
      <c r="CG192" s="14"/>
      <c r="CH192" s="14"/>
      <c r="CI192" s="14"/>
      <c r="CJ192" s="14"/>
      <c r="CK192" s="14"/>
      <c r="CL192" s="14"/>
    </row>
    <row r="193" spans="1:90" ht="15" customHeight="1">
      <c r="A193" s="5"/>
      <c r="B193" s="6"/>
      <c r="C193" s="19" t="s">
        <v>6717</v>
      </c>
      <c r="D193" s="634" t="str">
        <f>IF($AC$136="","",IF(HLOOKUP($AC$136,Presentación!$AQ$3:$BV$574,Presentación!AP54)="","",HLOOKUP($AC$136,Presentación!$AQ$3:$BV$574,Presentación!AP54,0)))</f>
        <v/>
      </c>
      <c r="E193" s="669"/>
      <c r="F193" s="670"/>
      <c r="G193" s="752" t="str">
        <f>IF($AC$136="","",IF(HLOOKUP($AC$136,Presentación!$BZ$3:$DE$574,Presentación!AP54,0)="","",HLOOKUP($AC$136,Presentación!$BZ$3:$DE$574,Presentación!AP54,0)))</f>
        <v/>
      </c>
      <c r="H193" s="669"/>
      <c r="I193" s="669"/>
      <c r="J193" s="669"/>
      <c r="K193" s="669"/>
      <c r="L193" s="669"/>
      <c r="M193" s="669"/>
      <c r="N193" s="669"/>
      <c r="O193" s="669"/>
      <c r="P193" s="669"/>
      <c r="Q193" s="669"/>
      <c r="R193" s="669"/>
      <c r="S193" s="670"/>
      <c r="T193" s="866"/>
      <c r="U193" s="745"/>
      <c r="V193" s="746"/>
      <c r="W193" s="112"/>
      <c r="X193" s="112"/>
      <c r="Y193" s="112"/>
      <c r="Z193" s="112"/>
      <c r="AA193" s="112"/>
      <c r="AB193" s="112"/>
      <c r="AC193" s="112"/>
      <c r="AD193" s="112"/>
      <c r="AG193">
        <f t="shared" si="48"/>
        <v>0</v>
      </c>
      <c r="AH193" s="247">
        <f t="shared" si="49"/>
        <v>0</v>
      </c>
      <c r="AI193" s="310" t="str">
        <f>IF(AH193=0,"",
IF(SUM($AH$142:AH193)=1,AJ193,
IF($AH$717&gt;SUM($AH$142:AH193),_xlfn.CONCAT(", ",AJ193),
IF($AH$717=SUM($AH$142:AH193),_xlfn.CONCAT(" y ",AJ193)))))</f>
        <v/>
      </c>
      <c r="AJ193" s="19">
        <v>52</v>
      </c>
      <c r="AK193">
        <f t="shared" si="50"/>
        <v>0</v>
      </c>
      <c r="AL193">
        <f t="shared" si="58"/>
        <v>0</v>
      </c>
      <c r="AM193">
        <f t="shared" si="59"/>
        <v>0</v>
      </c>
      <c r="AN193">
        <f t="shared" si="60"/>
        <v>0</v>
      </c>
      <c r="AO193">
        <f t="shared" si="61"/>
        <v>0</v>
      </c>
      <c r="AP193">
        <f t="shared" si="51"/>
        <v>0</v>
      </c>
      <c r="AQ193">
        <f t="shared" si="52"/>
        <v>0</v>
      </c>
      <c r="AR193">
        <f t="shared" si="53"/>
        <v>0</v>
      </c>
      <c r="AS193">
        <f t="shared" si="54"/>
        <v>0</v>
      </c>
      <c r="AT193" s="311">
        <f t="shared" si="62"/>
        <v>0</v>
      </c>
      <c r="AU193" s="312">
        <f t="shared" si="63"/>
        <v>0</v>
      </c>
      <c r="AV193" s="313">
        <f t="shared" si="64"/>
        <v>0</v>
      </c>
      <c r="AW193" s="314">
        <f t="shared" si="65"/>
        <v>0</v>
      </c>
      <c r="AX193" s="311">
        <f t="shared" si="66"/>
        <v>0</v>
      </c>
      <c r="AY193" s="312">
        <f t="shared" si="67"/>
        <v>0</v>
      </c>
      <c r="AZ193" s="313">
        <f t="shared" si="68"/>
        <v>0</v>
      </c>
      <c r="BA193" s="314">
        <f t="shared" si="69"/>
        <v>0</v>
      </c>
      <c r="BB193" s="311">
        <f t="shared" si="70"/>
        <v>0</v>
      </c>
      <c r="BC193" s="312">
        <f t="shared" si="71"/>
        <v>0</v>
      </c>
      <c r="BD193" s="313">
        <f t="shared" si="72"/>
        <v>0</v>
      </c>
      <c r="BE193" s="314">
        <f t="shared" si="73"/>
        <v>0</v>
      </c>
      <c r="BF193" s="311">
        <f t="shared" si="55"/>
        <v>0</v>
      </c>
      <c r="BG193" s="312">
        <f t="shared" si="56"/>
        <v>0</v>
      </c>
      <c r="BH193" s="313">
        <f t="shared" si="57"/>
        <v>0</v>
      </c>
      <c r="BI193" s="314">
        <f t="shared" si="74"/>
        <v>0</v>
      </c>
      <c r="BJ193" s="247">
        <f t="shared" si="75"/>
        <v>0</v>
      </c>
      <c r="BK193" s="310" t="str">
        <f>IF(BJ193=0,"",
IF(SUM($BJ$143:BJ193)=1,BL193,
IF($BJ$718&gt;SUM($BJ$143:BJ193),_xlfn.CONCAT(", ",BL193),
IF($BJ$718=SUM($BJ$143:BJ193),_xlfn.CONCAT(" y ",BL193)))))</f>
        <v/>
      </c>
      <c r="BL193" s="19">
        <v>51</v>
      </c>
      <c r="BM193" s="14"/>
      <c r="BN193" s="315"/>
      <c r="BO193" s="315"/>
      <c r="BP193" s="315"/>
      <c r="BQ193" s="315"/>
      <c r="BR193" s="315"/>
      <c r="BS193" s="315"/>
      <c r="BT193" s="315"/>
      <c r="BU193" s="315"/>
      <c r="BV193" s="14"/>
      <c r="BW193" s="14"/>
      <c r="BX193" s="14"/>
      <c r="BY193" s="14"/>
      <c r="BZ193" s="14"/>
      <c r="CA193" s="14"/>
      <c r="CB193" s="14"/>
      <c r="CC193" s="14"/>
      <c r="CD193" s="14"/>
      <c r="CE193" s="14"/>
      <c r="CF193" s="14"/>
      <c r="CG193" s="14"/>
      <c r="CH193" s="14"/>
      <c r="CI193" s="14"/>
      <c r="CJ193" s="14"/>
      <c r="CK193" s="14"/>
      <c r="CL193" s="14"/>
    </row>
    <row r="194" spans="1:90" ht="15" customHeight="1">
      <c r="A194" s="5"/>
      <c r="B194" s="6"/>
      <c r="C194" s="19" t="s">
        <v>6718</v>
      </c>
      <c r="D194" s="634" t="str">
        <f>IF($AC$136="","",IF(HLOOKUP($AC$136,Presentación!$AQ$3:$BV$574,Presentación!AP55)="","",HLOOKUP($AC$136,Presentación!$AQ$3:$BV$574,Presentación!AP55,0)))</f>
        <v/>
      </c>
      <c r="E194" s="669"/>
      <c r="F194" s="670"/>
      <c r="G194" s="752" t="str">
        <f>IF($AC$136="","",IF(HLOOKUP($AC$136,Presentación!$BZ$3:$DE$574,Presentación!AP55,0)="","",HLOOKUP($AC$136,Presentación!$BZ$3:$DE$574,Presentación!AP55,0)))</f>
        <v/>
      </c>
      <c r="H194" s="669"/>
      <c r="I194" s="669"/>
      <c r="J194" s="669"/>
      <c r="K194" s="669"/>
      <c r="L194" s="669"/>
      <c r="M194" s="669"/>
      <c r="N194" s="669"/>
      <c r="O194" s="669"/>
      <c r="P194" s="669"/>
      <c r="Q194" s="669"/>
      <c r="R194" s="669"/>
      <c r="S194" s="670"/>
      <c r="T194" s="866"/>
      <c r="U194" s="745"/>
      <c r="V194" s="746"/>
      <c r="W194" s="112"/>
      <c r="X194" s="112"/>
      <c r="Y194" s="112"/>
      <c r="Z194" s="112"/>
      <c r="AA194" s="112"/>
      <c r="AB194" s="112"/>
      <c r="AC194" s="112"/>
      <c r="AD194" s="112"/>
      <c r="AG194">
        <f t="shared" si="48"/>
        <v>0</v>
      </c>
      <c r="AH194" s="247">
        <f t="shared" si="49"/>
        <v>0</v>
      </c>
      <c r="AI194" s="310" t="str">
        <f>IF(AH194=0,"",
IF(SUM($AH$142:AH194)=1,AJ194,
IF($AH$717&gt;SUM($AH$142:AH194),_xlfn.CONCAT(", ",AJ194),
IF($AH$717=SUM($AH$142:AH194),_xlfn.CONCAT(" y ",AJ194)))))</f>
        <v/>
      </c>
      <c r="AJ194" s="19">
        <v>53</v>
      </c>
      <c r="AK194">
        <f t="shared" si="50"/>
        <v>0</v>
      </c>
      <c r="AL194">
        <f t="shared" si="58"/>
        <v>0</v>
      </c>
      <c r="AM194">
        <f t="shared" si="59"/>
        <v>0</v>
      </c>
      <c r="AN194">
        <f t="shared" si="60"/>
        <v>0</v>
      </c>
      <c r="AO194">
        <f t="shared" si="61"/>
        <v>0</v>
      </c>
      <c r="AP194">
        <f t="shared" si="51"/>
        <v>0</v>
      </c>
      <c r="AQ194">
        <f t="shared" si="52"/>
        <v>0</v>
      </c>
      <c r="AR194">
        <f t="shared" si="53"/>
        <v>0</v>
      </c>
      <c r="AS194">
        <f t="shared" si="54"/>
        <v>0</v>
      </c>
      <c r="AT194" s="311">
        <f t="shared" si="62"/>
        <v>0</v>
      </c>
      <c r="AU194" s="312">
        <f t="shared" si="63"/>
        <v>0</v>
      </c>
      <c r="AV194" s="313">
        <f t="shared" si="64"/>
        <v>0</v>
      </c>
      <c r="AW194" s="314">
        <f t="shared" si="65"/>
        <v>0</v>
      </c>
      <c r="AX194" s="311">
        <f t="shared" si="66"/>
        <v>0</v>
      </c>
      <c r="AY194" s="312">
        <f t="shared" si="67"/>
        <v>0</v>
      </c>
      <c r="AZ194" s="313">
        <f t="shared" si="68"/>
        <v>0</v>
      </c>
      <c r="BA194" s="314">
        <f t="shared" si="69"/>
        <v>0</v>
      </c>
      <c r="BB194" s="311">
        <f t="shared" si="70"/>
        <v>0</v>
      </c>
      <c r="BC194" s="312">
        <f t="shared" si="71"/>
        <v>0</v>
      </c>
      <c r="BD194" s="313">
        <f t="shared" si="72"/>
        <v>0</v>
      </c>
      <c r="BE194" s="314">
        <f t="shared" si="73"/>
        <v>0</v>
      </c>
      <c r="BF194" s="311">
        <f t="shared" si="55"/>
        <v>0</v>
      </c>
      <c r="BG194" s="312">
        <f t="shared" si="56"/>
        <v>0</v>
      </c>
      <c r="BH194" s="313">
        <f t="shared" si="57"/>
        <v>0</v>
      </c>
      <c r="BI194" s="314">
        <f t="shared" si="74"/>
        <v>0</v>
      </c>
      <c r="BJ194" s="247">
        <f t="shared" si="75"/>
        <v>0</v>
      </c>
      <c r="BK194" s="310" t="str">
        <f>IF(BJ194=0,"",
IF(SUM($BJ$143:BJ194)=1,BL194,
IF($BJ$718&gt;SUM($BJ$143:BJ194),_xlfn.CONCAT(", ",BL194),
IF($BJ$718=SUM($BJ$143:BJ194),_xlfn.CONCAT(" y ",BL194)))))</f>
        <v/>
      </c>
      <c r="BL194" s="19">
        <v>52</v>
      </c>
      <c r="BM194" s="14"/>
      <c r="BN194" s="315"/>
      <c r="BO194" s="315"/>
      <c r="BP194" s="315"/>
      <c r="BQ194" s="315"/>
      <c r="BR194" s="315"/>
      <c r="BS194" s="315"/>
      <c r="BT194" s="315"/>
      <c r="BU194" s="315"/>
      <c r="BV194" s="14"/>
      <c r="BW194" s="14"/>
      <c r="BX194" s="14"/>
      <c r="BY194" s="14"/>
      <c r="BZ194" s="14"/>
      <c r="CA194" s="14"/>
      <c r="CB194" s="14"/>
      <c r="CC194" s="14"/>
      <c r="CD194" s="14"/>
      <c r="CE194" s="14"/>
      <c r="CF194" s="14"/>
      <c r="CG194" s="14"/>
      <c r="CH194" s="14"/>
      <c r="CI194" s="14"/>
      <c r="CJ194" s="14"/>
      <c r="CK194" s="14"/>
      <c r="CL194" s="14"/>
    </row>
    <row r="195" spans="1:90" ht="15" customHeight="1">
      <c r="A195" s="5"/>
      <c r="B195" s="6"/>
      <c r="C195" s="19" t="s">
        <v>6719</v>
      </c>
      <c r="D195" s="634" t="str">
        <f>IF($AC$136="","",IF(HLOOKUP($AC$136,Presentación!$AQ$3:$BV$574,Presentación!AP56)="","",HLOOKUP($AC$136,Presentación!$AQ$3:$BV$574,Presentación!AP56,0)))</f>
        <v/>
      </c>
      <c r="E195" s="669"/>
      <c r="F195" s="670"/>
      <c r="G195" s="752" t="str">
        <f>IF($AC$136="","",IF(HLOOKUP($AC$136,Presentación!$BZ$3:$DE$574,Presentación!AP56,0)="","",HLOOKUP($AC$136,Presentación!$BZ$3:$DE$574,Presentación!AP56,0)))</f>
        <v/>
      </c>
      <c r="H195" s="669"/>
      <c r="I195" s="669"/>
      <c r="J195" s="669"/>
      <c r="K195" s="669"/>
      <c r="L195" s="669"/>
      <c r="M195" s="669"/>
      <c r="N195" s="669"/>
      <c r="O195" s="669"/>
      <c r="P195" s="669"/>
      <c r="Q195" s="669"/>
      <c r="R195" s="669"/>
      <c r="S195" s="670"/>
      <c r="T195" s="866"/>
      <c r="U195" s="745"/>
      <c r="V195" s="746"/>
      <c r="W195" s="112"/>
      <c r="X195" s="112"/>
      <c r="Y195" s="112"/>
      <c r="Z195" s="112"/>
      <c r="AA195" s="112"/>
      <c r="AB195" s="112"/>
      <c r="AC195" s="112"/>
      <c r="AD195" s="112"/>
      <c r="AG195">
        <f t="shared" si="48"/>
        <v>0</v>
      </c>
      <c r="AH195" s="247">
        <f t="shared" si="49"/>
        <v>0</v>
      </c>
      <c r="AI195" s="310" t="str">
        <f>IF(AH195=0,"",
IF(SUM($AH$142:AH195)=1,AJ195,
IF($AH$717&gt;SUM($AH$142:AH195),_xlfn.CONCAT(", ",AJ195),
IF($AH$717=SUM($AH$142:AH195),_xlfn.CONCAT(" y ",AJ195)))))</f>
        <v/>
      </c>
      <c r="AJ195" s="19">
        <v>54</v>
      </c>
      <c r="AK195">
        <f t="shared" si="50"/>
        <v>0</v>
      </c>
      <c r="AL195">
        <f t="shared" si="58"/>
        <v>0</v>
      </c>
      <c r="AM195">
        <f t="shared" si="59"/>
        <v>0</v>
      </c>
      <c r="AN195">
        <f t="shared" si="60"/>
        <v>0</v>
      </c>
      <c r="AO195">
        <f t="shared" si="61"/>
        <v>0</v>
      </c>
      <c r="AP195">
        <f t="shared" si="51"/>
        <v>0</v>
      </c>
      <c r="AQ195">
        <f t="shared" si="52"/>
        <v>0</v>
      </c>
      <c r="AR195">
        <f t="shared" si="53"/>
        <v>0</v>
      </c>
      <c r="AS195">
        <f t="shared" si="54"/>
        <v>0</v>
      </c>
      <c r="AT195" s="311">
        <f t="shared" si="62"/>
        <v>0</v>
      </c>
      <c r="AU195" s="312">
        <f t="shared" si="63"/>
        <v>0</v>
      </c>
      <c r="AV195" s="313">
        <f t="shared" si="64"/>
        <v>0</v>
      </c>
      <c r="AW195" s="314">
        <f t="shared" si="65"/>
        <v>0</v>
      </c>
      <c r="AX195" s="311">
        <f t="shared" si="66"/>
        <v>0</v>
      </c>
      <c r="AY195" s="312">
        <f t="shared" si="67"/>
        <v>0</v>
      </c>
      <c r="AZ195" s="313">
        <f t="shared" si="68"/>
        <v>0</v>
      </c>
      <c r="BA195" s="314">
        <f t="shared" si="69"/>
        <v>0</v>
      </c>
      <c r="BB195" s="311">
        <f t="shared" si="70"/>
        <v>0</v>
      </c>
      <c r="BC195" s="312">
        <f t="shared" si="71"/>
        <v>0</v>
      </c>
      <c r="BD195" s="313">
        <f t="shared" si="72"/>
        <v>0</v>
      </c>
      <c r="BE195" s="314">
        <f t="shared" si="73"/>
        <v>0</v>
      </c>
      <c r="BF195" s="311">
        <f t="shared" si="55"/>
        <v>0</v>
      </c>
      <c r="BG195" s="312">
        <f t="shared" si="56"/>
        <v>0</v>
      </c>
      <c r="BH195" s="313">
        <f t="shared" si="57"/>
        <v>0</v>
      </c>
      <c r="BI195" s="314">
        <f t="shared" si="74"/>
        <v>0</v>
      </c>
      <c r="BJ195" s="247">
        <f t="shared" si="75"/>
        <v>0</v>
      </c>
      <c r="BK195" s="310" t="str">
        <f>IF(BJ195=0,"",
IF(SUM($BJ$143:BJ195)=1,BL195,
IF($BJ$718&gt;SUM($BJ$143:BJ195),_xlfn.CONCAT(", ",BL195),
IF($BJ$718=SUM($BJ$143:BJ195),_xlfn.CONCAT(" y ",BL195)))))</f>
        <v/>
      </c>
      <c r="BL195" s="19">
        <v>53</v>
      </c>
      <c r="BM195" s="14"/>
      <c r="BN195" s="315"/>
      <c r="BO195" s="315"/>
      <c r="BP195" s="315"/>
      <c r="BQ195" s="315"/>
      <c r="BR195" s="315"/>
      <c r="BS195" s="315"/>
      <c r="BT195" s="315"/>
      <c r="BU195" s="315"/>
      <c r="BV195" s="14"/>
      <c r="BW195" s="14"/>
      <c r="BX195" s="14"/>
      <c r="BY195" s="14"/>
      <c r="BZ195" s="14"/>
      <c r="CA195" s="14"/>
      <c r="CB195" s="14"/>
      <c r="CC195" s="14"/>
      <c r="CD195" s="14"/>
      <c r="CE195" s="14"/>
      <c r="CF195" s="14"/>
      <c r="CG195" s="14"/>
      <c r="CH195" s="14"/>
      <c r="CI195" s="14"/>
      <c r="CJ195" s="14"/>
      <c r="CK195" s="14"/>
      <c r="CL195" s="14"/>
    </row>
    <row r="196" spans="1:90" ht="15" customHeight="1">
      <c r="A196" s="5"/>
      <c r="B196" s="6"/>
      <c r="C196" s="19" t="s">
        <v>6720</v>
      </c>
      <c r="D196" s="634" t="str">
        <f>IF($AC$136="","",IF(HLOOKUP($AC$136,Presentación!$AQ$3:$BV$574,Presentación!AP57)="","",HLOOKUP($AC$136,Presentación!$AQ$3:$BV$574,Presentación!AP57,0)))</f>
        <v/>
      </c>
      <c r="E196" s="669"/>
      <c r="F196" s="670"/>
      <c r="G196" s="752" t="str">
        <f>IF($AC$136="","",IF(HLOOKUP($AC$136,Presentación!$BZ$3:$DE$574,Presentación!AP57,0)="","",HLOOKUP($AC$136,Presentación!$BZ$3:$DE$574,Presentación!AP57,0)))</f>
        <v/>
      </c>
      <c r="H196" s="669"/>
      <c r="I196" s="669"/>
      <c r="J196" s="669"/>
      <c r="K196" s="669"/>
      <c r="L196" s="669"/>
      <c r="M196" s="669"/>
      <c r="N196" s="669"/>
      <c r="O196" s="669"/>
      <c r="P196" s="669"/>
      <c r="Q196" s="669"/>
      <c r="R196" s="669"/>
      <c r="S196" s="670"/>
      <c r="T196" s="866"/>
      <c r="U196" s="745"/>
      <c r="V196" s="746"/>
      <c r="W196" s="112"/>
      <c r="X196" s="112"/>
      <c r="Y196" s="112"/>
      <c r="Z196" s="112"/>
      <c r="AA196" s="112"/>
      <c r="AB196" s="112"/>
      <c r="AC196" s="112"/>
      <c r="AD196" s="112"/>
      <c r="AG196">
        <f t="shared" si="48"/>
        <v>0</v>
      </c>
      <c r="AH196" s="247">
        <f t="shared" si="49"/>
        <v>0</v>
      </c>
      <c r="AI196" s="310" t="str">
        <f>IF(AH196=0,"",
IF(SUM($AH$142:AH196)=1,AJ196,
IF($AH$717&gt;SUM($AH$142:AH196),_xlfn.CONCAT(", ",AJ196),
IF($AH$717=SUM($AH$142:AH196),_xlfn.CONCAT(" y ",AJ196)))))</f>
        <v/>
      </c>
      <c r="AJ196" s="19">
        <v>55</v>
      </c>
      <c r="AK196">
        <f t="shared" si="50"/>
        <v>0</v>
      </c>
      <c r="AL196">
        <f t="shared" si="58"/>
        <v>0</v>
      </c>
      <c r="AM196">
        <f t="shared" si="59"/>
        <v>0</v>
      </c>
      <c r="AN196">
        <f t="shared" si="60"/>
        <v>0</v>
      </c>
      <c r="AO196">
        <f t="shared" si="61"/>
        <v>0</v>
      </c>
      <c r="AP196">
        <f t="shared" si="51"/>
        <v>0</v>
      </c>
      <c r="AQ196">
        <f t="shared" si="52"/>
        <v>0</v>
      </c>
      <c r="AR196">
        <f t="shared" si="53"/>
        <v>0</v>
      </c>
      <c r="AS196">
        <f t="shared" si="54"/>
        <v>0</v>
      </c>
      <c r="AT196" s="311">
        <f t="shared" si="62"/>
        <v>0</v>
      </c>
      <c r="AU196" s="312">
        <f t="shared" si="63"/>
        <v>0</v>
      </c>
      <c r="AV196" s="313">
        <f t="shared" si="64"/>
        <v>0</v>
      </c>
      <c r="AW196" s="314">
        <f t="shared" si="65"/>
        <v>0</v>
      </c>
      <c r="AX196" s="311">
        <f t="shared" si="66"/>
        <v>0</v>
      </c>
      <c r="AY196" s="312">
        <f t="shared" si="67"/>
        <v>0</v>
      </c>
      <c r="AZ196" s="313">
        <f t="shared" si="68"/>
        <v>0</v>
      </c>
      <c r="BA196" s="314">
        <f t="shared" si="69"/>
        <v>0</v>
      </c>
      <c r="BB196" s="311">
        <f t="shared" si="70"/>
        <v>0</v>
      </c>
      <c r="BC196" s="312">
        <f t="shared" si="71"/>
        <v>0</v>
      </c>
      <c r="BD196" s="313">
        <f t="shared" si="72"/>
        <v>0</v>
      </c>
      <c r="BE196" s="314">
        <f t="shared" si="73"/>
        <v>0</v>
      </c>
      <c r="BF196" s="311">
        <f t="shared" si="55"/>
        <v>0</v>
      </c>
      <c r="BG196" s="312">
        <f t="shared" si="56"/>
        <v>0</v>
      </c>
      <c r="BH196" s="313">
        <f t="shared" si="57"/>
        <v>0</v>
      </c>
      <c r="BI196" s="314">
        <f t="shared" si="74"/>
        <v>0</v>
      </c>
      <c r="BJ196" s="247">
        <f t="shared" si="75"/>
        <v>0</v>
      </c>
      <c r="BK196" s="310" t="str">
        <f>IF(BJ196=0,"",
IF(SUM($BJ$143:BJ196)=1,BL196,
IF($BJ$718&gt;SUM($BJ$143:BJ196),_xlfn.CONCAT(", ",BL196),
IF($BJ$718=SUM($BJ$143:BJ196),_xlfn.CONCAT(" y ",BL196)))))</f>
        <v/>
      </c>
      <c r="BL196" s="19">
        <v>54</v>
      </c>
      <c r="BM196" s="14"/>
      <c r="BN196" s="315"/>
      <c r="BO196" s="315"/>
      <c r="BP196" s="315"/>
      <c r="BQ196" s="315"/>
      <c r="BR196" s="315"/>
      <c r="BS196" s="315"/>
      <c r="BT196" s="315"/>
      <c r="BU196" s="315"/>
      <c r="BV196" s="14"/>
      <c r="BW196" s="14"/>
      <c r="BX196" s="14"/>
      <c r="BY196" s="14"/>
      <c r="BZ196" s="14"/>
      <c r="CA196" s="14"/>
      <c r="CB196" s="14"/>
      <c r="CC196" s="14"/>
      <c r="CD196" s="14"/>
      <c r="CE196" s="14"/>
      <c r="CF196" s="14"/>
      <c r="CG196" s="14"/>
      <c r="CH196" s="14"/>
      <c r="CI196" s="14"/>
      <c r="CJ196" s="14"/>
      <c r="CK196" s="14"/>
      <c r="CL196" s="14"/>
    </row>
    <row r="197" spans="1:90" ht="15" customHeight="1">
      <c r="A197" s="5"/>
      <c r="B197" s="6"/>
      <c r="C197" s="19" t="s">
        <v>6721</v>
      </c>
      <c r="D197" s="634" t="str">
        <f>IF($AC$136="","",IF(HLOOKUP($AC$136,Presentación!$AQ$3:$BV$574,Presentación!AP58)="","",HLOOKUP($AC$136,Presentación!$AQ$3:$BV$574,Presentación!AP58,0)))</f>
        <v/>
      </c>
      <c r="E197" s="669"/>
      <c r="F197" s="670"/>
      <c r="G197" s="752" t="str">
        <f>IF($AC$136="","",IF(HLOOKUP($AC$136,Presentación!$BZ$3:$DE$574,Presentación!AP58,0)="","",HLOOKUP($AC$136,Presentación!$BZ$3:$DE$574,Presentación!AP58,0)))</f>
        <v/>
      </c>
      <c r="H197" s="669"/>
      <c r="I197" s="669"/>
      <c r="J197" s="669"/>
      <c r="K197" s="669"/>
      <c r="L197" s="669"/>
      <c r="M197" s="669"/>
      <c r="N197" s="669"/>
      <c r="O197" s="669"/>
      <c r="P197" s="669"/>
      <c r="Q197" s="669"/>
      <c r="R197" s="669"/>
      <c r="S197" s="670"/>
      <c r="T197" s="866"/>
      <c r="U197" s="745"/>
      <c r="V197" s="746"/>
      <c r="W197" s="112"/>
      <c r="X197" s="112"/>
      <c r="Y197" s="112"/>
      <c r="Z197" s="112"/>
      <c r="AA197" s="112"/>
      <c r="AB197" s="112"/>
      <c r="AC197" s="112"/>
      <c r="AD197" s="112"/>
      <c r="AG197">
        <f t="shared" si="48"/>
        <v>0</v>
      </c>
      <c r="AH197" s="247">
        <f t="shared" si="49"/>
        <v>0</v>
      </c>
      <c r="AI197" s="310" t="str">
        <f>IF(AH197=0,"",
IF(SUM($AH$142:AH197)=1,AJ197,
IF($AH$717&gt;SUM($AH$142:AH197),_xlfn.CONCAT(", ",AJ197),
IF($AH$717=SUM($AH$142:AH197),_xlfn.CONCAT(" y ",AJ197)))))</f>
        <v/>
      </c>
      <c r="AJ197" s="19">
        <v>56</v>
      </c>
      <c r="AK197">
        <f t="shared" si="50"/>
        <v>0</v>
      </c>
      <c r="AL197">
        <f t="shared" si="58"/>
        <v>0</v>
      </c>
      <c r="AM197">
        <f t="shared" si="59"/>
        <v>0</v>
      </c>
      <c r="AN197">
        <f t="shared" si="60"/>
        <v>0</v>
      </c>
      <c r="AO197">
        <f t="shared" si="61"/>
        <v>0</v>
      </c>
      <c r="AP197">
        <f t="shared" si="51"/>
        <v>0</v>
      </c>
      <c r="AQ197">
        <f t="shared" si="52"/>
        <v>0</v>
      </c>
      <c r="AR197">
        <f t="shared" si="53"/>
        <v>0</v>
      </c>
      <c r="AS197">
        <f t="shared" si="54"/>
        <v>0</v>
      </c>
      <c r="AT197" s="311">
        <f t="shared" si="62"/>
        <v>0</v>
      </c>
      <c r="AU197" s="312">
        <f t="shared" si="63"/>
        <v>0</v>
      </c>
      <c r="AV197" s="313">
        <f t="shared" si="64"/>
        <v>0</v>
      </c>
      <c r="AW197" s="314">
        <f t="shared" si="65"/>
        <v>0</v>
      </c>
      <c r="AX197" s="311">
        <f t="shared" si="66"/>
        <v>0</v>
      </c>
      <c r="AY197" s="312">
        <f t="shared" si="67"/>
        <v>0</v>
      </c>
      <c r="AZ197" s="313">
        <f t="shared" si="68"/>
        <v>0</v>
      </c>
      <c r="BA197" s="314">
        <f t="shared" si="69"/>
        <v>0</v>
      </c>
      <c r="BB197" s="311">
        <f t="shared" si="70"/>
        <v>0</v>
      </c>
      <c r="BC197" s="312">
        <f t="shared" si="71"/>
        <v>0</v>
      </c>
      <c r="BD197" s="313">
        <f t="shared" si="72"/>
        <v>0</v>
      </c>
      <c r="BE197" s="314">
        <f t="shared" si="73"/>
        <v>0</v>
      </c>
      <c r="BF197" s="311">
        <f t="shared" si="55"/>
        <v>0</v>
      </c>
      <c r="BG197" s="312">
        <f t="shared" si="56"/>
        <v>0</v>
      </c>
      <c r="BH197" s="313">
        <f t="shared" si="57"/>
        <v>0</v>
      </c>
      <c r="BI197" s="314">
        <f t="shared" si="74"/>
        <v>0</v>
      </c>
      <c r="BJ197" s="247">
        <f t="shared" si="75"/>
        <v>0</v>
      </c>
      <c r="BK197" s="310" t="str">
        <f>IF(BJ197=0,"",
IF(SUM($BJ$143:BJ197)=1,BL197,
IF($BJ$718&gt;SUM($BJ$143:BJ197),_xlfn.CONCAT(", ",BL197),
IF($BJ$718=SUM($BJ$143:BJ197),_xlfn.CONCAT(" y ",BL197)))))</f>
        <v/>
      </c>
      <c r="BL197" s="19">
        <v>55</v>
      </c>
      <c r="BM197" s="14"/>
      <c r="BN197" s="315"/>
      <c r="BO197" s="315"/>
      <c r="BP197" s="315"/>
      <c r="BQ197" s="315"/>
      <c r="BR197" s="315"/>
      <c r="BS197" s="315"/>
      <c r="BT197" s="315"/>
      <c r="BU197" s="315"/>
      <c r="BV197" s="14"/>
      <c r="BW197" s="14"/>
      <c r="BX197" s="14"/>
      <c r="BY197" s="14"/>
      <c r="BZ197" s="14"/>
      <c r="CA197" s="14"/>
      <c r="CB197" s="14"/>
      <c r="CC197" s="14"/>
      <c r="CD197" s="14"/>
      <c r="CE197" s="14"/>
      <c r="CF197" s="14"/>
      <c r="CG197" s="14"/>
      <c r="CH197" s="14"/>
      <c r="CI197" s="14"/>
      <c r="CJ197" s="14"/>
      <c r="CK197" s="14"/>
      <c r="CL197" s="14"/>
    </row>
    <row r="198" spans="1:90" ht="15" customHeight="1">
      <c r="A198" s="5"/>
      <c r="B198" s="6"/>
      <c r="C198" s="19" t="s">
        <v>6722</v>
      </c>
      <c r="D198" s="634" t="str">
        <f>IF($AC$136="","",IF(HLOOKUP($AC$136,Presentación!$AQ$3:$BV$574,Presentación!AP59)="","",HLOOKUP($AC$136,Presentación!$AQ$3:$BV$574,Presentación!AP59,0)))</f>
        <v/>
      </c>
      <c r="E198" s="669"/>
      <c r="F198" s="670"/>
      <c r="G198" s="752" t="str">
        <f>IF($AC$136="","",IF(HLOOKUP($AC$136,Presentación!$BZ$3:$DE$574,Presentación!AP59,0)="","",HLOOKUP($AC$136,Presentación!$BZ$3:$DE$574,Presentación!AP59,0)))</f>
        <v/>
      </c>
      <c r="H198" s="669"/>
      <c r="I198" s="669"/>
      <c r="J198" s="669"/>
      <c r="K198" s="669"/>
      <c r="L198" s="669"/>
      <c r="M198" s="669"/>
      <c r="N198" s="669"/>
      <c r="O198" s="669"/>
      <c r="P198" s="669"/>
      <c r="Q198" s="669"/>
      <c r="R198" s="669"/>
      <c r="S198" s="670"/>
      <c r="T198" s="866"/>
      <c r="U198" s="745"/>
      <c r="V198" s="746"/>
      <c r="W198" s="112"/>
      <c r="X198" s="112"/>
      <c r="Y198" s="112"/>
      <c r="Z198" s="112"/>
      <c r="AA198" s="112"/>
      <c r="AB198" s="112"/>
      <c r="AC198" s="112"/>
      <c r="AD198" s="112"/>
      <c r="AG198">
        <f t="shared" si="48"/>
        <v>0</v>
      </c>
      <c r="AH198" s="247">
        <f t="shared" si="49"/>
        <v>0</v>
      </c>
      <c r="AI198" s="310" t="str">
        <f>IF(AH198=0,"",
IF(SUM($AH$142:AH198)=1,AJ198,
IF($AH$717&gt;SUM($AH$142:AH198),_xlfn.CONCAT(", ",AJ198),
IF($AH$717=SUM($AH$142:AH198),_xlfn.CONCAT(" y ",AJ198)))))</f>
        <v/>
      </c>
      <c r="AJ198" s="19">
        <v>57</v>
      </c>
      <c r="AK198">
        <f t="shared" si="50"/>
        <v>0</v>
      </c>
      <c r="AL198">
        <f t="shared" si="58"/>
        <v>0</v>
      </c>
      <c r="AM198">
        <f t="shared" si="59"/>
        <v>0</v>
      </c>
      <c r="AN198">
        <f t="shared" si="60"/>
        <v>0</v>
      </c>
      <c r="AO198">
        <f t="shared" si="61"/>
        <v>0</v>
      </c>
      <c r="AP198">
        <f t="shared" si="51"/>
        <v>0</v>
      </c>
      <c r="AQ198">
        <f t="shared" si="52"/>
        <v>0</v>
      </c>
      <c r="AR198">
        <f t="shared" si="53"/>
        <v>0</v>
      </c>
      <c r="AS198">
        <f t="shared" si="54"/>
        <v>0</v>
      </c>
      <c r="AT198" s="311">
        <f t="shared" si="62"/>
        <v>0</v>
      </c>
      <c r="AU198" s="312">
        <f t="shared" si="63"/>
        <v>0</v>
      </c>
      <c r="AV198" s="313">
        <f t="shared" si="64"/>
        <v>0</v>
      </c>
      <c r="AW198" s="314">
        <f t="shared" si="65"/>
        <v>0</v>
      </c>
      <c r="AX198" s="311">
        <f t="shared" si="66"/>
        <v>0</v>
      </c>
      <c r="AY198" s="312">
        <f t="shared" si="67"/>
        <v>0</v>
      </c>
      <c r="AZ198" s="313">
        <f t="shared" si="68"/>
        <v>0</v>
      </c>
      <c r="BA198" s="314">
        <f t="shared" si="69"/>
        <v>0</v>
      </c>
      <c r="BB198" s="311">
        <f t="shared" si="70"/>
        <v>0</v>
      </c>
      <c r="BC198" s="312">
        <f t="shared" si="71"/>
        <v>0</v>
      </c>
      <c r="BD198" s="313">
        <f t="shared" si="72"/>
        <v>0</v>
      </c>
      <c r="BE198" s="314">
        <f t="shared" si="73"/>
        <v>0</v>
      </c>
      <c r="BF198" s="311">
        <f t="shared" si="55"/>
        <v>0</v>
      </c>
      <c r="BG198" s="312">
        <f t="shared" si="56"/>
        <v>0</v>
      </c>
      <c r="BH198" s="313">
        <f t="shared" si="57"/>
        <v>0</v>
      </c>
      <c r="BI198" s="314">
        <f t="shared" si="74"/>
        <v>0</v>
      </c>
      <c r="BJ198" s="247">
        <f t="shared" si="75"/>
        <v>0</v>
      </c>
      <c r="BK198" s="310" t="str">
        <f>IF(BJ198=0,"",
IF(SUM($BJ$143:BJ198)=1,BL198,
IF($BJ$718&gt;SUM($BJ$143:BJ198),_xlfn.CONCAT(", ",BL198),
IF($BJ$718=SUM($BJ$143:BJ198),_xlfn.CONCAT(" y ",BL198)))))</f>
        <v/>
      </c>
      <c r="BL198" s="19">
        <v>56</v>
      </c>
      <c r="BM198" s="14"/>
      <c r="BN198" s="315"/>
      <c r="BO198" s="315"/>
      <c r="BP198" s="315"/>
      <c r="BQ198" s="315"/>
      <c r="BR198" s="315"/>
      <c r="BS198" s="315"/>
      <c r="BT198" s="315"/>
      <c r="BU198" s="315"/>
      <c r="BV198" s="14"/>
      <c r="BW198" s="14"/>
      <c r="BX198" s="14"/>
      <c r="BY198" s="14"/>
      <c r="BZ198" s="14"/>
      <c r="CA198" s="14"/>
      <c r="CB198" s="14"/>
      <c r="CC198" s="14"/>
      <c r="CD198" s="14"/>
      <c r="CE198" s="14"/>
      <c r="CF198" s="14"/>
      <c r="CG198" s="14"/>
      <c r="CH198" s="14"/>
      <c r="CI198" s="14"/>
      <c r="CJ198" s="14"/>
      <c r="CK198" s="14"/>
      <c r="CL198" s="14"/>
    </row>
    <row r="199" spans="1:90" ht="15" customHeight="1">
      <c r="A199" s="5"/>
      <c r="B199" s="6"/>
      <c r="C199" s="19" t="s">
        <v>6723</v>
      </c>
      <c r="D199" s="634" t="str">
        <f>IF($AC$136="","",IF(HLOOKUP($AC$136,Presentación!$AQ$3:$BV$574,Presentación!AP60)="","",HLOOKUP($AC$136,Presentación!$AQ$3:$BV$574,Presentación!AP60,0)))</f>
        <v/>
      </c>
      <c r="E199" s="669"/>
      <c r="F199" s="670"/>
      <c r="G199" s="752" t="str">
        <f>IF($AC$136="","",IF(HLOOKUP($AC$136,Presentación!$BZ$3:$DE$574,Presentación!AP60,0)="","",HLOOKUP($AC$136,Presentación!$BZ$3:$DE$574,Presentación!AP60,0)))</f>
        <v/>
      </c>
      <c r="H199" s="669"/>
      <c r="I199" s="669"/>
      <c r="J199" s="669"/>
      <c r="K199" s="669"/>
      <c r="L199" s="669"/>
      <c r="M199" s="669"/>
      <c r="N199" s="669"/>
      <c r="O199" s="669"/>
      <c r="P199" s="669"/>
      <c r="Q199" s="669"/>
      <c r="R199" s="669"/>
      <c r="S199" s="670"/>
      <c r="T199" s="866"/>
      <c r="U199" s="745"/>
      <c r="V199" s="746"/>
      <c r="W199" s="112"/>
      <c r="X199" s="112"/>
      <c r="Y199" s="112"/>
      <c r="Z199" s="112"/>
      <c r="AA199" s="112"/>
      <c r="AB199" s="112"/>
      <c r="AC199" s="112"/>
      <c r="AD199" s="112"/>
      <c r="AG199">
        <f t="shared" si="48"/>
        <v>0</v>
      </c>
      <c r="AH199" s="247">
        <f t="shared" si="49"/>
        <v>0</v>
      </c>
      <c r="AI199" s="310" t="str">
        <f>IF(AH199=0,"",
IF(SUM($AH$142:AH199)=1,AJ199,
IF($AH$717&gt;SUM($AH$142:AH199),_xlfn.CONCAT(", ",AJ199),
IF($AH$717=SUM($AH$142:AH199),_xlfn.CONCAT(" y ",AJ199)))))</f>
        <v/>
      </c>
      <c r="AJ199" s="19">
        <v>58</v>
      </c>
      <c r="AK199">
        <f t="shared" si="50"/>
        <v>0</v>
      </c>
      <c r="AL199">
        <f t="shared" si="58"/>
        <v>0</v>
      </c>
      <c r="AM199">
        <f t="shared" si="59"/>
        <v>0</v>
      </c>
      <c r="AN199">
        <f t="shared" si="60"/>
        <v>0</v>
      </c>
      <c r="AO199">
        <f t="shared" si="61"/>
        <v>0</v>
      </c>
      <c r="AP199">
        <f t="shared" si="51"/>
        <v>0</v>
      </c>
      <c r="AQ199">
        <f t="shared" si="52"/>
        <v>0</v>
      </c>
      <c r="AR199">
        <f t="shared" si="53"/>
        <v>0</v>
      </c>
      <c r="AS199">
        <f t="shared" si="54"/>
        <v>0</v>
      </c>
      <c r="AT199" s="311">
        <f t="shared" si="62"/>
        <v>0</v>
      </c>
      <c r="AU199" s="312">
        <f t="shared" si="63"/>
        <v>0</v>
      </c>
      <c r="AV199" s="313">
        <f t="shared" si="64"/>
        <v>0</v>
      </c>
      <c r="AW199" s="314">
        <f t="shared" si="65"/>
        <v>0</v>
      </c>
      <c r="AX199" s="311">
        <f t="shared" si="66"/>
        <v>0</v>
      </c>
      <c r="AY199" s="312">
        <f t="shared" si="67"/>
        <v>0</v>
      </c>
      <c r="AZ199" s="313">
        <f t="shared" si="68"/>
        <v>0</v>
      </c>
      <c r="BA199" s="314">
        <f t="shared" si="69"/>
        <v>0</v>
      </c>
      <c r="BB199" s="311">
        <f t="shared" si="70"/>
        <v>0</v>
      </c>
      <c r="BC199" s="312">
        <f t="shared" si="71"/>
        <v>0</v>
      </c>
      <c r="BD199" s="313">
        <f t="shared" si="72"/>
        <v>0</v>
      </c>
      <c r="BE199" s="314">
        <f t="shared" si="73"/>
        <v>0</v>
      </c>
      <c r="BF199" s="311">
        <f t="shared" si="55"/>
        <v>0</v>
      </c>
      <c r="BG199" s="312">
        <f t="shared" si="56"/>
        <v>0</v>
      </c>
      <c r="BH199" s="313">
        <f t="shared" si="57"/>
        <v>0</v>
      </c>
      <c r="BI199" s="314">
        <f t="shared" si="74"/>
        <v>0</v>
      </c>
      <c r="BJ199" s="247">
        <f t="shared" si="75"/>
        <v>0</v>
      </c>
      <c r="BK199" s="310" t="str">
        <f>IF(BJ199=0,"",
IF(SUM($BJ$143:BJ199)=1,BL199,
IF($BJ$718&gt;SUM($BJ$143:BJ199),_xlfn.CONCAT(", ",BL199),
IF($BJ$718=SUM($BJ$143:BJ199),_xlfn.CONCAT(" y ",BL199)))))</f>
        <v/>
      </c>
      <c r="BL199" s="19">
        <v>57</v>
      </c>
      <c r="BM199" s="14"/>
      <c r="BN199" s="315"/>
      <c r="BO199" s="315"/>
      <c r="BP199" s="315"/>
      <c r="BQ199" s="315"/>
      <c r="BR199" s="315"/>
      <c r="BS199" s="315"/>
      <c r="BT199" s="315"/>
      <c r="BU199" s="315"/>
      <c r="BV199" s="14"/>
      <c r="BW199" s="14"/>
      <c r="BX199" s="14"/>
      <c r="BY199" s="14"/>
      <c r="BZ199" s="14"/>
      <c r="CA199" s="14"/>
      <c r="CB199" s="14"/>
      <c r="CC199" s="14"/>
      <c r="CD199" s="14"/>
      <c r="CE199" s="14"/>
      <c r="CF199" s="14"/>
      <c r="CG199" s="14"/>
      <c r="CH199" s="14"/>
      <c r="CI199" s="14"/>
      <c r="CJ199" s="14"/>
      <c r="CK199" s="14"/>
      <c r="CL199" s="14"/>
    </row>
    <row r="200" spans="1:90" ht="15" customHeight="1">
      <c r="A200" s="5"/>
      <c r="B200" s="6"/>
      <c r="C200" s="19" t="s">
        <v>6724</v>
      </c>
      <c r="D200" s="634" t="str">
        <f>IF($AC$136="","",IF(HLOOKUP($AC$136,Presentación!$AQ$3:$BV$574,Presentación!AP61)="","",HLOOKUP($AC$136,Presentación!$AQ$3:$BV$574,Presentación!AP61,0)))</f>
        <v/>
      </c>
      <c r="E200" s="669"/>
      <c r="F200" s="670"/>
      <c r="G200" s="752" t="str">
        <f>IF($AC$136="","",IF(HLOOKUP($AC$136,Presentación!$BZ$3:$DE$574,Presentación!AP61,0)="","",HLOOKUP($AC$136,Presentación!$BZ$3:$DE$574,Presentación!AP61,0)))</f>
        <v/>
      </c>
      <c r="H200" s="669"/>
      <c r="I200" s="669"/>
      <c r="J200" s="669"/>
      <c r="K200" s="669"/>
      <c r="L200" s="669"/>
      <c r="M200" s="669"/>
      <c r="N200" s="669"/>
      <c r="O200" s="669"/>
      <c r="P200" s="669"/>
      <c r="Q200" s="669"/>
      <c r="R200" s="669"/>
      <c r="S200" s="670"/>
      <c r="T200" s="866"/>
      <c r="U200" s="745"/>
      <c r="V200" s="746"/>
      <c r="W200" s="112"/>
      <c r="X200" s="112"/>
      <c r="Y200" s="112"/>
      <c r="Z200" s="112"/>
      <c r="AA200" s="112"/>
      <c r="AB200" s="112"/>
      <c r="AC200" s="112"/>
      <c r="AD200" s="112"/>
      <c r="AG200">
        <f t="shared" si="48"/>
        <v>0</v>
      </c>
      <c r="AH200" s="247">
        <f t="shared" si="49"/>
        <v>0</v>
      </c>
      <c r="AI200" s="310" t="str">
        <f>IF(AH200=0,"",
IF(SUM($AH$142:AH200)=1,AJ200,
IF($AH$717&gt;SUM($AH$142:AH200),_xlfn.CONCAT(", ",AJ200),
IF($AH$717=SUM($AH$142:AH200),_xlfn.CONCAT(" y ",AJ200)))))</f>
        <v/>
      </c>
      <c r="AJ200" s="19">
        <v>59</v>
      </c>
      <c r="AK200">
        <f t="shared" si="50"/>
        <v>0</v>
      </c>
      <c r="AL200">
        <f t="shared" si="58"/>
        <v>0</v>
      </c>
      <c r="AM200">
        <f t="shared" si="59"/>
        <v>0</v>
      </c>
      <c r="AN200">
        <f t="shared" si="60"/>
        <v>0</v>
      </c>
      <c r="AO200">
        <f t="shared" si="61"/>
        <v>0</v>
      </c>
      <c r="AP200">
        <f t="shared" si="51"/>
        <v>0</v>
      </c>
      <c r="AQ200">
        <f t="shared" si="52"/>
        <v>0</v>
      </c>
      <c r="AR200">
        <f t="shared" si="53"/>
        <v>0</v>
      </c>
      <c r="AS200">
        <f t="shared" si="54"/>
        <v>0</v>
      </c>
      <c r="AT200" s="311">
        <f t="shared" si="62"/>
        <v>0</v>
      </c>
      <c r="AU200" s="312">
        <f t="shared" si="63"/>
        <v>0</v>
      </c>
      <c r="AV200" s="313">
        <f t="shared" si="64"/>
        <v>0</v>
      </c>
      <c r="AW200" s="314">
        <f t="shared" si="65"/>
        <v>0</v>
      </c>
      <c r="AX200" s="311">
        <f t="shared" si="66"/>
        <v>0</v>
      </c>
      <c r="AY200" s="312">
        <f t="shared" si="67"/>
        <v>0</v>
      </c>
      <c r="AZ200" s="313">
        <f t="shared" si="68"/>
        <v>0</v>
      </c>
      <c r="BA200" s="314">
        <f t="shared" si="69"/>
        <v>0</v>
      </c>
      <c r="BB200" s="311">
        <f t="shared" si="70"/>
        <v>0</v>
      </c>
      <c r="BC200" s="312">
        <f t="shared" si="71"/>
        <v>0</v>
      </c>
      <c r="BD200" s="313">
        <f t="shared" si="72"/>
        <v>0</v>
      </c>
      <c r="BE200" s="314">
        <f t="shared" si="73"/>
        <v>0</v>
      </c>
      <c r="BF200" s="311">
        <f t="shared" si="55"/>
        <v>0</v>
      </c>
      <c r="BG200" s="312">
        <f t="shared" si="56"/>
        <v>0</v>
      </c>
      <c r="BH200" s="313">
        <f t="shared" si="57"/>
        <v>0</v>
      </c>
      <c r="BI200" s="314">
        <f t="shared" si="74"/>
        <v>0</v>
      </c>
      <c r="BJ200" s="247">
        <f t="shared" si="75"/>
        <v>0</v>
      </c>
      <c r="BK200" s="310" t="str">
        <f>IF(BJ200=0,"",
IF(SUM($BJ$143:BJ200)=1,BL200,
IF($BJ$718&gt;SUM($BJ$143:BJ200),_xlfn.CONCAT(", ",BL200),
IF($BJ$718=SUM($BJ$143:BJ200),_xlfn.CONCAT(" y ",BL200)))))</f>
        <v/>
      </c>
      <c r="BL200" s="19">
        <v>58</v>
      </c>
      <c r="BM200" s="14"/>
      <c r="BN200" s="315"/>
      <c r="BO200" s="315"/>
      <c r="BP200" s="315"/>
      <c r="BQ200" s="315"/>
      <c r="BR200" s="315"/>
      <c r="BS200" s="315"/>
      <c r="BT200" s="315"/>
      <c r="BU200" s="315"/>
      <c r="BV200" s="14"/>
      <c r="BW200" s="14"/>
      <c r="BX200" s="14"/>
      <c r="BY200" s="14"/>
      <c r="BZ200" s="14"/>
      <c r="CA200" s="14"/>
      <c r="CB200" s="14"/>
      <c r="CC200" s="14"/>
      <c r="CD200" s="14"/>
      <c r="CE200" s="14"/>
      <c r="CF200" s="14"/>
      <c r="CG200" s="14"/>
      <c r="CH200" s="14"/>
      <c r="CI200" s="14"/>
      <c r="CJ200" s="14"/>
      <c r="CK200" s="14"/>
      <c r="CL200" s="14"/>
    </row>
    <row r="201" spans="1:90" ht="15" customHeight="1">
      <c r="A201" s="5"/>
      <c r="B201" s="6"/>
      <c r="C201" s="19" t="s">
        <v>6725</v>
      </c>
      <c r="D201" s="634" t="str">
        <f>IF($AC$136="","",IF(HLOOKUP($AC$136,Presentación!$AQ$3:$BV$574,Presentación!AP62)="","",HLOOKUP($AC$136,Presentación!$AQ$3:$BV$574,Presentación!AP62,0)))</f>
        <v/>
      </c>
      <c r="E201" s="669"/>
      <c r="F201" s="670"/>
      <c r="G201" s="752" t="str">
        <f>IF($AC$136="","",IF(HLOOKUP($AC$136,Presentación!$BZ$3:$DE$574,Presentación!AP62,0)="","",HLOOKUP($AC$136,Presentación!$BZ$3:$DE$574,Presentación!AP62,0)))</f>
        <v/>
      </c>
      <c r="H201" s="669"/>
      <c r="I201" s="669"/>
      <c r="J201" s="669"/>
      <c r="K201" s="669"/>
      <c r="L201" s="669"/>
      <c r="M201" s="669"/>
      <c r="N201" s="669"/>
      <c r="O201" s="669"/>
      <c r="P201" s="669"/>
      <c r="Q201" s="669"/>
      <c r="R201" s="669"/>
      <c r="S201" s="670"/>
      <c r="T201" s="866"/>
      <c r="U201" s="745"/>
      <c r="V201" s="746"/>
      <c r="W201" s="112"/>
      <c r="X201" s="112"/>
      <c r="Y201" s="112"/>
      <c r="Z201" s="112"/>
      <c r="AA201" s="112"/>
      <c r="AB201" s="112"/>
      <c r="AC201" s="112"/>
      <c r="AD201" s="112"/>
      <c r="AG201">
        <f t="shared" si="48"/>
        <v>0</v>
      </c>
      <c r="AH201" s="247">
        <f t="shared" si="49"/>
        <v>0</v>
      </c>
      <c r="AI201" s="310" t="str">
        <f>IF(AH201=0,"",
IF(SUM($AH$142:AH201)=1,AJ201,
IF($AH$717&gt;SUM($AH$142:AH201),_xlfn.CONCAT(", ",AJ201),
IF($AH$717=SUM($AH$142:AH201),_xlfn.CONCAT(" y ",AJ201)))))</f>
        <v/>
      </c>
      <c r="AJ201" s="19">
        <v>60</v>
      </c>
      <c r="AK201">
        <f t="shared" si="50"/>
        <v>0</v>
      </c>
      <c r="AL201">
        <f t="shared" si="58"/>
        <v>0</v>
      </c>
      <c r="AM201">
        <f t="shared" si="59"/>
        <v>0</v>
      </c>
      <c r="AN201">
        <f t="shared" si="60"/>
        <v>0</v>
      </c>
      <c r="AO201">
        <f t="shared" si="61"/>
        <v>0</v>
      </c>
      <c r="AP201">
        <f t="shared" si="51"/>
        <v>0</v>
      </c>
      <c r="AQ201">
        <f t="shared" si="52"/>
        <v>0</v>
      </c>
      <c r="AR201">
        <f t="shared" si="53"/>
        <v>0</v>
      </c>
      <c r="AS201">
        <f t="shared" si="54"/>
        <v>0</v>
      </c>
      <c r="AT201" s="311">
        <f t="shared" si="62"/>
        <v>0</v>
      </c>
      <c r="AU201" s="312">
        <f t="shared" si="63"/>
        <v>0</v>
      </c>
      <c r="AV201" s="313">
        <f t="shared" si="64"/>
        <v>0</v>
      </c>
      <c r="AW201" s="314">
        <f t="shared" si="65"/>
        <v>0</v>
      </c>
      <c r="AX201" s="311">
        <f t="shared" si="66"/>
        <v>0</v>
      </c>
      <c r="AY201" s="312">
        <f t="shared" si="67"/>
        <v>0</v>
      </c>
      <c r="AZ201" s="313">
        <f t="shared" si="68"/>
        <v>0</v>
      </c>
      <c r="BA201" s="314">
        <f t="shared" si="69"/>
        <v>0</v>
      </c>
      <c r="BB201" s="311">
        <f t="shared" si="70"/>
        <v>0</v>
      </c>
      <c r="BC201" s="312">
        <f t="shared" si="71"/>
        <v>0</v>
      </c>
      <c r="BD201" s="313">
        <f t="shared" si="72"/>
        <v>0</v>
      </c>
      <c r="BE201" s="314">
        <f t="shared" si="73"/>
        <v>0</v>
      </c>
      <c r="BF201" s="311">
        <f t="shared" si="55"/>
        <v>0</v>
      </c>
      <c r="BG201" s="312">
        <f t="shared" si="56"/>
        <v>0</v>
      </c>
      <c r="BH201" s="313">
        <f t="shared" si="57"/>
        <v>0</v>
      </c>
      <c r="BI201" s="314">
        <f t="shared" si="74"/>
        <v>0</v>
      </c>
      <c r="BJ201" s="247">
        <f t="shared" si="75"/>
        <v>0</v>
      </c>
      <c r="BK201" s="310" t="str">
        <f>IF(BJ201=0,"",
IF(SUM($BJ$143:BJ201)=1,BL201,
IF($BJ$718&gt;SUM($BJ$143:BJ201),_xlfn.CONCAT(", ",BL201),
IF($BJ$718=SUM($BJ$143:BJ201),_xlfn.CONCAT(" y ",BL201)))))</f>
        <v/>
      </c>
      <c r="BL201" s="19">
        <v>59</v>
      </c>
      <c r="BM201" s="14"/>
      <c r="BN201" s="315"/>
      <c r="BO201" s="315"/>
      <c r="BP201" s="315"/>
      <c r="BQ201" s="315"/>
      <c r="BR201" s="315"/>
      <c r="BS201" s="315"/>
      <c r="BT201" s="315"/>
      <c r="BU201" s="315"/>
      <c r="BV201" s="14"/>
      <c r="BW201" s="14"/>
      <c r="BX201" s="14"/>
      <c r="BY201" s="14"/>
      <c r="BZ201" s="14"/>
      <c r="CA201" s="14"/>
      <c r="CB201" s="14"/>
      <c r="CC201" s="14"/>
      <c r="CD201" s="14"/>
      <c r="CE201" s="14"/>
      <c r="CF201" s="14"/>
      <c r="CG201" s="14"/>
      <c r="CH201" s="14"/>
      <c r="CI201" s="14"/>
      <c r="CJ201" s="14"/>
      <c r="CK201" s="14"/>
      <c r="CL201" s="14"/>
    </row>
    <row r="202" spans="1:90" ht="15" customHeight="1">
      <c r="A202" s="5"/>
      <c r="B202" s="6"/>
      <c r="C202" s="19" t="s">
        <v>6726</v>
      </c>
      <c r="D202" s="634" t="str">
        <f>IF($AC$136="","",IF(HLOOKUP($AC$136,Presentación!$AQ$3:$BV$574,Presentación!AP63)="","",HLOOKUP($AC$136,Presentación!$AQ$3:$BV$574,Presentación!AP63,0)))</f>
        <v/>
      </c>
      <c r="E202" s="669"/>
      <c r="F202" s="670"/>
      <c r="G202" s="752" t="str">
        <f>IF($AC$136="","",IF(HLOOKUP($AC$136,Presentación!$BZ$3:$DE$574,Presentación!AP63,0)="","",HLOOKUP($AC$136,Presentación!$BZ$3:$DE$574,Presentación!AP63,0)))</f>
        <v/>
      </c>
      <c r="H202" s="669"/>
      <c r="I202" s="669"/>
      <c r="J202" s="669"/>
      <c r="K202" s="669"/>
      <c r="L202" s="669"/>
      <c r="M202" s="669"/>
      <c r="N202" s="669"/>
      <c r="O202" s="669"/>
      <c r="P202" s="669"/>
      <c r="Q202" s="669"/>
      <c r="R202" s="669"/>
      <c r="S202" s="670"/>
      <c r="T202" s="866"/>
      <c r="U202" s="745"/>
      <c r="V202" s="746"/>
      <c r="W202" s="112"/>
      <c r="X202" s="112"/>
      <c r="Y202" s="112"/>
      <c r="Z202" s="112"/>
      <c r="AA202" s="112"/>
      <c r="AB202" s="112"/>
      <c r="AC202" s="112"/>
      <c r="AD202" s="112"/>
      <c r="AG202">
        <f t="shared" si="48"/>
        <v>0</v>
      </c>
      <c r="AH202" s="247">
        <f t="shared" si="49"/>
        <v>0</v>
      </c>
      <c r="AI202" s="310" t="str">
        <f>IF(AH202=0,"",
IF(SUM($AH$142:AH202)=1,AJ202,
IF($AH$717&gt;SUM($AH$142:AH202),_xlfn.CONCAT(", ",AJ202),
IF($AH$717=SUM($AH$142:AH202),_xlfn.CONCAT(" y ",AJ202)))))</f>
        <v/>
      </c>
      <c r="AJ202" s="19">
        <v>61</v>
      </c>
      <c r="AK202">
        <f t="shared" si="50"/>
        <v>0</v>
      </c>
      <c r="AL202">
        <f t="shared" si="58"/>
        <v>0</v>
      </c>
      <c r="AM202">
        <f t="shared" si="59"/>
        <v>0</v>
      </c>
      <c r="AN202">
        <f t="shared" si="60"/>
        <v>0</v>
      </c>
      <c r="AO202">
        <f t="shared" si="61"/>
        <v>0</v>
      </c>
      <c r="AP202">
        <f t="shared" si="51"/>
        <v>0</v>
      </c>
      <c r="AQ202">
        <f t="shared" si="52"/>
        <v>0</v>
      </c>
      <c r="AR202">
        <f t="shared" si="53"/>
        <v>0</v>
      </c>
      <c r="AS202">
        <f t="shared" si="54"/>
        <v>0</v>
      </c>
      <c r="AT202" s="311">
        <f t="shared" si="62"/>
        <v>0</v>
      </c>
      <c r="AU202" s="312">
        <f t="shared" si="63"/>
        <v>0</v>
      </c>
      <c r="AV202" s="313">
        <f t="shared" si="64"/>
        <v>0</v>
      </c>
      <c r="AW202" s="314">
        <f t="shared" si="65"/>
        <v>0</v>
      </c>
      <c r="AX202" s="311">
        <f t="shared" si="66"/>
        <v>0</v>
      </c>
      <c r="AY202" s="312">
        <f t="shared" si="67"/>
        <v>0</v>
      </c>
      <c r="AZ202" s="313">
        <f t="shared" si="68"/>
        <v>0</v>
      </c>
      <c r="BA202" s="314">
        <f t="shared" si="69"/>
        <v>0</v>
      </c>
      <c r="BB202" s="311">
        <f t="shared" si="70"/>
        <v>0</v>
      </c>
      <c r="BC202" s="312">
        <f t="shared" si="71"/>
        <v>0</v>
      </c>
      <c r="BD202" s="313">
        <f t="shared" si="72"/>
        <v>0</v>
      </c>
      <c r="BE202" s="314">
        <f t="shared" si="73"/>
        <v>0</v>
      </c>
      <c r="BF202" s="311">
        <f t="shared" si="55"/>
        <v>0</v>
      </c>
      <c r="BG202" s="312">
        <f t="shared" si="56"/>
        <v>0</v>
      </c>
      <c r="BH202" s="313">
        <f t="shared" si="57"/>
        <v>0</v>
      </c>
      <c r="BI202" s="314">
        <f t="shared" si="74"/>
        <v>0</v>
      </c>
      <c r="BJ202" s="247">
        <f t="shared" si="75"/>
        <v>0</v>
      </c>
      <c r="BK202" s="310" t="str">
        <f>IF(BJ202=0,"",
IF(SUM($BJ$143:BJ202)=1,BL202,
IF($BJ$718&gt;SUM($BJ$143:BJ202),_xlfn.CONCAT(", ",BL202),
IF($BJ$718=SUM($BJ$143:BJ202),_xlfn.CONCAT(" y ",BL202)))))</f>
        <v/>
      </c>
      <c r="BL202" s="19">
        <v>60</v>
      </c>
      <c r="BM202" s="14"/>
      <c r="BN202" s="315"/>
      <c r="BO202" s="315"/>
      <c r="BP202" s="315"/>
      <c r="BQ202" s="315"/>
      <c r="BR202" s="315"/>
      <c r="BS202" s="315"/>
      <c r="BT202" s="315"/>
      <c r="BU202" s="315"/>
      <c r="BV202" s="14"/>
      <c r="BW202" s="14"/>
      <c r="BX202" s="14"/>
      <c r="BY202" s="14"/>
      <c r="BZ202" s="14"/>
      <c r="CA202" s="14"/>
      <c r="CB202" s="14"/>
      <c r="CC202" s="14"/>
      <c r="CD202" s="14"/>
      <c r="CE202" s="14"/>
      <c r="CF202" s="14"/>
      <c r="CG202" s="14"/>
      <c r="CH202" s="14"/>
      <c r="CI202" s="14"/>
      <c r="CJ202" s="14"/>
      <c r="CK202" s="14"/>
      <c r="CL202" s="14"/>
    </row>
    <row r="203" spans="1:90" ht="15" customHeight="1">
      <c r="A203" s="5"/>
      <c r="B203" s="6"/>
      <c r="C203" s="19" t="s">
        <v>6727</v>
      </c>
      <c r="D203" s="634" t="str">
        <f>IF($AC$136="","",IF(HLOOKUP($AC$136,Presentación!$AQ$3:$BV$574,Presentación!AP64)="","",HLOOKUP($AC$136,Presentación!$AQ$3:$BV$574,Presentación!AP64,0)))</f>
        <v/>
      </c>
      <c r="E203" s="669"/>
      <c r="F203" s="670"/>
      <c r="G203" s="752" t="str">
        <f>IF($AC$136="","",IF(HLOOKUP($AC$136,Presentación!$BZ$3:$DE$574,Presentación!AP64,0)="","",HLOOKUP($AC$136,Presentación!$BZ$3:$DE$574,Presentación!AP64,0)))</f>
        <v/>
      </c>
      <c r="H203" s="669"/>
      <c r="I203" s="669"/>
      <c r="J203" s="669"/>
      <c r="K203" s="669"/>
      <c r="L203" s="669"/>
      <c r="M203" s="669"/>
      <c r="N203" s="669"/>
      <c r="O203" s="669"/>
      <c r="P203" s="669"/>
      <c r="Q203" s="669"/>
      <c r="R203" s="669"/>
      <c r="S203" s="670"/>
      <c r="T203" s="866"/>
      <c r="U203" s="745"/>
      <c r="V203" s="746"/>
      <c r="W203" s="112"/>
      <c r="X203" s="112"/>
      <c r="Y203" s="112"/>
      <c r="Z203" s="112"/>
      <c r="AA203" s="112"/>
      <c r="AB203" s="112"/>
      <c r="AC203" s="112"/>
      <c r="AD203" s="112"/>
      <c r="AG203">
        <f t="shared" si="48"/>
        <v>0</v>
      </c>
      <c r="AH203" s="247">
        <f t="shared" si="49"/>
        <v>0</v>
      </c>
      <c r="AI203" s="310" t="str">
        <f>IF(AH203=0,"",
IF(SUM($AH$142:AH203)=1,AJ203,
IF($AH$717&gt;SUM($AH$142:AH203),_xlfn.CONCAT(", ",AJ203),
IF($AH$717=SUM($AH$142:AH203),_xlfn.CONCAT(" y ",AJ203)))))</f>
        <v/>
      </c>
      <c r="AJ203" s="19">
        <v>62</v>
      </c>
      <c r="AK203">
        <f t="shared" si="50"/>
        <v>0</v>
      </c>
      <c r="AL203">
        <f t="shared" si="58"/>
        <v>0</v>
      </c>
      <c r="AM203">
        <f t="shared" si="59"/>
        <v>0</v>
      </c>
      <c r="AN203">
        <f t="shared" si="60"/>
        <v>0</v>
      </c>
      <c r="AO203">
        <f t="shared" si="61"/>
        <v>0</v>
      </c>
      <c r="AP203">
        <f t="shared" si="51"/>
        <v>0</v>
      </c>
      <c r="AQ203">
        <f t="shared" si="52"/>
        <v>0</v>
      </c>
      <c r="AR203">
        <f t="shared" si="53"/>
        <v>0</v>
      </c>
      <c r="AS203">
        <f t="shared" si="54"/>
        <v>0</v>
      </c>
      <c r="AT203" s="311">
        <f t="shared" si="62"/>
        <v>0</v>
      </c>
      <c r="AU203" s="312">
        <f t="shared" si="63"/>
        <v>0</v>
      </c>
      <c r="AV203" s="313">
        <f t="shared" si="64"/>
        <v>0</v>
      </c>
      <c r="AW203" s="314">
        <f t="shared" si="65"/>
        <v>0</v>
      </c>
      <c r="AX203" s="311">
        <f t="shared" si="66"/>
        <v>0</v>
      </c>
      <c r="AY203" s="312">
        <f t="shared" si="67"/>
        <v>0</v>
      </c>
      <c r="AZ203" s="313">
        <f t="shared" si="68"/>
        <v>0</v>
      </c>
      <c r="BA203" s="314">
        <f t="shared" si="69"/>
        <v>0</v>
      </c>
      <c r="BB203" s="311">
        <f t="shared" si="70"/>
        <v>0</v>
      </c>
      <c r="BC203" s="312">
        <f t="shared" si="71"/>
        <v>0</v>
      </c>
      <c r="BD203" s="313">
        <f t="shared" si="72"/>
        <v>0</v>
      </c>
      <c r="BE203" s="314">
        <f t="shared" si="73"/>
        <v>0</v>
      </c>
      <c r="BF203" s="311">
        <f t="shared" si="55"/>
        <v>0</v>
      </c>
      <c r="BG203" s="312">
        <f t="shared" si="56"/>
        <v>0</v>
      </c>
      <c r="BH203" s="313">
        <f t="shared" si="57"/>
        <v>0</v>
      </c>
      <c r="BI203" s="314">
        <f t="shared" si="74"/>
        <v>0</v>
      </c>
      <c r="BJ203" s="247">
        <f t="shared" si="75"/>
        <v>0</v>
      </c>
      <c r="BK203" s="310" t="str">
        <f>IF(BJ203=0,"",
IF(SUM($BJ$143:BJ203)=1,BL203,
IF($BJ$718&gt;SUM($BJ$143:BJ203),_xlfn.CONCAT(", ",BL203),
IF($BJ$718=SUM($BJ$143:BJ203),_xlfn.CONCAT(" y ",BL203)))))</f>
        <v/>
      </c>
      <c r="BL203" s="19">
        <v>61</v>
      </c>
      <c r="BM203" s="14"/>
      <c r="BN203" s="315"/>
      <c r="BO203" s="315"/>
      <c r="BP203" s="315"/>
      <c r="BQ203" s="315"/>
      <c r="BR203" s="315"/>
      <c r="BS203" s="315"/>
      <c r="BT203" s="315"/>
      <c r="BU203" s="315"/>
      <c r="BV203" s="14"/>
      <c r="BW203" s="14"/>
      <c r="BX203" s="14"/>
      <c r="BY203" s="14"/>
      <c r="BZ203" s="14"/>
      <c r="CA203" s="14"/>
      <c r="CB203" s="14"/>
      <c r="CC203" s="14"/>
      <c r="CD203" s="14"/>
      <c r="CE203" s="14"/>
      <c r="CF203" s="14"/>
      <c r="CG203" s="14"/>
      <c r="CH203" s="14"/>
      <c r="CI203" s="14"/>
      <c r="CJ203" s="14"/>
      <c r="CK203" s="14"/>
      <c r="CL203" s="14"/>
    </row>
    <row r="204" spans="1:90" ht="15" customHeight="1">
      <c r="A204" s="5"/>
      <c r="B204" s="6"/>
      <c r="C204" s="19" t="s">
        <v>6728</v>
      </c>
      <c r="D204" s="634" t="str">
        <f>IF($AC$136="","",IF(HLOOKUP($AC$136,Presentación!$AQ$3:$BV$574,Presentación!AP65)="","",HLOOKUP($AC$136,Presentación!$AQ$3:$BV$574,Presentación!AP65,0)))</f>
        <v/>
      </c>
      <c r="E204" s="669"/>
      <c r="F204" s="670"/>
      <c r="G204" s="752" t="str">
        <f>IF($AC$136="","",IF(HLOOKUP($AC$136,Presentación!$BZ$3:$DE$574,Presentación!AP65,0)="","",HLOOKUP($AC$136,Presentación!$BZ$3:$DE$574,Presentación!AP65,0)))</f>
        <v/>
      </c>
      <c r="H204" s="669"/>
      <c r="I204" s="669"/>
      <c r="J204" s="669"/>
      <c r="K204" s="669"/>
      <c r="L204" s="669"/>
      <c r="M204" s="669"/>
      <c r="N204" s="669"/>
      <c r="O204" s="669"/>
      <c r="P204" s="669"/>
      <c r="Q204" s="669"/>
      <c r="R204" s="669"/>
      <c r="S204" s="670"/>
      <c r="T204" s="866"/>
      <c r="U204" s="745"/>
      <c r="V204" s="746"/>
      <c r="W204" s="112"/>
      <c r="X204" s="112"/>
      <c r="Y204" s="112"/>
      <c r="Z204" s="112"/>
      <c r="AA204" s="112"/>
      <c r="AB204" s="112"/>
      <c r="AC204" s="112"/>
      <c r="AD204" s="112"/>
      <c r="AG204">
        <f t="shared" si="48"/>
        <v>0</v>
      </c>
      <c r="AH204" s="247">
        <f t="shared" si="49"/>
        <v>0</v>
      </c>
      <c r="AI204" s="310" t="str">
        <f>IF(AH204=0,"",
IF(SUM($AH$142:AH204)=1,AJ204,
IF($AH$717&gt;SUM($AH$142:AH204),_xlfn.CONCAT(", ",AJ204),
IF($AH$717=SUM($AH$142:AH204),_xlfn.CONCAT(" y ",AJ204)))))</f>
        <v/>
      </c>
      <c r="AJ204" s="19">
        <v>63</v>
      </c>
      <c r="AK204">
        <f t="shared" si="50"/>
        <v>0</v>
      </c>
      <c r="AL204">
        <f t="shared" si="58"/>
        <v>0</v>
      </c>
      <c r="AM204">
        <f t="shared" si="59"/>
        <v>0</v>
      </c>
      <c r="AN204">
        <f t="shared" si="60"/>
        <v>0</v>
      </c>
      <c r="AO204">
        <f t="shared" si="61"/>
        <v>0</v>
      </c>
      <c r="AP204">
        <f t="shared" si="51"/>
        <v>0</v>
      </c>
      <c r="AQ204">
        <f t="shared" si="52"/>
        <v>0</v>
      </c>
      <c r="AR204">
        <f t="shared" si="53"/>
        <v>0</v>
      </c>
      <c r="AS204">
        <f t="shared" si="54"/>
        <v>0</v>
      </c>
      <c r="AT204" s="311">
        <f t="shared" si="62"/>
        <v>0</v>
      </c>
      <c r="AU204" s="312">
        <f t="shared" si="63"/>
        <v>0</v>
      </c>
      <c r="AV204" s="313">
        <f t="shared" si="64"/>
        <v>0</v>
      </c>
      <c r="AW204" s="314">
        <f t="shared" si="65"/>
        <v>0</v>
      </c>
      <c r="AX204" s="311">
        <f t="shared" si="66"/>
        <v>0</v>
      </c>
      <c r="AY204" s="312">
        <f t="shared" si="67"/>
        <v>0</v>
      </c>
      <c r="AZ204" s="313">
        <f t="shared" si="68"/>
        <v>0</v>
      </c>
      <c r="BA204" s="314">
        <f t="shared" si="69"/>
        <v>0</v>
      </c>
      <c r="BB204" s="311">
        <f t="shared" si="70"/>
        <v>0</v>
      </c>
      <c r="BC204" s="312">
        <f t="shared" si="71"/>
        <v>0</v>
      </c>
      <c r="BD204" s="313">
        <f t="shared" si="72"/>
        <v>0</v>
      </c>
      <c r="BE204" s="314">
        <f t="shared" si="73"/>
        <v>0</v>
      </c>
      <c r="BF204" s="311">
        <f t="shared" si="55"/>
        <v>0</v>
      </c>
      <c r="BG204" s="312">
        <f t="shared" si="56"/>
        <v>0</v>
      </c>
      <c r="BH204" s="313">
        <f t="shared" si="57"/>
        <v>0</v>
      </c>
      <c r="BI204" s="314">
        <f t="shared" si="74"/>
        <v>0</v>
      </c>
      <c r="BJ204" s="247">
        <f t="shared" si="75"/>
        <v>0</v>
      </c>
      <c r="BK204" s="310" t="str">
        <f>IF(BJ204=0,"",
IF(SUM($BJ$143:BJ204)=1,BL204,
IF($BJ$718&gt;SUM($BJ$143:BJ204),_xlfn.CONCAT(", ",BL204),
IF($BJ$718=SUM($BJ$143:BJ204),_xlfn.CONCAT(" y ",BL204)))))</f>
        <v/>
      </c>
      <c r="BL204" s="19">
        <v>62</v>
      </c>
      <c r="BM204" s="14"/>
      <c r="BN204" s="315"/>
      <c r="BO204" s="315"/>
      <c r="BP204" s="315"/>
      <c r="BQ204" s="315"/>
      <c r="BR204" s="315"/>
      <c r="BS204" s="315"/>
      <c r="BT204" s="315"/>
      <c r="BU204" s="315"/>
      <c r="BV204" s="14"/>
      <c r="BW204" s="14"/>
      <c r="BX204" s="14"/>
      <c r="BY204" s="14"/>
      <c r="BZ204" s="14"/>
      <c r="CA204" s="14"/>
      <c r="CB204" s="14"/>
      <c r="CC204" s="14"/>
      <c r="CD204" s="14"/>
      <c r="CE204" s="14"/>
      <c r="CF204" s="14"/>
      <c r="CG204" s="14"/>
      <c r="CH204" s="14"/>
      <c r="CI204" s="14"/>
      <c r="CJ204" s="14"/>
      <c r="CK204" s="14"/>
      <c r="CL204" s="14"/>
    </row>
    <row r="205" spans="1:90" ht="15" customHeight="1">
      <c r="A205" s="5"/>
      <c r="B205" s="6"/>
      <c r="C205" s="19" t="s">
        <v>6729</v>
      </c>
      <c r="D205" s="634" t="str">
        <f>IF($AC$136="","",IF(HLOOKUP($AC$136,Presentación!$AQ$3:$BV$574,Presentación!AP66)="","",HLOOKUP($AC$136,Presentación!$AQ$3:$BV$574,Presentación!AP66,0)))</f>
        <v/>
      </c>
      <c r="E205" s="669"/>
      <c r="F205" s="670"/>
      <c r="G205" s="752" t="str">
        <f>IF($AC$136="","",IF(HLOOKUP($AC$136,Presentación!$BZ$3:$DE$574,Presentación!AP66,0)="","",HLOOKUP($AC$136,Presentación!$BZ$3:$DE$574,Presentación!AP66,0)))</f>
        <v/>
      </c>
      <c r="H205" s="669"/>
      <c r="I205" s="669"/>
      <c r="J205" s="669"/>
      <c r="K205" s="669"/>
      <c r="L205" s="669"/>
      <c r="M205" s="669"/>
      <c r="N205" s="669"/>
      <c r="O205" s="669"/>
      <c r="P205" s="669"/>
      <c r="Q205" s="669"/>
      <c r="R205" s="669"/>
      <c r="S205" s="670"/>
      <c r="T205" s="866"/>
      <c r="U205" s="745"/>
      <c r="V205" s="746"/>
      <c r="W205" s="112"/>
      <c r="X205" s="112"/>
      <c r="Y205" s="112"/>
      <c r="Z205" s="112"/>
      <c r="AA205" s="112"/>
      <c r="AB205" s="112"/>
      <c r="AC205" s="112"/>
      <c r="AD205" s="112"/>
      <c r="AG205">
        <f t="shared" si="48"/>
        <v>0</v>
      </c>
      <c r="AH205" s="247">
        <f t="shared" si="49"/>
        <v>0</v>
      </c>
      <c r="AI205" s="310" t="str">
        <f>IF(AH205=0,"",
IF(SUM($AH$142:AH205)=1,AJ205,
IF($AH$717&gt;SUM($AH$142:AH205),_xlfn.CONCAT(", ",AJ205),
IF($AH$717=SUM($AH$142:AH205),_xlfn.CONCAT(" y ",AJ205)))))</f>
        <v/>
      </c>
      <c r="AJ205" s="19">
        <v>64</v>
      </c>
      <c r="AK205">
        <f t="shared" si="50"/>
        <v>0</v>
      </c>
      <c r="AL205">
        <f t="shared" si="58"/>
        <v>0</v>
      </c>
      <c r="AM205">
        <f t="shared" si="59"/>
        <v>0</v>
      </c>
      <c r="AN205">
        <f t="shared" si="60"/>
        <v>0</v>
      </c>
      <c r="AO205">
        <f t="shared" si="61"/>
        <v>0</v>
      </c>
      <c r="AP205">
        <f t="shared" si="51"/>
        <v>0</v>
      </c>
      <c r="AQ205">
        <f t="shared" si="52"/>
        <v>0</v>
      </c>
      <c r="AR205">
        <f t="shared" si="53"/>
        <v>0</v>
      </c>
      <c r="AS205">
        <f t="shared" si="54"/>
        <v>0</v>
      </c>
      <c r="AT205" s="311">
        <f t="shared" si="62"/>
        <v>0</v>
      </c>
      <c r="AU205" s="312">
        <f t="shared" si="63"/>
        <v>0</v>
      </c>
      <c r="AV205" s="313">
        <f t="shared" si="64"/>
        <v>0</v>
      </c>
      <c r="AW205" s="314">
        <f t="shared" si="65"/>
        <v>0</v>
      </c>
      <c r="AX205" s="311">
        <f t="shared" si="66"/>
        <v>0</v>
      </c>
      <c r="AY205" s="312">
        <f t="shared" si="67"/>
        <v>0</v>
      </c>
      <c r="AZ205" s="313">
        <f t="shared" si="68"/>
        <v>0</v>
      </c>
      <c r="BA205" s="314">
        <f t="shared" si="69"/>
        <v>0</v>
      </c>
      <c r="BB205" s="311">
        <f t="shared" si="70"/>
        <v>0</v>
      </c>
      <c r="BC205" s="312">
        <f t="shared" si="71"/>
        <v>0</v>
      </c>
      <c r="BD205" s="313">
        <f t="shared" si="72"/>
        <v>0</v>
      </c>
      <c r="BE205" s="314">
        <f t="shared" si="73"/>
        <v>0</v>
      </c>
      <c r="BF205" s="311">
        <f t="shared" si="55"/>
        <v>0</v>
      </c>
      <c r="BG205" s="312">
        <f t="shared" si="56"/>
        <v>0</v>
      </c>
      <c r="BH205" s="313">
        <f t="shared" si="57"/>
        <v>0</v>
      </c>
      <c r="BI205" s="314">
        <f t="shared" si="74"/>
        <v>0</v>
      </c>
      <c r="BJ205" s="247">
        <f t="shared" si="75"/>
        <v>0</v>
      </c>
      <c r="BK205" s="310" t="str">
        <f>IF(BJ205=0,"",
IF(SUM($BJ$143:BJ205)=1,BL205,
IF($BJ$718&gt;SUM($BJ$143:BJ205),_xlfn.CONCAT(", ",BL205),
IF($BJ$718=SUM($BJ$143:BJ205),_xlfn.CONCAT(" y ",BL205)))))</f>
        <v/>
      </c>
      <c r="BL205" s="19">
        <v>63</v>
      </c>
      <c r="BM205" s="14"/>
      <c r="BN205" s="315"/>
      <c r="BO205" s="315"/>
      <c r="BP205" s="315"/>
      <c r="BQ205" s="315"/>
      <c r="BR205" s="315"/>
      <c r="BS205" s="315"/>
      <c r="BT205" s="315"/>
      <c r="BU205" s="315"/>
      <c r="BV205" s="14"/>
      <c r="BW205" s="14"/>
      <c r="BX205" s="14"/>
      <c r="BY205" s="14"/>
      <c r="BZ205" s="14"/>
      <c r="CA205" s="14"/>
      <c r="CB205" s="14"/>
      <c r="CC205" s="14"/>
      <c r="CD205" s="14"/>
      <c r="CE205" s="14"/>
      <c r="CF205" s="14"/>
      <c r="CG205" s="14"/>
      <c r="CH205" s="14"/>
      <c r="CI205" s="14"/>
      <c r="CJ205" s="14"/>
      <c r="CK205" s="14"/>
      <c r="CL205" s="14"/>
    </row>
    <row r="206" spans="1:90" ht="15" customHeight="1">
      <c r="A206" s="5"/>
      <c r="B206" s="6"/>
      <c r="C206" s="19" t="s">
        <v>6730</v>
      </c>
      <c r="D206" s="634" t="str">
        <f>IF($AC$136="","",IF(HLOOKUP($AC$136,Presentación!$AQ$3:$BV$574,Presentación!AP67)="","",HLOOKUP($AC$136,Presentación!$AQ$3:$BV$574,Presentación!AP67,0)))</f>
        <v/>
      </c>
      <c r="E206" s="669"/>
      <c r="F206" s="670"/>
      <c r="G206" s="752" t="str">
        <f>IF($AC$136="","",IF(HLOOKUP($AC$136,Presentación!$BZ$3:$DE$574,Presentación!AP67,0)="","",HLOOKUP($AC$136,Presentación!$BZ$3:$DE$574,Presentación!AP67,0)))</f>
        <v/>
      </c>
      <c r="H206" s="669"/>
      <c r="I206" s="669"/>
      <c r="J206" s="669"/>
      <c r="K206" s="669"/>
      <c r="L206" s="669"/>
      <c r="M206" s="669"/>
      <c r="N206" s="669"/>
      <c r="O206" s="669"/>
      <c r="P206" s="669"/>
      <c r="Q206" s="669"/>
      <c r="R206" s="669"/>
      <c r="S206" s="670"/>
      <c r="T206" s="866"/>
      <c r="U206" s="745"/>
      <c r="V206" s="746"/>
      <c r="W206" s="112"/>
      <c r="X206" s="112"/>
      <c r="Y206" s="112"/>
      <c r="Z206" s="112"/>
      <c r="AA206" s="112"/>
      <c r="AB206" s="112"/>
      <c r="AC206" s="112"/>
      <c r="AD206" s="112"/>
      <c r="AG206">
        <f t="shared" si="48"/>
        <v>0</v>
      </c>
      <c r="AH206" s="247">
        <f t="shared" si="49"/>
        <v>0</v>
      </c>
      <c r="AI206" s="310" t="str">
        <f>IF(AH206=0,"",
IF(SUM($AH$142:AH206)=1,AJ206,
IF($AH$717&gt;SUM($AH$142:AH206),_xlfn.CONCAT(", ",AJ206),
IF($AH$717=SUM($AH$142:AH206),_xlfn.CONCAT(" y ",AJ206)))))</f>
        <v/>
      </c>
      <c r="AJ206" s="19">
        <v>65</v>
      </c>
      <c r="AK206">
        <f t="shared" ref="AK206:AK269" si="76">IF(D207="",IF(COUNTA(T207:AD207,O788:AD788)=0,0,1),0)</f>
        <v>0</v>
      </c>
      <c r="AL206">
        <f t="shared" si="58"/>
        <v>0</v>
      </c>
      <c r="AM206">
        <f t="shared" si="59"/>
        <v>0</v>
      </c>
      <c r="AN206">
        <f t="shared" si="60"/>
        <v>0</v>
      </c>
      <c r="AO206">
        <f t="shared" si="61"/>
        <v>0</v>
      </c>
      <c r="AP206">
        <f t="shared" si="51"/>
        <v>0</v>
      </c>
      <c r="AQ206">
        <f t="shared" si="52"/>
        <v>0</v>
      </c>
      <c r="AR206">
        <f t="shared" si="53"/>
        <v>0</v>
      </c>
      <c r="AS206">
        <f t="shared" si="54"/>
        <v>0</v>
      </c>
      <c r="AT206" s="311">
        <f t="shared" si="62"/>
        <v>0</v>
      </c>
      <c r="AU206" s="312">
        <f t="shared" si="63"/>
        <v>0</v>
      </c>
      <c r="AV206" s="313">
        <f t="shared" si="64"/>
        <v>0</v>
      </c>
      <c r="AW206" s="314">
        <f t="shared" si="65"/>
        <v>0</v>
      </c>
      <c r="AX206" s="311">
        <f t="shared" si="66"/>
        <v>0</v>
      </c>
      <c r="AY206" s="312">
        <f t="shared" si="67"/>
        <v>0</v>
      </c>
      <c r="AZ206" s="313">
        <f t="shared" si="68"/>
        <v>0</v>
      </c>
      <c r="BA206" s="314">
        <f t="shared" si="69"/>
        <v>0</v>
      </c>
      <c r="BB206" s="311">
        <f t="shared" si="70"/>
        <v>0</v>
      </c>
      <c r="BC206" s="312">
        <f t="shared" si="71"/>
        <v>0</v>
      </c>
      <c r="BD206" s="313">
        <f t="shared" si="72"/>
        <v>0</v>
      </c>
      <c r="BE206" s="314">
        <f t="shared" si="73"/>
        <v>0</v>
      </c>
      <c r="BF206" s="311">
        <f t="shared" si="55"/>
        <v>0</v>
      </c>
      <c r="BG206" s="312">
        <f t="shared" si="56"/>
        <v>0</v>
      </c>
      <c r="BH206" s="313">
        <f t="shared" si="57"/>
        <v>0</v>
      </c>
      <c r="BI206" s="314">
        <f t="shared" si="74"/>
        <v>0</v>
      </c>
      <c r="BJ206" s="247">
        <f t="shared" si="75"/>
        <v>0</v>
      </c>
      <c r="BK206" s="310" t="str">
        <f>IF(BJ206=0,"",
IF(SUM($BJ$143:BJ206)=1,BL206,
IF($BJ$718&gt;SUM($BJ$143:BJ206),_xlfn.CONCAT(", ",BL206),
IF($BJ$718=SUM($BJ$143:BJ206),_xlfn.CONCAT(" y ",BL206)))))</f>
        <v/>
      </c>
      <c r="BL206" s="19">
        <v>64</v>
      </c>
      <c r="BM206" s="14"/>
      <c r="BN206" s="315"/>
      <c r="BO206" s="315"/>
      <c r="BP206" s="315"/>
      <c r="BQ206" s="315"/>
      <c r="BR206" s="315"/>
      <c r="BS206" s="315"/>
      <c r="BT206" s="315"/>
      <c r="BU206" s="315"/>
      <c r="BV206" s="14"/>
      <c r="BW206" s="14"/>
      <c r="BX206" s="14"/>
      <c r="BY206" s="14"/>
      <c r="BZ206" s="14"/>
      <c r="CA206" s="14"/>
      <c r="CB206" s="14"/>
      <c r="CC206" s="14"/>
      <c r="CD206" s="14"/>
      <c r="CE206" s="14"/>
      <c r="CF206" s="14"/>
      <c r="CG206" s="14"/>
      <c r="CH206" s="14"/>
      <c r="CI206" s="14"/>
      <c r="CJ206" s="14"/>
      <c r="CK206" s="14"/>
      <c r="CL206" s="14"/>
    </row>
    <row r="207" spans="1:90" ht="15" customHeight="1">
      <c r="A207" s="5"/>
      <c r="B207" s="6"/>
      <c r="C207" s="19" t="s">
        <v>6731</v>
      </c>
      <c r="D207" s="634" t="str">
        <f>IF($AC$136="","",IF(HLOOKUP($AC$136,Presentación!$AQ$3:$BV$574,Presentación!AP68)="","",HLOOKUP($AC$136,Presentación!$AQ$3:$BV$574,Presentación!AP68,0)))</f>
        <v/>
      </c>
      <c r="E207" s="669"/>
      <c r="F207" s="670"/>
      <c r="G207" s="752" t="str">
        <f>IF($AC$136="","",IF(HLOOKUP($AC$136,Presentación!$BZ$3:$DE$574,Presentación!AP68,0)="","",HLOOKUP($AC$136,Presentación!$BZ$3:$DE$574,Presentación!AP68,0)))</f>
        <v/>
      </c>
      <c r="H207" s="669"/>
      <c r="I207" s="669"/>
      <c r="J207" s="669"/>
      <c r="K207" s="669"/>
      <c r="L207" s="669"/>
      <c r="M207" s="669"/>
      <c r="N207" s="669"/>
      <c r="O207" s="669"/>
      <c r="P207" s="669"/>
      <c r="Q207" s="669"/>
      <c r="R207" s="669"/>
      <c r="S207" s="670"/>
      <c r="T207" s="866"/>
      <c r="U207" s="745"/>
      <c r="V207" s="746"/>
      <c r="W207" s="112"/>
      <c r="X207" s="112"/>
      <c r="Y207" s="112"/>
      <c r="Z207" s="112"/>
      <c r="AA207" s="112"/>
      <c r="AB207" s="112"/>
      <c r="AC207" s="112"/>
      <c r="AD207" s="112"/>
      <c r="AG207">
        <f t="shared" ref="AG207:AG270" si="77">IF(D208&lt;&gt;"",IF(OR(COUNTA(T208:AD208,O789:AD789)=0,COUNTA(T208:AD208,O789:AD789)=25),0,1),0)</f>
        <v>0</v>
      </c>
      <c r="AH207" s="247">
        <f t="shared" ref="AH207:AH270" si="78">IF(AG207=0,0,1)</f>
        <v>0</v>
      </c>
      <c r="AI207" s="310" t="str">
        <f>IF(AH207=0,"",
IF(SUM($AH$142:AH207)=1,AJ207,
IF($AH$717&gt;SUM($AH$142:AH207),_xlfn.CONCAT(", ",AJ207),
IF($AH$717=SUM($AH$142:AH207),_xlfn.CONCAT(" y ",AJ207)))))</f>
        <v/>
      </c>
      <c r="AJ207" s="19">
        <v>66</v>
      </c>
      <c r="AK207">
        <f t="shared" si="76"/>
        <v>0</v>
      </c>
      <c r="AL207">
        <f t="shared" ref="AL207:AL270" si="79">W207</f>
        <v>0</v>
      </c>
      <c r="AM207">
        <f t="shared" ref="AM207:AM270" si="80">COUNTIF(X207:Z207,"NS")</f>
        <v>0</v>
      </c>
      <c r="AN207">
        <f t="shared" ref="AN207:AN270" si="81">SUM(X207:Z207)</f>
        <v>0</v>
      </c>
      <c r="AO207">
        <f t="shared" ref="AO207:AO270" si="82">IF(COUNTIF(W207:Z207,"NA")=4,0,IF(OR(AND(AL207=0,AM207&gt;0),AND(AL207="NS",AN207&gt;0), AND(AL207="NS", AM207=0,AN207=0)), 1, IF(OR(AND(AL207&gt;0,AM207&gt;1,AL207&gt;AN207), AND(AL207="NS",AM207=2), AND(AL207="NS",AN207=0,AM207&gt;0),AL207=AN207), 0, 1)))</f>
        <v>0</v>
      </c>
      <c r="AP207">
        <f t="shared" ref="AP207:AP270" si="83">AA207</f>
        <v>0</v>
      </c>
      <c r="AQ207">
        <f t="shared" ref="AQ207:AQ270" si="84">COUNTIF(AB207:AD207,"NS")</f>
        <v>0</v>
      </c>
      <c r="AR207">
        <f t="shared" ref="AR207:AR270" si="85">SUM(AB207:AD207)</f>
        <v>0</v>
      </c>
      <c r="AS207">
        <f t="shared" ref="AS207:AS270" si="86">IF(COUNTIF(AA207:AD207,"NA")=4,0,IF(OR(AND(AP207=0,AQ207&gt;0),AND(AP207="NS",AR207&gt;0), AND(AP207="NS", AQ207=0,AR207=0)), 1, IF(OR(AND(AP207&gt;0,AQ207&gt;1,AP207&gt;AR207), AND(AP207="NS",AQ207=2), AND(AP207="NS",AR207=0,AQ207&gt;0),AP207=AR207), 0, 1)))</f>
        <v>0</v>
      </c>
      <c r="AT207" s="311">
        <f t="shared" ref="AT207:AT270" si="87">W207</f>
        <v>0</v>
      </c>
      <c r="AU207" s="312">
        <f t="shared" ref="AU207:AU270" si="88">COUNTIF(AA207,"NS") + COUNTIF(O788,"NS") + COUNTIF(S788,"NS") + COUNTIF(W788,"NS") + COUNTIF(AA788,"NS")</f>
        <v>0</v>
      </c>
      <c r="AV207" s="313">
        <f t="shared" ref="AV207:AV270" si="89">SUM(AA207,O788,S788,W788,AA788)</f>
        <v>0</v>
      </c>
      <c r="AW207" s="314">
        <f t="shared" si="65"/>
        <v>0</v>
      </c>
      <c r="AX207" s="311">
        <f t="shared" ref="AX207:AX270" si="90">X207</f>
        <v>0</v>
      </c>
      <c r="AY207" s="312">
        <f t="shared" ref="AY207:AY270" si="91">COUNTIF(AB207,"NS") + COUNTIF(P788,"NS") + COUNTIF(T788,"NS") + COUNTIF(X788,"NS") + COUNTIF(AB788,"NS")</f>
        <v>0</v>
      </c>
      <c r="AZ207" s="313">
        <f t="shared" ref="AZ207:AZ270" si="92">SUM(AB207,P788,T788,X788,AB788)</f>
        <v>0</v>
      </c>
      <c r="BA207" s="314">
        <f t="shared" si="69"/>
        <v>0</v>
      </c>
      <c r="BB207" s="311">
        <f t="shared" ref="BB207:BB270" si="93">Y207</f>
        <v>0</v>
      </c>
      <c r="BC207" s="312">
        <f t="shared" ref="BC207:BC270" si="94">COUNTIF(AC207,"NS") + COUNTIF(Q788,"NS") + COUNTIF(U788,"NS") + COUNTIF(Y788,"NS") + COUNTIF(AC788,"NS")</f>
        <v>0</v>
      </c>
      <c r="BD207" s="313">
        <f t="shared" ref="BD207:BD270" si="95">SUM(AC207,Q788,U788,Y788,AC788)</f>
        <v>0</v>
      </c>
      <c r="BE207" s="314">
        <f t="shared" si="73"/>
        <v>0</v>
      </c>
      <c r="BF207" s="311">
        <f t="shared" ref="BF207:BF270" si="96">Z207</f>
        <v>0</v>
      </c>
      <c r="BG207" s="312">
        <f t="shared" ref="BG207:BG270" si="97">COUNTIF(AD207,"NS") + COUNTIF(R788,"NS") + COUNTIF(V788,"NS") + COUNTIF(Z788,"NS") + COUNTIF(AD788,"NS")</f>
        <v>0</v>
      </c>
      <c r="BH207" s="313">
        <f t="shared" ref="BH207:BH270" si="98">SUM(AD207,R788,V788,Z788,AD788)</f>
        <v>0</v>
      </c>
      <c r="BI207" s="314">
        <f t="shared" si="74"/>
        <v>0</v>
      </c>
      <c r="BJ207" s="247">
        <f t="shared" si="75"/>
        <v>0</v>
      </c>
      <c r="BK207" s="310" t="str">
        <f>IF(BJ207=0,"",
IF(SUM($BJ$143:BJ207)=1,BL207,
IF($BJ$718&gt;SUM($BJ$143:BJ207),_xlfn.CONCAT(", ",BL207),
IF($BJ$718=SUM($BJ$143:BJ207),_xlfn.CONCAT(" y ",BL207)))))</f>
        <v/>
      </c>
      <c r="BL207" s="19">
        <v>65</v>
      </c>
      <c r="BM207" s="14"/>
      <c r="BN207" s="315"/>
      <c r="BO207" s="315"/>
      <c r="BP207" s="315"/>
      <c r="BQ207" s="315"/>
      <c r="BR207" s="315"/>
      <c r="BS207" s="315"/>
      <c r="BT207" s="315"/>
      <c r="BU207" s="315"/>
      <c r="BV207" s="14"/>
      <c r="BW207" s="14"/>
      <c r="BX207" s="14"/>
      <c r="BY207" s="14"/>
      <c r="BZ207" s="14"/>
      <c r="CA207" s="14"/>
      <c r="CB207" s="14"/>
      <c r="CC207" s="14"/>
      <c r="CD207" s="14"/>
      <c r="CE207" s="14"/>
      <c r="CF207" s="14"/>
      <c r="CG207" s="14"/>
      <c r="CH207" s="14"/>
      <c r="CI207" s="14"/>
      <c r="CJ207" s="14"/>
      <c r="CK207" s="14"/>
      <c r="CL207" s="14"/>
    </row>
    <row r="208" spans="1:90" ht="15" customHeight="1">
      <c r="A208" s="5"/>
      <c r="B208" s="6"/>
      <c r="C208" s="19" t="s">
        <v>6732</v>
      </c>
      <c r="D208" s="634" t="str">
        <f>IF($AC$136="","",IF(HLOOKUP($AC$136,Presentación!$AQ$3:$BV$574,Presentación!AP69)="","",HLOOKUP($AC$136,Presentación!$AQ$3:$BV$574,Presentación!AP69,0)))</f>
        <v/>
      </c>
      <c r="E208" s="669"/>
      <c r="F208" s="670"/>
      <c r="G208" s="752" t="str">
        <f>IF($AC$136="","",IF(HLOOKUP($AC$136,Presentación!$BZ$3:$DE$574,Presentación!AP69,0)="","",HLOOKUP($AC$136,Presentación!$BZ$3:$DE$574,Presentación!AP69,0)))</f>
        <v/>
      </c>
      <c r="H208" s="669"/>
      <c r="I208" s="669"/>
      <c r="J208" s="669"/>
      <c r="K208" s="669"/>
      <c r="L208" s="669"/>
      <c r="M208" s="669"/>
      <c r="N208" s="669"/>
      <c r="O208" s="669"/>
      <c r="P208" s="669"/>
      <c r="Q208" s="669"/>
      <c r="R208" s="669"/>
      <c r="S208" s="670"/>
      <c r="T208" s="866"/>
      <c r="U208" s="745"/>
      <c r="V208" s="746"/>
      <c r="W208" s="112"/>
      <c r="X208" s="112"/>
      <c r="Y208" s="112"/>
      <c r="Z208" s="112"/>
      <c r="AA208" s="112"/>
      <c r="AB208" s="112"/>
      <c r="AC208" s="112"/>
      <c r="AD208" s="112"/>
      <c r="AG208">
        <f t="shared" si="77"/>
        <v>0</v>
      </c>
      <c r="AH208" s="247">
        <f t="shared" si="78"/>
        <v>0</v>
      </c>
      <c r="AI208" s="310" t="str">
        <f>IF(AH208=0,"",
IF(SUM($AH$142:AH208)=1,AJ208,
IF($AH$717&gt;SUM($AH$142:AH208),_xlfn.CONCAT(", ",AJ208),
IF($AH$717=SUM($AH$142:AH208),_xlfn.CONCAT(" y ",AJ208)))))</f>
        <v/>
      </c>
      <c r="AJ208" s="19">
        <v>67</v>
      </c>
      <c r="AK208">
        <f t="shared" si="76"/>
        <v>0</v>
      </c>
      <c r="AL208">
        <f t="shared" si="79"/>
        <v>0</v>
      </c>
      <c r="AM208">
        <f t="shared" si="80"/>
        <v>0</v>
      </c>
      <c r="AN208">
        <f t="shared" si="81"/>
        <v>0</v>
      </c>
      <c r="AO208">
        <f t="shared" si="82"/>
        <v>0</v>
      </c>
      <c r="AP208">
        <f t="shared" si="83"/>
        <v>0</v>
      </c>
      <c r="AQ208">
        <f t="shared" si="84"/>
        <v>0</v>
      </c>
      <c r="AR208">
        <f t="shared" si="85"/>
        <v>0</v>
      </c>
      <c r="AS208">
        <f t="shared" si="86"/>
        <v>0</v>
      </c>
      <c r="AT208" s="311">
        <f t="shared" si="87"/>
        <v>0</v>
      </c>
      <c r="AU208" s="312">
        <f t="shared" si="88"/>
        <v>0</v>
      </c>
      <c r="AV208" s="313">
        <f t="shared" si="89"/>
        <v>0</v>
      </c>
      <c r="AW208" s="314">
        <f t="shared" ref="AW208:AW271" si="99">IF(OR(AND(AT208=0, AU208&gt;0),AND(AT208="NS", AV208&gt;0), AND(AT208="NS", AU208=0, AV208=0)), 1, IF(OR(AND(AT208&gt;0, AU208&gt;1,AT208&gt;AV208), AND(AT208="NS", AU208=2), AND(AT208="NS", AV208=0, AU208&gt;0), AT208=AV208), 0, 1))</f>
        <v>0</v>
      </c>
      <c r="AX208" s="311">
        <f t="shared" si="90"/>
        <v>0</v>
      </c>
      <c r="AY208" s="312">
        <f t="shared" si="91"/>
        <v>0</v>
      </c>
      <c r="AZ208" s="313">
        <f t="shared" si="92"/>
        <v>0</v>
      </c>
      <c r="BA208" s="314">
        <f t="shared" ref="BA208:BA271" si="100">IF(OR(AND(AX208=0, AY208&gt;0),AND(AX208="NS", AZ208&gt;0), AND(AX208="NS", AY208=0, AZ208=0)), 1, IF(OR(AND(AX208&gt;0, AY208&gt;1,AX208&gt;AZ208), AND(AX208="NS", AY208=2), AND(AX208="NS", AZ208=0, AY208&gt;0), AX208=AZ208), 0, 1))</f>
        <v>0</v>
      </c>
      <c r="BB208" s="311">
        <f t="shared" si="93"/>
        <v>0</v>
      </c>
      <c r="BC208" s="312">
        <f t="shared" si="94"/>
        <v>0</v>
      </c>
      <c r="BD208" s="313">
        <f t="shared" si="95"/>
        <v>0</v>
      </c>
      <c r="BE208" s="314">
        <f t="shared" ref="BE208:BE271" si="101">IF(OR(AND(BB208=0, BC208&gt;0),AND(BB208="NS", BD208&gt;0), AND(BB208="NS", BC208=0, BD208=0)), 1, IF(OR(AND(BB208&gt;0, BC208&gt;1,BB208&gt;BD208), AND(BB208="NS", BC208=2), AND(BB208="NS", BD208=0, BC208&gt;0), BB208=BD208), 0, 1))</f>
        <v>0</v>
      </c>
      <c r="BF208" s="311">
        <f t="shared" si="96"/>
        <v>0</v>
      </c>
      <c r="BG208" s="312">
        <f t="shared" si="97"/>
        <v>0</v>
      </c>
      <c r="BH208" s="313">
        <f t="shared" si="98"/>
        <v>0</v>
      </c>
      <c r="BI208" s="314">
        <f t="shared" ref="BI208:BI271" si="102">IF(OR(AND(BF208=0, BG208&gt;0),AND(BF208="NS", BH208&gt;0), AND(BF208="NS", BG208=0, BH208=0)), 1, IF(OR(AND(BF208&gt;0, BG208&gt;1,BF208&gt;BH208), AND(BF208="NS", BG208=2), AND(BF208="NS", BH208=0, BG208&gt;0), BF208=BH208), 0, 1))</f>
        <v>0</v>
      </c>
      <c r="BJ208" s="247">
        <f t="shared" ref="BJ208:BJ271" si="103">IF(SUM(AO208,AS208,AO789,AS789,AW789,BA789,AW208,BA208,BE208,BI208)=0,0,1)</f>
        <v>0</v>
      </c>
      <c r="BK208" s="310" t="str">
        <f>IF(BJ208=0,"",
IF(SUM($BJ$143:BJ208)=1,BL208,
IF($BJ$718&gt;SUM($BJ$143:BJ208),_xlfn.CONCAT(", ",BL208),
IF($BJ$718=SUM($BJ$143:BJ208),_xlfn.CONCAT(" y ",BL208)))))</f>
        <v/>
      </c>
      <c r="BL208" s="19">
        <v>66</v>
      </c>
      <c r="BM208" s="14"/>
      <c r="BN208" s="315"/>
      <c r="BO208" s="315"/>
      <c r="BP208" s="315"/>
      <c r="BQ208" s="315"/>
      <c r="BR208" s="315"/>
      <c r="BS208" s="315"/>
      <c r="BT208" s="315"/>
      <c r="BU208" s="315"/>
      <c r="BV208" s="14"/>
      <c r="BW208" s="14"/>
      <c r="BX208" s="14"/>
      <c r="BY208" s="14"/>
      <c r="BZ208" s="14"/>
      <c r="CA208" s="14"/>
      <c r="CB208" s="14"/>
      <c r="CC208" s="14"/>
      <c r="CD208" s="14"/>
      <c r="CE208" s="14"/>
      <c r="CF208" s="14"/>
      <c r="CG208" s="14"/>
      <c r="CH208" s="14"/>
      <c r="CI208" s="14"/>
      <c r="CJ208" s="14"/>
      <c r="CK208" s="14"/>
      <c r="CL208" s="14"/>
    </row>
    <row r="209" spans="1:90" ht="15" customHeight="1">
      <c r="A209" s="5"/>
      <c r="B209" s="6"/>
      <c r="C209" s="19" t="s">
        <v>6733</v>
      </c>
      <c r="D209" s="634" t="str">
        <f>IF($AC$136="","",IF(HLOOKUP($AC$136,Presentación!$AQ$3:$BV$574,Presentación!AP70)="","",HLOOKUP($AC$136,Presentación!$AQ$3:$BV$574,Presentación!AP70,0)))</f>
        <v/>
      </c>
      <c r="E209" s="669"/>
      <c r="F209" s="670"/>
      <c r="G209" s="752" t="str">
        <f>IF($AC$136="","",IF(HLOOKUP($AC$136,Presentación!$BZ$3:$DE$574,Presentación!AP70,0)="","",HLOOKUP($AC$136,Presentación!$BZ$3:$DE$574,Presentación!AP70,0)))</f>
        <v/>
      </c>
      <c r="H209" s="669"/>
      <c r="I209" s="669"/>
      <c r="J209" s="669"/>
      <c r="K209" s="669"/>
      <c r="L209" s="669"/>
      <c r="M209" s="669"/>
      <c r="N209" s="669"/>
      <c r="O209" s="669"/>
      <c r="P209" s="669"/>
      <c r="Q209" s="669"/>
      <c r="R209" s="669"/>
      <c r="S209" s="670"/>
      <c r="T209" s="866"/>
      <c r="U209" s="745"/>
      <c r="V209" s="746"/>
      <c r="W209" s="112"/>
      <c r="X209" s="112"/>
      <c r="Y209" s="112"/>
      <c r="Z209" s="112"/>
      <c r="AA209" s="112"/>
      <c r="AB209" s="112"/>
      <c r="AC209" s="112"/>
      <c r="AD209" s="112"/>
      <c r="AG209">
        <f t="shared" si="77"/>
        <v>0</v>
      </c>
      <c r="AH209" s="247">
        <f t="shared" si="78"/>
        <v>0</v>
      </c>
      <c r="AI209" s="310" t="str">
        <f>IF(AH209=0,"",
IF(SUM($AH$142:AH209)=1,AJ209,
IF($AH$717&gt;SUM($AH$142:AH209),_xlfn.CONCAT(", ",AJ209),
IF($AH$717=SUM($AH$142:AH209),_xlfn.CONCAT(" y ",AJ209)))))</f>
        <v/>
      </c>
      <c r="AJ209" s="19">
        <v>68</v>
      </c>
      <c r="AK209">
        <f t="shared" si="76"/>
        <v>0</v>
      </c>
      <c r="AL209">
        <f t="shared" si="79"/>
        <v>0</v>
      </c>
      <c r="AM209">
        <f t="shared" si="80"/>
        <v>0</v>
      </c>
      <c r="AN209">
        <f t="shared" si="81"/>
        <v>0</v>
      </c>
      <c r="AO209">
        <f t="shared" si="82"/>
        <v>0</v>
      </c>
      <c r="AP209">
        <f t="shared" si="83"/>
        <v>0</v>
      </c>
      <c r="AQ209">
        <f t="shared" si="84"/>
        <v>0</v>
      </c>
      <c r="AR209">
        <f t="shared" si="85"/>
        <v>0</v>
      </c>
      <c r="AS209">
        <f t="shared" si="86"/>
        <v>0</v>
      </c>
      <c r="AT209" s="311">
        <f t="shared" si="87"/>
        <v>0</v>
      </c>
      <c r="AU209" s="312">
        <f t="shared" si="88"/>
        <v>0</v>
      </c>
      <c r="AV209" s="313">
        <f t="shared" si="89"/>
        <v>0</v>
      </c>
      <c r="AW209" s="314">
        <f t="shared" si="99"/>
        <v>0</v>
      </c>
      <c r="AX209" s="311">
        <f t="shared" si="90"/>
        <v>0</v>
      </c>
      <c r="AY209" s="312">
        <f t="shared" si="91"/>
        <v>0</v>
      </c>
      <c r="AZ209" s="313">
        <f t="shared" si="92"/>
        <v>0</v>
      </c>
      <c r="BA209" s="314">
        <f t="shared" si="100"/>
        <v>0</v>
      </c>
      <c r="BB209" s="311">
        <f t="shared" si="93"/>
        <v>0</v>
      </c>
      <c r="BC209" s="312">
        <f t="shared" si="94"/>
        <v>0</v>
      </c>
      <c r="BD209" s="313">
        <f t="shared" si="95"/>
        <v>0</v>
      </c>
      <c r="BE209" s="314">
        <f t="shared" si="101"/>
        <v>0</v>
      </c>
      <c r="BF209" s="311">
        <f t="shared" si="96"/>
        <v>0</v>
      </c>
      <c r="BG209" s="312">
        <f t="shared" si="97"/>
        <v>0</v>
      </c>
      <c r="BH209" s="313">
        <f t="shared" si="98"/>
        <v>0</v>
      </c>
      <c r="BI209" s="314">
        <f t="shared" si="102"/>
        <v>0</v>
      </c>
      <c r="BJ209" s="247">
        <f t="shared" si="103"/>
        <v>0</v>
      </c>
      <c r="BK209" s="310" t="str">
        <f>IF(BJ209=0,"",
IF(SUM($BJ$143:BJ209)=1,BL209,
IF($BJ$718&gt;SUM($BJ$143:BJ209),_xlfn.CONCAT(", ",BL209),
IF($BJ$718=SUM($BJ$143:BJ209),_xlfn.CONCAT(" y ",BL209)))))</f>
        <v/>
      </c>
      <c r="BL209" s="19">
        <v>67</v>
      </c>
      <c r="BM209" s="14"/>
      <c r="BN209" s="315"/>
      <c r="BO209" s="315"/>
      <c r="BP209" s="315"/>
      <c r="BQ209" s="315"/>
      <c r="BR209" s="315"/>
      <c r="BS209" s="315"/>
      <c r="BT209" s="315"/>
      <c r="BU209" s="315"/>
      <c r="BV209" s="14"/>
      <c r="BW209" s="14"/>
      <c r="BX209" s="14"/>
      <c r="BY209" s="14"/>
      <c r="BZ209" s="14"/>
      <c r="CA209" s="14"/>
      <c r="CB209" s="14"/>
      <c r="CC209" s="14"/>
      <c r="CD209" s="14"/>
      <c r="CE209" s="14"/>
      <c r="CF209" s="14"/>
      <c r="CG209" s="14"/>
      <c r="CH209" s="14"/>
      <c r="CI209" s="14"/>
      <c r="CJ209" s="14"/>
      <c r="CK209" s="14"/>
      <c r="CL209" s="14"/>
    </row>
    <row r="210" spans="1:90" ht="15" customHeight="1">
      <c r="A210" s="5"/>
      <c r="B210" s="6"/>
      <c r="C210" s="19" t="s">
        <v>6734</v>
      </c>
      <c r="D210" s="634" t="str">
        <f>IF($AC$136="","",IF(HLOOKUP($AC$136,Presentación!$AQ$3:$BV$574,Presentación!AP71)="","",HLOOKUP($AC$136,Presentación!$AQ$3:$BV$574,Presentación!AP71,0)))</f>
        <v/>
      </c>
      <c r="E210" s="669"/>
      <c r="F210" s="670"/>
      <c r="G210" s="752" t="str">
        <f>IF($AC$136="","",IF(HLOOKUP($AC$136,Presentación!$BZ$3:$DE$574,Presentación!AP71,0)="","",HLOOKUP($AC$136,Presentación!$BZ$3:$DE$574,Presentación!AP71,0)))</f>
        <v/>
      </c>
      <c r="H210" s="669"/>
      <c r="I210" s="669"/>
      <c r="J210" s="669"/>
      <c r="K210" s="669"/>
      <c r="L210" s="669"/>
      <c r="M210" s="669"/>
      <c r="N210" s="669"/>
      <c r="O210" s="669"/>
      <c r="P210" s="669"/>
      <c r="Q210" s="669"/>
      <c r="R210" s="669"/>
      <c r="S210" s="670"/>
      <c r="T210" s="866"/>
      <c r="U210" s="745"/>
      <c r="V210" s="746"/>
      <c r="W210" s="112"/>
      <c r="X210" s="112"/>
      <c r="Y210" s="112"/>
      <c r="Z210" s="112"/>
      <c r="AA210" s="112"/>
      <c r="AB210" s="112"/>
      <c r="AC210" s="112"/>
      <c r="AD210" s="112"/>
      <c r="AG210">
        <f t="shared" si="77"/>
        <v>0</v>
      </c>
      <c r="AH210" s="247">
        <f t="shared" si="78"/>
        <v>0</v>
      </c>
      <c r="AI210" s="310" t="str">
        <f>IF(AH210=0,"",
IF(SUM($AH$142:AH210)=1,AJ210,
IF($AH$717&gt;SUM($AH$142:AH210),_xlfn.CONCAT(", ",AJ210),
IF($AH$717=SUM($AH$142:AH210),_xlfn.CONCAT(" y ",AJ210)))))</f>
        <v/>
      </c>
      <c r="AJ210" s="19">
        <v>69</v>
      </c>
      <c r="AK210">
        <f t="shared" si="76"/>
        <v>0</v>
      </c>
      <c r="AL210">
        <f t="shared" si="79"/>
        <v>0</v>
      </c>
      <c r="AM210">
        <f t="shared" si="80"/>
        <v>0</v>
      </c>
      <c r="AN210">
        <f t="shared" si="81"/>
        <v>0</v>
      </c>
      <c r="AO210">
        <f t="shared" si="82"/>
        <v>0</v>
      </c>
      <c r="AP210">
        <f t="shared" si="83"/>
        <v>0</v>
      </c>
      <c r="AQ210">
        <f t="shared" si="84"/>
        <v>0</v>
      </c>
      <c r="AR210">
        <f t="shared" si="85"/>
        <v>0</v>
      </c>
      <c r="AS210">
        <f t="shared" si="86"/>
        <v>0</v>
      </c>
      <c r="AT210" s="311">
        <f t="shared" si="87"/>
        <v>0</v>
      </c>
      <c r="AU210" s="312">
        <f t="shared" si="88"/>
        <v>0</v>
      </c>
      <c r="AV210" s="313">
        <f t="shared" si="89"/>
        <v>0</v>
      </c>
      <c r="AW210" s="314">
        <f t="shared" si="99"/>
        <v>0</v>
      </c>
      <c r="AX210" s="311">
        <f t="shared" si="90"/>
        <v>0</v>
      </c>
      <c r="AY210" s="312">
        <f t="shared" si="91"/>
        <v>0</v>
      </c>
      <c r="AZ210" s="313">
        <f t="shared" si="92"/>
        <v>0</v>
      </c>
      <c r="BA210" s="314">
        <f t="shared" si="100"/>
        <v>0</v>
      </c>
      <c r="BB210" s="311">
        <f t="shared" si="93"/>
        <v>0</v>
      </c>
      <c r="BC210" s="312">
        <f t="shared" si="94"/>
        <v>0</v>
      </c>
      <c r="BD210" s="313">
        <f t="shared" si="95"/>
        <v>0</v>
      </c>
      <c r="BE210" s="314">
        <f t="shared" si="101"/>
        <v>0</v>
      </c>
      <c r="BF210" s="311">
        <f t="shared" si="96"/>
        <v>0</v>
      </c>
      <c r="BG210" s="312">
        <f t="shared" si="97"/>
        <v>0</v>
      </c>
      <c r="BH210" s="313">
        <f t="shared" si="98"/>
        <v>0</v>
      </c>
      <c r="BI210" s="314">
        <f t="shared" si="102"/>
        <v>0</v>
      </c>
      <c r="BJ210" s="247">
        <f t="shared" si="103"/>
        <v>0</v>
      </c>
      <c r="BK210" s="310" t="str">
        <f>IF(BJ210=0,"",
IF(SUM($BJ$143:BJ210)=1,BL210,
IF($BJ$718&gt;SUM($BJ$143:BJ210),_xlfn.CONCAT(", ",BL210),
IF($BJ$718=SUM($BJ$143:BJ210),_xlfn.CONCAT(" y ",BL210)))))</f>
        <v/>
      </c>
      <c r="BL210" s="19">
        <v>68</v>
      </c>
      <c r="BM210" s="14"/>
      <c r="BN210" s="315"/>
      <c r="BO210" s="315"/>
      <c r="BP210" s="315"/>
      <c r="BQ210" s="315"/>
      <c r="BR210" s="315"/>
      <c r="BS210" s="315"/>
      <c r="BT210" s="315"/>
      <c r="BU210" s="315"/>
      <c r="BV210" s="14"/>
      <c r="BW210" s="14"/>
      <c r="BX210" s="14"/>
      <c r="BY210" s="14"/>
      <c r="BZ210" s="14"/>
      <c r="CA210" s="14"/>
      <c r="CB210" s="14"/>
      <c r="CC210" s="14"/>
      <c r="CD210" s="14"/>
      <c r="CE210" s="14"/>
      <c r="CF210" s="14"/>
      <c r="CG210" s="14"/>
      <c r="CH210" s="14"/>
      <c r="CI210" s="14"/>
      <c r="CJ210" s="14"/>
      <c r="CK210" s="14"/>
      <c r="CL210" s="14"/>
    </row>
    <row r="211" spans="1:90" ht="15" customHeight="1">
      <c r="A211" s="5"/>
      <c r="B211" s="6"/>
      <c r="C211" s="19" t="s">
        <v>6735</v>
      </c>
      <c r="D211" s="634" t="str">
        <f>IF($AC$136="","",IF(HLOOKUP($AC$136,Presentación!$AQ$3:$BV$574,Presentación!AP72)="","",HLOOKUP($AC$136,Presentación!$AQ$3:$BV$574,Presentación!AP72,0)))</f>
        <v/>
      </c>
      <c r="E211" s="669"/>
      <c r="F211" s="670"/>
      <c r="G211" s="752" t="str">
        <f>IF($AC$136="","",IF(HLOOKUP($AC$136,Presentación!$BZ$3:$DE$574,Presentación!AP72,0)="","",HLOOKUP($AC$136,Presentación!$BZ$3:$DE$574,Presentación!AP72,0)))</f>
        <v/>
      </c>
      <c r="H211" s="669"/>
      <c r="I211" s="669"/>
      <c r="J211" s="669"/>
      <c r="K211" s="669"/>
      <c r="L211" s="669"/>
      <c r="M211" s="669"/>
      <c r="N211" s="669"/>
      <c r="O211" s="669"/>
      <c r="P211" s="669"/>
      <c r="Q211" s="669"/>
      <c r="R211" s="669"/>
      <c r="S211" s="670"/>
      <c r="T211" s="866"/>
      <c r="U211" s="745"/>
      <c r="V211" s="746"/>
      <c r="W211" s="112"/>
      <c r="X211" s="112"/>
      <c r="Y211" s="112"/>
      <c r="Z211" s="112"/>
      <c r="AA211" s="112"/>
      <c r="AB211" s="112"/>
      <c r="AC211" s="112"/>
      <c r="AD211" s="112"/>
      <c r="AG211">
        <f t="shared" si="77"/>
        <v>0</v>
      </c>
      <c r="AH211" s="247">
        <f t="shared" si="78"/>
        <v>0</v>
      </c>
      <c r="AI211" s="310" t="str">
        <f>IF(AH211=0,"",
IF(SUM($AH$142:AH211)=1,AJ211,
IF($AH$717&gt;SUM($AH$142:AH211),_xlfn.CONCAT(", ",AJ211),
IF($AH$717=SUM($AH$142:AH211),_xlfn.CONCAT(" y ",AJ211)))))</f>
        <v/>
      </c>
      <c r="AJ211" s="19">
        <v>70</v>
      </c>
      <c r="AK211">
        <f t="shared" si="76"/>
        <v>0</v>
      </c>
      <c r="AL211">
        <f t="shared" si="79"/>
        <v>0</v>
      </c>
      <c r="AM211">
        <f t="shared" si="80"/>
        <v>0</v>
      </c>
      <c r="AN211">
        <f t="shared" si="81"/>
        <v>0</v>
      </c>
      <c r="AO211">
        <f t="shared" si="82"/>
        <v>0</v>
      </c>
      <c r="AP211">
        <f t="shared" si="83"/>
        <v>0</v>
      </c>
      <c r="AQ211">
        <f t="shared" si="84"/>
        <v>0</v>
      </c>
      <c r="AR211">
        <f t="shared" si="85"/>
        <v>0</v>
      </c>
      <c r="AS211">
        <f t="shared" si="86"/>
        <v>0</v>
      </c>
      <c r="AT211" s="311">
        <f t="shared" si="87"/>
        <v>0</v>
      </c>
      <c r="AU211" s="312">
        <f t="shared" si="88"/>
        <v>0</v>
      </c>
      <c r="AV211" s="313">
        <f t="shared" si="89"/>
        <v>0</v>
      </c>
      <c r="AW211" s="314">
        <f t="shared" si="99"/>
        <v>0</v>
      </c>
      <c r="AX211" s="311">
        <f t="shared" si="90"/>
        <v>0</v>
      </c>
      <c r="AY211" s="312">
        <f t="shared" si="91"/>
        <v>0</v>
      </c>
      <c r="AZ211" s="313">
        <f t="shared" si="92"/>
        <v>0</v>
      </c>
      <c r="BA211" s="314">
        <f t="shared" si="100"/>
        <v>0</v>
      </c>
      <c r="BB211" s="311">
        <f t="shared" si="93"/>
        <v>0</v>
      </c>
      <c r="BC211" s="312">
        <f t="shared" si="94"/>
        <v>0</v>
      </c>
      <c r="BD211" s="313">
        <f t="shared" si="95"/>
        <v>0</v>
      </c>
      <c r="BE211" s="314">
        <f t="shared" si="101"/>
        <v>0</v>
      </c>
      <c r="BF211" s="311">
        <f t="shared" si="96"/>
        <v>0</v>
      </c>
      <c r="BG211" s="312">
        <f t="shared" si="97"/>
        <v>0</v>
      </c>
      <c r="BH211" s="313">
        <f t="shared" si="98"/>
        <v>0</v>
      </c>
      <c r="BI211" s="314">
        <f t="shared" si="102"/>
        <v>0</v>
      </c>
      <c r="BJ211" s="247">
        <f t="shared" si="103"/>
        <v>0</v>
      </c>
      <c r="BK211" s="310" t="str">
        <f>IF(BJ211=0,"",
IF(SUM($BJ$143:BJ211)=1,BL211,
IF($BJ$718&gt;SUM($BJ$143:BJ211),_xlfn.CONCAT(", ",BL211),
IF($BJ$718=SUM($BJ$143:BJ211),_xlfn.CONCAT(" y ",BL211)))))</f>
        <v/>
      </c>
      <c r="BL211" s="19">
        <v>69</v>
      </c>
      <c r="BM211" s="14"/>
      <c r="BN211" s="315"/>
      <c r="BO211" s="315"/>
      <c r="BP211" s="315"/>
      <c r="BQ211" s="315"/>
      <c r="BR211" s="315"/>
      <c r="BS211" s="315"/>
      <c r="BT211" s="315"/>
      <c r="BU211" s="315"/>
      <c r="BV211" s="14"/>
      <c r="BW211" s="14"/>
      <c r="BX211" s="14"/>
      <c r="BY211" s="14"/>
      <c r="BZ211" s="14"/>
      <c r="CA211" s="14"/>
      <c r="CB211" s="14"/>
      <c r="CC211" s="14"/>
      <c r="CD211" s="14"/>
      <c r="CE211" s="14"/>
      <c r="CF211" s="14"/>
      <c r="CG211" s="14"/>
      <c r="CH211" s="14"/>
      <c r="CI211" s="14"/>
      <c r="CJ211" s="14"/>
      <c r="CK211" s="14"/>
      <c r="CL211" s="14"/>
    </row>
    <row r="212" spans="1:90" ht="15" customHeight="1">
      <c r="A212" s="5"/>
      <c r="B212" s="6"/>
      <c r="C212" s="19" t="s">
        <v>6736</v>
      </c>
      <c r="D212" s="634" t="str">
        <f>IF($AC$136="","",IF(HLOOKUP($AC$136,Presentación!$AQ$3:$BV$574,Presentación!AP73)="","",HLOOKUP($AC$136,Presentación!$AQ$3:$BV$574,Presentación!AP73,0)))</f>
        <v/>
      </c>
      <c r="E212" s="669"/>
      <c r="F212" s="670"/>
      <c r="G212" s="752" t="str">
        <f>IF($AC$136="","",IF(HLOOKUP($AC$136,Presentación!$BZ$3:$DE$574,Presentación!AP73,0)="","",HLOOKUP($AC$136,Presentación!$BZ$3:$DE$574,Presentación!AP73,0)))</f>
        <v/>
      </c>
      <c r="H212" s="669"/>
      <c r="I212" s="669"/>
      <c r="J212" s="669"/>
      <c r="K212" s="669"/>
      <c r="L212" s="669"/>
      <c r="M212" s="669"/>
      <c r="N212" s="669"/>
      <c r="O212" s="669"/>
      <c r="P212" s="669"/>
      <c r="Q212" s="669"/>
      <c r="R212" s="669"/>
      <c r="S212" s="670"/>
      <c r="T212" s="866"/>
      <c r="U212" s="745"/>
      <c r="V212" s="746"/>
      <c r="W212" s="112"/>
      <c r="X212" s="112"/>
      <c r="Y212" s="112"/>
      <c r="Z212" s="112"/>
      <c r="AA212" s="112"/>
      <c r="AB212" s="112"/>
      <c r="AC212" s="112"/>
      <c r="AD212" s="112"/>
      <c r="AG212">
        <f t="shared" si="77"/>
        <v>0</v>
      </c>
      <c r="AH212" s="247">
        <f t="shared" si="78"/>
        <v>0</v>
      </c>
      <c r="AI212" s="310" t="str">
        <f>IF(AH212=0,"",
IF(SUM($AH$142:AH212)=1,AJ212,
IF($AH$717&gt;SUM($AH$142:AH212),_xlfn.CONCAT(", ",AJ212),
IF($AH$717=SUM($AH$142:AH212),_xlfn.CONCAT(" y ",AJ212)))))</f>
        <v/>
      </c>
      <c r="AJ212" s="19">
        <v>71</v>
      </c>
      <c r="AK212">
        <f t="shared" si="76"/>
        <v>0</v>
      </c>
      <c r="AL212">
        <f t="shared" si="79"/>
        <v>0</v>
      </c>
      <c r="AM212">
        <f t="shared" si="80"/>
        <v>0</v>
      </c>
      <c r="AN212">
        <f t="shared" si="81"/>
        <v>0</v>
      </c>
      <c r="AO212">
        <f t="shared" si="82"/>
        <v>0</v>
      </c>
      <c r="AP212">
        <f t="shared" si="83"/>
        <v>0</v>
      </c>
      <c r="AQ212">
        <f t="shared" si="84"/>
        <v>0</v>
      </c>
      <c r="AR212">
        <f t="shared" si="85"/>
        <v>0</v>
      </c>
      <c r="AS212">
        <f t="shared" si="86"/>
        <v>0</v>
      </c>
      <c r="AT212" s="311">
        <f t="shared" si="87"/>
        <v>0</v>
      </c>
      <c r="AU212" s="312">
        <f t="shared" si="88"/>
        <v>0</v>
      </c>
      <c r="AV212" s="313">
        <f t="shared" si="89"/>
        <v>0</v>
      </c>
      <c r="AW212" s="314">
        <f t="shared" si="99"/>
        <v>0</v>
      </c>
      <c r="AX212" s="311">
        <f t="shared" si="90"/>
        <v>0</v>
      </c>
      <c r="AY212" s="312">
        <f t="shared" si="91"/>
        <v>0</v>
      </c>
      <c r="AZ212" s="313">
        <f t="shared" si="92"/>
        <v>0</v>
      </c>
      <c r="BA212" s="314">
        <f t="shared" si="100"/>
        <v>0</v>
      </c>
      <c r="BB212" s="311">
        <f t="shared" si="93"/>
        <v>0</v>
      </c>
      <c r="BC212" s="312">
        <f t="shared" si="94"/>
        <v>0</v>
      </c>
      <c r="BD212" s="313">
        <f t="shared" si="95"/>
        <v>0</v>
      </c>
      <c r="BE212" s="314">
        <f t="shared" si="101"/>
        <v>0</v>
      </c>
      <c r="BF212" s="311">
        <f t="shared" si="96"/>
        <v>0</v>
      </c>
      <c r="BG212" s="312">
        <f t="shared" si="97"/>
        <v>0</v>
      </c>
      <c r="BH212" s="313">
        <f t="shared" si="98"/>
        <v>0</v>
      </c>
      <c r="BI212" s="314">
        <f t="shared" si="102"/>
        <v>0</v>
      </c>
      <c r="BJ212" s="247">
        <f t="shared" si="103"/>
        <v>0</v>
      </c>
      <c r="BK212" s="310" t="str">
        <f>IF(BJ212=0,"",
IF(SUM($BJ$143:BJ212)=1,BL212,
IF($BJ$718&gt;SUM($BJ$143:BJ212),_xlfn.CONCAT(", ",BL212),
IF($BJ$718=SUM($BJ$143:BJ212),_xlfn.CONCAT(" y ",BL212)))))</f>
        <v/>
      </c>
      <c r="BL212" s="19">
        <v>70</v>
      </c>
      <c r="BM212" s="14"/>
      <c r="BN212" s="315"/>
      <c r="BO212" s="315"/>
      <c r="BP212" s="315"/>
      <c r="BQ212" s="315"/>
      <c r="BR212" s="315"/>
      <c r="BS212" s="315"/>
      <c r="BT212" s="315"/>
      <c r="BU212" s="315"/>
      <c r="BV212" s="14"/>
      <c r="BW212" s="14"/>
      <c r="BX212" s="14"/>
      <c r="BY212" s="14"/>
      <c r="BZ212" s="14"/>
      <c r="CA212" s="14"/>
      <c r="CB212" s="14"/>
      <c r="CC212" s="14"/>
      <c r="CD212" s="14"/>
      <c r="CE212" s="14"/>
      <c r="CF212" s="14"/>
      <c r="CG212" s="14"/>
      <c r="CH212" s="14"/>
      <c r="CI212" s="14"/>
      <c r="CJ212" s="14"/>
      <c r="CK212" s="14"/>
      <c r="CL212" s="14"/>
    </row>
    <row r="213" spans="1:90" ht="15" customHeight="1">
      <c r="A213" s="5"/>
      <c r="B213" s="6"/>
      <c r="C213" s="19" t="s">
        <v>6737</v>
      </c>
      <c r="D213" s="634" t="str">
        <f>IF($AC$136="","",IF(HLOOKUP($AC$136,Presentación!$AQ$3:$BV$574,Presentación!AP74)="","",HLOOKUP($AC$136,Presentación!$AQ$3:$BV$574,Presentación!AP74,0)))</f>
        <v/>
      </c>
      <c r="E213" s="669"/>
      <c r="F213" s="670"/>
      <c r="G213" s="752" t="str">
        <f>IF($AC$136="","",IF(HLOOKUP($AC$136,Presentación!$BZ$3:$DE$574,Presentación!AP74,0)="","",HLOOKUP($AC$136,Presentación!$BZ$3:$DE$574,Presentación!AP74,0)))</f>
        <v/>
      </c>
      <c r="H213" s="669"/>
      <c r="I213" s="669"/>
      <c r="J213" s="669"/>
      <c r="K213" s="669"/>
      <c r="L213" s="669"/>
      <c r="M213" s="669"/>
      <c r="N213" s="669"/>
      <c r="O213" s="669"/>
      <c r="P213" s="669"/>
      <c r="Q213" s="669"/>
      <c r="R213" s="669"/>
      <c r="S213" s="670"/>
      <c r="T213" s="866"/>
      <c r="U213" s="745"/>
      <c r="V213" s="746"/>
      <c r="W213" s="112"/>
      <c r="X213" s="112"/>
      <c r="Y213" s="112"/>
      <c r="Z213" s="112"/>
      <c r="AA213" s="112"/>
      <c r="AB213" s="112"/>
      <c r="AC213" s="112"/>
      <c r="AD213" s="112"/>
      <c r="AG213">
        <f t="shared" si="77"/>
        <v>0</v>
      </c>
      <c r="AH213" s="247">
        <f t="shared" si="78"/>
        <v>0</v>
      </c>
      <c r="AI213" s="310" t="str">
        <f>IF(AH213=0,"",
IF(SUM($AH$142:AH213)=1,AJ213,
IF($AH$717&gt;SUM($AH$142:AH213),_xlfn.CONCAT(", ",AJ213),
IF($AH$717=SUM($AH$142:AH213),_xlfn.CONCAT(" y ",AJ213)))))</f>
        <v/>
      </c>
      <c r="AJ213" s="19">
        <v>72</v>
      </c>
      <c r="AK213">
        <f t="shared" si="76"/>
        <v>0</v>
      </c>
      <c r="AL213">
        <f t="shared" si="79"/>
        <v>0</v>
      </c>
      <c r="AM213">
        <f t="shared" si="80"/>
        <v>0</v>
      </c>
      <c r="AN213">
        <f t="shared" si="81"/>
        <v>0</v>
      </c>
      <c r="AO213">
        <f t="shared" si="82"/>
        <v>0</v>
      </c>
      <c r="AP213">
        <f t="shared" si="83"/>
        <v>0</v>
      </c>
      <c r="AQ213">
        <f t="shared" si="84"/>
        <v>0</v>
      </c>
      <c r="AR213">
        <f t="shared" si="85"/>
        <v>0</v>
      </c>
      <c r="AS213">
        <f t="shared" si="86"/>
        <v>0</v>
      </c>
      <c r="AT213" s="311">
        <f t="shared" si="87"/>
        <v>0</v>
      </c>
      <c r="AU213" s="312">
        <f t="shared" si="88"/>
        <v>0</v>
      </c>
      <c r="AV213" s="313">
        <f t="shared" si="89"/>
        <v>0</v>
      </c>
      <c r="AW213" s="314">
        <f t="shared" si="99"/>
        <v>0</v>
      </c>
      <c r="AX213" s="311">
        <f t="shared" si="90"/>
        <v>0</v>
      </c>
      <c r="AY213" s="312">
        <f t="shared" si="91"/>
        <v>0</v>
      </c>
      <c r="AZ213" s="313">
        <f t="shared" si="92"/>
        <v>0</v>
      </c>
      <c r="BA213" s="314">
        <f t="shared" si="100"/>
        <v>0</v>
      </c>
      <c r="BB213" s="311">
        <f t="shared" si="93"/>
        <v>0</v>
      </c>
      <c r="BC213" s="312">
        <f t="shared" si="94"/>
        <v>0</v>
      </c>
      <c r="BD213" s="313">
        <f t="shared" si="95"/>
        <v>0</v>
      </c>
      <c r="BE213" s="314">
        <f t="shared" si="101"/>
        <v>0</v>
      </c>
      <c r="BF213" s="311">
        <f t="shared" si="96"/>
        <v>0</v>
      </c>
      <c r="BG213" s="312">
        <f t="shared" si="97"/>
        <v>0</v>
      </c>
      <c r="BH213" s="313">
        <f t="shared" si="98"/>
        <v>0</v>
      </c>
      <c r="BI213" s="314">
        <f t="shared" si="102"/>
        <v>0</v>
      </c>
      <c r="BJ213" s="247">
        <f t="shared" si="103"/>
        <v>0</v>
      </c>
      <c r="BK213" s="310" t="str">
        <f>IF(BJ213=0,"",
IF(SUM($BJ$143:BJ213)=1,BL213,
IF($BJ$718&gt;SUM($BJ$143:BJ213),_xlfn.CONCAT(", ",BL213),
IF($BJ$718=SUM($BJ$143:BJ213),_xlfn.CONCAT(" y ",BL213)))))</f>
        <v/>
      </c>
      <c r="BL213" s="19">
        <v>71</v>
      </c>
      <c r="BM213" s="14"/>
      <c r="BN213" s="315"/>
      <c r="BO213" s="315"/>
      <c r="BP213" s="315"/>
      <c r="BQ213" s="315"/>
      <c r="BR213" s="315"/>
      <c r="BS213" s="315"/>
      <c r="BT213" s="315"/>
      <c r="BU213" s="315"/>
      <c r="BV213" s="14"/>
      <c r="BW213" s="14"/>
      <c r="BX213" s="14"/>
      <c r="BY213" s="14"/>
      <c r="BZ213" s="14"/>
      <c r="CA213" s="14"/>
      <c r="CB213" s="14"/>
      <c r="CC213" s="14"/>
      <c r="CD213" s="14"/>
      <c r="CE213" s="14"/>
      <c r="CF213" s="14"/>
      <c r="CG213" s="14"/>
      <c r="CH213" s="14"/>
      <c r="CI213" s="14"/>
      <c r="CJ213" s="14"/>
      <c r="CK213" s="14"/>
      <c r="CL213" s="14"/>
    </row>
    <row r="214" spans="1:90" ht="15" customHeight="1">
      <c r="A214" s="5"/>
      <c r="B214" s="6"/>
      <c r="C214" s="19" t="s">
        <v>6738</v>
      </c>
      <c r="D214" s="634" t="str">
        <f>IF($AC$136="","",IF(HLOOKUP($AC$136,Presentación!$AQ$3:$BV$574,Presentación!AP75)="","",HLOOKUP($AC$136,Presentación!$AQ$3:$BV$574,Presentación!AP75,0)))</f>
        <v/>
      </c>
      <c r="E214" s="669"/>
      <c r="F214" s="670"/>
      <c r="G214" s="752" t="str">
        <f>IF($AC$136="","",IF(HLOOKUP($AC$136,Presentación!$BZ$3:$DE$574,Presentación!AP75,0)="","",HLOOKUP($AC$136,Presentación!$BZ$3:$DE$574,Presentación!AP75,0)))</f>
        <v/>
      </c>
      <c r="H214" s="669"/>
      <c r="I214" s="669"/>
      <c r="J214" s="669"/>
      <c r="K214" s="669"/>
      <c r="L214" s="669"/>
      <c r="M214" s="669"/>
      <c r="N214" s="669"/>
      <c r="O214" s="669"/>
      <c r="P214" s="669"/>
      <c r="Q214" s="669"/>
      <c r="R214" s="669"/>
      <c r="S214" s="670"/>
      <c r="T214" s="866"/>
      <c r="U214" s="745"/>
      <c r="V214" s="746"/>
      <c r="W214" s="112"/>
      <c r="X214" s="112"/>
      <c r="Y214" s="112"/>
      <c r="Z214" s="112"/>
      <c r="AA214" s="112"/>
      <c r="AB214" s="112"/>
      <c r="AC214" s="112"/>
      <c r="AD214" s="112"/>
      <c r="AG214">
        <f t="shared" si="77"/>
        <v>0</v>
      </c>
      <c r="AH214" s="247">
        <f t="shared" si="78"/>
        <v>0</v>
      </c>
      <c r="AI214" s="310" t="str">
        <f>IF(AH214=0,"",
IF(SUM($AH$142:AH214)=1,AJ214,
IF($AH$717&gt;SUM($AH$142:AH214),_xlfn.CONCAT(", ",AJ214),
IF($AH$717=SUM($AH$142:AH214),_xlfn.CONCAT(" y ",AJ214)))))</f>
        <v/>
      </c>
      <c r="AJ214" s="19">
        <v>73</v>
      </c>
      <c r="AK214">
        <f t="shared" si="76"/>
        <v>0</v>
      </c>
      <c r="AL214">
        <f t="shared" si="79"/>
        <v>0</v>
      </c>
      <c r="AM214">
        <f t="shared" si="80"/>
        <v>0</v>
      </c>
      <c r="AN214">
        <f t="shared" si="81"/>
        <v>0</v>
      </c>
      <c r="AO214">
        <f t="shared" si="82"/>
        <v>0</v>
      </c>
      <c r="AP214">
        <f t="shared" si="83"/>
        <v>0</v>
      </c>
      <c r="AQ214">
        <f t="shared" si="84"/>
        <v>0</v>
      </c>
      <c r="AR214">
        <f t="shared" si="85"/>
        <v>0</v>
      </c>
      <c r="AS214">
        <f t="shared" si="86"/>
        <v>0</v>
      </c>
      <c r="AT214" s="311">
        <f t="shared" si="87"/>
        <v>0</v>
      </c>
      <c r="AU214" s="312">
        <f t="shared" si="88"/>
        <v>0</v>
      </c>
      <c r="AV214" s="313">
        <f t="shared" si="89"/>
        <v>0</v>
      </c>
      <c r="AW214" s="314">
        <f t="shared" si="99"/>
        <v>0</v>
      </c>
      <c r="AX214" s="311">
        <f t="shared" si="90"/>
        <v>0</v>
      </c>
      <c r="AY214" s="312">
        <f t="shared" si="91"/>
        <v>0</v>
      </c>
      <c r="AZ214" s="313">
        <f t="shared" si="92"/>
        <v>0</v>
      </c>
      <c r="BA214" s="314">
        <f t="shared" si="100"/>
        <v>0</v>
      </c>
      <c r="BB214" s="311">
        <f t="shared" si="93"/>
        <v>0</v>
      </c>
      <c r="BC214" s="312">
        <f t="shared" si="94"/>
        <v>0</v>
      </c>
      <c r="BD214" s="313">
        <f t="shared" si="95"/>
        <v>0</v>
      </c>
      <c r="BE214" s="314">
        <f t="shared" si="101"/>
        <v>0</v>
      </c>
      <c r="BF214" s="311">
        <f t="shared" si="96"/>
        <v>0</v>
      </c>
      <c r="BG214" s="312">
        <f t="shared" si="97"/>
        <v>0</v>
      </c>
      <c r="BH214" s="313">
        <f t="shared" si="98"/>
        <v>0</v>
      </c>
      <c r="BI214" s="314">
        <f t="shared" si="102"/>
        <v>0</v>
      </c>
      <c r="BJ214" s="247">
        <f t="shared" si="103"/>
        <v>0</v>
      </c>
      <c r="BK214" s="310" t="str">
        <f>IF(BJ214=0,"",
IF(SUM($BJ$143:BJ214)=1,BL214,
IF($BJ$718&gt;SUM($BJ$143:BJ214),_xlfn.CONCAT(", ",BL214),
IF($BJ$718=SUM($BJ$143:BJ214),_xlfn.CONCAT(" y ",BL214)))))</f>
        <v/>
      </c>
      <c r="BL214" s="19">
        <v>72</v>
      </c>
      <c r="BM214" s="14"/>
      <c r="BN214" s="315"/>
      <c r="BO214" s="315"/>
      <c r="BP214" s="315"/>
      <c r="BQ214" s="315"/>
      <c r="BR214" s="315"/>
      <c r="BS214" s="315"/>
      <c r="BT214" s="315"/>
      <c r="BU214" s="315"/>
      <c r="BV214" s="14"/>
      <c r="BW214" s="14"/>
      <c r="BX214" s="14"/>
      <c r="BY214" s="14"/>
      <c r="BZ214" s="14"/>
      <c r="CA214" s="14"/>
      <c r="CB214" s="14"/>
      <c r="CC214" s="14"/>
      <c r="CD214" s="14"/>
      <c r="CE214" s="14"/>
      <c r="CF214" s="14"/>
      <c r="CG214" s="14"/>
      <c r="CH214" s="14"/>
      <c r="CI214" s="14"/>
      <c r="CJ214" s="14"/>
      <c r="CK214" s="14"/>
      <c r="CL214" s="14"/>
    </row>
    <row r="215" spans="1:90" ht="15" customHeight="1">
      <c r="A215" s="5"/>
      <c r="B215" s="6"/>
      <c r="C215" s="19" t="s">
        <v>6739</v>
      </c>
      <c r="D215" s="634" t="str">
        <f>IF($AC$136="","",IF(HLOOKUP($AC$136,Presentación!$AQ$3:$BV$574,Presentación!AP76)="","",HLOOKUP($AC$136,Presentación!$AQ$3:$BV$574,Presentación!AP76,0)))</f>
        <v/>
      </c>
      <c r="E215" s="669"/>
      <c r="F215" s="670"/>
      <c r="G215" s="752" t="str">
        <f>IF($AC$136="","",IF(HLOOKUP($AC$136,Presentación!$BZ$3:$DE$574,Presentación!AP76,0)="","",HLOOKUP($AC$136,Presentación!$BZ$3:$DE$574,Presentación!AP76,0)))</f>
        <v/>
      </c>
      <c r="H215" s="669"/>
      <c r="I215" s="669"/>
      <c r="J215" s="669"/>
      <c r="K215" s="669"/>
      <c r="L215" s="669"/>
      <c r="M215" s="669"/>
      <c r="N215" s="669"/>
      <c r="O215" s="669"/>
      <c r="P215" s="669"/>
      <c r="Q215" s="669"/>
      <c r="R215" s="669"/>
      <c r="S215" s="670"/>
      <c r="T215" s="866"/>
      <c r="U215" s="745"/>
      <c r="V215" s="746"/>
      <c r="W215" s="112"/>
      <c r="X215" s="112"/>
      <c r="Y215" s="112"/>
      <c r="Z215" s="112"/>
      <c r="AA215" s="112"/>
      <c r="AB215" s="112"/>
      <c r="AC215" s="112"/>
      <c r="AD215" s="112"/>
      <c r="AG215">
        <f t="shared" si="77"/>
        <v>0</v>
      </c>
      <c r="AH215" s="247">
        <f t="shared" si="78"/>
        <v>0</v>
      </c>
      <c r="AI215" s="310" t="str">
        <f>IF(AH215=0,"",
IF(SUM($AH$142:AH215)=1,AJ215,
IF($AH$717&gt;SUM($AH$142:AH215),_xlfn.CONCAT(", ",AJ215),
IF($AH$717=SUM($AH$142:AH215),_xlfn.CONCAT(" y ",AJ215)))))</f>
        <v/>
      </c>
      <c r="AJ215" s="19">
        <v>74</v>
      </c>
      <c r="AK215">
        <f t="shared" si="76"/>
        <v>0</v>
      </c>
      <c r="AL215">
        <f t="shared" si="79"/>
        <v>0</v>
      </c>
      <c r="AM215">
        <f t="shared" si="80"/>
        <v>0</v>
      </c>
      <c r="AN215">
        <f t="shared" si="81"/>
        <v>0</v>
      </c>
      <c r="AO215">
        <f t="shared" si="82"/>
        <v>0</v>
      </c>
      <c r="AP215">
        <f t="shared" si="83"/>
        <v>0</v>
      </c>
      <c r="AQ215">
        <f t="shared" si="84"/>
        <v>0</v>
      </c>
      <c r="AR215">
        <f t="shared" si="85"/>
        <v>0</v>
      </c>
      <c r="AS215">
        <f t="shared" si="86"/>
        <v>0</v>
      </c>
      <c r="AT215" s="311">
        <f t="shared" si="87"/>
        <v>0</v>
      </c>
      <c r="AU215" s="312">
        <f t="shared" si="88"/>
        <v>0</v>
      </c>
      <c r="AV215" s="313">
        <f t="shared" si="89"/>
        <v>0</v>
      </c>
      <c r="AW215" s="314">
        <f t="shared" si="99"/>
        <v>0</v>
      </c>
      <c r="AX215" s="311">
        <f t="shared" si="90"/>
        <v>0</v>
      </c>
      <c r="AY215" s="312">
        <f t="shared" si="91"/>
        <v>0</v>
      </c>
      <c r="AZ215" s="313">
        <f t="shared" si="92"/>
        <v>0</v>
      </c>
      <c r="BA215" s="314">
        <f t="shared" si="100"/>
        <v>0</v>
      </c>
      <c r="BB215" s="311">
        <f t="shared" si="93"/>
        <v>0</v>
      </c>
      <c r="BC215" s="312">
        <f t="shared" si="94"/>
        <v>0</v>
      </c>
      <c r="BD215" s="313">
        <f t="shared" si="95"/>
        <v>0</v>
      </c>
      <c r="BE215" s="314">
        <f t="shared" si="101"/>
        <v>0</v>
      </c>
      <c r="BF215" s="311">
        <f t="shared" si="96"/>
        <v>0</v>
      </c>
      <c r="BG215" s="312">
        <f t="shared" si="97"/>
        <v>0</v>
      </c>
      <c r="BH215" s="313">
        <f t="shared" si="98"/>
        <v>0</v>
      </c>
      <c r="BI215" s="314">
        <f t="shared" si="102"/>
        <v>0</v>
      </c>
      <c r="BJ215" s="247">
        <f t="shared" si="103"/>
        <v>0</v>
      </c>
      <c r="BK215" s="310" t="str">
        <f>IF(BJ215=0,"",
IF(SUM($BJ$143:BJ215)=1,BL215,
IF($BJ$718&gt;SUM($BJ$143:BJ215),_xlfn.CONCAT(", ",BL215),
IF($BJ$718=SUM($BJ$143:BJ215),_xlfn.CONCAT(" y ",BL215)))))</f>
        <v/>
      </c>
      <c r="BL215" s="19">
        <v>73</v>
      </c>
      <c r="BM215" s="14"/>
      <c r="BN215" s="315"/>
      <c r="BO215" s="315"/>
      <c r="BP215" s="315"/>
      <c r="BQ215" s="315"/>
      <c r="BR215" s="315"/>
      <c r="BS215" s="315"/>
      <c r="BT215" s="315"/>
      <c r="BU215" s="315"/>
      <c r="BV215" s="14"/>
      <c r="BW215" s="14"/>
      <c r="BX215" s="14"/>
      <c r="BY215" s="14"/>
      <c r="BZ215" s="14"/>
      <c r="CA215" s="14"/>
      <c r="CB215" s="14"/>
      <c r="CC215" s="14"/>
      <c r="CD215" s="14"/>
      <c r="CE215" s="14"/>
      <c r="CF215" s="14"/>
      <c r="CG215" s="14"/>
      <c r="CH215" s="14"/>
      <c r="CI215" s="14"/>
      <c r="CJ215" s="14"/>
      <c r="CK215" s="14"/>
      <c r="CL215" s="14"/>
    </row>
    <row r="216" spans="1:90" ht="15" customHeight="1">
      <c r="A216" s="5"/>
      <c r="B216" s="6"/>
      <c r="C216" s="19" t="s">
        <v>6740</v>
      </c>
      <c r="D216" s="634" t="str">
        <f>IF($AC$136="","",IF(HLOOKUP($AC$136,Presentación!$AQ$3:$BV$574,Presentación!AP77)="","",HLOOKUP($AC$136,Presentación!$AQ$3:$BV$574,Presentación!AP77,0)))</f>
        <v/>
      </c>
      <c r="E216" s="669"/>
      <c r="F216" s="670"/>
      <c r="G216" s="752" t="str">
        <f>IF($AC$136="","",IF(HLOOKUP($AC$136,Presentación!$BZ$3:$DE$574,Presentación!AP77,0)="","",HLOOKUP($AC$136,Presentación!$BZ$3:$DE$574,Presentación!AP77,0)))</f>
        <v/>
      </c>
      <c r="H216" s="669"/>
      <c r="I216" s="669"/>
      <c r="J216" s="669"/>
      <c r="K216" s="669"/>
      <c r="L216" s="669"/>
      <c r="M216" s="669"/>
      <c r="N216" s="669"/>
      <c r="O216" s="669"/>
      <c r="P216" s="669"/>
      <c r="Q216" s="669"/>
      <c r="R216" s="669"/>
      <c r="S216" s="670"/>
      <c r="T216" s="866"/>
      <c r="U216" s="745"/>
      <c r="V216" s="746"/>
      <c r="W216" s="112"/>
      <c r="X216" s="112"/>
      <c r="Y216" s="112"/>
      <c r="Z216" s="112"/>
      <c r="AA216" s="112"/>
      <c r="AB216" s="112"/>
      <c r="AC216" s="112"/>
      <c r="AD216" s="112"/>
      <c r="AG216">
        <f t="shared" si="77"/>
        <v>0</v>
      </c>
      <c r="AH216" s="247">
        <f t="shared" si="78"/>
        <v>0</v>
      </c>
      <c r="AI216" s="310" t="str">
        <f>IF(AH216=0,"",
IF(SUM($AH$142:AH216)=1,AJ216,
IF($AH$717&gt;SUM($AH$142:AH216),_xlfn.CONCAT(", ",AJ216),
IF($AH$717=SUM($AH$142:AH216),_xlfn.CONCAT(" y ",AJ216)))))</f>
        <v/>
      </c>
      <c r="AJ216" s="19">
        <v>75</v>
      </c>
      <c r="AK216">
        <f t="shared" si="76"/>
        <v>0</v>
      </c>
      <c r="AL216">
        <f t="shared" si="79"/>
        <v>0</v>
      </c>
      <c r="AM216">
        <f t="shared" si="80"/>
        <v>0</v>
      </c>
      <c r="AN216">
        <f t="shared" si="81"/>
        <v>0</v>
      </c>
      <c r="AO216">
        <f t="shared" si="82"/>
        <v>0</v>
      </c>
      <c r="AP216">
        <f t="shared" si="83"/>
        <v>0</v>
      </c>
      <c r="AQ216">
        <f t="shared" si="84"/>
        <v>0</v>
      </c>
      <c r="AR216">
        <f t="shared" si="85"/>
        <v>0</v>
      </c>
      <c r="AS216">
        <f t="shared" si="86"/>
        <v>0</v>
      </c>
      <c r="AT216" s="311">
        <f t="shared" si="87"/>
        <v>0</v>
      </c>
      <c r="AU216" s="312">
        <f t="shared" si="88"/>
        <v>0</v>
      </c>
      <c r="AV216" s="313">
        <f t="shared" si="89"/>
        <v>0</v>
      </c>
      <c r="AW216" s="314">
        <f t="shared" si="99"/>
        <v>0</v>
      </c>
      <c r="AX216" s="311">
        <f t="shared" si="90"/>
        <v>0</v>
      </c>
      <c r="AY216" s="312">
        <f t="shared" si="91"/>
        <v>0</v>
      </c>
      <c r="AZ216" s="313">
        <f t="shared" si="92"/>
        <v>0</v>
      </c>
      <c r="BA216" s="314">
        <f t="shared" si="100"/>
        <v>0</v>
      </c>
      <c r="BB216" s="311">
        <f t="shared" si="93"/>
        <v>0</v>
      </c>
      <c r="BC216" s="312">
        <f t="shared" si="94"/>
        <v>0</v>
      </c>
      <c r="BD216" s="313">
        <f t="shared" si="95"/>
        <v>0</v>
      </c>
      <c r="BE216" s="314">
        <f t="shared" si="101"/>
        <v>0</v>
      </c>
      <c r="BF216" s="311">
        <f t="shared" si="96"/>
        <v>0</v>
      </c>
      <c r="BG216" s="312">
        <f t="shared" si="97"/>
        <v>0</v>
      </c>
      <c r="BH216" s="313">
        <f t="shared" si="98"/>
        <v>0</v>
      </c>
      <c r="BI216" s="314">
        <f t="shared" si="102"/>
        <v>0</v>
      </c>
      <c r="BJ216" s="247">
        <f t="shared" si="103"/>
        <v>0</v>
      </c>
      <c r="BK216" s="310" t="str">
        <f>IF(BJ216=0,"",
IF(SUM($BJ$143:BJ216)=1,BL216,
IF($BJ$718&gt;SUM($BJ$143:BJ216),_xlfn.CONCAT(", ",BL216),
IF($BJ$718=SUM($BJ$143:BJ216),_xlfn.CONCAT(" y ",BL216)))))</f>
        <v/>
      </c>
      <c r="BL216" s="19">
        <v>74</v>
      </c>
      <c r="BM216" s="14"/>
      <c r="BN216" s="315"/>
      <c r="BO216" s="315"/>
      <c r="BP216" s="315"/>
      <c r="BQ216" s="315"/>
      <c r="BR216" s="315"/>
      <c r="BS216" s="315"/>
      <c r="BT216" s="315"/>
      <c r="BU216" s="315"/>
      <c r="BV216" s="14"/>
      <c r="BW216" s="14"/>
      <c r="BX216" s="14"/>
      <c r="BY216" s="14"/>
      <c r="BZ216" s="14"/>
      <c r="CA216" s="14"/>
      <c r="CB216" s="14"/>
      <c r="CC216" s="14"/>
      <c r="CD216" s="14"/>
      <c r="CE216" s="14"/>
      <c r="CF216" s="14"/>
      <c r="CG216" s="14"/>
      <c r="CH216" s="14"/>
      <c r="CI216" s="14"/>
      <c r="CJ216" s="14"/>
      <c r="CK216" s="14"/>
      <c r="CL216" s="14"/>
    </row>
    <row r="217" spans="1:90" ht="15" customHeight="1">
      <c r="A217" s="5"/>
      <c r="B217" s="6"/>
      <c r="C217" s="19" t="s">
        <v>6741</v>
      </c>
      <c r="D217" s="634" t="str">
        <f>IF($AC$136="","",IF(HLOOKUP($AC$136,Presentación!$AQ$3:$BV$574,Presentación!AP78)="","",HLOOKUP($AC$136,Presentación!$AQ$3:$BV$574,Presentación!AP78,0)))</f>
        <v/>
      </c>
      <c r="E217" s="669"/>
      <c r="F217" s="670"/>
      <c r="G217" s="752" t="str">
        <f>IF($AC$136="","",IF(HLOOKUP($AC$136,Presentación!$BZ$3:$DE$574,Presentación!AP78,0)="","",HLOOKUP($AC$136,Presentación!$BZ$3:$DE$574,Presentación!AP78,0)))</f>
        <v/>
      </c>
      <c r="H217" s="669"/>
      <c r="I217" s="669"/>
      <c r="J217" s="669"/>
      <c r="K217" s="669"/>
      <c r="L217" s="669"/>
      <c r="M217" s="669"/>
      <c r="N217" s="669"/>
      <c r="O217" s="669"/>
      <c r="P217" s="669"/>
      <c r="Q217" s="669"/>
      <c r="R217" s="669"/>
      <c r="S217" s="670"/>
      <c r="T217" s="866"/>
      <c r="U217" s="745"/>
      <c r="V217" s="746"/>
      <c r="W217" s="112"/>
      <c r="X217" s="112"/>
      <c r="Y217" s="112"/>
      <c r="Z217" s="112"/>
      <c r="AA217" s="112"/>
      <c r="AB217" s="112"/>
      <c r="AC217" s="112"/>
      <c r="AD217" s="112"/>
      <c r="AG217">
        <f t="shared" si="77"/>
        <v>0</v>
      </c>
      <c r="AH217" s="247">
        <f t="shared" si="78"/>
        <v>0</v>
      </c>
      <c r="AI217" s="310" t="str">
        <f>IF(AH217=0,"",
IF(SUM($AH$142:AH217)=1,AJ217,
IF($AH$717&gt;SUM($AH$142:AH217),_xlfn.CONCAT(", ",AJ217),
IF($AH$717=SUM($AH$142:AH217),_xlfn.CONCAT(" y ",AJ217)))))</f>
        <v/>
      </c>
      <c r="AJ217" s="19">
        <v>76</v>
      </c>
      <c r="AK217">
        <f t="shared" si="76"/>
        <v>0</v>
      </c>
      <c r="AL217">
        <f t="shared" si="79"/>
        <v>0</v>
      </c>
      <c r="AM217">
        <f t="shared" si="80"/>
        <v>0</v>
      </c>
      <c r="AN217">
        <f t="shared" si="81"/>
        <v>0</v>
      </c>
      <c r="AO217">
        <f t="shared" si="82"/>
        <v>0</v>
      </c>
      <c r="AP217">
        <f t="shared" si="83"/>
        <v>0</v>
      </c>
      <c r="AQ217">
        <f t="shared" si="84"/>
        <v>0</v>
      </c>
      <c r="AR217">
        <f t="shared" si="85"/>
        <v>0</v>
      </c>
      <c r="AS217">
        <f t="shared" si="86"/>
        <v>0</v>
      </c>
      <c r="AT217" s="311">
        <f t="shared" si="87"/>
        <v>0</v>
      </c>
      <c r="AU217" s="312">
        <f t="shared" si="88"/>
        <v>0</v>
      </c>
      <c r="AV217" s="313">
        <f t="shared" si="89"/>
        <v>0</v>
      </c>
      <c r="AW217" s="314">
        <f t="shared" si="99"/>
        <v>0</v>
      </c>
      <c r="AX217" s="311">
        <f t="shared" si="90"/>
        <v>0</v>
      </c>
      <c r="AY217" s="312">
        <f t="shared" si="91"/>
        <v>0</v>
      </c>
      <c r="AZ217" s="313">
        <f t="shared" si="92"/>
        <v>0</v>
      </c>
      <c r="BA217" s="314">
        <f t="shared" si="100"/>
        <v>0</v>
      </c>
      <c r="BB217" s="311">
        <f t="shared" si="93"/>
        <v>0</v>
      </c>
      <c r="BC217" s="312">
        <f t="shared" si="94"/>
        <v>0</v>
      </c>
      <c r="BD217" s="313">
        <f t="shared" si="95"/>
        <v>0</v>
      </c>
      <c r="BE217" s="314">
        <f t="shared" si="101"/>
        <v>0</v>
      </c>
      <c r="BF217" s="311">
        <f t="shared" si="96"/>
        <v>0</v>
      </c>
      <c r="BG217" s="312">
        <f t="shared" si="97"/>
        <v>0</v>
      </c>
      <c r="BH217" s="313">
        <f t="shared" si="98"/>
        <v>0</v>
      </c>
      <c r="BI217" s="314">
        <f t="shared" si="102"/>
        <v>0</v>
      </c>
      <c r="BJ217" s="247">
        <f t="shared" si="103"/>
        <v>0</v>
      </c>
      <c r="BK217" s="310" t="str">
        <f>IF(BJ217=0,"",
IF(SUM($BJ$143:BJ217)=1,BL217,
IF($BJ$718&gt;SUM($BJ$143:BJ217),_xlfn.CONCAT(", ",BL217),
IF($BJ$718=SUM($BJ$143:BJ217),_xlfn.CONCAT(" y ",BL217)))))</f>
        <v/>
      </c>
      <c r="BL217" s="19">
        <v>75</v>
      </c>
      <c r="BM217" s="14"/>
      <c r="BN217" s="315"/>
      <c r="BO217" s="315"/>
      <c r="BP217" s="315"/>
      <c r="BQ217" s="315"/>
      <c r="BR217" s="315"/>
      <c r="BS217" s="315"/>
      <c r="BT217" s="315"/>
      <c r="BU217" s="315"/>
      <c r="BV217" s="14"/>
      <c r="BW217" s="14"/>
      <c r="BX217" s="14"/>
      <c r="BY217" s="14"/>
      <c r="BZ217" s="14"/>
      <c r="CA217" s="14"/>
      <c r="CB217" s="14"/>
      <c r="CC217" s="14"/>
      <c r="CD217" s="14"/>
      <c r="CE217" s="14"/>
      <c r="CF217" s="14"/>
      <c r="CG217" s="14"/>
      <c r="CH217" s="14"/>
      <c r="CI217" s="14"/>
      <c r="CJ217" s="14"/>
      <c r="CK217" s="14"/>
      <c r="CL217" s="14"/>
    </row>
    <row r="218" spans="1:90" ht="15" customHeight="1">
      <c r="A218" s="5"/>
      <c r="B218" s="6"/>
      <c r="C218" s="19" t="s">
        <v>6742</v>
      </c>
      <c r="D218" s="634" t="str">
        <f>IF($AC$136="","",IF(HLOOKUP($AC$136,Presentación!$AQ$3:$BV$574,Presentación!AP79)="","",HLOOKUP($AC$136,Presentación!$AQ$3:$BV$574,Presentación!AP79,0)))</f>
        <v/>
      </c>
      <c r="E218" s="669"/>
      <c r="F218" s="670"/>
      <c r="G218" s="752" t="str">
        <f>IF($AC$136="","",IF(HLOOKUP($AC$136,Presentación!$BZ$3:$DE$574,Presentación!AP79,0)="","",HLOOKUP($AC$136,Presentación!$BZ$3:$DE$574,Presentación!AP79,0)))</f>
        <v/>
      </c>
      <c r="H218" s="669"/>
      <c r="I218" s="669"/>
      <c r="J218" s="669"/>
      <c r="K218" s="669"/>
      <c r="L218" s="669"/>
      <c r="M218" s="669"/>
      <c r="N218" s="669"/>
      <c r="O218" s="669"/>
      <c r="P218" s="669"/>
      <c r="Q218" s="669"/>
      <c r="R218" s="669"/>
      <c r="S218" s="670"/>
      <c r="T218" s="866"/>
      <c r="U218" s="745"/>
      <c r="V218" s="746"/>
      <c r="W218" s="112"/>
      <c r="X218" s="112"/>
      <c r="Y218" s="112"/>
      <c r="Z218" s="112"/>
      <c r="AA218" s="112"/>
      <c r="AB218" s="112"/>
      <c r="AC218" s="112"/>
      <c r="AD218" s="112"/>
      <c r="AG218">
        <f t="shared" si="77"/>
        <v>0</v>
      </c>
      <c r="AH218" s="247">
        <f t="shared" si="78"/>
        <v>0</v>
      </c>
      <c r="AI218" s="310" t="str">
        <f>IF(AH218=0,"",
IF(SUM($AH$142:AH218)=1,AJ218,
IF($AH$717&gt;SUM($AH$142:AH218),_xlfn.CONCAT(", ",AJ218),
IF($AH$717=SUM($AH$142:AH218),_xlfn.CONCAT(" y ",AJ218)))))</f>
        <v/>
      </c>
      <c r="AJ218" s="19">
        <v>77</v>
      </c>
      <c r="AK218">
        <f t="shared" si="76"/>
        <v>0</v>
      </c>
      <c r="AL218">
        <f t="shared" si="79"/>
        <v>0</v>
      </c>
      <c r="AM218">
        <f t="shared" si="80"/>
        <v>0</v>
      </c>
      <c r="AN218">
        <f t="shared" si="81"/>
        <v>0</v>
      </c>
      <c r="AO218">
        <f t="shared" si="82"/>
        <v>0</v>
      </c>
      <c r="AP218">
        <f t="shared" si="83"/>
        <v>0</v>
      </c>
      <c r="AQ218">
        <f t="shared" si="84"/>
        <v>0</v>
      </c>
      <c r="AR218">
        <f t="shared" si="85"/>
        <v>0</v>
      </c>
      <c r="AS218">
        <f t="shared" si="86"/>
        <v>0</v>
      </c>
      <c r="AT218" s="311">
        <f t="shared" si="87"/>
        <v>0</v>
      </c>
      <c r="AU218" s="312">
        <f t="shared" si="88"/>
        <v>0</v>
      </c>
      <c r="AV218" s="313">
        <f t="shared" si="89"/>
        <v>0</v>
      </c>
      <c r="AW218" s="314">
        <f t="shared" si="99"/>
        <v>0</v>
      </c>
      <c r="AX218" s="311">
        <f t="shared" si="90"/>
        <v>0</v>
      </c>
      <c r="AY218" s="312">
        <f t="shared" si="91"/>
        <v>0</v>
      </c>
      <c r="AZ218" s="313">
        <f t="shared" si="92"/>
        <v>0</v>
      </c>
      <c r="BA218" s="314">
        <f t="shared" si="100"/>
        <v>0</v>
      </c>
      <c r="BB218" s="311">
        <f t="shared" si="93"/>
        <v>0</v>
      </c>
      <c r="BC218" s="312">
        <f t="shared" si="94"/>
        <v>0</v>
      </c>
      <c r="BD218" s="313">
        <f t="shared" si="95"/>
        <v>0</v>
      </c>
      <c r="BE218" s="314">
        <f t="shared" si="101"/>
        <v>0</v>
      </c>
      <c r="BF218" s="311">
        <f t="shared" si="96"/>
        <v>0</v>
      </c>
      <c r="BG218" s="312">
        <f t="shared" si="97"/>
        <v>0</v>
      </c>
      <c r="BH218" s="313">
        <f t="shared" si="98"/>
        <v>0</v>
      </c>
      <c r="BI218" s="314">
        <f t="shared" si="102"/>
        <v>0</v>
      </c>
      <c r="BJ218" s="247">
        <f t="shared" si="103"/>
        <v>0</v>
      </c>
      <c r="BK218" s="310" t="str">
        <f>IF(BJ218=0,"",
IF(SUM($BJ$143:BJ218)=1,BL218,
IF($BJ$718&gt;SUM($BJ$143:BJ218),_xlfn.CONCAT(", ",BL218),
IF($BJ$718=SUM($BJ$143:BJ218),_xlfn.CONCAT(" y ",BL218)))))</f>
        <v/>
      </c>
      <c r="BL218" s="19">
        <v>76</v>
      </c>
      <c r="BM218" s="14"/>
      <c r="BN218" s="315"/>
      <c r="BO218" s="315"/>
      <c r="BP218" s="315"/>
      <c r="BQ218" s="315"/>
      <c r="BR218" s="315"/>
      <c r="BS218" s="315"/>
      <c r="BT218" s="315"/>
      <c r="BU218" s="315"/>
      <c r="BV218" s="14"/>
      <c r="BW218" s="14"/>
      <c r="BX218" s="14"/>
      <c r="BY218" s="14"/>
      <c r="BZ218" s="14"/>
      <c r="CA218" s="14"/>
      <c r="CB218" s="14"/>
      <c r="CC218" s="14"/>
      <c r="CD218" s="14"/>
      <c r="CE218" s="14"/>
      <c r="CF218" s="14"/>
      <c r="CG218" s="14"/>
      <c r="CH218" s="14"/>
      <c r="CI218" s="14"/>
      <c r="CJ218" s="14"/>
      <c r="CK218" s="14"/>
      <c r="CL218" s="14"/>
    </row>
    <row r="219" spans="1:90" ht="15" customHeight="1">
      <c r="A219" s="5"/>
      <c r="B219" s="6"/>
      <c r="C219" s="19" t="s">
        <v>6743</v>
      </c>
      <c r="D219" s="634" t="str">
        <f>IF($AC$136="","",IF(HLOOKUP($AC$136,Presentación!$AQ$3:$BV$574,Presentación!AP80)="","",HLOOKUP($AC$136,Presentación!$AQ$3:$BV$574,Presentación!AP80,0)))</f>
        <v/>
      </c>
      <c r="E219" s="669"/>
      <c r="F219" s="670"/>
      <c r="G219" s="752" t="str">
        <f>IF($AC$136="","",IF(HLOOKUP($AC$136,Presentación!$BZ$3:$DE$574,Presentación!AP80,0)="","",HLOOKUP($AC$136,Presentación!$BZ$3:$DE$574,Presentación!AP80,0)))</f>
        <v/>
      </c>
      <c r="H219" s="669"/>
      <c r="I219" s="669"/>
      <c r="J219" s="669"/>
      <c r="K219" s="669"/>
      <c r="L219" s="669"/>
      <c r="M219" s="669"/>
      <c r="N219" s="669"/>
      <c r="O219" s="669"/>
      <c r="P219" s="669"/>
      <c r="Q219" s="669"/>
      <c r="R219" s="669"/>
      <c r="S219" s="670"/>
      <c r="T219" s="866"/>
      <c r="U219" s="745"/>
      <c r="V219" s="746"/>
      <c r="W219" s="112"/>
      <c r="X219" s="112"/>
      <c r="Y219" s="112"/>
      <c r="Z219" s="112"/>
      <c r="AA219" s="112"/>
      <c r="AB219" s="112"/>
      <c r="AC219" s="112"/>
      <c r="AD219" s="112"/>
      <c r="AG219">
        <f t="shared" si="77"/>
        <v>0</v>
      </c>
      <c r="AH219" s="247">
        <f t="shared" si="78"/>
        <v>0</v>
      </c>
      <c r="AI219" s="310" t="str">
        <f>IF(AH219=0,"",
IF(SUM($AH$142:AH219)=1,AJ219,
IF($AH$717&gt;SUM($AH$142:AH219),_xlfn.CONCAT(", ",AJ219),
IF($AH$717=SUM($AH$142:AH219),_xlfn.CONCAT(" y ",AJ219)))))</f>
        <v/>
      </c>
      <c r="AJ219" s="19">
        <v>78</v>
      </c>
      <c r="AK219">
        <f t="shared" si="76"/>
        <v>0</v>
      </c>
      <c r="AL219">
        <f t="shared" si="79"/>
        <v>0</v>
      </c>
      <c r="AM219">
        <f t="shared" si="80"/>
        <v>0</v>
      </c>
      <c r="AN219">
        <f t="shared" si="81"/>
        <v>0</v>
      </c>
      <c r="AO219">
        <f t="shared" si="82"/>
        <v>0</v>
      </c>
      <c r="AP219">
        <f t="shared" si="83"/>
        <v>0</v>
      </c>
      <c r="AQ219">
        <f t="shared" si="84"/>
        <v>0</v>
      </c>
      <c r="AR219">
        <f t="shared" si="85"/>
        <v>0</v>
      </c>
      <c r="AS219">
        <f t="shared" si="86"/>
        <v>0</v>
      </c>
      <c r="AT219" s="311">
        <f t="shared" si="87"/>
        <v>0</v>
      </c>
      <c r="AU219" s="312">
        <f t="shared" si="88"/>
        <v>0</v>
      </c>
      <c r="AV219" s="313">
        <f t="shared" si="89"/>
        <v>0</v>
      </c>
      <c r="AW219" s="314">
        <f t="shared" si="99"/>
        <v>0</v>
      </c>
      <c r="AX219" s="311">
        <f t="shared" si="90"/>
        <v>0</v>
      </c>
      <c r="AY219" s="312">
        <f t="shared" si="91"/>
        <v>0</v>
      </c>
      <c r="AZ219" s="313">
        <f t="shared" si="92"/>
        <v>0</v>
      </c>
      <c r="BA219" s="314">
        <f t="shared" si="100"/>
        <v>0</v>
      </c>
      <c r="BB219" s="311">
        <f t="shared" si="93"/>
        <v>0</v>
      </c>
      <c r="BC219" s="312">
        <f t="shared" si="94"/>
        <v>0</v>
      </c>
      <c r="BD219" s="313">
        <f t="shared" si="95"/>
        <v>0</v>
      </c>
      <c r="BE219" s="314">
        <f t="shared" si="101"/>
        <v>0</v>
      </c>
      <c r="BF219" s="311">
        <f t="shared" si="96"/>
        <v>0</v>
      </c>
      <c r="BG219" s="312">
        <f t="shared" si="97"/>
        <v>0</v>
      </c>
      <c r="BH219" s="313">
        <f t="shared" si="98"/>
        <v>0</v>
      </c>
      <c r="BI219" s="314">
        <f t="shared" si="102"/>
        <v>0</v>
      </c>
      <c r="BJ219" s="247">
        <f t="shared" si="103"/>
        <v>0</v>
      </c>
      <c r="BK219" s="310" t="str">
        <f>IF(BJ219=0,"",
IF(SUM($BJ$143:BJ219)=1,BL219,
IF($BJ$718&gt;SUM($BJ$143:BJ219),_xlfn.CONCAT(", ",BL219),
IF($BJ$718=SUM($BJ$143:BJ219),_xlfn.CONCAT(" y ",BL219)))))</f>
        <v/>
      </c>
      <c r="BL219" s="19">
        <v>77</v>
      </c>
      <c r="BM219" s="14"/>
      <c r="BN219" s="315"/>
      <c r="BO219" s="315"/>
      <c r="BP219" s="315"/>
      <c r="BQ219" s="315"/>
      <c r="BR219" s="315"/>
      <c r="BS219" s="315"/>
      <c r="BT219" s="315"/>
      <c r="BU219" s="315"/>
      <c r="BV219" s="14"/>
      <c r="BW219" s="14"/>
      <c r="BX219" s="14"/>
      <c r="BY219" s="14"/>
      <c r="BZ219" s="14"/>
      <c r="CA219" s="14"/>
      <c r="CB219" s="14"/>
      <c r="CC219" s="14"/>
      <c r="CD219" s="14"/>
      <c r="CE219" s="14"/>
      <c r="CF219" s="14"/>
      <c r="CG219" s="14"/>
      <c r="CH219" s="14"/>
      <c r="CI219" s="14"/>
      <c r="CJ219" s="14"/>
      <c r="CK219" s="14"/>
      <c r="CL219" s="14"/>
    </row>
    <row r="220" spans="1:90" ht="15" customHeight="1">
      <c r="A220" s="5"/>
      <c r="B220" s="6"/>
      <c r="C220" s="19" t="s">
        <v>6744</v>
      </c>
      <c r="D220" s="634" t="str">
        <f>IF($AC$136="","",IF(HLOOKUP($AC$136,Presentación!$AQ$3:$BV$574,Presentación!AP81)="","",HLOOKUP($AC$136,Presentación!$AQ$3:$BV$574,Presentación!AP81,0)))</f>
        <v/>
      </c>
      <c r="E220" s="669"/>
      <c r="F220" s="670"/>
      <c r="G220" s="752" t="str">
        <f>IF($AC$136="","",IF(HLOOKUP($AC$136,Presentación!$BZ$3:$DE$574,Presentación!AP81,0)="","",HLOOKUP($AC$136,Presentación!$BZ$3:$DE$574,Presentación!AP81,0)))</f>
        <v/>
      </c>
      <c r="H220" s="669"/>
      <c r="I220" s="669"/>
      <c r="J220" s="669"/>
      <c r="K220" s="669"/>
      <c r="L220" s="669"/>
      <c r="M220" s="669"/>
      <c r="N220" s="669"/>
      <c r="O220" s="669"/>
      <c r="P220" s="669"/>
      <c r="Q220" s="669"/>
      <c r="R220" s="669"/>
      <c r="S220" s="670"/>
      <c r="T220" s="866"/>
      <c r="U220" s="745"/>
      <c r="V220" s="746"/>
      <c r="W220" s="112"/>
      <c r="X220" s="112"/>
      <c r="Y220" s="112"/>
      <c r="Z220" s="112"/>
      <c r="AA220" s="112"/>
      <c r="AB220" s="112"/>
      <c r="AC220" s="112"/>
      <c r="AD220" s="112"/>
      <c r="AG220">
        <f t="shared" si="77"/>
        <v>0</v>
      </c>
      <c r="AH220" s="247">
        <f t="shared" si="78"/>
        <v>0</v>
      </c>
      <c r="AI220" s="310" t="str">
        <f>IF(AH220=0,"",
IF(SUM($AH$142:AH220)=1,AJ220,
IF($AH$717&gt;SUM($AH$142:AH220),_xlfn.CONCAT(", ",AJ220),
IF($AH$717=SUM($AH$142:AH220),_xlfn.CONCAT(" y ",AJ220)))))</f>
        <v/>
      </c>
      <c r="AJ220" s="19">
        <v>79</v>
      </c>
      <c r="AK220">
        <f t="shared" si="76"/>
        <v>0</v>
      </c>
      <c r="AL220">
        <f t="shared" si="79"/>
        <v>0</v>
      </c>
      <c r="AM220">
        <f t="shared" si="80"/>
        <v>0</v>
      </c>
      <c r="AN220">
        <f t="shared" si="81"/>
        <v>0</v>
      </c>
      <c r="AO220">
        <f t="shared" si="82"/>
        <v>0</v>
      </c>
      <c r="AP220">
        <f t="shared" si="83"/>
        <v>0</v>
      </c>
      <c r="AQ220">
        <f t="shared" si="84"/>
        <v>0</v>
      </c>
      <c r="AR220">
        <f t="shared" si="85"/>
        <v>0</v>
      </c>
      <c r="AS220">
        <f t="shared" si="86"/>
        <v>0</v>
      </c>
      <c r="AT220" s="311">
        <f t="shared" si="87"/>
        <v>0</v>
      </c>
      <c r="AU220" s="312">
        <f t="shared" si="88"/>
        <v>0</v>
      </c>
      <c r="AV220" s="313">
        <f t="shared" si="89"/>
        <v>0</v>
      </c>
      <c r="AW220" s="314">
        <f t="shared" si="99"/>
        <v>0</v>
      </c>
      <c r="AX220" s="311">
        <f t="shared" si="90"/>
        <v>0</v>
      </c>
      <c r="AY220" s="312">
        <f t="shared" si="91"/>
        <v>0</v>
      </c>
      <c r="AZ220" s="313">
        <f t="shared" si="92"/>
        <v>0</v>
      </c>
      <c r="BA220" s="314">
        <f t="shared" si="100"/>
        <v>0</v>
      </c>
      <c r="BB220" s="311">
        <f t="shared" si="93"/>
        <v>0</v>
      </c>
      <c r="BC220" s="312">
        <f t="shared" si="94"/>
        <v>0</v>
      </c>
      <c r="BD220" s="313">
        <f t="shared" si="95"/>
        <v>0</v>
      </c>
      <c r="BE220" s="314">
        <f t="shared" si="101"/>
        <v>0</v>
      </c>
      <c r="BF220" s="311">
        <f t="shared" si="96"/>
        <v>0</v>
      </c>
      <c r="BG220" s="312">
        <f t="shared" si="97"/>
        <v>0</v>
      </c>
      <c r="BH220" s="313">
        <f t="shared" si="98"/>
        <v>0</v>
      </c>
      <c r="BI220" s="314">
        <f t="shared" si="102"/>
        <v>0</v>
      </c>
      <c r="BJ220" s="247">
        <f t="shared" si="103"/>
        <v>0</v>
      </c>
      <c r="BK220" s="310" t="str">
        <f>IF(BJ220=0,"",
IF(SUM($BJ$143:BJ220)=1,BL220,
IF($BJ$718&gt;SUM($BJ$143:BJ220),_xlfn.CONCAT(", ",BL220),
IF($BJ$718=SUM($BJ$143:BJ220),_xlfn.CONCAT(" y ",BL220)))))</f>
        <v/>
      </c>
      <c r="BL220" s="19">
        <v>78</v>
      </c>
      <c r="BM220" s="14"/>
      <c r="BN220" s="315"/>
      <c r="BO220" s="315"/>
      <c r="BP220" s="315"/>
      <c r="BQ220" s="315"/>
      <c r="BR220" s="315"/>
      <c r="BS220" s="315"/>
      <c r="BT220" s="315"/>
      <c r="BU220" s="315"/>
      <c r="BV220" s="14"/>
      <c r="BW220" s="14"/>
      <c r="BX220" s="14"/>
      <c r="BY220" s="14"/>
      <c r="BZ220" s="14"/>
      <c r="CA220" s="14"/>
      <c r="CB220" s="14"/>
      <c r="CC220" s="14"/>
      <c r="CD220" s="14"/>
      <c r="CE220" s="14"/>
      <c r="CF220" s="14"/>
      <c r="CG220" s="14"/>
      <c r="CH220" s="14"/>
      <c r="CI220" s="14"/>
      <c r="CJ220" s="14"/>
      <c r="CK220" s="14"/>
      <c r="CL220" s="14"/>
    </row>
    <row r="221" spans="1:90" ht="15" customHeight="1">
      <c r="A221" s="5"/>
      <c r="B221" s="6"/>
      <c r="C221" s="19" t="s">
        <v>6745</v>
      </c>
      <c r="D221" s="634" t="str">
        <f>IF($AC$136="","",IF(HLOOKUP($AC$136,Presentación!$AQ$3:$BV$574,Presentación!AP82)="","",HLOOKUP($AC$136,Presentación!$AQ$3:$BV$574,Presentación!AP82,0)))</f>
        <v/>
      </c>
      <c r="E221" s="669"/>
      <c r="F221" s="670"/>
      <c r="G221" s="752" t="str">
        <f>IF($AC$136="","",IF(HLOOKUP($AC$136,Presentación!$BZ$3:$DE$574,Presentación!AP82,0)="","",HLOOKUP($AC$136,Presentación!$BZ$3:$DE$574,Presentación!AP82,0)))</f>
        <v/>
      </c>
      <c r="H221" s="669"/>
      <c r="I221" s="669"/>
      <c r="J221" s="669"/>
      <c r="K221" s="669"/>
      <c r="L221" s="669"/>
      <c r="M221" s="669"/>
      <c r="N221" s="669"/>
      <c r="O221" s="669"/>
      <c r="P221" s="669"/>
      <c r="Q221" s="669"/>
      <c r="R221" s="669"/>
      <c r="S221" s="670"/>
      <c r="T221" s="866"/>
      <c r="U221" s="745"/>
      <c r="V221" s="746"/>
      <c r="W221" s="112"/>
      <c r="X221" s="112"/>
      <c r="Y221" s="112"/>
      <c r="Z221" s="112"/>
      <c r="AA221" s="112"/>
      <c r="AB221" s="112"/>
      <c r="AC221" s="112"/>
      <c r="AD221" s="112"/>
      <c r="AG221">
        <f t="shared" si="77"/>
        <v>0</v>
      </c>
      <c r="AH221" s="247">
        <f t="shared" si="78"/>
        <v>0</v>
      </c>
      <c r="AI221" s="310" t="str">
        <f>IF(AH221=0,"",
IF(SUM($AH$142:AH221)=1,AJ221,
IF($AH$717&gt;SUM($AH$142:AH221),_xlfn.CONCAT(", ",AJ221),
IF($AH$717=SUM($AH$142:AH221),_xlfn.CONCAT(" y ",AJ221)))))</f>
        <v/>
      </c>
      <c r="AJ221" s="19">
        <v>80</v>
      </c>
      <c r="AK221">
        <f t="shared" si="76"/>
        <v>0</v>
      </c>
      <c r="AL221">
        <f t="shared" si="79"/>
        <v>0</v>
      </c>
      <c r="AM221">
        <f t="shared" si="80"/>
        <v>0</v>
      </c>
      <c r="AN221">
        <f t="shared" si="81"/>
        <v>0</v>
      </c>
      <c r="AO221">
        <f t="shared" si="82"/>
        <v>0</v>
      </c>
      <c r="AP221">
        <f t="shared" si="83"/>
        <v>0</v>
      </c>
      <c r="AQ221">
        <f t="shared" si="84"/>
        <v>0</v>
      </c>
      <c r="AR221">
        <f t="shared" si="85"/>
        <v>0</v>
      </c>
      <c r="AS221">
        <f t="shared" si="86"/>
        <v>0</v>
      </c>
      <c r="AT221" s="311">
        <f t="shared" si="87"/>
        <v>0</v>
      </c>
      <c r="AU221" s="312">
        <f t="shared" si="88"/>
        <v>0</v>
      </c>
      <c r="AV221" s="313">
        <f t="shared" si="89"/>
        <v>0</v>
      </c>
      <c r="AW221" s="314">
        <f t="shared" si="99"/>
        <v>0</v>
      </c>
      <c r="AX221" s="311">
        <f t="shared" si="90"/>
        <v>0</v>
      </c>
      <c r="AY221" s="312">
        <f t="shared" si="91"/>
        <v>0</v>
      </c>
      <c r="AZ221" s="313">
        <f t="shared" si="92"/>
        <v>0</v>
      </c>
      <c r="BA221" s="314">
        <f t="shared" si="100"/>
        <v>0</v>
      </c>
      <c r="BB221" s="311">
        <f t="shared" si="93"/>
        <v>0</v>
      </c>
      <c r="BC221" s="312">
        <f t="shared" si="94"/>
        <v>0</v>
      </c>
      <c r="BD221" s="313">
        <f t="shared" si="95"/>
        <v>0</v>
      </c>
      <c r="BE221" s="314">
        <f t="shared" si="101"/>
        <v>0</v>
      </c>
      <c r="BF221" s="311">
        <f t="shared" si="96"/>
        <v>0</v>
      </c>
      <c r="BG221" s="312">
        <f t="shared" si="97"/>
        <v>0</v>
      </c>
      <c r="BH221" s="313">
        <f t="shared" si="98"/>
        <v>0</v>
      </c>
      <c r="BI221" s="314">
        <f t="shared" si="102"/>
        <v>0</v>
      </c>
      <c r="BJ221" s="247">
        <f t="shared" si="103"/>
        <v>0</v>
      </c>
      <c r="BK221" s="310" t="str">
        <f>IF(BJ221=0,"",
IF(SUM($BJ$143:BJ221)=1,BL221,
IF($BJ$718&gt;SUM($BJ$143:BJ221),_xlfn.CONCAT(", ",BL221),
IF($BJ$718=SUM($BJ$143:BJ221),_xlfn.CONCAT(" y ",BL221)))))</f>
        <v/>
      </c>
      <c r="BL221" s="19">
        <v>79</v>
      </c>
      <c r="BM221" s="14"/>
      <c r="BN221" s="315"/>
      <c r="BO221" s="315"/>
      <c r="BP221" s="315"/>
      <c r="BQ221" s="315"/>
      <c r="BR221" s="315"/>
      <c r="BS221" s="315"/>
      <c r="BT221" s="315"/>
      <c r="BU221" s="315"/>
      <c r="BV221" s="14"/>
      <c r="BW221" s="14"/>
      <c r="BX221" s="14"/>
      <c r="BY221" s="14"/>
      <c r="BZ221" s="14"/>
      <c r="CA221" s="14"/>
      <c r="CB221" s="14"/>
      <c r="CC221" s="14"/>
      <c r="CD221" s="14"/>
      <c r="CE221" s="14"/>
      <c r="CF221" s="14"/>
      <c r="CG221" s="14"/>
      <c r="CH221" s="14"/>
      <c r="CI221" s="14"/>
      <c r="CJ221" s="14"/>
      <c r="CK221" s="14"/>
      <c r="CL221" s="14"/>
    </row>
    <row r="222" spans="1:90" ht="15" customHeight="1">
      <c r="A222" s="5"/>
      <c r="B222" s="6"/>
      <c r="C222" s="19" t="s">
        <v>6746</v>
      </c>
      <c r="D222" s="634" t="str">
        <f>IF($AC$136="","",IF(HLOOKUP($AC$136,Presentación!$AQ$3:$BV$574,Presentación!AP83)="","",HLOOKUP($AC$136,Presentación!$AQ$3:$BV$574,Presentación!AP83,0)))</f>
        <v/>
      </c>
      <c r="E222" s="669"/>
      <c r="F222" s="670"/>
      <c r="G222" s="752" t="str">
        <f>IF($AC$136="","",IF(HLOOKUP($AC$136,Presentación!$BZ$3:$DE$574,Presentación!AP83,0)="","",HLOOKUP($AC$136,Presentación!$BZ$3:$DE$574,Presentación!AP83,0)))</f>
        <v/>
      </c>
      <c r="H222" s="669"/>
      <c r="I222" s="669"/>
      <c r="J222" s="669"/>
      <c r="K222" s="669"/>
      <c r="L222" s="669"/>
      <c r="M222" s="669"/>
      <c r="N222" s="669"/>
      <c r="O222" s="669"/>
      <c r="P222" s="669"/>
      <c r="Q222" s="669"/>
      <c r="R222" s="669"/>
      <c r="S222" s="670"/>
      <c r="T222" s="866"/>
      <c r="U222" s="745"/>
      <c r="V222" s="746"/>
      <c r="W222" s="112"/>
      <c r="X222" s="112"/>
      <c r="Y222" s="112"/>
      <c r="Z222" s="112"/>
      <c r="AA222" s="112"/>
      <c r="AB222" s="112"/>
      <c r="AC222" s="112"/>
      <c r="AD222" s="112"/>
      <c r="AG222">
        <f t="shared" si="77"/>
        <v>0</v>
      </c>
      <c r="AH222" s="247">
        <f t="shared" si="78"/>
        <v>0</v>
      </c>
      <c r="AI222" s="310" t="str">
        <f>IF(AH222=0,"",
IF(SUM($AH$142:AH222)=1,AJ222,
IF($AH$717&gt;SUM($AH$142:AH222),_xlfn.CONCAT(", ",AJ222),
IF($AH$717=SUM($AH$142:AH222),_xlfn.CONCAT(" y ",AJ222)))))</f>
        <v/>
      </c>
      <c r="AJ222" s="19">
        <v>81</v>
      </c>
      <c r="AK222">
        <f t="shared" si="76"/>
        <v>0</v>
      </c>
      <c r="AL222">
        <f t="shared" si="79"/>
        <v>0</v>
      </c>
      <c r="AM222">
        <f t="shared" si="80"/>
        <v>0</v>
      </c>
      <c r="AN222">
        <f t="shared" si="81"/>
        <v>0</v>
      </c>
      <c r="AO222">
        <f t="shared" si="82"/>
        <v>0</v>
      </c>
      <c r="AP222">
        <f t="shared" si="83"/>
        <v>0</v>
      </c>
      <c r="AQ222">
        <f t="shared" si="84"/>
        <v>0</v>
      </c>
      <c r="AR222">
        <f t="shared" si="85"/>
        <v>0</v>
      </c>
      <c r="AS222">
        <f t="shared" si="86"/>
        <v>0</v>
      </c>
      <c r="AT222" s="311">
        <f t="shared" si="87"/>
        <v>0</v>
      </c>
      <c r="AU222" s="312">
        <f t="shared" si="88"/>
        <v>0</v>
      </c>
      <c r="AV222" s="313">
        <f t="shared" si="89"/>
        <v>0</v>
      </c>
      <c r="AW222" s="314">
        <f t="shared" si="99"/>
        <v>0</v>
      </c>
      <c r="AX222" s="311">
        <f t="shared" si="90"/>
        <v>0</v>
      </c>
      <c r="AY222" s="312">
        <f t="shared" si="91"/>
        <v>0</v>
      </c>
      <c r="AZ222" s="313">
        <f t="shared" si="92"/>
        <v>0</v>
      </c>
      <c r="BA222" s="314">
        <f t="shared" si="100"/>
        <v>0</v>
      </c>
      <c r="BB222" s="311">
        <f t="shared" si="93"/>
        <v>0</v>
      </c>
      <c r="BC222" s="312">
        <f t="shared" si="94"/>
        <v>0</v>
      </c>
      <c r="BD222" s="313">
        <f t="shared" si="95"/>
        <v>0</v>
      </c>
      <c r="BE222" s="314">
        <f t="shared" si="101"/>
        <v>0</v>
      </c>
      <c r="BF222" s="311">
        <f t="shared" si="96"/>
        <v>0</v>
      </c>
      <c r="BG222" s="312">
        <f t="shared" si="97"/>
        <v>0</v>
      </c>
      <c r="BH222" s="313">
        <f t="shared" si="98"/>
        <v>0</v>
      </c>
      <c r="BI222" s="314">
        <f t="shared" si="102"/>
        <v>0</v>
      </c>
      <c r="BJ222" s="247">
        <f t="shared" si="103"/>
        <v>0</v>
      </c>
      <c r="BK222" s="310" t="str">
        <f>IF(BJ222=0,"",
IF(SUM($BJ$143:BJ222)=1,BL222,
IF($BJ$718&gt;SUM($BJ$143:BJ222),_xlfn.CONCAT(", ",BL222),
IF($BJ$718=SUM($BJ$143:BJ222),_xlfn.CONCAT(" y ",BL222)))))</f>
        <v/>
      </c>
      <c r="BL222" s="19">
        <v>80</v>
      </c>
      <c r="BM222" s="14"/>
      <c r="BN222" s="315"/>
      <c r="BO222" s="315"/>
      <c r="BP222" s="315"/>
      <c r="BQ222" s="315"/>
      <c r="BR222" s="315"/>
      <c r="BS222" s="315"/>
      <c r="BT222" s="315"/>
      <c r="BU222" s="315"/>
      <c r="BV222" s="14"/>
      <c r="BW222" s="14"/>
      <c r="BX222" s="14"/>
      <c r="BY222" s="14"/>
      <c r="BZ222" s="14"/>
      <c r="CA222" s="14"/>
      <c r="CB222" s="14"/>
      <c r="CC222" s="14"/>
      <c r="CD222" s="14"/>
      <c r="CE222" s="14"/>
      <c r="CF222" s="14"/>
      <c r="CG222" s="14"/>
      <c r="CH222" s="14"/>
      <c r="CI222" s="14"/>
      <c r="CJ222" s="14"/>
      <c r="CK222" s="14"/>
      <c r="CL222" s="14"/>
    </row>
    <row r="223" spans="1:90" ht="15" customHeight="1">
      <c r="A223" s="5"/>
      <c r="B223" s="6"/>
      <c r="C223" s="19" t="s">
        <v>6747</v>
      </c>
      <c r="D223" s="634" t="str">
        <f>IF($AC$136="","",IF(HLOOKUP($AC$136,Presentación!$AQ$3:$BV$574,Presentación!AP84)="","",HLOOKUP($AC$136,Presentación!$AQ$3:$BV$574,Presentación!AP84,0)))</f>
        <v/>
      </c>
      <c r="E223" s="669"/>
      <c r="F223" s="670"/>
      <c r="G223" s="752" t="str">
        <f>IF($AC$136="","",IF(HLOOKUP($AC$136,Presentación!$BZ$3:$DE$574,Presentación!AP84,0)="","",HLOOKUP($AC$136,Presentación!$BZ$3:$DE$574,Presentación!AP84,0)))</f>
        <v/>
      </c>
      <c r="H223" s="669"/>
      <c r="I223" s="669"/>
      <c r="J223" s="669"/>
      <c r="K223" s="669"/>
      <c r="L223" s="669"/>
      <c r="M223" s="669"/>
      <c r="N223" s="669"/>
      <c r="O223" s="669"/>
      <c r="P223" s="669"/>
      <c r="Q223" s="669"/>
      <c r="R223" s="669"/>
      <c r="S223" s="670"/>
      <c r="T223" s="866"/>
      <c r="U223" s="745"/>
      <c r="V223" s="746"/>
      <c r="W223" s="112"/>
      <c r="X223" s="112"/>
      <c r="Y223" s="112"/>
      <c r="Z223" s="112"/>
      <c r="AA223" s="112"/>
      <c r="AB223" s="112"/>
      <c r="AC223" s="112"/>
      <c r="AD223" s="112"/>
      <c r="AG223">
        <f t="shared" si="77"/>
        <v>0</v>
      </c>
      <c r="AH223" s="247">
        <f t="shared" si="78"/>
        <v>0</v>
      </c>
      <c r="AI223" s="310" t="str">
        <f>IF(AH223=0,"",
IF(SUM($AH$142:AH223)=1,AJ223,
IF($AH$717&gt;SUM($AH$142:AH223),_xlfn.CONCAT(", ",AJ223),
IF($AH$717=SUM($AH$142:AH223),_xlfn.CONCAT(" y ",AJ223)))))</f>
        <v/>
      </c>
      <c r="AJ223" s="19">
        <v>82</v>
      </c>
      <c r="AK223">
        <f t="shared" si="76"/>
        <v>0</v>
      </c>
      <c r="AL223">
        <f t="shared" si="79"/>
        <v>0</v>
      </c>
      <c r="AM223">
        <f t="shared" si="80"/>
        <v>0</v>
      </c>
      <c r="AN223">
        <f t="shared" si="81"/>
        <v>0</v>
      </c>
      <c r="AO223">
        <f t="shared" si="82"/>
        <v>0</v>
      </c>
      <c r="AP223">
        <f t="shared" si="83"/>
        <v>0</v>
      </c>
      <c r="AQ223">
        <f t="shared" si="84"/>
        <v>0</v>
      </c>
      <c r="AR223">
        <f t="shared" si="85"/>
        <v>0</v>
      </c>
      <c r="AS223">
        <f t="shared" si="86"/>
        <v>0</v>
      </c>
      <c r="AT223" s="311">
        <f t="shared" si="87"/>
        <v>0</v>
      </c>
      <c r="AU223" s="312">
        <f t="shared" si="88"/>
        <v>0</v>
      </c>
      <c r="AV223" s="313">
        <f t="shared" si="89"/>
        <v>0</v>
      </c>
      <c r="AW223" s="314">
        <f t="shared" si="99"/>
        <v>0</v>
      </c>
      <c r="AX223" s="311">
        <f t="shared" si="90"/>
        <v>0</v>
      </c>
      <c r="AY223" s="312">
        <f t="shared" si="91"/>
        <v>0</v>
      </c>
      <c r="AZ223" s="313">
        <f t="shared" si="92"/>
        <v>0</v>
      </c>
      <c r="BA223" s="314">
        <f t="shared" si="100"/>
        <v>0</v>
      </c>
      <c r="BB223" s="311">
        <f t="shared" si="93"/>
        <v>0</v>
      </c>
      <c r="BC223" s="312">
        <f t="shared" si="94"/>
        <v>0</v>
      </c>
      <c r="BD223" s="313">
        <f t="shared" si="95"/>
        <v>0</v>
      </c>
      <c r="BE223" s="314">
        <f t="shared" si="101"/>
        <v>0</v>
      </c>
      <c r="BF223" s="311">
        <f t="shared" si="96"/>
        <v>0</v>
      </c>
      <c r="BG223" s="312">
        <f t="shared" si="97"/>
        <v>0</v>
      </c>
      <c r="BH223" s="313">
        <f t="shared" si="98"/>
        <v>0</v>
      </c>
      <c r="BI223" s="314">
        <f t="shared" si="102"/>
        <v>0</v>
      </c>
      <c r="BJ223" s="247">
        <f t="shared" si="103"/>
        <v>0</v>
      </c>
      <c r="BK223" s="310" t="str">
        <f>IF(BJ223=0,"",
IF(SUM($BJ$143:BJ223)=1,BL223,
IF($BJ$718&gt;SUM($BJ$143:BJ223),_xlfn.CONCAT(", ",BL223),
IF($BJ$718=SUM($BJ$143:BJ223),_xlfn.CONCAT(" y ",BL223)))))</f>
        <v/>
      </c>
      <c r="BL223" s="19">
        <v>81</v>
      </c>
      <c r="BM223" s="14"/>
      <c r="BN223" s="315"/>
      <c r="BO223" s="315"/>
      <c r="BP223" s="315"/>
      <c r="BQ223" s="315"/>
      <c r="BR223" s="315"/>
      <c r="BS223" s="315"/>
      <c r="BT223" s="315"/>
      <c r="BU223" s="315"/>
      <c r="BV223" s="14"/>
      <c r="BW223" s="14"/>
      <c r="BX223" s="14"/>
      <c r="BY223" s="14"/>
      <c r="BZ223" s="14"/>
      <c r="CA223" s="14"/>
      <c r="CB223" s="14"/>
      <c r="CC223" s="14"/>
      <c r="CD223" s="14"/>
      <c r="CE223" s="14"/>
      <c r="CF223" s="14"/>
      <c r="CG223" s="14"/>
      <c r="CH223" s="14"/>
      <c r="CI223" s="14"/>
      <c r="CJ223" s="14"/>
      <c r="CK223" s="14"/>
      <c r="CL223" s="14"/>
    </row>
    <row r="224" spans="1:90" ht="15" customHeight="1">
      <c r="A224" s="5"/>
      <c r="B224" s="6"/>
      <c r="C224" s="19" t="s">
        <v>6748</v>
      </c>
      <c r="D224" s="634" t="str">
        <f>IF($AC$136="","",IF(HLOOKUP($AC$136,Presentación!$AQ$3:$BV$574,Presentación!AP85)="","",HLOOKUP($AC$136,Presentación!$AQ$3:$BV$574,Presentación!AP85,0)))</f>
        <v/>
      </c>
      <c r="E224" s="669"/>
      <c r="F224" s="670"/>
      <c r="G224" s="752" t="str">
        <f>IF($AC$136="","",IF(HLOOKUP($AC$136,Presentación!$BZ$3:$DE$574,Presentación!AP85,0)="","",HLOOKUP($AC$136,Presentación!$BZ$3:$DE$574,Presentación!AP85,0)))</f>
        <v/>
      </c>
      <c r="H224" s="669"/>
      <c r="I224" s="669"/>
      <c r="J224" s="669"/>
      <c r="K224" s="669"/>
      <c r="L224" s="669"/>
      <c r="M224" s="669"/>
      <c r="N224" s="669"/>
      <c r="O224" s="669"/>
      <c r="P224" s="669"/>
      <c r="Q224" s="669"/>
      <c r="R224" s="669"/>
      <c r="S224" s="670"/>
      <c r="T224" s="866"/>
      <c r="U224" s="745"/>
      <c r="V224" s="746"/>
      <c r="W224" s="112"/>
      <c r="X224" s="112"/>
      <c r="Y224" s="112"/>
      <c r="Z224" s="112"/>
      <c r="AA224" s="112"/>
      <c r="AB224" s="112"/>
      <c r="AC224" s="112"/>
      <c r="AD224" s="112"/>
      <c r="AG224">
        <f t="shared" si="77"/>
        <v>0</v>
      </c>
      <c r="AH224" s="247">
        <f t="shared" si="78"/>
        <v>0</v>
      </c>
      <c r="AI224" s="310" t="str">
        <f>IF(AH224=0,"",
IF(SUM($AH$142:AH224)=1,AJ224,
IF($AH$717&gt;SUM($AH$142:AH224),_xlfn.CONCAT(", ",AJ224),
IF($AH$717=SUM($AH$142:AH224),_xlfn.CONCAT(" y ",AJ224)))))</f>
        <v/>
      </c>
      <c r="AJ224" s="19">
        <v>83</v>
      </c>
      <c r="AK224">
        <f t="shared" si="76"/>
        <v>0</v>
      </c>
      <c r="AL224">
        <f t="shared" si="79"/>
        <v>0</v>
      </c>
      <c r="AM224">
        <f t="shared" si="80"/>
        <v>0</v>
      </c>
      <c r="AN224">
        <f t="shared" si="81"/>
        <v>0</v>
      </c>
      <c r="AO224">
        <f t="shared" si="82"/>
        <v>0</v>
      </c>
      <c r="AP224">
        <f t="shared" si="83"/>
        <v>0</v>
      </c>
      <c r="AQ224">
        <f t="shared" si="84"/>
        <v>0</v>
      </c>
      <c r="AR224">
        <f t="shared" si="85"/>
        <v>0</v>
      </c>
      <c r="AS224">
        <f t="shared" si="86"/>
        <v>0</v>
      </c>
      <c r="AT224" s="311">
        <f t="shared" si="87"/>
        <v>0</v>
      </c>
      <c r="AU224" s="312">
        <f t="shared" si="88"/>
        <v>0</v>
      </c>
      <c r="AV224" s="313">
        <f t="shared" si="89"/>
        <v>0</v>
      </c>
      <c r="AW224" s="314">
        <f t="shared" si="99"/>
        <v>0</v>
      </c>
      <c r="AX224" s="311">
        <f t="shared" si="90"/>
        <v>0</v>
      </c>
      <c r="AY224" s="312">
        <f t="shared" si="91"/>
        <v>0</v>
      </c>
      <c r="AZ224" s="313">
        <f t="shared" si="92"/>
        <v>0</v>
      </c>
      <c r="BA224" s="314">
        <f t="shared" si="100"/>
        <v>0</v>
      </c>
      <c r="BB224" s="311">
        <f t="shared" si="93"/>
        <v>0</v>
      </c>
      <c r="BC224" s="312">
        <f t="shared" si="94"/>
        <v>0</v>
      </c>
      <c r="BD224" s="313">
        <f t="shared" si="95"/>
        <v>0</v>
      </c>
      <c r="BE224" s="314">
        <f t="shared" si="101"/>
        <v>0</v>
      </c>
      <c r="BF224" s="311">
        <f t="shared" si="96"/>
        <v>0</v>
      </c>
      <c r="BG224" s="312">
        <f t="shared" si="97"/>
        <v>0</v>
      </c>
      <c r="BH224" s="313">
        <f t="shared" si="98"/>
        <v>0</v>
      </c>
      <c r="BI224" s="314">
        <f t="shared" si="102"/>
        <v>0</v>
      </c>
      <c r="BJ224" s="247">
        <f t="shared" si="103"/>
        <v>0</v>
      </c>
      <c r="BK224" s="310" t="str">
        <f>IF(BJ224=0,"",
IF(SUM($BJ$143:BJ224)=1,BL224,
IF($BJ$718&gt;SUM($BJ$143:BJ224),_xlfn.CONCAT(", ",BL224),
IF($BJ$718=SUM($BJ$143:BJ224),_xlfn.CONCAT(" y ",BL224)))))</f>
        <v/>
      </c>
      <c r="BL224" s="19">
        <v>82</v>
      </c>
      <c r="BM224" s="14"/>
      <c r="BN224" s="315"/>
      <c r="BO224" s="315"/>
      <c r="BP224" s="315"/>
      <c r="BQ224" s="315"/>
      <c r="BR224" s="315"/>
      <c r="BS224" s="315"/>
      <c r="BT224" s="315"/>
      <c r="BU224" s="315"/>
      <c r="BV224" s="14"/>
      <c r="BW224" s="14"/>
      <c r="BX224" s="14"/>
      <c r="BY224" s="14"/>
      <c r="BZ224" s="14"/>
      <c r="CA224" s="14"/>
      <c r="CB224" s="14"/>
      <c r="CC224" s="14"/>
      <c r="CD224" s="14"/>
      <c r="CE224" s="14"/>
      <c r="CF224" s="14"/>
      <c r="CG224" s="14"/>
      <c r="CH224" s="14"/>
      <c r="CI224" s="14"/>
      <c r="CJ224" s="14"/>
      <c r="CK224" s="14"/>
      <c r="CL224" s="14"/>
    </row>
    <row r="225" spans="1:90" ht="15" customHeight="1">
      <c r="A225" s="5"/>
      <c r="B225" s="6"/>
      <c r="C225" s="19" t="s">
        <v>6749</v>
      </c>
      <c r="D225" s="634" t="str">
        <f>IF($AC$136="","",IF(HLOOKUP($AC$136,Presentación!$AQ$3:$BV$574,Presentación!AP86)="","",HLOOKUP($AC$136,Presentación!$AQ$3:$BV$574,Presentación!AP86,0)))</f>
        <v/>
      </c>
      <c r="E225" s="669"/>
      <c r="F225" s="670"/>
      <c r="G225" s="752" t="str">
        <f>IF($AC$136="","",IF(HLOOKUP($AC$136,Presentación!$BZ$3:$DE$574,Presentación!AP86,0)="","",HLOOKUP($AC$136,Presentación!$BZ$3:$DE$574,Presentación!AP86,0)))</f>
        <v/>
      </c>
      <c r="H225" s="669"/>
      <c r="I225" s="669"/>
      <c r="J225" s="669"/>
      <c r="K225" s="669"/>
      <c r="L225" s="669"/>
      <c r="M225" s="669"/>
      <c r="N225" s="669"/>
      <c r="O225" s="669"/>
      <c r="P225" s="669"/>
      <c r="Q225" s="669"/>
      <c r="R225" s="669"/>
      <c r="S225" s="670"/>
      <c r="T225" s="866"/>
      <c r="U225" s="745"/>
      <c r="V225" s="746"/>
      <c r="W225" s="112"/>
      <c r="X225" s="112"/>
      <c r="Y225" s="112"/>
      <c r="Z225" s="112"/>
      <c r="AA225" s="112"/>
      <c r="AB225" s="112"/>
      <c r="AC225" s="112"/>
      <c r="AD225" s="112"/>
      <c r="AG225">
        <f t="shared" si="77"/>
        <v>0</v>
      </c>
      <c r="AH225" s="247">
        <f t="shared" si="78"/>
        <v>0</v>
      </c>
      <c r="AI225" s="310" t="str">
        <f>IF(AH225=0,"",
IF(SUM($AH$142:AH225)=1,AJ225,
IF($AH$717&gt;SUM($AH$142:AH225),_xlfn.CONCAT(", ",AJ225),
IF($AH$717=SUM($AH$142:AH225),_xlfn.CONCAT(" y ",AJ225)))))</f>
        <v/>
      </c>
      <c r="AJ225" s="19">
        <v>84</v>
      </c>
      <c r="AK225">
        <f t="shared" si="76"/>
        <v>0</v>
      </c>
      <c r="AL225">
        <f t="shared" si="79"/>
        <v>0</v>
      </c>
      <c r="AM225">
        <f t="shared" si="80"/>
        <v>0</v>
      </c>
      <c r="AN225">
        <f t="shared" si="81"/>
        <v>0</v>
      </c>
      <c r="AO225">
        <f t="shared" si="82"/>
        <v>0</v>
      </c>
      <c r="AP225">
        <f t="shared" si="83"/>
        <v>0</v>
      </c>
      <c r="AQ225">
        <f t="shared" si="84"/>
        <v>0</v>
      </c>
      <c r="AR225">
        <f t="shared" si="85"/>
        <v>0</v>
      </c>
      <c r="AS225">
        <f t="shared" si="86"/>
        <v>0</v>
      </c>
      <c r="AT225" s="311">
        <f t="shared" si="87"/>
        <v>0</v>
      </c>
      <c r="AU225" s="312">
        <f t="shared" si="88"/>
        <v>0</v>
      </c>
      <c r="AV225" s="313">
        <f t="shared" si="89"/>
        <v>0</v>
      </c>
      <c r="AW225" s="314">
        <f t="shared" si="99"/>
        <v>0</v>
      </c>
      <c r="AX225" s="311">
        <f t="shared" si="90"/>
        <v>0</v>
      </c>
      <c r="AY225" s="312">
        <f t="shared" si="91"/>
        <v>0</v>
      </c>
      <c r="AZ225" s="313">
        <f t="shared" si="92"/>
        <v>0</v>
      </c>
      <c r="BA225" s="314">
        <f t="shared" si="100"/>
        <v>0</v>
      </c>
      <c r="BB225" s="311">
        <f t="shared" si="93"/>
        <v>0</v>
      </c>
      <c r="BC225" s="312">
        <f t="shared" si="94"/>
        <v>0</v>
      </c>
      <c r="BD225" s="313">
        <f t="shared" si="95"/>
        <v>0</v>
      </c>
      <c r="BE225" s="314">
        <f t="shared" si="101"/>
        <v>0</v>
      </c>
      <c r="BF225" s="311">
        <f t="shared" si="96"/>
        <v>0</v>
      </c>
      <c r="BG225" s="312">
        <f t="shared" si="97"/>
        <v>0</v>
      </c>
      <c r="BH225" s="313">
        <f t="shared" si="98"/>
        <v>0</v>
      </c>
      <c r="BI225" s="314">
        <f t="shared" si="102"/>
        <v>0</v>
      </c>
      <c r="BJ225" s="247">
        <f t="shared" si="103"/>
        <v>0</v>
      </c>
      <c r="BK225" s="310" t="str">
        <f>IF(BJ225=0,"",
IF(SUM($BJ$143:BJ225)=1,BL225,
IF($BJ$718&gt;SUM($BJ$143:BJ225),_xlfn.CONCAT(", ",BL225),
IF($BJ$718=SUM($BJ$143:BJ225),_xlfn.CONCAT(" y ",BL225)))))</f>
        <v/>
      </c>
      <c r="BL225" s="19">
        <v>83</v>
      </c>
      <c r="BM225" s="14"/>
      <c r="BN225" s="315"/>
      <c r="BO225" s="315"/>
      <c r="BP225" s="315"/>
      <c r="BQ225" s="315"/>
      <c r="BR225" s="315"/>
      <c r="BS225" s="315"/>
      <c r="BT225" s="315"/>
      <c r="BU225" s="315"/>
      <c r="BV225" s="14"/>
      <c r="BW225" s="14"/>
      <c r="BX225" s="14"/>
      <c r="BY225" s="14"/>
      <c r="BZ225" s="14"/>
      <c r="CA225" s="14"/>
      <c r="CB225" s="14"/>
      <c r="CC225" s="14"/>
      <c r="CD225" s="14"/>
      <c r="CE225" s="14"/>
      <c r="CF225" s="14"/>
      <c r="CG225" s="14"/>
      <c r="CH225" s="14"/>
      <c r="CI225" s="14"/>
      <c r="CJ225" s="14"/>
      <c r="CK225" s="14"/>
      <c r="CL225" s="14"/>
    </row>
    <row r="226" spans="1:90" ht="15" customHeight="1">
      <c r="A226" s="5"/>
      <c r="B226" s="6"/>
      <c r="C226" s="19" t="s">
        <v>6750</v>
      </c>
      <c r="D226" s="634" t="str">
        <f>IF($AC$136="","",IF(HLOOKUP($AC$136,Presentación!$AQ$3:$BV$574,Presentación!AP87)="","",HLOOKUP($AC$136,Presentación!$AQ$3:$BV$574,Presentación!AP87,0)))</f>
        <v/>
      </c>
      <c r="E226" s="669"/>
      <c r="F226" s="670"/>
      <c r="G226" s="752" t="str">
        <f>IF($AC$136="","",IF(HLOOKUP($AC$136,Presentación!$BZ$3:$DE$574,Presentación!AP87,0)="","",HLOOKUP($AC$136,Presentación!$BZ$3:$DE$574,Presentación!AP87,0)))</f>
        <v/>
      </c>
      <c r="H226" s="669"/>
      <c r="I226" s="669"/>
      <c r="J226" s="669"/>
      <c r="K226" s="669"/>
      <c r="L226" s="669"/>
      <c r="M226" s="669"/>
      <c r="N226" s="669"/>
      <c r="O226" s="669"/>
      <c r="P226" s="669"/>
      <c r="Q226" s="669"/>
      <c r="R226" s="669"/>
      <c r="S226" s="670"/>
      <c r="T226" s="866"/>
      <c r="U226" s="745"/>
      <c r="V226" s="746"/>
      <c r="W226" s="112"/>
      <c r="X226" s="112"/>
      <c r="Y226" s="112"/>
      <c r="Z226" s="112"/>
      <c r="AA226" s="112"/>
      <c r="AB226" s="112"/>
      <c r="AC226" s="112"/>
      <c r="AD226" s="112"/>
      <c r="AG226">
        <f t="shared" si="77"/>
        <v>0</v>
      </c>
      <c r="AH226" s="247">
        <f t="shared" si="78"/>
        <v>0</v>
      </c>
      <c r="AI226" s="310" t="str">
        <f>IF(AH226=0,"",
IF(SUM($AH$142:AH226)=1,AJ226,
IF($AH$717&gt;SUM($AH$142:AH226),_xlfn.CONCAT(", ",AJ226),
IF($AH$717=SUM($AH$142:AH226),_xlfn.CONCAT(" y ",AJ226)))))</f>
        <v/>
      </c>
      <c r="AJ226" s="19">
        <v>85</v>
      </c>
      <c r="AK226">
        <f t="shared" si="76"/>
        <v>0</v>
      </c>
      <c r="AL226">
        <f t="shared" si="79"/>
        <v>0</v>
      </c>
      <c r="AM226">
        <f t="shared" si="80"/>
        <v>0</v>
      </c>
      <c r="AN226">
        <f t="shared" si="81"/>
        <v>0</v>
      </c>
      <c r="AO226">
        <f t="shared" si="82"/>
        <v>0</v>
      </c>
      <c r="AP226">
        <f t="shared" si="83"/>
        <v>0</v>
      </c>
      <c r="AQ226">
        <f t="shared" si="84"/>
        <v>0</v>
      </c>
      <c r="AR226">
        <f t="shared" si="85"/>
        <v>0</v>
      </c>
      <c r="AS226">
        <f t="shared" si="86"/>
        <v>0</v>
      </c>
      <c r="AT226" s="311">
        <f t="shared" si="87"/>
        <v>0</v>
      </c>
      <c r="AU226" s="312">
        <f t="shared" si="88"/>
        <v>0</v>
      </c>
      <c r="AV226" s="313">
        <f t="shared" si="89"/>
        <v>0</v>
      </c>
      <c r="AW226" s="314">
        <f t="shared" si="99"/>
        <v>0</v>
      </c>
      <c r="AX226" s="311">
        <f t="shared" si="90"/>
        <v>0</v>
      </c>
      <c r="AY226" s="312">
        <f t="shared" si="91"/>
        <v>0</v>
      </c>
      <c r="AZ226" s="313">
        <f t="shared" si="92"/>
        <v>0</v>
      </c>
      <c r="BA226" s="314">
        <f t="shared" si="100"/>
        <v>0</v>
      </c>
      <c r="BB226" s="311">
        <f t="shared" si="93"/>
        <v>0</v>
      </c>
      <c r="BC226" s="312">
        <f t="shared" si="94"/>
        <v>0</v>
      </c>
      <c r="BD226" s="313">
        <f t="shared" si="95"/>
        <v>0</v>
      </c>
      <c r="BE226" s="314">
        <f t="shared" si="101"/>
        <v>0</v>
      </c>
      <c r="BF226" s="311">
        <f t="shared" si="96"/>
        <v>0</v>
      </c>
      <c r="BG226" s="312">
        <f t="shared" si="97"/>
        <v>0</v>
      </c>
      <c r="BH226" s="313">
        <f t="shared" si="98"/>
        <v>0</v>
      </c>
      <c r="BI226" s="314">
        <f t="shared" si="102"/>
        <v>0</v>
      </c>
      <c r="BJ226" s="247">
        <f t="shared" si="103"/>
        <v>0</v>
      </c>
      <c r="BK226" s="310" t="str">
        <f>IF(BJ226=0,"",
IF(SUM($BJ$143:BJ226)=1,BL226,
IF($BJ$718&gt;SUM($BJ$143:BJ226),_xlfn.CONCAT(", ",BL226),
IF($BJ$718=SUM($BJ$143:BJ226),_xlfn.CONCAT(" y ",BL226)))))</f>
        <v/>
      </c>
      <c r="BL226" s="19">
        <v>84</v>
      </c>
      <c r="BM226" s="14"/>
      <c r="BN226" s="315"/>
      <c r="BO226" s="315"/>
      <c r="BP226" s="315"/>
      <c r="BQ226" s="315"/>
      <c r="BR226" s="315"/>
      <c r="BS226" s="315"/>
      <c r="BT226" s="315"/>
      <c r="BU226" s="315"/>
      <c r="BV226" s="14"/>
      <c r="BW226" s="14"/>
      <c r="BX226" s="14"/>
      <c r="BY226" s="14"/>
      <c r="BZ226" s="14"/>
      <c r="CA226" s="14"/>
      <c r="CB226" s="14"/>
      <c r="CC226" s="14"/>
      <c r="CD226" s="14"/>
      <c r="CE226" s="14"/>
      <c r="CF226" s="14"/>
      <c r="CG226" s="14"/>
      <c r="CH226" s="14"/>
      <c r="CI226" s="14"/>
      <c r="CJ226" s="14"/>
      <c r="CK226" s="14"/>
      <c r="CL226" s="14"/>
    </row>
    <row r="227" spans="1:90" ht="15" customHeight="1">
      <c r="A227" s="5"/>
      <c r="B227" s="6"/>
      <c r="C227" s="19" t="s">
        <v>6751</v>
      </c>
      <c r="D227" s="634" t="str">
        <f>IF($AC$136="","",IF(HLOOKUP($AC$136,Presentación!$AQ$3:$BV$574,Presentación!AP88)="","",HLOOKUP($AC$136,Presentación!$AQ$3:$BV$574,Presentación!AP88,0)))</f>
        <v/>
      </c>
      <c r="E227" s="669"/>
      <c r="F227" s="670"/>
      <c r="G227" s="752" t="str">
        <f>IF($AC$136="","",IF(HLOOKUP($AC$136,Presentación!$BZ$3:$DE$574,Presentación!AP88,0)="","",HLOOKUP($AC$136,Presentación!$BZ$3:$DE$574,Presentación!AP88,0)))</f>
        <v/>
      </c>
      <c r="H227" s="669"/>
      <c r="I227" s="669"/>
      <c r="J227" s="669"/>
      <c r="K227" s="669"/>
      <c r="L227" s="669"/>
      <c r="M227" s="669"/>
      <c r="N227" s="669"/>
      <c r="O227" s="669"/>
      <c r="P227" s="669"/>
      <c r="Q227" s="669"/>
      <c r="R227" s="669"/>
      <c r="S227" s="670"/>
      <c r="T227" s="866"/>
      <c r="U227" s="745"/>
      <c r="V227" s="746"/>
      <c r="W227" s="112"/>
      <c r="X227" s="112"/>
      <c r="Y227" s="112"/>
      <c r="Z227" s="112"/>
      <c r="AA227" s="112"/>
      <c r="AB227" s="112"/>
      <c r="AC227" s="112"/>
      <c r="AD227" s="112"/>
      <c r="AG227">
        <f t="shared" si="77"/>
        <v>0</v>
      </c>
      <c r="AH227" s="247">
        <f t="shared" si="78"/>
        <v>0</v>
      </c>
      <c r="AI227" s="310" t="str">
        <f>IF(AH227=0,"",
IF(SUM($AH$142:AH227)=1,AJ227,
IF($AH$717&gt;SUM($AH$142:AH227),_xlfn.CONCAT(", ",AJ227),
IF($AH$717=SUM($AH$142:AH227),_xlfn.CONCAT(" y ",AJ227)))))</f>
        <v/>
      </c>
      <c r="AJ227" s="19">
        <v>86</v>
      </c>
      <c r="AK227">
        <f t="shared" si="76"/>
        <v>0</v>
      </c>
      <c r="AL227">
        <f t="shared" si="79"/>
        <v>0</v>
      </c>
      <c r="AM227">
        <f t="shared" si="80"/>
        <v>0</v>
      </c>
      <c r="AN227">
        <f t="shared" si="81"/>
        <v>0</v>
      </c>
      <c r="AO227">
        <f t="shared" si="82"/>
        <v>0</v>
      </c>
      <c r="AP227">
        <f t="shared" si="83"/>
        <v>0</v>
      </c>
      <c r="AQ227">
        <f t="shared" si="84"/>
        <v>0</v>
      </c>
      <c r="AR227">
        <f t="shared" si="85"/>
        <v>0</v>
      </c>
      <c r="AS227">
        <f t="shared" si="86"/>
        <v>0</v>
      </c>
      <c r="AT227" s="311">
        <f t="shared" si="87"/>
        <v>0</v>
      </c>
      <c r="AU227" s="312">
        <f t="shared" si="88"/>
        <v>0</v>
      </c>
      <c r="AV227" s="313">
        <f t="shared" si="89"/>
        <v>0</v>
      </c>
      <c r="AW227" s="314">
        <f t="shared" si="99"/>
        <v>0</v>
      </c>
      <c r="AX227" s="311">
        <f t="shared" si="90"/>
        <v>0</v>
      </c>
      <c r="AY227" s="312">
        <f t="shared" si="91"/>
        <v>0</v>
      </c>
      <c r="AZ227" s="313">
        <f t="shared" si="92"/>
        <v>0</v>
      </c>
      <c r="BA227" s="314">
        <f t="shared" si="100"/>
        <v>0</v>
      </c>
      <c r="BB227" s="311">
        <f t="shared" si="93"/>
        <v>0</v>
      </c>
      <c r="BC227" s="312">
        <f t="shared" si="94"/>
        <v>0</v>
      </c>
      <c r="BD227" s="313">
        <f t="shared" si="95"/>
        <v>0</v>
      </c>
      <c r="BE227" s="314">
        <f t="shared" si="101"/>
        <v>0</v>
      </c>
      <c r="BF227" s="311">
        <f t="shared" si="96"/>
        <v>0</v>
      </c>
      <c r="BG227" s="312">
        <f t="shared" si="97"/>
        <v>0</v>
      </c>
      <c r="BH227" s="313">
        <f t="shared" si="98"/>
        <v>0</v>
      </c>
      <c r="BI227" s="314">
        <f t="shared" si="102"/>
        <v>0</v>
      </c>
      <c r="BJ227" s="247">
        <f t="shared" si="103"/>
        <v>0</v>
      </c>
      <c r="BK227" s="310" t="str">
        <f>IF(BJ227=0,"",
IF(SUM($BJ$143:BJ227)=1,BL227,
IF($BJ$718&gt;SUM($BJ$143:BJ227),_xlfn.CONCAT(", ",BL227),
IF($BJ$718=SUM($BJ$143:BJ227),_xlfn.CONCAT(" y ",BL227)))))</f>
        <v/>
      </c>
      <c r="BL227" s="19">
        <v>85</v>
      </c>
      <c r="BM227" s="14"/>
      <c r="BN227" s="315"/>
      <c r="BO227" s="315"/>
      <c r="BP227" s="315"/>
      <c r="BQ227" s="315"/>
      <c r="BR227" s="315"/>
      <c r="BS227" s="315"/>
      <c r="BT227" s="315"/>
      <c r="BU227" s="315"/>
      <c r="BV227" s="14"/>
      <c r="BW227" s="14"/>
      <c r="BX227" s="14"/>
      <c r="BY227" s="14"/>
      <c r="BZ227" s="14"/>
      <c r="CA227" s="14"/>
      <c r="CB227" s="14"/>
      <c r="CC227" s="14"/>
      <c r="CD227" s="14"/>
      <c r="CE227" s="14"/>
      <c r="CF227" s="14"/>
      <c r="CG227" s="14"/>
      <c r="CH227" s="14"/>
      <c r="CI227" s="14"/>
      <c r="CJ227" s="14"/>
      <c r="CK227" s="14"/>
      <c r="CL227" s="14"/>
    </row>
    <row r="228" spans="1:90" ht="15" customHeight="1">
      <c r="A228" s="5"/>
      <c r="B228" s="6"/>
      <c r="C228" s="19" t="s">
        <v>6752</v>
      </c>
      <c r="D228" s="634" t="str">
        <f>IF($AC$136="","",IF(HLOOKUP($AC$136,Presentación!$AQ$3:$BV$574,Presentación!AP89)="","",HLOOKUP($AC$136,Presentación!$AQ$3:$BV$574,Presentación!AP89,0)))</f>
        <v/>
      </c>
      <c r="E228" s="669"/>
      <c r="F228" s="670"/>
      <c r="G228" s="752" t="str">
        <f>IF($AC$136="","",IF(HLOOKUP($AC$136,Presentación!$BZ$3:$DE$574,Presentación!AP89,0)="","",HLOOKUP($AC$136,Presentación!$BZ$3:$DE$574,Presentación!AP89,0)))</f>
        <v/>
      </c>
      <c r="H228" s="669"/>
      <c r="I228" s="669"/>
      <c r="J228" s="669"/>
      <c r="K228" s="669"/>
      <c r="L228" s="669"/>
      <c r="M228" s="669"/>
      <c r="N228" s="669"/>
      <c r="O228" s="669"/>
      <c r="P228" s="669"/>
      <c r="Q228" s="669"/>
      <c r="R228" s="669"/>
      <c r="S228" s="670"/>
      <c r="T228" s="866"/>
      <c r="U228" s="745"/>
      <c r="V228" s="746"/>
      <c r="W228" s="112"/>
      <c r="X228" s="112"/>
      <c r="Y228" s="112"/>
      <c r="Z228" s="112"/>
      <c r="AA228" s="112"/>
      <c r="AB228" s="112"/>
      <c r="AC228" s="112"/>
      <c r="AD228" s="112"/>
      <c r="AG228">
        <f t="shared" si="77"/>
        <v>0</v>
      </c>
      <c r="AH228" s="247">
        <f t="shared" si="78"/>
        <v>0</v>
      </c>
      <c r="AI228" s="310" t="str">
        <f>IF(AH228=0,"",
IF(SUM($AH$142:AH228)=1,AJ228,
IF($AH$717&gt;SUM($AH$142:AH228),_xlfn.CONCAT(", ",AJ228),
IF($AH$717=SUM($AH$142:AH228),_xlfn.CONCAT(" y ",AJ228)))))</f>
        <v/>
      </c>
      <c r="AJ228" s="19">
        <v>87</v>
      </c>
      <c r="AK228">
        <f t="shared" si="76"/>
        <v>0</v>
      </c>
      <c r="AL228">
        <f t="shared" si="79"/>
        <v>0</v>
      </c>
      <c r="AM228">
        <f t="shared" si="80"/>
        <v>0</v>
      </c>
      <c r="AN228">
        <f t="shared" si="81"/>
        <v>0</v>
      </c>
      <c r="AO228">
        <f t="shared" si="82"/>
        <v>0</v>
      </c>
      <c r="AP228">
        <f t="shared" si="83"/>
        <v>0</v>
      </c>
      <c r="AQ228">
        <f t="shared" si="84"/>
        <v>0</v>
      </c>
      <c r="AR228">
        <f t="shared" si="85"/>
        <v>0</v>
      </c>
      <c r="AS228">
        <f t="shared" si="86"/>
        <v>0</v>
      </c>
      <c r="AT228" s="311">
        <f t="shared" si="87"/>
        <v>0</v>
      </c>
      <c r="AU228" s="312">
        <f t="shared" si="88"/>
        <v>0</v>
      </c>
      <c r="AV228" s="313">
        <f t="shared" si="89"/>
        <v>0</v>
      </c>
      <c r="AW228" s="314">
        <f t="shared" si="99"/>
        <v>0</v>
      </c>
      <c r="AX228" s="311">
        <f t="shared" si="90"/>
        <v>0</v>
      </c>
      <c r="AY228" s="312">
        <f t="shared" si="91"/>
        <v>0</v>
      </c>
      <c r="AZ228" s="313">
        <f t="shared" si="92"/>
        <v>0</v>
      </c>
      <c r="BA228" s="314">
        <f t="shared" si="100"/>
        <v>0</v>
      </c>
      <c r="BB228" s="311">
        <f t="shared" si="93"/>
        <v>0</v>
      </c>
      <c r="BC228" s="312">
        <f t="shared" si="94"/>
        <v>0</v>
      </c>
      <c r="BD228" s="313">
        <f t="shared" si="95"/>
        <v>0</v>
      </c>
      <c r="BE228" s="314">
        <f t="shared" si="101"/>
        <v>0</v>
      </c>
      <c r="BF228" s="311">
        <f t="shared" si="96"/>
        <v>0</v>
      </c>
      <c r="BG228" s="312">
        <f t="shared" si="97"/>
        <v>0</v>
      </c>
      <c r="BH228" s="313">
        <f t="shared" si="98"/>
        <v>0</v>
      </c>
      <c r="BI228" s="314">
        <f t="shared" si="102"/>
        <v>0</v>
      </c>
      <c r="BJ228" s="247">
        <f t="shared" si="103"/>
        <v>0</v>
      </c>
      <c r="BK228" s="310" t="str">
        <f>IF(BJ228=0,"",
IF(SUM($BJ$143:BJ228)=1,BL228,
IF($BJ$718&gt;SUM($BJ$143:BJ228),_xlfn.CONCAT(", ",BL228),
IF($BJ$718=SUM($BJ$143:BJ228),_xlfn.CONCAT(" y ",BL228)))))</f>
        <v/>
      </c>
      <c r="BL228" s="19">
        <v>86</v>
      </c>
      <c r="BM228" s="14"/>
      <c r="BN228" s="315"/>
      <c r="BO228" s="315"/>
      <c r="BP228" s="315"/>
      <c r="BQ228" s="315"/>
      <c r="BR228" s="315"/>
      <c r="BS228" s="315"/>
      <c r="BT228" s="315"/>
      <c r="BU228" s="315"/>
      <c r="BV228" s="14"/>
      <c r="BW228" s="14"/>
      <c r="BX228" s="14"/>
      <c r="BY228" s="14"/>
      <c r="BZ228" s="14"/>
      <c r="CA228" s="14"/>
      <c r="CB228" s="14"/>
      <c r="CC228" s="14"/>
      <c r="CD228" s="14"/>
      <c r="CE228" s="14"/>
      <c r="CF228" s="14"/>
      <c r="CG228" s="14"/>
      <c r="CH228" s="14"/>
      <c r="CI228" s="14"/>
      <c r="CJ228" s="14"/>
      <c r="CK228" s="14"/>
      <c r="CL228" s="14"/>
    </row>
    <row r="229" spans="1:90" ht="15" customHeight="1">
      <c r="A229" s="5"/>
      <c r="B229" s="6"/>
      <c r="C229" s="19" t="s">
        <v>6753</v>
      </c>
      <c r="D229" s="634" t="str">
        <f>IF($AC$136="","",IF(HLOOKUP($AC$136,Presentación!$AQ$3:$BV$574,Presentación!AP90)="","",HLOOKUP($AC$136,Presentación!$AQ$3:$BV$574,Presentación!AP90,0)))</f>
        <v/>
      </c>
      <c r="E229" s="669"/>
      <c r="F229" s="670"/>
      <c r="G229" s="752" t="str">
        <f>IF($AC$136="","",IF(HLOOKUP($AC$136,Presentación!$BZ$3:$DE$574,Presentación!AP90,0)="","",HLOOKUP($AC$136,Presentación!$BZ$3:$DE$574,Presentación!AP90,0)))</f>
        <v/>
      </c>
      <c r="H229" s="669"/>
      <c r="I229" s="669"/>
      <c r="J229" s="669"/>
      <c r="K229" s="669"/>
      <c r="L229" s="669"/>
      <c r="M229" s="669"/>
      <c r="N229" s="669"/>
      <c r="O229" s="669"/>
      <c r="P229" s="669"/>
      <c r="Q229" s="669"/>
      <c r="R229" s="669"/>
      <c r="S229" s="670"/>
      <c r="T229" s="866"/>
      <c r="U229" s="745"/>
      <c r="V229" s="746"/>
      <c r="W229" s="112"/>
      <c r="X229" s="112"/>
      <c r="Y229" s="112"/>
      <c r="Z229" s="112"/>
      <c r="AA229" s="112"/>
      <c r="AB229" s="112"/>
      <c r="AC229" s="112"/>
      <c r="AD229" s="112"/>
      <c r="AG229">
        <f t="shared" si="77"/>
        <v>0</v>
      </c>
      <c r="AH229" s="247">
        <f t="shared" si="78"/>
        <v>0</v>
      </c>
      <c r="AI229" s="310" t="str">
        <f>IF(AH229=0,"",
IF(SUM($AH$142:AH229)=1,AJ229,
IF($AH$717&gt;SUM($AH$142:AH229),_xlfn.CONCAT(", ",AJ229),
IF($AH$717=SUM($AH$142:AH229),_xlfn.CONCAT(" y ",AJ229)))))</f>
        <v/>
      </c>
      <c r="AJ229" s="19">
        <v>88</v>
      </c>
      <c r="AK229">
        <f t="shared" si="76"/>
        <v>0</v>
      </c>
      <c r="AL229">
        <f t="shared" si="79"/>
        <v>0</v>
      </c>
      <c r="AM229">
        <f t="shared" si="80"/>
        <v>0</v>
      </c>
      <c r="AN229">
        <f t="shared" si="81"/>
        <v>0</v>
      </c>
      <c r="AO229">
        <f t="shared" si="82"/>
        <v>0</v>
      </c>
      <c r="AP229">
        <f t="shared" si="83"/>
        <v>0</v>
      </c>
      <c r="AQ229">
        <f t="shared" si="84"/>
        <v>0</v>
      </c>
      <c r="AR229">
        <f t="shared" si="85"/>
        <v>0</v>
      </c>
      <c r="AS229">
        <f t="shared" si="86"/>
        <v>0</v>
      </c>
      <c r="AT229" s="311">
        <f t="shared" si="87"/>
        <v>0</v>
      </c>
      <c r="AU229" s="312">
        <f t="shared" si="88"/>
        <v>0</v>
      </c>
      <c r="AV229" s="313">
        <f t="shared" si="89"/>
        <v>0</v>
      </c>
      <c r="AW229" s="314">
        <f t="shared" si="99"/>
        <v>0</v>
      </c>
      <c r="AX229" s="311">
        <f t="shared" si="90"/>
        <v>0</v>
      </c>
      <c r="AY229" s="312">
        <f t="shared" si="91"/>
        <v>0</v>
      </c>
      <c r="AZ229" s="313">
        <f t="shared" si="92"/>
        <v>0</v>
      </c>
      <c r="BA229" s="314">
        <f t="shared" si="100"/>
        <v>0</v>
      </c>
      <c r="BB229" s="311">
        <f t="shared" si="93"/>
        <v>0</v>
      </c>
      <c r="BC229" s="312">
        <f t="shared" si="94"/>
        <v>0</v>
      </c>
      <c r="BD229" s="313">
        <f t="shared" si="95"/>
        <v>0</v>
      </c>
      <c r="BE229" s="314">
        <f t="shared" si="101"/>
        <v>0</v>
      </c>
      <c r="BF229" s="311">
        <f t="shared" si="96"/>
        <v>0</v>
      </c>
      <c r="BG229" s="312">
        <f t="shared" si="97"/>
        <v>0</v>
      </c>
      <c r="BH229" s="313">
        <f t="shared" si="98"/>
        <v>0</v>
      </c>
      <c r="BI229" s="314">
        <f t="shared" si="102"/>
        <v>0</v>
      </c>
      <c r="BJ229" s="247">
        <f t="shared" si="103"/>
        <v>0</v>
      </c>
      <c r="BK229" s="310" t="str">
        <f>IF(BJ229=0,"",
IF(SUM($BJ$143:BJ229)=1,BL229,
IF($BJ$718&gt;SUM($BJ$143:BJ229),_xlfn.CONCAT(", ",BL229),
IF($BJ$718=SUM($BJ$143:BJ229),_xlfn.CONCAT(" y ",BL229)))))</f>
        <v/>
      </c>
      <c r="BL229" s="19">
        <v>87</v>
      </c>
      <c r="BM229" s="14"/>
      <c r="BN229" s="315"/>
      <c r="BO229" s="315"/>
      <c r="BP229" s="315"/>
      <c r="BQ229" s="315"/>
      <c r="BR229" s="315"/>
      <c r="BS229" s="315"/>
      <c r="BT229" s="315"/>
      <c r="BU229" s="315"/>
      <c r="BV229" s="14"/>
      <c r="BW229" s="14"/>
      <c r="BX229" s="14"/>
      <c r="BY229" s="14"/>
      <c r="BZ229" s="14"/>
      <c r="CA229" s="14"/>
      <c r="CB229" s="14"/>
      <c r="CC229" s="14"/>
      <c r="CD229" s="14"/>
      <c r="CE229" s="14"/>
      <c r="CF229" s="14"/>
      <c r="CG229" s="14"/>
      <c r="CH229" s="14"/>
      <c r="CI229" s="14"/>
      <c r="CJ229" s="14"/>
      <c r="CK229" s="14"/>
      <c r="CL229" s="14"/>
    </row>
    <row r="230" spans="1:90" ht="15" customHeight="1">
      <c r="A230" s="5"/>
      <c r="B230" s="6"/>
      <c r="C230" s="19" t="s">
        <v>6754</v>
      </c>
      <c r="D230" s="634" t="str">
        <f>IF($AC$136="","",IF(HLOOKUP($AC$136,Presentación!$AQ$3:$BV$574,Presentación!AP91)="","",HLOOKUP($AC$136,Presentación!$AQ$3:$BV$574,Presentación!AP91,0)))</f>
        <v/>
      </c>
      <c r="E230" s="669"/>
      <c r="F230" s="670"/>
      <c r="G230" s="752" t="str">
        <f>IF($AC$136="","",IF(HLOOKUP($AC$136,Presentación!$BZ$3:$DE$574,Presentación!AP91,0)="","",HLOOKUP($AC$136,Presentación!$BZ$3:$DE$574,Presentación!AP91,0)))</f>
        <v/>
      </c>
      <c r="H230" s="669"/>
      <c r="I230" s="669"/>
      <c r="J230" s="669"/>
      <c r="K230" s="669"/>
      <c r="L230" s="669"/>
      <c r="M230" s="669"/>
      <c r="N230" s="669"/>
      <c r="O230" s="669"/>
      <c r="P230" s="669"/>
      <c r="Q230" s="669"/>
      <c r="R230" s="669"/>
      <c r="S230" s="670"/>
      <c r="T230" s="866"/>
      <c r="U230" s="745"/>
      <c r="V230" s="746"/>
      <c r="W230" s="112"/>
      <c r="X230" s="112"/>
      <c r="Y230" s="112"/>
      <c r="Z230" s="112"/>
      <c r="AA230" s="112"/>
      <c r="AB230" s="112"/>
      <c r="AC230" s="112"/>
      <c r="AD230" s="112"/>
      <c r="AG230">
        <f t="shared" si="77"/>
        <v>0</v>
      </c>
      <c r="AH230" s="247">
        <f t="shared" si="78"/>
        <v>0</v>
      </c>
      <c r="AI230" s="310" t="str">
        <f>IF(AH230=0,"",
IF(SUM($AH$142:AH230)=1,AJ230,
IF($AH$717&gt;SUM($AH$142:AH230),_xlfn.CONCAT(", ",AJ230),
IF($AH$717=SUM($AH$142:AH230),_xlfn.CONCAT(" y ",AJ230)))))</f>
        <v/>
      </c>
      <c r="AJ230" s="19">
        <v>89</v>
      </c>
      <c r="AK230">
        <f t="shared" si="76"/>
        <v>0</v>
      </c>
      <c r="AL230">
        <f t="shared" si="79"/>
        <v>0</v>
      </c>
      <c r="AM230">
        <f t="shared" si="80"/>
        <v>0</v>
      </c>
      <c r="AN230">
        <f t="shared" si="81"/>
        <v>0</v>
      </c>
      <c r="AO230">
        <f t="shared" si="82"/>
        <v>0</v>
      </c>
      <c r="AP230">
        <f t="shared" si="83"/>
        <v>0</v>
      </c>
      <c r="AQ230">
        <f t="shared" si="84"/>
        <v>0</v>
      </c>
      <c r="AR230">
        <f t="shared" si="85"/>
        <v>0</v>
      </c>
      <c r="AS230">
        <f t="shared" si="86"/>
        <v>0</v>
      </c>
      <c r="AT230" s="311">
        <f t="shared" si="87"/>
        <v>0</v>
      </c>
      <c r="AU230" s="312">
        <f t="shared" si="88"/>
        <v>0</v>
      </c>
      <c r="AV230" s="313">
        <f t="shared" si="89"/>
        <v>0</v>
      </c>
      <c r="AW230" s="314">
        <f t="shared" si="99"/>
        <v>0</v>
      </c>
      <c r="AX230" s="311">
        <f t="shared" si="90"/>
        <v>0</v>
      </c>
      <c r="AY230" s="312">
        <f t="shared" si="91"/>
        <v>0</v>
      </c>
      <c r="AZ230" s="313">
        <f t="shared" si="92"/>
        <v>0</v>
      </c>
      <c r="BA230" s="314">
        <f t="shared" si="100"/>
        <v>0</v>
      </c>
      <c r="BB230" s="311">
        <f t="shared" si="93"/>
        <v>0</v>
      </c>
      <c r="BC230" s="312">
        <f t="shared" si="94"/>
        <v>0</v>
      </c>
      <c r="BD230" s="313">
        <f t="shared" si="95"/>
        <v>0</v>
      </c>
      <c r="BE230" s="314">
        <f t="shared" si="101"/>
        <v>0</v>
      </c>
      <c r="BF230" s="311">
        <f t="shared" si="96"/>
        <v>0</v>
      </c>
      <c r="BG230" s="312">
        <f t="shared" si="97"/>
        <v>0</v>
      </c>
      <c r="BH230" s="313">
        <f t="shared" si="98"/>
        <v>0</v>
      </c>
      <c r="BI230" s="314">
        <f t="shared" si="102"/>
        <v>0</v>
      </c>
      <c r="BJ230" s="247">
        <f t="shared" si="103"/>
        <v>0</v>
      </c>
      <c r="BK230" s="310" t="str">
        <f>IF(BJ230=0,"",
IF(SUM($BJ$143:BJ230)=1,BL230,
IF($BJ$718&gt;SUM($BJ$143:BJ230),_xlfn.CONCAT(", ",BL230),
IF($BJ$718=SUM($BJ$143:BJ230),_xlfn.CONCAT(" y ",BL230)))))</f>
        <v/>
      </c>
      <c r="BL230" s="19">
        <v>88</v>
      </c>
      <c r="BM230" s="14"/>
      <c r="BN230" s="315"/>
      <c r="BO230" s="315"/>
      <c r="BP230" s="315"/>
      <c r="BQ230" s="315"/>
      <c r="BR230" s="315"/>
      <c r="BS230" s="315"/>
      <c r="BT230" s="315"/>
      <c r="BU230" s="315"/>
      <c r="BV230" s="14"/>
      <c r="BW230" s="14"/>
      <c r="BX230" s="14"/>
      <c r="BY230" s="14"/>
      <c r="BZ230" s="14"/>
      <c r="CA230" s="14"/>
      <c r="CB230" s="14"/>
      <c r="CC230" s="14"/>
      <c r="CD230" s="14"/>
      <c r="CE230" s="14"/>
      <c r="CF230" s="14"/>
      <c r="CG230" s="14"/>
      <c r="CH230" s="14"/>
      <c r="CI230" s="14"/>
      <c r="CJ230" s="14"/>
      <c r="CK230" s="14"/>
      <c r="CL230" s="14"/>
    </row>
    <row r="231" spans="1:90" ht="15" customHeight="1">
      <c r="A231" s="5"/>
      <c r="B231" s="6"/>
      <c r="C231" s="19" t="s">
        <v>6755</v>
      </c>
      <c r="D231" s="634" t="str">
        <f>IF($AC$136="","",IF(HLOOKUP($AC$136,Presentación!$AQ$3:$BV$574,Presentación!AP92)="","",HLOOKUP($AC$136,Presentación!$AQ$3:$BV$574,Presentación!AP92,0)))</f>
        <v/>
      </c>
      <c r="E231" s="669"/>
      <c r="F231" s="670"/>
      <c r="G231" s="752" t="str">
        <f>IF($AC$136="","",IF(HLOOKUP($AC$136,Presentación!$BZ$3:$DE$574,Presentación!AP92,0)="","",HLOOKUP($AC$136,Presentación!$BZ$3:$DE$574,Presentación!AP92,0)))</f>
        <v/>
      </c>
      <c r="H231" s="669"/>
      <c r="I231" s="669"/>
      <c r="J231" s="669"/>
      <c r="K231" s="669"/>
      <c r="L231" s="669"/>
      <c r="M231" s="669"/>
      <c r="N231" s="669"/>
      <c r="O231" s="669"/>
      <c r="P231" s="669"/>
      <c r="Q231" s="669"/>
      <c r="R231" s="669"/>
      <c r="S231" s="670"/>
      <c r="T231" s="866"/>
      <c r="U231" s="745"/>
      <c r="V231" s="746"/>
      <c r="W231" s="112"/>
      <c r="X231" s="112"/>
      <c r="Y231" s="112"/>
      <c r="Z231" s="112"/>
      <c r="AA231" s="112"/>
      <c r="AB231" s="112"/>
      <c r="AC231" s="112"/>
      <c r="AD231" s="112"/>
      <c r="AG231">
        <f t="shared" si="77"/>
        <v>0</v>
      </c>
      <c r="AH231" s="247">
        <f t="shared" si="78"/>
        <v>0</v>
      </c>
      <c r="AI231" s="310" t="str">
        <f>IF(AH231=0,"",
IF(SUM($AH$142:AH231)=1,AJ231,
IF($AH$717&gt;SUM($AH$142:AH231),_xlfn.CONCAT(", ",AJ231),
IF($AH$717=SUM($AH$142:AH231),_xlfn.CONCAT(" y ",AJ231)))))</f>
        <v/>
      </c>
      <c r="AJ231" s="19">
        <v>90</v>
      </c>
      <c r="AK231">
        <f t="shared" si="76"/>
        <v>0</v>
      </c>
      <c r="AL231">
        <f t="shared" si="79"/>
        <v>0</v>
      </c>
      <c r="AM231">
        <f t="shared" si="80"/>
        <v>0</v>
      </c>
      <c r="AN231">
        <f t="shared" si="81"/>
        <v>0</v>
      </c>
      <c r="AO231">
        <f t="shared" si="82"/>
        <v>0</v>
      </c>
      <c r="AP231">
        <f t="shared" si="83"/>
        <v>0</v>
      </c>
      <c r="AQ231">
        <f t="shared" si="84"/>
        <v>0</v>
      </c>
      <c r="AR231">
        <f t="shared" si="85"/>
        <v>0</v>
      </c>
      <c r="AS231">
        <f t="shared" si="86"/>
        <v>0</v>
      </c>
      <c r="AT231" s="311">
        <f t="shared" si="87"/>
        <v>0</v>
      </c>
      <c r="AU231" s="312">
        <f t="shared" si="88"/>
        <v>0</v>
      </c>
      <c r="AV231" s="313">
        <f t="shared" si="89"/>
        <v>0</v>
      </c>
      <c r="AW231" s="314">
        <f t="shared" si="99"/>
        <v>0</v>
      </c>
      <c r="AX231" s="311">
        <f t="shared" si="90"/>
        <v>0</v>
      </c>
      <c r="AY231" s="312">
        <f t="shared" si="91"/>
        <v>0</v>
      </c>
      <c r="AZ231" s="313">
        <f t="shared" si="92"/>
        <v>0</v>
      </c>
      <c r="BA231" s="314">
        <f t="shared" si="100"/>
        <v>0</v>
      </c>
      <c r="BB231" s="311">
        <f t="shared" si="93"/>
        <v>0</v>
      </c>
      <c r="BC231" s="312">
        <f t="shared" si="94"/>
        <v>0</v>
      </c>
      <c r="BD231" s="313">
        <f t="shared" si="95"/>
        <v>0</v>
      </c>
      <c r="BE231" s="314">
        <f t="shared" si="101"/>
        <v>0</v>
      </c>
      <c r="BF231" s="311">
        <f t="shared" si="96"/>
        <v>0</v>
      </c>
      <c r="BG231" s="312">
        <f t="shared" si="97"/>
        <v>0</v>
      </c>
      <c r="BH231" s="313">
        <f t="shared" si="98"/>
        <v>0</v>
      </c>
      <c r="BI231" s="314">
        <f t="shared" si="102"/>
        <v>0</v>
      </c>
      <c r="BJ231" s="247">
        <f t="shared" si="103"/>
        <v>0</v>
      </c>
      <c r="BK231" s="310" t="str">
        <f>IF(BJ231=0,"",
IF(SUM($BJ$143:BJ231)=1,BL231,
IF($BJ$718&gt;SUM($BJ$143:BJ231),_xlfn.CONCAT(", ",BL231),
IF($BJ$718=SUM($BJ$143:BJ231),_xlfn.CONCAT(" y ",BL231)))))</f>
        <v/>
      </c>
      <c r="BL231" s="19">
        <v>89</v>
      </c>
      <c r="BM231" s="14"/>
      <c r="BN231" s="315"/>
      <c r="BO231" s="315"/>
      <c r="BP231" s="315"/>
      <c r="BQ231" s="315"/>
      <c r="BR231" s="315"/>
      <c r="BS231" s="315"/>
      <c r="BT231" s="315"/>
      <c r="BU231" s="315"/>
      <c r="BV231" s="14"/>
      <c r="BW231" s="14"/>
      <c r="BX231" s="14"/>
      <c r="BY231" s="14"/>
      <c r="BZ231" s="14"/>
      <c r="CA231" s="14"/>
      <c r="CB231" s="14"/>
      <c r="CC231" s="14"/>
      <c r="CD231" s="14"/>
      <c r="CE231" s="14"/>
      <c r="CF231" s="14"/>
      <c r="CG231" s="14"/>
      <c r="CH231" s="14"/>
      <c r="CI231" s="14"/>
      <c r="CJ231" s="14"/>
      <c r="CK231" s="14"/>
      <c r="CL231" s="14"/>
    </row>
    <row r="232" spans="1:90" ht="15" customHeight="1">
      <c r="A232" s="5"/>
      <c r="B232" s="6"/>
      <c r="C232" s="19" t="s">
        <v>6756</v>
      </c>
      <c r="D232" s="634" t="str">
        <f>IF($AC$136="","",IF(HLOOKUP($AC$136,Presentación!$AQ$3:$BV$574,Presentación!AP93)="","",HLOOKUP($AC$136,Presentación!$AQ$3:$BV$574,Presentación!AP93,0)))</f>
        <v/>
      </c>
      <c r="E232" s="669"/>
      <c r="F232" s="670"/>
      <c r="G232" s="752" t="str">
        <f>IF($AC$136="","",IF(HLOOKUP($AC$136,Presentación!$BZ$3:$DE$574,Presentación!AP93,0)="","",HLOOKUP($AC$136,Presentación!$BZ$3:$DE$574,Presentación!AP93,0)))</f>
        <v/>
      </c>
      <c r="H232" s="669"/>
      <c r="I232" s="669"/>
      <c r="J232" s="669"/>
      <c r="K232" s="669"/>
      <c r="L232" s="669"/>
      <c r="M232" s="669"/>
      <c r="N232" s="669"/>
      <c r="O232" s="669"/>
      <c r="P232" s="669"/>
      <c r="Q232" s="669"/>
      <c r="R232" s="669"/>
      <c r="S232" s="670"/>
      <c r="T232" s="866"/>
      <c r="U232" s="745"/>
      <c r="V232" s="746"/>
      <c r="W232" s="112"/>
      <c r="X232" s="112"/>
      <c r="Y232" s="112"/>
      <c r="Z232" s="112"/>
      <c r="AA232" s="112"/>
      <c r="AB232" s="112"/>
      <c r="AC232" s="112"/>
      <c r="AD232" s="112"/>
      <c r="AG232">
        <f t="shared" si="77"/>
        <v>0</v>
      </c>
      <c r="AH232" s="247">
        <f t="shared" si="78"/>
        <v>0</v>
      </c>
      <c r="AI232" s="310" t="str">
        <f>IF(AH232=0,"",
IF(SUM($AH$142:AH232)=1,AJ232,
IF($AH$717&gt;SUM($AH$142:AH232),_xlfn.CONCAT(", ",AJ232),
IF($AH$717=SUM($AH$142:AH232),_xlfn.CONCAT(" y ",AJ232)))))</f>
        <v/>
      </c>
      <c r="AJ232" s="19">
        <v>91</v>
      </c>
      <c r="AK232">
        <f t="shared" si="76"/>
        <v>0</v>
      </c>
      <c r="AL232">
        <f t="shared" si="79"/>
        <v>0</v>
      </c>
      <c r="AM232">
        <f t="shared" si="80"/>
        <v>0</v>
      </c>
      <c r="AN232">
        <f t="shared" si="81"/>
        <v>0</v>
      </c>
      <c r="AO232">
        <f t="shared" si="82"/>
        <v>0</v>
      </c>
      <c r="AP232">
        <f t="shared" si="83"/>
        <v>0</v>
      </c>
      <c r="AQ232">
        <f t="shared" si="84"/>
        <v>0</v>
      </c>
      <c r="AR232">
        <f t="shared" si="85"/>
        <v>0</v>
      </c>
      <c r="AS232">
        <f t="shared" si="86"/>
        <v>0</v>
      </c>
      <c r="AT232" s="311">
        <f t="shared" si="87"/>
        <v>0</v>
      </c>
      <c r="AU232" s="312">
        <f t="shared" si="88"/>
        <v>0</v>
      </c>
      <c r="AV232" s="313">
        <f t="shared" si="89"/>
        <v>0</v>
      </c>
      <c r="AW232" s="314">
        <f t="shared" si="99"/>
        <v>0</v>
      </c>
      <c r="AX232" s="311">
        <f t="shared" si="90"/>
        <v>0</v>
      </c>
      <c r="AY232" s="312">
        <f t="shared" si="91"/>
        <v>0</v>
      </c>
      <c r="AZ232" s="313">
        <f t="shared" si="92"/>
        <v>0</v>
      </c>
      <c r="BA232" s="314">
        <f t="shared" si="100"/>
        <v>0</v>
      </c>
      <c r="BB232" s="311">
        <f t="shared" si="93"/>
        <v>0</v>
      </c>
      <c r="BC232" s="312">
        <f t="shared" si="94"/>
        <v>0</v>
      </c>
      <c r="BD232" s="313">
        <f t="shared" si="95"/>
        <v>0</v>
      </c>
      <c r="BE232" s="314">
        <f t="shared" si="101"/>
        <v>0</v>
      </c>
      <c r="BF232" s="311">
        <f t="shared" si="96"/>
        <v>0</v>
      </c>
      <c r="BG232" s="312">
        <f t="shared" si="97"/>
        <v>0</v>
      </c>
      <c r="BH232" s="313">
        <f t="shared" si="98"/>
        <v>0</v>
      </c>
      <c r="BI232" s="314">
        <f t="shared" si="102"/>
        <v>0</v>
      </c>
      <c r="BJ232" s="247">
        <f t="shared" si="103"/>
        <v>0</v>
      </c>
      <c r="BK232" s="310" t="str">
        <f>IF(BJ232=0,"",
IF(SUM($BJ$143:BJ232)=1,BL232,
IF($BJ$718&gt;SUM($BJ$143:BJ232),_xlfn.CONCAT(", ",BL232),
IF($BJ$718=SUM($BJ$143:BJ232),_xlfn.CONCAT(" y ",BL232)))))</f>
        <v/>
      </c>
      <c r="BL232" s="19">
        <v>90</v>
      </c>
      <c r="BM232" s="14"/>
      <c r="BN232" s="315"/>
      <c r="BO232" s="315"/>
      <c r="BP232" s="315"/>
      <c r="BQ232" s="315"/>
      <c r="BR232" s="315"/>
      <c r="BS232" s="315"/>
      <c r="BT232" s="315"/>
      <c r="BU232" s="315"/>
      <c r="BV232" s="14"/>
      <c r="BW232" s="14"/>
      <c r="BX232" s="14"/>
      <c r="BY232" s="14"/>
      <c r="BZ232" s="14"/>
      <c r="CA232" s="14"/>
      <c r="CB232" s="14"/>
      <c r="CC232" s="14"/>
      <c r="CD232" s="14"/>
      <c r="CE232" s="14"/>
      <c r="CF232" s="14"/>
      <c r="CG232" s="14"/>
      <c r="CH232" s="14"/>
      <c r="CI232" s="14"/>
      <c r="CJ232" s="14"/>
      <c r="CK232" s="14"/>
      <c r="CL232" s="14"/>
    </row>
    <row r="233" spans="1:90" ht="15" customHeight="1">
      <c r="A233" s="5"/>
      <c r="B233" s="6"/>
      <c r="C233" s="19" t="s">
        <v>6757</v>
      </c>
      <c r="D233" s="634" t="str">
        <f>IF($AC$136="","",IF(HLOOKUP($AC$136,Presentación!$AQ$3:$BV$574,Presentación!AP94)="","",HLOOKUP($AC$136,Presentación!$AQ$3:$BV$574,Presentación!AP94,0)))</f>
        <v/>
      </c>
      <c r="E233" s="669"/>
      <c r="F233" s="670"/>
      <c r="G233" s="752" t="str">
        <f>IF($AC$136="","",IF(HLOOKUP($AC$136,Presentación!$BZ$3:$DE$574,Presentación!AP94,0)="","",HLOOKUP($AC$136,Presentación!$BZ$3:$DE$574,Presentación!AP94,0)))</f>
        <v/>
      </c>
      <c r="H233" s="669"/>
      <c r="I233" s="669"/>
      <c r="J233" s="669"/>
      <c r="K233" s="669"/>
      <c r="L233" s="669"/>
      <c r="M233" s="669"/>
      <c r="N233" s="669"/>
      <c r="O233" s="669"/>
      <c r="P233" s="669"/>
      <c r="Q233" s="669"/>
      <c r="R233" s="669"/>
      <c r="S233" s="670"/>
      <c r="T233" s="866"/>
      <c r="U233" s="745"/>
      <c r="V233" s="746"/>
      <c r="W233" s="112"/>
      <c r="X233" s="112"/>
      <c r="Y233" s="112"/>
      <c r="Z233" s="112"/>
      <c r="AA233" s="112"/>
      <c r="AB233" s="112"/>
      <c r="AC233" s="112"/>
      <c r="AD233" s="112"/>
      <c r="AG233">
        <f t="shared" si="77"/>
        <v>0</v>
      </c>
      <c r="AH233" s="247">
        <f t="shared" si="78"/>
        <v>0</v>
      </c>
      <c r="AI233" s="310" t="str">
        <f>IF(AH233=0,"",
IF(SUM($AH$142:AH233)=1,AJ233,
IF($AH$717&gt;SUM($AH$142:AH233),_xlfn.CONCAT(", ",AJ233),
IF($AH$717=SUM($AH$142:AH233),_xlfn.CONCAT(" y ",AJ233)))))</f>
        <v/>
      </c>
      <c r="AJ233" s="19">
        <v>92</v>
      </c>
      <c r="AK233">
        <f t="shared" si="76"/>
        <v>0</v>
      </c>
      <c r="AL233">
        <f t="shared" si="79"/>
        <v>0</v>
      </c>
      <c r="AM233">
        <f t="shared" si="80"/>
        <v>0</v>
      </c>
      <c r="AN233">
        <f t="shared" si="81"/>
        <v>0</v>
      </c>
      <c r="AO233">
        <f t="shared" si="82"/>
        <v>0</v>
      </c>
      <c r="AP233">
        <f t="shared" si="83"/>
        <v>0</v>
      </c>
      <c r="AQ233">
        <f t="shared" si="84"/>
        <v>0</v>
      </c>
      <c r="AR233">
        <f t="shared" si="85"/>
        <v>0</v>
      </c>
      <c r="AS233">
        <f t="shared" si="86"/>
        <v>0</v>
      </c>
      <c r="AT233" s="311">
        <f t="shared" si="87"/>
        <v>0</v>
      </c>
      <c r="AU233" s="312">
        <f t="shared" si="88"/>
        <v>0</v>
      </c>
      <c r="AV233" s="313">
        <f t="shared" si="89"/>
        <v>0</v>
      </c>
      <c r="AW233" s="314">
        <f t="shared" si="99"/>
        <v>0</v>
      </c>
      <c r="AX233" s="311">
        <f t="shared" si="90"/>
        <v>0</v>
      </c>
      <c r="AY233" s="312">
        <f t="shared" si="91"/>
        <v>0</v>
      </c>
      <c r="AZ233" s="313">
        <f t="shared" si="92"/>
        <v>0</v>
      </c>
      <c r="BA233" s="314">
        <f t="shared" si="100"/>
        <v>0</v>
      </c>
      <c r="BB233" s="311">
        <f t="shared" si="93"/>
        <v>0</v>
      </c>
      <c r="BC233" s="312">
        <f t="shared" si="94"/>
        <v>0</v>
      </c>
      <c r="BD233" s="313">
        <f t="shared" si="95"/>
        <v>0</v>
      </c>
      <c r="BE233" s="314">
        <f t="shared" si="101"/>
        <v>0</v>
      </c>
      <c r="BF233" s="311">
        <f t="shared" si="96"/>
        <v>0</v>
      </c>
      <c r="BG233" s="312">
        <f t="shared" si="97"/>
        <v>0</v>
      </c>
      <c r="BH233" s="313">
        <f t="shared" si="98"/>
        <v>0</v>
      </c>
      <c r="BI233" s="314">
        <f t="shared" si="102"/>
        <v>0</v>
      </c>
      <c r="BJ233" s="247">
        <f t="shared" si="103"/>
        <v>0</v>
      </c>
      <c r="BK233" s="310" t="str">
        <f>IF(BJ233=0,"",
IF(SUM($BJ$143:BJ233)=1,BL233,
IF($BJ$718&gt;SUM($BJ$143:BJ233),_xlfn.CONCAT(", ",BL233),
IF($BJ$718=SUM($BJ$143:BJ233),_xlfn.CONCAT(" y ",BL233)))))</f>
        <v/>
      </c>
      <c r="BL233" s="19">
        <v>91</v>
      </c>
      <c r="BM233" s="14"/>
      <c r="BN233" s="315"/>
      <c r="BO233" s="315"/>
      <c r="BP233" s="315"/>
      <c r="BQ233" s="315"/>
      <c r="BR233" s="315"/>
      <c r="BS233" s="315"/>
      <c r="BT233" s="315"/>
      <c r="BU233" s="315"/>
      <c r="BV233" s="14"/>
      <c r="BW233" s="14"/>
      <c r="BX233" s="14"/>
      <c r="BY233" s="14"/>
      <c r="BZ233" s="14"/>
      <c r="CA233" s="14"/>
      <c r="CB233" s="14"/>
      <c r="CC233" s="14"/>
      <c r="CD233" s="14"/>
      <c r="CE233" s="14"/>
      <c r="CF233" s="14"/>
      <c r="CG233" s="14"/>
      <c r="CH233" s="14"/>
      <c r="CI233" s="14"/>
      <c r="CJ233" s="14"/>
      <c r="CK233" s="14"/>
      <c r="CL233" s="14"/>
    </row>
    <row r="234" spans="1:90" ht="15" customHeight="1">
      <c r="A234" s="5"/>
      <c r="B234" s="6"/>
      <c r="C234" s="19" t="s">
        <v>6758</v>
      </c>
      <c r="D234" s="634" t="str">
        <f>IF($AC$136="","",IF(HLOOKUP($AC$136,Presentación!$AQ$3:$BV$574,Presentación!AP95)="","",HLOOKUP($AC$136,Presentación!$AQ$3:$BV$574,Presentación!AP95,0)))</f>
        <v/>
      </c>
      <c r="E234" s="669"/>
      <c r="F234" s="670"/>
      <c r="G234" s="752" t="str">
        <f>IF($AC$136="","",IF(HLOOKUP($AC$136,Presentación!$BZ$3:$DE$574,Presentación!AP95,0)="","",HLOOKUP($AC$136,Presentación!$BZ$3:$DE$574,Presentación!AP95,0)))</f>
        <v/>
      </c>
      <c r="H234" s="669"/>
      <c r="I234" s="669"/>
      <c r="J234" s="669"/>
      <c r="K234" s="669"/>
      <c r="L234" s="669"/>
      <c r="M234" s="669"/>
      <c r="N234" s="669"/>
      <c r="O234" s="669"/>
      <c r="P234" s="669"/>
      <c r="Q234" s="669"/>
      <c r="R234" s="669"/>
      <c r="S234" s="670"/>
      <c r="T234" s="866"/>
      <c r="U234" s="745"/>
      <c r="V234" s="746"/>
      <c r="W234" s="112"/>
      <c r="X234" s="112"/>
      <c r="Y234" s="112"/>
      <c r="Z234" s="112"/>
      <c r="AA234" s="112"/>
      <c r="AB234" s="112"/>
      <c r="AC234" s="112"/>
      <c r="AD234" s="112"/>
      <c r="AG234">
        <f t="shared" si="77"/>
        <v>0</v>
      </c>
      <c r="AH234" s="247">
        <f t="shared" si="78"/>
        <v>0</v>
      </c>
      <c r="AI234" s="310" t="str">
        <f>IF(AH234=0,"",
IF(SUM($AH$142:AH234)=1,AJ234,
IF($AH$717&gt;SUM($AH$142:AH234),_xlfn.CONCAT(", ",AJ234),
IF($AH$717=SUM($AH$142:AH234),_xlfn.CONCAT(" y ",AJ234)))))</f>
        <v/>
      </c>
      <c r="AJ234" s="19">
        <v>93</v>
      </c>
      <c r="AK234">
        <f t="shared" si="76"/>
        <v>0</v>
      </c>
      <c r="AL234">
        <f t="shared" si="79"/>
        <v>0</v>
      </c>
      <c r="AM234">
        <f t="shared" si="80"/>
        <v>0</v>
      </c>
      <c r="AN234">
        <f t="shared" si="81"/>
        <v>0</v>
      </c>
      <c r="AO234">
        <f t="shared" si="82"/>
        <v>0</v>
      </c>
      <c r="AP234">
        <f t="shared" si="83"/>
        <v>0</v>
      </c>
      <c r="AQ234">
        <f t="shared" si="84"/>
        <v>0</v>
      </c>
      <c r="AR234">
        <f t="shared" si="85"/>
        <v>0</v>
      </c>
      <c r="AS234">
        <f t="shared" si="86"/>
        <v>0</v>
      </c>
      <c r="AT234" s="311">
        <f t="shared" si="87"/>
        <v>0</v>
      </c>
      <c r="AU234" s="312">
        <f t="shared" si="88"/>
        <v>0</v>
      </c>
      <c r="AV234" s="313">
        <f t="shared" si="89"/>
        <v>0</v>
      </c>
      <c r="AW234" s="314">
        <f t="shared" si="99"/>
        <v>0</v>
      </c>
      <c r="AX234" s="311">
        <f t="shared" si="90"/>
        <v>0</v>
      </c>
      <c r="AY234" s="312">
        <f t="shared" si="91"/>
        <v>0</v>
      </c>
      <c r="AZ234" s="313">
        <f t="shared" si="92"/>
        <v>0</v>
      </c>
      <c r="BA234" s="314">
        <f t="shared" si="100"/>
        <v>0</v>
      </c>
      <c r="BB234" s="311">
        <f t="shared" si="93"/>
        <v>0</v>
      </c>
      <c r="BC234" s="312">
        <f t="shared" si="94"/>
        <v>0</v>
      </c>
      <c r="BD234" s="313">
        <f t="shared" si="95"/>
        <v>0</v>
      </c>
      <c r="BE234" s="314">
        <f t="shared" si="101"/>
        <v>0</v>
      </c>
      <c r="BF234" s="311">
        <f t="shared" si="96"/>
        <v>0</v>
      </c>
      <c r="BG234" s="312">
        <f t="shared" si="97"/>
        <v>0</v>
      </c>
      <c r="BH234" s="313">
        <f t="shared" si="98"/>
        <v>0</v>
      </c>
      <c r="BI234" s="314">
        <f t="shared" si="102"/>
        <v>0</v>
      </c>
      <c r="BJ234" s="247">
        <f t="shared" si="103"/>
        <v>0</v>
      </c>
      <c r="BK234" s="310" t="str">
        <f>IF(BJ234=0,"",
IF(SUM($BJ$143:BJ234)=1,BL234,
IF($BJ$718&gt;SUM($BJ$143:BJ234),_xlfn.CONCAT(", ",BL234),
IF($BJ$718=SUM($BJ$143:BJ234),_xlfn.CONCAT(" y ",BL234)))))</f>
        <v/>
      </c>
      <c r="BL234" s="19">
        <v>92</v>
      </c>
      <c r="BM234" s="14"/>
      <c r="BN234" s="315"/>
      <c r="BO234" s="315"/>
      <c r="BP234" s="315"/>
      <c r="BQ234" s="315"/>
      <c r="BR234" s="315"/>
      <c r="BS234" s="315"/>
      <c r="BT234" s="315"/>
      <c r="BU234" s="315"/>
      <c r="BV234" s="14"/>
      <c r="BW234" s="14"/>
      <c r="BX234" s="14"/>
      <c r="BY234" s="14"/>
      <c r="BZ234" s="14"/>
      <c r="CA234" s="14"/>
      <c r="CB234" s="14"/>
      <c r="CC234" s="14"/>
      <c r="CD234" s="14"/>
      <c r="CE234" s="14"/>
      <c r="CF234" s="14"/>
      <c r="CG234" s="14"/>
      <c r="CH234" s="14"/>
      <c r="CI234" s="14"/>
      <c r="CJ234" s="14"/>
      <c r="CK234" s="14"/>
      <c r="CL234" s="14"/>
    </row>
    <row r="235" spans="1:90" ht="15" customHeight="1">
      <c r="A235" s="5"/>
      <c r="B235" s="6"/>
      <c r="C235" s="19" t="s">
        <v>6759</v>
      </c>
      <c r="D235" s="634" t="str">
        <f>IF($AC$136="","",IF(HLOOKUP($AC$136,Presentación!$AQ$3:$BV$574,Presentación!AP96)="","",HLOOKUP($AC$136,Presentación!$AQ$3:$BV$574,Presentación!AP96,0)))</f>
        <v/>
      </c>
      <c r="E235" s="669"/>
      <c r="F235" s="670"/>
      <c r="G235" s="752" t="str">
        <f>IF($AC$136="","",IF(HLOOKUP($AC$136,Presentación!$BZ$3:$DE$574,Presentación!AP96,0)="","",HLOOKUP($AC$136,Presentación!$BZ$3:$DE$574,Presentación!AP96,0)))</f>
        <v/>
      </c>
      <c r="H235" s="669"/>
      <c r="I235" s="669"/>
      <c r="J235" s="669"/>
      <c r="K235" s="669"/>
      <c r="L235" s="669"/>
      <c r="M235" s="669"/>
      <c r="N235" s="669"/>
      <c r="O235" s="669"/>
      <c r="P235" s="669"/>
      <c r="Q235" s="669"/>
      <c r="R235" s="669"/>
      <c r="S235" s="670"/>
      <c r="T235" s="866"/>
      <c r="U235" s="745"/>
      <c r="V235" s="746"/>
      <c r="W235" s="112"/>
      <c r="X235" s="112"/>
      <c r="Y235" s="112"/>
      <c r="Z235" s="112"/>
      <c r="AA235" s="112"/>
      <c r="AB235" s="112"/>
      <c r="AC235" s="112"/>
      <c r="AD235" s="112"/>
      <c r="AG235">
        <f t="shared" si="77"/>
        <v>0</v>
      </c>
      <c r="AH235" s="247">
        <f t="shared" si="78"/>
        <v>0</v>
      </c>
      <c r="AI235" s="310" t="str">
        <f>IF(AH235=0,"",
IF(SUM($AH$142:AH235)=1,AJ235,
IF($AH$717&gt;SUM($AH$142:AH235),_xlfn.CONCAT(", ",AJ235),
IF($AH$717=SUM($AH$142:AH235),_xlfn.CONCAT(" y ",AJ235)))))</f>
        <v/>
      </c>
      <c r="AJ235" s="19">
        <v>94</v>
      </c>
      <c r="AK235">
        <f t="shared" si="76"/>
        <v>0</v>
      </c>
      <c r="AL235">
        <f t="shared" si="79"/>
        <v>0</v>
      </c>
      <c r="AM235">
        <f t="shared" si="80"/>
        <v>0</v>
      </c>
      <c r="AN235">
        <f t="shared" si="81"/>
        <v>0</v>
      </c>
      <c r="AO235">
        <f t="shared" si="82"/>
        <v>0</v>
      </c>
      <c r="AP235">
        <f t="shared" si="83"/>
        <v>0</v>
      </c>
      <c r="AQ235">
        <f t="shared" si="84"/>
        <v>0</v>
      </c>
      <c r="AR235">
        <f t="shared" si="85"/>
        <v>0</v>
      </c>
      <c r="AS235">
        <f t="shared" si="86"/>
        <v>0</v>
      </c>
      <c r="AT235" s="311">
        <f t="shared" si="87"/>
        <v>0</v>
      </c>
      <c r="AU235" s="312">
        <f t="shared" si="88"/>
        <v>0</v>
      </c>
      <c r="AV235" s="313">
        <f t="shared" si="89"/>
        <v>0</v>
      </c>
      <c r="AW235" s="314">
        <f t="shared" si="99"/>
        <v>0</v>
      </c>
      <c r="AX235" s="311">
        <f t="shared" si="90"/>
        <v>0</v>
      </c>
      <c r="AY235" s="312">
        <f t="shared" si="91"/>
        <v>0</v>
      </c>
      <c r="AZ235" s="313">
        <f t="shared" si="92"/>
        <v>0</v>
      </c>
      <c r="BA235" s="314">
        <f t="shared" si="100"/>
        <v>0</v>
      </c>
      <c r="BB235" s="311">
        <f t="shared" si="93"/>
        <v>0</v>
      </c>
      <c r="BC235" s="312">
        <f t="shared" si="94"/>
        <v>0</v>
      </c>
      <c r="BD235" s="313">
        <f t="shared" si="95"/>
        <v>0</v>
      </c>
      <c r="BE235" s="314">
        <f t="shared" si="101"/>
        <v>0</v>
      </c>
      <c r="BF235" s="311">
        <f t="shared" si="96"/>
        <v>0</v>
      </c>
      <c r="BG235" s="312">
        <f t="shared" si="97"/>
        <v>0</v>
      </c>
      <c r="BH235" s="313">
        <f t="shared" si="98"/>
        <v>0</v>
      </c>
      <c r="BI235" s="314">
        <f t="shared" si="102"/>
        <v>0</v>
      </c>
      <c r="BJ235" s="247">
        <f t="shared" si="103"/>
        <v>0</v>
      </c>
      <c r="BK235" s="310" t="str">
        <f>IF(BJ235=0,"",
IF(SUM($BJ$143:BJ235)=1,BL235,
IF($BJ$718&gt;SUM($BJ$143:BJ235),_xlfn.CONCAT(", ",BL235),
IF($BJ$718=SUM($BJ$143:BJ235),_xlfn.CONCAT(" y ",BL235)))))</f>
        <v/>
      </c>
      <c r="BL235" s="19">
        <v>93</v>
      </c>
      <c r="BM235" s="14"/>
      <c r="BN235" s="315"/>
      <c r="BO235" s="315"/>
      <c r="BP235" s="315"/>
      <c r="BQ235" s="315"/>
      <c r="BR235" s="315"/>
      <c r="BS235" s="315"/>
      <c r="BT235" s="315"/>
      <c r="BU235" s="315"/>
      <c r="BV235" s="14"/>
      <c r="BW235" s="14"/>
      <c r="BX235" s="14"/>
      <c r="BY235" s="14"/>
      <c r="BZ235" s="14"/>
      <c r="CA235" s="14"/>
      <c r="CB235" s="14"/>
      <c r="CC235" s="14"/>
      <c r="CD235" s="14"/>
      <c r="CE235" s="14"/>
      <c r="CF235" s="14"/>
      <c r="CG235" s="14"/>
      <c r="CH235" s="14"/>
      <c r="CI235" s="14"/>
      <c r="CJ235" s="14"/>
      <c r="CK235" s="14"/>
      <c r="CL235" s="14"/>
    </row>
    <row r="236" spans="1:90" ht="15" customHeight="1">
      <c r="A236" s="5"/>
      <c r="B236" s="6"/>
      <c r="C236" s="19" t="s">
        <v>6760</v>
      </c>
      <c r="D236" s="634" t="str">
        <f>IF($AC$136="","",IF(HLOOKUP($AC$136,Presentación!$AQ$3:$BV$574,Presentación!AP97)="","",HLOOKUP($AC$136,Presentación!$AQ$3:$BV$574,Presentación!AP97,0)))</f>
        <v/>
      </c>
      <c r="E236" s="669"/>
      <c r="F236" s="670"/>
      <c r="G236" s="752" t="str">
        <f>IF($AC$136="","",IF(HLOOKUP($AC$136,Presentación!$BZ$3:$DE$574,Presentación!AP97,0)="","",HLOOKUP($AC$136,Presentación!$BZ$3:$DE$574,Presentación!AP97,0)))</f>
        <v/>
      </c>
      <c r="H236" s="669"/>
      <c r="I236" s="669"/>
      <c r="J236" s="669"/>
      <c r="K236" s="669"/>
      <c r="L236" s="669"/>
      <c r="M236" s="669"/>
      <c r="N236" s="669"/>
      <c r="O236" s="669"/>
      <c r="P236" s="669"/>
      <c r="Q236" s="669"/>
      <c r="R236" s="669"/>
      <c r="S236" s="670"/>
      <c r="T236" s="866"/>
      <c r="U236" s="745"/>
      <c r="V236" s="746"/>
      <c r="W236" s="112"/>
      <c r="X236" s="112"/>
      <c r="Y236" s="112"/>
      <c r="Z236" s="112"/>
      <c r="AA236" s="112"/>
      <c r="AB236" s="112"/>
      <c r="AC236" s="112"/>
      <c r="AD236" s="112"/>
      <c r="AG236">
        <f t="shared" si="77"/>
        <v>0</v>
      </c>
      <c r="AH236" s="247">
        <f t="shared" si="78"/>
        <v>0</v>
      </c>
      <c r="AI236" s="310" t="str">
        <f>IF(AH236=0,"",
IF(SUM($AH$142:AH236)=1,AJ236,
IF($AH$717&gt;SUM($AH$142:AH236),_xlfn.CONCAT(", ",AJ236),
IF($AH$717=SUM($AH$142:AH236),_xlfn.CONCAT(" y ",AJ236)))))</f>
        <v/>
      </c>
      <c r="AJ236" s="19">
        <v>95</v>
      </c>
      <c r="AK236">
        <f t="shared" si="76"/>
        <v>0</v>
      </c>
      <c r="AL236">
        <f t="shared" si="79"/>
        <v>0</v>
      </c>
      <c r="AM236">
        <f t="shared" si="80"/>
        <v>0</v>
      </c>
      <c r="AN236">
        <f t="shared" si="81"/>
        <v>0</v>
      </c>
      <c r="AO236">
        <f t="shared" si="82"/>
        <v>0</v>
      </c>
      <c r="AP236">
        <f t="shared" si="83"/>
        <v>0</v>
      </c>
      <c r="AQ236">
        <f t="shared" si="84"/>
        <v>0</v>
      </c>
      <c r="AR236">
        <f t="shared" si="85"/>
        <v>0</v>
      </c>
      <c r="AS236">
        <f t="shared" si="86"/>
        <v>0</v>
      </c>
      <c r="AT236" s="311">
        <f t="shared" si="87"/>
        <v>0</v>
      </c>
      <c r="AU236" s="312">
        <f t="shared" si="88"/>
        <v>0</v>
      </c>
      <c r="AV236" s="313">
        <f t="shared" si="89"/>
        <v>0</v>
      </c>
      <c r="AW236" s="314">
        <f t="shared" si="99"/>
        <v>0</v>
      </c>
      <c r="AX236" s="311">
        <f t="shared" si="90"/>
        <v>0</v>
      </c>
      <c r="AY236" s="312">
        <f t="shared" si="91"/>
        <v>0</v>
      </c>
      <c r="AZ236" s="313">
        <f t="shared" si="92"/>
        <v>0</v>
      </c>
      <c r="BA236" s="314">
        <f t="shared" si="100"/>
        <v>0</v>
      </c>
      <c r="BB236" s="311">
        <f t="shared" si="93"/>
        <v>0</v>
      </c>
      <c r="BC236" s="312">
        <f t="shared" si="94"/>
        <v>0</v>
      </c>
      <c r="BD236" s="313">
        <f t="shared" si="95"/>
        <v>0</v>
      </c>
      <c r="BE236" s="314">
        <f t="shared" si="101"/>
        <v>0</v>
      </c>
      <c r="BF236" s="311">
        <f t="shared" si="96"/>
        <v>0</v>
      </c>
      <c r="BG236" s="312">
        <f t="shared" si="97"/>
        <v>0</v>
      </c>
      <c r="BH236" s="313">
        <f t="shared" si="98"/>
        <v>0</v>
      </c>
      <c r="BI236" s="314">
        <f t="shared" si="102"/>
        <v>0</v>
      </c>
      <c r="BJ236" s="247">
        <f t="shared" si="103"/>
        <v>0</v>
      </c>
      <c r="BK236" s="310" t="str">
        <f>IF(BJ236=0,"",
IF(SUM($BJ$143:BJ236)=1,BL236,
IF($BJ$718&gt;SUM($BJ$143:BJ236),_xlfn.CONCAT(", ",BL236),
IF($BJ$718=SUM($BJ$143:BJ236),_xlfn.CONCAT(" y ",BL236)))))</f>
        <v/>
      </c>
      <c r="BL236" s="19">
        <v>94</v>
      </c>
      <c r="BM236" s="14"/>
      <c r="BN236" s="315"/>
      <c r="BO236" s="315"/>
      <c r="BP236" s="315"/>
      <c r="BQ236" s="315"/>
      <c r="BR236" s="315"/>
      <c r="BS236" s="315"/>
      <c r="BT236" s="315"/>
      <c r="BU236" s="315"/>
      <c r="BV236" s="14"/>
      <c r="BW236" s="14"/>
      <c r="BX236" s="14"/>
      <c r="BY236" s="14"/>
      <c r="BZ236" s="14"/>
      <c r="CA236" s="14"/>
      <c r="CB236" s="14"/>
      <c r="CC236" s="14"/>
      <c r="CD236" s="14"/>
      <c r="CE236" s="14"/>
      <c r="CF236" s="14"/>
      <c r="CG236" s="14"/>
      <c r="CH236" s="14"/>
      <c r="CI236" s="14"/>
      <c r="CJ236" s="14"/>
      <c r="CK236" s="14"/>
      <c r="CL236" s="14"/>
    </row>
    <row r="237" spans="1:90" ht="15" customHeight="1">
      <c r="A237" s="5"/>
      <c r="B237" s="6"/>
      <c r="C237" s="19" t="s">
        <v>6761</v>
      </c>
      <c r="D237" s="634" t="str">
        <f>IF($AC$136="","",IF(HLOOKUP($AC$136,Presentación!$AQ$3:$BV$574,Presentación!AP98)="","",HLOOKUP($AC$136,Presentación!$AQ$3:$BV$574,Presentación!AP98,0)))</f>
        <v/>
      </c>
      <c r="E237" s="669"/>
      <c r="F237" s="670"/>
      <c r="G237" s="752" t="str">
        <f>IF($AC$136="","",IF(HLOOKUP($AC$136,Presentación!$BZ$3:$DE$574,Presentación!AP98,0)="","",HLOOKUP($AC$136,Presentación!$BZ$3:$DE$574,Presentación!AP98,0)))</f>
        <v/>
      </c>
      <c r="H237" s="669"/>
      <c r="I237" s="669"/>
      <c r="J237" s="669"/>
      <c r="K237" s="669"/>
      <c r="L237" s="669"/>
      <c r="M237" s="669"/>
      <c r="N237" s="669"/>
      <c r="O237" s="669"/>
      <c r="P237" s="669"/>
      <c r="Q237" s="669"/>
      <c r="R237" s="669"/>
      <c r="S237" s="670"/>
      <c r="T237" s="866"/>
      <c r="U237" s="745"/>
      <c r="V237" s="746"/>
      <c r="W237" s="112"/>
      <c r="X237" s="112"/>
      <c r="Y237" s="112"/>
      <c r="Z237" s="112"/>
      <c r="AA237" s="112"/>
      <c r="AB237" s="112"/>
      <c r="AC237" s="112"/>
      <c r="AD237" s="112"/>
      <c r="AG237">
        <f t="shared" si="77"/>
        <v>0</v>
      </c>
      <c r="AH237" s="247">
        <f t="shared" si="78"/>
        <v>0</v>
      </c>
      <c r="AI237" s="310" t="str">
        <f>IF(AH237=0,"",
IF(SUM($AH$142:AH237)=1,AJ237,
IF($AH$717&gt;SUM($AH$142:AH237),_xlfn.CONCAT(", ",AJ237),
IF($AH$717=SUM($AH$142:AH237),_xlfn.CONCAT(" y ",AJ237)))))</f>
        <v/>
      </c>
      <c r="AJ237" s="19">
        <v>96</v>
      </c>
      <c r="AK237">
        <f t="shared" si="76"/>
        <v>0</v>
      </c>
      <c r="AL237">
        <f t="shared" si="79"/>
        <v>0</v>
      </c>
      <c r="AM237">
        <f t="shared" si="80"/>
        <v>0</v>
      </c>
      <c r="AN237">
        <f t="shared" si="81"/>
        <v>0</v>
      </c>
      <c r="AO237">
        <f t="shared" si="82"/>
        <v>0</v>
      </c>
      <c r="AP237">
        <f t="shared" si="83"/>
        <v>0</v>
      </c>
      <c r="AQ237">
        <f t="shared" si="84"/>
        <v>0</v>
      </c>
      <c r="AR237">
        <f t="shared" si="85"/>
        <v>0</v>
      </c>
      <c r="AS237">
        <f t="shared" si="86"/>
        <v>0</v>
      </c>
      <c r="AT237" s="311">
        <f t="shared" si="87"/>
        <v>0</v>
      </c>
      <c r="AU237" s="312">
        <f t="shared" si="88"/>
        <v>0</v>
      </c>
      <c r="AV237" s="313">
        <f t="shared" si="89"/>
        <v>0</v>
      </c>
      <c r="AW237" s="314">
        <f t="shared" si="99"/>
        <v>0</v>
      </c>
      <c r="AX237" s="311">
        <f t="shared" si="90"/>
        <v>0</v>
      </c>
      <c r="AY237" s="312">
        <f t="shared" si="91"/>
        <v>0</v>
      </c>
      <c r="AZ237" s="313">
        <f t="shared" si="92"/>
        <v>0</v>
      </c>
      <c r="BA237" s="314">
        <f t="shared" si="100"/>
        <v>0</v>
      </c>
      <c r="BB237" s="311">
        <f t="shared" si="93"/>
        <v>0</v>
      </c>
      <c r="BC237" s="312">
        <f t="shared" si="94"/>
        <v>0</v>
      </c>
      <c r="BD237" s="313">
        <f t="shared" si="95"/>
        <v>0</v>
      </c>
      <c r="BE237" s="314">
        <f t="shared" si="101"/>
        <v>0</v>
      </c>
      <c r="BF237" s="311">
        <f t="shared" si="96"/>
        <v>0</v>
      </c>
      <c r="BG237" s="312">
        <f t="shared" si="97"/>
        <v>0</v>
      </c>
      <c r="BH237" s="313">
        <f t="shared" si="98"/>
        <v>0</v>
      </c>
      <c r="BI237" s="314">
        <f t="shared" si="102"/>
        <v>0</v>
      </c>
      <c r="BJ237" s="247">
        <f t="shared" si="103"/>
        <v>0</v>
      </c>
      <c r="BK237" s="310" t="str">
        <f>IF(BJ237=0,"",
IF(SUM($BJ$143:BJ237)=1,BL237,
IF($BJ$718&gt;SUM($BJ$143:BJ237),_xlfn.CONCAT(", ",BL237),
IF($BJ$718=SUM($BJ$143:BJ237),_xlfn.CONCAT(" y ",BL237)))))</f>
        <v/>
      </c>
      <c r="BL237" s="19">
        <v>95</v>
      </c>
      <c r="BM237" s="14"/>
      <c r="BN237" s="315"/>
      <c r="BO237" s="315"/>
      <c r="BP237" s="315"/>
      <c r="BQ237" s="315"/>
      <c r="BR237" s="315"/>
      <c r="BS237" s="315"/>
      <c r="BT237" s="315"/>
      <c r="BU237" s="315"/>
      <c r="BV237" s="14"/>
      <c r="BW237" s="14"/>
      <c r="BX237" s="14"/>
      <c r="BY237" s="14"/>
      <c r="BZ237" s="14"/>
      <c r="CA237" s="14"/>
      <c r="CB237" s="14"/>
      <c r="CC237" s="14"/>
      <c r="CD237" s="14"/>
      <c r="CE237" s="14"/>
      <c r="CF237" s="14"/>
      <c r="CG237" s="14"/>
      <c r="CH237" s="14"/>
      <c r="CI237" s="14"/>
      <c r="CJ237" s="14"/>
      <c r="CK237" s="14"/>
      <c r="CL237" s="14"/>
    </row>
    <row r="238" spans="1:90" ht="15" customHeight="1">
      <c r="A238" s="5"/>
      <c r="B238" s="6"/>
      <c r="C238" s="19" t="s">
        <v>6762</v>
      </c>
      <c r="D238" s="634" t="str">
        <f>IF($AC$136="","",IF(HLOOKUP($AC$136,Presentación!$AQ$3:$BV$574,Presentación!AP99)="","",HLOOKUP($AC$136,Presentación!$AQ$3:$BV$574,Presentación!AP99,0)))</f>
        <v/>
      </c>
      <c r="E238" s="669"/>
      <c r="F238" s="670"/>
      <c r="G238" s="752" t="str">
        <f>IF($AC$136="","",IF(HLOOKUP($AC$136,Presentación!$BZ$3:$DE$574,Presentación!AP99,0)="","",HLOOKUP($AC$136,Presentación!$BZ$3:$DE$574,Presentación!AP99,0)))</f>
        <v/>
      </c>
      <c r="H238" s="669"/>
      <c r="I238" s="669"/>
      <c r="J238" s="669"/>
      <c r="K238" s="669"/>
      <c r="L238" s="669"/>
      <c r="M238" s="669"/>
      <c r="N238" s="669"/>
      <c r="O238" s="669"/>
      <c r="P238" s="669"/>
      <c r="Q238" s="669"/>
      <c r="R238" s="669"/>
      <c r="S238" s="670"/>
      <c r="T238" s="866"/>
      <c r="U238" s="745"/>
      <c r="V238" s="746"/>
      <c r="W238" s="112"/>
      <c r="X238" s="112"/>
      <c r="Y238" s="112"/>
      <c r="Z238" s="112"/>
      <c r="AA238" s="112"/>
      <c r="AB238" s="112"/>
      <c r="AC238" s="112"/>
      <c r="AD238" s="112"/>
      <c r="AG238">
        <f t="shared" si="77"/>
        <v>0</v>
      </c>
      <c r="AH238" s="247">
        <f t="shared" si="78"/>
        <v>0</v>
      </c>
      <c r="AI238" s="310" t="str">
        <f>IF(AH238=0,"",
IF(SUM($AH$142:AH238)=1,AJ238,
IF($AH$717&gt;SUM($AH$142:AH238),_xlfn.CONCAT(", ",AJ238),
IF($AH$717=SUM($AH$142:AH238),_xlfn.CONCAT(" y ",AJ238)))))</f>
        <v/>
      </c>
      <c r="AJ238" s="19">
        <v>97</v>
      </c>
      <c r="AK238">
        <f t="shared" si="76"/>
        <v>0</v>
      </c>
      <c r="AL238">
        <f t="shared" si="79"/>
        <v>0</v>
      </c>
      <c r="AM238">
        <f t="shared" si="80"/>
        <v>0</v>
      </c>
      <c r="AN238">
        <f t="shared" si="81"/>
        <v>0</v>
      </c>
      <c r="AO238">
        <f t="shared" si="82"/>
        <v>0</v>
      </c>
      <c r="AP238">
        <f t="shared" si="83"/>
        <v>0</v>
      </c>
      <c r="AQ238">
        <f t="shared" si="84"/>
        <v>0</v>
      </c>
      <c r="AR238">
        <f t="shared" si="85"/>
        <v>0</v>
      </c>
      <c r="AS238">
        <f t="shared" si="86"/>
        <v>0</v>
      </c>
      <c r="AT238" s="311">
        <f t="shared" si="87"/>
        <v>0</v>
      </c>
      <c r="AU238" s="312">
        <f t="shared" si="88"/>
        <v>0</v>
      </c>
      <c r="AV238" s="313">
        <f t="shared" si="89"/>
        <v>0</v>
      </c>
      <c r="AW238" s="314">
        <f t="shared" si="99"/>
        <v>0</v>
      </c>
      <c r="AX238" s="311">
        <f t="shared" si="90"/>
        <v>0</v>
      </c>
      <c r="AY238" s="312">
        <f t="shared" si="91"/>
        <v>0</v>
      </c>
      <c r="AZ238" s="313">
        <f t="shared" si="92"/>
        <v>0</v>
      </c>
      <c r="BA238" s="314">
        <f t="shared" si="100"/>
        <v>0</v>
      </c>
      <c r="BB238" s="311">
        <f t="shared" si="93"/>
        <v>0</v>
      </c>
      <c r="BC238" s="312">
        <f t="shared" si="94"/>
        <v>0</v>
      </c>
      <c r="BD238" s="313">
        <f t="shared" si="95"/>
        <v>0</v>
      </c>
      <c r="BE238" s="314">
        <f t="shared" si="101"/>
        <v>0</v>
      </c>
      <c r="BF238" s="311">
        <f t="shared" si="96"/>
        <v>0</v>
      </c>
      <c r="BG238" s="312">
        <f t="shared" si="97"/>
        <v>0</v>
      </c>
      <c r="BH238" s="313">
        <f t="shared" si="98"/>
        <v>0</v>
      </c>
      <c r="BI238" s="314">
        <f t="shared" si="102"/>
        <v>0</v>
      </c>
      <c r="BJ238" s="247">
        <f t="shared" si="103"/>
        <v>0</v>
      </c>
      <c r="BK238" s="310" t="str">
        <f>IF(BJ238=0,"",
IF(SUM($BJ$143:BJ238)=1,BL238,
IF($BJ$718&gt;SUM($BJ$143:BJ238),_xlfn.CONCAT(", ",BL238),
IF($BJ$718=SUM($BJ$143:BJ238),_xlfn.CONCAT(" y ",BL238)))))</f>
        <v/>
      </c>
      <c r="BL238" s="19">
        <v>96</v>
      </c>
      <c r="BM238" s="14"/>
      <c r="BN238" s="315"/>
      <c r="BO238" s="315"/>
      <c r="BP238" s="315"/>
      <c r="BQ238" s="315"/>
      <c r="BR238" s="315"/>
      <c r="BS238" s="315"/>
      <c r="BT238" s="315"/>
      <c r="BU238" s="315"/>
      <c r="BV238" s="14"/>
      <c r="BW238" s="14"/>
      <c r="BX238" s="14"/>
      <c r="BY238" s="14"/>
      <c r="BZ238" s="14"/>
      <c r="CA238" s="14"/>
      <c r="CB238" s="14"/>
      <c r="CC238" s="14"/>
      <c r="CD238" s="14"/>
      <c r="CE238" s="14"/>
      <c r="CF238" s="14"/>
      <c r="CG238" s="14"/>
      <c r="CH238" s="14"/>
      <c r="CI238" s="14"/>
      <c r="CJ238" s="14"/>
      <c r="CK238" s="14"/>
      <c r="CL238" s="14"/>
    </row>
    <row r="239" spans="1:90" ht="15" customHeight="1">
      <c r="A239" s="5"/>
      <c r="B239" s="6"/>
      <c r="C239" s="19" t="s">
        <v>6763</v>
      </c>
      <c r="D239" s="634" t="str">
        <f>IF($AC$136="","",IF(HLOOKUP($AC$136,Presentación!$AQ$3:$BV$574,Presentación!AP100)="","",HLOOKUP($AC$136,Presentación!$AQ$3:$BV$574,Presentación!AP100,0)))</f>
        <v/>
      </c>
      <c r="E239" s="669"/>
      <c r="F239" s="670"/>
      <c r="G239" s="752" t="str">
        <f>IF($AC$136="","",IF(HLOOKUP($AC$136,Presentación!$BZ$3:$DE$574,Presentación!AP100,0)="","",HLOOKUP($AC$136,Presentación!$BZ$3:$DE$574,Presentación!AP100,0)))</f>
        <v/>
      </c>
      <c r="H239" s="669"/>
      <c r="I239" s="669"/>
      <c r="J239" s="669"/>
      <c r="K239" s="669"/>
      <c r="L239" s="669"/>
      <c r="M239" s="669"/>
      <c r="N239" s="669"/>
      <c r="O239" s="669"/>
      <c r="P239" s="669"/>
      <c r="Q239" s="669"/>
      <c r="R239" s="669"/>
      <c r="S239" s="670"/>
      <c r="T239" s="866"/>
      <c r="U239" s="745"/>
      <c r="V239" s="746"/>
      <c r="W239" s="112"/>
      <c r="X239" s="112"/>
      <c r="Y239" s="112"/>
      <c r="Z239" s="112"/>
      <c r="AA239" s="112"/>
      <c r="AB239" s="112"/>
      <c r="AC239" s="112"/>
      <c r="AD239" s="112"/>
      <c r="AG239">
        <f t="shared" si="77"/>
        <v>0</v>
      </c>
      <c r="AH239" s="247">
        <f t="shared" si="78"/>
        <v>0</v>
      </c>
      <c r="AI239" s="310" t="str">
        <f>IF(AH239=0,"",
IF(SUM($AH$142:AH239)=1,AJ239,
IF($AH$717&gt;SUM($AH$142:AH239),_xlfn.CONCAT(", ",AJ239),
IF($AH$717=SUM($AH$142:AH239),_xlfn.CONCAT(" y ",AJ239)))))</f>
        <v/>
      </c>
      <c r="AJ239" s="19">
        <v>98</v>
      </c>
      <c r="AK239">
        <f t="shared" si="76"/>
        <v>0</v>
      </c>
      <c r="AL239">
        <f t="shared" si="79"/>
        <v>0</v>
      </c>
      <c r="AM239">
        <f t="shared" si="80"/>
        <v>0</v>
      </c>
      <c r="AN239">
        <f t="shared" si="81"/>
        <v>0</v>
      </c>
      <c r="AO239">
        <f t="shared" si="82"/>
        <v>0</v>
      </c>
      <c r="AP239">
        <f t="shared" si="83"/>
        <v>0</v>
      </c>
      <c r="AQ239">
        <f t="shared" si="84"/>
        <v>0</v>
      </c>
      <c r="AR239">
        <f t="shared" si="85"/>
        <v>0</v>
      </c>
      <c r="AS239">
        <f t="shared" si="86"/>
        <v>0</v>
      </c>
      <c r="AT239" s="311">
        <f t="shared" si="87"/>
        <v>0</v>
      </c>
      <c r="AU239" s="312">
        <f t="shared" si="88"/>
        <v>0</v>
      </c>
      <c r="AV239" s="313">
        <f t="shared" si="89"/>
        <v>0</v>
      </c>
      <c r="AW239" s="314">
        <f t="shared" si="99"/>
        <v>0</v>
      </c>
      <c r="AX239" s="311">
        <f t="shared" si="90"/>
        <v>0</v>
      </c>
      <c r="AY239" s="312">
        <f t="shared" si="91"/>
        <v>0</v>
      </c>
      <c r="AZ239" s="313">
        <f t="shared" si="92"/>
        <v>0</v>
      </c>
      <c r="BA239" s="314">
        <f t="shared" si="100"/>
        <v>0</v>
      </c>
      <c r="BB239" s="311">
        <f t="shared" si="93"/>
        <v>0</v>
      </c>
      <c r="BC239" s="312">
        <f t="shared" si="94"/>
        <v>0</v>
      </c>
      <c r="BD239" s="313">
        <f t="shared" si="95"/>
        <v>0</v>
      </c>
      <c r="BE239" s="314">
        <f t="shared" si="101"/>
        <v>0</v>
      </c>
      <c r="BF239" s="311">
        <f t="shared" si="96"/>
        <v>0</v>
      </c>
      <c r="BG239" s="312">
        <f t="shared" si="97"/>
        <v>0</v>
      </c>
      <c r="BH239" s="313">
        <f t="shared" si="98"/>
        <v>0</v>
      </c>
      <c r="BI239" s="314">
        <f t="shared" si="102"/>
        <v>0</v>
      </c>
      <c r="BJ239" s="247">
        <f t="shared" si="103"/>
        <v>0</v>
      </c>
      <c r="BK239" s="310" t="str">
        <f>IF(BJ239=0,"",
IF(SUM($BJ$143:BJ239)=1,BL239,
IF($BJ$718&gt;SUM($BJ$143:BJ239),_xlfn.CONCAT(", ",BL239),
IF($BJ$718=SUM($BJ$143:BJ239),_xlfn.CONCAT(" y ",BL239)))))</f>
        <v/>
      </c>
      <c r="BL239" s="19">
        <v>97</v>
      </c>
      <c r="BM239" s="14"/>
      <c r="BN239" s="315"/>
      <c r="BO239" s="315"/>
      <c r="BP239" s="315"/>
      <c r="BQ239" s="315"/>
      <c r="BR239" s="315"/>
      <c r="BS239" s="315"/>
      <c r="BT239" s="315"/>
      <c r="BU239" s="315"/>
      <c r="BV239" s="14"/>
      <c r="BW239" s="14"/>
      <c r="BX239" s="14"/>
      <c r="BY239" s="14"/>
      <c r="BZ239" s="14"/>
      <c r="CA239" s="14"/>
      <c r="CB239" s="14"/>
      <c r="CC239" s="14"/>
      <c r="CD239" s="14"/>
      <c r="CE239" s="14"/>
      <c r="CF239" s="14"/>
      <c r="CG239" s="14"/>
      <c r="CH239" s="14"/>
      <c r="CI239" s="14"/>
      <c r="CJ239" s="14"/>
      <c r="CK239" s="14"/>
      <c r="CL239" s="14"/>
    </row>
    <row r="240" spans="1:90" ht="15" customHeight="1">
      <c r="A240" s="5"/>
      <c r="B240" s="6"/>
      <c r="C240" s="19" t="s">
        <v>6764</v>
      </c>
      <c r="D240" s="634" t="str">
        <f>IF($AC$136="","",IF(HLOOKUP($AC$136,Presentación!$AQ$3:$BV$574,Presentación!AP101)="","",HLOOKUP($AC$136,Presentación!$AQ$3:$BV$574,Presentación!AP101,0)))</f>
        <v/>
      </c>
      <c r="E240" s="669"/>
      <c r="F240" s="670"/>
      <c r="G240" s="752" t="str">
        <f>IF($AC$136="","",IF(HLOOKUP($AC$136,Presentación!$BZ$3:$DE$574,Presentación!AP101,0)="","",HLOOKUP($AC$136,Presentación!$BZ$3:$DE$574,Presentación!AP101,0)))</f>
        <v/>
      </c>
      <c r="H240" s="669"/>
      <c r="I240" s="669"/>
      <c r="J240" s="669"/>
      <c r="K240" s="669"/>
      <c r="L240" s="669"/>
      <c r="M240" s="669"/>
      <c r="N240" s="669"/>
      <c r="O240" s="669"/>
      <c r="P240" s="669"/>
      <c r="Q240" s="669"/>
      <c r="R240" s="669"/>
      <c r="S240" s="670"/>
      <c r="T240" s="866"/>
      <c r="U240" s="745"/>
      <c r="V240" s="746"/>
      <c r="W240" s="112"/>
      <c r="X240" s="112"/>
      <c r="Y240" s="112"/>
      <c r="Z240" s="112"/>
      <c r="AA240" s="112"/>
      <c r="AB240" s="112"/>
      <c r="AC240" s="112"/>
      <c r="AD240" s="112"/>
      <c r="AG240">
        <f t="shared" si="77"/>
        <v>0</v>
      </c>
      <c r="AH240" s="247">
        <f t="shared" si="78"/>
        <v>0</v>
      </c>
      <c r="AI240" s="310" t="str">
        <f>IF(AH240=0,"",
IF(SUM($AH$142:AH240)=1,AJ240,
IF($AH$717&gt;SUM($AH$142:AH240),_xlfn.CONCAT(", ",AJ240),
IF($AH$717=SUM($AH$142:AH240),_xlfn.CONCAT(" y ",AJ240)))))</f>
        <v/>
      </c>
      <c r="AJ240" s="19">
        <v>99</v>
      </c>
      <c r="AK240">
        <f t="shared" si="76"/>
        <v>0</v>
      </c>
      <c r="AL240">
        <f t="shared" si="79"/>
        <v>0</v>
      </c>
      <c r="AM240">
        <f t="shared" si="80"/>
        <v>0</v>
      </c>
      <c r="AN240">
        <f t="shared" si="81"/>
        <v>0</v>
      </c>
      <c r="AO240">
        <f t="shared" si="82"/>
        <v>0</v>
      </c>
      <c r="AP240">
        <f t="shared" si="83"/>
        <v>0</v>
      </c>
      <c r="AQ240">
        <f t="shared" si="84"/>
        <v>0</v>
      </c>
      <c r="AR240">
        <f t="shared" si="85"/>
        <v>0</v>
      </c>
      <c r="AS240">
        <f t="shared" si="86"/>
        <v>0</v>
      </c>
      <c r="AT240" s="311">
        <f t="shared" si="87"/>
        <v>0</v>
      </c>
      <c r="AU240" s="312">
        <f t="shared" si="88"/>
        <v>0</v>
      </c>
      <c r="AV240" s="313">
        <f t="shared" si="89"/>
        <v>0</v>
      </c>
      <c r="AW240" s="314">
        <f t="shared" si="99"/>
        <v>0</v>
      </c>
      <c r="AX240" s="311">
        <f t="shared" si="90"/>
        <v>0</v>
      </c>
      <c r="AY240" s="312">
        <f t="shared" si="91"/>
        <v>0</v>
      </c>
      <c r="AZ240" s="313">
        <f t="shared" si="92"/>
        <v>0</v>
      </c>
      <c r="BA240" s="314">
        <f t="shared" si="100"/>
        <v>0</v>
      </c>
      <c r="BB240" s="311">
        <f t="shared" si="93"/>
        <v>0</v>
      </c>
      <c r="BC240" s="312">
        <f t="shared" si="94"/>
        <v>0</v>
      </c>
      <c r="BD240" s="313">
        <f t="shared" si="95"/>
        <v>0</v>
      </c>
      <c r="BE240" s="314">
        <f t="shared" si="101"/>
        <v>0</v>
      </c>
      <c r="BF240" s="311">
        <f t="shared" si="96"/>
        <v>0</v>
      </c>
      <c r="BG240" s="312">
        <f t="shared" si="97"/>
        <v>0</v>
      </c>
      <c r="BH240" s="313">
        <f t="shared" si="98"/>
        <v>0</v>
      </c>
      <c r="BI240" s="314">
        <f t="shared" si="102"/>
        <v>0</v>
      </c>
      <c r="BJ240" s="247">
        <f t="shared" si="103"/>
        <v>0</v>
      </c>
      <c r="BK240" s="310" t="str">
        <f>IF(BJ240=0,"",
IF(SUM($BJ$143:BJ240)=1,BL240,
IF($BJ$718&gt;SUM($BJ$143:BJ240),_xlfn.CONCAT(", ",BL240),
IF($BJ$718=SUM($BJ$143:BJ240),_xlfn.CONCAT(" y ",BL240)))))</f>
        <v/>
      </c>
      <c r="BL240" s="19">
        <v>98</v>
      </c>
      <c r="BM240" s="14"/>
      <c r="BN240" s="315"/>
      <c r="BO240" s="315"/>
      <c r="BP240" s="315"/>
      <c r="BQ240" s="315"/>
      <c r="BR240" s="315"/>
      <c r="BS240" s="315"/>
      <c r="BT240" s="315"/>
      <c r="BU240" s="315"/>
      <c r="BV240" s="14"/>
      <c r="BW240" s="14"/>
      <c r="BX240" s="14"/>
      <c r="BY240" s="14"/>
      <c r="BZ240" s="14"/>
      <c r="CA240" s="14"/>
      <c r="CB240" s="14"/>
      <c r="CC240" s="14"/>
      <c r="CD240" s="14"/>
      <c r="CE240" s="14"/>
      <c r="CF240" s="14"/>
      <c r="CG240" s="14"/>
      <c r="CH240" s="14"/>
      <c r="CI240" s="14"/>
      <c r="CJ240" s="14"/>
      <c r="CK240" s="14"/>
      <c r="CL240" s="14"/>
    </row>
    <row r="241" spans="1:90" ht="15" customHeight="1">
      <c r="A241" s="5"/>
      <c r="B241" s="6"/>
      <c r="C241" s="19" t="s">
        <v>5424</v>
      </c>
      <c r="D241" s="634" t="str">
        <f>IF($AC$136="","",IF(HLOOKUP($AC$136,Presentación!$AQ$3:$BV$574,Presentación!AP102)="","",HLOOKUP($AC$136,Presentación!$AQ$3:$BV$574,Presentación!AP102,0)))</f>
        <v/>
      </c>
      <c r="E241" s="669"/>
      <c r="F241" s="670"/>
      <c r="G241" s="752" t="str">
        <f>IF($AC$136="","",IF(HLOOKUP($AC$136,Presentación!$BZ$3:$DE$574,Presentación!AP102,0)="","",HLOOKUP($AC$136,Presentación!$BZ$3:$DE$574,Presentación!AP102,0)))</f>
        <v/>
      </c>
      <c r="H241" s="669"/>
      <c r="I241" s="669"/>
      <c r="J241" s="669"/>
      <c r="K241" s="669"/>
      <c r="L241" s="669"/>
      <c r="M241" s="669"/>
      <c r="N241" s="669"/>
      <c r="O241" s="669"/>
      <c r="P241" s="669"/>
      <c r="Q241" s="669"/>
      <c r="R241" s="669"/>
      <c r="S241" s="670"/>
      <c r="T241" s="866"/>
      <c r="U241" s="745"/>
      <c r="V241" s="746"/>
      <c r="W241" s="112"/>
      <c r="X241" s="112"/>
      <c r="Y241" s="112"/>
      <c r="Z241" s="112"/>
      <c r="AA241" s="112"/>
      <c r="AB241" s="112"/>
      <c r="AC241" s="112"/>
      <c r="AD241" s="112"/>
      <c r="AG241">
        <f t="shared" si="77"/>
        <v>0</v>
      </c>
      <c r="AH241" s="247">
        <f t="shared" si="78"/>
        <v>0</v>
      </c>
      <c r="AI241" s="310" t="str">
        <f>IF(AH241=0,"",
IF(SUM($AH$142:AH241)=1,AJ241,
IF($AH$717&gt;SUM($AH$142:AH241),_xlfn.CONCAT(", ",AJ241),
IF($AH$717=SUM($AH$142:AH241),_xlfn.CONCAT(" y ",AJ241)))))</f>
        <v/>
      </c>
      <c r="AJ241" s="19">
        <v>100</v>
      </c>
      <c r="AK241">
        <f t="shared" si="76"/>
        <v>0</v>
      </c>
      <c r="AL241">
        <f t="shared" si="79"/>
        <v>0</v>
      </c>
      <c r="AM241">
        <f t="shared" si="80"/>
        <v>0</v>
      </c>
      <c r="AN241">
        <f t="shared" si="81"/>
        <v>0</v>
      </c>
      <c r="AO241">
        <f t="shared" si="82"/>
        <v>0</v>
      </c>
      <c r="AP241">
        <f t="shared" si="83"/>
        <v>0</v>
      </c>
      <c r="AQ241">
        <f t="shared" si="84"/>
        <v>0</v>
      </c>
      <c r="AR241">
        <f t="shared" si="85"/>
        <v>0</v>
      </c>
      <c r="AS241">
        <f t="shared" si="86"/>
        <v>0</v>
      </c>
      <c r="AT241" s="311">
        <f t="shared" si="87"/>
        <v>0</v>
      </c>
      <c r="AU241" s="312">
        <f t="shared" si="88"/>
        <v>0</v>
      </c>
      <c r="AV241" s="313">
        <f t="shared" si="89"/>
        <v>0</v>
      </c>
      <c r="AW241" s="314">
        <f t="shared" si="99"/>
        <v>0</v>
      </c>
      <c r="AX241" s="311">
        <f t="shared" si="90"/>
        <v>0</v>
      </c>
      <c r="AY241" s="312">
        <f t="shared" si="91"/>
        <v>0</v>
      </c>
      <c r="AZ241" s="313">
        <f t="shared" si="92"/>
        <v>0</v>
      </c>
      <c r="BA241" s="314">
        <f t="shared" si="100"/>
        <v>0</v>
      </c>
      <c r="BB241" s="311">
        <f t="shared" si="93"/>
        <v>0</v>
      </c>
      <c r="BC241" s="312">
        <f t="shared" si="94"/>
        <v>0</v>
      </c>
      <c r="BD241" s="313">
        <f t="shared" si="95"/>
        <v>0</v>
      </c>
      <c r="BE241" s="314">
        <f t="shared" si="101"/>
        <v>0</v>
      </c>
      <c r="BF241" s="311">
        <f t="shared" si="96"/>
        <v>0</v>
      </c>
      <c r="BG241" s="312">
        <f t="shared" si="97"/>
        <v>0</v>
      </c>
      <c r="BH241" s="313">
        <f t="shared" si="98"/>
        <v>0</v>
      </c>
      <c r="BI241" s="314">
        <f t="shared" si="102"/>
        <v>0</v>
      </c>
      <c r="BJ241" s="247">
        <f t="shared" si="103"/>
        <v>0</v>
      </c>
      <c r="BK241" s="310" t="str">
        <f>IF(BJ241=0,"",
IF(SUM($BJ$143:BJ241)=1,BL241,
IF($BJ$718&gt;SUM($BJ$143:BJ241),_xlfn.CONCAT(", ",BL241),
IF($BJ$718=SUM($BJ$143:BJ241),_xlfn.CONCAT(" y ",BL241)))))</f>
        <v/>
      </c>
      <c r="BL241" s="19">
        <v>99</v>
      </c>
      <c r="BM241" s="14"/>
      <c r="BN241" s="315"/>
      <c r="BO241" s="315"/>
      <c r="BP241" s="315"/>
      <c r="BQ241" s="315"/>
      <c r="BR241" s="315"/>
      <c r="BS241" s="315"/>
      <c r="BT241" s="315"/>
      <c r="BU241" s="315"/>
      <c r="BV241" s="14"/>
      <c r="BW241" s="14"/>
      <c r="BX241" s="14"/>
      <c r="BY241" s="14"/>
      <c r="BZ241" s="14"/>
      <c r="CA241" s="14"/>
      <c r="CB241" s="14"/>
      <c r="CC241" s="14"/>
      <c r="CD241" s="14"/>
      <c r="CE241" s="14"/>
      <c r="CF241" s="14"/>
      <c r="CG241" s="14"/>
      <c r="CH241" s="14"/>
      <c r="CI241" s="14"/>
      <c r="CJ241" s="14"/>
      <c r="CK241" s="14"/>
      <c r="CL241" s="14"/>
    </row>
    <row r="242" spans="1:90" ht="15" customHeight="1">
      <c r="A242" s="5"/>
      <c r="B242" s="6"/>
      <c r="C242" s="19" t="s">
        <v>6765</v>
      </c>
      <c r="D242" s="634" t="str">
        <f>IF($AC$136="","",IF(HLOOKUP($AC$136,Presentación!$AQ$3:$BV$574,Presentación!AP103)="","",HLOOKUP($AC$136,Presentación!$AQ$3:$BV$574,Presentación!AP103,0)))</f>
        <v/>
      </c>
      <c r="E242" s="669"/>
      <c r="F242" s="670"/>
      <c r="G242" s="752" t="str">
        <f>IF($AC$136="","",IF(HLOOKUP($AC$136,Presentación!$BZ$3:$DE$574,Presentación!AP103,0)="","",HLOOKUP($AC$136,Presentación!$BZ$3:$DE$574,Presentación!AP103,0)))</f>
        <v/>
      </c>
      <c r="H242" s="669"/>
      <c r="I242" s="669"/>
      <c r="J242" s="669"/>
      <c r="K242" s="669"/>
      <c r="L242" s="669"/>
      <c r="M242" s="669"/>
      <c r="N242" s="669"/>
      <c r="O242" s="669"/>
      <c r="P242" s="669"/>
      <c r="Q242" s="669"/>
      <c r="R242" s="669"/>
      <c r="S242" s="670"/>
      <c r="T242" s="866"/>
      <c r="U242" s="745"/>
      <c r="V242" s="746"/>
      <c r="W242" s="112"/>
      <c r="X242" s="112"/>
      <c r="Y242" s="112"/>
      <c r="Z242" s="112"/>
      <c r="AA242" s="112"/>
      <c r="AB242" s="112"/>
      <c r="AC242" s="112"/>
      <c r="AD242" s="112"/>
      <c r="AG242">
        <f t="shared" si="77"/>
        <v>0</v>
      </c>
      <c r="AH242" s="247">
        <f t="shared" si="78"/>
        <v>0</v>
      </c>
      <c r="AI242" s="310" t="str">
        <f>IF(AH242=0,"",
IF(SUM($AH$142:AH242)=1,AJ242,
IF($AH$717&gt;SUM($AH$142:AH242),_xlfn.CONCAT(", ",AJ242),
IF($AH$717=SUM($AH$142:AH242),_xlfn.CONCAT(" y ",AJ242)))))</f>
        <v/>
      </c>
      <c r="AJ242" s="19">
        <v>101</v>
      </c>
      <c r="AK242">
        <f t="shared" si="76"/>
        <v>0</v>
      </c>
      <c r="AL242">
        <f t="shared" si="79"/>
        <v>0</v>
      </c>
      <c r="AM242">
        <f t="shared" si="80"/>
        <v>0</v>
      </c>
      <c r="AN242">
        <f t="shared" si="81"/>
        <v>0</v>
      </c>
      <c r="AO242">
        <f t="shared" si="82"/>
        <v>0</v>
      </c>
      <c r="AP242">
        <f t="shared" si="83"/>
        <v>0</v>
      </c>
      <c r="AQ242">
        <f t="shared" si="84"/>
        <v>0</v>
      </c>
      <c r="AR242">
        <f t="shared" si="85"/>
        <v>0</v>
      </c>
      <c r="AS242">
        <f t="shared" si="86"/>
        <v>0</v>
      </c>
      <c r="AT242" s="311">
        <f t="shared" si="87"/>
        <v>0</v>
      </c>
      <c r="AU242" s="312">
        <f t="shared" si="88"/>
        <v>0</v>
      </c>
      <c r="AV242" s="313">
        <f t="shared" si="89"/>
        <v>0</v>
      </c>
      <c r="AW242" s="314">
        <f t="shared" si="99"/>
        <v>0</v>
      </c>
      <c r="AX242" s="311">
        <f t="shared" si="90"/>
        <v>0</v>
      </c>
      <c r="AY242" s="312">
        <f t="shared" si="91"/>
        <v>0</v>
      </c>
      <c r="AZ242" s="313">
        <f t="shared" si="92"/>
        <v>0</v>
      </c>
      <c r="BA242" s="314">
        <f t="shared" si="100"/>
        <v>0</v>
      </c>
      <c r="BB242" s="311">
        <f t="shared" si="93"/>
        <v>0</v>
      </c>
      <c r="BC242" s="312">
        <f t="shared" si="94"/>
        <v>0</v>
      </c>
      <c r="BD242" s="313">
        <f t="shared" si="95"/>
        <v>0</v>
      </c>
      <c r="BE242" s="314">
        <f t="shared" si="101"/>
        <v>0</v>
      </c>
      <c r="BF242" s="311">
        <f t="shared" si="96"/>
        <v>0</v>
      </c>
      <c r="BG242" s="312">
        <f t="shared" si="97"/>
        <v>0</v>
      </c>
      <c r="BH242" s="313">
        <f t="shared" si="98"/>
        <v>0</v>
      </c>
      <c r="BI242" s="314">
        <f t="shared" si="102"/>
        <v>0</v>
      </c>
      <c r="BJ242" s="247">
        <f t="shared" si="103"/>
        <v>0</v>
      </c>
      <c r="BK242" s="310" t="str">
        <f>IF(BJ242=0,"",
IF(SUM($BJ$143:BJ242)=1,BL242,
IF($BJ$718&gt;SUM($BJ$143:BJ242),_xlfn.CONCAT(", ",BL242),
IF($BJ$718=SUM($BJ$143:BJ242),_xlfn.CONCAT(" y ",BL242)))))</f>
        <v/>
      </c>
      <c r="BL242" s="19">
        <v>100</v>
      </c>
      <c r="BM242" s="14"/>
      <c r="BN242" s="315"/>
      <c r="BO242" s="315"/>
      <c r="BP242" s="315"/>
      <c r="BQ242" s="315"/>
      <c r="BR242" s="315"/>
      <c r="BS242" s="315"/>
      <c r="BT242" s="315"/>
      <c r="BU242" s="315"/>
      <c r="BV242" s="14"/>
      <c r="BW242" s="14"/>
      <c r="BX242" s="14"/>
      <c r="BY242" s="14"/>
      <c r="BZ242" s="14"/>
      <c r="CA242" s="14"/>
      <c r="CB242" s="14"/>
      <c r="CC242" s="14"/>
      <c r="CD242" s="14"/>
      <c r="CE242" s="14"/>
      <c r="CF242" s="14"/>
      <c r="CG242" s="14"/>
      <c r="CH242" s="14"/>
      <c r="CI242" s="14"/>
      <c r="CJ242" s="14"/>
      <c r="CK242" s="14"/>
      <c r="CL242" s="14"/>
    </row>
    <row r="243" spans="1:90" ht="15" customHeight="1">
      <c r="A243" s="5"/>
      <c r="B243" s="6"/>
      <c r="C243" s="19" t="s">
        <v>6766</v>
      </c>
      <c r="D243" s="634" t="str">
        <f>IF($AC$136="","",IF(HLOOKUP($AC$136,Presentación!$AQ$3:$BV$574,Presentación!AP104)="","",HLOOKUP($AC$136,Presentación!$AQ$3:$BV$574,Presentación!AP104,0)))</f>
        <v/>
      </c>
      <c r="E243" s="669"/>
      <c r="F243" s="670"/>
      <c r="G243" s="752" t="str">
        <f>IF($AC$136="","",IF(HLOOKUP($AC$136,Presentación!$BZ$3:$DE$574,Presentación!AP104,0)="","",HLOOKUP($AC$136,Presentación!$BZ$3:$DE$574,Presentación!AP104,0)))</f>
        <v/>
      </c>
      <c r="H243" s="669"/>
      <c r="I243" s="669"/>
      <c r="J243" s="669"/>
      <c r="K243" s="669"/>
      <c r="L243" s="669"/>
      <c r="M243" s="669"/>
      <c r="N243" s="669"/>
      <c r="O243" s="669"/>
      <c r="P243" s="669"/>
      <c r="Q243" s="669"/>
      <c r="R243" s="669"/>
      <c r="S243" s="670"/>
      <c r="T243" s="866"/>
      <c r="U243" s="745"/>
      <c r="V243" s="746"/>
      <c r="W243" s="112"/>
      <c r="X243" s="112"/>
      <c r="Y243" s="112"/>
      <c r="Z243" s="112"/>
      <c r="AA243" s="112"/>
      <c r="AB243" s="112"/>
      <c r="AC243" s="112"/>
      <c r="AD243" s="112"/>
      <c r="AG243">
        <f t="shared" si="77"/>
        <v>0</v>
      </c>
      <c r="AH243" s="247">
        <f t="shared" si="78"/>
        <v>0</v>
      </c>
      <c r="AI243" s="310" t="str">
        <f>IF(AH243=0,"",
IF(SUM($AH$142:AH243)=1,AJ243,
IF($AH$717&gt;SUM($AH$142:AH243),_xlfn.CONCAT(", ",AJ243),
IF($AH$717=SUM($AH$142:AH243),_xlfn.CONCAT(" y ",AJ243)))))</f>
        <v/>
      </c>
      <c r="AJ243" s="19">
        <v>102</v>
      </c>
      <c r="AK243">
        <f t="shared" si="76"/>
        <v>0</v>
      </c>
      <c r="AL243">
        <f t="shared" si="79"/>
        <v>0</v>
      </c>
      <c r="AM243">
        <f t="shared" si="80"/>
        <v>0</v>
      </c>
      <c r="AN243">
        <f t="shared" si="81"/>
        <v>0</v>
      </c>
      <c r="AO243">
        <f t="shared" si="82"/>
        <v>0</v>
      </c>
      <c r="AP243">
        <f t="shared" si="83"/>
        <v>0</v>
      </c>
      <c r="AQ243">
        <f t="shared" si="84"/>
        <v>0</v>
      </c>
      <c r="AR243">
        <f t="shared" si="85"/>
        <v>0</v>
      </c>
      <c r="AS243">
        <f t="shared" si="86"/>
        <v>0</v>
      </c>
      <c r="AT243" s="311">
        <f t="shared" si="87"/>
        <v>0</v>
      </c>
      <c r="AU243" s="312">
        <f t="shared" si="88"/>
        <v>0</v>
      </c>
      <c r="AV243" s="313">
        <f t="shared" si="89"/>
        <v>0</v>
      </c>
      <c r="AW243" s="314">
        <f t="shared" si="99"/>
        <v>0</v>
      </c>
      <c r="AX243" s="311">
        <f t="shared" si="90"/>
        <v>0</v>
      </c>
      <c r="AY243" s="312">
        <f t="shared" si="91"/>
        <v>0</v>
      </c>
      <c r="AZ243" s="313">
        <f t="shared" si="92"/>
        <v>0</v>
      </c>
      <c r="BA243" s="314">
        <f t="shared" si="100"/>
        <v>0</v>
      </c>
      <c r="BB243" s="311">
        <f t="shared" si="93"/>
        <v>0</v>
      </c>
      <c r="BC243" s="312">
        <f t="shared" si="94"/>
        <v>0</v>
      </c>
      <c r="BD243" s="313">
        <f t="shared" si="95"/>
        <v>0</v>
      </c>
      <c r="BE243" s="314">
        <f t="shared" si="101"/>
        <v>0</v>
      </c>
      <c r="BF243" s="311">
        <f t="shared" si="96"/>
        <v>0</v>
      </c>
      <c r="BG243" s="312">
        <f t="shared" si="97"/>
        <v>0</v>
      </c>
      <c r="BH243" s="313">
        <f t="shared" si="98"/>
        <v>0</v>
      </c>
      <c r="BI243" s="314">
        <f t="shared" si="102"/>
        <v>0</v>
      </c>
      <c r="BJ243" s="247">
        <f t="shared" si="103"/>
        <v>0</v>
      </c>
      <c r="BK243" s="310" t="str">
        <f>IF(BJ243=0,"",
IF(SUM($BJ$143:BJ243)=1,BL243,
IF($BJ$718&gt;SUM($BJ$143:BJ243),_xlfn.CONCAT(", ",BL243),
IF($BJ$718=SUM($BJ$143:BJ243),_xlfn.CONCAT(" y ",BL243)))))</f>
        <v/>
      </c>
      <c r="BL243" s="19">
        <v>101</v>
      </c>
      <c r="BM243" s="14"/>
      <c r="BN243" s="315"/>
      <c r="BO243" s="315"/>
      <c r="BP243" s="315"/>
      <c r="BQ243" s="315"/>
      <c r="BR243" s="315"/>
      <c r="BS243" s="315"/>
      <c r="BT243" s="315"/>
      <c r="BU243" s="315"/>
      <c r="BV243" s="14"/>
      <c r="BW243" s="14"/>
      <c r="BX243" s="14"/>
      <c r="BY243" s="14"/>
      <c r="BZ243" s="14"/>
      <c r="CA243" s="14"/>
      <c r="CB243" s="14"/>
      <c r="CC243" s="14"/>
      <c r="CD243" s="14"/>
      <c r="CE243" s="14"/>
      <c r="CF243" s="14"/>
      <c r="CG243" s="14"/>
      <c r="CH243" s="14"/>
      <c r="CI243" s="14"/>
      <c r="CJ243" s="14"/>
      <c r="CK243" s="14"/>
      <c r="CL243" s="14"/>
    </row>
    <row r="244" spans="1:90" ht="15" customHeight="1">
      <c r="A244" s="5"/>
      <c r="B244" s="6"/>
      <c r="C244" s="19" t="s">
        <v>6767</v>
      </c>
      <c r="D244" s="634" t="str">
        <f>IF($AC$136="","",IF(HLOOKUP($AC$136,Presentación!$AQ$3:$BV$574,Presentación!AP105)="","",HLOOKUP($AC$136,Presentación!$AQ$3:$BV$574,Presentación!AP105,0)))</f>
        <v/>
      </c>
      <c r="E244" s="669"/>
      <c r="F244" s="670"/>
      <c r="G244" s="752" t="str">
        <f>IF($AC$136="","",IF(HLOOKUP($AC$136,Presentación!$BZ$3:$DE$574,Presentación!AP105,0)="","",HLOOKUP($AC$136,Presentación!$BZ$3:$DE$574,Presentación!AP105,0)))</f>
        <v/>
      </c>
      <c r="H244" s="669"/>
      <c r="I244" s="669"/>
      <c r="J244" s="669"/>
      <c r="K244" s="669"/>
      <c r="L244" s="669"/>
      <c r="M244" s="669"/>
      <c r="N244" s="669"/>
      <c r="O244" s="669"/>
      <c r="P244" s="669"/>
      <c r="Q244" s="669"/>
      <c r="R244" s="669"/>
      <c r="S244" s="670"/>
      <c r="T244" s="866"/>
      <c r="U244" s="745"/>
      <c r="V244" s="746"/>
      <c r="W244" s="112"/>
      <c r="X244" s="112"/>
      <c r="Y244" s="112"/>
      <c r="Z244" s="112"/>
      <c r="AA244" s="112"/>
      <c r="AB244" s="112"/>
      <c r="AC244" s="112"/>
      <c r="AD244" s="112"/>
      <c r="AG244">
        <f t="shared" si="77"/>
        <v>0</v>
      </c>
      <c r="AH244" s="247">
        <f t="shared" si="78"/>
        <v>0</v>
      </c>
      <c r="AI244" s="310" t="str">
        <f>IF(AH244=0,"",
IF(SUM($AH$142:AH244)=1,AJ244,
IF($AH$717&gt;SUM($AH$142:AH244),_xlfn.CONCAT(", ",AJ244),
IF($AH$717=SUM($AH$142:AH244),_xlfn.CONCAT(" y ",AJ244)))))</f>
        <v/>
      </c>
      <c r="AJ244" s="19">
        <v>103</v>
      </c>
      <c r="AK244">
        <f t="shared" si="76"/>
        <v>0</v>
      </c>
      <c r="AL244">
        <f t="shared" si="79"/>
        <v>0</v>
      </c>
      <c r="AM244">
        <f t="shared" si="80"/>
        <v>0</v>
      </c>
      <c r="AN244">
        <f t="shared" si="81"/>
        <v>0</v>
      </c>
      <c r="AO244">
        <f t="shared" si="82"/>
        <v>0</v>
      </c>
      <c r="AP244">
        <f t="shared" si="83"/>
        <v>0</v>
      </c>
      <c r="AQ244">
        <f t="shared" si="84"/>
        <v>0</v>
      </c>
      <c r="AR244">
        <f t="shared" si="85"/>
        <v>0</v>
      </c>
      <c r="AS244">
        <f t="shared" si="86"/>
        <v>0</v>
      </c>
      <c r="AT244" s="311">
        <f t="shared" si="87"/>
        <v>0</v>
      </c>
      <c r="AU244" s="312">
        <f t="shared" si="88"/>
        <v>0</v>
      </c>
      <c r="AV244" s="313">
        <f t="shared" si="89"/>
        <v>0</v>
      </c>
      <c r="AW244" s="314">
        <f t="shared" si="99"/>
        <v>0</v>
      </c>
      <c r="AX244" s="311">
        <f t="shared" si="90"/>
        <v>0</v>
      </c>
      <c r="AY244" s="312">
        <f t="shared" si="91"/>
        <v>0</v>
      </c>
      <c r="AZ244" s="313">
        <f t="shared" si="92"/>
        <v>0</v>
      </c>
      <c r="BA244" s="314">
        <f t="shared" si="100"/>
        <v>0</v>
      </c>
      <c r="BB244" s="311">
        <f t="shared" si="93"/>
        <v>0</v>
      </c>
      <c r="BC244" s="312">
        <f t="shared" si="94"/>
        <v>0</v>
      </c>
      <c r="BD244" s="313">
        <f t="shared" si="95"/>
        <v>0</v>
      </c>
      <c r="BE244" s="314">
        <f t="shared" si="101"/>
        <v>0</v>
      </c>
      <c r="BF244" s="311">
        <f t="shared" si="96"/>
        <v>0</v>
      </c>
      <c r="BG244" s="312">
        <f t="shared" si="97"/>
        <v>0</v>
      </c>
      <c r="BH244" s="313">
        <f t="shared" si="98"/>
        <v>0</v>
      </c>
      <c r="BI244" s="314">
        <f t="shared" si="102"/>
        <v>0</v>
      </c>
      <c r="BJ244" s="247">
        <f t="shared" si="103"/>
        <v>0</v>
      </c>
      <c r="BK244" s="310" t="str">
        <f>IF(BJ244=0,"",
IF(SUM($BJ$143:BJ244)=1,BL244,
IF($BJ$718&gt;SUM($BJ$143:BJ244),_xlfn.CONCAT(", ",BL244),
IF($BJ$718=SUM($BJ$143:BJ244),_xlfn.CONCAT(" y ",BL244)))))</f>
        <v/>
      </c>
      <c r="BL244" s="19">
        <v>102</v>
      </c>
      <c r="BM244" s="14"/>
      <c r="BN244" s="315"/>
      <c r="BO244" s="315"/>
      <c r="BP244" s="315"/>
      <c r="BQ244" s="315"/>
      <c r="BR244" s="315"/>
      <c r="BS244" s="315"/>
      <c r="BT244" s="315"/>
      <c r="BU244" s="315"/>
      <c r="BV244" s="14"/>
      <c r="BW244" s="14"/>
      <c r="BX244" s="14"/>
      <c r="BY244" s="14"/>
      <c r="BZ244" s="14"/>
      <c r="CA244" s="14"/>
      <c r="CB244" s="14"/>
      <c r="CC244" s="14"/>
      <c r="CD244" s="14"/>
      <c r="CE244" s="14"/>
      <c r="CF244" s="14"/>
      <c r="CG244" s="14"/>
      <c r="CH244" s="14"/>
      <c r="CI244" s="14"/>
      <c r="CJ244" s="14"/>
      <c r="CK244" s="14"/>
      <c r="CL244" s="14"/>
    </row>
    <row r="245" spans="1:90" ht="15" customHeight="1">
      <c r="A245" s="5"/>
      <c r="B245" s="6"/>
      <c r="C245" s="19" t="s">
        <v>6768</v>
      </c>
      <c r="D245" s="634" t="str">
        <f>IF($AC$136="","",IF(HLOOKUP($AC$136,Presentación!$AQ$3:$BV$574,Presentación!AP106)="","",HLOOKUP($AC$136,Presentación!$AQ$3:$BV$574,Presentación!AP106,0)))</f>
        <v/>
      </c>
      <c r="E245" s="669"/>
      <c r="F245" s="670"/>
      <c r="G245" s="752" t="str">
        <f>IF($AC$136="","",IF(HLOOKUP($AC$136,Presentación!$BZ$3:$DE$574,Presentación!AP106,0)="","",HLOOKUP($AC$136,Presentación!$BZ$3:$DE$574,Presentación!AP106,0)))</f>
        <v/>
      </c>
      <c r="H245" s="669"/>
      <c r="I245" s="669"/>
      <c r="J245" s="669"/>
      <c r="K245" s="669"/>
      <c r="L245" s="669"/>
      <c r="M245" s="669"/>
      <c r="N245" s="669"/>
      <c r="O245" s="669"/>
      <c r="P245" s="669"/>
      <c r="Q245" s="669"/>
      <c r="R245" s="669"/>
      <c r="S245" s="670"/>
      <c r="T245" s="866"/>
      <c r="U245" s="745"/>
      <c r="V245" s="746"/>
      <c r="W245" s="112"/>
      <c r="X245" s="112"/>
      <c r="Y245" s="112"/>
      <c r="Z245" s="112"/>
      <c r="AA245" s="112"/>
      <c r="AB245" s="112"/>
      <c r="AC245" s="112"/>
      <c r="AD245" s="112"/>
      <c r="AG245">
        <f t="shared" si="77"/>
        <v>0</v>
      </c>
      <c r="AH245" s="247">
        <f t="shared" si="78"/>
        <v>0</v>
      </c>
      <c r="AI245" s="310" t="str">
        <f>IF(AH245=0,"",
IF(SUM($AH$142:AH245)=1,AJ245,
IF($AH$717&gt;SUM($AH$142:AH245),_xlfn.CONCAT(", ",AJ245),
IF($AH$717=SUM($AH$142:AH245),_xlfn.CONCAT(" y ",AJ245)))))</f>
        <v/>
      </c>
      <c r="AJ245" s="19">
        <v>104</v>
      </c>
      <c r="AK245">
        <f t="shared" si="76"/>
        <v>0</v>
      </c>
      <c r="AL245">
        <f t="shared" si="79"/>
        <v>0</v>
      </c>
      <c r="AM245">
        <f t="shared" si="80"/>
        <v>0</v>
      </c>
      <c r="AN245">
        <f t="shared" si="81"/>
        <v>0</v>
      </c>
      <c r="AO245">
        <f t="shared" si="82"/>
        <v>0</v>
      </c>
      <c r="AP245">
        <f t="shared" si="83"/>
        <v>0</v>
      </c>
      <c r="AQ245">
        <f t="shared" si="84"/>
        <v>0</v>
      </c>
      <c r="AR245">
        <f t="shared" si="85"/>
        <v>0</v>
      </c>
      <c r="AS245">
        <f t="shared" si="86"/>
        <v>0</v>
      </c>
      <c r="AT245" s="311">
        <f t="shared" si="87"/>
        <v>0</v>
      </c>
      <c r="AU245" s="312">
        <f t="shared" si="88"/>
        <v>0</v>
      </c>
      <c r="AV245" s="313">
        <f t="shared" si="89"/>
        <v>0</v>
      </c>
      <c r="AW245" s="314">
        <f t="shared" si="99"/>
        <v>0</v>
      </c>
      <c r="AX245" s="311">
        <f t="shared" si="90"/>
        <v>0</v>
      </c>
      <c r="AY245" s="312">
        <f t="shared" si="91"/>
        <v>0</v>
      </c>
      <c r="AZ245" s="313">
        <f t="shared" si="92"/>
        <v>0</v>
      </c>
      <c r="BA245" s="314">
        <f t="shared" si="100"/>
        <v>0</v>
      </c>
      <c r="BB245" s="311">
        <f t="shared" si="93"/>
        <v>0</v>
      </c>
      <c r="BC245" s="312">
        <f t="shared" si="94"/>
        <v>0</v>
      </c>
      <c r="BD245" s="313">
        <f t="shared" si="95"/>
        <v>0</v>
      </c>
      <c r="BE245" s="314">
        <f t="shared" si="101"/>
        <v>0</v>
      </c>
      <c r="BF245" s="311">
        <f t="shared" si="96"/>
        <v>0</v>
      </c>
      <c r="BG245" s="312">
        <f t="shared" si="97"/>
        <v>0</v>
      </c>
      <c r="BH245" s="313">
        <f t="shared" si="98"/>
        <v>0</v>
      </c>
      <c r="BI245" s="314">
        <f t="shared" si="102"/>
        <v>0</v>
      </c>
      <c r="BJ245" s="247">
        <f t="shared" si="103"/>
        <v>0</v>
      </c>
      <c r="BK245" s="310" t="str">
        <f>IF(BJ245=0,"",
IF(SUM($BJ$143:BJ245)=1,BL245,
IF($BJ$718&gt;SUM($BJ$143:BJ245),_xlfn.CONCAT(", ",BL245),
IF($BJ$718=SUM($BJ$143:BJ245),_xlfn.CONCAT(" y ",BL245)))))</f>
        <v/>
      </c>
      <c r="BL245" s="19">
        <v>103</v>
      </c>
      <c r="BM245" s="14"/>
      <c r="BN245" s="315"/>
      <c r="BO245" s="315"/>
      <c r="BP245" s="315"/>
      <c r="BQ245" s="315"/>
      <c r="BR245" s="315"/>
      <c r="BS245" s="315"/>
      <c r="BT245" s="315"/>
      <c r="BU245" s="315"/>
      <c r="BV245" s="14"/>
      <c r="BW245" s="14"/>
      <c r="BX245" s="14"/>
      <c r="BY245" s="14"/>
      <c r="BZ245" s="14"/>
      <c r="CA245" s="14"/>
      <c r="CB245" s="14"/>
      <c r="CC245" s="14"/>
      <c r="CD245" s="14"/>
      <c r="CE245" s="14"/>
      <c r="CF245" s="14"/>
      <c r="CG245" s="14"/>
      <c r="CH245" s="14"/>
      <c r="CI245" s="14"/>
      <c r="CJ245" s="14"/>
      <c r="CK245" s="14"/>
      <c r="CL245" s="14"/>
    </row>
    <row r="246" spans="1:90" ht="15" customHeight="1">
      <c r="A246" s="5"/>
      <c r="B246" s="6"/>
      <c r="C246" s="19" t="s">
        <v>6769</v>
      </c>
      <c r="D246" s="634" t="str">
        <f>IF($AC$136="","",IF(HLOOKUP($AC$136,Presentación!$AQ$3:$BV$574,Presentación!AP107)="","",HLOOKUP($AC$136,Presentación!$AQ$3:$BV$574,Presentación!AP107,0)))</f>
        <v/>
      </c>
      <c r="E246" s="669"/>
      <c r="F246" s="670"/>
      <c r="G246" s="752" t="str">
        <f>IF($AC$136="","",IF(HLOOKUP($AC$136,Presentación!$BZ$3:$DE$574,Presentación!AP107,0)="","",HLOOKUP($AC$136,Presentación!$BZ$3:$DE$574,Presentación!AP107,0)))</f>
        <v/>
      </c>
      <c r="H246" s="669"/>
      <c r="I246" s="669"/>
      <c r="J246" s="669"/>
      <c r="K246" s="669"/>
      <c r="L246" s="669"/>
      <c r="M246" s="669"/>
      <c r="N246" s="669"/>
      <c r="O246" s="669"/>
      <c r="P246" s="669"/>
      <c r="Q246" s="669"/>
      <c r="R246" s="669"/>
      <c r="S246" s="670"/>
      <c r="T246" s="866"/>
      <c r="U246" s="745"/>
      <c r="V246" s="746"/>
      <c r="W246" s="112"/>
      <c r="X246" s="112"/>
      <c r="Y246" s="112"/>
      <c r="Z246" s="112"/>
      <c r="AA246" s="112"/>
      <c r="AB246" s="112"/>
      <c r="AC246" s="112"/>
      <c r="AD246" s="112"/>
      <c r="AG246">
        <f t="shared" si="77"/>
        <v>0</v>
      </c>
      <c r="AH246" s="247">
        <f t="shared" si="78"/>
        <v>0</v>
      </c>
      <c r="AI246" s="310" t="str">
        <f>IF(AH246=0,"",
IF(SUM($AH$142:AH246)=1,AJ246,
IF($AH$717&gt;SUM($AH$142:AH246),_xlfn.CONCAT(", ",AJ246),
IF($AH$717=SUM($AH$142:AH246),_xlfn.CONCAT(" y ",AJ246)))))</f>
        <v/>
      </c>
      <c r="AJ246" s="19">
        <v>105</v>
      </c>
      <c r="AK246">
        <f t="shared" si="76"/>
        <v>0</v>
      </c>
      <c r="AL246">
        <f t="shared" si="79"/>
        <v>0</v>
      </c>
      <c r="AM246">
        <f t="shared" si="80"/>
        <v>0</v>
      </c>
      <c r="AN246">
        <f t="shared" si="81"/>
        <v>0</v>
      </c>
      <c r="AO246">
        <f t="shared" si="82"/>
        <v>0</v>
      </c>
      <c r="AP246">
        <f t="shared" si="83"/>
        <v>0</v>
      </c>
      <c r="AQ246">
        <f t="shared" si="84"/>
        <v>0</v>
      </c>
      <c r="AR246">
        <f t="shared" si="85"/>
        <v>0</v>
      </c>
      <c r="AS246">
        <f t="shared" si="86"/>
        <v>0</v>
      </c>
      <c r="AT246" s="311">
        <f t="shared" si="87"/>
        <v>0</v>
      </c>
      <c r="AU246" s="312">
        <f t="shared" si="88"/>
        <v>0</v>
      </c>
      <c r="AV246" s="313">
        <f t="shared" si="89"/>
        <v>0</v>
      </c>
      <c r="AW246" s="314">
        <f t="shared" si="99"/>
        <v>0</v>
      </c>
      <c r="AX246" s="311">
        <f t="shared" si="90"/>
        <v>0</v>
      </c>
      <c r="AY246" s="312">
        <f t="shared" si="91"/>
        <v>0</v>
      </c>
      <c r="AZ246" s="313">
        <f t="shared" si="92"/>
        <v>0</v>
      </c>
      <c r="BA246" s="314">
        <f t="shared" si="100"/>
        <v>0</v>
      </c>
      <c r="BB246" s="311">
        <f t="shared" si="93"/>
        <v>0</v>
      </c>
      <c r="BC246" s="312">
        <f t="shared" si="94"/>
        <v>0</v>
      </c>
      <c r="BD246" s="313">
        <f t="shared" si="95"/>
        <v>0</v>
      </c>
      <c r="BE246" s="314">
        <f t="shared" si="101"/>
        <v>0</v>
      </c>
      <c r="BF246" s="311">
        <f t="shared" si="96"/>
        <v>0</v>
      </c>
      <c r="BG246" s="312">
        <f t="shared" si="97"/>
        <v>0</v>
      </c>
      <c r="BH246" s="313">
        <f t="shared" si="98"/>
        <v>0</v>
      </c>
      <c r="BI246" s="314">
        <f t="shared" si="102"/>
        <v>0</v>
      </c>
      <c r="BJ246" s="247">
        <f t="shared" si="103"/>
        <v>0</v>
      </c>
      <c r="BK246" s="310" t="str">
        <f>IF(BJ246=0,"",
IF(SUM($BJ$143:BJ246)=1,BL246,
IF($BJ$718&gt;SUM($BJ$143:BJ246),_xlfn.CONCAT(", ",BL246),
IF($BJ$718=SUM($BJ$143:BJ246),_xlfn.CONCAT(" y ",BL246)))))</f>
        <v/>
      </c>
      <c r="BL246" s="19">
        <v>104</v>
      </c>
      <c r="BM246" s="14"/>
      <c r="BN246" s="315"/>
      <c r="BO246" s="315"/>
      <c r="BP246" s="315"/>
      <c r="BQ246" s="315"/>
      <c r="BR246" s="315"/>
      <c r="BS246" s="315"/>
      <c r="BT246" s="315"/>
      <c r="BU246" s="315"/>
      <c r="BV246" s="14"/>
      <c r="BW246" s="14"/>
      <c r="BX246" s="14"/>
      <c r="BY246" s="14"/>
      <c r="BZ246" s="14"/>
      <c r="CA246" s="14"/>
      <c r="CB246" s="14"/>
      <c r="CC246" s="14"/>
      <c r="CD246" s="14"/>
      <c r="CE246" s="14"/>
      <c r="CF246" s="14"/>
      <c r="CG246" s="14"/>
      <c r="CH246" s="14"/>
      <c r="CI246" s="14"/>
      <c r="CJ246" s="14"/>
      <c r="CK246" s="14"/>
      <c r="CL246" s="14"/>
    </row>
    <row r="247" spans="1:90" ht="15" customHeight="1">
      <c r="A247" s="5"/>
      <c r="B247" s="6"/>
      <c r="C247" s="19" t="s">
        <v>6770</v>
      </c>
      <c r="D247" s="634" t="str">
        <f>IF($AC$136="","",IF(HLOOKUP($AC$136,Presentación!$AQ$3:$BV$574,Presentación!AP108)="","",HLOOKUP($AC$136,Presentación!$AQ$3:$BV$574,Presentación!AP108,0)))</f>
        <v/>
      </c>
      <c r="E247" s="669"/>
      <c r="F247" s="670"/>
      <c r="G247" s="752" t="str">
        <f>IF($AC$136="","",IF(HLOOKUP($AC$136,Presentación!$BZ$3:$DE$574,Presentación!AP108,0)="","",HLOOKUP($AC$136,Presentación!$BZ$3:$DE$574,Presentación!AP108,0)))</f>
        <v/>
      </c>
      <c r="H247" s="669"/>
      <c r="I247" s="669"/>
      <c r="J247" s="669"/>
      <c r="K247" s="669"/>
      <c r="L247" s="669"/>
      <c r="M247" s="669"/>
      <c r="N247" s="669"/>
      <c r="O247" s="669"/>
      <c r="P247" s="669"/>
      <c r="Q247" s="669"/>
      <c r="R247" s="669"/>
      <c r="S247" s="670"/>
      <c r="T247" s="866"/>
      <c r="U247" s="745"/>
      <c r="V247" s="746"/>
      <c r="W247" s="112"/>
      <c r="X247" s="112"/>
      <c r="Y247" s="112"/>
      <c r="Z247" s="112"/>
      <c r="AA247" s="112"/>
      <c r="AB247" s="112"/>
      <c r="AC247" s="112"/>
      <c r="AD247" s="112"/>
      <c r="AG247">
        <f t="shared" si="77"/>
        <v>0</v>
      </c>
      <c r="AH247" s="247">
        <f t="shared" si="78"/>
        <v>0</v>
      </c>
      <c r="AI247" s="310" t="str">
        <f>IF(AH247=0,"",
IF(SUM($AH$142:AH247)=1,AJ247,
IF($AH$717&gt;SUM($AH$142:AH247),_xlfn.CONCAT(", ",AJ247),
IF($AH$717=SUM($AH$142:AH247),_xlfn.CONCAT(" y ",AJ247)))))</f>
        <v/>
      </c>
      <c r="AJ247" s="19">
        <v>106</v>
      </c>
      <c r="AK247">
        <f t="shared" si="76"/>
        <v>0</v>
      </c>
      <c r="AL247">
        <f t="shared" si="79"/>
        <v>0</v>
      </c>
      <c r="AM247">
        <f t="shared" si="80"/>
        <v>0</v>
      </c>
      <c r="AN247">
        <f t="shared" si="81"/>
        <v>0</v>
      </c>
      <c r="AO247">
        <f t="shared" si="82"/>
        <v>0</v>
      </c>
      <c r="AP247">
        <f t="shared" si="83"/>
        <v>0</v>
      </c>
      <c r="AQ247">
        <f t="shared" si="84"/>
        <v>0</v>
      </c>
      <c r="AR247">
        <f t="shared" si="85"/>
        <v>0</v>
      </c>
      <c r="AS247">
        <f t="shared" si="86"/>
        <v>0</v>
      </c>
      <c r="AT247" s="311">
        <f t="shared" si="87"/>
        <v>0</v>
      </c>
      <c r="AU247" s="312">
        <f t="shared" si="88"/>
        <v>0</v>
      </c>
      <c r="AV247" s="313">
        <f t="shared" si="89"/>
        <v>0</v>
      </c>
      <c r="AW247" s="314">
        <f t="shared" si="99"/>
        <v>0</v>
      </c>
      <c r="AX247" s="311">
        <f t="shared" si="90"/>
        <v>0</v>
      </c>
      <c r="AY247" s="312">
        <f t="shared" si="91"/>
        <v>0</v>
      </c>
      <c r="AZ247" s="313">
        <f t="shared" si="92"/>
        <v>0</v>
      </c>
      <c r="BA247" s="314">
        <f t="shared" si="100"/>
        <v>0</v>
      </c>
      <c r="BB247" s="311">
        <f t="shared" si="93"/>
        <v>0</v>
      </c>
      <c r="BC247" s="312">
        <f t="shared" si="94"/>
        <v>0</v>
      </c>
      <c r="BD247" s="313">
        <f t="shared" si="95"/>
        <v>0</v>
      </c>
      <c r="BE247" s="314">
        <f t="shared" si="101"/>
        <v>0</v>
      </c>
      <c r="BF247" s="311">
        <f t="shared" si="96"/>
        <v>0</v>
      </c>
      <c r="BG247" s="312">
        <f t="shared" si="97"/>
        <v>0</v>
      </c>
      <c r="BH247" s="313">
        <f t="shared" si="98"/>
        <v>0</v>
      </c>
      <c r="BI247" s="314">
        <f t="shared" si="102"/>
        <v>0</v>
      </c>
      <c r="BJ247" s="247">
        <f t="shared" si="103"/>
        <v>0</v>
      </c>
      <c r="BK247" s="310" t="str">
        <f>IF(BJ247=0,"",
IF(SUM($BJ$143:BJ247)=1,BL247,
IF($BJ$718&gt;SUM($BJ$143:BJ247),_xlfn.CONCAT(", ",BL247),
IF($BJ$718=SUM($BJ$143:BJ247),_xlfn.CONCAT(" y ",BL247)))))</f>
        <v/>
      </c>
      <c r="BL247" s="19">
        <v>105</v>
      </c>
      <c r="BM247" s="14"/>
      <c r="BN247" s="315"/>
      <c r="BO247" s="315"/>
      <c r="BP247" s="315"/>
      <c r="BQ247" s="315"/>
      <c r="BR247" s="315"/>
      <c r="BS247" s="315"/>
      <c r="BT247" s="315"/>
      <c r="BU247" s="315"/>
      <c r="BV247" s="14"/>
      <c r="BW247" s="14"/>
      <c r="BX247" s="14"/>
      <c r="BY247" s="14"/>
      <c r="BZ247" s="14"/>
      <c r="CA247" s="14"/>
      <c r="CB247" s="14"/>
      <c r="CC247" s="14"/>
      <c r="CD247" s="14"/>
      <c r="CE247" s="14"/>
      <c r="CF247" s="14"/>
      <c r="CG247" s="14"/>
      <c r="CH247" s="14"/>
      <c r="CI247" s="14"/>
      <c r="CJ247" s="14"/>
      <c r="CK247" s="14"/>
      <c r="CL247" s="14"/>
    </row>
    <row r="248" spans="1:90" ht="15" customHeight="1">
      <c r="A248" s="5"/>
      <c r="B248" s="6"/>
      <c r="C248" s="19" t="s">
        <v>6771</v>
      </c>
      <c r="D248" s="634" t="str">
        <f>IF($AC$136="","",IF(HLOOKUP($AC$136,Presentación!$AQ$3:$BV$574,Presentación!AP109)="","",HLOOKUP($AC$136,Presentación!$AQ$3:$BV$574,Presentación!AP109,0)))</f>
        <v/>
      </c>
      <c r="E248" s="669"/>
      <c r="F248" s="670"/>
      <c r="G248" s="752" t="str">
        <f>IF($AC$136="","",IF(HLOOKUP($AC$136,Presentación!$BZ$3:$DE$574,Presentación!AP109,0)="","",HLOOKUP($AC$136,Presentación!$BZ$3:$DE$574,Presentación!AP109,0)))</f>
        <v/>
      </c>
      <c r="H248" s="669"/>
      <c r="I248" s="669"/>
      <c r="J248" s="669"/>
      <c r="K248" s="669"/>
      <c r="L248" s="669"/>
      <c r="M248" s="669"/>
      <c r="N248" s="669"/>
      <c r="O248" s="669"/>
      <c r="P248" s="669"/>
      <c r="Q248" s="669"/>
      <c r="R248" s="669"/>
      <c r="S248" s="670"/>
      <c r="T248" s="866"/>
      <c r="U248" s="745"/>
      <c r="V248" s="746"/>
      <c r="W248" s="112"/>
      <c r="X248" s="112"/>
      <c r="Y248" s="112"/>
      <c r="Z248" s="112"/>
      <c r="AA248" s="112"/>
      <c r="AB248" s="112"/>
      <c r="AC248" s="112"/>
      <c r="AD248" s="112"/>
      <c r="AG248">
        <f t="shared" si="77"/>
        <v>0</v>
      </c>
      <c r="AH248" s="247">
        <f t="shared" si="78"/>
        <v>0</v>
      </c>
      <c r="AI248" s="310" t="str">
        <f>IF(AH248=0,"",
IF(SUM($AH$142:AH248)=1,AJ248,
IF($AH$717&gt;SUM($AH$142:AH248),_xlfn.CONCAT(", ",AJ248),
IF($AH$717=SUM($AH$142:AH248),_xlfn.CONCAT(" y ",AJ248)))))</f>
        <v/>
      </c>
      <c r="AJ248" s="19">
        <v>107</v>
      </c>
      <c r="AK248">
        <f t="shared" si="76"/>
        <v>0</v>
      </c>
      <c r="AL248">
        <f t="shared" si="79"/>
        <v>0</v>
      </c>
      <c r="AM248">
        <f t="shared" si="80"/>
        <v>0</v>
      </c>
      <c r="AN248">
        <f t="shared" si="81"/>
        <v>0</v>
      </c>
      <c r="AO248">
        <f t="shared" si="82"/>
        <v>0</v>
      </c>
      <c r="AP248">
        <f t="shared" si="83"/>
        <v>0</v>
      </c>
      <c r="AQ248">
        <f t="shared" si="84"/>
        <v>0</v>
      </c>
      <c r="AR248">
        <f t="shared" si="85"/>
        <v>0</v>
      </c>
      <c r="AS248">
        <f t="shared" si="86"/>
        <v>0</v>
      </c>
      <c r="AT248" s="311">
        <f t="shared" si="87"/>
        <v>0</v>
      </c>
      <c r="AU248" s="312">
        <f t="shared" si="88"/>
        <v>0</v>
      </c>
      <c r="AV248" s="313">
        <f t="shared" si="89"/>
        <v>0</v>
      </c>
      <c r="AW248" s="314">
        <f t="shared" si="99"/>
        <v>0</v>
      </c>
      <c r="AX248" s="311">
        <f t="shared" si="90"/>
        <v>0</v>
      </c>
      <c r="AY248" s="312">
        <f t="shared" si="91"/>
        <v>0</v>
      </c>
      <c r="AZ248" s="313">
        <f t="shared" si="92"/>
        <v>0</v>
      </c>
      <c r="BA248" s="314">
        <f t="shared" si="100"/>
        <v>0</v>
      </c>
      <c r="BB248" s="311">
        <f t="shared" si="93"/>
        <v>0</v>
      </c>
      <c r="BC248" s="312">
        <f t="shared" si="94"/>
        <v>0</v>
      </c>
      <c r="BD248" s="313">
        <f t="shared" si="95"/>
        <v>0</v>
      </c>
      <c r="BE248" s="314">
        <f t="shared" si="101"/>
        <v>0</v>
      </c>
      <c r="BF248" s="311">
        <f t="shared" si="96"/>
        <v>0</v>
      </c>
      <c r="BG248" s="312">
        <f t="shared" si="97"/>
        <v>0</v>
      </c>
      <c r="BH248" s="313">
        <f t="shared" si="98"/>
        <v>0</v>
      </c>
      <c r="BI248" s="314">
        <f t="shared" si="102"/>
        <v>0</v>
      </c>
      <c r="BJ248" s="247">
        <f t="shared" si="103"/>
        <v>0</v>
      </c>
      <c r="BK248" s="310" t="str">
        <f>IF(BJ248=0,"",
IF(SUM($BJ$143:BJ248)=1,BL248,
IF($BJ$718&gt;SUM($BJ$143:BJ248),_xlfn.CONCAT(", ",BL248),
IF($BJ$718=SUM($BJ$143:BJ248),_xlfn.CONCAT(" y ",BL248)))))</f>
        <v/>
      </c>
      <c r="BL248" s="19">
        <v>106</v>
      </c>
      <c r="BM248" s="14"/>
      <c r="BN248" s="315"/>
      <c r="BO248" s="315"/>
      <c r="BP248" s="315"/>
      <c r="BQ248" s="315"/>
      <c r="BR248" s="315"/>
      <c r="BS248" s="315"/>
      <c r="BT248" s="315"/>
      <c r="BU248" s="315"/>
      <c r="BV248" s="14"/>
      <c r="BW248" s="14"/>
      <c r="BX248" s="14"/>
      <c r="BY248" s="14"/>
      <c r="BZ248" s="14"/>
      <c r="CA248" s="14"/>
      <c r="CB248" s="14"/>
      <c r="CC248" s="14"/>
      <c r="CD248" s="14"/>
      <c r="CE248" s="14"/>
      <c r="CF248" s="14"/>
      <c r="CG248" s="14"/>
      <c r="CH248" s="14"/>
      <c r="CI248" s="14"/>
      <c r="CJ248" s="14"/>
      <c r="CK248" s="14"/>
      <c r="CL248" s="14"/>
    </row>
    <row r="249" spans="1:90" ht="15" customHeight="1">
      <c r="A249" s="5"/>
      <c r="B249" s="6"/>
      <c r="C249" s="19" t="s">
        <v>6772</v>
      </c>
      <c r="D249" s="634" t="str">
        <f>IF($AC$136="","",IF(HLOOKUP($AC$136,Presentación!$AQ$3:$BV$574,Presentación!AP110)="","",HLOOKUP($AC$136,Presentación!$AQ$3:$BV$574,Presentación!AP110,0)))</f>
        <v/>
      </c>
      <c r="E249" s="669"/>
      <c r="F249" s="670"/>
      <c r="G249" s="752" t="str">
        <f>IF($AC$136="","",IF(HLOOKUP($AC$136,Presentación!$BZ$3:$DE$574,Presentación!AP110,0)="","",HLOOKUP($AC$136,Presentación!$BZ$3:$DE$574,Presentación!AP110,0)))</f>
        <v/>
      </c>
      <c r="H249" s="669"/>
      <c r="I249" s="669"/>
      <c r="J249" s="669"/>
      <c r="K249" s="669"/>
      <c r="L249" s="669"/>
      <c r="M249" s="669"/>
      <c r="N249" s="669"/>
      <c r="O249" s="669"/>
      <c r="P249" s="669"/>
      <c r="Q249" s="669"/>
      <c r="R249" s="669"/>
      <c r="S249" s="670"/>
      <c r="T249" s="866"/>
      <c r="U249" s="745"/>
      <c r="V249" s="746"/>
      <c r="W249" s="112"/>
      <c r="X249" s="112"/>
      <c r="Y249" s="112"/>
      <c r="Z249" s="112"/>
      <c r="AA249" s="112"/>
      <c r="AB249" s="112"/>
      <c r="AC249" s="112"/>
      <c r="AD249" s="112"/>
      <c r="AG249">
        <f t="shared" si="77"/>
        <v>0</v>
      </c>
      <c r="AH249" s="247">
        <f t="shared" si="78"/>
        <v>0</v>
      </c>
      <c r="AI249" s="310" t="str">
        <f>IF(AH249=0,"",
IF(SUM($AH$142:AH249)=1,AJ249,
IF($AH$717&gt;SUM($AH$142:AH249),_xlfn.CONCAT(", ",AJ249),
IF($AH$717=SUM($AH$142:AH249),_xlfn.CONCAT(" y ",AJ249)))))</f>
        <v/>
      </c>
      <c r="AJ249" s="19">
        <v>108</v>
      </c>
      <c r="AK249">
        <f t="shared" si="76"/>
        <v>0</v>
      </c>
      <c r="AL249">
        <f t="shared" si="79"/>
        <v>0</v>
      </c>
      <c r="AM249">
        <f t="shared" si="80"/>
        <v>0</v>
      </c>
      <c r="AN249">
        <f t="shared" si="81"/>
        <v>0</v>
      </c>
      <c r="AO249">
        <f t="shared" si="82"/>
        <v>0</v>
      </c>
      <c r="AP249">
        <f t="shared" si="83"/>
        <v>0</v>
      </c>
      <c r="AQ249">
        <f t="shared" si="84"/>
        <v>0</v>
      </c>
      <c r="AR249">
        <f t="shared" si="85"/>
        <v>0</v>
      </c>
      <c r="AS249">
        <f t="shared" si="86"/>
        <v>0</v>
      </c>
      <c r="AT249" s="311">
        <f t="shared" si="87"/>
        <v>0</v>
      </c>
      <c r="AU249" s="312">
        <f t="shared" si="88"/>
        <v>0</v>
      </c>
      <c r="AV249" s="313">
        <f t="shared" si="89"/>
        <v>0</v>
      </c>
      <c r="AW249" s="314">
        <f t="shared" si="99"/>
        <v>0</v>
      </c>
      <c r="AX249" s="311">
        <f t="shared" si="90"/>
        <v>0</v>
      </c>
      <c r="AY249" s="312">
        <f t="shared" si="91"/>
        <v>0</v>
      </c>
      <c r="AZ249" s="313">
        <f t="shared" si="92"/>
        <v>0</v>
      </c>
      <c r="BA249" s="314">
        <f t="shared" si="100"/>
        <v>0</v>
      </c>
      <c r="BB249" s="311">
        <f t="shared" si="93"/>
        <v>0</v>
      </c>
      <c r="BC249" s="312">
        <f t="shared" si="94"/>
        <v>0</v>
      </c>
      <c r="BD249" s="313">
        <f t="shared" si="95"/>
        <v>0</v>
      </c>
      <c r="BE249" s="314">
        <f t="shared" si="101"/>
        <v>0</v>
      </c>
      <c r="BF249" s="311">
        <f t="shared" si="96"/>
        <v>0</v>
      </c>
      <c r="BG249" s="312">
        <f t="shared" si="97"/>
        <v>0</v>
      </c>
      <c r="BH249" s="313">
        <f t="shared" si="98"/>
        <v>0</v>
      </c>
      <c r="BI249" s="314">
        <f t="shared" si="102"/>
        <v>0</v>
      </c>
      <c r="BJ249" s="247">
        <f t="shared" si="103"/>
        <v>0</v>
      </c>
      <c r="BK249" s="310" t="str">
        <f>IF(BJ249=0,"",
IF(SUM($BJ$143:BJ249)=1,BL249,
IF($BJ$718&gt;SUM($BJ$143:BJ249),_xlfn.CONCAT(", ",BL249),
IF($BJ$718=SUM($BJ$143:BJ249),_xlfn.CONCAT(" y ",BL249)))))</f>
        <v/>
      </c>
      <c r="BL249" s="19">
        <v>107</v>
      </c>
      <c r="BM249" s="14"/>
      <c r="BN249" s="315"/>
      <c r="BO249" s="315"/>
      <c r="BP249" s="315"/>
      <c r="BQ249" s="315"/>
      <c r="BR249" s="315"/>
      <c r="BS249" s="315"/>
      <c r="BT249" s="315"/>
      <c r="BU249" s="315"/>
      <c r="BV249" s="14"/>
      <c r="BW249" s="14"/>
      <c r="BX249" s="14"/>
      <c r="BY249" s="14"/>
      <c r="BZ249" s="14"/>
      <c r="CA249" s="14"/>
      <c r="CB249" s="14"/>
      <c r="CC249" s="14"/>
      <c r="CD249" s="14"/>
      <c r="CE249" s="14"/>
      <c r="CF249" s="14"/>
      <c r="CG249" s="14"/>
      <c r="CH249" s="14"/>
      <c r="CI249" s="14"/>
      <c r="CJ249" s="14"/>
      <c r="CK249" s="14"/>
      <c r="CL249" s="14"/>
    </row>
    <row r="250" spans="1:90" ht="15" customHeight="1">
      <c r="A250" s="5"/>
      <c r="B250" s="6"/>
      <c r="C250" s="19" t="s">
        <v>6773</v>
      </c>
      <c r="D250" s="634" t="str">
        <f>IF($AC$136="","",IF(HLOOKUP($AC$136,Presentación!$AQ$3:$BV$574,Presentación!AP111)="","",HLOOKUP($AC$136,Presentación!$AQ$3:$BV$574,Presentación!AP111,0)))</f>
        <v/>
      </c>
      <c r="E250" s="669"/>
      <c r="F250" s="670"/>
      <c r="G250" s="752" t="str">
        <f>IF($AC$136="","",IF(HLOOKUP($AC$136,Presentación!$BZ$3:$DE$574,Presentación!AP111,0)="","",HLOOKUP($AC$136,Presentación!$BZ$3:$DE$574,Presentación!AP111,0)))</f>
        <v/>
      </c>
      <c r="H250" s="669"/>
      <c r="I250" s="669"/>
      <c r="J250" s="669"/>
      <c r="K250" s="669"/>
      <c r="L250" s="669"/>
      <c r="M250" s="669"/>
      <c r="N250" s="669"/>
      <c r="O250" s="669"/>
      <c r="P250" s="669"/>
      <c r="Q250" s="669"/>
      <c r="R250" s="669"/>
      <c r="S250" s="670"/>
      <c r="T250" s="866"/>
      <c r="U250" s="745"/>
      <c r="V250" s="746"/>
      <c r="W250" s="112"/>
      <c r="X250" s="112"/>
      <c r="Y250" s="112"/>
      <c r="Z250" s="112"/>
      <c r="AA250" s="112"/>
      <c r="AB250" s="112"/>
      <c r="AC250" s="112"/>
      <c r="AD250" s="112"/>
      <c r="AG250">
        <f t="shared" si="77"/>
        <v>0</v>
      </c>
      <c r="AH250" s="247">
        <f t="shared" si="78"/>
        <v>0</v>
      </c>
      <c r="AI250" s="310" t="str">
        <f>IF(AH250=0,"",
IF(SUM($AH$142:AH250)=1,AJ250,
IF($AH$717&gt;SUM($AH$142:AH250),_xlfn.CONCAT(", ",AJ250),
IF($AH$717=SUM($AH$142:AH250),_xlfn.CONCAT(" y ",AJ250)))))</f>
        <v/>
      </c>
      <c r="AJ250" s="19">
        <v>109</v>
      </c>
      <c r="AK250">
        <f t="shared" si="76"/>
        <v>0</v>
      </c>
      <c r="AL250">
        <f t="shared" si="79"/>
        <v>0</v>
      </c>
      <c r="AM250">
        <f t="shared" si="80"/>
        <v>0</v>
      </c>
      <c r="AN250">
        <f t="shared" si="81"/>
        <v>0</v>
      </c>
      <c r="AO250">
        <f t="shared" si="82"/>
        <v>0</v>
      </c>
      <c r="AP250">
        <f t="shared" si="83"/>
        <v>0</v>
      </c>
      <c r="AQ250">
        <f t="shared" si="84"/>
        <v>0</v>
      </c>
      <c r="AR250">
        <f t="shared" si="85"/>
        <v>0</v>
      </c>
      <c r="AS250">
        <f t="shared" si="86"/>
        <v>0</v>
      </c>
      <c r="AT250" s="311">
        <f t="shared" si="87"/>
        <v>0</v>
      </c>
      <c r="AU250" s="312">
        <f t="shared" si="88"/>
        <v>0</v>
      </c>
      <c r="AV250" s="313">
        <f t="shared" si="89"/>
        <v>0</v>
      </c>
      <c r="AW250" s="314">
        <f t="shared" si="99"/>
        <v>0</v>
      </c>
      <c r="AX250" s="311">
        <f t="shared" si="90"/>
        <v>0</v>
      </c>
      <c r="AY250" s="312">
        <f t="shared" si="91"/>
        <v>0</v>
      </c>
      <c r="AZ250" s="313">
        <f t="shared" si="92"/>
        <v>0</v>
      </c>
      <c r="BA250" s="314">
        <f t="shared" si="100"/>
        <v>0</v>
      </c>
      <c r="BB250" s="311">
        <f t="shared" si="93"/>
        <v>0</v>
      </c>
      <c r="BC250" s="312">
        <f t="shared" si="94"/>
        <v>0</v>
      </c>
      <c r="BD250" s="313">
        <f t="shared" si="95"/>
        <v>0</v>
      </c>
      <c r="BE250" s="314">
        <f t="shared" si="101"/>
        <v>0</v>
      </c>
      <c r="BF250" s="311">
        <f t="shared" si="96"/>
        <v>0</v>
      </c>
      <c r="BG250" s="312">
        <f t="shared" si="97"/>
        <v>0</v>
      </c>
      <c r="BH250" s="313">
        <f t="shared" si="98"/>
        <v>0</v>
      </c>
      <c r="BI250" s="314">
        <f t="shared" si="102"/>
        <v>0</v>
      </c>
      <c r="BJ250" s="247">
        <f t="shared" si="103"/>
        <v>0</v>
      </c>
      <c r="BK250" s="310" t="str">
        <f>IF(BJ250=0,"",
IF(SUM($BJ$143:BJ250)=1,BL250,
IF($BJ$718&gt;SUM($BJ$143:BJ250),_xlfn.CONCAT(", ",BL250),
IF($BJ$718=SUM($BJ$143:BJ250),_xlfn.CONCAT(" y ",BL250)))))</f>
        <v/>
      </c>
      <c r="BL250" s="19">
        <v>108</v>
      </c>
      <c r="BM250" s="14"/>
      <c r="BN250" s="315"/>
      <c r="BO250" s="315"/>
      <c r="BP250" s="315"/>
      <c r="BQ250" s="315"/>
      <c r="BR250" s="315"/>
      <c r="BS250" s="315"/>
      <c r="BT250" s="315"/>
      <c r="BU250" s="315"/>
      <c r="BV250" s="14"/>
      <c r="BW250" s="14"/>
      <c r="BX250" s="14"/>
      <c r="BY250" s="14"/>
      <c r="BZ250" s="14"/>
      <c r="CA250" s="14"/>
      <c r="CB250" s="14"/>
      <c r="CC250" s="14"/>
      <c r="CD250" s="14"/>
      <c r="CE250" s="14"/>
      <c r="CF250" s="14"/>
      <c r="CG250" s="14"/>
      <c r="CH250" s="14"/>
      <c r="CI250" s="14"/>
      <c r="CJ250" s="14"/>
      <c r="CK250" s="14"/>
      <c r="CL250" s="14"/>
    </row>
    <row r="251" spans="1:90" ht="15" customHeight="1">
      <c r="A251" s="5"/>
      <c r="B251" s="6"/>
      <c r="C251" s="19" t="s">
        <v>6774</v>
      </c>
      <c r="D251" s="634" t="str">
        <f>IF($AC$136="","",IF(HLOOKUP($AC$136,Presentación!$AQ$3:$BV$574,Presentación!AP112)="","",HLOOKUP($AC$136,Presentación!$AQ$3:$BV$574,Presentación!AP112,0)))</f>
        <v/>
      </c>
      <c r="E251" s="669"/>
      <c r="F251" s="670"/>
      <c r="G251" s="752" t="str">
        <f>IF($AC$136="","",IF(HLOOKUP($AC$136,Presentación!$BZ$3:$DE$574,Presentación!AP112,0)="","",HLOOKUP($AC$136,Presentación!$BZ$3:$DE$574,Presentación!AP112,0)))</f>
        <v/>
      </c>
      <c r="H251" s="669"/>
      <c r="I251" s="669"/>
      <c r="J251" s="669"/>
      <c r="K251" s="669"/>
      <c r="L251" s="669"/>
      <c r="M251" s="669"/>
      <c r="N251" s="669"/>
      <c r="O251" s="669"/>
      <c r="P251" s="669"/>
      <c r="Q251" s="669"/>
      <c r="R251" s="669"/>
      <c r="S251" s="670"/>
      <c r="T251" s="866"/>
      <c r="U251" s="745"/>
      <c r="V251" s="746"/>
      <c r="W251" s="112"/>
      <c r="X251" s="112"/>
      <c r="Y251" s="112"/>
      <c r="Z251" s="112"/>
      <c r="AA251" s="112"/>
      <c r="AB251" s="112"/>
      <c r="AC251" s="112"/>
      <c r="AD251" s="112"/>
      <c r="AG251">
        <f t="shared" si="77"/>
        <v>0</v>
      </c>
      <c r="AH251" s="247">
        <f t="shared" si="78"/>
        <v>0</v>
      </c>
      <c r="AI251" s="310" t="str">
        <f>IF(AH251=0,"",
IF(SUM($AH$142:AH251)=1,AJ251,
IF($AH$717&gt;SUM($AH$142:AH251),_xlfn.CONCAT(", ",AJ251),
IF($AH$717=SUM($AH$142:AH251),_xlfn.CONCAT(" y ",AJ251)))))</f>
        <v/>
      </c>
      <c r="AJ251" s="19">
        <v>110</v>
      </c>
      <c r="AK251">
        <f t="shared" si="76"/>
        <v>0</v>
      </c>
      <c r="AL251">
        <f t="shared" si="79"/>
        <v>0</v>
      </c>
      <c r="AM251">
        <f t="shared" si="80"/>
        <v>0</v>
      </c>
      <c r="AN251">
        <f t="shared" si="81"/>
        <v>0</v>
      </c>
      <c r="AO251">
        <f t="shared" si="82"/>
        <v>0</v>
      </c>
      <c r="AP251">
        <f t="shared" si="83"/>
        <v>0</v>
      </c>
      <c r="AQ251">
        <f t="shared" si="84"/>
        <v>0</v>
      </c>
      <c r="AR251">
        <f t="shared" si="85"/>
        <v>0</v>
      </c>
      <c r="AS251">
        <f t="shared" si="86"/>
        <v>0</v>
      </c>
      <c r="AT251" s="311">
        <f t="shared" si="87"/>
        <v>0</v>
      </c>
      <c r="AU251" s="312">
        <f t="shared" si="88"/>
        <v>0</v>
      </c>
      <c r="AV251" s="313">
        <f t="shared" si="89"/>
        <v>0</v>
      </c>
      <c r="AW251" s="314">
        <f t="shared" si="99"/>
        <v>0</v>
      </c>
      <c r="AX251" s="311">
        <f t="shared" si="90"/>
        <v>0</v>
      </c>
      <c r="AY251" s="312">
        <f t="shared" si="91"/>
        <v>0</v>
      </c>
      <c r="AZ251" s="313">
        <f t="shared" si="92"/>
        <v>0</v>
      </c>
      <c r="BA251" s="314">
        <f t="shared" si="100"/>
        <v>0</v>
      </c>
      <c r="BB251" s="311">
        <f t="shared" si="93"/>
        <v>0</v>
      </c>
      <c r="BC251" s="312">
        <f t="shared" si="94"/>
        <v>0</v>
      </c>
      <c r="BD251" s="313">
        <f t="shared" si="95"/>
        <v>0</v>
      </c>
      <c r="BE251" s="314">
        <f t="shared" si="101"/>
        <v>0</v>
      </c>
      <c r="BF251" s="311">
        <f t="shared" si="96"/>
        <v>0</v>
      </c>
      <c r="BG251" s="312">
        <f t="shared" si="97"/>
        <v>0</v>
      </c>
      <c r="BH251" s="313">
        <f t="shared" si="98"/>
        <v>0</v>
      </c>
      <c r="BI251" s="314">
        <f t="shared" si="102"/>
        <v>0</v>
      </c>
      <c r="BJ251" s="247">
        <f t="shared" si="103"/>
        <v>0</v>
      </c>
      <c r="BK251" s="310" t="str">
        <f>IF(BJ251=0,"",
IF(SUM($BJ$143:BJ251)=1,BL251,
IF($BJ$718&gt;SUM($BJ$143:BJ251),_xlfn.CONCAT(", ",BL251),
IF($BJ$718=SUM($BJ$143:BJ251),_xlfn.CONCAT(" y ",BL251)))))</f>
        <v/>
      </c>
      <c r="BL251" s="19">
        <v>109</v>
      </c>
      <c r="BM251" s="14"/>
      <c r="BN251" s="315"/>
      <c r="BO251" s="315"/>
      <c r="BP251" s="315"/>
      <c r="BQ251" s="315"/>
      <c r="BR251" s="315"/>
      <c r="BS251" s="315"/>
      <c r="BT251" s="315"/>
      <c r="BU251" s="315"/>
      <c r="BV251" s="14"/>
      <c r="BW251" s="14"/>
      <c r="BX251" s="14"/>
      <c r="BY251" s="14"/>
      <c r="BZ251" s="14"/>
      <c r="CA251" s="14"/>
      <c r="CB251" s="14"/>
      <c r="CC251" s="14"/>
      <c r="CD251" s="14"/>
      <c r="CE251" s="14"/>
      <c r="CF251" s="14"/>
      <c r="CG251" s="14"/>
      <c r="CH251" s="14"/>
      <c r="CI251" s="14"/>
      <c r="CJ251" s="14"/>
      <c r="CK251" s="14"/>
      <c r="CL251" s="14"/>
    </row>
    <row r="252" spans="1:90" ht="15" customHeight="1">
      <c r="A252" s="5"/>
      <c r="B252" s="6"/>
      <c r="C252" s="19" t="s">
        <v>6775</v>
      </c>
      <c r="D252" s="634" t="str">
        <f>IF($AC$136="","",IF(HLOOKUP($AC$136,Presentación!$AQ$3:$BV$574,Presentación!AP113)="","",HLOOKUP($AC$136,Presentación!$AQ$3:$BV$574,Presentación!AP113,0)))</f>
        <v/>
      </c>
      <c r="E252" s="669"/>
      <c r="F252" s="670"/>
      <c r="G252" s="752" t="str">
        <f>IF($AC$136="","",IF(HLOOKUP($AC$136,Presentación!$BZ$3:$DE$574,Presentación!AP113,0)="","",HLOOKUP($AC$136,Presentación!$BZ$3:$DE$574,Presentación!AP113,0)))</f>
        <v/>
      </c>
      <c r="H252" s="669"/>
      <c r="I252" s="669"/>
      <c r="J252" s="669"/>
      <c r="K252" s="669"/>
      <c r="L252" s="669"/>
      <c r="M252" s="669"/>
      <c r="N252" s="669"/>
      <c r="O252" s="669"/>
      <c r="P252" s="669"/>
      <c r="Q252" s="669"/>
      <c r="R252" s="669"/>
      <c r="S252" s="670"/>
      <c r="T252" s="866"/>
      <c r="U252" s="745"/>
      <c r="V252" s="746"/>
      <c r="W252" s="112"/>
      <c r="X252" s="112"/>
      <c r="Y252" s="112"/>
      <c r="Z252" s="112"/>
      <c r="AA252" s="112"/>
      <c r="AB252" s="112"/>
      <c r="AC252" s="112"/>
      <c r="AD252" s="112"/>
      <c r="AG252">
        <f t="shared" si="77"/>
        <v>0</v>
      </c>
      <c r="AH252" s="247">
        <f t="shared" si="78"/>
        <v>0</v>
      </c>
      <c r="AI252" s="310" t="str">
        <f>IF(AH252=0,"",
IF(SUM($AH$142:AH252)=1,AJ252,
IF($AH$717&gt;SUM($AH$142:AH252),_xlfn.CONCAT(", ",AJ252),
IF($AH$717=SUM($AH$142:AH252),_xlfn.CONCAT(" y ",AJ252)))))</f>
        <v/>
      </c>
      <c r="AJ252" s="19">
        <v>111</v>
      </c>
      <c r="AK252">
        <f t="shared" si="76"/>
        <v>0</v>
      </c>
      <c r="AL252">
        <f t="shared" si="79"/>
        <v>0</v>
      </c>
      <c r="AM252">
        <f t="shared" si="80"/>
        <v>0</v>
      </c>
      <c r="AN252">
        <f t="shared" si="81"/>
        <v>0</v>
      </c>
      <c r="AO252">
        <f t="shared" si="82"/>
        <v>0</v>
      </c>
      <c r="AP252">
        <f t="shared" si="83"/>
        <v>0</v>
      </c>
      <c r="AQ252">
        <f t="shared" si="84"/>
        <v>0</v>
      </c>
      <c r="AR252">
        <f t="shared" si="85"/>
        <v>0</v>
      </c>
      <c r="AS252">
        <f t="shared" si="86"/>
        <v>0</v>
      </c>
      <c r="AT252" s="311">
        <f t="shared" si="87"/>
        <v>0</v>
      </c>
      <c r="AU252" s="312">
        <f t="shared" si="88"/>
        <v>0</v>
      </c>
      <c r="AV252" s="313">
        <f t="shared" si="89"/>
        <v>0</v>
      </c>
      <c r="AW252" s="314">
        <f t="shared" si="99"/>
        <v>0</v>
      </c>
      <c r="AX252" s="311">
        <f t="shared" si="90"/>
        <v>0</v>
      </c>
      <c r="AY252" s="312">
        <f t="shared" si="91"/>
        <v>0</v>
      </c>
      <c r="AZ252" s="313">
        <f t="shared" si="92"/>
        <v>0</v>
      </c>
      <c r="BA252" s="314">
        <f t="shared" si="100"/>
        <v>0</v>
      </c>
      <c r="BB252" s="311">
        <f t="shared" si="93"/>
        <v>0</v>
      </c>
      <c r="BC252" s="312">
        <f t="shared" si="94"/>
        <v>0</v>
      </c>
      <c r="BD252" s="313">
        <f t="shared" si="95"/>
        <v>0</v>
      </c>
      <c r="BE252" s="314">
        <f t="shared" si="101"/>
        <v>0</v>
      </c>
      <c r="BF252" s="311">
        <f t="shared" si="96"/>
        <v>0</v>
      </c>
      <c r="BG252" s="312">
        <f t="shared" si="97"/>
        <v>0</v>
      </c>
      <c r="BH252" s="313">
        <f t="shared" si="98"/>
        <v>0</v>
      </c>
      <c r="BI252" s="314">
        <f t="shared" si="102"/>
        <v>0</v>
      </c>
      <c r="BJ252" s="247">
        <f t="shared" si="103"/>
        <v>0</v>
      </c>
      <c r="BK252" s="310" t="str">
        <f>IF(BJ252=0,"",
IF(SUM($BJ$143:BJ252)=1,BL252,
IF($BJ$718&gt;SUM($BJ$143:BJ252),_xlfn.CONCAT(", ",BL252),
IF($BJ$718=SUM($BJ$143:BJ252),_xlfn.CONCAT(" y ",BL252)))))</f>
        <v/>
      </c>
      <c r="BL252" s="19">
        <v>110</v>
      </c>
      <c r="BM252" s="14"/>
      <c r="BN252" s="315"/>
      <c r="BO252" s="315"/>
      <c r="BP252" s="315"/>
      <c r="BQ252" s="315"/>
      <c r="BR252" s="315"/>
      <c r="BS252" s="315"/>
      <c r="BT252" s="315"/>
      <c r="BU252" s="315"/>
      <c r="BV252" s="14"/>
      <c r="BW252" s="14"/>
      <c r="BX252" s="14"/>
      <c r="BY252" s="14"/>
      <c r="BZ252" s="14"/>
      <c r="CA252" s="14"/>
      <c r="CB252" s="14"/>
      <c r="CC252" s="14"/>
      <c r="CD252" s="14"/>
      <c r="CE252" s="14"/>
      <c r="CF252" s="14"/>
      <c r="CG252" s="14"/>
      <c r="CH252" s="14"/>
      <c r="CI252" s="14"/>
      <c r="CJ252" s="14"/>
      <c r="CK252" s="14"/>
      <c r="CL252" s="14"/>
    </row>
    <row r="253" spans="1:90" ht="15" customHeight="1">
      <c r="A253" s="5"/>
      <c r="B253" s="6"/>
      <c r="C253" s="19" t="s">
        <v>6776</v>
      </c>
      <c r="D253" s="634" t="str">
        <f>IF($AC$136="","",IF(HLOOKUP($AC$136,Presentación!$AQ$3:$BV$574,Presentación!AP114)="","",HLOOKUP($AC$136,Presentación!$AQ$3:$BV$574,Presentación!AP114,0)))</f>
        <v/>
      </c>
      <c r="E253" s="669"/>
      <c r="F253" s="670"/>
      <c r="G253" s="752" t="str">
        <f>IF($AC$136="","",IF(HLOOKUP($AC$136,Presentación!$BZ$3:$DE$574,Presentación!AP114,0)="","",HLOOKUP($AC$136,Presentación!$BZ$3:$DE$574,Presentación!AP114,0)))</f>
        <v/>
      </c>
      <c r="H253" s="669"/>
      <c r="I253" s="669"/>
      <c r="J253" s="669"/>
      <c r="K253" s="669"/>
      <c r="L253" s="669"/>
      <c r="M253" s="669"/>
      <c r="N253" s="669"/>
      <c r="O253" s="669"/>
      <c r="P253" s="669"/>
      <c r="Q253" s="669"/>
      <c r="R253" s="669"/>
      <c r="S253" s="670"/>
      <c r="T253" s="866"/>
      <c r="U253" s="745"/>
      <c r="V253" s="746"/>
      <c r="W253" s="112"/>
      <c r="X253" s="112"/>
      <c r="Y253" s="112"/>
      <c r="Z253" s="112"/>
      <c r="AA253" s="112"/>
      <c r="AB253" s="112"/>
      <c r="AC253" s="112"/>
      <c r="AD253" s="112"/>
      <c r="AG253">
        <f t="shared" si="77"/>
        <v>0</v>
      </c>
      <c r="AH253" s="247">
        <f t="shared" si="78"/>
        <v>0</v>
      </c>
      <c r="AI253" s="310" t="str">
        <f>IF(AH253=0,"",
IF(SUM($AH$142:AH253)=1,AJ253,
IF($AH$717&gt;SUM($AH$142:AH253),_xlfn.CONCAT(", ",AJ253),
IF($AH$717=SUM($AH$142:AH253),_xlfn.CONCAT(" y ",AJ253)))))</f>
        <v/>
      </c>
      <c r="AJ253" s="19">
        <v>112</v>
      </c>
      <c r="AK253">
        <f t="shared" si="76"/>
        <v>0</v>
      </c>
      <c r="AL253">
        <f t="shared" si="79"/>
        <v>0</v>
      </c>
      <c r="AM253">
        <f t="shared" si="80"/>
        <v>0</v>
      </c>
      <c r="AN253">
        <f t="shared" si="81"/>
        <v>0</v>
      </c>
      <c r="AO253">
        <f t="shared" si="82"/>
        <v>0</v>
      </c>
      <c r="AP253">
        <f t="shared" si="83"/>
        <v>0</v>
      </c>
      <c r="AQ253">
        <f t="shared" si="84"/>
        <v>0</v>
      </c>
      <c r="AR253">
        <f t="shared" si="85"/>
        <v>0</v>
      </c>
      <c r="AS253">
        <f t="shared" si="86"/>
        <v>0</v>
      </c>
      <c r="AT253" s="311">
        <f t="shared" si="87"/>
        <v>0</v>
      </c>
      <c r="AU253" s="312">
        <f t="shared" si="88"/>
        <v>0</v>
      </c>
      <c r="AV253" s="313">
        <f t="shared" si="89"/>
        <v>0</v>
      </c>
      <c r="AW253" s="314">
        <f t="shared" si="99"/>
        <v>0</v>
      </c>
      <c r="AX253" s="311">
        <f t="shared" si="90"/>
        <v>0</v>
      </c>
      <c r="AY253" s="312">
        <f t="shared" si="91"/>
        <v>0</v>
      </c>
      <c r="AZ253" s="313">
        <f t="shared" si="92"/>
        <v>0</v>
      </c>
      <c r="BA253" s="314">
        <f t="shared" si="100"/>
        <v>0</v>
      </c>
      <c r="BB253" s="311">
        <f t="shared" si="93"/>
        <v>0</v>
      </c>
      <c r="BC253" s="312">
        <f t="shared" si="94"/>
        <v>0</v>
      </c>
      <c r="BD253" s="313">
        <f t="shared" si="95"/>
        <v>0</v>
      </c>
      <c r="BE253" s="314">
        <f t="shared" si="101"/>
        <v>0</v>
      </c>
      <c r="BF253" s="311">
        <f t="shared" si="96"/>
        <v>0</v>
      </c>
      <c r="BG253" s="312">
        <f t="shared" si="97"/>
        <v>0</v>
      </c>
      <c r="BH253" s="313">
        <f t="shared" si="98"/>
        <v>0</v>
      </c>
      <c r="BI253" s="314">
        <f t="shared" si="102"/>
        <v>0</v>
      </c>
      <c r="BJ253" s="247">
        <f t="shared" si="103"/>
        <v>0</v>
      </c>
      <c r="BK253" s="310" t="str">
        <f>IF(BJ253=0,"",
IF(SUM($BJ$143:BJ253)=1,BL253,
IF($BJ$718&gt;SUM($BJ$143:BJ253),_xlfn.CONCAT(", ",BL253),
IF($BJ$718=SUM($BJ$143:BJ253),_xlfn.CONCAT(" y ",BL253)))))</f>
        <v/>
      </c>
      <c r="BL253" s="19">
        <v>111</v>
      </c>
      <c r="BM253" s="14"/>
      <c r="BN253" s="315"/>
      <c r="BO253" s="315"/>
      <c r="BP253" s="315"/>
      <c r="BQ253" s="315"/>
      <c r="BR253" s="315"/>
      <c r="BS253" s="315"/>
      <c r="BT253" s="315"/>
      <c r="BU253" s="315"/>
      <c r="BV253" s="14"/>
      <c r="BW253" s="14"/>
      <c r="BX253" s="14"/>
      <c r="BY253" s="14"/>
      <c r="BZ253" s="14"/>
      <c r="CA253" s="14"/>
      <c r="CB253" s="14"/>
      <c r="CC253" s="14"/>
      <c r="CD253" s="14"/>
      <c r="CE253" s="14"/>
      <c r="CF253" s="14"/>
      <c r="CG253" s="14"/>
      <c r="CH253" s="14"/>
      <c r="CI253" s="14"/>
      <c r="CJ253" s="14"/>
      <c r="CK253" s="14"/>
      <c r="CL253" s="14"/>
    </row>
    <row r="254" spans="1:90" ht="15" customHeight="1">
      <c r="A254" s="5"/>
      <c r="B254" s="6"/>
      <c r="C254" s="19" t="s">
        <v>6777</v>
      </c>
      <c r="D254" s="634" t="str">
        <f>IF($AC$136="","",IF(HLOOKUP($AC$136,Presentación!$AQ$3:$BV$574,Presentación!AP115)="","",HLOOKUP($AC$136,Presentación!$AQ$3:$BV$574,Presentación!AP115,0)))</f>
        <v/>
      </c>
      <c r="E254" s="669"/>
      <c r="F254" s="670"/>
      <c r="G254" s="752" t="str">
        <f>IF($AC$136="","",IF(HLOOKUP($AC$136,Presentación!$BZ$3:$DE$574,Presentación!AP115,0)="","",HLOOKUP($AC$136,Presentación!$BZ$3:$DE$574,Presentación!AP115,0)))</f>
        <v/>
      </c>
      <c r="H254" s="669"/>
      <c r="I254" s="669"/>
      <c r="J254" s="669"/>
      <c r="K254" s="669"/>
      <c r="L254" s="669"/>
      <c r="M254" s="669"/>
      <c r="N254" s="669"/>
      <c r="O254" s="669"/>
      <c r="P254" s="669"/>
      <c r="Q254" s="669"/>
      <c r="R254" s="669"/>
      <c r="S254" s="670"/>
      <c r="T254" s="866"/>
      <c r="U254" s="745"/>
      <c r="V254" s="746"/>
      <c r="W254" s="112"/>
      <c r="X254" s="112"/>
      <c r="Y254" s="112"/>
      <c r="Z254" s="112"/>
      <c r="AA254" s="112"/>
      <c r="AB254" s="112"/>
      <c r="AC254" s="112"/>
      <c r="AD254" s="112"/>
      <c r="AG254">
        <f t="shared" si="77"/>
        <v>0</v>
      </c>
      <c r="AH254" s="247">
        <f t="shared" si="78"/>
        <v>0</v>
      </c>
      <c r="AI254" s="310" t="str">
        <f>IF(AH254=0,"",
IF(SUM($AH$142:AH254)=1,AJ254,
IF($AH$717&gt;SUM($AH$142:AH254),_xlfn.CONCAT(", ",AJ254),
IF($AH$717=SUM($AH$142:AH254),_xlfn.CONCAT(" y ",AJ254)))))</f>
        <v/>
      </c>
      <c r="AJ254" s="19">
        <v>113</v>
      </c>
      <c r="AK254">
        <f t="shared" si="76"/>
        <v>0</v>
      </c>
      <c r="AL254">
        <f t="shared" si="79"/>
        <v>0</v>
      </c>
      <c r="AM254">
        <f t="shared" si="80"/>
        <v>0</v>
      </c>
      <c r="AN254">
        <f t="shared" si="81"/>
        <v>0</v>
      </c>
      <c r="AO254">
        <f t="shared" si="82"/>
        <v>0</v>
      </c>
      <c r="AP254">
        <f t="shared" si="83"/>
        <v>0</v>
      </c>
      <c r="AQ254">
        <f t="shared" si="84"/>
        <v>0</v>
      </c>
      <c r="AR254">
        <f t="shared" si="85"/>
        <v>0</v>
      </c>
      <c r="AS254">
        <f t="shared" si="86"/>
        <v>0</v>
      </c>
      <c r="AT254" s="311">
        <f t="shared" si="87"/>
        <v>0</v>
      </c>
      <c r="AU254" s="312">
        <f t="shared" si="88"/>
        <v>0</v>
      </c>
      <c r="AV254" s="313">
        <f t="shared" si="89"/>
        <v>0</v>
      </c>
      <c r="AW254" s="314">
        <f t="shared" si="99"/>
        <v>0</v>
      </c>
      <c r="AX254" s="311">
        <f t="shared" si="90"/>
        <v>0</v>
      </c>
      <c r="AY254" s="312">
        <f t="shared" si="91"/>
        <v>0</v>
      </c>
      <c r="AZ254" s="313">
        <f t="shared" si="92"/>
        <v>0</v>
      </c>
      <c r="BA254" s="314">
        <f t="shared" si="100"/>
        <v>0</v>
      </c>
      <c r="BB254" s="311">
        <f t="shared" si="93"/>
        <v>0</v>
      </c>
      <c r="BC254" s="312">
        <f t="shared" si="94"/>
        <v>0</v>
      </c>
      <c r="BD254" s="313">
        <f t="shared" si="95"/>
        <v>0</v>
      </c>
      <c r="BE254" s="314">
        <f t="shared" si="101"/>
        <v>0</v>
      </c>
      <c r="BF254" s="311">
        <f t="shared" si="96"/>
        <v>0</v>
      </c>
      <c r="BG254" s="312">
        <f t="shared" si="97"/>
        <v>0</v>
      </c>
      <c r="BH254" s="313">
        <f t="shared" si="98"/>
        <v>0</v>
      </c>
      <c r="BI254" s="314">
        <f t="shared" si="102"/>
        <v>0</v>
      </c>
      <c r="BJ254" s="247">
        <f t="shared" si="103"/>
        <v>0</v>
      </c>
      <c r="BK254" s="310" t="str">
        <f>IF(BJ254=0,"",
IF(SUM($BJ$143:BJ254)=1,BL254,
IF($BJ$718&gt;SUM($BJ$143:BJ254),_xlfn.CONCAT(", ",BL254),
IF($BJ$718=SUM($BJ$143:BJ254),_xlfn.CONCAT(" y ",BL254)))))</f>
        <v/>
      </c>
      <c r="BL254" s="19">
        <v>112</v>
      </c>
      <c r="BM254" s="14"/>
      <c r="BN254" s="315"/>
      <c r="BO254" s="315"/>
      <c r="BP254" s="315"/>
      <c r="BQ254" s="315"/>
      <c r="BR254" s="315"/>
      <c r="BS254" s="315"/>
      <c r="BT254" s="315"/>
      <c r="BU254" s="315"/>
      <c r="BV254" s="14"/>
      <c r="BW254" s="14"/>
      <c r="BX254" s="14"/>
      <c r="BY254" s="14"/>
      <c r="BZ254" s="14"/>
      <c r="CA254" s="14"/>
      <c r="CB254" s="14"/>
      <c r="CC254" s="14"/>
      <c r="CD254" s="14"/>
      <c r="CE254" s="14"/>
      <c r="CF254" s="14"/>
      <c r="CG254" s="14"/>
      <c r="CH254" s="14"/>
      <c r="CI254" s="14"/>
      <c r="CJ254" s="14"/>
      <c r="CK254" s="14"/>
      <c r="CL254" s="14"/>
    </row>
    <row r="255" spans="1:90" ht="15" customHeight="1">
      <c r="A255" s="5"/>
      <c r="B255" s="6"/>
      <c r="C255" s="19" t="s">
        <v>6778</v>
      </c>
      <c r="D255" s="634" t="str">
        <f>IF($AC$136="","",IF(HLOOKUP($AC$136,Presentación!$AQ$3:$BV$574,Presentación!AP116)="","",HLOOKUP($AC$136,Presentación!$AQ$3:$BV$574,Presentación!AP116,0)))</f>
        <v/>
      </c>
      <c r="E255" s="669"/>
      <c r="F255" s="670"/>
      <c r="G255" s="752" t="str">
        <f>IF($AC$136="","",IF(HLOOKUP($AC$136,Presentación!$BZ$3:$DE$574,Presentación!AP116,0)="","",HLOOKUP($AC$136,Presentación!$BZ$3:$DE$574,Presentación!AP116,0)))</f>
        <v/>
      </c>
      <c r="H255" s="669"/>
      <c r="I255" s="669"/>
      <c r="J255" s="669"/>
      <c r="K255" s="669"/>
      <c r="L255" s="669"/>
      <c r="M255" s="669"/>
      <c r="N255" s="669"/>
      <c r="O255" s="669"/>
      <c r="P255" s="669"/>
      <c r="Q255" s="669"/>
      <c r="R255" s="669"/>
      <c r="S255" s="670"/>
      <c r="T255" s="866"/>
      <c r="U255" s="745"/>
      <c r="V255" s="746"/>
      <c r="W255" s="112"/>
      <c r="X255" s="112"/>
      <c r="Y255" s="112"/>
      <c r="Z255" s="112"/>
      <c r="AA255" s="112"/>
      <c r="AB255" s="112"/>
      <c r="AC255" s="112"/>
      <c r="AD255" s="112"/>
      <c r="AG255">
        <f t="shared" si="77"/>
        <v>0</v>
      </c>
      <c r="AH255" s="247">
        <f t="shared" si="78"/>
        <v>0</v>
      </c>
      <c r="AI255" s="310" t="str">
        <f>IF(AH255=0,"",
IF(SUM($AH$142:AH255)=1,AJ255,
IF($AH$717&gt;SUM($AH$142:AH255),_xlfn.CONCAT(", ",AJ255),
IF($AH$717=SUM($AH$142:AH255),_xlfn.CONCAT(" y ",AJ255)))))</f>
        <v/>
      </c>
      <c r="AJ255" s="19">
        <v>114</v>
      </c>
      <c r="AK255">
        <f t="shared" si="76"/>
        <v>0</v>
      </c>
      <c r="AL255">
        <f t="shared" si="79"/>
        <v>0</v>
      </c>
      <c r="AM255">
        <f t="shared" si="80"/>
        <v>0</v>
      </c>
      <c r="AN255">
        <f t="shared" si="81"/>
        <v>0</v>
      </c>
      <c r="AO255">
        <f t="shared" si="82"/>
        <v>0</v>
      </c>
      <c r="AP255">
        <f t="shared" si="83"/>
        <v>0</v>
      </c>
      <c r="AQ255">
        <f t="shared" si="84"/>
        <v>0</v>
      </c>
      <c r="AR255">
        <f t="shared" si="85"/>
        <v>0</v>
      </c>
      <c r="AS255">
        <f t="shared" si="86"/>
        <v>0</v>
      </c>
      <c r="AT255" s="311">
        <f t="shared" si="87"/>
        <v>0</v>
      </c>
      <c r="AU255" s="312">
        <f t="shared" si="88"/>
        <v>0</v>
      </c>
      <c r="AV255" s="313">
        <f t="shared" si="89"/>
        <v>0</v>
      </c>
      <c r="AW255" s="314">
        <f t="shared" si="99"/>
        <v>0</v>
      </c>
      <c r="AX255" s="311">
        <f t="shared" si="90"/>
        <v>0</v>
      </c>
      <c r="AY255" s="312">
        <f t="shared" si="91"/>
        <v>0</v>
      </c>
      <c r="AZ255" s="313">
        <f t="shared" si="92"/>
        <v>0</v>
      </c>
      <c r="BA255" s="314">
        <f t="shared" si="100"/>
        <v>0</v>
      </c>
      <c r="BB255" s="311">
        <f t="shared" si="93"/>
        <v>0</v>
      </c>
      <c r="BC255" s="312">
        <f t="shared" si="94"/>
        <v>0</v>
      </c>
      <c r="BD255" s="313">
        <f t="shared" si="95"/>
        <v>0</v>
      </c>
      <c r="BE255" s="314">
        <f t="shared" si="101"/>
        <v>0</v>
      </c>
      <c r="BF255" s="311">
        <f t="shared" si="96"/>
        <v>0</v>
      </c>
      <c r="BG255" s="312">
        <f t="shared" si="97"/>
        <v>0</v>
      </c>
      <c r="BH255" s="313">
        <f t="shared" si="98"/>
        <v>0</v>
      </c>
      <c r="BI255" s="314">
        <f t="shared" si="102"/>
        <v>0</v>
      </c>
      <c r="BJ255" s="247">
        <f t="shared" si="103"/>
        <v>0</v>
      </c>
      <c r="BK255" s="310" t="str">
        <f>IF(BJ255=0,"",
IF(SUM($BJ$143:BJ255)=1,BL255,
IF($BJ$718&gt;SUM($BJ$143:BJ255),_xlfn.CONCAT(", ",BL255),
IF($BJ$718=SUM($BJ$143:BJ255),_xlfn.CONCAT(" y ",BL255)))))</f>
        <v/>
      </c>
      <c r="BL255" s="19">
        <v>113</v>
      </c>
      <c r="BM255" s="14"/>
      <c r="BN255" s="315"/>
      <c r="BO255" s="315"/>
      <c r="BP255" s="315"/>
      <c r="BQ255" s="315"/>
      <c r="BR255" s="315"/>
      <c r="BS255" s="315"/>
      <c r="BT255" s="315"/>
      <c r="BU255" s="315"/>
      <c r="BV255" s="14"/>
      <c r="BW255" s="14"/>
      <c r="BX255" s="14"/>
      <c r="BY255" s="14"/>
      <c r="BZ255" s="14"/>
      <c r="CA255" s="14"/>
      <c r="CB255" s="14"/>
      <c r="CC255" s="14"/>
      <c r="CD255" s="14"/>
      <c r="CE255" s="14"/>
      <c r="CF255" s="14"/>
      <c r="CG255" s="14"/>
      <c r="CH255" s="14"/>
      <c r="CI255" s="14"/>
      <c r="CJ255" s="14"/>
      <c r="CK255" s="14"/>
      <c r="CL255" s="14"/>
    </row>
    <row r="256" spans="1:90" ht="15" customHeight="1">
      <c r="A256" s="5"/>
      <c r="B256" s="6"/>
      <c r="C256" s="19" t="s">
        <v>6779</v>
      </c>
      <c r="D256" s="634" t="str">
        <f>IF($AC$136="","",IF(HLOOKUP($AC$136,Presentación!$AQ$3:$BV$574,Presentación!AP117)="","",HLOOKUP($AC$136,Presentación!$AQ$3:$BV$574,Presentación!AP117,0)))</f>
        <v/>
      </c>
      <c r="E256" s="669"/>
      <c r="F256" s="670"/>
      <c r="G256" s="752" t="str">
        <f>IF($AC$136="","",IF(HLOOKUP($AC$136,Presentación!$BZ$3:$DE$574,Presentación!AP117,0)="","",HLOOKUP($AC$136,Presentación!$BZ$3:$DE$574,Presentación!AP117,0)))</f>
        <v/>
      </c>
      <c r="H256" s="669"/>
      <c r="I256" s="669"/>
      <c r="J256" s="669"/>
      <c r="K256" s="669"/>
      <c r="L256" s="669"/>
      <c r="M256" s="669"/>
      <c r="N256" s="669"/>
      <c r="O256" s="669"/>
      <c r="P256" s="669"/>
      <c r="Q256" s="669"/>
      <c r="R256" s="669"/>
      <c r="S256" s="670"/>
      <c r="T256" s="866"/>
      <c r="U256" s="745"/>
      <c r="V256" s="746"/>
      <c r="W256" s="112"/>
      <c r="X256" s="112"/>
      <c r="Y256" s="112"/>
      <c r="Z256" s="112"/>
      <c r="AA256" s="112"/>
      <c r="AB256" s="112"/>
      <c r="AC256" s="112"/>
      <c r="AD256" s="112"/>
      <c r="AG256">
        <f t="shared" si="77"/>
        <v>0</v>
      </c>
      <c r="AH256" s="247">
        <f t="shared" si="78"/>
        <v>0</v>
      </c>
      <c r="AI256" s="310" t="str">
        <f>IF(AH256=0,"",
IF(SUM($AH$142:AH256)=1,AJ256,
IF($AH$717&gt;SUM($AH$142:AH256),_xlfn.CONCAT(", ",AJ256),
IF($AH$717=SUM($AH$142:AH256),_xlfn.CONCAT(" y ",AJ256)))))</f>
        <v/>
      </c>
      <c r="AJ256" s="19">
        <v>115</v>
      </c>
      <c r="AK256">
        <f t="shared" si="76"/>
        <v>0</v>
      </c>
      <c r="AL256">
        <f t="shared" si="79"/>
        <v>0</v>
      </c>
      <c r="AM256">
        <f t="shared" si="80"/>
        <v>0</v>
      </c>
      <c r="AN256">
        <f t="shared" si="81"/>
        <v>0</v>
      </c>
      <c r="AO256">
        <f t="shared" si="82"/>
        <v>0</v>
      </c>
      <c r="AP256">
        <f t="shared" si="83"/>
        <v>0</v>
      </c>
      <c r="AQ256">
        <f t="shared" si="84"/>
        <v>0</v>
      </c>
      <c r="AR256">
        <f t="shared" si="85"/>
        <v>0</v>
      </c>
      <c r="AS256">
        <f t="shared" si="86"/>
        <v>0</v>
      </c>
      <c r="AT256" s="311">
        <f t="shared" si="87"/>
        <v>0</v>
      </c>
      <c r="AU256" s="312">
        <f t="shared" si="88"/>
        <v>0</v>
      </c>
      <c r="AV256" s="313">
        <f t="shared" si="89"/>
        <v>0</v>
      </c>
      <c r="AW256" s="314">
        <f t="shared" si="99"/>
        <v>0</v>
      </c>
      <c r="AX256" s="311">
        <f t="shared" si="90"/>
        <v>0</v>
      </c>
      <c r="AY256" s="312">
        <f t="shared" si="91"/>
        <v>0</v>
      </c>
      <c r="AZ256" s="313">
        <f t="shared" si="92"/>
        <v>0</v>
      </c>
      <c r="BA256" s="314">
        <f t="shared" si="100"/>
        <v>0</v>
      </c>
      <c r="BB256" s="311">
        <f t="shared" si="93"/>
        <v>0</v>
      </c>
      <c r="BC256" s="312">
        <f t="shared" si="94"/>
        <v>0</v>
      </c>
      <c r="BD256" s="313">
        <f t="shared" si="95"/>
        <v>0</v>
      </c>
      <c r="BE256" s="314">
        <f t="shared" si="101"/>
        <v>0</v>
      </c>
      <c r="BF256" s="311">
        <f t="shared" si="96"/>
        <v>0</v>
      </c>
      <c r="BG256" s="312">
        <f t="shared" si="97"/>
        <v>0</v>
      </c>
      <c r="BH256" s="313">
        <f t="shared" si="98"/>
        <v>0</v>
      </c>
      <c r="BI256" s="314">
        <f t="shared" si="102"/>
        <v>0</v>
      </c>
      <c r="BJ256" s="247">
        <f t="shared" si="103"/>
        <v>0</v>
      </c>
      <c r="BK256" s="310" t="str">
        <f>IF(BJ256=0,"",
IF(SUM($BJ$143:BJ256)=1,BL256,
IF($BJ$718&gt;SUM($BJ$143:BJ256),_xlfn.CONCAT(", ",BL256),
IF($BJ$718=SUM($BJ$143:BJ256),_xlfn.CONCAT(" y ",BL256)))))</f>
        <v/>
      </c>
      <c r="BL256" s="19">
        <v>114</v>
      </c>
      <c r="BM256" s="14"/>
      <c r="BN256" s="315"/>
      <c r="BO256" s="315"/>
      <c r="BP256" s="315"/>
      <c r="BQ256" s="315"/>
      <c r="BR256" s="315"/>
      <c r="BS256" s="315"/>
      <c r="BT256" s="315"/>
      <c r="BU256" s="315"/>
      <c r="BV256" s="14"/>
      <c r="BW256" s="14"/>
      <c r="BX256" s="14"/>
      <c r="BY256" s="14"/>
      <c r="BZ256" s="14"/>
      <c r="CA256" s="14"/>
      <c r="CB256" s="14"/>
      <c r="CC256" s="14"/>
      <c r="CD256" s="14"/>
      <c r="CE256" s="14"/>
      <c r="CF256" s="14"/>
      <c r="CG256" s="14"/>
      <c r="CH256" s="14"/>
      <c r="CI256" s="14"/>
      <c r="CJ256" s="14"/>
      <c r="CK256" s="14"/>
      <c r="CL256" s="14"/>
    </row>
    <row r="257" spans="1:90" ht="15" customHeight="1">
      <c r="A257" s="5"/>
      <c r="B257" s="6"/>
      <c r="C257" s="19" t="s">
        <v>6780</v>
      </c>
      <c r="D257" s="634" t="str">
        <f>IF($AC$136="","",IF(HLOOKUP($AC$136,Presentación!$AQ$3:$BV$574,Presentación!AP118)="","",HLOOKUP($AC$136,Presentación!$AQ$3:$BV$574,Presentación!AP118,0)))</f>
        <v/>
      </c>
      <c r="E257" s="669"/>
      <c r="F257" s="670"/>
      <c r="G257" s="752" t="str">
        <f>IF($AC$136="","",IF(HLOOKUP($AC$136,Presentación!$BZ$3:$DE$574,Presentación!AP118,0)="","",HLOOKUP($AC$136,Presentación!$BZ$3:$DE$574,Presentación!AP118,0)))</f>
        <v/>
      </c>
      <c r="H257" s="669"/>
      <c r="I257" s="669"/>
      <c r="J257" s="669"/>
      <c r="K257" s="669"/>
      <c r="L257" s="669"/>
      <c r="M257" s="669"/>
      <c r="N257" s="669"/>
      <c r="O257" s="669"/>
      <c r="P257" s="669"/>
      <c r="Q257" s="669"/>
      <c r="R257" s="669"/>
      <c r="S257" s="670"/>
      <c r="T257" s="866"/>
      <c r="U257" s="745"/>
      <c r="V257" s="746"/>
      <c r="W257" s="112"/>
      <c r="X257" s="112"/>
      <c r="Y257" s="112"/>
      <c r="Z257" s="112"/>
      <c r="AA257" s="112"/>
      <c r="AB257" s="112"/>
      <c r="AC257" s="112"/>
      <c r="AD257" s="112"/>
      <c r="AG257">
        <f t="shared" si="77"/>
        <v>0</v>
      </c>
      <c r="AH257" s="247">
        <f t="shared" si="78"/>
        <v>0</v>
      </c>
      <c r="AI257" s="310" t="str">
        <f>IF(AH257=0,"",
IF(SUM($AH$142:AH257)=1,AJ257,
IF($AH$717&gt;SUM($AH$142:AH257),_xlfn.CONCAT(", ",AJ257),
IF($AH$717=SUM($AH$142:AH257),_xlfn.CONCAT(" y ",AJ257)))))</f>
        <v/>
      </c>
      <c r="AJ257" s="19">
        <v>116</v>
      </c>
      <c r="AK257">
        <f t="shared" si="76"/>
        <v>0</v>
      </c>
      <c r="AL257">
        <f t="shared" si="79"/>
        <v>0</v>
      </c>
      <c r="AM257">
        <f t="shared" si="80"/>
        <v>0</v>
      </c>
      <c r="AN257">
        <f t="shared" si="81"/>
        <v>0</v>
      </c>
      <c r="AO257">
        <f t="shared" si="82"/>
        <v>0</v>
      </c>
      <c r="AP257">
        <f t="shared" si="83"/>
        <v>0</v>
      </c>
      <c r="AQ257">
        <f t="shared" si="84"/>
        <v>0</v>
      </c>
      <c r="AR257">
        <f t="shared" si="85"/>
        <v>0</v>
      </c>
      <c r="AS257">
        <f t="shared" si="86"/>
        <v>0</v>
      </c>
      <c r="AT257" s="311">
        <f t="shared" si="87"/>
        <v>0</v>
      </c>
      <c r="AU257" s="312">
        <f t="shared" si="88"/>
        <v>0</v>
      </c>
      <c r="AV257" s="313">
        <f t="shared" si="89"/>
        <v>0</v>
      </c>
      <c r="AW257" s="314">
        <f t="shared" si="99"/>
        <v>0</v>
      </c>
      <c r="AX257" s="311">
        <f t="shared" si="90"/>
        <v>0</v>
      </c>
      <c r="AY257" s="312">
        <f t="shared" si="91"/>
        <v>0</v>
      </c>
      <c r="AZ257" s="313">
        <f t="shared" si="92"/>
        <v>0</v>
      </c>
      <c r="BA257" s="314">
        <f t="shared" si="100"/>
        <v>0</v>
      </c>
      <c r="BB257" s="311">
        <f t="shared" si="93"/>
        <v>0</v>
      </c>
      <c r="BC257" s="312">
        <f t="shared" si="94"/>
        <v>0</v>
      </c>
      <c r="BD257" s="313">
        <f t="shared" si="95"/>
        <v>0</v>
      </c>
      <c r="BE257" s="314">
        <f t="shared" si="101"/>
        <v>0</v>
      </c>
      <c r="BF257" s="311">
        <f t="shared" si="96"/>
        <v>0</v>
      </c>
      <c r="BG257" s="312">
        <f t="shared" si="97"/>
        <v>0</v>
      </c>
      <c r="BH257" s="313">
        <f t="shared" si="98"/>
        <v>0</v>
      </c>
      <c r="BI257" s="314">
        <f t="shared" si="102"/>
        <v>0</v>
      </c>
      <c r="BJ257" s="247">
        <f t="shared" si="103"/>
        <v>0</v>
      </c>
      <c r="BK257" s="310" t="str">
        <f>IF(BJ257=0,"",
IF(SUM($BJ$143:BJ257)=1,BL257,
IF($BJ$718&gt;SUM($BJ$143:BJ257),_xlfn.CONCAT(", ",BL257),
IF($BJ$718=SUM($BJ$143:BJ257),_xlfn.CONCAT(" y ",BL257)))))</f>
        <v/>
      </c>
      <c r="BL257" s="19">
        <v>115</v>
      </c>
      <c r="BM257" s="14"/>
      <c r="BN257" s="315"/>
      <c r="BO257" s="315"/>
      <c r="BP257" s="315"/>
      <c r="BQ257" s="315"/>
      <c r="BR257" s="315"/>
      <c r="BS257" s="315"/>
      <c r="BT257" s="315"/>
      <c r="BU257" s="315"/>
      <c r="BV257" s="14"/>
      <c r="BW257" s="14"/>
      <c r="BX257" s="14"/>
      <c r="BY257" s="14"/>
      <c r="BZ257" s="14"/>
      <c r="CA257" s="14"/>
      <c r="CB257" s="14"/>
      <c r="CC257" s="14"/>
      <c r="CD257" s="14"/>
      <c r="CE257" s="14"/>
      <c r="CF257" s="14"/>
      <c r="CG257" s="14"/>
      <c r="CH257" s="14"/>
      <c r="CI257" s="14"/>
      <c r="CJ257" s="14"/>
      <c r="CK257" s="14"/>
      <c r="CL257" s="14"/>
    </row>
    <row r="258" spans="1:90" ht="15" customHeight="1">
      <c r="A258" s="5"/>
      <c r="B258" s="6"/>
      <c r="C258" s="19" t="s">
        <v>6781</v>
      </c>
      <c r="D258" s="634" t="str">
        <f>IF($AC$136="","",IF(HLOOKUP($AC$136,Presentación!$AQ$3:$BV$574,Presentación!AP119)="","",HLOOKUP($AC$136,Presentación!$AQ$3:$BV$574,Presentación!AP119,0)))</f>
        <v/>
      </c>
      <c r="E258" s="669"/>
      <c r="F258" s="670"/>
      <c r="G258" s="752" t="str">
        <f>IF($AC$136="","",IF(HLOOKUP($AC$136,Presentación!$BZ$3:$DE$574,Presentación!AP119,0)="","",HLOOKUP($AC$136,Presentación!$BZ$3:$DE$574,Presentación!AP119,0)))</f>
        <v/>
      </c>
      <c r="H258" s="669"/>
      <c r="I258" s="669"/>
      <c r="J258" s="669"/>
      <c r="K258" s="669"/>
      <c r="L258" s="669"/>
      <c r="M258" s="669"/>
      <c r="N258" s="669"/>
      <c r="O258" s="669"/>
      <c r="P258" s="669"/>
      <c r="Q258" s="669"/>
      <c r="R258" s="669"/>
      <c r="S258" s="670"/>
      <c r="T258" s="866"/>
      <c r="U258" s="745"/>
      <c r="V258" s="746"/>
      <c r="W258" s="112"/>
      <c r="X258" s="112"/>
      <c r="Y258" s="112"/>
      <c r="Z258" s="112"/>
      <c r="AA258" s="112"/>
      <c r="AB258" s="112"/>
      <c r="AC258" s="112"/>
      <c r="AD258" s="112"/>
      <c r="AG258">
        <f t="shared" si="77"/>
        <v>0</v>
      </c>
      <c r="AH258" s="247">
        <f t="shared" si="78"/>
        <v>0</v>
      </c>
      <c r="AI258" s="310" t="str">
        <f>IF(AH258=0,"",
IF(SUM($AH$142:AH258)=1,AJ258,
IF($AH$717&gt;SUM($AH$142:AH258),_xlfn.CONCAT(", ",AJ258),
IF($AH$717=SUM($AH$142:AH258),_xlfn.CONCAT(" y ",AJ258)))))</f>
        <v/>
      </c>
      <c r="AJ258" s="19">
        <v>117</v>
      </c>
      <c r="AK258">
        <f t="shared" si="76"/>
        <v>0</v>
      </c>
      <c r="AL258">
        <f t="shared" si="79"/>
        <v>0</v>
      </c>
      <c r="AM258">
        <f t="shared" si="80"/>
        <v>0</v>
      </c>
      <c r="AN258">
        <f t="shared" si="81"/>
        <v>0</v>
      </c>
      <c r="AO258">
        <f t="shared" si="82"/>
        <v>0</v>
      </c>
      <c r="AP258">
        <f t="shared" si="83"/>
        <v>0</v>
      </c>
      <c r="AQ258">
        <f t="shared" si="84"/>
        <v>0</v>
      </c>
      <c r="AR258">
        <f t="shared" si="85"/>
        <v>0</v>
      </c>
      <c r="AS258">
        <f t="shared" si="86"/>
        <v>0</v>
      </c>
      <c r="AT258" s="311">
        <f t="shared" si="87"/>
        <v>0</v>
      </c>
      <c r="AU258" s="312">
        <f t="shared" si="88"/>
        <v>0</v>
      </c>
      <c r="AV258" s="313">
        <f t="shared" si="89"/>
        <v>0</v>
      </c>
      <c r="AW258" s="314">
        <f t="shared" si="99"/>
        <v>0</v>
      </c>
      <c r="AX258" s="311">
        <f t="shared" si="90"/>
        <v>0</v>
      </c>
      <c r="AY258" s="312">
        <f t="shared" si="91"/>
        <v>0</v>
      </c>
      <c r="AZ258" s="313">
        <f t="shared" si="92"/>
        <v>0</v>
      </c>
      <c r="BA258" s="314">
        <f t="shared" si="100"/>
        <v>0</v>
      </c>
      <c r="BB258" s="311">
        <f t="shared" si="93"/>
        <v>0</v>
      </c>
      <c r="BC258" s="312">
        <f t="shared" si="94"/>
        <v>0</v>
      </c>
      <c r="BD258" s="313">
        <f t="shared" si="95"/>
        <v>0</v>
      </c>
      <c r="BE258" s="314">
        <f t="shared" si="101"/>
        <v>0</v>
      </c>
      <c r="BF258" s="311">
        <f t="shared" si="96"/>
        <v>0</v>
      </c>
      <c r="BG258" s="312">
        <f t="shared" si="97"/>
        <v>0</v>
      </c>
      <c r="BH258" s="313">
        <f t="shared" si="98"/>
        <v>0</v>
      </c>
      <c r="BI258" s="314">
        <f t="shared" si="102"/>
        <v>0</v>
      </c>
      <c r="BJ258" s="247">
        <f t="shared" si="103"/>
        <v>0</v>
      </c>
      <c r="BK258" s="310" t="str">
        <f>IF(BJ258=0,"",
IF(SUM($BJ$143:BJ258)=1,BL258,
IF($BJ$718&gt;SUM($BJ$143:BJ258),_xlfn.CONCAT(", ",BL258),
IF($BJ$718=SUM($BJ$143:BJ258),_xlfn.CONCAT(" y ",BL258)))))</f>
        <v/>
      </c>
      <c r="BL258" s="19">
        <v>116</v>
      </c>
      <c r="BM258" s="14"/>
      <c r="BN258" s="315"/>
      <c r="BO258" s="315"/>
      <c r="BP258" s="315"/>
      <c r="BQ258" s="315"/>
      <c r="BR258" s="315"/>
      <c r="BS258" s="315"/>
      <c r="BT258" s="315"/>
      <c r="BU258" s="315"/>
      <c r="BV258" s="14"/>
      <c r="BW258" s="14"/>
      <c r="BX258" s="14"/>
      <c r="BY258" s="14"/>
      <c r="BZ258" s="14"/>
      <c r="CA258" s="14"/>
      <c r="CB258" s="14"/>
      <c r="CC258" s="14"/>
      <c r="CD258" s="14"/>
      <c r="CE258" s="14"/>
      <c r="CF258" s="14"/>
      <c r="CG258" s="14"/>
      <c r="CH258" s="14"/>
      <c r="CI258" s="14"/>
      <c r="CJ258" s="14"/>
      <c r="CK258" s="14"/>
      <c r="CL258" s="14"/>
    </row>
    <row r="259" spans="1:90" ht="15" customHeight="1">
      <c r="A259" s="5"/>
      <c r="B259" s="6"/>
      <c r="C259" s="19" t="s">
        <v>6782</v>
      </c>
      <c r="D259" s="634" t="str">
        <f>IF($AC$136="","",IF(HLOOKUP($AC$136,Presentación!$AQ$3:$BV$574,Presentación!AP120)="","",HLOOKUP($AC$136,Presentación!$AQ$3:$BV$574,Presentación!AP120,0)))</f>
        <v/>
      </c>
      <c r="E259" s="669"/>
      <c r="F259" s="670"/>
      <c r="G259" s="752" t="str">
        <f>IF($AC$136="","",IF(HLOOKUP($AC$136,Presentación!$BZ$3:$DE$574,Presentación!AP120,0)="","",HLOOKUP($AC$136,Presentación!$BZ$3:$DE$574,Presentación!AP120,0)))</f>
        <v/>
      </c>
      <c r="H259" s="669"/>
      <c r="I259" s="669"/>
      <c r="J259" s="669"/>
      <c r="K259" s="669"/>
      <c r="L259" s="669"/>
      <c r="M259" s="669"/>
      <c r="N259" s="669"/>
      <c r="O259" s="669"/>
      <c r="P259" s="669"/>
      <c r="Q259" s="669"/>
      <c r="R259" s="669"/>
      <c r="S259" s="670"/>
      <c r="T259" s="866"/>
      <c r="U259" s="745"/>
      <c r="V259" s="746"/>
      <c r="W259" s="112"/>
      <c r="X259" s="112"/>
      <c r="Y259" s="112"/>
      <c r="Z259" s="112"/>
      <c r="AA259" s="112"/>
      <c r="AB259" s="112"/>
      <c r="AC259" s="112"/>
      <c r="AD259" s="112"/>
      <c r="AG259">
        <f t="shared" si="77"/>
        <v>0</v>
      </c>
      <c r="AH259" s="247">
        <f t="shared" si="78"/>
        <v>0</v>
      </c>
      <c r="AI259" s="310" t="str">
        <f>IF(AH259=0,"",
IF(SUM($AH$142:AH259)=1,AJ259,
IF($AH$717&gt;SUM($AH$142:AH259),_xlfn.CONCAT(", ",AJ259),
IF($AH$717=SUM($AH$142:AH259),_xlfn.CONCAT(" y ",AJ259)))))</f>
        <v/>
      </c>
      <c r="AJ259" s="19">
        <v>118</v>
      </c>
      <c r="AK259">
        <f t="shared" si="76"/>
        <v>0</v>
      </c>
      <c r="AL259">
        <f t="shared" si="79"/>
        <v>0</v>
      </c>
      <c r="AM259">
        <f t="shared" si="80"/>
        <v>0</v>
      </c>
      <c r="AN259">
        <f t="shared" si="81"/>
        <v>0</v>
      </c>
      <c r="AO259">
        <f t="shared" si="82"/>
        <v>0</v>
      </c>
      <c r="AP259">
        <f t="shared" si="83"/>
        <v>0</v>
      </c>
      <c r="AQ259">
        <f t="shared" si="84"/>
        <v>0</v>
      </c>
      <c r="AR259">
        <f t="shared" si="85"/>
        <v>0</v>
      </c>
      <c r="AS259">
        <f t="shared" si="86"/>
        <v>0</v>
      </c>
      <c r="AT259" s="311">
        <f t="shared" si="87"/>
        <v>0</v>
      </c>
      <c r="AU259" s="312">
        <f t="shared" si="88"/>
        <v>0</v>
      </c>
      <c r="AV259" s="313">
        <f t="shared" si="89"/>
        <v>0</v>
      </c>
      <c r="AW259" s="314">
        <f t="shared" si="99"/>
        <v>0</v>
      </c>
      <c r="AX259" s="311">
        <f t="shared" si="90"/>
        <v>0</v>
      </c>
      <c r="AY259" s="312">
        <f t="shared" si="91"/>
        <v>0</v>
      </c>
      <c r="AZ259" s="313">
        <f t="shared" si="92"/>
        <v>0</v>
      </c>
      <c r="BA259" s="314">
        <f t="shared" si="100"/>
        <v>0</v>
      </c>
      <c r="BB259" s="311">
        <f t="shared" si="93"/>
        <v>0</v>
      </c>
      <c r="BC259" s="312">
        <f t="shared" si="94"/>
        <v>0</v>
      </c>
      <c r="BD259" s="313">
        <f t="shared" si="95"/>
        <v>0</v>
      </c>
      <c r="BE259" s="314">
        <f t="shared" si="101"/>
        <v>0</v>
      </c>
      <c r="BF259" s="311">
        <f t="shared" si="96"/>
        <v>0</v>
      </c>
      <c r="BG259" s="312">
        <f t="shared" si="97"/>
        <v>0</v>
      </c>
      <c r="BH259" s="313">
        <f t="shared" si="98"/>
        <v>0</v>
      </c>
      <c r="BI259" s="314">
        <f t="shared" si="102"/>
        <v>0</v>
      </c>
      <c r="BJ259" s="247">
        <f t="shared" si="103"/>
        <v>0</v>
      </c>
      <c r="BK259" s="310" t="str">
        <f>IF(BJ259=0,"",
IF(SUM($BJ$143:BJ259)=1,BL259,
IF($BJ$718&gt;SUM($BJ$143:BJ259),_xlfn.CONCAT(", ",BL259),
IF($BJ$718=SUM($BJ$143:BJ259),_xlfn.CONCAT(" y ",BL259)))))</f>
        <v/>
      </c>
      <c r="BL259" s="19">
        <v>117</v>
      </c>
      <c r="BM259" s="14"/>
      <c r="BN259" s="315"/>
      <c r="BO259" s="315"/>
      <c r="BP259" s="315"/>
      <c r="BQ259" s="315"/>
      <c r="BR259" s="315"/>
      <c r="BS259" s="315"/>
      <c r="BT259" s="315"/>
      <c r="BU259" s="315"/>
      <c r="BV259" s="14"/>
      <c r="BW259" s="14"/>
      <c r="BX259" s="14"/>
      <c r="BY259" s="14"/>
      <c r="BZ259" s="14"/>
      <c r="CA259" s="14"/>
      <c r="CB259" s="14"/>
      <c r="CC259" s="14"/>
      <c r="CD259" s="14"/>
      <c r="CE259" s="14"/>
      <c r="CF259" s="14"/>
      <c r="CG259" s="14"/>
      <c r="CH259" s="14"/>
      <c r="CI259" s="14"/>
      <c r="CJ259" s="14"/>
      <c r="CK259" s="14"/>
      <c r="CL259" s="14"/>
    </row>
    <row r="260" spans="1:90" ht="15" customHeight="1">
      <c r="A260" s="5"/>
      <c r="B260" s="6"/>
      <c r="C260" s="19" t="s">
        <v>6783</v>
      </c>
      <c r="D260" s="634" t="str">
        <f>IF($AC$136="","",IF(HLOOKUP($AC$136,Presentación!$AQ$3:$BV$574,Presentación!AP121)="","",HLOOKUP($AC$136,Presentación!$AQ$3:$BV$574,Presentación!AP121,0)))</f>
        <v/>
      </c>
      <c r="E260" s="669"/>
      <c r="F260" s="670"/>
      <c r="G260" s="752" t="str">
        <f>IF($AC$136="","",IF(HLOOKUP($AC$136,Presentación!$BZ$3:$DE$574,Presentación!AP121,0)="","",HLOOKUP($AC$136,Presentación!$BZ$3:$DE$574,Presentación!AP121,0)))</f>
        <v/>
      </c>
      <c r="H260" s="669"/>
      <c r="I260" s="669"/>
      <c r="J260" s="669"/>
      <c r="K260" s="669"/>
      <c r="L260" s="669"/>
      <c r="M260" s="669"/>
      <c r="N260" s="669"/>
      <c r="O260" s="669"/>
      <c r="P260" s="669"/>
      <c r="Q260" s="669"/>
      <c r="R260" s="669"/>
      <c r="S260" s="670"/>
      <c r="T260" s="866"/>
      <c r="U260" s="745"/>
      <c r="V260" s="746"/>
      <c r="W260" s="112"/>
      <c r="X260" s="112"/>
      <c r="Y260" s="112"/>
      <c r="Z260" s="112"/>
      <c r="AA260" s="112"/>
      <c r="AB260" s="112"/>
      <c r="AC260" s="112"/>
      <c r="AD260" s="112"/>
      <c r="AG260">
        <f t="shared" si="77"/>
        <v>0</v>
      </c>
      <c r="AH260" s="247">
        <f t="shared" si="78"/>
        <v>0</v>
      </c>
      <c r="AI260" s="310" t="str">
        <f>IF(AH260=0,"",
IF(SUM($AH$142:AH260)=1,AJ260,
IF($AH$717&gt;SUM($AH$142:AH260),_xlfn.CONCAT(", ",AJ260),
IF($AH$717=SUM($AH$142:AH260),_xlfn.CONCAT(" y ",AJ260)))))</f>
        <v/>
      </c>
      <c r="AJ260" s="19">
        <v>119</v>
      </c>
      <c r="AK260">
        <f t="shared" si="76"/>
        <v>0</v>
      </c>
      <c r="AL260">
        <f t="shared" si="79"/>
        <v>0</v>
      </c>
      <c r="AM260">
        <f t="shared" si="80"/>
        <v>0</v>
      </c>
      <c r="AN260">
        <f t="shared" si="81"/>
        <v>0</v>
      </c>
      <c r="AO260">
        <f t="shared" si="82"/>
        <v>0</v>
      </c>
      <c r="AP260">
        <f t="shared" si="83"/>
        <v>0</v>
      </c>
      <c r="AQ260">
        <f t="shared" si="84"/>
        <v>0</v>
      </c>
      <c r="AR260">
        <f t="shared" si="85"/>
        <v>0</v>
      </c>
      <c r="AS260">
        <f t="shared" si="86"/>
        <v>0</v>
      </c>
      <c r="AT260" s="311">
        <f t="shared" si="87"/>
        <v>0</v>
      </c>
      <c r="AU260" s="312">
        <f t="shared" si="88"/>
        <v>0</v>
      </c>
      <c r="AV260" s="313">
        <f t="shared" si="89"/>
        <v>0</v>
      </c>
      <c r="AW260" s="314">
        <f t="shared" si="99"/>
        <v>0</v>
      </c>
      <c r="AX260" s="311">
        <f t="shared" si="90"/>
        <v>0</v>
      </c>
      <c r="AY260" s="312">
        <f t="shared" si="91"/>
        <v>0</v>
      </c>
      <c r="AZ260" s="313">
        <f t="shared" si="92"/>
        <v>0</v>
      </c>
      <c r="BA260" s="314">
        <f t="shared" si="100"/>
        <v>0</v>
      </c>
      <c r="BB260" s="311">
        <f t="shared" si="93"/>
        <v>0</v>
      </c>
      <c r="BC260" s="312">
        <f t="shared" si="94"/>
        <v>0</v>
      </c>
      <c r="BD260" s="313">
        <f t="shared" si="95"/>
        <v>0</v>
      </c>
      <c r="BE260" s="314">
        <f t="shared" si="101"/>
        <v>0</v>
      </c>
      <c r="BF260" s="311">
        <f t="shared" si="96"/>
        <v>0</v>
      </c>
      <c r="BG260" s="312">
        <f t="shared" si="97"/>
        <v>0</v>
      </c>
      <c r="BH260" s="313">
        <f t="shared" si="98"/>
        <v>0</v>
      </c>
      <c r="BI260" s="314">
        <f t="shared" si="102"/>
        <v>0</v>
      </c>
      <c r="BJ260" s="247">
        <f t="shared" si="103"/>
        <v>0</v>
      </c>
      <c r="BK260" s="310" t="str">
        <f>IF(BJ260=0,"",
IF(SUM($BJ$143:BJ260)=1,BL260,
IF($BJ$718&gt;SUM($BJ$143:BJ260),_xlfn.CONCAT(", ",BL260),
IF($BJ$718=SUM($BJ$143:BJ260),_xlfn.CONCAT(" y ",BL260)))))</f>
        <v/>
      </c>
      <c r="BL260" s="19">
        <v>118</v>
      </c>
      <c r="BM260" s="14"/>
      <c r="BN260" s="315"/>
      <c r="BO260" s="315"/>
      <c r="BP260" s="315"/>
      <c r="BQ260" s="315"/>
      <c r="BR260" s="315"/>
      <c r="BS260" s="315"/>
      <c r="BT260" s="315"/>
      <c r="BU260" s="315"/>
      <c r="BV260" s="14"/>
      <c r="BW260" s="14"/>
      <c r="BX260" s="14"/>
      <c r="BY260" s="14"/>
      <c r="BZ260" s="14"/>
      <c r="CA260" s="14"/>
      <c r="CB260" s="14"/>
      <c r="CC260" s="14"/>
      <c r="CD260" s="14"/>
      <c r="CE260" s="14"/>
      <c r="CF260" s="14"/>
      <c r="CG260" s="14"/>
      <c r="CH260" s="14"/>
      <c r="CI260" s="14"/>
      <c r="CJ260" s="14"/>
      <c r="CK260" s="14"/>
      <c r="CL260" s="14"/>
    </row>
    <row r="261" spans="1:90" ht="15" customHeight="1">
      <c r="A261" s="5"/>
      <c r="B261" s="6"/>
      <c r="C261" s="19" t="s">
        <v>6784</v>
      </c>
      <c r="D261" s="634" t="str">
        <f>IF($AC$136="","",IF(HLOOKUP($AC$136,Presentación!$AQ$3:$BV$574,Presentación!AP122)="","",HLOOKUP($AC$136,Presentación!$AQ$3:$BV$574,Presentación!AP122,0)))</f>
        <v/>
      </c>
      <c r="E261" s="669"/>
      <c r="F261" s="670"/>
      <c r="G261" s="752" t="str">
        <f>IF($AC$136="","",IF(HLOOKUP($AC$136,Presentación!$BZ$3:$DE$574,Presentación!AP122,0)="","",HLOOKUP($AC$136,Presentación!$BZ$3:$DE$574,Presentación!AP122,0)))</f>
        <v/>
      </c>
      <c r="H261" s="669"/>
      <c r="I261" s="669"/>
      <c r="J261" s="669"/>
      <c r="K261" s="669"/>
      <c r="L261" s="669"/>
      <c r="M261" s="669"/>
      <c r="N261" s="669"/>
      <c r="O261" s="669"/>
      <c r="P261" s="669"/>
      <c r="Q261" s="669"/>
      <c r="R261" s="669"/>
      <c r="S261" s="670"/>
      <c r="T261" s="866"/>
      <c r="U261" s="745"/>
      <c r="V261" s="746"/>
      <c r="W261" s="112"/>
      <c r="X261" s="112"/>
      <c r="Y261" s="112"/>
      <c r="Z261" s="112"/>
      <c r="AA261" s="112"/>
      <c r="AB261" s="112"/>
      <c r="AC261" s="112"/>
      <c r="AD261" s="112"/>
      <c r="AG261">
        <f t="shared" si="77"/>
        <v>0</v>
      </c>
      <c r="AH261" s="247">
        <f t="shared" si="78"/>
        <v>0</v>
      </c>
      <c r="AI261" s="310" t="str">
        <f>IF(AH261=0,"",
IF(SUM($AH$142:AH261)=1,AJ261,
IF($AH$717&gt;SUM($AH$142:AH261),_xlfn.CONCAT(", ",AJ261),
IF($AH$717=SUM($AH$142:AH261),_xlfn.CONCAT(" y ",AJ261)))))</f>
        <v/>
      </c>
      <c r="AJ261" s="19">
        <v>120</v>
      </c>
      <c r="AK261">
        <f t="shared" si="76"/>
        <v>0</v>
      </c>
      <c r="AL261">
        <f t="shared" si="79"/>
        <v>0</v>
      </c>
      <c r="AM261">
        <f t="shared" si="80"/>
        <v>0</v>
      </c>
      <c r="AN261">
        <f t="shared" si="81"/>
        <v>0</v>
      </c>
      <c r="AO261">
        <f t="shared" si="82"/>
        <v>0</v>
      </c>
      <c r="AP261">
        <f t="shared" si="83"/>
        <v>0</v>
      </c>
      <c r="AQ261">
        <f t="shared" si="84"/>
        <v>0</v>
      </c>
      <c r="AR261">
        <f t="shared" si="85"/>
        <v>0</v>
      </c>
      <c r="AS261">
        <f t="shared" si="86"/>
        <v>0</v>
      </c>
      <c r="AT261" s="311">
        <f t="shared" si="87"/>
        <v>0</v>
      </c>
      <c r="AU261" s="312">
        <f t="shared" si="88"/>
        <v>0</v>
      </c>
      <c r="AV261" s="313">
        <f t="shared" si="89"/>
        <v>0</v>
      </c>
      <c r="AW261" s="314">
        <f t="shared" si="99"/>
        <v>0</v>
      </c>
      <c r="AX261" s="311">
        <f t="shared" si="90"/>
        <v>0</v>
      </c>
      <c r="AY261" s="312">
        <f t="shared" si="91"/>
        <v>0</v>
      </c>
      <c r="AZ261" s="313">
        <f t="shared" si="92"/>
        <v>0</v>
      </c>
      <c r="BA261" s="314">
        <f t="shared" si="100"/>
        <v>0</v>
      </c>
      <c r="BB261" s="311">
        <f t="shared" si="93"/>
        <v>0</v>
      </c>
      <c r="BC261" s="312">
        <f t="shared" si="94"/>
        <v>0</v>
      </c>
      <c r="BD261" s="313">
        <f t="shared" si="95"/>
        <v>0</v>
      </c>
      <c r="BE261" s="314">
        <f t="shared" si="101"/>
        <v>0</v>
      </c>
      <c r="BF261" s="311">
        <f t="shared" si="96"/>
        <v>0</v>
      </c>
      <c r="BG261" s="312">
        <f t="shared" si="97"/>
        <v>0</v>
      </c>
      <c r="BH261" s="313">
        <f t="shared" si="98"/>
        <v>0</v>
      </c>
      <c r="BI261" s="314">
        <f t="shared" si="102"/>
        <v>0</v>
      </c>
      <c r="BJ261" s="247">
        <f t="shared" si="103"/>
        <v>0</v>
      </c>
      <c r="BK261" s="310" t="str">
        <f>IF(BJ261=0,"",
IF(SUM($BJ$143:BJ261)=1,BL261,
IF($BJ$718&gt;SUM($BJ$143:BJ261),_xlfn.CONCAT(", ",BL261),
IF($BJ$718=SUM($BJ$143:BJ261),_xlfn.CONCAT(" y ",BL261)))))</f>
        <v/>
      </c>
      <c r="BL261" s="19">
        <v>119</v>
      </c>
      <c r="BM261" s="14"/>
      <c r="BN261" s="315"/>
      <c r="BO261" s="315"/>
      <c r="BP261" s="315"/>
      <c r="BQ261" s="315"/>
      <c r="BR261" s="315"/>
      <c r="BS261" s="315"/>
      <c r="BT261" s="315"/>
      <c r="BU261" s="315"/>
      <c r="BV261" s="14"/>
      <c r="BW261" s="14"/>
      <c r="BX261" s="14"/>
      <c r="BY261" s="14"/>
      <c r="BZ261" s="14"/>
      <c r="CA261" s="14"/>
      <c r="CB261" s="14"/>
      <c r="CC261" s="14"/>
      <c r="CD261" s="14"/>
      <c r="CE261" s="14"/>
      <c r="CF261" s="14"/>
      <c r="CG261" s="14"/>
      <c r="CH261" s="14"/>
      <c r="CI261" s="14"/>
      <c r="CJ261" s="14"/>
      <c r="CK261" s="14"/>
      <c r="CL261" s="14"/>
    </row>
    <row r="262" spans="1:90" ht="15" customHeight="1">
      <c r="A262" s="5"/>
      <c r="B262" s="6"/>
      <c r="C262" s="19" t="s">
        <v>6785</v>
      </c>
      <c r="D262" s="634" t="str">
        <f>IF($AC$136="","",IF(HLOOKUP($AC$136,Presentación!$AQ$3:$BV$574,Presentación!AP123)="","",HLOOKUP($AC$136,Presentación!$AQ$3:$BV$574,Presentación!AP123,0)))</f>
        <v/>
      </c>
      <c r="E262" s="669"/>
      <c r="F262" s="670"/>
      <c r="G262" s="752" t="str">
        <f>IF($AC$136="","",IF(HLOOKUP($AC$136,Presentación!$BZ$3:$DE$574,Presentación!AP123,0)="","",HLOOKUP($AC$136,Presentación!$BZ$3:$DE$574,Presentación!AP123,0)))</f>
        <v/>
      </c>
      <c r="H262" s="669"/>
      <c r="I262" s="669"/>
      <c r="J262" s="669"/>
      <c r="K262" s="669"/>
      <c r="L262" s="669"/>
      <c r="M262" s="669"/>
      <c r="N262" s="669"/>
      <c r="O262" s="669"/>
      <c r="P262" s="669"/>
      <c r="Q262" s="669"/>
      <c r="R262" s="669"/>
      <c r="S262" s="670"/>
      <c r="T262" s="866"/>
      <c r="U262" s="745"/>
      <c r="V262" s="746"/>
      <c r="W262" s="112"/>
      <c r="X262" s="112"/>
      <c r="Y262" s="112"/>
      <c r="Z262" s="112"/>
      <c r="AA262" s="112"/>
      <c r="AB262" s="112"/>
      <c r="AC262" s="112"/>
      <c r="AD262" s="112"/>
      <c r="AG262">
        <f t="shared" si="77"/>
        <v>0</v>
      </c>
      <c r="AH262" s="247">
        <f t="shared" si="78"/>
        <v>0</v>
      </c>
      <c r="AI262" s="310" t="str">
        <f>IF(AH262=0,"",
IF(SUM($AH$142:AH262)=1,AJ262,
IF($AH$717&gt;SUM($AH$142:AH262),_xlfn.CONCAT(", ",AJ262),
IF($AH$717=SUM($AH$142:AH262),_xlfn.CONCAT(" y ",AJ262)))))</f>
        <v/>
      </c>
      <c r="AJ262" s="19">
        <v>121</v>
      </c>
      <c r="AK262">
        <f t="shared" si="76"/>
        <v>0</v>
      </c>
      <c r="AL262">
        <f t="shared" si="79"/>
        <v>0</v>
      </c>
      <c r="AM262">
        <f t="shared" si="80"/>
        <v>0</v>
      </c>
      <c r="AN262">
        <f t="shared" si="81"/>
        <v>0</v>
      </c>
      <c r="AO262">
        <f t="shared" si="82"/>
        <v>0</v>
      </c>
      <c r="AP262">
        <f t="shared" si="83"/>
        <v>0</v>
      </c>
      <c r="AQ262">
        <f t="shared" si="84"/>
        <v>0</v>
      </c>
      <c r="AR262">
        <f t="shared" si="85"/>
        <v>0</v>
      </c>
      <c r="AS262">
        <f t="shared" si="86"/>
        <v>0</v>
      </c>
      <c r="AT262" s="311">
        <f t="shared" si="87"/>
        <v>0</v>
      </c>
      <c r="AU262" s="312">
        <f t="shared" si="88"/>
        <v>0</v>
      </c>
      <c r="AV262" s="313">
        <f t="shared" si="89"/>
        <v>0</v>
      </c>
      <c r="AW262" s="314">
        <f t="shared" si="99"/>
        <v>0</v>
      </c>
      <c r="AX262" s="311">
        <f t="shared" si="90"/>
        <v>0</v>
      </c>
      <c r="AY262" s="312">
        <f t="shared" si="91"/>
        <v>0</v>
      </c>
      <c r="AZ262" s="313">
        <f t="shared" si="92"/>
        <v>0</v>
      </c>
      <c r="BA262" s="314">
        <f t="shared" si="100"/>
        <v>0</v>
      </c>
      <c r="BB262" s="311">
        <f t="shared" si="93"/>
        <v>0</v>
      </c>
      <c r="BC262" s="312">
        <f t="shared" si="94"/>
        <v>0</v>
      </c>
      <c r="BD262" s="313">
        <f t="shared" si="95"/>
        <v>0</v>
      </c>
      <c r="BE262" s="314">
        <f t="shared" si="101"/>
        <v>0</v>
      </c>
      <c r="BF262" s="311">
        <f t="shared" si="96"/>
        <v>0</v>
      </c>
      <c r="BG262" s="312">
        <f t="shared" si="97"/>
        <v>0</v>
      </c>
      <c r="BH262" s="313">
        <f t="shared" si="98"/>
        <v>0</v>
      </c>
      <c r="BI262" s="314">
        <f t="shared" si="102"/>
        <v>0</v>
      </c>
      <c r="BJ262" s="247">
        <f t="shared" si="103"/>
        <v>0</v>
      </c>
      <c r="BK262" s="310" t="str">
        <f>IF(BJ262=0,"",
IF(SUM($BJ$143:BJ262)=1,BL262,
IF($BJ$718&gt;SUM($BJ$143:BJ262),_xlfn.CONCAT(", ",BL262),
IF($BJ$718=SUM($BJ$143:BJ262),_xlfn.CONCAT(" y ",BL262)))))</f>
        <v/>
      </c>
      <c r="BL262" s="19">
        <v>120</v>
      </c>
      <c r="BM262" s="14"/>
      <c r="BN262" s="315"/>
      <c r="BO262" s="315"/>
      <c r="BP262" s="315"/>
      <c r="BQ262" s="315"/>
      <c r="BR262" s="315"/>
      <c r="BS262" s="315"/>
      <c r="BT262" s="315"/>
      <c r="BU262" s="315"/>
      <c r="BV262" s="14"/>
      <c r="BW262" s="14"/>
      <c r="BX262" s="14"/>
      <c r="BY262" s="14"/>
      <c r="BZ262" s="14"/>
      <c r="CA262" s="14"/>
      <c r="CB262" s="14"/>
      <c r="CC262" s="14"/>
      <c r="CD262" s="14"/>
      <c r="CE262" s="14"/>
      <c r="CF262" s="14"/>
      <c r="CG262" s="14"/>
      <c r="CH262" s="14"/>
      <c r="CI262" s="14"/>
      <c r="CJ262" s="14"/>
      <c r="CK262" s="14"/>
      <c r="CL262" s="14"/>
    </row>
    <row r="263" spans="1:90" ht="15" customHeight="1">
      <c r="A263" s="5"/>
      <c r="B263" s="6"/>
      <c r="C263" s="19" t="s">
        <v>6786</v>
      </c>
      <c r="D263" s="634" t="str">
        <f>IF($AC$136="","",IF(HLOOKUP($AC$136,Presentación!$AQ$3:$BV$574,Presentación!AP124)="","",HLOOKUP($AC$136,Presentación!$AQ$3:$BV$574,Presentación!AP124,0)))</f>
        <v/>
      </c>
      <c r="E263" s="669"/>
      <c r="F263" s="670"/>
      <c r="G263" s="752" t="str">
        <f>IF($AC$136="","",IF(HLOOKUP($AC$136,Presentación!$BZ$3:$DE$574,Presentación!AP124,0)="","",HLOOKUP($AC$136,Presentación!$BZ$3:$DE$574,Presentación!AP124,0)))</f>
        <v/>
      </c>
      <c r="H263" s="669"/>
      <c r="I263" s="669"/>
      <c r="J263" s="669"/>
      <c r="K263" s="669"/>
      <c r="L263" s="669"/>
      <c r="M263" s="669"/>
      <c r="N263" s="669"/>
      <c r="O263" s="669"/>
      <c r="P263" s="669"/>
      <c r="Q263" s="669"/>
      <c r="R263" s="669"/>
      <c r="S263" s="670"/>
      <c r="T263" s="866"/>
      <c r="U263" s="745"/>
      <c r="V263" s="746"/>
      <c r="W263" s="112"/>
      <c r="X263" s="112"/>
      <c r="Y263" s="112"/>
      <c r="Z263" s="112"/>
      <c r="AA263" s="112"/>
      <c r="AB263" s="112"/>
      <c r="AC263" s="112"/>
      <c r="AD263" s="112"/>
      <c r="AG263">
        <f t="shared" si="77"/>
        <v>0</v>
      </c>
      <c r="AH263" s="247">
        <f t="shared" si="78"/>
        <v>0</v>
      </c>
      <c r="AI263" s="310" t="str">
        <f>IF(AH263=0,"",
IF(SUM($AH$142:AH263)=1,AJ263,
IF($AH$717&gt;SUM($AH$142:AH263),_xlfn.CONCAT(", ",AJ263),
IF($AH$717=SUM($AH$142:AH263),_xlfn.CONCAT(" y ",AJ263)))))</f>
        <v/>
      </c>
      <c r="AJ263" s="19">
        <v>122</v>
      </c>
      <c r="AK263">
        <f t="shared" si="76"/>
        <v>0</v>
      </c>
      <c r="AL263">
        <f t="shared" si="79"/>
        <v>0</v>
      </c>
      <c r="AM263">
        <f t="shared" si="80"/>
        <v>0</v>
      </c>
      <c r="AN263">
        <f t="shared" si="81"/>
        <v>0</v>
      </c>
      <c r="AO263">
        <f t="shared" si="82"/>
        <v>0</v>
      </c>
      <c r="AP263">
        <f t="shared" si="83"/>
        <v>0</v>
      </c>
      <c r="AQ263">
        <f t="shared" si="84"/>
        <v>0</v>
      </c>
      <c r="AR263">
        <f t="shared" si="85"/>
        <v>0</v>
      </c>
      <c r="AS263">
        <f t="shared" si="86"/>
        <v>0</v>
      </c>
      <c r="AT263" s="311">
        <f t="shared" si="87"/>
        <v>0</v>
      </c>
      <c r="AU263" s="312">
        <f t="shared" si="88"/>
        <v>0</v>
      </c>
      <c r="AV263" s="313">
        <f t="shared" si="89"/>
        <v>0</v>
      </c>
      <c r="AW263" s="314">
        <f t="shared" si="99"/>
        <v>0</v>
      </c>
      <c r="AX263" s="311">
        <f t="shared" si="90"/>
        <v>0</v>
      </c>
      <c r="AY263" s="312">
        <f t="shared" si="91"/>
        <v>0</v>
      </c>
      <c r="AZ263" s="313">
        <f t="shared" si="92"/>
        <v>0</v>
      </c>
      <c r="BA263" s="314">
        <f t="shared" si="100"/>
        <v>0</v>
      </c>
      <c r="BB263" s="311">
        <f t="shared" si="93"/>
        <v>0</v>
      </c>
      <c r="BC263" s="312">
        <f t="shared" si="94"/>
        <v>0</v>
      </c>
      <c r="BD263" s="313">
        <f t="shared" si="95"/>
        <v>0</v>
      </c>
      <c r="BE263" s="314">
        <f t="shared" si="101"/>
        <v>0</v>
      </c>
      <c r="BF263" s="311">
        <f t="shared" si="96"/>
        <v>0</v>
      </c>
      <c r="BG263" s="312">
        <f t="shared" si="97"/>
        <v>0</v>
      </c>
      <c r="BH263" s="313">
        <f t="shared" si="98"/>
        <v>0</v>
      </c>
      <c r="BI263" s="314">
        <f t="shared" si="102"/>
        <v>0</v>
      </c>
      <c r="BJ263" s="247">
        <f t="shared" si="103"/>
        <v>0</v>
      </c>
      <c r="BK263" s="310" t="str">
        <f>IF(BJ263=0,"",
IF(SUM($BJ$143:BJ263)=1,BL263,
IF($BJ$718&gt;SUM($BJ$143:BJ263),_xlfn.CONCAT(", ",BL263),
IF($BJ$718=SUM($BJ$143:BJ263),_xlfn.CONCAT(" y ",BL263)))))</f>
        <v/>
      </c>
      <c r="BL263" s="19">
        <v>121</v>
      </c>
      <c r="BM263" s="14"/>
      <c r="BN263" s="315"/>
      <c r="BO263" s="315"/>
      <c r="BP263" s="315"/>
      <c r="BQ263" s="315"/>
      <c r="BR263" s="315"/>
      <c r="BS263" s="315"/>
      <c r="BT263" s="315"/>
      <c r="BU263" s="315"/>
      <c r="BV263" s="14"/>
      <c r="BW263" s="14"/>
      <c r="BX263" s="14"/>
      <c r="BY263" s="14"/>
      <c r="BZ263" s="14"/>
      <c r="CA263" s="14"/>
      <c r="CB263" s="14"/>
      <c r="CC263" s="14"/>
      <c r="CD263" s="14"/>
      <c r="CE263" s="14"/>
      <c r="CF263" s="14"/>
      <c r="CG263" s="14"/>
      <c r="CH263" s="14"/>
      <c r="CI263" s="14"/>
      <c r="CJ263" s="14"/>
      <c r="CK263" s="14"/>
      <c r="CL263" s="14"/>
    </row>
    <row r="264" spans="1:90" ht="15" customHeight="1">
      <c r="A264" s="5"/>
      <c r="B264" s="6"/>
      <c r="C264" s="19" t="s">
        <v>6787</v>
      </c>
      <c r="D264" s="634" t="str">
        <f>IF($AC$136="","",IF(HLOOKUP($AC$136,Presentación!$AQ$3:$BV$574,Presentación!AP125)="","",HLOOKUP($AC$136,Presentación!$AQ$3:$BV$574,Presentación!AP125,0)))</f>
        <v/>
      </c>
      <c r="E264" s="669"/>
      <c r="F264" s="670"/>
      <c r="G264" s="752" t="str">
        <f>IF($AC$136="","",IF(HLOOKUP($AC$136,Presentación!$BZ$3:$DE$574,Presentación!AP125,0)="","",HLOOKUP($AC$136,Presentación!$BZ$3:$DE$574,Presentación!AP125,0)))</f>
        <v/>
      </c>
      <c r="H264" s="669"/>
      <c r="I264" s="669"/>
      <c r="J264" s="669"/>
      <c r="K264" s="669"/>
      <c r="L264" s="669"/>
      <c r="M264" s="669"/>
      <c r="N264" s="669"/>
      <c r="O264" s="669"/>
      <c r="P264" s="669"/>
      <c r="Q264" s="669"/>
      <c r="R264" s="669"/>
      <c r="S264" s="670"/>
      <c r="T264" s="866"/>
      <c r="U264" s="745"/>
      <c r="V264" s="746"/>
      <c r="W264" s="112"/>
      <c r="X264" s="112"/>
      <c r="Y264" s="112"/>
      <c r="Z264" s="112"/>
      <c r="AA264" s="112"/>
      <c r="AB264" s="112"/>
      <c r="AC264" s="112"/>
      <c r="AD264" s="112"/>
      <c r="AG264">
        <f t="shared" si="77"/>
        <v>0</v>
      </c>
      <c r="AH264" s="247">
        <f t="shared" si="78"/>
        <v>0</v>
      </c>
      <c r="AI264" s="310" t="str">
        <f>IF(AH264=0,"",
IF(SUM($AH$142:AH264)=1,AJ264,
IF($AH$717&gt;SUM($AH$142:AH264),_xlfn.CONCAT(", ",AJ264),
IF($AH$717=SUM($AH$142:AH264),_xlfn.CONCAT(" y ",AJ264)))))</f>
        <v/>
      </c>
      <c r="AJ264" s="19">
        <v>123</v>
      </c>
      <c r="AK264">
        <f t="shared" si="76"/>
        <v>0</v>
      </c>
      <c r="AL264">
        <f t="shared" si="79"/>
        <v>0</v>
      </c>
      <c r="AM264">
        <f t="shared" si="80"/>
        <v>0</v>
      </c>
      <c r="AN264">
        <f t="shared" si="81"/>
        <v>0</v>
      </c>
      <c r="AO264">
        <f t="shared" si="82"/>
        <v>0</v>
      </c>
      <c r="AP264">
        <f t="shared" si="83"/>
        <v>0</v>
      </c>
      <c r="AQ264">
        <f t="shared" si="84"/>
        <v>0</v>
      </c>
      <c r="AR264">
        <f t="shared" si="85"/>
        <v>0</v>
      </c>
      <c r="AS264">
        <f t="shared" si="86"/>
        <v>0</v>
      </c>
      <c r="AT264" s="311">
        <f t="shared" si="87"/>
        <v>0</v>
      </c>
      <c r="AU264" s="312">
        <f t="shared" si="88"/>
        <v>0</v>
      </c>
      <c r="AV264" s="313">
        <f t="shared" si="89"/>
        <v>0</v>
      </c>
      <c r="AW264" s="314">
        <f t="shared" si="99"/>
        <v>0</v>
      </c>
      <c r="AX264" s="311">
        <f t="shared" si="90"/>
        <v>0</v>
      </c>
      <c r="AY264" s="312">
        <f t="shared" si="91"/>
        <v>0</v>
      </c>
      <c r="AZ264" s="313">
        <f t="shared" si="92"/>
        <v>0</v>
      </c>
      <c r="BA264" s="314">
        <f t="shared" si="100"/>
        <v>0</v>
      </c>
      <c r="BB264" s="311">
        <f t="shared" si="93"/>
        <v>0</v>
      </c>
      <c r="BC264" s="312">
        <f t="shared" si="94"/>
        <v>0</v>
      </c>
      <c r="BD264" s="313">
        <f t="shared" si="95"/>
        <v>0</v>
      </c>
      <c r="BE264" s="314">
        <f t="shared" si="101"/>
        <v>0</v>
      </c>
      <c r="BF264" s="311">
        <f t="shared" si="96"/>
        <v>0</v>
      </c>
      <c r="BG264" s="312">
        <f t="shared" si="97"/>
        <v>0</v>
      </c>
      <c r="BH264" s="313">
        <f t="shared" si="98"/>
        <v>0</v>
      </c>
      <c r="BI264" s="314">
        <f t="shared" si="102"/>
        <v>0</v>
      </c>
      <c r="BJ264" s="247">
        <f t="shared" si="103"/>
        <v>0</v>
      </c>
      <c r="BK264" s="310" t="str">
        <f>IF(BJ264=0,"",
IF(SUM($BJ$143:BJ264)=1,BL264,
IF($BJ$718&gt;SUM($BJ$143:BJ264),_xlfn.CONCAT(", ",BL264),
IF($BJ$718=SUM($BJ$143:BJ264),_xlfn.CONCAT(" y ",BL264)))))</f>
        <v/>
      </c>
      <c r="BL264" s="19">
        <v>122</v>
      </c>
      <c r="BM264" s="14"/>
      <c r="BN264" s="315"/>
      <c r="BO264" s="315"/>
      <c r="BP264" s="315"/>
      <c r="BQ264" s="315"/>
      <c r="BR264" s="315"/>
      <c r="BS264" s="315"/>
      <c r="BT264" s="315"/>
      <c r="BU264" s="315"/>
      <c r="BV264" s="14"/>
      <c r="BW264" s="14"/>
      <c r="BX264" s="14"/>
      <c r="BY264" s="14"/>
      <c r="BZ264" s="14"/>
      <c r="CA264" s="14"/>
      <c r="CB264" s="14"/>
      <c r="CC264" s="14"/>
      <c r="CD264" s="14"/>
      <c r="CE264" s="14"/>
      <c r="CF264" s="14"/>
      <c r="CG264" s="14"/>
      <c r="CH264" s="14"/>
      <c r="CI264" s="14"/>
      <c r="CJ264" s="14"/>
      <c r="CK264" s="14"/>
      <c r="CL264" s="14"/>
    </row>
    <row r="265" spans="1:90" ht="15" customHeight="1">
      <c r="A265" s="5"/>
      <c r="B265" s="6"/>
      <c r="C265" s="19" t="s">
        <v>6788</v>
      </c>
      <c r="D265" s="634" t="str">
        <f>IF($AC$136="","",IF(HLOOKUP($AC$136,Presentación!$AQ$3:$BV$574,Presentación!AP126)="","",HLOOKUP($AC$136,Presentación!$AQ$3:$BV$574,Presentación!AP126,0)))</f>
        <v/>
      </c>
      <c r="E265" s="669"/>
      <c r="F265" s="670"/>
      <c r="G265" s="752" t="str">
        <f>IF($AC$136="","",IF(HLOOKUP($AC$136,Presentación!$BZ$3:$DE$574,Presentación!AP126,0)="","",HLOOKUP($AC$136,Presentación!$BZ$3:$DE$574,Presentación!AP126,0)))</f>
        <v/>
      </c>
      <c r="H265" s="669"/>
      <c r="I265" s="669"/>
      <c r="J265" s="669"/>
      <c r="K265" s="669"/>
      <c r="L265" s="669"/>
      <c r="M265" s="669"/>
      <c r="N265" s="669"/>
      <c r="O265" s="669"/>
      <c r="P265" s="669"/>
      <c r="Q265" s="669"/>
      <c r="R265" s="669"/>
      <c r="S265" s="670"/>
      <c r="T265" s="866"/>
      <c r="U265" s="745"/>
      <c r="V265" s="746"/>
      <c r="W265" s="112"/>
      <c r="X265" s="112"/>
      <c r="Y265" s="112"/>
      <c r="Z265" s="112"/>
      <c r="AA265" s="112"/>
      <c r="AB265" s="112"/>
      <c r="AC265" s="112"/>
      <c r="AD265" s="112"/>
      <c r="AG265">
        <f t="shared" si="77"/>
        <v>0</v>
      </c>
      <c r="AH265" s="247">
        <f t="shared" si="78"/>
        <v>0</v>
      </c>
      <c r="AI265" s="310" t="str">
        <f>IF(AH265=0,"",
IF(SUM($AH$142:AH265)=1,AJ265,
IF($AH$717&gt;SUM($AH$142:AH265),_xlfn.CONCAT(", ",AJ265),
IF($AH$717=SUM($AH$142:AH265),_xlfn.CONCAT(" y ",AJ265)))))</f>
        <v/>
      </c>
      <c r="AJ265" s="19">
        <v>124</v>
      </c>
      <c r="AK265">
        <f t="shared" si="76"/>
        <v>0</v>
      </c>
      <c r="AL265">
        <f t="shared" si="79"/>
        <v>0</v>
      </c>
      <c r="AM265">
        <f t="shared" si="80"/>
        <v>0</v>
      </c>
      <c r="AN265">
        <f t="shared" si="81"/>
        <v>0</v>
      </c>
      <c r="AO265">
        <f t="shared" si="82"/>
        <v>0</v>
      </c>
      <c r="AP265">
        <f t="shared" si="83"/>
        <v>0</v>
      </c>
      <c r="AQ265">
        <f t="shared" si="84"/>
        <v>0</v>
      </c>
      <c r="AR265">
        <f t="shared" si="85"/>
        <v>0</v>
      </c>
      <c r="AS265">
        <f t="shared" si="86"/>
        <v>0</v>
      </c>
      <c r="AT265" s="311">
        <f t="shared" si="87"/>
        <v>0</v>
      </c>
      <c r="AU265" s="312">
        <f t="shared" si="88"/>
        <v>0</v>
      </c>
      <c r="AV265" s="313">
        <f t="shared" si="89"/>
        <v>0</v>
      </c>
      <c r="AW265" s="314">
        <f t="shared" si="99"/>
        <v>0</v>
      </c>
      <c r="AX265" s="311">
        <f t="shared" si="90"/>
        <v>0</v>
      </c>
      <c r="AY265" s="312">
        <f t="shared" si="91"/>
        <v>0</v>
      </c>
      <c r="AZ265" s="313">
        <f t="shared" si="92"/>
        <v>0</v>
      </c>
      <c r="BA265" s="314">
        <f t="shared" si="100"/>
        <v>0</v>
      </c>
      <c r="BB265" s="311">
        <f t="shared" si="93"/>
        <v>0</v>
      </c>
      <c r="BC265" s="312">
        <f t="shared" si="94"/>
        <v>0</v>
      </c>
      <c r="BD265" s="313">
        <f t="shared" si="95"/>
        <v>0</v>
      </c>
      <c r="BE265" s="314">
        <f t="shared" si="101"/>
        <v>0</v>
      </c>
      <c r="BF265" s="311">
        <f t="shared" si="96"/>
        <v>0</v>
      </c>
      <c r="BG265" s="312">
        <f t="shared" si="97"/>
        <v>0</v>
      </c>
      <c r="BH265" s="313">
        <f t="shared" si="98"/>
        <v>0</v>
      </c>
      <c r="BI265" s="314">
        <f t="shared" si="102"/>
        <v>0</v>
      </c>
      <c r="BJ265" s="247">
        <f t="shared" si="103"/>
        <v>0</v>
      </c>
      <c r="BK265" s="310" t="str">
        <f>IF(BJ265=0,"",
IF(SUM($BJ$143:BJ265)=1,BL265,
IF($BJ$718&gt;SUM($BJ$143:BJ265),_xlfn.CONCAT(", ",BL265),
IF($BJ$718=SUM($BJ$143:BJ265),_xlfn.CONCAT(" y ",BL265)))))</f>
        <v/>
      </c>
      <c r="BL265" s="19">
        <v>123</v>
      </c>
      <c r="BM265" s="14"/>
      <c r="BN265" s="315"/>
      <c r="BO265" s="315"/>
      <c r="BP265" s="315"/>
      <c r="BQ265" s="315"/>
      <c r="BR265" s="315"/>
      <c r="BS265" s="315"/>
      <c r="BT265" s="315"/>
      <c r="BU265" s="315"/>
      <c r="BV265" s="14"/>
      <c r="BW265" s="14"/>
      <c r="BX265" s="14"/>
      <c r="BY265" s="14"/>
      <c r="BZ265" s="14"/>
      <c r="CA265" s="14"/>
      <c r="CB265" s="14"/>
      <c r="CC265" s="14"/>
      <c r="CD265" s="14"/>
      <c r="CE265" s="14"/>
      <c r="CF265" s="14"/>
      <c r="CG265" s="14"/>
      <c r="CH265" s="14"/>
      <c r="CI265" s="14"/>
      <c r="CJ265" s="14"/>
      <c r="CK265" s="14"/>
      <c r="CL265" s="14"/>
    </row>
    <row r="266" spans="1:90" ht="15" customHeight="1">
      <c r="A266" s="5"/>
      <c r="B266" s="6"/>
      <c r="C266" s="19" t="s">
        <v>6789</v>
      </c>
      <c r="D266" s="634" t="str">
        <f>IF($AC$136="","",IF(HLOOKUP($AC$136,Presentación!$AQ$3:$BV$574,Presentación!AP127)="","",HLOOKUP($AC$136,Presentación!$AQ$3:$BV$574,Presentación!AP127,0)))</f>
        <v/>
      </c>
      <c r="E266" s="669"/>
      <c r="F266" s="670"/>
      <c r="G266" s="752" t="str">
        <f>IF($AC$136="","",IF(HLOOKUP($AC$136,Presentación!$BZ$3:$DE$574,Presentación!AP127,0)="","",HLOOKUP($AC$136,Presentación!$BZ$3:$DE$574,Presentación!AP127,0)))</f>
        <v/>
      </c>
      <c r="H266" s="669"/>
      <c r="I266" s="669"/>
      <c r="J266" s="669"/>
      <c r="K266" s="669"/>
      <c r="L266" s="669"/>
      <c r="M266" s="669"/>
      <c r="N266" s="669"/>
      <c r="O266" s="669"/>
      <c r="P266" s="669"/>
      <c r="Q266" s="669"/>
      <c r="R266" s="669"/>
      <c r="S266" s="670"/>
      <c r="T266" s="866"/>
      <c r="U266" s="745"/>
      <c r="V266" s="746"/>
      <c r="W266" s="112"/>
      <c r="X266" s="112"/>
      <c r="Y266" s="112"/>
      <c r="Z266" s="112"/>
      <c r="AA266" s="112"/>
      <c r="AB266" s="112"/>
      <c r="AC266" s="112"/>
      <c r="AD266" s="112"/>
      <c r="AG266">
        <f t="shared" si="77"/>
        <v>0</v>
      </c>
      <c r="AH266" s="247">
        <f t="shared" si="78"/>
        <v>0</v>
      </c>
      <c r="AI266" s="310" t="str">
        <f>IF(AH266=0,"",
IF(SUM($AH$142:AH266)=1,AJ266,
IF($AH$717&gt;SUM($AH$142:AH266),_xlfn.CONCAT(", ",AJ266),
IF($AH$717=SUM($AH$142:AH266),_xlfn.CONCAT(" y ",AJ266)))))</f>
        <v/>
      </c>
      <c r="AJ266" s="19">
        <v>125</v>
      </c>
      <c r="AK266">
        <f t="shared" si="76"/>
        <v>0</v>
      </c>
      <c r="AL266">
        <f t="shared" si="79"/>
        <v>0</v>
      </c>
      <c r="AM266">
        <f t="shared" si="80"/>
        <v>0</v>
      </c>
      <c r="AN266">
        <f t="shared" si="81"/>
        <v>0</v>
      </c>
      <c r="AO266">
        <f t="shared" si="82"/>
        <v>0</v>
      </c>
      <c r="AP266">
        <f t="shared" si="83"/>
        <v>0</v>
      </c>
      <c r="AQ266">
        <f t="shared" si="84"/>
        <v>0</v>
      </c>
      <c r="AR266">
        <f t="shared" si="85"/>
        <v>0</v>
      </c>
      <c r="AS266">
        <f t="shared" si="86"/>
        <v>0</v>
      </c>
      <c r="AT266" s="311">
        <f t="shared" si="87"/>
        <v>0</v>
      </c>
      <c r="AU266" s="312">
        <f t="shared" si="88"/>
        <v>0</v>
      </c>
      <c r="AV266" s="313">
        <f t="shared" si="89"/>
        <v>0</v>
      </c>
      <c r="AW266" s="314">
        <f t="shared" si="99"/>
        <v>0</v>
      </c>
      <c r="AX266" s="311">
        <f t="shared" si="90"/>
        <v>0</v>
      </c>
      <c r="AY266" s="312">
        <f t="shared" si="91"/>
        <v>0</v>
      </c>
      <c r="AZ266" s="313">
        <f t="shared" si="92"/>
        <v>0</v>
      </c>
      <c r="BA266" s="314">
        <f t="shared" si="100"/>
        <v>0</v>
      </c>
      <c r="BB266" s="311">
        <f t="shared" si="93"/>
        <v>0</v>
      </c>
      <c r="BC266" s="312">
        <f t="shared" si="94"/>
        <v>0</v>
      </c>
      <c r="BD266" s="313">
        <f t="shared" si="95"/>
        <v>0</v>
      </c>
      <c r="BE266" s="314">
        <f t="shared" si="101"/>
        <v>0</v>
      </c>
      <c r="BF266" s="311">
        <f t="shared" si="96"/>
        <v>0</v>
      </c>
      <c r="BG266" s="312">
        <f t="shared" si="97"/>
        <v>0</v>
      </c>
      <c r="BH266" s="313">
        <f t="shared" si="98"/>
        <v>0</v>
      </c>
      <c r="BI266" s="314">
        <f t="shared" si="102"/>
        <v>0</v>
      </c>
      <c r="BJ266" s="247">
        <f t="shared" si="103"/>
        <v>0</v>
      </c>
      <c r="BK266" s="310" t="str">
        <f>IF(BJ266=0,"",
IF(SUM($BJ$143:BJ266)=1,BL266,
IF($BJ$718&gt;SUM($BJ$143:BJ266),_xlfn.CONCAT(", ",BL266),
IF($BJ$718=SUM($BJ$143:BJ266),_xlfn.CONCAT(" y ",BL266)))))</f>
        <v/>
      </c>
      <c r="BL266" s="19">
        <v>124</v>
      </c>
      <c r="BM266" s="14"/>
      <c r="BN266" s="315"/>
      <c r="BO266" s="315"/>
      <c r="BP266" s="315"/>
      <c r="BQ266" s="315"/>
      <c r="BR266" s="315"/>
      <c r="BS266" s="315"/>
      <c r="BT266" s="315"/>
      <c r="BU266" s="315"/>
      <c r="BV266" s="14"/>
      <c r="BW266" s="14"/>
      <c r="BX266" s="14"/>
      <c r="BY266" s="14"/>
      <c r="BZ266" s="14"/>
      <c r="CA266" s="14"/>
      <c r="CB266" s="14"/>
      <c r="CC266" s="14"/>
      <c r="CD266" s="14"/>
      <c r="CE266" s="14"/>
      <c r="CF266" s="14"/>
      <c r="CG266" s="14"/>
      <c r="CH266" s="14"/>
      <c r="CI266" s="14"/>
      <c r="CJ266" s="14"/>
      <c r="CK266" s="14"/>
      <c r="CL266" s="14"/>
    </row>
    <row r="267" spans="1:90" ht="15" customHeight="1">
      <c r="A267" s="5"/>
      <c r="B267" s="6"/>
      <c r="C267" s="19" t="s">
        <v>6790</v>
      </c>
      <c r="D267" s="634" t="str">
        <f>IF($AC$136="","",IF(HLOOKUP($AC$136,Presentación!$AQ$3:$BV$574,Presentación!AP128)="","",HLOOKUP($AC$136,Presentación!$AQ$3:$BV$574,Presentación!AP128,0)))</f>
        <v/>
      </c>
      <c r="E267" s="669"/>
      <c r="F267" s="670"/>
      <c r="G267" s="752" t="str">
        <f>IF($AC$136="","",IF(HLOOKUP($AC$136,Presentación!$BZ$3:$DE$574,Presentación!AP128,0)="","",HLOOKUP($AC$136,Presentación!$BZ$3:$DE$574,Presentación!AP128,0)))</f>
        <v/>
      </c>
      <c r="H267" s="669"/>
      <c r="I267" s="669"/>
      <c r="J267" s="669"/>
      <c r="K267" s="669"/>
      <c r="L267" s="669"/>
      <c r="M267" s="669"/>
      <c r="N267" s="669"/>
      <c r="O267" s="669"/>
      <c r="P267" s="669"/>
      <c r="Q267" s="669"/>
      <c r="R267" s="669"/>
      <c r="S267" s="670"/>
      <c r="T267" s="866"/>
      <c r="U267" s="745"/>
      <c r="V267" s="746"/>
      <c r="W267" s="112"/>
      <c r="X267" s="112"/>
      <c r="Y267" s="112"/>
      <c r="Z267" s="112"/>
      <c r="AA267" s="112"/>
      <c r="AB267" s="112"/>
      <c r="AC267" s="112"/>
      <c r="AD267" s="112"/>
      <c r="AG267">
        <f t="shared" si="77"/>
        <v>0</v>
      </c>
      <c r="AH267" s="247">
        <f t="shared" si="78"/>
        <v>0</v>
      </c>
      <c r="AI267" s="310" t="str">
        <f>IF(AH267=0,"",
IF(SUM($AH$142:AH267)=1,AJ267,
IF($AH$717&gt;SUM($AH$142:AH267),_xlfn.CONCAT(", ",AJ267),
IF($AH$717=SUM($AH$142:AH267),_xlfn.CONCAT(" y ",AJ267)))))</f>
        <v/>
      </c>
      <c r="AJ267" s="19">
        <v>126</v>
      </c>
      <c r="AK267">
        <f t="shared" si="76"/>
        <v>0</v>
      </c>
      <c r="AL267">
        <f t="shared" si="79"/>
        <v>0</v>
      </c>
      <c r="AM267">
        <f t="shared" si="80"/>
        <v>0</v>
      </c>
      <c r="AN267">
        <f t="shared" si="81"/>
        <v>0</v>
      </c>
      <c r="AO267">
        <f t="shared" si="82"/>
        <v>0</v>
      </c>
      <c r="AP267">
        <f t="shared" si="83"/>
        <v>0</v>
      </c>
      <c r="AQ267">
        <f t="shared" si="84"/>
        <v>0</v>
      </c>
      <c r="AR267">
        <f t="shared" si="85"/>
        <v>0</v>
      </c>
      <c r="AS267">
        <f t="shared" si="86"/>
        <v>0</v>
      </c>
      <c r="AT267" s="311">
        <f t="shared" si="87"/>
        <v>0</v>
      </c>
      <c r="AU267" s="312">
        <f t="shared" si="88"/>
        <v>0</v>
      </c>
      <c r="AV267" s="313">
        <f t="shared" si="89"/>
        <v>0</v>
      </c>
      <c r="AW267" s="314">
        <f t="shared" si="99"/>
        <v>0</v>
      </c>
      <c r="AX267" s="311">
        <f t="shared" si="90"/>
        <v>0</v>
      </c>
      <c r="AY267" s="312">
        <f t="shared" si="91"/>
        <v>0</v>
      </c>
      <c r="AZ267" s="313">
        <f t="shared" si="92"/>
        <v>0</v>
      </c>
      <c r="BA267" s="314">
        <f t="shared" si="100"/>
        <v>0</v>
      </c>
      <c r="BB267" s="311">
        <f t="shared" si="93"/>
        <v>0</v>
      </c>
      <c r="BC267" s="312">
        <f t="shared" si="94"/>
        <v>0</v>
      </c>
      <c r="BD267" s="313">
        <f t="shared" si="95"/>
        <v>0</v>
      </c>
      <c r="BE267" s="314">
        <f t="shared" si="101"/>
        <v>0</v>
      </c>
      <c r="BF267" s="311">
        <f t="shared" si="96"/>
        <v>0</v>
      </c>
      <c r="BG267" s="312">
        <f t="shared" si="97"/>
        <v>0</v>
      </c>
      <c r="BH267" s="313">
        <f t="shared" si="98"/>
        <v>0</v>
      </c>
      <c r="BI267" s="314">
        <f t="shared" si="102"/>
        <v>0</v>
      </c>
      <c r="BJ267" s="247">
        <f t="shared" si="103"/>
        <v>0</v>
      </c>
      <c r="BK267" s="310" t="str">
        <f>IF(BJ267=0,"",
IF(SUM($BJ$143:BJ267)=1,BL267,
IF($BJ$718&gt;SUM($BJ$143:BJ267),_xlfn.CONCAT(", ",BL267),
IF($BJ$718=SUM($BJ$143:BJ267),_xlfn.CONCAT(" y ",BL267)))))</f>
        <v/>
      </c>
      <c r="BL267" s="19">
        <v>125</v>
      </c>
      <c r="BM267" s="14"/>
      <c r="BN267" s="315"/>
      <c r="BO267" s="315"/>
      <c r="BP267" s="315"/>
      <c r="BQ267" s="315"/>
      <c r="BR267" s="315"/>
      <c r="BS267" s="315"/>
      <c r="BT267" s="315"/>
      <c r="BU267" s="315"/>
      <c r="BV267" s="14"/>
      <c r="BW267" s="14"/>
      <c r="BX267" s="14"/>
      <c r="BY267" s="14"/>
      <c r="BZ267" s="14"/>
      <c r="CA267" s="14"/>
      <c r="CB267" s="14"/>
      <c r="CC267" s="14"/>
      <c r="CD267" s="14"/>
      <c r="CE267" s="14"/>
      <c r="CF267" s="14"/>
      <c r="CG267" s="14"/>
      <c r="CH267" s="14"/>
      <c r="CI267" s="14"/>
      <c r="CJ267" s="14"/>
      <c r="CK267" s="14"/>
      <c r="CL267" s="14"/>
    </row>
    <row r="268" spans="1:90" ht="15" customHeight="1">
      <c r="A268" s="5"/>
      <c r="B268" s="6"/>
      <c r="C268" s="19" t="s">
        <v>6791</v>
      </c>
      <c r="D268" s="634" t="str">
        <f>IF($AC$136="","",IF(HLOOKUP($AC$136,Presentación!$AQ$3:$BV$574,Presentación!AP129)="","",HLOOKUP($AC$136,Presentación!$AQ$3:$BV$574,Presentación!AP129,0)))</f>
        <v/>
      </c>
      <c r="E268" s="669"/>
      <c r="F268" s="670"/>
      <c r="G268" s="752" t="str">
        <f>IF($AC$136="","",IF(HLOOKUP($AC$136,Presentación!$BZ$3:$DE$574,Presentación!AP129,0)="","",HLOOKUP($AC$136,Presentación!$BZ$3:$DE$574,Presentación!AP129,0)))</f>
        <v/>
      </c>
      <c r="H268" s="669"/>
      <c r="I268" s="669"/>
      <c r="J268" s="669"/>
      <c r="K268" s="669"/>
      <c r="L268" s="669"/>
      <c r="M268" s="669"/>
      <c r="N268" s="669"/>
      <c r="O268" s="669"/>
      <c r="P268" s="669"/>
      <c r="Q268" s="669"/>
      <c r="R268" s="669"/>
      <c r="S268" s="670"/>
      <c r="T268" s="866"/>
      <c r="U268" s="745"/>
      <c r="V268" s="746"/>
      <c r="W268" s="112"/>
      <c r="X268" s="112"/>
      <c r="Y268" s="112"/>
      <c r="Z268" s="112"/>
      <c r="AA268" s="112"/>
      <c r="AB268" s="112"/>
      <c r="AC268" s="112"/>
      <c r="AD268" s="112"/>
      <c r="AG268">
        <f t="shared" si="77"/>
        <v>0</v>
      </c>
      <c r="AH268" s="247">
        <f t="shared" si="78"/>
        <v>0</v>
      </c>
      <c r="AI268" s="310" t="str">
        <f>IF(AH268=0,"",
IF(SUM($AH$142:AH268)=1,AJ268,
IF($AH$717&gt;SUM($AH$142:AH268),_xlfn.CONCAT(", ",AJ268),
IF($AH$717=SUM($AH$142:AH268),_xlfn.CONCAT(" y ",AJ268)))))</f>
        <v/>
      </c>
      <c r="AJ268" s="19">
        <v>127</v>
      </c>
      <c r="AK268">
        <f t="shared" si="76"/>
        <v>0</v>
      </c>
      <c r="AL268">
        <f t="shared" si="79"/>
        <v>0</v>
      </c>
      <c r="AM268">
        <f t="shared" si="80"/>
        <v>0</v>
      </c>
      <c r="AN268">
        <f t="shared" si="81"/>
        <v>0</v>
      </c>
      <c r="AO268">
        <f t="shared" si="82"/>
        <v>0</v>
      </c>
      <c r="AP268">
        <f t="shared" si="83"/>
        <v>0</v>
      </c>
      <c r="AQ268">
        <f t="shared" si="84"/>
        <v>0</v>
      </c>
      <c r="AR268">
        <f t="shared" si="85"/>
        <v>0</v>
      </c>
      <c r="AS268">
        <f t="shared" si="86"/>
        <v>0</v>
      </c>
      <c r="AT268" s="311">
        <f t="shared" si="87"/>
        <v>0</v>
      </c>
      <c r="AU268" s="312">
        <f t="shared" si="88"/>
        <v>0</v>
      </c>
      <c r="AV268" s="313">
        <f t="shared" si="89"/>
        <v>0</v>
      </c>
      <c r="AW268" s="314">
        <f t="shared" si="99"/>
        <v>0</v>
      </c>
      <c r="AX268" s="311">
        <f t="shared" si="90"/>
        <v>0</v>
      </c>
      <c r="AY268" s="312">
        <f t="shared" si="91"/>
        <v>0</v>
      </c>
      <c r="AZ268" s="313">
        <f t="shared" si="92"/>
        <v>0</v>
      </c>
      <c r="BA268" s="314">
        <f t="shared" si="100"/>
        <v>0</v>
      </c>
      <c r="BB268" s="311">
        <f t="shared" si="93"/>
        <v>0</v>
      </c>
      <c r="BC268" s="312">
        <f t="shared" si="94"/>
        <v>0</v>
      </c>
      <c r="BD268" s="313">
        <f t="shared" si="95"/>
        <v>0</v>
      </c>
      <c r="BE268" s="314">
        <f t="shared" si="101"/>
        <v>0</v>
      </c>
      <c r="BF268" s="311">
        <f t="shared" si="96"/>
        <v>0</v>
      </c>
      <c r="BG268" s="312">
        <f t="shared" si="97"/>
        <v>0</v>
      </c>
      <c r="BH268" s="313">
        <f t="shared" si="98"/>
        <v>0</v>
      </c>
      <c r="BI268" s="314">
        <f t="shared" si="102"/>
        <v>0</v>
      </c>
      <c r="BJ268" s="247">
        <f t="shared" si="103"/>
        <v>0</v>
      </c>
      <c r="BK268" s="310" t="str">
        <f>IF(BJ268=0,"",
IF(SUM($BJ$143:BJ268)=1,BL268,
IF($BJ$718&gt;SUM($BJ$143:BJ268),_xlfn.CONCAT(", ",BL268),
IF($BJ$718=SUM($BJ$143:BJ268),_xlfn.CONCAT(" y ",BL268)))))</f>
        <v/>
      </c>
      <c r="BL268" s="19">
        <v>126</v>
      </c>
      <c r="BM268" s="14"/>
      <c r="BN268" s="315"/>
      <c r="BO268" s="315"/>
      <c r="BP268" s="315"/>
      <c r="BQ268" s="315"/>
      <c r="BR268" s="315"/>
      <c r="BS268" s="315"/>
      <c r="BT268" s="315"/>
      <c r="BU268" s="315"/>
      <c r="BV268" s="14"/>
      <c r="BW268" s="14"/>
      <c r="BX268" s="14"/>
      <c r="BY268" s="14"/>
      <c r="BZ268" s="14"/>
      <c r="CA268" s="14"/>
      <c r="CB268" s="14"/>
      <c r="CC268" s="14"/>
      <c r="CD268" s="14"/>
      <c r="CE268" s="14"/>
      <c r="CF268" s="14"/>
      <c r="CG268" s="14"/>
      <c r="CH268" s="14"/>
      <c r="CI268" s="14"/>
      <c r="CJ268" s="14"/>
      <c r="CK268" s="14"/>
      <c r="CL268" s="14"/>
    </row>
    <row r="269" spans="1:90" ht="15" customHeight="1">
      <c r="A269" s="5"/>
      <c r="B269" s="6"/>
      <c r="C269" s="19" t="s">
        <v>6792</v>
      </c>
      <c r="D269" s="634" t="str">
        <f>IF($AC$136="","",IF(HLOOKUP($AC$136,Presentación!$AQ$3:$BV$574,Presentación!AP130)="","",HLOOKUP($AC$136,Presentación!$AQ$3:$BV$574,Presentación!AP130,0)))</f>
        <v/>
      </c>
      <c r="E269" s="669"/>
      <c r="F269" s="670"/>
      <c r="G269" s="752" t="str">
        <f>IF($AC$136="","",IF(HLOOKUP($AC$136,Presentación!$BZ$3:$DE$574,Presentación!AP130,0)="","",HLOOKUP($AC$136,Presentación!$BZ$3:$DE$574,Presentación!AP130,0)))</f>
        <v/>
      </c>
      <c r="H269" s="669"/>
      <c r="I269" s="669"/>
      <c r="J269" s="669"/>
      <c r="K269" s="669"/>
      <c r="L269" s="669"/>
      <c r="M269" s="669"/>
      <c r="N269" s="669"/>
      <c r="O269" s="669"/>
      <c r="P269" s="669"/>
      <c r="Q269" s="669"/>
      <c r="R269" s="669"/>
      <c r="S269" s="670"/>
      <c r="T269" s="866"/>
      <c r="U269" s="745"/>
      <c r="V269" s="746"/>
      <c r="W269" s="112"/>
      <c r="X269" s="112"/>
      <c r="Y269" s="112"/>
      <c r="Z269" s="112"/>
      <c r="AA269" s="112"/>
      <c r="AB269" s="112"/>
      <c r="AC269" s="112"/>
      <c r="AD269" s="112"/>
      <c r="AG269">
        <f t="shared" si="77"/>
        <v>0</v>
      </c>
      <c r="AH269" s="247">
        <f t="shared" si="78"/>
        <v>0</v>
      </c>
      <c r="AI269" s="310" t="str">
        <f>IF(AH269=0,"",
IF(SUM($AH$142:AH269)=1,AJ269,
IF($AH$717&gt;SUM($AH$142:AH269),_xlfn.CONCAT(", ",AJ269),
IF($AH$717=SUM($AH$142:AH269),_xlfn.CONCAT(" y ",AJ269)))))</f>
        <v/>
      </c>
      <c r="AJ269" s="19">
        <v>128</v>
      </c>
      <c r="AK269">
        <f t="shared" si="76"/>
        <v>0</v>
      </c>
      <c r="AL269">
        <f t="shared" si="79"/>
        <v>0</v>
      </c>
      <c r="AM269">
        <f t="shared" si="80"/>
        <v>0</v>
      </c>
      <c r="AN269">
        <f t="shared" si="81"/>
        <v>0</v>
      </c>
      <c r="AO269">
        <f t="shared" si="82"/>
        <v>0</v>
      </c>
      <c r="AP269">
        <f t="shared" si="83"/>
        <v>0</v>
      </c>
      <c r="AQ269">
        <f t="shared" si="84"/>
        <v>0</v>
      </c>
      <c r="AR269">
        <f t="shared" si="85"/>
        <v>0</v>
      </c>
      <c r="AS269">
        <f t="shared" si="86"/>
        <v>0</v>
      </c>
      <c r="AT269" s="311">
        <f t="shared" si="87"/>
        <v>0</v>
      </c>
      <c r="AU269" s="312">
        <f t="shared" si="88"/>
        <v>0</v>
      </c>
      <c r="AV269" s="313">
        <f t="shared" si="89"/>
        <v>0</v>
      </c>
      <c r="AW269" s="314">
        <f t="shared" si="99"/>
        <v>0</v>
      </c>
      <c r="AX269" s="311">
        <f t="shared" si="90"/>
        <v>0</v>
      </c>
      <c r="AY269" s="312">
        <f t="shared" si="91"/>
        <v>0</v>
      </c>
      <c r="AZ269" s="313">
        <f t="shared" si="92"/>
        <v>0</v>
      </c>
      <c r="BA269" s="314">
        <f t="shared" si="100"/>
        <v>0</v>
      </c>
      <c r="BB269" s="311">
        <f t="shared" si="93"/>
        <v>0</v>
      </c>
      <c r="BC269" s="312">
        <f t="shared" si="94"/>
        <v>0</v>
      </c>
      <c r="BD269" s="313">
        <f t="shared" si="95"/>
        <v>0</v>
      </c>
      <c r="BE269" s="314">
        <f t="shared" si="101"/>
        <v>0</v>
      </c>
      <c r="BF269" s="311">
        <f t="shared" si="96"/>
        <v>0</v>
      </c>
      <c r="BG269" s="312">
        <f t="shared" si="97"/>
        <v>0</v>
      </c>
      <c r="BH269" s="313">
        <f t="shared" si="98"/>
        <v>0</v>
      </c>
      <c r="BI269" s="314">
        <f t="shared" si="102"/>
        <v>0</v>
      </c>
      <c r="BJ269" s="247">
        <f t="shared" si="103"/>
        <v>0</v>
      </c>
      <c r="BK269" s="310" t="str">
        <f>IF(BJ269=0,"",
IF(SUM($BJ$143:BJ269)=1,BL269,
IF($BJ$718&gt;SUM($BJ$143:BJ269),_xlfn.CONCAT(", ",BL269),
IF($BJ$718=SUM($BJ$143:BJ269),_xlfn.CONCAT(" y ",BL269)))))</f>
        <v/>
      </c>
      <c r="BL269" s="19">
        <v>127</v>
      </c>
      <c r="BM269" s="14"/>
      <c r="BN269" s="315"/>
      <c r="BO269" s="315"/>
      <c r="BP269" s="315"/>
      <c r="BQ269" s="315"/>
      <c r="BR269" s="315"/>
      <c r="BS269" s="315"/>
      <c r="BT269" s="315"/>
      <c r="BU269" s="315"/>
      <c r="BV269" s="14"/>
      <c r="BW269" s="14"/>
      <c r="BX269" s="14"/>
      <c r="BY269" s="14"/>
      <c r="BZ269" s="14"/>
      <c r="CA269" s="14"/>
      <c r="CB269" s="14"/>
      <c r="CC269" s="14"/>
      <c r="CD269" s="14"/>
      <c r="CE269" s="14"/>
      <c r="CF269" s="14"/>
      <c r="CG269" s="14"/>
      <c r="CH269" s="14"/>
      <c r="CI269" s="14"/>
      <c r="CJ269" s="14"/>
      <c r="CK269" s="14"/>
      <c r="CL269" s="14"/>
    </row>
    <row r="270" spans="1:90" ht="15" customHeight="1">
      <c r="A270" s="5"/>
      <c r="B270" s="6"/>
      <c r="C270" s="19" t="s">
        <v>6793</v>
      </c>
      <c r="D270" s="634" t="str">
        <f>IF($AC$136="","",IF(HLOOKUP($AC$136,Presentación!$AQ$3:$BV$574,Presentación!AP131)="","",HLOOKUP($AC$136,Presentación!$AQ$3:$BV$574,Presentación!AP131,0)))</f>
        <v/>
      </c>
      <c r="E270" s="669"/>
      <c r="F270" s="670"/>
      <c r="G270" s="752" t="str">
        <f>IF($AC$136="","",IF(HLOOKUP($AC$136,Presentación!$BZ$3:$DE$574,Presentación!AP131,0)="","",HLOOKUP($AC$136,Presentación!$BZ$3:$DE$574,Presentación!AP131,0)))</f>
        <v/>
      </c>
      <c r="H270" s="669"/>
      <c r="I270" s="669"/>
      <c r="J270" s="669"/>
      <c r="K270" s="669"/>
      <c r="L270" s="669"/>
      <c r="M270" s="669"/>
      <c r="N270" s="669"/>
      <c r="O270" s="669"/>
      <c r="P270" s="669"/>
      <c r="Q270" s="669"/>
      <c r="R270" s="669"/>
      <c r="S270" s="670"/>
      <c r="T270" s="866"/>
      <c r="U270" s="745"/>
      <c r="V270" s="746"/>
      <c r="W270" s="112"/>
      <c r="X270" s="112"/>
      <c r="Y270" s="112"/>
      <c r="Z270" s="112"/>
      <c r="AA270" s="112"/>
      <c r="AB270" s="112"/>
      <c r="AC270" s="112"/>
      <c r="AD270" s="112"/>
      <c r="AG270">
        <f t="shared" si="77"/>
        <v>0</v>
      </c>
      <c r="AH270" s="247">
        <f t="shared" si="78"/>
        <v>0</v>
      </c>
      <c r="AI270" s="310" t="str">
        <f>IF(AH270=0,"",
IF(SUM($AH$142:AH270)=1,AJ270,
IF($AH$717&gt;SUM($AH$142:AH270),_xlfn.CONCAT(", ",AJ270),
IF($AH$717=SUM($AH$142:AH270),_xlfn.CONCAT(" y ",AJ270)))))</f>
        <v/>
      </c>
      <c r="AJ270" s="19">
        <v>129</v>
      </c>
      <c r="AK270">
        <f t="shared" ref="AK270:AK333" si="104">IF(D271="",IF(COUNTA(T271:AD271,O852:AD852)=0,0,1),0)</f>
        <v>0</v>
      </c>
      <c r="AL270">
        <f t="shared" si="79"/>
        <v>0</v>
      </c>
      <c r="AM270">
        <f t="shared" si="80"/>
        <v>0</v>
      </c>
      <c r="AN270">
        <f t="shared" si="81"/>
        <v>0</v>
      </c>
      <c r="AO270">
        <f t="shared" si="82"/>
        <v>0</v>
      </c>
      <c r="AP270">
        <f t="shared" si="83"/>
        <v>0</v>
      </c>
      <c r="AQ270">
        <f t="shared" si="84"/>
        <v>0</v>
      </c>
      <c r="AR270">
        <f t="shared" si="85"/>
        <v>0</v>
      </c>
      <c r="AS270">
        <f t="shared" si="86"/>
        <v>0</v>
      </c>
      <c r="AT270" s="311">
        <f t="shared" si="87"/>
        <v>0</v>
      </c>
      <c r="AU270" s="312">
        <f t="shared" si="88"/>
        <v>0</v>
      </c>
      <c r="AV270" s="313">
        <f t="shared" si="89"/>
        <v>0</v>
      </c>
      <c r="AW270" s="314">
        <f t="shared" si="99"/>
        <v>0</v>
      </c>
      <c r="AX270" s="311">
        <f t="shared" si="90"/>
        <v>0</v>
      </c>
      <c r="AY270" s="312">
        <f t="shared" si="91"/>
        <v>0</v>
      </c>
      <c r="AZ270" s="313">
        <f t="shared" si="92"/>
        <v>0</v>
      </c>
      <c r="BA270" s="314">
        <f t="shared" si="100"/>
        <v>0</v>
      </c>
      <c r="BB270" s="311">
        <f t="shared" si="93"/>
        <v>0</v>
      </c>
      <c r="BC270" s="312">
        <f t="shared" si="94"/>
        <v>0</v>
      </c>
      <c r="BD270" s="313">
        <f t="shared" si="95"/>
        <v>0</v>
      </c>
      <c r="BE270" s="314">
        <f t="shared" si="101"/>
        <v>0</v>
      </c>
      <c r="BF270" s="311">
        <f t="shared" si="96"/>
        <v>0</v>
      </c>
      <c r="BG270" s="312">
        <f t="shared" si="97"/>
        <v>0</v>
      </c>
      <c r="BH270" s="313">
        <f t="shared" si="98"/>
        <v>0</v>
      </c>
      <c r="BI270" s="314">
        <f t="shared" si="102"/>
        <v>0</v>
      </c>
      <c r="BJ270" s="247">
        <f t="shared" si="103"/>
        <v>0</v>
      </c>
      <c r="BK270" s="310" t="str">
        <f>IF(BJ270=0,"",
IF(SUM($BJ$143:BJ270)=1,BL270,
IF($BJ$718&gt;SUM($BJ$143:BJ270),_xlfn.CONCAT(", ",BL270),
IF($BJ$718=SUM($BJ$143:BJ270),_xlfn.CONCAT(" y ",BL270)))))</f>
        <v/>
      </c>
      <c r="BL270" s="19">
        <v>128</v>
      </c>
      <c r="BM270" s="14"/>
      <c r="BN270" s="315"/>
      <c r="BO270" s="315"/>
      <c r="BP270" s="315"/>
      <c r="BQ270" s="315"/>
      <c r="BR270" s="315"/>
      <c r="BS270" s="315"/>
      <c r="BT270" s="315"/>
      <c r="BU270" s="315"/>
      <c r="BV270" s="14"/>
      <c r="BW270" s="14"/>
      <c r="BX270" s="14"/>
      <c r="BY270" s="14"/>
      <c r="BZ270" s="14"/>
      <c r="CA270" s="14"/>
      <c r="CB270" s="14"/>
      <c r="CC270" s="14"/>
      <c r="CD270" s="14"/>
      <c r="CE270" s="14"/>
      <c r="CF270" s="14"/>
      <c r="CG270" s="14"/>
      <c r="CH270" s="14"/>
      <c r="CI270" s="14"/>
      <c r="CJ270" s="14"/>
      <c r="CK270" s="14"/>
      <c r="CL270" s="14"/>
    </row>
    <row r="271" spans="1:90" ht="15" customHeight="1">
      <c r="A271" s="5"/>
      <c r="B271" s="6"/>
      <c r="C271" s="19" t="s">
        <v>6794</v>
      </c>
      <c r="D271" s="634" t="str">
        <f>IF($AC$136="","",IF(HLOOKUP($AC$136,Presentación!$AQ$3:$BV$574,Presentación!AP132)="","",HLOOKUP($AC$136,Presentación!$AQ$3:$BV$574,Presentación!AP132,0)))</f>
        <v/>
      </c>
      <c r="E271" s="669"/>
      <c r="F271" s="670"/>
      <c r="G271" s="752" t="str">
        <f>IF($AC$136="","",IF(HLOOKUP($AC$136,Presentación!$BZ$3:$DE$574,Presentación!AP132,0)="","",HLOOKUP($AC$136,Presentación!$BZ$3:$DE$574,Presentación!AP132,0)))</f>
        <v/>
      </c>
      <c r="H271" s="669"/>
      <c r="I271" s="669"/>
      <c r="J271" s="669"/>
      <c r="K271" s="669"/>
      <c r="L271" s="669"/>
      <c r="M271" s="669"/>
      <c r="N271" s="669"/>
      <c r="O271" s="669"/>
      <c r="P271" s="669"/>
      <c r="Q271" s="669"/>
      <c r="R271" s="669"/>
      <c r="S271" s="670"/>
      <c r="T271" s="866"/>
      <c r="U271" s="745"/>
      <c r="V271" s="746"/>
      <c r="W271" s="112"/>
      <c r="X271" s="112"/>
      <c r="Y271" s="112"/>
      <c r="Z271" s="112"/>
      <c r="AA271" s="112"/>
      <c r="AB271" s="112"/>
      <c r="AC271" s="112"/>
      <c r="AD271" s="112"/>
      <c r="AG271">
        <f t="shared" ref="AG271:AG334" si="105">IF(D272&lt;&gt;"",IF(OR(COUNTA(T272:AD272,O853:AD853)=0,COUNTA(T272:AD272,O853:AD853)=25),0,1),0)</f>
        <v>0</v>
      </c>
      <c r="AH271" s="247">
        <f t="shared" ref="AH271:AH334" si="106">IF(AG271=0,0,1)</f>
        <v>0</v>
      </c>
      <c r="AI271" s="310" t="str">
        <f>IF(AH271=0,"",
IF(SUM($AH$142:AH271)=1,AJ271,
IF($AH$717&gt;SUM($AH$142:AH271),_xlfn.CONCAT(", ",AJ271),
IF($AH$717=SUM($AH$142:AH271),_xlfn.CONCAT(" y ",AJ271)))))</f>
        <v/>
      </c>
      <c r="AJ271" s="19">
        <v>130</v>
      </c>
      <c r="AK271">
        <f t="shared" si="104"/>
        <v>0</v>
      </c>
      <c r="AL271">
        <f t="shared" ref="AL271:AL334" si="107">W271</f>
        <v>0</v>
      </c>
      <c r="AM271">
        <f t="shared" ref="AM271:AM334" si="108">COUNTIF(X271:Z271,"NS")</f>
        <v>0</v>
      </c>
      <c r="AN271">
        <f t="shared" ref="AN271:AN334" si="109">SUM(X271:Z271)</f>
        <v>0</v>
      </c>
      <c r="AO271">
        <f t="shared" ref="AO271:AO334" si="110">IF(COUNTIF(W271:Z271,"NA")=4,0,IF(OR(AND(AL271=0,AM271&gt;0),AND(AL271="NS",AN271&gt;0), AND(AL271="NS", AM271=0,AN271=0)), 1, IF(OR(AND(AL271&gt;0,AM271&gt;1,AL271&gt;AN271), AND(AL271="NS",AM271=2), AND(AL271="NS",AN271=0,AM271&gt;0),AL271=AN271), 0, 1)))</f>
        <v>0</v>
      </c>
      <c r="AP271">
        <f t="shared" ref="AP271:AP334" si="111">AA271</f>
        <v>0</v>
      </c>
      <c r="AQ271">
        <f t="shared" ref="AQ271:AQ334" si="112">COUNTIF(AB271:AD271,"NS")</f>
        <v>0</v>
      </c>
      <c r="AR271">
        <f t="shared" ref="AR271:AR334" si="113">SUM(AB271:AD271)</f>
        <v>0</v>
      </c>
      <c r="AS271">
        <f t="shared" ref="AS271:AS334" si="114">IF(COUNTIF(AA271:AD271,"NA")=4,0,IF(OR(AND(AP271=0,AQ271&gt;0),AND(AP271="NS",AR271&gt;0), AND(AP271="NS", AQ271=0,AR271=0)), 1, IF(OR(AND(AP271&gt;0,AQ271&gt;1,AP271&gt;AR271), AND(AP271="NS",AQ271=2), AND(AP271="NS",AR271=0,AQ271&gt;0),AP271=AR271), 0, 1)))</f>
        <v>0</v>
      </c>
      <c r="AT271" s="311">
        <f t="shared" ref="AT271:AT334" si="115">W271</f>
        <v>0</v>
      </c>
      <c r="AU271" s="312">
        <f t="shared" ref="AU271:AU334" si="116">COUNTIF(AA271,"NS") + COUNTIF(O852,"NS") + COUNTIF(S852,"NS") + COUNTIF(W852,"NS") + COUNTIF(AA852,"NS")</f>
        <v>0</v>
      </c>
      <c r="AV271" s="313">
        <f t="shared" ref="AV271:AV334" si="117">SUM(AA271,O852,S852,W852,AA852)</f>
        <v>0</v>
      </c>
      <c r="AW271" s="314">
        <f t="shared" si="99"/>
        <v>0</v>
      </c>
      <c r="AX271" s="311">
        <f t="shared" ref="AX271:AX334" si="118">X271</f>
        <v>0</v>
      </c>
      <c r="AY271" s="312">
        <f t="shared" ref="AY271:AY334" si="119">COUNTIF(AB271,"NS") + COUNTIF(P852,"NS") + COUNTIF(T852,"NS") + COUNTIF(X852,"NS") + COUNTIF(AB852,"NS")</f>
        <v>0</v>
      </c>
      <c r="AZ271" s="313">
        <f t="shared" ref="AZ271:AZ334" si="120">SUM(AB271,P852,T852,X852,AB852)</f>
        <v>0</v>
      </c>
      <c r="BA271" s="314">
        <f t="shared" si="100"/>
        <v>0</v>
      </c>
      <c r="BB271" s="311">
        <f t="shared" ref="BB271:BB334" si="121">Y271</f>
        <v>0</v>
      </c>
      <c r="BC271" s="312">
        <f t="shared" ref="BC271:BC334" si="122">COUNTIF(AC271,"NS") + COUNTIF(Q852,"NS") + COUNTIF(U852,"NS") + COUNTIF(Y852,"NS") + COUNTIF(AC852,"NS")</f>
        <v>0</v>
      </c>
      <c r="BD271" s="313">
        <f t="shared" ref="BD271:BD334" si="123">SUM(AC271,Q852,U852,Y852,AC852)</f>
        <v>0</v>
      </c>
      <c r="BE271" s="314">
        <f t="shared" si="101"/>
        <v>0</v>
      </c>
      <c r="BF271" s="311">
        <f t="shared" ref="BF271:BF334" si="124">Z271</f>
        <v>0</v>
      </c>
      <c r="BG271" s="312">
        <f t="shared" ref="BG271:BG334" si="125">COUNTIF(AD271,"NS") + COUNTIF(R852,"NS") + COUNTIF(V852,"NS") + COUNTIF(Z852,"NS") + COUNTIF(AD852,"NS")</f>
        <v>0</v>
      </c>
      <c r="BH271" s="313">
        <f t="shared" ref="BH271:BH334" si="126">SUM(AD271,R852,V852,Z852,AD852)</f>
        <v>0</v>
      </c>
      <c r="BI271" s="314">
        <f t="shared" si="102"/>
        <v>0</v>
      </c>
      <c r="BJ271" s="247">
        <f t="shared" si="103"/>
        <v>0</v>
      </c>
      <c r="BK271" s="310" t="str">
        <f>IF(BJ271=0,"",
IF(SUM($BJ$143:BJ271)=1,BL271,
IF($BJ$718&gt;SUM($BJ$143:BJ271),_xlfn.CONCAT(", ",BL271),
IF($BJ$718=SUM($BJ$143:BJ271),_xlfn.CONCAT(" y ",BL271)))))</f>
        <v/>
      </c>
      <c r="BL271" s="19">
        <v>129</v>
      </c>
      <c r="BM271" s="14"/>
      <c r="BN271" s="315"/>
      <c r="BO271" s="315"/>
      <c r="BP271" s="315"/>
      <c r="BQ271" s="315"/>
      <c r="BR271" s="315"/>
      <c r="BS271" s="315"/>
      <c r="BT271" s="315"/>
      <c r="BU271" s="315"/>
      <c r="BV271" s="14"/>
      <c r="BW271" s="14"/>
      <c r="BX271" s="14"/>
      <c r="BY271" s="14"/>
      <c r="BZ271" s="14"/>
      <c r="CA271" s="14"/>
      <c r="CB271" s="14"/>
      <c r="CC271" s="14"/>
      <c r="CD271" s="14"/>
      <c r="CE271" s="14"/>
      <c r="CF271" s="14"/>
      <c r="CG271" s="14"/>
      <c r="CH271" s="14"/>
      <c r="CI271" s="14"/>
      <c r="CJ271" s="14"/>
      <c r="CK271" s="14"/>
      <c r="CL271" s="14"/>
    </row>
    <row r="272" spans="1:90" ht="15" customHeight="1">
      <c r="A272" s="5"/>
      <c r="B272" s="6"/>
      <c r="C272" s="19" t="s">
        <v>6795</v>
      </c>
      <c r="D272" s="634" t="str">
        <f>IF($AC$136="","",IF(HLOOKUP($AC$136,Presentación!$AQ$3:$BV$574,Presentación!AP133)="","",HLOOKUP($AC$136,Presentación!$AQ$3:$BV$574,Presentación!AP133,0)))</f>
        <v/>
      </c>
      <c r="E272" s="669"/>
      <c r="F272" s="670"/>
      <c r="G272" s="752" t="str">
        <f>IF($AC$136="","",IF(HLOOKUP($AC$136,Presentación!$BZ$3:$DE$574,Presentación!AP133,0)="","",HLOOKUP($AC$136,Presentación!$BZ$3:$DE$574,Presentación!AP133,0)))</f>
        <v/>
      </c>
      <c r="H272" s="669"/>
      <c r="I272" s="669"/>
      <c r="J272" s="669"/>
      <c r="K272" s="669"/>
      <c r="L272" s="669"/>
      <c r="M272" s="669"/>
      <c r="N272" s="669"/>
      <c r="O272" s="669"/>
      <c r="P272" s="669"/>
      <c r="Q272" s="669"/>
      <c r="R272" s="669"/>
      <c r="S272" s="670"/>
      <c r="T272" s="866"/>
      <c r="U272" s="745"/>
      <c r="V272" s="746"/>
      <c r="W272" s="112"/>
      <c r="X272" s="112"/>
      <c r="Y272" s="112"/>
      <c r="Z272" s="112"/>
      <c r="AA272" s="112"/>
      <c r="AB272" s="112"/>
      <c r="AC272" s="112"/>
      <c r="AD272" s="112"/>
      <c r="AG272">
        <f t="shared" si="105"/>
        <v>0</v>
      </c>
      <c r="AH272" s="247">
        <f t="shared" si="106"/>
        <v>0</v>
      </c>
      <c r="AI272" s="310" t="str">
        <f>IF(AH272=0,"",
IF(SUM($AH$142:AH272)=1,AJ272,
IF($AH$717&gt;SUM($AH$142:AH272),_xlfn.CONCAT(", ",AJ272),
IF($AH$717=SUM($AH$142:AH272),_xlfn.CONCAT(" y ",AJ272)))))</f>
        <v/>
      </c>
      <c r="AJ272" s="19">
        <v>131</v>
      </c>
      <c r="AK272">
        <f t="shared" si="104"/>
        <v>0</v>
      </c>
      <c r="AL272">
        <f t="shared" si="107"/>
        <v>0</v>
      </c>
      <c r="AM272">
        <f t="shared" si="108"/>
        <v>0</v>
      </c>
      <c r="AN272">
        <f t="shared" si="109"/>
        <v>0</v>
      </c>
      <c r="AO272">
        <f t="shared" si="110"/>
        <v>0</v>
      </c>
      <c r="AP272">
        <f t="shared" si="111"/>
        <v>0</v>
      </c>
      <c r="AQ272">
        <f t="shared" si="112"/>
        <v>0</v>
      </c>
      <c r="AR272">
        <f t="shared" si="113"/>
        <v>0</v>
      </c>
      <c r="AS272">
        <f t="shared" si="114"/>
        <v>0</v>
      </c>
      <c r="AT272" s="311">
        <f t="shared" si="115"/>
        <v>0</v>
      </c>
      <c r="AU272" s="312">
        <f t="shared" si="116"/>
        <v>0</v>
      </c>
      <c r="AV272" s="313">
        <f t="shared" si="117"/>
        <v>0</v>
      </c>
      <c r="AW272" s="314">
        <f t="shared" ref="AW272:AW335" si="127">IF(OR(AND(AT272=0, AU272&gt;0),AND(AT272="NS", AV272&gt;0), AND(AT272="NS", AU272=0, AV272=0)), 1, IF(OR(AND(AT272&gt;0, AU272&gt;1,AT272&gt;AV272), AND(AT272="NS", AU272=2), AND(AT272="NS", AV272=0, AU272&gt;0), AT272=AV272), 0, 1))</f>
        <v>0</v>
      </c>
      <c r="AX272" s="311">
        <f t="shared" si="118"/>
        <v>0</v>
      </c>
      <c r="AY272" s="312">
        <f t="shared" si="119"/>
        <v>0</v>
      </c>
      <c r="AZ272" s="313">
        <f t="shared" si="120"/>
        <v>0</v>
      </c>
      <c r="BA272" s="314">
        <f t="shared" ref="BA272:BA335" si="128">IF(OR(AND(AX272=0, AY272&gt;0),AND(AX272="NS", AZ272&gt;0), AND(AX272="NS", AY272=0, AZ272=0)), 1, IF(OR(AND(AX272&gt;0, AY272&gt;1,AX272&gt;AZ272), AND(AX272="NS", AY272=2), AND(AX272="NS", AZ272=0, AY272&gt;0), AX272=AZ272), 0, 1))</f>
        <v>0</v>
      </c>
      <c r="BB272" s="311">
        <f t="shared" si="121"/>
        <v>0</v>
      </c>
      <c r="BC272" s="312">
        <f t="shared" si="122"/>
        <v>0</v>
      </c>
      <c r="BD272" s="313">
        <f t="shared" si="123"/>
        <v>0</v>
      </c>
      <c r="BE272" s="314">
        <f t="shared" ref="BE272:BE335" si="129">IF(OR(AND(BB272=0, BC272&gt;0),AND(BB272="NS", BD272&gt;0), AND(BB272="NS", BC272=0, BD272=0)), 1, IF(OR(AND(BB272&gt;0, BC272&gt;1,BB272&gt;BD272), AND(BB272="NS", BC272=2), AND(BB272="NS", BD272=0, BC272&gt;0), BB272=BD272), 0, 1))</f>
        <v>0</v>
      </c>
      <c r="BF272" s="311">
        <f t="shared" si="124"/>
        <v>0</v>
      </c>
      <c r="BG272" s="312">
        <f t="shared" si="125"/>
        <v>0</v>
      </c>
      <c r="BH272" s="313">
        <f t="shared" si="126"/>
        <v>0</v>
      </c>
      <c r="BI272" s="314">
        <f t="shared" ref="BI272:BI335" si="130">IF(OR(AND(BF272=0, BG272&gt;0),AND(BF272="NS", BH272&gt;0), AND(BF272="NS", BG272=0, BH272=0)), 1, IF(OR(AND(BF272&gt;0, BG272&gt;1,BF272&gt;BH272), AND(BF272="NS", BG272=2), AND(BF272="NS", BH272=0, BG272&gt;0), BF272=BH272), 0, 1))</f>
        <v>0</v>
      </c>
      <c r="BJ272" s="247">
        <f t="shared" ref="BJ272:BJ335" si="131">IF(SUM(AO272,AS272,AO853,AS853,AW853,BA853,AW272,BA272,BE272,BI272)=0,0,1)</f>
        <v>0</v>
      </c>
      <c r="BK272" s="310" t="str">
        <f>IF(BJ272=0,"",
IF(SUM($BJ$143:BJ272)=1,BL272,
IF($BJ$718&gt;SUM($BJ$143:BJ272),_xlfn.CONCAT(", ",BL272),
IF($BJ$718=SUM($BJ$143:BJ272),_xlfn.CONCAT(" y ",BL272)))))</f>
        <v/>
      </c>
      <c r="BL272" s="19">
        <v>130</v>
      </c>
      <c r="BM272" s="14"/>
      <c r="BN272" s="315"/>
      <c r="BO272" s="315"/>
      <c r="BP272" s="315"/>
      <c r="BQ272" s="315"/>
      <c r="BR272" s="315"/>
      <c r="BS272" s="315"/>
      <c r="BT272" s="315"/>
      <c r="BU272" s="315"/>
      <c r="BV272" s="14"/>
      <c r="BW272" s="14"/>
      <c r="BX272" s="14"/>
      <c r="BY272" s="14"/>
      <c r="BZ272" s="14"/>
      <c r="CA272" s="14"/>
      <c r="CB272" s="14"/>
      <c r="CC272" s="14"/>
      <c r="CD272" s="14"/>
      <c r="CE272" s="14"/>
      <c r="CF272" s="14"/>
      <c r="CG272" s="14"/>
      <c r="CH272" s="14"/>
      <c r="CI272" s="14"/>
      <c r="CJ272" s="14"/>
      <c r="CK272" s="14"/>
      <c r="CL272" s="14"/>
    </row>
    <row r="273" spans="1:90" ht="15" customHeight="1">
      <c r="A273" s="5"/>
      <c r="B273" s="6"/>
      <c r="C273" s="19" t="s">
        <v>6796</v>
      </c>
      <c r="D273" s="634" t="str">
        <f>IF($AC$136="","",IF(HLOOKUP($AC$136,Presentación!$AQ$3:$BV$574,Presentación!AP134)="","",HLOOKUP($AC$136,Presentación!$AQ$3:$BV$574,Presentación!AP134,0)))</f>
        <v/>
      </c>
      <c r="E273" s="669"/>
      <c r="F273" s="670"/>
      <c r="G273" s="752" t="str">
        <f>IF($AC$136="","",IF(HLOOKUP($AC$136,Presentación!$BZ$3:$DE$574,Presentación!AP134,0)="","",HLOOKUP($AC$136,Presentación!$BZ$3:$DE$574,Presentación!AP134,0)))</f>
        <v/>
      </c>
      <c r="H273" s="669"/>
      <c r="I273" s="669"/>
      <c r="J273" s="669"/>
      <c r="K273" s="669"/>
      <c r="L273" s="669"/>
      <c r="M273" s="669"/>
      <c r="N273" s="669"/>
      <c r="O273" s="669"/>
      <c r="P273" s="669"/>
      <c r="Q273" s="669"/>
      <c r="R273" s="669"/>
      <c r="S273" s="670"/>
      <c r="T273" s="866"/>
      <c r="U273" s="745"/>
      <c r="V273" s="746"/>
      <c r="W273" s="112"/>
      <c r="X273" s="112"/>
      <c r="Y273" s="112"/>
      <c r="Z273" s="112"/>
      <c r="AA273" s="112"/>
      <c r="AB273" s="112"/>
      <c r="AC273" s="112"/>
      <c r="AD273" s="112"/>
      <c r="AG273">
        <f t="shared" si="105"/>
        <v>0</v>
      </c>
      <c r="AH273" s="247">
        <f t="shared" si="106"/>
        <v>0</v>
      </c>
      <c r="AI273" s="310" t="str">
        <f>IF(AH273=0,"",
IF(SUM($AH$142:AH273)=1,AJ273,
IF($AH$717&gt;SUM($AH$142:AH273),_xlfn.CONCAT(", ",AJ273),
IF($AH$717=SUM($AH$142:AH273),_xlfn.CONCAT(" y ",AJ273)))))</f>
        <v/>
      </c>
      <c r="AJ273" s="19">
        <v>132</v>
      </c>
      <c r="AK273">
        <f t="shared" si="104"/>
        <v>0</v>
      </c>
      <c r="AL273">
        <f t="shared" si="107"/>
        <v>0</v>
      </c>
      <c r="AM273">
        <f t="shared" si="108"/>
        <v>0</v>
      </c>
      <c r="AN273">
        <f t="shared" si="109"/>
        <v>0</v>
      </c>
      <c r="AO273">
        <f t="shared" si="110"/>
        <v>0</v>
      </c>
      <c r="AP273">
        <f t="shared" si="111"/>
        <v>0</v>
      </c>
      <c r="AQ273">
        <f t="shared" si="112"/>
        <v>0</v>
      </c>
      <c r="AR273">
        <f t="shared" si="113"/>
        <v>0</v>
      </c>
      <c r="AS273">
        <f t="shared" si="114"/>
        <v>0</v>
      </c>
      <c r="AT273" s="311">
        <f t="shared" si="115"/>
        <v>0</v>
      </c>
      <c r="AU273" s="312">
        <f t="shared" si="116"/>
        <v>0</v>
      </c>
      <c r="AV273" s="313">
        <f t="shared" si="117"/>
        <v>0</v>
      </c>
      <c r="AW273" s="314">
        <f t="shared" si="127"/>
        <v>0</v>
      </c>
      <c r="AX273" s="311">
        <f t="shared" si="118"/>
        <v>0</v>
      </c>
      <c r="AY273" s="312">
        <f t="shared" si="119"/>
        <v>0</v>
      </c>
      <c r="AZ273" s="313">
        <f t="shared" si="120"/>
        <v>0</v>
      </c>
      <c r="BA273" s="314">
        <f t="shared" si="128"/>
        <v>0</v>
      </c>
      <c r="BB273" s="311">
        <f t="shared" si="121"/>
        <v>0</v>
      </c>
      <c r="BC273" s="312">
        <f t="shared" si="122"/>
        <v>0</v>
      </c>
      <c r="BD273" s="313">
        <f t="shared" si="123"/>
        <v>0</v>
      </c>
      <c r="BE273" s="314">
        <f t="shared" si="129"/>
        <v>0</v>
      </c>
      <c r="BF273" s="311">
        <f t="shared" si="124"/>
        <v>0</v>
      </c>
      <c r="BG273" s="312">
        <f t="shared" si="125"/>
        <v>0</v>
      </c>
      <c r="BH273" s="313">
        <f t="shared" si="126"/>
        <v>0</v>
      </c>
      <c r="BI273" s="314">
        <f t="shared" si="130"/>
        <v>0</v>
      </c>
      <c r="BJ273" s="247">
        <f t="shared" si="131"/>
        <v>0</v>
      </c>
      <c r="BK273" s="310" t="str">
        <f>IF(BJ273=0,"",
IF(SUM($BJ$143:BJ273)=1,BL273,
IF($BJ$718&gt;SUM($BJ$143:BJ273),_xlfn.CONCAT(", ",BL273),
IF($BJ$718=SUM($BJ$143:BJ273),_xlfn.CONCAT(" y ",BL273)))))</f>
        <v/>
      </c>
      <c r="BL273" s="19">
        <v>131</v>
      </c>
      <c r="BM273" s="14"/>
      <c r="BN273" s="315"/>
      <c r="BO273" s="315"/>
      <c r="BP273" s="315"/>
      <c r="BQ273" s="315"/>
      <c r="BR273" s="315"/>
      <c r="BS273" s="315"/>
      <c r="BT273" s="315"/>
      <c r="BU273" s="315"/>
      <c r="BV273" s="14"/>
      <c r="BW273" s="14"/>
      <c r="BX273" s="14"/>
      <c r="BY273" s="14"/>
      <c r="BZ273" s="14"/>
      <c r="CA273" s="14"/>
      <c r="CB273" s="14"/>
      <c r="CC273" s="14"/>
      <c r="CD273" s="14"/>
      <c r="CE273" s="14"/>
      <c r="CF273" s="14"/>
      <c r="CG273" s="14"/>
      <c r="CH273" s="14"/>
      <c r="CI273" s="14"/>
      <c r="CJ273" s="14"/>
      <c r="CK273" s="14"/>
      <c r="CL273" s="14"/>
    </row>
    <row r="274" spans="1:90" ht="15" customHeight="1">
      <c r="A274" s="5"/>
      <c r="B274" s="6"/>
      <c r="C274" s="19" t="s">
        <v>6797</v>
      </c>
      <c r="D274" s="634" t="str">
        <f>IF($AC$136="","",IF(HLOOKUP($AC$136,Presentación!$AQ$3:$BV$574,Presentación!AP135)="","",HLOOKUP($AC$136,Presentación!$AQ$3:$BV$574,Presentación!AP135,0)))</f>
        <v/>
      </c>
      <c r="E274" s="669"/>
      <c r="F274" s="670"/>
      <c r="G274" s="752" t="str">
        <f>IF($AC$136="","",IF(HLOOKUP($AC$136,Presentación!$BZ$3:$DE$574,Presentación!AP135,0)="","",HLOOKUP($AC$136,Presentación!$BZ$3:$DE$574,Presentación!AP135,0)))</f>
        <v/>
      </c>
      <c r="H274" s="669"/>
      <c r="I274" s="669"/>
      <c r="J274" s="669"/>
      <c r="K274" s="669"/>
      <c r="L274" s="669"/>
      <c r="M274" s="669"/>
      <c r="N274" s="669"/>
      <c r="O274" s="669"/>
      <c r="P274" s="669"/>
      <c r="Q274" s="669"/>
      <c r="R274" s="669"/>
      <c r="S274" s="670"/>
      <c r="T274" s="866"/>
      <c r="U274" s="745"/>
      <c r="V274" s="746"/>
      <c r="W274" s="112"/>
      <c r="X274" s="112"/>
      <c r="Y274" s="112"/>
      <c r="Z274" s="112"/>
      <c r="AA274" s="112"/>
      <c r="AB274" s="112"/>
      <c r="AC274" s="112"/>
      <c r="AD274" s="112"/>
      <c r="AG274">
        <f t="shared" si="105"/>
        <v>0</v>
      </c>
      <c r="AH274" s="247">
        <f t="shared" si="106"/>
        <v>0</v>
      </c>
      <c r="AI274" s="310" t="str">
        <f>IF(AH274=0,"",
IF(SUM($AH$142:AH274)=1,AJ274,
IF($AH$717&gt;SUM($AH$142:AH274),_xlfn.CONCAT(", ",AJ274),
IF($AH$717=SUM($AH$142:AH274),_xlfn.CONCAT(" y ",AJ274)))))</f>
        <v/>
      </c>
      <c r="AJ274" s="19">
        <v>133</v>
      </c>
      <c r="AK274">
        <f t="shared" si="104"/>
        <v>0</v>
      </c>
      <c r="AL274">
        <f t="shared" si="107"/>
        <v>0</v>
      </c>
      <c r="AM274">
        <f t="shared" si="108"/>
        <v>0</v>
      </c>
      <c r="AN274">
        <f t="shared" si="109"/>
        <v>0</v>
      </c>
      <c r="AO274">
        <f t="shared" si="110"/>
        <v>0</v>
      </c>
      <c r="AP274">
        <f t="shared" si="111"/>
        <v>0</v>
      </c>
      <c r="AQ274">
        <f t="shared" si="112"/>
        <v>0</v>
      </c>
      <c r="AR274">
        <f t="shared" si="113"/>
        <v>0</v>
      </c>
      <c r="AS274">
        <f t="shared" si="114"/>
        <v>0</v>
      </c>
      <c r="AT274" s="311">
        <f t="shared" si="115"/>
        <v>0</v>
      </c>
      <c r="AU274" s="312">
        <f t="shared" si="116"/>
        <v>0</v>
      </c>
      <c r="AV274" s="313">
        <f t="shared" si="117"/>
        <v>0</v>
      </c>
      <c r="AW274" s="314">
        <f t="shared" si="127"/>
        <v>0</v>
      </c>
      <c r="AX274" s="311">
        <f t="shared" si="118"/>
        <v>0</v>
      </c>
      <c r="AY274" s="312">
        <f t="shared" si="119"/>
        <v>0</v>
      </c>
      <c r="AZ274" s="313">
        <f t="shared" si="120"/>
        <v>0</v>
      </c>
      <c r="BA274" s="314">
        <f t="shared" si="128"/>
        <v>0</v>
      </c>
      <c r="BB274" s="311">
        <f t="shared" si="121"/>
        <v>0</v>
      </c>
      <c r="BC274" s="312">
        <f t="shared" si="122"/>
        <v>0</v>
      </c>
      <c r="BD274" s="313">
        <f t="shared" si="123"/>
        <v>0</v>
      </c>
      <c r="BE274" s="314">
        <f t="shared" si="129"/>
        <v>0</v>
      </c>
      <c r="BF274" s="311">
        <f t="shared" si="124"/>
        <v>0</v>
      </c>
      <c r="BG274" s="312">
        <f t="shared" si="125"/>
        <v>0</v>
      </c>
      <c r="BH274" s="313">
        <f t="shared" si="126"/>
        <v>0</v>
      </c>
      <c r="BI274" s="314">
        <f t="shared" si="130"/>
        <v>0</v>
      </c>
      <c r="BJ274" s="247">
        <f t="shared" si="131"/>
        <v>0</v>
      </c>
      <c r="BK274" s="310" t="str">
        <f>IF(BJ274=0,"",
IF(SUM($BJ$143:BJ274)=1,BL274,
IF($BJ$718&gt;SUM($BJ$143:BJ274),_xlfn.CONCAT(", ",BL274),
IF($BJ$718=SUM($BJ$143:BJ274),_xlfn.CONCAT(" y ",BL274)))))</f>
        <v/>
      </c>
      <c r="BL274" s="19">
        <v>132</v>
      </c>
      <c r="BM274" s="14"/>
      <c r="BN274" s="315"/>
      <c r="BO274" s="315"/>
      <c r="BP274" s="315"/>
      <c r="BQ274" s="315"/>
      <c r="BR274" s="315"/>
      <c r="BS274" s="315"/>
      <c r="BT274" s="315"/>
      <c r="BU274" s="315"/>
      <c r="BV274" s="14"/>
      <c r="BW274" s="14"/>
      <c r="BX274" s="14"/>
      <c r="BY274" s="14"/>
      <c r="BZ274" s="14"/>
      <c r="CA274" s="14"/>
      <c r="CB274" s="14"/>
      <c r="CC274" s="14"/>
      <c r="CD274" s="14"/>
      <c r="CE274" s="14"/>
      <c r="CF274" s="14"/>
      <c r="CG274" s="14"/>
      <c r="CH274" s="14"/>
      <c r="CI274" s="14"/>
      <c r="CJ274" s="14"/>
      <c r="CK274" s="14"/>
      <c r="CL274" s="14"/>
    </row>
    <row r="275" spans="1:90" ht="15" customHeight="1">
      <c r="A275" s="5"/>
      <c r="B275" s="6"/>
      <c r="C275" s="19" t="s">
        <v>6798</v>
      </c>
      <c r="D275" s="634" t="str">
        <f>IF($AC$136="","",IF(HLOOKUP($AC$136,Presentación!$AQ$3:$BV$574,Presentación!AP136)="","",HLOOKUP($AC$136,Presentación!$AQ$3:$BV$574,Presentación!AP136,0)))</f>
        <v/>
      </c>
      <c r="E275" s="669"/>
      <c r="F275" s="670"/>
      <c r="G275" s="752" t="str">
        <f>IF($AC$136="","",IF(HLOOKUP($AC$136,Presentación!$BZ$3:$DE$574,Presentación!AP136,0)="","",HLOOKUP($AC$136,Presentación!$BZ$3:$DE$574,Presentación!AP136,0)))</f>
        <v/>
      </c>
      <c r="H275" s="669"/>
      <c r="I275" s="669"/>
      <c r="J275" s="669"/>
      <c r="K275" s="669"/>
      <c r="L275" s="669"/>
      <c r="M275" s="669"/>
      <c r="N275" s="669"/>
      <c r="O275" s="669"/>
      <c r="P275" s="669"/>
      <c r="Q275" s="669"/>
      <c r="R275" s="669"/>
      <c r="S275" s="670"/>
      <c r="T275" s="866"/>
      <c r="U275" s="745"/>
      <c r="V275" s="746"/>
      <c r="W275" s="112"/>
      <c r="X275" s="112"/>
      <c r="Y275" s="112"/>
      <c r="Z275" s="112"/>
      <c r="AA275" s="112"/>
      <c r="AB275" s="112"/>
      <c r="AC275" s="112"/>
      <c r="AD275" s="112"/>
      <c r="AG275">
        <f t="shared" si="105"/>
        <v>0</v>
      </c>
      <c r="AH275" s="247">
        <f t="shared" si="106"/>
        <v>0</v>
      </c>
      <c r="AI275" s="310" t="str">
        <f>IF(AH275=0,"",
IF(SUM($AH$142:AH275)=1,AJ275,
IF($AH$717&gt;SUM($AH$142:AH275),_xlfn.CONCAT(", ",AJ275),
IF($AH$717=SUM($AH$142:AH275),_xlfn.CONCAT(" y ",AJ275)))))</f>
        <v/>
      </c>
      <c r="AJ275" s="19">
        <v>134</v>
      </c>
      <c r="AK275">
        <f t="shared" si="104"/>
        <v>0</v>
      </c>
      <c r="AL275">
        <f t="shared" si="107"/>
        <v>0</v>
      </c>
      <c r="AM275">
        <f t="shared" si="108"/>
        <v>0</v>
      </c>
      <c r="AN275">
        <f t="shared" si="109"/>
        <v>0</v>
      </c>
      <c r="AO275">
        <f t="shared" si="110"/>
        <v>0</v>
      </c>
      <c r="AP275">
        <f t="shared" si="111"/>
        <v>0</v>
      </c>
      <c r="AQ275">
        <f t="shared" si="112"/>
        <v>0</v>
      </c>
      <c r="AR275">
        <f t="shared" si="113"/>
        <v>0</v>
      </c>
      <c r="AS275">
        <f t="shared" si="114"/>
        <v>0</v>
      </c>
      <c r="AT275" s="311">
        <f t="shared" si="115"/>
        <v>0</v>
      </c>
      <c r="AU275" s="312">
        <f t="shared" si="116"/>
        <v>0</v>
      </c>
      <c r="AV275" s="313">
        <f t="shared" si="117"/>
        <v>0</v>
      </c>
      <c r="AW275" s="314">
        <f t="shared" si="127"/>
        <v>0</v>
      </c>
      <c r="AX275" s="311">
        <f t="shared" si="118"/>
        <v>0</v>
      </c>
      <c r="AY275" s="312">
        <f t="shared" si="119"/>
        <v>0</v>
      </c>
      <c r="AZ275" s="313">
        <f t="shared" si="120"/>
        <v>0</v>
      </c>
      <c r="BA275" s="314">
        <f t="shared" si="128"/>
        <v>0</v>
      </c>
      <c r="BB275" s="311">
        <f t="shared" si="121"/>
        <v>0</v>
      </c>
      <c r="BC275" s="312">
        <f t="shared" si="122"/>
        <v>0</v>
      </c>
      <c r="BD275" s="313">
        <f t="shared" si="123"/>
        <v>0</v>
      </c>
      <c r="BE275" s="314">
        <f t="shared" si="129"/>
        <v>0</v>
      </c>
      <c r="BF275" s="311">
        <f t="shared" si="124"/>
        <v>0</v>
      </c>
      <c r="BG275" s="312">
        <f t="shared" si="125"/>
        <v>0</v>
      </c>
      <c r="BH275" s="313">
        <f t="shared" si="126"/>
        <v>0</v>
      </c>
      <c r="BI275" s="314">
        <f t="shared" si="130"/>
        <v>0</v>
      </c>
      <c r="BJ275" s="247">
        <f t="shared" si="131"/>
        <v>0</v>
      </c>
      <c r="BK275" s="310" t="str">
        <f>IF(BJ275=0,"",
IF(SUM($BJ$143:BJ275)=1,BL275,
IF($BJ$718&gt;SUM($BJ$143:BJ275),_xlfn.CONCAT(", ",BL275),
IF($BJ$718=SUM($BJ$143:BJ275),_xlfn.CONCAT(" y ",BL275)))))</f>
        <v/>
      </c>
      <c r="BL275" s="19">
        <v>133</v>
      </c>
      <c r="BM275" s="14"/>
      <c r="BN275" s="315"/>
      <c r="BO275" s="315"/>
      <c r="BP275" s="315"/>
      <c r="BQ275" s="315"/>
      <c r="BR275" s="315"/>
      <c r="BS275" s="315"/>
      <c r="BT275" s="315"/>
      <c r="BU275" s="315"/>
      <c r="BV275" s="14"/>
      <c r="BW275" s="14"/>
      <c r="BX275" s="14"/>
      <c r="BY275" s="14"/>
      <c r="BZ275" s="14"/>
      <c r="CA275" s="14"/>
      <c r="CB275" s="14"/>
      <c r="CC275" s="14"/>
      <c r="CD275" s="14"/>
      <c r="CE275" s="14"/>
      <c r="CF275" s="14"/>
      <c r="CG275" s="14"/>
      <c r="CH275" s="14"/>
      <c r="CI275" s="14"/>
      <c r="CJ275" s="14"/>
      <c r="CK275" s="14"/>
      <c r="CL275" s="14"/>
    </row>
    <row r="276" spans="1:90" ht="15" customHeight="1">
      <c r="A276" s="5"/>
      <c r="B276" s="6"/>
      <c r="C276" s="19" t="s">
        <v>6799</v>
      </c>
      <c r="D276" s="634" t="str">
        <f>IF($AC$136="","",IF(HLOOKUP($AC$136,Presentación!$AQ$3:$BV$574,Presentación!AP137)="","",HLOOKUP($AC$136,Presentación!$AQ$3:$BV$574,Presentación!AP137,0)))</f>
        <v/>
      </c>
      <c r="E276" s="669"/>
      <c r="F276" s="670"/>
      <c r="G276" s="752" t="str">
        <f>IF($AC$136="","",IF(HLOOKUP($AC$136,Presentación!$BZ$3:$DE$574,Presentación!AP137,0)="","",HLOOKUP($AC$136,Presentación!$BZ$3:$DE$574,Presentación!AP137,0)))</f>
        <v/>
      </c>
      <c r="H276" s="669"/>
      <c r="I276" s="669"/>
      <c r="J276" s="669"/>
      <c r="K276" s="669"/>
      <c r="L276" s="669"/>
      <c r="M276" s="669"/>
      <c r="N276" s="669"/>
      <c r="O276" s="669"/>
      <c r="P276" s="669"/>
      <c r="Q276" s="669"/>
      <c r="R276" s="669"/>
      <c r="S276" s="670"/>
      <c r="T276" s="866"/>
      <c r="U276" s="745"/>
      <c r="V276" s="746"/>
      <c r="W276" s="112"/>
      <c r="X276" s="112"/>
      <c r="Y276" s="112"/>
      <c r="Z276" s="112"/>
      <c r="AA276" s="112"/>
      <c r="AB276" s="112"/>
      <c r="AC276" s="112"/>
      <c r="AD276" s="112"/>
      <c r="AG276">
        <f t="shared" si="105"/>
        <v>0</v>
      </c>
      <c r="AH276" s="247">
        <f t="shared" si="106"/>
        <v>0</v>
      </c>
      <c r="AI276" s="310" t="str">
        <f>IF(AH276=0,"",
IF(SUM($AH$142:AH276)=1,AJ276,
IF($AH$717&gt;SUM($AH$142:AH276),_xlfn.CONCAT(", ",AJ276),
IF($AH$717=SUM($AH$142:AH276),_xlfn.CONCAT(" y ",AJ276)))))</f>
        <v/>
      </c>
      <c r="AJ276" s="19">
        <v>135</v>
      </c>
      <c r="AK276">
        <f t="shared" si="104"/>
        <v>0</v>
      </c>
      <c r="AL276">
        <f t="shared" si="107"/>
        <v>0</v>
      </c>
      <c r="AM276">
        <f t="shared" si="108"/>
        <v>0</v>
      </c>
      <c r="AN276">
        <f t="shared" si="109"/>
        <v>0</v>
      </c>
      <c r="AO276">
        <f t="shared" si="110"/>
        <v>0</v>
      </c>
      <c r="AP276">
        <f t="shared" si="111"/>
        <v>0</v>
      </c>
      <c r="AQ276">
        <f t="shared" si="112"/>
        <v>0</v>
      </c>
      <c r="AR276">
        <f t="shared" si="113"/>
        <v>0</v>
      </c>
      <c r="AS276">
        <f t="shared" si="114"/>
        <v>0</v>
      </c>
      <c r="AT276" s="311">
        <f t="shared" si="115"/>
        <v>0</v>
      </c>
      <c r="AU276" s="312">
        <f t="shared" si="116"/>
        <v>0</v>
      </c>
      <c r="AV276" s="313">
        <f t="shared" si="117"/>
        <v>0</v>
      </c>
      <c r="AW276" s="314">
        <f t="shared" si="127"/>
        <v>0</v>
      </c>
      <c r="AX276" s="311">
        <f t="shared" si="118"/>
        <v>0</v>
      </c>
      <c r="AY276" s="312">
        <f t="shared" si="119"/>
        <v>0</v>
      </c>
      <c r="AZ276" s="313">
        <f t="shared" si="120"/>
        <v>0</v>
      </c>
      <c r="BA276" s="314">
        <f t="shared" si="128"/>
        <v>0</v>
      </c>
      <c r="BB276" s="311">
        <f t="shared" si="121"/>
        <v>0</v>
      </c>
      <c r="BC276" s="312">
        <f t="shared" si="122"/>
        <v>0</v>
      </c>
      <c r="BD276" s="313">
        <f t="shared" si="123"/>
        <v>0</v>
      </c>
      <c r="BE276" s="314">
        <f t="shared" si="129"/>
        <v>0</v>
      </c>
      <c r="BF276" s="311">
        <f t="shared" si="124"/>
        <v>0</v>
      </c>
      <c r="BG276" s="312">
        <f t="shared" si="125"/>
        <v>0</v>
      </c>
      <c r="BH276" s="313">
        <f t="shared" si="126"/>
        <v>0</v>
      </c>
      <c r="BI276" s="314">
        <f t="shared" si="130"/>
        <v>0</v>
      </c>
      <c r="BJ276" s="247">
        <f t="shared" si="131"/>
        <v>0</v>
      </c>
      <c r="BK276" s="310" t="str">
        <f>IF(BJ276=0,"",
IF(SUM($BJ$143:BJ276)=1,BL276,
IF($BJ$718&gt;SUM($BJ$143:BJ276),_xlfn.CONCAT(", ",BL276),
IF($BJ$718=SUM($BJ$143:BJ276),_xlfn.CONCAT(" y ",BL276)))))</f>
        <v/>
      </c>
      <c r="BL276" s="19">
        <v>134</v>
      </c>
      <c r="BM276" s="14"/>
      <c r="BN276" s="315"/>
      <c r="BO276" s="315"/>
      <c r="BP276" s="315"/>
      <c r="BQ276" s="315"/>
      <c r="BR276" s="315"/>
      <c r="BS276" s="315"/>
      <c r="BT276" s="315"/>
      <c r="BU276" s="315"/>
      <c r="BV276" s="14"/>
      <c r="BW276" s="14"/>
      <c r="BX276" s="14"/>
      <c r="BY276" s="14"/>
      <c r="BZ276" s="14"/>
      <c r="CA276" s="14"/>
      <c r="CB276" s="14"/>
      <c r="CC276" s="14"/>
      <c r="CD276" s="14"/>
      <c r="CE276" s="14"/>
      <c r="CF276" s="14"/>
      <c r="CG276" s="14"/>
      <c r="CH276" s="14"/>
      <c r="CI276" s="14"/>
      <c r="CJ276" s="14"/>
      <c r="CK276" s="14"/>
      <c r="CL276" s="14"/>
    </row>
    <row r="277" spans="1:90" ht="15" customHeight="1">
      <c r="A277" s="5"/>
      <c r="B277" s="6"/>
      <c r="C277" s="19" t="s">
        <v>6800</v>
      </c>
      <c r="D277" s="634" t="str">
        <f>IF($AC$136="","",IF(HLOOKUP($AC$136,Presentación!$AQ$3:$BV$574,Presentación!AP138)="","",HLOOKUP($AC$136,Presentación!$AQ$3:$BV$574,Presentación!AP138,0)))</f>
        <v/>
      </c>
      <c r="E277" s="669"/>
      <c r="F277" s="670"/>
      <c r="G277" s="752" t="str">
        <f>IF($AC$136="","",IF(HLOOKUP($AC$136,Presentación!$BZ$3:$DE$574,Presentación!AP138,0)="","",HLOOKUP($AC$136,Presentación!$BZ$3:$DE$574,Presentación!AP138,0)))</f>
        <v/>
      </c>
      <c r="H277" s="669"/>
      <c r="I277" s="669"/>
      <c r="J277" s="669"/>
      <c r="K277" s="669"/>
      <c r="L277" s="669"/>
      <c r="M277" s="669"/>
      <c r="N277" s="669"/>
      <c r="O277" s="669"/>
      <c r="P277" s="669"/>
      <c r="Q277" s="669"/>
      <c r="R277" s="669"/>
      <c r="S277" s="670"/>
      <c r="T277" s="866"/>
      <c r="U277" s="745"/>
      <c r="V277" s="746"/>
      <c r="W277" s="112"/>
      <c r="X277" s="112"/>
      <c r="Y277" s="112"/>
      <c r="Z277" s="112"/>
      <c r="AA277" s="112"/>
      <c r="AB277" s="112"/>
      <c r="AC277" s="112"/>
      <c r="AD277" s="112"/>
      <c r="AG277">
        <f t="shared" si="105"/>
        <v>0</v>
      </c>
      <c r="AH277" s="247">
        <f t="shared" si="106"/>
        <v>0</v>
      </c>
      <c r="AI277" s="310" t="str">
        <f>IF(AH277=0,"",
IF(SUM($AH$142:AH277)=1,AJ277,
IF($AH$717&gt;SUM($AH$142:AH277),_xlfn.CONCAT(", ",AJ277),
IF($AH$717=SUM($AH$142:AH277),_xlfn.CONCAT(" y ",AJ277)))))</f>
        <v/>
      </c>
      <c r="AJ277" s="19">
        <v>136</v>
      </c>
      <c r="AK277">
        <f t="shared" si="104"/>
        <v>0</v>
      </c>
      <c r="AL277">
        <f t="shared" si="107"/>
        <v>0</v>
      </c>
      <c r="AM277">
        <f t="shared" si="108"/>
        <v>0</v>
      </c>
      <c r="AN277">
        <f t="shared" si="109"/>
        <v>0</v>
      </c>
      <c r="AO277">
        <f t="shared" si="110"/>
        <v>0</v>
      </c>
      <c r="AP277">
        <f t="shared" si="111"/>
        <v>0</v>
      </c>
      <c r="AQ277">
        <f t="shared" si="112"/>
        <v>0</v>
      </c>
      <c r="AR277">
        <f t="shared" si="113"/>
        <v>0</v>
      </c>
      <c r="AS277">
        <f t="shared" si="114"/>
        <v>0</v>
      </c>
      <c r="AT277" s="311">
        <f t="shared" si="115"/>
        <v>0</v>
      </c>
      <c r="AU277" s="312">
        <f t="shared" si="116"/>
        <v>0</v>
      </c>
      <c r="AV277" s="313">
        <f t="shared" si="117"/>
        <v>0</v>
      </c>
      <c r="AW277" s="314">
        <f t="shared" si="127"/>
        <v>0</v>
      </c>
      <c r="AX277" s="311">
        <f t="shared" si="118"/>
        <v>0</v>
      </c>
      <c r="AY277" s="312">
        <f t="shared" si="119"/>
        <v>0</v>
      </c>
      <c r="AZ277" s="313">
        <f t="shared" si="120"/>
        <v>0</v>
      </c>
      <c r="BA277" s="314">
        <f t="shared" si="128"/>
        <v>0</v>
      </c>
      <c r="BB277" s="311">
        <f t="shared" si="121"/>
        <v>0</v>
      </c>
      <c r="BC277" s="312">
        <f t="shared" si="122"/>
        <v>0</v>
      </c>
      <c r="BD277" s="313">
        <f t="shared" si="123"/>
        <v>0</v>
      </c>
      <c r="BE277" s="314">
        <f t="shared" si="129"/>
        <v>0</v>
      </c>
      <c r="BF277" s="311">
        <f t="shared" si="124"/>
        <v>0</v>
      </c>
      <c r="BG277" s="312">
        <f t="shared" si="125"/>
        <v>0</v>
      </c>
      <c r="BH277" s="313">
        <f t="shared" si="126"/>
        <v>0</v>
      </c>
      <c r="BI277" s="314">
        <f t="shared" si="130"/>
        <v>0</v>
      </c>
      <c r="BJ277" s="247">
        <f t="shared" si="131"/>
        <v>0</v>
      </c>
      <c r="BK277" s="310" t="str">
        <f>IF(BJ277=0,"",
IF(SUM($BJ$143:BJ277)=1,BL277,
IF($BJ$718&gt;SUM($BJ$143:BJ277),_xlfn.CONCAT(", ",BL277),
IF($BJ$718=SUM($BJ$143:BJ277),_xlfn.CONCAT(" y ",BL277)))))</f>
        <v/>
      </c>
      <c r="BL277" s="19">
        <v>135</v>
      </c>
      <c r="BM277" s="14"/>
      <c r="BN277" s="315"/>
      <c r="BO277" s="315"/>
      <c r="BP277" s="315"/>
      <c r="BQ277" s="315"/>
      <c r="BR277" s="315"/>
      <c r="BS277" s="315"/>
      <c r="BT277" s="315"/>
      <c r="BU277" s="315"/>
      <c r="BV277" s="14"/>
      <c r="BW277" s="14"/>
      <c r="BX277" s="14"/>
      <c r="BY277" s="14"/>
      <c r="BZ277" s="14"/>
      <c r="CA277" s="14"/>
      <c r="CB277" s="14"/>
      <c r="CC277" s="14"/>
      <c r="CD277" s="14"/>
      <c r="CE277" s="14"/>
      <c r="CF277" s="14"/>
      <c r="CG277" s="14"/>
      <c r="CH277" s="14"/>
      <c r="CI277" s="14"/>
      <c r="CJ277" s="14"/>
      <c r="CK277" s="14"/>
      <c r="CL277" s="14"/>
    </row>
    <row r="278" spans="1:90" ht="15" customHeight="1">
      <c r="A278" s="5"/>
      <c r="B278" s="6"/>
      <c r="C278" s="19" t="s">
        <v>6801</v>
      </c>
      <c r="D278" s="634" t="str">
        <f>IF($AC$136="","",IF(HLOOKUP($AC$136,Presentación!$AQ$3:$BV$574,Presentación!AP139)="","",HLOOKUP($AC$136,Presentación!$AQ$3:$BV$574,Presentación!AP139,0)))</f>
        <v/>
      </c>
      <c r="E278" s="669"/>
      <c r="F278" s="670"/>
      <c r="G278" s="752" t="str">
        <f>IF($AC$136="","",IF(HLOOKUP($AC$136,Presentación!$BZ$3:$DE$574,Presentación!AP139,0)="","",HLOOKUP($AC$136,Presentación!$BZ$3:$DE$574,Presentación!AP139,0)))</f>
        <v/>
      </c>
      <c r="H278" s="669"/>
      <c r="I278" s="669"/>
      <c r="J278" s="669"/>
      <c r="K278" s="669"/>
      <c r="L278" s="669"/>
      <c r="M278" s="669"/>
      <c r="N278" s="669"/>
      <c r="O278" s="669"/>
      <c r="P278" s="669"/>
      <c r="Q278" s="669"/>
      <c r="R278" s="669"/>
      <c r="S278" s="670"/>
      <c r="T278" s="866"/>
      <c r="U278" s="745"/>
      <c r="V278" s="746"/>
      <c r="W278" s="112"/>
      <c r="X278" s="112"/>
      <c r="Y278" s="112"/>
      <c r="Z278" s="112"/>
      <c r="AA278" s="112"/>
      <c r="AB278" s="112"/>
      <c r="AC278" s="112"/>
      <c r="AD278" s="112"/>
      <c r="AG278">
        <f t="shared" si="105"/>
        <v>0</v>
      </c>
      <c r="AH278" s="247">
        <f t="shared" si="106"/>
        <v>0</v>
      </c>
      <c r="AI278" s="310" t="str">
        <f>IF(AH278=0,"",
IF(SUM($AH$142:AH278)=1,AJ278,
IF($AH$717&gt;SUM($AH$142:AH278),_xlfn.CONCAT(", ",AJ278),
IF($AH$717=SUM($AH$142:AH278),_xlfn.CONCAT(" y ",AJ278)))))</f>
        <v/>
      </c>
      <c r="AJ278" s="19">
        <v>137</v>
      </c>
      <c r="AK278">
        <f t="shared" si="104"/>
        <v>0</v>
      </c>
      <c r="AL278">
        <f t="shared" si="107"/>
        <v>0</v>
      </c>
      <c r="AM278">
        <f t="shared" si="108"/>
        <v>0</v>
      </c>
      <c r="AN278">
        <f t="shared" si="109"/>
        <v>0</v>
      </c>
      <c r="AO278">
        <f t="shared" si="110"/>
        <v>0</v>
      </c>
      <c r="AP278">
        <f t="shared" si="111"/>
        <v>0</v>
      </c>
      <c r="AQ278">
        <f t="shared" si="112"/>
        <v>0</v>
      </c>
      <c r="AR278">
        <f t="shared" si="113"/>
        <v>0</v>
      </c>
      <c r="AS278">
        <f t="shared" si="114"/>
        <v>0</v>
      </c>
      <c r="AT278" s="311">
        <f t="shared" si="115"/>
        <v>0</v>
      </c>
      <c r="AU278" s="312">
        <f t="shared" si="116"/>
        <v>0</v>
      </c>
      <c r="AV278" s="313">
        <f t="shared" si="117"/>
        <v>0</v>
      </c>
      <c r="AW278" s="314">
        <f t="shared" si="127"/>
        <v>0</v>
      </c>
      <c r="AX278" s="311">
        <f t="shared" si="118"/>
        <v>0</v>
      </c>
      <c r="AY278" s="312">
        <f t="shared" si="119"/>
        <v>0</v>
      </c>
      <c r="AZ278" s="313">
        <f t="shared" si="120"/>
        <v>0</v>
      </c>
      <c r="BA278" s="314">
        <f t="shared" si="128"/>
        <v>0</v>
      </c>
      <c r="BB278" s="311">
        <f t="shared" si="121"/>
        <v>0</v>
      </c>
      <c r="BC278" s="312">
        <f t="shared" si="122"/>
        <v>0</v>
      </c>
      <c r="BD278" s="313">
        <f t="shared" si="123"/>
        <v>0</v>
      </c>
      <c r="BE278" s="314">
        <f t="shared" si="129"/>
        <v>0</v>
      </c>
      <c r="BF278" s="311">
        <f t="shared" si="124"/>
        <v>0</v>
      </c>
      <c r="BG278" s="312">
        <f t="shared" si="125"/>
        <v>0</v>
      </c>
      <c r="BH278" s="313">
        <f t="shared" si="126"/>
        <v>0</v>
      </c>
      <c r="BI278" s="314">
        <f t="shared" si="130"/>
        <v>0</v>
      </c>
      <c r="BJ278" s="247">
        <f t="shared" si="131"/>
        <v>0</v>
      </c>
      <c r="BK278" s="310" t="str">
        <f>IF(BJ278=0,"",
IF(SUM($BJ$143:BJ278)=1,BL278,
IF($BJ$718&gt;SUM($BJ$143:BJ278),_xlfn.CONCAT(", ",BL278),
IF($BJ$718=SUM($BJ$143:BJ278),_xlfn.CONCAT(" y ",BL278)))))</f>
        <v/>
      </c>
      <c r="BL278" s="19">
        <v>136</v>
      </c>
      <c r="BM278" s="14"/>
      <c r="BN278" s="315"/>
      <c r="BO278" s="315"/>
      <c r="BP278" s="315"/>
      <c r="BQ278" s="315"/>
      <c r="BR278" s="315"/>
      <c r="BS278" s="315"/>
      <c r="BT278" s="315"/>
      <c r="BU278" s="315"/>
      <c r="BV278" s="14"/>
      <c r="BW278" s="14"/>
      <c r="BX278" s="14"/>
      <c r="BY278" s="14"/>
      <c r="BZ278" s="14"/>
      <c r="CA278" s="14"/>
      <c r="CB278" s="14"/>
      <c r="CC278" s="14"/>
      <c r="CD278" s="14"/>
      <c r="CE278" s="14"/>
      <c r="CF278" s="14"/>
      <c r="CG278" s="14"/>
      <c r="CH278" s="14"/>
      <c r="CI278" s="14"/>
      <c r="CJ278" s="14"/>
      <c r="CK278" s="14"/>
      <c r="CL278" s="14"/>
    </row>
    <row r="279" spans="1:90" ht="15" customHeight="1">
      <c r="A279" s="5"/>
      <c r="B279" s="6"/>
      <c r="C279" s="19" t="s">
        <v>6802</v>
      </c>
      <c r="D279" s="634" t="str">
        <f>IF($AC$136="","",IF(HLOOKUP($AC$136,Presentación!$AQ$3:$BV$574,Presentación!AP140)="","",HLOOKUP($AC$136,Presentación!$AQ$3:$BV$574,Presentación!AP140,0)))</f>
        <v/>
      </c>
      <c r="E279" s="669"/>
      <c r="F279" s="670"/>
      <c r="G279" s="752" t="str">
        <f>IF($AC$136="","",IF(HLOOKUP($AC$136,Presentación!$BZ$3:$DE$574,Presentación!AP140,0)="","",HLOOKUP($AC$136,Presentación!$BZ$3:$DE$574,Presentación!AP140,0)))</f>
        <v/>
      </c>
      <c r="H279" s="669"/>
      <c r="I279" s="669"/>
      <c r="J279" s="669"/>
      <c r="K279" s="669"/>
      <c r="L279" s="669"/>
      <c r="M279" s="669"/>
      <c r="N279" s="669"/>
      <c r="O279" s="669"/>
      <c r="P279" s="669"/>
      <c r="Q279" s="669"/>
      <c r="R279" s="669"/>
      <c r="S279" s="670"/>
      <c r="T279" s="866"/>
      <c r="U279" s="745"/>
      <c r="V279" s="746"/>
      <c r="W279" s="112"/>
      <c r="X279" s="112"/>
      <c r="Y279" s="112"/>
      <c r="Z279" s="112"/>
      <c r="AA279" s="112"/>
      <c r="AB279" s="112"/>
      <c r="AC279" s="112"/>
      <c r="AD279" s="112"/>
      <c r="AG279">
        <f t="shared" si="105"/>
        <v>0</v>
      </c>
      <c r="AH279" s="247">
        <f t="shared" si="106"/>
        <v>0</v>
      </c>
      <c r="AI279" s="310" t="str">
        <f>IF(AH279=0,"",
IF(SUM($AH$142:AH279)=1,AJ279,
IF($AH$717&gt;SUM($AH$142:AH279),_xlfn.CONCAT(", ",AJ279),
IF($AH$717=SUM($AH$142:AH279),_xlfn.CONCAT(" y ",AJ279)))))</f>
        <v/>
      </c>
      <c r="AJ279" s="19">
        <v>138</v>
      </c>
      <c r="AK279">
        <f t="shared" si="104"/>
        <v>0</v>
      </c>
      <c r="AL279">
        <f t="shared" si="107"/>
        <v>0</v>
      </c>
      <c r="AM279">
        <f t="shared" si="108"/>
        <v>0</v>
      </c>
      <c r="AN279">
        <f t="shared" si="109"/>
        <v>0</v>
      </c>
      <c r="AO279">
        <f t="shared" si="110"/>
        <v>0</v>
      </c>
      <c r="AP279">
        <f t="shared" si="111"/>
        <v>0</v>
      </c>
      <c r="AQ279">
        <f t="shared" si="112"/>
        <v>0</v>
      </c>
      <c r="AR279">
        <f t="shared" si="113"/>
        <v>0</v>
      </c>
      <c r="AS279">
        <f t="shared" si="114"/>
        <v>0</v>
      </c>
      <c r="AT279" s="311">
        <f t="shared" si="115"/>
        <v>0</v>
      </c>
      <c r="AU279" s="312">
        <f t="shared" si="116"/>
        <v>0</v>
      </c>
      <c r="AV279" s="313">
        <f t="shared" si="117"/>
        <v>0</v>
      </c>
      <c r="AW279" s="314">
        <f t="shared" si="127"/>
        <v>0</v>
      </c>
      <c r="AX279" s="311">
        <f t="shared" si="118"/>
        <v>0</v>
      </c>
      <c r="AY279" s="312">
        <f t="shared" si="119"/>
        <v>0</v>
      </c>
      <c r="AZ279" s="313">
        <f t="shared" si="120"/>
        <v>0</v>
      </c>
      <c r="BA279" s="314">
        <f t="shared" si="128"/>
        <v>0</v>
      </c>
      <c r="BB279" s="311">
        <f t="shared" si="121"/>
        <v>0</v>
      </c>
      <c r="BC279" s="312">
        <f t="shared" si="122"/>
        <v>0</v>
      </c>
      <c r="BD279" s="313">
        <f t="shared" si="123"/>
        <v>0</v>
      </c>
      <c r="BE279" s="314">
        <f t="shared" si="129"/>
        <v>0</v>
      </c>
      <c r="BF279" s="311">
        <f t="shared" si="124"/>
        <v>0</v>
      </c>
      <c r="BG279" s="312">
        <f t="shared" si="125"/>
        <v>0</v>
      </c>
      <c r="BH279" s="313">
        <f t="shared" si="126"/>
        <v>0</v>
      </c>
      <c r="BI279" s="314">
        <f t="shared" si="130"/>
        <v>0</v>
      </c>
      <c r="BJ279" s="247">
        <f t="shared" si="131"/>
        <v>0</v>
      </c>
      <c r="BK279" s="310" t="str">
        <f>IF(BJ279=0,"",
IF(SUM($BJ$143:BJ279)=1,BL279,
IF($BJ$718&gt;SUM($BJ$143:BJ279),_xlfn.CONCAT(", ",BL279),
IF($BJ$718=SUM($BJ$143:BJ279),_xlfn.CONCAT(" y ",BL279)))))</f>
        <v/>
      </c>
      <c r="BL279" s="19">
        <v>137</v>
      </c>
      <c r="BM279" s="14"/>
      <c r="BN279" s="315"/>
      <c r="BO279" s="315"/>
      <c r="BP279" s="315"/>
      <c r="BQ279" s="315"/>
      <c r="BR279" s="315"/>
      <c r="BS279" s="315"/>
      <c r="BT279" s="315"/>
      <c r="BU279" s="315"/>
      <c r="BV279" s="14"/>
      <c r="BW279" s="14"/>
      <c r="BX279" s="14"/>
      <c r="BY279" s="14"/>
      <c r="BZ279" s="14"/>
      <c r="CA279" s="14"/>
      <c r="CB279" s="14"/>
      <c r="CC279" s="14"/>
      <c r="CD279" s="14"/>
      <c r="CE279" s="14"/>
      <c r="CF279" s="14"/>
      <c r="CG279" s="14"/>
      <c r="CH279" s="14"/>
      <c r="CI279" s="14"/>
      <c r="CJ279" s="14"/>
      <c r="CK279" s="14"/>
      <c r="CL279" s="14"/>
    </row>
    <row r="280" spans="1:90" ht="15" customHeight="1">
      <c r="A280" s="5"/>
      <c r="B280" s="6"/>
      <c r="C280" s="19" t="s">
        <v>6803</v>
      </c>
      <c r="D280" s="634" t="str">
        <f>IF($AC$136="","",IF(HLOOKUP($AC$136,Presentación!$AQ$3:$BV$574,Presentación!AP141)="","",HLOOKUP($AC$136,Presentación!$AQ$3:$BV$574,Presentación!AP141,0)))</f>
        <v/>
      </c>
      <c r="E280" s="669"/>
      <c r="F280" s="670"/>
      <c r="G280" s="752" t="str">
        <f>IF($AC$136="","",IF(HLOOKUP($AC$136,Presentación!$BZ$3:$DE$574,Presentación!AP141,0)="","",HLOOKUP($AC$136,Presentación!$BZ$3:$DE$574,Presentación!AP141,0)))</f>
        <v/>
      </c>
      <c r="H280" s="669"/>
      <c r="I280" s="669"/>
      <c r="J280" s="669"/>
      <c r="K280" s="669"/>
      <c r="L280" s="669"/>
      <c r="M280" s="669"/>
      <c r="N280" s="669"/>
      <c r="O280" s="669"/>
      <c r="P280" s="669"/>
      <c r="Q280" s="669"/>
      <c r="R280" s="669"/>
      <c r="S280" s="670"/>
      <c r="T280" s="866"/>
      <c r="U280" s="745"/>
      <c r="V280" s="746"/>
      <c r="W280" s="112"/>
      <c r="X280" s="112"/>
      <c r="Y280" s="112"/>
      <c r="Z280" s="112"/>
      <c r="AA280" s="112"/>
      <c r="AB280" s="112"/>
      <c r="AC280" s="112"/>
      <c r="AD280" s="112"/>
      <c r="AG280">
        <f t="shared" si="105"/>
        <v>0</v>
      </c>
      <c r="AH280" s="247">
        <f t="shared" si="106"/>
        <v>0</v>
      </c>
      <c r="AI280" s="310" t="str">
        <f>IF(AH280=0,"",
IF(SUM($AH$142:AH280)=1,AJ280,
IF($AH$717&gt;SUM($AH$142:AH280),_xlfn.CONCAT(", ",AJ280),
IF($AH$717=SUM($AH$142:AH280),_xlfn.CONCAT(" y ",AJ280)))))</f>
        <v/>
      </c>
      <c r="AJ280" s="19">
        <v>139</v>
      </c>
      <c r="AK280">
        <f t="shared" si="104"/>
        <v>0</v>
      </c>
      <c r="AL280">
        <f t="shared" si="107"/>
        <v>0</v>
      </c>
      <c r="AM280">
        <f t="shared" si="108"/>
        <v>0</v>
      </c>
      <c r="AN280">
        <f t="shared" si="109"/>
        <v>0</v>
      </c>
      <c r="AO280">
        <f t="shared" si="110"/>
        <v>0</v>
      </c>
      <c r="AP280">
        <f t="shared" si="111"/>
        <v>0</v>
      </c>
      <c r="AQ280">
        <f t="shared" si="112"/>
        <v>0</v>
      </c>
      <c r="AR280">
        <f t="shared" si="113"/>
        <v>0</v>
      </c>
      <c r="AS280">
        <f t="shared" si="114"/>
        <v>0</v>
      </c>
      <c r="AT280" s="311">
        <f t="shared" si="115"/>
        <v>0</v>
      </c>
      <c r="AU280" s="312">
        <f t="shared" si="116"/>
        <v>0</v>
      </c>
      <c r="AV280" s="313">
        <f t="shared" si="117"/>
        <v>0</v>
      </c>
      <c r="AW280" s="314">
        <f t="shared" si="127"/>
        <v>0</v>
      </c>
      <c r="AX280" s="311">
        <f t="shared" si="118"/>
        <v>0</v>
      </c>
      <c r="AY280" s="312">
        <f t="shared" si="119"/>
        <v>0</v>
      </c>
      <c r="AZ280" s="313">
        <f t="shared" si="120"/>
        <v>0</v>
      </c>
      <c r="BA280" s="314">
        <f t="shared" si="128"/>
        <v>0</v>
      </c>
      <c r="BB280" s="311">
        <f t="shared" si="121"/>
        <v>0</v>
      </c>
      <c r="BC280" s="312">
        <f t="shared" si="122"/>
        <v>0</v>
      </c>
      <c r="BD280" s="313">
        <f t="shared" si="123"/>
        <v>0</v>
      </c>
      <c r="BE280" s="314">
        <f t="shared" si="129"/>
        <v>0</v>
      </c>
      <c r="BF280" s="311">
        <f t="shared" si="124"/>
        <v>0</v>
      </c>
      <c r="BG280" s="312">
        <f t="shared" si="125"/>
        <v>0</v>
      </c>
      <c r="BH280" s="313">
        <f t="shared" si="126"/>
        <v>0</v>
      </c>
      <c r="BI280" s="314">
        <f t="shared" si="130"/>
        <v>0</v>
      </c>
      <c r="BJ280" s="247">
        <f t="shared" si="131"/>
        <v>0</v>
      </c>
      <c r="BK280" s="310" t="str">
        <f>IF(BJ280=0,"",
IF(SUM($BJ$143:BJ280)=1,BL280,
IF($BJ$718&gt;SUM($BJ$143:BJ280),_xlfn.CONCAT(", ",BL280),
IF($BJ$718=SUM($BJ$143:BJ280),_xlfn.CONCAT(" y ",BL280)))))</f>
        <v/>
      </c>
      <c r="BL280" s="19">
        <v>138</v>
      </c>
      <c r="BM280" s="14"/>
      <c r="BN280" s="315"/>
      <c r="BO280" s="315"/>
      <c r="BP280" s="315"/>
      <c r="BQ280" s="315"/>
      <c r="BR280" s="315"/>
      <c r="BS280" s="315"/>
      <c r="BT280" s="315"/>
      <c r="BU280" s="315"/>
      <c r="BV280" s="14"/>
      <c r="BW280" s="14"/>
      <c r="BX280" s="14"/>
      <c r="BY280" s="14"/>
      <c r="BZ280" s="14"/>
      <c r="CA280" s="14"/>
      <c r="CB280" s="14"/>
      <c r="CC280" s="14"/>
      <c r="CD280" s="14"/>
      <c r="CE280" s="14"/>
      <c r="CF280" s="14"/>
      <c r="CG280" s="14"/>
      <c r="CH280" s="14"/>
      <c r="CI280" s="14"/>
      <c r="CJ280" s="14"/>
      <c r="CK280" s="14"/>
      <c r="CL280" s="14"/>
    </row>
    <row r="281" spans="1:90" ht="15" customHeight="1">
      <c r="A281" s="5"/>
      <c r="B281" s="6"/>
      <c r="C281" s="19" t="s">
        <v>6804</v>
      </c>
      <c r="D281" s="634" t="str">
        <f>IF($AC$136="","",IF(HLOOKUP($AC$136,Presentación!$AQ$3:$BV$574,Presentación!AP142)="","",HLOOKUP($AC$136,Presentación!$AQ$3:$BV$574,Presentación!AP142,0)))</f>
        <v/>
      </c>
      <c r="E281" s="669"/>
      <c r="F281" s="670"/>
      <c r="G281" s="752" t="str">
        <f>IF($AC$136="","",IF(HLOOKUP($AC$136,Presentación!$BZ$3:$DE$574,Presentación!AP142,0)="","",HLOOKUP($AC$136,Presentación!$BZ$3:$DE$574,Presentación!AP142,0)))</f>
        <v/>
      </c>
      <c r="H281" s="669"/>
      <c r="I281" s="669"/>
      <c r="J281" s="669"/>
      <c r="K281" s="669"/>
      <c r="L281" s="669"/>
      <c r="M281" s="669"/>
      <c r="N281" s="669"/>
      <c r="O281" s="669"/>
      <c r="P281" s="669"/>
      <c r="Q281" s="669"/>
      <c r="R281" s="669"/>
      <c r="S281" s="670"/>
      <c r="T281" s="866"/>
      <c r="U281" s="745"/>
      <c r="V281" s="746"/>
      <c r="W281" s="112"/>
      <c r="X281" s="112"/>
      <c r="Y281" s="112"/>
      <c r="Z281" s="112"/>
      <c r="AA281" s="112"/>
      <c r="AB281" s="112"/>
      <c r="AC281" s="112"/>
      <c r="AD281" s="112"/>
      <c r="AG281">
        <f t="shared" si="105"/>
        <v>0</v>
      </c>
      <c r="AH281" s="247">
        <f t="shared" si="106"/>
        <v>0</v>
      </c>
      <c r="AI281" s="310" t="str">
        <f>IF(AH281=0,"",
IF(SUM($AH$142:AH281)=1,AJ281,
IF($AH$717&gt;SUM($AH$142:AH281),_xlfn.CONCAT(", ",AJ281),
IF($AH$717=SUM($AH$142:AH281),_xlfn.CONCAT(" y ",AJ281)))))</f>
        <v/>
      </c>
      <c r="AJ281" s="19">
        <v>140</v>
      </c>
      <c r="AK281">
        <f t="shared" si="104"/>
        <v>0</v>
      </c>
      <c r="AL281">
        <f t="shared" si="107"/>
        <v>0</v>
      </c>
      <c r="AM281">
        <f t="shared" si="108"/>
        <v>0</v>
      </c>
      <c r="AN281">
        <f t="shared" si="109"/>
        <v>0</v>
      </c>
      <c r="AO281">
        <f t="shared" si="110"/>
        <v>0</v>
      </c>
      <c r="AP281">
        <f t="shared" si="111"/>
        <v>0</v>
      </c>
      <c r="AQ281">
        <f t="shared" si="112"/>
        <v>0</v>
      </c>
      <c r="AR281">
        <f t="shared" si="113"/>
        <v>0</v>
      </c>
      <c r="AS281">
        <f t="shared" si="114"/>
        <v>0</v>
      </c>
      <c r="AT281" s="311">
        <f t="shared" si="115"/>
        <v>0</v>
      </c>
      <c r="AU281" s="312">
        <f t="shared" si="116"/>
        <v>0</v>
      </c>
      <c r="AV281" s="313">
        <f t="shared" si="117"/>
        <v>0</v>
      </c>
      <c r="AW281" s="314">
        <f t="shared" si="127"/>
        <v>0</v>
      </c>
      <c r="AX281" s="311">
        <f t="shared" si="118"/>
        <v>0</v>
      </c>
      <c r="AY281" s="312">
        <f t="shared" si="119"/>
        <v>0</v>
      </c>
      <c r="AZ281" s="313">
        <f t="shared" si="120"/>
        <v>0</v>
      </c>
      <c r="BA281" s="314">
        <f t="shared" si="128"/>
        <v>0</v>
      </c>
      <c r="BB281" s="311">
        <f t="shared" si="121"/>
        <v>0</v>
      </c>
      <c r="BC281" s="312">
        <f t="shared" si="122"/>
        <v>0</v>
      </c>
      <c r="BD281" s="313">
        <f t="shared" si="123"/>
        <v>0</v>
      </c>
      <c r="BE281" s="314">
        <f t="shared" si="129"/>
        <v>0</v>
      </c>
      <c r="BF281" s="311">
        <f t="shared" si="124"/>
        <v>0</v>
      </c>
      <c r="BG281" s="312">
        <f t="shared" si="125"/>
        <v>0</v>
      </c>
      <c r="BH281" s="313">
        <f t="shared" si="126"/>
        <v>0</v>
      </c>
      <c r="BI281" s="314">
        <f t="shared" si="130"/>
        <v>0</v>
      </c>
      <c r="BJ281" s="247">
        <f t="shared" si="131"/>
        <v>0</v>
      </c>
      <c r="BK281" s="310" t="str">
        <f>IF(BJ281=0,"",
IF(SUM($BJ$143:BJ281)=1,BL281,
IF($BJ$718&gt;SUM($BJ$143:BJ281),_xlfn.CONCAT(", ",BL281),
IF($BJ$718=SUM($BJ$143:BJ281),_xlfn.CONCAT(" y ",BL281)))))</f>
        <v/>
      </c>
      <c r="BL281" s="19">
        <v>139</v>
      </c>
      <c r="BM281" s="14"/>
      <c r="BN281" s="315"/>
      <c r="BO281" s="315"/>
      <c r="BP281" s="315"/>
      <c r="BQ281" s="315"/>
      <c r="BR281" s="315"/>
      <c r="BS281" s="315"/>
      <c r="BT281" s="315"/>
      <c r="BU281" s="315"/>
      <c r="BV281" s="14"/>
      <c r="BW281" s="14"/>
      <c r="BX281" s="14"/>
      <c r="BY281" s="14"/>
      <c r="BZ281" s="14"/>
      <c r="CA281" s="14"/>
      <c r="CB281" s="14"/>
      <c r="CC281" s="14"/>
      <c r="CD281" s="14"/>
      <c r="CE281" s="14"/>
      <c r="CF281" s="14"/>
      <c r="CG281" s="14"/>
      <c r="CH281" s="14"/>
      <c r="CI281" s="14"/>
      <c r="CJ281" s="14"/>
      <c r="CK281" s="14"/>
      <c r="CL281" s="14"/>
    </row>
    <row r="282" spans="1:90" ht="15" customHeight="1">
      <c r="A282" s="5"/>
      <c r="B282" s="6"/>
      <c r="C282" s="19" t="s">
        <v>6805</v>
      </c>
      <c r="D282" s="634" t="str">
        <f>IF($AC$136="","",IF(HLOOKUP($AC$136,Presentación!$AQ$3:$BV$574,Presentación!AP143)="","",HLOOKUP($AC$136,Presentación!$AQ$3:$BV$574,Presentación!AP143,0)))</f>
        <v/>
      </c>
      <c r="E282" s="669"/>
      <c r="F282" s="670"/>
      <c r="G282" s="752" t="str">
        <f>IF($AC$136="","",IF(HLOOKUP($AC$136,Presentación!$BZ$3:$DE$574,Presentación!AP143,0)="","",HLOOKUP($AC$136,Presentación!$BZ$3:$DE$574,Presentación!AP143,0)))</f>
        <v/>
      </c>
      <c r="H282" s="669"/>
      <c r="I282" s="669"/>
      <c r="J282" s="669"/>
      <c r="K282" s="669"/>
      <c r="L282" s="669"/>
      <c r="M282" s="669"/>
      <c r="N282" s="669"/>
      <c r="O282" s="669"/>
      <c r="P282" s="669"/>
      <c r="Q282" s="669"/>
      <c r="R282" s="669"/>
      <c r="S282" s="670"/>
      <c r="T282" s="866"/>
      <c r="U282" s="745"/>
      <c r="V282" s="746"/>
      <c r="W282" s="112"/>
      <c r="X282" s="112"/>
      <c r="Y282" s="112"/>
      <c r="Z282" s="112"/>
      <c r="AA282" s="112"/>
      <c r="AB282" s="112"/>
      <c r="AC282" s="112"/>
      <c r="AD282" s="112"/>
      <c r="AG282">
        <f t="shared" si="105"/>
        <v>0</v>
      </c>
      <c r="AH282" s="247">
        <f t="shared" si="106"/>
        <v>0</v>
      </c>
      <c r="AI282" s="310" t="str">
        <f>IF(AH282=0,"",
IF(SUM($AH$142:AH282)=1,AJ282,
IF($AH$717&gt;SUM($AH$142:AH282),_xlfn.CONCAT(", ",AJ282),
IF($AH$717=SUM($AH$142:AH282),_xlfn.CONCAT(" y ",AJ282)))))</f>
        <v/>
      </c>
      <c r="AJ282" s="19">
        <v>141</v>
      </c>
      <c r="AK282">
        <f t="shared" si="104"/>
        <v>0</v>
      </c>
      <c r="AL282">
        <f t="shared" si="107"/>
        <v>0</v>
      </c>
      <c r="AM282">
        <f t="shared" si="108"/>
        <v>0</v>
      </c>
      <c r="AN282">
        <f t="shared" si="109"/>
        <v>0</v>
      </c>
      <c r="AO282">
        <f t="shared" si="110"/>
        <v>0</v>
      </c>
      <c r="AP282">
        <f t="shared" si="111"/>
        <v>0</v>
      </c>
      <c r="AQ282">
        <f t="shared" si="112"/>
        <v>0</v>
      </c>
      <c r="AR282">
        <f t="shared" si="113"/>
        <v>0</v>
      </c>
      <c r="AS282">
        <f t="shared" si="114"/>
        <v>0</v>
      </c>
      <c r="AT282" s="311">
        <f t="shared" si="115"/>
        <v>0</v>
      </c>
      <c r="AU282" s="312">
        <f t="shared" si="116"/>
        <v>0</v>
      </c>
      <c r="AV282" s="313">
        <f t="shared" si="117"/>
        <v>0</v>
      </c>
      <c r="AW282" s="314">
        <f t="shared" si="127"/>
        <v>0</v>
      </c>
      <c r="AX282" s="311">
        <f t="shared" si="118"/>
        <v>0</v>
      </c>
      <c r="AY282" s="312">
        <f t="shared" si="119"/>
        <v>0</v>
      </c>
      <c r="AZ282" s="313">
        <f t="shared" si="120"/>
        <v>0</v>
      </c>
      <c r="BA282" s="314">
        <f t="shared" si="128"/>
        <v>0</v>
      </c>
      <c r="BB282" s="311">
        <f t="shared" si="121"/>
        <v>0</v>
      </c>
      <c r="BC282" s="312">
        <f t="shared" si="122"/>
        <v>0</v>
      </c>
      <c r="BD282" s="313">
        <f t="shared" si="123"/>
        <v>0</v>
      </c>
      <c r="BE282" s="314">
        <f t="shared" si="129"/>
        <v>0</v>
      </c>
      <c r="BF282" s="311">
        <f t="shared" si="124"/>
        <v>0</v>
      </c>
      <c r="BG282" s="312">
        <f t="shared" si="125"/>
        <v>0</v>
      </c>
      <c r="BH282" s="313">
        <f t="shared" si="126"/>
        <v>0</v>
      </c>
      <c r="BI282" s="314">
        <f t="shared" si="130"/>
        <v>0</v>
      </c>
      <c r="BJ282" s="247">
        <f t="shared" si="131"/>
        <v>0</v>
      </c>
      <c r="BK282" s="310" t="str">
        <f>IF(BJ282=0,"",
IF(SUM($BJ$143:BJ282)=1,BL282,
IF($BJ$718&gt;SUM($BJ$143:BJ282),_xlfn.CONCAT(", ",BL282),
IF($BJ$718=SUM($BJ$143:BJ282),_xlfn.CONCAT(" y ",BL282)))))</f>
        <v/>
      </c>
      <c r="BL282" s="19">
        <v>140</v>
      </c>
      <c r="BM282" s="14"/>
      <c r="BN282" s="315"/>
      <c r="BO282" s="315"/>
      <c r="BP282" s="315"/>
      <c r="BQ282" s="315"/>
      <c r="BR282" s="315"/>
      <c r="BS282" s="315"/>
      <c r="BT282" s="315"/>
      <c r="BU282" s="315"/>
      <c r="BV282" s="14"/>
      <c r="BW282" s="14"/>
      <c r="BX282" s="14"/>
      <c r="BY282" s="14"/>
      <c r="BZ282" s="14"/>
      <c r="CA282" s="14"/>
      <c r="CB282" s="14"/>
      <c r="CC282" s="14"/>
      <c r="CD282" s="14"/>
      <c r="CE282" s="14"/>
      <c r="CF282" s="14"/>
      <c r="CG282" s="14"/>
      <c r="CH282" s="14"/>
      <c r="CI282" s="14"/>
      <c r="CJ282" s="14"/>
      <c r="CK282" s="14"/>
      <c r="CL282" s="14"/>
    </row>
    <row r="283" spans="1:90" ht="15" customHeight="1">
      <c r="A283" s="5"/>
      <c r="B283" s="6"/>
      <c r="C283" s="19" t="s">
        <v>6806</v>
      </c>
      <c r="D283" s="634" t="str">
        <f>IF($AC$136="","",IF(HLOOKUP($AC$136,Presentación!$AQ$3:$BV$574,Presentación!AP144)="","",HLOOKUP($AC$136,Presentación!$AQ$3:$BV$574,Presentación!AP144,0)))</f>
        <v/>
      </c>
      <c r="E283" s="669"/>
      <c r="F283" s="670"/>
      <c r="G283" s="752" t="str">
        <f>IF($AC$136="","",IF(HLOOKUP($AC$136,Presentación!$BZ$3:$DE$574,Presentación!AP144,0)="","",HLOOKUP($AC$136,Presentación!$BZ$3:$DE$574,Presentación!AP144,0)))</f>
        <v/>
      </c>
      <c r="H283" s="669"/>
      <c r="I283" s="669"/>
      <c r="J283" s="669"/>
      <c r="K283" s="669"/>
      <c r="L283" s="669"/>
      <c r="M283" s="669"/>
      <c r="N283" s="669"/>
      <c r="O283" s="669"/>
      <c r="P283" s="669"/>
      <c r="Q283" s="669"/>
      <c r="R283" s="669"/>
      <c r="S283" s="670"/>
      <c r="T283" s="866"/>
      <c r="U283" s="745"/>
      <c r="V283" s="746"/>
      <c r="W283" s="112"/>
      <c r="X283" s="112"/>
      <c r="Y283" s="112"/>
      <c r="Z283" s="112"/>
      <c r="AA283" s="112"/>
      <c r="AB283" s="112"/>
      <c r="AC283" s="112"/>
      <c r="AD283" s="112"/>
      <c r="AG283">
        <f t="shared" si="105"/>
        <v>0</v>
      </c>
      <c r="AH283" s="247">
        <f t="shared" si="106"/>
        <v>0</v>
      </c>
      <c r="AI283" s="310" t="str">
        <f>IF(AH283=0,"",
IF(SUM($AH$142:AH283)=1,AJ283,
IF($AH$717&gt;SUM($AH$142:AH283),_xlfn.CONCAT(", ",AJ283),
IF($AH$717=SUM($AH$142:AH283),_xlfn.CONCAT(" y ",AJ283)))))</f>
        <v/>
      </c>
      <c r="AJ283" s="19">
        <v>142</v>
      </c>
      <c r="AK283">
        <f t="shared" si="104"/>
        <v>0</v>
      </c>
      <c r="AL283">
        <f t="shared" si="107"/>
        <v>0</v>
      </c>
      <c r="AM283">
        <f t="shared" si="108"/>
        <v>0</v>
      </c>
      <c r="AN283">
        <f t="shared" si="109"/>
        <v>0</v>
      </c>
      <c r="AO283">
        <f t="shared" si="110"/>
        <v>0</v>
      </c>
      <c r="AP283">
        <f t="shared" si="111"/>
        <v>0</v>
      </c>
      <c r="AQ283">
        <f t="shared" si="112"/>
        <v>0</v>
      </c>
      <c r="AR283">
        <f t="shared" si="113"/>
        <v>0</v>
      </c>
      <c r="AS283">
        <f t="shared" si="114"/>
        <v>0</v>
      </c>
      <c r="AT283" s="311">
        <f t="shared" si="115"/>
        <v>0</v>
      </c>
      <c r="AU283" s="312">
        <f t="shared" si="116"/>
        <v>0</v>
      </c>
      <c r="AV283" s="313">
        <f t="shared" si="117"/>
        <v>0</v>
      </c>
      <c r="AW283" s="314">
        <f t="shared" si="127"/>
        <v>0</v>
      </c>
      <c r="AX283" s="311">
        <f t="shared" si="118"/>
        <v>0</v>
      </c>
      <c r="AY283" s="312">
        <f t="shared" si="119"/>
        <v>0</v>
      </c>
      <c r="AZ283" s="313">
        <f t="shared" si="120"/>
        <v>0</v>
      </c>
      <c r="BA283" s="314">
        <f t="shared" si="128"/>
        <v>0</v>
      </c>
      <c r="BB283" s="311">
        <f t="shared" si="121"/>
        <v>0</v>
      </c>
      <c r="BC283" s="312">
        <f t="shared" si="122"/>
        <v>0</v>
      </c>
      <c r="BD283" s="313">
        <f t="shared" si="123"/>
        <v>0</v>
      </c>
      <c r="BE283" s="314">
        <f t="shared" si="129"/>
        <v>0</v>
      </c>
      <c r="BF283" s="311">
        <f t="shared" si="124"/>
        <v>0</v>
      </c>
      <c r="BG283" s="312">
        <f t="shared" si="125"/>
        <v>0</v>
      </c>
      <c r="BH283" s="313">
        <f t="shared" si="126"/>
        <v>0</v>
      </c>
      <c r="BI283" s="314">
        <f t="shared" si="130"/>
        <v>0</v>
      </c>
      <c r="BJ283" s="247">
        <f t="shared" si="131"/>
        <v>0</v>
      </c>
      <c r="BK283" s="310" t="str">
        <f>IF(BJ283=0,"",
IF(SUM($BJ$143:BJ283)=1,BL283,
IF($BJ$718&gt;SUM($BJ$143:BJ283),_xlfn.CONCAT(", ",BL283),
IF($BJ$718=SUM($BJ$143:BJ283),_xlfn.CONCAT(" y ",BL283)))))</f>
        <v/>
      </c>
      <c r="BL283" s="19">
        <v>141</v>
      </c>
      <c r="BM283" s="14"/>
      <c r="BN283" s="315"/>
      <c r="BO283" s="315"/>
      <c r="BP283" s="315"/>
      <c r="BQ283" s="315"/>
      <c r="BR283" s="315"/>
      <c r="BS283" s="315"/>
      <c r="BT283" s="315"/>
      <c r="BU283" s="315"/>
      <c r="BV283" s="14"/>
      <c r="BW283" s="14"/>
      <c r="BX283" s="14"/>
      <c r="BY283" s="14"/>
      <c r="BZ283" s="14"/>
      <c r="CA283" s="14"/>
      <c r="CB283" s="14"/>
      <c r="CC283" s="14"/>
      <c r="CD283" s="14"/>
      <c r="CE283" s="14"/>
      <c r="CF283" s="14"/>
      <c r="CG283" s="14"/>
      <c r="CH283" s="14"/>
      <c r="CI283" s="14"/>
      <c r="CJ283" s="14"/>
      <c r="CK283" s="14"/>
      <c r="CL283" s="14"/>
    </row>
    <row r="284" spans="1:90" ht="15" customHeight="1">
      <c r="A284" s="5"/>
      <c r="B284" s="6"/>
      <c r="C284" s="19" t="s">
        <v>6807</v>
      </c>
      <c r="D284" s="634" t="str">
        <f>IF($AC$136="","",IF(HLOOKUP($AC$136,Presentación!$AQ$3:$BV$574,Presentación!AP145)="","",HLOOKUP($AC$136,Presentación!$AQ$3:$BV$574,Presentación!AP145,0)))</f>
        <v/>
      </c>
      <c r="E284" s="669"/>
      <c r="F284" s="670"/>
      <c r="G284" s="752" t="str">
        <f>IF($AC$136="","",IF(HLOOKUP($AC$136,Presentación!$BZ$3:$DE$574,Presentación!AP145,0)="","",HLOOKUP($AC$136,Presentación!$BZ$3:$DE$574,Presentación!AP145,0)))</f>
        <v/>
      </c>
      <c r="H284" s="669"/>
      <c r="I284" s="669"/>
      <c r="J284" s="669"/>
      <c r="K284" s="669"/>
      <c r="L284" s="669"/>
      <c r="M284" s="669"/>
      <c r="N284" s="669"/>
      <c r="O284" s="669"/>
      <c r="P284" s="669"/>
      <c r="Q284" s="669"/>
      <c r="R284" s="669"/>
      <c r="S284" s="670"/>
      <c r="T284" s="866"/>
      <c r="U284" s="745"/>
      <c r="V284" s="746"/>
      <c r="W284" s="112"/>
      <c r="X284" s="112"/>
      <c r="Y284" s="112"/>
      <c r="Z284" s="112"/>
      <c r="AA284" s="112"/>
      <c r="AB284" s="112"/>
      <c r="AC284" s="112"/>
      <c r="AD284" s="112"/>
      <c r="AG284">
        <f t="shared" si="105"/>
        <v>0</v>
      </c>
      <c r="AH284" s="247">
        <f t="shared" si="106"/>
        <v>0</v>
      </c>
      <c r="AI284" s="310" t="str">
        <f>IF(AH284=0,"",
IF(SUM($AH$142:AH284)=1,AJ284,
IF($AH$717&gt;SUM($AH$142:AH284),_xlfn.CONCAT(", ",AJ284),
IF($AH$717=SUM($AH$142:AH284),_xlfn.CONCAT(" y ",AJ284)))))</f>
        <v/>
      </c>
      <c r="AJ284" s="19">
        <v>143</v>
      </c>
      <c r="AK284">
        <f t="shared" si="104"/>
        <v>0</v>
      </c>
      <c r="AL284">
        <f t="shared" si="107"/>
        <v>0</v>
      </c>
      <c r="AM284">
        <f t="shared" si="108"/>
        <v>0</v>
      </c>
      <c r="AN284">
        <f t="shared" si="109"/>
        <v>0</v>
      </c>
      <c r="AO284">
        <f t="shared" si="110"/>
        <v>0</v>
      </c>
      <c r="AP284">
        <f t="shared" si="111"/>
        <v>0</v>
      </c>
      <c r="AQ284">
        <f t="shared" si="112"/>
        <v>0</v>
      </c>
      <c r="AR284">
        <f t="shared" si="113"/>
        <v>0</v>
      </c>
      <c r="AS284">
        <f t="shared" si="114"/>
        <v>0</v>
      </c>
      <c r="AT284" s="311">
        <f t="shared" si="115"/>
        <v>0</v>
      </c>
      <c r="AU284" s="312">
        <f t="shared" si="116"/>
        <v>0</v>
      </c>
      <c r="AV284" s="313">
        <f t="shared" si="117"/>
        <v>0</v>
      </c>
      <c r="AW284" s="314">
        <f t="shared" si="127"/>
        <v>0</v>
      </c>
      <c r="AX284" s="311">
        <f t="shared" si="118"/>
        <v>0</v>
      </c>
      <c r="AY284" s="312">
        <f t="shared" si="119"/>
        <v>0</v>
      </c>
      <c r="AZ284" s="313">
        <f t="shared" si="120"/>
        <v>0</v>
      </c>
      <c r="BA284" s="314">
        <f t="shared" si="128"/>
        <v>0</v>
      </c>
      <c r="BB284" s="311">
        <f t="shared" si="121"/>
        <v>0</v>
      </c>
      <c r="BC284" s="312">
        <f t="shared" si="122"/>
        <v>0</v>
      </c>
      <c r="BD284" s="313">
        <f t="shared" si="123"/>
        <v>0</v>
      </c>
      <c r="BE284" s="314">
        <f t="shared" si="129"/>
        <v>0</v>
      </c>
      <c r="BF284" s="311">
        <f t="shared" si="124"/>
        <v>0</v>
      </c>
      <c r="BG284" s="312">
        <f t="shared" si="125"/>
        <v>0</v>
      </c>
      <c r="BH284" s="313">
        <f t="shared" si="126"/>
        <v>0</v>
      </c>
      <c r="BI284" s="314">
        <f t="shared" si="130"/>
        <v>0</v>
      </c>
      <c r="BJ284" s="247">
        <f t="shared" si="131"/>
        <v>0</v>
      </c>
      <c r="BK284" s="310" t="str">
        <f>IF(BJ284=0,"",
IF(SUM($BJ$143:BJ284)=1,BL284,
IF($BJ$718&gt;SUM($BJ$143:BJ284),_xlfn.CONCAT(", ",BL284),
IF($BJ$718=SUM($BJ$143:BJ284),_xlfn.CONCAT(" y ",BL284)))))</f>
        <v/>
      </c>
      <c r="BL284" s="19">
        <v>142</v>
      </c>
      <c r="BM284" s="14"/>
      <c r="BN284" s="315"/>
      <c r="BO284" s="315"/>
      <c r="BP284" s="315"/>
      <c r="BQ284" s="315"/>
      <c r="BR284" s="315"/>
      <c r="BS284" s="315"/>
      <c r="BT284" s="315"/>
      <c r="BU284" s="315"/>
      <c r="BV284" s="14"/>
      <c r="BW284" s="14"/>
      <c r="BX284" s="14"/>
      <c r="BY284" s="14"/>
      <c r="BZ284" s="14"/>
      <c r="CA284" s="14"/>
      <c r="CB284" s="14"/>
      <c r="CC284" s="14"/>
      <c r="CD284" s="14"/>
      <c r="CE284" s="14"/>
      <c r="CF284" s="14"/>
      <c r="CG284" s="14"/>
      <c r="CH284" s="14"/>
      <c r="CI284" s="14"/>
      <c r="CJ284" s="14"/>
      <c r="CK284" s="14"/>
      <c r="CL284" s="14"/>
    </row>
    <row r="285" spans="1:90" ht="15" customHeight="1">
      <c r="A285" s="5"/>
      <c r="B285" s="6"/>
      <c r="C285" s="19" t="s">
        <v>6808</v>
      </c>
      <c r="D285" s="634" t="str">
        <f>IF($AC$136="","",IF(HLOOKUP($AC$136,Presentación!$AQ$3:$BV$574,Presentación!AP146)="","",HLOOKUP($AC$136,Presentación!$AQ$3:$BV$574,Presentación!AP146,0)))</f>
        <v/>
      </c>
      <c r="E285" s="669"/>
      <c r="F285" s="670"/>
      <c r="G285" s="752" t="str">
        <f>IF($AC$136="","",IF(HLOOKUP($AC$136,Presentación!$BZ$3:$DE$574,Presentación!AP146,0)="","",HLOOKUP($AC$136,Presentación!$BZ$3:$DE$574,Presentación!AP146,0)))</f>
        <v/>
      </c>
      <c r="H285" s="669"/>
      <c r="I285" s="669"/>
      <c r="J285" s="669"/>
      <c r="K285" s="669"/>
      <c r="L285" s="669"/>
      <c r="M285" s="669"/>
      <c r="N285" s="669"/>
      <c r="O285" s="669"/>
      <c r="P285" s="669"/>
      <c r="Q285" s="669"/>
      <c r="R285" s="669"/>
      <c r="S285" s="670"/>
      <c r="T285" s="866"/>
      <c r="U285" s="745"/>
      <c r="V285" s="746"/>
      <c r="W285" s="112"/>
      <c r="X285" s="112"/>
      <c r="Y285" s="112"/>
      <c r="Z285" s="112"/>
      <c r="AA285" s="112"/>
      <c r="AB285" s="112"/>
      <c r="AC285" s="112"/>
      <c r="AD285" s="112"/>
      <c r="AG285">
        <f t="shared" si="105"/>
        <v>0</v>
      </c>
      <c r="AH285" s="247">
        <f t="shared" si="106"/>
        <v>0</v>
      </c>
      <c r="AI285" s="310" t="str">
        <f>IF(AH285=0,"",
IF(SUM($AH$142:AH285)=1,AJ285,
IF($AH$717&gt;SUM($AH$142:AH285),_xlfn.CONCAT(", ",AJ285),
IF($AH$717=SUM($AH$142:AH285),_xlfn.CONCAT(" y ",AJ285)))))</f>
        <v/>
      </c>
      <c r="AJ285" s="19">
        <v>144</v>
      </c>
      <c r="AK285">
        <f t="shared" si="104"/>
        <v>0</v>
      </c>
      <c r="AL285">
        <f t="shared" si="107"/>
        <v>0</v>
      </c>
      <c r="AM285">
        <f t="shared" si="108"/>
        <v>0</v>
      </c>
      <c r="AN285">
        <f t="shared" si="109"/>
        <v>0</v>
      </c>
      <c r="AO285">
        <f t="shared" si="110"/>
        <v>0</v>
      </c>
      <c r="AP285">
        <f t="shared" si="111"/>
        <v>0</v>
      </c>
      <c r="AQ285">
        <f t="shared" si="112"/>
        <v>0</v>
      </c>
      <c r="AR285">
        <f t="shared" si="113"/>
        <v>0</v>
      </c>
      <c r="AS285">
        <f t="shared" si="114"/>
        <v>0</v>
      </c>
      <c r="AT285" s="311">
        <f t="shared" si="115"/>
        <v>0</v>
      </c>
      <c r="AU285" s="312">
        <f t="shared" si="116"/>
        <v>0</v>
      </c>
      <c r="AV285" s="313">
        <f t="shared" si="117"/>
        <v>0</v>
      </c>
      <c r="AW285" s="314">
        <f t="shared" si="127"/>
        <v>0</v>
      </c>
      <c r="AX285" s="311">
        <f t="shared" si="118"/>
        <v>0</v>
      </c>
      <c r="AY285" s="312">
        <f t="shared" si="119"/>
        <v>0</v>
      </c>
      <c r="AZ285" s="313">
        <f t="shared" si="120"/>
        <v>0</v>
      </c>
      <c r="BA285" s="314">
        <f t="shared" si="128"/>
        <v>0</v>
      </c>
      <c r="BB285" s="311">
        <f t="shared" si="121"/>
        <v>0</v>
      </c>
      <c r="BC285" s="312">
        <f t="shared" si="122"/>
        <v>0</v>
      </c>
      <c r="BD285" s="313">
        <f t="shared" si="123"/>
        <v>0</v>
      </c>
      <c r="BE285" s="314">
        <f t="shared" si="129"/>
        <v>0</v>
      </c>
      <c r="BF285" s="311">
        <f t="shared" si="124"/>
        <v>0</v>
      </c>
      <c r="BG285" s="312">
        <f t="shared" si="125"/>
        <v>0</v>
      </c>
      <c r="BH285" s="313">
        <f t="shared" si="126"/>
        <v>0</v>
      </c>
      <c r="BI285" s="314">
        <f t="shared" si="130"/>
        <v>0</v>
      </c>
      <c r="BJ285" s="247">
        <f t="shared" si="131"/>
        <v>0</v>
      </c>
      <c r="BK285" s="310" t="str">
        <f>IF(BJ285=0,"",
IF(SUM($BJ$143:BJ285)=1,BL285,
IF($BJ$718&gt;SUM($BJ$143:BJ285),_xlfn.CONCAT(", ",BL285),
IF($BJ$718=SUM($BJ$143:BJ285),_xlfn.CONCAT(" y ",BL285)))))</f>
        <v/>
      </c>
      <c r="BL285" s="19">
        <v>143</v>
      </c>
      <c r="BM285" s="14"/>
      <c r="BN285" s="315"/>
      <c r="BO285" s="315"/>
      <c r="BP285" s="315"/>
      <c r="BQ285" s="315"/>
      <c r="BR285" s="315"/>
      <c r="BS285" s="315"/>
      <c r="BT285" s="315"/>
      <c r="BU285" s="315"/>
      <c r="BV285" s="14"/>
      <c r="BW285" s="14"/>
      <c r="BX285" s="14"/>
      <c r="BY285" s="14"/>
      <c r="BZ285" s="14"/>
      <c r="CA285" s="14"/>
      <c r="CB285" s="14"/>
      <c r="CC285" s="14"/>
      <c r="CD285" s="14"/>
      <c r="CE285" s="14"/>
      <c r="CF285" s="14"/>
      <c r="CG285" s="14"/>
      <c r="CH285" s="14"/>
      <c r="CI285" s="14"/>
      <c r="CJ285" s="14"/>
      <c r="CK285" s="14"/>
      <c r="CL285" s="14"/>
    </row>
    <row r="286" spans="1:90" ht="15" customHeight="1">
      <c r="A286" s="5"/>
      <c r="B286" s="6"/>
      <c r="C286" s="19" t="s">
        <v>6809</v>
      </c>
      <c r="D286" s="634" t="str">
        <f>IF($AC$136="","",IF(HLOOKUP($AC$136,Presentación!$AQ$3:$BV$574,Presentación!AP147)="","",HLOOKUP($AC$136,Presentación!$AQ$3:$BV$574,Presentación!AP147,0)))</f>
        <v/>
      </c>
      <c r="E286" s="669"/>
      <c r="F286" s="670"/>
      <c r="G286" s="752" t="str">
        <f>IF($AC$136="","",IF(HLOOKUP($AC$136,Presentación!$BZ$3:$DE$574,Presentación!AP147,0)="","",HLOOKUP($AC$136,Presentación!$BZ$3:$DE$574,Presentación!AP147,0)))</f>
        <v/>
      </c>
      <c r="H286" s="669"/>
      <c r="I286" s="669"/>
      <c r="J286" s="669"/>
      <c r="K286" s="669"/>
      <c r="L286" s="669"/>
      <c r="M286" s="669"/>
      <c r="N286" s="669"/>
      <c r="O286" s="669"/>
      <c r="P286" s="669"/>
      <c r="Q286" s="669"/>
      <c r="R286" s="669"/>
      <c r="S286" s="670"/>
      <c r="T286" s="866"/>
      <c r="U286" s="745"/>
      <c r="V286" s="746"/>
      <c r="W286" s="112"/>
      <c r="X286" s="112"/>
      <c r="Y286" s="112"/>
      <c r="Z286" s="112"/>
      <c r="AA286" s="112"/>
      <c r="AB286" s="112"/>
      <c r="AC286" s="112"/>
      <c r="AD286" s="112"/>
      <c r="AG286">
        <f t="shared" si="105"/>
        <v>0</v>
      </c>
      <c r="AH286" s="247">
        <f t="shared" si="106"/>
        <v>0</v>
      </c>
      <c r="AI286" s="310" t="str">
        <f>IF(AH286=0,"",
IF(SUM($AH$142:AH286)=1,AJ286,
IF($AH$717&gt;SUM($AH$142:AH286),_xlfn.CONCAT(", ",AJ286),
IF($AH$717=SUM($AH$142:AH286),_xlfn.CONCAT(" y ",AJ286)))))</f>
        <v/>
      </c>
      <c r="AJ286" s="19">
        <v>145</v>
      </c>
      <c r="AK286">
        <f t="shared" si="104"/>
        <v>0</v>
      </c>
      <c r="AL286">
        <f t="shared" si="107"/>
        <v>0</v>
      </c>
      <c r="AM286">
        <f t="shared" si="108"/>
        <v>0</v>
      </c>
      <c r="AN286">
        <f t="shared" si="109"/>
        <v>0</v>
      </c>
      <c r="AO286">
        <f t="shared" si="110"/>
        <v>0</v>
      </c>
      <c r="AP286">
        <f t="shared" si="111"/>
        <v>0</v>
      </c>
      <c r="AQ286">
        <f t="shared" si="112"/>
        <v>0</v>
      </c>
      <c r="AR286">
        <f t="shared" si="113"/>
        <v>0</v>
      </c>
      <c r="AS286">
        <f t="shared" si="114"/>
        <v>0</v>
      </c>
      <c r="AT286" s="311">
        <f t="shared" si="115"/>
        <v>0</v>
      </c>
      <c r="AU286" s="312">
        <f t="shared" si="116"/>
        <v>0</v>
      </c>
      <c r="AV286" s="313">
        <f t="shared" si="117"/>
        <v>0</v>
      </c>
      <c r="AW286" s="314">
        <f t="shared" si="127"/>
        <v>0</v>
      </c>
      <c r="AX286" s="311">
        <f t="shared" si="118"/>
        <v>0</v>
      </c>
      <c r="AY286" s="312">
        <f t="shared" si="119"/>
        <v>0</v>
      </c>
      <c r="AZ286" s="313">
        <f t="shared" si="120"/>
        <v>0</v>
      </c>
      <c r="BA286" s="314">
        <f t="shared" si="128"/>
        <v>0</v>
      </c>
      <c r="BB286" s="311">
        <f t="shared" si="121"/>
        <v>0</v>
      </c>
      <c r="BC286" s="312">
        <f t="shared" si="122"/>
        <v>0</v>
      </c>
      <c r="BD286" s="313">
        <f t="shared" si="123"/>
        <v>0</v>
      </c>
      <c r="BE286" s="314">
        <f t="shared" si="129"/>
        <v>0</v>
      </c>
      <c r="BF286" s="311">
        <f t="shared" si="124"/>
        <v>0</v>
      </c>
      <c r="BG286" s="312">
        <f t="shared" si="125"/>
        <v>0</v>
      </c>
      <c r="BH286" s="313">
        <f t="shared" si="126"/>
        <v>0</v>
      </c>
      <c r="BI286" s="314">
        <f t="shared" si="130"/>
        <v>0</v>
      </c>
      <c r="BJ286" s="247">
        <f t="shared" si="131"/>
        <v>0</v>
      </c>
      <c r="BK286" s="310" t="str">
        <f>IF(BJ286=0,"",
IF(SUM($BJ$143:BJ286)=1,BL286,
IF($BJ$718&gt;SUM($BJ$143:BJ286),_xlfn.CONCAT(", ",BL286),
IF($BJ$718=SUM($BJ$143:BJ286),_xlfn.CONCAT(" y ",BL286)))))</f>
        <v/>
      </c>
      <c r="BL286" s="19">
        <v>144</v>
      </c>
      <c r="BM286" s="14"/>
      <c r="BN286" s="315"/>
      <c r="BO286" s="315"/>
      <c r="BP286" s="315"/>
      <c r="BQ286" s="315"/>
      <c r="BR286" s="315"/>
      <c r="BS286" s="315"/>
      <c r="BT286" s="315"/>
      <c r="BU286" s="315"/>
      <c r="BV286" s="14"/>
      <c r="BW286" s="14"/>
      <c r="BX286" s="14"/>
      <c r="BY286" s="14"/>
      <c r="BZ286" s="14"/>
      <c r="CA286" s="14"/>
      <c r="CB286" s="14"/>
      <c r="CC286" s="14"/>
      <c r="CD286" s="14"/>
      <c r="CE286" s="14"/>
      <c r="CF286" s="14"/>
      <c r="CG286" s="14"/>
      <c r="CH286" s="14"/>
      <c r="CI286" s="14"/>
      <c r="CJ286" s="14"/>
      <c r="CK286" s="14"/>
      <c r="CL286" s="14"/>
    </row>
    <row r="287" spans="1:90" ht="15" customHeight="1">
      <c r="A287" s="5"/>
      <c r="B287" s="6"/>
      <c r="C287" s="19" t="s">
        <v>6810</v>
      </c>
      <c r="D287" s="634" t="str">
        <f>IF($AC$136="","",IF(HLOOKUP($AC$136,Presentación!$AQ$3:$BV$574,Presentación!AP148)="","",HLOOKUP($AC$136,Presentación!$AQ$3:$BV$574,Presentación!AP148,0)))</f>
        <v/>
      </c>
      <c r="E287" s="669"/>
      <c r="F287" s="670"/>
      <c r="G287" s="752" t="str">
        <f>IF($AC$136="","",IF(HLOOKUP($AC$136,Presentación!$BZ$3:$DE$574,Presentación!AP148,0)="","",HLOOKUP($AC$136,Presentación!$BZ$3:$DE$574,Presentación!AP148,0)))</f>
        <v/>
      </c>
      <c r="H287" s="669"/>
      <c r="I287" s="669"/>
      <c r="J287" s="669"/>
      <c r="K287" s="669"/>
      <c r="L287" s="669"/>
      <c r="M287" s="669"/>
      <c r="N287" s="669"/>
      <c r="O287" s="669"/>
      <c r="P287" s="669"/>
      <c r="Q287" s="669"/>
      <c r="R287" s="669"/>
      <c r="S287" s="670"/>
      <c r="T287" s="866"/>
      <c r="U287" s="745"/>
      <c r="V287" s="746"/>
      <c r="W287" s="112"/>
      <c r="X287" s="112"/>
      <c r="Y287" s="112"/>
      <c r="Z287" s="112"/>
      <c r="AA287" s="112"/>
      <c r="AB287" s="112"/>
      <c r="AC287" s="112"/>
      <c r="AD287" s="112"/>
      <c r="AG287">
        <f t="shared" si="105"/>
        <v>0</v>
      </c>
      <c r="AH287" s="247">
        <f t="shared" si="106"/>
        <v>0</v>
      </c>
      <c r="AI287" s="310" t="str">
        <f>IF(AH287=0,"",
IF(SUM($AH$142:AH287)=1,AJ287,
IF($AH$717&gt;SUM($AH$142:AH287),_xlfn.CONCAT(", ",AJ287),
IF($AH$717=SUM($AH$142:AH287),_xlfn.CONCAT(" y ",AJ287)))))</f>
        <v/>
      </c>
      <c r="AJ287" s="19">
        <v>146</v>
      </c>
      <c r="AK287">
        <f t="shared" si="104"/>
        <v>0</v>
      </c>
      <c r="AL287">
        <f t="shared" si="107"/>
        <v>0</v>
      </c>
      <c r="AM287">
        <f t="shared" si="108"/>
        <v>0</v>
      </c>
      <c r="AN287">
        <f t="shared" si="109"/>
        <v>0</v>
      </c>
      <c r="AO287">
        <f t="shared" si="110"/>
        <v>0</v>
      </c>
      <c r="AP287">
        <f t="shared" si="111"/>
        <v>0</v>
      </c>
      <c r="AQ287">
        <f t="shared" si="112"/>
        <v>0</v>
      </c>
      <c r="AR287">
        <f t="shared" si="113"/>
        <v>0</v>
      </c>
      <c r="AS287">
        <f t="shared" si="114"/>
        <v>0</v>
      </c>
      <c r="AT287" s="311">
        <f t="shared" si="115"/>
        <v>0</v>
      </c>
      <c r="AU287" s="312">
        <f t="shared" si="116"/>
        <v>0</v>
      </c>
      <c r="AV287" s="313">
        <f t="shared" si="117"/>
        <v>0</v>
      </c>
      <c r="AW287" s="314">
        <f t="shared" si="127"/>
        <v>0</v>
      </c>
      <c r="AX287" s="311">
        <f t="shared" si="118"/>
        <v>0</v>
      </c>
      <c r="AY287" s="312">
        <f t="shared" si="119"/>
        <v>0</v>
      </c>
      <c r="AZ287" s="313">
        <f t="shared" si="120"/>
        <v>0</v>
      </c>
      <c r="BA287" s="314">
        <f t="shared" si="128"/>
        <v>0</v>
      </c>
      <c r="BB287" s="311">
        <f t="shared" si="121"/>
        <v>0</v>
      </c>
      <c r="BC287" s="312">
        <f t="shared" si="122"/>
        <v>0</v>
      </c>
      <c r="BD287" s="313">
        <f t="shared" si="123"/>
        <v>0</v>
      </c>
      <c r="BE287" s="314">
        <f t="shared" si="129"/>
        <v>0</v>
      </c>
      <c r="BF287" s="311">
        <f t="shared" si="124"/>
        <v>0</v>
      </c>
      <c r="BG287" s="312">
        <f t="shared" si="125"/>
        <v>0</v>
      </c>
      <c r="BH287" s="313">
        <f t="shared" si="126"/>
        <v>0</v>
      </c>
      <c r="BI287" s="314">
        <f t="shared" si="130"/>
        <v>0</v>
      </c>
      <c r="BJ287" s="247">
        <f t="shared" si="131"/>
        <v>0</v>
      </c>
      <c r="BK287" s="310" t="str">
        <f>IF(BJ287=0,"",
IF(SUM($BJ$143:BJ287)=1,BL287,
IF($BJ$718&gt;SUM($BJ$143:BJ287),_xlfn.CONCAT(", ",BL287),
IF($BJ$718=SUM($BJ$143:BJ287),_xlfn.CONCAT(" y ",BL287)))))</f>
        <v/>
      </c>
      <c r="BL287" s="19">
        <v>145</v>
      </c>
      <c r="BM287" s="14"/>
      <c r="BN287" s="315"/>
      <c r="BO287" s="315"/>
      <c r="BP287" s="315"/>
      <c r="BQ287" s="315"/>
      <c r="BR287" s="315"/>
      <c r="BS287" s="315"/>
      <c r="BT287" s="315"/>
      <c r="BU287" s="315"/>
      <c r="BV287" s="14"/>
      <c r="BW287" s="14"/>
      <c r="BX287" s="14"/>
      <c r="BY287" s="14"/>
      <c r="BZ287" s="14"/>
      <c r="CA287" s="14"/>
      <c r="CB287" s="14"/>
      <c r="CC287" s="14"/>
      <c r="CD287" s="14"/>
      <c r="CE287" s="14"/>
      <c r="CF287" s="14"/>
      <c r="CG287" s="14"/>
      <c r="CH287" s="14"/>
      <c r="CI287" s="14"/>
      <c r="CJ287" s="14"/>
      <c r="CK287" s="14"/>
      <c r="CL287" s="14"/>
    </row>
    <row r="288" spans="1:90" ht="15" customHeight="1">
      <c r="A288" s="5"/>
      <c r="B288" s="6"/>
      <c r="C288" s="19" t="s">
        <v>6811</v>
      </c>
      <c r="D288" s="634" t="str">
        <f>IF($AC$136="","",IF(HLOOKUP($AC$136,Presentación!$AQ$3:$BV$574,Presentación!AP149)="","",HLOOKUP($AC$136,Presentación!$AQ$3:$BV$574,Presentación!AP149,0)))</f>
        <v/>
      </c>
      <c r="E288" s="669"/>
      <c r="F288" s="670"/>
      <c r="G288" s="752" t="str">
        <f>IF($AC$136="","",IF(HLOOKUP($AC$136,Presentación!$BZ$3:$DE$574,Presentación!AP149,0)="","",HLOOKUP($AC$136,Presentación!$BZ$3:$DE$574,Presentación!AP149,0)))</f>
        <v/>
      </c>
      <c r="H288" s="669"/>
      <c r="I288" s="669"/>
      <c r="J288" s="669"/>
      <c r="K288" s="669"/>
      <c r="L288" s="669"/>
      <c r="M288" s="669"/>
      <c r="N288" s="669"/>
      <c r="O288" s="669"/>
      <c r="P288" s="669"/>
      <c r="Q288" s="669"/>
      <c r="R288" s="669"/>
      <c r="S288" s="670"/>
      <c r="T288" s="866"/>
      <c r="U288" s="745"/>
      <c r="V288" s="746"/>
      <c r="W288" s="112"/>
      <c r="X288" s="112"/>
      <c r="Y288" s="112"/>
      <c r="Z288" s="112"/>
      <c r="AA288" s="112"/>
      <c r="AB288" s="112"/>
      <c r="AC288" s="112"/>
      <c r="AD288" s="112"/>
      <c r="AG288">
        <f t="shared" si="105"/>
        <v>0</v>
      </c>
      <c r="AH288" s="247">
        <f t="shared" si="106"/>
        <v>0</v>
      </c>
      <c r="AI288" s="310" t="str">
        <f>IF(AH288=0,"",
IF(SUM($AH$142:AH288)=1,AJ288,
IF($AH$717&gt;SUM($AH$142:AH288),_xlfn.CONCAT(", ",AJ288),
IF($AH$717=SUM($AH$142:AH288),_xlfn.CONCAT(" y ",AJ288)))))</f>
        <v/>
      </c>
      <c r="AJ288" s="19">
        <v>147</v>
      </c>
      <c r="AK288">
        <f t="shared" si="104"/>
        <v>0</v>
      </c>
      <c r="AL288">
        <f t="shared" si="107"/>
        <v>0</v>
      </c>
      <c r="AM288">
        <f t="shared" si="108"/>
        <v>0</v>
      </c>
      <c r="AN288">
        <f t="shared" si="109"/>
        <v>0</v>
      </c>
      <c r="AO288">
        <f t="shared" si="110"/>
        <v>0</v>
      </c>
      <c r="AP288">
        <f t="shared" si="111"/>
        <v>0</v>
      </c>
      <c r="AQ288">
        <f t="shared" si="112"/>
        <v>0</v>
      </c>
      <c r="AR288">
        <f t="shared" si="113"/>
        <v>0</v>
      </c>
      <c r="AS288">
        <f t="shared" si="114"/>
        <v>0</v>
      </c>
      <c r="AT288" s="311">
        <f t="shared" si="115"/>
        <v>0</v>
      </c>
      <c r="AU288" s="312">
        <f t="shared" si="116"/>
        <v>0</v>
      </c>
      <c r="AV288" s="313">
        <f t="shared" si="117"/>
        <v>0</v>
      </c>
      <c r="AW288" s="314">
        <f t="shared" si="127"/>
        <v>0</v>
      </c>
      <c r="AX288" s="311">
        <f t="shared" si="118"/>
        <v>0</v>
      </c>
      <c r="AY288" s="312">
        <f t="shared" si="119"/>
        <v>0</v>
      </c>
      <c r="AZ288" s="313">
        <f t="shared" si="120"/>
        <v>0</v>
      </c>
      <c r="BA288" s="314">
        <f t="shared" si="128"/>
        <v>0</v>
      </c>
      <c r="BB288" s="311">
        <f t="shared" si="121"/>
        <v>0</v>
      </c>
      <c r="BC288" s="312">
        <f t="shared" si="122"/>
        <v>0</v>
      </c>
      <c r="BD288" s="313">
        <f t="shared" si="123"/>
        <v>0</v>
      </c>
      <c r="BE288" s="314">
        <f t="shared" si="129"/>
        <v>0</v>
      </c>
      <c r="BF288" s="311">
        <f t="shared" si="124"/>
        <v>0</v>
      </c>
      <c r="BG288" s="312">
        <f t="shared" si="125"/>
        <v>0</v>
      </c>
      <c r="BH288" s="313">
        <f t="shared" si="126"/>
        <v>0</v>
      </c>
      <c r="BI288" s="314">
        <f t="shared" si="130"/>
        <v>0</v>
      </c>
      <c r="BJ288" s="247">
        <f t="shared" si="131"/>
        <v>0</v>
      </c>
      <c r="BK288" s="310" t="str">
        <f>IF(BJ288=0,"",
IF(SUM($BJ$143:BJ288)=1,BL288,
IF($BJ$718&gt;SUM($BJ$143:BJ288),_xlfn.CONCAT(", ",BL288),
IF($BJ$718=SUM($BJ$143:BJ288),_xlfn.CONCAT(" y ",BL288)))))</f>
        <v/>
      </c>
      <c r="BL288" s="19">
        <v>146</v>
      </c>
      <c r="BM288" s="14"/>
      <c r="BN288" s="315"/>
      <c r="BO288" s="315"/>
      <c r="BP288" s="315"/>
      <c r="BQ288" s="315"/>
      <c r="BR288" s="315"/>
      <c r="BS288" s="315"/>
      <c r="BT288" s="315"/>
      <c r="BU288" s="315"/>
      <c r="BV288" s="14"/>
      <c r="BW288" s="14"/>
      <c r="BX288" s="14"/>
      <c r="BY288" s="14"/>
      <c r="BZ288" s="14"/>
      <c r="CA288" s="14"/>
      <c r="CB288" s="14"/>
      <c r="CC288" s="14"/>
      <c r="CD288" s="14"/>
      <c r="CE288" s="14"/>
      <c r="CF288" s="14"/>
      <c r="CG288" s="14"/>
      <c r="CH288" s="14"/>
      <c r="CI288" s="14"/>
      <c r="CJ288" s="14"/>
      <c r="CK288" s="14"/>
      <c r="CL288" s="14"/>
    </row>
    <row r="289" spans="1:90" ht="15" customHeight="1">
      <c r="A289" s="5"/>
      <c r="B289" s="6"/>
      <c r="C289" s="19" t="s">
        <v>6812</v>
      </c>
      <c r="D289" s="634" t="str">
        <f>IF($AC$136="","",IF(HLOOKUP($AC$136,Presentación!$AQ$3:$BV$574,Presentación!AP150)="","",HLOOKUP($AC$136,Presentación!$AQ$3:$BV$574,Presentación!AP150,0)))</f>
        <v/>
      </c>
      <c r="E289" s="669"/>
      <c r="F289" s="670"/>
      <c r="G289" s="752" t="str">
        <f>IF($AC$136="","",IF(HLOOKUP($AC$136,Presentación!$BZ$3:$DE$574,Presentación!AP150,0)="","",HLOOKUP($AC$136,Presentación!$BZ$3:$DE$574,Presentación!AP150,0)))</f>
        <v/>
      </c>
      <c r="H289" s="669"/>
      <c r="I289" s="669"/>
      <c r="J289" s="669"/>
      <c r="K289" s="669"/>
      <c r="L289" s="669"/>
      <c r="M289" s="669"/>
      <c r="N289" s="669"/>
      <c r="O289" s="669"/>
      <c r="P289" s="669"/>
      <c r="Q289" s="669"/>
      <c r="R289" s="669"/>
      <c r="S289" s="670"/>
      <c r="T289" s="866"/>
      <c r="U289" s="745"/>
      <c r="V289" s="746"/>
      <c r="W289" s="112"/>
      <c r="X289" s="112"/>
      <c r="Y289" s="112"/>
      <c r="Z289" s="112"/>
      <c r="AA289" s="112"/>
      <c r="AB289" s="112"/>
      <c r="AC289" s="112"/>
      <c r="AD289" s="112"/>
      <c r="AG289">
        <f t="shared" si="105"/>
        <v>0</v>
      </c>
      <c r="AH289" s="247">
        <f t="shared" si="106"/>
        <v>0</v>
      </c>
      <c r="AI289" s="310" t="str">
        <f>IF(AH289=0,"",
IF(SUM($AH$142:AH289)=1,AJ289,
IF($AH$717&gt;SUM($AH$142:AH289),_xlfn.CONCAT(", ",AJ289),
IF($AH$717=SUM($AH$142:AH289),_xlfn.CONCAT(" y ",AJ289)))))</f>
        <v/>
      </c>
      <c r="AJ289" s="19">
        <v>148</v>
      </c>
      <c r="AK289">
        <f t="shared" si="104"/>
        <v>0</v>
      </c>
      <c r="AL289">
        <f t="shared" si="107"/>
        <v>0</v>
      </c>
      <c r="AM289">
        <f t="shared" si="108"/>
        <v>0</v>
      </c>
      <c r="AN289">
        <f t="shared" si="109"/>
        <v>0</v>
      </c>
      <c r="AO289">
        <f t="shared" si="110"/>
        <v>0</v>
      </c>
      <c r="AP289">
        <f t="shared" si="111"/>
        <v>0</v>
      </c>
      <c r="AQ289">
        <f t="shared" si="112"/>
        <v>0</v>
      </c>
      <c r="AR289">
        <f t="shared" si="113"/>
        <v>0</v>
      </c>
      <c r="AS289">
        <f t="shared" si="114"/>
        <v>0</v>
      </c>
      <c r="AT289" s="311">
        <f t="shared" si="115"/>
        <v>0</v>
      </c>
      <c r="AU289" s="312">
        <f t="shared" si="116"/>
        <v>0</v>
      </c>
      <c r="AV289" s="313">
        <f t="shared" si="117"/>
        <v>0</v>
      </c>
      <c r="AW289" s="314">
        <f t="shared" si="127"/>
        <v>0</v>
      </c>
      <c r="AX289" s="311">
        <f t="shared" si="118"/>
        <v>0</v>
      </c>
      <c r="AY289" s="312">
        <f t="shared" si="119"/>
        <v>0</v>
      </c>
      <c r="AZ289" s="313">
        <f t="shared" si="120"/>
        <v>0</v>
      </c>
      <c r="BA289" s="314">
        <f t="shared" si="128"/>
        <v>0</v>
      </c>
      <c r="BB289" s="311">
        <f t="shared" si="121"/>
        <v>0</v>
      </c>
      <c r="BC289" s="312">
        <f t="shared" si="122"/>
        <v>0</v>
      </c>
      <c r="BD289" s="313">
        <f t="shared" si="123"/>
        <v>0</v>
      </c>
      <c r="BE289" s="314">
        <f t="shared" si="129"/>
        <v>0</v>
      </c>
      <c r="BF289" s="311">
        <f t="shared" si="124"/>
        <v>0</v>
      </c>
      <c r="BG289" s="312">
        <f t="shared" si="125"/>
        <v>0</v>
      </c>
      <c r="BH289" s="313">
        <f t="shared" si="126"/>
        <v>0</v>
      </c>
      <c r="BI289" s="314">
        <f t="shared" si="130"/>
        <v>0</v>
      </c>
      <c r="BJ289" s="247">
        <f t="shared" si="131"/>
        <v>0</v>
      </c>
      <c r="BK289" s="310" t="str">
        <f>IF(BJ289=0,"",
IF(SUM($BJ$143:BJ289)=1,BL289,
IF($BJ$718&gt;SUM($BJ$143:BJ289),_xlfn.CONCAT(", ",BL289),
IF($BJ$718=SUM($BJ$143:BJ289),_xlfn.CONCAT(" y ",BL289)))))</f>
        <v/>
      </c>
      <c r="BL289" s="19">
        <v>147</v>
      </c>
      <c r="BM289" s="14"/>
      <c r="BN289" s="315"/>
      <c r="BO289" s="315"/>
      <c r="BP289" s="315"/>
      <c r="BQ289" s="315"/>
      <c r="BR289" s="315"/>
      <c r="BS289" s="315"/>
      <c r="BT289" s="315"/>
      <c r="BU289" s="315"/>
      <c r="BV289" s="14"/>
      <c r="BW289" s="14"/>
      <c r="BX289" s="14"/>
      <c r="BY289" s="14"/>
      <c r="BZ289" s="14"/>
      <c r="CA289" s="14"/>
      <c r="CB289" s="14"/>
      <c r="CC289" s="14"/>
      <c r="CD289" s="14"/>
      <c r="CE289" s="14"/>
      <c r="CF289" s="14"/>
      <c r="CG289" s="14"/>
      <c r="CH289" s="14"/>
      <c r="CI289" s="14"/>
      <c r="CJ289" s="14"/>
      <c r="CK289" s="14"/>
      <c r="CL289" s="14"/>
    </row>
    <row r="290" spans="1:90" ht="15" customHeight="1">
      <c r="A290" s="5"/>
      <c r="B290" s="6"/>
      <c r="C290" s="19" t="s">
        <v>6813</v>
      </c>
      <c r="D290" s="634" t="str">
        <f>IF($AC$136="","",IF(HLOOKUP($AC$136,Presentación!$AQ$3:$BV$574,Presentación!AP151)="","",HLOOKUP($AC$136,Presentación!$AQ$3:$BV$574,Presentación!AP151,0)))</f>
        <v/>
      </c>
      <c r="E290" s="669"/>
      <c r="F290" s="670"/>
      <c r="G290" s="752" t="str">
        <f>IF($AC$136="","",IF(HLOOKUP($AC$136,Presentación!$BZ$3:$DE$574,Presentación!AP151,0)="","",HLOOKUP($AC$136,Presentación!$BZ$3:$DE$574,Presentación!AP151,0)))</f>
        <v/>
      </c>
      <c r="H290" s="669"/>
      <c r="I290" s="669"/>
      <c r="J290" s="669"/>
      <c r="K290" s="669"/>
      <c r="L290" s="669"/>
      <c r="M290" s="669"/>
      <c r="N290" s="669"/>
      <c r="O290" s="669"/>
      <c r="P290" s="669"/>
      <c r="Q290" s="669"/>
      <c r="R290" s="669"/>
      <c r="S290" s="670"/>
      <c r="T290" s="866"/>
      <c r="U290" s="745"/>
      <c r="V290" s="746"/>
      <c r="W290" s="112"/>
      <c r="X290" s="112"/>
      <c r="Y290" s="112"/>
      <c r="Z290" s="112"/>
      <c r="AA290" s="112"/>
      <c r="AB290" s="112"/>
      <c r="AC290" s="112"/>
      <c r="AD290" s="112"/>
      <c r="AG290">
        <f t="shared" si="105"/>
        <v>0</v>
      </c>
      <c r="AH290" s="247">
        <f t="shared" si="106"/>
        <v>0</v>
      </c>
      <c r="AI290" s="310" t="str">
        <f>IF(AH290=0,"",
IF(SUM($AH$142:AH290)=1,AJ290,
IF($AH$717&gt;SUM($AH$142:AH290),_xlfn.CONCAT(", ",AJ290),
IF($AH$717=SUM($AH$142:AH290),_xlfn.CONCAT(" y ",AJ290)))))</f>
        <v/>
      </c>
      <c r="AJ290" s="19">
        <v>149</v>
      </c>
      <c r="AK290">
        <f t="shared" si="104"/>
        <v>0</v>
      </c>
      <c r="AL290">
        <f t="shared" si="107"/>
        <v>0</v>
      </c>
      <c r="AM290">
        <f t="shared" si="108"/>
        <v>0</v>
      </c>
      <c r="AN290">
        <f t="shared" si="109"/>
        <v>0</v>
      </c>
      <c r="AO290">
        <f t="shared" si="110"/>
        <v>0</v>
      </c>
      <c r="AP290">
        <f t="shared" si="111"/>
        <v>0</v>
      </c>
      <c r="AQ290">
        <f t="shared" si="112"/>
        <v>0</v>
      </c>
      <c r="AR290">
        <f t="shared" si="113"/>
        <v>0</v>
      </c>
      <c r="AS290">
        <f t="shared" si="114"/>
        <v>0</v>
      </c>
      <c r="AT290" s="311">
        <f t="shared" si="115"/>
        <v>0</v>
      </c>
      <c r="AU290" s="312">
        <f t="shared" si="116"/>
        <v>0</v>
      </c>
      <c r="AV290" s="313">
        <f t="shared" si="117"/>
        <v>0</v>
      </c>
      <c r="AW290" s="314">
        <f t="shared" si="127"/>
        <v>0</v>
      </c>
      <c r="AX290" s="311">
        <f t="shared" si="118"/>
        <v>0</v>
      </c>
      <c r="AY290" s="312">
        <f t="shared" si="119"/>
        <v>0</v>
      </c>
      <c r="AZ290" s="313">
        <f t="shared" si="120"/>
        <v>0</v>
      </c>
      <c r="BA290" s="314">
        <f t="shared" si="128"/>
        <v>0</v>
      </c>
      <c r="BB290" s="311">
        <f t="shared" si="121"/>
        <v>0</v>
      </c>
      <c r="BC290" s="312">
        <f t="shared" si="122"/>
        <v>0</v>
      </c>
      <c r="BD290" s="313">
        <f t="shared" si="123"/>
        <v>0</v>
      </c>
      <c r="BE290" s="314">
        <f t="shared" si="129"/>
        <v>0</v>
      </c>
      <c r="BF290" s="311">
        <f t="shared" si="124"/>
        <v>0</v>
      </c>
      <c r="BG290" s="312">
        <f t="shared" si="125"/>
        <v>0</v>
      </c>
      <c r="BH290" s="313">
        <f t="shared" si="126"/>
        <v>0</v>
      </c>
      <c r="BI290" s="314">
        <f t="shared" si="130"/>
        <v>0</v>
      </c>
      <c r="BJ290" s="247">
        <f t="shared" si="131"/>
        <v>0</v>
      </c>
      <c r="BK290" s="310" t="str">
        <f>IF(BJ290=0,"",
IF(SUM($BJ$143:BJ290)=1,BL290,
IF($BJ$718&gt;SUM($BJ$143:BJ290),_xlfn.CONCAT(", ",BL290),
IF($BJ$718=SUM($BJ$143:BJ290),_xlfn.CONCAT(" y ",BL290)))))</f>
        <v/>
      </c>
      <c r="BL290" s="19">
        <v>148</v>
      </c>
      <c r="BM290" s="14"/>
      <c r="BN290" s="315"/>
      <c r="BO290" s="315"/>
      <c r="BP290" s="315"/>
      <c r="BQ290" s="315"/>
      <c r="BR290" s="315"/>
      <c r="BS290" s="315"/>
      <c r="BT290" s="315"/>
      <c r="BU290" s="315"/>
      <c r="BV290" s="14"/>
      <c r="BW290" s="14"/>
      <c r="BX290" s="14"/>
      <c r="BY290" s="14"/>
      <c r="BZ290" s="14"/>
      <c r="CA290" s="14"/>
      <c r="CB290" s="14"/>
      <c r="CC290" s="14"/>
      <c r="CD290" s="14"/>
      <c r="CE290" s="14"/>
      <c r="CF290" s="14"/>
      <c r="CG290" s="14"/>
      <c r="CH290" s="14"/>
      <c r="CI290" s="14"/>
      <c r="CJ290" s="14"/>
      <c r="CK290" s="14"/>
      <c r="CL290" s="14"/>
    </row>
    <row r="291" spans="1:90" ht="15" customHeight="1">
      <c r="A291" s="5"/>
      <c r="B291" s="6"/>
      <c r="C291" s="19" t="s">
        <v>6814</v>
      </c>
      <c r="D291" s="634" t="str">
        <f>IF($AC$136="","",IF(HLOOKUP($AC$136,Presentación!$AQ$3:$BV$574,Presentación!AP152)="","",HLOOKUP($AC$136,Presentación!$AQ$3:$BV$574,Presentación!AP152,0)))</f>
        <v/>
      </c>
      <c r="E291" s="669"/>
      <c r="F291" s="670"/>
      <c r="G291" s="752" t="str">
        <f>IF($AC$136="","",IF(HLOOKUP($AC$136,Presentación!$BZ$3:$DE$574,Presentación!AP152,0)="","",HLOOKUP($AC$136,Presentación!$BZ$3:$DE$574,Presentación!AP152,0)))</f>
        <v/>
      </c>
      <c r="H291" s="669"/>
      <c r="I291" s="669"/>
      <c r="J291" s="669"/>
      <c r="K291" s="669"/>
      <c r="L291" s="669"/>
      <c r="M291" s="669"/>
      <c r="N291" s="669"/>
      <c r="O291" s="669"/>
      <c r="P291" s="669"/>
      <c r="Q291" s="669"/>
      <c r="R291" s="669"/>
      <c r="S291" s="670"/>
      <c r="T291" s="866"/>
      <c r="U291" s="745"/>
      <c r="V291" s="746"/>
      <c r="W291" s="112"/>
      <c r="X291" s="112"/>
      <c r="Y291" s="112"/>
      <c r="Z291" s="112"/>
      <c r="AA291" s="112"/>
      <c r="AB291" s="112"/>
      <c r="AC291" s="112"/>
      <c r="AD291" s="112"/>
      <c r="AG291">
        <f t="shared" si="105"/>
        <v>0</v>
      </c>
      <c r="AH291" s="247">
        <f t="shared" si="106"/>
        <v>0</v>
      </c>
      <c r="AI291" s="310" t="str">
        <f>IF(AH291=0,"",
IF(SUM($AH$142:AH291)=1,AJ291,
IF($AH$717&gt;SUM($AH$142:AH291),_xlfn.CONCAT(", ",AJ291),
IF($AH$717=SUM($AH$142:AH291),_xlfn.CONCAT(" y ",AJ291)))))</f>
        <v/>
      </c>
      <c r="AJ291" s="19">
        <v>150</v>
      </c>
      <c r="AK291">
        <f t="shared" si="104"/>
        <v>0</v>
      </c>
      <c r="AL291">
        <f t="shared" si="107"/>
        <v>0</v>
      </c>
      <c r="AM291">
        <f t="shared" si="108"/>
        <v>0</v>
      </c>
      <c r="AN291">
        <f t="shared" si="109"/>
        <v>0</v>
      </c>
      <c r="AO291">
        <f t="shared" si="110"/>
        <v>0</v>
      </c>
      <c r="AP291">
        <f t="shared" si="111"/>
        <v>0</v>
      </c>
      <c r="AQ291">
        <f t="shared" si="112"/>
        <v>0</v>
      </c>
      <c r="AR291">
        <f t="shared" si="113"/>
        <v>0</v>
      </c>
      <c r="AS291">
        <f t="shared" si="114"/>
        <v>0</v>
      </c>
      <c r="AT291" s="311">
        <f t="shared" si="115"/>
        <v>0</v>
      </c>
      <c r="AU291" s="312">
        <f t="shared" si="116"/>
        <v>0</v>
      </c>
      <c r="AV291" s="313">
        <f t="shared" si="117"/>
        <v>0</v>
      </c>
      <c r="AW291" s="314">
        <f t="shared" si="127"/>
        <v>0</v>
      </c>
      <c r="AX291" s="311">
        <f t="shared" si="118"/>
        <v>0</v>
      </c>
      <c r="AY291" s="312">
        <f t="shared" si="119"/>
        <v>0</v>
      </c>
      <c r="AZ291" s="313">
        <f t="shared" si="120"/>
        <v>0</v>
      </c>
      <c r="BA291" s="314">
        <f t="shared" si="128"/>
        <v>0</v>
      </c>
      <c r="BB291" s="311">
        <f t="shared" si="121"/>
        <v>0</v>
      </c>
      <c r="BC291" s="312">
        <f t="shared" si="122"/>
        <v>0</v>
      </c>
      <c r="BD291" s="313">
        <f t="shared" si="123"/>
        <v>0</v>
      </c>
      <c r="BE291" s="314">
        <f t="shared" si="129"/>
        <v>0</v>
      </c>
      <c r="BF291" s="311">
        <f t="shared" si="124"/>
        <v>0</v>
      </c>
      <c r="BG291" s="312">
        <f t="shared" si="125"/>
        <v>0</v>
      </c>
      <c r="BH291" s="313">
        <f t="shared" si="126"/>
        <v>0</v>
      </c>
      <c r="BI291" s="314">
        <f t="shared" si="130"/>
        <v>0</v>
      </c>
      <c r="BJ291" s="247">
        <f t="shared" si="131"/>
        <v>0</v>
      </c>
      <c r="BK291" s="310" t="str">
        <f>IF(BJ291=0,"",
IF(SUM($BJ$143:BJ291)=1,BL291,
IF($BJ$718&gt;SUM($BJ$143:BJ291),_xlfn.CONCAT(", ",BL291),
IF($BJ$718=SUM($BJ$143:BJ291),_xlfn.CONCAT(" y ",BL291)))))</f>
        <v/>
      </c>
      <c r="BL291" s="19">
        <v>149</v>
      </c>
      <c r="BM291" s="14"/>
      <c r="BN291" s="315"/>
      <c r="BO291" s="315"/>
      <c r="BP291" s="315"/>
      <c r="BQ291" s="315"/>
      <c r="BR291" s="315"/>
      <c r="BS291" s="315"/>
      <c r="BT291" s="315"/>
      <c r="BU291" s="315"/>
      <c r="BV291" s="14"/>
      <c r="BW291" s="14"/>
      <c r="BX291" s="14"/>
      <c r="BY291" s="14"/>
      <c r="BZ291" s="14"/>
      <c r="CA291" s="14"/>
      <c r="CB291" s="14"/>
      <c r="CC291" s="14"/>
      <c r="CD291" s="14"/>
      <c r="CE291" s="14"/>
      <c r="CF291" s="14"/>
      <c r="CG291" s="14"/>
      <c r="CH291" s="14"/>
      <c r="CI291" s="14"/>
      <c r="CJ291" s="14"/>
      <c r="CK291" s="14"/>
      <c r="CL291" s="14"/>
    </row>
    <row r="292" spans="1:90" ht="15" customHeight="1">
      <c r="A292" s="5"/>
      <c r="B292" s="6"/>
      <c r="C292" s="19" t="s">
        <v>6815</v>
      </c>
      <c r="D292" s="634" t="str">
        <f>IF($AC$136="","",IF(HLOOKUP($AC$136,Presentación!$AQ$3:$BV$574,Presentación!AP153)="","",HLOOKUP($AC$136,Presentación!$AQ$3:$BV$574,Presentación!AP153,0)))</f>
        <v/>
      </c>
      <c r="E292" s="669"/>
      <c r="F292" s="670"/>
      <c r="G292" s="752" t="str">
        <f>IF($AC$136="","",IF(HLOOKUP($AC$136,Presentación!$BZ$3:$DE$574,Presentación!AP153,0)="","",HLOOKUP($AC$136,Presentación!$BZ$3:$DE$574,Presentación!AP153,0)))</f>
        <v/>
      </c>
      <c r="H292" s="669"/>
      <c r="I292" s="669"/>
      <c r="J292" s="669"/>
      <c r="K292" s="669"/>
      <c r="L292" s="669"/>
      <c r="M292" s="669"/>
      <c r="N292" s="669"/>
      <c r="O292" s="669"/>
      <c r="P292" s="669"/>
      <c r="Q292" s="669"/>
      <c r="R292" s="669"/>
      <c r="S292" s="670"/>
      <c r="T292" s="866"/>
      <c r="U292" s="745"/>
      <c r="V292" s="746"/>
      <c r="W292" s="112"/>
      <c r="X292" s="112"/>
      <c r="Y292" s="112"/>
      <c r="Z292" s="112"/>
      <c r="AA292" s="112"/>
      <c r="AB292" s="112"/>
      <c r="AC292" s="112"/>
      <c r="AD292" s="112"/>
      <c r="AG292">
        <f t="shared" si="105"/>
        <v>0</v>
      </c>
      <c r="AH292" s="247">
        <f t="shared" si="106"/>
        <v>0</v>
      </c>
      <c r="AI292" s="310" t="str">
        <f>IF(AH292=0,"",
IF(SUM($AH$142:AH292)=1,AJ292,
IF($AH$717&gt;SUM($AH$142:AH292),_xlfn.CONCAT(", ",AJ292),
IF($AH$717=SUM($AH$142:AH292),_xlfn.CONCAT(" y ",AJ292)))))</f>
        <v/>
      </c>
      <c r="AJ292" s="19">
        <v>151</v>
      </c>
      <c r="AK292">
        <f t="shared" si="104"/>
        <v>0</v>
      </c>
      <c r="AL292">
        <f t="shared" si="107"/>
        <v>0</v>
      </c>
      <c r="AM292">
        <f t="shared" si="108"/>
        <v>0</v>
      </c>
      <c r="AN292">
        <f t="shared" si="109"/>
        <v>0</v>
      </c>
      <c r="AO292">
        <f t="shared" si="110"/>
        <v>0</v>
      </c>
      <c r="AP292">
        <f t="shared" si="111"/>
        <v>0</v>
      </c>
      <c r="AQ292">
        <f t="shared" si="112"/>
        <v>0</v>
      </c>
      <c r="AR292">
        <f t="shared" si="113"/>
        <v>0</v>
      </c>
      <c r="AS292">
        <f t="shared" si="114"/>
        <v>0</v>
      </c>
      <c r="AT292" s="311">
        <f t="shared" si="115"/>
        <v>0</v>
      </c>
      <c r="AU292" s="312">
        <f t="shared" si="116"/>
        <v>0</v>
      </c>
      <c r="AV292" s="313">
        <f t="shared" si="117"/>
        <v>0</v>
      </c>
      <c r="AW292" s="314">
        <f t="shared" si="127"/>
        <v>0</v>
      </c>
      <c r="AX292" s="311">
        <f t="shared" si="118"/>
        <v>0</v>
      </c>
      <c r="AY292" s="312">
        <f t="shared" si="119"/>
        <v>0</v>
      </c>
      <c r="AZ292" s="313">
        <f t="shared" si="120"/>
        <v>0</v>
      </c>
      <c r="BA292" s="314">
        <f t="shared" si="128"/>
        <v>0</v>
      </c>
      <c r="BB292" s="311">
        <f t="shared" si="121"/>
        <v>0</v>
      </c>
      <c r="BC292" s="312">
        <f t="shared" si="122"/>
        <v>0</v>
      </c>
      <c r="BD292" s="313">
        <f t="shared" si="123"/>
        <v>0</v>
      </c>
      <c r="BE292" s="314">
        <f t="shared" si="129"/>
        <v>0</v>
      </c>
      <c r="BF292" s="311">
        <f t="shared" si="124"/>
        <v>0</v>
      </c>
      <c r="BG292" s="312">
        <f t="shared" si="125"/>
        <v>0</v>
      </c>
      <c r="BH292" s="313">
        <f t="shared" si="126"/>
        <v>0</v>
      </c>
      <c r="BI292" s="314">
        <f t="shared" si="130"/>
        <v>0</v>
      </c>
      <c r="BJ292" s="247">
        <f t="shared" si="131"/>
        <v>0</v>
      </c>
      <c r="BK292" s="310" t="str">
        <f>IF(BJ292=0,"",
IF(SUM($BJ$143:BJ292)=1,BL292,
IF($BJ$718&gt;SUM($BJ$143:BJ292),_xlfn.CONCAT(", ",BL292),
IF($BJ$718=SUM($BJ$143:BJ292),_xlfn.CONCAT(" y ",BL292)))))</f>
        <v/>
      </c>
      <c r="BL292" s="19">
        <v>150</v>
      </c>
      <c r="BM292" s="14"/>
      <c r="BN292" s="315"/>
      <c r="BO292" s="315"/>
      <c r="BP292" s="315"/>
      <c r="BQ292" s="315"/>
      <c r="BR292" s="315"/>
      <c r="BS292" s="315"/>
      <c r="BT292" s="315"/>
      <c r="BU292" s="315"/>
      <c r="BV292" s="14"/>
      <c r="BW292" s="14"/>
      <c r="BX292" s="14"/>
      <c r="BY292" s="14"/>
      <c r="BZ292" s="14"/>
      <c r="CA292" s="14"/>
      <c r="CB292" s="14"/>
      <c r="CC292" s="14"/>
      <c r="CD292" s="14"/>
      <c r="CE292" s="14"/>
      <c r="CF292" s="14"/>
      <c r="CG292" s="14"/>
      <c r="CH292" s="14"/>
      <c r="CI292" s="14"/>
      <c r="CJ292" s="14"/>
      <c r="CK292" s="14"/>
      <c r="CL292" s="14"/>
    </row>
    <row r="293" spans="1:90" ht="15" customHeight="1">
      <c r="A293" s="5"/>
      <c r="B293" s="6"/>
      <c r="C293" s="19" t="s">
        <v>6816</v>
      </c>
      <c r="D293" s="634" t="str">
        <f>IF($AC$136="","",IF(HLOOKUP($AC$136,Presentación!$AQ$3:$BV$574,Presentación!AP154)="","",HLOOKUP($AC$136,Presentación!$AQ$3:$BV$574,Presentación!AP154,0)))</f>
        <v/>
      </c>
      <c r="E293" s="669"/>
      <c r="F293" s="670"/>
      <c r="G293" s="752" t="str">
        <f>IF($AC$136="","",IF(HLOOKUP($AC$136,Presentación!$BZ$3:$DE$574,Presentación!AP154,0)="","",HLOOKUP($AC$136,Presentación!$BZ$3:$DE$574,Presentación!AP154,0)))</f>
        <v/>
      </c>
      <c r="H293" s="669"/>
      <c r="I293" s="669"/>
      <c r="J293" s="669"/>
      <c r="K293" s="669"/>
      <c r="L293" s="669"/>
      <c r="M293" s="669"/>
      <c r="N293" s="669"/>
      <c r="O293" s="669"/>
      <c r="P293" s="669"/>
      <c r="Q293" s="669"/>
      <c r="R293" s="669"/>
      <c r="S293" s="670"/>
      <c r="T293" s="866"/>
      <c r="U293" s="745"/>
      <c r="V293" s="746"/>
      <c r="W293" s="112"/>
      <c r="X293" s="112"/>
      <c r="Y293" s="112"/>
      <c r="Z293" s="112"/>
      <c r="AA293" s="112"/>
      <c r="AB293" s="112"/>
      <c r="AC293" s="112"/>
      <c r="AD293" s="112"/>
      <c r="AG293">
        <f t="shared" si="105"/>
        <v>0</v>
      </c>
      <c r="AH293" s="247">
        <f t="shared" si="106"/>
        <v>0</v>
      </c>
      <c r="AI293" s="310" t="str">
        <f>IF(AH293=0,"",
IF(SUM($AH$142:AH293)=1,AJ293,
IF($AH$717&gt;SUM($AH$142:AH293),_xlfn.CONCAT(", ",AJ293),
IF($AH$717=SUM($AH$142:AH293),_xlfn.CONCAT(" y ",AJ293)))))</f>
        <v/>
      </c>
      <c r="AJ293" s="19">
        <v>152</v>
      </c>
      <c r="AK293">
        <f t="shared" si="104"/>
        <v>0</v>
      </c>
      <c r="AL293">
        <f t="shared" si="107"/>
        <v>0</v>
      </c>
      <c r="AM293">
        <f t="shared" si="108"/>
        <v>0</v>
      </c>
      <c r="AN293">
        <f t="shared" si="109"/>
        <v>0</v>
      </c>
      <c r="AO293">
        <f t="shared" si="110"/>
        <v>0</v>
      </c>
      <c r="AP293">
        <f t="shared" si="111"/>
        <v>0</v>
      </c>
      <c r="AQ293">
        <f t="shared" si="112"/>
        <v>0</v>
      </c>
      <c r="AR293">
        <f t="shared" si="113"/>
        <v>0</v>
      </c>
      <c r="AS293">
        <f t="shared" si="114"/>
        <v>0</v>
      </c>
      <c r="AT293" s="311">
        <f t="shared" si="115"/>
        <v>0</v>
      </c>
      <c r="AU293" s="312">
        <f t="shared" si="116"/>
        <v>0</v>
      </c>
      <c r="AV293" s="313">
        <f t="shared" si="117"/>
        <v>0</v>
      </c>
      <c r="AW293" s="314">
        <f t="shared" si="127"/>
        <v>0</v>
      </c>
      <c r="AX293" s="311">
        <f t="shared" si="118"/>
        <v>0</v>
      </c>
      <c r="AY293" s="312">
        <f t="shared" si="119"/>
        <v>0</v>
      </c>
      <c r="AZ293" s="313">
        <f t="shared" si="120"/>
        <v>0</v>
      </c>
      <c r="BA293" s="314">
        <f t="shared" si="128"/>
        <v>0</v>
      </c>
      <c r="BB293" s="311">
        <f t="shared" si="121"/>
        <v>0</v>
      </c>
      <c r="BC293" s="312">
        <f t="shared" si="122"/>
        <v>0</v>
      </c>
      <c r="BD293" s="313">
        <f t="shared" si="123"/>
        <v>0</v>
      </c>
      <c r="BE293" s="314">
        <f t="shared" si="129"/>
        <v>0</v>
      </c>
      <c r="BF293" s="311">
        <f t="shared" si="124"/>
        <v>0</v>
      </c>
      <c r="BG293" s="312">
        <f t="shared" si="125"/>
        <v>0</v>
      </c>
      <c r="BH293" s="313">
        <f t="shared" si="126"/>
        <v>0</v>
      </c>
      <c r="BI293" s="314">
        <f t="shared" si="130"/>
        <v>0</v>
      </c>
      <c r="BJ293" s="247">
        <f t="shared" si="131"/>
        <v>0</v>
      </c>
      <c r="BK293" s="310" t="str">
        <f>IF(BJ293=0,"",
IF(SUM($BJ$143:BJ293)=1,BL293,
IF($BJ$718&gt;SUM($BJ$143:BJ293),_xlfn.CONCAT(", ",BL293),
IF($BJ$718=SUM($BJ$143:BJ293),_xlfn.CONCAT(" y ",BL293)))))</f>
        <v/>
      </c>
      <c r="BL293" s="19">
        <v>151</v>
      </c>
      <c r="BM293" s="14"/>
      <c r="BN293" s="315"/>
      <c r="BO293" s="315"/>
      <c r="BP293" s="315"/>
      <c r="BQ293" s="315"/>
      <c r="BR293" s="315"/>
      <c r="BS293" s="315"/>
      <c r="BT293" s="315"/>
      <c r="BU293" s="315"/>
      <c r="BV293" s="14"/>
      <c r="BW293" s="14"/>
      <c r="BX293" s="14"/>
      <c r="BY293" s="14"/>
      <c r="BZ293" s="14"/>
      <c r="CA293" s="14"/>
      <c r="CB293" s="14"/>
      <c r="CC293" s="14"/>
      <c r="CD293" s="14"/>
      <c r="CE293" s="14"/>
      <c r="CF293" s="14"/>
      <c r="CG293" s="14"/>
      <c r="CH293" s="14"/>
      <c r="CI293" s="14"/>
      <c r="CJ293" s="14"/>
      <c r="CK293" s="14"/>
      <c r="CL293" s="14"/>
    </row>
    <row r="294" spans="1:90" ht="15" customHeight="1">
      <c r="A294" s="5"/>
      <c r="B294" s="6"/>
      <c r="C294" s="19" t="s">
        <v>6817</v>
      </c>
      <c r="D294" s="634" t="str">
        <f>IF($AC$136="","",IF(HLOOKUP($AC$136,Presentación!$AQ$3:$BV$574,Presentación!AP155)="","",HLOOKUP($AC$136,Presentación!$AQ$3:$BV$574,Presentación!AP155,0)))</f>
        <v/>
      </c>
      <c r="E294" s="669"/>
      <c r="F294" s="670"/>
      <c r="G294" s="752" t="str">
        <f>IF($AC$136="","",IF(HLOOKUP($AC$136,Presentación!$BZ$3:$DE$574,Presentación!AP155,0)="","",HLOOKUP($AC$136,Presentación!$BZ$3:$DE$574,Presentación!AP155,0)))</f>
        <v/>
      </c>
      <c r="H294" s="669"/>
      <c r="I294" s="669"/>
      <c r="J294" s="669"/>
      <c r="K294" s="669"/>
      <c r="L294" s="669"/>
      <c r="M294" s="669"/>
      <c r="N294" s="669"/>
      <c r="O294" s="669"/>
      <c r="P294" s="669"/>
      <c r="Q294" s="669"/>
      <c r="R294" s="669"/>
      <c r="S294" s="670"/>
      <c r="T294" s="866"/>
      <c r="U294" s="745"/>
      <c r="V294" s="746"/>
      <c r="W294" s="112"/>
      <c r="X294" s="112"/>
      <c r="Y294" s="112"/>
      <c r="Z294" s="112"/>
      <c r="AA294" s="112"/>
      <c r="AB294" s="112"/>
      <c r="AC294" s="112"/>
      <c r="AD294" s="112"/>
      <c r="AG294">
        <f t="shared" si="105"/>
        <v>0</v>
      </c>
      <c r="AH294" s="247">
        <f t="shared" si="106"/>
        <v>0</v>
      </c>
      <c r="AI294" s="310" t="str">
        <f>IF(AH294=0,"",
IF(SUM($AH$142:AH294)=1,AJ294,
IF($AH$717&gt;SUM($AH$142:AH294),_xlfn.CONCAT(", ",AJ294),
IF($AH$717=SUM($AH$142:AH294),_xlfn.CONCAT(" y ",AJ294)))))</f>
        <v/>
      </c>
      <c r="AJ294" s="19">
        <v>153</v>
      </c>
      <c r="AK294">
        <f t="shared" si="104"/>
        <v>0</v>
      </c>
      <c r="AL294">
        <f t="shared" si="107"/>
        <v>0</v>
      </c>
      <c r="AM294">
        <f t="shared" si="108"/>
        <v>0</v>
      </c>
      <c r="AN294">
        <f t="shared" si="109"/>
        <v>0</v>
      </c>
      <c r="AO294">
        <f t="shared" si="110"/>
        <v>0</v>
      </c>
      <c r="AP294">
        <f t="shared" si="111"/>
        <v>0</v>
      </c>
      <c r="AQ294">
        <f t="shared" si="112"/>
        <v>0</v>
      </c>
      <c r="AR294">
        <f t="shared" si="113"/>
        <v>0</v>
      </c>
      <c r="AS294">
        <f t="shared" si="114"/>
        <v>0</v>
      </c>
      <c r="AT294" s="311">
        <f t="shared" si="115"/>
        <v>0</v>
      </c>
      <c r="AU294" s="312">
        <f t="shared" si="116"/>
        <v>0</v>
      </c>
      <c r="AV294" s="313">
        <f t="shared" si="117"/>
        <v>0</v>
      </c>
      <c r="AW294" s="314">
        <f t="shared" si="127"/>
        <v>0</v>
      </c>
      <c r="AX294" s="311">
        <f t="shared" si="118"/>
        <v>0</v>
      </c>
      <c r="AY294" s="312">
        <f t="shared" si="119"/>
        <v>0</v>
      </c>
      <c r="AZ294" s="313">
        <f t="shared" si="120"/>
        <v>0</v>
      </c>
      <c r="BA294" s="314">
        <f t="shared" si="128"/>
        <v>0</v>
      </c>
      <c r="BB294" s="311">
        <f t="shared" si="121"/>
        <v>0</v>
      </c>
      <c r="BC294" s="312">
        <f t="shared" si="122"/>
        <v>0</v>
      </c>
      <c r="BD294" s="313">
        <f t="shared" si="123"/>
        <v>0</v>
      </c>
      <c r="BE294" s="314">
        <f t="shared" si="129"/>
        <v>0</v>
      </c>
      <c r="BF294" s="311">
        <f t="shared" si="124"/>
        <v>0</v>
      </c>
      <c r="BG294" s="312">
        <f t="shared" si="125"/>
        <v>0</v>
      </c>
      <c r="BH294" s="313">
        <f t="shared" si="126"/>
        <v>0</v>
      </c>
      <c r="BI294" s="314">
        <f t="shared" si="130"/>
        <v>0</v>
      </c>
      <c r="BJ294" s="247">
        <f t="shared" si="131"/>
        <v>0</v>
      </c>
      <c r="BK294" s="310" t="str">
        <f>IF(BJ294=0,"",
IF(SUM($BJ$143:BJ294)=1,BL294,
IF($BJ$718&gt;SUM($BJ$143:BJ294),_xlfn.CONCAT(", ",BL294),
IF($BJ$718=SUM($BJ$143:BJ294),_xlfn.CONCAT(" y ",BL294)))))</f>
        <v/>
      </c>
      <c r="BL294" s="19">
        <v>152</v>
      </c>
      <c r="BM294" s="14"/>
      <c r="BN294" s="315"/>
      <c r="BO294" s="315"/>
      <c r="BP294" s="315"/>
      <c r="BQ294" s="315"/>
      <c r="BR294" s="315"/>
      <c r="BS294" s="315"/>
      <c r="BT294" s="315"/>
      <c r="BU294" s="315"/>
      <c r="BV294" s="14"/>
      <c r="BW294" s="14"/>
      <c r="BX294" s="14"/>
      <c r="BY294" s="14"/>
      <c r="BZ294" s="14"/>
      <c r="CA294" s="14"/>
      <c r="CB294" s="14"/>
      <c r="CC294" s="14"/>
      <c r="CD294" s="14"/>
      <c r="CE294" s="14"/>
      <c r="CF294" s="14"/>
      <c r="CG294" s="14"/>
      <c r="CH294" s="14"/>
      <c r="CI294" s="14"/>
      <c r="CJ294" s="14"/>
      <c r="CK294" s="14"/>
      <c r="CL294" s="14"/>
    </row>
    <row r="295" spans="1:90" ht="15" customHeight="1">
      <c r="A295" s="5"/>
      <c r="B295" s="6"/>
      <c r="C295" s="19" t="s">
        <v>6818</v>
      </c>
      <c r="D295" s="634" t="str">
        <f>IF($AC$136="","",IF(HLOOKUP($AC$136,Presentación!$AQ$3:$BV$574,Presentación!AP156)="","",HLOOKUP($AC$136,Presentación!$AQ$3:$BV$574,Presentación!AP156,0)))</f>
        <v/>
      </c>
      <c r="E295" s="669"/>
      <c r="F295" s="670"/>
      <c r="G295" s="752" t="str">
        <f>IF($AC$136="","",IF(HLOOKUP($AC$136,Presentación!$BZ$3:$DE$574,Presentación!AP156,0)="","",HLOOKUP($AC$136,Presentación!$BZ$3:$DE$574,Presentación!AP156,0)))</f>
        <v/>
      </c>
      <c r="H295" s="669"/>
      <c r="I295" s="669"/>
      <c r="J295" s="669"/>
      <c r="K295" s="669"/>
      <c r="L295" s="669"/>
      <c r="M295" s="669"/>
      <c r="N295" s="669"/>
      <c r="O295" s="669"/>
      <c r="P295" s="669"/>
      <c r="Q295" s="669"/>
      <c r="R295" s="669"/>
      <c r="S295" s="670"/>
      <c r="T295" s="866"/>
      <c r="U295" s="745"/>
      <c r="V295" s="746"/>
      <c r="W295" s="112"/>
      <c r="X295" s="112"/>
      <c r="Y295" s="112"/>
      <c r="Z295" s="112"/>
      <c r="AA295" s="112"/>
      <c r="AB295" s="112"/>
      <c r="AC295" s="112"/>
      <c r="AD295" s="112"/>
      <c r="AG295">
        <f t="shared" si="105"/>
        <v>0</v>
      </c>
      <c r="AH295" s="247">
        <f t="shared" si="106"/>
        <v>0</v>
      </c>
      <c r="AI295" s="310" t="str">
        <f>IF(AH295=0,"",
IF(SUM($AH$142:AH295)=1,AJ295,
IF($AH$717&gt;SUM($AH$142:AH295),_xlfn.CONCAT(", ",AJ295),
IF($AH$717=SUM($AH$142:AH295),_xlfn.CONCAT(" y ",AJ295)))))</f>
        <v/>
      </c>
      <c r="AJ295" s="19">
        <v>154</v>
      </c>
      <c r="AK295">
        <f t="shared" si="104"/>
        <v>0</v>
      </c>
      <c r="AL295">
        <f t="shared" si="107"/>
        <v>0</v>
      </c>
      <c r="AM295">
        <f t="shared" si="108"/>
        <v>0</v>
      </c>
      <c r="AN295">
        <f t="shared" si="109"/>
        <v>0</v>
      </c>
      <c r="AO295">
        <f t="shared" si="110"/>
        <v>0</v>
      </c>
      <c r="AP295">
        <f t="shared" si="111"/>
        <v>0</v>
      </c>
      <c r="AQ295">
        <f t="shared" si="112"/>
        <v>0</v>
      </c>
      <c r="AR295">
        <f t="shared" si="113"/>
        <v>0</v>
      </c>
      <c r="AS295">
        <f t="shared" si="114"/>
        <v>0</v>
      </c>
      <c r="AT295" s="311">
        <f t="shared" si="115"/>
        <v>0</v>
      </c>
      <c r="AU295" s="312">
        <f t="shared" si="116"/>
        <v>0</v>
      </c>
      <c r="AV295" s="313">
        <f t="shared" si="117"/>
        <v>0</v>
      </c>
      <c r="AW295" s="314">
        <f t="shared" si="127"/>
        <v>0</v>
      </c>
      <c r="AX295" s="311">
        <f t="shared" si="118"/>
        <v>0</v>
      </c>
      <c r="AY295" s="312">
        <f t="shared" si="119"/>
        <v>0</v>
      </c>
      <c r="AZ295" s="313">
        <f t="shared" si="120"/>
        <v>0</v>
      </c>
      <c r="BA295" s="314">
        <f t="shared" si="128"/>
        <v>0</v>
      </c>
      <c r="BB295" s="311">
        <f t="shared" si="121"/>
        <v>0</v>
      </c>
      <c r="BC295" s="312">
        <f t="shared" si="122"/>
        <v>0</v>
      </c>
      <c r="BD295" s="313">
        <f t="shared" si="123"/>
        <v>0</v>
      </c>
      <c r="BE295" s="314">
        <f t="shared" si="129"/>
        <v>0</v>
      </c>
      <c r="BF295" s="311">
        <f t="shared" si="124"/>
        <v>0</v>
      </c>
      <c r="BG295" s="312">
        <f t="shared" si="125"/>
        <v>0</v>
      </c>
      <c r="BH295" s="313">
        <f t="shared" si="126"/>
        <v>0</v>
      </c>
      <c r="BI295" s="314">
        <f t="shared" si="130"/>
        <v>0</v>
      </c>
      <c r="BJ295" s="247">
        <f t="shared" si="131"/>
        <v>0</v>
      </c>
      <c r="BK295" s="310" t="str">
        <f>IF(BJ295=0,"",
IF(SUM($BJ$143:BJ295)=1,BL295,
IF($BJ$718&gt;SUM($BJ$143:BJ295),_xlfn.CONCAT(", ",BL295),
IF($BJ$718=SUM($BJ$143:BJ295),_xlfn.CONCAT(" y ",BL295)))))</f>
        <v/>
      </c>
      <c r="BL295" s="19">
        <v>153</v>
      </c>
      <c r="BM295" s="14"/>
      <c r="BN295" s="315"/>
      <c r="BO295" s="315"/>
      <c r="BP295" s="315"/>
      <c r="BQ295" s="315"/>
      <c r="BR295" s="315"/>
      <c r="BS295" s="315"/>
      <c r="BT295" s="315"/>
      <c r="BU295" s="315"/>
      <c r="BV295" s="14"/>
      <c r="BW295" s="14"/>
      <c r="BX295" s="14"/>
      <c r="BY295" s="14"/>
      <c r="BZ295" s="14"/>
      <c r="CA295" s="14"/>
      <c r="CB295" s="14"/>
      <c r="CC295" s="14"/>
      <c r="CD295" s="14"/>
      <c r="CE295" s="14"/>
      <c r="CF295" s="14"/>
      <c r="CG295" s="14"/>
      <c r="CH295" s="14"/>
      <c r="CI295" s="14"/>
      <c r="CJ295" s="14"/>
      <c r="CK295" s="14"/>
      <c r="CL295" s="14"/>
    </row>
    <row r="296" spans="1:90" ht="15" customHeight="1">
      <c r="A296" s="5"/>
      <c r="B296" s="6"/>
      <c r="C296" s="19" t="s">
        <v>6819</v>
      </c>
      <c r="D296" s="634" t="str">
        <f>IF($AC$136="","",IF(HLOOKUP($AC$136,Presentación!$AQ$3:$BV$574,Presentación!AP157)="","",HLOOKUP($AC$136,Presentación!$AQ$3:$BV$574,Presentación!AP157,0)))</f>
        <v/>
      </c>
      <c r="E296" s="669"/>
      <c r="F296" s="670"/>
      <c r="G296" s="752" t="str">
        <f>IF($AC$136="","",IF(HLOOKUP($AC$136,Presentación!$BZ$3:$DE$574,Presentación!AP157,0)="","",HLOOKUP($AC$136,Presentación!$BZ$3:$DE$574,Presentación!AP157,0)))</f>
        <v/>
      </c>
      <c r="H296" s="669"/>
      <c r="I296" s="669"/>
      <c r="J296" s="669"/>
      <c r="K296" s="669"/>
      <c r="L296" s="669"/>
      <c r="M296" s="669"/>
      <c r="N296" s="669"/>
      <c r="O296" s="669"/>
      <c r="P296" s="669"/>
      <c r="Q296" s="669"/>
      <c r="R296" s="669"/>
      <c r="S296" s="670"/>
      <c r="T296" s="866"/>
      <c r="U296" s="745"/>
      <c r="V296" s="746"/>
      <c r="W296" s="112"/>
      <c r="X296" s="112"/>
      <c r="Y296" s="112"/>
      <c r="Z296" s="112"/>
      <c r="AA296" s="112"/>
      <c r="AB296" s="112"/>
      <c r="AC296" s="112"/>
      <c r="AD296" s="112"/>
      <c r="AG296">
        <f t="shared" si="105"/>
        <v>0</v>
      </c>
      <c r="AH296" s="247">
        <f t="shared" si="106"/>
        <v>0</v>
      </c>
      <c r="AI296" s="310" t="str">
        <f>IF(AH296=0,"",
IF(SUM($AH$142:AH296)=1,AJ296,
IF($AH$717&gt;SUM($AH$142:AH296),_xlfn.CONCAT(", ",AJ296),
IF($AH$717=SUM($AH$142:AH296),_xlfn.CONCAT(" y ",AJ296)))))</f>
        <v/>
      </c>
      <c r="AJ296" s="19">
        <v>155</v>
      </c>
      <c r="AK296">
        <f t="shared" si="104"/>
        <v>0</v>
      </c>
      <c r="AL296">
        <f t="shared" si="107"/>
        <v>0</v>
      </c>
      <c r="AM296">
        <f t="shared" si="108"/>
        <v>0</v>
      </c>
      <c r="AN296">
        <f t="shared" si="109"/>
        <v>0</v>
      </c>
      <c r="AO296">
        <f t="shared" si="110"/>
        <v>0</v>
      </c>
      <c r="AP296">
        <f t="shared" si="111"/>
        <v>0</v>
      </c>
      <c r="AQ296">
        <f t="shared" si="112"/>
        <v>0</v>
      </c>
      <c r="AR296">
        <f t="shared" si="113"/>
        <v>0</v>
      </c>
      <c r="AS296">
        <f t="shared" si="114"/>
        <v>0</v>
      </c>
      <c r="AT296" s="311">
        <f t="shared" si="115"/>
        <v>0</v>
      </c>
      <c r="AU296" s="312">
        <f t="shared" si="116"/>
        <v>0</v>
      </c>
      <c r="AV296" s="313">
        <f t="shared" si="117"/>
        <v>0</v>
      </c>
      <c r="AW296" s="314">
        <f t="shared" si="127"/>
        <v>0</v>
      </c>
      <c r="AX296" s="311">
        <f t="shared" si="118"/>
        <v>0</v>
      </c>
      <c r="AY296" s="312">
        <f t="shared" si="119"/>
        <v>0</v>
      </c>
      <c r="AZ296" s="313">
        <f t="shared" si="120"/>
        <v>0</v>
      </c>
      <c r="BA296" s="314">
        <f t="shared" si="128"/>
        <v>0</v>
      </c>
      <c r="BB296" s="311">
        <f t="shared" si="121"/>
        <v>0</v>
      </c>
      <c r="BC296" s="312">
        <f t="shared" si="122"/>
        <v>0</v>
      </c>
      <c r="BD296" s="313">
        <f t="shared" si="123"/>
        <v>0</v>
      </c>
      <c r="BE296" s="314">
        <f t="shared" si="129"/>
        <v>0</v>
      </c>
      <c r="BF296" s="311">
        <f t="shared" si="124"/>
        <v>0</v>
      </c>
      <c r="BG296" s="312">
        <f t="shared" si="125"/>
        <v>0</v>
      </c>
      <c r="BH296" s="313">
        <f t="shared" si="126"/>
        <v>0</v>
      </c>
      <c r="BI296" s="314">
        <f t="shared" si="130"/>
        <v>0</v>
      </c>
      <c r="BJ296" s="247">
        <f t="shared" si="131"/>
        <v>0</v>
      </c>
      <c r="BK296" s="310" t="str">
        <f>IF(BJ296=0,"",
IF(SUM($BJ$143:BJ296)=1,BL296,
IF($BJ$718&gt;SUM($BJ$143:BJ296),_xlfn.CONCAT(", ",BL296),
IF($BJ$718=SUM($BJ$143:BJ296),_xlfn.CONCAT(" y ",BL296)))))</f>
        <v/>
      </c>
      <c r="BL296" s="19">
        <v>154</v>
      </c>
      <c r="BM296" s="14"/>
      <c r="BN296" s="315"/>
      <c r="BO296" s="315"/>
      <c r="BP296" s="315"/>
      <c r="BQ296" s="315"/>
      <c r="BR296" s="315"/>
      <c r="BS296" s="315"/>
      <c r="BT296" s="315"/>
      <c r="BU296" s="315"/>
      <c r="BV296" s="14"/>
      <c r="BW296" s="14"/>
      <c r="BX296" s="14"/>
      <c r="BY296" s="14"/>
      <c r="BZ296" s="14"/>
      <c r="CA296" s="14"/>
      <c r="CB296" s="14"/>
      <c r="CC296" s="14"/>
      <c r="CD296" s="14"/>
      <c r="CE296" s="14"/>
      <c r="CF296" s="14"/>
      <c r="CG296" s="14"/>
      <c r="CH296" s="14"/>
      <c r="CI296" s="14"/>
      <c r="CJ296" s="14"/>
      <c r="CK296" s="14"/>
      <c r="CL296" s="14"/>
    </row>
    <row r="297" spans="1:90" ht="15" customHeight="1">
      <c r="A297" s="5"/>
      <c r="B297" s="6"/>
      <c r="C297" s="19" t="s">
        <v>6820</v>
      </c>
      <c r="D297" s="634" t="str">
        <f>IF($AC$136="","",IF(HLOOKUP($AC$136,Presentación!$AQ$3:$BV$574,Presentación!AP158)="","",HLOOKUP($AC$136,Presentación!$AQ$3:$BV$574,Presentación!AP158,0)))</f>
        <v/>
      </c>
      <c r="E297" s="669"/>
      <c r="F297" s="670"/>
      <c r="G297" s="752" t="str">
        <f>IF($AC$136="","",IF(HLOOKUP($AC$136,Presentación!$BZ$3:$DE$574,Presentación!AP158,0)="","",HLOOKUP($AC$136,Presentación!$BZ$3:$DE$574,Presentación!AP158,0)))</f>
        <v/>
      </c>
      <c r="H297" s="669"/>
      <c r="I297" s="669"/>
      <c r="J297" s="669"/>
      <c r="K297" s="669"/>
      <c r="L297" s="669"/>
      <c r="M297" s="669"/>
      <c r="N297" s="669"/>
      <c r="O297" s="669"/>
      <c r="P297" s="669"/>
      <c r="Q297" s="669"/>
      <c r="R297" s="669"/>
      <c r="S297" s="670"/>
      <c r="T297" s="866"/>
      <c r="U297" s="745"/>
      <c r="V297" s="746"/>
      <c r="W297" s="112"/>
      <c r="X297" s="112"/>
      <c r="Y297" s="112"/>
      <c r="Z297" s="112"/>
      <c r="AA297" s="112"/>
      <c r="AB297" s="112"/>
      <c r="AC297" s="112"/>
      <c r="AD297" s="112"/>
      <c r="AG297">
        <f t="shared" si="105"/>
        <v>0</v>
      </c>
      <c r="AH297" s="247">
        <f t="shared" si="106"/>
        <v>0</v>
      </c>
      <c r="AI297" s="310" t="str">
        <f>IF(AH297=0,"",
IF(SUM($AH$142:AH297)=1,AJ297,
IF($AH$717&gt;SUM($AH$142:AH297),_xlfn.CONCAT(", ",AJ297),
IF($AH$717=SUM($AH$142:AH297),_xlfn.CONCAT(" y ",AJ297)))))</f>
        <v/>
      </c>
      <c r="AJ297" s="19">
        <v>156</v>
      </c>
      <c r="AK297">
        <f t="shared" si="104"/>
        <v>0</v>
      </c>
      <c r="AL297">
        <f t="shared" si="107"/>
        <v>0</v>
      </c>
      <c r="AM297">
        <f t="shared" si="108"/>
        <v>0</v>
      </c>
      <c r="AN297">
        <f t="shared" si="109"/>
        <v>0</v>
      </c>
      <c r="AO297">
        <f t="shared" si="110"/>
        <v>0</v>
      </c>
      <c r="AP297">
        <f t="shared" si="111"/>
        <v>0</v>
      </c>
      <c r="AQ297">
        <f t="shared" si="112"/>
        <v>0</v>
      </c>
      <c r="AR297">
        <f t="shared" si="113"/>
        <v>0</v>
      </c>
      <c r="AS297">
        <f t="shared" si="114"/>
        <v>0</v>
      </c>
      <c r="AT297" s="311">
        <f t="shared" si="115"/>
        <v>0</v>
      </c>
      <c r="AU297" s="312">
        <f t="shared" si="116"/>
        <v>0</v>
      </c>
      <c r="AV297" s="313">
        <f t="shared" si="117"/>
        <v>0</v>
      </c>
      <c r="AW297" s="314">
        <f t="shared" si="127"/>
        <v>0</v>
      </c>
      <c r="AX297" s="311">
        <f t="shared" si="118"/>
        <v>0</v>
      </c>
      <c r="AY297" s="312">
        <f t="shared" si="119"/>
        <v>0</v>
      </c>
      <c r="AZ297" s="313">
        <f t="shared" si="120"/>
        <v>0</v>
      </c>
      <c r="BA297" s="314">
        <f t="shared" si="128"/>
        <v>0</v>
      </c>
      <c r="BB297" s="311">
        <f t="shared" si="121"/>
        <v>0</v>
      </c>
      <c r="BC297" s="312">
        <f t="shared" si="122"/>
        <v>0</v>
      </c>
      <c r="BD297" s="313">
        <f t="shared" si="123"/>
        <v>0</v>
      </c>
      <c r="BE297" s="314">
        <f t="shared" si="129"/>
        <v>0</v>
      </c>
      <c r="BF297" s="311">
        <f t="shared" si="124"/>
        <v>0</v>
      </c>
      <c r="BG297" s="312">
        <f t="shared" si="125"/>
        <v>0</v>
      </c>
      <c r="BH297" s="313">
        <f t="shared" si="126"/>
        <v>0</v>
      </c>
      <c r="BI297" s="314">
        <f t="shared" si="130"/>
        <v>0</v>
      </c>
      <c r="BJ297" s="247">
        <f t="shared" si="131"/>
        <v>0</v>
      </c>
      <c r="BK297" s="310" t="str">
        <f>IF(BJ297=0,"",
IF(SUM($BJ$143:BJ297)=1,BL297,
IF($BJ$718&gt;SUM($BJ$143:BJ297),_xlfn.CONCAT(", ",BL297),
IF($BJ$718=SUM($BJ$143:BJ297),_xlfn.CONCAT(" y ",BL297)))))</f>
        <v/>
      </c>
      <c r="BL297" s="19">
        <v>155</v>
      </c>
      <c r="BM297" s="14"/>
      <c r="BN297" s="315"/>
      <c r="BO297" s="315"/>
      <c r="BP297" s="315"/>
      <c r="BQ297" s="315"/>
      <c r="BR297" s="315"/>
      <c r="BS297" s="315"/>
      <c r="BT297" s="315"/>
      <c r="BU297" s="315"/>
      <c r="BV297" s="14"/>
      <c r="BW297" s="14"/>
      <c r="BX297" s="14"/>
      <c r="BY297" s="14"/>
      <c r="BZ297" s="14"/>
      <c r="CA297" s="14"/>
      <c r="CB297" s="14"/>
      <c r="CC297" s="14"/>
      <c r="CD297" s="14"/>
      <c r="CE297" s="14"/>
      <c r="CF297" s="14"/>
      <c r="CG297" s="14"/>
      <c r="CH297" s="14"/>
      <c r="CI297" s="14"/>
      <c r="CJ297" s="14"/>
      <c r="CK297" s="14"/>
      <c r="CL297" s="14"/>
    </row>
    <row r="298" spans="1:90" ht="15" customHeight="1">
      <c r="A298" s="5"/>
      <c r="B298" s="6"/>
      <c r="C298" s="19" t="s">
        <v>6821</v>
      </c>
      <c r="D298" s="634" t="str">
        <f>IF($AC$136="","",IF(HLOOKUP($AC$136,Presentación!$AQ$3:$BV$574,Presentación!AP159)="","",HLOOKUP($AC$136,Presentación!$AQ$3:$BV$574,Presentación!AP159,0)))</f>
        <v/>
      </c>
      <c r="E298" s="669"/>
      <c r="F298" s="670"/>
      <c r="G298" s="752" t="str">
        <f>IF($AC$136="","",IF(HLOOKUP($AC$136,Presentación!$BZ$3:$DE$574,Presentación!AP159,0)="","",HLOOKUP($AC$136,Presentación!$BZ$3:$DE$574,Presentación!AP159,0)))</f>
        <v/>
      </c>
      <c r="H298" s="669"/>
      <c r="I298" s="669"/>
      <c r="J298" s="669"/>
      <c r="K298" s="669"/>
      <c r="L298" s="669"/>
      <c r="M298" s="669"/>
      <c r="N298" s="669"/>
      <c r="O298" s="669"/>
      <c r="P298" s="669"/>
      <c r="Q298" s="669"/>
      <c r="R298" s="669"/>
      <c r="S298" s="670"/>
      <c r="T298" s="866"/>
      <c r="U298" s="745"/>
      <c r="V298" s="746"/>
      <c r="W298" s="112"/>
      <c r="X298" s="112"/>
      <c r="Y298" s="112"/>
      <c r="Z298" s="112"/>
      <c r="AA298" s="112"/>
      <c r="AB298" s="112"/>
      <c r="AC298" s="112"/>
      <c r="AD298" s="112"/>
      <c r="AG298">
        <f t="shared" si="105"/>
        <v>0</v>
      </c>
      <c r="AH298" s="247">
        <f t="shared" si="106"/>
        <v>0</v>
      </c>
      <c r="AI298" s="310" t="str">
        <f>IF(AH298=0,"",
IF(SUM($AH$142:AH298)=1,AJ298,
IF($AH$717&gt;SUM($AH$142:AH298),_xlfn.CONCAT(", ",AJ298),
IF($AH$717=SUM($AH$142:AH298),_xlfn.CONCAT(" y ",AJ298)))))</f>
        <v/>
      </c>
      <c r="AJ298" s="19">
        <v>157</v>
      </c>
      <c r="AK298">
        <f t="shared" si="104"/>
        <v>0</v>
      </c>
      <c r="AL298">
        <f t="shared" si="107"/>
        <v>0</v>
      </c>
      <c r="AM298">
        <f t="shared" si="108"/>
        <v>0</v>
      </c>
      <c r="AN298">
        <f t="shared" si="109"/>
        <v>0</v>
      </c>
      <c r="AO298">
        <f t="shared" si="110"/>
        <v>0</v>
      </c>
      <c r="AP298">
        <f t="shared" si="111"/>
        <v>0</v>
      </c>
      <c r="AQ298">
        <f t="shared" si="112"/>
        <v>0</v>
      </c>
      <c r="AR298">
        <f t="shared" si="113"/>
        <v>0</v>
      </c>
      <c r="AS298">
        <f t="shared" si="114"/>
        <v>0</v>
      </c>
      <c r="AT298" s="311">
        <f t="shared" si="115"/>
        <v>0</v>
      </c>
      <c r="AU298" s="312">
        <f t="shared" si="116"/>
        <v>0</v>
      </c>
      <c r="AV298" s="313">
        <f t="shared" si="117"/>
        <v>0</v>
      </c>
      <c r="AW298" s="314">
        <f t="shared" si="127"/>
        <v>0</v>
      </c>
      <c r="AX298" s="311">
        <f t="shared" si="118"/>
        <v>0</v>
      </c>
      <c r="AY298" s="312">
        <f t="shared" si="119"/>
        <v>0</v>
      </c>
      <c r="AZ298" s="313">
        <f t="shared" si="120"/>
        <v>0</v>
      </c>
      <c r="BA298" s="314">
        <f t="shared" si="128"/>
        <v>0</v>
      </c>
      <c r="BB298" s="311">
        <f t="shared" si="121"/>
        <v>0</v>
      </c>
      <c r="BC298" s="312">
        <f t="shared" si="122"/>
        <v>0</v>
      </c>
      <c r="BD298" s="313">
        <f t="shared" si="123"/>
        <v>0</v>
      </c>
      <c r="BE298" s="314">
        <f t="shared" si="129"/>
        <v>0</v>
      </c>
      <c r="BF298" s="311">
        <f t="shared" si="124"/>
        <v>0</v>
      </c>
      <c r="BG298" s="312">
        <f t="shared" si="125"/>
        <v>0</v>
      </c>
      <c r="BH298" s="313">
        <f t="shared" si="126"/>
        <v>0</v>
      </c>
      <c r="BI298" s="314">
        <f t="shared" si="130"/>
        <v>0</v>
      </c>
      <c r="BJ298" s="247">
        <f t="shared" si="131"/>
        <v>0</v>
      </c>
      <c r="BK298" s="310" t="str">
        <f>IF(BJ298=0,"",
IF(SUM($BJ$143:BJ298)=1,BL298,
IF($BJ$718&gt;SUM($BJ$143:BJ298),_xlfn.CONCAT(", ",BL298),
IF($BJ$718=SUM($BJ$143:BJ298),_xlfn.CONCAT(" y ",BL298)))))</f>
        <v/>
      </c>
      <c r="BL298" s="19">
        <v>156</v>
      </c>
      <c r="BM298" s="14"/>
      <c r="BN298" s="315"/>
      <c r="BO298" s="315"/>
      <c r="BP298" s="315"/>
      <c r="BQ298" s="315"/>
      <c r="BR298" s="315"/>
      <c r="BS298" s="315"/>
      <c r="BT298" s="315"/>
      <c r="BU298" s="315"/>
      <c r="BV298" s="14"/>
      <c r="BW298" s="14"/>
      <c r="BX298" s="14"/>
      <c r="BY298" s="14"/>
      <c r="BZ298" s="14"/>
      <c r="CA298" s="14"/>
      <c r="CB298" s="14"/>
      <c r="CC298" s="14"/>
      <c r="CD298" s="14"/>
      <c r="CE298" s="14"/>
      <c r="CF298" s="14"/>
      <c r="CG298" s="14"/>
      <c r="CH298" s="14"/>
      <c r="CI298" s="14"/>
      <c r="CJ298" s="14"/>
      <c r="CK298" s="14"/>
      <c r="CL298" s="14"/>
    </row>
    <row r="299" spans="1:90" ht="15" customHeight="1">
      <c r="A299" s="5"/>
      <c r="B299" s="6"/>
      <c r="C299" s="19" t="s">
        <v>6822</v>
      </c>
      <c r="D299" s="634" t="str">
        <f>IF($AC$136="","",IF(HLOOKUP($AC$136,Presentación!$AQ$3:$BV$574,Presentación!AP160)="","",HLOOKUP($AC$136,Presentación!$AQ$3:$BV$574,Presentación!AP160,0)))</f>
        <v/>
      </c>
      <c r="E299" s="669"/>
      <c r="F299" s="670"/>
      <c r="G299" s="752" t="str">
        <f>IF($AC$136="","",IF(HLOOKUP($AC$136,Presentación!$BZ$3:$DE$574,Presentación!AP160,0)="","",HLOOKUP($AC$136,Presentación!$BZ$3:$DE$574,Presentación!AP160,0)))</f>
        <v/>
      </c>
      <c r="H299" s="669"/>
      <c r="I299" s="669"/>
      <c r="J299" s="669"/>
      <c r="K299" s="669"/>
      <c r="L299" s="669"/>
      <c r="M299" s="669"/>
      <c r="N299" s="669"/>
      <c r="O299" s="669"/>
      <c r="P299" s="669"/>
      <c r="Q299" s="669"/>
      <c r="R299" s="669"/>
      <c r="S299" s="670"/>
      <c r="T299" s="866"/>
      <c r="U299" s="745"/>
      <c r="V299" s="746"/>
      <c r="W299" s="112"/>
      <c r="X299" s="112"/>
      <c r="Y299" s="112"/>
      <c r="Z299" s="112"/>
      <c r="AA299" s="112"/>
      <c r="AB299" s="112"/>
      <c r="AC299" s="112"/>
      <c r="AD299" s="112"/>
      <c r="AG299">
        <f t="shared" si="105"/>
        <v>0</v>
      </c>
      <c r="AH299" s="247">
        <f t="shared" si="106"/>
        <v>0</v>
      </c>
      <c r="AI299" s="310" t="str">
        <f>IF(AH299=0,"",
IF(SUM($AH$142:AH299)=1,AJ299,
IF($AH$717&gt;SUM($AH$142:AH299),_xlfn.CONCAT(", ",AJ299),
IF($AH$717=SUM($AH$142:AH299),_xlfn.CONCAT(" y ",AJ299)))))</f>
        <v/>
      </c>
      <c r="AJ299" s="19">
        <v>158</v>
      </c>
      <c r="AK299">
        <f t="shared" si="104"/>
        <v>0</v>
      </c>
      <c r="AL299">
        <f t="shared" si="107"/>
        <v>0</v>
      </c>
      <c r="AM299">
        <f t="shared" si="108"/>
        <v>0</v>
      </c>
      <c r="AN299">
        <f t="shared" si="109"/>
        <v>0</v>
      </c>
      <c r="AO299">
        <f t="shared" si="110"/>
        <v>0</v>
      </c>
      <c r="AP299">
        <f t="shared" si="111"/>
        <v>0</v>
      </c>
      <c r="AQ299">
        <f t="shared" si="112"/>
        <v>0</v>
      </c>
      <c r="AR299">
        <f t="shared" si="113"/>
        <v>0</v>
      </c>
      <c r="AS299">
        <f t="shared" si="114"/>
        <v>0</v>
      </c>
      <c r="AT299" s="311">
        <f t="shared" si="115"/>
        <v>0</v>
      </c>
      <c r="AU299" s="312">
        <f t="shared" si="116"/>
        <v>0</v>
      </c>
      <c r="AV299" s="313">
        <f t="shared" si="117"/>
        <v>0</v>
      </c>
      <c r="AW299" s="314">
        <f t="shared" si="127"/>
        <v>0</v>
      </c>
      <c r="AX299" s="311">
        <f t="shared" si="118"/>
        <v>0</v>
      </c>
      <c r="AY299" s="312">
        <f t="shared" si="119"/>
        <v>0</v>
      </c>
      <c r="AZ299" s="313">
        <f t="shared" si="120"/>
        <v>0</v>
      </c>
      <c r="BA299" s="314">
        <f t="shared" si="128"/>
        <v>0</v>
      </c>
      <c r="BB299" s="311">
        <f t="shared" si="121"/>
        <v>0</v>
      </c>
      <c r="BC299" s="312">
        <f t="shared" si="122"/>
        <v>0</v>
      </c>
      <c r="BD299" s="313">
        <f t="shared" si="123"/>
        <v>0</v>
      </c>
      <c r="BE299" s="314">
        <f t="shared" si="129"/>
        <v>0</v>
      </c>
      <c r="BF299" s="311">
        <f t="shared" si="124"/>
        <v>0</v>
      </c>
      <c r="BG299" s="312">
        <f t="shared" si="125"/>
        <v>0</v>
      </c>
      <c r="BH299" s="313">
        <f t="shared" si="126"/>
        <v>0</v>
      </c>
      <c r="BI299" s="314">
        <f t="shared" si="130"/>
        <v>0</v>
      </c>
      <c r="BJ299" s="247">
        <f t="shared" si="131"/>
        <v>0</v>
      </c>
      <c r="BK299" s="310" t="str">
        <f>IF(BJ299=0,"",
IF(SUM($BJ$143:BJ299)=1,BL299,
IF($BJ$718&gt;SUM($BJ$143:BJ299),_xlfn.CONCAT(", ",BL299),
IF($BJ$718=SUM($BJ$143:BJ299),_xlfn.CONCAT(" y ",BL299)))))</f>
        <v/>
      </c>
      <c r="BL299" s="19">
        <v>157</v>
      </c>
      <c r="BM299" s="14"/>
      <c r="BN299" s="315"/>
      <c r="BO299" s="315"/>
      <c r="BP299" s="315"/>
      <c r="BQ299" s="315"/>
      <c r="BR299" s="315"/>
      <c r="BS299" s="315"/>
      <c r="BT299" s="315"/>
      <c r="BU299" s="315"/>
      <c r="BV299" s="14"/>
      <c r="BW299" s="14"/>
      <c r="BX299" s="14"/>
      <c r="BY299" s="14"/>
      <c r="BZ299" s="14"/>
      <c r="CA299" s="14"/>
      <c r="CB299" s="14"/>
      <c r="CC299" s="14"/>
      <c r="CD299" s="14"/>
      <c r="CE299" s="14"/>
      <c r="CF299" s="14"/>
      <c r="CG299" s="14"/>
      <c r="CH299" s="14"/>
      <c r="CI299" s="14"/>
      <c r="CJ299" s="14"/>
      <c r="CK299" s="14"/>
      <c r="CL299" s="14"/>
    </row>
    <row r="300" spans="1:90" ht="15" customHeight="1">
      <c r="A300" s="5"/>
      <c r="B300" s="6"/>
      <c r="C300" s="19" t="s">
        <v>6823</v>
      </c>
      <c r="D300" s="634" t="str">
        <f>IF($AC$136="","",IF(HLOOKUP($AC$136,Presentación!$AQ$3:$BV$574,Presentación!AP161)="","",HLOOKUP($AC$136,Presentación!$AQ$3:$BV$574,Presentación!AP161,0)))</f>
        <v/>
      </c>
      <c r="E300" s="669"/>
      <c r="F300" s="670"/>
      <c r="G300" s="752" t="str">
        <f>IF($AC$136="","",IF(HLOOKUP($AC$136,Presentación!$BZ$3:$DE$574,Presentación!AP161,0)="","",HLOOKUP($AC$136,Presentación!$BZ$3:$DE$574,Presentación!AP161,0)))</f>
        <v/>
      </c>
      <c r="H300" s="669"/>
      <c r="I300" s="669"/>
      <c r="J300" s="669"/>
      <c r="K300" s="669"/>
      <c r="L300" s="669"/>
      <c r="M300" s="669"/>
      <c r="N300" s="669"/>
      <c r="O300" s="669"/>
      <c r="P300" s="669"/>
      <c r="Q300" s="669"/>
      <c r="R300" s="669"/>
      <c r="S300" s="670"/>
      <c r="T300" s="866"/>
      <c r="U300" s="745"/>
      <c r="V300" s="746"/>
      <c r="W300" s="112"/>
      <c r="X300" s="112"/>
      <c r="Y300" s="112"/>
      <c r="Z300" s="112"/>
      <c r="AA300" s="112"/>
      <c r="AB300" s="112"/>
      <c r="AC300" s="112"/>
      <c r="AD300" s="112"/>
      <c r="AG300">
        <f t="shared" si="105"/>
        <v>0</v>
      </c>
      <c r="AH300" s="247">
        <f t="shared" si="106"/>
        <v>0</v>
      </c>
      <c r="AI300" s="310" t="str">
        <f>IF(AH300=0,"",
IF(SUM($AH$142:AH300)=1,AJ300,
IF($AH$717&gt;SUM($AH$142:AH300),_xlfn.CONCAT(", ",AJ300),
IF($AH$717=SUM($AH$142:AH300),_xlfn.CONCAT(" y ",AJ300)))))</f>
        <v/>
      </c>
      <c r="AJ300" s="19">
        <v>159</v>
      </c>
      <c r="AK300">
        <f t="shared" si="104"/>
        <v>0</v>
      </c>
      <c r="AL300">
        <f t="shared" si="107"/>
        <v>0</v>
      </c>
      <c r="AM300">
        <f t="shared" si="108"/>
        <v>0</v>
      </c>
      <c r="AN300">
        <f t="shared" si="109"/>
        <v>0</v>
      </c>
      <c r="AO300">
        <f t="shared" si="110"/>
        <v>0</v>
      </c>
      <c r="AP300">
        <f t="shared" si="111"/>
        <v>0</v>
      </c>
      <c r="AQ300">
        <f t="shared" si="112"/>
        <v>0</v>
      </c>
      <c r="AR300">
        <f t="shared" si="113"/>
        <v>0</v>
      </c>
      <c r="AS300">
        <f t="shared" si="114"/>
        <v>0</v>
      </c>
      <c r="AT300" s="311">
        <f t="shared" si="115"/>
        <v>0</v>
      </c>
      <c r="AU300" s="312">
        <f t="shared" si="116"/>
        <v>0</v>
      </c>
      <c r="AV300" s="313">
        <f t="shared" si="117"/>
        <v>0</v>
      </c>
      <c r="AW300" s="314">
        <f t="shared" si="127"/>
        <v>0</v>
      </c>
      <c r="AX300" s="311">
        <f t="shared" si="118"/>
        <v>0</v>
      </c>
      <c r="AY300" s="312">
        <f t="shared" si="119"/>
        <v>0</v>
      </c>
      <c r="AZ300" s="313">
        <f t="shared" si="120"/>
        <v>0</v>
      </c>
      <c r="BA300" s="314">
        <f t="shared" si="128"/>
        <v>0</v>
      </c>
      <c r="BB300" s="311">
        <f t="shared" si="121"/>
        <v>0</v>
      </c>
      <c r="BC300" s="312">
        <f t="shared" si="122"/>
        <v>0</v>
      </c>
      <c r="BD300" s="313">
        <f t="shared" si="123"/>
        <v>0</v>
      </c>
      <c r="BE300" s="314">
        <f t="shared" si="129"/>
        <v>0</v>
      </c>
      <c r="BF300" s="311">
        <f t="shared" si="124"/>
        <v>0</v>
      </c>
      <c r="BG300" s="312">
        <f t="shared" si="125"/>
        <v>0</v>
      </c>
      <c r="BH300" s="313">
        <f t="shared" si="126"/>
        <v>0</v>
      </c>
      <c r="BI300" s="314">
        <f t="shared" si="130"/>
        <v>0</v>
      </c>
      <c r="BJ300" s="247">
        <f t="shared" si="131"/>
        <v>0</v>
      </c>
      <c r="BK300" s="310" t="str">
        <f>IF(BJ300=0,"",
IF(SUM($BJ$143:BJ300)=1,BL300,
IF($BJ$718&gt;SUM($BJ$143:BJ300),_xlfn.CONCAT(", ",BL300),
IF($BJ$718=SUM($BJ$143:BJ300),_xlfn.CONCAT(" y ",BL300)))))</f>
        <v/>
      </c>
      <c r="BL300" s="19">
        <v>158</v>
      </c>
      <c r="BM300" s="14"/>
      <c r="BN300" s="315"/>
      <c r="BO300" s="315"/>
      <c r="BP300" s="315"/>
      <c r="BQ300" s="315"/>
      <c r="BR300" s="315"/>
      <c r="BS300" s="315"/>
      <c r="BT300" s="315"/>
      <c r="BU300" s="315"/>
      <c r="BV300" s="14"/>
      <c r="BW300" s="14"/>
      <c r="BX300" s="14"/>
      <c r="BY300" s="14"/>
      <c r="BZ300" s="14"/>
      <c r="CA300" s="14"/>
      <c r="CB300" s="14"/>
      <c r="CC300" s="14"/>
      <c r="CD300" s="14"/>
      <c r="CE300" s="14"/>
      <c r="CF300" s="14"/>
      <c r="CG300" s="14"/>
      <c r="CH300" s="14"/>
      <c r="CI300" s="14"/>
      <c r="CJ300" s="14"/>
      <c r="CK300" s="14"/>
      <c r="CL300" s="14"/>
    </row>
    <row r="301" spans="1:90" ht="15" customHeight="1">
      <c r="A301" s="5"/>
      <c r="B301" s="6"/>
      <c r="C301" s="19" t="s">
        <v>6824</v>
      </c>
      <c r="D301" s="634" t="str">
        <f>IF($AC$136="","",IF(HLOOKUP($AC$136,Presentación!$AQ$3:$BV$574,Presentación!AP162)="","",HLOOKUP($AC$136,Presentación!$AQ$3:$BV$574,Presentación!AP162,0)))</f>
        <v/>
      </c>
      <c r="E301" s="669"/>
      <c r="F301" s="670"/>
      <c r="G301" s="752" t="str">
        <f>IF($AC$136="","",IF(HLOOKUP($AC$136,Presentación!$BZ$3:$DE$574,Presentación!AP162,0)="","",HLOOKUP($AC$136,Presentación!$BZ$3:$DE$574,Presentación!AP162,0)))</f>
        <v/>
      </c>
      <c r="H301" s="669"/>
      <c r="I301" s="669"/>
      <c r="J301" s="669"/>
      <c r="K301" s="669"/>
      <c r="L301" s="669"/>
      <c r="M301" s="669"/>
      <c r="N301" s="669"/>
      <c r="O301" s="669"/>
      <c r="P301" s="669"/>
      <c r="Q301" s="669"/>
      <c r="R301" s="669"/>
      <c r="S301" s="670"/>
      <c r="T301" s="866"/>
      <c r="U301" s="745"/>
      <c r="V301" s="746"/>
      <c r="W301" s="112"/>
      <c r="X301" s="112"/>
      <c r="Y301" s="112"/>
      <c r="Z301" s="112"/>
      <c r="AA301" s="112"/>
      <c r="AB301" s="112"/>
      <c r="AC301" s="112"/>
      <c r="AD301" s="112"/>
      <c r="AG301">
        <f t="shared" si="105"/>
        <v>0</v>
      </c>
      <c r="AH301" s="247">
        <f t="shared" si="106"/>
        <v>0</v>
      </c>
      <c r="AI301" s="310" t="str">
        <f>IF(AH301=0,"",
IF(SUM($AH$142:AH301)=1,AJ301,
IF($AH$717&gt;SUM($AH$142:AH301),_xlfn.CONCAT(", ",AJ301),
IF($AH$717=SUM($AH$142:AH301),_xlfn.CONCAT(" y ",AJ301)))))</f>
        <v/>
      </c>
      <c r="AJ301" s="19">
        <v>160</v>
      </c>
      <c r="AK301">
        <f t="shared" si="104"/>
        <v>0</v>
      </c>
      <c r="AL301">
        <f t="shared" si="107"/>
        <v>0</v>
      </c>
      <c r="AM301">
        <f t="shared" si="108"/>
        <v>0</v>
      </c>
      <c r="AN301">
        <f t="shared" si="109"/>
        <v>0</v>
      </c>
      <c r="AO301">
        <f t="shared" si="110"/>
        <v>0</v>
      </c>
      <c r="AP301">
        <f t="shared" si="111"/>
        <v>0</v>
      </c>
      <c r="AQ301">
        <f t="shared" si="112"/>
        <v>0</v>
      </c>
      <c r="AR301">
        <f t="shared" si="113"/>
        <v>0</v>
      </c>
      <c r="AS301">
        <f t="shared" si="114"/>
        <v>0</v>
      </c>
      <c r="AT301" s="311">
        <f t="shared" si="115"/>
        <v>0</v>
      </c>
      <c r="AU301" s="312">
        <f t="shared" si="116"/>
        <v>0</v>
      </c>
      <c r="AV301" s="313">
        <f t="shared" si="117"/>
        <v>0</v>
      </c>
      <c r="AW301" s="314">
        <f t="shared" si="127"/>
        <v>0</v>
      </c>
      <c r="AX301" s="311">
        <f t="shared" si="118"/>
        <v>0</v>
      </c>
      <c r="AY301" s="312">
        <f t="shared" si="119"/>
        <v>0</v>
      </c>
      <c r="AZ301" s="313">
        <f t="shared" si="120"/>
        <v>0</v>
      </c>
      <c r="BA301" s="314">
        <f t="shared" si="128"/>
        <v>0</v>
      </c>
      <c r="BB301" s="311">
        <f t="shared" si="121"/>
        <v>0</v>
      </c>
      <c r="BC301" s="312">
        <f t="shared" si="122"/>
        <v>0</v>
      </c>
      <c r="BD301" s="313">
        <f t="shared" si="123"/>
        <v>0</v>
      </c>
      <c r="BE301" s="314">
        <f t="shared" si="129"/>
        <v>0</v>
      </c>
      <c r="BF301" s="311">
        <f t="shared" si="124"/>
        <v>0</v>
      </c>
      <c r="BG301" s="312">
        <f t="shared" si="125"/>
        <v>0</v>
      </c>
      <c r="BH301" s="313">
        <f t="shared" si="126"/>
        <v>0</v>
      </c>
      <c r="BI301" s="314">
        <f t="shared" si="130"/>
        <v>0</v>
      </c>
      <c r="BJ301" s="247">
        <f t="shared" si="131"/>
        <v>0</v>
      </c>
      <c r="BK301" s="310" t="str">
        <f>IF(BJ301=0,"",
IF(SUM($BJ$143:BJ301)=1,BL301,
IF($BJ$718&gt;SUM($BJ$143:BJ301),_xlfn.CONCAT(", ",BL301),
IF($BJ$718=SUM($BJ$143:BJ301),_xlfn.CONCAT(" y ",BL301)))))</f>
        <v/>
      </c>
      <c r="BL301" s="19">
        <v>159</v>
      </c>
      <c r="BM301" s="14"/>
      <c r="BN301" s="315"/>
      <c r="BO301" s="315"/>
      <c r="BP301" s="315"/>
      <c r="BQ301" s="315"/>
      <c r="BR301" s="315"/>
      <c r="BS301" s="315"/>
      <c r="BT301" s="315"/>
      <c r="BU301" s="315"/>
      <c r="BV301" s="14"/>
      <c r="BW301" s="14"/>
      <c r="BX301" s="14"/>
      <c r="BY301" s="14"/>
      <c r="BZ301" s="14"/>
      <c r="CA301" s="14"/>
      <c r="CB301" s="14"/>
      <c r="CC301" s="14"/>
      <c r="CD301" s="14"/>
      <c r="CE301" s="14"/>
      <c r="CF301" s="14"/>
      <c r="CG301" s="14"/>
      <c r="CH301" s="14"/>
      <c r="CI301" s="14"/>
      <c r="CJ301" s="14"/>
      <c r="CK301" s="14"/>
      <c r="CL301" s="14"/>
    </row>
    <row r="302" spans="1:90" ht="15" customHeight="1">
      <c r="A302" s="5"/>
      <c r="B302" s="6"/>
      <c r="C302" s="19" t="s">
        <v>6825</v>
      </c>
      <c r="D302" s="634" t="str">
        <f>IF($AC$136="","",IF(HLOOKUP($AC$136,Presentación!$AQ$3:$BV$574,Presentación!AP163)="","",HLOOKUP($AC$136,Presentación!$AQ$3:$BV$574,Presentación!AP163,0)))</f>
        <v/>
      </c>
      <c r="E302" s="669"/>
      <c r="F302" s="670"/>
      <c r="G302" s="752" t="str">
        <f>IF($AC$136="","",IF(HLOOKUP($AC$136,Presentación!$BZ$3:$DE$574,Presentación!AP163,0)="","",HLOOKUP($AC$136,Presentación!$BZ$3:$DE$574,Presentación!AP163,0)))</f>
        <v/>
      </c>
      <c r="H302" s="669"/>
      <c r="I302" s="669"/>
      <c r="J302" s="669"/>
      <c r="K302" s="669"/>
      <c r="L302" s="669"/>
      <c r="M302" s="669"/>
      <c r="N302" s="669"/>
      <c r="O302" s="669"/>
      <c r="P302" s="669"/>
      <c r="Q302" s="669"/>
      <c r="R302" s="669"/>
      <c r="S302" s="670"/>
      <c r="T302" s="866"/>
      <c r="U302" s="745"/>
      <c r="V302" s="746"/>
      <c r="W302" s="112"/>
      <c r="X302" s="112"/>
      <c r="Y302" s="112"/>
      <c r="Z302" s="112"/>
      <c r="AA302" s="112"/>
      <c r="AB302" s="112"/>
      <c r="AC302" s="112"/>
      <c r="AD302" s="112"/>
      <c r="AG302">
        <f t="shared" si="105"/>
        <v>0</v>
      </c>
      <c r="AH302" s="247">
        <f t="shared" si="106"/>
        <v>0</v>
      </c>
      <c r="AI302" s="310" t="str">
        <f>IF(AH302=0,"",
IF(SUM($AH$142:AH302)=1,AJ302,
IF($AH$717&gt;SUM($AH$142:AH302),_xlfn.CONCAT(", ",AJ302),
IF($AH$717=SUM($AH$142:AH302),_xlfn.CONCAT(" y ",AJ302)))))</f>
        <v/>
      </c>
      <c r="AJ302" s="19">
        <v>161</v>
      </c>
      <c r="AK302">
        <f t="shared" si="104"/>
        <v>0</v>
      </c>
      <c r="AL302">
        <f t="shared" si="107"/>
        <v>0</v>
      </c>
      <c r="AM302">
        <f t="shared" si="108"/>
        <v>0</v>
      </c>
      <c r="AN302">
        <f t="shared" si="109"/>
        <v>0</v>
      </c>
      <c r="AO302">
        <f t="shared" si="110"/>
        <v>0</v>
      </c>
      <c r="AP302">
        <f t="shared" si="111"/>
        <v>0</v>
      </c>
      <c r="AQ302">
        <f t="shared" si="112"/>
        <v>0</v>
      </c>
      <c r="AR302">
        <f t="shared" si="113"/>
        <v>0</v>
      </c>
      <c r="AS302">
        <f t="shared" si="114"/>
        <v>0</v>
      </c>
      <c r="AT302" s="311">
        <f t="shared" si="115"/>
        <v>0</v>
      </c>
      <c r="AU302" s="312">
        <f t="shared" si="116"/>
        <v>0</v>
      </c>
      <c r="AV302" s="313">
        <f t="shared" si="117"/>
        <v>0</v>
      </c>
      <c r="AW302" s="314">
        <f t="shared" si="127"/>
        <v>0</v>
      </c>
      <c r="AX302" s="311">
        <f t="shared" si="118"/>
        <v>0</v>
      </c>
      <c r="AY302" s="312">
        <f t="shared" si="119"/>
        <v>0</v>
      </c>
      <c r="AZ302" s="313">
        <f t="shared" si="120"/>
        <v>0</v>
      </c>
      <c r="BA302" s="314">
        <f t="shared" si="128"/>
        <v>0</v>
      </c>
      <c r="BB302" s="311">
        <f t="shared" si="121"/>
        <v>0</v>
      </c>
      <c r="BC302" s="312">
        <f t="shared" si="122"/>
        <v>0</v>
      </c>
      <c r="BD302" s="313">
        <f t="shared" si="123"/>
        <v>0</v>
      </c>
      <c r="BE302" s="314">
        <f t="shared" si="129"/>
        <v>0</v>
      </c>
      <c r="BF302" s="311">
        <f t="shared" si="124"/>
        <v>0</v>
      </c>
      <c r="BG302" s="312">
        <f t="shared" si="125"/>
        <v>0</v>
      </c>
      <c r="BH302" s="313">
        <f t="shared" si="126"/>
        <v>0</v>
      </c>
      <c r="BI302" s="314">
        <f t="shared" si="130"/>
        <v>0</v>
      </c>
      <c r="BJ302" s="247">
        <f t="shared" si="131"/>
        <v>0</v>
      </c>
      <c r="BK302" s="310" t="str">
        <f>IF(BJ302=0,"",
IF(SUM($BJ$143:BJ302)=1,BL302,
IF($BJ$718&gt;SUM($BJ$143:BJ302),_xlfn.CONCAT(", ",BL302),
IF($BJ$718=SUM($BJ$143:BJ302),_xlfn.CONCAT(" y ",BL302)))))</f>
        <v/>
      </c>
      <c r="BL302" s="19">
        <v>160</v>
      </c>
      <c r="BM302" s="14"/>
      <c r="BN302" s="315"/>
      <c r="BO302" s="315"/>
      <c r="BP302" s="315"/>
      <c r="BQ302" s="315"/>
      <c r="BR302" s="315"/>
      <c r="BS302" s="315"/>
      <c r="BT302" s="315"/>
      <c r="BU302" s="315"/>
      <c r="BV302" s="14"/>
      <c r="BW302" s="14"/>
      <c r="BX302" s="14"/>
      <c r="BY302" s="14"/>
      <c r="BZ302" s="14"/>
      <c r="CA302" s="14"/>
      <c r="CB302" s="14"/>
      <c r="CC302" s="14"/>
      <c r="CD302" s="14"/>
      <c r="CE302" s="14"/>
      <c r="CF302" s="14"/>
      <c r="CG302" s="14"/>
      <c r="CH302" s="14"/>
      <c r="CI302" s="14"/>
      <c r="CJ302" s="14"/>
      <c r="CK302" s="14"/>
      <c r="CL302" s="14"/>
    </row>
    <row r="303" spans="1:90" ht="15" customHeight="1">
      <c r="A303" s="5"/>
      <c r="B303" s="6"/>
      <c r="C303" s="19" t="s">
        <v>6826</v>
      </c>
      <c r="D303" s="634" t="str">
        <f>IF($AC$136="","",IF(HLOOKUP($AC$136,Presentación!$AQ$3:$BV$574,Presentación!AP164)="","",HLOOKUP($AC$136,Presentación!$AQ$3:$BV$574,Presentación!AP164,0)))</f>
        <v/>
      </c>
      <c r="E303" s="669"/>
      <c r="F303" s="670"/>
      <c r="G303" s="752" t="str">
        <f>IF($AC$136="","",IF(HLOOKUP($AC$136,Presentación!$BZ$3:$DE$574,Presentación!AP164,0)="","",HLOOKUP($AC$136,Presentación!$BZ$3:$DE$574,Presentación!AP164,0)))</f>
        <v/>
      </c>
      <c r="H303" s="669"/>
      <c r="I303" s="669"/>
      <c r="J303" s="669"/>
      <c r="K303" s="669"/>
      <c r="L303" s="669"/>
      <c r="M303" s="669"/>
      <c r="N303" s="669"/>
      <c r="O303" s="669"/>
      <c r="P303" s="669"/>
      <c r="Q303" s="669"/>
      <c r="R303" s="669"/>
      <c r="S303" s="670"/>
      <c r="T303" s="866"/>
      <c r="U303" s="745"/>
      <c r="V303" s="746"/>
      <c r="W303" s="112"/>
      <c r="X303" s="112"/>
      <c r="Y303" s="112"/>
      <c r="Z303" s="112"/>
      <c r="AA303" s="112"/>
      <c r="AB303" s="112"/>
      <c r="AC303" s="112"/>
      <c r="AD303" s="112"/>
      <c r="AG303">
        <f t="shared" si="105"/>
        <v>0</v>
      </c>
      <c r="AH303" s="247">
        <f t="shared" si="106"/>
        <v>0</v>
      </c>
      <c r="AI303" s="310" t="str">
        <f>IF(AH303=0,"",
IF(SUM($AH$142:AH303)=1,AJ303,
IF($AH$717&gt;SUM($AH$142:AH303),_xlfn.CONCAT(", ",AJ303),
IF($AH$717=SUM($AH$142:AH303),_xlfn.CONCAT(" y ",AJ303)))))</f>
        <v/>
      </c>
      <c r="AJ303" s="19">
        <v>162</v>
      </c>
      <c r="AK303">
        <f t="shared" si="104"/>
        <v>0</v>
      </c>
      <c r="AL303">
        <f t="shared" si="107"/>
        <v>0</v>
      </c>
      <c r="AM303">
        <f t="shared" si="108"/>
        <v>0</v>
      </c>
      <c r="AN303">
        <f t="shared" si="109"/>
        <v>0</v>
      </c>
      <c r="AO303">
        <f t="shared" si="110"/>
        <v>0</v>
      </c>
      <c r="AP303">
        <f t="shared" si="111"/>
        <v>0</v>
      </c>
      <c r="AQ303">
        <f t="shared" si="112"/>
        <v>0</v>
      </c>
      <c r="AR303">
        <f t="shared" si="113"/>
        <v>0</v>
      </c>
      <c r="AS303">
        <f t="shared" si="114"/>
        <v>0</v>
      </c>
      <c r="AT303" s="311">
        <f t="shared" si="115"/>
        <v>0</v>
      </c>
      <c r="AU303" s="312">
        <f t="shared" si="116"/>
        <v>0</v>
      </c>
      <c r="AV303" s="313">
        <f t="shared" si="117"/>
        <v>0</v>
      </c>
      <c r="AW303" s="314">
        <f t="shared" si="127"/>
        <v>0</v>
      </c>
      <c r="AX303" s="311">
        <f t="shared" si="118"/>
        <v>0</v>
      </c>
      <c r="AY303" s="312">
        <f t="shared" si="119"/>
        <v>0</v>
      </c>
      <c r="AZ303" s="313">
        <f t="shared" si="120"/>
        <v>0</v>
      </c>
      <c r="BA303" s="314">
        <f t="shared" si="128"/>
        <v>0</v>
      </c>
      <c r="BB303" s="311">
        <f t="shared" si="121"/>
        <v>0</v>
      </c>
      <c r="BC303" s="312">
        <f t="shared" si="122"/>
        <v>0</v>
      </c>
      <c r="BD303" s="313">
        <f t="shared" si="123"/>
        <v>0</v>
      </c>
      <c r="BE303" s="314">
        <f t="shared" si="129"/>
        <v>0</v>
      </c>
      <c r="BF303" s="311">
        <f t="shared" si="124"/>
        <v>0</v>
      </c>
      <c r="BG303" s="312">
        <f t="shared" si="125"/>
        <v>0</v>
      </c>
      <c r="BH303" s="313">
        <f t="shared" si="126"/>
        <v>0</v>
      </c>
      <c r="BI303" s="314">
        <f t="shared" si="130"/>
        <v>0</v>
      </c>
      <c r="BJ303" s="247">
        <f t="shared" si="131"/>
        <v>0</v>
      </c>
      <c r="BK303" s="310" t="str">
        <f>IF(BJ303=0,"",
IF(SUM($BJ$143:BJ303)=1,BL303,
IF($BJ$718&gt;SUM($BJ$143:BJ303),_xlfn.CONCAT(", ",BL303),
IF($BJ$718=SUM($BJ$143:BJ303),_xlfn.CONCAT(" y ",BL303)))))</f>
        <v/>
      </c>
      <c r="BL303" s="19">
        <v>161</v>
      </c>
      <c r="BM303" s="14"/>
      <c r="BN303" s="315"/>
      <c r="BO303" s="315"/>
      <c r="BP303" s="315"/>
      <c r="BQ303" s="315"/>
      <c r="BR303" s="315"/>
      <c r="BS303" s="315"/>
      <c r="BT303" s="315"/>
      <c r="BU303" s="315"/>
      <c r="BV303" s="14"/>
      <c r="BW303" s="14"/>
      <c r="BX303" s="14"/>
      <c r="BY303" s="14"/>
      <c r="BZ303" s="14"/>
      <c r="CA303" s="14"/>
      <c r="CB303" s="14"/>
      <c r="CC303" s="14"/>
      <c r="CD303" s="14"/>
      <c r="CE303" s="14"/>
      <c r="CF303" s="14"/>
      <c r="CG303" s="14"/>
      <c r="CH303" s="14"/>
      <c r="CI303" s="14"/>
      <c r="CJ303" s="14"/>
      <c r="CK303" s="14"/>
      <c r="CL303" s="14"/>
    </row>
    <row r="304" spans="1:90" ht="15" customHeight="1">
      <c r="A304" s="5"/>
      <c r="B304" s="6"/>
      <c r="C304" s="19" t="s">
        <v>6827</v>
      </c>
      <c r="D304" s="634" t="str">
        <f>IF($AC$136="","",IF(HLOOKUP($AC$136,Presentación!$AQ$3:$BV$574,Presentación!AP165)="","",HLOOKUP($AC$136,Presentación!$AQ$3:$BV$574,Presentación!AP165,0)))</f>
        <v/>
      </c>
      <c r="E304" s="669"/>
      <c r="F304" s="670"/>
      <c r="G304" s="752" t="str">
        <f>IF($AC$136="","",IF(HLOOKUP($AC$136,Presentación!$BZ$3:$DE$574,Presentación!AP165,0)="","",HLOOKUP($AC$136,Presentación!$BZ$3:$DE$574,Presentación!AP165,0)))</f>
        <v/>
      </c>
      <c r="H304" s="669"/>
      <c r="I304" s="669"/>
      <c r="J304" s="669"/>
      <c r="K304" s="669"/>
      <c r="L304" s="669"/>
      <c r="M304" s="669"/>
      <c r="N304" s="669"/>
      <c r="O304" s="669"/>
      <c r="P304" s="669"/>
      <c r="Q304" s="669"/>
      <c r="R304" s="669"/>
      <c r="S304" s="670"/>
      <c r="T304" s="866"/>
      <c r="U304" s="745"/>
      <c r="V304" s="746"/>
      <c r="W304" s="112"/>
      <c r="X304" s="112"/>
      <c r="Y304" s="112"/>
      <c r="Z304" s="112"/>
      <c r="AA304" s="112"/>
      <c r="AB304" s="112"/>
      <c r="AC304" s="112"/>
      <c r="AD304" s="112"/>
      <c r="AG304">
        <f t="shared" si="105"/>
        <v>0</v>
      </c>
      <c r="AH304" s="247">
        <f t="shared" si="106"/>
        <v>0</v>
      </c>
      <c r="AI304" s="310" t="str">
        <f>IF(AH304=0,"",
IF(SUM($AH$142:AH304)=1,AJ304,
IF($AH$717&gt;SUM($AH$142:AH304),_xlfn.CONCAT(", ",AJ304),
IF($AH$717=SUM($AH$142:AH304),_xlfn.CONCAT(" y ",AJ304)))))</f>
        <v/>
      </c>
      <c r="AJ304" s="19">
        <v>163</v>
      </c>
      <c r="AK304">
        <f t="shared" si="104"/>
        <v>0</v>
      </c>
      <c r="AL304">
        <f t="shared" si="107"/>
        <v>0</v>
      </c>
      <c r="AM304">
        <f t="shared" si="108"/>
        <v>0</v>
      </c>
      <c r="AN304">
        <f t="shared" si="109"/>
        <v>0</v>
      </c>
      <c r="AO304">
        <f t="shared" si="110"/>
        <v>0</v>
      </c>
      <c r="AP304">
        <f t="shared" si="111"/>
        <v>0</v>
      </c>
      <c r="AQ304">
        <f t="shared" si="112"/>
        <v>0</v>
      </c>
      <c r="AR304">
        <f t="shared" si="113"/>
        <v>0</v>
      </c>
      <c r="AS304">
        <f t="shared" si="114"/>
        <v>0</v>
      </c>
      <c r="AT304" s="311">
        <f t="shared" si="115"/>
        <v>0</v>
      </c>
      <c r="AU304" s="312">
        <f t="shared" si="116"/>
        <v>0</v>
      </c>
      <c r="AV304" s="313">
        <f t="shared" si="117"/>
        <v>0</v>
      </c>
      <c r="AW304" s="314">
        <f t="shared" si="127"/>
        <v>0</v>
      </c>
      <c r="AX304" s="311">
        <f t="shared" si="118"/>
        <v>0</v>
      </c>
      <c r="AY304" s="312">
        <f t="shared" si="119"/>
        <v>0</v>
      </c>
      <c r="AZ304" s="313">
        <f t="shared" si="120"/>
        <v>0</v>
      </c>
      <c r="BA304" s="314">
        <f t="shared" si="128"/>
        <v>0</v>
      </c>
      <c r="BB304" s="311">
        <f t="shared" si="121"/>
        <v>0</v>
      </c>
      <c r="BC304" s="312">
        <f t="shared" si="122"/>
        <v>0</v>
      </c>
      <c r="BD304" s="313">
        <f t="shared" si="123"/>
        <v>0</v>
      </c>
      <c r="BE304" s="314">
        <f t="shared" si="129"/>
        <v>0</v>
      </c>
      <c r="BF304" s="311">
        <f t="shared" si="124"/>
        <v>0</v>
      </c>
      <c r="BG304" s="312">
        <f t="shared" si="125"/>
        <v>0</v>
      </c>
      <c r="BH304" s="313">
        <f t="shared" si="126"/>
        <v>0</v>
      </c>
      <c r="BI304" s="314">
        <f t="shared" si="130"/>
        <v>0</v>
      </c>
      <c r="BJ304" s="247">
        <f t="shared" si="131"/>
        <v>0</v>
      </c>
      <c r="BK304" s="310" t="str">
        <f>IF(BJ304=0,"",
IF(SUM($BJ$143:BJ304)=1,BL304,
IF($BJ$718&gt;SUM($BJ$143:BJ304),_xlfn.CONCAT(", ",BL304),
IF($BJ$718=SUM($BJ$143:BJ304),_xlfn.CONCAT(" y ",BL304)))))</f>
        <v/>
      </c>
      <c r="BL304" s="19">
        <v>162</v>
      </c>
      <c r="BM304" s="14"/>
      <c r="BN304" s="315"/>
      <c r="BO304" s="315"/>
      <c r="BP304" s="315"/>
      <c r="BQ304" s="315"/>
      <c r="BR304" s="315"/>
      <c r="BS304" s="315"/>
      <c r="BT304" s="315"/>
      <c r="BU304" s="315"/>
      <c r="BV304" s="14"/>
      <c r="BW304" s="14"/>
      <c r="BX304" s="14"/>
      <c r="BY304" s="14"/>
      <c r="BZ304" s="14"/>
      <c r="CA304" s="14"/>
      <c r="CB304" s="14"/>
      <c r="CC304" s="14"/>
      <c r="CD304" s="14"/>
      <c r="CE304" s="14"/>
      <c r="CF304" s="14"/>
      <c r="CG304" s="14"/>
      <c r="CH304" s="14"/>
      <c r="CI304" s="14"/>
      <c r="CJ304" s="14"/>
      <c r="CK304" s="14"/>
      <c r="CL304" s="14"/>
    </row>
    <row r="305" spans="1:90" ht="15" customHeight="1">
      <c r="A305" s="5"/>
      <c r="B305" s="6"/>
      <c r="C305" s="19" t="s">
        <v>6828</v>
      </c>
      <c r="D305" s="634" t="str">
        <f>IF($AC$136="","",IF(HLOOKUP($AC$136,Presentación!$AQ$3:$BV$574,Presentación!AP166)="","",HLOOKUP($AC$136,Presentación!$AQ$3:$BV$574,Presentación!AP166,0)))</f>
        <v/>
      </c>
      <c r="E305" s="669"/>
      <c r="F305" s="670"/>
      <c r="G305" s="752" t="str">
        <f>IF($AC$136="","",IF(HLOOKUP($AC$136,Presentación!$BZ$3:$DE$574,Presentación!AP166,0)="","",HLOOKUP($AC$136,Presentación!$BZ$3:$DE$574,Presentación!AP166,0)))</f>
        <v/>
      </c>
      <c r="H305" s="669"/>
      <c r="I305" s="669"/>
      <c r="J305" s="669"/>
      <c r="K305" s="669"/>
      <c r="L305" s="669"/>
      <c r="M305" s="669"/>
      <c r="N305" s="669"/>
      <c r="O305" s="669"/>
      <c r="P305" s="669"/>
      <c r="Q305" s="669"/>
      <c r="R305" s="669"/>
      <c r="S305" s="670"/>
      <c r="T305" s="866"/>
      <c r="U305" s="745"/>
      <c r="V305" s="746"/>
      <c r="W305" s="112"/>
      <c r="X305" s="112"/>
      <c r="Y305" s="112"/>
      <c r="Z305" s="112"/>
      <c r="AA305" s="112"/>
      <c r="AB305" s="112"/>
      <c r="AC305" s="112"/>
      <c r="AD305" s="112"/>
      <c r="AG305">
        <f t="shared" si="105"/>
        <v>0</v>
      </c>
      <c r="AH305" s="247">
        <f t="shared" si="106"/>
        <v>0</v>
      </c>
      <c r="AI305" s="310" t="str">
        <f>IF(AH305=0,"",
IF(SUM($AH$142:AH305)=1,AJ305,
IF($AH$717&gt;SUM($AH$142:AH305),_xlfn.CONCAT(", ",AJ305),
IF($AH$717=SUM($AH$142:AH305),_xlfn.CONCAT(" y ",AJ305)))))</f>
        <v/>
      </c>
      <c r="AJ305" s="19">
        <v>164</v>
      </c>
      <c r="AK305">
        <f t="shared" si="104"/>
        <v>0</v>
      </c>
      <c r="AL305">
        <f t="shared" si="107"/>
        <v>0</v>
      </c>
      <c r="AM305">
        <f t="shared" si="108"/>
        <v>0</v>
      </c>
      <c r="AN305">
        <f t="shared" si="109"/>
        <v>0</v>
      </c>
      <c r="AO305">
        <f t="shared" si="110"/>
        <v>0</v>
      </c>
      <c r="AP305">
        <f t="shared" si="111"/>
        <v>0</v>
      </c>
      <c r="AQ305">
        <f t="shared" si="112"/>
        <v>0</v>
      </c>
      <c r="AR305">
        <f t="shared" si="113"/>
        <v>0</v>
      </c>
      <c r="AS305">
        <f t="shared" si="114"/>
        <v>0</v>
      </c>
      <c r="AT305" s="311">
        <f t="shared" si="115"/>
        <v>0</v>
      </c>
      <c r="AU305" s="312">
        <f t="shared" si="116"/>
        <v>0</v>
      </c>
      <c r="AV305" s="313">
        <f t="shared" si="117"/>
        <v>0</v>
      </c>
      <c r="AW305" s="314">
        <f t="shared" si="127"/>
        <v>0</v>
      </c>
      <c r="AX305" s="311">
        <f t="shared" si="118"/>
        <v>0</v>
      </c>
      <c r="AY305" s="312">
        <f t="shared" si="119"/>
        <v>0</v>
      </c>
      <c r="AZ305" s="313">
        <f t="shared" si="120"/>
        <v>0</v>
      </c>
      <c r="BA305" s="314">
        <f t="shared" si="128"/>
        <v>0</v>
      </c>
      <c r="BB305" s="311">
        <f t="shared" si="121"/>
        <v>0</v>
      </c>
      <c r="BC305" s="312">
        <f t="shared" si="122"/>
        <v>0</v>
      </c>
      <c r="BD305" s="313">
        <f t="shared" si="123"/>
        <v>0</v>
      </c>
      <c r="BE305" s="314">
        <f t="shared" si="129"/>
        <v>0</v>
      </c>
      <c r="BF305" s="311">
        <f t="shared" si="124"/>
        <v>0</v>
      </c>
      <c r="BG305" s="312">
        <f t="shared" si="125"/>
        <v>0</v>
      </c>
      <c r="BH305" s="313">
        <f t="shared" si="126"/>
        <v>0</v>
      </c>
      <c r="BI305" s="314">
        <f t="shared" si="130"/>
        <v>0</v>
      </c>
      <c r="BJ305" s="247">
        <f t="shared" si="131"/>
        <v>0</v>
      </c>
      <c r="BK305" s="310" t="str">
        <f>IF(BJ305=0,"",
IF(SUM($BJ$143:BJ305)=1,BL305,
IF($BJ$718&gt;SUM($BJ$143:BJ305),_xlfn.CONCAT(", ",BL305),
IF($BJ$718=SUM($BJ$143:BJ305),_xlfn.CONCAT(" y ",BL305)))))</f>
        <v/>
      </c>
      <c r="BL305" s="19">
        <v>163</v>
      </c>
      <c r="BM305" s="14"/>
      <c r="BN305" s="315"/>
      <c r="BO305" s="315"/>
      <c r="BP305" s="315"/>
      <c r="BQ305" s="315"/>
      <c r="BR305" s="315"/>
      <c r="BS305" s="315"/>
      <c r="BT305" s="315"/>
      <c r="BU305" s="315"/>
      <c r="BV305" s="14"/>
      <c r="BW305" s="14"/>
      <c r="BX305" s="14"/>
      <c r="BY305" s="14"/>
      <c r="BZ305" s="14"/>
      <c r="CA305" s="14"/>
      <c r="CB305" s="14"/>
      <c r="CC305" s="14"/>
      <c r="CD305" s="14"/>
      <c r="CE305" s="14"/>
      <c r="CF305" s="14"/>
      <c r="CG305" s="14"/>
      <c r="CH305" s="14"/>
      <c r="CI305" s="14"/>
      <c r="CJ305" s="14"/>
      <c r="CK305" s="14"/>
      <c r="CL305" s="14"/>
    </row>
    <row r="306" spans="1:90" ht="15" customHeight="1">
      <c r="A306" s="5"/>
      <c r="B306" s="6"/>
      <c r="C306" s="19" t="s">
        <v>6829</v>
      </c>
      <c r="D306" s="634" t="str">
        <f>IF($AC$136="","",IF(HLOOKUP($AC$136,Presentación!$AQ$3:$BV$574,Presentación!AP167)="","",HLOOKUP($AC$136,Presentación!$AQ$3:$BV$574,Presentación!AP167,0)))</f>
        <v/>
      </c>
      <c r="E306" s="669"/>
      <c r="F306" s="670"/>
      <c r="G306" s="752" t="str">
        <f>IF($AC$136="","",IF(HLOOKUP($AC$136,Presentación!$BZ$3:$DE$574,Presentación!AP167,0)="","",HLOOKUP($AC$136,Presentación!$BZ$3:$DE$574,Presentación!AP167,0)))</f>
        <v/>
      </c>
      <c r="H306" s="669"/>
      <c r="I306" s="669"/>
      <c r="J306" s="669"/>
      <c r="K306" s="669"/>
      <c r="L306" s="669"/>
      <c r="M306" s="669"/>
      <c r="N306" s="669"/>
      <c r="O306" s="669"/>
      <c r="P306" s="669"/>
      <c r="Q306" s="669"/>
      <c r="R306" s="669"/>
      <c r="S306" s="670"/>
      <c r="T306" s="866"/>
      <c r="U306" s="745"/>
      <c r="V306" s="746"/>
      <c r="W306" s="112"/>
      <c r="X306" s="112"/>
      <c r="Y306" s="112"/>
      <c r="Z306" s="112"/>
      <c r="AA306" s="112"/>
      <c r="AB306" s="112"/>
      <c r="AC306" s="112"/>
      <c r="AD306" s="112"/>
      <c r="AG306">
        <f t="shared" si="105"/>
        <v>0</v>
      </c>
      <c r="AH306" s="247">
        <f t="shared" si="106"/>
        <v>0</v>
      </c>
      <c r="AI306" s="310" t="str">
        <f>IF(AH306=0,"",
IF(SUM($AH$142:AH306)=1,AJ306,
IF($AH$717&gt;SUM($AH$142:AH306),_xlfn.CONCAT(", ",AJ306),
IF($AH$717=SUM($AH$142:AH306),_xlfn.CONCAT(" y ",AJ306)))))</f>
        <v/>
      </c>
      <c r="AJ306" s="19">
        <v>165</v>
      </c>
      <c r="AK306">
        <f t="shared" si="104"/>
        <v>0</v>
      </c>
      <c r="AL306">
        <f t="shared" si="107"/>
        <v>0</v>
      </c>
      <c r="AM306">
        <f t="shared" si="108"/>
        <v>0</v>
      </c>
      <c r="AN306">
        <f t="shared" si="109"/>
        <v>0</v>
      </c>
      <c r="AO306">
        <f t="shared" si="110"/>
        <v>0</v>
      </c>
      <c r="AP306">
        <f t="shared" si="111"/>
        <v>0</v>
      </c>
      <c r="AQ306">
        <f t="shared" si="112"/>
        <v>0</v>
      </c>
      <c r="AR306">
        <f t="shared" si="113"/>
        <v>0</v>
      </c>
      <c r="AS306">
        <f t="shared" si="114"/>
        <v>0</v>
      </c>
      <c r="AT306" s="311">
        <f t="shared" si="115"/>
        <v>0</v>
      </c>
      <c r="AU306" s="312">
        <f t="shared" si="116"/>
        <v>0</v>
      </c>
      <c r="AV306" s="313">
        <f t="shared" si="117"/>
        <v>0</v>
      </c>
      <c r="AW306" s="314">
        <f t="shared" si="127"/>
        <v>0</v>
      </c>
      <c r="AX306" s="311">
        <f t="shared" si="118"/>
        <v>0</v>
      </c>
      <c r="AY306" s="312">
        <f t="shared" si="119"/>
        <v>0</v>
      </c>
      <c r="AZ306" s="313">
        <f t="shared" si="120"/>
        <v>0</v>
      </c>
      <c r="BA306" s="314">
        <f t="shared" si="128"/>
        <v>0</v>
      </c>
      <c r="BB306" s="311">
        <f t="shared" si="121"/>
        <v>0</v>
      </c>
      <c r="BC306" s="312">
        <f t="shared" si="122"/>
        <v>0</v>
      </c>
      <c r="BD306" s="313">
        <f t="shared" si="123"/>
        <v>0</v>
      </c>
      <c r="BE306" s="314">
        <f t="shared" si="129"/>
        <v>0</v>
      </c>
      <c r="BF306" s="311">
        <f t="shared" si="124"/>
        <v>0</v>
      </c>
      <c r="BG306" s="312">
        <f t="shared" si="125"/>
        <v>0</v>
      </c>
      <c r="BH306" s="313">
        <f t="shared" si="126"/>
        <v>0</v>
      </c>
      <c r="BI306" s="314">
        <f t="shared" si="130"/>
        <v>0</v>
      </c>
      <c r="BJ306" s="247">
        <f t="shared" si="131"/>
        <v>0</v>
      </c>
      <c r="BK306" s="310" t="str">
        <f>IF(BJ306=0,"",
IF(SUM($BJ$143:BJ306)=1,BL306,
IF($BJ$718&gt;SUM($BJ$143:BJ306),_xlfn.CONCAT(", ",BL306),
IF($BJ$718=SUM($BJ$143:BJ306),_xlfn.CONCAT(" y ",BL306)))))</f>
        <v/>
      </c>
      <c r="BL306" s="19">
        <v>164</v>
      </c>
      <c r="BM306" s="14"/>
      <c r="BN306" s="315"/>
      <c r="BO306" s="315"/>
      <c r="BP306" s="315"/>
      <c r="BQ306" s="315"/>
      <c r="BR306" s="315"/>
      <c r="BS306" s="315"/>
      <c r="BT306" s="315"/>
      <c r="BU306" s="315"/>
      <c r="BV306" s="14"/>
      <c r="BW306" s="14"/>
      <c r="BX306" s="14"/>
      <c r="BY306" s="14"/>
      <c r="BZ306" s="14"/>
      <c r="CA306" s="14"/>
      <c r="CB306" s="14"/>
      <c r="CC306" s="14"/>
      <c r="CD306" s="14"/>
      <c r="CE306" s="14"/>
      <c r="CF306" s="14"/>
      <c r="CG306" s="14"/>
      <c r="CH306" s="14"/>
      <c r="CI306" s="14"/>
      <c r="CJ306" s="14"/>
      <c r="CK306" s="14"/>
      <c r="CL306" s="14"/>
    </row>
    <row r="307" spans="1:90" ht="15" customHeight="1">
      <c r="A307" s="5"/>
      <c r="B307" s="6"/>
      <c r="C307" s="19" t="s">
        <v>6830</v>
      </c>
      <c r="D307" s="634" t="str">
        <f>IF($AC$136="","",IF(HLOOKUP($AC$136,Presentación!$AQ$3:$BV$574,Presentación!AP168)="","",HLOOKUP($AC$136,Presentación!$AQ$3:$BV$574,Presentación!AP168,0)))</f>
        <v/>
      </c>
      <c r="E307" s="669"/>
      <c r="F307" s="670"/>
      <c r="G307" s="752" t="str">
        <f>IF($AC$136="","",IF(HLOOKUP($AC$136,Presentación!$BZ$3:$DE$574,Presentación!AP168,0)="","",HLOOKUP($AC$136,Presentación!$BZ$3:$DE$574,Presentación!AP168,0)))</f>
        <v/>
      </c>
      <c r="H307" s="669"/>
      <c r="I307" s="669"/>
      <c r="J307" s="669"/>
      <c r="K307" s="669"/>
      <c r="L307" s="669"/>
      <c r="M307" s="669"/>
      <c r="N307" s="669"/>
      <c r="O307" s="669"/>
      <c r="P307" s="669"/>
      <c r="Q307" s="669"/>
      <c r="R307" s="669"/>
      <c r="S307" s="670"/>
      <c r="T307" s="866"/>
      <c r="U307" s="745"/>
      <c r="V307" s="746"/>
      <c r="W307" s="112"/>
      <c r="X307" s="112"/>
      <c r="Y307" s="112"/>
      <c r="Z307" s="112"/>
      <c r="AA307" s="112"/>
      <c r="AB307" s="112"/>
      <c r="AC307" s="112"/>
      <c r="AD307" s="112"/>
      <c r="AG307">
        <f t="shared" si="105"/>
        <v>0</v>
      </c>
      <c r="AH307" s="247">
        <f t="shared" si="106"/>
        <v>0</v>
      </c>
      <c r="AI307" s="310" t="str">
        <f>IF(AH307=0,"",
IF(SUM($AH$142:AH307)=1,AJ307,
IF($AH$717&gt;SUM($AH$142:AH307),_xlfn.CONCAT(", ",AJ307),
IF($AH$717=SUM($AH$142:AH307),_xlfn.CONCAT(" y ",AJ307)))))</f>
        <v/>
      </c>
      <c r="AJ307" s="19">
        <v>166</v>
      </c>
      <c r="AK307">
        <f t="shared" si="104"/>
        <v>0</v>
      </c>
      <c r="AL307">
        <f t="shared" si="107"/>
        <v>0</v>
      </c>
      <c r="AM307">
        <f t="shared" si="108"/>
        <v>0</v>
      </c>
      <c r="AN307">
        <f t="shared" si="109"/>
        <v>0</v>
      </c>
      <c r="AO307">
        <f t="shared" si="110"/>
        <v>0</v>
      </c>
      <c r="AP307">
        <f t="shared" si="111"/>
        <v>0</v>
      </c>
      <c r="AQ307">
        <f t="shared" si="112"/>
        <v>0</v>
      </c>
      <c r="AR307">
        <f t="shared" si="113"/>
        <v>0</v>
      </c>
      <c r="AS307">
        <f t="shared" si="114"/>
        <v>0</v>
      </c>
      <c r="AT307" s="311">
        <f t="shared" si="115"/>
        <v>0</v>
      </c>
      <c r="AU307" s="312">
        <f t="shared" si="116"/>
        <v>0</v>
      </c>
      <c r="AV307" s="313">
        <f t="shared" si="117"/>
        <v>0</v>
      </c>
      <c r="AW307" s="314">
        <f t="shared" si="127"/>
        <v>0</v>
      </c>
      <c r="AX307" s="311">
        <f t="shared" si="118"/>
        <v>0</v>
      </c>
      <c r="AY307" s="312">
        <f t="shared" si="119"/>
        <v>0</v>
      </c>
      <c r="AZ307" s="313">
        <f t="shared" si="120"/>
        <v>0</v>
      </c>
      <c r="BA307" s="314">
        <f t="shared" si="128"/>
        <v>0</v>
      </c>
      <c r="BB307" s="311">
        <f t="shared" si="121"/>
        <v>0</v>
      </c>
      <c r="BC307" s="312">
        <f t="shared" si="122"/>
        <v>0</v>
      </c>
      <c r="BD307" s="313">
        <f t="shared" si="123"/>
        <v>0</v>
      </c>
      <c r="BE307" s="314">
        <f t="shared" si="129"/>
        <v>0</v>
      </c>
      <c r="BF307" s="311">
        <f t="shared" si="124"/>
        <v>0</v>
      </c>
      <c r="BG307" s="312">
        <f t="shared" si="125"/>
        <v>0</v>
      </c>
      <c r="BH307" s="313">
        <f t="shared" si="126"/>
        <v>0</v>
      </c>
      <c r="BI307" s="314">
        <f t="shared" si="130"/>
        <v>0</v>
      </c>
      <c r="BJ307" s="247">
        <f t="shared" si="131"/>
        <v>0</v>
      </c>
      <c r="BK307" s="310" t="str">
        <f>IF(BJ307=0,"",
IF(SUM($BJ$143:BJ307)=1,BL307,
IF($BJ$718&gt;SUM($BJ$143:BJ307),_xlfn.CONCAT(", ",BL307),
IF($BJ$718=SUM($BJ$143:BJ307),_xlfn.CONCAT(" y ",BL307)))))</f>
        <v/>
      </c>
      <c r="BL307" s="19">
        <v>165</v>
      </c>
      <c r="BM307" s="14"/>
      <c r="BN307" s="315"/>
      <c r="BO307" s="315"/>
      <c r="BP307" s="315"/>
      <c r="BQ307" s="315"/>
      <c r="BR307" s="315"/>
      <c r="BS307" s="315"/>
      <c r="BT307" s="315"/>
      <c r="BU307" s="315"/>
      <c r="BV307" s="14"/>
      <c r="BW307" s="14"/>
      <c r="BX307" s="14"/>
      <c r="BY307" s="14"/>
      <c r="BZ307" s="14"/>
      <c r="CA307" s="14"/>
      <c r="CB307" s="14"/>
      <c r="CC307" s="14"/>
      <c r="CD307" s="14"/>
      <c r="CE307" s="14"/>
      <c r="CF307" s="14"/>
      <c r="CG307" s="14"/>
      <c r="CH307" s="14"/>
      <c r="CI307" s="14"/>
      <c r="CJ307" s="14"/>
      <c r="CK307" s="14"/>
      <c r="CL307" s="14"/>
    </row>
    <row r="308" spans="1:90" ht="15" customHeight="1">
      <c r="A308" s="5"/>
      <c r="B308" s="6"/>
      <c r="C308" s="19" t="s">
        <v>6831</v>
      </c>
      <c r="D308" s="634" t="str">
        <f>IF($AC$136="","",IF(HLOOKUP($AC$136,Presentación!$AQ$3:$BV$574,Presentación!AP169)="","",HLOOKUP($AC$136,Presentación!$AQ$3:$BV$574,Presentación!AP169,0)))</f>
        <v/>
      </c>
      <c r="E308" s="669"/>
      <c r="F308" s="670"/>
      <c r="G308" s="752" t="str">
        <f>IF($AC$136="","",IF(HLOOKUP($AC$136,Presentación!$BZ$3:$DE$574,Presentación!AP169,0)="","",HLOOKUP($AC$136,Presentación!$BZ$3:$DE$574,Presentación!AP169,0)))</f>
        <v/>
      </c>
      <c r="H308" s="669"/>
      <c r="I308" s="669"/>
      <c r="J308" s="669"/>
      <c r="K308" s="669"/>
      <c r="L308" s="669"/>
      <c r="M308" s="669"/>
      <c r="N308" s="669"/>
      <c r="O308" s="669"/>
      <c r="P308" s="669"/>
      <c r="Q308" s="669"/>
      <c r="R308" s="669"/>
      <c r="S308" s="670"/>
      <c r="T308" s="866"/>
      <c r="U308" s="745"/>
      <c r="V308" s="746"/>
      <c r="W308" s="112"/>
      <c r="X308" s="112"/>
      <c r="Y308" s="112"/>
      <c r="Z308" s="112"/>
      <c r="AA308" s="112"/>
      <c r="AB308" s="112"/>
      <c r="AC308" s="112"/>
      <c r="AD308" s="112"/>
      <c r="AG308">
        <f t="shared" si="105"/>
        <v>0</v>
      </c>
      <c r="AH308" s="247">
        <f t="shared" si="106"/>
        <v>0</v>
      </c>
      <c r="AI308" s="310" t="str">
        <f>IF(AH308=0,"",
IF(SUM($AH$142:AH308)=1,AJ308,
IF($AH$717&gt;SUM($AH$142:AH308),_xlfn.CONCAT(", ",AJ308),
IF($AH$717=SUM($AH$142:AH308),_xlfn.CONCAT(" y ",AJ308)))))</f>
        <v/>
      </c>
      <c r="AJ308" s="19">
        <v>167</v>
      </c>
      <c r="AK308">
        <f t="shared" si="104"/>
        <v>0</v>
      </c>
      <c r="AL308">
        <f t="shared" si="107"/>
        <v>0</v>
      </c>
      <c r="AM308">
        <f t="shared" si="108"/>
        <v>0</v>
      </c>
      <c r="AN308">
        <f t="shared" si="109"/>
        <v>0</v>
      </c>
      <c r="AO308">
        <f t="shared" si="110"/>
        <v>0</v>
      </c>
      <c r="AP308">
        <f t="shared" si="111"/>
        <v>0</v>
      </c>
      <c r="AQ308">
        <f t="shared" si="112"/>
        <v>0</v>
      </c>
      <c r="AR308">
        <f t="shared" si="113"/>
        <v>0</v>
      </c>
      <c r="AS308">
        <f t="shared" si="114"/>
        <v>0</v>
      </c>
      <c r="AT308" s="311">
        <f t="shared" si="115"/>
        <v>0</v>
      </c>
      <c r="AU308" s="312">
        <f t="shared" si="116"/>
        <v>0</v>
      </c>
      <c r="AV308" s="313">
        <f t="shared" si="117"/>
        <v>0</v>
      </c>
      <c r="AW308" s="314">
        <f t="shared" si="127"/>
        <v>0</v>
      </c>
      <c r="AX308" s="311">
        <f t="shared" si="118"/>
        <v>0</v>
      </c>
      <c r="AY308" s="312">
        <f t="shared" si="119"/>
        <v>0</v>
      </c>
      <c r="AZ308" s="313">
        <f t="shared" si="120"/>
        <v>0</v>
      </c>
      <c r="BA308" s="314">
        <f t="shared" si="128"/>
        <v>0</v>
      </c>
      <c r="BB308" s="311">
        <f t="shared" si="121"/>
        <v>0</v>
      </c>
      <c r="BC308" s="312">
        <f t="shared" si="122"/>
        <v>0</v>
      </c>
      <c r="BD308" s="313">
        <f t="shared" si="123"/>
        <v>0</v>
      </c>
      <c r="BE308" s="314">
        <f t="shared" si="129"/>
        <v>0</v>
      </c>
      <c r="BF308" s="311">
        <f t="shared" si="124"/>
        <v>0</v>
      </c>
      <c r="BG308" s="312">
        <f t="shared" si="125"/>
        <v>0</v>
      </c>
      <c r="BH308" s="313">
        <f t="shared" si="126"/>
        <v>0</v>
      </c>
      <c r="BI308" s="314">
        <f t="shared" si="130"/>
        <v>0</v>
      </c>
      <c r="BJ308" s="247">
        <f t="shared" si="131"/>
        <v>0</v>
      </c>
      <c r="BK308" s="310" t="str">
        <f>IF(BJ308=0,"",
IF(SUM($BJ$143:BJ308)=1,BL308,
IF($BJ$718&gt;SUM($BJ$143:BJ308),_xlfn.CONCAT(", ",BL308),
IF($BJ$718=SUM($BJ$143:BJ308),_xlfn.CONCAT(" y ",BL308)))))</f>
        <v/>
      </c>
      <c r="BL308" s="19">
        <v>166</v>
      </c>
      <c r="BM308" s="14"/>
      <c r="BN308" s="315"/>
      <c r="BO308" s="315"/>
      <c r="BP308" s="315"/>
      <c r="BQ308" s="315"/>
      <c r="BR308" s="315"/>
      <c r="BS308" s="315"/>
      <c r="BT308" s="315"/>
      <c r="BU308" s="315"/>
      <c r="BV308" s="14"/>
      <c r="BW308" s="14"/>
      <c r="BX308" s="14"/>
      <c r="BY308" s="14"/>
      <c r="BZ308" s="14"/>
      <c r="CA308" s="14"/>
      <c r="CB308" s="14"/>
      <c r="CC308" s="14"/>
      <c r="CD308" s="14"/>
      <c r="CE308" s="14"/>
      <c r="CF308" s="14"/>
      <c r="CG308" s="14"/>
      <c r="CH308" s="14"/>
      <c r="CI308" s="14"/>
      <c r="CJ308" s="14"/>
      <c r="CK308" s="14"/>
      <c r="CL308" s="14"/>
    </row>
    <row r="309" spans="1:90" ht="15" customHeight="1">
      <c r="A309" s="5"/>
      <c r="B309" s="6"/>
      <c r="C309" s="19" t="s">
        <v>6832</v>
      </c>
      <c r="D309" s="634" t="str">
        <f>IF($AC$136="","",IF(HLOOKUP($AC$136,Presentación!$AQ$3:$BV$574,Presentación!AP170)="","",HLOOKUP($AC$136,Presentación!$AQ$3:$BV$574,Presentación!AP170,0)))</f>
        <v/>
      </c>
      <c r="E309" s="669"/>
      <c r="F309" s="670"/>
      <c r="G309" s="752" t="str">
        <f>IF($AC$136="","",IF(HLOOKUP($AC$136,Presentación!$BZ$3:$DE$574,Presentación!AP170,0)="","",HLOOKUP($AC$136,Presentación!$BZ$3:$DE$574,Presentación!AP170,0)))</f>
        <v/>
      </c>
      <c r="H309" s="669"/>
      <c r="I309" s="669"/>
      <c r="J309" s="669"/>
      <c r="K309" s="669"/>
      <c r="L309" s="669"/>
      <c r="M309" s="669"/>
      <c r="N309" s="669"/>
      <c r="O309" s="669"/>
      <c r="P309" s="669"/>
      <c r="Q309" s="669"/>
      <c r="R309" s="669"/>
      <c r="S309" s="670"/>
      <c r="T309" s="866"/>
      <c r="U309" s="745"/>
      <c r="V309" s="746"/>
      <c r="W309" s="112"/>
      <c r="X309" s="112"/>
      <c r="Y309" s="112"/>
      <c r="Z309" s="112"/>
      <c r="AA309" s="112"/>
      <c r="AB309" s="112"/>
      <c r="AC309" s="112"/>
      <c r="AD309" s="112"/>
      <c r="AG309">
        <f t="shared" si="105"/>
        <v>0</v>
      </c>
      <c r="AH309" s="247">
        <f t="shared" si="106"/>
        <v>0</v>
      </c>
      <c r="AI309" s="310" t="str">
        <f>IF(AH309=0,"",
IF(SUM($AH$142:AH309)=1,AJ309,
IF($AH$717&gt;SUM($AH$142:AH309),_xlfn.CONCAT(", ",AJ309),
IF($AH$717=SUM($AH$142:AH309),_xlfn.CONCAT(" y ",AJ309)))))</f>
        <v/>
      </c>
      <c r="AJ309" s="19">
        <v>168</v>
      </c>
      <c r="AK309">
        <f t="shared" si="104"/>
        <v>0</v>
      </c>
      <c r="AL309">
        <f t="shared" si="107"/>
        <v>0</v>
      </c>
      <c r="AM309">
        <f t="shared" si="108"/>
        <v>0</v>
      </c>
      <c r="AN309">
        <f t="shared" si="109"/>
        <v>0</v>
      </c>
      <c r="AO309">
        <f t="shared" si="110"/>
        <v>0</v>
      </c>
      <c r="AP309">
        <f t="shared" si="111"/>
        <v>0</v>
      </c>
      <c r="AQ309">
        <f t="shared" si="112"/>
        <v>0</v>
      </c>
      <c r="AR309">
        <f t="shared" si="113"/>
        <v>0</v>
      </c>
      <c r="AS309">
        <f t="shared" si="114"/>
        <v>0</v>
      </c>
      <c r="AT309" s="311">
        <f t="shared" si="115"/>
        <v>0</v>
      </c>
      <c r="AU309" s="312">
        <f t="shared" si="116"/>
        <v>0</v>
      </c>
      <c r="AV309" s="313">
        <f t="shared" si="117"/>
        <v>0</v>
      </c>
      <c r="AW309" s="314">
        <f t="shared" si="127"/>
        <v>0</v>
      </c>
      <c r="AX309" s="311">
        <f t="shared" si="118"/>
        <v>0</v>
      </c>
      <c r="AY309" s="312">
        <f t="shared" si="119"/>
        <v>0</v>
      </c>
      <c r="AZ309" s="313">
        <f t="shared" si="120"/>
        <v>0</v>
      </c>
      <c r="BA309" s="314">
        <f t="shared" si="128"/>
        <v>0</v>
      </c>
      <c r="BB309" s="311">
        <f t="shared" si="121"/>
        <v>0</v>
      </c>
      <c r="BC309" s="312">
        <f t="shared" si="122"/>
        <v>0</v>
      </c>
      <c r="BD309" s="313">
        <f t="shared" si="123"/>
        <v>0</v>
      </c>
      <c r="BE309" s="314">
        <f t="shared" si="129"/>
        <v>0</v>
      </c>
      <c r="BF309" s="311">
        <f t="shared" si="124"/>
        <v>0</v>
      </c>
      <c r="BG309" s="312">
        <f t="shared" si="125"/>
        <v>0</v>
      </c>
      <c r="BH309" s="313">
        <f t="shared" si="126"/>
        <v>0</v>
      </c>
      <c r="BI309" s="314">
        <f t="shared" si="130"/>
        <v>0</v>
      </c>
      <c r="BJ309" s="247">
        <f t="shared" si="131"/>
        <v>0</v>
      </c>
      <c r="BK309" s="310" t="str">
        <f>IF(BJ309=0,"",
IF(SUM($BJ$143:BJ309)=1,BL309,
IF($BJ$718&gt;SUM($BJ$143:BJ309),_xlfn.CONCAT(", ",BL309),
IF($BJ$718=SUM($BJ$143:BJ309),_xlfn.CONCAT(" y ",BL309)))))</f>
        <v/>
      </c>
      <c r="BL309" s="19">
        <v>167</v>
      </c>
      <c r="BM309" s="14"/>
      <c r="BN309" s="315"/>
      <c r="BO309" s="315"/>
      <c r="BP309" s="315"/>
      <c r="BQ309" s="315"/>
      <c r="BR309" s="315"/>
      <c r="BS309" s="315"/>
      <c r="BT309" s="315"/>
      <c r="BU309" s="315"/>
      <c r="BV309" s="14"/>
      <c r="BW309" s="14"/>
      <c r="BX309" s="14"/>
      <c r="BY309" s="14"/>
      <c r="BZ309" s="14"/>
      <c r="CA309" s="14"/>
      <c r="CB309" s="14"/>
      <c r="CC309" s="14"/>
      <c r="CD309" s="14"/>
      <c r="CE309" s="14"/>
      <c r="CF309" s="14"/>
      <c r="CG309" s="14"/>
      <c r="CH309" s="14"/>
      <c r="CI309" s="14"/>
      <c r="CJ309" s="14"/>
      <c r="CK309" s="14"/>
      <c r="CL309" s="14"/>
    </row>
    <row r="310" spans="1:90" ht="15" customHeight="1">
      <c r="A310" s="5"/>
      <c r="B310" s="6"/>
      <c r="C310" s="19" t="s">
        <v>6833</v>
      </c>
      <c r="D310" s="634" t="str">
        <f>IF($AC$136="","",IF(HLOOKUP($AC$136,Presentación!$AQ$3:$BV$574,Presentación!AP171)="","",HLOOKUP($AC$136,Presentación!$AQ$3:$BV$574,Presentación!AP171,0)))</f>
        <v/>
      </c>
      <c r="E310" s="669"/>
      <c r="F310" s="670"/>
      <c r="G310" s="752" t="str">
        <f>IF($AC$136="","",IF(HLOOKUP($AC$136,Presentación!$BZ$3:$DE$574,Presentación!AP171,0)="","",HLOOKUP($AC$136,Presentación!$BZ$3:$DE$574,Presentación!AP171,0)))</f>
        <v/>
      </c>
      <c r="H310" s="669"/>
      <c r="I310" s="669"/>
      <c r="J310" s="669"/>
      <c r="K310" s="669"/>
      <c r="L310" s="669"/>
      <c r="M310" s="669"/>
      <c r="N310" s="669"/>
      <c r="O310" s="669"/>
      <c r="P310" s="669"/>
      <c r="Q310" s="669"/>
      <c r="R310" s="669"/>
      <c r="S310" s="670"/>
      <c r="T310" s="866"/>
      <c r="U310" s="745"/>
      <c r="V310" s="746"/>
      <c r="W310" s="112"/>
      <c r="X310" s="112"/>
      <c r="Y310" s="112"/>
      <c r="Z310" s="112"/>
      <c r="AA310" s="112"/>
      <c r="AB310" s="112"/>
      <c r="AC310" s="112"/>
      <c r="AD310" s="112"/>
      <c r="AG310">
        <f t="shared" si="105"/>
        <v>0</v>
      </c>
      <c r="AH310" s="247">
        <f t="shared" si="106"/>
        <v>0</v>
      </c>
      <c r="AI310" s="310" t="str">
        <f>IF(AH310=0,"",
IF(SUM($AH$142:AH310)=1,AJ310,
IF($AH$717&gt;SUM($AH$142:AH310),_xlfn.CONCAT(", ",AJ310),
IF($AH$717=SUM($AH$142:AH310),_xlfn.CONCAT(" y ",AJ310)))))</f>
        <v/>
      </c>
      <c r="AJ310" s="19">
        <v>169</v>
      </c>
      <c r="AK310">
        <f t="shared" si="104"/>
        <v>0</v>
      </c>
      <c r="AL310">
        <f t="shared" si="107"/>
        <v>0</v>
      </c>
      <c r="AM310">
        <f t="shared" si="108"/>
        <v>0</v>
      </c>
      <c r="AN310">
        <f t="shared" si="109"/>
        <v>0</v>
      </c>
      <c r="AO310">
        <f t="shared" si="110"/>
        <v>0</v>
      </c>
      <c r="AP310">
        <f t="shared" si="111"/>
        <v>0</v>
      </c>
      <c r="AQ310">
        <f t="shared" si="112"/>
        <v>0</v>
      </c>
      <c r="AR310">
        <f t="shared" si="113"/>
        <v>0</v>
      </c>
      <c r="AS310">
        <f t="shared" si="114"/>
        <v>0</v>
      </c>
      <c r="AT310" s="311">
        <f t="shared" si="115"/>
        <v>0</v>
      </c>
      <c r="AU310" s="312">
        <f t="shared" si="116"/>
        <v>0</v>
      </c>
      <c r="AV310" s="313">
        <f t="shared" si="117"/>
        <v>0</v>
      </c>
      <c r="AW310" s="314">
        <f t="shared" si="127"/>
        <v>0</v>
      </c>
      <c r="AX310" s="311">
        <f t="shared" si="118"/>
        <v>0</v>
      </c>
      <c r="AY310" s="312">
        <f t="shared" si="119"/>
        <v>0</v>
      </c>
      <c r="AZ310" s="313">
        <f t="shared" si="120"/>
        <v>0</v>
      </c>
      <c r="BA310" s="314">
        <f t="shared" si="128"/>
        <v>0</v>
      </c>
      <c r="BB310" s="311">
        <f t="shared" si="121"/>
        <v>0</v>
      </c>
      <c r="BC310" s="312">
        <f t="shared" si="122"/>
        <v>0</v>
      </c>
      <c r="BD310" s="313">
        <f t="shared" si="123"/>
        <v>0</v>
      </c>
      <c r="BE310" s="314">
        <f t="shared" si="129"/>
        <v>0</v>
      </c>
      <c r="BF310" s="311">
        <f t="shared" si="124"/>
        <v>0</v>
      </c>
      <c r="BG310" s="312">
        <f t="shared" si="125"/>
        <v>0</v>
      </c>
      <c r="BH310" s="313">
        <f t="shared" si="126"/>
        <v>0</v>
      </c>
      <c r="BI310" s="314">
        <f t="shared" si="130"/>
        <v>0</v>
      </c>
      <c r="BJ310" s="247">
        <f t="shared" si="131"/>
        <v>0</v>
      </c>
      <c r="BK310" s="310" t="str">
        <f>IF(BJ310=0,"",
IF(SUM($BJ$143:BJ310)=1,BL310,
IF($BJ$718&gt;SUM($BJ$143:BJ310),_xlfn.CONCAT(", ",BL310),
IF($BJ$718=SUM($BJ$143:BJ310),_xlfn.CONCAT(" y ",BL310)))))</f>
        <v/>
      </c>
      <c r="BL310" s="19">
        <v>168</v>
      </c>
      <c r="BM310" s="14"/>
      <c r="BN310" s="315"/>
      <c r="BO310" s="315"/>
      <c r="BP310" s="315"/>
      <c r="BQ310" s="315"/>
      <c r="BR310" s="315"/>
      <c r="BS310" s="315"/>
      <c r="BT310" s="315"/>
      <c r="BU310" s="315"/>
      <c r="BV310" s="14"/>
      <c r="BW310" s="14"/>
      <c r="BX310" s="14"/>
      <c r="BY310" s="14"/>
      <c r="BZ310" s="14"/>
      <c r="CA310" s="14"/>
      <c r="CB310" s="14"/>
      <c r="CC310" s="14"/>
      <c r="CD310" s="14"/>
      <c r="CE310" s="14"/>
      <c r="CF310" s="14"/>
      <c r="CG310" s="14"/>
      <c r="CH310" s="14"/>
      <c r="CI310" s="14"/>
      <c r="CJ310" s="14"/>
      <c r="CK310" s="14"/>
      <c r="CL310" s="14"/>
    </row>
    <row r="311" spans="1:90" ht="15" customHeight="1">
      <c r="A311" s="5"/>
      <c r="B311" s="6"/>
      <c r="C311" s="19" t="s">
        <v>6834</v>
      </c>
      <c r="D311" s="634" t="str">
        <f>IF($AC$136="","",IF(HLOOKUP($AC$136,Presentación!$AQ$3:$BV$574,Presentación!AP172)="","",HLOOKUP($AC$136,Presentación!$AQ$3:$BV$574,Presentación!AP172,0)))</f>
        <v/>
      </c>
      <c r="E311" s="669"/>
      <c r="F311" s="670"/>
      <c r="G311" s="752" t="str">
        <f>IF($AC$136="","",IF(HLOOKUP($AC$136,Presentación!$BZ$3:$DE$574,Presentación!AP172,0)="","",HLOOKUP($AC$136,Presentación!$BZ$3:$DE$574,Presentación!AP172,0)))</f>
        <v/>
      </c>
      <c r="H311" s="669"/>
      <c r="I311" s="669"/>
      <c r="J311" s="669"/>
      <c r="K311" s="669"/>
      <c r="L311" s="669"/>
      <c r="M311" s="669"/>
      <c r="N311" s="669"/>
      <c r="O311" s="669"/>
      <c r="P311" s="669"/>
      <c r="Q311" s="669"/>
      <c r="R311" s="669"/>
      <c r="S311" s="670"/>
      <c r="T311" s="866"/>
      <c r="U311" s="745"/>
      <c r="V311" s="746"/>
      <c r="W311" s="112"/>
      <c r="X311" s="112"/>
      <c r="Y311" s="112"/>
      <c r="Z311" s="112"/>
      <c r="AA311" s="112"/>
      <c r="AB311" s="112"/>
      <c r="AC311" s="112"/>
      <c r="AD311" s="112"/>
      <c r="AG311">
        <f t="shared" si="105"/>
        <v>0</v>
      </c>
      <c r="AH311" s="247">
        <f t="shared" si="106"/>
        <v>0</v>
      </c>
      <c r="AI311" s="310" t="str">
        <f>IF(AH311=0,"",
IF(SUM($AH$142:AH311)=1,AJ311,
IF($AH$717&gt;SUM($AH$142:AH311),_xlfn.CONCAT(", ",AJ311),
IF($AH$717=SUM($AH$142:AH311),_xlfn.CONCAT(" y ",AJ311)))))</f>
        <v/>
      </c>
      <c r="AJ311" s="19">
        <v>170</v>
      </c>
      <c r="AK311">
        <f t="shared" si="104"/>
        <v>0</v>
      </c>
      <c r="AL311">
        <f t="shared" si="107"/>
        <v>0</v>
      </c>
      <c r="AM311">
        <f t="shared" si="108"/>
        <v>0</v>
      </c>
      <c r="AN311">
        <f t="shared" si="109"/>
        <v>0</v>
      </c>
      <c r="AO311">
        <f t="shared" si="110"/>
        <v>0</v>
      </c>
      <c r="AP311">
        <f t="shared" si="111"/>
        <v>0</v>
      </c>
      <c r="AQ311">
        <f t="shared" si="112"/>
        <v>0</v>
      </c>
      <c r="AR311">
        <f t="shared" si="113"/>
        <v>0</v>
      </c>
      <c r="AS311">
        <f t="shared" si="114"/>
        <v>0</v>
      </c>
      <c r="AT311" s="311">
        <f t="shared" si="115"/>
        <v>0</v>
      </c>
      <c r="AU311" s="312">
        <f t="shared" si="116"/>
        <v>0</v>
      </c>
      <c r="AV311" s="313">
        <f t="shared" si="117"/>
        <v>0</v>
      </c>
      <c r="AW311" s="314">
        <f t="shared" si="127"/>
        <v>0</v>
      </c>
      <c r="AX311" s="311">
        <f t="shared" si="118"/>
        <v>0</v>
      </c>
      <c r="AY311" s="312">
        <f t="shared" si="119"/>
        <v>0</v>
      </c>
      <c r="AZ311" s="313">
        <f t="shared" si="120"/>
        <v>0</v>
      </c>
      <c r="BA311" s="314">
        <f t="shared" si="128"/>
        <v>0</v>
      </c>
      <c r="BB311" s="311">
        <f t="shared" si="121"/>
        <v>0</v>
      </c>
      <c r="BC311" s="312">
        <f t="shared" si="122"/>
        <v>0</v>
      </c>
      <c r="BD311" s="313">
        <f t="shared" si="123"/>
        <v>0</v>
      </c>
      <c r="BE311" s="314">
        <f t="shared" si="129"/>
        <v>0</v>
      </c>
      <c r="BF311" s="311">
        <f t="shared" si="124"/>
        <v>0</v>
      </c>
      <c r="BG311" s="312">
        <f t="shared" si="125"/>
        <v>0</v>
      </c>
      <c r="BH311" s="313">
        <f t="shared" si="126"/>
        <v>0</v>
      </c>
      <c r="BI311" s="314">
        <f t="shared" si="130"/>
        <v>0</v>
      </c>
      <c r="BJ311" s="247">
        <f t="shared" si="131"/>
        <v>0</v>
      </c>
      <c r="BK311" s="310" t="str">
        <f>IF(BJ311=0,"",
IF(SUM($BJ$143:BJ311)=1,BL311,
IF($BJ$718&gt;SUM($BJ$143:BJ311),_xlfn.CONCAT(", ",BL311),
IF($BJ$718=SUM($BJ$143:BJ311),_xlfn.CONCAT(" y ",BL311)))))</f>
        <v/>
      </c>
      <c r="BL311" s="19">
        <v>169</v>
      </c>
      <c r="BM311" s="14"/>
      <c r="BN311" s="315"/>
      <c r="BO311" s="315"/>
      <c r="BP311" s="315"/>
      <c r="BQ311" s="315"/>
      <c r="BR311" s="315"/>
      <c r="BS311" s="315"/>
      <c r="BT311" s="315"/>
      <c r="BU311" s="315"/>
      <c r="BV311" s="14"/>
      <c r="BW311" s="14"/>
      <c r="BX311" s="14"/>
      <c r="BY311" s="14"/>
      <c r="BZ311" s="14"/>
      <c r="CA311" s="14"/>
      <c r="CB311" s="14"/>
      <c r="CC311" s="14"/>
      <c r="CD311" s="14"/>
      <c r="CE311" s="14"/>
      <c r="CF311" s="14"/>
      <c r="CG311" s="14"/>
      <c r="CH311" s="14"/>
      <c r="CI311" s="14"/>
      <c r="CJ311" s="14"/>
      <c r="CK311" s="14"/>
      <c r="CL311" s="14"/>
    </row>
    <row r="312" spans="1:90" ht="15" customHeight="1">
      <c r="A312" s="5"/>
      <c r="B312" s="6"/>
      <c r="C312" s="19" t="s">
        <v>6835</v>
      </c>
      <c r="D312" s="634" t="str">
        <f>IF($AC$136="","",IF(HLOOKUP($AC$136,Presentación!$AQ$3:$BV$574,Presentación!AP173)="","",HLOOKUP($AC$136,Presentación!$AQ$3:$BV$574,Presentación!AP173,0)))</f>
        <v/>
      </c>
      <c r="E312" s="669"/>
      <c r="F312" s="670"/>
      <c r="G312" s="752" t="str">
        <f>IF($AC$136="","",IF(HLOOKUP($AC$136,Presentación!$BZ$3:$DE$574,Presentación!AP173,0)="","",HLOOKUP($AC$136,Presentación!$BZ$3:$DE$574,Presentación!AP173,0)))</f>
        <v/>
      </c>
      <c r="H312" s="669"/>
      <c r="I312" s="669"/>
      <c r="J312" s="669"/>
      <c r="K312" s="669"/>
      <c r="L312" s="669"/>
      <c r="M312" s="669"/>
      <c r="N312" s="669"/>
      <c r="O312" s="669"/>
      <c r="P312" s="669"/>
      <c r="Q312" s="669"/>
      <c r="R312" s="669"/>
      <c r="S312" s="670"/>
      <c r="T312" s="866"/>
      <c r="U312" s="745"/>
      <c r="V312" s="746"/>
      <c r="W312" s="112"/>
      <c r="X312" s="112"/>
      <c r="Y312" s="112"/>
      <c r="Z312" s="112"/>
      <c r="AA312" s="112"/>
      <c r="AB312" s="112"/>
      <c r="AC312" s="112"/>
      <c r="AD312" s="112"/>
      <c r="AG312">
        <f t="shared" si="105"/>
        <v>0</v>
      </c>
      <c r="AH312" s="247">
        <f t="shared" si="106"/>
        <v>0</v>
      </c>
      <c r="AI312" s="310" t="str">
        <f>IF(AH312=0,"",
IF(SUM($AH$142:AH312)=1,AJ312,
IF($AH$717&gt;SUM($AH$142:AH312),_xlfn.CONCAT(", ",AJ312),
IF($AH$717=SUM($AH$142:AH312),_xlfn.CONCAT(" y ",AJ312)))))</f>
        <v/>
      </c>
      <c r="AJ312" s="19">
        <v>171</v>
      </c>
      <c r="AK312">
        <f t="shared" si="104"/>
        <v>0</v>
      </c>
      <c r="AL312">
        <f t="shared" si="107"/>
        <v>0</v>
      </c>
      <c r="AM312">
        <f t="shared" si="108"/>
        <v>0</v>
      </c>
      <c r="AN312">
        <f t="shared" si="109"/>
        <v>0</v>
      </c>
      <c r="AO312">
        <f t="shared" si="110"/>
        <v>0</v>
      </c>
      <c r="AP312">
        <f t="shared" si="111"/>
        <v>0</v>
      </c>
      <c r="AQ312">
        <f t="shared" si="112"/>
        <v>0</v>
      </c>
      <c r="AR312">
        <f t="shared" si="113"/>
        <v>0</v>
      </c>
      <c r="AS312">
        <f t="shared" si="114"/>
        <v>0</v>
      </c>
      <c r="AT312" s="311">
        <f t="shared" si="115"/>
        <v>0</v>
      </c>
      <c r="AU312" s="312">
        <f t="shared" si="116"/>
        <v>0</v>
      </c>
      <c r="AV312" s="313">
        <f t="shared" si="117"/>
        <v>0</v>
      </c>
      <c r="AW312" s="314">
        <f t="shared" si="127"/>
        <v>0</v>
      </c>
      <c r="AX312" s="311">
        <f t="shared" si="118"/>
        <v>0</v>
      </c>
      <c r="AY312" s="312">
        <f t="shared" si="119"/>
        <v>0</v>
      </c>
      <c r="AZ312" s="313">
        <f t="shared" si="120"/>
        <v>0</v>
      </c>
      <c r="BA312" s="314">
        <f t="shared" si="128"/>
        <v>0</v>
      </c>
      <c r="BB312" s="311">
        <f t="shared" si="121"/>
        <v>0</v>
      </c>
      <c r="BC312" s="312">
        <f t="shared" si="122"/>
        <v>0</v>
      </c>
      <c r="BD312" s="313">
        <f t="shared" si="123"/>
        <v>0</v>
      </c>
      <c r="BE312" s="314">
        <f t="shared" si="129"/>
        <v>0</v>
      </c>
      <c r="BF312" s="311">
        <f t="shared" si="124"/>
        <v>0</v>
      </c>
      <c r="BG312" s="312">
        <f t="shared" si="125"/>
        <v>0</v>
      </c>
      <c r="BH312" s="313">
        <f t="shared" si="126"/>
        <v>0</v>
      </c>
      <c r="BI312" s="314">
        <f t="shared" si="130"/>
        <v>0</v>
      </c>
      <c r="BJ312" s="247">
        <f t="shared" si="131"/>
        <v>0</v>
      </c>
      <c r="BK312" s="310" t="str">
        <f>IF(BJ312=0,"",
IF(SUM($BJ$143:BJ312)=1,BL312,
IF($BJ$718&gt;SUM($BJ$143:BJ312),_xlfn.CONCAT(", ",BL312),
IF($BJ$718=SUM($BJ$143:BJ312),_xlfn.CONCAT(" y ",BL312)))))</f>
        <v/>
      </c>
      <c r="BL312" s="19">
        <v>170</v>
      </c>
      <c r="BM312" s="14"/>
      <c r="BN312" s="315"/>
      <c r="BO312" s="315"/>
      <c r="BP312" s="315"/>
      <c r="BQ312" s="315"/>
      <c r="BR312" s="315"/>
      <c r="BS312" s="315"/>
      <c r="BT312" s="315"/>
      <c r="BU312" s="315"/>
      <c r="BV312" s="14"/>
      <c r="BW312" s="14"/>
      <c r="BX312" s="14"/>
      <c r="BY312" s="14"/>
      <c r="BZ312" s="14"/>
      <c r="CA312" s="14"/>
      <c r="CB312" s="14"/>
      <c r="CC312" s="14"/>
      <c r="CD312" s="14"/>
      <c r="CE312" s="14"/>
      <c r="CF312" s="14"/>
      <c r="CG312" s="14"/>
      <c r="CH312" s="14"/>
      <c r="CI312" s="14"/>
      <c r="CJ312" s="14"/>
      <c r="CK312" s="14"/>
      <c r="CL312" s="14"/>
    </row>
    <row r="313" spans="1:90" ht="15" customHeight="1">
      <c r="A313" s="5"/>
      <c r="B313" s="6"/>
      <c r="C313" s="19" t="s">
        <v>6836</v>
      </c>
      <c r="D313" s="634" t="str">
        <f>IF($AC$136="","",IF(HLOOKUP($AC$136,Presentación!$AQ$3:$BV$574,Presentación!AP174)="","",HLOOKUP($AC$136,Presentación!$AQ$3:$BV$574,Presentación!AP174,0)))</f>
        <v/>
      </c>
      <c r="E313" s="669"/>
      <c r="F313" s="670"/>
      <c r="G313" s="752" t="str">
        <f>IF($AC$136="","",IF(HLOOKUP($AC$136,Presentación!$BZ$3:$DE$574,Presentación!AP174,0)="","",HLOOKUP($AC$136,Presentación!$BZ$3:$DE$574,Presentación!AP174,0)))</f>
        <v/>
      </c>
      <c r="H313" s="669"/>
      <c r="I313" s="669"/>
      <c r="J313" s="669"/>
      <c r="K313" s="669"/>
      <c r="L313" s="669"/>
      <c r="M313" s="669"/>
      <c r="N313" s="669"/>
      <c r="O313" s="669"/>
      <c r="P313" s="669"/>
      <c r="Q313" s="669"/>
      <c r="R313" s="669"/>
      <c r="S313" s="670"/>
      <c r="T313" s="866"/>
      <c r="U313" s="745"/>
      <c r="V313" s="746"/>
      <c r="W313" s="112"/>
      <c r="X313" s="112"/>
      <c r="Y313" s="112"/>
      <c r="Z313" s="112"/>
      <c r="AA313" s="112"/>
      <c r="AB313" s="112"/>
      <c r="AC313" s="112"/>
      <c r="AD313" s="112"/>
      <c r="AG313">
        <f t="shared" si="105"/>
        <v>0</v>
      </c>
      <c r="AH313" s="247">
        <f t="shared" si="106"/>
        <v>0</v>
      </c>
      <c r="AI313" s="310" t="str">
        <f>IF(AH313=0,"",
IF(SUM($AH$142:AH313)=1,AJ313,
IF($AH$717&gt;SUM($AH$142:AH313),_xlfn.CONCAT(", ",AJ313),
IF($AH$717=SUM($AH$142:AH313),_xlfn.CONCAT(" y ",AJ313)))))</f>
        <v/>
      </c>
      <c r="AJ313" s="19">
        <v>172</v>
      </c>
      <c r="AK313">
        <f t="shared" si="104"/>
        <v>0</v>
      </c>
      <c r="AL313">
        <f t="shared" si="107"/>
        <v>0</v>
      </c>
      <c r="AM313">
        <f t="shared" si="108"/>
        <v>0</v>
      </c>
      <c r="AN313">
        <f t="shared" si="109"/>
        <v>0</v>
      </c>
      <c r="AO313">
        <f t="shared" si="110"/>
        <v>0</v>
      </c>
      <c r="AP313">
        <f t="shared" si="111"/>
        <v>0</v>
      </c>
      <c r="AQ313">
        <f t="shared" si="112"/>
        <v>0</v>
      </c>
      <c r="AR313">
        <f t="shared" si="113"/>
        <v>0</v>
      </c>
      <c r="AS313">
        <f t="shared" si="114"/>
        <v>0</v>
      </c>
      <c r="AT313" s="311">
        <f t="shared" si="115"/>
        <v>0</v>
      </c>
      <c r="AU313" s="312">
        <f t="shared" si="116"/>
        <v>0</v>
      </c>
      <c r="AV313" s="313">
        <f t="shared" si="117"/>
        <v>0</v>
      </c>
      <c r="AW313" s="314">
        <f t="shared" si="127"/>
        <v>0</v>
      </c>
      <c r="AX313" s="311">
        <f t="shared" si="118"/>
        <v>0</v>
      </c>
      <c r="AY313" s="312">
        <f t="shared" si="119"/>
        <v>0</v>
      </c>
      <c r="AZ313" s="313">
        <f t="shared" si="120"/>
        <v>0</v>
      </c>
      <c r="BA313" s="314">
        <f t="shared" si="128"/>
        <v>0</v>
      </c>
      <c r="BB313" s="311">
        <f t="shared" si="121"/>
        <v>0</v>
      </c>
      <c r="BC313" s="312">
        <f t="shared" si="122"/>
        <v>0</v>
      </c>
      <c r="BD313" s="313">
        <f t="shared" si="123"/>
        <v>0</v>
      </c>
      <c r="BE313" s="314">
        <f t="shared" si="129"/>
        <v>0</v>
      </c>
      <c r="BF313" s="311">
        <f t="shared" si="124"/>
        <v>0</v>
      </c>
      <c r="BG313" s="312">
        <f t="shared" si="125"/>
        <v>0</v>
      </c>
      <c r="BH313" s="313">
        <f t="shared" si="126"/>
        <v>0</v>
      </c>
      <c r="BI313" s="314">
        <f t="shared" si="130"/>
        <v>0</v>
      </c>
      <c r="BJ313" s="247">
        <f t="shared" si="131"/>
        <v>0</v>
      </c>
      <c r="BK313" s="310" t="str">
        <f>IF(BJ313=0,"",
IF(SUM($BJ$143:BJ313)=1,BL313,
IF($BJ$718&gt;SUM($BJ$143:BJ313),_xlfn.CONCAT(", ",BL313),
IF($BJ$718=SUM($BJ$143:BJ313),_xlfn.CONCAT(" y ",BL313)))))</f>
        <v/>
      </c>
      <c r="BL313" s="19">
        <v>171</v>
      </c>
      <c r="BM313" s="14"/>
      <c r="BN313" s="315"/>
      <c r="BO313" s="315"/>
      <c r="BP313" s="315"/>
      <c r="BQ313" s="315"/>
      <c r="BR313" s="315"/>
      <c r="BS313" s="315"/>
      <c r="BT313" s="315"/>
      <c r="BU313" s="315"/>
      <c r="BV313" s="14"/>
      <c r="BW313" s="14"/>
      <c r="BX313" s="14"/>
      <c r="BY313" s="14"/>
      <c r="BZ313" s="14"/>
      <c r="CA313" s="14"/>
      <c r="CB313" s="14"/>
      <c r="CC313" s="14"/>
      <c r="CD313" s="14"/>
      <c r="CE313" s="14"/>
      <c r="CF313" s="14"/>
      <c r="CG313" s="14"/>
      <c r="CH313" s="14"/>
      <c r="CI313" s="14"/>
      <c r="CJ313" s="14"/>
      <c r="CK313" s="14"/>
      <c r="CL313" s="14"/>
    </row>
    <row r="314" spans="1:90" ht="15" customHeight="1">
      <c r="A314" s="5"/>
      <c r="B314" s="6"/>
      <c r="C314" s="19" t="s">
        <v>6837</v>
      </c>
      <c r="D314" s="634" t="str">
        <f>IF($AC$136="","",IF(HLOOKUP($AC$136,Presentación!$AQ$3:$BV$574,Presentación!AP175)="","",HLOOKUP($AC$136,Presentación!$AQ$3:$BV$574,Presentación!AP175,0)))</f>
        <v/>
      </c>
      <c r="E314" s="669"/>
      <c r="F314" s="670"/>
      <c r="G314" s="752" t="str">
        <f>IF($AC$136="","",IF(HLOOKUP($AC$136,Presentación!$BZ$3:$DE$574,Presentación!AP175,0)="","",HLOOKUP($AC$136,Presentación!$BZ$3:$DE$574,Presentación!AP175,0)))</f>
        <v/>
      </c>
      <c r="H314" s="669"/>
      <c r="I314" s="669"/>
      <c r="J314" s="669"/>
      <c r="K314" s="669"/>
      <c r="L314" s="669"/>
      <c r="M314" s="669"/>
      <c r="N314" s="669"/>
      <c r="O314" s="669"/>
      <c r="P314" s="669"/>
      <c r="Q314" s="669"/>
      <c r="R314" s="669"/>
      <c r="S314" s="670"/>
      <c r="T314" s="866"/>
      <c r="U314" s="745"/>
      <c r="V314" s="746"/>
      <c r="W314" s="112"/>
      <c r="X314" s="112"/>
      <c r="Y314" s="112"/>
      <c r="Z314" s="112"/>
      <c r="AA314" s="112"/>
      <c r="AB314" s="112"/>
      <c r="AC314" s="112"/>
      <c r="AD314" s="112"/>
      <c r="AG314">
        <f t="shared" si="105"/>
        <v>0</v>
      </c>
      <c r="AH314" s="247">
        <f t="shared" si="106"/>
        <v>0</v>
      </c>
      <c r="AI314" s="310" t="str">
        <f>IF(AH314=0,"",
IF(SUM($AH$142:AH314)=1,AJ314,
IF($AH$717&gt;SUM($AH$142:AH314),_xlfn.CONCAT(", ",AJ314),
IF($AH$717=SUM($AH$142:AH314),_xlfn.CONCAT(" y ",AJ314)))))</f>
        <v/>
      </c>
      <c r="AJ314" s="19">
        <v>173</v>
      </c>
      <c r="AK314">
        <f t="shared" si="104"/>
        <v>0</v>
      </c>
      <c r="AL314">
        <f t="shared" si="107"/>
        <v>0</v>
      </c>
      <c r="AM314">
        <f t="shared" si="108"/>
        <v>0</v>
      </c>
      <c r="AN314">
        <f t="shared" si="109"/>
        <v>0</v>
      </c>
      <c r="AO314">
        <f t="shared" si="110"/>
        <v>0</v>
      </c>
      <c r="AP314">
        <f t="shared" si="111"/>
        <v>0</v>
      </c>
      <c r="AQ314">
        <f t="shared" si="112"/>
        <v>0</v>
      </c>
      <c r="AR314">
        <f t="shared" si="113"/>
        <v>0</v>
      </c>
      <c r="AS314">
        <f t="shared" si="114"/>
        <v>0</v>
      </c>
      <c r="AT314" s="311">
        <f t="shared" si="115"/>
        <v>0</v>
      </c>
      <c r="AU314" s="312">
        <f t="shared" si="116"/>
        <v>0</v>
      </c>
      <c r="AV314" s="313">
        <f t="shared" si="117"/>
        <v>0</v>
      </c>
      <c r="AW314" s="314">
        <f t="shared" si="127"/>
        <v>0</v>
      </c>
      <c r="AX314" s="311">
        <f t="shared" si="118"/>
        <v>0</v>
      </c>
      <c r="AY314" s="312">
        <f t="shared" si="119"/>
        <v>0</v>
      </c>
      <c r="AZ314" s="313">
        <f t="shared" si="120"/>
        <v>0</v>
      </c>
      <c r="BA314" s="314">
        <f t="shared" si="128"/>
        <v>0</v>
      </c>
      <c r="BB314" s="311">
        <f t="shared" si="121"/>
        <v>0</v>
      </c>
      <c r="BC314" s="312">
        <f t="shared" si="122"/>
        <v>0</v>
      </c>
      <c r="BD314" s="313">
        <f t="shared" si="123"/>
        <v>0</v>
      </c>
      <c r="BE314" s="314">
        <f t="shared" si="129"/>
        <v>0</v>
      </c>
      <c r="BF314" s="311">
        <f t="shared" si="124"/>
        <v>0</v>
      </c>
      <c r="BG314" s="312">
        <f t="shared" si="125"/>
        <v>0</v>
      </c>
      <c r="BH314" s="313">
        <f t="shared" si="126"/>
        <v>0</v>
      </c>
      <c r="BI314" s="314">
        <f t="shared" si="130"/>
        <v>0</v>
      </c>
      <c r="BJ314" s="247">
        <f t="shared" si="131"/>
        <v>0</v>
      </c>
      <c r="BK314" s="310" t="str">
        <f>IF(BJ314=0,"",
IF(SUM($BJ$143:BJ314)=1,BL314,
IF($BJ$718&gt;SUM($BJ$143:BJ314),_xlfn.CONCAT(", ",BL314),
IF($BJ$718=SUM($BJ$143:BJ314),_xlfn.CONCAT(" y ",BL314)))))</f>
        <v/>
      </c>
      <c r="BL314" s="19">
        <v>172</v>
      </c>
      <c r="BM314" s="14"/>
      <c r="BN314" s="315"/>
      <c r="BO314" s="315"/>
      <c r="BP314" s="315"/>
      <c r="BQ314" s="315"/>
      <c r="BR314" s="315"/>
      <c r="BS314" s="315"/>
      <c r="BT314" s="315"/>
      <c r="BU314" s="315"/>
      <c r="BV314" s="14"/>
      <c r="BW314" s="14"/>
      <c r="BX314" s="14"/>
      <c r="BY314" s="14"/>
      <c r="BZ314" s="14"/>
      <c r="CA314" s="14"/>
      <c r="CB314" s="14"/>
      <c r="CC314" s="14"/>
      <c r="CD314" s="14"/>
      <c r="CE314" s="14"/>
      <c r="CF314" s="14"/>
      <c r="CG314" s="14"/>
      <c r="CH314" s="14"/>
      <c r="CI314" s="14"/>
      <c r="CJ314" s="14"/>
      <c r="CK314" s="14"/>
      <c r="CL314" s="14"/>
    </row>
    <row r="315" spans="1:90" ht="15" customHeight="1">
      <c r="A315" s="5"/>
      <c r="B315" s="6"/>
      <c r="C315" s="19" t="s">
        <v>6838</v>
      </c>
      <c r="D315" s="634" t="str">
        <f>IF($AC$136="","",IF(HLOOKUP($AC$136,Presentación!$AQ$3:$BV$574,Presentación!AP176)="","",HLOOKUP($AC$136,Presentación!$AQ$3:$BV$574,Presentación!AP176,0)))</f>
        <v/>
      </c>
      <c r="E315" s="669"/>
      <c r="F315" s="670"/>
      <c r="G315" s="752" t="str">
        <f>IF($AC$136="","",IF(HLOOKUP($AC$136,Presentación!$BZ$3:$DE$574,Presentación!AP176,0)="","",HLOOKUP($AC$136,Presentación!$BZ$3:$DE$574,Presentación!AP176,0)))</f>
        <v/>
      </c>
      <c r="H315" s="669"/>
      <c r="I315" s="669"/>
      <c r="J315" s="669"/>
      <c r="K315" s="669"/>
      <c r="L315" s="669"/>
      <c r="M315" s="669"/>
      <c r="N315" s="669"/>
      <c r="O315" s="669"/>
      <c r="P315" s="669"/>
      <c r="Q315" s="669"/>
      <c r="R315" s="669"/>
      <c r="S315" s="670"/>
      <c r="T315" s="866"/>
      <c r="U315" s="745"/>
      <c r="V315" s="746"/>
      <c r="W315" s="112"/>
      <c r="X315" s="112"/>
      <c r="Y315" s="112"/>
      <c r="Z315" s="112"/>
      <c r="AA315" s="112"/>
      <c r="AB315" s="112"/>
      <c r="AC315" s="112"/>
      <c r="AD315" s="112"/>
      <c r="AG315">
        <f t="shared" si="105"/>
        <v>0</v>
      </c>
      <c r="AH315" s="247">
        <f t="shared" si="106"/>
        <v>0</v>
      </c>
      <c r="AI315" s="310" t="str">
        <f>IF(AH315=0,"",
IF(SUM($AH$142:AH315)=1,AJ315,
IF($AH$717&gt;SUM($AH$142:AH315),_xlfn.CONCAT(", ",AJ315),
IF($AH$717=SUM($AH$142:AH315),_xlfn.CONCAT(" y ",AJ315)))))</f>
        <v/>
      </c>
      <c r="AJ315" s="19">
        <v>174</v>
      </c>
      <c r="AK315">
        <f t="shared" si="104"/>
        <v>0</v>
      </c>
      <c r="AL315">
        <f t="shared" si="107"/>
        <v>0</v>
      </c>
      <c r="AM315">
        <f t="shared" si="108"/>
        <v>0</v>
      </c>
      <c r="AN315">
        <f t="shared" si="109"/>
        <v>0</v>
      </c>
      <c r="AO315">
        <f t="shared" si="110"/>
        <v>0</v>
      </c>
      <c r="AP315">
        <f t="shared" si="111"/>
        <v>0</v>
      </c>
      <c r="AQ315">
        <f t="shared" si="112"/>
        <v>0</v>
      </c>
      <c r="AR315">
        <f t="shared" si="113"/>
        <v>0</v>
      </c>
      <c r="AS315">
        <f t="shared" si="114"/>
        <v>0</v>
      </c>
      <c r="AT315" s="311">
        <f t="shared" si="115"/>
        <v>0</v>
      </c>
      <c r="AU315" s="312">
        <f t="shared" si="116"/>
        <v>0</v>
      </c>
      <c r="AV315" s="313">
        <f t="shared" si="117"/>
        <v>0</v>
      </c>
      <c r="AW315" s="314">
        <f t="shared" si="127"/>
        <v>0</v>
      </c>
      <c r="AX315" s="311">
        <f t="shared" si="118"/>
        <v>0</v>
      </c>
      <c r="AY315" s="312">
        <f t="shared" si="119"/>
        <v>0</v>
      </c>
      <c r="AZ315" s="313">
        <f t="shared" si="120"/>
        <v>0</v>
      </c>
      <c r="BA315" s="314">
        <f t="shared" si="128"/>
        <v>0</v>
      </c>
      <c r="BB315" s="311">
        <f t="shared" si="121"/>
        <v>0</v>
      </c>
      <c r="BC315" s="312">
        <f t="shared" si="122"/>
        <v>0</v>
      </c>
      <c r="BD315" s="313">
        <f t="shared" si="123"/>
        <v>0</v>
      </c>
      <c r="BE315" s="314">
        <f t="shared" si="129"/>
        <v>0</v>
      </c>
      <c r="BF315" s="311">
        <f t="shared" si="124"/>
        <v>0</v>
      </c>
      <c r="BG315" s="312">
        <f t="shared" si="125"/>
        <v>0</v>
      </c>
      <c r="BH315" s="313">
        <f t="shared" si="126"/>
        <v>0</v>
      </c>
      <c r="BI315" s="314">
        <f t="shared" si="130"/>
        <v>0</v>
      </c>
      <c r="BJ315" s="247">
        <f t="shared" si="131"/>
        <v>0</v>
      </c>
      <c r="BK315" s="310" t="str">
        <f>IF(BJ315=0,"",
IF(SUM($BJ$143:BJ315)=1,BL315,
IF($BJ$718&gt;SUM($BJ$143:BJ315),_xlfn.CONCAT(", ",BL315),
IF($BJ$718=SUM($BJ$143:BJ315),_xlfn.CONCAT(" y ",BL315)))))</f>
        <v/>
      </c>
      <c r="BL315" s="19">
        <v>173</v>
      </c>
      <c r="BM315" s="14"/>
      <c r="BN315" s="315"/>
      <c r="BO315" s="315"/>
      <c r="BP315" s="315"/>
      <c r="BQ315" s="315"/>
      <c r="BR315" s="315"/>
      <c r="BS315" s="315"/>
      <c r="BT315" s="315"/>
      <c r="BU315" s="315"/>
      <c r="BV315" s="14"/>
      <c r="BW315" s="14"/>
      <c r="BX315" s="14"/>
      <c r="BY315" s="14"/>
      <c r="BZ315" s="14"/>
      <c r="CA315" s="14"/>
      <c r="CB315" s="14"/>
      <c r="CC315" s="14"/>
      <c r="CD315" s="14"/>
      <c r="CE315" s="14"/>
      <c r="CF315" s="14"/>
      <c r="CG315" s="14"/>
      <c r="CH315" s="14"/>
      <c r="CI315" s="14"/>
      <c r="CJ315" s="14"/>
      <c r="CK315" s="14"/>
      <c r="CL315" s="14"/>
    </row>
    <row r="316" spans="1:90" ht="15" customHeight="1">
      <c r="A316" s="5"/>
      <c r="B316" s="6"/>
      <c r="C316" s="19" t="s">
        <v>6839</v>
      </c>
      <c r="D316" s="634" t="str">
        <f>IF($AC$136="","",IF(HLOOKUP($AC$136,Presentación!$AQ$3:$BV$574,Presentación!AP177)="","",HLOOKUP($AC$136,Presentación!$AQ$3:$BV$574,Presentación!AP177,0)))</f>
        <v/>
      </c>
      <c r="E316" s="669"/>
      <c r="F316" s="670"/>
      <c r="G316" s="752" t="str">
        <f>IF($AC$136="","",IF(HLOOKUP($AC$136,Presentación!$BZ$3:$DE$574,Presentación!AP177,0)="","",HLOOKUP($AC$136,Presentación!$BZ$3:$DE$574,Presentación!AP177,0)))</f>
        <v/>
      </c>
      <c r="H316" s="669"/>
      <c r="I316" s="669"/>
      <c r="J316" s="669"/>
      <c r="K316" s="669"/>
      <c r="L316" s="669"/>
      <c r="M316" s="669"/>
      <c r="N316" s="669"/>
      <c r="O316" s="669"/>
      <c r="P316" s="669"/>
      <c r="Q316" s="669"/>
      <c r="R316" s="669"/>
      <c r="S316" s="670"/>
      <c r="T316" s="866"/>
      <c r="U316" s="745"/>
      <c r="V316" s="746"/>
      <c r="W316" s="112"/>
      <c r="X316" s="112"/>
      <c r="Y316" s="112"/>
      <c r="Z316" s="112"/>
      <c r="AA316" s="112"/>
      <c r="AB316" s="112"/>
      <c r="AC316" s="112"/>
      <c r="AD316" s="112"/>
      <c r="AG316">
        <f t="shared" si="105"/>
        <v>0</v>
      </c>
      <c r="AH316" s="247">
        <f t="shared" si="106"/>
        <v>0</v>
      </c>
      <c r="AI316" s="310" t="str">
        <f>IF(AH316=0,"",
IF(SUM($AH$142:AH316)=1,AJ316,
IF($AH$717&gt;SUM($AH$142:AH316),_xlfn.CONCAT(", ",AJ316),
IF($AH$717=SUM($AH$142:AH316),_xlfn.CONCAT(" y ",AJ316)))))</f>
        <v/>
      </c>
      <c r="AJ316" s="19">
        <v>175</v>
      </c>
      <c r="AK316">
        <f t="shared" si="104"/>
        <v>0</v>
      </c>
      <c r="AL316">
        <f t="shared" si="107"/>
        <v>0</v>
      </c>
      <c r="AM316">
        <f t="shared" si="108"/>
        <v>0</v>
      </c>
      <c r="AN316">
        <f t="shared" si="109"/>
        <v>0</v>
      </c>
      <c r="AO316">
        <f t="shared" si="110"/>
        <v>0</v>
      </c>
      <c r="AP316">
        <f t="shared" si="111"/>
        <v>0</v>
      </c>
      <c r="AQ316">
        <f t="shared" si="112"/>
        <v>0</v>
      </c>
      <c r="AR316">
        <f t="shared" si="113"/>
        <v>0</v>
      </c>
      <c r="AS316">
        <f t="shared" si="114"/>
        <v>0</v>
      </c>
      <c r="AT316" s="311">
        <f t="shared" si="115"/>
        <v>0</v>
      </c>
      <c r="AU316" s="312">
        <f t="shared" si="116"/>
        <v>0</v>
      </c>
      <c r="AV316" s="313">
        <f t="shared" si="117"/>
        <v>0</v>
      </c>
      <c r="AW316" s="314">
        <f t="shared" si="127"/>
        <v>0</v>
      </c>
      <c r="AX316" s="311">
        <f t="shared" si="118"/>
        <v>0</v>
      </c>
      <c r="AY316" s="312">
        <f t="shared" si="119"/>
        <v>0</v>
      </c>
      <c r="AZ316" s="313">
        <f t="shared" si="120"/>
        <v>0</v>
      </c>
      <c r="BA316" s="314">
        <f t="shared" si="128"/>
        <v>0</v>
      </c>
      <c r="BB316" s="311">
        <f t="shared" si="121"/>
        <v>0</v>
      </c>
      <c r="BC316" s="312">
        <f t="shared" si="122"/>
        <v>0</v>
      </c>
      <c r="BD316" s="313">
        <f t="shared" si="123"/>
        <v>0</v>
      </c>
      <c r="BE316" s="314">
        <f t="shared" si="129"/>
        <v>0</v>
      </c>
      <c r="BF316" s="311">
        <f t="shared" si="124"/>
        <v>0</v>
      </c>
      <c r="BG316" s="312">
        <f t="shared" si="125"/>
        <v>0</v>
      </c>
      <c r="BH316" s="313">
        <f t="shared" si="126"/>
        <v>0</v>
      </c>
      <c r="BI316" s="314">
        <f t="shared" si="130"/>
        <v>0</v>
      </c>
      <c r="BJ316" s="247">
        <f t="shared" si="131"/>
        <v>0</v>
      </c>
      <c r="BK316" s="310" t="str">
        <f>IF(BJ316=0,"",
IF(SUM($BJ$143:BJ316)=1,BL316,
IF($BJ$718&gt;SUM($BJ$143:BJ316),_xlfn.CONCAT(", ",BL316),
IF($BJ$718=SUM($BJ$143:BJ316),_xlfn.CONCAT(" y ",BL316)))))</f>
        <v/>
      </c>
      <c r="BL316" s="19">
        <v>174</v>
      </c>
      <c r="BM316" s="14"/>
      <c r="BN316" s="315"/>
      <c r="BO316" s="315"/>
      <c r="BP316" s="315"/>
      <c r="BQ316" s="315"/>
      <c r="BR316" s="315"/>
      <c r="BS316" s="315"/>
      <c r="BT316" s="315"/>
      <c r="BU316" s="315"/>
      <c r="BV316" s="14"/>
      <c r="BW316" s="14"/>
      <c r="BX316" s="14"/>
      <c r="BY316" s="14"/>
      <c r="BZ316" s="14"/>
      <c r="CA316" s="14"/>
      <c r="CB316" s="14"/>
      <c r="CC316" s="14"/>
      <c r="CD316" s="14"/>
      <c r="CE316" s="14"/>
      <c r="CF316" s="14"/>
      <c r="CG316" s="14"/>
      <c r="CH316" s="14"/>
      <c r="CI316" s="14"/>
      <c r="CJ316" s="14"/>
      <c r="CK316" s="14"/>
      <c r="CL316" s="14"/>
    </row>
    <row r="317" spans="1:90" ht="15" customHeight="1">
      <c r="A317" s="5"/>
      <c r="B317" s="6"/>
      <c r="C317" s="19" t="s">
        <v>6840</v>
      </c>
      <c r="D317" s="634" t="str">
        <f>IF($AC$136="","",IF(HLOOKUP($AC$136,Presentación!$AQ$3:$BV$574,Presentación!AP178)="","",HLOOKUP($AC$136,Presentación!$AQ$3:$BV$574,Presentación!AP178,0)))</f>
        <v/>
      </c>
      <c r="E317" s="669"/>
      <c r="F317" s="670"/>
      <c r="G317" s="752" t="str">
        <f>IF($AC$136="","",IF(HLOOKUP($AC$136,Presentación!$BZ$3:$DE$574,Presentación!AP178,0)="","",HLOOKUP($AC$136,Presentación!$BZ$3:$DE$574,Presentación!AP178,0)))</f>
        <v/>
      </c>
      <c r="H317" s="669"/>
      <c r="I317" s="669"/>
      <c r="J317" s="669"/>
      <c r="K317" s="669"/>
      <c r="L317" s="669"/>
      <c r="M317" s="669"/>
      <c r="N317" s="669"/>
      <c r="O317" s="669"/>
      <c r="P317" s="669"/>
      <c r="Q317" s="669"/>
      <c r="R317" s="669"/>
      <c r="S317" s="670"/>
      <c r="T317" s="866"/>
      <c r="U317" s="745"/>
      <c r="V317" s="746"/>
      <c r="W317" s="112"/>
      <c r="X317" s="112"/>
      <c r="Y317" s="112"/>
      <c r="Z317" s="112"/>
      <c r="AA317" s="112"/>
      <c r="AB317" s="112"/>
      <c r="AC317" s="112"/>
      <c r="AD317" s="112"/>
      <c r="AG317">
        <f t="shared" si="105"/>
        <v>0</v>
      </c>
      <c r="AH317" s="247">
        <f t="shared" si="106"/>
        <v>0</v>
      </c>
      <c r="AI317" s="310" t="str">
        <f>IF(AH317=0,"",
IF(SUM($AH$142:AH317)=1,AJ317,
IF($AH$717&gt;SUM($AH$142:AH317),_xlfn.CONCAT(", ",AJ317),
IF($AH$717=SUM($AH$142:AH317),_xlfn.CONCAT(" y ",AJ317)))))</f>
        <v/>
      </c>
      <c r="AJ317" s="19">
        <v>176</v>
      </c>
      <c r="AK317">
        <f t="shared" si="104"/>
        <v>0</v>
      </c>
      <c r="AL317">
        <f t="shared" si="107"/>
        <v>0</v>
      </c>
      <c r="AM317">
        <f t="shared" si="108"/>
        <v>0</v>
      </c>
      <c r="AN317">
        <f t="shared" si="109"/>
        <v>0</v>
      </c>
      <c r="AO317">
        <f t="shared" si="110"/>
        <v>0</v>
      </c>
      <c r="AP317">
        <f t="shared" si="111"/>
        <v>0</v>
      </c>
      <c r="AQ317">
        <f t="shared" si="112"/>
        <v>0</v>
      </c>
      <c r="AR317">
        <f t="shared" si="113"/>
        <v>0</v>
      </c>
      <c r="AS317">
        <f t="shared" si="114"/>
        <v>0</v>
      </c>
      <c r="AT317" s="311">
        <f t="shared" si="115"/>
        <v>0</v>
      </c>
      <c r="AU317" s="312">
        <f t="shared" si="116"/>
        <v>0</v>
      </c>
      <c r="AV317" s="313">
        <f t="shared" si="117"/>
        <v>0</v>
      </c>
      <c r="AW317" s="314">
        <f t="shared" si="127"/>
        <v>0</v>
      </c>
      <c r="AX317" s="311">
        <f t="shared" si="118"/>
        <v>0</v>
      </c>
      <c r="AY317" s="312">
        <f t="shared" si="119"/>
        <v>0</v>
      </c>
      <c r="AZ317" s="313">
        <f t="shared" si="120"/>
        <v>0</v>
      </c>
      <c r="BA317" s="314">
        <f t="shared" si="128"/>
        <v>0</v>
      </c>
      <c r="BB317" s="311">
        <f t="shared" si="121"/>
        <v>0</v>
      </c>
      <c r="BC317" s="312">
        <f t="shared" si="122"/>
        <v>0</v>
      </c>
      <c r="BD317" s="313">
        <f t="shared" si="123"/>
        <v>0</v>
      </c>
      <c r="BE317" s="314">
        <f t="shared" si="129"/>
        <v>0</v>
      </c>
      <c r="BF317" s="311">
        <f t="shared" si="124"/>
        <v>0</v>
      </c>
      <c r="BG317" s="312">
        <f t="shared" si="125"/>
        <v>0</v>
      </c>
      <c r="BH317" s="313">
        <f t="shared" si="126"/>
        <v>0</v>
      </c>
      <c r="BI317" s="314">
        <f t="shared" si="130"/>
        <v>0</v>
      </c>
      <c r="BJ317" s="247">
        <f t="shared" si="131"/>
        <v>0</v>
      </c>
      <c r="BK317" s="310" t="str">
        <f>IF(BJ317=0,"",
IF(SUM($BJ$143:BJ317)=1,BL317,
IF($BJ$718&gt;SUM($BJ$143:BJ317),_xlfn.CONCAT(", ",BL317),
IF($BJ$718=SUM($BJ$143:BJ317),_xlfn.CONCAT(" y ",BL317)))))</f>
        <v/>
      </c>
      <c r="BL317" s="19">
        <v>175</v>
      </c>
      <c r="BM317" s="14"/>
      <c r="BN317" s="315"/>
      <c r="BO317" s="315"/>
      <c r="BP317" s="315"/>
      <c r="BQ317" s="315"/>
      <c r="BR317" s="315"/>
      <c r="BS317" s="315"/>
      <c r="BT317" s="315"/>
      <c r="BU317" s="315"/>
      <c r="BV317" s="14"/>
      <c r="BW317" s="14"/>
      <c r="BX317" s="14"/>
      <c r="BY317" s="14"/>
      <c r="BZ317" s="14"/>
      <c r="CA317" s="14"/>
      <c r="CB317" s="14"/>
      <c r="CC317" s="14"/>
      <c r="CD317" s="14"/>
      <c r="CE317" s="14"/>
      <c r="CF317" s="14"/>
      <c r="CG317" s="14"/>
      <c r="CH317" s="14"/>
      <c r="CI317" s="14"/>
      <c r="CJ317" s="14"/>
      <c r="CK317" s="14"/>
      <c r="CL317" s="14"/>
    </row>
    <row r="318" spans="1:90" ht="15" customHeight="1">
      <c r="A318" s="5"/>
      <c r="B318" s="6"/>
      <c r="C318" s="19" t="s">
        <v>6841</v>
      </c>
      <c r="D318" s="634" t="str">
        <f>IF($AC$136="","",IF(HLOOKUP($AC$136,Presentación!$AQ$3:$BV$574,Presentación!AP179)="","",HLOOKUP($AC$136,Presentación!$AQ$3:$BV$574,Presentación!AP179,0)))</f>
        <v/>
      </c>
      <c r="E318" s="669"/>
      <c r="F318" s="670"/>
      <c r="G318" s="752" t="str">
        <f>IF($AC$136="","",IF(HLOOKUP($AC$136,Presentación!$BZ$3:$DE$574,Presentación!AP179,0)="","",HLOOKUP($AC$136,Presentación!$BZ$3:$DE$574,Presentación!AP179,0)))</f>
        <v/>
      </c>
      <c r="H318" s="669"/>
      <c r="I318" s="669"/>
      <c r="J318" s="669"/>
      <c r="K318" s="669"/>
      <c r="L318" s="669"/>
      <c r="M318" s="669"/>
      <c r="N318" s="669"/>
      <c r="O318" s="669"/>
      <c r="P318" s="669"/>
      <c r="Q318" s="669"/>
      <c r="R318" s="669"/>
      <c r="S318" s="670"/>
      <c r="T318" s="866"/>
      <c r="U318" s="745"/>
      <c r="V318" s="746"/>
      <c r="W318" s="112"/>
      <c r="X318" s="112"/>
      <c r="Y318" s="112"/>
      <c r="Z318" s="112"/>
      <c r="AA318" s="112"/>
      <c r="AB318" s="112"/>
      <c r="AC318" s="112"/>
      <c r="AD318" s="112"/>
      <c r="AG318">
        <f t="shared" si="105"/>
        <v>0</v>
      </c>
      <c r="AH318" s="247">
        <f t="shared" si="106"/>
        <v>0</v>
      </c>
      <c r="AI318" s="310" t="str">
        <f>IF(AH318=0,"",
IF(SUM($AH$142:AH318)=1,AJ318,
IF($AH$717&gt;SUM($AH$142:AH318),_xlfn.CONCAT(", ",AJ318),
IF($AH$717=SUM($AH$142:AH318),_xlfn.CONCAT(" y ",AJ318)))))</f>
        <v/>
      </c>
      <c r="AJ318" s="19">
        <v>177</v>
      </c>
      <c r="AK318">
        <f t="shared" si="104"/>
        <v>0</v>
      </c>
      <c r="AL318">
        <f t="shared" si="107"/>
        <v>0</v>
      </c>
      <c r="AM318">
        <f t="shared" si="108"/>
        <v>0</v>
      </c>
      <c r="AN318">
        <f t="shared" si="109"/>
        <v>0</v>
      </c>
      <c r="AO318">
        <f t="shared" si="110"/>
        <v>0</v>
      </c>
      <c r="AP318">
        <f t="shared" si="111"/>
        <v>0</v>
      </c>
      <c r="AQ318">
        <f t="shared" si="112"/>
        <v>0</v>
      </c>
      <c r="AR318">
        <f t="shared" si="113"/>
        <v>0</v>
      </c>
      <c r="AS318">
        <f t="shared" si="114"/>
        <v>0</v>
      </c>
      <c r="AT318" s="311">
        <f t="shared" si="115"/>
        <v>0</v>
      </c>
      <c r="AU318" s="312">
        <f t="shared" si="116"/>
        <v>0</v>
      </c>
      <c r="AV318" s="313">
        <f t="shared" si="117"/>
        <v>0</v>
      </c>
      <c r="AW318" s="314">
        <f t="shared" si="127"/>
        <v>0</v>
      </c>
      <c r="AX318" s="311">
        <f t="shared" si="118"/>
        <v>0</v>
      </c>
      <c r="AY318" s="312">
        <f t="shared" si="119"/>
        <v>0</v>
      </c>
      <c r="AZ318" s="313">
        <f t="shared" si="120"/>
        <v>0</v>
      </c>
      <c r="BA318" s="314">
        <f t="shared" si="128"/>
        <v>0</v>
      </c>
      <c r="BB318" s="311">
        <f t="shared" si="121"/>
        <v>0</v>
      </c>
      <c r="BC318" s="312">
        <f t="shared" si="122"/>
        <v>0</v>
      </c>
      <c r="BD318" s="313">
        <f t="shared" si="123"/>
        <v>0</v>
      </c>
      <c r="BE318" s="314">
        <f t="shared" si="129"/>
        <v>0</v>
      </c>
      <c r="BF318" s="311">
        <f t="shared" si="124"/>
        <v>0</v>
      </c>
      <c r="BG318" s="312">
        <f t="shared" si="125"/>
        <v>0</v>
      </c>
      <c r="BH318" s="313">
        <f t="shared" si="126"/>
        <v>0</v>
      </c>
      <c r="BI318" s="314">
        <f t="shared" si="130"/>
        <v>0</v>
      </c>
      <c r="BJ318" s="247">
        <f t="shared" si="131"/>
        <v>0</v>
      </c>
      <c r="BK318" s="310" t="str">
        <f>IF(BJ318=0,"",
IF(SUM($BJ$143:BJ318)=1,BL318,
IF($BJ$718&gt;SUM($BJ$143:BJ318),_xlfn.CONCAT(", ",BL318),
IF($BJ$718=SUM($BJ$143:BJ318),_xlfn.CONCAT(" y ",BL318)))))</f>
        <v/>
      </c>
      <c r="BL318" s="19">
        <v>176</v>
      </c>
      <c r="BM318" s="14"/>
      <c r="BN318" s="315"/>
      <c r="BO318" s="315"/>
      <c r="BP318" s="315"/>
      <c r="BQ318" s="315"/>
      <c r="BR318" s="315"/>
      <c r="BS318" s="315"/>
      <c r="BT318" s="315"/>
      <c r="BU318" s="315"/>
      <c r="BV318" s="14"/>
      <c r="BW318" s="14"/>
      <c r="BX318" s="14"/>
      <c r="BY318" s="14"/>
      <c r="BZ318" s="14"/>
      <c r="CA318" s="14"/>
      <c r="CB318" s="14"/>
      <c r="CC318" s="14"/>
      <c r="CD318" s="14"/>
      <c r="CE318" s="14"/>
      <c r="CF318" s="14"/>
      <c r="CG318" s="14"/>
      <c r="CH318" s="14"/>
      <c r="CI318" s="14"/>
      <c r="CJ318" s="14"/>
      <c r="CK318" s="14"/>
      <c r="CL318" s="14"/>
    </row>
    <row r="319" spans="1:90" ht="15" customHeight="1">
      <c r="A319" s="5"/>
      <c r="B319" s="6"/>
      <c r="C319" s="19" t="s">
        <v>6842</v>
      </c>
      <c r="D319" s="634" t="str">
        <f>IF($AC$136="","",IF(HLOOKUP($AC$136,Presentación!$AQ$3:$BV$574,Presentación!AP180)="","",HLOOKUP($AC$136,Presentación!$AQ$3:$BV$574,Presentación!AP180,0)))</f>
        <v/>
      </c>
      <c r="E319" s="669"/>
      <c r="F319" s="670"/>
      <c r="G319" s="752" t="str">
        <f>IF($AC$136="","",IF(HLOOKUP($AC$136,Presentación!$BZ$3:$DE$574,Presentación!AP180,0)="","",HLOOKUP($AC$136,Presentación!$BZ$3:$DE$574,Presentación!AP180,0)))</f>
        <v/>
      </c>
      <c r="H319" s="669"/>
      <c r="I319" s="669"/>
      <c r="J319" s="669"/>
      <c r="K319" s="669"/>
      <c r="L319" s="669"/>
      <c r="M319" s="669"/>
      <c r="N319" s="669"/>
      <c r="O319" s="669"/>
      <c r="P319" s="669"/>
      <c r="Q319" s="669"/>
      <c r="R319" s="669"/>
      <c r="S319" s="670"/>
      <c r="T319" s="866"/>
      <c r="U319" s="745"/>
      <c r="V319" s="746"/>
      <c r="W319" s="112"/>
      <c r="X319" s="112"/>
      <c r="Y319" s="112"/>
      <c r="Z319" s="112"/>
      <c r="AA319" s="112"/>
      <c r="AB319" s="112"/>
      <c r="AC319" s="112"/>
      <c r="AD319" s="112"/>
      <c r="AG319">
        <f t="shared" si="105"/>
        <v>0</v>
      </c>
      <c r="AH319" s="247">
        <f t="shared" si="106"/>
        <v>0</v>
      </c>
      <c r="AI319" s="310" t="str">
        <f>IF(AH319=0,"",
IF(SUM($AH$142:AH319)=1,AJ319,
IF($AH$717&gt;SUM($AH$142:AH319),_xlfn.CONCAT(", ",AJ319),
IF($AH$717=SUM($AH$142:AH319),_xlfn.CONCAT(" y ",AJ319)))))</f>
        <v/>
      </c>
      <c r="AJ319" s="19">
        <v>178</v>
      </c>
      <c r="AK319">
        <f t="shared" si="104"/>
        <v>0</v>
      </c>
      <c r="AL319">
        <f t="shared" si="107"/>
        <v>0</v>
      </c>
      <c r="AM319">
        <f t="shared" si="108"/>
        <v>0</v>
      </c>
      <c r="AN319">
        <f t="shared" si="109"/>
        <v>0</v>
      </c>
      <c r="AO319">
        <f t="shared" si="110"/>
        <v>0</v>
      </c>
      <c r="AP319">
        <f t="shared" si="111"/>
        <v>0</v>
      </c>
      <c r="AQ319">
        <f t="shared" si="112"/>
        <v>0</v>
      </c>
      <c r="AR319">
        <f t="shared" si="113"/>
        <v>0</v>
      </c>
      <c r="AS319">
        <f t="shared" si="114"/>
        <v>0</v>
      </c>
      <c r="AT319" s="311">
        <f t="shared" si="115"/>
        <v>0</v>
      </c>
      <c r="AU319" s="312">
        <f t="shared" si="116"/>
        <v>0</v>
      </c>
      <c r="AV319" s="313">
        <f t="shared" si="117"/>
        <v>0</v>
      </c>
      <c r="AW319" s="314">
        <f t="shared" si="127"/>
        <v>0</v>
      </c>
      <c r="AX319" s="311">
        <f t="shared" si="118"/>
        <v>0</v>
      </c>
      <c r="AY319" s="312">
        <f t="shared" si="119"/>
        <v>0</v>
      </c>
      <c r="AZ319" s="313">
        <f t="shared" si="120"/>
        <v>0</v>
      </c>
      <c r="BA319" s="314">
        <f t="shared" si="128"/>
        <v>0</v>
      </c>
      <c r="BB319" s="311">
        <f t="shared" si="121"/>
        <v>0</v>
      </c>
      <c r="BC319" s="312">
        <f t="shared" si="122"/>
        <v>0</v>
      </c>
      <c r="BD319" s="313">
        <f t="shared" si="123"/>
        <v>0</v>
      </c>
      <c r="BE319" s="314">
        <f t="shared" si="129"/>
        <v>0</v>
      </c>
      <c r="BF319" s="311">
        <f t="shared" si="124"/>
        <v>0</v>
      </c>
      <c r="BG319" s="312">
        <f t="shared" si="125"/>
        <v>0</v>
      </c>
      <c r="BH319" s="313">
        <f t="shared" si="126"/>
        <v>0</v>
      </c>
      <c r="BI319" s="314">
        <f t="shared" si="130"/>
        <v>0</v>
      </c>
      <c r="BJ319" s="247">
        <f t="shared" si="131"/>
        <v>0</v>
      </c>
      <c r="BK319" s="310" t="str">
        <f>IF(BJ319=0,"",
IF(SUM($BJ$143:BJ319)=1,BL319,
IF($BJ$718&gt;SUM($BJ$143:BJ319),_xlfn.CONCAT(", ",BL319),
IF($BJ$718=SUM($BJ$143:BJ319),_xlfn.CONCAT(" y ",BL319)))))</f>
        <v/>
      </c>
      <c r="BL319" s="19">
        <v>177</v>
      </c>
      <c r="BM319" s="14"/>
      <c r="BN319" s="315"/>
      <c r="BO319" s="315"/>
      <c r="BP319" s="315"/>
      <c r="BQ319" s="315"/>
      <c r="BR319" s="315"/>
      <c r="BS319" s="315"/>
      <c r="BT319" s="315"/>
      <c r="BU319" s="315"/>
      <c r="BV319" s="14"/>
      <c r="BW319" s="14"/>
      <c r="BX319" s="14"/>
      <c r="BY319" s="14"/>
      <c r="BZ319" s="14"/>
      <c r="CA319" s="14"/>
      <c r="CB319" s="14"/>
      <c r="CC319" s="14"/>
      <c r="CD319" s="14"/>
      <c r="CE319" s="14"/>
      <c r="CF319" s="14"/>
      <c r="CG319" s="14"/>
      <c r="CH319" s="14"/>
      <c r="CI319" s="14"/>
      <c r="CJ319" s="14"/>
      <c r="CK319" s="14"/>
      <c r="CL319" s="14"/>
    </row>
    <row r="320" spans="1:90" ht="15" customHeight="1">
      <c r="A320" s="5"/>
      <c r="B320" s="6"/>
      <c r="C320" s="19" t="s">
        <v>6843</v>
      </c>
      <c r="D320" s="634" t="str">
        <f>IF($AC$136="","",IF(HLOOKUP($AC$136,Presentación!$AQ$3:$BV$574,Presentación!AP181)="","",HLOOKUP($AC$136,Presentación!$AQ$3:$BV$574,Presentación!AP181,0)))</f>
        <v/>
      </c>
      <c r="E320" s="669"/>
      <c r="F320" s="670"/>
      <c r="G320" s="752" t="str">
        <f>IF($AC$136="","",IF(HLOOKUP($AC$136,Presentación!$BZ$3:$DE$574,Presentación!AP181,0)="","",HLOOKUP($AC$136,Presentación!$BZ$3:$DE$574,Presentación!AP181,0)))</f>
        <v/>
      </c>
      <c r="H320" s="669"/>
      <c r="I320" s="669"/>
      <c r="J320" s="669"/>
      <c r="K320" s="669"/>
      <c r="L320" s="669"/>
      <c r="M320" s="669"/>
      <c r="N320" s="669"/>
      <c r="O320" s="669"/>
      <c r="P320" s="669"/>
      <c r="Q320" s="669"/>
      <c r="R320" s="669"/>
      <c r="S320" s="670"/>
      <c r="T320" s="866"/>
      <c r="U320" s="745"/>
      <c r="V320" s="746"/>
      <c r="W320" s="112"/>
      <c r="X320" s="112"/>
      <c r="Y320" s="112"/>
      <c r="Z320" s="112"/>
      <c r="AA320" s="112"/>
      <c r="AB320" s="112"/>
      <c r="AC320" s="112"/>
      <c r="AD320" s="112"/>
      <c r="AG320">
        <f t="shared" si="105"/>
        <v>0</v>
      </c>
      <c r="AH320" s="247">
        <f t="shared" si="106"/>
        <v>0</v>
      </c>
      <c r="AI320" s="310" t="str">
        <f>IF(AH320=0,"",
IF(SUM($AH$142:AH320)=1,AJ320,
IF($AH$717&gt;SUM($AH$142:AH320),_xlfn.CONCAT(", ",AJ320),
IF($AH$717=SUM($AH$142:AH320),_xlfn.CONCAT(" y ",AJ320)))))</f>
        <v/>
      </c>
      <c r="AJ320" s="19">
        <v>179</v>
      </c>
      <c r="AK320">
        <f t="shared" si="104"/>
        <v>0</v>
      </c>
      <c r="AL320">
        <f t="shared" si="107"/>
        <v>0</v>
      </c>
      <c r="AM320">
        <f t="shared" si="108"/>
        <v>0</v>
      </c>
      <c r="AN320">
        <f t="shared" si="109"/>
        <v>0</v>
      </c>
      <c r="AO320">
        <f t="shared" si="110"/>
        <v>0</v>
      </c>
      <c r="AP320">
        <f t="shared" si="111"/>
        <v>0</v>
      </c>
      <c r="AQ320">
        <f t="shared" si="112"/>
        <v>0</v>
      </c>
      <c r="AR320">
        <f t="shared" si="113"/>
        <v>0</v>
      </c>
      <c r="AS320">
        <f t="shared" si="114"/>
        <v>0</v>
      </c>
      <c r="AT320" s="311">
        <f t="shared" si="115"/>
        <v>0</v>
      </c>
      <c r="AU320" s="312">
        <f t="shared" si="116"/>
        <v>0</v>
      </c>
      <c r="AV320" s="313">
        <f t="shared" si="117"/>
        <v>0</v>
      </c>
      <c r="AW320" s="314">
        <f t="shared" si="127"/>
        <v>0</v>
      </c>
      <c r="AX320" s="311">
        <f t="shared" si="118"/>
        <v>0</v>
      </c>
      <c r="AY320" s="312">
        <f t="shared" si="119"/>
        <v>0</v>
      </c>
      <c r="AZ320" s="313">
        <f t="shared" si="120"/>
        <v>0</v>
      </c>
      <c r="BA320" s="314">
        <f t="shared" si="128"/>
        <v>0</v>
      </c>
      <c r="BB320" s="311">
        <f t="shared" si="121"/>
        <v>0</v>
      </c>
      <c r="BC320" s="312">
        <f t="shared" si="122"/>
        <v>0</v>
      </c>
      <c r="BD320" s="313">
        <f t="shared" si="123"/>
        <v>0</v>
      </c>
      <c r="BE320" s="314">
        <f t="shared" si="129"/>
        <v>0</v>
      </c>
      <c r="BF320" s="311">
        <f t="shared" si="124"/>
        <v>0</v>
      </c>
      <c r="BG320" s="312">
        <f t="shared" si="125"/>
        <v>0</v>
      </c>
      <c r="BH320" s="313">
        <f t="shared" si="126"/>
        <v>0</v>
      </c>
      <c r="BI320" s="314">
        <f t="shared" si="130"/>
        <v>0</v>
      </c>
      <c r="BJ320" s="247">
        <f t="shared" si="131"/>
        <v>0</v>
      </c>
      <c r="BK320" s="310" t="str">
        <f>IF(BJ320=0,"",
IF(SUM($BJ$143:BJ320)=1,BL320,
IF($BJ$718&gt;SUM($BJ$143:BJ320),_xlfn.CONCAT(", ",BL320),
IF($BJ$718=SUM($BJ$143:BJ320),_xlfn.CONCAT(" y ",BL320)))))</f>
        <v/>
      </c>
      <c r="BL320" s="19">
        <v>178</v>
      </c>
      <c r="BM320" s="14"/>
      <c r="BN320" s="315"/>
      <c r="BO320" s="315"/>
      <c r="BP320" s="315"/>
      <c r="BQ320" s="315"/>
      <c r="BR320" s="315"/>
      <c r="BS320" s="315"/>
      <c r="BT320" s="315"/>
      <c r="BU320" s="315"/>
      <c r="BV320" s="14"/>
      <c r="BW320" s="14"/>
      <c r="BX320" s="14"/>
      <c r="BY320" s="14"/>
      <c r="BZ320" s="14"/>
      <c r="CA320" s="14"/>
      <c r="CB320" s="14"/>
      <c r="CC320" s="14"/>
      <c r="CD320" s="14"/>
      <c r="CE320" s="14"/>
      <c r="CF320" s="14"/>
      <c r="CG320" s="14"/>
      <c r="CH320" s="14"/>
      <c r="CI320" s="14"/>
      <c r="CJ320" s="14"/>
      <c r="CK320" s="14"/>
      <c r="CL320" s="14"/>
    </row>
    <row r="321" spans="1:90" ht="15" customHeight="1">
      <c r="A321" s="5"/>
      <c r="B321" s="6"/>
      <c r="C321" s="19" t="s">
        <v>6844</v>
      </c>
      <c r="D321" s="634" t="str">
        <f>IF($AC$136="","",IF(HLOOKUP($AC$136,Presentación!$AQ$3:$BV$574,Presentación!AP182)="","",HLOOKUP($AC$136,Presentación!$AQ$3:$BV$574,Presentación!AP182,0)))</f>
        <v/>
      </c>
      <c r="E321" s="669"/>
      <c r="F321" s="670"/>
      <c r="G321" s="752" t="str">
        <f>IF($AC$136="","",IF(HLOOKUP($AC$136,Presentación!$BZ$3:$DE$574,Presentación!AP182,0)="","",HLOOKUP($AC$136,Presentación!$BZ$3:$DE$574,Presentación!AP182,0)))</f>
        <v/>
      </c>
      <c r="H321" s="669"/>
      <c r="I321" s="669"/>
      <c r="J321" s="669"/>
      <c r="K321" s="669"/>
      <c r="L321" s="669"/>
      <c r="M321" s="669"/>
      <c r="N321" s="669"/>
      <c r="O321" s="669"/>
      <c r="P321" s="669"/>
      <c r="Q321" s="669"/>
      <c r="R321" s="669"/>
      <c r="S321" s="670"/>
      <c r="T321" s="866"/>
      <c r="U321" s="745"/>
      <c r="V321" s="746"/>
      <c r="W321" s="112"/>
      <c r="X321" s="112"/>
      <c r="Y321" s="112"/>
      <c r="Z321" s="112"/>
      <c r="AA321" s="112"/>
      <c r="AB321" s="112"/>
      <c r="AC321" s="112"/>
      <c r="AD321" s="112"/>
      <c r="AG321">
        <f t="shared" si="105"/>
        <v>0</v>
      </c>
      <c r="AH321" s="247">
        <f t="shared" si="106"/>
        <v>0</v>
      </c>
      <c r="AI321" s="310" t="str">
        <f>IF(AH321=0,"",
IF(SUM($AH$142:AH321)=1,AJ321,
IF($AH$717&gt;SUM($AH$142:AH321),_xlfn.CONCAT(", ",AJ321),
IF($AH$717=SUM($AH$142:AH321),_xlfn.CONCAT(" y ",AJ321)))))</f>
        <v/>
      </c>
      <c r="AJ321" s="19">
        <v>180</v>
      </c>
      <c r="AK321">
        <f t="shared" si="104"/>
        <v>0</v>
      </c>
      <c r="AL321">
        <f t="shared" si="107"/>
        <v>0</v>
      </c>
      <c r="AM321">
        <f t="shared" si="108"/>
        <v>0</v>
      </c>
      <c r="AN321">
        <f t="shared" si="109"/>
        <v>0</v>
      </c>
      <c r="AO321">
        <f t="shared" si="110"/>
        <v>0</v>
      </c>
      <c r="AP321">
        <f t="shared" si="111"/>
        <v>0</v>
      </c>
      <c r="AQ321">
        <f t="shared" si="112"/>
        <v>0</v>
      </c>
      <c r="AR321">
        <f t="shared" si="113"/>
        <v>0</v>
      </c>
      <c r="AS321">
        <f t="shared" si="114"/>
        <v>0</v>
      </c>
      <c r="AT321" s="311">
        <f t="shared" si="115"/>
        <v>0</v>
      </c>
      <c r="AU321" s="312">
        <f t="shared" si="116"/>
        <v>0</v>
      </c>
      <c r="AV321" s="313">
        <f t="shared" si="117"/>
        <v>0</v>
      </c>
      <c r="AW321" s="314">
        <f t="shared" si="127"/>
        <v>0</v>
      </c>
      <c r="AX321" s="311">
        <f t="shared" si="118"/>
        <v>0</v>
      </c>
      <c r="AY321" s="312">
        <f t="shared" si="119"/>
        <v>0</v>
      </c>
      <c r="AZ321" s="313">
        <f t="shared" si="120"/>
        <v>0</v>
      </c>
      <c r="BA321" s="314">
        <f t="shared" si="128"/>
        <v>0</v>
      </c>
      <c r="BB321" s="311">
        <f t="shared" si="121"/>
        <v>0</v>
      </c>
      <c r="BC321" s="312">
        <f t="shared" si="122"/>
        <v>0</v>
      </c>
      <c r="BD321" s="313">
        <f t="shared" si="123"/>
        <v>0</v>
      </c>
      <c r="BE321" s="314">
        <f t="shared" si="129"/>
        <v>0</v>
      </c>
      <c r="BF321" s="311">
        <f t="shared" si="124"/>
        <v>0</v>
      </c>
      <c r="BG321" s="312">
        <f t="shared" si="125"/>
        <v>0</v>
      </c>
      <c r="BH321" s="313">
        <f t="shared" si="126"/>
        <v>0</v>
      </c>
      <c r="BI321" s="314">
        <f t="shared" si="130"/>
        <v>0</v>
      </c>
      <c r="BJ321" s="247">
        <f t="shared" si="131"/>
        <v>0</v>
      </c>
      <c r="BK321" s="310" t="str">
        <f>IF(BJ321=0,"",
IF(SUM($BJ$143:BJ321)=1,BL321,
IF($BJ$718&gt;SUM($BJ$143:BJ321),_xlfn.CONCAT(", ",BL321),
IF($BJ$718=SUM($BJ$143:BJ321),_xlfn.CONCAT(" y ",BL321)))))</f>
        <v/>
      </c>
      <c r="BL321" s="19">
        <v>179</v>
      </c>
      <c r="BM321" s="14"/>
      <c r="BN321" s="315"/>
      <c r="BO321" s="315"/>
      <c r="BP321" s="315"/>
      <c r="BQ321" s="315"/>
      <c r="BR321" s="315"/>
      <c r="BS321" s="315"/>
      <c r="BT321" s="315"/>
      <c r="BU321" s="315"/>
      <c r="BV321" s="14"/>
      <c r="BW321" s="14"/>
      <c r="BX321" s="14"/>
      <c r="BY321" s="14"/>
      <c r="BZ321" s="14"/>
      <c r="CA321" s="14"/>
      <c r="CB321" s="14"/>
      <c r="CC321" s="14"/>
      <c r="CD321" s="14"/>
      <c r="CE321" s="14"/>
      <c r="CF321" s="14"/>
      <c r="CG321" s="14"/>
      <c r="CH321" s="14"/>
      <c r="CI321" s="14"/>
      <c r="CJ321" s="14"/>
      <c r="CK321" s="14"/>
      <c r="CL321" s="14"/>
    </row>
    <row r="322" spans="1:90" ht="15" customHeight="1">
      <c r="A322" s="5"/>
      <c r="B322" s="6"/>
      <c r="C322" s="19" t="s">
        <v>6845</v>
      </c>
      <c r="D322" s="634" t="str">
        <f>IF($AC$136="","",IF(HLOOKUP($AC$136,Presentación!$AQ$3:$BV$574,Presentación!AP183)="","",HLOOKUP($AC$136,Presentación!$AQ$3:$BV$574,Presentación!AP183,0)))</f>
        <v/>
      </c>
      <c r="E322" s="669"/>
      <c r="F322" s="670"/>
      <c r="G322" s="752" t="str">
        <f>IF($AC$136="","",IF(HLOOKUP($AC$136,Presentación!$BZ$3:$DE$574,Presentación!AP183,0)="","",HLOOKUP($AC$136,Presentación!$BZ$3:$DE$574,Presentación!AP183,0)))</f>
        <v/>
      </c>
      <c r="H322" s="669"/>
      <c r="I322" s="669"/>
      <c r="J322" s="669"/>
      <c r="K322" s="669"/>
      <c r="L322" s="669"/>
      <c r="M322" s="669"/>
      <c r="N322" s="669"/>
      <c r="O322" s="669"/>
      <c r="P322" s="669"/>
      <c r="Q322" s="669"/>
      <c r="R322" s="669"/>
      <c r="S322" s="670"/>
      <c r="T322" s="866"/>
      <c r="U322" s="745"/>
      <c r="V322" s="746"/>
      <c r="W322" s="112"/>
      <c r="X322" s="112"/>
      <c r="Y322" s="112"/>
      <c r="Z322" s="112"/>
      <c r="AA322" s="112"/>
      <c r="AB322" s="112"/>
      <c r="AC322" s="112"/>
      <c r="AD322" s="112"/>
      <c r="AG322">
        <f t="shared" si="105"/>
        <v>0</v>
      </c>
      <c r="AH322" s="247">
        <f t="shared" si="106"/>
        <v>0</v>
      </c>
      <c r="AI322" s="310" t="str">
        <f>IF(AH322=0,"",
IF(SUM($AH$142:AH322)=1,AJ322,
IF($AH$717&gt;SUM($AH$142:AH322),_xlfn.CONCAT(", ",AJ322),
IF($AH$717=SUM($AH$142:AH322),_xlfn.CONCAT(" y ",AJ322)))))</f>
        <v/>
      </c>
      <c r="AJ322" s="19">
        <v>181</v>
      </c>
      <c r="AK322">
        <f t="shared" si="104"/>
        <v>0</v>
      </c>
      <c r="AL322">
        <f t="shared" si="107"/>
        <v>0</v>
      </c>
      <c r="AM322">
        <f t="shared" si="108"/>
        <v>0</v>
      </c>
      <c r="AN322">
        <f t="shared" si="109"/>
        <v>0</v>
      </c>
      <c r="AO322">
        <f t="shared" si="110"/>
        <v>0</v>
      </c>
      <c r="AP322">
        <f t="shared" si="111"/>
        <v>0</v>
      </c>
      <c r="AQ322">
        <f t="shared" si="112"/>
        <v>0</v>
      </c>
      <c r="AR322">
        <f t="shared" si="113"/>
        <v>0</v>
      </c>
      <c r="AS322">
        <f t="shared" si="114"/>
        <v>0</v>
      </c>
      <c r="AT322" s="311">
        <f t="shared" si="115"/>
        <v>0</v>
      </c>
      <c r="AU322" s="312">
        <f t="shared" si="116"/>
        <v>0</v>
      </c>
      <c r="AV322" s="313">
        <f t="shared" si="117"/>
        <v>0</v>
      </c>
      <c r="AW322" s="314">
        <f t="shared" si="127"/>
        <v>0</v>
      </c>
      <c r="AX322" s="311">
        <f t="shared" si="118"/>
        <v>0</v>
      </c>
      <c r="AY322" s="312">
        <f t="shared" si="119"/>
        <v>0</v>
      </c>
      <c r="AZ322" s="313">
        <f t="shared" si="120"/>
        <v>0</v>
      </c>
      <c r="BA322" s="314">
        <f t="shared" si="128"/>
        <v>0</v>
      </c>
      <c r="BB322" s="311">
        <f t="shared" si="121"/>
        <v>0</v>
      </c>
      <c r="BC322" s="312">
        <f t="shared" si="122"/>
        <v>0</v>
      </c>
      <c r="BD322" s="313">
        <f t="shared" si="123"/>
        <v>0</v>
      </c>
      <c r="BE322" s="314">
        <f t="shared" si="129"/>
        <v>0</v>
      </c>
      <c r="BF322" s="311">
        <f t="shared" si="124"/>
        <v>0</v>
      </c>
      <c r="BG322" s="312">
        <f t="shared" si="125"/>
        <v>0</v>
      </c>
      <c r="BH322" s="313">
        <f t="shared" si="126"/>
        <v>0</v>
      </c>
      <c r="BI322" s="314">
        <f t="shared" si="130"/>
        <v>0</v>
      </c>
      <c r="BJ322" s="247">
        <f t="shared" si="131"/>
        <v>0</v>
      </c>
      <c r="BK322" s="310" t="str">
        <f>IF(BJ322=0,"",
IF(SUM($BJ$143:BJ322)=1,BL322,
IF($BJ$718&gt;SUM($BJ$143:BJ322),_xlfn.CONCAT(", ",BL322),
IF($BJ$718=SUM($BJ$143:BJ322),_xlfn.CONCAT(" y ",BL322)))))</f>
        <v/>
      </c>
      <c r="BL322" s="19">
        <v>180</v>
      </c>
      <c r="BM322" s="14"/>
      <c r="BN322" s="315"/>
      <c r="BO322" s="315"/>
      <c r="BP322" s="315"/>
      <c r="BQ322" s="315"/>
      <c r="BR322" s="315"/>
      <c r="BS322" s="315"/>
      <c r="BT322" s="315"/>
      <c r="BU322" s="315"/>
      <c r="BV322" s="14"/>
      <c r="BW322" s="14"/>
      <c r="BX322" s="14"/>
      <c r="BY322" s="14"/>
      <c r="BZ322" s="14"/>
      <c r="CA322" s="14"/>
      <c r="CB322" s="14"/>
      <c r="CC322" s="14"/>
      <c r="CD322" s="14"/>
      <c r="CE322" s="14"/>
      <c r="CF322" s="14"/>
      <c r="CG322" s="14"/>
      <c r="CH322" s="14"/>
      <c r="CI322" s="14"/>
      <c r="CJ322" s="14"/>
      <c r="CK322" s="14"/>
      <c r="CL322" s="14"/>
    </row>
    <row r="323" spans="1:90" ht="15" customHeight="1">
      <c r="A323" s="5"/>
      <c r="B323" s="6"/>
      <c r="C323" s="19" t="s">
        <v>6846</v>
      </c>
      <c r="D323" s="634" t="str">
        <f>IF($AC$136="","",IF(HLOOKUP($AC$136,Presentación!$AQ$3:$BV$574,Presentación!AP184)="","",HLOOKUP($AC$136,Presentación!$AQ$3:$BV$574,Presentación!AP184,0)))</f>
        <v/>
      </c>
      <c r="E323" s="669"/>
      <c r="F323" s="670"/>
      <c r="G323" s="752" t="str">
        <f>IF($AC$136="","",IF(HLOOKUP($AC$136,Presentación!$BZ$3:$DE$574,Presentación!AP184,0)="","",HLOOKUP($AC$136,Presentación!$BZ$3:$DE$574,Presentación!AP184,0)))</f>
        <v/>
      </c>
      <c r="H323" s="669"/>
      <c r="I323" s="669"/>
      <c r="J323" s="669"/>
      <c r="K323" s="669"/>
      <c r="L323" s="669"/>
      <c r="M323" s="669"/>
      <c r="N323" s="669"/>
      <c r="O323" s="669"/>
      <c r="P323" s="669"/>
      <c r="Q323" s="669"/>
      <c r="R323" s="669"/>
      <c r="S323" s="670"/>
      <c r="T323" s="866"/>
      <c r="U323" s="745"/>
      <c r="V323" s="746"/>
      <c r="W323" s="112"/>
      <c r="X323" s="112"/>
      <c r="Y323" s="112"/>
      <c r="Z323" s="112"/>
      <c r="AA323" s="112"/>
      <c r="AB323" s="112"/>
      <c r="AC323" s="112"/>
      <c r="AD323" s="112"/>
      <c r="AG323">
        <f t="shared" si="105"/>
        <v>0</v>
      </c>
      <c r="AH323" s="247">
        <f t="shared" si="106"/>
        <v>0</v>
      </c>
      <c r="AI323" s="310" t="str">
        <f>IF(AH323=0,"",
IF(SUM($AH$142:AH323)=1,AJ323,
IF($AH$717&gt;SUM($AH$142:AH323),_xlfn.CONCAT(", ",AJ323),
IF($AH$717=SUM($AH$142:AH323),_xlfn.CONCAT(" y ",AJ323)))))</f>
        <v/>
      </c>
      <c r="AJ323" s="19">
        <v>182</v>
      </c>
      <c r="AK323">
        <f t="shared" si="104"/>
        <v>0</v>
      </c>
      <c r="AL323">
        <f t="shared" si="107"/>
        <v>0</v>
      </c>
      <c r="AM323">
        <f t="shared" si="108"/>
        <v>0</v>
      </c>
      <c r="AN323">
        <f t="shared" si="109"/>
        <v>0</v>
      </c>
      <c r="AO323">
        <f t="shared" si="110"/>
        <v>0</v>
      </c>
      <c r="AP323">
        <f t="shared" si="111"/>
        <v>0</v>
      </c>
      <c r="AQ323">
        <f t="shared" si="112"/>
        <v>0</v>
      </c>
      <c r="AR323">
        <f t="shared" si="113"/>
        <v>0</v>
      </c>
      <c r="AS323">
        <f t="shared" si="114"/>
        <v>0</v>
      </c>
      <c r="AT323" s="311">
        <f t="shared" si="115"/>
        <v>0</v>
      </c>
      <c r="AU323" s="312">
        <f t="shared" si="116"/>
        <v>0</v>
      </c>
      <c r="AV323" s="313">
        <f t="shared" si="117"/>
        <v>0</v>
      </c>
      <c r="AW323" s="314">
        <f t="shared" si="127"/>
        <v>0</v>
      </c>
      <c r="AX323" s="311">
        <f t="shared" si="118"/>
        <v>0</v>
      </c>
      <c r="AY323" s="312">
        <f t="shared" si="119"/>
        <v>0</v>
      </c>
      <c r="AZ323" s="313">
        <f t="shared" si="120"/>
        <v>0</v>
      </c>
      <c r="BA323" s="314">
        <f t="shared" si="128"/>
        <v>0</v>
      </c>
      <c r="BB323" s="311">
        <f t="shared" si="121"/>
        <v>0</v>
      </c>
      <c r="BC323" s="312">
        <f t="shared" si="122"/>
        <v>0</v>
      </c>
      <c r="BD323" s="313">
        <f t="shared" si="123"/>
        <v>0</v>
      </c>
      <c r="BE323" s="314">
        <f t="shared" si="129"/>
        <v>0</v>
      </c>
      <c r="BF323" s="311">
        <f t="shared" si="124"/>
        <v>0</v>
      </c>
      <c r="BG323" s="312">
        <f t="shared" si="125"/>
        <v>0</v>
      </c>
      <c r="BH323" s="313">
        <f t="shared" si="126"/>
        <v>0</v>
      </c>
      <c r="BI323" s="314">
        <f t="shared" si="130"/>
        <v>0</v>
      </c>
      <c r="BJ323" s="247">
        <f t="shared" si="131"/>
        <v>0</v>
      </c>
      <c r="BK323" s="310" t="str">
        <f>IF(BJ323=0,"",
IF(SUM($BJ$143:BJ323)=1,BL323,
IF($BJ$718&gt;SUM($BJ$143:BJ323),_xlfn.CONCAT(", ",BL323),
IF($BJ$718=SUM($BJ$143:BJ323),_xlfn.CONCAT(" y ",BL323)))))</f>
        <v/>
      </c>
      <c r="BL323" s="19">
        <v>181</v>
      </c>
      <c r="BM323" s="14"/>
      <c r="BN323" s="315"/>
      <c r="BO323" s="315"/>
      <c r="BP323" s="315"/>
      <c r="BQ323" s="315"/>
      <c r="BR323" s="315"/>
      <c r="BS323" s="315"/>
      <c r="BT323" s="315"/>
      <c r="BU323" s="315"/>
      <c r="BV323" s="14"/>
      <c r="BW323" s="14"/>
      <c r="BX323" s="14"/>
      <c r="BY323" s="14"/>
      <c r="BZ323" s="14"/>
      <c r="CA323" s="14"/>
      <c r="CB323" s="14"/>
      <c r="CC323" s="14"/>
      <c r="CD323" s="14"/>
      <c r="CE323" s="14"/>
      <c r="CF323" s="14"/>
      <c r="CG323" s="14"/>
      <c r="CH323" s="14"/>
      <c r="CI323" s="14"/>
      <c r="CJ323" s="14"/>
      <c r="CK323" s="14"/>
      <c r="CL323" s="14"/>
    </row>
    <row r="324" spans="1:90" ht="15" customHeight="1">
      <c r="A324" s="5"/>
      <c r="B324" s="6"/>
      <c r="C324" s="19" t="s">
        <v>6847</v>
      </c>
      <c r="D324" s="634" t="str">
        <f>IF($AC$136="","",IF(HLOOKUP($AC$136,Presentación!$AQ$3:$BV$574,Presentación!AP185)="","",HLOOKUP($AC$136,Presentación!$AQ$3:$BV$574,Presentación!AP185,0)))</f>
        <v/>
      </c>
      <c r="E324" s="669"/>
      <c r="F324" s="670"/>
      <c r="G324" s="752" t="str">
        <f>IF($AC$136="","",IF(HLOOKUP($AC$136,Presentación!$BZ$3:$DE$574,Presentación!AP185,0)="","",HLOOKUP($AC$136,Presentación!$BZ$3:$DE$574,Presentación!AP185,0)))</f>
        <v/>
      </c>
      <c r="H324" s="669"/>
      <c r="I324" s="669"/>
      <c r="J324" s="669"/>
      <c r="K324" s="669"/>
      <c r="L324" s="669"/>
      <c r="M324" s="669"/>
      <c r="N324" s="669"/>
      <c r="O324" s="669"/>
      <c r="P324" s="669"/>
      <c r="Q324" s="669"/>
      <c r="R324" s="669"/>
      <c r="S324" s="670"/>
      <c r="T324" s="866"/>
      <c r="U324" s="745"/>
      <c r="V324" s="746"/>
      <c r="W324" s="112"/>
      <c r="X324" s="112"/>
      <c r="Y324" s="112"/>
      <c r="Z324" s="112"/>
      <c r="AA324" s="112"/>
      <c r="AB324" s="112"/>
      <c r="AC324" s="112"/>
      <c r="AD324" s="112"/>
      <c r="AG324">
        <f t="shared" si="105"/>
        <v>0</v>
      </c>
      <c r="AH324" s="247">
        <f t="shared" si="106"/>
        <v>0</v>
      </c>
      <c r="AI324" s="310" t="str">
        <f>IF(AH324=0,"",
IF(SUM($AH$142:AH324)=1,AJ324,
IF($AH$717&gt;SUM($AH$142:AH324),_xlfn.CONCAT(", ",AJ324),
IF($AH$717=SUM($AH$142:AH324),_xlfn.CONCAT(" y ",AJ324)))))</f>
        <v/>
      </c>
      <c r="AJ324" s="19">
        <v>183</v>
      </c>
      <c r="AK324">
        <f t="shared" si="104"/>
        <v>0</v>
      </c>
      <c r="AL324">
        <f t="shared" si="107"/>
        <v>0</v>
      </c>
      <c r="AM324">
        <f t="shared" si="108"/>
        <v>0</v>
      </c>
      <c r="AN324">
        <f t="shared" si="109"/>
        <v>0</v>
      </c>
      <c r="AO324">
        <f t="shared" si="110"/>
        <v>0</v>
      </c>
      <c r="AP324">
        <f t="shared" si="111"/>
        <v>0</v>
      </c>
      <c r="AQ324">
        <f t="shared" si="112"/>
        <v>0</v>
      </c>
      <c r="AR324">
        <f t="shared" si="113"/>
        <v>0</v>
      </c>
      <c r="AS324">
        <f t="shared" si="114"/>
        <v>0</v>
      </c>
      <c r="AT324" s="311">
        <f t="shared" si="115"/>
        <v>0</v>
      </c>
      <c r="AU324" s="312">
        <f t="shared" si="116"/>
        <v>0</v>
      </c>
      <c r="AV324" s="313">
        <f t="shared" si="117"/>
        <v>0</v>
      </c>
      <c r="AW324" s="314">
        <f t="shared" si="127"/>
        <v>0</v>
      </c>
      <c r="AX324" s="311">
        <f t="shared" si="118"/>
        <v>0</v>
      </c>
      <c r="AY324" s="312">
        <f t="shared" si="119"/>
        <v>0</v>
      </c>
      <c r="AZ324" s="313">
        <f t="shared" si="120"/>
        <v>0</v>
      </c>
      <c r="BA324" s="314">
        <f t="shared" si="128"/>
        <v>0</v>
      </c>
      <c r="BB324" s="311">
        <f t="shared" si="121"/>
        <v>0</v>
      </c>
      <c r="BC324" s="312">
        <f t="shared" si="122"/>
        <v>0</v>
      </c>
      <c r="BD324" s="313">
        <f t="shared" si="123"/>
        <v>0</v>
      </c>
      <c r="BE324" s="314">
        <f t="shared" si="129"/>
        <v>0</v>
      </c>
      <c r="BF324" s="311">
        <f t="shared" si="124"/>
        <v>0</v>
      </c>
      <c r="BG324" s="312">
        <f t="shared" si="125"/>
        <v>0</v>
      </c>
      <c r="BH324" s="313">
        <f t="shared" si="126"/>
        <v>0</v>
      </c>
      <c r="BI324" s="314">
        <f t="shared" si="130"/>
        <v>0</v>
      </c>
      <c r="BJ324" s="247">
        <f t="shared" si="131"/>
        <v>0</v>
      </c>
      <c r="BK324" s="310" t="str">
        <f>IF(BJ324=0,"",
IF(SUM($BJ$143:BJ324)=1,BL324,
IF($BJ$718&gt;SUM($BJ$143:BJ324),_xlfn.CONCAT(", ",BL324),
IF($BJ$718=SUM($BJ$143:BJ324),_xlfn.CONCAT(" y ",BL324)))))</f>
        <v/>
      </c>
      <c r="BL324" s="19">
        <v>182</v>
      </c>
      <c r="BM324" s="14"/>
      <c r="BN324" s="315"/>
      <c r="BO324" s="315"/>
      <c r="BP324" s="315"/>
      <c r="BQ324" s="315"/>
      <c r="BR324" s="315"/>
      <c r="BS324" s="315"/>
      <c r="BT324" s="315"/>
      <c r="BU324" s="315"/>
      <c r="BV324" s="14"/>
      <c r="BW324" s="14"/>
      <c r="BX324" s="14"/>
      <c r="BY324" s="14"/>
      <c r="BZ324" s="14"/>
      <c r="CA324" s="14"/>
      <c r="CB324" s="14"/>
      <c r="CC324" s="14"/>
      <c r="CD324" s="14"/>
      <c r="CE324" s="14"/>
      <c r="CF324" s="14"/>
      <c r="CG324" s="14"/>
      <c r="CH324" s="14"/>
      <c r="CI324" s="14"/>
      <c r="CJ324" s="14"/>
      <c r="CK324" s="14"/>
      <c r="CL324" s="14"/>
    </row>
    <row r="325" spans="1:90" ht="15" customHeight="1">
      <c r="A325" s="5"/>
      <c r="B325" s="6"/>
      <c r="C325" s="19" t="s">
        <v>6848</v>
      </c>
      <c r="D325" s="634" t="str">
        <f>IF($AC$136="","",IF(HLOOKUP($AC$136,Presentación!$AQ$3:$BV$574,Presentación!AP186)="","",HLOOKUP($AC$136,Presentación!$AQ$3:$BV$574,Presentación!AP186,0)))</f>
        <v/>
      </c>
      <c r="E325" s="669"/>
      <c r="F325" s="670"/>
      <c r="G325" s="752" t="str">
        <f>IF($AC$136="","",IF(HLOOKUP($AC$136,Presentación!$BZ$3:$DE$574,Presentación!AP186,0)="","",HLOOKUP($AC$136,Presentación!$BZ$3:$DE$574,Presentación!AP186,0)))</f>
        <v/>
      </c>
      <c r="H325" s="669"/>
      <c r="I325" s="669"/>
      <c r="J325" s="669"/>
      <c r="K325" s="669"/>
      <c r="L325" s="669"/>
      <c r="M325" s="669"/>
      <c r="N325" s="669"/>
      <c r="O325" s="669"/>
      <c r="P325" s="669"/>
      <c r="Q325" s="669"/>
      <c r="R325" s="669"/>
      <c r="S325" s="670"/>
      <c r="T325" s="866"/>
      <c r="U325" s="745"/>
      <c r="V325" s="746"/>
      <c r="W325" s="112"/>
      <c r="X325" s="112"/>
      <c r="Y325" s="112"/>
      <c r="Z325" s="112"/>
      <c r="AA325" s="112"/>
      <c r="AB325" s="112"/>
      <c r="AC325" s="112"/>
      <c r="AD325" s="112"/>
      <c r="AG325">
        <f t="shared" si="105"/>
        <v>0</v>
      </c>
      <c r="AH325" s="247">
        <f t="shared" si="106"/>
        <v>0</v>
      </c>
      <c r="AI325" s="310" t="str">
        <f>IF(AH325=0,"",
IF(SUM($AH$142:AH325)=1,AJ325,
IF($AH$717&gt;SUM($AH$142:AH325),_xlfn.CONCAT(", ",AJ325),
IF($AH$717=SUM($AH$142:AH325),_xlfn.CONCAT(" y ",AJ325)))))</f>
        <v/>
      </c>
      <c r="AJ325" s="19">
        <v>184</v>
      </c>
      <c r="AK325">
        <f t="shared" si="104"/>
        <v>0</v>
      </c>
      <c r="AL325">
        <f t="shared" si="107"/>
        <v>0</v>
      </c>
      <c r="AM325">
        <f t="shared" si="108"/>
        <v>0</v>
      </c>
      <c r="AN325">
        <f t="shared" si="109"/>
        <v>0</v>
      </c>
      <c r="AO325">
        <f t="shared" si="110"/>
        <v>0</v>
      </c>
      <c r="AP325">
        <f t="shared" si="111"/>
        <v>0</v>
      </c>
      <c r="AQ325">
        <f t="shared" si="112"/>
        <v>0</v>
      </c>
      <c r="AR325">
        <f t="shared" si="113"/>
        <v>0</v>
      </c>
      <c r="AS325">
        <f t="shared" si="114"/>
        <v>0</v>
      </c>
      <c r="AT325" s="311">
        <f t="shared" si="115"/>
        <v>0</v>
      </c>
      <c r="AU325" s="312">
        <f t="shared" si="116"/>
        <v>0</v>
      </c>
      <c r="AV325" s="313">
        <f t="shared" si="117"/>
        <v>0</v>
      </c>
      <c r="AW325" s="314">
        <f t="shared" si="127"/>
        <v>0</v>
      </c>
      <c r="AX325" s="311">
        <f t="shared" si="118"/>
        <v>0</v>
      </c>
      <c r="AY325" s="312">
        <f t="shared" si="119"/>
        <v>0</v>
      </c>
      <c r="AZ325" s="313">
        <f t="shared" si="120"/>
        <v>0</v>
      </c>
      <c r="BA325" s="314">
        <f t="shared" si="128"/>
        <v>0</v>
      </c>
      <c r="BB325" s="311">
        <f t="shared" si="121"/>
        <v>0</v>
      </c>
      <c r="BC325" s="312">
        <f t="shared" si="122"/>
        <v>0</v>
      </c>
      <c r="BD325" s="313">
        <f t="shared" si="123"/>
        <v>0</v>
      </c>
      <c r="BE325" s="314">
        <f t="shared" si="129"/>
        <v>0</v>
      </c>
      <c r="BF325" s="311">
        <f t="shared" si="124"/>
        <v>0</v>
      </c>
      <c r="BG325" s="312">
        <f t="shared" si="125"/>
        <v>0</v>
      </c>
      <c r="BH325" s="313">
        <f t="shared" si="126"/>
        <v>0</v>
      </c>
      <c r="BI325" s="314">
        <f t="shared" si="130"/>
        <v>0</v>
      </c>
      <c r="BJ325" s="247">
        <f t="shared" si="131"/>
        <v>0</v>
      </c>
      <c r="BK325" s="310" t="str">
        <f>IF(BJ325=0,"",
IF(SUM($BJ$143:BJ325)=1,BL325,
IF($BJ$718&gt;SUM($BJ$143:BJ325),_xlfn.CONCAT(", ",BL325),
IF($BJ$718=SUM($BJ$143:BJ325),_xlfn.CONCAT(" y ",BL325)))))</f>
        <v/>
      </c>
      <c r="BL325" s="19">
        <v>183</v>
      </c>
      <c r="BM325" s="14"/>
      <c r="BN325" s="315"/>
      <c r="BO325" s="315"/>
      <c r="BP325" s="315"/>
      <c r="BQ325" s="315"/>
      <c r="BR325" s="315"/>
      <c r="BS325" s="315"/>
      <c r="BT325" s="315"/>
      <c r="BU325" s="315"/>
      <c r="BV325" s="14"/>
      <c r="BW325" s="14"/>
      <c r="BX325" s="14"/>
      <c r="BY325" s="14"/>
      <c r="BZ325" s="14"/>
      <c r="CA325" s="14"/>
      <c r="CB325" s="14"/>
      <c r="CC325" s="14"/>
      <c r="CD325" s="14"/>
      <c r="CE325" s="14"/>
      <c r="CF325" s="14"/>
      <c r="CG325" s="14"/>
      <c r="CH325" s="14"/>
      <c r="CI325" s="14"/>
      <c r="CJ325" s="14"/>
      <c r="CK325" s="14"/>
      <c r="CL325" s="14"/>
    </row>
    <row r="326" spans="1:90" ht="15" customHeight="1">
      <c r="A326" s="5"/>
      <c r="B326" s="6"/>
      <c r="C326" s="19" t="s">
        <v>6849</v>
      </c>
      <c r="D326" s="634" t="str">
        <f>IF($AC$136="","",IF(HLOOKUP($AC$136,Presentación!$AQ$3:$BV$574,Presentación!AP187)="","",HLOOKUP($AC$136,Presentación!$AQ$3:$BV$574,Presentación!AP187,0)))</f>
        <v/>
      </c>
      <c r="E326" s="669"/>
      <c r="F326" s="670"/>
      <c r="G326" s="752" t="str">
        <f>IF($AC$136="","",IF(HLOOKUP($AC$136,Presentación!$BZ$3:$DE$574,Presentación!AP187,0)="","",HLOOKUP($AC$136,Presentación!$BZ$3:$DE$574,Presentación!AP187,0)))</f>
        <v/>
      </c>
      <c r="H326" s="669"/>
      <c r="I326" s="669"/>
      <c r="J326" s="669"/>
      <c r="K326" s="669"/>
      <c r="L326" s="669"/>
      <c r="M326" s="669"/>
      <c r="N326" s="669"/>
      <c r="O326" s="669"/>
      <c r="P326" s="669"/>
      <c r="Q326" s="669"/>
      <c r="R326" s="669"/>
      <c r="S326" s="670"/>
      <c r="T326" s="866"/>
      <c r="U326" s="745"/>
      <c r="V326" s="746"/>
      <c r="W326" s="112"/>
      <c r="X326" s="112"/>
      <c r="Y326" s="112"/>
      <c r="Z326" s="112"/>
      <c r="AA326" s="112"/>
      <c r="AB326" s="112"/>
      <c r="AC326" s="112"/>
      <c r="AD326" s="112"/>
      <c r="AG326">
        <f t="shared" si="105"/>
        <v>0</v>
      </c>
      <c r="AH326" s="247">
        <f t="shared" si="106"/>
        <v>0</v>
      </c>
      <c r="AI326" s="310" t="str">
        <f>IF(AH326=0,"",
IF(SUM($AH$142:AH326)=1,AJ326,
IF($AH$717&gt;SUM($AH$142:AH326),_xlfn.CONCAT(", ",AJ326),
IF($AH$717=SUM($AH$142:AH326),_xlfn.CONCAT(" y ",AJ326)))))</f>
        <v/>
      </c>
      <c r="AJ326" s="19">
        <v>185</v>
      </c>
      <c r="AK326">
        <f t="shared" si="104"/>
        <v>0</v>
      </c>
      <c r="AL326">
        <f t="shared" si="107"/>
        <v>0</v>
      </c>
      <c r="AM326">
        <f t="shared" si="108"/>
        <v>0</v>
      </c>
      <c r="AN326">
        <f t="shared" si="109"/>
        <v>0</v>
      </c>
      <c r="AO326">
        <f t="shared" si="110"/>
        <v>0</v>
      </c>
      <c r="AP326">
        <f t="shared" si="111"/>
        <v>0</v>
      </c>
      <c r="AQ326">
        <f t="shared" si="112"/>
        <v>0</v>
      </c>
      <c r="AR326">
        <f t="shared" si="113"/>
        <v>0</v>
      </c>
      <c r="AS326">
        <f t="shared" si="114"/>
        <v>0</v>
      </c>
      <c r="AT326" s="311">
        <f t="shared" si="115"/>
        <v>0</v>
      </c>
      <c r="AU326" s="312">
        <f t="shared" si="116"/>
        <v>0</v>
      </c>
      <c r="AV326" s="313">
        <f t="shared" si="117"/>
        <v>0</v>
      </c>
      <c r="AW326" s="314">
        <f t="shared" si="127"/>
        <v>0</v>
      </c>
      <c r="AX326" s="311">
        <f t="shared" si="118"/>
        <v>0</v>
      </c>
      <c r="AY326" s="312">
        <f t="shared" si="119"/>
        <v>0</v>
      </c>
      <c r="AZ326" s="313">
        <f t="shared" si="120"/>
        <v>0</v>
      </c>
      <c r="BA326" s="314">
        <f t="shared" si="128"/>
        <v>0</v>
      </c>
      <c r="BB326" s="311">
        <f t="shared" si="121"/>
        <v>0</v>
      </c>
      <c r="BC326" s="312">
        <f t="shared" si="122"/>
        <v>0</v>
      </c>
      <c r="BD326" s="313">
        <f t="shared" si="123"/>
        <v>0</v>
      </c>
      <c r="BE326" s="314">
        <f t="shared" si="129"/>
        <v>0</v>
      </c>
      <c r="BF326" s="311">
        <f t="shared" si="124"/>
        <v>0</v>
      </c>
      <c r="BG326" s="312">
        <f t="shared" si="125"/>
        <v>0</v>
      </c>
      <c r="BH326" s="313">
        <f t="shared" si="126"/>
        <v>0</v>
      </c>
      <c r="BI326" s="314">
        <f t="shared" si="130"/>
        <v>0</v>
      </c>
      <c r="BJ326" s="247">
        <f t="shared" si="131"/>
        <v>0</v>
      </c>
      <c r="BK326" s="310" t="str">
        <f>IF(BJ326=0,"",
IF(SUM($BJ$143:BJ326)=1,BL326,
IF($BJ$718&gt;SUM($BJ$143:BJ326),_xlfn.CONCAT(", ",BL326),
IF($BJ$718=SUM($BJ$143:BJ326),_xlfn.CONCAT(" y ",BL326)))))</f>
        <v/>
      </c>
      <c r="BL326" s="19">
        <v>184</v>
      </c>
      <c r="BM326" s="14"/>
      <c r="BN326" s="315"/>
      <c r="BO326" s="315"/>
      <c r="BP326" s="315"/>
      <c r="BQ326" s="315"/>
      <c r="BR326" s="315"/>
      <c r="BS326" s="315"/>
      <c r="BT326" s="315"/>
      <c r="BU326" s="315"/>
      <c r="BV326" s="14"/>
      <c r="BW326" s="14"/>
      <c r="BX326" s="14"/>
      <c r="BY326" s="14"/>
      <c r="BZ326" s="14"/>
      <c r="CA326" s="14"/>
      <c r="CB326" s="14"/>
      <c r="CC326" s="14"/>
      <c r="CD326" s="14"/>
      <c r="CE326" s="14"/>
      <c r="CF326" s="14"/>
      <c r="CG326" s="14"/>
      <c r="CH326" s="14"/>
      <c r="CI326" s="14"/>
      <c r="CJ326" s="14"/>
      <c r="CK326" s="14"/>
      <c r="CL326" s="14"/>
    </row>
    <row r="327" spans="1:90" ht="15" customHeight="1">
      <c r="A327" s="5"/>
      <c r="B327" s="6"/>
      <c r="C327" s="19" t="s">
        <v>6850</v>
      </c>
      <c r="D327" s="634" t="str">
        <f>IF($AC$136="","",IF(HLOOKUP($AC$136,Presentación!$AQ$3:$BV$574,Presentación!AP188)="","",HLOOKUP($AC$136,Presentación!$AQ$3:$BV$574,Presentación!AP188,0)))</f>
        <v/>
      </c>
      <c r="E327" s="669"/>
      <c r="F327" s="670"/>
      <c r="G327" s="752" t="str">
        <f>IF($AC$136="","",IF(HLOOKUP($AC$136,Presentación!$BZ$3:$DE$574,Presentación!AP188,0)="","",HLOOKUP($AC$136,Presentación!$BZ$3:$DE$574,Presentación!AP188,0)))</f>
        <v/>
      </c>
      <c r="H327" s="669"/>
      <c r="I327" s="669"/>
      <c r="J327" s="669"/>
      <c r="K327" s="669"/>
      <c r="L327" s="669"/>
      <c r="M327" s="669"/>
      <c r="N327" s="669"/>
      <c r="O327" s="669"/>
      <c r="P327" s="669"/>
      <c r="Q327" s="669"/>
      <c r="R327" s="669"/>
      <c r="S327" s="670"/>
      <c r="T327" s="866"/>
      <c r="U327" s="745"/>
      <c r="V327" s="746"/>
      <c r="W327" s="112"/>
      <c r="X327" s="112"/>
      <c r="Y327" s="112"/>
      <c r="Z327" s="112"/>
      <c r="AA327" s="112"/>
      <c r="AB327" s="112"/>
      <c r="AC327" s="112"/>
      <c r="AD327" s="112"/>
      <c r="AG327">
        <f t="shared" si="105"/>
        <v>0</v>
      </c>
      <c r="AH327" s="247">
        <f t="shared" si="106"/>
        <v>0</v>
      </c>
      <c r="AI327" s="310" t="str">
        <f>IF(AH327=0,"",
IF(SUM($AH$142:AH327)=1,AJ327,
IF($AH$717&gt;SUM($AH$142:AH327),_xlfn.CONCAT(", ",AJ327),
IF($AH$717=SUM($AH$142:AH327),_xlfn.CONCAT(" y ",AJ327)))))</f>
        <v/>
      </c>
      <c r="AJ327" s="19">
        <v>186</v>
      </c>
      <c r="AK327">
        <f t="shared" si="104"/>
        <v>0</v>
      </c>
      <c r="AL327">
        <f t="shared" si="107"/>
        <v>0</v>
      </c>
      <c r="AM327">
        <f t="shared" si="108"/>
        <v>0</v>
      </c>
      <c r="AN327">
        <f t="shared" si="109"/>
        <v>0</v>
      </c>
      <c r="AO327">
        <f t="shared" si="110"/>
        <v>0</v>
      </c>
      <c r="AP327">
        <f t="shared" si="111"/>
        <v>0</v>
      </c>
      <c r="AQ327">
        <f t="shared" si="112"/>
        <v>0</v>
      </c>
      <c r="AR327">
        <f t="shared" si="113"/>
        <v>0</v>
      </c>
      <c r="AS327">
        <f t="shared" si="114"/>
        <v>0</v>
      </c>
      <c r="AT327" s="311">
        <f t="shared" si="115"/>
        <v>0</v>
      </c>
      <c r="AU327" s="312">
        <f t="shared" si="116"/>
        <v>0</v>
      </c>
      <c r="AV327" s="313">
        <f t="shared" si="117"/>
        <v>0</v>
      </c>
      <c r="AW327" s="314">
        <f t="shared" si="127"/>
        <v>0</v>
      </c>
      <c r="AX327" s="311">
        <f t="shared" si="118"/>
        <v>0</v>
      </c>
      <c r="AY327" s="312">
        <f t="shared" si="119"/>
        <v>0</v>
      </c>
      <c r="AZ327" s="313">
        <f t="shared" si="120"/>
        <v>0</v>
      </c>
      <c r="BA327" s="314">
        <f t="shared" si="128"/>
        <v>0</v>
      </c>
      <c r="BB327" s="311">
        <f t="shared" si="121"/>
        <v>0</v>
      </c>
      <c r="BC327" s="312">
        <f t="shared" si="122"/>
        <v>0</v>
      </c>
      <c r="BD327" s="313">
        <f t="shared" si="123"/>
        <v>0</v>
      </c>
      <c r="BE327" s="314">
        <f t="shared" si="129"/>
        <v>0</v>
      </c>
      <c r="BF327" s="311">
        <f t="shared" si="124"/>
        <v>0</v>
      </c>
      <c r="BG327" s="312">
        <f t="shared" si="125"/>
        <v>0</v>
      </c>
      <c r="BH327" s="313">
        <f t="shared" si="126"/>
        <v>0</v>
      </c>
      <c r="BI327" s="314">
        <f t="shared" si="130"/>
        <v>0</v>
      </c>
      <c r="BJ327" s="247">
        <f t="shared" si="131"/>
        <v>0</v>
      </c>
      <c r="BK327" s="310" t="str">
        <f>IF(BJ327=0,"",
IF(SUM($BJ$143:BJ327)=1,BL327,
IF($BJ$718&gt;SUM($BJ$143:BJ327),_xlfn.CONCAT(", ",BL327),
IF($BJ$718=SUM($BJ$143:BJ327),_xlfn.CONCAT(" y ",BL327)))))</f>
        <v/>
      </c>
      <c r="BL327" s="19">
        <v>185</v>
      </c>
      <c r="BM327" s="14"/>
      <c r="BN327" s="315"/>
      <c r="BO327" s="315"/>
      <c r="BP327" s="315"/>
      <c r="BQ327" s="315"/>
      <c r="BR327" s="315"/>
      <c r="BS327" s="315"/>
      <c r="BT327" s="315"/>
      <c r="BU327" s="315"/>
      <c r="BV327" s="14"/>
      <c r="BW327" s="14"/>
      <c r="BX327" s="14"/>
      <c r="BY327" s="14"/>
      <c r="BZ327" s="14"/>
      <c r="CA327" s="14"/>
      <c r="CB327" s="14"/>
      <c r="CC327" s="14"/>
      <c r="CD327" s="14"/>
      <c r="CE327" s="14"/>
      <c r="CF327" s="14"/>
      <c r="CG327" s="14"/>
      <c r="CH327" s="14"/>
      <c r="CI327" s="14"/>
      <c r="CJ327" s="14"/>
      <c r="CK327" s="14"/>
      <c r="CL327" s="14"/>
    </row>
    <row r="328" spans="1:90" ht="15" customHeight="1">
      <c r="A328" s="5"/>
      <c r="B328" s="6"/>
      <c r="C328" s="19" t="s">
        <v>6851</v>
      </c>
      <c r="D328" s="634" t="str">
        <f>IF($AC$136="","",IF(HLOOKUP($AC$136,Presentación!$AQ$3:$BV$574,Presentación!AP189)="","",HLOOKUP($AC$136,Presentación!$AQ$3:$BV$574,Presentación!AP189,0)))</f>
        <v/>
      </c>
      <c r="E328" s="669"/>
      <c r="F328" s="670"/>
      <c r="G328" s="752" t="str">
        <f>IF($AC$136="","",IF(HLOOKUP($AC$136,Presentación!$BZ$3:$DE$574,Presentación!AP189,0)="","",HLOOKUP($AC$136,Presentación!$BZ$3:$DE$574,Presentación!AP189,0)))</f>
        <v/>
      </c>
      <c r="H328" s="669"/>
      <c r="I328" s="669"/>
      <c r="J328" s="669"/>
      <c r="K328" s="669"/>
      <c r="L328" s="669"/>
      <c r="M328" s="669"/>
      <c r="N328" s="669"/>
      <c r="O328" s="669"/>
      <c r="P328" s="669"/>
      <c r="Q328" s="669"/>
      <c r="R328" s="669"/>
      <c r="S328" s="670"/>
      <c r="T328" s="866"/>
      <c r="U328" s="745"/>
      <c r="V328" s="746"/>
      <c r="W328" s="112"/>
      <c r="X328" s="112"/>
      <c r="Y328" s="112"/>
      <c r="Z328" s="112"/>
      <c r="AA328" s="112"/>
      <c r="AB328" s="112"/>
      <c r="AC328" s="112"/>
      <c r="AD328" s="112"/>
      <c r="AG328">
        <f t="shared" si="105"/>
        <v>0</v>
      </c>
      <c r="AH328" s="247">
        <f t="shared" si="106"/>
        <v>0</v>
      </c>
      <c r="AI328" s="310" t="str">
        <f>IF(AH328=0,"",
IF(SUM($AH$142:AH328)=1,AJ328,
IF($AH$717&gt;SUM($AH$142:AH328),_xlfn.CONCAT(", ",AJ328),
IF($AH$717=SUM($AH$142:AH328),_xlfn.CONCAT(" y ",AJ328)))))</f>
        <v/>
      </c>
      <c r="AJ328" s="19">
        <v>187</v>
      </c>
      <c r="AK328">
        <f t="shared" si="104"/>
        <v>0</v>
      </c>
      <c r="AL328">
        <f t="shared" si="107"/>
        <v>0</v>
      </c>
      <c r="AM328">
        <f t="shared" si="108"/>
        <v>0</v>
      </c>
      <c r="AN328">
        <f t="shared" si="109"/>
        <v>0</v>
      </c>
      <c r="AO328">
        <f t="shared" si="110"/>
        <v>0</v>
      </c>
      <c r="AP328">
        <f t="shared" si="111"/>
        <v>0</v>
      </c>
      <c r="AQ328">
        <f t="shared" si="112"/>
        <v>0</v>
      </c>
      <c r="AR328">
        <f t="shared" si="113"/>
        <v>0</v>
      </c>
      <c r="AS328">
        <f t="shared" si="114"/>
        <v>0</v>
      </c>
      <c r="AT328" s="311">
        <f t="shared" si="115"/>
        <v>0</v>
      </c>
      <c r="AU328" s="312">
        <f t="shared" si="116"/>
        <v>0</v>
      </c>
      <c r="AV328" s="313">
        <f t="shared" si="117"/>
        <v>0</v>
      </c>
      <c r="AW328" s="314">
        <f t="shared" si="127"/>
        <v>0</v>
      </c>
      <c r="AX328" s="311">
        <f t="shared" si="118"/>
        <v>0</v>
      </c>
      <c r="AY328" s="312">
        <f t="shared" si="119"/>
        <v>0</v>
      </c>
      <c r="AZ328" s="313">
        <f t="shared" si="120"/>
        <v>0</v>
      </c>
      <c r="BA328" s="314">
        <f t="shared" si="128"/>
        <v>0</v>
      </c>
      <c r="BB328" s="311">
        <f t="shared" si="121"/>
        <v>0</v>
      </c>
      <c r="BC328" s="312">
        <f t="shared" si="122"/>
        <v>0</v>
      </c>
      <c r="BD328" s="313">
        <f t="shared" si="123"/>
        <v>0</v>
      </c>
      <c r="BE328" s="314">
        <f t="shared" si="129"/>
        <v>0</v>
      </c>
      <c r="BF328" s="311">
        <f t="shared" si="124"/>
        <v>0</v>
      </c>
      <c r="BG328" s="312">
        <f t="shared" si="125"/>
        <v>0</v>
      </c>
      <c r="BH328" s="313">
        <f t="shared" si="126"/>
        <v>0</v>
      </c>
      <c r="BI328" s="314">
        <f t="shared" si="130"/>
        <v>0</v>
      </c>
      <c r="BJ328" s="247">
        <f t="shared" si="131"/>
        <v>0</v>
      </c>
      <c r="BK328" s="310" t="str">
        <f>IF(BJ328=0,"",
IF(SUM($BJ$143:BJ328)=1,BL328,
IF($BJ$718&gt;SUM($BJ$143:BJ328),_xlfn.CONCAT(", ",BL328),
IF($BJ$718=SUM($BJ$143:BJ328),_xlfn.CONCAT(" y ",BL328)))))</f>
        <v/>
      </c>
      <c r="BL328" s="19">
        <v>186</v>
      </c>
      <c r="BM328" s="14"/>
      <c r="BN328" s="315"/>
      <c r="BO328" s="315"/>
      <c r="BP328" s="315"/>
      <c r="BQ328" s="315"/>
      <c r="BR328" s="315"/>
      <c r="BS328" s="315"/>
      <c r="BT328" s="315"/>
      <c r="BU328" s="315"/>
      <c r="BV328" s="14"/>
      <c r="BW328" s="14"/>
      <c r="BX328" s="14"/>
      <c r="BY328" s="14"/>
      <c r="BZ328" s="14"/>
      <c r="CA328" s="14"/>
      <c r="CB328" s="14"/>
      <c r="CC328" s="14"/>
      <c r="CD328" s="14"/>
      <c r="CE328" s="14"/>
      <c r="CF328" s="14"/>
      <c r="CG328" s="14"/>
      <c r="CH328" s="14"/>
      <c r="CI328" s="14"/>
      <c r="CJ328" s="14"/>
      <c r="CK328" s="14"/>
      <c r="CL328" s="14"/>
    </row>
    <row r="329" spans="1:90" ht="15" customHeight="1">
      <c r="A329" s="5"/>
      <c r="B329" s="6"/>
      <c r="C329" s="19" t="s">
        <v>6852</v>
      </c>
      <c r="D329" s="634" t="str">
        <f>IF($AC$136="","",IF(HLOOKUP($AC$136,Presentación!$AQ$3:$BV$574,Presentación!AP190)="","",HLOOKUP($AC$136,Presentación!$AQ$3:$BV$574,Presentación!AP190,0)))</f>
        <v/>
      </c>
      <c r="E329" s="669"/>
      <c r="F329" s="670"/>
      <c r="G329" s="752" t="str">
        <f>IF($AC$136="","",IF(HLOOKUP($AC$136,Presentación!$BZ$3:$DE$574,Presentación!AP190,0)="","",HLOOKUP($AC$136,Presentación!$BZ$3:$DE$574,Presentación!AP190,0)))</f>
        <v/>
      </c>
      <c r="H329" s="669"/>
      <c r="I329" s="669"/>
      <c r="J329" s="669"/>
      <c r="K329" s="669"/>
      <c r="L329" s="669"/>
      <c r="M329" s="669"/>
      <c r="N329" s="669"/>
      <c r="O329" s="669"/>
      <c r="P329" s="669"/>
      <c r="Q329" s="669"/>
      <c r="R329" s="669"/>
      <c r="S329" s="670"/>
      <c r="T329" s="866"/>
      <c r="U329" s="745"/>
      <c r="V329" s="746"/>
      <c r="W329" s="112"/>
      <c r="X329" s="112"/>
      <c r="Y329" s="112"/>
      <c r="Z329" s="112"/>
      <c r="AA329" s="112"/>
      <c r="AB329" s="112"/>
      <c r="AC329" s="112"/>
      <c r="AD329" s="112"/>
      <c r="AG329">
        <f t="shared" si="105"/>
        <v>0</v>
      </c>
      <c r="AH329" s="247">
        <f t="shared" si="106"/>
        <v>0</v>
      </c>
      <c r="AI329" s="310" t="str">
        <f>IF(AH329=0,"",
IF(SUM($AH$142:AH329)=1,AJ329,
IF($AH$717&gt;SUM($AH$142:AH329),_xlfn.CONCAT(", ",AJ329),
IF($AH$717=SUM($AH$142:AH329),_xlfn.CONCAT(" y ",AJ329)))))</f>
        <v/>
      </c>
      <c r="AJ329" s="19">
        <v>188</v>
      </c>
      <c r="AK329">
        <f t="shared" si="104"/>
        <v>0</v>
      </c>
      <c r="AL329">
        <f t="shared" si="107"/>
        <v>0</v>
      </c>
      <c r="AM329">
        <f t="shared" si="108"/>
        <v>0</v>
      </c>
      <c r="AN329">
        <f t="shared" si="109"/>
        <v>0</v>
      </c>
      <c r="AO329">
        <f t="shared" si="110"/>
        <v>0</v>
      </c>
      <c r="AP329">
        <f t="shared" si="111"/>
        <v>0</v>
      </c>
      <c r="AQ329">
        <f t="shared" si="112"/>
        <v>0</v>
      </c>
      <c r="AR329">
        <f t="shared" si="113"/>
        <v>0</v>
      </c>
      <c r="AS329">
        <f t="shared" si="114"/>
        <v>0</v>
      </c>
      <c r="AT329" s="311">
        <f t="shared" si="115"/>
        <v>0</v>
      </c>
      <c r="AU329" s="312">
        <f t="shared" si="116"/>
        <v>0</v>
      </c>
      <c r="AV329" s="313">
        <f t="shared" si="117"/>
        <v>0</v>
      </c>
      <c r="AW329" s="314">
        <f t="shared" si="127"/>
        <v>0</v>
      </c>
      <c r="AX329" s="311">
        <f t="shared" si="118"/>
        <v>0</v>
      </c>
      <c r="AY329" s="312">
        <f t="shared" si="119"/>
        <v>0</v>
      </c>
      <c r="AZ329" s="313">
        <f t="shared" si="120"/>
        <v>0</v>
      </c>
      <c r="BA329" s="314">
        <f t="shared" si="128"/>
        <v>0</v>
      </c>
      <c r="BB329" s="311">
        <f t="shared" si="121"/>
        <v>0</v>
      </c>
      <c r="BC329" s="312">
        <f t="shared" si="122"/>
        <v>0</v>
      </c>
      <c r="BD329" s="313">
        <f t="shared" si="123"/>
        <v>0</v>
      </c>
      <c r="BE329" s="314">
        <f t="shared" si="129"/>
        <v>0</v>
      </c>
      <c r="BF329" s="311">
        <f t="shared" si="124"/>
        <v>0</v>
      </c>
      <c r="BG329" s="312">
        <f t="shared" si="125"/>
        <v>0</v>
      </c>
      <c r="BH329" s="313">
        <f t="shared" si="126"/>
        <v>0</v>
      </c>
      <c r="BI329" s="314">
        <f t="shared" si="130"/>
        <v>0</v>
      </c>
      <c r="BJ329" s="247">
        <f t="shared" si="131"/>
        <v>0</v>
      </c>
      <c r="BK329" s="310" t="str">
        <f>IF(BJ329=0,"",
IF(SUM($BJ$143:BJ329)=1,BL329,
IF($BJ$718&gt;SUM($BJ$143:BJ329),_xlfn.CONCAT(", ",BL329),
IF($BJ$718=SUM($BJ$143:BJ329),_xlfn.CONCAT(" y ",BL329)))))</f>
        <v/>
      </c>
      <c r="BL329" s="19">
        <v>187</v>
      </c>
      <c r="BM329" s="14"/>
      <c r="BN329" s="315"/>
      <c r="BO329" s="315"/>
      <c r="BP329" s="315"/>
      <c r="BQ329" s="315"/>
      <c r="BR329" s="315"/>
      <c r="BS329" s="315"/>
      <c r="BT329" s="315"/>
      <c r="BU329" s="315"/>
      <c r="BV329" s="14"/>
      <c r="BW329" s="14"/>
      <c r="BX329" s="14"/>
      <c r="BY329" s="14"/>
      <c r="BZ329" s="14"/>
      <c r="CA329" s="14"/>
      <c r="CB329" s="14"/>
      <c r="CC329" s="14"/>
      <c r="CD329" s="14"/>
      <c r="CE329" s="14"/>
      <c r="CF329" s="14"/>
      <c r="CG329" s="14"/>
      <c r="CH329" s="14"/>
      <c r="CI329" s="14"/>
      <c r="CJ329" s="14"/>
      <c r="CK329" s="14"/>
      <c r="CL329" s="14"/>
    </row>
    <row r="330" spans="1:90" ht="15" customHeight="1">
      <c r="A330" s="5"/>
      <c r="B330" s="6"/>
      <c r="C330" s="19" t="s">
        <v>6853</v>
      </c>
      <c r="D330" s="634" t="str">
        <f>IF($AC$136="","",IF(HLOOKUP($AC$136,Presentación!$AQ$3:$BV$574,Presentación!AP191)="","",HLOOKUP($AC$136,Presentación!$AQ$3:$BV$574,Presentación!AP191,0)))</f>
        <v/>
      </c>
      <c r="E330" s="669"/>
      <c r="F330" s="670"/>
      <c r="G330" s="752" t="str">
        <f>IF($AC$136="","",IF(HLOOKUP($AC$136,Presentación!$BZ$3:$DE$574,Presentación!AP191,0)="","",HLOOKUP($AC$136,Presentación!$BZ$3:$DE$574,Presentación!AP191,0)))</f>
        <v/>
      </c>
      <c r="H330" s="669"/>
      <c r="I330" s="669"/>
      <c r="J330" s="669"/>
      <c r="K330" s="669"/>
      <c r="L330" s="669"/>
      <c r="M330" s="669"/>
      <c r="N330" s="669"/>
      <c r="O330" s="669"/>
      <c r="P330" s="669"/>
      <c r="Q330" s="669"/>
      <c r="R330" s="669"/>
      <c r="S330" s="670"/>
      <c r="T330" s="866"/>
      <c r="U330" s="745"/>
      <c r="V330" s="746"/>
      <c r="W330" s="112"/>
      <c r="X330" s="112"/>
      <c r="Y330" s="112"/>
      <c r="Z330" s="112"/>
      <c r="AA330" s="112"/>
      <c r="AB330" s="112"/>
      <c r="AC330" s="112"/>
      <c r="AD330" s="112"/>
      <c r="AG330">
        <f t="shared" si="105"/>
        <v>0</v>
      </c>
      <c r="AH330" s="247">
        <f t="shared" si="106"/>
        <v>0</v>
      </c>
      <c r="AI330" s="310" t="str">
        <f>IF(AH330=0,"",
IF(SUM($AH$142:AH330)=1,AJ330,
IF($AH$717&gt;SUM($AH$142:AH330),_xlfn.CONCAT(", ",AJ330),
IF($AH$717=SUM($AH$142:AH330),_xlfn.CONCAT(" y ",AJ330)))))</f>
        <v/>
      </c>
      <c r="AJ330" s="19">
        <v>189</v>
      </c>
      <c r="AK330">
        <f t="shared" si="104"/>
        <v>0</v>
      </c>
      <c r="AL330">
        <f t="shared" si="107"/>
        <v>0</v>
      </c>
      <c r="AM330">
        <f t="shared" si="108"/>
        <v>0</v>
      </c>
      <c r="AN330">
        <f t="shared" si="109"/>
        <v>0</v>
      </c>
      <c r="AO330">
        <f t="shared" si="110"/>
        <v>0</v>
      </c>
      <c r="AP330">
        <f t="shared" si="111"/>
        <v>0</v>
      </c>
      <c r="AQ330">
        <f t="shared" si="112"/>
        <v>0</v>
      </c>
      <c r="AR330">
        <f t="shared" si="113"/>
        <v>0</v>
      </c>
      <c r="AS330">
        <f t="shared" si="114"/>
        <v>0</v>
      </c>
      <c r="AT330" s="311">
        <f t="shared" si="115"/>
        <v>0</v>
      </c>
      <c r="AU330" s="312">
        <f t="shared" si="116"/>
        <v>0</v>
      </c>
      <c r="AV330" s="313">
        <f t="shared" si="117"/>
        <v>0</v>
      </c>
      <c r="AW330" s="314">
        <f t="shared" si="127"/>
        <v>0</v>
      </c>
      <c r="AX330" s="311">
        <f t="shared" si="118"/>
        <v>0</v>
      </c>
      <c r="AY330" s="312">
        <f t="shared" si="119"/>
        <v>0</v>
      </c>
      <c r="AZ330" s="313">
        <f t="shared" si="120"/>
        <v>0</v>
      </c>
      <c r="BA330" s="314">
        <f t="shared" si="128"/>
        <v>0</v>
      </c>
      <c r="BB330" s="311">
        <f t="shared" si="121"/>
        <v>0</v>
      </c>
      <c r="BC330" s="312">
        <f t="shared" si="122"/>
        <v>0</v>
      </c>
      <c r="BD330" s="313">
        <f t="shared" si="123"/>
        <v>0</v>
      </c>
      <c r="BE330" s="314">
        <f t="shared" si="129"/>
        <v>0</v>
      </c>
      <c r="BF330" s="311">
        <f t="shared" si="124"/>
        <v>0</v>
      </c>
      <c r="BG330" s="312">
        <f t="shared" si="125"/>
        <v>0</v>
      </c>
      <c r="BH330" s="313">
        <f t="shared" si="126"/>
        <v>0</v>
      </c>
      <c r="BI330" s="314">
        <f t="shared" si="130"/>
        <v>0</v>
      </c>
      <c r="BJ330" s="247">
        <f t="shared" si="131"/>
        <v>0</v>
      </c>
      <c r="BK330" s="310" t="str">
        <f>IF(BJ330=0,"",
IF(SUM($BJ$143:BJ330)=1,BL330,
IF($BJ$718&gt;SUM($BJ$143:BJ330),_xlfn.CONCAT(", ",BL330),
IF($BJ$718=SUM($BJ$143:BJ330),_xlfn.CONCAT(" y ",BL330)))))</f>
        <v/>
      </c>
      <c r="BL330" s="19">
        <v>188</v>
      </c>
      <c r="BM330" s="14"/>
      <c r="BN330" s="315"/>
      <c r="BO330" s="315"/>
      <c r="BP330" s="315"/>
      <c r="BQ330" s="315"/>
      <c r="BR330" s="315"/>
      <c r="BS330" s="315"/>
      <c r="BT330" s="315"/>
      <c r="BU330" s="315"/>
      <c r="BV330" s="14"/>
      <c r="BW330" s="14"/>
      <c r="BX330" s="14"/>
      <c r="BY330" s="14"/>
      <c r="BZ330" s="14"/>
      <c r="CA330" s="14"/>
      <c r="CB330" s="14"/>
      <c r="CC330" s="14"/>
      <c r="CD330" s="14"/>
      <c r="CE330" s="14"/>
      <c r="CF330" s="14"/>
      <c r="CG330" s="14"/>
      <c r="CH330" s="14"/>
      <c r="CI330" s="14"/>
      <c r="CJ330" s="14"/>
      <c r="CK330" s="14"/>
      <c r="CL330" s="14"/>
    </row>
    <row r="331" spans="1:90" ht="15" customHeight="1">
      <c r="A331" s="5"/>
      <c r="B331" s="6"/>
      <c r="C331" s="19" t="s">
        <v>6854</v>
      </c>
      <c r="D331" s="634" t="str">
        <f>IF($AC$136="","",IF(HLOOKUP($AC$136,Presentación!$AQ$3:$BV$574,Presentación!AP192)="","",HLOOKUP($AC$136,Presentación!$AQ$3:$BV$574,Presentación!AP192,0)))</f>
        <v/>
      </c>
      <c r="E331" s="669"/>
      <c r="F331" s="670"/>
      <c r="G331" s="752" t="str">
        <f>IF($AC$136="","",IF(HLOOKUP($AC$136,Presentación!$BZ$3:$DE$574,Presentación!AP192,0)="","",HLOOKUP($AC$136,Presentación!$BZ$3:$DE$574,Presentación!AP192,0)))</f>
        <v/>
      </c>
      <c r="H331" s="669"/>
      <c r="I331" s="669"/>
      <c r="J331" s="669"/>
      <c r="K331" s="669"/>
      <c r="L331" s="669"/>
      <c r="M331" s="669"/>
      <c r="N331" s="669"/>
      <c r="O331" s="669"/>
      <c r="P331" s="669"/>
      <c r="Q331" s="669"/>
      <c r="R331" s="669"/>
      <c r="S331" s="670"/>
      <c r="T331" s="866"/>
      <c r="U331" s="745"/>
      <c r="V331" s="746"/>
      <c r="W331" s="112"/>
      <c r="X331" s="112"/>
      <c r="Y331" s="112"/>
      <c r="Z331" s="112"/>
      <c r="AA331" s="112"/>
      <c r="AB331" s="112"/>
      <c r="AC331" s="112"/>
      <c r="AD331" s="112"/>
      <c r="AG331">
        <f t="shared" si="105"/>
        <v>0</v>
      </c>
      <c r="AH331" s="247">
        <f t="shared" si="106"/>
        <v>0</v>
      </c>
      <c r="AI331" s="310" t="str">
        <f>IF(AH331=0,"",
IF(SUM($AH$142:AH331)=1,AJ331,
IF($AH$717&gt;SUM($AH$142:AH331),_xlfn.CONCAT(", ",AJ331),
IF($AH$717=SUM($AH$142:AH331),_xlfn.CONCAT(" y ",AJ331)))))</f>
        <v/>
      </c>
      <c r="AJ331" s="19">
        <v>190</v>
      </c>
      <c r="AK331">
        <f t="shared" si="104"/>
        <v>0</v>
      </c>
      <c r="AL331">
        <f t="shared" si="107"/>
        <v>0</v>
      </c>
      <c r="AM331">
        <f t="shared" si="108"/>
        <v>0</v>
      </c>
      <c r="AN331">
        <f t="shared" si="109"/>
        <v>0</v>
      </c>
      <c r="AO331">
        <f t="shared" si="110"/>
        <v>0</v>
      </c>
      <c r="AP331">
        <f t="shared" si="111"/>
        <v>0</v>
      </c>
      <c r="AQ331">
        <f t="shared" si="112"/>
        <v>0</v>
      </c>
      <c r="AR331">
        <f t="shared" si="113"/>
        <v>0</v>
      </c>
      <c r="AS331">
        <f t="shared" si="114"/>
        <v>0</v>
      </c>
      <c r="AT331" s="311">
        <f t="shared" si="115"/>
        <v>0</v>
      </c>
      <c r="AU331" s="312">
        <f t="shared" si="116"/>
        <v>0</v>
      </c>
      <c r="AV331" s="313">
        <f t="shared" si="117"/>
        <v>0</v>
      </c>
      <c r="AW331" s="314">
        <f t="shared" si="127"/>
        <v>0</v>
      </c>
      <c r="AX331" s="311">
        <f t="shared" si="118"/>
        <v>0</v>
      </c>
      <c r="AY331" s="312">
        <f t="shared" si="119"/>
        <v>0</v>
      </c>
      <c r="AZ331" s="313">
        <f t="shared" si="120"/>
        <v>0</v>
      </c>
      <c r="BA331" s="314">
        <f t="shared" si="128"/>
        <v>0</v>
      </c>
      <c r="BB331" s="311">
        <f t="shared" si="121"/>
        <v>0</v>
      </c>
      <c r="BC331" s="312">
        <f t="shared" si="122"/>
        <v>0</v>
      </c>
      <c r="BD331" s="313">
        <f t="shared" si="123"/>
        <v>0</v>
      </c>
      <c r="BE331" s="314">
        <f t="shared" si="129"/>
        <v>0</v>
      </c>
      <c r="BF331" s="311">
        <f t="shared" si="124"/>
        <v>0</v>
      </c>
      <c r="BG331" s="312">
        <f t="shared" si="125"/>
        <v>0</v>
      </c>
      <c r="BH331" s="313">
        <f t="shared" si="126"/>
        <v>0</v>
      </c>
      <c r="BI331" s="314">
        <f t="shared" si="130"/>
        <v>0</v>
      </c>
      <c r="BJ331" s="247">
        <f t="shared" si="131"/>
        <v>0</v>
      </c>
      <c r="BK331" s="310" t="str">
        <f>IF(BJ331=0,"",
IF(SUM($BJ$143:BJ331)=1,BL331,
IF($BJ$718&gt;SUM($BJ$143:BJ331),_xlfn.CONCAT(", ",BL331),
IF($BJ$718=SUM($BJ$143:BJ331),_xlfn.CONCAT(" y ",BL331)))))</f>
        <v/>
      </c>
      <c r="BL331" s="19">
        <v>189</v>
      </c>
      <c r="BM331" s="14"/>
      <c r="BN331" s="315"/>
      <c r="BO331" s="315"/>
      <c r="BP331" s="315"/>
      <c r="BQ331" s="315"/>
      <c r="BR331" s="315"/>
      <c r="BS331" s="315"/>
      <c r="BT331" s="315"/>
      <c r="BU331" s="315"/>
      <c r="BV331" s="14"/>
      <c r="BW331" s="14"/>
      <c r="BX331" s="14"/>
      <c r="BY331" s="14"/>
      <c r="BZ331" s="14"/>
      <c r="CA331" s="14"/>
      <c r="CB331" s="14"/>
      <c r="CC331" s="14"/>
      <c r="CD331" s="14"/>
      <c r="CE331" s="14"/>
      <c r="CF331" s="14"/>
      <c r="CG331" s="14"/>
      <c r="CH331" s="14"/>
      <c r="CI331" s="14"/>
      <c r="CJ331" s="14"/>
      <c r="CK331" s="14"/>
      <c r="CL331" s="14"/>
    </row>
    <row r="332" spans="1:90" ht="15" customHeight="1">
      <c r="A332" s="5"/>
      <c r="B332" s="6"/>
      <c r="C332" s="19" t="s">
        <v>6855</v>
      </c>
      <c r="D332" s="634" t="str">
        <f>IF($AC$136="","",IF(HLOOKUP($AC$136,Presentación!$AQ$3:$BV$574,Presentación!AP193)="","",HLOOKUP($AC$136,Presentación!$AQ$3:$BV$574,Presentación!AP193,0)))</f>
        <v/>
      </c>
      <c r="E332" s="669"/>
      <c r="F332" s="670"/>
      <c r="G332" s="752" t="str">
        <f>IF($AC$136="","",IF(HLOOKUP($AC$136,Presentación!$BZ$3:$DE$574,Presentación!AP193,0)="","",HLOOKUP($AC$136,Presentación!$BZ$3:$DE$574,Presentación!AP193,0)))</f>
        <v/>
      </c>
      <c r="H332" s="669"/>
      <c r="I332" s="669"/>
      <c r="J332" s="669"/>
      <c r="K332" s="669"/>
      <c r="L332" s="669"/>
      <c r="M332" s="669"/>
      <c r="N332" s="669"/>
      <c r="O332" s="669"/>
      <c r="P332" s="669"/>
      <c r="Q332" s="669"/>
      <c r="R332" s="669"/>
      <c r="S332" s="670"/>
      <c r="T332" s="866"/>
      <c r="U332" s="745"/>
      <c r="V332" s="746"/>
      <c r="W332" s="112"/>
      <c r="X332" s="112"/>
      <c r="Y332" s="112"/>
      <c r="Z332" s="112"/>
      <c r="AA332" s="112"/>
      <c r="AB332" s="112"/>
      <c r="AC332" s="112"/>
      <c r="AD332" s="112"/>
      <c r="AG332">
        <f t="shared" si="105"/>
        <v>0</v>
      </c>
      <c r="AH332" s="247">
        <f t="shared" si="106"/>
        <v>0</v>
      </c>
      <c r="AI332" s="310" t="str">
        <f>IF(AH332=0,"",
IF(SUM($AH$142:AH332)=1,AJ332,
IF($AH$717&gt;SUM($AH$142:AH332),_xlfn.CONCAT(", ",AJ332),
IF($AH$717=SUM($AH$142:AH332),_xlfn.CONCAT(" y ",AJ332)))))</f>
        <v/>
      </c>
      <c r="AJ332" s="19">
        <v>191</v>
      </c>
      <c r="AK332">
        <f t="shared" si="104"/>
        <v>0</v>
      </c>
      <c r="AL332">
        <f t="shared" si="107"/>
        <v>0</v>
      </c>
      <c r="AM332">
        <f t="shared" si="108"/>
        <v>0</v>
      </c>
      <c r="AN332">
        <f t="shared" si="109"/>
        <v>0</v>
      </c>
      <c r="AO332">
        <f t="shared" si="110"/>
        <v>0</v>
      </c>
      <c r="AP332">
        <f t="shared" si="111"/>
        <v>0</v>
      </c>
      <c r="AQ332">
        <f t="shared" si="112"/>
        <v>0</v>
      </c>
      <c r="AR332">
        <f t="shared" si="113"/>
        <v>0</v>
      </c>
      <c r="AS332">
        <f t="shared" si="114"/>
        <v>0</v>
      </c>
      <c r="AT332" s="311">
        <f t="shared" si="115"/>
        <v>0</v>
      </c>
      <c r="AU332" s="312">
        <f t="shared" si="116"/>
        <v>0</v>
      </c>
      <c r="AV332" s="313">
        <f t="shared" si="117"/>
        <v>0</v>
      </c>
      <c r="AW332" s="314">
        <f t="shared" si="127"/>
        <v>0</v>
      </c>
      <c r="AX332" s="311">
        <f t="shared" si="118"/>
        <v>0</v>
      </c>
      <c r="AY332" s="312">
        <f t="shared" si="119"/>
        <v>0</v>
      </c>
      <c r="AZ332" s="313">
        <f t="shared" si="120"/>
        <v>0</v>
      </c>
      <c r="BA332" s="314">
        <f t="shared" si="128"/>
        <v>0</v>
      </c>
      <c r="BB332" s="311">
        <f t="shared" si="121"/>
        <v>0</v>
      </c>
      <c r="BC332" s="312">
        <f t="shared" si="122"/>
        <v>0</v>
      </c>
      <c r="BD332" s="313">
        <f t="shared" si="123"/>
        <v>0</v>
      </c>
      <c r="BE332" s="314">
        <f t="shared" si="129"/>
        <v>0</v>
      </c>
      <c r="BF332" s="311">
        <f t="shared" si="124"/>
        <v>0</v>
      </c>
      <c r="BG332" s="312">
        <f t="shared" si="125"/>
        <v>0</v>
      </c>
      <c r="BH332" s="313">
        <f t="shared" si="126"/>
        <v>0</v>
      </c>
      <c r="BI332" s="314">
        <f t="shared" si="130"/>
        <v>0</v>
      </c>
      <c r="BJ332" s="247">
        <f t="shared" si="131"/>
        <v>0</v>
      </c>
      <c r="BK332" s="310" t="str">
        <f>IF(BJ332=0,"",
IF(SUM($BJ$143:BJ332)=1,BL332,
IF($BJ$718&gt;SUM($BJ$143:BJ332),_xlfn.CONCAT(", ",BL332),
IF($BJ$718=SUM($BJ$143:BJ332),_xlfn.CONCAT(" y ",BL332)))))</f>
        <v/>
      </c>
      <c r="BL332" s="19">
        <v>190</v>
      </c>
      <c r="BM332" s="14"/>
      <c r="BN332" s="315"/>
      <c r="BO332" s="315"/>
      <c r="BP332" s="315"/>
      <c r="BQ332" s="315"/>
      <c r="BR332" s="315"/>
      <c r="BS332" s="315"/>
      <c r="BT332" s="315"/>
      <c r="BU332" s="315"/>
      <c r="BV332" s="14"/>
      <c r="BW332" s="14"/>
      <c r="BX332" s="14"/>
      <c r="BY332" s="14"/>
      <c r="BZ332" s="14"/>
      <c r="CA332" s="14"/>
      <c r="CB332" s="14"/>
      <c r="CC332" s="14"/>
      <c r="CD332" s="14"/>
      <c r="CE332" s="14"/>
      <c r="CF332" s="14"/>
      <c r="CG332" s="14"/>
      <c r="CH332" s="14"/>
      <c r="CI332" s="14"/>
      <c r="CJ332" s="14"/>
      <c r="CK332" s="14"/>
      <c r="CL332" s="14"/>
    </row>
    <row r="333" spans="1:90" ht="15" customHeight="1">
      <c r="A333" s="5"/>
      <c r="B333" s="6"/>
      <c r="C333" s="19" t="s">
        <v>6856</v>
      </c>
      <c r="D333" s="634" t="str">
        <f>IF($AC$136="","",IF(HLOOKUP($AC$136,Presentación!$AQ$3:$BV$574,Presentación!AP194)="","",HLOOKUP($AC$136,Presentación!$AQ$3:$BV$574,Presentación!AP194,0)))</f>
        <v/>
      </c>
      <c r="E333" s="669"/>
      <c r="F333" s="670"/>
      <c r="G333" s="752" t="str">
        <f>IF($AC$136="","",IF(HLOOKUP($AC$136,Presentación!$BZ$3:$DE$574,Presentación!AP194,0)="","",HLOOKUP($AC$136,Presentación!$BZ$3:$DE$574,Presentación!AP194,0)))</f>
        <v/>
      </c>
      <c r="H333" s="669"/>
      <c r="I333" s="669"/>
      <c r="J333" s="669"/>
      <c r="K333" s="669"/>
      <c r="L333" s="669"/>
      <c r="M333" s="669"/>
      <c r="N333" s="669"/>
      <c r="O333" s="669"/>
      <c r="P333" s="669"/>
      <c r="Q333" s="669"/>
      <c r="R333" s="669"/>
      <c r="S333" s="670"/>
      <c r="T333" s="866"/>
      <c r="U333" s="745"/>
      <c r="V333" s="746"/>
      <c r="W333" s="112"/>
      <c r="X333" s="112"/>
      <c r="Y333" s="112"/>
      <c r="Z333" s="112"/>
      <c r="AA333" s="112"/>
      <c r="AB333" s="112"/>
      <c r="AC333" s="112"/>
      <c r="AD333" s="112"/>
      <c r="AG333">
        <f t="shared" si="105"/>
        <v>0</v>
      </c>
      <c r="AH333" s="247">
        <f t="shared" si="106"/>
        <v>0</v>
      </c>
      <c r="AI333" s="310" t="str">
        <f>IF(AH333=0,"",
IF(SUM($AH$142:AH333)=1,AJ333,
IF($AH$717&gt;SUM($AH$142:AH333),_xlfn.CONCAT(", ",AJ333),
IF($AH$717=SUM($AH$142:AH333),_xlfn.CONCAT(" y ",AJ333)))))</f>
        <v/>
      </c>
      <c r="AJ333" s="19">
        <v>192</v>
      </c>
      <c r="AK333">
        <f t="shared" si="104"/>
        <v>0</v>
      </c>
      <c r="AL333">
        <f t="shared" si="107"/>
        <v>0</v>
      </c>
      <c r="AM333">
        <f t="shared" si="108"/>
        <v>0</v>
      </c>
      <c r="AN333">
        <f t="shared" si="109"/>
        <v>0</v>
      </c>
      <c r="AO333">
        <f t="shared" si="110"/>
        <v>0</v>
      </c>
      <c r="AP333">
        <f t="shared" si="111"/>
        <v>0</v>
      </c>
      <c r="AQ333">
        <f t="shared" si="112"/>
        <v>0</v>
      </c>
      <c r="AR333">
        <f t="shared" si="113"/>
        <v>0</v>
      </c>
      <c r="AS333">
        <f t="shared" si="114"/>
        <v>0</v>
      </c>
      <c r="AT333" s="311">
        <f t="shared" si="115"/>
        <v>0</v>
      </c>
      <c r="AU333" s="312">
        <f t="shared" si="116"/>
        <v>0</v>
      </c>
      <c r="AV333" s="313">
        <f t="shared" si="117"/>
        <v>0</v>
      </c>
      <c r="AW333" s="314">
        <f t="shared" si="127"/>
        <v>0</v>
      </c>
      <c r="AX333" s="311">
        <f t="shared" si="118"/>
        <v>0</v>
      </c>
      <c r="AY333" s="312">
        <f t="shared" si="119"/>
        <v>0</v>
      </c>
      <c r="AZ333" s="313">
        <f t="shared" si="120"/>
        <v>0</v>
      </c>
      <c r="BA333" s="314">
        <f t="shared" si="128"/>
        <v>0</v>
      </c>
      <c r="BB333" s="311">
        <f t="shared" si="121"/>
        <v>0</v>
      </c>
      <c r="BC333" s="312">
        <f t="shared" si="122"/>
        <v>0</v>
      </c>
      <c r="BD333" s="313">
        <f t="shared" si="123"/>
        <v>0</v>
      </c>
      <c r="BE333" s="314">
        <f t="shared" si="129"/>
        <v>0</v>
      </c>
      <c r="BF333" s="311">
        <f t="shared" si="124"/>
        <v>0</v>
      </c>
      <c r="BG333" s="312">
        <f t="shared" si="125"/>
        <v>0</v>
      </c>
      <c r="BH333" s="313">
        <f t="shared" si="126"/>
        <v>0</v>
      </c>
      <c r="BI333" s="314">
        <f t="shared" si="130"/>
        <v>0</v>
      </c>
      <c r="BJ333" s="247">
        <f t="shared" si="131"/>
        <v>0</v>
      </c>
      <c r="BK333" s="310" t="str">
        <f>IF(BJ333=0,"",
IF(SUM($BJ$143:BJ333)=1,BL333,
IF($BJ$718&gt;SUM($BJ$143:BJ333),_xlfn.CONCAT(", ",BL333),
IF($BJ$718=SUM($BJ$143:BJ333),_xlfn.CONCAT(" y ",BL333)))))</f>
        <v/>
      </c>
      <c r="BL333" s="19">
        <v>191</v>
      </c>
      <c r="BM333" s="14"/>
      <c r="BN333" s="315"/>
      <c r="BO333" s="315"/>
      <c r="BP333" s="315"/>
      <c r="BQ333" s="315"/>
      <c r="BR333" s="315"/>
      <c r="BS333" s="315"/>
      <c r="BT333" s="315"/>
      <c r="BU333" s="315"/>
      <c r="BV333" s="14"/>
      <c r="BW333" s="14"/>
      <c r="BX333" s="14"/>
      <c r="BY333" s="14"/>
      <c r="BZ333" s="14"/>
      <c r="CA333" s="14"/>
      <c r="CB333" s="14"/>
      <c r="CC333" s="14"/>
      <c r="CD333" s="14"/>
      <c r="CE333" s="14"/>
      <c r="CF333" s="14"/>
      <c r="CG333" s="14"/>
      <c r="CH333" s="14"/>
      <c r="CI333" s="14"/>
      <c r="CJ333" s="14"/>
      <c r="CK333" s="14"/>
      <c r="CL333" s="14"/>
    </row>
    <row r="334" spans="1:90" ht="15" customHeight="1">
      <c r="A334" s="5"/>
      <c r="B334" s="6"/>
      <c r="C334" s="19" t="s">
        <v>6857</v>
      </c>
      <c r="D334" s="634" t="str">
        <f>IF($AC$136="","",IF(HLOOKUP($AC$136,Presentación!$AQ$3:$BV$574,Presentación!AP195)="","",HLOOKUP($AC$136,Presentación!$AQ$3:$BV$574,Presentación!AP195,0)))</f>
        <v/>
      </c>
      <c r="E334" s="669"/>
      <c r="F334" s="670"/>
      <c r="G334" s="752" t="str">
        <f>IF($AC$136="","",IF(HLOOKUP($AC$136,Presentación!$BZ$3:$DE$574,Presentación!AP195,0)="","",HLOOKUP($AC$136,Presentación!$BZ$3:$DE$574,Presentación!AP195,0)))</f>
        <v/>
      </c>
      <c r="H334" s="669"/>
      <c r="I334" s="669"/>
      <c r="J334" s="669"/>
      <c r="K334" s="669"/>
      <c r="L334" s="669"/>
      <c r="M334" s="669"/>
      <c r="N334" s="669"/>
      <c r="O334" s="669"/>
      <c r="P334" s="669"/>
      <c r="Q334" s="669"/>
      <c r="R334" s="669"/>
      <c r="S334" s="670"/>
      <c r="T334" s="866"/>
      <c r="U334" s="745"/>
      <c r="V334" s="746"/>
      <c r="W334" s="112"/>
      <c r="X334" s="112"/>
      <c r="Y334" s="112"/>
      <c r="Z334" s="112"/>
      <c r="AA334" s="112"/>
      <c r="AB334" s="112"/>
      <c r="AC334" s="112"/>
      <c r="AD334" s="112"/>
      <c r="AG334">
        <f t="shared" si="105"/>
        <v>0</v>
      </c>
      <c r="AH334" s="247">
        <f t="shared" si="106"/>
        <v>0</v>
      </c>
      <c r="AI334" s="310" t="str">
        <f>IF(AH334=0,"",
IF(SUM($AH$142:AH334)=1,AJ334,
IF($AH$717&gt;SUM($AH$142:AH334),_xlfn.CONCAT(", ",AJ334),
IF($AH$717=SUM($AH$142:AH334),_xlfn.CONCAT(" y ",AJ334)))))</f>
        <v/>
      </c>
      <c r="AJ334" s="19">
        <v>193</v>
      </c>
      <c r="AK334">
        <f t="shared" ref="AK334:AK397" si="132">IF(D335="",IF(COUNTA(T335:AD335,O916:AD916)=0,0,1),0)</f>
        <v>0</v>
      </c>
      <c r="AL334">
        <f t="shared" si="107"/>
        <v>0</v>
      </c>
      <c r="AM334">
        <f t="shared" si="108"/>
        <v>0</v>
      </c>
      <c r="AN334">
        <f t="shared" si="109"/>
        <v>0</v>
      </c>
      <c r="AO334">
        <f t="shared" si="110"/>
        <v>0</v>
      </c>
      <c r="AP334">
        <f t="shared" si="111"/>
        <v>0</v>
      </c>
      <c r="AQ334">
        <f t="shared" si="112"/>
        <v>0</v>
      </c>
      <c r="AR334">
        <f t="shared" si="113"/>
        <v>0</v>
      </c>
      <c r="AS334">
        <f t="shared" si="114"/>
        <v>0</v>
      </c>
      <c r="AT334" s="311">
        <f t="shared" si="115"/>
        <v>0</v>
      </c>
      <c r="AU334" s="312">
        <f t="shared" si="116"/>
        <v>0</v>
      </c>
      <c r="AV334" s="313">
        <f t="shared" si="117"/>
        <v>0</v>
      </c>
      <c r="AW334" s="314">
        <f t="shared" si="127"/>
        <v>0</v>
      </c>
      <c r="AX334" s="311">
        <f t="shared" si="118"/>
        <v>0</v>
      </c>
      <c r="AY334" s="312">
        <f t="shared" si="119"/>
        <v>0</v>
      </c>
      <c r="AZ334" s="313">
        <f t="shared" si="120"/>
        <v>0</v>
      </c>
      <c r="BA334" s="314">
        <f t="shared" si="128"/>
        <v>0</v>
      </c>
      <c r="BB334" s="311">
        <f t="shared" si="121"/>
        <v>0</v>
      </c>
      <c r="BC334" s="312">
        <f t="shared" si="122"/>
        <v>0</v>
      </c>
      <c r="BD334" s="313">
        <f t="shared" si="123"/>
        <v>0</v>
      </c>
      <c r="BE334" s="314">
        <f t="shared" si="129"/>
        <v>0</v>
      </c>
      <c r="BF334" s="311">
        <f t="shared" si="124"/>
        <v>0</v>
      </c>
      <c r="BG334" s="312">
        <f t="shared" si="125"/>
        <v>0</v>
      </c>
      <c r="BH334" s="313">
        <f t="shared" si="126"/>
        <v>0</v>
      </c>
      <c r="BI334" s="314">
        <f t="shared" si="130"/>
        <v>0</v>
      </c>
      <c r="BJ334" s="247">
        <f t="shared" si="131"/>
        <v>0</v>
      </c>
      <c r="BK334" s="310" t="str">
        <f>IF(BJ334=0,"",
IF(SUM($BJ$143:BJ334)=1,BL334,
IF($BJ$718&gt;SUM($BJ$143:BJ334),_xlfn.CONCAT(", ",BL334),
IF($BJ$718=SUM($BJ$143:BJ334),_xlfn.CONCAT(" y ",BL334)))))</f>
        <v/>
      </c>
      <c r="BL334" s="19">
        <v>192</v>
      </c>
      <c r="BM334" s="14"/>
      <c r="BN334" s="315"/>
      <c r="BO334" s="315"/>
      <c r="BP334" s="315"/>
      <c r="BQ334" s="315"/>
      <c r="BR334" s="315"/>
      <c r="BS334" s="315"/>
      <c r="BT334" s="315"/>
      <c r="BU334" s="315"/>
      <c r="BV334" s="14"/>
      <c r="BW334" s="14"/>
      <c r="BX334" s="14"/>
      <c r="BY334" s="14"/>
      <c r="BZ334" s="14"/>
      <c r="CA334" s="14"/>
      <c r="CB334" s="14"/>
      <c r="CC334" s="14"/>
      <c r="CD334" s="14"/>
      <c r="CE334" s="14"/>
      <c r="CF334" s="14"/>
      <c r="CG334" s="14"/>
      <c r="CH334" s="14"/>
      <c r="CI334" s="14"/>
      <c r="CJ334" s="14"/>
      <c r="CK334" s="14"/>
      <c r="CL334" s="14"/>
    </row>
    <row r="335" spans="1:90" ht="15" customHeight="1">
      <c r="A335" s="5"/>
      <c r="B335" s="6"/>
      <c r="C335" s="19" t="s">
        <v>6858</v>
      </c>
      <c r="D335" s="634" t="str">
        <f>IF($AC$136="","",IF(HLOOKUP($AC$136,Presentación!$AQ$3:$BV$574,Presentación!AP196)="","",HLOOKUP($AC$136,Presentación!$AQ$3:$BV$574,Presentación!AP196,0)))</f>
        <v/>
      </c>
      <c r="E335" s="669"/>
      <c r="F335" s="670"/>
      <c r="G335" s="752" t="str">
        <f>IF($AC$136="","",IF(HLOOKUP($AC$136,Presentación!$BZ$3:$DE$574,Presentación!AP196,0)="","",HLOOKUP($AC$136,Presentación!$BZ$3:$DE$574,Presentación!AP196,0)))</f>
        <v/>
      </c>
      <c r="H335" s="669"/>
      <c r="I335" s="669"/>
      <c r="J335" s="669"/>
      <c r="K335" s="669"/>
      <c r="L335" s="669"/>
      <c r="M335" s="669"/>
      <c r="N335" s="669"/>
      <c r="O335" s="669"/>
      <c r="P335" s="669"/>
      <c r="Q335" s="669"/>
      <c r="R335" s="669"/>
      <c r="S335" s="670"/>
      <c r="T335" s="866"/>
      <c r="U335" s="745"/>
      <c r="V335" s="746"/>
      <c r="W335" s="112"/>
      <c r="X335" s="112"/>
      <c r="Y335" s="112"/>
      <c r="Z335" s="112"/>
      <c r="AA335" s="112"/>
      <c r="AB335" s="112"/>
      <c r="AC335" s="112"/>
      <c r="AD335" s="112"/>
      <c r="AG335">
        <f t="shared" ref="AG335:AG398" si="133">IF(D336&lt;&gt;"",IF(OR(COUNTA(T336:AD336,O917:AD917)=0,COUNTA(T336:AD336,O917:AD917)=25),0,1),0)</f>
        <v>0</v>
      </c>
      <c r="AH335" s="247">
        <f t="shared" ref="AH335:AH398" si="134">IF(AG335=0,0,1)</f>
        <v>0</v>
      </c>
      <c r="AI335" s="310" t="str">
        <f>IF(AH335=0,"",
IF(SUM($AH$142:AH335)=1,AJ335,
IF($AH$717&gt;SUM($AH$142:AH335),_xlfn.CONCAT(", ",AJ335),
IF($AH$717=SUM($AH$142:AH335),_xlfn.CONCAT(" y ",AJ335)))))</f>
        <v/>
      </c>
      <c r="AJ335" s="19">
        <v>194</v>
      </c>
      <c r="AK335">
        <f t="shared" si="132"/>
        <v>0</v>
      </c>
      <c r="AL335">
        <f t="shared" ref="AL335:AL398" si="135">W335</f>
        <v>0</v>
      </c>
      <c r="AM335">
        <f t="shared" ref="AM335:AM398" si="136">COUNTIF(X335:Z335,"NS")</f>
        <v>0</v>
      </c>
      <c r="AN335">
        <f t="shared" ref="AN335:AN398" si="137">SUM(X335:Z335)</f>
        <v>0</v>
      </c>
      <c r="AO335">
        <f t="shared" ref="AO335:AO398" si="138">IF(COUNTIF(W335:Z335,"NA")=4,0,IF(OR(AND(AL335=0,AM335&gt;0),AND(AL335="NS",AN335&gt;0), AND(AL335="NS", AM335=0,AN335=0)), 1, IF(OR(AND(AL335&gt;0,AM335&gt;1,AL335&gt;AN335), AND(AL335="NS",AM335=2), AND(AL335="NS",AN335=0,AM335&gt;0),AL335=AN335), 0, 1)))</f>
        <v>0</v>
      </c>
      <c r="AP335">
        <f t="shared" ref="AP335:AP398" si="139">AA335</f>
        <v>0</v>
      </c>
      <c r="AQ335">
        <f t="shared" ref="AQ335:AQ398" si="140">COUNTIF(AB335:AD335,"NS")</f>
        <v>0</v>
      </c>
      <c r="AR335">
        <f t="shared" ref="AR335:AR398" si="141">SUM(AB335:AD335)</f>
        <v>0</v>
      </c>
      <c r="AS335">
        <f t="shared" ref="AS335:AS398" si="142">IF(COUNTIF(AA335:AD335,"NA")=4,0,IF(OR(AND(AP335=0,AQ335&gt;0),AND(AP335="NS",AR335&gt;0), AND(AP335="NS", AQ335=0,AR335=0)), 1, IF(OR(AND(AP335&gt;0,AQ335&gt;1,AP335&gt;AR335), AND(AP335="NS",AQ335=2), AND(AP335="NS",AR335=0,AQ335&gt;0),AP335=AR335), 0, 1)))</f>
        <v>0</v>
      </c>
      <c r="AT335" s="311">
        <f t="shared" ref="AT335:AT398" si="143">W335</f>
        <v>0</v>
      </c>
      <c r="AU335" s="312">
        <f t="shared" ref="AU335:AU398" si="144">COUNTIF(AA335,"NS") + COUNTIF(O916,"NS") + COUNTIF(S916,"NS") + COUNTIF(W916,"NS") + COUNTIF(AA916,"NS")</f>
        <v>0</v>
      </c>
      <c r="AV335" s="313">
        <f t="shared" ref="AV335:AV398" si="145">SUM(AA335,O916,S916,W916,AA916)</f>
        <v>0</v>
      </c>
      <c r="AW335" s="314">
        <f t="shared" si="127"/>
        <v>0</v>
      </c>
      <c r="AX335" s="311">
        <f t="shared" ref="AX335:AX398" si="146">X335</f>
        <v>0</v>
      </c>
      <c r="AY335" s="312">
        <f t="shared" ref="AY335:AY398" si="147">COUNTIF(AB335,"NS") + COUNTIF(P916,"NS") + COUNTIF(T916,"NS") + COUNTIF(X916,"NS") + COUNTIF(AB916,"NS")</f>
        <v>0</v>
      </c>
      <c r="AZ335" s="313">
        <f t="shared" ref="AZ335:AZ398" si="148">SUM(AB335,P916,T916,X916,AB916)</f>
        <v>0</v>
      </c>
      <c r="BA335" s="314">
        <f t="shared" si="128"/>
        <v>0</v>
      </c>
      <c r="BB335" s="311">
        <f t="shared" ref="BB335:BB398" si="149">Y335</f>
        <v>0</v>
      </c>
      <c r="BC335" s="312">
        <f t="shared" ref="BC335:BC398" si="150">COUNTIF(AC335,"NS") + COUNTIF(Q916,"NS") + COUNTIF(U916,"NS") + COUNTIF(Y916,"NS") + COUNTIF(AC916,"NS")</f>
        <v>0</v>
      </c>
      <c r="BD335" s="313">
        <f t="shared" ref="BD335:BD398" si="151">SUM(AC335,Q916,U916,Y916,AC916)</f>
        <v>0</v>
      </c>
      <c r="BE335" s="314">
        <f t="shared" si="129"/>
        <v>0</v>
      </c>
      <c r="BF335" s="311">
        <f t="shared" ref="BF335:BF398" si="152">Z335</f>
        <v>0</v>
      </c>
      <c r="BG335" s="312">
        <f t="shared" ref="BG335:BG398" si="153">COUNTIF(AD335,"NS") + COUNTIF(R916,"NS") + COUNTIF(V916,"NS") + COUNTIF(Z916,"NS") + COUNTIF(AD916,"NS")</f>
        <v>0</v>
      </c>
      <c r="BH335" s="313">
        <f t="shared" ref="BH335:BH398" si="154">SUM(AD335,R916,V916,Z916,AD916)</f>
        <v>0</v>
      </c>
      <c r="BI335" s="314">
        <f t="shared" si="130"/>
        <v>0</v>
      </c>
      <c r="BJ335" s="247">
        <f t="shared" si="131"/>
        <v>0</v>
      </c>
      <c r="BK335" s="310" t="str">
        <f>IF(BJ335=0,"",
IF(SUM($BJ$143:BJ335)=1,BL335,
IF($BJ$718&gt;SUM($BJ$143:BJ335),_xlfn.CONCAT(", ",BL335),
IF($BJ$718=SUM($BJ$143:BJ335),_xlfn.CONCAT(" y ",BL335)))))</f>
        <v/>
      </c>
      <c r="BL335" s="19">
        <v>193</v>
      </c>
      <c r="BM335" s="14"/>
      <c r="BN335" s="315"/>
      <c r="BO335" s="315"/>
      <c r="BP335" s="315"/>
      <c r="BQ335" s="315"/>
      <c r="BR335" s="315"/>
      <c r="BS335" s="315"/>
      <c r="BT335" s="315"/>
      <c r="BU335" s="315"/>
      <c r="BV335" s="14"/>
      <c r="BW335" s="14"/>
      <c r="BX335" s="14"/>
      <c r="BY335" s="14"/>
      <c r="BZ335" s="14"/>
      <c r="CA335" s="14"/>
      <c r="CB335" s="14"/>
      <c r="CC335" s="14"/>
      <c r="CD335" s="14"/>
      <c r="CE335" s="14"/>
      <c r="CF335" s="14"/>
      <c r="CG335" s="14"/>
      <c r="CH335" s="14"/>
      <c r="CI335" s="14"/>
      <c r="CJ335" s="14"/>
      <c r="CK335" s="14"/>
      <c r="CL335" s="14"/>
    </row>
    <row r="336" spans="1:90" ht="15" customHeight="1">
      <c r="A336" s="5"/>
      <c r="B336" s="6"/>
      <c r="C336" s="19" t="s">
        <v>6859</v>
      </c>
      <c r="D336" s="634" t="str">
        <f>IF($AC$136="","",IF(HLOOKUP($AC$136,Presentación!$AQ$3:$BV$574,Presentación!AP197)="","",HLOOKUP($AC$136,Presentación!$AQ$3:$BV$574,Presentación!AP197,0)))</f>
        <v/>
      </c>
      <c r="E336" s="669"/>
      <c r="F336" s="670"/>
      <c r="G336" s="752" t="str">
        <f>IF($AC$136="","",IF(HLOOKUP($AC$136,Presentación!$BZ$3:$DE$574,Presentación!AP197,0)="","",HLOOKUP($AC$136,Presentación!$BZ$3:$DE$574,Presentación!AP197,0)))</f>
        <v/>
      </c>
      <c r="H336" s="669"/>
      <c r="I336" s="669"/>
      <c r="J336" s="669"/>
      <c r="K336" s="669"/>
      <c r="L336" s="669"/>
      <c r="M336" s="669"/>
      <c r="N336" s="669"/>
      <c r="O336" s="669"/>
      <c r="P336" s="669"/>
      <c r="Q336" s="669"/>
      <c r="R336" s="669"/>
      <c r="S336" s="670"/>
      <c r="T336" s="866"/>
      <c r="U336" s="745"/>
      <c r="V336" s="746"/>
      <c r="W336" s="112"/>
      <c r="X336" s="112"/>
      <c r="Y336" s="112"/>
      <c r="Z336" s="112"/>
      <c r="AA336" s="112"/>
      <c r="AB336" s="112"/>
      <c r="AC336" s="112"/>
      <c r="AD336" s="112"/>
      <c r="AG336">
        <f t="shared" si="133"/>
        <v>0</v>
      </c>
      <c r="AH336" s="247">
        <f t="shared" si="134"/>
        <v>0</v>
      </c>
      <c r="AI336" s="310" t="str">
        <f>IF(AH336=0,"",
IF(SUM($AH$142:AH336)=1,AJ336,
IF($AH$717&gt;SUM($AH$142:AH336),_xlfn.CONCAT(", ",AJ336),
IF($AH$717=SUM($AH$142:AH336),_xlfn.CONCAT(" y ",AJ336)))))</f>
        <v/>
      </c>
      <c r="AJ336" s="19">
        <v>195</v>
      </c>
      <c r="AK336">
        <f t="shared" si="132"/>
        <v>0</v>
      </c>
      <c r="AL336">
        <f t="shared" si="135"/>
        <v>0</v>
      </c>
      <c r="AM336">
        <f t="shared" si="136"/>
        <v>0</v>
      </c>
      <c r="AN336">
        <f t="shared" si="137"/>
        <v>0</v>
      </c>
      <c r="AO336">
        <f t="shared" si="138"/>
        <v>0</v>
      </c>
      <c r="AP336">
        <f t="shared" si="139"/>
        <v>0</v>
      </c>
      <c r="AQ336">
        <f t="shared" si="140"/>
        <v>0</v>
      </c>
      <c r="AR336">
        <f t="shared" si="141"/>
        <v>0</v>
      </c>
      <c r="AS336">
        <f t="shared" si="142"/>
        <v>0</v>
      </c>
      <c r="AT336" s="311">
        <f t="shared" si="143"/>
        <v>0</v>
      </c>
      <c r="AU336" s="312">
        <f t="shared" si="144"/>
        <v>0</v>
      </c>
      <c r="AV336" s="313">
        <f t="shared" si="145"/>
        <v>0</v>
      </c>
      <c r="AW336" s="314">
        <f t="shared" ref="AW336:AW399" si="155">IF(OR(AND(AT336=0, AU336&gt;0),AND(AT336="NS", AV336&gt;0), AND(AT336="NS", AU336=0, AV336=0)), 1, IF(OR(AND(AT336&gt;0, AU336&gt;1,AT336&gt;AV336), AND(AT336="NS", AU336=2), AND(AT336="NS", AV336=0, AU336&gt;0), AT336=AV336), 0, 1))</f>
        <v>0</v>
      </c>
      <c r="AX336" s="311">
        <f t="shared" si="146"/>
        <v>0</v>
      </c>
      <c r="AY336" s="312">
        <f t="shared" si="147"/>
        <v>0</v>
      </c>
      <c r="AZ336" s="313">
        <f t="shared" si="148"/>
        <v>0</v>
      </c>
      <c r="BA336" s="314">
        <f t="shared" ref="BA336:BA399" si="156">IF(OR(AND(AX336=0, AY336&gt;0),AND(AX336="NS", AZ336&gt;0), AND(AX336="NS", AY336=0, AZ336=0)), 1, IF(OR(AND(AX336&gt;0, AY336&gt;1,AX336&gt;AZ336), AND(AX336="NS", AY336=2), AND(AX336="NS", AZ336=0, AY336&gt;0), AX336=AZ336), 0, 1))</f>
        <v>0</v>
      </c>
      <c r="BB336" s="311">
        <f t="shared" si="149"/>
        <v>0</v>
      </c>
      <c r="BC336" s="312">
        <f t="shared" si="150"/>
        <v>0</v>
      </c>
      <c r="BD336" s="313">
        <f t="shared" si="151"/>
        <v>0</v>
      </c>
      <c r="BE336" s="314">
        <f t="shared" ref="BE336:BE399" si="157">IF(OR(AND(BB336=0, BC336&gt;0),AND(BB336="NS", BD336&gt;0), AND(BB336="NS", BC336=0, BD336=0)), 1, IF(OR(AND(BB336&gt;0, BC336&gt;1,BB336&gt;BD336), AND(BB336="NS", BC336=2), AND(BB336="NS", BD336=0, BC336&gt;0), BB336=BD336), 0, 1))</f>
        <v>0</v>
      </c>
      <c r="BF336" s="311">
        <f t="shared" si="152"/>
        <v>0</v>
      </c>
      <c r="BG336" s="312">
        <f t="shared" si="153"/>
        <v>0</v>
      </c>
      <c r="BH336" s="313">
        <f t="shared" si="154"/>
        <v>0</v>
      </c>
      <c r="BI336" s="314">
        <f t="shared" ref="BI336:BI399" si="158">IF(OR(AND(BF336=0, BG336&gt;0),AND(BF336="NS", BH336&gt;0), AND(BF336="NS", BG336=0, BH336=0)), 1, IF(OR(AND(BF336&gt;0, BG336&gt;1,BF336&gt;BH336), AND(BF336="NS", BG336=2), AND(BF336="NS", BH336=0, BG336&gt;0), BF336=BH336), 0, 1))</f>
        <v>0</v>
      </c>
      <c r="BJ336" s="247">
        <f t="shared" ref="BJ336:BJ399" si="159">IF(SUM(AO336,AS336,AO917,AS917,AW917,BA917,AW336,BA336,BE336,BI336)=0,0,1)</f>
        <v>0</v>
      </c>
      <c r="BK336" s="310" t="str">
        <f>IF(BJ336=0,"",
IF(SUM($BJ$143:BJ336)=1,BL336,
IF($BJ$718&gt;SUM($BJ$143:BJ336),_xlfn.CONCAT(", ",BL336),
IF($BJ$718=SUM($BJ$143:BJ336),_xlfn.CONCAT(" y ",BL336)))))</f>
        <v/>
      </c>
      <c r="BL336" s="19">
        <v>194</v>
      </c>
      <c r="BM336" s="14"/>
      <c r="BN336" s="315"/>
      <c r="BO336" s="315"/>
      <c r="BP336" s="315"/>
      <c r="BQ336" s="315"/>
      <c r="BR336" s="315"/>
      <c r="BS336" s="315"/>
      <c r="BT336" s="315"/>
      <c r="BU336" s="315"/>
      <c r="BV336" s="14"/>
      <c r="BW336" s="14"/>
      <c r="BX336" s="14"/>
      <c r="BY336" s="14"/>
      <c r="BZ336" s="14"/>
      <c r="CA336" s="14"/>
      <c r="CB336" s="14"/>
      <c r="CC336" s="14"/>
      <c r="CD336" s="14"/>
      <c r="CE336" s="14"/>
      <c r="CF336" s="14"/>
      <c r="CG336" s="14"/>
      <c r="CH336" s="14"/>
      <c r="CI336" s="14"/>
      <c r="CJ336" s="14"/>
      <c r="CK336" s="14"/>
      <c r="CL336" s="14"/>
    </row>
    <row r="337" spans="1:90" ht="15" customHeight="1">
      <c r="A337" s="5"/>
      <c r="B337" s="6"/>
      <c r="C337" s="19" t="s">
        <v>6860</v>
      </c>
      <c r="D337" s="634" t="str">
        <f>IF($AC$136="","",IF(HLOOKUP($AC$136,Presentación!$AQ$3:$BV$574,Presentación!AP198)="","",HLOOKUP($AC$136,Presentación!$AQ$3:$BV$574,Presentación!AP198,0)))</f>
        <v/>
      </c>
      <c r="E337" s="669"/>
      <c r="F337" s="670"/>
      <c r="G337" s="752" t="str">
        <f>IF($AC$136="","",IF(HLOOKUP($AC$136,Presentación!$BZ$3:$DE$574,Presentación!AP198,0)="","",HLOOKUP($AC$136,Presentación!$BZ$3:$DE$574,Presentación!AP198,0)))</f>
        <v/>
      </c>
      <c r="H337" s="669"/>
      <c r="I337" s="669"/>
      <c r="J337" s="669"/>
      <c r="K337" s="669"/>
      <c r="L337" s="669"/>
      <c r="M337" s="669"/>
      <c r="N337" s="669"/>
      <c r="O337" s="669"/>
      <c r="P337" s="669"/>
      <c r="Q337" s="669"/>
      <c r="R337" s="669"/>
      <c r="S337" s="670"/>
      <c r="T337" s="866"/>
      <c r="U337" s="745"/>
      <c r="V337" s="746"/>
      <c r="W337" s="112"/>
      <c r="X337" s="112"/>
      <c r="Y337" s="112"/>
      <c r="Z337" s="112"/>
      <c r="AA337" s="112"/>
      <c r="AB337" s="112"/>
      <c r="AC337" s="112"/>
      <c r="AD337" s="112"/>
      <c r="AG337">
        <f t="shared" si="133"/>
        <v>0</v>
      </c>
      <c r="AH337" s="247">
        <f t="shared" si="134"/>
        <v>0</v>
      </c>
      <c r="AI337" s="310" t="str">
        <f>IF(AH337=0,"",
IF(SUM($AH$142:AH337)=1,AJ337,
IF($AH$717&gt;SUM($AH$142:AH337),_xlfn.CONCAT(", ",AJ337),
IF($AH$717=SUM($AH$142:AH337),_xlfn.CONCAT(" y ",AJ337)))))</f>
        <v/>
      </c>
      <c r="AJ337" s="19">
        <v>196</v>
      </c>
      <c r="AK337">
        <f t="shared" si="132"/>
        <v>0</v>
      </c>
      <c r="AL337">
        <f t="shared" si="135"/>
        <v>0</v>
      </c>
      <c r="AM337">
        <f t="shared" si="136"/>
        <v>0</v>
      </c>
      <c r="AN337">
        <f t="shared" si="137"/>
        <v>0</v>
      </c>
      <c r="AO337">
        <f t="shared" si="138"/>
        <v>0</v>
      </c>
      <c r="AP337">
        <f t="shared" si="139"/>
        <v>0</v>
      </c>
      <c r="AQ337">
        <f t="shared" si="140"/>
        <v>0</v>
      </c>
      <c r="AR337">
        <f t="shared" si="141"/>
        <v>0</v>
      </c>
      <c r="AS337">
        <f t="shared" si="142"/>
        <v>0</v>
      </c>
      <c r="AT337" s="311">
        <f t="shared" si="143"/>
        <v>0</v>
      </c>
      <c r="AU337" s="312">
        <f t="shared" si="144"/>
        <v>0</v>
      </c>
      <c r="AV337" s="313">
        <f t="shared" si="145"/>
        <v>0</v>
      </c>
      <c r="AW337" s="314">
        <f t="shared" si="155"/>
        <v>0</v>
      </c>
      <c r="AX337" s="311">
        <f t="shared" si="146"/>
        <v>0</v>
      </c>
      <c r="AY337" s="312">
        <f t="shared" si="147"/>
        <v>0</v>
      </c>
      <c r="AZ337" s="313">
        <f t="shared" si="148"/>
        <v>0</v>
      </c>
      <c r="BA337" s="314">
        <f t="shared" si="156"/>
        <v>0</v>
      </c>
      <c r="BB337" s="311">
        <f t="shared" si="149"/>
        <v>0</v>
      </c>
      <c r="BC337" s="312">
        <f t="shared" si="150"/>
        <v>0</v>
      </c>
      <c r="BD337" s="313">
        <f t="shared" si="151"/>
        <v>0</v>
      </c>
      <c r="BE337" s="314">
        <f t="shared" si="157"/>
        <v>0</v>
      </c>
      <c r="BF337" s="311">
        <f t="shared" si="152"/>
        <v>0</v>
      </c>
      <c r="BG337" s="312">
        <f t="shared" si="153"/>
        <v>0</v>
      </c>
      <c r="BH337" s="313">
        <f t="shared" si="154"/>
        <v>0</v>
      </c>
      <c r="BI337" s="314">
        <f t="shared" si="158"/>
        <v>0</v>
      </c>
      <c r="BJ337" s="247">
        <f t="shared" si="159"/>
        <v>0</v>
      </c>
      <c r="BK337" s="310" t="str">
        <f>IF(BJ337=0,"",
IF(SUM($BJ$143:BJ337)=1,BL337,
IF($BJ$718&gt;SUM($BJ$143:BJ337),_xlfn.CONCAT(", ",BL337),
IF($BJ$718=SUM($BJ$143:BJ337),_xlfn.CONCAT(" y ",BL337)))))</f>
        <v/>
      </c>
      <c r="BL337" s="19">
        <v>195</v>
      </c>
      <c r="BM337" s="14"/>
      <c r="BN337" s="315"/>
      <c r="BO337" s="315"/>
      <c r="BP337" s="315"/>
      <c r="BQ337" s="315"/>
      <c r="BR337" s="315"/>
      <c r="BS337" s="315"/>
      <c r="BT337" s="315"/>
      <c r="BU337" s="315"/>
      <c r="BV337" s="14"/>
      <c r="BW337" s="14"/>
      <c r="BX337" s="14"/>
      <c r="BY337" s="14"/>
      <c r="BZ337" s="14"/>
      <c r="CA337" s="14"/>
      <c r="CB337" s="14"/>
      <c r="CC337" s="14"/>
      <c r="CD337" s="14"/>
      <c r="CE337" s="14"/>
      <c r="CF337" s="14"/>
      <c r="CG337" s="14"/>
      <c r="CH337" s="14"/>
      <c r="CI337" s="14"/>
      <c r="CJ337" s="14"/>
      <c r="CK337" s="14"/>
      <c r="CL337" s="14"/>
    </row>
    <row r="338" spans="1:90" ht="15" customHeight="1">
      <c r="A338" s="5"/>
      <c r="B338" s="6"/>
      <c r="C338" s="19" t="s">
        <v>6861</v>
      </c>
      <c r="D338" s="634" t="str">
        <f>IF($AC$136="","",IF(HLOOKUP($AC$136,Presentación!$AQ$3:$BV$574,Presentación!AP199)="","",HLOOKUP($AC$136,Presentación!$AQ$3:$BV$574,Presentación!AP199,0)))</f>
        <v/>
      </c>
      <c r="E338" s="669"/>
      <c r="F338" s="670"/>
      <c r="G338" s="752" t="str">
        <f>IF($AC$136="","",IF(HLOOKUP($AC$136,Presentación!$BZ$3:$DE$574,Presentación!AP199,0)="","",HLOOKUP($AC$136,Presentación!$BZ$3:$DE$574,Presentación!AP199,0)))</f>
        <v/>
      </c>
      <c r="H338" s="669"/>
      <c r="I338" s="669"/>
      <c r="J338" s="669"/>
      <c r="K338" s="669"/>
      <c r="L338" s="669"/>
      <c r="M338" s="669"/>
      <c r="N338" s="669"/>
      <c r="O338" s="669"/>
      <c r="P338" s="669"/>
      <c r="Q338" s="669"/>
      <c r="R338" s="669"/>
      <c r="S338" s="670"/>
      <c r="T338" s="866"/>
      <c r="U338" s="745"/>
      <c r="V338" s="746"/>
      <c r="W338" s="112"/>
      <c r="X338" s="112"/>
      <c r="Y338" s="112"/>
      <c r="Z338" s="112"/>
      <c r="AA338" s="112"/>
      <c r="AB338" s="112"/>
      <c r="AC338" s="112"/>
      <c r="AD338" s="112"/>
      <c r="AG338">
        <f t="shared" si="133"/>
        <v>0</v>
      </c>
      <c r="AH338" s="247">
        <f t="shared" si="134"/>
        <v>0</v>
      </c>
      <c r="AI338" s="310" t="str">
        <f>IF(AH338=0,"",
IF(SUM($AH$142:AH338)=1,AJ338,
IF($AH$717&gt;SUM($AH$142:AH338),_xlfn.CONCAT(", ",AJ338),
IF($AH$717=SUM($AH$142:AH338),_xlfn.CONCAT(" y ",AJ338)))))</f>
        <v/>
      </c>
      <c r="AJ338" s="19">
        <v>197</v>
      </c>
      <c r="AK338">
        <f t="shared" si="132"/>
        <v>0</v>
      </c>
      <c r="AL338">
        <f t="shared" si="135"/>
        <v>0</v>
      </c>
      <c r="AM338">
        <f t="shared" si="136"/>
        <v>0</v>
      </c>
      <c r="AN338">
        <f t="shared" si="137"/>
        <v>0</v>
      </c>
      <c r="AO338">
        <f t="shared" si="138"/>
        <v>0</v>
      </c>
      <c r="AP338">
        <f t="shared" si="139"/>
        <v>0</v>
      </c>
      <c r="AQ338">
        <f t="shared" si="140"/>
        <v>0</v>
      </c>
      <c r="AR338">
        <f t="shared" si="141"/>
        <v>0</v>
      </c>
      <c r="AS338">
        <f t="shared" si="142"/>
        <v>0</v>
      </c>
      <c r="AT338" s="311">
        <f t="shared" si="143"/>
        <v>0</v>
      </c>
      <c r="AU338" s="312">
        <f t="shared" si="144"/>
        <v>0</v>
      </c>
      <c r="AV338" s="313">
        <f t="shared" si="145"/>
        <v>0</v>
      </c>
      <c r="AW338" s="314">
        <f t="shared" si="155"/>
        <v>0</v>
      </c>
      <c r="AX338" s="311">
        <f t="shared" si="146"/>
        <v>0</v>
      </c>
      <c r="AY338" s="312">
        <f t="shared" si="147"/>
        <v>0</v>
      </c>
      <c r="AZ338" s="313">
        <f t="shared" si="148"/>
        <v>0</v>
      </c>
      <c r="BA338" s="314">
        <f t="shared" si="156"/>
        <v>0</v>
      </c>
      <c r="BB338" s="311">
        <f t="shared" si="149"/>
        <v>0</v>
      </c>
      <c r="BC338" s="312">
        <f t="shared" si="150"/>
        <v>0</v>
      </c>
      <c r="BD338" s="313">
        <f t="shared" si="151"/>
        <v>0</v>
      </c>
      <c r="BE338" s="314">
        <f t="shared" si="157"/>
        <v>0</v>
      </c>
      <c r="BF338" s="311">
        <f t="shared" si="152"/>
        <v>0</v>
      </c>
      <c r="BG338" s="312">
        <f t="shared" si="153"/>
        <v>0</v>
      </c>
      <c r="BH338" s="313">
        <f t="shared" si="154"/>
        <v>0</v>
      </c>
      <c r="BI338" s="314">
        <f t="shared" si="158"/>
        <v>0</v>
      </c>
      <c r="BJ338" s="247">
        <f t="shared" si="159"/>
        <v>0</v>
      </c>
      <c r="BK338" s="310" t="str">
        <f>IF(BJ338=0,"",
IF(SUM($BJ$143:BJ338)=1,BL338,
IF($BJ$718&gt;SUM($BJ$143:BJ338),_xlfn.CONCAT(", ",BL338),
IF($BJ$718=SUM($BJ$143:BJ338),_xlfn.CONCAT(" y ",BL338)))))</f>
        <v/>
      </c>
      <c r="BL338" s="19">
        <v>196</v>
      </c>
      <c r="BM338" s="14"/>
      <c r="BN338" s="315"/>
      <c r="BO338" s="315"/>
      <c r="BP338" s="315"/>
      <c r="BQ338" s="315"/>
      <c r="BR338" s="315"/>
      <c r="BS338" s="315"/>
      <c r="BT338" s="315"/>
      <c r="BU338" s="315"/>
      <c r="BV338" s="14"/>
      <c r="BW338" s="14"/>
      <c r="BX338" s="14"/>
      <c r="BY338" s="14"/>
      <c r="BZ338" s="14"/>
      <c r="CA338" s="14"/>
      <c r="CB338" s="14"/>
      <c r="CC338" s="14"/>
      <c r="CD338" s="14"/>
      <c r="CE338" s="14"/>
      <c r="CF338" s="14"/>
      <c r="CG338" s="14"/>
      <c r="CH338" s="14"/>
      <c r="CI338" s="14"/>
      <c r="CJ338" s="14"/>
      <c r="CK338" s="14"/>
      <c r="CL338" s="14"/>
    </row>
    <row r="339" spans="1:90" ht="15" customHeight="1">
      <c r="A339" s="5"/>
      <c r="B339" s="6"/>
      <c r="C339" s="19" t="s">
        <v>6862</v>
      </c>
      <c r="D339" s="634" t="str">
        <f>IF($AC$136="","",IF(HLOOKUP($AC$136,Presentación!$AQ$3:$BV$574,Presentación!AP200)="","",HLOOKUP($AC$136,Presentación!$AQ$3:$BV$574,Presentación!AP200,0)))</f>
        <v/>
      </c>
      <c r="E339" s="669"/>
      <c r="F339" s="670"/>
      <c r="G339" s="752" t="str">
        <f>IF($AC$136="","",IF(HLOOKUP($AC$136,Presentación!$BZ$3:$DE$574,Presentación!AP200,0)="","",HLOOKUP($AC$136,Presentación!$BZ$3:$DE$574,Presentación!AP200,0)))</f>
        <v/>
      </c>
      <c r="H339" s="669"/>
      <c r="I339" s="669"/>
      <c r="J339" s="669"/>
      <c r="K339" s="669"/>
      <c r="L339" s="669"/>
      <c r="M339" s="669"/>
      <c r="N339" s="669"/>
      <c r="O339" s="669"/>
      <c r="P339" s="669"/>
      <c r="Q339" s="669"/>
      <c r="R339" s="669"/>
      <c r="S339" s="670"/>
      <c r="T339" s="866"/>
      <c r="U339" s="745"/>
      <c r="V339" s="746"/>
      <c r="W339" s="112"/>
      <c r="X339" s="112"/>
      <c r="Y339" s="112"/>
      <c r="Z339" s="112"/>
      <c r="AA339" s="112"/>
      <c r="AB339" s="112"/>
      <c r="AC339" s="112"/>
      <c r="AD339" s="112"/>
      <c r="AG339">
        <f t="shared" si="133"/>
        <v>0</v>
      </c>
      <c r="AH339" s="247">
        <f t="shared" si="134"/>
        <v>0</v>
      </c>
      <c r="AI339" s="310" t="str">
        <f>IF(AH339=0,"",
IF(SUM($AH$142:AH339)=1,AJ339,
IF($AH$717&gt;SUM($AH$142:AH339),_xlfn.CONCAT(", ",AJ339),
IF($AH$717=SUM($AH$142:AH339),_xlfn.CONCAT(" y ",AJ339)))))</f>
        <v/>
      </c>
      <c r="AJ339" s="19">
        <v>198</v>
      </c>
      <c r="AK339">
        <f t="shared" si="132"/>
        <v>0</v>
      </c>
      <c r="AL339">
        <f t="shared" si="135"/>
        <v>0</v>
      </c>
      <c r="AM339">
        <f t="shared" si="136"/>
        <v>0</v>
      </c>
      <c r="AN339">
        <f t="shared" si="137"/>
        <v>0</v>
      </c>
      <c r="AO339">
        <f t="shared" si="138"/>
        <v>0</v>
      </c>
      <c r="AP339">
        <f t="shared" si="139"/>
        <v>0</v>
      </c>
      <c r="AQ339">
        <f t="shared" si="140"/>
        <v>0</v>
      </c>
      <c r="AR339">
        <f t="shared" si="141"/>
        <v>0</v>
      </c>
      <c r="AS339">
        <f t="shared" si="142"/>
        <v>0</v>
      </c>
      <c r="AT339" s="311">
        <f t="shared" si="143"/>
        <v>0</v>
      </c>
      <c r="AU339" s="312">
        <f t="shared" si="144"/>
        <v>0</v>
      </c>
      <c r="AV339" s="313">
        <f t="shared" si="145"/>
        <v>0</v>
      </c>
      <c r="AW339" s="314">
        <f t="shared" si="155"/>
        <v>0</v>
      </c>
      <c r="AX339" s="311">
        <f t="shared" si="146"/>
        <v>0</v>
      </c>
      <c r="AY339" s="312">
        <f t="shared" si="147"/>
        <v>0</v>
      </c>
      <c r="AZ339" s="313">
        <f t="shared" si="148"/>
        <v>0</v>
      </c>
      <c r="BA339" s="314">
        <f t="shared" si="156"/>
        <v>0</v>
      </c>
      <c r="BB339" s="311">
        <f t="shared" si="149"/>
        <v>0</v>
      </c>
      <c r="BC339" s="312">
        <f t="shared" si="150"/>
        <v>0</v>
      </c>
      <c r="BD339" s="313">
        <f t="shared" si="151"/>
        <v>0</v>
      </c>
      <c r="BE339" s="314">
        <f t="shared" si="157"/>
        <v>0</v>
      </c>
      <c r="BF339" s="311">
        <f t="shared" si="152"/>
        <v>0</v>
      </c>
      <c r="BG339" s="312">
        <f t="shared" si="153"/>
        <v>0</v>
      </c>
      <c r="BH339" s="313">
        <f t="shared" si="154"/>
        <v>0</v>
      </c>
      <c r="BI339" s="314">
        <f t="shared" si="158"/>
        <v>0</v>
      </c>
      <c r="BJ339" s="247">
        <f t="shared" si="159"/>
        <v>0</v>
      </c>
      <c r="BK339" s="310" t="str">
        <f>IF(BJ339=0,"",
IF(SUM($BJ$143:BJ339)=1,BL339,
IF($BJ$718&gt;SUM($BJ$143:BJ339),_xlfn.CONCAT(", ",BL339),
IF($BJ$718=SUM($BJ$143:BJ339),_xlfn.CONCAT(" y ",BL339)))))</f>
        <v/>
      </c>
      <c r="BL339" s="19">
        <v>197</v>
      </c>
      <c r="BM339" s="14"/>
      <c r="BN339" s="315"/>
      <c r="BO339" s="315"/>
      <c r="BP339" s="315"/>
      <c r="BQ339" s="315"/>
      <c r="BR339" s="315"/>
      <c r="BS339" s="315"/>
      <c r="BT339" s="315"/>
      <c r="BU339" s="315"/>
      <c r="BV339" s="14"/>
      <c r="BW339" s="14"/>
      <c r="BX339" s="14"/>
      <c r="BY339" s="14"/>
      <c r="BZ339" s="14"/>
      <c r="CA339" s="14"/>
      <c r="CB339" s="14"/>
      <c r="CC339" s="14"/>
      <c r="CD339" s="14"/>
      <c r="CE339" s="14"/>
      <c r="CF339" s="14"/>
      <c r="CG339" s="14"/>
      <c r="CH339" s="14"/>
      <c r="CI339" s="14"/>
      <c r="CJ339" s="14"/>
      <c r="CK339" s="14"/>
      <c r="CL339" s="14"/>
    </row>
    <row r="340" spans="1:90" ht="15" customHeight="1">
      <c r="A340" s="5"/>
      <c r="B340" s="6"/>
      <c r="C340" s="19" t="s">
        <v>6863</v>
      </c>
      <c r="D340" s="634" t="str">
        <f>IF($AC$136="","",IF(HLOOKUP($AC$136,Presentación!$AQ$3:$BV$574,Presentación!AP201)="","",HLOOKUP($AC$136,Presentación!$AQ$3:$BV$574,Presentación!AP201,0)))</f>
        <v/>
      </c>
      <c r="E340" s="669"/>
      <c r="F340" s="670"/>
      <c r="G340" s="752" t="str">
        <f>IF($AC$136="","",IF(HLOOKUP($AC$136,Presentación!$BZ$3:$DE$574,Presentación!AP201,0)="","",HLOOKUP($AC$136,Presentación!$BZ$3:$DE$574,Presentación!AP201,0)))</f>
        <v/>
      </c>
      <c r="H340" s="669"/>
      <c r="I340" s="669"/>
      <c r="J340" s="669"/>
      <c r="K340" s="669"/>
      <c r="L340" s="669"/>
      <c r="M340" s="669"/>
      <c r="N340" s="669"/>
      <c r="O340" s="669"/>
      <c r="P340" s="669"/>
      <c r="Q340" s="669"/>
      <c r="R340" s="669"/>
      <c r="S340" s="670"/>
      <c r="T340" s="866"/>
      <c r="U340" s="745"/>
      <c r="V340" s="746"/>
      <c r="W340" s="112"/>
      <c r="X340" s="112"/>
      <c r="Y340" s="112"/>
      <c r="Z340" s="112"/>
      <c r="AA340" s="112"/>
      <c r="AB340" s="112"/>
      <c r="AC340" s="112"/>
      <c r="AD340" s="112"/>
      <c r="AG340">
        <f t="shared" si="133"/>
        <v>0</v>
      </c>
      <c r="AH340" s="247">
        <f t="shared" si="134"/>
        <v>0</v>
      </c>
      <c r="AI340" s="310" t="str">
        <f>IF(AH340=0,"",
IF(SUM($AH$142:AH340)=1,AJ340,
IF($AH$717&gt;SUM($AH$142:AH340),_xlfn.CONCAT(", ",AJ340),
IF($AH$717=SUM($AH$142:AH340),_xlfn.CONCAT(" y ",AJ340)))))</f>
        <v/>
      </c>
      <c r="AJ340" s="19">
        <v>199</v>
      </c>
      <c r="AK340">
        <f t="shared" si="132"/>
        <v>0</v>
      </c>
      <c r="AL340">
        <f t="shared" si="135"/>
        <v>0</v>
      </c>
      <c r="AM340">
        <f t="shared" si="136"/>
        <v>0</v>
      </c>
      <c r="AN340">
        <f t="shared" si="137"/>
        <v>0</v>
      </c>
      <c r="AO340">
        <f t="shared" si="138"/>
        <v>0</v>
      </c>
      <c r="AP340">
        <f t="shared" si="139"/>
        <v>0</v>
      </c>
      <c r="AQ340">
        <f t="shared" si="140"/>
        <v>0</v>
      </c>
      <c r="AR340">
        <f t="shared" si="141"/>
        <v>0</v>
      </c>
      <c r="AS340">
        <f t="shared" si="142"/>
        <v>0</v>
      </c>
      <c r="AT340" s="311">
        <f t="shared" si="143"/>
        <v>0</v>
      </c>
      <c r="AU340" s="312">
        <f t="shared" si="144"/>
        <v>0</v>
      </c>
      <c r="AV340" s="313">
        <f t="shared" si="145"/>
        <v>0</v>
      </c>
      <c r="AW340" s="314">
        <f t="shared" si="155"/>
        <v>0</v>
      </c>
      <c r="AX340" s="311">
        <f t="shared" si="146"/>
        <v>0</v>
      </c>
      <c r="AY340" s="312">
        <f t="shared" si="147"/>
        <v>0</v>
      </c>
      <c r="AZ340" s="313">
        <f t="shared" si="148"/>
        <v>0</v>
      </c>
      <c r="BA340" s="314">
        <f t="shared" si="156"/>
        <v>0</v>
      </c>
      <c r="BB340" s="311">
        <f t="shared" si="149"/>
        <v>0</v>
      </c>
      <c r="BC340" s="312">
        <f t="shared" si="150"/>
        <v>0</v>
      </c>
      <c r="BD340" s="313">
        <f t="shared" si="151"/>
        <v>0</v>
      </c>
      <c r="BE340" s="314">
        <f t="shared" si="157"/>
        <v>0</v>
      </c>
      <c r="BF340" s="311">
        <f t="shared" si="152"/>
        <v>0</v>
      </c>
      <c r="BG340" s="312">
        <f t="shared" si="153"/>
        <v>0</v>
      </c>
      <c r="BH340" s="313">
        <f t="shared" si="154"/>
        <v>0</v>
      </c>
      <c r="BI340" s="314">
        <f t="shared" si="158"/>
        <v>0</v>
      </c>
      <c r="BJ340" s="247">
        <f t="shared" si="159"/>
        <v>0</v>
      </c>
      <c r="BK340" s="310" t="str">
        <f>IF(BJ340=0,"",
IF(SUM($BJ$143:BJ340)=1,BL340,
IF($BJ$718&gt;SUM($BJ$143:BJ340),_xlfn.CONCAT(", ",BL340),
IF($BJ$718=SUM($BJ$143:BJ340),_xlfn.CONCAT(" y ",BL340)))))</f>
        <v/>
      </c>
      <c r="BL340" s="19">
        <v>198</v>
      </c>
      <c r="BM340" s="14"/>
      <c r="BN340" s="315"/>
      <c r="BO340" s="315"/>
      <c r="BP340" s="315"/>
      <c r="BQ340" s="315"/>
      <c r="BR340" s="315"/>
      <c r="BS340" s="315"/>
      <c r="BT340" s="315"/>
      <c r="BU340" s="315"/>
      <c r="BV340" s="14"/>
      <c r="BW340" s="14"/>
      <c r="BX340" s="14"/>
      <c r="BY340" s="14"/>
      <c r="BZ340" s="14"/>
      <c r="CA340" s="14"/>
      <c r="CB340" s="14"/>
      <c r="CC340" s="14"/>
      <c r="CD340" s="14"/>
      <c r="CE340" s="14"/>
      <c r="CF340" s="14"/>
      <c r="CG340" s="14"/>
      <c r="CH340" s="14"/>
      <c r="CI340" s="14"/>
      <c r="CJ340" s="14"/>
      <c r="CK340" s="14"/>
      <c r="CL340" s="14"/>
    </row>
    <row r="341" spans="1:90" ht="15" customHeight="1">
      <c r="A341" s="5"/>
      <c r="B341" s="6"/>
      <c r="C341" s="19" t="s">
        <v>6864</v>
      </c>
      <c r="D341" s="634" t="str">
        <f>IF($AC$136="","",IF(HLOOKUP($AC$136,Presentación!$AQ$3:$BV$574,Presentación!AP202)="","",HLOOKUP($AC$136,Presentación!$AQ$3:$BV$574,Presentación!AP202,0)))</f>
        <v/>
      </c>
      <c r="E341" s="669"/>
      <c r="F341" s="670"/>
      <c r="G341" s="752" t="str">
        <f>IF($AC$136="","",IF(HLOOKUP($AC$136,Presentación!$BZ$3:$DE$574,Presentación!AP202,0)="","",HLOOKUP($AC$136,Presentación!$BZ$3:$DE$574,Presentación!AP202,0)))</f>
        <v/>
      </c>
      <c r="H341" s="669"/>
      <c r="I341" s="669"/>
      <c r="J341" s="669"/>
      <c r="K341" s="669"/>
      <c r="L341" s="669"/>
      <c r="M341" s="669"/>
      <c r="N341" s="669"/>
      <c r="O341" s="669"/>
      <c r="P341" s="669"/>
      <c r="Q341" s="669"/>
      <c r="R341" s="669"/>
      <c r="S341" s="670"/>
      <c r="T341" s="866"/>
      <c r="U341" s="745"/>
      <c r="V341" s="746"/>
      <c r="W341" s="112"/>
      <c r="X341" s="112"/>
      <c r="Y341" s="112"/>
      <c r="Z341" s="112"/>
      <c r="AA341" s="112"/>
      <c r="AB341" s="112"/>
      <c r="AC341" s="112"/>
      <c r="AD341" s="112"/>
      <c r="AG341">
        <f t="shared" si="133"/>
        <v>0</v>
      </c>
      <c r="AH341" s="247">
        <f t="shared" si="134"/>
        <v>0</v>
      </c>
      <c r="AI341" s="310" t="str">
        <f>IF(AH341=0,"",
IF(SUM($AH$142:AH341)=1,AJ341,
IF($AH$717&gt;SUM($AH$142:AH341),_xlfn.CONCAT(", ",AJ341),
IF($AH$717=SUM($AH$142:AH341),_xlfn.CONCAT(" y ",AJ341)))))</f>
        <v/>
      </c>
      <c r="AJ341" s="19">
        <v>200</v>
      </c>
      <c r="AK341">
        <f t="shared" si="132"/>
        <v>0</v>
      </c>
      <c r="AL341">
        <f t="shared" si="135"/>
        <v>0</v>
      </c>
      <c r="AM341">
        <f t="shared" si="136"/>
        <v>0</v>
      </c>
      <c r="AN341">
        <f t="shared" si="137"/>
        <v>0</v>
      </c>
      <c r="AO341">
        <f t="shared" si="138"/>
        <v>0</v>
      </c>
      <c r="AP341">
        <f t="shared" si="139"/>
        <v>0</v>
      </c>
      <c r="AQ341">
        <f t="shared" si="140"/>
        <v>0</v>
      </c>
      <c r="AR341">
        <f t="shared" si="141"/>
        <v>0</v>
      </c>
      <c r="AS341">
        <f t="shared" si="142"/>
        <v>0</v>
      </c>
      <c r="AT341" s="311">
        <f t="shared" si="143"/>
        <v>0</v>
      </c>
      <c r="AU341" s="312">
        <f t="shared" si="144"/>
        <v>0</v>
      </c>
      <c r="AV341" s="313">
        <f t="shared" si="145"/>
        <v>0</v>
      </c>
      <c r="AW341" s="314">
        <f t="shared" si="155"/>
        <v>0</v>
      </c>
      <c r="AX341" s="311">
        <f t="shared" si="146"/>
        <v>0</v>
      </c>
      <c r="AY341" s="312">
        <f t="shared" si="147"/>
        <v>0</v>
      </c>
      <c r="AZ341" s="313">
        <f t="shared" si="148"/>
        <v>0</v>
      </c>
      <c r="BA341" s="314">
        <f t="shared" si="156"/>
        <v>0</v>
      </c>
      <c r="BB341" s="311">
        <f t="shared" si="149"/>
        <v>0</v>
      </c>
      <c r="BC341" s="312">
        <f t="shared" si="150"/>
        <v>0</v>
      </c>
      <c r="BD341" s="313">
        <f t="shared" si="151"/>
        <v>0</v>
      </c>
      <c r="BE341" s="314">
        <f t="shared" si="157"/>
        <v>0</v>
      </c>
      <c r="BF341" s="311">
        <f t="shared" si="152"/>
        <v>0</v>
      </c>
      <c r="BG341" s="312">
        <f t="shared" si="153"/>
        <v>0</v>
      </c>
      <c r="BH341" s="313">
        <f t="shared" si="154"/>
        <v>0</v>
      </c>
      <c r="BI341" s="314">
        <f t="shared" si="158"/>
        <v>0</v>
      </c>
      <c r="BJ341" s="247">
        <f t="shared" si="159"/>
        <v>0</v>
      </c>
      <c r="BK341" s="310" t="str">
        <f>IF(BJ341=0,"",
IF(SUM($BJ$143:BJ341)=1,BL341,
IF($BJ$718&gt;SUM($BJ$143:BJ341),_xlfn.CONCAT(", ",BL341),
IF($BJ$718=SUM($BJ$143:BJ341),_xlfn.CONCAT(" y ",BL341)))))</f>
        <v/>
      </c>
      <c r="BL341" s="19">
        <v>199</v>
      </c>
      <c r="BM341" s="14"/>
      <c r="BN341" s="315"/>
      <c r="BO341" s="315"/>
      <c r="BP341" s="315"/>
      <c r="BQ341" s="315"/>
      <c r="BR341" s="315"/>
      <c r="BS341" s="315"/>
      <c r="BT341" s="315"/>
      <c r="BU341" s="315"/>
      <c r="BV341" s="14"/>
      <c r="BW341" s="14"/>
      <c r="BX341" s="14"/>
      <c r="BY341" s="14"/>
      <c r="BZ341" s="14"/>
      <c r="CA341" s="14"/>
      <c r="CB341" s="14"/>
      <c r="CC341" s="14"/>
      <c r="CD341" s="14"/>
      <c r="CE341" s="14"/>
      <c r="CF341" s="14"/>
      <c r="CG341" s="14"/>
      <c r="CH341" s="14"/>
      <c r="CI341" s="14"/>
      <c r="CJ341" s="14"/>
      <c r="CK341" s="14"/>
      <c r="CL341" s="14"/>
    </row>
    <row r="342" spans="1:90" ht="15" customHeight="1">
      <c r="A342" s="5"/>
      <c r="B342" s="6"/>
      <c r="C342" s="19" t="s">
        <v>6865</v>
      </c>
      <c r="D342" s="634" t="str">
        <f>IF($AC$136="","",IF(HLOOKUP($AC$136,Presentación!$AQ$3:$BV$574,Presentación!AP203)="","",HLOOKUP($AC$136,Presentación!$AQ$3:$BV$574,Presentación!AP203,0)))</f>
        <v/>
      </c>
      <c r="E342" s="669"/>
      <c r="F342" s="670"/>
      <c r="G342" s="752" t="str">
        <f>IF($AC$136="","",IF(HLOOKUP($AC$136,Presentación!$BZ$3:$DE$574,Presentación!AP203,0)="","",HLOOKUP($AC$136,Presentación!$BZ$3:$DE$574,Presentación!AP203,0)))</f>
        <v/>
      </c>
      <c r="H342" s="669"/>
      <c r="I342" s="669"/>
      <c r="J342" s="669"/>
      <c r="K342" s="669"/>
      <c r="L342" s="669"/>
      <c r="M342" s="669"/>
      <c r="N342" s="669"/>
      <c r="O342" s="669"/>
      <c r="P342" s="669"/>
      <c r="Q342" s="669"/>
      <c r="R342" s="669"/>
      <c r="S342" s="670"/>
      <c r="T342" s="866"/>
      <c r="U342" s="745"/>
      <c r="V342" s="746"/>
      <c r="W342" s="112"/>
      <c r="X342" s="112"/>
      <c r="Y342" s="112"/>
      <c r="Z342" s="112"/>
      <c r="AA342" s="112"/>
      <c r="AB342" s="112"/>
      <c r="AC342" s="112"/>
      <c r="AD342" s="112"/>
      <c r="AG342">
        <f t="shared" si="133"/>
        <v>0</v>
      </c>
      <c r="AH342" s="247">
        <f t="shared" si="134"/>
        <v>0</v>
      </c>
      <c r="AI342" s="310" t="str">
        <f>IF(AH342=0,"",
IF(SUM($AH$142:AH342)=1,AJ342,
IF($AH$717&gt;SUM($AH$142:AH342),_xlfn.CONCAT(", ",AJ342),
IF($AH$717=SUM($AH$142:AH342),_xlfn.CONCAT(" y ",AJ342)))))</f>
        <v/>
      </c>
      <c r="AJ342" s="19">
        <v>201</v>
      </c>
      <c r="AK342">
        <f t="shared" si="132"/>
        <v>0</v>
      </c>
      <c r="AL342">
        <f t="shared" si="135"/>
        <v>0</v>
      </c>
      <c r="AM342">
        <f t="shared" si="136"/>
        <v>0</v>
      </c>
      <c r="AN342">
        <f t="shared" si="137"/>
        <v>0</v>
      </c>
      <c r="AO342">
        <f t="shared" si="138"/>
        <v>0</v>
      </c>
      <c r="AP342">
        <f t="shared" si="139"/>
        <v>0</v>
      </c>
      <c r="AQ342">
        <f t="shared" si="140"/>
        <v>0</v>
      </c>
      <c r="AR342">
        <f t="shared" si="141"/>
        <v>0</v>
      </c>
      <c r="AS342">
        <f t="shared" si="142"/>
        <v>0</v>
      </c>
      <c r="AT342" s="311">
        <f t="shared" si="143"/>
        <v>0</v>
      </c>
      <c r="AU342" s="312">
        <f t="shared" si="144"/>
        <v>0</v>
      </c>
      <c r="AV342" s="313">
        <f t="shared" si="145"/>
        <v>0</v>
      </c>
      <c r="AW342" s="314">
        <f t="shared" si="155"/>
        <v>0</v>
      </c>
      <c r="AX342" s="311">
        <f t="shared" si="146"/>
        <v>0</v>
      </c>
      <c r="AY342" s="312">
        <f t="shared" si="147"/>
        <v>0</v>
      </c>
      <c r="AZ342" s="313">
        <f t="shared" si="148"/>
        <v>0</v>
      </c>
      <c r="BA342" s="314">
        <f t="shared" si="156"/>
        <v>0</v>
      </c>
      <c r="BB342" s="311">
        <f t="shared" si="149"/>
        <v>0</v>
      </c>
      <c r="BC342" s="312">
        <f t="shared" si="150"/>
        <v>0</v>
      </c>
      <c r="BD342" s="313">
        <f t="shared" si="151"/>
        <v>0</v>
      </c>
      <c r="BE342" s="314">
        <f t="shared" si="157"/>
        <v>0</v>
      </c>
      <c r="BF342" s="311">
        <f t="shared" si="152"/>
        <v>0</v>
      </c>
      <c r="BG342" s="312">
        <f t="shared" si="153"/>
        <v>0</v>
      </c>
      <c r="BH342" s="313">
        <f t="shared" si="154"/>
        <v>0</v>
      </c>
      <c r="BI342" s="314">
        <f t="shared" si="158"/>
        <v>0</v>
      </c>
      <c r="BJ342" s="247">
        <f t="shared" si="159"/>
        <v>0</v>
      </c>
      <c r="BK342" s="310" t="str">
        <f>IF(BJ342=0,"",
IF(SUM($BJ$143:BJ342)=1,BL342,
IF($BJ$718&gt;SUM($BJ$143:BJ342),_xlfn.CONCAT(", ",BL342),
IF($BJ$718=SUM($BJ$143:BJ342),_xlfn.CONCAT(" y ",BL342)))))</f>
        <v/>
      </c>
      <c r="BL342" s="19">
        <v>200</v>
      </c>
      <c r="BM342" s="14"/>
      <c r="BN342" s="315"/>
      <c r="BO342" s="315"/>
      <c r="BP342" s="315"/>
      <c r="BQ342" s="315"/>
      <c r="BR342" s="315"/>
      <c r="BS342" s="315"/>
      <c r="BT342" s="315"/>
      <c r="BU342" s="315"/>
      <c r="BV342" s="14"/>
      <c r="BW342" s="14"/>
      <c r="BX342" s="14"/>
      <c r="BY342" s="14"/>
      <c r="BZ342" s="14"/>
      <c r="CA342" s="14"/>
      <c r="CB342" s="14"/>
      <c r="CC342" s="14"/>
      <c r="CD342" s="14"/>
      <c r="CE342" s="14"/>
      <c r="CF342" s="14"/>
      <c r="CG342" s="14"/>
      <c r="CH342" s="14"/>
      <c r="CI342" s="14"/>
      <c r="CJ342" s="14"/>
      <c r="CK342" s="14"/>
      <c r="CL342" s="14"/>
    </row>
    <row r="343" spans="1:90" ht="15" customHeight="1">
      <c r="A343" s="5"/>
      <c r="B343" s="6"/>
      <c r="C343" s="19" t="s">
        <v>6866</v>
      </c>
      <c r="D343" s="634" t="str">
        <f>IF($AC$136="","",IF(HLOOKUP($AC$136,Presentación!$AQ$3:$BV$574,Presentación!AP204)="","",HLOOKUP($AC$136,Presentación!$AQ$3:$BV$574,Presentación!AP204,0)))</f>
        <v/>
      </c>
      <c r="E343" s="669"/>
      <c r="F343" s="670"/>
      <c r="G343" s="752" t="str">
        <f>IF($AC$136="","",IF(HLOOKUP($AC$136,Presentación!$BZ$3:$DE$574,Presentación!AP204,0)="","",HLOOKUP($AC$136,Presentación!$BZ$3:$DE$574,Presentación!AP204,0)))</f>
        <v/>
      </c>
      <c r="H343" s="669"/>
      <c r="I343" s="669"/>
      <c r="J343" s="669"/>
      <c r="K343" s="669"/>
      <c r="L343" s="669"/>
      <c r="M343" s="669"/>
      <c r="N343" s="669"/>
      <c r="O343" s="669"/>
      <c r="P343" s="669"/>
      <c r="Q343" s="669"/>
      <c r="R343" s="669"/>
      <c r="S343" s="670"/>
      <c r="T343" s="866"/>
      <c r="U343" s="745"/>
      <c r="V343" s="746"/>
      <c r="W343" s="112"/>
      <c r="X343" s="112"/>
      <c r="Y343" s="112"/>
      <c r="Z343" s="112"/>
      <c r="AA343" s="112"/>
      <c r="AB343" s="112"/>
      <c r="AC343" s="112"/>
      <c r="AD343" s="112"/>
      <c r="AG343">
        <f t="shared" si="133"/>
        <v>0</v>
      </c>
      <c r="AH343" s="247">
        <f t="shared" si="134"/>
        <v>0</v>
      </c>
      <c r="AI343" s="310" t="str">
        <f>IF(AH343=0,"",
IF(SUM($AH$142:AH343)=1,AJ343,
IF($AH$717&gt;SUM($AH$142:AH343),_xlfn.CONCAT(", ",AJ343),
IF($AH$717=SUM($AH$142:AH343),_xlfn.CONCAT(" y ",AJ343)))))</f>
        <v/>
      </c>
      <c r="AJ343" s="19">
        <v>202</v>
      </c>
      <c r="AK343">
        <f t="shared" si="132"/>
        <v>0</v>
      </c>
      <c r="AL343">
        <f t="shared" si="135"/>
        <v>0</v>
      </c>
      <c r="AM343">
        <f t="shared" si="136"/>
        <v>0</v>
      </c>
      <c r="AN343">
        <f t="shared" si="137"/>
        <v>0</v>
      </c>
      <c r="AO343">
        <f t="shared" si="138"/>
        <v>0</v>
      </c>
      <c r="AP343">
        <f t="shared" si="139"/>
        <v>0</v>
      </c>
      <c r="AQ343">
        <f t="shared" si="140"/>
        <v>0</v>
      </c>
      <c r="AR343">
        <f t="shared" si="141"/>
        <v>0</v>
      </c>
      <c r="AS343">
        <f t="shared" si="142"/>
        <v>0</v>
      </c>
      <c r="AT343" s="311">
        <f t="shared" si="143"/>
        <v>0</v>
      </c>
      <c r="AU343" s="312">
        <f t="shared" si="144"/>
        <v>0</v>
      </c>
      <c r="AV343" s="313">
        <f t="shared" si="145"/>
        <v>0</v>
      </c>
      <c r="AW343" s="314">
        <f t="shared" si="155"/>
        <v>0</v>
      </c>
      <c r="AX343" s="311">
        <f t="shared" si="146"/>
        <v>0</v>
      </c>
      <c r="AY343" s="312">
        <f t="shared" si="147"/>
        <v>0</v>
      </c>
      <c r="AZ343" s="313">
        <f t="shared" si="148"/>
        <v>0</v>
      </c>
      <c r="BA343" s="314">
        <f t="shared" si="156"/>
        <v>0</v>
      </c>
      <c r="BB343" s="311">
        <f t="shared" si="149"/>
        <v>0</v>
      </c>
      <c r="BC343" s="312">
        <f t="shared" si="150"/>
        <v>0</v>
      </c>
      <c r="BD343" s="313">
        <f t="shared" si="151"/>
        <v>0</v>
      </c>
      <c r="BE343" s="314">
        <f t="shared" si="157"/>
        <v>0</v>
      </c>
      <c r="BF343" s="311">
        <f t="shared" si="152"/>
        <v>0</v>
      </c>
      <c r="BG343" s="312">
        <f t="shared" si="153"/>
        <v>0</v>
      </c>
      <c r="BH343" s="313">
        <f t="shared" si="154"/>
        <v>0</v>
      </c>
      <c r="BI343" s="314">
        <f t="shared" si="158"/>
        <v>0</v>
      </c>
      <c r="BJ343" s="247">
        <f t="shared" si="159"/>
        <v>0</v>
      </c>
      <c r="BK343" s="310" t="str">
        <f>IF(BJ343=0,"",
IF(SUM($BJ$143:BJ343)=1,BL343,
IF($BJ$718&gt;SUM($BJ$143:BJ343),_xlfn.CONCAT(", ",BL343),
IF($BJ$718=SUM($BJ$143:BJ343),_xlfn.CONCAT(" y ",BL343)))))</f>
        <v/>
      </c>
      <c r="BL343" s="19">
        <v>201</v>
      </c>
      <c r="BM343" s="14"/>
      <c r="BN343" s="315"/>
      <c r="BO343" s="315"/>
      <c r="BP343" s="315"/>
      <c r="BQ343" s="315"/>
      <c r="BR343" s="315"/>
      <c r="BS343" s="315"/>
      <c r="BT343" s="315"/>
      <c r="BU343" s="315"/>
      <c r="BV343" s="14"/>
      <c r="BW343" s="14"/>
      <c r="BX343" s="14"/>
      <c r="BY343" s="14"/>
      <c r="BZ343" s="14"/>
      <c r="CA343" s="14"/>
      <c r="CB343" s="14"/>
      <c r="CC343" s="14"/>
      <c r="CD343" s="14"/>
      <c r="CE343" s="14"/>
      <c r="CF343" s="14"/>
      <c r="CG343" s="14"/>
      <c r="CH343" s="14"/>
      <c r="CI343" s="14"/>
      <c r="CJ343" s="14"/>
      <c r="CK343" s="14"/>
      <c r="CL343" s="14"/>
    </row>
    <row r="344" spans="1:90" ht="15" customHeight="1">
      <c r="A344" s="5"/>
      <c r="B344" s="6"/>
      <c r="C344" s="19" t="s">
        <v>6867</v>
      </c>
      <c r="D344" s="634" t="str">
        <f>IF($AC$136="","",IF(HLOOKUP($AC$136,Presentación!$AQ$3:$BV$574,Presentación!AP205)="","",HLOOKUP($AC$136,Presentación!$AQ$3:$BV$574,Presentación!AP205,0)))</f>
        <v/>
      </c>
      <c r="E344" s="669"/>
      <c r="F344" s="670"/>
      <c r="G344" s="752" t="str">
        <f>IF($AC$136="","",IF(HLOOKUP($AC$136,Presentación!$BZ$3:$DE$574,Presentación!AP205,0)="","",HLOOKUP($AC$136,Presentación!$BZ$3:$DE$574,Presentación!AP205,0)))</f>
        <v/>
      </c>
      <c r="H344" s="669"/>
      <c r="I344" s="669"/>
      <c r="J344" s="669"/>
      <c r="K344" s="669"/>
      <c r="L344" s="669"/>
      <c r="M344" s="669"/>
      <c r="N344" s="669"/>
      <c r="O344" s="669"/>
      <c r="P344" s="669"/>
      <c r="Q344" s="669"/>
      <c r="R344" s="669"/>
      <c r="S344" s="670"/>
      <c r="T344" s="866"/>
      <c r="U344" s="745"/>
      <c r="V344" s="746"/>
      <c r="W344" s="112"/>
      <c r="X344" s="112"/>
      <c r="Y344" s="112"/>
      <c r="Z344" s="112"/>
      <c r="AA344" s="112"/>
      <c r="AB344" s="112"/>
      <c r="AC344" s="112"/>
      <c r="AD344" s="112"/>
      <c r="AG344">
        <f t="shared" si="133"/>
        <v>0</v>
      </c>
      <c r="AH344" s="247">
        <f t="shared" si="134"/>
        <v>0</v>
      </c>
      <c r="AI344" s="310" t="str">
        <f>IF(AH344=0,"",
IF(SUM($AH$142:AH344)=1,AJ344,
IF($AH$717&gt;SUM($AH$142:AH344),_xlfn.CONCAT(", ",AJ344),
IF($AH$717=SUM($AH$142:AH344),_xlfn.CONCAT(" y ",AJ344)))))</f>
        <v/>
      </c>
      <c r="AJ344" s="19">
        <v>203</v>
      </c>
      <c r="AK344">
        <f t="shared" si="132"/>
        <v>0</v>
      </c>
      <c r="AL344">
        <f t="shared" si="135"/>
        <v>0</v>
      </c>
      <c r="AM344">
        <f t="shared" si="136"/>
        <v>0</v>
      </c>
      <c r="AN344">
        <f t="shared" si="137"/>
        <v>0</v>
      </c>
      <c r="AO344">
        <f t="shared" si="138"/>
        <v>0</v>
      </c>
      <c r="AP344">
        <f t="shared" si="139"/>
        <v>0</v>
      </c>
      <c r="AQ344">
        <f t="shared" si="140"/>
        <v>0</v>
      </c>
      <c r="AR344">
        <f t="shared" si="141"/>
        <v>0</v>
      </c>
      <c r="AS344">
        <f t="shared" si="142"/>
        <v>0</v>
      </c>
      <c r="AT344" s="311">
        <f t="shared" si="143"/>
        <v>0</v>
      </c>
      <c r="AU344" s="312">
        <f t="shared" si="144"/>
        <v>0</v>
      </c>
      <c r="AV344" s="313">
        <f t="shared" si="145"/>
        <v>0</v>
      </c>
      <c r="AW344" s="314">
        <f t="shared" si="155"/>
        <v>0</v>
      </c>
      <c r="AX344" s="311">
        <f t="shared" si="146"/>
        <v>0</v>
      </c>
      <c r="AY344" s="312">
        <f t="shared" si="147"/>
        <v>0</v>
      </c>
      <c r="AZ344" s="313">
        <f t="shared" si="148"/>
        <v>0</v>
      </c>
      <c r="BA344" s="314">
        <f t="shared" si="156"/>
        <v>0</v>
      </c>
      <c r="BB344" s="311">
        <f t="shared" si="149"/>
        <v>0</v>
      </c>
      <c r="BC344" s="312">
        <f t="shared" si="150"/>
        <v>0</v>
      </c>
      <c r="BD344" s="313">
        <f t="shared" si="151"/>
        <v>0</v>
      </c>
      <c r="BE344" s="314">
        <f t="shared" si="157"/>
        <v>0</v>
      </c>
      <c r="BF344" s="311">
        <f t="shared" si="152"/>
        <v>0</v>
      </c>
      <c r="BG344" s="312">
        <f t="shared" si="153"/>
        <v>0</v>
      </c>
      <c r="BH344" s="313">
        <f t="shared" si="154"/>
        <v>0</v>
      </c>
      <c r="BI344" s="314">
        <f t="shared" si="158"/>
        <v>0</v>
      </c>
      <c r="BJ344" s="247">
        <f t="shared" si="159"/>
        <v>0</v>
      </c>
      <c r="BK344" s="310" t="str">
        <f>IF(BJ344=0,"",
IF(SUM($BJ$143:BJ344)=1,BL344,
IF($BJ$718&gt;SUM($BJ$143:BJ344),_xlfn.CONCAT(", ",BL344),
IF($BJ$718=SUM($BJ$143:BJ344),_xlfn.CONCAT(" y ",BL344)))))</f>
        <v/>
      </c>
      <c r="BL344" s="19">
        <v>202</v>
      </c>
      <c r="BM344" s="14"/>
      <c r="BN344" s="315"/>
      <c r="BO344" s="315"/>
      <c r="BP344" s="315"/>
      <c r="BQ344" s="315"/>
      <c r="BR344" s="315"/>
      <c r="BS344" s="315"/>
      <c r="BT344" s="315"/>
      <c r="BU344" s="315"/>
      <c r="BV344" s="14"/>
      <c r="BW344" s="14"/>
      <c r="BX344" s="14"/>
      <c r="BY344" s="14"/>
      <c r="BZ344" s="14"/>
      <c r="CA344" s="14"/>
      <c r="CB344" s="14"/>
      <c r="CC344" s="14"/>
      <c r="CD344" s="14"/>
      <c r="CE344" s="14"/>
      <c r="CF344" s="14"/>
      <c r="CG344" s="14"/>
      <c r="CH344" s="14"/>
      <c r="CI344" s="14"/>
      <c r="CJ344" s="14"/>
      <c r="CK344" s="14"/>
      <c r="CL344" s="14"/>
    </row>
    <row r="345" spans="1:90" ht="15" customHeight="1">
      <c r="A345" s="5"/>
      <c r="B345" s="6"/>
      <c r="C345" s="19" t="s">
        <v>6868</v>
      </c>
      <c r="D345" s="634" t="str">
        <f>IF($AC$136="","",IF(HLOOKUP($AC$136,Presentación!$AQ$3:$BV$574,Presentación!AP206)="","",HLOOKUP($AC$136,Presentación!$AQ$3:$BV$574,Presentación!AP206,0)))</f>
        <v/>
      </c>
      <c r="E345" s="669"/>
      <c r="F345" s="670"/>
      <c r="G345" s="752" t="str">
        <f>IF($AC$136="","",IF(HLOOKUP($AC$136,Presentación!$BZ$3:$DE$574,Presentación!AP206,0)="","",HLOOKUP($AC$136,Presentación!$BZ$3:$DE$574,Presentación!AP206,0)))</f>
        <v/>
      </c>
      <c r="H345" s="669"/>
      <c r="I345" s="669"/>
      <c r="J345" s="669"/>
      <c r="K345" s="669"/>
      <c r="L345" s="669"/>
      <c r="M345" s="669"/>
      <c r="N345" s="669"/>
      <c r="O345" s="669"/>
      <c r="P345" s="669"/>
      <c r="Q345" s="669"/>
      <c r="R345" s="669"/>
      <c r="S345" s="670"/>
      <c r="T345" s="866"/>
      <c r="U345" s="745"/>
      <c r="V345" s="746"/>
      <c r="W345" s="112"/>
      <c r="X345" s="112"/>
      <c r="Y345" s="112"/>
      <c r="Z345" s="112"/>
      <c r="AA345" s="112"/>
      <c r="AB345" s="112"/>
      <c r="AC345" s="112"/>
      <c r="AD345" s="112"/>
      <c r="AG345">
        <f t="shared" si="133"/>
        <v>0</v>
      </c>
      <c r="AH345" s="247">
        <f t="shared" si="134"/>
        <v>0</v>
      </c>
      <c r="AI345" s="310" t="str">
        <f>IF(AH345=0,"",
IF(SUM($AH$142:AH345)=1,AJ345,
IF($AH$717&gt;SUM($AH$142:AH345),_xlfn.CONCAT(", ",AJ345),
IF($AH$717=SUM($AH$142:AH345),_xlfn.CONCAT(" y ",AJ345)))))</f>
        <v/>
      </c>
      <c r="AJ345" s="19">
        <v>204</v>
      </c>
      <c r="AK345">
        <f t="shared" si="132"/>
        <v>0</v>
      </c>
      <c r="AL345">
        <f t="shared" si="135"/>
        <v>0</v>
      </c>
      <c r="AM345">
        <f t="shared" si="136"/>
        <v>0</v>
      </c>
      <c r="AN345">
        <f t="shared" si="137"/>
        <v>0</v>
      </c>
      <c r="AO345">
        <f t="shared" si="138"/>
        <v>0</v>
      </c>
      <c r="AP345">
        <f t="shared" si="139"/>
        <v>0</v>
      </c>
      <c r="AQ345">
        <f t="shared" si="140"/>
        <v>0</v>
      </c>
      <c r="AR345">
        <f t="shared" si="141"/>
        <v>0</v>
      </c>
      <c r="AS345">
        <f t="shared" si="142"/>
        <v>0</v>
      </c>
      <c r="AT345" s="311">
        <f t="shared" si="143"/>
        <v>0</v>
      </c>
      <c r="AU345" s="312">
        <f t="shared" si="144"/>
        <v>0</v>
      </c>
      <c r="AV345" s="313">
        <f t="shared" si="145"/>
        <v>0</v>
      </c>
      <c r="AW345" s="314">
        <f t="shared" si="155"/>
        <v>0</v>
      </c>
      <c r="AX345" s="311">
        <f t="shared" si="146"/>
        <v>0</v>
      </c>
      <c r="AY345" s="312">
        <f t="shared" si="147"/>
        <v>0</v>
      </c>
      <c r="AZ345" s="313">
        <f t="shared" si="148"/>
        <v>0</v>
      </c>
      <c r="BA345" s="314">
        <f t="shared" si="156"/>
        <v>0</v>
      </c>
      <c r="BB345" s="311">
        <f t="shared" si="149"/>
        <v>0</v>
      </c>
      <c r="BC345" s="312">
        <f t="shared" si="150"/>
        <v>0</v>
      </c>
      <c r="BD345" s="313">
        <f t="shared" si="151"/>
        <v>0</v>
      </c>
      <c r="BE345" s="314">
        <f t="shared" si="157"/>
        <v>0</v>
      </c>
      <c r="BF345" s="311">
        <f t="shared" si="152"/>
        <v>0</v>
      </c>
      <c r="BG345" s="312">
        <f t="shared" si="153"/>
        <v>0</v>
      </c>
      <c r="BH345" s="313">
        <f t="shared" si="154"/>
        <v>0</v>
      </c>
      <c r="BI345" s="314">
        <f t="shared" si="158"/>
        <v>0</v>
      </c>
      <c r="BJ345" s="247">
        <f t="shared" si="159"/>
        <v>0</v>
      </c>
      <c r="BK345" s="310" t="str">
        <f>IF(BJ345=0,"",
IF(SUM($BJ$143:BJ345)=1,BL345,
IF($BJ$718&gt;SUM($BJ$143:BJ345),_xlfn.CONCAT(", ",BL345),
IF($BJ$718=SUM($BJ$143:BJ345),_xlfn.CONCAT(" y ",BL345)))))</f>
        <v/>
      </c>
      <c r="BL345" s="19">
        <v>203</v>
      </c>
      <c r="BM345" s="14"/>
      <c r="BN345" s="315"/>
      <c r="BO345" s="315"/>
      <c r="BP345" s="315"/>
      <c r="BQ345" s="315"/>
      <c r="BR345" s="315"/>
      <c r="BS345" s="315"/>
      <c r="BT345" s="315"/>
      <c r="BU345" s="315"/>
      <c r="BV345" s="14"/>
      <c r="BW345" s="14"/>
      <c r="BX345" s="14"/>
      <c r="BY345" s="14"/>
      <c r="BZ345" s="14"/>
      <c r="CA345" s="14"/>
      <c r="CB345" s="14"/>
      <c r="CC345" s="14"/>
      <c r="CD345" s="14"/>
      <c r="CE345" s="14"/>
      <c r="CF345" s="14"/>
      <c r="CG345" s="14"/>
      <c r="CH345" s="14"/>
      <c r="CI345" s="14"/>
      <c r="CJ345" s="14"/>
      <c r="CK345" s="14"/>
      <c r="CL345" s="14"/>
    </row>
    <row r="346" spans="1:90" ht="15" customHeight="1">
      <c r="A346" s="5"/>
      <c r="B346" s="6"/>
      <c r="C346" s="19" t="s">
        <v>6869</v>
      </c>
      <c r="D346" s="634" t="str">
        <f>IF($AC$136="","",IF(HLOOKUP($AC$136,Presentación!$AQ$3:$BV$574,Presentación!AP207)="","",HLOOKUP($AC$136,Presentación!$AQ$3:$BV$574,Presentación!AP207,0)))</f>
        <v/>
      </c>
      <c r="E346" s="669"/>
      <c r="F346" s="670"/>
      <c r="G346" s="752" t="str">
        <f>IF($AC$136="","",IF(HLOOKUP($AC$136,Presentación!$BZ$3:$DE$574,Presentación!AP207,0)="","",HLOOKUP($AC$136,Presentación!$BZ$3:$DE$574,Presentación!AP207,0)))</f>
        <v/>
      </c>
      <c r="H346" s="669"/>
      <c r="I346" s="669"/>
      <c r="J346" s="669"/>
      <c r="K346" s="669"/>
      <c r="L346" s="669"/>
      <c r="M346" s="669"/>
      <c r="N346" s="669"/>
      <c r="O346" s="669"/>
      <c r="P346" s="669"/>
      <c r="Q346" s="669"/>
      <c r="R346" s="669"/>
      <c r="S346" s="670"/>
      <c r="T346" s="866"/>
      <c r="U346" s="745"/>
      <c r="V346" s="746"/>
      <c r="W346" s="112"/>
      <c r="X346" s="112"/>
      <c r="Y346" s="112"/>
      <c r="Z346" s="112"/>
      <c r="AA346" s="112"/>
      <c r="AB346" s="112"/>
      <c r="AC346" s="112"/>
      <c r="AD346" s="112"/>
      <c r="AG346">
        <f t="shared" si="133"/>
        <v>0</v>
      </c>
      <c r="AH346" s="247">
        <f t="shared" si="134"/>
        <v>0</v>
      </c>
      <c r="AI346" s="310" t="str">
        <f>IF(AH346=0,"",
IF(SUM($AH$142:AH346)=1,AJ346,
IF($AH$717&gt;SUM($AH$142:AH346),_xlfn.CONCAT(", ",AJ346),
IF($AH$717=SUM($AH$142:AH346),_xlfn.CONCAT(" y ",AJ346)))))</f>
        <v/>
      </c>
      <c r="AJ346" s="19">
        <v>205</v>
      </c>
      <c r="AK346">
        <f t="shared" si="132"/>
        <v>0</v>
      </c>
      <c r="AL346">
        <f t="shared" si="135"/>
        <v>0</v>
      </c>
      <c r="AM346">
        <f t="shared" si="136"/>
        <v>0</v>
      </c>
      <c r="AN346">
        <f t="shared" si="137"/>
        <v>0</v>
      </c>
      <c r="AO346">
        <f t="shared" si="138"/>
        <v>0</v>
      </c>
      <c r="AP346">
        <f t="shared" si="139"/>
        <v>0</v>
      </c>
      <c r="AQ346">
        <f t="shared" si="140"/>
        <v>0</v>
      </c>
      <c r="AR346">
        <f t="shared" si="141"/>
        <v>0</v>
      </c>
      <c r="AS346">
        <f t="shared" si="142"/>
        <v>0</v>
      </c>
      <c r="AT346" s="311">
        <f t="shared" si="143"/>
        <v>0</v>
      </c>
      <c r="AU346" s="312">
        <f t="shared" si="144"/>
        <v>0</v>
      </c>
      <c r="AV346" s="313">
        <f t="shared" si="145"/>
        <v>0</v>
      </c>
      <c r="AW346" s="314">
        <f t="shared" si="155"/>
        <v>0</v>
      </c>
      <c r="AX346" s="311">
        <f t="shared" si="146"/>
        <v>0</v>
      </c>
      <c r="AY346" s="312">
        <f t="shared" si="147"/>
        <v>0</v>
      </c>
      <c r="AZ346" s="313">
        <f t="shared" si="148"/>
        <v>0</v>
      </c>
      <c r="BA346" s="314">
        <f t="shared" si="156"/>
        <v>0</v>
      </c>
      <c r="BB346" s="311">
        <f t="shared" si="149"/>
        <v>0</v>
      </c>
      <c r="BC346" s="312">
        <f t="shared" si="150"/>
        <v>0</v>
      </c>
      <c r="BD346" s="313">
        <f t="shared" si="151"/>
        <v>0</v>
      </c>
      <c r="BE346" s="314">
        <f t="shared" si="157"/>
        <v>0</v>
      </c>
      <c r="BF346" s="311">
        <f t="shared" si="152"/>
        <v>0</v>
      </c>
      <c r="BG346" s="312">
        <f t="shared" si="153"/>
        <v>0</v>
      </c>
      <c r="BH346" s="313">
        <f t="shared" si="154"/>
        <v>0</v>
      </c>
      <c r="BI346" s="314">
        <f t="shared" si="158"/>
        <v>0</v>
      </c>
      <c r="BJ346" s="247">
        <f t="shared" si="159"/>
        <v>0</v>
      </c>
      <c r="BK346" s="310" t="str">
        <f>IF(BJ346=0,"",
IF(SUM($BJ$143:BJ346)=1,BL346,
IF($BJ$718&gt;SUM($BJ$143:BJ346),_xlfn.CONCAT(", ",BL346),
IF($BJ$718=SUM($BJ$143:BJ346),_xlfn.CONCAT(" y ",BL346)))))</f>
        <v/>
      </c>
      <c r="BL346" s="19">
        <v>204</v>
      </c>
      <c r="BM346" s="14"/>
      <c r="BN346" s="315"/>
      <c r="BO346" s="315"/>
      <c r="BP346" s="315"/>
      <c r="BQ346" s="315"/>
      <c r="BR346" s="315"/>
      <c r="BS346" s="315"/>
      <c r="BT346" s="315"/>
      <c r="BU346" s="315"/>
      <c r="BV346" s="14"/>
      <c r="BW346" s="14"/>
      <c r="BX346" s="14"/>
      <c r="BY346" s="14"/>
      <c r="BZ346" s="14"/>
      <c r="CA346" s="14"/>
      <c r="CB346" s="14"/>
      <c r="CC346" s="14"/>
      <c r="CD346" s="14"/>
      <c r="CE346" s="14"/>
      <c r="CF346" s="14"/>
      <c r="CG346" s="14"/>
      <c r="CH346" s="14"/>
      <c r="CI346" s="14"/>
      <c r="CJ346" s="14"/>
      <c r="CK346" s="14"/>
      <c r="CL346" s="14"/>
    </row>
    <row r="347" spans="1:90" ht="15" customHeight="1">
      <c r="A347" s="5"/>
      <c r="B347" s="6"/>
      <c r="C347" s="19" t="s">
        <v>6870</v>
      </c>
      <c r="D347" s="634" t="str">
        <f>IF($AC$136="","",IF(HLOOKUP($AC$136,Presentación!$AQ$3:$BV$574,Presentación!AP208)="","",HLOOKUP($AC$136,Presentación!$AQ$3:$BV$574,Presentación!AP208,0)))</f>
        <v/>
      </c>
      <c r="E347" s="669"/>
      <c r="F347" s="670"/>
      <c r="G347" s="752" t="str">
        <f>IF($AC$136="","",IF(HLOOKUP($AC$136,Presentación!$BZ$3:$DE$574,Presentación!AP208,0)="","",HLOOKUP($AC$136,Presentación!$BZ$3:$DE$574,Presentación!AP208,0)))</f>
        <v/>
      </c>
      <c r="H347" s="669"/>
      <c r="I347" s="669"/>
      <c r="J347" s="669"/>
      <c r="K347" s="669"/>
      <c r="L347" s="669"/>
      <c r="M347" s="669"/>
      <c r="N347" s="669"/>
      <c r="O347" s="669"/>
      <c r="P347" s="669"/>
      <c r="Q347" s="669"/>
      <c r="R347" s="669"/>
      <c r="S347" s="670"/>
      <c r="T347" s="866"/>
      <c r="U347" s="745"/>
      <c r="V347" s="746"/>
      <c r="W347" s="112"/>
      <c r="X347" s="112"/>
      <c r="Y347" s="112"/>
      <c r="Z347" s="112"/>
      <c r="AA347" s="112"/>
      <c r="AB347" s="112"/>
      <c r="AC347" s="112"/>
      <c r="AD347" s="112"/>
      <c r="AG347">
        <f t="shared" si="133"/>
        <v>0</v>
      </c>
      <c r="AH347" s="247">
        <f t="shared" si="134"/>
        <v>0</v>
      </c>
      <c r="AI347" s="310" t="str">
        <f>IF(AH347=0,"",
IF(SUM($AH$142:AH347)=1,AJ347,
IF($AH$717&gt;SUM($AH$142:AH347),_xlfn.CONCAT(", ",AJ347),
IF($AH$717=SUM($AH$142:AH347),_xlfn.CONCAT(" y ",AJ347)))))</f>
        <v/>
      </c>
      <c r="AJ347" s="19">
        <v>206</v>
      </c>
      <c r="AK347">
        <f t="shared" si="132"/>
        <v>0</v>
      </c>
      <c r="AL347">
        <f t="shared" si="135"/>
        <v>0</v>
      </c>
      <c r="AM347">
        <f t="shared" si="136"/>
        <v>0</v>
      </c>
      <c r="AN347">
        <f t="shared" si="137"/>
        <v>0</v>
      </c>
      <c r="AO347">
        <f t="shared" si="138"/>
        <v>0</v>
      </c>
      <c r="AP347">
        <f t="shared" si="139"/>
        <v>0</v>
      </c>
      <c r="AQ347">
        <f t="shared" si="140"/>
        <v>0</v>
      </c>
      <c r="AR347">
        <f t="shared" si="141"/>
        <v>0</v>
      </c>
      <c r="AS347">
        <f t="shared" si="142"/>
        <v>0</v>
      </c>
      <c r="AT347" s="311">
        <f t="shared" si="143"/>
        <v>0</v>
      </c>
      <c r="AU347" s="312">
        <f t="shared" si="144"/>
        <v>0</v>
      </c>
      <c r="AV347" s="313">
        <f t="shared" si="145"/>
        <v>0</v>
      </c>
      <c r="AW347" s="314">
        <f t="shared" si="155"/>
        <v>0</v>
      </c>
      <c r="AX347" s="311">
        <f t="shared" si="146"/>
        <v>0</v>
      </c>
      <c r="AY347" s="312">
        <f t="shared" si="147"/>
        <v>0</v>
      </c>
      <c r="AZ347" s="313">
        <f t="shared" si="148"/>
        <v>0</v>
      </c>
      <c r="BA347" s="314">
        <f t="shared" si="156"/>
        <v>0</v>
      </c>
      <c r="BB347" s="311">
        <f t="shared" si="149"/>
        <v>0</v>
      </c>
      <c r="BC347" s="312">
        <f t="shared" si="150"/>
        <v>0</v>
      </c>
      <c r="BD347" s="313">
        <f t="shared" si="151"/>
        <v>0</v>
      </c>
      <c r="BE347" s="314">
        <f t="shared" si="157"/>
        <v>0</v>
      </c>
      <c r="BF347" s="311">
        <f t="shared" si="152"/>
        <v>0</v>
      </c>
      <c r="BG347" s="312">
        <f t="shared" si="153"/>
        <v>0</v>
      </c>
      <c r="BH347" s="313">
        <f t="shared" si="154"/>
        <v>0</v>
      </c>
      <c r="BI347" s="314">
        <f t="shared" si="158"/>
        <v>0</v>
      </c>
      <c r="BJ347" s="247">
        <f t="shared" si="159"/>
        <v>0</v>
      </c>
      <c r="BK347" s="310" t="str">
        <f>IF(BJ347=0,"",
IF(SUM($BJ$143:BJ347)=1,BL347,
IF($BJ$718&gt;SUM($BJ$143:BJ347),_xlfn.CONCAT(", ",BL347),
IF($BJ$718=SUM($BJ$143:BJ347),_xlfn.CONCAT(" y ",BL347)))))</f>
        <v/>
      </c>
      <c r="BL347" s="19">
        <v>205</v>
      </c>
      <c r="BM347" s="14"/>
      <c r="BN347" s="315"/>
      <c r="BO347" s="315"/>
      <c r="BP347" s="315"/>
      <c r="BQ347" s="315"/>
      <c r="BR347" s="315"/>
      <c r="BS347" s="315"/>
      <c r="BT347" s="315"/>
      <c r="BU347" s="315"/>
      <c r="BV347" s="14"/>
      <c r="BW347" s="14"/>
      <c r="BX347" s="14"/>
      <c r="BY347" s="14"/>
      <c r="BZ347" s="14"/>
      <c r="CA347" s="14"/>
      <c r="CB347" s="14"/>
      <c r="CC347" s="14"/>
      <c r="CD347" s="14"/>
      <c r="CE347" s="14"/>
      <c r="CF347" s="14"/>
      <c r="CG347" s="14"/>
      <c r="CH347" s="14"/>
      <c r="CI347" s="14"/>
      <c r="CJ347" s="14"/>
      <c r="CK347" s="14"/>
      <c r="CL347" s="14"/>
    </row>
    <row r="348" spans="1:90" ht="15" customHeight="1">
      <c r="A348" s="5"/>
      <c r="B348" s="6"/>
      <c r="C348" s="19" t="s">
        <v>6871</v>
      </c>
      <c r="D348" s="634" t="str">
        <f>IF($AC$136="","",IF(HLOOKUP($AC$136,Presentación!$AQ$3:$BV$574,Presentación!AP209)="","",HLOOKUP($AC$136,Presentación!$AQ$3:$BV$574,Presentación!AP209,0)))</f>
        <v/>
      </c>
      <c r="E348" s="669"/>
      <c r="F348" s="670"/>
      <c r="G348" s="752" t="str">
        <f>IF($AC$136="","",IF(HLOOKUP($AC$136,Presentación!$BZ$3:$DE$574,Presentación!AP209,0)="","",HLOOKUP($AC$136,Presentación!$BZ$3:$DE$574,Presentación!AP209,0)))</f>
        <v/>
      </c>
      <c r="H348" s="669"/>
      <c r="I348" s="669"/>
      <c r="J348" s="669"/>
      <c r="K348" s="669"/>
      <c r="L348" s="669"/>
      <c r="M348" s="669"/>
      <c r="N348" s="669"/>
      <c r="O348" s="669"/>
      <c r="P348" s="669"/>
      <c r="Q348" s="669"/>
      <c r="R348" s="669"/>
      <c r="S348" s="670"/>
      <c r="T348" s="866"/>
      <c r="U348" s="745"/>
      <c r="V348" s="746"/>
      <c r="W348" s="112"/>
      <c r="X348" s="112"/>
      <c r="Y348" s="112"/>
      <c r="Z348" s="112"/>
      <c r="AA348" s="112"/>
      <c r="AB348" s="112"/>
      <c r="AC348" s="112"/>
      <c r="AD348" s="112"/>
      <c r="AG348">
        <f t="shared" si="133"/>
        <v>0</v>
      </c>
      <c r="AH348" s="247">
        <f t="shared" si="134"/>
        <v>0</v>
      </c>
      <c r="AI348" s="310" t="str">
        <f>IF(AH348=0,"",
IF(SUM($AH$142:AH348)=1,AJ348,
IF($AH$717&gt;SUM($AH$142:AH348),_xlfn.CONCAT(", ",AJ348),
IF($AH$717=SUM($AH$142:AH348),_xlfn.CONCAT(" y ",AJ348)))))</f>
        <v/>
      </c>
      <c r="AJ348" s="19">
        <v>207</v>
      </c>
      <c r="AK348">
        <f t="shared" si="132"/>
        <v>0</v>
      </c>
      <c r="AL348">
        <f t="shared" si="135"/>
        <v>0</v>
      </c>
      <c r="AM348">
        <f t="shared" si="136"/>
        <v>0</v>
      </c>
      <c r="AN348">
        <f t="shared" si="137"/>
        <v>0</v>
      </c>
      <c r="AO348">
        <f t="shared" si="138"/>
        <v>0</v>
      </c>
      <c r="AP348">
        <f t="shared" si="139"/>
        <v>0</v>
      </c>
      <c r="AQ348">
        <f t="shared" si="140"/>
        <v>0</v>
      </c>
      <c r="AR348">
        <f t="shared" si="141"/>
        <v>0</v>
      </c>
      <c r="AS348">
        <f t="shared" si="142"/>
        <v>0</v>
      </c>
      <c r="AT348" s="311">
        <f t="shared" si="143"/>
        <v>0</v>
      </c>
      <c r="AU348" s="312">
        <f t="shared" si="144"/>
        <v>0</v>
      </c>
      <c r="AV348" s="313">
        <f t="shared" si="145"/>
        <v>0</v>
      </c>
      <c r="AW348" s="314">
        <f t="shared" si="155"/>
        <v>0</v>
      </c>
      <c r="AX348" s="311">
        <f t="shared" si="146"/>
        <v>0</v>
      </c>
      <c r="AY348" s="312">
        <f t="shared" si="147"/>
        <v>0</v>
      </c>
      <c r="AZ348" s="313">
        <f t="shared" si="148"/>
        <v>0</v>
      </c>
      <c r="BA348" s="314">
        <f t="shared" si="156"/>
        <v>0</v>
      </c>
      <c r="BB348" s="311">
        <f t="shared" si="149"/>
        <v>0</v>
      </c>
      <c r="BC348" s="312">
        <f t="shared" si="150"/>
        <v>0</v>
      </c>
      <c r="BD348" s="313">
        <f t="shared" si="151"/>
        <v>0</v>
      </c>
      <c r="BE348" s="314">
        <f t="shared" si="157"/>
        <v>0</v>
      </c>
      <c r="BF348" s="311">
        <f t="shared" si="152"/>
        <v>0</v>
      </c>
      <c r="BG348" s="312">
        <f t="shared" si="153"/>
        <v>0</v>
      </c>
      <c r="BH348" s="313">
        <f t="shared" si="154"/>
        <v>0</v>
      </c>
      <c r="BI348" s="314">
        <f t="shared" si="158"/>
        <v>0</v>
      </c>
      <c r="BJ348" s="247">
        <f t="shared" si="159"/>
        <v>0</v>
      </c>
      <c r="BK348" s="310" t="str">
        <f>IF(BJ348=0,"",
IF(SUM($BJ$143:BJ348)=1,BL348,
IF($BJ$718&gt;SUM($BJ$143:BJ348),_xlfn.CONCAT(", ",BL348),
IF($BJ$718=SUM($BJ$143:BJ348),_xlfn.CONCAT(" y ",BL348)))))</f>
        <v/>
      </c>
      <c r="BL348" s="19">
        <v>206</v>
      </c>
      <c r="BM348" s="14"/>
      <c r="BN348" s="315"/>
      <c r="BO348" s="315"/>
      <c r="BP348" s="315"/>
      <c r="BQ348" s="315"/>
      <c r="BR348" s="315"/>
      <c r="BS348" s="315"/>
      <c r="BT348" s="315"/>
      <c r="BU348" s="315"/>
      <c r="BV348" s="14"/>
      <c r="BW348" s="14"/>
      <c r="BX348" s="14"/>
      <c r="BY348" s="14"/>
      <c r="BZ348" s="14"/>
      <c r="CA348" s="14"/>
      <c r="CB348" s="14"/>
      <c r="CC348" s="14"/>
      <c r="CD348" s="14"/>
      <c r="CE348" s="14"/>
      <c r="CF348" s="14"/>
      <c r="CG348" s="14"/>
      <c r="CH348" s="14"/>
      <c r="CI348" s="14"/>
      <c r="CJ348" s="14"/>
      <c r="CK348" s="14"/>
      <c r="CL348" s="14"/>
    </row>
    <row r="349" spans="1:90" ht="15" customHeight="1">
      <c r="A349" s="5"/>
      <c r="B349" s="6"/>
      <c r="C349" s="19" t="s">
        <v>6872</v>
      </c>
      <c r="D349" s="634" t="str">
        <f>IF($AC$136="","",IF(HLOOKUP($AC$136,Presentación!$AQ$3:$BV$574,Presentación!AP210)="","",HLOOKUP($AC$136,Presentación!$AQ$3:$BV$574,Presentación!AP210,0)))</f>
        <v/>
      </c>
      <c r="E349" s="669"/>
      <c r="F349" s="670"/>
      <c r="G349" s="752" t="str">
        <f>IF($AC$136="","",IF(HLOOKUP($AC$136,Presentación!$BZ$3:$DE$574,Presentación!AP210,0)="","",HLOOKUP($AC$136,Presentación!$BZ$3:$DE$574,Presentación!AP210,0)))</f>
        <v/>
      </c>
      <c r="H349" s="669"/>
      <c r="I349" s="669"/>
      <c r="J349" s="669"/>
      <c r="K349" s="669"/>
      <c r="L349" s="669"/>
      <c r="M349" s="669"/>
      <c r="N349" s="669"/>
      <c r="O349" s="669"/>
      <c r="P349" s="669"/>
      <c r="Q349" s="669"/>
      <c r="R349" s="669"/>
      <c r="S349" s="670"/>
      <c r="T349" s="866"/>
      <c r="U349" s="745"/>
      <c r="V349" s="746"/>
      <c r="W349" s="112"/>
      <c r="X349" s="112"/>
      <c r="Y349" s="112"/>
      <c r="Z349" s="112"/>
      <c r="AA349" s="112"/>
      <c r="AB349" s="112"/>
      <c r="AC349" s="112"/>
      <c r="AD349" s="112"/>
      <c r="AG349">
        <f t="shared" si="133"/>
        <v>0</v>
      </c>
      <c r="AH349" s="247">
        <f t="shared" si="134"/>
        <v>0</v>
      </c>
      <c r="AI349" s="310" t="str">
        <f>IF(AH349=0,"",
IF(SUM($AH$142:AH349)=1,AJ349,
IF($AH$717&gt;SUM($AH$142:AH349),_xlfn.CONCAT(", ",AJ349),
IF($AH$717=SUM($AH$142:AH349),_xlfn.CONCAT(" y ",AJ349)))))</f>
        <v/>
      </c>
      <c r="AJ349" s="19">
        <v>208</v>
      </c>
      <c r="AK349">
        <f t="shared" si="132"/>
        <v>0</v>
      </c>
      <c r="AL349">
        <f t="shared" si="135"/>
        <v>0</v>
      </c>
      <c r="AM349">
        <f t="shared" si="136"/>
        <v>0</v>
      </c>
      <c r="AN349">
        <f t="shared" si="137"/>
        <v>0</v>
      </c>
      <c r="AO349">
        <f t="shared" si="138"/>
        <v>0</v>
      </c>
      <c r="AP349">
        <f t="shared" si="139"/>
        <v>0</v>
      </c>
      <c r="AQ349">
        <f t="shared" si="140"/>
        <v>0</v>
      </c>
      <c r="AR349">
        <f t="shared" si="141"/>
        <v>0</v>
      </c>
      <c r="AS349">
        <f t="shared" si="142"/>
        <v>0</v>
      </c>
      <c r="AT349" s="311">
        <f t="shared" si="143"/>
        <v>0</v>
      </c>
      <c r="AU349" s="312">
        <f t="shared" si="144"/>
        <v>0</v>
      </c>
      <c r="AV349" s="313">
        <f t="shared" si="145"/>
        <v>0</v>
      </c>
      <c r="AW349" s="314">
        <f t="shared" si="155"/>
        <v>0</v>
      </c>
      <c r="AX349" s="311">
        <f t="shared" si="146"/>
        <v>0</v>
      </c>
      <c r="AY349" s="312">
        <f t="shared" si="147"/>
        <v>0</v>
      </c>
      <c r="AZ349" s="313">
        <f t="shared" si="148"/>
        <v>0</v>
      </c>
      <c r="BA349" s="314">
        <f t="shared" si="156"/>
        <v>0</v>
      </c>
      <c r="BB349" s="311">
        <f t="shared" si="149"/>
        <v>0</v>
      </c>
      <c r="BC349" s="312">
        <f t="shared" si="150"/>
        <v>0</v>
      </c>
      <c r="BD349" s="313">
        <f t="shared" si="151"/>
        <v>0</v>
      </c>
      <c r="BE349" s="314">
        <f t="shared" si="157"/>
        <v>0</v>
      </c>
      <c r="BF349" s="311">
        <f t="shared" si="152"/>
        <v>0</v>
      </c>
      <c r="BG349" s="312">
        <f t="shared" si="153"/>
        <v>0</v>
      </c>
      <c r="BH349" s="313">
        <f t="shared" si="154"/>
        <v>0</v>
      </c>
      <c r="BI349" s="314">
        <f t="shared" si="158"/>
        <v>0</v>
      </c>
      <c r="BJ349" s="247">
        <f t="shared" si="159"/>
        <v>0</v>
      </c>
      <c r="BK349" s="310" t="str">
        <f>IF(BJ349=0,"",
IF(SUM($BJ$143:BJ349)=1,BL349,
IF($BJ$718&gt;SUM($BJ$143:BJ349),_xlfn.CONCAT(", ",BL349),
IF($BJ$718=SUM($BJ$143:BJ349),_xlfn.CONCAT(" y ",BL349)))))</f>
        <v/>
      </c>
      <c r="BL349" s="19">
        <v>207</v>
      </c>
      <c r="BM349" s="14"/>
      <c r="BN349" s="315"/>
      <c r="BO349" s="315"/>
      <c r="BP349" s="315"/>
      <c r="BQ349" s="315"/>
      <c r="BR349" s="315"/>
      <c r="BS349" s="315"/>
      <c r="BT349" s="315"/>
      <c r="BU349" s="315"/>
      <c r="BV349" s="14"/>
      <c r="BW349" s="14"/>
      <c r="BX349" s="14"/>
      <c r="BY349" s="14"/>
      <c r="BZ349" s="14"/>
      <c r="CA349" s="14"/>
      <c r="CB349" s="14"/>
      <c r="CC349" s="14"/>
      <c r="CD349" s="14"/>
      <c r="CE349" s="14"/>
      <c r="CF349" s="14"/>
      <c r="CG349" s="14"/>
      <c r="CH349" s="14"/>
      <c r="CI349" s="14"/>
      <c r="CJ349" s="14"/>
      <c r="CK349" s="14"/>
      <c r="CL349" s="14"/>
    </row>
    <row r="350" spans="1:90" ht="15" customHeight="1">
      <c r="A350" s="5"/>
      <c r="B350" s="6"/>
      <c r="C350" s="19" t="s">
        <v>6873</v>
      </c>
      <c r="D350" s="634" t="str">
        <f>IF($AC$136="","",IF(HLOOKUP($AC$136,Presentación!$AQ$3:$BV$574,Presentación!AP211)="","",HLOOKUP($AC$136,Presentación!$AQ$3:$BV$574,Presentación!AP211,0)))</f>
        <v/>
      </c>
      <c r="E350" s="669"/>
      <c r="F350" s="670"/>
      <c r="G350" s="752" t="str">
        <f>IF($AC$136="","",IF(HLOOKUP($AC$136,Presentación!$BZ$3:$DE$574,Presentación!AP211,0)="","",HLOOKUP($AC$136,Presentación!$BZ$3:$DE$574,Presentación!AP211,0)))</f>
        <v/>
      </c>
      <c r="H350" s="669"/>
      <c r="I350" s="669"/>
      <c r="J350" s="669"/>
      <c r="K350" s="669"/>
      <c r="L350" s="669"/>
      <c r="M350" s="669"/>
      <c r="N350" s="669"/>
      <c r="O350" s="669"/>
      <c r="P350" s="669"/>
      <c r="Q350" s="669"/>
      <c r="R350" s="669"/>
      <c r="S350" s="670"/>
      <c r="T350" s="866"/>
      <c r="U350" s="745"/>
      <c r="V350" s="746"/>
      <c r="W350" s="112"/>
      <c r="X350" s="112"/>
      <c r="Y350" s="112"/>
      <c r="Z350" s="112"/>
      <c r="AA350" s="112"/>
      <c r="AB350" s="112"/>
      <c r="AC350" s="112"/>
      <c r="AD350" s="112"/>
      <c r="AG350">
        <f t="shared" si="133"/>
        <v>0</v>
      </c>
      <c r="AH350" s="247">
        <f t="shared" si="134"/>
        <v>0</v>
      </c>
      <c r="AI350" s="310" t="str">
        <f>IF(AH350=0,"",
IF(SUM($AH$142:AH350)=1,AJ350,
IF($AH$717&gt;SUM($AH$142:AH350),_xlfn.CONCAT(", ",AJ350),
IF($AH$717=SUM($AH$142:AH350),_xlfn.CONCAT(" y ",AJ350)))))</f>
        <v/>
      </c>
      <c r="AJ350" s="19">
        <v>209</v>
      </c>
      <c r="AK350">
        <f t="shared" si="132"/>
        <v>0</v>
      </c>
      <c r="AL350">
        <f t="shared" si="135"/>
        <v>0</v>
      </c>
      <c r="AM350">
        <f t="shared" si="136"/>
        <v>0</v>
      </c>
      <c r="AN350">
        <f t="shared" si="137"/>
        <v>0</v>
      </c>
      <c r="AO350">
        <f t="shared" si="138"/>
        <v>0</v>
      </c>
      <c r="AP350">
        <f t="shared" si="139"/>
        <v>0</v>
      </c>
      <c r="AQ350">
        <f t="shared" si="140"/>
        <v>0</v>
      </c>
      <c r="AR350">
        <f t="shared" si="141"/>
        <v>0</v>
      </c>
      <c r="AS350">
        <f t="shared" si="142"/>
        <v>0</v>
      </c>
      <c r="AT350" s="311">
        <f t="shared" si="143"/>
        <v>0</v>
      </c>
      <c r="AU350" s="312">
        <f t="shared" si="144"/>
        <v>0</v>
      </c>
      <c r="AV350" s="313">
        <f t="shared" si="145"/>
        <v>0</v>
      </c>
      <c r="AW350" s="314">
        <f t="shared" si="155"/>
        <v>0</v>
      </c>
      <c r="AX350" s="311">
        <f t="shared" si="146"/>
        <v>0</v>
      </c>
      <c r="AY350" s="312">
        <f t="shared" si="147"/>
        <v>0</v>
      </c>
      <c r="AZ350" s="313">
        <f t="shared" si="148"/>
        <v>0</v>
      </c>
      <c r="BA350" s="314">
        <f t="shared" si="156"/>
        <v>0</v>
      </c>
      <c r="BB350" s="311">
        <f t="shared" si="149"/>
        <v>0</v>
      </c>
      <c r="BC350" s="312">
        <f t="shared" si="150"/>
        <v>0</v>
      </c>
      <c r="BD350" s="313">
        <f t="shared" si="151"/>
        <v>0</v>
      </c>
      <c r="BE350" s="314">
        <f t="shared" si="157"/>
        <v>0</v>
      </c>
      <c r="BF350" s="311">
        <f t="shared" si="152"/>
        <v>0</v>
      </c>
      <c r="BG350" s="312">
        <f t="shared" si="153"/>
        <v>0</v>
      </c>
      <c r="BH350" s="313">
        <f t="shared" si="154"/>
        <v>0</v>
      </c>
      <c r="BI350" s="314">
        <f t="shared" si="158"/>
        <v>0</v>
      </c>
      <c r="BJ350" s="247">
        <f t="shared" si="159"/>
        <v>0</v>
      </c>
      <c r="BK350" s="310" t="str">
        <f>IF(BJ350=0,"",
IF(SUM($BJ$143:BJ350)=1,BL350,
IF($BJ$718&gt;SUM($BJ$143:BJ350),_xlfn.CONCAT(", ",BL350),
IF($BJ$718=SUM($BJ$143:BJ350),_xlfn.CONCAT(" y ",BL350)))))</f>
        <v/>
      </c>
      <c r="BL350" s="19">
        <v>208</v>
      </c>
      <c r="BM350" s="14"/>
      <c r="BN350" s="315"/>
      <c r="BO350" s="315"/>
      <c r="BP350" s="315"/>
      <c r="BQ350" s="315"/>
      <c r="BR350" s="315"/>
      <c r="BS350" s="315"/>
      <c r="BT350" s="315"/>
      <c r="BU350" s="315"/>
      <c r="BV350" s="14"/>
      <c r="BW350" s="14"/>
      <c r="BX350" s="14"/>
      <c r="BY350" s="14"/>
      <c r="BZ350" s="14"/>
      <c r="CA350" s="14"/>
      <c r="CB350" s="14"/>
      <c r="CC350" s="14"/>
      <c r="CD350" s="14"/>
      <c r="CE350" s="14"/>
      <c r="CF350" s="14"/>
      <c r="CG350" s="14"/>
      <c r="CH350" s="14"/>
      <c r="CI350" s="14"/>
      <c r="CJ350" s="14"/>
      <c r="CK350" s="14"/>
      <c r="CL350" s="14"/>
    </row>
    <row r="351" spans="1:90" ht="15" customHeight="1">
      <c r="A351" s="5"/>
      <c r="B351" s="6"/>
      <c r="C351" s="19" t="s">
        <v>6874</v>
      </c>
      <c r="D351" s="634" t="str">
        <f>IF($AC$136="","",IF(HLOOKUP($AC$136,Presentación!$AQ$3:$BV$574,Presentación!AP212)="","",HLOOKUP($AC$136,Presentación!$AQ$3:$BV$574,Presentación!AP212,0)))</f>
        <v/>
      </c>
      <c r="E351" s="669"/>
      <c r="F351" s="670"/>
      <c r="G351" s="752" t="str">
        <f>IF($AC$136="","",IF(HLOOKUP($AC$136,Presentación!$BZ$3:$DE$574,Presentación!AP212,0)="","",HLOOKUP($AC$136,Presentación!$BZ$3:$DE$574,Presentación!AP212,0)))</f>
        <v/>
      </c>
      <c r="H351" s="669"/>
      <c r="I351" s="669"/>
      <c r="J351" s="669"/>
      <c r="K351" s="669"/>
      <c r="L351" s="669"/>
      <c r="M351" s="669"/>
      <c r="N351" s="669"/>
      <c r="O351" s="669"/>
      <c r="P351" s="669"/>
      <c r="Q351" s="669"/>
      <c r="R351" s="669"/>
      <c r="S351" s="670"/>
      <c r="T351" s="866"/>
      <c r="U351" s="745"/>
      <c r="V351" s="746"/>
      <c r="W351" s="112"/>
      <c r="X351" s="112"/>
      <c r="Y351" s="112"/>
      <c r="Z351" s="112"/>
      <c r="AA351" s="112"/>
      <c r="AB351" s="112"/>
      <c r="AC351" s="112"/>
      <c r="AD351" s="112"/>
      <c r="AG351">
        <f t="shared" si="133"/>
        <v>0</v>
      </c>
      <c r="AH351" s="247">
        <f t="shared" si="134"/>
        <v>0</v>
      </c>
      <c r="AI351" s="310" t="str">
        <f>IF(AH351=0,"",
IF(SUM($AH$142:AH351)=1,AJ351,
IF($AH$717&gt;SUM($AH$142:AH351),_xlfn.CONCAT(", ",AJ351),
IF($AH$717=SUM($AH$142:AH351),_xlfn.CONCAT(" y ",AJ351)))))</f>
        <v/>
      </c>
      <c r="AJ351" s="19">
        <v>210</v>
      </c>
      <c r="AK351">
        <f t="shared" si="132"/>
        <v>0</v>
      </c>
      <c r="AL351">
        <f t="shared" si="135"/>
        <v>0</v>
      </c>
      <c r="AM351">
        <f t="shared" si="136"/>
        <v>0</v>
      </c>
      <c r="AN351">
        <f t="shared" si="137"/>
        <v>0</v>
      </c>
      <c r="AO351">
        <f t="shared" si="138"/>
        <v>0</v>
      </c>
      <c r="AP351">
        <f t="shared" si="139"/>
        <v>0</v>
      </c>
      <c r="AQ351">
        <f t="shared" si="140"/>
        <v>0</v>
      </c>
      <c r="AR351">
        <f t="shared" si="141"/>
        <v>0</v>
      </c>
      <c r="AS351">
        <f t="shared" si="142"/>
        <v>0</v>
      </c>
      <c r="AT351" s="311">
        <f t="shared" si="143"/>
        <v>0</v>
      </c>
      <c r="AU351" s="312">
        <f t="shared" si="144"/>
        <v>0</v>
      </c>
      <c r="AV351" s="313">
        <f t="shared" si="145"/>
        <v>0</v>
      </c>
      <c r="AW351" s="314">
        <f t="shared" si="155"/>
        <v>0</v>
      </c>
      <c r="AX351" s="311">
        <f t="shared" si="146"/>
        <v>0</v>
      </c>
      <c r="AY351" s="312">
        <f t="shared" si="147"/>
        <v>0</v>
      </c>
      <c r="AZ351" s="313">
        <f t="shared" si="148"/>
        <v>0</v>
      </c>
      <c r="BA351" s="314">
        <f t="shared" si="156"/>
        <v>0</v>
      </c>
      <c r="BB351" s="311">
        <f t="shared" si="149"/>
        <v>0</v>
      </c>
      <c r="BC351" s="312">
        <f t="shared" si="150"/>
        <v>0</v>
      </c>
      <c r="BD351" s="313">
        <f t="shared" si="151"/>
        <v>0</v>
      </c>
      <c r="BE351" s="314">
        <f t="shared" si="157"/>
        <v>0</v>
      </c>
      <c r="BF351" s="311">
        <f t="shared" si="152"/>
        <v>0</v>
      </c>
      <c r="BG351" s="312">
        <f t="shared" si="153"/>
        <v>0</v>
      </c>
      <c r="BH351" s="313">
        <f t="shared" si="154"/>
        <v>0</v>
      </c>
      <c r="BI351" s="314">
        <f t="shared" si="158"/>
        <v>0</v>
      </c>
      <c r="BJ351" s="247">
        <f t="shared" si="159"/>
        <v>0</v>
      </c>
      <c r="BK351" s="310" t="str">
        <f>IF(BJ351=0,"",
IF(SUM($BJ$143:BJ351)=1,BL351,
IF($BJ$718&gt;SUM($BJ$143:BJ351),_xlfn.CONCAT(", ",BL351),
IF($BJ$718=SUM($BJ$143:BJ351),_xlfn.CONCAT(" y ",BL351)))))</f>
        <v/>
      </c>
      <c r="BL351" s="19">
        <v>209</v>
      </c>
      <c r="BM351" s="14"/>
      <c r="BN351" s="315"/>
      <c r="BO351" s="315"/>
      <c r="BP351" s="315"/>
      <c r="BQ351" s="315"/>
      <c r="BR351" s="315"/>
      <c r="BS351" s="315"/>
      <c r="BT351" s="315"/>
      <c r="BU351" s="315"/>
      <c r="BV351" s="14"/>
      <c r="BW351" s="14"/>
      <c r="BX351" s="14"/>
      <c r="BY351" s="14"/>
      <c r="BZ351" s="14"/>
      <c r="CA351" s="14"/>
      <c r="CB351" s="14"/>
      <c r="CC351" s="14"/>
      <c r="CD351" s="14"/>
      <c r="CE351" s="14"/>
      <c r="CF351" s="14"/>
      <c r="CG351" s="14"/>
      <c r="CH351" s="14"/>
      <c r="CI351" s="14"/>
      <c r="CJ351" s="14"/>
      <c r="CK351" s="14"/>
      <c r="CL351" s="14"/>
    </row>
    <row r="352" spans="1:90" ht="15" customHeight="1">
      <c r="A352" s="5"/>
      <c r="B352" s="6"/>
      <c r="C352" s="19" t="s">
        <v>6875</v>
      </c>
      <c r="D352" s="634" t="str">
        <f>IF($AC$136="","",IF(HLOOKUP($AC$136,Presentación!$AQ$3:$BV$574,Presentación!AP213)="","",HLOOKUP($AC$136,Presentación!$AQ$3:$BV$574,Presentación!AP213,0)))</f>
        <v/>
      </c>
      <c r="E352" s="669"/>
      <c r="F352" s="670"/>
      <c r="G352" s="752" t="str">
        <f>IF($AC$136="","",IF(HLOOKUP($AC$136,Presentación!$BZ$3:$DE$574,Presentación!AP213,0)="","",HLOOKUP($AC$136,Presentación!$BZ$3:$DE$574,Presentación!AP213,0)))</f>
        <v/>
      </c>
      <c r="H352" s="669"/>
      <c r="I352" s="669"/>
      <c r="J352" s="669"/>
      <c r="K352" s="669"/>
      <c r="L352" s="669"/>
      <c r="M352" s="669"/>
      <c r="N352" s="669"/>
      <c r="O352" s="669"/>
      <c r="P352" s="669"/>
      <c r="Q352" s="669"/>
      <c r="R352" s="669"/>
      <c r="S352" s="670"/>
      <c r="T352" s="866"/>
      <c r="U352" s="745"/>
      <c r="V352" s="746"/>
      <c r="W352" s="112"/>
      <c r="X352" s="112"/>
      <c r="Y352" s="112"/>
      <c r="Z352" s="112"/>
      <c r="AA352" s="112"/>
      <c r="AB352" s="112"/>
      <c r="AC352" s="112"/>
      <c r="AD352" s="112"/>
      <c r="AG352">
        <f t="shared" si="133"/>
        <v>0</v>
      </c>
      <c r="AH352" s="247">
        <f t="shared" si="134"/>
        <v>0</v>
      </c>
      <c r="AI352" s="310" t="str">
        <f>IF(AH352=0,"",
IF(SUM($AH$142:AH352)=1,AJ352,
IF($AH$717&gt;SUM($AH$142:AH352),_xlfn.CONCAT(", ",AJ352),
IF($AH$717=SUM($AH$142:AH352),_xlfn.CONCAT(" y ",AJ352)))))</f>
        <v/>
      </c>
      <c r="AJ352" s="19">
        <v>211</v>
      </c>
      <c r="AK352">
        <f t="shared" si="132"/>
        <v>0</v>
      </c>
      <c r="AL352">
        <f t="shared" si="135"/>
        <v>0</v>
      </c>
      <c r="AM352">
        <f t="shared" si="136"/>
        <v>0</v>
      </c>
      <c r="AN352">
        <f t="shared" si="137"/>
        <v>0</v>
      </c>
      <c r="AO352">
        <f t="shared" si="138"/>
        <v>0</v>
      </c>
      <c r="AP352">
        <f t="shared" si="139"/>
        <v>0</v>
      </c>
      <c r="AQ352">
        <f t="shared" si="140"/>
        <v>0</v>
      </c>
      <c r="AR352">
        <f t="shared" si="141"/>
        <v>0</v>
      </c>
      <c r="AS352">
        <f t="shared" si="142"/>
        <v>0</v>
      </c>
      <c r="AT352" s="311">
        <f t="shared" si="143"/>
        <v>0</v>
      </c>
      <c r="AU352" s="312">
        <f t="shared" si="144"/>
        <v>0</v>
      </c>
      <c r="AV352" s="313">
        <f t="shared" si="145"/>
        <v>0</v>
      </c>
      <c r="AW352" s="314">
        <f t="shared" si="155"/>
        <v>0</v>
      </c>
      <c r="AX352" s="311">
        <f t="shared" si="146"/>
        <v>0</v>
      </c>
      <c r="AY352" s="312">
        <f t="shared" si="147"/>
        <v>0</v>
      </c>
      <c r="AZ352" s="313">
        <f t="shared" si="148"/>
        <v>0</v>
      </c>
      <c r="BA352" s="314">
        <f t="shared" si="156"/>
        <v>0</v>
      </c>
      <c r="BB352" s="311">
        <f t="shared" si="149"/>
        <v>0</v>
      </c>
      <c r="BC352" s="312">
        <f t="shared" si="150"/>
        <v>0</v>
      </c>
      <c r="BD352" s="313">
        <f t="shared" si="151"/>
        <v>0</v>
      </c>
      <c r="BE352" s="314">
        <f t="shared" si="157"/>
        <v>0</v>
      </c>
      <c r="BF352" s="311">
        <f t="shared" si="152"/>
        <v>0</v>
      </c>
      <c r="BG352" s="312">
        <f t="shared" si="153"/>
        <v>0</v>
      </c>
      <c r="BH352" s="313">
        <f t="shared" si="154"/>
        <v>0</v>
      </c>
      <c r="BI352" s="314">
        <f t="shared" si="158"/>
        <v>0</v>
      </c>
      <c r="BJ352" s="247">
        <f t="shared" si="159"/>
        <v>0</v>
      </c>
      <c r="BK352" s="310" t="str">
        <f>IF(BJ352=0,"",
IF(SUM($BJ$143:BJ352)=1,BL352,
IF($BJ$718&gt;SUM($BJ$143:BJ352),_xlfn.CONCAT(", ",BL352),
IF($BJ$718=SUM($BJ$143:BJ352),_xlfn.CONCAT(" y ",BL352)))))</f>
        <v/>
      </c>
      <c r="BL352" s="19">
        <v>210</v>
      </c>
      <c r="BM352" s="14"/>
      <c r="BN352" s="315"/>
      <c r="BO352" s="315"/>
      <c r="BP352" s="315"/>
      <c r="BQ352" s="315"/>
      <c r="BR352" s="315"/>
      <c r="BS352" s="315"/>
      <c r="BT352" s="315"/>
      <c r="BU352" s="315"/>
      <c r="BV352" s="14"/>
      <c r="BW352" s="14"/>
      <c r="BX352" s="14"/>
      <c r="BY352" s="14"/>
      <c r="BZ352" s="14"/>
      <c r="CA352" s="14"/>
      <c r="CB352" s="14"/>
      <c r="CC352" s="14"/>
      <c r="CD352" s="14"/>
      <c r="CE352" s="14"/>
      <c r="CF352" s="14"/>
      <c r="CG352" s="14"/>
      <c r="CH352" s="14"/>
      <c r="CI352" s="14"/>
      <c r="CJ352" s="14"/>
      <c r="CK352" s="14"/>
      <c r="CL352" s="14"/>
    </row>
    <row r="353" spans="1:90" ht="15" customHeight="1">
      <c r="A353" s="5"/>
      <c r="B353" s="6"/>
      <c r="C353" s="19" t="s">
        <v>6876</v>
      </c>
      <c r="D353" s="634" t="str">
        <f>IF($AC$136="","",IF(HLOOKUP($AC$136,Presentación!$AQ$3:$BV$574,Presentación!AP214)="","",HLOOKUP($AC$136,Presentación!$AQ$3:$BV$574,Presentación!AP214,0)))</f>
        <v/>
      </c>
      <c r="E353" s="669"/>
      <c r="F353" s="670"/>
      <c r="G353" s="752" t="str">
        <f>IF($AC$136="","",IF(HLOOKUP($AC$136,Presentación!$BZ$3:$DE$574,Presentación!AP214,0)="","",HLOOKUP($AC$136,Presentación!$BZ$3:$DE$574,Presentación!AP214,0)))</f>
        <v/>
      </c>
      <c r="H353" s="669"/>
      <c r="I353" s="669"/>
      <c r="J353" s="669"/>
      <c r="K353" s="669"/>
      <c r="L353" s="669"/>
      <c r="M353" s="669"/>
      <c r="N353" s="669"/>
      <c r="O353" s="669"/>
      <c r="P353" s="669"/>
      <c r="Q353" s="669"/>
      <c r="R353" s="669"/>
      <c r="S353" s="670"/>
      <c r="T353" s="866"/>
      <c r="U353" s="745"/>
      <c r="V353" s="746"/>
      <c r="W353" s="112"/>
      <c r="X353" s="112"/>
      <c r="Y353" s="112"/>
      <c r="Z353" s="112"/>
      <c r="AA353" s="112"/>
      <c r="AB353" s="112"/>
      <c r="AC353" s="112"/>
      <c r="AD353" s="112"/>
      <c r="AG353">
        <f t="shared" si="133"/>
        <v>0</v>
      </c>
      <c r="AH353" s="247">
        <f t="shared" si="134"/>
        <v>0</v>
      </c>
      <c r="AI353" s="310" t="str">
        <f>IF(AH353=0,"",
IF(SUM($AH$142:AH353)=1,AJ353,
IF($AH$717&gt;SUM($AH$142:AH353),_xlfn.CONCAT(", ",AJ353),
IF($AH$717=SUM($AH$142:AH353),_xlfn.CONCAT(" y ",AJ353)))))</f>
        <v/>
      </c>
      <c r="AJ353" s="19">
        <v>212</v>
      </c>
      <c r="AK353">
        <f t="shared" si="132"/>
        <v>0</v>
      </c>
      <c r="AL353">
        <f t="shared" si="135"/>
        <v>0</v>
      </c>
      <c r="AM353">
        <f t="shared" si="136"/>
        <v>0</v>
      </c>
      <c r="AN353">
        <f t="shared" si="137"/>
        <v>0</v>
      </c>
      <c r="AO353">
        <f t="shared" si="138"/>
        <v>0</v>
      </c>
      <c r="AP353">
        <f t="shared" si="139"/>
        <v>0</v>
      </c>
      <c r="AQ353">
        <f t="shared" si="140"/>
        <v>0</v>
      </c>
      <c r="AR353">
        <f t="shared" si="141"/>
        <v>0</v>
      </c>
      <c r="AS353">
        <f t="shared" si="142"/>
        <v>0</v>
      </c>
      <c r="AT353" s="311">
        <f t="shared" si="143"/>
        <v>0</v>
      </c>
      <c r="AU353" s="312">
        <f t="shared" si="144"/>
        <v>0</v>
      </c>
      <c r="AV353" s="313">
        <f t="shared" si="145"/>
        <v>0</v>
      </c>
      <c r="AW353" s="314">
        <f t="shared" si="155"/>
        <v>0</v>
      </c>
      <c r="AX353" s="311">
        <f t="shared" si="146"/>
        <v>0</v>
      </c>
      <c r="AY353" s="312">
        <f t="shared" si="147"/>
        <v>0</v>
      </c>
      <c r="AZ353" s="313">
        <f t="shared" si="148"/>
        <v>0</v>
      </c>
      <c r="BA353" s="314">
        <f t="shared" si="156"/>
        <v>0</v>
      </c>
      <c r="BB353" s="311">
        <f t="shared" si="149"/>
        <v>0</v>
      </c>
      <c r="BC353" s="312">
        <f t="shared" si="150"/>
        <v>0</v>
      </c>
      <c r="BD353" s="313">
        <f t="shared" si="151"/>
        <v>0</v>
      </c>
      <c r="BE353" s="314">
        <f t="shared" si="157"/>
        <v>0</v>
      </c>
      <c r="BF353" s="311">
        <f t="shared" si="152"/>
        <v>0</v>
      </c>
      <c r="BG353" s="312">
        <f t="shared" si="153"/>
        <v>0</v>
      </c>
      <c r="BH353" s="313">
        <f t="shared" si="154"/>
        <v>0</v>
      </c>
      <c r="BI353" s="314">
        <f t="shared" si="158"/>
        <v>0</v>
      </c>
      <c r="BJ353" s="247">
        <f t="shared" si="159"/>
        <v>0</v>
      </c>
      <c r="BK353" s="310" t="str">
        <f>IF(BJ353=0,"",
IF(SUM($BJ$143:BJ353)=1,BL353,
IF($BJ$718&gt;SUM($BJ$143:BJ353),_xlfn.CONCAT(", ",BL353),
IF($BJ$718=SUM($BJ$143:BJ353),_xlfn.CONCAT(" y ",BL353)))))</f>
        <v/>
      </c>
      <c r="BL353" s="19">
        <v>211</v>
      </c>
      <c r="BM353" s="14"/>
      <c r="BN353" s="315"/>
      <c r="BO353" s="315"/>
      <c r="BP353" s="315"/>
      <c r="BQ353" s="315"/>
      <c r="BR353" s="315"/>
      <c r="BS353" s="315"/>
      <c r="BT353" s="315"/>
      <c r="BU353" s="315"/>
      <c r="BV353" s="14"/>
      <c r="BW353" s="14"/>
      <c r="BX353" s="14"/>
      <c r="BY353" s="14"/>
      <c r="BZ353" s="14"/>
      <c r="CA353" s="14"/>
      <c r="CB353" s="14"/>
      <c r="CC353" s="14"/>
      <c r="CD353" s="14"/>
      <c r="CE353" s="14"/>
      <c r="CF353" s="14"/>
      <c r="CG353" s="14"/>
      <c r="CH353" s="14"/>
      <c r="CI353" s="14"/>
      <c r="CJ353" s="14"/>
      <c r="CK353" s="14"/>
      <c r="CL353" s="14"/>
    </row>
    <row r="354" spans="1:90" ht="15" customHeight="1">
      <c r="A354" s="5"/>
      <c r="B354" s="6"/>
      <c r="C354" s="19" t="s">
        <v>6877</v>
      </c>
      <c r="D354" s="634" t="str">
        <f>IF($AC$136="","",IF(HLOOKUP($AC$136,Presentación!$AQ$3:$BV$574,Presentación!AP215)="","",HLOOKUP($AC$136,Presentación!$AQ$3:$BV$574,Presentación!AP215,0)))</f>
        <v/>
      </c>
      <c r="E354" s="669"/>
      <c r="F354" s="670"/>
      <c r="G354" s="752" t="str">
        <f>IF($AC$136="","",IF(HLOOKUP($AC$136,Presentación!$BZ$3:$DE$574,Presentación!AP215,0)="","",HLOOKUP($AC$136,Presentación!$BZ$3:$DE$574,Presentación!AP215,0)))</f>
        <v/>
      </c>
      <c r="H354" s="669"/>
      <c r="I354" s="669"/>
      <c r="J354" s="669"/>
      <c r="K354" s="669"/>
      <c r="L354" s="669"/>
      <c r="M354" s="669"/>
      <c r="N354" s="669"/>
      <c r="O354" s="669"/>
      <c r="P354" s="669"/>
      <c r="Q354" s="669"/>
      <c r="R354" s="669"/>
      <c r="S354" s="670"/>
      <c r="T354" s="866"/>
      <c r="U354" s="745"/>
      <c r="V354" s="746"/>
      <c r="W354" s="112"/>
      <c r="X354" s="112"/>
      <c r="Y354" s="112"/>
      <c r="Z354" s="112"/>
      <c r="AA354" s="112"/>
      <c r="AB354" s="112"/>
      <c r="AC354" s="112"/>
      <c r="AD354" s="112"/>
      <c r="AG354">
        <f t="shared" si="133"/>
        <v>0</v>
      </c>
      <c r="AH354" s="247">
        <f t="shared" si="134"/>
        <v>0</v>
      </c>
      <c r="AI354" s="310" t="str">
        <f>IF(AH354=0,"",
IF(SUM($AH$142:AH354)=1,AJ354,
IF($AH$717&gt;SUM($AH$142:AH354),_xlfn.CONCAT(", ",AJ354),
IF($AH$717=SUM($AH$142:AH354),_xlfn.CONCAT(" y ",AJ354)))))</f>
        <v/>
      </c>
      <c r="AJ354" s="19">
        <v>213</v>
      </c>
      <c r="AK354">
        <f t="shared" si="132"/>
        <v>0</v>
      </c>
      <c r="AL354">
        <f t="shared" si="135"/>
        <v>0</v>
      </c>
      <c r="AM354">
        <f t="shared" si="136"/>
        <v>0</v>
      </c>
      <c r="AN354">
        <f t="shared" si="137"/>
        <v>0</v>
      </c>
      <c r="AO354">
        <f t="shared" si="138"/>
        <v>0</v>
      </c>
      <c r="AP354">
        <f t="shared" si="139"/>
        <v>0</v>
      </c>
      <c r="AQ354">
        <f t="shared" si="140"/>
        <v>0</v>
      </c>
      <c r="AR354">
        <f t="shared" si="141"/>
        <v>0</v>
      </c>
      <c r="AS354">
        <f t="shared" si="142"/>
        <v>0</v>
      </c>
      <c r="AT354" s="311">
        <f t="shared" si="143"/>
        <v>0</v>
      </c>
      <c r="AU354" s="312">
        <f t="shared" si="144"/>
        <v>0</v>
      </c>
      <c r="AV354" s="313">
        <f t="shared" si="145"/>
        <v>0</v>
      </c>
      <c r="AW354" s="314">
        <f t="shared" si="155"/>
        <v>0</v>
      </c>
      <c r="AX354" s="311">
        <f t="shared" si="146"/>
        <v>0</v>
      </c>
      <c r="AY354" s="312">
        <f t="shared" si="147"/>
        <v>0</v>
      </c>
      <c r="AZ354" s="313">
        <f t="shared" si="148"/>
        <v>0</v>
      </c>
      <c r="BA354" s="314">
        <f t="shared" si="156"/>
        <v>0</v>
      </c>
      <c r="BB354" s="311">
        <f t="shared" si="149"/>
        <v>0</v>
      </c>
      <c r="BC354" s="312">
        <f t="shared" si="150"/>
        <v>0</v>
      </c>
      <c r="BD354" s="313">
        <f t="shared" si="151"/>
        <v>0</v>
      </c>
      <c r="BE354" s="314">
        <f t="shared" si="157"/>
        <v>0</v>
      </c>
      <c r="BF354" s="311">
        <f t="shared" si="152"/>
        <v>0</v>
      </c>
      <c r="BG354" s="312">
        <f t="shared" si="153"/>
        <v>0</v>
      </c>
      <c r="BH354" s="313">
        <f t="shared" si="154"/>
        <v>0</v>
      </c>
      <c r="BI354" s="314">
        <f t="shared" si="158"/>
        <v>0</v>
      </c>
      <c r="BJ354" s="247">
        <f t="shared" si="159"/>
        <v>0</v>
      </c>
      <c r="BK354" s="310" t="str">
        <f>IF(BJ354=0,"",
IF(SUM($BJ$143:BJ354)=1,BL354,
IF($BJ$718&gt;SUM($BJ$143:BJ354),_xlfn.CONCAT(", ",BL354),
IF($BJ$718=SUM($BJ$143:BJ354),_xlfn.CONCAT(" y ",BL354)))))</f>
        <v/>
      </c>
      <c r="BL354" s="19">
        <v>212</v>
      </c>
      <c r="BM354" s="14"/>
      <c r="BN354" s="315"/>
      <c r="BO354" s="315"/>
      <c r="BP354" s="315"/>
      <c r="BQ354" s="315"/>
      <c r="BR354" s="315"/>
      <c r="BS354" s="315"/>
      <c r="BT354" s="315"/>
      <c r="BU354" s="315"/>
      <c r="BV354" s="14"/>
      <c r="BW354" s="14"/>
      <c r="BX354" s="14"/>
      <c r="BY354" s="14"/>
      <c r="BZ354" s="14"/>
      <c r="CA354" s="14"/>
      <c r="CB354" s="14"/>
      <c r="CC354" s="14"/>
      <c r="CD354" s="14"/>
      <c r="CE354" s="14"/>
      <c r="CF354" s="14"/>
      <c r="CG354" s="14"/>
      <c r="CH354" s="14"/>
      <c r="CI354" s="14"/>
      <c r="CJ354" s="14"/>
      <c r="CK354" s="14"/>
      <c r="CL354" s="14"/>
    </row>
    <row r="355" spans="1:90" ht="15" customHeight="1">
      <c r="A355" s="5"/>
      <c r="B355" s="6"/>
      <c r="C355" s="19" t="s">
        <v>6878</v>
      </c>
      <c r="D355" s="634" t="str">
        <f>IF($AC$136="","",IF(HLOOKUP($AC$136,Presentación!$AQ$3:$BV$574,Presentación!AP216)="","",HLOOKUP($AC$136,Presentación!$AQ$3:$BV$574,Presentación!AP216,0)))</f>
        <v/>
      </c>
      <c r="E355" s="669"/>
      <c r="F355" s="670"/>
      <c r="G355" s="752" t="str">
        <f>IF($AC$136="","",IF(HLOOKUP($AC$136,Presentación!$BZ$3:$DE$574,Presentación!AP216,0)="","",HLOOKUP($AC$136,Presentación!$BZ$3:$DE$574,Presentación!AP216,0)))</f>
        <v/>
      </c>
      <c r="H355" s="669"/>
      <c r="I355" s="669"/>
      <c r="J355" s="669"/>
      <c r="K355" s="669"/>
      <c r="L355" s="669"/>
      <c r="M355" s="669"/>
      <c r="N355" s="669"/>
      <c r="O355" s="669"/>
      <c r="P355" s="669"/>
      <c r="Q355" s="669"/>
      <c r="R355" s="669"/>
      <c r="S355" s="670"/>
      <c r="T355" s="866"/>
      <c r="U355" s="745"/>
      <c r="V355" s="746"/>
      <c r="W355" s="112"/>
      <c r="X355" s="112"/>
      <c r="Y355" s="112"/>
      <c r="Z355" s="112"/>
      <c r="AA355" s="112"/>
      <c r="AB355" s="112"/>
      <c r="AC355" s="112"/>
      <c r="AD355" s="112"/>
      <c r="AG355">
        <f t="shared" si="133"/>
        <v>0</v>
      </c>
      <c r="AH355" s="247">
        <f t="shared" si="134"/>
        <v>0</v>
      </c>
      <c r="AI355" s="310" t="str">
        <f>IF(AH355=0,"",
IF(SUM($AH$142:AH355)=1,AJ355,
IF($AH$717&gt;SUM($AH$142:AH355),_xlfn.CONCAT(", ",AJ355),
IF($AH$717=SUM($AH$142:AH355),_xlfn.CONCAT(" y ",AJ355)))))</f>
        <v/>
      </c>
      <c r="AJ355" s="19">
        <v>214</v>
      </c>
      <c r="AK355">
        <f t="shared" si="132"/>
        <v>0</v>
      </c>
      <c r="AL355">
        <f t="shared" si="135"/>
        <v>0</v>
      </c>
      <c r="AM355">
        <f t="shared" si="136"/>
        <v>0</v>
      </c>
      <c r="AN355">
        <f t="shared" si="137"/>
        <v>0</v>
      </c>
      <c r="AO355">
        <f t="shared" si="138"/>
        <v>0</v>
      </c>
      <c r="AP355">
        <f t="shared" si="139"/>
        <v>0</v>
      </c>
      <c r="AQ355">
        <f t="shared" si="140"/>
        <v>0</v>
      </c>
      <c r="AR355">
        <f t="shared" si="141"/>
        <v>0</v>
      </c>
      <c r="AS355">
        <f t="shared" si="142"/>
        <v>0</v>
      </c>
      <c r="AT355" s="311">
        <f t="shared" si="143"/>
        <v>0</v>
      </c>
      <c r="AU355" s="312">
        <f t="shared" si="144"/>
        <v>0</v>
      </c>
      <c r="AV355" s="313">
        <f t="shared" si="145"/>
        <v>0</v>
      </c>
      <c r="AW355" s="314">
        <f t="shared" si="155"/>
        <v>0</v>
      </c>
      <c r="AX355" s="311">
        <f t="shared" si="146"/>
        <v>0</v>
      </c>
      <c r="AY355" s="312">
        <f t="shared" si="147"/>
        <v>0</v>
      </c>
      <c r="AZ355" s="313">
        <f t="shared" si="148"/>
        <v>0</v>
      </c>
      <c r="BA355" s="314">
        <f t="shared" si="156"/>
        <v>0</v>
      </c>
      <c r="BB355" s="311">
        <f t="shared" si="149"/>
        <v>0</v>
      </c>
      <c r="BC355" s="312">
        <f t="shared" si="150"/>
        <v>0</v>
      </c>
      <c r="BD355" s="313">
        <f t="shared" si="151"/>
        <v>0</v>
      </c>
      <c r="BE355" s="314">
        <f t="shared" si="157"/>
        <v>0</v>
      </c>
      <c r="BF355" s="311">
        <f t="shared" si="152"/>
        <v>0</v>
      </c>
      <c r="BG355" s="312">
        <f t="shared" si="153"/>
        <v>0</v>
      </c>
      <c r="BH355" s="313">
        <f t="shared" si="154"/>
        <v>0</v>
      </c>
      <c r="BI355" s="314">
        <f t="shared" si="158"/>
        <v>0</v>
      </c>
      <c r="BJ355" s="247">
        <f t="shared" si="159"/>
        <v>0</v>
      </c>
      <c r="BK355" s="310" t="str">
        <f>IF(BJ355=0,"",
IF(SUM($BJ$143:BJ355)=1,BL355,
IF($BJ$718&gt;SUM($BJ$143:BJ355),_xlfn.CONCAT(", ",BL355),
IF($BJ$718=SUM($BJ$143:BJ355),_xlfn.CONCAT(" y ",BL355)))))</f>
        <v/>
      </c>
      <c r="BL355" s="19">
        <v>213</v>
      </c>
      <c r="BM355" s="14"/>
      <c r="BN355" s="315"/>
      <c r="BO355" s="315"/>
      <c r="BP355" s="315"/>
      <c r="BQ355" s="315"/>
      <c r="BR355" s="315"/>
      <c r="BS355" s="315"/>
      <c r="BT355" s="315"/>
      <c r="BU355" s="315"/>
      <c r="BV355" s="14"/>
      <c r="BW355" s="14"/>
      <c r="BX355" s="14"/>
      <c r="BY355" s="14"/>
      <c r="BZ355" s="14"/>
      <c r="CA355" s="14"/>
      <c r="CB355" s="14"/>
      <c r="CC355" s="14"/>
      <c r="CD355" s="14"/>
      <c r="CE355" s="14"/>
      <c r="CF355" s="14"/>
      <c r="CG355" s="14"/>
      <c r="CH355" s="14"/>
      <c r="CI355" s="14"/>
      <c r="CJ355" s="14"/>
      <c r="CK355" s="14"/>
      <c r="CL355" s="14"/>
    </row>
    <row r="356" spans="1:90" ht="15" customHeight="1">
      <c r="A356" s="5"/>
      <c r="B356" s="6"/>
      <c r="C356" s="19" t="s">
        <v>6879</v>
      </c>
      <c r="D356" s="634" t="str">
        <f>IF($AC$136="","",IF(HLOOKUP($AC$136,Presentación!$AQ$3:$BV$574,Presentación!AP217)="","",HLOOKUP($AC$136,Presentación!$AQ$3:$BV$574,Presentación!AP217,0)))</f>
        <v/>
      </c>
      <c r="E356" s="669"/>
      <c r="F356" s="670"/>
      <c r="G356" s="752" t="str">
        <f>IF($AC$136="","",IF(HLOOKUP($AC$136,Presentación!$BZ$3:$DE$574,Presentación!AP217,0)="","",HLOOKUP($AC$136,Presentación!$BZ$3:$DE$574,Presentación!AP217,0)))</f>
        <v/>
      </c>
      <c r="H356" s="669"/>
      <c r="I356" s="669"/>
      <c r="J356" s="669"/>
      <c r="K356" s="669"/>
      <c r="L356" s="669"/>
      <c r="M356" s="669"/>
      <c r="N356" s="669"/>
      <c r="O356" s="669"/>
      <c r="P356" s="669"/>
      <c r="Q356" s="669"/>
      <c r="R356" s="669"/>
      <c r="S356" s="670"/>
      <c r="T356" s="866"/>
      <c r="U356" s="745"/>
      <c r="V356" s="746"/>
      <c r="W356" s="112"/>
      <c r="X356" s="112"/>
      <c r="Y356" s="112"/>
      <c r="Z356" s="112"/>
      <c r="AA356" s="112"/>
      <c r="AB356" s="112"/>
      <c r="AC356" s="112"/>
      <c r="AD356" s="112"/>
      <c r="AG356">
        <f t="shared" si="133"/>
        <v>0</v>
      </c>
      <c r="AH356" s="247">
        <f t="shared" si="134"/>
        <v>0</v>
      </c>
      <c r="AI356" s="310" t="str">
        <f>IF(AH356=0,"",
IF(SUM($AH$142:AH356)=1,AJ356,
IF($AH$717&gt;SUM($AH$142:AH356),_xlfn.CONCAT(", ",AJ356),
IF($AH$717=SUM($AH$142:AH356),_xlfn.CONCAT(" y ",AJ356)))))</f>
        <v/>
      </c>
      <c r="AJ356" s="19">
        <v>215</v>
      </c>
      <c r="AK356">
        <f t="shared" si="132"/>
        <v>0</v>
      </c>
      <c r="AL356">
        <f t="shared" si="135"/>
        <v>0</v>
      </c>
      <c r="AM356">
        <f t="shared" si="136"/>
        <v>0</v>
      </c>
      <c r="AN356">
        <f t="shared" si="137"/>
        <v>0</v>
      </c>
      <c r="AO356">
        <f t="shared" si="138"/>
        <v>0</v>
      </c>
      <c r="AP356">
        <f t="shared" si="139"/>
        <v>0</v>
      </c>
      <c r="AQ356">
        <f t="shared" si="140"/>
        <v>0</v>
      </c>
      <c r="AR356">
        <f t="shared" si="141"/>
        <v>0</v>
      </c>
      <c r="AS356">
        <f t="shared" si="142"/>
        <v>0</v>
      </c>
      <c r="AT356" s="311">
        <f t="shared" si="143"/>
        <v>0</v>
      </c>
      <c r="AU356" s="312">
        <f t="shared" si="144"/>
        <v>0</v>
      </c>
      <c r="AV356" s="313">
        <f t="shared" si="145"/>
        <v>0</v>
      </c>
      <c r="AW356" s="314">
        <f t="shared" si="155"/>
        <v>0</v>
      </c>
      <c r="AX356" s="311">
        <f t="shared" si="146"/>
        <v>0</v>
      </c>
      <c r="AY356" s="312">
        <f t="shared" si="147"/>
        <v>0</v>
      </c>
      <c r="AZ356" s="313">
        <f t="shared" si="148"/>
        <v>0</v>
      </c>
      <c r="BA356" s="314">
        <f t="shared" si="156"/>
        <v>0</v>
      </c>
      <c r="BB356" s="311">
        <f t="shared" si="149"/>
        <v>0</v>
      </c>
      <c r="BC356" s="312">
        <f t="shared" si="150"/>
        <v>0</v>
      </c>
      <c r="BD356" s="313">
        <f t="shared" si="151"/>
        <v>0</v>
      </c>
      <c r="BE356" s="314">
        <f t="shared" si="157"/>
        <v>0</v>
      </c>
      <c r="BF356" s="311">
        <f t="shared" si="152"/>
        <v>0</v>
      </c>
      <c r="BG356" s="312">
        <f t="shared" si="153"/>
        <v>0</v>
      </c>
      <c r="BH356" s="313">
        <f t="shared" si="154"/>
        <v>0</v>
      </c>
      <c r="BI356" s="314">
        <f t="shared" si="158"/>
        <v>0</v>
      </c>
      <c r="BJ356" s="247">
        <f t="shared" si="159"/>
        <v>0</v>
      </c>
      <c r="BK356" s="310" t="str">
        <f>IF(BJ356=0,"",
IF(SUM($BJ$143:BJ356)=1,BL356,
IF($BJ$718&gt;SUM($BJ$143:BJ356),_xlfn.CONCAT(", ",BL356),
IF($BJ$718=SUM($BJ$143:BJ356),_xlfn.CONCAT(" y ",BL356)))))</f>
        <v/>
      </c>
      <c r="BL356" s="19">
        <v>214</v>
      </c>
      <c r="BM356" s="14"/>
      <c r="BN356" s="315"/>
      <c r="BO356" s="315"/>
      <c r="BP356" s="315"/>
      <c r="BQ356" s="315"/>
      <c r="BR356" s="315"/>
      <c r="BS356" s="315"/>
      <c r="BT356" s="315"/>
      <c r="BU356" s="315"/>
      <c r="BV356" s="14"/>
      <c r="BW356" s="14"/>
      <c r="BX356" s="14"/>
      <c r="BY356" s="14"/>
      <c r="BZ356" s="14"/>
      <c r="CA356" s="14"/>
      <c r="CB356" s="14"/>
      <c r="CC356" s="14"/>
      <c r="CD356" s="14"/>
      <c r="CE356" s="14"/>
      <c r="CF356" s="14"/>
      <c r="CG356" s="14"/>
      <c r="CH356" s="14"/>
      <c r="CI356" s="14"/>
      <c r="CJ356" s="14"/>
      <c r="CK356" s="14"/>
      <c r="CL356" s="14"/>
    </row>
    <row r="357" spans="1:90" ht="15" customHeight="1">
      <c r="A357" s="5"/>
      <c r="B357" s="6"/>
      <c r="C357" s="19" t="s">
        <v>6880</v>
      </c>
      <c r="D357" s="634" t="str">
        <f>IF($AC$136="","",IF(HLOOKUP($AC$136,Presentación!$AQ$3:$BV$574,Presentación!AP218)="","",HLOOKUP($AC$136,Presentación!$AQ$3:$BV$574,Presentación!AP218,0)))</f>
        <v/>
      </c>
      <c r="E357" s="669"/>
      <c r="F357" s="670"/>
      <c r="G357" s="752" t="str">
        <f>IF($AC$136="","",IF(HLOOKUP($AC$136,Presentación!$BZ$3:$DE$574,Presentación!AP218,0)="","",HLOOKUP($AC$136,Presentación!$BZ$3:$DE$574,Presentación!AP218,0)))</f>
        <v/>
      </c>
      <c r="H357" s="669"/>
      <c r="I357" s="669"/>
      <c r="J357" s="669"/>
      <c r="K357" s="669"/>
      <c r="L357" s="669"/>
      <c r="M357" s="669"/>
      <c r="N357" s="669"/>
      <c r="O357" s="669"/>
      <c r="P357" s="669"/>
      <c r="Q357" s="669"/>
      <c r="R357" s="669"/>
      <c r="S357" s="670"/>
      <c r="T357" s="866"/>
      <c r="U357" s="745"/>
      <c r="V357" s="746"/>
      <c r="W357" s="112"/>
      <c r="X357" s="112"/>
      <c r="Y357" s="112"/>
      <c r="Z357" s="112"/>
      <c r="AA357" s="112"/>
      <c r="AB357" s="112"/>
      <c r="AC357" s="112"/>
      <c r="AD357" s="112"/>
      <c r="AG357">
        <f t="shared" si="133"/>
        <v>0</v>
      </c>
      <c r="AH357" s="247">
        <f t="shared" si="134"/>
        <v>0</v>
      </c>
      <c r="AI357" s="310" t="str">
        <f>IF(AH357=0,"",
IF(SUM($AH$142:AH357)=1,AJ357,
IF($AH$717&gt;SUM($AH$142:AH357),_xlfn.CONCAT(", ",AJ357),
IF($AH$717=SUM($AH$142:AH357),_xlfn.CONCAT(" y ",AJ357)))))</f>
        <v/>
      </c>
      <c r="AJ357" s="19">
        <v>216</v>
      </c>
      <c r="AK357">
        <f t="shared" si="132"/>
        <v>0</v>
      </c>
      <c r="AL357">
        <f t="shared" si="135"/>
        <v>0</v>
      </c>
      <c r="AM357">
        <f t="shared" si="136"/>
        <v>0</v>
      </c>
      <c r="AN357">
        <f t="shared" si="137"/>
        <v>0</v>
      </c>
      <c r="AO357">
        <f t="shared" si="138"/>
        <v>0</v>
      </c>
      <c r="AP357">
        <f t="shared" si="139"/>
        <v>0</v>
      </c>
      <c r="AQ357">
        <f t="shared" si="140"/>
        <v>0</v>
      </c>
      <c r="AR357">
        <f t="shared" si="141"/>
        <v>0</v>
      </c>
      <c r="AS357">
        <f t="shared" si="142"/>
        <v>0</v>
      </c>
      <c r="AT357" s="311">
        <f t="shared" si="143"/>
        <v>0</v>
      </c>
      <c r="AU357" s="312">
        <f t="shared" si="144"/>
        <v>0</v>
      </c>
      <c r="AV357" s="313">
        <f t="shared" si="145"/>
        <v>0</v>
      </c>
      <c r="AW357" s="314">
        <f t="shared" si="155"/>
        <v>0</v>
      </c>
      <c r="AX357" s="311">
        <f t="shared" si="146"/>
        <v>0</v>
      </c>
      <c r="AY357" s="312">
        <f t="shared" si="147"/>
        <v>0</v>
      </c>
      <c r="AZ357" s="313">
        <f t="shared" si="148"/>
        <v>0</v>
      </c>
      <c r="BA357" s="314">
        <f t="shared" si="156"/>
        <v>0</v>
      </c>
      <c r="BB357" s="311">
        <f t="shared" si="149"/>
        <v>0</v>
      </c>
      <c r="BC357" s="312">
        <f t="shared" si="150"/>
        <v>0</v>
      </c>
      <c r="BD357" s="313">
        <f t="shared" si="151"/>
        <v>0</v>
      </c>
      <c r="BE357" s="314">
        <f t="shared" si="157"/>
        <v>0</v>
      </c>
      <c r="BF357" s="311">
        <f t="shared" si="152"/>
        <v>0</v>
      </c>
      <c r="BG357" s="312">
        <f t="shared" si="153"/>
        <v>0</v>
      </c>
      <c r="BH357" s="313">
        <f t="shared" si="154"/>
        <v>0</v>
      </c>
      <c r="BI357" s="314">
        <f t="shared" si="158"/>
        <v>0</v>
      </c>
      <c r="BJ357" s="247">
        <f t="shared" si="159"/>
        <v>0</v>
      </c>
      <c r="BK357" s="310" t="str">
        <f>IF(BJ357=0,"",
IF(SUM($BJ$143:BJ357)=1,BL357,
IF($BJ$718&gt;SUM($BJ$143:BJ357),_xlfn.CONCAT(", ",BL357),
IF($BJ$718=SUM($BJ$143:BJ357),_xlfn.CONCAT(" y ",BL357)))))</f>
        <v/>
      </c>
      <c r="BL357" s="19">
        <v>215</v>
      </c>
      <c r="BM357" s="14"/>
      <c r="BN357" s="315"/>
      <c r="BO357" s="315"/>
      <c r="BP357" s="315"/>
      <c r="BQ357" s="315"/>
      <c r="BR357" s="315"/>
      <c r="BS357" s="315"/>
      <c r="BT357" s="315"/>
      <c r="BU357" s="315"/>
      <c r="BV357" s="14"/>
      <c r="BW357" s="14"/>
      <c r="BX357" s="14"/>
      <c r="BY357" s="14"/>
      <c r="BZ357" s="14"/>
      <c r="CA357" s="14"/>
      <c r="CB357" s="14"/>
      <c r="CC357" s="14"/>
      <c r="CD357" s="14"/>
      <c r="CE357" s="14"/>
      <c r="CF357" s="14"/>
      <c r="CG357" s="14"/>
      <c r="CH357" s="14"/>
      <c r="CI357" s="14"/>
      <c r="CJ357" s="14"/>
      <c r="CK357" s="14"/>
      <c r="CL357" s="14"/>
    </row>
    <row r="358" spans="1:90" ht="15" customHeight="1">
      <c r="A358" s="5"/>
      <c r="B358" s="6"/>
      <c r="C358" s="19" t="s">
        <v>6881</v>
      </c>
      <c r="D358" s="634" t="str">
        <f>IF($AC$136="","",IF(HLOOKUP($AC$136,Presentación!$AQ$3:$BV$574,Presentación!AP219)="","",HLOOKUP($AC$136,Presentación!$AQ$3:$BV$574,Presentación!AP219,0)))</f>
        <v/>
      </c>
      <c r="E358" s="669"/>
      <c r="F358" s="670"/>
      <c r="G358" s="752" t="str">
        <f>IF($AC$136="","",IF(HLOOKUP($AC$136,Presentación!$BZ$3:$DE$574,Presentación!AP219,0)="","",HLOOKUP($AC$136,Presentación!$BZ$3:$DE$574,Presentación!AP219,0)))</f>
        <v/>
      </c>
      <c r="H358" s="669"/>
      <c r="I358" s="669"/>
      <c r="J358" s="669"/>
      <c r="K358" s="669"/>
      <c r="L358" s="669"/>
      <c r="M358" s="669"/>
      <c r="N358" s="669"/>
      <c r="O358" s="669"/>
      <c r="P358" s="669"/>
      <c r="Q358" s="669"/>
      <c r="R358" s="669"/>
      <c r="S358" s="670"/>
      <c r="T358" s="866"/>
      <c r="U358" s="745"/>
      <c r="V358" s="746"/>
      <c r="W358" s="112"/>
      <c r="X358" s="112"/>
      <c r="Y358" s="112"/>
      <c r="Z358" s="112"/>
      <c r="AA358" s="112"/>
      <c r="AB358" s="112"/>
      <c r="AC358" s="112"/>
      <c r="AD358" s="112"/>
      <c r="AG358">
        <f t="shared" si="133"/>
        <v>0</v>
      </c>
      <c r="AH358" s="247">
        <f t="shared" si="134"/>
        <v>0</v>
      </c>
      <c r="AI358" s="310" t="str">
        <f>IF(AH358=0,"",
IF(SUM($AH$142:AH358)=1,AJ358,
IF($AH$717&gt;SUM($AH$142:AH358),_xlfn.CONCAT(", ",AJ358),
IF($AH$717=SUM($AH$142:AH358),_xlfn.CONCAT(" y ",AJ358)))))</f>
        <v/>
      </c>
      <c r="AJ358" s="19">
        <v>217</v>
      </c>
      <c r="AK358">
        <f t="shared" si="132"/>
        <v>0</v>
      </c>
      <c r="AL358">
        <f t="shared" si="135"/>
        <v>0</v>
      </c>
      <c r="AM358">
        <f t="shared" si="136"/>
        <v>0</v>
      </c>
      <c r="AN358">
        <f t="shared" si="137"/>
        <v>0</v>
      </c>
      <c r="AO358">
        <f t="shared" si="138"/>
        <v>0</v>
      </c>
      <c r="AP358">
        <f t="shared" si="139"/>
        <v>0</v>
      </c>
      <c r="AQ358">
        <f t="shared" si="140"/>
        <v>0</v>
      </c>
      <c r="AR358">
        <f t="shared" si="141"/>
        <v>0</v>
      </c>
      <c r="AS358">
        <f t="shared" si="142"/>
        <v>0</v>
      </c>
      <c r="AT358" s="311">
        <f t="shared" si="143"/>
        <v>0</v>
      </c>
      <c r="AU358" s="312">
        <f t="shared" si="144"/>
        <v>0</v>
      </c>
      <c r="AV358" s="313">
        <f t="shared" si="145"/>
        <v>0</v>
      </c>
      <c r="AW358" s="314">
        <f t="shared" si="155"/>
        <v>0</v>
      </c>
      <c r="AX358" s="311">
        <f t="shared" si="146"/>
        <v>0</v>
      </c>
      <c r="AY358" s="312">
        <f t="shared" si="147"/>
        <v>0</v>
      </c>
      <c r="AZ358" s="313">
        <f t="shared" si="148"/>
        <v>0</v>
      </c>
      <c r="BA358" s="314">
        <f t="shared" si="156"/>
        <v>0</v>
      </c>
      <c r="BB358" s="311">
        <f t="shared" si="149"/>
        <v>0</v>
      </c>
      <c r="BC358" s="312">
        <f t="shared" si="150"/>
        <v>0</v>
      </c>
      <c r="BD358" s="313">
        <f t="shared" si="151"/>
        <v>0</v>
      </c>
      <c r="BE358" s="314">
        <f t="shared" si="157"/>
        <v>0</v>
      </c>
      <c r="BF358" s="311">
        <f t="shared" si="152"/>
        <v>0</v>
      </c>
      <c r="BG358" s="312">
        <f t="shared" si="153"/>
        <v>0</v>
      </c>
      <c r="BH358" s="313">
        <f t="shared" si="154"/>
        <v>0</v>
      </c>
      <c r="BI358" s="314">
        <f t="shared" si="158"/>
        <v>0</v>
      </c>
      <c r="BJ358" s="247">
        <f t="shared" si="159"/>
        <v>0</v>
      </c>
      <c r="BK358" s="310" t="str">
        <f>IF(BJ358=0,"",
IF(SUM($BJ$143:BJ358)=1,BL358,
IF($BJ$718&gt;SUM($BJ$143:BJ358),_xlfn.CONCAT(", ",BL358),
IF($BJ$718=SUM($BJ$143:BJ358),_xlfn.CONCAT(" y ",BL358)))))</f>
        <v/>
      </c>
      <c r="BL358" s="19">
        <v>216</v>
      </c>
      <c r="BM358" s="14"/>
      <c r="BN358" s="315"/>
      <c r="BO358" s="315"/>
      <c r="BP358" s="315"/>
      <c r="BQ358" s="315"/>
      <c r="BR358" s="315"/>
      <c r="BS358" s="315"/>
      <c r="BT358" s="315"/>
      <c r="BU358" s="315"/>
      <c r="BV358" s="14"/>
      <c r="BW358" s="14"/>
      <c r="BX358" s="14"/>
      <c r="BY358" s="14"/>
      <c r="BZ358" s="14"/>
      <c r="CA358" s="14"/>
      <c r="CB358" s="14"/>
      <c r="CC358" s="14"/>
      <c r="CD358" s="14"/>
      <c r="CE358" s="14"/>
      <c r="CF358" s="14"/>
      <c r="CG358" s="14"/>
      <c r="CH358" s="14"/>
      <c r="CI358" s="14"/>
      <c r="CJ358" s="14"/>
      <c r="CK358" s="14"/>
      <c r="CL358" s="14"/>
    </row>
    <row r="359" spans="1:90" ht="15" customHeight="1">
      <c r="A359" s="5"/>
      <c r="B359" s="6"/>
      <c r="C359" s="19" t="s">
        <v>6882</v>
      </c>
      <c r="D359" s="634" t="str">
        <f>IF($AC$136="","",IF(HLOOKUP($AC$136,Presentación!$AQ$3:$BV$574,Presentación!AP220)="","",HLOOKUP($AC$136,Presentación!$AQ$3:$BV$574,Presentación!AP220,0)))</f>
        <v/>
      </c>
      <c r="E359" s="669"/>
      <c r="F359" s="670"/>
      <c r="G359" s="752" t="str">
        <f>IF($AC$136="","",IF(HLOOKUP($AC$136,Presentación!$BZ$3:$DE$574,Presentación!AP220,0)="","",HLOOKUP($AC$136,Presentación!$BZ$3:$DE$574,Presentación!AP220,0)))</f>
        <v/>
      </c>
      <c r="H359" s="669"/>
      <c r="I359" s="669"/>
      <c r="J359" s="669"/>
      <c r="K359" s="669"/>
      <c r="L359" s="669"/>
      <c r="M359" s="669"/>
      <c r="N359" s="669"/>
      <c r="O359" s="669"/>
      <c r="P359" s="669"/>
      <c r="Q359" s="669"/>
      <c r="R359" s="669"/>
      <c r="S359" s="670"/>
      <c r="T359" s="866"/>
      <c r="U359" s="745"/>
      <c r="V359" s="746"/>
      <c r="W359" s="112"/>
      <c r="X359" s="112"/>
      <c r="Y359" s="112"/>
      <c r="Z359" s="112"/>
      <c r="AA359" s="112"/>
      <c r="AB359" s="112"/>
      <c r="AC359" s="112"/>
      <c r="AD359" s="112"/>
      <c r="AG359">
        <f t="shared" si="133"/>
        <v>0</v>
      </c>
      <c r="AH359" s="247">
        <f t="shared" si="134"/>
        <v>0</v>
      </c>
      <c r="AI359" s="310" t="str">
        <f>IF(AH359=0,"",
IF(SUM($AH$142:AH359)=1,AJ359,
IF($AH$717&gt;SUM($AH$142:AH359),_xlfn.CONCAT(", ",AJ359),
IF($AH$717=SUM($AH$142:AH359),_xlfn.CONCAT(" y ",AJ359)))))</f>
        <v/>
      </c>
      <c r="AJ359" s="19">
        <v>218</v>
      </c>
      <c r="AK359">
        <f t="shared" si="132"/>
        <v>0</v>
      </c>
      <c r="AL359">
        <f t="shared" si="135"/>
        <v>0</v>
      </c>
      <c r="AM359">
        <f t="shared" si="136"/>
        <v>0</v>
      </c>
      <c r="AN359">
        <f t="shared" si="137"/>
        <v>0</v>
      </c>
      <c r="AO359">
        <f t="shared" si="138"/>
        <v>0</v>
      </c>
      <c r="AP359">
        <f t="shared" si="139"/>
        <v>0</v>
      </c>
      <c r="AQ359">
        <f t="shared" si="140"/>
        <v>0</v>
      </c>
      <c r="AR359">
        <f t="shared" si="141"/>
        <v>0</v>
      </c>
      <c r="AS359">
        <f t="shared" si="142"/>
        <v>0</v>
      </c>
      <c r="AT359" s="311">
        <f t="shared" si="143"/>
        <v>0</v>
      </c>
      <c r="AU359" s="312">
        <f t="shared" si="144"/>
        <v>0</v>
      </c>
      <c r="AV359" s="313">
        <f t="shared" si="145"/>
        <v>0</v>
      </c>
      <c r="AW359" s="314">
        <f t="shared" si="155"/>
        <v>0</v>
      </c>
      <c r="AX359" s="311">
        <f t="shared" si="146"/>
        <v>0</v>
      </c>
      <c r="AY359" s="312">
        <f t="shared" si="147"/>
        <v>0</v>
      </c>
      <c r="AZ359" s="313">
        <f t="shared" si="148"/>
        <v>0</v>
      </c>
      <c r="BA359" s="314">
        <f t="shared" si="156"/>
        <v>0</v>
      </c>
      <c r="BB359" s="311">
        <f t="shared" si="149"/>
        <v>0</v>
      </c>
      <c r="BC359" s="312">
        <f t="shared" si="150"/>
        <v>0</v>
      </c>
      <c r="BD359" s="313">
        <f t="shared" si="151"/>
        <v>0</v>
      </c>
      <c r="BE359" s="314">
        <f t="shared" si="157"/>
        <v>0</v>
      </c>
      <c r="BF359" s="311">
        <f t="shared" si="152"/>
        <v>0</v>
      </c>
      <c r="BG359" s="312">
        <f t="shared" si="153"/>
        <v>0</v>
      </c>
      <c r="BH359" s="313">
        <f t="shared" si="154"/>
        <v>0</v>
      </c>
      <c r="BI359" s="314">
        <f t="shared" si="158"/>
        <v>0</v>
      </c>
      <c r="BJ359" s="247">
        <f t="shared" si="159"/>
        <v>0</v>
      </c>
      <c r="BK359" s="310" t="str">
        <f>IF(BJ359=0,"",
IF(SUM($BJ$143:BJ359)=1,BL359,
IF($BJ$718&gt;SUM($BJ$143:BJ359),_xlfn.CONCAT(", ",BL359),
IF($BJ$718=SUM($BJ$143:BJ359),_xlfn.CONCAT(" y ",BL359)))))</f>
        <v/>
      </c>
      <c r="BL359" s="19">
        <v>217</v>
      </c>
      <c r="BM359" s="14"/>
      <c r="BN359" s="315"/>
      <c r="BO359" s="315"/>
      <c r="BP359" s="315"/>
      <c r="BQ359" s="315"/>
      <c r="BR359" s="315"/>
      <c r="BS359" s="315"/>
      <c r="BT359" s="315"/>
      <c r="BU359" s="315"/>
      <c r="BV359" s="14"/>
      <c r="BW359" s="14"/>
      <c r="BX359" s="14"/>
      <c r="BY359" s="14"/>
      <c r="BZ359" s="14"/>
      <c r="CA359" s="14"/>
      <c r="CB359" s="14"/>
      <c r="CC359" s="14"/>
      <c r="CD359" s="14"/>
      <c r="CE359" s="14"/>
      <c r="CF359" s="14"/>
      <c r="CG359" s="14"/>
      <c r="CH359" s="14"/>
      <c r="CI359" s="14"/>
      <c r="CJ359" s="14"/>
      <c r="CK359" s="14"/>
      <c r="CL359" s="14"/>
    </row>
    <row r="360" spans="1:90" ht="15" customHeight="1">
      <c r="A360" s="5"/>
      <c r="B360" s="6"/>
      <c r="C360" s="19" t="s">
        <v>6883</v>
      </c>
      <c r="D360" s="634" t="str">
        <f>IF($AC$136="","",IF(HLOOKUP($AC$136,Presentación!$AQ$3:$BV$574,Presentación!AP221)="","",HLOOKUP($AC$136,Presentación!$AQ$3:$BV$574,Presentación!AP221,0)))</f>
        <v/>
      </c>
      <c r="E360" s="669"/>
      <c r="F360" s="670"/>
      <c r="G360" s="752" t="str">
        <f>IF($AC$136="","",IF(HLOOKUP($AC$136,Presentación!$BZ$3:$DE$574,Presentación!AP221,0)="","",HLOOKUP($AC$136,Presentación!$BZ$3:$DE$574,Presentación!AP221,0)))</f>
        <v/>
      </c>
      <c r="H360" s="669"/>
      <c r="I360" s="669"/>
      <c r="J360" s="669"/>
      <c r="K360" s="669"/>
      <c r="L360" s="669"/>
      <c r="M360" s="669"/>
      <c r="N360" s="669"/>
      <c r="O360" s="669"/>
      <c r="P360" s="669"/>
      <c r="Q360" s="669"/>
      <c r="R360" s="669"/>
      <c r="S360" s="670"/>
      <c r="T360" s="866"/>
      <c r="U360" s="745"/>
      <c r="V360" s="746"/>
      <c r="W360" s="112"/>
      <c r="X360" s="112"/>
      <c r="Y360" s="112"/>
      <c r="Z360" s="112"/>
      <c r="AA360" s="112"/>
      <c r="AB360" s="112"/>
      <c r="AC360" s="112"/>
      <c r="AD360" s="112"/>
      <c r="AG360">
        <f t="shared" si="133"/>
        <v>0</v>
      </c>
      <c r="AH360" s="247">
        <f t="shared" si="134"/>
        <v>0</v>
      </c>
      <c r="AI360" s="310" t="str">
        <f>IF(AH360=0,"",
IF(SUM($AH$142:AH360)=1,AJ360,
IF($AH$717&gt;SUM($AH$142:AH360),_xlfn.CONCAT(", ",AJ360),
IF($AH$717=SUM($AH$142:AH360),_xlfn.CONCAT(" y ",AJ360)))))</f>
        <v/>
      </c>
      <c r="AJ360" s="19">
        <v>219</v>
      </c>
      <c r="AK360">
        <f t="shared" si="132"/>
        <v>0</v>
      </c>
      <c r="AL360">
        <f t="shared" si="135"/>
        <v>0</v>
      </c>
      <c r="AM360">
        <f t="shared" si="136"/>
        <v>0</v>
      </c>
      <c r="AN360">
        <f t="shared" si="137"/>
        <v>0</v>
      </c>
      <c r="AO360">
        <f t="shared" si="138"/>
        <v>0</v>
      </c>
      <c r="AP360">
        <f t="shared" si="139"/>
        <v>0</v>
      </c>
      <c r="AQ360">
        <f t="shared" si="140"/>
        <v>0</v>
      </c>
      <c r="AR360">
        <f t="shared" si="141"/>
        <v>0</v>
      </c>
      <c r="AS360">
        <f t="shared" si="142"/>
        <v>0</v>
      </c>
      <c r="AT360" s="311">
        <f t="shared" si="143"/>
        <v>0</v>
      </c>
      <c r="AU360" s="312">
        <f t="shared" si="144"/>
        <v>0</v>
      </c>
      <c r="AV360" s="313">
        <f t="shared" si="145"/>
        <v>0</v>
      </c>
      <c r="AW360" s="314">
        <f t="shared" si="155"/>
        <v>0</v>
      </c>
      <c r="AX360" s="311">
        <f t="shared" si="146"/>
        <v>0</v>
      </c>
      <c r="AY360" s="312">
        <f t="shared" si="147"/>
        <v>0</v>
      </c>
      <c r="AZ360" s="313">
        <f t="shared" si="148"/>
        <v>0</v>
      </c>
      <c r="BA360" s="314">
        <f t="shared" si="156"/>
        <v>0</v>
      </c>
      <c r="BB360" s="311">
        <f t="shared" si="149"/>
        <v>0</v>
      </c>
      <c r="BC360" s="312">
        <f t="shared" si="150"/>
        <v>0</v>
      </c>
      <c r="BD360" s="313">
        <f t="shared" si="151"/>
        <v>0</v>
      </c>
      <c r="BE360" s="314">
        <f t="shared" si="157"/>
        <v>0</v>
      </c>
      <c r="BF360" s="311">
        <f t="shared" si="152"/>
        <v>0</v>
      </c>
      <c r="BG360" s="312">
        <f t="shared" si="153"/>
        <v>0</v>
      </c>
      <c r="BH360" s="313">
        <f t="shared" si="154"/>
        <v>0</v>
      </c>
      <c r="BI360" s="314">
        <f t="shared" si="158"/>
        <v>0</v>
      </c>
      <c r="BJ360" s="247">
        <f t="shared" si="159"/>
        <v>0</v>
      </c>
      <c r="BK360" s="310" t="str">
        <f>IF(BJ360=0,"",
IF(SUM($BJ$143:BJ360)=1,BL360,
IF($BJ$718&gt;SUM($BJ$143:BJ360),_xlfn.CONCAT(", ",BL360),
IF($BJ$718=SUM($BJ$143:BJ360),_xlfn.CONCAT(" y ",BL360)))))</f>
        <v/>
      </c>
      <c r="BL360" s="19">
        <v>218</v>
      </c>
      <c r="BM360" s="14"/>
      <c r="BN360" s="315"/>
      <c r="BO360" s="315"/>
      <c r="BP360" s="315"/>
      <c r="BQ360" s="315"/>
      <c r="BR360" s="315"/>
      <c r="BS360" s="315"/>
      <c r="BT360" s="315"/>
      <c r="BU360" s="315"/>
      <c r="BV360" s="14"/>
      <c r="BW360" s="14"/>
      <c r="BX360" s="14"/>
      <c r="BY360" s="14"/>
      <c r="BZ360" s="14"/>
      <c r="CA360" s="14"/>
      <c r="CB360" s="14"/>
      <c r="CC360" s="14"/>
      <c r="CD360" s="14"/>
      <c r="CE360" s="14"/>
      <c r="CF360" s="14"/>
      <c r="CG360" s="14"/>
      <c r="CH360" s="14"/>
      <c r="CI360" s="14"/>
      <c r="CJ360" s="14"/>
      <c r="CK360" s="14"/>
      <c r="CL360" s="14"/>
    </row>
    <row r="361" spans="1:90" ht="15" customHeight="1">
      <c r="A361" s="5"/>
      <c r="B361" s="6"/>
      <c r="C361" s="19" t="s">
        <v>6884</v>
      </c>
      <c r="D361" s="634" t="str">
        <f>IF($AC$136="","",IF(HLOOKUP($AC$136,Presentación!$AQ$3:$BV$574,Presentación!AP222)="","",HLOOKUP($AC$136,Presentación!$AQ$3:$BV$574,Presentación!AP222,0)))</f>
        <v/>
      </c>
      <c r="E361" s="669"/>
      <c r="F361" s="670"/>
      <c r="G361" s="752" t="str">
        <f>IF($AC$136="","",IF(HLOOKUP($AC$136,Presentación!$BZ$3:$DE$574,Presentación!AP222,0)="","",HLOOKUP($AC$136,Presentación!$BZ$3:$DE$574,Presentación!AP222,0)))</f>
        <v/>
      </c>
      <c r="H361" s="669"/>
      <c r="I361" s="669"/>
      <c r="J361" s="669"/>
      <c r="K361" s="669"/>
      <c r="L361" s="669"/>
      <c r="M361" s="669"/>
      <c r="N361" s="669"/>
      <c r="O361" s="669"/>
      <c r="P361" s="669"/>
      <c r="Q361" s="669"/>
      <c r="R361" s="669"/>
      <c r="S361" s="670"/>
      <c r="T361" s="866"/>
      <c r="U361" s="745"/>
      <c r="V361" s="746"/>
      <c r="W361" s="112"/>
      <c r="X361" s="112"/>
      <c r="Y361" s="112"/>
      <c r="Z361" s="112"/>
      <c r="AA361" s="112"/>
      <c r="AB361" s="112"/>
      <c r="AC361" s="112"/>
      <c r="AD361" s="112"/>
      <c r="AG361">
        <f t="shared" si="133"/>
        <v>0</v>
      </c>
      <c r="AH361" s="247">
        <f t="shared" si="134"/>
        <v>0</v>
      </c>
      <c r="AI361" s="310" t="str">
        <f>IF(AH361=0,"",
IF(SUM($AH$142:AH361)=1,AJ361,
IF($AH$717&gt;SUM($AH$142:AH361),_xlfn.CONCAT(", ",AJ361),
IF($AH$717=SUM($AH$142:AH361),_xlfn.CONCAT(" y ",AJ361)))))</f>
        <v/>
      </c>
      <c r="AJ361" s="19">
        <v>220</v>
      </c>
      <c r="AK361">
        <f t="shared" si="132"/>
        <v>0</v>
      </c>
      <c r="AL361">
        <f t="shared" si="135"/>
        <v>0</v>
      </c>
      <c r="AM361">
        <f t="shared" si="136"/>
        <v>0</v>
      </c>
      <c r="AN361">
        <f t="shared" si="137"/>
        <v>0</v>
      </c>
      <c r="AO361">
        <f t="shared" si="138"/>
        <v>0</v>
      </c>
      <c r="AP361">
        <f t="shared" si="139"/>
        <v>0</v>
      </c>
      <c r="AQ361">
        <f t="shared" si="140"/>
        <v>0</v>
      </c>
      <c r="AR361">
        <f t="shared" si="141"/>
        <v>0</v>
      </c>
      <c r="AS361">
        <f t="shared" si="142"/>
        <v>0</v>
      </c>
      <c r="AT361" s="311">
        <f t="shared" si="143"/>
        <v>0</v>
      </c>
      <c r="AU361" s="312">
        <f t="shared" si="144"/>
        <v>0</v>
      </c>
      <c r="AV361" s="313">
        <f t="shared" si="145"/>
        <v>0</v>
      </c>
      <c r="AW361" s="314">
        <f t="shared" si="155"/>
        <v>0</v>
      </c>
      <c r="AX361" s="311">
        <f t="shared" si="146"/>
        <v>0</v>
      </c>
      <c r="AY361" s="312">
        <f t="shared" si="147"/>
        <v>0</v>
      </c>
      <c r="AZ361" s="313">
        <f t="shared" si="148"/>
        <v>0</v>
      </c>
      <c r="BA361" s="314">
        <f t="shared" si="156"/>
        <v>0</v>
      </c>
      <c r="BB361" s="311">
        <f t="shared" si="149"/>
        <v>0</v>
      </c>
      <c r="BC361" s="312">
        <f t="shared" si="150"/>
        <v>0</v>
      </c>
      <c r="BD361" s="313">
        <f t="shared" si="151"/>
        <v>0</v>
      </c>
      <c r="BE361" s="314">
        <f t="shared" si="157"/>
        <v>0</v>
      </c>
      <c r="BF361" s="311">
        <f t="shared" si="152"/>
        <v>0</v>
      </c>
      <c r="BG361" s="312">
        <f t="shared" si="153"/>
        <v>0</v>
      </c>
      <c r="BH361" s="313">
        <f t="shared" si="154"/>
        <v>0</v>
      </c>
      <c r="BI361" s="314">
        <f t="shared" si="158"/>
        <v>0</v>
      </c>
      <c r="BJ361" s="247">
        <f t="shared" si="159"/>
        <v>0</v>
      </c>
      <c r="BK361" s="310" t="str">
        <f>IF(BJ361=0,"",
IF(SUM($BJ$143:BJ361)=1,BL361,
IF($BJ$718&gt;SUM($BJ$143:BJ361),_xlfn.CONCAT(", ",BL361),
IF($BJ$718=SUM($BJ$143:BJ361),_xlfn.CONCAT(" y ",BL361)))))</f>
        <v/>
      </c>
      <c r="BL361" s="19">
        <v>219</v>
      </c>
      <c r="BM361" s="14"/>
      <c r="BN361" s="315"/>
      <c r="BO361" s="315"/>
      <c r="BP361" s="315"/>
      <c r="BQ361" s="315"/>
      <c r="BR361" s="315"/>
      <c r="BS361" s="315"/>
      <c r="BT361" s="315"/>
      <c r="BU361" s="315"/>
      <c r="BV361" s="14"/>
      <c r="BW361" s="14"/>
      <c r="BX361" s="14"/>
      <c r="BY361" s="14"/>
      <c r="BZ361" s="14"/>
      <c r="CA361" s="14"/>
      <c r="CB361" s="14"/>
      <c r="CC361" s="14"/>
      <c r="CD361" s="14"/>
      <c r="CE361" s="14"/>
      <c r="CF361" s="14"/>
      <c r="CG361" s="14"/>
      <c r="CH361" s="14"/>
      <c r="CI361" s="14"/>
      <c r="CJ361" s="14"/>
      <c r="CK361" s="14"/>
      <c r="CL361" s="14"/>
    </row>
    <row r="362" spans="1:90" ht="15" customHeight="1">
      <c r="A362" s="5"/>
      <c r="B362" s="6"/>
      <c r="C362" s="19" t="s">
        <v>6885</v>
      </c>
      <c r="D362" s="634" t="str">
        <f>IF($AC$136="","",IF(HLOOKUP($AC$136,Presentación!$AQ$3:$BV$574,Presentación!AP223)="","",HLOOKUP($AC$136,Presentación!$AQ$3:$BV$574,Presentación!AP223,0)))</f>
        <v/>
      </c>
      <c r="E362" s="669"/>
      <c r="F362" s="670"/>
      <c r="G362" s="752" t="str">
        <f>IF($AC$136="","",IF(HLOOKUP($AC$136,Presentación!$BZ$3:$DE$574,Presentación!AP223,0)="","",HLOOKUP($AC$136,Presentación!$BZ$3:$DE$574,Presentación!AP223,0)))</f>
        <v/>
      </c>
      <c r="H362" s="669"/>
      <c r="I362" s="669"/>
      <c r="J362" s="669"/>
      <c r="K362" s="669"/>
      <c r="L362" s="669"/>
      <c r="M362" s="669"/>
      <c r="N362" s="669"/>
      <c r="O362" s="669"/>
      <c r="P362" s="669"/>
      <c r="Q362" s="669"/>
      <c r="R362" s="669"/>
      <c r="S362" s="670"/>
      <c r="T362" s="866"/>
      <c r="U362" s="745"/>
      <c r="V362" s="746"/>
      <c r="W362" s="112"/>
      <c r="X362" s="112"/>
      <c r="Y362" s="112"/>
      <c r="Z362" s="112"/>
      <c r="AA362" s="112"/>
      <c r="AB362" s="112"/>
      <c r="AC362" s="112"/>
      <c r="AD362" s="112"/>
      <c r="AG362">
        <f t="shared" si="133"/>
        <v>0</v>
      </c>
      <c r="AH362" s="247">
        <f t="shared" si="134"/>
        <v>0</v>
      </c>
      <c r="AI362" s="310" t="str">
        <f>IF(AH362=0,"",
IF(SUM($AH$142:AH362)=1,AJ362,
IF($AH$717&gt;SUM($AH$142:AH362),_xlfn.CONCAT(", ",AJ362),
IF($AH$717=SUM($AH$142:AH362),_xlfn.CONCAT(" y ",AJ362)))))</f>
        <v/>
      </c>
      <c r="AJ362" s="19">
        <v>221</v>
      </c>
      <c r="AK362">
        <f t="shared" si="132"/>
        <v>0</v>
      </c>
      <c r="AL362">
        <f t="shared" si="135"/>
        <v>0</v>
      </c>
      <c r="AM362">
        <f t="shared" si="136"/>
        <v>0</v>
      </c>
      <c r="AN362">
        <f t="shared" si="137"/>
        <v>0</v>
      </c>
      <c r="AO362">
        <f t="shared" si="138"/>
        <v>0</v>
      </c>
      <c r="AP362">
        <f t="shared" si="139"/>
        <v>0</v>
      </c>
      <c r="AQ362">
        <f t="shared" si="140"/>
        <v>0</v>
      </c>
      <c r="AR362">
        <f t="shared" si="141"/>
        <v>0</v>
      </c>
      <c r="AS362">
        <f t="shared" si="142"/>
        <v>0</v>
      </c>
      <c r="AT362" s="311">
        <f t="shared" si="143"/>
        <v>0</v>
      </c>
      <c r="AU362" s="312">
        <f t="shared" si="144"/>
        <v>0</v>
      </c>
      <c r="AV362" s="313">
        <f t="shared" si="145"/>
        <v>0</v>
      </c>
      <c r="AW362" s="314">
        <f t="shared" si="155"/>
        <v>0</v>
      </c>
      <c r="AX362" s="311">
        <f t="shared" si="146"/>
        <v>0</v>
      </c>
      <c r="AY362" s="312">
        <f t="shared" si="147"/>
        <v>0</v>
      </c>
      <c r="AZ362" s="313">
        <f t="shared" si="148"/>
        <v>0</v>
      </c>
      <c r="BA362" s="314">
        <f t="shared" si="156"/>
        <v>0</v>
      </c>
      <c r="BB362" s="311">
        <f t="shared" si="149"/>
        <v>0</v>
      </c>
      <c r="BC362" s="312">
        <f t="shared" si="150"/>
        <v>0</v>
      </c>
      <c r="BD362" s="313">
        <f t="shared" si="151"/>
        <v>0</v>
      </c>
      <c r="BE362" s="314">
        <f t="shared" si="157"/>
        <v>0</v>
      </c>
      <c r="BF362" s="311">
        <f t="shared" si="152"/>
        <v>0</v>
      </c>
      <c r="BG362" s="312">
        <f t="shared" si="153"/>
        <v>0</v>
      </c>
      <c r="BH362" s="313">
        <f t="shared" si="154"/>
        <v>0</v>
      </c>
      <c r="BI362" s="314">
        <f t="shared" si="158"/>
        <v>0</v>
      </c>
      <c r="BJ362" s="247">
        <f t="shared" si="159"/>
        <v>0</v>
      </c>
      <c r="BK362" s="310" t="str">
        <f>IF(BJ362=0,"",
IF(SUM($BJ$143:BJ362)=1,BL362,
IF($BJ$718&gt;SUM($BJ$143:BJ362),_xlfn.CONCAT(", ",BL362),
IF($BJ$718=SUM($BJ$143:BJ362),_xlfn.CONCAT(" y ",BL362)))))</f>
        <v/>
      </c>
      <c r="BL362" s="19">
        <v>220</v>
      </c>
      <c r="BM362" s="14"/>
      <c r="BN362" s="315"/>
      <c r="BO362" s="315"/>
      <c r="BP362" s="315"/>
      <c r="BQ362" s="315"/>
      <c r="BR362" s="315"/>
      <c r="BS362" s="315"/>
      <c r="BT362" s="315"/>
      <c r="BU362" s="315"/>
      <c r="BV362" s="14"/>
      <c r="BW362" s="14"/>
      <c r="BX362" s="14"/>
      <c r="BY362" s="14"/>
      <c r="BZ362" s="14"/>
      <c r="CA362" s="14"/>
      <c r="CB362" s="14"/>
      <c r="CC362" s="14"/>
      <c r="CD362" s="14"/>
      <c r="CE362" s="14"/>
      <c r="CF362" s="14"/>
      <c r="CG362" s="14"/>
      <c r="CH362" s="14"/>
      <c r="CI362" s="14"/>
      <c r="CJ362" s="14"/>
      <c r="CK362" s="14"/>
      <c r="CL362" s="14"/>
    </row>
    <row r="363" spans="1:90" ht="15" customHeight="1">
      <c r="A363" s="5"/>
      <c r="B363" s="6"/>
      <c r="C363" s="19" t="s">
        <v>6886</v>
      </c>
      <c r="D363" s="634" t="str">
        <f>IF($AC$136="","",IF(HLOOKUP($AC$136,Presentación!$AQ$3:$BV$574,Presentación!AP224)="","",HLOOKUP($AC$136,Presentación!$AQ$3:$BV$574,Presentación!AP224,0)))</f>
        <v/>
      </c>
      <c r="E363" s="669"/>
      <c r="F363" s="670"/>
      <c r="G363" s="752" t="str">
        <f>IF($AC$136="","",IF(HLOOKUP($AC$136,Presentación!$BZ$3:$DE$574,Presentación!AP224,0)="","",HLOOKUP($AC$136,Presentación!$BZ$3:$DE$574,Presentación!AP224,0)))</f>
        <v/>
      </c>
      <c r="H363" s="669"/>
      <c r="I363" s="669"/>
      <c r="J363" s="669"/>
      <c r="K363" s="669"/>
      <c r="L363" s="669"/>
      <c r="M363" s="669"/>
      <c r="N363" s="669"/>
      <c r="O363" s="669"/>
      <c r="P363" s="669"/>
      <c r="Q363" s="669"/>
      <c r="R363" s="669"/>
      <c r="S363" s="670"/>
      <c r="T363" s="866"/>
      <c r="U363" s="745"/>
      <c r="V363" s="746"/>
      <c r="W363" s="112"/>
      <c r="X363" s="112"/>
      <c r="Y363" s="112"/>
      <c r="Z363" s="112"/>
      <c r="AA363" s="112"/>
      <c r="AB363" s="112"/>
      <c r="AC363" s="112"/>
      <c r="AD363" s="112"/>
      <c r="AG363">
        <f t="shared" si="133"/>
        <v>0</v>
      </c>
      <c r="AH363" s="247">
        <f t="shared" si="134"/>
        <v>0</v>
      </c>
      <c r="AI363" s="310" t="str">
        <f>IF(AH363=0,"",
IF(SUM($AH$142:AH363)=1,AJ363,
IF($AH$717&gt;SUM($AH$142:AH363),_xlfn.CONCAT(", ",AJ363),
IF($AH$717=SUM($AH$142:AH363),_xlfn.CONCAT(" y ",AJ363)))))</f>
        <v/>
      </c>
      <c r="AJ363" s="19">
        <v>222</v>
      </c>
      <c r="AK363">
        <f t="shared" si="132"/>
        <v>0</v>
      </c>
      <c r="AL363">
        <f t="shared" si="135"/>
        <v>0</v>
      </c>
      <c r="AM363">
        <f t="shared" si="136"/>
        <v>0</v>
      </c>
      <c r="AN363">
        <f t="shared" si="137"/>
        <v>0</v>
      </c>
      <c r="AO363">
        <f t="shared" si="138"/>
        <v>0</v>
      </c>
      <c r="AP363">
        <f t="shared" si="139"/>
        <v>0</v>
      </c>
      <c r="AQ363">
        <f t="shared" si="140"/>
        <v>0</v>
      </c>
      <c r="AR363">
        <f t="shared" si="141"/>
        <v>0</v>
      </c>
      <c r="AS363">
        <f t="shared" si="142"/>
        <v>0</v>
      </c>
      <c r="AT363" s="311">
        <f t="shared" si="143"/>
        <v>0</v>
      </c>
      <c r="AU363" s="312">
        <f t="shared" si="144"/>
        <v>0</v>
      </c>
      <c r="AV363" s="313">
        <f t="shared" si="145"/>
        <v>0</v>
      </c>
      <c r="AW363" s="314">
        <f t="shared" si="155"/>
        <v>0</v>
      </c>
      <c r="AX363" s="311">
        <f t="shared" si="146"/>
        <v>0</v>
      </c>
      <c r="AY363" s="312">
        <f t="shared" si="147"/>
        <v>0</v>
      </c>
      <c r="AZ363" s="313">
        <f t="shared" si="148"/>
        <v>0</v>
      </c>
      <c r="BA363" s="314">
        <f t="shared" si="156"/>
        <v>0</v>
      </c>
      <c r="BB363" s="311">
        <f t="shared" si="149"/>
        <v>0</v>
      </c>
      <c r="BC363" s="312">
        <f t="shared" si="150"/>
        <v>0</v>
      </c>
      <c r="BD363" s="313">
        <f t="shared" si="151"/>
        <v>0</v>
      </c>
      <c r="BE363" s="314">
        <f t="shared" si="157"/>
        <v>0</v>
      </c>
      <c r="BF363" s="311">
        <f t="shared" si="152"/>
        <v>0</v>
      </c>
      <c r="BG363" s="312">
        <f t="shared" si="153"/>
        <v>0</v>
      </c>
      <c r="BH363" s="313">
        <f t="shared" si="154"/>
        <v>0</v>
      </c>
      <c r="BI363" s="314">
        <f t="shared" si="158"/>
        <v>0</v>
      </c>
      <c r="BJ363" s="247">
        <f t="shared" si="159"/>
        <v>0</v>
      </c>
      <c r="BK363" s="310" t="str">
        <f>IF(BJ363=0,"",
IF(SUM($BJ$143:BJ363)=1,BL363,
IF($BJ$718&gt;SUM($BJ$143:BJ363),_xlfn.CONCAT(", ",BL363),
IF($BJ$718=SUM($BJ$143:BJ363),_xlfn.CONCAT(" y ",BL363)))))</f>
        <v/>
      </c>
      <c r="BL363" s="19">
        <v>221</v>
      </c>
      <c r="BM363" s="14"/>
      <c r="BN363" s="315"/>
      <c r="BO363" s="315"/>
      <c r="BP363" s="315"/>
      <c r="BQ363" s="315"/>
      <c r="BR363" s="315"/>
      <c r="BS363" s="315"/>
      <c r="BT363" s="315"/>
      <c r="BU363" s="315"/>
      <c r="BV363" s="14"/>
      <c r="BW363" s="14"/>
      <c r="BX363" s="14"/>
      <c r="BY363" s="14"/>
      <c r="BZ363" s="14"/>
      <c r="CA363" s="14"/>
      <c r="CB363" s="14"/>
      <c r="CC363" s="14"/>
      <c r="CD363" s="14"/>
      <c r="CE363" s="14"/>
      <c r="CF363" s="14"/>
      <c r="CG363" s="14"/>
      <c r="CH363" s="14"/>
      <c r="CI363" s="14"/>
      <c r="CJ363" s="14"/>
      <c r="CK363" s="14"/>
      <c r="CL363" s="14"/>
    </row>
    <row r="364" spans="1:90" ht="15" customHeight="1">
      <c r="A364" s="5"/>
      <c r="B364" s="6"/>
      <c r="C364" s="19" t="s">
        <v>6887</v>
      </c>
      <c r="D364" s="634" t="str">
        <f>IF($AC$136="","",IF(HLOOKUP($AC$136,Presentación!$AQ$3:$BV$574,Presentación!AP225)="","",HLOOKUP($AC$136,Presentación!$AQ$3:$BV$574,Presentación!AP225,0)))</f>
        <v/>
      </c>
      <c r="E364" s="669"/>
      <c r="F364" s="670"/>
      <c r="G364" s="752" t="str">
        <f>IF($AC$136="","",IF(HLOOKUP($AC$136,Presentación!$BZ$3:$DE$574,Presentación!AP225,0)="","",HLOOKUP($AC$136,Presentación!$BZ$3:$DE$574,Presentación!AP225,0)))</f>
        <v/>
      </c>
      <c r="H364" s="669"/>
      <c r="I364" s="669"/>
      <c r="J364" s="669"/>
      <c r="K364" s="669"/>
      <c r="L364" s="669"/>
      <c r="M364" s="669"/>
      <c r="N364" s="669"/>
      <c r="O364" s="669"/>
      <c r="P364" s="669"/>
      <c r="Q364" s="669"/>
      <c r="R364" s="669"/>
      <c r="S364" s="670"/>
      <c r="T364" s="866"/>
      <c r="U364" s="745"/>
      <c r="V364" s="746"/>
      <c r="W364" s="112"/>
      <c r="X364" s="112"/>
      <c r="Y364" s="112"/>
      <c r="Z364" s="112"/>
      <c r="AA364" s="112"/>
      <c r="AB364" s="112"/>
      <c r="AC364" s="112"/>
      <c r="AD364" s="112"/>
      <c r="AG364">
        <f t="shared" si="133"/>
        <v>0</v>
      </c>
      <c r="AH364" s="247">
        <f t="shared" si="134"/>
        <v>0</v>
      </c>
      <c r="AI364" s="310" t="str">
        <f>IF(AH364=0,"",
IF(SUM($AH$142:AH364)=1,AJ364,
IF($AH$717&gt;SUM($AH$142:AH364),_xlfn.CONCAT(", ",AJ364),
IF($AH$717=SUM($AH$142:AH364),_xlfn.CONCAT(" y ",AJ364)))))</f>
        <v/>
      </c>
      <c r="AJ364" s="19">
        <v>223</v>
      </c>
      <c r="AK364">
        <f t="shared" si="132"/>
        <v>0</v>
      </c>
      <c r="AL364">
        <f t="shared" si="135"/>
        <v>0</v>
      </c>
      <c r="AM364">
        <f t="shared" si="136"/>
        <v>0</v>
      </c>
      <c r="AN364">
        <f t="shared" si="137"/>
        <v>0</v>
      </c>
      <c r="AO364">
        <f t="shared" si="138"/>
        <v>0</v>
      </c>
      <c r="AP364">
        <f t="shared" si="139"/>
        <v>0</v>
      </c>
      <c r="AQ364">
        <f t="shared" si="140"/>
        <v>0</v>
      </c>
      <c r="AR364">
        <f t="shared" si="141"/>
        <v>0</v>
      </c>
      <c r="AS364">
        <f t="shared" si="142"/>
        <v>0</v>
      </c>
      <c r="AT364" s="311">
        <f t="shared" si="143"/>
        <v>0</v>
      </c>
      <c r="AU364" s="312">
        <f t="shared" si="144"/>
        <v>0</v>
      </c>
      <c r="AV364" s="313">
        <f t="shared" si="145"/>
        <v>0</v>
      </c>
      <c r="AW364" s="314">
        <f t="shared" si="155"/>
        <v>0</v>
      </c>
      <c r="AX364" s="311">
        <f t="shared" si="146"/>
        <v>0</v>
      </c>
      <c r="AY364" s="312">
        <f t="shared" si="147"/>
        <v>0</v>
      </c>
      <c r="AZ364" s="313">
        <f t="shared" si="148"/>
        <v>0</v>
      </c>
      <c r="BA364" s="314">
        <f t="shared" si="156"/>
        <v>0</v>
      </c>
      <c r="BB364" s="311">
        <f t="shared" si="149"/>
        <v>0</v>
      </c>
      <c r="BC364" s="312">
        <f t="shared" si="150"/>
        <v>0</v>
      </c>
      <c r="BD364" s="313">
        <f t="shared" si="151"/>
        <v>0</v>
      </c>
      <c r="BE364" s="314">
        <f t="shared" si="157"/>
        <v>0</v>
      </c>
      <c r="BF364" s="311">
        <f t="shared" si="152"/>
        <v>0</v>
      </c>
      <c r="BG364" s="312">
        <f t="shared" si="153"/>
        <v>0</v>
      </c>
      <c r="BH364" s="313">
        <f t="shared" si="154"/>
        <v>0</v>
      </c>
      <c r="BI364" s="314">
        <f t="shared" si="158"/>
        <v>0</v>
      </c>
      <c r="BJ364" s="247">
        <f t="shared" si="159"/>
        <v>0</v>
      </c>
      <c r="BK364" s="310" t="str">
        <f>IF(BJ364=0,"",
IF(SUM($BJ$143:BJ364)=1,BL364,
IF($BJ$718&gt;SUM($BJ$143:BJ364),_xlfn.CONCAT(", ",BL364),
IF($BJ$718=SUM($BJ$143:BJ364),_xlfn.CONCAT(" y ",BL364)))))</f>
        <v/>
      </c>
      <c r="BL364" s="19">
        <v>222</v>
      </c>
      <c r="BM364" s="14"/>
      <c r="BN364" s="315"/>
      <c r="BO364" s="315"/>
      <c r="BP364" s="315"/>
      <c r="BQ364" s="315"/>
      <c r="BR364" s="315"/>
      <c r="BS364" s="315"/>
      <c r="BT364" s="315"/>
      <c r="BU364" s="315"/>
      <c r="BV364" s="14"/>
      <c r="BW364" s="14"/>
      <c r="BX364" s="14"/>
      <c r="BY364" s="14"/>
      <c r="BZ364" s="14"/>
      <c r="CA364" s="14"/>
      <c r="CB364" s="14"/>
      <c r="CC364" s="14"/>
      <c r="CD364" s="14"/>
      <c r="CE364" s="14"/>
      <c r="CF364" s="14"/>
      <c r="CG364" s="14"/>
      <c r="CH364" s="14"/>
      <c r="CI364" s="14"/>
      <c r="CJ364" s="14"/>
      <c r="CK364" s="14"/>
      <c r="CL364" s="14"/>
    </row>
    <row r="365" spans="1:90" ht="15" customHeight="1">
      <c r="A365" s="5"/>
      <c r="B365" s="6"/>
      <c r="C365" s="19" t="s">
        <v>6888</v>
      </c>
      <c r="D365" s="634" t="str">
        <f>IF($AC$136="","",IF(HLOOKUP($AC$136,Presentación!$AQ$3:$BV$574,Presentación!AP226)="","",HLOOKUP($AC$136,Presentación!$AQ$3:$BV$574,Presentación!AP226,0)))</f>
        <v/>
      </c>
      <c r="E365" s="669"/>
      <c r="F365" s="670"/>
      <c r="G365" s="752" t="str">
        <f>IF($AC$136="","",IF(HLOOKUP($AC$136,Presentación!$BZ$3:$DE$574,Presentación!AP226,0)="","",HLOOKUP($AC$136,Presentación!$BZ$3:$DE$574,Presentación!AP226,0)))</f>
        <v/>
      </c>
      <c r="H365" s="669"/>
      <c r="I365" s="669"/>
      <c r="J365" s="669"/>
      <c r="K365" s="669"/>
      <c r="L365" s="669"/>
      <c r="M365" s="669"/>
      <c r="N365" s="669"/>
      <c r="O365" s="669"/>
      <c r="P365" s="669"/>
      <c r="Q365" s="669"/>
      <c r="R365" s="669"/>
      <c r="S365" s="670"/>
      <c r="T365" s="866"/>
      <c r="U365" s="745"/>
      <c r="V365" s="746"/>
      <c r="W365" s="112"/>
      <c r="X365" s="112"/>
      <c r="Y365" s="112"/>
      <c r="Z365" s="112"/>
      <c r="AA365" s="112"/>
      <c r="AB365" s="112"/>
      <c r="AC365" s="112"/>
      <c r="AD365" s="112"/>
      <c r="AG365">
        <f t="shared" si="133"/>
        <v>0</v>
      </c>
      <c r="AH365" s="247">
        <f t="shared" si="134"/>
        <v>0</v>
      </c>
      <c r="AI365" s="310" t="str">
        <f>IF(AH365=0,"",
IF(SUM($AH$142:AH365)=1,AJ365,
IF($AH$717&gt;SUM($AH$142:AH365),_xlfn.CONCAT(", ",AJ365),
IF($AH$717=SUM($AH$142:AH365),_xlfn.CONCAT(" y ",AJ365)))))</f>
        <v/>
      </c>
      <c r="AJ365" s="19">
        <v>224</v>
      </c>
      <c r="AK365">
        <f t="shared" si="132"/>
        <v>0</v>
      </c>
      <c r="AL365">
        <f t="shared" si="135"/>
        <v>0</v>
      </c>
      <c r="AM365">
        <f t="shared" si="136"/>
        <v>0</v>
      </c>
      <c r="AN365">
        <f t="shared" si="137"/>
        <v>0</v>
      </c>
      <c r="AO365">
        <f t="shared" si="138"/>
        <v>0</v>
      </c>
      <c r="AP365">
        <f t="shared" si="139"/>
        <v>0</v>
      </c>
      <c r="AQ365">
        <f t="shared" si="140"/>
        <v>0</v>
      </c>
      <c r="AR365">
        <f t="shared" si="141"/>
        <v>0</v>
      </c>
      <c r="AS365">
        <f t="shared" si="142"/>
        <v>0</v>
      </c>
      <c r="AT365" s="311">
        <f t="shared" si="143"/>
        <v>0</v>
      </c>
      <c r="AU365" s="312">
        <f t="shared" si="144"/>
        <v>0</v>
      </c>
      <c r="AV365" s="313">
        <f t="shared" si="145"/>
        <v>0</v>
      </c>
      <c r="AW365" s="314">
        <f t="shared" si="155"/>
        <v>0</v>
      </c>
      <c r="AX365" s="311">
        <f t="shared" si="146"/>
        <v>0</v>
      </c>
      <c r="AY365" s="312">
        <f t="shared" si="147"/>
        <v>0</v>
      </c>
      <c r="AZ365" s="313">
        <f t="shared" si="148"/>
        <v>0</v>
      </c>
      <c r="BA365" s="314">
        <f t="shared" si="156"/>
        <v>0</v>
      </c>
      <c r="BB365" s="311">
        <f t="shared" si="149"/>
        <v>0</v>
      </c>
      <c r="BC365" s="312">
        <f t="shared" si="150"/>
        <v>0</v>
      </c>
      <c r="BD365" s="313">
        <f t="shared" si="151"/>
        <v>0</v>
      </c>
      <c r="BE365" s="314">
        <f t="shared" si="157"/>
        <v>0</v>
      </c>
      <c r="BF365" s="311">
        <f t="shared" si="152"/>
        <v>0</v>
      </c>
      <c r="BG365" s="312">
        <f t="shared" si="153"/>
        <v>0</v>
      </c>
      <c r="BH365" s="313">
        <f t="shared" si="154"/>
        <v>0</v>
      </c>
      <c r="BI365" s="314">
        <f t="shared" si="158"/>
        <v>0</v>
      </c>
      <c r="BJ365" s="247">
        <f t="shared" si="159"/>
        <v>0</v>
      </c>
      <c r="BK365" s="310" t="str">
        <f>IF(BJ365=0,"",
IF(SUM($BJ$143:BJ365)=1,BL365,
IF($BJ$718&gt;SUM($BJ$143:BJ365),_xlfn.CONCAT(", ",BL365),
IF($BJ$718=SUM($BJ$143:BJ365),_xlfn.CONCAT(" y ",BL365)))))</f>
        <v/>
      </c>
      <c r="BL365" s="19">
        <v>223</v>
      </c>
      <c r="BM365" s="14"/>
      <c r="BN365" s="315"/>
      <c r="BO365" s="315"/>
      <c r="BP365" s="315"/>
      <c r="BQ365" s="315"/>
      <c r="BR365" s="315"/>
      <c r="BS365" s="315"/>
      <c r="BT365" s="315"/>
      <c r="BU365" s="315"/>
      <c r="BV365" s="14"/>
      <c r="BW365" s="14"/>
      <c r="BX365" s="14"/>
      <c r="BY365" s="14"/>
      <c r="BZ365" s="14"/>
      <c r="CA365" s="14"/>
      <c r="CB365" s="14"/>
      <c r="CC365" s="14"/>
      <c r="CD365" s="14"/>
      <c r="CE365" s="14"/>
      <c r="CF365" s="14"/>
      <c r="CG365" s="14"/>
      <c r="CH365" s="14"/>
      <c r="CI365" s="14"/>
      <c r="CJ365" s="14"/>
      <c r="CK365" s="14"/>
      <c r="CL365" s="14"/>
    </row>
    <row r="366" spans="1:90" ht="15" customHeight="1">
      <c r="A366" s="5"/>
      <c r="B366" s="6"/>
      <c r="C366" s="19" t="s">
        <v>6889</v>
      </c>
      <c r="D366" s="634" t="str">
        <f>IF($AC$136="","",IF(HLOOKUP($AC$136,Presentación!$AQ$3:$BV$574,Presentación!AP227)="","",HLOOKUP($AC$136,Presentación!$AQ$3:$BV$574,Presentación!AP227,0)))</f>
        <v/>
      </c>
      <c r="E366" s="669"/>
      <c r="F366" s="670"/>
      <c r="G366" s="752" t="str">
        <f>IF($AC$136="","",IF(HLOOKUP($AC$136,Presentación!$BZ$3:$DE$574,Presentación!AP227,0)="","",HLOOKUP($AC$136,Presentación!$BZ$3:$DE$574,Presentación!AP227,0)))</f>
        <v/>
      </c>
      <c r="H366" s="669"/>
      <c r="I366" s="669"/>
      <c r="J366" s="669"/>
      <c r="K366" s="669"/>
      <c r="L366" s="669"/>
      <c r="M366" s="669"/>
      <c r="N366" s="669"/>
      <c r="O366" s="669"/>
      <c r="P366" s="669"/>
      <c r="Q366" s="669"/>
      <c r="R366" s="669"/>
      <c r="S366" s="670"/>
      <c r="T366" s="866"/>
      <c r="U366" s="745"/>
      <c r="V366" s="746"/>
      <c r="W366" s="112"/>
      <c r="X366" s="112"/>
      <c r="Y366" s="112"/>
      <c r="Z366" s="112"/>
      <c r="AA366" s="112"/>
      <c r="AB366" s="112"/>
      <c r="AC366" s="112"/>
      <c r="AD366" s="112"/>
      <c r="AG366">
        <f t="shared" si="133"/>
        <v>0</v>
      </c>
      <c r="AH366" s="247">
        <f t="shared" si="134"/>
        <v>0</v>
      </c>
      <c r="AI366" s="310" t="str">
        <f>IF(AH366=0,"",
IF(SUM($AH$142:AH366)=1,AJ366,
IF($AH$717&gt;SUM($AH$142:AH366),_xlfn.CONCAT(", ",AJ366),
IF($AH$717=SUM($AH$142:AH366),_xlfn.CONCAT(" y ",AJ366)))))</f>
        <v/>
      </c>
      <c r="AJ366" s="19">
        <v>225</v>
      </c>
      <c r="AK366">
        <f t="shared" si="132"/>
        <v>0</v>
      </c>
      <c r="AL366">
        <f t="shared" si="135"/>
        <v>0</v>
      </c>
      <c r="AM366">
        <f t="shared" si="136"/>
        <v>0</v>
      </c>
      <c r="AN366">
        <f t="shared" si="137"/>
        <v>0</v>
      </c>
      <c r="AO366">
        <f t="shared" si="138"/>
        <v>0</v>
      </c>
      <c r="AP366">
        <f t="shared" si="139"/>
        <v>0</v>
      </c>
      <c r="AQ366">
        <f t="shared" si="140"/>
        <v>0</v>
      </c>
      <c r="AR366">
        <f t="shared" si="141"/>
        <v>0</v>
      </c>
      <c r="AS366">
        <f t="shared" si="142"/>
        <v>0</v>
      </c>
      <c r="AT366" s="311">
        <f t="shared" si="143"/>
        <v>0</v>
      </c>
      <c r="AU366" s="312">
        <f t="shared" si="144"/>
        <v>0</v>
      </c>
      <c r="AV366" s="313">
        <f t="shared" si="145"/>
        <v>0</v>
      </c>
      <c r="AW366" s="314">
        <f t="shared" si="155"/>
        <v>0</v>
      </c>
      <c r="AX366" s="311">
        <f t="shared" si="146"/>
        <v>0</v>
      </c>
      <c r="AY366" s="312">
        <f t="shared" si="147"/>
        <v>0</v>
      </c>
      <c r="AZ366" s="313">
        <f t="shared" si="148"/>
        <v>0</v>
      </c>
      <c r="BA366" s="314">
        <f t="shared" si="156"/>
        <v>0</v>
      </c>
      <c r="BB366" s="311">
        <f t="shared" si="149"/>
        <v>0</v>
      </c>
      <c r="BC366" s="312">
        <f t="shared" si="150"/>
        <v>0</v>
      </c>
      <c r="BD366" s="313">
        <f t="shared" si="151"/>
        <v>0</v>
      </c>
      <c r="BE366" s="314">
        <f t="shared" si="157"/>
        <v>0</v>
      </c>
      <c r="BF366" s="311">
        <f t="shared" si="152"/>
        <v>0</v>
      </c>
      <c r="BG366" s="312">
        <f t="shared" si="153"/>
        <v>0</v>
      </c>
      <c r="BH366" s="313">
        <f t="shared" si="154"/>
        <v>0</v>
      </c>
      <c r="BI366" s="314">
        <f t="shared" si="158"/>
        <v>0</v>
      </c>
      <c r="BJ366" s="247">
        <f t="shared" si="159"/>
        <v>0</v>
      </c>
      <c r="BK366" s="310" t="str">
        <f>IF(BJ366=0,"",
IF(SUM($BJ$143:BJ366)=1,BL366,
IF($BJ$718&gt;SUM($BJ$143:BJ366),_xlfn.CONCAT(", ",BL366),
IF($BJ$718=SUM($BJ$143:BJ366),_xlfn.CONCAT(" y ",BL366)))))</f>
        <v/>
      </c>
      <c r="BL366" s="19">
        <v>224</v>
      </c>
      <c r="BM366" s="14"/>
      <c r="BN366" s="315"/>
      <c r="BO366" s="315"/>
      <c r="BP366" s="315"/>
      <c r="BQ366" s="315"/>
      <c r="BR366" s="315"/>
      <c r="BS366" s="315"/>
      <c r="BT366" s="315"/>
      <c r="BU366" s="315"/>
      <c r="BV366" s="14"/>
      <c r="BW366" s="14"/>
      <c r="BX366" s="14"/>
      <c r="BY366" s="14"/>
      <c r="BZ366" s="14"/>
      <c r="CA366" s="14"/>
      <c r="CB366" s="14"/>
      <c r="CC366" s="14"/>
      <c r="CD366" s="14"/>
      <c r="CE366" s="14"/>
      <c r="CF366" s="14"/>
      <c r="CG366" s="14"/>
      <c r="CH366" s="14"/>
      <c r="CI366" s="14"/>
      <c r="CJ366" s="14"/>
      <c r="CK366" s="14"/>
      <c r="CL366" s="14"/>
    </row>
    <row r="367" spans="1:90" ht="15" customHeight="1">
      <c r="A367" s="5"/>
      <c r="B367" s="6"/>
      <c r="C367" s="19" t="s">
        <v>6890</v>
      </c>
      <c r="D367" s="634" t="str">
        <f>IF($AC$136="","",IF(HLOOKUP($AC$136,Presentación!$AQ$3:$BV$574,Presentación!AP228)="","",HLOOKUP($AC$136,Presentación!$AQ$3:$BV$574,Presentación!AP228,0)))</f>
        <v/>
      </c>
      <c r="E367" s="669"/>
      <c r="F367" s="670"/>
      <c r="G367" s="752" t="str">
        <f>IF($AC$136="","",IF(HLOOKUP($AC$136,Presentación!$BZ$3:$DE$574,Presentación!AP228,0)="","",HLOOKUP($AC$136,Presentación!$BZ$3:$DE$574,Presentación!AP228,0)))</f>
        <v/>
      </c>
      <c r="H367" s="669"/>
      <c r="I367" s="669"/>
      <c r="J367" s="669"/>
      <c r="K367" s="669"/>
      <c r="L367" s="669"/>
      <c r="M367" s="669"/>
      <c r="N367" s="669"/>
      <c r="O367" s="669"/>
      <c r="P367" s="669"/>
      <c r="Q367" s="669"/>
      <c r="R367" s="669"/>
      <c r="S367" s="670"/>
      <c r="T367" s="866"/>
      <c r="U367" s="745"/>
      <c r="V367" s="746"/>
      <c r="W367" s="112"/>
      <c r="X367" s="112"/>
      <c r="Y367" s="112"/>
      <c r="Z367" s="112"/>
      <c r="AA367" s="112"/>
      <c r="AB367" s="112"/>
      <c r="AC367" s="112"/>
      <c r="AD367" s="112"/>
      <c r="AG367">
        <f t="shared" si="133"/>
        <v>0</v>
      </c>
      <c r="AH367" s="247">
        <f t="shared" si="134"/>
        <v>0</v>
      </c>
      <c r="AI367" s="310" t="str">
        <f>IF(AH367=0,"",
IF(SUM($AH$142:AH367)=1,AJ367,
IF($AH$717&gt;SUM($AH$142:AH367),_xlfn.CONCAT(", ",AJ367),
IF($AH$717=SUM($AH$142:AH367),_xlfn.CONCAT(" y ",AJ367)))))</f>
        <v/>
      </c>
      <c r="AJ367" s="19">
        <v>226</v>
      </c>
      <c r="AK367">
        <f t="shared" si="132"/>
        <v>0</v>
      </c>
      <c r="AL367">
        <f t="shared" si="135"/>
        <v>0</v>
      </c>
      <c r="AM367">
        <f t="shared" si="136"/>
        <v>0</v>
      </c>
      <c r="AN367">
        <f t="shared" si="137"/>
        <v>0</v>
      </c>
      <c r="AO367">
        <f t="shared" si="138"/>
        <v>0</v>
      </c>
      <c r="AP367">
        <f t="shared" si="139"/>
        <v>0</v>
      </c>
      <c r="AQ367">
        <f t="shared" si="140"/>
        <v>0</v>
      </c>
      <c r="AR367">
        <f t="shared" si="141"/>
        <v>0</v>
      </c>
      <c r="AS367">
        <f t="shared" si="142"/>
        <v>0</v>
      </c>
      <c r="AT367" s="311">
        <f t="shared" si="143"/>
        <v>0</v>
      </c>
      <c r="AU367" s="312">
        <f t="shared" si="144"/>
        <v>0</v>
      </c>
      <c r="AV367" s="313">
        <f t="shared" si="145"/>
        <v>0</v>
      </c>
      <c r="AW367" s="314">
        <f t="shared" si="155"/>
        <v>0</v>
      </c>
      <c r="AX367" s="311">
        <f t="shared" si="146"/>
        <v>0</v>
      </c>
      <c r="AY367" s="312">
        <f t="shared" si="147"/>
        <v>0</v>
      </c>
      <c r="AZ367" s="313">
        <f t="shared" si="148"/>
        <v>0</v>
      </c>
      <c r="BA367" s="314">
        <f t="shared" si="156"/>
        <v>0</v>
      </c>
      <c r="BB367" s="311">
        <f t="shared" si="149"/>
        <v>0</v>
      </c>
      <c r="BC367" s="312">
        <f t="shared" si="150"/>
        <v>0</v>
      </c>
      <c r="BD367" s="313">
        <f t="shared" si="151"/>
        <v>0</v>
      </c>
      <c r="BE367" s="314">
        <f t="shared" si="157"/>
        <v>0</v>
      </c>
      <c r="BF367" s="311">
        <f t="shared" si="152"/>
        <v>0</v>
      </c>
      <c r="BG367" s="312">
        <f t="shared" si="153"/>
        <v>0</v>
      </c>
      <c r="BH367" s="313">
        <f t="shared" si="154"/>
        <v>0</v>
      </c>
      <c r="BI367" s="314">
        <f t="shared" si="158"/>
        <v>0</v>
      </c>
      <c r="BJ367" s="247">
        <f t="shared" si="159"/>
        <v>0</v>
      </c>
      <c r="BK367" s="310" t="str">
        <f>IF(BJ367=0,"",
IF(SUM($BJ$143:BJ367)=1,BL367,
IF($BJ$718&gt;SUM($BJ$143:BJ367),_xlfn.CONCAT(", ",BL367),
IF($BJ$718=SUM($BJ$143:BJ367),_xlfn.CONCAT(" y ",BL367)))))</f>
        <v/>
      </c>
      <c r="BL367" s="19">
        <v>225</v>
      </c>
      <c r="BM367" s="14"/>
      <c r="BN367" s="315"/>
      <c r="BO367" s="315"/>
      <c r="BP367" s="315"/>
      <c r="BQ367" s="315"/>
      <c r="BR367" s="315"/>
      <c r="BS367" s="315"/>
      <c r="BT367" s="315"/>
      <c r="BU367" s="315"/>
      <c r="BV367" s="14"/>
      <c r="BW367" s="14"/>
      <c r="BX367" s="14"/>
      <c r="BY367" s="14"/>
      <c r="BZ367" s="14"/>
      <c r="CA367" s="14"/>
      <c r="CB367" s="14"/>
      <c r="CC367" s="14"/>
      <c r="CD367" s="14"/>
      <c r="CE367" s="14"/>
      <c r="CF367" s="14"/>
      <c r="CG367" s="14"/>
      <c r="CH367" s="14"/>
      <c r="CI367" s="14"/>
      <c r="CJ367" s="14"/>
      <c r="CK367" s="14"/>
      <c r="CL367" s="14"/>
    </row>
    <row r="368" spans="1:90" ht="15" customHeight="1">
      <c r="A368" s="5"/>
      <c r="B368" s="6"/>
      <c r="C368" s="19" t="s">
        <v>6891</v>
      </c>
      <c r="D368" s="634" t="str">
        <f>IF($AC$136="","",IF(HLOOKUP($AC$136,Presentación!$AQ$3:$BV$574,Presentación!AP229)="","",HLOOKUP($AC$136,Presentación!$AQ$3:$BV$574,Presentación!AP229,0)))</f>
        <v/>
      </c>
      <c r="E368" s="669"/>
      <c r="F368" s="670"/>
      <c r="G368" s="752" t="str">
        <f>IF($AC$136="","",IF(HLOOKUP($AC$136,Presentación!$BZ$3:$DE$574,Presentación!AP229,0)="","",HLOOKUP($AC$136,Presentación!$BZ$3:$DE$574,Presentación!AP229,0)))</f>
        <v/>
      </c>
      <c r="H368" s="669"/>
      <c r="I368" s="669"/>
      <c r="J368" s="669"/>
      <c r="K368" s="669"/>
      <c r="L368" s="669"/>
      <c r="M368" s="669"/>
      <c r="N368" s="669"/>
      <c r="O368" s="669"/>
      <c r="P368" s="669"/>
      <c r="Q368" s="669"/>
      <c r="R368" s="669"/>
      <c r="S368" s="670"/>
      <c r="T368" s="866"/>
      <c r="U368" s="745"/>
      <c r="V368" s="746"/>
      <c r="W368" s="112"/>
      <c r="X368" s="112"/>
      <c r="Y368" s="112"/>
      <c r="Z368" s="112"/>
      <c r="AA368" s="112"/>
      <c r="AB368" s="112"/>
      <c r="AC368" s="112"/>
      <c r="AD368" s="112"/>
      <c r="AG368">
        <f t="shared" si="133"/>
        <v>0</v>
      </c>
      <c r="AH368" s="247">
        <f t="shared" si="134"/>
        <v>0</v>
      </c>
      <c r="AI368" s="310" t="str">
        <f>IF(AH368=0,"",
IF(SUM($AH$142:AH368)=1,AJ368,
IF($AH$717&gt;SUM($AH$142:AH368),_xlfn.CONCAT(", ",AJ368),
IF($AH$717=SUM($AH$142:AH368),_xlfn.CONCAT(" y ",AJ368)))))</f>
        <v/>
      </c>
      <c r="AJ368" s="19">
        <v>227</v>
      </c>
      <c r="AK368">
        <f t="shared" si="132"/>
        <v>0</v>
      </c>
      <c r="AL368">
        <f t="shared" si="135"/>
        <v>0</v>
      </c>
      <c r="AM368">
        <f t="shared" si="136"/>
        <v>0</v>
      </c>
      <c r="AN368">
        <f t="shared" si="137"/>
        <v>0</v>
      </c>
      <c r="AO368">
        <f t="shared" si="138"/>
        <v>0</v>
      </c>
      <c r="AP368">
        <f t="shared" si="139"/>
        <v>0</v>
      </c>
      <c r="AQ368">
        <f t="shared" si="140"/>
        <v>0</v>
      </c>
      <c r="AR368">
        <f t="shared" si="141"/>
        <v>0</v>
      </c>
      <c r="AS368">
        <f t="shared" si="142"/>
        <v>0</v>
      </c>
      <c r="AT368" s="311">
        <f t="shared" si="143"/>
        <v>0</v>
      </c>
      <c r="AU368" s="312">
        <f t="shared" si="144"/>
        <v>0</v>
      </c>
      <c r="AV368" s="313">
        <f t="shared" si="145"/>
        <v>0</v>
      </c>
      <c r="AW368" s="314">
        <f t="shared" si="155"/>
        <v>0</v>
      </c>
      <c r="AX368" s="311">
        <f t="shared" si="146"/>
        <v>0</v>
      </c>
      <c r="AY368" s="312">
        <f t="shared" si="147"/>
        <v>0</v>
      </c>
      <c r="AZ368" s="313">
        <f t="shared" si="148"/>
        <v>0</v>
      </c>
      <c r="BA368" s="314">
        <f t="shared" si="156"/>
        <v>0</v>
      </c>
      <c r="BB368" s="311">
        <f t="shared" si="149"/>
        <v>0</v>
      </c>
      <c r="BC368" s="312">
        <f t="shared" si="150"/>
        <v>0</v>
      </c>
      <c r="BD368" s="313">
        <f t="shared" si="151"/>
        <v>0</v>
      </c>
      <c r="BE368" s="314">
        <f t="shared" si="157"/>
        <v>0</v>
      </c>
      <c r="BF368" s="311">
        <f t="shared" si="152"/>
        <v>0</v>
      </c>
      <c r="BG368" s="312">
        <f t="shared" si="153"/>
        <v>0</v>
      </c>
      <c r="BH368" s="313">
        <f t="shared" si="154"/>
        <v>0</v>
      </c>
      <c r="BI368" s="314">
        <f t="shared" si="158"/>
        <v>0</v>
      </c>
      <c r="BJ368" s="247">
        <f t="shared" si="159"/>
        <v>0</v>
      </c>
      <c r="BK368" s="310" t="str">
        <f>IF(BJ368=0,"",
IF(SUM($BJ$143:BJ368)=1,BL368,
IF($BJ$718&gt;SUM($BJ$143:BJ368),_xlfn.CONCAT(", ",BL368),
IF($BJ$718=SUM($BJ$143:BJ368),_xlfn.CONCAT(" y ",BL368)))))</f>
        <v/>
      </c>
      <c r="BL368" s="19">
        <v>226</v>
      </c>
      <c r="BM368" s="14"/>
      <c r="BN368" s="315"/>
      <c r="BO368" s="315"/>
      <c r="BP368" s="315"/>
      <c r="BQ368" s="315"/>
      <c r="BR368" s="315"/>
      <c r="BS368" s="315"/>
      <c r="BT368" s="315"/>
      <c r="BU368" s="315"/>
      <c r="BV368" s="14"/>
      <c r="BW368" s="14"/>
      <c r="BX368" s="14"/>
      <c r="BY368" s="14"/>
      <c r="BZ368" s="14"/>
      <c r="CA368" s="14"/>
      <c r="CB368" s="14"/>
      <c r="CC368" s="14"/>
      <c r="CD368" s="14"/>
      <c r="CE368" s="14"/>
      <c r="CF368" s="14"/>
      <c r="CG368" s="14"/>
      <c r="CH368" s="14"/>
      <c r="CI368" s="14"/>
      <c r="CJ368" s="14"/>
      <c r="CK368" s="14"/>
      <c r="CL368" s="14"/>
    </row>
    <row r="369" spans="1:90" ht="15" customHeight="1">
      <c r="A369" s="5"/>
      <c r="B369" s="6"/>
      <c r="C369" s="19" t="s">
        <v>6892</v>
      </c>
      <c r="D369" s="634" t="str">
        <f>IF($AC$136="","",IF(HLOOKUP($AC$136,Presentación!$AQ$3:$BV$574,Presentación!AP230)="","",HLOOKUP($AC$136,Presentación!$AQ$3:$BV$574,Presentación!AP230,0)))</f>
        <v/>
      </c>
      <c r="E369" s="669"/>
      <c r="F369" s="670"/>
      <c r="G369" s="752" t="str">
        <f>IF($AC$136="","",IF(HLOOKUP($AC$136,Presentación!$BZ$3:$DE$574,Presentación!AP230,0)="","",HLOOKUP($AC$136,Presentación!$BZ$3:$DE$574,Presentación!AP230,0)))</f>
        <v/>
      </c>
      <c r="H369" s="669"/>
      <c r="I369" s="669"/>
      <c r="J369" s="669"/>
      <c r="K369" s="669"/>
      <c r="L369" s="669"/>
      <c r="M369" s="669"/>
      <c r="N369" s="669"/>
      <c r="O369" s="669"/>
      <c r="P369" s="669"/>
      <c r="Q369" s="669"/>
      <c r="R369" s="669"/>
      <c r="S369" s="670"/>
      <c r="T369" s="866"/>
      <c r="U369" s="745"/>
      <c r="V369" s="746"/>
      <c r="W369" s="112"/>
      <c r="X369" s="112"/>
      <c r="Y369" s="112"/>
      <c r="Z369" s="112"/>
      <c r="AA369" s="112"/>
      <c r="AB369" s="112"/>
      <c r="AC369" s="112"/>
      <c r="AD369" s="112"/>
      <c r="AG369">
        <f t="shared" si="133"/>
        <v>0</v>
      </c>
      <c r="AH369" s="247">
        <f t="shared" si="134"/>
        <v>0</v>
      </c>
      <c r="AI369" s="310" t="str">
        <f>IF(AH369=0,"",
IF(SUM($AH$142:AH369)=1,AJ369,
IF($AH$717&gt;SUM($AH$142:AH369),_xlfn.CONCAT(", ",AJ369),
IF($AH$717=SUM($AH$142:AH369),_xlfn.CONCAT(" y ",AJ369)))))</f>
        <v/>
      </c>
      <c r="AJ369" s="19">
        <v>228</v>
      </c>
      <c r="AK369">
        <f t="shared" si="132"/>
        <v>0</v>
      </c>
      <c r="AL369">
        <f t="shared" si="135"/>
        <v>0</v>
      </c>
      <c r="AM369">
        <f t="shared" si="136"/>
        <v>0</v>
      </c>
      <c r="AN369">
        <f t="shared" si="137"/>
        <v>0</v>
      </c>
      <c r="AO369">
        <f t="shared" si="138"/>
        <v>0</v>
      </c>
      <c r="AP369">
        <f t="shared" si="139"/>
        <v>0</v>
      </c>
      <c r="AQ369">
        <f t="shared" si="140"/>
        <v>0</v>
      </c>
      <c r="AR369">
        <f t="shared" si="141"/>
        <v>0</v>
      </c>
      <c r="AS369">
        <f t="shared" si="142"/>
        <v>0</v>
      </c>
      <c r="AT369" s="311">
        <f t="shared" si="143"/>
        <v>0</v>
      </c>
      <c r="AU369" s="312">
        <f t="shared" si="144"/>
        <v>0</v>
      </c>
      <c r="AV369" s="313">
        <f t="shared" si="145"/>
        <v>0</v>
      </c>
      <c r="AW369" s="314">
        <f t="shared" si="155"/>
        <v>0</v>
      </c>
      <c r="AX369" s="311">
        <f t="shared" si="146"/>
        <v>0</v>
      </c>
      <c r="AY369" s="312">
        <f t="shared" si="147"/>
        <v>0</v>
      </c>
      <c r="AZ369" s="313">
        <f t="shared" si="148"/>
        <v>0</v>
      </c>
      <c r="BA369" s="314">
        <f t="shared" si="156"/>
        <v>0</v>
      </c>
      <c r="BB369" s="311">
        <f t="shared" si="149"/>
        <v>0</v>
      </c>
      <c r="BC369" s="312">
        <f t="shared" si="150"/>
        <v>0</v>
      </c>
      <c r="BD369" s="313">
        <f t="shared" si="151"/>
        <v>0</v>
      </c>
      <c r="BE369" s="314">
        <f t="shared" si="157"/>
        <v>0</v>
      </c>
      <c r="BF369" s="311">
        <f t="shared" si="152"/>
        <v>0</v>
      </c>
      <c r="BG369" s="312">
        <f t="shared" si="153"/>
        <v>0</v>
      </c>
      <c r="BH369" s="313">
        <f t="shared" si="154"/>
        <v>0</v>
      </c>
      <c r="BI369" s="314">
        <f t="shared" si="158"/>
        <v>0</v>
      </c>
      <c r="BJ369" s="247">
        <f t="shared" si="159"/>
        <v>0</v>
      </c>
      <c r="BK369" s="310" t="str">
        <f>IF(BJ369=0,"",
IF(SUM($BJ$143:BJ369)=1,BL369,
IF($BJ$718&gt;SUM($BJ$143:BJ369),_xlfn.CONCAT(", ",BL369),
IF($BJ$718=SUM($BJ$143:BJ369),_xlfn.CONCAT(" y ",BL369)))))</f>
        <v/>
      </c>
      <c r="BL369" s="19">
        <v>227</v>
      </c>
      <c r="BM369" s="14"/>
      <c r="BN369" s="315"/>
      <c r="BO369" s="315"/>
      <c r="BP369" s="315"/>
      <c r="BQ369" s="315"/>
      <c r="BR369" s="315"/>
      <c r="BS369" s="315"/>
      <c r="BT369" s="315"/>
      <c r="BU369" s="315"/>
      <c r="BV369" s="14"/>
      <c r="BW369" s="14"/>
      <c r="BX369" s="14"/>
      <c r="BY369" s="14"/>
      <c r="BZ369" s="14"/>
      <c r="CA369" s="14"/>
      <c r="CB369" s="14"/>
      <c r="CC369" s="14"/>
      <c r="CD369" s="14"/>
      <c r="CE369" s="14"/>
      <c r="CF369" s="14"/>
      <c r="CG369" s="14"/>
      <c r="CH369" s="14"/>
      <c r="CI369" s="14"/>
      <c r="CJ369" s="14"/>
      <c r="CK369" s="14"/>
      <c r="CL369" s="14"/>
    </row>
    <row r="370" spans="1:90" ht="15" customHeight="1">
      <c r="A370" s="5"/>
      <c r="B370" s="6"/>
      <c r="C370" s="19" t="s">
        <v>6893</v>
      </c>
      <c r="D370" s="634" t="str">
        <f>IF($AC$136="","",IF(HLOOKUP($AC$136,Presentación!$AQ$3:$BV$574,Presentación!AP231)="","",HLOOKUP($AC$136,Presentación!$AQ$3:$BV$574,Presentación!AP231,0)))</f>
        <v/>
      </c>
      <c r="E370" s="669"/>
      <c r="F370" s="670"/>
      <c r="G370" s="752" t="str">
        <f>IF($AC$136="","",IF(HLOOKUP($AC$136,Presentación!$BZ$3:$DE$574,Presentación!AP231,0)="","",HLOOKUP($AC$136,Presentación!$BZ$3:$DE$574,Presentación!AP231,0)))</f>
        <v/>
      </c>
      <c r="H370" s="669"/>
      <c r="I370" s="669"/>
      <c r="J370" s="669"/>
      <c r="K370" s="669"/>
      <c r="L370" s="669"/>
      <c r="M370" s="669"/>
      <c r="N370" s="669"/>
      <c r="O370" s="669"/>
      <c r="P370" s="669"/>
      <c r="Q370" s="669"/>
      <c r="R370" s="669"/>
      <c r="S370" s="670"/>
      <c r="T370" s="866"/>
      <c r="U370" s="745"/>
      <c r="V370" s="746"/>
      <c r="W370" s="112"/>
      <c r="X370" s="112"/>
      <c r="Y370" s="112"/>
      <c r="Z370" s="112"/>
      <c r="AA370" s="112"/>
      <c r="AB370" s="112"/>
      <c r="AC370" s="112"/>
      <c r="AD370" s="112"/>
      <c r="AG370">
        <f t="shared" si="133"/>
        <v>0</v>
      </c>
      <c r="AH370" s="247">
        <f t="shared" si="134"/>
        <v>0</v>
      </c>
      <c r="AI370" s="310" t="str">
        <f>IF(AH370=0,"",
IF(SUM($AH$142:AH370)=1,AJ370,
IF($AH$717&gt;SUM($AH$142:AH370),_xlfn.CONCAT(", ",AJ370),
IF($AH$717=SUM($AH$142:AH370),_xlfn.CONCAT(" y ",AJ370)))))</f>
        <v/>
      </c>
      <c r="AJ370" s="19">
        <v>229</v>
      </c>
      <c r="AK370">
        <f t="shared" si="132"/>
        <v>0</v>
      </c>
      <c r="AL370">
        <f t="shared" si="135"/>
        <v>0</v>
      </c>
      <c r="AM370">
        <f t="shared" si="136"/>
        <v>0</v>
      </c>
      <c r="AN370">
        <f t="shared" si="137"/>
        <v>0</v>
      </c>
      <c r="AO370">
        <f t="shared" si="138"/>
        <v>0</v>
      </c>
      <c r="AP370">
        <f t="shared" si="139"/>
        <v>0</v>
      </c>
      <c r="AQ370">
        <f t="shared" si="140"/>
        <v>0</v>
      </c>
      <c r="AR370">
        <f t="shared" si="141"/>
        <v>0</v>
      </c>
      <c r="AS370">
        <f t="shared" si="142"/>
        <v>0</v>
      </c>
      <c r="AT370" s="311">
        <f t="shared" si="143"/>
        <v>0</v>
      </c>
      <c r="AU370" s="312">
        <f t="shared" si="144"/>
        <v>0</v>
      </c>
      <c r="AV370" s="313">
        <f t="shared" si="145"/>
        <v>0</v>
      </c>
      <c r="AW370" s="314">
        <f t="shared" si="155"/>
        <v>0</v>
      </c>
      <c r="AX370" s="311">
        <f t="shared" si="146"/>
        <v>0</v>
      </c>
      <c r="AY370" s="312">
        <f t="shared" si="147"/>
        <v>0</v>
      </c>
      <c r="AZ370" s="313">
        <f t="shared" si="148"/>
        <v>0</v>
      </c>
      <c r="BA370" s="314">
        <f t="shared" si="156"/>
        <v>0</v>
      </c>
      <c r="BB370" s="311">
        <f t="shared" si="149"/>
        <v>0</v>
      </c>
      <c r="BC370" s="312">
        <f t="shared" si="150"/>
        <v>0</v>
      </c>
      <c r="BD370" s="313">
        <f t="shared" si="151"/>
        <v>0</v>
      </c>
      <c r="BE370" s="314">
        <f t="shared" si="157"/>
        <v>0</v>
      </c>
      <c r="BF370" s="311">
        <f t="shared" si="152"/>
        <v>0</v>
      </c>
      <c r="BG370" s="312">
        <f t="shared" si="153"/>
        <v>0</v>
      </c>
      <c r="BH370" s="313">
        <f t="shared" si="154"/>
        <v>0</v>
      </c>
      <c r="BI370" s="314">
        <f t="shared" si="158"/>
        <v>0</v>
      </c>
      <c r="BJ370" s="247">
        <f t="shared" si="159"/>
        <v>0</v>
      </c>
      <c r="BK370" s="310" t="str">
        <f>IF(BJ370=0,"",
IF(SUM($BJ$143:BJ370)=1,BL370,
IF($BJ$718&gt;SUM($BJ$143:BJ370),_xlfn.CONCAT(", ",BL370),
IF($BJ$718=SUM($BJ$143:BJ370),_xlfn.CONCAT(" y ",BL370)))))</f>
        <v/>
      </c>
      <c r="BL370" s="19">
        <v>228</v>
      </c>
      <c r="BM370" s="14"/>
      <c r="BN370" s="315"/>
      <c r="BO370" s="315"/>
      <c r="BP370" s="315"/>
      <c r="BQ370" s="315"/>
      <c r="BR370" s="315"/>
      <c r="BS370" s="315"/>
      <c r="BT370" s="315"/>
      <c r="BU370" s="315"/>
      <c r="BV370" s="14"/>
      <c r="BW370" s="14"/>
      <c r="BX370" s="14"/>
      <c r="BY370" s="14"/>
      <c r="BZ370" s="14"/>
      <c r="CA370" s="14"/>
      <c r="CB370" s="14"/>
      <c r="CC370" s="14"/>
      <c r="CD370" s="14"/>
      <c r="CE370" s="14"/>
      <c r="CF370" s="14"/>
      <c r="CG370" s="14"/>
      <c r="CH370" s="14"/>
      <c r="CI370" s="14"/>
      <c r="CJ370" s="14"/>
      <c r="CK370" s="14"/>
      <c r="CL370" s="14"/>
    </row>
    <row r="371" spans="1:90" ht="15" customHeight="1">
      <c r="A371" s="5"/>
      <c r="B371" s="6"/>
      <c r="C371" s="19" t="s">
        <v>6894</v>
      </c>
      <c r="D371" s="634" t="str">
        <f>IF($AC$136="","",IF(HLOOKUP($AC$136,Presentación!$AQ$3:$BV$574,Presentación!AP232)="","",HLOOKUP($AC$136,Presentación!$AQ$3:$BV$574,Presentación!AP232,0)))</f>
        <v/>
      </c>
      <c r="E371" s="669"/>
      <c r="F371" s="670"/>
      <c r="G371" s="752" t="str">
        <f>IF($AC$136="","",IF(HLOOKUP($AC$136,Presentación!$BZ$3:$DE$574,Presentación!AP232,0)="","",HLOOKUP($AC$136,Presentación!$BZ$3:$DE$574,Presentación!AP232,0)))</f>
        <v/>
      </c>
      <c r="H371" s="669"/>
      <c r="I371" s="669"/>
      <c r="J371" s="669"/>
      <c r="K371" s="669"/>
      <c r="L371" s="669"/>
      <c r="M371" s="669"/>
      <c r="N371" s="669"/>
      <c r="O371" s="669"/>
      <c r="P371" s="669"/>
      <c r="Q371" s="669"/>
      <c r="R371" s="669"/>
      <c r="S371" s="670"/>
      <c r="T371" s="866"/>
      <c r="U371" s="745"/>
      <c r="V371" s="746"/>
      <c r="W371" s="112"/>
      <c r="X371" s="112"/>
      <c r="Y371" s="112"/>
      <c r="Z371" s="112"/>
      <c r="AA371" s="112"/>
      <c r="AB371" s="112"/>
      <c r="AC371" s="112"/>
      <c r="AD371" s="112"/>
      <c r="AG371">
        <f t="shared" si="133"/>
        <v>0</v>
      </c>
      <c r="AH371" s="247">
        <f t="shared" si="134"/>
        <v>0</v>
      </c>
      <c r="AI371" s="310" t="str">
        <f>IF(AH371=0,"",
IF(SUM($AH$142:AH371)=1,AJ371,
IF($AH$717&gt;SUM($AH$142:AH371),_xlfn.CONCAT(", ",AJ371),
IF($AH$717=SUM($AH$142:AH371),_xlfn.CONCAT(" y ",AJ371)))))</f>
        <v/>
      </c>
      <c r="AJ371" s="19">
        <v>230</v>
      </c>
      <c r="AK371">
        <f t="shared" si="132"/>
        <v>0</v>
      </c>
      <c r="AL371">
        <f t="shared" si="135"/>
        <v>0</v>
      </c>
      <c r="AM371">
        <f t="shared" si="136"/>
        <v>0</v>
      </c>
      <c r="AN371">
        <f t="shared" si="137"/>
        <v>0</v>
      </c>
      <c r="AO371">
        <f t="shared" si="138"/>
        <v>0</v>
      </c>
      <c r="AP371">
        <f t="shared" si="139"/>
        <v>0</v>
      </c>
      <c r="AQ371">
        <f t="shared" si="140"/>
        <v>0</v>
      </c>
      <c r="AR371">
        <f t="shared" si="141"/>
        <v>0</v>
      </c>
      <c r="AS371">
        <f t="shared" si="142"/>
        <v>0</v>
      </c>
      <c r="AT371" s="311">
        <f t="shared" si="143"/>
        <v>0</v>
      </c>
      <c r="AU371" s="312">
        <f t="shared" si="144"/>
        <v>0</v>
      </c>
      <c r="AV371" s="313">
        <f t="shared" si="145"/>
        <v>0</v>
      </c>
      <c r="AW371" s="314">
        <f t="shared" si="155"/>
        <v>0</v>
      </c>
      <c r="AX371" s="311">
        <f t="shared" si="146"/>
        <v>0</v>
      </c>
      <c r="AY371" s="312">
        <f t="shared" si="147"/>
        <v>0</v>
      </c>
      <c r="AZ371" s="313">
        <f t="shared" si="148"/>
        <v>0</v>
      </c>
      <c r="BA371" s="314">
        <f t="shared" si="156"/>
        <v>0</v>
      </c>
      <c r="BB371" s="311">
        <f t="shared" si="149"/>
        <v>0</v>
      </c>
      <c r="BC371" s="312">
        <f t="shared" si="150"/>
        <v>0</v>
      </c>
      <c r="BD371" s="313">
        <f t="shared" si="151"/>
        <v>0</v>
      </c>
      <c r="BE371" s="314">
        <f t="shared" si="157"/>
        <v>0</v>
      </c>
      <c r="BF371" s="311">
        <f t="shared" si="152"/>
        <v>0</v>
      </c>
      <c r="BG371" s="312">
        <f t="shared" si="153"/>
        <v>0</v>
      </c>
      <c r="BH371" s="313">
        <f t="shared" si="154"/>
        <v>0</v>
      </c>
      <c r="BI371" s="314">
        <f t="shared" si="158"/>
        <v>0</v>
      </c>
      <c r="BJ371" s="247">
        <f t="shared" si="159"/>
        <v>0</v>
      </c>
      <c r="BK371" s="310" t="str">
        <f>IF(BJ371=0,"",
IF(SUM($BJ$143:BJ371)=1,BL371,
IF($BJ$718&gt;SUM($BJ$143:BJ371),_xlfn.CONCAT(", ",BL371),
IF($BJ$718=SUM($BJ$143:BJ371),_xlfn.CONCAT(" y ",BL371)))))</f>
        <v/>
      </c>
      <c r="BL371" s="19">
        <v>229</v>
      </c>
      <c r="BM371" s="14"/>
      <c r="BN371" s="315"/>
      <c r="BO371" s="315"/>
      <c r="BP371" s="315"/>
      <c r="BQ371" s="315"/>
      <c r="BR371" s="315"/>
      <c r="BS371" s="315"/>
      <c r="BT371" s="315"/>
      <c r="BU371" s="315"/>
      <c r="BV371" s="14"/>
      <c r="BW371" s="14"/>
      <c r="BX371" s="14"/>
      <c r="BY371" s="14"/>
      <c r="BZ371" s="14"/>
      <c r="CA371" s="14"/>
      <c r="CB371" s="14"/>
      <c r="CC371" s="14"/>
      <c r="CD371" s="14"/>
      <c r="CE371" s="14"/>
      <c r="CF371" s="14"/>
      <c r="CG371" s="14"/>
      <c r="CH371" s="14"/>
      <c r="CI371" s="14"/>
      <c r="CJ371" s="14"/>
      <c r="CK371" s="14"/>
      <c r="CL371" s="14"/>
    </row>
    <row r="372" spans="1:90" ht="15" customHeight="1">
      <c r="A372" s="5"/>
      <c r="B372" s="6"/>
      <c r="C372" s="19" t="s">
        <v>6895</v>
      </c>
      <c r="D372" s="634" t="str">
        <f>IF($AC$136="","",IF(HLOOKUP($AC$136,Presentación!$AQ$3:$BV$574,Presentación!AP233)="","",HLOOKUP($AC$136,Presentación!$AQ$3:$BV$574,Presentación!AP233,0)))</f>
        <v/>
      </c>
      <c r="E372" s="669"/>
      <c r="F372" s="670"/>
      <c r="G372" s="752" t="str">
        <f>IF($AC$136="","",IF(HLOOKUP($AC$136,Presentación!$BZ$3:$DE$574,Presentación!AP233,0)="","",HLOOKUP($AC$136,Presentación!$BZ$3:$DE$574,Presentación!AP233,0)))</f>
        <v/>
      </c>
      <c r="H372" s="669"/>
      <c r="I372" s="669"/>
      <c r="J372" s="669"/>
      <c r="K372" s="669"/>
      <c r="L372" s="669"/>
      <c r="M372" s="669"/>
      <c r="N372" s="669"/>
      <c r="O372" s="669"/>
      <c r="P372" s="669"/>
      <c r="Q372" s="669"/>
      <c r="R372" s="669"/>
      <c r="S372" s="670"/>
      <c r="T372" s="866"/>
      <c r="U372" s="745"/>
      <c r="V372" s="746"/>
      <c r="W372" s="112"/>
      <c r="X372" s="112"/>
      <c r="Y372" s="112"/>
      <c r="Z372" s="112"/>
      <c r="AA372" s="112"/>
      <c r="AB372" s="112"/>
      <c r="AC372" s="112"/>
      <c r="AD372" s="112"/>
      <c r="AG372">
        <f t="shared" si="133"/>
        <v>0</v>
      </c>
      <c r="AH372" s="247">
        <f t="shared" si="134"/>
        <v>0</v>
      </c>
      <c r="AI372" s="310" t="str">
        <f>IF(AH372=0,"",
IF(SUM($AH$142:AH372)=1,AJ372,
IF($AH$717&gt;SUM($AH$142:AH372),_xlfn.CONCAT(", ",AJ372),
IF($AH$717=SUM($AH$142:AH372),_xlfn.CONCAT(" y ",AJ372)))))</f>
        <v/>
      </c>
      <c r="AJ372" s="19">
        <v>231</v>
      </c>
      <c r="AK372">
        <f t="shared" si="132"/>
        <v>0</v>
      </c>
      <c r="AL372">
        <f t="shared" si="135"/>
        <v>0</v>
      </c>
      <c r="AM372">
        <f t="shared" si="136"/>
        <v>0</v>
      </c>
      <c r="AN372">
        <f t="shared" si="137"/>
        <v>0</v>
      </c>
      <c r="AO372">
        <f t="shared" si="138"/>
        <v>0</v>
      </c>
      <c r="AP372">
        <f t="shared" si="139"/>
        <v>0</v>
      </c>
      <c r="AQ372">
        <f t="shared" si="140"/>
        <v>0</v>
      </c>
      <c r="AR372">
        <f t="shared" si="141"/>
        <v>0</v>
      </c>
      <c r="AS372">
        <f t="shared" si="142"/>
        <v>0</v>
      </c>
      <c r="AT372" s="311">
        <f t="shared" si="143"/>
        <v>0</v>
      </c>
      <c r="AU372" s="312">
        <f t="shared" si="144"/>
        <v>0</v>
      </c>
      <c r="AV372" s="313">
        <f t="shared" si="145"/>
        <v>0</v>
      </c>
      <c r="AW372" s="314">
        <f t="shared" si="155"/>
        <v>0</v>
      </c>
      <c r="AX372" s="311">
        <f t="shared" si="146"/>
        <v>0</v>
      </c>
      <c r="AY372" s="312">
        <f t="shared" si="147"/>
        <v>0</v>
      </c>
      <c r="AZ372" s="313">
        <f t="shared" si="148"/>
        <v>0</v>
      </c>
      <c r="BA372" s="314">
        <f t="shared" si="156"/>
        <v>0</v>
      </c>
      <c r="BB372" s="311">
        <f t="shared" si="149"/>
        <v>0</v>
      </c>
      <c r="BC372" s="312">
        <f t="shared" si="150"/>
        <v>0</v>
      </c>
      <c r="BD372" s="313">
        <f t="shared" si="151"/>
        <v>0</v>
      </c>
      <c r="BE372" s="314">
        <f t="shared" si="157"/>
        <v>0</v>
      </c>
      <c r="BF372" s="311">
        <f t="shared" si="152"/>
        <v>0</v>
      </c>
      <c r="BG372" s="312">
        <f t="shared" si="153"/>
        <v>0</v>
      </c>
      <c r="BH372" s="313">
        <f t="shared" si="154"/>
        <v>0</v>
      </c>
      <c r="BI372" s="314">
        <f t="shared" si="158"/>
        <v>0</v>
      </c>
      <c r="BJ372" s="247">
        <f t="shared" si="159"/>
        <v>0</v>
      </c>
      <c r="BK372" s="310" t="str">
        <f>IF(BJ372=0,"",
IF(SUM($BJ$143:BJ372)=1,BL372,
IF($BJ$718&gt;SUM($BJ$143:BJ372),_xlfn.CONCAT(", ",BL372),
IF($BJ$718=SUM($BJ$143:BJ372),_xlfn.CONCAT(" y ",BL372)))))</f>
        <v/>
      </c>
      <c r="BL372" s="19">
        <v>230</v>
      </c>
      <c r="BM372" s="14"/>
      <c r="BN372" s="315"/>
      <c r="BO372" s="315"/>
      <c r="BP372" s="315"/>
      <c r="BQ372" s="315"/>
      <c r="BR372" s="315"/>
      <c r="BS372" s="315"/>
      <c r="BT372" s="315"/>
      <c r="BU372" s="315"/>
      <c r="BV372" s="14"/>
      <c r="BW372" s="14"/>
      <c r="BX372" s="14"/>
      <c r="BY372" s="14"/>
      <c r="BZ372" s="14"/>
      <c r="CA372" s="14"/>
      <c r="CB372" s="14"/>
      <c r="CC372" s="14"/>
      <c r="CD372" s="14"/>
      <c r="CE372" s="14"/>
      <c r="CF372" s="14"/>
      <c r="CG372" s="14"/>
      <c r="CH372" s="14"/>
      <c r="CI372" s="14"/>
      <c r="CJ372" s="14"/>
      <c r="CK372" s="14"/>
      <c r="CL372" s="14"/>
    </row>
    <row r="373" spans="1:90" ht="15" customHeight="1">
      <c r="A373" s="5"/>
      <c r="B373" s="6"/>
      <c r="C373" s="19" t="s">
        <v>6896</v>
      </c>
      <c r="D373" s="634" t="str">
        <f>IF($AC$136="","",IF(HLOOKUP($AC$136,Presentación!$AQ$3:$BV$574,Presentación!AP234)="","",HLOOKUP($AC$136,Presentación!$AQ$3:$BV$574,Presentación!AP234,0)))</f>
        <v/>
      </c>
      <c r="E373" s="669"/>
      <c r="F373" s="670"/>
      <c r="G373" s="752" t="str">
        <f>IF($AC$136="","",IF(HLOOKUP($AC$136,Presentación!$BZ$3:$DE$574,Presentación!AP234,0)="","",HLOOKUP($AC$136,Presentación!$BZ$3:$DE$574,Presentación!AP234,0)))</f>
        <v/>
      </c>
      <c r="H373" s="669"/>
      <c r="I373" s="669"/>
      <c r="J373" s="669"/>
      <c r="K373" s="669"/>
      <c r="L373" s="669"/>
      <c r="M373" s="669"/>
      <c r="N373" s="669"/>
      <c r="O373" s="669"/>
      <c r="P373" s="669"/>
      <c r="Q373" s="669"/>
      <c r="R373" s="669"/>
      <c r="S373" s="670"/>
      <c r="T373" s="866"/>
      <c r="U373" s="745"/>
      <c r="V373" s="746"/>
      <c r="W373" s="112"/>
      <c r="X373" s="112"/>
      <c r="Y373" s="112"/>
      <c r="Z373" s="112"/>
      <c r="AA373" s="112"/>
      <c r="AB373" s="112"/>
      <c r="AC373" s="112"/>
      <c r="AD373" s="112"/>
      <c r="AG373">
        <f t="shared" si="133"/>
        <v>0</v>
      </c>
      <c r="AH373" s="247">
        <f t="shared" si="134"/>
        <v>0</v>
      </c>
      <c r="AI373" s="310" t="str">
        <f>IF(AH373=0,"",
IF(SUM($AH$142:AH373)=1,AJ373,
IF($AH$717&gt;SUM($AH$142:AH373),_xlfn.CONCAT(", ",AJ373),
IF($AH$717=SUM($AH$142:AH373),_xlfn.CONCAT(" y ",AJ373)))))</f>
        <v/>
      </c>
      <c r="AJ373" s="19">
        <v>232</v>
      </c>
      <c r="AK373">
        <f t="shared" si="132"/>
        <v>0</v>
      </c>
      <c r="AL373">
        <f t="shared" si="135"/>
        <v>0</v>
      </c>
      <c r="AM373">
        <f t="shared" si="136"/>
        <v>0</v>
      </c>
      <c r="AN373">
        <f t="shared" si="137"/>
        <v>0</v>
      </c>
      <c r="AO373">
        <f t="shared" si="138"/>
        <v>0</v>
      </c>
      <c r="AP373">
        <f t="shared" si="139"/>
        <v>0</v>
      </c>
      <c r="AQ373">
        <f t="shared" si="140"/>
        <v>0</v>
      </c>
      <c r="AR373">
        <f t="shared" si="141"/>
        <v>0</v>
      </c>
      <c r="AS373">
        <f t="shared" si="142"/>
        <v>0</v>
      </c>
      <c r="AT373" s="311">
        <f t="shared" si="143"/>
        <v>0</v>
      </c>
      <c r="AU373" s="312">
        <f t="shared" si="144"/>
        <v>0</v>
      </c>
      <c r="AV373" s="313">
        <f t="shared" si="145"/>
        <v>0</v>
      </c>
      <c r="AW373" s="314">
        <f t="shared" si="155"/>
        <v>0</v>
      </c>
      <c r="AX373" s="311">
        <f t="shared" si="146"/>
        <v>0</v>
      </c>
      <c r="AY373" s="312">
        <f t="shared" si="147"/>
        <v>0</v>
      </c>
      <c r="AZ373" s="313">
        <f t="shared" si="148"/>
        <v>0</v>
      </c>
      <c r="BA373" s="314">
        <f t="shared" si="156"/>
        <v>0</v>
      </c>
      <c r="BB373" s="311">
        <f t="shared" si="149"/>
        <v>0</v>
      </c>
      <c r="BC373" s="312">
        <f t="shared" si="150"/>
        <v>0</v>
      </c>
      <c r="BD373" s="313">
        <f t="shared" si="151"/>
        <v>0</v>
      </c>
      <c r="BE373" s="314">
        <f t="shared" si="157"/>
        <v>0</v>
      </c>
      <c r="BF373" s="311">
        <f t="shared" si="152"/>
        <v>0</v>
      </c>
      <c r="BG373" s="312">
        <f t="shared" si="153"/>
        <v>0</v>
      </c>
      <c r="BH373" s="313">
        <f t="shared" si="154"/>
        <v>0</v>
      </c>
      <c r="BI373" s="314">
        <f t="shared" si="158"/>
        <v>0</v>
      </c>
      <c r="BJ373" s="247">
        <f t="shared" si="159"/>
        <v>0</v>
      </c>
      <c r="BK373" s="310" t="str">
        <f>IF(BJ373=0,"",
IF(SUM($BJ$143:BJ373)=1,BL373,
IF($BJ$718&gt;SUM($BJ$143:BJ373),_xlfn.CONCAT(", ",BL373),
IF($BJ$718=SUM($BJ$143:BJ373),_xlfn.CONCAT(" y ",BL373)))))</f>
        <v/>
      </c>
      <c r="BL373" s="19">
        <v>231</v>
      </c>
      <c r="BM373" s="14"/>
      <c r="BN373" s="315"/>
      <c r="BO373" s="315"/>
      <c r="BP373" s="315"/>
      <c r="BQ373" s="315"/>
      <c r="BR373" s="315"/>
      <c r="BS373" s="315"/>
      <c r="BT373" s="315"/>
      <c r="BU373" s="315"/>
      <c r="BV373" s="14"/>
      <c r="BW373" s="14"/>
      <c r="BX373" s="14"/>
      <c r="BY373" s="14"/>
      <c r="BZ373" s="14"/>
      <c r="CA373" s="14"/>
      <c r="CB373" s="14"/>
      <c r="CC373" s="14"/>
      <c r="CD373" s="14"/>
      <c r="CE373" s="14"/>
      <c r="CF373" s="14"/>
      <c r="CG373" s="14"/>
      <c r="CH373" s="14"/>
      <c r="CI373" s="14"/>
      <c r="CJ373" s="14"/>
      <c r="CK373" s="14"/>
      <c r="CL373" s="14"/>
    </row>
    <row r="374" spans="1:90" ht="15" customHeight="1">
      <c r="A374" s="5"/>
      <c r="B374" s="6"/>
      <c r="C374" s="19" t="s">
        <v>6897</v>
      </c>
      <c r="D374" s="634" t="str">
        <f>IF($AC$136="","",IF(HLOOKUP($AC$136,Presentación!$AQ$3:$BV$574,Presentación!AP235)="","",HLOOKUP($AC$136,Presentación!$AQ$3:$BV$574,Presentación!AP235,0)))</f>
        <v/>
      </c>
      <c r="E374" s="669"/>
      <c r="F374" s="670"/>
      <c r="G374" s="752" t="str">
        <f>IF($AC$136="","",IF(HLOOKUP($AC$136,Presentación!$BZ$3:$DE$574,Presentación!AP235,0)="","",HLOOKUP($AC$136,Presentación!$BZ$3:$DE$574,Presentación!AP235,0)))</f>
        <v/>
      </c>
      <c r="H374" s="669"/>
      <c r="I374" s="669"/>
      <c r="J374" s="669"/>
      <c r="K374" s="669"/>
      <c r="L374" s="669"/>
      <c r="M374" s="669"/>
      <c r="N374" s="669"/>
      <c r="O374" s="669"/>
      <c r="P374" s="669"/>
      <c r="Q374" s="669"/>
      <c r="R374" s="669"/>
      <c r="S374" s="670"/>
      <c r="T374" s="866"/>
      <c r="U374" s="745"/>
      <c r="V374" s="746"/>
      <c r="W374" s="112"/>
      <c r="X374" s="112"/>
      <c r="Y374" s="112"/>
      <c r="Z374" s="112"/>
      <c r="AA374" s="112"/>
      <c r="AB374" s="112"/>
      <c r="AC374" s="112"/>
      <c r="AD374" s="112"/>
      <c r="AG374">
        <f t="shared" si="133"/>
        <v>0</v>
      </c>
      <c r="AH374" s="247">
        <f t="shared" si="134"/>
        <v>0</v>
      </c>
      <c r="AI374" s="310" t="str">
        <f>IF(AH374=0,"",
IF(SUM($AH$142:AH374)=1,AJ374,
IF($AH$717&gt;SUM($AH$142:AH374),_xlfn.CONCAT(", ",AJ374),
IF($AH$717=SUM($AH$142:AH374),_xlfn.CONCAT(" y ",AJ374)))))</f>
        <v/>
      </c>
      <c r="AJ374" s="19">
        <v>233</v>
      </c>
      <c r="AK374">
        <f t="shared" si="132"/>
        <v>0</v>
      </c>
      <c r="AL374">
        <f t="shared" si="135"/>
        <v>0</v>
      </c>
      <c r="AM374">
        <f t="shared" si="136"/>
        <v>0</v>
      </c>
      <c r="AN374">
        <f t="shared" si="137"/>
        <v>0</v>
      </c>
      <c r="AO374">
        <f t="shared" si="138"/>
        <v>0</v>
      </c>
      <c r="AP374">
        <f t="shared" si="139"/>
        <v>0</v>
      </c>
      <c r="AQ374">
        <f t="shared" si="140"/>
        <v>0</v>
      </c>
      <c r="AR374">
        <f t="shared" si="141"/>
        <v>0</v>
      </c>
      <c r="AS374">
        <f t="shared" si="142"/>
        <v>0</v>
      </c>
      <c r="AT374" s="311">
        <f t="shared" si="143"/>
        <v>0</v>
      </c>
      <c r="AU374" s="312">
        <f t="shared" si="144"/>
        <v>0</v>
      </c>
      <c r="AV374" s="313">
        <f t="shared" si="145"/>
        <v>0</v>
      </c>
      <c r="AW374" s="314">
        <f t="shared" si="155"/>
        <v>0</v>
      </c>
      <c r="AX374" s="311">
        <f t="shared" si="146"/>
        <v>0</v>
      </c>
      <c r="AY374" s="312">
        <f t="shared" si="147"/>
        <v>0</v>
      </c>
      <c r="AZ374" s="313">
        <f t="shared" si="148"/>
        <v>0</v>
      </c>
      <c r="BA374" s="314">
        <f t="shared" si="156"/>
        <v>0</v>
      </c>
      <c r="BB374" s="311">
        <f t="shared" si="149"/>
        <v>0</v>
      </c>
      <c r="BC374" s="312">
        <f t="shared" si="150"/>
        <v>0</v>
      </c>
      <c r="BD374" s="313">
        <f t="shared" si="151"/>
        <v>0</v>
      </c>
      <c r="BE374" s="314">
        <f t="shared" si="157"/>
        <v>0</v>
      </c>
      <c r="BF374" s="311">
        <f t="shared" si="152"/>
        <v>0</v>
      </c>
      <c r="BG374" s="312">
        <f t="shared" si="153"/>
        <v>0</v>
      </c>
      <c r="BH374" s="313">
        <f t="shared" si="154"/>
        <v>0</v>
      </c>
      <c r="BI374" s="314">
        <f t="shared" si="158"/>
        <v>0</v>
      </c>
      <c r="BJ374" s="247">
        <f t="shared" si="159"/>
        <v>0</v>
      </c>
      <c r="BK374" s="310" t="str">
        <f>IF(BJ374=0,"",
IF(SUM($BJ$143:BJ374)=1,BL374,
IF($BJ$718&gt;SUM($BJ$143:BJ374),_xlfn.CONCAT(", ",BL374),
IF($BJ$718=SUM($BJ$143:BJ374),_xlfn.CONCAT(" y ",BL374)))))</f>
        <v/>
      </c>
      <c r="BL374" s="19">
        <v>232</v>
      </c>
      <c r="BM374" s="14"/>
      <c r="BN374" s="315"/>
      <c r="BO374" s="315"/>
      <c r="BP374" s="315"/>
      <c r="BQ374" s="315"/>
      <c r="BR374" s="315"/>
      <c r="BS374" s="315"/>
      <c r="BT374" s="315"/>
      <c r="BU374" s="315"/>
      <c r="BV374" s="14"/>
      <c r="BW374" s="14"/>
      <c r="BX374" s="14"/>
      <c r="BY374" s="14"/>
      <c r="BZ374" s="14"/>
      <c r="CA374" s="14"/>
      <c r="CB374" s="14"/>
      <c r="CC374" s="14"/>
      <c r="CD374" s="14"/>
      <c r="CE374" s="14"/>
      <c r="CF374" s="14"/>
      <c r="CG374" s="14"/>
      <c r="CH374" s="14"/>
      <c r="CI374" s="14"/>
      <c r="CJ374" s="14"/>
      <c r="CK374" s="14"/>
      <c r="CL374" s="14"/>
    </row>
    <row r="375" spans="1:90" ht="15" customHeight="1">
      <c r="A375" s="5"/>
      <c r="B375" s="6"/>
      <c r="C375" s="19" t="s">
        <v>6898</v>
      </c>
      <c r="D375" s="634" t="str">
        <f>IF($AC$136="","",IF(HLOOKUP($AC$136,Presentación!$AQ$3:$BV$574,Presentación!AP236)="","",HLOOKUP($AC$136,Presentación!$AQ$3:$BV$574,Presentación!AP236,0)))</f>
        <v/>
      </c>
      <c r="E375" s="669"/>
      <c r="F375" s="670"/>
      <c r="G375" s="752" t="str">
        <f>IF($AC$136="","",IF(HLOOKUP($AC$136,Presentación!$BZ$3:$DE$574,Presentación!AP236,0)="","",HLOOKUP($AC$136,Presentación!$BZ$3:$DE$574,Presentación!AP236,0)))</f>
        <v/>
      </c>
      <c r="H375" s="669"/>
      <c r="I375" s="669"/>
      <c r="J375" s="669"/>
      <c r="K375" s="669"/>
      <c r="L375" s="669"/>
      <c r="M375" s="669"/>
      <c r="N375" s="669"/>
      <c r="O375" s="669"/>
      <c r="P375" s="669"/>
      <c r="Q375" s="669"/>
      <c r="R375" s="669"/>
      <c r="S375" s="670"/>
      <c r="T375" s="866"/>
      <c r="U375" s="745"/>
      <c r="V375" s="746"/>
      <c r="W375" s="112"/>
      <c r="X375" s="112"/>
      <c r="Y375" s="112"/>
      <c r="Z375" s="112"/>
      <c r="AA375" s="112"/>
      <c r="AB375" s="112"/>
      <c r="AC375" s="112"/>
      <c r="AD375" s="112"/>
      <c r="AG375">
        <f t="shared" si="133"/>
        <v>0</v>
      </c>
      <c r="AH375" s="247">
        <f t="shared" si="134"/>
        <v>0</v>
      </c>
      <c r="AI375" s="310" t="str">
        <f>IF(AH375=0,"",
IF(SUM($AH$142:AH375)=1,AJ375,
IF($AH$717&gt;SUM($AH$142:AH375),_xlfn.CONCAT(", ",AJ375),
IF($AH$717=SUM($AH$142:AH375),_xlfn.CONCAT(" y ",AJ375)))))</f>
        <v/>
      </c>
      <c r="AJ375" s="19">
        <v>234</v>
      </c>
      <c r="AK375">
        <f t="shared" si="132"/>
        <v>0</v>
      </c>
      <c r="AL375">
        <f t="shared" si="135"/>
        <v>0</v>
      </c>
      <c r="AM375">
        <f t="shared" si="136"/>
        <v>0</v>
      </c>
      <c r="AN375">
        <f t="shared" si="137"/>
        <v>0</v>
      </c>
      <c r="AO375">
        <f t="shared" si="138"/>
        <v>0</v>
      </c>
      <c r="AP375">
        <f t="shared" si="139"/>
        <v>0</v>
      </c>
      <c r="AQ375">
        <f t="shared" si="140"/>
        <v>0</v>
      </c>
      <c r="AR375">
        <f t="shared" si="141"/>
        <v>0</v>
      </c>
      <c r="AS375">
        <f t="shared" si="142"/>
        <v>0</v>
      </c>
      <c r="AT375" s="311">
        <f t="shared" si="143"/>
        <v>0</v>
      </c>
      <c r="AU375" s="312">
        <f t="shared" si="144"/>
        <v>0</v>
      </c>
      <c r="AV375" s="313">
        <f t="shared" si="145"/>
        <v>0</v>
      </c>
      <c r="AW375" s="314">
        <f t="shared" si="155"/>
        <v>0</v>
      </c>
      <c r="AX375" s="311">
        <f t="shared" si="146"/>
        <v>0</v>
      </c>
      <c r="AY375" s="312">
        <f t="shared" si="147"/>
        <v>0</v>
      </c>
      <c r="AZ375" s="313">
        <f t="shared" si="148"/>
        <v>0</v>
      </c>
      <c r="BA375" s="314">
        <f t="shared" si="156"/>
        <v>0</v>
      </c>
      <c r="BB375" s="311">
        <f t="shared" si="149"/>
        <v>0</v>
      </c>
      <c r="BC375" s="312">
        <f t="shared" si="150"/>
        <v>0</v>
      </c>
      <c r="BD375" s="313">
        <f t="shared" si="151"/>
        <v>0</v>
      </c>
      <c r="BE375" s="314">
        <f t="shared" si="157"/>
        <v>0</v>
      </c>
      <c r="BF375" s="311">
        <f t="shared" si="152"/>
        <v>0</v>
      </c>
      <c r="BG375" s="312">
        <f t="shared" si="153"/>
        <v>0</v>
      </c>
      <c r="BH375" s="313">
        <f t="shared" si="154"/>
        <v>0</v>
      </c>
      <c r="BI375" s="314">
        <f t="shared" si="158"/>
        <v>0</v>
      </c>
      <c r="BJ375" s="247">
        <f t="shared" si="159"/>
        <v>0</v>
      </c>
      <c r="BK375" s="310" t="str">
        <f>IF(BJ375=0,"",
IF(SUM($BJ$143:BJ375)=1,BL375,
IF($BJ$718&gt;SUM($BJ$143:BJ375),_xlfn.CONCAT(", ",BL375),
IF($BJ$718=SUM($BJ$143:BJ375),_xlfn.CONCAT(" y ",BL375)))))</f>
        <v/>
      </c>
      <c r="BL375" s="19">
        <v>233</v>
      </c>
      <c r="BM375" s="14"/>
      <c r="BN375" s="315"/>
      <c r="BO375" s="315"/>
      <c r="BP375" s="315"/>
      <c r="BQ375" s="315"/>
      <c r="BR375" s="315"/>
      <c r="BS375" s="315"/>
      <c r="BT375" s="315"/>
      <c r="BU375" s="315"/>
      <c r="BV375" s="14"/>
      <c r="BW375" s="14"/>
      <c r="BX375" s="14"/>
      <c r="BY375" s="14"/>
      <c r="BZ375" s="14"/>
      <c r="CA375" s="14"/>
      <c r="CB375" s="14"/>
      <c r="CC375" s="14"/>
      <c r="CD375" s="14"/>
      <c r="CE375" s="14"/>
      <c r="CF375" s="14"/>
      <c r="CG375" s="14"/>
      <c r="CH375" s="14"/>
      <c r="CI375" s="14"/>
      <c r="CJ375" s="14"/>
      <c r="CK375" s="14"/>
      <c r="CL375" s="14"/>
    </row>
    <row r="376" spans="1:90" ht="15" customHeight="1">
      <c r="A376" s="5"/>
      <c r="B376" s="6"/>
      <c r="C376" s="19" t="s">
        <v>6899</v>
      </c>
      <c r="D376" s="634" t="str">
        <f>IF($AC$136="","",IF(HLOOKUP($AC$136,Presentación!$AQ$3:$BV$574,Presentación!AP237)="","",HLOOKUP($AC$136,Presentación!$AQ$3:$BV$574,Presentación!AP237,0)))</f>
        <v/>
      </c>
      <c r="E376" s="669"/>
      <c r="F376" s="670"/>
      <c r="G376" s="752" t="str">
        <f>IF($AC$136="","",IF(HLOOKUP($AC$136,Presentación!$BZ$3:$DE$574,Presentación!AP237,0)="","",HLOOKUP($AC$136,Presentación!$BZ$3:$DE$574,Presentación!AP237,0)))</f>
        <v/>
      </c>
      <c r="H376" s="669"/>
      <c r="I376" s="669"/>
      <c r="J376" s="669"/>
      <c r="K376" s="669"/>
      <c r="L376" s="669"/>
      <c r="M376" s="669"/>
      <c r="N376" s="669"/>
      <c r="O376" s="669"/>
      <c r="P376" s="669"/>
      <c r="Q376" s="669"/>
      <c r="R376" s="669"/>
      <c r="S376" s="670"/>
      <c r="T376" s="866"/>
      <c r="U376" s="745"/>
      <c r="V376" s="746"/>
      <c r="W376" s="112"/>
      <c r="X376" s="112"/>
      <c r="Y376" s="112"/>
      <c r="Z376" s="112"/>
      <c r="AA376" s="112"/>
      <c r="AB376" s="112"/>
      <c r="AC376" s="112"/>
      <c r="AD376" s="112"/>
      <c r="AG376">
        <f t="shared" si="133"/>
        <v>0</v>
      </c>
      <c r="AH376" s="247">
        <f t="shared" si="134"/>
        <v>0</v>
      </c>
      <c r="AI376" s="310" t="str">
        <f>IF(AH376=0,"",
IF(SUM($AH$142:AH376)=1,AJ376,
IF($AH$717&gt;SUM($AH$142:AH376),_xlfn.CONCAT(", ",AJ376),
IF($AH$717=SUM($AH$142:AH376),_xlfn.CONCAT(" y ",AJ376)))))</f>
        <v/>
      </c>
      <c r="AJ376" s="19">
        <v>235</v>
      </c>
      <c r="AK376">
        <f t="shared" si="132"/>
        <v>0</v>
      </c>
      <c r="AL376">
        <f t="shared" si="135"/>
        <v>0</v>
      </c>
      <c r="AM376">
        <f t="shared" si="136"/>
        <v>0</v>
      </c>
      <c r="AN376">
        <f t="shared" si="137"/>
        <v>0</v>
      </c>
      <c r="AO376">
        <f t="shared" si="138"/>
        <v>0</v>
      </c>
      <c r="AP376">
        <f t="shared" si="139"/>
        <v>0</v>
      </c>
      <c r="AQ376">
        <f t="shared" si="140"/>
        <v>0</v>
      </c>
      <c r="AR376">
        <f t="shared" si="141"/>
        <v>0</v>
      </c>
      <c r="AS376">
        <f t="shared" si="142"/>
        <v>0</v>
      </c>
      <c r="AT376" s="311">
        <f t="shared" si="143"/>
        <v>0</v>
      </c>
      <c r="AU376" s="312">
        <f t="shared" si="144"/>
        <v>0</v>
      </c>
      <c r="AV376" s="313">
        <f t="shared" si="145"/>
        <v>0</v>
      </c>
      <c r="AW376" s="314">
        <f t="shared" si="155"/>
        <v>0</v>
      </c>
      <c r="AX376" s="311">
        <f t="shared" si="146"/>
        <v>0</v>
      </c>
      <c r="AY376" s="312">
        <f t="shared" si="147"/>
        <v>0</v>
      </c>
      <c r="AZ376" s="313">
        <f t="shared" si="148"/>
        <v>0</v>
      </c>
      <c r="BA376" s="314">
        <f t="shared" si="156"/>
        <v>0</v>
      </c>
      <c r="BB376" s="311">
        <f t="shared" si="149"/>
        <v>0</v>
      </c>
      <c r="BC376" s="312">
        <f t="shared" si="150"/>
        <v>0</v>
      </c>
      <c r="BD376" s="313">
        <f t="shared" si="151"/>
        <v>0</v>
      </c>
      <c r="BE376" s="314">
        <f t="shared" si="157"/>
        <v>0</v>
      </c>
      <c r="BF376" s="311">
        <f t="shared" si="152"/>
        <v>0</v>
      </c>
      <c r="BG376" s="312">
        <f t="shared" si="153"/>
        <v>0</v>
      </c>
      <c r="BH376" s="313">
        <f t="shared" si="154"/>
        <v>0</v>
      </c>
      <c r="BI376" s="314">
        <f t="shared" si="158"/>
        <v>0</v>
      </c>
      <c r="BJ376" s="247">
        <f t="shared" si="159"/>
        <v>0</v>
      </c>
      <c r="BK376" s="310" t="str">
        <f>IF(BJ376=0,"",
IF(SUM($BJ$143:BJ376)=1,BL376,
IF($BJ$718&gt;SUM($BJ$143:BJ376),_xlfn.CONCAT(", ",BL376),
IF($BJ$718=SUM($BJ$143:BJ376),_xlfn.CONCAT(" y ",BL376)))))</f>
        <v/>
      </c>
      <c r="BL376" s="19">
        <v>234</v>
      </c>
      <c r="BM376" s="14"/>
      <c r="BN376" s="315"/>
      <c r="BO376" s="315"/>
      <c r="BP376" s="315"/>
      <c r="BQ376" s="315"/>
      <c r="BR376" s="315"/>
      <c r="BS376" s="315"/>
      <c r="BT376" s="315"/>
      <c r="BU376" s="315"/>
      <c r="BV376" s="14"/>
      <c r="BW376" s="14"/>
      <c r="BX376" s="14"/>
      <c r="BY376" s="14"/>
      <c r="BZ376" s="14"/>
      <c r="CA376" s="14"/>
      <c r="CB376" s="14"/>
      <c r="CC376" s="14"/>
      <c r="CD376" s="14"/>
      <c r="CE376" s="14"/>
      <c r="CF376" s="14"/>
      <c r="CG376" s="14"/>
      <c r="CH376" s="14"/>
      <c r="CI376" s="14"/>
      <c r="CJ376" s="14"/>
      <c r="CK376" s="14"/>
      <c r="CL376" s="14"/>
    </row>
    <row r="377" spans="1:90" ht="15" customHeight="1">
      <c r="A377" s="5"/>
      <c r="B377" s="6"/>
      <c r="C377" s="19" t="s">
        <v>6900</v>
      </c>
      <c r="D377" s="634" t="str">
        <f>IF($AC$136="","",IF(HLOOKUP($AC$136,Presentación!$AQ$3:$BV$574,Presentación!AP238)="","",HLOOKUP($AC$136,Presentación!$AQ$3:$BV$574,Presentación!AP238,0)))</f>
        <v/>
      </c>
      <c r="E377" s="669"/>
      <c r="F377" s="670"/>
      <c r="G377" s="752" t="str">
        <f>IF($AC$136="","",IF(HLOOKUP($AC$136,Presentación!$BZ$3:$DE$574,Presentación!AP238,0)="","",HLOOKUP($AC$136,Presentación!$BZ$3:$DE$574,Presentación!AP238,0)))</f>
        <v/>
      </c>
      <c r="H377" s="669"/>
      <c r="I377" s="669"/>
      <c r="J377" s="669"/>
      <c r="K377" s="669"/>
      <c r="L377" s="669"/>
      <c r="M377" s="669"/>
      <c r="N377" s="669"/>
      <c r="O377" s="669"/>
      <c r="P377" s="669"/>
      <c r="Q377" s="669"/>
      <c r="R377" s="669"/>
      <c r="S377" s="670"/>
      <c r="T377" s="866"/>
      <c r="U377" s="745"/>
      <c r="V377" s="746"/>
      <c r="W377" s="112"/>
      <c r="X377" s="112"/>
      <c r="Y377" s="112"/>
      <c r="Z377" s="112"/>
      <c r="AA377" s="112"/>
      <c r="AB377" s="112"/>
      <c r="AC377" s="112"/>
      <c r="AD377" s="112"/>
      <c r="AG377">
        <f t="shared" si="133"/>
        <v>0</v>
      </c>
      <c r="AH377" s="247">
        <f t="shared" si="134"/>
        <v>0</v>
      </c>
      <c r="AI377" s="310" t="str">
        <f>IF(AH377=0,"",
IF(SUM($AH$142:AH377)=1,AJ377,
IF($AH$717&gt;SUM($AH$142:AH377),_xlfn.CONCAT(", ",AJ377),
IF($AH$717=SUM($AH$142:AH377),_xlfn.CONCAT(" y ",AJ377)))))</f>
        <v/>
      </c>
      <c r="AJ377" s="19">
        <v>236</v>
      </c>
      <c r="AK377">
        <f t="shared" si="132"/>
        <v>0</v>
      </c>
      <c r="AL377">
        <f t="shared" si="135"/>
        <v>0</v>
      </c>
      <c r="AM377">
        <f t="shared" si="136"/>
        <v>0</v>
      </c>
      <c r="AN377">
        <f t="shared" si="137"/>
        <v>0</v>
      </c>
      <c r="AO377">
        <f t="shared" si="138"/>
        <v>0</v>
      </c>
      <c r="AP377">
        <f t="shared" si="139"/>
        <v>0</v>
      </c>
      <c r="AQ377">
        <f t="shared" si="140"/>
        <v>0</v>
      </c>
      <c r="AR377">
        <f t="shared" si="141"/>
        <v>0</v>
      </c>
      <c r="AS377">
        <f t="shared" si="142"/>
        <v>0</v>
      </c>
      <c r="AT377" s="311">
        <f t="shared" si="143"/>
        <v>0</v>
      </c>
      <c r="AU377" s="312">
        <f t="shared" si="144"/>
        <v>0</v>
      </c>
      <c r="AV377" s="313">
        <f t="shared" si="145"/>
        <v>0</v>
      </c>
      <c r="AW377" s="314">
        <f t="shared" si="155"/>
        <v>0</v>
      </c>
      <c r="AX377" s="311">
        <f t="shared" si="146"/>
        <v>0</v>
      </c>
      <c r="AY377" s="312">
        <f t="shared" si="147"/>
        <v>0</v>
      </c>
      <c r="AZ377" s="313">
        <f t="shared" si="148"/>
        <v>0</v>
      </c>
      <c r="BA377" s="314">
        <f t="shared" si="156"/>
        <v>0</v>
      </c>
      <c r="BB377" s="311">
        <f t="shared" si="149"/>
        <v>0</v>
      </c>
      <c r="BC377" s="312">
        <f t="shared" si="150"/>
        <v>0</v>
      </c>
      <c r="BD377" s="313">
        <f t="shared" si="151"/>
        <v>0</v>
      </c>
      <c r="BE377" s="314">
        <f t="shared" si="157"/>
        <v>0</v>
      </c>
      <c r="BF377" s="311">
        <f t="shared" si="152"/>
        <v>0</v>
      </c>
      <c r="BG377" s="312">
        <f t="shared" si="153"/>
        <v>0</v>
      </c>
      <c r="BH377" s="313">
        <f t="shared" si="154"/>
        <v>0</v>
      </c>
      <c r="BI377" s="314">
        <f t="shared" si="158"/>
        <v>0</v>
      </c>
      <c r="BJ377" s="247">
        <f t="shared" si="159"/>
        <v>0</v>
      </c>
      <c r="BK377" s="310" t="str">
        <f>IF(BJ377=0,"",
IF(SUM($BJ$143:BJ377)=1,BL377,
IF($BJ$718&gt;SUM($BJ$143:BJ377),_xlfn.CONCAT(", ",BL377),
IF($BJ$718=SUM($BJ$143:BJ377),_xlfn.CONCAT(" y ",BL377)))))</f>
        <v/>
      </c>
      <c r="BL377" s="19">
        <v>235</v>
      </c>
      <c r="BM377" s="14"/>
      <c r="BN377" s="315"/>
      <c r="BO377" s="315"/>
      <c r="BP377" s="315"/>
      <c r="BQ377" s="315"/>
      <c r="BR377" s="315"/>
      <c r="BS377" s="315"/>
      <c r="BT377" s="315"/>
      <c r="BU377" s="315"/>
      <c r="BV377" s="14"/>
      <c r="BW377" s="14"/>
      <c r="BX377" s="14"/>
      <c r="BY377" s="14"/>
      <c r="BZ377" s="14"/>
      <c r="CA377" s="14"/>
      <c r="CB377" s="14"/>
      <c r="CC377" s="14"/>
      <c r="CD377" s="14"/>
      <c r="CE377" s="14"/>
      <c r="CF377" s="14"/>
      <c r="CG377" s="14"/>
      <c r="CH377" s="14"/>
      <c r="CI377" s="14"/>
      <c r="CJ377" s="14"/>
      <c r="CK377" s="14"/>
      <c r="CL377" s="14"/>
    </row>
    <row r="378" spans="1:90" ht="15" customHeight="1">
      <c r="A378" s="5"/>
      <c r="B378" s="6"/>
      <c r="C378" s="19" t="s">
        <v>6901</v>
      </c>
      <c r="D378" s="634" t="str">
        <f>IF($AC$136="","",IF(HLOOKUP($AC$136,Presentación!$AQ$3:$BV$574,Presentación!AP239)="","",HLOOKUP($AC$136,Presentación!$AQ$3:$BV$574,Presentación!AP239,0)))</f>
        <v/>
      </c>
      <c r="E378" s="669"/>
      <c r="F378" s="670"/>
      <c r="G378" s="752" t="str">
        <f>IF($AC$136="","",IF(HLOOKUP($AC$136,Presentación!$BZ$3:$DE$574,Presentación!AP239,0)="","",HLOOKUP($AC$136,Presentación!$BZ$3:$DE$574,Presentación!AP239,0)))</f>
        <v/>
      </c>
      <c r="H378" s="669"/>
      <c r="I378" s="669"/>
      <c r="J378" s="669"/>
      <c r="K378" s="669"/>
      <c r="L378" s="669"/>
      <c r="M378" s="669"/>
      <c r="N378" s="669"/>
      <c r="O378" s="669"/>
      <c r="P378" s="669"/>
      <c r="Q378" s="669"/>
      <c r="R378" s="669"/>
      <c r="S378" s="670"/>
      <c r="T378" s="866"/>
      <c r="U378" s="745"/>
      <c r="V378" s="746"/>
      <c r="W378" s="112"/>
      <c r="X378" s="112"/>
      <c r="Y378" s="112"/>
      <c r="Z378" s="112"/>
      <c r="AA378" s="112"/>
      <c r="AB378" s="112"/>
      <c r="AC378" s="112"/>
      <c r="AD378" s="112"/>
      <c r="AG378">
        <f t="shared" si="133"/>
        <v>0</v>
      </c>
      <c r="AH378" s="247">
        <f t="shared" si="134"/>
        <v>0</v>
      </c>
      <c r="AI378" s="310" t="str">
        <f>IF(AH378=0,"",
IF(SUM($AH$142:AH378)=1,AJ378,
IF($AH$717&gt;SUM($AH$142:AH378),_xlfn.CONCAT(", ",AJ378),
IF($AH$717=SUM($AH$142:AH378),_xlfn.CONCAT(" y ",AJ378)))))</f>
        <v/>
      </c>
      <c r="AJ378" s="19">
        <v>237</v>
      </c>
      <c r="AK378">
        <f t="shared" si="132"/>
        <v>0</v>
      </c>
      <c r="AL378">
        <f t="shared" si="135"/>
        <v>0</v>
      </c>
      <c r="AM378">
        <f t="shared" si="136"/>
        <v>0</v>
      </c>
      <c r="AN378">
        <f t="shared" si="137"/>
        <v>0</v>
      </c>
      <c r="AO378">
        <f t="shared" si="138"/>
        <v>0</v>
      </c>
      <c r="AP378">
        <f t="shared" si="139"/>
        <v>0</v>
      </c>
      <c r="AQ378">
        <f t="shared" si="140"/>
        <v>0</v>
      </c>
      <c r="AR378">
        <f t="shared" si="141"/>
        <v>0</v>
      </c>
      <c r="AS378">
        <f t="shared" si="142"/>
        <v>0</v>
      </c>
      <c r="AT378" s="311">
        <f t="shared" si="143"/>
        <v>0</v>
      </c>
      <c r="AU378" s="312">
        <f t="shared" si="144"/>
        <v>0</v>
      </c>
      <c r="AV378" s="313">
        <f t="shared" si="145"/>
        <v>0</v>
      </c>
      <c r="AW378" s="314">
        <f t="shared" si="155"/>
        <v>0</v>
      </c>
      <c r="AX378" s="311">
        <f t="shared" si="146"/>
        <v>0</v>
      </c>
      <c r="AY378" s="312">
        <f t="shared" si="147"/>
        <v>0</v>
      </c>
      <c r="AZ378" s="313">
        <f t="shared" si="148"/>
        <v>0</v>
      </c>
      <c r="BA378" s="314">
        <f t="shared" si="156"/>
        <v>0</v>
      </c>
      <c r="BB378" s="311">
        <f t="shared" si="149"/>
        <v>0</v>
      </c>
      <c r="BC378" s="312">
        <f t="shared" si="150"/>
        <v>0</v>
      </c>
      <c r="BD378" s="313">
        <f t="shared" si="151"/>
        <v>0</v>
      </c>
      <c r="BE378" s="314">
        <f t="shared" si="157"/>
        <v>0</v>
      </c>
      <c r="BF378" s="311">
        <f t="shared" si="152"/>
        <v>0</v>
      </c>
      <c r="BG378" s="312">
        <f t="shared" si="153"/>
        <v>0</v>
      </c>
      <c r="BH378" s="313">
        <f t="shared" si="154"/>
        <v>0</v>
      </c>
      <c r="BI378" s="314">
        <f t="shared" si="158"/>
        <v>0</v>
      </c>
      <c r="BJ378" s="247">
        <f t="shared" si="159"/>
        <v>0</v>
      </c>
      <c r="BK378" s="310" t="str">
        <f>IF(BJ378=0,"",
IF(SUM($BJ$143:BJ378)=1,BL378,
IF($BJ$718&gt;SUM($BJ$143:BJ378),_xlfn.CONCAT(", ",BL378),
IF($BJ$718=SUM($BJ$143:BJ378),_xlfn.CONCAT(" y ",BL378)))))</f>
        <v/>
      </c>
      <c r="BL378" s="19">
        <v>236</v>
      </c>
      <c r="BM378" s="14"/>
      <c r="BN378" s="315"/>
      <c r="BO378" s="315"/>
      <c r="BP378" s="315"/>
      <c r="BQ378" s="315"/>
      <c r="BR378" s="315"/>
      <c r="BS378" s="315"/>
      <c r="BT378" s="315"/>
      <c r="BU378" s="315"/>
      <c r="BV378" s="14"/>
      <c r="BW378" s="14"/>
      <c r="BX378" s="14"/>
      <c r="BY378" s="14"/>
      <c r="BZ378" s="14"/>
      <c r="CA378" s="14"/>
      <c r="CB378" s="14"/>
      <c r="CC378" s="14"/>
      <c r="CD378" s="14"/>
      <c r="CE378" s="14"/>
      <c r="CF378" s="14"/>
      <c r="CG378" s="14"/>
      <c r="CH378" s="14"/>
      <c r="CI378" s="14"/>
      <c r="CJ378" s="14"/>
      <c r="CK378" s="14"/>
      <c r="CL378" s="14"/>
    </row>
    <row r="379" spans="1:90" ht="15" customHeight="1">
      <c r="A379" s="5"/>
      <c r="B379" s="6"/>
      <c r="C379" s="19" t="s">
        <v>6902</v>
      </c>
      <c r="D379" s="634" t="str">
        <f>IF($AC$136="","",IF(HLOOKUP($AC$136,Presentación!$AQ$3:$BV$574,Presentación!AP240)="","",HLOOKUP($AC$136,Presentación!$AQ$3:$BV$574,Presentación!AP240,0)))</f>
        <v/>
      </c>
      <c r="E379" s="669"/>
      <c r="F379" s="670"/>
      <c r="G379" s="752" t="str">
        <f>IF($AC$136="","",IF(HLOOKUP($AC$136,Presentación!$BZ$3:$DE$574,Presentación!AP240,0)="","",HLOOKUP($AC$136,Presentación!$BZ$3:$DE$574,Presentación!AP240,0)))</f>
        <v/>
      </c>
      <c r="H379" s="669"/>
      <c r="I379" s="669"/>
      <c r="J379" s="669"/>
      <c r="K379" s="669"/>
      <c r="L379" s="669"/>
      <c r="M379" s="669"/>
      <c r="N379" s="669"/>
      <c r="O379" s="669"/>
      <c r="P379" s="669"/>
      <c r="Q379" s="669"/>
      <c r="R379" s="669"/>
      <c r="S379" s="670"/>
      <c r="T379" s="866"/>
      <c r="U379" s="745"/>
      <c r="V379" s="746"/>
      <c r="W379" s="112"/>
      <c r="X379" s="112"/>
      <c r="Y379" s="112"/>
      <c r="Z379" s="112"/>
      <c r="AA379" s="112"/>
      <c r="AB379" s="112"/>
      <c r="AC379" s="112"/>
      <c r="AD379" s="112"/>
      <c r="AG379">
        <f t="shared" si="133"/>
        <v>0</v>
      </c>
      <c r="AH379" s="247">
        <f t="shared" si="134"/>
        <v>0</v>
      </c>
      <c r="AI379" s="310" t="str">
        <f>IF(AH379=0,"",
IF(SUM($AH$142:AH379)=1,AJ379,
IF($AH$717&gt;SUM($AH$142:AH379),_xlfn.CONCAT(", ",AJ379),
IF($AH$717=SUM($AH$142:AH379),_xlfn.CONCAT(" y ",AJ379)))))</f>
        <v/>
      </c>
      <c r="AJ379" s="19">
        <v>238</v>
      </c>
      <c r="AK379">
        <f t="shared" si="132"/>
        <v>0</v>
      </c>
      <c r="AL379">
        <f t="shared" si="135"/>
        <v>0</v>
      </c>
      <c r="AM379">
        <f t="shared" si="136"/>
        <v>0</v>
      </c>
      <c r="AN379">
        <f t="shared" si="137"/>
        <v>0</v>
      </c>
      <c r="AO379">
        <f t="shared" si="138"/>
        <v>0</v>
      </c>
      <c r="AP379">
        <f t="shared" si="139"/>
        <v>0</v>
      </c>
      <c r="AQ379">
        <f t="shared" si="140"/>
        <v>0</v>
      </c>
      <c r="AR379">
        <f t="shared" si="141"/>
        <v>0</v>
      </c>
      <c r="AS379">
        <f t="shared" si="142"/>
        <v>0</v>
      </c>
      <c r="AT379" s="311">
        <f t="shared" si="143"/>
        <v>0</v>
      </c>
      <c r="AU379" s="312">
        <f t="shared" si="144"/>
        <v>0</v>
      </c>
      <c r="AV379" s="313">
        <f t="shared" si="145"/>
        <v>0</v>
      </c>
      <c r="AW379" s="314">
        <f t="shared" si="155"/>
        <v>0</v>
      </c>
      <c r="AX379" s="311">
        <f t="shared" si="146"/>
        <v>0</v>
      </c>
      <c r="AY379" s="312">
        <f t="shared" si="147"/>
        <v>0</v>
      </c>
      <c r="AZ379" s="313">
        <f t="shared" si="148"/>
        <v>0</v>
      </c>
      <c r="BA379" s="314">
        <f t="shared" si="156"/>
        <v>0</v>
      </c>
      <c r="BB379" s="311">
        <f t="shared" si="149"/>
        <v>0</v>
      </c>
      <c r="BC379" s="312">
        <f t="shared" si="150"/>
        <v>0</v>
      </c>
      <c r="BD379" s="313">
        <f t="shared" si="151"/>
        <v>0</v>
      </c>
      <c r="BE379" s="314">
        <f t="shared" si="157"/>
        <v>0</v>
      </c>
      <c r="BF379" s="311">
        <f t="shared" si="152"/>
        <v>0</v>
      </c>
      <c r="BG379" s="312">
        <f t="shared" si="153"/>
        <v>0</v>
      </c>
      <c r="BH379" s="313">
        <f t="shared" si="154"/>
        <v>0</v>
      </c>
      <c r="BI379" s="314">
        <f t="shared" si="158"/>
        <v>0</v>
      </c>
      <c r="BJ379" s="247">
        <f t="shared" si="159"/>
        <v>0</v>
      </c>
      <c r="BK379" s="310" t="str">
        <f>IF(BJ379=0,"",
IF(SUM($BJ$143:BJ379)=1,BL379,
IF($BJ$718&gt;SUM($BJ$143:BJ379),_xlfn.CONCAT(", ",BL379),
IF($BJ$718=SUM($BJ$143:BJ379),_xlfn.CONCAT(" y ",BL379)))))</f>
        <v/>
      </c>
      <c r="BL379" s="19">
        <v>237</v>
      </c>
      <c r="BM379" s="14"/>
      <c r="BN379" s="315"/>
      <c r="BO379" s="315"/>
      <c r="BP379" s="315"/>
      <c r="BQ379" s="315"/>
      <c r="BR379" s="315"/>
      <c r="BS379" s="315"/>
      <c r="BT379" s="315"/>
      <c r="BU379" s="315"/>
      <c r="BV379" s="14"/>
      <c r="BW379" s="14"/>
      <c r="BX379" s="14"/>
      <c r="BY379" s="14"/>
      <c r="BZ379" s="14"/>
      <c r="CA379" s="14"/>
      <c r="CB379" s="14"/>
      <c r="CC379" s="14"/>
      <c r="CD379" s="14"/>
      <c r="CE379" s="14"/>
      <c r="CF379" s="14"/>
      <c r="CG379" s="14"/>
      <c r="CH379" s="14"/>
      <c r="CI379" s="14"/>
      <c r="CJ379" s="14"/>
      <c r="CK379" s="14"/>
      <c r="CL379" s="14"/>
    </row>
    <row r="380" spans="1:90" ht="15" customHeight="1">
      <c r="A380" s="5"/>
      <c r="B380" s="6"/>
      <c r="C380" s="19" t="s">
        <v>6903</v>
      </c>
      <c r="D380" s="634" t="str">
        <f>IF($AC$136="","",IF(HLOOKUP($AC$136,Presentación!$AQ$3:$BV$574,Presentación!AP241)="","",HLOOKUP($AC$136,Presentación!$AQ$3:$BV$574,Presentación!AP241,0)))</f>
        <v/>
      </c>
      <c r="E380" s="669"/>
      <c r="F380" s="670"/>
      <c r="G380" s="752" t="str">
        <f>IF($AC$136="","",IF(HLOOKUP($AC$136,Presentación!$BZ$3:$DE$574,Presentación!AP241,0)="","",HLOOKUP($AC$136,Presentación!$BZ$3:$DE$574,Presentación!AP241,0)))</f>
        <v/>
      </c>
      <c r="H380" s="669"/>
      <c r="I380" s="669"/>
      <c r="J380" s="669"/>
      <c r="K380" s="669"/>
      <c r="L380" s="669"/>
      <c r="M380" s="669"/>
      <c r="N380" s="669"/>
      <c r="O380" s="669"/>
      <c r="P380" s="669"/>
      <c r="Q380" s="669"/>
      <c r="R380" s="669"/>
      <c r="S380" s="670"/>
      <c r="T380" s="866"/>
      <c r="U380" s="745"/>
      <c r="V380" s="746"/>
      <c r="W380" s="112"/>
      <c r="X380" s="112"/>
      <c r="Y380" s="112"/>
      <c r="Z380" s="112"/>
      <c r="AA380" s="112"/>
      <c r="AB380" s="112"/>
      <c r="AC380" s="112"/>
      <c r="AD380" s="112"/>
      <c r="AG380">
        <f t="shared" si="133"/>
        <v>0</v>
      </c>
      <c r="AH380" s="247">
        <f t="shared" si="134"/>
        <v>0</v>
      </c>
      <c r="AI380" s="310" t="str">
        <f>IF(AH380=0,"",
IF(SUM($AH$142:AH380)=1,AJ380,
IF($AH$717&gt;SUM($AH$142:AH380),_xlfn.CONCAT(", ",AJ380),
IF($AH$717=SUM($AH$142:AH380),_xlfn.CONCAT(" y ",AJ380)))))</f>
        <v/>
      </c>
      <c r="AJ380" s="19">
        <v>239</v>
      </c>
      <c r="AK380">
        <f t="shared" si="132"/>
        <v>0</v>
      </c>
      <c r="AL380">
        <f t="shared" si="135"/>
        <v>0</v>
      </c>
      <c r="AM380">
        <f t="shared" si="136"/>
        <v>0</v>
      </c>
      <c r="AN380">
        <f t="shared" si="137"/>
        <v>0</v>
      </c>
      <c r="AO380">
        <f t="shared" si="138"/>
        <v>0</v>
      </c>
      <c r="AP380">
        <f t="shared" si="139"/>
        <v>0</v>
      </c>
      <c r="AQ380">
        <f t="shared" si="140"/>
        <v>0</v>
      </c>
      <c r="AR380">
        <f t="shared" si="141"/>
        <v>0</v>
      </c>
      <c r="AS380">
        <f t="shared" si="142"/>
        <v>0</v>
      </c>
      <c r="AT380" s="311">
        <f t="shared" si="143"/>
        <v>0</v>
      </c>
      <c r="AU380" s="312">
        <f t="shared" si="144"/>
        <v>0</v>
      </c>
      <c r="AV380" s="313">
        <f t="shared" si="145"/>
        <v>0</v>
      </c>
      <c r="AW380" s="314">
        <f t="shared" si="155"/>
        <v>0</v>
      </c>
      <c r="AX380" s="311">
        <f t="shared" si="146"/>
        <v>0</v>
      </c>
      <c r="AY380" s="312">
        <f t="shared" si="147"/>
        <v>0</v>
      </c>
      <c r="AZ380" s="313">
        <f t="shared" si="148"/>
        <v>0</v>
      </c>
      <c r="BA380" s="314">
        <f t="shared" si="156"/>
        <v>0</v>
      </c>
      <c r="BB380" s="311">
        <f t="shared" si="149"/>
        <v>0</v>
      </c>
      <c r="BC380" s="312">
        <f t="shared" si="150"/>
        <v>0</v>
      </c>
      <c r="BD380" s="313">
        <f t="shared" si="151"/>
        <v>0</v>
      </c>
      <c r="BE380" s="314">
        <f t="shared" si="157"/>
        <v>0</v>
      </c>
      <c r="BF380" s="311">
        <f t="shared" si="152"/>
        <v>0</v>
      </c>
      <c r="BG380" s="312">
        <f t="shared" si="153"/>
        <v>0</v>
      </c>
      <c r="BH380" s="313">
        <f t="shared" si="154"/>
        <v>0</v>
      </c>
      <c r="BI380" s="314">
        <f t="shared" si="158"/>
        <v>0</v>
      </c>
      <c r="BJ380" s="247">
        <f t="shared" si="159"/>
        <v>0</v>
      </c>
      <c r="BK380" s="310" t="str">
        <f>IF(BJ380=0,"",
IF(SUM($BJ$143:BJ380)=1,BL380,
IF($BJ$718&gt;SUM($BJ$143:BJ380),_xlfn.CONCAT(", ",BL380),
IF($BJ$718=SUM($BJ$143:BJ380),_xlfn.CONCAT(" y ",BL380)))))</f>
        <v/>
      </c>
      <c r="BL380" s="19">
        <v>238</v>
      </c>
      <c r="BM380" s="14"/>
      <c r="BN380" s="315"/>
      <c r="BO380" s="315"/>
      <c r="BP380" s="315"/>
      <c r="BQ380" s="315"/>
      <c r="BR380" s="315"/>
      <c r="BS380" s="315"/>
      <c r="BT380" s="315"/>
      <c r="BU380" s="315"/>
      <c r="BV380" s="14"/>
      <c r="BW380" s="14"/>
      <c r="BX380" s="14"/>
      <c r="BY380" s="14"/>
      <c r="BZ380" s="14"/>
      <c r="CA380" s="14"/>
      <c r="CB380" s="14"/>
      <c r="CC380" s="14"/>
      <c r="CD380" s="14"/>
      <c r="CE380" s="14"/>
      <c r="CF380" s="14"/>
      <c r="CG380" s="14"/>
      <c r="CH380" s="14"/>
      <c r="CI380" s="14"/>
      <c r="CJ380" s="14"/>
      <c r="CK380" s="14"/>
      <c r="CL380" s="14"/>
    </row>
    <row r="381" spans="1:90" ht="15" customHeight="1">
      <c r="A381" s="5"/>
      <c r="B381" s="6"/>
      <c r="C381" s="19" t="s">
        <v>6904</v>
      </c>
      <c r="D381" s="634" t="str">
        <f>IF($AC$136="","",IF(HLOOKUP($AC$136,Presentación!$AQ$3:$BV$574,Presentación!AP242)="","",HLOOKUP($AC$136,Presentación!$AQ$3:$BV$574,Presentación!AP242,0)))</f>
        <v/>
      </c>
      <c r="E381" s="669"/>
      <c r="F381" s="670"/>
      <c r="G381" s="752" t="str">
        <f>IF($AC$136="","",IF(HLOOKUP($AC$136,Presentación!$BZ$3:$DE$574,Presentación!AP242,0)="","",HLOOKUP($AC$136,Presentación!$BZ$3:$DE$574,Presentación!AP242,0)))</f>
        <v/>
      </c>
      <c r="H381" s="669"/>
      <c r="I381" s="669"/>
      <c r="J381" s="669"/>
      <c r="K381" s="669"/>
      <c r="L381" s="669"/>
      <c r="M381" s="669"/>
      <c r="N381" s="669"/>
      <c r="O381" s="669"/>
      <c r="P381" s="669"/>
      <c r="Q381" s="669"/>
      <c r="R381" s="669"/>
      <c r="S381" s="670"/>
      <c r="T381" s="866"/>
      <c r="U381" s="745"/>
      <c r="V381" s="746"/>
      <c r="W381" s="112"/>
      <c r="X381" s="112"/>
      <c r="Y381" s="112"/>
      <c r="Z381" s="112"/>
      <c r="AA381" s="112"/>
      <c r="AB381" s="112"/>
      <c r="AC381" s="112"/>
      <c r="AD381" s="112"/>
      <c r="AG381">
        <f t="shared" si="133"/>
        <v>0</v>
      </c>
      <c r="AH381" s="247">
        <f t="shared" si="134"/>
        <v>0</v>
      </c>
      <c r="AI381" s="310" t="str">
        <f>IF(AH381=0,"",
IF(SUM($AH$142:AH381)=1,AJ381,
IF($AH$717&gt;SUM($AH$142:AH381),_xlfn.CONCAT(", ",AJ381),
IF($AH$717=SUM($AH$142:AH381),_xlfn.CONCAT(" y ",AJ381)))))</f>
        <v/>
      </c>
      <c r="AJ381" s="19">
        <v>240</v>
      </c>
      <c r="AK381">
        <f t="shared" si="132"/>
        <v>0</v>
      </c>
      <c r="AL381">
        <f t="shared" si="135"/>
        <v>0</v>
      </c>
      <c r="AM381">
        <f t="shared" si="136"/>
        <v>0</v>
      </c>
      <c r="AN381">
        <f t="shared" si="137"/>
        <v>0</v>
      </c>
      <c r="AO381">
        <f t="shared" si="138"/>
        <v>0</v>
      </c>
      <c r="AP381">
        <f t="shared" si="139"/>
        <v>0</v>
      </c>
      <c r="AQ381">
        <f t="shared" si="140"/>
        <v>0</v>
      </c>
      <c r="AR381">
        <f t="shared" si="141"/>
        <v>0</v>
      </c>
      <c r="AS381">
        <f t="shared" si="142"/>
        <v>0</v>
      </c>
      <c r="AT381" s="311">
        <f t="shared" si="143"/>
        <v>0</v>
      </c>
      <c r="AU381" s="312">
        <f t="shared" si="144"/>
        <v>0</v>
      </c>
      <c r="AV381" s="313">
        <f t="shared" si="145"/>
        <v>0</v>
      </c>
      <c r="AW381" s="314">
        <f t="shared" si="155"/>
        <v>0</v>
      </c>
      <c r="AX381" s="311">
        <f t="shared" si="146"/>
        <v>0</v>
      </c>
      <c r="AY381" s="312">
        <f t="shared" si="147"/>
        <v>0</v>
      </c>
      <c r="AZ381" s="313">
        <f t="shared" si="148"/>
        <v>0</v>
      </c>
      <c r="BA381" s="314">
        <f t="shared" si="156"/>
        <v>0</v>
      </c>
      <c r="BB381" s="311">
        <f t="shared" si="149"/>
        <v>0</v>
      </c>
      <c r="BC381" s="312">
        <f t="shared" si="150"/>
        <v>0</v>
      </c>
      <c r="BD381" s="313">
        <f t="shared" si="151"/>
        <v>0</v>
      </c>
      <c r="BE381" s="314">
        <f t="shared" si="157"/>
        <v>0</v>
      </c>
      <c r="BF381" s="311">
        <f t="shared" si="152"/>
        <v>0</v>
      </c>
      <c r="BG381" s="312">
        <f t="shared" si="153"/>
        <v>0</v>
      </c>
      <c r="BH381" s="313">
        <f t="shared" si="154"/>
        <v>0</v>
      </c>
      <c r="BI381" s="314">
        <f t="shared" si="158"/>
        <v>0</v>
      </c>
      <c r="BJ381" s="247">
        <f t="shared" si="159"/>
        <v>0</v>
      </c>
      <c r="BK381" s="310" t="str">
        <f>IF(BJ381=0,"",
IF(SUM($BJ$143:BJ381)=1,BL381,
IF($BJ$718&gt;SUM($BJ$143:BJ381),_xlfn.CONCAT(", ",BL381),
IF($BJ$718=SUM($BJ$143:BJ381),_xlfn.CONCAT(" y ",BL381)))))</f>
        <v/>
      </c>
      <c r="BL381" s="19">
        <v>239</v>
      </c>
      <c r="BM381" s="14"/>
      <c r="BN381" s="315"/>
      <c r="BO381" s="315"/>
      <c r="BP381" s="315"/>
      <c r="BQ381" s="315"/>
      <c r="BR381" s="315"/>
      <c r="BS381" s="315"/>
      <c r="BT381" s="315"/>
      <c r="BU381" s="315"/>
      <c r="BV381" s="14"/>
      <c r="BW381" s="14"/>
      <c r="BX381" s="14"/>
      <c r="BY381" s="14"/>
      <c r="BZ381" s="14"/>
      <c r="CA381" s="14"/>
      <c r="CB381" s="14"/>
      <c r="CC381" s="14"/>
      <c r="CD381" s="14"/>
      <c r="CE381" s="14"/>
      <c r="CF381" s="14"/>
      <c r="CG381" s="14"/>
      <c r="CH381" s="14"/>
      <c r="CI381" s="14"/>
      <c r="CJ381" s="14"/>
      <c r="CK381" s="14"/>
      <c r="CL381" s="14"/>
    </row>
    <row r="382" spans="1:90" ht="15" customHeight="1">
      <c r="A382" s="5"/>
      <c r="B382" s="6"/>
      <c r="C382" s="19" t="s">
        <v>6905</v>
      </c>
      <c r="D382" s="634" t="str">
        <f>IF($AC$136="","",IF(HLOOKUP($AC$136,Presentación!$AQ$3:$BV$574,Presentación!AP243)="","",HLOOKUP($AC$136,Presentación!$AQ$3:$BV$574,Presentación!AP243,0)))</f>
        <v/>
      </c>
      <c r="E382" s="669"/>
      <c r="F382" s="670"/>
      <c r="G382" s="752" t="str">
        <f>IF($AC$136="","",IF(HLOOKUP($AC$136,Presentación!$BZ$3:$DE$574,Presentación!AP243,0)="","",HLOOKUP($AC$136,Presentación!$BZ$3:$DE$574,Presentación!AP243,0)))</f>
        <v/>
      </c>
      <c r="H382" s="669"/>
      <c r="I382" s="669"/>
      <c r="J382" s="669"/>
      <c r="K382" s="669"/>
      <c r="L382" s="669"/>
      <c r="M382" s="669"/>
      <c r="N382" s="669"/>
      <c r="O382" s="669"/>
      <c r="P382" s="669"/>
      <c r="Q382" s="669"/>
      <c r="R382" s="669"/>
      <c r="S382" s="670"/>
      <c r="T382" s="866"/>
      <c r="U382" s="745"/>
      <c r="V382" s="746"/>
      <c r="W382" s="112"/>
      <c r="X382" s="112"/>
      <c r="Y382" s="112"/>
      <c r="Z382" s="112"/>
      <c r="AA382" s="112"/>
      <c r="AB382" s="112"/>
      <c r="AC382" s="112"/>
      <c r="AD382" s="112"/>
      <c r="AG382">
        <f t="shared" si="133"/>
        <v>0</v>
      </c>
      <c r="AH382" s="247">
        <f t="shared" si="134"/>
        <v>0</v>
      </c>
      <c r="AI382" s="310" t="str">
        <f>IF(AH382=0,"",
IF(SUM($AH$142:AH382)=1,AJ382,
IF($AH$717&gt;SUM($AH$142:AH382),_xlfn.CONCAT(", ",AJ382),
IF($AH$717=SUM($AH$142:AH382),_xlfn.CONCAT(" y ",AJ382)))))</f>
        <v/>
      </c>
      <c r="AJ382" s="19">
        <v>241</v>
      </c>
      <c r="AK382">
        <f t="shared" si="132"/>
        <v>0</v>
      </c>
      <c r="AL382">
        <f t="shared" si="135"/>
        <v>0</v>
      </c>
      <c r="AM382">
        <f t="shared" si="136"/>
        <v>0</v>
      </c>
      <c r="AN382">
        <f t="shared" si="137"/>
        <v>0</v>
      </c>
      <c r="AO382">
        <f t="shared" si="138"/>
        <v>0</v>
      </c>
      <c r="AP382">
        <f t="shared" si="139"/>
        <v>0</v>
      </c>
      <c r="AQ382">
        <f t="shared" si="140"/>
        <v>0</v>
      </c>
      <c r="AR382">
        <f t="shared" si="141"/>
        <v>0</v>
      </c>
      <c r="AS382">
        <f t="shared" si="142"/>
        <v>0</v>
      </c>
      <c r="AT382" s="311">
        <f t="shared" si="143"/>
        <v>0</v>
      </c>
      <c r="AU382" s="312">
        <f t="shared" si="144"/>
        <v>0</v>
      </c>
      <c r="AV382" s="313">
        <f t="shared" si="145"/>
        <v>0</v>
      </c>
      <c r="AW382" s="314">
        <f t="shared" si="155"/>
        <v>0</v>
      </c>
      <c r="AX382" s="311">
        <f t="shared" si="146"/>
        <v>0</v>
      </c>
      <c r="AY382" s="312">
        <f t="shared" si="147"/>
        <v>0</v>
      </c>
      <c r="AZ382" s="313">
        <f t="shared" si="148"/>
        <v>0</v>
      </c>
      <c r="BA382" s="314">
        <f t="shared" si="156"/>
        <v>0</v>
      </c>
      <c r="BB382" s="311">
        <f t="shared" si="149"/>
        <v>0</v>
      </c>
      <c r="BC382" s="312">
        <f t="shared" si="150"/>
        <v>0</v>
      </c>
      <c r="BD382" s="313">
        <f t="shared" si="151"/>
        <v>0</v>
      </c>
      <c r="BE382" s="314">
        <f t="shared" si="157"/>
        <v>0</v>
      </c>
      <c r="BF382" s="311">
        <f t="shared" si="152"/>
        <v>0</v>
      </c>
      <c r="BG382" s="312">
        <f t="shared" si="153"/>
        <v>0</v>
      </c>
      <c r="BH382" s="313">
        <f t="shared" si="154"/>
        <v>0</v>
      </c>
      <c r="BI382" s="314">
        <f t="shared" si="158"/>
        <v>0</v>
      </c>
      <c r="BJ382" s="247">
        <f t="shared" si="159"/>
        <v>0</v>
      </c>
      <c r="BK382" s="310" t="str">
        <f>IF(BJ382=0,"",
IF(SUM($BJ$143:BJ382)=1,BL382,
IF($BJ$718&gt;SUM($BJ$143:BJ382),_xlfn.CONCAT(", ",BL382),
IF($BJ$718=SUM($BJ$143:BJ382),_xlfn.CONCAT(" y ",BL382)))))</f>
        <v/>
      </c>
      <c r="BL382" s="19">
        <v>240</v>
      </c>
      <c r="BM382" s="14"/>
      <c r="BN382" s="315"/>
      <c r="BO382" s="315"/>
      <c r="BP382" s="315"/>
      <c r="BQ382" s="315"/>
      <c r="BR382" s="315"/>
      <c r="BS382" s="315"/>
      <c r="BT382" s="315"/>
      <c r="BU382" s="315"/>
      <c r="BV382" s="14"/>
      <c r="BW382" s="14"/>
      <c r="BX382" s="14"/>
      <c r="BY382" s="14"/>
      <c r="BZ382" s="14"/>
      <c r="CA382" s="14"/>
      <c r="CB382" s="14"/>
      <c r="CC382" s="14"/>
      <c r="CD382" s="14"/>
      <c r="CE382" s="14"/>
      <c r="CF382" s="14"/>
      <c r="CG382" s="14"/>
      <c r="CH382" s="14"/>
      <c r="CI382" s="14"/>
      <c r="CJ382" s="14"/>
      <c r="CK382" s="14"/>
      <c r="CL382" s="14"/>
    </row>
    <row r="383" spans="1:90" ht="15" customHeight="1">
      <c r="A383" s="5"/>
      <c r="B383" s="6"/>
      <c r="C383" s="19" t="s">
        <v>6906</v>
      </c>
      <c r="D383" s="634" t="str">
        <f>IF($AC$136="","",IF(HLOOKUP($AC$136,Presentación!$AQ$3:$BV$574,Presentación!AP244)="","",HLOOKUP($AC$136,Presentación!$AQ$3:$BV$574,Presentación!AP244,0)))</f>
        <v/>
      </c>
      <c r="E383" s="669"/>
      <c r="F383" s="670"/>
      <c r="G383" s="752" t="str">
        <f>IF($AC$136="","",IF(HLOOKUP($AC$136,Presentación!$BZ$3:$DE$574,Presentación!AP244,0)="","",HLOOKUP($AC$136,Presentación!$BZ$3:$DE$574,Presentación!AP244,0)))</f>
        <v/>
      </c>
      <c r="H383" s="669"/>
      <c r="I383" s="669"/>
      <c r="J383" s="669"/>
      <c r="K383" s="669"/>
      <c r="L383" s="669"/>
      <c r="M383" s="669"/>
      <c r="N383" s="669"/>
      <c r="O383" s="669"/>
      <c r="P383" s="669"/>
      <c r="Q383" s="669"/>
      <c r="R383" s="669"/>
      <c r="S383" s="670"/>
      <c r="T383" s="866"/>
      <c r="U383" s="745"/>
      <c r="V383" s="746"/>
      <c r="W383" s="112"/>
      <c r="X383" s="112"/>
      <c r="Y383" s="112"/>
      <c r="Z383" s="112"/>
      <c r="AA383" s="112"/>
      <c r="AB383" s="112"/>
      <c r="AC383" s="112"/>
      <c r="AD383" s="112"/>
      <c r="AG383">
        <f t="shared" si="133"/>
        <v>0</v>
      </c>
      <c r="AH383" s="247">
        <f t="shared" si="134"/>
        <v>0</v>
      </c>
      <c r="AI383" s="310" t="str">
        <f>IF(AH383=0,"",
IF(SUM($AH$142:AH383)=1,AJ383,
IF($AH$717&gt;SUM($AH$142:AH383),_xlfn.CONCAT(", ",AJ383),
IF($AH$717=SUM($AH$142:AH383),_xlfn.CONCAT(" y ",AJ383)))))</f>
        <v/>
      </c>
      <c r="AJ383" s="19">
        <v>242</v>
      </c>
      <c r="AK383">
        <f t="shared" si="132"/>
        <v>0</v>
      </c>
      <c r="AL383">
        <f t="shared" si="135"/>
        <v>0</v>
      </c>
      <c r="AM383">
        <f t="shared" si="136"/>
        <v>0</v>
      </c>
      <c r="AN383">
        <f t="shared" si="137"/>
        <v>0</v>
      </c>
      <c r="AO383">
        <f t="shared" si="138"/>
        <v>0</v>
      </c>
      <c r="AP383">
        <f t="shared" si="139"/>
        <v>0</v>
      </c>
      <c r="AQ383">
        <f t="shared" si="140"/>
        <v>0</v>
      </c>
      <c r="AR383">
        <f t="shared" si="141"/>
        <v>0</v>
      </c>
      <c r="AS383">
        <f t="shared" si="142"/>
        <v>0</v>
      </c>
      <c r="AT383" s="311">
        <f t="shared" si="143"/>
        <v>0</v>
      </c>
      <c r="AU383" s="312">
        <f t="shared" si="144"/>
        <v>0</v>
      </c>
      <c r="AV383" s="313">
        <f t="shared" si="145"/>
        <v>0</v>
      </c>
      <c r="AW383" s="314">
        <f t="shared" si="155"/>
        <v>0</v>
      </c>
      <c r="AX383" s="311">
        <f t="shared" si="146"/>
        <v>0</v>
      </c>
      <c r="AY383" s="312">
        <f t="shared" si="147"/>
        <v>0</v>
      </c>
      <c r="AZ383" s="313">
        <f t="shared" si="148"/>
        <v>0</v>
      </c>
      <c r="BA383" s="314">
        <f t="shared" si="156"/>
        <v>0</v>
      </c>
      <c r="BB383" s="311">
        <f t="shared" si="149"/>
        <v>0</v>
      </c>
      <c r="BC383" s="312">
        <f t="shared" si="150"/>
        <v>0</v>
      </c>
      <c r="BD383" s="313">
        <f t="shared" si="151"/>
        <v>0</v>
      </c>
      <c r="BE383" s="314">
        <f t="shared" si="157"/>
        <v>0</v>
      </c>
      <c r="BF383" s="311">
        <f t="shared" si="152"/>
        <v>0</v>
      </c>
      <c r="BG383" s="312">
        <f t="shared" si="153"/>
        <v>0</v>
      </c>
      <c r="BH383" s="313">
        <f t="shared" si="154"/>
        <v>0</v>
      </c>
      <c r="BI383" s="314">
        <f t="shared" si="158"/>
        <v>0</v>
      </c>
      <c r="BJ383" s="247">
        <f t="shared" si="159"/>
        <v>0</v>
      </c>
      <c r="BK383" s="310" t="str">
        <f>IF(BJ383=0,"",
IF(SUM($BJ$143:BJ383)=1,BL383,
IF($BJ$718&gt;SUM($BJ$143:BJ383),_xlfn.CONCAT(", ",BL383),
IF($BJ$718=SUM($BJ$143:BJ383),_xlfn.CONCAT(" y ",BL383)))))</f>
        <v/>
      </c>
      <c r="BL383" s="19">
        <v>241</v>
      </c>
      <c r="BM383" s="14"/>
      <c r="BN383" s="315"/>
      <c r="BO383" s="315"/>
      <c r="BP383" s="315"/>
      <c r="BQ383" s="315"/>
      <c r="BR383" s="315"/>
      <c r="BS383" s="315"/>
      <c r="BT383" s="315"/>
      <c r="BU383" s="315"/>
      <c r="BV383" s="14"/>
      <c r="BW383" s="14"/>
      <c r="BX383" s="14"/>
      <c r="BY383" s="14"/>
      <c r="BZ383" s="14"/>
      <c r="CA383" s="14"/>
      <c r="CB383" s="14"/>
      <c r="CC383" s="14"/>
      <c r="CD383" s="14"/>
      <c r="CE383" s="14"/>
      <c r="CF383" s="14"/>
      <c r="CG383" s="14"/>
      <c r="CH383" s="14"/>
      <c r="CI383" s="14"/>
      <c r="CJ383" s="14"/>
      <c r="CK383" s="14"/>
      <c r="CL383" s="14"/>
    </row>
    <row r="384" spans="1:90" ht="15" customHeight="1">
      <c r="A384" s="5"/>
      <c r="B384" s="6"/>
      <c r="C384" s="19" t="s">
        <v>6907</v>
      </c>
      <c r="D384" s="634" t="str">
        <f>IF($AC$136="","",IF(HLOOKUP($AC$136,Presentación!$AQ$3:$BV$574,Presentación!AP245)="","",HLOOKUP($AC$136,Presentación!$AQ$3:$BV$574,Presentación!AP245,0)))</f>
        <v/>
      </c>
      <c r="E384" s="669"/>
      <c r="F384" s="670"/>
      <c r="G384" s="752" t="str">
        <f>IF($AC$136="","",IF(HLOOKUP($AC$136,Presentación!$BZ$3:$DE$574,Presentación!AP245,0)="","",HLOOKUP($AC$136,Presentación!$BZ$3:$DE$574,Presentación!AP245,0)))</f>
        <v/>
      </c>
      <c r="H384" s="669"/>
      <c r="I384" s="669"/>
      <c r="J384" s="669"/>
      <c r="K384" s="669"/>
      <c r="L384" s="669"/>
      <c r="M384" s="669"/>
      <c r="N384" s="669"/>
      <c r="O384" s="669"/>
      <c r="P384" s="669"/>
      <c r="Q384" s="669"/>
      <c r="R384" s="669"/>
      <c r="S384" s="670"/>
      <c r="T384" s="866"/>
      <c r="U384" s="745"/>
      <c r="V384" s="746"/>
      <c r="W384" s="112"/>
      <c r="X384" s="112"/>
      <c r="Y384" s="112"/>
      <c r="Z384" s="112"/>
      <c r="AA384" s="112"/>
      <c r="AB384" s="112"/>
      <c r="AC384" s="112"/>
      <c r="AD384" s="112"/>
      <c r="AG384">
        <f t="shared" si="133"/>
        <v>0</v>
      </c>
      <c r="AH384" s="247">
        <f t="shared" si="134"/>
        <v>0</v>
      </c>
      <c r="AI384" s="310" t="str">
        <f>IF(AH384=0,"",
IF(SUM($AH$142:AH384)=1,AJ384,
IF($AH$717&gt;SUM($AH$142:AH384),_xlfn.CONCAT(", ",AJ384),
IF($AH$717=SUM($AH$142:AH384),_xlfn.CONCAT(" y ",AJ384)))))</f>
        <v/>
      </c>
      <c r="AJ384" s="19">
        <v>243</v>
      </c>
      <c r="AK384">
        <f t="shared" si="132"/>
        <v>0</v>
      </c>
      <c r="AL384">
        <f t="shared" si="135"/>
        <v>0</v>
      </c>
      <c r="AM384">
        <f t="shared" si="136"/>
        <v>0</v>
      </c>
      <c r="AN384">
        <f t="shared" si="137"/>
        <v>0</v>
      </c>
      <c r="AO384">
        <f t="shared" si="138"/>
        <v>0</v>
      </c>
      <c r="AP384">
        <f t="shared" si="139"/>
        <v>0</v>
      </c>
      <c r="AQ384">
        <f t="shared" si="140"/>
        <v>0</v>
      </c>
      <c r="AR384">
        <f t="shared" si="141"/>
        <v>0</v>
      </c>
      <c r="AS384">
        <f t="shared" si="142"/>
        <v>0</v>
      </c>
      <c r="AT384" s="311">
        <f t="shared" si="143"/>
        <v>0</v>
      </c>
      <c r="AU384" s="312">
        <f t="shared" si="144"/>
        <v>0</v>
      </c>
      <c r="AV384" s="313">
        <f t="shared" si="145"/>
        <v>0</v>
      </c>
      <c r="AW384" s="314">
        <f t="shared" si="155"/>
        <v>0</v>
      </c>
      <c r="AX384" s="311">
        <f t="shared" si="146"/>
        <v>0</v>
      </c>
      <c r="AY384" s="312">
        <f t="shared" si="147"/>
        <v>0</v>
      </c>
      <c r="AZ384" s="313">
        <f t="shared" si="148"/>
        <v>0</v>
      </c>
      <c r="BA384" s="314">
        <f t="shared" si="156"/>
        <v>0</v>
      </c>
      <c r="BB384" s="311">
        <f t="shared" si="149"/>
        <v>0</v>
      </c>
      <c r="BC384" s="312">
        <f t="shared" si="150"/>
        <v>0</v>
      </c>
      <c r="BD384" s="313">
        <f t="shared" si="151"/>
        <v>0</v>
      </c>
      <c r="BE384" s="314">
        <f t="shared" si="157"/>
        <v>0</v>
      </c>
      <c r="BF384" s="311">
        <f t="shared" si="152"/>
        <v>0</v>
      </c>
      <c r="BG384" s="312">
        <f t="shared" si="153"/>
        <v>0</v>
      </c>
      <c r="BH384" s="313">
        <f t="shared" si="154"/>
        <v>0</v>
      </c>
      <c r="BI384" s="314">
        <f t="shared" si="158"/>
        <v>0</v>
      </c>
      <c r="BJ384" s="247">
        <f t="shared" si="159"/>
        <v>0</v>
      </c>
      <c r="BK384" s="310" t="str">
        <f>IF(BJ384=0,"",
IF(SUM($BJ$143:BJ384)=1,BL384,
IF($BJ$718&gt;SUM($BJ$143:BJ384),_xlfn.CONCAT(", ",BL384),
IF($BJ$718=SUM($BJ$143:BJ384),_xlfn.CONCAT(" y ",BL384)))))</f>
        <v/>
      </c>
      <c r="BL384" s="19">
        <v>242</v>
      </c>
      <c r="BM384" s="14"/>
      <c r="BN384" s="315"/>
      <c r="BO384" s="315"/>
      <c r="BP384" s="315"/>
      <c r="BQ384" s="315"/>
      <c r="BR384" s="315"/>
      <c r="BS384" s="315"/>
      <c r="BT384" s="315"/>
      <c r="BU384" s="315"/>
      <c r="BV384" s="14"/>
      <c r="BW384" s="14"/>
      <c r="BX384" s="14"/>
      <c r="BY384" s="14"/>
      <c r="BZ384" s="14"/>
      <c r="CA384" s="14"/>
      <c r="CB384" s="14"/>
      <c r="CC384" s="14"/>
      <c r="CD384" s="14"/>
      <c r="CE384" s="14"/>
      <c r="CF384" s="14"/>
      <c r="CG384" s="14"/>
      <c r="CH384" s="14"/>
      <c r="CI384" s="14"/>
      <c r="CJ384" s="14"/>
      <c r="CK384" s="14"/>
      <c r="CL384" s="14"/>
    </row>
    <row r="385" spans="1:90" ht="15" customHeight="1">
      <c r="A385" s="5"/>
      <c r="B385" s="6"/>
      <c r="C385" s="19" t="s">
        <v>6908</v>
      </c>
      <c r="D385" s="634" t="str">
        <f>IF($AC$136="","",IF(HLOOKUP($AC$136,Presentación!$AQ$3:$BV$574,Presentación!AP246)="","",HLOOKUP($AC$136,Presentación!$AQ$3:$BV$574,Presentación!AP246,0)))</f>
        <v/>
      </c>
      <c r="E385" s="669"/>
      <c r="F385" s="670"/>
      <c r="G385" s="752" t="str">
        <f>IF($AC$136="","",IF(HLOOKUP($AC$136,Presentación!$BZ$3:$DE$574,Presentación!AP246,0)="","",HLOOKUP($AC$136,Presentación!$BZ$3:$DE$574,Presentación!AP246,0)))</f>
        <v/>
      </c>
      <c r="H385" s="669"/>
      <c r="I385" s="669"/>
      <c r="J385" s="669"/>
      <c r="K385" s="669"/>
      <c r="L385" s="669"/>
      <c r="M385" s="669"/>
      <c r="N385" s="669"/>
      <c r="O385" s="669"/>
      <c r="P385" s="669"/>
      <c r="Q385" s="669"/>
      <c r="R385" s="669"/>
      <c r="S385" s="670"/>
      <c r="T385" s="866"/>
      <c r="U385" s="745"/>
      <c r="V385" s="746"/>
      <c r="W385" s="112"/>
      <c r="X385" s="112"/>
      <c r="Y385" s="112"/>
      <c r="Z385" s="112"/>
      <c r="AA385" s="112"/>
      <c r="AB385" s="112"/>
      <c r="AC385" s="112"/>
      <c r="AD385" s="112"/>
      <c r="AG385">
        <f t="shared" si="133"/>
        <v>0</v>
      </c>
      <c r="AH385" s="247">
        <f t="shared" si="134"/>
        <v>0</v>
      </c>
      <c r="AI385" s="310" t="str">
        <f>IF(AH385=0,"",
IF(SUM($AH$142:AH385)=1,AJ385,
IF($AH$717&gt;SUM($AH$142:AH385),_xlfn.CONCAT(", ",AJ385),
IF($AH$717=SUM($AH$142:AH385),_xlfn.CONCAT(" y ",AJ385)))))</f>
        <v/>
      </c>
      <c r="AJ385" s="19">
        <v>244</v>
      </c>
      <c r="AK385">
        <f t="shared" si="132"/>
        <v>0</v>
      </c>
      <c r="AL385">
        <f t="shared" si="135"/>
        <v>0</v>
      </c>
      <c r="AM385">
        <f t="shared" si="136"/>
        <v>0</v>
      </c>
      <c r="AN385">
        <f t="shared" si="137"/>
        <v>0</v>
      </c>
      <c r="AO385">
        <f t="shared" si="138"/>
        <v>0</v>
      </c>
      <c r="AP385">
        <f t="shared" si="139"/>
        <v>0</v>
      </c>
      <c r="AQ385">
        <f t="shared" si="140"/>
        <v>0</v>
      </c>
      <c r="AR385">
        <f t="shared" si="141"/>
        <v>0</v>
      </c>
      <c r="AS385">
        <f t="shared" si="142"/>
        <v>0</v>
      </c>
      <c r="AT385" s="311">
        <f t="shared" si="143"/>
        <v>0</v>
      </c>
      <c r="AU385" s="312">
        <f t="shared" si="144"/>
        <v>0</v>
      </c>
      <c r="AV385" s="313">
        <f t="shared" si="145"/>
        <v>0</v>
      </c>
      <c r="AW385" s="314">
        <f t="shared" si="155"/>
        <v>0</v>
      </c>
      <c r="AX385" s="311">
        <f t="shared" si="146"/>
        <v>0</v>
      </c>
      <c r="AY385" s="312">
        <f t="shared" si="147"/>
        <v>0</v>
      </c>
      <c r="AZ385" s="313">
        <f t="shared" si="148"/>
        <v>0</v>
      </c>
      <c r="BA385" s="314">
        <f t="shared" si="156"/>
        <v>0</v>
      </c>
      <c r="BB385" s="311">
        <f t="shared" si="149"/>
        <v>0</v>
      </c>
      <c r="BC385" s="312">
        <f t="shared" si="150"/>
        <v>0</v>
      </c>
      <c r="BD385" s="313">
        <f t="shared" si="151"/>
        <v>0</v>
      </c>
      <c r="BE385" s="314">
        <f t="shared" si="157"/>
        <v>0</v>
      </c>
      <c r="BF385" s="311">
        <f t="shared" si="152"/>
        <v>0</v>
      </c>
      <c r="BG385" s="312">
        <f t="shared" si="153"/>
        <v>0</v>
      </c>
      <c r="BH385" s="313">
        <f t="shared" si="154"/>
        <v>0</v>
      </c>
      <c r="BI385" s="314">
        <f t="shared" si="158"/>
        <v>0</v>
      </c>
      <c r="BJ385" s="247">
        <f t="shared" si="159"/>
        <v>0</v>
      </c>
      <c r="BK385" s="310" t="str">
        <f>IF(BJ385=0,"",
IF(SUM($BJ$143:BJ385)=1,BL385,
IF($BJ$718&gt;SUM($BJ$143:BJ385),_xlfn.CONCAT(", ",BL385),
IF($BJ$718=SUM($BJ$143:BJ385),_xlfn.CONCAT(" y ",BL385)))))</f>
        <v/>
      </c>
      <c r="BL385" s="19">
        <v>243</v>
      </c>
      <c r="BM385" s="14"/>
      <c r="BN385" s="315"/>
      <c r="BO385" s="315"/>
      <c r="BP385" s="315"/>
      <c r="BQ385" s="315"/>
      <c r="BR385" s="315"/>
      <c r="BS385" s="315"/>
      <c r="BT385" s="315"/>
      <c r="BU385" s="315"/>
      <c r="BV385" s="14"/>
      <c r="BW385" s="14"/>
      <c r="BX385" s="14"/>
      <c r="BY385" s="14"/>
      <c r="BZ385" s="14"/>
      <c r="CA385" s="14"/>
      <c r="CB385" s="14"/>
      <c r="CC385" s="14"/>
      <c r="CD385" s="14"/>
      <c r="CE385" s="14"/>
      <c r="CF385" s="14"/>
      <c r="CG385" s="14"/>
      <c r="CH385" s="14"/>
      <c r="CI385" s="14"/>
      <c r="CJ385" s="14"/>
      <c r="CK385" s="14"/>
      <c r="CL385" s="14"/>
    </row>
    <row r="386" spans="1:90" ht="15" customHeight="1">
      <c r="A386" s="5"/>
      <c r="B386" s="6"/>
      <c r="C386" s="19" t="s">
        <v>6909</v>
      </c>
      <c r="D386" s="634" t="str">
        <f>IF($AC$136="","",IF(HLOOKUP($AC$136,Presentación!$AQ$3:$BV$574,Presentación!AP247)="","",HLOOKUP($AC$136,Presentación!$AQ$3:$BV$574,Presentación!AP247,0)))</f>
        <v/>
      </c>
      <c r="E386" s="669"/>
      <c r="F386" s="670"/>
      <c r="G386" s="752" t="str">
        <f>IF($AC$136="","",IF(HLOOKUP($AC$136,Presentación!$BZ$3:$DE$574,Presentación!AP247,0)="","",HLOOKUP($AC$136,Presentación!$BZ$3:$DE$574,Presentación!AP247,0)))</f>
        <v/>
      </c>
      <c r="H386" s="669"/>
      <c r="I386" s="669"/>
      <c r="J386" s="669"/>
      <c r="K386" s="669"/>
      <c r="L386" s="669"/>
      <c r="M386" s="669"/>
      <c r="N386" s="669"/>
      <c r="O386" s="669"/>
      <c r="P386" s="669"/>
      <c r="Q386" s="669"/>
      <c r="R386" s="669"/>
      <c r="S386" s="670"/>
      <c r="T386" s="866"/>
      <c r="U386" s="745"/>
      <c r="V386" s="746"/>
      <c r="W386" s="112"/>
      <c r="X386" s="112"/>
      <c r="Y386" s="112"/>
      <c r="Z386" s="112"/>
      <c r="AA386" s="112"/>
      <c r="AB386" s="112"/>
      <c r="AC386" s="112"/>
      <c r="AD386" s="112"/>
      <c r="AG386">
        <f t="shared" si="133"/>
        <v>0</v>
      </c>
      <c r="AH386" s="247">
        <f t="shared" si="134"/>
        <v>0</v>
      </c>
      <c r="AI386" s="310" t="str">
        <f>IF(AH386=0,"",
IF(SUM($AH$142:AH386)=1,AJ386,
IF($AH$717&gt;SUM($AH$142:AH386),_xlfn.CONCAT(", ",AJ386),
IF($AH$717=SUM($AH$142:AH386),_xlfn.CONCAT(" y ",AJ386)))))</f>
        <v/>
      </c>
      <c r="AJ386" s="19">
        <v>245</v>
      </c>
      <c r="AK386">
        <f t="shared" si="132"/>
        <v>0</v>
      </c>
      <c r="AL386">
        <f t="shared" si="135"/>
        <v>0</v>
      </c>
      <c r="AM386">
        <f t="shared" si="136"/>
        <v>0</v>
      </c>
      <c r="AN386">
        <f t="shared" si="137"/>
        <v>0</v>
      </c>
      <c r="AO386">
        <f t="shared" si="138"/>
        <v>0</v>
      </c>
      <c r="AP386">
        <f t="shared" si="139"/>
        <v>0</v>
      </c>
      <c r="AQ386">
        <f t="shared" si="140"/>
        <v>0</v>
      </c>
      <c r="AR386">
        <f t="shared" si="141"/>
        <v>0</v>
      </c>
      <c r="AS386">
        <f t="shared" si="142"/>
        <v>0</v>
      </c>
      <c r="AT386" s="311">
        <f t="shared" si="143"/>
        <v>0</v>
      </c>
      <c r="AU386" s="312">
        <f t="shared" si="144"/>
        <v>0</v>
      </c>
      <c r="AV386" s="313">
        <f t="shared" si="145"/>
        <v>0</v>
      </c>
      <c r="AW386" s="314">
        <f t="shared" si="155"/>
        <v>0</v>
      </c>
      <c r="AX386" s="311">
        <f t="shared" si="146"/>
        <v>0</v>
      </c>
      <c r="AY386" s="312">
        <f t="shared" si="147"/>
        <v>0</v>
      </c>
      <c r="AZ386" s="313">
        <f t="shared" si="148"/>
        <v>0</v>
      </c>
      <c r="BA386" s="314">
        <f t="shared" si="156"/>
        <v>0</v>
      </c>
      <c r="BB386" s="311">
        <f t="shared" si="149"/>
        <v>0</v>
      </c>
      <c r="BC386" s="312">
        <f t="shared" si="150"/>
        <v>0</v>
      </c>
      <c r="BD386" s="313">
        <f t="shared" si="151"/>
        <v>0</v>
      </c>
      <c r="BE386" s="314">
        <f t="shared" si="157"/>
        <v>0</v>
      </c>
      <c r="BF386" s="311">
        <f t="shared" si="152"/>
        <v>0</v>
      </c>
      <c r="BG386" s="312">
        <f t="shared" si="153"/>
        <v>0</v>
      </c>
      <c r="BH386" s="313">
        <f t="shared" si="154"/>
        <v>0</v>
      </c>
      <c r="BI386" s="314">
        <f t="shared" si="158"/>
        <v>0</v>
      </c>
      <c r="BJ386" s="247">
        <f t="shared" si="159"/>
        <v>0</v>
      </c>
      <c r="BK386" s="310" t="str">
        <f>IF(BJ386=0,"",
IF(SUM($BJ$143:BJ386)=1,BL386,
IF($BJ$718&gt;SUM($BJ$143:BJ386),_xlfn.CONCAT(", ",BL386),
IF($BJ$718=SUM($BJ$143:BJ386),_xlfn.CONCAT(" y ",BL386)))))</f>
        <v/>
      </c>
      <c r="BL386" s="19">
        <v>244</v>
      </c>
      <c r="BM386" s="14"/>
      <c r="BN386" s="315"/>
      <c r="BO386" s="315"/>
      <c r="BP386" s="315"/>
      <c r="BQ386" s="315"/>
      <c r="BR386" s="315"/>
      <c r="BS386" s="315"/>
      <c r="BT386" s="315"/>
      <c r="BU386" s="315"/>
      <c r="BV386" s="14"/>
      <c r="BW386" s="14"/>
      <c r="BX386" s="14"/>
      <c r="BY386" s="14"/>
      <c r="BZ386" s="14"/>
      <c r="CA386" s="14"/>
      <c r="CB386" s="14"/>
      <c r="CC386" s="14"/>
      <c r="CD386" s="14"/>
      <c r="CE386" s="14"/>
      <c r="CF386" s="14"/>
      <c r="CG386" s="14"/>
      <c r="CH386" s="14"/>
      <c r="CI386" s="14"/>
      <c r="CJ386" s="14"/>
      <c r="CK386" s="14"/>
      <c r="CL386" s="14"/>
    </row>
    <row r="387" spans="1:90" ht="15" customHeight="1">
      <c r="A387" s="5"/>
      <c r="B387" s="6"/>
      <c r="C387" s="19" t="s">
        <v>6910</v>
      </c>
      <c r="D387" s="634" t="str">
        <f>IF($AC$136="","",IF(HLOOKUP($AC$136,Presentación!$AQ$3:$BV$574,Presentación!AP248)="","",HLOOKUP($AC$136,Presentación!$AQ$3:$BV$574,Presentación!AP248,0)))</f>
        <v/>
      </c>
      <c r="E387" s="669"/>
      <c r="F387" s="670"/>
      <c r="G387" s="752" t="str">
        <f>IF($AC$136="","",IF(HLOOKUP($AC$136,Presentación!$BZ$3:$DE$574,Presentación!AP248,0)="","",HLOOKUP($AC$136,Presentación!$BZ$3:$DE$574,Presentación!AP248,0)))</f>
        <v/>
      </c>
      <c r="H387" s="669"/>
      <c r="I387" s="669"/>
      <c r="J387" s="669"/>
      <c r="K387" s="669"/>
      <c r="L387" s="669"/>
      <c r="M387" s="669"/>
      <c r="N387" s="669"/>
      <c r="O387" s="669"/>
      <c r="P387" s="669"/>
      <c r="Q387" s="669"/>
      <c r="R387" s="669"/>
      <c r="S387" s="670"/>
      <c r="T387" s="866"/>
      <c r="U387" s="745"/>
      <c r="V387" s="746"/>
      <c r="W387" s="112"/>
      <c r="X387" s="112"/>
      <c r="Y387" s="112"/>
      <c r="Z387" s="112"/>
      <c r="AA387" s="112"/>
      <c r="AB387" s="112"/>
      <c r="AC387" s="112"/>
      <c r="AD387" s="112"/>
      <c r="AG387">
        <f t="shared" si="133"/>
        <v>0</v>
      </c>
      <c r="AH387" s="247">
        <f t="shared" si="134"/>
        <v>0</v>
      </c>
      <c r="AI387" s="310" t="str">
        <f>IF(AH387=0,"",
IF(SUM($AH$142:AH387)=1,AJ387,
IF($AH$717&gt;SUM($AH$142:AH387),_xlfn.CONCAT(", ",AJ387),
IF($AH$717=SUM($AH$142:AH387),_xlfn.CONCAT(" y ",AJ387)))))</f>
        <v/>
      </c>
      <c r="AJ387" s="19">
        <v>246</v>
      </c>
      <c r="AK387">
        <f t="shared" si="132"/>
        <v>0</v>
      </c>
      <c r="AL387">
        <f t="shared" si="135"/>
        <v>0</v>
      </c>
      <c r="AM387">
        <f t="shared" si="136"/>
        <v>0</v>
      </c>
      <c r="AN387">
        <f t="shared" si="137"/>
        <v>0</v>
      </c>
      <c r="AO387">
        <f t="shared" si="138"/>
        <v>0</v>
      </c>
      <c r="AP387">
        <f t="shared" si="139"/>
        <v>0</v>
      </c>
      <c r="AQ387">
        <f t="shared" si="140"/>
        <v>0</v>
      </c>
      <c r="AR387">
        <f t="shared" si="141"/>
        <v>0</v>
      </c>
      <c r="AS387">
        <f t="shared" si="142"/>
        <v>0</v>
      </c>
      <c r="AT387" s="311">
        <f t="shared" si="143"/>
        <v>0</v>
      </c>
      <c r="AU387" s="312">
        <f t="shared" si="144"/>
        <v>0</v>
      </c>
      <c r="AV387" s="313">
        <f t="shared" si="145"/>
        <v>0</v>
      </c>
      <c r="AW387" s="314">
        <f t="shared" si="155"/>
        <v>0</v>
      </c>
      <c r="AX387" s="311">
        <f t="shared" si="146"/>
        <v>0</v>
      </c>
      <c r="AY387" s="312">
        <f t="shared" si="147"/>
        <v>0</v>
      </c>
      <c r="AZ387" s="313">
        <f t="shared" si="148"/>
        <v>0</v>
      </c>
      <c r="BA387" s="314">
        <f t="shared" si="156"/>
        <v>0</v>
      </c>
      <c r="BB387" s="311">
        <f t="shared" si="149"/>
        <v>0</v>
      </c>
      <c r="BC387" s="312">
        <f t="shared" si="150"/>
        <v>0</v>
      </c>
      <c r="BD387" s="313">
        <f t="shared" si="151"/>
        <v>0</v>
      </c>
      <c r="BE387" s="314">
        <f t="shared" si="157"/>
        <v>0</v>
      </c>
      <c r="BF387" s="311">
        <f t="shared" si="152"/>
        <v>0</v>
      </c>
      <c r="BG387" s="312">
        <f t="shared" si="153"/>
        <v>0</v>
      </c>
      <c r="BH387" s="313">
        <f t="shared" si="154"/>
        <v>0</v>
      </c>
      <c r="BI387" s="314">
        <f t="shared" si="158"/>
        <v>0</v>
      </c>
      <c r="BJ387" s="247">
        <f t="shared" si="159"/>
        <v>0</v>
      </c>
      <c r="BK387" s="310" t="str">
        <f>IF(BJ387=0,"",
IF(SUM($BJ$143:BJ387)=1,BL387,
IF($BJ$718&gt;SUM($BJ$143:BJ387),_xlfn.CONCAT(", ",BL387),
IF($BJ$718=SUM($BJ$143:BJ387),_xlfn.CONCAT(" y ",BL387)))))</f>
        <v/>
      </c>
      <c r="BL387" s="19">
        <v>245</v>
      </c>
      <c r="BM387" s="14"/>
      <c r="BN387" s="315"/>
      <c r="BO387" s="315"/>
      <c r="BP387" s="315"/>
      <c r="BQ387" s="315"/>
      <c r="BR387" s="315"/>
      <c r="BS387" s="315"/>
      <c r="BT387" s="315"/>
      <c r="BU387" s="315"/>
      <c r="BV387" s="14"/>
      <c r="BW387" s="14"/>
      <c r="BX387" s="14"/>
      <c r="BY387" s="14"/>
      <c r="BZ387" s="14"/>
      <c r="CA387" s="14"/>
      <c r="CB387" s="14"/>
      <c r="CC387" s="14"/>
      <c r="CD387" s="14"/>
      <c r="CE387" s="14"/>
      <c r="CF387" s="14"/>
      <c r="CG387" s="14"/>
      <c r="CH387" s="14"/>
      <c r="CI387" s="14"/>
      <c r="CJ387" s="14"/>
      <c r="CK387" s="14"/>
      <c r="CL387" s="14"/>
    </row>
    <row r="388" spans="1:90" ht="15" customHeight="1">
      <c r="A388" s="5"/>
      <c r="B388" s="6"/>
      <c r="C388" s="19" t="s">
        <v>6911</v>
      </c>
      <c r="D388" s="634" t="str">
        <f>IF($AC$136="","",IF(HLOOKUP($AC$136,Presentación!$AQ$3:$BV$574,Presentación!AP249)="","",HLOOKUP($AC$136,Presentación!$AQ$3:$BV$574,Presentación!AP249,0)))</f>
        <v/>
      </c>
      <c r="E388" s="669"/>
      <c r="F388" s="670"/>
      <c r="G388" s="752" t="str">
        <f>IF($AC$136="","",IF(HLOOKUP($AC$136,Presentación!$BZ$3:$DE$574,Presentación!AP249,0)="","",HLOOKUP($AC$136,Presentación!$BZ$3:$DE$574,Presentación!AP249,0)))</f>
        <v/>
      </c>
      <c r="H388" s="669"/>
      <c r="I388" s="669"/>
      <c r="J388" s="669"/>
      <c r="K388" s="669"/>
      <c r="L388" s="669"/>
      <c r="M388" s="669"/>
      <c r="N388" s="669"/>
      <c r="O388" s="669"/>
      <c r="P388" s="669"/>
      <c r="Q388" s="669"/>
      <c r="R388" s="669"/>
      <c r="S388" s="670"/>
      <c r="T388" s="866"/>
      <c r="U388" s="745"/>
      <c r="V388" s="746"/>
      <c r="W388" s="112"/>
      <c r="X388" s="112"/>
      <c r="Y388" s="112"/>
      <c r="Z388" s="112"/>
      <c r="AA388" s="112"/>
      <c r="AB388" s="112"/>
      <c r="AC388" s="112"/>
      <c r="AD388" s="112"/>
      <c r="AG388">
        <f t="shared" si="133"/>
        <v>0</v>
      </c>
      <c r="AH388" s="247">
        <f t="shared" si="134"/>
        <v>0</v>
      </c>
      <c r="AI388" s="310" t="str">
        <f>IF(AH388=0,"",
IF(SUM($AH$142:AH388)=1,AJ388,
IF($AH$717&gt;SUM($AH$142:AH388),_xlfn.CONCAT(", ",AJ388),
IF($AH$717=SUM($AH$142:AH388),_xlfn.CONCAT(" y ",AJ388)))))</f>
        <v/>
      </c>
      <c r="AJ388" s="19">
        <v>247</v>
      </c>
      <c r="AK388">
        <f t="shared" si="132"/>
        <v>0</v>
      </c>
      <c r="AL388">
        <f t="shared" si="135"/>
        <v>0</v>
      </c>
      <c r="AM388">
        <f t="shared" si="136"/>
        <v>0</v>
      </c>
      <c r="AN388">
        <f t="shared" si="137"/>
        <v>0</v>
      </c>
      <c r="AO388">
        <f t="shared" si="138"/>
        <v>0</v>
      </c>
      <c r="AP388">
        <f t="shared" si="139"/>
        <v>0</v>
      </c>
      <c r="AQ388">
        <f t="shared" si="140"/>
        <v>0</v>
      </c>
      <c r="AR388">
        <f t="shared" si="141"/>
        <v>0</v>
      </c>
      <c r="AS388">
        <f t="shared" si="142"/>
        <v>0</v>
      </c>
      <c r="AT388" s="311">
        <f t="shared" si="143"/>
        <v>0</v>
      </c>
      <c r="AU388" s="312">
        <f t="shared" si="144"/>
        <v>0</v>
      </c>
      <c r="AV388" s="313">
        <f t="shared" si="145"/>
        <v>0</v>
      </c>
      <c r="AW388" s="314">
        <f t="shared" si="155"/>
        <v>0</v>
      </c>
      <c r="AX388" s="311">
        <f t="shared" si="146"/>
        <v>0</v>
      </c>
      <c r="AY388" s="312">
        <f t="shared" si="147"/>
        <v>0</v>
      </c>
      <c r="AZ388" s="313">
        <f t="shared" si="148"/>
        <v>0</v>
      </c>
      <c r="BA388" s="314">
        <f t="shared" si="156"/>
        <v>0</v>
      </c>
      <c r="BB388" s="311">
        <f t="shared" si="149"/>
        <v>0</v>
      </c>
      <c r="BC388" s="312">
        <f t="shared" si="150"/>
        <v>0</v>
      </c>
      <c r="BD388" s="313">
        <f t="shared" si="151"/>
        <v>0</v>
      </c>
      <c r="BE388" s="314">
        <f t="shared" si="157"/>
        <v>0</v>
      </c>
      <c r="BF388" s="311">
        <f t="shared" si="152"/>
        <v>0</v>
      </c>
      <c r="BG388" s="312">
        <f t="shared" si="153"/>
        <v>0</v>
      </c>
      <c r="BH388" s="313">
        <f t="shared" si="154"/>
        <v>0</v>
      </c>
      <c r="BI388" s="314">
        <f t="shared" si="158"/>
        <v>0</v>
      </c>
      <c r="BJ388" s="247">
        <f t="shared" si="159"/>
        <v>0</v>
      </c>
      <c r="BK388" s="310" t="str">
        <f>IF(BJ388=0,"",
IF(SUM($BJ$143:BJ388)=1,BL388,
IF($BJ$718&gt;SUM($BJ$143:BJ388),_xlfn.CONCAT(", ",BL388),
IF($BJ$718=SUM($BJ$143:BJ388),_xlfn.CONCAT(" y ",BL388)))))</f>
        <v/>
      </c>
      <c r="BL388" s="19">
        <v>246</v>
      </c>
      <c r="BM388" s="14"/>
      <c r="BN388" s="315"/>
      <c r="BO388" s="315"/>
      <c r="BP388" s="315"/>
      <c r="BQ388" s="315"/>
      <c r="BR388" s="315"/>
      <c r="BS388" s="315"/>
      <c r="BT388" s="315"/>
      <c r="BU388" s="315"/>
      <c r="BV388" s="14"/>
      <c r="BW388" s="14"/>
      <c r="BX388" s="14"/>
      <c r="BY388" s="14"/>
      <c r="BZ388" s="14"/>
      <c r="CA388" s="14"/>
      <c r="CB388" s="14"/>
      <c r="CC388" s="14"/>
      <c r="CD388" s="14"/>
      <c r="CE388" s="14"/>
      <c r="CF388" s="14"/>
      <c r="CG388" s="14"/>
      <c r="CH388" s="14"/>
      <c r="CI388" s="14"/>
      <c r="CJ388" s="14"/>
      <c r="CK388" s="14"/>
      <c r="CL388" s="14"/>
    </row>
    <row r="389" spans="1:90" ht="15" customHeight="1">
      <c r="A389" s="5"/>
      <c r="B389" s="6"/>
      <c r="C389" s="19" t="s">
        <v>6912</v>
      </c>
      <c r="D389" s="634" t="str">
        <f>IF($AC$136="","",IF(HLOOKUP($AC$136,Presentación!$AQ$3:$BV$574,Presentación!AP250)="","",HLOOKUP($AC$136,Presentación!$AQ$3:$BV$574,Presentación!AP250,0)))</f>
        <v/>
      </c>
      <c r="E389" s="669"/>
      <c r="F389" s="670"/>
      <c r="G389" s="752" t="str">
        <f>IF($AC$136="","",IF(HLOOKUP($AC$136,Presentación!$BZ$3:$DE$574,Presentación!AP250,0)="","",HLOOKUP($AC$136,Presentación!$BZ$3:$DE$574,Presentación!AP250,0)))</f>
        <v/>
      </c>
      <c r="H389" s="669"/>
      <c r="I389" s="669"/>
      <c r="J389" s="669"/>
      <c r="K389" s="669"/>
      <c r="L389" s="669"/>
      <c r="M389" s="669"/>
      <c r="N389" s="669"/>
      <c r="O389" s="669"/>
      <c r="P389" s="669"/>
      <c r="Q389" s="669"/>
      <c r="R389" s="669"/>
      <c r="S389" s="670"/>
      <c r="T389" s="866"/>
      <c r="U389" s="745"/>
      <c r="V389" s="746"/>
      <c r="W389" s="112"/>
      <c r="X389" s="112"/>
      <c r="Y389" s="112"/>
      <c r="Z389" s="112"/>
      <c r="AA389" s="112"/>
      <c r="AB389" s="112"/>
      <c r="AC389" s="112"/>
      <c r="AD389" s="112"/>
      <c r="AG389">
        <f t="shared" si="133"/>
        <v>0</v>
      </c>
      <c r="AH389" s="247">
        <f t="shared" si="134"/>
        <v>0</v>
      </c>
      <c r="AI389" s="310" t="str">
        <f>IF(AH389=0,"",
IF(SUM($AH$142:AH389)=1,AJ389,
IF($AH$717&gt;SUM($AH$142:AH389),_xlfn.CONCAT(", ",AJ389),
IF($AH$717=SUM($AH$142:AH389),_xlfn.CONCAT(" y ",AJ389)))))</f>
        <v/>
      </c>
      <c r="AJ389" s="19">
        <v>248</v>
      </c>
      <c r="AK389">
        <f t="shared" si="132"/>
        <v>0</v>
      </c>
      <c r="AL389">
        <f t="shared" si="135"/>
        <v>0</v>
      </c>
      <c r="AM389">
        <f t="shared" si="136"/>
        <v>0</v>
      </c>
      <c r="AN389">
        <f t="shared" si="137"/>
        <v>0</v>
      </c>
      <c r="AO389">
        <f t="shared" si="138"/>
        <v>0</v>
      </c>
      <c r="AP389">
        <f t="shared" si="139"/>
        <v>0</v>
      </c>
      <c r="AQ389">
        <f t="shared" si="140"/>
        <v>0</v>
      </c>
      <c r="AR389">
        <f t="shared" si="141"/>
        <v>0</v>
      </c>
      <c r="AS389">
        <f t="shared" si="142"/>
        <v>0</v>
      </c>
      <c r="AT389" s="311">
        <f t="shared" si="143"/>
        <v>0</v>
      </c>
      <c r="AU389" s="312">
        <f t="shared" si="144"/>
        <v>0</v>
      </c>
      <c r="AV389" s="313">
        <f t="shared" si="145"/>
        <v>0</v>
      </c>
      <c r="AW389" s="314">
        <f t="shared" si="155"/>
        <v>0</v>
      </c>
      <c r="AX389" s="311">
        <f t="shared" si="146"/>
        <v>0</v>
      </c>
      <c r="AY389" s="312">
        <f t="shared" si="147"/>
        <v>0</v>
      </c>
      <c r="AZ389" s="313">
        <f t="shared" si="148"/>
        <v>0</v>
      </c>
      <c r="BA389" s="314">
        <f t="shared" si="156"/>
        <v>0</v>
      </c>
      <c r="BB389" s="311">
        <f t="shared" si="149"/>
        <v>0</v>
      </c>
      <c r="BC389" s="312">
        <f t="shared" si="150"/>
        <v>0</v>
      </c>
      <c r="BD389" s="313">
        <f t="shared" si="151"/>
        <v>0</v>
      </c>
      <c r="BE389" s="314">
        <f t="shared" si="157"/>
        <v>0</v>
      </c>
      <c r="BF389" s="311">
        <f t="shared" si="152"/>
        <v>0</v>
      </c>
      <c r="BG389" s="312">
        <f t="shared" si="153"/>
        <v>0</v>
      </c>
      <c r="BH389" s="313">
        <f t="shared" si="154"/>
        <v>0</v>
      </c>
      <c r="BI389" s="314">
        <f t="shared" si="158"/>
        <v>0</v>
      </c>
      <c r="BJ389" s="247">
        <f t="shared" si="159"/>
        <v>0</v>
      </c>
      <c r="BK389" s="310" t="str">
        <f>IF(BJ389=0,"",
IF(SUM($BJ$143:BJ389)=1,BL389,
IF($BJ$718&gt;SUM($BJ$143:BJ389),_xlfn.CONCAT(", ",BL389),
IF($BJ$718=SUM($BJ$143:BJ389),_xlfn.CONCAT(" y ",BL389)))))</f>
        <v/>
      </c>
      <c r="BL389" s="19">
        <v>247</v>
      </c>
      <c r="BM389" s="14"/>
      <c r="BN389" s="315"/>
      <c r="BO389" s="315"/>
      <c r="BP389" s="315"/>
      <c r="BQ389" s="315"/>
      <c r="BR389" s="315"/>
      <c r="BS389" s="315"/>
      <c r="BT389" s="315"/>
      <c r="BU389" s="315"/>
      <c r="BV389" s="14"/>
      <c r="BW389" s="14"/>
      <c r="BX389" s="14"/>
      <c r="BY389" s="14"/>
      <c r="BZ389" s="14"/>
      <c r="CA389" s="14"/>
      <c r="CB389" s="14"/>
      <c r="CC389" s="14"/>
      <c r="CD389" s="14"/>
      <c r="CE389" s="14"/>
      <c r="CF389" s="14"/>
      <c r="CG389" s="14"/>
      <c r="CH389" s="14"/>
      <c r="CI389" s="14"/>
      <c r="CJ389" s="14"/>
      <c r="CK389" s="14"/>
      <c r="CL389" s="14"/>
    </row>
    <row r="390" spans="1:90" ht="15" customHeight="1">
      <c r="A390" s="5"/>
      <c r="B390" s="6"/>
      <c r="C390" s="19" t="s">
        <v>6913</v>
      </c>
      <c r="D390" s="634" t="str">
        <f>IF($AC$136="","",IF(HLOOKUP($AC$136,Presentación!$AQ$3:$BV$574,Presentación!AP251)="","",HLOOKUP($AC$136,Presentación!$AQ$3:$BV$574,Presentación!AP251,0)))</f>
        <v/>
      </c>
      <c r="E390" s="669"/>
      <c r="F390" s="670"/>
      <c r="G390" s="752" t="str">
        <f>IF($AC$136="","",IF(HLOOKUP($AC$136,Presentación!$BZ$3:$DE$574,Presentación!AP251,0)="","",HLOOKUP($AC$136,Presentación!$BZ$3:$DE$574,Presentación!AP251,0)))</f>
        <v/>
      </c>
      <c r="H390" s="669"/>
      <c r="I390" s="669"/>
      <c r="J390" s="669"/>
      <c r="K390" s="669"/>
      <c r="L390" s="669"/>
      <c r="M390" s="669"/>
      <c r="N390" s="669"/>
      <c r="O390" s="669"/>
      <c r="P390" s="669"/>
      <c r="Q390" s="669"/>
      <c r="R390" s="669"/>
      <c r="S390" s="670"/>
      <c r="T390" s="866"/>
      <c r="U390" s="745"/>
      <c r="V390" s="746"/>
      <c r="W390" s="112"/>
      <c r="X390" s="112"/>
      <c r="Y390" s="112"/>
      <c r="Z390" s="112"/>
      <c r="AA390" s="112"/>
      <c r="AB390" s="112"/>
      <c r="AC390" s="112"/>
      <c r="AD390" s="112"/>
      <c r="AG390">
        <f t="shared" si="133"/>
        <v>0</v>
      </c>
      <c r="AH390" s="247">
        <f t="shared" si="134"/>
        <v>0</v>
      </c>
      <c r="AI390" s="310" t="str">
        <f>IF(AH390=0,"",
IF(SUM($AH$142:AH390)=1,AJ390,
IF($AH$717&gt;SUM($AH$142:AH390),_xlfn.CONCAT(", ",AJ390),
IF($AH$717=SUM($AH$142:AH390),_xlfn.CONCAT(" y ",AJ390)))))</f>
        <v/>
      </c>
      <c r="AJ390" s="19">
        <v>249</v>
      </c>
      <c r="AK390">
        <f t="shared" si="132"/>
        <v>0</v>
      </c>
      <c r="AL390">
        <f t="shared" si="135"/>
        <v>0</v>
      </c>
      <c r="AM390">
        <f t="shared" si="136"/>
        <v>0</v>
      </c>
      <c r="AN390">
        <f t="shared" si="137"/>
        <v>0</v>
      </c>
      <c r="AO390">
        <f t="shared" si="138"/>
        <v>0</v>
      </c>
      <c r="AP390">
        <f t="shared" si="139"/>
        <v>0</v>
      </c>
      <c r="AQ390">
        <f t="shared" si="140"/>
        <v>0</v>
      </c>
      <c r="AR390">
        <f t="shared" si="141"/>
        <v>0</v>
      </c>
      <c r="AS390">
        <f t="shared" si="142"/>
        <v>0</v>
      </c>
      <c r="AT390" s="311">
        <f t="shared" si="143"/>
        <v>0</v>
      </c>
      <c r="AU390" s="312">
        <f t="shared" si="144"/>
        <v>0</v>
      </c>
      <c r="AV390" s="313">
        <f t="shared" si="145"/>
        <v>0</v>
      </c>
      <c r="AW390" s="314">
        <f t="shared" si="155"/>
        <v>0</v>
      </c>
      <c r="AX390" s="311">
        <f t="shared" si="146"/>
        <v>0</v>
      </c>
      <c r="AY390" s="312">
        <f t="shared" si="147"/>
        <v>0</v>
      </c>
      <c r="AZ390" s="313">
        <f t="shared" si="148"/>
        <v>0</v>
      </c>
      <c r="BA390" s="314">
        <f t="shared" si="156"/>
        <v>0</v>
      </c>
      <c r="BB390" s="311">
        <f t="shared" si="149"/>
        <v>0</v>
      </c>
      <c r="BC390" s="312">
        <f t="shared" si="150"/>
        <v>0</v>
      </c>
      <c r="BD390" s="313">
        <f t="shared" si="151"/>
        <v>0</v>
      </c>
      <c r="BE390" s="314">
        <f t="shared" si="157"/>
        <v>0</v>
      </c>
      <c r="BF390" s="311">
        <f t="shared" si="152"/>
        <v>0</v>
      </c>
      <c r="BG390" s="312">
        <f t="shared" si="153"/>
        <v>0</v>
      </c>
      <c r="BH390" s="313">
        <f t="shared" si="154"/>
        <v>0</v>
      </c>
      <c r="BI390" s="314">
        <f t="shared" si="158"/>
        <v>0</v>
      </c>
      <c r="BJ390" s="247">
        <f t="shared" si="159"/>
        <v>0</v>
      </c>
      <c r="BK390" s="310" t="str">
        <f>IF(BJ390=0,"",
IF(SUM($BJ$143:BJ390)=1,BL390,
IF($BJ$718&gt;SUM($BJ$143:BJ390),_xlfn.CONCAT(", ",BL390),
IF($BJ$718=SUM($BJ$143:BJ390),_xlfn.CONCAT(" y ",BL390)))))</f>
        <v/>
      </c>
      <c r="BL390" s="19">
        <v>248</v>
      </c>
      <c r="BM390" s="14"/>
      <c r="BN390" s="315"/>
      <c r="BO390" s="315"/>
      <c r="BP390" s="315"/>
      <c r="BQ390" s="315"/>
      <c r="BR390" s="315"/>
      <c r="BS390" s="315"/>
      <c r="BT390" s="315"/>
      <c r="BU390" s="315"/>
      <c r="BV390" s="14"/>
      <c r="BW390" s="14"/>
      <c r="BX390" s="14"/>
      <c r="BY390" s="14"/>
      <c r="BZ390" s="14"/>
      <c r="CA390" s="14"/>
      <c r="CB390" s="14"/>
      <c r="CC390" s="14"/>
      <c r="CD390" s="14"/>
      <c r="CE390" s="14"/>
      <c r="CF390" s="14"/>
      <c r="CG390" s="14"/>
      <c r="CH390" s="14"/>
      <c r="CI390" s="14"/>
      <c r="CJ390" s="14"/>
      <c r="CK390" s="14"/>
      <c r="CL390" s="14"/>
    </row>
    <row r="391" spans="1:90" ht="15" customHeight="1">
      <c r="A391" s="5"/>
      <c r="B391" s="6"/>
      <c r="C391" s="19" t="s">
        <v>6914</v>
      </c>
      <c r="D391" s="634" t="str">
        <f>IF($AC$136="","",IF(HLOOKUP($AC$136,Presentación!$AQ$3:$BV$574,Presentación!AP252)="","",HLOOKUP($AC$136,Presentación!$AQ$3:$BV$574,Presentación!AP252,0)))</f>
        <v/>
      </c>
      <c r="E391" s="669"/>
      <c r="F391" s="670"/>
      <c r="G391" s="752" t="str">
        <f>IF($AC$136="","",IF(HLOOKUP($AC$136,Presentación!$BZ$3:$DE$574,Presentación!AP252,0)="","",HLOOKUP($AC$136,Presentación!$BZ$3:$DE$574,Presentación!AP252,0)))</f>
        <v/>
      </c>
      <c r="H391" s="669"/>
      <c r="I391" s="669"/>
      <c r="J391" s="669"/>
      <c r="K391" s="669"/>
      <c r="L391" s="669"/>
      <c r="M391" s="669"/>
      <c r="N391" s="669"/>
      <c r="O391" s="669"/>
      <c r="P391" s="669"/>
      <c r="Q391" s="669"/>
      <c r="R391" s="669"/>
      <c r="S391" s="670"/>
      <c r="T391" s="866"/>
      <c r="U391" s="745"/>
      <c r="V391" s="746"/>
      <c r="W391" s="112"/>
      <c r="X391" s="112"/>
      <c r="Y391" s="112"/>
      <c r="Z391" s="112"/>
      <c r="AA391" s="112"/>
      <c r="AB391" s="112"/>
      <c r="AC391" s="112"/>
      <c r="AD391" s="112"/>
      <c r="AG391">
        <f t="shared" si="133"/>
        <v>0</v>
      </c>
      <c r="AH391" s="247">
        <f t="shared" si="134"/>
        <v>0</v>
      </c>
      <c r="AI391" s="310" t="str">
        <f>IF(AH391=0,"",
IF(SUM($AH$142:AH391)=1,AJ391,
IF($AH$717&gt;SUM($AH$142:AH391),_xlfn.CONCAT(", ",AJ391),
IF($AH$717=SUM($AH$142:AH391),_xlfn.CONCAT(" y ",AJ391)))))</f>
        <v/>
      </c>
      <c r="AJ391" s="19">
        <v>250</v>
      </c>
      <c r="AK391">
        <f t="shared" si="132"/>
        <v>0</v>
      </c>
      <c r="AL391">
        <f t="shared" si="135"/>
        <v>0</v>
      </c>
      <c r="AM391">
        <f t="shared" si="136"/>
        <v>0</v>
      </c>
      <c r="AN391">
        <f t="shared" si="137"/>
        <v>0</v>
      </c>
      <c r="AO391">
        <f t="shared" si="138"/>
        <v>0</v>
      </c>
      <c r="AP391">
        <f t="shared" si="139"/>
        <v>0</v>
      </c>
      <c r="AQ391">
        <f t="shared" si="140"/>
        <v>0</v>
      </c>
      <c r="AR391">
        <f t="shared" si="141"/>
        <v>0</v>
      </c>
      <c r="AS391">
        <f t="shared" si="142"/>
        <v>0</v>
      </c>
      <c r="AT391" s="311">
        <f t="shared" si="143"/>
        <v>0</v>
      </c>
      <c r="AU391" s="312">
        <f t="shared" si="144"/>
        <v>0</v>
      </c>
      <c r="AV391" s="313">
        <f t="shared" si="145"/>
        <v>0</v>
      </c>
      <c r="AW391" s="314">
        <f t="shared" si="155"/>
        <v>0</v>
      </c>
      <c r="AX391" s="311">
        <f t="shared" si="146"/>
        <v>0</v>
      </c>
      <c r="AY391" s="312">
        <f t="shared" si="147"/>
        <v>0</v>
      </c>
      <c r="AZ391" s="313">
        <f t="shared" si="148"/>
        <v>0</v>
      </c>
      <c r="BA391" s="314">
        <f t="shared" si="156"/>
        <v>0</v>
      </c>
      <c r="BB391" s="311">
        <f t="shared" si="149"/>
        <v>0</v>
      </c>
      <c r="BC391" s="312">
        <f t="shared" si="150"/>
        <v>0</v>
      </c>
      <c r="BD391" s="313">
        <f t="shared" si="151"/>
        <v>0</v>
      </c>
      <c r="BE391" s="314">
        <f t="shared" si="157"/>
        <v>0</v>
      </c>
      <c r="BF391" s="311">
        <f t="shared" si="152"/>
        <v>0</v>
      </c>
      <c r="BG391" s="312">
        <f t="shared" si="153"/>
        <v>0</v>
      </c>
      <c r="BH391" s="313">
        <f t="shared" si="154"/>
        <v>0</v>
      </c>
      <c r="BI391" s="314">
        <f t="shared" si="158"/>
        <v>0</v>
      </c>
      <c r="BJ391" s="247">
        <f t="shared" si="159"/>
        <v>0</v>
      </c>
      <c r="BK391" s="310" t="str">
        <f>IF(BJ391=0,"",
IF(SUM($BJ$143:BJ391)=1,BL391,
IF($BJ$718&gt;SUM($BJ$143:BJ391),_xlfn.CONCAT(", ",BL391),
IF($BJ$718=SUM($BJ$143:BJ391),_xlfn.CONCAT(" y ",BL391)))))</f>
        <v/>
      </c>
      <c r="BL391" s="19">
        <v>249</v>
      </c>
      <c r="BM391" s="14"/>
      <c r="BN391" s="315"/>
      <c r="BO391" s="315"/>
      <c r="BP391" s="315"/>
      <c r="BQ391" s="315"/>
      <c r="BR391" s="315"/>
      <c r="BS391" s="315"/>
      <c r="BT391" s="315"/>
      <c r="BU391" s="315"/>
      <c r="BV391" s="14"/>
      <c r="BW391" s="14"/>
      <c r="BX391" s="14"/>
      <c r="BY391" s="14"/>
      <c r="BZ391" s="14"/>
      <c r="CA391" s="14"/>
      <c r="CB391" s="14"/>
      <c r="CC391" s="14"/>
      <c r="CD391" s="14"/>
      <c r="CE391" s="14"/>
      <c r="CF391" s="14"/>
      <c r="CG391" s="14"/>
      <c r="CH391" s="14"/>
      <c r="CI391" s="14"/>
      <c r="CJ391" s="14"/>
      <c r="CK391" s="14"/>
      <c r="CL391" s="14"/>
    </row>
    <row r="392" spans="1:90" ht="15" customHeight="1">
      <c r="A392" s="5"/>
      <c r="B392" s="6"/>
      <c r="C392" s="19" t="s">
        <v>6915</v>
      </c>
      <c r="D392" s="634" t="str">
        <f>IF($AC$136="","",IF(HLOOKUP($AC$136,Presentación!$AQ$3:$BV$574,Presentación!AP253)="","",HLOOKUP($AC$136,Presentación!$AQ$3:$BV$574,Presentación!AP253,0)))</f>
        <v/>
      </c>
      <c r="E392" s="669"/>
      <c r="F392" s="670"/>
      <c r="G392" s="752" t="str">
        <f>IF($AC$136="","",IF(HLOOKUP($AC$136,Presentación!$BZ$3:$DE$574,Presentación!AP253,0)="","",HLOOKUP($AC$136,Presentación!$BZ$3:$DE$574,Presentación!AP253,0)))</f>
        <v/>
      </c>
      <c r="H392" s="669"/>
      <c r="I392" s="669"/>
      <c r="J392" s="669"/>
      <c r="K392" s="669"/>
      <c r="L392" s="669"/>
      <c r="M392" s="669"/>
      <c r="N392" s="669"/>
      <c r="O392" s="669"/>
      <c r="P392" s="669"/>
      <c r="Q392" s="669"/>
      <c r="R392" s="669"/>
      <c r="S392" s="670"/>
      <c r="T392" s="866"/>
      <c r="U392" s="745"/>
      <c r="V392" s="746"/>
      <c r="W392" s="112"/>
      <c r="X392" s="112"/>
      <c r="Y392" s="112"/>
      <c r="Z392" s="112"/>
      <c r="AA392" s="112"/>
      <c r="AB392" s="112"/>
      <c r="AC392" s="112"/>
      <c r="AD392" s="112"/>
      <c r="AG392">
        <f t="shared" si="133"/>
        <v>0</v>
      </c>
      <c r="AH392" s="247">
        <f t="shared" si="134"/>
        <v>0</v>
      </c>
      <c r="AI392" s="310" t="str">
        <f>IF(AH392=0,"",
IF(SUM($AH$142:AH392)=1,AJ392,
IF($AH$717&gt;SUM($AH$142:AH392),_xlfn.CONCAT(", ",AJ392),
IF($AH$717=SUM($AH$142:AH392),_xlfn.CONCAT(" y ",AJ392)))))</f>
        <v/>
      </c>
      <c r="AJ392" s="19">
        <v>251</v>
      </c>
      <c r="AK392">
        <f t="shared" si="132"/>
        <v>0</v>
      </c>
      <c r="AL392">
        <f t="shared" si="135"/>
        <v>0</v>
      </c>
      <c r="AM392">
        <f t="shared" si="136"/>
        <v>0</v>
      </c>
      <c r="AN392">
        <f t="shared" si="137"/>
        <v>0</v>
      </c>
      <c r="AO392">
        <f t="shared" si="138"/>
        <v>0</v>
      </c>
      <c r="AP392">
        <f t="shared" si="139"/>
        <v>0</v>
      </c>
      <c r="AQ392">
        <f t="shared" si="140"/>
        <v>0</v>
      </c>
      <c r="AR392">
        <f t="shared" si="141"/>
        <v>0</v>
      </c>
      <c r="AS392">
        <f t="shared" si="142"/>
        <v>0</v>
      </c>
      <c r="AT392" s="311">
        <f t="shared" si="143"/>
        <v>0</v>
      </c>
      <c r="AU392" s="312">
        <f t="shared" si="144"/>
        <v>0</v>
      </c>
      <c r="AV392" s="313">
        <f t="shared" si="145"/>
        <v>0</v>
      </c>
      <c r="AW392" s="314">
        <f t="shared" si="155"/>
        <v>0</v>
      </c>
      <c r="AX392" s="311">
        <f t="shared" si="146"/>
        <v>0</v>
      </c>
      <c r="AY392" s="312">
        <f t="shared" si="147"/>
        <v>0</v>
      </c>
      <c r="AZ392" s="313">
        <f t="shared" si="148"/>
        <v>0</v>
      </c>
      <c r="BA392" s="314">
        <f t="shared" si="156"/>
        <v>0</v>
      </c>
      <c r="BB392" s="311">
        <f t="shared" si="149"/>
        <v>0</v>
      </c>
      <c r="BC392" s="312">
        <f t="shared" si="150"/>
        <v>0</v>
      </c>
      <c r="BD392" s="313">
        <f t="shared" si="151"/>
        <v>0</v>
      </c>
      <c r="BE392" s="314">
        <f t="shared" si="157"/>
        <v>0</v>
      </c>
      <c r="BF392" s="311">
        <f t="shared" si="152"/>
        <v>0</v>
      </c>
      <c r="BG392" s="312">
        <f t="shared" si="153"/>
        <v>0</v>
      </c>
      <c r="BH392" s="313">
        <f t="shared" si="154"/>
        <v>0</v>
      </c>
      <c r="BI392" s="314">
        <f t="shared" si="158"/>
        <v>0</v>
      </c>
      <c r="BJ392" s="247">
        <f t="shared" si="159"/>
        <v>0</v>
      </c>
      <c r="BK392" s="310" t="str">
        <f>IF(BJ392=0,"",
IF(SUM($BJ$143:BJ392)=1,BL392,
IF($BJ$718&gt;SUM($BJ$143:BJ392),_xlfn.CONCAT(", ",BL392),
IF($BJ$718=SUM($BJ$143:BJ392),_xlfn.CONCAT(" y ",BL392)))))</f>
        <v/>
      </c>
      <c r="BL392" s="19">
        <v>250</v>
      </c>
      <c r="BM392" s="14"/>
      <c r="BN392" s="315"/>
      <c r="BO392" s="315"/>
      <c r="BP392" s="315"/>
      <c r="BQ392" s="315"/>
      <c r="BR392" s="315"/>
      <c r="BS392" s="315"/>
      <c r="BT392" s="315"/>
      <c r="BU392" s="315"/>
      <c r="BV392" s="14"/>
      <c r="BW392" s="14"/>
      <c r="BX392" s="14"/>
      <c r="BY392" s="14"/>
      <c r="BZ392" s="14"/>
      <c r="CA392" s="14"/>
      <c r="CB392" s="14"/>
      <c r="CC392" s="14"/>
      <c r="CD392" s="14"/>
      <c r="CE392" s="14"/>
      <c r="CF392" s="14"/>
      <c r="CG392" s="14"/>
      <c r="CH392" s="14"/>
      <c r="CI392" s="14"/>
      <c r="CJ392" s="14"/>
      <c r="CK392" s="14"/>
      <c r="CL392" s="14"/>
    </row>
    <row r="393" spans="1:90" ht="15" customHeight="1">
      <c r="A393" s="5"/>
      <c r="B393" s="6"/>
      <c r="C393" s="19" t="s">
        <v>6916</v>
      </c>
      <c r="D393" s="634" t="str">
        <f>IF($AC$136="","",IF(HLOOKUP($AC$136,Presentación!$AQ$3:$BV$574,Presentación!AP254)="","",HLOOKUP($AC$136,Presentación!$AQ$3:$BV$574,Presentación!AP254,0)))</f>
        <v/>
      </c>
      <c r="E393" s="669"/>
      <c r="F393" s="670"/>
      <c r="G393" s="752" t="str">
        <f>IF($AC$136="","",IF(HLOOKUP($AC$136,Presentación!$BZ$3:$DE$574,Presentación!AP254,0)="","",HLOOKUP($AC$136,Presentación!$BZ$3:$DE$574,Presentación!AP254,0)))</f>
        <v/>
      </c>
      <c r="H393" s="669"/>
      <c r="I393" s="669"/>
      <c r="J393" s="669"/>
      <c r="K393" s="669"/>
      <c r="L393" s="669"/>
      <c r="M393" s="669"/>
      <c r="N393" s="669"/>
      <c r="O393" s="669"/>
      <c r="P393" s="669"/>
      <c r="Q393" s="669"/>
      <c r="R393" s="669"/>
      <c r="S393" s="670"/>
      <c r="T393" s="866"/>
      <c r="U393" s="745"/>
      <c r="V393" s="746"/>
      <c r="W393" s="112"/>
      <c r="X393" s="112"/>
      <c r="Y393" s="112"/>
      <c r="Z393" s="112"/>
      <c r="AA393" s="112"/>
      <c r="AB393" s="112"/>
      <c r="AC393" s="112"/>
      <c r="AD393" s="112"/>
      <c r="AG393">
        <f t="shared" si="133"/>
        <v>0</v>
      </c>
      <c r="AH393" s="247">
        <f t="shared" si="134"/>
        <v>0</v>
      </c>
      <c r="AI393" s="310" t="str">
        <f>IF(AH393=0,"",
IF(SUM($AH$142:AH393)=1,AJ393,
IF($AH$717&gt;SUM($AH$142:AH393),_xlfn.CONCAT(", ",AJ393),
IF($AH$717=SUM($AH$142:AH393),_xlfn.CONCAT(" y ",AJ393)))))</f>
        <v/>
      </c>
      <c r="AJ393" s="19">
        <v>252</v>
      </c>
      <c r="AK393">
        <f t="shared" si="132"/>
        <v>0</v>
      </c>
      <c r="AL393">
        <f t="shared" si="135"/>
        <v>0</v>
      </c>
      <c r="AM393">
        <f t="shared" si="136"/>
        <v>0</v>
      </c>
      <c r="AN393">
        <f t="shared" si="137"/>
        <v>0</v>
      </c>
      <c r="AO393">
        <f t="shared" si="138"/>
        <v>0</v>
      </c>
      <c r="AP393">
        <f t="shared" si="139"/>
        <v>0</v>
      </c>
      <c r="AQ393">
        <f t="shared" si="140"/>
        <v>0</v>
      </c>
      <c r="AR393">
        <f t="shared" si="141"/>
        <v>0</v>
      </c>
      <c r="AS393">
        <f t="shared" si="142"/>
        <v>0</v>
      </c>
      <c r="AT393" s="311">
        <f t="shared" si="143"/>
        <v>0</v>
      </c>
      <c r="AU393" s="312">
        <f t="shared" si="144"/>
        <v>0</v>
      </c>
      <c r="AV393" s="313">
        <f t="shared" si="145"/>
        <v>0</v>
      </c>
      <c r="AW393" s="314">
        <f t="shared" si="155"/>
        <v>0</v>
      </c>
      <c r="AX393" s="311">
        <f t="shared" si="146"/>
        <v>0</v>
      </c>
      <c r="AY393" s="312">
        <f t="shared" si="147"/>
        <v>0</v>
      </c>
      <c r="AZ393" s="313">
        <f t="shared" si="148"/>
        <v>0</v>
      </c>
      <c r="BA393" s="314">
        <f t="shared" si="156"/>
        <v>0</v>
      </c>
      <c r="BB393" s="311">
        <f t="shared" si="149"/>
        <v>0</v>
      </c>
      <c r="BC393" s="312">
        <f t="shared" si="150"/>
        <v>0</v>
      </c>
      <c r="BD393" s="313">
        <f t="shared" si="151"/>
        <v>0</v>
      </c>
      <c r="BE393" s="314">
        <f t="shared" si="157"/>
        <v>0</v>
      </c>
      <c r="BF393" s="311">
        <f t="shared" si="152"/>
        <v>0</v>
      </c>
      <c r="BG393" s="312">
        <f t="shared" si="153"/>
        <v>0</v>
      </c>
      <c r="BH393" s="313">
        <f t="shared" si="154"/>
        <v>0</v>
      </c>
      <c r="BI393" s="314">
        <f t="shared" si="158"/>
        <v>0</v>
      </c>
      <c r="BJ393" s="247">
        <f t="shared" si="159"/>
        <v>0</v>
      </c>
      <c r="BK393" s="310" t="str">
        <f>IF(BJ393=0,"",
IF(SUM($BJ$143:BJ393)=1,BL393,
IF($BJ$718&gt;SUM($BJ$143:BJ393),_xlfn.CONCAT(", ",BL393),
IF($BJ$718=SUM($BJ$143:BJ393),_xlfn.CONCAT(" y ",BL393)))))</f>
        <v/>
      </c>
      <c r="BL393" s="19">
        <v>251</v>
      </c>
      <c r="BM393" s="14"/>
      <c r="BN393" s="315"/>
      <c r="BO393" s="315"/>
      <c r="BP393" s="315"/>
      <c r="BQ393" s="315"/>
      <c r="BR393" s="315"/>
      <c r="BS393" s="315"/>
      <c r="BT393" s="315"/>
      <c r="BU393" s="315"/>
      <c r="BV393" s="14"/>
      <c r="BW393" s="14"/>
      <c r="BX393" s="14"/>
      <c r="BY393" s="14"/>
      <c r="BZ393" s="14"/>
      <c r="CA393" s="14"/>
      <c r="CB393" s="14"/>
      <c r="CC393" s="14"/>
      <c r="CD393" s="14"/>
      <c r="CE393" s="14"/>
      <c r="CF393" s="14"/>
      <c r="CG393" s="14"/>
      <c r="CH393" s="14"/>
      <c r="CI393" s="14"/>
      <c r="CJ393" s="14"/>
      <c r="CK393" s="14"/>
      <c r="CL393" s="14"/>
    </row>
    <row r="394" spans="1:90" ht="15" customHeight="1">
      <c r="A394" s="5"/>
      <c r="B394" s="6"/>
      <c r="C394" s="19" t="s">
        <v>6917</v>
      </c>
      <c r="D394" s="634" t="str">
        <f>IF($AC$136="","",IF(HLOOKUP($AC$136,Presentación!$AQ$3:$BV$574,Presentación!AP255)="","",HLOOKUP($AC$136,Presentación!$AQ$3:$BV$574,Presentación!AP255,0)))</f>
        <v/>
      </c>
      <c r="E394" s="669"/>
      <c r="F394" s="670"/>
      <c r="G394" s="752" t="str">
        <f>IF($AC$136="","",IF(HLOOKUP($AC$136,Presentación!$BZ$3:$DE$574,Presentación!AP255,0)="","",HLOOKUP($AC$136,Presentación!$BZ$3:$DE$574,Presentación!AP255,0)))</f>
        <v/>
      </c>
      <c r="H394" s="669"/>
      <c r="I394" s="669"/>
      <c r="J394" s="669"/>
      <c r="K394" s="669"/>
      <c r="L394" s="669"/>
      <c r="M394" s="669"/>
      <c r="N394" s="669"/>
      <c r="O394" s="669"/>
      <c r="P394" s="669"/>
      <c r="Q394" s="669"/>
      <c r="R394" s="669"/>
      <c r="S394" s="670"/>
      <c r="T394" s="866"/>
      <c r="U394" s="745"/>
      <c r="V394" s="746"/>
      <c r="W394" s="112"/>
      <c r="X394" s="112"/>
      <c r="Y394" s="112"/>
      <c r="Z394" s="112"/>
      <c r="AA394" s="112"/>
      <c r="AB394" s="112"/>
      <c r="AC394" s="112"/>
      <c r="AD394" s="112"/>
      <c r="AG394">
        <f t="shared" si="133"/>
        <v>0</v>
      </c>
      <c r="AH394" s="247">
        <f t="shared" si="134"/>
        <v>0</v>
      </c>
      <c r="AI394" s="310" t="str">
        <f>IF(AH394=0,"",
IF(SUM($AH$142:AH394)=1,AJ394,
IF($AH$717&gt;SUM($AH$142:AH394),_xlfn.CONCAT(", ",AJ394),
IF($AH$717=SUM($AH$142:AH394),_xlfn.CONCAT(" y ",AJ394)))))</f>
        <v/>
      </c>
      <c r="AJ394" s="19">
        <v>253</v>
      </c>
      <c r="AK394">
        <f t="shared" si="132"/>
        <v>0</v>
      </c>
      <c r="AL394">
        <f t="shared" si="135"/>
        <v>0</v>
      </c>
      <c r="AM394">
        <f t="shared" si="136"/>
        <v>0</v>
      </c>
      <c r="AN394">
        <f t="shared" si="137"/>
        <v>0</v>
      </c>
      <c r="AO394">
        <f t="shared" si="138"/>
        <v>0</v>
      </c>
      <c r="AP394">
        <f t="shared" si="139"/>
        <v>0</v>
      </c>
      <c r="AQ394">
        <f t="shared" si="140"/>
        <v>0</v>
      </c>
      <c r="AR394">
        <f t="shared" si="141"/>
        <v>0</v>
      </c>
      <c r="AS394">
        <f t="shared" si="142"/>
        <v>0</v>
      </c>
      <c r="AT394" s="311">
        <f t="shared" si="143"/>
        <v>0</v>
      </c>
      <c r="AU394" s="312">
        <f t="shared" si="144"/>
        <v>0</v>
      </c>
      <c r="AV394" s="313">
        <f t="shared" si="145"/>
        <v>0</v>
      </c>
      <c r="AW394" s="314">
        <f t="shared" si="155"/>
        <v>0</v>
      </c>
      <c r="AX394" s="311">
        <f t="shared" si="146"/>
        <v>0</v>
      </c>
      <c r="AY394" s="312">
        <f t="shared" si="147"/>
        <v>0</v>
      </c>
      <c r="AZ394" s="313">
        <f t="shared" si="148"/>
        <v>0</v>
      </c>
      <c r="BA394" s="314">
        <f t="shared" si="156"/>
        <v>0</v>
      </c>
      <c r="BB394" s="311">
        <f t="shared" si="149"/>
        <v>0</v>
      </c>
      <c r="BC394" s="312">
        <f t="shared" si="150"/>
        <v>0</v>
      </c>
      <c r="BD394" s="313">
        <f t="shared" si="151"/>
        <v>0</v>
      </c>
      <c r="BE394" s="314">
        <f t="shared" si="157"/>
        <v>0</v>
      </c>
      <c r="BF394" s="311">
        <f t="shared" si="152"/>
        <v>0</v>
      </c>
      <c r="BG394" s="312">
        <f t="shared" si="153"/>
        <v>0</v>
      </c>
      <c r="BH394" s="313">
        <f t="shared" si="154"/>
        <v>0</v>
      </c>
      <c r="BI394" s="314">
        <f t="shared" si="158"/>
        <v>0</v>
      </c>
      <c r="BJ394" s="247">
        <f t="shared" si="159"/>
        <v>0</v>
      </c>
      <c r="BK394" s="310" t="str">
        <f>IF(BJ394=0,"",
IF(SUM($BJ$143:BJ394)=1,BL394,
IF($BJ$718&gt;SUM($BJ$143:BJ394),_xlfn.CONCAT(", ",BL394),
IF($BJ$718=SUM($BJ$143:BJ394),_xlfn.CONCAT(" y ",BL394)))))</f>
        <v/>
      </c>
      <c r="BL394" s="19">
        <v>252</v>
      </c>
      <c r="BM394" s="14"/>
      <c r="BN394" s="315"/>
      <c r="BO394" s="315"/>
      <c r="BP394" s="315"/>
      <c r="BQ394" s="315"/>
      <c r="BR394" s="315"/>
      <c r="BS394" s="315"/>
      <c r="BT394" s="315"/>
      <c r="BU394" s="315"/>
      <c r="BV394" s="14"/>
      <c r="BW394" s="14"/>
      <c r="BX394" s="14"/>
      <c r="BY394" s="14"/>
      <c r="BZ394" s="14"/>
      <c r="CA394" s="14"/>
      <c r="CB394" s="14"/>
      <c r="CC394" s="14"/>
      <c r="CD394" s="14"/>
      <c r="CE394" s="14"/>
      <c r="CF394" s="14"/>
      <c r="CG394" s="14"/>
      <c r="CH394" s="14"/>
      <c r="CI394" s="14"/>
      <c r="CJ394" s="14"/>
      <c r="CK394" s="14"/>
      <c r="CL394" s="14"/>
    </row>
    <row r="395" spans="1:90" ht="15" customHeight="1">
      <c r="A395" s="5"/>
      <c r="B395" s="6"/>
      <c r="C395" s="19" t="s">
        <v>6918</v>
      </c>
      <c r="D395" s="634" t="str">
        <f>IF($AC$136="","",IF(HLOOKUP($AC$136,Presentación!$AQ$3:$BV$574,Presentación!AP256)="","",HLOOKUP($AC$136,Presentación!$AQ$3:$BV$574,Presentación!AP256,0)))</f>
        <v/>
      </c>
      <c r="E395" s="669"/>
      <c r="F395" s="670"/>
      <c r="G395" s="752" t="str">
        <f>IF($AC$136="","",IF(HLOOKUP($AC$136,Presentación!$BZ$3:$DE$574,Presentación!AP256,0)="","",HLOOKUP($AC$136,Presentación!$BZ$3:$DE$574,Presentación!AP256,0)))</f>
        <v/>
      </c>
      <c r="H395" s="669"/>
      <c r="I395" s="669"/>
      <c r="J395" s="669"/>
      <c r="K395" s="669"/>
      <c r="L395" s="669"/>
      <c r="M395" s="669"/>
      <c r="N395" s="669"/>
      <c r="O395" s="669"/>
      <c r="P395" s="669"/>
      <c r="Q395" s="669"/>
      <c r="R395" s="669"/>
      <c r="S395" s="670"/>
      <c r="T395" s="866"/>
      <c r="U395" s="745"/>
      <c r="V395" s="746"/>
      <c r="W395" s="112"/>
      <c r="X395" s="112"/>
      <c r="Y395" s="112"/>
      <c r="Z395" s="112"/>
      <c r="AA395" s="112"/>
      <c r="AB395" s="112"/>
      <c r="AC395" s="112"/>
      <c r="AD395" s="112"/>
      <c r="AG395">
        <f t="shared" si="133"/>
        <v>0</v>
      </c>
      <c r="AH395" s="247">
        <f t="shared" si="134"/>
        <v>0</v>
      </c>
      <c r="AI395" s="310" t="str">
        <f>IF(AH395=0,"",
IF(SUM($AH$142:AH395)=1,AJ395,
IF($AH$717&gt;SUM($AH$142:AH395),_xlfn.CONCAT(", ",AJ395),
IF($AH$717=SUM($AH$142:AH395),_xlfn.CONCAT(" y ",AJ395)))))</f>
        <v/>
      </c>
      <c r="AJ395" s="19">
        <v>254</v>
      </c>
      <c r="AK395">
        <f t="shared" si="132"/>
        <v>0</v>
      </c>
      <c r="AL395">
        <f t="shared" si="135"/>
        <v>0</v>
      </c>
      <c r="AM395">
        <f t="shared" si="136"/>
        <v>0</v>
      </c>
      <c r="AN395">
        <f t="shared" si="137"/>
        <v>0</v>
      </c>
      <c r="AO395">
        <f t="shared" si="138"/>
        <v>0</v>
      </c>
      <c r="AP395">
        <f t="shared" si="139"/>
        <v>0</v>
      </c>
      <c r="AQ395">
        <f t="shared" si="140"/>
        <v>0</v>
      </c>
      <c r="AR395">
        <f t="shared" si="141"/>
        <v>0</v>
      </c>
      <c r="AS395">
        <f t="shared" si="142"/>
        <v>0</v>
      </c>
      <c r="AT395" s="311">
        <f t="shared" si="143"/>
        <v>0</v>
      </c>
      <c r="AU395" s="312">
        <f t="shared" si="144"/>
        <v>0</v>
      </c>
      <c r="AV395" s="313">
        <f t="shared" si="145"/>
        <v>0</v>
      </c>
      <c r="AW395" s="314">
        <f t="shared" si="155"/>
        <v>0</v>
      </c>
      <c r="AX395" s="311">
        <f t="shared" si="146"/>
        <v>0</v>
      </c>
      <c r="AY395" s="312">
        <f t="shared" si="147"/>
        <v>0</v>
      </c>
      <c r="AZ395" s="313">
        <f t="shared" si="148"/>
        <v>0</v>
      </c>
      <c r="BA395" s="314">
        <f t="shared" si="156"/>
        <v>0</v>
      </c>
      <c r="BB395" s="311">
        <f t="shared" si="149"/>
        <v>0</v>
      </c>
      <c r="BC395" s="312">
        <f t="shared" si="150"/>
        <v>0</v>
      </c>
      <c r="BD395" s="313">
        <f t="shared" si="151"/>
        <v>0</v>
      </c>
      <c r="BE395" s="314">
        <f t="shared" si="157"/>
        <v>0</v>
      </c>
      <c r="BF395" s="311">
        <f t="shared" si="152"/>
        <v>0</v>
      </c>
      <c r="BG395" s="312">
        <f t="shared" si="153"/>
        <v>0</v>
      </c>
      <c r="BH395" s="313">
        <f t="shared" si="154"/>
        <v>0</v>
      </c>
      <c r="BI395" s="314">
        <f t="shared" si="158"/>
        <v>0</v>
      </c>
      <c r="BJ395" s="247">
        <f t="shared" si="159"/>
        <v>0</v>
      </c>
      <c r="BK395" s="310" t="str">
        <f>IF(BJ395=0,"",
IF(SUM($BJ$143:BJ395)=1,BL395,
IF($BJ$718&gt;SUM($BJ$143:BJ395),_xlfn.CONCAT(", ",BL395),
IF($BJ$718=SUM($BJ$143:BJ395),_xlfn.CONCAT(" y ",BL395)))))</f>
        <v/>
      </c>
      <c r="BL395" s="19">
        <v>253</v>
      </c>
      <c r="BM395" s="14"/>
      <c r="BN395" s="315"/>
      <c r="BO395" s="315"/>
      <c r="BP395" s="315"/>
      <c r="BQ395" s="315"/>
      <c r="BR395" s="315"/>
      <c r="BS395" s="315"/>
      <c r="BT395" s="315"/>
      <c r="BU395" s="315"/>
      <c r="BV395" s="14"/>
      <c r="BW395" s="14"/>
      <c r="BX395" s="14"/>
      <c r="BY395" s="14"/>
      <c r="BZ395" s="14"/>
      <c r="CA395" s="14"/>
      <c r="CB395" s="14"/>
      <c r="CC395" s="14"/>
      <c r="CD395" s="14"/>
      <c r="CE395" s="14"/>
      <c r="CF395" s="14"/>
      <c r="CG395" s="14"/>
      <c r="CH395" s="14"/>
      <c r="CI395" s="14"/>
      <c r="CJ395" s="14"/>
      <c r="CK395" s="14"/>
      <c r="CL395" s="14"/>
    </row>
    <row r="396" spans="1:90" ht="15" customHeight="1">
      <c r="A396" s="5"/>
      <c r="B396" s="6"/>
      <c r="C396" s="19" t="s">
        <v>6919</v>
      </c>
      <c r="D396" s="634" t="str">
        <f>IF($AC$136="","",IF(HLOOKUP($AC$136,Presentación!$AQ$3:$BV$574,Presentación!AP257)="","",HLOOKUP($AC$136,Presentación!$AQ$3:$BV$574,Presentación!AP257,0)))</f>
        <v/>
      </c>
      <c r="E396" s="669"/>
      <c r="F396" s="670"/>
      <c r="G396" s="752" t="str">
        <f>IF($AC$136="","",IF(HLOOKUP($AC$136,Presentación!$BZ$3:$DE$574,Presentación!AP257,0)="","",HLOOKUP($AC$136,Presentación!$BZ$3:$DE$574,Presentación!AP257,0)))</f>
        <v/>
      </c>
      <c r="H396" s="669"/>
      <c r="I396" s="669"/>
      <c r="J396" s="669"/>
      <c r="K396" s="669"/>
      <c r="L396" s="669"/>
      <c r="M396" s="669"/>
      <c r="N396" s="669"/>
      <c r="O396" s="669"/>
      <c r="P396" s="669"/>
      <c r="Q396" s="669"/>
      <c r="R396" s="669"/>
      <c r="S396" s="670"/>
      <c r="T396" s="866"/>
      <c r="U396" s="745"/>
      <c r="V396" s="746"/>
      <c r="W396" s="112"/>
      <c r="X396" s="112"/>
      <c r="Y396" s="112"/>
      <c r="Z396" s="112"/>
      <c r="AA396" s="112"/>
      <c r="AB396" s="112"/>
      <c r="AC396" s="112"/>
      <c r="AD396" s="112"/>
      <c r="AG396">
        <f t="shared" si="133"/>
        <v>0</v>
      </c>
      <c r="AH396" s="247">
        <f t="shared" si="134"/>
        <v>0</v>
      </c>
      <c r="AI396" s="310" t="str">
        <f>IF(AH396=0,"",
IF(SUM($AH$142:AH396)=1,AJ396,
IF($AH$717&gt;SUM($AH$142:AH396),_xlfn.CONCAT(", ",AJ396),
IF($AH$717=SUM($AH$142:AH396),_xlfn.CONCAT(" y ",AJ396)))))</f>
        <v/>
      </c>
      <c r="AJ396" s="19">
        <v>255</v>
      </c>
      <c r="AK396">
        <f t="shared" si="132"/>
        <v>0</v>
      </c>
      <c r="AL396">
        <f t="shared" si="135"/>
        <v>0</v>
      </c>
      <c r="AM396">
        <f t="shared" si="136"/>
        <v>0</v>
      </c>
      <c r="AN396">
        <f t="shared" si="137"/>
        <v>0</v>
      </c>
      <c r="AO396">
        <f t="shared" si="138"/>
        <v>0</v>
      </c>
      <c r="AP396">
        <f t="shared" si="139"/>
        <v>0</v>
      </c>
      <c r="AQ396">
        <f t="shared" si="140"/>
        <v>0</v>
      </c>
      <c r="AR396">
        <f t="shared" si="141"/>
        <v>0</v>
      </c>
      <c r="AS396">
        <f t="shared" si="142"/>
        <v>0</v>
      </c>
      <c r="AT396" s="311">
        <f t="shared" si="143"/>
        <v>0</v>
      </c>
      <c r="AU396" s="312">
        <f t="shared" si="144"/>
        <v>0</v>
      </c>
      <c r="AV396" s="313">
        <f t="shared" si="145"/>
        <v>0</v>
      </c>
      <c r="AW396" s="314">
        <f t="shared" si="155"/>
        <v>0</v>
      </c>
      <c r="AX396" s="311">
        <f t="shared" si="146"/>
        <v>0</v>
      </c>
      <c r="AY396" s="312">
        <f t="shared" si="147"/>
        <v>0</v>
      </c>
      <c r="AZ396" s="313">
        <f t="shared" si="148"/>
        <v>0</v>
      </c>
      <c r="BA396" s="314">
        <f t="shared" si="156"/>
        <v>0</v>
      </c>
      <c r="BB396" s="311">
        <f t="shared" si="149"/>
        <v>0</v>
      </c>
      <c r="BC396" s="312">
        <f t="shared" si="150"/>
        <v>0</v>
      </c>
      <c r="BD396" s="313">
        <f t="shared" si="151"/>
        <v>0</v>
      </c>
      <c r="BE396" s="314">
        <f t="shared" si="157"/>
        <v>0</v>
      </c>
      <c r="BF396" s="311">
        <f t="shared" si="152"/>
        <v>0</v>
      </c>
      <c r="BG396" s="312">
        <f t="shared" si="153"/>
        <v>0</v>
      </c>
      <c r="BH396" s="313">
        <f t="shared" si="154"/>
        <v>0</v>
      </c>
      <c r="BI396" s="314">
        <f t="shared" si="158"/>
        <v>0</v>
      </c>
      <c r="BJ396" s="247">
        <f t="shared" si="159"/>
        <v>0</v>
      </c>
      <c r="BK396" s="310" t="str">
        <f>IF(BJ396=0,"",
IF(SUM($BJ$143:BJ396)=1,BL396,
IF($BJ$718&gt;SUM($BJ$143:BJ396),_xlfn.CONCAT(", ",BL396),
IF($BJ$718=SUM($BJ$143:BJ396),_xlfn.CONCAT(" y ",BL396)))))</f>
        <v/>
      </c>
      <c r="BL396" s="19">
        <v>254</v>
      </c>
      <c r="BM396" s="14"/>
      <c r="BN396" s="315"/>
      <c r="BO396" s="315"/>
      <c r="BP396" s="315"/>
      <c r="BQ396" s="315"/>
      <c r="BR396" s="315"/>
      <c r="BS396" s="315"/>
      <c r="BT396" s="315"/>
      <c r="BU396" s="315"/>
      <c r="BV396" s="14"/>
      <c r="BW396" s="14"/>
      <c r="BX396" s="14"/>
      <c r="BY396" s="14"/>
      <c r="BZ396" s="14"/>
      <c r="CA396" s="14"/>
      <c r="CB396" s="14"/>
      <c r="CC396" s="14"/>
      <c r="CD396" s="14"/>
      <c r="CE396" s="14"/>
      <c r="CF396" s="14"/>
      <c r="CG396" s="14"/>
      <c r="CH396" s="14"/>
      <c r="CI396" s="14"/>
      <c r="CJ396" s="14"/>
      <c r="CK396" s="14"/>
      <c r="CL396" s="14"/>
    </row>
    <row r="397" spans="1:90" ht="15" customHeight="1">
      <c r="A397" s="5"/>
      <c r="B397" s="6"/>
      <c r="C397" s="19" t="s">
        <v>6920</v>
      </c>
      <c r="D397" s="634" t="str">
        <f>IF($AC$136="","",IF(HLOOKUP($AC$136,Presentación!$AQ$3:$BV$574,Presentación!AP258)="","",HLOOKUP($AC$136,Presentación!$AQ$3:$BV$574,Presentación!AP258,0)))</f>
        <v/>
      </c>
      <c r="E397" s="669"/>
      <c r="F397" s="670"/>
      <c r="G397" s="752" t="str">
        <f>IF($AC$136="","",IF(HLOOKUP($AC$136,Presentación!$BZ$3:$DE$574,Presentación!AP258,0)="","",HLOOKUP($AC$136,Presentación!$BZ$3:$DE$574,Presentación!AP258,0)))</f>
        <v/>
      </c>
      <c r="H397" s="669"/>
      <c r="I397" s="669"/>
      <c r="J397" s="669"/>
      <c r="K397" s="669"/>
      <c r="L397" s="669"/>
      <c r="M397" s="669"/>
      <c r="N397" s="669"/>
      <c r="O397" s="669"/>
      <c r="P397" s="669"/>
      <c r="Q397" s="669"/>
      <c r="R397" s="669"/>
      <c r="S397" s="670"/>
      <c r="T397" s="866"/>
      <c r="U397" s="745"/>
      <c r="V397" s="746"/>
      <c r="W397" s="112"/>
      <c r="X397" s="112"/>
      <c r="Y397" s="112"/>
      <c r="Z397" s="112"/>
      <c r="AA397" s="112"/>
      <c r="AB397" s="112"/>
      <c r="AC397" s="112"/>
      <c r="AD397" s="112"/>
      <c r="AG397">
        <f t="shared" si="133"/>
        <v>0</v>
      </c>
      <c r="AH397" s="247">
        <f t="shared" si="134"/>
        <v>0</v>
      </c>
      <c r="AI397" s="310" t="str">
        <f>IF(AH397=0,"",
IF(SUM($AH$142:AH397)=1,AJ397,
IF($AH$717&gt;SUM($AH$142:AH397),_xlfn.CONCAT(", ",AJ397),
IF($AH$717=SUM($AH$142:AH397),_xlfn.CONCAT(" y ",AJ397)))))</f>
        <v/>
      </c>
      <c r="AJ397" s="19">
        <v>256</v>
      </c>
      <c r="AK397">
        <f t="shared" si="132"/>
        <v>0</v>
      </c>
      <c r="AL397">
        <f t="shared" si="135"/>
        <v>0</v>
      </c>
      <c r="AM397">
        <f t="shared" si="136"/>
        <v>0</v>
      </c>
      <c r="AN397">
        <f t="shared" si="137"/>
        <v>0</v>
      </c>
      <c r="AO397">
        <f t="shared" si="138"/>
        <v>0</v>
      </c>
      <c r="AP397">
        <f t="shared" si="139"/>
        <v>0</v>
      </c>
      <c r="AQ397">
        <f t="shared" si="140"/>
        <v>0</v>
      </c>
      <c r="AR397">
        <f t="shared" si="141"/>
        <v>0</v>
      </c>
      <c r="AS397">
        <f t="shared" si="142"/>
        <v>0</v>
      </c>
      <c r="AT397" s="311">
        <f t="shared" si="143"/>
        <v>0</v>
      </c>
      <c r="AU397" s="312">
        <f t="shared" si="144"/>
        <v>0</v>
      </c>
      <c r="AV397" s="313">
        <f t="shared" si="145"/>
        <v>0</v>
      </c>
      <c r="AW397" s="314">
        <f t="shared" si="155"/>
        <v>0</v>
      </c>
      <c r="AX397" s="311">
        <f t="shared" si="146"/>
        <v>0</v>
      </c>
      <c r="AY397" s="312">
        <f t="shared" si="147"/>
        <v>0</v>
      </c>
      <c r="AZ397" s="313">
        <f t="shared" si="148"/>
        <v>0</v>
      </c>
      <c r="BA397" s="314">
        <f t="shared" si="156"/>
        <v>0</v>
      </c>
      <c r="BB397" s="311">
        <f t="shared" si="149"/>
        <v>0</v>
      </c>
      <c r="BC397" s="312">
        <f t="shared" si="150"/>
        <v>0</v>
      </c>
      <c r="BD397" s="313">
        <f t="shared" si="151"/>
        <v>0</v>
      </c>
      <c r="BE397" s="314">
        <f t="shared" si="157"/>
        <v>0</v>
      </c>
      <c r="BF397" s="311">
        <f t="shared" si="152"/>
        <v>0</v>
      </c>
      <c r="BG397" s="312">
        <f t="shared" si="153"/>
        <v>0</v>
      </c>
      <c r="BH397" s="313">
        <f t="shared" si="154"/>
        <v>0</v>
      </c>
      <c r="BI397" s="314">
        <f t="shared" si="158"/>
        <v>0</v>
      </c>
      <c r="BJ397" s="247">
        <f t="shared" si="159"/>
        <v>0</v>
      </c>
      <c r="BK397" s="310" t="str">
        <f>IF(BJ397=0,"",
IF(SUM($BJ$143:BJ397)=1,BL397,
IF($BJ$718&gt;SUM($BJ$143:BJ397),_xlfn.CONCAT(", ",BL397),
IF($BJ$718=SUM($BJ$143:BJ397),_xlfn.CONCAT(" y ",BL397)))))</f>
        <v/>
      </c>
      <c r="BL397" s="19">
        <v>255</v>
      </c>
      <c r="BM397" s="14"/>
      <c r="BN397" s="315"/>
      <c r="BO397" s="315"/>
      <c r="BP397" s="315"/>
      <c r="BQ397" s="315"/>
      <c r="BR397" s="315"/>
      <c r="BS397" s="315"/>
      <c r="BT397" s="315"/>
      <c r="BU397" s="315"/>
      <c r="BV397" s="14"/>
      <c r="BW397" s="14"/>
      <c r="BX397" s="14"/>
      <c r="BY397" s="14"/>
      <c r="BZ397" s="14"/>
      <c r="CA397" s="14"/>
      <c r="CB397" s="14"/>
      <c r="CC397" s="14"/>
      <c r="CD397" s="14"/>
      <c r="CE397" s="14"/>
      <c r="CF397" s="14"/>
      <c r="CG397" s="14"/>
      <c r="CH397" s="14"/>
      <c r="CI397" s="14"/>
      <c r="CJ397" s="14"/>
      <c r="CK397" s="14"/>
      <c r="CL397" s="14"/>
    </row>
    <row r="398" spans="1:90" ht="15" customHeight="1">
      <c r="A398" s="5"/>
      <c r="B398" s="6"/>
      <c r="C398" s="19" t="s">
        <v>6921</v>
      </c>
      <c r="D398" s="634" t="str">
        <f>IF($AC$136="","",IF(HLOOKUP($AC$136,Presentación!$AQ$3:$BV$574,Presentación!AP259)="","",HLOOKUP($AC$136,Presentación!$AQ$3:$BV$574,Presentación!AP259,0)))</f>
        <v/>
      </c>
      <c r="E398" s="669"/>
      <c r="F398" s="670"/>
      <c r="G398" s="752" t="str">
        <f>IF($AC$136="","",IF(HLOOKUP($AC$136,Presentación!$BZ$3:$DE$574,Presentación!AP259,0)="","",HLOOKUP($AC$136,Presentación!$BZ$3:$DE$574,Presentación!AP259,0)))</f>
        <v/>
      </c>
      <c r="H398" s="669"/>
      <c r="I398" s="669"/>
      <c r="J398" s="669"/>
      <c r="K398" s="669"/>
      <c r="L398" s="669"/>
      <c r="M398" s="669"/>
      <c r="N398" s="669"/>
      <c r="O398" s="669"/>
      <c r="P398" s="669"/>
      <c r="Q398" s="669"/>
      <c r="R398" s="669"/>
      <c r="S398" s="670"/>
      <c r="T398" s="866"/>
      <c r="U398" s="745"/>
      <c r="V398" s="746"/>
      <c r="W398" s="112"/>
      <c r="X398" s="112"/>
      <c r="Y398" s="112"/>
      <c r="Z398" s="112"/>
      <c r="AA398" s="112"/>
      <c r="AB398" s="112"/>
      <c r="AC398" s="112"/>
      <c r="AD398" s="112"/>
      <c r="AG398">
        <f t="shared" si="133"/>
        <v>0</v>
      </c>
      <c r="AH398" s="247">
        <f t="shared" si="134"/>
        <v>0</v>
      </c>
      <c r="AI398" s="310" t="str">
        <f>IF(AH398=0,"",
IF(SUM($AH$142:AH398)=1,AJ398,
IF($AH$717&gt;SUM($AH$142:AH398),_xlfn.CONCAT(", ",AJ398),
IF($AH$717=SUM($AH$142:AH398),_xlfn.CONCAT(" y ",AJ398)))))</f>
        <v/>
      </c>
      <c r="AJ398" s="19">
        <v>257</v>
      </c>
      <c r="AK398">
        <f t="shared" ref="AK398:AK461" si="160">IF(D399="",IF(COUNTA(T399:AD399,O980:AD980)=0,0,1),0)</f>
        <v>0</v>
      </c>
      <c r="AL398">
        <f t="shared" si="135"/>
        <v>0</v>
      </c>
      <c r="AM398">
        <f t="shared" si="136"/>
        <v>0</v>
      </c>
      <c r="AN398">
        <f t="shared" si="137"/>
        <v>0</v>
      </c>
      <c r="AO398">
        <f t="shared" si="138"/>
        <v>0</v>
      </c>
      <c r="AP398">
        <f t="shared" si="139"/>
        <v>0</v>
      </c>
      <c r="AQ398">
        <f t="shared" si="140"/>
        <v>0</v>
      </c>
      <c r="AR398">
        <f t="shared" si="141"/>
        <v>0</v>
      </c>
      <c r="AS398">
        <f t="shared" si="142"/>
        <v>0</v>
      </c>
      <c r="AT398" s="311">
        <f t="shared" si="143"/>
        <v>0</v>
      </c>
      <c r="AU398" s="312">
        <f t="shared" si="144"/>
        <v>0</v>
      </c>
      <c r="AV398" s="313">
        <f t="shared" si="145"/>
        <v>0</v>
      </c>
      <c r="AW398" s="314">
        <f t="shared" si="155"/>
        <v>0</v>
      </c>
      <c r="AX398" s="311">
        <f t="shared" si="146"/>
        <v>0</v>
      </c>
      <c r="AY398" s="312">
        <f t="shared" si="147"/>
        <v>0</v>
      </c>
      <c r="AZ398" s="313">
        <f t="shared" si="148"/>
        <v>0</v>
      </c>
      <c r="BA398" s="314">
        <f t="shared" si="156"/>
        <v>0</v>
      </c>
      <c r="BB398" s="311">
        <f t="shared" si="149"/>
        <v>0</v>
      </c>
      <c r="BC398" s="312">
        <f t="shared" si="150"/>
        <v>0</v>
      </c>
      <c r="BD398" s="313">
        <f t="shared" si="151"/>
        <v>0</v>
      </c>
      <c r="BE398" s="314">
        <f t="shared" si="157"/>
        <v>0</v>
      </c>
      <c r="BF398" s="311">
        <f t="shared" si="152"/>
        <v>0</v>
      </c>
      <c r="BG398" s="312">
        <f t="shared" si="153"/>
        <v>0</v>
      </c>
      <c r="BH398" s="313">
        <f t="shared" si="154"/>
        <v>0</v>
      </c>
      <c r="BI398" s="314">
        <f t="shared" si="158"/>
        <v>0</v>
      </c>
      <c r="BJ398" s="247">
        <f t="shared" si="159"/>
        <v>0</v>
      </c>
      <c r="BK398" s="310" t="str">
        <f>IF(BJ398=0,"",
IF(SUM($BJ$143:BJ398)=1,BL398,
IF($BJ$718&gt;SUM($BJ$143:BJ398),_xlfn.CONCAT(", ",BL398),
IF($BJ$718=SUM($BJ$143:BJ398),_xlfn.CONCAT(" y ",BL398)))))</f>
        <v/>
      </c>
      <c r="BL398" s="19">
        <v>256</v>
      </c>
      <c r="BM398" s="14"/>
      <c r="BN398" s="315"/>
      <c r="BO398" s="315"/>
      <c r="BP398" s="315"/>
      <c r="BQ398" s="315"/>
      <c r="BR398" s="315"/>
      <c r="BS398" s="315"/>
      <c r="BT398" s="315"/>
      <c r="BU398" s="315"/>
      <c r="BV398" s="14"/>
      <c r="BW398" s="14"/>
      <c r="BX398" s="14"/>
      <c r="BY398" s="14"/>
      <c r="BZ398" s="14"/>
      <c r="CA398" s="14"/>
      <c r="CB398" s="14"/>
      <c r="CC398" s="14"/>
      <c r="CD398" s="14"/>
      <c r="CE398" s="14"/>
      <c r="CF398" s="14"/>
      <c r="CG398" s="14"/>
      <c r="CH398" s="14"/>
      <c r="CI398" s="14"/>
      <c r="CJ398" s="14"/>
      <c r="CK398" s="14"/>
      <c r="CL398" s="14"/>
    </row>
    <row r="399" spans="1:90" ht="15" customHeight="1">
      <c r="A399" s="5"/>
      <c r="B399" s="6"/>
      <c r="C399" s="19" t="s">
        <v>6922</v>
      </c>
      <c r="D399" s="634" t="str">
        <f>IF($AC$136="","",IF(HLOOKUP($AC$136,Presentación!$AQ$3:$BV$574,Presentación!AP260)="","",HLOOKUP($AC$136,Presentación!$AQ$3:$BV$574,Presentación!AP260,0)))</f>
        <v/>
      </c>
      <c r="E399" s="669"/>
      <c r="F399" s="670"/>
      <c r="G399" s="752" t="str">
        <f>IF($AC$136="","",IF(HLOOKUP($AC$136,Presentación!$BZ$3:$DE$574,Presentación!AP260,0)="","",HLOOKUP($AC$136,Presentación!$BZ$3:$DE$574,Presentación!AP260,0)))</f>
        <v/>
      </c>
      <c r="H399" s="669"/>
      <c r="I399" s="669"/>
      <c r="J399" s="669"/>
      <c r="K399" s="669"/>
      <c r="L399" s="669"/>
      <c r="M399" s="669"/>
      <c r="N399" s="669"/>
      <c r="O399" s="669"/>
      <c r="P399" s="669"/>
      <c r="Q399" s="669"/>
      <c r="R399" s="669"/>
      <c r="S399" s="670"/>
      <c r="T399" s="866"/>
      <c r="U399" s="745"/>
      <c r="V399" s="746"/>
      <c r="W399" s="112"/>
      <c r="X399" s="112"/>
      <c r="Y399" s="112"/>
      <c r="Z399" s="112"/>
      <c r="AA399" s="112"/>
      <c r="AB399" s="112"/>
      <c r="AC399" s="112"/>
      <c r="AD399" s="112"/>
      <c r="AG399">
        <f t="shared" ref="AG399:AG462" si="161">IF(D400&lt;&gt;"",IF(OR(COUNTA(T400:AD400,O981:AD981)=0,COUNTA(T400:AD400,O981:AD981)=25),0,1),0)</f>
        <v>0</v>
      </c>
      <c r="AH399" s="247">
        <f t="shared" ref="AH399:AH462" si="162">IF(AG399=0,0,1)</f>
        <v>0</v>
      </c>
      <c r="AI399" s="310" t="str">
        <f>IF(AH399=0,"",
IF(SUM($AH$142:AH399)=1,AJ399,
IF($AH$717&gt;SUM($AH$142:AH399),_xlfn.CONCAT(", ",AJ399),
IF($AH$717=SUM($AH$142:AH399),_xlfn.CONCAT(" y ",AJ399)))))</f>
        <v/>
      </c>
      <c r="AJ399" s="19">
        <v>258</v>
      </c>
      <c r="AK399">
        <f t="shared" si="160"/>
        <v>0</v>
      </c>
      <c r="AL399">
        <f t="shared" ref="AL399:AL462" si="163">W399</f>
        <v>0</v>
      </c>
      <c r="AM399">
        <f t="shared" ref="AM399:AM462" si="164">COUNTIF(X399:Z399,"NS")</f>
        <v>0</v>
      </c>
      <c r="AN399">
        <f t="shared" ref="AN399:AN462" si="165">SUM(X399:Z399)</f>
        <v>0</v>
      </c>
      <c r="AO399">
        <f t="shared" ref="AO399:AO462" si="166">IF(COUNTIF(W399:Z399,"NA")=4,0,IF(OR(AND(AL399=0,AM399&gt;0),AND(AL399="NS",AN399&gt;0), AND(AL399="NS", AM399=0,AN399=0)), 1, IF(OR(AND(AL399&gt;0,AM399&gt;1,AL399&gt;AN399), AND(AL399="NS",AM399=2), AND(AL399="NS",AN399=0,AM399&gt;0),AL399=AN399), 0, 1)))</f>
        <v>0</v>
      </c>
      <c r="AP399">
        <f t="shared" ref="AP399:AP462" si="167">AA399</f>
        <v>0</v>
      </c>
      <c r="AQ399">
        <f t="shared" ref="AQ399:AQ462" si="168">COUNTIF(AB399:AD399,"NS")</f>
        <v>0</v>
      </c>
      <c r="AR399">
        <f t="shared" ref="AR399:AR462" si="169">SUM(AB399:AD399)</f>
        <v>0</v>
      </c>
      <c r="AS399">
        <f t="shared" ref="AS399:AS462" si="170">IF(COUNTIF(AA399:AD399,"NA")=4,0,IF(OR(AND(AP399=0,AQ399&gt;0),AND(AP399="NS",AR399&gt;0), AND(AP399="NS", AQ399=0,AR399=0)), 1, IF(OR(AND(AP399&gt;0,AQ399&gt;1,AP399&gt;AR399), AND(AP399="NS",AQ399=2), AND(AP399="NS",AR399=0,AQ399&gt;0),AP399=AR399), 0, 1)))</f>
        <v>0</v>
      </c>
      <c r="AT399" s="311">
        <f t="shared" ref="AT399:AT462" si="171">W399</f>
        <v>0</v>
      </c>
      <c r="AU399" s="312">
        <f t="shared" ref="AU399:AU462" si="172">COUNTIF(AA399,"NS") + COUNTIF(O980,"NS") + COUNTIF(S980,"NS") + COUNTIF(W980,"NS") + COUNTIF(AA980,"NS")</f>
        <v>0</v>
      </c>
      <c r="AV399" s="313">
        <f t="shared" ref="AV399:AV462" si="173">SUM(AA399,O980,S980,W980,AA980)</f>
        <v>0</v>
      </c>
      <c r="AW399" s="314">
        <f t="shared" si="155"/>
        <v>0</v>
      </c>
      <c r="AX399" s="311">
        <f t="shared" ref="AX399:AX462" si="174">X399</f>
        <v>0</v>
      </c>
      <c r="AY399" s="312">
        <f t="shared" ref="AY399:AY462" si="175">COUNTIF(AB399,"NS") + COUNTIF(P980,"NS") + COUNTIF(T980,"NS") + COUNTIF(X980,"NS") + COUNTIF(AB980,"NS")</f>
        <v>0</v>
      </c>
      <c r="AZ399" s="313">
        <f t="shared" ref="AZ399:AZ462" si="176">SUM(AB399,P980,T980,X980,AB980)</f>
        <v>0</v>
      </c>
      <c r="BA399" s="314">
        <f t="shared" si="156"/>
        <v>0</v>
      </c>
      <c r="BB399" s="311">
        <f t="shared" ref="BB399:BB462" si="177">Y399</f>
        <v>0</v>
      </c>
      <c r="BC399" s="312">
        <f t="shared" ref="BC399:BC462" si="178">COUNTIF(AC399,"NS") + COUNTIF(Q980,"NS") + COUNTIF(U980,"NS") + COUNTIF(Y980,"NS") + COUNTIF(AC980,"NS")</f>
        <v>0</v>
      </c>
      <c r="BD399" s="313">
        <f t="shared" ref="BD399:BD462" si="179">SUM(AC399,Q980,U980,Y980,AC980)</f>
        <v>0</v>
      </c>
      <c r="BE399" s="314">
        <f t="shared" si="157"/>
        <v>0</v>
      </c>
      <c r="BF399" s="311">
        <f t="shared" ref="BF399:BF462" si="180">Z399</f>
        <v>0</v>
      </c>
      <c r="BG399" s="312">
        <f t="shared" ref="BG399:BG462" si="181">COUNTIF(AD399,"NS") + COUNTIF(R980,"NS") + COUNTIF(V980,"NS") + COUNTIF(Z980,"NS") + COUNTIF(AD980,"NS")</f>
        <v>0</v>
      </c>
      <c r="BH399" s="313">
        <f t="shared" ref="BH399:BH462" si="182">SUM(AD399,R980,V980,Z980,AD980)</f>
        <v>0</v>
      </c>
      <c r="BI399" s="314">
        <f t="shared" si="158"/>
        <v>0</v>
      </c>
      <c r="BJ399" s="247">
        <f t="shared" si="159"/>
        <v>0</v>
      </c>
      <c r="BK399" s="310" t="str">
        <f>IF(BJ399=0,"",
IF(SUM($BJ$143:BJ399)=1,BL399,
IF($BJ$718&gt;SUM($BJ$143:BJ399),_xlfn.CONCAT(", ",BL399),
IF($BJ$718=SUM($BJ$143:BJ399),_xlfn.CONCAT(" y ",BL399)))))</f>
        <v/>
      </c>
      <c r="BL399" s="19">
        <v>257</v>
      </c>
      <c r="BM399" s="14"/>
      <c r="BN399" s="315"/>
      <c r="BO399" s="315"/>
      <c r="BP399" s="315"/>
      <c r="BQ399" s="315"/>
      <c r="BR399" s="315"/>
      <c r="BS399" s="315"/>
      <c r="BT399" s="315"/>
      <c r="BU399" s="315"/>
      <c r="BV399" s="14"/>
      <c r="BW399" s="14"/>
      <c r="BX399" s="14"/>
      <c r="BY399" s="14"/>
      <c r="BZ399" s="14"/>
      <c r="CA399" s="14"/>
      <c r="CB399" s="14"/>
      <c r="CC399" s="14"/>
      <c r="CD399" s="14"/>
      <c r="CE399" s="14"/>
      <c r="CF399" s="14"/>
      <c r="CG399" s="14"/>
      <c r="CH399" s="14"/>
      <c r="CI399" s="14"/>
      <c r="CJ399" s="14"/>
      <c r="CK399" s="14"/>
      <c r="CL399" s="14"/>
    </row>
    <row r="400" spans="1:90" ht="15" customHeight="1">
      <c r="A400" s="5"/>
      <c r="B400" s="6"/>
      <c r="C400" s="19" t="s">
        <v>6923</v>
      </c>
      <c r="D400" s="634" t="str">
        <f>IF($AC$136="","",IF(HLOOKUP($AC$136,Presentación!$AQ$3:$BV$574,Presentación!AP261)="","",HLOOKUP($AC$136,Presentación!$AQ$3:$BV$574,Presentación!AP261,0)))</f>
        <v/>
      </c>
      <c r="E400" s="669"/>
      <c r="F400" s="670"/>
      <c r="G400" s="752" t="str">
        <f>IF($AC$136="","",IF(HLOOKUP($AC$136,Presentación!$BZ$3:$DE$574,Presentación!AP261,0)="","",HLOOKUP($AC$136,Presentación!$BZ$3:$DE$574,Presentación!AP261,0)))</f>
        <v/>
      </c>
      <c r="H400" s="669"/>
      <c r="I400" s="669"/>
      <c r="J400" s="669"/>
      <c r="K400" s="669"/>
      <c r="L400" s="669"/>
      <c r="M400" s="669"/>
      <c r="N400" s="669"/>
      <c r="O400" s="669"/>
      <c r="P400" s="669"/>
      <c r="Q400" s="669"/>
      <c r="R400" s="669"/>
      <c r="S400" s="670"/>
      <c r="T400" s="866"/>
      <c r="U400" s="745"/>
      <c r="V400" s="746"/>
      <c r="W400" s="112"/>
      <c r="X400" s="112"/>
      <c r="Y400" s="112"/>
      <c r="Z400" s="112"/>
      <c r="AA400" s="112"/>
      <c r="AB400" s="112"/>
      <c r="AC400" s="112"/>
      <c r="AD400" s="112"/>
      <c r="AG400">
        <f t="shared" si="161"/>
        <v>0</v>
      </c>
      <c r="AH400" s="247">
        <f t="shared" si="162"/>
        <v>0</v>
      </c>
      <c r="AI400" s="310" t="str">
        <f>IF(AH400=0,"",
IF(SUM($AH$142:AH400)=1,AJ400,
IF($AH$717&gt;SUM($AH$142:AH400),_xlfn.CONCAT(", ",AJ400),
IF($AH$717=SUM($AH$142:AH400),_xlfn.CONCAT(" y ",AJ400)))))</f>
        <v/>
      </c>
      <c r="AJ400" s="19">
        <v>259</v>
      </c>
      <c r="AK400">
        <f t="shared" si="160"/>
        <v>0</v>
      </c>
      <c r="AL400">
        <f t="shared" si="163"/>
        <v>0</v>
      </c>
      <c r="AM400">
        <f t="shared" si="164"/>
        <v>0</v>
      </c>
      <c r="AN400">
        <f t="shared" si="165"/>
        <v>0</v>
      </c>
      <c r="AO400">
        <f t="shared" si="166"/>
        <v>0</v>
      </c>
      <c r="AP400">
        <f t="shared" si="167"/>
        <v>0</v>
      </c>
      <c r="AQ400">
        <f t="shared" si="168"/>
        <v>0</v>
      </c>
      <c r="AR400">
        <f t="shared" si="169"/>
        <v>0</v>
      </c>
      <c r="AS400">
        <f t="shared" si="170"/>
        <v>0</v>
      </c>
      <c r="AT400" s="311">
        <f t="shared" si="171"/>
        <v>0</v>
      </c>
      <c r="AU400" s="312">
        <f t="shared" si="172"/>
        <v>0</v>
      </c>
      <c r="AV400" s="313">
        <f t="shared" si="173"/>
        <v>0</v>
      </c>
      <c r="AW400" s="314">
        <f t="shared" ref="AW400:AW463" si="183">IF(OR(AND(AT400=0, AU400&gt;0),AND(AT400="NS", AV400&gt;0), AND(AT400="NS", AU400=0, AV400=0)), 1, IF(OR(AND(AT400&gt;0, AU400&gt;1,AT400&gt;AV400), AND(AT400="NS", AU400=2), AND(AT400="NS", AV400=0, AU400&gt;0), AT400=AV400), 0, 1))</f>
        <v>0</v>
      </c>
      <c r="AX400" s="311">
        <f t="shared" si="174"/>
        <v>0</v>
      </c>
      <c r="AY400" s="312">
        <f t="shared" si="175"/>
        <v>0</v>
      </c>
      <c r="AZ400" s="313">
        <f t="shared" si="176"/>
        <v>0</v>
      </c>
      <c r="BA400" s="314">
        <f t="shared" ref="BA400:BA463" si="184">IF(OR(AND(AX400=0, AY400&gt;0),AND(AX400="NS", AZ400&gt;0), AND(AX400="NS", AY400=0, AZ400=0)), 1, IF(OR(AND(AX400&gt;0, AY400&gt;1,AX400&gt;AZ400), AND(AX400="NS", AY400=2), AND(AX400="NS", AZ400=0, AY400&gt;0), AX400=AZ400), 0, 1))</f>
        <v>0</v>
      </c>
      <c r="BB400" s="311">
        <f t="shared" si="177"/>
        <v>0</v>
      </c>
      <c r="BC400" s="312">
        <f t="shared" si="178"/>
        <v>0</v>
      </c>
      <c r="BD400" s="313">
        <f t="shared" si="179"/>
        <v>0</v>
      </c>
      <c r="BE400" s="314">
        <f t="shared" ref="BE400:BE463" si="185">IF(OR(AND(BB400=0, BC400&gt;0),AND(BB400="NS", BD400&gt;0), AND(BB400="NS", BC400=0, BD400=0)), 1, IF(OR(AND(BB400&gt;0, BC400&gt;1,BB400&gt;BD400), AND(BB400="NS", BC400=2), AND(BB400="NS", BD400=0, BC400&gt;0), BB400=BD400), 0, 1))</f>
        <v>0</v>
      </c>
      <c r="BF400" s="311">
        <f t="shared" si="180"/>
        <v>0</v>
      </c>
      <c r="BG400" s="312">
        <f t="shared" si="181"/>
        <v>0</v>
      </c>
      <c r="BH400" s="313">
        <f t="shared" si="182"/>
        <v>0</v>
      </c>
      <c r="BI400" s="314">
        <f t="shared" ref="BI400:BI463" si="186">IF(OR(AND(BF400=0, BG400&gt;0),AND(BF400="NS", BH400&gt;0), AND(BF400="NS", BG400=0, BH400=0)), 1, IF(OR(AND(BF400&gt;0, BG400&gt;1,BF400&gt;BH400), AND(BF400="NS", BG400=2), AND(BF400="NS", BH400=0, BG400&gt;0), BF400=BH400), 0, 1))</f>
        <v>0</v>
      </c>
      <c r="BJ400" s="247">
        <f t="shared" ref="BJ400:BJ463" si="187">IF(SUM(AO400,AS400,AO981,AS981,AW981,BA981,AW400,BA400,BE400,BI400)=0,0,1)</f>
        <v>0</v>
      </c>
      <c r="BK400" s="310" t="str">
        <f>IF(BJ400=0,"",
IF(SUM($BJ$143:BJ400)=1,BL400,
IF($BJ$718&gt;SUM($BJ$143:BJ400),_xlfn.CONCAT(", ",BL400),
IF($BJ$718=SUM($BJ$143:BJ400),_xlfn.CONCAT(" y ",BL400)))))</f>
        <v/>
      </c>
      <c r="BL400" s="19">
        <v>258</v>
      </c>
      <c r="BM400" s="14"/>
      <c r="BN400" s="315"/>
      <c r="BO400" s="315"/>
      <c r="BP400" s="315"/>
      <c r="BQ400" s="315"/>
      <c r="BR400" s="315"/>
      <c r="BS400" s="315"/>
      <c r="BT400" s="315"/>
      <c r="BU400" s="315"/>
      <c r="BV400" s="14"/>
      <c r="BW400" s="14"/>
      <c r="BX400" s="14"/>
      <c r="BY400" s="14"/>
      <c r="BZ400" s="14"/>
      <c r="CA400" s="14"/>
      <c r="CB400" s="14"/>
      <c r="CC400" s="14"/>
      <c r="CD400" s="14"/>
      <c r="CE400" s="14"/>
      <c r="CF400" s="14"/>
      <c r="CG400" s="14"/>
      <c r="CH400" s="14"/>
      <c r="CI400" s="14"/>
      <c r="CJ400" s="14"/>
      <c r="CK400" s="14"/>
      <c r="CL400" s="14"/>
    </row>
    <row r="401" spans="1:90" ht="15" customHeight="1">
      <c r="A401" s="5"/>
      <c r="B401" s="6"/>
      <c r="C401" s="19" t="s">
        <v>6924</v>
      </c>
      <c r="D401" s="634" t="str">
        <f>IF($AC$136="","",IF(HLOOKUP($AC$136,Presentación!$AQ$3:$BV$574,Presentación!AP262)="","",HLOOKUP($AC$136,Presentación!$AQ$3:$BV$574,Presentación!AP262,0)))</f>
        <v/>
      </c>
      <c r="E401" s="669"/>
      <c r="F401" s="670"/>
      <c r="G401" s="752" t="str">
        <f>IF($AC$136="","",IF(HLOOKUP($AC$136,Presentación!$BZ$3:$DE$574,Presentación!AP262,0)="","",HLOOKUP($AC$136,Presentación!$BZ$3:$DE$574,Presentación!AP262,0)))</f>
        <v/>
      </c>
      <c r="H401" s="669"/>
      <c r="I401" s="669"/>
      <c r="J401" s="669"/>
      <c r="K401" s="669"/>
      <c r="L401" s="669"/>
      <c r="M401" s="669"/>
      <c r="N401" s="669"/>
      <c r="O401" s="669"/>
      <c r="P401" s="669"/>
      <c r="Q401" s="669"/>
      <c r="R401" s="669"/>
      <c r="S401" s="670"/>
      <c r="T401" s="866"/>
      <c r="U401" s="745"/>
      <c r="V401" s="746"/>
      <c r="W401" s="112"/>
      <c r="X401" s="112"/>
      <c r="Y401" s="112"/>
      <c r="Z401" s="112"/>
      <c r="AA401" s="112"/>
      <c r="AB401" s="112"/>
      <c r="AC401" s="112"/>
      <c r="AD401" s="112"/>
      <c r="AG401">
        <f t="shared" si="161"/>
        <v>0</v>
      </c>
      <c r="AH401" s="247">
        <f t="shared" si="162"/>
        <v>0</v>
      </c>
      <c r="AI401" s="310" t="str">
        <f>IF(AH401=0,"",
IF(SUM($AH$142:AH401)=1,AJ401,
IF($AH$717&gt;SUM($AH$142:AH401),_xlfn.CONCAT(", ",AJ401),
IF($AH$717=SUM($AH$142:AH401),_xlfn.CONCAT(" y ",AJ401)))))</f>
        <v/>
      </c>
      <c r="AJ401" s="19">
        <v>260</v>
      </c>
      <c r="AK401">
        <f t="shared" si="160"/>
        <v>0</v>
      </c>
      <c r="AL401">
        <f t="shared" si="163"/>
        <v>0</v>
      </c>
      <c r="AM401">
        <f t="shared" si="164"/>
        <v>0</v>
      </c>
      <c r="AN401">
        <f t="shared" si="165"/>
        <v>0</v>
      </c>
      <c r="AO401">
        <f t="shared" si="166"/>
        <v>0</v>
      </c>
      <c r="AP401">
        <f t="shared" si="167"/>
        <v>0</v>
      </c>
      <c r="AQ401">
        <f t="shared" si="168"/>
        <v>0</v>
      </c>
      <c r="AR401">
        <f t="shared" si="169"/>
        <v>0</v>
      </c>
      <c r="AS401">
        <f t="shared" si="170"/>
        <v>0</v>
      </c>
      <c r="AT401" s="311">
        <f t="shared" si="171"/>
        <v>0</v>
      </c>
      <c r="AU401" s="312">
        <f t="shared" si="172"/>
        <v>0</v>
      </c>
      <c r="AV401" s="313">
        <f t="shared" si="173"/>
        <v>0</v>
      </c>
      <c r="AW401" s="314">
        <f t="shared" si="183"/>
        <v>0</v>
      </c>
      <c r="AX401" s="311">
        <f t="shared" si="174"/>
        <v>0</v>
      </c>
      <c r="AY401" s="312">
        <f t="shared" si="175"/>
        <v>0</v>
      </c>
      <c r="AZ401" s="313">
        <f t="shared" si="176"/>
        <v>0</v>
      </c>
      <c r="BA401" s="314">
        <f t="shared" si="184"/>
        <v>0</v>
      </c>
      <c r="BB401" s="311">
        <f t="shared" si="177"/>
        <v>0</v>
      </c>
      <c r="BC401" s="312">
        <f t="shared" si="178"/>
        <v>0</v>
      </c>
      <c r="BD401" s="313">
        <f t="shared" si="179"/>
        <v>0</v>
      </c>
      <c r="BE401" s="314">
        <f t="shared" si="185"/>
        <v>0</v>
      </c>
      <c r="BF401" s="311">
        <f t="shared" si="180"/>
        <v>0</v>
      </c>
      <c r="BG401" s="312">
        <f t="shared" si="181"/>
        <v>0</v>
      </c>
      <c r="BH401" s="313">
        <f t="shared" si="182"/>
        <v>0</v>
      </c>
      <c r="BI401" s="314">
        <f t="shared" si="186"/>
        <v>0</v>
      </c>
      <c r="BJ401" s="247">
        <f t="shared" si="187"/>
        <v>0</v>
      </c>
      <c r="BK401" s="310" t="str">
        <f>IF(BJ401=0,"",
IF(SUM($BJ$143:BJ401)=1,BL401,
IF($BJ$718&gt;SUM($BJ$143:BJ401),_xlfn.CONCAT(", ",BL401),
IF($BJ$718=SUM($BJ$143:BJ401),_xlfn.CONCAT(" y ",BL401)))))</f>
        <v/>
      </c>
      <c r="BL401" s="19">
        <v>259</v>
      </c>
      <c r="BM401" s="14"/>
      <c r="BN401" s="315"/>
      <c r="BO401" s="315"/>
      <c r="BP401" s="315"/>
      <c r="BQ401" s="315"/>
      <c r="BR401" s="315"/>
      <c r="BS401" s="315"/>
      <c r="BT401" s="315"/>
      <c r="BU401" s="315"/>
      <c r="BV401" s="14"/>
      <c r="BW401" s="14"/>
      <c r="BX401" s="14"/>
      <c r="BY401" s="14"/>
      <c r="BZ401" s="14"/>
      <c r="CA401" s="14"/>
      <c r="CB401" s="14"/>
      <c r="CC401" s="14"/>
      <c r="CD401" s="14"/>
      <c r="CE401" s="14"/>
      <c r="CF401" s="14"/>
      <c r="CG401" s="14"/>
      <c r="CH401" s="14"/>
      <c r="CI401" s="14"/>
      <c r="CJ401" s="14"/>
      <c r="CK401" s="14"/>
      <c r="CL401" s="14"/>
    </row>
    <row r="402" spans="1:90" ht="15" customHeight="1">
      <c r="A402" s="5"/>
      <c r="B402" s="6"/>
      <c r="C402" s="19" t="s">
        <v>6925</v>
      </c>
      <c r="D402" s="634" t="str">
        <f>IF($AC$136="","",IF(HLOOKUP($AC$136,Presentación!$AQ$3:$BV$574,Presentación!AP263)="","",HLOOKUP($AC$136,Presentación!$AQ$3:$BV$574,Presentación!AP263,0)))</f>
        <v/>
      </c>
      <c r="E402" s="669"/>
      <c r="F402" s="670"/>
      <c r="G402" s="752" t="str">
        <f>IF($AC$136="","",IF(HLOOKUP($AC$136,Presentación!$BZ$3:$DE$574,Presentación!AP263,0)="","",HLOOKUP($AC$136,Presentación!$BZ$3:$DE$574,Presentación!AP263,0)))</f>
        <v/>
      </c>
      <c r="H402" s="669"/>
      <c r="I402" s="669"/>
      <c r="J402" s="669"/>
      <c r="K402" s="669"/>
      <c r="L402" s="669"/>
      <c r="M402" s="669"/>
      <c r="N402" s="669"/>
      <c r="O402" s="669"/>
      <c r="P402" s="669"/>
      <c r="Q402" s="669"/>
      <c r="R402" s="669"/>
      <c r="S402" s="670"/>
      <c r="T402" s="866"/>
      <c r="U402" s="745"/>
      <c r="V402" s="746"/>
      <c r="W402" s="112"/>
      <c r="X402" s="112"/>
      <c r="Y402" s="112"/>
      <c r="Z402" s="112"/>
      <c r="AA402" s="112"/>
      <c r="AB402" s="112"/>
      <c r="AC402" s="112"/>
      <c r="AD402" s="112"/>
      <c r="AG402">
        <f t="shared" si="161"/>
        <v>0</v>
      </c>
      <c r="AH402" s="247">
        <f t="shared" si="162"/>
        <v>0</v>
      </c>
      <c r="AI402" s="310" t="str">
        <f>IF(AH402=0,"",
IF(SUM($AH$142:AH402)=1,AJ402,
IF($AH$717&gt;SUM($AH$142:AH402),_xlfn.CONCAT(", ",AJ402),
IF($AH$717=SUM($AH$142:AH402),_xlfn.CONCAT(" y ",AJ402)))))</f>
        <v/>
      </c>
      <c r="AJ402" s="19">
        <v>261</v>
      </c>
      <c r="AK402">
        <f t="shared" si="160"/>
        <v>0</v>
      </c>
      <c r="AL402">
        <f t="shared" si="163"/>
        <v>0</v>
      </c>
      <c r="AM402">
        <f t="shared" si="164"/>
        <v>0</v>
      </c>
      <c r="AN402">
        <f t="shared" si="165"/>
        <v>0</v>
      </c>
      <c r="AO402">
        <f t="shared" si="166"/>
        <v>0</v>
      </c>
      <c r="AP402">
        <f t="shared" si="167"/>
        <v>0</v>
      </c>
      <c r="AQ402">
        <f t="shared" si="168"/>
        <v>0</v>
      </c>
      <c r="AR402">
        <f t="shared" si="169"/>
        <v>0</v>
      </c>
      <c r="AS402">
        <f t="shared" si="170"/>
        <v>0</v>
      </c>
      <c r="AT402" s="311">
        <f t="shared" si="171"/>
        <v>0</v>
      </c>
      <c r="AU402" s="312">
        <f t="shared" si="172"/>
        <v>0</v>
      </c>
      <c r="AV402" s="313">
        <f t="shared" si="173"/>
        <v>0</v>
      </c>
      <c r="AW402" s="314">
        <f t="shared" si="183"/>
        <v>0</v>
      </c>
      <c r="AX402" s="311">
        <f t="shared" si="174"/>
        <v>0</v>
      </c>
      <c r="AY402" s="312">
        <f t="shared" si="175"/>
        <v>0</v>
      </c>
      <c r="AZ402" s="313">
        <f t="shared" si="176"/>
        <v>0</v>
      </c>
      <c r="BA402" s="314">
        <f t="shared" si="184"/>
        <v>0</v>
      </c>
      <c r="BB402" s="311">
        <f t="shared" si="177"/>
        <v>0</v>
      </c>
      <c r="BC402" s="312">
        <f t="shared" si="178"/>
        <v>0</v>
      </c>
      <c r="BD402" s="313">
        <f t="shared" si="179"/>
        <v>0</v>
      </c>
      <c r="BE402" s="314">
        <f t="shared" si="185"/>
        <v>0</v>
      </c>
      <c r="BF402" s="311">
        <f t="shared" si="180"/>
        <v>0</v>
      </c>
      <c r="BG402" s="312">
        <f t="shared" si="181"/>
        <v>0</v>
      </c>
      <c r="BH402" s="313">
        <f t="shared" si="182"/>
        <v>0</v>
      </c>
      <c r="BI402" s="314">
        <f t="shared" si="186"/>
        <v>0</v>
      </c>
      <c r="BJ402" s="247">
        <f t="shared" si="187"/>
        <v>0</v>
      </c>
      <c r="BK402" s="310" t="str">
        <f>IF(BJ402=0,"",
IF(SUM($BJ$143:BJ402)=1,BL402,
IF($BJ$718&gt;SUM($BJ$143:BJ402),_xlfn.CONCAT(", ",BL402),
IF($BJ$718=SUM($BJ$143:BJ402),_xlfn.CONCAT(" y ",BL402)))))</f>
        <v/>
      </c>
      <c r="BL402" s="19">
        <v>260</v>
      </c>
      <c r="BM402" s="14"/>
      <c r="BN402" s="315"/>
      <c r="BO402" s="315"/>
      <c r="BP402" s="315"/>
      <c r="BQ402" s="315"/>
      <c r="BR402" s="315"/>
      <c r="BS402" s="315"/>
      <c r="BT402" s="315"/>
      <c r="BU402" s="315"/>
      <c r="BV402" s="14"/>
      <c r="BW402" s="14"/>
      <c r="BX402" s="14"/>
      <c r="BY402" s="14"/>
      <c r="BZ402" s="14"/>
      <c r="CA402" s="14"/>
      <c r="CB402" s="14"/>
      <c r="CC402" s="14"/>
      <c r="CD402" s="14"/>
      <c r="CE402" s="14"/>
      <c r="CF402" s="14"/>
      <c r="CG402" s="14"/>
      <c r="CH402" s="14"/>
      <c r="CI402" s="14"/>
      <c r="CJ402" s="14"/>
      <c r="CK402" s="14"/>
      <c r="CL402" s="14"/>
    </row>
    <row r="403" spans="1:90" ht="15" customHeight="1">
      <c r="A403" s="5"/>
      <c r="B403" s="6"/>
      <c r="C403" s="19" t="s">
        <v>6926</v>
      </c>
      <c r="D403" s="634" t="str">
        <f>IF($AC$136="","",IF(HLOOKUP($AC$136,Presentación!$AQ$3:$BV$574,Presentación!AP264)="","",HLOOKUP($AC$136,Presentación!$AQ$3:$BV$574,Presentación!AP264,0)))</f>
        <v/>
      </c>
      <c r="E403" s="669"/>
      <c r="F403" s="670"/>
      <c r="G403" s="752" t="str">
        <f>IF($AC$136="","",IF(HLOOKUP($AC$136,Presentación!$BZ$3:$DE$574,Presentación!AP264,0)="","",HLOOKUP($AC$136,Presentación!$BZ$3:$DE$574,Presentación!AP264,0)))</f>
        <v/>
      </c>
      <c r="H403" s="669"/>
      <c r="I403" s="669"/>
      <c r="J403" s="669"/>
      <c r="K403" s="669"/>
      <c r="L403" s="669"/>
      <c r="M403" s="669"/>
      <c r="N403" s="669"/>
      <c r="O403" s="669"/>
      <c r="P403" s="669"/>
      <c r="Q403" s="669"/>
      <c r="R403" s="669"/>
      <c r="S403" s="670"/>
      <c r="T403" s="866"/>
      <c r="U403" s="745"/>
      <c r="V403" s="746"/>
      <c r="W403" s="112"/>
      <c r="X403" s="112"/>
      <c r="Y403" s="112"/>
      <c r="Z403" s="112"/>
      <c r="AA403" s="112"/>
      <c r="AB403" s="112"/>
      <c r="AC403" s="112"/>
      <c r="AD403" s="112"/>
      <c r="AG403">
        <f t="shared" si="161"/>
        <v>0</v>
      </c>
      <c r="AH403" s="247">
        <f t="shared" si="162"/>
        <v>0</v>
      </c>
      <c r="AI403" s="310" t="str">
        <f>IF(AH403=0,"",
IF(SUM($AH$142:AH403)=1,AJ403,
IF($AH$717&gt;SUM($AH$142:AH403),_xlfn.CONCAT(", ",AJ403),
IF($AH$717=SUM($AH$142:AH403),_xlfn.CONCAT(" y ",AJ403)))))</f>
        <v/>
      </c>
      <c r="AJ403" s="19">
        <v>262</v>
      </c>
      <c r="AK403">
        <f t="shared" si="160"/>
        <v>0</v>
      </c>
      <c r="AL403">
        <f t="shared" si="163"/>
        <v>0</v>
      </c>
      <c r="AM403">
        <f t="shared" si="164"/>
        <v>0</v>
      </c>
      <c r="AN403">
        <f t="shared" si="165"/>
        <v>0</v>
      </c>
      <c r="AO403">
        <f t="shared" si="166"/>
        <v>0</v>
      </c>
      <c r="AP403">
        <f t="shared" si="167"/>
        <v>0</v>
      </c>
      <c r="AQ403">
        <f t="shared" si="168"/>
        <v>0</v>
      </c>
      <c r="AR403">
        <f t="shared" si="169"/>
        <v>0</v>
      </c>
      <c r="AS403">
        <f t="shared" si="170"/>
        <v>0</v>
      </c>
      <c r="AT403" s="311">
        <f t="shared" si="171"/>
        <v>0</v>
      </c>
      <c r="AU403" s="312">
        <f t="shared" si="172"/>
        <v>0</v>
      </c>
      <c r="AV403" s="313">
        <f t="shared" si="173"/>
        <v>0</v>
      </c>
      <c r="AW403" s="314">
        <f t="shared" si="183"/>
        <v>0</v>
      </c>
      <c r="AX403" s="311">
        <f t="shared" si="174"/>
        <v>0</v>
      </c>
      <c r="AY403" s="312">
        <f t="shared" si="175"/>
        <v>0</v>
      </c>
      <c r="AZ403" s="313">
        <f t="shared" si="176"/>
        <v>0</v>
      </c>
      <c r="BA403" s="314">
        <f t="shared" si="184"/>
        <v>0</v>
      </c>
      <c r="BB403" s="311">
        <f t="shared" si="177"/>
        <v>0</v>
      </c>
      <c r="BC403" s="312">
        <f t="shared" si="178"/>
        <v>0</v>
      </c>
      <c r="BD403" s="313">
        <f t="shared" si="179"/>
        <v>0</v>
      </c>
      <c r="BE403" s="314">
        <f t="shared" si="185"/>
        <v>0</v>
      </c>
      <c r="BF403" s="311">
        <f t="shared" si="180"/>
        <v>0</v>
      </c>
      <c r="BG403" s="312">
        <f t="shared" si="181"/>
        <v>0</v>
      </c>
      <c r="BH403" s="313">
        <f t="shared" si="182"/>
        <v>0</v>
      </c>
      <c r="BI403" s="314">
        <f t="shared" si="186"/>
        <v>0</v>
      </c>
      <c r="BJ403" s="247">
        <f t="shared" si="187"/>
        <v>0</v>
      </c>
      <c r="BK403" s="310" t="str">
        <f>IF(BJ403=0,"",
IF(SUM($BJ$143:BJ403)=1,BL403,
IF($BJ$718&gt;SUM($BJ$143:BJ403),_xlfn.CONCAT(", ",BL403),
IF($BJ$718=SUM($BJ$143:BJ403),_xlfn.CONCAT(" y ",BL403)))))</f>
        <v/>
      </c>
      <c r="BL403" s="19">
        <v>261</v>
      </c>
      <c r="BM403" s="14"/>
      <c r="BN403" s="315"/>
      <c r="BO403" s="315"/>
      <c r="BP403" s="315"/>
      <c r="BQ403" s="315"/>
      <c r="BR403" s="315"/>
      <c r="BS403" s="315"/>
      <c r="BT403" s="315"/>
      <c r="BU403" s="315"/>
      <c r="BV403" s="14"/>
      <c r="BW403" s="14"/>
      <c r="BX403" s="14"/>
      <c r="BY403" s="14"/>
      <c r="BZ403" s="14"/>
      <c r="CA403" s="14"/>
      <c r="CB403" s="14"/>
      <c r="CC403" s="14"/>
      <c r="CD403" s="14"/>
      <c r="CE403" s="14"/>
      <c r="CF403" s="14"/>
      <c r="CG403" s="14"/>
      <c r="CH403" s="14"/>
      <c r="CI403" s="14"/>
      <c r="CJ403" s="14"/>
      <c r="CK403" s="14"/>
      <c r="CL403" s="14"/>
    </row>
    <row r="404" spans="1:90" ht="15" customHeight="1">
      <c r="A404" s="5"/>
      <c r="B404" s="6"/>
      <c r="C404" s="19" t="s">
        <v>6927</v>
      </c>
      <c r="D404" s="634" t="str">
        <f>IF($AC$136="","",IF(HLOOKUP($AC$136,Presentación!$AQ$3:$BV$574,Presentación!AP265)="","",HLOOKUP($AC$136,Presentación!$AQ$3:$BV$574,Presentación!AP265,0)))</f>
        <v/>
      </c>
      <c r="E404" s="669"/>
      <c r="F404" s="670"/>
      <c r="G404" s="752" t="str">
        <f>IF($AC$136="","",IF(HLOOKUP($AC$136,Presentación!$BZ$3:$DE$574,Presentación!AP265,0)="","",HLOOKUP($AC$136,Presentación!$BZ$3:$DE$574,Presentación!AP265,0)))</f>
        <v/>
      </c>
      <c r="H404" s="669"/>
      <c r="I404" s="669"/>
      <c r="J404" s="669"/>
      <c r="K404" s="669"/>
      <c r="L404" s="669"/>
      <c r="M404" s="669"/>
      <c r="N404" s="669"/>
      <c r="O404" s="669"/>
      <c r="P404" s="669"/>
      <c r="Q404" s="669"/>
      <c r="R404" s="669"/>
      <c r="S404" s="670"/>
      <c r="T404" s="866"/>
      <c r="U404" s="745"/>
      <c r="V404" s="746"/>
      <c r="W404" s="112"/>
      <c r="X404" s="112"/>
      <c r="Y404" s="112"/>
      <c r="Z404" s="112"/>
      <c r="AA404" s="112"/>
      <c r="AB404" s="112"/>
      <c r="AC404" s="112"/>
      <c r="AD404" s="112"/>
      <c r="AG404">
        <f t="shared" si="161"/>
        <v>0</v>
      </c>
      <c r="AH404" s="247">
        <f t="shared" si="162"/>
        <v>0</v>
      </c>
      <c r="AI404" s="310" t="str">
        <f>IF(AH404=0,"",
IF(SUM($AH$142:AH404)=1,AJ404,
IF($AH$717&gt;SUM($AH$142:AH404),_xlfn.CONCAT(", ",AJ404),
IF($AH$717=SUM($AH$142:AH404),_xlfn.CONCAT(" y ",AJ404)))))</f>
        <v/>
      </c>
      <c r="AJ404" s="19">
        <v>263</v>
      </c>
      <c r="AK404">
        <f t="shared" si="160"/>
        <v>0</v>
      </c>
      <c r="AL404">
        <f t="shared" si="163"/>
        <v>0</v>
      </c>
      <c r="AM404">
        <f t="shared" si="164"/>
        <v>0</v>
      </c>
      <c r="AN404">
        <f t="shared" si="165"/>
        <v>0</v>
      </c>
      <c r="AO404">
        <f t="shared" si="166"/>
        <v>0</v>
      </c>
      <c r="AP404">
        <f t="shared" si="167"/>
        <v>0</v>
      </c>
      <c r="AQ404">
        <f t="shared" si="168"/>
        <v>0</v>
      </c>
      <c r="AR404">
        <f t="shared" si="169"/>
        <v>0</v>
      </c>
      <c r="AS404">
        <f t="shared" si="170"/>
        <v>0</v>
      </c>
      <c r="AT404" s="311">
        <f t="shared" si="171"/>
        <v>0</v>
      </c>
      <c r="AU404" s="312">
        <f t="shared" si="172"/>
        <v>0</v>
      </c>
      <c r="AV404" s="313">
        <f t="shared" si="173"/>
        <v>0</v>
      </c>
      <c r="AW404" s="314">
        <f t="shared" si="183"/>
        <v>0</v>
      </c>
      <c r="AX404" s="311">
        <f t="shared" si="174"/>
        <v>0</v>
      </c>
      <c r="AY404" s="312">
        <f t="shared" si="175"/>
        <v>0</v>
      </c>
      <c r="AZ404" s="313">
        <f t="shared" si="176"/>
        <v>0</v>
      </c>
      <c r="BA404" s="314">
        <f t="shared" si="184"/>
        <v>0</v>
      </c>
      <c r="BB404" s="311">
        <f t="shared" si="177"/>
        <v>0</v>
      </c>
      <c r="BC404" s="312">
        <f t="shared" si="178"/>
        <v>0</v>
      </c>
      <c r="BD404" s="313">
        <f t="shared" si="179"/>
        <v>0</v>
      </c>
      <c r="BE404" s="314">
        <f t="shared" si="185"/>
        <v>0</v>
      </c>
      <c r="BF404" s="311">
        <f t="shared" si="180"/>
        <v>0</v>
      </c>
      <c r="BG404" s="312">
        <f t="shared" si="181"/>
        <v>0</v>
      </c>
      <c r="BH404" s="313">
        <f t="shared" si="182"/>
        <v>0</v>
      </c>
      <c r="BI404" s="314">
        <f t="shared" si="186"/>
        <v>0</v>
      </c>
      <c r="BJ404" s="247">
        <f t="shared" si="187"/>
        <v>0</v>
      </c>
      <c r="BK404" s="310" t="str">
        <f>IF(BJ404=0,"",
IF(SUM($BJ$143:BJ404)=1,BL404,
IF($BJ$718&gt;SUM($BJ$143:BJ404),_xlfn.CONCAT(", ",BL404),
IF($BJ$718=SUM($BJ$143:BJ404),_xlfn.CONCAT(" y ",BL404)))))</f>
        <v/>
      </c>
      <c r="BL404" s="19">
        <v>262</v>
      </c>
      <c r="BM404" s="14"/>
      <c r="BN404" s="315"/>
      <c r="BO404" s="315"/>
      <c r="BP404" s="315"/>
      <c r="BQ404" s="315"/>
      <c r="BR404" s="315"/>
      <c r="BS404" s="315"/>
      <c r="BT404" s="315"/>
      <c r="BU404" s="315"/>
      <c r="BV404" s="14"/>
      <c r="BW404" s="14"/>
      <c r="BX404" s="14"/>
      <c r="BY404" s="14"/>
      <c r="BZ404" s="14"/>
      <c r="CA404" s="14"/>
      <c r="CB404" s="14"/>
      <c r="CC404" s="14"/>
      <c r="CD404" s="14"/>
      <c r="CE404" s="14"/>
      <c r="CF404" s="14"/>
      <c r="CG404" s="14"/>
      <c r="CH404" s="14"/>
      <c r="CI404" s="14"/>
      <c r="CJ404" s="14"/>
      <c r="CK404" s="14"/>
      <c r="CL404" s="14"/>
    </row>
    <row r="405" spans="1:90" ht="15" customHeight="1">
      <c r="A405" s="5"/>
      <c r="B405" s="6"/>
      <c r="C405" s="19" t="s">
        <v>6928</v>
      </c>
      <c r="D405" s="634" t="str">
        <f>IF($AC$136="","",IF(HLOOKUP($AC$136,Presentación!$AQ$3:$BV$574,Presentación!AP266)="","",HLOOKUP($AC$136,Presentación!$AQ$3:$BV$574,Presentación!AP266,0)))</f>
        <v/>
      </c>
      <c r="E405" s="669"/>
      <c r="F405" s="670"/>
      <c r="G405" s="752" t="str">
        <f>IF($AC$136="","",IF(HLOOKUP($AC$136,Presentación!$BZ$3:$DE$574,Presentación!AP266,0)="","",HLOOKUP($AC$136,Presentación!$BZ$3:$DE$574,Presentación!AP266,0)))</f>
        <v/>
      </c>
      <c r="H405" s="669"/>
      <c r="I405" s="669"/>
      <c r="J405" s="669"/>
      <c r="K405" s="669"/>
      <c r="L405" s="669"/>
      <c r="M405" s="669"/>
      <c r="N405" s="669"/>
      <c r="O405" s="669"/>
      <c r="P405" s="669"/>
      <c r="Q405" s="669"/>
      <c r="R405" s="669"/>
      <c r="S405" s="670"/>
      <c r="T405" s="866"/>
      <c r="U405" s="745"/>
      <c r="V405" s="746"/>
      <c r="W405" s="112"/>
      <c r="X405" s="112"/>
      <c r="Y405" s="112"/>
      <c r="Z405" s="112"/>
      <c r="AA405" s="112"/>
      <c r="AB405" s="112"/>
      <c r="AC405" s="112"/>
      <c r="AD405" s="112"/>
      <c r="AG405">
        <f t="shared" si="161"/>
        <v>0</v>
      </c>
      <c r="AH405" s="247">
        <f t="shared" si="162"/>
        <v>0</v>
      </c>
      <c r="AI405" s="310" t="str">
        <f>IF(AH405=0,"",
IF(SUM($AH$142:AH405)=1,AJ405,
IF($AH$717&gt;SUM($AH$142:AH405),_xlfn.CONCAT(", ",AJ405),
IF($AH$717=SUM($AH$142:AH405),_xlfn.CONCAT(" y ",AJ405)))))</f>
        <v/>
      </c>
      <c r="AJ405" s="19">
        <v>264</v>
      </c>
      <c r="AK405">
        <f t="shared" si="160"/>
        <v>0</v>
      </c>
      <c r="AL405">
        <f t="shared" si="163"/>
        <v>0</v>
      </c>
      <c r="AM405">
        <f t="shared" si="164"/>
        <v>0</v>
      </c>
      <c r="AN405">
        <f t="shared" si="165"/>
        <v>0</v>
      </c>
      <c r="AO405">
        <f t="shared" si="166"/>
        <v>0</v>
      </c>
      <c r="AP405">
        <f t="shared" si="167"/>
        <v>0</v>
      </c>
      <c r="AQ405">
        <f t="shared" si="168"/>
        <v>0</v>
      </c>
      <c r="AR405">
        <f t="shared" si="169"/>
        <v>0</v>
      </c>
      <c r="AS405">
        <f t="shared" si="170"/>
        <v>0</v>
      </c>
      <c r="AT405" s="311">
        <f t="shared" si="171"/>
        <v>0</v>
      </c>
      <c r="AU405" s="312">
        <f t="shared" si="172"/>
        <v>0</v>
      </c>
      <c r="AV405" s="313">
        <f t="shared" si="173"/>
        <v>0</v>
      </c>
      <c r="AW405" s="314">
        <f t="shared" si="183"/>
        <v>0</v>
      </c>
      <c r="AX405" s="311">
        <f t="shared" si="174"/>
        <v>0</v>
      </c>
      <c r="AY405" s="312">
        <f t="shared" si="175"/>
        <v>0</v>
      </c>
      <c r="AZ405" s="313">
        <f t="shared" si="176"/>
        <v>0</v>
      </c>
      <c r="BA405" s="314">
        <f t="shared" si="184"/>
        <v>0</v>
      </c>
      <c r="BB405" s="311">
        <f t="shared" si="177"/>
        <v>0</v>
      </c>
      <c r="BC405" s="312">
        <f t="shared" si="178"/>
        <v>0</v>
      </c>
      <c r="BD405" s="313">
        <f t="shared" si="179"/>
        <v>0</v>
      </c>
      <c r="BE405" s="314">
        <f t="shared" si="185"/>
        <v>0</v>
      </c>
      <c r="BF405" s="311">
        <f t="shared" si="180"/>
        <v>0</v>
      </c>
      <c r="BG405" s="312">
        <f t="shared" si="181"/>
        <v>0</v>
      </c>
      <c r="BH405" s="313">
        <f t="shared" si="182"/>
        <v>0</v>
      </c>
      <c r="BI405" s="314">
        <f t="shared" si="186"/>
        <v>0</v>
      </c>
      <c r="BJ405" s="247">
        <f t="shared" si="187"/>
        <v>0</v>
      </c>
      <c r="BK405" s="310" t="str">
        <f>IF(BJ405=0,"",
IF(SUM($BJ$143:BJ405)=1,BL405,
IF($BJ$718&gt;SUM($BJ$143:BJ405),_xlfn.CONCAT(", ",BL405),
IF($BJ$718=SUM($BJ$143:BJ405),_xlfn.CONCAT(" y ",BL405)))))</f>
        <v/>
      </c>
      <c r="BL405" s="19">
        <v>263</v>
      </c>
      <c r="BM405" s="14"/>
      <c r="BN405" s="315"/>
      <c r="BO405" s="315"/>
      <c r="BP405" s="315"/>
      <c r="BQ405" s="315"/>
      <c r="BR405" s="315"/>
      <c r="BS405" s="315"/>
      <c r="BT405" s="315"/>
      <c r="BU405" s="315"/>
      <c r="BV405" s="14"/>
      <c r="BW405" s="14"/>
      <c r="BX405" s="14"/>
      <c r="BY405" s="14"/>
      <c r="BZ405" s="14"/>
      <c r="CA405" s="14"/>
      <c r="CB405" s="14"/>
      <c r="CC405" s="14"/>
      <c r="CD405" s="14"/>
      <c r="CE405" s="14"/>
      <c r="CF405" s="14"/>
      <c r="CG405" s="14"/>
      <c r="CH405" s="14"/>
      <c r="CI405" s="14"/>
      <c r="CJ405" s="14"/>
      <c r="CK405" s="14"/>
      <c r="CL405" s="14"/>
    </row>
    <row r="406" spans="1:90" ht="15" customHeight="1">
      <c r="A406" s="5"/>
      <c r="B406" s="6"/>
      <c r="C406" s="19" t="s">
        <v>6929</v>
      </c>
      <c r="D406" s="634" t="str">
        <f>IF($AC$136="","",IF(HLOOKUP($AC$136,Presentación!$AQ$3:$BV$574,Presentación!AP267)="","",HLOOKUP($AC$136,Presentación!$AQ$3:$BV$574,Presentación!AP267,0)))</f>
        <v/>
      </c>
      <c r="E406" s="669"/>
      <c r="F406" s="670"/>
      <c r="G406" s="752" t="str">
        <f>IF($AC$136="","",IF(HLOOKUP($AC$136,Presentación!$BZ$3:$DE$574,Presentación!AP267,0)="","",HLOOKUP($AC$136,Presentación!$BZ$3:$DE$574,Presentación!AP267,0)))</f>
        <v/>
      </c>
      <c r="H406" s="669"/>
      <c r="I406" s="669"/>
      <c r="J406" s="669"/>
      <c r="K406" s="669"/>
      <c r="L406" s="669"/>
      <c r="M406" s="669"/>
      <c r="N406" s="669"/>
      <c r="O406" s="669"/>
      <c r="P406" s="669"/>
      <c r="Q406" s="669"/>
      <c r="R406" s="669"/>
      <c r="S406" s="670"/>
      <c r="T406" s="866"/>
      <c r="U406" s="745"/>
      <c r="V406" s="746"/>
      <c r="W406" s="112"/>
      <c r="X406" s="112"/>
      <c r="Y406" s="112"/>
      <c r="Z406" s="112"/>
      <c r="AA406" s="112"/>
      <c r="AB406" s="112"/>
      <c r="AC406" s="112"/>
      <c r="AD406" s="112"/>
      <c r="AG406">
        <f t="shared" si="161"/>
        <v>0</v>
      </c>
      <c r="AH406" s="247">
        <f t="shared" si="162"/>
        <v>0</v>
      </c>
      <c r="AI406" s="310" t="str">
        <f>IF(AH406=0,"",
IF(SUM($AH$142:AH406)=1,AJ406,
IF($AH$717&gt;SUM($AH$142:AH406),_xlfn.CONCAT(", ",AJ406),
IF($AH$717=SUM($AH$142:AH406),_xlfn.CONCAT(" y ",AJ406)))))</f>
        <v/>
      </c>
      <c r="AJ406" s="19">
        <v>265</v>
      </c>
      <c r="AK406">
        <f t="shared" si="160"/>
        <v>0</v>
      </c>
      <c r="AL406">
        <f t="shared" si="163"/>
        <v>0</v>
      </c>
      <c r="AM406">
        <f t="shared" si="164"/>
        <v>0</v>
      </c>
      <c r="AN406">
        <f t="shared" si="165"/>
        <v>0</v>
      </c>
      <c r="AO406">
        <f t="shared" si="166"/>
        <v>0</v>
      </c>
      <c r="AP406">
        <f t="shared" si="167"/>
        <v>0</v>
      </c>
      <c r="AQ406">
        <f t="shared" si="168"/>
        <v>0</v>
      </c>
      <c r="AR406">
        <f t="shared" si="169"/>
        <v>0</v>
      </c>
      <c r="AS406">
        <f t="shared" si="170"/>
        <v>0</v>
      </c>
      <c r="AT406" s="311">
        <f t="shared" si="171"/>
        <v>0</v>
      </c>
      <c r="AU406" s="312">
        <f t="shared" si="172"/>
        <v>0</v>
      </c>
      <c r="AV406" s="313">
        <f t="shared" si="173"/>
        <v>0</v>
      </c>
      <c r="AW406" s="314">
        <f t="shared" si="183"/>
        <v>0</v>
      </c>
      <c r="AX406" s="311">
        <f t="shared" si="174"/>
        <v>0</v>
      </c>
      <c r="AY406" s="312">
        <f t="shared" si="175"/>
        <v>0</v>
      </c>
      <c r="AZ406" s="313">
        <f t="shared" si="176"/>
        <v>0</v>
      </c>
      <c r="BA406" s="314">
        <f t="shared" si="184"/>
        <v>0</v>
      </c>
      <c r="BB406" s="311">
        <f t="shared" si="177"/>
        <v>0</v>
      </c>
      <c r="BC406" s="312">
        <f t="shared" si="178"/>
        <v>0</v>
      </c>
      <c r="BD406" s="313">
        <f t="shared" si="179"/>
        <v>0</v>
      </c>
      <c r="BE406" s="314">
        <f t="shared" si="185"/>
        <v>0</v>
      </c>
      <c r="BF406" s="311">
        <f t="shared" si="180"/>
        <v>0</v>
      </c>
      <c r="BG406" s="312">
        <f t="shared" si="181"/>
        <v>0</v>
      </c>
      <c r="BH406" s="313">
        <f t="shared" si="182"/>
        <v>0</v>
      </c>
      <c r="BI406" s="314">
        <f t="shared" si="186"/>
        <v>0</v>
      </c>
      <c r="BJ406" s="247">
        <f t="shared" si="187"/>
        <v>0</v>
      </c>
      <c r="BK406" s="310" t="str">
        <f>IF(BJ406=0,"",
IF(SUM($BJ$143:BJ406)=1,BL406,
IF($BJ$718&gt;SUM($BJ$143:BJ406),_xlfn.CONCAT(", ",BL406),
IF($BJ$718=SUM($BJ$143:BJ406),_xlfn.CONCAT(" y ",BL406)))))</f>
        <v/>
      </c>
      <c r="BL406" s="19">
        <v>264</v>
      </c>
      <c r="BM406" s="14"/>
      <c r="BN406" s="315"/>
      <c r="BO406" s="315"/>
      <c r="BP406" s="315"/>
      <c r="BQ406" s="315"/>
      <c r="BR406" s="315"/>
      <c r="BS406" s="315"/>
      <c r="BT406" s="315"/>
      <c r="BU406" s="315"/>
      <c r="BV406" s="14"/>
      <c r="BW406" s="14"/>
      <c r="BX406" s="14"/>
      <c r="BY406" s="14"/>
      <c r="BZ406" s="14"/>
      <c r="CA406" s="14"/>
      <c r="CB406" s="14"/>
      <c r="CC406" s="14"/>
      <c r="CD406" s="14"/>
      <c r="CE406" s="14"/>
      <c r="CF406" s="14"/>
      <c r="CG406" s="14"/>
      <c r="CH406" s="14"/>
      <c r="CI406" s="14"/>
      <c r="CJ406" s="14"/>
      <c r="CK406" s="14"/>
      <c r="CL406" s="14"/>
    </row>
    <row r="407" spans="1:90" ht="15" customHeight="1">
      <c r="A407" s="5"/>
      <c r="B407" s="6"/>
      <c r="C407" s="19" t="s">
        <v>6930</v>
      </c>
      <c r="D407" s="634" t="str">
        <f>IF($AC$136="","",IF(HLOOKUP($AC$136,Presentación!$AQ$3:$BV$574,Presentación!AP268)="","",HLOOKUP($AC$136,Presentación!$AQ$3:$BV$574,Presentación!AP268,0)))</f>
        <v/>
      </c>
      <c r="E407" s="669"/>
      <c r="F407" s="670"/>
      <c r="G407" s="752" t="str">
        <f>IF($AC$136="","",IF(HLOOKUP($AC$136,Presentación!$BZ$3:$DE$574,Presentación!AP268,0)="","",HLOOKUP($AC$136,Presentación!$BZ$3:$DE$574,Presentación!AP268,0)))</f>
        <v/>
      </c>
      <c r="H407" s="669"/>
      <c r="I407" s="669"/>
      <c r="J407" s="669"/>
      <c r="K407" s="669"/>
      <c r="L407" s="669"/>
      <c r="M407" s="669"/>
      <c r="N407" s="669"/>
      <c r="O407" s="669"/>
      <c r="P407" s="669"/>
      <c r="Q407" s="669"/>
      <c r="R407" s="669"/>
      <c r="S407" s="670"/>
      <c r="T407" s="866"/>
      <c r="U407" s="745"/>
      <c r="V407" s="746"/>
      <c r="W407" s="112"/>
      <c r="X407" s="112"/>
      <c r="Y407" s="112"/>
      <c r="Z407" s="112"/>
      <c r="AA407" s="112"/>
      <c r="AB407" s="112"/>
      <c r="AC407" s="112"/>
      <c r="AD407" s="112"/>
      <c r="AG407">
        <f t="shared" si="161"/>
        <v>0</v>
      </c>
      <c r="AH407" s="247">
        <f t="shared" si="162"/>
        <v>0</v>
      </c>
      <c r="AI407" s="310" t="str">
        <f>IF(AH407=0,"",
IF(SUM($AH$142:AH407)=1,AJ407,
IF($AH$717&gt;SUM($AH$142:AH407),_xlfn.CONCAT(", ",AJ407),
IF($AH$717=SUM($AH$142:AH407),_xlfn.CONCAT(" y ",AJ407)))))</f>
        <v/>
      </c>
      <c r="AJ407" s="19">
        <v>266</v>
      </c>
      <c r="AK407">
        <f t="shared" si="160"/>
        <v>0</v>
      </c>
      <c r="AL407">
        <f t="shared" si="163"/>
        <v>0</v>
      </c>
      <c r="AM407">
        <f t="shared" si="164"/>
        <v>0</v>
      </c>
      <c r="AN407">
        <f t="shared" si="165"/>
        <v>0</v>
      </c>
      <c r="AO407">
        <f t="shared" si="166"/>
        <v>0</v>
      </c>
      <c r="AP407">
        <f t="shared" si="167"/>
        <v>0</v>
      </c>
      <c r="AQ407">
        <f t="shared" si="168"/>
        <v>0</v>
      </c>
      <c r="AR407">
        <f t="shared" si="169"/>
        <v>0</v>
      </c>
      <c r="AS407">
        <f t="shared" si="170"/>
        <v>0</v>
      </c>
      <c r="AT407" s="311">
        <f t="shared" si="171"/>
        <v>0</v>
      </c>
      <c r="AU407" s="312">
        <f t="shared" si="172"/>
        <v>0</v>
      </c>
      <c r="AV407" s="313">
        <f t="shared" si="173"/>
        <v>0</v>
      </c>
      <c r="AW407" s="314">
        <f t="shared" si="183"/>
        <v>0</v>
      </c>
      <c r="AX407" s="311">
        <f t="shared" si="174"/>
        <v>0</v>
      </c>
      <c r="AY407" s="312">
        <f t="shared" si="175"/>
        <v>0</v>
      </c>
      <c r="AZ407" s="313">
        <f t="shared" si="176"/>
        <v>0</v>
      </c>
      <c r="BA407" s="314">
        <f t="shared" si="184"/>
        <v>0</v>
      </c>
      <c r="BB407" s="311">
        <f t="shared" si="177"/>
        <v>0</v>
      </c>
      <c r="BC407" s="312">
        <f t="shared" si="178"/>
        <v>0</v>
      </c>
      <c r="BD407" s="313">
        <f t="shared" si="179"/>
        <v>0</v>
      </c>
      <c r="BE407" s="314">
        <f t="shared" si="185"/>
        <v>0</v>
      </c>
      <c r="BF407" s="311">
        <f t="shared" si="180"/>
        <v>0</v>
      </c>
      <c r="BG407" s="312">
        <f t="shared" si="181"/>
        <v>0</v>
      </c>
      <c r="BH407" s="313">
        <f t="shared" si="182"/>
        <v>0</v>
      </c>
      <c r="BI407" s="314">
        <f t="shared" si="186"/>
        <v>0</v>
      </c>
      <c r="BJ407" s="247">
        <f t="shared" si="187"/>
        <v>0</v>
      </c>
      <c r="BK407" s="310" t="str">
        <f>IF(BJ407=0,"",
IF(SUM($BJ$143:BJ407)=1,BL407,
IF($BJ$718&gt;SUM($BJ$143:BJ407),_xlfn.CONCAT(", ",BL407),
IF($BJ$718=SUM($BJ$143:BJ407),_xlfn.CONCAT(" y ",BL407)))))</f>
        <v/>
      </c>
      <c r="BL407" s="19">
        <v>265</v>
      </c>
      <c r="BM407" s="14"/>
      <c r="BN407" s="315"/>
      <c r="BO407" s="315"/>
      <c r="BP407" s="315"/>
      <c r="BQ407" s="315"/>
      <c r="BR407" s="315"/>
      <c r="BS407" s="315"/>
      <c r="BT407" s="315"/>
      <c r="BU407" s="315"/>
      <c r="BV407" s="14"/>
      <c r="BW407" s="14"/>
      <c r="BX407" s="14"/>
      <c r="BY407" s="14"/>
      <c r="BZ407" s="14"/>
      <c r="CA407" s="14"/>
      <c r="CB407" s="14"/>
      <c r="CC407" s="14"/>
      <c r="CD407" s="14"/>
      <c r="CE407" s="14"/>
      <c r="CF407" s="14"/>
      <c r="CG407" s="14"/>
      <c r="CH407" s="14"/>
      <c r="CI407" s="14"/>
      <c r="CJ407" s="14"/>
      <c r="CK407" s="14"/>
      <c r="CL407" s="14"/>
    </row>
    <row r="408" spans="1:90" ht="15" customHeight="1">
      <c r="A408" s="5"/>
      <c r="B408" s="6"/>
      <c r="C408" s="19" t="s">
        <v>6931</v>
      </c>
      <c r="D408" s="634" t="str">
        <f>IF($AC$136="","",IF(HLOOKUP($AC$136,Presentación!$AQ$3:$BV$574,Presentación!AP269)="","",HLOOKUP($AC$136,Presentación!$AQ$3:$BV$574,Presentación!AP269,0)))</f>
        <v/>
      </c>
      <c r="E408" s="669"/>
      <c r="F408" s="670"/>
      <c r="G408" s="752" t="str">
        <f>IF($AC$136="","",IF(HLOOKUP($AC$136,Presentación!$BZ$3:$DE$574,Presentación!AP269,0)="","",HLOOKUP($AC$136,Presentación!$BZ$3:$DE$574,Presentación!AP269,0)))</f>
        <v/>
      </c>
      <c r="H408" s="669"/>
      <c r="I408" s="669"/>
      <c r="J408" s="669"/>
      <c r="K408" s="669"/>
      <c r="L408" s="669"/>
      <c r="M408" s="669"/>
      <c r="N408" s="669"/>
      <c r="O408" s="669"/>
      <c r="P408" s="669"/>
      <c r="Q408" s="669"/>
      <c r="R408" s="669"/>
      <c r="S408" s="670"/>
      <c r="T408" s="866"/>
      <c r="U408" s="745"/>
      <c r="V408" s="746"/>
      <c r="W408" s="112"/>
      <c r="X408" s="112"/>
      <c r="Y408" s="112"/>
      <c r="Z408" s="112"/>
      <c r="AA408" s="112"/>
      <c r="AB408" s="112"/>
      <c r="AC408" s="112"/>
      <c r="AD408" s="112"/>
      <c r="AG408">
        <f t="shared" si="161"/>
        <v>0</v>
      </c>
      <c r="AH408" s="247">
        <f t="shared" si="162"/>
        <v>0</v>
      </c>
      <c r="AI408" s="310" t="str">
        <f>IF(AH408=0,"",
IF(SUM($AH$142:AH408)=1,AJ408,
IF($AH$717&gt;SUM($AH$142:AH408),_xlfn.CONCAT(", ",AJ408),
IF($AH$717=SUM($AH$142:AH408),_xlfn.CONCAT(" y ",AJ408)))))</f>
        <v/>
      </c>
      <c r="AJ408" s="19">
        <v>267</v>
      </c>
      <c r="AK408">
        <f t="shared" si="160"/>
        <v>0</v>
      </c>
      <c r="AL408">
        <f t="shared" si="163"/>
        <v>0</v>
      </c>
      <c r="AM408">
        <f t="shared" si="164"/>
        <v>0</v>
      </c>
      <c r="AN408">
        <f t="shared" si="165"/>
        <v>0</v>
      </c>
      <c r="AO408">
        <f t="shared" si="166"/>
        <v>0</v>
      </c>
      <c r="AP408">
        <f t="shared" si="167"/>
        <v>0</v>
      </c>
      <c r="AQ408">
        <f t="shared" si="168"/>
        <v>0</v>
      </c>
      <c r="AR408">
        <f t="shared" si="169"/>
        <v>0</v>
      </c>
      <c r="AS408">
        <f t="shared" si="170"/>
        <v>0</v>
      </c>
      <c r="AT408" s="311">
        <f t="shared" si="171"/>
        <v>0</v>
      </c>
      <c r="AU408" s="312">
        <f t="shared" si="172"/>
        <v>0</v>
      </c>
      <c r="AV408" s="313">
        <f t="shared" si="173"/>
        <v>0</v>
      </c>
      <c r="AW408" s="314">
        <f t="shared" si="183"/>
        <v>0</v>
      </c>
      <c r="AX408" s="311">
        <f t="shared" si="174"/>
        <v>0</v>
      </c>
      <c r="AY408" s="312">
        <f t="shared" si="175"/>
        <v>0</v>
      </c>
      <c r="AZ408" s="313">
        <f t="shared" si="176"/>
        <v>0</v>
      </c>
      <c r="BA408" s="314">
        <f t="shared" si="184"/>
        <v>0</v>
      </c>
      <c r="BB408" s="311">
        <f t="shared" si="177"/>
        <v>0</v>
      </c>
      <c r="BC408" s="312">
        <f t="shared" si="178"/>
        <v>0</v>
      </c>
      <c r="BD408" s="313">
        <f t="shared" si="179"/>
        <v>0</v>
      </c>
      <c r="BE408" s="314">
        <f t="shared" si="185"/>
        <v>0</v>
      </c>
      <c r="BF408" s="311">
        <f t="shared" si="180"/>
        <v>0</v>
      </c>
      <c r="BG408" s="312">
        <f t="shared" si="181"/>
        <v>0</v>
      </c>
      <c r="BH408" s="313">
        <f t="shared" si="182"/>
        <v>0</v>
      </c>
      <c r="BI408" s="314">
        <f t="shared" si="186"/>
        <v>0</v>
      </c>
      <c r="BJ408" s="247">
        <f t="shared" si="187"/>
        <v>0</v>
      </c>
      <c r="BK408" s="310" t="str">
        <f>IF(BJ408=0,"",
IF(SUM($BJ$143:BJ408)=1,BL408,
IF($BJ$718&gt;SUM($BJ$143:BJ408),_xlfn.CONCAT(", ",BL408),
IF($BJ$718=SUM($BJ$143:BJ408),_xlfn.CONCAT(" y ",BL408)))))</f>
        <v/>
      </c>
      <c r="BL408" s="19">
        <v>266</v>
      </c>
      <c r="BM408" s="14"/>
      <c r="BN408" s="315"/>
      <c r="BO408" s="315"/>
      <c r="BP408" s="315"/>
      <c r="BQ408" s="315"/>
      <c r="BR408" s="315"/>
      <c r="BS408" s="315"/>
      <c r="BT408" s="315"/>
      <c r="BU408" s="315"/>
      <c r="BV408" s="14"/>
      <c r="BW408" s="14"/>
      <c r="BX408" s="14"/>
      <c r="BY408" s="14"/>
      <c r="BZ408" s="14"/>
      <c r="CA408" s="14"/>
      <c r="CB408" s="14"/>
      <c r="CC408" s="14"/>
      <c r="CD408" s="14"/>
      <c r="CE408" s="14"/>
      <c r="CF408" s="14"/>
      <c r="CG408" s="14"/>
      <c r="CH408" s="14"/>
      <c r="CI408" s="14"/>
      <c r="CJ408" s="14"/>
      <c r="CK408" s="14"/>
      <c r="CL408" s="14"/>
    </row>
    <row r="409" spans="1:90" ht="15" customHeight="1">
      <c r="A409" s="5"/>
      <c r="B409" s="6"/>
      <c r="C409" s="19" t="s">
        <v>6932</v>
      </c>
      <c r="D409" s="634" t="str">
        <f>IF($AC$136="","",IF(HLOOKUP($AC$136,Presentación!$AQ$3:$BV$574,Presentación!AP270)="","",HLOOKUP($AC$136,Presentación!$AQ$3:$BV$574,Presentación!AP270,0)))</f>
        <v/>
      </c>
      <c r="E409" s="669"/>
      <c r="F409" s="670"/>
      <c r="G409" s="752" t="str">
        <f>IF($AC$136="","",IF(HLOOKUP($AC$136,Presentación!$BZ$3:$DE$574,Presentación!AP270,0)="","",HLOOKUP($AC$136,Presentación!$BZ$3:$DE$574,Presentación!AP270,0)))</f>
        <v/>
      </c>
      <c r="H409" s="669"/>
      <c r="I409" s="669"/>
      <c r="J409" s="669"/>
      <c r="K409" s="669"/>
      <c r="L409" s="669"/>
      <c r="M409" s="669"/>
      <c r="N409" s="669"/>
      <c r="O409" s="669"/>
      <c r="P409" s="669"/>
      <c r="Q409" s="669"/>
      <c r="R409" s="669"/>
      <c r="S409" s="670"/>
      <c r="T409" s="866"/>
      <c r="U409" s="745"/>
      <c r="V409" s="746"/>
      <c r="W409" s="112"/>
      <c r="X409" s="112"/>
      <c r="Y409" s="112"/>
      <c r="Z409" s="112"/>
      <c r="AA409" s="112"/>
      <c r="AB409" s="112"/>
      <c r="AC409" s="112"/>
      <c r="AD409" s="112"/>
      <c r="AG409">
        <f t="shared" si="161"/>
        <v>0</v>
      </c>
      <c r="AH409" s="247">
        <f t="shared" si="162"/>
        <v>0</v>
      </c>
      <c r="AI409" s="310" t="str">
        <f>IF(AH409=0,"",
IF(SUM($AH$142:AH409)=1,AJ409,
IF($AH$717&gt;SUM($AH$142:AH409),_xlfn.CONCAT(", ",AJ409),
IF($AH$717=SUM($AH$142:AH409),_xlfn.CONCAT(" y ",AJ409)))))</f>
        <v/>
      </c>
      <c r="AJ409" s="19">
        <v>268</v>
      </c>
      <c r="AK409">
        <f t="shared" si="160"/>
        <v>0</v>
      </c>
      <c r="AL409">
        <f t="shared" si="163"/>
        <v>0</v>
      </c>
      <c r="AM409">
        <f t="shared" si="164"/>
        <v>0</v>
      </c>
      <c r="AN409">
        <f t="shared" si="165"/>
        <v>0</v>
      </c>
      <c r="AO409">
        <f t="shared" si="166"/>
        <v>0</v>
      </c>
      <c r="AP409">
        <f t="shared" si="167"/>
        <v>0</v>
      </c>
      <c r="AQ409">
        <f t="shared" si="168"/>
        <v>0</v>
      </c>
      <c r="AR409">
        <f t="shared" si="169"/>
        <v>0</v>
      </c>
      <c r="AS409">
        <f t="shared" si="170"/>
        <v>0</v>
      </c>
      <c r="AT409" s="311">
        <f t="shared" si="171"/>
        <v>0</v>
      </c>
      <c r="AU409" s="312">
        <f t="shared" si="172"/>
        <v>0</v>
      </c>
      <c r="AV409" s="313">
        <f t="shared" si="173"/>
        <v>0</v>
      </c>
      <c r="AW409" s="314">
        <f t="shared" si="183"/>
        <v>0</v>
      </c>
      <c r="AX409" s="311">
        <f t="shared" si="174"/>
        <v>0</v>
      </c>
      <c r="AY409" s="312">
        <f t="shared" si="175"/>
        <v>0</v>
      </c>
      <c r="AZ409" s="313">
        <f t="shared" si="176"/>
        <v>0</v>
      </c>
      <c r="BA409" s="314">
        <f t="shared" si="184"/>
        <v>0</v>
      </c>
      <c r="BB409" s="311">
        <f t="shared" si="177"/>
        <v>0</v>
      </c>
      <c r="BC409" s="312">
        <f t="shared" si="178"/>
        <v>0</v>
      </c>
      <c r="BD409" s="313">
        <f t="shared" si="179"/>
        <v>0</v>
      </c>
      <c r="BE409" s="314">
        <f t="shared" si="185"/>
        <v>0</v>
      </c>
      <c r="BF409" s="311">
        <f t="shared" si="180"/>
        <v>0</v>
      </c>
      <c r="BG409" s="312">
        <f t="shared" si="181"/>
        <v>0</v>
      </c>
      <c r="BH409" s="313">
        <f t="shared" si="182"/>
        <v>0</v>
      </c>
      <c r="BI409" s="314">
        <f t="shared" si="186"/>
        <v>0</v>
      </c>
      <c r="BJ409" s="247">
        <f t="shared" si="187"/>
        <v>0</v>
      </c>
      <c r="BK409" s="310" t="str">
        <f>IF(BJ409=0,"",
IF(SUM($BJ$143:BJ409)=1,BL409,
IF($BJ$718&gt;SUM($BJ$143:BJ409),_xlfn.CONCAT(", ",BL409),
IF($BJ$718=SUM($BJ$143:BJ409),_xlfn.CONCAT(" y ",BL409)))))</f>
        <v/>
      </c>
      <c r="BL409" s="19">
        <v>267</v>
      </c>
      <c r="BM409" s="14"/>
      <c r="BN409" s="315"/>
      <c r="BO409" s="315"/>
      <c r="BP409" s="315"/>
      <c r="BQ409" s="315"/>
      <c r="BR409" s="315"/>
      <c r="BS409" s="315"/>
      <c r="BT409" s="315"/>
      <c r="BU409" s="315"/>
      <c r="BV409" s="14"/>
      <c r="BW409" s="14"/>
      <c r="BX409" s="14"/>
      <c r="BY409" s="14"/>
      <c r="BZ409" s="14"/>
      <c r="CA409" s="14"/>
      <c r="CB409" s="14"/>
      <c r="CC409" s="14"/>
      <c r="CD409" s="14"/>
      <c r="CE409" s="14"/>
      <c r="CF409" s="14"/>
      <c r="CG409" s="14"/>
      <c r="CH409" s="14"/>
      <c r="CI409" s="14"/>
      <c r="CJ409" s="14"/>
      <c r="CK409" s="14"/>
      <c r="CL409" s="14"/>
    </row>
    <row r="410" spans="1:90" ht="15" customHeight="1">
      <c r="A410" s="5"/>
      <c r="B410" s="6"/>
      <c r="C410" s="19" t="s">
        <v>6933</v>
      </c>
      <c r="D410" s="634" t="str">
        <f>IF($AC$136="","",IF(HLOOKUP($AC$136,Presentación!$AQ$3:$BV$574,Presentación!AP271)="","",HLOOKUP($AC$136,Presentación!$AQ$3:$BV$574,Presentación!AP271,0)))</f>
        <v/>
      </c>
      <c r="E410" s="669"/>
      <c r="F410" s="670"/>
      <c r="G410" s="752" t="str">
        <f>IF($AC$136="","",IF(HLOOKUP($AC$136,Presentación!$BZ$3:$DE$574,Presentación!AP271,0)="","",HLOOKUP($AC$136,Presentación!$BZ$3:$DE$574,Presentación!AP271,0)))</f>
        <v/>
      </c>
      <c r="H410" s="669"/>
      <c r="I410" s="669"/>
      <c r="J410" s="669"/>
      <c r="K410" s="669"/>
      <c r="L410" s="669"/>
      <c r="M410" s="669"/>
      <c r="N410" s="669"/>
      <c r="O410" s="669"/>
      <c r="P410" s="669"/>
      <c r="Q410" s="669"/>
      <c r="R410" s="669"/>
      <c r="S410" s="670"/>
      <c r="T410" s="866"/>
      <c r="U410" s="745"/>
      <c r="V410" s="746"/>
      <c r="W410" s="112"/>
      <c r="X410" s="112"/>
      <c r="Y410" s="112"/>
      <c r="Z410" s="112"/>
      <c r="AA410" s="112"/>
      <c r="AB410" s="112"/>
      <c r="AC410" s="112"/>
      <c r="AD410" s="112"/>
      <c r="AG410">
        <f t="shared" si="161"/>
        <v>0</v>
      </c>
      <c r="AH410" s="247">
        <f t="shared" si="162"/>
        <v>0</v>
      </c>
      <c r="AI410" s="310" t="str">
        <f>IF(AH410=0,"",
IF(SUM($AH$142:AH410)=1,AJ410,
IF($AH$717&gt;SUM($AH$142:AH410),_xlfn.CONCAT(", ",AJ410),
IF($AH$717=SUM($AH$142:AH410),_xlfn.CONCAT(" y ",AJ410)))))</f>
        <v/>
      </c>
      <c r="AJ410" s="19">
        <v>269</v>
      </c>
      <c r="AK410">
        <f t="shared" si="160"/>
        <v>0</v>
      </c>
      <c r="AL410">
        <f t="shared" si="163"/>
        <v>0</v>
      </c>
      <c r="AM410">
        <f t="shared" si="164"/>
        <v>0</v>
      </c>
      <c r="AN410">
        <f t="shared" si="165"/>
        <v>0</v>
      </c>
      <c r="AO410">
        <f t="shared" si="166"/>
        <v>0</v>
      </c>
      <c r="AP410">
        <f t="shared" si="167"/>
        <v>0</v>
      </c>
      <c r="AQ410">
        <f t="shared" si="168"/>
        <v>0</v>
      </c>
      <c r="AR410">
        <f t="shared" si="169"/>
        <v>0</v>
      </c>
      <c r="AS410">
        <f t="shared" si="170"/>
        <v>0</v>
      </c>
      <c r="AT410" s="311">
        <f t="shared" si="171"/>
        <v>0</v>
      </c>
      <c r="AU410" s="312">
        <f t="shared" si="172"/>
        <v>0</v>
      </c>
      <c r="AV410" s="313">
        <f t="shared" si="173"/>
        <v>0</v>
      </c>
      <c r="AW410" s="314">
        <f t="shared" si="183"/>
        <v>0</v>
      </c>
      <c r="AX410" s="311">
        <f t="shared" si="174"/>
        <v>0</v>
      </c>
      <c r="AY410" s="312">
        <f t="shared" si="175"/>
        <v>0</v>
      </c>
      <c r="AZ410" s="313">
        <f t="shared" si="176"/>
        <v>0</v>
      </c>
      <c r="BA410" s="314">
        <f t="shared" si="184"/>
        <v>0</v>
      </c>
      <c r="BB410" s="311">
        <f t="shared" si="177"/>
        <v>0</v>
      </c>
      <c r="BC410" s="312">
        <f t="shared" si="178"/>
        <v>0</v>
      </c>
      <c r="BD410" s="313">
        <f t="shared" si="179"/>
        <v>0</v>
      </c>
      <c r="BE410" s="314">
        <f t="shared" si="185"/>
        <v>0</v>
      </c>
      <c r="BF410" s="311">
        <f t="shared" si="180"/>
        <v>0</v>
      </c>
      <c r="BG410" s="312">
        <f t="shared" si="181"/>
        <v>0</v>
      </c>
      <c r="BH410" s="313">
        <f t="shared" si="182"/>
        <v>0</v>
      </c>
      <c r="BI410" s="314">
        <f t="shared" si="186"/>
        <v>0</v>
      </c>
      <c r="BJ410" s="247">
        <f t="shared" si="187"/>
        <v>0</v>
      </c>
      <c r="BK410" s="310" t="str">
        <f>IF(BJ410=0,"",
IF(SUM($BJ$143:BJ410)=1,BL410,
IF($BJ$718&gt;SUM($BJ$143:BJ410),_xlfn.CONCAT(", ",BL410),
IF($BJ$718=SUM($BJ$143:BJ410),_xlfn.CONCAT(" y ",BL410)))))</f>
        <v/>
      </c>
      <c r="BL410" s="19">
        <v>268</v>
      </c>
      <c r="BM410" s="14"/>
      <c r="BN410" s="315"/>
      <c r="BO410" s="315"/>
      <c r="BP410" s="315"/>
      <c r="BQ410" s="315"/>
      <c r="BR410" s="315"/>
      <c r="BS410" s="315"/>
      <c r="BT410" s="315"/>
      <c r="BU410" s="315"/>
      <c r="BV410" s="14"/>
      <c r="BW410" s="14"/>
      <c r="BX410" s="14"/>
      <c r="BY410" s="14"/>
      <c r="BZ410" s="14"/>
      <c r="CA410" s="14"/>
      <c r="CB410" s="14"/>
      <c r="CC410" s="14"/>
      <c r="CD410" s="14"/>
      <c r="CE410" s="14"/>
      <c r="CF410" s="14"/>
      <c r="CG410" s="14"/>
      <c r="CH410" s="14"/>
      <c r="CI410" s="14"/>
      <c r="CJ410" s="14"/>
      <c r="CK410" s="14"/>
      <c r="CL410" s="14"/>
    </row>
    <row r="411" spans="1:90" ht="15" customHeight="1">
      <c r="A411" s="5"/>
      <c r="B411" s="6"/>
      <c r="C411" s="19" t="s">
        <v>6934</v>
      </c>
      <c r="D411" s="634" t="str">
        <f>IF($AC$136="","",IF(HLOOKUP($AC$136,Presentación!$AQ$3:$BV$574,Presentación!AP272)="","",HLOOKUP($AC$136,Presentación!$AQ$3:$BV$574,Presentación!AP272,0)))</f>
        <v/>
      </c>
      <c r="E411" s="669"/>
      <c r="F411" s="670"/>
      <c r="G411" s="752" t="str">
        <f>IF($AC$136="","",IF(HLOOKUP($AC$136,Presentación!$BZ$3:$DE$574,Presentación!AP272,0)="","",HLOOKUP($AC$136,Presentación!$BZ$3:$DE$574,Presentación!AP272,0)))</f>
        <v/>
      </c>
      <c r="H411" s="669"/>
      <c r="I411" s="669"/>
      <c r="J411" s="669"/>
      <c r="K411" s="669"/>
      <c r="L411" s="669"/>
      <c r="M411" s="669"/>
      <c r="N411" s="669"/>
      <c r="O411" s="669"/>
      <c r="P411" s="669"/>
      <c r="Q411" s="669"/>
      <c r="R411" s="669"/>
      <c r="S411" s="670"/>
      <c r="T411" s="866"/>
      <c r="U411" s="745"/>
      <c r="V411" s="746"/>
      <c r="W411" s="112"/>
      <c r="X411" s="112"/>
      <c r="Y411" s="112"/>
      <c r="Z411" s="112"/>
      <c r="AA411" s="112"/>
      <c r="AB411" s="112"/>
      <c r="AC411" s="112"/>
      <c r="AD411" s="112"/>
      <c r="AG411">
        <f t="shared" si="161"/>
        <v>0</v>
      </c>
      <c r="AH411" s="247">
        <f t="shared" si="162"/>
        <v>0</v>
      </c>
      <c r="AI411" s="310" t="str">
        <f>IF(AH411=0,"",
IF(SUM($AH$142:AH411)=1,AJ411,
IF($AH$717&gt;SUM($AH$142:AH411),_xlfn.CONCAT(", ",AJ411),
IF($AH$717=SUM($AH$142:AH411),_xlfn.CONCAT(" y ",AJ411)))))</f>
        <v/>
      </c>
      <c r="AJ411" s="19">
        <v>270</v>
      </c>
      <c r="AK411">
        <f t="shared" si="160"/>
        <v>0</v>
      </c>
      <c r="AL411">
        <f t="shared" si="163"/>
        <v>0</v>
      </c>
      <c r="AM411">
        <f t="shared" si="164"/>
        <v>0</v>
      </c>
      <c r="AN411">
        <f t="shared" si="165"/>
        <v>0</v>
      </c>
      <c r="AO411">
        <f t="shared" si="166"/>
        <v>0</v>
      </c>
      <c r="AP411">
        <f t="shared" si="167"/>
        <v>0</v>
      </c>
      <c r="AQ411">
        <f t="shared" si="168"/>
        <v>0</v>
      </c>
      <c r="AR411">
        <f t="shared" si="169"/>
        <v>0</v>
      </c>
      <c r="AS411">
        <f t="shared" si="170"/>
        <v>0</v>
      </c>
      <c r="AT411" s="311">
        <f t="shared" si="171"/>
        <v>0</v>
      </c>
      <c r="AU411" s="312">
        <f t="shared" si="172"/>
        <v>0</v>
      </c>
      <c r="AV411" s="313">
        <f t="shared" si="173"/>
        <v>0</v>
      </c>
      <c r="AW411" s="314">
        <f t="shared" si="183"/>
        <v>0</v>
      </c>
      <c r="AX411" s="311">
        <f t="shared" si="174"/>
        <v>0</v>
      </c>
      <c r="AY411" s="312">
        <f t="shared" si="175"/>
        <v>0</v>
      </c>
      <c r="AZ411" s="313">
        <f t="shared" si="176"/>
        <v>0</v>
      </c>
      <c r="BA411" s="314">
        <f t="shared" si="184"/>
        <v>0</v>
      </c>
      <c r="BB411" s="311">
        <f t="shared" si="177"/>
        <v>0</v>
      </c>
      <c r="BC411" s="312">
        <f t="shared" si="178"/>
        <v>0</v>
      </c>
      <c r="BD411" s="313">
        <f t="shared" si="179"/>
        <v>0</v>
      </c>
      <c r="BE411" s="314">
        <f t="shared" si="185"/>
        <v>0</v>
      </c>
      <c r="BF411" s="311">
        <f t="shared" si="180"/>
        <v>0</v>
      </c>
      <c r="BG411" s="312">
        <f t="shared" si="181"/>
        <v>0</v>
      </c>
      <c r="BH411" s="313">
        <f t="shared" si="182"/>
        <v>0</v>
      </c>
      <c r="BI411" s="314">
        <f t="shared" si="186"/>
        <v>0</v>
      </c>
      <c r="BJ411" s="247">
        <f t="shared" si="187"/>
        <v>0</v>
      </c>
      <c r="BK411" s="310" t="str">
        <f>IF(BJ411=0,"",
IF(SUM($BJ$143:BJ411)=1,BL411,
IF($BJ$718&gt;SUM($BJ$143:BJ411),_xlfn.CONCAT(", ",BL411),
IF($BJ$718=SUM($BJ$143:BJ411),_xlfn.CONCAT(" y ",BL411)))))</f>
        <v/>
      </c>
      <c r="BL411" s="19">
        <v>269</v>
      </c>
      <c r="BM411" s="14"/>
      <c r="BN411" s="315"/>
      <c r="BO411" s="315"/>
      <c r="BP411" s="315"/>
      <c r="BQ411" s="315"/>
      <c r="BR411" s="315"/>
      <c r="BS411" s="315"/>
      <c r="BT411" s="315"/>
      <c r="BU411" s="315"/>
      <c r="BV411" s="14"/>
      <c r="BW411" s="14"/>
      <c r="BX411" s="14"/>
      <c r="BY411" s="14"/>
      <c r="BZ411" s="14"/>
      <c r="CA411" s="14"/>
      <c r="CB411" s="14"/>
      <c r="CC411" s="14"/>
      <c r="CD411" s="14"/>
      <c r="CE411" s="14"/>
      <c r="CF411" s="14"/>
      <c r="CG411" s="14"/>
      <c r="CH411" s="14"/>
      <c r="CI411" s="14"/>
      <c r="CJ411" s="14"/>
      <c r="CK411" s="14"/>
      <c r="CL411" s="14"/>
    </row>
    <row r="412" spans="1:90" ht="15" customHeight="1">
      <c r="A412" s="5"/>
      <c r="B412" s="6"/>
      <c r="C412" s="19" t="s">
        <v>6935</v>
      </c>
      <c r="D412" s="634" t="str">
        <f>IF($AC$136="","",IF(HLOOKUP($AC$136,Presentación!$AQ$3:$BV$574,Presentación!AP273)="","",HLOOKUP($AC$136,Presentación!$AQ$3:$BV$574,Presentación!AP273,0)))</f>
        <v/>
      </c>
      <c r="E412" s="669"/>
      <c r="F412" s="670"/>
      <c r="G412" s="752" t="str">
        <f>IF($AC$136="","",IF(HLOOKUP($AC$136,Presentación!$BZ$3:$DE$574,Presentación!AP273,0)="","",HLOOKUP($AC$136,Presentación!$BZ$3:$DE$574,Presentación!AP273,0)))</f>
        <v/>
      </c>
      <c r="H412" s="669"/>
      <c r="I412" s="669"/>
      <c r="J412" s="669"/>
      <c r="K412" s="669"/>
      <c r="L412" s="669"/>
      <c r="M412" s="669"/>
      <c r="N412" s="669"/>
      <c r="O412" s="669"/>
      <c r="P412" s="669"/>
      <c r="Q412" s="669"/>
      <c r="R412" s="669"/>
      <c r="S412" s="670"/>
      <c r="T412" s="866"/>
      <c r="U412" s="745"/>
      <c r="V412" s="746"/>
      <c r="W412" s="112"/>
      <c r="X412" s="112"/>
      <c r="Y412" s="112"/>
      <c r="Z412" s="112"/>
      <c r="AA412" s="112"/>
      <c r="AB412" s="112"/>
      <c r="AC412" s="112"/>
      <c r="AD412" s="112"/>
      <c r="AG412">
        <f t="shared" si="161"/>
        <v>0</v>
      </c>
      <c r="AH412" s="247">
        <f t="shared" si="162"/>
        <v>0</v>
      </c>
      <c r="AI412" s="310" t="str">
        <f>IF(AH412=0,"",
IF(SUM($AH$142:AH412)=1,AJ412,
IF($AH$717&gt;SUM($AH$142:AH412),_xlfn.CONCAT(", ",AJ412),
IF($AH$717=SUM($AH$142:AH412),_xlfn.CONCAT(" y ",AJ412)))))</f>
        <v/>
      </c>
      <c r="AJ412" s="19">
        <v>271</v>
      </c>
      <c r="AK412">
        <f t="shared" si="160"/>
        <v>0</v>
      </c>
      <c r="AL412">
        <f t="shared" si="163"/>
        <v>0</v>
      </c>
      <c r="AM412">
        <f t="shared" si="164"/>
        <v>0</v>
      </c>
      <c r="AN412">
        <f t="shared" si="165"/>
        <v>0</v>
      </c>
      <c r="AO412">
        <f t="shared" si="166"/>
        <v>0</v>
      </c>
      <c r="AP412">
        <f t="shared" si="167"/>
        <v>0</v>
      </c>
      <c r="AQ412">
        <f t="shared" si="168"/>
        <v>0</v>
      </c>
      <c r="AR412">
        <f t="shared" si="169"/>
        <v>0</v>
      </c>
      <c r="AS412">
        <f t="shared" si="170"/>
        <v>0</v>
      </c>
      <c r="AT412" s="311">
        <f t="shared" si="171"/>
        <v>0</v>
      </c>
      <c r="AU412" s="312">
        <f t="shared" si="172"/>
        <v>0</v>
      </c>
      <c r="AV412" s="313">
        <f t="shared" si="173"/>
        <v>0</v>
      </c>
      <c r="AW412" s="314">
        <f t="shared" si="183"/>
        <v>0</v>
      </c>
      <c r="AX412" s="311">
        <f t="shared" si="174"/>
        <v>0</v>
      </c>
      <c r="AY412" s="312">
        <f t="shared" si="175"/>
        <v>0</v>
      </c>
      <c r="AZ412" s="313">
        <f t="shared" si="176"/>
        <v>0</v>
      </c>
      <c r="BA412" s="314">
        <f t="shared" si="184"/>
        <v>0</v>
      </c>
      <c r="BB412" s="311">
        <f t="shared" si="177"/>
        <v>0</v>
      </c>
      <c r="BC412" s="312">
        <f t="shared" si="178"/>
        <v>0</v>
      </c>
      <c r="BD412" s="313">
        <f t="shared" si="179"/>
        <v>0</v>
      </c>
      <c r="BE412" s="314">
        <f t="shared" si="185"/>
        <v>0</v>
      </c>
      <c r="BF412" s="311">
        <f t="shared" si="180"/>
        <v>0</v>
      </c>
      <c r="BG412" s="312">
        <f t="shared" si="181"/>
        <v>0</v>
      </c>
      <c r="BH412" s="313">
        <f t="shared" si="182"/>
        <v>0</v>
      </c>
      <c r="BI412" s="314">
        <f t="shared" si="186"/>
        <v>0</v>
      </c>
      <c r="BJ412" s="247">
        <f t="shared" si="187"/>
        <v>0</v>
      </c>
      <c r="BK412" s="310" t="str">
        <f>IF(BJ412=0,"",
IF(SUM($BJ$143:BJ412)=1,BL412,
IF($BJ$718&gt;SUM($BJ$143:BJ412),_xlfn.CONCAT(", ",BL412),
IF($BJ$718=SUM($BJ$143:BJ412),_xlfn.CONCAT(" y ",BL412)))))</f>
        <v/>
      </c>
      <c r="BL412" s="19">
        <v>270</v>
      </c>
      <c r="BM412" s="14"/>
      <c r="BN412" s="315"/>
      <c r="BO412" s="315"/>
      <c r="BP412" s="315"/>
      <c r="BQ412" s="315"/>
      <c r="BR412" s="315"/>
      <c r="BS412" s="315"/>
      <c r="BT412" s="315"/>
      <c r="BU412" s="315"/>
      <c r="BV412" s="14"/>
      <c r="BW412" s="14"/>
      <c r="BX412" s="14"/>
      <c r="BY412" s="14"/>
      <c r="BZ412" s="14"/>
      <c r="CA412" s="14"/>
      <c r="CB412" s="14"/>
      <c r="CC412" s="14"/>
      <c r="CD412" s="14"/>
      <c r="CE412" s="14"/>
      <c r="CF412" s="14"/>
      <c r="CG412" s="14"/>
      <c r="CH412" s="14"/>
      <c r="CI412" s="14"/>
      <c r="CJ412" s="14"/>
      <c r="CK412" s="14"/>
      <c r="CL412" s="14"/>
    </row>
    <row r="413" spans="1:90" ht="15" customHeight="1">
      <c r="A413" s="5"/>
      <c r="B413" s="6"/>
      <c r="C413" s="19" t="s">
        <v>6936</v>
      </c>
      <c r="D413" s="634" t="str">
        <f>IF($AC$136="","",IF(HLOOKUP($AC$136,Presentación!$AQ$3:$BV$574,Presentación!AP274)="","",HLOOKUP($AC$136,Presentación!$AQ$3:$BV$574,Presentación!AP274,0)))</f>
        <v/>
      </c>
      <c r="E413" s="669"/>
      <c r="F413" s="670"/>
      <c r="G413" s="752" t="str">
        <f>IF($AC$136="","",IF(HLOOKUP($AC$136,Presentación!$BZ$3:$DE$574,Presentación!AP274,0)="","",HLOOKUP($AC$136,Presentación!$BZ$3:$DE$574,Presentación!AP274,0)))</f>
        <v/>
      </c>
      <c r="H413" s="669"/>
      <c r="I413" s="669"/>
      <c r="J413" s="669"/>
      <c r="K413" s="669"/>
      <c r="L413" s="669"/>
      <c r="M413" s="669"/>
      <c r="N413" s="669"/>
      <c r="O413" s="669"/>
      <c r="P413" s="669"/>
      <c r="Q413" s="669"/>
      <c r="R413" s="669"/>
      <c r="S413" s="670"/>
      <c r="T413" s="866"/>
      <c r="U413" s="745"/>
      <c r="V413" s="746"/>
      <c r="W413" s="112"/>
      <c r="X413" s="112"/>
      <c r="Y413" s="112"/>
      <c r="Z413" s="112"/>
      <c r="AA413" s="112"/>
      <c r="AB413" s="112"/>
      <c r="AC413" s="112"/>
      <c r="AD413" s="112"/>
      <c r="AG413">
        <f t="shared" si="161"/>
        <v>0</v>
      </c>
      <c r="AH413" s="247">
        <f t="shared" si="162"/>
        <v>0</v>
      </c>
      <c r="AI413" s="310" t="str">
        <f>IF(AH413=0,"",
IF(SUM($AH$142:AH413)=1,AJ413,
IF($AH$717&gt;SUM($AH$142:AH413),_xlfn.CONCAT(", ",AJ413),
IF($AH$717=SUM($AH$142:AH413),_xlfn.CONCAT(" y ",AJ413)))))</f>
        <v/>
      </c>
      <c r="AJ413" s="19">
        <v>272</v>
      </c>
      <c r="AK413">
        <f t="shared" si="160"/>
        <v>0</v>
      </c>
      <c r="AL413">
        <f t="shared" si="163"/>
        <v>0</v>
      </c>
      <c r="AM413">
        <f t="shared" si="164"/>
        <v>0</v>
      </c>
      <c r="AN413">
        <f t="shared" si="165"/>
        <v>0</v>
      </c>
      <c r="AO413">
        <f t="shared" si="166"/>
        <v>0</v>
      </c>
      <c r="AP413">
        <f t="shared" si="167"/>
        <v>0</v>
      </c>
      <c r="AQ413">
        <f t="shared" si="168"/>
        <v>0</v>
      </c>
      <c r="AR413">
        <f t="shared" si="169"/>
        <v>0</v>
      </c>
      <c r="AS413">
        <f t="shared" si="170"/>
        <v>0</v>
      </c>
      <c r="AT413" s="311">
        <f t="shared" si="171"/>
        <v>0</v>
      </c>
      <c r="AU413" s="312">
        <f t="shared" si="172"/>
        <v>0</v>
      </c>
      <c r="AV413" s="313">
        <f t="shared" si="173"/>
        <v>0</v>
      </c>
      <c r="AW413" s="314">
        <f t="shared" si="183"/>
        <v>0</v>
      </c>
      <c r="AX413" s="311">
        <f t="shared" si="174"/>
        <v>0</v>
      </c>
      <c r="AY413" s="312">
        <f t="shared" si="175"/>
        <v>0</v>
      </c>
      <c r="AZ413" s="313">
        <f t="shared" si="176"/>
        <v>0</v>
      </c>
      <c r="BA413" s="314">
        <f t="shared" si="184"/>
        <v>0</v>
      </c>
      <c r="BB413" s="311">
        <f t="shared" si="177"/>
        <v>0</v>
      </c>
      <c r="BC413" s="312">
        <f t="shared" si="178"/>
        <v>0</v>
      </c>
      <c r="BD413" s="313">
        <f t="shared" si="179"/>
        <v>0</v>
      </c>
      <c r="BE413" s="314">
        <f t="shared" si="185"/>
        <v>0</v>
      </c>
      <c r="BF413" s="311">
        <f t="shared" si="180"/>
        <v>0</v>
      </c>
      <c r="BG413" s="312">
        <f t="shared" si="181"/>
        <v>0</v>
      </c>
      <c r="BH413" s="313">
        <f t="shared" si="182"/>
        <v>0</v>
      </c>
      <c r="BI413" s="314">
        <f t="shared" si="186"/>
        <v>0</v>
      </c>
      <c r="BJ413" s="247">
        <f t="shared" si="187"/>
        <v>0</v>
      </c>
      <c r="BK413" s="310" t="str">
        <f>IF(BJ413=0,"",
IF(SUM($BJ$143:BJ413)=1,BL413,
IF($BJ$718&gt;SUM($BJ$143:BJ413),_xlfn.CONCAT(", ",BL413),
IF($BJ$718=SUM($BJ$143:BJ413),_xlfn.CONCAT(" y ",BL413)))))</f>
        <v/>
      </c>
      <c r="BL413" s="19">
        <v>271</v>
      </c>
      <c r="BM413" s="14"/>
      <c r="BN413" s="315"/>
      <c r="BO413" s="315"/>
      <c r="BP413" s="315"/>
      <c r="BQ413" s="315"/>
      <c r="BR413" s="315"/>
      <c r="BS413" s="315"/>
      <c r="BT413" s="315"/>
      <c r="BU413" s="315"/>
      <c r="BV413" s="14"/>
      <c r="BW413" s="14"/>
      <c r="BX413" s="14"/>
      <c r="BY413" s="14"/>
      <c r="BZ413" s="14"/>
      <c r="CA413" s="14"/>
      <c r="CB413" s="14"/>
      <c r="CC413" s="14"/>
      <c r="CD413" s="14"/>
      <c r="CE413" s="14"/>
      <c r="CF413" s="14"/>
      <c r="CG413" s="14"/>
      <c r="CH413" s="14"/>
      <c r="CI413" s="14"/>
      <c r="CJ413" s="14"/>
      <c r="CK413" s="14"/>
      <c r="CL413" s="14"/>
    </row>
    <row r="414" spans="1:90" ht="15" customHeight="1">
      <c r="A414" s="5"/>
      <c r="B414" s="6"/>
      <c r="C414" s="19" t="s">
        <v>6937</v>
      </c>
      <c r="D414" s="634" t="str">
        <f>IF($AC$136="","",IF(HLOOKUP($AC$136,Presentación!$AQ$3:$BV$574,Presentación!AP275)="","",HLOOKUP($AC$136,Presentación!$AQ$3:$BV$574,Presentación!AP275,0)))</f>
        <v/>
      </c>
      <c r="E414" s="669"/>
      <c r="F414" s="670"/>
      <c r="G414" s="752" t="str">
        <f>IF($AC$136="","",IF(HLOOKUP($AC$136,Presentación!$BZ$3:$DE$574,Presentación!AP275,0)="","",HLOOKUP($AC$136,Presentación!$BZ$3:$DE$574,Presentación!AP275,0)))</f>
        <v/>
      </c>
      <c r="H414" s="669"/>
      <c r="I414" s="669"/>
      <c r="J414" s="669"/>
      <c r="K414" s="669"/>
      <c r="L414" s="669"/>
      <c r="M414" s="669"/>
      <c r="N414" s="669"/>
      <c r="O414" s="669"/>
      <c r="P414" s="669"/>
      <c r="Q414" s="669"/>
      <c r="R414" s="669"/>
      <c r="S414" s="670"/>
      <c r="T414" s="866"/>
      <c r="U414" s="745"/>
      <c r="V414" s="746"/>
      <c r="W414" s="112"/>
      <c r="X414" s="112"/>
      <c r="Y414" s="112"/>
      <c r="Z414" s="112"/>
      <c r="AA414" s="112"/>
      <c r="AB414" s="112"/>
      <c r="AC414" s="112"/>
      <c r="AD414" s="112"/>
      <c r="AG414">
        <f t="shared" si="161"/>
        <v>0</v>
      </c>
      <c r="AH414" s="247">
        <f t="shared" si="162"/>
        <v>0</v>
      </c>
      <c r="AI414" s="310" t="str">
        <f>IF(AH414=0,"",
IF(SUM($AH$142:AH414)=1,AJ414,
IF($AH$717&gt;SUM($AH$142:AH414),_xlfn.CONCAT(", ",AJ414),
IF($AH$717=SUM($AH$142:AH414),_xlfn.CONCAT(" y ",AJ414)))))</f>
        <v/>
      </c>
      <c r="AJ414" s="19">
        <v>273</v>
      </c>
      <c r="AK414">
        <f t="shared" si="160"/>
        <v>0</v>
      </c>
      <c r="AL414">
        <f t="shared" si="163"/>
        <v>0</v>
      </c>
      <c r="AM414">
        <f t="shared" si="164"/>
        <v>0</v>
      </c>
      <c r="AN414">
        <f t="shared" si="165"/>
        <v>0</v>
      </c>
      <c r="AO414">
        <f t="shared" si="166"/>
        <v>0</v>
      </c>
      <c r="AP414">
        <f t="shared" si="167"/>
        <v>0</v>
      </c>
      <c r="AQ414">
        <f t="shared" si="168"/>
        <v>0</v>
      </c>
      <c r="AR414">
        <f t="shared" si="169"/>
        <v>0</v>
      </c>
      <c r="AS414">
        <f t="shared" si="170"/>
        <v>0</v>
      </c>
      <c r="AT414" s="311">
        <f t="shared" si="171"/>
        <v>0</v>
      </c>
      <c r="AU414" s="312">
        <f t="shared" si="172"/>
        <v>0</v>
      </c>
      <c r="AV414" s="313">
        <f t="shared" si="173"/>
        <v>0</v>
      </c>
      <c r="AW414" s="314">
        <f t="shared" si="183"/>
        <v>0</v>
      </c>
      <c r="AX414" s="311">
        <f t="shared" si="174"/>
        <v>0</v>
      </c>
      <c r="AY414" s="312">
        <f t="shared" si="175"/>
        <v>0</v>
      </c>
      <c r="AZ414" s="313">
        <f t="shared" si="176"/>
        <v>0</v>
      </c>
      <c r="BA414" s="314">
        <f t="shared" si="184"/>
        <v>0</v>
      </c>
      <c r="BB414" s="311">
        <f t="shared" si="177"/>
        <v>0</v>
      </c>
      <c r="BC414" s="312">
        <f t="shared" si="178"/>
        <v>0</v>
      </c>
      <c r="BD414" s="313">
        <f t="shared" si="179"/>
        <v>0</v>
      </c>
      <c r="BE414" s="314">
        <f t="shared" si="185"/>
        <v>0</v>
      </c>
      <c r="BF414" s="311">
        <f t="shared" si="180"/>
        <v>0</v>
      </c>
      <c r="BG414" s="312">
        <f t="shared" si="181"/>
        <v>0</v>
      </c>
      <c r="BH414" s="313">
        <f t="shared" si="182"/>
        <v>0</v>
      </c>
      <c r="BI414" s="314">
        <f t="shared" si="186"/>
        <v>0</v>
      </c>
      <c r="BJ414" s="247">
        <f t="shared" si="187"/>
        <v>0</v>
      </c>
      <c r="BK414" s="310" t="str">
        <f>IF(BJ414=0,"",
IF(SUM($BJ$143:BJ414)=1,BL414,
IF($BJ$718&gt;SUM($BJ$143:BJ414),_xlfn.CONCAT(", ",BL414),
IF($BJ$718=SUM($BJ$143:BJ414),_xlfn.CONCAT(" y ",BL414)))))</f>
        <v/>
      </c>
      <c r="BL414" s="19">
        <v>272</v>
      </c>
      <c r="BM414" s="14"/>
      <c r="BN414" s="315"/>
      <c r="BO414" s="315"/>
      <c r="BP414" s="315"/>
      <c r="BQ414" s="315"/>
      <c r="BR414" s="315"/>
      <c r="BS414" s="315"/>
      <c r="BT414" s="315"/>
      <c r="BU414" s="315"/>
      <c r="BV414" s="14"/>
      <c r="BW414" s="14"/>
      <c r="BX414" s="14"/>
      <c r="BY414" s="14"/>
      <c r="BZ414" s="14"/>
      <c r="CA414" s="14"/>
      <c r="CB414" s="14"/>
      <c r="CC414" s="14"/>
      <c r="CD414" s="14"/>
      <c r="CE414" s="14"/>
      <c r="CF414" s="14"/>
      <c r="CG414" s="14"/>
      <c r="CH414" s="14"/>
      <c r="CI414" s="14"/>
      <c r="CJ414" s="14"/>
      <c r="CK414" s="14"/>
      <c r="CL414" s="14"/>
    </row>
    <row r="415" spans="1:90" ht="15" customHeight="1">
      <c r="A415" s="5"/>
      <c r="B415" s="6"/>
      <c r="C415" s="19" t="s">
        <v>6938</v>
      </c>
      <c r="D415" s="634" t="str">
        <f>IF($AC$136="","",IF(HLOOKUP($AC$136,Presentación!$AQ$3:$BV$574,Presentación!AP276)="","",HLOOKUP($AC$136,Presentación!$AQ$3:$BV$574,Presentación!AP276,0)))</f>
        <v/>
      </c>
      <c r="E415" s="669"/>
      <c r="F415" s="670"/>
      <c r="G415" s="752" t="str">
        <f>IF($AC$136="","",IF(HLOOKUP($AC$136,Presentación!$BZ$3:$DE$574,Presentación!AP276,0)="","",HLOOKUP($AC$136,Presentación!$BZ$3:$DE$574,Presentación!AP276,0)))</f>
        <v/>
      </c>
      <c r="H415" s="669"/>
      <c r="I415" s="669"/>
      <c r="J415" s="669"/>
      <c r="K415" s="669"/>
      <c r="L415" s="669"/>
      <c r="M415" s="669"/>
      <c r="N415" s="669"/>
      <c r="O415" s="669"/>
      <c r="P415" s="669"/>
      <c r="Q415" s="669"/>
      <c r="R415" s="669"/>
      <c r="S415" s="670"/>
      <c r="T415" s="866"/>
      <c r="U415" s="745"/>
      <c r="V415" s="746"/>
      <c r="W415" s="112"/>
      <c r="X415" s="112"/>
      <c r="Y415" s="112"/>
      <c r="Z415" s="112"/>
      <c r="AA415" s="112"/>
      <c r="AB415" s="112"/>
      <c r="AC415" s="112"/>
      <c r="AD415" s="112"/>
      <c r="AG415">
        <f t="shared" si="161"/>
        <v>0</v>
      </c>
      <c r="AH415" s="247">
        <f t="shared" si="162"/>
        <v>0</v>
      </c>
      <c r="AI415" s="310" t="str">
        <f>IF(AH415=0,"",
IF(SUM($AH$142:AH415)=1,AJ415,
IF($AH$717&gt;SUM($AH$142:AH415),_xlfn.CONCAT(", ",AJ415),
IF($AH$717=SUM($AH$142:AH415),_xlfn.CONCAT(" y ",AJ415)))))</f>
        <v/>
      </c>
      <c r="AJ415" s="19">
        <v>274</v>
      </c>
      <c r="AK415">
        <f t="shared" si="160"/>
        <v>0</v>
      </c>
      <c r="AL415">
        <f t="shared" si="163"/>
        <v>0</v>
      </c>
      <c r="AM415">
        <f t="shared" si="164"/>
        <v>0</v>
      </c>
      <c r="AN415">
        <f t="shared" si="165"/>
        <v>0</v>
      </c>
      <c r="AO415">
        <f t="shared" si="166"/>
        <v>0</v>
      </c>
      <c r="AP415">
        <f t="shared" si="167"/>
        <v>0</v>
      </c>
      <c r="AQ415">
        <f t="shared" si="168"/>
        <v>0</v>
      </c>
      <c r="AR415">
        <f t="shared" si="169"/>
        <v>0</v>
      </c>
      <c r="AS415">
        <f t="shared" si="170"/>
        <v>0</v>
      </c>
      <c r="AT415" s="311">
        <f t="shared" si="171"/>
        <v>0</v>
      </c>
      <c r="AU415" s="312">
        <f t="shared" si="172"/>
        <v>0</v>
      </c>
      <c r="AV415" s="313">
        <f t="shared" si="173"/>
        <v>0</v>
      </c>
      <c r="AW415" s="314">
        <f t="shared" si="183"/>
        <v>0</v>
      </c>
      <c r="AX415" s="311">
        <f t="shared" si="174"/>
        <v>0</v>
      </c>
      <c r="AY415" s="312">
        <f t="shared" si="175"/>
        <v>0</v>
      </c>
      <c r="AZ415" s="313">
        <f t="shared" si="176"/>
        <v>0</v>
      </c>
      <c r="BA415" s="314">
        <f t="shared" si="184"/>
        <v>0</v>
      </c>
      <c r="BB415" s="311">
        <f t="shared" si="177"/>
        <v>0</v>
      </c>
      <c r="BC415" s="312">
        <f t="shared" si="178"/>
        <v>0</v>
      </c>
      <c r="BD415" s="313">
        <f t="shared" si="179"/>
        <v>0</v>
      </c>
      <c r="BE415" s="314">
        <f t="shared" si="185"/>
        <v>0</v>
      </c>
      <c r="BF415" s="311">
        <f t="shared" si="180"/>
        <v>0</v>
      </c>
      <c r="BG415" s="312">
        <f t="shared" si="181"/>
        <v>0</v>
      </c>
      <c r="BH415" s="313">
        <f t="shared" si="182"/>
        <v>0</v>
      </c>
      <c r="BI415" s="314">
        <f t="shared" si="186"/>
        <v>0</v>
      </c>
      <c r="BJ415" s="247">
        <f t="shared" si="187"/>
        <v>0</v>
      </c>
      <c r="BK415" s="310" t="str">
        <f>IF(BJ415=0,"",
IF(SUM($BJ$143:BJ415)=1,BL415,
IF($BJ$718&gt;SUM($BJ$143:BJ415),_xlfn.CONCAT(", ",BL415),
IF($BJ$718=SUM($BJ$143:BJ415),_xlfn.CONCAT(" y ",BL415)))))</f>
        <v/>
      </c>
      <c r="BL415" s="19">
        <v>273</v>
      </c>
      <c r="BM415" s="14"/>
      <c r="BN415" s="315"/>
      <c r="BO415" s="315"/>
      <c r="BP415" s="315"/>
      <c r="BQ415" s="315"/>
      <c r="BR415" s="315"/>
      <c r="BS415" s="315"/>
      <c r="BT415" s="315"/>
      <c r="BU415" s="315"/>
      <c r="BV415" s="14"/>
      <c r="BW415" s="14"/>
      <c r="BX415" s="14"/>
      <c r="BY415" s="14"/>
      <c r="BZ415" s="14"/>
      <c r="CA415" s="14"/>
      <c r="CB415" s="14"/>
      <c r="CC415" s="14"/>
      <c r="CD415" s="14"/>
      <c r="CE415" s="14"/>
      <c r="CF415" s="14"/>
      <c r="CG415" s="14"/>
      <c r="CH415" s="14"/>
      <c r="CI415" s="14"/>
      <c r="CJ415" s="14"/>
      <c r="CK415" s="14"/>
      <c r="CL415" s="14"/>
    </row>
    <row r="416" spans="1:90" ht="15" customHeight="1">
      <c r="A416" s="5"/>
      <c r="B416" s="6"/>
      <c r="C416" s="19" t="s">
        <v>6939</v>
      </c>
      <c r="D416" s="634" t="str">
        <f>IF($AC$136="","",IF(HLOOKUP($AC$136,Presentación!$AQ$3:$BV$574,Presentación!AP277)="","",HLOOKUP($AC$136,Presentación!$AQ$3:$BV$574,Presentación!AP277,0)))</f>
        <v/>
      </c>
      <c r="E416" s="669"/>
      <c r="F416" s="670"/>
      <c r="G416" s="752" t="str">
        <f>IF($AC$136="","",IF(HLOOKUP($AC$136,Presentación!$BZ$3:$DE$574,Presentación!AP277,0)="","",HLOOKUP($AC$136,Presentación!$BZ$3:$DE$574,Presentación!AP277,0)))</f>
        <v/>
      </c>
      <c r="H416" s="669"/>
      <c r="I416" s="669"/>
      <c r="J416" s="669"/>
      <c r="K416" s="669"/>
      <c r="L416" s="669"/>
      <c r="M416" s="669"/>
      <c r="N416" s="669"/>
      <c r="O416" s="669"/>
      <c r="P416" s="669"/>
      <c r="Q416" s="669"/>
      <c r="R416" s="669"/>
      <c r="S416" s="670"/>
      <c r="T416" s="866"/>
      <c r="U416" s="745"/>
      <c r="V416" s="746"/>
      <c r="W416" s="112"/>
      <c r="X416" s="112"/>
      <c r="Y416" s="112"/>
      <c r="Z416" s="112"/>
      <c r="AA416" s="112"/>
      <c r="AB416" s="112"/>
      <c r="AC416" s="112"/>
      <c r="AD416" s="112"/>
      <c r="AG416">
        <f t="shared" si="161"/>
        <v>0</v>
      </c>
      <c r="AH416" s="247">
        <f t="shared" si="162"/>
        <v>0</v>
      </c>
      <c r="AI416" s="310" t="str">
        <f>IF(AH416=0,"",
IF(SUM($AH$142:AH416)=1,AJ416,
IF($AH$717&gt;SUM($AH$142:AH416),_xlfn.CONCAT(", ",AJ416),
IF($AH$717=SUM($AH$142:AH416),_xlfn.CONCAT(" y ",AJ416)))))</f>
        <v/>
      </c>
      <c r="AJ416" s="19">
        <v>275</v>
      </c>
      <c r="AK416">
        <f t="shared" si="160"/>
        <v>0</v>
      </c>
      <c r="AL416">
        <f t="shared" si="163"/>
        <v>0</v>
      </c>
      <c r="AM416">
        <f t="shared" si="164"/>
        <v>0</v>
      </c>
      <c r="AN416">
        <f t="shared" si="165"/>
        <v>0</v>
      </c>
      <c r="AO416">
        <f t="shared" si="166"/>
        <v>0</v>
      </c>
      <c r="AP416">
        <f t="shared" si="167"/>
        <v>0</v>
      </c>
      <c r="AQ416">
        <f t="shared" si="168"/>
        <v>0</v>
      </c>
      <c r="AR416">
        <f t="shared" si="169"/>
        <v>0</v>
      </c>
      <c r="AS416">
        <f t="shared" si="170"/>
        <v>0</v>
      </c>
      <c r="AT416" s="311">
        <f t="shared" si="171"/>
        <v>0</v>
      </c>
      <c r="AU416" s="312">
        <f t="shared" si="172"/>
        <v>0</v>
      </c>
      <c r="AV416" s="313">
        <f t="shared" si="173"/>
        <v>0</v>
      </c>
      <c r="AW416" s="314">
        <f t="shared" si="183"/>
        <v>0</v>
      </c>
      <c r="AX416" s="311">
        <f t="shared" si="174"/>
        <v>0</v>
      </c>
      <c r="AY416" s="312">
        <f t="shared" si="175"/>
        <v>0</v>
      </c>
      <c r="AZ416" s="313">
        <f t="shared" si="176"/>
        <v>0</v>
      </c>
      <c r="BA416" s="314">
        <f t="shared" si="184"/>
        <v>0</v>
      </c>
      <c r="BB416" s="311">
        <f t="shared" si="177"/>
        <v>0</v>
      </c>
      <c r="BC416" s="312">
        <f t="shared" si="178"/>
        <v>0</v>
      </c>
      <c r="BD416" s="313">
        <f t="shared" si="179"/>
        <v>0</v>
      </c>
      <c r="BE416" s="314">
        <f t="shared" si="185"/>
        <v>0</v>
      </c>
      <c r="BF416" s="311">
        <f t="shared" si="180"/>
        <v>0</v>
      </c>
      <c r="BG416" s="312">
        <f t="shared" si="181"/>
        <v>0</v>
      </c>
      <c r="BH416" s="313">
        <f t="shared" si="182"/>
        <v>0</v>
      </c>
      <c r="BI416" s="314">
        <f t="shared" si="186"/>
        <v>0</v>
      </c>
      <c r="BJ416" s="247">
        <f t="shared" si="187"/>
        <v>0</v>
      </c>
      <c r="BK416" s="310" t="str">
        <f>IF(BJ416=0,"",
IF(SUM($BJ$143:BJ416)=1,BL416,
IF($BJ$718&gt;SUM($BJ$143:BJ416),_xlfn.CONCAT(", ",BL416),
IF($BJ$718=SUM($BJ$143:BJ416),_xlfn.CONCAT(" y ",BL416)))))</f>
        <v/>
      </c>
      <c r="BL416" s="19">
        <v>274</v>
      </c>
      <c r="BM416" s="14"/>
      <c r="BN416" s="315"/>
      <c r="BO416" s="315"/>
      <c r="BP416" s="315"/>
      <c r="BQ416" s="315"/>
      <c r="BR416" s="315"/>
      <c r="BS416" s="315"/>
      <c r="BT416" s="315"/>
      <c r="BU416" s="315"/>
      <c r="BV416" s="14"/>
      <c r="BW416" s="14"/>
      <c r="BX416" s="14"/>
      <c r="BY416" s="14"/>
      <c r="BZ416" s="14"/>
      <c r="CA416" s="14"/>
      <c r="CB416" s="14"/>
      <c r="CC416" s="14"/>
      <c r="CD416" s="14"/>
      <c r="CE416" s="14"/>
      <c r="CF416" s="14"/>
      <c r="CG416" s="14"/>
      <c r="CH416" s="14"/>
      <c r="CI416" s="14"/>
      <c r="CJ416" s="14"/>
      <c r="CK416" s="14"/>
      <c r="CL416" s="14"/>
    </row>
    <row r="417" spans="1:90" ht="15" customHeight="1">
      <c r="A417" s="5"/>
      <c r="B417" s="6"/>
      <c r="C417" s="19" t="s">
        <v>6940</v>
      </c>
      <c r="D417" s="634" t="str">
        <f>IF($AC$136="","",IF(HLOOKUP($AC$136,Presentación!$AQ$3:$BV$574,Presentación!AP278)="","",HLOOKUP($AC$136,Presentación!$AQ$3:$BV$574,Presentación!AP278,0)))</f>
        <v/>
      </c>
      <c r="E417" s="669"/>
      <c r="F417" s="670"/>
      <c r="G417" s="752" t="str">
        <f>IF($AC$136="","",IF(HLOOKUP($AC$136,Presentación!$BZ$3:$DE$574,Presentación!AP278,0)="","",HLOOKUP($AC$136,Presentación!$BZ$3:$DE$574,Presentación!AP278,0)))</f>
        <v/>
      </c>
      <c r="H417" s="669"/>
      <c r="I417" s="669"/>
      <c r="J417" s="669"/>
      <c r="K417" s="669"/>
      <c r="L417" s="669"/>
      <c r="M417" s="669"/>
      <c r="N417" s="669"/>
      <c r="O417" s="669"/>
      <c r="P417" s="669"/>
      <c r="Q417" s="669"/>
      <c r="R417" s="669"/>
      <c r="S417" s="670"/>
      <c r="T417" s="866"/>
      <c r="U417" s="745"/>
      <c r="V417" s="746"/>
      <c r="W417" s="112"/>
      <c r="X417" s="112"/>
      <c r="Y417" s="112"/>
      <c r="Z417" s="112"/>
      <c r="AA417" s="112"/>
      <c r="AB417" s="112"/>
      <c r="AC417" s="112"/>
      <c r="AD417" s="112"/>
      <c r="AG417">
        <f t="shared" si="161"/>
        <v>0</v>
      </c>
      <c r="AH417" s="247">
        <f t="shared" si="162"/>
        <v>0</v>
      </c>
      <c r="AI417" s="310" t="str">
        <f>IF(AH417=0,"",
IF(SUM($AH$142:AH417)=1,AJ417,
IF($AH$717&gt;SUM($AH$142:AH417),_xlfn.CONCAT(", ",AJ417),
IF($AH$717=SUM($AH$142:AH417),_xlfn.CONCAT(" y ",AJ417)))))</f>
        <v/>
      </c>
      <c r="AJ417" s="19">
        <v>276</v>
      </c>
      <c r="AK417">
        <f t="shared" si="160"/>
        <v>0</v>
      </c>
      <c r="AL417">
        <f t="shared" si="163"/>
        <v>0</v>
      </c>
      <c r="AM417">
        <f t="shared" si="164"/>
        <v>0</v>
      </c>
      <c r="AN417">
        <f t="shared" si="165"/>
        <v>0</v>
      </c>
      <c r="AO417">
        <f t="shared" si="166"/>
        <v>0</v>
      </c>
      <c r="AP417">
        <f t="shared" si="167"/>
        <v>0</v>
      </c>
      <c r="AQ417">
        <f t="shared" si="168"/>
        <v>0</v>
      </c>
      <c r="AR417">
        <f t="shared" si="169"/>
        <v>0</v>
      </c>
      <c r="AS417">
        <f t="shared" si="170"/>
        <v>0</v>
      </c>
      <c r="AT417" s="311">
        <f t="shared" si="171"/>
        <v>0</v>
      </c>
      <c r="AU417" s="312">
        <f t="shared" si="172"/>
        <v>0</v>
      </c>
      <c r="AV417" s="313">
        <f t="shared" si="173"/>
        <v>0</v>
      </c>
      <c r="AW417" s="314">
        <f t="shared" si="183"/>
        <v>0</v>
      </c>
      <c r="AX417" s="311">
        <f t="shared" si="174"/>
        <v>0</v>
      </c>
      <c r="AY417" s="312">
        <f t="shared" si="175"/>
        <v>0</v>
      </c>
      <c r="AZ417" s="313">
        <f t="shared" si="176"/>
        <v>0</v>
      </c>
      <c r="BA417" s="314">
        <f t="shared" si="184"/>
        <v>0</v>
      </c>
      <c r="BB417" s="311">
        <f t="shared" si="177"/>
        <v>0</v>
      </c>
      <c r="BC417" s="312">
        <f t="shared" si="178"/>
        <v>0</v>
      </c>
      <c r="BD417" s="313">
        <f t="shared" si="179"/>
        <v>0</v>
      </c>
      <c r="BE417" s="314">
        <f t="shared" si="185"/>
        <v>0</v>
      </c>
      <c r="BF417" s="311">
        <f t="shared" si="180"/>
        <v>0</v>
      </c>
      <c r="BG417" s="312">
        <f t="shared" si="181"/>
        <v>0</v>
      </c>
      <c r="BH417" s="313">
        <f t="shared" si="182"/>
        <v>0</v>
      </c>
      <c r="BI417" s="314">
        <f t="shared" si="186"/>
        <v>0</v>
      </c>
      <c r="BJ417" s="247">
        <f t="shared" si="187"/>
        <v>0</v>
      </c>
      <c r="BK417" s="310" t="str">
        <f>IF(BJ417=0,"",
IF(SUM($BJ$143:BJ417)=1,BL417,
IF($BJ$718&gt;SUM($BJ$143:BJ417),_xlfn.CONCAT(", ",BL417),
IF($BJ$718=SUM($BJ$143:BJ417),_xlfn.CONCAT(" y ",BL417)))))</f>
        <v/>
      </c>
      <c r="BL417" s="19">
        <v>275</v>
      </c>
      <c r="BM417" s="14"/>
      <c r="BN417" s="315"/>
      <c r="BO417" s="315"/>
      <c r="BP417" s="315"/>
      <c r="BQ417" s="315"/>
      <c r="BR417" s="315"/>
      <c r="BS417" s="315"/>
      <c r="BT417" s="315"/>
      <c r="BU417" s="315"/>
      <c r="BV417" s="14"/>
      <c r="BW417" s="14"/>
      <c r="BX417" s="14"/>
      <c r="BY417" s="14"/>
      <c r="BZ417" s="14"/>
      <c r="CA417" s="14"/>
      <c r="CB417" s="14"/>
      <c r="CC417" s="14"/>
      <c r="CD417" s="14"/>
      <c r="CE417" s="14"/>
      <c r="CF417" s="14"/>
      <c r="CG417" s="14"/>
      <c r="CH417" s="14"/>
      <c r="CI417" s="14"/>
      <c r="CJ417" s="14"/>
      <c r="CK417" s="14"/>
      <c r="CL417" s="14"/>
    </row>
    <row r="418" spans="1:90" ht="15" customHeight="1">
      <c r="A418" s="5"/>
      <c r="B418" s="6"/>
      <c r="C418" s="19" t="s">
        <v>6941</v>
      </c>
      <c r="D418" s="634" t="str">
        <f>IF($AC$136="","",IF(HLOOKUP($AC$136,Presentación!$AQ$3:$BV$574,Presentación!AP279)="","",HLOOKUP($AC$136,Presentación!$AQ$3:$BV$574,Presentación!AP279,0)))</f>
        <v/>
      </c>
      <c r="E418" s="669"/>
      <c r="F418" s="670"/>
      <c r="G418" s="752" t="str">
        <f>IF($AC$136="","",IF(HLOOKUP($AC$136,Presentación!$BZ$3:$DE$574,Presentación!AP279,0)="","",HLOOKUP($AC$136,Presentación!$BZ$3:$DE$574,Presentación!AP279,0)))</f>
        <v/>
      </c>
      <c r="H418" s="669"/>
      <c r="I418" s="669"/>
      <c r="J418" s="669"/>
      <c r="K418" s="669"/>
      <c r="L418" s="669"/>
      <c r="M418" s="669"/>
      <c r="N418" s="669"/>
      <c r="O418" s="669"/>
      <c r="P418" s="669"/>
      <c r="Q418" s="669"/>
      <c r="R418" s="669"/>
      <c r="S418" s="670"/>
      <c r="T418" s="866"/>
      <c r="U418" s="745"/>
      <c r="V418" s="746"/>
      <c r="W418" s="112"/>
      <c r="X418" s="112"/>
      <c r="Y418" s="112"/>
      <c r="Z418" s="112"/>
      <c r="AA418" s="112"/>
      <c r="AB418" s="112"/>
      <c r="AC418" s="112"/>
      <c r="AD418" s="112"/>
      <c r="AG418">
        <f t="shared" si="161"/>
        <v>0</v>
      </c>
      <c r="AH418" s="247">
        <f t="shared" si="162"/>
        <v>0</v>
      </c>
      <c r="AI418" s="310" t="str">
        <f>IF(AH418=0,"",
IF(SUM($AH$142:AH418)=1,AJ418,
IF($AH$717&gt;SUM($AH$142:AH418),_xlfn.CONCAT(", ",AJ418),
IF($AH$717=SUM($AH$142:AH418),_xlfn.CONCAT(" y ",AJ418)))))</f>
        <v/>
      </c>
      <c r="AJ418" s="19">
        <v>277</v>
      </c>
      <c r="AK418">
        <f t="shared" si="160"/>
        <v>0</v>
      </c>
      <c r="AL418">
        <f t="shared" si="163"/>
        <v>0</v>
      </c>
      <c r="AM418">
        <f t="shared" si="164"/>
        <v>0</v>
      </c>
      <c r="AN418">
        <f t="shared" si="165"/>
        <v>0</v>
      </c>
      <c r="AO418">
        <f t="shared" si="166"/>
        <v>0</v>
      </c>
      <c r="AP418">
        <f t="shared" si="167"/>
        <v>0</v>
      </c>
      <c r="AQ418">
        <f t="shared" si="168"/>
        <v>0</v>
      </c>
      <c r="AR418">
        <f t="shared" si="169"/>
        <v>0</v>
      </c>
      <c r="AS418">
        <f t="shared" si="170"/>
        <v>0</v>
      </c>
      <c r="AT418" s="311">
        <f t="shared" si="171"/>
        <v>0</v>
      </c>
      <c r="AU418" s="312">
        <f t="shared" si="172"/>
        <v>0</v>
      </c>
      <c r="AV418" s="313">
        <f t="shared" si="173"/>
        <v>0</v>
      </c>
      <c r="AW418" s="314">
        <f t="shared" si="183"/>
        <v>0</v>
      </c>
      <c r="AX418" s="311">
        <f t="shared" si="174"/>
        <v>0</v>
      </c>
      <c r="AY418" s="312">
        <f t="shared" si="175"/>
        <v>0</v>
      </c>
      <c r="AZ418" s="313">
        <f t="shared" si="176"/>
        <v>0</v>
      </c>
      <c r="BA418" s="314">
        <f t="shared" si="184"/>
        <v>0</v>
      </c>
      <c r="BB418" s="311">
        <f t="shared" si="177"/>
        <v>0</v>
      </c>
      <c r="BC418" s="312">
        <f t="shared" si="178"/>
        <v>0</v>
      </c>
      <c r="BD418" s="313">
        <f t="shared" si="179"/>
        <v>0</v>
      </c>
      <c r="BE418" s="314">
        <f t="shared" si="185"/>
        <v>0</v>
      </c>
      <c r="BF418" s="311">
        <f t="shared" si="180"/>
        <v>0</v>
      </c>
      <c r="BG418" s="312">
        <f t="shared" si="181"/>
        <v>0</v>
      </c>
      <c r="BH418" s="313">
        <f t="shared" si="182"/>
        <v>0</v>
      </c>
      <c r="BI418" s="314">
        <f t="shared" si="186"/>
        <v>0</v>
      </c>
      <c r="BJ418" s="247">
        <f t="shared" si="187"/>
        <v>0</v>
      </c>
      <c r="BK418" s="310" t="str">
        <f>IF(BJ418=0,"",
IF(SUM($BJ$143:BJ418)=1,BL418,
IF($BJ$718&gt;SUM($BJ$143:BJ418),_xlfn.CONCAT(", ",BL418),
IF($BJ$718=SUM($BJ$143:BJ418),_xlfn.CONCAT(" y ",BL418)))))</f>
        <v/>
      </c>
      <c r="BL418" s="19">
        <v>276</v>
      </c>
      <c r="BM418" s="14"/>
      <c r="BN418" s="315"/>
      <c r="BO418" s="315"/>
      <c r="BP418" s="315"/>
      <c r="BQ418" s="315"/>
      <c r="BR418" s="315"/>
      <c r="BS418" s="315"/>
      <c r="BT418" s="315"/>
      <c r="BU418" s="315"/>
      <c r="BV418" s="14"/>
      <c r="BW418" s="14"/>
      <c r="BX418" s="14"/>
      <c r="BY418" s="14"/>
      <c r="BZ418" s="14"/>
      <c r="CA418" s="14"/>
      <c r="CB418" s="14"/>
      <c r="CC418" s="14"/>
      <c r="CD418" s="14"/>
      <c r="CE418" s="14"/>
      <c r="CF418" s="14"/>
      <c r="CG418" s="14"/>
      <c r="CH418" s="14"/>
      <c r="CI418" s="14"/>
      <c r="CJ418" s="14"/>
      <c r="CK418" s="14"/>
      <c r="CL418" s="14"/>
    </row>
    <row r="419" spans="1:90" ht="15" customHeight="1">
      <c r="A419" s="5"/>
      <c r="B419" s="6"/>
      <c r="C419" s="19" t="s">
        <v>6942</v>
      </c>
      <c r="D419" s="634" t="str">
        <f>IF($AC$136="","",IF(HLOOKUP($AC$136,Presentación!$AQ$3:$BV$574,Presentación!AP280)="","",HLOOKUP($AC$136,Presentación!$AQ$3:$BV$574,Presentación!AP280,0)))</f>
        <v/>
      </c>
      <c r="E419" s="669"/>
      <c r="F419" s="670"/>
      <c r="G419" s="752" t="str">
        <f>IF($AC$136="","",IF(HLOOKUP($AC$136,Presentación!$BZ$3:$DE$574,Presentación!AP280,0)="","",HLOOKUP($AC$136,Presentación!$BZ$3:$DE$574,Presentación!AP280,0)))</f>
        <v/>
      </c>
      <c r="H419" s="669"/>
      <c r="I419" s="669"/>
      <c r="J419" s="669"/>
      <c r="K419" s="669"/>
      <c r="L419" s="669"/>
      <c r="M419" s="669"/>
      <c r="N419" s="669"/>
      <c r="O419" s="669"/>
      <c r="P419" s="669"/>
      <c r="Q419" s="669"/>
      <c r="R419" s="669"/>
      <c r="S419" s="670"/>
      <c r="T419" s="866"/>
      <c r="U419" s="745"/>
      <c r="V419" s="746"/>
      <c r="W419" s="112"/>
      <c r="X419" s="112"/>
      <c r="Y419" s="112"/>
      <c r="Z419" s="112"/>
      <c r="AA419" s="112"/>
      <c r="AB419" s="112"/>
      <c r="AC419" s="112"/>
      <c r="AD419" s="112"/>
      <c r="AG419">
        <f t="shared" si="161"/>
        <v>0</v>
      </c>
      <c r="AH419" s="247">
        <f t="shared" si="162"/>
        <v>0</v>
      </c>
      <c r="AI419" s="310" t="str">
        <f>IF(AH419=0,"",
IF(SUM($AH$142:AH419)=1,AJ419,
IF($AH$717&gt;SUM($AH$142:AH419),_xlfn.CONCAT(", ",AJ419),
IF($AH$717=SUM($AH$142:AH419),_xlfn.CONCAT(" y ",AJ419)))))</f>
        <v/>
      </c>
      <c r="AJ419" s="19">
        <v>278</v>
      </c>
      <c r="AK419">
        <f t="shared" si="160"/>
        <v>0</v>
      </c>
      <c r="AL419">
        <f t="shared" si="163"/>
        <v>0</v>
      </c>
      <c r="AM419">
        <f t="shared" si="164"/>
        <v>0</v>
      </c>
      <c r="AN419">
        <f t="shared" si="165"/>
        <v>0</v>
      </c>
      <c r="AO419">
        <f t="shared" si="166"/>
        <v>0</v>
      </c>
      <c r="AP419">
        <f t="shared" si="167"/>
        <v>0</v>
      </c>
      <c r="AQ419">
        <f t="shared" si="168"/>
        <v>0</v>
      </c>
      <c r="AR419">
        <f t="shared" si="169"/>
        <v>0</v>
      </c>
      <c r="AS419">
        <f t="shared" si="170"/>
        <v>0</v>
      </c>
      <c r="AT419" s="311">
        <f t="shared" si="171"/>
        <v>0</v>
      </c>
      <c r="AU419" s="312">
        <f t="shared" si="172"/>
        <v>0</v>
      </c>
      <c r="AV419" s="313">
        <f t="shared" si="173"/>
        <v>0</v>
      </c>
      <c r="AW419" s="314">
        <f t="shared" si="183"/>
        <v>0</v>
      </c>
      <c r="AX419" s="311">
        <f t="shared" si="174"/>
        <v>0</v>
      </c>
      <c r="AY419" s="312">
        <f t="shared" si="175"/>
        <v>0</v>
      </c>
      <c r="AZ419" s="313">
        <f t="shared" si="176"/>
        <v>0</v>
      </c>
      <c r="BA419" s="314">
        <f t="shared" si="184"/>
        <v>0</v>
      </c>
      <c r="BB419" s="311">
        <f t="shared" si="177"/>
        <v>0</v>
      </c>
      <c r="BC419" s="312">
        <f t="shared" si="178"/>
        <v>0</v>
      </c>
      <c r="BD419" s="313">
        <f t="shared" si="179"/>
        <v>0</v>
      </c>
      <c r="BE419" s="314">
        <f t="shared" si="185"/>
        <v>0</v>
      </c>
      <c r="BF419" s="311">
        <f t="shared" si="180"/>
        <v>0</v>
      </c>
      <c r="BG419" s="312">
        <f t="shared" si="181"/>
        <v>0</v>
      </c>
      <c r="BH419" s="313">
        <f t="shared" si="182"/>
        <v>0</v>
      </c>
      <c r="BI419" s="314">
        <f t="shared" si="186"/>
        <v>0</v>
      </c>
      <c r="BJ419" s="247">
        <f t="shared" si="187"/>
        <v>0</v>
      </c>
      <c r="BK419" s="310" t="str">
        <f>IF(BJ419=0,"",
IF(SUM($BJ$143:BJ419)=1,BL419,
IF($BJ$718&gt;SUM($BJ$143:BJ419),_xlfn.CONCAT(", ",BL419),
IF($BJ$718=SUM($BJ$143:BJ419),_xlfn.CONCAT(" y ",BL419)))))</f>
        <v/>
      </c>
      <c r="BL419" s="19">
        <v>277</v>
      </c>
      <c r="BM419" s="14"/>
      <c r="BN419" s="315"/>
      <c r="BO419" s="315"/>
      <c r="BP419" s="315"/>
      <c r="BQ419" s="315"/>
      <c r="BR419" s="315"/>
      <c r="BS419" s="315"/>
      <c r="BT419" s="315"/>
      <c r="BU419" s="315"/>
      <c r="BV419" s="14"/>
      <c r="BW419" s="14"/>
      <c r="BX419" s="14"/>
      <c r="BY419" s="14"/>
      <c r="BZ419" s="14"/>
      <c r="CA419" s="14"/>
      <c r="CB419" s="14"/>
      <c r="CC419" s="14"/>
      <c r="CD419" s="14"/>
      <c r="CE419" s="14"/>
      <c r="CF419" s="14"/>
      <c r="CG419" s="14"/>
      <c r="CH419" s="14"/>
      <c r="CI419" s="14"/>
      <c r="CJ419" s="14"/>
      <c r="CK419" s="14"/>
      <c r="CL419" s="14"/>
    </row>
    <row r="420" spans="1:90" ht="15" customHeight="1">
      <c r="A420" s="5"/>
      <c r="B420" s="6"/>
      <c r="C420" s="19" t="s">
        <v>6943</v>
      </c>
      <c r="D420" s="634" t="str">
        <f>IF($AC$136="","",IF(HLOOKUP($AC$136,Presentación!$AQ$3:$BV$574,Presentación!AP281)="","",HLOOKUP($AC$136,Presentación!$AQ$3:$BV$574,Presentación!AP281,0)))</f>
        <v/>
      </c>
      <c r="E420" s="669"/>
      <c r="F420" s="670"/>
      <c r="G420" s="752" t="str">
        <f>IF($AC$136="","",IF(HLOOKUP($AC$136,Presentación!$BZ$3:$DE$574,Presentación!AP281,0)="","",HLOOKUP($AC$136,Presentación!$BZ$3:$DE$574,Presentación!AP281,0)))</f>
        <v/>
      </c>
      <c r="H420" s="669"/>
      <c r="I420" s="669"/>
      <c r="J420" s="669"/>
      <c r="K420" s="669"/>
      <c r="L420" s="669"/>
      <c r="M420" s="669"/>
      <c r="N420" s="669"/>
      <c r="O420" s="669"/>
      <c r="P420" s="669"/>
      <c r="Q420" s="669"/>
      <c r="R420" s="669"/>
      <c r="S420" s="670"/>
      <c r="T420" s="866"/>
      <c r="U420" s="745"/>
      <c r="V420" s="746"/>
      <c r="W420" s="112"/>
      <c r="X420" s="112"/>
      <c r="Y420" s="112"/>
      <c r="Z420" s="112"/>
      <c r="AA420" s="112"/>
      <c r="AB420" s="112"/>
      <c r="AC420" s="112"/>
      <c r="AD420" s="112"/>
      <c r="AG420">
        <f t="shared" si="161"/>
        <v>0</v>
      </c>
      <c r="AH420" s="247">
        <f t="shared" si="162"/>
        <v>0</v>
      </c>
      <c r="AI420" s="310" t="str">
        <f>IF(AH420=0,"",
IF(SUM($AH$142:AH420)=1,AJ420,
IF($AH$717&gt;SUM($AH$142:AH420),_xlfn.CONCAT(", ",AJ420),
IF($AH$717=SUM($AH$142:AH420),_xlfn.CONCAT(" y ",AJ420)))))</f>
        <v/>
      </c>
      <c r="AJ420" s="19">
        <v>279</v>
      </c>
      <c r="AK420">
        <f t="shared" si="160"/>
        <v>0</v>
      </c>
      <c r="AL420">
        <f t="shared" si="163"/>
        <v>0</v>
      </c>
      <c r="AM420">
        <f t="shared" si="164"/>
        <v>0</v>
      </c>
      <c r="AN420">
        <f t="shared" si="165"/>
        <v>0</v>
      </c>
      <c r="AO420">
        <f t="shared" si="166"/>
        <v>0</v>
      </c>
      <c r="AP420">
        <f t="shared" si="167"/>
        <v>0</v>
      </c>
      <c r="AQ420">
        <f t="shared" si="168"/>
        <v>0</v>
      </c>
      <c r="AR420">
        <f t="shared" si="169"/>
        <v>0</v>
      </c>
      <c r="AS420">
        <f t="shared" si="170"/>
        <v>0</v>
      </c>
      <c r="AT420" s="311">
        <f t="shared" si="171"/>
        <v>0</v>
      </c>
      <c r="AU420" s="312">
        <f t="shared" si="172"/>
        <v>0</v>
      </c>
      <c r="AV420" s="313">
        <f t="shared" si="173"/>
        <v>0</v>
      </c>
      <c r="AW420" s="314">
        <f t="shared" si="183"/>
        <v>0</v>
      </c>
      <c r="AX420" s="311">
        <f t="shared" si="174"/>
        <v>0</v>
      </c>
      <c r="AY420" s="312">
        <f t="shared" si="175"/>
        <v>0</v>
      </c>
      <c r="AZ420" s="313">
        <f t="shared" si="176"/>
        <v>0</v>
      </c>
      <c r="BA420" s="314">
        <f t="shared" si="184"/>
        <v>0</v>
      </c>
      <c r="BB420" s="311">
        <f t="shared" si="177"/>
        <v>0</v>
      </c>
      <c r="BC420" s="312">
        <f t="shared" si="178"/>
        <v>0</v>
      </c>
      <c r="BD420" s="313">
        <f t="shared" si="179"/>
        <v>0</v>
      </c>
      <c r="BE420" s="314">
        <f t="shared" si="185"/>
        <v>0</v>
      </c>
      <c r="BF420" s="311">
        <f t="shared" si="180"/>
        <v>0</v>
      </c>
      <c r="BG420" s="312">
        <f t="shared" si="181"/>
        <v>0</v>
      </c>
      <c r="BH420" s="313">
        <f t="shared" si="182"/>
        <v>0</v>
      </c>
      <c r="BI420" s="314">
        <f t="shared" si="186"/>
        <v>0</v>
      </c>
      <c r="BJ420" s="247">
        <f t="shared" si="187"/>
        <v>0</v>
      </c>
      <c r="BK420" s="310" t="str">
        <f>IF(BJ420=0,"",
IF(SUM($BJ$143:BJ420)=1,BL420,
IF($BJ$718&gt;SUM($BJ$143:BJ420),_xlfn.CONCAT(", ",BL420),
IF($BJ$718=SUM($BJ$143:BJ420),_xlfn.CONCAT(" y ",BL420)))))</f>
        <v/>
      </c>
      <c r="BL420" s="19">
        <v>278</v>
      </c>
      <c r="BM420" s="14"/>
      <c r="BN420" s="315"/>
      <c r="BO420" s="315"/>
      <c r="BP420" s="315"/>
      <c r="BQ420" s="315"/>
      <c r="BR420" s="315"/>
      <c r="BS420" s="315"/>
      <c r="BT420" s="315"/>
      <c r="BU420" s="315"/>
      <c r="BV420" s="14"/>
      <c r="BW420" s="14"/>
      <c r="BX420" s="14"/>
      <c r="BY420" s="14"/>
      <c r="BZ420" s="14"/>
      <c r="CA420" s="14"/>
      <c r="CB420" s="14"/>
      <c r="CC420" s="14"/>
      <c r="CD420" s="14"/>
      <c r="CE420" s="14"/>
      <c r="CF420" s="14"/>
      <c r="CG420" s="14"/>
      <c r="CH420" s="14"/>
      <c r="CI420" s="14"/>
      <c r="CJ420" s="14"/>
      <c r="CK420" s="14"/>
      <c r="CL420" s="14"/>
    </row>
    <row r="421" spans="1:90" ht="15" customHeight="1">
      <c r="A421" s="5"/>
      <c r="B421" s="6"/>
      <c r="C421" s="19" t="s">
        <v>6944</v>
      </c>
      <c r="D421" s="634" t="str">
        <f>IF($AC$136="","",IF(HLOOKUP($AC$136,Presentación!$AQ$3:$BV$574,Presentación!AP282)="","",HLOOKUP($AC$136,Presentación!$AQ$3:$BV$574,Presentación!AP282,0)))</f>
        <v/>
      </c>
      <c r="E421" s="669"/>
      <c r="F421" s="670"/>
      <c r="G421" s="752" t="str">
        <f>IF($AC$136="","",IF(HLOOKUP($AC$136,Presentación!$BZ$3:$DE$574,Presentación!AP282,0)="","",HLOOKUP($AC$136,Presentación!$BZ$3:$DE$574,Presentación!AP282,0)))</f>
        <v/>
      </c>
      <c r="H421" s="669"/>
      <c r="I421" s="669"/>
      <c r="J421" s="669"/>
      <c r="K421" s="669"/>
      <c r="L421" s="669"/>
      <c r="M421" s="669"/>
      <c r="N421" s="669"/>
      <c r="O421" s="669"/>
      <c r="P421" s="669"/>
      <c r="Q421" s="669"/>
      <c r="R421" s="669"/>
      <c r="S421" s="670"/>
      <c r="T421" s="866"/>
      <c r="U421" s="745"/>
      <c r="V421" s="746"/>
      <c r="W421" s="112"/>
      <c r="X421" s="112"/>
      <c r="Y421" s="112"/>
      <c r="Z421" s="112"/>
      <c r="AA421" s="112"/>
      <c r="AB421" s="112"/>
      <c r="AC421" s="112"/>
      <c r="AD421" s="112"/>
      <c r="AG421">
        <f t="shared" si="161"/>
        <v>0</v>
      </c>
      <c r="AH421" s="247">
        <f t="shared" si="162"/>
        <v>0</v>
      </c>
      <c r="AI421" s="310" t="str">
        <f>IF(AH421=0,"",
IF(SUM($AH$142:AH421)=1,AJ421,
IF($AH$717&gt;SUM($AH$142:AH421),_xlfn.CONCAT(", ",AJ421),
IF($AH$717=SUM($AH$142:AH421),_xlfn.CONCAT(" y ",AJ421)))))</f>
        <v/>
      </c>
      <c r="AJ421" s="19">
        <v>280</v>
      </c>
      <c r="AK421">
        <f t="shared" si="160"/>
        <v>0</v>
      </c>
      <c r="AL421">
        <f t="shared" si="163"/>
        <v>0</v>
      </c>
      <c r="AM421">
        <f t="shared" si="164"/>
        <v>0</v>
      </c>
      <c r="AN421">
        <f t="shared" si="165"/>
        <v>0</v>
      </c>
      <c r="AO421">
        <f t="shared" si="166"/>
        <v>0</v>
      </c>
      <c r="AP421">
        <f t="shared" si="167"/>
        <v>0</v>
      </c>
      <c r="AQ421">
        <f t="shared" si="168"/>
        <v>0</v>
      </c>
      <c r="AR421">
        <f t="shared" si="169"/>
        <v>0</v>
      </c>
      <c r="AS421">
        <f t="shared" si="170"/>
        <v>0</v>
      </c>
      <c r="AT421" s="311">
        <f t="shared" si="171"/>
        <v>0</v>
      </c>
      <c r="AU421" s="312">
        <f t="shared" si="172"/>
        <v>0</v>
      </c>
      <c r="AV421" s="313">
        <f t="shared" si="173"/>
        <v>0</v>
      </c>
      <c r="AW421" s="314">
        <f t="shared" si="183"/>
        <v>0</v>
      </c>
      <c r="AX421" s="311">
        <f t="shared" si="174"/>
        <v>0</v>
      </c>
      <c r="AY421" s="312">
        <f t="shared" si="175"/>
        <v>0</v>
      </c>
      <c r="AZ421" s="313">
        <f t="shared" si="176"/>
        <v>0</v>
      </c>
      <c r="BA421" s="314">
        <f t="shared" si="184"/>
        <v>0</v>
      </c>
      <c r="BB421" s="311">
        <f t="shared" si="177"/>
        <v>0</v>
      </c>
      <c r="BC421" s="312">
        <f t="shared" si="178"/>
        <v>0</v>
      </c>
      <c r="BD421" s="313">
        <f t="shared" si="179"/>
        <v>0</v>
      </c>
      <c r="BE421" s="314">
        <f t="shared" si="185"/>
        <v>0</v>
      </c>
      <c r="BF421" s="311">
        <f t="shared" si="180"/>
        <v>0</v>
      </c>
      <c r="BG421" s="312">
        <f t="shared" si="181"/>
        <v>0</v>
      </c>
      <c r="BH421" s="313">
        <f t="shared" si="182"/>
        <v>0</v>
      </c>
      <c r="BI421" s="314">
        <f t="shared" si="186"/>
        <v>0</v>
      </c>
      <c r="BJ421" s="247">
        <f t="shared" si="187"/>
        <v>0</v>
      </c>
      <c r="BK421" s="310" t="str">
        <f>IF(BJ421=0,"",
IF(SUM($BJ$143:BJ421)=1,BL421,
IF($BJ$718&gt;SUM($BJ$143:BJ421),_xlfn.CONCAT(", ",BL421),
IF($BJ$718=SUM($BJ$143:BJ421),_xlfn.CONCAT(" y ",BL421)))))</f>
        <v/>
      </c>
      <c r="BL421" s="19">
        <v>279</v>
      </c>
      <c r="BM421" s="14"/>
      <c r="BN421" s="315"/>
      <c r="BO421" s="315"/>
      <c r="BP421" s="315"/>
      <c r="BQ421" s="315"/>
      <c r="BR421" s="315"/>
      <c r="BS421" s="315"/>
      <c r="BT421" s="315"/>
      <c r="BU421" s="315"/>
      <c r="BV421" s="14"/>
      <c r="BW421" s="14"/>
      <c r="BX421" s="14"/>
      <c r="BY421" s="14"/>
      <c r="BZ421" s="14"/>
      <c r="CA421" s="14"/>
      <c r="CB421" s="14"/>
      <c r="CC421" s="14"/>
      <c r="CD421" s="14"/>
      <c r="CE421" s="14"/>
      <c r="CF421" s="14"/>
      <c r="CG421" s="14"/>
      <c r="CH421" s="14"/>
      <c r="CI421" s="14"/>
      <c r="CJ421" s="14"/>
      <c r="CK421" s="14"/>
      <c r="CL421" s="14"/>
    </row>
    <row r="422" spans="1:90" ht="15" customHeight="1">
      <c r="A422" s="5"/>
      <c r="B422" s="6"/>
      <c r="C422" s="19" t="s">
        <v>6945</v>
      </c>
      <c r="D422" s="634" t="str">
        <f>IF($AC$136="","",IF(HLOOKUP($AC$136,Presentación!$AQ$3:$BV$574,Presentación!AP283)="","",HLOOKUP($AC$136,Presentación!$AQ$3:$BV$574,Presentación!AP283,0)))</f>
        <v/>
      </c>
      <c r="E422" s="669"/>
      <c r="F422" s="670"/>
      <c r="G422" s="752" t="str">
        <f>IF($AC$136="","",IF(HLOOKUP($AC$136,Presentación!$BZ$3:$DE$574,Presentación!AP283,0)="","",HLOOKUP($AC$136,Presentación!$BZ$3:$DE$574,Presentación!AP283,0)))</f>
        <v/>
      </c>
      <c r="H422" s="669"/>
      <c r="I422" s="669"/>
      <c r="J422" s="669"/>
      <c r="K422" s="669"/>
      <c r="L422" s="669"/>
      <c r="M422" s="669"/>
      <c r="N422" s="669"/>
      <c r="O422" s="669"/>
      <c r="P422" s="669"/>
      <c r="Q422" s="669"/>
      <c r="R422" s="669"/>
      <c r="S422" s="670"/>
      <c r="T422" s="866"/>
      <c r="U422" s="745"/>
      <c r="V422" s="746"/>
      <c r="W422" s="112"/>
      <c r="X422" s="112"/>
      <c r="Y422" s="112"/>
      <c r="Z422" s="112"/>
      <c r="AA422" s="112"/>
      <c r="AB422" s="112"/>
      <c r="AC422" s="112"/>
      <c r="AD422" s="112"/>
      <c r="AG422">
        <f t="shared" si="161"/>
        <v>0</v>
      </c>
      <c r="AH422" s="247">
        <f t="shared" si="162"/>
        <v>0</v>
      </c>
      <c r="AI422" s="310" t="str">
        <f>IF(AH422=0,"",
IF(SUM($AH$142:AH422)=1,AJ422,
IF($AH$717&gt;SUM($AH$142:AH422),_xlfn.CONCAT(", ",AJ422),
IF($AH$717=SUM($AH$142:AH422),_xlfn.CONCAT(" y ",AJ422)))))</f>
        <v/>
      </c>
      <c r="AJ422" s="19">
        <v>281</v>
      </c>
      <c r="AK422">
        <f t="shared" si="160"/>
        <v>0</v>
      </c>
      <c r="AL422">
        <f t="shared" si="163"/>
        <v>0</v>
      </c>
      <c r="AM422">
        <f t="shared" si="164"/>
        <v>0</v>
      </c>
      <c r="AN422">
        <f t="shared" si="165"/>
        <v>0</v>
      </c>
      <c r="AO422">
        <f t="shared" si="166"/>
        <v>0</v>
      </c>
      <c r="AP422">
        <f t="shared" si="167"/>
        <v>0</v>
      </c>
      <c r="AQ422">
        <f t="shared" si="168"/>
        <v>0</v>
      </c>
      <c r="AR422">
        <f t="shared" si="169"/>
        <v>0</v>
      </c>
      <c r="AS422">
        <f t="shared" si="170"/>
        <v>0</v>
      </c>
      <c r="AT422" s="311">
        <f t="shared" si="171"/>
        <v>0</v>
      </c>
      <c r="AU422" s="312">
        <f t="shared" si="172"/>
        <v>0</v>
      </c>
      <c r="AV422" s="313">
        <f t="shared" si="173"/>
        <v>0</v>
      </c>
      <c r="AW422" s="314">
        <f t="shared" si="183"/>
        <v>0</v>
      </c>
      <c r="AX422" s="311">
        <f t="shared" si="174"/>
        <v>0</v>
      </c>
      <c r="AY422" s="312">
        <f t="shared" si="175"/>
        <v>0</v>
      </c>
      <c r="AZ422" s="313">
        <f t="shared" si="176"/>
        <v>0</v>
      </c>
      <c r="BA422" s="314">
        <f t="shared" si="184"/>
        <v>0</v>
      </c>
      <c r="BB422" s="311">
        <f t="shared" si="177"/>
        <v>0</v>
      </c>
      <c r="BC422" s="312">
        <f t="shared" si="178"/>
        <v>0</v>
      </c>
      <c r="BD422" s="313">
        <f t="shared" si="179"/>
        <v>0</v>
      </c>
      <c r="BE422" s="314">
        <f t="shared" si="185"/>
        <v>0</v>
      </c>
      <c r="BF422" s="311">
        <f t="shared" si="180"/>
        <v>0</v>
      </c>
      <c r="BG422" s="312">
        <f t="shared" si="181"/>
        <v>0</v>
      </c>
      <c r="BH422" s="313">
        <f t="shared" si="182"/>
        <v>0</v>
      </c>
      <c r="BI422" s="314">
        <f t="shared" si="186"/>
        <v>0</v>
      </c>
      <c r="BJ422" s="247">
        <f t="shared" si="187"/>
        <v>0</v>
      </c>
      <c r="BK422" s="310" t="str">
        <f>IF(BJ422=0,"",
IF(SUM($BJ$143:BJ422)=1,BL422,
IF($BJ$718&gt;SUM($BJ$143:BJ422),_xlfn.CONCAT(", ",BL422),
IF($BJ$718=SUM($BJ$143:BJ422),_xlfn.CONCAT(" y ",BL422)))))</f>
        <v/>
      </c>
      <c r="BL422" s="19">
        <v>280</v>
      </c>
      <c r="BM422" s="14"/>
      <c r="BN422" s="315"/>
      <c r="BO422" s="315"/>
      <c r="BP422" s="315"/>
      <c r="BQ422" s="315"/>
      <c r="BR422" s="315"/>
      <c r="BS422" s="315"/>
      <c r="BT422" s="315"/>
      <c r="BU422" s="315"/>
      <c r="BV422" s="14"/>
      <c r="BW422" s="14"/>
      <c r="BX422" s="14"/>
      <c r="BY422" s="14"/>
      <c r="BZ422" s="14"/>
      <c r="CA422" s="14"/>
      <c r="CB422" s="14"/>
      <c r="CC422" s="14"/>
      <c r="CD422" s="14"/>
      <c r="CE422" s="14"/>
      <c r="CF422" s="14"/>
      <c r="CG422" s="14"/>
      <c r="CH422" s="14"/>
      <c r="CI422" s="14"/>
      <c r="CJ422" s="14"/>
      <c r="CK422" s="14"/>
      <c r="CL422" s="14"/>
    </row>
    <row r="423" spans="1:90" ht="15" customHeight="1">
      <c r="A423" s="5"/>
      <c r="B423" s="6"/>
      <c r="C423" s="19" t="s">
        <v>6946</v>
      </c>
      <c r="D423" s="634" t="str">
        <f>IF($AC$136="","",IF(HLOOKUP($AC$136,Presentación!$AQ$3:$BV$574,Presentación!AP284)="","",HLOOKUP($AC$136,Presentación!$AQ$3:$BV$574,Presentación!AP284,0)))</f>
        <v/>
      </c>
      <c r="E423" s="669"/>
      <c r="F423" s="670"/>
      <c r="G423" s="752" t="str">
        <f>IF($AC$136="","",IF(HLOOKUP($AC$136,Presentación!$BZ$3:$DE$574,Presentación!AP284,0)="","",HLOOKUP($AC$136,Presentación!$BZ$3:$DE$574,Presentación!AP284,0)))</f>
        <v/>
      </c>
      <c r="H423" s="669"/>
      <c r="I423" s="669"/>
      <c r="J423" s="669"/>
      <c r="K423" s="669"/>
      <c r="L423" s="669"/>
      <c r="M423" s="669"/>
      <c r="N423" s="669"/>
      <c r="O423" s="669"/>
      <c r="P423" s="669"/>
      <c r="Q423" s="669"/>
      <c r="R423" s="669"/>
      <c r="S423" s="670"/>
      <c r="T423" s="866"/>
      <c r="U423" s="745"/>
      <c r="V423" s="746"/>
      <c r="W423" s="112"/>
      <c r="X423" s="112"/>
      <c r="Y423" s="112"/>
      <c r="Z423" s="112"/>
      <c r="AA423" s="112"/>
      <c r="AB423" s="112"/>
      <c r="AC423" s="112"/>
      <c r="AD423" s="112"/>
      <c r="AG423">
        <f t="shared" si="161"/>
        <v>0</v>
      </c>
      <c r="AH423" s="247">
        <f t="shared" si="162"/>
        <v>0</v>
      </c>
      <c r="AI423" s="310" t="str">
        <f>IF(AH423=0,"",
IF(SUM($AH$142:AH423)=1,AJ423,
IF($AH$717&gt;SUM($AH$142:AH423),_xlfn.CONCAT(", ",AJ423),
IF($AH$717=SUM($AH$142:AH423),_xlfn.CONCAT(" y ",AJ423)))))</f>
        <v/>
      </c>
      <c r="AJ423" s="19">
        <v>282</v>
      </c>
      <c r="AK423">
        <f t="shared" si="160"/>
        <v>0</v>
      </c>
      <c r="AL423">
        <f t="shared" si="163"/>
        <v>0</v>
      </c>
      <c r="AM423">
        <f t="shared" si="164"/>
        <v>0</v>
      </c>
      <c r="AN423">
        <f t="shared" si="165"/>
        <v>0</v>
      </c>
      <c r="AO423">
        <f t="shared" si="166"/>
        <v>0</v>
      </c>
      <c r="AP423">
        <f t="shared" si="167"/>
        <v>0</v>
      </c>
      <c r="AQ423">
        <f t="shared" si="168"/>
        <v>0</v>
      </c>
      <c r="AR423">
        <f t="shared" si="169"/>
        <v>0</v>
      </c>
      <c r="AS423">
        <f t="shared" si="170"/>
        <v>0</v>
      </c>
      <c r="AT423" s="311">
        <f t="shared" si="171"/>
        <v>0</v>
      </c>
      <c r="AU423" s="312">
        <f t="shared" si="172"/>
        <v>0</v>
      </c>
      <c r="AV423" s="313">
        <f t="shared" si="173"/>
        <v>0</v>
      </c>
      <c r="AW423" s="314">
        <f t="shared" si="183"/>
        <v>0</v>
      </c>
      <c r="AX423" s="311">
        <f t="shared" si="174"/>
        <v>0</v>
      </c>
      <c r="AY423" s="312">
        <f t="shared" si="175"/>
        <v>0</v>
      </c>
      <c r="AZ423" s="313">
        <f t="shared" si="176"/>
        <v>0</v>
      </c>
      <c r="BA423" s="314">
        <f t="shared" si="184"/>
        <v>0</v>
      </c>
      <c r="BB423" s="311">
        <f t="shared" si="177"/>
        <v>0</v>
      </c>
      <c r="BC423" s="312">
        <f t="shared" si="178"/>
        <v>0</v>
      </c>
      <c r="BD423" s="313">
        <f t="shared" si="179"/>
        <v>0</v>
      </c>
      <c r="BE423" s="314">
        <f t="shared" si="185"/>
        <v>0</v>
      </c>
      <c r="BF423" s="311">
        <f t="shared" si="180"/>
        <v>0</v>
      </c>
      <c r="BG423" s="312">
        <f t="shared" si="181"/>
        <v>0</v>
      </c>
      <c r="BH423" s="313">
        <f t="shared" si="182"/>
        <v>0</v>
      </c>
      <c r="BI423" s="314">
        <f t="shared" si="186"/>
        <v>0</v>
      </c>
      <c r="BJ423" s="247">
        <f t="shared" si="187"/>
        <v>0</v>
      </c>
      <c r="BK423" s="310" t="str">
        <f>IF(BJ423=0,"",
IF(SUM($BJ$143:BJ423)=1,BL423,
IF($BJ$718&gt;SUM($BJ$143:BJ423),_xlfn.CONCAT(", ",BL423),
IF($BJ$718=SUM($BJ$143:BJ423),_xlfn.CONCAT(" y ",BL423)))))</f>
        <v/>
      </c>
      <c r="BL423" s="19">
        <v>281</v>
      </c>
      <c r="BM423" s="14"/>
      <c r="BN423" s="315"/>
      <c r="BO423" s="315"/>
      <c r="BP423" s="315"/>
      <c r="BQ423" s="315"/>
      <c r="BR423" s="315"/>
      <c r="BS423" s="315"/>
      <c r="BT423" s="315"/>
      <c r="BU423" s="315"/>
      <c r="BV423" s="14"/>
      <c r="BW423" s="14"/>
      <c r="BX423" s="14"/>
      <c r="BY423" s="14"/>
      <c r="BZ423" s="14"/>
      <c r="CA423" s="14"/>
      <c r="CB423" s="14"/>
      <c r="CC423" s="14"/>
      <c r="CD423" s="14"/>
      <c r="CE423" s="14"/>
      <c r="CF423" s="14"/>
      <c r="CG423" s="14"/>
      <c r="CH423" s="14"/>
      <c r="CI423" s="14"/>
      <c r="CJ423" s="14"/>
      <c r="CK423" s="14"/>
      <c r="CL423" s="14"/>
    </row>
    <row r="424" spans="1:90" ht="15" customHeight="1">
      <c r="A424" s="5"/>
      <c r="B424" s="6"/>
      <c r="C424" s="19" t="s">
        <v>6947</v>
      </c>
      <c r="D424" s="634" t="str">
        <f>IF($AC$136="","",IF(HLOOKUP($AC$136,Presentación!$AQ$3:$BV$574,Presentación!AP285)="","",HLOOKUP($AC$136,Presentación!$AQ$3:$BV$574,Presentación!AP285,0)))</f>
        <v/>
      </c>
      <c r="E424" s="669"/>
      <c r="F424" s="670"/>
      <c r="G424" s="752" t="str">
        <f>IF($AC$136="","",IF(HLOOKUP($AC$136,Presentación!$BZ$3:$DE$574,Presentación!AP285,0)="","",HLOOKUP($AC$136,Presentación!$BZ$3:$DE$574,Presentación!AP285,0)))</f>
        <v/>
      </c>
      <c r="H424" s="669"/>
      <c r="I424" s="669"/>
      <c r="J424" s="669"/>
      <c r="K424" s="669"/>
      <c r="L424" s="669"/>
      <c r="M424" s="669"/>
      <c r="N424" s="669"/>
      <c r="O424" s="669"/>
      <c r="P424" s="669"/>
      <c r="Q424" s="669"/>
      <c r="R424" s="669"/>
      <c r="S424" s="670"/>
      <c r="T424" s="866"/>
      <c r="U424" s="745"/>
      <c r="V424" s="746"/>
      <c r="W424" s="112"/>
      <c r="X424" s="112"/>
      <c r="Y424" s="112"/>
      <c r="Z424" s="112"/>
      <c r="AA424" s="112"/>
      <c r="AB424" s="112"/>
      <c r="AC424" s="112"/>
      <c r="AD424" s="112"/>
      <c r="AG424">
        <f t="shared" si="161"/>
        <v>0</v>
      </c>
      <c r="AH424" s="247">
        <f t="shared" si="162"/>
        <v>0</v>
      </c>
      <c r="AI424" s="310" t="str">
        <f>IF(AH424=0,"",
IF(SUM($AH$142:AH424)=1,AJ424,
IF($AH$717&gt;SUM($AH$142:AH424),_xlfn.CONCAT(", ",AJ424),
IF($AH$717=SUM($AH$142:AH424),_xlfn.CONCAT(" y ",AJ424)))))</f>
        <v/>
      </c>
      <c r="AJ424" s="19">
        <v>283</v>
      </c>
      <c r="AK424">
        <f t="shared" si="160"/>
        <v>0</v>
      </c>
      <c r="AL424">
        <f t="shared" si="163"/>
        <v>0</v>
      </c>
      <c r="AM424">
        <f t="shared" si="164"/>
        <v>0</v>
      </c>
      <c r="AN424">
        <f t="shared" si="165"/>
        <v>0</v>
      </c>
      <c r="AO424">
        <f t="shared" si="166"/>
        <v>0</v>
      </c>
      <c r="AP424">
        <f t="shared" si="167"/>
        <v>0</v>
      </c>
      <c r="AQ424">
        <f t="shared" si="168"/>
        <v>0</v>
      </c>
      <c r="AR424">
        <f t="shared" si="169"/>
        <v>0</v>
      </c>
      <c r="AS424">
        <f t="shared" si="170"/>
        <v>0</v>
      </c>
      <c r="AT424" s="311">
        <f t="shared" si="171"/>
        <v>0</v>
      </c>
      <c r="AU424" s="312">
        <f t="shared" si="172"/>
        <v>0</v>
      </c>
      <c r="AV424" s="313">
        <f t="shared" si="173"/>
        <v>0</v>
      </c>
      <c r="AW424" s="314">
        <f t="shared" si="183"/>
        <v>0</v>
      </c>
      <c r="AX424" s="311">
        <f t="shared" si="174"/>
        <v>0</v>
      </c>
      <c r="AY424" s="312">
        <f t="shared" si="175"/>
        <v>0</v>
      </c>
      <c r="AZ424" s="313">
        <f t="shared" si="176"/>
        <v>0</v>
      </c>
      <c r="BA424" s="314">
        <f t="shared" si="184"/>
        <v>0</v>
      </c>
      <c r="BB424" s="311">
        <f t="shared" si="177"/>
        <v>0</v>
      </c>
      <c r="BC424" s="312">
        <f t="shared" si="178"/>
        <v>0</v>
      </c>
      <c r="BD424" s="313">
        <f t="shared" si="179"/>
        <v>0</v>
      </c>
      <c r="BE424" s="314">
        <f t="shared" si="185"/>
        <v>0</v>
      </c>
      <c r="BF424" s="311">
        <f t="shared" si="180"/>
        <v>0</v>
      </c>
      <c r="BG424" s="312">
        <f t="shared" si="181"/>
        <v>0</v>
      </c>
      <c r="BH424" s="313">
        <f t="shared" si="182"/>
        <v>0</v>
      </c>
      <c r="BI424" s="314">
        <f t="shared" si="186"/>
        <v>0</v>
      </c>
      <c r="BJ424" s="247">
        <f t="shared" si="187"/>
        <v>0</v>
      </c>
      <c r="BK424" s="310" t="str">
        <f>IF(BJ424=0,"",
IF(SUM($BJ$143:BJ424)=1,BL424,
IF($BJ$718&gt;SUM($BJ$143:BJ424),_xlfn.CONCAT(", ",BL424),
IF($BJ$718=SUM($BJ$143:BJ424),_xlfn.CONCAT(" y ",BL424)))))</f>
        <v/>
      </c>
      <c r="BL424" s="19">
        <v>282</v>
      </c>
      <c r="BM424" s="14"/>
      <c r="BN424" s="315"/>
      <c r="BO424" s="315"/>
      <c r="BP424" s="315"/>
      <c r="BQ424" s="315"/>
      <c r="BR424" s="315"/>
      <c r="BS424" s="315"/>
      <c r="BT424" s="315"/>
      <c r="BU424" s="315"/>
      <c r="BV424" s="14"/>
      <c r="BW424" s="14"/>
      <c r="BX424" s="14"/>
      <c r="BY424" s="14"/>
      <c r="BZ424" s="14"/>
      <c r="CA424" s="14"/>
      <c r="CB424" s="14"/>
      <c r="CC424" s="14"/>
      <c r="CD424" s="14"/>
      <c r="CE424" s="14"/>
      <c r="CF424" s="14"/>
      <c r="CG424" s="14"/>
      <c r="CH424" s="14"/>
      <c r="CI424" s="14"/>
      <c r="CJ424" s="14"/>
      <c r="CK424" s="14"/>
      <c r="CL424" s="14"/>
    </row>
    <row r="425" spans="1:90" ht="15" customHeight="1">
      <c r="A425" s="5"/>
      <c r="B425" s="6"/>
      <c r="C425" s="19" t="s">
        <v>6948</v>
      </c>
      <c r="D425" s="634" t="str">
        <f>IF($AC$136="","",IF(HLOOKUP($AC$136,Presentación!$AQ$3:$BV$574,Presentación!AP286)="","",HLOOKUP($AC$136,Presentación!$AQ$3:$BV$574,Presentación!AP286,0)))</f>
        <v/>
      </c>
      <c r="E425" s="669"/>
      <c r="F425" s="670"/>
      <c r="G425" s="752" t="str">
        <f>IF($AC$136="","",IF(HLOOKUP($AC$136,Presentación!$BZ$3:$DE$574,Presentación!AP286,0)="","",HLOOKUP($AC$136,Presentación!$BZ$3:$DE$574,Presentación!AP286,0)))</f>
        <v/>
      </c>
      <c r="H425" s="669"/>
      <c r="I425" s="669"/>
      <c r="J425" s="669"/>
      <c r="K425" s="669"/>
      <c r="L425" s="669"/>
      <c r="M425" s="669"/>
      <c r="N425" s="669"/>
      <c r="O425" s="669"/>
      <c r="P425" s="669"/>
      <c r="Q425" s="669"/>
      <c r="R425" s="669"/>
      <c r="S425" s="670"/>
      <c r="T425" s="866"/>
      <c r="U425" s="745"/>
      <c r="V425" s="746"/>
      <c r="W425" s="112"/>
      <c r="X425" s="112"/>
      <c r="Y425" s="112"/>
      <c r="Z425" s="112"/>
      <c r="AA425" s="112"/>
      <c r="AB425" s="112"/>
      <c r="AC425" s="112"/>
      <c r="AD425" s="112"/>
      <c r="AG425">
        <f t="shared" si="161"/>
        <v>0</v>
      </c>
      <c r="AH425" s="247">
        <f t="shared" si="162"/>
        <v>0</v>
      </c>
      <c r="AI425" s="310" t="str">
        <f>IF(AH425=0,"",
IF(SUM($AH$142:AH425)=1,AJ425,
IF($AH$717&gt;SUM($AH$142:AH425),_xlfn.CONCAT(", ",AJ425),
IF($AH$717=SUM($AH$142:AH425),_xlfn.CONCAT(" y ",AJ425)))))</f>
        <v/>
      </c>
      <c r="AJ425" s="19">
        <v>284</v>
      </c>
      <c r="AK425">
        <f t="shared" si="160"/>
        <v>0</v>
      </c>
      <c r="AL425">
        <f t="shared" si="163"/>
        <v>0</v>
      </c>
      <c r="AM425">
        <f t="shared" si="164"/>
        <v>0</v>
      </c>
      <c r="AN425">
        <f t="shared" si="165"/>
        <v>0</v>
      </c>
      <c r="AO425">
        <f t="shared" si="166"/>
        <v>0</v>
      </c>
      <c r="AP425">
        <f t="shared" si="167"/>
        <v>0</v>
      </c>
      <c r="AQ425">
        <f t="shared" si="168"/>
        <v>0</v>
      </c>
      <c r="AR425">
        <f t="shared" si="169"/>
        <v>0</v>
      </c>
      <c r="AS425">
        <f t="shared" si="170"/>
        <v>0</v>
      </c>
      <c r="AT425" s="311">
        <f t="shared" si="171"/>
        <v>0</v>
      </c>
      <c r="AU425" s="312">
        <f t="shared" si="172"/>
        <v>0</v>
      </c>
      <c r="AV425" s="313">
        <f t="shared" si="173"/>
        <v>0</v>
      </c>
      <c r="AW425" s="314">
        <f t="shared" si="183"/>
        <v>0</v>
      </c>
      <c r="AX425" s="311">
        <f t="shared" si="174"/>
        <v>0</v>
      </c>
      <c r="AY425" s="312">
        <f t="shared" si="175"/>
        <v>0</v>
      </c>
      <c r="AZ425" s="313">
        <f t="shared" si="176"/>
        <v>0</v>
      </c>
      <c r="BA425" s="314">
        <f t="shared" si="184"/>
        <v>0</v>
      </c>
      <c r="BB425" s="311">
        <f t="shared" si="177"/>
        <v>0</v>
      </c>
      <c r="BC425" s="312">
        <f t="shared" si="178"/>
        <v>0</v>
      </c>
      <c r="BD425" s="313">
        <f t="shared" si="179"/>
        <v>0</v>
      </c>
      <c r="BE425" s="314">
        <f t="shared" si="185"/>
        <v>0</v>
      </c>
      <c r="BF425" s="311">
        <f t="shared" si="180"/>
        <v>0</v>
      </c>
      <c r="BG425" s="312">
        <f t="shared" si="181"/>
        <v>0</v>
      </c>
      <c r="BH425" s="313">
        <f t="shared" si="182"/>
        <v>0</v>
      </c>
      <c r="BI425" s="314">
        <f t="shared" si="186"/>
        <v>0</v>
      </c>
      <c r="BJ425" s="247">
        <f t="shared" si="187"/>
        <v>0</v>
      </c>
      <c r="BK425" s="310" t="str">
        <f>IF(BJ425=0,"",
IF(SUM($BJ$143:BJ425)=1,BL425,
IF($BJ$718&gt;SUM($BJ$143:BJ425),_xlfn.CONCAT(", ",BL425),
IF($BJ$718=SUM($BJ$143:BJ425),_xlfn.CONCAT(" y ",BL425)))))</f>
        <v/>
      </c>
      <c r="BL425" s="19">
        <v>283</v>
      </c>
      <c r="BM425" s="14"/>
      <c r="BN425" s="315"/>
      <c r="BO425" s="315"/>
      <c r="BP425" s="315"/>
      <c r="BQ425" s="315"/>
      <c r="BR425" s="315"/>
      <c r="BS425" s="315"/>
      <c r="BT425" s="315"/>
      <c r="BU425" s="315"/>
      <c r="BV425" s="14"/>
      <c r="BW425" s="14"/>
      <c r="BX425" s="14"/>
      <c r="BY425" s="14"/>
      <c r="BZ425" s="14"/>
      <c r="CA425" s="14"/>
      <c r="CB425" s="14"/>
      <c r="CC425" s="14"/>
      <c r="CD425" s="14"/>
      <c r="CE425" s="14"/>
      <c r="CF425" s="14"/>
      <c r="CG425" s="14"/>
      <c r="CH425" s="14"/>
      <c r="CI425" s="14"/>
      <c r="CJ425" s="14"/>
      <c r="CK425" s="14"/>
      <c r="CL425" s="14"/>
    </row>
    <row r="426" spans="1:90" ht="15" customHeight="1">
      <c r="A426" s="5"/>
      <c r="B426" s="6"/>
      <c r="C426" s="19" t="s">
        <v>6949</v>
      </c>
      <c r="D426" s="634" t="str">
        <f>IF($AC$136="","",IF(HLOOKUP($AC$136,Presentación!$AQ$3:$BV$574,Presentación!AP287)="","",HLOOKUP($AC$136,Presentación!$AQ$3:$BV$574,Presentación!AP287,0)))</f>
        <v/>
      </c>
      <c r="E426" s="669"/>
      <c r="F426" s="670"/>
      <c r="G426" s="752" t="str">
        <f>IF($AC$136="","",IF(HLOOKUP($AC$136,Presentación!$BZ$3:$DE$574,Presentación!AP287,0)="","",HLOOKUP($AC$136,Presentación!$BZ$3:$DE$574,Presentación!AP287,0)))</f>
        <v/>
      </c>
      <c r="H426" s="669"/>
      <c r="I426" s="669"/>
      <c r="J426" s="669"/>
      <c r="K426" s="669"/>
      <c r="L426" s="669"/>
      <c r="M426" s="669"/>
      <c r="N426" s="669"/>
      <c r="O426" s="669"/>
      <c r="P426" s="669"/>
      <c r="Q426" s="669"/>
      <c r="R426" s="669"/>
      <c r="S426" s="670"/>
      <c r="T426" s="866"/>
      <c r="U426" s="745"/>
      <c r="V426" s="746"/>
      <c r="W426" s="112"/>
      <c r="X426" s="112"/>
      <c r="Y426" s="112"/>
      <c r="Z426" s="112"/>
      <c r="AA426" s="112"/>
      <c r="AB426" s="112"/>
      <c r="AC426" s="112"/>
      <c r="AD426" s="112"/>
      <c r="AG426">
        <f t="shared" si="161"/>
        <v>0</v>
      </c>
      <c r="AH426" s="247">
        <f t="shared" si="162"/>
        <v>0</v>
      </c>
      <c r="AI426" s="310" t="str">
        <f>IF(AH426=0,"",
IF(SUM($AH$142:AH426)=1,AJ426,
IF($AH$717&gt;SUM($AH$142:AH426),_xlfn.CONCAT(", ",AJ426),
IF($AH$717=SUM($AH$142:AH426),_xlfn.CONCAT(" y ",AJ426)))))</f>
        <v/>
      </c>
      <c r="AJ426" s="19">
        <v>285</v>
      </c>
      <c r="AK426">
        <f t="shared" si="160"/>
        <v>0</v>
      </c>
      <c r="AL426">
        <f t="shared" si="163"/>
        <v>0</v>
      </c>
      <c r="AM426">
        <f t="shared" si="164"/>
        <v>0</v>
      </c>
      <c r="AN426">
        <f t="shared" si="165"/>
        <v>0</v>
      </c>
      <c r="AO426">
        <f t="shared" si="166"/>
        <v>0</v>
      </c>
      <c r="AP426">
        <f t="shared" si="167"/>
        <v>0</v>
      </c>
      <c r="AQ426">
        <f t="shared" si="168"/>
        <v>0</v>
      </c>
      <c r="AR426">
        <f t="shared" si="169"/>
        <v>0</v>
      </c>
      <c r="AS426">
        <f t="shared" si="170"/>
        <v>0</v>
      </c>
      <c r="AT426" s="311">
        <f t="shared" si="171"/>
        <v>0</v>
      </c>
      <c r="AU426" s="312">
        <f t="shared" si="172"/>
        <v>0</v>
      </c>
      <c r="AV426" s="313">
        <f t="shared" si="173"/>
        <v>0</v>
      </c>
      <c r="AW426" s="314">
        <f t="shared" si="183"/>
        <v>0</v>
      </c>
      <c r="AX426" s="311">
        <f t="shared" si="174"/>
        <v>0</v>
      </c>
      <c r="AY426" s="312">
        <f t="shared" si="175"/>
        <v>0</v>
      </c>
      <c r="AZ426" s="313">
        <f t="shared" si="176"/>
        <v>0</v>
      </c>
      <c r="BA426" s="314">
        <f t="shared" si="184"/>
        <v>0</v>
      </c>
      <c r="BB426" s="311">
        <f t="shared" si="177"/>
        <v>0</v>
      </c>
      <c r="BC426" s="312">
        <f t="shared" si="178"/>
        <v>0</v>
      </c>
      <c r="BD426" s="313">
        <f t="shared" si="179"/>
        <v>0</v>
      </c>
      <c r="BE426" s="314">
        <f t="shared" si="185"/>
        <v>0</v>
      </c>
      <c r="BF426" s="311">
        <f t="shared" si="180"/>
        <v>0</v>
      </c>
      <c r="BG426" s="312">
        <f t="shared" si="181"/>
        <v>0</v>
      </c>
      <c r="BH426" s="313">
        <f t="shared" si="182"/>
        <v>0</v>
      </c>
      <c r="BI426" s="314">
        <f t="shared" si="186"/>
        <v>0</v>
      </c>
      <c r="BJ426" s="247">
        <f t="shared" si="187"/>
        <v>0</v>
      </c>
      <c r="BK426" s="310" t="str">
        <f>IF(BJ426=0,"",
IF(SUM($BJ$143:BJ426)=1,BL426,
IF($BJ$718&gt;SUM($BJ$143:BJ426),_xlfn.CONCAT(", ",BL426),
IF($BJ$718=SUM($BJ$143:BJ426),_xlfn.CONCAT(" y ",BL426)))))</f>
        <v/>
      </c>
      <c r="BL426" s="19">
        <v>284</v>
      </c>
      <c r="BM426" s="14"/>
      <c r="BN426" s="315"/>
      <c r="BO426" s="315"/>
      <c r="BP426" s="315"/>
      <c r="BQ426" s="315"/>
      <c r="BR426" s="315"/>
      <c r="BS426" s="315"/>
      <c r="BT426" s="315"/>
      <c r="BU426" s="315"/>
      <c r="BV426" s="14"/>
      <c r="BW426" s="14"/>
      <c r="BX426" s="14"/>
      <c r="BY426" s="14"/>
      <c r="BZ426" s="14"/>
      <c r="CA426" s="14"/>
      <c r="CB426" s="14"/>
      <c r="CC426" s="14"/>
      <c r="CD426" s="14"/>
      <c r="CE426" s="14"/>
      <c r="CF426" s="14"/>
      <c r="CG426" s="14"/>
      <c r="CH426" s="14"/>
      <c r="CI426" s="14"/>
      <c r="CJ426" s="14"/>
      <c r="CK426" s="14"/>
      <c r="CL426" s="14"/>
    </row>
    <row r="427" spans="1:90" ht="15" customHeight="1">
      <c r="A427" s="5"/>
      <c r="B427" s="6"/>
      <c r="C427" s="19" t="s">
        <v>6950</v>
      </c>
      <c r="D427" s="634" t="str">
        <f>IF($AC$136="","",IF(HLOOKUP($AC$136,Presentación!$AQ$3:$BV$574,Presentación!AP288)="","",HLOOKUP($AC$136,Presentación!$AQ$3:$BV$574,Presentación!AP288,0)))</f>
        <v/>
      </c>
      <c r="E427" s="669"/>
      <c r="F427" s="670"/>
      <c r="G427" s="752" t="str">
        <f>IF($AC$136="","",IF(HLOOKUP($AC$136,Presentación!$BZ$3:$DE$574,Presentación!AP288,0)="","",HLOOKUP($AC$136,Presentación!$BZ$3:$DE$574,Presentación!AP288,0)))</f>
        <v/>
      </c>
      <c r="H427" s="669"/>
      <c r="I427" s="669"/>
      <c r="J427" s="669"/>
      <c r="K427" s="669"/>
      <c r="L427" s="669"/>
      <c r="M427" s="669"/>
      <c r="N427" s="669"/>
      <c r="O427" s="669"/>
      <c r="P427" s="669"/>
      <c r="Q427" s="669"/>
      <c r="R427" s="669"/>
      <c r="S427" s="670"/>
      <c r="T427" s="866"/>
      <c r="U427" s="745"/>
      <c r="V427" s="746"/>
      <c r="W427" s="112"/>
      <c r="X427" s="112"/>
      <c r="Y427" s="112"/>
      <c r="Z427" s="112"/>
      <c r="AA427" s="112"/>
      <c r="AB427" s="112"/>
      <c r="AC427" s="112"/>
      <c r="AD427" s="112"/>
      <c r="AG427">
        <f t="shared" si="161"/>
        <v>0</v>
      </c>
      <c r="AH427" s="247">
        <f t="shared" si="162"/>
        <v>0</v>
      </c>
      <c r="AI427" s="310" t="str">
        <f>IF(AH427=0,"",
IF(SUM($AH$142:AH427)=1,AJ427,
IF($AH$717&gt;SUM($AH$142:AH427),_xlfn.CONCAT(", ",AJ427),
IF($AH$717=SUM($AH$142:AH427),_xlfn.CONCAT(" y ",AJ427)))))</f>
        <v/>
      </c>
      <c r="AJ427" s="19">
        <v>286</v>
      </c>
      <c r="AK427">
        <f t="shared" si="160"/>
        <v>0</v>
      </c>
      <c r="AL427">
        <f t="shared" si="163"/>
        <v>0</v>
      </c>
      <c r="AM427">
        <f t="shared" si="164"/>
        <v>0</v>
      </c>
      <c r="AN427">
        <f t="shared" si="165"/>
        <v>0</v>
      </c>
      <c r="AO427">
        <f t="shared" si="166"/>
        <v>0</v>
      </c>
      <c r="AP427">
        <f t="shared" si="167"/>
        <v>0</v>
      </c>
      <c r="AQ427">
        <f t="shared" si="168"/>
        <v>0</v>
      </c>
      <c r="AR427">
        <f t="shared" si="169"/>
        <v>0</v>
      </c>
      <c r="AS427">
        <f t="shared" si="170"/>
        <v>0</v>
      </c>
      <c r="AT427" s="311">
        <f t="shared" si="171"/>
        <v>0</v>
      </c>
      <c r="AU427" s="312">
        <f t="shared" si="172"/>
        <v>0</v>
      </c>
      <c r="AV427" s="313">
        <f t="shared" si="173"/>
        <v>0</v>
      </c>
      <c r="AW427" s="314">
        <f t="shared" si="183"/>
        <v>0</v>
      </c>
      <c r="AX427" s="311">
        <f t="shared" si="174"/>
        <v>0</v>
      </c>
      <c r="AY427" s="312">
        <f t="shared" si="175"/>
        <v>0</v>
      </c>
      <c r="AZ427" s="313">
        <f t="shared" si="176"/>
        <v>0</v>
      </c>
      <c r="BA427" s="314">
        <f t="shared" si="184"/>
        <v>0</v>
      </c>
      <c r="BB427" s="311">
        <f t="shared" si="177"/>
        <v>0</v>
      </c>
      <c r="BC427" s="312">
        <f t="shared" si="178"/>
        <v>0</v>
      </c>
      <c r="BD427" s="313">
        <f t="shared" si="179"/>
        <v>0</v>
      </c>
      <c r="BE427" s="314">
        <f t="shared" si="185"/>
        <v>0</v>
      </c>
      <c r="BF427" s="311">
        <f t="shared" si="180"/>
        <v>0</v>
      </c>
      <c r="BG427" s="312">
        <f t="shared" si="181"/>
        <v>0</v>
      </c>
      <c r="BH427" s="313">
        <f t="shared" si="182"/>
        <v>0</v>
      </c>
      <c r="BI427" s="314">
        <f t="shared" si="186"/>
        <v>0</v>
      </c>
      <c r="BJ427" s="247">
        <f t="shared" si="187"/>
        <v>0</v>
      </c>
      <c r="BK427" s="310" t="str">
        <f>IF(BJ427=0,"",
IF(SUM($BJ$143:BJ427)=1,BL427,
IF($BJ$718&gt;SUM($BJ$143:BJ427),_xlfn.CONCAT(", ",BL427),
IF($BJ$718=SUM($BJ$143:BJ427),_xlfn.CONCAT(" y ",BL427)))))</f>
        <v/>
      </c>
      <c r="BL427" s="19">
        <v>285</v>
      </c>
      <c r="BM427" s="14"/>
      <c r="BN427" s="315"/>
      <c r="BO427" s="315"/>
      <c r="BP427" s="315"/>
      <c r="BQ427" s="315"/>
      <c r="BR427" s="315"/>
      <c r="BS427" s="315"/>
      <c r="BT427" s="315"/>
      <c r="BU427" s="315"/>
      <c r="BV427" s="14"/>
      <c r="BW427" s="14"/>
      <c r="BX427" s="14"/>
      <c r="BY427" s="14"/>
      <c r="BZ427" s="14"/>
      <c r="CA427" s="14"/>
      <c r="CB427" s="14"/>
      <c r="CC427" s="14"/>
      <c r="CD427" s="14"/>
      <c r="CE427" s="14"/>
      <c r="CF427" s="14"/>
      <c r="CG427" s="14"/>
      <c r="CH427" s="14"/>
      <c r="CI427" s="14"/>
      <c r="CJ427" s="14"/>
      <c r="CK427" s="14"/>
      <c r="CL427" s="14"/>
    </row>
    <row r="428" spans="1:90" ht="15" customHeight="1">
      <c r="A428" s="5"/>
      <c r="B428" s="6"/>
      <c r="C428" s="19" t="s">
        <v>6951</v>
      </c>
      <c r="D428" s="634" t="str">
        <f>IF($AC$136="","",IF(HLOOKUP($AC$136,Presentación!$AQ$3:$BV$574,Presentación!AP289)="","",HLOOKUP($AC$136,Presentación!$AQ$3:$BV$574,Presentación!AP289,0)))</f>
        <v/>
      </c>
      <c r="E428" s="669"/>
      <c r="F428" s="670"/>
      <c r="G428" s="752" t="str">
        <f>IF($AC$136="","",IF(HLOOKUP($AC$136,Presentación!$BZ$3:$DE$574,Presentación!AP289,0)="","",HLOOKUP($AC$136,Presentación!$BZ$3:$DE$574,Presentación!AP289,0)))</f>
        <v/>
      </c>
      <c r="H428" s="669"/>
      <c r="I428" s="669"/>
      <c r="J428" s="669"/>
      <c r="K428" s="669"/>
      <c r="L428" s="669"/>
      <c r="M428" s="669"/>
      <c r="N428" s="669"/>
      <c r="O428" s="669"/>
      <c r="P428" s="669"/>
      <c r="Q428" s="669"/>
      <c r="R428" s="669"/>
      <c r="S428" s="670"/>
      <c r="T428" s="866"/>
      <c r="U428" s="745"/>
      <c r="V428" s="746"/>
      <c r="W428" s="112"/>
      <c r="X428" s="112"/>
      <c r="Y428" s="112"/>
      <c r="Z428" s="112"/>
      <c r="AA428" s="112"/>
      <c r="AB428" s="112"/>
      <c r="AC428" s="112"/>
      <c r="AD428" s="112"/>
      <c r="AG428">
        <f t="shared" si="161"/>
        <v>0</v>
      </c>
      <c r="AH428" s="247">
        <f t="shared" si="162"/>
        <v>0</v>
      </c>
      <c r="AI428" s="310" t="str">
        <f>IF(AH428=0,"",
IF(SUM($AH$142:AH428)=1,AJ428,
IF($AH$717&gt;SUM($AH$142:AH428),_xlfn.CONCAT(", ",AJ428),
IF($AH$717=SUM($AH$142:AH428),_xlfn.CONCAT(" y ",AJ428)))))</f>
        <v/>
      </c>
      <c r="AJ428" s="19">
        <v>287</v>
      </c>
      <c r="AK428">
        <f t="shared" si="160"/>
        <v>0</v>
      </c>
      <c r="AL428">
        <f t="shared" si="163"/>
        <v>0</v>
      </c>
      <c r="AM428">
        <f t="shared" si="164"/>
        <v>0</v>
      </c>
      <c r="AN428">
        <f t="shared" si="165"/>
        <v>0</v>
      </c>
      <c r="AO428">
        <f t="shared" si="166"/>
        <v>0</v>
      </c>
      <c r="AP428">
        <f t="shared" si="167"/>
        <v>0</v>
      </c>
      <c r="AQ428">
        <f t="shared" si="168"/>
        <v>0</v>
      </c>
      <c r="AR428">
        <f t="shared" si="169"/>
        <v>0</v>
      </c>
      <c r="AS428">
        <f t="shared" si="170"/>
        <v>0</v>
      </c>
      <c r="AT428" s="311">
        <f t="shared" si="171"/>
        <v>0</v>
      </c>
      <c r="AU428" s="312">
        <f t="shared" si="172"/>
        <v>0</v>
      </c>
      <c r="AV428" s="313">
        <f t="shared" si="173"/>
        <v>0</v>
      </c>
      <c r="AW428" s="314">
        <f t="shared" si="183"/>
        <v>0</v>
      </c>
      <c r="AX428" s="311">
        <f t="shared" si="174"/>
        <v>0</v>
      </c>
      <c r="AY428" s="312">
        <f t="shared" si="175"/>
        <v>0</v>
      </c>
      <c r="AZ428" s="313">
        <f t="shared" si="176"/>
        <v>0</v>
      </c>
      <c r="BA428" s="314">
        <f t="shared" si="184"/>
        <v>0</v>
      </c>
      <c r="BB428" s="311">
        <f t="shared" si="177"/>
        <v>0</v>
      </c>
      <c r="BC428" s="312">
        <f t="shared" si="178"/>
        <v>0</v>
      </c>
      <c r="BD428" s="313">
        <f t="shared" si="179"/>
        <v>0</v>
      </c>
      <c r="BE428" s="314">
        <f t="shared" si="185"/>
        <v>0</v>
      </c>
      <c r="BF428" s="311">
        <f t="shared" si="180"/>
        <v>0</v>
      </c>
      <c r="BG428" s="312">
        <f t="shared" si="181"/>
        <v>0</v>
      </c>
      <c r="BH428" s="313">
        <f t="shared" si="182"/>
        <v>0</v>
      </c>
      <c r="BI428" s="314">
        <f t="shared" si="186"/>
        <v>0</v>
      </c>
      <c r="BJ428" s="247">
        <f t="shared" si="187"/>
        <v>0</v>
      </c>
      <c r="BK428" s="310" t="str">
        <f>IF(BJ428=0,"",
IF(SUM($BJ$143:BJ428)=1,BL428,
IF($BJ$718&gt;SUM($BJ$143:BJ428),_xlfn.CONCAT(", ",BL428),
IF($BJ$718=SUM($BJ$143:BJ428),_xlfn.CONCAT(" y ",BL428)))))</f>
        <v/>
      </c>
      <c r="BL428" s="19">
        <v>286</v>
      </c>
      <c r="BM428" s="14"/>
      <c r="BN428" s="315"/>
      <c r="BO428" s="315"/>
      <c r="BP428" s="315"/>
      <c r="BQ428" s="315"/>
      <c r="BR428" s="315"/>
      <c r="BS428" s="315"/>
      <c r="BT428" s="315"/>
      <c r="BU428" s="315"/>
      <c r="BV428" s="14"/>
      <c r="BW428" s="14"/>
      <c r="BX428" s="14"/>
      <c r="BY428" s="14"/>
      <c r="BZ428" s="14"/>
      <c r="CA428" s="14"/>
      <c r="CB428" s="14"/>
      <c r="CC428" s="14"/>
      <c r="CD428" s="14"/>
      <c r="CE428" s="14"/>
      <c r="CF428" s="14"/>
      <c r="CG428" s="14"/>
      <c r="CH428" s="14"/>
      <c r="CI428" s="14"/>
      <c r="CJ428" s="14"/>
      <c r="CK428" s="14"/>
      <c r="CL428" s="14"/>
    </row>
    <row r="429" spans="1:90" ht="15" customHeight="1">
      <c r="A429" s="5"/>
      <c r="B429" s="6"/>
      <c r="C429" s="19" t="s">
        <v>6952</v>
      </c>
      <c r="D429" s="634" t="str">
        <f>IF($AC$136="","",IF(HLOOKUP($AC$136,Presentación!$AQ$3:$BV$574,Presentación!AP290)="","",HLOOKUP($AC$136,Presentación!$AQ$3:$BV$574,Presentación!AP290,0)))</f>
        <v/>
      </c>
      <c r="E429" s="669"/>
      <c r="F429" s="670"/>
      <c r="G429" s="752" t="str">
        <f>IF($AC$136="","",IF(HLOOKUP($AC$136,Presentación!$BZ$3:$DE$574,Presentación!AP290,0)="","",HLOOKUP($AC$136,Presentación!$BZ$3:$DE$574,Presentación!AP290,0)))</f>
        <v/>
      </c>
      <c r="H429" s="669"/>
      <c r="I429" s="669"/>
      <c r="J429" s="669"/>
      <c r="K429" s="669"/>
      <c r="L429" s="669"/>
      <c r="M429" s="669"/>
      <c r="N429" s="669"/>
      <c r="O429" s="669"/>
      <c r="P429" s="669"/>
      <c r="Q429" s="669"/>
      <c r="R429" s="669"/>
      <c r="S429" s="670"/>
      <c r="T429" s="866"/>
      <c r="U429" s="745"/>
      <c r="V429" s="746"/>
      <c r="W429" s="112"/>
      <c r="X429" s="112"/>
      <c r="Y429" s="112"/>
      <c r="Z429" s="112"/>
      <c r="AA429" s="112"/>
      <c r="AB429" s="112"/>
      <c r="AC429" s="112"/>
      <c r="AD429" s="112"/>
      <c r="AG429">
        <f t="shared" si="161"/>
        <v>0</v>
      </c>
      <c r="AH429" s="247">
        <f t="shared" si="162"/>
        <v>0</v>
      </c>
      <c r="AI429" s="310" t="str">
        <f>IF(AH429=0,"",
IF(SUM($AH$142:AH429)=1,AJ429,
IF($AH$717&gt;SUM($AH$142:AH429),_xlfn.CONCAT(", ",AJ429),
IF($AH$717=SUM($AH$142:AH429),_xlfn.CONCAT(" y ",AJ429)))))</f>
        <v/>
      </c>
      <c r="AJ429" s="19">
        <v>288</v>
      </c>
      <c r="AK429">
        <f t="shared" si="160"/>
        <v>0</v>
      </c>
      <c r="AL429">
        <f t="shared" si="163"/>
        <v>0</v>
      </c>
      <c r="AM429">
        <f t="shared" si="164"/>
        <v>0</v>
      </c>
      <c r="AN429">
        <f t="shared" si="165"/>
        <v>0</v>
      </c>
      <c r="AO429">
        <f t="shared" si="166"/>
        <v>0</v>
      </c>
      <c r="AP429">
        <f t="shared" si="167"/>
        <v>0</v>
      </c>
      <c r="AQ429">
        <f t="shared" si="168"/>
        <v>0</v>
      </c>
      <c r="AR429">
        <f t="shared" si="169"/>
        <v>0</v>
      </c>
      <c r="AS429">
        <f t="shared" si="170"/>
        <v>0</v>
      </c>
      <c r="AT429" s="311">
        <f t="shared" si="171"/>
        <v>0</v>
      </c>
      <c r="AU429" s="312">
        <f t="shared" si="172"/>
        <v>0</v>
      </c>
      <c r="AV429" s="313">
        <f t="shared" si="173"/>
        <v>0</v>
      </c>
      <c r="AW429" s="314">
        <f t="shared" si="183"/>
        <v>0</v>
      </c>
      <c r="AX429" s="311">
        <f t="shared" si="174"/>
        <v>0</v>
      </c>
      <c r="AY429" s="312">
        <f t="shared" si="175"/>
        <v>0</v>
      </c>
      <c r="AZ429" s="313">
        <f t="shared" si="176"/>
        <v>0</v>
      </c>
      <c r="BA429" s="314">
        <f t="shared" si="184"/>
        <v>0</v>
      </c>
      <c r="BB429" s="311">
        <f t="shared" si="177"/>
        <v>0</v>
      </c>
      <c r="BC429" s="312">
        <f t="shared" si="178"/>
        <v>0</v>
      </c>
      <c r="BD429" s="313">
        <f t="shared" si="179"/>
        <v>0</v>
      </c>
      <c r="BE429" s="314">
        <f t="shared" si="185"/>
        <v>0</v>
      </c>
      <c r="BF429" s="311">
        <f t="shared" si="180"/>
        <v>0</v>
      </c>
      <c r="BG429" s="312">
        <f t="shared" si="181"/>
        <v>0</v>
      </c>
      <c r="BH429" s="313">
        <f t="shared" si="182"/>
        <v>0</v>
      </c>
      <c r="BI429" s="314">
        <f t="shared" si="186"/>
        <v>0</v>
      </c>
      <c r="BJ429" s="247">
        <f t="shared" si="187"/>
        <v>0</v>
      </c>
      <c r="BK429" s="310" t="str">
        <f>IF(BJ429=0,"",
IF(SUM($BJ$143:BJ429)=1,BL429,
IF($BJ$718&gt;SUM($BJ$143:BJ429),_xlfn.CONCAT(", ",BL429),
IF($BJ$718=SUM($BJ$143:BJ429),_xlfn.CONCAT(" y ",BL429)))))</f>
        <v/>
      </c>
      <c r="BL429" s="19">
        <v>287</v>
      </c>
      <c r="BM429" s="14"/>
      <c r="BN429" s="315"/>
      <c r="BO429" s="315"/>
      <c r="BP429" s="315"/>
      <c r="BQ429" s="315"/>
      <c r="BR429" s="315"/>
      <c r="BS429" s="315"/>
      <c r="BT429" s="315"/>
      <c r="BU429" s="315"/>
      <c r="BV429" s="14"/>
      <c r="BW429" s="14"/>
      <c r="BX429" s="14"/>
      <c r="BY429" s="14"/>
      <c r="BZ429" s="14"/>
      <c r="CA429" s="14"/>
      <c r="CB429" s="14"/>
      <c r="CC429" s="14"/>
      <c r="CD429" s="14"/>
      <c r="CE429" s="14"/>
      <c r="CF429" s="14"/>
      <c r="CG429" s="14"/>
      <c r="CH429" s="14"/>
      <c r="CI429" s="14"/>
      <c r="CJ429" s="14"/>
      <c r="CK429" s="14"/>
      <c r="CL429" s="14"/>
    </row>
    <row r="430" spans="1:90" ht="15" customHeight="1">
      <c r="A430" s="5"/>
      <c r="B430" s="6"/>
      <c r="C430" s="19" t="s">
        <v>6953</v>
      </c>
      <c r="D430" s="634" t="str">
        <f>IF($AC$136="","",IF(HLOOKUP($AC$136,Presentación!$AQ$3:$BV$574,Presentación!AP291)="","",HLOOKUP($AC$136,Presentación!$AQ$3:$BV$574,Presentación!AP291,0)))</f>
        <v/>
      </c>
      <c r="E430" s="669"/>
      <c r="F430" s="670"/>
      <c r="G430" s="752" t="str">
        <f>IF($AC$136="","",IF(HLOOKUP($AC$136,Presentación!$BZ$3:$DE$574,Presentación!AP291,0)="","",HLOOKUP($AC$136,Presentación!$BZ$3:$DE$574,Presentación!AP291,0)))</f>
        <v/>
      </c>
      <c r="H430" s="669"/>
      <c r="I430" s="669"/>
      <c r="J430" s="669"/>
      <c r="K430" s="669"/>
      <c r="L430" s="669"/>
      <c r="M430" s="669"/>
      <c r="N430" s="669"/>
      <c r="O430" s="669"/>
      <c r="P430" s="669"/>
      <c r="Q430" s="669"/>
      <c r="R430" s="669"/>
      <c r="S430" s="670"/>
      <c r="T430" s="866"/>
      <c r="U430" s="745"/>
      <c r="V430" s="746"/>
      <c r="W430" s="112"/>
      <c r="X430" s="112"/>
      <c r="Y430" s="112"/>
      <c r="Z430" s="112"/>
      <c r="AA430" s="112"/>
      <c r="AB430" s="112"/>
      <c r="AC430" s="112"/>
      <c r="AD430" s="112"/>
      <c r="AG430">
        <f t="shared" si="161"/>
        <v>0</v>
      </c>
      <c r="AH430" s="247">
        <f t="shared" si="162"/>
        <v>0</v>
      </c>
      <c r="AI430" s="310" t="str">
        <f>IF(AH430=0,"",
IF(SUM($AH$142:AH430)=1,AJ430,
IF($AH$717&gt;SUM($AH$142:AH430),_xlfn.CONCAT(", ",AJ430),
IF($AH$717=SUM($AH$142:AH430),_xlfn.CONCAT(" y ",AJ430)))))</f>
        <v/>
      </c>
      <c r="AJ430" s="19">
        <v>289</v>
      </c>
      <c r="AK430">
        <f t="shared" si="160"/>
        <v>0</v>
      </c>
      <c r="AL430">
        <f t="shared" si="163"/>
        <v>0</v>
      </c>
      <c r="AM430">
        <f t="shared" si="164"/>
        <v>0</v>
      </c>
      <c r="AN430">
        <f t="shared" si="165"/>
        <v>0</v>
      </c>
      <c r="AO430">
        <f t="shared" si="166"/>
        <v>0</v>
      </c>
      <c r="AP430">
        <f t="shared" si="167"/>
        <v>0</v>
      </c>
      <c r="AQ430">
        <f t="shared" si="168"/>
        <v>0</v>
      </c>
      <c r="AR430">
        <f t="shared" si="169"/>
        <v>0</v>
      </c>
      <c r="AS430">
        <f t="shared" si="170"/>
        <v>0</v>
      </c>
      <c r="AT430" s="311">
        <f t="shared" si="171"/>
        <v>0</v>
      </c>
      <c r="AU430" s="312">
        <f t="shared" si="172"/>
        <v>0</v>
      </c>
      <c r="AV430" s="313">
        <f t="shared" si="173"/>
        <v>0</v>
      </c>
      <c r="AW430" s="314">
        <f t="shared" si="183"/>
        <v>0</v>
      </c>
      <c r="AX430" s="311">
        <f t="shared" si="174"/>
        <v>0</v>
      </c>
      <c r="AY430" s="312">
        <f t="shared" si="175"/>
        <v>0</v>
      </c>
      <c r="AZ430" s="313">
        <f t="shared" si="176"/>
        <v>0</v>
      </c>
      <c r="BA430" s="314">
        <f t="shared" si="184"/>
        <v>0</v>
      </c>
      <c r="BB430" s="311">
        <f t="shared" si="177"/>
        <v>0</v>
      </c>
      <c r="BC430" s="312">
        <f t="shared" si="178"/>
        <v>0</v>
      </c>
      <c r="BD430" s="313">
        <f t="shared" si="179"/>
        <v>0</v>
      </c>
      <c r="BE430" s="314">
        <f t="shared" si="185"/>
        <v>0</v>
      </c>
      <c r="BF430" s="311">
        <f t="shared" si="180"/>
        <v>0</v>
      </c>
      <c r="BG430" s="312">
        <f t="shared" si="181"/>
        <v>0</v>
      </c>
      <c r="BH430" s="313">
        <f t="shared" si="182"/>
        <v>0</v>
      </c>
      <c r="BI430" s="314">
        <f t="shared" si="186"/>
        <v>0</v>
      </c>
      <c r="BJ430" s="247">
        <f t="shared" si="187"/>
        <v>0</v>
      </c>
      <c r="BK430" s="310" t="str">
        <f>IF(BJ430=0,"",
IF(SUM($BJ$143:BJ430)=1,BL430,
IF($BJ$718&gt;SUM($BJ$143:BJ430),_xlfn.CONCAT(", ",BL430),
IF($BJ$718=SUM($BJ$143:BJ430),_xlfn.CONCAT(" y ",BL430)))))</f>
        <v/>
      </c>
      <c r="BL430" s="19">
        <v>288</v>
      </c>
      <c r="BM430" s="14"/>
      <c r="BN430" s="315"/>
      <c r="BO430" s="315"/>
      <c r="BP430" s="315"/>
      <c r="BQ430" s="315"/>
      <c r="BR430" s="315"/>
      <c r="BS430" s="315"/>
      <c r="BT430" s="315"/>
      <c r="BU430" s="315"/>
      <c r="BV430" s="14"/>
      <c r="BW430" s="14"/>
      <c r="BX430" s="14"/>
      <c r="BY430" s="14"/>
      <c r="BZ430" s="14"/>
      <c r="CA430" s="14"/>
      <c r="CB430" s="14"/>
      <c r="CC430" s="14"/>
      <c r="CD430" s="14"/>
      <c r="CE430" s="14"/>
      <c r="CF430" s="14"/>
      <c r="CG430" s="14"/>
      <c r="CH430" s="14"/>
      <c r="CI430" s="14"/>
      <c r="CJ430" s="14"/>
      <c r="CK430" s="14"/>
      <c r="CL430" s="14"/>
    </row>
    <row r="431" spans="1:90" ht="15" customHeight="1">
      <c r="A431" s="5"/>
      <c r="B431" s="6"/>
      <c r="C431" s="19" t="s">
        <v>6954</v>
      </c>
      <c r="D431" s="634" t="str">
        <f>IF($AC$136="","",IF(HLOOKUP($AC$136,Presentación!$AQ$3:$BV$574,Presentación!AP292)="","",HLOOKUP($AC$136,Presentación!$AQ$3:$BV$574,Presentación!AP292,0)))</f>
        <v/>
      </c>
      <c r="E431" s="669"/>
      <c r="F431" s="670"/>
      <c r="G431" s="752" t="str">
        <f>IF($AC$136="","",IF(HLOOKUP($AC$136,Presentación!$BZ$3:$DE$574,Presentación!AP292,0)="","",HLOOKUP($AC$136,Presentación!$BZ$3:$DE$574,Presentación!AP292,0)))</f>
        <v/>
      </c>
      <c r="H431" s="669"/>
      <c r="I431" s="669"/>
      <c r="J431" s="669"/>
      <c r="K431" s="669"/>
      <c r="L431" s="669"/>
      <c r="M431" s="669"/>
      <c r="N431" s="669"/>
      <c r="O431" s="669"/>
      <c r="P431" s="669"/>
      <c r="Q431" s="669"/>
      <c r="R431" s="669"/>
      <c r="S431" s="670"/>
      <c r="T431" s="866"/>
      <c r="U431" s="745"/>
      <c r="V431" s="746"/>
      <c r="W431" s="112"/>
      <c r="X431" s="112"/>
      <c r="Y431" s="112"/>
      <c r="Z431" s="112"/>
      <c r="AA431" s="112"/>
      <c r="AB431" s="112"/>
      <c r="AC431" s="112"/>
      <c r="AD431" s="112"/>
      <c r="AG431">
        <f t="shared" si="161"/>
        <v>0</v>
      </c>
      <c r="AH431" s="247">
        <f t="shared" si="162"/>
        <v>0</v>
      </c>
      <c r="AI431" s="310" t="str">
        <f>IF(AH431=0,"",
IF(SUM($AH$142:AH431)=1,AJ431,
IF($AH$717&gt;SUM($AH$142:AH431),_xlfn.CONCAT(", ",AJ431),
IF($AH$717=SUM($AH$142:AH431),_xlfn.CONCAT(" y ",AJ431)))))</f>
        <v/>
      </c>
      <c r="AJ431" s="19">
        <v>290</v>
      </c>
      <c r="AK431">
        <f t="shared" si="160"/>
        <v>0</v>
      </c>
      <c r="AL431">
        <f t="shared" si="163"/>
        <v>0</v>
      </c>
      <c r="AM431">
        <f t="shared" si="164"/>
        <v>0</v>
      </c>
      <c r="AN431">
        <f t="shared" si="165"/>
        <v>0</v>
      </c>
      <c r="AO431">
        <f t="shared" si="166"/>
        <v>0</v>
      </c>
      <c r="AP431">
        <f t="shared" si="167"/>
        <v>0</v>
      </c>
      <c r="AQ431">
        <f t="shared" si="168"/>
        <v>0</v>
      </c>
      <c r="AR431">
        <f t="shared" si="169"/>
        <v>0</v>
      </c>
      <c r="AS431">
        <f t="shared" si="170"/>
        <v>0</v>
      </c>
      <c r="AT431" s="311">
        <f t="shared" si="171"/>
        <v>0</v>
      </c>
      <c r="AU431" s="312">
        <f t="shared" si="172"/>
        <v>0</v>
      </c>
      <c r="AV431" s="313">
        <f t="shared" si="173"/>
        <v>0</v>
      </c>
      <c r="AW431" s="314">
        <f t="shared" si="183"/>
        <v>0</v>
      </c>
      <c r="AX431" s="311">
        <f t="shared" si="174"/>
        <v>0</v>
      </c>
      <c r="AY431" s="312">
        <f t="shared" si="175"/>
        <v>0</v>
      </c>
      <c r="AZ431" s="313">
        <f t="shared" si="176"/>
        <v>0</v>
      </c>
      <c r="BA431" s="314">
        <f t="shared" si="184"/>
        <v>0</v>
      </c>
      <c r="BB431" s="311">
        <f t="shared" si="177"/>
        <v>0</v>
      </c>
      <c r="BC431" s="312">
        <f t="shared" si="178"/>
        <v>0</v>
      </c>
      <c r="BD431" s="313">
        <f t="shared" si="179"/>
        <v>0</v>
      </c>
      <c r="BE431" s="314">
        <f t="shared" si="185"/>
        <v>0</v>
      </c>
      <c r="BF431" s="311">
        <f t="shared" si="180"/>
        <v>0</v>
      </c>
      <c r="BG431" s="312">
        <f t="shared" si="181"/>
        <v>0</v>
      </c>
      <c r="BH431" s="313">
        <f t="shared" si="182"/>
        <v>0</v>
      </c>
      <c r="BI431" s="314">
        <f t="shared" si="186"/>
        <v>0</v>
      </c>
      <c r="BJ431" s="247">
        <f t="shared" si="187"/>
        <v>0</v>
      </c>
      <c r="BK431" s="310" t="str">
        <f>IF(BJ431=0,"",
IF(SUM($BJ$143:BJ431)=1,BL431,
IF($BJ$718&gt;SUM($BJ$143:BJ431),_xlfn.CONCAT(", ",BL431),
IF($BJ$718=SUM($BJ$143:BJ431),_xlfn.CONCAT(" y ",BL431)))))</f>
        <v/>
      </c>
      <c r="BL431" s="19">
        <v>289</v>
      </c>
      <c r="BM431" s="14"/>
      <c r="BN431" s="315"/>
      <c r="BO431" s="315"/>
      <c r="BP431" s="315"/>
      <c r="BQ431" s="315"/>
      <c r="BR431" s="315"/>
      <c r="BS431" s="315"/>
      <c r="BT431" s="315"/>
      <c r="BU431" s="315"/>
      <c r="BV431" s="14"/>
      <c r="BW431" s="14"/>
      <c r="BX431" s="14"/>
      <c r="BY431" s="14"/>
      <c r="BZ431" s="14"/>
      <c r="CA431" s="14"/>
      <c r="CB431" s="14"/>
      <c r="CC431" s="14"/>
      <c r="CD431" s="14"/>
      <c r="CE431" s="14"/>
      <c r="CF431" s="14"/>
      <c r="CG431" s="14"/>
      <c r="CH431" s="14"/>
      <c r="CI431" s="14"/>
      <c r="CJ431" s="14"/>
      <c r="CK431" s="14"/>
      <c r="CL431" s="14"/>
    </row>
    <row r="432" spans="1:90" ht="15" customHeight="1">
      <c r="A432" s="5"/>
      <c r="B432" s="6"/>
      <c r="C432" s="19" t="s">
        <v>6955</v>
      </c>
      <c r="D432" s="634" t="str">
        <f>IF($AC$136="","",IF(HLOOKUP($AC$136,Presentación!$AQ$3:$BV$574,Presentación!AP293)="","",HLOOKUP($AC$136,Presentación!$AQ$3:$BV$574,Presentación!AP293,0)))</f>
        <v/>
      </c>
      <c r="E432" s="669"/>
      <c r="F432" s="670"/>
      <c r="G432" s="752" t="str">
        <f>IF($AC$136="","",IF(HLOOKUP($AC$136,Presentación!$BZ$3:$DE$574,Presentación!AP293,0)="","",HLOOKUP($AC$136,Presentación!$BZ$3:$DE$574,Presentación!AP293,0)))</f>
        <v/>
      </c>
      <c r="H432" s="669"/>
      <c r="I432" s="669"/>
      <c r="J432" s="669"/>
      <c r="K432" s="669"/>
      <c r="L432" s="669"/>
      <c r="M432" s="669"/>
      <c r="N432" s="669"/>
      <c r="O432" s="669"/>
      <c r="P432" s="669"/>
      <c r="Q432" s="669"/>
      <c r="R432" s="669"/>
      <c r="S432" s="670"/>
      <c r="T432" s="866"/>
      <c r="U432" s="745"/>
      <c r="V432" s="746"/>
      <c r="W432" s="112"/>
      <c r="X432" s="112"/>
      <c r="Y432" s="112"/>
      <c r="Z432" s="112"/>
      <c r="AA432" s="112"/>
      <c r="AB432" s="112"/>
      <c r="AC432" s="112"/>
      <c r="AD432" s="112"/>
      <c r="AG432">
        <f t="shared" si="161"/>
        <v>0</v>
      </c>
      <c r="AH432" s="247">
        <f t="shared" si="162"/>
        <v>0</v>
      </c>
      <c r="AI432" s="310" t="str">
        <f>IF(AH432=0,"",
IF(SUM($AH$142:AH432)=1,AJ432,
IF($AH$717&gt;SUM($AH$142:AH432),_xlfn.CONCAT(", ",AJ432),
IF($AH$717=SUM($AH$142:AH432),_xlfn.CONCAT(" y ",AJ432)))))</f>
        <v/>
      </c>
      <c r="AJ432" s="19">
        <v>291</v>
      </c>
      <c r="AK432">
        <f t="shared" si="160"/>
        <v>0</v>
      </c>
      <c r="AL432">
        <f t="shared" si="163"/>
        <v>0</v>
      </c>
      <c r="AM432">
        <f t="shared" si="164"/>
        <v>0</v>
      </c>
      <c r="AN432">
        <f t="shared" si="165"/>
        <v>0</v>
      </c>
      <c r="AO432">
        <f t="shared" si="166"/>
        <v>0</v>
      </c>
      <c r="AP432">
        <f t="shared" si="167"/>
        <v>0</v>
      </c>
      <c r="AQ432">
        <f t="shared" si="168"/>
        <v>0</v>
      </c>
      <c r="AR432">
        <f t="shared" si="169"/>
        <v>0</v>
      </c>
      <c r="AS432">
        <f t="shared" si="170"/>
        <v>0</v>
      </c>
      <c r="AT432" s="311">
        <f t="shared" si="171"/>
        <v>0</v>
      </c>
      <c r="AU432" s="312">
        <f t="shared" si="172"/>
        <v>0</v>
      </c>
      <c r="AV432" s="313">
        <f t="shared" si="173"/>
        <v>0</v>
      </c>
      <c r="AW432" s="314">
        <f t="shared" si="183"/>
        <v>0</v>
      </c>
      <c r="AX432" s="311">
        <f t="shared" si="174"/>
        <v>0</v>
      </c>
      <c r="AY432" s="312">
        <f t="shared" si="175"/>
        <v>0</v>
      </c>
      <c r="AZ432" s="313">
        <f t="shared" si="176"/>
        <v>0</v>
      </c>
      <c r="BA432" s="314">
        <f t="shared" si="184"/>
        <v>0</v>
      </c>
      <c r="BB432" s="311">
        <f t="shared" si="177"/>
        <v>0</v>
      </c>
      <c r="BC432" s="312">
        <f t="shared" si="178"/>
        <v>0</v>
      </c>
      <c r="BD432" s="313">
        <f t="shared" si="179"/>
        <v>0</v>
      </c>
      <c r="BE432" s="314">
        <f t="shared" si="185"/>
        <v>0</v>
      </c>
      <c r="BF432" s="311">
        <f t="shared" si="180"/>
        <v>0</v>
      </c>
      <c r="BG432" s="312">
        <f t="shared" si="181"/>
        <v>0</v>
      </c>
      <c r="BH432" s="313">
        <f t="shared" si="182"/>
        <v>0</v>
      </c>
      <c r="BI432" s="314">
        <f t="shared" si="186"/>
        <v>0</v>
      </c>
      <c r="BJ432" s="247">
        <f t="shared" si="187"/>
        <v>0</v>
      </c>
      <c r="BK432" s="310" t="str">
        <f>IF(BJ432=0,"",
IF(SUM($BJ$143:BJ432)=1,BL432,
IF($BJ$718&gt;SUM($BJ$143:BJ432),_xlfn.CONCAT(", ",BL432),
IF($BJ$718=SUM($BJ$143:BJ432),_xlfn.CONCAT(" y ",BL432)))))</f>
        <v/>
      </c>
      <c r="BL432" s="19">
        <v>290</v>
      </c>
      <c r="BM432" s="14"/>
      <c r="BN432" s="315"/>
      <c r="BO432" s="315"/>
      <c r="BP432" s="315"/>
      <c r="BQ432" s="315"/>
      <c r="BR432" s="315"/>
      <c r="BS432" s="315"/>
      <c r="BT432" s="315"/>
      <c r="BU432" s="315"/>
      <c r="BV432" s="14"/>
      <c r="BW432" s="14"/>
      <c r="BX432" s="14"/>
      <c r="BY432" s="14"/>
      <c r="BZ432" s="14"/>
      <c r="CA432" s="14"/>
      <c r="CB432" s="14"/>
      <c r="CC432" s="14"/>
      <c r="CD432" s="14"/>
      <c r="CE432" s="14"/>
      <c r="CF432" s="14"/>
      <c r="CG432" s="14"/>
      <c r="CH432" s="14"/>
      <c r="CI432" s="14"/>
      <c r="CJ432" s="14"/>
      <c r="CK432" s="14"/>
      <c r="CL432" s="14"/>
    </row>
    <row r="433" spans="1:90" ht="15" customHeight="1">
      <c r="A433" s="5"/>
      <c r="B433" s="6"/>
      <c r="C433" s="19" t="s">
        <v>6956</v>
      </c>
      <c r="D433" s="634" t="str">
        <f>IF($AC$136="","",IF(HLOOKUP($AC$136,Presentación!$AQ$3:$BV$574,Presentación!AP294)="","",HLOOKUP($AC$136,Presentación!$AQ$3:$BV$574,Presentación!AP294,0)))</f>
        <v/>
      </c>
      <c r="E433" s="669"/>
      <c r="F433" s="670"/>
      <c r="G433" s="752" t="str">
        <f>IF($AC$136="","",IF(HLOOKUP($AC$136,Presentación!$BZ$3:$DE$574,Presentación!AP294,0)="","",HLOOKUP($AC$136,Presentación!$BZ$3:$DE$574,Presentación!AP294,0)))</f>
        <v/>
      </c>
      <c r="H433" s="669"/>
      <c r="I433" s="669"/>
      <c r="J433" s="669"/>
      <c r="K433" s="669"/>
      <c r="L433" s="669"/>
      <c r="M433" s="669"/>
      <c r="N433" s="669"/>
      <c r="O433" s="669"/>
      <c r="P433" s="669"/>
      <c r="Q433" s="669"/>
      <c r="R433" s="669"/>
      <c r="S433" s="670"/>
      <c r="T433" s="866"/>
      <c r="U433" s="745"/>
      <c r="V433" s="746"/>
      <c r="W433" s="112"/>
      <c r="X433" s="112"/>
      <c r="Y433" s="112"/>
      <c r="Z433" s="112"/>
      <c r="AA433" s="112"/>
      <c r="AB433" s="112"/>
      <c r="AC433" s="112"/>
      <c r="AD433" s="112"/>
      <c r="AG433">
        <f t="shared" si="161"/>
        <v>0</v>
      </c>
      <c r="AH433" s="247">
        <f t="shared" si="162"/>
        <v>0</v>
      </c>
      <c r="AI433" s="310" t="str">
        <f>IF(AH433=0,"",
IF(SUM($AH$142:AH433)=1,AJ433,
IF($AH$717&gt;SUM($AH$142:AH433),_xlfn.CONCAT(", ",AJ433),
IF($AH$717=SUM($AH$142:AH433),_xlfn.CONCAT(" y ",AJ433)))))</f>
        <v/>
      </c>
      <c r="AJ433" s="19">
        <v>292</v>
      </c>
      <c r="AK433">
        <f t="shared" si="160"/>
        <v>0</v>
      </c>
      <c r="AL433">
        <f t="shared" si="163"/>
        <v>0</v>
      </c>
      <c r="AM433">
        <f t="shared" si="164"/>
        <v>0</v>
      </c>
      <c r="AN433">
        <f t="shared" si="165"/>
        <v>0</v>
      </c>
      <c r="AO433">
        <f t="shared" si="166"/>
        <v>0</v>
      </c>
      <c r="AP433">
        <f t="shared" si="167"/>
        <v>0</v>
      </c>
      <c r="AQ433">
        <f t="shared" si="168"/>
        <v>0</v>
      </c>
      <c r="AR433">
        <f t="shared" si="169"/>
        <v>0</v>
      </c>
      <c r="AS433">
        <f t="shared" si="170"/>
        <v>0</v>
      </c>
      <c r="AT433" s="311">
        <f t="shared" si="171"/>
        <v>0</v>
      </c>
      <c r="AU433" s="312">
        <f t="shared" si="172"/>
        <v>0</v>
      </c>
      <c r="AV433" s="313">
        <f t="shared" si="173"/>
        <v>0</v>
      </c>
      <c r="AW433" s="314">
        <f t="shared" si="183"/>
        <v>0</v>
      </c>
      <c r="AX433" s="311">
        <f t="shared" si="174"/>
        <v>0</v>
      </c>
      <c r="AY433" s="312">
        <f t="shared" si="175"/>
        <v>0</v>
      </c>
      <c r="AZ433" s="313">
        <f t="shared" si="176"/>
        <v>0</v>
      </c>
      <c r="BA433" s="314">
        <f t="shared" si="184"/>
        <v>0</v>
      </c>
      <c r="BB433" s="311">
        <f t="shared" si="177"/>
        <v>0</v>
      </c>
      <c r="BC433" s="312">
        <f t="shared" si="178"/>
        <v>0</v>
      </c>
      <c r="BD433" s="313">
        <f t="shared" si="179"/>
        <v>0</v>
      </c>
      <c r="BE433" s="314">
        <f t="shared" si="185"/>
        <v>0</v>
      </c>
      <c r="BF433" s="311">
        <f t="shared" si="180"/>
        <v>0</v>
      </c>
      <c r="BG433" s="312">
        <f t="shared" si="181"/>
        <v>0</v>
      </c>
      <c r="BH433" s="313">
        <f t="shared" si="182"/>
        <v>0</v>
      </c>
      <c r="BI433" s="314">
        <f t="shared" si="186"/>
        <v>0</v>
      </c>
      <c r="BJ433" s="247">
        <f t="shared" si="187"/>
        <v>0</v>
      </c>
      <c r="BK433" s="310" t="str">
        <f>IF(BJ433=0,"",
IF(SUM($BJ$143:BJ433)=1,BL433,
IF($BJ$718&gt;SUM($BJ$143:BJ433),_xlfn.CONCAT(", ",BL433),
IF($BJ$718=SUM($BJ$143:BJ433),_xlfn.CONCAT(" y ",BL433)))))</f>
        <v/>
      </c>
      <c r="BL433" s="19">
        <v>291</v>
      </c>
      <c r="BM433" s="14"/>
      <c r="BN433" s="315"/>
      <c r="BO433" s="315"/>
      <c r="BP433" s="315"/>
      <c r="BQ433" s="315"/>
      <c r="BR433" s="315"/>
      <c r="BS433" s="315"/>
      <c r="BT433" s="315"/>
      <c r="BU433" s="315"/>
      <c r="BV433" s="14"/>
      <c r="BW433" s="14"/>
      <c r="BX433" s="14"/>
      <c r="BY433" s="14"/>
      <c r="BZ433" s="14"/>
      <c r="CA433" s="14"/>
      <c r="CB433" s="14"/>
      <c r="CC433" s="14"/>
      <c r="CD433" s="14"/>
      <c r="CE433" s="14"/>
      <c r="CF433" s="14"/>
      <c r="CG433" s="14"/>
      <c r="CH433" s="14"/>
      <c r="CI433" s="14"/>
      <c r="CJ433" s="14"/>
      <c r="CK433" s="14"/>
      <c r="CL433" s="14"/>
    </row>
    <row r="434" spans="1:90" ht="15" customHeight="1">
      <c r="A434" s="5"/>
      <c r="B434" s="6"/>
      <c r="C434" s="19" t="s">
        <v>6957</v>
      </c>
      <c r="D434" s="634" t="str">
        <f>IF($AC$136="","",IF(HLOOKUP($AC$136,Presentación!$AQ$3:$BV$574,Presentación!AP295)="","",HLOOKUP($AC$136,Presentación!$AQ$3:$BV$574,Presentación!AP295,0)))</f>
        <v/>
      </c>
      <c r="E434" s="669"/>
      <c r="F434" s="670"/>
      <c r="G434" s="752" t="str">
        <f>IF($AC$136="","",IF(HLOOKUP($AC$136,Presentación!$BZ$3:$DE$574,Presentación!AP295,0)="","",HLOOKUP($AC$136,Presentación!$BZ$3:$DE$574,Presentación!AP295,0)))</f>
        <v/>
      </c>
      <c r="H434" s="669"/>
      <c r="I434" s="669"/>
      <c r="J434" s="669"/>
      <c r="K434" s="669"/>
      <c r="L434" s="669"/>
      <c r="M434" s="669"/>
      <c r="N434" s="669"/>
      <c r="O434" s="669"/>
      <c r="P434" s="669"/>
      <c r="Q434" s="669"/>
      <c r="R434" s="669"/>
      <c r="S434" s="670"/>
      <c r="T434" s="866"/>
      <c r="U434" s="745"/>
      <c r="V434" s="746"/>
      <c r="W434" s="112"/>
      <c r="X434" s="112"/>
      <c r="Y434" s="112"/>
      <c r="Z434" s="112"/>
      <c r="AA434" s="112"/>
      <c r="AB434" s="112"/>
      <c r="AC434" s="112"/>
      <c r="AD434" s="112"/>
      <c r="AG434">
        <f t="shared" si="161"/>
        <v>0</v>
      </c>
      <c r="AH434" s="247">
        <f t="shared" si="162"/>
        <v>0</v>
      </c>
      <c r="AI434" s="310" t="str">
        <f>IF(AH434=0,"",
IF(SUM($AH$142:AH434)=1,AJ434,
IF($AH$717&gt;SUM($AH$142:AH434),_xlfn.CONCAT(", ",AJ434),
IF($AH$717=SUM($AH$142:AH434),_xlfn.CONCAT(" y ",AJ434)))))</f>
        <v/>
      </c>
      <c r="AJ434" s="19">
        <v>293</v>
      </c>
      <c r="AK434">
        <f t="shared" si="160"/>
        <v>0</v>
      </c>
      <c r="AL434">
        <f t="shared" si="163"/>
        <v>0</v>
      </c>
      <c r="AM434">
        <f t="shared" si="164"/>
        <v>0</v>
      </c>
      <c r="AN434">
        <f t="shared" si="165"/>
        <v>0</v>
      </c>
      <c r="AO434">
        <f t="shared" si="166"/>
        <v>0</v>
      </c>
      <c r="AP434">
        <f t="shared" si="167"/>
        <v>0</v>
      </c>
      <c r="AQ434">
        <f t="shared" si="168"/>
        <v>0</v>
      </c>
      <c r="AR434">
        <f t="shared" si="169"/>
        <v>0</v>
      </c>
      <c r="AS434">
        <f t="shared" si="170"/>
        <v>0</v>
      </c>
      <c r="AT434" s="311">
        <f t="shared" si="171"/>
        <v>0</v>
      </c>
      <c r="AU434" s="312">
        <f t="shared" si="172"/>
        <v>0</v>
      </c>
      <c r="AV434" s="313">
        <f t="shared" si="173"/>
        <v>0</v>
      </c>
      <c r="AW434" s="314">
        <f t="shared" si="183"/>
        <v>0</v>
      </c>
      <c r="AX434" s="311">
        <f t="shared" si="174"/>
        <v>0</v>
      </c>
      <c r="AY434" s="312">
        <f t="shared" si="175"/>
        <v>0</v>
      </c>
      <c r="AZ434" s="313">
        <f t="shared" si="176"/>
        <v>0</v>
      </c>
      <c r="BA434" s="314">
        <f t="shared" si="184"/>
        <v>0</v>
      </c>
      <c r="BB434" s="311">
        <f t="shared" si="177"/>
        <v>0</v>
      </c>
      <c r="BC434" s="312">
        <f t="shared" si="178"/>
        <v>0</v>
      </c>
      <c r="BD434" s="313">
        <f t="shared" si="179"/>
        <v>0</v>
      </c>
      <c r="BE434" s="314">
        <f t="shared" si="185"/>
        <v>0</v>
      </c>
      <c r="BF434" s="311">
        <f t="shared" si="180"/>
        <v>0</v>
      </c>
      <c r="BG434" s="312">
        <f t="shared" si="181"/>
        <v>0</v>
      </c>
      <c r="BH434" s="313">
        <f t="shared" si="182"/>
        <v>0</v>
      </c>
      <c r="BI434" s="314">
        <f t="shared" si="186"/>
        <v>0</v>
      </c>
      <c r="BJ434" s="247">
        <f t="shared" si="187"/>
        <v>0</v>
      </c>
      <c r="BK434" s="310" t="str">
        <f>IF(BJ434=0,"",
IF(SUM($BJ$143:BJ434)=1,BL434,
IF($BJ$718&gt;SUM($BJ$143:BJ434),_xlfn.CONCAT(", ",BL434),
IF($BJ$718=SUM($BJ$143:BJ434),_xlfn.CONCAT(" y ",BL434)))))</f>
        <v/>
      </c>
      <c r="BL434" s="19">
        <v>292</v>
      </c>
      <c r="BM434" s="14"/>
      <c r="BN434" s="315"/>
      <c r="BO434" s="315"/>
      <c r="BP434" s="315"/>
      <c r="BQ434" s="315"/>
      <c r="BR434" s="315"/>
      <c r="BS434" s="315"/>
      <c r="BT434" s="315"/>
      <c r="BU434" s="315"/>
      <c r="BV434" s="14"/>
      <c r="BW434" s="14"/>
      <c r="BX434" s="14"/>
      <c r="BY434" s="14"/>
      <c r="BZ434" s="14"/>
      <c r="CA434" s="14"/>
      <c r="CB434" s="14"/>
      <c r="CC434" s="14"/>
      <c r="CD434" s="14"/>
      <c r="CE434" s="14"/>
      <c r="CF434" s="14"/>
      <c r="CG434" s="14"/>
      <c r="CH434" s="14"/>
      <c r="CI434" s="14"/>
      <c r="CJ434" s="14"/>
      <c r="CK434" s="14"/>
      <c r="CL434" s="14"/>
    </row>
    <row r="435" spans="1:90" ht="15" customHeight="1">
      <c r="A435" s="5"/>
      <c r="B435" s="6"/>
      <c r="C435" s="19" t="s">
        <v>6958</v>
      </c>
      <c r="D435" s="634" t="str">
        <f>IF($AC$136="","",IF(HLOOKUP($AC$136,Presentación!$AQ$3:$BV$574,Presentación!AP296)="","",HLOOKUP($AC$136,Presentación!$AQ$3:$BV$574,Presentación!AP296,0)))</f>
        <v/>
      </c>
      <c r="E435" s="669"/>
      <c r="F435" s="670"/>
      <c r="G435" s="752" t="str">
        <f>IF($AC$136="","",IF(HLOOKUP($AC$136,Presentación!$BZ$3:$DE$574,Presentación!AP296,0)="","",HLOOKUP($AC$136,Presentación!$BZ$3:$DE$574,Presentación!AP296,0)))</f>
        <v/>
      </c>
      <c r="H435" s="669"/>
      <c r="I435" s="669"/>
      <c r="J435" s="669"/>
      <c r="K435" s="669"/>
      <c r="L435" s="669"/>
      <c r="M435" s="669"/>
      <c r="N435" s="669"/>
      <c r="O435" s="669"/>
      <c r="P435" s="669"/>
      <c r="Q435" s="669"/>
      <c r="R435" s="669"/>
      <c r="S435" s="670"/>
      <c r="T435" s="866"/>
      <c r="U435" s="745"/>
      <c r="V435" s="746"/>
      <c r="W435" s="112"/>
      <c r="X435" s="112"/>
      <c r="Y435" s="112"/>
      <c r="Z435" s="112"/>
      <c r="AA435" s="112"/>
      <c r="AB435" s="112"/>
      <c r="AC435" s="112"/>
      <c r="AD435" s="112"/>
      <c r="AG435">
        <f t="shared" si="161"/>
        <v>0</v>
      </c>
      <c r="AH435" s="247">
        <f t="shared" si="162"/>
        <v>0</v>
      </c>
      <c r="AI435" s="310" t="str">
        <f>IF(AH435=0,"",
IF(SUM($AH$142:AH435)=1,AJ435,
IF($AH$717&gt;SUM($AH$142:AH435),_xlfn.CONCAT(", ",AJ435),
IF($AH$717=SUM($AH$142:AH435),_xlfn.CONCAT(" y ",AJ435)))))</f>
        <v/>
      </c>
      <c r="AJ435" s="19">
        <v>294</v>
      </c>
      <c r="AK435">
        <f t="shared" si="160"/>
        <v>0</v>
      </c>
      <c r="AL435">
        <f t="shared" si="163"/>
        <v>0</v>
      </c>
      <c r="AM435">
        <f t="shared" si="164"/>
        <v>0</v>
      </c>
      <c r="AN435">
        <f t="shared" si="165"/>
        <v>0</v>
      </c>
      <c r="AO435">
        <f t="shared" si="166"/>
        <v>0</v>
      </c>
      <c r="AP435">
        <f t="shared" si="167"/>
        <v>0</v>
      </c>
      <c r="AQ435">
        <f t="shared" si="168"/>
        <v>0</v>
      </c>
      <c r="AR435">
        <f t="shared" si="169"/>
        <v>0</v>
      </c>
      <c r="AS435">
        <f t="shared" si="170"/>
        <v>0</v>
      </c>
      <c r="AT435" s="311">
        <f t="shared" si="171"/>
        <v>0</v>
      </c>
      <c r="AU435" s="312">
        <f t="shared" si="172"/>
        <v>0</v>
      </c>
      <c r="AV435" s="313">
        <f t="shared" si="173"/>
        <v>0</v>
      </c>
      <c r="AW435" s="314">
        <f t="shared" si="183"/>
        <v>0</v>
      </c>
      <c r="AX435" s="311">
        <f t="shared" si="174"/>
        <v>0</v>
      </c>
      <c r="AY435" s="312">
        <f t="shared" si="175"/>
        <v>0</v>
      </c>
      <c r="AZ435" s="313">
        <f t="shared" si="176"/>
        <v>0</v>
      </c>
      <c r="BA435" s="314">
        <f t="shared" si="184"/>
        <v>0</v>
      </c>
      <c r="BB435" s="311">
        <f t="shared" si="177"/>
        <v>0</v>
      </c>
      <c r="BC435" s="312">
        <f t="shared" si="178"/>
        <v>0</v>
      </c>
      <c r="BD435" s="313">
        <f t="shared" si="179"/>
        <v>0</v>
      </c>
      <c r="BE435" s="314">
        <f t="shared" si="185"/>
        <v>0</v>
      </c>
      <c r="BF435" s="311">
        <f t="shared" si="180"/>
        <v>0</v>
      </c>
      <c r="BG435" s="312">
        <f t="shared" si="181"/>
        <v>0</v>
      </c>
      <c r="BH435" s="313">
        <f t="shared" si="182"/>
        <v>0</v>
      </c>
      <c r="BI435" s="314">
        <f t="shared" si="186"/>
        <v>0</v>
      </c>
      <c r="BJ435" s="247">
        <f t="shared" si="187"/>
        <v>0</v>
      </c>
      <c r="BK435" s="310" t="str">
        <f>IF(BJ435=0,"",
IF(SUM($BJ$143:BJ435)=1,BL435,
IF($BJ$718&gt;SUM($BJ$143:BJ435),_xlfn.CONCAT(", ",BL435),
IF($BJ$718=SUM($BJ$143:BJ435),_xlfn.CONCAT(" y ",BL435)))))</f>
        <v/>
      </c>
      <c r="BL435" s="19">
        <v>293</v>
      </c>
      <c r="BM435" s="14"/>
      <c r="BN435" s="315"/>
      <c r="BO435" s="315"/>
      <c r="BP435" s="315"/>
      <c r="BQ435" s="315"/>
      <c r="BR435" s="315"/>
      <c r="BS435" s="315"/>
      <c r="BT435" s="315"/>
      <c r="BU435" s="315"/>
      <c r="BV435" s="14"/>
      <c r="BW435" s="14"/>
      <c r="BX435" s="14"/>
      <c r="BY435" s="14"/>
      <c r="BZ435" s="14"/>
      <c r="CA435" s="14"/>
      <c r="CB435" s="14"/>
      <c r="CC435" s="14"/>
      <c r="CD435" s="14"/>
      <c r="CE435" s="14"/>
      <c r="CF435" s="14"/>
      <c r="CG435" s="14"/>
      <c r="CH435" s="14"/>
      <c r="CI435" s="14"/>
      <c r="CJ435" s="14"/>
      <c r="CK435" s="14"/>
      <c r="CL435" s="14"/>
    </row>
    <row r="436" spans="1:90" ht="15" customHeight="1">
      <c r="A436" s="5"/>
      <c r="B436" s="6"/>
      <c r="C436" s="19" t="s">
        <v>6959</v>
      </c>
      <c r="D436" s="634" t="str">
        <f>IF($AC$136="","",IF(HLOOKUP($AC$136,Presentación!$AQ$3:$BV$574,Presentación!AP297)="","",HLOOKUP($AC$136,Presentación!$AQ$3:$BV$574,Presentación!AP297,0)))</f>
        <v/>
      </c>
      <c r="E436" s="669"/>
      <c r="F436" s="670"/>
      <c r="G436" s="752" t="str">
        <f>IF($AC$136="","",IF(HLOOKUP($AC$136,Presentación!$BZ$3:$DE$574,Presentación!AP297,0)="","",HLOOKUP($AC$136,Presentación!$BZ$3:$DE$574,Presentación!AP297,0)))</f>
        <v/>
      </c>
      <c r="H436" s="669"/>
      <c r="I436" s="669"/>
      <c r="J436" s="669"/>
      <c r="K436" s="669"/>
      <c r="L436" s="669"/>
      <c r="M436" s="669"/>
      <c r="N436" s="669"/>
      <c r="O436" s="669"/>
      <c r="P436" s="669"/>
      <c r="Q436" s="669"/>
      <c r="R436" s="669"/>
      <c r="S436" s="670"/>
      <c r="T436" s="866"/>
      <c r="U436" s="745"/>
      <c r="V436" s="746"/>
      <c r="W436" s="112"/>
      <c r="X436" s="112"/>
      <c r="Y436" s="112"/>
      <c r="Z436" s="112"/>
      <c r="AA436" s="112"/>
      <c r="AB436" s="112"/>
      <c r="AC436" s="112"/>
      <c r="AD436" s="112"/>
      <c r="AG436">
        <f t="shared" si="161"/>
        <v>0</v>
      </c>
      <c r="AH436" s="247">
        <f t="shared" si="162"/>
        <v>0</v>
      </c>
      <c r="AI436" s="310" t="str">
        <f>IF(AH436=0,"",
IF(SUM($AH$142:AH436)=1,AJ436,
IF($AH$717&gt;SUM($AH$142:AH436),_xlfn.CONCAT(", ",AJ436),
IF($AH$717=SUM($AH$142:AH436),_xlfn.CONCAT(" y ",AJ436)))))</f>
        <v/>
      </c>
      <c r="AJ436" s="19">
        <v>295</v>
      </c>
      <c r="AK436">
        <f t="shared" si="160"/>
        <v>0</v>
      </c>
      <c r="AL436">
        <f t="shared" si="163"/>
        <v>0</v>
      </c>
      <c r="AM436">
        <f t="shared" si="164"/>
        <v>0</v>
      </c>
      <c r="AN436">
        <f t="shared" si="165"/>
        <v>0</v>
      </c>
      <c r="AO436">
        <f t="shared" si="166"/>
        <v>0</v>
      </c>
      <c r="AP436">
        <f t="shared" si="167"/>
        <v>0</v>
      </c>
      <c r="AQ436">
        <f t="shared" si="168"/>
        <v>0</v>
      </c>
      <c r="AR436">
        <f t="shared" si="169"/>
        <v>0</v>
      </c>
      <c r="AS436">
        <f t="shared" si="170"/>
        <v>0</v>
      </c>
      <c r="AT436" s="311">
        <f t="shared" si="171"/>
        <v>0</v>
      </c>
      <c r="AU436" s="312">
        <f t="shared" si="172"/>
        <v>0</v>
      </c>
      <c r="AV436" s="313">
        <f t="shared" si="173"/>
        <v>0</v>
      </c>
      <c r="AW436" s="314">
        <f t="shared" si="183"/>
        <v>0</v>
      </c>
      <c r="AX436" s="311">
        <f t="shared" si="174"/>
        <v>0</v>
      </c>
      <c r="AY436" s="312">
        <f t="shared" si="175"/>
        <v>0</v>
      </c>
      <c r="AZ436" s="313">
        <f t="shared" si="176"/>
        <v>0</v>
      </c>
      <c r="BA436" s="314">
        <f t="shared" si="184"/>
        <v>0</v>
      </c>
      <c r="BB436" s="311">
        <f t="shared" si="177"/>
        <v>0</v>
      </c>
      <c r="BC436" s="312">
        <f t="shared" si="178"/>
        <v>0</v>
      </c>
      <c r="BD436" s="313">
        <f t="shared" si="179"/>
        <v>0</v>
      </c>
      <c r="BE436" s="314">
        <f t="shared" si="185"/>
        <v>0</v>
      </c>
      <c r="BF436" s="311">
        <f t="shared" si="180"/>
        <v>0</v>
      </c>
      <c r="BG436" s="312">
        <f t="shared" si="181"/>
        <v>0</v>
      </c>
      <c r="BH436" s="313">
        <f t="shared" si="182"/>
        <v>0</v>
      </c>
      <c r="BI436" s="314">
        <f t="shared" si="186"/>
        <v>0</v>
      </c>
      <c r="BJ436" s="247">
        <f t="shared" si="187"/>
        <v>0</v>
      </c>
      <c r="BK436" s="310" t="str">
        <f>IF(BJ436=0,"",
IF(SUM($BJ$143:BJ436)=1,BL436,
IF($BJ$718&gt;SUM($BJ$143:BJ436),_xlfn.CONCAT(", ",BL436),
IF($BJ$718=SUM($BJ$143:BJ436),_xlfn.CONCAT(" y ",BL436)))))</f>
        <v/>
      </c>
      <c r="BL436" s="19">
        <v>294</v>
      </c>
      <c r="BM436" s="14"/>
      <c r="BN436" s="315"/>
      <c r="BO436" s="315"/>
      <c r="BP436" s="315"/>
      <c r="BQ436" s="315"/>
      <c r="BR436" s="315"/>
      <c r="BS436" s="315"/>
      <c r="BT436" s="315"/>
      <c r="BU436" s="315"/>
      <c r="BV436" s="14"/>
      <c r="BW436" s="14"/>
      <c r="BX436" s="14"/>
      <c r="BY436" s="14"/>
      <c r="BZ436" s="14"/>
      <c r="CA436" s="14"/>
      <c r="CB436" s="14"/>
      <c r="CC436" s="14"/>
      <c r="CD436" s="14"/>
      <c r="CE436" s="14"/>
      <c r="CF436" s="14"/>
      <c r="CG436" s="14"/>
      <c r="CH436" s="14"/>
      <c r="CI436" s="14"/>
      <c r="CJ436" s="14"/>
      <c r="CK436" s="14"/>
      <c r="CL436" s="14"/>
    </row>
    <row r="437" spans="1:90" ht="15" customHeight="1">
      <c r="A437" s="5"/>
      <c r="B437" s="6"/>
      <c r="C437" s="19" t="s">
        <v>6960</v>
      </c>
      <c r="D437" s="634" t="str">
        <f>IF($AC$136="","",IF(HLOOKUP($AC$136,Presentación!$AQ$3:$BV$574,Presentación!AP298)="","",HLOOKUP($AC$136,Presentación!$AQ$3:$BV$574,Presentación!AP298,0)))</f>
        <v/>
      </c>
      <c r="E437" s="669"/>
      <c r="F437" s="670"/>
      <c r="G437" s="752" t="str">
        <f>IF($AC$136="","",IF(HLOOKUP($AC$136,Presentación!$BZ$3:$DE$574,Presentación!AP298,0)="","",HLOOKUP($AC$136,Presentación!$BZ$3:$DE$574,Presentación!AP298,0)))</f>
        <v/>
      </c>
      <c r="H437" s="669"/>
      <c r="I437" s="669"/>
      <c r="J437" s="669"/>
      <c r="K437" s="669"/>
      <c r="L437" s="669"/>
      <c r="M437" s="669"/>
      <c r="N437" s="669"/>
      <c r="O437" s="669"/>
      <c r="P437" s="669"/>
      <c r="Q437" s="669"/>
      <c r="R437" s="669"/>
      <c r="S437" s="670"/>
      <c r="T437" s="866"/>
      <c r="U437" s="745"/>
      <c r="V437" s="746"/>
      <c r="W437" s="112"/>
      <c r="X437" s="112"/>
      <c r="Y437" s="112"/>
      <c r="Z437" s="112"/>
      <c r="AA437" s="112"/>
      <c r="AB437" s="112"/>
      <c r="AC437" s="112"/>
      <c r="AD437" s="112"/>
      <c r="AG437">
        <f t="shared" si="161"/>
        <v>0</v>
      </c>
      <c r="AH437" s="247">
        <f t="shared" si="162"/>
        <v>0</v>
      </c>
      <c r="AI437" s="310" t="str">
        <f>IF(AH437=0,"",
IF(SUM($AH$142:AH437)=1,AJ437,
IF($AH$717&gt;SUM($AH$142:AH437),_xlfn.CONCAT(", ",AJ437),
IF($AH$717=SUM($AH$142:AH437),_xlfn.CONCAT(" y ",AJ437)))))</f>
        <v/>
      </c>
      <c r="AJ437" s="19">
        <v>296</v>
      </c>
      <c r="AK437">
        <f t="shared" si="160"/>
        <v>0</v>
      </c>
      <c r="AL437">
        <f t="shared" si="163"/>
        <v>0</v>
      </c>
      <c r="AM437">
        <f t="shared" si="164"/>
        <v>0</v>
      </c>
      <c r="AN437">
        <f t="shared" si="165"/>
        <v>0</v>
      </c>
      <c r="AO437">
        <f t="shared" si="166"/>
        <v>0</v>
      </c>
      <c r="AP437">
        <f t="shared" si="167"/>
        <v>0</v>
      </c>
      <c r="AQ437">
        <f t="shared" si="168"/>
        <v>0</v>
      </c>
      <c r="AR437">
        <f t="shared" si="169"/>
        <v>0</v>
      </c>
      <c r="AS437">
        <f t="shared" si="170"/>
        <v>0</v>
      </c>
      <c r="AT437" s="311">
        <f t="shared" si="171"/>
        <v>0</v>
      </c>
      <c r="AU437" s="312">
        <f t="shared" si="172"/>
        <v>0</v>
      </c>
      <c r="AV437" s="313">
        <f t="shared" si="173"/>
        <v>0</v>
      </c>
      <c r="AW437" s="314">
        <f t="shared" si="183"/>
        <v>0</v>
      </c>
      <c r="AX437" s="311">
        <f t="shared" si="174"/>
        <v>0</v>
      </c>
      <c r="AY437" s="312">
        <f t="shared" si="175"/>
        <v>0</v>
      </c>
      <c r="AZ437" s="313">
        <f t="shared" si="176"/>
        <v>0</v>
      </c>
      <c r="BA437" s="314">
        <f t="shared" si="184"/>
        <v>0</v>
      </c>
      <c r="BB437" s="311">
        <f t="shared" si="177"/>
        <v>0</v>
      </c>
      <c r="BC437" s="312">
        <f t="shared" si="178"/>
        <v>0</v>
      </c>
      <c r="BD437" s="313">
        <f t="shared" si="179"/>
        <v>0</v>
      </c>
      <c r="BE437" s="314">
        <f t="shared" si="185"/>
        <v>0</v>
      </c>
      <c r="BF437" s="311">
        <f t="shared" si="180"/>
        <v>0</v>
      </c>
      <c r="BG437" s="312">
        <f t="shared" si="181"/>
        <v>0</v>
      </c>
      <c r="BH437" s="313">
        <f t="shared" si="182"/>
        <v>0</v>
      </c>
      <c r="BI437" s="314">
        <f t="shared" si="186"/>
        <v>0</v>
      </c>
      <c r="BJ437" s="247">
        <f t="shared" si="187"/>
        <v>0</v>
      </c>
      <c r="BK437" s="310" t="str">
        <f>IF(BJ437=0,"",
IF(SUM($BJ$143:BJ437)=1,BL437,
IF($BJ$718&gt;SUM($BJ$143:BJ437),_xlfn.CONCAT(", ",BL437),
IF($BJ$718=SUM($BJ$143:BJ437),_xlfn.CONCAT(" y ",BL437)))))</f>
        <v/>
      </c>
      <c r="BL437" s="19">
        <v>295</v>
      </c>
      <c r="BM437" s="14"/>
      <c r="BN437" s="315"/>
      <c r="BO437" s="315"/>
      <c r="BP437" s="315"/>
      <c r="BQ437" s="315"/>
      <c r="BR437" s="315"/>
      <c r="BS437" s="315"/>
      <c r="BT437" s="315"/>
      <c r="BU437" s="315"/>
      <c r="BV437" s="14"/>
      <c r="BW437" s="14"/>
      <c r="BX437" s="14"/>
      <c r="BY437" s="14"/>
      <c r="BZ437" s="14"/>
      <c r="CA437" s="14"/>
      <c r="CB437" s="14"/>
      <c r="CC437" s="14"/>
      <c r="CD437" s="14"/>
      <c r="CE437" s="14"/>
      <c r="CF437" s="14"/>
      <c r="CG437" s="14"/>
      <c r="CH437" s="14"/>
      <c r="CI437" s="14"/>
      <c r="CJ437" s="14"/>
      <c r="CK437" s="14"/>
      <c r="CL437" s="14"/>
    </row>
    <row r="438" spans="1:90" ht="15" customHeight="1">
      <c r="A438" s="5"/>
      <c r="B438" s="6"/>
      <c r="C438" s="19" t="s">
        <v>6961</v>
      </c>
      <c r="D438" s="634" t="str">
        <f>IF($AC$136="","",IF(HLOOKUP($AC$136,Presentación!$AQ$3:$BV$574,Presentación!AP299)="","",HLOOKUP($AC$136,Presentación!$AQ$3:$BV$574,Presentación!AP299,0)))</f>
        <v/>
      </c>
      <c r="E438" s="669"/>
      <c r="F438" s="670"/>
      <c r="G438" s="752" t="str">
        <f>IF($AC$136="","",IF(HLOOKUP($AC$136,Presentación!$BZ$3:$DE$574,Presentación!AP299,0)="","",HLOOKUP($AC$136,Presentación!$BZ$3:$DE$574,Presentación!AP299,0)))</f>
        <v/>
      </c>
      <c r="H438" s="669"/>
      <c r="I438" s="669"/>
      <c r="J438" s="669"/>
      <c r="K438" s="669"/>
      <c r="L438" s="669"/>
      <c r="M438" s="669"/>
      <c r="N438" s="669"/>
      <c r="O438" s="669"/>
      <c r="P438" s="669"/>
      <c r="Q438" s="669"/>
      <c r="R438" s="669"/>
      <c r="S438" s="670"/>
      <c r="T438" s="866"/>
      <c r="U438" s="745"/>
      <c r="V438" s="746"/>
      <c r="W438" s="112"/>
      <c r="X438" s="112"/>
      <c r="Y438" s="112"/>
      <c r="Z438" s="112"/>
      <c r="AA438" s="112"/>
      <c r="AB438" s="112"/>
      <c r="AC438" s="112"/>
      <c r="AD438" s="112"/>
      <c r="AG438">
        <f t="shared" si="161"/>
        <v>0</v>
      </c>
      <c r="AH438" s="247">
        <f t="shared" si="162"/>
        <v>0</v>
      </c>
      <c r="AI438" s="310" t="str">
        <f>IF(AH438=0,"",
IF(SUM($AH$142:AH438)=1,AJ438,
IF($AH$717&gt;SUM($AH$142:AH438),_xlfn.CONCAT(", ",AJ438),
IF($AH$717=SUM($AH$142:AH438),_xlfn.CONCAT(" y ",AJ438)))))</f>
        <v/>
      </c>
      <c r="AJ438" s="19">
        <v>297</v>
      </c>
      <c r="AK438">
        <f t="shared" si="160"/>
        <v>0</v>
      </c>
      <c r="AL438">
        <f t="shared" si="163"/>
        <v>0</v>
      </c>
      <c r="AM438">
        <f t="shared" si="164"/>
        <v>0</v>
      </c>
      <c r="AN438">
        <f t="shared" si="165"/>
        <v>0</v>
      </c>
      <c r="AO438">
        <f t="shared" si="166"/>
        <v>0</v>
      </c>
      <c r="AP438">
        <f t="shared" si="167"/>
        <v>0</v>
      </c>
      <c r="AQ438">
        <f t="shared" si="168"/>
        <v>0</v>
      </c>
      <c r="AR438">
        <f t="shared" si="169"/>
        <v>0</v>
      </c>
      <c r="AS438">
        <f t="shared" si="170"/>
        <v>0</v>
      </c>
      <c r="AT438" s="311">
        <f t="shared" si="171"/>
        <v>0</v>
      </c>
      <c r="AU438" s="312">
        <f t="shared" si="172"/>
        <v>0</v>
      </c>
      <c r="AV438" s="313">
        <f t="shared" si="173"/>
        <v>0</v>
      </c>
      <c r="AW438" s="314">
        <f t="shared" si="183"/>
        <v>0</v>
      </c>
      <c r="AX438" s="311">
        <f t="shared" si="174"/>
        <v>0</v>
      </c>
      <c r="AY438" s="312">
        <f t="shared" si="175"/>
        <v>0</v>
      </c>
      <c r="AZ438" s="313">
        <f t="shared" si="176"/>
        <v>0</v>
      </c>
      <c r="BA438" s="314">
        <f t="shared" si="184"/>
        <v>0</v>
      </c>
      <c r="BB438" s="311">
        <f t="shared" si="177"/>
        <v>0</v>
      </c>
      <c r="BC438" s="312">
        <f t="shared" si="178"/>
        <v>0</v>
      </c>
      <c r="BD438" s="313">
        <f t="shared" si="179"/>
        <v>0</v>
      </c>
      <c r="BE438" s="314">
        <f t="shared" si="185"/>
        <v>0</v>
      </c>
      <c r="BF438" s="311">
        <f t="shared" si="180"/>
        <v>0</v>
      </c>
      <c r="BG438" s="312">
        <f t="shared" si="181"/>
        <v>0</v>
      </c>
      <c r="BH438" s="313">
        <f t="shared" si="182"/>
        <v>0</v>
      </c>
      <c r="BI438" s="314">
        <f t="shared" si="186"/>
        <v>0</v>
      </c>
      <c r="BJ438" s="247">
        <f t="shared" si="187"/>
        <v>0</v>
      </c>
      <c r="BK438" s="310" t="str">
        <f>IF(BJ438=0,"",
IF(SUM($BJ$143:BJ438)=1,BL438,
IF($BJ$718&gt;SUM($BJ$143:BJ438),_xlfn.CONCAT(", ",BL438),
IF($BJ$718=SUM($BJ$143:BJ438),_xlfn.CONCAT(" y ",BL438)))))</f>
        <v/>
      </c>
      <c r="BL438" s="19">
        <v>296</v>
      </c>
      <c r="BM438" s="14"/>
      <c r="BN438" s="315"/>
      <c r="BO438" s="315"/>
      <c r="BP438" s="315"/>
      <c r="BQ438" s="315"/>
      <c r="BR438" s="315"/>
      <c r="BS438" s="315"/>
      <c r="BT438" s="315"/>
      <c r="BU438" s="315"/>
      <c r="BV438" s="14"/>
      <c r="BW438" s="14"/>
      <c r="BX438" s="14"/>
      <c r="BY438" s="14"/>
      <c r="BZ438" s="14"/>
      <c r="CA438" s="14"/>
      <c r="CB438" s="14"/>
      <c r="CC438" s="14"/>
      <c r="CD438" s="14"/>
      <c r="CE438" s="14"/>
      <c r="CF438" s="14"/>
      <c r="CG438" s="14"/>
      <c r="CH438" s="14"/>
      <c r="CI438" s="14"/>
      <c r="CJ438" s="14"/>
      <c r="CK438" s="14"/>
      <c r="CL438" s="14"/>
    </row>
    <row r="439" spans="1:90" ht="15" customHeight="1">
      <c r="A439" s="5"/>
      <c r="B439" s="6"/>
      <c r="C439" s="19" t="s">
        <v>6962</v>
      </c>
      <c r="D439" s="634" t="str">
        <f>IF($AC$136="","",IF(HLOOKUP($AC$136,Presentación!$AQ$3:$BV$574,Presentación!AP300)="","",HLOOKUP($AC$136,Presentación!$AQ$3:$BV$574,Presentación!AP300,0)))</f>
        <v/>
      </c>
      <c r="E439" s="669"/>
      <c r="F439" s="670"/>
      <c r="G439" s="752" t="str">
        <f>IF($AC$136="","",IF(HLOOKUP($AC$136,Presentación!$BZ$3:$DE$574,Presentación!AP300,0)="","",HLOOKUP($AC$136,Presentación!$BZ$3:$DE$574,Presentación!AP300,0)))</f>
        <v/>
      </c>
      <c r="H439" s="669"/>
      <c r="I439" s="669"/>
      <c r="J439" s="669"/>
      <c r="K439" s="669"/>
      <c r="L439" s="669"/>
      <c r="M439" s="669"/>
      <c r="N439" s="669"/>
      <c r="O439" s="669"/>
      <c r="P439" s="669"/>
      <c r="Q439" s="669"/>
      <c r="R439" s="669"/>
      <c r="S439" s="670"/>
      <c r="T439" s="866"/>
      <c r="U439" s="745"/>
      <c r="V439" s="746"/>
      <c r="W439" s="112"/>
      <c r="X439" s="112"/>
      <c r="Y439" s="112"/>
      <c r="Z439" s="112"/>
      <c r="AA439" s="112"/>
      <c r="AB439" s="112"/>
      <c r="AC439" s="112"/>
      <c r="AD439" s="112"/>
      <c r="AG439">
        <f t="shared" si="161"/>
        <v>0</v>
      </c>
      <c r="AH439" s="247">
        <f t="shared" si="162"/>
        <v>0</v>
      </c>
      <c r="AI439" s="310" t="str">
        <f>IF(AH439=0,"",
IF(SUM($AH$142:AH439)=1,AJ439,
IF($AH$717&gt;SUM($AH$142:AH439),_xlfn.CONCAT(", ",AJ439),
IF($AH$717=SUM($AH$142:AH439),_xlfn.CONCAT(" y ",AJ439)))))</f>
        <v/>
      </c>
      <c r="AJ439" s="19">
        <v>298</v>
      </c>
      <c r="AK439">
        <f t="shared" si="160"/>
        <v>0</v>
      </c>
      <c r="AL439">
        <f t="shared" si="163"/>
        <v>0</v>
      </c>
      <c r="AM439">
        <f t="shared" si="164"/>
        <v>0</v>
      </c>
      <c r="AN439">
        <f t="shared" si="165"/>
        <v>0</v>
      </c>
      <c r="AO439">
        <f t="shared" si="166"/>
        <v>0</v>
      </c>
      <c r="AP439">
        <f t="shared" si="167"/>
        <v>0</v>
      </c>
      <c r="AQ439">
        <f t="shared" si="168"/>
        <v>0</v>
      </c>
      <c r="AR439">
        <f t="shared" si="169"/>
        <v>0</v>
      </c>
      <c r="AS439">
        <f t="shared" si="170"/>
        <v>0</v>
      </c>
      <c r="AT439" s="311">
        <f t="shared" si="171"/>
        <v>0</v>
      </c>
      <c r="AU439" s="312">
        <f t="shared" si="172"/>
        <v>0</v>
      </c>
      <c r="AV439" s="313">
        <f t="shared" si="173"/>
        <v>0</v>
      </c>
      <c r="AW439" s="314">
        <f t="shared" si="183"/>
        <v>0</v>
      </c>
      <c r="AX439" s="311">
        <f t="shared" si="174"/>
        <v>0</v>
      </c>
      <c r="AY439" s="312">
        <f t="shared" si="175"/>
        <v>0</v>
      </c>
      <c r="AZ439" s="313">
        <f t="shared" si="176"/>
        <v>0</v>
      </c>
      <c r="BA439" s="314">
        <f t="shared" si="184"/>
        <v>0</v>
      </c>
      <c r="BB439" s="311">
        <f t="shared" si="177"/>
        <v>0</v>
      </c>
      <c r="BC439" s="312">
        <f t="shared" si="178"/>
        <v>0</v>
      </c>
      <c r="BD439" s="313">
        <f t="shared" si="179"/>
        <v>0</v>
      </c>
      <c r="BE439" s="314">
        <f t="shared" si="185"/>
        <v>0</v>
      </c>
      <c r="BF439" s="311">
        <f t="shared" si="180"/>
        <v>0</v>
      </c>
      <c r="BG439" s="312">
        <f t="shared" si="181"/>
        <v>0</v>
      </c>
      <c r="BH439" s="313">
        <f t="shared" si="182"/>
        <v>0</v>
      </c>
      <c r="BI439" s="314">
        <f t="shared" si="186"/>
        <v>0</v>
      </c>
      <c r="BJ439" s="247">
        <f t="shared" si="187"/>
        <v>0</v>
      </c>
      <c r="BK439" s="310" t="str">
        <f>IF(BJ439=0,"",
IF(SUM($BJ$143:BJ439)=1,BL439,
IF($BJ$718&gt;SUM($BJ$143:BJ439),_xlfn.CONCAT(", ",BL439),
IF($BJ$718=SUM($BJ$143:BJ439),_xlfn.CONCAT(" y ",BL439)))))</f>
        <v/>
      </c>
      <c r="BL439" s="19">
        <v>297</v>
      </c>
      <c r="BM439" s="14"/>
      <c r="BN439" s="315"/>
      <c r="BO439" s="315"/>
      <c r="BP439" s="315"/>
      <c r="BQ439" s="315"/>
      <c r="BR439" s="315"/>
      <c r="BS439" s="315"/>
      <c r="BT439" s="315"/>
      <c r="BU439" s="315"/>
      <c r="BV439" s="14"/>
      <c r="BW439" s="14"/>
      <c r="BX439" s="14"/>
      <c r="BY439" s="14"/>
      <c r="BZ439" s="14"/>
      <c r="CA439" s="14"/>
      <c r="CB439" s="14"/>
      <c r="CC439" s="14"/>
      <c r="CD439" s="14"/>
      <c r="CE439" s="14"/>
      <c r="CF439" s="14"/>
      <c r="CG439" s="14"/>
      <c r="CH439" s="14"/>
      <c r="CI439" s="14"/>
      <c r="CJ439" s="14"/>
      <c r="CK439" s="14"/>
      <c r="CL439" s="14"/>
    </row>
    <row r="440" spans="1:90" ht="15" customHeight="1">
      <c r="A440" s="5"/>
      <c r="B440" s="6"/>
      <c r="C440" s="19" t="s">
        <v>6963</v>
      </c>
      <c r="D440" s="634" t="str">
        <f>IF($AC$136="","",IF(HLOOKUP($AC$136,Presentación!$AQ$3:$BV$574,Presentación!AP301)="","",HLOOKUP($AC$136,Presentación!$AQ$3:$BV$574,Presentación!AP301,0)))</f>
        <v/>
      </c>
      <c r="E440" s="669"/>
      <c r="F440" s="670"/>
      <c r="G440" s="752" t="str">
        <f>IF($AC$136="","",IF(HLOOKUP($AC$136,Presentación!$BZ$3:$DE$574,Presentación!AP301,0)="","",HLOOKUP($AC$136,Presentación!$BZ$3:$DE$574,Presentación!AP301,0)))</f>
        <v/>
      </c>
      <c r="H440" s="669"/>
      <c r="I440" s="669"/>
      <c r="J440" s="669"/>
      <c r="K440" s="669"/>
      <c r="L440" s="669"/>
      <c r="M440" s="669"/>
      <c r="N440" s="669"/>
      <c r="O440" s="669"/>
      <c r="P440" s="669"/>
      <c r="Q440" s="669"/>
      <c r="R440" s="669"/>
      <c r="S440" s="670"/>
      <c r="T440" s="866"/>
      <c r="U440" s="745"/>
      <c r="V440" s="746"/>
      <c r="W440" s="112"/>
      <c r="X440" s="112"/>
      <c r="Y440" s="112"/>
      <c r="Z440" s="112"/>
      <c r="AA440" s="112"/>
      <c r="AB440" s="112"/>
      <c r="AC440" s="112"/>
      <c r="AD440" s="112"/>
      <c r="AG440">
        <f t="shared" si="161"/>
        <v>0</v>
      </c>
      <c r="AH440" s="247">
        <f t="shared" si="162"/>
        <v>0</v>
      </c>
      <c r="AI440" s="310" t="str">
        <f>IF(AH440=0,"",
IF(SUM($AH$142:AH440)=1,AJ440,
IF($AH$717&gt;SUM($AH$142:AH440),_xlfn.CONCAT(", ",AJ440),
IF($AH$717=SUM($AH$142:AH440),_xlfn.CONCAT(" y ",AJ440)))))</f>
        <v/>
      </c>
      <c r="AJ440" s="19">
        <v>299</v>
      </c>
      <c r="AK440">
        <f t="shared" si="160"/>
        <v>0</v>
      </c>
      <c r="AL440">
        <f t="shared" si="163"/>
        <v>0</v>
      </c>
      <c r="AM440">
        <f t="shared" si="164"/>
        <v>0</v>
      </c>
      <c r="AN440">
        <f t="shared" si="165"/>
        <v>0</v>
      </c>
      <c r="AO440">
        <f t="shared" si="166"/>
        <v>0</v>
      </c>
      <c r="AP440">
        <f t="shared" si="167"/>
        <v>0</v>
      </c>
      <c r="AQ440">
        <f t="shared" si="168"/>
        <v>0</v>
      </c>
      <c r="AR440">
        <f t="shared" si="169"/>
        <v>0</v>
      </c>
      <c r="AS440">
        <f t="shared" si="170"/>
        <v>0</v>
      </c>
      <c r="AT440" s="311">
        <f t="shared" si="171"/>
        <v>0</v>
      </c>
      <c r="AU440" s="312">
        <f t="shared" si="172"/>
        <v>0</v>
      </c>
      <c r="AV440" s="313">
        <f t="shared" si="173"/>
        <v>0</v>
      </c>
      <c r="AW440" s="314">
        <f t="shared" si="183"/>
        <v>0</v>
      </c>
      <c r="AX440" s="311">
        <f t="shared" si="174"/>
        <v>0</v>
      </c>
      <c r="AY440" s="312">
        <f t="shared" si="175"/>
        <v>0</v>
      </c>
      <c r="AZ440" s="313">
        <f t="shared" si="176"/>
        <v>0</v>
      </c>
      <c r="BA440" s="314">
        <f t="shared" si="184"/>
        <v>0</v>
      </c>
      <c r="BB440" s="311">
        <f t="shared" si="177"/>
        <v>0</v>
      </c>
      <c r="BC440" s="312">
        <f t="shared" si="178"/>
        <v>0</v>
      </c>
      <c r="BD440" s="313">
        <f t="shared" si="179"/>
        <v>0</v>
      </c>
      <c r="BE440" s="314">
        <f t="shared" si="185"/>
        <v>0</v>
      </c>
      <c r="BF440" s="311">
        <f t="shared" si="180"/>
        <v>0</v>
      </c>
      <c r="BG440" s="312">
        <f t="shared" si="181"/>
        <v>0</v>
      </c>
      <c r="BH440" s="313">
        <f t="shared" si="182"/>
        <v>0</v>
      </c>
      <c r="BI440" s="314">
        <f t="shared" si="186"/>
        <v>0</v>
      </c>
      <c r="BJ440" s="247">
        <f t="shared" si="187"/>
        <v>0</v>
      </c>
      <c r="BK440" s="310" t="str">
        <f>IF(BJ440=0,"",
IF(SUM($BJ$143:BJ440)=1,BL440,
IF($BJ$718&gt;SUM($BJ$143:BJ440),_xlfn.CONCAT(", ",BL440),
IF($BJ$718=SUM($BJ$143:BJ440),_xlfn.CONCAT(" y ",BL440)))))</f>
        <v/>
      </c>
      <c r="BL440" s="19">
        <v>298</v>
      </c>
      <c r="BM440" s="14"/>
      <c r="BN440" s="315"/>
      <c r="BO440" s="315"/>
      <c r="BP440" s="315"/>
      <c r="BQ440" s="315"/>
      <c r="BR440" s="315"/>
      <c r="BS440" s="315"/>
      <c r="BT440" s="315"/>
      <c r="BU440" s="315"/>
      <c r="BV440" s="14"/>
      <c r="BW440" s="14"/>
      <c r="BX440" s="14"/>
      <c r="BY440" s="14"/>
      <c r="BZ440" s="14"/>
      <c r="CA440" s="14"/>
      <c r="CB440" s="14"/>
      <c r="CC440" s="14"/>
      <c r="CD440" s="14"/>
      <c r="CE440" s="14"/>
      <c r="CF440" s="14"/>
      <c r="CG440" s="14"/>
      <c r="CH440" s="14"/>
      <c r="CI440" s="14"/>
      <c r="CJ440" s="14"/>
      <c r="CK440" s="14"/>
      <c r="CL440" s="14"/>
    </row>
    <row r="441" spans="1:90" ht="15" customHeight="1">
      <c r="A441" s="5"/>
      <c r="B441" s="6"/>
      <c r="C441" s="19" t="s">
        <v>6964</v>
      </c>
      <c r="D441" s="634" t="str">
        <f>IF($AC$136="","",IF(HLOOKUP($AC$136,Presentación!$AQ$3:$BV$574,Presentación!AP302)="","",HLOOKUP($AC$136,Presentación!$AQ$3:$BV$574,Presentación!AP302,0)))</f>
        <v/>
      </c>
      <c r="E441" s="669"/>
      <c r="F441" s="670"/>
      <c r="G441" s="752" t="str">
        <f>IF($AC$136="","",IF(HLOOKUP($AC$136,Presentación!$BZ$3:$DE$574,Presentación!AP302,0)="","",HLOOKUP($AC$136,Presentación!$BZ$3:$DE$574,Presentación!AP302,0)))</f>
        <v/>
      </c>
      <c r="H441" s="669"/>
      <c r="I441" s="669"/>
      <c r="J441" s="669"/>
      <c r="K441" s="669"/>
      <c r="L441" s="669"/>
      <c r="M441" s="669"/>
      <c r="N441" s="669"/>
      <c r="O441" s="669"/>
      <c r="P441" s="669"/>
      <c r="Q441" s="669"/>
      <c r="R441" s="669"/>
      <c r="S441" s="670"/>
      <c r="T441" s="866"/>
      <c r="U441" s="745"/>
      <c r="V441" s="746"/>
      <c r="W441" s="112"/>
      <c r="X441" s="112"/>
      <c r="Y441" s="112"/>
      <c r="Z441" s="112"/>
      <c r="AA441" s="112"/>
      <c r="AB441" s="112"/>
      <c r="AC441" s="112"/>
      <c r="AD441" s="112"/>
      <c r="AG441">
        <f t="shared" si="161"/>
        <v>0</v>
      </c>
      <c r="AH441" s="247">
        <f t="shared" si="162"/>
        <v>0</v>
      </c>
      <c r="AI441" s="310" t="str">
        <f>IF(AH441=0,"",
IF(SUM($AH$142:AH441)=1,AJ441,
IF($AH$717&gt;SUM($AH$142:AH441),_xlfn.CONCAT(", ",AJ441),
IF($AH$717=SUM($AH$142:AH441),_xlfn.CONCAT(" y ",AJ441)))))</f>
        <v/>
      </c>
      <c r="AJ441" s="19">
        <v>300</v>
      </c>
      <c r="AK441">
        <f t="shared" si="160"/>
        <v>0</v>
      </c>
      <c r="AL441">
        <f t="shared" si="163"/>
        <v>0</v>
      </c>
      <c r="AM441">
        <f t="shared" si="164"/>
        <v>0</v>
      </c>
      <c r="AN441">
        <f t="shared" si="165"/>
        <v>0</v>
      </c>
      <c r="AO441">
        <f t="shared" si="166"/>
        <v>0</v>
      </c>
      <c r="AP441">
        <f t="shared" si="167"/>
        <v>0</v>
      </c>
      <c r="AQ441">
        <f t="shared" si="168"/>
        <v>0</v>
      </c>
      <c r="AR441">
        <f t="shared" si="169"/>
        <v>0</v>
      </c>
      <c r="AS441">
        <f t="shared" si="170"/>
        <v>0</v>
      </c>
      <c r="AT441" s="311">
        <f t="shared" si="171"/>
        <v>0</v>
      </c>
      <c r="AU441" s="312">
        <f t="shared" si="172"/>
        <v>0</v>
      </c>
      <c r="AV441" s="313">
        <f t="shared" si="173"/>
        <v>0</v>
      </c>
      <c r="AW441" s="314">
        <f t="shared" si="183"/>
        <v>0</v>
      </c>
      <c r="AX441" s="311">
        <f t="shared" si="174"/>
        <v>0</v>
      </c>
      <c r="AY441" s="312">
        <f t="shared" si="175"/>
        <v>0</v>
      </c>
      <c r="AZ441" s="313">
        <f t="shared" si="176"/>
        <v>0</v>
      </c>
      <c r="BA441" s="314">
        <f t="shared" si="184"/>
        <v>0</v>
      </c>
      <c r="BB441" s="311">
        <f t="shared" si="177"/>
        <v>0</v>
      </c>
      <c r="BC441" s="312">
        <f t="shared" si="178"/>
        <v>0</v>
      </c>
      <c r="BD441" s="313">
        <f t="shared" si="179"/>
        <v>0</v>
      </c>
      <c r="BE441" s="314">
        <f t="shared" si="185"/>
        <v>0</v>
      </c>
      <c r="BF441" s="311">
        <f t="shared" si="180"/>
        <v>0</v>
      </c>
      <c r="BG441" s="312">
        <f t="shared" si="181"/>
        <v>0</v>
      </c>
      <c r="BH441" s="313">
        <f t="shared" si="182"/>
        <v>0</v>
      </c>
      <c r="BI441" s="314">
        <f t="shared" si="186"/>
        <v>0</v>
      </c>
      <c r="BJ441" s="247">
        <f t="shared" si="187"/>
        <v>0</v>
      </c>
      <c r="BK441" s="310" t="str">
        <f>IF(BJ441=0,"",
IF(SUM($BJ$143:BJ441)=1,BL441,
IF($BJ$718&gt;SUM($BJ$143:BJ441),_xlfn.CONCAT(", ",BL441),
IF($BJ$718=SUM($BJ$143:BJ441),_xlfn.CONCAT(" y ",BL441)))))</f>
        <v/>
      </c>
      <c r="BL441" s="19">
        <v>299</v>
      </c>
      <c r="BM441" s="14"/>
      <c r="BN441" s="315"/>
      <c r="BO441" s="315"/>
      <c r="BP441" s="315"/>
      <c r="BQ441" s="315"/>
      <c r="BR441" s="315"/>
      <c r="BS441" s="315"/>
      <c r="BT441" s="315"/>
      <c r="BU441" s="315"/>
      <c r="BV441" s="14"/>
      <c r="BW441" s="14"/>
      <c r="BX441" s="14"/>
      <c r="BY441" s="14"/>
      <c r="BZ441" s="14"/>
      <c r="CA441" s="14"/>
      <c r="CB441" s="14"/>
      <c r="CC441" s="14"/>
      <c r="CD441" s="14"/>
      <c r="CE441" s="14"/>
      <c r="CF441" s="14"/>
      <c r="CG441" s="14"/>
      <c r="CH441" s="14"/>
      <c r="CI441" s="14"/>
      <c r="CJ441" s="14"/>
      <c r="CK441" s="14"/>
      <c r="CL441" s="14"/>
    </row>
    <row r="442" spans="1:90" ht="15" customHeight="1">
      <c r="A442" s="5"/>
      <c r="B442" s="6"/>
      <c r="C442" s="19" t="s">
        <v>6965</v>
      </c>
      <c r="D442" s="634" t="str">
        <f>IF($AC$136="","",IF(HLOOKUP($AC$136,Presentación!$AQ$3:$BV$574,Presentación!AP303)="","",HLOOKUP($AC$136,Presentación!$AQ$3:$BV$574,Presentación!AP303,0)))</f>
        <v/>
      </c>
      <c r="E442" s="669"/>
      <c r="F442" s="670"/>
      <c r="G442" s="752" t="str">
        <f>IF($AC$136="","",IF(HLOOKUP($AC$136,Presentación!$BZ$3:$DE$574,Presentación!AP303,0)="","",HLOOKUP($AC$136,Presentación!$BZ$3:$DE$574,Presentación!AP303,0)))</f>
        <v/>
      </c>
      <c r="H442" s="669"/>
      <c r="I442" s="669"/>
      <c r="J442" s="669"/>
      <c r="K442" s="669"/>
      <c r="L442" s="669"/>
      <c r="M442" s="669"/>
      <c r="N442" s="669"/>
      <c r="O442" s="669"/>
      <c r="P442" s="669"/>
      <c r="Q442" s="669"/>
      <c r="R442" s="669"/>
      <c r="S442" s="670"/>
      <c r="T442" s="866"/>
      <c r="U442" s="745"/>
      <c r="V442" s="746"/>
      <c r="W442" s="112"/>
      <c r="X442" s="112"/>
      <c r="Y442" s="112"/>
      <c r="Z442" s="112"/>
      <c r="AA442" s="112"/>
      <c r="AB442" s="112"/>
      <c r="AC442" s="112"/>
      <c r="AD442" s="112"/>
      <c r="AG442">
        <f t="shared" si="161"/>
        <v>0</v>
      </c>
      <c r="AH442" s="247">
        <f t="shared" si="162"/>
        <v>0</v>
      </c>
      <c r="AI442" s="310" t="str">
        <f>IF(AH442=0,"",
IF(SUM($AH$142:AH442)=1,AJ442,
IF($AH$717&gt;SUM($AH$142:AH442),_xlfn.CONCAT(", ",AJ442),
IF($AH$717=SUM($AH$142:AH442),_xlfn.CONCAT(" y ",AJ442)))))</f>
        <v/>
      </c>
      <c r="AJ442" s="19">
        <v>301</v>
      </c>
      <c r="AK442">
        <f t="shared" si="160"/>
        <v>0</v>
      </c>
      <c r="AL442">
        <f t="shared" si="163"/>
        <v>0</v>
      </c>
      <c r="AM442">
        <f t="shared" si="164"/>
        <v>0</v>
      </c>
      <c r="AN442">
        <f t="shared" si="165"/>
        <v>0</v>
      </c>
      <c r="AO442">
        <f t="shared" si="166"/>
        <v>0</v>
      </c>
      <c r="AP442">
        <f t="shared" si="167"/>
        <v>0</v>
      </c>
      <c r="AQ442">
        <f t="shared" si="168"/>
        <v>0</v>
      </c>
      <c r="AR442">
        <f t="shared" si="169"/>
        <v>0</v>
      </c>
      <c r="AS442">
        <f t="shared" si="170"/>
        <v>0</v>
      </c>
      <c r="AT442" s="311">
        <f t="shared" si="171"/>
        <v>0</v>
      </c>
      <c r="AU442" s="312">
        <f t="shared" si="172"/>
        <v>0</v>
      </c>
      <c r="AV442" s="313">
        <f t="shared" si="173"/>
        <v>0</v>
      </c>
      <c r="AW442" s="314">
        <f t="shared" si="183"/>
        <v>0</v>
      </c>
      <c r="AX442" s="311">
        <f t="shared" si="174"/>
        <v>0</v>
      </c>
      <c r="AY442" s="312">
        <f t="shared" si="175"/>
        <v>0</v>
      </c>
      <c r="AZ442" s="313">
        <f t="shared" si="176"/>
        <v>0</v>
      </c>
      <c r="BA442" s="314">
        <f t="shared" si="184"/>
        <v>0</v>
      </c>
      <c r="BB442" s="311">
        <f t="shared" si="177"/>
        <v>0</v>
      </c>
      <c r="BC442" s="312">
        <f t="shared" si="178"/>
        <v>0</v>
      </c>
      <c r="BD442" s="313">
        <f t="shared" si="179"/>
        <v>0</v>
      </c>
      <c r="BE442" s="314">
        <f t="shared" si="185"/>
        <v>0</v>
      </c>
      <c r="BF442" s="311">
        <f t="shared" si="180"/>
        <v>0</v>
      </c>
      <c r="BG442" s="312">
        <f t="shared" si="181"/>
        <v>0</v>
      </c>
      <c r="BH442" s="313">
        <f t="shared" si="182"/>
        <v>0</v>
      </c>
      <c r="BI442" s="314">
        <f t="shared" si="186"/>
        <v>0</v>
      </c>
      <c r="BJ442" s="247">
        <f t="shared" si="187"/>
        <v>0</v>
      </c>
      <c r="BK442" s="310" t="str">
        <f>IF(BJ442=0,"",
IF(SUM($BJ$143:BJ442)=1,BL442,
IF($BJ$718&gt;SUM($BJ$143:BJ442),_xlfn.CONCAT(", ",BL442),
IF($BJ$718=SUM($BJ$143:BJ442),_xlfn.CONCAT(" y ",BL442)))))</f>
        <v/>
      </c>
      <c r="BL442" s="19">
        <v>300</v>
      </c>
      <c r="BM442" s="14"/>
      <c r="BN442" s="315"/>
      <c r="BO442" s="315"/>
      <c r="BP442" s="315"/>
      <c r="BQ442" s="315"/>
      <c r="BR442" s="315"/>
      <c r="BS442" s="315"/>
      <c r="BT442" s="315"/>
      <c r="BU442" s="315"/>
      <c r="BV442" s="14"/>
      <c r="BW442" s="14"/>
      <c r="BX442" s="14"/>
      <c r="BY442" s="14"/>
      <c r="BZ442" s="14"/>
      <c r="CA442" s="14"/>
      <c r="CB442" s="14"/>
      <c r="CC442" s="14"/>
      <c r="CD442" s="14"/>
      <c r="CE442" s="14"/>
      <c r="CF442" s="14"/>
      <c r="CG442" s="14"/>
      <c r="CH442" s="14"/>
      <c r="CI442" s="14"/>
      <c r="CJ442" s="14"/>
      <c r="CK442" s="14"/>
      <c r="CL442" s="14"/>
    </row>
    <row r="443" spans="1:90" ht="15" customHeight="1">
      <c r="A443" s="5"/>
      <c r="B443" s="6"/>
      <c r="C443" s="19" t="s">
        <v>6966</v>
      </c>
      <c r="D443" s="634" t="str">
        <f>IF($AC$136="","",IF(HLOOKUP($AC$136,Presentación!$AQ$3:$BV$574,Presentación!AP304)="","",HLOOKUP($AC$136,Presentación!$AQ$3:$BV$574,Presentación!AP304,0)))</f>
        <v/>
      </c>
      <c r="E443" s="669"/>
      <c r="F443" s="670"/>
      <c r="G443" s="752" t="str">
        <f>IF($AC$136="","",IF(HLOOKUP($AC$136,Presentación!$BZ$3:$DE$574,Presentación!AP304,0)="","",HLOOKUP($AC$136,Presentación!$BZ$3:$DE$574,Presentación!AP304,0)))</f>
        <v/>
      </c>
      <c r="H443" s="669"/>
      <c r="I443" s="669"/>
      <c r="J443" s="669"/>
      <c r="K443" s="669"/>
      <c r="L443" s="669"/>
      <c r="M443" s="669"/>
      <c r="N443" s="669"/>
      <c r="O443" s="669"/>
      <c r="P443" s="669"/>
      <c r="Q443" s="669"/>
      <c r="R443" s="669"/>
      <c r="S443" s="670"/>
      <c r="T443" s="866"/>
      <c r="U443" s="745"/>
      <c r="V443" s="746"/>
      <c r="W443" s="112"/>
      <c r="X443" s="112"/>
      <c r="Y443" s="112"/>
      <c r="Z443" s="112"/>
      <c r="AA443" s="112"/>
      <c r="AB443" s="112"/>
      <c r="AC443" s="112"/>
      <c r="AD443" s="112"/>
      <c r="AG443">
        <f t="shared" si="161"/>
        <v>0</v>
      </c>
      <c r="AH443" s="247">
        <f t="shared" si="162"/>
        <v>0</v>
      </c>
      <c r="AI443" s="310" t="str">
        <f>IF(AH443=0,"",
IF(SUM($AH$142:AH443)=1,AJ443,
IF($AH$717&gt;SUM($AH$142:AH443),_xlfn.CONCAT(", ",AJ443),
IF($AH$717=SUM($AH$142:AH443),_xlfn.CONCAT(" y ",AJ443)))))</f>
        <v/>
      </c>
      <c r="AJ443" s="19">
        <v>302</v>
      </c>
      <c r="AK443">
        <f t="shared" si="160"/>
        <v>0</v>
      </c>
      <c r="AL443">
        <f t="shared" si="163"/>
        <v>0</v>
      </c>
      <c r="AM443">
        <f t="shared" si="164"/>
        <v>0</v>
      </c>
      <c r="AN443">
        <f t="shared" si="165"/>
        <v>0</v>
      </c>
      <c r="AO443">
        <f t="shared" si="166"/>
        <v>0</v>
      </c>
      <c r="AP443">
        <f t="shared" si="167"/>
        <v>0</v>
      </c>
      <c r="AQ443">
        <f t="shared" si="168"/>
        <v>0</v>
      </c>
      <c r="AR443">
        <f t="shared" si="169"/>
        <v>0</v>
      </c>
      <c r="AS443">
        <f t="shared" si="170"/>
        <v>0</v>
      </c>
      <c r="AT443" s="311">
        <f t="shared" si="171"/>
        <v>0</v>
      </c>
      <c r="AU443" s="312">
        <f t="shared" si="172"/>
        <v>0</v>
      </c>
      <c r="AV443" s="313">
        <f t="shared" si="173"/>
        <v>0</v>
      </c>
      <c r="AW443" s="314">
        <f t="shared" si="183"/>
        <v>0</v>
      </c>
      <c r="AX443" s="311">
        <f t="shared" si="174"/>
        <v>0</v>
      </c>
      <c r="AY443" s="312">
        <f t="shared" si="175"/>
        <v>0</v>
      </c>
      <c r="AZ443" s="313">
        <f t="shared" si="176"/>
        <v>0</v>
      </c>
      <c r="BA443" s="314">
        <f t="shared" si="184"/>
        <v>0</v>
      </c>
      <c r="BB443" s="311">
        <f t="shared" si="177"/>
        <v>0</v>
      </c>
      <c r="BC443" s="312">
        <f t="shared" si="178"/>
        <v>0</v>
      </c>
      <c r="BD443" s="313">
        <f t="shared" si="179"/>
        <v>0</v>
      </c>
      <c r="BE443" s="314">
        <f t="shared" si="185"/>
        <v>0</v>
      </c>
      <c r="BF443" s="311">
        <f t="shared" si="180"/>
        <v>0</v>
      </c>
      <c r="BG443" s="312">
        <f t="shared" si="181"/>
        <v>0</v>
      </c>
      <c r="BH443" s="313">
        <f t="shared" si="182"/>
        <v>0</v>
      </c>
      <c r="BI443" s="314">
        <f t="shared" si="186"/>
        <v>0</v>
      </c>
      <c r="BJ443" s="247">
        <f t="shared" si="187"/>
        <v>0</v>
      </c>
      <c r="BK443" s="310" t="str">
        <f>IF(BJ443=0,"",
IF(SUM($BJ$143:BJ443)=1,BL443,
IF($BJ$718&gt;SUM($BJ$143:BJ443),_xlfn.CONCAT(", ",BL443),
IF($BJ$718=SUM($BJ$143:BJ443),_xlfn.CONCAT(" y ",BL443)))))</f>
        <v/>
      </c>
      <c r="BL443" s="19">
        <v>301</v>
      </c>
      <c r="BM443" s="14"/>
      <c r="BN443" s="315"/>
      <c r="BO443" s="315"/>
      <c r="BP443" s="315"/>
      <c r="BQ443" s="315"/>
      <c r="BR443" s="315"/>
      <c r="BS443" s="315"/>
      <c r="BT443" s="315"/>
      <c r="BU443" s="315"/>
      <c r="BV443" s="14"/>
      <c r="BW443" s="14"/>
      <c r="BX443" s="14"/>
      <c r="BY443" s="14"/>
      <c r="BZ443" s="14"/>
      <c r="CA443" s="14"/>
      <c r="CB443" s="14"/>
      <c r="CC443" s="14"/>
      <c r="CD443" s="14"/>
      <c r="CE443" s="14"/>
      <c r="CF443" s="14"/>
      <c r="CG443" s="14"/>
      <c r="CH443" s="14"/>
      <c r="CI443" s="14"/>
      <c r="CJ443" s="14"/>
      <c r="CK443" s="14"/>
      <c r="CL443" s="14"/>
    </row>
    <row r="444" spans="1:90" ht="15" customHeight="1">
      <c r="A444" s="5"/>
      <c r="B444" s="6"/>
      <c r="C444" s="19" t="s">
        <v>6967</v>
      </c>
      <c r="D444" s="634" t="str">
        <f>IF($AC$136="","",IF(HLOOKUP($AC$136,Presentación!$AQ$3:$BV$574,Presentación!AP305)="","",HLOOKUP($AC$136,Presentación!$AQ$3:$BV$574,Presentación!AP305,0)))</f>
        <v/>
      </c>
      <c r="E444" s="669"/>
      <c r="F444" s="670"/>
      <c r="G444" s="752" t="str">
        <f>IF($AC$136="","",IF(HLOOKUP($AC$136,Presentación!$BZ$3:$DE$574,Presentación!AP305,0)="","",HLOOKUP($AC$136,Presentación!$BZ$3:$DE$574,Presentación!AP305,0)))</f>
        <v/>
      </c>
      <c r="H444" s="669"/>
      <c r="I444" s="669"/>
      <c r="J444" s="669"/>
      <c r="K444" s="669"/>
      <c r="L444" s="669"/>
      <c r="M444" s="669"/>
      <c r="N444" s="669"/>
      <c r="O444" s="669"/>
      <c r="P444" s="669"/>
      <c r="Q444" s="669"/>
      <c r="R444" s="669"/>
      <c r="S444" s="670"/>
      <c r="T444" s="866"/>
      <c r="U444" s="745"/>
      <c r="V444" s="746"/>
      <c r="W444" s="112"/>
      <c r="X444" s="112"/>
      <c r="Y444" s="112"/>
      <c r="Z444" s="112"/>
      <c r="AA444" s="112"/>
      <c r="AB444" s="112"/>
      <c r="AC444" s="112"/>
      <c r="AD444" s="112"/>
      <c r="AG444">
        <f t="shared" si="161"/>
        <v>0</v>
      </c>
      <c r="AH444" s="247">
        <f t="shared" si="162"/>
        <v>0</v>
      </c>
      <c r="AI444" s="310" t="str">
        <f>IF(AH444=0,"",
IF(SUM($AH$142:AH444)=1,AJ444,
IF($AH$717&gt;SUM($AH$142:AH444),_xlfn.CONCAT(", ",AJ444),
IF($AH$717=SUM($AH$142:AH444),_xlfn.CONCAT(" y ",AJ444)))))</f>
        <v/>
      </c>
      <c r="AJ444" s="19">
        <v>303</v>
      </c>
      <c r="AK444">
        <f t="shared" si="160"/>
        <v>0</v>
      </c>
      <c r="AL444">
        <f t="shared" si="163"/>
        <v>0</v>
      </c>
      <c r="AM444">
        <f t="shared" si="164"/>
        <v>0</v>
      </c>
      <c r="AN444">
        <f t="shared" si="165"/>
        <v>0</v>
      </c>
      <c r="AO444">
        <f t="shared" si="166"/>
        <v>0</v>
      </c>
      <c r="AP444">
        <f t="shared" si="167"/>
        <v>0</v>
      </c>
      <c r="AQ444">
        <f t="shared" si="168"/>
        <v>0</v>
      </c>
      <c r="AR444">
        <f t="shared" si="169"/>
        <v>0</v>
      </c>
      <c r="AS444">
        <f t="shared" si="170"/>
        <v>0</v>
      </c>
      <c r="AT444" s="311">
        <f t="shared" si="171"/>
        <v>0</v>
      </c>
      <c r="AU444" s="312">
        <f t="shared" si="172"/>
        <v>0</v>
      </c>
      <c r="AV444" s="313">
        <f t="shared" si="173"/>
        <v>0</v>
      </c>
      <c r="AW444" s="314">
        <f t="shared" si="183"/>
        <v>0</v>
      </c>
      <c r="AX444" s="311">
        <f t="shared" si="174"/>
        <v>0</v>
      </c>
      <c r="AY444" s="312">
        <f t="shared" si="175"/>
        <v>0</v>
      </c>
      <c r="AZ444" s="313">
        <f t="shared" si="176"/>
        <v>0</v>
      </c>
      <c r="BA444" s="314">
        <f t="shared" si="184"/>
        <v>0</v>
      </c>
      <c r="BB444" s="311">
        <f t="shared" si="177"/>
        <v>0</v>
      </c>
      <c r="BC444" s="312">
        <f t="shared" si="178"/>
        <v>0</v>
      </c>
      <c r="BD444" s="313">
        <f t="shared" si="179"/>
        <v>0</v>
      </c>
      <c r="BE444" s="314">
        <f t="shared" si="185"/>
        <v>0</v>
      </c>
      <c r="BF444" s="311">
        <f t="shared" si="180"/>
        <v>0</v>
      </c>
      <c r="BG444" s="312">
        <f t="shared" si="181"/>
        <v>0</v>
      </c>
      <c r="BH444" s="313">
        <f t="shared" si="182"/>
        <v>0</v>
      </c>
      <c r="BI444" s="314">
        <f t="shared" si="186"/>
        <v>0</v>
      </c>
      <c r="BJ444" s="247">
        <f t="shared" si="187"/>
        <v>0</v>
      </c>
      <c r="BK444" s="310" t="str">
        <f>IF(BJ444=0,"",
IF(SUM($BJ$143:BJ444)=1,BL444,
IF($BJ$718&gt;SUM($BJ$143:BJ444),_xlfn.CONCAT(", ",BL444),
IF($BJ$718=SUM($BJ$143:BJ444),_xlfn.CONCAT(" y ",BL444)))))</f>
        <v/>
      </c>
      <c r="BL444" s="19">
        <v>302</v>
      </c>
      <c r="BM444" s="14"/>
      <c r="BN444" s="315"/>
      <c r="BO444" s="315"/>
      <c r="BP444" s="315"/>
      <c r="BQ444" s="315"/>
      <c r="BR444" s="315"/>
      <c r="BS444" s="315"/>
      <c r="BT444" s="315"/>
      <c r="BU444" s="315"/>
      <c r="BV444" s="14"/>
      <c r="BW444" s="14"/>
      <c r="BX444" s="14"/>
      <c r="BY444" s="14"/>
      <c r="BZ444" s="14"/>
      <c r="CA444" s="14"/>
      <c r="CB444" s="14"/>
      <c r="CC444" s="14"/>
      <c r="CD444" s="14"/>
      <c r="CE444" s="14"/>
      <c r="CF444" s="14"/>
      <c r="CG444" s="14"/>
      <c r="CH444" s="14"/>
      <c r="CI444" s="14"/>
      <c r="CJ444" s="14"/>
      <c r="CK444" s="14"/>
      <c r="CL444" s="14"/>
    </row>
    <row r="445" spans="1:90" ht="15" customHeight="1">
      <c r="A445" s="5"/>
      <c r="B445" s="6"/>
      <c r="C445" s="19" t="s">
        <v>6968</v>
      </c>
      <c r="D445" s="634" t="str">
        <f>IF($AC$136="","",IF(HLOOKUP($AC$136,Presentación!$AQ$3:$BV$574,Presentación!AP306)="","",HLOOKUP($AC$136,Presentación!$AQ$3:$BV$574,Presentación!AP306,0)))</f>
        <v/>
      </c>
      <c r="E445" s="669"/>
      <c r="F445" s="670"/>
      <c r="G445" s="752" t="str">
        <f>IF($AC$136="","",IF(HLOOKUP($AC$136,Presentación!$BZ$3:$DE$574,Presentación!AP306,0)="","",HLOOKUP($AC$136,Presentación!$BZ$3:$DE$574,Presentación!AP306,0)))</f>
        <v/>
      </c>
      <c r="H445" s="669"/>
      <c r="I445" s="669"/>
      <c r="J445" s="669"/>
      <c r="K445" s="669"/>
      <c r="L445" s="669"/>
      <c r="M445" s="669"/>
      <c r="N445" s="669"/>
      <c r="O445" s="669"/>
      <c r="P445" s="669"/>
      <c r="Q445" s="669"/>
      <c r="R445" s="669"/>
      <c r="S445" s="670"/>
      <c r="T445" s="866"/>
      <c r="U445" s="745"/>
      <c r="V445" s="746"/>
      <c r="W445" s="112"/>
      <c r="X445" s="112"/>
      <c r="Y445" s="112"/>
      <c r="Z445" s="112"/>
      <c r="AA445" s="112"/>
      <c r="AB445" s="112"/>
      <c r="AC445" s="112"/>
      <c r="AD445" s="112"/>
      <c r="AG445">
        <f t="shared" si="161"/>
        <v>0</v>
      </c>
      <c r="AH445" s="247">
        <f t="shared" si="162"/>
        <v>0</v>
      </c>
      <c r="AI445" s="310" t="str">
        <f>IF(AH445=0,"",
IF(SUM($AH$142:AH445)=1,AJ445,
IF($AH$717&gt;SUM($AH$142:AH445),_xlfn.CONCAT(", ",AJ445),
IF($AH$717=SUM($AH$142:AH445),_xlfn.CONCAT(" y ",AJ445)))))</f>
        <v/>
      </c>
      <c r="AJ445" s="19">
        <v>304</v>
      </c>
      <c r="AK445">
        <f t="shared" si="160"/>
        <v>0</v>
      </c>
      <c r="AL445">
        <f t="shared" si="163"/>
        <v>0</v>
      </c>
      <c r="AM445">
        <f t="shared" si="164"/>
        <v>0</v>
      </c>
      <c r="AN445">
        <f t="shared" si="165"/>
        <v>0</v>
      </c>
      <c r="AO445">
        <f t="shared" si="166"/>
        <v>0</v>
      </c>
      <c r="AP445">
        <f t="shared" si="167"/>
        <v>0</v>
      </c>
      <c r="AQ445">
        <f t="shared" si="168"/>
        <v>0</v>
      </c>
      <c r="AR445">
        <f t="shared" si="169"/>
        <v>0</v>
      </c>
      <c r="AS445">
        <f t="shared" si="170"/>
        <v>0</v>
      </c>
      <c r="AT445" s="311">
        <f t="shared" si="171"/>
        <v>0</v>
      </c>
      <c r="AU445" s="312">
        <f t="shared" si="172"/>
        <v>0</v>
      </c>
      <c r="AV445" s="313">
        <f t="shared" si="173"/>
        <v>0</v>
      </c>
      <c r="AW445" s="314">
        <f t="shared" si="183"/>
        <v>0</v>
      </c>
      <c r="AX445" s="311">
        <f t="shared" si="174"/>
        <v>0</v>
      </c>
      <c r="AY445" s="312">
        <f t="shared" si="175"/>
        <v>0</v>
      </c>
      <c r="AZ445" s="313">
        <f t="shared" si="176"/>
        <v>0</v>
      </c>
      <c r="BA445" s="314">
        <f t="shared" si="184"/>
        <v>0</v>
      </c>
      <c r="BB445" s="311">
        <f t="shared" si="177"/>
        <v>0</v>
      </c>
      <c r="BC445" s="312">
        <f t="shared" si="178"/>
        <v>0</v>
      </c>
      <c r="BD445" s="313">
        <f t="shared" si="179"/>
        <v>0</v>
      </c>
      <c r="BE445" s="314">
        <f t="shared" si="185"/>
        <v>0</v>
      </c>
      <c r="BF445" s="311">
        <f t="shared" si="180"/>
        <v>0</v>
      </c>
      <c r="BG445" s="312">
        <f t="shared" si="181"/>
        <v>0</v>
      </c>
      <c r="BH445" s="313">
        <f t="shared" si="182"/>
        <v>0</v>
      </c>
      <c r="BI445" s="314">
        <f t="shared" si="186"/>
        <v>0</v>
      </c>
      <c r="BJ445" s="247">
        <f t="shared" si="187"/>
        <v>0</v>
      </c>
      <c r="BK445" s="310" t="str">
        <f>IF(BJ445=0,"",
IF(SUM($BJ$143:BJ445)=1,BL445,
IF($BJ$718&gt;SUM($BJ$143:BJ445),_xlfn.CONCAT(", ",BL445),
IF($BJ$718=SUM($BJ$143:BJ445),_xlfn.CONCAT(" y ",BL445)))))</f>
        <v/>
      </c>
      <c r="BL445" s="19">
        <v>303</v>
      </c>
      <c r="BM445" s="14"/>
      <c r="BN445" s="315"/>
      <c r="BO445" s="315"/>
      <c r="BP445" s="315"/>
      <c r="BQ445" s="315"/>
      <c r="BR445" s="315"/>
      <c r="BS445" s="315"/>
      <c r="BT445" s="315"/>
      <c r="BU445" s="315"/>
      <c r="BV445" s="14"/>
      <c r="BW445" s="14"/>
      <c r="BX445" s="14"/>
      <c r="BY445" s="14"/>
      <c r="BZ445" s="14"/>
      <c r="CA445" s="14"/>
      <c r="CB445" s="14"/>
      <c r="CC445" s="14"/>
      <c r="CD445" s="14"/>
      <c r="CE445" s="14"/>
      <c r="CF445" s="14"/>
      <c r="CG445" s="14"/>
      <c r="CH445" s="14"/>
      <c r="CI445" s="14"/>
      <c r="CJ445" s="14"/>
      <c r="CK445" s="14"/>
      <c r="CL445" s="14"/>
    </row>
    <row r="446" spans="1:90" ht="15" customHeight="1">
      <c r="A446" s="5"/>
      <c r="B446" s="6"/>
      <c r="C446" s="19" t="s">
        <v>6969</v>
      </c>
      <c r="D446" s="634" t="str">
        <f>IF($AC$136="","",IF(HLOOKUP($AC$136,Presentación!$AQ$3:$BV$574,Presentación!AP307)="","",HLOOKUP($AC$136,Presentación!$AQ$3:$BV$574,Presentación!AP307,0)))</f>
        <v/>
      </c>
      <c r="E446" s="669"/>
      <c r="F446" s="670"/>
      <c r="G446" s="752" t="str">
        <f>IF($AC$136="","",IF(HLOOKUP($AC$136,Presentación!$BZ$3:$DE$574,Presentación!AP307,0)="","",HLOOKUP($AC$136,Presentación!$BZ$3:$DE$574,Presentación!AP307,0)))</f>
        <v/>
      </c>
      <c r="H446" s="669"/>
      <c r="I446" s="669"/>
      <c r="J446" s="669"/>
      <c r="K446" s="669"/>
      <c r="L446" s="669"/>
      <c r="M446" s="669"/>
      <c r="N446" s="669"/>
      <c r="O446" s="669"/>
      <c r="P446" s="669"/>
      <c r="Q446" s="669"/>
      <c r="R446" s="669"/>
      <c r="S446" s="670"/>
      <c r="T446" s="866"/>
      <c r="U446" s="745"/>
      <c r="V446" s="746"/>
      <c r="W446" s="112"/>
      <c r="X446" s="112"/>
      <c r="Y446" s="112"/>
      <c r="Z446" s="112"/>
      <c r="AA446" s="112"/>
      <c r="AB446" s="112"/>
      <c r="AC446" s="112"/>
      <c r="AD446" s="112"/>
      <c r="AG446">
        <f t="shared" si="161"/>
        <v>0</v>
      </c>
      <c r="AH446" s="247">
        <f t="shared" si="162"/>
        <v>0</v>
      </c>
      <c r="AI446" s="310" t="str">
        <f>IF(AH446=0,"",
IF(SUM($AH$142:AH446)=1,AJ446,
IF($AH$717&gt;SUM($AH$142:AH446),_xlfn.CONCAT(", ",AJ446),
IF($AH$717=SUM($AH$142:AH446),_xlfn.CONCAT(" y ",AJ446)))))</f>
        <v/>
      </c>
      <c r="AJ446" s="19">
        <v>305</v>
      </c>
      <c r="AK446">
        <f t="shared" si="160"/>
        <v>0</v>
      </c>
      <c r="AL446">
        <f t="shared" si="163"/>
        <v>0</v>
      </c>
      <c r="AM446">
        <f t="shared" si="164"/>
        <v>0</v>
      </c>
      <c r="AN446">
        <f t="shared" si="165"/>
        <v>0</v>
      </c>
      <c r="AO446">
        <f t="shared" si="166"/>
        <v>0</v>
      </c>
      <c r="AP446">
        <f t="shared" si="167"/>
        <v>0</v>
      </c>
      <c r="AQ446">
        <f t="shared" si="168"/>
        <v>0</v>
      </c>
      <c r="AR446">
        <f t="shared" si="169"/>
        <v>0</v>
      </c>
      <c r="AS446">
        <f t="shared" si="170"/>
        <v>0</v>
      </c>
      <c r="AT446" s="311">
        <f t="shared" si="171"/>
        <v>0</v>
      </c>
      <c r="AU446" s="312">
        <f t="shared" si="172"/>
        <v>0</v>
      </c>
      <c r="AV446" s="313">
        <f t="shared" si="173"/>
        <v>0</v>
      </c>
      <c r="AW446" s="314">
        <f t="shared" si="183"/>
        <v>0</v>
      </c>
      <c r="AX446" s="311">
        <f t="shared" si="174"/>
        <v>0</v>
      </c>
      <c r="AY446" s="312">
        <f t="shared" si="175"/>
        <v>0</v>
      </c>
      <c r="AZ446" s="313">
        <f t="shared" si="176"/>
        <v>0</v>
      </c>
      <c r="BA446" s="314">
        <f t="shared" si="184"/>
        <v>0</v>
      </c>
      <c r="BB446" s="311">
        <f t="shared" si="177"/>
        <v>0</v>
      </c>
      <c r="BC446" s="312">
        <f t="shared" si="178"/>
        <v>0</v>
      </c>
      <c r="BD446" s="313">
        <f t="shared" si="179"/>
        <v>0</v>
      </c>
      <c r="BE446" s="314">
        <f t="shared" si="185"/>
        <v>0</v>
      </c>
      <c r="BF446" s="311">
        <f t="shared" si="180"/>
        <v>0</v>
      </c>
      <c r="BG446" s="312">
        <f t="shared" si="181"/>
        <v>0</v>
      </c>
      <c r="BH446" s="313">
        <f t="shared" si="182"/>
        <v>0</v>
      </c>
      <c r="BI446" s="314">
        <f t="shared" si="186"/>
        <v>0</v>
      </c>
      <c r="BJ446" s="247">
        <f t="shared" si="187"/>
        <v>0</v>
      </c>
      <c r="BK446" s="310" t="str">
        <f>IF(BJ446=0,"",
IF(SUM($BJ$143:BJ446)=1,BL446,
IF($BJ$718&gt;SUM($BJ$143:BJ446),_xlfn.CONCAT(", ",BL446),
IF($BJ$718=SUM($BJ$143:BJ446),_xlfn.CONCAT(" y ",BL446)))))</f>
        <v/>
      </c>
      <c r="BL446" s="19">
        <v>304</v>
      </c>
      <c r="BM446" s="14"/>
      <c r="BN446" s="315"/>
      <c r="BO446" s="315"/>
      <c r="BP446" s="315"/>
      <c r="BQ446" s="315"/>
      <c r="BR446" s="315"/>
      <c r="BS446" s="315"/>
      <c r="BT446" s="315"/>
      <c r="BU446" s="315"/>
      <c r="BV446" s="14"/>
      <c r="BW446" s="14"/>
      <c r="BX446" s="14"/>
      <c r="BY446" s="14"/>
      <c r="BZ446" s="14"/>
      <c r="CA446" s="14"/>
      <c r="CB446" s="14"/>
      <c r="CC446" s="14"/>
      <c r="CD446" s="14"/>
      <c r="CE446" s="14"/>
      <c r="CF446" s="14"/>
      <c r="CG446" s="14"/>
      <c r="CH446" s="14"/>
      <c r="CI446" s="14"/>
      <c r="CJ446" s="14"/>
      <c r="CK446" s="14"/>
      <c r="CL446" s="14"/>
    </row>
    <row r="447" spans="1:90" ht="15" customHeight="1">
      <c r="A447" s="5"/>
      <c r="B447" s="6"/>
      <c r="C447" s="19" t="s">
        <v>6970</v>
      </c>
      <c r="D447" s="634" t="str">
        <f>IF($AC$136="","",IF(HLOOKUP($AC$136,Presentación!$AQ$3:$BV$574,Presentación!AP308)="","",HLOOKUP($AC$136,Presentación!$AQ$3:$BV$574,Presentación!AP308,0)))</f>
        <v/>
      </c>
      <c r="E447" s="669"/>
      <c r="F447" s="670"/>
      <c r="G447" s="752" t="str">
        <f>IF($AC$136="","",IF(HLOOKUP($AC$136,Presentación!$BZ$3:$DE$574,Presentación!AP308,0)="","",HLOOKUP($AC$136,Presentación!$BZ$3:$DE$574,Presentación!AP308,0)))</f>
        <v/>
      </c>
      <c r="H447" s="669"/>
      <c r="I447" s="669"/>
      <c r="J447" s="669"/>
      <c r="K447" s="669"/>
      <c r="L447" s="669"/>
      <c r="M447" s="669"/>
      <c r="N447" s="669"/>
      <c r="O447" s="669"/>
      <c r="P447" s="669"/>
      <c r="Q447" s="669"/>
      <c r="R447" s="669"/>
      <c r="S447" s="670"/>
      <c r="T447" s="866"/>
      <c r="U447" s="745"/>
      <c r="V447" s="746"/>
      <c r="W447" s="112"/>
      <c r="X447" s="112"/>
      <c r="Y447" s="112"/>
      <c r="Z447" s="112"/>
      <c r="AA447" s="112"/>
      <c r="AB447" s="112"/>
      <c r="AC447" s="112"/>
      <c r="AD447" s="112"/>
      <c r="AG447">
        <f t="shared" si="161"/>
        <v>0</v>
      </c>
      <c r="AH447" s="247">
        <f t="shared" si="162"/>
        <v>0</v>
      </c>
      <c r="AI447" s="310" t="str">
        <f>IF(AH447=0,"",
IF(SUM($AH$142:AH447)=1,AJ447,
IF($AH$717&gt;SUM($AH$142:AH447),_xlfn.CONCAT(", ",AJ447),
IF($AH$717=SUM($AH$142:AH447),_xlfn.CONCAT(" y ",AJ447)))))</f>
        <v/>
      </c>
      <c r="AJ447" s="19">
        <v>306</v>
      </c>
      <c r="AK447">
        <f t="shared" si="160"/>
        <v>0</v>
      </c>
      <c r="AL447">
        <f t="shared" si="163"/>
        <v>0</v>
      </c>
      <c r="AM447">
        <f t="shared" si="164"/>
        <v>0</v>
      </c>
      <c r="AN447">
        <f t="shared" si="165"/>
        <v>0</v>
      </c>
      <c r="AO447">
        <f t="shared" si="166"/>
        <v>0</v>
      </c>
      <c r="AP447">
        <f t="shared" si="167"/>
        <v>0</v>
      </c>
      <c r="AQ447">
        <f t="shared" si="168"/>
        <v>0</v>
      </c>
      <c r="AR447">
        <f t="shared" si="169"/>
        <v>0</v>
      </c>
      <c r="AS447">
        <f t="shared" si="170"/>
        <v>0</v>
      </c>
      <c r="AT447" s="311">
        <f t="shared" si="171"/>
        <v>0</v>
      </c>
      <c r="AU447" s="312">
        <f t="shared" si="172"/>
        <v>0</v>
      </c>
      <c r="AV447" s="313">
        <f t="shared" si="173"/>
        <v>0</v>
      </c>
      <c r="AW447" s="314">
        <f t="shared" si="183"/>
        <v>0</v>
      </c>
      <c r="AX447" s="311">
        <f t="shared" si="174"/>
        <v>0</v>
      </c>
      <c r="AY447" s="312">
        <f t="shared" si="175"/>
        <v>0</v>
      </c>
      <c r="AZ447" s="313">
        <f t="shared" si="176"/>
        <v>0</v>
      </c>
      <c r="BA447" s="314">
        <f t="shared" si="184"/>
        <v>0</v>
      </c>
      <c r="BB447" s="311">
        <f t="shared" si="177"/>
        <v>0</v>
      </c>
      <c r="BC447" s="312">
        <f t="shared" si="178"/>
        <v>0</v>
      </c>
      <c r="BD447" s="313">
        <f t="shared" si="179"/>
        <v>0</v>
      </c>
      <c r="BE447" s="314">
        <f t="shared" si="185"/>
        <v>0</v>
      </c>
      <c r="BF447" s="311">
        <f t="shared" si="180"/>
        <v>0</v>
      </c>
      <c r="BG447" s="312">
        <f t="shared" si="181"/>
        <v>0</v>
      </c>
      <c r="BH447" s="313">
        <f t="shared" si="182"/>
        <v>0</v>
      </c>
      <c r="BI447" s="314">
        <f t="shared" si="186"/>
        <v>0</v>
      </c>
      <c r="BJ447" s="247">
        <f t="shared" si="187"/>
        <v>0</v>
      </c>
      <c r="BK447" s="310" t="str">
        <f>IF(BJ447=0,"",
IF(SUM($BJ$143:BJ447)=1,BL447,
IF($BJ$718&gt;SUM($BJ$143:BJ447),_xlfn.CONCAT(", ",BL447),
IF($BJ$718=SUM($BJ$143:BJ447),_xlfn.CONCAT(" y ",BL447)))))</f>
        <v/>
      </c>
      <c r="BL447" s="19">
        <v>305</v>
      </c>
      <c r="BM447" s="14"/>
      <c r="BN447" s="315"/>
      <c r="BO447" s="315"/>
      <c r="BP447" s="315"/>
      <c r="BQ447" s="315"/>
      <c r="BR447" s="315"/>
      <c r="BS447" s="315"/>
      <c r="BT447" s="315"/>
      <c r="BU447" s="315"/>
      <c r="BV447" s="14"/>
      <c r="BW447" s="14"/>
      <c r="BX447" s="14"/>
      <c r="BY447" s="14"/>
      <c r="BZ447" s="14"/>
      <c r="CA447" s="14"/>
      <c r="CB447" s="14"/>
      <c r="CC447" s="14"/>
      <c r="CD447" s="14"/>
      <c r="CE447" s="14"/>
      <c r="CF447" s="14"/>
      <c r="CG447" s="14"/>
      <c r="CH447" s="14"/>
      <c r="CI447" s="14"/>
      <c r="CJ447" s="14"/>
      <c r="CK447" s="14"/>
      <c r="CL447" s="14"/>
    </row>
    <row r="448" spans="1:90" ht="15" customHeight="1">
      <c r="A448" s="5"/>
      <c r="B448" s="6"/>
      <c r="C448" s="19" t="s">
        <v>6971</v>
      </c>
      <c r="D448" s="634" t="str">
        <f>IF($AC$136="","",IF(HLOOKUP($AC$136,Presentación!$AQ$3:$BV$574,Presentación!AP309)="","",HLOOKUP($AC$136,Presentación!$AQ$3:$BV$574,Presentación!AP309,0)))</f>
        <v/>
      </c>
      <c r="E448" s="669"/>
      <c r="F448" s="670"/>
      <c r="G448" s="752" t="str">
        <f>IF($AC$136="","",IF(HLOOKUP($AC$136,Presentación!$BZ$3:$DE$574,Presentación!AP309,0)="","",HLOOKUP($AC$136,Presentación!$BZ$3:$DE$574,Presentación!AP309,0)))</f>
        <v/>
      </c>
      <c r="H448" s="669"/>
      <c r="I448" s="669"/>
      <c r="J448" s="669"/>
      <c r="K448" s="669"/>
      <c r="L448" s="669"/>
      <c r="M448" s="669"/>
      <c r="N448" s="669"/>
      <c r="O448" s="669"/>
      <c r="P448" s="669"/>
      <c r="Q448" s="669"/>
      <c r="R448" s="669"/>
      <c r="S448" s="670"/>
      <c r="T448" s="866"/>
      <c r="U448" s="745"/>
      <c r="V448" s="746"/>
      <c r="W448" s="112"/>
      <c r="X448" s="112"/>
      <c r="Y448" s="112"/>
      <c r="Z448" s="112"/>
      <c r="AA448" s="112"/>
      <c r="AB448" s="112"/>
      <c r="AC448" s="112"/>
      <c r="AD448" s="112"/>
      <c r="AG448">
        <f t="shared" si="161"/>
        <v>0</v>
      </c>
      <c r="AH448" s="247">
        <f t="shared" si="162"/>
        <v>0</v>
      </c>
      <c r="AI448" s="310" t="str">
        <f>IF(AH448=0,"",
IF(SUM($AH$142:AH448)=1,AJ448,
IF($AH$717&gt;SUM($AH$142:AH448),_xlfn.CONCAT(", ",AJ448),
IF($AH$717=SUM($AH$142:AH448),_xlfn.CONCAT(" y ",AJ448)))))</f>
        <v/>
      </c>
      <c r="AJ448" s="19">
        <v>307</v>
      </c>
      <c r="AK448">
        <f t="shared" si="160"/>
        <v>0</v>
      </c>
      <c r="AL448">
        <f t="shared" si="163"/>
        <v>0</v>
      </c>
      <c r="AM448">
        <f t="shared" si="164"/>
        <v>0</v>
      </c>
      <c r="AN448">
        <f t="shared" si="165"/>
        <v>0</v>
      </c>
      <c r="AO448">
        <f t="shared" si="166"/>
        <v>0</v>
      </c>
      <c r="AP448">
        <f t="shared" si="167"/>
        <v>0</v>
      </c>
      <c r="AQ448">
        <f t="shared" si="168"/>
        <v>0</v>
      </c>
      <c r="AR448">
        <f t="shared" si="169"/>
        <v>0</v>
      </c>
      <c r="AS448">
        <f t="shared" si="170"/>
        <v>0</v>
      </c>
      <c r="AT448" s="311">
        <f t="shared" si="171"/>
        <v>0</v>
      </c>
      <c r="AU448" s="312">
        <f t="shared" si="172"/>
        <v>0</v>
      </c>
      <c r="AV448" s="313">
        <f t="shared" si="173"/>
        <v>0</v>
      </c>
      <c r="AW448" s="314">
        <f t="shared" si="183"/>
        <v>0</v>
      </c>
      <c r="AX448" s="311">
        <f t="shared" si="174"/>
        <v>0</v>
      </c>
      <c r="AY448" s="312">
        <f t="shared" si="175"/>
        <v>0</v>
      </c>
      <c r="AZ448" s="313">
        <f t="shared" si="176"/>
        <v>0</v>
      </c>
      <c r="BA448" s="314">
        <f t="shared" si="184"/>
        <v>0</v>
      </c>
      <c r="BB448" s="311">
        <f t="shared" si="177"/>
        <v>0</v>
      </c>
      <c r="BC448" s="312">
        <f t="shared" si="178"/>
        <v>0</v>
      </c>
      <c r="BD448" s="313">
        <f t="shared" si="179"/>
        <v>0</v>
      </c>
      <c r="BE448" s="314">
        <f t="shared" si="185"/>
        <v>0</v>
      </c>
      <c r="BF448" s="311">
        <f t="shared" si="180"/>
        <v>0</v>
      </c>
      <c r="BG448" s="312">
        <f t="shared" si="181"/>
        <v>0</v>
      </c>
      <c r="BH448" s="313">
        <f t="shared" si="182"/>
        <v>0</v>
      </c>
      <c r="BI448" s="314">
        <f t="shared" si="186"/>
        <v>0</v>
      </c>
      <c r="BJ448" s="247">
        <f t="shared" si="187"/>
        <v>0</v>
      </c>
      <c r="BK448" s="310" t="str">
        <f>IF(BJ448=0,"",
IF(SUM($BJ$143:BJ448)=1,BL448,
IF($BJ$718&gt;SUM($BJ$143:BJ448),_xlfn.CONCAT(", ",BL448),
IF($BJ$718=SUM($BJ$143:BJ448),_xlfn.CONCAT(" y ",BL448)))))</f>
        <v/>
      </c>
      <c r="BL448" s="19">
        <v>306</v>
      </c>
      <c r="BM448" s="14"/>
      <c r="BN448" s="315"/>
      <c r="BO448" s="315"/>
      <c r="BP448" s="315"/>
      <c r="BQ448" s="315"/>
      <c r="BR448" s="315"/>
      <c r="BS448" s="315"/>
      <c r="BT448" s="315"/>
      <c r="BU448" s="315"/>
      <c r="BV448" s="14"/>
      <c r="BW448" s="14"/>
      <c r="BX448" s="14"/>
      <c r="BY448" s="14"/>
      <c r="BZ448" s="14"/>
      <c r="CA448" s="14"/>
      <c r="CB448" s="14"/>
      <c r="CC448" s="14"/>
      <c r="CD448" s="14"/>
      <c r="CE448" s="14"/>
      <c r="CF448" s="14"/>
      <c r="CG448" s="14"/>
      <c r="CH448" s="14"/>
      <c r="CI448" s="14"/>
      <c r="CJ448" s="14"/>
      <c r="CK448" s="14"/>
      <c r="CL448" s="14"/>
    </row>
    <row r="449" spans="1:90" ht="15" customHeight="1">
      <c r="A449" s="5"/>
      <c r="B449" s="6"/>
      <c r="C449" s="19" t="s">
        <v>6972</v>
      </c>
      <c r="D449" s="634" t="str">
        <f>IF($AC$136="","",IF(HLOOKUP($AC$136,Presentación!$AQ$3:$BV$574,Presentación!AP310)="","",HLOOKUP($AC$136,Presentación!$AQ$3:$BV$574,Presentación!AP310,0)))</f>
        <v/>
      </c>
      <c r="E449" s="669"/>
      <c r="F449" s="670"/>
      <c r="G449" s="752" t="str">
        <f>IF($AC$136="","",IF(HLOOKUP($AC$136,Presentación!$BZ$3:$DE$574,Presentación!AP310,0)="","",HLOOKUP($AC$136,Presentación!$BZ$3:$DE$574,Presentación!AP310,0)))</f>
        <v/>
      </c>
      <c r="H449" s="669"/>
      <c r="I449" s="669"/>
      <c r="J449" s="669"/>
      <c r="K449" s="669"/>
      <c r="L449" s="669"/>
      <c r="M449" s="669"/>
      <c r="N449" s="669"/>
      <c r="O449" s="669"/>
      <c r="P449" s="669"/>
      <c r="Q449" s="669"/>
      <c r="R449" s="669"/>
      <c r="S449" s="670"/>
      <c r="T449" s="866"/>
      <c r="U449" s="745"/>
      <c r="V449" s="746"/>
      <c r="W449" s="112"/>
      <c r="X449" s="112"/>
      <c r="Y449" s="112"/>
      <c r="Z449" s="112"/>
      <c r="AA449" s="112"/>
      <c r="AB449" s="112"/>
      <c r="AC449" s="112"/>
      <c r="AD449" s="112"/>
      <c r="AG449">
        <f t="shared" si="161"/>
        <v>0</v>
      </c>
      <c r="AH449" s="247">
        <f t="shared" si="162"/>
        <v>0</v>
      </c>
      <c r="AI449" s="310" t="str">
        <f>IF(AH449=0,"",
IF(SUM($AH$142:AH449)=1,AJ449,
IF($AH$717&gt;SUM($AH$142:AH449),_xlfn.CONCAT(", ",AJ449),
IF($AH$717=SUM($AH$142:AH449),_xlfn.CONCAT(" y ",AJ449)))))</f>
        <v/>
      </c>
      <c r="AJ449" s="19">
        <v>308</v>
      </c>
      <c r="AK449">
        <f t="shared" si="160"/>
        <v>0</v>
      </c>
      <c r="AL449">
        <f t="shared" si="163"/>
        <v>0</v>
      </c>
      <c r="AM449">
        <f t="shared" si="164"/>
        <v>0</v>
      </c>
      <c r="AN449">
        <f t="shared" si="165"/>
        <v>0</v>
      </c>
      <c r="AO449">
        <f t="shared" si="166"/>
        <v>0</v>
      </c>
      <c r="AP449">
        <f t="shared" si="167"/>
        <v>0</v>
      </c>
      <c r="AQ449">
        <f t="shared" si="168"/>
        <v>0</v>
      </c>
      <c r="AR449">
        <f t="shared" si="169"/>
        <v>0</v>
      </c>
      <c r="AS449">
        <f t="shared" si="170"/>
        <v>0</v>
      </c>
      <c r="AT449" s="311">
        <f t="shared" si="171"/>
        <v>0</v>
      </c>
      <c r="AU449" s="312">
        <f t="shared" si="172"/>
        <v>0</v>
      </c>
      <c r="AV449" s="313">
        <f t="shared" si="173"/>
        <v>0</v>
      </c>
      <c r="AW449" s="314">
        <f t="shared" si="183"/>
        <v>0</v>
      </c>
      <c r="AX449" s="311">
        <f t="shared" si="174"/>
        <v>0</v>
      </c>
      <c r="AY449" s="312">
        <f t="shared" si="175"/>
        <v>0</v>
      </c>
      <c r="AZ449" s="313">
        <f t="shared" si="176"/>
        <v>0</v>
      </c>
      <c r="BA449" s="314">
        <f t="shared" si="184"/>
        <v>0</v>
      </c>
      <c r="BB449" s="311">
        <f t="shared" si="177"/>
        <v>0</v>
      </c>
      <c r="BC449" s="312">
        <f t="shared" si="178"/>
        <v>0</v>
      </c>
      <c r="BD449" s="313">
        <f t="shared" si="179"/>
        <v>0</v>
      </c>
      <c r="BE449" s="314">
        <f t="shared" si="185"/>
        <v>0</v>
      </c>
      <c r="BF449" s="311">
        <f t="shared" si="180"/>
        <v>0</v>
      </c>
      <c r="BG449" s="312">
        <f t="shared" si="181"/>
        <v>0</v>
      </c>
      <c r="BH449" s="313">
        <f t="shared" si="182"/>
        <v>0</v>
      </c>
      <c r="BI449" s="314">
        <f t="shared" si="186"/>
        <v>0</v>
      </c>
      <c r="BJ449" s="247">
        <f t="shared" si="187"/>
        <v>0</v>
      </c>
      <c r="BK449" s="310" t="str">
        <f>IF(BJ449=0,"",
IF(SUM($BJ$143:BJ449)=1,BL449,
IF($BJ$718&gt;SUM($BJ$143:BJ449),_xlfn.CONCAT(", ",BL449),
IF($BJ$718=SUM($BJ$143:BJ449),_xlfn.CONCAT(" y ",BL449)))))</f>
        <v/>
      </c>
      <c r="BL449" s="19">
        <v>307</v>
      </c>
      <c r="BM449" s="14"/>
      <c r="BN449" s="315"/>
      <c r="BO449" s="315"/>
      <c r="BP449" s="315"/>
      <c r="BQ449" s="315"/>
      <c r="BR449" s="315"/>
      <c r="BS449" s="315"/>
      <c r="BT449" s="315"/>
      <c r="BU449" s="315"/>
      <c r="BV449" s="14"/>
      <c r="BW449" s="14"/>
      <c r="BX449" s="14"/>
      <c r="BY449" s="14"/>
      <c r="BZ449" s="14"/>
      <c r="CA449" s="14"/>
      <c r="CB449" s="14"/>
      <c r="CC449" s="14"/>
      <c r="CD449" s="14"/>
      <c r="CE449" s="14"/>
      <c r="CF449" s="14"/>
      <c r="CG449" s="14"/>
      <c r="CH449" s="14"/>
      <c r="CI449" s="14"/>
      <c r="CJ449" s="14"/>
      <c r="CK449" s="14"/>
      <c r="CL449" s="14"/>
    </row>
    <row r="450" spans="1:90" ht="15" customHeight="1">
      <c r="A450" s="5"/>
      <c r="B450" s="6"/>
      <c r="C450" s="19" t="s">
        <v>6973</v>
      </c>
      <c r="D450" s="634" t="str">
        <f>IF($AC$136="","",IF(HLOOKUP($AC$136,Presentación!$AQ$3:$BV$574,Presentación!AP311)="","",HLOOKUP($AC$136,Presentación!$AQ$3:$BV$574,Presentación!AP311,0)))</f>
        <v/>
      </c>
      <c r="E450" s="669"/>
      <c r="F450" s="670"/>
      <c r="G450" s="752" t="str">
        <f>IF($AC$136="","",IF(HLOOKUP($AC$136,Presentación!$BZ$3:$DE$574,Presentación!AP311,0)="","",HLOOKUP($AC$136,Presentación!$BZ$3:$DE$574,Presentación!AP311,0)))</f>
        <v/>
      </c>
      <c r="H450" s="669"/>
      <c r="I450" s="669"/>
      <c r="J450" s="669"/>
      <c r="K450" s="669"/>
      <c r="L450" s="669"/>
      <c r="M450" s="669"/>
      <c r="N450" s="669"/>
      <c r="O450" s="669"/>
      <c r="P450" s="669"/>
      <c r="Q450" s="669"/>
      <c r="R450" s="669"/>
      <c r="S450" s="670"/>
      <c r="T450" s="866"/>
      <c r="U450" s="745"/>
      <c r="V450" s="746"/>
      <c r="W450" s="112"/>
      <c r="X450" s="112"/>
      <c r="Y450" s="112"/>
      <c r="Z450" s="112"/>
      <c r="AA450" s="112"/>
      <c r="AB450" s="112"/>
      <c r="AC450" s="112"/>
      <c r="AD450" s="112"/>
      <c r="AG450">
        <f t="shared" si="161"/>
        <v>0</v>
      </c>
      <c r="AH450" s="247">
        <f t="shared" si="162"/>
        <v>0</v>
      </c>
      <c r="AI450" s="310" t="str">
        <f>IF(AH450=0,"",
IF(SUM($AH$142:AH450)=1,AJ450,
IF($AH$717&gt;SUM($AH$142:AH450),_xlfn.CONCAT(", ",AJ450),
IF($AH$717=SUM($AH$142:AH450),_xlfn.CONCAT(" y ",AJ450)))))</f>
        <v/>
      </c>
      <c r="AJ450" s="19">
        <v>309</v>
      </c>
      <c r="AK450">
        <f t="shared" si="160"/>
        <v>0</v>
      </c>
      <c r="AL450">
        <f t="shared" si="163"/>
        <v>0</v>
      </c>
      <c r="AM450">
        <f t="shared" si="164"/>
        <v>0</v>
      </c>
      <c r="AN450">
        <f t="shared" si="165"/>
        <v>0</v>
      </c>
      <c r="AO450">
        <f t="shared" si="166"/>
        <v>0</v>
      </c>
      <c r="AP450">
        <f t="shared" si="167"/>
        <v>0</v>
      </c>
      <c r="AQ450">
        <f t="shared" si="168"/>
        <v>0</v>
      </c>
      <c r="AR450">
        <f t="shared" si="169"/>
        <v>0</v>
      </c>
      <c r="AS450">
        <f t="shared" si="170"/>
        <v>0</v>
      </c>
      <c r="AT450" s="311">
        <f t="shared" si="171"/>
        <v>0</v>
      </c>
      <c r="AU450" s="312">
        <f t="shared" si="172"/>
        <v>0</v>
      </c>
      <c r="AV450" s="313">
        <f t="shared" si="173"/>
        <v>0</v>
      </c>
      <c r="AW450" s="314">
        <f t="shared" si="183"/>
        <v>0</v>
      </c>
      <c r="AX450" s="311">
        <f t="shared" si="174"/>
        <v>0</v>
      </c>
      <c r="AY450" s="312">
        <f t="shared" si="175"/>
        <v>0</v>
      </c>
      <c r="AZ450" s="313">
        <f t="shared" si="176"/>
        <v>0</v>
      </c>
      <c r="BA450" s="314">
        <f t="shared" si="184"/>
        <v>0</v>
      </c>
      <c r="BB450" s="311">
        <f t="shared" si="177"/>
        <v>0</v>
      </c>
      <c r="BC450" s="312">
        <f t="shared" si="178"/>
        <v>0</v>
      </c>
      <c r="BD450" s="313">
        <f t="shared" si="179"/>
        <v>0</v>
      </c>
      <c r="BE450" s="314">
        <f t="shared" si="185"/>
        <v>0</v>
      </c>
      <c r="BF450" s="311">
        <f t="shared" si="180"/>
        <v>0</v>
      </c>
      <c r="BG450" s="312">
        <f t="shared" si="181"/>
        <v>0</v>
      </c>
      <c r="BH450" s="313">
        <f t="shared" si="182"/>
        <v>0</v>
      </c>
      <c r="BI450" s="314">
        <f t="shared" si="186"/>
        <v>0</v>
      </c>
      <c r="BJ450" s="247">
        <f t="shared" si="187"/>
        <v>0</v>
      </c>
      <c r="BK450" s="310" t="str">
        <f>IF(BJ450=0,"",
IF(SUM($BJ$143:BJ450)=1,BL450,
IF($BJ$718&gt;SUM($BJ$143:BJ450),_xlfn.CONCAT(", ",BL450),
IF($BJ$718=SUM($BJ$143:BJ450),_xlfn.CONCAT(" y ",BL450)))))</f>
        <v/>
      </c>
      <c r="BL450" s="19">
        <v>308</v>
      </c>
      <c r="BM450" s="14"/>
      <c r="BN450" s="315"/>
      <c r="BO450" s="315"/>
      <c r="BP450" s="315"/>
      <c r="BQ450" s="315"/>
      <c r="BR450" s="315"/>
      <c r="BS450" s="315"/>
      <c r="BT450" s="315"/>
      <c r="BU450" s="315"/>
      <c r="BV450" s="14"/>
      <c r="BW450" s="14"/>
      <c r="BX450" s="14"/>
      <c r="BY450" s="14"/>
      <c r="BZ450" s="14"/>
      <c r="CA450" s="14"/>
      <c r="CB450" s="14"/>
      <c r="CC450" s="14"/>
      <c r="CD450" s="14"/>
      <c r="CE450" s="14"/>
      <c r="CF450" s="14"/>
      <c r="CG450" s="14"/>
      <c r="CH450" s="14"/>
      <c r="CI450" s="14"/>
      <c r="CJ450" s="14"/>
      <c r="CK450" s="14"/>
      <c r="CL450" s="14"/>
    </row>
    <row r="451" spans="1:90" ht="15" customHeight="1">
      <c r="A451" s="5"/>
      <c r="B451" s="6"/>
      <c r="C451" s="19" t="s">
        <v>6974</v>
      </c>
      <c r="D451" s="634" t="str">
        <f>IF($AC$136="","",IF(HLOOKUP($AC$136,Presentación!$AQ$3:$BV$574,Presentación!AP312)="","",HLOOKUP($AC$136,Presentación!$AQ$3:$BV$574,Presentación!AP312,0)))</f>
        <v/>
      </c>
      <c r="E451" s="669"/>
      <c r="F451" s="670"/>
      <c r="G451" s="752" t="str">
        <f>IF($AC$136="","",IF(HLOOKUP($AC$136,Presentación!$BZ$3:$DE$574,Presentación!AP312,0)="","",HLOOKUP($AC$136,Presentación!$BZ$3:$DE$574,Presentación!AP312,0)))</f>
        <v/>
      </c>
      <c r="H451" s="669"/>
      <c r="I451" s="669"/>
      <c r="J451" s="669"/>
      <c r="K451" s="669"/>
      <c r="L451" s="669"/>
      <c r="M451" s="669"/>
      <c r="N451" s="669"/>
      <c r="O451" s="669"/>
      <c r="P451" s="669"/>
      <c r="Q451" s="669"/>
      <c r="R451" s="669"/>
      <c r="S451" s="670"/>
      <c r="T451" s="866"/>
      <c r="U451" s="745"/>
      <c r="V451" s="746"/>
      <c r="W451" s="112"/>
      <c r="X451" s="112"/>
      <c r="Y451" s="112"/>
      <c r="Z451" s="112"/>
      <c r="AA451" s="112"/>
      <c r="AB451" s="112"/>
      <c r="AC451" s="112"/>
      <c r="AD451" s="112"/>
      <c r="AG451">
        <f t="shared" si="161"/>
        <v>0</v>
      </c>
      <c r="AH451" s="247">
        <f t="shared" si="162"/>
        <v>0</v>
      </c>
      <c r="AI451" s="310" t="str">
        <f>IF(AH451=0,"",
IF(SUM($AH$142:AH451)=1,AJ451,
IF($AH$717&gt;SUM($AH$142:AH451),_xlfn.CONCAT(", ",AJ451),
IF($AH$717=SUM($AH$142:AH451),_xlfn.CONCAT(" y ",AJ451)))))</f>
        <v/>
      </c>
      <c r="AJ451" s="19">
        <v>310</v>
      </c>
      <c r="AK451">
        <f t="shared" si="160"/>
        <v>0</v>
      </c>
      <c r="AL451">
        <f t="shared" si="163"/>
        <v>0</v>
      </c>
      <c r="AM451">
        <f t="shared" si="164"/>
        <v>0</v>
      </c>
      <c r="AN451">
        <f t="shared" si="165"/>
        <v>0</v>
      </c>
      <c r="AO451">
        <f t="shared" si="166"/>
        <v>0</v>
      </c>
      <c r="AP451">
        <f t="shared" si="167"/>
        <v>0</v>
      </c>
      <c r="AQ451">
        <f t="shared" si="168"/>
        <v>0</v>
      </c>
      <c r="AR451">
        <f t="shared" si="169"/>
        <v>0</v>
      </c>
      <c r="AS451">
        <f t="shared" si="170"/>
        <v>0</v>
      </c>
      <c r="AT451" s="311">
        <f t="shared" si="171"/>
        <v>0</v>
      </c>
      <c r="AU451" s="312">
        <f t="shared" si="172"/>
        <v>0</v>
      </c>
      <c r="AV451" s="313">
        <f t="shared" si="173"/>
        <v>0</v>
      </c>
      <c r="AW451" s="314">
        <f t="shared" si="183"/>
        <v>0</v>
      </c>
      <c r="AX451" s="311">
        <f t="shared" si="174"/>
        <v>0</v>
      </c>
      <c r="AY451" s="312">
        <f t="shared" si="175"/>
        <v>0</v>
      </c>
      <c r="AZ451" s="313">
        <f t="shared" si="176"/>
        <v>0</v>
      </c>
      <c r="BA451" s="314">
        <f t="shared" si="184"/>
        <v>0</v>
      </c>
      <c r="BB451" s="311">
        <f t="shared" si="177"/>
        <v>0</v>
      </c>
      <c r="BC451" s="312">
        <f t="shared" si="178"/>
        <v>0</v>
      </c>
      <c r="BD451" s="313">
        <f t="shared" si="179"/>
        <v>0</v>
      </c>
      <c r="BE451" s="314">
        <f t="shared" si="185"/>
        <v>0</v>
      </c>
      <c r="BF451" s="311">
        <f t="shared" si="180"/>
        <v>0</v>
      </c>
      <c r="BG451" s="312">
        <f t="shared" si="181"/>
        <v>0</v>
      </c>
      <c r="BH451" s="313">
        <f t="shared" si="182"/>
        <v>0</v>
      </c>
      <c r="BI451" s="314">
        <f t="shared" si="186"/>
        <v>0</v>
      </c>
      <c r="BJ451" s="247">
        <f t="shared" si="187"/>
        <v>0</v>
      </c>
      <c r="BK451" s="310" t="str">
        <f>IF(BJ451=0,"",
IF(SUM($BJ$143:BJ451)=1,BL451,
IF($BJ$718&gt;SUM($BJ$143:BJ451),_xlfn.CONCAT(", ",BL451),
IF($BJ$718=SUM($BJ$143:BJ451),_xlfn.CONCAT(" y ",BL451)))))</f>
        <v/>
      </c>
      <c r="BL451" s="19">
        <v>309</v>
      </c>
      <c r="BM451" s="14"/>
      <c r="BN451" s="315"/>
      <c r="BO451" s="315"/>
      <c r="BP451" s="315"/>
      <c r="BQ451" s="315"/>
      <c r="BR451" s="315"/>
      <c r="BS451" s="315"/>
      <c r="BT451" s="315"/>
      <c r="BU451" s="315"/>
      <c r="BV451" s="14"/>
      <c r="BW451" s="14"/>
      <c r="BX451" s="14"/>
      <c r="BY451" s="14"/>
      <c r="BZ451" s="14"/>
      <c r="CA451" s="14"/>
      <c r="CB451" s="14"/>
      <c r="CC451" s="14"/>
      <c r="CD451" s="14"/>
      <c r="CE451" s="14"/>
      <c r="CF451" s="14"/>
      <c r="CG451" s="14"/>
      <c r="CH451" s="14"/>
      <c r="CI451" s="14"/>
      <c r="CJ451" s="14"/>
      <c r="CK451" s="14"/>
      <c r="CL451" s="14"/>
    </row>
    <row r="452" spans="1:90" ht="15" customHeight="1">
      <c r="A452" s="5"/>
      <c r="B452" s="6"/>
      <c r="C452" s="19" t="s">
        <v>6975</v>
      </c>
      <c r="D452" s="634" t="str">
        <f>IF($AC$136="","",IF(HLOOKUP($AC$136,Presentación!$AQ$3:$BV$574,Presentación!AP313)="","",HLOOKUP($AC$136,Presentación!$AQ$3:$BV$574,Presentación!AP313,0)))</f>
        <v/>
      </c>
      <c r="E452" s="669"/>
      <c r="F452" s="670"/>
      <c r="G452" s="752" t="str">
        <f>IF($AC$136="","",IF(HLOOKUP($AC$136,Presentación!$BZ$3:$DE$574,Presentación!AP313,0)="","",HLOOKUP($AC$136,Presentación!$BZ$3:$DE$574,Presentación!AP313,0)))</f>
        <v/>
      </c>
      <c r="H452" s="669"/>
      <c r="I452" s="669"/>
      <c r="J452" s="669"/>
      <c r="K452" s="669"/>
      <c r="L452" s="669"/>
      <c r="M452" s="669"/>
      <c r="N452" s="669"/>
      <c r="O452" s="669"/>
      <c r="P452" s="669"/>
      <c r="Q452" s="669"/>
      <c r="R452" s="669"/>
      <c r="S452" s="670"/>
      <c r="T452" s="866"/>
      <c r="U452" s="745"/>
      <c r="V452" s="746"/>
      <c r="W452" s="112"/>
      <c r="X452" s="112"/>
      <c r="Y452" s="112"/>
      <c r="Z452" s="112"/>
      <c r="AA452" s="112"/>
      <c r="AB452" s="112"/>
      <c r="AC452" s="112"/>
      <c r="AD452" s="112"/>
      <c r="AG452">
        <f t="shared" si="161"/>
        <v>0</v>
      </c>
      <c r="AH452" s="247">
        <f t="shared" si="162"/>
        <v>0</v>
      </c>
      <c r="AI452" s="310" t="str">
        <f>IF(AH452=0,"",
IF(SUM($AH$142:AH452)=1,AJ452,
IF($AH$717&gt;SUM($AH$142:AH452),_xlfn.CONCAT(", ",AJ452),
IF($AH$717=SUM($AH$142:AH452),_xlfn.CONCAT(" y ",AJ452)))))</f>
        <v/>
      </c>
      <c r="AJ452" s="19">
        <v>311</v>
      </c>
      <c r="AK452">
        <f t="shared" si="160"/>
        <v>0</v>
      </c>
      <c r="AL452">
        <f t="shared" si="163"/>
        <v>0</v>
      </c>
      <c r="AM452">
        <f t="shared" si="164"/>
        <v>0</v>
      </c>
      <c r="AN452">
        <f t="shared" si="165"/>
        <v>0</v>
      </c>
      <c r="AO452">
        <f t="shared" si="166"/>
        <v>0</v>
      </c>
      <c r="AP452">
        <f t="shared" si="167"/>
        <v>0</v>
      </c>
      <c r="AQ452">
        <f t="shared" si="168"/>
        <v>0</v>
      </c>
      <c r="AR452">
        <f t="shared" si="169"/>
        <v>0</v>
      </c>
      <c r="AS452">
        <f t="shared" si="170"/>
        <v>0</v>
      </c>
      <c r="AT452" s="311">
        <f t="shared" si="171"/>
        <v>0</v>
      </c>
      <c r="AU452" s="312">
        <f t="shared" si="172"/>
        <v>0</v>
      </c>
      <c r="AV452" s="313">
        <f t="shared" si="173"/>
        <v>0</v>
      </c>
      <c r="AW452" s="314">
        <f t="shared" si="183"/>
        <v>0</v>
      </c>
      <c r="AX452" s="311">
        <f t="shared" si="174"/>
        <v>0</v>
      </c>
      <c r="AY452" s="312">
        <f t="shared" si="175"/>
        <v>0</v>
      </c>
      <c r="AZ452" s="313">
        <f t="shared" si="176"/>
        <v>0</v>
      </c>
      <c r="BA452" s="314">
        <f t="shared" si="184"/>
        <v>0</v>
      </c>
      <c r="BB452" s="311">
        <f t="shared" si="177"/>
        <v>0</v>
      </c>
      <c r="BC452" s="312">
        <f t="shared" si="178"/>
        <v>0</v>
      </c>
      <c r="BD452" s="313">
        <f t="shared" si="179"/>
        <v>0</v>
      </c>
      <c r="BE452" s="314">
        <f t="shared" si="185"/>
        <v>0</v>
      </c>
      <c r="BF452" s="311">
        <f t="shared" si="180"/>
        <v>0</v>
      </c>
      <c r="BG452" s="312">
        <f t="shared" si="181"/>
        <v>0</v>
      </c>
      <c r="BH452" s="313">
        <f t="shared" si="182"/>
        <v>0</v>
      </c>
      <c r="BI452" s="314">
        <f t="shared" si="186"/>
        <v>0</v>
      </c>
      <c r="BJ452" s="247">
        <f t="shared" si="187"/>
        <v>0</v>
      </c>
      <c r="BK452" s="310" t="str">
        <f>IF(BJ452=0,"",
IF(SUM($BJ$143:BJ452)=1,BL452,
IF($BJ$718&gt;SUM($BJ$143:BJ452),_xlfn.CONCAT(", ",BL452),
IF($BJ$718=SUM($BJ$143:BJ452),_xlfn.CONCAT(" y ",BL452)))))</f>
        <v/>
      </c>
      <c r="BL452" s="19">
        <v>310</v>
      </c>
      <c r="BM452" s="14"/>
      <c r="BN452" s="315"/>
      <c r="BO452" s="315"/>
      <c r="BP452" s="315"/>
      <c r="BQ452" s="315"/>
      <c r="BR452" s="315"/>
      <c r="BS452" s="315"/>
      <c r="BT452" s="315"/>
      <c r="BU452" s="315"/>
      <c r="BV452" s="14"/>
      <c r="BW452" s="14"/>
      <c r="BX452" s="14"/>
      <c r="BY452" s="14"/>
      <c r="BZ452" s="14"/>
      <c r="CA452" s="14"/>
      <c r="CB452" s="14"/>
      <c r="CC452" s="14"/>
      <c r="CD452" s="14"/>
      <c r="CE452" s="14"/>
      <c r="CF452" s="14"/>
      <c r="CG452" s="14"/>
      <c r="CH452" s="14"/>
      <c r="CI452" s="14"/>
      <c r="CJ452" s="14"/>
      <c r="CK452" s="14"/>
      <c r="CL452" s="14"/>
    </row>
    <row r="453" spans="1:90" ht="15" customHeight="1">
      <c r="A453" s="5"/>
      <c r="B453" s="6"/>
      <c r="C453" s="19" t="s">
        <v>6976</v>
      </c>
      <c r="D453" s="634" t="str">
        <f>IF($AC$136="","",IF(HLOOKUP($AC$136,Presentación!$AQ$3:$BV$574,Presentación!AP314)="","",HLOOKUP($AC$136,Presentación!$AQ$3:$BV$574,Presentación!AP314,0)))</f>
        <v/>
      </c>
      <c r="E453" s="669"/>
      <c r="F453" s="670"/>
      <c r="G453" s="752" t="str">
        <f>IF($AC$136="","",IF(HLOOKUP($AC$136,Presentación!$BZ$3:$DE$574,Presentación!AP314,0)="","",HLOOKUP($AC$136,Presentación!$BZ$3:$DE$574,Presentación!AP314,0)))</f>
        <v/>
      </c>
      <c r="H453" s="669"/>
      <c r="I453" s="669"/>
      <c r="J453" s="669"/>
      <c r="K453" s="669"/>
      <c r="L453" s="669"/>
      <c r="M453" s="669"/>
      <c r="N453" s="669"/>
      <c r="O453" s="669"/>
      <c r="P453" s="669"/>
      <c r="Q453" s="669"/>
      <c r="R453" s="669"/>
      <c r="S453" s="670"/>
      <c r="T453" s="866"/>
      <c r="U453" s="745"/>
      <c r="V453" s="746"/>
      <c r="W453" s="112"/>
      <c r="X453" s="112"/>
      <c r="Y453" s="112"/>
      <c r="Z453" s="112"/>
      <c r="AA453" s="112"/>
      <c r="AB453" s="112"/>
      <c r="AC453" s="112"/>
      <c r="AD453" s="112"/>
      <c r="AG453">
        <f t="shared" si="161"/>
        <v>0</v>
      </c>
      <c r="AH453" s="247">
        <f t="shared" si="162"/>
        <v>0</v>
      </c>
      <c r="AI453" s="310" t="str">
        <f>IF(AH453=0,"",
IF(SUM($AH$142:AH453)=1,AJ453,
IF($AH$717&gt;SUM($AH$142:AH453),_xlfn.CONCAT(", ",AJ453),
IF($AH$717=SUM($AH$142:AH453),_xlfn.CONCAT(" y ",AJ453)))))</f>
        <v/>
      </c>
      <c r="AJ453" s="19">
        <v>312</v>
      </c>
      <c r="AK453">
        <f t="shared" si="160"/>
        <v>0</v>
      </c>
      <c r="AL453">
        <f t="shared" si="163"/>
        <v>0</v>
      </c>
      <c r="AM453">
        <f t="shared" si="164"/>
        <v>0</v>
      </c>
      <c r="AN453">
        <f t="shared" si="165"/>
        <v>0</v>
      </c>
      <c r="AO453">
        <f t="shared" si="166"/>
        <v>0</v>
      </c>
      <c r="AP453">
        <f t="shared" si="167"/>
        <v>0</v>
      </c>
      <c r="AQ453">
        <f t="shared" si="168"/>
        <v>0</v>
      </c>
      <c r="AR453">
        <f t="shared" si="169"/>
        <v>0</v>
      </c>
      <c r="AS453">
        <f t="shared" si="170"/>
        <v>0</v>
      </c>
      <c r="AT453" s="311">
        <f t="shared" si="171"/>
        <v>0</v>
      </c>
      <c r="AU453" s="312">
        <f t="shared" si="172"/>
        <v>0</v>
      </c>
      <c r="AV453" s="313">
        <f t="shared" si="173"/>
        <v>0</v>
      </c>
      <c r="AW453" s="314">
        <f t="shared" si="183"/>
        <v>0</v>
      </c>
      <c r="AX453" s="311">
        <f t="shared" si="174"/>
        <v>0</v>
      </c>
      <c r="AY453" s="312">
        <f t="shared" si="175"/>
        <v>0</v>
      </c>
      <c r="AZ453" s="313">
        <f t="shared" si="176"/>
        <v>0</v>
      </c>
      <c r="BA453" s="314">
        <f t="shared" si="184"/>
        <v>0</v>
      </c>
      <c r="BB453" s="311">
        <f t="shared" si="177"/>
        <v>0</v>
      </c>
      <c r="BC453" s="312">
        <f t="shared" si="178"/>
        <v>0</v>
      </c>
      <c r="BD453" s="313">
        <f t="shared" si="179"/>
        <v>0</v>
      </c>
      <c r="BE453" s="314">
        <f t="shared" si="185"/>
        <v>0</v>
      </c>
      <c r="BF453" s="311">
        <f t="shared" si="180"/>
        <v>0</v>
      </c>
      <c r="BG453" s="312">
        <f t="shared" si="181"/>
        <v>0</v>
      </c>
      <c r="BH453" s="313">
        <f t="shared" si="182"/>
        <v>0</v>
      </c>
      <c r="BI453" s="314">
        <f t="shared" si="186"/>
        <v>0</v>
      </c>
      <c r="BJ453" s="247">
        <f t="shared" si="187"/>
        <v>0</v>
      </c>
      <c r="BK453" s="310" t="str">
        <f>IF(BJ453=0,"",
IF(SUM($BJ$143:BJ453)=1,BL453,
IF($BJ$718&gt;SUM($BJ$143:BJ453),_xlfn.CONCAT(", ",BL453),
IF($BJ$718=SUM($BJ$143:BJ453),_xlfn.CONCAT(" y ",BL453)))))</f>
        <v/>
      </c>
      <c r="BL453" s="19">
        <v>311</v>
      </c>
      <c r="BM453" s="14"/>
      <c r="BN453" s="315"/>
      <c r="BO453" s="315"/>
      <c r="BP453" s="315"/>
      <c r="BQ453" s="315"/>
      <c r="BR453" s="315"/>
      <c r="BS453" s="315"/>
      <c r="BT453" s="315"/>
      <c r="BU453" s="315"/>
      <c r="BV453" s="14"/>
      <c r="BW453" s="14"/>
      <c r="BX453" s="14"/>
      <c r="BY453" s="14"/>
      <c r="BZ453" s="14"/>
      <c r="CA453" s="14"/>
      <c r="CB453" s="14"/>
      <c r="CC453" s="14"/>
      <c r="CD453" s="14"/>
      <c r="CE453" s="14"/>
      <c r="CF453" s="14"/>
      <c r="CG453" s="14"/>
      <c r="CH453" s="14"/>
      <c r="CI453" s="14"/>
      <c r="CJ453" s="14"/>
      <c r="CK453" s="14"/>
      <c r="CL453" s="14"/>
    </row>
    <row r="454" spans="1:90" ht="15" customHeight="1">
      <c r="A454" s="5"/>
      <c r="B454" s="6"/>
      <c r="C454" s="19" t="s">
        <v>6977</v>
      </c>
      <c r="D454" s="634" t="str">
        <f>IF($AC$136="","",IF(HLOOKUP($AC$136,Presentación!$AQ$3:$BV$574,Presentación!AP315)="","",HLOOKUP($AC$136,Presentación!$AQ$3:$BV$574,Presentación!AP315,0)))</f>
        <v/>
      </c>
      <c r="E454" s="669"/>
      <c r="F454" s="670"/>
      <c r="G454" s="752" t="str">
        <f>IF($AC$136="","",IF(HLOOKUP($AC$136,Presentación!$BZ$3:$DE$574,Presentación!AP315,0)="","",HLOOKUP($AC$136,Presentación!$BZ$3:$DE$574,Presentación!AP315,0)))</f>
        <v/>
      </c>
      <c r="H454" s="669"/>
      <c r="I454" s="669"/>
      <c r="J454" s="669"/>
      <c r="K454" s="669"/>
      <c r="L454" s="669"/>
      <c r="M454" s="669"/>
      <c r="N454" s="669"/>
      <c r="O454" s="669"/>
      <c r="P454" s="669"/>
      <c r="Q454" s="669"/>
      <c r="R454" s="669"/>
      <c r="S454" s="670"/>
      <c r="T454" s="866"/>
      <c r="U454" s="745"/>
      <c r="V454" s="746"/>
      <c r="W454" s="112"/>
      <c r="X454" s="112"/>
      <c r="Y454" s="112"/>
      <c r="Z454" s="112"/>
      <c r="AA454" s="112"/>
      <c r="AB454" s="112"/>
      <c r="AC454" s="112"/>
      <c r="AD454" s="112"/>
      <c r="AG454">
        <f t="shared" si="161"/>
        <v>0</v>
      </c>
      <c r="AH454" s="247">
        <f t="shared" si="162"/>
        <v>0</v>
      </c>
      <c r="AI454" s="310" t="str">
        <f>IF(AH454=0,"",
IF(SUM($AH$142:AH454)=1,AJ454,
IF($AH$717&gt;SUM($AH$142:AH454),_xlfn.CONCAT(", ",AJ454),
IF($AH$717=SUM($AH$142:AH454),_xlfn.CONCAT(" y ",AJ454)))))</f>
        <v/>
      </c>
      <c r="AJ454" s="19">
        <v>313</v>
      </c>
      <c r="AK454">
        <f t="shared" si="160"/>
        <v>0</v>
      </c>
      <c r="AL454">
        <f t="shared" si="163"/>
        <v>0</v>
      </c>
      <c r="AM454">
        <f t="shared" si="164"/>
        <v>0</v>
      </c>
      <c r="AN454">
        <f t="shared" si="165"/>
        <v>0</v>
      </c>
      <c r="AO454">
        <f t="shared" si="166"/>
        <v>0</v>
      </c>
      <c r="AP454">
        <f t="shared" si="167"/>
        <v>0</v>
      </c>
      <c r="AQ454">
        <f t="shared" si="168"/>
        <v>0</v>
      </c>
      <c r="AR454">
        <f t="shared" si="169"/>
        <v>0</v>
      </c>
      <c r="AS454">
        <f t="shared" si="170"/>
        <v>0</v>
      </c>
      <c r="AT454" s="311">
        <f t="shared" si="171"/>
        <v>0</v>
      </c>
      <c r="AU454" s="312">
        <f t="shared" si="172"/>
        <v>0</v>
      </c>
      <c r="AV454" s="313">
        <f t="shared" si="173"/>
        <v>0</v>
      </c>
      <c r="AW454" s="314">
        <f t="shared" si="183"/>
        <v>0</v>
      </c>
      <c r="AX454" s="311">
        <f t="shared" si="174"/>
        <v>0</v>
      </c>
      <c r="AY454" s="312">
        <f t="shared" si="175"/>
        <v>0</v>
      </c>
      <c r="AZ454" s="313">
        <f t="shared" si="176"/>
        <v>0</v>
      </c>
      <c r="BA454" s="314">
        <f t="shared" si="184"/>
        <v>0</v>
      </c>
      <c r="BB454" s="311">
        <f t="shared" si="177"/>
        <v>0</v>
      </c>
      <c r="BC454" s="312">
        <f t="shared" si="178"/>
        <v>0</v>
      </c>
      <c r="BD454" s="313">
        <f t="shared" si="179"/>
        <v>0</v>
      </c>
      <c r="BE454" s="314">
        <f t="shared" si="185"/>
        <v>0</v>
      </c>
      <c r="BF454" s="311">
        <f t="shared" si="180"/>
        <v>0</v>
      </c>
      <c r="BG454" s="312">
        <f t="shared" si="181"/>
        <v>0</v>
      </c>
      <c r="BH454" s="313">
        <f t="shared" si="182"/>
        <v>0</v>
      </c>
      <c r="BI454" s="314">
        <f t="shared" si="186"/>
        <v>0</v>
      </c>
      <c r="BJ454" s="247">
        <f t="shared" si="187"/>
        <v>0</v>
      </c>
      <c r="BK454" s="310" t="str">
        <f>IF(BJ454=0,"",
IF(SUM($BJ$143:BJ454)=1,BL454,
IF($BJ$718&gt;SUM($BJ$143:BJ454),_xlfn.CONCAT(", ",BL454),
IF($BJ$718=SUM($BJ$143:BJ454),_xlfn.CONCAT(" y ",BL454)))))</f>
        <v/>
      </c>
      <c r="BL454" s="19">
        <v>312</v>
      </c>
      <c r="BM454" s="14"/>
      <c r="BN454" s="315"/>
      <c r="BO454" s="315"/>
      <c r="BP454" s="315"/>
      <c r="BQ454" s="315"/>
      <c r="BR454" s="315"/>
      <c r="BS454" s="315"/>
      <c r="BT454" s="315"/>
      <c r="BU454" s="315"/>
      <c r="BV454" s="14"/>
      <c r="BW454" s="14"/>
      <c r="BX454" s="14"/>
      <c r="BY454" s="14"/>
      <c r="BZ454" s="14"/>
      <c r="CA454" s="14"/>
      <c r="CB454" s="14"/>
      <c r="CC454" s="14"/>
      <c r="CD454" s="14"/>
      <c r="CE454" s="14"/>
      <c r="CF454" s="14"/>
      <c r="CG454" s="14"/>
      <c r="CH454" s="14"/>
      <c r="CI454" s="14"/>
      <c r="CJ454" s="14"/>
      <c r="CK454" s="14"/>
      <c r="CL454" s="14"/>
    </row>
    <row r="455" spans="1:90" ht="15" customHeight="1">
      <c r="A455" s="5"/>
      <c r="B455" s="6"/>
      <c r="C455" s="19" t="s">
        <v>6978</v>
      </c>
      <c r="D455" s="634" t="str">
        <f>IF($AC$136="","",IF(HLOOKUP($AC$136,Presentación!$AQ$3:$BV$574,Presentación!AP316)="","",HLOOKUP($AC$136,Presentación!$AQ$3:$BV$574,Presentación!AP316,0)))</f>
        <v/>
      </c>
      <c r="E455" s="669"/>
      <c r="F455" s="670"/>
      <c r="G455" s="752" t="str">
        <f>IF($AC$136="","",IF(HLOOKUP($AC$136,Presentación!$BZ$3:$DE$574,Presentación!AP316,0)="","",HLOOKUP($AC$136,Presentación!$BZ$3:$DE$574,Presentación!AP316,0)))</f>
        <v/>
      </c>
      <c r="H455" s="669"/>
      <c r="I455" s="669"/>
      <c r="J455" s="669"/>
      <c r="K455" s="669"/>
      <c r="L455" s="669"/>
      <c r="M455" s="669"/>
      <c r="N455" s="669"/>
      <c r="O455" s="669"/>
      <c r="P455" s="669"/>
      <c r="Q455" s="669"/>
      <c r="R455" s="669"/>
      <c r="S455" s="670"/>
      <c r="T455" s="866"/>
      <c r="U455" s="745"/>
      <c r="V455" s="746"/>
      <c r="W455" s="112"/>
      <c r="X455" s="112"/>
      <c r="Y455" s="112"/>
      <c r="Z455" s="112"/>
      <c r="AA455" s="112"/>
      <c r="AB455" s="112"/>
      <c r="AC455" s="112"/>
      <c r="AD455" s="112"/>
      <c r="AG455">
        <f t="shared" si="161"/>
        <v>0</v>
      </c>
      <c r="AH455" s="247">
        <f t="shared" si="162"/>
        <v>0</v>
      </c>
      <c r="AI455" s="310" t="str">
        <f>IF(AH455=0,"",
IF(SUM($AH$142:AH455)=1,AJ455,
IF($AH$717&gt;SUM($AH$142:AH455),_xlfn.CONCAT(", ",AJ455),
IF($AH$717=SUM($AH$142:AH455),_xlfn.CONCAT(" y ",AJ455)))))</f>
        <v/>
      </c>
      <c r="AJ455" s="19">
        <v>314</v>
      </c>
      <c r="AK455">
        <f t="shared" si="160"/>
        <v>0</v>
      </c>
      <c r="AL455">
        <f t="shared" si="163"/>
        <v>0</v>
      </c>
      <c r="AM455">
        <f t="shared" si="164"/>
        <v>0</v>
      </c>
      <c r="AN455">
        <f t="shared" si="165"/>
        <v>0</v>
      </c>
      <c r="AO455">
        <f t="shared" si="166"/>
        <v>0</v>
      </c>
      <c r="AP455">
        <f t="shared" si="167"/>
        <v>0</v>
      </c>
      <c r="AQ455">
        <f t="shared" si="168"/>
        <v>0</v>
      </c>
      <c r="AR455">
        <f t="shared" si="169"/>
        <v>0</v>
      </c>
      <c r="AS455">
        <f t="shared" si="170"/>
        <v>0</v>
      </c>
      <c r="AT455" s="311">
        <f t="shared" si="171"/>
        <v>0</v>
      </c>
      <c r="AU455" s="312">
        <f t="shared" si="172"/>
        <v>0</v>
      </c>
      <c r="AV455" s="313">
        <f t="shared" si="173"/>
        <v>0</v>
      </c>
      <c r="AW455" s="314">
        <f t="shared" si="183"/>
        <v>0</v>
      </c>
      <c r="AX455" s="311">
        <f t="shared" si="174"/>
        <v>0</v>
      </c>
      <c r="AY455" s="312">
        <f t="shared" si="175"/>
        <v>0</v>
      </c>
      <c r="AZ455" s="313">
        <f t="shared" si="176"/>
        <v>0</v>
      </c>
      <c r="BA455" s="314">
        <f t="shared" si="184"/>
        <v>0</v>
      </c>
      <c r="BB455" s="311">
        <f t="shared" si="177"/>
        <v>0</v>
      </c>
      <c r="BC455" s="312">
        <f t="shared" si="178"/>
        <v>0</v>
      </c>
      <c r="BD455" s="313">
        <f t="shared" si="179"/>
        <v>0</v>
      </c>
      <c r="BE455" s="314">
        <f t="shared" si="185"/>
        <v>0</v>
      </c>
      <c r="BF455" s="311">
        <f t="shared" si="180"/>
        <v>0</v>
      </c>
      <c r="BG455" s="312">
        <f t="shared" si="181"/>
        <v>0</v>
      </c>
      <c r="BH455" s="313">
        <f t="shared" si="182"/>
        <v>0</v>
      </c>
      <c r="BI455" s="314">
        <f t="shared" si="186"/>
        <v>0</v>
      </c>
      <c r="BJ455" s="247">
        <f t="shared" si="187"/>
        <v>0</v>
      </c>
      <c r="BK455" s="310" t="str">
        <f>IF(BJ455=0,"",
IF(SUM($BJ$143:BJ455)=1,BL455,
IF($BJ$718&gt;SUM($BJ$143:BJ455),_xlfn.CONCAT(", ",BL455),
IF($BJ$718=SUM($BJ$143:BJ455),_xlfn.CONCAT(" y ",BL455)))))</f>
        <v/>
      </c>
      <c r="BL455" s="19">
        <v>313</v>
      </c>
      <c r="BM455" s="14"/>
      <c r="BN455" s="315"/>
      <c r="BO455" s="315"/>
      <c r="BP455" s="315"/>
      <c r="BQ455" s="315"/>
      <c r="BR455" s="315"/>
      <c r="BS455" s="315"/>
      <c r="BT455" s="315"/>
      <c r="BU455" s="315"/>
      <c r="BV455" s="14"/>
      <c r="BW455" s="14"/>
      <c r="BX455" s="14"/>
      <c r="BY455" s="14"/>
      <c r="BZ455" s="14"/>
      <c r="CA455" s="14"/>
      <c r="CB455" s="14"/>
      <c r="CC455" s="14"/>
      <c r="CD455" s="14"/>
      <c r="CE455" s="14"/>
      <c r="CF455" s="14"/>
      <c r="CG455" s="14"/>
      <c r="CH455" s="14"/>
      <c r="CI455" s="14"/>
      <c r="CJ455" s="14"/>
      <c r="CK455" s="14"/>
      <c r="CL455" s="14"/>
    </row>
    <row r="456" spans="1:90" ht="15" customHeight="1">
      <c r="A456" s="5"/>
      <c r="B456" s="6"/>
      <c r="C456" s="19" t="s">
        <v>6979</v>
      </c>
      <c r="D456" s="634" t="str">
        <f>IF($AC$136="","",IF(HLOOKUP($AC$136,Presentación!$AQ$3:$BV$574,Presentación!AP317)="","",HLOOKUP($AC$136,Presentación!$AQ$3:$BV$574,Presentación!AP317,0)))</f>
        <v/>
      </c>
      <c r="E456" s="669"/>
      <c r="F456" s="670"/>
      <c r="G456" s="752" t="str">
        <f>IF($AC$136="","",IF(HLOOKUP($AC$136,Presentación!$BZ$3:$DE$574,Presentación!AP317,0)="","",HLOOKUP($AC$136,Presentación!$BZ$3:$DE$574,Presentación!AP317,0)))</f>
        <v/>
      </c>
      <c r="H456" s="669"/>
      <c r="I456" s="669"/>
      <c r="J456" s="669"/>
      <c r="K456" s="669"/>
      <c r="L456" s="669"/>
      <c r="M456" s="669"/>
      <c r="N456" s="669"/>
      <c r="O456" s="669"/>
      <c r="P456" s="669"/>
      <c r="Q456" s="669"/>
      <c r="R456" s="669"/>
      <c r="S456" s="670"/>
      <c r="T456" s="866"/>
      <c r="U456" s="745"/>
      <c r="V456" s="746"/>
      <c r="W456" s="112"/>
      <c r="X456" s="112"/>
      <c r="Y456" s="112"/>
      <c r="Z456" s="112"/>
      <c r="AA456" s="112"/>
      <c r="AB456" s="112"/>
      <c r="AC456" s="112"/>
      <c r="AD456" s="112"/>
      <c r="AG456">
        <f t="shared" si="161"/>
        <v>0</v>
      </c>
      <c r="AH456" s="247">
        <f t="shared" si="162"/>
        <v>0</v>
      </c>
      <c r="AI456" s="310" t="str">
        <f>IF(AH456=0,"",
IF(SUM($AH$142:AH456)=1,AJ456,
IF($AH$717&gt;SUM($AH$142:AH456),_xlfn.CONCAT(", ",AJ456),
IF($AH$717=SUM($AH$142:AH456),_xlfn.CONCAT(" y ",AJ456)))))</f>
        <v/>
      </c>
      <c r="AJ456" s="19">
        <v>315</v>
      </c>
      <c r="AK456">
        <f t="shared" si="160"/>
        <v>0</v>
      </c>
      <c r="AL456">
        <f t="shared" si="163"/>
        <v>0</v>
      </c>
      <c r="AM456">
        <f t="shared" si="164"/>
        <v>0</v>
      </c>
      <c r="AN456">
        <f t="shared" si="165"/>
        <v>0</v>
      </c>
      <c r="AO456">
        <f t="shared" si="166"/>
        <v>0</v>
      </c>
      <c r="AP456">
        <f t="shared" si="167"/>
        <v>0</v>
      </c>
      <c r="AQ456">
        <f t="shared" si="168"/>
        <v>0</v>
      </c>
      <c r="AR456">
        <f t="shared" si="169"/>
        <v>0</v>
      </c>
      <c r="AS456">
        <f t="shared" si="170"/>
        <v>0</v>
      </c>
      <c r="AT456" s="311">
        <f t="shared" si="171"/>
        <v>0</v>
      </c>
      <c r="AU456" s="312">
        <f t="shared" si="172"/>
        <v>0</v>
      </c>
      <c r="AV456" s="313">
        <f t="shared" si="173"/>
        <v>0</v>
      </c>
      <c r="AW456" s="314">
        <f t="shared" si="183"/>
        <v>0</v>
      </c>
      <c r="AX456" s="311">
        <f t="shared" si="174"/>
        <v>0</v>
      </c>
      <c r="AY456" s="312">
        <f t="shared" si="175"/>
        <v>0</v>
      </c>
      <c r="AZ456" s="313">
        <f t="shared" si="176"/>
        <v>0</v>
      </c>
      <c r="BA456" s="314">
        <f t="shared" si="184"/>
        <v>0</v>
      </c>
      <c r="BB456" s="311">
        <f t="shared" si="177"/>
        <v>0</v>
      </c>
      <c r="BC456" s="312">
        <f t="shared" si="178"/>
        <v>0</v>
      </c>
      <c r="BD456" s="313">
        <f t="shared" si="179"/>
        <v>0</v>
      </c>
      <c r="BE456" s="314">
        <f t="shared" si="185"/>
        <v>0</v>
      </c>
      <c r="BF456" s="311">
        <f t="shared" si="180"/>
        <v>0</v>
      </c>
      <c r="BG456" s="312">
        <f t="shared" si="181"/>
        <v>0</v>
      </c>
      <c r="BH456" s="313">
        <f t="shared" si="182"/>
        <v>0</v>
      </c>
      <c r="BI456" s="314">
        <f t="shared" si="186"/>
        <v>0</v>
      </c>
      <c r="BJ456" s="247">
        <f t="shared" si="187"/>
        <v>0</v>
      </c>
      <c r="BK456" s="310" t="str">
        <f>IF(BJ456=0,"",
IF(SUM($BJ$143:BJ456)=1,BL456,
IF($BJ$718&gt;SUM($BJ$143:BJ456),_xlfn.CONCAT(", ",BL456),
IF($BJ$718=SUM($BJ$143:BJ456),_xlfn.CONCAT(" y ",BL456)))))</f>
        <v/>
      </c>
      <c r="BL456" s="19">
        <v>314</v>
      </c>
      <c r="BM456" s="14"/>
      <c r="BN456" s="315"/>
      <c r="BO456" s="315"/>
      <c r="BP456" s="315"/>
      <c r="BQ456" s="315"/>
      <c r="BR456" s="315"/>
      <c r="BS456" s="315"/>
      <c r="BT456" s="315"/>
      <c r="BU456" s="315"/>
      <c r="BV456" s="14"/>
      <c r="BW456" s="14"/>
      <c r="BX456" s="14"/>
      <c r="BY456" s="14"/>
      <c r="BZ456" s="14"/>
      <c r="CA456" s="14"/>
      <c r="CB456" s="14"/>
      <c r="CC456" s="14"/>
      <c r="CD456" s="14"/>
      <c r="CE456" s="14"/>
      <c r="CF456" s="14"/>
      <c r="CG456" s="14"/>
      <c r="CH456" s="14"/>
      <c r="CI456" s="14"/>
      <c r="CJ456" s="14"/>
      <c r="CK456" s="14"/>
      <c r="CL456" s="14"/>
    </row>
    <row r="457" spans="1:90" ht="15" customHeight="1">
      <c r="A457" s="5"/>
      <c r="B457" s="6"/>
      <c r="C457" s="19" t="s">
        <v>6980</v>
      </c>
      <c r="D457" s="634" t="str">
        <f>IF($AC$136="","",IF(HLOOKUP($AC$136,Presentación!$AQ$3:$BV$574,Presentación!AP318)="","",HLOOKUP($AC$136,Presentación!$AQ$3:$BV$574,Presentación!AP318,0)))</f>
        <v/>
      </c>
      <c r="E457" s="669"/>
      <c r="F457" s="670"/>
      <c r="G457" s="752" t="str">
        <f>IF($AC$136="","",IF(HLOOKUP($AC$136,Presentación!$BZ$3:$DE$574,Presentación!AP318,0)="","",HLOOKUP($AC$136,Presentación!$BZ$3:$DE$574,Presentación!AP318,0)))</f>
        <v/>
      </c>
      <c r="H457" s="669"/>
      <c r="I457" s="669"/>
      <c r="J457" s="669"/>
      <c r="K457" s="669"/>
      <c r="L457" s="669"/>
      <c r="M457" s="669"/>
      <c r="N457" s="669"/>
      <c r="O457" s="669"/>
      <c r="P457" s="669"/>
      <c r="Q457" s="669"/>
      <c r="R457" s="669"/>
      <c r="S457" s="670"/>
      <c r="T457" s="866"/>
      <c r="U457" s="745"/>
      <c r="V457" s="746"/>
      <c r="W457" s="112"/>
      <c r="X457" s="112"/>
      <c r="Y457" s="112"/>
      <c r="Z457" s="112"/>
      <c r="AA457" s="112"/>
      <c r="AB457" s="112"/>
      <c r="AC457" s="112"/>
      <c r="AD457" s="112"/>
      <c r="AG457">
        <f t="shared" si="161"/>
        <v>0</v>
      </c>
      <c r="AH457" s="247">
        <f t="shared" si="162"/>
        <v>0</v>
      </c>
      <c r="AI457" s="310" t="str">
        <f>IF(AH457=0,"",
IF(SUM($AH$142:AH457)=1,AJ457,
IF($AH$717&gt;SUM($AH$142:AH457),_xlfn.CONCAT(", ",AJ457),
IF($AH$717=SUM($AH$142:AH457),_xlfn.CONCAT(" y ",AJ457)))))</f>
        <v/>
      </c>
      <c r="AJ457" s="19">
        <v>316</v>
      </c>
      <c r="AK457">
        <f t="shared" si="160"/>
        <v>0</v>
      </c>
      <c r="AL457">
        <f t="shared" si="163"/>
        <v>0</v>
      </c>
      <c r="AM457">
        <f t="shared" si="164"/>
        <v>0</v>
      </c>
      <c r="AN457">
        <f t="shared" si="165"/>
        <v>0</v>
      </c>
      <c r="AO457">
        <f t="shared" si="166"/>
        <v>0</v>
      </c>
      <c r="AP457">
        <f t="shared" si="167"/>
        <v>0</v>
      </c>
      <c r="AQ457">
        <f t="shared" si="168"/>
        <v>0</v>
      </c>
      <c r="AR457">
        <f t="shared" si="169"/>
        <v>0</v>
      </c>
      <c r="AS457">
        <f t="shared" si="170"/>
        <v>0</v>
      </c>
      <c r="AT457" s="311">
        <f t="shared" si="171"/>
        <v>0</v>
      </c>
      <c r="AU457" s="312">
        <f t="shared" si="172"/>
        <v>0</v>
      </c>
      <c r="AV457" s="313">
        <f t="shared" si="173"/>
        <v>0</v>
      </c>
      <c r="AW457" s="314">
        <f t="shared" si="183"/>
        <v>0</v>
      </c>
      <c r="AX457" s="311">
        <f t="shared" si="174"/>
        <v>0</v>
      </c>
      <c r="AY457" s="312">
        <f t="shared" si="175"/>
        <v>0</v>
      </c>
      <c r="AZ457" s="313">
        <f t="shared" si="176"/>
        <v>0</v>
      </c>
      <c r="BA457" s="314">
        <f t="shared" si="184"/>
        <v>0</v>
      </c>
      <c r="BB457" s="311">
        <f t="shared" si="177"/>
        <v>0</v>
      </c>
      <c r="BC457" s="312">
        <f t="shared" si="178"/>
        <v>0</v>
      </c>
      <c r="BD457" s="313">
        <f t="shared" si="179"/>
        <v>0</v>
      </c>
      <c r="BE457" s="314">
        <f t="shared" si="185"/>
        <v>0</v>
      </c>
      <c r="BF457" s="311">
        <f t="shared" si="180"/>
        <v>0</v>
      </c>
      <c r="BG457" s="312">
        <f t="shared" si="181"/>
        <v>0</v>
      </c>
      <c r="BH457" s="313">
        <f t="shared" si="182"/>
        <v>0</v>
      </c>
      <c r="BI457" s="314">
        <f t="shared" si="186"/>
        <v>0</v>
      </c>
      <c r="BJ457" s="247">
        <f t="shared" si="187"/>
        <v>0</v>
      </c>
      <c r="BK457" s="310" t="str">
        <f>IF(BJ457=0,"",
IF(SUM($BJ$143:BJ457)=1,BL457,
IF($BJ$718&gt;SUM($BJ$143:BJ457),_xlfn.CONCAT(", ",BL457),
IF($BJ$718=SUM($BJ$143:BJ457),_xlfn.CONCAT(" y ",BL457)))))</f>
        <v/>
      </c>
      <c r="BL457" s="19">
        <v>315</v>
      </c>
      <c r="BM457" s="14"/>
      <c r="BN457" s="315"/>
      <c r="BO457" s="315"/>
      <c r="BP457" s="315"/>
      <c r="BQ457" s="315"/>
      <c r="BR457" s="315"/>
      <c r="BS457" s="315"/>
      <c r="BT457" s="315"/>
      <c r="BU457" s="315"/>
      <c r="BV457" s="14"/>
      <c r="BW457" s="14"/>
      <c r="BX457" s="14"/>
      <c r="BY457" s="14"/>
      <c r="BZ457" s="14"/>
      <c r="CA457" s="14"/>
      <c r="CB457" s="14"/>
      <c r="CC457" s="14"/>
      <c r="CD457" s="14"/>
      <c r="CE457" s="14"/>
      <c r="CF457" s="14"/>
      <c r="CG457" s="14"/>
      <c r="CH457" s="14"/>
      <c r="CI457" s="14"/>
      <c r="CJ457" s="14"/>
      <c r="CK457" s="14"/>
      <c r="CL457" s="14"/>
    </row>
    <row r="458" spans="1:90" ht="15" customHeight="1">
      <c r="A458" s="5"/>
      <c r="B458" s="6"/>
      <c r="C458" s="19" t="s">
        <v>6981</v>
      </c>
      <c r="D458" s="634" t="str">
        <f>IF($AC$136="","",IF(HLOOKUP($AC$136,Presentación!$AQ$3:$BV$574,Presentación!AP319)="","",HLOOKUP($AC$136,Presentación!$AQ$3:$BV$574,Presentación!AP319,0)))</f>
        <v/>
      </c>
      <c r="E458" s="669"/>
      <c r="F458" s="670"/>
      <c r="G458" s="752" t="str">
        <f>IF($AC$136="","",IF(HLOOKUP($AC$136,Presentación!$BZ$3:$DE$574,Presentación!AP319,0)="","",HLOOKUP($AC$136,Presentación!$BZ$3:$DE$574,Presentación!AP319,0)))</f>
        <v/>
      </c>
      <c r="H458" s="669"/>
      <c r="I458" s="669"/>
      <c r="J458" s="669"/>
      <c r="K458" s="669"/>
      <c r="L458" s="669"/>
      <c r="M458" s="669"/>
      <c r="N458" s="669"/>
      <c r="O458" s="669"/>
      <c r="P458" s="669"/>
      <c r="Q458" s="669"/>
      <c r="R458" s="669"/>
      <c r="S458" s="670"/>
      <c r="T458" s="866"/>
      <c r="U458" s="745"/>
      <c r="V458" s="746"/>
      <c r="W458" s="112"/>
      <c r="X458" s="112"/>
      <c r="Y458" s="112"/>
      <c r="Z458" s="112"/>
      <c r="AA458" s="112"/>
      <c r="AB458" s="112"/>
      <c r="AC458" s="112"/>
      <c r="AD458" s="112"/>
      <c r="AG458">
        <f t="shared" si="161"/>
        <v>0</v>
      </c>
      <c r="AH458" s="247">
        <f t="shared" si="162"/>
        <v>0</v>
      </c>
      <c r="AI458" s="310" t="str">
        <f>IF(AH458=0,"",
IF(SUM($AH$142:AH458)=1,AJ458,
IF($AH$717&gt;SUM($AH$142:AH458),_xlfn.CONCAT(", ",AJ458),
IF($AH$717=SUM($AH$142:AH458),_xlfn.CONCAT(" y ",AJ458)))))</f>
        <v/>
      </c>
      <c r="AJ458" s="19">
        <v>317</v>
      </c>
      <c r="AK458">
        <f t="shared" si="160"/>
        <v>0</v>
      </c>
      <c r="AL458">
        <f t="shared" si="163"/>
        <v>0</v>
      </c>
      <c r="AM458">
        <f t="shared" si="164"/>
        <v>0</v>
      </c>
      <c r="AN458">
        <f t="shared" si="165"/>
        <v>0</v>
      </c>
      <c r="AO458">
        <f t="shared" si="166"/>
        <v>0</v>
      </c>
      <c r="AP458">
        <f t="shared" si="167"/>
        <v>0</v>
      </c>
      <c r="AQ458">
        <f t="shared" si="168"/>
        <v>0</v>
      </c>
      <c r="AR458">
        <f t="shared" si="169"/>
        <v>0</v>
      </c>
      <c r="AS458">
        <f t="shared" si="170"/>
        <v>0</v>
      </c>
      <c r="AT458" s="311">
        <f t="shared" si="171"/>
        <v>0</v>
      </c>
      <c r="AU458" s="312">
        <f t="shared" si="172"/>
        <v>0</v>
      </c>
      <c r="AV458" s="313">
        <f t="shared" si="173"/>
        <v>0</v>
      </c>
      <c r="AW458" s="314">
        <f t="shared" si="183"/>
        <v>0</v>
      </c>
      <c r="AX458" s="311">
        <f t="shared" si="174"/>
        <v>0</v>
      </c>
      <c r="AY458" s="312">
        <f t="shared" si="175"/>
        <v>0</v>
      </c>
      <c r="AZ458" s="313">
        <f t="shared" si="176"/>
        <v>0</v>
      </c>
      <c r="BA458" s="314">
        <f t="shared" si="184"/>
        <v>0</v>
      </c>
      <c r="BB458" s="311">
        <f t="shared" si="177"/>
        <v>0</v>
      </c>
      <c r="BC458" s="312">
        <f t="shared" si="178"/>
        <v>0</v>
      </c>
      <c r="BD458" s="313">
        <f t="shared" si="179"/>
        <v>0</v>
      </c>
      <c r="BE458" s="314">
        <f t="shared" si="185"/>
        <v>0</v>
      </c>
      <c r="BF458" s="311">
        <f t="shared" si="180"/>
        <v>0</v>
      </c>
      <c r="BG458" s="312">
        <f t="shared" si="181"/>
        <v>0</v>
      </c>
      <c r="BH458" s="313">
        <f t="shared" si="182"/>
        <v>0</v>
      </c>
      <c r="BI458" s="314">
        <f t="shared" si="186"/>
        <v>0</v>
      </c>
      <c r="BJ458" s="247">
        <f t="shared" si="187"/>
        <v>0</v>
      </c>
      <c r="BK458" s="310" t="str">
        <f>IF(BJ458=0,"",
IF(SUM($BJ$143:BJ458)=1,BL458,
IF($BJ$718&gt;SUM($BJ$143:BJ458),_xlfn.CONCAT(", ",BL458),
IF($BJ$718=SUM($BJ$143:BJ458),_xlfn.CONCAT(" y ",BL458)))))</f>
        <v/>
      </c>
      <c r="BL458" s="19">
        <v>316</v>
      </c>
      <c r="BM458" s="14"/>
      <c r="BN458" s="315"/>
      <c r="BO458" s="315"/>
      <c r="BP458" s="315"/>
      <c r="BQ458" s="315"/>
      <c r="BR458" s="315"/>
      <c r="BS458" s="315"/>
      <c r="BT458" s="315"/>
      <c r="BU458" s="315"/>
      <c r="BV458" s="14"/>
      <c r="BW458" s="14"/>
      <c r="BX458" s="14"/>
      <c r="BY458" s="14"/>
      <c r="BZ458" s="14"/>
      <c r="CA458" s="14"/>
      <c r="CB458" s="14"/>
      <c r="CC458" s="14"/>
      <c r="CD458" s="14"/>
      <c r="CE458" s="14"/>
      <c r="CF458" s="14"/>
      <c r="CG458" s="14"/>
      <c r="CH458" s="14"/>
      <c r="CI458" s="14"/>
      <c r="CJ458" s="14"/>
      <c r="CK458" s="14"/>
      <c r="CL458" s="14"/>
    </row>
    <row r="459" spans="1:90" ht="15" customHeight="1">
      <c r="A459" s="5"/>
      <c r="B459" s="6"/>
      <c r="C459" s="19" t="s">
        <v>6982</v>
      </c>
      <c r="D459" s="634" t="str">
        <f>IF($AC$136="","",IF(HLOOKUP($AC$136,Presentación!$AQ$3:$BV$574,Presentación!AP320)="","",HLOOKUP($AC$136,Presentación!$AQ$3:$BV$574,Presentación!AP320,0)))</f>
        <v/>
      </c>
      <c r="E459" s="669"/>
      <c r="F459" s="670"/>
      <c r="G459" s="752" t="str">
        <f>IF($AC$136="","",IF(HLOOKUP($AC$136,Presentación!$BZ$3:$DE$574,Presentación!AP320,0)="","",HLOOKUP($AC$136,Presentación!$BZ$3:$DE$574,Presentación!AP320,0)))</f>
        <v/>
      </c>
      <c r="H459" s="669"/>
      <c r="I459" s="669"/>
      <c r="J459" s="669"/>
      <c r="K459" s="669"/>
      <c r="L459" s="669"/>
      <c r="M459" s="669"/>
      <c r="N459" s="669"/>
      <c r="O459" s="669"/>
      <c r="P459" s="669"/>
      <c r="Q459" s="669"/>
      <c r="R459" s="669"/>
      <c r="S459" s="670"/>
      <c r="T459" s="866"/>
      <c r="U459" s="745"/>
      <c r="V459" s="746"/>
      <c r="W459" s="112"/>
      <c r="X459" s="112"/>
      <c r="Y459" s="112"/>
      <c r="Z459" s="112"/>
      <c r="AA459" s="112"/>
      <c r="AB459" s="112"/>
      <c r="AC459" s="112"/>
      <c r="AD459" s="112"/>
      <c r="AG459">
        <f t="shared" si="161"/>
        <v>0</v>
      </c>
      <c r="AH459" s="247">
        <f t="shared" si="162"/>
        <v>0</v>
      </c>
      <c r="AI459" s="310" t="str">
        <f>IF(AH459=0,"",
IF(SUM($AH$142:AH459)=1,AJ459,
IF($AH$717&gt;SUM($AH$142:AH459),_xlfn.CONCAT(", ",AJ459),
IF($AH$717=SUM($AH$142:AH459),_xlfn.CONCAT(" y ",AJ459)))))</f>
        <v/>
      </c>
      <c r="AJ459" s="19">
        <v>318</v>
      </c>
      <c r="AK459">
        <f t="shared" si="160"/>
        <v>0</v>
      </c>
      <c r="AL459">
        <f t="shared" si="163"/>
        <v>0</v>
      </c>
      <c r="AM459">
        <f t="shared" si="164"/>
        <v>0</v>
      </c>
      <c r="AN459">
        <f t="shared" si="165"/>
        <v>0</v>
      </c>
      <c r="AO459">
        <f t="shared" si="166"/>
        <v>0</v>
      </c>
      <c r="AP459">
        <f t="shared" si="167"/>
        <v>0</v>
      </c>
      <c r="AQ459">
        <f t="shared" si="168"/>
        <v>0</v>
      </c>
      <c r="AR459">
        <f t="shared" si="169"/>
        <v>0</v>
      </c>
      <c r="AS459">
        <f t="shared" si="170"/>
        <v>0</v>
      </c>
      <c r="AT459" s="311">
        <f t="shared" si="171"/>
        <v>0</v>
      </c>
      <c r="AU459" s="312">
        <f t="shared" si="172"/>
        <v>0</v>
      </c>
      <c r="AV459" s="313">
        <f t="shared" si="173"/>
        <v>0</v>
      </c>
      <c r="AW459" s="314">
        <f t="shared" si="183"/>
        <v>0</v>
      </c>
      <c r="AX459" s="311">
        <f t="shared" si="174"/>
        <v>0</v>
      </c>
      <c r="AY459" s="312">
        <f t="shared" si="175"/>
        <v>0</v>
      </c>
      <c r="AZ459" s="313">
        <f t="shared" si="176"/>
        <v>0</v>
      </c>
      <c r="BA459" s="314">
        <f t="shared" si="184"/>
        <v>0</v>
      </c>
      <c r="BB459" s="311">
        <f t="shared" si="177"/>
        <v>0</v>
      </c>
      <c r="BC459" s="312">
        <f t="shared" si="178"/>
        <v>0</v>
      </c>
      <c r="BD459" s="313">
        <f t="shared" si="179"/>
        <v>0</v>
      </c>
      <c r="BE459" s="314">
        <f t="shared" si="185"/>
        <v>0</v>
      </c>
      <c r="BF459" s="311">
        <f t="shared" si="180"/>
        <v>0</v>
      </c>
      <c r="BG459" s="312">
        <f t="shared" si="181"/>
        <v>0</v>
      </c>
      <c r="BH459" s="313">
        <f t="shared" si="182"/>
        <v>0</v>
      </c>
      <c r="BI459" s="314">
        <f t="shared" si="186"/>
        <v>0</v>
      </c>
      <c r="BJ459" s="247">
        <f t="shared" si="187"/>
        <v>0</v>
      </c>
      <c r="BK459" s="310" t="str">
        <f>IF(BJ459=0,"",
IF(SUM($BJ$143:BJ459)=1,BL459,
IF($BJ$718&gt;SUM($BJ$143:BJ459),_xlfn.CONCAT(", ",BL459),
IF($BJ$718=SUM($BJ$143:BJ459),_xlfn.CONCAT(" y ",BL459)))))</f>
        <v/>
      </c>
      <c r="BL459" s="19">
        <v>317</v>
      </c>
      <c r="BM459" s="14"/>
      <c r="BN459" s="315"/>
      <c r="BO459" s="315"/>
      <c r="BP459" s="315"/>
      <c r="BQ459" s="315"/>
      <c r="BR459" s="315"/>
      <c r="BS459" s="315"/>
      <c r="BT459" s="315"/>
      <c r="BU459" s="315"/>
      <c r="BV459" s="14"/>
      <c r="BW459" s="14"/>
      <c r="BX459" s="14"/>
      <c r="BY459" s="14"/>
      <c r="BZ459" s="14"/>
      <c r="CA459" s="14"/>
      <c r="CB459" s="14"/>
      <c r="CC459" s="14"/>
      <c r="CD459" s="14"/>
      <c r="CE459" s="14"/>
      <c r="CF459" s="14"/>
      <c r="CG459" s="14"/>
      <c r="CH459" s="14"/>
      <c r="CI459" s="14"/>
      <c r="CJ459" s="14"/>
      <c r="CK459" s="14"/>
      <c r="CL459" s="14"/>
    </row>
    <row r="460" spans="1:90" ht="15" customHeight="1">
      <c r="A460" s="5"/>
      <c r="B460" s="6"/>
      <c r="C460" s="19" t="s">
        <v>6983</v>
      </c>
      <c r="D460" s="634" t="str">
        <f>IF($AC$136="","",IF(HLOOKUP($AC$136,Presentación!$AQ$3:$BV$574,Presentación!AP321)="","",HLOOKUP($AC$136,Presentación!$AQ$3:$BV$574,Presentación!AP321,0)))</f>
        <v/>
      </c>
      <c r="E460" s="669"/>
      <c r="F460" s="670"/>
      <c r="G460" s="752" t="str">
        <f>IF($AC$136="","",IF(HLOOKUP($AC$136,Presentación!$BZ$3:$DE$574,Presentación!AP321,0)="","",HLOOKUP($AC$136,Presentación!$BZ$3:$DE$574,Presentación!AP321,0)))</f>
        <v/>
      </c>
      <c r="H460" s="669"/>
      <c r="I460" s="669"/>
      <c r="J460" s="669"/>
      <c r="K460" s="669"/>
      <c r="L460" s="669"/>
      <c r="M460" s="669"/>
      <c r="N460" s="669"/>
      <c r="O460" s="669"/>
      <c r="P460" s="669"/>
      <c r="Q460" s="669"/>
      <c r="R460" s="669"/>
      <c r="S460" s="670"/>
      <c r="T460" s="866"/>
      <c r="U460" s="745"/>
      <c r="V460" s="746"/>
      <c r="W460" s="112"/>
      <c r="X460" s="112"/>
      <c r="Y460" s="112"/>
      <c r="Z460" s="112"/>
      <c r="AA460" s="112"/>
      <c r="AB460" s="112"/>
      <c r="AC460" s="112"/>
      <c r="AD460" s="112"/>
      <c r="AG460">
        <f t="shared" si="161"/>
        <v>0</v>
      </c>
      <c r="AH460" s="247">
        <f t="shared" si="162"/>
        <v>0</v>
      </c>
      <c r="AI460" s="310" t="str">
        <f>IF(AH460=0,"",
IF(SUM($AH$142:AH460)=1,AJ460,
IF($AH$717&gt;SUM($AH$142:AH460),_xlfn.CONCAT(", ",AJ460),
IF($AH$717=SUM($AH$142:AH460),_xlfn.CONCAT(" y ",AJ460)))))</f>
        <v/>
      </c>
      <c r="AJ460" s="19">
        <v>319</v>
      </c>
      <c r="AK460">
        <f t="shared" si="160"/>
        <v>0</v>
      </c>
      <c r="AL460">
        <f t="shared" si="163"/>
        <v>0</v>
      </c>
      <c r="AM460">
        <f t="shared" si="164"/>
        <v>0</v>
      </c>
      <c r="AN460">
        <f t="shared" si="165"/>
        <v>0</v>
      </c>
      <c r="AO460">
        <f t="shared" si="166"/>
        <v>0</v>
      </c>
      <c r="AP460">
        <f t="shared" si="167"/>
        <v>0</v>
      </c>
      <c r="AQ460">
        <f t="shared" si="168"/>
        <v>0</v>
      </c>
      <c r="AR460">
        <f t="shared" si="169"/>
        <v>0</v>
      </c>
      <c r="AS460">
        <f t="shared" si="170"/>
        <v>0</v>
      </c>
      <c r="AT460" s="311">
        <f t="shared" si="171"/>
        <v>0</v>
      </c>
      <c r="AU460" s="312">
        <f t="shared" si="172"/>
        <v>0</v>
      </c>
      <c r="AV460" s="313">
        <f t="shared" si="173"/>
        <v>0</v>
      </c>
      <c r="AW460" s="314">
        <f t="shared" si="183"/>
        <v>0</v>
      </c>
      <c r="AX460" s="311">
        <f t="shared" si="174"/>
        <v>0</v>
      </c>
      <c r="AY460" s="312">
        <f t="shared" si="175"/>
        <v>0</v>
      </c>
      <c r="AZ460" s="313">
        <f t="shared" si="176"/>
        <v>0</v>
      </c>
      <c r="BA460" s="314">
        <f t="shared" si="184"/>
        <v>0</v>
      </c>
      <c r="BB460" s="311">
        <f t="shared" si="177"/>
        <v>0</v>
      </c>
      <c r="BC460" s="312">
        <f t="shared" si="178"/>
        <v>0</v>
      </c>
      <c r="BD460" s="313">
        <f t="shared" si="179"/>
        <v>0</v>
      </c>
      <c r="BE460" s="314">
        <f t="shared" si="185"/>
        <v>0</v>
      </c>
      <c r="BF460" s="311">
        <f t="shared" si="180"/>
        <v>0</v>
      </c>
      <c r="BG460" s="312">
        <f t="shared" si="181"/>
        <v>0</v>
      </c>
      <c r="BH460" s="313">
        <f t="shared" si="182"/>
        <v>0</v>
      </c>
      <c r="BI460" s="314">
        <f t="shared" si="186"/>
        <v>0</v>
      </c>
      <c r="BJ460" s="247">
        <f t="shared" si="187"/>
        <v>0</v>
      </c>
      <c r="BK460" s="310" t="str">
        <f>IF(BJ460=0,"",
IF(SUM($BJ$143:BJ460)=1,BL460,
IF($BJ$718&gt;SUM($BJ$143:BJ460),_xlfn.CONCAT(", ",BL460),
IF($BJ$718=SUM($BJ$143:BJ460),_xlfn.CONCAT(" y ",BL460)))))</f>
        <v/>
      </c>
      <c r="BL460" s="19">
        <v>318</v>
      </c>
      <c r="BM460" s="14"/>
      <c r="BN460" s="315"/>
      <c r="BO460" s="315"/>
      <c r="BP460" s="315"/>
      <c r="BQ460" s="315"/>
      <c r="BR460" s="315"/>
      <c r="BS460" s="315"/>
      <c r="BT460" s="315"/>
      <c r="BU460" s="315"/>
      <c r="BV460" s="14"/>
      <c r="BW460" s="14"/>
      <c r="BX460" s="14"/>
      <c r="BY460" s="14"/>
      <c r="BZ460" s="14"/>
      <c r="CA460" s="14"/>
      <c r="CB460" s="14"/>
      <c r="CC460" s="14"/>
      <c r="CD460" s="14"/>
      <c r="CE460" s="14"/>
      <c r="CF460" s="14"/>
      <c r="CG460" s="14"/>
      <c r="CH460" s="14"/>
      <c r="CI460" s="14"/>
      <c r="CJ460" s="14"/>
      <c r="CK460" s="14"/>
      <c r="CL460" s="14"/>
    </row>
    <row r="461" spans="1:90" ht="15" customHeight="1">
      <c r="A461" s="5"/>
      <c r="B461" s="6"/>
      <c r="C461" s="19" t="s">
        <v>6984</v>
      </c>
      <c r="D461" s="634" t="str">
        <f>IF($AC$136="","",IF(HLOOKUP($AC$136,Presentación!$AQ$3:$BV$574,Presentación!AP322)="","",HLOOKUP($AC$136,Presentación!$AQ$3:$BV$574,Presentación!AP322,0)))</f>
        <v/>
      </c>
      <c r="E461" s="669"/>
      <c r="F461" s="670"/>
      <c r="G461" s="752" t="str">
        <f>IF($AC$136="","",IF(HLOOKUP($AC$136,Presentación!$BZ$3:$DE$574,Presentación!AP322,0)="","",HLOOKUP($AC$136,Presentación!$BZ$3:$DE$574,Presentación!AP322,0)))</f>
        <v/>
      </c>
      <c r="H461" s="669"/>
      <c r="I461" s="669"/>
      <c r="J461" s="669"/>
      <c r="K461" s="669"/>
      <c r="L461" s="669"/>
      <c r="M461" s="669"/>
      <c r="N461" s="669"/>
      <c r="O461" s="669"/>
      <c r="P461" s="669"/>
      <c r="Q461" s="669"/>
      <c r="R461" s="669"/>
      <c r="S461" s="670"/>
      <c r="T461" s="866"/>
      <c r="U461" s="745"/>
      <c r="V461" s="746"/>
      <c r="W461" s="112"/>
      <c r="X461" s="112"/>
      <c r="Y461" s="112"/>
      <c r="Z461" s="112"/>
      <c r="AA461" s="112"/>
      <c r="AB461" s="112"/>
      <c r="AC461" s="112"/>
      <c r="AD461" s="112"/>
      <c r="AG461">
        <f t="shared" si="161"/>
        <v>0</v>
      </c>
      <c r="AH461" s="247">
        <f t="shared" si="162"/>
        <v>0</v>
      </c>
      <c r="AI461" s="310" t="str">
        <f>IF(AH461=0,"",
IF(SUM($AH$142:AH461)=1,AJ461,
IF($AH$717&gt;SUM($AH$142:AH461),_xlfn.CONCAT(", ",AJ461),
IF($AH$717=SUM($AH$142:AH461),_xlfn.CONCAT(" y ",AJ461)))))</f>
        <v/>
      </c>
      <c r="AJ461" s="19">
        <v>320</v>
      </c>
      <c r="AK461">
        <f t="shared" si="160"/>
        <v>0</v>
      </c>
      <c r="AL461">
        <f t="shared" si="163"/>
        <v>0</v>
      </c>
      <c r="AM461">
        <f t="shared" si="164"/>
        <v>0</v>
      </c>
      <c r="AN461">
        <f t="shared" si="165"/>
        <v>0</v>
      </c>
      <c r="AO461">
        <f t="shared" si="166"/>
        <v>0</v>
      </c>
      <c r="AP461">
        <f t="shared" si="167"/>
        <v>0</v>
      </c>
      <c r="AQ461">
        <f t="shared" si="168"/>
        <v>0</v>
      </c>
      <c r="AR461">
        <f t="shared" si="169"/>
        <v>0</v>
      </c>
      <c r="AS461">
        <f t="shared" si="170"/>
        <v>0</v>
      </c>
      <c r="AT461" s="311">
        <f t="shared" si="171"/>
        <v>0</v>
      </c>
      <c r="AU461" s="312">
        <f t="shared" si="172"/>
        <v>0</v>
      </c>
      <c r="AV461" s="313">
        <f t="shared" si="173"/>
        <v>0</v>
      </c>
      <c r="AW461" s="314">
        <f t="shared" si="183"/>
        <v>0</v>
      </c>
      <c r="AX461" s="311">
        <f t="shared" si="174"/>
        <v>0</v>
      </c>
      <c r="AY461" s="312">
        <f t="shared" si="175"/>
        <v>0</v>
      </c>
      <c r="AZ461" s="313">
        <f t="shared" si="176"/>
        <v>0</v>
      </c>
      <c r="BA461" s="314">
        <f t="shared" si="184"/>
        <v>0</v>
      </c>
      <c r="BB461" s="311">
        <f t="shared" si="177"/>
        <v>0</v>
      </c>
      <c r="BC461" s="312">
        <f t="shared" si="178"/>
        <v>0</v>
      </c>
      <c r="BD461" s="313">
        <f t="shared" si="179"/>
        <v>0</v>
      </c>
      <c r="BE461" s="314">
        <f t="shared" si="185"/>
        <v>0</v>
      </c>
      <c r="BF461" s="311">
        <f t="shared" si="180"/>
        <v>0</v>
      </c>
      <c r="BG461" s="312">
        <f t="shared" si="181"/>
        <v>0</v>
      </c>
      <c r="BH461" s="313">
        <f t="shared" si="182"/>
        <v>0</v>
      </c>
      <c r="BI461" s="314">
        <f t="shared" si="186"/>
        <v>0</v>
      </c>
      <c r="BJ461" s="247">
        <f t="shared" si="187"/>
        <v>0</v>
      </c>
      <c r="BK461" s="310" t="str">
        <f>IF(BJ461=0,"",
IF(SUM($BJ$143:BJ461)=1,BL461,
IF($BJ$718&gt;SUM($BJ$143:BJ461),_xlfn.CONCAT(", ",BL461),
IF($BJ$718=SUM($BJ$143:BJ461),_xlfn.CONCAT(" y ",BL461)))))</f>
        <v/>
      </c>
      <c r="BL461" s="19">
        <v>319</v>
      </c>
      <c r="BM461" s="14"/>
      <c r="BN461" s="315"/>
      <c r="BO461" s="315"/>
      <c r="BP461" s="315"/>
      <c r="BQ461" s="315"/>
      <c r="BR461" s="315"/>
      <c r="BS461" s="315"/>
      <c r="BT461" s="315"/>
      <c r="BU461" s="315"/>
      <c r="BV461" s="14"/>
      <c r="BW461" s="14"/>
      <c r="BX461" s="14"/>
      <c r="BY461" s="14"/>
      <c r="BZ461" s="14"/>
      <c r="CA461" s="14"/>
      <c r="CB461" s="14"/>
      <c r="CC461" s="14"/>
      <c r="CD461" s="14"/>
      <c r="CE461" s="14"/>
      <c r="CF461" s="14"/>
      <c r="CG461" s="14"/>
      <c r="CH461" s="14"/>
      <c r="CI461" s="14"/>
      <c r="CJ461" s="14"/>
      <c r="CK461" s="14"/>
      <c r="CL461" s="14"/>
    </row>
    <row r="462" spans="1:90" ht="15" customHeight="1">
      <c r="A462" s="5"/>
      <c r="B462" s="6"/>
      <c r="C462" s="19" t="s">
        <v>6985</v>
      </c>
      <c r="D462" s="634" t="str">
        <f>IF($AC$136="","",IF(HLOOKUP($AC$136,Presentación!$AQ$3:$BV$574,Presentación!AP323)="","",HLOOKUP($AC$136,Presentación!$AQ$3:$BV$574,Presentación!AP323,0)))</f>
        <v/>
      </c>
      <c r="E462" s="669"/>
      <c r="F462" s="670"/>
      <c r="G462" s="752" t="str">
        <f>IF($AC$136="","",IF(HLOOKUP($AC$136,Presentación!$BZ$3:$DE$574,Presentación!AP323,0)="","",HLOOKUP($AC$136,Presentación!$BZ$3:$DE$574,Presentación!AP323,0)))</f>
        <v/>
      </c>
      <c r="H462" s="669"/>
      <c r="I462" s="669"/>
      <c r="J462" s="669"/>
      <c r="K462" s="669"/>
      <c r="L462" s="669"/>
      <c r="M462" s="669"/>
      <c r="N462" s="669"/>
      <c r="O462" s="669"/>
      <c r="P462" s="669"/>
      <c r="Q462" s="669"/>
      <c r="R462" s="669"/>
      <c r="S462" s="670"/>
      <c r="T462" s="866"/>
      <c r="U462" s="745"/>
      <c r="V462" s="746"/>
      <c r="W462" s="112"/>
      <c r="X462" s="112"/>
      <c r="Y462" s="112"/>
      <c r="Z462" s="112"/>
      <c r="AA462" s="112"/>
      <c r="AB462" s="112"/>
      <c r="AC462" s="112"/>
      <c r="AD462" s="112"/>
      <c r="AG462">
        <f t="shared" si="161"/>
        <v>0</v>
      </c>
      <c r="AH462" s="247">
        <f t="shared" si="162"/>
        <v>0</v>
      </c>
      <c r="AI462" s="310" t="str">
        <f>IF(AH462=0,"",
IF(SUM($AH$142:AH462)=1,AJ462,
IF($AH$717&gt;SUM($AH$142:AH462),_xlfn.CONCAT(", ",AJ462),
IF($AH$717=SUM($AH$142:AH462),_xlfn.CONCAT(" y ",AJ462)))))</f>
        <v/>
      </c>
      <c r="AJ462" s="19">
        <v>321</v>
      </c>
      <c r="AK462">
        <f t="shared" ref="AK462:AK525" si="188">IF(D463="",IF(COUNTA(T463:AD463,O1044:AD1044)=0,0,1),0)</f>
        <v>0</v>
      </c>
      <c r="AL462">
        <f t="shared" si="163"/>
        <v>0</v>
      </c>
      <c r="AM462">
        <f t="shared" si="164"/>
        <v>0</v>
      </c>
      <c r="AN462">
        <f t="shared" si="165"/>
        <v>0</v>
      </c>
      <c r="AO462">
        <f t="shared" si="166"/>
        <v>0</v>
      </c>
      <c r="AP462">
        <f t="shared" si="167"/>
        <v>0</v>
      </c>
      <c r="AQ462">
        <f t="shared" si="168"/>
        <v>0</v>
      </c>
      <c r="AR462">
        <f t="shared" si="169"/>
        <v>0</v>
      </c>
      <c r="AS462">
        <f t="shared" si="170"/>
        <v>0</v>
      </c>
      <c r="AT462" s="311">
        <f t="shared" si="171"/>
        <v>0</v>
      </c>
      <c r="AU462" s="312">
        <f t="shared" si="172"/>
        <v>0</v>
      </c>
      <c r="AV462" s="313">
        <f t="shared" si="173"/>
        <v>0</v>
      </c>
      <c r="AW462" s="314">
        <f t="shared" si="183"/>
        <v>0</v>
      </c>
      <c r="AX462" s="311">
        <f t="shared" si="174"/>
        <v>0</v>
      </c>
      <c r="AY462" s="312">
        <f t="shared" si="175"/>
        <v>0</v>
      </c>
      <c r="AZ462" s="313">
        <f t="shared" si="176"/>
        <v>0</v>
      </c>
      <c r="BA462" s="314">
        <f t="shared" si="184"/>
        <v>0</v>
      </c>
      <c r="BB462" s="311">
        <f t="shared" si="177"/>
        <v>0</v>
      </c>
      <c r="BC462" s="312">
        <f t="shared" si="178"/>
        <v>0</v>
      </c>
      <c r="BD462" s="313">
        <f t="shared" si="179"/>
        <v>0</v>
      </c>
      <c r="BE462" s="314">
        <f t="shared" si="185"/>
        <v>0</v>
      </c>
      <c r="BF462" s="311">
        <f t="shared" si="180"/>
        <v>0</v>
      </c>
      <c r="BG462" s="312">
        <f t="shared" si="181"/>
        <v>0</v>
      </c>
      <c r="BH462" s="313">
        <f t="shared" si="182"/>
        <v>0</v>
      </c>
      <c r="BI462" s="314">
        <f t="shared" si="186"/>
        <v>0</v>
      </c>
      <c r="BJ462" s="247">
        <f t="shared" si="187"/>
        <v>0</v>
      </c>
      <c r="BK462" s="310" t="str">
        <f>IF(BJ462=0,"",
IF(SUM($BJ$143:BJ462)=1,BL462,
IF($BJ$718&gt;SUM($BJ$143:BJ462),_xlfn.CONCAT(", ",BL462),
IF($BJ$718=SUM($BJ$143:BJ462),_xlfn.CONCAT(" y ",BL462)))))</f>
        <v/>
      </c>
      <c r="BL462" s="19">
        <v>320</v>
      </c>
      <c r="BM462" s="14"/>
      <c r="BN462" s="315"/>
      <c r="BO462" s="315"/>
      <c r="BP462" s="315"/>
      <c r="BQ462" s="315"/>
      <c r="BR462" s="315"/>
      <c r="BS462" s="315"/>
      <c r="BT462" s="315"/>
      <c r="BU462" s="315"/>
      <c r="BV462" s="14"/>
      <c r="BW462" s="14"/>
      <c r="BX462" s="14"/>
      <c r="BY462" s="14"/>
      <c r="BZ462" s="14"/>
      <c r="CA462" s="14"/>
      <c r="CB462" s="14"/>
      <c r="CC462" s="14"/>
      <c r="CD462" s="14"/>
      <c r="CE462" s="14"/>
      <c r="CF462" s="14"/>
      <c r="CG462" s="14"/>
      <c r="CH462" s="14"/>
      <c r="CI462" s="14"/>
      <c r="CJ462" s="14"/>
      <c r="CK462" s="14"/>
      <c r="CL462" s="14"/>
    </row>
    <row r="463" spans="1:90" ht="15" customHeight="1">
      <c r="A463" s="5"/>
      <c r="B463" s="6"/>
      <c r="C463" s="19" t="s">
        <v>6986</v>
      </c>
      <c r="D463" s="634" t="str">
        <f>IF($AC$136="","",IF(HLOOKUP($AC$136,Presentación!$AQ$3:$BV$574,Presentación!AP324)="","",HLOOKUP($AC$136,Presentación!$AQ$3:$BV$574,Presentación!AP324,0)))</f>
        <v/>
      </c>
      <c r="E463" s="669"/>
      <c r="F463" s="670"/>
      <c r="G463" s="752" t="str">
        <f>IF($AC$136="","",IF(HLOOKUP($AC$136,Presentación!$BZ$3:$DE$574,Presentación!AP324,0)="","",HLOOKUP($AC$136,Presentación!$BZ$3:$DE$574,Presentación!AP324,0)))</f>
        <v/>
      </c>
      <c r="H463" s="669"/>
      <c r="I463" s="669"/>
      <c r="J463" s="669"/>
      <c r="K463" s="669"/>
      <c r="L463" s="669"/>
      <c r="M463" s="669"/>
      <c r="N463" s="669"/>
      <c r="O463" s="669"/>
      <c r="P463" s="669"/>
      <c r="Q463" s="669"/>
      <c r="R463" s="669"/>
      <c r="S463" s="670"/>
      <c r="T463" s="866"/>
      <c r="U463" s="745"/>
      <c r="V463" s="746"/>
      <c r="W463" s="112"/>
      <c r="X463" s="112"/>
      <c r="Y463" s="112"/>
      <c r="Z463" s="112"/>
      <c r="AA463" s="112"/>
      <c r="AB463" s="112"/>
      <c r="AC463" s="112"/>
      <c r="AD463" s="112"/>
      <c r="AG463">
        <f t="shared" ref="AG463:AG526" si="189">IF(D464&lt;&gt;"",IF(OR(COUNTA(T464:AD464,O1045:AD1045)=0,COUNTA(T464:AD464,O1045:AD1045)=25),0,1),0)</f>
        <v>0</v>
      </c>
      <c r="AH463" s="247">
        <f t="shared" ref="AH463:AH526" si="190">IF(AG463=0,0,1)</f>
        <v>0</v>
      </c>
      <c r="AI463" s="310" t="str">
        <f>IF(AH463=0,"",
IF(SUM($AH$142:AH463)=1,AJ463,
IF($AH$717&gt;SUM($AH$142:AH463),_xlfn.CONCAT(", ",AJ463),
IF($AH$717=SUM($AH$142:AH463),_xlfn.CONCAT(" y ",AJ463)))))</f>
        <v/>
      </c>
      <c r="AJ463" s="19">
        <v>322</v>
      </c>
      <c r="AK463">
        <f t="shared" si="188"/>
        <v>0</v>
      </c>
      <c r="AL463">
        <f t="shared" ref="AL463:AL526" si="191">W463</f>
        <v>0</v>
      </c>
      <c r="AM463">
        <f t="shared" ref="AM463:AM526" si="192">COUNTIF(X463:Z463,"NS")</f>
        <v>0</v>
      </c>
      <c r="AN463">
        <f t="shared" ref="AN463:AN526" si="193">SUM(X463:Z463)</f>
        <v>0</v>
      </c>
      <c r="AO463">
        <f t="shared" ref="AO463:AO526" si="194">IF(COUNTIF(W463:Z463,"NA")=4,0,IF(OR(AND(AL463=0,AM463&gt;0),AND(AL463="NS",AN463&gt;0), AND(AL463="NS", AM463=0,AN463=0)), 1, IF(OR(AND(AL463&gt;0,AM463&gt;1,AL463&gt;AN463), AND(AL463="NS",AM463=2), AND(AL463="NS",AN463=0,AM463&gt;0),AL463=AN463), 0, 1)))</f>
        <v>0</v>
      </c>
      <c r="AP463">
        <f t="shared" ref="AP463:AP526" si="195">AA463</f>
        <v>0</v>
      </c>
      <c r="AQ463">
        <f t="shared" ref="AQ463:AQ526" si="196">COUNTIF(AB463:AD463,"NS")</f>
        <v>0</v>
      </c>
      <c r="AR463">
        <f t="shared" ref="AR463:AR526" si="197">SUM(AB463:AD463)</f>
        <v>0</v>
      </c>
      <c r="AS463">
        <f t="shared" ref="AS463:AS526" si="198">IF(COUNTIF(AA463:AD463,"NA")=4,0,IF(OR(AND(AP463=0,AQ463&gt;0),AND(AP463="NS",AR463&gt;0), AND(AP463="NS", AQ463=0,AR463=0)), 1, IF(OR(AND(AP463&gt;0,AQ463&gt;1,AP463&gt;AR463), AND(AP463="NS",AQ463=2), AND(AP463="NS",AR463=0,AQ463&gt;0),AP463=AR463), 0, 1)))</f>
        <v>0</v>
      </c>
      <c r="AT463" s="311">
        <f t="shared" ref="AT463:AT526" si="199">W463</f>
        <v>0</v>
      </c>
      <c r="AU463" s="312">
        <f t="shared" ref="AU463:AU526" si="200">COUNTIF(AA463,"NS") + COUNTIF(O1044,"NS") + COUNTIF(S1044,"NS") + COUNTIF(W1044,"NS") + COUNTIF(AA1044,"NS")</f>
        <v>0</v>
      </c>
      <c r="AV463" s="313">
        <f t="shared" ref="AV463:AV526" si="201">SUM(AA463,O1044,S1044,W1044,AA1044)</f>
        <v>0</v>
      </c>
      <c r="AW463" s="314">
        <f t="shared" si="183"/>
        <v>0</v>
      </c>
      <c r="AX463" s="311">
        <f t="shared" ref="AX463:AX526" si="202">X463</f>
        <v>0</v>
      </c>
      <c r="AY463" s="312">
        <f t="shared" ref="AY463:AY526" si="203">COUNTIF(AB463,"NS") + COUNTIF(P1044,"NS") + COUNTIF(T1044,"NS") + COUNTIF(X1044,"NS") + COUNTIF(AB1044,"NS")</f>
        <v>0</v>
      </c>
      <c r="AZ463" s="313">
        <f t="shared" ref="AZ463:AZ526" si="204">SUM(AB463,P1044,T1044,X1044,AB1044)</f>
        <v>0</v>
      </c>
      <c r="BA463" s="314">
        <f t="shared" si="184"/>
        <v>0</v>
      </c>
      <c r="BB463" s="311">
        <f t="shared" ref="BB463:BB526" si="205">Y463</f>
        <v>0</v>
      </c>
      <c r="BC463" s="312">
        <f t="shared" ref="BC463:BC526" si="206">COUNTIF(AC463,"NS") + COUNTIF(Q1044,"NS") + COUNTIF(U1044,"NS") + COUNTIF(Y1044,"NS") + COUNTIF(AC1044,"NS")</f>
        <v>0</v>
      </c>
      <c r="BD463" s="313">
        <f t="shared" ref="BD463:BD526" si="207">SUM(AC463,Q1044,U1044,Y1044,AC1044)</f>
        <v>0</v>
      </c>
      <c r="BE463" s="314">
        <f t="shared" si="185"/>
        <v>0</v>
      </c>
      <c r="BF463" s="311">
        <f t="shared" ref="BF463:BF526" si="208">Z463</f>
        <v>0</v>
      </c>
      <c r="BG463" s="312">
        <f t="shared" ref="BG463:BG526" si="209">COUNTIF(AD463,"NS") + COUNTIF(R1044,"NS") + COUNTIF(V1044,"NS") + COUNTIF(Z1044,"NS") + COUNTIF(AD1044,"NS")</f>
        <v>0</v>
      </c>
      <c r="BH463" s="313">
        <f t="shared" ref="BH463:BH526" si="210">SUM(AD463,R1044,V1044,Z1044,AD1044)</f>
        <v>0</v>
      </c>
      <c r="BI463" s="314">
        <f t="shared" si="186"/>
        <v>0</v>
      </c>
      <c r="BJ463" s="247">
        <f t="shared" si="187"/>
        <v>0</v>
      </c>
      <c r="BK463" s="310" t="str">
        <f>IF(BJ463=0,"",
IF(SUM($BJ$143:BJ463)=1,BL463,
IF($BJ$718&gt;SUM($BJ$143:BJ463),_xlfn.CONCAT(", ",BL463),
IF($BJ$718=SUM($BJ$143:BJ463),_xlfn.CONCAT(" y ",BL463)))))</f>
        <v/>
      </c>
      <c r="BL463" s="19">
        <v>321</v>
      </c>
      <c r="BM463" s="14"/>
      <c r="BN463" s="315"/>
      <c r="BO463" s="315"/>
      <c r="BP463" s="315"/>
      <c r="BQ463" s="315"/>
      <c r="BR463" s="315"/>
      <c r="BS463" s="315"/>
      <c r="BT463" s="315"/>
      <c r="BU463" s="315"/>
      <c r="BV463" s="14"/>
      <c r="BW463" s="14"/>
      <c r="BX463" s="14"/>
      <c r="BY463" s="14"/>
      <c r="BZ463" s="14"/>
      <c r="CA463" s="14"/>
      <c r="CB463" s="14"/>
      <c r="CC463" s="14"/>
      <c r="CD463" s="14"/>
      <c r="CE463" s="14"/>
      <c r="CF463" s="14"/>
      <c r="CG463" s="14"/>
      <c r="CH463" s="14"/>
      <c r="CI463" s="14"/>
      <c r="CJ463" s="14"/>
      <c r="CK463" s="14"/>
      <c r="CL463" s="14"/>
    </row>
    <row r="464" spans="1:90" ht="15" customHeight="1">
      <c r="A464" s="5"/>
      <c r="B464" s="6"/>
      <c r="C464" s="19" t="s">
        <v>6987</v>
      </c>
      <c r="D464" s="634" t="str">
        <f>IF($AC$136="","",IF(HLOOKUP($AC$136,Presentación!$AQ$3:$BV$574,Presentación!AP325)="","",HLOOKUP($AC$136,Presentación!$AQ$3:$BV$574,Presentación!AP325,0)))</f>
        <v/>
      </c>
      <c r="E464" s="669"/>
      <c r="F464" s="670"/>
      <c r="G464" s="752" t="str">
        <f>IF($AC$136="","",IF(HLOOKUP($AC$136,Presentación!$BZ$3:$DE$574,Presentación!AP325,0)="","",HLOOKUP($AC$136,Presentación!$BZ$3:$DE$574,Presentación!AP325,0)))</f>
        <v/>
      </c>
      <c r="H464" s="669"/>
      <c r="I464" s="669"/>
      <c r="J464" s="669"/>
      <c r="K464" s="669"/>
      <c r="L464" s="669"/>
      <c r="M464" s="669"/>
      <c r="N464" s="669"/>
      <c r="O464" s="669"/>
      <c r="P464" s="669"/>
      <c r="Q464" s="669"/>
      <c r="R464" s="669"/>
      <c r="S464" s="670"/>
      <c r="T464" s="866"/>
      <c r="U464" s="745"/>
      <c r="V464" s="746"/>
      <c r="W464" s="112"/>
      <c r="X464" s="112"/>
      <c r="Y464" s="112"/>
      <c r="Z464" s="112"/>
      <c r="AA464" s="112"/>
      <c r="AB464" s="112"/>
      <c r="AC464" s="112"/>
      <c r="AD464" s="112"/>
      <c r="AG464">
        <f t="shared" si="189"/>
        <v>0</v>
      </c>
      <c r="AH464" s="247">
        <f t="shared" si="190"/>
        <v>0</v>
      </c>
      <c r="AI464" s="310" t="str">
        <f>IF(AH464=0,"",
IF(SUM($AH$142:AH464)=1,AJ464,
IF($AH$717&gt;SUM($AH$142:AH464),_xlfn.CONCAT(", ",AJ464),
IF($AH$717=SUM($AH$142:AH464),_xlfn.CONCAT(" y ",AJ464)))))</f>
        <v/>
      </c>
      <c r="AJ464" s="19">
        <v>323</v>
      </c>
      <c r="AK464">
        <f t="shared" si="188"/>
        <v>0</v>
      </c>
      <c r="AL464">
        <f t="shared" si="191"/>
        <v>0</v>
      </c>
      <c r="AM464">
        <f t="shared" si="192"/>
        <v>0</v>
      </c>
      <c r="AN464">
        <f t="shared" si="193"/>
        <v>0</v>
      </c>
      <c r="AO464">
        <f t="shared" si="194"/>
        <v>0</v>
      </c>
      <c r="AP464">
        <f t="shared" si="195"/>
        <v>0</v>
      </c>
      <c r="AQ464">
        <f t="shared" si="196"/>
        <v>0</v>
      </c>
      <c r="AR464">
        <f t="shared" si="197"/>
        <v>0</v>
      </c>
      <c r="AS464">
        <f t="shared" si="198"/>
        <v>0</v>
      </c>
      <c r="AT464" s="311">
        <f t="shared" si="199"/>
        <v>0</v>
      </c>
      <c r="AU464" s="312">
        <f t="shared" si="200"/>
        <v>0</v>
      </c>
      <c r="AV464" s="313">
        <f t="shared" si="201"/>
        <v>0</v>
      </c>
      <c r="AW464" s="314">
        <f t="shared" ref="AW464:AW527" si="211">IF(OR(AND(AT464=0, AU464&gt;0),AND(AT464="NS", AV464&gt;0), AND(AT464="NS", AU464=0, AV464=0)), 1, IF(OR(AND(AT464&gt;0, AU464&gt;1,AT464&gt;AV464), AND(AT464="NS", AU464=2), AND(AT464="NS", AV464=0, AU464&gt;0), AT464=AV464), 0, 1))</f>
        <v>0</v>
      </c>
      <c r="AX464" s="311">
        <f t="shared" si="202"/>
        <v>0</v>
      </c>
      <c r="AY464" s="312">
        <f t="shared" si="203"/>
        <v>0</v>
      </c>
      <c r="AZ464" s="313">
        <f t="shared" si="204"/>
        <v>0</v>
      </c>
      <c r="BA464" s="314">
        <f t="shared" ref="BA464:BA527" si="212">IF(OR(AND(AX464=0, AY464&gt;0),AND(AX464="NS", AZ464&gt;0), AND(AX464="NS", AY464=0, AZ464=0)), 1, IF(OR(AND(AX464&gt;0, AY464&gt;1,AX464&gt;AZ464), AND(AX464="NS", AY464=2), AND(AX464="NS", AZ464=0, AY464&gt;0), AX464=AZ464), 0, 1))</f>
        <v>0</v>
      </c>
      <c r="BB464" s="311">
        <f t="shared" si="205"/>
        <v>0</v>
      </c>
      <c r="BC464" s="312">
        <f t="shared" si="206"/>
        <v>0</v>
      </c>
      <c r="BD464" s="313">
        <f t="shared" si="207"/>
        <v>0</v>
      </c>
      <c r="BE464" s="314">
        <f t="shared" ref="BE464:BE527" si="213">IF(OR(AND(BB464=0, BC464&gt;0),AND(BB464="NS", BD464&gt;0), AND(BB464="NS", BC464=0, BD464=0)), 1, IF(OR(AND(BB464&gt;0, BC464&gt;1,BB464&gt;BD464), AND(BB464="NS", BC464=2), AND(BB464="NS", BD464=0, BC464&gt;0), BB464=BD464), 0, 1))</f>
        <v>0</v>
      </c>
      <c r="BF464" s="311">
        <f t="shared" si="208"/>
        <v>0</v>
      </c>
      <c r="BG464" s="312">
        <f t="shared" si="209"/>
        <v>0</v>
      </c>
      <c r="BH464" s="313">
        <f t="shared" si="210"/>
        <v>0</v>
      </c>
      <c r="BI464" s="314">
        <f t="shared" ref="BI464:BI527" si="214">IF(OR(AND(BF464=0, BG464&gt;0),AND(BF464="NS", BH464&gt;0), AND(BF464="NS", BG464=0, BH464=0)), 1, IF(OR(AND(BF464&gt;0, BG464&gt;1,BF464&gt;BH464), AND(BF464="NS", BG464=2), AND(BF464="NS", BH464=0, BG464&gt;0), BF464=BH464), 0, 1))</f>
        <v>0</v>
      </c>
      <c r="BJ464" s="247">
        <f t="shared" ref="BJ464:BJ527" si="215">IF(SUM(AO464,AS464,AO1045,AS1045,AW1045,BA1045,AW464,BA464,BE464,BI464)=0,0,1)</f>
        <v>0</v>
      </c>
      <c r="BK464" s="310" t="str">
        <f>IF(BJ464=0,"",
IF(SUM($BJ$143:BJ464)=1,BL464,
IF($BJ$718&gt;SUM($BJ$143:BJ464),_xlfn.CONCAT(", ",BL464),
IF($BJ$718=SUM($BJ$143:BJ464),_xlfn.CONCAT(" y ",BL464)))))</f>
        <v/>
      </c>
      <c r="BL464" s="19">
        <v>322</v>
      </c>
      <c r="BM464" s="14"/>
      <c r="BN464" s="315"/>
      <c r="BO464" s="315"/>
      <c r="BP464" s="315"/>
      <c r="BQ464" s="315"/>
      <c r="BR464" s="315"/>
      <c r="BS464" s="315"/>
      <c r="BT464" s="315"/>
      <c r="BU464" s="315"/>
      <c r="BV464" s="14"/>
      <c r="BW464" s="14"/>
      <c r="BX464" s="14"/>
      <c r="BY464" s="14"/>
      <c r="BZ464" s="14"/>
      <c r="CA464" s="14"/>
      <c r="CB464" s="14"/>
      <c r="CC464" s="14"/>
      <c r="CD464" s="14"/>
      <c r="CE464" s="14"/>
      <c r="CF464" s="14"/>
      <c r="CG464" s="14"/>
      <c r="CH464" s="14"/>
      <c r="CI464" s="14"/>
      <c r="CJ464" s="14"/>
      <c r="CK464" s="14"/>
      <c r="CL464" s="14"/>
    </row>
    <row r="465" spans="1:90" ht="15" customHeight="1">
      <c r="A465" s="5"/>
      <c r="B465" s="6"/>
      <c r="C465" s="19" t="s">
        <v>6988</v>
      </c>
      <c r="D465" s="634" t="str">
        <f>IF($AC$136="","",IF(HLOOKUP($AC$136,Presentación!$AQ$3:$BV$574,Presentación!AP326)="","",HLOOKUP($AC$136,Presentación!$AQ$3:$BV$574,Presentación!AP326,0)))</f>
        <v/>
      </c>
      <c r="E465" s="669"/>
      <c r="F465" s="670"/>
      <c r="G465" s="752" t="str">
        <f>IF($AC$136="","",IF(HLOOKUP($AC$136,Presentación!$BZ$3:$DE$574,Presentación!AP326,0)="","",HLOOKUP($AC$136,Presentación!$BZ$3:$DE$574,Presentación!AP326,0)))</f>
        <v/>
      </c>
      <c r="H465" s="669"/>
      <c r="I465" s="669"/>
      <c r="J465" s="669"/>
      <c r="K465" s="669"/>
      <c r="L465" s="669"/>
      <c r="M465" s="669"/>
      <c r="N465" s="669"/>
      <c r="O465" s="669"/>
      <c r="P465" s="669"/>
      <c r="Q465" s="669"/>
      <c r="R465" s="669"/>
      <c r="S465" s="670"/>
      <c r="T465" s="866"/>
      <c r="U465" s="745"/>
      <c r="V465" s="746"/>
      <c r="W465" s="112"/>
      <c r="X465" s="112"/>
      <c r="Y465" s="112"/>
      <c r="Z465" s="112"/>
      <c r="AA465" s="112"/>
      <c r="AB465" s="112"/>
      <c r="AC465" s="112"/>
      <c r="AD465" s="112"/>
      <c r="AG465">
        <f t="shared" si="189"/>
        <v>0</v>
      </c>
      <c r="AH465" s="247">
        <f t="shared" si="190"/>
        <v>0</v>
      </c>
      <c r="AI465" s="310" t="str">
        <f>IF(AH465=0,"",
IF(SUM($AH$142:AH465)=1,AJ465,
IF($AH$717&gt;SUM($AH$142:AH465),_xlfn.CONCAT(", ",AJ465),
IF($AH$717=SUM($AH$142:AH465),_xlfn.CONCAT(" y ",AJ465)))))</f>
        <v/>
      </c>
      <c r="AJ465" s="19">
        <v>324</v>
      </c>
      <c r="AK465">
        <f t="shared" si="188"/>
        <v>0</v>
      </c>
      <c r="AL465">
        <f t="shared" si="191"/>
        <v>0</v>
      </c>
      <c r="AM465">
        <f t="shared" si="192"/>
        <v>0</v>
      </c>
      <c r="AN465">
        <f t="shared" si="193"/>
        <v>0</v>
      </c>
      <c r="AO465">
        <f t="shared" si="194"/>
        <v>0</v>
      </c>
      <c r="AP465">
        <f t="shared" si="195"/>
        <v>0</v>
      </c>
      <c r="AQ465">
        <f t="shared" si="196"/>
        <v>0</v>
      </c>
      <c r="AR465">
        <f t="shared" si="197"/>
        <v>0</v>
      </c>
      <c r="AS465">
        <f t="shared" si="198"/>
        <v>0</v>
      </c>
      <c r="AT465" s="311">
        <f t="shared" si="199"/>
        <v>0</v>
      </c>
      <c r="AU465" s="312">
        <f t="shared" si="200"/>
        <v>0</v>
      </c>
      <c r="AV465" s="313">
        <f t="shared" si="201"/>
        <v>0</v>
      </c>
      <c r="AW465" s="314">
        <f t="shared" si="211"/>
        <v>0</v>
      </c>
      <c r="AX465" s="311">
        <f t="shared" si="202"/>
        <v>0</v>
      </c>
      <c r="AY465" s="312">
        <f t="shared" si="203"/>
        <v>0</v>
      </c>
      <c r="AZ465" s="313">
        <f t="shared" si="204"/>
        <v>0</v>
      </c>
      <c r="BA465" s="314">
        <f t="shared" si="212"/>
        <v>0</v>
      </c>
      <c r="BB465" s="311">
        <f t="shared" si="205"/>
        <v>0</v>
      </c>
      <c r="BC465" s="312">
        <f t="shared" si="206"/>
        <v>0</v>
      </c>
      <c r="BD465" s="313">
        <f t="shared" si="207"/>
        <v>0</v>
      </c>
      <c r="BE465" s="314">
        <f t="shared" si="213"/>
        <v>0</v>
      </c>
      <c r="BF465" s="311">
        <f t="shared" si="208"/>
        <v>0</v>
      </c>
      <c r="BG465" s="312">
        <f t="shared" si="209"/>
        <v>0</v>
      </c>
      <c r="BH465" s="313">
        <f t="shared" si="210"/>
        <v>0</v>
      </c>
      <c r="BI465" s="314">
        <f t="shared" si="214"/>
        <v>0</v>
      </c>
      <c r="BJ465" s="247">
        <f t="shared" si="215"/>
        <v>0</v>
      </c>
      <c r="BK465" s="310" t="str">
        <f>IF(BJ465=0,"",
IF(SUM($BJ$143:BJ465)=1,BL465,
IF($BJ$718&gt;SUM($BJ$143:BJ465),_xlfn.CONCAT(", ",BL465),
IF($BJ$718=SUM($BJ$143:BJ465),_xlfn.CONCAT(" y ",BL465)))))</f>
        <v/>
      </c>
      <c r="BL465" s="19">
        <v>323</v>
      </c>
      <c r="BM465" s="14"/>
      <c r="BN465" s="315"/>
      <c r="BO465" s="315"/>
      <c r="BP465" s="315"/>
      <c r="BQ465" s="315"/>
      <c r="BR465" s="315"/>
      <c r="BS465" s="315"/>
      <c r="BT465" s="315"/>
      <c r="BU465" s="315"/>
      <c r="BV465" s="14"/>
      <c r="BW465" s="14"/>
      <c r="BX465" s="14"/>
      <c r="BY465" s="14"/>
      <c r="BZ465" s="14"/>
      <c r="CA465" s="14"/>
      <c r="CB465" s="14"/>
      <c r="CC465" s="14"/>
      <c r="CD465" s="14"/>
      <c r="CE465" s="14"/>
      <c r="CF465" s="14"/>
      <c r="CG465" s="14"/>
      <c r="CH465" s="14"/>
      <c r="CI465" s="14"/>
      <c r="CJ465" s="14"/>
      <c r="CK465" s="14"/>
      <c r="CL465" s="14"/>
    </row>
    <row r="466" spans="1:90" ht="15" customHeight="1">
      <c r="A466" s="5"/>
      <c r="B466" s="6"/>
      <c r="C466" s="19" t="s">
        <v>6989</v>
      </c>
      <c r="D466" s="634" t="str">
        <f>IF($AC$136="","",IF(HLOOKUP($AC$136,Presentación!$AQ$3:$BV$574,Presentación!AP327)="","",HLOOKUP($AC$136,Presentación!$AQ$3:$BV$574,Presentación!AP327,0)))</f>
        <v/>
      </c>
      <c r="E466" s="669"/>
      <c r="F466" s="670"/>
      <c r="G466" s="752" t="str">
        <f>IF($AC$136="","",IF(HLOOKUP($AC$136,Presentación!$BZ$3:$DE$574,Presentación!AP327,0)="","",HLOOKUP($AC$136,Presentación!$BZ$3:$DE$574,Presentación!AP327,0)))</f>
        <v/>
      </c>
      <c r="H466" s="669"/>
      <c r="I466" s="669"/>
      <c r="J466" s="669"/>
      <c r="K466" s="669"/>
      <c r="L466" s="669"/>
      <c r="M466" s="669"/>
      <c r="N466" s="669"/>
      <c r="O466" s="669"/>
      <c r="P466" s="669"/>
      <c r="Q466" s="669"/>
      <c r="R466" s="669"/>
      <c r="S466" s="670"/>
      <c r="T466" s="866"/>
      <c r="U466" s="745"/>
      <c r="V466" s="746"/>
      <c r="W466" s="112"/>
      <c r="X466" s="112"/>
      <c r="Y466" s="112"/>
      <c r="Z466" s="112"/>
      <c r="AA466" s="112"/>
      <c r="AB466" s="112"/>
      <c r="AC466" s="112"/>
      <c r="AD466" s="112"/>
      <c r="AG466">
        <f t="shared" si="189"/>
        <v>0</v>
      </c>
      <c r="AH466" s="247">
        <f t="shared" si="190"/>
        <v>0</v>
      </c>
      <c r="AI466" s="310" t="str">
        <f>IF(AH466=0,"",
IF(SUM($AH$142:AH466)=1,AJ466,
IF($AH$717&gt;SUM($AH$142:AH466),_xlfn.CONCAT(", ",AJ466),
IF($AH$717=SUM($AH$142:AH466),_xlfn.CONCAT(" y ",AJ466)))))</f>
        <v/>
      </c>
      <c r="AJ466" s="19">
        <v>325</v>
      </c>
      <c r="AK466">
        <f t="shared" si="188"/>
        <v>0</v>
      </c>
      <c r="AL466">
        <f t="shared" si="191"/>
        <v>0</v>
      </c>
      <c r="AM466">
        <f t="shared" si="192"/>
        <v>0</v>
      </c>
      <c r="AN466">
        <f t="shared" si="193"/>
        <v>0</v>
      </c>
      <c r="AO466">
        <f t="shared" si="194"/>
        <v>0</v>
      </c>
      <c r="AP466">
        <f t="shared" si="195"/>
        <v>0</v>
      </c>
      <c r="AQ466">
        <f t="shared" si="196"/>
        <v>0</v>
      </c>
      <c r="AR466">
        <f t="shared" si="197"/>
        <v>0</v>
      </c>
      <c r="AS466">
        <f t="shared" si="198"/>
        <v>0</v>
      </c>
      <c r="AT466" s="311">
        <f t="shared" si="199"/>
        <v>0</v>
      </c>
      <c r="AU466" s="312">
        <f t="shared" si="200"/>
        <v>0</v>
      </c>
      <c r="AV466" s="313">
        <f t="shared" si="201"/>
        <v>0</v>
      </c>
      <c r="AW466" s="314">
        <f t="shared" si="211"/>
        <v>0</v>
      </c>
      <c r="AX466" s="311">
        <f t="shared" si="202"/>
        <v>0</v>
      </c>
      <c r="AY466" s="312">
        <f t="shared" si="203"/>
        <v>0</v>
      </c>
      <c r="AZ466" s="313">
        <f t="shared" si="204"/>
        <v>0</v>
      </c>
      <c r="BA466" s="314">
        <f t="shared" si="212"/>
        <v>0</v>
      </c>
      <c r="BB466" s="311">
        <f t="shared" si="205"/>
        <v>0</v>
      </c>
      <c r="BC466" s="312">
        <f t="shared" si="206"/>
        <v>0</v>
      </c>
      <c r="BD466" s="313">
        <f t="shared" si="207"/>
        <v>0</v>
      </c>
      <c r="BE466" s="314">
        <f t="shared" si="213"/>
        <v>0</v>
      </c>
      <c r="BF466" s="311">
        <f t="shared" si="208"/>
        <v>0</v>
      </c>
      <c r="BG466" s="312">
        <f t="shared" si="209"/>
        <v>0</v>
      </c>
      <c r="BH466" s="313">
        <f t="shared" si="210"/>
        <v>0</v>
      </c>
      <c r="BI466" s="314">
        <f t="shared" si="214"/>
        <v>0</v>
      </c>
      <c r="BJ466" s="247">
        <f t="shared" si="215"/>
        <v>0</v>
      </c>
      <c r="BK466" s="310" t="str">
        <f>IF(BJ466=0,"",
IF(SUM($BJ$143:BJ466)=1,BL466,
IF($BJ$718&gt;SUM($BJ$143:BJ466),_xlfn.CONCAT(", ",BL466),
IF($BJ$718=SUM($BJ$143:BJ466),_xlfn.CONCAT(" y ",BL466)))))</f>
        <v/>
      </c>
      <c r="BL466" s="19">
        <v>324</v>
      </c>
      <c r="BM466" s="14"/>
      <c r="BN466" s="315"/>
      <c r="BO466" s="315"/>
      <c r="BP466" s="315"/>
      <c r="BQ466" s="315"/>
      <c r="BR466" s="315"/>
      <c r="BS466" s="315"/>
      <c r="BT466" s="315"/>
      <c r="BU466" s="315"/>
      <c r="BV466" s="14"/>
      <c r="BW466" s="14"/>
      <c r="BX466" s="14"/>
      <c r="BY466" s="14"/>
      <c r="BZ466" s="14"/>
      <c r="CA466" s="14"/>
      <c r="CB466" s="14"/>
      <c r="CC466" s="14"/>
      <c r="CD466" s="14"/>
      <c r="CE466" s="14"/>
      <c r="CF466" s="14"/>
      <c r="CG466" s="14"/>
      <c r="CH466" s="14"/>
      <c r="CI466" s="14"/>
      <c r="CJ466" s="14"/>
      <c r="CK466" s="14"/>
      <c r="CL466" s="14"/>
    </row>
    <row r="467" spans="1:90" ht="15" customHeight="1">
      <c r="A467" s="5"/>
      <c r="B467" s="6"/>
      <c r="C467" s="19" t="s">
        <v>6990</v>
      </c>
      <c r="D467" s="634" t="str">
        <f>IF($AC$136="","",IF(HLOOKUP($AC$136,Presentación!$AQ$3:$BV$574,Presentación!AP328)="","",HLOOKUP($AC$136,Presentación!$AQ$3:$BV$574,Presentación!AP328,0)))</f>
        <v/>
      </c>
      <c r="E467" s="669"/>
      <c r="F467" s="670"/>
      <c r="G467" s="752" t="str">
        <f>IF($AC$136="","",IF(HLOOKUP($AC$136,Presentación!$BZ$3:$DE$574,Presentación!AP328,0)="","",HLOOKUP($AC$136,Presentación!$BZ$3:$DE$574,Presentación!AP328,0)))</f>
        <v/>
      </c>
      <c r="H467" s="669"/>
      <c r="I467" s="669"/>
      <c r="J467" s="669"/>
      <c r="K467" s="669"/>
      <c r="L467" s="669"/>
      <c r="M467" s="669"/>
      <c r="N467" s="669"/>
      <c r="O467" s="669"/>
      <c r="P467" s="669"/>
      <c r="Q467" s="669"/>
      <c r="R467" s="669"/>
      <c r="S467" s="670"/>
      <c r="T467" s="866"/>
      <c r="U467" s="745"/>
      <c r="V467" s="746"/>
      <c r="W467" s="112"/>
      <c r="X467" s="112"/>
      <c r="Y467" s="112"/>
      <c r="Z467" s="112"/>
      <c r="AA467" s="112"/>
      <c r="AB467" s="112"/>
      <c r="AC467" s="112"/>
      <c r="AD467" s="112"/>
      <c r="AG467">
        <f t="shared" si="189"/>
        <v>0</v>
      </c>
      <c r="AH467" s="247">
        <f t="shared" si="190"/>
        <v>0</v>
      </c>
      <c r="AI467" s="310" t="str">
        <f>IF(AH467=0,"",
IF(SUM($AH$142:AH467)=1,AJ467,
IF($AH$717&gt;SUM($AH$142:AH467),_xlfn.CONCAT(", ",AJ467),
IF($AH$717=SUM($AH$142:AH467),_xlfn.CONCAT(" y ",AJ467)))))</f>
        <v/>
      </c>
      <c r="AJ467" s="19">
        <v>326</v>
      </c>
      <c r="AK467">
        <f t="shared" si="188"/>
        <v>0</v>
      </c>
      <c r="AL467">
        <f t="shared" si="191"/>
        <v>0</v>
      </c>
      <c r="AM467">
        <f t="shared" si="192"/>
        <v>0</v>
      </c>
      <c r="AN467">
        <f t="shared" si="193"/>
        <v>0</v>
      </c>
      <c r="AO467">
        <f t="shared" si="194"/>
        <v>0</v>
      </c>
      <c r="AP467">
        <f t="shared" si="195"/>
        <v>0</v>
      </c>
      <c r="AQ467">
        <f t="shared" si="196"/>
        <v>0</v>
      </c>
      <c r="AR467">
        <f t="shared" si="197"/>
        <v>0</v>
      </c>
      <c r="AS467">
        <f t="shared" si="198"/>
        <v>0</v>
      </c>
      <c r="AT467" s="311">
        <f t="shared" si="199"/>
        <v>0</v>
      </c>
      <c r="AU467" s="312">
        <f t="shared" si="200"/>
        <v>0</v>
      </c>
      <c r="AV467" s="313">
        <f t="shared" si="201"/>
        <v>0</v>
      </c>
      <c r="AW467" s="314">
        <f t="shared" si="211"/>
        <v>0</v>
      </c>
      <c r="AX467" s="311">
        <f t="shared" si="202"/>
        <v>0</v>
      </c>
      <c r="AY467" s="312">
        <f t="shared" si="203"/>
        <v>0</v>
      </c>
      <c r="AZ467" s="313">
        <f t="shared" si="204"/>
        <v>0</v>
      </c>
      <c r="BA467" s="314">
        <f t="shared" si="212"/>
        <v>0</v>
      </c>
      <c r="BB467" s="311">
        <f t="shared" si="205"/>
        <v>0</v>
      </c>
      <c r="BC467" s="312">
        <f t="shared" si="206"/>
        <v>0</v>
      </c>
      <c r="BD467" s="313">
        <f t="shared" si="207"/>
        <v>0</v>
      </c>
      <c r="BE467" s="314">
        <f t="shared" si="213"/>
        <v>0</v>
      </c>
      <c r="BF467" s="311">
        <f t="shared" si="208"/>
        <v>0</v>
      </c>
      <c r="BG467" s="312">
        <f t="shared" si="209"/>
        <v>0</v>
      </c>
      <c r="BH467" s="313">
        <f t="shared" si="210"/>
        <v>0</v>
      </c>
      <c r="BI467" s="314">
        <f t="shared" si="214"/>
        <v>0</v>
      </c>
      <c r="BJ467" s="247">
        <f t="shared" si="215"/>
        <v>0</v>
      </c>
      <c r="BK467" s="310" t="str">
        <f>IF(BJ467=0,"",
IF(SUM($BJ$143:BJ467)=1,BL467,
IF($BJ$718&gt;SUM($BJ$143:BJ467),_xlfn.CONCAT(", ",BL467),
IF($BJ$718=SUM($BJ$143:BJ467),_xlfn.CONCAT(" y ",BL467)))))</f>
        <v/>
      </c>
      <c r="BL467" s="19">
        <v>325</v>
      </c>
      <c r="BM467" s="14"/>
      <c r="BN467" s="315"/>
      <c r="BO467" s="315"/>
      <c r="BP467" s="315"/>
      <c r="BQ467" s="315"/>
      <c r="BR467" s="315"/>
      <c r="BS467" s="315"/>
      <c r="BT467" s="315"/>
      <c r="BU467" s="315"/>
      <c r="BV467" s="14"/>
      <c r="BW467" s="14"/>
      <c r="BX467" s="14"/>
      <c r="BY467" s="14"/>
      <c r="BZ467" s="14"/>
      <c r="CA467" s="14"/>
      <c r="CB467" s="14"/>
      <c r="CC467" s="14"/>
      <c r="CD467" s="14"/>
      <c r="CE467" s="14"/>
      <c r="CF467" s="14"/>
      <c r="CG467" s="14"/>
      <c r="CH467" s="14"/>
      <c r="CI467" s="14"/>
      <c r="CJ467" s="14"/>
      <c r="CK467" s="14"/>
      <c r="CL467" s="14"/>
    </row>
    <row r="468" spans="1:90" ht="15" customHeight="1">
      <c r="A468" s="5"/>
      <c r="B468" s="6"/>
      <c r="C468" s="19" t="s">
        <v>6991</v>
      </c>
      <c r="D468" s="634" t="str">
        <f>IF($AC$136="","",IF(HLOOKUP($AC$136,Presentación!$AQ$3:$BV$574,Presentación!AP329)="","",HLOOKUP($AC$136,Presentación!$AQ$3:$BV$574,Presentación!AP329,0)))</f>
        <v/>
      </c>
      <c r="E468" s="669"/>
      <c r="F468" s="670"/>
      <c r="G468" s="752" t="str">
        <f>IF($AC$136="","",IF(HLOOKUP($AC$136,Presentación!$BZ$3:$DE$574,Presentación!AP329,0)="","",HLOOKUP($AC$136,Presentación!$BZ$3:$DE$574,Presentación!AP329,0)))</f>
        <v/>
      </c>
      <c r="H468" s="669"/>
      <c r="I468" s="669"/>
      <c r="J468" s="669"/>
      <c r="K468" s="669"/>
      <c r="L468" s="669"/>
      <c r="M468" s="669"/>
      <c r="N468" s="669"/>
      <c r="O468" s="669"/>
      <c r="P468" s="669"/>
      <c r="Q468" s="669"/>
      <c r="R468" s="669"/>
      <c r="S468" s="670"/>
      <c r="T468" s="866"/>
      <c r="U468" s="745"/>
      <c r="V468" s="746"/>
      <c r="W468" s="112"/>
      <c r="X468" s="112"/>
      <c r="Y468" s="112"/>
      <c r="Z468" s="112"/>
      <c r="AA468" s="112"/>
      <c r="AB468" s="112"/>
      <c r="AC468" s="112"/>
      <c r="AD468" s="112"/>
      <c r="AG468">
        <f t="shared" si="189"/>
        <v>0</v>
      </c>
      <c r="AH468" s="247">
        <f t="shared" si="190"/>
        <v>0</v>
      </c>
      <c r="AI468" s="310" t="str">
        <f>IF(AH468=0,"",
IF(SUM($AH$142:AH468)=1,AJ468,
IF($AH$717&gt;SUM($AH$142:AH468),_xlfn.CONCAT(", ",AJ468),
IF($AH$717=SUM($AH$142:AH468),_xlfn.CONCAT(" y ",AJ468)))))</f>
        <v/>
      </c>
      <c r="AJ468" s="19">
        <v>327</v>
      </c>
      <c r="AK468">
        <f t="shared" si="188"/>
        <v>0</v>
      </c>
      <c r="AL468">
        <f t="shared" si="191"/>
        <v>0</v>
      </c>
      <c r="AM468">
        <f t="shared" si="192"/>
        <v>0</v>
      </c>
      <c r="AN468">
        <f t="shared" si="193"/>
        <v>0</v>
      </c>
      <c r="AO468">
        <f t="shared" si="194"/>
        <v>0</v>
      </c>
      <c r="AP468">
        <f t="shared" si="195"/>
        <v>0</v>
      </c>
      <c r="AQ468">
        <f t="shared" si="196"/>
        <v>0</v>
      </c>
      <c r="AR468">
        <f t="shared" si="197"/>
        <v>0</v>
      </c>
      <c r="AS468">
        <f t="shared" si="198"/>
        <v>0</v>
      </c>
      <c r="AT468" s="311">
        <f t="shared" si="199"/>
        <v>0</v>
      </c>
      <c r="AU468" s="312">
        <f t="shared" si="200"/>
        <v>0</v>
      </c>
      <c r="AV468" s="313">
        <f t="shared" si="201"/>
        <v>0</v>
      </c>
      <c r="AW468" s="314">
        <f t="shared" si="211"/>
        <v>0</v>
      </c>
      <c r="AX468" s="311">
        <f t="shared" si="202"/>
        <v>0</v>
      </c>
      <c r="AY468" s="312">
        <f t="shared" si="203"/>
        <v>0</v>
      </c>
      <c r="AZ468" s="313">
        <f t="shared" si="204"/>
        <v>0</v>
      </c>
      <c r="BA468" s="314">
        <f t="shared" si="212"/>
        <v>0</v>
      </c>
      <c r="BB468" s="311">
        <f t="shared" si="205"/>
        <v>0</v>
      </c>
      <c r="BC468" s="312">
        <f t="shared" si="206"/>
        <v>0</v>
      </c>
      <c r="BD468" s="313">
        <f t="shared" si="207"/>
        <v>0</v>
      </c>
      <c r="BE468" s="314">
        <f t="shared" si="213"/>
        <v>0</v>
      </c>
      <c r="BF468" s="311">
        <f t="shared" si="208"/>
        <v>0</v>
      </c>
      <c r="BG468" s="312">
        <f t="shared" si="209"/>
        <v>0</v>
      </c>
      <c r="BH468" s="313">
        <f t="shared" si="210"/>
        <v>0</v>
      </c>
      <c r="BI468" s="314">
        <f t="shared" si="214"/>
        <v>0</v>
      </c>
      <c r="BJ468" s="247">
        <f t="shared" si="215"/>
        <v>0</v>
      </c>
      <c r="BK468" s="310" t="str">
        <f>IF(BJ468=0,"",
IF(SUM($BJ$143:BJ468)=1,BL468,
IF($BJ$718&gt;SUM($BJ$143:BJ468),_xlfn.CONCAT(", ",BL468),
IF($BJ$718=SUM($BJ$143:BJ468),_xlfn.CONCAT(" y ",BL468)))))</f>
        <v/>
      </c>
      <c r="BL468" s="19">
        <v>326</v>
      </c>
      <c r="BM468" s="14"/>
      <c r="BN468" s="315"/>
      <c r="BO468" s="315"/>
      <c r="BP468" s="315"/>
      <c r="BQ468" s="315"/>
      <c r="BR468" s="315"/>
      <c r="BS468" s="315"/>
      <c r="BT468" s="315"/>
      <c r="BU468" s="315"/>
      <c r="BV468" s="14"/>
      <c r="BW468" s="14"/>
      <c r="BX468" s="14"/>
      <c r="BY468" s="14"/>
      <c r="BZ468" s="14"/>
      <c r="CA468" s="14"/>
      <c r="CB468" s="14"/>
      <c r="CC468" s="14"/>
      <c r="CD468" s="14"/>
      <c r="CE468" s="14"/>
      <c r="CF468" s="14"/>
      <c r="CG468" s="14"/>
      <c r="CH468" s="14"/>
      <c r="CI468" s="14"/>
      <c r="CJ468" s="14"/>
      <c r="CK468" s="14"/>
      <c r="CL468" s="14"/>
    </row>
    <row r="469" spans="1:90" ht="15" customHeight="1">
      <c r="A469" s="5"/>
      <c r="B469" s="6"/>
      <c r="C469" s="19" t="s">
        <v>6992</v>
      </c>
      <c r="D469" s="634" t="str">
        <f>IF($AC$136="","",IF(HLOOKUP($AC$136,Presentación!$AQ$3:$BV$574,Presentación!AP330)="","",HLOOKUP($AC$136,Presentación!$AQ$3:$BV$574,Presentación!AP330,0)))</f>
        <v/>
      </c>
      <c r="E469" s="669"/>
      <c r="F469" s="670"/>
      <c r="G469" s="752" t="str">
        <f>IF($AC$136="","",IF(HLOOKUP($AC$136,Presentación!$BZ$3:$DE$574,Presentación!AP330,0)="","",HLOOKUP($AC$136,Presentación!$BZ$3:$DE$574,Presentación!AP330,0)))</f>
        <v/>
      </c>
      <c r="H469" s="669"/>
      <c r="I469" s="669"/>
      <c r="J469" s="669"/>
      <c r="K469" s="669"/>
      <c r="L469" s="669"/>
      <c r="M469" s="669"/>
      <c r="N469" s="669"/>
      <c r="O469" s="669"/>
      <c r="P469" s="669"/>
      <c r="Q469" s="669"/>
      <c r="R469" s="669"/>
      <c r="S469" s="670"/>
      <c r="T469" s="866"/>
      <c r="U469" s="745"/>
      <c r="V469" s="746"/>
      <c r="W469" s="112"/>
      <c r="X469" s="112"/>
      <c r="Y469" s="112"/>
      <c r="Z469" s="112"/>
      <c r="AA469" s="112"/>
      <c r="AB469" s="112"/>
      <c r="AC469" s="112"/>
      <c r="AD469" s="112"/>
      <c r="AG469">
        <f t="shared" si="189"/>
        <v>0</v>
      </c>
      <c r="AH469" s="247">
        <f t="shared" si="190"/>
        <v>0</v>
      </c>
      <c r="AI469" s="310" t="str">
        <f>IF(AH469=0,"",
IF(SUM($AH$142:AH469)=1,AJ469,
IF($AH$717&gt;SUM($AH$142:AH469),_xlfn.CONCAT(", ",AJ469),
IF($AH$717=SUM($AH$142:AH469),_xlfn.CONCAT(" y ",AJ469)))))</f>
        <v/>
      </c>
      <c r="AJ469" s="19">
        <v>328</v>
      </c>
      <c r="AK469">
        <f t="shared" si="188"/>
        <v>0</v>
      </c>
      <c r="AL469">
        <f t="shared" si="191"/>
        <v>0</v>
      </c>
      <c r="AM469">
        <f t="shared" si="192"/>
        <v>0</v>
      </c>
      <c r="AN469">
        <f t="shared" si="193"/>
        <v>0</v>
      </c>
      <c r="AO469">
        <f t="shared" si="194"/>
        <v>0</v>
      </c>
      <c r="AP469">
        <f t="shared" si="195"/>
        <v>0</v>
      </c>
      <c r="AQ469">
        <f t="shared" si="196"/>
        <v>0</v>
      </c>
      <c r="AR469">
        <f t="shared" si="197"/>
        <v>0</v>
      </c>
      <c r="AS469">
        <f t="shared" si="198"/>
        <v>0</v>
      </c>
      <c r="AT469" s="311">
        <f t="shared" si="199"/>
        <v>0</v>
      </c>
      <c r="AU469" s="312">
        <f t="shared" si="200"/>
        <v>0</v>
      </c>
      <c r="AV469" s="313">
        <f t="shared" si="201"/>
        <v>0</v>
      </c>
      <c r="AW469" s="314">
        <f t="shared" si="211"/>
        <v>0</v>
      </c>
      <c r="AX469" s="311">
        <f t="shared" si="202"/>
        <v>0</v>
      </c>
      <c r="AY469" s="312">
        <f t="shared" si="203"/>
        <v>0</v>
      </c>
      <c r="AZ469" s="313">
        <f t="shared" si="204"/>
        <v>0</v>
      </c>
      <c r="BA469" s="314">
        <f t="shared" si="212"/>
        <v>0</v>
      </c>
      <c r="BB469" s="311">
        <f t="shared" si="205"/>
        <v>0</v>
      </c>
      <c r="BC469" s="312">
        <f t="shared" si="206"/>
        <v>0</v>
      </c>
      <c r="BD469" s="313">
        <f t="shared" si="207"/>
        <v>0</v>
      </c>
      <c r="BE469" s="314">
        <f t="shared" si="213"/>
        <v>0</v>
      </c>
      <c r="BF469" s="311">
        <f t="shared" si="208"/>
        <v>0</v>
      </c>
      <c r="BG469" s="312">
        <f t="shared" si="209"/>
        <v>0</v>
      </c>
      <c r="BH469" s="313">
        <f t="shared" si="210"/>
        <v>0</v>
      </c>
      <c r="BI469" s="314">
        <f t="shared" si="214"/>
        <v>0</v>
      </c>
      <c r="BJ469" s="247">
        <f t="shared" si="215"/>
        <v>0</v>
      </c>
      <c r="BK469" s="310" t="str">
        <f>IF(BJ469=0,"",
IF(SUM($BJ$143:BJ469)=1,BL469,
IF($BJ$718&gt;SUM($BJ$143:BJ469),_xlfn.CONCAT(", ",BL469),
IF($BJ$718=SUM($BJ$143:BJ469),_xlfn.CONCAT(" y ",BL469)))))</f>
        <v/>
      </c>
      <c r="BL469" s="19">
        <v>327</v>
      </c>
      <c r="BM469" s="14"/>
      <c r="BN469" s="315"/>
      <c r="BO469" s="315"/>
      <c r="BP469" s="315"/>
      <c r="BQ469" s="315"/>
      <c r="BR469" s="315"/>
      <c r="BS469" s="315"/>
      <c r="BT469" s="315"/>
      <c r="BU469" s="315"/>
      <c r="BV469" s="14"/>
      <c r="BW469" s="14"/>
      <c r="BX469" s="14"/>
      <c r="BY469" s="14"/>
      <c r="BZ469" s="14"/>
      <c r="CA469" s="14"/>
      <c r="CB469" s="14"/>
      <c r="CC469" s="14"/>
      <c r="CD469" s="14"/>
      <c r="CE469" s="14"/>
      <c r="CF469" s="14"/>
      <c r="CG469" s="14"/>
      <c r="CH469" s="14"/>
      <c r="CI469" s="14"/>
      <c r="CJ469" s="14"/>
      <c r="CK469" s="14"/>
      <c r="CL469" s="14"/>
    </row>
    <row r="470" spans="1:90" ht="15" customHeight="1">
      <c r="A470" s="5"/>
      <c r="B470" s="6"/>
      <c r="C470" s="19" t="s">
        <v>6993</v>
      </c>
      <c r="D470" s="634" t="str">
        <f>IF($AC$136="","",IF(HLOOKUP($AC$136,Presentación!$AQ$3:$BV$574,Presentación!AP331)="","",HLOOKUP($AC$136,Presentación!$AQ$3:$BV$574,Presentación!AP331,0)))</f>
        <v/>
      </c>
      <c r="E470" s="669"/>
      <c r="F470" s="670"/>
      <c r="G470" s="752" t="str">
        <f>IF($AC$136="","",IF(HLOOKUP($AC$136,Presentación!$BZ$3:$DE$574,Presentación!AP331,0)="","",HLOOKUP($AC$136,Presentación!$BZ$3:$DE$574,Presentación!AP331,0)))</f>
        <v/>
      </c>
      <c r="H470" s="669"/>
      <c r="I470" s="669"/>
      <c r="J470" s="669"/>
      <c r="K470" s="669"/>
      <c r="L470" s="669"/>
      <c r="M470" s="669"/>
      <c r="N470" s="669"/>
      <c r="O470" s="669"/>
      <c r="P470" s="669"/>
      <c r="Q470" s="669"/>
      <c r="R470" s="669"/>
      <c r="S470" s="670"/>
      <c r="T470" s="866"/>
      <c r="U470" s="745"/>
      <c r="V470" s="746"/>
      <c r="W470" s="112"/>
      <c r="X470" s="112"/>
      <c r="Y470" s="112"/>
      <c r="Z470" s="112"/>
      <c r="AA470" s="112"/>
      <c r="AB470" s="112"/>
      <c r="AC470" s="112"/>
      <c r="AD470" s="112"/>
      <c r="AG470">
        <f t="shared" si="189"/>
        <v>0</v>
      </c>
      <c r="AH470" s="247">
        <f t="shared" si="190"/>
        <v>0</v>
      </c>
      <c r="AI470" s="310" t="str">
        <f>IF(AH470=0,"",
IF(SUM($AH$142:AH470)=1,AJ470,
IF($AH$717&gt;SUM($AH$142:AH470),_xlfn.CONCAT(", ",AJ470),
IF($AH$717=SUM($AH$142:AH470),_xlfn.CONCAT(" y ",AJ470)))))</f>
        <v/>
      </c>
      <c r="AJ470" s="19">
        <v>329</v>
      </c>
      <c r="AK470">
        <f t="shared" si="188"/>
        <v>0</v>
      </c>
      <c r="AL470">
        <f t="shared" si="191"/>
        <v>0</v>
      </c>
      <c r="AM470">
        <f t="shared" si="192"/>
        <v>0</v>
      </c>
      <c r="AN470">
        <f t="shared" si="193"/>
        <v>0</v>
      </c>
      <c r="AO470">
        <f t="shared" si="194"/>
        <v>0</v>
      </c>
      <c r="AP470">
        <f t="shared" si="195"/>
        <v>0</v>
      </c>
      <c r="AQ470">
        <f t="shared" si="196"/>
        <v>0</v>
      </c>
      <c r="AR470">
        <f t="shared" si="197"/>
        <v>0</v>
      </c>
      <c r="AS470">
        <f t="shared" si="198"/>
        <v>0</v>
      </c>
      <c r="AT470" s="311">
        <f t="shared" si="199"/>
        <v>0</v>
      </c>
      <c r="AU470" s="312">
        <f t="shared" si="200"/>
        <v>0</v>
      </c>
      <c r="AV470" s="313">
        <f t="shared" si="201"/>
        <v>0</v>
      </c>
      <c r="AW470" s="314">
        <f t="shared" si="211"/>
        <v>0</v>
      </c>
      <c r="AX470" s="311">
        <f t="shared" si="202"/>
        <v>0</v>
      </c>
      <c r="AY470" s="312">
        <f t="shared" si="203"/>
        <v>0</v>
      </c>
      <c r="AZ470" s="313">
        <f t="shared" si="204"/>
        <v>0</v>
      </c>
      <c r="BA470" s="314">
        <f t="shared" si="212"/>
        <v>0</v>
      </c>
      <c r="BB470" s="311">
        <f t="shared" si="205"/>
        <v>0</v>
      </c>
      <c r="BC470" s="312">
        <f t="shared" si="206"/>
        <v>0</v>
      </c>
      <c r="BD470" s="313">
        <f t="shared" si="207"/>
        <v>0</v>
      </c>
      <c r="BE470" s="314">
        <f t="shared" si="213"/>
        <v>0</v>
      </c>
      <c r="BF470" s="311">
        <f t="shared" si="208"/>
        <v>0</v>
      </c>
      <c r="BG470" s="312">
        <f t="shared" si="209"/>
        <v>0</v>
      </c>
      <c r="BH470" s="313">
        <f t="shared" si="210"/>
        <v>0</v>
      </c>
      <c r="BI470" s="314">
        <f t="shared" si="214"/>
        <v>0</v>
      </c>
      <c r="BJ470" s="247">
        <f t="shared" si="215"/>
        <v>0</v>
      </c>
      <c r="BK470" s="310" t="str">
        <f>IF(BJ470=0,"",
IF(SUM($BJ$143:BJ470)=1,BL470,
IF($BJ$718&gt;SUM($BJ$143:BJ470),_xlfn.CONCAT(", ",BL470),
IF($BJ$718=SUM($BJ$143:BJ470),_xlfn.CONCAT(" y ",BL470)))))</f>
        <v/>
      </c>
      <c r="BL470" s="19">
        <v>328</v>
      </c>
      <c r="BM470" s="14"/>
      <c r="BN470" s="315"/>
      <c r="BO470" s="315"/>
      <c r="BP470" s="315"/>
      <c r="BQ470" s="315"/>
      <c r="BR470" s="315"/>
      <c r="BS470" s="315"/>
      <c r="BT470" s="315"/>
      <c r="BU470" s="315"/>
      <c r="BV470" s="14"/>
      <c r="BW470" s="14"/>
      <c r="BX470" s="14"/>
      <c r="BY470" s="14"/>
      <c r="BZ470" s="14"/>
      <c r="CA470" s="14"/>
      <c r="CB470" s="14"/>
      <c r="CC470" s="14"/>
      <c r="CD470" s="14"/>
      <c r="CE470" s="14"/>
      <c r="CF470" s="14"/>
      <c r="CG470" s="14"/>
      <c r="CH470" s="14"/>
      <c r="CI470" s="14"/>
      <c r="CJ470" s="14"/>
      <c r="CK470" s="14"/>
      <c r="CL470" s="14"/>
    </row>
    <row r="471" spans="1:90" ht="15" customHeight="1">
      <c r="A471" s="5"/>
      <c r="B471" s="6"/>
      <c r="C471" s="19" t="s">
        <v>6994</v>
      </c>
      <c r="D471" s="634" t="str">
        <f>IF($AC$136="","",IF(HLOOKUP($AC$136,Presentación!$AQ$3:$BV$574,Presentación!AP332)="","",HLOOKUP($AC$136,Presentación!$AQ$3:$BV$574,Presentación!AP332,0)))</f>
        <v/>
      </c>
      <c r="E471" s="669"/>
      <c r="F471" s="670"/>
      <c r="G471" s="752" t="str">
        <f>IF($AC$136="","",IF(HLOOKUP($AC$136,Presentación!$BZ$3:$DE$574,Presentación!AP332,0)="","",HLOOKUP($AC$136,Presentación!$BZ$3:$DE$574,Presentación!AP332,0)))</f>
        <v/>
      </c>
      <c r="H471" s="669"/>
      <c r="I471" s="669"/>
      <c r="J471" s="669"/>
      <c r="K471" s="669"/>
      <c r="L471" s="669"/>
      <c r="M471" s="669"/>
      <c r="N471" s="669"/>
      <c r="O471" s="669"/>
      <c r="P471" s="669"/>
      <c r="Q471" s="669"/>
      <c r="R471" s="669"/>
      <c r="S471" s="670"/>
      <c r="T471" s="866"/>
      <c r="U471" s="745"/>
      <c r="V471" s="746"/>
      <c r="W471" s="112"/>
      <c r="X471" s="112"/>
      <c r="Y471" s="112"/>
      <c r="Z471" s="112"/>
      <c r="AA471" s="112"/>
      <c r="AB471" s="112"/>
      <c r="AC471" s="112"/>
      <c r="AD471" s="112"/>
      <c r="AG471">
        <f t="shared" si="189"/>
        <v>0</v>
      </c>
      <c r="AH471" s="247">
        <f t="shared" si="190"/>
        <v>0</v>
      </c>
      <c r="AI471" s="310" t="str">
        <f>IF(AH471=0,"",
IF(SUM($AH$142:AH471)=1,AJ471,
IF($AH$717&gt;SUM($AH$142:AH471),_xlfn.CONCAT(", ",AJ471),
IF($AH$717=SUM($AH$142:AH471),_xlfn.CONCAT(" y ",AJ471)))))</f>
        <v/>
      </c>
      <c r="AJ471" s="19">
        <v>330</v>
      </c>
      <c r="AK471">
        <f t="shared" si="188"/>
        <v>0</v>
      </c>
      <c r="AL471">
        <f t="shared" si="191"/>
        <v>0</v>
      </c>
      <c r="AM471">
        <f t="shared" si="192"/>
        <v>0</v>
      </c>
      <c r="AN471">
        <f t="shared" si="193"/>
        <v>0</v>
      </c>
      <c r="AO471">
        <f t="shared" si="194"/>
        <v>0</v>
      </c>
      <c r="AP471">
        <f t="shared" si="195"/>
        <v>0</v>
      </c>
      <c r="AQ471">
        <f t="shared" si="196"/>
        <v>0</v>
      </c>
      <c r="AR471">
        <f t="shared" si="197"/>
        <v>0</v>
      </c>
      <c r="AS471">
        <f t="shared" si="198"/>
        <v>0</v>
      </c>
      <c r="AT471" s="311">
        <f t="shared" si="199"/>
        <v>0</v>
      </c>
      <c r="AU471" s="312">
        <f t="shared" si="200"/>
        <v>0</v>
      </c>
      <c r="AV471" s="313">
        <f t="shared" si="201"/>
        <v>0</v>
      </c>
      <c r="AW471" s="314">
        <f t="shared" si="211"/>
        <v>0</v>
      </c>
      <c r="AX471" s="311">
        <f t="shared" si="202"/>
        <v>0</v>
      </c>
      <c r="AY471" s="312">
        <f t="shared" si="203"/>
        <v>0</v>
      </c>
      <c r="AZ471" s="313">
        <f t="shared" si="204"/>
        <v>0</v>
      </c>
      <c r="BA471" s="314">
        <f t="shared" si="212"/>
        <v>0</v>
      </c>
      <c r="BB471" s="311">
        <f t="shared" si="205"/>
        <v>0</v>
      </c>
      <c r="BC471" s="312">
        <f t="shared" si="206"/>
        <v>0</v>
      </c>
      <c r="BD471" s="313">
        <f t="shared" si="207"/>
        <v>0</v>
      </c>
      <c r="BE471" s="314">
        <f t="shared" si="213"/>
        <v>0</v>
      </c>
      <c r="BF471" s="311">
        <f t="shared" si="208"/>
        <v>0</v>
      </c>
      <c r="BG471" s="312">
        <f t="shared" si="209"/>
        <v>0</v>
      </c>
      <c r="BH471" s="313">
        <f t="shared" si="210"/>
        <v>0</v>
      </c>
      <c r="BI471" s="314">
        <f t="shared" si="214"/>
        <v>0</v>
      </c>
      <c r="BJ471" s="247">
        <f t="shared" si="215"/>
        <v>0</v>
      </c>
      <c r="BK471" s="310" t="str">
        <f>IF(BJ471=0,"",
IF(SUM($BJ$143:BJ471)=1,BL471,
IF($BJ$718&gt;SUM($BJ$143:BJ471),_xlfn.CONCAT(", ",BL471),
IF($BJ$718=SUM($BJ$143:BJ471),_xlfn.CONCAT(" y ",BL471)))))</f>
        <v/>
      </c>
      <c r="BL471" s="19">
        <v>329</v>
      </c>
      <c r="BM471" s="14"/>
      <c r="BN471" s="315"/>
      <c r="BO471" s="315"/>
      <c r="BP471" s="315"/>
      <c r="BQ471" s="315"/>
      <c r="BR471" s="315"/>
      <c r="BS471" s="315"/>
      <c r="BT471" s="315"/>
      <c r="BU471" s="315"/>
      <c r="BV471" s="14"/>
      <c r="BW471" s="14"/>
      <c r="BX471" s="14"/>
      <c r="BY471" s="14"/>
      <c r="BZ471" s="14"/>
      <c r="CA471" s="14"/>
      <c r="CB471" s="14"/>
      <c r="CC471" s="14"/>
      <c r="CD471" s="14"/>
      <c r="CE471" s="14"/>
      <c r="CF471" s="14"/>
      <c r="CG471" s="14"/>
      <c r="CH471" s="14"/>
      <c r="CI471" s="14"/>
      <c r="CJ471" s="14"/>
      <c r="CK471" s="14"/>
      <c r="CL471" s="14"/>
    </row>
    <row r="472" spans="1:90" ht="15" customHeight="1">
      <c r="A472" s="5"/>
      <c r="B472" s="6"/>
      <c r="C472" s="19" t="s">
        <v>6995</v>
      </c>
      <c r="D472" s="634" t="str">
        <f>IF($AC$136="","",IF(HLOOKUP($AC$136,Presentación!$AQ$3:$BV$574,Presentación!AP333)="","",HLOOKUP($AC$136,Presentación!$AQ$3:$BV$574,Presentación!AP333,0)))</f>
        <v/>
      </c>
      <c r="E472" s="669"/>
      <c r="F472" s="670"/>
      <c r="G472" s="752" t="str">
        <f>IF($AC$136="","",IF(HLOOKUP($AC$136,Presentación!$BZ$3:$DE$574,Presentación!AP333,0)="","",HLOOKUP($AC$136,Presentación!$BZ$3:$DE$574,Presentación!AP333,0)))</f>
        <v/>
      </c>
      <c r="H472" s="669"/>
      <c r="I472" s="669"/>
      <c r="J472" s="669"/>
      <c r="K472" s="669"/>
      <c r="L472" s="669"/>
      <c r="M472" s="669"/>
      <c r="N472" s="669"/>
      <c r="O472" s="669"/>
      <c r="P472" s="669"/>
      <c r="Q472" s="669"/>
      <c r="R472" s="669"/>
      <c r="S472" s="670"/>
      <c r="T472" s="866"/>
      <c r="U472" s="745"/>
      <c r="V472" s="746"/>
      <c r="W472" s="112"/>
      <c r="X472" s="112"/>
      <c r="Y472" s="112"/>
      <c r="Z472" s="112"/>
      <c r="AA472" s="112"/>
      <c r="AB472" s="112"/>
      <c r="AC472" s="112"/>
      <c r="AD472" s="112"/>
      <c r="AG472">
        <f t="shared" si="189"/>
        <v>0</v>
      </c>
      <c r="AH472" s="247">
        <f t="shared" si="190"/>
        <v>0</v>
      </c>
      <c r="AI472" s="310" t="str">
        <f>IF(AH472=0,"",
IF(SUM($AH$142:AH472)=1,AJ472,
IF($AH$717&gt;SUM($AH$142:AH472),_xlfn.CONCAT(", ",AJ472),
IF($AH$717=SUM($AH$142:AH472),_xlfn.CONCAT(" y ",AJ472)))))</f>
        <v/>
      </c>
      <c r="AJ472" s="19">
        <v>331</v>
      </c>
      <c r="AK472">
        <f t="shared" si="188"/>
        <v>0</v>
      </c>
      <c r="AL472">
        <f t="shared" si="191"/>
        <v>0</v>
      </c>
      <c r="AM472">
        <f t="shared" si="192"/>
        <v>0</v>
      </c>
      <c r="AN472">
        <f t="shared" si="193"/>
        <v>0</v>
      </c>
      <c r="AO472">
        <f t="shared" si="194"/>
        <v>0</v>
      </c>
      <c r="AP472">
        <f t="shared" si="195"/>
        <v>0</v>
      </c>
      <c r="AQ472">
        <f t="shared" si="196"/>
        <v>0</v>
      </c>
      <c r="AR472">
        <f t="shared" si="197"/>
        <v>0</v>
      </c>
      <c r="AS472">
        <f t="shared" si="198"/>
        <v>0</v>
      </c>
      <c r="AT472" s="311">
        <f t="shared" si="199"/>
        <v>0</v>
      </c>
      <c r="AU472" s="312">
        <f t="shared" si="200"/>
        <v>0</v>
      </c>
      <c r="AV472" s="313">
        <f t="shared" si="201"/>
        <v>0</v>
      </c>
      <c r="AW472" s="314">
        <f t="shared" si="211"/>
        <v>0</v>
      </c>
      <c r="AX472" s="311">
        <f t="shared" si="202"/>
        <v>0</v>
      </c>
      <c r="AY472" s="312">
        <f t="shared" si="203"/>
        <v>0</v>
      </c>
      <c r="AZ472" s="313">
        <f t="shared" si="204"/>
        <v>0</v>
      </c>
      <c r="BA472" s="314">
        <f t="shared" si="212"/>
        <v>0</v>
      </c>
      <c r="BB472" s="311">
        <f t="shared" si="205"/>
        <v>0</v>
      </c>
      <c r="BC472" s="312">
        <f t="shared" si="206"/>
        <v>0</v>
      </c>
      <c r="BD472" s="313">
        <f t="shared" si="207"/>
        <v>0</v>
      </c>
      <c r="BE472" s="314">
        <f t="shared" si="213"/>
        <v>0</v>
      </c>
      <c r="BF472" s="311">
        <f t="shared" si="208"/>
        <v>0</v>
      </c>
      <c r="BG472" s="312">
        <f t="shared" si="209"/>
        <v>0</v>
      </c>
      <c r="BH472" s="313">
        <f t="shared" si="210"/>
        <v>0</v>
      </c>
      <c r="BI472" s="314">
        <f t="shared" si="214"/>
        <v>0</v>
      </c>
      <c r="BJ472" s="247">
        <f t="shared" si="215"/>
        <v>0</v>
      </c>
      <c r="BK472" s="310" t="str">
        <f>IF(BJ472=0,"",
IF(SUM($BJ$143:BJ472)=1,BL472,
IF($BJ$718&gt;SUM($BJ$143:BJ472),_xlfn.CONCAT(", ",BL472),
IF($BJ$718=SUM($BJ$143:BJ472),_xlfn.CONCAT(" y ",BL472)))))</f>
        <v/>
      </c>
      <c r="BL472" s="19">
        <v>330</v>
      </c>
      <c r="BM472" s="14"/>
      <c r="BN472" s="315"/>
      <c r="BO472" s="315"/>
      <c r="BP472" s="315"/>
      <c r="BQ472" s="315"/>
      <c r="BR472" s="315"/>
      <c r="BS472" s="315"/>
      <c r="BT472" s="315"/>
      <c r="BU472" s="315"/>
      <c r="BV472" s="14"/>
      <c r="BW472" s="14"/>
      <c r="BX472" s="14"/>
      <c r="BY472" s="14"/>
      <c r="BZ472" s="14"/>
      <c r="CA472" s="14"/>
      <c r="CB472" s="14"/>
      <c r="CC472" s="14"/>
      <c r="CD472" s="14"/>
      <c r="CE472" s="14"/>
      <c r="CF472" s="14"/>
      <c r="CG472" s="14"/>
      <c r="CH472" s="14"/>
      <c r="CI472" s="14"/>
      <c r="CJ472" s="14"/>
      <c r="CK472" s="14"/>
      <c r="CL472" s="14"/>
    </row>
    <row r="473" spans="1:90" ht="15" customHeight="1">
      <c r="A473" s="5"/>
      <c r="B473" s="6"/>
      <c r="C473" s="19" t="s">
        <v>6996</v>
      </c>
      <c r="D473" s="634" t="str">
        <f>IF($AC$136="","",IF(HLOOKUP($AC$136,Presentación!$AQ$3:$BV$574,Presentación!AP334)="","",HLOOKUP($AC$136,Presentación!$AQ$3:$BV$574,Presentación!AP334,0)))</f>
        <v/>
      </c>
      <c r="E473" s="669"/>
      <c r="F473" s="670"/>
      <c r="G473" s="752" t="str">
        <f>IF($AC$136="","",IF(HLOOKUP($AC$136,Presentación!$BZ$3:$DE$574,Presentación!AP334,0)="","",HLOOKUP($AC$136,Presentación!$BZ$3:$DE$574,Presentación!AP334,0)))</f>
        <v/>
      </c>
      <c r="H473" s="669"/>
      <c r="I473" s="669"/>
      <c r="J473" s="669"/>
      <c r="K473" s="669"/>
      <c r="L473" s="669"/>
      <c r="M473" s="669"/>
      <c r="N473" s="669"/>
      <c r="O473" s="669"/>
      <c r="P473" s="669"/>
      <c r="Q473" s="669"/>
      <c r="R473" s="669"/>
      <c r="S473" s="670"/>
      <c r="T473" s="866"/>
      <c r="U473" s="745"/>
      <c r="V473" s="746"/>
      <c r="W473" s="112"/>
      <c r="X473" s="112"/>
      <c r="Y473" s="112"/>
      <c r="Z473" s="112"/>
      <c r="AA473" s="112"/>
      <c r="AB473" s="112"/>
      <c r="AC473" s="112"/>
      <c r="AD473" s="112"/>
      <c r="AG473">
        <f t="shared" si="189"/>
        <v>0</v>
      </c>
      <c r="AH473" s="247">
        <f t="shared" si="190"/>
        <v>0</v>
      </c>
      <c r="AI473" s="310" t="str">
        <f>IF(AH473=0,"",
IF(SUM($AH$142:AH473)=1,AJ473,
IF($AH$717&gt;SUM($AH$142:AH473),_xlfn.CONCAT(", ",AJ473),
IF($AH$717=SUM($AH$142:AH473),_xlfn.CONCAT(" y ",AJ473)))))</f>
        <v/>
      </c>
      <c r="AJ473" s="19">
        <v>332</v>
      </c>
      <c r="AK473">
        <f t="shared" si="188"/>
        <v>0</v>
      </c>
      <c r="AL473">
        <f t="shared" si="191"/>
        <v>0</v>
      </c>
      <c r="AM473">
        <f t="shared" si="192"/>
        <v>0</v>
      </c>
      <c r="AN473">
        <f t="shared" si="193"/>
        <v>0</v>
      </c>
      <c r="AO473">
        <f t="shared" si="194"/>
        <v>0</v>
      </c>
      <c r="AP473">
        <f t="shared" si="195"/>
        <v>0</v>
      </c>
      <c r="AQ473">
        <f t="shared" si="196"/>
        <v>0</v>
      </c>
      <c r="AR473">
        <f t="shared" si="197"/>
        <v>0</v>
      </c>
      <c r="AS473">
        <f t="shared" si="198"/>
        <v>0</v>
      </c>
      <c r="AT473" s="311">
        <f t="shared" si="199"/>
        <v>0</v>
      </c>
      <c r="AU473" s="312">
        <f t="shared" si="200"/>
        <v>0</v>
      </c>
      <c r="AV473" s="313">
        <f t="shared" si="201"/>
        <v>0</v>
      </c>
      <c r="AW473" s="314">
        <f t="shared" si="211"/>
        <v>0</v>
      </c>
      <c r="AX473" s="311">
        <f t="shared" si="202"/>
        <v>0</v>
      </c>
      <c r="AY473" s="312">
        <f t="shared" si="203"/>
        <v>0</v>
      </c>
      <c r="AZ473" s="313">
        <f t="shared" si="204"/>
        <v>0</v>
      </c>
      <c r="BA473" s="314">
        <f t="shared" si="212"/>
        <v>0</v>
      </c>
      <c r="BB473" s="311">
        <f t="shared" si="205"/>
        <v>0</v>
      </c>
      <c r="BC473" s="312">
        <f t="shared" si="206"/>
        <v>0</v>
      </c>
      <c r="BD473" s="313">
        <f t="shared" si="207"/>
        <v>0</v>
      </c>
      <c r="BE473" s="314">
        <f t="shared" si="213"/>
        <v>0</v>
      </c>
      <c r="BF473" s="311">
        <f t="shared" si="208"/>
        <v>0</v>
      </c>
      <c r="BG473" s="312">
        <f t="shared" si="209"/>
        <v>0</v>
      </c>
      <c r="BH473" s="313">
        <f t="shared" si="210"/>
        <v>0</v>
      </c>
      <c r="BI473" s="314">
        <f t="shared" si="214"/>
        <v>0</v>
      </c>
      <c r="BJ473" s="247">
        <f t="shared" si="215"/>
        <v>0</v>
      </c>
      <c r="BK473" s="310" t="str">
        <f>IF(BJ473=0,"",
IF(SUM($BJ$143:BJ473)=1,BL473,
IF($BJ$718&gt;SUM($BJ$143:BJ473),_xlfn.CONCAT(", ",BL473),
IF($BJ$718=SUM($BJ$143:BJ473),_xlfn.CONCAT(" y ",BL473)))))</f>
        <v/>
      </c>
      <c r="BL473" s="19">
        <v>331</v>
      </c>
      <c r="BM473" s="14"/>
      <c r="BN473" s="315"/>
      <c r="BO473" s="315"/>
      <c r="BP473" s="315"/>
      <c r="BQ473" s="315"/>
      <c r="BR473" s="315"/>
      <c r="BS473" s="315"/>
      <c r="BT473" s="315"/>
      <c r="BU473" s="315"/>
      <c r="BV473" s="14"/>
      <c r="BW473" s="14"/>
      <c r="BX473" s="14"/>
      <c r="BY473" s="14"/>
      <c r="BZ473" s="14"/>
      <c r="CA473" s="14"/>
      <c r="CB473" s="14"/>
      <c r="CC473" s="14"/>
      <c r="CD473" s="14"/>
      <c r="CE473" s="14"/>
      <c r="CF473" s="14"/>
      <c r="CG473" s="14"/>
      <c r="CH473" s="14"/>
      <c r="CI473" s="14"/>
      <c r="CJ473" s="14"/>
      <c r="CK473" s="14"/>
      <c r="CL473" s="14"/>
    </row>
    <row r="474" spans="1:90" ht="15" customHeight="1">
      <c r="A474" s="5"/>
      <c r="B474" s="6"/>
      <c r="C474" s="19" t="s">
        <v>6997</v>
      </c>
      <c r="D474" s="634" t="str">
        <f>IF($AC$136="","",IF(HLOOKUP($AC$136,Presentación!$AQ$3:$BV$574,Presentación!AP335)="","",HLOOKUP($AC$136,Presentación!$AQ$3:$BV$574,Presentación!AP335,0)))</f>
        <v/>
      </c>
      <c r="E474" s="669"/>
      <c r="F474" s="670"/>
      <c r="G474" s="752" t="str">
        <f>IF($AC$136="","",IF(HLOOKUP($AC$136,Presentación!$BZ$3:$DE$574,Presentación!AP335,0)="","",HLOOKUP($AC$136,Presentación!$BZ$3:$DE$574,Presentación!AP335,0)))</f>
        <v/>
      </c>
      <c r="H474" s="669"/>
      <c r="I474" s="669"/>
      <c r="J474" s="669"/>
      <c r="K474" s="669"/>
      <c r="L474" s="669"/>
      <c r="M474" s="669"/>
      <c r="N474" s="669"/>
      <c r="O474" s="669"/>
      <c r="P474" s="669"/>
      <c r="Q474" s="669"/>
      <c r="R474" s="669"/>
      <c r="S474" s="670"/>
      <c r="T474" s="866"/>
      <c r="U474" s="745"/>
      <c r="V474" s="746"/>
      <c r="W474" s="112"/>
      <c r="X474" s="112"/>
      <c r="Y474" s="112"/>
      <c r="Z474" s="112"/>
      <c r="AA474" s="112"/>
      <c r="AB474" s="112"/>
      <c r="AC474" s="112"/>
      <c r="AD474" s="112"/>
      <c r="AG474">
        <f t="shared" si="189"/>
        <v>0</v>
      </c>
      <c r="AH474" s="247">
        <f t="shared" si="190"/>
        <v>0</v>
      </c>
      <c r="AI474" s="310" t="str">
        <f>IF(AH474=0,"",
IF(SUM($AH$142:AH474)=1,AJ474,
IF($AH$717&gt;SUM($AH$142:AH474),_xlfn.CONCAT(", ",AJ474),
IF($AH$717=SUM($AH$142:AH474),_xlfn.CONCAT(" y ",AJ474)))))</f>
        <v/>
      </c>
      <c r="AJ474" s="19">
        <v>333</v>
      </c>
      <c r="AK474">
        <f t="shared" si="188"/>
        <v>0</v>
      </c>
      <c r="AL474">
        <f t="shared" si="191"/>
        <v>0</v>
      </c>
      <c r="AM474">
        <f t="shared" si="192"/>
        <v>0</v>
      </c>
      <c r="AN474">
        <f t="shared" si="193"/>
        <v>0</v>
      </c>
      <c r="AO474">
        <f t="shared" si="194"/>
        <v>0</v>
      </c>
      <c r="AP474">
        <f t="shared" si="195"/>
        <v>0</v>
      </c>
      <c r="AQ474">
        <f t="shared" si="196"/>
        <v>0</v>
      </c>
      <c r="AR474">
        <f t="shared" si="197"/>
        <v>0</v>
      </c>
      <c r="AS474">
        <f t="shared" si="198"/>
        <v>0</v>
      </c>
      <c r="AT474" s="311">
        <f t="shared" si="199"/>
        <v>0</v>
      </c>
      <c r="AU474" s="312">
        <f t="shared" si="200"/>
        <v>0</v>
      </c>
      <c r="AV474" s="313">
        <f t="shared" si="201"/>
        <v>0</v>
      </c>
      <c r="AW474" s="314">
        <f t="shared" si="211"/>
        <v>0</v>
      </c>
      <c r="AX474" s="311">
        <f t="shared" si="202"/>
        <v>0</v>
      </c>
      <c r="AY474" s="312">
        <f t="shared" si="203"/>
        <v>0</v>
      </c>
      <c r="AZ474" s="313">
        <f t="shared" si="204"/>
        <v>0</v>
      </c>
      <c r="BA474" s="314">
        <f t="shared" si="212"/>
        <v>0</v>
      </c>
      <c r="BB474" s="311">
        <f t="shared" si="205"/>
        <v>0</v>
      </c>
      <c r="BC474" s="312">
        <f t="shared" si="206"/>
        <v>0</v>
      </c>
      <c r="BD474" s="313">
        <f t="shared" si="207"/>
        <v>0</v>
      </c>
      <c r="BE474" s="314">
        <f t="shared" si="213"/>
        <v>0</v>
      </c>
      <c r="BF474" s="311">
        <f t="shared" si="208"/>
        <v>0</v>
      </c>
      <c r="BG474" s="312">
        <f t="shared" si="209"/>
        <v>0</v>
      </c>
      <c r="BH474" s="313">
        <f t="shared" si="210"/>
        <v>0</v>
      </c>
      <c r="BI474" s="314">
        <f t="shared" si="214"/>
        <v>0</v>
      </c>
      <c r="BJ474" s="247">
        <f t="shared" si="215"/>
        <v>0</v>
      </c>
      <c r="BK474" s="310" t="str">
        <f>IF(BJ474=0,"",
IF(SUM($BJ$143:BJ474)=1,BL474,
IF($BJ$718&gt;SUM($BJ$143:BJ474),_xlfn.CONCAT(", ",BL474),
IF($BJ$718=SUM($BJ$143:BJ474),_xlfn.CONCAT(" y ",BL474)))))</f>
        <v/>
      </c>
      <c r="BL474" s="19">
        <v>332</v>
      </c>
      <c r="BM474" s="14"/>
      <c r="BN474" s="315"/>
      <c r="BO474" s="315"/>
      <c r="BP474" s="315"/>
      <c r="BQ474" s="315"/>
      <c r="BR474" s="315"/>
      <c r="BS474" s="315"/>
      <c r="BT474" s="315"/>
      <c r="BU474" s="315"/>
      <c r="BV474" s="14"/>
      <c r="BW474" s="14"/>
      <c r="BX474" s="14"/>
      <c r="BY474" s="14"/>
      <c r="BZ474" s="14"/>
      <c r="CA474" s="14"/>
      <c r="CB474" s="14"/>
      <c r="CC474" s="14"/>
      <c r="CD474" s="14"/>
      <c r="CE474" s="14"/>
      <c r="CF474" s="14"/>
      <c r="CG474" s="14"/>
      <c r="CH474" s="14"/>
      <c r="CI474" s="14"/>
      <c r="CJ474" s="14"/>
      <c r="CK474" s="14"/>
      <c r="CL474" s="14"/>
    </row>
    <row r="475" spans="1:90" ht="15" customHeight="1">
      <c r="A475" s="5"/>
      <c r="B475" s="6"/>
      <c r="C475" s="19" t="s">
        <v>6998</v>
      </c>
      <c r="D475" s="634" t="str">
        <f>IF($AC$136="","",IF(HLOOKUP($AC$136,Presentación!$AQ$3:$BV$574,Presentación!AP336)="","",HLOOKUP($AC$136,Presentación!$AQ$3:$BV$574,Presentación!AP336,0)))</f>
        <v/>
      </c>
      <c r="E475" s="669"/>
      <c r="F475" s="670"/>
      <c r="G475" s="752" t="str">
        <f>IF($AC$136="","",IF(HLOOKUP($AC$136,Presentación!$BZ$3:$DE$574,Presentación!AP336,0)="","",HLOOKUP($AC$136,Presentación!$BZ$3:$DE$574,Presentación!AP336,0)))</f>
        <v/>
      </c>
      <c r="H475" s="669"/>
      <c r="I475" s="669"/>
      <c r="J475" s="669"/>
      <c r="K475" s="669"/>
      <c r="L475" s="669"/>
      <c r="M475" s="669"/>
      <c r="N475" s="669"/>
      <c r="O475" s="669"/>
      <c r="P475" s="669"/>
      <c r="Q475" s="669"/>
      <c r="R475" s="669"/>
      <c r="S475" s="670"/>
      <c r="T475" s="866"/>
      <c r="U475" s="745"/>
      <c r="V475" s="746"/>
      <c r="W475" s="112"/>
      <c r="X475" s="112"/>
      <c r="Y475" s="112"/>
      <c r="Z475" s="112"/>
      <c r="AA475" s="112"/>
      <c r="AB475" s="112"/>
      <c r="AC475" s="112"/>
      <c r="AD475" s="112"/>
      <c r="AG475">
        <f t="shared" si="189"/>
        <v>0</v>
      </c>
      <c r="AH475" s="247">
        <f t="shared" si="190"/>
        <v>0</v>
      </c>
      <c r="AI475" s="310" t="str">
        <f>IF(AH475=0,"",
IF(SUM($AH$142:AH475)=1,AJ475,
IF($AH$717&gt;SUM($AH$142:AH475),_xlfn.CONCAT(", ",AJ475),
IF($AH$717=SUM($AH$142:AH475),_xlfn.CONCAT(" y ",AJ475)))))</f>
        <v/>
      </c>
      <c r="AJ475" s="19">
        <v>334</v>
      </c>
      <c r="AK475">
        <f t="shared" si="188"/>
        <v>0</v>
      </c>
      <c r="AL475">
        <f t="shared" si="191"/>
        <v>0</v>
      </c>
      <c r="AM475">
        <f t="shared" si="192"/>
        <v>0</v>
      </c>
      <c r="AN475">
        <f t="shared" si="193"/>
        <v>0</v>
      </c>
      <c r="AO475">
        <f t="shared" si="194"/>
        <v>0</v>
      </c>
      <c r="AP475">
        <f t="shared" si="195"/>
        <v>0</v>
      </c>
      <c r="AQ475">
        <f t="shared" si="196"/>
        <v>0</v>
      </c>
      <c r="AR475">
        <f t="shared" si="197"/>
        <v>0</v>
      </c>
      <c r="AS475">
        <f t="shared" si="198"/>
        <v>0</v>
      </c>
      <c r="AT475" s="311">
        <f t="shared" si="199"/>
        <v>0</v>
      </c>
      <c r="AU475" s="312">
        <f t="shared" si="200"/>
        <v>0</v>
      </c>
      <c r="AV475" s="313">
        <f t="shared" si="201"/>
        <v>0</v>
      </c>
      <c r="AW475" s="314">
        <f t="shared" si="211"/>
        <v>0</v>
      </c>
      <c r="AX475" s="311">
        <f t="shared" si="202"/>
        <v>0</v>
      </c>
      <c r="AY475" s="312">
        <f t="shared" si="203"/>
        <v>0</v>
      </c>
      <c r="AZ475" s="313">
        <f t="shared" si="204"/>
        <v>0</v>
      </c>
      <c r="BA475" s="314">
        <f t="shared" si="212"/>
        <v>0</v>
      </c>
      <c r="BB475" s="311">
        <f t="shared" si="205"/>
        <v>0</v>
      </c>
      <c r="BC475" s="312">
        <f t="shared" si="206"/>
        <v>0</v>
      </c>
      <c r="BD475" s="313">
        <f t="shared" si="207"/>
        <v>0</v>
      </c>
      <c r="BE475" s="314">
        <f t="shared" si="213"/>
        <v>0</v>
      </c>
      <c r="BF475" s="311">
        <f t="shared" si="208"/>
        <v>0</v>
      </c>
      <c r="BG475" s="312">
        <f t="shared" si="209"/>
        <v>0</v>
      </c>
      <c r="BH475" s="313">
        <f t="shared" si="210"/>
        <v>0</v>
      </c>
      <c r="BI475" s="314">
        <f t="shared" si="214"/>
        <v>0</v>
      </c>
      <c r="BJ475" s="247">
        <f t="shared" si="215"/>
        <v>0</v>
      </c>
      <c r="BK475" s="310" t="str">
        <f>IF(BJ475=0,"",
IF(SUM($BJ$143:BJ475)=1,BL475,
IF($BJ$718&gt;SUM($BJ$143:BJ475),_xlfn.CONCAT(", ",BL475),
IF($BJ$718=SUM($BJ$143:BJ475),_xlfn.CONCAT(" y ",BL475)))))</f>
        <v/>
      </c>
      <c r="BL475" s="19">
        <v>333</v>
      </c>
      <c r="BM475" s="14"/>
      <c r="BN475" s="315"/>
      <c r="BO475" s="315"/>
      <c r="BP475" s="315"/>
      <c r="BQ475" s="315"/>
      <c r="BR475" s="315"/>
      <c r="BS475" s="315"/>
      <c r="BT475" s="315"/>
      <c r="BU475" s="315"/>
      <c r="BV475" s="14"/>
      <c r="BW475" s="14"/>
      <c r="BX475" s="14"/>
      <c r="BY475" s="14"/>
      <c r="BZ475" s="14"/>
      <c r="CA475" s="14"/>
      <c r="CB475" s="14"/>
      <c r="CC475" s="14"/>
      <c r="CD475" s="14"/>
      <c r="CE475" s="14"/>
      <c r="CF475" s="14"/>
      <c r="CG475" s="14"/>
      <c r="CH475" s="14"/>
      <c r="CI475" s="14"/>
      <c r="CJ475" s="14"/>
      <c r="CK475" s="14"/>
      <c r="CL475" s="14"/>
    </row>
    <row r="476" spans="1:90" ht="15" customHeight="1">
      <c r="A476" s="5"/>
      <c r="B476" s="6"/>
      <c r="C476" s="19" t="s">
        <v>6999</v>
      </c>
      <c r="D476" s="634" t="str">
        <f>IF($AC$136="","",IF(HLOOKUP($AC$136,Presentación!$AQ$3:$BV$574,Presentación!AP337)="","",HLOOKUP($AC$136,Presentación!$AQ$3:$BV$574,Presentación!AP337,0)))</f>
        <v/>
      </c>
      <c r="E476" s="669"/>
      <c r="F476" s="670"/>
      <c r="G476" s="752" t="str">
        <f>IF($AC$136="","",IF(HLOOKUP($AC$136,Presentación!$BZ$3:$DE$574,Presentación!AP337,0)="","",HLOOKUP($AC$136,Presentación!$BZ$3:$DE$574,Presentación!AP337,0)))</f>
        <v/>
      </c>
      <c r="H476" s="669"/>
      <c r="I476" s="669"/>
      <c r="J476" s="669"/>
      <c r="K476" s="669"/>
      <c r="L476" s="669"/>
      <c r="M476" s="669"/>
      <c r="N476" s="669"/>
      <c r="O476" s="669"/>
      <c r="P476" s="669"/>
      <c r="Q476" s="669"/>
      <c r="R476" s="669"/>
      <c r="S476" s="670"/>
      <c r="T476" s="866"/>
      <c r="U476" s="745"/>
      <c r="V476" s="746"/>
      <c r="W476" s="112"/>
      <c r="X476" s="112"/>
      <c r="Y476" s="112"/>
      <c r="Z476" s="112"/>
      <c r="AA476" s="112"/>
      <c r="AB476" s="112"/>
      <c r="AC476" s="112"/>
      <c r="AD476" s="112"/>
      <c r="AG476">
        <f t="shared" si="189"/>
        <v>0</v>
      </c>
      <c r="AH476" s="247">
        <f t="shared" si="190"/>
        <v>0</v>
      </c>
      <c r="AI476" s="310" t="str">
        <f>IF(AH476=0,"",
IF(SUM($AH$142:AH476)=1,AJ476,
IF($AH$717&gt;SUM($AH$142:AH476),_xlfn.CONCAT(", ",AJ476),
IF($AH$717=SUM($AH$142:AH476),_xlfn.CONCAT(" y ",AJ476)))))</f>
        <v/>
      </c>
      <c r="AJ476" s="19">
        <v>335</v>
      </c>
      <c r="AK476">
        <f t="shared" si="188"/>
        <v>0</v>
      </c>
      <c r="AL476">
        <f t="shared" si="191"/>
        <v>0</v>
      </c>
      <c r="AM476">
        <f t="shared" si="192"/>
        <v>0</v>
      </c>
      <c r="AN476">
        <f t="shared" si="193"/>
        <v>0</v>
      </c>
      <c r="AO476">
        <f t="shared" si="194"/>
        <v>0</v>
      </c>
      <c r="AP476">
        <f t="shared" si="195"/>
        <v>0</v>
      </c>
      <c r="AQ476">
        <f t="shared" si="196"/>
        <v>0</v>
      </c>
      <c r="AR476">
        <f t="shared" si="197"/>
        <v>0</v>
      </c>
      <c r="AS476">
        <f t="shared" si="198"/>
        <v>0</v>
      </c>
      <c r="AT476" s="311">
        <f t="shared" si="199"/>
        <v>0</v>
      </c>
      <c r="AU476" s="312">
        <f t="shared" si="200"/>
        <v>0</v>
      </c>
      <c r="AV476" s="313">
        <f t="shared" si="201"/>
        <v>0</v>
      </c>
      <c r="AW476" s="314">
        <f t="shared" si="211"/>
        <v>0</v>
      </c>
      <c r="AX476" s="311">
        <f t="shared" si="202"/>
        <v>0</v>
      </c>
      <c r="AY476" s="312">
        <f t="shared" si="203"/>
        <v>0</v>
      </c>
      <c r="AZ476" s="313">
        <f t="shared" si="204"/>
        <v>0</v>
      </c>
      <c r="BA476" s="314">
        <f t="shared" si="212"/>
        <v>0</v>
      </c>
      <c r="BB476" s="311">
        <f t="shared" si="205"/>
        <v>0</v>
      </c>
      <c r="BC476" s="312">
        <f t="shared" si="206"/>
        <v>0</v>
      </c>
      <c r="BD476" s="313">
        <f t="shared" si="207"/>
        <v>0</v>
      </c>
      <c r="BE476" s="314">
        <f t="shared" si="213"/>
        <v>0</v>
      </c>
      <c r="BF476" s="311">
        <f t="shared" si="208"/>
        <v>0</v>
      </c>
      <c r="BG476" s="312">
        <f t="shared" si="209"/>
        <v>0</v>
      </c>
      <c r="BH476" s="313">
        <f t="shared" si="210"/>
        <v>0</v>
      </c>
      <c r="BI476" s="314">
        <f t="shared" si="214"/>
        <v>0</v>
      </c>
      <c r="BJ476" s="247">
        <f t="shared" si="215"/>
        <v>0</v>
      </c>
      <c r="BK476" s="310" t="str">
        <f>IF(BJ476=0,"",
IF(SUM($BJ$143:BJ476)=1,BL476,
IF($BJ$718&gt;SUM($BJ$143:BJ476),_xlfn.CONCAT(", ",BL476),
IF($BJ$718=SUM($BJ$143:BJ476),_xlfn.CONCAT(" y ",BL476)))))</f>
        <v/>
      </c>
      <c r="BL476" s="19">
        <v>334</v>
      </c>
      <c r="BM476" s="14"/>
      <c r="BN476" s="315"/>
      <c r="BO476" s="315"/>
      <c r="BP476" s="315"/>
      <c r="BQ476" s="315"/>
      <c r="BR476" s="315"/>
      <c r="BS476" s="315"/>
      <c r="BT476" s="315"/>
      <c r="BU476" s="315"/>
      <c r="BV476" s="14"/>
      <c r="BW476" s="14"/>
      <c r="BX476" s="14"/>
      <c r="BY476" s="14"/>
      <c r="BZ476" s="14"/>
      <c r="CA476" s="14"/>
      <c r="CB476" s="14"/>
      <c r="CC476" s="14"/>
      <c r="CD476" s="14"/>
      <c r="CE476" s="14"/>
      <c r="CF476" s="14"/>
      <c r="CG476" s="14"/>
      <c r="CH476" s="14"/>
      <c r="CI476" s="14"/>
      <c r="CJ476" s="14"/>
      <c r="CK476" s="14"/>
      <c r="CL476" s="14"/>
    </row>
    <row r="477" spans="1:90" ht="15" customHeight="1">
      <c r="A477" s="5"/>
      <c r="B477" s="6"/>
      <c r="C477" s="19" t="s">
        <v>7000</v>
      </c>
      <c r="D477" s="634" t="str">
        <f>IF($AC$136="","",IF(HLOOKUP($AC$136,Presentación!$AQ$3:$BV$574,Presentación!AP338)="","",HLOOKUP($AC$136,Presentación!$AQ$3:$BV$574,Presentación!AP338,0)))</f>
        <v/>
      </c>
      <c r="E477" s="669"/>
      <c r="F477" s="670"/>
      <c r="G477" s="752" t="str">
        <f>IF($AC$136="","",IF(HLOOKUP($AC$136,Presentación!$BZ$3:$DE$574,Presentación!AP338,0)="","",HLOOKUP($AC$136,Presentación!$BZ$3:$DE$574,Presentación!AP338,0)))</f>
        <v/>
      </c>
      <c r="H477" s="669"/>
      <c r="I477" s="669"/>
      <c r="J477" s="669"/>
      <c r="K477" s="669"/>
      <c r="L477" s="669"/>
      <c r="M477" s="669"/>
      <c r="N477" s="669"/>
      <c r="O477" s="669"/>
      <c r="P477" s="669"/>
      <c r="Q477" s="669"/>
      <c r="R477" s="669"/>
      <c r="S477" s="670"/>
      <c r="T477" s="866"/>
      <c r="U477" s="745"/>
      <c r="V477" s="746"/>
      <c r="W477" s="112"/>
      <c r="X477" s="112"/>
      <c r="Y477" s="112"/>
      <c r="Z477" s="112"/>
      <c r="AA477" s="112"/>
      <c r="AB477" s="112"/>
      <c r="AC477" s="112"/>
      <c r="AD477" s="112"/>
      <c r="AG477">
        <f t="shared" si="189"/>
        <v>0</v>
      </c>
      <c r="AH477" s="247">
        <f t="shared" si="190"/>
        <v>0</v>
      </c>
      <c r="AI477" s="310" t="str">
        <f>IF(AH477=0,"",
IF(SUM($AH$142:AH477)=1,AJ477,
IF($AH$717&gt;SUM($AH$142:AH477),_xlfn.CONCAT(", ",AJ477),
IF($AH$717=SUM($AH$142:AH477),_xlfn.CONCAT(" y ",AJ477)))))</f>
        <v/>
      </c>
      <c r="AJ477" s="19">
        <v>336</v>
      </c>
      <c r="AK477">
        <f t="shared" si="188"/>
        <v>0</v>
      </c>
      <c r="AL477">
        <f t="shared" si="191"/>
        <v>0</v>
      </c>
      <c r="AM477">
        <f t="shared" si="192"/>
        <v>0</v>
      </c>
      <c r="AN477">
        <f t="shared" si="193"/>
        <v>0</v>
      </c>
      <c r="AO477">
        <f t="shared" si="194"/>
        <v>0</v>
      </c>
      <c r="AP477">
        <f t="shared" si="195"/>
        <v>0</v>
      </c>
      <c r="AQ477">
        <f t="shared" si="196"/>
        <v>0</v>
      </c>
      <c r="AR477">
        <f t="shared" si="197"/>
        <v>0</v>
      </c>
      <c r="AS477">
        <f t="shared" si="198"/>
        <v>0</v>
      </c>
      <c r="AT477" s="311">
        <f t="shared" si="199"/>
        <v>0</v>
      </c>
      <c r="AU477" s="312">
        <f t="shared" si="200"/>
        <v>0</v>
      </c>
      <c r="AV477" s="313">
        <f t="shared" si="201"/>
        <v>0</v>
      </c>
      <c r="AW477" s="314">
        <f t="shared" si="211"/>
        <v>0</v>
      </c>
      <c r="AX477" s="311">
        <f t="shared" si="202"/>
        <v>0</v>
      </c>
      <c r="AY477" s="312">
        <f t="shared" si="203"/>
        <v>0</v>
      </c>
      <c r="AZ477" s="313">
        <f t="shared" si="204"/>
        <v>0</v>
      </c>
      <c r="BA477" s="314">
        <f t="shared" si="212"/>
        <v>0</v>
      </c>
      <c r="BB477" s="311">
        <f t="shared" si="205"/>
        <v>0</v>
      </c>
      <c r="BC477" s="312">
        <f t="shared" si="206"/>
        <v>0</v>
      </c>
      <c r="BD477" s="313">
        <f t="shared" si="207"/>
        <v>0</v>
      </c>
      <c r="BE477" s="314">
        <f t="shared" si="213"/>
        <v>0</v>
      </c>
      <c r="BF477" s="311">
        <f t="shared" si="208"/>
        <v>0</v>
      </c>
      <c r="BG477" s="312">
        <f t="shared" si="209"/>
        <v>0</v>
      </c>
      <c r="BH477" s="313">
        <f t="shared" si="210"/>
        <v>0</v>
      </c>
      <c r="BI477" s="314">
        <f t="shared" si="214"/>
        <v>0</v>
      </c>
      <c r="BJ477" s="247">
        <f t="shared" si="215"/>
        <v>0</v>
      </c>
      <c r="BK477" s="310" t="str">
        <f>IF(BJ477=0,"",
IF(SUM($BJ$143:BJ477)=1,BL477,
IF($BJ$718&gt;SUM($BJ$143:BJ477),_xlfn.CONCAT(", ",BL477),
IF($BJ$718=SUM($BJ$143:BJ477),_xlfn.CONCAT(" y ",BL477)))))</f>
        <v/>
      </c>
      <c r="BL477" s="19">
        <v>335</v>
      </c>
      <c r="BM477" s="14"/>
      <c r="BN477" s="315"/>
      <c r="BO477" s="315"/>
      <c r="BP477" s="315"/>
      <c r="BQ477" s="315"/>
      <c r="BR477" s="315"/>
      <c r="BS477" s="315"/>
      <c r="BT477" s="315"/>
      <c r="BU477" s="315"/>
      <c r="BV477" s="14"/>
      <c r="BW477" s="14"/>
      <c r="BX477" s="14"/>
      <c r="BY477" s="14"/>
      <c r="BZ477" s="14"/>
      <c r="CA477" s="14"/>
      <c r="CB477" s="14"/>
      <c r="CC477" s="14"/>
      <c r="CD477" s="14"/>
      <c r="CE477" s="14"/>
      <c r="CF477" s="14"/>
      <c r="CG477" s="14"/>
      <c r="CH477" s="14"/>
      <c r="CI477" s="14"/>
      <c r="CJ477" s="14"/>
      <c r="CK477" s="14"/>
      <c r="CL477" s="14"/>
    </row>
    <row r="478" spans="1:90" ht="15" customHeight="1">
      <c r="A478" s="5"/>
      <c r="B478" s="6"/>
      <c r="C478" s="19" t="s">
        <v>7001</v>
      </c>
      <c r="D478" s="634" t="str">
        <f>IF($AC$136="","",IF(HLOOKUP($AC$136,Presentación!$AQ$3:$BV$574,Presentación!AP339)="","",HLOOKUP($AC$136,Presentación!$AQ$3:$BV$574,Presentación!AP339,0)))</f>
        <v/>
      </c>
      <c r="E478" s="669"/>
      <c r="F478" s="670"/>
      <c r="G478" s="752" t="str">
        <f>IF($AC$136="","",IF(HLOOKUP($AC$136,Presentación!$BZ$3:$DE$574,Presentación!AP339,0)="","",HLOOKUP($AC$136,Presentación!$BZ$3:$DE$574,Presentación!AP339,0)))</f>
        <v/>
      </c>
      <c r="H478" s="669"/>
      <c r="I478" s="669"/>
      <c r="J478" s="669"/>
      <c r="K478" s="669"/>
      <c r="L478" s="669"/>
      <c r="M478" s="669"/>
      <c r="N478" s="669"/>
      <c r="O478" s="669"/>
      <c r="P478" s="669"/>
      <c r="Q478" s="669"/>
      <c r="R478" s="669"/>
      <c r="S478" s="670"/>
      <c r="T478" s="866"/>
      <c r="U478" s="745"/>
      <c r="V478" s="746"/>
      <c r="W478" s="112"/>
      <c r="X478" s="112"/>
      <c r="Y478" s="112"/>
      <c r="Z478" s="112"/>
      <c r="AA478" s="112"/>
      <c r="AB478" s="112"/>
      <c r="AC478" s="112"/>
      <c r="AD478" s="112"/>
      <c r="AG478">
        <f t="shared" si="189"/>
        <v>0</v>
      </c>
      <c r="AH478" s="247">
        <f t="shared" si="190"/>
        <v>0</v>
      </c>
      <c r="AI478" s="310" t="str">
        <f>IF(AH478=0,"",
IF(SUM($AH$142:AH478)=1,AJ478,
IF($AH$717&gt;SUM($AH$142:AH478),_xlfn.CONCAT(", ",AJ478),
IF($AH$717=SUM($AH$142:AH478),_xlfn.CONCAT(" y ",AJ478)))))</f>
        <v/>
      </c>
      <c r="AJ478" s="19">
        <v>337</v>
      </c>
      <c r="AK478">
        <f t="shared" si="188"/>
        <v>0</v>
      </c>
      <c r="AL478">
        <f t="shared" si="191"/>
        <v>0</v>
      </c>
      <c r="AM478">
        <f t="shared" si="192"/>
        <v>0</v>
      </c>
      <c r="AN478">
        <f t="shared" si="193"/>
        <v>0</v>
      </c>
      <c r="AO478">
        <f t="shared" si="194"/>
        <v>0</v>
      </c>
      <c r="AP478">
        <f t="shared" si="195"/>
        <v>0</v>
      </c>
      <c r="AQ478">
        <f t="shared" si="196"/>
        <v>0</v>
      </c>
      <c r="AR478">
        <f t="shared" si="197"/>
        <v>0</v>
      </c>
      <c r="AS478">
        <f t="shared" si="198"/>
        <v>0</v>
      </c>
      <c r="AT478" s="311">
        <f t="shared" si="199"/>
        <v>0</v>
      </c>
      <c r="AU478" s="312">
        <f t="shared" si="200"/>
        <v>0</v>
      </c>
      <c r="AV478" s="313">
        <f t="shared" si="201"/>
        <v>0</v>
      </c>
      <c r="AW478" s="314">
        <f t="shared" si="211"/>
        <v>0</v>
      </c>
      <c r="AX478" s="311">
        <f t="shared" si="202"/>
        <v>0</v>
      </c>
      <c r="AY478" s="312">
        <f t="shared" si="203"/>
        <v>0</v>
      </c>
      <c r="AZ478" s="313">
        <f t="shared" si="204"/>
        <v>0</v>
      </c>
      <c r="BA478" s="314">
        <f t="shared" si="212"/>
        <v>0</v>
      </c>
      <c r="BB478" s="311">
        <f t="shared" si="205"/>
        <v>0</v>
      </c>
      <c r="BC478" s="312">
        <f t="shared" si="206"/>
        <v>0</v>
      </c>
      <c r="BD478" s="313">
        <f t="shared" si="207"/>
        <v>0</v>
      </c>
      <c r="BE478" s="314">
        <f t="shared" si="213"/>
        <v>0</v>
      </c>
      <c r="BF478" s="311">
        <f t="shared" si="208"/>
        <v>0</v>
      </c>
      <c r="BG478" s="312">
        <f t="shared" si="209"/>
        <v>0</v>
      </c>
      <c r="BH478" s="313">
        <f t="shared" si="210"/>
        <v>0</v>
      </c>
      <c r="BI478" s="314">
        <f t="shared" si="214"/>
        <v>0</v>
      </c>
      <c r="BJ478" s="247">
        <f t="shared" si="215"/>
        <v>0</v>
      </c>
      <c r="BK478" s="310" t="str">
        <f>IF(BJ478=0,"",
IF(SUM($BJ$143:BJ478)=1,BL478,
IF($BJ$718&gt;SUM($BJ$143:BJ478),_xlfn.CONCAT(", ",BL478),
IF($BJ$718=SUM($BJ$143:BJ478),_xlfn.CONCAT(" y ",BL478)))))</f>
        <v/>
      </c>
      <c r="BL478" s="19">
        <v>336</v>
      </c>
      <c r="BM478" s="14"/>
      <c r="BN478" s="315"/>
      <c r="BO478" s="315"/>
      <c r="BP478" s="315"/>
      <c r="BQ478" s="315"/>
      <c r="BR478" s="315"/>
      <c r="BS478" s="315"/>
      <c r="BT478" s="315"/>
      <c r="BU478" s="315"/>
      <c r="BV478" s="14"/>
      <c r="BW478" s="14"/>
      <c r="BX478" s="14"/>
      <c r="BY478" s="14"/>
      <c r="BZ478" s="14"/>
      <c r="CA478" s="14"/>
      <c r="CB478" s="14"/>
      <c r="CC478" s="14"/>
      <c r="CD478" s="14"/>
      <c r="CE478" s="14"/>
      <c r="CF478" s="14"/>
      <c r="CG478" s="14"/>
      <c r="CH478" s="14"/>
      <c r="CI478" s="14"/>
      <c r="CJ478" s="14"/>
      <c r="CK478" s="14"/>
      <c r="CL478" s="14"/>
    </row>
    <row r="479" spans="1:90" ht="15" customHeight="1">
      <c r="A479" s="5"/>
      <c r="B479" s="6"/>
      <c r="C479" s="19" t="s">
        <v>7002</v>
      </c>
      <c r="D479" s="634" t="str">
        <f>IF($AC$136="","",IF(HLOOKUP($AC$136,Presentación!$AQ$3:$BV$574,Presentación!AP340)="","",HLOOKUP($AC$136,Presentación!$AQ$3:$BV$574,Presentación!AP340,0)))</f>
        <v/>
      </c>
      <c r="E479" s="669"/>
      <c r="F479" s="670"/>
      <c r="G479" s="752" t="str">
        <f>IF($AC$136="","",IF(HLOOKUP($AC$136,Presentación!$BZ$3:$DE$574,Presentación!AP340,0)="","",HLOOKUP($AC$136,Presentación!$BZ$3:$DE$574,Presentación!AP340,0)))</f>
        <v/>
      </c>
      <c r="H479" s="669"/>
      <c r="I479" s="669"/>
      <c r="J479" s="669"/>
      <c r="K479" s="669"/>
      <c r="L479" s="669"/>
      <c r="M479" s="669"/>
      <c r="N479" s="669"/>
      <c r="O479" s="669"/>
      <c r="P479" s="669"/>
      <c r="Q479" s="669"/>
      <c r="R479" s="669"/>
      <c r="S479" s="670"/>
      <c r="T479" s="866"/>
      <c r="U479" s="745"/>
      <c r="V479" s="746"/>
      <c r="W479" s="112"/>
      <c r="X479" s="112"/>
      <c r="Y479" s="112"/>
      <c r="Z479" s="112"/>
      <c r="AA479" s="112"/>
      <c r="AB479" s="112"/>
      <c r="AC479" s="112"/>
      <c r="AD479" s="112"/>
      <c r="AG479">
        <f t="shared" si="189"/>
        <v>0</v>
      </c>
      <c r="AH479" s="247">
        <f t="shared" si="190"/>
        <v>0</v>
      </c>
      <c r="AI479" s="310" t="str">
        <f>IF(AH479=0,"",
IF(SUM($AH$142:AH479)=1,AJ479,
IF($AH$717&gt;SUM($AH$142:AH479),_xlfn.CONCAT(", ",AJ479),
IF($AH$717=SUM($AH$142:AH479),_xlfn.CONCAT(" y ",AJ479)))))</f>
        <v/>
      </c>
      <c r="AJ479" s="19">
        <v>338</v>
      </c>
      <c r="AK479">
        <f t="shared" si="188"/>
        <v>0</v>
      </c>
      <c r="AL479">
        <f t="shared" si="191"/>
        <v>0</v>
      </c>
      <c r="AM479">
        <f t="shared" si="192"/>
        <v>0</v>
      </c>
      <c r="AN479">
        <f t="shared" si="193"/>
        <v>0</v>
      </c>
      <c r="AO479">
        <f t="shared" si="194"/>
        <v>0</v>
      </c>
      <c r="AP479">
        <f t="shared" si="195"/>
        <v>0</v>
      </c>
      <c r="AQ479">
        <f t="shared" si="196"/>
        <v>0</v>
      </c>
      <c r="AR479">
        <f t="shared" si="197"/>
        <v>0</v>
      </c>
      <c r="AS479">
        <f t="shared" si="198"/>
        <v>0</v>
      </c>
      <c r="AT479" s="311">
        <f t="shared" si="199"/>
        <v>0</v>
      </c>
      <c r="AU479" s="312">
        <f t="shared" si="200"/>
        <v>0</v>
      </c>
      <c r="AV479" s="313">
        <f t="shared" si="201"/>
        <v>0</v>
      </c>
      <c r="AW479" s="314">
        <f t="shared" si="211"/>
        <v>0</v>
      </c>
      <c r="AX479" s="311">
        <f t="shared" si="202"/>
        <v>0</v>
      </c>
      <c r="AY479" s="312">
        <f t="shared" si="203"/>
        <v>0</v>
      </c>
      <c r="AZ479" s="313">
        <f t="shared" si="204"/>
        <v>0</v>
      </c>
      <c r="BA479" s="314">
        <f t="shared" si="212"/>
        <v>0</v>
      </c>
      <c r="BB479" s="311">
        <f t="shared" si="205"/>
        <v>0</v>
      </c>
      <c r="BC479" s="312">
        <f t="shared" si="206"/>
        <v>0</v>
      </c>
      <c r="BD479" s="313">
        <f t="shared" si="207"/>
        <v>0</v>
      </c>
      <c r="BE479" s="314">
        <f t="shared" si="213"/>
        <v>0</v>
      </c>
      <c r="BF479" s="311">
        <f t="shared" si="208"/>
        <v>0</v>
      </c>
      <c r="BG479" s="312">
        <f t="shared" si="209"/>
        <v>0</v>
      </c>
      <c r="BH479" s="313">
        <f t="shared" si="210"/>
        <v>0</v>
      </c>
      <c r="BI479" s="314">
        <f t="shared" si="214"/>
        <v>0</v>
      </c>
      <c r="BJ479" s="247">
        <f t="shared" si="215"/>
        <v>0</v>
      </c>
      <c r="BK479" s="310" t="str">
        <f>IF(BJ479=0,"",
IF(SUM($BJ$143:BJ479)=1,BL479,
IF($BJ$718&gt;SUM($BJ$143:BJ479),_xlfn.CONCAT(", ",BL479),
IF($BJ$718=SUM($BJ$143:BJ479),_xlfn.CONCAT(" y ",BL479)))))</f>
        <v/>
      </c>
      <c r="BL479" s="19">
        <v>337</v>
      </c>
      <c r="BM479" s="14"/>
      <c r="BN479" s="315"/>
      <c r="BO479" s="315"/>
      <c r="BP479" s="315"/>
      <c r="BQ479" s="315"/>
      <c r="BR479" s="315"/>
      <c r="BS479" s="315"/>
      <c r="BT479" s="315"/>
      <c r="BU479" s="315"/>
      <c r="BV479" s="14"/>
      <c r="BW479" s="14"/>
      <c r="BX479" s="14"/>
      <c r="BY479" s="14"/>
      <c r="BZ479" s="14"/>
      <c r="CA479" s="14"/>
      <c r="CB479" s="14"/>
      <c r="CC479" s="14"/>
      <c r="CD479" s="14"/>
      <c r="CE479" s="14"/>
      <c r="CF479" s="14"/>
      <c r="CG479" s="14"/>
      <c r="CH479" s="14"/>
      <c r="CI479" s="14"/>
      <c r="CJ479" s="14"/>
      <c r="CK479" s="14"/>
      <c r="CL479" s="14"/>
    </row>
    <row r="480" spans="1:90" ht="15" customHeight="1">
      <c r="A480" s="5"/>
      <c r="B480" s="6"/>
      <c r="C480" s="19" t="s">
        <v>7003</v>
      </c>
      <c r="D480" s="634" t="str">
        <f>IF($AC$136="","",IF(HLOOKUP($AC$136,Presentación!$AQ$3:$BV$574,Presentación!AP341)="","",HLOOKUP($AC$136,Presentación!$AQ$3:$BV$574,Presentación!AP341,0)))</f>
        <v/>
      </c>
      <c r="E480" s="669"/>
      <c r="F480" s="670"/>
      <c r="G480" s="752" t="str">
        <f>IF($AC$136="","",IF(HLOOKUP($AC$136,Presentación!$BZ$3:$DE$574,Presentación!AP341,0)="","",HLOOKUP($AC$136,Presentación!$BZ$3:$DE$574,Presentación!AP341,0)))</f>
        <v/>
      </c>
      <c r="H480" s="669"/>
      <c r="I480" s="669"/>
      <c r="J480" s="669"/>
      <c r="K480" s="669"/>
      <c r="L480" s="669"/>
      <c r="M480" s="669"/>
      <c r="N480" s="669"/>
      <c r="O480" s="669"/>
      <c r="P480" s="669"/>
      <c r="Q480" s="669"/>
      <c r="R480" s="669"/>
      <c r="S480" s="670"/>
      <c r="T480" s="866"/>
      <c r="U480" s="745"/>
      <c r="V480" s="746"/>
      <c r="W480" s="112"/>
      <c r="X480" s="112"/>
      <c r="Y480" s="112"/>
      <c r="Z480" s="112"/>
      <c r="AA480" s="112"/>
      <c r="AB480" s="112"/>
      <c r="AC480" s="112"/>
      <c r="AD480" s="112"/>
      <c r="AG480">
        <f t="shared" si="189"/>
        <v>0</v>
      </c>
      <c r="AH480" s="247">
        <f t="shared" si="190"/>
        <v>0</v>
      </c>
      <c r="AI480" s="310" t="str">
        <f>IF(AH480=0,"",
IF(SUM($AH$142:AH480)=1,AJ480,
IF($AH$717&gt;SUM($AH$142:AH480),_xlfn.CONCAT(", ",AJ480),
IF($AH$717=SUM($AH$142:AH480),_xlfn.CONCAT(" y ",AJ480)))))</f>
        <v/>
      </c>
      <c r="AJ480" s="19">
        <v>339</v>
      </c>
      <c r="AK480">
        <f t="shared" si="188"/>
        <v>0</v>
      </c>
      <c r="AL480">
        <f t="shared" si="191"/>
        <v>0</v>
      </c>
      <c r="AM480">
        <f t="shared" si="192"/>
        <v>0</v>
      </c>
      <c r="AN480">
        <f t="shared" si="193"/>
        <v>0</v>
      </c>
      <c r="AO480">
        <f t="shared" si="194"/>
        <v>0</v>
      </c>
      <c r="AP480">
        <f t="shared" si="195"/>
        <v>0</v>
      </c>
      <c r="AQ480">
        <f t="shared" si="196"/>
        <v>0</v>
      </c>
      <c r="AR480">
        <f t="shared" si="197"/>
        <v>0</v>
      </c>
      <c r="AS480">
        <f t="shared" si="198"/>
        <v>0</v>
      </c>
      <c r="AT480" s="311">
        <f t="shared" si="199"/>
        <v>0</v>
      </c>
      <c r="AU480" s="312">
        <f t="shared" si="200"/>
        <v>0</v>
      </c>
      <c r="AV480" s="313">
        <f t="shared" si="201"/>
        <v>0</v>
      </c>
      <c r="AW480" s="314">
        <f t="shared" si="211"/>
        <v>0</v>
      </c>
      <c r="AX480" s="311">
        <f t="shared" si="202"/>
        <v>0</v>
      </c>
      <c r="AY480" s="312">
        <f t="shared" si="203"/>
        <v>0</v>
      </c>
      <c r="AZ480" s="313">
        <f t="shared" si="204"/>
        <v>0</v>
      </c>
      <c r="BA480" s="314">
        <f t="shared" si="212"/>
        <v>0</v>
      </c>
      <c r="BB480" s="311">
        <f t="shared" si="205"/>
        <v>0</v>
      </c>
      <c r="BC480" s="312">
        <f t="shared" si="206"/>
        <v>0</v>
      </c>
      <c r="BD480" s="313">
        <f t="shared" si="207"/>
        <v>0</v>
      </c>
      <c r="BE480" s="314">
        <f t="shared" si="213"/>
        <v>0</v>
      </c>
      <c r="BF480" s="311">
        <f t="shared" si="208"/>
        <v>0</v>
      </c>
      <c r="BG480" s="312">
        <f t="shared" si="209"/>
        <v>0</v>
      </c>
      <c r="BH480" s="313">
        <f t="shared" si="210"/>
        <v>0</v>
      </c>
      <c r="BI480" s="314">
        <f t="shared" si="214"/>
        <v>0</v>
      </c>
      <c r="BJ480" s="247">
        <f t="shared" si="215"/>
        <v>0</v>
      </c>
      <c r="BK480" s="310" t="str">
        <f>IF(BJ480=0,"",
IF(SUM($BJ$143:BJ480)=1,BL480,
IF($BJ$718&gt;SUM($BJ$143:BJ480),_xlfn.CONCAT(", ",BL480),
IF($BJ$718=SUM($BJ$143:BJ480),_xlfn.CONCAT(" y ",BL480)))))</f>
        <v/>
      </c>
      <c r="BL480" s="19">
        <v>338</v>
      </c>
      <c r="BM480" s="14"/>
      <c r="BN480" s="315"/>
      <c r="BO480" s="315"/>
      <c r="BP480" s="315"/>
      <c r="BQ480" s="315"/>
      <c r="BR480" s="315"/>
      <c r="BS480" s="315"/>
      <c r="BT480" s="315"/>
      <c r="BU480" s="315"/>
      <c r="BV480" s="14"/>
      <c r="BW480" s="14"/>
      <c r="BX480" s="14"/>
      <c r="BY480" s="14"/>
      <c r="BZ480" s="14"/>
      <c r="CA480" s="14"/>
      <c r="CB480" s="14"/>
      <c r="CC480" s="14"/>
      <c r="CD480" s="14"/>
      <c r="CE480" s="14"/>
      <c r="CF480" s="14"/>
      <c r="CG480" s="14"/>
      <c r="CH480" s="14"/>
      <c r="CI480" s="14"/>
      <c r="CJ480" s="14"/>
      <c r="CK480" s="14"/>
      <c r="CL480" s="14"/>
    </row>
    <row r="481" spans="1:90" ht="15" customHeight="1">
      <c r="A481" s="5"/>
      <c r="B481" s="6"/>
      <c r="C481" s="19" t="s">
        <v>7004</v>
      </c>
      <c r="D481" s="634" t="str">
        <f>IF($AC$136="","",IF(HLOOKUP($AC$136,Presentación!$AQ$3:$BV$574,Presentación!AP342)="","",HLOOKUP($AC$136,Presentación!$AQ$3:$BV$574,Presentación!AP342,0)))</f>
        <v/>
      </c>
      <c r="E481" s="669"/>
      <c r="F481" s="670"/>
      <c r="G481" s="752" t="str">
        <f>IF($AC$136="","",IF(HLOOKUP($AC$136,Presentación!$BZ$3:$DE$574,Presentación!AP342,0)="","",HLOOKUP($AC$136,Presentación!$BZ$3:$DE$574,Presentación!AP342,0)))</f>
        <v/>
      </c>
      <c r="H481" s="669"/>
      <c r="I481" s="669"/>
      <c r="J481" s="669"/>
      <c r="K481" s="669"/>
      <c r="L481" s="669"/>
      <c r="M481" s="669"/>
      <c r="N481" s="669"/>
      <c r="O481" s="669"/>
      <c r="P481" s="669"/>
      <c r="Q481" s="669"/>
      <c r="R481" s="669"/>
      <c r="S481" s="670"/>
      <c r="T481" s="866"/>
      <c r="U481" s="745"/>
      <c r="V481" s="746"/>
      <c r="W481" s="112"/>
      <c r="X481" s="112"/>
      <c r="Y481" s="112"/>
      <c r="Z481" s="112"/>
      <c r="AA481" s="112"/>
      <c r="AB481" s="112"/>
      <c r="AC481" s="112"/>
      <c r="AD481" s="112"/>
      <c r="AG481">
        <f t="shared" si="189"/>
        <v>0</v>
      </c>
      <c r="AH481" s="247">
        <f t="shared" si="190"/>
        <v>0</v>
      </c>
      <c r="AI481" s="310" t="str">
        <f>IF(AH481=0,"",
IF(SUM($AH$142:AH481)=1,AJ481,
IF($AH$717&gt;SUM($AH$142:AH481),_xlfn.CONCAT(", ",AJ481),
IF($AH$717=SUM($AH$142:AH481),_xlfn.CONCAT(" y ",AJ481)))))</f>
        <v/>
      </c>
      <c r="AJ481" s="19">
        <v>340</v>
      </c>
      <c r="AK481">
        <f t="shared" si="188"/>
        <v>0</v>
      </c>
      <c r="AL481">
        <f t="shared" si="191"/>
        <v>0</v>
      </c>
      <c r="AM481">
        <f t="shared" si="192"/>
        <v>0</v>
      </c>
      <c r="AN481">
        <f t="shared" si="193"/>
        <v>0</v>
      </c>
      <c r="AO481">
        <f t="shared" si="194"/>
        <v>0</v>
      </c>
      <c r="AP481">
        <f t="shared" si="195"/>
        <v>0</v>
      </c>
      <c r="AQ481">
        <f t="shared" si="196"/>
        <v>0</v>
      </c>
      <c r="AR481">
        <f t="shared" si="197"/>
        <v>0</v>
      </c>
      <c r="AS481">
        <f t="shared" si="198"/>
        <v>0</v>
      </c>
      <c r="AT481" s="311">
        <f t="shared" si="199"/>
        <v>0</v>
      </c>
      <c r="AU481" s="312">
        <f t="shared" si="200"/>
        <v>0</v>
      </c>
      <c r="AV481" s="313">
        <f t="shared" si="201"/>
        <v>0</v>
      </c>
      <c r="AW481" s="314">
        <f t="shared" si="211"/>
        <v>0</v>
      </c>
      <c r="AX481" s="311">
        <f t="shared" si="202"/>
        <v>0</v>
      </c>
      <c r="AY481" s="312">
        <f t="shared" si="203"/>
        <v>0</v>
      </c>
      <c r="AZ481" s="313">
        <f t="shared" si="204"/>
        <v>0</v>
      </c>
      <c r="BA481" s="314">
        <f t="shared" si="212"/>
        <v>0</v>
      </c>
      <c r="BB481" s="311">
        <f t="shared" si="205"/>
        <v>0</v>
      </c>
      <c r="BC481" s="312">
        <f t="shared" si="206"/>
        <v>0</v>
      </c>
      <c r="BD481" s="313">
        <f t="shared" si="207"/>
        <v>0</v>
      </c>
      <c r="BE481" s="314">
        <f t="shared" si="213"/>
        <v>0</v>
      </c>
      <c r="BF481" s="311">
        <f t="shared" si="208"/>
        <v>0</v>
      </c>
      <c r="BG481" s="312">
        <f t="shared" si="209"/>
        <v>0</v>
      </c>
      <c r="BH481" s="313">
        <f t="shared" si="210"/>
        <v>0</v>
      </c>
      <c r="BI481" s="314">
        <f t="shared" si="214"/>
        <v>0</v>
      </c>
      <c r="BJ481" s="247">
        <f t="shared" si="215"/>
        <v>0</v>
      </c>
      <c r="BK481" s="310" t="str">
        <f>IF(BJ481=0,"",
IF(SUM($BJ$143:BJ481)=1,BL481,
IF($BJ$718&gt;SUM($BJ$143:BJ481),_xlfn.CONCAT(", ",BL481),
IF($BJ$718=SUM($BJ$143:BJ481),_xlfn.CONCAT(" y ",BL481)))))</f>
        <v/>
      </c>
      <c r="BL481" s="19">
        <v>339</v>
      </c>
      <c r="BM481" s="14"/>
      <c r="BN481" s="315"/>
      <c r="BO481" s="315"/>
      <c r="BP481" s="315"/>
      <c r="BQ481" s="315"/>
      <c r="BR481" s="315"/>
      <c r="BS481" s="315"/>
      <c r="BT481" s="315"/>
      <c r="BU481" s="315"/>
      <c r="BV481" s="14"/>
      <c r="BW481" s="14"/>
      <c r="BX481" s="14"/>
      <c r="BY481" s="14"/>
      <c r="BZ481" s="14"/>
      <c r="CA481" s="14"/>
      <c r="CB481" s="14"/>
      <c r="CC481" s="14"/>
      <c r="CD481" s="14"/>
      <c r="CE481" s="14"/>
      <c r="CF481" s="14"/>
      <c r="CG481" s="14"/>
      <c r="CH481" s="14"/>
      <c r="CI481" s="14"/>
      <c r="CJ481" s="14"/>
      <c r="CK481" s="14"/>
      <c r="CL481" s="14"/>
    </row>
    <row r="482" spans="1:90" ht="15" customHeight="1">
      <c r="A482" s="5"/>
      <c r="B482" s="6"/>
      <c r="C482" s="19" t="s">
        <v>7005</v>
      </c>
      <c r="D482" s="634" t="str">
        <f>IF($AC$136="","",IF(HLOOKUP($AC$136,Presentación!$AQ$3:$BV$574,Presentación!AP343)="","",HLOOKUP($AC$136,Presentación!$AQ$3:$BV$574,Presentación!AP343,0)))</f>
        <v/>
      </c>
      <c r="E482" s="669"/>
      <c r="F482" s="670"/>
      <c r="G482" s="752" t="str">
        <f>IF($AC$136="","",IF(HLOOKUP($AC$136,Presentación!$BZ$3:$DE$574,Presentación!AP343,0)="","",HLOOKUP($AC$136,Presentación!$BZ$3:$DE$574,Presentación!AP343,0)))</f>
        <v/>
      </c>
      <c r="H482" s="669"/>
      <c r="I482" s="669"/>
      <c r="J482" s="669"/>
      <c r="K482" s="669"/>
      <c r="L482" s="669"/>
      <c r="M482" s="669"/>
      <c r="N482" s="669"/>
      <c r="O482" s="669"/>
      <c r="P482" s="669"/>
      <c r="Q482" s="669"/>
      <c r="R482" s="669"/>
      <c r="S482" s="670"/>
      <c r="T482" s="866"/>
      <c r="U482" s="745"/>
      <c r="V482" s="746"/>
      <c r="W482" s="112"/>
      <c r="X482" s="112"/>
      <c r="Y482" s="112"/>
      <c r="Z482" s="112"/>
      <c r="AA482" s="112"/>
      <c r="AB482" s="112"/>
      <c r="AC482" s="112"/>
      <c r="AD482" s="112"/>
      <c r="AG482">
        <f t="shared" si="189"/>
        <v>0</v>
      </c>
      <c r="AH482" s="247">
        <f t="shared" si="190"/>
        <v>0</v>
      </c>
      <c r="AI482" s="310" t="str">
        <f>IF(AH482=0,"",
IF(SUM($AH$142:AH482)=1,AJ482,
IF($AH$717&gt;SUM($AH$142:AH482),_xlfn.CONCAT(", ",AJ482),
IF($AH$717=SUM($AH$142:AH482),_xlfn.CONCAT(" y ",AJ482)))))</f>
        <v/>
      </c>
      <c r="AJ482" s="19">
        <v>341</v>
      </c>
      <c r="AK482">
        <f t="shared" si="188"/>
        <v>0</v>
      </c>
      <c r="AL482">
        <f t="shared" si="191"/>
        <v>0</v>
      </c>
      <c r="AM482">
        <f t="shared" si="192"/>
        <v>0</v>
      </c>
      <c r="AN482">
        <f t="shared" si="193"/>
        <v>0</v>
      </c>
      <c r="AO482">
        <f t="shared" si="194"/>
        <v>0</v>
      </c>
      <c r="AP482">
        <f t="shared" si="195"/>
        <v>0</v>
      </c>
      <c r="AQ482">
        <f t="shared" si="196"/>
        <v>0</v>
      </c>
      <c r="AR482">
        <f t="shared" si="197"/>
        <v>0</v>
      </c>
      <c r="AS482">
        <f t="shared" si="198"/>
        <v>0</v>
      </c>
      <c r="AT482" s="311">
        <f t="shared" si="199"/>
        <v>0</v>
      </c>
      <c r="AU482" s="312">
        <f t="shared" si="200"/>
        <v>0</v>
      </c>
      <c r="AV482" s="313">
        <f t="shared" si="201"/>
        <v>0</v>
      </c>
      <c r="AW482" s="314">
        <f t="shared" si="211"/>
        <v>0</v>
      </c>
      <c r="AX482" s="311">
        <f t="shared" si="202"/>
        <v>0</v>
      </c>
      <c r="AY482" s="312">
        <f t="shared" si="203"/>
        <v>0</v>
      </c>
      <c r="AZ482" s="313">
        <f t="shared" si="204"/>
        <v>0</v>
      </c>
      <c r="BA482" s="314">
        <f t="shared" si="212"/>
        <v>0</v>
      </c>
      <c r="BB482" s="311">
        <f t="shared" si="205"/>
        <v>0</v>
      </c>
      <c r="BC482" s="312">
        <f t="shared" si="206"/>
        <v>0</v>
      </c>
      <c r="BD482" s="313">
        <f t="shared" si="207"/>
        <v>0</v>
      </c>
      <c r="BE482" s="314">
        <f t="shared" si="213"/>
        <v>0</v>
      </c>
      <c r="BF482" s="311">
        <f t="shared" si="208"/>
        <v>0</v>
      </c>
      <c r="BG482" s="312">
        <f t="shared" si="209"/>
        <v>0</v>
      </c>
      <c r="BH482" s="313">
        <f t="shared" si="210"/>
        <v>0</v>
      </c>
      <c r="BI482" s="314">
        <f t="shared" si="214"/>
        <v>0</v>
      </c>
      <c r="BJ482" s="247">
        <f t="shared" si="215"/>
        <v>0</v>
      </c>
      <c r="BK482" s="310" t="str">
        <f>IF(BJ482=0,"",
IF(SUM($BJ$143:BJ482)=1,BL482,
IF($BJ$718&gt;SUM($BJ$143:BJ482),_xlfn.CONCAT(", ",BL482),
IF($BJ$718=SUM($BJ$143:BJ482),_xlfn.CONCAT(" y ",BL482)))))</f>
        <v/>
      </c>
      <c r="BL482" s="19">
        <v>340</v>
      </c>
      <c r="BM482" s="14"/>
      <c r="BN482" s="315"/>
      <c r="BO482" s="315"/>
      <c r="BP482" s="315"/>
      <c r="BQ482" s="315"/>
      <c r="BR482" s="315"/>
      <c r="BS482" s="315"/>
      <c r="BT482" s="315"/>
      <c r="BU482" s="315"/>
      <c r="BV482" s="14"/>
      <c r="BW482" s="14"/>
      <c r="BX482" s="14"/>
      <c r="BY482" s="14"/>
      <c r="BZ482" s="14"/>
      <c r="CA482" s="14"/>
      <c r="CB482" s="14"/>
      <c r="CC482" s="14"/>
      <c r="CD482" s="14"/>
      <c r="CE482" s="14"/>
      <c r="CF482" s="14"/>
      <c r="CG482" s="14"/>
      <c r="CH482" s="14"/>
      <c r="CI482" s="14"/>
      <c r="CJ482" s="14"/>
      <c r="CK482" s="14"/>
      <c r="CL482" s="14"/>
    </row>
    <row r="483" spans="1:90" ht="15" customHeight="1">
      <c r="A483" s="5"/>
      <c r="B483" s="6"/>
      <c r="C483" s="19" t="s">
        <v>7006</v>
      </c>
      <c r="D483" s="634" t="str">
        <f>IF($AC$136="","",IF(HLOOKUP($AC$136,Presentación!$AQ$3:$BV$574,Presentación!AP344)="","",HLOOKUP($AC$136,Presentación!$AQ$3:$BV$574,Presentación!AP344,0)))</f>
        <v/>
      </c>
      <c r="E483" s="669"/>
      <c r="F483" s="670"/>
      <c r="G483" s="752" t="str">
        <f>IF($AC$136="","",IF(HLOOKUP($AC$136,Presentación!$BZ$3:$DE$574,Presentación!AP344,0)="","",HLOOKUP($AC$136,Presentación!$BZ$3:$DE$574,Presentación!AP344,0)))</f>
        <v/>
      </c>
      <c r="H483" s="669"/>
      <c r="I483" s="669"/>
      <c r="J483" s="669"/>
      <c r="K483" s="669"/>
      <c r="L483" s="669"/>
      <c r="M483" s="669"/>
      <c r="N483" s="669"/>
      <c r="O483" s="669"/>
      <c r="P483" s="669"/>
      <c r="Q483" s="669"/>
      <c r="R483" s="669"/>
      <c r="S483" s="670"/>
      <c r="T483" s="866"/>
      <c r="U483" s="745"/>
      <c r="V483" s="746"/>
      <c r="W483" s="112"/>
      <c r="X483" s="112"/>
      <c r="Y483" s="112"/>
      <c r="Z483" s="112"/>
      <c r="AA483" s="112"/>
      <c r="AB483" s="112"/>
      <c r="AC483" s="112"/>
      <c r="AD483" s="112"/>
      <c r="AG483">
        <f t="shared" si="189"/>
        <v>0</v>
      </c>
      <c r="AH483" s="247">
        <f t="shared" si="190"/>
        <v>0</v>
      </c>
      <c r="AI483" s="310" t="str">
        <f>IF(AH483=0,"",
IF(SUM($AH$142:AH483)=1,AJ483,
IF($AH$717&gt;SUM($AH$142:AH483),_xlfn.CONCAT(", ",AJ483),
IF($AH$717=SUM($AH$142:AH483),_xlfn.CONCAT(" y ",AJ483)))))</f>
        <v/>
      </c>
      <c r="AJ483" s="19">
        <v>342</v>
      </c>
      <c r="AK483">
        <f t="shared" si="188"/>
        <v>0</v>
      </c>
      <c r="AL483">
        <f t="shared" si="191"/>
        <v>0</v>
      </c>
      <c r="AM483">
        <f t="shared" si="192"/>
        <v>0</v>
      </c>
      <c r="AN483">
        <f t="shared" si="193"/>
        <v>0</v>
      </c>
      <c r="AO483">
        <f t="shared" si="194"/>
        <v>0</v>
      </c>
      <c r="AP483">
        <f t="shared" si="195"/>
        <v>0</v>
      </c>
      <c r="AQ483">
        <f t="shared" si="196"/>
        <v>0</v>
      </c>
      <c r="AR483">
        <f t="shared" si="197"/>
        <v>0</v>
      </c>
      <c r="AS483">
        <f t="shared" si="198"/>
        <v>0</v>
      </c>
      <c r="AT483" s="311">
        <f t="shared" si="199"/>
        <v>0</v>
      </c>
      <c r="AU483" s="312">
        <f t="shared" si="200"/>
        <v>0</v>
      </c>
      <c r="AV483" s="313">
        <f t="shared" si="201"/>
        <v>0</v>
      </c>
      <c r="AW483" s="314">
        <f t="shared" si="211"/>
        <v>0</v>
      </c>
      <c r="AX483" s="311">
        <f t="shared" si="202"/>
        <v>0</v>
      </c>
      <c r="AY483" s="312">
        <f t="shared" si="203"/>
        <v>0</v>
      </c>
      <c r="AZ483" s="313">
        <f t="shared" si="204"/>
        <v>0</v>
      </c>
      <c r="BA483" s="314">
        <f t="shared" si="212"/>
        <v>0</v>
      </c>
      <c r="BB483" s="311">
        <f t="shared" si="205"/>
        <v>0</v>
      </c>
      <c r="BC483" s="312">
        <f t="shared" si="206"/>
        <v>0</v>
      </c>
      <c r="BD483" s="313">
        <f t="shared" si="207"/>
        <v>0</v>
      </c>
      <c r="BE483" s="314">
        <f t="shared" si="213"/>
        <v>0</v>
      </c>
      <c r="BF483" s="311">
        <f t="shared" si="208"/>
        <v>0</v>
      </c>
      <c r="BG483" s="312">
        <f t="shared" si="209"/>
        <v>0</v>
      </c>
      <c r="BH483" s="313">
        <f t="shared" si="210"/>
        <v>0</v>
      </c>
      <c r="BI483" s="314">
        <f t="shared" si="214"/>
        <v>0</v>
      </c>
      <c r="BJ483" s="247">
        <f t="shared" si="215"/>
        <v>0</v>
      </c>
      <c r="BK483" s="310" t="str">
        <f>IF(BJ483=0,"",
IF(SUM($BJ$143:BJ483)=1,BL483,
IF($BJ$718&gt;SUM($BJ$143:BJ483),_xlfn.CONCAT(", ",BL483),
IF($BJ$718=SUM($BJ$143:BJ483),_xlfn.CONCAT(" y ",BL483)))))</f>
        <v/>
      </c>
      <c r="BL483" s="19">
        <v>341</v>
      </c>
      <c r="BM483" s="14"/>
      <c r="BN483" s="315"/>
      <c r="BO483" s="315"/>
      <c r="BP483" s="315"/>
      <c r="BQ483" s="315"/>
      <c r="BR483" s="315"/>
      <c r="BS483" s="315"/>
      <c r="BT483" s="315"/>
      <c r="BU483" s="315"/>
      <c r="BV483" s="14"/>
      <c r="BW483" s="14"/>
      <c r="BX483" s="14"/>
      <c r="BY483" s="14"/>
      <c r="BZ483" s="14"/>
      <c r="CA483" s="14"/>
      <c r="CB483" s="14"/>
      <c r="CC483" s="14"/>
      <c r="CD483" s="14"/>
      <c r="CE483" s="14"/>
      <c r="CF483" s="14"/>
      <c r="CG483" s="14"/>
      <c r="CH483" s="14"/>
      <c r="CI483" s="14"/>
      <c r="CJ483" s="14"/>
      <c r="CK483" s="14"/>
      <c r="CL483" s="14"/>
    </row>
    <row r="484" spans="1:90" ht="15" customHeight="1">
      <c r="A484" s="5"/>
      <c r="B484" s="6"/>
      <c r="C484" s="19" t="s">
        <v>7007</v>
      </c>
      <c r="D484" s="634" t="str">
        <f>IF($AC$136="","",IF(HLOOKUP($AC$136,Presentación!$AQ$3:$BV$574,Presentación!AP345)="","",HLOOKUP($AC$136,Presentación!$AQ$3:$BV$574,Presentación!AP345,0)))</f>
        <v/>
      </c>
      <c r="E484" s="669"/>
      <c r="F484" s="670"/>
      <c r="G484" s="752" t="str">
        <f>IF($AC$136="","",IF(HLOOKUP($AC$136,Presentación!$BZ$3:$DE$574,Presentación!AP345,0)="","",HLOOKUP($AC$136,Presentación!$BZ$3:$DE$574,Presentación!AP345,0)))</f>
        <v/>
      </c>
      <c r="H484" s="669"/>
      <c r="I484" s="669"/>
      <c r="J484" s="669"/>
      <c r="K484" s="669"/>
      <c r="L484" s="669"/>
      <c r="M484" s="669"/>
      <c r="N484" s="669"/>
      <c r="O484" s="669"/>
      <c r="P484" s="669"/>
      <c r="Q484" s="669"/>
      <c r="R484" s="669"/>
      <c r="S484" s="670"/>
      <c r="T484" s="866"/>
      <c r="U484" s="745"/>
      <c r="V484" s="746"/>
      <c r="W484" s="112"/>
      <c r="X484" s="112"/>
      <c r="Y484" s="112"/>
      <c r="Z484" s="112"/>
      <c r="AA484" s="112"/>
      <c r="AB484" s="112"/>
      <c r="AC484" s="112"/>
      <c r="AD484" s="112"/>
      <c r="AG484">
        <f t="shared" si="189"/>
        <v>0</v>
      </c>
      <c r="AH484" s="247">
        <f t="shared" si="190"/>
        <v>0</v>
      </c>
      <c r="AI484" s="310" t="str">
        <f>IF(AH484=0,"",
IF(SUM($AH$142:AH484)=1,AJ484,
IF($AH$717&gt;SUM($AH$142:AH484),_xlfn.CONCAT(", ",AJ484),
IF($AH$717=SUM($AH$142:AH484),_xlfn.CONCAT(" y ",AJ484)))))</f>
        <v/>
      </c>
      <c r="AJ484" s="19">
        <v>343</v>
      </c>
      <c r="AK484">
        <f t="shared" si="188"/>
        <v>0</v>
      </c>
      <c r="AL484">
        <f t="shared" si="191"/>
        <v>0</v>
      </c>
      <c r="AM484">
        <f t="shared" si="192"/>
        <v>0</v>
      </c>
      <c r="AN484">
        <f t="shared" si="193"/>
        <v>0</v>
      </c>
      <c r="AO484">
        <f t="shared" si="194"/>
        <v>0</v>
      </c>
      <c r="AP484">
        <f t="shared" si="195"/>
        <v>0</v>
      </c>
      <c r="AQ484">
        <f t="shared" si="196"/>
        <v>0</v>
      </c>
      <c r="AR484">
        <f t="shared" si="197"/>
        <v>0</v>
      </c>
      <c r="AS484">
        <f t="shared" si="198"/>
        <v>0</v>
      </c>
      <c r="AT484" s="311">
        <f t="shared" si="199"/>
        <v>0</v>
      </c>
      <c r="AU484" s="312">
        <f t="shared" si="200"/>
        <v>0</v>
      </c>
      <c r="AV484" s="313">
        <f t="shared" si="201"/>
        <v>0</v>
      </c>
      <c r="AW484" s="314">
        <f t="shared" si="211"/>
        <v>0</v>
      </c>
      <c r="AX484" s="311">
        <f t="shared" si="202"/>
        <v>0</v>
      </c>
      <c r="AY484" s="312">
        <f t="shared" si="203"/>
        <v>0</v>
      </c>
      <c r="AZ484" s="313">
        <f t="shared" si="204"/>
        <v>0</v>
      </c>
      <c r="BA484" s="314">
        <f t="shared" si="212"/>
        <v>0</v>
      </c>
      <c r="BB484" s="311">
        <f t="shared" si="205"/>
        <v>0</v>
      </c>
      <c r="BC484" s="312">
        <f t="shared" si="206"/>
        <v>0</v>
      </c>
      <c r="BD484" s="313">
        <f t="shared" si="207"/>
        <v>0</v>
      </c>
      <c r="BE484" s="314">
        <f t="shared" si="213"/>
        <v>0</v>
      </c>
      <c r="BF484" s="311">
        <f t="shared" si="208"/>
        <v>0</v>
      </c>
      <c r="BG484" s="312">
        <f t="shared" si="209"/>
        <v>0</v>
      </c>
      <c r="BH484" s="313">
        <f t="shared" si="210"/>
        <v>0</v>
      </c>
      <c r="BI484" s="314">
        <f t="shared" si="214"/>
        <v>0</v>
      </c>
      <c r="BJ484" s="247">
        <f t="shared" si="215"/>
        <v>0</v>
      </c>
      <c r="BK484" s="310" t="str">
        <f>IF(BJ484=0,"",
IF(SUM($BJ$143:BJ484)=1,BL484,
IF($BJ$718&gt;SUM($BJ$143:BJ484),_xlfn.CONCAT(", ",BL484),
IF($BJ$718=SUM($BJ$143:BJ484),_xlfn.CONCAT(" y ",BL484)))))</f>
        <v/>
      </c>
      <c r="BL484" s="19">
        <v>342</v>
      </c>
      <c r="BM484" s="14"/>
      <c r="BN484" s="315"/>
      <c r="BO484" s="315"/>
      <c r="BP484" s="315"/>
      <c r="BQ484" s="315"/>
      <c r="BR484" s="315"/>
      <c r="BS484" s="315"/>
      <c r="BT484" s="315"/>
      <c r="BU484" s="315"/>
      <c r="BV484" s="14"/>
      <c r="BW484" s="14"/>
      <c r="BX484" s="14"/>
      <c r="BY484" s="14"/>
      <c r="BZ484" s="14"/>
      <c r="CA484" s="14"/>
      <c r="CB484" s="14"/>
      <c r="CC484" s="14"/>
      <c r="CD484" s="14"/>
      <c r="CE484" s="14"/>
      <c r="CF484" s="14"/>
      <c r="CG484" s="14"/>
      <c r="CH484" s="14"/>
      <c r="CI484" s="14"/>
      <c r="CJ484" s="14"/>
      <c r="CK484" s="14"/>
      <c r="CL484" s="14"/>
    </row>
    <row r="485" spans="1:90" ht="15" customHeight="1">
      <c r="A485" s="5"/>
      <c r="B485" s="6"/>
      <c r="C485" s="19" t="s">
        <v>7008</v>
      </c>
      <c r="D485" s="634" t="str">
        <f>IF($AC$136="","",IF(HLOOKUP($AC$136,Presentación!$AQ$3:$BV$574,Presentación!AP346)="","",HLOOKUP($AC$136,Presentación!$AQ$3:$BV$574,Presentación!AP346,0)))</f>
        <v/>
      </c>
      <c r="E485" s="669"/>
      <c r="F485" s="670"/>
      <c r="G485" s="752" t="str">
        <f>IF($AC$136="","",IF(HLOOKUP($AC$136,Presentación!$BZ$3:$DE$574,Presentación!AP346,0)="","",HLOOKUP($AC$136,Presentación!$BZ$3:$DE$574,Presentación!AP346,0)))</f>
        <v/>
      </c>
      <c r="H485" s="669"/>
      <c r="I485" s="669"/>
      <c r="J485" s="669"/>
      <c r="K485" s="669"/>
      <c r="L485" s="669"/>
      <c r="M485" s="669"/>
      <c r="N485" s="669"/>
      <c r="O485" s="669"/>
      <c r="P485" s="669"/>
      <c r="Q485" s="669"/>
      <c r="R485" s="669"/>
      <c r="S485" s="670"/>
      <c r="T485" s="866"/>
      <c r="U485" s="745"/>
      <c r="V485" s="746"/>
      <c r="W485" s="112"/>
      <c r="X485" s="112"/>
      <c r="Y485" s="112"/>
      <c r="Z485" s="112"/>
      <c r="AA485" s="112"/>
      <c r="AB485" s="112"/>
      <c r="AC485" s="112"/>
      <c r="AD485" s="112"/>
      <c r="AG485">
        <f t="shared" si="189"/>
        <v>0</v>
      </c>
      <c r="AH485" s="247">
        <f t="shared" si="190"/>
        <v>0</v>
      </c>
      <c r="AI485" s="310" t="str">
        <f>IF(AH485=0,"",
IF(SUM($AH$142:AH485)=1,AJ485,
IF($AH$717&gt;SUM($AH$142:AH485),_xlfn.CONCAT(", ",AJ485),
IF($AH$717=SUM($AH$142:AH485),_xlfn.CONCAT(" y ",AJ485)))))</f>
        <v/>
      </c>
      <c r="AJ485" s="19">
        <v>344</v>
      </c>
      <c r="AK485">
        <f t="shared" si="188"/>
        <v>0</v>
      </c>
      <c r="AL485">
        <f t="shared" si="191"/>
        <v>0</v>
      </c>
      <c r="AM485">
        <f t="shared" si="192"/>
        <v>0</v>
      </c>
      <c r="AN485">
        <f t="shared" si="193"/>
        <v>0</v>
      </c>
      <c r="AO485">
        <f t="shared" si="194"/>
        <v>0</v>
      </c>
      <c r="AP485">
        <f t="shared" si="195"/>
        <v>0</v>
      </c>
      <c r="AQ485">
        <f t="shared" si="196"/>
        <v>0</v>
      </c>
      <c r="AR485">
        <f t="shared" si="197"/>
        <v>0</v>
      </c>
      <c r="AS485">
        <f t="shared" si="198"/>
        <v>0</v>
      </c>
      <c r="AT485" s="311">
        <f t="shared" si="199"/>
        <v>0</v>
      </c>
      <c r="AU485" s="312">
        <f t="shared" si="200"/>
        <v>0</v>
      </c>
      <c r="AV485" s="313">
        <f t="shared" si="201"/>
        <v>0</v>
      </c>
      <c r="AW485" s="314">
        <f t="shared" si="211"/>
        <v>0</v>
      </c>
      <c r="AX485" s="311">
        <f t="shared" si="202"/>
        <v>0</v>
      </c>
      <c r="AY485" s="312">
        <f t="shared" si="203"/>
        <v>0</v>
      </c>
      <c r="AZ485" s="313">
        <f t="shared" si="204"/>
        <v>0</v>
      </c>
      <c r="BA485" s="314">
        <f t="shared" si="212"/>
        <v>0</v>
      </c>
      <c r="BB485" s="311">
        <f t="shared" si="205"/>
        <v>0</v>
      </c>
      <c r="BC485" s="312">
        <f t="shared" si="206"/>
        <v>0</v>
      </c>
      <c r="BD485" s="313">
        <f t="shared" si="207"/>
        <v>0</v>
      </c>
      <c r="BE485" s="314">
        <f t="shared" si="213"/>
        <v>0</v>
      </c>
      <c r="BF485" s="311">
        <f t="shared" si="208"/>
        <v>0</v>
      </c>
      <c r="BG485" s="312">
        <f t="shared" si="209"/>
        <v>0</v>
      </c>
      <c r="BH485" s="313">
        <f t="shared" si="210"/>
        <v>0</v>
      </c>
      <c r="BI485" s="314">
        <f t="shared" si="214"/>
        <v>0</v>
      </c>
      <c r="BJ485" s="247">
        <f t="shared" si="215"/>
        <v>0</v>
      </c>
      <c r="BK485" s="310" t="str">
        <f>IF(BJ485=0,"",
IF(SUM($BJ$143:BJ485)=1,BL485,
IF($BJ$718&gt;SUM($BJ$143:BJ485),_xlfn.CONCAT(", ",BL485),
IF($BJ$718=SUM($BJ$143:BJ485),_xlfn.CONCAT(" y ",BL485)))))</f>
        <v/>
      </c>
      <c r="BL485" s="19">
        <v>343</v>
      </c>
      <c r="BM485" s="14"/>
      <c r="BN485" s="315"/>
      <c r="BO485" s="315"/>
      <c r="BP485" s="315"/>
      <c r="BQ485" s="315"/>
      <c r="BR485" s="315"/>
      <c r="BS485" s="315"/>
      <c r="BT485" s="315"/>
      <c r="BU485" s="315"/>
      <c r="BV485" s="14"/>
      <c r="BW485" s="14"/>
      <c r="BX485" s="14"/>
      <c r="BY485" s="14"/>
      <c r="BZ485" s="14"/>
      <c r="CA485" s="14"/>
      <c r="CB485" s="14"/>
      <c r="CC485" s="14"/>
      <c r="CD485" s="14"/>
      <c r="CE485" s="14"/>
      <c r="CF485" s="14"/>
      <c r="CG485" s="14"/>
      <c r="CH485" s="14"/>
      <c r="CI485" s="14"/>
      <c r="CJ485" s="14"/>
      <c r="CK485" s="14"/>
      <c r="CL485" s="14"/>
    </row>
    <row r="486" spans="1:90" ht="15" customHeight="1">
      <c r="A486" s="5"/>
      <c r="B486" s="6"/>
      <c r="C486" s="19" t="s">
        <v>7009</v>
      </c>
      <c r="D486" s="634" t="str">
        <f>IF($AC$136="","",IF(HLOOKUP($AC$136,Presentación!$AQ$3:$BV$574,Presentación!AP347)="","",HLOOKUP($AC$136,Presentación!$AQ$3:$BV$574,Presentación!AP347,0)))</f>
        <v/>
      </c>
      <c r="E486" s="669"/>
      <c r="F486" s="670"/>
      <c r="G486" s="752" t="str">
        <f>IF($AC$136="","",IF(HLOOKUP($AC$136,Presentación!$BZ$3:$DE$574,Presentación!AP347,0)="","",HLOOKUP($AC$136,Presentación!$BZ$3:$DE$574,Presentación!AP347,0)))</f>
        <v/>
      </c>
      <c r="H486" s="669"/>
      <c r="I486" s="669"/>
      <c r="J486" s="669"/>
      <c r="K486" s="669"/>
      <c r="L486" s="669"/>
      <c r="M486" s="669"/>
      <c r="N486" s="669"/>
      <c r="O486" s="669"/>
      <c r="P486" s="669"/>
      <c r="Q486" s="669"/>
      <c r="R486" s="669"/>
      <c r="S486" s="670"/>
      <c r="T486" s="866"/>
      <c r="U486" s="745"/>
      <c r="V486" s="746"/>
      <c r="W486" s="112"/>
      <c r="X486" s="112"/>
      <c r="Y486" s="112"/>
      <c r="Z486" s="112"/>
      <c r="AA486" s="112"/>
      <c r="AB486" s="112"/>
      <c r="AC486" s="112"/>
      <c r="AD486" s="112"/>
      <c r="AG486">
        <f t="shared" si="189"/>
        <v>0</v>
      </c>
      <c r="AH486" s="247">
        <f t="shared" si="190"/>
        <v>0</v>
      </c>
      <c r="AI486" s="310" t="str">
        <f>IF(AH486=0,"",
IF(SUM($AH$142:AH486)=1,AJ486,
IF($AH$717&gt;SUM($AH$142:AH486),_xlfn.CONCAT(", ",AJ486),
IF($AH$717=SUM($AH$142:AH486),_xlfn.CONCAT(" y ",AJ486)))))</f>
        <v/>
      </c>
      <c r="AJ486" s="19">
        <v>345</v>
      </c>
      <c r="AK486">
        <f t="shared" si="188"/>
        <v>0</v>
      </c>
      <c r="AL486">
        <f t="shared" si="191"/>
        <v>0</v>
      </c>
      <c r="AM486">
        <f t="shared" si="192"/>
        <v>0</v>
      </c>
      <c r="AN486">
        <f t="shared" si="193"/>
        <v>0</v>
      </c>
      <c r="AO486">
        <f t="shared" si="194"/>
        <v>0</v>
      </c>
      <c r="AP486">
        <f t="shared" si="195"/>
        <v>0</v>
      </c>
      <c r="AQ486">
        <f t="shared" si="196"/>
        <v>0</v>
      </c>
      <c r="AR486">
        <f t="shared" si="197"/>
        <v>0</v>
      </c>
      <c r="AS486">
        <f t="shared" si="198"/>
        <v>0</v>
      </c>
      <c r="AT486" s="311">
        <f t="shared" si="199"/>
        <v>0</v>
      </c>
      <c r="AU486" s="312">
        <f t="shared" si="200"/>
        <v>0</v>
      </c>
      <c r="AV486" s="313">
        <f t="shared" si="201"/>
        <v>0</v>
      </c>
      <c r="AW486" s="314">
        <f t="shared" si="211"/>
        <v>0</v>
      </c>
      <c r="AX486" s="311">
        <f t="shared" si="202"/>
        <v>0</v>
      </c>
      <c r="AY486" s="312">
        <f t="shared" si="203"/>
        <v>0</v>
      </c>
      <c r="AZ486" s="313">
        <f t="shared" si="204"/>
        <v>0</v>
      </c>
      <c r="BA486" s="314">
        <f t="shared" si="212"/>
        <v>0</v>
      </c>
      <c r="BB486" s="311">
        <f t="shared" si="205"/>
        <v>0</v>
      </c>
      <c r="BC486" s="312">
        <f t="shared" si="206"/>
        <v>0</v>
      </c>
      <c r="BD486" s="313">
        <f t="shared" si="207"/>
        <v>0</v>
      </c>
      <c r="BE486" s="314">
        <f t="shared" si="213"/>
        <v>0</v>
      </c>
      <c r="BF486" s="311">
        <f t="shared" si="208"/>
        <v>0</v>
      </c>
      <c r="BG486" s="312">
        <f t="shared" si="209"/>
        <v>0</v>
      </c>
      <c r="BH486" s="313">
        <f t="shared" si="210"/>
        <v>0</v>
      </c>
      <c r="BI486" s="314">
        <f t="shared" si="214"/>
        <v>0</v>
      </c>
      <c r="BJ486" s="247">
        <f t="shared" si="215"/>
        <v>0</v>
      </c>
      <c r="BK486" s="310" t="str">
        <f>IF(BJ486=0,"",
IF(SUM($BJ$143:BJ486)=1,BL486,
IF($BJ$718&gt;SUM($BJ$143:BJ486),_xlfn.CONCAT(", ",BL486),
IF($BJ$718=SUM($BJ$143:BJ486),_xlfn.CONCAT(" y ",BL486)))))</f>
        <v/>
      </c>
      <c r="BL486" s="19">
        <v>344</v>
      </c>
      <c r="BM486" s="14"/>
      <c r="BN486" s="315"/>
      <c r="BO486" s="315"/>
      <c r="BP486" s="315"/>
      <c r="BQ486" s="315"/>
      <c r="BR486" s="315"/>
      <c r="BS486" s="315"/>
      <c r="BT486" s="315"/>
      <c r="BU486" s="315"/>
      <c r="BV486" s="14"/>
      <c r="BW486" s="14"/>
      <c r="BX486" s="14"/>
      <c r="BY486" s="14"/>
      <c r="BZ486" s="14"/>
      <c r="CA486" s="14"/>
      <c r="CB486" s="14"/>
      <c r="CC486" s="14"/>
      <c r="CD486" s="14"/>
      <c r="CE486" s="14"/>
      <c r="CF486" s="14"/>
      <c r="CG486" s="14"/>
      <c r="CH486" s="14"/>
      <c r="CI486" s="14"/>
      <c r="CJ486" s="14"/>
      <c r="CK486" s="14"/>
      <c r="CL486" s="14"/>
    </row>
    <row r="487" spans="1:90" ht="15" customHeight="1">
      <c r="A487" s="5"/>
      <c r="B487" s="6"/>
      <c r="C487" s="19" t="s">
        <v>7010</v>
      </c>
      <c r="D487" s="634" t="str">
        <f>IF($AC$136="","",IF(HLOOKUP($AC$136,Presentación!$AQ$3:$BV$574,Presentación!AP348)="","",HLOOKUP($AC$136,Presentación!$AQ$3:$BV$574,Presentación!AP348,0)))</f>
        <v/>
      </c>
      <c r="E487" s="669"/>
      <c r="F487" s="670"/>
      <c r="G487" s="752" t="str">
        <f>IF($AC$136="","",IF(HLOOKUP($AC$136,Presentación!$BZ$3:$DE$574,Presentación!AP348,0)="","",HLOOKUP($AC$136,Presentación!$BZ$3:$DE$574,Presentación!AP348,0)))</f>
        <v/>
      </c>
      <c r="H487" s="669"/>
      <c r="I487" s="669"/>
      <c r="J487" s="669"/>
      <c r="K487" s="669"/>
      <c r="L487" s="669"/>
      <c r="M487" s="669"/>
      <c r="N487" s="669"/>
      <c r="O487" s="669"/>
      <c r="P487" s="669"/>
      <c r="Q487" s="669"/>
      <c r="R487" s="669"/>
      <c r="S487" s="670"/>
      <c r="T487" s="866"/>
      <c r="U487" s="745"/>
      <c r="V487" s="746"/>
      <c r="W487" s="112"/>
      <c r="X487" s="112"/>
      <c r="Y487" s="112"/>
      <c r="Z487" s="112"/>
      <c r="AA487" s="112"/>
      <c r="AB487" s="112"/>
      <c r="AC487" s="112"/>
      <c r="AD487" s="112"/>
      <c r="AG487">
        <f t="shared" si="189"/>
        <v>0</v>
      </c>
      <c r="AH487" s="247">
        <f t="shared" si="190"/>
        <v>0</v>
      </c>
      <c r="AI487" s="310" t="str">
        <f>IF(AH487=0,"",
IF(SUM($AH$142:AH487)=1,AJ487,
IF($AH$717&gt;SUM($AH$142:AH487),_xlfn.CONCAT(", ",AJ487),
IF($AH$717=SUM($AH$142:AH487),_xlfn.CONCAT(" y ",AJ487)))))</f>
        <v/>
      </c>
      <c r="AJ487" s="19">
        <v>346</v>
      </c>
      <c r="AK487">
        <f t="shared" si="188"/>
        <v>0</v>
      </c>
      <c r="AL487">
        <f t="shared" si="191"/>
        <v>0</v>
      </c>
      <c r="AM487">
        <f t="shared" si="192"/>
        <v>0</v>
      </c>
      <c r="AN487">
        <f t="shared" si="193"/>
        <v>0</v>
      </c>
      <c r="AO487">
        <f t="shared" si="194"/>
        <v>0</v>
      </c>
      <c r="AP487">
        <f t="shared" si="195"/>
        <v>0</v>
      </c>
      <c r="AQ487">
        <f t="shared" si="196"/>
        <v>0</v>
      </c>
      <c r="AR487">
        <f t="shared" si="197"/>
        <v>0</v>
      </c>
      <c r="AS487">
        <f t="shared" si="198"/>
        <v>0</v>
      </c>
      <c r="AT487" s="311">
        <f t="shared" si="199"/>
        <v>0</v>
      </c>
      <c r="AU487" s="312">
        <f t="shared" si="200"/>
        <v>0</v>
      </c>
      <c r="AV487" s="313">
        <f t="shared" si="201"/>
        <v>0</v>
      </c>
      <c r="AW487" s="314">
        <f t="shared" si="211"/>
        <v>0</v>
      </c>
      <c r="AX487" s="311">
        <f t="shared" si="202"/>
        <v>0</v>
      </c>
      <c r="AY487" s="312">
        <f t="shared" si="203"/>
        <v>0</v>
      </c>
      <c r="AZ487" s="313">
        <f t="shared" si="204"/>
        <v>0</v>
      </c>
      <c r="BA487" s="314">
        <f t="shared" si="212"/>
        <v>0</v>
      </c>
      <c r="BB487" s="311">
        <f t="shared" si="205"/>
        <v>0</v>
      </c>
      <c r="BC487" s="312">
        <f t="shared" si="206"/>
        <v>0</v>
      </c>
      <c r="BD487" s="313">
        <f t="shared" si="207"/>
        <v>0</v>
      </c>
      <c r="BE487" s="314">
        <f t="shared" si="213"/>
        <v>0</v>
      </c>
      <c r="BF487" s="311">
        <f t="shared" si="208"/>
        <v>0</v>
      </c>
      <c r="BG487" s="312">
        <f t="shared" si="209"/>
        <v>0</v>
      </c>
      <c r="BH487" s="313">
        <f t="shared" si="210"/>
        <v>0</v>
      </c>
      <c r="BI487" s="314">
        <f t="shared" si="214"/>
        <v>0</v>
      </c>
      <c r="BJ487" s="247">
        <f t="shared" si="215"/>
        <v>0</v>
      </c>
      <c r="BK487" s="310" t="str">
        <f>IF(BJ487=0,"",
IF(SUM($BJ$143:BJ487)=1,BL487,
IF($BJ$718&gt;SUM($BJ$143:BJ487),_xlfn.CONCAT(", ",BL487),
IF($BJ$718=SUM($BJ$143:BJ487),_xlfn.CONCAT(" y ",BL487)))))</f>
        <v/>
      </c>
      <c r="BL487" s="19">
        <v>345</v>
      </c>
      <c r="BM487" s="14"/>
      <c r="BN487" s="315"/>
      <c r="BO487" s="315"/>
      <c r="BP487" s="315"/>
      <c r="BQ487" s="315"/>
      <c r="BR487" s="315"/>
      <c r="BS487" s="315"/>
      <c r="BT487" s="315"/>
      <c r="BU487" s="315"/>
      <c r="BV487" s="14"/>
      <c r="BW487" s="14"/>
      <c r="BX487" s="14"/>
      <c r="BY487" s="14"/>
      <c r="BZ487" s="14"/>
      <c r="CA487" s="14"/>
      <c r="CB487" s="14"/>
      <c r="CC487" s="14"/>
      <c r="CD487" s="14"/>
      <c r="CE487" s="14"/>
      <c r="CF487" s="14"/>
      <c r="CG487" s="14"/>
      <c r="CH487" s="14"/>
      <c r="CI487" s="14"/>
      <c r="CJ487" s="14"/>
      <c r="CK487" s="14"/>
      <c r="CL487" s="14"/>
    </row>
    <row r="488" spans="1:90" ht="15" customHeight="1">
      <c r="A488" s="5"/>
      <c r="B488" s="6"/>
      <c r="C488" s="19" t="s">
        <v>7011</v>
      </c>
      <c r="D488" s="634" t="str">
        <f>IF($AC$136="","",IF(HLOOKUP($AC$136,Presentación!$AQ$3:$BV$574,Presentación!AP349)="","",HLOOKUP($AC$136,Presentación!$AQ$3:$BV$574,Presentación!AP349,0)))</f>
        <v/>
      </c>
      <c r="E488" s="669"/>
      <c r="F488" s="670"/>
      <c r="G488" s="752" t="str">
        <f>IF($AC$136="","",IF(HLOOKUP($AC$136,Presentación!$BZ$3:$DE$574,Presentación!AP349,0)="","",HLOOKUP($AC$136,Presentación!$BZ$3:$DE$574,Presentación!AP349,0)))</f>
        <v/>
      </c>
      <c r="H488" s="669"/>
      <c r="I488" s="669"/>
      <c r="J488" s="669"/>
      <c r="K488" s="669"/>
      <c r="L488" s="669"/>
      <c r="M488" s="669"/>
      <c r="N488" s="669"/>
      <c r="O488" s="669"/>
      <c r="P488" s="669"/>
      <c r="Q488" s="669"/>
      <c r="R488" s="669"/>
      <c r="S488" s="670"/>
      <c r="T488" s="866"/>
      <c r="U488" s="745"/>
      <c r="V488" s="746"/>
      <c r="W488" s="112"/>
      <c r="X488" s="112"/>
      <c r="Y488" s="112"/>
      <c r="Z488" s="112"/>
      <c r="AA488" s="112"/>
      <c r="AB488" s="112"/>
      <c r="AC488" s="112"/>
      <c r="AD488" s="112"/>
      <c r="AG488">
        <f t="shared" si="189"/>
        <v>0</v>
      </c>
      <c r="AH488" s="247">
        <f t="shared" si="190"/>
        <v>0</v>
      </c>
      <c r="AI488" s="310" t="str">
        <f>IF(AH488=0,"",
IF(SUM($AH$142:AH488)=1,AJ488,
IF($AH$717&gt;SUM($AH$142:AH488),_xlfn.CONCAT(", ",AJ488),
IF($AH$717=SUM($AH$142:AH488),_xlfn.CONCAT(" y ",AJ488)))))</f>
        <v/>
      </c>
      <c r="AJ488" s="19">
        <v>347</v>
      </c>
      <c r="AK488">
        <f t="shared" si="188"/>
        <v>0</v>
      </c>
      <c r="AL488">
        <f t="shared" si="191"/>
        <v>0</v>
      </c>
      <c r="AM488">
        <f t="shared" si="192"/>
        <v>0</v>
      </c>
      <c r="AN488">
        <f t="shared" si="193"/>
        <v>0</v>
      </c>
      <c r="AO488">
        <f t="shared" si="194"/>
        <v>0</v>
      </c>
      <c r="AP488">
        <f t="shared" si="195"/>
        <v>0</v>
      </c>
      <c r="AQ488">
        <f t="shared" si="196"/>
        <v>0</v>
      </c>
      <c r="AR488">
        <f t="shared" si="197"/>
        <v>0</v>
      </c>
      <c r="AS488">
        <f t="shared" si="198"/>
        <v>0</v>
      </c>
      <c r="AT488" s="311">
        <f t="shared" si="199"/>
        <v>0</v>
      </c>
      <c r="AU488" s="312">
        <f t="shared" si="200"/>
        <v>0</v>
      </c>
      <c r="AV488" s="313">
        <f t="shared" si="201"/>
        <v>0</v>
      </c>
      <c r="AW488" s="314">
        <f t="shared" si="211"/>
        <v>0</v>
      </c>
      <c r="AX488" s="311">
        <f t="shared" si="202"/>
        <v>0</v>
      </c>
      <c r="AY488" s="312">
        <f t="shared" si="203"/>
        <v>0</v>
      </c>
      <c r="AZ488" s="313">
        <f t="shared" si="204"/>
        <v>0</v>
      </c>
      <c r="BA488" s="314">
        <f t="shared" si="212"/>
        <v>0</v>
      </c>
      <c r="BB488" s="311">
        <f t="shared" si="205"/>
        <v>0</v>
      </c>
      <c r="BC488" s="312">
        <f t="shared" si="206"/>
        <v>0</v>
      </c>
      <c r="BD488" s="313">
        <f t="shared" si="207"/>
        <v>0</v>
      </c>
      <c r="BE488" s="314">
        <f t="shared" si="213"/>
        <v>0</v>
      </c>
      <c r="BF488" s="311">
        <f t="shared" si="208"/>
        <v>0</v>
      </c>
      <c r="BG488" s="312">
        <f t="shared" si="209"/>
        <v>0</v>
      </c>
      <c r="BH488" s="313">
        <f t="shared" si="210"/>
        <v>0</v>
      </c>
      <c r="BI488" s="314">
        <f t="shared" si="214"/>
        <v>0</v>
      </c>
      <c r="BJ488" s="247">
        <f t="shared" si="215"/>
        <v>0</v>
      </c>
      <c r="BK488" s="310" t="str">
        <f>IF(BJ488=0,"",
IF(SUM($BJ$143:BJ488)=1,BL488,
IF($BJ$718&gt;SUM($BJ$143:BJ488),_xlfn.CONCAT(", ",BL488),
IF($BJ$718=SUM($BJ$143:BJ488),_xlfn.CONCAT(" y ",BL488)))))</f>
        <v/>
      </c>
      <c r="BL488" s="19">
        <v>346</v>
      </c>
      <c r="BM488" s="14"/>
      <c r="BN488" s="315"/>
      <c r="BO488" s="315"/>
      <c r="BP488" s="315"/>
      <c r="BQ488" s="315"/>
      <c r="BR488" s="315"/>
      <c r="BS488" s="315"/>
      <c r="BT488" s="315"/>
      <c r="BU488" s="315"/>
      <c r="BV488" s="14"/>
      <c r="BW488" s="14"/>
      <c r="BX488" s="14"/>
      <c r="BY488" s="14"/>
      <c r="BZ488" s="14"/>
      <c r="CA488" s="14"/>
      <c r="CB488" s="14"/>
      <c r="CC488" s="14"/>
      <c r="CD488" s="14"/>
      <c r="CE488" s="14"/>
      <c r="CF488" s="14"/>
      <c r="CG488" s="14"/>
      <c r="CH488" s="14"/>
      <c r="CI488" s="14"/>
      <c r="CJ488" s="14"/>
      <c r="CK488" s="14"/>
      <c r="CL488" s="14"/>
    </row>
    <row r="489" spans="1:90" ht="15" customHeight="1">
      <c r="A489" s="5"/>
      <c r="B489" s="6"/>
      <c r="C489" s="19" t="s">
        <v>7012</v>
      </c>
      <c r="D489" s="634" t="str">
        <f>IF($AC$136="","",IF(HLOOKUP($AC$136,Presentación!$AQ$3:$BV$574,Presentación!AP350)="","",HLOOKUP($AC$136,Presentación!$AQ$3:$BV$574,Presentación!AP350,0)))</f>
        <v/>
      </c>
      <c r="E489" s="669"/>
      <c r="F489" s="670"/>
      <c r="G489" s="752" t="str">
        <f>IF($AC$136="","",IF(HLOOKUP($AC$136,Presentación!$BZ$3:$DE$574,Presentación!AP350,0)="","",HLOOKUP($AC$136,Presentación!$BZ$3:$DE$574,Presentación!AP350,0)))</f>
        <v/>
      </c>
      <c r="H489" s="669"/>
      <c r="I489" s="669"/>
      <c r="J489" s="669"/>
      <c r="K489" s="669"/>
      <c r="L489" s="669"/>
      <c r="M489" s="669"/>
      <c r="N489" s="669"/>
      <c r="O489" s="669"/>
      <c r="P489" s="669"/>
      <c r="Q489" s="669"/>
      <c r="R489" s="669"/>
      <c r="S489" s="670"/>
      <c r="T489" s="866"/>
      <c r="U489" s="745"/>
      <c r="V489" s="746"/>
      <c r="W489" s="112"/>
      <c r="X489" s="112"/>
      <c r="Y489" s="112"/>
      <c r="Z489" s="112"/>
      <c r="AA489" s="112"/>
      <c r="AB489" s="112"/>
      <c r="AC489" s="112"/>
      <c r="AD489" s="112"/>
      <c r="AG489">
        <f t="shared" si="189"/>
        <v>0</v>
      </c>
      <c r="AH489" s="247">
        <f t="shared" si="190"/>
        <v>0</v>
      </c>
      <c r="AI489" s="310" t="str">
        <f>IF(AH489=0,"",
IF(SUM($AH$142:AH489)=1,AJ489,
IF($AH$717&gt;SUM($AH$142:AH489),_xlfn.CONCAT(", ",AJ489),
IF($AH$717=SUM($AH$142:AH489),_xlfn.CONCAT(" y ",AJ489)))))</f>
        <v/>
      </c>
      <c r="AJ489" s="19">
        <v>348</v>
      </c>
      <c r="AK489">
        <f t="shared" si="188"/>
        <v>0</v>
      </c>
      <c r="AL489">
        <f t="shared" si="191"/>
        <v>0</v>
      </c>
      <c r="AM489">
        <f t="shared" si="192"/>
        <v>0</v>
      </c>
      <c r="AN489">
        <f t="shared" si="193"/>
        <v>0</v>
      </c>
      <c r="AO489">
        <f t="shared" si="194"/>
        <v>0</v>
      </c>
      <c r="AP489">
        <f t="shared" si="195"/>
        <v>0</v>
      </c>
      <c r="AQ489">
        <f t="shared" si="196"/>
        <v>0</v>
      </c>
      <c r="AR489">
        <f t="shared" si="197"/>
        <v>0</v>
      </c>
      <c r="AS489">
        <f t="shared" si="198"/>
        <v>0</v>
      </c>
      <c r="AT489" s="311">
        <f t="shared" si="199"/>
        <v>0</v>
      </c>
      <c r="AU489" s="312">
        <f t="shared" si="200"/>
        <v>0</v>
      </c>
      <c r="AV489" s="313">
        <f t="shared" si="201"/>
        <v>0</v>
      </c>
      <c r="AW489" s="314">
        <f t="shared" si="211"/>
        <v>0</v>
      </c>
      <c r="AX489" s="311">
        <f t="shared" si="202"/>
        <v>0</v>
      </c>
      <c r="AY489" s="312">
        <f t="shared" si="203"/>
        <v>0</v>
      </c>
      <c r="AZ489" s="313">
        <f t="shared" si="204"/>
        <v>0</v>
      </c>
      <c r="BA489" s="314">
        <f t="shared" si="212"/>
        <v>0</v>
      </c>
      <c r="BB489" s="311">
        <f t="shared" si="205"/>
        <v>0</v>
      </c>
      <c r="BC489" s="312">
        <f t="shared" si="206"/>
        <v>0</v>
      </c>
      <c r="BD489" s="313">
        <f t="shared" si="207"/>
        <v>0</v>
      </c>
      <c r="BE489" s="314">
        <f t="shared" si="213"/>
        <v>0</v>
      </c>
      <c r="BF489" s="311">
        <f t="shared" si="208"/>
        <v>0</v>
      </c>
      <c r="BG489" s="312">
        <f t="shared" si="209"/>
        <v>0</v>
      </c>
      <c r="BH489" s="313">
        <f t="shared" si="210"/>
        <v>0</v>
      </c>
      <c r="BI489" s="314">
        <f t="shared" si="214"/>
        <v>0</v>
      </c>
      <c r="BJ489" s="247">
        <f t="shared" si="215"/>
        <v>0</v>
      </c>
      <c r="BK489" s="310" t="str">
        <f>IF(BJ489=0,"",
IF(SUM($BJ$143:BJ489)=1,BL489,
IF($BJ$718&gt;SUM($BJ$143:BJ489),_xlfn.CONCAT(", ",BL489),
IF($BJ$718=SUM($BJ$143:BJ489),_xlfn.CONCAT(" y ",BL489)))))</f>
        <v/>
      </c>
      <c r="BL489" s="19">
        <v>347</v>
      </c>
      <c r="BM489" s="14"/>
      <c r="BN489" s="315"/>
      <c r="BO489" s="315"/>
      <c r="BP489" s="315"/>
      <c r="BQ489" s="315"/>
      <c r="BR489" s="315"/>
      <c r="BS489" s="315"/>
      <c r="BT489" s="315"/>
      <c r="BU489" s="315"/>
      <c r="BV489" s="14"/>
      <c r="BW489" s="14"/>
      <c r="BX489" s="14"/>
      <c r="BY489" s="14"/>
      <c r="BZ489" s="14"/>
      <c r="CA489" s="14"/>
      <c r="CB489" s="14"/>
      <c r="CC489" s="14"/>
      <c r="CD489" s="14"/>
      <c r="CE489" s="14"/>
      <c r="CF489" s="14"/>
      <c r="CG489" s="14"/>
      <c r="CH489" s="14"/>
      <c r="CI489" s="14"/>
      <c r="CJ489" s="14"/>
      <c r="CK489" s="14"/>
      <c r="CL489" s="14"/>
    </row>
    <row r="490" spans="1:90" ht="15" customHeight="1">
      <c r="A490" s="5"/>
      <c r="B490" s="6"/>
      <c r="C490" s="19" t="s">
        <v>7013</v>
      </c>
      <c r="D490" s="634" t="str">
        <f>IF($AC$136="","",IF(HLOOKUP($AC$136,Presentación!$AQ$3:$BV$574,Presentación!AP351)="","",HLOOKUP($AC$136,Presentación!$AQ$3:$BV$574,Presentación!AP351,0)))</f>
        <v/>
      </c>
      <c r="E490" s="669"/>
      <c r="F490" s="670"/>
      <c r="G490" s="752" t="str">
        <f>IF($AC$136="","",IF(HLOOKUP($AC$136,Presentación!$BZ$3:$DE$574,Presentación!AP351,0)="","",HLOOKUP($AC$136,Presentación!$BZ$3:$DE$574,Presentación!AP351,0)))</f>
        <v/>
      </c>
      <c r="H490" s="669"/>
      <c r="I490" s="669"/>
      <c r="J490" s="669"/>
      <c r="K490" s="669"/>
      <c r="L490" s="669"/>
      <c r="M490" s="669"/>
      <c r="N490" s="669"/>
      <c r="O490" s="669"/>
      <c r="P490" s="669"/>
      <c r="Q490" s="669"/>
      <c r="R490" s="669"/>
      <c r="S490" s="670"/>
      <c r="T490" s="866"/>
      <c r="U490" s="745"/>
      <c r="V490" s="746"/>
      <c r="W490" s="112"/>
      <c r="X490" s="112"/>
      <c r="Y490" s="112"/>
      <c r="Z490" s="112"/>
      <c r="AA490" s="112"/>
      <c r="AB490" s="112"/>
      <c r="AC490" s="112"/>
      <c r="AD490" s="112"/>
      <c r="AG490">
        <f t="shared" si="189"/>
        <v>0</v>
      </c>
      <c r="AH490" s="247">
        <f t="shared" si="190"/>
        <v>0</v>
      </c>
      <c r="AI490" s="310" t="str">
        <f>IF(AH490=0,"",
IF(SUM($AH$142:AH490)=1,AJ490,
IF($AH$717&gt;SUM($AH$142:AH490),_xlfn.CONCAT(", ",AJ490),
IF($AH$717=SUM($AH$142:AH490),_xlfn.CONCAT(" y ",AJ490)))))</f>
        <v/>
      </c>
      <c r="AJ490" s="19">
        <v>349</v>
      </c>
      <c r="AK490">
        <f t="shared" si="188"/>
        <v>0</v>
      </c>
      <c r="AL490">
        <f t="shared" si="191"/>
        <v>0</v>
      </c>
      <c r="AM490">
        <f t="shared" si="192"/>
        <v>0</v>
      </c>
      <c r="AN490">
        <f t="shared" si="193"/>
        <v>0</v>
      </c>
      <c r="AO490">
        <f t="shared" si="194"/>
        <v>0</v>
      </c>
      <c r="AP490">
        <f t="shared" si="195"/>
        <v>0</v>
      </c>
      <c r="AQ490">
        <f t="shared" si="196"/>
        <v>0</v>
      </c>
      <c r="AR490">
        <f t="shared" si="197"/>
        <v>0</v>
      </c>
      <c r="AS490">
        <f t="shared" si="198"/>
        <v>0</v>
      </c>
      <c r="AT490" s="311">
        <f t="shared" si="199"/>
        <v>0</v>
      </c>
      <c r="AU490" s="312">
        <f t="shared" si="200"/>
        <v>0</v>
      </c>
      <c r="AV490" s="313">
        <f t="shared" si="201"/>
        <v>0</v>
      </c>
      <c r="AW490" s="314">
        <f t="shared" si="211"/>
        <v>0</v>
      </c>
      <c r="AX490" s="311">
        <f t="shared" si="202"/>
        <v>0</v>
      </c>
      <c r="AY490" s="312">
        <f t="shared" si="203"/>
        <v>0</v>
      </c>
      <c r="AZ490" s="313">
        <f t="shared" si="204"/>
        <v>0</v>
      </c>
      <c r="BA490" s="314">
        <f t="shared" si="212"/>
        <v>0</v>
      </c>
      <c r="BB490" s="311">
        <f t="shared" si="205"/>
        <v>0</v>
      </c>
      <c r="BC490" s="312">
        <f t="shared" si="206"/>
        <v>0</v>
      </c>
      <c r="BD490" s="313">
        <f t="shared" si="207"/>
        <v>0</v>
      </c>
      <c r="BE490" s="314">
        <f t="shared" si="213"/>
        <v>0</v>
      </c>
      <c r="BF490" s="311">
        <f t="shared" si="208"/>
        <v>0</v>
      </c>
      <c r="BG490" s="312">
        <f t="shared" si="209"/>
        <v>0</v>
      </c>
      <c r="BH490" s="313">
        <f t="shared" si="210"/>
        <v>0</v>
      </c>
      <c r="BI490" s="314">
        <f t="shared" si="214"/>
        <v>0</v>
      </c>
      <c r="BJ490" s="247">
        <f t="shared" si="215"/>
        <v>0</v>
      </c>
      <c r="BK490" s="310" t="str">
        <f>IF(BJ490=0,"",
IF(SUM($BJ$143:BJ490)=1,BL490,
IF($BJ$718&gt;SUM($BJ$143:BJ490),_xlfn.CONCAT(", ",BL490),
IF($BJ$718=SUM($BJ$143:BJ490),_xlfn.CONCAT(" y ",BL490)))))</f>
        <v/>
      </c>
      <c r="BL490" s="19">
        <v>348</v>
      </c>
      <c r="BM490" s="14"/>
      <c r="BN490" s="315"/>
      <c r="BO490" s="315"/>
      <c r="BP490" s="315"/>
      <c r="BQ490" s="315"/>
      <c r="BR490" s="315"/>
      <c r="BS490" s="315"/>
      <c r="BT490" s="315"/>
      <c r="BU490" s="315"/>
      <c r="BV490" s="14"/>
      <c r="BW490" s="14"/>
      <c r="BX490" s="14"/>
      <c r="BY490" s="14"/>
      <c r="BZ490" s="14"/>
      <c r="CA490" s="14"/>
      <c r="CB490" s="14"/>
      <c r="CC490" s="14"/>
      <c r="CD490" s="14"/>
      <c r="CE490" s="14"/>
      <c r="CF490" s="14"/>
      <c r="CG490" s="14"/>
      <c r="CH490" s="14"/>
      <c r="CI490" s="14"/>
      <c r="CJ490" s="14"/>
      <c r="CK490" s="14"/>
      <c r="CL490" s="14"/>
    </row>
    <row r="491" spans="1:90" ht="15" customHeight="1">
      <c r="A491" s="5"/>
      <c r="B491" s="6"/>
      <c r="C491" s="19" t="s">
        <v>7014</v>
      </c>
      <c r="D491" s="634" t="str">
        <f>IF($AC$136="","",IF(HLOOKUP($AC$136,Presentación!$AQ$3:$BV$574,Presentación!AP352)="","",HLOOKUP($AC$136,Presentación!$AQ$3:$BV$574,Presentación!AP352,0)))</f>
        <v/>
      </c>
      <c r="E491" s="669"/>
      <c r="F491" s="670"/>
      <c r="G491" s="752" t="str">
        <f>IF($AC$136="","",IF(HLOOKUP($AC$136,Presentación!$BZ$3:$DE$574,Presentación!AP352,0)="","",HLOOKUP($AC$136,Presentación!$BZ$3:$DE$574,Presentación!AP352,0)))</f>
        <v/>
      </c>
      <c r="H491" s="669"/>
      <c r="I491" s="669"/>
      <c r="J491" s="669"/>
      <c r="K491" s="669"/>
      <c r="L491" s="669"/>
      <c r="M491" s="669"/>
      <c r="N491" s="669"/>
      <c r="O491" s="669"/>
      <c r="P491" s="669"/>
      <c r="Q491" s="669"/>
      <c r="R491" s="669"/>
      <c r="S491" s="670"/>
      <c r="T491" s="866"/>
      <c r="U491" s="745"/>
      <c r="V491" s="746"/>
      <c r="W491" s="112"/>
      <c r="X491" s="112"/>
      <c r="Y491" s="112"/>
      <c r="Z491" s="112"/>
      <c r="AA491" s="112"/>
      <c r="AB491" s="112"/>
      <c r="AC491" s="112"/>
      <c r="AD491" s="112"/>
      <c r="AG491">
        <f t="shared" si="189"/>
        <v>0</v>
      </c>
      <c r="AH491" s="247">
        <f t="shared" si="190"/>
        <v>0</v>
      </c>
      <c r="AI491" s="310" t="str">
        <f>IF(AH491=0,"",
IF(SUM($AH$142:AH491)=1,AJ491,
IF($AH$717&gt;SUM($AH$142:AH491),_xlfn.CONCAT(", ",AJ491),
IF($AH$717=SUM($AH$142:AH491),_xlfn.CONCAT(" y ",AJ491)))))</f>
        <v/>
      </c>
      <c r="AJ491" s="19">
        <v>350</v>
      </c>
      <c r="AK491">
        <f t="shared" si="188"/>
        <v>0</v>
      </c>
      <c r="AL491">
        <f t="shared" si="191"/>
        <v>0</v>
      </c>
      <c r="AM491">
        <f t="shared" si="192"/>
        <v>0</v>
      </c>
      <c r="AN491">
        <f t="shared" si="193"/>
        <v>0</v>
      </c>
      <c r="AO491">
        <f t="shared" si="194"/>
        <v>0</v>
      </c>
      <c r="AP491">
        <f t="shared" si="195"/>
        <v>0</v>
      </c>
      <c r="AQ491">
        <f t="shared" si="196"/>
        <v>0</v>
      </c>
      <c r="AR491">
        <f t="shared" si="197"/>
        <v>0</v>
      </c>
      <c r="AS491">
        <f t="shared" si="198"/>
        <v>0</v>
      </c>
      <c r="AT491" s="311">
        <f t="shared" si="199"/>
        <v>0</v>
      </c>
      <c r="AU491" s="312">
        <f t="shared" si="200"/>
        <v>0</v>
      </c>
      <c r="AV491" s="313">
        <f t="shared" si="201"/>
        <v>0</v>
      </c>
      <c r="AW491" s="314">
        <f t="shared" si="211"/>
        <v>0</v>
      </c>
      <c r="AX491" s="311">
        <f t="shared" si="202"/>
        <v>0</v>
      </c>
      <c r="AY491" s="312">
        <f t="shared" si="203"/>
        <v>0</v>
      </c>
      <c r="AZ491" s="313">
        <f t="shared" si="204"/>
        <v>0</v>
      </c>
      <c r="BA491" s="314">
        <f t="shared" si="212"/>
        <v>0</v>
      </c>
      <c r="BB491" s="311">
        <f t="shared" si="205"/>
        <v>0</v>
      </c>
      <c r="BC491" s="312">
        <f t="shared" si="206"/>
        <v>0</v>
      </c>
      <c r="BD491" s="313">
        <f t="shared" si="207"/>
        <v>0</v>
      </c>
      <c r="BE491" s="314">
        <f t="shared" si="213"/>
        <v>0</v>
      </c>
      <c r="BF491" s="311">
        <f t="shared" si="208"/>
        <v>0</v>
      </c>
      <c r="BG491" s="312">
        <f t="shared" si="209"/>
        <v>0</v>
      </c>
      <c r="BH491" s="313">
        <f t="shared" si="210"/>
        <v>0</v>
      </c>
      <c r="BI491" s="314">
        <f t="shared" si="214"/>
        <v>0</v>
      </c>
      <c r="BJ491" s="247">
        <f t="shared" si="215"/>
        <v>0</v>
      </c>
      <c r="BK491" s="310" t="str">
        <f>IF(BJ491=0,"",
IF(SUM($BJ$143:BJ491)=1,BL491,
IF($BJ$718&gt;SUM($BJ$143:BJ491),_xlfn.CONCAT(", ",BL491),
IF($BJ$718=SUM($BJ$143:BJ491),_xlfn.CONCAT(" y ",BL491)))))</f>
        <v/>
      </c>
      <c r="BL491" s="19">
        <v>349</v>
      </c>
      <c r="BM491" s="14"/>
      <c r="BN491" s="315"/>
      <c r="BO491" s="315"/>
      <c r="BP491" s="315"/>
      <c r="BQ491" s="315"/>
      <c r="BR491" s="315"/>
      <c r="BS491" s="315"/>
      <c r="BT491" s="315"/>
      <c r="BU491" s="315"/>
      <c r="BV491" s="14"/>
      <c r="BW491" s="14"/>
      <c r="BX491" s="14"/>
      <c r="BY491" s="14"/>
      <c r="BZ491" s="14"/>
      <c r="CA491" s="14"/>
      <c r="CB491" s="14"/>
      <c r="CC491" s="14"/>
      <c r="CD491" s="14"/>
      <c r="CE491" s="14"/>
      <c r="CF491" s="14"/>
      <c r="CG491" s="14"/>
      <c r="CH491" s="14"/>
      <c r="CI491" s="14"/>
      <c r="CJ491" s="14"/>
      <c r="CK491" s="14"/>
      <c r="CL491" s="14"/>
    </row>
    <row r="492" spans="1:90" ht="15" customHeight="1">
      <c r="A492" s="5"/>
      <c r="B492" s="6"/>
      <c r="C492" s="19" t="s">
        <v>7015</v>
      </c>
      <c r="D492" s="634" t="str">
        <f>IF($AC$136="","",IF(HLOOKUP($AC$136,Presentación!$AQ$3:$BV$574,Presentación!AP353)="","",HLOOKUP($AC$136,Presentación!$AQ$3:$BV$574,Presentación!AP353,0)))</f>
        <v/>
      </c>
      <c r="E492" s="669"/>
      <c r="F492" s="670"/>
      <c r="G492" s="752" t="str">
        <f>IF($AC$136="","",IF(HLOOKUP($AC$136,Presentación!$BZ$3:$DE$574,Presentación!AP353,0)="","",HLOOKUP($AC$136,Presentación!$BZ$3:$DE$574,Presentación!AP353,0)))</f>
        <v/>
      </c>
      <c r="H492" s="669"/>
      <c r="I492" s="669"/>
      <c r="J492" s="669"/>
      <c r="K492" s="669"/>
      <c r="L492" s="669"/>
      <c r="M492" s="669"/>
      <c r="N492" s="669"/>
      <c r="O492" s="669"/>
      <c r="P492" s="669"/>
      <c r="Q492" s="669"/>
      <c r="R492" s="669"/>
      <c r="S492" s="670"/>
      <c r="T492" s="866"/>
      <c r="U492" s="745"/>
      <c r="V492" s="746"/>
      <c r="W492" s="112"/>
      <c r="X492" s="112"/>
      <c r="Y492" s="112"/>
      <c r="Z492" s="112"/>
      <c r="AA492" s="112"/>
      <c r="AB492" s="112"/>
      <c r="AC492" s="112"/>
      <c r="AD492" s="112"/>
      <c r="AG492">
        <f t="shared" si="189"/>
        <v>0</v>
      </c>
      <c r="AH492" s="247">
        <f t="shared" si="190"/>
        <v>0</v>
      </c>
      <c r="AI492" s="310" t="str">
        <f>IF(AH492=0,"",
IF(SUM($AH$142:AH492)=1,AJ492,
IF($AH$717&gt;SUM($AH$142:AH492),_xlfn.CONCAT(", ",AJ492),
IF($AH$717=SUM($AH$142:AH492),_xlfn.CONCAT(" y ",AJ492)))))</f>
        <v/>
      </c>
      <c r="AJ492" s="19">
        <v>351</v>
      </c>
      <c r="AK492">
        <f t="shared" si="188"/>
        <v>0</v>
      </c>
      <c r="AL492">
        <f t="shared" si="191"/>
        <v>0</v>
      </c>
      <c r="AM492">
        <f t="shared" si="192"/>
        <v>0</v>
      </c>
      <c r="AN492">
        <f t="shared" si="193"/>
        <v>0</v>
      </c>
      <c r="AO492">
        <f t="shared" si="194"/>
        <v>0</v>
      </c>
      <c r="AP492">
        <f t="shared" si="195"/>
        <v>0</v>
      </c>
      <c r="AQ492">
        <f t="shared" si="196"/>
        <v>0</v>
      </c>
      <c r="AR492">
        <f t="shared" si="197"/>
        <v>0</v>
      </c>
      <c r="AS492">
        <f t="shared" si="198"/>
        <v>0</v>
      </c>
      <c r="AT492" s="311">
        <f t="shared" si="199"/>
        <v>0</v>
      </c>
      <c r="AU492" s="312">
        <f t="shared" si="200"/>
        <v>0</v>
      </c>
      <c r="AV492" s="313">
        <f t="shared" si="201"/>
        <v>0</v>
      </c>
      <c r="AW492" s="314">
        <f t="shared" si="211"/>
        <v>0</v>
      </c>
      <c r="AX492" s="311">
        <f t="shared" si="202"/>
        <v>0</v>
      </c>
      <c r="AY492" s="312">
        <f t="shared" si="203"/>
        <v>0</v>
      </c>
      <c r="AZ492" s="313">
        <f t="shared" si="204"/>
        <v>0</v>
      </c>
      <c r="BA492" s="314">
        <f t="shared" si="212"/>
        <v>0</v>
      </c>
      <c r="BB492" s="311">
        <f t="shared" si="205"/>
        <v>0</v>
      </c>
      <c r="BC492" s="312">
        <f t="shared" si="206"/>
        <v>0</v>
      </c>
      <c r="BD492" s="313">
        <f t="shared" si="207"/>
        <v>0</v>
      </c>
      <c r="BE492" s="314">
        <f t="shared" si="213"/>
        <v>0</v>
      </c>
      <c r="BF492" s="311">
        <f t="shared" si="208"/>
        <v>0</v>
      </c>
      <c r="BG492" s="312">
        <f t="shared" si="209"/>
        <v>0</v>
      </c>
      <c r="BH492" s="313">
        <f t="shared" si="210"/>
        <v>0</v>
      </c>
      <c r="BI492" s="314">
        <f t="shared" si="214"/>
        <v>0</v>
      </c>
      <c r="BJ492" s="247">
        <f t="shared" si="215"/>
        <v>0</v>
      </c>
      <c r="BK492" s="310" t="str">
        <f>IF(BJ492=0,"",
IF(SUM($BJ$143:BJ492)=1,BL492,
IF($BJ$718&gt;SUM($BJ$143:BJ492),_xlfn.CONCAT(", ",BL492),
IF($BJ$718=SUM($BJ$143:BJ492),_xlfn.CONCAT(" y ",BL492)))))</f>
        <v/>
      </c>
      <c r="BL492" s="19">
        <v>350</v>
      </c>
      <c r="BM492" s="14"/>
      <c r="BN492" s="315"/>
      <c r="BO492" s="315"/>
      <c r="BP492" s="315"/>
      <c r="BQ492" s="315"/>
      <c r="BR492" s="315"/>
      <c r="BS492" s="315"/>
      <c r="BT492" s="315"/>
      <c r="BU492" s="315"/>
      <c r="BV492" s="14"/>
      <c r="BW492" s="14"/>
      <c r="BX492" s="14"/>
      <c r="BY492" s="14"/>
      <c r="BZ492" s="14"/>
      <c r="CA492" s="14"/>
      <c r="CB492" s="14"/>
      <c r="CC492" s="14"/>
      <c r="CD492" s="14"/>
      <c r="CE492" s="14"/>
      <c r="CF492" s="14"/>
      <c r="CG492" s="14"/>
      <c r="CH492" s="14"/>
      <c r="CI492" s="14"/>
      <c r="CJ492" s="14"/>
      <c r="CK492" s="14"/>
      <c r="CL492" s="14"/>
    </row>
    <row r="493" spans="1:90" ht="15" customHeight="1">
      <c r="A493" s="5"/>
      <c r="B493" s="6"/>
      <c r="C493" s="19" t="s">
        <v>7016</v>
      </c>
      <c r="D493" s="634" t="str">
        <f>IF($AC$136="","",IF(HLOOKUP($AC$136,Presentación!$AQ$3:$BV$574,Presentación!AP354)="","",HLOOKUP($AC$136,Presentación!$AQ$3:$BV$574,Presentación!AP354,0)))</f>
        <v/>
      </c>
      <c r="E493" s="669"/>
      <c r="F493" s="670"/>
      <c r="G493" s="752" t="str">
        <f>IF($AC$136="","",IF(HLOOKUP($AC$136,Presentación!$BZ$3:$DE$574,Presentación!AP354,0)="","",HLOOKUP($AC$136,Presentación!$BZ$3:$DE$574,Presentación!AP354,0)))</f>
        <v/>
      </c>
      <c r="H493" s="669"/>
      <c r="I493" s="669"/>
      <c r="J493" s="669"/>
      <c r="K493" s="669"/>
      <c r="L493" s="669"/>
      <c r="M493" s="669"/>
      <c r="N493" s="669"/>
      <c r="O493" s="669"/>
      <c r="P493" s="669"/>
      <c r="Q493" s="669"/>
      <c r="R493" s="669"/>
      <c r="S493" s="670"/>
      <c r="T493" s="866"/>
      <c r="U493" s="745"/>
      <c r="V493" s="746"/>
      <c r="W493" s="112"/>
      <c r="X493" s="112"/>
      <c r="Y493" s="112"/>
      <c r="Z493" s="112"/>
      <c r="AA493" s="112"/>
      <c r="AB493" s="112"/>
      <c r="AC493" s="112"/>
      <c r="AD493" s="112"/>
      <c r="AG493">
        <f t="shared" si="189"/>
        <v>0</v>
      </c>
      <c r="AH493" s="247">
        <f t="shared" si="190"/>
        <v>0</v>
      </c>
      <c r="AI493" s="310" t="str">
        <f>IF(AH493=0,"",
IF(SUM($AH$142:AH493)=1,AJ493,
IF($AH$717&gt;SUM($AH$142:AH493),_xlfn.CONCAT(", ",AJ493),
IF($AH$717=SUM($AH$142:AH493),_xlfn.CONCAT(" y ",AJ493)))))</f>
        <v/>
      </c>
      <c r="AJ493" s="19">
        <v>352</v>
      </c>
      <c r="AK493">
        <f t="shared" si="188"/>
        <v>0</v>
      </c>
      <c r="AL493">
        <f t="shared" si="191"/>
        <v>0</v>
      </c>
      <c r="AM493">
        <f t="shared" si="192"/>
        <v>0</v>
      </c>
      <c r="AN493">
        <f t="shared" si="193"/>
        <v>0</v>
      </c>
      <c r="AO493">
        <f t="shared" si="194"/>
        <v>0</v>
      </c>
      <c r="AP493">
        <f t="shared" si="195"/>
        <v>0</v>
      </c>
      <c r="AQ493">
        <f t="shared" si="196"/>
        <v>0</v>
      </c>
      <c r="AR493">
        <f t="shared" si="197"/>
        <v>0</v>
      </c>
      <c r="AS493">
        <f t="shared" si="198"/>
        <v>0</v>
      </c>
      <c r="AT493" s="311">
        <f t="shared" si="199"/>
        <v>0</v>
      </c>
      <c r="AU493" s="312">
        <f t="shared" si="200"/>
        <v>0</v>
      </c>
      <c r="AV493" s="313">
        <f t="shared" si="201"/>
        <v>0</v>
      </c>
      <c r="AW493" s="314">
        <f t="shared" si="211"/>
        <v>0</v>
      </c>
      <c r="AX493" s="311">
        <f t="shared" si="202"/>
        <v>0</v>
      </c>
      <c r="AY493" s="312">
        <f t="shared" si="203"/>
        <v>0</v>
      </c>
      <c r="AZ493" s="313">
        <f t="shared" si="204"/>
        <v>0</v>
      </c>
      <c r="BA493" s="314">
        <f t="shared" si="212"/>
        <v>0</v>
      </c>
      <c r="BB493" s="311">
        <f t="shared" si="205"/>
        <v>0</v>
      </c>
      <c r="BC493" s="312">
        <f t="shared" si="206"/>
        <v>0</v>
      </c>
      <c r="BD493" s="313">
        <f t="shared" si="207"/>
        <v>0</v>
      </c>
      <c r="BE493" s="314">
        <f t="shared" si="213"/>
        <v>0</v>
      </c>
      <c r="BF493" s="311">
        <f t="shared" si="208"/>
        <v>0</v>
      </c>
      <c r="BG493" s="312">
        <f t="shared" si="209"/>
        <v>0</v>
      </c>
      <c r="BH493" s="313">
        <f t="shared" si="210"/>
        <v>0</v>
      </c>
      <c r="BI493" s="314">
        <f t="shared" si="214"/>
        <v>0</v>
      </c>
      <c r="BJ493" s="247">
        <f t="shared" si="215"/>
        <v>0</v>
      </c>
      <c r="BK493" s="310" t="str">
        <f>IF(BJ493=0,"",
IF(SUM($BJ$143:BJ493)=1,BL493,
IF($BJ$718&gt;SUM($BJ$143:BJ493),_xlfn.CONCAT(", ",BL493),
IF($BJ$718=SUM($BJ$143:BJ493),_xlfn.CONCAT(" y ",BL493)))))</f>
        <v/>
      </c>
      <c r="BL493" s="19">
        <v>351</v>
      </c>
      <c r="BM493" s="14"/>
      <c r="BN493" s="315"/>
      <c r="BO493" s="315"/>
      <c r="BP493" s="315"/>
      <c r="BQ493" s="315"/>
      <c r="BR493" s="315"/>
      <c r="BS493" s="315"/>
      <c r="BT493" s="315"/>
      <c r="BU493" s="315"/>
      <c r="BV493" s="14"/>
      <c r="BW493" s="14"/>
      <c r="BX493" s="14"/>
      <c r="BY493" s="14"/>
      <c r="BZ493" s="14"/>
      <c r="CA493" s="14"/>
      <c r="CB493" s="14"/>
      <c r="CC493" s="14"/>
      <c r="CD493" s="14"/>
      <c r="CE493" s="14"/>
      <c r="CF493" s="14"/>
      <c r="CG493" s="14"/>
      <c r="CH493" s="14"/>
      <c r="CI493" s="14"/>
      <c r="CJ493" s="14"/>
      <c r="CK493" s="14"/>
      <c r="CL493" s="14"/>
    </row>
    <row r="494" spans="1:90" ht="15" customHeight="1">
      <c r="A494" s="5"/>
      <c r="B494" s="6"/>
      <c r="C494" s="19" t="s">
        <v>7017</v>
      </c>
      <c r="D494" s="634" t="str">
        <f>IF($AC$136="","",IF(HLOOKUP($AC$136,Presentación!$AQ$3:$BV$574,Presentación!AP355)="","",HLOOKUP($AC$136,Presentación!$AQ$3:$BV$574,Presentación!AP355,0)))</f>
        <v/>
      </c>
      <c r="E494" s="669"/>
      <c r="F494" s="670"/>
      <c r="G494" s="752" t="str">
        <f>IF($AC$136="","",IF(HLOOKUP($AC$136,Presentación!$BZ$3:$DE$574,Presentación!AP355,0)="","",HLOOKUP($AC$136,Presentación!$BZ$3:$DE$574,Presentación!AP355,0)))</f>
        <v/>
      </c>
      <c r="H494" s="669"/>
      <c r="I494" s="669"/>
      <c r="J494" s="669"/>
      <c r="K494" s="669"/>
      <c r="L494" s="669"/>
      <c r="M494" s="669"/>
      <c r="N494" s="669"/>
      <c r="O494" s="669"/>
      <c r="P494" s="669"/>
      <c r="Q494" s="669"/>
      <c r="R494" s="669"/>
      <c r="S494" s="670"/>
      <c r="T494" s="866"/>
      <c r="U494" s="745"/>
      <c r="V494" s="746"/>
      <c r="W494" s="112"/>
      <c r="X494" s="112"/>
      <c r="Y494" s="112"/>
      <c r="Z494" s="112"/>
      <c r="AA494" s="112"/>
      <c r="AB494" s="112"/>
      <c r="AC494" s="112"/>
      <c r="AD494" s="112"/>
      <c r="AG494">
        <f t="shared" si="189"/>
        <v>0</v>
      </c>
      <c r="AH494" s="247">
        <f t="shared" si="190"/>
        <v>0</v>
      </c>
      <c r="AI494" s="310" t="str">
        <f>IF(AH494=0,"",
IF(SUM($AH$142:AH494)=1,AJ494,
IF($AH$717&gt;SUM($AH$142:AH494),_xlfn.CONCAT(", ",AJ494),
IF($AH$717=SUM($AH$142:AH494),_xlfn.CONCAT(" y ",AJ494)))))</f>
        <v/>
      </c>
      <c r="AJ494" s="19">
        <v>353</v>
      </c>
      <c r="AK494">
        <f t="shared" si="188"/>
        <v>0</v>
      </c>
      <c r="AL494">
        <f t="shared" si="191"/>
        <v>0</v>
      </c>
      <c r="AM494">
        <f t="shared" si="192"/>
        <v>0</v>
      </c>
      <c r="AN494">
        <f t="shared" si="193"/>
        <v>0</v>
      </c>
      <c r="AO494">
        <f t="shared" si="194"/>
        <v>0</v>
      </c>
      <c r="AP494">
        <f t="shared" si="195"/>
        <v>0</v>
      </c>
      <c r="AQ494">
        <f t="shared" si="196"/>
        <v>0</v>
      </c>
      <c r="AR494">
        <f t="shared" si="197"/>
        <v>0</v>
      </c>
      <c r="AS494">
        <f t="shared" si="198"/>
        <v>0</v>
      </c>
      <c r="AT494" s="311">
        <f t="shared" si="199"/>
        <v>0</v>
      </c>
      <c r="AU494" s="312">
        <f t="shared" si="200"/>
        <v>0</v>
      </c>
      <c r="AV494" s="313">
        <f t="shared" si="201"/>
        <v>0</v>
      </c>
      <c r="AW494" s="314">
        <f t="shared" si="211"/>
        <v>0</v>
      </c>
      <c r="AX494" s="311">
        <f t="shared" si="202"/>
        <v>0</v>
      </c>
      <c r="AY494" s="312">
        <f t="shared" si="203"/>
        <v>0</v>
      </c>
      <c r="AZ494" s="313">
        <f t="shared" si="204"/>
        <v>0</v>
      </c>
      <c r="BA494" s="314">
        <f t="shared" si="212"/>
        <v>0</v>
      </c>
      <c r="BB494" s="311">
        <f t="shared" si="205"/>
        <v>0</v>
      </c>
      <c r="BC494" s="312">
        <f t="shared" si="206"/>
        <v>0</v>
      </c>
      <c r="BD494" s="313">
        <f t="shared" si="207"/>
        <v>0</v>
      </c>
      <c r="BE494" s="314">
        <f t="shared" si="213"/>
        <v>0</v>
      </c>
      <c r="BF494" s="311">
        <f t="shared" si="208"/>
        <v>0</v>
      </c>
      <c r="BG494" s="312">
        <f t="shared" si="209"/>
        <v>0</v>
      </c>
      <c r="BH494" s="313">
        <f t="shared" si="210"/>
        <v>0</v>
      </c>
      <c r="BI494" s="314">
        <f t="shared" si="214"/>
        <v>0</v>
      </c>
      <c r="BJ494" s="247">
        <f t="shared" si="215"/>
        <v>0</v>
      </c>
      <c r="BK494" s="310" t="str">
        <f>IF(BJ494=0,"",
IF(SUM($BJ$143:BJ494)=1,BL494,
IF($BJ$718&gt;SUM($BJ$143:BJ494),_xlfn.CONCAT(", ",BL494),
IF($BJ$718=SUM($BJ$143:BJ494),_xlfn.CONCAT(" y ",BL494)))))</f>
        <v/>
      </c>
      <c r="BL494" s="19">
        <v>352</v>
      </c>
      <c r="BM494" s="14"/>
      <c r="BN494" s="315"/>
      <c r="BO494" s="315"/>
      <c r="BP494" s="315"/>
      <c r="BQ494" s="315"/>
      <c r="BR494" s="315"/>
      <c r="BS494" s="315"/>
      <c r="BT494" s="315"/>
      <c r="BU494" s="315"/>
      <c r="BV494" s="14"/>
      <c r="BW494" s="14"/>
      <c r="BX494" s="14"/>
      <c r="BY494" s="14"/>
      <c r="BZ494" s="14"/>
      <c r="CA494" s="14"/>
      <c r="CB494" s="14"/>
      <c r="CC494" s="14"/>
      <c r="CD494" s="14"/>
      <c r="CE494" s="14"/>
      <c r="CF494" s="14"/>
      <c r="CG494" s="14"/>
      <c r="CH494" s="14"/>
      <c r="CI494" s="14"/>
      <c r="CJ494" s="14"/>
      <c r="CK494" s="14"/>
      <c r="CL494" s="14"/>
    </row>
    <row r="495" spans="1:90" ht="15" customHeight="1">
      <c r="A495" s="5"/>
      <c r="B495" s="6"/>
      <c r="C495" s="19" t="s">
        <v>7018</v>
      </c>
      <c r="D495" s="634" t="str">
        <f>IF($AC$136="","",IF(HLOOKUP($AC$136,Presentación!$AQ$3:$BV$574,Presentación!AP356)="","",HLOOKUP($AC$136,Presentación!$AQ$3:$BV$574,Presentación!AP356,0)))</f>
        <v/>
      </c>
      <c r="E495" s="669"/>
      <c r="F495" s="670"/>
      <c r="G495" s="752" t="str">
        <f>IF($AC$136="","",IF(HLOOKUP($AC$136,Presentación!$BZ$3:$DE$574,Presentación!AP356,0)="","",HLOOKUP($AC$136,Presentación!$BZ$3:$DE$574,Presentación!AP356,0)))</f>
        <v/>
      </c>
      <c r="H495" s="669"/>
      <c r="I495" s="669"/>
      <c r="J495" s="669"/>
      <c r="K495" s="669"/>
      <c r="L495" s="669"/>
      <c r="M495" s="669"/>
      <c r="N495" s="669"/>
      <c r="O495" s="669"/>
      <c r="P495" s="669"/>
      <c r="Q495" s="669"/>
      <c r="R495" s="669"/>
      <c r="S495" s="670"/>
      <c r="T495" s="866"/>
      <c r="U495" s="745"/>
      <c r="V495" s="746"/>
      <c r="W495" s="112"/>
      <c r="X495" s="112"/>
      <c r="Y495" s="112"/>
      <c r="Z495" s="112"/>
      <c r="AA495" s="112"/>
      <c r="AB495" s="112"/>
      <c r="AC495" s="112"/>
      <c r="AD495" s="112"/>
      <c r="AG495">
        <f t="shared" si="189"/>
        <v>0</v>
      </c>
      <c r="AH495" s="247">
        <f t="shared" si="190"/>
        <v>0</v>
      </c>
      <c r="AI495" s="310" t="str">
        <f>IF(AH495=0,"",
IF(SUM($AH$142:AH495)=1,AJ495,
IF($AH$717&gt;SUM($AH$142:AH495),_xlfn.CONCAT(", ",AJ495),
IF($AH$717=SUM($AH$142:AH495),_xlfn.CONCAT(" y ",AJ495)))))</f>
        <v/>
      </c>
      <c r="AJ495" s="19">
        <v>354</v>
      </c>
      <c r="AK495">
        <f t="shared" si="188"/>
        <v>0</v>
      </c>
      <c r="AL495">
        <f t="shared" si="191"/>
        <v>0</v>
      </c>
      <c r="AM495">
        <f t="shared" si="192"/>
        <v>0</v>
      </c>
      <c r="AN495">
        <f t="shared" si="193"/>
        <v>0</v>
      </c>
      <c r="AO495">
        <f t="shared" si="194"/>
        <v>0</v>
      </c>
      <c r="AP495">
        <f t="shared" si="195"/>
        <v>0</v>
      </c>
      <c r="AQ495">
        <f t="shared" si="196"/>
        <v>0</v>
      </c>
      <c r="AR495">
        <f t="shared" si="197"/>
        <v>0</v>
      </c>
      <c r="AS495">
        <f t="shared" si="198"/>
        <v>0</v>
      </c>
      <c r="AT495" s="311">
        <f t="shared" si="199"/>
        <v>0</v>
      </c>
      <c r="AU495" s="312">
        <f t="shared" si="200"/>
        <v>0</v>
      </c>
      <c r="AV495" s="313">
        <f t="shared" si="201"/>
        <v>0</v>
      </c>
      <c r="AW495" s="314">
        <f t="shared" si="211"/>
        <v>0</v>
      </c>
      <c r="AX495" s="311">
        <f t="shared" si="202"/>
        <v>0</v>
      </c>
      <c r="AY495" s="312">
        <f t="shared" si="203"/>
        <v>0</v>
      </c>
      <c r="AZ495" s="313">
        <f t="shared" si="204"/>
        <v>0</v>
      </c>
      <c r="BA495" s="314">
        <f t="shared" si="212"/>
        <v>0</v>
      </c>
      <c r="BB495" s="311">
        <f t="shared" si="205"/>
        <v>0</v>
      </c>
      <c r="BC495" s="312">
        <f t="shared" si="206"/>
        <v>0</v>
      </c>
      <c r="BD495" s="313">
        <f t="shared" si="207"/>
        <v>0</v>
      </c>
      <c r="BE495" s="314">
        <f t="shared" si="213"/>
        <v>0</v>
      </c>
      <c r="BF495" s="311">
        <f t="shared" si="208"/>
        <v>0</v>
      </c>
      <c r="BG495" s="312">
        <f t="shared" si="209"/>
        <v>0</v>
      </c>
      <c r="BH495" s="313">
        <f t="shared" si="210"/>
        <v>0</v>
      </c>
      <c r="BI495" s="314">
        <f t="shared" si="214"/>
        <v>0</v>
      </c>
      <c r="BJ495" s="247">
        <f t="shared" si="215"/>
        <v>0</v>
      </c>
      <c r="BK495" s="310" t="str">
        <f>IF(BJ495=0,"",
IF(SUM($BJ$143:BJ495)=1,BL495,
IF($BJ$718&gt;SUM($BJ$143:BJ495),_xlfn.CONCAT(", ",BL495),
IF($BJ$718=SUM($BJ$143:BJ495),_xlfn.CONCAT(" y ",BL495)))))</f>
        <v/>
      </c>
      <c r="BL495" s="19">
        <v>353</v>
      </c>
      <c r="BM495" s="14"/>
      <c r="BN495" s="315"/>
      <c r="BO495" s="315"/>
      <c r="BP495" s="315"/>
      <c r="BQ495" s="315"/>
      <c r="BR495" s="315"/>
      <c r="BS495" s="315"/>
      <c r="BT495" s="315"/>
      <c r="BU495" s="315"/>
      <c r="BV495" s="14"/>
      <c r="BW495" s="14"/>
      <c r="BX495" s="14"/>
      <c r="BY495" s="14"/>
      <c r="BZ495" s="14"/>
      <c r="CA495" s="14"/>
      <c r="CB495" s="14"/>
      <c r="CC495" s="14"/>
      <c r="CD495" s="14"/>
      <c r="CE495" s="14"/>
      <c r="CF495" s="14"/>
      <c r="CG495" s="14"/>
      <c r="CH495" s="14"/>
      <c r="CI495" s="14"/>
      <c r="CJ495" s="14"/>
      <c r="CK495" s="14"/>
      <c r="CL495" s="14"/>
    </row>
    <row r="496" spans="1:90" ht="15" customHeight="1">
      <c r="A496" s="5"/>
      <c r="B496" s="6"/>
      <c r="C496" s="19" t="s">
        <v>7019</v>
      </c>
      <c r="D496" s="634" t="str">
        <f>IF($AC$136="","",IF(HLOOKUP($AC$136,Presentación!$AQ$3:$BV$574,Presentación!AP357)="","",HLOOKUP($AC$136,Presentación!$AQ$3:$BV$574,Presentación!AP357,0)))</f>
        <v/>
      </c>
      <c r="E496" s="669"/>
      <c r="F496" s="670"/>
      <c r="G496" s="752" t="str">
        <f>IF($AC$136="","",IF(HLOOKUP($AC$136,Presentación!$BZ$3:$DE$574,Presentación!AP357,0)="","",HLOOKUP($AC$136,Presentación!$BZ$3:$DE$574,Presentación!AP357,0)))</f>
        <v/>
      </c>
      <c r="H496" s="669"/>
      <c r="I496" s="669"/>
      <c r="J496" s="669"/>
      <c r="K496" s="669"/>
      <c r="L496" s="669"/>
      <c r="M496" s="669"/>
      <c r="N496" s="669"/>
      <c r="O496" s="669"/>
      <c r="P496" s="669"/>
      <c r="Q496" s="669"/>
      <c r="R496" s="669"/>
      <c r="S496" s="670"/>
      <c r="T496" s="866"/>
      <c r="U496" s="745"/>
      <c r="V496" s="746"/>
      <c r="W496" s="112"/>
      <c r="X496" s="112"/>
      <c r="Y496" s="112"/>
      <c r="Z496" s="112"/>
      <c r="AA496" s="112"/>
      <c r="AB496" s="112"/>
      <c r="AC496" s="112"/>
      <c r="AD496" s="112"/>
      <c r="AG496">
        <f t="shared" si="189"/>
        <v>0</v>
      </c>
      <c r="AH496" s="247">
        <f t="shared" si="190"/>
        <v>0</v>
      </c>
      <c r="AI496" s="310" t="str">
        <f>IF(AH496=0,"",
IF(SUM($AH$142:AH496)=1,AJ496,
IF($AH$717&gt;SUM($AH$142:AH496),_xlfn.CONCAT(", ",AJ496),
IF($AH$717=SUM($AH$142:AH496),_xlfn.CONCAT(" y ",AJ496)))))</f>
        <v/>
      </c>
      <c r="AJ496" s="19">
        <v>355</v>
      </c>
      <c r="AK496">
        <f t="shared" si="188"/>
        <v>0</v>
      </c>
      <c r="AL496">
        <f t="shared" si="191"/>
        <v>0</v>
      </c>
      <c r="AM496">
        <f t="shared" si="192"/>
        <v>0</v>
      </c>
      <c r="AN496">
        <f t="shared" si="193"/>
        <v>0</v>
      </c>
      <c r="AO496">
        <f t="shared" si="194"/>
        <v>0</v>
      </c>
      <c r="AP496">
        <f t="shared" si="195"/>
        <v>0</v>
      </c>
      <c r="AQ496">
        <f t="shared" si="196"/>
        <v>0</v>
      </c>
      <c r="AR496">
        <f t="shared" si="197"/>
        <v>0</v>
      </c>
      <c r="AS496">
        <f t="shared" si="198"/>
        <v>0</v>
      </c>
      <c r="AT496" s="311">
        <f t="shared" si="199"/>
        <v>0</v>
      </c>
      <c r="AU496" s="312">
        <f t="shared" si="200"/>
        <v>0</v>
      </c>
      <c r="AV496" s="313">
        <f t="shared" si="201"/>
        <v>0</v>
      </c>
      <c r="AW496" s="314">
        <f t="shared" si="211"/>
        <v>0</v>
      </c>
      <c r="AX496" s="311">
        <f t="shared" si="202"/>
        <v>0</v>
      </c>
      <c r="AY496" s="312">
        <f t="shared" si="203"/>
        <v>0</v>
      </c>
      <c r="AZ496" s="313">
        <f t="shared" si="204"/>
        <v>0</v>
      </c>
      <c r="BA496" s="314">
        <f t="shared" si="212"/>
        <v>0</v>
      </c>
      <c r="BB496" s="311">
        <f t="shared" si="205"/>
        <v>0</v>
      </c>
      <c r="BC496" s="312">
        <f t="shared" si="206"/>
        <v>0</v>
      </c>
      <c r="BD496" s="313">
        <f t="shared" si="207"/>
        <v>0</v>
      </c>
      <c r="BE496" s="314">
        <f t="shared" si="213"/>
        <v>0</v>
      </c>
      <c r="BF496" s="311">
        <f t="shared" si="208"/>
        <v>0</v>
      </c>
      <c r="BG496" s="312">
        <f t="shared" si="209"/>
        <v>0</v>
      </c>
      <c r="BH496" s="313">
        <f t="shared" si="210"/>
        <v>0</v>
      </c>
      <c r="BI496" s="314">
        <f t="shared" si="214"/>
        <v>0</v>
      </c>
      <c r="BJ496" s="247">
        <f t="shared" si="215"/>
        <v>0</v>
      </c>
      <c r="BK496" s="310" t="str">
        <f>IF(BJ496=0,"",
IF(SUM($BJ$143:BJ496)=1,BL496,
IF($BJ$718&gt;SUM($BJ$143:BJ496),_xlfn.CONCAT(", ",BL496),
IF($BJ$718=SUM($BJ$143:BJ496),_xlfn.CONCAT(" y ",BL496)))))</f>
        <v/>
      </c>
      <c r="BL496" s="19">
        <v>354</v>
      </c>
      <c r="BM496" s="14"/>
      <c r="BN496" s="315"/>
      <c r="BO496" s="315"/>
      <c r="BP496" s="315"/>
      <c r="BQ496" s="315"/>
      <c r="BR496" s="315"/>
      <c r="BS496" s="315"/>
      <c r="BT496" s="315"/>
      <c r="BU496" s="315"/>
      <c r="BV496" s="14"/>
      <c r="BW496" s="14"/>
      <c r="BX496" s="14"/>
      <c r="BY496" s="14"/>
      <c r="BZ496" s="14"/>
      <c r="CA496" s="14"/>
      <c r="CB496" s="14"/>
      <c r="CC496" s="14"/>
      <c r="CD496" s="14"/>
      <c r="CE496" s="14"/>
      <c r="CF496" s="14"/>
      <c r="CG496" s="14"/>
      <c r="CH496" s="14"/>
      <c r="CI496" s="14"/>
      <c r="CJ496" s="14"/>
      <c r="CK496" s="14"/>
      <c r="CL496" s="14"/>
    </row>
    <row r="497" spans="1:90" ht="15" customHeight="1">
      <c r="A497" s="5"/>
      <c r="B497" s="6"/>
      <c r="C497" s="19" t="s">
        <v>7020</v>
      </c>
      <c r="D497" s="634" t="str">
        <f>IF($AC$136="","",IF(HLOOKUP($AC$136,Presentación!$AQ$3:$BV$574,Presentación!AP358)="","",HLOOKUP($AC$136,Presentación!$AQ$3:$BV$574,Presentación!AP358,0)))</f>
        <v/>
      </c>
      <c r="E497" s="669"/>
      <c r="F497" s="670"/>
      <c r="G497" s="752" t="str">
        <f>IF($AC$136="","",IF(HLOOKUP($AC$136,Presentación!$BZ$3:$DE$574,Presentación!AP358,0)="","",HLOOKUP($AC$136,Presentación!$BZ$3:$DE$574,Presentación!AP358,0)))</f>
        <v/>
      </c>
      <c r="H497" s="669"/>
      <c r="I497" s="669"/>
      <c r="J497" s="669"/>
      <c r="K497" s="669"/>
      <c r="L497" s="669"/>
      <c r="M497" s="669"/>
      <c r="N497" s="669"/>
      <c r="O497" s="669"/>
      <c r="P497" s="669"/>
      <c r="Q497" s="669"/>
      <c r="R497" s="669"/>
      <c r="S497" s="670"/>
      <c r="T497" s="866"/>
      <c r="U497" s="745"/>
      <c r="V497" s="746"/>
      <c r="W497" s="112"/>
      <c r="X497" s="112"/>
      <c r="Y497" s="112"/>
      <c r="Z497" s="112"/>
      <c r="AA497" s="112"/>
      <c r="AB497" s="112"/>
      <c r="AC497" s="112"/>
      <c r="AD497" s="112"/>
      <c r="AG497">
        <f t="shared" si="189"/>
        <v>0</v>
      </c>
      <c r="AH497" s="247">
        <f t="shared" si="190"/>
        <v>0</v>
      </c>
      <c r="AI497" s="310" t="str">
        <f>IF(AH497=0,"",
IF(SUM($AH$142:AH497)=1,AJ497,
IF($AH$717&gt;SUM($AH$142:AH497),_xlfn.CONCAT(", ",AJ497),
IF($AH$717=SUM($AH$142:AH497),_xlfn.CONCAT(" y ",AJ497)))))</f>
        <v/>
      </c>
      <c r="AJ497" s="19">
        <v>356</v>
      </c>
      <c r="AK497">
        <f t="shared" si="188"/>
        <v>0</v>
      </c>
      <c r="AL497">
        <f t="shared" si="191"/>
        <v>0</v>
      </c>
      <c r="AM497">
        <f t="shared" si="192"/>
        <v>0</v>
      </c>
      <c r="AN497">
        <f t="shared" si="193"/>
        <v>0</v>
      </c>
      <c r="AO497">
        <f t="shared" si="194"/>
        <v>0</v>
      </c>
      <c r="AP497">
        <f t="shared" si="195"/>
        <v>0</v>
      </c>
      <c r="AQ497">
        <f t="shared" si="196"/>
        <v>0</v>
      </c>
      <c r="AR497">
        <f t="shared" si="197"/>
        <v>0</v>
      </c>
      <c r="AS497">
        <f t="shared" si="198"/>
        <v>0</v>
      </c>
      <c r="AT497" s="311">
        <f t="shared" si="199"/>
        <v>0</v>
      </c>
      <c r="AU497" s="312">
        <f t="shared" si="200"/>
        <v>0</v>
      </c>
      <c r="AV497" s="313">
        <f t="shared" si="201"/>
        <v>0</v>
      </c>
      <c r="AW497" s="314">
        <f t="shared" si="211"/>
        <v>0</v>
      </c>
      <c r="AX497" s="311">
        <f t="shared" si="202"/>
        <v>0</v>
      </c>
      <c r="AY497" s="312">
        <f t="shared" si="203"/>
        <v>0</v>
      </c>
      <c r="AZ497" s="313">
        <f t="shared" si="204"/>
        <v>0</v>
      </c>
      <c r="BA497" s="314">
        <f t="shared" si="212"/>
        <v>0</v>
      </c>
      <c r="BB497" s="311">
        <f t="shared" si="205"/>
        <v>0</v>
      </c>
      <c r="BC497" s="312">
        <f t="shared" si="206"/>
        <v>0</v>
      </c>
      <c r="BD497" s="313">
        <f t="shared" si="207"/>
        <v>0</v>
      </c>
      <c r="BE497" s="314">
        <f t="shared" si="213"/>
        <v>0</v>
      </c>
      <c r="BF497" s="311">
        <f t="shared" si="208"/>
        <v>0</v>
      </c>
      <c r="BG497" s="312">
        <f t="shared" si="209"/>
        <v>0</v>
      </c>
      <c r="BH497" s="313">
        <f t="shared" si="210"/>
        <v>0</v>
      </c>
      <c r="BI497" s="314">
        <f t="shared" si="214"/>
        <v>0</v>
      </c>
      <c r="BJ497" s="247">
        <f t="shared" si="215"/>
        <v>0</v>
      </c>
      <c r="BK497" s="310" t="str">
        <f>IF(BJ497=0,"",
IF(SUM($BJ$143:BJ497)=1,BL497,
IF($BJ$718&gt;SUM($BJ$143:BJ497),_xlfn.CONCAT(", ",BL497),
IF($BJ$718=SUM($BJ$143:BJ497),_xlfn.CONCAT(" y ",BL497)))))</f>
        <v/>
      </c>
      <c r="BL497" s="19">
        <v>355</v>
      </c>
      <c r="BM497" s="14"/>
      <c r="BN497" s="315"/>
      <c r="BO497" s="315"/>
      <c r="BP497" s="315"/>
      <c r="BQ497" s="315"/>
      <c r="BR497" s="315"/>
      <c r="BS497" s="315"/>
      <c r="BT497" s="315"/>
      <c r="BU497" s="315"/>
      <c r="BV497" s="14"/>
      <c r="BW497" s="14"/>
      <c r="BX497" s="14"/>
      <c r="BY497" s="14"/>
      <c r="BZ497" s="14"/>
      <c r="CA497" s="14"/>
      <c r="CB497" s="14"/>
      <c r="CC497" s="14"/>
      <c r="CD497" s="14"/>
      <c r="CE497" s="14"/>
      <c r="CF497" s="14"/>
      <c r="CG497" s="14"/>
      <c r="CH497" s="14"/>
      <c r="CI497" s="14"/>
      <c r="CJ497" s="14"/>
      <c r="CK497" s="14"/>
      <c r="CL497" s="14"/>
    </row>
    <row r="498" spans="1:90" ht="15" customHeight="1">
      <c r="A498" s="5"/>
      <c r="B498" s="6"/>
      <c r="C498" s="19" t="s">
        <v>7021</v>
      </c>
      <c r="D498" s="634" t="str">
        <f>IF($AC$136="","",IF(HLOOKUP($AC$136,Presentación!$AQ$3:$BV$574,Presentación!AP359)="","",HLOOKUP($AC$136,Presentación!$AQ$3:$BV$574,Presentación!AP359,0)))</f>
        <v/>
      </c>
      <c r="E498" s="669"/>
      <c r="F498" s="670"/>
      <c r="G498" s="752" t="str">
        <f>IF($AC$136="","",IF(HLOOKUP($AC$136,Presentación!$BZ$3:$DE$574,Presentación!AP359,0)="","",HLOOKUP($AC$136,Presentación!$BZ$3:$DE$574,Presentación!AP359,0)))</f>
        <v/>
      </c>
      <c r="H498" s="669"/>
      <c r="I498" s="669"/>
      <c r="J498" s="669"/>
      <c r="K498" s="669"/>
      <c r="L498" s="669"/>
      <c r="M498" s="669"/>
      <c r="N498" s="669"/>
      <c r="O498" s="669"/>
      <c r="P498" s="669"/>
      <c r="Q498" s="669"/>
      <c r="R498" s="669"/>
      <c r="S498" s="670"/>
      <c r="T498" s="866"/>
      <c r="U498" s="745"/>
      <c r="V498" s="746"/>
      <c r="W498" s="112"/>
      <c r="X498" s="112"/>
      <c r="Y498" s="112"/>
      <c r="Z498" s="112"/>
      <c r="AA498" s="112"/>
      <c r="AB498" s="112"/>
      <c r="AC498" s="112"/>
      <c r="AD498" s="112"/>
      <c r="AG498">
        <f t="shared" si="189"/>
        <v>0</v>
      </c>
      <c r="AH498" s="247">
        <f t="shared" si="190"/>
        <v>0</v>
      </c>
      <c r="AI498" s="310" t="str">
        <f>IF(AH498=0,"",
IF(SUM($AH$142:AH498)=1,AJ498,
IF($AH$717&gt;SUM($AH$142:AH498),_xlfn.CONCAT(", ",AJ498),
IF($AH$717=SUM($AH$142:AH498),_xlfn.CONCAT(" y ",AJ498)))))</f>
        <v/>
      </c>
      <c r="AJ498" s="19">
        <v>357</v>
      </c>
      <c r="AK498">
        <f t="shared" si="188"/>
        <v>0</v>
      </c>
      <c r="AL498">
        <f t="shared" si="191"/>
        <v>0</v>
      </c>
      <c r="AM498">
        <f t="shared" si="192"/>
        <v>0</v>
      </c>
      <c r="AN498">
        <f t="shared" si="193"/>
        <v>0</v>
      </c>
      <c r="AO498">
        <f t="shared" si="194"/>
        <v>0</v>
      </c>
      <c r="AP498">
        <f t="shared" si="195"/>
        <v>0</v>
      </c>
      <c r="AQ498">
        <f t="shared" si="196"/>
        <v>0</v>
      </c>
      <c r="AR498">
        <f t="shared" si="197"/>
        <v>0</v>
      </c>
      <c r="AS498">
        <f t="shared" si="198"/>
        <v>0</v>
      </c>
      <c r="AT498" s="311">
        <f t="shared" si="199"/>
        <v>0</v>
      </c>
      <c r="AU498" s="312">
        <f t="shared" si="200"/>
        <v>0</v>
      </c>
      <c r="AV498" s="313">
        <f t="shared" si="201"/>
        <v>0</v>
      </c>
      <c r="AW498" s="314">
        <f t="shared" si="211"/>
        <v>0</v>
      </c>
      <c r="AX498" s="311">
        <f t="shared" si="202"/>
        <v>0</v>
      </c>
      <c r="AY498" s="312">
        <f t="shared" si="203"/>
        <v>0</v>
      </c>
      <c r="AZ498" s="313">
        <f t="shared" si="204"/>
        <v>0</v>
      </c>
      <c r="BA498" s="314">
        <f t="shared" si="212"/>
        <v>0</v>
      </c>
      <c r="BB498" s="311">
        <f t="shared" si="205"/>
        <v>0</v>
      </c>
      <c r="BC498" s="312">
        <f t="shared" si="206"/>
        <v>0</v>
      </c>
      <c r="BD498" s="313">
        <f t="shared" si="207"/>
        <v>0</v>
      </c>
      <c r="BE498" s="314">
        <f t="shared" si="213"/>
        <v>0</v>
      </c>
      <c r="BF498" s="311">
        <f t="shared" si="208"/>
        <v>0</v>
      </c>
      <c r="BG498" s="312">
        <f t="shared" si="209"/>
        <v>0</v>
      </c>
      <c r="BH498" s="313">
        <f t="shared" si="210"/>
        <v>0</v>
      </c>
      <c r="BI498" s="314">
        <f t="shared" si="214"/>
        <v>0</v>
      </c>
      <c r="BJ498" s="247">
        <f t="shared" si="215"/>
        <v>0</v>
      </c>
      <c r="BK498" s="310" t="str">
        <f>IF(BJ498=0,"",
IF(SUM($BJ$143:BJ498)=1,BL498,
IF($BJ$718&gt;SUM($BJ$143:BJ498),_xlfn.CONCAT(", ",BL498),
IF($BJ$718=SUM($BJ$143:BJ498),_xlfn.CONCAT(" y ",BL498)))))</f>
        <v/>
      </c>
      <c r="BL498" s="19">
        <v>356</v>
      </c>
      <c r="BM498" s="14"/>
      <c r="BN498" s="315"/>
      <c r="BO498" s="315"/>
      <c r="BP498" s="315"/>
      <c r="BQ498" s="315"/>
      <c r="BR498" s="315"/>
      <c r="BS498" s="315"/>
      <c r="BT498" s="315"/>
      <c r="BU498" s="315"/>
      <c r="BV498" s="14"/>
      <c r="BW498" s="14"/>
      <c r="BX498" s="14"/>
      <c r="BY498" s="14"/>
      <c r="BZ498" s="14"/>
      <c r="CA498" s="14"/>
      <c r="CB498" s="14"/>
      <c r="CC498" s="14"/>
      <c r="CD498" s="14"/>
      <c r="CE498" s="14"/>
      <c r="CF498" s="14"/>
      <c r="CG498" s="14"/>
      <c r="CH498" s="14"/>
      <c r="CI498" s="14"/>
      <c r="CJ498" s="14"/>
      <c r="CK498" s="14"/>
      <c r="CL498" s="14"/>
    </row>
    <row r="499" spans="1:90" ht="15" customHeight="1">
      <c r="A499" s="5"/>
      <c r="B499" s="6"/>
      <c r="C499" s="19" t="s">
        <v>7022</v>
      </c>
      <c r="D499" s="634" t="str">
        <f>IF($AC$136="","",IF(HLOOKUP($AC$136,Presentación!$AQ$3:$BV$574,Presentación!AP360)="","",HLOOKUP($AC$136,Presentación!$AQ$3:$BV$574,Presentación!AP360,0)))</f>
        <v/>
      </c>
      <c r="E499" s="669"/>
      <c r="F499" s="670"/>
      <c r="G499" s="752" t="str">
        <f>IF($AC$136="","",IF(HLOOKUP($AC$136,Presentación!$BZ$3:$DE$574,Presentación!AP360,0)="","",HLOOKUP($AC$136,Presentación!$BZ$3:$DE$574,Presentación!AP360,0)))</f>
        <v/>
      </c>
      <c r="H499" s="669"/>
      <c r="I499" s="669"/>
      <c r="J499" s="669"/>
      <c r="K499" s="669"/>
      <c r="L499" s="669"/>
      <c r="M499" s="669"/>
      <c r="N499" s="669"/>
      <c r="O499" s="669"/>
      <c r="P499" s="669"/>
      <c r="Q499" s="669"/>
      <c r="R499" s="669"/>
      <c r="S499" s="670"/>
      <c r="T499" s="866"/>
      <c r="U499" s="745"/>
      <c r="V499" s="746"/>
      <c r="W499" s="112"/>
      <c r="X499" s="112"/>
      <c r="Y499" s="112"/>
      <c r="Z499" s="112"/>
      <c r="AA499" s="112"/>
      <c r="AB499" s="112"/>
      <c r="AC499" s="112"/>
      <c r="AD499" s="112"/>
      <c r="AG499">
        <f t="shared" si="189"/>
        <v>0</v>
      </c>
      <c r="AH499" s="247">
        <f t="shared" si="190"/>
        <v>0</v>
      </c>
      <c r="AI499" s="310" t="str">
        <f>IF(AH499=0,"",
IF(SUM($AH$142:AH499)=1,AJ499,
IF($AH$717&gt;SUM($AH$142:AH499),_xlfn.CONCAT(", ",AJ499),
IF($AH$717=SUM($AH$142:AH499),_xlfn.CONCAT(" y ",AJ499)))))</f>
        <v/>
      </c>
      <c r="AJ499" s="19">
        <v>358</v>
      </c>
      <c r="AK499">
        <f t="shared" si="188"/>
        <v>0</v>
      </c>
      <c r="AL499">
        <f t="shared" si="191"/>
        <v>0</v>
      </c>
      <c r="AM499">
        <f t="shared" si="192"/>
        <v>0</v>
      </c>
      <c r="AN499">
        <f t="shared" si="193"/>
        <v>0</v>
      </c>
      <c r="AO499">
        <f t="shared" si="194"/>
        <v>0</v>
      </c>
      <c r="AP499">
        <f t="shared" si="195"/>
        <v>0</v>
      </c>
      <c r="AQ499">
        <f t="shared" si="196"/>
        <v>0</v>
      </c>
      <c r="AR499">
        <f t="shared" si="197"/>
        <v>0</v>
      </c>
      <c r="AS499">
        <f t="shared" si="198"/>
        <v>0</v>
      </c>
      <c r="AT499" s="311">
        <f t="shared" si="199"/>
        <v>0</v>
      </c>
      <c r="AU499" s="312">
        <f t="shared" si="200"/>
        <v>0</v>
      </c>
      <c r="AV499" s="313">
        <f t="shared" si="201"/>
        <v>0</v>
      </c>
      <c r="AW499" s="314">
        <f t="shared" si="211"/>
        <v>0</v>
      </c>
      <c r="AX499" s="311">
        <f t="shared" si="202"/>
        <v>0</v>
      </c>
      <c r="AY499" s="312">
        <f t="shared" si="203"/>
        <v>0</v>
      </c>
      <c r="AZ499" s="313">
        <f t="shared" si="204"/>
        <v>0</v>
      </c>
      <c r="BA499" s="314">
        <f t="shared" si="212"/>
        <v>0</v>
      </c>
      <c r="BB499" s="311">
        <f t="shared" si="205"/>
        <v>0</v>
      </c>
      <c r="BC499" s="312">
        <f t="shared" si="206"/>
        <v>0</v>
      </c>
      <c r="BD499" s="313">
        <f t="shared" si="207"/>
        <v>0</v>
      </c>
      <c r="BE499" s="314">
        <f t="shared" si="213"/>
        <v>0</v>
      </c>
      <c r="BF499" s="311">
        <f t="shared" si="208"/>
        <v>0</v>
      </c>
      <c r="BG499" s="312">
        <f t="shared" si="209"/>
        <v>0</v>
      </c>
      <c r="BH499" s="313">
        <f t="shared" si="210"/>
        <v>0</v>
      </c>
      <c r="BI499" s="314">
        <f t="shared" si="214"/>
        <v>0</v>
      </c>
      <c r="BJ499" s="247">
        <f t="shared" si="215"/>
        <v>0</v>
      </c>
      <c r="BK499" s="310" t="str">
        <f>IF(BJ499=0,"",
IF(SUM($BJ$143:BJ499)=1,BL499,
IF($BJ$718&gt;SUM($BJ$143:BJ499),_xlfn.CONCAT(", ",BL499),
IF($BJ$718=SUM($BJ$143:BJ499),_xlfn.CONCAT(" y ",BL499)))))</f>
        <v/>
      </c>
      <c r="BL499" s="19">
        <v>357</v>
      </c>
      <c r="BM499" s="14"/>
      <c r="BN499" s="315"/>
      <c r="BO499" s="315"/>
      <c r="BP499" s="315"/>
      <c r="BQ499" s="315"/>
      <c r="BR499" s="315"/>
      <c r="BS499" s="315"/>
      <c r="BT499" s="315"/>
      <c r="BU499" s="315"/>
      <c r="BV499" s="14"/>
      <c r="BW499" s="14"/>
      <c r="BX499" s="14"/>
      <c r="BY499" s="14"/>
      <c r="BZ499" s="14"/>
      <c r="CA499" s="14"/>
      <c r="CB499" s="14"/>
      <c r="CC499" s="14"/>
      <c r="CD499" s="14"/>
      <c r="CE499" s="14"/>
      <c r="CF499" s="14"/>
      <c r="CG499" s="14"/>
      <c r="CH499" s="14"/>
      <c r="CI499" s="14"/>
      <c r="CJ499" s="14"/>
      <c r="CK499" s="14"/>
      <c r="CL499" s="14"/>
    </row>
    <row r="500" spans="1:90" ht="15" customHeight="1">
      <c r="A500" s="5"/>
      <c r="B500" s="6"/>
      <c r="C500" s="19" t="s">
        <v>7023</v>
      </c>
      <c r="D500" s="634" t="str">
        <f>IF($AC$136="","",IF(HLOOKUP($AC$136,Presentación!$AQ$3:$BV$574,Presentación!AP361)="","",HLOOKUP($AC$136,Presentación!$AQ$3:$BV$574,Presentación!AP361,0)))</f>
        <v/>
      </c>
      <c r="E500" s="669"/>
      <c r="F500" s="670"/>
      <c r="G500" s="752" t="str">
        <f>IF($AC$136="","",IF(HLOOKUP($AC$136,Presentación!$BZ$3:$DE$574,Presentación!AP361,0)="","",HLOOKUP($AC$136,Presentación!$BZ$3:$DE$574,Presentación!AP361,0)))</f>
        <v/>
      </c>
      <c r="H500" s="669"/>
      <c r="I500" s="669"/>
      <c r="J500" s="669"/>
      <c r="K500" s="669"/>
      <c r="L500" s="669"/>
      <c r="M500" s="669"/>
      <c r="N500" s="669"/>
      <c r="O500" s="669"/>
      <c r="P500" s="669"/>
      <c r="Q500" s="669"/>
      <c r="R500" s="669"/>
      <c r="S500" s="670"/>
      <c r="T500" s="866"/>
      <c r="U500" s="745"/>
      <c r="V500" s="746"/>
      <c r="W500" s="112"/>
      <c r="X500" s="112"/>
      <c r="Y500" s="112"/>
      <c r="Z500" s="112"/>
      <c r="AA500" s="112"/>
      <c r="AB500" s="112"/>
      <c r="AC500" s="112"/>
      <c r="AD500" s="112"/>
      <c r="AG500">
        <f t="shared" si="189"/>
        <v>0</v>
      </c>
      <c r="AH500" s="247">
        <f t="shared" si="190"/>
        <v>0</v>
      </c>
      <c r="AI500" s="310" t="str">
        <f>IF(AH500=0,"",
IF(SUM($AH$142:AH500)=1,AJ500,
IF($AH$717&gt;SUM($AH$142:AH500),_xlfn.CONCAT(", ",AJ500),
IF($AH$717=SUM($AH$142:AH500),_xlfn.CONCAT(" y ",AJ500)))))</f>
        <v/>
      </c>
      <c r="AJ500" s="19">
        <v>359</v>
      </c>
      <c r="AK500">
        <f t="shared" si="188"/>
        <v>0</v>
      </c>
      <c r="AL500">
        <f t="shared" si="191"/>
        <v>0</v>
      </c>
      <c r="AM500">
        <f t="shared" si="192"/>
        <v>0</v>
      </c>
      <c r="AN500">
        <f t="shared" si="193"/>
        <v>0</v>
      </c>
      <c r="AO500">
        <f t="shared" si="194"/>
        <v>0</v>
      </c>
      <c r="AP500">
        <f t="shared" si="195"/>
        <v>0</v>
      </c>
      <c r="AQ500">
        <f t="shared" si="196"/>
        <v>0</v>
      </c>
      <c r="AR500">
        <f t="shared" si="197"/>
        <v>0</v>
      </c>
      <c r="AS500">
        <f t="shared" si="198"/>
        <v>0</v>
      </c>
      <c r="AT500" s="311">
        <f t="shared" si="199"/>
        <v>0</v>
      </c>
      <c r="AU500" s="312">
        <f t="shared" si="200"/>
        <v>0</v>
      </c>
      <c r="AV500" s="313">
        <f t="shared" si="201"/>
        <v>0</v>
      </c>
      <c r="AW500" s="314">
        <f t="shared" si="211"/>
        <v>0</v>
      </c>
      <c r="AX500" s="311">
        <f t="shared" si="202"/>
        <v>0</v>
      </c>
      <c r="AY500" s="312">
        <f t="shared" si="203"/>
        <v>0</v>
      </c>
      <c r="AZ500" s="313">
        <f t="shared" si="204"/>
        <v>0</v>
      </c>
      <c r="BA500" s="314">
        <f t="shared" si="212"/>
        <v>0</v>
      </c>
      <c r="BB500" s="311">
        <f t="shared" si="205"/>
        <v>0</v>
      </c>
      <c r="BC500" s="312">
        <f t="shared" si="206"/>
        <v>0</v>
      </c>
      <c r="BD500" s="313">
        <f t="shared" si="207"/>
        <v>0</v>
      </c>
      <c r="BE500" s="314">
        <f t="shared" si="213"/>
        <v>0</v>
      </c>
      <c r="BF500" s="311">
        <f t="shared" si="208"/>
        <v>0</v>
      </c>
      <c r="BG500" s="312">
        <f t="shared" si="209"/>
        <v>0</v>
      </c>
      <c r="BH500" s="313">
        <f t="shared" si="210"/>
        <v>0</v>
      </c>
      <c r="BI500" s="314">
        <f t="shared" si="214"/>
        <v>0</v>
      </c>
      <c r="BJ500" s="247">
        <f t="shared" si="215"/>
        <v>0</v>
      </c>
      <c r="BK500" s="310" t="str">
        <f>IF(BJ500=0,"",
IF(SUM($BJ$143:BJ500)=1,BL500,
IF($BJ$718&gt;SUM($BJ$143:BJ500),_xlfn.CONCAT(", ",BL500),
IF($BJ$718=SUM($BJ$143:BJ500),_xlfn.CONCAT(" y ",BL500)))))</f>
        <v/>
      </c>
      <c r="BL500" s="19">
        <v>358</v>
      </c>
      <c r="BM500" s="14"/>
      <c r="BN500" s="315"/>
      <c r="BO500" s="315"/>
      <c r="BP500" s="315"/>
      <c r="BQ500" s="315"/>
      <c r="BR500" s="315"/>
      <c r="BS500" s="315"/>
      <c r="BT500" s="315"/>
      <c r="BU500" s="315"/>
      <c r="BV500" s="14"/>
      <c r="BW500" s="14"/>
      <c r="BX500" s="14"/>
      <c r="BY500" s="14"/>
      <c r="BZ500" s="14"/>
      <c r="CA500" s="14"/>
      <c r="CB500" s="14"/>
      <c r="CC500" s="14"/>
      <c r="CD500" s="14"/>
      <c r="CE500" s="14"/>
      <c r="CF500" s="14"/>
      <c r="CG500" s="14"/>
      <c r="CH500" s="14"/>
      <c r="CI500" s="14"/>
      <c r="CJ500" s="14"/>
      <c r="CK500" s="14"/>
      <c r="CL500" s="14"/>
    </row>
    <row r="501" spans="1:90" ht="15" customHeight="1">
      <c r="A501" s="5"/>
      <c r="B501" s="6"/>
      <c r="C501" s="19" t="s">
        <v>7024</v>
      </c>
      <c r="D501" s="634" t="str">
        <f>IF($AC$136="","",IF(HLOOKUP($AC$136,Presentación!$AQ$3:$BV$574,Presentación!AP362)="","",HLOOKUP($AC$136,Presentación!$AQ$3:$BV$574,Presentación!AP362,0)))</f>
        <v/>
      </c>
      <c r="E501" s="669"/>
      <c r="F501" s="670"/>
      <c r="G501" s="752" t="str">
        <f>IF($AC$136="","",IF(HLOOKUP($AC$136,Presentación!$BZ$3:$DE$574,Presentación!AP362,0)="","",HLOOKUP($AC$136,Presentación!$BZ$3:$DE$574,Presentación!AP362,0)))</f>
        <v/>
      </c>
      <c r="H501" s="669"/>
      <c r="I501" s="669"/>
      <c r="J501" s="669"/>
      <c r="K501" s="669"/>
      <c r="L501" s="669"/>
      <c r="M501" s="669"/>
      <c r="N501" s="669"/>
      <c r="O501" s="669"/>
      <c r="P501" s="669"/>
      <c r="Q501" s="669"/>
      <c r="R501" s="669"/>
      <c r="S501" s="670"/>
      <c r="T501" s="866"/>
      <c r="U501" s="745"/>
      <c r="V501" s="746"/>
      <c r="W501" s="112"/>
      <c r="X501" s="112"/>
      <c r="Y501" s="112"/>
      <c r="Z501" s="112"/>
      <c r="AA501" s="112"/>
      <c r="AB501" s="112"/>
      <c r="AC501" s="112"/>
      <c r="AD501" s="112"/>
      <c r="AG501">
        <f t="shared" si="189"/>
        <v>0</v>
      </c>
      <c r="AH501" s="247">
        <f t="shared" si="190"/>
        <v>0</v>
      </c>
      <c r="AI501" s="310" t="str">
        <f>IF(AH501=0,"",
IF(SUM($AH$142:AH501)=1,AJ501,
IF($AH$717&gt;SUM($AH$142:AH501),_xlfn.CONCAT(", ",AJ501),
IF($AH$717=SUM($AH$142:AH501),_xlfn.CONCAT(" y ",AJ501)))))</f>
        <v/>
      </c>
      <c r="AJ501" s="19">
        <v>360</v>
      </c>
      <c r="AK501">
        <f t="shared" si="188"/>
        <v>0</v>
      </c>
      <c r="AL501">
        <f t="shared" si="191"/>
        <v>0</v>
      </c>
      <c r="AM501">
        <f t="shared" si="192"/>
        <v>0</v>
      </c>
      <c r="AN501">
        <f t="shared" si="193"/>
        <v>0</v>
      </c>
      <c r="AO501">
        <f t="shared" si="194"/>
        <v>0</v>
      </c>
      <c r="AP501">
        <f t="shared" si="195"/>
        <v>0</v>
      </c>
      <c r="AQ501">
        <f t="shared" si="196"/>
        <v>0</v>
      </c>
      <c r="AR501">
        <f t="shared" si="197"/>
        <v>0</v>
      </c>
      <c r="AS501">
        <f t="shared" si="198"/>
        <v>0</v>
      </c>
      <c r="AT501" s="311">
        <f t="shared" si="199"/>
        <v>0</v>
      </c>
      <c r="AU501" s="312">
        <f t="shared" si="200"/>
        <v>0</v>
      </c>
      <c r="AV501" s="313">
        <f t="shared" si="201"/>
        <v>0</v>
      </c>
      <c r="AW501" s="314">
        <f t="shared" si="211"/>
        <v>0</v>
      </c>
      <c r="AX501" s="311">
        <f t="shared" si="202"/>
        <v>0</v>
      </c>
      <c r="AY501" s="312">
        <f t="shared" si="203"/>
        <v>0</v>
      </c>
      <c r="AZ501" s="313">
        <f t="shared" si="204"/>
        <v>0</v>
      </c>
      <c r="BA501" s="314">
        <f t="shared" si="212"/>
        <v>0</v>
      </c>
      <c r="BB501" s="311">
        <f t="shared" si="205"/>
        <v>0</v>
      </c>
      <c r="BC501" s="312">
        <f t="shared" si="206"/>
        <v>0</v>
      </c>
      <c r="BD501" s="313">
        <f t="shared" si="207"/>
        <v>0</v>
      </c>
      <c r="BE501" s="314">
        <f t="shared" si="213"/>
        <v>0</v>
      </c>
      <c r="BF501" s="311">
        <f t="shared" si="208"/>
        <v>0</v>
      </c>
      <c r="BG501" s="312">
        <f t="shared" si="209"/>
        <v>0</v>
      </c>
      <c r="BH501" s="313">
        <f t="shared" si="210"/>
        <v>0</v>
      </c>
      <c r="BI501" s="314">
        <f t="shared" si="214"/>
        <v>0</v>
      </c>
      <c r="BJ501" s="247">
        <f t="shared" si="215"/>
        <v>0</v>
      </c>
      <c r="BK501" s="310" t="str">
        <f>IF(BJ501=0,"",
IF(SUM($BJ$143:BJ501)=1,BL501,
IF($BJ$718&gt;SUM($BJ$143:BJ501),_xlfn.CONCAT(", ",BL501),
IF($BJ$718=SUM($BJ$143:BJ501),_xlfn.CONCAT(" y ",BL501)))))</f>
        <v/>
      </c>
      <c r="BL501" s="19">
        <v>359</v>
      </c>
      <c r="BM501" s="14"/>
      <c r="BN501" s="315"/>
      <c r="BO501" s="315"/>
      <c r="BP501" s="315"/>
      <c r="BQ501" s="315"/>
      <c r="BR501" s="315"/>
      <c r="BS501" s="315"/>
      <c r="BT501" s="315"/>
      <c r="BU501" s="315"/>
      <c r="BV501" s="14"/>
      <c r="BW501" s="14"/>
      <c r="BX501" s="14"/>
      <c r="BY501" s="14"/>
      <c r="BZ501" s="14"/>
      <c r="CA501" s="14"/>
      <c r="CB501" s="14"/>
      <c r="CC501" s="14"/>
      <c r="CD501" s="14"/>
      <c r="CE501" s="14"/>
      <c r="CF501" s="14"/>
      <c r="CG501" s="14"/>
      <c r="CH501" s="14"/>
      <c r="CI501" s="14"/>
      <c r="CJ501" s="14"/>
      <c r="CK501" s="14"/>
      <c r="CL501" s="14"/>
    </row>
    <row r="502" spans="1:90" ht="15" customHeight="1">
      <c r="A502" s="5"/>
      <c r="B502" s="6"/>
      <c r="C502" s="19" t="s">
        <v>7025</v>
      </c>
      <c r="D502" s="634" t="str">
        <f>IF($AC$136="","",IF(HLOOKUP($AC$136,Presentación!$AQ$3:$BV$574,Presentación!AP363)="","",HLOOKUP($AC$136,Presentación!$AQ$3:$BV$574,Presentación!AP363,0)))</f>
        <v/>
      </c>
      <c r="E502" s="669"/>
      <c r="F502" s="670"/>
      <c r="G502" s="752" t="str">
        <f>IF($AC$136="","",IF(HLOOKUP($AC$136,Presentación!$BZ$3:$DE$574,Presentación!AP363,0)="","",HLOOKUP($AC$136,Presentación!$BZ$3:$DE$574,Presentación!AP363,0)))</f>
        <v/>
      </c>
      <c r="H502" s="669"/>
      <c r="I502" s="669"/>
      <c r="J502" s="669"/>
      <c r="K502" s="669"/>
      <c r="L502" s="669"/>
      <c r="M502" s="669"/>
      <c r="N502" s="669"/>
      <c r="O502" s="669"/>
      <c r="P502" s="669"/>
      <c r="Q502" s="669"/>
      <c r="R502" s="669"/>
      <c r="S502" s="670"/>
      <c r="T502" s="866"/>
      <c r="U502" s="745"/>
      <c r="V502" s="746"/>
      <c r="W502" s="112"/>
      <c r="X502" s="112"/>
      <c r="Y502" s="112"/>
      <c r="Z502" s="112"/>
      <c r="AA502" s="112"/>
      <c r="AB502" s="112"/>
      <c r="AC502" s="112"/>
      <c r="AD502" s="112"/>
      <c r="AG502">
        <f t="shared" si="189"/>
        <v>0</v>
      </c>
      <c r="AH502" s="247">
        <f t="shared" si="190"/>
        <v>0</v>
      </c>
      <c r="AI502" s="310" t="str">
        <f>IF(AH502=0,"",
IF(SUM($AH$142:AH502)=1,AJ502,
IF($AH$717&gt;SUM($AH$142:AH502),_xlfn.CONCAT(", ",AJ502),
IF($AH$717=SUM($AH$142:AH502),_xlfn.CONCAT(" y ",AJ502)))))</f>
        <v/>
      </c>
      <c r="AJ502" s="19">
        <v>361</v>
      </c>
      <c r="AK502">
        <f t="shared" si="188"/>
        <v>0</v>
      </c>
      <c r="AL502">
        <f t="shared" si="191"/>
        <v>0</v>
      </c>
      <c r="AM502">
        <f t="shared" si="192"/>
        <v>0</v>
      </c>
      <c r="AN502">
        <f t="shared" si="193"/>
        <v>0</v>
      </c>
      <c r="AO502">
        <f t="shared" si="194"/>
        <v>0</v>
      </c>
      <c r="AP502">
        <f t="shared" si="195"/>
        <v>0</v>
      </c>
      <c r="AQ502">
        <f t="shared" si="196"/>
        <v>0</v>
      </c>
      <c r="AR502">
        <f t="shared" si="197"/>
        <v>0</v>
      </c>
      <c r="AS502">
        <f t="shared" si="198"/>
        <v>0</v>
      </c>
      <c r="AT502" s="311">
        <f t="shared" si="199"/>
        <v>0</v>
      </c>
      <c r="AU502" s="312">
        <f t="shared" si="200"/>
        <v>0</v>
      </c>
      <c r="AV502" s="313">
        <f t="shared" si="201"/>
        <v>0</v>
      </c>
      <c r="AW502" s="314">
        <f t="shared" si="211"/>
        <v>0</v>
      </c>
      <c r="AX502" s="311">
        <f t="shared" si="202"/>
        <v>0</v>
      </c>
      <c r="AY502" s="312">
        <f t="shared" si="203"/>
        <v>0</v>
      </c>
      <c r="AZ502" s="313">
        <f t="shared" si="204"/>
        <v>0</v>
      </c>
      <c r="BA502" s="314">
        <f t="shared" si="212"/>
        <v>0</v>
      </c>
      <c r="BB502" s="311">
        <f t="shared" si="205"/>
        <v>0</v>
      </c>
      <c r="BC502" s="312">
        <f t="shared" si="206"/>
        <v>0</v>
      </c>
      <c r="BD502" s="313">
        <f t="shared" si="207"/>
        <v>0</v>
      </c>
      <c r="BE502" s="314">
        <f t="shared" si="213"/>
        <v>0</v>
      </c>
      <c r="BF502" s="311">
        <f t="shared" si="208"/>
        <v>0</v>
      </c>
      <c r="BG502" s="312">
        <f t="shared" si="209"/>
        <v>0</v>
      </c>
      <c r="BH502" s="313">
        <f t="shared" si="210"/>
        <v>0</v>
      </c>
      <c r="BI502" s="314">
        <f t="shared" si="214"/>
        <v>0</v>
      </c>
      <c r="BJ502" s="247">
        <f t="shared" si="215"/>
        <v>0</v>
      </c>
      <c r="BK502" s="310" t="str">
        <f>IF(BJ502=0,"",
IF(SUM($BJ$143:BJ502)=1,BL502,
IF($BJ$718&gt;SUM($BJ$143:BJ502),_xlfn.CONCAT(", ",BL502),
IF($BJ$718=SUM($BJ$143:BJ502),_xlfn.CONCAT(" y ",BL502)))))</f>
        <v/>
      </c>
      <c r="BL502" s="19">
        <v>360</v>
      </c>
      <c r="BM502" s="14"/>
      <c r="BN502" s="315"/>
      <c r="BO502" s="315"/>
      <c r="BP502" s="315"/>
      <c r="BQ502" s="315"/>
      <c r="BR502" s="315"/>
      <c r="BS502" s="315"/>
      <c r="BT502" s="315"/>
      <c r="BU502" s="315"/>
      <c r="BV502" s="14"/>
      <c r="BW502" s="14"/>
      <c r="BX502" s="14"/>
      <c r="BY502" s="14"/>
      <c r="BZ502" s="14"/>
      <c r="CA502" s="14"/>
      <c r="CB502" s="14"/>
      <c r="CC502" s="14"/>
      <c r="CD502" s="14"/>
      <c r="CE502" s="14"/>
      <c r="CF502" s="14"/>
      <c r="CG502" s="14"/>
      <c r="CH502" s="14"/>
      <c r="CI502" s="14"/>
      <c r="CJ502" s="14"/>
      <c r="CK502" s="14"/>
      <c r="CL502" s="14"/>
    </row>
    <row r="503" spans="1:90" ht="15" customHeight="1">
      <c r="A503" s="5"/>
      <c r="B503" s="6"/>
      <c r="C503" s="19" t="s">
        <v>7026</v>
      </c>
      <c r="D503" s="634" t="str">
        <f>IF($AC$136="","",IF(HLOOKUP($AC$136,Presentación!$AQ$3:$BV$574,Presentación!AP364)="","",HLOOKUP($AC$136,Presentación!$AQ$3:$BV$574,Presentación!AP364,0)))</f>
        <v/>
      </c>
      <c r="E503" s="669"/>
      <c r="F503" s="670"/>
      <c r="G503" s="752" t="str">
        <f>IF($AC$136="","",IF(HLOOKUP($AC$136,Presentación!$BZ$3:$DE$574,Presentación!AP364,0)="","",HLOOKUP($AC$136,Presentación!$BZ$3:$DE$574,Presentación!AP364,0)))</f>
        <v/>
      </c>
      <c r="H503" s="669"/>
      <c r="I503" s="669"/>
      <c r="J503" s="669"/>
      <c r="K503" s="669"/>
      <c r="L503" s="669"/>
      <c r="M503" s="669"/>
      <c r="N503" s="669"/>
      <c r="O503" s="669"/>
      <c r="P503" s="669"/>
      <c r="Q503" s="669"/>
      <c r="R503" s="669"/>
      <c r="S503" s="670"/>
      <c r="T503" s="866"/>
      <c r="U503" s="745"/>
      <c r="V503" s="746"/>
      <c r="W503" s="112"/>
      <c r="X503" s="112"/>
      <c r="Y503" s="112"/>
      <c r="Z503" s="112"/>
      <c r="AA503" s="112"/>
      <c r="AB503" s="112"/>
      <c r="AC503" s="112"/>
      <c r="AD503" s="112"/>
      <c r="AG503">
        <f t="shared" si="189"/>
        <v>0</v>
      </c>
      <c r="AH503" s="247">
        <f t="shared" si="190"/>
        <v>0</v>
      </c>
      <c r="AI503" s="310" t="str">
        <f>IF(AH503=0,"",
IF(SUM($AH$142:AH503)=1,AJ503,
IF($AH$717&gt;SUM($AH$142:AH503),_xlfn.CONCAT(", ",AJ503),
IF($AH$717=SUM($AH$142:AH503),_xlfn.CONCAT(" y ",AJ503)))))</f>
        <v/>
      </c>
      <c r="AJ503" s="19">
        <v>362</v>
      </c>
      <c r="AK503">
        <f t="shared" si="188"/>
        <v>0</v>
      </c>
      <c r="AL503">
        <f t="shared" si="191"/>
        <v>0</v>
      </c>
      <c r="AM503">
        <f t="shared" si="192"/>
        <v>0</v>
      </c>
      <c r="AN503">
        <f t="shared" si="193"/>
        <v>0</v>
      </c>
      <c r="AO503">
        <f t="shared" si="194"/>
        <v>0</v>
      </c>
      <c r="AP503">
        <f t="shared" si="195"/>
        <v>0</v>
      </c>
      <c r="AQ503">
        <f t="shared" si="196"/>
        <v>0</v>
      </c>
      <c r="AR503">
        <f t="shared" si="197"/>
        <v>0</v>
      </c>
      <c r="AS503">
        <f t="shared" si="198"/>
        <v>0</v>
      </c>
      <c r="AT503" s="311">
        <f t="shared" si="199"/>
        <v>0</v>
      </c>
      <c r="AU503" s="312">
        <f t="shared" si="200"/>
        <v>0</v>
      </c>
      <c r="AV503" s="313">
        <f t="shared" si="201"/>
        <v>0</v>
      </c>
      <c r="AW503" s="314">
        <f t="shared" si="211"/>
        <v>0</v>
      </c>
      <c r="AX503" s="311">
        <f t="shared" si="202"/>
        <v>0</v>
      </c>
      <c r="AY503" s="312">
        <f t="shared" si="203"/>
        <v>0</v>
      </c>
      <c r="AZ503" s="313">
        <f t="shared" si="204"/>
        <v>0</v>
      </c>
      <c r="BA503" s="314">
        <f t="shared" si="212"/>
        <v>0</v>
      </c>
      <c r="BB503" s="311">
        <f t="shared" si="205"/>
        <v>0</v>
      </c>
      <c r="BC503" s="312">
        <f t="shared" si="206"/>
        <v>0</v>
      </c>
      <c r="BD503" s="313">
        <f t="shared" si="207"/>
        <v>0</v>
      </c>
      <c r="BE503" s="314">
        <f t="shared" si="213"/>
        <v>0</v>
      </c>
      <c r="BF503" s="311">
        <f t="shared" si="208"/>
        <v>0</v>
      </c>
      <c r="BG503" s="312">
        <f t="shared" si="209"/>
        <v>0</v>
      </c>
      <c r="BH503" s="313">
        <f t="shared" si="210"/>
        <v>0</v>
      </c>
      <c r="BI503" s="314">
        <f t="shared" si="214"/>
        <v>0</v>
      </c>
      <c r="BJ503" s="247">
        <f t="shared" si="215"/>
        <v>0</v>
      </c>
      <c r="BK503" s="310" t="str">
        <f>IF(BJ503=0,"",
IF(SUM($BJ$143:BJ503)=1,BL503,
IF($BJ$718&gt;SUM($BJ$143:BJ503),_xlfn.CONCAT(", ",BL503),
IF($BJ$718=SUM($BJ$143:BJ503),_xlfn.CONCAT(" y ",BL503)))))</f>
        <v/>
      </c>
      <c r="BL503" s="19">
        <v>361</v>
      </c>
      <c r="BM503" s="14"/>
      <c r="BN503" s="315"/>
      <c r="BO503" s="315"/>
      <c r="BP503" s="315"/>
      <c r="BQ503" s="315"/>
      <c r="BR503" s="315"/>
      <c r="BS503" s="315"/>
      <c r="BT503" s="315"/>
      <c r="BU503" s="315"/>
      <c r="BV503" s="14"/>
      <c r="BW503" s="14"/>
      <c r="BX503" s="14"/>
      <c r="BY503" s="14"/>
      <c r="BZ503" s="14"/>
      <c r="CA503" s="14"/>
      <c r="CB503" s="14"/>
      <c r="CC503" s="14"/>
      <c r="CD503" s="14"/>
      <c r="CE503" s="14"/>
      <c r="CF503" s="14"/>
      <c r="CG503" s="14"/>
      <c r="CH503" s="14"/>
      <c r="CI503" s="14"/>
      <c r="CJ503" s="14"/>
      <c r="CK503" s="14"/>
      <c r="CL503" s="14"/>
    </row>
    <row r="504" spans="1:90" ht="15" customHeight="1">
      <c r="A504" s="5"/>
      <c r="B504" s="6"/>
      <c r="C504" s="19" t="s">
        <v>7027</v>
      </c>
      <c r="D504" s="634" t="str">
        <f>IF($AC$136="","",IF(HLOOKUP($AC$136,Presentación!$AQ$3:$BV$574,Presentación!AP365)="","",HLOOKUP($AC$136,Presentación!$AQ$3:$BV$574,Presentación!AP365,0)))</f>
        <v/>
      </c>
      <c r="E504" s="669"/>
      <c r="F504" s="670"/>
      <c r="G504" s="752" t="str">
        <f>IF($AC$136="","",IF(HLOOKUP($AC$136,Presentación!$BZ$3:$DE$574,Presentación!AP365,0)="","",HLOOKUP($AC$136,Presentación!$BZ$3:$DE$574,Presentación!AP365,0)))</f>
        <v/>
      </c>
      <c r="H504" s="669"/>
      <c r="I504" s="669"/>
      <c r="J504" s="669"/>
      <c r="K504" s="669"/>
      <c r="L504" s="669"/>
      <c r="M504" s="669"/>
      <c r="N504" s="669"/>
      <c r="O504" s="669"/>
      <c r="P504" s="669"/>
      <c r="Q504" s="669"/>
      <c r="R504" s="669"/>
      <c r="S504" s="670"/>
      <c r="T504" s="866"/>
      <c r="U504" s="745"/>
      <c r="V504" s="746"/>
      <c r="W504" s="112"/>
      <c r="X504" s="112"/>
      <c r="Y504" s="112"/>
      <c r="Z504" s="112"/>
      <c r="AA504" s="112"/>
      <c r="AB504" s="112"/>
      <c r="AC504" s="112"/>
      <c r="AD504" s="112"/>
      <c r="AG504">
        <f t="shared" si="189"/>
        <v>0</v>
      </c>
      <c r="AH504" s="247">
        <f t="shared" si="190"/>
        <v>0</v>
      </c>
      <c r="AI504" s="310" t="str">
        <f>IF(AH504=0,"",
IF(SUM($AH$142:AH504)=1,AJ504,
IF($AH$717&gt;SUM($AH$142:AH504),_xlfn.CONCAT(", ",AJ504),
IF($AH$717=SUM($AH$142:AH504),_xlfn.CONCAT(" y ",AJ504)))))</f>
        <v/>
      </c>
      <c r="AJ504" s="19">
        <v>363</v>
      </c>
      <c r="AK504">
        <f t="shared" si="188"/>
        <v>0</v>
      </c>
      <c r="AL504">
        <f t="shared" si="191"/>
        <v>0</v>
      </c>
      <c r="AM504">
        <f t="shared" si="192"/>
        <v>0</v>
      </c>
      <c r="AN504">
        <f t="shared" si="193"/>
        <v>0</v>
      </c>
      <c r="AO504">
        <f t="shared" si="194"/>
        <v>0</v>
      </c>
      <c r="AP504">
        <f t="shared" si="195"/>
        <v>0</v>
      </c>
      <c r="AQ504">
        <f t="shared" si="196"/>
        <v>0</v>
      </c>
      <c r="AR504">
        <f t="shared" si="197"/>
        <v>0</v>
      </c>
      <c r="AS504">
        <f t="shared" si="198"/>
        <v>0</v>
      </c>
      <c r="AT504" s="311">
        <f t="shared" si="199"/>
        <v>0</v>
      </c>
      <c r="AU504" s="312">
        <f t="shared" si="200"/>
        <v>0</v>
      </c>
      <c r="AV504" s="313">
        <f t="shared" si="201"/>
        <v>0</v>
      </c>
      <c r="AW504" s="314">
        <f t="shared" si="211"/>
        <v>0</v>
      </c>
      <c r="AX504" s="311">
        <f t="shared" si="202"/>
        <v>0</v>
      </c>
      <c r="AY504" s="312">
        <f t="shared" si="203"/>
        <v>0</v>
      </c>
      <c r="AZ504" s="313">
        <f t="shared" si="204"/>
        <v>0</v>
      </c>
      <c r="BA504" s="314">
        <f t="shared" si="212"/>
        <v>0</v>
      </c>
      <c r="BB504" s="311">
        <f t="shared" si="205"/>
        <v>0</v>
      </c>
      <c r="BC504" s="312">
        <f t="shared" si="206"/>
        <v>0</v>
      </c>
      <c r="BD504" s="313">
        <f t="shared" si="207"/>
        <v>0</v>
      </c>
      <c r="BE504" s="314">
        <f t="shared" si="213"/>
        <v>0</v>
      </c>
      <c r="BF504" s="311">
        <f t="shared" si="208"/>
        <v>0</v>
      </c>
      <c r="BG504" s="312">
        <f t="shared" si="209"/>
        <v>0</v>
      </c>
      <c r="BH504" s="313">
        <f t="shared" si="210"/>
        <v>0</v>
      </c>
      <c r="BI504" s="314">
        <f t="shared" si="214"/>
        <v>0</v>
      </c>
      <c r="BJ504" s="247">
        <f t="shared" si="215"/>
        <v>0</v>
      </c>
      <c r="BK504" s="310" t="str">
        <f>IF(BJ504=0,"",
IF(SUM($BJ$143:BJ504)=1,BL504,
IF($BJ$718&gt;SUM($BJ$143:BJ504),_xlfn.CONCAT(", ",BL504),
IF($BJ$718=SUM($BJ$143:BJ504),_xlfn.CONCAT(" y ",BL504)))))</f>
        <v/>
      </c>
      <c r="BL504" s="19">
        <v>362</v>
      </c>
      <c r="BM504" s="14"/>
      <c r="BN504" s="315"/>
      <c r="BO504" s="315"/>
      <c r="BP504" s="315"/>
      <c r="BQ504" s="315"/>
      <c r="BR504" s="315"/>
      <c r="BS504" s="315"/>
      <c r="BT504" s="315"/>
      <c r="BU504" s="315"/>
      <c r="BV504" s="14"/>
      <c r="BW504" s="14"/>
      <c r="BX504" s="14"/>
      <c r="BY504" s="14"/>
      <c r="BZ504" s="14"/>
      <c r="CA504" s="14"/>
      <c r="CB504" s="14"/>
      <c r="CC504" s="14"/>
      <c r="CD504" s="14"/>
      <c r="CE504" s="14"/>
      <c r="CF504" s="14"/>
      <c r="CG504" s="14"/>
      <c r="CH504" s="14"/>
      <c r="CI504" s="14"/>
      <c r="CJ504" s="14"/>
      <c r="CK504" s="14"/>
      <c r="CL504" s="14"/>
    </row>
    <row r="505" spans="1:90" ht="15" customHeight="1">
      <c r="A505" s="5"/>
      <c r="B505" s="6"/>
      <c r="C505" s="19" t="s">
        <v>7028</v>
      </c>
      <c r="D505" s="634" t="str">
        <f>IF($AC$136="","",IF(HLOOKUP($AC$136,Presentación!$AQ$3:$BV$574,Presentación!AP366)="","",HLOOKUP($AC$136,Presentación!$AQ$3:$BV$574,Presentación!AP366,0)))</f>
        <v/>
      </c>
      <c r="E505" s="669"/>
      <c r="F505" s="670"/>
      <c r="G505" s="752" t="str">
        <f>IF($AC$136="","",IF(HLOOKUP($AC$136,Presentación!$BZ$3:$DE$574,Presentación!AP366,0)="","",HLOOKUP($AC$136,Presentación!$BZ$3:$DE$574,Presentación!AP366,0)))</f>
        <v/>
      </c>
      <c r="H505" s="669"/>
      <c r="I505" s="669"/>
      <c r="J505" s="669"/>
      <c r="K505" s="669"/>
      <c r="L505" s="669"/>
      <c r="M505" s="669"/>
      <c r="N505" s="669"/>
      <c r="O505" s="669"/>
      <c r="P505" s="669"/>
      <c r="Q505" s="669"/>
      <c r="R505" s="669"/>
      <c r="S505" s="670"/>
      <c r="T505" s="866"/>
      <c r="U505" s="745"/>
      <c r="V505" s="746"/>
      <c r="W505" s="112"/>
      <c r="X505" s="112"/>
      <c r="Y505" s="112"/>
      <c r="Z505" s="112"/>
      <c r="AA505" s="112"/>
      <c r="AB505" s="112"/>
      <c r="AC505" s="112"/>
      <c r="AD505" s="112"/>
      <c r="AG505">
        <f t="shared" si="189"/>
        <v>0</v>
      </c>
      <c r="AH505" s="247">
        <f t="shared" si="190"/>
        <v>0</v>
      </c>
      <c r="AI505" s="310" t="str">
        <f>IF(AH505=0,"",
IF(SUM($AH$142:AH505)=1,AJ505,
IF($AH$717&gt;SUM($AH$142:AH505),_xlfn.CONCAT(", ",AJ505),
IF($AH$717=SUM($AH$142:AH505),_xlfn.CONCAT(" y ",AJ505)))))</f>
        <v/>
      </c>
      <c r="AJ505" s="19">
        <v>364</v>
      </c>
      <c r="AK505">
        <f t="shared" si="188"/>
        <v>0</v>
      </c>
      <c r="AL505">
        <f t="shared" si="191"/>
        <v>0</v>
      </c>
      <c r="AM505">
        <f t="shared" si="192"/>
        <v>0</v>
      </c>
      <c r="AN505">
        <f t="shared" si="193"/>
        <v>0</v>
      </c>
      <c r="AO505">
        <f t="shared" si="194"/>
        <v>0</v>
      </c>
      <c r="AP505">
        <f t="shared" si="195"/>
        <v>0</v>
      </c>
      <c r="AQ505">
        <f t="shared" si="196"/>
        <v>0</v>
      </c>
      <c r="AR505">
        <f t="shared" si="197"/>
        <v>0</v>
      </c>
      <c r="AS505">
        <f t="shared" si="198"/>
        <v>0</v>
      </c>
      <c r="AT505" s="311">
        <f t="shared" si="199"/>
        <v>0</v>
      </c>
      <c r="AU505" s="312">
        <f t="shared" si="200"/>
        <v>0</v>
      </c>
      <c r="AV505" s="313">
        <f t="shared" si="201"/>
        <v>0</v>
      </c>
      <c r="AW505" s="314">
        <f t="shared" si="211"/>
        <v>0</v>
      </c>
      <c r="AX505" s="311">
        <f t="shared" si="202"/>
        <v>0</v>
      </c>
      <c r="AY505" s="312">
        <f t="shared" si="203"/>
        <v>0</v>
      </c>
      <c r="AZ505" s="313">
        <f t="shared" si="204"/>
        <v>0</v>
      </c>
      <c r="BA505" s="314">
        <f t="shared" si="212"/>
        <v>0</v>
      </c>
      <c r="BB505" s="311">
        <f t="shared" si="205"/>
        <v>0</v>
      </c>
      <c r="BC505" s="312">
        <f t="shared" si="206"/>
        <v>0</v>
      </c>
      <c r="BD505" s="313">
        <f t="shared" si="207"/>
        <v>0</v>
      </c>
      <c r="BE505" s="314">
        <f t="shared" si="213"/>
        <v>0</v>
      </c>
      <c r="BF505" s="311">
        <f t="shared" si="208"/>
        <v>0</v>
      </c>
      <c r="BG505" s="312">
        <f t="shared" si="209"/>
        <v>0</v>
      </c>
      <c r="BH505" s="313">
        <f t="shared" si="210"/>
        <v>0</v>
      </c>
      <c r="BI505" s="314">
        <f t="shared" si="214"/>
        <v>0</v>
      </c>
      <c r="BJ505" s="247">
        <f t="shared" si="215"/>
        <v>0</v>
      </c>
      <c r="BK505" s="310" t="str">
        <f>IF(BJ505=0,"",
IF(SUM($BJ$143:BJ505)=1,BL505,
IF($BJ$718&gt;SUM($BJ$143:BJ505),_xlfn.CONCAT(", ",BL505),
IF($BJ$718=SUM($BJ$143:BJ505),_xlfn.CONCAT(" y ",BL505)))))</f>
        <v/>
      </c>
      <c r="BL505" s="19">
        <v>363</v>
      </c>
      <c r="BM505" s="14"/>
      <c r="BN505" s="315"/>
      <c r="BO505" s="315"/>
      <c r="BP505" s="315"/>
      <c r="BQ505" s="315"/>
      <c r="BR505" s="315"/>
      <c r="BS505" s="315"/>
      <c r="BT505" s="315"/>
      <c r="BU505" s="315"/>
      <c r="BV505" s="14"/>
      <c r="BW505" s="14"/>
      <c r="BX505" s="14"/>
      <c r="BY505" s="14"/>
      <c r="BZ505" s="14"/>
      <c r="CA505" s="14"/>
      <c r="CB505" s="14"/>
      <c r="CC505" s="14"/>
      <c r="CD505" s="14"/>
      <c r="CE505" s="14"/>
      <c r="CF505" s="14"/>
      <c r="CG505" s="14"/>
      <c r="CH505" s="14"/>
      <c r="CI505" s="14"/>
      <c r="CJ505" s="14"/>
      <c r="CK505" s="14"/>
      <c r="CL505" s="14"/>
    </row>
    <row r="506" spans="1:90" ht="15" customHeight="1">
      <c r="A506" s="5"/>
      <c r="B506" s="6"/>
      <c r="C506" s="19" t="s">
        <v>7029</v>
      </c>
      <c r="D506" s="634" t="str">
        <f>IF($AC$136="","",IF(HLOOKUP($AC$136,Presentación!$AQ$3:$BV$574,Presentación!AP367)="","",HLOOKUP($AC$136,Presentación!$AQ$3:$BV$574,Presentación!AP367,0)))</f>
        <v/>
      </c>
      <c r="E506" s="669"/>
      <c r="F506" s="670"/>
      <c r="G506" s="752" t="str">
        <f>IF($AC$136="","",IF(HLOOKUP($AC$136,Presentación!$BZ$3:$DE$574,Presentación!AP367,0)="","",HLOOKUP($AC$136,Presentación!$BZ$3:$DE$574,Presentación!AP367,0)))</f>
        <v/>
      </c>
      <c r="H506" s="669"/>
      <c r="I506" s="669"/>
      <c r="J506" s="669"/>
      <c r="K506" s="669"/>
      <c r="L506" s="669"/>
      <c r="M506" s="669"/>
      <c r="N506" s="669"/>
      <c r="O506" s="669"/>
      <c r="P506" s="669"/>
      <c r="Q506" s="669"/>
      <c r="R506" s="669"/>
      <c r="S506" s="670"/>
      <c r="T506" s="866"/>
      <c r="U506" s="745"/>
      <c r="V506" s="746"/>
      <c r="W506" s="112"/>
      <c r="X506" s="112"/>
      <c r="Y506" s="112"/>
      <c r="Z506" s="112"/>
      <c r="AA506" s="112"/>
      <c r="AB506" s="112"/>
      <c r="AC506" s="112"/>
      <c r="AD506" s="112"/>
      <c r="AG506">
        <f t="shared" si="189"/>
        <v>0</v>
      </c>
      <c r="AH506" s="247">
        <f t="shared" si="190"/>
        <v>0</v>
      </c>
      <c r="AI506" s="310" t="str">
        <f>IF(AH506=0,"",
IF(SUM($AH$142:AH506)=1,AJ506,
IF($AH$717&gt;SUM($AH$142:AH506),_xlfn.CONCAT(", ",AJ506),
IF($AH$717=SUM($AH$142:AH506),_xlfn.CONCAT(" y ",AJ506)))))</f>
        <v/>
      </c>
      <c r="AJ506" s="19">
        <v>365</v>
      </c>
      <c r="AK506">
        <f t="shared" si="188"/>
        <v>0</v>
      </c>
      <c r="AL506">
        <f t="shared" si="191"/>
        <v>0</v>
      </c>
      <c r="AM506">
        <f t="shared" si="192"/>
        <v>0</v>
      </c>
      <c r="AN506">
        <f t="shared" si="193"/>
        <v>0</v>
      </c>
      <c r="AO506">
        <f t="shared" si="194"/>
        <v>0</v>
      </c>
      <c r="AP506">
        <f t="shared" si="195"/>
        <v>0</v>
      </c>
      <c r="AQ506">
        <f t="shared" si="196"/>
        <v>0</v>
      </c>
      <c r="AR506">
        <f t="shared" si="197"/>
        <v>0</v>
      </c>
      <c r="AS506">
        <f t="shared" si="198"/>
        <v>0</v>
      </c>
      <c r="AT506" s="311">
        <f t="shared" si="199"/>
        <v>0</v>
      </c>
      <c r="AU506" s="312">
        <f t="shared" si="200"/>
        <v>0</v>
      </c>
      <c r="AV506" s="313">
        <f t="shared" si="201"/>
        <v>0</v>
      </c>
      <c r="AW506" s="314">
        <f t="shared" si="211"/>
        <v>0</v>
      </c>
      <c r="AX506" s="311">
        <f t="shared" si="202"/>
        <v>0</v>
      </c>
      <c r="AY506" s="312">
        <f t="shared" si="203"/>
        <v>0</v>
      </c>
      <c r="AZ506" s="313">
        <f t="shared" si="204"/>
        <v>0</v>
      </c>
      <c r="BA506" s="314">
        <f t="shared" si="212"/>
        <v>0</v>
      </c>
      <c r="BB506" s="311">
        <f t="shared" si="205"/>
        <v>0</v>
      </c>
      <c r="BC506" s="312">
        <f t="shared" si="206"/>
        <v>0</v>
      </c>
      <c r="BD506" s="313">
        <f t="shared" si="207"/>
        <v>0</v>
      </c>
      <c r="BE506" s="314">
        <f t="shared" si="213"/>
        <v>0</v>
      </c>
      <c r="BF506" s="311">
        <f t="shared" si="208"/>
        <v>0</v>
      </c>
      <c r="BG506" s="312">
        <f t="shared" si="209"/>
        <v>0</v>
      </c>
      <c r="BH506" s="313">
        <f t="shared" si="210"/>
        <v>0</v>
      </c>
      <c r="BI506" s="314">
        <f t="shared" si="214"/>
        <v>0</v>
      </c>
      <c r="BJ506" s="247">
        <f t="shared" si="215"/>
        <v>0</v>
      </c>
      <c r="BK506" s="310" t="str">
        <f>IF(BJ506=0,"",
IF(SUM($BJ$143:BJ506)=1,BL506,
IF($BJ$718&gt;SUM($BJ$143:BJ506),_xlfn.CONCAT(", ",BL506),
IF($BJ$718=SUM($BJ$143:BJ506),_xlfn.CONCAT(" y ",BL506)))))</f>
        <v/>
      </c>
      <c r="BL506" s="19">
        <v>364</v>
      </c>
      <c r="BM506" s="14"/>
      <c r="BN506" s="315"/>
      <c r="BO506" s="315"/>
      <c r="BP506" s="315"/>
      <c r="BQ506" s="315"/>
      <c r="BR506" s="315"/>
      <c r="BS506" s="315"/>
      <c r="BT506" s="315"/>
      <c r="BU506" s="315"/>
      <c r="BV506" s="14"/>
      <c r="BW506" s="14"/>
      <c r="BX506" s="14"/>
      <c r="BY506" s="14"/>
      <c r="BZ506" s="14"/>
      <c r="CA506" s="14"/>
      <c r="CB506" s="14"/>
      <c r="CC506" s="14"/>
      <c r="CD506" s="14"/>
      <c r="CE506" s="14"/>
      <c r="CF506" s="14"/>
      <c r="CG506" s="14"/>
      <c r="CH506" s="14"/>
      <c r="CI506" s="14"/>
      <c r="CJ506" s="14"/>
      <c r="CK506" s="14"/>
      <c r="CL506" s="14"/>
    </row>
    <row r="507" spans="1:90" ht="15" customHeight="1">
      <c r="A507" s="5"/>
      <c r="B507" s="6"/>
      <c r="C507" s="19" t="s">
        <v>7030</v>
      </c>
      <c r="D507" s="634" t="str">
        <f>IF($AC$136="","",IF(HLOOKUP($AC$136,Presentación!$AQ$3:$BV$574,Presentación!AP368)="","",HLOOKUP($AC$136,Presentación!$AQ$3:$BV$574,Presentación!AP368,0)))</f>
        <v/>
      </c>
      <c r="E507" s="669"/>
      <c r="F507" s="670"/>
      <c r="G507" s="752" t="str">
        <f>IF($AC$136="","",IF(HLOOKUP($AC$136,Presentación!$BZ$3:$DE$574,Presentación!AP368,0)="","",HLOOKUP($AC$136,Presentación!$BZ$3:$DE$574,Presentación!AP368,0)))</f>
        <v/>
      </c>
      <c r="H507" s="669"/>
      <c r="I507" s="669"/>
      <c r="J507" s="669"/>
      <c r="K507" s="669"/>
      <c r="L507" s="669"/>
      <c r="M507" s="669"/>
      <c r="N507" s="669"/>
      <c r="O507" s="669"/>
      <c r="P507" s="669"/>
      <c r="Q507" s="669"/>
      <c r="R507" s="669"/>
      <c r="S507" s="670"/>
      <c r="T507" s="866"/>
      <c r="U507" s="745"/>
      <c r="V507" s="746"/>
      <c r="W507" s="112"/>
      <c r="X507" s="112"/>
      <c r="Y507" s="112"/>
      <c r="Z507" s="112"/>
      <c r="AA507" s="112"/>
      <c r="AB507" s="112"/>
      <c r="AC507" s="112"/>
      <c r="AD507" s="112"/>
      <c r="AG507">
        <f t="shared" si="189"/>
        <v>0</v>
      </c>
      <c r="AH507" s="247">
        <f t="shared" si="190"/>
        <v>0</v>
      </c>
      <c r="AI507" s="310" t="str">
        <f>IF(AH507=0,"",
IF(SUM($AH$142:AH507)=1,AJ507,
IF($AH$717&gt;SUM($AH$142:AH507),_xlfn.CONCAT(", ",AJ507),
IF($AH$717=SUM($AH$142:AH507),_xlfn.CONCAT(" y ",AJ507)))))</f>
        <v/>
      </c>
      <c r="AJ507" s="19">
        <v>366</v>
      </c>
      <c r="AK507">
        <f t="shared" si="188"/>
        <v>0</v>
      </c>
      <c r="AL507">
        <f t="shared" si="191"/>
        <v>0</v>
      </c>
      <c r="AM507">
        <f t="shared" si="192"/>
        <v>0</v>
      </c>
      <c r="AN507">
        <f t="shared" si="193"/>
        <v>0</v>
      </c>
      <c r="AO507">
        <f t="shared" si="194"/>
        <v>0</v>
      </c>
      <c r="AP507">
        <f t="shared" si="195"/>
        <v>0</v>
      </c>
      <c r="AQ507">
        <f t="shared" si="196"/>
        <v>0</v>
      </c>
      <c r="AR507">
        <f t="shared" si="197"/>
        <v>0</v>
      </c>
      <c r="AS507">
        <f t="shared" si="198"/>
        <v>0</v>
      </c>
      <c r="AT507" s="311">
        <f t="shared" si="199"/>
        <v>0</v>
      </c>
      <c r="AU507" s="312">
        <f t="shared" si="200"/>
        <v>0</v>
      </c>
      <c r="AV507" s="313">
        <f t="shared" si="201"/>
        <v>0</v>
      </c>
      <c r="AW507" s="314">
        <f t="shared" si="211"/>
        <v>0</v>
      </c>
      <c r="AX507" s="311">
        <f t="shared" si="202"/>
        <v>0</v>
      </c>
      <c r="AY507" s="312">
        <f t="shared" si="203"/>
        <v>0</v>
      </c>
      <c r="AZ507" s="313">
        <f t="shared" si="204"/>
        <v>0</v>
      </c>
      <c r="BA507" s="314">
        <f t="shared" si="212"/>
        <v>0</v>
      </c>
      <c r="BB507" s="311">
        <f t="shared" si="205"/>
        <v>0</v>
      </c>
      <c r="BC507" s="312">
        <f t="shared" si="206"/>
        <v>0</v>
      </c>
      <c r="BD507" s="313">
        <f t="shared" si="207"/>
        <v>0</v>
      </c>
      <c r="BE507" s="314">
        <f t="shared" si="213"/>
        <v>0</v>
      </c>
      <c r="BF507" s="311">
        <f t="shared" si="208"/>
        <v>0</v>
      </c>
      <c r="BG507" s="312">
        <f t="shared" si="209"/>
        <v>0</v>
      </c>
      <c r="BH507" s="313">
        <f t="shared" si="210"/>
        <v>0</v>
      </c>
      <c r="BI507" s="314">
        <f t="shared" si="214"/>
        <v>0</v>
      </c>
      <c r="BJ507" s="247">
        <f t="shared" si="215"/>
        <v>0</v>
      </c>
      <c r="BK507" s="310" t="str">
        <f>IF(BJ507=0,"",
IF(SUM($BJ$143:BJ507)=1,BL507,
IF($BJ$718&gt;SUM($BJ$143:BJ507),_xlfn.CONCAT(", ",BL507),
IF($BJ$718=SUM($BJ$143:BJ507),_xlfn.CONCAT(" y ",BL507)))))</f>
        <v/>
      </c>
      <c r="BL507" s="19">
        <v>365</v>
      </c>
      <c r="BM507" s="14"/>
      <c r="BN507" s="315"/>
      <c r="BO507" s="315"/>
      <c r="BP507" s="315"/>
      <c r="BQ507" s="315"/>
      <c r="BR507" s="315"/>
      <c r="BS507" s="315"/>
      <c r="BT507" s="315"/>
      <c r="BU507" s="315"/>
      <c r="BV507" s="14"/>
      <c r="BW507" s="14"/>
      <c r="BX507" s="14"/>
      <c r="BY507" s="14"/>
      <c r="BZ507" s="14"/>
      <c r="CA507" s="14"/>
      <c r="CB507" s="14"/>
      <c r="CC507" s="14"/>
      <c r="CD507" s="14"/>
      <c r="CE507" s="14"/>
      <c r="CF507" s="14"/>
      <c r="CG507" s="14"/>
      <c r="CH507" s="14"/>
      <c r="CI507" s="14"/>
      <c r="CJ507" s="14"/>
      <c r="CK507" s="14"/>
      <c r="CL507" s="14"/>
    </row>
    <row r="508" spans="1:90" ht="15" customHeight="1">
      <c r="A508" s="5"/>
      <c r="B508" s="6"/>
      <c r="C508" s="19" t="s">
        <v>7031</v>
      </c>
      <c r="D508" s="634" t="str">
        <f>IF($AC$136="","",IF(HLOOKUP($AC$136,Presentación!$AQ$3:$BV$574,Presentación!AP369)="","",HLOOKUP($AC$136,Presentación!$AQ$3:$BV$574,Presentación!AP369,0)))</f>
        <v/>
      </c>
      <c r="E508" s="669"/>
      <c r="F508" s="670"/>
      <c r="G508" s="752" t="str">
        <f>IF($AC$136="","",IF(HLOOKUP($AC$136,Presentación!$BZ$3:$DE$574,Presentación!AP369,0)="","",HLOOKUP($AC$136,Presentación!$BZ$3:$DE$574,Presentación!AP369,0)))</f>
        <v/>
      </c>
      <c r="H508" s="669"/>
      <c r="I508" s="669"/>
      <c r="J508" s="669"/>
      <c r="K508" s="669"/>
      <c r="L508" s="669"/>
      <c r="M508" s="669"/>
      <c r="N508" s="669"/>
      <c r="O508" s="669"/>
      <c r="P508" s="669"/>
      <c r="Q508" s="669"/>
      <c r="R508" s="669"/>
      <c r="S508" s="670"/>
      <c r="T508" s="866"/>
      <c r="U508" s="745"/>
      <c r="V508" s="746"/>
      <c r="W508" s="112"/>
      <c r="X508" s="112"/>
      <c r="Y508" s="112"/>
      <c r="Z508" s="112"/>
      <c r="AA508" s="112"/>
      <c r="AB508" s="112"/>
      <c r="AC508" s="112"/>
      <c r="AD508" s="112"/>
      <c r="AG508">
        <f t="shared" si="189"/>
        <v>0</v>
      </c>
      <c r="AH508" s="247">
        <f t="shared" si="190"/>
        <v>0</v>
      </c>
      <c r="AI508" s="310" t="str">
        <f>IF(AH508=0,"",
IF(SUM($AH$142:AH508)=1,AJ508,
IF($AH$717&gt;SUM($AH$142:AH508),_xlfn.CONCAT(", ",AJ508),
IF($AH$717=SUM($AH$142:AH508),_xlfn.CONCAT(" y ",AJ508)))))</f>
        <v/>
      </c>
      <c r="AJ508" s="19">
        <v>367</v>
      </c>
      <c r="AK508">
        <f t="shared" si="188"/>
        <v>0</v>
      </c>
      <c r="AL508">
        <f t="shared" si="191"/>
        <v>0</v>
      </c>
      <c r="AM508">
        <f t="shared" si="192"/>
        <v>0</v>
      </c>
      <c r="AN508">
        <f t="shared" si="193"/>
        <v>0</v>
      </c>
      <c r="AO508">
        <f t="shared" si="194"/>
        <v>0</v>
      </c>
      <c r="AP508">
        <f t="shared" si="195"/>
        <v>0</v>
      </c>
      <c r="AQ508">
        <f t="shared" si="196"/>
        <v>0</v>
      </c>
      <c r="AR508">
        <f t="shared" si="197"/>
        <v>0</v>
      </c>
      <c r="AS508">
        <f t="shared" si="198"/>
        <v>0</v>
      </c>
      <c r="AT508" s="311">
        <f t="shared" si="199"/>
        <v>0</v>
      </c>
      <c r="AU508" s="312">
        <f t="shared" si="200"/>
        <v>0</v>
      </c>
      <c r="AV508" s="313">
        <f t="shared" si="201"/>
        <v>0</v>
      </c>
      <c r="AW508" s="314">
        <f t="shared" si="211"/>
        <v>0</v>
      </c>
      <c r="AX508" s="311">
        <f t="shared" si="202"/>
        <v>0</v>
      </c>
      <c r="AY508" s="312">
        <f t="shared" si="203"/>
        <v>0</v>
      </c>
      <c r="AZ508" s="313">
        <f t="shared" si="204"/>
        <v>0</v>
      </c>
      <c r="BA508" s="314">
        <f t="shared" si="212"/>
        <v>0</v>
      </c>
      <c r="BB508" s="311">
        <f t="shared" si="205"/>
        <v>0</v>
      </c>
      <c r="BC508" s="312">
        <f t="shared" si="206"/>
        <v>0</v>
      </c>
      <c r="BD508" s="313">
        <f t="shared" si="207"/>
        <v>0</v>
      </c>
      <c r="BE508" s="314">
        <f t="shared" si="213"/>
        <v>0</v>
      </c>
      <c r="BF508" s="311">
        <f t="shared" si="208"/>
        <v>0</v>
      </c>
      <c r="BG508" s="312">
        <f t="shared" si="209"/>
        <v>0</v>
      </c>
      <c r="BH508" s="313">
        <f t="shared" si="210"/>
        <v>0</v>
      </c>
      <c r="BI508" s="314">
        <f t="shared" si="214"/>
        <v>0</v>
      </c>
      <c r="BJ508" s="247">
        <f t="shared" si="215"/>
        <v>0</v>
      </c>
      <c r="BK508" s="310" t="str">
        <f>IF(BJ508=0,"",
IF(SUM($BJ$143:BJ508)=1,BL508,
IF($BJ$718&gt;SUM($BJ$143:BJ508),_xlfn.CONCAT(", ",BL508),
IF($BJ$718=SUM($BJ$143:BJ508),_xlfn.CONCAT(" y ",BL508)))))</f>
        <v/>
      </c>
      <c r="BL508" s="19">
        <v>366</v>
      </c>
      <c r="BM508" s="14"/>
      <c r="BN508" s="315"/>
      <c r="BO508" s="315"/>
      <c r="BP508" s="315"/>
      <c r="BQ508" s="315"/>
      <c r="BR508" s="315"/>
      <c r="BS508" s="315"/>
      <c r="BT508" s="315"/>
      <c r="BU508" s="315"/>
      <c r="BV508" s="14"/>
      <c r="BW508" s="14"/>
      <c r="BX508" s="14"/>
      <c r="BY508" s="14"/>
      <c r="BZ508" s="14"/>
      <c r="CA508" s="14"/>
      <c r="CB508" s="14"/>
      <c r="CC508" s="14"/>
      <c r="CD508" s="14"/>
      <c r="CE508" s="14"/>
      <c r="CF508" s="14"/>
      <c r="CG508" s="14"/>
      <c r="CH508" s="14"/>
      <c r="CI508" s="14"/>
      <c r="CJ508" s="14"/>
      <c r="CK508" s="14"/>
      <c r="CL508" s="14"/>
    </row>
    <row r="509" spans="1:90" ht="15" customHeight="1">
      <c r="A509" s="5"/>
      <c r="B509" s="6"/>
      <c r="C509" s="19" t="s">
        <v>7032</v>
      </c>
      <c r="D509" s="634" t="str">
        <f>IF($AC$136="","",IF(HLOOKUP($AC$136,Presentación!$AQ$3:$BV$574,Presentación!AP370)="","",HLOOKUP($AC$136,Presentación!$AQ$3:$BV$574,Presentación!AP370,0)))</f>
        <v/>
      </c>
      <c r="E509" s="669"/>
      <c r="F509" s="670"/>
      <c r="G509" s="752" t="str">
        <f>IF($AC$136="","",IF(HLOOKUP($AC$136,Presentación!$BZ$3:$DE$574,Presentación!AP370,0)="","",HLOOKUP($AC$136,Presentación!$BZ$3:$DE$574,Presentación!AP370,0)))</f>
        <v/>
      </c>
      <c r="H509" s="669"/>
      <c r="I509" s="669"/>
      <c r="J509" s="669"/>
      <c r="K509" s="669"/>
      <c r="L509" s="669"/>
      <c r="M509" s="669"/>
      <c r="N509" s="669"/>
      <c r="O509" s="669"/>
      <c r="P509" s="669"/>
      <c r="Q509" s="669"/>
      <c r="R509" s="669"/>
      <c r="S509" s="670"/>
      <c r="T509" s="866"/>
      <c r="U509" s="745"/>
      <c r="V509" s="746"/>
      <c r="W509" s="112"/>
      <c r="X509" s="112"/>
      <c r="Y509" s="112"/>
      <c r="Z509" s="112"/>
      <c r="AA509" s="112"/>
      <c r="AB509" s="112"/>
      <c r="AC509" s="112"/>
      <c r="AD509" s="112"/>
      <c r="AG509">
        <f t="shared" si="189"/>
        <v>0</v>
      </c>
      <c r="AH509" s="247">
        <f t="shared" si="190"/>
        <v>0</v>
      </c>
      <c r="AI509" s="310" t="str">
        <f>IF(AH509=0,"",
IF(SUM($AH$142:AH509)=1,AJ509,
IF($AH$717&gt;SUM($AH$142:AH509),_xlfn.CONCAT(", ",AJ509),
IF($AH$717=SUM($AH$142:AH509),_xlfn.CONCAT(" y ",AJ509)))))</f>
        <v/>
      </c>
      <c r="AJ509" s="19">
        <v>368</v>
      </c>
      <c r="AK509">
        <f t="shared" si="188"/>
        <v>0</v>
      </c>
      <c r="AL509">
        <f t="shared" si="191"/>
        <v>0</v>
      </c>
      <c r="AM509">
        <f t="shared" si="192"/>
        <v>0</v>
      </c>
      <c r="AN509">
        <f t="shared" si="193"/>
        <v>0</v>
      </c>
      <c r="AO509">
        <f t="shared" si="194"/>
        <v>0</v>
      </c>
      <c r="AP509">
        <f t="shared" si="195"/>
        <v>0</v>
      </c>
      <c r="AQ509">
        <f t="shared" si="196"/>
        <v>0</v>
      </c>
      <c r="AR509">
        <f t="shared" si="197"/>
        <v>0</v>
      </c>
      <c r="AS509">
        <f t="shared" si="198"/>
        <v>0</v>
      </c>
      <c r="AT509" s="311">
        <f t="shared" si="199"/>
        <v>0</v>
      </c>
      <c r="AU509" s="312">
        <f t="shared" si="200"/>
        <v>0</v>
      </c>
      <c r="AV509" s="313">
        <f t="shared" si="201"/>
        <v>0</v>
      </c>
      <c r="AW509" s="314">
        <f t="shared" si="211"/>
        <v>0</v>
      </c>
      <c r="AX509" s="311">
        <f t="shared" si="202"/>
        <v>0</v>
      </c>
      <c r="AY509" s="312">
        <f t="shared" si="203"/>
        <v>0</v>
      </c>
      <c r="AZ509" s="313">
        <f t="shared" si="204"/>
        <v>0</v>
      </c>
      <c r="BA509" s="314">
        <f t="shared" si="212"/>
        <v>0</v>
      </c>
      <c r="BB509" s="311">
        <f t="shared" si="205"/>
        <v>0</v>
      </c>
      <c r="BC509" s="312">
        <f t="shared" si="206"/>
        <v>0</v>
      </c>
      <c r="BD509" s="313">
        <f t="shared" si="207"/>
        <v>0</v>
      </c>
      <c r="BE509" s="314">
        <f t="shared" si="213"/>
        <v>0</v>
      </c>
      <c r="BF509" s="311">
        <f t="shared" si="208"/>
        <v>0</v>
      </c>
      <c r="BG509" s="312">
        <f t="shared" si="209"/>
        <v>0</v>
      </c>
      <c r="BH509" s="313">
        <f t="shared" si="210"/>
        <v>0</v>
      </c>
      <c r="BI509" s="314">
        <f t="shared" si="214"/>
        <v>0</v>
      </c>
      <c r="BJ509" s="247">
        <f t="shared" si="215"/>
        <v>0</v>
      </c>
      <c r="BK509" s="310" t="str">
        <f>IF(BJ509=0,"",
IF(SUM($BJ$143:BJ509)=1,BL509,
IF($BJ$718&gt;SUM($BJ$143:BJ509),_xlfn.CONCAT(", ",BL509),
IF($BJ$718=SUM($BJ$143:BJ509),_xlfn.CONCAT(" y ",BL509)))))</f>
        <v/>
      </c>
      <c r="BL509" s="19">
        <v>367</v>
      </c>
      <c r="BM509" s="14"/>
      <c r="BN509" s="315"/>
      <c r="BO509" s="315"/>
      <c r="BP509" s="315"/>
      <c r="BQ509" s="315"/>
      <c r="BR509" s="315"/>
      <c r="BS509" s="315"/>
      <c r="BT509" s="315"/>
      <c r="BU509" s="315"/>
      <c r="BV509" s="14"/>
      <c r="BW509" s="14"/>
      <c r="BX509" s="14"/>
      <c r="BY509" s="14"/>
      <c r="BZ509" s="14"/>
      <c r="CA509" s="14"/>
      <c r="CB509" s="14"/>
      <c r="CC509" s="14"/>
      <c r="CD509" s="14"/>
      <c r="CE509" s="14"/>
      <c r="CF509" s="14"/>
      <c r="CG509" s="14"/>
      <c r="CH509" s="14"/>
      <c r="CI509" s="14"/>
      <c r="CJ509" s="14"/>
      <c r="CK509" s="14"/>
      <c r="CL509" s="14"/>
    </row>
    <row r="510" spans="1:90" ht="15" customHeight="1">
      <c r="A510" s="5"/>
      <c r="B510" s="6"/>
      <c r="C510" s="19" t="s">
        <v>7033</v>
      </c>
      <c r="D510" s="634" t="str">
        <f>IF($AC$136="","",IF(HLOOKUP($AC$136,Presentación!$AQ$3:$BV$574,Presentación!AP371)="","",HLOOKUP($AC$136,Presentación!$AQ$3:$BV$574,Presentación!AP371,0)))</f>
        <v/>
      </c>
      <c r="E510" s="669"/>
      <c r="F510" s="670"/>
      <c r="G510" s="752" t="str">
        <f>IF($AC$136="","",IF(HLOOKUP($AC$136,Presentación!$BZ$3:$DE$574,Presentación!AP371,0)="","",HLOOKUP($AC$136,Presentación!$BZ$3:$DE$574,Presentación!AP371,0)))</f>
        <v/>
      </c>
      <c r="H510" s="669"/>
      <c r="I510" s="669"/>
      <c r="J510" s="669"/>
      <c r="K510" s="669"/>
      <c r="L510" s="669"/>
      <c r="M510" s="669"/>
      <c r="N510" s="669"/>
      <c r="O510" s="669"/>
      <c r="P510" s="669"/>
      <c r="Q510" s="669"/>
      <c r="R510" s="669"/>
      <c r="S510" s="670"/>
      <c r="T510" s="866"/>
      <c r="U510" s="745"/>
      <c r="V510" s="746"/>
      <c r="W510" s="112"/>
      <c r="X510" s="112"/>
      <c r="Y510" s="112"/>
      <c r="Z510" s="112"/>
      <c r="AA510" s="112"/>
      <c r="AB510" s="112"/>
      <c r="AC510" s="112"/>
      <c r="AD510" s="112"/>
      <c r="AG510">
        <f t="shared" si="189"/>
        <v>0</v>
      </c>
      <c r="AH510" s="247">
        <f t="shared" si="190"/>
        <v>0</v>
      </c>
      <c r="AI510" s="310" t="str">
        <f>IF(AH510=0,"",
IF(SUM($AH$142:AH510)=1,AJ510,
IF($AH$717&gt;SUM($AH$142:AH510),_xlfn.CONCAT(", ",AJ510),
IF($AH$717=SUM($AH$142:AH510),_xlfn.CONCAT(" y ",AJ510)))))</f>
        <v/>
      </c>
      <c r="AJ510" s="19">
        <v>369</v>
      </c>
      <c r="AK510">
        <f t="shared" si="188"/>
        <v>0</v>
      </c>
      <c r="AL510">
        <f t="shared" si="191"/>
        <v>0</v>
      </c>
      <c r="AM510">
        <f t="shared" si="192"/>
        <v>0</v>
      </c>
      <c r="AN510">
        <f t="shared" si="193"/>
        <v>0</v>
      </c>
      <c r="AO510">
        <f t="shared" si="194"/>
        <v>0</v>
      </c>
      <c r="AP510">
        <f t="shared" si="195"/>
        <v>0</v>
      </c>
      <c r="AQ510">
        <f t="shared" si="196"/>
        <v>0</v>
      </c>
      <c r="AR510">
        <f t="shared" si="197"/>
        <v>0</v>
      </c>
      <c r="AS510">
        <f t="shared" si="198"/>
        <v>0</v>
      </c>
      <c r="AT510" s="311">
        <f t="shared" si="199"/>
        <v>0</v>
      </c>
      <c r="AU510" s="312">
        <f t="shared" si="200"/>
        <v>0</v>
      </c>
      <c r="AV510" s="313">
        <f t="shared" si="201"/>
        <v>0</v>
      </c>
      <c r="AW510" s="314">
        <f t="shared" si="211"/>
        <v>0</v>
      </c>
      <c r="AX510" s="311">
        <f t="shared" si="202"/>
        <v>0</v>
      </c>
      <c r="AY510" s="312">
        <f t="shared" si="203"/>
        <v>0</v>
      </c>
      <c r="AZ510" s="313">
        <f t="shared" si="204"/>
        <v>0</v>
      </c>
      <c r="BA510" s="314">
        <f t="shared" si="212"/>
        <v>0</v>
      </c>
      <c r="BB510" s="311">
        <f t="shared" si="205"/>
        <v>0</v>
      </c>
      <c r="BC510" s="312">
        <f t="shared" si="206"/>
        <v>0</v>
      </c>
      <c r="BD510" s="313">
        <f t="shared" si="207"/>
        <v>0</v>
      </c>
      <c r="BE510" s="314">
        <f t="shared" si="213"/>
        <v>0</v>
      </c>
      <c r="BF510" s="311">
        <f t="shared" si="208"/>
        <v>0</v>
      </c>
      <c r="BG510" s="312">
        <f t="shared" si="209"/>
        <v>0</v>
      </c>
      <c r="BH510" s="313">
        <f t="shared" si="210"/>
        <v>0</v>
      </c>
      <c r="BI510" s="314">
        <f t="shared" si="214"/>
        <v>0</v>
      </c>
      <c r="BJ510" s="247">
        <f t="shared" si="215"/>
        <v>0</v>
      </c>
      <c r="BK510" s="310" t="str">
        <f>IF(BJ510=0,"",
IF(SUM($BJ$143:BJ510)=1,BL510,
IF($BJ$718&gt;SUM($BJ$143:BJ510),_xlfn.CONCAT(", ",BL510),
IF($BJ$718=SUM($BJ$143:BJ510),_xlfn.CONCAT(" y ",BL510)))))</f>
        <v/>
      </c>
      <c r="BL510" s="19">
        <v>368</v>
      </c>
      <c r="BM510" s="14"/>
      <c r="BN510" s="315"/>
      <c r="BO510" s="315"/>
      <c r="BP510" s="315"/>
      <c r="BQ510" s="315"/>
      <c r="BR510" s="315"/>
      <c r="BS510" s="315"/>
      <c r="BT510" s="315"/>
      <c r="BU510" s="315"/>
      <c r="BV510" s="14"/>
      <c r="BW510" s="14"/>
      <c r="BX510" s="14"/>
      <c r="BY510" s="14"/>
      <c r="BZ510" s="14"/>
      <c r="CA510" s="14"/>
      <c r="CB510" s="14"/>
      <c r="CC510" s="14"/>
      <c r="CD510" s="14"/>
      <c r="CE510" s="14"/>
      <c r="CF510" s="14"/>
      <c r="CG510" s="14"/>
      <c r="CH510" s="14"/>
      <c r="CI510" s="14"/>
      <c r="CJ510" s="14"/>
      <c r="CK510" s="14"/>
      <c r="CL510" s="14"/>
    </row>
    <row r="511" spans="1:90" ht="15" customHeight="1">
      <c r="A511" s="5"/>
      <c r="B511" s="6"/>
      <c r="C511" s="19" t="s">
        <v>7034</v>
      </c>
      <c r="D511" s="634" t="str">
        <f>IF($AC$136="","",IF(HLOOKUP($AC$136,Presentación!$AQ$3:$BV$574,Presentación!AP372)="","",HLOOKUP($AC$136,Presentación!$AQ$3:$BV$574,Presentación!AP372,0)))</f>
        <v/>
      </c>
      <c r="E511" s="669"/>
      <c r="F511" s="670"/>
      <c r="G511" s="752" t="str">
        <f>IF($AC$136="","",IF(HLOOKUP($AC$136,Presentación!$BZ$3:$DE$574,Presentación!AP372,0)="","",HLOOKUP($AC$136,Presentación!$BZ$3:$DE$574,Presentación!AP372,0)))</f>
        <v/>
      </c>
      <c r="H511" s="669"/>
      <c r="I511" s="669"/>
      <c r="J511" s="669"/>
      <c r="K511" s="669"/>
      <c r="L511" s="669"/>
      <c r="M511" s="669"/>
      <c r="N511" s="669"/>
      <c r="O511" s="669"/>
      <c r="P511" s="669"/>
      <c r="Q511" s="669"/>
      <c r="R511" s="669"/>
      <c r="S511" s="670"/>
      <c r="T511" s="866"/>
      <c r="U511" s="745"/>
      <c r="V511" s="746"/>
      <c r="W511" s="112"/>
      <c r="X511" s="112"/>
      <c r="Y511" s="112"/>
      <c r="Z511" s="112"/>
      <c r="AA511" s="112"/>
      <c r="AB511" s="112"/>
      <c r="AC511" s="112"/>
      <c r="AD511" s="112"/>
      <c r="AG511">
        <f t="shared" si="189"/>
        <v>0</v>
      </c>
      <c r="AH511" s="247">
        <f t="shared" si="190"/>
        <v>0</v>
      </c>
      <c r="AI511" s="310" t="str">
        <f>IF(AH511=0,"",
IF(SUM($AH$142:AH511)=1,AJ511,
IF($AH$717&gt;SUM($AH$142:AH511),_xlfn.CONCAT(", ",AJ511),
IF($AH$717=SUM($AH$142:AH511),_xlfn.CONCAT(" y ",AJ511)))))</f>
        <v/>
      </c>
      <c r="AJ511" s="19">
        <v>370</v>
      </c>
      <c r="AK511">
        <f t="shared" si="188"/>
        <v>0</v>
      </c>
      <c r="AL511">
        <f t="shared" si="191"/>
        <v>0</v>
      </c>
      <c r="AM511">
        <f t="shared" si="192"/>
        <v>0</v>
      </c>
      <c r="AN511">
        <f t="shared" si="193"/>
        <v>0</v>
      </c>
      <c r="AO511">
        <f t="shared" si="194"/>
        <v>0</v>
      </c>
      <c r="AP511">
        <f t="shared" si="195"/>
        <v>0</v>
      </c>
      <c r="AQ511">
        <f t="shared" si="196"/>
        <v>0</v>
      </c>
      <c r="AR511">
        <f t="shared" si="197"/>
        <v>0</v>
      </c>
      <c r="AS511">
        <f t="shared" si="198"/>
        <v>0</v>
      </c>
      <c r="AT511" s="311">
        <f t="shared" si="199"/>
        <v>0</v>
      </c>
      <c r="AU511" s="312">
        <f t="shared" si="200"/>
        <v>0</v>
      </c>
      <c r="AV511" s="313">
        <f t="shared" si="201"/>
        <v>0</v>
      </c>
      <c r="AW511" s="314">
        <f t="shared" si="211"/>
        <v>0</v>
      </c>
      <c r="AX511" s="311">
        <f t="shared" si="202"/>
        <v>0</v>
      </c>
      <c r="AY511" s="312">
        <f t="shared" si="203"/>
        <v>0</v>
      </c>
      <c r="AZ511" s="313">
        <f t="shared" si="204"/>
        <v>0</v>
      </c>
      <c r="BA511" s="314">
        <f t="shared" si="212"/>
        <v>0</v>
      </c>
      <c r="BB511" s="311">
        <f t="shared" si="205"/>
        <v>0</v>
      </c>
      <c r="BC511" s="312">
        <f t="shared" si="206"/>
        <v>0</v>
      </c>
      <c r="BD511" s="313">
        <f t="shared" si="207"/>
        <v>0</v>
      </c>
      <c r="BE511" s="314">
        <f t="shared" si="213"/>
        <v>0</v>
      </c>
      <c r="BF511" s="311">
        <f t="shared" si="208"/>
        <v>0</v>
      </c>
      <c r="BG511" s="312">
        <f t="shared" si="209"/>
        <v>0</v>
      </c>
      <c r="BH511" s="313">
        <f t="shared" si="210"/>
        <v>0</v>
      </c>
      <c r="BI511" s="314">
        <f t="shared" si="214"/>
        <v>0</v>
      </c>
      <c r="BJ511" s="247">
        <f t="shared" si="215"/>
        <v>0</v>
      </c>
      <c r="BK511" s="310" t="str">
        <f>IF(BJ511=0,"",
IF(SUM($BJ$143:BJ511)=1,BL511,
IF($BJ$718&gt;SUM($BJ$143:BJ511),_xlfn.CONCAT(", ",BL511),
IF($BJ$718=SUM($BJ$143:BJ511),_xlfn.CONCAT(" y ",BL511)))))</f>
        <v/>
      </c>
      <c r="BL511" s="19">
        <v>369</v>
      </c>
      <c r="BM511" s="14"/>
      <c r="BN511" s="315"/>
      <c r="BO511" s="315"/>
      <c r="BP511" s="315"/>
      <c r="BQ511" s="315"/>
      <c r="BR511" s="315"/>
      <c r="BS511" s="315"/>
      <c r="BT511" s="315"/>
      <c r="BU511" s="315"/>
      <c r="BV511" s="14"/>
      <c r="BW511" s="14"/>
      <c r="BX511" s="14"/>
      <c r="BY511" s="14"/>
      <c r="BZ511" s="14"/>
      <c r="CA511" s="14"/>
      <c r="CB511" s="14"/>
      <c r="CC511" s="14"/>
      <c r="CD511" s="14"/>
      <c r="CE511" s="14"/>
      <c r="CF511" s="14"/>
      <c r="CG511" s="14"/>
      <c r="CH511" s="14"/>
      <c r="CI511" s="14"/>
      <c r="CJ511" s="14"/>
      <c r="CK511" s="14"/>
      <c r="CL511" s="14"/>
    </row>
    <row r="512" spans="1:90" ht="15" customHeight="1">
      <c r="A512" s="5"/>
      <c r="B512" s="6"/>
      <c r="C512" s="19" t="s">
        <v>7035</v>
      </c>
      <c r="D512" s="634" t="str">
        <f>IF($AC$136="","",IF(HLOOKUP($AC$136,Presentación!$AQ$3:$BV$574,Presentación!AP373)="","",HLOOKUP($AC$136,Presentación!$AQ$3:$BV$574,Presentación!AP373,0)))</f>
        <v/>
      </c>
      <c r="E512" s="669"/>
      <c r="F512" s="670"/>
      <c r="G512" s="752" t="str">
        <f>IF($AC$136="","",IF(HLOOKUP($AC$136,Presentación!$BZ$3:$DE$574,Presentación!AP373,0)="","",HLOOKUP($AC$136,Presentación!$BZ$3:$DE$574,Presentación!AP373,0)))</f>
        <v/>
      </c>
      <c r="H512" s="669"/>
      <c r="I512" s="669"/>
      <c r="J512" s="669"/>
      <c r="K512" s="669"/>
      <c r="L512" s="669"/>
      <c r="M512" s="669"/>
      <c r="N512" s="669"/>
      <c r="O512" s="669"/>
      <c r="P512" s="669"/>
      <c r="Q512" s="669"/>
      <c r="R512" s="669"/>
      <c r="S512" s="670"/>
      <c r="T512" s="866"/>
      <c r="U512" s="745"/>
      <c r="V512" s="746"/>
      <c r="W512" s="112"/>
      <c r="X512" s="112"/>
      <c r="Y512" s="112"/>
      <c r="Z512" s="112"/>
      <c r="AA512" s="112"/>
      <c r="AB512" s="112"/>
      <c r="AC512" s="112"/>
      <c r="AD512" s="112"/>
      <c r="AG512">
        <f t="shared" si="189"/>
        <v>0</v>
      </c>
      <c r="AH512" s="247">
        <f t="shared" si="190"/>
        <v>0</v>
      </c>
      <c r="AI512" s="310" t="str">
        <f>IF(AH512=0,"",
IF(SUM($AH$142:AH512)=1,AJ512,
IF($AH$717&gt;SUM($AH$142:AH512),_xlfn.CONCAT(", ",AJ512),
IF($AH$717=SUM($AH$142:AH512),_xlfn.CONCAT(" y ",AJ512)))))</f>
        <v/>
      </c>
      <c r="AJ512" s="19">
        <v>371</v>
      </c>
      <c r="AK512">
        <f t="shared" si="188"/>
        <v>0</v>
      </c>
      <c r="AL512">
        <f t="shared" si="191"/>
        <v>0</v>
      </c>
      <c r="AM512">
        <f t="shared" si="192"/>
        <v>0</v>
      </c>
      <c r="AN512">
        <f t="shared" si="193"/>
        <v>0</v>
      </c>
      <c r="AO512">
        <f t="shared" si="194"/>
        <v>0</v>
      </c>
      <c r="AP512">
        <f t="shared" si="195"/>
        <v>0</v>
      </c>
      <c r="AQ512">
        <f t="shared" si="196"/>
        <v>0</v>
      </c>
      <c r="AR512">
        <f t="shared" si="197"/>
        <v>0</v>
      </c>
      <c r="AS512">
        <f t="shared" si="198"/>
        <v>0</v>
      </c>
      <c r="AT512" s="311">
        <f t="shared" si="199"/>
        <v>0</v>
      </c>
      <c r="AU512" s="312">
        <f t="shared" si="200"/>
        <v>0</v>
      </c>
      <c r="AV512" s="313">
        <f t="shared" si="201"/>
        <v>0</v>
      </c>
      <c r="AW512" s="314">
        <f t="shared" si="211"/>
        <v>0</v>
      </c>
      <c r="AX512" s="311">
        <f t="shared" si="202"/>
        <v>0</v>
      </c>
      <c r="AY512" s="312">
        <f t="shared" si="203"/>
        <v>0</v>
      </c>
      <c r="AZ512" s="313">
        <f t="shared" si="204"/>
        <v>0</v>
      </c>
      <c r="BA512" s="314">
        <f t="shared" si="212"/>
        <v>0</v>
      </c>
      <c r="BB512" s="311">
        <f t="shared" si="205"/>
        <v>0</v>
      </c>
      <c r="BC512" s="312">
        <f t="shared" si="206"/>
        <v>0</v>
      </c>
      <c r="BD512" s="313">
        <f t="shared" si="207"/>
        <v>0</v>
      </c>
      <c r="BE512" s="314">
        <f t="shared" si="213"/>
        <v>0</v>
      </c>
      <c r="BF512" s="311">
        <f t="shared" si="208"/>
        <v>0</v>
      </c>
      <c r="BG512" s="312">
        <f t="shared" si="209"/>
        <v>0</v>
      </c>
      <c r="BH512" s="313">
        <f t="shared" si="210"/>
        <v>0</v>
      </c>
      <c r="BI512" s="314">
        <f t="shared" si="214"/>
        <v>0</v>
      </c>
      <c r="BJ512" s="247">
        <f t="shared" si="215"/>
        <v>0</v>
      </c>
      <c r="BK512" s="310" t="str">
        <f>IF(BJ512=0,"",
IF(SUM($BJ$143:BJ512)=1,BL512,
IF($BJ$718&gt;SUM($BJ$143:BJ512),_xlfn.CONCAT(", ",BL512),
IF($BJ$718=SUM($BJ$143:BJ512),_xlfn.CONCAT(" y ",BL512)))))</f>
        <v/>
      </c>
      <c r="BL512" s="19">
        <v>370</v>
      </c>
      <c r="BM512" s="14"/>
      <c r="BN512" s="315"/>
      <c r="BO512" s="315"/>
      <c r="BP512" s="315"/>
      <c r="BQ512" s="315"/>
      <c r="BR512" s="315"/>
      <c r="BS512" s="315"/>
      <c r="BT512" s="315"/>
      <c r="BU512" s="315"/>
      <c r="BV512" s="14"/>
      <c r="BW512" s="14"/>
      <c r="BX512" s="14"/>
      <c r="BY512" s="14"/>
      <c r="BZ512" s="14"/>
      <c r="CA512" s="14"/>
      <c r="CB512" s="14"/>
      <c r="CC512" s="14"/>
      <c r="CD512" s="14"/>
      <c r="CE512" s="14"/>
      <c r="CF512" s="14"/>
      <c r="CG512" s="14"/>
      <c r="CH512" s="14"/>
      <c r="CI512" s="14"/>
      <c r="CJ512" s="14"/>
      <c r="CK512" s="14"/>
      <c r="CL512" s="14"/>
    </row>
    <row r="513" spans="1:90" ht="15" customHeight="1">
      <c r="A513" s="5"/>
      <c r="B513" s="6"/>
      <c r="C513" s="19" t="s">
        <v>7036</v>
      </c>
      <c r="D513" s="634" t="str">
        <f>IF($AC$136="","",IF(HLOOKUP($AC$136,Presentación!$AQ$3:$BV$574,Presentación!AP374)="","",HLOOKUP($AC$136,Presentación!$AQ$3:$BV$574,Presentación!AP374,0)))</f>
        <v/>
      </c>
      <c r="E513" s="669"/>
      <c r="F513" s="670"/>
      <c r="G513" s="752" t="str">
        <f>IF($AC$136="","",IF(HLOOKUP($AC$136,Presentación!$BZ$3:$DE$574,Presentación!AP374,0)="","",HLOOKUP($AC$136,Presentación!$BZ$3:$DE$574,Presentación!AP374,0)))</f>
        <v/>
      </c>
      <c r="H513" s="669"/>
      <c r="I513" s="669"/>
      <c r="J513" s="669"/>
      <c r="K513" s="669"/>
      <c r="L513" s="669"/>
      <c r="M513" s="669"/>
      <c r="N513" s="669"/>
      <c r="O513" s="669"/>
      <c r="P513" s="669"/>
      <c r="Q513" s="669"/>
      <c r="R513" s="669"/>
      <c r="S513" s="670"/>
      <c r="T513" s="866"/>
      <c r="U513" s="745"/>
      <c r="V513" s="746"/>
      <c r="W513" s="112"/>
      <c r="X513" s="112"/>
      <c r="Y513" s="112"/>
      <c r="Z513" s="112"/>
      <c r="AA513" s="112"/>
      <c r="AB513" s="112"/>
      <c r="AC513" s="112"/>
      <c r="AD513" s="112"/>
      <c r="AG513">
        <f t="shared" si="189"/>
        <v>0</v>
      </c>
      <c r="AH513" s="247">
        <f t="shared" si="190"/>
        <v>0</v>
      </c>
      <c r="AI513" s="310" t="str">
        <f>IF(AH513=0,"",
IF(SUM($AH$142:AH513)=1,AJ513,
IF($AH$717&gt;SUM($AH$142:AH513),_xlfn.CONCAT(", ",AJ513),
IF($AH$717=SUM($AH$142:AH513),_xlfn.CONCAT(" y ",AJ513)))))</f>
        <v/>
      </c>
      <c r="AJ513" s="19">
        <v>372</v>
      </c>
      <c r="AK513">
        <f t="shared" si="188"/>
        <v>0</v>
      </c>
      <c r="AL513">
        <f t="shared" si="191"/>
        <v>0</v>
      </c>
      <c r="AM513">
        <f t="shared" si="192"/>
        <v>0</v>
      </c>
      <c r="AN513">
        <f t="shared" si="193"/>
        <v>0</v>
      </c>
      <c r="AO513">
        <f t="shared" si="194"/>
        <v>0</v>
      </c>
      <c r="AP513">
        <f t="shared" si="195"/>
        <v>0</v>
      </c>
      <c r="AQ513">
        <f t="shared" si="196"/>
        <v>0</v>
      </c>
      <c r="AR513">
        <f t="shared" si="197"/>
        <v>0</v>
      </c>
      <c r="AS513">
        <f t="shared" si="198"/>
        <v>0</v>
      </c>
      <c r="AT513" s="311">
        <f t="shared" si="199"/>
        <v>0</v>
      </c>
      <c r="AU513" s="312">
        <f t="shared" si="200"/>
        <v>0</v>
      </c>
      <c r="AV513" s="313">
        <f t="shared" si="201"/>
        <v>0</v>
      </c>
      <c r="AW513" s="314">
        <f t="shared" si="211"/>
        <v>0</v>
      </c>
      <c r="AX513" s="311">
        <f t="shared" si="202"/>
        <v>0</v>
      </c>
      <c r="AY513" s="312">
        <f t="shared" si="203"/>
        <v>0</v>
      </c>
      <c r="AZ513" s="313">
        <f t="shared" si="204"/>
        <v>0</v>
      </c>
      <c r="BA513" s="314">
        <f t="shared" si="212"/>
        <v>0</v>
      </c>
      <c r="BB513" s="311">
        <f t="shared" si="205"/>
        <v>0</v>
      </c>
      <c r="BC513" s="312">
        <f t="shared" si="206"/>
        <v>0</v>
      </c>
      <c r="BD513" s="313">
        <f t="shared" si="207"/>
        <v>0</v>
      </c>
      <c r="BE513" s="314">
        <f t="shared" si="213"/>
        <v>0</v>
      </c>
      <c r="BF513" s="311">
        <f t="shared" si="208"/>
        <v>0</v>
      </c>
      <c r="BG513" s="312">
        <f t="shared" si="209"/>
        <v>0</v>
      </c>
      <c r="BH513" s="313">
        <f t="shared" si="210"/>
        <v>0</v>
      </c>
      <c r="BI513" s="314">
        <f t="shared" si="214"/>
        <v>0</v>
      </c>
      <c r="BJ513" s="247">
        <f t="shared" si="215"/>
        <v>0</v>
      </c>
      <c r="BK513" s="310" t="str">
        <f>IF(BJ513=0,"",
IF(SUM($BJ$143:BJ513)=1,BL513,
IF($BJ$718&gt;SUM($BJ$143:BJ513),_xlfn.CONCAT(", ",BL513),
IF($BJ$718=SUM($BJ$143:BJ513),_xlfn.CONCAT(" y ",BL513)))))</f>
        <v/>
      </c>
      <c r="BL513" s="19">
        <v>371</v>
      </c>
      <c r="BM513" s="14"/>
      <c r="BN513" s="315"/>
      <c r="BO513" s="315"/>
      <c r="BP513" s="315"/>
      <c r="BQ513" s="315"/>
      <c r="BR513" s="315"/>
      <c r="BS513" s="315"/>
      <c r="BT513" s="315"/>
      <c r="BU513" s="315"/>
      <c r="BV513" s="14"/>
      <c r="BW513" s="14"/>
      <c r="BX513" s="14"/>
      <c r="BY513" s="14"/>
      <c r="BZ513" s="14"/>
      <c r="CA513" s="14"/>
      <c r="CB513" s="14"/>
      <c r="CC513" s="14"/>
      <c r="CD513" s="14"/>
      <c r="CE513" s="14"/>
      <c r="CF513" s="14"/>
      <c r="CG513" s="14"/>
      <c r="CH513" s="14"/>
      <c r="CI513" s="14"/>
      <c r="CJ513" s="14"/>
      <c r="CK513" s="14"/>
      <c r="CL513" s="14"/>
    </row>
    <row r="514" spans="1:90" ht="15" customHeight="1">
      <c r="A514" s="5"/>
      <c r="B514" s="6"/>
      <c r="C514" s="19" t="s">
        <v>7037</v>
      </c>
      <c r="D514" s="634" t="str">
        <f>IF($AC$136="","",IF(HLOOKUP($AC$136,Presentación!$AQ$3:$BV$574,Presentación!AP375)="","",HLOOKUP($AC$136,Presentación!$AQ$3:$BV$574,Presentación!AP375,0)))</f>
        <v/>
      </c>
      <c r="E514" s="669"/>
      <c r="F514" s="670"/>
      <c r="G514" s="752" t="str">
        <f>IF($AC$136="","",IF(HLOOKUP($AC$136,Presentación!$BZ$3:$DE$574,Presentación!AP375,0)="","",HLOOKUP($AC$136,Presentación!$BZ$3:$DE$574,Presentación!AP375,0)))</f>
        <v/>
      </c>
      <c r="H514" s="669"/>
      <c r="I514" s="669"/>
      <c r="J514" s="669"/>
      <c r="K514" s="669"/>
      <c r="L514" s="669"/>
      <c r="M514" s="669"/>
      <c r="N514" s="669"/>
      <c r="O514" s="669"/>
      <c r="P514" s="669"/>
      <c r="Q514" s="669"/>
      <c r="R514" s="669"/>
      <c r="S514" s="670"/>
      <c r="T514" s="866"/>
      <c r="U514" s="745"/>
      <c r="V514" s="746"/>
      <c r="W514" s="112"/>
      <c r="X514" s="112"/>
      <c r="Y514" s="112"/>
      <c r="Z514" s="112"/>
      <c r="AA514" s="112"/>
      <c r="AB514" s="112"/>
      <c r="AC514" s="112"/>
      <c r="AD514" s="112"/>
      <c r="AG514">
        <f t="shared" si="189"/>
        <v>0</v>
      </c>
      <c r="AH514" s="247">
        <f t="shared" si="190"/>
        <v>0</v>
      </c>
      <c r="AI514" s="310" t="str">
        <f>IF(AH514=0,"",
IF(SUM($AH$142:AH514)=1,AJ514,
IF($AH$717&gt;SUM($AH$142:AH514),_xlfn.CONCAT(", ",AJ514),
IF($AH$717=SUM($AH$142:AH514),_xlfn.CONCAT(" y ",AJ514)))))</f>
        <v/>
      </c>
      <c r="AJ514" s="19">
        <v>373</v>
      </c>
      <c r="AK514">
        <f t="shared" si="188"/>
        <v>0</v>
      </c>
      <c r="AL514">
        <f t="shared" si="191"/>
        <v>0</v>
      </c>
      <c r="AM514">
        <f t="shared" si="192"/>
        <v>0</v>
      </c>
      <c r="AN514">
        <f t="shared" si="193"/>
        <v>0</v>
      </c>
      <c r="AO514">
        <f t="shared" si="194"/>
        <v>0</v>
      </c>
      <c r="AP514">
        <f t="shared" si="195"/>
        <v>0</v>
      </c>
      <c r="AQ514">
        <f t="shared" si="196"/>
        <v>0</v>
      </c>
      <c r="AR514">
        <f t="shared" si="197"/>
        <v>0</v>
      </c>
      <c r="AS514">
        <f t="shared" si="198"/>
        <v>0</v>
      </c>
      <c r="AT514" s="311">
        <f t="shared" si="199"/>
        <v>0</v>
      </c>
      <c r="AU514" s="312">
        <f t="shared" si="200"/>
        <v>0</v>
      </c>
      <c r="AV514" s="313">
        <f t="shared" si="201"/>
        <v>0</v>
      </c>
      <c r="AW514" s="314">
        <f t="shared" si="211"/>
        <v>0</v>
      </c>
      <c r="AX514" s="311">
        <f t="shared" si="202"/>
        <v>0</v>
      </c>
      <c r="AY514" s="312">
        <f t="shared" si="203"/>
        <v>0</v>
      </c>
      <c r="AZ514" s="313">
        <f t="shared" si="204"/>
        <v>0</v>
      </c>
      <c r="BA514" s="314">
        <f t="shared" si="212"/>
        <v>0</v>
      </c>
      <c r="BB514" s="311">
        <f t="shared" si="205"/>
        <v>0</v>
      </c>
      <c r="BC514" s="312">
        <f t="shared" si="206"/>
        <v>0</v>
      </c>
      <c r="BD514" s="313">
        <f t="shared" si="207"/>
        <v>0</v>
      </c>
      <c r="BE514" s="314">
        <f t="shared" si="213"/>
        <v>0</v>
      </c>
      <c r="BF514" s="311">
        <f t="shared" si="208"/>
        <v>0</v>
      </c>
      <c r="BG514" s="312">
        <f t="shared" si="209"/>
        <v>0</v>
      </c>
      <c r="BH514" s="313">
        <f t="shared" si="210"/>
        <v>0</v>
      </c>
      <c r="BI514" s="314">
        <f t="shared" si="214"/>
        <v>0</v>
      </c>
      <c r="BJ514" s="247">
        <f t="shared" si="215"/>
        <v>0</v>
      </c>
      <c r="BK514" s="310" t="str">
        <f>IF(BJ514=0,"",
IF(SUM($BJ$143:BJ514)=1,BL514,
IF($BJ$718&gt;SUM($BJ$143:BJ514),_xlfn.CONCAT(", ",BL514),
IF($BJ$718=SUM($BJ$143:BJ514),_xlfn.CONCAT(" y ",BL514)))))</f>
        <v/>
      </c>
      <c r="BL514" s="19">
        <v>372</v>
      </c>
      <c r="BM514" s="14"/>
      <c r="BN514" s="315"/>
      <c r="BO514" s="315"/>
      <c r="BP514" s="315"/>
      <c r="BQ514" s="315"/>
      <c r="BR514" s="315"/>
      <c r="BS514" s="315"/>
      <c r="BT514" s="315"/>
      <c r="BU514" s="315"/>
      <c r="BV514" s="14"/>
      <c r="BW514" s="14"/>
      <c r="BX514" s="14"/>
      <c r="BY514" s="14"/>
      <c r="BZ514" s="14"/>
      <c r="CA514" s="14"/>
      <c r="CB514" s="14"/>
      <c r="CC514" s="14"/>
      <c r="CD514" s="14"/>
      <c r="CE514" s="14"/>
      <c r="CF514" s="14"/>
      <c r="CG514" s="14"/>
      <c r="CH514" s="14"/>
      <c r="CI514" s="14"/>
      <c r="CJ514" s="14"/>
      <c r="CK514" s="14"/>
      <c r="CL514" s="14"/>
    </row>
    <row r="515" spans="1:90" ht="15" customHeight="1">
      <c r="A515" s="5"/>
      <c r="B515" s="6"/>
      <c r="C515" s="19" t="s">
        <v>7038</v>
      </c>
      <c r="D515" s="634" t="str">
        <f>IF($AC$136="","",IF(HLOOKUP($AC$136,Presentación!$AQ$3:$BV$574,Presentación!AP376)="","",HLOOKUP($AC$136,Presentación!$AQ$3:$BV$574,Presentación!AP376,0)))</f>
        <v/>
      </c>
      <c r="E515" s="669"/>
      <c r="F515" s="670"/>
      <c r="G515" s="752" t="str">
        <f>IF($AC$136="","",IF(HLOOKUP($AC$136,Presentación!$BZ$3:$DE$574,Presentación!AP376,0)="","",HLOOKUP($AC$136,Presentación!$BZ$3:$DE$574,Presentación!AP376,0)))</f>
        <v/>
      </c>
      <c r="H515" s="669"/>
      <c r="I515" s="669"/>
      <c r="J515" s="669"/>
      <c r="K515" s="669"/>
      <c r="L515" s="669"/>
      <c r="M515" s="669"/>
      <c r="N515" s="669"/>
      <c r="O515" s="669"/>
      <c r="P515" s="669"/>
      <c r="Q515" s="669"/>
      <c r="R515" s="669"/>
      <c r="S515" s="670"/>
      <c r="T515" s="866"/>
      <c r="U515" s="745"/>
      <c r="V515" s="746"/>
      <c r="W515" s="112"/>
      <c r="X515" s="112"/>
      <c r="Y515" s="112"/>
      <c r="Z515" s="112"/>
      <c r="AA515" s="112"/>
      <c r="AB515" s="112"/>
      <c r="AC515" s="112"/>
      <c r="AD515" s="112"/>
      <c r="AG515">
        <f t="shared" si="189"/>
        <v>0</v>
      </c>
      <c r="AH515" s="247">
        <f t="shared" si="190"/>
        <v>0</v>
      </c>
      <c r="AI515" s="310" t="str">
        <f>IF(AH515=0,"",
IF(SUM($AH$142:AH515)=1,AJ515,
IF($AH$717&gt;SUM($AH$142:AH515),_xlfn.CONCAT(", ",AJ515),
IF($AH$717=SUM($AH$142:AH515),_xlfn.CONCAT(" y ",AJ515)))))</f>
        <v/>
      </c>
      <c r="AJ515" s="19">
        <v>374</v>
      </c>
      <c r="AK515">
        <f t="shared" si="188"/>
        <v>0</v>
      </c>
      <c r="AL515">
        <f t="shared" si="191"/>
        <v>0</v>
      </c>
      <c r="AM515">
        <f t="shared" si="192"/>
        <v>0</v>
      </c>
      <c r="AN515">
        <f t="shared" si="193"/>
        <v>0</v>
      </c>
      <c r="AO515">
        <f t="shared" si="194"/>
        <v>0</v>
      </c>
      <c r="AP515">
        <f t="shared" si="195"/>
        <v>0</v>
      </c>
      <c r="AQ515">
        <f t="shared" si="196"/>
        <v>0</v>
      </c>
      <c r="AR515">
        <f t="shared" si="197"/>
        <v>0</v>
      </c>
      <c r="AS515">
        <f t="shared" si="198"/>
        <v>0</v>
      </c>
      <c r="AT515" s="311">
        <f t="shared" si="199"/>
        <v>0</v>
      </c>
      <c r="AU515" s="312">
        <f t="shared" si="200"/>
        <v>0</v>
      </c>
      <c r="AV515" s="313">
        <f t="shared" si="201"/>
        <v>0</v>
      </c>
      <c r="AW515" s="314">
        <f t="shared" si="211"/>
        <v>0</v>
      </c>
      <c r="AX515" s="311">
        <f t="shared" si="202"/>
        <v>0</v>
      </c>
      <c r="AY515" s="312">
        <f t="shared" si="203"/>
        <v>0</v>
      </c>
      <c r="AZ515" s="313">
        <f t="shared" si="204"/>
        <v>0</v>
      </c>
      <c r="BA515" s="314">
        <f t="shared" si="212"/>
        <v>0</v>
      </c>
      <c r="BB515" s="311">
        <f t="shared" si="205"/>
        <v>0</v>
      </c>
      <c r="BC515" s="312">
        <f t="shared" si="206"/>
        <v>0</v>
      </c>
      <c r="BD515" s="313">
        <f t="shared" si="207"/>
        <v>0</v>
      </c>
      <c r="BE515" s="314">
        <f t="shared" si="213"/>
        <v>0</v>
      </c>
      <c r="BF515" s="311">
        <f t="shared" si="208"/>
        <v>0</v>
      </c>
      <c r="BG515" s="312">
        <f t="shared" si="209"/>
        <v>0</v>
      </c>
      <c r="BH515" s="313">
        <f t="shared" si="210"/>
        <v>0</v>
      </c>
      <c r="BI515" s="314">
        <f t="shared" si="214"/>
        <v>0</v>
      </c>
      <c r="BJ515" s="247">
        <f t="shared" si="215"/>
        <v>0</v>
      </c>
      <c r="BK515" s="310" t="str">
        <f>IF(BJ515=0,"",
IF(SUM($BJ$143:BJ515)=1,BL515,
IF($BJ$718&gt;SUM($BJ$143:BJ515),_xlfn.CONCAT(", ",BL515),
IF($BJ$718=SUM($BJ$143:BJ515),_xlfn.CONCAT(" y ",BL515)))))</f>
        <v/>
      </c>
      <c r="BL515" s="19">
        <v>373</v>
      </c>
      <c r="BM515" s="14"/>
      <c r="BN515" s="315"/>
      <c r="BO515" s="315"/>
      <c r="BP515" s="315"/>
      <c r="BQ515" s="315"/>
      <c r="BR515" s="315"/>
      <c r="BS515" s="315"/>
      <c r="BT515" s="315"/>
      <c r="BU515" s="315"/>
      <c r="BV515" s="14"/>
      <c r="BW515" s="14"/>
      <c r="BX515" s="14"/>
      <c r="BY515" s="14"/>
      <c r="BZ515" s="14"/>
      <c r="CA515" s="14"/>
      <c r="CB515" s="14"/>
      <c r="CC515" s="14"/>
      <c r="CD515" s="14"/>
      <c r="CE515" s="14"/>
      <c r="CF515" s="14"/>
      <c r="CG515" s="14"/>
      <c r="CH515" s="14"/>
      <c r="CI515" s="14"/>
      <c r="CJ515" s="14"/>
      <c r="CK515" s="14"/>
      <c r="CL515" s="14"/>
    </row>
    <row r="516" spans="1:90" ht="15" customHeight="1">
      <c r="A516" s="5"/>
      <c r="B516" s="6"/>
      <c r="C516" s="19" t="s">
        <v>7039</v>
      </c>
      <c r="D516" s="634" t="str">
        <f>IF($AC$136="","",IF(HLOOKUP($AC$136,Presentación!$AQ$3:$BV$574,Presentación!AP377)="","",HLOOKUP($AC$136,Presentación!$AQ$3:$BV$574,Presentación!AP377,0)))</f>
        <v/>
      </c>
      <c r="E516" s="669"/>
      <c r="F516" s="670"/>
      <c r="G516" s="752" t="str">
        <f>IF($AC$136="","",IF(HLOOKUP($AC$136,Presentación!$BZ$3:$DE$574,Presentación!AP377,0)="","",HLOOKUP($AC$136,Presentación!$BZ$3:$DE$574,Presentación!AP377,0)))</f>
        <v/>
      </c>
      <c r="H516" s="669"/>
      <c r="I516" s="669"/>
      <c r="J516" s="669"/>
      <c r="K516" s="669"/>
      <c r="L516" s="669"/>
      <c r="M516" s="669"/>
      <c r="N516" s="669"/>
      <c r="O516" s="669"/>
      <c r="P516" s="669"/>
      <c r="Q516" s="669"/>
      <c r="R516" s="669"/>
      <c r="S516" s="670"/>
      <c r="T516" s="866"/>
      <c r="U516" s="745"/>
      <c r="V516" s="746"/>
      <c r="W516" s="112"/>
      <c r="X516" s="112"/>
      <c r="Y516" s="112"/>
      <c r="Z516" s="112"/>
      <c r="AA516" s="112"/>
      <c r="AB516" s="112"/>
      <c r="AC516" s="112"/>
      <c r="AD516" s="112"/>
      <c r="AG516">
        <f t="shared" si="189"/>
        <v>0</v>
      </c>
      <c r="AH516" s="247">
        <f t="shared" si="190"/>
        <v>0</v>
      </c>
      <c r="AI516" s="310" t="str">
        <f>IF(AH516=0,"",
IF(SUM($AH$142:AH516)=1,AJ516,
IF($AH$717&gt;SUM($AH$142:AH516),_xlfn.CONCAT(", ",AJ516),
IF($AH$717=SUM($AH$142:AH516),_xlfn.CONCAT(" y ",AJ516)))))</f>
        <v/>
      </c>
      <c r="AJ516" s="19">
        <v>375</v>
      </c>
      <c r="AK516">
        <f t="shared" si="188"/>
        <v>0</v>
      </c>
      <c r="AL516">
        <f t="shared" si="191"/>
        <v>0</v>
      </c>
      <c r="AM516">
        <f t="shared" si="192"/>
        <v>0</v>
      </c>
      <c r="AN516">
        <f t="shared" si="193"/>
        <v>0</v>
      </c>
      <c r="AO516">
        <f t="shared" si="194"/>
        <v>0</v>
      </c>
      <c r="AP516">
        <f t="shared" si="195"/>
        <v>0</v>
      </c>
      <c r="AQ516">
        <f t="shared" si="196"/>
        <v>0</v>
      </c>
      <c r="AR516">
        <f t="shared" si="197"/>
        <v>0</v>
      </c>
      <c r="AS516">
        <f t="shared" si="198"/>
        <v>0</v>
      </c>
      <c r="AT516" s="311">
        <f t="shared" si="199"/>
        <v>0</v>
      </c>
      <c r="AU516" s="312">
        <f t="shared" si="200"/>
        <v>0</v>
      </c>
      <c r="AV516" s="313">
        <f t="shared" si="201"/>
        <v>0</v>
      </c>
      <c r="AW516" s="314">
        <f t="shared" si="211"/>
        <v>0</v>
      </c>
      <c r="AX516" s="311">
        <f t="shared" si="202"/>
        <v>0</v>
      </c>
      <c r="AY516" s="312">
        <f t="shared" si="203"/>
        <v>0</v>
      </c>
      <c r="AZ516" s="313">
        <f t="shared" si="204"/>
        <v>0</v>
      </c>
      <c r="BA516" s="314">
        <f t="shared" si="212"/>
        <v>0</v>
      </c>
      <c r="BB516" s="311">
        <f t="shared" si="205"/>
        <v>0</v>
      </c>
      <c r="BC516" s="312">
        <f t="shared" si="206"/>
        <v>0</v>
      </c>
      <c r="BD516" s="313">
        <f t="shared" si="207"/>
        <v>0</v>
      </c>
      <c r="BE516" s="314">
        <f t="shared" si="213"/>
        <v>0</v>
      </c>
      <c r="BF516" s="311">
        <f t="shared" si="208"/>
        <v>0</v>
      </c>
      <c r="BG516" s="312">
        <f t="shared" si="209"/>
        <v>0</v>
      </c>
      <c r="BH516" s="313">
        <f t="shared" si="210"/>
        <v>0</v>
      </c>
      <c r="BI516" s="314">
        <f t="shared" si="214"/>
        <v>0</v>
      </c>
      <c r="BJ516" s="247">
        <f t="shared" si="215"/>
        <v>0</v>
      </c>
      <c r="BK516" s="310" t="str">
        <f>IF(BJ516=0,"",
IF(SUM($BJ$143:BJ516)=1,BL516,
IF($BJ$718&gt;SUM($BJ$143:BJ516),_xlfn.CONCAT(", ",BL516),
IF($BJ$718=SUM($BJ$143:BJ516),_xlfn.CONCAT(" y ",BL516)))))</f>
        <v/>
      </c>
      <c r="BL516" s="19">
        <v>374</v>
      </c>
      <c r="BM516" s="14"/>
      <c r="BN516" s="315"/>
      <c r="BO516" s="315"/>
      <c r="BP516" s="315"/>
      <c r="BQ516" s="315"/>
      <c r="BR516" s="315"/>
      <c r="BS516" s="315"/>
      <c r="BT516" s="315"/>
      <c r="BU516" s="315"/>
      <c r="BV516" s="14"/>
      <c r="BW516" s="14"/>
      <c r="BX516" s="14"/>
      <c r="BY516" s="14"/>
      <c r="BZ516" s="14"/>
      <c r="CA516" s="14"/>
      <c r="CB516" s="14"/>
      <c r="CC516" s="14"/>
      <c r="CD516" s="14"/>
      <c r="CE516" s="14"/>
      <c r="CF516" s="14"/>
      <c r="CG516" s="14"/>
      <c r="CH516" s="14"/>
      <c r="CI516" s="14"/>
      <c r="CJ516" s="14"/>
      <c r="CK516" s="14"/>
      <c r="CL516" s="14"/>
    </row>
    <row r="517" spans="1:90" ht="15" customHeight="1">
      <c r="A517" s="5"/>
      <c r="B517" s="6"/>
      <c r="C517" s="19" t="s">
        <v>7040</v>
      </c>
      <c r="D517" s="634" t="str">
        <f>IF($AC$136="","",IF(HLOOKUP($AC$136,Presentación!$AQ$3:$BV$574,Presentación!AP378)="","",HLOOKUP($AC$136,Presentación!$AQ$3:$BV$574,Presentación!AP378,0)))</f>
        <v/>
      </c>
      <c r="E517" s="669"/>
      <c r="F517" s="670"/>
      <c r="G517" s="752" t="str">
        <f>IF($AC$136="","",IF(HLOOKUP($AC$136,Presentación!$BZ$3:$DE$574,Presentación!AP378,0)="","",HLOOKUP($AC$136,Presentación!$BZ$3:$DE$574,Presentación!AP378,0)))</f>
        <v/>
      </c>
      <c r="H517" s="669"/>
      <c r="I517" s="669"/>
      <c r="J517" s="669"/>
      <c r="K517" s="669"/>
      <c r="L517" s="669"/>
      <c r="M517" s="669"/>
      <c r="N517" s="669"/>
      <c r="O517" s="669"/>
      <c r="P517" s="669"/>
      <c r="Q517" s="669"/>
      <c r="R517" s="669"/>
      <c r="S517" s="670"/>
      <c r="T517" s="866"/>
      <c r="U517" s="745"/>
      <c r="V517" s="746"/>
      <c r="W517" s="112"/>
      <c r="X517" s="112"/>
      <c r="Y517" s="112"/>
      <c r="Z517" s="112"/>
      <c r="AA517" s="112"/>
      <c r="AB517" s="112"/>
      <c r="AC517" s="112"/>
      <c r="AD517" s="112"/>
      <c r="AG517">
        <f t="shared" si="189"/>
        <v>0</v>
      </c>
      <c r="AH517" s="247">
        <f t="shared" si="190"/>
        <v>0</v>
      </c>
      <c r="AI517" s="310" t="str">
        <f>IF(AH517=0,"",
IF(SUM($AH$142:AH517)=1,AJ517,
IF($AH$717&gt;SUM($AH$142:AH517),_xlfn.CONCAT(", ",AJ517),
IF($AH$717=SUM($AH$142:AH517),_xlfn.CONCAT(" y ",AJ517)))))</f>
        <v/>
      </c>
      <c r="AJ517" s="19">
        <v>376</v>
      </c>
      <c r="AK517">
        <f t="shared" si="188"/>
        <v>0</v>
      </c>
      <c r="AL517">
        <f t="shared" si="191"/>
        <v>0</v>
      </c>
      <c r="AM517">
        <f t="shared" si="192"/>
        <v>0</v>
      </c>
      <c r="AN517">
        <f t="shared" si="193"/>
        <v>0</v>
      </c>
      <c r="AO517">
        <f t="shared" si="194"/>
        <v>0</v>
      </c>
      <c r="AP517">
        <f t="shared" si="195"/>
        <v>0</v>
      </c>
      <c r="AQ517">
        <f t="shared" si="196"/>
        <v>0</v>
      </c>
      <c r="AR517">
        <f t="shared" si="197"/>
        <v>0</v>
      </c>
      <c r="AS517">
        <f t="shared" si="198"/>
        <v>0</v>
      </c>
      <c r="AT517" s="311">
        <f t="shared" si="199"/>
        <v>0</v>
      </c>
      <c r="AU517" s="312">
        <f t="shared" si="200"/>
        <v>0</v>
      </c>
      <c r="AV517" s="313">
        <f t="shared" si="201"/>
        <v>0</v>
      </c>
      <c r="AW517" s="314">
        <f t="shared" si="211"/>
        <v>0</v>
      </c>
      <c r="AX517" s="311">
        <f t="shared" si="202"/>
        <v>0</v>
      </c>
      <c r="AY517" s="312">
        <f t="shared" si="203"/>
        <v>0</v>
      </c>
      <c r="AZ517" s="313">
        <f t="shared" si="204"/>
        <v>0</v>
      </c>
      <c r="BA517" s="314">
        <f t="shared" si="212"/>
        <v>0</v>
      </c>
      <c r="BB517" s="311">
        <f t="shared" si="205"/>
        <v>0</v>
      </c>
      <c r="BC517" s="312">
        <f t="shared" si="206"/>
        <v>0</v>
      </c>
      <c r="BD517" s="313">
        <f t="shared" si="207"/>
        <v>0</v>
      </c>
      <c r="BE517" s="314">
        <f t="shared" si="213"/>
        <v>0</v>
      </c>
      <c r="BF517" s="311">
        <f t="shared" si="208"/>
        <v>0</v>
      </c>
      <c r="BG517" s="312">
        <f t="shared" si="209"/>
        <v>0</v>
      </c>
      <c r="BH517" s="313">
        <f t="shared" si="210"/>
        <v>0</v>
      </c>
      <c r="BI517" s="314">
        <f t="shared" si="214"/>
        <v>0</v>
      </c>
      <c r="BJ517" s="247">
        <f t="shared" si="215"/>
        <v>0</v>
      </c>
      <c r="BK517" s="310" t="str">
        <f>IF(BJ517=0,"",
IF(SUM($BJ$143:BJ517)=1,BL517,
IF($BJ$718&gt;SUM($BJ$143:BJ517),_xlfn.CONCAT(", ",BL517),
IF($BJ$718=SUM($BJ$143:BJ517),_xlfn.CONCAT(" y ",BL517)))))</f>
        <v/>
      </c>
      <c r="BL517" s="19">
        <v>375</v>
      </c>
      <c r="BM517" s="14"/>
      <c r="BN517" s="315"/>
      <c r="BO517" s="315"/>
      <c r="BP517" s="315"/>
      <c r="BQ517" s="315"/>
      <c r="BR517" s="315"/>
      <c r="BS517" s="315"/>
      <c r="BT517" s="315"/>
      <c r="BU517" s="315"/>
      <c r="BV517" s="14"/>
      <c r="BW517" s="14"/>
      <c r="BX517" s="14"/>
      <c r="BY517" s="14"/>
      <c r="BZ517" s="14"/>
      <c r="CA517" s="14"/>
      <c r="CB517" s="14"/>
      <c r="CC517" s="14"/>
      <c r="CD517" s="14"/>
      <c r="CE517" s="14"/>
      <c r="CF517" s="14"/>
      <c r="CG517" s="14"/>
      <c r="CH517" s="14"/>
      <c r="CI517" s="14"/>
      <c r="CJ517" s="14"/>
      <c r="CK517" s="14"/>
      <c r="CL517" s="14"/>
    </row>
    <row r="518" spans="1:90" ht="15" customHeight="1">
      <c r="A518" s="5"/>
      <c r="B518" s="6"/>
      <c r="C518" s="19" t="s">
        <v>7041</v>
      </c>
      <c r="D518" s="634" t="str">
        <f>IF($AC$136="","",IF(HLOOKUP($AC$136,Presentación!$AQ$3:$BV$574,Presentación!AP379)="","",HLOOKUP($AC$136,Presentación!$AQ$3:$BV$574,Presentación!AP379,0)))</f>
        <v/>
      </c>
      <c r="E518" s="669"/>
      <c r="F518" s="670"/>
      <c r="G518" s="752" t="str">
        <f>IF($AC$136="","",IF(HLOOKUP($AC$136,Presentación!$BZ$3:$DE$574,Presentación!AP379,0)="","",HLOOKUP($AC$136,Presentación!$BZ$3:$DE$574,Presentación!AP379,0)))</f>
        <v/>
      </c>
      <c r="H518" s="669"/>
      <c r="I518" s="669"/>
      <c r="J518" s="669"/>
      <c r="K518" s="669"/>
      <c r="L518" s="669"/>
      <c r="M518" s="669"/>
      <c r="N518" s="669"/>
      <c r="O518" s="669"/>
      <c r="P518" s="669"/>
      <c r="Q518" s="669"/>
      <c r="R518" s="669"/>
      <c r="S518" s="670"/>
      <c r="T518" s="866"/>
      <c r="U518" s="745"/>
      <c r="V518" s="746"/>
      <c r="W518" s="112"/>
      <c r="X518" s="112"/>
      <c r="Y518" s="112"/>
      <c r="Z518" s="112"/>
      <c r="AA518" s="112"/>
      <c r="AB518" s="112"/>
      <c r="AC518" s="112"/>
      <c r="AD518" s="112"/>
      <c r="AG518">
        <f t="shared" si="189"/>
        <v>0</v>
      </c>
      <c r="AH518" s="247">
        <f t="shared" si="190"/>
        <v>0</v>
      </c>
      <c r="AI518" s="310" t="str">
        <f>IF(AH518=0,"",
IF(SUM($AH$142:AH518)=1,AJ518,
IF($AH$717&gt;SUM($AH$142:AH518),_xlfn.CONCAT(", ",AJ518),
IF($AH$717=SUM($AH$142:AH518),_xlfn.CONCAT(" y ",AJ518)))))</f>
        <v/>
      </c>
      <c r="AJ518" s="19">
        <v>377</v>
      </c>
      <c r="AK518">
        <f t="shared" si="188"/>
        <v>0</v>
      </c>
      <c r="AL518">
        <f t="shared" si="191"/>
        <v>0</v>
      </c>
      <c r="AM518">
        <f t="shared" si="192"/>
        <v>0</v>
      </c>
      <c r="AN518">
        <f t="shared" si="193"/>
        <v>0</v>
      </c>
      <c r="AO518">
        <f t="shared" si="194"/>
        <v>0</v>
      </c>
      <c r="AP518">
        <f t="shared" si="195"/>
        <v>0</v>
      </c>
      <c r="AQ518">
        <f t="shared" si="196"/>
        <v>0</v>
      </c>
      <c r="AR518">
        <f t="shared" si="197"/>
        <v>0</v>
      </c>
      <c r="AS518">
        <f t="shared" si="198"/>
        <v>0</v>
      </c>
      <c r="AT518" s="311">
        <f t="shared" si="199"/>
        <v>0</v>
      </c>
      <c r="AU518" s="312">
        <f t="shared" si="200"/>
        <v>0</v>
      </c>
      <c r="AV518" s="313">
        <f t="shared" si="201"/>
        <v>0</v>
      </c>
      <c r="AW518" s="314">
        <f t="shared" si="211"/>
        <v>0</v>
      </c>
      <c r="AX518" s="311">
        <f t="shared" si="202"/>
        <v>0</v>
      </c>
      <c r="AY518" s="312">
        <f t="shared" si="203"/>
        <v>0</v>
      </c>
      <c r="AZ518" s="313">
        <f t="shared" si="204"/>
        <v>0</v>
      </c>
      <c r="BA518" s="314">
        <f t="shared" si="212"/>
        <v>0</v>
      </c>
      <c r="BB518" s="311">
        <f t="shared" si="205"/>
        <v>0</v>
      </c>
      <c r="BC518" s="312">
        <f t="shared" si="206"/>
        <v>0</v>
      </c>
      <c r="BD518" s="313">
        <f t="shared" si="207"/>
        <v>0</v>
      </c>
      <c r="BE518" s="314">
        <f t="shared" si="213"/>
        <v>0</v>
      </c>
      <c r="BF518" s="311">
        <f t="shared" si="208"/>
        <v>0</v>
      </c>
      <c r="BG518" s="312">
        <f t="shared" si="209"/>
        <v>0</v>
      </c>
      <c r="BH518" s="313">
        <f t="shared" si="210"/>
        <v>0</v>
      </c>
      <c r="BI518" s="314">
        <f t="shared" si="214"/>
        <v>0</v>
      </c>
      <c r="BJ518" s="247">
        <f t="shared" si="215"/>
        <v>0</v>
      </c>
      <c r="BK518" s="310" t="str">
        <f>IF(BJ518=0,"",
IF(SUM($BJ$143:BJ518)=1,BL518,
IF($BJ$718&gt;SUM($BJ$143:BJ518),_xlfn.CONCAT(", ",BL518),
IF($BJ$718=SUM($BJ$143:BJ518),_xlfn.CONCAT(" y ",BL518)))))</f>
        <v/>
      </c>
      <c r="BL518" s="19">
        <v>376</v>
      </c>
      <c r="BM518" s="14"/>
      <c r="BN518" s="315"/>
      <c r="BO518" s="315"/>
      <c r="BP518" s="315"/>
      <c r="BQ518" s="315"/>
      <c r="BR518" s="315"/>
      <c r="BS518" s="315"/>
      <c r="BT518" s="315"/>
      <c r="BU518" s="315"/>
      <c r="BV518" s="14"/>
      <c r="BW518" s="14"/>
      <c r="BX518" s="14"/>
      <c r="BY518" s="14"/>
      <c r="BZ518" s="14"/>
      <c r="CA518" s="14"/>
      <c r="CB518" s="14"/>
      <c r="CC518" s="14"/>
      <c r="CD518" s="14"/>
      <c r="CE518" s="14"/>
      <c r="CF518" s="14"/>
      <c r="CG518" s="14"/>
      <c r="CH518" s="14"/>
      <c r="CI518" s="14"/>
      <c r="CJ518" s="14"/>
      <c r="CK518" s="14"/>
      <c r="CL518" s="14"/>
    </row>
    <row r="519" spans="1:90" ht="15" customHeight="1">
      <c r="A519" s="5"/>
      <c r="B519" s="6"/>
      <c r="C519" s="19" t="s">
        <v>7042</v>
      </c>
      <c r="D519" s="634" t="str">
        <f>IF($AC$136="","",IF(HLOOKUP($AC$136,Presentación!$AQ$3:$BV$574,Presentación!AP380)="","",HLOOKUP($AC$136,Presentación!$AQ$3:$BV$574,Presentación!AP380,0)))</f>
        <v/>
      </c>
      <c r="E519" s="669"/>
      <c r="F519" s="670"/>
      <c r="G519" s="752" t="str">
        <f>IF($AC$136="","",IF(HLOOKUP($AC$136,Presentación!$BZ$3:$DE$574,Presentación!AP380,0)="","",HLOOKUP($AC$136,Presentación!$BZ$3:$DE$574,Presentación!AP380,0)))</f>
        <v/>
      </c>
      <c r="H519" s="669"/>
      <c r="I519" s="669"/>
      <c r="J519" s="669"/>
      <c r="K519" s="669"/>
      <c r="L519" s="669"/>
      <c r="M519" s="669"/>
      <c r="N519" s="669"/>
      <c r="O519" s="669"/>
      <c r="P519" s="669"/>
      <c r="Q519" s="669"/>
      <c r="R519" s="669"/>
      <c r="S519" s="670"/>
      <c r="T519" s="866"/>
      <c r="U519" s="745"/>
      <c r="V519" s="746"/>
      <c r="W519" s="112"/>
      <c r="X519" s="112"/>
      <c r="Y519" s="112"/>
      <c r="Z519" s="112"/>
      <c r="AA519" s="112"/>
      <c r="AB519" s="112"/>
      <c r="AC519" s="112"/>
      <c r="AD519" s="112"/>
      <c r="AG519">
        <f t="shared" si="189"/>
        <v>0</v>
      </c>
      <c r="AH519" s="247">
        <f t="shared" si="190"/>
        <v>0</v>
      </c>
      <c r="AI519" s="310" t="str">
        <f>IF(AH519=0,"",
IF(SUM($AH$142:AH519)=1,AJ519,
IF($AH$717&gt;SUM($AH$142:AH519),_xlfn.CONCAT(", ",AJ519),
IF($AH$717=SUM($AH$142:AH519),_xlfn.CONCAT(" y ",AJ519)))))</f>
        <v/>
      </c>
      <c r="AJ519" s="19">
        <v>378</v>
      </c>
      <c r="AK519">
        <f t="shared" si="188"/>
        <v>0</v>
      </c>
      <c r="AL519">
        <f t="shared" si="191"/>
        <v>0</v>
      </c>
      <c r="AM519">
        <f t="shared" si="192"/>
        <v>0</v>
      </c>
      <c r="AN519">
        <f t="shared" si="193"/>
        <v>0</v>
      </c>
      <c r="AO519">
        <f t="shared" si="194"/>
        <v>0</v>
      </c>
      <c r="AP519">
        <f t="shared" si="195"/>
        <v>0</v>
      </c>
      <c r="AQ519">
        <f t="shared" si="196"/>
        <v>0</v>
      </c>
      <c r="AR519">
        <f t="shared" si="197"/>
        <v>0</v>
      </c>
      <c r="AS519">
        <f t="shared" si="198"/>
        <v>0</v>
      </c>
      <c r="AT519" s="311">
        <f t="shared" si="199"/>
        <v>0</v>
      </c>
      <c r="AU519" s="312">
        <f t="shared" si="200"/>
        <v>0</v>
      </c>
      <c r="AV519" s="313">
        <f t="shared" si="201"/>
        <v>0</v>
      </c>
      <c r="AW519" s="314">
        <f t="shared" si="211"/>
        <v>0</v>
      </c>
      <c r="AX519" s="311">
        <f t="shared" si="202"/>
        <v>0</v>
      </c>
      <c r="AY519" s="312">
        <f t="shared" si="203"/>
        <v>0</v>
      </c>
      <c r="AZ519" s="313">
        <f t="shared" si="204"/>
        <v>0</v>
      </c>
      <c r="BA519" s="314">
        <f t="shared" si="212"/>
        <v>0</v>
      </c>
      <c r="BB519" s="311">
        <f t="shared" si="205"/>
        <v>0</v>
      </c>
      <c r="BC519" s="312">
        <f t="shared" si="206"/>
        <v>0</v>
      </c>
      <c r="BD519" s="313">
        <f t="shared" si="207"/>
        <v>0</v>
      </c>
      <c r="BE519" s="314">
        <f t="shared" si="213"/>
        <v>0</v>
      </c>
      <c r="BF519" s="311">
        <f t="shared" si="208"/>
        <v>0</v>
      </c>
      <c r="BG519" s="312">
        <f t="shared" si="209"/>
        <v>0</v>
      </c>
      <c r="BH519" s="313">
        <f t="shared" si="210"/>
        <v>0</v>
      </c>
      <c r="BI519" s="314">
        <f t="shared" si="214"/>
        <v>0</v>
      </c>
      <c r="BJ519" s="247">
        <f t="shared" si="215"/>
        <v>0</v>
      </c>
      <c r="BK519" s="310" t="str">
        <f>IF(BJ519=0,"",
IF(SUM($BJ$143:BJ519)=1,BL519,
IF($BJ$718&gt;SUM($BJ$143:BJ519),_xlfn.CONCAT(", ",BL519),
IF($BJ$718=SUM($BJ$143:BJ519),_xlfn.CONCAT(" y ",BL519)))))</f>
        <v/>
      </c>
      <c r="BL519" s="19">
        <v>377</v>
      </c>
      <c r="BM519" s="14"/>
      <c r="BN519" s="315"/>
      <c r="BO519" s="315"/>
      <c r="BP519" s="315"/>
      <c r="BQ519" s="315"/>
      <c r="BR519" s="315"/>
      <c r="BS519" s="315"/>
      <c r="BT519" s="315"/>
      <c r="BU519" s="315"/>
      <c r="BV519" s="14"/>
      <c r="BW519" s="14"/>
      <c r="BX519" s="14"/>
      <c r="BY519" s="14"/>
      <c r="BZ519" s="14"/>
      <c r="CA519" s="14"/>
      <c r="CB519" s="14"/>
      <c r="CC519" s="14"/>
      <c r="CD519" s="14"/>
      <c r="CE519" s="14"/>
      <c r="CF519" s="14"/>
      <c r="CG519" s="14"/>
      <c r="CH519" s="14"/>
      <c r="CI519" s="14"/>
      <c r="CJ519" s="14"/>
      <c r="CK519" s="14"/>
      <c r="CL519" s="14"/>
    </row>
    <row r="520" spans="1:90" ht="15" customHeight="1">
      <c r="A520" s="5"/>
      <c r="B520" s="6"/>
      <c r="C520" s="19" t="s">
        <v>7043</v>
      </c>
      <c r="D520" s="634" t="str">
        <f>IF($AC$136="","",IF(HLOOKUP($AC$136,Presentación!$AQ$3:$BV$574,Presentación!AP381)="","",HLOOKUP($AC$136,Presentación!$AQ$3:$BV$574,Presentación!AP381,0)))</f>
        <v/>
      </c>
      <c r="E520" s="669"/>
      <c r="F520" s="670"/>
      <c r="G520" s="752" t="str">
        <f>IF($AC$136="","",IF(HLOOKUP($AC$136,Presentación!$BZ$3:$DE$574,Presentación!AP381,0)="","",HLOOKUP($AC$136,Presentación!$BZ$3:$DE$574,Presentación!AP381,0)))</f>
        <v/>
      </c>
      <c r="H520" s="669"/>
      <c r="I520" s="669"/>
      <c r="J520" s="669"/>
      <c r="K520" s="669"/>
      <c r="L520" s="669"/>
      <c r="M520" s="669"/>
      <c r="N520" s="669"/>
      <c r="O520" s="669"/>
      <c r="P520" s="669"/>
      <c r="Q520" s="669"/>
      <c r="R520" s="669"/>
      <c r="S520" s="670"/>
      <c r="T520" s="866"/>
      <c r="U520" s="745"/>
      <c r="V520" s="746"/>
      <c r="W520" s="112"/>
      <c r="X520" s="112"/>
      <c r="Y520" s="112"/>
      <c r="Z520" s="112"/>
      <c r="AA520" s="112"/>
      <c r="AB520" s="112"/>
      <c r="AC520" s="112"/>
      <c r="AD520" s="112"/>
      <c r="AG520">
        <f t="shared" si="189"/>
        <v>0</v>
      </c>
      <c r="AH520" s="247">
        <f t="shared" si="190"/>
        <v>0</v>
      </c>
      <c r="AI520" s="310" t="str">
        <f>IF(AH520=0,"",
IF(SUM($AH$142:AH520)=1,AJ520,
IF($AH$717&gt;SUM($AH$142:AH520),_xlfn.CONCAT(", ",AJ520),
IF($AH$717=SUM($AH$142:AH520),_xlfn.CONCAT(" y ",AJ520)))))</f>
        <v/>
      </c>
      <c r="AJ520" s="19">
        <v>379</v>
      </c>
      <c r="AK520">
        <f t="shared" si="188"/>
        <v>0</v>
      </c>
      <c r="AL520">
        <f t="shared" si="191"/>
        <v>0</v>
      </c>
      <c r="AM520">
        <f t="shared" si="192"/>
        <v>0</v>
      </c>
      <c r="AN520">
        <f t="shared" si="193"/>
        <v>0</v>
      </c>
      <c r="AO520">
        <f t="shared" si="194"/>
        <v>0</v>
      </c>
      <c r="AP520">
        <f t="shared" si="195"/>
        <v>0</v>
      </c>
      <c r="AQ520">
        <f t="shared" si="196"/>
        <v>0</v>
      </c>
      <c r="AR520">
        <f t="shared" si="197"/>
        <v>0</v>
      </c>
      <c r="AS520">
        <f t="shared" si="198"/>
        <v>0</v>
      </c>
      <c r="AT520" s="311">
        <f t="shared" si="199"/>
        <v>0</v>
      </c>
      <c r="AU520" s="312">
        <f t="shared" si="200"/>
        <v>0</v>
      </c>
      <c r="AV520" s="313">
        <f t="shared" si="201"/>
        <v>0</v>
      </c>
      <c r="AW520" s="314">
        <f t="shared" si="211"/>
        <v>0</v>
      </c>
      <c r="AX520" s="311">
        <f t="shared" si="202"/>
        <v>0</v>
      </c>
      <c r="AY520" s="312">
        <f t="shared" si="203"/>
        <v>0</v>
      </c>
      <c r="AZ520" s="313">
        <f t="shared" si="204"/>
        <v>0</v>
      </c>
      <c r="BA520" s="314">
        <f t="shared" si="212"/>
        <v>0</v>
      </c>
      <c r="BB520" s="311">
        <f t="shared" si="205"/>
        <v>0</v>
      </c>
      <c r="BC520" s="312">
        <f t="shared" si="206"/>
        <v>0</v>
      </c>
      <c r="BD520" s="313">
        <f t="shared" si="207"/>
        <v>0</v>
      </c>
      <c r="BE520" s="314">
        <f t="shared" si="213"/>
        <v>0</v>
      </c>
      <c r="BF520" s="311">
        <f t="shared" si="208"/>
        <v>0</v>
      </c>
      <c r="BG520" s="312">
        <f t="shared" si="209"/>
        <v>0</v>
      </c>
      <c r="BH520" s="313">
        <f t="shared" si="210"/>
        <v>0</v>
      </c>
      <c r="BI520" s="314">
        <f t="shared" si="214"/>
        <v>0</v>
      </c>
      <c r="BJ520" s="247">
        <f t="shared" si="215"/>
        <v>0</v>
      </c>
      <c r="BK520" s="310" t="str">
        <f>IF(BJ520=0,"",
IF(SUM($BJ$143:BJ520)=1,BL520,
IF($BJ$718&gt;SUM($BJ$143:BJ520),_xlfn.CONCAT(", ",BL520),
IF($BJ$718=SUM($BJ$143:BJ520),_xlfn.CONCAT(" y ",BL520)))))</f>
        <v/>
      </c>
      <c r="BL520" s="19">
        <v>378</v>
      </c>
      <c r="BM520" s="14"/>
      <c r="BN520" s="315"/>
      <c r="BO520" s="315"/>
      <c r="BP520" s="315"/>
      <c r="BQ520" s="315"/>
      <c r="BR520" s="315"/>
      <c r="BS520" s="315"/>
      <c r="BT520" s="315"/>
      <c r="BU520" s="315"/>
      <c r="BV520" s="14"/>
      <c r="BW520" s="14"/>
      <c r="BX520" s="14"/>
      <c r="BY520" s="14"/>
      <c r="BZ520" s="14"/>
      <c r="CA520" s="14"/>
      <c r="CB520" s="14"/>
      <c r="CC520" s="14"/>
      <c r="CD520" s="14"/>
      <c r="CE520" s="14"/>
      <c r="CF520" s="14"/>
      <c r="CG520" s="14"/>
      <c r="CH520" s="14"/>
      <c r="CI520" s="14"/>
      <c r="CJ520" s="14"/>
      <c r="CK520" s="14"/>
      <c r="CL520" s="14"/>
    </row>
    <row r="521" spans="1:90" ht="15" customHeight="1">
      <c r="A521" s="5"/>
      <c r="B521" s="6"/>
      <c r="C521" s="19" t="s">
        <v>7044</v>
      </c>
      <c r="D521" s="634" t="str">
        <f>IF($AC$136="","",IF(HLOOKUP($AC$136,Presentación!$AQ$3:$BV$574,Presentación!AP382)="","",HLOOKUP($AC$136,Presentación!$AQ$3:$BV$574,Presentación!AP382,0)))</f>
        <v/>
      </c>
      <c r="E521" s="669"/>
      <c r="F521" s="670"/>
      <c r="G521" s="752" t="str">
        <f>IF($AC$136="","",IF(HLOOKUP($AC$136,Presentación!$BZ$3:$DE$574,Presentación!AP382,0)="","",HLOOKUP($AC$136,Presentación!$BZ$3:$DE$574,Presentación!AP382,0)))</f>
        <v/>
      </c>
      <c r="H521" s="669"/>
      <c r="I521" s="669"/>
      <c r="J521" s="669"/>
      <c r="K521" s="669"/>
      <c r="L521" s="669"/>
      <c r="M521" s="669"/>
      <c r="N521" s="669"/>
      <c r="O521" s="669"/>
      <c r="P521" s="669"/>
      <c r="Q521" s="669"/>
      <c r="R521" s="669"/>
      <c r="S521" s="670"/>
      <c r="T521" s="866"/>
      <c r="U521" s="745"/>
      <c r="V521" s="746"/>
      <c r="W521" s="112"/>
      <c r="X521" s="112"/>
      <c r="Y521" s="112"/>
      <c r="Z521" s="112"/>
      <c r="AA521" s="112"/>
      <c r="AB521" s="112"/>
      <c r="AC521" s="112"/>
      <c r="AD521" s="112"/>
      <c r="AG521">
        <f t="shared" si="189"/>
        <v>0</v>
      </c>
      <c r="AH521" s="247">
        <f t="shared" si="190"/>
        <v>0</v>
      </c>
      <c r="AI521" s="310" t="str">
        <f>IF(AH521=0,"",
IF(SUM($AH$142:AH521)=1,AJ521,
IF($AH$717&gt;SUM($AH$142:AH521),_xlfn.CONCAT(", ",AJ521),
IF($AH$717=SUM($AH$142:AH521),_xlfn.CONCAT(" y ",AJ521)))))</f>
        <v/>
      </c>
      <c r="AJ521" s="19">
        <v>380</v>
      </c>
      <c r="AK521">
        <f t="shared" si="188"/>
        <v>0</v>
      </c>
      <c r="AL521">
        <f t="shared" si="191"/>
        <v>0</v>
      </c>
      <c r="AM521">
        <f t="shared" si="192"/>
        <v>0</v>
      </c>
      <c r="AN521">
        <f t="shared" si="193"/>
        <v>0</v>
      </c>
      <c r="AO521">
        <f t="shared" si="194"/>
        <v>0</v>
      </c>
      <c r="AP521">
        <f t="shared" si="195"/>
        <v>0</v>
      </c>
      <c r="AQ521">
        <f t="shared" si="196"/>
        <v>0</v>
      </c>
      <c r="AR521">
        <f t="shared" si="197"/>
        <v>0</v>
      </c>
      <c r="AS521">
        <f t="shared" si="198"/>
        <v>0</v>
      </c>
      <c r="AT521" s="311">
        <f t="shared" si="199"/>
        <v>0</v>
      </c>
      <c r="AU521" s="312">
        <f t="shared" si="200"/>
        <v>0</v>
      </c>
      <c r="AV521" s="313">
        <f t="shared" si="201"/>
        <v>0</v>
      </c>
      <c r="AW521" s="314">
        <f t="shared" si="211"/>
        <v>0</v>
      </c>
      <c r="AX521" s="311">
        <f t="shared" si="202"/>
        <v>0</v>
      </c>
      <c r="AY521" s="312">
        <f t="shared" si="203"/>
        <v>0</v>
      </c>
      <c r="AZ521" s="313">
        <f t="shared" si="204"/>
        <v>0</v>
      </c>
      <c r="BA521" s="314">
        <f t="shared" si="212"/>
        <v>0</v>
      </c>
      <c r="BB521" s="311">
        <f t="shared" si="205"/>
        <v>0</v>
      </c>
      <c r="BC521" s="312">
        <f t="shared" si="206"/>
        <v>0</v>
      </c>
      <c r="BD521" s="313">
        <f t="shared" si="207"/>
        <v>0</v>
      </c>
      <c r="BE521" s="314">
        <f t="shared" si="213"/>
        <v>0</v>
      </c>
      <c r="BF521" s="311">
        <f t="shared" si="208"/>
        <v>0</v>
      </c>
      <c r="BG521" s="312">
        <f t="shared" si="209"/>
        <v>0</v>
      </c>
      <c r="BH521" s="313">
        <f t="shared" si="210"/>
        <v>0</v>
      </c>
      <c r="BI521" s="314">
        <f t="shared" si="214"/>
        <v>0</v>
      </c>
      <c r="BJ521" s="247">
        <f t="shared" si="215"/>
        <v>0</v>
      </c>
      <c r="BK521" s="310" t="str">
        <f>IF(BJ521=0,"",
IF(SUM($BJ$143:BJ521)=1,BL521,
IF($BJ$718&gt;SUM($BJ$143:BJ521),_xlfn.CONCAT(", ",BL521),
IF($BJ$718=SUM($BJ$143:BJ521),_xlfn.CONCAT(" y ",BL521)))))</f>
        <v/>
      </c>
      <c r="BL521" s="19">
        <v>379</v>
      </c>
      <c r="BM521" s="14"/>
      <c r="BN521" s="315"/>
      <c r="BO521" s="315"/>
      <c r="BP521" s="315"/>
      <c r="BQ521" s="315"/>
      <c r="BR521" s="315"/>
      <c r="BS521" s="315"/>
      <c r="BT521" s="315"/>
      <c r="BU521" s="315"/>
      <c r="BV521" s="14"/>
      <c r="BW521" s="14"/>
      <c r="BX521" s="14"/>
      <c r="BY521" s="14"/>
      <c r="BZ521" s="14"/>
      <c r="CA521" s="14"/>
      <c r="CB521" s="14"/>
      <c r="CC521" s="14"/>
      <c r="CD521" s="14"/>
      <c r="CE521" s="14"/>
      <c r="CF521" s="14"/>
      <c r="CG521" s="14"/>
      <c r="CH521" s="14"/>
      <c r="CI521" s="14"/>
      <c r="CJ521" s="14"/>
      <c r="CK521" s="14"/>
      <c r="CL521" s="14"/>
    </row>
    <row r="522" spans="1:90" ht="15" customHeight="1">
      <c r="A522" s="5"/>
      <c r="B522" s="6"/>
      <c r="C522" s="19" t="s">
        <v>7045</v>
      </c>
      <c r="D522" s="634" t="str">
        <f>IF($AC$136="","",IF(HLOOKUP($AC$136,Presentación!$AQ$3:$BV$574,Presentación!AP383)="","",HLOOKUP($AC$136,Presentación!$AQ$3:$BV$574,Presentación!AP383,0)))</f>
        <v/>
      </c>
      <c r="E522" s="669"/>
      <c r="F522" s="670"/>
      <c r="G522" s="752" t="str">
        <f>IF($AC$136="","",IF(HLOOKUP($AC$136,Presentación!$BZ$3:$DE$574,Presentación!AP383,0)="","",HLOOKUP($AC$136,Presentación!$BZ$3:$DE$574,Presentación!AP383,0)))</f>
        <v/>
      </c>
      <c r="H522" s="669"/>
      <c r="I522" s="669"/>
      <c r="J522" s="669"/>
      <c r="K522" s="669"/>
      <c r="L522" s="669"/>
      <c r="M522" s="669"/>
      <c r="N522" s="669"/>
      <c r="O522" s="669"/>
      <c r="P522" s="669"/>
      <c r="Q522" s="669"/>
      <c r="R522" s="669"/>
      <c r="S522" s="670"/>
      <c r="T522" s="866"/>
      <c r="U522" s="745"/>
      <c r="V522" s="746"/>
      <c r="W522" s="112"/>
      <c r="X522" s="112"/>
      <c r="Y522" s="112"/>
      <c r="Z522" s="112"/>
      <c r="AA522" s="112"/>
      <c r="AB522" s="112"/>
      <c r="AC522" s="112"/>
      <c r="AD522" s="112"/>
      <c r="AG522">
        <f t="shared" si="189"/>
        <v>0</v>
      </c>
      <c r="AH522" s="247">
        <f t="shared" si="190"/>
        <v>0</v>
      </c>
      <c r="AI522" s="310" t="str">
        <f>IF(AH522=0,"",
IF(SUM($AH$142:AH522)=1,AJ522,
IF($AH$717&gt;SUM($AH$142:AH522),_xlfn.CONCAT(", ",AJ522),
IF($AH$717=SUM($AH$142:AH522),_xlfn.CONCAT(" y ",AJ522)))))</f>
        <v/>
      </c>
      <c r="AJ522" s="19">
        <v>381</v>
      </c>
      <c r="AK522">
        <f t="shared" si="188"/>
        <v>0</v>
      </c>
      <c r="AL522">
        <f t="shared" si="191"/>
        <v>0</v>
      </c>
      <c r="AM522">
        <f t="shared" si="192"/>
        <v>0</v>
      </c>
      <c r="AN522">
        <f t="shared" si="193"/>
        <v>0</v>
      </c>
      <c r="AO522">
        <f t="shared" si="194"/>
        <v>0</v>
      </c>
      <c r="AP522">
        <f t="shared" si="195"/>
        <v>0</v>
      </c>
      <c r="AQ522">
        <f t="shared" si="196"/>
        <v>0</v>
      </c>
      <c r="AR522">
        <f t="shared" si="197"/>
        <v>0</v>
      </c>
      <c r="AS522">
        <f t="shared" si="198"/>
        <v>0</v>
      </c>
      <c r="AT522" s="311">
        <f t="shared" si="199"/>
        <v>0</v>
      </c>
      <c r="AU522" s="312">
        <f t="shared" si="200"/>
        <v>0</v>
      </c>
      <c r="AV522" s="313">
        <f t="shared" si="201"/>
        <v>0</v>
      </c>
      <c r="AW522" s="314">
        <f t="shared" si="211"/>
        <v>0</v>
      </c>
      <c r="AX522" s="311">
        <f t="shared" si="202"/>
        <v>0</v>
      </c>
      <c r="AY522" s="312">
        <f t="shared" si="203"/>
        <v>0</v>
      </c>
      <c r="AZ522" s="313">
        <f t="shared" si="204"/>
        <v>0</v>
      </c>
      <c r="BA522" s="314">
        <f t="shared" si="212"/>
        <v>0</v>
      </c>
      <c r="BB522" s="311">
        <f t="shared" si="205"/>
        <v>0</v>
      </c>
      <c r="BC522" s="312">
        <f t="shared" si="206"/>
        <v>0</v>
      </c>
      <c r="BD522" s="313">
        <f t="shared" si="207"/>
        <v>0</v>
      </c>
      <c r="BE522" s="314">
        <f t="shared" si="213"/>
        <v>0</v>
      </c>
      <c r="BF522" s="311">
        <f t="shared" si="208"/>
        <v>0</v>
      </c>
      <c r="BG522" s="312">
        <f t="shared" si="209"/>
        <v>0</v>
      </c>
      <c r="BH522" s="313">
        <f t="shared" si="210"/>
        <v>0</v>
      </c>
      <c r="BI522" s="314">
        <f t="shared" si="214"/>
        <v>0</v>
      </c>
      <c r="BJ522" s="247">
        <f t="shared" si="215"/>
        <v>0</v>
      </c>
      <c r="BK522" s="310" t="str">
        <f>IF(BJ522=0,"",
IF(SUM($BJ$143:BJ522)=1,BL522,
IF($BJ$718&gt;SUM($BJ$143:BJ522),_xlfn.CONCAT(", ",BL522),
IF($BJ$718=SUM($BJ$143:BJ522),_xlfn.CONCAT(" y ",BL522)))))</f>
        <v/>
      </c>
      <c r="BL522" s="19">
        <v>380</v>
      </c>
      <c r="BM522" s="14"/>
      <c r="BN522" s="315"/>
      <c r="BO522" s="315"/>
      <c r="BP522" s="315"/>
      <c r="BQ522" s="315"/>
      <c r="BR522" s="315"/>
      <c r="BS522" s="315"/>
      <c r="BT522" s="315"/>
      <c r="BU522" s="315"/>
      <c r="BV522" s="14"/>
      <c r="BW522" s="14"/>
      <c r="BX522" s="14"/>
      <c r="BY522" s="14"/>
      <c r="BZ522" s="14"/>
      <c r="CA522" s="14"/>
      <c r="CB522" s="14"/>
      <c r="CC522" s="14"/>
      <c r="CD522" s="14"/>
      <c r="CE522" s="14"/>
      <c r="CF522" s="14"/>
      <c r="CG522" s="14"/>
      <c r="CH522" s="14"/>
      <c r="CI522" s="14"/>
      <c r="CJ522" s="14"/>
      <c r="CK522" s="14"/>
      <c r="CL522" s="14"/>
    </row>
    <row r="523" spans="1:90" ht="15" customHeight="1">
      <c r="A523" s="5"/>
      <c r="B523" s="6"/>
      <c r="C523" s="19" t="s">
        <v>7046</v>
      </c>
      <c r="D523" s="634" t="str">
        <f>IF($AC$136="","",IF(HLOOKUP($AC$136,Presentación!$AQ$3:$BV$574,Presentación!AP384)="","",HLOOKUP($AC$136,Presentación!$AQ$3:$BV$574,Presentación!AP384,0)))</f>
        <v/>
      </c>
      <c r="E523" s="669"/>
      <c r="F523" s="670"/>
      <c r="G523" s="752" t="str">
        <f>IF($AC$136="","",IF(HLOOKUP($AC$136,Presentación!$BZ$3:$DE$574,Presentación!AP384,0)="","",HLOOKUP($AC$136,Presentación!$BZ$3:$DE$574,Presentación!AP384,0)))</f>
        <v/>
      </c>
      <c r="H523" s="669"/>
      <c r="I523" s="669"/>
      <c r="J523" s="669"/>
      <c r="K523" s="669"/>
      <c r="L523" s="669"/>
      <c r="M523" s="669"/>
      <c r="N523" s="669"/>
      <c r="O523" s="669"/>
      <c r="P523" s="669"/>
      <c r="Q523" s="669"/>
      <c r="R523" s="669"/>
      <c r="S523" s="670"/>
      <c r="T523" s="866"/>
      <c r="U523" s="745"/>
      <c r="V523" s="746"/>
      <c r="W523" s="112"/>
      <c r="X523" s="112"/>
      <c r="Y523" s="112"/>
      <c r="Z523" s="112"/>
      <c r="AA523" s="112"/>
      <c r="AB523" s="112"/>
      <c r="AC523" s="112"/>
      <c r="AD523" s="112"/>
      <c r="AG523">
        <f t="shared" si="189"/>
        <v>0</v>
      </c>
      <c r="AH523" s="247">
        <f t="shared" si="190"/>
        <v>0</v>
      </c>
      <c r="AI523" s="310" t="str">
        <f>IF(AH523=0,"",
IF(SUM($AH$142:AH523)=1,AJ523,
IF($AH$717&gt;SUM($AH$142:AH523),_xlfn.CONCAT(", ",AJ523),
IF($AH$717=SUM($AH$142:AH523),_xlfn.CONCAT(" y ",AJ523)))))</f>
        <v/>
      </c>
      <c r="AJ523" s="19">
        <v>382</v>
      </c>
      <c r="AK523">
        <f t="shared" si="188"/>
        <v>0</v>
      </c>
      <c r="AL523">
        <f t="shared" si="191"/>
        <v>0</v>
      </c>
      <c r="AM523">
        <f t="shared" si="192"/>
        <v>0</v>
      </c>
      <c r="AN523">
        <f t="shared" si="193"/>
        <v>0</v>
      </c>
      <c r="AO523">
        <f t="shared" si="194"/>
        <v>0</v>
      </c>
      <c r="AP523">
        <f t="shared" si="195"/>
        <v>0</v>
      </c>
      <c r="AQ523">
        <f t="shared" si="196"/>
        <v>0</v>
      </c>
      <c r="AR523">
        <f t="shared" si="197"/>
        <v>0</v>
      </c>
      <c r="AS523">
        <f t="shared" si="198"/>
        <v>0</v>
      </c>
      <c r="AT523" s="311">
        <f t="shared" si="199"/>
        <v>0</v>
      </c>
      <c r="AU523" s="312">
        <f t="shared" si="200"/>
        <v>0</v>
      </c>
      <c r="AV523" s="313">
        <f t="shared" si="201"/>
        <v>0</v>
      </c>
      <c r="AW523" s="314">
        <f t="shared" si="211"/>
        <v>0</v>
      </c>
      <c r="AX523" s="311">
        <f t="shared" si="202"/>
        <v>0</v>
      </c>
      <c r="AY523" s="312">
        <f t="shared" si="203"/>
        <v>0</v>
      </c>
      <c r="AZ523" s="313">
        <f t="shared" si="204"/>
        <v>0</v>
      </c>
      <c r="BA523" s="314">
        <f t="shared" si="212"/>
        <v>0</v>
      </c>
      <c r="BB523" s="311">
        <f t="shared" si="205"/>
        <v>0</v>
      </c>
      <c r="BC523" s="312">
        <f t="shared" si="206"/>
        <v>0</v>
      </c>
      <c r="BD523" s="313">
        <f t="shared" si="207"/>
        <v>0</v>
      </c>
      <c r="BE523" s="314">
        <f t="shared" si="213"/>
        <v>0</v>
      </c>
      <c r="BF523" s="311">
        <f t="shared" si="208"/>
        <v>0</v>
      </c>
      <c r="BG523" s="312">
        <f t="shared" si="209"/>
        <v>0</v>
      </c>
      <c r="BH523" s="313">
        <f t="shared" si="210"/>
        <v>0</v>
      </c>
      <c r="BI523" s="314">
        <f t="shared" si="214"/>
        <v>0</v>
      </c>
      <c r="BJ523" s="247">
        <f t="shared" si="215"/>
        <v>0</v>
      </c>
      <c r="BK523" s="310" t="str">
        <f>IF(BJ523=0,"",
IF(SUM($BJ$143:BJ523)=1,BL523,
IF($BJ$718&gt;SUM($BJ$143:BJ523),_xlfn.CONCAT(", ",BL523),
IF($BJ$718=SUM($BJ$143:BJ523),_xlfn.CONCAT(" y ",BL523)))))</f>
        <v/>
      </c>
      <c r="BL523" s="19">
        <v>381</v>
      </c>
      <c r="BM523" s="14"/>
      <c r="BN523" s="315"/>
      <c r="BO523" s="315"/>
      <c r="BP523" s="315"/>
      <c r="BQ523" s="315"/>
      <c r="BR523" s="315"/>
      <c r="BS523" s="315"/>
      <c r="BT523" s="315"/>
      <c r="BU523" s="315"/>
      <c r="BV523" s="14"/>
      <c r="BW523" s="14"/>
      <c r="BX523" s="14"/>
      <c r="BY523" s="14"/>
      <c r="BZ523" s="14"/>
      <c r="CA523" s="14"/>
      <c r="CB523" s="14"/>
      <c r="CC523" s="14"/>
      <c r="CD523" s="14"/>
      <c r="CE523" s="14"/>
      <c r="CF523" s="14"/>
      <c r="CG523" s="14"/>
      <c r="CH523" s="14"/>
      <c r="CI523" s="14"/>
      <c r="CJ523" s="14"/>
      <c r="CK523" s="14"/>
      <c r="CL523" s="14"/>
    </row>
    <row r="524" spans="1:90" ht="15" customHeight="1">
      <c r="A524" s="5"/>
      <c r="B524" s="6"/>
      <c r="C524" s="19" t="s">
        <v>7047</v>
      </c>
      <c r="D524" s="634" t="str">
        <f>IF($AC$136="","",IF(HLOOKUP($AC$136,Presentación!$AQ$3:$BV$574,Presentación!AP385)="","",HLOOKUP($AC$136,Presentación!$AQ$3:$BV$574,Presentación!AP385,0)))</f>
        <v/>
      </c>
      <c r="E524" s="669"/>
      <c r="F524" s="670"/>
      <c r="G524" s="752" t="str">
        <f>IF($AC$136="","",IF(HLOOKUP($AC$136,Presentación!$BZ$3:$DE$574,Presentación!AP385,0)="","",HLOOKUP($AC$136,Presentación!$BZ$3:$DE$574,Presentación!AP385,0)))</f>
        <v/>
      </c>
      <c r="H524" s="669"/>
      <c r="I524" s="669"/>
      <c r="J524" s="669"/>
      <c r="K524" s="669"/>
      <c r="L524" s="669"/>
      <c r="M524" s="669"/>
      <c r="N524" s="669"/>
      <c r="O524" s="669"/>
      <c r="P524" s="669"/>
      <c r="Q524" s="669"/>
      <c r="R524" s="669"/>
      <c r="S524" s="670"/>
      <c r="T524" s="866"/>
      <c r="U524" s="745"/>
      <c r="V524" s="746"/>
      <c r="W524" s="112"/>
      <c r="X524" s="112"/>
      <c r="Y524" s="112"/>
      <c r="Z524" s="112"/>
      <c r="AA524" s="112"/>
      <c r="AB524" s="112"/>
      <c r="AC524" s="112"/>
      <c r="AD524" s="112"/>
      <c r="AG524">
        <f t="shared" si="189"/>
        <v>0</v>
      </c>
      <c r="AH524" s="247">
        <f t="shared" si="190"/>
        <v>0</v>
      </c>
      <c r="AI524" s="310" t="str">
        <f>IF(AH524=0,"",
IF(SUM($AH$142:AH524)=1,AJ524,
IF($AH$717&gt;SUM($AH$142:AH524),_xlfn.CONCAT(", ",AJ524),
IF($AH$717=SUM($AH$142:AH524),_xlfn.CONCAT(" y ",AJ524)))))</f>
        <v/>
      </c>
      <c r="AJ524" s="19">
        <v>383</v>
      </c>
      <c r="AK524">
        <f t="shared" si="188"/>
        <v>0</v>
      </c>
      <c r="AL524">
        <f t="shared" si="191"/>
        <v>0</v>
      </c>
      <c r="AM524">
        <f t="shared" si="192"/>
        <v>0</v>
      </c>
      <c r="AN524">
        <f t="shared" si="193"/>
        <v>0</v>
      </c>
      <c r="AO524">
        <f t="shared" si="194"/>
        <v>0</v>
      </c>
      <c r="AP524">
        <f t="shared" si="195"/>
        <v>0</v>
      </c>
      <c r="AQ524">
        <f t="shared" si="196"/>
        <v>0</v>
      </c>
      <c r="AR524">
        <f t="shared" si="197"/>
        <v>0</v>
      </c>
      <c r="AS524">
        <f t="shared" si="198"/>
        <v>0</v>
      </c>
      <c r="AT524" s="311">
        <f t="shared" si="199"/>
        <v>0</v>
      </c>
      <c r="AU524" s="312">
        <f t="shared" si="200"/>
        <v>0</v>
      </c>
      <c r="AV524" s="313">
        <f t="shared" si="201"/>
        <v>0</v>
      </c>
      <c r="AW524" s="314">
        <f t="shared" si="211"/>
        <v>0</v>
      </c>
      <c r="AX524" s="311">
        <f t="shared" si="202"/>
        <v>0</v>
      </c>
      <c r="AY524" s="312">
        <f t="shared" si="203"/>
        <v>0</v>
      </c>
      <c r="AZ524" s="313">
        <f t="shared" si="204"/>
        <v>0</v>
      </c>
      <c r="BA524" s="314">
        <f t="shared" si="212"/>
        <v>0</v>
      </c>
      <c r="BB524" s="311">
        <f t="shared" si="205"/>
        <v>0</v>
      </c>
      <c r="BC524" s="312">
        <f t="shared" si="206"/>
        <v>0</v>
      </c>
      <c r="BD524" s="313">
        <f t="shared" si="207"/>
        <v>0</v>
      </c>
      <c r="BE524" s="314">
        <f t="shared" si="213"/>
        <v>0</v>
      </c>
      <c r="BF524" s="311">
        <f t="shared" si="208"/>
        <v>0</v>
      </c>
      <c r="BG524" s="312">
        <f t="shared" si="209"/>
        <v>0</v>
      </c>
      <c r="BH524" s="313">
        <f t="shared" si="210"/>
        <v>0</v>
      </c>
      <c r="BI524" s="314">
        <f t="shared" si="214"/>
        <v>0</v>
      </c>
      <c r="BJ524" s="247">
        <f t="shared" si="215"/>
        <v>0</v>
      </c>
      <c r="BK524" s="310" t="str">
        <f>IF(BJ524=0,"",
IF(SUM($BJ$143:BJ524)=1,BL524,
IF($BJ$718&gt;SUM($BJ$143:BJ524),_xlfn.CONCAT(", ",BL524),
IF($BJ$718=SUM($BJ$143:BJ524),_xlfn.CONCAT(" y ",BL524)))))</f>
        <v/>
      </c>
      <c r="BL524" s="19">
        <v>382</v>
      </c>
      <c r="BM524" s="14"/>
      <c r="BN524" s="315"/>
      <c r="BO524" s="315"/>
      <c r="BP524" s="315"/>
      <c r="BQ524" s="315"/>
      <c r="BR524" s="315"/>
      <c r="BS524" s="315"/>
      <c r="BT524" s="315"/>
      <c r="BU524" s="315"/>
      <c r="BV524" s="14"/>
      <c r="BW524" s="14"/>
      <c r="BX524" s="14"/>
      <c r="BY524" s="14"/>
      <c r="BZ524" s="14"/>
      <c r="CA524" s="14"/>
      <c r="CB524" s="14"/>
      <c r="CC524" s="14"/>
      <c r="CD524" s="14"/>
      <c r="CE524" s="14"/>
      <c r="CF524" s="14"/>
      <c r="CG524" s="14"/>
      <c r="CH524" s="14"/>
      <c r="CI524" s="14"/>
      <c r="CJ524" s="14"/>
      <c r="CK524" s="14"/>
      <c r="CL524" s="14"/>
    </row>
    <row r="525" spans="1:90" ht="15" customHeight="1">
      <c r="A525" s="5"/>
      <c r="B525" s="6"/>
      <c r="C525" s="19" t="s">
        <v>7048</v>
      </c>
      <c r="D525" s="634" t="str">
        <f>IF($AC$136="","",IF(HLOOKUP($AC$136,Presentación!$AQ$3:$BV$574,Presentación!AP386)="","",HLOOKUP($AC$136,Presentación!$AQ$3:$BV$574,Presentación!AP386,0)))</f>
        <v/>
      </c>
      <c r="E525" s="669"/>
      <c r="F525" s="670"/>
      <c r="G525" s="752" t="str">
        <f>IF($AC$136="","",IF(HLOOKUP($AC$136,Presentación!$BZ$3:$DE$574,Presentación!AP386,0)="","",HLOOKUP($AC$136,Presentación!$BZ$3:$DE$574,Presentación!AP386,0)))</f>
        <v/>
      </c>
      <c r="H525" s="669"/>
      <c r="I525" s="669"/>
      <c r="J525" s="669"/>
      <c r="K525" s="669"/>
      <c r="L525" s="669"/>
      <c r="M525" s="669"/>
      <c r="N525" s="669"/>
      <c r="O525" s="669"/>
      <c r="P525" s="669"/>
      <c r="Q525" s="669"/>
      <c r="R525" s="669"/>
      <c r="S525" s="670"/>
      <c r="T525" s="866"/>
      <c r="U525" s="745"/>
      <c r="V525" s="746"/>
      <c r="W525" s="112"/>
      <c r="X525" s="112"/>
      <c r="Y525" s="112"/>
      <c r="Z525" s="112"/>
      <c r="AA525" s="112"/>
      <c r="AB525" s="112"/>
      <c r="AC525" s="112"/>
      <c r="AD525" s="112"/>
      <c r="AG525">
        <f t="shared" si="189"/>
        <v>0</v>
      </c>
      <c r="AH525" s="247">
        <f t="shared" si="190"/>
        <v>0</v>
      </c>
      <c r="AI525" s="310" t="str">
        <f>IF(AH525=0,"",
IF(SUM($AH$142:AH525)=1,AJ525,
IF($AH$717&gt;SUM($AH$142:AH525),_xlfn.CONCAT(", ",AJ525),
IF($AH$717=SUM($AH$142:AH525),_xlfn.CONCAT(" y ",AJ525)))))</f>
        <v/>
      </c>
      <c r="AJ525" s="19">
        <v>384</v>
      </c>
      <c r="AK525">
        <f t="shared" si="188"/>
        <v>0</v>
      </c>
      <c r="AL525">
        <f t="shared" si="191"/>
        <v>0</v>
      </c>
      <c r="AM525">
        <f t="shared" si="192"/>
        <v>0</v>
      </c>
      <c r="AN525">
        <f t="shared" si="193"/>
        <v>0</v>
      </c>
      <c r="AO525">
        <f t="shared" si="194"/>
        <v>0</v>
      </c>
      <c r="AP525">
        <f t="shared" si="195"/>
        <v>0</v>
      </c>
      <c r="AQ525">
        <f t="shared" si="196"/>
        <v>0</v>
      </c>
      <c r="AR525">
        <f t="shared" si="197"/>
        <v>0</v>
      </c>
      <c r="AS525">
        <f t="shared" si="198"/>
        <v>0</v>
      </c>
      <c r="AT525" s="311">
        <f t="shared" si="199"/>
        <v>0</v>
      </c>
      <c r="AU525" s="312">
        <f t="shared" si="200"/>
        <v>0</v>
      </c>
      <c r="AV525" s="313">
        <f t="shared" si="201"/>
        <v>0</v>
      </c>
      <c r="AW525" s="314">
        <f t="shared" si="211"/>
        <v>0</v>
      </c>
      <c r="AX525" s="311">
        <f t="shared" si="202"/>
        <v>0</v>
      </c>
      <c r="AY525" s="312">
        <f t="shared" si="203"/>
        <v>0</v>
      </c>
      <c r="AZ525" s="313">
        <f t="shared" si="204"/>
        <v>0</v>
      </c>
      <c r="BA525" s="314">
        <f t="shared" si="212"/>
        <v>0</v>
      </c>
      <c r="BB525" s="311">
        <f t="shared" si="205"/>
        <v>0</v>
      </c>
      <c r="BC525" s="312">
        <f t="shared" si="206"/>
        <v>0</v>
      </c>
      <c r="BD525" s="313">
        <f t="shared" si="207"/>
        <v>0</v>
      </c>
      <c r="BE525" s="314">
        <f t="shared" si="213"/>
        <v>0</v>
      </c>
      <c r="BF525" s="311">
        <f t="shared" si="208"/>
        <v>0</v>
      </c>
      <c r="BG525" s="312">
        <f t="shared" si="209"/>
        <v>0</v>
      </c>
      <c r="BH525" s="313">
        <f t="shared" si="210"/>
        <v>0</v>
      </c>
      <c r="BI525" s="314">
        <f t="shared" si="214"/>
        <v>0</v>
      </c>
      <c r="BJ525" s="247">
        <f t="shared" si="215"/>
        <v>0</v>
      </c>
      <c r="BK525" s="310" t="str">
        <f>IF(BJ525=0,"",
IF(SUM($BJ$143:BJ525)=1,BL525,
IF($BJ$718&gt;SUM($BJ$143:BJ525),_xlfn.CONCAT(", ",BL525),
IF($BJ$718=SUM($BJ$143:BJ525),_xlfn.CONCAT(" y ",BL525)))))</f>
        <v/>
      </c>
      <c r="BL525" s="19">
        <v>383</v>
      </c>
      <c r="BM525" s="14"/>
      <c r="BN525" s="315"/>
      <c r="BO525" s="315"/>
      <c r="BP525" s="315"/>
      <c r="BQ525" s="315"/>
      <c r="BR525" s="315"/>
      <c r="BS525" s="315"/>
      <c r="BT525" s="315"/>
      <c r="BU525" s="315"/>
      <c r="BV525" s="14"/>
      <c r="BW525" s="14"/>
      <c r="BX525" s="14"/>
      <c r="BY525" s="14"/>
      <c r="BZ525" s="14"/>
      <c r="CA525" s="14"/>
      <c r="CB525" s="14"/>
      <c r="CC525" s="14"/>
      <c r="CD525" s="14"/>
      <c r="CE525" s="14"/>
      <c r="CF525" s="14"/>
      <c r="CG525" s="14"/>
      <c r="CH525" s="14"/>
      <c r="CI525" s="14"/>
      <c r="CJ525" s="14"/>
      <c r="CK525" s="14"/>
      <c r="CL525" s="14"/>
    </row>
    <row r="526" spans="1:90" ht="15" customHeight="1">
      <c r="A526" s="5"/>
      <c r="B526" s="6"/>
      <c r="C526" s="19" t="s">
        <v>7049</v>
      </c>
      <c r="D526" s="634" t="str">
        <f>IF($AC$136="","",IF(HLOOKUP($AC$136,Presentación!$AQ$3:$BV$574,Presentación!AP387)="","",HLOOKUP($AC$136,Presentación!$AQ$3:$BV$574,Presentación!AP387,0)))</f>
        <v/>
      </c>
      <c r="E526" s="669"/>
      <c r="F526" s="670"/>
      <c r="G526" s="752" t="str">
        <f>IF($AC$136="","",IF(HLOOKUP($AC$136,Presentación!$BZ$3:$DE$574,Presentación!AP387,0)="","",HLOOKUP($AC$136,Presentación!$BZ$3:$DE$574,Presentación!AP387,0)))</f>
        <v/>
      </c>
      <c r="H526" s="669"/>
      <c r="I526" s="669"/>
      <c r="J526" s="669"/>
      <c r="K526" s="669"/>
      <c r="L526" s="669"/>
      <c r="M526" s="669"/>
      <c r="N526" s="669"/>
      <c r="O526" s="669"/>
      <c r="P526" s="669"/>
      <c r="Q526" s="669"/>
      <c r="R526" s="669"/>
      <c r="S526" s="670"/>
      <c r="T526" s="866"/>
      <c r="U526" s="745"/>
      <c r="V526" s="746"/>
      <c r="W526" s="112"/>
      <c r="X526" s="112"/>
      <c r="Y526" s="112"/>
      <c r="Z526" s="112"/>
      <c r="AA526" s="112"/>
      <c r="AB526" s="112"/>
      <c r="AC526" s="112"/>
      <c r="AD526" s="112"/>
      <c r="AG526">
        <f t="shared" si="189"/>
        <v>0</v>
      </c>
      <c r="AH526" s="247">
        <f t="shared" si="190"/>
        <v>0</v>
      </c>
      <c r="AI526" s="310" t="str">
        <f>IF(AH526=0,"",
IF(SUM($AH$142:AH526)=1,AJ526,
IF($AH$717&gt;SUM($AH$142:AH526),_xlfn.CONCAT(", ",AJ526),
IF($AH$717=SUM($AH$142:AH526),_xlfn.CONCAT(" y ",AJ526)))))</f>
        <v/>
      </c>
      <c r="AJ526" s="19">
        <v>385</v>
      </c>
      <c r="AK526">
        <f t="shared" ref="AK526:AK589" si="216">IF(D527="",IF(COUNTA(T527:AD527,O1108:AD1108)=0,0,1),0)</f>
        <v>0</v>
      </c>
      <c r="AL526">
        <f t="shared" si="191"/>
        <v>0</v>
      </c>
      <c r="AM526">
        <f t="shared" si="192"/>
        <v>0</v>
      </c>
      <c r="AN526">
        <f t="shared" si="193"/>
        <v>0</v>
      </c>
      <c r="AO526">
        <f t="shared" si="194"/>
        <v>0</v>
      </c>
      <c r="AP526">
        <f t="shared" si="195"/>
        <v>0</v>
      </c>
      <c r="AQ526">
        <f t="shared" si="196"/>
        <v>0</v>
      </c>
      <c r="AR526">
        <f t="shared" si="197"/>
        <v>0</v>
      </c>
      <c r="AS526">
        <f t="shared" si="198"/>
        <v>0</v>
      </c>
      <c r="AT526" s="311">
        <f t="shared" si="199"/>
        <v>0</v>
      </c>
      <c r="AU526" s="312">
        <f t="shared" si="200"/>
        <v>0</v>
      </c>
      <c r="AV526" s="313">
        <f t="shared" si="201"/>
        <v>0</v>
      </c>
      <c r="AW526" s="314">
        <f t="shared" si="211"/>
        <v>0</v>
      </c>
      <c r="AX526" s="311">
        <f t="shared" si="202"/>
        <v>0</v>
      </c>
      <c r="AY526" s="312">
        <f t="shared" si="203"/>
        <v>0</v>
      </c>
      <c r="AZ526" s="313">
        <f t="shared" si="204"/>
        <v>0</v>
      </c>
      <c r="BA526" s="314">
        <f t="shared" si="212"/>
        <v>0</v>
      </c>
      <c r="BB526" s="311">
        <f t="shared" si="205"/>
        <v>0</v>
      </c>
      <c r="BC526" s="312">
        <f t="shared" si="206"/>
        <v>0</v>
      </c>
      <c r="BD526" s="313">
        <f t="shared" si="207"/>
        <v>0</v>
      </c>
      <c r="BE526" s="314">
        <f t="shared" si="213"/>
        <v>0</v>
      </c>
      <c r="BF526" s="311">
        <f t="shared" si="208"/>
        <v>0</v>
      </c>
      <c r="BG526" s="312">
        <f t="shared" si="209"/>
        <v>0</v>
      </c>
      <c r="BH526" s="313">
        <f t="shared" si="210"/>
        <v>0</v>
      </c>
      <c r="BI526" s="314">
        <f t="shared" si="214"/>
        <v>0</v>
      </c>
      <c r="BJ526" s="247">
        <f t="shared" si="215"/>
        <v>0</v>
      </c>
      <c r="BK526" s="310" t="str">
        <f>IF(BJ526=0,"",
IF(SUM($BJ$143:BJ526)=1,BL526,
IF($BJ$718&gt;SUM($BJ$143:BJ526),_xlfn.CONCAT(", ",BL526),
IF($BJ$718=SUM($BJ$143:BJ526),_xlfn.CONCAT(" y ",BL526)))))</f>
        <v/>
      </c>
      <c r="BL526" s="19">
        <v>384</v>
      </c>
      <c r="BM526" s="14"/>
      <c r="BN526" s="315"/>
      <c r="BO526" s="315"/>
      <c r="BP526" s="315"/>
      <c r="BQ526" s="315"/>
      <c r="BR526" s="315"/>
      <c r="BS526" s="315"/>
      <c r="BT526" s="315"/>
      <c r="BU526" s="315"/>
      <c r="BV526" s="14"/>
      <c r="BW526" s="14"/>
      <c r="BX526" s="14"/>
      <c r="BY526" s="14"/>
      <c r="BZ526" s="14"/>
      <c r="CA526" s="14"/>
      <c r="CB526" s="14"/>
      <c r="CC526" s="14"/>
      <c r="CD526" s="14"/>
      <c r="CE526" s="14"/>
      <c r="CF526" s="14"/>
      <c r="CG526" s="14"/>
      <c r="CH526" s="14"/>
      <c r="CI526" s="14"/>
      <c r="CJ526" s="14"/>
      <c r="CK526" s="14"/>
      <c r="CL526" s="14"/>
    </row>
    <row r="527" spans="1:90" ht="15" customHeight="1">
      <c r="A527" s="5"/>
      <c r="B527" s="6"/>
      <c r="C527" s="19" t="s">
        <v>7050</v>
      </c>
      <c r="D527" s="634" t="str">
        <f>IF($AC$136="","",IF(HLOOKUP($AC$136,Presentación!$AQ$3:$BV$574,Presentación!AP388)="","",HLOOKUP($AC$136,Presentación!$AQ$3:$BV$574,Presentación!AP388,0)))</f>
        <v/>
      </c>
      <c r="E527" s="669"/>
      <c r="F527" s="670"/>
      <c r="G527" s="752" t="str">
        <f>IF($AC$136="","",IF(HLOOKUP($AC$136,Presentación!$BZ$3:$DE$574,Presentación!AP388,0)="","",HLOOKUP($AC$136,Presentación!$BZ$3:$DE$574,Presentación!AP388,0)))</f>
        <v/>
      </c>
      <c r="H527" s="669"/>
      <c r="I527" s="669"/>
      <c r="J527" s="669"/>
      <c r="K527" s="669"/>
      <c r="L527" s="669"/>
      <c r="M527" s="669"/>
      <c r="N527" s="669"/>
      <c r="O527" s="669"/>
      <c r="P527" s="669"/>
      <c r="Q527" s="669"/>
      <c r="R527" s="669"/>
      <c r="S527" s="670"/>
      <c r="T527" s="866"/>
      <c r="U527" s="745"/>
      <c r="V527" s="746"/>
      <c r="W527" s="112"/>
      <c r="X527" s="112"/>
      <c r="Y527" s="112"/>
      <c r="Z527" s="112"/>
      <c r="AA527" s="112"/>
      <c r="AB527" s="112"/>
      <c r="AC527" s="112"/>
      <c r="AD527" s="112"/>
      <c r="AG527">
        <f t="shared" ref="AG527:AG590" si="217">IF(D528&lt;&gt;"",IF(OR(COUNTA(T528:AD528,O1109:AD1109)=0,COUNTA(T528:AD528,O1109:AD1109)=25),0,1),0)</f>
        <v>0</v>
      </c>
      <c r="AH527" s="247">
        <f t="shared" ref="AH527:AH590" si="218">IF(AG527=0,0,1)</f>
        <v>0</v>
      </c>
      <c r="AI527" s="310" t="str">
        <f>IF(AH527=0,"",
IF(SUM($AH$142:AH527)=1,AJ527,
IF($AH$717&gt;SUM($AH$142:AH527),_xlfn.CONCAT(", ",AJ527),
IF($AH$717=SUM($AH$142:AH527),_xlfn.CONCAT(" y ",AJ527)))))</f>
        <v/>
      </c>
      <c r="AJ527" s="19">
        <v>386</v>
      </c>
      <c r="AK527">
        <f t="shared" si="216"/>
        <v>0</v>
      </c>
      <c r="AL527">
        <f t="shared" ref="AL527:AL590" si="219">W527</f>
        <v>0</v>
      </c>
      <c r="AM527">
        <f t="shared" ref="AM527:AM590" si="220">COUNTIF(X527:Z527,"NS")</f>
        <v>0</v>
      </c>
      <c r="AN527">
        <f t="shared" ref="AN527:AN590" si="221">SUM(X527:Z527)</f>
        <v>0</v>
      </c>
      <c r="AO527">
        <f t="shared" ref="AO527:AO590" si="222">IF(COUNTIF(W527:Z527,"NA")=4,0,IF(OR(AND(AL527=0,AM527&gt;0),AND(AL527="NS",AN527&gt;0), AND(AL527="NS", AM527=0,AN527=0)), 1, IF(OR(AND(AL527&gt;0,AM527&gt;1,AL527&gt;AN527), AND(AL527="NS",AM527=2), AND(AL527="NS",AN527=0,AM527&gt;0),AL527=AN527), 0, 1)))</f>
        <v>0</v>
      </c>
      <c r="AP527">
        <f t="shared" ref="AP527:AP590" si="223">AA527</f>
        <v>0</v>
      </c>
      <c r="AQ527">
        <f t="shared" ref="AQ527:AQ590" si="224">COUNTIF(AB527:AD527,"NS")</f>
        <v>0</v>
      </c>
      <c r="AR527">
        <f t="shared" ref="AR527:AR590" si="225">SUM(AB527:AD527)</f>
        <v>0</v>
      </c>
      <c r="AS527">
        <f t="shared" ref="AS527:AS590" si="226">IF(COUNTIF(AA527:AD527,"NA")=4,0,IF(OR(AND(AP527=0,AQ527&gt;0),AND(AP527="NS",AR527&gt;0), AND(AP527="NS", AQ527=0,AR527=0)), 1, IF(OR(AND(AP527&gt;0,AQ527&gt;1,AP527&gt;AR527), AND(AP527="NS",AQ527=2), AND(AP527="NS",AR527=0,AQ527&gt;0),AP527=AR527), 0, 1)))</f>
        <v>0</v>
      </c>
      <c r="AT527" s="311">
        <f t="shared" ref="AT527:AT590" si="227">W527</f>
        <v>0</v>
      </c>
      <c r="AU527" s="312">
        <f t="shared" ref="AU527:AU590" si="228">COUNTIF(AA527,"NS") + COUNTIF(O1108,"NS") + COUNTIF(S1108,"NS") + COUNTIF(W1108,"NS") + COUNTIF(AA1108,"NS")</f>
        <v>0</v>
      </c>
      <c r="AV527" s="313">
        <f t="shared" ref="AV527:AV590" si="229">SUM(AA527,O1108,S1108,W1108,AA1108)</f>
        <v>0</v>
      </c>
      <c r="AW527" s="314">
        <f t="shared" si="211"/>
        <v>0</v>
      </c>
      <c r="AX527" s="311">
        <f t="shared" ref="AX527:AX590" si="230">X527</f>
        <v>0</v>
      </c>
      <c r="AY527" s="312">
        <f t="shared" ref="AY527:AY590" si="231">COUNTIF(AB527,"NS") + COUNTIF(P1108,"NS") + COUNTIF(T1108,"NS") + COUNTIF(X1108,"NS") + COUNTIF(AB1108,"NS")</f>
        <v>0</v>
      </c>
      <c r="AZ527" s="313">
        <f t="shared" ref="AZ527:AZ590" si="232">SUM(AB527,P1108,T1108,X1108,AB1108)</f>
        <v>0</v>
      </c>
      <c r="BA527" s="314">
        <f t="shared" si="212"/>
        <v>0</v>
      </c>
      <c r="BB527" s="311">
        <f t="shared" ref="BB527:BB590" si="233">Y527</f>
        <v>0</v>
      </c>
      <c r="BC527" s="312">
        <f t="shared" ref="BC527:BC590" si="234">COUNTIF(AC527,"NS") + COUNTIF(Q1108,"NS") + COUNTIF(U1108,"NS") + COUNTIF(Y1108,"NS") + COUNTIF(AC1108,"NS")</f>
        <v>0</v>
      </c>
      <c r="BD527" s="313">
        <f t="shared" ref="BD527:BD590" si="235">SUM(AC527,Q1108,U1108,Y1108,AC1108)</f>
        <v>0</v>
      </c>
      <c r="BE527" s="314">
        <f t="shared" si="213"/>
        <v>0</v>
      </c>
      <c r="BF527" s="311">
        <f t="shared" ref="BF527:BF590" si="236">Z527</f>
        <v>0</v>
      </c>
      <c r="BG527" s="312">
        <f t="shared" ref="BG527:BG590" si="237">COUNTIF(AD527,"NS") + COUNTIF(R1108,"NS") + COUNTIF(V1108,"NS") + COUNTIF(Z1108,"NS") + COUNTIF(AD1108,"NS")</f>
        <v>0</v>
      </c>
      <c r="BH527" s="313">
        <f t="shared" ref="BH527:BH590" si="238">SUM(AD527,R1108,V1108,Z1108,AD1108)</f>
        <v>0</v>
      </c>
      <c r="BI527" s="314">
        <f t="shared" si="214"/>
        <v>0</v>
      </c>
      <c r="BJ527" s="247">
        <f t="shared" si="215"/>
        <v>0</v>
      </c>
      <c r="BK527" s="310" t="str">
        <f>IF(BJ527=0,"",
IF(SUM($BJ$143:BJ527)=1,BL527,
IF($BJ$718&gt;SUM($BJ$143:BJ527),_xlfn.CONCAT(", ",BL527),
IF($BJ$718=SUM($BJ$143:BJ527),_xlfn.CONCAT(" y ",BL527)))))</f>
        <v/>
      </c>
      <c r="BL527" s="19">
        <v>385</v>
      </c>
      <c r="BM527" s="14"/>
      <c r="BN527" s="315"/>
      <c r="BO527" s="315"/>
      <c r="BP527" s="315"/>
      <c r="BQ527" s="315"/>
      <c r="BR527" s="315"/>
      <c r="BS527" s="315"/>
      <c r="BT527" s="315"/>
      <c r="BU527" s="315"/>
      <c r="BV527" s="14"/>
      <c r="BW527" s="14"/>
      <c r="BX527" s="14"/>
      <c r="BY527" s="14"/>
      <c r="BZ527" s="14"/>
      <c r="CA527" s="14"/>
      <c r="CB527" s="14"/>
      <c r="CC527" s="14"/>
      <c r="CD527" s="14"/>
      <c r="CE527" s="14"/>
      <c r="CF527" s="14"/>
      <c r="CG527" s="14"/>
      <c r="CH527" s="14"/>
      <c r="CI527" s="14"/>
      <c r="CJ527" s="14"/>
      <c r="CK527" s="14"/>
      <c r="CL527" s="14"/>
    </row>
    <row r="528" spans="1:90" ht="15" customHeight="1">
      <c r="A528" s="5"/>
      <c r="B528" s="6"/>
      <c r="C528" s="19" t="s">
        <v>7051</v>
      </c>
      <c r="D528" s="634" t="str">
        <f>IF($AC$136="","",IF(HLOOKUP($AC$136,Presentación!$AQ$3:$BV$574,Presentación!AP389)="","",HLOOKUP($AC$136,Presentación!$AQ$3:$BV$574,Presentación!AP389,0)))</f>
        <v/>
      </c>
      <c r="E528" s="669"/>
      <c r="F528" s="670"/>
      <c r="G528" s="752" t="str">
        <f>IF($AC$136="","",IF(HLOOKUP($AC$136,Presentación!$BZ$3:$DE$574,Presentación!AP389,0)="","",HLOOKUP($AC$136,Presentación!$BZ$3:$DE$574,Presentación!AP389,0)))</f>
        <v/>
      </c>
      <c r="H528" s="669"/>
      <c r="I528" s="669"/>
      <c r="J528" s="669"/>
      <c r="K528" s="669"/>
      <c r="L528" s="669"/>
      <c r="M528" s="669"/>
      <c r="N528" s="669"/>
      <c r="O528" s="669"/>
      <c r="P528" s="669"/>
      <c r="Q528" s="669"/>
      <c r="R528" s="669"/>
      <c r="S528" s="670"/>
      <c r="T528" s="866"/>
      <c r="U528" s="745"/>
      <c r="V528" s="746"/>
      <c r="W528" s="112"/>
      <c r="X528" s="112"/>
      <c r="Y528" s="112"/>
      <c r="Z528" s="112"/>
      <c r="AA528" s="112"/>
      <c r="AB528" s="112"/>
      <c r="AC528" s="112"/>
      <c r="AD528" s="112"/>
      <c r="AG528">
        <f t="shared" si="217"/>
        <v>0</v>
      </c>
      <c r="AH528" s="247">
        <f t="shared" si="218"/>
        <v>0</v>
      </c>
      <c r="AI528" s="310" t="str">
        <f>IF(AH528=0,"",
IF(SUM($AH$142:AH528)=1,AJ528,
IF($AH$717&gt;SUM($AH$142:AH528),_xlfn.CONCAT(", ",AJ528),
IF($AH$717=SUM($AH$142:AH528),_xlfn.CONCAT(" y ",AJ528)))))</f>
        <v/>
      </c>
      <c r="AJ528" s="19">
        <v>387</v>
      </c>
      <c r="AK528">
        <f t="shared" si="216"/>
        <v>0</v>
      </c>
      <c r="AL528">
        <f t="shared" si="219"/>
        <v>0</v>
      </c>
      <c r="AM528">
        <f t="shared" si="220"/>
        <v>0</v>
      </c>
      <c r="AN528">
        <f t="shared" si="221"/>
        <v>0</v>
      </c>
      <c r="AO528">
        <f t="shared" si="222"/>
        <v>0</v>
      </c>
      <c r="AP528">
        <f t="shared" si="223"/>
        <v>0</v>
      </c>
      <c r="AQ528">
        <f t="shared" si="224"/>
        <v>0</v>
      </c>
      <c r="AR528">
        <f t="shared" si="225"/>
        <v>0</v>
      </c>
      <c r="AS528">
        <f t="shared" si="226"/>
        <v>0</v>
      </c>
      <c r="AT528" s="311">
        <f t="shared" si="227"/>
        <v>0</v>
      </c>
      <c r="AU528" s="312">
        <f t="shared" si="228"/>
        <v>0</v>
      </c>
      <c r="AV528" s="313">
        <f t="shared" si="229"/>
        <v>0</v>
      </c>
      <c r="AW528" s="314">
        <f t="shared" ref="AW528:AW591" si="239">IF(OR(AND(AT528=0, AU528&gt;0),AND(AT528="NS", AV528&gt;0), AND(AT528="NS", AU528=0, AV528=0)), 1, IF(OR(AND(AT528&gt;0, AU528&gt;1,AT528&gt;AV528), AND(AT528="NS", AU528=2), AND(AT528="NS", AV528=0, AU528&gt;0), AT528=AV528), 0, 1))</f>
        <v>0</v>
      </c>
      <c r="AX528" s="311">
        <f t="shared" si="230"/>
        <v>0</v>
      </c>
      <c r="AY528" s="312">
        <f t="shared" si="231"/>
        <v>0</v>
      </c>
      <c r="AZ528" s="313">
        <f t="shared" si="232"/>
        <v>0</v>
      </c>
      <c r="BA528" s="314">
        <f t="shared" ref="BA528:BA591" si="240">IF(OR(AND(AX528=0, AY528&gt;0),AND(AX528="NS", AZ528&gt;0), AND(AX528="NS", AY528=0, AZ528=0)), 1, IF(OR(AND(AX528&gt;0, AY528&gt;1,AX528&gt;AZ528), AND(AX528="NS", AY528=2), AND(AX528="NS", AZ528=0, AY528&gt;0), AX528=AZ528), 0, 1))</f>
        <v>0</v>
      </c>
      <c r="BB528" s="311">
        <f t="shared" si="233"/>
        <v>0</v>
      </c>
      <c r="BC528" s="312">
        <f t="shared" si="234"/>
        <v>0</v>
      </c>
      <c r="BD528" s="313">
        <f t="shared" si="235"/>
        <v>0</v>
      </c>
      <c r="BE528" s="314">
        <f t="shared" ref="BE528:BE591" si="241">IF(OR(AND(BB528=0, BC528&gt;0),AND(BB528="NS", BD528&gt;0), AND(BB528="NS", BC528=0, BD528=0)), 1, IF(OR(AND(BB528&gt;0, BC528&gt;1,BB528&gt;BD528), AND(BB528="NS", BC528=2), AND(BB528="NS", BD528=0, BC528&gt;0), BB528=BD528), 0, 1))</f>
        <v>0</v>
      </c>
      <c r="BF528" s="311">
        <f t="shared" si="236"/>
        <v>0</v>
      </c>
      <c r="BG528" s="312">
        <f t="shared" si="237"/>
        <v>0</v>
      </c>
      <c r="BH528" s="313">
        <f t="shared" si="238"/>
        <v>0</v>
      </c>
      <c r="BI528" s="314">
        <f t="shared" ref="BI528:BI591" si="242">IF(OR(AND(BF528=0, BG528&gt;0),AND(BF528="NS", BH528&gt;0), AND(BF528="NS", BG528=0, BH528=0)), 1, IF(OR(AND(BF528&gt;0, BG528&gt;1,BF528&gt;BH528), AND(BF528="NS", BG528=2), AND(BF528="NS", BH528=0, BG528&gt;0), BF528=BH528), 0, 1))</f>
        <v>0</v>
      </c>
      <c r="BJ528" s="247">
        <f t="shared" ref="BJ528:BJ591" si="243">IF(SUM(AO528,AS528,AO1109,AS1109,AW1109,BA1109,AW528,BA528,BE528,BI528)=0,0,1)</f>
        <v>0</v>
      </c>
      <c r="BK528" s="310" t="str">
        <f>IF(BJ528=0,"",
IF(SUM($BJ$143:BJ528)=1,BL528,
IF($BJ$718&gt;SUM($BJ$143:BJ528),_xlfn.CONCAT(", ",BL528),
IF($BJ$718=SUM($BJ$143:BJ528),_xlfn.CONCAT(" y ",BL528)))))</f>
        <v/>
      </c>
      <c r="BL528" s="19">
        <v>386</v>
      </c>
      <c r="BM528" s="14"/>
      <c r="BN528" s="315"/>
      <c r="BO528" s="315"/>
      <c r="BP528" s="315"/>
      <c r="BQ528" s="315"/>
      <c r="BR528" s="315"/>
      <c r="BS528" s="315"/>
      <c r="BT528" s="315"/>
      <c r="BU528" s="315"/>
      <c r="BV528" s="14"/>
      <c r="BW528" s="14"/>
      <c r="BX528" s="14"/>
      <c r="BY528" s="14"/>
      <c r="BZ528" s="14"/>
      <c r="CA528" s="14"/>
      <c r="CB528" s="14"/>
      <c r="CC528" s="14"/>
      <c r="CD528" s="14"/>
      <c r="CE528" s="14"/>
      <c r="CF528" s="14"/>
      <c r="CG528" s="14"/>
      <c r="CH528" s="14"/>
      <c r="CI528" s="14"/>
      <c r="CJ528" s="14"/>
      <c r="CK528" s="14"/>
      <c r="CL528" s="14"/>
    </row>
    <row r="529" spans="1:90" ht="15" customHeight="1">
      <c r="A529" s="5"/>
      <c r="B529" s="6"/>
      <c r="C529" s="19" t="s">
        <v>7052</v>
      </c>
      <c r="D529" s="634" t="str">
        <f>IF($AC$136="","",IF(HLOOKUP($AC$136,Presentación!$AQ$3:$BV$574,Presentación!AP390)="","",HLOOKUP($AC$136,Presentación!$AQ$3:$BV$574,Presentación!AP390,0)))</f>
        <v/>
      </c>
      <c r="E529" s="669"/>
      <c r="F529" s="670"/>
      <c r="G529" s="752" t="str">
        <f>IF($AC$136="","",IF(HLOOKUP($AC$136,Presentación!$BZ$3:$DE$574,Presentación!AP390,0)="","",HLOOKUP($AC$136,Presentación!$BZ$3:$DE$574,Presentación!AP390,0)))</f>
        <v/>
      </c>
      <c r="H529" s="669"/>
      <c r="I529" s="669"/>
      <c r="J529" s="669"/>
      <c r="K529" s="669"/>
      <c r="L529" s="669"/>
      <c r="M529" s="669"/>
      <c r="N529" s="669"/>
      <c r="O529" s="669"/>
      <c r="P529" s="669"/>
      <c r="Q529" s="669"/>
      <c r="R529" s="669"/>
      <c r="S529" s="670"/>
      <c r="T529" s="866"/>
      <c r="U529" s="745"/>
      <c r="V529" s="746"/>
      <c r="W529" s="112"/>
      <c r="X529" s="112"/>
      <c r="Y529" s="112"/>
      <c r="Z529" s="112"/>
      <c r="AA529" s="112"/>
      <c r="AB529" s="112"/>
      <c r="AC529" s="112"/>
      <c r="AD529" s="112"/>
      <c r="AG529">
        <f t="shared" si="217"/>
        <v>0</v>
      </c>
      <c r="AH529" s="247">
        <f t="shared" si="218"/>
        <v>0</v>
      </c>
      <c r="AI529" s="310" t="str">
        <f>IF(AH529=0,"",
IF(SUM($AH$142:AH529)=1,AJ529,
IF($AH$717&gt;SUM($AH$142:AH529),_xlfn.CONCAT(", ",AJ529),
IF($AH$717=SUM($AH$142:AH529),_xlfn.CONCAT(" y ",AJ529)))))</f>
        <v/>
      </c>
      <c r="AJ529" s="19">
        <v>388</v>
      </c>
      <c r="AK529">
        <f t="shared" si="216"/>
        <v>0</v>
      </c>
      <c r="AL529">
        <f t="shared" si="219"/>
        <v>0</v>
      </c>
      <c r="AM529">
        <f t="shared" si="220"/>
        <v>0</v>
      </c>
      <c r="AN529">
        <f t="shared" si="221"/>
        <v>0</v>
      </c>
      <c r="AO529">
        <f t="shared" si="222"/>
        <v>0</v>
      </c>
      <c r="AP529">
        <f t="shared" si="223"/>
        <v>0</v>
      </c>
      <c r="AQ529">
        <f t="shared" si="224"/>
        <v>0</v>
      </c>
      <c r="AR529">
        <f t="shared" si="225"/>
        <v>0</v>
      </c>
      <c r="AS529">
        <f t="shared" si="226"/>
        <v>0</v>
      </c>
      <c r="AT529" s="311">
        <f t="shared" si="227"/>
        <v>0</v>
      </c>
      <c r="AU529" s="312">
        <f t="shared" si="228"/>
        <v>0</v>
      </c>
      <c r="AV529" s="313">
        <f t="shared" si="229"/>
        <v>0</v>
      </c>
      <c r="AW529" s="314">
        <f t="shared" si="239"/>
        <v>0</v>
      </c>
      <c r="AX529" s="311">
        <f t="shared" si="230"/>
        <v>0</v>
      </c>
      <c r="AY529" s="312">
        <f t="shared" si="231"/>
        <v>0</v>
      </c>
      <c r="AZ529" s="313">
        <f t="shared" si="232"/>
        <v>0</v>
      </c>
      <c r="BA529" s="314">
        <f t="shared" si="240"/>
        <v>0</v>
      </c>
      <c r="BB529" s="311">
        <f t="shared" si="233"/>
        <v>0</v>
      </c>
      <c r="BC529" s="312">
        <f t="shared" si="234"/>
        <v>0</v>
      </c>
      <c r="BD529" s="313">
        <f t="shared" si="235"/>
        <v>0</v>
      </c>
      <c r="BE529" s="314">
        <f t="shared" si="241"/>
        <v>0</v>
      </c>
      <c r="BF529" s="311">
        <f t="shared" si="236"/>
        <v>0</v>
      </c>
      <c r="BG529" s="312">
        <f t="shared" si="237"/>
        <v>0</v>
      </c>
      <c r="BH529" s="313">
        <f t="shared" si="238"/>
        <v>0</v>
      </c>
      <c r="BI529" s="314">
        <f t="shared" si="242"/>
        <v>0</v>
      </c>
      <c r="BJ529" s="247">
        <f t="shared" si="243"/>
        <v>0</v>
      </c>
      <c r="BK529" s="310" t="str">
        <f>IF(BJ529=0,"",
IF(SUM($BJ$143:BJ529)=1,BL529,
IF($BJ$718&gt;SUM($BJ$143:BJ529),_xlfn.CONCAT(", ",BL529),
IF($BJ$718=SUM($BJ$143:BJ529),_xlfn.CONCAT(" y ",BL529)))))</f>
        <v/>
      </c>
      <c r="BL529" s="19">
        <v>387</v>
      </c>
      <c r="BM529" s="14"/>
      <c r="BN529" s="315"/>
      <c r="BO529" s="315"/>
      <c r="BP529" s="315"/>
      <c r="BQ529" s="315"/>
      <c r="BR529" s="315"/>
      <c r="BS529" s="315"/>
      <c r="BT529" s="315"/>
      <c r="BU529" s="315"/>
      <c r="BV529" s="14"/>
      <c r="BW529" s="14"/>
      <c r="BX529" s="14"/>
      <c r="BY529" s="14"/>
      <c r="BZ529" s="14"/>
      <c r="CA529" s="14"/>
      <c r="CB529" s="14"/>
      <c r="CC529" s="14"/>
      <c r="CD529" s="14"/>
      <c r="CE529" s="14"/>
      <c r="CF529" s="14"/>
      <c r="CG529" s="14"/>
      <c r="CH529" s="14"/>
      <c r="CI529" s="14"/>
      <c r="CJ529" s="14"/>
      <c r="CK529" s="14"/>
      <c r="CL529" s="14"/>
    </row>
    <row r="530" spans="1:90" ht="15" customHeight="1">
      <c r="A530" s="5"/>
      <c r="B530" s="6"/>
      <c r="C530" s="19" t="s">
        <v>7053</v>
      </c>
      <c r="D530" s="634" t="str">
        <f>IF($AC$136="","",IF(HLOOKUP($AC$136,Presentación!$AQ$3:$BV$574,Presentación!AP391)="","",HLOOKUP($AC$136,Presentación!$AQ$3:$BV$574,Presentación!AP391,0)))</f>
        <v/>
      </c>
      <c r="E530" s="669"/>
      <c r="F530" s="670"/>
      <c r="G530" s="752" t="str">
        <f>IF($AC$136="","",IF(HLOOKUP($AC$136,Presentación!$BZ$3:$DE$574,Presentación!AP391,0)="","",HLOOKUP($AC$136,Presentación!$BZ$3:$DE$574,Presentación!AP391,0)))</f>
        <v/>
      </c>
      <c r="H530" s="669"/>
      <c r="I530" s="669"/>
      <c r="J530" s="669"/>
      <c r="K530" s="669"/>
      <c r="L530" s="669"/>
      <c r="M530" s="669"/>
      <c r="N530" s="669"/>
      <c r="O530" s="669"/>
      <c r="P530" s="669"/>
      <c r="Q530" s="669"/>
      <c r="R530" s="669"/>
      <c r="S530" s="670"/>
      <c r="T530" s="866"/>
      <c r="U530" s="745"/>
      <c r="V530" s="746"/>
      <c r="W530" s="112"/>
      <c r="X530" s="112"/>
      <c r="Y530" s="112"/>
      <c r="Z530" s="112"/>
      <c r="AA530" s="112"/>
      <c r="AB530" s="112"/>
      <c r="AC530" s="112"/>
      <c r="AD530" s="112"/>
      <c r="AG530">
        <f t="shared" si="217"/>
        <v>0</v>
      </c>
      <c r="AH530" s="247">
        <f t="shared" si="218"/>
        <v>0</v>
      </c>
      <c r="AI530" s="310" t="str">
        <f>IF(AH530=0,"",
IF(SUM($AH$142:AH530)=1,AJ530,
IF($AH$717&gt;SUM($AH$142:AH530),_xlfn.CONCAT(", ",AJ530),
IF($AH$717=SUM($AH$142:AH530),_xlfn.CONCAT(" y ",AJ530)))))</f>
        <v/>
      </c>
      <c r="AJ530" s="19">
        <v>389</v>
      </c>
      <c r="AK530">
        <f t="shared" si="216"/>
        <v>0</v>
      </c>
      <c r="AL530">
        <f t="shared" si="219"/>
        <v>0</v>
      </c>
      <c r="AM530">
        <f t="shared" si="220"/>
        <v>0</v>
      </c>
      <c r="AN530">
        <f t="shared" si="221"/>
        <v>0</v>
      </c>
      <c r="AO530">
        <f t="shared" si="222"/>
        <v>0</v>
      </c>
      <c r="AP530">
        <f t="shared" si="223"/>
        <v>0</v>
      </c>
      <c r="AQ530">
        <f t="shared" si="224"/>
        <v>0</v>
      </c>
      <c r="AR530">
        <f t="shared" si="225"/>
        <v>0</v>
      </c>
      <c r="AS530">
        <f t="shared" si="226"/>
        <v>0</v>
      </c>
      <c r="AT530" s="311">
        <f t="shared" si="227"/>
        <v>0</v>
      </c>
      <c r="AU530" s="312">
        <f t="shared" si="228"/>
        <v>0</v>
      </c>
      <c r="AV530" s="313">
        <f t="shared" si="229"/>
        <v>0</v>
      </c>
      <c r="AW530" s="314">
        <f t="shared" si="239"/>
        <v>0</v>
      </c>
      <c r="AX530" s="311">
        <f t="shared" si="230"/>
        <v>0</v>
      </c>
      <c r="AY530" s="312">
        <f t="shared" si="231"/>
        <v>0</v>
      </c>
      <c r="AZ530" s="313">
        <f t="shared" si="232"/>
        <v>0</v>
      </c>
      <c r="BA530" s="314">
        <f t="shared" si="240"/>
        <v>0</v>
      </c>
      <c r="BB530" s="311">
        <f t="shared" si="233"/>
        <v>0</v>
      </c>
      <c r="BC530" s="312">
        <f t="shared" si="234"/>
        <v>0</v>
      </c>
      <c r="BD530" s="313">
        <f t="shared" si="235"/>
        <v>0</v>
      </c>
      <c r="BE530" s="314">
        <f t="shared" si="241"/>
        <v>0</v>
      </c>
      <c r="BF530" s="311">
        <f t="shared" si="236"/>
        <v>0</v>
      </c>
      <c r="BG530" s="312">
        <f t="shared" si="237"/>
        <v>0</v>
      </c>
      <c r="BH530" s="313">
        <f t="shared" si="238"/>
        <v>0</v>
      </c>
      <c r="BI530" s="314">
        <f t="shared" si="242"/>
        <v>0</v>
      </c>
      <c r="BJ530" s="247">
        <f t="shared" si="243"/>
        <v>0</v>
      </c>
      <c r="BK530" s="310" t="str">
        <f>IF(BJ530=0,"",
IF(SUM($BJ$143:BJ530)=1,BL530,
IF($BJ$718&gt;SUM($BJ$143:BJ530),_xlfn.CONCAT(", ",BL530),
IF($BJ$718=SUM($BJ$143:BJ530),_xlfn.CONCAT(" y ",BL530)))))</f>
        <v/>
      </c>
      <c r="BL530" s="19">
        <v>388</v>
      </c>
      <c r="BM530" s="14"/>
      <c r="BN530" s="315"/>
      <c r="BO530" s="315"/>
      <c r="BP530" s="315"/>
      <c r="BQ530" s="315"/>
      <c r="BR530" s="315"/>
      <c r="BS530" s="315"/>
      <c r="BT530" s="315"/>
      <c r="BU530" s="315"/>
      <c r="BV530" s="14"/>
      <c r="BW530" s="14"/>
      <c r="BX530" s="14"/>
      <c r="BY530" s="14"/>
      <c r="BZ530" s="14"/>
      <c r="CA530" s="14"/>
      <c r="CB530" s="14"/>
      <c r="CC530" s="14"/>
      <c r="CD530" s="14"/>
      <c r="CE530" s="14"/>
      <c r="CF530" s="14"/>
      <c r="CG530" s="14"/>
      <c r="CH530" s="14"/>
      <c r="CI530" s="14"/>
      <c r="CJ530" s="14"/>
      <c r="CK530" s="14"/>
      <c r="CL530" s="14"/>
    </row>
    <row r="531" spans="1:90" ht="15" customHeight="1">
      <c r="A531" s="5"/>
      <c r="B531" s="6"/>
      <c r="C531" s="19" t="s">
        <v>7054</v>
      </c>
      <c r="D531" s="634" t="str">
        <f>IF($AC$136="","",IF(HLOOKUP($AC$136,Presentación!$AQ$3:$BV$574,Presentación!AP392)="","",HLOOKUP($AC$136,Presentación!$AQ$3:$BV$574,Presentación!AP392,0)))</f>
        <v/>
      </c>
      <c r="E531" s="669"/>
      <c r="F531" s="670"/>
      <c r="G531" s="752" t="str">
        <f>IF($AC$136="","",IF(HLOOKUP($AC$136,Presentación!$BZ$3:$DE$574,Presentación!AP392,0)="","",HLOOKUP($AC$136,Presentación!$BZ$3:$DE$574,Presentación!AP392,0)))</f>
        <v/>
      </c>
      <c r="H531" s="669"/>
      <c r="I531" s="669"/>
      <c r="J531" s="669"/>
      <c r="K531" s="669"/>
      <c r="L531" s="669"/>
      <c r="M531" s="669"/>
      <c r="N531" s="669"/>
      <c r="O531" s="669"/>
      <c r="P531" s="669"/>
      <c r="Q531" s="669"/>
      <c r="R531" s="669"/>
      <c r="S531" s="670"/>
      <c r="T531" s="866"/>
      <c r="U531" s="745"/>
      <c r="V531" s="746"/>
      <c r="W531" s="112"/>
      <c r="X531" s="112"/>
      <c r="Y531" s="112"/>
      <c r="Z531" s="112"/>
      <c r="AA531" s="112"/>
      <c r="AB531" s="112"/>
      <c r="AC531" s="112"/>
      <c r="AD531" s="112"/>
      <c r="AG531">
        <f t="shared" si="217"/>
        <v>0</v>
      </c>
      <c r="AH531" s="247">
        <f t="shared" si="218"/>
        <v>0</v>
      </c>
      <c r="AI531" s="310" t="str">
        <f>IF(AH531=0,"",
IF(SUM($AH$142:AH531)=1,AJ531,
IF($AH$717&gt;SUM($AH$142:AH531),_xlfn.CONCAT(", ",AJ531),
IF($AH$717=SUM($AH$142:AH531),_xlfn.CONCAT(" y ",AJ531)))))</f>
        <v/>
      </c>
      <c r="AJ531" s="19">
        <v>390</v>
      </c>
      <c r="AK531">
        <f t="shared" si="216"/>
        <v>0</v>
      </c>
      <c r="AL531">
        <f t="shared" si="219"/>
        <v>0</v>
      </c>
      <c r="AM531">
        <f t="shared" si="220"/>
        <v>0</v>
      </c>
      <c r="AN531">
        <f t="shared" si="221"/>
        <v>0</v>
      </c>
      <c r="AO531">
        <f t="shared" si="222"/>
        <v>0</v>
      </c>
      <c r="AP531">
        <f t="shared" si="223"/>
        <v>0</v>
      </c>
      <c r="AQ531">
        <f t="shared" si="224"/>
        <v>0</v>
      </c>
      <c r="AR531">
        <f t="shared" si="225"/>
        <v>0</v>
      </c>
      <c r="AS531">
        <f t="shared" si="226"/>
        <v>0</v>
      </c>
      <c r="AT531" s="311">
        <f t="shared" si="227"/>
        <v>0</v>
      </c>
      <c r="AU531" s="312">
        <f t="shared" si="228"/>
        <v>0</v>
      </c>
      <c r="AV531" s="313">
        <f t="shared" si="229"/>
        <v>0</v>
      </c>
      <c r="AW531" s="314">
        <f t="shared" si="239"/>
        <v>0</v>
      </c>
      <c r="AX531" s="311">
        <f t="shared" si="230"/>
        <v>0</v>
      </c>
      <c r="AY531" s="312">
        <f t="shared" si="231"/>
        <v>0</v>
      </c>
      <c r="AZ531" s="313">
        <f t="shared" si="232"/>
        <v>0</v>
      </c>
      <c r="BA531" s="314">
        <f t="shared" si="240"/>
        <v>0</v>
      </c>
      <c r="BB531" s="311">
        <f t="shared" si="233"/>
        <v>0</v>
      </c>
      <c r="BC531" s="312">
        <f t="shared" si="234"/>
        <v>0</v>
      </c>
      <c r="BD531" s="313">
        <f t="shared" si="235"/>
        <v>0</v>
      </c>
      <c r="BE531" s="314">
        <f t="shared" si="241"/>
        <v>0</v>
      </c>
      <c r="BF531" s="311">
        <f t="shared" si="236"/>
        <v>0</v>
      </c>
      <c r="BG531" s="312">
        <f t="shared" si="237"/>
        <v>0</v>
      </c>
      <c r="BH531" s="313">
        <f t="shared" si="238"/>
        <v>0</v>
      </c>
      <c r="BI531" s="314">
        <f t="shared" si="242"/>
        <v>0</v>
      </c>
      <c r="BJ531" s="247">
        <f t="shared" si="243"/>
        <v>0</v>
      </c>
      <c r="BK531" s="310" t="str">
        <f>IF(BJ531=0,"",
IF(SUM($BJ$143:BJ531)=1,BL531,
IF($BJ$718&gt;SUM($BJ$143:BJ531),_xlfn.CONCAT(", ",BL531),
IF($BJ$718=SUM($BJ$143:BJ531),_xlfn.CONCAT(" y ",BL531)))))</f>
        <v/>
      </c>
      <c r="BL531" s="19">
        <v>389</v>
      </c>
      <c r="BM531" s="14"/>
      <c r="BN531" s="315"/>
      <c r="BO531" s="315"/>
      <c r="BP531" s="315"/>
      <c r="BQ531" s="315"/>
      <c r="BR531" s="315"/>
      <c r="BS531" s="315"/>
      <c r="BT531" s="315"/>
      <c r="BU531" s="315"/>
      <c r="BV531" s="14"/>
      <c r="BW531" s="14"/>
      <c r="BX531" s="14"/>
      <c r="BY531" s="14"/>
      <c r="BZ531" s="14"/>
      <c r="CA531" s="14"/>
      <c r="CB531" s="14"/>
      <c r="CC531" s="14"/>
      <c r="CD531" s="14"/>
      <c r="CE531" s="14"/>
      <c r="CF531" s="14"/>
      <c r="CG531" s="14"/>
      <c r="CH531" s="14"/>
      <c r="CI531" s="14"/>
      <c r="CJ531" s="14"/>
      <c r="CK531" s="14"/>
      <c r="CL531" s="14"/>
    </row>
    <row r="532" spans="1:90" ht="15" customHeight="1">
      <c r="A532" s="5"/>
      <c r="B532" s="6"/>
      <c r="C532" s="19" t="s">
        <v>7055</v>
      </c>
      <c r="D532" s="634" t="str">
        <f>IF($AC$136="","",IF(HLOOKUP($AC$136,Presentación!$AQ$3:$BV$574,Presentación!AP393)="","",HLOOKUP($AC$136,Presentación!$AQ$3:$BV$574,Presentación!AP393,0)))</f>
        <v/>
      </c>
      <c r="E532" s="669"/>
      <c r="F532" s="670"/>
      <c r="G532" s="752" t="str">
        <f>IF($AC$136="","",IF(HLOOKUP($AC$136,Presentación!$BZ$3:$DE$574,Presentación!AP393,0)="","",HLOOKUP($AC$136,Presentación!$BZ$3:$DE$574,Presentación!AP393,0)))</f>
        <v/>
      </c>
      <c r="H532" s="669"/>
      <c r="I532" s="669"/>
      <c r="J532" s="669"/>
      <c r="K532" s="669"/>
      <c r="L532" s="669"/>
      <c r="M532" s="669"/>
      <c r="N532" s="669"/>
      <c r="O532" s="669"/>
      <c r="P532" s="669"/>
      <c r="Q532" s="669"/>
      <c r="R532" s="669"/>
      <c r="S532" s="670"/>
      <c r="T532" s="866"/>
      <c r="U532" s="745"/>
      <c r="V532" s="746"/>
      <c r="W532" s="112"/>
      <c r="X532" s="112"/>
      <c r="Y532" s="112"/>
      <c r="Z532" s="112"/>
      <c r="AA532" s="112"/>
      <c r="AB532" s="112"/>
      <c r="AC532" s="112"/>
      <c r="AD532" s="112"/>
      <c r="AG532">
        <f t="shared" si="217"/>
        <v>0</v>
      </c>
      <c r="AH532" s="247">
        <f t="shared" si="218"/>
        <v>0</v>
      </c>
      <c r="AI532" s="310" t="str">
        <f>IF(AH532=0,"",
IF(SUM($AH$142:AH532)=1,AJ532,
IF($AH$717&gt;SUM($AH$142:AH532),_xlfn.CONCAT(", ",AJ532),
IF($AH$717=SUM($AH$142:AH532),_xlfn.CONCAT(" y ",AJ532)))))</f>
        <v/>
      </c>
      <c r="AJ532" s="19">
        <v>391</v>
      </c>
      <c r="AK532">
        <f t="shared" si="216"/>
        <v>0</v>
      </c>
      <c r="AL532">
        <f t="shared" si="219"/>
        <v>0</v>
      </c>
      <c r="AM532">
        <f t="shared" si="220"/>
        <v>0</v>
      </c>
      <c r="AN532">
        <f t="shared" si="221"/>
        <v>0</v>
      </c>
      <c r="AO532">
        <f t="shared" si="222"/>
        <v>0</v>
      </c>
      <c r="AP532">
        <f t="shared" si="223"/>
        <v>0</v>
      </c>
      <c r="AQ532">
        <f t="shared" si="224"/>
        <v>0</v>
      </c>
      <c r="AR532">
        <f t="shared" si="225"/>
        <v>0</v>
      </c>
      <c r="AS532">
        <f t="shared" si="226"/>
        <v>0</v>
      </c>
      <c r="AT532" s="311">
        <f t="shared" si="227"/>
        <v>0</v>
      </c>
      <c r="AU532" s="312">
        <f t="shared" si="228"/>
        <v>0</v>
      </c>
      <c r="AV532" s="313">
        <f t="shared" si="229"/>
        <v>0</v>
      </c>
      <c r="AW532" s="314">
        <f t="shared" si="239"/>
        <v>0</v>
      </c>
      <c r="AX532" s="311">
        <f t="shared" si="230"/>
        <v>0</v>
      </c>
      <c r="AY532" s="312">
        <f t="shared" si="231"/>
        <v>0</v>
      </c>
      <c r="AZ532" s="313">
        <f t="shared" si="232"/>
        <v>0</v>
      </c>
      <c r="BA532" s="314">
        <f t="shared" si="240"/>
        <v>0</v>
      </c>
      <c r="BB532" s="311">
        <f t="shared" si="233"/>
        <v>0</v>
      </c>
      <c r="BC532" s="312">
        <f t="shared" si="234"/>
        <v>0</v>
      </c>
      <c r="BD532" s="313">
        <f t="shared" si="235"/>
        <v>0</v>
      </c>
      <c r="BE532" s="314">
        <f t="shared" si="241"/>
        <v>0</v>
      </c>
      <c r="BF532" s="311">
        <f t="shared" si="236"/>
        <v>0</v>
      </c>
      <c r="BG532" s="312">
        <f t="shared" si="237"/>
        <v>0</v>
      </c>
      <c r="BH532" s="313">
        <f t="shared" si="238"/>
        <v>0</v>
      </c>
      <c r="BI532" s="314">
        <f t="shared" si="242"/>
        <v>0</v>
      </c>
      <c r="BJ532" s="247">
        <f t="shared" si="243"/>
        <v>0</v>
      </c>
      <c r="BK532" s="310" t="str">
        <f>IF(BJ532=0,"",
IF(SUM($BJ$143:BJ532)=1,BL532,
IF($BJ$718&gt;SUM($BJ$143:BJ532),_xlfn.CONCAT(", ",BL532),
IF($BJ$718=SUM($BJ$143:BJ532),_xlfn.CONCAT(" y ",BL532)))))</f>
        <v/>
      </c>
      <c r="BL532" s="19">
        <v>390</v>
      </c>
      <c r="BM532" s="14"/>
      <c r="BN532" s="315"/>
      <c r="BO532" s="315"/>
      <c r="BP532" s="315"/>
      <c r="BQ532" s="315"/>
      <c r="BR532" s="315"/>
      <c r="BS532" s="315"/>
      <c r="BT532" s="315"/>
      <c r="BU532" s="315"/>
      <c r="BV532" s="14"/>
      <c r="BW532" s="14"/>
      <c r="BX532" s="14"/>
      <c r="BY532" s="14"/>
      <c r="BZ532" s="14"/>
      <c r="CA532" s="14"/>
      <c r="CB532" s="14"/>
      <c r="CC532" s="14"/>
      <c r="CD532" s="14"/>
      <c r="CE532" s="14"/>
      <c r="CF532" s="14"/>
      <c r="CG532" s="14"/>
      <c r="CH532" s="14"/>
      <c r="CI532" s="14"/>
      <c r="CJ532" s="14"/>
      <c r="CK532" s="14"/>
      <c r="CL532" s="14"/>
    </row>
    <row r="533" spans="1:90" ht="15" customHeight="1">
      <c r="A533" s="5"/>
      <c r="B533" s="6"/>
      <c r="C533" s="19" t="s">
        <v>7056</v>
      </c>
      <c r="D533" s="634" t="str">
        <f>IF($AC$136="","",IF(HLOOKUP($AC$136,Presentación!$AQ$3:$BV$574,Presentación!AP394)="","",HLOOKUP($AC$136,Presentación!$AQ$3:$BV$574,Presentación!AP394,0)))</f>
        <v/>
      </c>
      <c r="E533" s="669"/>
      <c r="F533" s="670"/>
      <c r="G533" s="752" t="str">
        <f>IF($AC$136="","",IF(HLOOKUP($AC$136,Presentación!$BZ$3:$DE$574,Presentación!AP394,0)="","",HLOOKUP($AC$136,Presentación!$BZ$3:$DE$574,Presentación!AP394,0)))</f>
        <v/>
      </c>
      <c r="H533" s="669"/>
      <c r="I533" s="669"/>
      <c r="J533" s="669"/>
      <c r="K533" s="669"/>
      <c r="L533" s="669"/>
      <c r="M533" s="669"/>
      <c r="N533" s="669"/>
      <c r="O533" s="669"/>
      <c r="P533" s="669"/>
      <c r="Q533" s="669"/>
      <c r="R533" s="669"/>
      <c r="S533" s="670"/>
      <c r="T533" s="866"/>
      <c r="U533" s="745"/>
      <c r="V533" s="746"/>
      <c r="W533" s="112"/>
      <c r="X533" s="112"/>
      <c r="Y533" s="112"/>
      <c r="Z533" s="112"/>
      <c r="AA533" s="112"/>
      <c r="AB533" s="112"/>
      <c r="AC533" s="112"/>
      <c r="AD533" s="112"/>
      <c r="AG533">
        <f t="shared" si="217"/>
        <v>0</v>
      </c>
      <c r="AH533" s="247">
        <f t="shared" si="218"/>
        <v>0</v>
      </c>
      <c r="AI533" s="310" t="str">
        <f>IF(AH533=0,"",
IF(SUM($AH$142:AH533)=1,AJ533,
IF($AH$717&gt;SUM($AH$142:AH533),_xlfn.CONCAT(", ",AJ533),
IF($AH$717=SUM($AH$142:AH533),_xlfn.CONCAT(" y ",AJ533)))))</f>
        <v/>
      </c>
      <c r="AJ533" s="19">
        <v>392</v>
      </c>
      <c r="AK533">
        <f t="shared" si="216"/>
        <v>0</v>
      </c>
      <c r="AL533">
        <f t="shared" si="219"/>
        <v>0</v>
      </c>
      <c r="AM533">
        <f t="shared" si="220"/>
        <v>0</v>
      </c>
      <c r="AN533">
        <f t="shared" si="221"/>
        <v>0</v>
      </c>
      <c r="AO533">
        <f t="shared" si="222"/>
        <v>0</v>
      </c>
      <c r="AP533">
        <f t="shared" si="223"/>
        <v>0</v>
      </c>
      <c r="AQ533">
        <f t="shared" si="224"/>
        <v>0</v>
      </c>
      <c r="AR533">
        <f t="shared" si="225"/>
        <v>0</v>
      </c>
      <c r="AS533">
        <f t="shared" si="226"/>
        <v>0</v>
      </c>
      <c r="AT533" s="311">
        <f t="shared" si="227"/>
        <v>0</v>
      </c>
      <c r="AU533" s="312">
        <f t="shared" si="228"/>
        <v>0</v>
      </c>
      <c r="AV533" s="313">
        <f t="shared" si="229"/>
        <v>0</v>
      </c>
      <c r="AW533" s="314">
        <f t="shared" si="239"/>
        <v>0</v>
      </c>
      <c r="AX533" s="311">
        <f t="shared" si="230"/>
        <v>0</v>
      </c>
      <c r="AY533" s="312">
        <f t="shared" si="231"/>
        <v>0</v>
      </c>
      <c r="AZ533" s="313">
        <f t="shared" si="232"/>
        <v>0</v>
      </c>
      <c r="BA533" s="314">
        <f t="shared" si="240"/>
        <v>0</v>
      </c>
      <c r="BB533" s="311">
        <f t="shared" si="233"/>
        <v>0</v>
      </c>
      <c r="BC533" s="312">
        <f t="shared" si="234"/>
        <v>0</v>
      </c>
      <c r="BD533" s="313">
        <f t="shared" si="235"/>
        <v>0</v>
      </c>
      <c r="BE533" s="314">
        <f t="shared" si="241"/>
        <v>0</v>
      </c>
      <c r="BF533" s="311">
        <f t="shared" si="236"/>
        <v>0</v>
      </c>
      <c r="BG533" s="312">
        <f t="shared" si="237"/>
        <v>0</v>
      </c>
      <c r="BH533" s="313">
        <f t="shared" si="238"/>
        <v>0</v>
      </c>
      <c r="BI533" s="314">
        <f t="shared" si="242"/>
        <v>0</v>
      </c>
      <c r="BJ533" s="247">
        <f t="shared" si="243"/>
        <v>0</v>
      </c>
      <c r="BK533" s="310" t="str">
        <f>IF(BJ533=0,"",
IF(SUM($BJ$143:BJ533)=1,BL533,
IF($BJ$718&gt;SUM($BJ$143:BJ533),_xlfn.CONCAT(", ",BL533),
IF($BJ$718=SUM($BJ$143:BJ533),_xlfn.CONCAT(" y ",BL533)))))</f>
        <v/>
      </c>
      <c r="BL533" s="19">
        <v>391</v>
      </c>
      <c r="BM533" s="14"/>
      <c r="BN533" s="315"/>
      <c r="BO533" s="315"/>
      <c r="BP533" s="315"/>
      <c r="BQ533" s="315"/>
      <c r="BR533" s="315"/>
      <c r="BS533" s="315"/>
      <c r="BT533" s="315"/>
      <c r="BU533" s="315"/>
      <c r="BV533" s="14"/>
      <c r="BW533" s="14"/>
      <c r="BX533" s="14"/>
      <c r="BY533" s="14"/>
      <c r="BZ533" s="14"/>
      <c r="CA533" s="14"/>
      <c r="CB533" s="14"/>
      <c r="CC533" s="14"/>
      <c r="CD533" s="14"/>
      <c r="CE533" s="14"/>
      <c r="CF533" s="14"/>
      <c r="CG533" s="14"/>
      <c r="CH533" s="14"/>
      <c r="CI533" s="14"/>
      <c r="CJ533" s="14"/>
      <c r="CK533" s="14"/>
      <c r="CL533" s="14"/>
    </row>
    <row r="534" spans="1:90" ht="15" customHeight="1">
      <c r="A534" s="5"/>
      <c r="B534" s="6"/>
      <c r="C534" s="19" t="s">
        <v>7057</v>
      </c>
      <c r="D534" s="634" t="str">
        <f>IF($AC$136="","",IF(HLOOKUP($AC$136,Presentación!$AQ$3:$BV$574,Presentación!AP395)="","",HLOOKUP($AC$136,Presentación!$AQ$3:$BV$574,Presentación!AP395,0)))</f>
        <v/>
      </c>
      <c r="E534" s="669"/>
      <c r="F534" s="670"/>
      <c r="G534" s="752" t="str">
        <f>IF($AC$136="","",IF(HLOOKUP($AC$136,Presentación!$BZ$3:$DE$574,Presentación!AP395,0)="","",HLOOKUP($AC$136,Presentación!$BZ$3:$DE$574,Presentación!AP395,0)))</f>
        <v/>
      </c>
      <c r="H534" s="669"/>
      <c r="I534" s="669"/>
      <c r="J534" s="669"/>
      <c r="K534" s="669"/>
      <c r="L534" s="669"/>
      <c r="M534" s="669"/>
      <c r="N534" s="669"/>
      <c r="O534" s="669"/>
      <c r="P534" s="669"/>
      <c r="Q534" s="669"/>
      <c r="R534" s="669"/>
      <c r="S534" s="670"/>
      <c r="T534" s="866"/>
      <c r="U534" s="745"/>
      <c r="V534" s="746"/>
      <c r="W534" s="112"/>
      <c r="X534" s="112"/>
      <c r="Y534" s="112"/>
      <c r="Z534" s="112"/>
      <c r="AA534" s="112"/>
      <c r="AB534" s="112"/>
      <c r="AC534" s="112"/>
      <c r="AD534" s="112"/>
      <c r="AG534">
        <f t="shared" si="217"/>
        <v>0</v>
      </c>
      <c r="AH534" s="247">
        <f t="shared" si="218"/>
        <v>0</v>
      </c>
      <c r="AI534" s="310" t="str">
        <f>IF(AH534=0,"",
IF(SUM($AH$142:AH534)=1,AJ534,
IF($AH$717&gt;SUM($AH$142:AH534),_xlfn.CONCAT(", ",AJ534),
IF($AH$717=SUM($AH$142:AH534),_xlfn.CONCAT(" y ",AJ534)))))</f>
        <v/>
      </c>
      <c r="AJ534" s="19">
        <v>393</v>
      </c>
      <c r="AK534">
        <f t="shared" si="216"/>
        <v>0</v>
      </c>
      <c r="AL534">
        <f t="shared" si="219"/>
        <v>0</v>
      </c>
      <c r="AM534">
        <f t="shared" si="220"/>
        <v>0</v>
      </c>
      <c r="AN534">
        <f t="shared" si="221"/>
        <v>0</v>
      </c>
      <c r="AO534">
        <f t="shared" si="222"/>
        <v>0</v>
      </c>
      <c r="AP534">
        <f t="shared" si="223"/>
        <v>0</v>
      </c>
      <c r="AQ534">
        <f t="shared" si="224"/>
        <v>0</v>
      </c>
      <c r="AR534">
        <f t="shared" si="225"/>
        <v>0</v>
      </c>
      <c r="AS534">
        <f t="shared" si="226"/>
        <v>0</v>
      </c>
      <c r="AT534" s="311">
        <f t="shared" si="227"/>
        <v>0</v>
      </c>
      <c r="AU534" s="312">
        <f t="shared" si="228"/>
        <v>0</v>
      </c>
      <c r="AV534" s="313">
        <f t="shared" si="229"/>
        <v>0</v>
      </c>
      <c r="AW534" s="314">
        <f t="shared" si="239"/>
        <v>0</v>
      </c>
      <c r="AX534" s="311">
        <f t="shared" si="230"/>
        <v>0</v>
      </c>
      <c r="AY534" s="312">
        <f t="shared" si="231"/>
        <v>0</v>
      </c>
      <c r="AZ534" s="313">
        <f t="shared" si="232"/>
        <v>0</v>
      </c>
      <c r="BA534" s="314">
        <f t="shared" si="240"/>
        <v>0</v>
      </c>
      <c r="BB534" s="311">
        <f t="shared" si="233"/>
        <v>0</v>
      </c>
      <c r="BC534" s="312">
        <f t="shared" si="234"/>
        <v>0</v>
      </c>
      <c r="BD534" s="313">
        <f t="shared" si="235"/>
        <v>0</v>
      </c>
      <c r="BE534" s="314">
        <f t="shared" si="241"/>
        <v>0</v>
      </c>
      <c r="BF534" s="311">
        <f t="shared" si="236"/>
        <v>0</v>
      </c>
      <c r="BG534" s="312">
        <f t="shared" si="237"/>
        <v>0</v>
      </c>
      <c r="BH534" s="313">
        <f t="shared" si="238"/>
        <v>0</v>
      </c>
      <c r="BI534" s="314">
        <f t="shared" si="242"/>
        <v>0</v>
      </c>
      <c r="BJ534" s="247">
        <f t="shared" si="243"/>
        <v>0</v>
      </c>
      <c r="BK534" s="310" t="str">
        <f>IF(BJ534=0,"",
IF(SUM($BJ$143:BJ534)=1,BL534,
IF($BJ$718&gt;SUM($BJ$143:BJ534),_xlfn.CONCAT(", ",BL534),
IF($BJ$718=SUM($BJ$143:BJ534),_xlfn.CONCAT(" y ",BL534)))))</f>
        <v/>
      </c>
      <c r="BL534" s="19">
        <v>392</v>
      </c>
      <c r="BM534" s="14"/>
      <c r="BN534" s="315"/>
      <c r="BO534" s="315"/>
      <c r="BP534" s="315"/>
      <c r="BQ534" s="315"/>
      <c r="BR534" s="315"/>
      <c r="BS534" s="315"/>
      <c r="BT534" s="315"/>
      <c r="BU534" s="315"/>
      <c r="BV534" s="14"/>
      <c r="BW534" s="14"/>
      <c r="BX534" s="14"/>
      <c r="BY534" s="14"/>
      <c r="BZ534" s="14"/>
      <c r="CA534" s="14"/>
      <c r="CB534" s="14"/>
      <c r="CC534" s="14"/>
      <c r="CD534" s="14"/>
      <c r="CE534" s="14"/>
      <c r="CF534" s="14"/>
      <c r="CG534" s="14"/>
      <c r="CH534" s="14"/>
      <c r="CI534" s="14"/>
      <c r="CJ534" s="14"/>
      <c r="CK534" s="14"/>
      <c r="CL534" s="14"/>
    </row>
    <row r="535" spans="1:90" ht="15" customHeight="1">
      <c r="A535" s="5"/>
      <c r="B535" s="6"/>
      <c r="C535" s="19" t="s">
        <v>7058</v>
      </c>
      <c r="D535" s="634" t="str">
        <f>IF($AC$136="","",IF(HLOOKUP($AC$136,Presentación!$AQ$3:$BV$574,Presentación!AP396)="","",HLOOKUP($AC$136,Presentación!$AQ$3:$BV$574,Presentación!AP396,0)))</f>
        <v/>
      </c>
      <c r="E535" s="669"/>
      <c r="F535" s="670"/>
      <c r="G535" s="752" t="str">
        <f>IF($AC$136="","",IF(HLOOKUP($AC$136,Presentación!$BZ$3:$DE$574,Presentación!AP396,0)="","",HLOOKUP($AC$136,Presentación!$BZ$3:$DE$574,Presentación!AP396,0)))</f>
        <v/>
      </c>
      <c r="H535" s="669"/>
      <c r="I535" s="669"/>
      <c r="J535" s="669"/>
      <c r="K535" s="669"/>
      <c r="L535" s="669"/>
      <c r="M535" s="669"/>
      <c r="N535" s="669"/>
      <c r="O535" s="669"/>
      <c r="P535" s="669"/>
      <c r="Q535" s="669"/>
      <c r="R535" s="669"/>
      <c r="S535" s="670"/>
      <c r="T535" s="866"/>
      <c r="U535" s="745"/>
      <c r="V535" s="746"/>
      <c r="W535" s="112"/>
      <c r="X535" s="112"/>
      <c r="Y535" s="112"/>
      <c r="Z535" s="112"/>
      <c r="AA535" s="112"/>
      <c r="AB535" s="112"/>
      <c r="AC535" s="112"/>
      <c r="AD535" s="112"/>
      <c r="AG535">
        <f t="shared" si="217"/>
        <v>0</v>
      </c>
      <c r="AH535" s="247">
        <f t="shared" si="218"/>
        <v>0</v>
      </c>
      <c r="AI535" s="310" t="str">
        <f>IF(AH535=0,"",
IF(SUM($AH$142:AH535)=1,AJ535,
IF($AH$717&gt;SUM($AH$142:AH535),_xlfn.CONCAT(", ",AJ535),
IF($AH$717=SUM($AH$142:AH535),_xlfn.CONCAT(" y ",AJ535)))))</f>
        <v/>
      </c>
      <c r="AJ535" s="19">
        <v>394</v>
      </c>
      <c r="AK535">
        <f t="shared" si="216"/>
        <v>0</v>
      </c>
      <c r="AL535">
        <f t="shared" si="219"/>
        <v>0</v>
      </c>
      <c r="AM535">
        <f t="shared" si="220"/>
        <v>0</v>
      </c>
      <c r="AN535">
        <f t="shared" si="221"/>
        <v>0</v>
      </c>
      <c r="AO535">
        <f t="shared" si="222"/>
        <v>0</v>
      </c>
      <c r="AP535">
        <f t="shared" si="223"/>
        <v>0</v>
      </c>
      <c r="AQ535">
        <f t="shared" si="224"/>
        <v>0</v>
      </c>
      <c r="AR535">
        <f t="shared" si="225"/>
        <v>0</v>
      </c>
      <c r="AS535">
        <f t="shared" si="226"/>
        <v>0</v>
      </c>
      <c r="AT535" s="311">
        <f t="shared" si="227"/>
        <v>0</v>
      </c>
      <c r="AU535" s="312">
        <f t="shared" si="228"/>
        <v>0</v>
      </c>
      <c r="AV535" s="313">
        <f t="shared" si="229"/>
        <v>0</v>
      </c>
      <c r="AW535" s="314">
        <f t="shared" si="239"/>
        <v>0</v>
      </c>
      <c r="AX535" s="311">
        <f t="shared" si="230"/>
        <v>0</v>
      </c>
      <c r="AY535" s="312">
        <f t="shared" si="231"/>
        <v>0</v>
      </c>
      <c r="AZ535" s="313">
        <f t="shared" si="232"/>
        <v>0</v>
      </c>
      <c r="BA535" s="314">
        <f t="shared" si="240"/>
        <v>0</v>
      </c>
      <c r="BB535" s="311">
        <f t="shared" si="233"/>
        <v>0</v>
      </c>
      <c r="BC535" s="312">
        <f t="shared" si="234"/>
        <v>0</v>
      </c>
      <c r="BD535" s="313">
        <f t="shared" si="235"/>
        <v>0</v>
      </c>
      <c r="BE535" s="314">
        <f t="shared" si="241"/>
        <v>0</v>
      </c>
      <c r="BF535" s="311">
        <f t="shared" si="236"/>
        <v>0</v>
      </c>
      <c r="BG535" s="312">
        <f t="shared" si="237"/>
        <v>0</v>
      </c>
      <c r="BH535" s="313">
        <f t="shared" si="238"/>
        <v>0</v>
      </c>
      <c r="BI535" s="314">
        <f t="shared" si="242"/>
        <v>0</v>
      </c>
      <c r="BJ535" s="247">
        <f t="shared" si="243"/>
        <v>0</v>
      </c>
      <c r="BK535" s="310" t="str">
        <f>IF(BJ535=0,"",
IF(SUM($BJ$143:BJ535)=1,BL535,
IF($BJ$718&gt;SUM($BJ$143:BJ535),_xlfn.CONCAT(", ",BL535),
IF($BJ$718=SUM($BJ$143:BJ535),_xlfn.CONCAT(" y ",BL535)))))</f>
        <v/>
      </c>
      <c r="BL535" s="19">
        <v>393</v>
      </c>
      <c r="BM535" s="14"/>
      <c r="BN535" s="315"/>
      <c r="BO535" s="315"/>
      <c r="BP535" s="315"/>
      <c r="BQ535" s="315"/>
      <c r="BR535" s="315"/>
      <c r="BS535" s="315"/>
      <c r="BT535" s="315"/>
      <c r="BU535" s="315"/>
      <c r="BV535" s="14"/>
      <c r="BW535" s="14"/>
      <c r="BX535" s="14"/>
      <c r="BY535" s="14"/>
      <c r="BZ535" s="14"/>
      <c r="CA535" s="14"/>
      <c r="CB535" s="14"/>
      <c r="CC535" s="14"/>
      <c r="CD535" s="14"/>
      <c r="CE535" s="14"/>
      <c r="CF535" s="14"/>
      <c r="CG535" s="14"/>
      <c r="CH535" s="14"/>
      <c r="CI535" s="14"/>
      <c r="CJ535" s="14"/>
      <c r="CK535" s="14"/>
      <c r="CL535" s="14"/>
    </row>
    <row r="536" spans="1:90" ht="15" customHeight="1">
      <c r="A536" s="5"/>
      <c r="B536" s="6"/>
      <c r="C536" s="19" t="s">
        <v>7059</v>
      </c>
      <c r="D536" s="634" t="str">
        <f>IF($AC$136="","",IF(HLOOKUP($AC$136,Presentación!$AQ$3:$BV$574,Presentación!AP397)="","",HLOOKUP($AC$136,Presentación!$AQ$3:$BV$574,Presentación!AP397,0)))</f>
        <v/>
      </c>
      <c r="E536" s="669"/>
      <c r="F536" s="670"/>
      <c r="G536" s="752" t="str">
        <f>IF($AC$136="","",IF(HLOOKUP($AC$136,Presentación!$BZ$3:$DE$574,Presentación!AP397,0)="","",HLOOKUP($AC$136,Presentación!$BZ$3:$DE$574,Presentación!AP397,0)))</f>
        <v/>
      </c>
      <c r="H536" s="669"/>
      <c r="I536" s="669"/>
      <c r="J536" s="669"/>
      <c r="K536" s="669"/>
      <c r="L536" s="669"/>
      <c r="M536" s="669"/>
      <c r="N536" s="669"/>
      <c r="O536" s="669"/>
      <c r="P536" s="669"/>
      <c r="Q536" s="669"/>
      <c r="R536" s="669"/>
      <c r="S536" s="670"/>
      <c r="T536" s="866"/>
      <c r="U536" s="745"/>
      <c r="V536" s="746"/>
      <c r="W536" s="112"/>
      <c r="X536" s="112"/>
      <c r="Y536" s="112"/>
      <c r="Z536" s="112"/>
      <c r="AA536" s="112"/>
      <c r="AB536" s="112"/>
      <c r="AC536" s="112"/>
      <c r="AD536" s="112"/>
      <c r="AG536">
        <f t="shared" si="217"/>
        <v>0</v>
      </c>
      <c r="AH536" s="247">
        <f t="shared" si="218"/>
        <v>0</v>
      </c>
      <c r="AI536" s="310" t="str">
        <f>IF(AH536=0,"",
IF(SUM($AH$142:AH536)=1,AJ536,
IF($AH$717&gt;SUM($AH$142:AH536),_xlfn.CONCAT(", ",AJ536),
IF($AH$717=SUM($AH$142:AH536),_xlfn.CONCAT(" y ",AJ536)))))</f>
        <v/>
      </c>
      <c r="AJ536" s="19">
        <v>395</v>
      </c>
      <c r="AK536">
        <f t="shared" si="216"/>
        <v>0</v>
      </c>
      <c r="AL536">
        <f t="shared" si="219"/>
        <v>0</v>
      </c>
      <c r="AM536">
        <f t="shared" si="220"/>
        <v>0</v>
      </c>
      <c r="AN536">
        <f t="shared" si="221"/>
        <v>0</v>
      </c>
      <c r="AO536">
        <f t="shared" si="222"/>
        <v>0</v>
      </c>
      <c r="AP536">
        <f t="shared" si="223"/>
        <v>0</v>
      </c>
      <c r="AQ536">
        <f t="shared" si="224"/>
        <v>0</v>
      </c>
      <c r="AR536">
        <f t="shared" si="225"/>
        <v>0</v>
      </c>
      <c r="AS536">
        <f t="shared" si="226"/>
        <v>0</v>
      </c>
      <c r="AT536" s="311">
        <f t="shared" si="227"/>
        <v>0</v>
      </c>
      <c r="AU536" s="312">
        <f t="shared" si="228"/>
        <v>0</v>
      </c>
      <c r="AV536" s="313">
        <f t="shared" si="229"/>
        <v>0</v>
      </c>
      <c r="AW536" s="314">
        <f t="shared" si="239"/>
        <v>0</v>
      </c>
      <c r="AX536" s="311">
        <f t="shared" si="230"/>
        <v>0</v>
      </c>
      <c r="AY536" s="312">
        <f t="shared" si="231"/>
        <v>0</v>
      </c>
      <c r="AZ536" s="313">
        <f t="shared" si="232"/>
        <v>0</v>
      </c>
      <c r="BA536" s="314">
        <f t="shared" si="240"/>
        <v>0</v>
      </c>
      <c r="BB536" s="311">
        <f t="shared" si="233"/>
        <v>0</v>
      </c>
      <c r="BC536" s="312">
        <f t="shared" si="234"/>
        <v>0</v>
      </c>
      <c r="BD536" s="313">
        <f t="shared" si="235"/>
        <v>0</v>
      </c>
      <c r="BE536" s="314">
        <f t="shared" si="241"/>
        <v>0</v>
      </c>
      <c r="BF536" s="311">
        <f t="shared" si="236"/>
        <v>0</v>
      </c>
      <c r="BG536" s="312">
        <f t="shared" si="237"/>
        <v>0</v>
      </c>
      <c r="BH536" s="313">
        <f t="shared" si="238"/>
        <v>0</v>
      </c>
      <c r="BI536" s="314">
        <f t="shared" si="242"/>
        <v>0</v>
      </c>
      <c r="BJ536" s="247">
        <f t="shared" si="243"/>
        <v>0</v>
      </c>
      <c r="BK536" s="310" t="str">
        <f>IF(BJ536=0,"",
IF(SUM($BJ$143:BJ536)=1,BL536,
IF($BJ$718&gt;SUM($BJ$143:BJ536),_xlfn.CONCAT(", ",BL536),
IF($BJ$718=SUM($BJ$143:BJ536),_xlfn.CONCAT(" y ",BL536)))))</f>
        <v/>
      </c>
      <c r="BL536" s="19">
        <v>394</v>
      </c>
      <c r="BM536" s="14"/>
      <c r="BN536" s="315"/>
      <c r="BO536" s="315"/>
      <c r="BP536" s="315"/>
      <c r="BQ536" s="315"/>
      <c r="BR536" s="315"/>
      <c r="BS536" s="315"/>
      <c r="BT536" s="315"/>
      <c r="BU536" s="315"/>
      <c r="BV536" s="14"/>
      <c r="BW536" s="14"/>
      <c r="BX536" s="14"/>
      <c r="BY536" s="14"/>
      <c r="BZ536" s="14"/>
      <c r="CA536" s="14"/>
      <c r="CB536" s="14"/>
      <c r="CC536" s="14"/>
      <c r="CD536" s="14"/>
      <c r="CE536" s="14"/>
      <c r="CF536" s="14"/>
      <c r="CG536" s="14"/>
      <c r="CH536" s="14"/>
      <c r="CI536" s="14"/>
      <c r="CJ536" s="14"/>
      <c r="CK536" s="14"/>
      <c r="CL536" s="14"/>
    </row>
    <row r="537" spans="1:90" ht="15" customHeight="1">
      <c r="A537" s="5"/>
      <c r="B537" s="6"/>
      <c r="C537" s="19" t="s">
        <v>7060</v>
      </c>
      <c r="D537" s="634" t="str">
        <f>IF($AC$136="","",IF(HLOOKUP($AC$136,Presentación!$AQ$3:$BV$574,Presentación!AP398)="","",HLOOKUP($AC$136,Presentación!$AQ$3:$BV$574,Presentación!AP398,0)))</f>
        <v/>
      </c>
      <c r="E537" s="669"/>
      <c r="F537" s="670"/>
      <c r="G537" s="752" t="str">
        <f>IF($AC$136="","",IF(HLOOKUP($AC$136,Presentación!$BZ$3:$DE$574,Presentación!AP398,0)="","",HLOOKUP($AC$136,Presentación!$BZ$3:$DE$574,Presentación!AP398,0)))</f>
        <v/>
      </c>
      <c r="H537" s="669"/>
      <c r="I537" s="669"/>
      <c r="J537" s="669"/>
      <c r="K537" s="669"/>
      <c r="L537" s="669"/>
      <c r="M537" s="669"/>
      <c r="N537" s="669"/>
      <c r="O537" s="669"/>
      <c r="P537" s="669"/>
      <c r="Q537" s="669"/>
      <c r="R537" s="669"/>
      <c r="S537" s="670"/>
      <c r="T537" s="866"/>
      <c r="U537" s="745"/>
      <c r="V537" s="746"/>
      <c r="W537" s="112"/>
      <c r="X537" s="112"/>
      <c r="Y537" s="112"/>
      <c r="Z537" s="112"/>
      <c r="AA537" s="112"/>
      <c r="AB537" s="112"/>
      <c r="AC537" s="112"/>
      <c r="AD537" s="112"/>
      <c r="AG537">
        <f t="shared" si="217"/>
        <v>0</v>
      </c>
      <c r="AH537" s="247">
        <f t="shared" si="218"/>
        <v>0</v>
      </c>
      <c r="AI537" s="310" t="str">
        <f>IF(AH537=0,"",
IF(SUM($AH$142:AH537)=1,AJ537,
IF($AH$717&gt;SUM($AH$142:AH537),_xlfn.CONCAT(", ",AJ537),
IF($AH$717=SUM($AH$142:AH537),_xlfn.CONCAT(" y ",AJ537)))))</f>
        <v/>
      </c>
      <c r="AJ537" s="19">
        <v>396</v>
      </c>
      <c r="AK537">
        <f t="shared" si="216"/>
        <v>0</v>
      </c>
      <c r="AL537">
        <f t="shared" si="219"/>
        <v>0</v>
      </c>
      <c r="AM537">
        <f t="shared" si="220"/>
        <v>0</v>
      </c>
      <c r="AN537">
        <f t="shared" si="221"/>
        <v>0</v>
      </c>
      <c r="AO537">
        <f t="shared" si="222"/>
        <v>0</v>
      </c>
      <c r="AP537">
        <f t="shared" si="223"/>
        <v>0</v>
      </c>
      <c r="AQ537">
        <f t="shared" si="224"/>
        <v>0</v>
      </c>
      <c r="AR537">
        <f t="shared" si="225"/>
        <v>0</v>
      </c>
      <c r="AS537">
        <f t="shared" si="226"/>
        <v>0</v>
      </c>
      <c r="AT537" s="311">
        <f t="shared" si="227"/>
        <v>0</v>
      </c>
      <c r="AU537" s="312">
        <f t="shared" si="228"/>
        <v>0</v>
      </c>
      <c r="AV537" s="313">
        <f t="shared" si="229"/>
        <v>0</v>
      </c>
      <c r="AW537" s="314">
        <f t="shared" si="239"/>
        <v>0</v>
      </c>
      <c r="AX537" s="311">
        <f t="shared" si="230"/>
        <v>0</v>
      </c>
      <c r="AY537" s="312">
        <f t="shared" si="231"/>
        <v>0</v>
      </c>
      <c r="AZ537" s="313">
        <f t="shared" si="232"/>
        <v>0</v>
      </c>
      <c r="BA537" s="314">
        <f t="shared" si="240"/>
        <v>0</v>
      </c>
      <c r="BB537" s="311">
        <f t="shared" si="233"/>
        <v>0</v>
      </c>
      <c r="BC537" s="312">
        <f t="shared" si="234"/>
        <v>0</v>
      </c>
      <c r="BD537" s="313">
        <f t="shared" si="235"/>
        <v>0</v>
      </c>
      <c r="BE537" s="314">
        <f t="shared" si="241"/>
        <v>0</v>
      </c>
      <c r="BF537" s="311">
        <f t="shared" si="236"/>
        <v>0</v>
      </c>
      <c r="BG537" s="312">
        <f t="shared" si="237"/>
        <v>0</v>
      </c>
      <c r="BH537" s="313">
        <f t="shared" si="238"/>
        <v>0</v>
      </c>
      <c r="BI537" s="314">
        <f t="shared" si="242"/>
        <v>0</v>
      </c>
      <c r="BJ537" s="247">
        <f t="shared" si="243"/>
        <v>0</v>
      </c>
      <c r="BK537" s="310" t="str">
        <f>IF(BJ537=0,"",
IF(SUM($BJ$143:BJ537)=1,BL537,
IF($BJ$718&gt;SUM($BJ$143:BJ537),_xlfn.CONCAT(", ",BL537),
IF($BJ$718=SUM($BJ$143:BJ537),_xlfn.CONCAT(" y ",BL537)))))</f>
        <v/>
      </c>
      <c r="BL537" s="19">
        <v>395</v>
      </c>
      <c r="BM537" s="14"/>
      <c r="BN537" s="315"/>
      <c r="BO537" s="315"/>
      <c r="BP537" s="315"/>
      <c r="BQ537" s="315"/>
      <c r="BR537" s="315"/>
      <c r="BS537" s="315"/>
      <c r="BT537" s="315"/>
      <c r="BU537" s="315"/>
      <c r="BV537" s="14"/>
      <c r="BW537" s="14"/>
      <c r="BX537" s="14"/>
      <c r="BY537" s="14"/>
      <c r="BZ537" s="14"/>
      <c r="CA537" s="14"/>
      <c r="CB537" s="14"/>
      <c r="CC537" s="14"/>
      <c r="CD537" s="14"/>
      <c r="CE537" s="14"/>
      <c r="CF537" s="14"/>
      <c r="CG537" s="14"/>
      <c r="CH537" s="14"/>
      <c r="CI537" s="14"/>
      <c r="CJ537" s="14"/>
      <c r="CK537" s="14"/>
      <c r="CL537" s="14"/>
    </row>
    <row r="538" spans="1:90" ht="15" customHeight="1">
      <c r="A538" s="5"/>
      <c r="B538" s="6"/>
      <c r="C538" s="19" t="s">
        <v>7061</v>
      </c>
      <c r="D538" s="634" t="str">
        <f>IF($AC$136="","",IF(HLOOKUP($AC$136,Presentación!$AQ$3:$BV$574,Presentación!AP399)="","",HLOOKUP($AC$136,Presentación!$AQ$3:$BV$574,Presentación!AP399,0)))</f>
        <v/>
      </c>
      <c r="E538" s="669"/>
      <c r="F538" s="670"/>
      <c r="G538" s="752" t="str">
        <f>IF($AC$136="","",IF(HLOOKUP($AC$136,Presentación!$BZ$3:$DE$574,Presentación!AP399,0)="","",HLOOKUP($AC$136,Presentación!$BZ$3:$DE$574,Presentación!AP399,0)))</f>
        <v/>
      </c>
      <c r="H538" s="669"/>
      <c r="I538" s="669"/>
      <c r="J538" s="669"/>
      <c r="K538" s="669"/>
      <c r="L538" s="669"/>
      <c r="M538" s="669"/>
      <c r="N538" s="669"/>
      <c r="O538" s="669"/>
      <c r="P538" s="669"/>
      <c r="Q538" s="669"/>
      <c r="R538" s="669"/>
      <c r="S538" s="670"/>
      <c r="T538" s="866"/>
      <c r="U538" s="745"/>
      <c r="V538" s="746"/>
      <c r="W538" s="112"/>
      <c r="X538" s="112"/>
      <c r="Y538" s="112"/>
      <c r="Z538" s="112"/>
      <c r="AA538" s="112"/>
      <c r="AB538" s="112"/>
      <c r="AC538" s="112"/>
      <c r="AD538" s="112"/>
      <c r="AG538">
        <f t="shared" si="217"/>
        <v>0</v>
      </c>
      <c r="AH538" s="247">
        <f t="shared" si="218"/>
        <v>0</v>
      </c>
      <c r="AI538" s="310" t="str">
        <f>IF(AH538=0,"",
IF(SUM($AH$142:AH538)=1,AJ538,
IF($AH$717&gt;SUM($AH$142:AH538),_xlfn.CONCAT(", ",AJ538),
IF($AH$717=SUM($AH$142:AH538),_xlfn.CONCAT(" y ",AJ538)))))</f>
        <v/>
      </c>
      <c r="AJ538" s="19">
        <v>397</v>
      </c>
      <c r="AK538">
        <f t="shared" si="216"/>
        <v>0</v>
      </c>
      <c r="AL538">
        <f t="shared" si="219"/>
        <v>0</v>
      </c>
      <c r="AM538">
        <f t="shared" si="220"/>
        <v>0</v>
      </c>
      <c r="AN538">
        <f t="shared" si="221"/>
        <v>0</v>
      </c>
      <c r="AO538">
        <f t="shared" si="222"/>
        <v>0</v>
      </c>
      <c r="AP538">
        <f t="shared" si="223"/>
        <v>0</v>
      </c>
      <c r="AQ538">
        <f t="shared" si="224"/>
        <v>0</v>
      </c>
      <c r="AR538">
        <f t="shared" si="225"/>
        <v>0</v>
      </c>
      <c r="AS538">
        <f t="shared" si="226"/>
        <v>0</v>
      </c>
      <c r="AT538" s="311">
        <f t="shared" si="227"/>
        <v>0</v>
      </c>
      <c r="AU538" s="312">
        <f t="shared" si="228"/>
        <v>0</v>
      </c>
      <c r="AV538" s="313">
        <f t="shared" si="229"/>
        <v>0</v>
      </c>
      <c r="AW538" s="314">
        <f t="shared" si="239"/>
        <v>0</v>
      </c>
      <c r="AX538" s="311">
        <f t="shared" si="230"/>
        <v>0</v>
      </c>
      <c r="AY538" s="312">
        <f t="shared" si="231"/>
        <v>0</v>
      </c>
      <c r="AZ538" s="313">
        <f t="shared" si="232"/>
        <v>0</v>
      </c>
      <c r="BA538" s="314">
        <f t="shared" si="240"/>
        <v>0</v>
      </c>
      <c r="BB538" s="311">
        <f t="shared" si="233"/>
        <v>0</v>
      </c>
      <c r="BC538" s="312">
        <f t="shared" si="234"/>
        <v>0</v>
      </c>
      <c r="BD538" s="313">
        <f t="shared" si="235"/>
        <v>0</v>
      </c>
      <c r="BE538" s="314">
        <f t="shared" si="241"/>
        <v>0</v>
      </c>
      <c r="BF538" s="311">
        <f t="shared" si="236"/>
        <v>0</v>
      </c>
      <c r="BG538" s="312">
        <f t="shared" si="237"/>
        <v>0</v>
      </c>
      <c r="BH538" s="313">
        <f t="shared" si="238"/>
        <v>0</v>
      </c>
      <c r="BI538" s="314">
        <f t="shared" si="242"/>
        <v>0</v>
      </c>
      <c r="BJ538" s="247">
        <f t="shared" si="243"/>
        <v>0</v>
      </c>
      <c r="BK538" s="310" t="str">
        <f>IF(BJ538=0,"",
IF(SUM($BJ$143:BJ538)=1,BL538,
IF($BJ$718&gt;SUM($BJ$143:BJ538),_xlfn.CONCAT(", ",BL538),
IF($BJ$718=SUM($BJ$143:BJ538),_xlfn.CONCAT(" y ",BL538)))))</f>
        <v/>
      </c>
      <c r="BL538" s="19">
        <v>396</v>
      </c>
      <c r="BM538" s="14"/>
      <c r="BN538" s="315"/>
      <c r="BO538" s="315"/>
      <c r="BP538" s="315"/>
      <c r="BQ538" s="315"/>
      <c r="BR538" s="315"/>
      <c r="BS538" s="315"/>
      <c r="BT538" s="315"/>
      <c r="BU538" s="315"/>
      <c r="BV538" s="14"/>
      <c r="BW538" s="14"/>
      <c r="BX538" s="14"/>
      <c r="BY538" s="14"/>
      <c r="BZ538" s="14"/>
      <c r="CA538" s="14"/>
      <c r="CB538" s="14"/>
      <c r="CC538" s="14"/>
      <c r="CD538" s="14"/>
      <c r="CE538" s="14"/>
      <c r="CF538" s="14"/>
      <c r="CG538" s="14"/>
      <c r="CH538" s="14"/>
      <c r="CI538" s="14"/>
      <c r="CJ538" s="14"/>
      <c r="CK538" s="14"/>
      <c r="CL538" s="14"/>
    </row>
    <row r="539" spans="1:90" ht="15" customHeight="1">
      <c r="A539" s="5"/>
      <c r="B539" s="6"/>
      <c r="C539" s="19" t="s">
        <v>7062</v>
      </c>
      <c r="D539" s="634" t="str">
        <f>IF($AC$136="","",IF(HLOOKUP($AC$136,Presentación!$AQ$3:$BV$574,Presentación!AP400)="","",HLOOKUP($AC$136,Presentación!$AQ$3:$BV$574,Presentación!AP400,0)))</f>
        <v/>
      </c>
      <c r="E539" s="669"/>
      <c r="F539" s="670"/>
      <c r="G539" s="752" t="str">
        <f>IF($AC$136="","",IF(HLOOKUP($AC$136,Presentación!$BZ$3:$DE$574,Presentación!AP400,0)="","",HLOOKUP($AC$136,Presentación!$BZ$3:$DE$574,Presentación!AP400,0)))</f>
        <v/>
      </c>
      <c r="H539" s="669"/>
      <c r="I539" s="669"/>
      <c r="J539" s="669"/>
      <c r="K539" s="669"/>
      <c r="L539" s="669"/>
      <c r="M539" s="669"/>
      <c r="N539" s="669"/>
      <c r="O539" s="669"/>
      <c r="P539" s="669"/>
      <c r="Q539" s="669"/>
      <c r="R539" s="669"/>
      <c r="S539" s="670"/>
      <c r="T539" s="866"/>
      <c r="U539" s="745"/>
      <c r="V539" s="746"/>
      <c r="W539" s="112"/>
      <c r="X539" s="112"/>
      <c r="Y539" s="112"/>
      <c r="Z539" s="112"/>
      <c r="AA539" s="112"/>
      <c r="AB539" s="112"/>
      <c r="AC539" s="112"/>
      <c r="AD539" s="112"/>
      <c r="AG539">
        <f t="shared" si="217"/>
        <v>0</v>
      </c>
      <c r="AH539" s="247">
        <f t="shared" si="218"/>
        <v>0</v>
      </c>
      <c r="AI539" s="310" t="str">
        <f>IF(AH539=0,"",
IF(SUM($AH$142:AH539)=1,AJ539,
IF($AH$717&gt;SUM($AH$142:AH539),_xlfn.CONCAT(", ",AJ539),
IF($AH$717=SUM($AH$142:AH539),_xlfn.CONCAT(" y ",AJ539)))))</f>
        <v/>
      </c>
      <c r="AJ539" s="19">
        <v>398</v>
      </c>
      <c r="AK539">
        <f t="shared" si="216"/>
        <v>0</v>
      </c>
      <c r="AL539">
        <f t="shared" si="219"/>
        <v>0</v>
      </c>
      <c r="AM539">
        <f t="shared" si="220"/>
        <v>0</v>
      </c>
      <c r="AN539">
        <f t="shared" si="221"/>
        <v>0</v>
      </c>
      <c r="AO539">
        <f t="shared" si="222"/>
        <v>0</v>
      </c>
      <c r="AP539">
        <f t="shared" si="223"/>
        <v>0</v>
      </c>
      <c r="AQ539">
        <f t="shared" si="224"/>
        <v>0</v>
      </c>
      <c r="AR539">
        <f t="shared" si="225"/>
        <v>0</v>
      </c>
      <c r="AS539">
        <f t="shared" si="226"/>
        <v>0</v>
      </c>
      <c r="AT539" s="311">
        <f t="shared" si="227"/>
        <v>0</v>
      </c>
      <c r="AU539" s="312">
        <f t="shared" si="228"/>
        <v>0</v>
      </c>
      <c r="AV539" s="313">
        <f t="shared" si="229"/>
        <v>0</v>
      </c>
      <c r="AW539" s="314">
        <f t="shared" si="239"/>
        <v>0</v>
      </c>
      <c r="AX539" s="311">
        <f t="shared" si="230"/>
        <v>0</v>
      </c>
      <c r="AY539" s="312">
        <f t="shared" si="231"/>
        <v>0</v>
      </c>
      <c r="AZ539" s="313">
        <f t="shared" si="232"/>
        <v>0</v>
      </c>
      <c r="BA539" s="314">
        <f t="shared" si="240"/>
        <v>0</v>
      </c>
      <c r="BB539" s="311">
        <f t="shared" si="233"/>
        <v>0</v>
      </c>
      <c r="BC539" s="312">
        <f t="shared" si="234"/>
        <v>0</v>
      </c>
      <c r="BD539" s="313">
        <f t="shared" si="235"/>
        <v>0</v>
      </c>
      <c r="BE539" s="314">
        <f t="shared" si="241"/>
        <v>0</v>
      </c>
      <c r="BF539" s="311">
        <f t="shared" si="236"/>
        <v>0</v>
      </c>
      <c r="BG539" s="312">
        <f t="shared" si="237"/>
        <v>0</v>
      </c>
      <c r="BH539" s="313">
        <f t="shared" si="238"/>
        <v>0</v>
      </c>
      <c r="BI539" s="314">
        <f t="shared" si="242"/>
        <v>0</v>
      </c>
      <c r="BJ539" s="247">
        <f t="shared" si="243"/>
        <v>0</v>
      </c>
      <c r="BK539" s="310" t="str">
        <f>IF(BJ539=0,"",
IF(SUM($BJ$143:BJ539)=1,BL539,
IF($BJ$718&gt;SUM($BJ$143:BJ539),_xlfn.CONCAT(", ",BL539),
IF($BJ$718=SUM($BJ$143:BJ539),_xlfn.CONCAT(" y ",BL539)))))</f>
        <v/>
      </c>
      <c r="BL539" s="19">
        <v>397</v>
      </c>
      <c r="BM539" s="14"/>
      <c r="BN539" s="315"/>
      <c r="BO539" s="315"/>
      <c r="BP539" s="315"/>
      <c r="BQ539" s="315"/>
      <c r="BR539" s="315"/>
      <c r="BS539" s="315"/>
      <c r="BT539" s="315"/>
      <c r="BU539" s="315"/>
      <c r="BV539" s="14"/>
      <c r="BW539" s="14"/>
      <c r="BX539" s="14"/>
      <c r="BY539" s="14"/>
      <c r="BZ539" s="14"/>
      <c r="CA539" s="14"/>
      <c r="CB539" s="14"/>
      <c r="CC539" s="14"/>
      <c r="CD539" s="14"/>
      <c r="CE539" s="14"/>
      <c r="CF539" s="14"/>
      <c r="CG539" s="14"/>
      <c r="CH539" s="14"/>
      <c r="CI539" s="14"/>
      <c r="CJ539" s="14"/>
      <c r="CK539" s="14"/>
      <c r="CL539" s="14"/>
    </row>
    <row r="540" spans="1:90" ht="15" customHeight="1">
      <c r="A540" s="5"/>
      <c r="B540" s="6"/>
      <c r="C540" s="19" t="s">
        <v>7063</v>
      </c>
      <c r="D540" s="634" t="str">
        <f>IF($AC$136="","",IF(HLOOKUP($AC$136,Presentación!$AQ$3:$BV$574,Presentación!AP401)="","",HLOOKUP($AC$136,Presentación!$AQ$3:$BV$574,Presentación!AP401,0)))</f>
        <v/>
      </c>
      <c r="E540" s="669"/>
      <c r="F540" s="670"/>
      <c r="G540" s="752" t="str">
        <f>IF($AC$136="","",IF(HLOOKUP($AC$136,Presentación!$BZ$3:$DE$574,Presentación!AP401,0)="","",HLOOKUP($AC$136,Presentación!$BZ$3:$DE$574,Presentación!AP401,0)))</f>
        <v/>
      </c>
      <c r="H540" s="669"/>
      <c r="I540" s="669"/>
      <c r="J540" s="669"/>
      <c r="K540" s="669"/>
      <c r="L540" s="669"/>
      <c r="M540" s="669"/>
      <c r="N540" s="669"/>
      <c r="O540" s="669"/>
      <c r="P540" s="669"/>
      <c r="Q540" s="669"/>
      <c r="R540" s="669"/>
      <c r="S540" s="670"/>
      <c r="T540" s="866"/>
      <c r="U540" s="745"/>
      <c r="V540" s="746"/>
      <c r="W540" s="112"/>
      <c r="X540" s="112"/>
      <c r="Y540" s="112"/>
      <c r="Z540" s="112"/>
      <c r="AA540" s="112"/>
      <c r="AB540" s="112"/>
      <c r="AC540" s="112"/>
      <c r="AD540" s="112"/>
      <c r="AG540">
        <f t="shared" si="217"/>
        <v>0</v>
      </c>
      <c r="AH540" s="247">
        <f t="shared" si="218"/>
        <v>0</v>
      </c>
      <c r="AI540" s="310" t="str">
        <f>IF(AH540=0,"",
IF(SUM($AH$142:AH540)=1,AJ540,
IF($AH$717&gt;SUM($AH$142:AH540),_xlfn.CONCAT(", ",AJ540),
IF($AH$717=SUM($AH$142:AH540),_xlfn.CONCAT(" y ",AJ540)))))</f>
        <v/>
      </c>
      <c r="AJ540" s="19">
        <v>399</v>
      </c>
      <c r="AK540">
        <f t="shared" si="216"/>
        <v>0</v>
      </c>
      <c r="AL540">
        <f t="shared" si="219"/>
        <v>0</v>
      </c>
      <c r="AM540">
        <f t="shared" si="220"/>
        <v>0</v>
      </c>
      <c r="AN540">
        <f t="shared" si="221"/>
        <v>0</v>
      </c>
      <c r="AO540">
        <f t="shared" si="222"/>
        <v>0</v>
      </c>
      <c r="AP540">
        <f t="shared" si="223"/>
        <v>0</v>
      </c>
      <c r="AQ540">
        <f t="shared" si="224"/>
        <v>0</v>
      </c>
      <c r="AR540">
        <f t="shared" si="225"/>
        <v>0</v>
      </c>
      <c r="AS540">
        <f t="shared" si="226"/>
        <v>0</v>
      </c>
      <c r="AT540" s="311">
        <f t="shared" si="227"/>
        <v>0</v>
      </c>
      <c r="AU540" s="312">
        <f t="shared" si="228"/>
        <v>0</v>
      </c>
      <c r="AV540" s="313">
        <f t="shared" si="229"/>
        <v>0</v>
      </c>
      <c r="AW540" s="314">
        <f t="shared" si="239"/>
        <v>0</v>
      </c>
      <c r="AX540" s="311">
        <f t="shared" si="230"/>
        <v>0</v>
      </c>
      <c r="AY540" s="312">
        <f t="shared" si="231"/>
        <v>0</v>
      </c>
      <c r="AZ540" s="313">
        <f t="shared" si="232"/>
        <v>0</v>
      </c>
      <c r="BA540" s="314">
        <f t="shared" si="240"/>
        <v>0</v>
      </c>
      <c r="BB540" s="311">
        <f t="shared" si="233"/>
        <v>0</v>
      </c>
      <c r="BC540" s="312">
        <f t="shared" si="234"/>
        <v>0</v>
      </c>
      <c r="BD540" s="313">
        <f t="shared" si="235"/>
        <v>0</v>
      </c>
      <c r="BE540" s="314">
        <f t="shared" si="241"/>
        <v>0</v>
      </c>
      <c r="BF540" s="311">
        <f t="shared" si="236"/>
        <v>0</v>
      </c>
      <c r="BG540" s="312">
        <f t="shared" si="237"/>
        <v>0</v>
      </c>
      <c r="BH540" s="313">
        <f t="shared" si="238"/>
        <v>0</v>
      </c>
      <c r="BI540" s="314">
        <f t="shared" si="242"/>
        <v>0</v>
      </c>
      <c r="BJ540" s="247">
        <f t="shared" si="243"/>
        <v>0</v>
      </c>
      <c r="BK540" s="310" t="str">
        <f>IF(BJ540=0,"",
IF(SUM($BJ$143:BJ540)=1,BL540,
IF($BJ$718&gt;SUM($BJ$143:BJ540),_xlfn.CONCAT(", ",BL540),
IF($BJ$718=SUM($BJ$143:BJ540),_xlfn.CONCAT(" y ",BL540)))))</f>
        <v/>
      </c>
      <c r="BL540" s="19">
        <v>398</v>
      </c>
      <c r="BM540" s="14"/>
      <c r="BN540" s="315"/>
      <c r="BO540" s="315"/>
      <c r="BP540" s="315"/>
      <c r="BQ540" s="315"/>
      <c r="BR540" s="315"/>
      <c r="BS540" s="315"/>
      <c r="BT540" s="315"/>
      <c r="BU540" s="315"/>
      <c r="BV540" s="14"/>
      <c r="BW540" s="14"/>
      <c r="BX540" s="14"/>
      <c r="BY540" s="14"/>
      <c r="BZ540" s="14"/>
      <c r="CA540" s="14"/>
      <c r="CB540" s="14"/>
      <c r="CC540" s="14"/>
      <c r="CD540" s="14"/>
      <c r="CE540" s="14"/>
      <c r="CF540" s="14"/>
      <c r="CG540" s="14"/>
      <c r="CH540" s="14"/>
      <c r="CI540" s="14"/>
      <c r="CJ540" s="14"/>
      <c r="CK540" s="14"/>
      <c r="CL540" s="14"/>
    </row>
    <row r="541" spans="1:90" ht="15" customHeight="1">
      <c r="A541" s="5"/>
      <c r="B541" s="6"/>
      <c r="C541" s="19" t="s">
        <v>7064</v>
      </c>
      <c r="D541" s="634" t="str">
        <f>IF($AC$136="","",IF(HLOOKUP($AC$136,Presentación!$AQ$3:$BV$574,Presentación!AP402)="","",HLOOKUP($AC$136,Presentación!$AQ$3:$BV$574,Presentación!AP402,0)))</f>
        <v/>
      </c>
      <c r="E541" s="669"/>
      <c r="F541" s="670"/>
      <c r="G541" s="752" t="str">
        <f>IF($AC$136="","",IF(HLOOKUP($AC$136,Presentación!$BZ$3:$DE$574,Presentación!AP402,0)="","",HLOOKUP($AC$136,Presentación!$BZ$3:$DE$574,Presentación!AP402,0)))</f>
        <v/>
      </c>
      <c r="H541" s="669"/>
      <c r="I541" s="669"/>
      <c r="J541" s="669"/>
      <c r="K541" s="669"/>
      <c r="L541" s="669"/>
      <c r="M541" s="669"/>
      <c r="N541" s="669"/>
      <c r="O541" s="669"/>
      <c r="P541" s="669"/>
      <c r="Q541" s="669"/>
      <c r="R541" s="669"/>
      <c r="S541" s="670"/>
      <c r="T541" s="866"/>
      <c r="U541" s="745"/>
      <c r="V541" s="746"/>
      <c r="W541" s="112"/>
      <c r="X541" s="112"/>
      <c r="Y541" s="112"/>
      <c r="Z541" s="112"/>
      <c r="AA541" s="112"/>
      <c r="AB541" s="112"/>
      <c r="AC541" s="112"/>
      <c r="AD541" s="112"/>
      <c r="AG541">
        <f t="shared" si="217"/>
        <v>0</v>
      </c>
      <c r="AH541" s="247">
        <f t="shared" si="218"/>
        <v>0</v>
      </c>
      <c r="AI541" s="310" t="str">
        <f>IF(AH541=0,"",
IF(SUM($AH$142:AH541)=1,AJ541,
IF($AH$717&gt;SUM($AH$142:AH541),_xlfn.CONCAT(", ",AJ541),
IF($AH$717=SUM($AH$142:AH541),_xlfn.CONCAT(" y ",AJ541)))))</f>
        <v/>
      </c>
      <c r="AJ541" s="19">
        <v>400</v>
      </c>
      <c r="AK541">
        <f t="shared" si="216"/>
        <v>0</v>
      </c>
      <c r="AL541">
        <f t="shared" si="219"/>
        <v>0</v>
      </c>
      <c r="AM541">
        <f t="shared" si="220"/>
        <v>0</v>
      </c>
      <c r="AN541">
        <f t="shared" si="221"/>
        <v>0</v>
      </c>
      <c r="AO541">
        <f t="shared" si="222"/>
        <v>0</v>
      </c>
      <c r="AP541">
        <f t="shared" si="223"/>
        <v>0</v>
      </c>
      <c r="AQ541">
        <f t="shared" si="224"/>
        <v>0</v>
      </c>
      <c r="AR541">
        <f t="shared" si="225"/>
        <v>0</v>
      </c>
      <c r="AS541">
        <f t="shared" si="226"/>
        <v>0</v>
      </c>
      <c r="AT541" s="311">
        <f t="shared" si="227"/>
        <v>0</v>
      </c>
      <c r="AU541" s="312">
        <f t="shared" si="228"/>
        <v>0</v>
      </c>
      <c r="AV541" s="313">
        <f t="shared" si="229"/>
        <v>0</v>
      </c>
      <c r="AW541" s="314">
        <f t="shared" si="239"/>
        <v>0</v>
      </c>
      <c r="AX541" s="311">
        <f t="shared" si="230"/>
        <v>0</v>
      </c>
      <c r="AY541" s="312">
        <f t="shared" si="231"/>
        <v>0</v>
      </c>
      <c r="AZ541" s="313">
        <f t="shared" si="232"/>
        <v>0</v>
      </c>
      <c r="BA541" s="314">
        <f t="shared" si="240"/>
        <v>0</v>
      </c>
      <c r="BB541" s="311">
        <f t="shared" si="233"/>
        <v>0</v>
      </c>
      <c r="BC541" s="312">
        <f t="shared" si="234"/>
        <v>0</v>
      </c>
      <c r="BD541" s="313">
        <f t="shared" si="235"/>
        <v>0</v>
      </c>
      <c r="BE541" s="314">
        <f t="shared" si="241"/>
        <v>0</v>
      </c>
      <c r="BF541" s="311">
        <f t="shared" si="236"/>
        <v>0</v>
      </c>
      <c r="BG541" s="312">
        <f t="shared" si="237"/>
        <v>0</v>
      </c>
      <c r="BH541" s="313">
        <f t="shared" si="238"/>
        <v>0</v>
      </c>
      <c r="BI541" s="314">
        <f t="shared" si="242"/>
        <v>0</v>
      </c>
      <c r="BJ541" s="247">
        <f t="shared" si="243"/>
        <v>0</v>
      </c>
      <c r="BK541" s="310" t="str">
        <f>IF(BJ541=0,"",
IF(SUM($BJ$143:BJ541)=1,BL541,
IF($BJ$718&gt;SUM($BJ$143:BJ541),_xlfn.CONCAT(", ",BL541),
IF($BJ$718=SUM($BJ$143:BJ541),_xlfn.CONCAT(" y ",BL541)))))</f>
        <v/>
      </c>
      <c r="BL541" s="19">
        <v>399</v>
      </c>
      <c r="BM541" s="14"/>
      <c r="BN541" s="315"/>
      <c r="BO541" s="315"/>
      <c r="BP541" s="315"/>
      <c r="BQ541" s="315"/>
      <c r="BR541" s="315"/>
      <c r="BS541" s="315"/>
      <c r="BT541" s="315"/>
      <c r="BU541" s="315"/>
      <c r="BV541" s="14"/>
      <c r="BW541" s="14"/>
      <c r="BX541" s="14"/>
      <c r="BY541" s="14"/>
      <c r="BZ541" s="14"/>
      <c r="CA541" s="14"/>
      <c r="CB541" s="14"/>
      <c r="CC541" s="14"/>
      <c r="CD541" s="14"/>
      <c r="CE541" s="14"/>
      <c r="CF541" s="14"/>
      <c r="CG541" s="14"/>
      <c r="CH541" s="14"/>
      <c r="CI541" s="14"/>
      <c r="CJ541" s="14"/>
      <c r="CK541" s="14"/>
      <c r="CL541" s="14"/>
    </row>
    <row r="542" spans="1:90" ht="15" customHeight="1">
      <c r="A542" s="5"/>
      <c r="B542" s="6"/>
      <c r="C542" s="19" t="s">
        <v>7065</v>
      </c>
      <c r="D542" s="634" t="str">
        <f>IF($AC$136="","",IF(HLOOKUP($AC$136,Presentación!$AQ$3:$BV$574,Presentación!AP403)="","",HLOOKUP($AC$136,Presentación!$AQ$3:$BV$574,Presentación!AP403,0)))</f>
        <v/>
      </c>
      <c r="E542" s="669"/>
      <c r="F542" s="670"/>
      <c r="G542" s="752" t="str">
        <f>IF($AC$136="","",IF(HLOOKUP($AC$136,Presentación!$BZ$3:$DE$574,Presentación!AP403,0)="","",HLOOKUP($AC$136,Presentación!$BZ$3:$DE$574,Presentación!AP403,0)))</f>
        <v/>
      </c>
      <c r="H542" s="669"/>
      <c r="I542" s="669"/>
      <c r="J542" s="669"/>
      <c r="K542" s="669"/>
      <c r="L542" s="669"/>
      <c r="M542" s="669"/>
      <c r="N542" s="669"/>
      <c r="O542" s="669"/>
      <c r="P542" s="669"/>
      <c r="Q542" s="669"/>
      <c r="R542" s="669"/>
      <c r="S542" s="670"/>
      <c r="T542" s="866"/>
      <c r="U542" s="745"/>
      <c r="V542" s="746"/>
      <c r="W542" s="112"/>
      <c r="X542" s="112"/>
      <c r="Y542" s="112"/>
      <c r="Z542" s="112"/>
      <c r="AA542" s="112"/>
      <c r="AB542" s="112"/>
      <c r="AC542" s="112"/>
      <c r="AD542" s="112"/>
      <c r="AG542">
        <f t="shared" si="217"/>
        <v>0</v>
      </c>
      <c r="AH542" s="247">
        <f t="shared" si="218"/>
        <v>0</v>
      </c>
      <c r="AI542" s="310" t="str">
        <f>IF(AH542=0,"",
IF(SUM($AH$142:AH542)=1,AJ542,
IF($AH$717&gt;SUM($AH$142:AH542),_xlfn.CONCAT(", ",AJ542),
IF($AH$717=SUM($AH$142:AH542),_xlfn.CONCAT(" y ",AJ542)))))</f>
        <v/>
      </c>
      <c r="AJ542" s="19">
        <v>401</v>
      </c>
      <c r="AK542">
        <f t="shared" si="216"/>
        <v>0</v>
      </c>
      <c r="AL542">
        <f t="shared" si="219"/>
        <v>0</v>
      </c>
      <c r="AM542">
        <f t="shared" si="220"/>
        <v>0</v>
      </c>
      <c r="AN542">
        <f t="shared" si="221"/>
        <v>0</v>
      </c>
      <c r="AO542">
        <f t="shared" si="222"/>
        <v>0</v>
      </c>
      <c r="AP542">
        <f t="shared" si="223"/>
        <v>0</v>
      </c>
      <c r="AQ542">
        <f t="shared" si="224"/>
        <v>0</v>
      </c>
      <c r="AR542">
        <f t="shared" si="225"/>
        <v>0</v>
      </c>
      <c r="AS542">
        <f t="shared" si="226"/>
        <v>0</v>
      </c>
      <c r="AT542" s="311">
        <f t="shared" si="227"/>
        <v>0</v>
      </c>
      <c r="AU542" s="312">
        <f t="shared" si="228"/>
        <v>0</v>
      </c>
      <c r="AV542" s="313">
        <f t="shared" si="229"/>
        <v>0</v>
      </c>
      <c r="AW542" s="314">
        <f t="shared" si="239"/>
        <v>0</v>
      </c>
      <c r="AX542" s="311">
        <f t="shared" si="230"/>
        <v>0</v>
      </c>
      <c r="AY542" s="312">
        <f t="shared" si="231"/>
        <v>0</v>
      </c>
      <c r="AZ542" s="313">
        <f t="shared" si="232"/>
        <v>0</v>
      </c>
      <c r="BA542" s="314">
        <f t="shared" si="240"/>
        <v>0</v>
      </c>
      <c r="BB542" s="311">
        <f t="shared" si="233"/>
        <v>0</v>
      </c>
      <c r="BC542" s="312">
        <f t="shared" si="234"/>
        <v>0</v>
      </c>
      <c r="BD542" s="313">
        <f t="shared" si="235"/>
        <v>0</v>
      </c>
      <c r="BE542" s="314">
        <f t="shared" si="241"/>
        <v>0</v>
      </c>
      <c r="BF542" s="311">
        <f t="shared" si="236"/>
        <v>0</v>
      </c>
      <c r="BG542" s="312">
        <f t="shared" si="237"/>
        <v>0</v>
      </c>
      <c r="BH542" s="313">
        <f t="shared" si="238"/>
        <v>0</v>
      </c>
      <c r="BI542" s="314">
        <f t="shared" si="242"/>
        <v>0</v>
      </c>
      <c r="BJ542" s="247">
        <f t="shared" si="243"/>
        <v>0</v>
      </c>
      <c r="BK542" s="310" t="str">
        <f>IF(BJ542=0,"",
IF(SUM($BJ$143:BJ542)=1,BL542,
IF($BJ$718&gt;SUM($BJ$143:BJ542),_xlfn.CONCAT(", ",BL542),
IF($BJ$718=SUM($BJ$143:BJ542),_xlfn.CONCAT(" y ",BL542)))))</f>
        <v/>
      </c>
      <c r="BL542" s="19">
        <v>400</v>
      </c>
      <c r="BM542" s="14"/>
      <c r="BN542" s="315"/>
      <c r="BO542" s="315"/>
      <c r="BP542" s="315"/>
      <c r="BQ542" s="315"/>
      <c r="BR542" s="315"/>
      <c r="BS542" s="315"/>
      <c r="BT542" s="315"/>
      <c r="BU542" s="315"/>
      <c r="BV542" s="14"/>
      <c r="BW542" s="14"/>
      <c r="BX542" s="14"/>
      <c r="BY542" s="14"/>
      <c r="BZ542" s="14"/>
      <c r="CA542" s="14"/>
      <c r="CB542" s="14"/>
      <c r="CC542" s="14"/>
      <c r="CD542" s="14"/>
      <c r="CE542" s="14"/>
      <c r="CF542" s="14"/>
      <c r="CG542" s="14"/>
      <c r="CH542" s="14"/>
      <c r="CI542" s="14"/>
      <c r="CJ542" s="14"/>
      <c r="CK542" s="14"/>
      <c r="CL542" s="14"/>
    </row>
    <row r="543" spans="1:90" ht="15" customHeight="1">
      <c r="A543" s="5"/>
      <c r="B543" s="6"/>
      <c r="C543" s="19" t="s">
        <v>7066</v>
      </c>
      <c r="D543" s="634" t="str">
        <f>IF($AC$136="","",IF(HLOOKUP($AC$136,Presentación!$AQ$3:$BV$574,Presentación!AP404)="","",HLOOKUP($AC$136,Presentación!$AQ$3:$BV$574,Presentación!AP404,0)))</f>
        <v/>
      </c>
      <c r="E543" s="669"/>
      <c r="F543" s="670"/>
      <c r="G543" s="752" t="str">
        <f>IF($AC$136="","",IF(HLOOKUP($AC$136,Presentación!$BZ$3:$DE$574,Presentación!AP404,0)="","",HLOOKUP($AC$136,Presentación!$BZ$3:$DE$574,Presentación!AP404,0)))</f>
        <v/>
      </c>
      <c r="H543" s="669"/>
      <c r="I543" s="669"/>
      <c r="J543" s="669"/>
      <c r="K543" s="669"/>
      <c r="L543" s="669"/>
      <c r="M543" s="669"/>
      <c r="N543" s="669"/>
      <c r="O543" s="669"/>
      <c r="P543" s="669"/>
      <c r="Q543" s="669"/>
      <c r="R543" s="669"/>
      <c r="S543" s="670"/>
      <c r="T543" s="866"/>
      <c r="U543" s="745"/>
      <c r="V543" s="746"/>
      <c r="W543" s="112"/>
      <c r="X543" s="112"/>
      <c r="Y543" s="112"/>
      <c r="Z543" s="112"/>
      <c r="AA543" s="112"/>
      <c r="AB543" s="112"/>
      <c r="AC543" s="112"/>
      <c r="AD543" s="112"/>
      <c r="AG543">
        <f t="shared" si="217"/>
        <v>0</v>
      </c>
      <c r="AH543" s="247">
        <f t="shared" si="218"/>
        <v>0</v>
      </c>
      <c r="AI543" s="310" t="str">
        <f>IF(AH543=0,"",
IF(SUM($AH$142:AH543)=1,AJ543,
IF($AH$717&gt;SUM($AH$142:AH543),_xlfn.CONCAT(", ",AJ543),
IF($AH$717=SUM($AH$142:AH543),_xlfn.CONCAT(" y ",AJ543)))))</f>
        <v/>
      </c>
      <c r="AJ543" s="19">
        <v>402</v>
      </c>
      <c r="AK543">
        <f t="shared" si="216"/>
        <v>0</v>
      </c>
      <c r="AL543">
        <f t="shared" si="219"/>
        <v>0</v>
      </c>
      <c r="AM543">
        <f t="shared" si="220"/>
        <v>0</v>
      </c>
      <c r="AN543">
        <f t="shared" si="221"/>
        <v>0</v>
      </c>
      <c r="AO543">
        <f t="shared" si="222"/>
        <v>0</v>
      </c>
      <c r="AP543">
        <f t="shared" si="223"/>
        <v>0</v>
      </c>
      <c r="AQ543">
        <f t="shared" si="224"/>
        <v>0</v>
      </c>
      <c r="AR543">
        <f t="shared" si="225"/>
        <v>0</v>
      </c>
      <c r="AS543">
        <f t="shared" si="226"/>
        <v>0</v>
      </c>
      <c r="AT543" s="311">
        <f t="shared" si="227"/>
        <v>0</v>
      </c>
      <c r="AU543" s="312">
        <f t="shared" si="228"/>
        <v>0</v>
      </c>
      <c r="AV543" s="313">
        <f t="shared" si="229"/>
        <v>0</v>
      </c>
      <c r="AW543" s="314">
        <f t="shared" si="239"/>
        <v>0</v>
      </c>
      <c r="AX543" s="311">
        <f t="shared" si="230"/>
        <v>0</v>
      </c>
      <c r="AY543" s="312">
        <f t="shared" si="231"/>
        <v>0</v>
      </c>
      <c r="AZ543" s="313">
        <f t="shared" si="232"/>
        <v>0</v>
      </c>
      <c r="BA543" s="314">
        <f t="shared" si="240"/>
        <v>0</v>
      </c>
      <c r="BB543" s="311">
        <f t="shared" si="233"/>
        <v>0</v>
      </c>
      <c r="BC543" s="312">
        <f t="shared" si="234"/>
        <v>0</v>
      </c>
      <c r="BD543" s="313">
        <f t="shared" si="235"/>
        <v>0</v>
      </c>
      <c r="BE543" s="314">
        <f t="shared" si="241"/>
        <v>0</v>
      </c>
      <c r="BF543" s="311">
        <f t="shared" si="236"/>
        <v>0</v>
      </c>
      <c r="BG543" s="312">
        <f t="shared" si="237"/>
        <v>0</v>
      </c>
      <c r="BH543" s="313">
        <f t="shared" si="238"/>
        <v>0</v>
      </c>
      <c r="BI543" s="314">
        <f t="shared" si="242"/>
        <v>0</v>
      </c>
      <c r="BJ543" s="247">
        <f t="shared" si="243"/>
        <v>0</v>
      </c>
      <c r="BK543" s="310" t="str">
        <f>IF(BJ543=0,"",
IF(SUM($BJ$143:BJ543)=1,BL543,
IF($BJ$718&gt;SUM($BJ$143:BJ543),_xlfn.CONCAT(", ",BL543),
IF($BJ$718=SUM($BJ$143:BJ543),_xlfn.CONCAT(" y ",BL543)))))</f>
        <v/>
      </c>
      <c r="BL543" s="19">
        <v>401</v>
      </c>
      <c r="BM543" s="14"/>
      <c r="BN543" s="315"/>
      <c r="BO543" s="315"/>
      <c r="BP543" s="315"/>
      <c r="BQ543" s="315"/>
      <c r="BR543" s="315"/>
      <c r="BS543" s="315"/>
      <c r="BT543" s="315"/>
      <c r="BU543" s="315"/>
      <c r="BV543" s="14"/>
      <c r="BW543" s="14"/>
      <c r="BX543" s="14"/>
      <c r="BY543" s="14"/>
      <c r="BZ543" s="14"/>
      <c r="CA543" s="14"/>
      <c r="CB543" s="14"/>
      <c r="CC543" s="14"/>
      <c r="CD543" s="14"/>
      <c r="CE543" s="14"/>
      <c r="CF543" s="14"/>
      <c r="CG543" s="14"/>
      <c r="CH543" s="14"/>
      <c r="CI543" s="14"/>
      <c r="CJ543" s="14"/>
      <c r="CK543" s="14"/>
      <c r="CL543" s="14"/>
    </row>
    <row r="544" spans="1:90" ht="15" customHeight="1">
      <c r="A544" s="5"/>
      <c r="B544" s="6"/>
      <c r="C544" s="19" t="s">
        <v>7067</v>
      </c>
      <c r="D544" s="634" t="str">
        <f>IF($AC$136="","",IF(HLOOKUP($AC$136,Presentación!$AQ$3:$BV$574,Presentación!AP405)="","",HLOOKUP($AC$136,Presentación!$AQ$3:$BV$574,Presentación!AP405,0)))</f>
        <v/>
      </c>
      <c r="E544" s="669"/>
      <c r="F544" s="670"/>
      <c r="G544" s="752" t="str">
        <f>IF($AC$136="","",IF(HLOOKUP($AC$136,Presentación!$BZ$3:$DE$574,Presentación!AP405,0)="","",HLOOKUP($AC$136,Presentación!$BZ$3:$DE$574,Presentación!AP405,0)))</f>
        <v/>
      </c>
      <c r="H544" s="669"/>
      <c r="I544" s="669"/>
      <c r="J544" s="669"/>
      <c r="K544" s="669"/>
      <c r="L544" s="669"/>
      <c r="M544" s="669"/>
      <c r="N544" s="669"/>
      <c r="O544" s="669"/>
      <c r="P544" s="669"/>
      <c r="Q544" s="669"/>
      <c r="R544" s="669"/>
      <c r="S544" s="670"/>
      <c r="T544" s="866"/>
      <c r="U544" s="745"/>
      <c r="V544" s="746"/>
      <c r="W544" s="112"/>
      <c r="X544" s="112"/>
      <c r="Y544" s="112"/>
      <c r="Z544" s="112"/>
      <c r="AA544" s="112"/>
      <c r="AB544" s="112"/>
      <c r="AC544" s="112"/>
      <c r="AD544" s="112"/>
      <c r="AG544">
        <f t="shared" si="217"/>
        <v>0</v>
      </c>
      <c r="AH544" s="247">
        <f t="shared" si="218"/>
        <v>0</v>
      </c>
      <c r="AI544" s="310" t="str">
        <f>IF(AH544=0,"",
IF(SUM($AH$142:AH544)=1,AJ544,
IF($AH$717&gt;SUM($AH$142:AH544),_xlfn.CONCAT(", ",AJ544),
IF($AH$717=SUM($AH$142:AH544),_xlfn.CONCAT(" y ",AJ544)))))</f>
        <v/>
      </c>
      <c r="AJ544" s="19">
        <v>403</v>
      </c>
      <c r="AK544">
        <f t="shared" si="216"/>
        <v>0</v>
      </c>
      <c r="AL544">
        <f t="shared" si="219"/>
        <v>0</v>
      </c>
      <c r="AM544">
        <f t="shared" si="220"/>
        <v>0</v>
      </c>
      <c r="AN544">
        <f t="shared" si="221"/>
        <v>0</v>
      </c>
      <c r="AO544">
        <f t="shared" si="222"/>
        <v>0</v>
      </c>
      <c r="AP544">
        <f t="shared" si="223"/>
        <v>0</v>
      </c>
      <c r="AQ544">
        <f t="shared" si="224"/>
        <v>0</v>
      </c>
      <c r="AR544">
        <f t="shared" si="225"/>
        <v>0</v>
      </c>
      <c r="AS544">
        <f t="shared" si="226"/>
        <v>0</v>
      </c>
      <c r="AT544" s="311">
        <f t="shared" si="227"/>
        <v>0</v>
      </c>
      <c r="AU544" s="312">
        <f t="shared" si="228"/>
        <v>0</v>
      </c>
      <c r="AV544" s="313">
        <f t="shared" si="229"/>
        <v>0</v>
      </c>
      <c r="AW544" s="314">
        <f t="shared" si="239"/>
        <v>0</v>
      </c>
      <c r="AX544" s="311">
        <f t="shared" si="230"/>
        <v>0</v>
      </c>
      <c r="AY544" s="312">
        <f t="shared" si="231"/>
        <v>0</v>
      </c>
      <c r="AZ544" s="313">
        <f t="shared" si="232"/>
        <v>0</v>
      </c>
      <c r="BA544" s="314">
        <f t="shared" si="240"/>
        <v>0</v>
      </c>
      <c r="BB544" s="311">
        <f t="shared" si="233"/>
        <v>0</v>
      </c>
      <c r="BC544" s="312">
        <f t="shared" si="234"/>
        <v>0</v>
      </c>
      <c r="BD544" s="313">
        <f t="shared" si="235"/>
        <v>0</v>
      </c>
      <c r="BE544" s="314">
        <f t="shared" si="241"/>
        <v>0</v>
      </c>
      <c r="BF544" s="311">
        <f t="shared" si="236"/>
        <v>0</v>
      </c>
      <c r="BG544" s="312">
        <f t="shared" si="237"/>
        <v>0</v>
      </c>
      <c r="BH544" s="313">
        <f t="shared" si="238"/>
        <v>0</v>
      </c>
      <c r="BI544" s="314">
        <f t="shared" si="242"/>
        <v>0</v>
      </c>
      <c r="BJ544" s="247">
        <f t="shared" si="243"/>
        <v>0</v>
      </c>
      <c r="BK544" s="310" t="str">
        <f>IF(BJ544=0,"",
IF(SUM($BJ$143:BJ544)=1,BL544,
IF($BJ$718&gt;SUM($BJ$143:BJ544),_xlfn.CONCAT(", ",BL544),
IF($BJ$718=SUM($BJ$143:BJ544),_xlfn.CONCAT(" y ",BL544)))))</f>
        <v/>
      </c>
      <c r="BL544" s="19">
        <v>402</v>
      </c>
      <c r="BM544" s="14"/>
      <c r="BN544" s="315"/>
      <c r="BO544" s="315"/>
      <c r="BP544" s="315"/>
      <c r="BQ544" s="315"/>
      <c r="BR544" s="315"/>
      <c r="BS544" s="315"/>
      <c r="BT544" s="315"/>
      <c r="BU544" s="315"/>
      <c r="BV544" s="14"/>
      <c r="BW544" s="14"/>
      <c r="BX544" s="14"/>
      <c r="BY544" s="14"/>
      <c r="BZ544" s="14"/>
      <c r="CA544" s="14"/>
      <c r="CB544" s="14"/>
      <c r="CC544" s="14"/>
      <c r="CD544" s="14"/>
      <c r="CE544" s="14"/>
      <c r="CF544" s="14"/>
      <c r="CG544" s="14"/>
      <c r="CH544" s="14"/>
      <c r="CI544" s="14"/>
      <c r="CJ544" s="14"/>
      <c r="CK544" s="14"/>
      <c r="CL544" s="14"/>
    </row>
    <row r="545" spans="1:90" ht="15" customHeight="1">
      <c r="A545" s="5"/>
      <c r="B545" s="6"/>
      <c r="C545" s="19" t="s">
        <v>7068</v>
      </c>
      <c r="D545" s="634" t="str">
        <f>IF($AC$136="","",IF(HLOOKUP($AC$136,Presentación!$AQ$3:$BV$574,Presentación!AP406)="","",HLOOKUP($AC$136,Presentación!$AQ$3:$BV$574,Presentación!AP406,0)))</f>
        <v/>
      </c>
      <c r="E545" s="669"/>
      <c r="F545" s="670"/>
      <c r="G545" s="752" t="str">
        <f>IF($AC$136="","",IF(HLOOKUP($AC$136,Presentación!$BZ$3:$DE$574,Presentación!AP406,0)="","",HLOOKUP($AC$136,Presentación!$BZ$3:$DE$574,Presentación!AP406,0)))</f>
        <v/>
      </c>
      <c r="H545" s="669"/>
      <c r="I545" s="669"/>
      <c r="J545" s="669"/>
      <c r="K545" s="669"/>
      <c r="L545" s="669"/>
      <c r="M545" s="669"/>
      <c r="N545" s="669"/>
      <c r="O545" s="669"/>
      <c r="P545" s="669"/>
      <c r="Q545" s="669"/>
      <c r="R545" s="669"/>
      <c r="S545" s="670"/>
      <c r="T545" s="866"/>
      <c r="U545" s="745"/>
      <c r="V545" s="746"/>
      <c r="W545" s="112"/>
      <c r="X545" s="112"/>
      <c r="Y545" s="112"/>
      <c r="Z545" s="112"/>
      <c r="AA545" s="112"/>
      <c r="AB545" s="112"/>
      <c r="AC545" s="112"/>
      <c r="AD545" s="112"/>
      <c r="AG545">
        <f t="shared" si="217"/>
        <v>0</v>
      </c>
      <c r="AH545" s="247">
        <f t="shared" si="218"/>
        <v>0</v>
      </c>
      <c r="AI545" s="310" t="str">
        <f>IF(AH545=0,"",
IF(SUM($AH$142:AH545)=1,AJ545,
IF($AH$717&gt;SUM($AH$142:AH545),_xlfn.CONCAT(", ",AJ545),
IF($AH$717=SUM($AH$142:AH545),_xlfn.CONCAT(" y ",AJ545)))))</f>
        <v/>
      </c>
      <c r="AJ545" s="19">
        <v>404</v>
      </c>
      <c r="AK545">
        <f t="shared" si="216"/>
        <v>0</v>
      </c>
      <c r="AL545">
        <f t="shared" si="219"/>
        <v>0</v>
      </c>
      <c r="AM545">
        <f t="shared" si="220"/>
        <v>0</v>
      </c>
      <c r="AN545">
        <f t="shared" si="221"/>
        <v>0</v>
      </c>
      <c r="AO545">
        <f t="shared" si="222"/>
        <v>0</v>
      </c>
      <c r="AP545">
        <f t="shared" si="223"/>
        <v>0</v>
      </c>
      <c r="AQ545">
        <f t="shared" si="224"/>
        <v>0</v>
      </c>
      <c r="AR545">
        <f t="shared" si="225"/>
        <v>0</v>
      </c>
      <c r="AS545">
        <f t="shared" si="226"/>
        <v>0</v>
      </c>
      <c r="AT545" s="311">
        <f t="shared" si="227"/>
        <v>0</v>
      </c>
      <c r="AU545" s="312">
        <f t="shared" si="228"/>
        <v>0</v>
      </c>
      <c r="AV545" s="313">
        <f t="shared" si="229"/>
        <v>0</v>
      </c>
      <c r="AW545" s="314">
        <f t="shared" si="239"/>
        <v>0</v>
      </c>
      <c r="AX545" s="311">
        <f t="shared" si="230"/>
        <v>0</v>
      </c>
      <c r="AY545" s="312">
        <f t="shared" si="231"/>
        <v>0</v>
      </c>
      <c r="AZ545" s="313">
        <f t="shared" si="232"/>
        <v>0</v>
      </c>
      <c r="BA545" s="314">
        <f t="shared" si="240"/>
        <v>0</v>
      </c>
      <c r="BB545" s="311">
        <f t="shared" si="233"/>
        <v>0</v>
      </c>
      <c r="BC545" s="312">
        <f t="shared" si="234"/>
        <v>0</v>
      </c>
      <c r="BD545" s="313">
        <f t="shared" si="235"/>
        <v>0</v>
      </c>
      <c r="BE545" s="314">
        <f t="shared" si="241"/>
        <v>0</v>
      </c>
      <c r="BF545" s="311">
        <f t="shared" si="236"/>
        <v>0</v>
      </c>
      <c r="BG545" s="312">
        <f t="shared" si="237"/>
        <v>0</v>
      </c>
      <c r="BH545" s="313">
        <f t="shared" si="238"/>
        <v>0</v>
      </c>
      <c r="BI545" s="314">
        <f t="shared" si="242"/>
        <v>0</v>
      </c>
      <c r="BJ545" s="247">
        <f t="shared" si="243"/>
        <v>0</v>
      </c>
      <c r="BK545" s="310" t="str">
        <f>IF(BJ545=0,"",
IF(SUM($BJ$143:BJ545)=1,BL545,
IF($BJ$718&gt;SUM($BJ$143:BJ545),_xlfn.CONCAT(", ",BL545),
IF($BJ$718=SUM($BJ$143:BJ545),_xlfn.CONCAT(" y ",BL545)))))</f>
        <v/>
      </c>
      <c r="BL545" s="19">
        <v>403</v>
      </c>
      <c r="BM545" s="14"/>
      <c r="BN545" s="315"/>
      <c r="BO545" s="315"/>
      <c r="BP545" s="315"/>
      <c r="BQ545" s="315"/>
      <c r="BR545" s="315"/>
      <c r="BS545" s="315"/>
      <c r="BT545" s="315"/>
      <c r="BU545" s="315"/>
      <c r="BV545" s="14"/>
      <c r="BW545" s="14"/>
      <c r="BX545" s="14"/>
      <c r="BY545" s="14"/>
      <c r="BZ545" s="14"/>
      <c r="CA545" s="14"/>
      <c r="CB545" s="14"/>
      <c r="CC545" s="14"/>
      <c r="CD545" s="14"/>
      <c r="CE545" s="14"/>
      <c r="CF545" s="14"/>
      <c r="CG545" s="14"/>
      <c r="CH545" s="14"/>
      <c r="CI545" s="14"/>
      <c r="CJ545" s="14"/>
      <c r="CK545" s="14"/>
      <c r="CL545" s="14"/>
    </row>
    <row r="546" spans="1:90" ht="15" customHeight="1">
      <c r="A546" s="5"/>
      <c r="B546" s="6"/>
      <c r="C546" s="19" t="s">
        <v>7069</v>
      </c>
      <c r="D546" s="634" t="str">
        <f>IF($AC$136="","",IF(HLOOKUP($AC$136,Presentación!$AQ$3:$BV$574,Presentación!AP407)="","",HLOOKUP($AC$136,Presentación!$AQ$3:$BV$574,Presentación!AP407,0)))</f>
        <v/>
      </c>
      <c r="E546" s="669"/>
      <c r="F546" s="670"/>
      <c r="G546" s="752" t="str">
        <f>IF($AC$136="","",IF(HLOOKUP($AC$136,Presentación!$BZ$3:$DE$574,Presentación!AP407,0)="","",HLOOKUP($AC$136,Presentación!$BZ$3:$DE$574,Presentación!AP407,0)))</f>
        <v/>
      </c>
      <c r="H546" s="669"/>
      <c r="I546" s="669"/>
      <c r="J546" s="669"/>
      <c r="K546" s="669"/>
      <c r="L546" s="669"/>
      <c r="M546" s="669"/>
      <c r="N546" s="669"/>
      <c r="O546" s="669"/>
      <c r="P546" s="669"/>
      <c r="Q546" s="669"/>
      <c r="R546" s="669"/>
      <c r="S546" s="670"/>
      <c r="T546" s="866"/>
      <c r="U546" s="745"/>
      <c r="V546" s="746"/>
      <c r="W546" s="112"/>
      <c r="X546" s="112"/>
      <c r="Y546" s="112"/>
      <c r="Z546" s="112"/>
      <c r="AA546" s="112"/>
      <c r="AB546" s="112"/>
      <c r="AC546" s="112"/>
      <c r="AD546" s="112"/>
      <c r="AG546">
        <f t="shared" si="217"/>
        <v>0</v>
      </c>
      <c r="AH546" s="247">
        <f t="shared" si="218"/>
        <v>0</v>
      </c>
      <c r="AI546" s="310" t="str">
        <f>IF(AH546=0,"",
IF(SUM($AH$142:AH546)=1,AJ546,
IF($AH$717&gt;SUM($AH$142:AH546),_xlfn.CONCAT(", ",AJ546),
IF($AH$717=SUM($AH$142:AH546),_xlfn.CONCAT(" y ",AJ546)))))</f>
        <v/>
      </c>
      <c r="AJ546" s="19">
        <v>405</v>
      </c>
      <c r="AK546">
        <f t="shared" si="216"/>
        <v>0</v>
      </c>
      <c r="AL546">
        <f t="shared" si="219"/>
        <v>0</v>
      </c>
      <c r="AM546">
        <f t="shared" si="220"/>
        <v>0</v>
      </c>
      <c r="AN546">
        <f t="shared" si="221"/>
        <v>0</v>
      </c>
      <c r="AO546">
        <f t="shared" si="222"/>
        <v>0</v>
      </c>
      <c r="AP546">
        <f t="shared" si="223"/>
        <v>0</v>
      </c>
      <c r="AQ546">
        <f t="shared" si="224"/>
        <v>0</v>
      </c>
      <c r="AR546">
        <f t="shared" si="225"/>
        <v>0</v>
      </c>
      <c r="AS546">
        <f t="shared" si="226"/>
        <v>0</v>
      </c>
      <c r="AT546" s="311">
        <f t="shared" si="227"/>
        <v>0</v>
      </c>
      <c r="AU546" s="312">
        <f t="shared" si="228"/>
        <v>0</v>
      </c>
      <c r="AV546" s="313">
        <f t="shared" si="229"/>
        <v>0</v>
      </c>
      <c r="AW546" s="314">
        <f t="shared" si="239"/>
        <v>0</v>
      </c>
      <c r="AX546" s="311">
        <f t="shared" si="230"/>
        <v>0</v>
      </c>
      <c r="AY546" s="312">
        <f t="shared" si="231"/>
        <v>0</v>
      </c>
      <c r="AZ546" s="313">
        <f t="shared" si="232"/>
        <v>0</v>
      </c>
      <c r="BA546" s="314">
        <f t="shared" si="240"/>
        <v>0</v>
      </c>
      <c r="BB546" s="311">
        <f t="shared" si="233"/>
        <v>0</v>
      </c>
      <c r="BC546" s="312">
        <f t="shared" si="234"/>
        <v>0</v>
      </c>
      <c r="BD546" s="313">
        <f t="shared" si="235"/>
        <v>0</v>
      </c>
      <c r="BE546" s="314">
        <f t="shared" si="241"/>
        <v>0</v>
      </c>
      <c r="BF546" s="311">
        <f t="shared" si="236"/>
        <v>0</v>
      </c>
      <c r="BG546" s="312">
        <f t="shared" si="237"/>
        <v>0</v>
      </c>
      <c r="BH546" s="313">
        <f t="shared" si="238"/>
        <v>0</v>
      </c>
      <c r="BI546" s="314">
        <f t="shared" si="242"/>
        <v>0</v>
      </c>
      <c r="BJ546" s="247">
        <f t="shared" si="243"/>
        <v>0</v>
      </c>
      <c r="BK546" s="310" t="str">
        <f>IF(BJ546=0,"",
IF(SUM($BJ$143:BJ546)=1,BL546,
IF($BJ$718&gt;SUM($BJ$143:BJ546),_xlfn.CONCAT(", ",BL546),
IF($BJ$718=SUM($BJ$143:BJ546),_xlfn.CONCAT(" y ",BL546)))))</f>
        <v/>
      </c>
      <c r="BL546" s="19">
        <v>404</v>
      </c>
      <c r="BM546" s="14"/>
      <c r="BN546" s="315"/>
      <c r="BO546" s="315"/>
      <c r="BP546" s="315"/>
      <c r="BQ546" s="315"/>
      <c r="BR546" s="315"/>
      <c r="BS546" s="315"/>
      <c r="BT546" s="315"/>
      <c r="BU546" s="315"/>
      <c r="BV546" s="14"/>
      <c r="BW546" s="14"/>
      <c r="BX546" s="14"/>
      <c r="BY546" s="14"/>
      <c r="BZ546" s="14"/>
      <c r="CA546" s="14"/>
      <c r="CB546" s="14"/>
      <c r="CC546" s="14"/>
      <c r="CD546" s="14"/>
      <c r="CE546" s="14"/>
      <c r="CF546" s="14"/>
      <c r="CG546" s="14"/>
      <c r="CH546" s="14"/>
      <c r="CI546" s="14"/>
      <c r="CJ546" s="14"/>
      <c r="CK546" s="14"/>
      <c r="CL546" s="14"/>
    </row>
    <row r="547" spans="1:90" ht="15" customHeight="1">
      <c r="A547" s="5"/>
      <c r="B547" s="6"/>
      <c r="C547" s="19" t="s">
        <v>7070</v>
      </c>
      <c r="D547" s="634" t="str">
        <f>IF($AC$136="","",IF(HLOOKUP($AC$136,Presentación!$AQ$3:$BV$574,Presentación!AP408)="","",HLOOKUP($AC$136,Presentación!$AQ$3:$BV$574,Presentación!AP408,0)))</f>
        <v/>
      </c>
      <c r="E547" s="669"/>
      <c r="F547" s="670"/>
      <c r="G547" s="752" t="str">
        <f>IF($AC$136="","",IF(HLOOKUP($AC$136,Presentación!$BZ$3:$DE$574,Presentación!AP408,0)="","",HLOOKUP($AC$136,Presentación!$BZ$3:$DE$574,Presentación!AP408,0)))</f>
        <v/>
      </c>
      <c r="H547" s="669"/>
      <c r="I547" s="669"/>
      <c r="J547" s="669"/>
      <c r="K547" s="669"/>
      <c r="L547" s="669"/>
      <c r="M547" s="669"/>
      <c r="N547" s="669"/>
      <c r="O547" s="669"/>
      <c r="P547" s="669"/>
      <c r="Q547" s="669"/>
      <c r="R547" s="669"/>
      <c r="S547" s="670"/>
      <c r="T547" s="866"/>
      <c r="U547" s="745"/>
      <c r="V547" s="746"/>
      <c r="W547" s="112"/>
      <c r="X547" s="112"/>
      <c r="Y547" s="112"/>
      <c r="Z547" s="112"/>
      <c r="AA547" s="112"/>
      <c r="AB547" s="112"/>
      <c r="AC547" s="112"/>
      <c r="AD547" s="112"/>
      <c r="AG547">
        <f t="shared" si="217"/>
        <v>0</v>
      </c>
      <c r="AH547" s="247">
        <f t="shared" si="218"/>
        <v>0</v>
      </c>
      <c r="AI547" s="310" t="str">
        <f>IF(AH547=0,"",
IF(SUM($AH$142:AH547)=1,AJ547,
IF($AH$717&gt;SUM($AH$142:AH547),_xlfn.CONCAT(", ",AJ547),
IF($AH$717=SUM($AH$142:AH547),_xlfn.CONCAT(" y ",AJ547)))))</f>
        <v/>
      </c>
      <c r="AJ547" s="19">
        <v>406</v>
      </c>
      <c r="AK547">
        <f t="shared" si="216"/>
        <v>0</v>
      </c>
      <c r="AL547">
        <f t="shared" si="219"/>
        <v>0</v>
      </c>
      <c r="AM547">
        <f t="shared" si="220"/>
        <v>0</v>
      </c>
      <c r="AN547">
        <f t="shared" si="221"/>
        <v>0</v>
      </c>
      <c r="AO547">
        <f t="shared" si="222"/>
        <v>0</v>
      </c>
      <c r="AP547">
        <f t="shared" si="223"/>
        <v>0</v>
      </c>
      <c r="AQ547">
        <f t="shared" si="224"/>
        <v>0</v>
      </c>
      <c r="AR547">
        <f t="shared" si="225"/>
        <v>0</v>
      </c>
      <c r="AS547">
        <f t="shared" si="226"/>
        <v>0</v>
      </c>
      <c r="AT547" s="311">
        <f t="shared" si="227"/>
        <v>0</v>
      </c>
      <c r="AU547" s="312">
        <f t="shared" si="228"/>
        <v>0</v>
      </c>
      <c r="AV547" s="313">
        <f t="shared" si="229"/>
        <v>0</v>
      </c>
      <c r="AW547" s="314">
        <f t="shared" si="239"/>
        <v>0</v>
      </c>
      <c r="AX547" s="311">
        <f t="shared" si="230"/>
        <v>0</v>
      </c>
      <c r="AY547" s="312">
        <f t="shared" si="231"/>
        <v>0</v>
      </c>
      <c r="AZ547" s="313">
        <f t="shared" si="232"/>
        <v>0</v>
      </c>
      <c r="BA547" s="314">
        <f t="shared" si="240"/>
        <v>0</v>
      </c>
      <c r="BB547" s="311">
        <f t="shared" si="233"/>
        <v>0</v>
      </c>
      <c r="BC547" s="312">
        <f t="shared" si="234"/>
        <v>0</v>
      </c>
      <c r="BD547" s="313">
        <f t="shared" si="235"/>
        <v>0</v>
      </c>
      <c r="BE547" s="314">
        <f t="shared" si="241"/>
        <v>0</v>
      </c>
      <c r="BF547" s="311">
        <f t="shared" si="236"/>
        <v>0</v>
      </c>
      <c r="BG547" s="312">
        <f t="shared" si="237"/>
        <v>0</v>
      </c>
      <c r="BH547" s="313">
        <f t="shared" si="238"/>
        <v>0</v>
      </c>
      <c r="BI547" s="314">
        <f t="shared" si="242"/>
        <v>0</v>
      </c>
      <c r="BJ547" s="247">
        <f t="shared" si="243"/>
        <v>0</v>
      </c>
      <c r="BK547" s="310" t="str">
        <f>IF(BJ547=0,"",
IF(SUM($BJ$143:BJ547)=1,BL547,
IF($BJ$718&gt;SUM($BJ$143:BJ547),_xlfn.CONCAT(", ",BL547),
IF($BJ$718=SUM($BJ$143:BJ547),_xlfn.CONCAT(" y ",BL547)))))</f>
        <v/>
      </c>
      <c r="BL547" s="19">
        <v>405</v>
      </c>
      <c r="BM547" s="14"/>
      <c r="BN547" s="315"/>
      <c r="BO547" s="315"/>
      <c r="BP547" s="315"/>
      <c r="BQ547" s="315"/>
      <c r="BR547" s="315"/>
      <c r="BS547" s="315"/>
      <c r="BT547" s="315"/>
      <c r="BU547" s="315"/>
      <c r="BV547" s="14"/>
      <c r="BW547" s="14"/>
      <c r="BX547" s="14"/>
      <c r="BY547" s="14"/>
      <c r="BZ547" s="14"/>
      <c r="CA547" s="14"/>
      <c r="CB547" s="14"/>
      <c r="CC547" s="14"/>
      <c r="CD547" s="14"/>
      <c r="CE547" s="14"/>
      <c r="CF547" s="14"/>
      <c r="CG547" s="14"/>
      <c r="CH547" s="14"/>
      <c r="CI547" s="14"/>
      <c r="CJ547" s="14"/>
      <c r="CK547" s="14"/>
      <c r="CL547" s="14"/>
    </row>
    <row r="548" spans="1:90" ht="15" customHeight="1">
      <c r="A548" s="5"/>
      <c r="B548" s="6"/>
      <c r="C548" s="19" t="s">
        <v>7071</v>
      </c>
      <c r="D548" s="634" t="str">
        <f>IF($AC$136="","",IF(HLOOKUP($AC$136,Presentación!$AQ$3:$BV$574,Presentación!AP409)="","",HLOOKUP($AC$136,Presentación!$AQ$3:$BV$574,Presentación!AP409,0)))</f>
        <v/>
      </c>
      <c r="E548" s="669"/>
      <c r="F548" s="670"/>
      <c r="G548" s="752" t="str">
        <f>IF($AC$136="","",IF(HLOOKUP($AC$136,Presentación!$BZ$3:$DE$574,Presentación!AP409,0)="","",HLOOKUP($AC$136,Presentación!$BZ$3:$DE$574,Presentación!AP409,0)))</f>
        <v/>
      </c>
      <c r="H548" s="669"/>
      <c r="I548" s="669"/>
      <c r="J548" s="669"/>
      <c r="K548" s="669"/>
      <c r="L548" s="669"/>
      <c r="M548" s="669"/>
      <c r="N548" s="669"/>
      <c r="O548" s="669"/>
      <c r="P548" s="669"/>
      <c r="Q548" s="669"/>
      <c r="R548" s="669"/>
      <c r="S548" s="670"/>
      <c r="T548" s="866"/>
      <c r="U548" s="745"/>
      <c r="V548" s="746"/>
      <c r="W548" s="112"/>
      <c r="X548" s="112"/>
      <c r="Y548" s="112"/>
      <c r="Z548" s="112"/>
      <c r="AA548" s="112"/>
      <c r="AB548" s="112"/>
      <c r="AC548" s="112"/>
      <c r="AD548" s="112"/>
      <c r="AG548">
        <f t="shared" si="217"/>
        <v>0</v>
      </c>
      <c r="AH548" s="247">
        <f t="shared" si="218"/>
        <v>0</v>
      </c>
      <c r="AI548" s="310" t="str">
        <f>IF(AH548=0,"",
IF(SUM($AH$142:AH548)=1,AJ548,
IF($AH$717&gt;SUM($AH$142:AH548),_xlfn.CONCAT(", ",AJ548),
IF($AH$717=SUM($AH$142:AH548),_xlfn.CONCAT(" y ",AJ548)))))</f>
        <v/>
      </c>
      <c r="AJ548" s="19">
        <v>407</v>
      </c>
      <c r="AK548">
        <f t="shared" si="216"/>
        <v>0</v>
      </c>
      <c r="AL548">
        <f t="shared" si="219"/>
        <v>0</v>
      </c>
      <c r="AM548">
        <f t="shared" si="220"/>
        <v>0</v>
      </c>
      <c r="AN548">
        <f t="shared" si="221"/>
        <v>0</v>
      </c>
      <c r="AO548">
        <f t="shared" si="222"/>
        <v>0</v>
      </c>
      <c r="AP548">
        <f t="shared" si="223"/>
        <v>0</v>
      </c>
      <c r="AQ548">
        <f t="shared" si="224"/>
        <v>0</v>
      </c>
      <c r="AR548">
        <f t="shared" si="225"/>
        <v>0</v>
      </c>
      <c r="AS548">
        <f t="shared" si="226"/>
        <v>0</v>
      </c>
      <c r="AT548" s="311">
        <f t="shared" si="227"/>
        <v>0</v>
      </c>
      <c r="AU548" s="312">
        <f t="shared" si="228"/>
        <v>0</v>
      </c>
      <c r="AV548" s="313">
        <f t="shared" si="229"/>
        <v>0</v>
      </c>
      <c r="AW548" s="314">
        <f t="shared" si="239"/>
        <v>0</v>
      </c>
      <c r="AX548" s="311">
        <f t="shared" si="230"/>
        <v>0</v>
      </c>
      <c r="AY548" s="312">
        <f t="shared" si="231"/>
        <v>0</v>
      </c>
      <c r="AZ548" s="313">
        <f t="shared" si="232"/>
        <v>0</v>
      </c>
      <c r="BA548" s="314">
        <f t="shared" si="240"/>
        <v>0</v>
      </c>
      <c r="BB548" s="311">
        <f t="shared" si="233"/>
        <v>0</v>
      </c>
      <c r="BC548" s="312">
        <f t="shared" si="234"/>
        <v>0</v>
      </c>
      <c r="BD548" s="313">
        <f t="shared" si="235"/>
        <v>0</v>
      </c>
      <c r="BE548" s="314">
        <f t="shared" si="241"/>
        <v>0</v>
      </c>
      <c r="BF548" s="311">
        <f t="shared" si="236"/>
        <v>0</v>
      </c>
      <c r="BG548" s="312">
        <f t="shared" si="237"/>
        <v>0</v>
      </c>
      <c r="BH548" s="313">
        <f t="shared" si="238"/>
        <v>0</v>
      </c>
      <c r="BI548" s="314">
        <f t="shared" si="242"/>
        <v>0</v>
      </c>
      <c r="BJ548" s="247">
        <f t="shared" si="243"/>
        <v>0</v>
      </c>
      <c r="BK548" s="310" t="str">
        <f>IF(BJ548=0,"",
IF(SUM($BJ$143:BJ548)=1,BL548,
IF($BJ$718&gt;SUM($BJ$143:BJ548),_xlfn.CONCAT(", ",BL548),
IF($BJ$718=SUM($BJ$143:BJ548),_xlfn.CONCAT(" y ",BL548)))))</f>
        <v/>
      </c>
      <c r="BL548" s="19">
        <v>406</v>
      </c>
      <c r="BM548" s="14"/>
      <c r="BN548" s="315"/>
      <c r="BO548" s="315"/>
      <c r="BP548" s="315"/>
      <c r="BQ548" s="315"/>
      <c r="BR548" s="315"/>
      <c r="BS548" s="315"/>
      <c r="BT548" s="315"/>
      <c r="BU548" s="315"/>
      <c r="BV548" s="14"/>
      <c r="BW548" s="14"/>
      <c r="BX548" s="14"/>
      <c r="BY548" s="14"/>
      <c r="BZ548" s="14"/>
      <c r="CA548" s="14"/>
      <c r="CB548" s="14"/>
      <c r="CC548" s="14"/>
      <c r="CD548" s="14"/>
      <c r="CE548" s="14"/>
      <c r="CF548" s="14"/>
      <c r="CG548" s="14"/>
      <c r="CH548" s="14"/>
      <c r="CI548" s="14"/>
      <c r="CJ548" s="14"/>
      <c r="CK548" s="14"/>
      <c r="CL548" s="14"/>
    </row>
    <row r="549" spans="1:90" ht="15" customHeight="1">
      <c r="A549" s="5"/>
      <c r="B549" s="6"/>
      <c r="C549" s="19" t="s">
        <v>7072</v>
      </c>
      <c r="D549" s="634" t="str">
        <f>IF($AC$136="","",IF(HLOOKUP($AC$136,Presentación!$AQ$3:$BV$574,Presentación!AP410)="","",HLOOKUP($AC$136,Presentación!$AQ$3:$BV$574,Presentación!AP410,0)))</f>
        <v/>
      </c>
      <c r="E549" s="669"/>
      <c r="F549" s="670"/>
      <c r="G549" s="752" t="str">
        <f>IF($AC$136="","",IF(HLOOKUP($AC$136,Presentación!$BZ$3:$DE$574,Presentación!AP410,0)="","",HLOOKUP($AC$136,Presentación!$BZ$3:$DE$574,Presentación!AP410,0)))</f>
        <v/>
      </c>
      <c r="H549" s="669"/>
      <c r="I549" s="669"/>
      <c r="J549" s="669"/>
      <c r="K549" s="669"/>
      <c r="L549" s="669"/>
      <c r="M549" s="669"/>
      <c r="N549" s="669"/>
      <c r="O549" s="669"/>
      <c r="P549" s="669"/>
      <c r="Q549" s="669"/>
      <c r="R549" s="669"/>
      <c r="S549" s="670"/>
      <c r="T549" s="866"/>
      <c r="U549" s="745"/>
      <c r="V549" s="746"/>
      <c r="W549" s="112"/>
      <c r="X549" s="112"/>
      <c r="Y549" s="112"/>
      <c r="Z549" s="112"/>
      <c r="AA549" s="112"/>
      <c r="AB549" s="112"/>
      <c r="AC549" s="112"/>
      <c r="AD549" s="112"/>
      <c r="AG549">
        <f t="shared" si="217"/>
        <v>0</v>
      </c>
      <c r="AH549" s="247">
        <f t="shared" si="218"/>
        <v>0</v>
      </c>
      <c r="AI549" s="310" t="str">
        <f>IF(AH549=0,"",
IF(SUM($AH$142:AH549)=1,AJ549,
IF($AH$717&gt;SUM($AH$142:AH549),_xlfn.CONCAT(", ",AJ549),
IF($AH$717=SUM($AH$142:AH549),_xlfn.CONCAT(" y ",AJ549)))))</f>
        <v/>
      </c>
      <c r="AJ549" s="19">
        <v>408</v>
      </c>
      <c r="AK549">
        <f t="shared" si="216"/>
        <v>0</v>
      </c>
      <c r="AL549">
        <f t="shared" si="219"/>
        <v>0</v>
      </c>
      <c r="AM549">
        <f t="shared" si="220"/>
        <v>0</v>
      </c>
      <c r="AN549">
        <f t="shared" si="221"/>
        <v>0</v>
      </c>
      <c r="AO549">
        <f t="shared" si="222"/>
        <v>0</v>
      </c>
      <c r="AP549">
        <f t="shared" si="223"/>
        <v>0</v>
      </c>
      <c r="AQ549">
        <f t="shared" si="224"/>
        <v>0</v>
      </c>
      <c r="AR549">
        <f t="shared" si="225"/>
        <v>0</v>
      </c>
      <c r="AS549">
        <f t="shared" si="226"/>
        <v>0</v>
      </c>
      <c r="AT549" s="311">
        <f t="shared" si="227"/>
        <v>0</v>
      </c>
      <c r="AU549" s="312">
        <f t="shared" si="228"/>
        <v>0</v>
      </c>
      <c r="AV549" s="313">
        <f t="shared" si="229"/>
        <v>0</v>
      </c>
      <c r="AW549" s="314">
        <f t="shared" si="239"/>
        <v>0</v>
      </c>
      <c r="AX549" s="311">
        <f t="shared" si="230"/>
        <v>0</v>
      </c>
      <c r="AY549" s="312">
        <f t="shared" si="231"/>
        <v>0</v>
      </c>
      <c r="AZ549" s="313">
        <f t="shared" si="232"/>
        <v>0</v>
      </c>
      <c r="BA549" s="314">
        <f t="shared" si="240"/>
        <v>0</v>
      </c>
      <c r="BB549" s="311">
        <f t="shared" si="233"/>
        <v>0</v>
      </c>
      <c r="BC549" s="312">
        <f t="shared" si="234"/>
        <v>0</v>
      </c>
      <c r="BD549" s="313">
        <f t="shared" si="235"/>
        <v>0</v>
      </c>
      <c r="BE549" s="314">
        <f t="shared" si="241"/>
        <v>0</v>
      </c>
      <c r="BF549" s="311">
        <f t="shared" si="236"/>
        <v>0</v>
      </c>
      <c r="BG549" s="312">
        <f t="shared" si="237"/>
        <v>0</v>
      </c>
      <c r="BH549" s="313">
        <f t="shared" si="238"/>
        <v>0</v>
      </c>
      <c r="BI549" s="314">
        <f t="shared" si="242"/>
        <v>0</v>
      </c>
      <c r="BJ549" s="247">
        <f t="shared" si="243"/>
        <v>0</v>
      </c>
      <c r="BK549" s="310" t="str">
        <f>IF(BJ549=0,"",
IF(SUM($BJ$143:BJ549)=1,BL549,
IF($BJ$718&gt;SUM($BJ$143:BJ549),_xlfn.CONCAT(", ",BL549),
IF($BJ$718=SUM($BJ$143:BJ549),_xlfn.CONCAT(" y ",BL549)))))</f>
        <v/>
      </c>
      <c r="BL549" s="19">
        <v>407</v>
      </c>
      <c r="BM549" s="14"/>
      <c r="BN549" s="315"/>
      <c r="BO549" s="315"/>
      <c r="BP549" s="315"/>
      <c r="BQ549" s="315"/>
      <c r="BR549" s="315"/>
      <c r="BS549" s="315"/>
      <c r="BT549" s="315"/>
      <c r="BU549" s="315"/>
      <c r="BV549" s="14"/>
      <c r="BW549" s="14"/>
      <c r="BX549" s="14"/>
      <c r="BY549" s="14"/>
      <c r="BZ549" s="14"/>
      <c r="CA549" s="14"/>
      <c r="CB549" s="14"/>
      <c r="CC549" s="14"/>
      <c r="CD549" s="14"/>
      <c r="CE549" s="14"/>
      <c r="CF549" s="14"/>
      <c r="CG549" s="14"/>
      <c r="CH549" s="14"/>
      <c r="CI549" s="14"/>
      <c r="CJ549" s="14"/>
      <c r="CK549" s="14"/>
      <c r="CL549" s="14"/>
    </row>
    <row r="550" spans="1:90" ht="15" customHeight="1">
      <c r="A550" s="5"/>
      <c r="B550" s="6"/>
      <c r="C550" s="19" t="s">
        <v>7073</v>
      </c>
      <c r="D550" s="634" t="str">
        <f>IF($AC$136="","",IF(HLOOKUP($AC$136,Presentación!$AQ$3:$BV$574,Presentación!AP411)="","",HLOOKUP($AC$136,Presentación!$AQ$3:$BV$574,Presentación!AP411,0)))</f>
        <v/>
      </c>
      <c r="E550" s="669"/>
      <c r="F550" s="670"/>
      <c r="G550" s="752" t="str">
        <f>IF($AC$136="","",IF(HLOOKUP($AC$136,Presentación!$BZ$3:$DE$574,Presentación!AP411,0)="","",HLOOKUP($AC$136,Presentación!$BZ$3:$DE$574,Presentación!AP411,0)))</f>
        <v/>
      </c>
      <c r="H550" s="669"/>
      <c r="I550" s="669"/>
      <c r="J550" s="669"/>
      <c r="K550" s="669"/>
      <c r="L550" s="669"/>
      <c r="M550" s="669"/>
      <c r="N550" s="669"/>
      <c r="O550" s="669"/>
      <c r="P550" s="669"/>
      <c r="Q550" s="669"/>
      <c r="R550" s="669"/>
      <c r="S550" s="670"/>
      <c r="T550" s="866"/>
      <c r="U550" s="745"/>
      <c r="V550" s="746"/>
      <c r="W550" s="112"/>
      <c r="X550" s="112"/>
      <c r="Y550" s="112"/>
      <c r="Z550" s="112"/>
      <c r="AA550" s="112"/>
      <c r="AB550" s="112"/>
      <c r="AC550" s="112"/>
      <c r="AD550" s="112"/>
      <c r="AG550">
        <f t="shared" si="217"/>
        <v>0</v>
      </c>
      <c r="AH550" s="247">
        <f t="shared" si="218"/>
        <v>0</v>
      </c>
      <c r="AI550" s="310" t="str">
        <f>IF(AH550=0,"",
IF(SUM($AH$142:AH550)=1,AJ550,
IF($AH$717&gt;SUM($AH$142:AH550),_xlfn.CONCAT(", ",AJ550),
IF($AH$717=SUM($AH$142:AH550),_xlfn.CONCAT(" y ",AJ550)))))</f>
        <v/>
      </c>
      <c r="AJ550" s="19">
        <v>409</v>
      </c>
      <c r="AK550">
        <f t="shared" si="216"/>
        <v>0</v>
      </c>
      <c r="AL550">
        <f t="shared" si="219"/>
        <v>0</v>
      </c>
      <c r="AM550">
        <f t="shared" si="220"/>
        <v>0</v>
      </c>
      <c r="AN550">
        <f t="shared" si="221"/>
        <v>0</v>
      </c>
      <c r="AO550">
        <f t="shared" si="222"/>
        <v>0</v>
      </c>
      <c r="AP550">
        <f t="shared" si="223"/>
        <v>0</v>
      </c>
      <c r="AQ550">
        <f t="shared" si="224"/>
        <v>0</v>
      </c>
      <c r="AR550">
        <f t="shared" si="225"/>
        <v>0</v>
      </c>
      <c r="AS550">
        <f t="shared" si="226"/>
        <v>0</v>
      </c>
      <c r="AT550" s="311">
        <f t="shared" si="227"/>
        <v>0</v>
      </c>
      <c r="AU550" s="312">
        <f t="shared" si="228"/>
        <v>0</v>
      </c>
      <c r="AV550" s="313">
        <f t="shared" si="229"/>
        <v>0</v>
      </c>
      <c r="AW550" s="314">
        <f t="shared" si="239"/>
        <v>0</v>
      </c>
      <c r="AX550" s="311">
        <f t="shared" si="230"/>
        <v>0</v>
      </c>
      <c r="AY550" s="312">
        <f t="shared" si="231"/>
        <v>0</v>
      </c>
      <c r="AZ550" s="313">
        <f t="shared" si="232"/>
        <v>0</v>
      </c>
      <c r="BA550" s="314">
        <f t="shared" si="240"/>
        <v>0</v>
      </c>
      <c r="BB550" s="311">
        <f t="shared" si="233"/>
        <v>0</v>
      </c>
      <c r="BC550" s="312">
        <f t="shared" si="234"/>
        <v>0</v>
      </c>
      <c r="BD550" s="313">
        <f t="shared" si="235"/>
        <v>0</v>
      </c>
      <c r="BE550" s="314">
        <f t="shared" si="241"/>
        <v>0</v>
      </c>
      <c r="BF550" s="311">
        <f t="shared" si="236"/>
        <v>0</v>
      </c>
      <c r="BG550" s="312">
        <f t="shared" si="237"/>
        <v>0</v>
      </c>
      <c r="BH550" s="313">
        <f t="shared" si="238"/>
        <v>0</v>
      </c>
      <c r="BI550" s="314">
        <f t="shared" si="242"/>
        <v>0</v>
      </c>
      <c r="BJ550" s="247">
        <f t="shared" si="243"/>
        <v>0</v>
      </c>
      <c r="BK550" s="310" t="str">
        <f>IF(BJ550=0,"",
IF(SUM($BJ$143:BJ550)=1,BL550,
IF($BJ$718&gt;SUM($BJ$143:BJ550),_xlfn.CONCAT(", ",BL550),
IF($BJ$718=SUM($BJ$143:BJ550),_xlfn.CONCAT(" y ",BL550)))))</f>
        <v/>
      </c>
      <c r="BL550" s="19">
        <v>408</v>
      </c>
      <c r="BM550" s="14"/>
      <c r="BN550" s="315"/>
      <c r="BO550" s="315"/>
      <c r="BP550" s="315"/>
      <c r="BQ550" s="315"/>
      <c r="BR550" s="315"/>
      <c r="BS550" s="315"/>
      <c r="BT550" s="315"/>
      <c r="BU550" s="315"/>
      <c r="BV550" s="14"/>
      <c r="BW550" s="14"/>
      <c r="BX550" s="14"/>
      <c r="BY550" s="14"/>
      <c r="BZ550" s="14"/>
      <c r="CA550" s="14"/>
      <c r="CB550" s="14"/>
      <c r="CC550" s="14"/>
      <c r="CD550" s="14"/>
      <c r="CE550" s="14"/>
      <c r="CF550" s="14"/>
      <c r="CG550" s="14"/>
      <c r="CH550" s="14"/>
      <c r="CI550" s="14"/>
      <c r="CJ550" s="14"/>
      <c r="CK550" s="14"/>
      <c r="CL550" s="14"/>
    </row>
    <row r="551" spans="1:90" ht="15" customHeight="1">
      <c r="A551" s="5"/>
      <c r="B551" s="6"/>
      <c r="C551" s="19" t="s">
        <v>7074</v>
      </c>
      <c r="D551" s="634" t="str">
        <f>IF($AC$136="","",IF(HLOOKUP($AC$136,Presentación!$AQ$3:$BV$574,Presentación!AP412)="","",HLOOKUP($AC$136,Presentación!$AQ$3:$BV$574,Presentación!AP412,0)))</f>
        <v/>
      </c>
      <c r="E551" s="669"/>
      <c r="F551" s="670"/>
      <c r="G551" s="752" t="str">
        <f>IF($AC$136="","",IF(HLOOKUP($AC$136,Presentación!$BZ$3:$DE$574,Presentación!AP412,0)="","",HLOOKUP($AC$136,Presentación!$BZ$3:$DE$574,Presentación!AP412,0)))</f>
        <v/>
      </c>
      <c r="H551" s="669"/>
      <c r="I551" s="669"/>
      <c r="J551" s="669"/>
      <c r="K551" s="669"/>
      <c r="L551" s="669"/>
      <c r="M551" s="669"/>
      <c r="N551" s="669"/>
      <c r="O551" s="669"/>
      <c r="P551" s="669"/>
      <c r="Q551" s="669"/>
      <c r="R551" s="669"/>
      <c r="S551" s="670"/>
      <c r="T551" s="866"/>
      <c r="U551" s="745"/>
      <c r="V551" s="746"/>
      <c r="W551" s="112"/>
      <c r="X551" s="112"/>
      <c r="Y551" s="112"/>
      <c r="Z551" s="112"/>
      <c r="AA551" s="112"/>
      <c r="AB551" s="112"/>
      <c r="AC551" s="112"/>
      <c r="AD551" s="112"/>
      <c r="AG551">
        <f t="shared" si="217"/>
        <v>0</v>
      </c>
      <c r="AH551" s="247">
        <f t="shared" si="218"/>
        <v>0</v>
      </c>
      <c r="AI551" s="310" t="str">
        <f>IF(AH551=0,"",
IF(SUM($AH$142:AH551)=1,AJ551,
IF($AH$717&gt;SUM($AH$142:AH551),_xlfn.CONCAT(", ",AJ551),
IF($AH$717=SUM($AH$142:AH551),_xlfn.CONCAT(" y ",AJ551)))))</f>
        <v/>
      </c>
      <c r="AJ551" s="19">
        <v>410</v>
      </c>
      <c r="AK551">
        <f t="shared" si="216"/>
        <v>0</v>
      </c>
      <c r="AL551">
        <f t="shared" si="219"/>
        <v>0</v>
      </c>
      <c r="AM551">
        <f t="shared" si="220"/>
        <v>0</v>
      </c>
      <c r="AN551">
        <f t="shared" si="221"/>
        <v>0</v>
      </c>
      <c r="AO551">
        <f t="shared" si="222"/>
        <v>0</v>
      </c>
      <c r="AP551">
        <f t="shared" si="223"/>
        <v>0</v>
      </c>
      <c r="AQ551">
        <f t="shared" si="224"/>
        <v>0</v>
      </c>
      <c r="AR551">
        <f t="shared" si="225"/>
        <v>0</v>
      </c>
      <c r="AS551">
        <f t="shared" si="226"/>
        <v>0</v>
      </c>
      <c r="AT551" s="311">
        <f t="shared" si="227"/>
        <v>0</v>
      </c>
      <c r="AU551" s="312">
        <f t="shared" si="228"/>
        <v>0</v>
      </c>
      <c r="AV551" s="313">
        <f t="shared" si="229"/>
        <v>0</v>
      </c>
      <c r="AW551" s="314">
        <f t="shared" si="239"/>
        <v>0</v>
      </c>
      <c r="AX551" s="311">
        <f t="shared" si="230"/>
        <v>0</v>
      </c>
      <c r="AY551" s="312">
        <f t="shared" si="231"/>
        <v>0</v>
      </c>
      <c r="AZ551" s="313">
        <f t="shared" si="232"/>
        <v>0</v>
      </c>
      <c r="BA551" s="314">
        <f t="shared" si="240"/>
        <v>0</v>
      </c>
      <c r="BB551" s="311">
        <f t="shared" si="233"/>
        <v>0</v>
      </c>
      <c r="BC551" s="312">
        <f t="shared" si="234"/>
        <v>0</v>
      </c>
      <c r="BD551" s="313">
        <f t="shared" si="235"/>
        <v>0</v>
      </c>
      <c r="BE551" s="314">
        <f t="shared" si="241"/>
        <v>0</v>
      </c>
      <c r="BF551" s="311">
        <f t="shared" si="236"/>
        <v>0</v>
      </c>
      <c r="BG551" s="312">
        <f t="shared" si="237"/>
        <v>0</v>
      </c>
      <c r="BH551" s="313">
        <f t="shared" si="238"/>
        <v>0</v>
      </c>
      <c r="BI551" s="314">
        <f t="shared" si="242"/>
        <v>0</v>
      </c>
      <c r="BJ551" s="247">
        <f t="shared" si="243"/>
        <v>0</v>
      </c>
      <c r="BK551" s="310" t="str">
        <f>IF(BJ551=0,"",
IF(SUM($BJ$143:BJ551)=1,BL551,
IF($BJ$718&gt;SUM($BJ$143:BJ551),_xlfn.CONCAT(", ",BL551),
IF($BJ$718=SUM($BJ$143:BJ551),_xlfn.CONCAT(" y ",BL551)))))</f>
        <v/>
      </c>
      <c r="BL551" s="19">
        <v>409</v>
      </c>
      <c r="BM551" s="14"/>
      <c r="BN551" s="315"/>
      <c r="BO551" s="315"/>
      <c r="BP551" s="315"/>
      <c r="BQ551" s="315"/>
      <c r="BR551" s="315"/>
      <c r="BS551" s="315"/>
      <c r="BT551" s="315"/>
      <c r="BU551" s="315"/>
      <c r="BV551" s="14"/>
      <c r="BW551" s="14"/>
      <c r="BX551" s="14"/>
      <c r="BY551" s="14"/>
      <c r="BZ551" s="14"/>
      <c r="CA551" s="14"/>
      <c r="CB551" s="14"/>
      <c r="CC551" s="14"/>
      <c r="CD551" s="14"/>
      <c r="CE551" s="14"/>
      <c r="CF551" s="14"/>
      <c r="CG551" s="14"/>
      <c r="CH551" s="14"/>
      <c r="CI551" s="14"/>
      <c r="CJ551" s="14"/>
      <c r="CK551" s="14"/>
      <c r="CL551" s="14"/>
    </row>
    <row r="552" spans="1:90" ht="15" customHeight="1">
      <c r="A552" s="5"/>
      <c r="B552" s="6"/>
      <c r="C552" s="19" t="s">
        <v>7075</v>
      </c>
      <c r="D552" s="634" t="str">
        <f>IF($AC$136="","",IF(HLOOKUP($AC$136,Presentación!$AQ$3:$BV$574,Presentación!AP413)="","",HLOOKUP($AC$136,Presentación!$AQ$3:$BV$574,Presentación!AP413,0)))</f>
        <v/>
      </c>
      <c r="E552" s="669"/>
      <c r="F552" s="670"/>
      <c r="G552" s="752" t="str">
        <f>IF($AC$136="","",IF(HLOOKUP($AC$136,Presentación!$BZ$3:$DE$574,Presentación!AP413,0)="","",HLOOKUP($AC$136,Presentación!$BZ$3:$DE$574,Presentación!AP413,0)))</f>
        <v/>
      </c>
      <c r="H552" s="669"/>
      <c r="I552" s="669"/>
      <c r="J552" s="669"/>
      <c r="K552" s="669"/>
      <c r="L552" s="669"/>
      <c r="M552" s="669"/>
      <c r="N552" s="669"/>
      <c r="O552" s="669"/>
      <c r="P552" s="669"/>
      <c r="Q552" s="669"/>
      <c r="R552" s="669"/>
      <c r="S552" s="670"/>
      <c r="T552" s="866"/>
      <c r="U552" s="745"/>
      <c r="V552" s="746"/>
      <c r="W552" s="112"/>
      <c r="X552" s="112"/>
      <c r="Y552" s="112"/>
      <c r="Z552" s="112"/>
      <c r="AA552" s="112"/>
      <c r="AB552" s="112"/>
      <c r="AC552" s="112"/>
      <c r="AD552" s="112"/>
      <c r="AG552">
        <f t="shared" si="217"/>
        <v>0</v>
      </c>
      <c r="AH552" s="247">
        <f t="shared" si="218"/>
        <v>0</v>
      </c>
      <c r="AI552" s="310" t="str">
        <f>IF(AH552=0,"",
IF(SUM($AH$142:AH552)=1,AJ552,
IF($AH$717&gt;SUM($AH$142:AH552),_xlfn.CONCAT(", ",AJ552),
IF($AH$717=SUM($AH$142:AH552),_xlfn.CONCAT(" y ",AJ552)))))</f>
        <v/>
      </c>
      <c r="AJ552" s="19">
        <v>411</v>
      </c>
      <c r="AK552">
        <f t="shared" si="216"/>
        <v>0</v>
      </c>
      <c r="AL552">
        <f t="shared" si="219"/>
        <v>0</v>
      </c>
      <c r="AM552">
        <f t="shared" si="220"/>
        <v>0</v>
      </c>
      <c r="AN552">
        <f t="shared" si="221"/>
        <v>0</v>
      </c>
      <c r="AO552">
        <f t="shared" si="222"/>
        <v>0</v>
      </c>
      <c r="AP552">
        <f t="shared" si="223"/>
        <v>0</v>
      </c>
      <c r="AQ552">
        <f t="shared" si="224"/>
        <v>0</v>
      </c>
      <c r="AR552">
        <f t="shared" si="225"/>
        <v>0</v>
      </c>
      <c r="AS552">
        <f t="shared" si="226"/>
        <v>0</v>
      </c>
      <c r="AT552" s="311">
        <f t="shared" si="227"/>
        <v>0</v>
      </c>
      <c r="AU552" s="312">
        <f t="shared" si="228"/>
        <v>0</v>
      </c>
      <c r="AV552" s="313">
        <f t="shared" si="229"/>
        <v>0</v>
      </c>
      <c r="AW552" s="314">
        <f t="shared" si="239"/>
        <v>0</v>
      </c>
      <c r="AX552" s="311">
        <f t="shared" si="230"/>
        <v>0</v>
      </c>
      <c r="AY552" s="312">
        <f t="shared" si="231"/>
        <v>0</v>
      </c>
      <c r="AZ552" s="313">
        <f t="shared" si="232"/>
        <v>0</v>
      </c>
      <c r="BA552" s="314">
        <f t="shared" si="240"/>
        <v>0</v>
      </c>
      <c r="BB552" s="311">
        <f t="shared" si="233"/>
        <v>0</v>
      </c>
      <c r="BC552" s="312">
        <f t="shared" si="234"/>
        <v>0</v>
      </c>
      <c r="BD552" s="313">
        <f t="shared" si="235"/>
        <v>0</v>
      </c>
      <c r="BE552" s="314">
        <f t="shared" si="241"/>
        <v>0</v>
      </c>
      <c r="BF552" s="311">
        <f t="shared" si="236"/>
        <v>0</v>
      </c>
      <c r="BG552" s="312">
        <f t="shared" si="237"/>
        <v>0</v>
      </c>
      <c r="BH552" s="313">
        <f t="shared" si="238"/>
        <v>0</v>
      </c>
      <c r="BI552" s="314">
        <f t="shared" si="242"/>
        <v>0</v>
      </c>
      <c r="BJ552" s="247">
        <f t="shared" si="243"/>
        <v>0</v>
      </c>
      <c r="BK552" s="310" t="str">
        <f>IF(BJ552=0,"",
IF(SUM($BJ$143:BJ552)=1,BL552,
IF($BJ$718&gt;SUM($BJ$143:BJ552),_xlfn.CONCAT(", ",BL552),
IF($BJ$718=SUM($BJ$143:BJ552),_xlfn.CONCAT(" y ",BL552)))))</f>
        <v/>
      </c>
      <c r="BL552" s="19">
        <v>410</v>
      </c>
      <c r="BM552" s="14"/>
      <c r="BN552" s="315"/>
      <c r="BO552" s="315"/>
      <c r="BP552" s="315"/>
      <c r="BQ552" s="315"/>
      <c r="BR552" s="315"/>
      <c r="BS552" s="315"/>
      <c r="BT552" s="315"/>
      <c r="BU552" s="315"/>
      <c r="BV552" s="14"/>
      <c r="BW552" s="14"/>
      <c r="BX552" s="14"/>
      <c r="BY552" s="14"/>
      <c r="BZ552" s="14"/>
      <c r="CA552" s="14"/>
      <c r="CB552" s="14"/>
      <c r="CC552" s="14"/>
      <c r="CD552" s="14"/>
      <c r="CE552" s="14"/>
      <c r="CF552" s="14"/>
      <c r="CG552" s="14"/>
      <c r="CH552" s="14"/>
      <c r="CI552" s="14"/>
      <c r="CJ552" s="14"/>
      <c r="CK552" s="14"/>
      <c r="CL552" s="14"/>
    </row>
    <row r="553" spans="1:90" ht="15" customHeight="1">
      <c r="A553" s="5"/>
      <c r="B553" s="6"/>
      <c r="C553" s="19" t="s">
        <v>7076</v>
      </c>
      <c r="D553" s="634" t="str">
        <f>IF($AC$136="","",IF(HLOOKUP($AC$136,Presentación!$AQ$3:$BV$574,Presentación!AP414)="","",HLOOKUP($AC$136,Presentación!$AQ$3:$BV$574,Presentación!AP414,0)))</f>
        <v/>
      </c>
      <c r="E553" s="669"/>
      <c r="F553" s="670"/>
      <c r="G553" s="752" t="str">
        <f>IF($AC$136="","",IF(HLOOKUP($AC$136,Presentación!$BZ$3:$DE$574,Presentación!AP414,0)="","",HLOOKUP($AC$136,Presentación!$BZ$3:$DE$574,Presentación!AP414,0)))</f>
        <v/>
      </c>
      <c r="H553" s="669"/>
      <c r="I553" s="669"/>
      <c r="J553" s="669"/>
      <c r="K553" s="669"/>
      <c r="L553" s="669"/>
      <c r="M553" s="669"/>
      <c r="N553" s="669"/>
      <c r="O553" s="669"/>
      <c r="P553" s="669"/>
      <c r="Q553" s="669"/>
      <c r="R553" s="669"/>
      <c r="S553" s="670"/>
      <c r="T553" s="866"/>
      <c r="U553" s="745"/>
      <c r="V553" s="746"/>
      <c r="W553" s="112"/>
      <c r="X553" s="112"/>
      <c r="Y553" s="112"/>
      <c r="Z553" s="112"/>
      <c r="AA553" s="112"/>
      <c r="AB553" s="112"/>
      <c r="AC553" s="112"/>
      <c r="AD553" s="112"/>
      <c r="AG553">
        <f t="shared" si="217"/>
        <v>0</v>
      </c>
      <c r="AH553" s="247">
        <f t="shared" si="218"/>
        <v>0</v>
      </c>
      <c r="AI553" s="310" t="str">
        <f>IF(AH553=0,"",
IF(SUM($AH$142:AH553)=1,AJ553,
IF($AH$717&gt;SUM($AH$142:AH553),_xlfn.CONCAT(", ",AJ553),
IF($AH$717=SUM($AH$142:AH553),_xlfn.CONCAT(" y ",AJ553)))))</f>
        <v/>
      </c>
      <c r="AJ553" s="19">
        <v>412</v>
      </c>
      <c r="AK553">
        <f t="shared" si="216"/>
        <v>0</v>
      </c>
      <c r="AL553">
        <f t="shared" si="219"/>
        <v>0</v>
      </c>
      <c r="AM553">
        <f t="shared" si="220"/>
        <v>0</v>
      </c>
      <c r="AN553">
        <f t="shared" si="221"/>
        <v>0</v>
      </c>
      <c r="AO553">
        <f t="shared" si="222"/>
        <v>0</v>
      </c>
      <c r="AP553">
        <f t="shared" si="223"/>
        <v>0</v>
      </c>
      <c r="AQ553">
        <f t="shared" si="224"/>
        <v>0</v>
      </c>
      <c r="AR553">
        <f t="shared" si="225"/>
        <v>0</v>
      </c>
      <c r="AS553">
        <f t="shared" si="226"/>
        <v>0</v>
      </c>
      <c r="AT553" s="311">
        <f t="shared" si="227"/>
        <v>0</v>
      </c>
      <c r="AU553" s="312">
        <f t="shared" si="228"/>
        <v>0</v>
      </c>
      <c r="AV553" s="313">
        <f t="shared" si="229"/>
        <v>0</v>
      </c>
      <c r="AW553" s="314">
        <f t="shared" si="239"/>
        <v>0</v>
      </c>
      <c r="AX553" s="311">
        <f t="shared" si="230"/>
        <v>0</v>
      </c>
      <c r="AY553" s="312">
        <f t="shared" si="231"/>
        <v>0</v>
      </c>
      <c r="AZ553" s="313">
        <f t="shared" si="232"/>
        <v>0</v>
      </c>
      <c r="BA553" s="314">
        <f t="shared" si="240"/>
        <v>0</v>
      </c>
      <c r="BB553" s="311">
        <f t="shared" si="233"/>
        <v>0</v>
      </c>
      <c r="BC553" s="312">
        <f t="shared" si="234"/>
        <v>0</v>
      </c>
      <c r="BD553" s="313">
        <f t="shared" si="235"/>
        <v>0</v>
      </c>
      <c r="BE553" s="314">
        <f t="shared" si="241"/>
        <v>0</v>
      </c>
      <c r="BF553" s="311">
        <f t="shared" si="236"/>
        <v>0</v>
      </c>
      <c r="BG553" s="312">
        <f t="shared" si="237"/>
        <v>0</v>
      </c>
      <c r="BH553" s="313">
        <f t="shared" si="238"/>
        <v>0</v>
      </c>
      <c r="BI553" s="314">
        <f t="shared" si="242"/>
        <v>0</v>
      </c>
      <c r="BJ553" s="247">
        <f t="shared" si="243"/>
        <v>0</v>
      </c>
      <c r="BK553" s="310" t="str">
        <f>IF(BJ553=0,"",
IF(SUM($BJ$143:BJ553)=1,BL553,
IF($BJ$718&gt;SUM($BJ$143:BJ553),_xlfn.CONCAT(", ",BL553),
IF($BJ$718=SUM($BJ$143:BJ553),_xlfn.CONCAT(" y ",BL553)))))</f>
        <v/>
      </c>
      <c r="BL553" s="19">
        <v>411</v>
      </c>
      <c r="BM553" s="14"/>
      <c r="BN553" s="315"/>
      <c r="BO553" s="315"/>
      <c r="BP553" s="315"/>
      <c r="BQ553" s="315"/>
      <c r="BR553" s="315"/>
      <c r="BS553" s="315"/>
      <c r="BT553" s="315"/>
      <c r="BU553" s="315"/>
      <c r="BV553" s="14"/>
      <c r="BW553" s="14"/>
      <c r="BX553" s="14"/>
      <c r="BY553" s="14"/>
      <c r="BZ553" s="14"/>
      <c r="CA553" s="14"/>
      <c r="CB553" s="14"/>
      <c r="CC553" s="14"/>
      <c r="CD553" s="14"/>
      <c r="CE553" s="14"/>
      <c r="CF553" s="14"/>
      <c r="CG553" s="14"/>
      <c r="CH553" s="14"/>
      <c r="CI553" s="14"/>
      <c r="CJ553" s="14"/>
      <c r="CK553" s="14"/>
      <c r="CL553" s="14"/>
    </row>
    <row r="554" spans="1:90" ht="15" customHeight="1">
      <c r="A554" s="5"/>
      <c r="B554" s="6"/>
      <c r="C554" s="19" t="s">
        <v>7077</v>
      </c>
      <c r="D554" s="634" t="str">
        <f>IF($AC$136="","",IF(HLOOKUP($AC$136,Presentación!$AQ$3:$BV$574,Presentación!AP415)="","",HLOOKUP($AC$136,Presentación!$AQ$3:$BV$574,Presentación!AP415,0)))</f>
        <v/>
      </c>
      <c r="E554" s="669"/>
      <c r="F554" s="670"/>
      <c r="G554" s="752" t="str">
        <f>IF($AC$136="","",IF(HLOOKUP($AC$136,Presentación!$BZ$3:$DE$574,Presentación!AP415,0)="","",HLOOKUP($AC$136,Presentación!$BZ$3:$DE$574,Presentación!AP415,0)))</f>
        <v/>
      </c>
      <c r="H554" s="669"/>
      <c r="I554" s="669"/>
      <c r="J554" s="669"/>
      <c r="K554" s="669"/>
      <c r="L554" s="669"/>
      <c r="M554" s="669"/>
      <c r="N554" s="669"/>
      <c r="O554" s="669"/>
      <c r="P554" s="669"/>
      <c r="Q554" s="669"/>
      <c r="R554" s="669"/>
      <c r="S554" s="670"/>
      <c r="T554" s="866"/>
      <c r="U554" s="745"/>
      <c r="V554" s="746"/>
      <c r="W554" s="112"/>
      <c r="X554" s="112"/>
      <c r="Y554" s="112"/>
      <c r="Z554" s="112"/>
      <c r="AA554" s="112"/>
      <c r="AB554" s="112"/>
      <c r="AC554" s="112"/>
      <c r="AD554" s="112"/>
      <c r="AG554">
        <f t="shared" si="217"/>
        <v>0</v>
      </c>
      <c r="AH554" s="247">
        <f t="shared" si="218"/>
        <v>0</v>
      </c>
      <c r="AI554" s="310" t="str">
        <f>IF(AH554=0,"",
IF(SUM($AH$142:AH554)=1,AJ554,
IF($AH$717&gt;SUM($AH$142:AH554),_xlfn.CONCAT(", ",AJ554),
IF($AH$717=SUM($AH$142:AH554),_xlfn.CONCAT(" y ",AJ554)))))</f>
        <v/>
      </c>
      <c r="AJ554" s="19">
        <v>413</v>
      </c>
      <c r="AK554">
        <f t="shared" si="216"/>
        <v>0</v>
      </c>
      <c r="AL554">
        <f t="shared" si="219"/>
        <v>0</v>
      </c>
      <c r="AM554">
        <f t="shared" si="220"/>
        <v>0</v>
      </c>
      <c r="AN554">
        <f t="shared" si="221"/>
        <v>0</v>
      </c>
      <c r="AO554">
        <f t="shared" si="222"/>
        <v>0</v>
      </c>
      <c r="AP554">
        <f t="shared" si="223"/>
        <v>0</v>
      </c>
      <c r="AQ554">
        <f t="shared" si="224"/>
        <v>0</v>
      </c>
      <c r="AR554">
        <f t="shared" si="225"/>
        <v>0</v>
      </c>
      <c r="AS554">
        <f t="shared" si="226"/>
        <v>0</v>
      </c>
      <c r="AT554" s="311">
        <f t="shared" si="227"/>
        <v>0</v>
      </c>
      <c r="AU554" s="312">
        <f t="shared" si="228"/>
        <v>0</v>
      </c>
      <c r="AV554" s="313">
        <f t="shared" si="229"/>
        <v>0</v>
      </c>
      <c r="AW554" s="314">
        <f t="shared" si="239"/>
        <v>0</v>
      </c>
      <c r="AX554" s="311">
        <f t="shared" si="230"/>
        <v>0</v>
      </c>
      <c r="AY554" s="312">
        <f t="shared" si="231"/>
        <v>0</v>
      </c>
      <c r="AZ554" s="313">
        <f t="shared" si="232"/>
        <v>0</v>
      </c>
      <c r="BA554" s="314">
        <f t="shared" si="240"/>
        <v>0</v>
      </c>
      <c r="BB554" s="311">
        <f t="shared" si="233"/>
        <v>0</v>
      </c>
      <c r="BC554" s="312">
        <f t="shared" si="234"/>
        <v>0</v>
      </c>
      <c r="BD554" s="313">
        <f t="shared" si="235"/>
        <v>0</v>
      </c>
      <c r="BE554" s="314">
        <f t="shared" si="241"/>
        <v>0</v>
      </c>
      <c r="BF554" s="311">
        <f t="shared" si="236"/>
        <v>0</v>
      </c>
      <c r="BG554" s="312">
        <f t="shared" si="237"/>
        <v>0</v>
      </c>
      <c r="BH554" s="313">
        <f t="shared" si="238"/>
        <v>0</v>
      </c>
      <c r="BI554" s="314">
        <f t="shared" si="242"/>
        <v>0</v>
      </c>
      <c r="BJ554" s="247">
        <f t="shared" si="243"/>
        <v>0</v>
      </c>
      <c r="BK554" s="310" t="str">
        <f>IF(BJ554=0,"",
IF(SUM($BJ$143:BJ554)=1,BL554,
IF($BJ$718&gt;SUM($BJ$143:BJ554),_xlfn.CONCAT(", ",BL554),
IF($BJ$718=SUM($BJ$143:BJ554),_xlfn.CONCAT(" y ",BL554)))))</f>
        <v/>
      </c>
      <c r="BL554" s="19">
        <v>412</v>
      </c>
      <c r="BM554" s="14"/>
      <c r="BN554" s="315"/>
      <c r="BO554" s="315"/>
      <c r="BP554" s="315"/>
      <c r="BQ554" s="315"/>
      <c r="BR554" s="315"/>
      <c r="BS554" s="315"/>
      <c r="BT554" s="315"/>
      <c r="BU554" s="315"/>
      <c r="BV554" s="14"/>
      <c r="BW554" s="14"/>
      <c r="BX554" s="14"/>
      <c r="BY554" s="14"/>
      <c r="BZ554" s="14"/>
      <c r="CA554" s="14"/>
      <c r="CB554" s="14"/>
      <c r="CC554" s="14"/>
      <c r="CD554" s="14"/>
      <c r="CE554" s="14"/>
      <c r="CF554" s="14"/>
      <c r="CG554" s="14"/>
      <c r="CH554" s="14"/>
      <c r="CI554" s="14"/>
      <c r="CJ554" s="14"/>
      <c r="CK554" s="14"/>
      <c r="CL554" s="14"/>
    </row>
    <row r="555" spans="1:90" ht="15" customHeight="1">
      <c r="A555" s="5"/>
      <c r="B555" s="6"/>
      <c r="C555" s="19" t="s">
        <v>7078</v>
      </c>
      <c r="D555" s="634" t="str">
        <f>IF($AC$136="","",IF(HLOOKUP($AC$136,Presentación!$AQ$3:$BV$574,Presentación!AP416)="","",HLOOKUP($AC$136,Presentación!$AQ$3:$BV$574,Presentación!AP416,0)))</f>
        <v/>
      </c>
      <c r="E555" s="669"/>
      <c r="F555" s="670"/>
      <c r="G555" s="752" t="str">
        <f>IF($AC$136="","",IF(HLOOKUP($AC$136,Presentación!$BZ$3:$DE$574,Presentación!AP416,0)="","",HLOOKUP($AC$136,Presentación!$BZ$3:$DE$574,Presentación!AP416,0)))</f>
        <v/>
      </c>
      <c r="H555" s="669"/>
      <c r="I555" s="669"/>
      <c r="J555" s="669"/>
      <c r="K555" s="669"/>
      <c r="L555" s="669"/>
      <c r="M555" s="669"/>
      <c r="N555" s="669"/>
      <c r="O555" s="669"/>
      <c r="P555" s="669"/>
      <c r="Q555" s="669"/>
      <c r="R555" s="669"/>
      <c r="S555" s="670"/>
      <c r="T555" s="866"/>
      <c r="U555" s="745"/>
      <c r="V555" s="746"/>
      <c r="W555" s="112"/>
      <c r="X555" s="112"/>
      <c r="Y555" s="112"/>
      <c r="Z555" s="112"/>
      <c r="AA555" s="112"/>
      <c r="AB555" s="112"/>
      <c r="AC555" s="112"/>
      <c r="AD555" s="112"/>
      <c r="AG555">
        <f t="shared" si="217"/>
        <v>0</v>
      </c>
      <c r="AH555" s="247">
        <f t="shared" si="218"/>
        <v>0</v>
      </c>
      <c r="AI555" s="310" t="str">
        <f>IF(AH555=0,"",
IF(SUM($AH$142:AH555)=1,AJ555,
IF($AH$717&gt;SUM($AH$142:AH555),_xlfn.CONCAT(", ",AJ555),
IF($AH$717=SUM($AH$142:AH555),_xlfn.CONCAT(" y ",AJ555)))))</f>
        <v/>
      </c>
      <c r="AJ555" s="19">
        <v>414</v>
      </c>
      <c r="AK555">
        <f t="shared" si="216"/>
        <v>0</v>
      </c>
      <c r="AL555">
        <f t="shared" si="219"/>
        <v>0</v>
      </c>
      <c r="AM555">
        <f t="shared" si="220"/>
        <v>0</v>
      </c>
      <c r="AN555">
        <f t="shared" si="221"/>
        <v>0</v>
      </c>
      <c r="AO555">
        <f t="shared" si="222"/>
        <v>0</v>
      </c>
      <c r="AP555">
        <f t="shared" si="223"/>
        <v>0</v>
      </c>
      <c r="AQ555">
        <f t="shared" si="224"/>
        <v>0</v>
      </c>
      <c r="AR555">
        <f t="shared" si="225"/>
        <v>0</v>
      </c>
      <c r="AS555">
        <f t="shared" si="226"/>
        <v>0</v>
      </c>
      <c r="AT555" s="311">
        <f t="shared" si="227"/>
        <v>0</v>
      </c>
      <c r="AU555" s="312">
        <f t="shared" si="228"/>
        <v>0</v>
      </c>
      <c r="AV555" s="313">
        <f t="shared" si="229"/>
        <v>0</v>
      </c>
      <c r="AW555" s="314">
        <f t="shared" si="239"/>
        <v>0</v>
      </c>
      <c r="AX555" s="311">
        <f t="shared" si="230"/>
        <v>0</v>
      </c>
      <c r="AY555" s="312">
        <f t="shared" si="231"/>
        <v>0</v>
      </c>
      <c r="AZ555" s="313">
        <f t="shared" si="232"/>
        <v>0</v>
      </c>
      <c r="BA555" s="314">
        <f t="shared" si="240"/>
        <v>0</v>
      </c>
      <c r="BB555" s="311">
        <f t="shared" si="233"/>
        <v>0</v>
      </c>
      <c r="BC555" s="312">
        <f t="shared" si="234"/>
        <v>0</v>
      </c>
      <c r="BD555" s="313">
        <f t="shared" si="235"/>
        <v>0</v>
      </c>
      <c r="BE555" s="314">
        <f t="shared" si="241"/>
        <v>0</v>
      </c>
      <c r="BF555" s="311">
        <f t="shared" si="236"/>
        <v>0</v>
      </c>
      <c r="BG555" s="312">
        <f t="shared" si="237"/>
        <v>0</v>
      </c>
      <c r="BH555" s="313">
        <f t="shared" si="238"/>
        <v>0</v>
      </c>
      <c r="BI555" s="314">
        <f t="shared" si="242"/>
        <v>0</v>
      </c>
      <c r="BJ555" s="247">
        <f t="shared" si="243"/>
        <v>0</v>
      </c>
      <c r="BK555" s="310" t="str">
        <f>IF(BJ555=0,"",
IF(SUM($BJ$143:BJ555)=1,BL555,
IF($BJ$718&gt;SUM($BJ$143:BJ555),_xlfn.CONCAT(", ",BL555),
IF($BJ$718=SUM($BJ$143:BJ555),_xlfn.CONCAT(" y ",BL555)))))</f>
        <v/>
      </c>
      <c r="BL555" s="19">
        <v>413</v>
      </c>
      <c r="BM555" s="14"/>
      <c r="BN555" s="315"/>
      <c r="BO555" s="315"/>
      <c r="BP555" s="315"/>
      <c r="BQ555" s="315"/>
      <c r="BR555" s="315"/>
      <c r="BS555" s="315"/>
      <c r="BT555" s="315"/>
      <c r="BU555" s="315"/>
      <c r="BV555" s="14"/>
      <c r="BW555" s="14"/>
      <c r="BX555" s="14"/>
      <c r="BY555" s="14"/>
      <c r="BZ555" s="14"/>
      <c r="CA555" s="14"/>
      <c r="CB555" s="14"/>
      <c r="CC555" s="14"/>
      <c r="CD555" s="14"/>
      <c r="CE555" s="14"/>
      <c r="CF555" s="14"/>
      <c r="CG555" s="14"/>
      <c r="CH555" s="14"/>
      <c r="CI555" s="14"/>
      <c r="CJ555" s="14"/>
      <c r="CK555" s="14"/>
      <c r="CL555" s="14"/>
    </row>
    <row r="556" spans="1:90" ht="15" customHeight="1">
      <c r="A556" s="5"/>
      <c r="B556" s="6"/>
      <c r="C556" s="19" t="s">
        <v>7079</v>
      </c>
      <c r="D556" s="634" t="str">
        <f>IF($AC$136="","",IF(HLOOKUP($AC$136,Presentación!$AQ$3:$BV$574,Presentación!AP417)="","",HLOOKUP($AC$136,Presentación!$AQ$3:$BV$574,Presentación!AP417,0)))</f>
        <v/>
      </c>
      <c r="E556" s="669"/>
      <c r="F556" s="670"/>
      <c r="G556" s="752" t="str">
        <f>IF($AC$136="","",IF(HLOOKUP($AC$136,Presentación!$BZ$3:$DE$574,Presentación!AP417,0)="","",HLOOKUP($AC$136,Presentación!$BZ$3:$DE$574,Presentación!AP417,0)))</f>
        <v/>
      </c>
      <c r="H556" s="669"/>
      <c r="I556" s="669"/>
      <c r="J556" s="669"/>
      <c r="K556" s="669"/>
      <c r="L556" s="669"/>
      <c r="M556" s="669"/>
      <c r="N556" s="669"/>
      <c r="O556" s="669"/>
      <c r="P556" s="669"/>
      <c r="Q556" s="669"/>
      <c r="R556" s="669"/>
      <c r="S556" s="670"/>
      <c r="T556" s="866"/>
      <c r="U556" s="745"/>
      <c r="V556" s="746"/>
      <c r="W556" s="112"/>
      <c r="X556" s="112"/>
      <c r="Y556" s="112"/>
      <c r="Z556" s="112"/>
      <c r="AA556" s="112"/>
      <c r="AB556" s="112"/>
      <c r="AC556" s="112"/>
      <c r="AD556" s="112"/>
      <c r="AG556">
        <f t="shared" si="217"/>
        <v>0</v>
      </c>
      <c r="AH556" s="247">
        <f t="shared" si="218"/>
        <v>0</v>
      </c>
      <c r="AI556" s="310" t="str">
        <f>IF(AH556=0,"",
IF(SUM($AH$142:AH556)=1,AJ556,
IF($AH$717&gt;SUM($AH$142:AH556),_xlfn.CONCAT(", ",AJ556),
IF($AH$717=SUM($AH$142:AH556),_xlfn.CONCAT(" y ",AJ556)))))</f>
        <v/>
      </c>
      <c r="AJ556" s="19">
        <v>415</v>
      </c>
      <c r="AK556">
        <f t="shared" si="216"/>
        <v>0</v>
      </c>
      <c r="AL556">
        <f t="shared" si="219"/>
        <v>0</v>
      </c>
      <c r="AM556">
        <f t="shared" si="220"/>
        <v>0</v>
      </c>
      <c r="AN556">
        <f t="shared" si="221"/>
        <v>0</v>
      </c>
      <c r="AO556">
        <f t="shared" si="222"/>
        <v>0</v>
      </c>
      <c r="AP556">
        <f t="shared" si="223"/>
        <v>0</v>
      </c>
      <c r="AQ556">
        <f t="shared" si="224"/>
        <v>0</v>
      </c>
      <c r="AR556">
        <f t="shared" si="225"/>
        <v>0</v>
      </c>
      <c r="AS556">
        <f t="shared" si="226"/>
        <v>0</v>
      </c>
      <c r="AT556" s="311">
        <f t="shared" si="227"/>
        <v>0</v>
      </c>
      <c r="AU556" s="312">
        <f t="shared" si="228"/>
        <v>0</v>
      </c>
      <c r="AV556" s="313">
        <f t="shared" si="229"/>
        <v>0</v>
      </c>
      <c r="AW556" s="314">
        <f t="shared" si="239"/>
        <v>0</v>
      </c>
      <c r="AX556" s="311">
        <f t="shared" si="230"/>
        <v>0</v>
      </c>
      <c r="AY556" s="312">
        <f t="shared" si="231"/>
        <v>0</v>
      </c>
      <c r="AZ556" s="313">
        <f t="shared" si="232"/>
        <v>0</v>
      </c>
      <c r="BA556" s="314">
        <f t="shared" si="240"/>
        <v>0</v>
      </c>
      <c r="BB556" s="311">
        <f t="shared" si="233"/>
        <v>0</v>
      </c>
      <c r="BC556" s="312">
        <f t="shared" si="234"/>
        <v>0</v>
      </c>
      <c r="BD556" s="313">
        <f t="shared" si="235"/>
        <v>0</v>
      </c>
      <c r="BE556" s="314">
        <f t="shared" si="241"/>
        <v>0</v>
      </c>
      <c r="BF556" s="311">
        <f t="shared" si="236"/>
        <v>0</v>
      </c>
      <c r="BG556" s="312">
        <f t="shared" si="237"/>
        <v>0</v>
      </c>
      <c r="BH556" s="313">
        <f t="shared" si="238"/>
        <v>0</v>
      </c>
      <c r="BI556" s="314">
        <f t="shared" si="242"/>
        <v>0</v>
      </c>
      <c r="BJ556" s="247">
        <f t="shared" si="243"/>
        <v>0</v>
      </c>
      <c r="BK556" s="310" t="str">
        <f>IF(BJ556=0,"",
IF(SUM($BJ$143:BJ556)=1,BL556,
IF($BJ$718&gt;SUM($BJ$143:BJ556),_xlfn.CONCAT(", ",BL556),
IF($BJ$718=SUM($BJ$143:BJ556),_xlfn.CONCAT(" y ",BL556)))))</f>
        <v/>
      </c>
      <c r="BL556" s="19">
        <v>414</v>
      </c>
      <c r="BM556" s="14"/>
      <c r="BN556" s="315"/>
      <c r="BO556" s="315"/>
      <c r="BP556" s="315"/>
      <c r="BQ556" s="315"/>
      <c r="BR556" s="315"/>
      <c r="BS556" s="315"/>
      <c r="BT556" s="315"/>
      <c r="BU556" s="315"/>
      <c r="BV556" s="14"/>
      <c r="BW556" s="14"/>
      <c r="BX556" s="14"/>
      <c r="BY556" s="14"/>
      <c r="BZ556" s="14"/>
      <c r="CA556" s="14"/>
      <c r="CB556" s="14"/>
      <c r="CC556" s="14"/>
      <c r="CD556" s="14"/>
      <c r="CE556" s="14"/>
      <c r="CF556" s="14"/>
      <c r="CG556" s="14"/>
      <c r="CH556" s="14"/>
      <c r="CI556" s="14"/>
      <c r="CJ556" s="14"/>
      <c r="CK556" s="14"/>
      <c r="CL556" s="14"/>
    </row>
    <row r="557" spans="1:90" ht="15" customHeight="1">
      <c r="A557" s="5"/>
      <c r="B557" s="6"/>
      <c r="C557" s="19" t="s">
        <v>7080</v>
      </c>
      <c r="D557" s="634" t="str">
        <f>IF($AC$136="","",IF(HLOOKUP($AC$136,Presentación!$AQ$3:$BV$574,Presentación!AP418)="","",HLOOKUP($AC$136,Presentación!$AQ$3:$BV$574,Presentación!AP418,0)))</f>
        <v/>
      </c>
      <c r="E557" s="669"/>
      <c r="F557" s="670"/>
      <c r="G557" s="752" t="str">
        <f>IF($AC$136="","",IF(HLOOKUP($AC$136,Presentación!$BZ$3:$DE$574,Presentación!AP418,0)="","",HLOOKUP($AC$136,Presentación!$BZ$3:$DE$574,Presentación!AP418,0)))</f>
        <v/>
      </c>
      <c r="H557" s="669"/>
      <c r="I557" s="669"/>
      <c r="J557" s="669"/>
      <c r="K557" s="669"/>
      <c r="L557" s="669"/>
      <c r="M557" s="669"/>
      <c r="N557" s="669"/>
      <c r="O557" s="669"/>
      <c r="P557" s="669"/>
      <c r="Q557" s="669"/>
      <c r="R557" s="669"/>
      <c r="S557" s="670"/>
      <c r="T557" s="866"/>
      <c r="U557" s="745"/>
      <c r="V557" s="746"/>
      <c r="W557" s="112"/>
      <c r="X557" s="112"/>
      <c r="Y557" s="112"/>
      <c r="Z557" s="112"/>
      <c r="AA557" s="112"/>
      <c r="AB557" s="112"/>
      <c r="AC557" s="112"/>
      <c r="AD557" s="112"/>
      <c r="AG557">
        <f t="shared" si="217"/>
        <v>0</v>
      </c>
      <c r="AH557" s="247">
        <f t="shared" si="218"/>
        <v>0</v>
      </c>
      <c r="AI557" s="310" t="str">
        <f>IF(AH557=0,"",
IF(SUM($AH$142:AH557)=1,AJ557,
IF($AH$717&gt;SUM($AH$142:AH557),_xlfn.CONCAT(", ",AJ557),
IF($AH$717=SUM($AH$142:AH557),_xlfn.CONCAT(" y ",AJ557)))))</f>
        <v/>
      </c>
      <c r="AJ557" s="19">
        <v>416</v>
      </c>
      <c r="AK557">
        <f t="shared" si="216"/>
        <v>0</v>
      </c>
      <c r="AL557">
        <f t="shared" si="219"/>
        <v>0</v>
      </c>
      <c r="AM557">
        <f t="shared" si="220"/>
        <v>0</v>
      </c>
      <c r="AN557">
        <f t="shared" si="221"/>
        <v>0</v>
      </c>
      <c r="AO557">
        <f t="shared" si="222"/>
        <v>0</v>
      </c>
      <c r="AP557">
        <f t="shared" si="223"/>
        <v>0</v>
      </c>
      <c r="AQ557">
        <f t="shared" si="224"/>
        <v>0</v>
      </c>
      <c r="AR557">
        <f t="shared" si="225"/>
        <v>0</v>
      </c>
      <c r="AS557">
        <f t="shared" si="226"/>
        <v>0</v>
      </c>
      <c r="AT557" s="311">
        <f t="shared" si="227"/>
        <v>0</v>
      </c>
      <c r="AU557" s="312">
        <f t="shared" si="228"/>
        <v>0</v>
      </c>
      <c r="AV557" s="313">
        <f t="shared" si="229"/>
        <v>0</v>
      </c>
      <c r="AW557" s="314">
        <f t="shared" si="239"/>
        <v>0</v>
      </c>
      <c r="AX557" s="311">
        <f t="shared" si="230"/>
        <v>0</v>
      </c>
      <c r="AY557" s="312">
        <f t="shared" si="231"/>
        <v>0</v>
      </c>
      <c r="AZ557" s="313">
        <f t="shared" si="232"/>
        <v>0</v>
      </c>
      <c r="BA557" s="314">
        <f t="shared" si="240"/>
        <v>0</v>
      </c>
      <c r="BB557" s="311">
        <f t="shared" si="233"/>
        <v>0</v>
      </c>
      <c r="BC557" s="312">
        <f t="shared" si="234"/>
        <v>0</v>
      </c>
      <c r="BD557" s="313">
        <f t="shared" si="235"/>
        <v>0</v>
      </c>
      <c r="BE557" s="314">
        <f t="shared" si="241"/>
        <v>0</v>
      </c>
      <c r="BF557" s="311">
        <f t="shared" si="236"/>
        <v>0</v>
      </c>
      <c r="BG557" s="312">
        <f t="shared" si="237"/>
        <v>0</v>
      </c>
      <c r="BH557" s="313">
        <f t="shared" si="238"/>
        <v>0</v>
      </c>
      <c r="BI557" s="314">
        <f t="shared" si="242"/>
        <v>0</v>
      </c>
      <c r="BJ557" s="247">
        <f t="shared" si="243"/>
        <v>0</v>
      </c>
      <c r="BK557" s="310" t="str">
        <f>IF(BJ557=0,"",
IF(SUM($BJ$143:BJ557)=1,BL557,
IF($BJ$718&gt;SUM($BJ$143:BJ557),_xlfn.CONCAT(", ",BL557),
IF($BJ$718=SUM($BJ$143:BJ557),_xlfn.CONCAT(" y ",BL557)))))</f>
        <v/>
      </c>
      <c r="BL557" s="19">
        <v>415</v>
      </c>
      <c r="BM557" s="14"/>
      <c r="BN557" s="315"/>
      <c r="BO557" s="315"/>
      <c r="BP557" s="315"/>
      <c r="BQ557" s="315"/>
      <c r="BR557" s="315"/>
      <c r="BS557" s="315"/>
      <c r="BT557" s="315"/>
      <c r="BU557" s="315"/>
      <c r="BV557" s="14"/>
      <c r="BW557" s="14"/>
      <c r="BX557" s="14"/>
      <c r="BY557" s="14"/>
      <c r="BZ557" s="14"/>
      <c r="CA557" s="14"/>
      <c r="CB557" s="14"/>
      <c r="CC557" s="14"/>
      <c r="CD557" s="14"/>
      <c r="CE557" s="14"/>
      <c r="CF557" s="14"/>
      <c r="CG557" s="14"/>
      <c r="CH557" s="14"/>
      <c r="CI557" s="14"/>
      <c r="CJ557" s="14"/>
      <c r="CK557" s="14"/>
      <c r="CL557" s="14"/>
    </row>
    <row r="558" spans="1:90" ht="15" customHeight="1">
      <c r="A558" s="5"/>
      <c r="B558" s="6"/>
      <c r="C558" s="19" t="s">
        <v>7081</v>
      </c>
      <c r="D558" s="634" t="str">
        <f>IF($AC$136="","",IF(HLOOKUP($AC$136,Presentación!$AQ$3:$BV$574,Presentación!AP419)="","",HLOOKUP($AC$136,Presentación!$AQ$3:$BV$574,Presentación!AP419,0)))</f>
        <v/>
      </c>
      <c r="E558" s="669"/>
      <c r="F558" s="670"/>
      <c r="G558" s="752" t="str">
        <f>IF($AC$136="","",IF(HLOOKUP($AC$136,Presentación!$BZ$3:$DE$574,Presentación!AP419,0)="","",HLOOKUP($AC$136,Presentación!$BZ$3:$DE$574,Presentación!AP419,0)))</f>
        <v/>
      </c>
      <c r="H558" s="669"/>
      <c r="I558" s="669"/>
      <c r="J558" s="669"/>
      <c r="K558" s="669"/>
      <c r="L558" s="669"/>
      <c r="M558" s="669"/>
      <c r="N558" s="669"/>
      <c r="O558" s="669"/>
      <c r="P558" s="669"/>
      <c r="Q558" s="669"/>
      <c r="R558" s="669"/>
      <c r="S558" s="670"/>
      <c r="T558" s="866"/>
      <c r="U558" s="745"/>
      <c r="V558" s="746"/>
      <c r="W558" s="112"/>
      <c r="X558" s="112"/>
      <c r="Y558" s="112"/>
      <c r="Z558" s="112"/>
      <c r="AA558" s="112"/>
      <c r="AB558" s="112"/>
      <c r="AC558" s="112"/>
      <c r="AD558" s="112"/>
      <c r="AG558">
        <f t="shared" si="217"/>
        <v>0</v>
      </c>
      <c r="AH558" s="247">
        <f t="shared" si="218"/>
        <v>0</v>
      </c>
      <c r="AI558" s="310" t="str">
        <f>IF(AH558=0,"",
IF(SUM($AH$142:AH558)=1,AJ558,
IF($AH$717&gt;SUM($AH$142:AH558),_xlfn.CONCAT(", ",AJ558),
IF($AH$717=SUM($AH$142:AH558),_xlfn.CONCAT(" y ",AJ558)))))</f>
        <v/>
      </c>
      <c r="AJ558" s="19">
        <v>417</v>
      </c>
      <c r="AK558">
        <f t="shared" si="216"/>
        <v>0</v>
      </c>
      <c r="AL558">
        <f t="shared" si="219"/>
        <v>0</v>
      </c>
      <c r="AM558">
        <f t="shared" si="220"/>
        <v>0</v>
      </c>
      <c r="AN558">
        <f t="shared" si="221"/>
        <v>0</v>
      </c>
      <c r="AO558">
        <f t="shared" si="222"/>
        <v>0</v>
      </c>
      <c r="AP558">
        <f t="shared" si="223"/>
        <v>0</v>
      </c>
      <c r="AQ558">
        <f t="shared" si="224"/>
        <v>0</v>
      </c>
      <c r="AR558">
        <f t="shared" si="225"/>
        <v>0</v>
      </c>
      <c r="AS558">
        <f t="shared" si="226"/>
        <v>0</v>
      </c>
      <c r="AT558" s="311">
        <f t="shared" si="227"/>
        <v>0</v>
      </c>
      <c r="AU558" s="312">
        <f t="shared" si="228"/>
        <v>0</v>
      </c>
      <c r="AV558" s="313">
        <f t="shared" si="229"/>
        <v>0</v>
      </c>
      <c r="AW558" s="314">
        <f t="shared" si="239"/>
        <v>0</v>
      </c>
      <c r="AX558" s="311">
        <f t="shared" si="230"/>
        <v>0</v>
      </c>
      <c r="AY558" s="312">
        <f t="shared" si="231"/>
        <v>0</v>
      </c>
      <c r="AZ558" s="313">
        <f t="shared" si="232"/>
        <v>0</v>
      </c>
      <c r="BA558" s="314">
        <f t="shared" si="240"/>
        <v>0</v>
      </c>
      <c r="BB558" s="311">
        <f t="shared" si="233"/>
        <v>0</v>
      </c>
      <c r="BC558" s="312">
        <f t="shared" si="234"/>
        <v>0</v>
      </c>
      <c r="BD558" s="313">
        <f t="shared" si="235"/>
        <v>0</v>
      </c>
      <c r="BE558" s="314">
        <f t="shared" si="241"/>
        <v>0</v>
      </c>
      <c r="BF558" s="311">
        <f t="shared" si="236"/>
        <v>0</v>
      </c>
      <c r="BG558" s="312">
        <f t="shared" si="237"/>
        <v>0</v>
      </c>
      <c r="BH558" s="313">
        <f t="shared" si="238"/>
        <v>0</v>
      </c>
      <c r="BI558" s="314">
        <f t="shared" si="242"/>
        <v>0</v>
      </c>
      <c r="BJ558" s="247">
        <f t="shared" si="243"/>
        <v>0</v>
      </c>
      <c r="BK558" s="310" t="str">
        <f>IF(BJ558=0,"",
IF(SUM($BJ$143:BJ558)=1,BL558,
IF($BJ$718&gt;SUM($BJ$143:BJ558),_xlfn.CONCAT(", ",BL558),
IF($BJ$718=SUM($BJ$143:BJ558),_xlfn.CONCAT(" y ",BL558)))))</f>
        <v/>
      </c>
      <c r="BL558" s="19">
        <v>416</v>
      </c>
      <c r="BM558" s="14"/>
      <c r="BN558" s="315"/>
      <c r="BO558" s="315"/>
      <c r="BP558" s="315"/>
      <c r="BQ558" s="315"/>
      <c r="BR558" s="315"/>
      <c r="BS558" s="315"/>
      <c r="BT558" s="315"/>
      <c r="BU558" s="315"/>
      <c r="BV558" s="14"/>
      <c r="BW558" s="14"/>
      <c r="BX558" s="14"/>
      <c r="BY558" s="14"/>
      <c r="BZ558" s="14"/>
      <c r="CA558" s="14"/>
      <c r="CB558" s="14"/>
      <c r="CC558" s="14"/>
      <c r="CD558" s="14"/>
      <c r="CE558" s="14"/>
      <c r="CF558" s="14"/>
      <c r="CG558" s="14"/>
      <c r="CH558" s="14"/>
      <c r="CI558" s="14"/>
      <c r="CJ558" s="14"/>
      <c r="CK558" s="14"/>
      <c r="CL558" s="14"/>
    </row>
    <row r="559" spans="1:90" ht="15" customHeight="1">
      <c r="A559" s="5"/>
      <c r="B559" s="6"/>
      <c r="C559" s="19" t="s">
        <v>7082</v>
      </c>
      <c r="D559" s="634" t="str">
        <f>IF($AC$136="","",IF(HLOOKUP($AC$136,Presentación!$AQ$3:$BV$574,Presentación!AP420)="","",HLOOKUP($AC$136,Presentación!$AQ$3:$BV$574,Presentación!AP420,0)))</f>
        <v/>
      </c>
      <c r="E559" s="669"/>
      <c r="F559" s="670"/>
      <c r="G559" s="752" t="str">
        <f>IF($AC$136="","",IF(HLOOKUP($AC$136,Presentación!$BZ$3:$DE$574,Presentación!AP420,0)="","",HLOOKUP($AC$136,Presentación!$BZ$3:$DE$574,Presentación!AP420,0)))</f>
        <v/>
      </c>
      <c r="H559" s="669"/>
      <c r="I559" s="669"/>
      <c r="J559" s="669"/>
      <c r="K559" s="669"/>
      <c r="L559" s="669"/>
      <c r="M559" s="669"/>
      <c r="N559" s="669"/>
      <c r="O559" s="669"/>
      <c r="P559" s="669"/>
      <c r="Q559" s="669"/>
      <c r="R559" s="669"/>
      <c r="S559" s="670"/>
      <c r="T559" s="866"/>
      <c r="U559" s="745"/>
      <c r="V559" s="746"/>
      <c r="W559" s="112"/>
      <c r="X559" s="112"/>
      <c r="Y559" s="112"/>
      <c r="Z559" s="112"/>
      <c r="AA559" s="112"/>
      <c r="AB559" s="112"/>
      <c r="AC559" s="112"/>
      <c r="AD559" s="112"/>
      <c r="AG559">
        <f t="shared" si="217"/>
        <v>0</v>
      </c>
      <c r="AH559" s="247">
        <f t="shared" si="218"/>
        <v>0</v>
      </c>
      <c r="AI559" s="310" t="str">
        <f>IF(AH559=0,"",
IF(SUM($AH$142:AH559)=1,AJ559,
IF($AH$717&gt;SUM($AH$142:AH559),_xlfn.CONCAT(", ",AJ559),
IF($AH$717=SUM($AH$142:AH559),_xlfn.CONCAT(" y ",AJ559)))))</f>
        <v/>
      </c>
      <c r="AJ559" s="19">
        <v>418</v>
      </c>
      <c r="AK559">
        <f t="shared" si="216"/>
        <v>0</v>
      </c>
      <c r="AL559">
        <f t="shared" si="219"/>
        <v>0</v>
      </c>
      <c r="AM559">
        <f t="shared" si="220"/>
        <v>0</v>
      </c>
      <c r="AN559">
        <f t="shared" si="221"/>
        <v>0</v>
      </c>
      <c r="AO559">
        <f t="shared" si="222"/>
        <v>0</v>
      </c>
      <c r="AP559">
        <f t="shared" si="223"/>
        <v>0</v>
      </c>
      <c r="AQ559">
        <f t="shared" si="224"/>
        <v>0</v>
      </c>
      <c r="AR559">
        <f t="shared" si="225"/>
        <v>0</v>
      </c>
      <c r="AS559">
        <f t="shared" si="226"/>
        <v>0</v>
      </c>
      <c r="AT559" s="311">
        <f t="shared" si="227"/>
        <v>0</v>
      </c>
      <c r="AU559" s="312">
        <f t="shared" si="228"/>
        <v>0</v>
      </c>
      <c r="AV559" s="313">
        <f t="shared" si="229"/>
        <v>0</v>
      </c>
      <c r="AW559" s="314">
        <f t="shared" si="239"/>
        <v>0</v>
      </c>
      <c r="AX559" s="311">
        <f t="shared" si="230"/>
        <v>0</v>
      </c>
      <c r="AY559" s="312">
        <f t="shared" si="231"/>
        <v>0</v>
      </c>
      <c r="AZ559" s="313">
        <f t="shared" si="232"/>
        <v>0</v>
      </c>
      <c r="BA559" s="314">
        <f t="shared" si="240"/>
        <v>0</v>
      </c>
      <c r="BB559" s="311">
        <f t="shared" si="233"/>
        <v>0</v>
      </c>
      <c r="BC559" s="312">
        <f t="shared" si="234"/>
        <v>0</v>
      </c>
      <c r="BD559" s="313">
        <f t="shared" si="235"/>
        <v>0</v>
      </c>
      <c r="BE559" s="314">
        <f t="shared" si="241"/>
        <v>0</v>
      </c>
      <c r="BF559" s="311">
        <f t="shared" si="236"/>
        <v>0</v>
      </c>
      <c r="BG559" s="312">
        <f t="shared" si="237"/>
        <v>0</v>
      </c>
      <c r="BH559" s="313">
        <f t="shared" si="238"/>
        <v>0</v>
      </c>
      <c r="BI559" s="314">
        <f t="shared" si="242"/>
        <v>0</v>
      </c>
      <c r="BJ559" s="247">
        <f t="shared" si="243"/>
        <v>0</v>
      </c>
      <c r="BK559" s="310" t="str">
        <f>IF(BJ559=0,"",
IF(SUM($BJ$143:BJ559)=1,BL559,
IF($BJ$718&gt;SUM($BJ$143:BJ559),_xlfn.CONCAT(", ",BL559),
IF($BJ$718=SUM($BJ$143:BJ559),_xlfn.CONCAT(" y ",BL559)))))</f>
        <v/>
      </c>
      <c r="BL559" s="19">
        <v>417</v>
      </c>
      <c r="BM559" s="14"/>
      <c r="BN559" s="315"/>
      <c r="BO559" s="315"/>
      <c r="BP559" s="315"/>
      <c r="BQ559" s="315"/>
      <c r="BR559" s="315"/>
      <c r="BS559" s="315"/>
      <c r="BT559" s="315"/>
      <c r="BU559" s="315"/>
      <c r="BV559" s="14"/>
      <c r="BW559" s="14"/>
      <c r="BX559" s="14"/>
      <c r="BY559" s="14"/>
      <c r="BZ559" s="14"/>
      <c r="CA559" s="14"/>
      <c r="CB559" s="14"/>
      <c r="CC559" s="14"/>
      <c r="CD559" s="14"/>
      <c r="CE559" s="14"/>
      <c r="CF559" s="14"/>
      <c r="CG559" s="14"/>
      <c r="CH559" s="14"/>
      <c r="CI559" s="14"/>
      <c r="CJ559" s="14"/>
      <c r="CK559" s="14"/>
      <c r="CL559" s="14"/>
    </row>
    <row r="560" spans="1:90" ht="15" customHeight="1">
      <c r="A560" s="5"/>
      <c r="B560" s="6"/>
      <c r="C560" s="19" t="s">
        <v>7083</v>
      </c>
      <c r="D560" s="634" t="str">
        <f>IF($AC$136="","",IF(HLOOKUP($AC$136,Presentación!$AQ$3:$BV$574,Presentación!AP421)="","",HLOOKUP($AC$136,Presentación!$AQ$3:$BV$574,Presentación!AP421,0)))</f>
        <v/>
      </c>
      <c r="E560" s="669"/>
      <c r="F560" s="670"/>
      <c r="G560" s="752" t="str">
        <f>IF($AC$136="","",IF(HLOOKUP($AC$136,Presentación!$BZ$3:$DE$574,Presentación!AP421,0)="","",HLOOKUP($AC$136,Presentación!$BZ$3:$DE$574,Presentación!AP421,0)))</f>
        <v/>
      </c>
      <c r="H560" s="669"/>
      <c r="I560" s="669"/>
      <c r="J560" s="669"/>
      <c r="K560" s="669"/>
      <c r="L560" s="669"/>
      <c r="M560" s="669"/>
      <c r="N560" s="669"/>
      <c r="O560" s="669"/>
      <c r="P560" s="669"/>
      <c r="Q560" s="669"/>
      <c r="R560" s="669"/>
      <c r="S560" s="670"/>
      <c r="T560" s="866"/>
      <c r="U560" s="745"/>
      <c r="V560" s="746"/>
      <c r="W560" s="112"/>
      <c r="X560" s="112"/>
      <c r="Y560" s="112"/>
      <c r="Z560" s="112"/>
      <c r="AA560" s="112"/>
      <c r="AB560" s="112"/>
      <c r="AC560" s="112"/>
      <c r="AD560" s="112"/>
      <c r="AG560">
        <f t="shared" si="217"/>
        <v>0</v>
      </c>
      <c r="AH560" s="247">
        <f t="shared" si="218"/>
        <v>0</v>
      </c>
      <c r="AI560" s="310" t="str">
        <f>IF(AH560=0,"",
IF(SUM($AH$142:AH560)=1,AJ560,
IF($AH$717&gt;SUM($AH$142:AH560),_xlfn.CONCAT(", ",AJ560),
IF($AH$717=SUM($AH$142:AH560),_xlfn.CONCAT(" y ",AJ560)))))</f>
        <v/>
      </c>
      <c r="AJ560" s="19">
        <v>419</v>
      </c>
      <c r="AK560">
        <f t="shared" si="216"/>
        <v>0</v>
      </c>
      <c r="AL560">
        <f t="shared" si="219"/>
        <v>0</v>
      </c>
      <c r="AM560">
        <f t="shared" si="220"/>
        <v>0</v>
      </c>
      <c r="AN560">
        <f t="shared" si="221"/>
        <v>0</v>
      </c>
      <c r="AO560">
        <f t="shared" si="222"/>
        <v>0</v>
      </c>
      <c r="AP560">
        <f t="shared" si="223"/>
        <v>0</v>
      </c>
      <c r="AQ560">
        <f t="shared" si="224"/>
        <v>0</v>
      </c>
      <c r="AR560">
        <f t="shared" si="225"/>
        <v>0</v>
      </c>
      <c r="AS560">
        <f t="shared" si="226"/>
        <v>0</v>
      </c>
      <c r="AT560" s="311">
        <f t="shared" si="227"/>
        <v>0</v>
      </c>
      <c r="AU560" s="312">
        <f t="shared" si="228"/>
        <v>0</v>
      </c>
      <c r="AV560" s="313">
        <f t="shared" si="229"/>
        <v>0</v>
      </c>
      <c r="AW560" s="314">
        <f t="shared" si="239"/>
        <v>0</v>
      </c>
      <c r="AX560" s="311">
        <f t="shared" si="230"/>
        <v>0</v>
      </c>
      <c r="AY560" s="312">
        <f t="shared" si="231"/>
        <v>0</v>
      </c>
      <c r="AZ560" s="313">
        <f t="shared" si="232"/>
        <v>0</v>
      </c>
      <c r="BA560" s="314">
        <f t="shared" si="240"/>
        <v>0</v>
      </c>
      <c r="BB560" s="311">
        <f t="shared" si="233"/>
        <v>0</v>
      </c>
      <c r="BC560" s="312">
        <f t="shared" si="234"/>
        <v>0</v>
      </c>
      <c r="BD560" s="313">
        <f t="shared" si="235"/>
        <v>0</v>
      </c>
      <c r="BE560" s="314">
        <f t="shared" si="241"/>
        <v>0</v>
      </c>
      <c r="BF560" s="311">
        <f t="shared" si="236"/>
        <v>0</v>
      </c>
      <c r="BG560" s="312">
        <f t="shared" si="237"/>
        <v>0</v>
      </c>
      <c r="BH560" s="313">
        <f t="shared" si="238"/>
        <v>0</v>
      </c>
      <c r="BI560" s="314">
        <f t="shared" si="242"/>
        <v>0</v>
      </c>
      <c r="BJ560" s="247">
        <f t="shared" si="243"/>
        <v>0</v>
      </c>
      <c r="BK560" s="310" t="str">
        <f>IF(BJ560=0,"",
IF(SUM($BJ$143:BJ560)=1,BL560,
IF($BJ$718&gt;SUM($BJ$143:BJ560),_xlfn.CONCAT(", ",BL560),
IF($BJ$718=SUM($BJ$143:BJ560),_xlfn.CONCAT(" y ",BL560)))))</f>
        <v/>
      </c>
      <c r="BL560" s="19">
        <v>418</v>
      </c>
      <c r="BM560" s="14"/>
      <c r="BN560" s="315"/>
      <c r="BO560" s="315"/>
      <c r="BP560" s="315"/>
      <c r="BQ560" s="315"/>
      <c r="BR560" s="315"/>
      <c r="BS560" s="315"/>
      <c r="BT560" s="315"/>
      <c r="BU560" s="315"/>
      <c r="BV560" s="14"/>
      <c r="BW560" s="14"/>
      <c r="BX560" s="14"/>
      <c r="BY560" s="14"/>
      <c r="BZ560" s="14"/>
      <c r="CA560" s="14"/>
      <c r="CB560" s="14"/>
      <c r="CC560" s="14"/>
      <c r="CD560" s="14"/>
      <c r="CE560" s="14"/>
      <c r="CF560" s="14"/>
      <c r="CG560" s="14"/>
      <c r="CH560" s="14"/>
      <c r="CI560" s="14"/>
      <c r="CJ560" s="14"/>
      <c r="CK560" s="14"/>
      <c r="CL560" s="14"/>
    </row>
    <row r="561" spans="1:90" ht="15" customHeight="1">
      <c r="A561" s="5"/>
      <c r="B561" s="6"/>
      <c r="C561" s="19" t="s">
        <v>7084</v>
      </c>
      <c r="D561" s="634" t="str">
        <f>IF($AC$136="","",IF(HLOOKUP($AC$136,Presentación!$AQ$3:$BV$574,Presentación!AP422)="","",HLOOKUP($AC$136,Presentación!$AQ$3:$BV$574,Presentación!AP422,0)))</f>
        <v/>
      </c>
      <c r="E561" s="669"/>
      <c r="F561" s="670"/>
      <c r="G561" s="752" t="str">
        <f>IF($AC$136="","",IF(HLOOKUP($AC$136,Presentación!$BZ$3:$DE$574,Presentación!AP422,0)="","",HLOOKUP($AC$136,Presentación!$BZ$3:$DE$574,Presentación!AP422,0)))</f>
        <v/>
      </c>
      <c r="H561" s="669"/>
      <c r="I561" s="669"/>
      <c r="J561" s="669"/>
      <c r="K561" s="669"/>
      <c r="L561" s="669"/>
      <c r="M561" s="669"/>
      <c r="N561" s="669"/>
      <c r="O561" s="669"/>
      <c r="P561" s="669"/>
      <c r="Q561" s="669"/>
      <c r="R561" s="669"/>
      <c r="S561" s="670"/>
      <c r="T561" s="866"/>
      <c r="U561" s="745"/>
      <c r="V561" s="746"/>
      <c r="W561" s="112"/>
      <c r="X561" s="112"/>
      <c r="Y561" s="112"/>
      <c r="Z561" s="112"/>
      <c r="AA561" s="112"/>
      <c r="AB561" s="112"/>
      <c r="AC561" s="112"/>
      <c r="AD561" s="112"/>
      <c r="AG561">
        <f t="shared" si="217"/>
        <v>0</v>
      </c>
      <c r="AH561" s="247">
        <f t="shared" si="218"/>
        <v>0</v>
      </c>
      <c r="AI561" s="310" t="str">
        <f>IF(AH561=0,"",
IF(SUM($AH$142:AH561)=1,AJ561,
IF($AH$717&gt;SUM($AH$142:AH561),_xlfn.CONCAT(", ",AJ561),
IF($AH$717=SUM($AH$142:AH561),_xlfn.CONCAT(" y ",AJ561)))))</f>
        <v/>
      </c>
      <c r="AJ561" s="19">
        <v>420</v>
      </c>
      <c r="AK561">
        <f t="shared" si="216"/>
        <v>0</v>
      </c>
      <c r="AL561">
        <f t="shared" si="219"/>
        <v>0</v>
      </c>
      <c r="AM561">
        <f t="shared" si="220"/>
        <v>0</v>
      </c>
      <c r="AN561">
        <f t="shared" si="221"/>
        <v>0</v>
      </c>
      <c r="AO561">
        <f t="shared" si="222"/>
        <v>0</v>
      </c>
      <c r="AP561">
        <f t="shared" si="223"/>
        <v>0</v>
      </c>
      <c r="AQ561">
        <f t="shared" si="224"/>
        <v>0</v>
      </c>
      <c r="AR561">
        <f t="shared" si="225"/>
        <v>0</v>
      </c>
      <c r="AS561">
        <f t="shared" si="226"/>
        <v>0</v>
      </c>
      <c r="AT561" s="311">
        <f t="shared" si="227"/>
        <v>0</v>
      </c>
      <c r="AU561" s="312">
        <f t="shared" si="228"/>
        <v>0</v>
      </c>
      <c r="AV561" s="313">
        <f t="shared" si="229"/>
        <v>0</v>
      </c>
      <c r="AW561" s="314">
        <f t="shared" si="239"/>
        <v>0</v>
      </c>
      <c r="AX561" s="311">
        <f t="shared" si="230"/>
        <v>0</v>
      </c>
      <c r="AY561" s="312">
        <f t="shared" si="231"/>
        <v>0</v>
      </c>
      <c r="AZ561" s="313">
        <f t="shared" si="232"/>
        <v>0</v>
      </c>
      <c r="BA561" s="314">
        <f t="shared" si="240"/>
        <v>0</v>
      </c>
      <c r="BB561" s="311">
        <f t="shared" si="233"/>
        <v>0</v>
      </c>
      <c r="BC561" s="312">
        <f t="shared" si="234"/>
        <v>0</v>
      </c>
      <c r="BD561" s="313">
        <f t="shared" si="235"/>
        <v>0</v>
      </c>
      <c r="BE561" s="314">
        <f t="shared" si="241"/>
        <v>0</v>
      </c>
      <c r="BF561" s="311">
        <f t="shared" si="236"/>
        <v>0</v>
      </c>
      <c r="BG561" s="312">
        <f t="shared" si="237"/>
        <v>0</v>
      </c>
      <c r="BH561" s="313">
        <f t="shared" si="238"/>
        <v>0</v>
      </c>
      <c r="BI561" s="314">
        <f t="shared" si="242"/>
        <v>0</v>
      </c>
      <c r="BJ561" s="247">
        <f t="shared" si="243"/>
        <v>0</v>
      </c>
      <c r="BK561" s="310" t="str">
        <f>IF(BJ561=0,"",
IF(SUM($BJ$143:BJ561)=1,BL561,
IF($BJ$718&gt;SUM($BJ$143:BJ561),_xlfn.CONCAT(", ",BL561),
IF($BJ$718=SUM($BJ$143:BJ561),_xlfn.CONCAT(" y ",BL561)))))</f>
        <v/>
      </c>
      <c r="BL561" s="19">
        <v>419</v>
      </c>
      <c r="BM561" s="14"/>
      <c r="BN561" s="315"/>
      <c r="BO561" s="315"/>
      <c r="BP561" s="315"/>
      <c r="BQ561" s="315"/>
      <c r="BR561" s="315"/>
      <c r="BS561" s="315"/>
      <c r="BT561" s="315"/>
      <c r="BU561" s="315"/>
      <c r="BV561" s="14"/>
      <c r="BW561" s="14"/>
      <c r="BX561" s="14"/>
      <c r="BY561" s="14"/>
      <c r="BZ561" s="14"/>
      <c r="CA561" s="14"/>
      <c r="CB561" s="14"/>
      <c r="CC561" s="14"/>
      <c r="CD561" s="14"/>
      <c r="CE561" s="14"/>
      <c r="CF561" s="14"/>
      <c r="CG561" s="14"/>
      <c r="CH561" s="14"/>
      <c r="CI561" s="14"/>
      <c r="CJ561" s="14"/>
      <c r="CK561" s="14"/>
      <c r="CL561" s="14"/>
    </row>
    <row r="562" spans="1:90" ht="15" customHeight="1">
      <c r="A562" s="5"/>
      <c r="B562" s="6"/>
      <c r="C562" s="19" t="s">
        <v>7085</v>
      </c>
      <c r="D562" s="634" t="str">
        <f>IF($AC$136="","",IF(HLOOKUP($AC$136,Presentación!$AQ$3:$BV$574,Presentación!AP423)="","",HLOOKUP($AC$136,Presentación!$AQ$3:$BV$574,Presentación!AP423,0)))</f>
        <v/>
      </c>
      <c r="E562" s="669"/>
      <c r="F562" s="670"/>
      <c r="G562" s="752" t="str">
        <f>IF($AC$136="","",IF(HLOOKUP($AC$136,Presentación!$BZ$3:$DE$574,Presentación!AP423,0)="","",HLOOKUP($AC$136,Presentación!$BZ$3:$DE$574,Presentación!AP423,0)))</f>
        <v/>
      </c>
      <c r="H562" s="669"/>
      <c r="I562" s="669"/>
      <c r="J562" s="669"/>
      <c r="K562" s="669"/>
      <c r="L562" s="669"/>
      <c r="M562" s="669"/>
      <c r="N562" s="669"/>
      <c r="O562" s="669"/>
      <c r="P562" s="669"/>
      <c r="Q562" s="669"/>
      <c r="R562" s="669"/>
      <c r="S562" s="670"/>
      <c r="T562" s="866"/>
      <c r="U562" s="745"/>
      <c r="V562" s="746"/>
      <c r="W562" s="112"/>
      <c r="X562" s="112"/>
      <c r="Y562" s="112"/>
      <c r="Z562" s="112"/>
      <c r="AA562" s="112"/>
      <c r="AB562" s="112"/>
      <c r="AC562" s="112"/>
      <c r="AD562" s="112"/>
      <c r="AG562">
        <f t="shared" si="217"/>
        <v>0</v>
      </c>
      <c r="AH562" s="247">
        <f t="shared" si="218"/>
        <v>0</v>
      </c>
      <c r="AI562" s="310" t="str">
        <f>IF(AH562=0,"",
IF(SUM($AH$142:AH562)=1,AJ562,
IF($AH$717&gt;SUM($AH$142:AH562),_xlfn.CONCAT(", ",AJ562),
IF($AH$717=SUM($AH$142:AH562),_xlfn.CONCAT(" y ",AJ562)))))</f>
        <v/>
      </c>
      <c r="AJ562" s="19">
        <v>421</v>
      </c>
      <c r="AK562">
        <f t="shared" si="216"/>
        <v>0</v>
      </c>
      <c r="AL562">
        <f t="shared" si="219"/>
        <v>0</v>
      </c>
      <c r="AM562">
        <f t="shared" si="220"/>
        <v>0</v>
      </c>
      <c r="AN562">
        <f t="shared" si="221"/>
        <v>0</v>
      </c>
      <c r="AO562">
        <f t="shared" si="222"/>
        <v>0</v>
      </c>
      <c r="AP562">
        <f t="shared" si="223"/>
        <v>0</v>
      </c>
      <c r="AQ562">
        <f t="shared" si="224"/>
        <v>0</v>
      </c>
      <c r="AR562">
        <f t="shared" si="225"/>
        <v>0</v>
      </c>
      <c r="AS562">
        <f t="shared" si="226"/>
        <v>0</v>
      </c>
      <c r="AT562" s="311">
        <f t="shared" si="227"/>
        <v>0</v>
      </c>
      <c r="AU562" s="312">
        <f t="shared" si="228"/>
        <v>0</v>
      </c>
      <c r="AV562" s="313">
        <f t="shared" si="229"/>
        <v>0</v>
      </c>
      <c r="AW562" s="314">
        <f t="shared" si="239"/>
        <v>0</v>
      </c>
      <c r="AX562" s="311">
        <f t="shared" si="230"/>
        <v>0</v>
      </c>
      <c r="AY562" s="312">
        <f t="shared" si="231"/>
        <v>0</v>
      </c>
      <c r="AZ562" s="313">
        <f t="shared" si="232"/>
        <v>0</v>
      </c>
      <c r="BA562" s="314">
        <f t="shared" si="240"/>
        <v>0</v>
      </c>
      <c r="BB562" s="311">
        <f t="shared" si="233"/>
        <v>0</v>
      </c>
      <c r="BC562" s="312">
        <f t="shared" si="234"/>
        <v>0</v>
      </c>
      <c r="BD562" s="313">
        <f t="shared" si="235"/>
        <v>0</v>
      </c>
      <c r="BE562" s="314">
        <f t="shared" si="241"/>
        <v>0</v>
      </c>
      <c r="BF562" s="311">
        <f t="shared" si="236"/>
        <v>0</v>
      </c>
      <c r="BG562" s="312">
        <f t="shared" si="237"/>
        <v>0</v>
      </c>
      <c r="BH562" s="313">
        <f t="shared" si="238"/>
        <v>0</v>
      </c>
      <c r="BI562" s="314">
        <f t="shared" si="242"/>
        <v>0</v>
      </c>
      <c r="BJ562" s="247">
        <f t="shared" si="243"/>
        <v>0</v>
      </c>
      <c r="BK562" s="310" t="str">
        <f>IF(BJ562=0,"",
IF(SUM($BJ$143:BJ562)=1,BL562,
IF($BJ$718&gt;SUM($BJ$143:BJ562),_xlfn.CONCAT(", ",BL562),
IF($BJ$718=SUM($BJ$143:BJ562),_xlfn.CONCAT(" y ",BL562)))))</f>
        <v/>
      </c>
      <c r="BL562" s="19">
        <v>420</v>
      </c>
      <c r="BM562" s="14"/>
      <c r="BN562" s="315"/>
      <c r="BO562" s="315"/>
      <c r="BP562" s="315"/>
      <c r="BQ562" s="315"/>
      <c r="BR562" s="315"/>
      <c r="BS562" s="315"/>
      <c r="BT562" s="315"/>
      <c r="BU562" s="315"/>
      <c r="BV562" s="14"/>
      <c r="BW562" s="14"/>
      <c r="BX562" s="14"/>
      <c r="BY562" s="14"/>
      <c r="BZ562" s="14"/>
      <c r="CA562" s="14"/>
      <c r="CB562" s="14"/>
      <c r="CC562" s="14"/>
      <c r="CD562" s="14"/>
      <c r="CE562" s="14"/>
      <c r="CF562" s="14"/>
      <c r="CG562" s="14"/>
      <c r="CH562" s="14"/>
      <c r="CI562" s="14"/>
      <c r="CJ562" s="14"/>
      <c r="CK562" s="14"/>
      <c r="CL562" s="14"/>
    </row>
    <row r="563" spans="1:90" ht="15" customHeight="1">
      <c r="A563" s="5"/>
      <c r="B563" s="6"/>
      <c r="C563" s="19" t="s">
        <v>7086</v>
      </c>
      <c r="D563" s="634" t="str">
        <f>IF($AC$136="","",IF(HLOOKUP($AC$136,Presentación!$AQ$3:$BV$574,Presentación!AP424)="","",HLOOKUP($AC$136,Presentación!$AQ$3:$BV$574,Presentación!AP424,0)))</f>
        <v/>
      </c>
      <c r="E563" s="669"/>
      <c r="F563" s="670"/>
      <c r="G563" s="752" t="str">
        <f>IF($AC$136="","",IF(HLOOKUP($AC$136,Presentación!$BZ$3:$DE$574,Presentación!AP424,0)="","",HLOOKUP($AC$136,Presentación!$BZ$3:$DE$574,Presentación!AP424,0)))</f>
        <v/>
      </c>
      <c r="H563" s="669"/>
      <c r="I563" s="669"/>
      <c r="J563" s="669"/>
      <c r="K563" s="669"/>
      <c r="L563" s="669"/>
      <c r="M563" s="669"/>
      <c r="N563" s="669"/>
      <c r="O563" s="669"/>
      <c r="P563" s="669"/>
      <c r="Q563" s="669"/>
      <c r="R563" s="669"/>
      <c r="S563" s="670"/>
      <c r="T563" s="866"/>
      <c r="U563" s="745"/>
      <c r="V563" s="746"/>
      <c r="W563" s="112"/>
      <c r="X563" s="112"/>
      <c r="Y563" s="112"/>
      <c r="Z563" s="112"/>
      <c r="AA563" s="112"/>
      <c r="AB563" s="112"/>
      <c r="AC563" s="112"/>
      <c r="AD563" s="112"/>
      <c r="AG563">
        <f t="shared" si="217"/>
        <v>0</v>
      </c>
      <c r="AH563" s="247">
        <f t="shared" si="218"/>
        <v>0</v>
      </c>
      <c r="AI563" s="310" t="str">
        <f>IF(AH563=0,"",
IF(SUM($AH$142:AH563)=1,AJ563,
IF($AH$717&gt;SUM($AH$142:AH563),_xlfn.CONCAT(", ",AJ563),
IF($AH$717=SUM($AH$142:AH563),_xlfn.CONCAT(" y ",AJ563)))))</f>
        <v/>
      </c>
      <c r="AJ563" s="19">
        <v>422</v>
      </c>
      <c r="AK563">
        <f t="shared" si="216"/>
        <v>0</v>
      </c>
      <c r="AL563">
        <f t="shared" si="219"/>
        <v>0</v>
      </c>
      <c r="AM563">
        <f t="shared" si="220"/>
        <v>0</v>
      </c>
      <c r="AN563">
        <f t="shared" si="221"/>
        <v>0</v>
      </c>
      <c r="AO563">
        <f t="shared" si="222"/>
        <v>0</v>
      </c>
      <c r="AP563">
        <f t="shared" si="223"/>
        <v>0</v>
      </c>
      <c r="AQ563">
        <f t="shared" si="224"/>
        <v>0</v>
      </c>
      <c r="AR563">
        <f t="shared" si="225"/>
        <v>0</v>
      </c>
      <c r="AS563">
        <f t="shared" si="226"/>
        <v>0</v>
      </c>
      <c r="AT563" s="311">
        <f t="shared" si="227"/>
        <v>0</v>
      </c>
      <c r="AU563" s="312">
        <f t="shared" si="228"/>
        <v>0</v>
      </c>
      <c r="AV563" s="313">
        <f t="shared" si="229"/>
        <v>0</v>
      </c>
      <c r="AW563" s="314">
        <f t="shared" si="239"/>
        <v>0</v>
      </c>
      <c r="AX563" s="311">
        <f t="shared" si="230"/>
        <v>0</v>
      </c>
      <c r="AY563" s="312">
        <f t="shared" si="231"/>
        <v>0</v>
      </c>
      <c r="AZ563" s="313">
        <f t="shared" si="232"/>
        <v>0</v>
      </c>
      <c r="BA563" s="314">
        <f t="shared" si="240"/>
        <v>0</v>
      </c>
      <c r="BB563" s="311">
        <f t="shared" si="233"/>
        <v>0</v>
      </c>
      <c r="BC563" s="312">
        <f t="shared" si="234"/>
        <v>0</v>
      </c>
      <c r="BD563" s="313">
        <f t="shared" si="235"/>
        <v>0</v>
      </c>
      <c r="BE563" s="314">
        <f t="shared" si="241"/>
        <v>0</v>
      </c>
      <c r="BF563" s="311">
        <f t="shared" si="236"/>
        <v>0</v>
      </c>
      <c r="BG563" s="312">
        <f t="shared" si="237"/>
        <v>0</v>
      </c>
      <c r="BH563" s="313">
        <f t="shared" si="238"/>
        <v>0</v>
      </c>
      <c r="BI563" s="314">
        <f t="shared" si="242"/>
        <v>0</v>
      </c>
      <c r="BJ563" s="247">
        <f t="shared" si="243"/>
        <v>0</v>
      </c>
      <c r="BK563" s="310" t="str">
        <f>IF(BJ563=0,"",
IF(SUM($BJ$143:BJ563)=1,BL563,
IF($BJ$718&gt;SUM($BJ$143:BJ563),_xlfn.CONCAT(", ",BL563),
IF($BJ$718=SUM($BJ$143:BJ563),_xlfn.CONCAT(" y ",BL563)))))</f>
        <v/>
      </c>
      <c r="BL563" s="19">
        <v>421</v>
      </c>
      <c r="BM563" s="14"/>
      <c r="BN563" s="315"/>
      <c r="BO563" s="315"/>
      <c r="BP563" s="315"/>
      <c r="BQ563" s="315"/>
      <c r="BR563" s="315"/>
      <c r="BS563" s="315"/>
      <c r="BT563" s="315"/>
      <c r="BU563" s="315"/>
      <c r="BV563" s="14"/>
      <c r="BW563" s="14"/>
      <c r="BX563" s="14"/>
      <c r="BY563" s="14"/>
      <c r="BZ563" s="14"/>
      <c r="CA563" s="14"/>
      <c r="CB563" s="14"/>
      <c r="CC563" s="14"/>
      <c r="CD563" s="14"/>
      <c r="CE563" s="14"/>
      <c r="CF563" s="14"/>
      <c r="CG563" s="14"/>
      <c r="CH563" s="14"/>
      <c r="CI563" s="14"/>
      <c r="CJ563" s="14"/>
      <c r="CK563" s="14"/>
      <c r="CL563" s="14"/>
    </row>
    <row r="564" spans="1:90" ht="15" customHeight="1">
      <c r="A564" s="5"/>
      <c r="B564" s="6"/>
      <c r="C564" s="19" t="s">
        <v>7087</v>
      </c>
      <c r="D564" s="634" t="str">
        <f>IF($AC$136="","",IF(HLOOKUP($AC$136,Presentación!$AQ$3:$BV$574,Presentación!AP425)="","",HLOOKUP($AC$136,Presentación!$AQ$3:$BV$574,Presentación!AP425,0)))</f>
        <v/>
      </c>
      <c r="E564" s="669"/>
      <c r="F564" s="670"/>
      <c r="G564" s="752" t="str">
        <f>IF($AC$136="","",IF(HLOOKUP($AC$136,Presentación!$BZ$3:$DE$574,Presentación!AP425,0)="","",HLOOKUP($AC$136,Presentación!$BZ$3:$DE$574,Presentación!AP425,0)))</f>
        <v/>
      </c>
      <c r="H564" s="669"/>
      <c r="I564" s="669"/>
      <c r="J564" s="669"/>
      <c r="K564" s="669"/>
      <c r="L564" s="669"/>
      <c r="M564" s="669"/>
      <c r="N564" s="669"/>
      <c r="O564" s="669"/>
      <c r="P564" s="669"/>
      <c r="Q564" s="669"/>
      <c r="R564" s="669"/>
      <c r="S564" s="670"/>
      <c r="T564" s="866"/>
      <c r="U564" s="745"/>
      <c r="V564" s="746"/>
      <c r="W564" s="112"/>
      <c r="X564" s="112"/>
      <c r="Y564" s="112"/>
      <c r="Z564" s="112"/>
      <c r="AA564" s="112"/>
      <c r="AB564" s="112"/>
      <c r="AC564" s="112"/>
      <c r="AD564" s="112"/>
      <c r="AG564">
        <f t="shared" si="217"/>
        <v>0</v>
      </c>
      <c r="AH564" s="247">
        <f t="shared" si="218"/>
        <v>0</v>
      </c>
      <c r="AI564" s="310" t="str">
        <f>IF(AH564=0,"",
IF(SUM($AH$142:AH564)=1,AJ564,
IF($AH$717&gt;SUM($AH$142:AH564),_xlfn.CONCAT(", ",AJ564),
IF($AH$717=SUM($AH$142:AH564),_xlfn.CONCAT(" y ",AJ564)))))</f>
        <v/>
      </c>
      <c r="AJ564" s="19">
        <v>423</v>
      </c>
      <c r="AK564">
        <f t="shared" si="216"/>
        <v>0</v>
      </c>
      <c r="AL564">
        <f t="shared" si="219"/>
        <v>0</v>
      </c>
      <c r="AM564">
        <f t="shared" si="220"/>
        <v>0</v>
      </c>
      <c r="AN564">
        <f t="shared" si="221"/>
        <v>0</v>
      </c>
      <c r="AO564">
        <f t="shared" si="222"/>
        <v>0</v>
      </c>
      <c r="AP564">
        <f t="shared" si="223"/>
        <v>0</v>
      </c>
      <c r="AQ564">
        <f t="shared" si="224"/>
        <v>0</v>
      </c>
      <c r="AR564">
        <f t="shared" si="225"/>
        <v>0</v>
      </c>
      <c r="AS564">
        <f t="shared" si="226"/>
        <v>0</v>
      </c>
      <c r="AT564" s="311">
        <f t="shared" si="227"/>
        <v>0</v>
      </c>
      <c r="AU564" s="312">
        <f t="shared" si="228"/>
        <v>0</v>
      </c>
      <c r="AV564" s="313">
        <f t="shared" si="229"/>
        <v>0</v>
      </c>
      <c r="AW564" s="314">
        <f t="shared" si="239"/>
        <v>0</v>
      </c>
      <c r="AX564" s="311">
        <f t="shared" si="230"/>
        <v>0</v>
      </c>
      <c r="AY564" s="312">
        <f t="shared" si="231"/>
        <v>0</v>
      </c>
      <c r="AZ564" s="313">
        <f t="shared" si="232"/>
        <v>0</v>
      </c>
      <c r="BA564" s="314">
        <f t="shared" si="240"/>
        <v>0</v>
      </c>
      <c r="BB564" s="311">
        <f t="shared" si="233"/>
        <v>0</v>
      </c>
      <c r="BC564" s="312">
        <f t="shared" si="234"/>
        <v>0</v>
      </c>
      <c r="BD564" s="313">
        <f t="shared" si="235"/>
        <v>0</v>
      </c>
      <c r="BE564" s="314">
        <f t="shared" si="241"/>
        <v>0</v>
      </c>
      <c r="BF564" s="311">
        <f t="shared" si="236"/>
        <v>0</v>
      </c>
      <c r="BG564" s="312">
        <f t="shared" si="237"/>
        <v>0</v>
      </c>
      <c r="BH564" s="313">
        <f t="shared" si="238"/>
        <v>0</v>
      </c>
      <c r="BI564" s="314">
        <f t="shared" si="242"/>
        <v>0</v>
      </c>
      <c r="BJ564" s="247">
        <f t="shared" si="243"/>
        <v>0</v>
      </c>
      <c r="BK564" s="310" t="str">
        <f>IF(BJ564=0,"",
IF(SUM($BJ$143:BJ564)=1,BL564,
IF($BJ$718&gt;SUM($BJ$143:BJ564),_xlfn.CONCAT(", ",BL564),
IF($BJ$718=SUM($BJ$143:BJ564),_xlfn.CONCAT(" y ",BL564)))))</f>
        <v/>
      </c>
      <c r="BL564" s="19">
        <v>422</v>
      </c>
      <c r="BM564" s="14"/>
      <c r="BN564" s="315"/>
      <c r="BO564" s="315"/>
      <c r="BP564" s="315"/>
      <c r="BQ564" s="315"/>
      <c r="BR564" s="315"/>
      <c r="BS564" s="315"/>
      <c r="BT564" s="315"/>
      <c r="BU564" s="315"/>
      <c r="BV564" s="14"/>
      <c r="BW564" s="14"/>
      <c r="BX564" s="14"/>
      <c r="BY564" s="14"/>
      <c r="BZ564" s="14"/>
      <c r="CA564" s="14"/>
      <c r="CB564" s="14"/>
      <c r="CC564" s="14"/>
      <c r="CD564" s="14"/>
      <c r="CE564" s="14"/>
      <c r="CF564" s="14"/>
      <c r="CG564" s="14"/>
      <c r="CH564" s="14"/>
      <c r="CI564" s="14"/>
      <c r="CJ564" s="14"/>
      <c r="CK564" s="14"/>
      <c r="CL564" s="14"/>
    </row>
    <row r="565" spans="1:90" ht="15" customHeight="1">
      <c r="A565" s="5"/>
      <c r="B565" s="6"/>
      <c r="C565" s="19" t="s">
        <v>7088</v>
      </c>
      <c r="D565" s="634" t="str">
        <f>IF($AC$136="","",IF(HLOOKUP($AC$136,Presentación!$AQ$3:$BV$574,Presentación!AP426)="","",HLOOKUP($AC$136,Presentación!$AQ$3:$BV$574,Presentación!AP426,0)))</f>
        <v/>
      </c>
      <c r="E565" s="669"/>
      <c r="F565" s="670"/>
      <c r="G565" s="752" t="str">
        <f>IF($AC$136="","",IF(HLOOKUP($AC$136,Presentación!$BZ$3:$DE$574,Presentación!AP426,0)="","",HLOOKUP($AC$136,Presentación!$BZ$3:$DE$574,Presentación!AP426,0)))</f>
        <v/>
      </c>
      <c r="H565" s="669"/>
      <c r="I565" s="669"/>
      <c r="J565" s="669"/>
      <c r="K565" s="669"/>
      <c r="L565" s="669"/>
      <c r="M565" s="669"/>
      <c r="N565" s="669"/>
      <c r="O565" s="669"/>
      <c r="P565" s="669"/>
      <c r="Q565" s="669"/>
      <c r="R565" s="669"/>
      <c r="S565" s="670"/>
      <c r="T565" s="866"/>
      <c r="U565" s="745"/>
      <c r="V565" s="746"/>
      <c r="W565" s="112"/>
      <c r="X565" s="112"/>
      <c r="Y565" s="112"/>
      <c r="Z565" s="112"/>
      <c r="AA565" s="112"/>
      <c r="AB565" s="112"/>
      <c r="AC565" s="112"/>
      <c r="AD565" s="112"/>
      <c r="AG565">
        <f t="shared" si="217"/>
        <v>0</v>
      </c>
      <c r="AH565" s="247">
        <f t="shared" si="218"/>
        <v>0</v>
      </c>
      <c r="AI565" s="310" t="str">
        <f>IF(AH565=0,"",
IF(SUM($AH$142:AH565)=1,AJ565,
IF($AH$717&gt;SUM($AH$142:AH565),_xlfn.CONCAT(", ",AJ565),
IF($AH$717=SUM($AH$142:AH565),_xlfn.CONCAT(" y ",AJ565)))))</f>
        <v/>
      </c>
      <c r="AJ565" s="19">
        <v>424</v>
      </c>
      <c r="AK565">
        <f t="shared" si="216"/>
        <v>0</v>
      </c>
      <c r="AL565">
        <f t="shared" si="219"/>
        <v>0</v>
      </c>
      <c r="AM565">
        <f t="shared" si="220"/>
        <v>0</v>
      </c>
      <c r="AN565">
        <f t="shared" si="221"/>
        <v>0</v>
      </c>
      <c r="AO565">
        <f t="shared" si="222"/>
        <v>0</v>
      </c>
      <c r="AP565">
        <f t="shared" si="223"/>
        <v>0</v>
      </c>
      <c r="AQ565">
        <f t="shared" si="224"/>
        <v>0</v>
      </c>
      <c r="AR565">
        <f t="shared" si="225"/>
        <v>0</v>
      </c>
      <c r="AS565">
        <f t="shared" si="226"/>
        <v>0</v>
      </c>
      <c r="AT565" s="311">
        <f t="shared" si="227"/>
        <v>0</v>
      </c>
      <c r="AU565" s="312">
        <f t="shared" si="228"/>
        <v>0</v>
      </c>
      <c r="AV565" s="313">
        <f t="shared" si="229"/>
        <v>0</v>
      </c>
      <c r="AW565" s="314">
        <f t="shared" si="239"/>
        <v>0</v>
      </c>
      <c r="AX565" s="311">
        <f t="shared" si="230"/>
        <v>0</v>
      </c>
      <c r="AY565" s="312">
        <f t="shared" si="231"/>
        <v>0</v>
      </c>
      <c r="AZ565" s="313">
        <f t="shared" si="232"/>
        <v>0</v>
      </c>
      <c r="BA565" s="314">
        <f t="shared" si="240"/>
        <v>0</v>
      </c>
      <c r="BB565" s="311">
        <f t="shared" si="233"/>
        <v>0</v>
      </c>
      <c r="BC565" s="312">
        <f t="shared" si="234"/>
        <v>0</v>
      </c>
      <c r="BD565" s="313">
        <f t="shared" si="235"/>
        <v>0</v>
      </c>
      <c r="BE565" s="314">
        <f t="shared" si="241"/>
        <v>0</v>
      </c>
      <c r="BF565" s="311">
        <f t="shared" si="236"/>
        <v>0</v>
      </c>
      <c r="BG565" s="312">
        <f t="shared" si="237"/>
        <v>0</v>
      </c>
      <c r="BH565" s="313">
        <f t="shared" si="238"/>
        <v>0</v>
      </c>
      <c r="BI565" s="314">
        <f t="shared" si="242"/>
        <v>0</v>
      </c>
      <c r="BJ565" s="247">
        <f t="shared" si="243"/>
        <v>0</v>
      </c>
      <c r="BK565" s="310" t="str">
        <f>IF(BJ565=0,"",
IF(SUM($BJ$143:BJ565)=1,BL565,
IF($BJ$718&gt;SUM($BJ$143:BJ565),_xlfn.CONCAT(", ",BL565),
IF($BJ$718=SUM($BJ$143:BJ565),_xlfn.CONCAT(" y ",BL565)))))</f>
        <v/>
      </c>
      <c r="BL565" s="19">
        <v>423</v>
      </c>
      <c r="BM565" s="14"/>
      <c r="BN565" s="315"/>
      <c r="BO565" s="315"/>
      <c r="BP565" s="315"/>
      <c r="BQ565" s="315"/>
      <c r="BR565" s="315"/>
      <c r="BS565" s="315"/>
      <c r="BT565" s="315"/>
      <c r="BU565" s="315"/>
      <c r="BV565" s="14"/>
      <c r="BW565" s="14"/>
      <c r="BX565" s="14"/>
      <c r="BY565" s="14"/>
      <c r="BZ565" s="14"/>
      <c r="CA565" s="14"/>
      <c r="CB565" s="14"/>
      <c r="CC565" s="14"/>
      <c r="CD565" s="14"/>
      <c r="CE565" s="14"/>
      <c r="CF565" s="14"/>
      <c r="CG565" s="14"/>
      <c r="CH565" s="14"/>
      <c r="CI565" s="14"/>
      <c r="CJ565" s="14"/>
      <c r="CK565" s="14"/>
      <c r="CL565" s="14"/>
    </row>
    <row r="566" spans="1:90" ht="15" customHeight="1">
      <c r="A566" s="5"/>
      <c r="B566" s="6"/>
      <c r="C566" s="19" t="s">
        <v>7089</v>
      </c>
      <c r="D566" s="634" t="str">
        <f>IF($AC$136="","",IF(HLOOKUP($AC$136,Presentación!$AQ$3:$BV$574,Presentación!AP427)="","",HLOOKUP($AC$136,Presentación!$AQ$3:$BV$574,Presentación!AP427,0)))</f>
        <v/>
      </c>
      <c r="E566" s="669"/>
      <c r="F566" s="670"/>
      <c r="G566" s="752" t="str">
        <f>IF($AC$136="","",IF(HLOOKUP($AC$136,Presentación!$BZ$3:$DE$574,Presentación!AP427,0)="","",HLOOKUP($AC$136,Presentación!$BZ$3:$DE$574,Presentación!AP427,0)))</f>
        <v/>
      </c>
      <c r="H566" s="669"/>
      <c r="I566" s="669"/>
      <c r="J566" s="669"/>
      <c r="K566" s="669"/>
      <c r="L566" s="669"/>
      <c r="M566" s="669"/>
      <c r="N566" s="669"/>
      <c r="O566" s="669"/>
      <c r="P566" s="669"/>
      <c r="Q566" s="669"/>
      <c r="R566" s="669"/>
      <c r="S566" s="670"/>
      <c r="T566" s="866"/>
      <c r="U566" s="745"/>
      <c r="V566" s="746"/>
      <c r="W566" s="112"/>
      <c r="X566" s="112"/>
      <c r="Y566" s="112"/>
      <c r="Z566" s="112"/>
      <c r="AA566" s="112"/>
      <c r="AB566" s="112"/>
      <c r="AC566" s="112"/>
      <c r="AD566" s="112"/>
      <c r="AG566">
        <f t="shared" si="217"/>
        <v>0</v>
      </c>
      <c r="AH566" s="247">
        <f t="shared" si="218"/>
        <v>0</v>
      </c>
      <c r="AI566" s="310" t="str">
        <f>IF(AH566=0,"",
IF(SUM($AH$142:AH566)=1,AJ566,
IF($AH$717&gt;SUM($AH$142:AH566),_xlfn.CONCAT(", ",AJ566),
IF($AH$717=SUM($AH$142:AH566),_xlfn.CONCAT(" y ",AJ566)))))</f>
        <v/>
      </c>
      <c r="AJ566" s="19">
        <v>425</v>
      </c>
      <c r="AK566">
        <f t="shared" si="216"/>
        <v>0</v>
      </c>
      <c r="AL566">
        <f t="shared" si="219"/>
        <v>0</v>
      </c>
      <c r="AM566">
        <f t="shared" si="220"/>
        <v>0</v>
      </c>
      <c r="AN566">
        <f t="shared" si="221"/>
        <v>0</v>
      </c>
      <c r="AO566">
        <f t="shared" si="222"/>
        <v>0</v>
      </c>
      <c r="AP566">
        <f t="shared" si="223"/>
        <v>0</v>
      </c>
      <c r="AQ566">
        <f t="shared" si="224"/>
        <v>0</v>
      </c>
      <c r="AR566">
        <f t="shared" si="225"/>
        <v>0</v>
      </c>
      <c r="AS566">
        <f t="shared" si="226"/>
        <v>0</v>
      </c>
      <c r="AT566" s="311">
        <f t="shared" si="227"/>
        <v>0</v>
      </c>
      <c r="AU566" s="312">
        <f t="shared" si="228"/>
        <v>0</v>
      </c>
      <c r="AV566" s="313">
        <f t="shared" si="229"/>
        <v>0</v>
      </c>
      <c r="AW566" s="314">
        <f t="shared" si="239"/>
        <v>0</v>
      </c>
      <c r="AX566" s="311">
        <f t="shared" si="230"/>
        <v>0</v>
      </c>
      <c r="AY566" s="312">
        <f t="shared" si="231"/>
        <v>0</v>
      </c>
      <c r="AZ566" s="313">
        <f t="shared" si="232"/>
        <v>0</v>
      </c>
      <c r="BA566" s="314">
        <f t="shared" si="240"/>
        <v>0</v>
      </c>
      <c r="BB566" s="311">
        <f t="shared" si="233"/>
        <v>0</v>
      </c>
      <c r="BC566" s="312">
        <f t="shared" si="234"/>
        <v>0</v>
      </c>
      <c r="BD566" s="313">
        <f t="shared" si="235"/>
        <v>0</v>
      </c>
      <c r="BE566" s="314">
        <f t="shared" si="241"/>
        <v>0</v>
      </c>
      <c r="BF566" s="311">
        <f t="shared" si="236"/>
        <v>0</v>
      </c>
      <c r="BG566" s="312">
        <f t="shared" si="237"/>
        <v>0</v>
      </c>
      <c r="BH566" s="313">
        <f t="shared" si="238"/>
        <v>0</v>
      </c>
      <c r="BI566" s="314">
        <f t="shared" si="242"/>
        <v>0</v>
      </c>
      <c r="BJ566" s="247">
        <f t="shared" si="243"/>
        <v>0</v>
      </c>
      <c r="BK566" s="310" t="str">
        <f>IF(BJ566=0,"",
IF(SUM($BJ$143:BJ566)=1,BL566,
IF($BJ$718&gt;SUM($BJ$143:BJ566),_xlfn.CONCAT(", ",BL566),
IF($BJ$718=SUM($BJ$143:BJ566),_xlfn.CONCAT(" y ",BL566)))))</f>
        <v/>
      </c>
      <c r="BL566" s="19">
        <v>424</v>
      </c>
      <c r="BM566" s="14"/>
      <c r="BN566" s="315"/>
      <c r="BO566" s="315"/>
      <c r="BP566" s="315"/>
      <c r="BQ566" s="315"/>
      <c r="BR566" s="315"/>
      <c r="BS566" s="315"/>
      <c r="BT566" s="315"/>
      <c r="BU566" s="315"/>
      <c r="BV566" s="14"/>
      <c r="BW566" s="14"/>
      <c r="BX566" s="14"/>
      <c r="BY566" s="14"/>
      <c r="BZ566" s="14"/>
      <c r="CA566" s="14"/>
      <c r="CB566" s="14"/>
      <c r="CC566" s="14"/>
      <c r="CD566" s="14"/>
      <c r="CE566" s="14"/>
      <c r="CF566" s="14"/>
      <c r="CG566" s="14"/>
      <c r="CH566" s="14"/>
      <c r="CI566" s="14"/>
      <c r="CJ566" s="14"/>
      <c r="CK566" s="14"/>
      <c r="CL566" s="14"/>
    </row>
    <row r="567" spans="1:90" ht="15" customHeight="1">
      <c r="A567" s="5"/>
      <c r="B567" s="6"/>
      <c r="C567" s="19" t="s">
        <v>7090</v>
      </c>
      <c r="D567" s="634" t="str">
        <f>IF($AC$136="","",IF(HLOOKUP($AC$136,Presentación!$AQ$3:$BV$574,Presentación!AP428)="","",HLOOKUP($AC$136,Presentación!$AQ$3:$BV$574,Presentación!AP428,0)))</f>
        <v/>
      </c>
      <c r="E567" s="669"/>
      <c r="F567" s="670"/>
      <c r="G567" s="752" t="str">
        <f>IF($AC$136="","",IF(HLOOKUP($AC$136,Presentación!$BZ$3:$DE$574,Presentación!AP428,0)="","",HLOOKUP($AC$136,Presentación!$BZ$3:$DE$574,Presentación!AP428,0)))</f>
        <v/>
      </c>
      <c r="H567" s="669"/>
      <c r="I567" s="669"/>
      <c r="J567" s="669"/>
      <c r="K567" s="669"/>
      <c r="L567" s="669"/>
      <c r="M567" s="669"/>
      <c r="N567" s="669"/>
      <c r="O567" s="669"/>
      <c r="P567" s="669"/>
      <c r="Q567" s="669"/>
      <c r="R567" s="669"/>
      <c r="S567" s="670"/>
      <c r="T567" s="866"/>
      <c r="U567" s="745"/>
      <c r="V567" s="746"/>
      <c r="W567" s="112"/>
      <c r="X567" s="112"/>
      <c r="Y567" s="112"/>
      <c r="Z567" s="112"/>
      <c r="AA567" s="112"/>
      <c r="AB567" s="112"/>
      <c r="AC567" s="112"/>
      <c r="AD567" s="112"/>
      <c r="AG567">
        <f t="shared" si="217"/>
        <v>0</v>
      </c>
      <c r="AH567" s="247">
        <f t="shared" si="218"/>
        <v>0</v>
      </c>
      <c r="AI567" s="310" t="str">
        <f>IF(AH567=0,"",
IF(SUM($AH$142:AH567)=1,AJ567,
IF($AH$717&gt;SUM($AH$142:AH567),_xlfn.CONCAT(", ",AJ567),
IF($AH$717=SUM($AH$142:AH567),_xlfn.CONCAT(" y ",AJ567)))))</f>
        <v/>
      </c>
      <c r="AJ567" s="19">
        <v>426</v>
      </c>
      <c r="AK567">
        <f t="shared" si="216"/>
        <v>0</v>
      </c>
      <c r="AL567">
        <f t="shared" si="219"/>
        <v>0</v>
      </c>
      <c r="AM567">
        <f t="shared" si="220"/>
        <v>0</v>
      </c>
      <c r="AN567">
        <f t="shared" si="221"/>
        <v>0</v>
      </c>
      <c r="AO567">
        <f t="shared" si="222"/>
        <v>0</v>
      </c>
      <c r="AP567">
        <f t="shared" si="223"/>
        <v>0</v>
      </c>
      <c r="AQ567">
        <f t="shared" si="224"/>
        <v>0</v>
      </c>
      <c r="AR567">
        <f t="shared" si="225"/>
        <v>0</v>
      </c>
      <c r="AS567">
        <f t="shared" si="226"/>
        <v>0</v>
      </c>
      <c r="AT567" s="311">
        <f t="shared" si="227"/>
        <v>0</v>
      </c>
      <c r="AU567" s="312">
        <f t="shared" si="228"/>
        <v>0</v>
      </c>
      <c r="AV567" s="313">
        <f t="shared" si="229"/>
        <v>0</v>
      </c>
      <c r="AW567" s="314">
        <f t="shared" si="239"/>
        <v>0</v>
      </c>
      <c r="AX567" s="311">
        <f t="shared" si="230"/>
        <v>0</v>
      </c>
      <c r="AY567" s="312">
        <f t="shared" si="231"/>
        <v>0</v>
      </c>
      <c r="AZ567" s="313">
        <f t="shared" si="232"/>
        <v>0</v>
      </c>
      <c r="BA567" s="314">
        <f t="shared" si="240"/>
        <v>0</v>
      </c>
      <c r="BB567" s="311">
        <f t="shared" si="233"/>
        <v>0</v>
      </c>
      <c r="BC567" s="312">
        <f t="shared" si="234"/>
        <v>0</v>
      </c>
      <c r="BD567" s="313">
        <f t="shared" si="235"/>
        <v>0</v>
      </c>
      <c r="BE567" s="314">
        <f t="shared" si="241"/>
        <v>0</v>
      </c>
      <c r="BF567" s="311">
        <f t="shared" si="236"/>
        <v>0</v>
      </c>
      <c r="BG567" s="312">
        <f t="shared" si="237"/>
        <v>0</v>
      </c>
      <c r="BH567" s="313">
        <f t="shared" si="238"/>
        <v>0</v>
      </c>
      <c r="BI567" s="314">
        <f t="shared" si="242"/>
        <v>0</v>
      </c>
      <c r="BJ567" s="247">
        <f t="shared" si="243"/>
        <v>0</v>
      </c>
      <c r="BK567" s="310" t="str">
        <f>IF(BJ567=0,"",
IF(SUM($BJ$143:BJ567)=1,BL567,
IF($BJ$718&gt;SUM($BJ$143:BJ567),_xlfn.CONCAT(", ",BL567),
IF($BJ$718=SUM($BJ$143:BJ567),_xlfn.CONCAT(" y ",BL567)))))</f>
        <v/>
      </c>
      <c r="BL567" s="19">
        <v>425</v>
      </c>
      <c r="BM567" s="14"/>
      <c r="BN567" s="315"/>
      <c r="BO567" s="315"/>
      <c r="BP567" s="315"/>
      <c r="BQ567" s="315"/>
      <c r="BR567" s="315"/>
      <c r="BS567" s="315"/>
      <c r="BT567" s="315"/>
      <c r="BU567" s="315"/>
      <c r="BV567" s="14"/>
      <c r="BW567" s="14"/>
      <c r="BX567" s="14"/>
      <c r="BY567" s="14"/>
      <c r="BZ567" s="14"/>
      <c r="CA567" s="14"/>
      <c r="CB567" s="14"/>
      <c r="CC567" s="14"/>
      <c r="CD567" s="14"/>
      <c r="CE567" s="14"/>
      <c r="CF567" s="14"/>
      <c r="CG567" s="14"/>
      <c r="CH567" s="14"/>
      <c r="CI567" s="14"/>
      <c r="CJ567" s="14"/>
      <c r="CK567" s="14"/>
      <c r="CL567" s="14"/>
    </row>
    <row r="568" spans="1:90" ht="15" customHeight="1">
      <c r="A568" s="5"/>
      <c r="B568" s="6"/>
      <c r="C568" s="19" t="s">
        <v>7091</v>
      </c>
      <c r="D568" s="634" t="str">
        <f>IF($AC$136="","",IF(HLOOKUP($AC$136,Presentación!$AQ$3:$BV$574,Presentación!AP429)="","",HLOOKUP($AC$136,Presentación!$AQ$3:$BV$574,Presentación!AP429,0)))</f>
        <v/>
      </c>
      <c r="E568" s="669"/>
      <c r="F568" s="670"/>
      <c r="G568" s="752" t="str">
        <f>IF($AC$136="","",IF(HLOOKUP($AC$136,Presentación!$BZ$3:$DE$574,Presentación!AP429,0)="","",HLOOKUP($AC$136,Presentación!$BZ$3:$DE$574,Presentación!AP429,0)))</f>
        <v/>
      </c>
      <c r="H568" s="669"/>
      <c r="I568" s="669"/>
      <c r="J568" s="669"/>
      <c r="K568" s="669"/>
      <c r="L568" s="669"/>
      <c r="M568" s="669"/>
      <c r="N568" s="669"/>
      <c r="O568" s="669"/>
      <c r="P568" s="669"/>
      <c r="Q568" s="669"/>
      <c r="R568" s="669"/>
      <c r="S568" s="670"/>
      <c r="T568" s="866"/>
      <c r="U568" s="745"/>
      <c r="V568" s="746"/>
      <c r="W568" s="112"/>
      <c r="X568" s="112"/>
      <c r="Y568" s="112"/>
      <c r="Z568" s="112"/>
      <c r="AA568" s="112"/>
      <c r="AB568" s="112"/>
      <c r="AC568" s="112"/>
      <c r="AD568" s="112"/>
      <c r="AG568">
        <f t="shared" si="217"/>
        <v>0</v>
      </c>
      <c r="AH568" s="247">
        <f t="shared" si="218"/>
        <v>0</v>
      </c>
      <c r="AI568" s="310" t="str">
        <f>IF(AH568=0,"",
IF(SUM($AH$142:AH568)=1,AJ568,
IF($AH$717&gt;SUM($AH$142:AH568),_xlfn.CONCAT(", ",AJ568),
IF($AH$717=SUM($AH$142:AH568),_xlfn.CONCAT(" y ",AJ568)))))</f>
        <v/>
      </c>
      <c r="AJ568" s="19">
        <v>427</v>
      </c>
      <c r="AK568">
        <f t="shared" si="216"/>
        <v>0</v>
      </c>
      <c r="AL568">
        <f t="shared" si="219"/>
        <v>0</v>
      </c>
      <c r="AM568">
        <f t="shared" si="220"/>
        <v>0</v>
      </c>
      <c r="AN568">
        <f t="shared" si="221"/>
        <v>0</v>
      </c>
      <c r="AO568">
        <f t="shared" si="222"/>
        <v>0</v>
      </c>
      <c r="AP568">
        <f t="shared" si="223"/>
        <v>0</v>
      </c>
      <c r="AQ568">
        <f t="shared" si="224"/>
        <v>0</v>
      </c>
      <c r="AR568">
        <f t="shared" si="225"/>
        <v>0</v>
      </c>
      <c r="AS568">
        <f t="shared" si="226"/>
        <v>0</v>
      </c>
      <c r="AT568" s="311">
        <f t="shared" si="227"/>
        <v>0</v>
      </c>
      <c r="AU568" s="312">
        <f t="shared" si="228"/>
        <v>0</v>
      </c>
      <c r="AV568" s="313">
        <f t="shared" si="229"/>
        <v>0</v>
      </c>
      <c r="AW568" s="314">
        <f t="shared" si="239"/>
        <v>0</v>
      </c>
      <c r="AX568" s="311">
        <f t="shared" si="230"/>
        <v>0</v>
      </c>
      <c r="AY568" s="312">
        <f t="shared" si="231"/>
        <v>0</v>
      </c>
      <c r="AZ568" s="313">
        <f t="shared" si="232"/>
        <v>0</v>
      </c>
      <c r="BA568" s="314">
        <f t="shared" si="240"/>
        <v>0</v>
      </c>
      <c r="BB568" s="311">
        <f t="shared" si="233"/>
        <v>0</v>
      </c>
      <c r="BC568" s="312">
        <f t="shared" si="234"/>
        <v>0</v>
      </c>
      <c r="BD568" s="313">
        <f t="shared" si="235"/>
        <v>0</v>
      </c>
      <c r="BE568" s="314">
        <f t="shared" si="241"/>
        <v>0</v>
      </c>
      <c r="BF568" s="311">
        <f t="shared" si="236"/>
        <v>0</v>
      </c>
      <c r="BG568" s="312">
        <f t="shared" si="237"/>
        <v>0</v>
      </c>
      <c r="BH568" s="313">
        <f t="shared" si="238"/>
        <v>0</v>
      </c>
      <c r="BI568" s="314">
        <f t="shared" si="242"/>
        <v>0</v>
      </c>
      <c r="BJ568" s="247">
        <f t="shared" si="243"/>
        <v>0</v>
      </c>
      <c r="BK568" s="310" t="str">
        <f>IF(BJ568=0,"",
IF(SUM($BJ$143:BJ568)=1,BL568,
IF($BJ$718&gt;SUM($BJ$143:BJ568),_xlfn.CONCAT(", ",BL568),
IF($BJ$718=SUM($BJ$143:BJ568),_xlfn.CONCAT(" y ",BL568)))))</f>
        <v/>
      </c>
      <c r="BL568" s="19">
        <v>426</v>
      </c>
      <c r="BM568" s="14"/>
      <c r="BN568" s="315"/>
      <c r="BO568" s="315"/>
      <c r="BP568" s="315"/>
      <c r="BQ568" s="315"/>
      <c r="BR568" s="315"/>
      <c r="BS568" s="315"/>
      <c r="BT568" s="315"/>
      <c r="BU568" s="315"/>
      <c r="BV568" s="14"/>
      <c r="BW568" s="14"/>
      <c r="BX568" s="14"/>
      <c r="BY568" s="14"/>
      <c r="BZ568" s="14"/>
      <c r="CA568" s="14"/>
      <c r="CB568" s="14"/>
      <c r="CC568" s="14"/>
      <c r="CD568" s="14"/>
      <c r="CE568" s="14"/>
      <c r="CF568" s="14"/>
      <c r="CG568" s="14"/>
      <c r="CH568" s="14"/>
      <c r="CI568" s="14"/>
      <c r="CJ568" s="14"/>
      <c r="CK568" s="14"/>
      <c r="CL568" s="14"/>
    </row>
    <row r="569" spans="1:90" ht="15" customHeight="1">
      <c r="A569" s="5"/>
      <c r="B569" s="6"/>
      <c r="C569" s="19" t="s">
        <v>7092</v>
      </c>
      <c r="D569" s="634" t="str">
        <f>IF($AC$136="","",IF(HLOOKUP($AC$136,Presentación!$AQ$3:$BV$574,Presentación!AP430)="","",HLOOKUP($AC$136,Presentación!$AQ$3:$BV$574,Presentación!AP430,0)))</f>
        <v/>
      </c>
      <c r="E569" s="669"/>
      <c r="F569" s="670"/>
      <c r="G569" s="752" t="str">
        <f>IF($AC$136="","",IF(HLOOKUP($AC$136,Presentación!$BZ$3:$DE$574,Presentación!AP430,0)="","",HLOOKUP($AC$136,Presentación!$BZ$3:$DE$574,Presentación!AP430,0)))</f>
        <v/>
      </c>
      <c r="H569" s="669"/>
      <c r="I569" s="669"/>
      <c r="J569" s="669"/>
      <c r="K569" s="669"/>
      <c r="L569" s="669"/>
      <c r="M569" s="669"/>
      <c r="N569" s="669"/>
      <c r="O569" s="669"/>
      <c r="P569" s="669"/>
      <c r="Q569" s="669"/>
      <c r="R569" s="669"/>
      <c r="S569" s="670"/>
      <c r="T569" s="866"/>
      <c r="U569" s="745"/>
      <c r="V569" s="746"/>
      <c r="W569" s="112"/>
      <c r="X569" s="112"/>
      <c r="Y569" s="112"/>
      <c r="Z569" s="112"/>
      <c r="AA569" s="112"/>
      <c r="AB569" s="112"/>
      <c r="AC569" s="112"/>
      <c r="AD569" s="112"/>
      <c r="AG569">
        <f t="shared" si="217"/>
        <v>0</v>
      </c>
      <c r="AH569" s="247">
        <f t="shared" si="218"/>
        <v>0</v>
      </c>
      <c r="AI569" s="310" t="str">
        <f>IF(AH569=0,"",
IF(SUM($AH$142:AH569)=1,AJ569,
IF($AH$717&gt;SUM($AH$142:AH569),_xlfn.CONCAT(", ",AJ569),
IF($AH$717=SUM($AH$142:AH569),_xlfn.CONCAT(" y ",AJ569)))))</f>
        <v/>
      </c>
      <c r="AJ569" s="19">
        <v>428</v>
      </c>
      <c r="AK569">
        <f t="shared" si="216"/>
        <v>0</v>
      </c>
      <c r="AL569">
        <f t="shared" si="219"/>
        <v>0</v>
      </c>
      <c r="AM569">
        <f t="shared" si="220"/>
        <v>0</v>
      </c>
      <c r="AN569">
        <f t="shared" si="221"/>
        <v>0</v>
      </c>
      <c r="AO569">
        <f t="shared" si="222"/>
        <v>0</v>
      </c>
      <c r="AP569">
        <f t="shared" si="223"/>
        <v>0</v>
      </c>
      <c r="AQ569">
        <f t="shared" si="224"/>
        <v>0</v>
      </c>
      <c r="AR569">
        <f t="shared" si="225"/>
        <v>0</v>
      </c>
      <c r="AS569">
        <f t="shared" si="226"/>
        <v>0</v>
      </c>
      <c r="AT569" s="311">
        <f t="shared" si="227"/>
        <v>0</v>
      </c>
      <c r="AU569" s="312">
        <f t="shared" si="228"/>
        <v>0</v>
      </c>
      <c r="AV569" s="313">
        <f t="shared" si="229"/>
        <v>0</v>
      </c>
      <c r="AW569" s="314">
        <f t="shared" si="239"/>
        <v>0</v>
      </c>
      <c r="AX569" s="311">
        <f t="shared" si="230"/>
        <v>0</v>
      </c>
      <c r="AY569" s="312">
        <f t="shared" si="231"/>
        <v>0</v>
      </c>
      <c r="AZ569" s="313">
        <f t="shared" si="232"/>
        <v>0</v>
      </c>
      <c r="BA569" s="314">
        <f t="shared" si="240"/>
        <v>0</v>
      </c>
      <c r="BB569" s="311">
        <f t="shared" si="233"/>
        <v>0</v>
      </c>
      <c r="BC569" s="312">
        <f t="shared" si="234"/>
        <v>0</v>
      </c>
      <c r="BD569" s="313">
        <f t="shared" si="235"/>
        <v>0</v>
      </c>
      <c r="BE569" s="314">
        <f t="shared" si="241"/>
        <v>0</v>
      </c>
      <c r="BF569" s="311">
        <f t="shared" si="236"/>
        <v>0</v>
      </c>
      <c r="BG569" s="312">
        <f t="shared" si="237"/>
        <v>0</v>
      </c>
      <c r="BH569" s="313">
        <f t="shared" si="238"/>
        <v>0</v>
      </c>
      <c r="BI569" s="314">
        <f t="shared" si="242"/>
        <v>0</v>
      </c>
      <c r="BJ569" s="247">
        <f t="shared" si="243"/>
        <v>0</v>
      </c>
      <c r="BK569" s="310" t="str">
        <f>IF(BJ569=0,"",
IF(SUM($BJ$143:BJ569)=1,BL569,
IF($BJ$718&gt;SUM($BJ$143:BJ569),_xlfn.CONCAT(", ",BL569),
IF($BJ$718=SUM($BJ$143:BJ569),_xlfn.CONCAT(" y ",BL569)))))</f>
        <v/>
      </c>
      <c r="BL569" s="19">
        <v>427</v>
      </c>
      <c r="BM569" s="14"/>
      <c r="BN569" s="315"/>
      <c r="BO569" s="315"/>
      <c r="BP569" s="315"/>
      <c r="BQ569" s="315"/>
      <c r="BR569" s="315"/>
      <c r="BS569" s="315"/>
      <c r="BT569" s="315"/>
      <c r="BU569" s="315"/>
      <c r="BV569" s="14"/>
      <c r="BW569" s="14"/>
      <c r="BX569" s="14"/>
      <c r="BY569" s="14"/>
      <c r="BZ569" s="14"/>
      <c r="CA569" s="14"/>
      <c r="CB569" s="14"/>
      <c r="CC569" s="14"/>
      <c r="CD569" s="14"/>
      <c r="CE569" s="14"/>
      <c r="CF569" s="14"/>
      <c r="CG569" s="14"/>
      <c r="CH569" s="14"/>
      <c r="CI569" s="14"/>
      <c r="CJ569" s="14"/>
      <c r="CK569" s="14"/>
      <c r="CL569" s="14"/>
    </row>
    <row r="570" spans="1:90" ht="15" customHeight="1">
      <c r="A570" s="5"/>
      <c r="B570" s="6"/>
      <c r="C570" s="19" t="s">
        <v>7093</v>
      </c>
      <c r="D570" s="634" t="str">
        <f>IF($AC$136="","",IF(HLOOKUP($AC$136,Presentación!$AQ$3:$BV$574,Presentación!AP431)="","",HLOOKUP($AC$136,Presentación!$AQ$3:$BV$574,Presentación!AP431,0)))</f>
        <v/>
      </c>
      <c r="E570" s="669"/>
      <c r="F570" s="670"/>
      <c r="G570" s="752" t="str">
        <f>IF($AC$136="","",IF(HLOOKUP($AC$136,Presentación!$BZ$3:$DE$574,Presentación!AP431,0)="","",HLOOKUP($AC$136,Presentación!$BZ$3:$DE$574,Presentación!AP431,0)))</f>
        <v/>
      </c>
      <c r="H570" s="669"/>
      <c r="I570" s="669"/>
      <c r="J570" s="669"/>
      <c r="K570" s="669"/>
      <c r="L570" s="669"/>
      <c r="M570" s="669"/>
      <c r="N570" s="669"/>
      <c r="O570" s="669"/>
      <c r="P570" s="669"/>
      <c r="Q570" s="669"/>
      <c r="R570" s="669"/>
      <c r="S570" s="670"/>
      <c r="T570" s="866"/>
      <c r="U570" s="745"/>
      <c r="V570" s="746"/>
      <c r="W570" s="112"/>
      <c r="X570" s="112"/>
      <c r="Y570" s="112"/>
      <c r="Z570" s="112"/>
      <c r="AA570" s="112"/>
      <c r="AB570" s="112"/>
      <c r="AC570" s="112"/>
      <c r="AD570" s="112"/>
      <c r="AG570">
        <f t="shared" si="217"/>
        <v>0</v>
      </c>
      <c r="AH570" s="247">
        <f t="shared" si="218"/>
        <v>0</v>
      </c>
      <c r="AI570" s="310" t="str">
        <f>IF(AH570=0,"",
IF(SUM($AH$142:AH570)=1,AJ570,
IF($AH$717&gt;SUM($AH$142:AH570),_xlfn.CONCAT(", ",AJ570),
IF($AH$717=SUM($AH$142:AH570),_xlfn.CONCAT(" y ",AJ570)))))</f>
        <v/>
      </c>
      <c r="AJ570" s="19">
        <v>429</v>
      </c>
      <c r="AK570">
        <f t="shared" si="216"/>
        <v>0</v>
      </c>
      <c r="AL570">
        <f t="shared" si="219"/>
        <v>0</v>
      </c>
      <c r="AM570">
        <f t="shared" si="220"/>
        <v>0</v>
      </c>
      <c r="AN570">
        <f t="shared" si="221"/>
        <v>0</v>
      </c>
      <c r="AO570">
        <f t="shared" si="222"/>
        <v>0</v>
      </c>
      <c r="AP570">
        <f t="shared" si="223"/>
        <v>0</v>
      </c>
      <c r="AQ570">
        <f t="shared" si="224"/>
        <v>0</v>
      </c>
      <c r="AR570">
        <f t="shared" si="225"/>
        <v>0</v>
      </c>
      <c r="AS570">
        <f t="shared" si="226"/>
        <v>0</v>
      </c>
      <c r="AT570" s="311">
        <f t="shared" si="227"/>
        <v>0</v>
      </c>
      <c r="AU570" s="312">
        <f t="shared" si="228"/>
        <v>0</v>
      </c>
      <c r="AV570" s="313">
        <f t="shared" si="229"/>
        <v>0</v>
      </c>
      <c r="AW570" s="314">
        <f t="shared" si="239"/>
        <v>0</v>
      </c>
      <c r="AX570" s="311">
        <f t="shared" si="230"/>
        <v>0</v>
      </c>
      <c r="AY570" s="312">
        <f t="shared" si="231"/>
        <v>0</v>
      </c>
      <c r="AZ570" s="313">
        <f t="shared" si="232"/>
        <v>0</v>
      </c>
      <c r="BA570" s="314">
        <f t="shared" si="240"/>
        <v>0</v>
      </c>
      <c r="BB570" s="311">
        <f t="shared" si="233"/>
        <v>0</v>
      </c>
      <c r="BC570" s="312">
        <f t="shared" si="234"/>
        <v>0</v>
      </c>
      <c r="BD570" s="313">
        <f t="shared" si="235"/>
        <v>0</v>
      </c>
      <c r="BE570" s="314">
        <f t="shared" si="241"/>
        <v>0</v>
      </c>
      <c r="BF570" s="311">
        <f t="shared" si="236"/>
        <v>0</v>
      </c>
      <c r="BG570" s="312">
        <f t="shared" si="237"/>
        <v>0</v>
      </c>
      <c r="BH570" s="313">
        <f t="shared" si="238"/>
        <v>0</v>
      </c>
      <c r="BI570" s="314">
        <f t="shared" si="242"/>
        <v>0</v>
      </c>
      <c r="BJ570" s="247">
        <f t="shared" si="243"/>
        <v>0</v>
      </c>
      <c r="BK570" s="310" t="str">
        <f>IF(BJ570=0,"",
IF(SUM($BJ$143:BJ570)=1,BL570,
IF($BJ$718&gt;SUM($BJ$143:BJ570),_xlfn.CONCAT(", ",BL570),
IF($BJ$718=SUM($BJ$143:BJ570),_xlfn.CONCAT(" y ",BL570)))))</f>
        <v/>
      </c>
      <c r="BL570" s="19">
        <v>428</v>
      </c>
      <c r="BM570" s="14"/>
      <c r="BN570" s="315"/>
      <c r="BO570" s="315"/>
      <c r="BP570" s="315"/>
      <c r="BQ570" s="315"/>
      <c r="BR570" s="315"/>
      <c r="BS570" s="315"/>
      <c r="BT570" s="315"/>
      <c r="BU570" s="315"/>
      <c r="BV570" s="14"/>
      <c r="BW570" s="14"/>
      <c r="BX570" s="14"/>
      <c r="BY570" s="14"/>
      <c r="BZ570" s="14"/>
      <c r="CA570" s="14"/>
      <c r="CB570" s="14"/>
      <c r="CC570" s="14"/>
      <c r="CD570" s="14"/>
      <c r="CE570" s="14"/>
      <c r="CF570" s="14"/>
      <c r="CG570" s="14"/>
      <c r="CH570" s="14"/>
      <c r="CI570" s="14"/>
      <c r="CJ570" s="14"/>
      <c r="CK570" s="14"/>
      <c r="CL570" s="14"/>
    </row>
    <row r="571" spans="1:90" ht="15" customHeight="1">
      <c r="A571" s="5"/>
      <c r="B571" s="6"/>
      <c r="C571" s="19" t="s">
        <v>7094</v>
      </c>
      <c r="D571" s="634" t="str">
        <f>IF($AC$136="","",IF(HLOOKUP($AC$136,Presentación!$AQ$3:$BV$574,Presentación!AP432)="","",HLOOKUP($AC$136,Presentación!$AQ$3:$BV$574,Presentación!AP432,0)))</f>
        <v/>
      </c>
      <c r="E571" s="669"/>
      <c r="F571" s="670"/>
      <c r="G571" s="752" t="str">
        <f>IF($AC$136="","",IF(HLOOKUP($AC$136,Presentación!$BZ$3:$DE$574,Presentación!AP432,0)="","",HLOOKUP($AC$136,Presentación!$BZ$3:$DE$574,Presentación!AP432,0)))</f>
        <v/>
      </c>
      <c r="H571" s="669"/>
      <c r="I571" s="669"/>
      <c r="J571" s="669"/>
      <c r="K571" s="669"/>
      <c r="L571" s="669"/>
      <c r="M571" s="669"/>
      <c r="N571" s="669"/>
      <c r="O571" s="669"/>
      <c r="P571" s="669"/>
      <c r="Q571" s="669"/>
      <c r="R571" s="669"/>
      <c r="S571" s="670"/>
      <c r="T571" s="866"/>
      <c r="U571" s="745"/>
      <c r="V571" s="746"/>
      <c r="W571" s="112"/>
      <c r="X571" s="112"/>
      <c r="Y571" s="112"/>
      <c r="Z571" s="112"/>
      <c r="AA571" s="112"/>
      <c r="AB571" s="112"/>
      <c r="AC571" s="112"/>
      <c r="AD571" s="112"/>
      <c r="AG571">
        <f t="shared" si="217"/>
        <v>0</v>
      </c>
      <c r="AH571" s="247">
        <f t="shared" si="218"/>
        <v>0</v>
      </c>
      <c r="AI571" s="310" t="str">
        <f>IF(AH571=0,"",
IF(SUM($AH$142:AH571)=1,AJ571,
IF($AH$717&gt;SUM($AH$142:AH571),_xlfn.CONCAT(", ",AJ571),
IF($AH$717=SUM($AH$142:AH571),_xlfn.CONCAT(" y ",AJ571)))))</f>
        <v/>
      </c>
      <c r="AJ571" s="19">
        <v>430</v>
      </c>
      <c r="AK571">
        <f t="shared" si="216"/>
        <v>0</v>
      </c>
      <c r="AL571">
        <f t="shared" si="219"/>
        <v>0</v>
      </c>
      <c r="AM571">
        <f t="shared" si="220"/>
        <v>0</v>
      </c>
      <c r="AN571">
        <f t="shared" si="221"/>
        <v>0</v>
      </c>
      <c r="AO571">
        <f t="shared" si="222"/>
        <v>0</v>
      </c>
      <c r="AP571">
        <f t="shared" si="223"/>
        <v>0</v>
      </c>
      <c r="AQ571">
        <f t="shared" si="224"/>
        <v>0</v>
      </c>
      <c r="AR571">
        <f t="shared" si="225"/>
        <v>0</v>
      </c>
      <c r="AS571">
        <f t="shared" si="226"/>
        <v>0</v>
      </c>
      <c r="AT571" s="311">
        <f t="shared" si="227"/>
        <v>0</v>
      </c>
      <c r="AU571" s="312">
        <f t="shared" si="228"/>
        <v>0</v>
      </c>
      <c r="AV571" s="313">
        <f t="shared" si="229"/>
        <v>0</v>
      </c>
      <c r="AW571" s="314">
        <f t="shared" si="239"/>
        <v>0</v>
      </c>
      <c r="AX571" s="311">
        <f t="shared" si="230"/>
        <v>0</v>
      </c>
      <c r="AY571" s="312">
        <f t="shared" si="231"/>
        <v>0</v>
      </c>
      <c r="AZ571" s="313">
        <f t="shared" si="232"/>
        <v>0</v>
      </c>
      <c r="BA571" s="314">
        <f t="shared" si="240"/>
        <v>0</v>
      </c>
      <c r="BB571" s="311">
        <f t="shared" si="233"/>
        <v>0</v>
      </c>
      <c r="BC571" s="312">
        <f t="shared" si="234"/>
        <v>0</v>
      </c>
      <c r="BD571" s="313">
        <f t="shared" si="235"/>
        <v>0</v>
      </c>
      <c r="BE571" s="314">
        <f t="shared" si="241"/>
        <v>0</v>
      </c>
      <c r="BF571" s="311">
        <f t="shared" si="236"/>
        <v>0</v>
      </c>
      <c r="BG571" s="312">
        <f t="shared" si="237"/>
        <v>0</v>
      </c>
      <c r="BH571" s="313">
        <f t="shared" si="238"/>
        <v>0</v>
      </c>
      <c r="BI571" s="314">
        <f t="shared" si="242"/>
        <v>0</v>
      </c>
      <c r="BJ571" s="247">
        <f t="shared" si="243"/>
        <v>0</v>
      </c>
      <c r="BK571" s="310" t="str">
        <f>IF(BJ571=0,"",
IF(SUM($BJ$143:BJ571)=1,BL571,
IF($BJ$718&gt;SUM($BJ$143:BJ571),_xlfn.CONCAT(", ",BL571),
IF($BJ$718=SUM($BJ$143:BJ571),_xlfn.CONCAT(" y ",BL571)))))</f>
        <v/>
      </c>
      <c r="BL571" s="19">
        <v>429</v>
      </c>
      <c r="BM571" s="14"/>
      <c r="BN571" s="315"/>
      <c r="BO571" s="315"/>
      <c r="BP571" s="315"/>
      <c r="BQ571" s="315"/>
      <c r="BR571" s="315"/>
      <c r="BS571" s="315"/>
      <c r="BT571" s="315"/>
      <c r="BU571" s="315"/>
      <c r="BV571" s="14"/>
      <c r="BW571" s="14"/>
      <c r="BX571" s="14"/>
      <c r="BY571" s="14"/>
      <c r="BZ571" s="14"/>
      <c r="CA571" s="14"/>
      <c r="CB571" s="14"/>
      <c r="CC571" s="14"/>
      <c r="CD571" s="14"/>
      <c r="CE571" s="14"/>
      <c r="CF571" s="14"/>
      <c r="CG571" s="14"/>
      <c r="CH571" s="14"/>
      <c r="CI571" s="14"/>
      <c r="CJ571" s="14"/>
      <c r="CK571" s="14"/>
      <c r="CL571" s="14"/>
    </row>
    <row r="572" spans="1:90" ht="15" customHeight="1">
      <c r="A572" s="5"/>
      <c r="B572" s="6"/>
      <c r="C572" s="19" t="s">
        <v>7095</v>
      </c>
      <c r="D572" s="634" t="str">
        <f>IF($AC$136="","",IF(HLOOKUP($AC$136,Presentación!$AQ$3:$BV$574,Presentación!AP433)="","",HLOOKUP($AC$136,Presentación!$AQ$3:$BV$574,Presentación!AP433,0)))</f>
        <v/>
      </c>
      <c r="E572" s="669"/>
      <c r="F572" s="670"/>
      <c r="G572" s="752" t="str">
        <f>IF($AC$136="","",IF(HLOOKUP($AC$136,Presentación!$BZ$3:$DE$574,Presentación!AP433,0)="","",HLOOKUP($AC$136,Presentación!$BZ$3:$DE$574,Presentación!AP433,0)))</f>
        <v/>
      </c>
      <c r="H572" s="669"/>
      <c r="I572" s="669"/>
      <c r="J572" s="669"/>
      <c r="K572" s="669"/>
      <c r="L572" s="669"/>
      <c r="M572" s="669"/>
      <c r="N572" s="669"/>
      <c r="O572" s="669"/>
      <c r="P572" s="669"/>
      <c r="Q572" s="669"/>
      <c r="R572" s="669"/>
      <c r="S572" s="670"/>
      <c r="T572" s="866"/>
      <c r="U572" s="745"/>
      <c r="V572" s="746"/>
      <c r="W572" s="112"/>
      <c r="X572" s="112"/>
      <c r="Y572" s="112"/>
      <c r="Z572" s="112"/>
      <c r="AA572" s="112"/>
      <c r="AB572" s="112"/>
      <c r="AC572" s="112"/>
      <c r="AD572" s="112"/>
      <c r="AG572">
        <f t="shared" si="217"/>
        <v>0</v>
      </c>
      <c r="AH572" s="247">
        <f t="shared" si="218"/>
        <v>0</v>
      </c>
      <c r="AI572" s="310" t="str">
        <f>IF(AH572=0,"",
IF(SUM($AH$142:AH572)=1,AJ572,
IF($AH$717&gt;SUM($AH$142:AH572),_xlfn.CONCAT(", ",AJ572),
IF($AH$717=SUM($AH$142:AH572),_xlfn.CONCAT(" y ",AJ572)))))</f>
        <v/>
      </c>
      <c r="AJ572" s="19">
        <v>431</v>
      </c>
      <c r="AK572">
        <f t="shared" si="216"/>
        <v>0</v>
      </c>
      <c r="AL572">
        <f t="shared" si="219"/>
        <v>0</v>
      </c>
      <c r="AM572">
        <f t="shared" si="220"/>
        <v>0</v>
      </c>
      <c r="AN572">
        <f t="shared" si="221"/>
        <v>0</v>
      </c>
      <c r="AO572">
        <f t="shared" si="222"/>
        <v>0</v>
      </c>
      <c r="AP572">
        <f t="shared" si="223"/>
        <v>0</v>
      </c>
      <c r="AQ572">
        <f t="shared" si="224"/>
        <v>0</v>
      </c>
      <c r="AR572">
        <f t="shared" si="225"/>
        <v>0</v>
      </c>
      <c r="AS572">
        <f t="shared" si="226"/>
        <v>0</v>
      </c>
      <c r="AT572" s="311">
        <f t="shared" si="227"/>
        <v>0</v>
      </c>
      <c r="AU572" s="312">
        <f t="shared" si="228"/>
        <v>0</v>
      </c>
      <c r="AV572" s="313">
        <f t="shared" si="229"/>
        <v>0</v>
      </c>
      <c r="AW572" s="314">
        <f t="shared" si="239"/>
        <v>0</v>
      </c>
      <c r="AX572" s="311">
        <f t="shared" si="230"/>
        <v>0</v>
      </c>
      <c r="AY572" s="312">
        <f t="shared" si="231"/>
        <v>0</v>
      </c>
      <c r="AZ572" s="313">
        <f t="shared" si="232"/>
        <v>0</v>
      </c>
      <c r="BA572" s="314">
        <f t="shared" si="240"/>
        <v>0</v>
      </c>
      <c r="BB572" s="311">
        <f t="shared" si="233"/>
        <v>0</v>
      </c>
      <c r="BC572" s="312">
        <f t="shared" si="234"/>
        <v>0</v>
      </c>
      <c r="BD572" s="313">
        <f t="shared" si="235"/>
        <v>0</v>
      </c>
      <c r="BE572" s="314">
        <f t="shared" si="241"/>
        <v>0</v>
      </c>
      <c r="BF572" s="311">
        <f t="shared" si="236"/>
        <v>0</v>
      </c>
      <c r="BG572" s="312">
        <f t="shared" si="237"/>
        <v>0</v>
      </c>
      <c r="BH572" s="313">
        <f t="shared" si="238"/>
        <v>0</v>
      </c>
      <c r="BI572" s="314">
        <f t="shared" si="242"/>
        <v>0</v>
      </c>
      <c r="BJ572" s="247">
        <f t="shared" si="243"/>
        <v>0</v>
      </c>
      <c r="BK572" s="310" t="str">
        <f>IF(BJ572=0,"",
IF(SUM($BJ$143:BJ572)=1,BL572,
IF($BJ$718&gt;SUM($BJ$143:BJ572),_xlfn.CONCAT(", ",BL572),
IF($BJ$718=SUM($BJ$143:BJ572),_xlfn.CONCAT(" y ",BL572)))))</f>
        <v/>
      </c>
      <c r="BL572" s="19">
        <v>430</v>
      </c>
      <c r="BM572" s="14"/>
      <c r="BN572" s="315"/>
      <c r="BO572" s="315"/>
      <c r="BP572" s="315"/>
      <c r="BQ572" s="315"/>
      <c r="BR572" s="315"/>
      <c r="BS572" s="315"/>
      <c r="BT572" s="315"/>
      <c r="BU572" s="315"/>
      <c r="BV572" s="14"/>
      <c r="BW572" s="14"/>
      <c r="BX572" s="14"/>
      <c r="BY572" s="14"/>
      <c r="BZ572" s="14"/>
      <c r="CA572" s="14"/>
      <c r="CB572" s="14"/>
      <c r="CC572" s="14"/>
      <c r="CD572" s="14"/>
      <c r="CE572" s="14"/>
      <c r="CF572" s="14"/>
      <c r="CG572" s="14"/>
      <c r="CH572" s="14"/>
      <c r="CI572" s="14"/>
      <c r="CJ572" s="14"/>
      <c r="CK572" s="14"/>
      <c r="CL572" s="14"/>
    </row>
    <row r="573" spans="1:90" ht="15" customHeight="1">
      <c r="A573" s="5"/>
      <c r="B573" s="6"/>
      <c r="C573" s="19" t="s">
        <v>7096</v>
      </c>
      <c r="D573" s="634" t="str">
        <f>IF($AC$136="","",IF(HLOOKUP($AC$136,Presentación!$AQ$3:$BV$574,Presentación!AP434)="","",HLOOKUP($AC$136,Presentación!$AQ$3:$BV$574,Presentación!AP434,0)))</f>
        <v/>
      </c>
      <c r="E573" s="669"/>
      <c r="F573" s="670"/>
      <c r="G573" s="752" t="str">
        <f>IF($AC$136="","",IF(HLOOKUP($AC$136,Presentación!$BZ$3:$DE$574,Presentación!AP434,0)="","",HLOOKUP($AC$136,Presentación!$BZ$3:$DE$574,Presentación!AP434,0)))</f>
        <v/>
      </c>
      <c r="H573" s="669"/>
      <c r="I573" s="669"/>
      <c r="J573" s="669"/>
      <c r="K573" s="669"/>
      <c r="L573" s="669"/>
      <c r="M573" s="669"/>
      <c r="N573" s="669"/>
      <c r="O573" s="669"/>
      <c r="P573" s="669"/>
      <c r="Q573" s="669"/>
      <c r="R573" s="669"/>
      <c r="S573" s="670"/>
      <c r="T573" s="866"/>
      <c r="U573" s="745"/>
      <c r="V573" s="746"/>
      <c r="W573" s="112"/>
      <c r="X573" s="112"/>
      <c r="Y573" s="112"/>
      <c r="Z573" s="112"/>
      <c r="AA573" s="112"/>
      <c r="AB573" s="112"/>
      <c r="AC573" s="112"/>
      <c r="AD573" s="112"/>
      <c r="AG573">
        <f t="shared" si="217"/>
        <v>0</v>
      </c>
      <c r="AH573" s="247">
        <f t="shared" si="218"/>
        <v>0</v>
      </c>
      <c r="AI573" s="310" t="str">
        <f>IF(AH573=0,"",
IF(SUM($AH$142:AH573)=1,AJ573,
IF($AH$717&gt;SUM($AH$142:AH573),_xlfn.CONCAT(", ",AJ573),
IF($AH$717=SUM($AH$142:AH573),_xlfn.CONCAT(" y ",AJ573)))))</f>
        <v/>
      </c>
      <c r="AJ573" s="19">
        <v>432</v>
      </c>
      <c r="AK573">
        <f t="shared" si="216"/>
        <v>0</v>
      </c>
      <c r="AL573">
        <f t="shared" si="219"/>
        <v>0</v>
      </c>
      <c r="AM573">
        <f t="shared" si="220"/>
        <v>0</v>
      </c>
      <c r="AN573">
        <f t="shared" si="221"/>
        <v>0</v>
      </c>
      <c r="AO573">
        <f t="shared" si="222"/>
        <v>0</v>
      </c>
      <c r="AP573">
        <f t="shared" si="223"/>
        <v>0</v>
      </c>
      <c r="AQ573">
        <f t="shared" si="224"/>
        <v>0</v>
      </c>
      <c r="AR573">
        <f t="shared" si="225"/>
        <v>0</v>
      </c>
      <c r="AS573">
        <f t="shared" si="226"/>
        <v>0</v>
      </c>
      <c r="AT573" s="311">
        <f t="shared" si="227"/>
        <v>0</v>
      </c>
      <c r="AU573" s="312">
        <f t="shared" si="228"/>
        <v>0</v>
      </c>
      <c r="AV573" s="313">
        <f t="shared" si="229"/>
        <v>0</v>
      </c>
      <c r="AW573" s="314">
        <f t="shared" si="239"/>
        <v>0</v>
      </c>
      <c r="AX573" s="311">
        <f t="shared" si="230"/>
        <v>0</v>
      </c>
      <c r="AY573" s="312">
        <f t="shared" si="231"/>
        <v>0</v>
      </c>
      <c r="AZ573" s="313">
        <f t="shared" si="232"/>
        <v>0</v>
      </c>
      <c r="BA573" s="314">
        <f t="shared" si="240"/>
        <v>0</v>
      </c>
      <c r="BB573" s="311">
        <f t="shared" si="233"/>
        <v>0</v>
      </c>
      <c r="BC573" s="312">
        <f t="shared" si="234"/>
        <v>0</v>
      </c>
      <c r="BD573" s="313">
        <f t="shared" si="235"/>
        <v>0</v>
      </c>
      <c r="BE573" s="314">
        <f t="shared" si="241"/>
        <v>0</v>
      </c>
      <c r="BF573" s="311">
        <f t="shared" si="236"/>
        <v>0</v>
      </c>
      <c r="BG573" s="312">
        <f t="shared" si="237"/>
        <v>0</v>
      </c>
      <c r="BH573" s="313">
        <f t="shared" si="238"/>
        <v>0</v>
      </c>
      <c r="BI573" s="314">
        <f t="shared" si="242"/>
        <v>0</v>
      </c>
      <c r="BJ573" s="247">
        <f t="shared" si="243"/>
        <v>0</v>
      </c>
      <c r="BK573" s="310" t="str">
        <f>IF(BJ573=0,"",
IF(SUM($BJ$143:BJ573)=1,BL573,
IF($BJ$718&gt;SUM($BJ$143:BJ573),_xlfn.CONCAT(", ",BL573),
IF($BJ$718=SUM($BJ$143:BJ573),_xlfn.CONCAT(" y ",BL573)))))</f>
        <v/>
      </c>
      <c r="BL573" s="19">
        <v>431</v>
      </c>
      <c r="BM573" s="14"/>
      <c r="BN573" s="315"/>
      <c r="BO573" s="315"/>
      <c r="BP573" s="315"/>
      <c r="BQ573" s="315"/>
      <c r="BR573" s="315"/>
      <c r="BS573" s="315"/>
      <c r="BT573" s="315"/>
      <c r="BU573" s="315"/>
      <c r="BV573" s="14"/>
      <c r="BW573" s="14"/>
      <c r="BX573" s="14"/>
      <c r="BY573" s="14"/>
      <c r="BZ573" s="14"/>
      <c r="CA573" s="14"/>
      <c r="CB573" s="14"/>
      <c r="CC573" s="14"/>
      <c r="CD573" s="14"/>
      <c r="CE573" s="14"/>
      <c r="CF573" s="14"/>
      <c r="CG573" s="14"/>
      <c r="CH573" s="14"/>
      <c r="CI573" s="14"/>
      <c r="CJ573" s="14"/>
      <c r="CK573" s="14"/>
      <c r="CL573" s="14"/>
    </row>
    <row r="574" spans="1:90" ht="15" customHeight="1">
      <c r="A574" s="5"/>
      <c r="B574" s="6"/>
      <c r="C574" s="19" t="s">
        <v>7097</v>
      </c>
      <c r="D574" s="634" t="str">
        <f>IF($AC$136="","",IF(HLOOKUP($AC$136,Presentación!$AQ$3:$BV$574,Presentación!AP435)="","",HLOOKUP($AC$136,Presentación!$AQ$3:$BV$574,Presentación!AP435,0)))</f>
        <v/>
      </c>
      <c r="E574" s="669"/>
      <c r="F574" s="670"/>
      <c r="G574" s="752" t="str">
        <f>IF($AC$136="","",IF(HLOOKUP($AC$136,Presentación!$BZ$3:$DE$574,Presentación!AP435,0)="","",HLOOKUP($AC$136,Presentación!$BZ$3:$DE$574,Presentación!AP435,0)))</f>
        <v/>
      </c>
      <c r="H574" s="669"/>
      <c r="I574" s="669"/>
      <c r="J574" s="669"/>
      <c r="K574" s="669"/>
      <c r="L574" s="669"/>
      <c r="M574" s="669"/>
      <c r="N574" s="669"/>
      <c r="O574" s="669"/>
      <c r="P574" s="669"/>
      <c r="Q574" s="669"/>
      <c r="R574" s="669"/>
      <c r="S574" s="670"/>
      <c r="T574" s="866"/>
      <c r="U574" s="745"/>
      <c r="V574" s="746"/>
      <c r="W574" s="112"/>
      <c r="X574" s="112"/>
      <c r="Y574" s="112"/>
      <c r="Z574" s="112"/>
      <c r="AA574" s="112"/>
      <c r="AB574" s="112"/>
      <c r="AC574" s="112"/>
      <c r="AD574" s="112"/>
      <c r="AG574">
        <f t="shared" si="217"/>
        <v>0</v>
      </c>
      <c r="AH574" s="247">
        <f t="shared" si="218"/>
        <v>0</v>
      </c>
      <c r="AI574" s="310" t="str">
        <f>IF(AH574=0,"",
IF(SUM($AH$142:AH574)=1,AJ574,
IF($AH$717&gt;SUM($AH$142:AH574),_xlfn.CONCAT(", ",AJ574),
IF($AH$717=SUM($AH$142:AH574),_xlfn.CONCAT(" y ",AJ574)))))</f>
        <v/>
      </c>
      <c r="AJ574" s="19">
        <v>433</v>
      </c>
      <c r="AK574">
        <f t="shared" si="216"/>
        <v>0</v>
      </c>
      <c r="AL574">
        <f t="shared" si="219"/>
        <v>0</v>
      </c>
      <c r="AM574">
        <f t="shared" si="220"/>
        <v>0</v>
      </c>
      <c r="AN574">
        <f t="shared" si="221"/>
        <v>0</v>
      </c>
      <c r="AO574">
        <f t="shared" si="222"/>
        <v>0</v>
      </c>
      <c r="AP574">
        <f t="shared" si="223"/>
        <v>0</v>
      </c>
      <c r="AQ574">
        <f t="shared" si="224"/>
        <v>0</v>
      </c>
      <c r="AR574">
        <f t="shared" si="225"/>
        <v>0</v>
      </c>
      <c r="AS574">
        <f t="shared" si="226"/>
        <v>0</v>
      </c>
      <c r="AT574" s="311">
        <f t="shared" si="227"/>
        <v>0</v>
      </c>
      <c r="AU574" s="312">
        <f t="shared" si="228"/>
        <v>0</v>
      </c>
      <c r="AV574" s="313">
        <f t="shared" si="229"/>
        <v>0</v>
      </c>
      <c r="AW574" s="314">
        <f t="shared" si="239"/>
        <v>0</v>
      </c>
      <c r="AX574" s="311">
        <f t="shared" si="230"/>
        <v>0</v>
      </c>
      <c r="AY574" s="312">
        <f t="shared" si="231"/>
        <v>0</v>
      </c>
      <c r="AZ574" s="313">
        <f t="shared" si="232"/>
        <v>0</v>
      </c>
      <c r="BA574" s="314">
        <f t="shared" si="240"/>
        <v>0</v>
      </c>
      <c r="BB574" s="311">
        <f t="shared" si="233"/>
        <v>0</v>
      </c>
      <c r="BC574" s="312">
        <f t="shared" si="234"/>
        <v>0</v>
      </c>
      <c r="BD574" s="313">
        <f t="shared" si="235"/>
        <v>0</v>
      </c>
      <c r="BE574" s="314">
        <f t="shared" si="241"/>
        <v>0</v>
      </c>
      <c r="BF574" s="311">
        <f t="shared" si="236"/>
        <v>0</v>
      </c>
      <c r="BG574" s="312">
        <f t="shared" si="237"/>
        <v>0</v>
      </c>
      <c r="BH574" s="313">
        <f t="shared" si="238"/>
        <v>0</v>
      </c>
      <c r="BI574" s="314">
        <f t="shared" si="242"/>
        <v>0</v>
      </c>
      <c r="BJ574" s="247">
        <f t="shared" si="243"/>
        <v>0</v>
      </c>
      <c r="BK574" s="310" t="str">
        <f>IF(BJ574=0,"",
IF(SUM($BJ$143:BJ574)=1,BL574,
IF($BJ$718&gt;SUM($BJ$143:BJ574),_xlfn.CONCAT(", ",BL574),
IF($BJ$718=SUM($BJ$143:BJ574),_xlfn.CONCAT(" y ",BL574)))))</f>
        <v/>
      </c>
      <c r="BL574" s="19">
        <v>432</v>
      </c>
      <c r="BM574" s="14"/>
      <c r="BN574" s="315"/>
      <c r="BO574" s="315"/>
      <c r="BP574" s="315"/>
      <c r="BQ574" s="315"/>
      <c r="BR574" s="315"/>
      <c r="BS574" s="315"/>
      <c r="BT574" s="315"/>
      <c r="BU574" s="315"/>
      <c r="BV574" s="14"/>
      <c r="BW574" s="14"/>
      <c r="BX574" s="14"/>
      <c r="BY574" s="14"/>
      <c r="BZ574" s="14"/>
      <c r="CA574" s="14"/>
      <c r="CB574" s="14"/>
      <c r="CC574" s="14"/>
      <c r="CD574" s="14"/>
      <c r="CE574" s="14"/>
      <c r="CF574" s="14"/>
      <c r="CG574" s="14"/>
      <c r="CH574" s="14"/>
      <c r="CI574" s="14"/>
      <c r="CJ574" s="14"/>
      <c r="CK574" s="14"/>
      <c r="CL574" s="14"/>
    </row>
    <row r="575" spans="1:90" ht="15" customHeight="1">
      <c r="A575" s="5"/>
      <c r="B575" s="6"/>
      <c r="C575" s="19" t="s">
        <v>7098</v>
      </c>
      <c r="D575" s="634" t="str">
        <f>IF($AC$136="","",IF(HLOOKUP($AC$136,Presentación!$AQ$3:$BV$574,Presentación!AP436)="","",HLOOKUP($AC$136,Presentación!$AQ$3:$BV$574,Presentación!AP436,0)))</f>
        <v/>
      </c>
      <c r="E575" s="669"/>
      <c r="F575" s="670"/>
      <c r="G575" s="752" t="str">
        <f>IF($AC$136="","",IF(HLOOKUP($AC$136,Presentación!$BZ$3:$DE$574,Presentación!AP436,0)="","",HLOOKUP($AC$136,Presentación!$BZ$3:$DE$574,Presentación!AP436,0)))</f>
        <v/>
      </c>
      <c r="H575" s="669"/>
      <c r="I575" s="669"/>
      <c r="J575" s="669"/>
      <c r="K575" s="669"/>
      <c r="L575" s="669"/>
      <c r="M575" s="669"/>
      <c r="N575" s="669"/>
      <c r="O575" s="669"/>
      <c r="P575" s="669"/>
      <c r="Q575" s="669"/>
      <c r="R575" s="669"/>
      <c r="S575" s="670"/>
      <c r="T575" s="866"/>
      <c r="U575" s="745"/>
      <c r="V575" s="746"/>
      <c r="W575" s="112"/>
      <c r="X575" s="112"/>
      <c r="Y575" s="112"/>
      <c r="Z575" s="112"/>
      <c r="AA575" s="112"/>
      <c r="AB575" s="112"/>
      <c r="AC575" s="112"/>
      <c r="AD575" s="112"/>
      <c r="AG575">
        <f t="shared" si="217"/>
        <v>0</v>
      </c>
      <c r="AH575" s="247">
        <f t="shared" si="218"/>
        <v>0</v>
      </c>
      <c r="AI575" s="310" t="str">
        <f>IF(AH575=0,"",
IF(SUM($AH$142:AH575)=1,AJ575,
IF($AH$717&gt;SUM($AH$142:AH575),_xlfn.CONCAT(", ",AJ575),
IF($AH$717=SUM($AH$142:AH575),_xlfn.CONCAT(" y ",AJ575)))))</f>
        <v/>
      </c>
      <c r="AJ575" s="19">
        <v>434</v>
      </c>
      <c r="AK575">
        <f t="shared" si="216"/>
        <v>0</v>
      </c>
      <c r="AL575">
        <f t="shared" si="219"/>
        <v>0</v>
      </c>
      <c r="AM575">
        <f t="shared" si="220"/>
        <v>0</v>
      </c>
      <c r="AN575">
        <f t="shared" si="221"/>
        <v>0</v>
      </c>
      <c r="AO575">
        <f t="shared" si="222"/>
        <v>0</v>
      </c>
      <c r="AP575">
        <f t="shared" si="223"/>
        <v>0</v>
      </c>
      <c r="AQ575">
        <f t="shared" si="224"/>
        <v>0</v>
      </c>
      <c r="AR575">
        <f t="shared" si="225"/>
        <v>0</v>
      </c>
      <c r="AS575">
        <f t="shared" si="226"/>
        <v>0</v>
      </c>
      <c r="AT575" s="311">
        <f t="shared" si="227"/>
        <v>0</v>
      </c>
      <c r="AU575" s="312">
        <f t="shared" si="228"/>
        <v>0</v>
      </c>
      <c r="AV575" s="313">
        <f t="shared" si="229"/>
        <v>0</v>
      </c>
      <c r="AW575" s="314">
        <f t="shared" si="239"/>
        <v>0</v>
      </c>
      <c r="AX575" s="311">
        <f t="shared" si="230"/>
        <v>0</v>
      </c>
      <c r="AY575" s="312">
        <f t="shared" si="231"/>
        <v>0</v>
      </c>
      <c r="AZ575" s="313">
        <f t="shared" si="232"/>
        <v>0</v>
      </c>
      <c r="BA575" s="314">
        <f t="shared" si="240"/>
        <v>0</v>
      </c>
      <c r="BB575" s="311">
        <f t="shared" si="233"/>
        <v>0</v>
      </c>
      <c r="BC575" s="312">
        <f t="shared" si="234"/>
        <v>0</v>
      </c>
      <c r="BD575" s="313">
        <f t="shared" si="235"/>
        <v>0</v>
      </c>
      <c r="BE575" s="314">
        <f t="shared" si="241"/>
        <v>0</v>
      </c>
      <c r="BF575" s="311">
        <f t="shared" si="236"/>
        <v>0</v>
      </c>
      <c r="BG575" s="312">
        <f t="shared" si="237"/>
        <v>0</v>
      </c>
      <c r="BH575" s="313">
        <f t="shared" si="238"/>
        <v>0</v>
      </c>
      <c r="BI575" s="314">
        <f t="shared" si="242"/>
        <v>0</v>
      </c>
      <c r="BJ575" s="247">
        <f t="shared" si="243"/>
        <v>0</v>
      </c>
      <c r="BK575" s="310" t="str">
        <f>IF(BJ575=0,"",
IF(SUM($BJ$143:BJ575)=1,BL575,
IF($BJ$718&gt;SUM($BJ$143:BJ575),_xlfn.CONCAT(", ",BL575),
IF($BJ$718=SUM($BJ$143:BJ575),_xlfn.CONCAT(" y ",BL575)))))</f>
        <v/>
      </c>
      <c r="BL575" s="19">
        <v>433</v>
      </c>
      <c r="BM575" s="14"/>
      <c r="BN575" s="315"/>
      <c r="BO575" s="315"/>
      <c r="BP575" s="315"/>
      <c r="BQ575" s="315"/>
      <c r="BR575" s="315"/>
      <c r="BS575" s="315"/>
      <c r="BT575" s="315"/>
      <c r="BU575" s="315"/>
      <c r="BV575" s="14"/>
      <c r="BW575" s="14"/>
      <c r="BX575" s="14"/>
      <c r="BY575" s="14"/>
      <c r="BZ575" s="14"/>
      <c r="CA575" s="14"/>
      <c r="CB575" s="14"/>
      <c r="CC575" s="14"/>
      <c r="CD575" s="14"/>
      <c r="CE575" s="14"/>
      <c r="CF575" s="14"/>
      <c r="CG575" s="14"/>
      <c r="CH575" s="14"/>
      <c r="CI575" s="14"/>
      <c r="CJ575" s="14"/>
      <c r="CK575" s="14"/>
      <c r="CL575" s="14"/>
    </row>
    <row r="576" spans="1:90" ht="15" customHeight="1">
      <c r="A576" s="5"/>
      <c r="B576" s="6"/>
      <c r="C576" s="19" t="s">
        <v>7099</v>
      </c>
      <c r="D576" s="634" t="str">
        <f>IF($AC$136="","",IF(HLOOKUP($AC$136,Presentación!$AQ$3:$BV$574,Presentación!AP437)="","",HLOOKUP($AC$136,Presentación!$AQ$3:$BV$574,Presentación!AP437,0)))</f>
        <v/>
      </c>
      <c r="E576" s="669"/>
      <c r="F576" s="670"/>
      <c r="G576" s="752" t="str">
        <f>IF($AC$136="","",IF(HLOOKUP($AC$136,Presentación!$BZ$3:$DE$574,Presentación!AP437,0)="","",HLOOKUP($AC$136,Presentación!$BZ$3:$DE$574,Presentación!AP437,0)))</f>
        <v/>
      </c>
      <c r="H576" s="669"/>
      <c r="I576" s="669"/>
      <c r="J576" s="669"/>
      <c r="K576" s="669"/>
      <c r="L576" s="669"/>
      <c r="M576" s="669"/>
      <c r="N576" s="669"/>
      <c r="O576" s="669"/>
      <c r="P576" s="669"/>
      <c r="Q576" s="669"/>
      <c r="R576" s="669"/>
      <c r="S576" s="670"/>
      <c r="T576" s="866"/>
      <c r="U576" s="745"/>
      <c r="V576" s="746"/>
      <c r="W576" s="112"/>
      <c r="X576" s="112"/>
      <c r="Y576" s="112"/>
      <c r="Z576" s="112"/>
      <c r="AA576" s="112"/>
      <c r="AB576" s="112"/>
      <c r="AC576" s="112"/>
      <c r="AD576" s="112"/>
      <c r="AG576">
        <f t="shared" si="217"/>
        <v>0</v>
      </c>
      <c r="AH576" s="247">
        <f t="shared" si="218"/>
        <v>0</v>
      </c>
      <c r="AI576" s="310" t="str">
        <f>IF(AH576=0,"",
IF(SUM($AH$142:AH576)=1,AJ576,
IF($AH$717&gt;SUM($AH$142:AH576),_xlfn.CONCAT(", ",AJ576),
IF($AH$717=SUM($AH$142:AH576),_xlfn.CONCAT(" y ",AJ576)))))</f>
        <v/>
      </c>
      <c r="AJ576" s="19">
        <v>435</v>
      </c>
      <c r="AK576">
        <f t="shared" si="216"/>
        <v>0</v>
      </c>
      <c r="AL576">
        <f t="shared" si="219"/>
        <v>0</v>
      </c>
      <c r="AM576">
        <f t="shared" si="220"/>
        <v>0</v>
      </c>
      <c r="AN576">
        <f t="shared" si="221"/>
        <v>0</v>
      </c>
      <c r="AO576">
        <f t="shared" si="222"/>
        <v>0</v>
      </c>
      <c r="AP576">
        <f t="shared" si="223"/>
        <v>0</v>
      </c>
      <c r="AQ576">
        <f t="shared" si="224"/>
        <v>0</v>
      </c>
      <c r="AR576">
        <f t="shared" si="225"/>
        <v>0</v>
      </c>
      <c r="AS576">
        <f t="shared" si="226"/>
        <v>0</v>
      </c>
      <c r="AT576" s="311">
        <f t="shared" si="227"/>
        <v>0</v>
      </c>
      <c r="AU576" s="312">
        <f t="shared" si="228"/>
        <v>0</v>
      </c>
      <c r="AV576" s="313">
        <f t="shared" si="229"/>
        <v>0</v>
      </c>
      <c r="AW576" s="314">
        <f t="shared" si="239"/>
        <v>0</v>
      </c>
      <c r="AX576" s="311">
        <f t="shared" si="230"/>
        <v>0</v>
      </c>
      <c r="AY576" s="312">
        <f t="shared" si="231"/>
        <v>0</v>
      </c>
      <c r="AZ576" s="313">
        <f t="shared" si="232"/>
        <v>0</v>
      </c>
      <c r="BA576" s="314">
        <f t="shared" si="240"/>
        <v>0</v>
      </c>
      <c r="BB576" s="311">
        <f t="shared" si="233"/>
        <v>0</v>
      </c>
      <c r="BC576" s="312">
        <f t="shared" si="234"/>
        <v>0</v>
      </c>
      <c r="BD576" s="313">
        <f t="shared" si="235"/>
        <v>0</v>
      </c>
      <c r="BE576" s="314">
        <f t="shared" si="241"/>
        <v>0</v>
      </c>
      <c r="BF576" s="311">
        <f t="shared" si="236"/>
        <v>0</v>
      </c>
      <c r="BG576" s="312">
        <f t="shared" si="237"/>
        <v>0</v>
      </c>
      <c r="BH576" s="313">
        <f t="shared" si="238"/>
        <v>0</v>
      </c>
      <c r="BI576" s="314">
        <f t="shared" si="242"/>
        <v>0</v>
      </c>
      <c r="BJ576" s="247">
        <f t="shared" si="243"/>
        <v>0</v>
      </c>
      <c r="BK576" s="310" t="str">
        <f>IF(BJ576=0,"",
IF(SUM($BJ$143:BJ576)=1,BL576,
IF($BJ$718&gt;SUM($BJ$143:BJ576),_xlfn.CONCAT(", ",BL576),
IF($BJ$718=SUM($BJ$143:BJ576),_xlfn.CONCAT(" y ",BL576)))))</f>
        <v/>
      </c>
      <c r="BL576" s="19">
        <v>434</v>
      </c>
      <c r="BM576" s="14"/>
      <c r="BN576" s="315"/>
      <c r="BO576" s="315"/>
      <c r="BP576" s="315"/>
      <c r="BQ576" s="315"/>
      <c r="BR576" s="315"/>
      <c r="BS576" s="315"/>
      <c r="BT576" s="315"/>
      <c r="BU576" s="315"/>
      <c r="BV576" s="14"/>
      <c r="BW576" s="14"/>
      <c r="BX576" s="14"/>
      <c r="BY576" s="14"/>
      <c r="BZ576" s="14"/>
      <c r="CA576" s="14"/>
      <c r="CB576" s="14"/>
      <c r="CC576" s="14"/>
      <c r="CD576" s="14"/>
      <c r="CE576" s="14"/>
      <c r="CF576" s="14"/>
      <c r="CG576" s="14"/>
      <c r="CH576" s="14"/>
      <c r="CI576" s="14"/>
      <c r="CJ576" s="14"/>
      <c r="CK576" s="14"/>
      <c r="CL576" s="14"/>
    </row>
    <row r="577" spans="1:90" ht="15" customHeight="1">
      <c r="A577" s="5"/>
      <c r="B577" s="6"/>
      <c r="C577" s="19" t="s">
        <v>7100</v>
      </c>
      <c r="D577" s="634" t="str">
        <f>IF($AC$136="","",IF(HLOOKUP($AC$136,Presentación!$AQ$3:$BV$574,Presentación!AP438)="","",HLOOKUP($AC$136,Presentación!$AQ$3:$BV$574,Presentación!AP438,0)))</f>
        <v/>
      </c>
      <c r="E577" s="669"/>
      <c r="F577" s="670"/>
      <c r="G577" s="752" t="str">
        <f>IF($AC$136="","",IF(HLOOKUP($AC$136,Presentación!$BZ$3:$DE$574,Presentación!AP438,0)="","",HLOOKUP($AC$136,Presentación!$BZ$3:$DE$574,Presentación!AP438,0)))</f>
        <v/>
      </c>
      <c r="H577" s="669"/>
      <c r="I577" s="669"/>
      <c r="J577" s="669"/>
      <c r="K577" s="669"/>
      <c r="L577" s="669"/>
      <c r="M577" s="669"/>
      <c r="N577" s="669"/>
      <c r="O577" s="669"/>
      <c r="P577" s="669"/>
      <c r="Q577" s="669"/>
      <c r="R577" s="669"/>
      <c r="S577" s="670"/>
      <c r="T577" s="866"/>
      <c r="U577" s="745"/>
      <c r="V577" s="746"/>
      <c r="W577" s="112"/>
      <c r="X577" s="112"/>
      <c r="Y577" s="112"/>
      <c r="Z577" s="112"/>
      <c r="AA577" s="112"/>
      <c r="AB577" s="112"/>
      <c r="AC577" s="112"/>
      <c r="AD577" s="112"/>
      <c r="AG577">
        <f t="shared" si="217"/>
        <v>0</v>
      </c>
      <c r="AH577" s="247">
        <f t="shared" si="218"/>
        <v>0</v>
      </c>
      <c r="AI577" s="310" t="str">
        <f>IF(AH577=0,"",
IF(SUM($AH$142:AH577)=1,AJ577,
IF($AH$717&gt;SUM($AH$142:AH577),_xlfn.CONCAT(", ",AJ577),
IF($AH$717=SUM($AH$142:AH577),_xlfn.CONCAT(" y ",AJ577)))))</f>
        <v/>
      </c>
      <c r="AJ577" s="19">
        <v>436</v>
      </c>
      <c r="AK577">
        <f t="shared" si="216"/>
        <v>0</v>
      </c>
      <c r="AL577">
        <f t="shared" si="219"/>
        <v>0</v>
      </c>
      <c r="AM577">
        <f t="shared" si="220"/>
        <v>0</v>
      </c>
      <c r="AN577">
        <f t="shared" si="221"/>
        <v>0</v>
      </c>
      <c r="AO577">
        <f t="shared" si="222"/>
        <v>0</v>
      </c>
      <c r="AP577">
        <f t="shared" si="223"/>
        <v>0</v>
      </c>
      <c r="AQ577">
        <f t="shared" si="224"/>
        <v>0</v>
      </c>
      <c r="AR577">
        <f t="shared" si="225"/>
        <v>0</v>
      </c>
      <c r="AS577">
        <f t="shared" si="226"/>
        <v>0</v>
      </c>
      <c r="AT577" s="311">
        <f t="shared" si="227"/>
        <v>0</v>
      </c>
      <c r="AU577" s="312">
        <f t="shared" si="228"/>
        <v>0</v>
      </c>
      <c r="AV577" s="313">
        <f t="shared" si="229"/>
        <v>0</v>
      </c>
      <c r="AW577" s="314">
        <f t="shared" si="239"/>
        <v>0</v>
      </c>
      <c r="AX577" s="311">
        <f t="shared" si="230"/>
        <v>0</v>
      </c>
      <c r="AY577" s="312">
        <f t="shared" si="231"/>
        <v>0</v>
      </c>
      <c r="AZ577" s="313">
        <f t="shared" si="232"/>
        <v>0</v>
      </c>
      <c r="BA577" s="314">
        <f t="shared" si="240"/>
        <v>0</v>
      </c>
      <c r="BB577" s="311">
        <f t="shared" si="233"/>
        <v>0</v>
      </c>
      <c r="BC577" s="312">
        <f t="shared" si="234"/>
        <v>0</v>
      </c>
      <c r="BD577" s="313">
        <f t="shared" si="235"/>
        <v>0</v>
      </c>
      <c r="BE577" s="314">
        <f t="shared" si="241"/>
        <v>0</v>
      </c>
      <c r="BF577" s="311">
        <f t="shared" si="236"/>
        <v>0</v>
      </c>
      <c r="BG577" s="312">
        <f t="shared" si="237"/>
        <v>0</v>
      </c>
      <c r="BH577" s="313">
        <f t="shared" si="238"/>
        <v>0</v>
      </c>
      <c r="BI577" s="314">
        <f t="shared" si="242"/>
        <v>0</v>
      </c>
      <c r="BJ577" s="247">
        <f t="shared" si="243"/>
        <v>0</v>
      </c>
      <c r="BK577" s="310" t="str">
        <f>IF(BJ577=0,"",
IF(SUM($BJ$143:BJ577)=1,BL577,
IF($BJ$718&gt;SUM($BJ$143:BJ577),_xlfn.CONCAT(", ",BL577),
IF($BJ$718=SUM($BJ$143:BJ577),_xlfn.CONCAT(" y ",BL577)))))</f>
        <v/>
      </c>
      <c r="BL577" s="19">
        <v>435</v>
      </c>
      <c r="BM577" s="14"/>
      <c r="BN577" s="315"/>
      <c r="BO577" s="315"/>
      <c r="BP577" s="315"/>
      <c r="BQ577" s="315"/>
      <c r="BR577" s="315"/>
      <c r="BS577" s="315"/>
      <c r="BT577" s="315"/>
      <c r="BU577" s="315"/>
      <c r="BV577" s="14"/>
      <c r="BW577" s="14"/>
      <c r="BX577" s="14"/>
      <c r="BY577" s="14"/>
      <c r="BZ577" s="14"/>
      <c r="CA577" s="14"/>
      <c r="CB577" s="14"/>
      <c r="CC577" s="14"/>
      <c r="CD577" s="14"/>
      <c r="CE577" s="14"/>
      <c r="CF577" s="14"/>
      <c r="CG577" s="14"/>
      <c r="CH577" s="14"/>
      <c r="CI577" s="14"/>
      <c r="CJ577" s="14"/>
      <c r="CK577" s="14"/>
      <c r="CL577" s="14"/>
    </row>
    <row r="578" spans="1:90" ht="15" customHeight="1">
      <c r="A578" s="5"/>
      <c r="B578" s="6"/>
      <c r="C578" s="19" t="s">
        <v>7101</v>
      </c>
      <c r="D578" s="634" t="str">
        <f>IF($AC$136="","",IF(HLOOKUP($AC$136,Presentación!$AQ$3:$BV$574,Presentación!AP439)="","",HLOOKUP($AC$136,Presentación!$AQ$3:$BV$574,Presentación!AP439,0)))</f>
        <v/>
      </c>
      <c r="E578" s="669"/>
      <c r="F578" s="670"/>
      <c r="G578" s="752" t="str">
        <f>IF($AC$136="","",IF(HLOOKUP($AC$136,Presentación!$BZ$3:$DE$574,Presentación!AP439,0)="","",HLOOKUP($AC$136,Presentación!$BZ$3:$DE$574,Presentación!AP439,0)))</f>
        <v/>
      </c>
      <c r="H578" s="669"/>
      <c r="I578" s="669"/>
      <c r="J578" s="669"/>
      <c r="K578" s="669"/>
      <c r="L578" s="669"/>
      <c r="M578" s="669"/>
      <c r="N578" s="669"/>
      <c r="O578" s="669"/>
      <c r="P578" s="669"/>
      <c r="Q578" s="669"/>
      <c r="R578" s="669"/>
      <c r="S578" s="670"/>
      <c r="T578" s="866"/>
      <c r="U578" s="745"/>
      <c r="V578" s="746"/>
      <c r="W578" s="112"/>
      <c r="X578" s="112"/>
      <c r="Y578" s="112"/>
      <c r="Z578" s="112"/>
      <c r="AA578" s="112"/>
      <c r="AB578" s="112"/>
      <c r="AC578" s="112"/>
      <c r="AD578" s="112"/>
      <c r="AG578">
        <f t="shared" si="217"/>
        <v>0</v>
      </c>
      <c r="AH578" s="247">
        <f t="shared" si="218"/>
        <v>0</v>
      </c>
      <c r="AI578" s="310" t="str">
        <f>IF(AH578=0,"",
IF(SUM($AH$142:AH578)=1,AJ578,
IF($AH$717&gt;SUM($AH$142:AH578),_xlfn.CONCAT(", ",AJ578),
IF($AH$717=SUM($AH$142:AH578),_xlfn.CONCAT(" y ",AJ578)))))</f>
        <v/>
      </c>
      <c r="AJ578" s="19">
        <v>437</v>
      </c>
      <c r="AK578">
        <f t="shared" si="216"/>
        <v>0</v>
      </c>
      <c r="AL578">
        <f t="shared" si="219"/>
        <v>0</v>
      </c>
      <c r="AM578">
        <f t="shared" si="220"/>
        <v>0</v>
      </c>
      <c r="AN578">
        <f t="shared" si="221"/>
        <v>0</v>
      </c>
      <c r="AO578">
        <f t="shared" si="222"/>
        <v>0</v>
      </c>
      <c r="AP578">
        <f t="shared" si="223"/>
        <v>0</v>
      </c>
      <c r="AQ578">
        <f t="shared" si="224"/>
        <v>0</v>
      </c>
      <c r="AR578">
        <f t="shared" si="225"/>
        <v>0</v>
      </c>
      <c r="AS578">
        <f t="shared" si="226"/>
        <v>0</v>
      </c>
      <c r="AT578" s="311">
        <f t="shared" si="227"/>
        <v>0</v>
      </c>
      <c r="AU578" s="312">
        <f t="shared" si="228"/>
        <v>0</v>
      </c>
      <c r="AV578" s="313">
        <f t="shared" si="229"/>
        <v>0</v>
      </c>
      <c r="AW578" s="314">
        <f t="shared" si="239"/>
        <v>0</v>
      </c>
      <c r="AX578" s="311">
        <f t="shared" si="230"/>
        <v>0</v>
      </c>
      <c r="AY578" s="312">
        <f t="shared" si="231"/>
        <v>0</v>
      </c>
      <c r="AZ578" s="313">
        <f t="shared" si="232"/>
        <v>0</v>
      </c>
      <c r="BA578" s="314">
        <f t="shared" si="240"/>
        <v>0</v>
      </c>
      <c r="BB578" s="311">
        <f t="shared" si="233"/>
        <v>0</v>
      </c>
      <c r="BC578" s="312">
        <f t="shared" si="234"/>
        <v>0</v>
      </c>
      <c r="BD578" s="313">
        <f t="shared" si="235"/>
        <v>0</v>
      </c>
      <c r="BE578" s="314">
        <f t="shared" si="241"/>
        <v>0</v>
      </c>
      <c r="BF578" s="311">
        <f t="shared" si="236"/>
        <v>0</v>
      </c>
      <c r="BG578" s="312">
        <f t="shared" si="237"/>
        <v>0</v>
      </c>
      <c r="BH578" s="313">
        <f t="shared" si="238"/>
        <v>0</v>
      </c>
      <c r="BI578" s="314">
        <f t="shared" si="242"/>
        <v>0</v>
      </c>
      <c r="BJ578" s="247">
        <f t="shared" si="243"/>
        <v>0</v>
      </c>
      <c r="BK578" s="310" t="str">
        <f>IF(BJ578=0,"",
IF(SUM($BJ$143:BJ578)=1,BL578,
IF($BJ$718&gt;SUM($BJ$143:BJ578),_xlfn.CONCAT(", ",BL578),
IF($BJ$718=SUM($BJ$143:BJ578),_xlfn.CONCAT(" y ",BL578)))))</f>
        <v/>
      </c>
      <c r="BL578" s="19">
        <v>436</v>
      </c>
      <c r="BM578" s="14"/>
      <c r="BN578" s="315"/>
      <c r="BO578" s="315"/>
      <c r="BP578" s="315"/>
      <c r="BQ578" s="315"/>
      <c r="BR578" s="315"/>
      <c r="BS578" s="315"/>
      <c r="BT578" s="315"/>
      <c r="BU578" s="315"/>
      <c r="BV578" s="14"/>
      <c r="BW578" s="14"/>
      <c r="BX578" s="14"/>
      <c r="BY578" s="14"/>
      <c r="BZ578" s="14"/>
      <c r="CA578" s="14"/>
      <c r="CB578" s="14"/>
      <c r="CC578" s="14"/>
      <c r="CD578" s="14"/>
      <c r="CE578" s="14"/>
      <c r="CF578" s="14"/>
      <c r="CG578" s="14"/>
      <c r="CH578" s="14"/>
      <c r="CI578" s="14"/>
      <c r="CJ578" s="14"/>
      <c r="CK578" s="14"/>
      <c r="CL578" s="14"/>
    </row>
    <row r="579" spans="1:90" ht="15" customHeight="1">
      <c r="A579" s="5"/>
      <c r="B579" s="6"/>
      <c r="C579" s="19" t="s">
        <v>7102</v>
      </c>
      <c r="D579" s="634" t="str">
        <f>IF($AC$136="","",IF(HLOOKUP($AC$136,Presentación!$AQ$3:$BV$574,Presentación!AP440)="","",HLOOKUP($AC$136,Presentación!$AQ$3:$BV$574,Presentación!AP440,0)))</f>
        <v/>
      </c>
      <c r="E579" s="669"/>
      <c r="F579" s="670"/>
      <c r="G579" s="752" t="str">
        <f>IF($AC$136="","",IF(HLOOKUP($AC$136,Presentación!$BZ$3:$DE$574,Presentación!AP440,0)="","",HLOOKUP($AC$136,Presentación!$BZ$3:$DE$574,Presentación!AP440,0)))</f>
        <v/>
      </c>
      <c r="H579" s="669"/>
      <c r="I579" s="669"/>
      <c r="J579" s="669"/>
      <c r="K579" s="669"/>
      <c r="L579" s="669"/>
      <c r="M579" s="669"/>
      <c r="N579" s="669"/>
      <c r="O579" s="669"/>
      <c r="P579" s="669"/>
      <c r="Q579" s="669"/>
      <c r="R579" s="669"/>
      <c r="S579" s="670"/>
      <c r="T579" s="866"/>
      <c r="U579" s="745"/>
      <c r="V579" s="746"/>
      <c r="W579" s="112"/>
      <c r="X579" s="112"/>
      <c r="Y579" s="112"/>
      <c r="Z579" s="112"/>
      <c r="AA579" s="112"/>
      <c r="AB579" s="112"/>
      <c r="AC579" s="112"/>
      <c r="AD579" s="112"/>
      <c r="AG579">
        <f t="shared" si="217"/>
        <v>0</v>
      </c>
      <c r="AH579" s="247">
        <f t="shared" si="218"/>
        <v>0</v>
      </c>
      <c r="AI579" s="310" t="str">
        <f>IF(AH579=0,"",
IF(SUM($AH$142:AH579)=1,AJ579,
IF($AH$717&gt;SUM($AH$142:AH579),_xlfn.CONCAT(", ",AJ579),
IF($AH$717=SUM($AH$142:AH579),_xlfn.CONCAT(" y ",AJ579)))))</f>
        <v/>
      </c>
      <c r="AJ579" s="19">
        <v>438</v>
      </c>
      <c r="AK579">
        <f t="shared" si="216"/>
        <v>0</v>
      </c>
      <c r="AL579">
        <f t="shared" si="219"/>
        <v>0</v>
      </c>
      <c r="AM579">
        <f t="shared" si="220"/>
        <v>0</v>
      </c>
      <c r="AN579">
        <f t="shared" si="221"/>
        <v>0</v>
      </c>
      <c r="AO579">
        <f t="shared" si="222"/>
        <v>0</v>
      </c>
      <c r="AP579">
        <f t="shared" si="223"/>
        <v>0</v>
      </c>
      <c r="AQ579">
        <f t="shared" si="224"/>
        <v>0</v>
      </c>
      <c r="AR579">
        <f t="shared" si="225"/>
        <v>0</v>
      </c>
      <c r="AS579">
        <f t="shared" si="226"/>
        <v>0</v>
      </c>
      <c r="AT579" s="311">
        <f t="shared" si="227"/>
        <v>0</v>
      </c>
      <c r="AU579" s="312">
        <f t="shared" si="228"/>
        <v>0</v>
      </c>
      <c r="AV579" s="313">
        <f t="shared" si="229"/>
        <v>0</v>
      </c>
      <c r="AW579" s="314">
        <f t="shared" si="239"/>
        <v>0</v>
      </c>
      <c r="AX579" s="311">
        <f t="shared" si="230"/>
        <v>0</v>
      </c>
      <c r="AY579" s="312">
        <f t="shared" si="231"/>
        <v>0</v>
      </c>
      <c r="AZ579" s="313">
        <f t="shared" si="232"/>
        <v>0</v>
      </c>
      <c r="BA579" s="314">
        <f t="shared" si="240"/>
        <v>0</v>
      </c>
      <c r="BB579" s="311">
        <f t="shared" si="233"/>
        <v>0</v>
      </c>
      <c r="BC579" s="312">
        <f t="shared" si="234"/>
        <v>0</v>
      </c>
      <c r="BD579" s="313">
        <f t="shared" si="235"/>
        <v>0</v>
      </c>
      <c r="BE579" s="314">
        <f t="shared" si="241"/>
        <v>0</v>
      </c>
      <c r="BF579" s="311">
        <f t="shared" si="236"/>
        <v>0</v>
      </c>
      <c r="BG579" s="312">
        <f t="shared" si="237"/>
        <v>0</v>
      </c>
      <c r="BH579" s="313">
        <f t="shared" si="238"/>
        <v>0</v>
      </c>
      <c r="BI579" s="314">
        <f t="shared" si="242"/>
        <v>0</v>
      </c>
      <c r="BJ579" s="247">
        <f t="shared" si="243"/>
        <v>0</v>
      </c>
      <c r="BK579" s="310" t="str">
        <f>IF(BJ579=0,"",
IF(SUM($BJ$143:BJ579)=1,BL579,
IF($BJ$718&gt;SUM($BJ$143:BJ579),_xlfn.CONCAT(", ",BL579),
IF($BJ$718=SUM($BJ$143:BJ579),_xlfn.CONCAT(" y ",BL579)))))</f>
        <v/>
      </c>
      <c r="BL579" s="19">
        <v>437</v>
      </c>
      <c r="BM579" s="14"/>
      <c r="BN579" s="315"/>
      <c r="BO579" s="315"/>
      <c r="BP579" s="315"/>
      <c r="BQ579" s="315"/>
      <c r="BR579" s="315"/>
      <c r="BS579" s="315"/>
      <c r="BT579" s="315"/>
      <c r="BU579" s="315"/>
      <c r="BV579" s="14"/>
      <c r="BW579" s="14"/>
      <c r="BX579" s="14"/>
      <c r="BY579" s="14"/>
      <c r="BZ579" s="14"/>
      <c r="CA579" s="14"/>
      <c r="CB579" s="14"/>
      <c r="CC579" s="14"/>
      <c r="CD579" s="14"/>
      <c r="CE579" s="14"/>
      <c r="CF579" s="14"/>
      <c r="CG579" s="14"/>
      <c r="CH579" s="14"/>
      <c r="CI579" s="14"/>
      <c r="CJ579" s="14"/>
      <c r="CK579" s="14"/>
      <c r="CL579" s="14"/>
    </row>
    <row r="580" spans="1:90" ht="15" customHeight="1">
      <c r="A580" s="5"/>
      <c r="B580" s="6"/>
      <c r="C580" s="19" t="s">
        <v>7103</v>
      </c>
      <c r="D580" s="634" t="str">
        <f>IF($AC$136="","",IF(HLOOKUP($AC$136,Presentación!$AQ$3:$BV$574,Presentación!AP441)="","",HLOOKUP($AC$136,Presentación!$AQ$3:$BV$574,Presentación!AP441,0)))</f>
        <v/>
      </c>
      <c r="E580" s="669"/>
      <c r="F580" s="670"/>
      <c r="G580" s="752" t="str">
        <f>IF($AC$136="","",IF(HLOOKUP($AC$136,Presentación!$BZ$3:$DE$574,Presentación!AP441,0)="","",HLOOKUP($AC$136,Presentación!$BZ$3:$DE$574,Presentación!AP441,0)))</f>
        <v/>
      </c>
      <c r="H580" s="669"/>
      <c r="I580" s="669"/>
      <c r="J580" s="669"/>
      <c r="K580" s="669"/>
      <c r="L580" s="669"/>
      <c r="M580" s="669"/>
      <c r="N580" s="669"/>
      <c r="O580" s="669"/>
      <c r="P580" s="669"/>
      <c r="Q580" s="669"/>
      <c r="R580" s="669"/>
      <c r="S580" s="670"/>
      <c r="T580" s="866"/>
      <c r="U580" s="745"/>
      <c r="V580" s="746"/>
      <c r="W580" s="112"/>
      <c r="X580" s="112"/>
      <c r="Y580" s="112"/>
      <c r="Z580" s="112"/>
      <c r="AA580" s="112"/>
      <c r="AB580" s="112"/>
      <c r="AC580" s="112"/>
      <c r="AD580" s="112"/>
      <c r="AG580">
        <f t="shared" si="217"/>
        <v>0</v>
      </c>
      <c r="AH580" s="247">
        <f t="shared" si="218"/>
        <v>0</v>
      </c>
      <c r="AI580" s="310" t="str">
        <f>IF(AH580=0,"",
IF(SUM($AH$142:AH580)=1,AJ580,
IF($AH$717&gt;SUM($AH$142:AH580),_xlfn.CONCAT(", ",AJ580),
IF($AH$717=SUM($AH$142:AH580),_xlfn.CONCAT(" y ",AJ580)))))</f>
        <v/>
      </c>
      <c r="AJ580" s="19">
        <v>439</v>
      </c>
      <c r="AK580">
        <f t="shared" si="216"/>
        <v>0</v>
      </c>
      <c r="AL580">
        <f t="shared" si="219"/>
        <v>0</v>
      </c>
      <c r="AM580">
        <f t="shared" si="220"/>
        <v>0</v>
      </c>
      <c r="AN580">
        <f t="shared" si="221"/>
        <v>0</v>
      </c>
      <c r="AO580">
        <f t="shared" si="222"/>
        <v>0</v>
      </c>
      <c r="AP580">
        <f t="shared" si="223"/>
        <v>0</v>
      </c>
      <c r="AQ580">
        <f t="shared" si="224"/>
        <v>0</v>
      </c>
      <c r="AR580">
        <f t="shared" si="225"/>
        <v>0</v>
      </c>
      <c r="AS580">
        <f t="shared" si="226"/>
        <v>0</v>
      </c>
      <c r="AT580" s="311">
        <f t="shared" si="227"/>
        <v>0</v>
      </c>
      <c r="AU580" s="312">
        <f t="shared" si="228"/>
        <v>0</v>
      </c>
      <c r="AV580" s="313">
        <f t="shared" si="229"/>
        <v>0</v>
      </c>
      <c r="AW580" s="314">
        <f t="shared" si="239"/>
        <v>0</v>
      </c>
      <c r="AX580" s="311">
        <f t="shared" si="230"/>
        <v>0</v>
      </c>
      <c r="AY580" s="312">
        <f t="shared" si="231"/>
        <v>0</v>
      </c>
      <c r="AZ580" s="313">
        <f t="shared" si="232"/>
        <v>0</v>
      </c>
      <c r="BA580" s="314">
        <f t="shared" si="240"/>
        <v>0</v>
      </c>
      <c r="BB580" s="311">
        <f t="shared" si="233"/>
        <v>0</v>
      </c>
      <c r="BC580" s="312">
        <f t="shared" si="234"/>
        <v>0</v>
      </c>
      <c r="BD580" s="313">
        <f t="shared" si="235"/>
        <v>0</v>
      </c>
      <c r="BE580" s="314">
        <f t="shared" si="241"/>
        <v>0</v>
      </c>
      <c r="BF580" s="311">
        <f t="shared" si="236"/>
        <v>0</v>
      </c>
      <c r="BG580" s="312">
        <f t="shared" si="237"/>
        <v>0</v>
      </c>
      <c r="BH580" s="313">
        <f t="shared" si="238"/>
        <v>0</v>
      </c>
      <c r="BI580" s="314">
        <f t="shared" si="242"/>
        <v>0</v>
      </c>
      <c r="BJ580" s="247">
        <f t="shared" si="243"/>
        <v>0</v>
      </c>
      <c r="BK580" s="310" t="str">
        <f>IF(BJ580=0,"",
IF(SUM($BJ$143:BJ580)=1,BL580,
IF($BJ$718&gt;SUM($BJ$143:BJ580),_xlfn.CONCAT(", ",BL580),
IF($BJ$718=SUM($BJ$143:BJ580),_xlfn.CONCAT(" y ",BL580)))))</f>
        <v/>
      </c>
      <c r="BL580" s="19">
        <v>438</v>
      </c>
      <c r="BM580" s="14"/>
      <c r="BN580" s="315"/>
      <c r="BO580" s="315"/>
      <c r="BP580" s="315"/>
      <c r="BQ580" s="315"/>
      <c r="BR580" s="315"/>
      <c r="BS580" s="315"/>
      <c r="BT580" s="315"/>
      <c r="BU580" s="315"/>
      <c r="BV580" s="14"/>
      <c r="BW580" s="14"/>
      <c r="BX580" s="14"/>
      <c r="BY580" s="14"/>
      <c r="BZ580" s="14"/>
      <c r="CA580" s="14"/>
      <c r="CB580" s="14"/>
      <c r="CC580" s="14"/>
      <c r="CD580" s="14"/>
      <c r="CE580" s="14"/>
      <c r="CF580" s="14"/>
      <c r="CG580" s="14"/>
      <c r="CH580" s="14"/>
      <c r="CI580" s="14"/>
      <c r="CJ580" s="14"/>
      <c r="CK580" s="14"/>
      <c r="CL580" s="14"/>
    </row>
    <row r="581" spans="1:90" ht="15" customHeight="1">
      <c r="A581" s="5"/>
      <c r="B581" s="6"/>
      <c r="C581" s="19" t="s">
        <v>7104</v>
      </c>
      <c r="D581" s="634" t="str">
        <f>IF($AC$136="","",IF(HLOOKUP($AC$136,Presentación!$AQ$3:$BV$574,Presentación!AP442)="","",HLOOKUP($AC$136,Presentación!$AQ$3:$BV$574,Presentación!AP442,0)))</f>
        <v/>
      </c>
      <c r="E581" s="669"/>
      <c r="F581" s="670"/>
      <c r="G581" s="752" t="str">
        <f>IF($AC$136="","",IF(HLOOKUP($AC$136,Presentación!$BZ$3:$DE$574,Presentación!AP442,0)="","",HLOOKUP($AC$136,Presentación!$BZ$3:$DE$574,Presentación!AP442,0)))</f>
        <v/>
      </c>
      <c r="H581" s="669"/>
      <c r="I581" s="669"/>
      <c r="J581" s="669"/>
      <c r="K581" s="669"/>
      <c r="L581" s="669"/>
      <c r="M581" s="669"/>
      <c r="N581" s="669"/>
      <c r="O581" s="669"/>
      <c r="P581" s="669"/>
      <c r="Q581" s="669"/>
      <c r="R581" s="669"/>
      <c r="S581" s="670"/>
      <c r="T581" s="866"/>
      <c r="U581" s="745"/>
      <c r="V581" s="746"/>
      <c r="W581" s="112"/>
      <c r="X581" s="112"/>
      <c r="Y581" s="112"/>
      <c r="Z581" s="112"/>
      <c r="AA581" s="112"/>
      <c r="AB581" s="112"/>
      <c r="AC581" s="112"/>
      <c r="AD581" s="112"/>
      <c r="AG581">
        <f t="shared" si="217"/>
        <v>0</v>
      </c>
      <c r="AH581" s="247">
        <f t="shared" si="218"/>
        <v>0</v>
      </c>
      <c r="AI581" s="310" t="str">
        <f>IF(AH581=0,"",
IF(SUM($AH$142:AH581)=1,AJ581,
IF($AH$717&gt;SUM($AH$142:AH581),_xlfn.CONCAT(", ",AJ581),
IF($AH$717=SUM($AH$142:AH581),_xlfn.CONCAT(" y ",AJ581)))))</f>
        <v/>
      </c>
      <c r="AJ581" s="19">
        <v>440</v>
      </c>
      <c r="AK581">
        <f t="shared" si="216"/>
        <v>0</v>
      </c>
      <c r="AL581">
        <f t="shared" si="219"/>
        <v>0</v>
      </c>
      <c r="AM581">
        <f t="shared" si="220"/>
        <v>0</v>
      </c>
      <c r="AN581">
        <f t="shared" si="221"/>
        <v>0</v>
      </c>
      <c r="AO581">
        <f t="shared" si="222"/>
        <v>0</v>
      </c>
      <c r="AP581">
        <f t="shared" si="223"/>
        <v>0</v>
      </c>
      <c r="AQ581">
        <f t="shared" si="224"/>
        <v>0</v>
      </c>
      <c r="AR581">
        <f t="shared" si="225"/>
        <v>0</v>
      </c>
      <c r="AS581">
        <f t="shared" si="226"/>
        <v>0</v>
      </c>
      <c r="AT581" s="311">
        <f t="shared" si="227"/>
        <v>0</v>
      </c>
      <c r="AU581" s="312">
        <f t="shared" si="228"/>
        <v>0</v>
      </c>
      <c r="AV581" s="313">
        <f t="shared" si="229"/>
        <v>0</v>
      </c>
      <c r="AW581" s="314">
        <f t="shared" si="239"/>
        <v>0</v>
      </c>
      <c r="AX581" s="311">
        <f t="shared" si="230"/>
        <v>0</v>
      </c>
      <c r="AY581" s="312">
        <f t="shared" si="231"/>
        <v>0</v>
      </c>
      <c r="AZ581" s="313">
        <f t="shared" si="232"/>
        <v>0</v>
      </c>
      <c r="BA581" s="314">
        <f t="shared" si="240"/>
        <v>0</v>
      </c>
      <c r="BB581" s="311">
        <f t="shared" si="233"/>
        <v>0</v>
      </c>
      <c r="BC581" s="312">
        <f t="shared" si="234"/>
        <v>0</v>
      </c>
      <c r="BD581" s="313">
        <f t="shared" si="235"/>
        <v>0</v>
      </c>
      <c r="BE581" s="314">
        <f t="shared" si="241"/>
        <v>0</v>
      </c>
      <c r="BF581" s="311">
        <f t="shared" si="236"/>
        <v>0</v>
      </c>
      <c r="BG581" s="312">
        <f t="shared" si="237"/>
        <v>0</v>
      </c>
      <c r="BH581" s="313">
        <f t="shared" si="238"/>
        <v>0</v>
      </c>
      <c r="BI581" s="314">
        <f t="shared" si="242"/>
        <v>0</v>
      </c>
      <c r="BJ581" s="247">
        <f t="shared" si="243"/>
        <v>0</v>
      </c>
      <c r="BK581" s="310" t="str">
        <f>IF(BJ581=0,"",
IF(SUM($BJ$143:BJ581)=1,BL581,
IF($BJ$718&gt;SUM($BJ$143:BJ581),_xlfn.CONCAT(", ",BL581),
IF($BJ$718=SUM($BJ$143:BJ581),_xlfn.CONCAT(" y ",BL581)))))</f>
        <v/>
      </c>
      <c r="BL581" s="19">
        <v>439</v>
      </c>
      <c r="BM581" s="14"/>
      <c r="BN581" s="315"/>
      <c r="BO581" s="315"/>
      <c r="BP581" s="315"/>
      <c r="BQ581" s="315"/>
      <c r="BR581" s="315"/>
      <c r="BS581" s="315"/>
      <c r="BT581" s="315"/>
      <c r="BU581" s="315"/>
      <c r="BV581" s="14"/>
      <c r="BW581" s="14"/>
      <c r="BX581" s="14"/>
      <c r="BY581" s="14"/>
      <c r="BZ581" s="14"/>
      <c r="CA581" s="14"/>
      <c r="CB581" s="14"/>
      <c r="CC581" s="14"/>
      <c r="CD581" s="14"/>
      <c r="CE581" s="14"/>
      <c r="CF581" s="14"/>
      <c r="CG581" s="14"/>
      <c r="CH581" s="14"/>
      <c r="CI581" s="14"/>
      <c r="CJ581" s="14"/>
      <c r="CK581" s="14"/>
      <c r="CL581" s="14"/>
    </row>
    <row r="582" spans="1:90" ht="15" customHeight="1">
      <c r="A582" s="5"/>
      <c r="B582" s="6"/>
      <c r="C582" s="19" t="s">
        <v>7105</v>
      </c>
      <c r="D582" s="634" t="str">
        <f>IF($AC$136="","",IF(HLOOKUP($AC$136,Presentación!$AQ$3:$BV$574,Presentación!AP443)="","",HLOOKUP($AC$136,Presentación!$AQ$3:$BV$574,Presentación!AP443,0)))</f>
        <v/>
      </c>
      <c r="E582" s="669"/>
      <c r="F582" s="670"/>
      <c r="G582" s="752" t="str">
        <f>IF($AC$136="","",IF(HLOOKUP($AC$136,Presentación!$BZ$3:$DE$574,Presentación!AP443,0)="","",HLOOKUP($AC$136,Presentación!$BZ$3:$DE$574,Presentación!AP443,0)))</f>
        <v/>
      </c>
      <c r="H582" s="669"/>
      <c r="I582" s="669"/>
      <c r="J582" s="669"/>
      <c r="K582" s="669"/>
      <c r="L582" s="669"/>
      <c r="M582" s="669"/>
      <c r="N582" s="669"/>
      <c r="O582" s="669"/>
      <c r="P582" s="669"/>
      <c r="Q582" s="669"/>
      <c r="R582" s="669"/>
      <c r="S582" s="670"/>
      <c r="T582" s="866"/>
      <c r="U582" s="745"/>
      <c r="V582" s="746"/>
      <c r="W582" s="112"/>
      <c r="X582" s="112"/>
      <c r="Y582" s="112"/>
      <c r="Z582" s="112"/>
      <c r="AA582" s="112"/>
      <c r="AB582" s="112"/>
      <c r="AC582" s="112"/>
      <c r="AD582" s="112"/>
      <c r="AG582">
        <f t="shared" si="217"/>
        <v>0</v>
      </c>
      <c r="AH582" s="247">
        <f t="shared" si="218"/>
        <v>0</v>
      </c>
      <c r="AI582" s="310" t="str">
        <f>IF(AH582=0,"",
IF(SUM($AH$142:AH582)=1,AJ582,
IF($AH$717&gt;SUM($AH$142:AH582),_xlfn.CONCAT(", ",AJ582),
IF($AH$717=SUM($AH$142:AH582),_xlfn.CONCAT(" y ",AJ582)))))</f>
        <v/>
      </c>
      <c r="AJ582" s="19">
        <v>441</v>
      </c>
      <c r="AK582">
        <f t="shared" si="216"/>
        <v>0</v>
      </c>
      <c r="AL582">
        <f t="shared" si="219"/>
        <v>0</v>
      </c>
      <c r="AM582">
        <f t="shared" si="220"/>
        <v>0</v>
      </c>
      <c r="AN582">
        <f t="shared" si="221"/>
        <v>0</v>
      </c>
      <c r="AO582">
        <f t="shared" si="222"/>
        <v>0</v>
      </c>
      <c r="AP582">
        <f t="shared" si="223"/>
        <v>0</v>
      </c>
      <c r="AQ582">
        <f t="shared" si="224"/>
        <v>0</v>
      </c>
      <c r="AR582">
        <f t="shared" si="225"/>
        <v>0</v>
      </c>
      <c r="AS582">
        <f t="shared" si="226"/>
        <v>0</v>
      </c>
      <c r="AT582" s="311">
        <f t="shared" si="227"/>
        <v>0</v>
      </c>
      <c r="AU582" s="312">
        <f t="shared" si="228"/>
        <v>0</v>
      </c>
      <c r="AV582" s="313">
        <f t="shared" si="229"/>
        <v>0</v>
      </c>
      <c r="AW582" s="314">
        <f t="shared" si="239"/>
        <v>0</v>
      </c>
      <c r="AX582" s="311">
        <f t="shared" si="230"/>
        <v>0</v>
      </c>
      <c r="AY582" s="312">
        <f t="shared" si="231"/>
        <v>0</v>
      </c>
      <c r="AZ582" s="313">
        <f t="shared" si="232"/>
        <v>0</v>
      </c>
      <c r="BA582" s="314">
        <f t="shared" si="240"/>
        <v>0</v>
      </c>
      <c r="BB582" s="311">
        <f t="shared" si="233"/>
        <v>0</v>
      </c>
      <c r="BC582" s="312">
        <f t="shared" si="234"/>
        <v>0</v>
      </c>
      <c r="BD582" s="313">
        <f t="shared" si="235"/>
        <v>0</v>
      </c>
      <c r="BE582" s="314">
        <f t="shared" si="241"/>
        <v>0</v>
      </c>
      <c r="BF582" s="311">
        <f t="shared" si="236"/>
        <v>0</v>
      </c>
      <c r="BG582" s="312">
        <f t="shared" si="237"/>
        <v>0</v>
      </c>
      <c r="BH582" s="313">
        <f t="shared" si="238"/>
        <v>0</v>
      </c>
      <c r="BI582" s="314">
        <f t="shared" si="242"/>
        <v>0</v>
      </c>
      <c r="BJ582" s="247">
        <f t="shared" si="243"/>
        <v>0</v>
      </c>
      <c r="BK582" s="310" t="str">
        <f>IF(BJ582=0,"",
IF(SUM($BJ$143:BJ582)=1,BL582,
IF($BJ$718&gt;SUM($BJ$143:BJ582),_xlfn.CONCAT(", ",BL582),
IF($BJ$718=SUM($BJ$143:BJ582),_xlfn.CONCAT(" y ",BL582)))))</f>
        <v/>
      </c>
      <c r="BL582" s="19">
        <v>440</v>
      </c>
      <c r="BM582" s="14"/>
      <c r="BN582" s="315"/>
      <c r="BO582" s="315"/>
      <c r="BP582" s="315"/>
      <c r="BQ582" s="315"/>
      <c r="BR582" s="315"/>
      <c r="BS582" s="315"/>
      <c r="BT582" s="315"/>
      <c r="BU582" s="315"/>
      <c r="BV582" s="14"/>
      <c r="BW582" s="14"/>
      <c r="BX582" s="14"/>
      <c r="BY582" s="14"/>
      <c r="BZ582" s="14"/>
      <c r="CA582" s="14"/>
      <c r="CB582" s="14"/>
      <c r="CC582" s="14"/>
      <c r="CD582" s="14"/>
      <c r="CE582" s="14"/>
      <c r="CF582" s="14"/>
      <c r="CG582" s="14"/>
      <c r="CH582" s="14"/>
      <c r="CI582" s="14"/>
      <c r="CJ582" s="14"/>
      <c r="CK582" s="14"/>
      <c r="CL582" s="14"/>
    </row>
    <row r="583" spans="1:90" ht="15" customHeight="1">
      <c r="A583" s="5"/>
      <c r="B583" s="6"/>
      <c r="C583" s="19" t="s">
        <v>7106</v>
      </c>
      <c r="D583" s="634" t="str">
        <f>IF($AC$136="","",IF(HLOOKUP($AC$136,Presentación!$AQ$3:$BV$574,Presentación!AP444)="","",HLOOKUP($AC$136,Presentación!$AQ$3:$BV$574,Presentación!AP444,0)))</f>
        <v/>
      </c>
      <c r="E583" s="669"/>
      <c r="F583" s="670"/>
      <c r="G583" s="752" t="str">
        <f>IF($AC$136="","",IF(HLOOKUP($AC$136,Presentación!$BZ$3:$DE$574,Presentación!AP444,0)="","",HLOOKUP($AC$136,Presentación!$BZ$3:$DE$574,Presentación!AP444,0)))</f>
        <v/>
      </c>
      <c r="H583" s="669"/>
      <c r="I583" s="669"/>
      <c r="J583" s="669"/>
      <c r="K583" s="669"/>
      <c r="L583" s="669"/>
      <c r="M583" s="669"/>
      <c r="N583" s="669"/>
      <c r="O583" s="669"/>
      <c r="P583" s="669"/>
      <c r="Q583" s="669"/>
      <c r="R583" s="669"/>
      <c r="S583" s="670"/>
      <c r="T583" s="866"/>
      <c r="U583" s="745"/>
      <c r="V583" s="746"/>
      <c r="W583" s="112"/>
      <c r="X583" s="112"/>
      <c r="Y583" s="112"/>
      <c r="Z583" s="112"/>
      <c r="AA583" s="112"/>
      <c r="AB583" s="112"/>
      <c r="AC583" s="112"/>
      <c r="AD583" s="112"/>
      <c r="AG583">
        <f t="shared" si="217"/>
        <v>0</v>
      </c>
      <c r="AH583" s="247">
        <f t="shared" si="218"/>
        <v>0</v>
      </c>
      <c r="AI583" s="310" t="str">
        <f>IF(AH583=0,"",
IF(SUM($AH$142:AH583)=1,AJ583,
IF($AH$717&gt;SUM($AH$142:AH583),_xlfn.CONCAT(", ",AJ583),
IF($AH$717=SUM($AH$142:AH583),_xlfn.CONCAT(" y ",AJ583)))))</f>
        <v/>
      </c>
      <c r="AJ583" s="19">
        <v>442</v>
      </c>
      <c r="AK583">
        <f t="shared" si="216"/>
        <v>0</v>
      </c>
      <c r="AL583">
        <f t="shared" si="219"/>
        <v>0</v>
      </c>
      <c r="AM583">
        <f t="shared" si="220"/>
        <v>0</v>
      </c>
      <c r="AN583">
        <f t="shared" si="221"/>
        <v>0</v>
      </c>
      <c r="AO583">
        <f t="shared" si="222"/>
        <v>0</v>
      </c>
      <c r="AP583">
        <f t="shared" si="223"/>
        <v>0</v>
      </c>
      <c r="AQ583">
        <f t="shared" si="224"/>
        <v>0</v>
      </c>
      <c r="AR583">
        <f t="shared" si="225"/>
        <v>0</v>
      </c>
      <c r="AS583">
        <f t="shared" si="226"/>
        <v>0</v>
      </c>
      <c r="AT583" s="311">
        <f t="shared" si="227"/>
        <v>0</v>
      </c>
      <c r="AU583" s="312">
        <f t="shared" si="228"/>
        <v>0</v>
      </c>
      <c r="AV583" s="313">
        <f t="shared" si="229"/>
        <v>0</v>
      </c>
      <c r="AW583" s="314">
        <f t="shared" si="239"/>
        <v>0</v>
      </c>
      <c r="AX583" s="311">
        <f t="shared" si="230"/>
        <v>0</v>
      </c>
      <c r="AY583" s="312">
        <f t="shared" si="231"/>
        <v>0</v>
      </c>
      <c r="AZ583" s="313">
        <f t="shared" si="232"/>
        <v>0</v>
      </c>
      <c r="BA583" s="314">
        <f t="shared" si="240"/>
        <v>0</v>
      </c>
      <c r="BB583" s="311">
        <f t="shared" si="233"/>
        <v>0</v>
      </c>
      <c r="BC583" s="312">
        <f t="shared" si="234"/>
        <v>0</v>
      </c>
      <c r="BD583" s="313">
        <f t="shared" si="235"/>
        <v>0</v>
      </c>
      <c r="BE583" s="314">
        <f t="shared" si="241"/>
        <v>0</v>
      </c>
      <c r="BF583" s="311">
        <f t="shared" si="236"/>
        <v>0</v>
      </c>
      <c r="BG583" s="312">
        <f t="shared" si="237"/>
        <v>0</v>
      </c>
      <c r="BH583" s="313">
        <f t="shared" si="238"/>
        <v>0</v>
      </c>
      <c r="BI583" s="314">
        <f t="shared" si="242"/>
        <v>0</v>
      </c>
      <c r="BJ583" s="247">
        <f t="shared" si="243"/>
        <v>0</v>
      </c>
      <c r="BK583" s="310" t="str">
        <f>IF(BJ583=0,"",
IF(SUM($BJ$143:BJ583)=1,BL583,
IF($BJ$718&gt;SUM($BJ$143:BJ583),_xlfn.CONCAT(", ",BL583),
IF($BJ$718=SUM($BJ$143:BJ583),_xlfn.CONCAT(" y ",BL583)))))</f>
        <v/>
      </c>
      <c r="BL583" s="19">
        <v>441</v>
      </c>
      <c r="BM583" s="14"/>
      <c r="BN583" s="315"/>
      <c r="BO583" s="315"/>
      <c r="BP583" s="315"/>
      <c r="BQ583" s="315"/>
      <c r="BR583" s="315"/>
      <c r="BS583" s="315"/>
      <c r="BT583" s="315"/>
      <c r="BU583" s="315"/>
      <c r="BV583" s="14"/>
      <c r="BW583" s="14"/>
      <c r="BX583" s="14"/>
      <c r="BY583" s="14"/>
      <c r="BZ583" s="14"/>
      <c r="CA583" s="14"/>
      <c r="CB583" s="14"/>
      <c r="CC583" s="14"/>
      <c r="CD583" s="14"/>
      <c r="CE583" s="14"/>
      <c r="CF583" s="14"/>
      <c r="CG583" s="14"/>
      <c r="CH583" s="14"/>
      <c r="CI583" s="14"/>
      <c r="CJ583" s="14"/>
      <c r="CK583" s="14"/>
      <c r="CL583" s="14"/>
    </row>
    <row r="584" spans="1:90" ht="15" customHeight="1">
      <c r="A584" s="5"/>
      <c r="B584" s="6"/>
      <c r="C584" s="19" t="s">
        <v>7107</v>
      </c>
      <c r="D584" s="634" t="str">
        <f>IF($AC$136="","",IF(HLOOKUP($AC$136,Presentación!$AQ$3:$BV$574,Presentación!AP445)="","",HLOOKUP($AC$136,Presentación!$AQ$3:$BV$574,Presentación!AP445,0)))</f>
        <v/>
      </c>
      <c r="E584" s="669"/>
      <c r="F584" s="670"/>
      <c r="G584" s="752" t="str">
        <f>IF($AC$136="","",IF(HLOOKUP($AC$136,Presentación!$BZ$3:$DE$574,Presentación!AP445,0)="","",HLOOKUP($AC$136,Presentación!$BZ$3:$DE$574,Presentación!AP445,0)))</f>
        <v/>
      </c>
      <c r="H584" s="669"/>
      <c r="I584" s="669"/>
      <c r="J584" s="669"/>
      <c r="K584" s="669"/>
      <c r="L584" s="669"/>
      <c r="M584" s="669"/>
      <c r="N584" s="669"/>
      <c r="O584" s="669"/>
      <c r="P584" s="669"/>
      <c r="Q584" s="669"/>
      <c r="R584" s="669"/>
      <c r="S584" s="670"/>
      <c r="T584" s="866"/>
      <c r="U584" s="745"/>
      <c r="V584" s="746"/>
      <c r="W584" s="112"/>
      <c r="X584" s="112"/>
      <c r="Y584" s="112"/>
      <c r="Z584" s="112"/>
      <c r="AA584" s="112"/>
      <c r="AB584" s="112"/>
      <c r="AC584" s="112"/>
      <c r="AD584" s="112"/>
      <c r="AG584">
        <f t="shared" si="217"/>
        <v>0</v>
      </c>
      <c r="AH584" s="247">
        <f t="shared" si="218"/>
        <v>0</v>
      </c>
      <c r="AI584" s="310" t="str">
        <f>IF(AH584=0,"",
IF(SUM($AH$142:AH584)=1,AJ584,
IF($AH$717&gt;SUM($AH$142:AH584),_xlfn.CONCAT(", ",AJ584),
IF($AH$717=SUM($AH$142:AH584),_xlfn.CONCAT(" y ",AJ584)))))</f>
        <v/>
      </c>
      <c r="AJ584" s="19">
        <v>443</v>
      </c>
      <c r="AK584">
        <f t="shared" si="216"/>
        <v>0</v>
      </c>
      <c r="AL584">
        <f t="shared" si="219"/>
        <v>0</v>
      </c>
      <c r="AM584">
        <f t="shared" si="220"/>
        <v>0</v>
      </c>
      <c r="AN584">
        <f t="shared" si="221"/>
        <v>0</v>
      </c>
      <c r="AO584">
        <f t="shared" si="222"/>
        <v>0</v>
      </c>
      <c r="AP584">
        <f t="shared" si="223"/>
        <v>0</v>
      </c>
      <c r="AQ584">
        <f t="shared" si="224"/>
        <v>0</v>
      </c>
      <c r="AR584">
        <f t="shared" si="225"/>
        <v>0</v>
      </c>
      <c r="AS584">
        <f t="shared" si="226"/>
        <v>0</v>
      </c>
      <c r="AT584" s="311">
        <f t="shared" si="227"/>
        <v>0</v>
      </c>
      <c r="AU584" s="312">
        <f t="shared" si="228"/>
        <v>0</v>
      </c>
      <c r="AV584" s="313">
        <f t="shared" si="229"/>
        <v>0</v>
      </c>
      <c r="AW584" s="314">
        <f t="shared" si="239"/>
        <v>0</v>
      </c>
      <c r="AX584" s="311">
        <f t="shared" si="230"/>
        <v>0</v>
      </c>
      <c r="AY584" s="312">
        <f t="shared" si="231"/>
        <v>0</v>
      </c>
      <c r="AZ584" s="313">
        <f t="shared" si="232"/>
        <v>0</v>
      </c>
      <c r="BA584" s="314">
        <f t="shared" si="240"/>
        <v>0</v>
      </c>
      <c r="BB584" s="311">
        <f t="shared" si="233"/>
        <v>0</v>
      </c>
      <c r="BC584" s="312">
        <f t="shared" si="234"/>
        <v>0</v>
      </c>
      <c r="BD584" s="313">
        <f t="shared" si="235"/>
        <v>0</v>
      </c>
      <c r="BE584" s="314">
        <f t="shared" si="241"/>
        <v>0</v>
      </c>
      <c r="BF584" s="311">
        <f t="shared" si="236"/>
        <v>0</v>
      </c>
      <c r="BG584" s="312">
        <f t="shared" si="237"/>
        <v>0</v>
      </c>
      <c r="BH584" s="313">
        <f t="shared" si="238"/>
        <v>0</v>
      </c>
      <c r="BI584" s="314">
        <f t="shared" si="242"/>
        <v>0</v>
      </c>
      <c r="BJ584" s="247">
        <f t="shared" si="243"/>
        <v>0</v>
      </c>
      <c r="BK584" s="310" t="str">
        <f>IF(BJ584=0,"",
IF(SUM($BJ$143:BJ584)=1,BL584,
IF($BJ$718&gt;SUM($BJ$143:BJ584),_xlfn.CONCAT(", ",BL584),
IF($BJ$718=SUM($BJ$143:BJ584),_xlfn.CONCAT(" y ",BL584)))))</f>
        <v/>
      </c>
      <c r="BL584" s="19">
        <v>442</v>
      </c>
      <c r="BM584" s="14"/>
      <c r="BN584" s="315"/>
      <c r="BO584" s="315"/>
      <c r="BP584" s="315"/>
      <c r="BQ584" s="315"/>
      <c r="BR584" s="315"/>
      <c r="BS584" s="315"/>
      <c r="BT584" s="315"/>
      <c r="BU584" s="315"/>
      <c r="BV584" s="14"/>
      <c r="BW584" s="14"/>
      <c r="BX584" s="14"/>
      <c r="BY584" s="14"/>
      <c r="BZ584" s="14"/>
      <c r="CA584" s="14"/>
      <c r="CB584" s="14"/>
      <c r="CC584" s="14"/>
      <c r="CD584" s="14"/>
      <c r="CE584" s="14"/>
      <c r="CF584" s="14"/>
      <c r="CG584" s="14"/>
      <c r="CH584" s="14"/>
      <c r="CI584" s="14"/>
      <c r="CJ584" s="14"/>
      <c r="CK584" s="14"/>
      <c r="CL584" s="14"/>
    </row>
    <row r="585" spans="1:90" ht="15" customHeight="1">
      <c r="A585" s="5"/>
      <c r="B585" s="6"/>
      <c r="C585" s="19" t="s">
        <v>7108</v>
      </c>
      <c r="D585" s="634" t="str">
        <f>IF($AC$136="","",IF(HLOOKUP($AC$136,Presentación!$AQ$3:$BV$574,Presentación!AP446)="","",HLOOKUP($AC$136,Presentación!$AQ$3:$BV$574,Presentación!AP446,0)))</f>
        <v/>
      </c>
      <c r="E585" s="669"/>
      <c r="F585" s="670"/>
      <c r="G585" s="752" t="str">
        <f>IF($AC$136="","",IF(HLOOKUP($AC$136,Presentación!$BZ$3:$DE$574,Presentación!AP446,0)="","",HLOOKUP($AC$136,Presentación!$BZ$3:$DE$574,Presentación!AP446,0)))</f>
        <v/>
      </c>
      <c r="H585" s="669"/>
      <c r="I585" s="669"/>
      <c r="J585" s="669"/>
      <c r="K585" s="669"/>
      <c r="L585" s="669"/>
      <c r="M585" s="669"/>
      <c r="N585" s="669"/>
      <c r="O585" s="669"/>
      <c r="P585" s="669"/>
      <c r="Q585" s="669"/>
      <c r="R585" s="669"/>
      <c r="S585" s="670"/>
      <c r="T585" s="866"/>
      <c r="U585" s="745"/>
      <c r="V585" s="746"/>
      <c r="W585" s="112"/>
      <c r="X585" s="112"/>
      <c r="Y585" s="112"/>
      <c r="Z585" s="112"/>
      <c r="AA585" s="112"/>
      <c r="AB585" s="112"/>
      <c r="AC585" s="112"/>
      <c r="AD585" s="112"/>
      <c r="AG585">
        <f t="shared" si="217"/>
        <v>0</v>
      </c>
      <c r="AH585" s="247">
        <f t="shared" si="218"/>
        <v>0</v>
      </c>
      <c r="AI585" s="310" t="str">
        <f>IF(AH585=0,"",
IF(SUM($AH$142:AH585)=1,AJ585,
IF($AH$717&gt;SUM($AH$142:AH585),_xlfn.CONCAT(", ",AJ585),
IF($AH$717=SUM($AH$142:AH585),_xlfn.CONCAT(" y ",AJ585)))))</f>
        <v/>
      </c>
      <c r="AJ585" s="19">
        <v>444</v>
      </c>
      <c r="AK585">
        <f t="shared" si="216"/>
        <v>0</v>
      </c>
      <c r="AL585">
        <f t="shared" si="219"/>
        <v>0</v>
      </c>
      <c r="AM585">
        <f t="shared" si="220"/>
        <v>0</v>
      </c>
      <c r="AN585">
        <f t="shared" si="221"/>
        <v>0</v>
      </c>
      <c r="AO585">
        <f t="shared" si="222"/>
        <v>0</v>
      </c>
      <c r="AP585">
        <f t="shared" si="223"/>
        <v>0</v>
      </c>
      <c r="AQ585">
        <f t="shared" si="224"/>
        <v>0</v>
      </c>
      <c r="AR585">
        <f t="shared" si="225"/>
        <v>0</v>
      </c>
      <c r="AS585">
        <f t="shared" si="226"/>
        <v>0</v>
      </c>
      <c r="AT585" s="311">
        <f t="shared" si="227"/>
        <v>0</v>
      </c>
      <c r="AU585" s="312">
        <f t="shared" si="228"/>
        <v>0</v>
      </c>
      <c r="AV585" s="313">
        <f t="shared" si="229"/>
        <v>0</v>
      </c>
      <c r="AW585" s="314">
        <f t="shared" si="239"/>
        <v>0</v>
      </c>
      <c r="AX585" s="311">
        <f t="shared" si="230"/>
        <v>0</v>
      </c>
      <c r="AY585" s="312">
        <f t="shared" si="231"/>
        <v>0</v>
      </c>
      <c r="AZ585" s="313">
        <f t="shared" si="232"/>
        <v>0</v>
      </c>
      <c r="BA585" s="314">
        <f t="shared" si="240"/>
        <v>0</v>
      </c>
      <c r="BB585" s="311">
        <f t="shared" si="233"/>
        <v>0</v>
      </c>
      <c r="BC585" s="312">
        <f t="shared" si="234"/>
        <v>0</v>
      </c>
      <c r="BD585" s="313">
        <f t="shared" si="235"/>
        <v>0</v>
      </c>
      <c r="BE585" s="314">
        <f t="shared" si="241"/>
        <v>0</v>
      </c>
      <c r="BF585" s="311">
        <f t="shared" si="236"/>
        <v>0</v>
      </c>
      <c r="BG585" s="312">
        <f t="shared" si="237"/>
        <v>0</v>
      </c>
      <c r="BH585" s="313">
        <f t="shared" si="238"/>
        <v>0</v>
      </c>
      <c r="BI585" s="314">
        <f t="shared" si="242"/>
        <v>0</v>
      </c>
      <c r="BJ585" s="247">
        <f t="shared" si="243"/>
        <v>0</v>
      </c>
      <c r="BK585" s="310" t="str">
        <f>IF(BJ585=0,"",
IF(SUM($BJ$143:BJ585)=1,BL585,
IF($BJ$718&gt;SUM($BJ$143:BJ585),_xlfn.CONCAT(", ",BL585),
IF($BJ$718=SUM($BJ$143:BJ585),_xlfn.CONCAT(" y ",BL585)))))</f>
        <v/>
      </c>
      <c r="BL585" s="19">
        <v>443</v>
      </c>
      <c r="BM585" s="14"/>
      <c r="BN585" s="315"/>
      <c r="BO585" s="315"/>
      <c r="BP585" s="315"/>
      <c r="BQ585" s="315"/>
      <c r="BR585" s="315"/>
      <c r="BS585" s="315"/>
      <c r="BT585" s="315"/>
      <c r="BU585" s="315"/>
      <c r="BV585" s="14"/>
      <c r="BW585" s="14"/>
      <c r="BX585" s="14"/>
      <c r="BY585" s="14"/>
      <c r="BZ585" s="14"/>
      <c r="CA585" s="14"/>
      <c r="CB585" s="14"/>
      <c r="CC585" s="14"/>
      <c r="CD585" s="14"/>
      <c r="CE585" s="14"/>
      <c r="CF585" s="14"/>
      <c r="CG585" s="14"/>
      <c r="CH585" s="14"/>
      <c r="CI585" s="14"/>
      <c r="CJ585" s="14"/>
      <c r="CK585" s="14"/>
      <c r="CL585" s="14"/>
    </row>
    <row r="586" spans="1:90" ht="15" customHeight="1">
      <c r="A586" s="5"/>
      <c r="B586" s="6"/>
      <c r="C586" s="19" t="s">
        <v>7109</v>
      </c>
      <c r="D586" s="634" t="str">
        <f>IF($AC$136="","",IF(HLOOKUP($AC$136,Presentación!$AQ$3:$BV$574,Presentación!AP447)="","",HLOOKUP($AC$136,Presentación!$AQ$3:$BV$574,Presentación!AP447,0)))</f>
        <v/>
      </c>
      <c r="E586" s="669"/>
      <c r="F586" s="670"/>
      <c r="G586" s="752" t="str">
        <f>IF($AC$136="","",IF(HLOOKUP($AC$136,Presentación!$BZ$3:$DE$574,Presentación!AP447,0)="","",HLOOKUP($AC$136,Presentación!$BZ$3:$DE$574,Presentación!AP447,0)))</f>
        <v/>
      </c>
      <c r="H586" s="669"/>
      <c r="I586" s="669"/>
      <c r="J586" s="669"/>
      <c r="K586" s="669"/>
      <c r="L586" s="669"/>
      <c r="M586" s="669"/>
      <c r="N586" s="669"/>
      <c r="O586" s="669"/>
      <c r="P586" s="669"/>
      <c r="Q586" s="669"/>
      <c r="R586" s="669"/>
      <c r="S586" s="670"/>
      <c r="T586" s="866"/>
      <c r="U586" s="745"/>
      <c r="V586" s="746"/>
      <c r="W586" s="112"/>
      <c r="X586" s="112"/>
      <c r="Y586" s="112"/>
      <c r="Z586" s="112"/>
      <c r="AA586" s="112"/>
      <c r="AB586" s="112"/>
      <c r="AC586" s="112"/>
      <c r="AD586" s="112"/>
      <c r="AG586">
        <f t="shared" si="217"/>
        <v>0</v>
      </c>
      <c r="AH586" s="247">
        <f t="shared" si="218"/>
        <v>0</v>
      </c>
      <c r="AI586" s="310" t="str">
        <f>IF(AH586=0,"",
IF(SUM($AH$142:AH586)=1,AJ586,
IF($AH$717&gt;SUM($AH$142:AH586),_xlfn.CONCAT(", ",AJ586),
IF($AH$717=SUM($AH$142:AH586),_xlfn.CONCAT(" y ",AJ586)))))</f>
        <v/>
      </c>
      <c r="AJ586" s="19">
        <v>445</v>
      </c>
      <c r="AK586">
        <f t="shared" si="216"/>
        <v>0</v>
      </c>
      <c r="AL586">
        <f t="shared" si="219"/>
        <v>0</v>
      </c>
      <c r="AM586">
        <f t="shared" si="220"/>
        <v>0</v>
      </c>
      <c r="AN586">
        <f t="shared" si="221"/>
        <v>0</v>
      </c>
      <c r="AO586">
        <f t="shared" si="222"/>
        <v>0</v>
      </c>
      <c r="AP586">
        <f t="shared" si="223"/>
        <v>0</v>
      </c>
      <c r="AQ586">
        <f t="shared" si="224"/>
        <v>0</v>
      </c>
      <c r="AR586">
        <f t="shared" si="225"/>
        <v>0</v>
      </c>
      <c r="AS586">
        <f t="shared" si="226"/>
        <v>0</v>
      </c>
      <c r="AT586" s="311">
        <f t="shared" si="227"/>
        <v>0</v>
      </c>
      <c r="AU586" s="312">
        <f t="shared" si="228"/>
        <v>0</v>
      </c>
      <c r="AV586" s="313">
        <f t="shared" si="229"/>
        <v>0</v>
      </c>
      <c r="AW586" s="314">
        <f t="shared" si="239"/>
        <v>0</v>
      </c>
      <c r="AX586" s="311">
        <f t="shared" si="230"/>
        <v>0</v>
      </c>
      <c r="AY586" s="312">
        <f t="shared" si="231"/>
        <v>0</v>
      </c>
      <c r="AZ586" s="313">
        <f t="shared" si="232"/>
        <v>0</v>
      </c>
      <c r="BA586" s="314">
        <f t="shared" si="240"/>
        <v>0</v>
      </c>
      <c r="BB586" s="311">
        <f t="shared" si="233"/>
        <v>0</v>
      </c>
      <c r="BC586" s="312">
        <f t="shared" si="234"/>
        <v>0</v>
      </c>
      <c r="BD586" s="313">
        <f t="shared" si="235"/>
        <v>0</v>
      </c>
      <c r="BE586" s="314">
        <f t="shared" si="241"/>
        <v>0</v>
      </c>
      <c r="BF586" s="311">
        <f t="shared" si="236"/>
        <v>0</v>
      </c>
      <c r="BG586" s="312">
        <f t="shared" si="237"/>
        <v>0</v>
      </c>
      <c r="BH586" s="313">
        <f t="shared" si="238"/>
        <v>0</v>
      </c>
      <c r="BI586" s="314">
        <f t="shared" si="242"/>
        <v>0</v>
      </c>
      <c r="BJ586" s="247">
        <f t="shared" si="243"/>
        <v>0</v>
      </c>
      <c r="BK586" s="310" t="str">
        <f>IF(BJ586=0,"",
IF(SUM($BJ$143:BJ586)=1,BL586,
IF($BJ$718&gt;SUM($BJ$143:BJ586),_xlfn.CONCAT(", ",BL586),
IF($BJ$718=SUM($BJ$143:BJ586),_xlfn.CONCAT(" y ",BL586)))))</f>
        <v/>
      </c>
      <c r="BL586" s="19">
        <v>444</v>
      </c>
      <c r="BM586" s="14"/>
      <c r="BN586" s="315"/>
      <c r="BO586" s="315"/>
      <c r="BP586" s="315"/>
      <c r="BQ586" s="315"/>
      <c r="BR586" s="315"/>
      <c r="BS586" s="315"/>
      <c r="BT586" s="315"/>
      <c r="BU586" s="315"/>
      <c r="BV586" s="14"/>
      <c r="BW586" s="14"/>
      <c r="BX586" s="14"/>
      <c r="BY586" s="14"/>
      <c r="BZ586" s="14"/>
      <c r="CA586" s="14"/>
      <c r="CB586" s="14"/>
      <c r="CC586" s="14"/>
      <c r="CD586" s="14"/>
      <c r="CE586" s="14"/>
      <c r="CF586" s="14"/>
      <c r="CG586" s="14"/>
      <c r="CH586" s="14"/>
      <c r="CI586" s="14"/>
      <c r="CJ586" s="14"/>
      <c r="CK586" s="14"/>
      <c r="CL586" s="14"/>
    </row>
    <row r="587" spans="1:90" ht="15" customHeight="1">
      <c r="A587" s="5"/>
      <c r="B587" s="6"/>
      <c r="C587" s="19" t="s">
        <v>7110</v>
      </c>
      <c r="D587" s="634" t="str">
        <f>IF($AC$136="","",IF(HLOOKUP($AC$136,Presentación!$AQ$3:$BV$574,Presentación!AP448)="","",HLOOKUP($AC$136,Presentación!$AQ$3:$BV$574,Presentación!AP448,0)))</f>
        <v/>
      </c>
      <c r="E587" s="669"/>
      <c r="F587" s="670"/>
      <c r="G587" s="752" t="str">
        <f>IF($AC$136="","",IF(HLOOKUP($AC$136,Presentación!$BZ$3:$DE$574,Presentación!AP448,0)="","",HLOOKUP($AC$136,Presentación!$BZ$3:$DE$574,Presentación!AP448,0)))</f>
        <v/>
      </c>
      <c r="H587" s="669"/>
      <c r="I587" s="669"/>
      <c r="J587" s="669"/>
      <c r="K587" s="669"/>
      <c r="L587" s="669"/>
      <c r="M587" s="669"/>
      <c r="N587" s="669"/>
      <c r="O587" s="669"/>
      <c r="P587" s="669"/>
      <c r="Q587" s="669"/>
      <c r="R587" s="669"/>
      <c r="S587" s="670"/>
      <c r="T587" s="866"/>
      <c r="U587" s="745"/>
      <c r="V587" s="746"/>
      <c r="W587" s="112"/>
      <c r="X587" s="112"/>
      <c r="Y587" s="112"/>
      <c r="Z587" s="112"/>
      <c r="AA587" s="112"/>
      <c r="AB587" s="112"/>
      <c r="AC587" s="112"/>
      <c r="AD587" s="112"/>
      <c r="AG587">
        <f t="shared" si="217"/>
        <v>0</v>
      </c>
      <c r="AH587" s="247">
        <f t="shared" si="218"/>
        <v>0</v>
      </c>
      <c r="AI587" s="310" t="str">
        <f>IF(AH587=0,"",
IF(SUM($AH$142:AH587)=1,AJ587,
IF($AH$717&gt;SUM($AH$142:AH587),_xlfn.CONCAT(", ",AJ587),
IF($AH$717=SUM($AH$142:AH587),_xlfn.CONCAT(" y ",AJ587)))))</f>
        <v/>
      </c>
      <c r="AJ587" s="19">
        <v>446</v>
      </c>
      <c r="AK587">
        <f t="shared" si="216"/>
        <v>0</v>
      </c>
      <c r="AL587">
        <f t="shared" si="219"/>
        <v>0</v>
      </c>
      <c r="AM587">
        <f t="shared" si="220"/>
        <v>0</v>
      </c>
      <c r="AN587">
        <f t="shared" si="221"/>
        <v>0</v>
      </c>
      <c r="AO587">
        <f t="shared" si="222"/>
        <v>0</v>
      </c>
      <c r="AP587">
        <f t="shared" si="223"/>
        <v>0</v>
      </c>
      <c r="AQ587">
        <f t="shared" si="224"/>
        <v>0</v>
      </c>
      <c r="AR587">
        <f t="shared" si="225"/>
        <v>0</v>
      </c>
      <c r="AS587">
        <f t="shared" si="226"/>
        <v>0</v>
      </c>
      <c r="AT587" s="311">
        <f t="shared" si="227"/>
        <v>0</v>
      </c>
      <c r="AU587" s="312">
        <f t="shared" si="228"/>
        <v>0</v>
      </c>
      <c r="AV587" s="313">
        <f t="shared" si="229"/>
        <v>0</v>
      </c>
      <c r="AW587" s="314">
        <f t="shared" si="239"/>
        <v>0</v>
      </c>
      <c r="AX587" s="311">
        <f t="shared" si="230"/>
        <v>0</v>
      </c>
      <c r="AY587" s="312">
        <f t="shared" si="231"/>
        <v>0</v>
      </c>
      <c r="AZ587" s="313">
        <f t="shared" si="232"/>
        <v>0</v>
      </c>
      <c r="BA587" s="314">
        <f t="shared" si="240"/>
        <v>0</v>
      </c>
      <c r="BB587" s="311">
        <f t="shared" si="233"/>
        <v>0</v>
      </c>
      <c r="BC587" s="312">
        <f t="shared" si="234"/>
        <v>0</v>
      </c>
      <c r="BD587" s="313">
        <f t="shared" si="235"/>
        <v>0</v>
      </c>
      <c r="BE587" s="314">
        <f t="shared" si="241"/>
        <v>0</v>
      </c>
      <c r="BF587" s="311">
        <f t="shared" si="236"/>
        <v>0</v>
      </c>
      <c r="BG587" s="312">
        <f t="shared" si="237"/>
        <v>0</v>
      </c>
      <c r="BH587" s="313">
        <f t="shared" si="238"/>
        <v>0</v>
      </c>
      <c r="BI587" s="314">
        <f t="shared" si="242"/>
        <v>0</v>
      </c>
      <c r="BJ587" s="247">
        <f t="shared" si="243"/>
        <v>0</v>
      </c>
      <c r="BK587" s="310" t="str">
        <f>IF(BJ587=0,"",
IF(SUM($BJ$143:BJ587)=1,BL587,
IF($BJ$718&gt;SUM($BJ$143:BJ587),_xlfn.CONCAT(", ",BL587),
IF($BJ$718=SUM($BJ$143:BJ587),_xlfn.CONCAT(" y ",BL587)))))</f>
        <v/>
      </c>
      <c r="BL587" s="19">
        <v>445</v>
      </c>
      <c r="BM587" s="14"/>
      <c r="BN587" s="315"/>
      <c r="BO587" s="315"/>
      <c r="BP587" s="315"/>
      <c r="BQ587" s="315"/>
      <c r="BR587" s="315"/>
      <c r="BS587" s="315"/>
      <c r="BT587" s="315"/>
      <c r="BU587" s="315"/>
      <c r="BV587" s="14"/>
      <c r="BW587" s="14"/>
      <c r="BX587" s="14"/>
      <c r="BY587" s="14"/>
      <c r="BZ587" s="14"/>
      <c r="CA587" s="14"/>
      <c r="CB587" s="14"/>
      <c r="CC587" s="14"/>
      <c r="CD587" s="14"/>
      <c r="CE587" s="14"/>
      <c r="CF587" s="14"/>
      <c r="CG587" s="14"/>
      <c r="CH587" s="14"/>
      <c r="CI587" s="14"/>
      <c r="CJ587" s="14"/>
      <c r="CK587" s="14"/>
      <c r="CL587" s="14"/>
    </row>
    <row r="588" spans="1:90" ht="15" customHeight="1">
      <c r="A588" s="5"/>
      <c r="B588" s="6"/>
      <c r="C588" s="19" t="s">
        <v>7111</v>
      </c>
      <c r="D588" s="634" t="str">
        <f>IF($AC$136="","",IF(HLOOKUP($AC$136,Presentación!$AQ$3:$BV$574,Presentación!AP449)="","",HLOOKUP($AC$136,Presentación!$AQ$3:$BV$574,Presentación!AP449,0)))</f>
        <v/>
      </c>
      <c r="E588" s="669"/>
      <c r="F588" s="670"/>
      <c r="G588" s="752" t="str">
        <f>IF($AC$136="","",IF(HLOOKUP($AC$136,Presentación!$BZ$3:$DE$574,Presentación!AP449,0)="","",HLOOKUP($AC$136,Presentación!$BZ$3:$DE$574,Presentación!AP449,0)))</f>
        <v/>
      </c>
      <c r="H588" s="669"/>
      <c r="I588" s="669"/>
      <c r="J588" s="669"/>
      <c r="K588" s="669"/>
      <c r="L588" s="669"/>
      <c r="M588" s="669"/>
      <c r="N588" s="669"/>
      <c r="O588" s="669"/>
      <c r="P588" s="669"/>
      <c r="Q588" s="669"/>
      <c r="R588" s="669"/>
      <c r="S588" s="670"/>
      <c r="T588" s="866"/>
      <c r="U588" s="745"/>
      <c r="V588" s="746"/>
      <c r="W588" s="112"/>
      <c r="X588" s="112"/>
      <c r="Y588" s="112"/>
      <c r="Z588" s="112"/>
      <c r="AA588" s="112"/>
      <c r="AB588" s="112"/>
      <c r="AC588" s="112"/>
      <c r="AD588" s="112"/>
      <c r="AG588">
        <f t="shared" si="217"/>
        <v>0</v>
      </c>
      <c r="AH588" s="247">
        <f t="shared" si="218"/>
        <v>0</v>
      </c>
      <c r="AI588" s="310" t="str">
        <f>IF(AH588=0,"",
IF(SUM($AH$142:AH588)=1,AJ588,
IF($AH$717&gt;SUM($AH$142:AH588),_xlfn.CONCAT(", ",AJ588),
IF($AH$717=SUM($AH$142:AH588),_xlfn.CONCAT(" y ",AJ588)))))</f>
        <v/>
      </c>
      <c r="AJ588" s="19">
        <v>447</v>
      </c>
      <c r="AK588">
        <f t="shared" si="216"/>
        <v>0</v>
      </c>
      <c r="AL588">
        <f t="shared" si="219"/>
        <v>0</v>
      </c>
      <c r="AM588">
        <f t="shared" si="220"/>
        <v>0</v>
      </c>
      <c r="AN588">
        <f t="shared" si="221"/>
        <v>0</v>
      </c>
      <c r="AO588">
        <f t="shared" si="222"/>
        <v>0</v>
      </c>
      <c r="AP588">
        <f t="shared" si="223"/>
        <v>0</v>
      </c>
      <c r="AQ588">
        <f t="shared" si="224"/>
        <v>0</v>
      </c>
      <c r="AR588">
        <f t="shared" si="225"/>
        <v>0</v>
      </c>
      <c r="AS588">
        <f t="shared" si="226"/>
        <v>0</v>
      </c>
      <c r="AT588" s="311">
        <f t="shared" si="227"/>
        <v>0</v>
      </c>
      <c r="AU588" s="312">
        <f t="shared" si="228"/>
        <v>0</v>
      </c>
      <c r="AV588" s="313">
        <f t="shared" si="229"/>
        <v>0</v>
      </c>
      <c r="AW588" s="314">
        <f t="shared" si="239"/>
        <v>0</v>
      </c>
      <c r="AX588" s="311">
        <f t="shared" si="230"/>
        <v>0</v>
      </c>
      <c r="AY588" s="312">
        <f t="shared" si="231"/>
        <v>0</v>
      </c>
      <c r="AZ588" s="313">
        <f t="shared" si="232"/>
        <v>0</v>
      </c>
      <c r="BA588" s="314">
        <f t="shared" si="240"/>
        <v>0</v>
      </c>
      <c r="BB588" s="311">
        <f t="shared" si="233"/>
        <v>0</v>
      </c>
      <c r="BC588" s="312">
        <f t="shared" si="234"/>
        <v>0</v>
      </c>
      <c r="BD588" s="313">
        <f t="shared" si="235"/>
        <v>0</v>
      </c>
      <c r="BE588" s="314">
        <f t="shared" si="241"/>
        <v>0</v>
      </c>
      <c r="BF588" s="311">
        <f t="shared" si="236"/>
        <v>0</v>
      </c>
      <c r="BG588" s="312">
        <f t="shared" si="237"/>
        <v>0</v>
      </c>
      <c r="BH588" s="313">
        <f t="shared" si="238"/>
        <v>0</v>
      </c>
      <c r="BI588" s="314">
        <f t="shared" si="242"/>
        <v>0</v>
      </c>
      <c r="BJ588" s="247">
        <f t="shared" si="243"/>
        <v>0</v>
      </c>
      <c r="BK588" s="310" t="str">
        <f>IF(BJ588=0,"",
IF(SUM($BJ$143:BJ588)=1,BL588,
IF($BJ$718&gt;SUM($BJ$143:BJ588),_xlfn.CONCAT(", ",BL588),
IF($BJ$718=SUM($BJ$143:BJ588),_xlfn.CONCAT(" y ",BL588)))))</f>
        <v/>
      </c>
      <c r="BL588" s="19">
        <v>446</v>
      </c>
      <c r="BM588" s="14"/>
      <c r="BN588" s="315"/>
      <c r="BO588" s="315"/>
      <c r="BP588" s="315"/>
      <c r="BQ588" s="315"/>
      <c r="BR588" s="315"/>
      <c r="BS588" s="315"/>
      <c r="BT588" s="315"/>
      <c r="BU588" s="315"/>
      <c r="BV588" s="14"/>
      <c r="BW588" s="14"/>
      <c r="BX588" s="14"/>
      <c r="BY588" s="14"/>
      <c r="BZ588" s="14"/>
      <c r="CA588" s="14"/>
      <c r="CB588" s="14"/>
      <c r="CC588" s="14"/>
      <c r="CD588" s="14"/>
      <c r="CE588" s="14"/>
      <c r="CF588" s="14"/>
      <c r="CG588" s="14"/>
      <c r="CH588" s="14"/>
      <c r="CI588" s="14"/>
      <c r="CJ588" s="14"/>
      <c r="CK588" s="14"/>
      <c r="CL588" s="14"/>
    </row>
    <row r="589" spans="1:90" ht="15" customHeight="1">
      <c r="A589" s="5"/>
      <c r="B589" s="6"/>
      <c r="C589" s="19" t="s">
        <v>7112</v>
      </c>
      <c r="D589" s="634" t="str">
        <f>IF($AC$136="","",IF(HLOOKUP($AC$136,Presentación!$AQ$3:$BV$574,Presentación!AP450)="","",HLOOKUP($AC$136,Presentación!$AQ$3:$BV$574,Presentación!AP450,0)))</f>
        <v/>
      </c>
      <c r="E589" s="669"/>
      <c r="F589" s="670"/>
      <c r="G589" s="752" t="str">
        <f>IF($AC$136="","",IF(HLOOKUP($AC$136,Presentación!$BZ$3:$DE$574,Presentación!AP450,0)="","",HLOOKUP($AC$136,Presentación!$BZ$3:$DE$574,Presentación!AP450,0)))</f>
        <v/>
      </c>
      <c r="H589" s="669"/>
      <c r="I589" s="669"/>
      <c r="J589" s="669"/>
      <c r="K589" s="669"/>
      <c r="L589" s="669"/>
      <c r="M589" s="669"/>
      <c r="N589" s="669"/>
      <c r="O589" s="669"/>
      <c r="P589" s="669"/>
      <c r="Q589" s="669"/>
      <c r="R589" s="669"/>
      <c r="S589" s="670"/>
      <c r="T589" s="866"/>
      <c r="U589" s="745"/>
      <c r="V589" s="746"/>
      <c r="W589" s="112"/>
      <c r="X589" s="112"/>
      <c r="Y589" s="112"/>
      <c r="Z589" s="112"/>
      <c r="AA589" s="112"/>
      <c r="AB589" s="112"/>
      <c r="AC589" s="112"/>
      <c r="AD589" s="112"/>
      <c r="AG589">
        <f t="shared" si="217"/>
        <v>0</v>
      </c>
      <c r="AH589" s="247">
        <f t="shared" si="218"/>
        <v>0</v>
      </c>
      <c r="AI589" s="310" t="str">
        <f>IF(AH589=0,"",
IF(SUM($AH$142:AH589)=1,AJ589,
IF($AH$717&gt;SUM($AH$142:AH589),_xlfn.CONCAT(", ",AJ589),
IF($AH$717=SUM($AH$142:AH589),_xlfn.CONCAT(" y ",AJ589)))))</f>
        <v/>
      </c>
      <c r="AJ589" s="19">
        <v>448</v>
      </c>
      <c r="AK589">
        <f t="shared" si="216"/>
        <v>0</v>
      </c>
      <c r="AL589">
        <f t="shared" si="219"/>
        <v>0</v>
      </c>
      <c r="AM589">
        <f t="shared" si="220"/>
        <v>0</v>
      </c>
      <c r="AN589">
        <f t="shared" si="221"/>
        <v>0</v>
      </c>
      <c r="AO589">
        <f t="shared" si="222"/>
        <v>0</v>
      </c>
      <c r="AP589">
        <f t="shared" si="223"/>
        <v>0</v>
      </c>
      <c r="AQ589">
        <f t="shared" si="224"/>
        <v>0</v>
      </c>
      <c r="AR589">
        <f t="shared" si="225"/>
        <v>0</v>
      </c>
      <c r="AS589">
        <f t="shared" si="226"/>
        <v>0</v>
      </c>
      <c r="AT589" s="311">
        <f t="shared" si="227"/>
        <v>0</v>
      </c>
      <c r="AU589" s="312">
        <f t="shared" si="228"/>
        <v>0</v>
      </c>
      <c r="AV589" s="313">
        <f t="shared" si="229"/>
        <v>0</v>
      </c>
      <c r="AW589" s="314">
        <f t="shared" si="239"/>
        <v>0</v>
      </c>
      <c r="AX589" s="311">
        <f t="shared" si="230"/>
        <v>0</v>
      </c>
      <c r="AY589" s="312">
        <f t="shared" si="231"/>
        <v>0</v>
      </c>
      <c r="AZ589" s="313">
        <f t="shared" si="232"/>
        <v>0</v>
      </c>
      <c r="BA589" s="314">
        <f t="shared" si="240"/>
        <v>0</v>
      </c>
      <c r="BB589" s="311">
        <f t="shared" si="233"/>
        <v>0</v>
      </c>
      <c r="BC589" s="312">
        <f t="shared" si="234"/>
        <v>0</v>
      </c>
      <c r="BD589" s="313">
        <f t="shared" si="235"/>
        <v>0</v>
      </c>
      <c r="BE589" s="314">
        <f t="shared" si="241"/>
        <v>0</v>
      </c>
      <c r="BF589" s="311">
        <f t="shared" si="236"/>
        <v>0</v>
      </c>
      <c r="BG589" s="312">
        <f t="shared" si="237"/>
        <v>0</v>
      </c>
      <c r="BH589" s="313">
        <f t="shared" si="238"/>
        <v>0</v>
      </c>
      <c r="BI589" s="314">
        <f t="shared" si="242"/>
        <v>0</v>
      </c>
      <c r="BJ589" s="247">
        <f t="shared" si="243"/>
        <v>0</v>
      </c>
      <c r="BK589" s="310" t="str">
        <f>IF(BJ589=0,"",
IF(SUM($BJ$143:BJ589)=1,BL589,
IF($BJ$718&gt;SUM($BJ$143:BJ589),_xlfn.CONCAT(", ",BL589),
IF($BJ$718=SUM($BJ$143:BJ589),_xlfn.CONCAT(" y ",BL589)))))</f>
        <v/>
      </c>
      <c r="BL589" s="19">
        <v>447</v>
      </c>
      <c r="BM589" s="14"/>
      <c r="BN589" s="315"/>
      <c r="BO589" s="315"/>
      <c r="BP589" s="315"/>
      <c r="BQ589" s="315"/>
      <c r="BR589" s="315"/>
      <c r="BS589" s="315"/>
      <c r="BT589" s="315"/>
      <c r="BU589" s="315"/>
      <c r="BV589" s="14"/>
      <c r="BW589" s="14"/>
      <c r="BX589" s="14"/>
      <c r="BY589" s="14"/>
      <c r="BZ589" s="14"/>
      <c r="CA589" s="14"/>
      <c r="CB589" s="14"/>
      <c r="CC589" s="14"/>
      <c r="CD589" s="14"/>
      <c r="CE589" s="14"/>
      <c r="CF589" s="14"/>
      <c r="CG589" s="14"/>
      <c r="CH589" s="14"/>
      <c r="CI589" s="14"/>
      <c r="CJ589" s="14"/>
      <c r="CK589" s="14"/>
      <c r="CL589" s="14"/>
    </row>
    <row r="590" spans="1:90" ht="15" customHeight="1">
      <c r="A590" s="5"/>
      <c r="B590" s="6"/>
      <c r="C590" s="19" t="s">
        <v>7113</v>
      </c>
      <c r="D590" s="634" t="str">
        <f>IF($AC$136="","",IF(HLOOKUP($AC$136,Presentación!$AQ$3:$BV$574,Presentación!AP451)="","",HLOOKUP($AC$136,Presentación!$AQ$3:$BV$574,Presentación!AP451,0)))</f>
        <v/>
      </c>
      <c r="E590" s="669"/>
      <c r="F590" s="670"/>
      <c r="G590" s="752" t="str">
        <f>IF($AC$136="","",IF(HLOOKUP($AC$136,Presentación!$BZ$3:$DE$574,Presentación!AP451,0)="","",HLOOKUP($AC$136,Presentación!$BZ$3:$DE$574,Presentación!AP451,0)))</f>
        <v/>
      </c>
      <c r="H590" s="669"/>
      <c r="I590" s="669"/>
      <c r="J590" s="669"/>
      <c r="K590" s="669"/>
      <c r="L590" s="669"/>
      <c r="M590" s="669"/>
      <c r="N590" s="669"/>
      <c r="O590" s="669"/>
      <c r="P590" s="669"/>
      <c r="Q590" s="669"/>
      <c r="R590" s="669"/>
      <c r="S590" s="670"/>
      <c r="T590" s="866"/>
      <c r="U590" s="745"/>
      <c r="V590" s="746"/>
      <c r="W590" s="112"/>
      <c r="X590" s="112"/>
      <c r="Y590" s="112"/>
      <c r="Z590" s="112"/>
      <c r="AA590" s="112"/>
      <c r="AB590" s="112"/>
      <c r="AC590" s="112"/>
      <c r="AD590" s="112"/>
      <c r="AG590">
        <f t="shared" si="217"/>
        <v>0</v>
      </c>
      <c r="AH590" s="247">
        <f t="shared" si="218"/>
        <v>0</v>
      </c>
      <c r="AI590" s="310" t="str">
        <f>IF(AH590=0,"",
IF(SUM($AH$142:AH590)=1,AJ590,
IF($AH$717&gt;SUM($AH$142:AH590),_xlfn.CONCAT(", ",AJ590),
IF($AH$717=SUM($AH$142:AH590),_xlfn.CONCAT(" y ",AJ590)))))</f>
        <v/>
      </c>
      <c r="AJ590" s="19">
        <v>449</v>
      </c>
      <c r="AK590">
        <f t="shared" ref="AK590:AK653" si="244">IF(D591="",IF(COUNTA(T591:AD591,O1172:AD1172)=0,0,1),0)</f>
        <v>0</v>
      </c>
      <c r="AL590">
        <f t="shared" si="219"/>
        <v>0</v>
      </c>
      <c r="AM590">
        <f t="shared" si="220"/>
        <v>0</v>
      </c>
      <c r="AN590">
        <f t="shared" si="221"/>
        <v>0</v>
      </c>
      <c r="AO590">
        <f t="shared" si="222"/>
        <v>0</v>
      </c>
      <c r="AP590">
        <f t="shared" si="223"/>
        <v>0</v>
      </c>
      <c r="AQ590">
        <f t="shared" si="224"/>
        <v>0</v>
      </c>
      <c r="AR590">
        <f t="shared" si="225"/>
        <v>0</v>
      </c>
      <c r="AS590">
        <f t="shared" si="226"/>
        <v>0</v>
      </c>
      <c r="AT590" s="311">
        <f t="shared" si="227"/>
        <v>0</v>
      </c>
      <c r="AU590" s="312">
        <f t="shared" si="228"/>
        <v>0</v>
      </c>
      <c r="AV590" s="313">
        <f t="shared" si="229"/>
        <v>0</v>
      </c>
      <c r="AW590" s="314">
        <f t="shared" si="239"/>
        <v>0</v>
      </c>
      <c r="AX590" s="311">
        <f t="shared" si="230"/>
        <v>0</v>
      </c>
      <c r="AY590" s="312">
        <f t="shared" si="231"/>
        <v>0</v>
      </c>
      <c r="AZ590" s="313">
        <f t="shared" si="232"/>
        <v>0</v>
      </c>
      <c r="BA590" s="314">
        <f t="shared" si="240"/>
        <v>0</v>
      </c>
      <c r="BB590" s="311">
        <f t="shared" si="233"/>
        <v>0</v>
      </c>
      <c r="BC590" s="312">
        <f t="shared" si="234"/>
        <v>0</v>
      </c>
      <c r="BD590" s="313">
        <f t="shared" si="235"/>
        <v>0</v>
      </c>
      <c r="BE590" s="314">
        <f t="shared" si="241"/>
        <v>0</v>
      </c>
      <c r="BF590" s="311">
        <f t="shared" si="236"/>
        <v>0</v>
      </c>
      <c r="BG590" s="312">
        <f t="shared" si="237"/>
        <v>0</v>
      </c>
      <c r="BH590" s="313">
        <f t="shared" si="238"/>
        <v>0</v>
      </c>
      <c r="BI590" s="314">
        <f t="shared" si="242"/>
        <v>0</v>
      </c>
      <c r="BJ590" s="247">
        <f t="shared" si="243"/>
        <v>0</v>
      </c>
      <c r="BK590" s="310" t="str">
        <f>IF(BJ590=0,"",
IF(SUM($BJ$143:BJ590)=1,BL590,
IF($BJ$718&gt;SUM($BJ$143:BJ590),_xlfn.CONCAT(", ",BL590),
IF($BJ$718=SUM($BJ$143:BJ590),_xlfn.CONCAT(" y ",BL590)))))</f>
        <v/>
      </c>
      <c r="BL590" s="19">
        <v>448</v>
      </c>
      <c r="BM590" s="14"/>
      <c r="BN590" s="315"/>
      <c r="BO590" s="315"/>
      <c r="BP590" s="315"/>
      <c r="BQ590" s="315"/>
      <c r="BR590" s="315"/>
      <c r="BS590" s="315"/>
      <c r="BT590" s="315"/>
      <c r="BU590" s="315"/>
      <c r="BV590" s="14"/>
      <c r="BW590" s="14"/>
      <c r="BX590" s="14"/>
      <c r="BY590" s="14"/>
      <c r="BZ590" s="14"/>
      <c r="CA590" s="14"/>
      <c r="CB590" s="14"/>
      <c r="CC590" s="14"/>
      <c r="CD590" s="14"/>
      <c r="CE590" s="14"/>
      <c r="CF590" s="14"/>
      <c r="CG590" s="14"/>
      <c r="CH590" s="14"/>
      <c r="CI590" s="14"/>
      <c r="CJ590" s="14"/>
      <c r="CK590" s="14"/>
      <c r="CL590" s="14"/>
    </row>
    <row r="591" spans="1:90" ht="15" customHeight="1">
      <c r="A591" s="5"/>
      <c r="B591" s="6"/>
      <c r="C591" s="19" t="s">
        <v>7114</v>
      </c>
      <c r="D591" s="634" t="str">
        <f>IF($AC$136="","",IF(HLOOKUP($AC$136,Presentación!$AQ$3:$BV$574,Presentación!AP452)="","",HLOOKUP($AC$136,Presentación!$AQ$3:$BV$574,Presentación!AP452,0)))</f>
        <v/>
      </c>
      <c r="E591" s="669"/>
      <c r="F591" s="670"/>
      <c r="G591" s="752" t="str">
        <f>IF($AC$136="","",IF(HLOOKUP($AC$136,Presentación!$BZ$3:$DE$574,Presentación!AP452,0)="","",HLOOKUP($AC$136,Presentación!$BZ$3:$DE$574,Presentación!AP452,0)))</f>
        <v/>
      </c>
      <c r="H591" s="669"/>
      <c r="I591" s="669"/>
      <c r="J591" s="669"/>
      <c r="K591" s="669"/>
      <c r="L591" s="669"/>
      <c r="M591" s="669"/>
      <c r="N591" s="669"/>
      <c r="O591" s="669"/>
      <c r="P591" s="669"/>
      <c r="Q591" s="669"/>
      <c r="R591" s="669"/>
      <c r="S591" s="670"/>
      <c r="T591" s="866"/>
      <c r="U591" s="745"/>
      <c r="V591" s="746"/>
      <c r="W591" s="112"/>
      <c r="X591" s="112"/>
      <c r="Y591" s="112"/>
      <c r="Z591" s="112"/>
      <c r="AA591" s="112"/>
      <c r="AB591" s="112"/>
      <c r="AC591" s="112"/>
      <c r="AD591" s="112"/>
      <c r="AG591">
        <f t="shared" ref="AG591:AG654" si="245">IF(D592&lt;&gt;"",IF(OR(COUNTA(T592:AD592,O1173:AD1173)=0,COUNTA(T592:AD592,O1173:AD1173)=25),0,1),0)</f>
        <v>0</v>
      </c>
      <c r="AH591" s="247">
        <f t="shared" ref="AH591:AH654" si="246">IF(AG591=0,0,1)</f>
        <v>0</v>
      </c>
      <c r="AI591" s="310" t="str">
        <f>IF(AH591=0,"",
IF(SUM($AH$142:AH591)=1,AJ591,
IF($AH$717&gt;SUM($AH$142:AH591),_xlfn.CONCAT(", ",AJ591),
IF($AH$717=SUM($AH$142:AH591),_xlfn.CONCAT(" y ",AJ591)))))</f>
        <v/>
      </c>
      <c r="AJ591" s="19">
        <v>450</v>
      </c>
      <c r="AK591">
        <f t="shared" si="244"/>
        <v>0</v>
      </c>
      <c r="AL591">
        <f t="shared" ref="AL591:AL654" si="247">W591</f>
        <v>0</v>
      </c>
      <c r="AM591">
        <f t="shared" ref="AM591:AM654" si="248">COUNTIF(X591:Z591,"NS")</f>
        <v>0</v>
      </c>
      <c r="AN591">
        <f t="shared" ref="AN591:AN654" si="249">SUM(X591:Z591)</f>
        <v>0</v>
      </c>
      <c r="AO591">
        <f t="shared" ref="AO591:AO654" si="250">IF(COUNTIF(W591:Z591,"NA")=4,0,IF(OR(AND(AL591=0,AM591&gt;0),AND(AL591="NS",AN591&gt;0), AND(AL591="NS", AM591=0,AN591=0)), 1, IF(OR(AND(AL591&gt;0,AM591&gt;1,AL591&gt;AN591), AND(AL591="NS",AM591=2), AND(AL591="NS",AN591=0,AM591&gt;0),AL591=AN591), 0, 1)))</f>
        <v>0</v>
      </c>
      <c r="AP591">
        <f t="shared" ref="AP591:AP654" si="251">AA591</f>
        <v>0</v>
      </c>
      <c r="AQ591">
        <f t="shared" ref="AQ591:AQ654" si="252">COUNTIF(AB591:AD591,"NS")</f>
        <v>0</v>
      </c>
      <c r="AR591">
        <f t="shared" ref="AR591:AR654" si="253">SUM(AB591:AD591)</f>
        <v>0</v>
      </c>
      <c r="AS591">
        <f t="shared" ref="AS591:AS654" si="254">IF(COUNTIF(AA591:AD591,"NA")=4,0,IF(OR(AND(AP591=0,AQ591&gt;0),AND(AP591="NS",AR591&gt;0), AND(AP591="NS", AQ591=0,AR591=0)), 1, IF(OR(AND(AP591&gt;0,AQ591&gt;1,AP591&gt;AR591), AND(AP591="NS",AQ591=2), AND(AP591="NS",AR591=0,AQ591&gt;0),AP591=AR591), 0, 1)))</f>
        <v>0</v>
      </c>
      <c r="AT591" s="311">
        <f t="shared" ref="AT591:AT654" si="255">W591</f>
        <v>0</v>
      </c>
      <c r="AU591" s="312">
        <f t="shared" ref="AU591:AU654" si="256">COUNTIF(AA591,"NS") + COUNTIF(O1172,"NS") + COUNTIF(S1172,"NS") + COUNTIF(W1172,"NS") + COUNTIF(AA1172,"NS")</f>
        <v>0</v>
      </c>
      <c r="AV591" s="313">
        <f t="shared" ref="AV591:AV654" si="257">SUM(AA591,O1172,S1172,W1172,AA1172)</f>
        <v>0</v>
      </c>
      <c r="AW591" s="314">
        <f t="shared" si="239"/>
        <v>0</v>
      </c>
      <c r="AX591" s="311">
        <f t="shared" ref="AX591:AX654" si="258">X591</f>
        <v>0</v>
      </c>
      <c r="AY591" s="312">
        <f t="shared" ref="AY591:AY654" si="259">COUNTIF(AB591,"NS") + COUNTIF(P1172,"NS") + COUNTIF(T1172,"NS") + COUNTIF(X1172,"NS") + COUNTIF(AB1172,"NS")</f>
        <v>0</v>
      </c>
      <c r="AZ591" s="313">
        <f t="shared" ref="AZ591:AZ654" si="260">SUM(AB591,P1172,T1172,X1172,AB1172)</f>
        <v>0</v>
      </c>
      <c r="BA591" s="314">
        <f t="shared" si="240"/>
        <v>0</v>
      </c>
      <c r="BB591" s="311">
        <f t="shared" ref="BB591:BB654" si="261">Y591</f>
        <v>0</v>
      </c>
      <c r="BC591" s="312">
        <f t="shared" ref="BC591:BC654" si="262">COUNTIF(AC591,"NS") + COUNTIF(Q1172,"NS") + COUNTIF(U1172,"NS") + COUNTIF(Y1172,"NS") + COUNTIF(AC1172,"NS")</f>
        <v>0</v>
      </c>
      <c r="BD591" s="313">
        <f t="shared" ref="BD591:BD654" si="263">SUM(AC591,Q1172,U1172,Y1172,AC1172)</f>
        <v>0</v>
      </c>
      <c r="BE591" s="314">
        <f t="shared" si="241"/>
        <v>0</v>
      </c>
      <c r="BF591" s="311">
        <f t="shared" ref="BF591:BF654" si="264">Z591</f>
        <v>0</v>
      </c>
      <c r="BG591" s="312">
        <f t="shared" ref="BG591:BG654" si="265">COUNTIF(AD591,"NS") + COUNTIF(R1172,"NS") + COUNTIF(V1172,"NS") + COUNTIF(Z1172,"NS") + COUNTIF(AD1172,"NS")</f>
        <v>0</v>
      </c>
      <c r="BH591" s="313">
        <f t="shared" ref="BH591:BH654" si="266">SUM(AD591,R1172,V1172,Z1172,AD1172)</f>
        <v>0</v>
      </c>
      <c r="BI591" s="314">
        <f t="shared" si="242"/>
        <v>0</v>
      </c>
      <c r="BJ591" s="247">
        <f t="shared" si="243"/>
        <v>0</v>
      </c>
      <c r="BK591" s="310" t="str">
        <f>IF(BJ591=0,"",
IF(SUM($BJ$143:BJ591)=1,BL591,
IF($BJ$718&gt;SUM($BJ$143:BJ591),_xlfn.CONCAT(", ",BL591),
IF($BJ$718=SUM($BJ$143:BJ591),_xlfn.CONCAT(" y ",BL591)))))</f>
        <v/>
      </c>
      <c r="BL591" s="19">
        <v>449</v>
      </c>
      <c r="BM591" s="14"/>
      <c r="BN591" s="315"/>
      <c r="BO591" s="315"/>
      <c r="BP591" s="315"/>
      <c r="BQ591" s="315"/>
      <c r="BR591" s="315"/>
      <c r="BS591" s="315"/>
      <c r="BT591" s="315"/>
      <c r="BU591" s="315"/>
      <c r="BV591" s="14"/>
      <c r="BW591" s="14"/>
      <c r="BX591" s="14"/>
      <c r="BY591" s="14"/>
      <c r="BZ591" s="14"/>
      <c r="CA591" s="14"/>
      <c r="CB591" s="14"/>
      <c r="CC591" s="14"/>
      <c r="CD591" s="14"/>
      <c r="CE591" s="14"/>
      <c r="CF591" s="14"/>
      <c r="CG591" s="14"/>
      <c r="CH591" s="14"/>
      <c r="CI591" s="14"/>
      <c r="CJ591" s="14"/>
      <c r="CK591" s="14"/>
      <c r="CL591" s="14"/>
    </row>
    <row r="592" spans="1:90" ht="15" customHeight="1">
      <c r="A592" s="5"/>
      <c r="B592" s="6"/>
      <c r="C592" s="19" t="s">
        <v>7115</v>
      </c>
      <c r="D592" s="634" t="str">
        <f>IF($AC$136="","",IF(HLOOKUP($AC$136,Presentación!$AQ$3:$BV$574,Presentación!AP453)="","",HLOOKUP($AC$136,Presentación!$AQ$3:$BV$574,Presentación!AP453,0)))</f>
        <v/>
      </c>
      <c r="E592" s="669"/>
      <c r="F592" s="670"/>
      <c r="G592" s="752" t="str">
        <f>IF($AC$136="","",IF(HLOOKUP($AC$136,Presentación!$BZ$3:$DE$574,Presentación!AP453,0)="","",HLOOKUP($AC$136,Presentación!$BZ$3:$DE$574,Presentación!AP453,0)))</f>
        <v/>
      </c>
      <c r="H592" s="669"/>
      <c r="I592" s="669"/>
      <c r="J592" s="669"/>
      <c r="K592" s="669"/>
      <c r="L592" s="669"/>
      <c r="M592" s="669"/>
      <c r="N592" s="669"/>
      <c r="O592" s="669"/>
      <c r="P592" s="669"/>
      <c r="Q592" s="669"/>
      <c r="R592" s="669"/>
      <c r="S592" s="670"/>
      <c r="T592" s="866"/>
      <c r="U592" s="745"/>
      <c r="V592" s="746"/>
      <c r="W592" s="112"/>
      <c r="X592" s="112"/>
      <c r="Y592" s="112"/>
      <c r="Z592" s="112"/>
      <c r="AA592" s="112"/>
      <c r="AB592" s="112"/>
      <c r="AC592" s="112"/>
      <c r="AD592" s="112"/>
      <c r="AG592">
        <f t="shared" si="245"/>
        <v>0</v>
      </c>
      <c r="AH592" s="247">
        <f t="shared" si="246"/>
        <v>0</v>
      </c>
      <c r="AI592" s="310" t="str">
        <f>IF(AH592=0,"",
IF(SUM($AH$142:AH592)=1,AJ592,
IF($AH$717&gt;SUM($AH$142:AH592),_xlfn.CONCAT(", ",AJ592),
IF($AH$717=SUM($AH$142:AH592),_xlfn.CONCAT(" y ",AJ592)))))</f>
        <v/>
      </c>
      <c r="AJ592" s="19">
        <v>451</v>
      </c>
      <c r="AK592">
        <f t="shared" si="244"/>
        <v>0</v>
      </c>
      <c r="AL592">
        <f t="shared" si="247"/>
        <v>0</v>
      </c>
      <c r="AM592">
        <f t="shared" si="248"/>
        <v>0</v>
      </c>
      <c r="AN592">
        <f t="shared" si="249"/>
        <v>0</v>
      </c>
      <c r="AO592">
        <f t="shared" si="250"/>
        <v>0</v>
      </c>
      <c r="AP592">
        <f t="shared" si="251"/>
        <v>0</v>
      </c>
      <c r="AQ592">
        <f t="shared" si="252"/>
        <v>0</v>
      </c>
      <c r="AR592">
        <f t="shared" si="253"/>
        <v>0</v>
      </c>
      <c r="AS592">
        <f t="shared" si="254"/>
        <v>0</v>
      </c>
      <c r="AT592" s="311">
        <f t="shared" si="255"/>
        <v>0</v>
      </c>
      <c r="AU592" s="312">
        <f t="shared" si="256"/>
        <v>0</v>
      </c>
      <c r="AV592" s="313">
        <f t="shared" si="257"/>
        <v>0</v>
      </c>
      <c r="AW592" s="314">
        <f t="shared" ref="AW592:AW655" si="267">IF(OR(AND(AT592=0, AU592&gt;0),AND(AT592="NS", AV592&gt;0), AND(AT592="NS", AU592=0, AV592=0)), 1, IF(OR(AND(AT592&gt;0, AU592&gt;1,AT592&gt;AV592), AND(AT592="NS", AU592=2), AND(AT592="NS", AV592=0, AU592&gt;0), AT592=AV592), 0, 1))</f>
        <v>0</v>
      </c>
      <c r="AX592" s="311">
        <f t="shared" si="258"/>
        <v>0</v>
      </c>
      <c r="AY592" s="312">
        <f t="shared" si="259"/>
        <v>0</v>
      </c>
      <c r="AZ592" s="313">
        <f t="shared" si="260"/>
        <v>0</v>
      </c>
      <c r="BA592" s="314">
        <f t="shared" ref="BA592:BA655" si="268">IF(OR(AND(AX592=0, AY592&gt;0),AND(AX592="NS", AZ592&gt;0), AND(AX592="NS", AY592=0, AZ592=0)), 1, IF(OR(AND(AX592&gt;0, AY592&gt;1,AX592&gt;AZ592), AND(AX592="NS", AY592=2), AND(AX592="NS", AZ592=0, AY592&gt;0), AX592=AZ592), 0, 1))</f>
        <v>0</v>
      </c>
      <c r="BB592" s="311">
        <f t="shared" si="261"/>
        <v>0</v>
      </c>
      <c r="BC592" s="312">
        <f t="shared" si="262"/>
        <v>0</v>
      </c>
      <c r="BD592" s="313">
        <f t="shared" si="263"/>
        <v>0</v>
      </c>
      <c r="BE592" s="314">
        <f t="shared" ref="BE592:BE655" si="269">IF(OR(AND(BB592=0, BC592&gt;0),AND(BB592="NS", BD592&gt;0), AND(BB592="NS", BC592=0, BD592=0)), 1, IF(OR(AND(BB592&gt;0, BC592&gt;1,BB592&gt;BD592), AND(BB592="NS", BC592=2), AND(BB592="NS", BD592=0, BC592&gt;0), BB592=BD592), 0, 1))</f>
        <v>0</v>
      </c>
      <c r="BF592" s="311">
        <f t="shared" si="264"/>
        <v>0</v>
      </c>
      <c r="BG592" s="312">
        <f t="shared" si="265"/>
        <v>0</v>
      </c>
      <c r="BH592" s="313">
        <f t="shared" si="266"/>
        <v>0</v>
      </c>
      <c r="BI592" s="314">
        <f t="shared" ref="BI592:BI655" si="270">IF(OR(AND(BF592=0, BG592&gt;0),AND(BF592="NS", BH592&gt;0), AND(BF592="NS", BG592=0, BH592=0)), 1, IF(OR(AND(BF592&gt;0, BG592&gt;1,BF592&gt;BH592), AND(BF592="NS", BG592=2), AND(BF592="NS", BH592=0, BG592&gt;0), BF592=BH592), 0, 1))</f>
        <v>0</v>
      </c>
      <c r="BJ592" s="247">
        <f t="shared" ref="BJ592:BJ655" si="271">IF(SUM(AO592,AS592,AO1173,AS1173,AW1173,BA1173,AW592,BA592,BE592,BI592)=0,0,1)</f>
        <v>0</v>
      </c>
      <c r="BK592" s="310" t="str">
        <f>IF(BJ592=0,"",
IF(SUM($BJ$143:BJ592)=1,BL592,
IF($BJ$718&gt;SUM($BJ$143:BJ592),_xlfn.CONCAT(", ",BL592),
IF($BJ$718=SUM($BJ$143:BJ592),_xlfn.CONCAT(" y ",BL592)))))</f>
        <v/>
      </c>
      <c r="BL592" s="19">
        <v>450</v>
      </c>
      <c r="BM592" s="14"/>
      <c r="BN592" s="315"/>
      <c r="BO592" s="315"/>
      <c r="BP592" s="315"/>
      <c r="BQ592" s="315"/>
      <c r="BR592" s="315"/>
      <c r="BS592" s="315"/>
      <c r="BT592" s="315"/>
      <c r="BU592" s="315"/>
      <c r="BV592" s="14"/>
      <c r="BW592" s="14"/>
      <c r="BX592" s="14"/>
      <c r="BY592" s="14"/>
      <c r="BZ592" s="14"/>
      <c r="CA592" s="14"/>
      <c r="CB592" s="14"/>
      <c r="CC592" s="14"/>
      <c r="CD592" s="14"/>
      <c r="CE592" s="14"/>
      <c r="CF592" s="14"/>
      <c r="CG592" s="14"/>
      <c r="CH592" s="14"/>
      <c r="CI592" s="14"/>
      <c r="CJ592" s="14"/>
      <c r="CK592" s="14"/>
      <c r="CL592" s="14"/>
    </row>
    <row r="593" spans="1:90" ht="15" customHeight="1">
      <c r="A593" s="5"/>
      <c r="B593" s="6"/>
      <c r="C593" s="19" t="s">
        <v>7116</v>
      </c>
      <c r="D593" s="634" t="str">
        <f>IF($AC$136="","",IF(HLOOKUP($AC$136,Presentación!$AQ$3:$BV$574,Presentación!AP454)="","",HLOOKUP($AC$136,Presentación!$AQ$3:$BV$574,Presentación!AP454,0)))</f>
        <v/>
      </c>
      <c r="E593" s="669"/>
      <c r="F593" s="670"/>
      <c r="G593" s="752" t="str">
        <f>IF($AC$136="","",IF(HLOOKUP($AC$136,Presentación!$BZ$3:$DE$574,Presentación!AP454,0)="","",HLOOKUP($AC$136,Presentación!$BZ$3:$DE$574,Presentación!AP454,0)))</f>
        <v/>
      </c>
      <c r="H593" s="669"/>
      <c r="I593" s="669"/>
      <c r="J593" s="669"/>
      <c r="K593" s="669"/>
      <c r="L593" s="669"/>
      <c r="M593" s="669"/>
      <c r="N593" s="669"/>
      <c r="O593" s="669"/>
      <c r="P593" s="669"/>
      <c r="Q593" s="669"/>
      <c r="R593" s="669"/>
      <c r="S593" s="670"/>
      <c r="T593" s="866"/>
      <c r="U593" s="745"/>
      <c r="V593" s="746"/>
      <c r="W593" s="112"/>
      <c r="X593" s="112"/>
      <c r="Y593" s="112"/>
      <c r="Z593" s="112"/>
      <c r="AA593" s="112"/>
      <c r="AB593" s="112"/>
      <c r="AC593" s="112"/>
      <c r="AD593" s="112"/>
      <c r="AG593">
        <f t="shared" si="245"/>
        <v>0</v>
      </c>
      <c r="AH593" s="247">
        <f t="shared" si="246"/>
        <v>0</v>
      </c>
      <c r="AI593" s="310" t="str">
        <f>IF(AH593=0,"",
IF(SUM($AH$142:AH593)=1,AJ593,
IF($AH$717&gt;SUM($AH$142:AH593),_xlfn.CONCAT(", ",AJ593),
IF($AH$717=SUM($AH$142:AH593),_xlfn.CONCAT(" y ",AJ593)))))</f>
        <v/>
      </c>
      <c r="AJ593" s="19">
        <v>452</v>
      </c>
      <c r="AK593">
        <f t="shared" si="244"/>
        <v>0</v>
      </c>
      <c r="AL593">
        <f t="shared" si="247"/>
        <v>0</v>
      </c>
      <c r="AM593">
        <f t="shared" si="248"/>
        <v>0</v>
      </c>
      <c r="AN593">
        <f t="shared" si="249"/>
        <v>0</v>
      </c>
      <c r="AO593">
        <f t="shared" si="250"/>
        <v>0</v>
      </c>
      <c r="AP593">
        <f t="shared" si="251"/>
        <v>0</v>
      </c>
      <c r="AQ593">
        <f t="shared" si="252"/>
        <v>0</v>
      </c>
      <c r="AR593">
        <f t="shared" si="253"/>
        <v>0</v>
      </c>
      <c r="AS593">
        <f t="shared" si="254"/>
        <v>0</v>
      </c>
      <c r="AT593" s="311">
        <f t="shared" si="255"/>
        <v>0</v>
      </c>
      <c r="AU593" s="312">
        <f t="shared" si="256"/>
        <v>0</v>
      </c>
      <c r="AV593" s="313">
        <f t="shared" si="257"/>
        <v>0</v>
      </c>
      <c r="AW593" s="314">
        <f t="shared" si="267"/>
        <v>0</v>
      </c>
      <c r="AX593" s="311">
        <f t="shared" si="258"/>
        <v>0</v>
      </c>
      <c r="AY593" s="312">
        <f t="shared" si="259"/>
        <v>0</v>
      </c>
      <c r="AZ593" s="313">
        <f t="shared" si="260"/>
        <v>0</v>
      </c>
      <c r="BA593" s="314">
        <f t="shared" si="268"/>
        <v>0</v>
      </c>
      <c r="BB593" s="311">
        <f t="shared" si="261"/>
        <v>0</v>
      </c>
      <c r="BC593" s="312">
        <f t="shared" si="262"/>
        <v>0</v>
      </c>
      <c r="BD593" s="313">
        <f t="shared" si="263"/>
        <v>0</v>
      </c>
      <c r="BE593" s="314">
        <f t="shared" si="269"/>
        <v>0</v>
      </c>
      <c r="BF593" s="311">
        <f t="shared" si="264"/>
        <v>0</v>
      </c>
      <c r="BG593" s="312">
        <f t="shared" si="265"/>
        <v>0</v>
      </c>
      <c r="BH593" s="313">
        <f t="shared" si="266"/>
        <v>0</v>
      </c>
      <c r="BI593" s="314">
        <f t="shared" si="270"/>
        <v>0</v>
      </c>
      <c r="BJ593" s="247">
        <f t="shared" si="271"/>
        <v>0</v>
      </c>
      <c r="BK593" s="310" t="str">
        <f>IF(BJ593=0,"",
IF(SUM($BJ$143:BJ593)=1,BL593,
IF($BJ$718&gt;SUM($BJ$143:BJ593),_xlfn.CONCAT(", ",BL593),
IF($BJ$718=SUM($BJ$143:BJ593),_xlfn.CONCAT(" y ",BL593)))))</f>
        <v/>
      </c>
      <c r="BL593" s="19">
        <v>451</v>
      </c>
      <c r="BM593" s="14"/>
      <c r="BN593" s="315"/>
      <c r="BO593" s="315"/>
      <c r="BP593" s="315"/>
      <c r="BQ593" s="315"/>
      <c r="BR593" s="315"/>
      <c r="BS593" s="315"/>
      <c r="BT593" s="315"/>
      <c r="BU593" s="315"/>
      <c r="BV593" s="14"/>
      <c r="BW593" s="14"/>
      <c r="BX593" s="14"/>
      <c r="BY593" s="14"/>
      <c r="BZ593" s="14"/>
      <c r="CA593" s="14"/>
      <c r="CB593" s="14"/>
      <c r="CC593" s="14"/>
      <c r="CD593" s="14"/>
      <c r="CE593" s="14"/>
      <c r="CF593" s="14"/>
      <c r="CG593" s="14"/>
      <c r="CH593" s="14"/>
      <c r="CI593" s="14"/>
      <c r="CJ593" s="14"/>
      <c r="CK593" s="14"/>
      <c r="CL593" s="14"/>
    </row>
    <row r="594" spans="1:90" ht="15" customHeight="1">
      <c r="A594" s="5"/>
      <c r="B594" s="6"/>
      <c r="C594" s="19" t="s">
        <v>7117</v>
      </c>
      <c r="D594" s="634" t="str">
        <f>IF($AC$136="","",IF(HLOOKUP($AC$136,Presentación!$AQ$3:$BV$574,Presentación!AP455)="","",HLOOKUP($AC$136,Presentación!$AQ$3:$BV$574,Presentación!AP455,0)))</f>
        <v/>
      </c>
      <c r="E594" s="669"/>
      <c r="F594" s="670"/>
      <c r="G594" s="752" t="str">
        <f>IF($AC$136="","",IF(HLOOKUP($AC$136,Presentación!$BZ$3:$DE$574,Presentación!AP455,0)="","",HLOOKUP($AC$136,Presentación!$BZ$3:$DE$574,Presentación!AP455,0)))</f>
        <v/>
      </c>
      <c r="H594" s="669"/>
      <c r="I594" s="669"/>
      <c r="J594" s="669"/>
      <c r="K594" s="669"/>
      <c r="L594" s="669"/>
      <c r="M594" s="669"/>
      <c r="N594" s="669"/>
      <c r="O594" s="669"/>
      <c r="P594" s="669"/>
      <c r="Q594" s="669"/>
      <c r="R594" s="669"/>
      <c r="S594" s="670"/>
      <c r="T594" s="866"/>
      <c r="U594" s="745"/>
      <c r="V594" s="746"/>
      <c r="W594" s="112"/>
      <c r="X594" s="112"/>
      <c r="Y594" s="112"/>
      <c r="Z594" s="112"/>
      <c r="AA594" s="112"/>
      <c r="AB594" s="112"/>
      <c r="AC594" s="112"/>
      <c r="AD594" s="112"/>
      <c r="AG594">
        <f t="shared" si="245"/>
        <v>0</v>
      </c>
      <c r="AH594" s="247">
        <f t="shared" si="246"/>
        <v>0</v>
      </c>
      <c r="AI594" s="310" t="str">
        <f>IF(AH594=0,"",
IF(SUM($AH$142:AH594)=1,AJ594,
IF($AH$717&gt;SUM($AH$142:AH594),_xlfn.CONCAT(", ",AJ594),
IF($AH$717=SUM($AH$142:AH594),_xlfn.CONCAT(" y ",AJ594)))))</f>
        <v/>
      </c>
      <c r="AJ594" s="19">
        <v>453</v>
      </c>
      <c r="AK594">
        <f t="shared" si="244"/>
        <v>0</v>
      </c>
      <c r="AL594">
        <f t="shared" si="247"/>
        <v>0</v>
      </c>
      <c r="AM594">
        <f t="shared" si="248"/>
        <v>0</v>
      </c>
      <c r="AN594">
        <f t="shared" si="249"/>
        <v>0</v>
      </c>
      <c r="AO594">
        <f t="shared" si="250"/>
        <v>0</v>
      </c>
      <c r="AP594">
        <f t="shared" si="251"/>
        <v>0</v>
      </c>
      <c r="AQ594">
        <f t="shared" si="252"/>
        <v>0</v>
      </c>
      <c r="AR594">
        <f t="shared" si="253"/>
        <v>0</v>
      </c>
      <c r="AS594">
        <f t="shared" si="254"/>
        <v>0</v>
      </c>
      <c r="AT594" s="311">
        <f t="shared" si="255"/>
        <v>0</v>
      </c>
      <c r="AU594" s="312">
        <f t="shared" si="256"/>
        <v>0</v>
      </c>
      <c r="AV594" s="313">
        <f t="shared" si="257"/>
        <v>0</v>
      </c>
      <c r="AW594" s="314">
        <f t="shared" si="267"/>
        <v>0</v>
      </c>
      <c r="AX594" s="311">
        <f t="shared" si="258"/>
        <v>0</v>
      </c>
      <c r="AY594" s="312">
        <f t="shared" si="259"/>
        <v>0</v>
      </c>
      <c r="AZ594" s="313">
        <f t="shared" si="260"/>
        <v>0</v>
      </c>
      <c r="BA594" s="314">
        <f t="shared" si="268"/>
        <v>0</v>
      </c>
      <c r="BB594" s="311">
        <f t="shared" si="261"/>
        <v>0</v>
      </c>
      <c r="BC594" s="312">
        <f t="shared" si="262"/>
        <v>0</v>
      </c>
      <c r="BD594" s="313">
        <f t="shared" si="263"/>
        <v>0</v>
      </c>
      <c r="BE594" s="314">
        <f t="shared" si="269"/>
        <v>0</v>
      </c>
      <c r="BF594" s="311">
        <f t="shared" si="264"/>
        <v>0</v>
      </c>
      <c r="BG594" s="312">
        <f t="shared" si="265"/>
        <v>0</v>
      </c>
      <c r="BH594" s="313">
        <f t="shared" si="266"/>
        <v>0</v>
      </c>
      <c r="BI594" s="314">
        <f t="shared" si="270"/>
        <v>0</v>
      </c>
      <c r="BJ594" s="247">
        <f t="shared" si="271"/>
        <v>0</v>
      </c>
      <c r="BK594" s="310" t="str">
        <f>IF(BJ594=0,"",
IF(SUM($BJ$143:BJ594)=1,BL594,
IF($BJ$718&gt;SUM($BJ$143:BJ594),_xlfn.CONCAT(", ",BL594),
IF($BJ$718=SUM($BJ$143:BJ594),_xlfn.CONCAT(" y ",BL594)))))</f>
        <v/>
      </c>
      <c r="BL594" s="19">
        <v>452</v>
      </c>
      <c r="BM594" s="14"/>
      <c r="BN594" s="315"/>
      <c r="BO594" s="315"/>
      <c r="BP594" s="315"/>
      <c r="BQ594" s="315"/>
      <c r="BR594" s="315"/>
      <c r="BS594" s="315"/>
      <c r="BT594" s="315"/>
      <c r="BU594" s="315"/>
      <c r="BV594" s="14"/>
      <c r="BW594" s="14"/>
      <c r="BX594" s="14"/>
      <c r="BY594" s="14"/>
      <c r="BZ594" s="14"/>
      <c r="CA594" s="14"/>
      <c r="CB594" s="14"/>
      <c r="CC594" s="14"/>
      <c r="CD594" s="14"/>
      <c r="CE594" s="14"/>
      <c r="CF594" s="14"/>
      <c r="CG594" s="14"/>
      <c r="CH594" s="14"/>
      <c r="CI594" s="14"/>
      <c r="CJ594" s="14"/>
      <c r="CK594" s="14"/>
      <c r="CL594" s="14"/>
    </row>
    <row r="595" spans="1:90" ht="15" customHeight="1">
      <c r="A595" s="5"/>
      <c r="B595" s="6"/>
      <c r="C595" s="19" t="s">
        <v>7118</v>
      </c>
      <c r="D595" s="634" t="str">
        <f>IF($AC$136="","",IF(HLOOKUP($AC$136,Presentación!$AQ$3:$BV$574,Presentación!AP456)="","",HLOOKUP($AC$136,Presentación!$AQ$3:$BV$574,Presentación!AP456,0)))</f>
        <v/>
      </c>
      <c r="E595" s="669"/>
      <c r="F595" s="670"/>
      <c r="G595" s="752" t="str">
        <f>IF($AC$136="","",IF(HLOOKUP($AC$136,Presentación!$BZ$3:$DE$574,Presentación!AP456,0)="","",HLOOKUP($AC$136,Presentación!$BZ$3:$DE$574,Presentación!AP456,0)))</f>
        <v/>
      </c>
      <c r="H595" s="669"/>
      <c r="I595" s="669"/>
      <c r="J595" s="669"/>
      <c r="K595" s="669"/>
      <c r="L595" s="669"/>
      <c r="M595" s="669"/>
      <c r="N595" s="669"/>
      <c r="O595" s="669"/>
      <c r="P595" s="669"/>
      <c r="Q595" s="669"/>
      <c r="R595" s="669"/>
      <c r="S595" s="670"/>
      <c r="T595" s="866"/>
      <c r="U595" s="745"/>
      <c r="V595" s="746"/>
      <c r="W595" s="112"/>
      <c r="X595" s="112"/>
      <c r="Y595" s="112"/>
      <c r="Z595" s="112"/>
      <c r="AA595" s="112"/>
      <c r="AB595" s="112"/>
      <c r="AC595" s="112"/>
      <c r="AD595" s="112"/>
      <c r="AG595">
        <f t="shared" si="245"/>
        <v>0</v>
      </c>
      <c r="AH595" s="247">
        <f t="shared" si="246"/>
        <v>0</v>
      </c>
      <c r="AI595" s="310" t="str">
        <f>IF(AH595=0,"",
IF(SUM($AH$142:AH595)=1,AJ595,
IF($AH$717&gt;SUM($AH$142:AH595),_xlfn.CONCAT(", ",AJ595),
IF($AH$717=SUM($AH$142:AH595),_xlfn.CONCAT(" y ",AJ595)))))</f>
        <v/>
      </c>
      <c r="AJ595" s="19">
        <v>454</v>
      </c>
      <c r="AK595">
        <f t="shared" si="244"/>
        <v>0</v>
      </c>
      <c r="AL595">
        <f t="shared" si="247"/>
        <v>0</v>
      </c>
      <c r="AM595">
        <f t="shared" si="248"/>
        <v>0</v>
      </c>
      <c r="AN595">
        <f t="shared" si="249"/>
        <v>0</v>
      </c>
      <c r="AO595">
        <f t="shared" si="250"/>
        <v>0</v>
      </c>
      <c r="AP595">
        <f t="shared" si="251"/>
        <v>0</v>
      </c>
      <c r="AQ595">
        <f t="shared" si="252"/>
        <v>0</v>
      </c>
      <c r="AR595">
        <f t="shared" si="253"/>
        <v>0</v>
      </c>
      <c r="AS595">
        <f t="shared" si="254"/>
        <v>0</v>
      </c>
      <c r="AT595" s="311">
        <f t="shared" si="255"/>
        <v>0</v>
      </c>
      <c r="AU595" s="312">
        <f t="shared" si="256"/>
        <v>0</v>
      </c>
      <c r="AV595" s="313">
        <f t="shared" si="257"/>
        <v>0</v>
      </c>
      <c r="AW595" s="314">
        <f t="shared" si="267"/>
        <v>0</v>
      </c>
      <c r="AX595" s="311">
        <f t="shared" si="258"/>
        <v>0</v>
      </c>
      <c r="AY595" s="312">
        <f t="shared" si="259"/>
        <v>0</v>
      </c>
      <c r="AZ595" s="313">
        <f t="shared" si="260"/>
        <v>0</v>
      </c>
      <c r="BA595" s="314">
        <f t="shared" si="268"/>
        <v>0</v>
      </c>
      <c r="BB595" s="311">
        <f t="shared" si="261"/>
        <v>0</v>
      </c>
      <c r="BC595" s="312">
        <f t="shared" si="262"/>
        <v>0</v>
      </c>
      <c r="BD595" s="313">
        <f t="shared" si="263"/>
        <v>0</v>
      </c>
      <c r="BE595" s="314">
        <f t="shared" si="269"/>
        <v>0</v>
      </c>
      <c r="BF595" s="311">
        <f t="shared" si="264"/>
        <v>0</v>
      </c>
      <c r="BG595" s="312">
        <f t="shared" si="265"/>
        <v>0</v>
      </c>
      <c r="BH595" s="313">
        <f t="shared" si="266"/>
        <v>0</v>
      </c>
      <c r="BI595" s="314">
        <f t="shared" si="270"/>
        <v>0</v>
      </c>
      <c r="BJ595" s="247">
        <f t="shared" si="271"/>
        <v>0</v>
      </c>
      <c r="BK595" s="310" t="str">
        <f>IF(BJ595=0,"",
IF(SUM($BJ$143:BJ595)=1,BL595,
IF($BJ$718&gt;SUM($BJ$143:BJ595),_xlfn.CONCAT(", ",BL595),
IF($BJ$718=SUM($BJ$143:BJ595),_xlfn.CONCAT(" y ",BL595)))))</f>
        <v/>
      </c>
      <c r="BL595" s="19">
        <v>453</v>
      </c>
      <c r="BM595" s="14"/>
      <c r="BN595" s="315"/>
      <c r="BO595" s="315"/>
      <c r="BP595" s="315"/>
      <c r="BQ595" s="315"/>
      <c r="BR595" s="315"/>
      <c r="BS595" s="315"/>
      <c r="BT595" s="315"/>
      <c r="BU595" s="315"/>
      <c r="BV595" s="14"/>
      <c r="BW595" s="14"/>
      <c r="BX595" s="14"/>
      <c r="BY595" s="14"/>
      <c r="BZ595" s="14"/>
      <c r="CA595" s="14"/>
      <c r="CB595" s="14"/>
      <c r="CC595" s="14"/>
      <c r="CD595" s="14"/>
      <c r="CE595" s="14"/>
      <c r="CF595" s="14"/>
      <c r="CG595" s="14"/>
      <c r="CH595" s="14"/>
      <c r="CI595" s="14"/>
      <c r="CJ595" s="14"/>
      <c r="CK595" s="14"/>
      <c r="CL595" s="14"/>
    </row>
    <row r="596" spans="1:90" ht="15" customHeight="1">
      <c r="A596" s="5"/>
      <c r="B596" s="6"/>
      <c r="C596" s="19" t="s">
        <v>7119</v>
      </c>
      <c r="D596" s="634" t="str">
        <f>IF($AC$136="","",IF(HLOOKUP($AC$136,Presentación!$AQ$3:$BV$574,Presentación!AP457)="","",HLOOKUP($AC$136,Presentación!$AQ$3:$BV$574,Presentación!AP457,0)))</f>
        <v/>
      </c>
      <c r="E596" s="669"/>
      <c r="F596" s="670"/>
      <c r="G596" s="752" t="str">
        <f>IF($AC$136="","",IF(HLOOKUP($AC$136,Presentación!$BZ$3:$DE$574,Presentación!AP457,0)="","",HLOOKUP($AC$136,Presentación!$BZ$3:$DE$574,Presentación!AP457,0)))</f>
        <v/>
      </c>
      <c r="H596" s="669"/>
      <c r="I596" s="669"/>
      <c r="J596" s="669"/>
      <c r="K596" s="669"/>
      <c r="L596" s="669"/>
      <c r="M596" s="669"/>
      <c r="N596" s="669"/>
      <c r="O596" s="669"/>
      <c r="P596" s="669"/>
      <c r="Q596" s="669"/>
      <c r="R596" s="669"/>
      <c r="S596" s="670"/>
      <c r="T596" s="866"/>
      <c r="U596" s="745"/>
      <c r="V596" s="746"/>
      <c r="W596" s="112"/>
      <c r="X596" s="112"/>
      <c r="Y596" s="112"/>
      <c r="Z596" s="112"/>
      <c r="AA596" s="112"/>
      <c r="AB596" s="112"/>
      <c r="AC596" s="112"/>
      <c r="AD596" s="112"/>
      <c r="AG596">
        <f t="shared" si="245"/>
        <v>0</v>
      </c>
      <c r="AH596" s="247">
        <f t="shared" si="246"/>
        <v>0</v>
      </c>
      <c r="AI596" s="310" t="str">
        <f>IF(AH596=0,"",
IF(SUM($AH$142:AH596)=1,AJ596,
IF($AH$717&gt;SUM($AH$142:AH596),_xlfn.CONCAT(", ",AJ596),
IF($AH$717=SUM($AH$142:AH596),_xlfn.CONCAT(" y ",AJ596)))))</f>
        <v/>
      </c>
      <c r="AJ596" s="19">
        <v>455</v>
      </c>
      <c r="AK596">
        <f t="shared" si="244"/>
        <v>0</v>
      </c>
      <c r="AL596">
        <f t="shared" si="247"/>
        <v>0</v>
      </c>
      <c r="AM596">
        <f t="shared" si="248"/>
        <v>0</v>
      </c>
      <c r="AN596">
        <f t="shared" si="249"/>
        <v>0</v>
      </c>
      <c r="AO596">
        <f t="shared" si="250"/>
        <v>0</v>
      </c>
      <c r="AP596">
        <f t="shared" si="251"/>
        <v>0</v>
      </c>
      <c r="AQ596">
        <f t="shared" si="252"/>
        <v>0</v>
      </c>
      <c r="AR596">
        <f t="shared" si="253"/>
        <v>0</v>
      </c>
      <c r="AS596">
        <f t="shared" si="254"/>
        <v>0</v>
      </c>
      <c r="AT596" s="311">
        <f t="shared" si="255"/>
        <v>0</v>
      </c>
      <c r="AU596" s="312">
        <f t="shared" si="256"/>
        <v>0</v>
      </c>
      <c r="AV596" s="313">
        <f t="shared" si="257"/>
        <v>0</v>
      </c>
      <c r="AW596" s="314">
        <f t="shared" si="267"/>
        <v>0</v>
      </c>
      <c r="AX596" s="311">
        <f t="shared" si="258"/>
        <v>0</v>
      </c>
      <c r="AY596" s="312">
        <f t="shared" si="259"/>
        <v>0</v>
      </c>
      <c r="AZ596" s="313">
        <f t="shared" si="260"/>
        <v>0</v>
      </c>
      <c r="BA596" s="314">
        <f t="shared" si="268"/>
        <v>0</v>
      </c>
      <c r="BB596" s="311">
        <f t="shared" si="261"/>
        <v>0</v>
      </c>
      <c r="BC596" s="312">
        <f t="shared" si="262"/>
        <v>0</v>
      </c>
      <c r="BD596" s="313">
        <f t="shared" si="263"/>
        <v>0</v>
      </c>
      <c r="BE596" s="314">
        <f t="shared" si="269"/>
        <v>0</v>
      </c>
      <c r="BF596" s="311">
        <f t="shared" si="264"/>
        <v>0</v>
      </c>
      <c r="BG596" s="312">
        <f t="shared" si="265"/>
        <v>0</v>
      </c>
      <c r="BH596" s="313">
        <f t="shared" si="266"/>
        <v>0</v>
      </c>
      <c r="BI596" s="314">
        <f t="shared" si="270"/>
        <v>0</v>
      </c>
      <c r="BJ596" s="247">
        <f t="shared" si="271"/>
        <v>0</v>
      </c>
      <c r="BK596" s="310" t="str">
        <f>IF(BJ596=0,"",
IF(SUM($BJ$143:BJ596)=1,BL596,
IF($BJ$718&gt;SUM($BJ$143:BJ596),_xlfn.CONCAT(", ",BL596),
IF($BJ$718=SUM($BJ$143:BJ596),_xlfn.CONCAT(" y ",BL596)))))</f>
        <v/>
      </c>
      <c r="BL596" s="19">
        <v>454</v>
      </c>
      <c r="BM596" s="14"/>
      <c r="BN596" s="315"/>
      <c r="BO596" s="315"/>
      <c r="BP596" s="315"/>
      <c r="BQ596" s="315"/>
      <c r="BR596" s="315"/>
      <c r="BS596" s="315"/>
      <c r="BT596" s="315"/>
      <c r="BU596" s="315"/>
      <c r="BV596" s="14"/>
      <c r="BW596" s="14"/>
      <c r="BX596" s="14"/>
      <c r="BY596" s="14"/>
      <c r="BZ596" s="14"/>
      <c r="CA596" s="14"/>
      <c r="CB596" s="14"/>
      <c r="CC596" s="14"/>
      <c r="CD596" s="14"/>
      <c r="CE596" s="14"/>
      <c r="CF596" s="14"/>
      <c r="CG596" s="14"/>
      <c r="CH596" s="14"/>
      <c r="CI596" s="14"/>
      <c r="CJ596" s="14"/>
      <c r="CK596" s="14"/>
      <c r="CL596" s="14"/>
    </row>
    <row r="597" spans="1:90" ht="15" customHeight="1">
      <c r="A597" s="5"/>
      <c r="B597" s="6"/>
      <c r="C597" s="19" t="s">
        <v>7120</v>
      </c>
      <c r="D597" s="634" t="str">
        <f>IF($AC$136="","",IF(HLOOKUP($AC$136,Presentación!$AQ$3:$BV$574,Presentación!AP458)="","",HLOOKUP($AC$136,Presentación!$AQ$3:$BV$574,Presentación!AP458,0)))</f>
        <v/>
      </c>
      <c r="E597" s="669"/>
      <c r="F597" s="670"/>
      <c r="G597" s="752" t="str">
        <f>IF($AC$136="","",IF(HLOOKUP($AC$136,Presentación!$BZ$3:$DE$574,Presentación!AP458,0)="","",HLOOKUP($AC$136,Presentación!$BZ$3:$DE$574,Presentación!AP458,0)))</f>
        <v/>
      </c>
      <c r="H597" s="669"/>
      <c r="I597" s="669"/>
      <c r="J597" s="669"/>
      <c r="K597" s="669"/>
      <c r="L597" s="669"/>
      <c r="M597" s="669"/>
      <c r="N597" s="669"/>
      <c r="O597" s="669"/>
      <c r="P597" s="669"/>
      <c r="Q597" s="669"/>
      <c r="R597" s="669"/>
      <c r="S597" s="670"/>
      <c r="T597" s="866"/>
      <c r="U597" s="745"/>
      <c r="V597" s="746"/>
      <c r="W597" s="112"/>
      <c r="X597" s="112"/>
      <c r="Y597" s="112"/>
      <c r="Z597" s="112"/>
      <c r="AA597" s="112"/>
      <c r="AB597" s="112"/>
      <c r="AC597" s="112"/>
      <c r="AD597" s="112"/>
      <c r="AG597">
        <f t="shared" si="245"/>
        <v>0</v>
      </c>
      <c r="AH597" s="247">
        <f t="shared" si="246"/>
        <v>0</v>
      </c>
      <c r="AI597" s="310" t="str">
        <f>IF(AH597=0,"",
IF(SUM($AH$142:AH597)=1,AJ597,
IF($AH$717&gt;SUM($AH$142:AH597),_xlfn.CONCAT(", ",AJ597),
IF($AH$717=SUM($AH$142:AH597),_xlfn.CONCAT(" y ",AJ597)))))</f>
        <v/>
      </c>
      <c r="AJ597" s="19">
        <v>456</v>
      </c>
      <c r="AK597">
        <f t="shared" si="244"/>
        <v>0</v>
      </c>
      <c r="AL597">
        <f t="shared" si="247"/>
        <v>0</v>
      </c>
      <c r="AM597">
        <f t="shared" si="248"/>
        <v>0</v>
      </c>
      <c r="AN597">
        <f t="shared" si="249"/>
        <v>0</v>
      </c>
      <c r="AO597">
        <f t="shared" si="250"/>
        <v>0</v>
      </c>
      <c r="AP597">
        <f t="shared" si="251"/>
        <v>0</v>
      </c>
      <c r="AQ597">
        <f t="shared" si="252"/>
        <v>0</v>
      </c>
      <c r="AR597">
        <f t="shared" si="253"/>
        <v>0</v>
      </c>
      <c r="AS597">
        <f t="shared" si="254"/>
        <v>0</v>
      </c>
      <c r="AT597" s="311">
        <f t="shared" si="255"/>
        <v>0</v>
      </c>
      <c r="AU597" s="312">
        <f t="shared" si="256"/>
        <v>0</v>
      </c>
      <c r="AV597" s="313">
        <f t="shared" si="257"/>
        <v>0</v>
      </c>
      <c r="AW597" s="314">
        <f t="shared" si="267"/>
        <v>0</v>
      </c>
      <c r="AX597" s="311">
        <f t="shared" si="258"/>
        <v>0</v>
      </c>
      <c r="AY597" s="312">
        <f t="shared" si="259"/>
        <v>0</v>
      </c>
      <c r="AZ597" s="313">
        <f t="shared" si="260"/>
        <v>0</v>
      </c>
      <c r="BA597" s="314">
        <f t="shared" si="268"/>
        <v>0</v>
      </c>
      <c r="BB597" s="311">
        <f t="shared" si="261"/>
        <v>0</v>
      </c>
      <c r="BC597" s="312">
        <f t="shared" si="262"/>
        <v>0</v>
      </c>
      <c r="BD597" s="313">
        <f t="shared" si="263"/>
        <v>0</v>
      </c>
      <c r="BE597" s="314">
        <f t="shared" si="269"/>
        <v>0</v>
      </c>
      <c r="BF597" s="311">
        <f t="shared" si="264"/>
        <v>0</v>
      </c>
      <c r="BG597" s="312">
        <f t="shared" si="265"/>
        <v>0</v>
      </c>
      <c r="BH597" s="313">
        <f t="shared" si="266"/>
        <v>0</v>
      </c>
      <c r="BI597" s="314">
        <f t="shared" si="270"/>
        <v>0</v>
      </c>
      <c r="BJ597" s="247">
        <f t="shared" si="271"/>
        <v>0</v>
      </c>
      <c r="BK597" s="310" t="str">
        <f>IF(BJ597=0,"",
IF(SUM($BJ$143:BJ597)=1,BL597,
IF($BJ$718&gt;SUM($BJ$143:BJ597),_xlfn.CONCAT(", ",BL597),
IF($BJ$718=SUM($BJ$143:BJ597),_xlfn.CONCAT(" y ",BL597)))))</f>
        <v/>
      </c>
      <c r="BL597" s="19">
        <v>455</v>
      </c>
      <c r="BM597" s="14"/>
      <c r="BN597" s="315"/>
      <c r="BO597" s="315"/>
      <c r="BP597" s="315"/>
      <c r="BQ597" s="315"/>
      <c r="BR597" s="315"/>
      <c r="BS597" s="315"/>
      <c r="BT597" s="315"/>
      <c r="BU597" s="315"/>
      <c r="BV597" s="14"/>
      <c r="BW597" s="14"/>
      <c r="BX597" s="14"/>
      <c r="BY597" s="14"/>
      <c r="BZ597" s="14"/>
      <c r="CA597" s="14"/>
      <c r="CB597" s="14"/>
      <c r="CC597" s="14"/>
      <c r="CD597" s="14"/>
      <c r="CE597" s="14"/>
      <c r="CF597" s="14"/>
      <c r="CG597" s="14"/>
      <c r="CH597" s="14"/>
      <c r="CI597" s="14"/>
      <c r="CJ597" s="14"/>
      <c r="CK597" s="14"/>
      <c r="CL597" s="14"/>
    </row>
    <row r="598" spans="1:90" ht="15" customHeight="1">
      <c r="A598" s="5"/>
      <c r="B598" s="6"/>
      <c r="C598" s="19" t="s">
        <v>7121</v>
      </c>
      <c r="D598" s="634" t="str">
        <f>IF($AC$136="","",IF(HLOOKUP($AC$136,Presentación!$AQ$3:$BV$574,Presentación!AP459)="","",HLOOKUP($AC$136,Presentación!$AQ$3:$BV$574,Presentación!AP459,0)))</f>
        <v/>
      </c>
      <c r="E598" s="669"/>
      <c r="F598" s="670"/>
      <c r="G598" s="752" t="str">
        <f>IF($AC$136="","",IF(HLOOKUP($AC$136,Presentación!$BZ$3:$DE$574,Presentación!AP459,0)="","",HLOOKUP($AC$136,Presentación!$BZ$3:$DE$574,Presentación!AP459,0)))</f>
        <v/>
      </c>
      <c r="H598" s="669"/>
      <c r="I598" s="669"/>
      <c r="J598" s="669"/>
      <c r="K598" s="669"/>
      <c r="L598" s="669"/>
      <c r="M598" s="669"/>
      <c r="N598" s="669"/>
      <c r="O598" s="669"/>
      <c r="P598" s="669"/>
      <c r="Q598" s="669"/>
      <c r="R598" s="669"/>
      <c r="S598" s="670"/>
      <c r="T598" s="866"/>
      <c r="U598" s="745"/>
      <c r="V598" s="746"/>
      <c r="W598" s="112"/>
      <c r="X598" s="112"/>
      <c r="Y598" s="112"/>
      <c r="Z598" s="112"/>
      <c r="AA598" s="112"/>
      <c r="AB598" s="112"/>
      <c r="AC598" s="112"/>
      <c r="AD598" s="112"/>
      <c r="AG598">
        <f t="shared" si="245"/>
        <v>0</v>
      </c>
      <c r="AH598" s="247">
        <f t="shared" si="246"/>
        <v>0</v>
      </c>
      <c r="AI598" s="310" t="str">
        <f>IF(AH598=0,"",
IF(SUM($AH$142:AH598)=1,AJ598,
IF($AH$717&gt;SUM($AH$142:AH598),_xlfn.CONCAT(", ",AJ598),
IF($AH$717=SUM($AH$142:AH598),_xlfn.CONCAT(" y ",AJ598)))))</f>
        <v/>
      </c>
      <c r="AJ598" s="19">
        <v>457</v>
      </c>
      <c r="AK598">
        <f t="shared" si="244"/>
        <v>0</v>
      </c>
      <c r="AL598">
        <f t="shared" si="247"/>
        <v>0</v>
      </c>
      <c r="AM598">
        <f t="shared" si="248"/>
        <v>0</v>
      </c>
      <c r="AN598">
        <f t="shared" si="249"/>
        <v>0</v>
      </c>
      <c r="AO598">
        <f t="shared" si="250"/>
        <v>0</v>
      </c>
      <c r="AP598">
        <f t="shared" si="251"/>
        <v>0</v>
      </c>
      <c r="AQ598">
        <f t="shared" si="252"/>
        <v>0</v>
      </c>
      <c r="AR598">
        <f t="shared" si="253"/>
        <v>0</v>
      </c>
      <c r="AS598">
        <f t="shared" si="254"/>
        <v>0</v>
      </c>
      <c r="AT598" s="311">
        <f t="shared" si="255"/>
        <v>0</v>
      </c>
      <c r="AU598" s="312">
        <f t="shared" si="256"/>
        <v>0</v>
      </c>
      <c r="AV598" s="313">
        <f t="shared" si="257"/>
        <v>0</v>
      </c>
      <c r="AW598" s="314">
        <f t="shared" si="267"/>
        <v>0</v>
      </c>
      <c r="AX598" s="311">
        <f t="shared" si="258"/>
        <v>0</v>
      </c>
      <c r="AY598" s="312">
        <f t="shared" si="259"/>
        <v>0</v>
      </c>
      <c r="AZ598" s="313">
        <f t="shared" si="260"/>
        <v>0</v>
      </c>
      <c r="BA598" s="314">
        <f t="shared" si="268"/>
        <v>0</v>
      </c>
      <c r="BB598" s="311">
        <f t="shared" si="261"/>
        <v>0</v>
      </c>
      <c r="BC598" s="312">
        <f t="shared" si="262"/>
        <v>0</v>
      </c>
      <c r="BD598" s="313">
        <f t="shared" si="263"/>
        <v>0</v>
      </c>
      <c r="BE598" s="314">
        <f t="shared" si="269"/>
        <v>0</v>
      </c>
      <c r="BF598" s="311">
        <f t="shared" si="264"/>
        <v>0</v>
      </c>
      <c r="BG598" s="312">
        <f t="shared" si="265"/>
        <v>0</v>
      </c>
      <c r="BH598" s="313">
        <f t="shared" si="266"/>
        <v>0</v>
      </c>
      <c r="BI598" s="314">
        <f t="shared" si="270"/>
        <v>0</v>
      </c>
      <c r="BJ598" s="247">
        <f t="shared" si="271"/>
        <v>0</v>
      </c>
      <c r="BK598" s="310" t="str">
        <f>IF(BJ598=0,"",
IF(SUM($BJ$143:BJ598)=1,BL598,
IF($BJ$718&gt;SUM($BJ$143:BJ598),_xlfn.CONCAT(", ",BL598),
IF($BJ$718=SUM($BJ$143:BJ598),_xlfn.CONCAT(" y ",BL598)))))</f>
        <v/>
      </c>
      <c r="BL598" s="19">
        <v>456</v>
      </c>
      <c r="BM598" s="14"/>
      <c r="BN598" s="315"/>
      <c r="BO598" s="315"/>
      <c r="BP598" s="315"/>
      <c r="BQ598" s="315"/>
      <c r="BR598" s="315"/>
      <c r="BS598" s="315"/>
      <c r="BT598" s="315"/>
      <c r="BU598" s="315"/>
      <c r="BV598" s="14"/>
      <c r="BW598" s="14"/>
      <c r="BX598" s="14"/>
      <c r="BY598" s="14"/>
      <c r="BZ598" s="14"/>
      <c r="CA598" s="14"/>
      <c r="CB598" s="14"/>
      <c r="CC598" s="14"/>
      <c r="CD598" s="14"/>
      <c r="CE598" s="14"/>
      <c r="CF598" s="14"/>
      <c r="CG598" s="14"/>
      <c r="CH598" s="14"/>
      <c r="CI598" s="14"/>
      <c r="CJ598" s="14"/>
      <c r="CK598" s="14"/>
      <c r="CL598" s="14"/>
    </row>
    <row r="599" spans="1:90" ht="15" customHeight="1">
      <c r="A599" s="5"/>
      <c r="B599" s="6"/>
      <c r="C599" s="19" t="s">
        <v>7122</v>
      </c>
      <c r="D599" s="634" t="str">
        <f>IF($AC$136="","",IF(HLOOKUP($AC$136,Presentación!$AQ$3:$BV$574,Presentación!AP460)="","",HLOOKUP($AC$136,Presentación!$AQ$3:$BV$574,Presentación!AP460,0)))</f>
        <v/>
      </c>
      <c r="E599" s="669"/>
      <c r="F599" s="670"/>
      <c r="G599" s="752" t="str">
        <f>IF($AC$136="","",IF(HLOOKUP($AC$136,Presentación!$BZ$3:$DE$574,Presentación!AP460,0)="","",HLOOKUP($AC$136,Presentación!$BZ$3:$DE$574,Presentación!AP460,0)))</f>
        <v/>
      </c>
      <c r="H599" s="669"/>
      <c r="I599" s="669"/>
      <c r="J599" s="669"/>
      <c r="K599" s="669"/>
      <c r="L599" s="669"/>
      <c r="M599" s="669"/>
      <c r="N599" s="669"/>
      <c r="O599" s="669"/>
      <c r="P599" s="669"/>
      <c r="Q599" s="669"/>
      <c r="R599" s="669"/>
      <c r="S599" s="670"/>
      <c r="T599" s="866"/>
      <c r="U599" s="745"/>
      <c r="V599" s="746"/>
      <c r="W599" s="112"/>
      <c r="X599" s="112"/>
      <c r="Y599" s="112"/>
      <c r="Z599" s="112"/>
      <c r="AA599" s="112"/>
      <c r="AB599" s="112"/>
      <c r="AC599" s="112"/>
      <c r="AD599" s="112"/>
      <c r="AG599">
        <f t="shared" si="245"/>
        <v>0</v>
      </c>
      <c r="AH599" s="247">
        <f t="shared" si="246"/>
        <v>0</v>
      </c>
      <c r="AI599" s="310" t="str">
        <f>IF(AH599=0,"",
IF(SUM($AH$142:AH599)=1,AJ599,
IF($AH$717&gt;SUM($AH$142:AH599),_xlfn.CONCAT(", ",AJ599),
IF($AH$717=SUM($AH$142:AH599),_xlfn.CONCAT(" y ",AJ599)))))</f>
        <v/>
      </c>
      <c r="AJ599" s="19">
        <v>458</v>
      </c>
      <c r="AK599">
        <f t="shared" si="244"/>
        <v>0</v>
      </c>
      <c r="AL599">
        <f t="shared" si="247"/>
        <v>0</v>
      </c>
      <c r="AM599">
        <f t="shared" si="248"/>
        <v>0</v>
      </c>
      <c r="AN599">
        <f t="shared" si="249"/>
        <v>0</v>
      </c>
      <c r="AO599">
        <f t="shared" si="250"/>
        <v>0</v>
      </c>
      <c r="AP599">
        <f t="shared" si="251"/>
        <v>0</v>
      </c>
      <c r="AQ599">
        <f t="shared" si="252"/>
        <v>0</v>
      </c>
      <c r="AR599">
        <f t="shared" si="253"/>
        <v>0</v>
      </c>
      <c r="AS599">
        <f t="shared" si="254"/>
        <v>0</v>
      </c>
      <c r="AT599" s="311">
        <f t="shared" si="255"/>
        <v>0</v>
      </c>
      <c r="AU599" s="312">
        <f t="shared" si="256"/>
        <v>0</v>
      </c>
      <c r="AV599" s="313">
        <f t="shared" si="257"/>
        <v>0</v>
      </c>
      <c r="AW599" s="314">
        <f t="shared" si="267"/>
        <v>0</v>
      </c>
      <c r="AX599" s="311">
        <f t="shared" si="258"/>
        <v>0</v>
      </c>
      <c r="AY599" s="312">
        <f t="shared" si="259"/>
        <v>0</v>
      </c>
      <c r="AZ599" s="313">
        <f t="shared" si="260"/>
        <v>0</v>
      </c>
      <c r="BA599" s="314">
        <f t="shared" si="268"/>
        <v>0</v>
      </c>
      <c r="BB599" s="311">
        <f t="shared" si="261"/>
        <v>0</v>
      </c>
      <c r="BC599" s="312">
        <f t="shared" si="262"/>
        <v>0</v>
      </c>
      <c r="BD599" s="313">
        <f t="shared" si="263"/>
        <v>0</v>
      </c>
      <c r="BE599" s="314">
        <f t="shared" si="269"/>
        <v>0</v>
      </c>
      <c r="BF599" s="311">
        <f t="shared" si="264"/>
        <v>0</v>
      </c>
      <c r="BG599" s="312">
        <f t="shared" si="265"/>
        <v>0</v>
      </c>
      <c r="BH599" s="313">
        <f t="shared" si="266"/>
        <v>0</v>
      </c>
      <c r="BI599" s="314">
        <f t="shared" si="270"/>
        <v>0</v>
      </c>
      <c r="BJ599" s="247">
        <f t="shared" si="271"/>
        <v>0</v>
      </c>
      <c r="BK599" s="310" t="str">
        <f>IF(BJ599=0,"",
IF(SUM($BJ$143:BJ599)=1,BL599,
IF($BJ$718&gt;SUM($BJ$143:BJ599),_xlfn.CONCAT(", ",BL599),
IF($BJ$718=SUM($BJ$143:BJ599),_xlfn.CONCAT(" y ",BL599)))))</f>
        <v/>
      </c>
      <c r="BL599" s="19">
        <v>457</v>
      </c>
      <c r="BM599" s="14"/>
      <c r="BN599" s="315"/>
      <c r="BO599" s="315"/>
      <c r="BP599" s="315"/>
      <c r="BQ599" s="315"/>
      <c r="BR599" s="315"/>
      <c r="BS599" s="315"/>
      <c r="BT599" s="315"/>
      <c r="BU599" s="315"/>
      <c r="BV599" s="14"/>
      <c r="BW599" s="14"/>
      <c r="BX599" s="14"/>
      <c r="BY599" s="14"/>
      <c r="BZ599" s="14"/>
      <c r="CA599" s="14"/>
      <c r="CB599" s="14"/>
      <c r="CC599" s="14"/>
      <c r="CD599" s="14"/>
      <c r="CE599" s="14"/>
      <c r="CF599" s="14"/>
      <c r="CG599" s="14"/>
      <c r="CH599" s="14"/>
      <c r="CI599" s="14"/>
      <c r="CJ599" s="14"/>
      <c r="CK599" s="14"/>
      <c r="CL599" s="14"/>
    </row>
    <row r="600" spans="1:90" ht="15" customHeight="1">
      <c r="A600" s="5"/>
      <c r="B600" s="6"/>
      <c r="C600" s="19" t="s">
        <v>7123</v>
      </c>
      <c r="D600" s="634" t="str">
        <f>IF($AC$136="","",IF(HLOOKUP($AC$136,Presentación!$AQ$3:$BV$574,Presentación!AP461)="","",HLOOKUP($AC$136,Presentación!$AQ$3:$BV$574,Presentación!AP461,0)))</f>
        <v/>
      </c>
      <c r="E600" s="669"/>
      <c r="F600" s="670"/>
      <c r="G600" s="752" t="str">
        <f>IF($AC$136="","",IF(HLOOKUP($AC$136,Presentación!$BZ$3:$DE$574,Presentación!AP461,0)="","",HLOOKUP($AC$136,Presentación!$BZ$3:$DE$574,Presentación!AP461,0)))</f>
        <v/>
      </c>
      <c r="H600" s="669"/>
      <c r="I600" s="669"/>
      <c r="J600" s="669"/>
      <c r="K600" s="669"/>
      <c r="L600" s="669"/>
      <c r="M600" s="669"/>
      <c r="N600" s="669"/>
      <c r="O600" s="669"/>
      <c r="P600" s="669"/>
      <c r="Q600" s="669"/>
      <c r="R600" s="669"/>
      <c r="S600" s="670"/>
      <c r="T600" s="866"/>
      <c r="U600" s="745"/>
      <c r="V600" s="746"/>
      <c r="W600" s="112"/>
      <c r="X600" s="112"/>
      <c r="Y600" s="112"/>
      <c r="Z600" s="112"/>
      <c r="AA600" s="112"/>
      <c r="AB600" s="112"/>
      <c r="AC600" s="112"/>
      <c r="AD600" s="112"/>
      <c r="AG600">
        <f t="shared" si="245"/>
        <v>0</v>
      </c>
      <c r="AH600" s="247">
        <f t="shared" si="246"/>
        <v>0</v>
      </c>
      <c r="AI600" s="310" t="str">
        <f>IF(AH600=0,"",
IF(SUM($AH$142:AH600)=1,AJ600,
IF($AH$717&gt;SUM($AH$142:AH600),_xlfn.CONCAT(", ",AJ600),
IF($AH$717=SUM($AH$142:AH600),_xlfn.CONCAT(" y ",AJ600)))))</f>
        <v/>
      </c>
      <c r="AJ600" s="19">
        <v>459</v>
      </c>
      <c r="AK600">
        <f t="shared" si="244"/>
        <v>0</v>
      </c>
      <c r="AL600">
        <f t="shared" si="247"/>
        <v>0</v>
      </c>
      <c r="AM600">
        <f t="shared" si="248"/>
        <v>0</v>
      </c>
      <c r="AN600">
        <f t="shared" si="249"/>
        <v>0</v>
      </c>
      <c r="AO600">
        <f t="shared" si="250"/>
        <v>0</v>
      </c>
      <c r="AP600">
        <f t="shared" si="251"/>
        <v>0</v>
      </c>
      <c r="AQ600">
        <f t="shared" si="252"/>
        <v>0</v>
      </c>
      <c r="AR600">
        <f t="shared" si="253"/>
        <v>0</v>
      </c>
      <c r="AS600">
        <f t="shared" si="254"/>
        <v>0</v>
      </c>
      <c r="AT600" s="311">
        <f t="shared" si="255"/>
        <v>0</v>
      </c>
      <c r="AU600" s="312">
        <f t="shared" si="256"/>
        <v>0</v>
      </c>
      <c r="AV600" s="313">
        <f t="shared" si="257"/>
        <v>0</v>
      </c>
      <c r="AW600" s="314">
        <f t="shared" si="267"/>
        <v>0</v>
      </c>
      <c r="AX600" s="311">
        <f t="shared" si="258"/>
        <v>0</v>
      </c>
      <c r="AY600" s="312">
        <f t="shared" si="259"/>
        <v>0</v>
      </c>
      <c r="AZ600" s="313">
        <f t="shared" si="260"/>
        <v>0</v>
      </c>
      <c r="BA600" s="314">
        <f t="shared" si="268"/>
        <v>0</v>
      </c>
      <c r="BB600" s="311">
        <f t="shared" si="261"/>
        <v>0</v>
      </c>
      <c r="BC600" s="312">
        <f t="shared" si="262"/>
        <v>0</v>
      </c>
      <c r="BD600" s="313">
        <f t="shared" si="263"/>
        <v>0</v>
      </c>
      <c r="BE600" s="314">
        <f t="shared" si="269"/>
        <v>0</v>
      </c>
      <c r="BF600" s="311">
        <f t="shared" si="264"/>
        <v>0</v>
      </c>
      <c r="BG600" s="312">
        <f t="shared" si="265"/>
        <v>0</v>
      </c>
      <c r="BH600" s="313">
        <f t="shared" si="266"/>
        <v>0</v>
      </c>
      <c r="BI600" s="314">
        <f t="shared" si="270"/>
        <v>0</v>
      </c>
      <c r="BJ600" s="247">
        <f t="shared" si="271"/>
        <v>0</v>
      </c>
      <c r="BK600" s="310" t="str">
        <f>IF(BJ600=0,"",
IF(SUM($BJ$143:BJ600)=1,BL600,
IF($BJ$718&gt;SUM($BJ$143:BJ600),_xlfn.CONCAT(", ",BL600),
IF($BJ$718=SUM($BJ$143:BJ600),_xlfn.CONCAT(" y ",BL600)))))</f>
        <v/>
      </c>
      <c r="BL600" s="19">
        <v>458</v>
      </c>
      <c r="BM600" s="14"/>
      <c r="BN600" s="315"/>
      <c r="BO600" s="315"/>
      <c r="BP600" s="315"/>
      <c r="BQ600" s="315"/>
      <c r="BR600" s="315"/>
      <c r="BS600" s="315"/>
      <c r="BT600" s="315"/>
      <c r="BU600" s="315"/>
      <c r="BV600" s="14"/>
      <c r="BW600" s="14"/>
      <c r="BX600" s="14"/>
      <c r="BY600" s="14"/>
      <c r="BZ600" s="14"/>
      <c r="CA600" s="14"/>
      <c r="CB600" s="14"/>
      <c r="CC600" s="14"/>
      <c r="CD600" s="14"/>
      <c r="CE600" s="14"/>
      <c r="CF600" s="14"/>
      <c r="CG600" s="14"/>
      <c r="CH600" s="14"/>
      <c r="CI600" s="14"/>
      <c r="CJ600" s="14"/>
      <c r="CK600" s="14"/>
      <c r="CL600" s="14"/>
    </row>
    <row r="601" spans="1:90" ht="15" customHeight="1">
      <c r="A601" s="5"/>
      <c r="B601" s="6"/>
      <c r="C601" s="19" t="s">
        <v>7124</v>
      </c>
      <c r="D601" s="634" t="str">
        <f>IF($AC$136="","",IF(HLOOKUP($AC$136,Presentación!$AQ$3:$BV$574,Presentación!AP462)="","",HLOOKUP($AC$136,Presentación!$AQ$3:$BV$574,Presentación!AP462,0)))</f>
        <v/>
      </c>
      <c r="E601" s="669"/>
      <c r="F601" s="670"/>
      <c r="G601" s="752" t="str">
        <f>IF($AC$136="","",IF(HLOOKUP($AC$136,Presentación!$BZ$3:$DE$574,Presentación!AP462,0)="","",HLOOKUP($AC$136,Presentación!$BZ$3:$DE$574,Presentación!AP462,0)))</f>
        <v/>
      </c>
      <c r="H601" s="669"/>
      <c r="I601" s="669"/>
      <c r="J601" s="669"/>
      <c r="K601" s="669"/>
      <c r="L601" s="669"/>
      <c r="M601" s="669"/>
      <c r="N601" s="669"/>
      <c r="O601" s="669"/>
      <c r="P601" s="669"/>
      <c r="Q601" s="669"/>
      <c r="R601" s="669"/>
      <c r="S601" s="670"/>
      <c r="T601" s="866"/>
      <c r="U601" s="745"/>
      <c r="V601" s="746"/>
      <c r="W601" s="112"/>
      <c r="X601" s="112"/>
      <c r="Y601" s="112"/>
      <c r="Z601" s="112"/>
      <c r="AA601" s="112"/>
      <c r="AB601" s="112"/>
      <c r="AC601" s="112"/>
      <c r="AD601" s="112"/>
      <c r="AG601">
        <f t="shared" si="245"/>
        <v>0</v>
      </c>
      <c r="AH601" s="247">
        <f t="shared" si="246"/>
        <v>0</v>
      </c>
      <c r="AI601" s="310" t="str">
        <f>IF(AH601=0,"",
IF(SUM($AH$142:AH601)=1,AJ601,
IF($AH$717&gt;SUM($AH$142:AH601),_xlfn.CONCAT(", ",AJ601),
IF($AH$717=SUM($AH$142:AH601),_xlfn.CONCAT(" y ",AJ601)))))</f>
        <v/>
      </c>
      <c r="AJ601" s="19">
        <v>460</v>
      </c>
      <c r="AK601">
        <f t="shared" si="244"/>
        <v>0</v>
      </c>
      <c r="AL601">
        <f t="shared" si="247"/>
        <v>0</v>
      </c>
      <c r="AM601">
        <f t="shared" si="248"/>
        <v>0</v>
      </c>
      <c r="AN601">
        <f t="shared" si="249"/>
        <v>0</v>
      </c>
      <c r="AO601">
        <f t="shared" si="250"/>
        <v>0</v>
      </c>
      <c r="AP601">
        <f t="shared" si="251"/>
        <v>0</v>
      </c>
      <c r="AQ601">
        <f t="shared" si="252"/>
        <v>0</v>
      </c>
      <c r="AR601">
        <f t="shared" si="253"/>
        <v>0</v>
      </c>
      <c r="AS601">
        <f t="shared" si="254"/>
        <v>0</v>
      </c>
      <c r="AT601" s="311">
        <f t="shared" si="255"/>
        <v>0</v>
      </c>
      <c r="AU601" s="312">
        <f t="shared" si="256"/>
        <v>0</v>
      </c>
      <c r="AV601" s="313">
        <f t="shared" si="257"/>
        <v>0</v>
      </c>
      <c r="AW601" s="314">
        <f t="shared" si="267"/>
        <v>0</v>
      </c>
      <c r="AX601" s="311">
        <f t="shared" si="258"/>
        <v>0</v>
      </c>
      <c r="AY601" s="312">
        <f t="shared" si="259"/>
        <v>0</v>
      </c>
      <c r="AZ601" s="313">
        <f t="shared" si="260"/>
        <v>0</v>
      </c>
      <c r="BA601" s="314">
        <f t="shared" si="268"/>
        <v>0</v>
      </c>
      <c r="BB601" s="311">
        <f t="shared" si="261"/>
        <v>0</v>
      </c>
      <c r="BC601" s="312">
        <f t="shared" si="262"/>
        <v>0</v>
      </c>
      <c r="BD601" s="313">
        <f t="shared" si="263"/>
        <v>0</v>
      </c>
      <c r="BE601" s="314">
        <f t="shared" si="269"/>
        <v>0</v>
      </c>
      <c r="BF601" s="311">
        <f t="shared" si="264"/>
        <v>0</v>
      </c>
      <c r="BG601" s="312">
        <f t="shared" si="265"/>
        <v>0</v>
      </c>
      <c r="BH601" s="313">
        <f t="shared" si="266"/>
        <v>0</v>
      </c>
      <c r="BI601" s="314">
        <f t="shared" si="270"/>
        <v>0</v>
      </c>
      <c r="BJ601" s="247">
        <f t="shared" si="271"/>
        <v>0</v>
      </c>
      <c r="BK601" s="310" t="str">
        <f>IF(BJ601=0,"",
IF(SUM($BJ$143:BJ601)=1,BL601,
IF($BJ$718&gt;SUM($BJ$143:BJ601),_xlfn.CONCAT(", ",BL601),
IF($BJ$718=SUM($BJ$143:BJ601),_xlfn.CONCAT(" y ",BL601)))))</f>
        <v/>
      </c>
      <c r="BL601" s="19">
        <v>459</v>
      </c>
      <c r="BM601" s="14"/>
      <c r="BN601" s="315"/>
      <c r="BO601" s="315"/>
      <c r="BP601" s="315"/>
      <c r="BQ601" s="315"/>
      <c r="BR601" s="315"/>
      <c r="BS601" s="315"/>
      <c r="BT601" s="315"/>
      <c r="BU601" s="315"/>
      <c r="BV601" s="14"/>
      <c r="BW601" s="14"/>
      <c r="BX601" s="14"/>
      <c r="BY601" s="14"/>
      <c r="BZ601" s="14"/>
      <c r="CA601" s="14"/>
      <c r="CB601" s="14"/>
      <c r="CC601" s="14"/>
      <c r="CD601" s="14"/>
      <c r="CE601" s="14"/>
      <c r="CF601" s="14"/>
      <c r="CG601" s="14"/>
      <c r="CH601" s="14"/>
      <c r="CI601" s="14"/>
      <c r="CJ601" s="14"/>
      <c r="CK601" s="14"/>
      <c r="CL601" s="14"/>
    </row>
    <row r="602" spans="1:90" ht="15" customHeight="1">
      <c r="A602" s="5"/>
      <c r="B602" s="6"/>
      <c r="C602" s="19" t="s">
        <v>7125</v>
      </c>
      <c r="D602" s="634" t="str">
        <f>IF($AC$136="","",IF(HLOOKUP($AC$136,Presentación!$AQ$3:$BV$574,Presentación!AP463)="","",HLOOKUP($AC$136,Presentación!$AQ$3:$BV$574,Presentación!AP463,0)))</f>
        <v/>
      </c>
      <c r="E602" s="669"/>
      <c r="F602" s="670"/>
      <c r="G602" s="752" t="str">
        <f>IF($AC$136="","",IF(HLOOKUP($AC$136,Presentación!$BZ$3:$DE$574,Presentación!AP463,0)="","",HLOOKUP($AC$136,Presentación!$BZ$3:$DE$574,Presentación!AP463,0)))</f>
        <v/>
      </c>
      <c r="H602" s="669"/>
      <c r="I602" s="669"/>
      <c r="J602" s="669"/>
      <c r="K602" s="669"/>
      <c r="L602" s="669"/>
      <c r="M602" s="669"/>
      <c r="N602" s="669"/>
      <c r="O602" s="669"/>
      <c r="P602" s="669"/>
      <c r="Q602" s="669"/>
      <c r="R602" s="669"/>
      <c r="S602" s="670"/>
      <c r="T602" s="866"/>
      <c r="U602" s="745"/>
      <c r="V602" s="746"/>
      <c r="W602" s="112"/>
      <c r="X602" s="112"/>
      <c r="Y602" s="112"/>
      <c r="Z602" s="112"/>
      <c r="AA602" s="112"/>
      <c r="AB602" s="112"/>
      <c r="AC602" s="112"/>
      <c r="AD602" s="112"/>
      <c r="AG602">
        <f t="shared" si="245"/>
        <v>0</v>
      </c>
      <c r="AH602" s="247">
        <f t="shared" si="246"/>
        <v>0</v>
      </c>
      <c r="AI602" s="310" t="str">
        <f>IF(AH602=0,"",
IF(SUM($AH$142:AH602)=1,AJ602,
IF($AH$717&gt;SUM($AH$142:AH602),_xlfn.CONCAT(", ",AJ602),
IF($AH$717=SUM($AH$142:AH602),_xlfn.CONCAT(" y ",AJ602)))))</f>
        <v/>
      </c>
      <c r="AJ602" s="19">
        <v>461</v>
      </c>
      <c r="AK602">
        <f t="shared" si="244"/>
        <v>0</v>
      </c>
      <c r="AL602">
        <f t="shared" si="247"/>
        <v>0</v>
      </c>
      <c r="AM602">
        <f t="shared" si="248"/>
        <v>0</v>
      </c>
      <c r="AN602">
        <f t="shared" si="249"/>
        <v>0</v>
      </c>
      <c r="AO602">
        <f t="shared" si="250"/>
        <v>0</v>
      </c>
      <c r="AP602">
        <f t="shared" si="251"/>
        <v>0</v>
      </c>
      <c r="AQ602">
        <f t="shared" si="252"/>
        <v>0</v>
      </c>
      <c r="AR602">
        <f t="shared" si="253"/>
        <v>0</v>
      </c>
      <c r="AS602">
        <f t="shared" si="254"/>
        <v>0</v>
      </c>
      <c r="AT602" s="311">
        <f t="shared" si="255"/>
        <v>0</v>
      </c>
      <c r="AU602" s="312">
        <f t="shared" si="256"/>
        <v>0</v>
      </c>
      <c r="AV602" s="313">
        <f t="shared" si="257"/>
        <v>0</v>
      </c>
      <c r="AW602" s="314">
        <f t="shared" si="267"/>
        <v>0</v>
      </c>
      <c r="AX602" s="311">
        <f t="shared" si="258"/>
        <v>0</v>
      </c>
      <c r="AY602" s="312">
        <f t="shared" si="259"/>
        <v>0</v>
      </c>
      <c r="AZ602" s="313">
        <f t="shared" si="260"/>
        <v>0</v>
      </c>
      <c r="BA602" s="314">
        <f t="shared" si="268"/>
        <v>0</v>
      </c>
      <c r="BB602" s="311">
        <f t="shared" si="261"/>
        <v>0</v>
      </c>
      <c r="BC602" s="312">
        <f t="shared" si="262"/>
        <v>0</v>
      </c>
      <c r="BD602" s="313">
        <f t="shared" si="263"/>
        <v>0</v>
      </c>
      <c r="BE602" s="314">
        <f t="shared" si="269"/>
        <v>0</v>
      </c>
      <c r="BF602" s="311">
        <f t="shared" si="264"/>
        <v>0</v>
      </c>
      <c r="BG602" s="312">
        <f t="shared" si="265"/>
        <v>0</v>
      </c>
      <c r="BH602" s="313">
        <f t="shared" si="266"/>
        <v>0</v>
      </c>
      <c r="BI602" s="314">
        <f t="shared" si="270"/>
        <v>0</v>
      </c>
      <c r="BJ602" s="247">
        <f t="shared" si="271"/>
        <v>0</v>
      </c>
      <c r="BK602" s="310" t="str">
        <f>IF(BJ602=0,"",
IF(SUM($BJ$143:BJ602)=1,BL602,
IF($BJ$718&gt;SUM($BJ$143:BJ602),_xlfn.CONCAT(", ",BL602),
IF($BJ$718=SUM($BJ$143:BJ602),_xlfn.CONCAT(" y ",BL602)))))</f>
        <v/>
      </c>
      <c r="BL602" s="19">
        <v>460</v>
      </c>
      <c r="BM602" s="14"/>
      <c r="BN602" s="315"/>
      <c r="BO602" s="315"/>
      <c r="BP602" s="315"/>
      <c r="BQ602" s="315"/>
      <c r="BR602" s="315"/>
      <c r="BS602" s="315"/>
      <c r="BT602" s="315"/>
      <c r="BU602" s="315"/>
      <c r="BV602" s="14"/>
      <c r="BW602" s="14"/>
      <c r="BX602" s="14"/>
      <c r="BY602" s="14"/>
      <c r="BZ602" s="14"/>
      <c r="CA602" s="14"/>
      <c r="CB602" s="14"/>
      <c r="CC602" s="14"/>
      <c r="CD602" s="14"/>
      <c r="CE602" s="14"/>
      <c r="CF602" s="14"/>
      <c r="CG602" s="14"/>
      <c r="CH602" s="14"/>
      <c r="CI602" s="14"/>
      <c r="CJ602" s="14"/>
      <c r="CK602" s="14"/>
      <c r="CL602" s="14"/>
    </row>
    <row r="603" spans="1:90" ht="15" customHeight="1">
      <c r="A603" s="5"/>
      <c r="B603" s="6"/>
      <c r="C603" s="19" t="s">
        <v>7126</v>
      </c>
      <c r="D603" s="634" t="str">
        <f>IF($AC$136="","",IF(HLOOKUP($AC$136,Presentación!$AQ$3:$BV$574,Presentación!AP464)="","",HLOOKUP($AC$136,Presentación!$AQ$3:$BV$574,Presentación!AP464,0)))</f>
        <v/>
      </c>
      <c r="E603" s="669"/>
      <c r="F603" s="670"/>
      <c r="G603" s="752" t="str">
        <f>IF($AC$136="","",IF(HLOOKUP($AC$136,Presentación!$BZ$3:$DE$574,Presentación!AP464,0)="","",HLOOKUP($AC$136,Presentación!$BZ$3:$DE$574,Presentación!AP464,0)))</f>
        <v/>
      </c>
      <c r="H603" s="669"/>
      <c r="I603" s="669"/>
      <c r="J603" s="669"/>
      <c r="K603" s="669"/>
      <c r="L603" s="669"/>
      <c r="M603" s="669"/>
      <c r="N603" s="669"/>
      <c r="O603" s="669"/>
      <c r="P603" s="669"/>
      <c r="Q603" s="669"/>
      <c r="R603" s="669"/>
      <c r="S603" s="670"/>
      <c r="T603" s="866"/>
      <c r="U603" s="745"/>
      <c r="V603" s="746"/>
      <c r="W603" s="112"/>
      <c r="X603" s="112"/>
      <c r="Y603" s="112"/>
      <c r="Z603" s="112"/>
      <c r="AA603" s="112"/>
      <c r="AB603" s="112"/>
      <c r="AC603" s="112"/>
      <c r="AD603" s="112"/>
      <c r="AG603">
        <f t="shared" si="245"/>
        <v>0</v>
      </c>
      <c r="AH603" s="247">
        <f t="shared" si="246"/>
        <v>0</v>
      </c>
      <c r="AI603" s="310" t="str">
        <f>IF(AH603=0,"",
IF(SUM($AH$142:AH603)=1,AJ603,
IF($AH$717&gt;SUM($AH$142:AH603),_xlfn.CONCAT(", ",AJ603),
IF($AH$717=SUM($AH$142:AH603),_xlfn.CONCAT(" y ",AJ603)))))</f>
        <v/>
      </c>
      <c r="AJ603" s="19">
        <v>462</v>
      </c>
      <c r="AK603">
        <f t="shared" si="244"/>
        <v>0</v>
      </c>
      <c r="AL603">
        <f t="shared" si="247"/>
        <v>0</v>
      </c>
      <c r="AM603">
        <f t="shared" si="248"/>
        <v>0</v>
      </c>
      <c r="AN603">
        <f t="shared" si="249"/>
        <v>0</v>
      </c>
      <c r="AO603">
        <f t="shared" si="250"/>
        <v>0</v>
      </c>
      <c r="AP603">
        <f t="shared" si="251"/>
        <v>0</v>
      </c>
      <c r="AQ603">
        <f t="shared" si="252"/>
        <v>0</v>
      </c>
      <c r="AR603">
        <f t="shared" si="253"/>
        <v>0</v>
      </c>
      <c r="AS603">
        <f t="shared" si="254"/>
        <v>0</v>
      </c>
      <c r="AT603" s="311">
        <f t="shared" si="255"/>
        <v>0</v>
      </c>
      <c r="AU603" s="312">
        <f t="shared" si="256"/>
        <v>0</v>
      </c>
      <c r="AV603" s="313">
        <f t="shared" si="257"/>
        <v>0</v>
      </c>
      <c r="AW603" s="314">
        <f t="shared" si="267"/>
        <v>0</v>
      </c>
      <c r="AX603" s="311">
        <f t="shared" si="258"/>
        <v>0</v>
      </c>
      <c r="AY603" s="312">
        <f t="shared" si="259"/>
        <v>0</v>
      </c>
      <c r="AZ603" s="313">
        <f t="shared" si="260"/>
        <v>0</v>
      </c>
      <c r="BA603" s="314">
        <f t="shared" si="268"/>
        <v>0</v>
      </c>
      <c r="BB603" s="311">
        <f t="shared" si="261"/>
        <v>0</v>
      </c>
      <c r="BC603" s="312">
        <f t="shared" si="262"/>
        <v>0</v>
      </c>
      <c r="BD603" s="313">
        <f t="shared" si="263"/>
        <v>0</v>
      </c>
      <c r="BE603" s="314">
        <f t="shared" si="269"/>
        <v>0</v>
      </c>
      <c r="BF603" s="311">
        <f t="shared" si="264"/>
        <v>0</v>
      </c>
      <c r="BG603" s="312">
        <f t="shared" si="265"/>
        <v>0</v>
      </c>
      <c r="BH603" s="313">
        <f t="shared" si="266"/>
        <v>0</v>
      </c>
      <c r="BI603" s="314">
        <f t="shared" si="270"/>
        <v>0</v>
      </c>
      <c r="BJ603" s="247">
        <f t="shared" si="271"/>
        <v>0</v>
      </c>
      <c r="BK603" s="310" t="str">
        <f>IF(BJ603=0,"",
IF(SUM($BJ$143:BJ603)=1,BL603,
IF($BJ$718&gt;SUM($BJ$143:BJ603),_xlfn.CONCAT(", ",BL603),
IF($BJ$718=SUM($BJ$143:BJ603),_xlfn.CONCAT(" y ",BL603)))))</f>
        <v/>
      </c>
      <c r="BL603" s="19">
        <v>461</v>
      </c>
      <c r="BM603" s="14"/>
      <c r="BN603" s="315"/>
      <c r="BO603" s="315"/>
      <c r="BP603" s="315"/>
      <c r="BQ603" s="315"/>
      <c r="BR603" s="315"/>
      <c r="BS603" s="315"/>
      <c r="BT603" s="315"/>
      <c r="BU603" s="315"/>
      <c r="BV603" s="14"/>
      <c r="BW603" s="14"/>
      <c r="BX603" s="14"/>
      <c r="BY603" s="14"/>
      <c r="BZ603" s="14"/>
      <c r="CA603" s="14"/>
      <c r="CB603" s="14"/>
      <c r="CC603" s="14"/>
      <c r="CD603" s="14"/>
      <c r="CE603" s="14"/>
      <c r="CF603" s="14"/>
      <c r="CG603" s="14"/>
      <c r="CH603" s="14"/>
      <c r="CI603" s="14"/>
      <c r="CJ603" s="14"/>
      <c r="CK603" s="14"/>
      <c r="CL603" s="14"/>
    </row>
    <row r="604" spans="1:90" ht="15" customHeight="1">
      <c r="A604" s="5"/>
      <c r="B604" s="6"/>
      <c r="C604" s="19" t="s">
        <v>7127</v>
      </c>
      <c r="D604" s="634" t="str">
        <f>IF($AC$136="","",IF(HLOOKUP($AC$136,Presentación!$AQ$3:$BV$574,Presentación!AP465)="","",HLOOKUP($AC$136,Presentación!$AQ$3:$BV$574,Presentación!AP465,0)))</f>
        <v/>
      </c>
      <c r="E604" s="669"/>
      <c r="F604" s="670"/>
      <c r="G604" s="752" t="str">
        <f>IF($AC$136="","",IF(HLOOKUP($AC$136,Presentación!$BZ$3:$DE$574,Presentación!AP465,0)="","",HLOOKUP($AC$136,Presentación!$BZ$3:$DE$574,Presentación!AP465,0)))</f>
        <v/>
      </c>
      <c r="H604" s="669"/>
      <c r="I604" s="669"/>
      <c r="J604" s="669"/>
      <c r="K604" s="669"/>
      <c r="L604" s="669"/>
      <c r="M604" s="669"/>
      <c r="N604" s="669"/>
      <c r="O604" s="669"/>
      <c r="P604" s="669"/>
      <c r="Q604" s="669"/>
      <c r="R604" s="669"/>
      <c r="S604" s="670"/>
      <c r="T604" s="866"/>
      <c r="U604" s="745"/>
      <c r="V604" s="746"/>
      <c r="W604" s="112"/>
      <c r="X604" s="112"/>
      <c r="Y604" s="112"/>
      <c r="Z604" s="112"/>
      <c r="AA604" s="112"/>
      <c r="AB604" s="112"/>
      <c r="AC604" s="112"/>
      <c r="AD604" s="112"/>
      <c r="AG604">
        <f t="shared" si="245"/>
        <v>0</v>
      </c>
      <c r="AH604" s="247">
        <f t="shared" si="246"/>
        <v>0</v>
      </c>
      <c r="AI604" s="310" t="str">
        <f>IF(AH604=0,"",
IF(SUM($AH$142:AH604)=1,AJ604,
IF($AH$717&gt;SUM($AH$142:AH604),_xlfn.CONCAT(", ",AJ604),
IF($AH$717=SUM($AH$142:AH604),_xlfn.CONCAT(" y ",AJ604)))))</f>
        <v/>
      </c>
      <c r="AJ604" s="19">
        <v>463</v>
      </c>
      <c r="AK604">
        <f t="shared" si="244"/>
        <v>0</v>
      </c>
      <c r="AL604">
        <f t="shared" si="247"/>
        <v>0</v>
      </c>
      <c r="AM604">
        <f t="shared" si="248"/>
        <v>0</v>
      </c>
      <c r="AN604">
        <f t="shared" si="249"/>
        <v>0</v>
      </c>
      <c r="AO604">
        <f t="shared" si="250"/>
        <v>0</v>
      </c>
      <c r="AP604">
        <f t="shared" si="251"/>
        <v>0</v>
      </c>
      <c r="AQ604">
        <f t="shared" si="252"/>
        <v>0</v>
      </c>
      <c r="AR604">
        <f t="shared" si="253"/>
        <v>0</v>
      </c>
      <c r="AS604">
        <f t="shared" si="254"/>
        <v>0</v>
      </c>
      <c r="AT604" s="311">
        <f t="shared" si="255"/>
        <v>0</v>
      </c>
      <c r="AU604" s="312">
        <f t="shared" si="256"/>
        <v>0</v>
      </c>
      <c r="AV604" s="313">
        <f t="shared" si="257"/>
        <v>0</v>
      </c>
      <c r="AW604" s="314">
        <f t="shared" si="267"/>
        <v>0</v>
      </c>
      <c r="AX604" s="311">
        <f t="shared" si="258"/>
        <v>0</v>
      </c>
      <c r="AY604" s="312">
        <f t="shared" si="259"/>
        <v>0</v>
      </c>
      <c r="AZ604" s="313">
        <f t="shared" si="260"/>
        <v>0</v>
      </c>
      <c r="BA604" s="314">
        <f t="shared" si="268"/>
        <v>0</v>
      </c>
      <c r="BB604" s="311">
        <f t="shared" si="261"/>
        <v>0</v>
      </c>
      <c r="BC604" s="312">
        <f t="shared" si="262"/>
        <v>0</v>
      </c>
      <c r="BD604" s="313">
        <f t="shared" si="263"/>
        <v>0</v>
      </c>
      <c r="BE604" s="314">
        <f t="shared" si="269"/>
        <v>0</v>
      </c>
      <c r="BF604" s="311">
        <f t="shared" si="264"/>
        <v>0</v>
      </c>
      <c r="BG604" s="312">
        <f t="shared" si="265"/>
        <v>0</v>
      </c>
      <c r="BH604" s="313">
        <f t="shared" si="266"/>
        <v>0</v>
      </c>
      <c r="BI604" s="314">
        <f t="shared" si="270"/>
        <v>0</v>
      </c>
      <c r="BJ604" s="247">
        <f t="shared" si="271"/>
        <v>0</v>
      </c>
      <c r="BK604" s="310" t="str">
        <f>IF(BJ604=0,"",
IF(SUM($BJ$143:BJ604)=1,BL604,
IF($BJ$718&gt;SUM($BJ$143:BJ604),_xlfn.CONCAT(", ",BL604),
IF($BJ$718=SUM($BJ$143:BJ604),_xlfn.CONCAT(" y ",BL604)))))</f>
        <v/>
      </c>
      <c r="BL604" s="19">
        <v>462</v>
      </c>
      <c r="BM604" s="14"/>
      <c r="BN604" s="315"/>
      <c r="BO604" s="315"/>
      <c r="BP604" s="315"/>
      <c r="BQ604" s="315"/>
      <c r="BR604" s="315"/>
      <c r="BS604" s="315"/>
      <c r="BT604" s="315"/>
      <c r="BU604" s="315"/>
      <c r="BV604" s="14"/>
      <c r="BW604" s="14"/>
      <c r="BX604" s="14"/>
      <c r="BY604" s="14"/>
      <c r="BZ604" s="14"/>
      <c r="CA604" s="14"/>
      <c r="CB604" s="14"/>
      <c r="CC604" s="14"/>
      <c r="CD604" s="14"/>
      <c r="CE604" s="14"/>
      <c r="CF604" s="14"/>
      <c r="CG604" s="14"/>
      <c r="CH604" s="14"/>
      <c r="CI604" s="14"/>
      <c r="CJ604" s="14"/>
      <c r="CK604" s="14"/>
      <c r="CL604" s="14"/>
    </row>
    <row r="605" spans="1:90" ht="15" customHeight="1">
      <c r="A605" s="5"/>
      <c r="B605" s="6"/>
      <c r="C605" s="19" t="s">
        <v>7128</v>
      </c>
      <c r="D605" s="634" t="str">
        <f>IF($AC$136="","",IF(HLOOKUP($AC$136,Presentación!$AQ$3:$BV$574,Presentación!AP466)="","",HLOOKUP($AC$136,Presentación!$AQ$3:$BV$574,Presentación!AP466,0)))</f>
        <v/>
      </c>
      <c r="E605" s="669"/>
      <c r="F605" s="670"/>
      <c r="G605" s="752" t="str">
        <f>IF($AC$136="","",IF(HLOOKUP($AC$136,Presentación!$BZ$3:$DE$574,Presentación!AP466,0)="","",HLOOKUP($AC$136,Presentación!$BZ$3:$DE$574,Presentación!AP466,0)))</f>
        <v/>
      </c>
      <c r="H605" s="669"/>
      <c r="I605" s="669"/>
      <c r="J605" s="669"/>
      <c r="K605" s="669"/>
      <c r="L605" s="669"/>
      <c r="M605" s="669"/>
      <c r="N605" s="669"/>
      <c r="O605" s="669"/>
      <c r="P605" s="669"/>
      <c r="Q605" s="669"/>
      <c r="R605" s="669"/>
      <c r="S605" s="670"/>
      <c r="T605" s="866"/>
      <c r="U605" s="745"/>
      <c r="V605" s="746"/>
      <c r="W605" s="112"/>
      <c r="X605" s="112"/>
      <c r="Y605" s="112"/>
      <c r="Z605" s="112"/>
      <c r="AA605" s="112"/>
      <c r="AB605" s="112"/>
      <c r="AC605" s="112"/>
      <c r="AD605" s="112"/>
      <c r="AG605">
        <f t="shared" si="245"/>
        <v>0</v>
      </c>
      <c r="AH605" s="247">
        <f t="shared" si="246"/>
        <v>0</v>
      </c>
      <c r="AI605" s="310" t="str">
        <f>IF(AH605=0,"",
IF(SUM($AH$142:AH605)=1,AJ605,
IF($AH$717&gt;SUM($AH$142:AH605),_xlfn.CONCAT(", ",AJ605),
IF($AH$717=SUM($AH$142:AH605),_xlfn.CONCAT(" y ",AJ605)))))</f>
        <v/>
      </c>
      <c r="AJ605" s="19">
        <v>464</v>
      </c>
      <c r="AK605">
        <f t="shared" si="244"/>
        <v>0</v>
      </c>
      <c r="AL605">
        <f t="shared" si="247"/>
        <v>0</v>
      </c>
      <c r="AM605">
        <f t="shared" si="248"/>
        <v>0</v>
      </c>
      <c r="AN605">
        <f t="shared" si="249"/>
        <v>0</v>
      </c>
      <c r="AO605">
        <f t="shared" si="250"/>
        <v>0</v>
      </c>
      <c r="AP605">
        <f t="shared" si="251"/>
        <v>0</v>
      </c>
      <c r="AQ605">
        <f t="shared" si="252"/>
        <v>0</v>
      </c>
      <c r="AR605">
        <f t="shared" si="253"/>
        <v>0</v>
      </c>
      <c r="AS605">
        <f t="shared" si="254"/>
        <v>0</v>
      </c>
      <c r="AT605" s="311">
        <f t="shared" si="255"/>
        <v>0</v>
      </c>
      <c r="AU605" s="312">
        <f t="shared" si="256"/>
        <v>0</v>
      </c>
      <c r="AV605" s="313">
        <f t="shared" si="257"/>
        <v>0</v>
      </c>
      <c r="AW605" s="314">
        <f t="shared" si="267"/>
        <v>0</v>
      </c>
      <c r="AX605" s="311">
        <f t="shared" si="258"/>
        <v>0</v>
      </c>
      <c r="AY605" s="312">
        <f t="shared" si="259"/>
        <v>0</v>
      </c>
      <c r="AZ605" s="313">
        <f t="shared" si="260"/>
        <v>0</v>
      </c>
      <c r="BA605" s="314">
        <f t="shared" si="268"/>
        <v>0</v>
      </c>
      <c r="BB605" s="311">
        <f t="shared" si="261"/>
        <v>0</v>
      </c>
      <c r="BC605" s="312">
        <f t="shared" si="262"/>
        <v>0</v>
      </c>
      <c r="BD605" s="313">
        <f t="shared" si="263"/>
        <v>0</v>
      </c>
      <c r="BE605" s="314">
        <f t="shared" si="269"/>
        <v>0</v>
      </c>
      <c r="BF605" s="311">
        <f t="shared" si="264"/>
        <v>0</v>
      </c>
      <c r="BG605" s="312">
        <f t="shared" si="265"/>
        <v>0</v>
      </c>
      <c r="BH605" s="313">
        <f t="shared" si="266"/>
        <v>0</v>
      </c>
      <c r="BI605" s="314">
        <f t="shared" si="270"/>
        <v>0</v>
      </c>
      <c r="BJ605" s="247">
        <f t="shared" si="271"/>
        <v>0</v>
      </c>
      <c r="BK605" s="310" t="str">
        <f>IF(BJ605=0,"",
IF(SUM($BJ$143:BJ605)=1,BL605,
IF($BJ$718&gt;SUM($BJ$143:BJ605),_xlfn.CONCAT(", ",BL605),
IF($BJ$718=SUM($BJ$143:BJ605),_xlfn.CONCAT(" y ",BL605)))))</f>
        <v/>
      </c>
      <c r="BL605" s="19">
        <v>463</v>
      </c>
      <c r="BM605" s="14"/>
      <c r="BN605" s="315"/>
      <c r="BO605" s="315"/>
      <c r="BP605" s="315"/>
      <c r="BQ605" s="315"/>
      <c r="BR605" s="315"/>
      <c r="BS605" s="315"/>
      <c r="BT605" s="315"/>
      <c r="BU605" s="315"/>
      <c r="BV605" s="14"/>
      <c r="BW605" s="14"/>
      <c r="BX605" s="14"/>
      <c r="BY605" s="14"/>
      <c r="BZ605" s="14"/>
      <c r="CA605" s="14"/>
      <c r="CB605" s="14"/>
      <c r="CC605" s="14"/>
      <c r="CD605" s="14"/>
      <c r="CE605" s="14"/>
      <c r="CF605" s="14"/>
      <c r="CG605" s="14"/>
      <c r="CH605" s="14"/>
      <c r="CI605" s="14"/>
      <c r="CJ605" s="14"/>
      <c r="CK605" s="14"/>
      <c r="CL605" s="14"/>
    </row>
    <row r="606" spans="1:90" ht="15" customHeight="1">
      <c r="A606" s="5"/>
      <c r="B606" s="6"/>
      <c r="C606" s="19" t="s">
        <v>7129</v>
      </c>
      <c r="D606" s="634" t="str">
        <f>IF($AC$136="","",IF(HLOOKUP($AC$136,Presentación!$AQ$3:$BV$574,Presentación!AP467)="","",HLOOKUP($AC$136,Presentación!$AQ$3:$BV$574,Presentación!AP467,0)))</f>
        <v/>
      </c>
      <c r="E606" s="669"/>
      <c r="F606" s="670"/>
      <c r="G606" s="752" t="str">
        <f>IF($AC$136="","",IF(HLOOKUP($AC$136,Presentación!$BZ$3:$DE$574,Presentación!AP467,0)="","",HLOOKUP($AC$136,Presentación!$BZ$3:$DE$574,Presentación!AP467,0)))</f>
        <v/>
      </c>
      <c r="H606" s="669"/>
      <c r="I606" s="669"/>
      <c r="J606" s="669"/>
      <c r="K606" s="669"/>
      <c r="L606" s="669"/>
      <c r="M606" s="669"/>
      <c r="N606" s="669"/>
      <c r="O606" s="669"/>
      <c r="P606" s="669"/>
      <c r="Q606" s="669"/>
      <c r="R606" s="669"/>
      <c r="S606" s="670"/>
      <c r="T606" s="866"/>
      <c r="U606" s="745"/>
      <c r="V606" s="746"/>
      <c r="W606" s="112"/>
      <c r="X606" s="112"/>
      <c r="Y606" s="112"/>
      <c r="Z606" s="112"/>
      <c r="AA606" s="112"/>
      <c r="AB606" s="112"/>
      <c r="AC606" s="112"/>
      <c r="AD606" s="112"/>
      <c r="AG606">
        <f t="shared" si="245"/>
        <v>0</v>
      </c>
      <c r="AH606" s="247">
        <f t="shared" si="246"/>
        <v>0</v>
      </c>
      <c r="AI606" s="310" t="str">
        <f>IF(AH606=0,"",
IF(SUM($AH$142:AH606)=1,AJ606,
IF($AH$717&gt;SUM($AH$142:AH606),_xlfn.CONCAT(", ",AJ606),
IF($AH$717=SUM($AH$142:AH606),_xlfn.CONCAT(" y ",AJ606)))))</f>
        <v/>
      </c>
      <c r="AJ606" s="19">
        <v>465</v>
      </c>
      <c r="AK606">
        <f t="shared" si="244"/>
        <v>0</v>
      </c>
      <c r="AL606">
        <f t="shared" si="247"/>
        <v>0</v>
      </c>
      <c r="AM606">
        <f t="shared" si="248"/>
        <v>0</v>
      </c>
      <c r="AN606">
        <f t="shared" si="249"/>
        <v>0</v>
      </c>
      <c r="AO606">
        <f t="shared" si="250"/>
        <v>0</v>
      </c>
      <c r="AP606">
        <f t="shared" si="251"/>
        <v>0</v>
      </c>
      <c r="AQ606">
        <f t="shared" si="252"/>
        <v>0</v>
      </c>
      <c r="AR606">
        <f t="shared" si="253"/>
        <v>0</v>
      </c>
      <c r="AS606">
        <f t="shared" si="254"/>
        <v>0</v>
      </c>
      <c r="AT606" s="311">
        <f t="shared" si="255"/>
        <v>0</v>
      </c>
      <c r="AU606" s="312">
        <f t="shared" si="256"/>
        <v>0</v>
      </c>
      <c r="AV606" s="313">
        <f t="shared" si="257"/>
        <v>0</v>
      </c>
      <c r="AW606" s="314">
        <f t="shared" si="267"/>
        <v>0</v>
      </c>
      <c r="AX606" s="311">
        <f t="shared" si="258"/>
        <v>0</v>
      </c>
      <c r="AY606" s="312">
        <f t="shared" si="259"/>
        <v>0</v>
      </c>
      <c r="AZ606" s="313">
        <f t="shared" si="260"/>
        <v>0</v>
      </c>
      <c r="BA606" s="314">
        <f t="shared" si="268"/>
        <v>0</v>
      </c>
      <c r="BB606" s="311">
        <f t="shared" si="261"/>
        <v>0</v>
      </c>
      <c r="BC606" s="312">
        <f t="shared" si="262"/>
        <v>0</v>
      </c>
      <c r="BD606" s="313">
        <f t="shared" si="263"/>
        <v>0</v>
      </c>
      <c r="BE606" s="314">
        <f t="shared" si="269"/>
        <v>0</v>
      </c>
      <c r="BF606" s="311">
        <f t="shared" si="264"/>
        <v>0</v>
      </c>
      <c r="BG606" s="312">
        <f t="shared" si="265"/>
        <v>0</v>
      </c>
      <c r="BH606" s="313">
        <f t="shared" si="266"/>
        <v>0</v>
      </c>
      <c r="BI606" s="314">
        <f t="shared" si="270"/>
        <v>0</v>
      </c>
      <c r="BJ606" s="247">
        <f t="shared" si="271"/>
        <v>0</v>
      </c>
      <c r="BK606" s="310" t="str">
        <f>IF(BJ606=0,"",
IF(SUM($BJ$143:BJ606)=1,BL606,
IF($BJ$718&gt;SUM($BJ$143:BJ606),_xlfn.CONCAT(", ",BL606),
IF($BJ$718=SUM($BJ$143:BJ606),_xlfn.CONCAT(" y ",BL606)))))</f>
        <v/>
      </c>
      <c r="BL606" s="19">
        <v>464</v>
      </c>
      <c r="BM606" s="14"/>
      <c r="BN606" s="315"/>
      <c r="BO606" s="315"/>
      <c r="BP606" s="315"/>
      <c r="BQ606" s="315"/>
      <c r="BR606" s="315"/>
      <c r="BS606" s="315"/>
      <c r="BT606" s="315"/>
      <c r="BU606" s="315"/>
      <c r="BV606" s="14"/>
      <c r="BW606" s="14"/>
      <c r="BX606" s="14"/>
      <c r="BY606" s="14"/>
      <c r="BZ606" s="14"/>
      <c r="CA606" s="14"/>
      <c r="CB606" s="14"/>
      <c r="CC606" s="14"/>
      <c r="CD606" s="14"/>
      <c r="CE606" s="14"/>
      <c r="CF606" s="14"/>
      <c r="CG606" s="14"/>
      <c r="CH606" s="14"/>
      <c r="CI606" s="14"/>
      <c r="CJ606" s="14"/>
      <c r="CK606" s="14"/>
      <c r="CL606" s="14"/>
    </row>
    <row r="607" spans="1:90" ht="15" customHeight="1">
      <c r="A607" s="5"/>
      <c r="B607" s="6"/>
      <c r="C607" s="19" t="s">
        <v>7130</v>
      </c>
      <c r="D607" s="634" t="str">
        <f>IF($AC$136="","",IF(HLOOKUP($AC$136,Presentación!$AQ$3:$BV$574,Presentación!AP468)="","",HLOOKUP($AC$136,Presentación!$AQ$3:$BV$574,Presentación!AP468,0)))</f>
        <v/>
      </c>
      <c r="E607" s="669"/>
      <c r="F607" s="670"/>
      <c r="G607" s="752" t="str">
        <f>IF($AC$136="","",IF(HLOOKUP($AC$136,Presentación!$BZ$3:$DE$574,Presentación!AP468,0)="","",HLOOKUP($AC$136,Presentación!$BZ$3:$DE$574,Presentación!AP468,0)))</f>
        <v/>
      </c>
      <c r="H607" s="669"/>
      <c r="I607" s="669"/>
      <c r="J607" s="669"/>
      <c r="K607" s="669"/>
      <c r="L607" s="669"/>
      <c r="M607" s="669"/>
      <c r="N607" s="669"/>
      <c r="O607" s="669"/>
      <c r="P607" s="669"/>
      <c r="Q607" s="669"/>
      <c r="R607" s="669"/>
      <c r="S607" s="670"/>
      <c r="T607" s="866"/>
      <c r="U607" s="745"/>
      <c r="V607" s="746"/>
      <c r="W607" s="112"/>
      <c r="X607" s="112"/>
      <c r="Y607" s="112"/>
      <c r="Z607" s="112"/>
      <c r="AA607" s="112"/>
      <c r="AB607" s="112"/>
      <c r="AC607" s="112"/>
      <c r="AD607" s="112"/>
      <c r="AG607">
        <f t="shared" si="245"/>
        <v>0</v>
      </c>
      <c r="AH607" s="247">
        <f t="shared" si="246"/>
        <v>0</v>
      </c>
      <c r="AI607" s="310" t="str">
        <f>IF(AH607=0,"",
IF(SUM($AH$142:AH607)=1,AJ607,
IF($AH$717&gt;SUM($AH$142:AH607),_xlfn.CONCAT(", ",AJ607),
IF($AH$717=SUM($AH$142:AH607),_xlfn.CONCAT(" y ",AJ607)))))</f>
        <v/>
      </c>
      <c r="AJ607" s="19">
        <v>466</v>
      </c>
      <c r="AK607">
        <f t="shared" si="244"/>
        <v>0</v>
      </c>
      <c r="AL607">
        <f t="shared" si="247"/>
        <v>0</v>
      </c>
      <c r="AM607">
        <f t="shared" si="248"/>
        <v>0</v>
      </c>
      <c r="AN607">
        <f t="shared" si="249"/>
        <v>0</v>
      </c>
      <c r="AO607">
        <f t="shared" si="250"/>
        <v>0</v>
      </c>
      <c r="AP607">
        <f t="shared" si="251"/>
        <v>0</v>
      </c>
      <c r="AQ607">
        <f t="shared" si="252"/>
        <v>0</v>
      </c>
      <c r="AR607">
        <f t="shared" si="253"/>
        <v>0</v>
      </c>
      <c r="AS607">
        <f t="shared" si="254"/>
        <v>0</v>
      </c>
      <c r="AT607" s="311">
        <f t="shared" si="255"/>
        <v>0</v>
      </c>
      <c r="AU607" s="312">
        <f t="shared" si="256"/>
        <v>0</v>
      </c>
      <c r="AV607" s="313">
        <f t="shared" si="257"/>
        <v>0</v>
      </c>
      <c r="AW607" s="314">
        <f t="shared" si="267"/>
        <v>0</v>
      </c>
      <c r="AX607" s="311">
        <f t="shared" si="258"/>
        <v>0</v>
      </c>
      <c r="AY607" s="312">
        <f t="shared" si="259"/>
        <v>0</v>
      </c>
      <c r="AZ607" s="313">
        <f t="shared" si="260"/>
        <v>0</v>
      </c>
      <c r="BA607" s="314">
        <f t="shared" si="268"/>
        <v>0</v>
      </c>
      <c r="BB607" s="311">
        <f t="shared" si="261"/>
        <v>0</v>
      </c>
      <c r="BC607" s="312">
        <f t="shared" si="262"/>
        <v>0</v>
      </c>
      <c r="BD607" s="313">
        <f t="shared" si="263"/>
        <v>0</v>
      </c>
      <c r="BE607" s="314">
        <f t="shared" si="269"/>
        <v>0</v>
      </c>
      <c r="BF607" s="311">
        <f t="shared" si="264"/>
        <v>0</v>
      </c>
      <c r="BG607" s="312">
        <f t="shared" si="265"/>
        <v>0</v>
      </c>
      <c r="BH607" s="313">
        <f t="shared" si="266"/>
        <v>0</v>
      </c>
      <c r="BI607" s="314">
        <f t="shared" si="270"/>
        <v>0</v>
      </c>
      <c r="BJ607" s="247">
        <f t="shared" si="271"/>
        <v>0</v>
      </c>
      <c r="BK607" s="310" t="str">
        <f>IF(BJ607=0,"",
IF(SUM($BJ$143:BJ607)=1,BL607,
IF($BJ$718&gt;SUM($BJ$143:BJ607),_xlfn.CONCAT(", ",BL607),
IF($BJ$718=SUM($BJ$143:BJ607),_xlfn.CONCAT(" y ",BL607)))))</f>
        <v/>
      </c>
      <c r="BL607" s="19">
        <v>465</v>
      </c>
      <c r="BM607" s="14"/>
      <c r="BN607" s="315"/>
      <c r="BO607" s="315"/>
      <c r="BP607" s="315"/>
      <c r="BQ607" s="315"/>
      <c r="BR607" s="315"/>
      <c r="BS607" s="315"/>
      <c r="BT607" s="315"/>
      <c r="BU607" s="315"/>
      <c r="BV607" s="14"/>
      <c r="BW607" s="14"/>
      <c r="BX607" s="14"/>
      <c r="BY607" s="14"/>
      <c r="BZ607" s="14"/>
      <c r="CA607" s="14"/>
      <c r="CB607" s="14"/>
      <c r="CC607" s="14"/>
      <c r="CD607" s="14"/>
      <c r="CE607" s="14"/>
      <c r="CF607" s="14"/>
      <c r="CG607" s="14"/>
      <c r="CH607" s="14"/>
      <c r="CI607" s="14"/>
      <c r="CJ607" s="14"/>
      <c r="CK607" s="14"/>
      <c r="CL607" s="14"/>
    </row>
    <row r="608" spans="1:90" ht="15" customHeight="1">
      <c r="A608" s="5"/>
      <c r="B608" s="6"/>
      <c r="C608" s="19" t="s">
        <v>7131</v>
      </c>
      <c r="D608" s="634" t="str">
        <f>IF($AC$136="","",IF(HLOOKUP($AC$136,Presentación!$AQ$3:$BV$574,Presentación!AP469)="","",HLOOKUP($AC$136,Presentación!$AQ$3:$BV$574,Presentación!AP469,0)))</f>
        <v/>
      </c>
      <c r="E608" s="669"/>
      <c r="F608" s="670"/>
      <c r="G608" s="752" t="str">
        <f>IF($AC$136="","",IF(HLOOKUP($AC$136,Presentación!$BZ$3:$DE$574,Presentación!AP469,0)="","",HLOOKUP($AC$136,Presentación!$BZ$3:$DE$574,Presentación!AP469,0)))</f>
        <v/>
      </c>
      <c r="H608" s="669"/>
      <c r="I608" s="669"/>
      <c r="J608" s="669"/>
      <c r="K608" s="669"/>
      <c r="L608" s="669"/>
      <c r="M608" s="669"/>
      <c r="N608" s="669"/>
      <c r="O608" s="669"/>
      <c r="P608" s="669"/>
      <c r="Q608" s="669"/>
      <c r="R608" s="669"/>
      <c r="S608" s="670"/>
      <c r="T608" s="866"/>
      <c r="U608" s="745"/>
      <c r="V608" s="746"/>
      <c r="W608" s="112"/>
      <c r="X608" s="112"/>
      <c r="Y608" s="112"/>
      <c r="Z608" s="112"/>
      <c r="AA608" s="112"/>
      <c r="AB608" s="112"/>
      <c r="AC608" s="112"/>
      <c r="AD608" s="112"/>
      <c r="AG608">
        <f t="shared" si="245"/>
        <v>0</v>
      </c>
      <c r="AH608" s="247">
        <f t="shared" si="246"/>
        <v>0</v>
      </c>
      <c r="AI608" s="310" t="str">
        <f>IF(AH608=0,"",
IF(SUM($AH$142:AH608)=1,AJ608,
IF($AH$717&gt;SUM($AH$142:AH608),_xlfn.CONCAT(", ",AJ608),
IF($AH$717=SUM($AH$142:AH608),_xlfn.CONCAT(" y ",AJ608)))))</f>
        <v/>
      </c>
      <c r="AJ608" s="19">
        <v>467</v>
      </c>
      <c r="AK608">
        <f t="shared" si="244"/>
        <v>0</v>
      </c>
      <c r="AL608">
        <f t="shared" si="247"/>
        <v>0</v>
      </c>
      <c r="AM608">
        <f t="shared" si="248"/>
        <v>0</v>
      </c>
      <c r="AN608">
        <f t="shared" si="249"/>
        <v>0</v>
      </c>
      <c r="AO608">
        <f t="shared" si="250"/>
        <v>0</v>
      </c>
      <c r="AP608">
        <f t="shared" si="251"/>
        <v>0</v>
      </c>
      <c r="AQ608">
        <f t="shared" si="252"/>
        <v>0</v>
      </c>
      <c r="AR608">
        <f t="shared" si="253"/>
        <v>0</v>
      </c>
      <c r="AS608">
        <f t="shared" si="254"/>
        <v>0</v>
      </c>
      <c r="AT608" s="311">
        <f t="shared" si="255"/>
        <v>0</v>
      </c>
      <c r="AU608" s="312">
        <f t="shared" si="256"/>
        <v>0</v>
      </c>
      <c r="AV608" s="313">
        <f t="shared" si="257"/>
        <v>0</v>
      </c>
      <c r="AW608" s="314">
        <f t="shared" si="267"/>
        <v>0</v>
      </c>
      <c r="AX608" s="311">
        <f t="shared" si="258"/>
        <v>0</v>
      </c>
      <c r="AY608" s="312">
        <f t="shared" si="259"/>
        <v>0</v>
      </c>
      <c r="AZ608" s="313">
        <f t="shared" si="260"/>
        <v>0</v>
      </c>
      <c r="BA608" s="314">
        <f t="shared" si="268"/>
        <v>0</v>
      </c>
      <c r="BB608" s="311">
        <f t="shared" si="261"/>
        <v>0</v>
      </c>
      <c r="BC608" s="312">
        <f t="shared" si="262"/>
        <v>0</v>
      </c>
      <c r="BD608" s="313">
        <f t="shared" si="263"/>
        <v>0</v>
      </c>
      <c r="BE608" s="314">
        <f t="shared" si="269"/>
        <v>0</v>
      </c>
      <c r="BF608" s="311">
        <f t="shared" si="264"/>
        <v>0</v>
      </c>
      <c r="BG608" s="312">
        <f t="shared" si="265"/>
        <v>0</v>
      </c>
      <c r="BH608" s="313">
        <f t="shared" si="266"/>
        <v>0</v>
      </c>
      <c r="BI608" s="314">
        <f t="shared" si="270"/>
        <v>0</v>
      </c>
      <c r="BJ608" s="247">
        <f t="shared" si="271"/>
        <v>0</v>
      </c>
      <c r="BK608" s="310" t="str">
        <f>IF(BJ608=0,"",
IF(SUM($BJ$143:BJ608)=1,BL608,
IF($BJ$718&gt;SUM($BJ$143:BJ608),_xlfn.CONCAT(", ",BL608),
IF($BJ$718=SUM($BJ$143:BJ608),_xlfn.CONCAT(" y ",BL608)))))</f>
        <v/>
      </c>
      <c r="BL608" s="19">
        <v>466</v>
      </c>
      <c r="BM608" s="14"/>
      <c r="BN608" s="315"/>
      <c r="BO608" s="315"/>
      <c r="BP608" s="315"/>
      <c r="BQ608" s="315"/>
      <c r="BR608" s="315"/>
      <c r="BS608" s="315"/>
      <c r="BT608" s="315"/>
      <c r="BU608" s="315"/>
      <c r="BV608" s="14"/>
      <c r="BW608" s="14"/>
      <c r="BX608" s="14"/>
      <c r="BY608" s="14"/>
      <c r="BZ608" s="14"/>
      <c r="CA608" s="14"/>
      <c r="CB608" s="14"/>
      <c r="CC608" s="14"/>
      <c r="CD608" s="14"/>
      <c r="CE608" s="14"/>
      <c r="CF608" s="14"/>
      <c r="CG608" s="14"/>
      <c r="CH608" s="14"/>
      <c r="CI608" s="14"/>
      <c r="CJ608" s="14"/>
      <c r="CK608" s="14"/>
      <c r="CL608" s="14"/>
    </row>
    <row r="609" spans="1:90" ht="15" customHeight="1">
      <c r="A609" s="5"/>
      <c r="B609" s="6"/>
      <c r="C609" s="19" t="s">
        <v>7132</v>
      </c>
      <c r="D609" s="634" t="str">
        <f>IF($AC$136="","",IF(HLOOKUP($AC$136,Presentación!$AQ$3:$BV$574,Presentación!AP470)="","",HLOOKUP($AC$136,Presentación!$AQ$3:$BV$574,Presentación!AP470,0)))</f>
        <v/>
      </c>
      <c r="E609" s="669"/>
      <c r="F609" s="670"/>
      <c r="G609" s="752" t="str">
        <f>IF($AC$136="","",IF(HLOOKUP($AC$136,Presentación!$BZ$3:$DE$574,Presentación!AP470,0)="","",HLOOKUP($AC$136,Presentación!$BZ$3:$DE$574,Presentación!AP470,0)))</f>
        <v/>
      </c>
      <c r="H609" s="669"/>
      <c r="I609" s="669"/>
      <c r="J609" s="669"/>
      <c r="K609" s="669"/>
      <c r="L609" s="669"/>
      <c r="M609" s="669"/>
      <c r="N609" s="669"/>
      <c r="O609" s="669"/>
      <c r="P609" s="669"/>
      <c r="Q609" s="669"/>
      <c r="R609" s="669"/>
      <c r="S609" s="670"/>
      <c r="T609" s="866"/>
      <c r="U609" s="745"/>
      <c r="V609" s="746"/>
      <c r="W609" s="112"/>
      <c r="X609" s="112"/>
      <c r="Y609" s="112"/>
      <c r="Z609" s="112"/>
      <c r="AA609" s="112"/>
      <c r="AB609" s="112"/>
      <c r="AC609" s="112"/>
      <c r="AD609" s="112"/>
      <c r="AG609">
        <f t="shared" si="245"/>
        <v>0</v>
      </c>
      <c r="AH609" s="247">
        <f t="shared" si="246"/>
        <v>0</v>
      </c>
      <c r="AI609" s="310" t="str">
        <f>IF(AH609=0,"",
IF(SUM($AH$142:AH609)=1,AJ609,
IF($AH$717&gt;SUM($AH$142:AH609),_xlfn.CONCAT(", ",AJ609),
IF($AH$717=SUM($AH$142:AH609),_xlfn.CONCAT(" y ",AJ609)))))</f>
        <v/>
      </c>
      <c r="AJ609" s="19">
        <v>468</v>
      </c>
      <c r="AK609">
        <f t="shared" si="244"/>
        <v>0</v>
      </c>
      <c r="AL609">
        <f t="shared" si="247"/>
        <v>0</v>
      </c>
      <c r="AM609">
        <f t="shared" si="248"/>
        <v>0</v>
      </c>
      <c r="AN609">
        <f t="shared" si="249"/>
        <v>0</v>
      </c>
      <c r="AO609">
        <f t="shared" si="250"/>
        <v>0</v>
      </c>
      <c r="AP609">
        <f t="shared" si="251"/>
        <v>0</v>
      </c>
      <c r="AQ609">
        <f t="shared" si="252"/>
        <v>0</v>
      </c>
      <c r="AR609">
        <f t="shared" si="253"/>
        <v>0</v>
      </c>
      <c r="AS609">
        <f t="shared" si="254"/>
        <v>0</v>
      </c>
      <c r="AT609" s="311">
        <f t="shared" si="255"/>
        <v>0</v>
      </c>
      <c r="AU609" s="312">
        <f t="shared" si="256"/>
        <v>0</v>
      </c>
      <c r="AV609" s="313">
        <f t="shared" si="257"/>
        <v>0</v>
      </c>
      <c r="AW609" s="314">
        <f t="shared" si="267"/>
        <v>0</v>
      </c>
      <c r="AX609" s="311">
        <f t="shared" si="258"/>
        <v>0</v>
      </c>
      <c r="AY609" s="312">
        <f t="shared" si="259"/>
        <v>0</v>
      </c>
      <c r="AZ609" s="313">
        <f t="shared" si="260"/>
        <v>0</v>
      </c>
      <c r="BA609" s="314">
        <f t="shared" si="268"/>
        <v>0</v>
      </c>
      <c r="BB609" s="311">
        <f t="shared" si="261"/>
        <v>0</v>
      </c>
      <c r="BC609" s="312">
        <f t="shared" si="262"/>
        <v>0</v>
      </c>
      <c r="BD609" s="313">
        <f t="shared" si="263"/>
        <v>0</v>
      </c>
      <c r="BE609" s="314">
        <f t="shared" si="269"/>
        <v>0</v>
      </c>
      <c r="BF609" s="311">
        <f t="shared" si="264"/>
        <v>0</v>
      </c>
      <c r="BG609" s="312">
        <f t="shared" si="265"/>
        <v>0</v>
      </c>
      <c r="BH609" s="313">
        <f t="shared" si="266"/>
        <v>0</v>
      </c>
      <c r="BI609" s="314">
        <f t="shared" si="270"/>
        <v>0</v>
      </c>
      <c r="BJ609" s="247">
        <f t="shared" si="271"/>
        <v>0</v>
      </c>
      <c r="BK609" s="310" t="str">
        <f>IF(BJ609=0,"",
IF(SUM($BJ$143:BJ609)=1,BL609,
IF($BJ$718&gt;SUM($BJ$143:BJ609),_xlfn.CONCAT(", ",BL609),
IF($BJ$718=SUM($BJ$143:BJ609),_xlfn.CONCAT(" y ",BL609)))))</f>
        <v/>
      </c>
      <c r="BL609" s="19">
        <v>467</v>
      </c>
      <c r="BM609" s="14"/>
      <c r="BN609" s="315"/>
      <c r="BO609" s="315"/>
      <c r="BP609" s="315"/>
      <c r="BQ609" s="315"/>
      <c r="BR609" s="315"/>
      <c r="BS609" s="315"/>
      <c r="BT609" s="315"/>
      <c r="BU609" s="315"/>
      <c r="BV609" s="14"/>
      <c r="BW609" s="14"/>
      <c r="BX609" s="14"/>
      <c r="BY609" s="14"/>
      <c r="BZ609" s="14"/>
      <c r="CA609" s="14"/>
      <c r="CB609" s="14"/>
      <c r="CC609" s="14"/>
      <c r="CD609" s="14"/>
      <c r="CE609" s="14"/>
      <c r="CF609" s="14"/>
      <c r="CG609" s="14"/>
      <c r="CH609" s="14"/>
      <c r="CI609" s="14"/>
      <c r="CJ609" s="14"/>
      <c r="CK609" s="14"/>
      <c r="CL609" s="14"/>
    </row>
    <row r="610" spans="1:90" ht="15" customHeight="1">
      <c r="A610" s="5"/>
      <c r="B610" s="6"/>
      <c r="C610" s="19" t="s">
        <v>7133</v>
      </c>
      <c r="D610" s="634" t="str">
        <f>IF($AC$136="","",IF(HLOOKUP($AC$136,Presentación!$AQ$3:$BV$574,Presentación!AP471)="","",HLOOKUP($AC$136,Presentación!$AQ$3:$BV$574,Presentación!AP471,0)))</f>
        <v/>
      </c>
      <c r="E610" s="669"/>
      <c r="F610" s="670"/>
      <c r="G610" s="752" t="str">
        <f>IF($AC$136="","",IF(HLOOKUP($AC$136,Presentación!$BZ$3:$DE$574,Presentación!AP471,0)="","",HLOOKUP($AC$136,Presentación!$BZ$3:$DE$574,Presentación!AP471,0)))</f>
        <v/>
      </c>
      <c r="H610" s="669"/>
      <c r="I610" s="669"/>
      <c r="J610" s="669"/>
      <c r="K610" s="669"/>
      <c r="L610" s="669"/>
      <c r="M610" s="669"/>
      <c r="N610" s="669"/>
      <c r="O610" s="669"/>
      <c r="P610" s="669"/>
      <c r="Q610" s="669"/>
      <c r="R610" s="669"/>
      <c r="S610" s="670"/>
      <c r="T610" s="866"/>
      <c r="U610" s="745"/>
      <c r="V610" s="746"/>
      <c r="W610" s="112"/>
      <c r="X610" s="112"/>
      <c r="Y610" s="112"/>
      <c r="Z610" s="112"/>
      <c r="AA610" s="112"/>
      <c r="AB610" s="112"/>
      <c r="AC610" s="112"/>
      <c r="AD610" s="112"/>
      <c r="AG610">
        <f t="shared" si="245"/>
        <v>0</v>
      </c>
      <c r="AH610" s="247">
        <f t="shared" si="246"/>
        <v>0</v>
      </c>
      <c r="AI610" s="310" t="str">
        <f>IF(AH610=0,"",
IF(SUM($AH$142:AH610)=1,AJ610,
IF($AH$717&gt;SUM($AH$142:AH610),_xlfn.CONCAT(", ",AJ610),
IF($AH$717=SUM($AH$142:AH610),_xlfn.CONCAT(" y ",AJ610)))))</f>
        <v/>
      </c>
      <c r="AJ610" s="19">
        <v>469</v>
      </c>
      <c r="AK610">
        <f t="shared" si="244"/>
        <v>0</v>
      </c>
      <c r="AL610">
        <f t="shared" si="247"/>
        <v>0</v>
      </c>
      <c r="AM610">
        <f t="shared" si="248"/>
        <v>0</v>
      </c>
      <c r="AN610">
        <f t="shared" si="249"/>
        <v>0</v>
      </c>
      <c r="AO610">
        <f t="shared" si="250"/>
        <v>0</v>
      </c>
      <c r="AP610">
        <f t="shared" si="251"/>
        <v>0</v>
      </c>
      <c r="AQ610">
        <f t="shared" si="252"/>
        <v>0</v>
      </c>
      <c r="AR610">
        <f t="shared" si="253"/>
        <v>0</v>
      </c>
      <c r="AS610">
        <f t="shared" si="254"/>
        <v>0</v>
      </c>
      <c r="AT610" s="311">
        <f t="shared" si="255"/>
        <v>0</v>
      </c>
      <c r="AU610" s="312">
        <f t="shared" si="256"/>
        <v>0</v>
      </c>
      <c r="AV610" s="313">
        <f t="shared" si="257"/>
        <v>0</v>
      </c>
      <c r="AW610" s="314">
        <f t="shared" si="267"/>
        <v>0</v>
      </c>
      <c r="AX610" s="311">
        <f t="shared" si="258"/>
        <v>0</v>
      </c>
      <c r="AY610" s="312">
        <f t="shared" si="259"/>
        <v>0</v>
      </c>
      <c r="AZ610" s="313">
        <f t="shared" si="260"/>
        <v>0</v>
      </c>
      <c r="BA610" s="314">
        <f t="shared" si="268"/>
        <v>0</v>
      </c>
      <c r="BB610" s="311">
        <f t="shared" si="261"/>
        <v>0</v>
      </c>
      <c r="BC610" s="312">
        <f t="shared" si="262"/>
        <v>0</v>
      </c>
      <c r="BD610" s="313">
        <f t="shared" si="263"/>
        <v>0</v>
      </c>
      <c r="BE610" s="314">
        <f t="shared" si="269"/>
        <v>0</v>
      </c>
      <c r="BF610" s="311">
        <f t="shared" si="264"/>
        <v>0</v>
      </c>
      <c r="BG610" s="312">
        <f t="shared" si="265"/>
        <v>0</v>
      </c>
      <c r="BH610" s="313">
        <f t="shared" si="266"/>
        <v>0</v>
      </c>
      <c r="BI610" s="314">
        <f t="shared" si="270"/>
        <v>0</v>
      </c>
      <c r="BJ610" s="247">
        <f t="shared" si="271"/>
        <v>0</v>
      </c>
      <c r="BK610" s="310" t="str">
        <f>IF(BJ610=0,"",
IF(SUM($BJ$143:BJ610)=1,BL610,
IF($BJ$718&gt;SUM($BJ$143:BJ610),_xlfn.CONCAT(", ",BL610),
IF($BJ$718=SUM($BJ$143:BJ610),_xlfn.CONCAT(" y ",BL610)))))</f>
        <v/>
      </c>
      <c r="BL610" s="19">
        <v>468</v>
      </c>
      <c r="BM610" s="14"/>
      <c r="BN610" s="315"/>
      <c r="BO610" s="315"/>
      <c r="BP610" s="315"/>
      <c r="BQ610" s="315"/>
      <c r="BR610" s="315"/>
      <c r="BS610" s="315"/>
      <c r="BT610" s="315"/>
      <c r="BU610" s="315"/>
      <c r="BV610" s="14"/>
      <c r="BW610" s="14"/>
      <c r="BX610" s="14"/>
      <c r="BY610" s="14"/>
      <c r="BZ610" s="14"/>
      <c r="CA610" s="14"/>
      <c r="CB610" s="14"/>
      <c r="CC610" s="14"/>
      <c r="CD610" s="14"/>
      <c r="CE610" s="14"/>
      <c r="CF610" s="14"/>
      <c r="CG610" s="14"/>
      <c r="CH610" s="14"/>
      <c r="CI610" s="14"/>
      <c r="CJ610" s="14"/>
      <c r="CK610" s="14"/>
      <c r="CL610" s="14"/>
    </row>
    <row r="611" spans="1:90" ht="15" customHeight="1">
      <c r="A611" s="5"/>
      <c r="B611" s="6"/>
      <c r="C611" s="19" t="s">
        <v>7134</v>
      </c>
      <c r="D611" s="634" t="str">
        <f>IF($AC$136="","",IF(HLOOKUP($AC$136,Presentación!$AQ$3:$BV$574,Presentación!AP472)="","",HLOOKUP($AC$136,Presentación!$AQ$3:$BV$574,Presentación!AP472,0)))</f>
        <v/>
      </c>
      <c r="E611" s="669"/>
      <c r="F611" s="670"/>
      <c r="G611" s="752" t="str">
        <f>IF($AC$136="","",IF(HLOOKUP($AC$136,Presentación!$BZ$3:$DE$574,Presentación!AP472,0)="","",HLOOKUP($AC$136,Presentación!$BZ$3:$DE$574,Presentación!AP472,0)))</f>
        <v/>
      </c>
      <c r="H611" s="669"/>
      <c r="I611" s="669"/>
      <c r="J611" s="669"/>
      <c r="K611" s="669"/>
      <c r="L611" s="669"/>
      <c r="M611" s="669"/>
      <c r="N611" s="669"/>
      <c r="O611" s="669"/>
      <c r="P611" s="669"/>
      <c r="Q611" s="669"/>
      <c r="R611" s="669"/>
      <c r="S611" s="670"/>
      <c r="T611" s="866"/>
      <c r="U611" s="745"/>
      <c r="V611" s="746"/>
      <c r="W611" s="112"/>
      <c r="X611" s="112"/>
      <c r="Y611" s="112"/>
      <c r="Z611" s="112"/>
      <c r="AA611" s="112"/>
      <c r="AB611" s="112"/>
      <c r="AC611" s="112"/>
      <c r="AD611" s="112"/>
      <c r="AG611">
        <f t="shared" si="245"/>
        <v>0</v>
      </c>
      <c r="AH611" s="247">
        <f t="shared" si="246"/>
        <v>0</v>
      </c>
      <c r="AI611" s="310" t="str">
        <f>IF(AH611=0,"",
IF(SUM($AH$142:AH611)=1,AJ611,
IF($AH$717&gt;SUM($AH$142:AH611),_xlfn.CONCAT(", ",AJ611),
IF($AH$717=SUM($AH$142:AH611),_xlfn.CONCAT(" y ",AJ611)))))</f>
        <v/>
      </c>
      <c r="AJ611" s="19">
        <v>470</v>
      </c>
      <c r="AK611">
        <f t="shared" si="244"/>
        <v>0</v>
      </c>
      <c r="AL611">
        <f t="shared" si="247"/>
        <v>0</v>
      </c>
      <c r="AM611">
        <f t="shared" si="248"/>
        <v>0</v>
      </c>
      <c r="AN611">
        <f t="shared" si="249"/>
        <v>0</v>
      </c>
      <c r="AO611">
        <f t="shared" si="250"/>
        <v>0</v>
      </c>
      <c r="AP611">
        <f t="shared" si="251"/>
        <v>0</v>
      </c>
      <c r="AQ611">
        <f t="shared" si="252"/>
        <v>0</v>
      </c>
      <c r="AR611">
        <f t="shared" si="253"/>
        <v>0</v>
      </c>
      <c r="AS611">
        <f t="shared" si="254"/>
        <v>0</v>
      </c>
      <c r="AT611" s="311">
        <f t="shared" si="255"/>
        <v>0</v>
      </c>
      <c r="AU611" s="312">
        <f t="shared" si="256"/>
        <v>0</v>
      </c>
      <c r="AV611" s="313">
        <f t="shared" si="257"/>
        <v>0</v>
      </c>
      <c r="AW611" s="314">
        <f t="shared" si="267"/>
        <v>0</v>
      </c>
      <c r="AX611" s="311">
        <f t="shared" si="258"/>
        <v>0</v>
      </c>
      <c r="AY611" s="312">
        <f t="shared" si="259"/>
        <v>0</v>
      </c>
      <c r="AZ611" s="313">
        <f t="shared" si="260"/>
        <v>0</v>
      </c>
      <c r="BA611" s="314">
        <f t="shared" si="268"/>
        <v>0</v>
      </c>
      <c r="BB611" s="311">
        <f t="shared" si="261"/>
        <v>0</v>
      </c>
      <c r="BC611" s="312">
        <f t="shared" si="262"/>
        <v>0</v>
      </c>
      <c r="BD611" s="313">
        <f t="shared" si="263"/>
        <v>0</v>
      </c>
      <c r="BE611" s="314">
        <f t="shared" si="269"/>
        <v>0</v>
      </c>
      <c r="BF611" s="311">
        <f t="shared" si="264"/>
        <v>0</v>
      </c>
      <c r="BG611" s="312">
        <f t="shared" si="265"/>
        <v>0</v>
      </c>
      <c r="BH611" s="313">
        <f t="shared" si="266"/>
        <v>0</v>
      </c>
      <c r="BI611" s="314">
        <f t="shared" si="270"/>
        <v>0</v>
      </c>
      <c r="BJ611" s="247">
        <f t="shared" si="271"/>
        <v>0</v>
      </c>
      <c r="BK611" s="310" t="str">
        <f>IF(BJ611=0,"",
IF(SUM($BJ$143:BJ611)=1,BL611,
IF($BJ$718&gt;SUM($BJ$143:BJ611),_xlfn.CONCAT(", ",BL611),
IF($BJ$718=SUM($BJ$143:BJ611),_xlfn.CONCAT(" y ",BL611)))))</f>
        <v/>
      </c>
      <c r="BL611" s="19">
        <v>469</v>
      </c>
      <c r="BM611" s="14"/>
      <c r="BN611" s="315"/>
      <c r="BO611" s="315"/>
      <c r="BP611" s="315"/>
      <c r="BQ611" s="315"/>
      <c r="BR611" s="315"/>
      <c r="BS611" s="315"/>
      <c r="BT611" s="315"/>
      <c r="BU611" s="315"/>
      <c r="BV611" s="14"/>
      <c r="BW611" s="14"/>
      <c r="BX611" s="14"/>
      <c r="BY611" s="14"/>
      <c r="BZ611" s="14"/>
      <c r="CA611" s="14"/>
      <c r="CB611" s="14"/>
      <c r="CC611" s="14"/>
      <c r="CD611" s="14"/>
      <c r="CE611" s="14"/>
      <c r="CF611" s="14"/>
      <c r="CG611" s="14"/>
      <c r="CH611" s="14"/>
      <c r="CI611" s="14"/>
      <c r="CJ611" s="14"/>
      <c r="CK611" s="14"/>
      <c r="CL611" s="14"/>
    </row>
    <row r="612" spans="1:90" ht="15" customHeight="1">
      <c r="A612" s="5"/>
      <c r="B612" s="6"/>
      <c r="C612" s="19" t="s">
        <v>7135</v>
      </c>
      <c r="D612" s="634" t="str">
        <f>IF($AC$136="","",IF(HLOOKUP($AC$136,Presentación!$AQ$3:$BV$574,Presentación!AP473)="","",HLOOKUP($AC$136,Presentación!$AQ$3:$BV$574,Presentación!AP473,0)))</f>
        <v/>
      </c>
      <c r="E612" s="669"/>
      <c r="F612" s="670"/>
      <c r="G612" s="752" t="str">
        <f>IF($AC$136="","",IF(HLOOKUP($AC$136,Presentación!$BZ$3:$DE$574,Presentación!AP473,0)="","",HLOOKUP($AC$136,Presentación!$BZ$3:$DE$574,Presentación!AP473,0)))</f>
        <v/>
      </c>
      <c r="H612" s="669"/>
      <c r="I612" s="669"/>
      <c r="J612" s="669"/>
      <c r="K612" s="669"/>
      <c r="L612" s="669"/>
      <c r="M612" s="669"/>
      <c r="N612" s="669"/>
      <c r="O612" s="669"/>
      <c r="P612" s="669"/>
      <c r="Q612" s="669"/>
      <c r="R612" s="669"/>
      <c r="S612" s="670"/>
      <c r="T612" s="866"/>
      <c r="U612" s="745"/>
      <c r="V612" s="746"/>
      <c r="W612" s="112"/>
      <c r="X612" s="112"/>
      <c r="Y612" s="112"/>
      <c r="Z612" s="112"/>
      <c r="AA612" s="112"/>
      <c r="AB612" s="112"/>
      <c r="AC612" s="112"/>
      <c r="AD612" s="112"/>
      <c r="AG612">
        <f t="shared" si="245"/>
        <v>0</v>
      </c>
      <c r="AH612" s="247">
        <f t="shared" si="246"/>
        <v>0</v>
      </c>
      <c r="AI612" s="310" t="str">
        <f>IF(AH612=0,"",
IF(SUM($AH$142:AH612)=1,AJ612,
IF($AH$717&gt;SUM($AH$142:AH612),_xlfn.CONCAT(", ",AJ612),
IF($AH$717=SUM($AH$142:AH612),_xlfn.CONCAT(" y ",AJ612)))))</f>
        <v/>
      </c>
      <c r="AJ612" s="19">
        <v>471</v>
      </c>
      <c r="AK612">
        <f t="shared" si="244"/>
        <v>0</v>
      </c>
      <c r="AL612">
        <f t="shared" si="247"/>
        <v>0</v>
      </c>
      <c r="AM612">
        <f t="shared" si="248"/>
        <v>0</v>
      </c>
      <c r="AN612">
        <f t="shared" si="249"/>
        <v>0</v>
      </c>
      <c r="AO612">
        <f t="shared" si="250"/>
        <v>0</v>
      </c>
      <c r="AP612">
        <f t="shared" si="251"/>
        <v>0</v>
      </c>
      <c r="AQ612">
        <f t="shared" si="252"/>
        <v>0</v>
      </c>
      <c r="AR612">
        <f t="shared" si="253"/>
        <v>0</v>
      </c>
      <c r="AS612">
        <f t="shared" si="254"/>
        <v>0</v>
      </c>
      <c r="AT612" s="311">
        <f t="shared" si="255"/>
        <v>0</v>
      </c>
      <c r="AU612" s="312">
        <f t="shared" si="256"/>
        <v>0</v>
      </c>
      <c r="AV612" s="313">
        <f t="shared" si="257"/>
        <v>0</v>
      </c>
      <c r="AW612" s="314">
        <f t="shared" si="267"/>
        <v>0</v>
      </c>
      <c r="AX612" s="311">
        <f t="shared" si="258"/>
        <v>0</v>
      </c>
      <c r="AY612" s="312">
        <f t="shared" si="259"/>
        <v>0</v>
      </c>
      <c r="AZ612" s="313">
        <f t="shared" si="260"/>
        <v>0</v>
      </c>
      <c r="BA612" s="314">
        <f t="shared" si="268"/>
        <v>0</v>
      </c>
      <c r="BB612" s="311">
        <f t="shared" si="261"/>
        <v>0</v>
      </c>
      <c r="BC612" s="312">
        <f t="shared" si="262"/>
        <v>0</v>
      </c>
      <c r="BD612" s="313">
        <f t="shared" si="263"/>
        <v>0</v>
      </c>
      <c r="BE612" s="314">
        <f t="shared" si="269"/>
        <v>0</v>
      </c>
      <c r="BF612" s="311">
        <f t="shared" si="264"/>
        <v>0</v>
      </c>
      <c r="BG612" s="312">
        <f t="shared" si="265"/>
        <v>0</v>
      </c>
      <c r="BH612" s="313">
        <f t="shared" si="266"/>
        <v>0</v>
      </c>
      <c r="BI612" s="314">
        <f t="shared" si="270"/>
        <v>0</v>
      </c>
      <c r="BJ612" s="247">
        <f t="shared" si="271"/>
        <v>0</v>
      </c>
      <c r="BK612" s="310" t="str">
        <f>IF(BJ612=0,"",
IF(SUM($BJ$143:BJ612)=1,BL612,
IF($BJ$718&gt;SUM($BJ$143:BJ612),_xlfn.CONCAT(", ",BL612),
IF($BJ$718=SUM($BJ$143:BJ612),_xlfn.CONCAT(" y ",BL612)))))</f>
        <v/>
      </c>
      <c r="BL612" s="19">
        <v>470</v>
      </c>
      <c r="BM612" s="14"/>
      <c r="BN612" s="315"/>
      <c r="BO612" s="315"/>
      <c r="BP612" s="315"/>
      <c r="BQ612" s="315"/>
      <c r="BR612" s="315"/>
      <c r="BS612" s="315"/>
      <c r="BT612" s="315"/>
      <c r="BU612" s="315"/>
      <c r="BV612" s="14"/>
      <c r="BW612" s="14"/>
      <c r="BX612" s="14"/>
      <c r="BY612" s="14"/>
      <c r="BZ612" s="14"/>
      <c r="CA612" s="14"/>
      <c r="CB612" s="14"/>
      <c r="CC612" s="14"/>
      <c r="CD612" s="14"/>
      <c r="CE612" s="14"/>
      <c r="CF612" s="14"/>
      <c r="CG612" s="14"/>
      <c r="CH612" s="14"/>
      <c r="CI612" s="14"/>
      <c r="CJ612" s="14"/>
      <c r="CK612" s="14"/>
      <c r="CL612" s="14"/>
    </row>
    <row r="613" spans="1:90" ht="15" customHeight="1">
      <c r="A613" s="5"/>
      <c r="B613" s="6"/>
      <c r="C613" s="19" t="s">
        <v>7136</v>
      </c>
      <c r="D613" s="634" t="str">
        <f>IF($AC$136="","",IF(HLOOKUP($AC$136,Presentación!$AQ$3:$BV$574,Presentación!AP474)="","",HLOOKUP($AC$136,Presentación!$AQ$3:$BV$574,Presentación!AP474,0)))</f>
        <v/>
      </c>
      <c r="E613" s="669"/>
      <c r="F613" s="670"/>
      <c r="G613" s="752" t="str">
        <f>IF($AC$136="","",IF(HLOOKUP($AC$136,Presentación!$BZ$3:$DE$574,Presentación!AP474,0)="","",HLOOKUP($AC$136,Presentación!$BZ$3:$DE$574,Presentación!AP474,0)))</f>
        <v/>
      </c>
      <c r="H613" s="669"/>
      <c r="I613" s="669"/>
      <c r="J613" s="669"/>
      <c r="K613" s="669"/>
      <c r="L613" s="669"/>
      <c r="M613" s="669"/>
      <c r="N613" s="669"/>
      <c r="O613" s="669"/>
      <c r="P613" s="669"/>
      <c r="Q613" s="669"/>
      <c r="R613" s="669"/>
      <c r="S613" s="670"/>
      <c r="T613" s="866"/>
      <c r="U613" s="745"/>
      <c r="V613" s="746"/>
      <c r="W613" s="112"/>
      <c r="X613" s="112"/>
      <c r="Y613" s="112"/>
      <c r="Z613" s="112"/>
      <c r="AA613" s="112"/>
      <c r="AB613" s="112"/>
      <c r="AC613" s="112"/>
      <c r="AD613" s="112"/>
      <c r="AG613">
        <f t="shared" si="245"/>
        <v>0</v>
      </c>
      <c r="AH613" s="247">
        <f t="shared" si="246"/>
        <v>0</v>
      </c>
      <c r="AI613" s="310" t="str">
        <f>IF(AH613=0,"",
IF(SUM($AH$142:AH613)=1,AJ613,
IF($AH$717&gt;SUM($AH$142:AH613),_xlfn.CONCAT(", ",AJ613),
IF($AH$717=SUM($AH$142:AH613),_xlfn.CONCAT(" y ",AJ613)))))</f>
        <v/>
      </c>
      <c r="AJ613" s="19">
        <v>472</v>
      </c>
      <c r="AK613">
        <f t="shared" si="244"/>
        <v>0</v>
      </c>
      <c r="AL613">
        <f t="shared" si="247"/>
        <v>0</v>
      </c>
      <c r="AM613">
        <f t="shared" si="248"/>
        <v>0</v>
      </c>
      <c r="AN613">
        <f t="shared" si="249"/>
        <v>0</v>
      </c>
      <c r="AO613">
        <f t="shared" si="250"/>
        <v>0</v>
      </c>
      <c r="AP613">
        <f t="shared" si="251"/>
        <v>0</v>
      </c>
      <c r="AQ613">
        <f t="shared" si="252"/>
        <v>0</v>
      </c>
      <c r="AR613">
        <f t="shared" si="253"/>
        <v>0</v>
      </c>
      <c r="AS613">
        <f t="shared" si="254"/>
        <v>0</v>
      </c>
      <c r="AT613" s="311">
        <f t="shared" si="255"/>
        <v>0</v>
      </c>
      <c r="AU613" s="312">
        <f t="shared" si="256"/>
        <v>0</v>
      </c>
      <c r="AV613" s="313">
        <f t="shared" si="257"/>
        <v>0</v>
      </c>
      <c r="AW613" s="314">
        <f t="shared" si="267"/>
        <v>0</v>
      </c>
      <c r="AX613" s="311">
        <f t="shared" si="258"/>
        <v>0</v>
      </c>
      <c r="AY613" s="312">
        <f t="shared" si="259"/>
        <v>0</v>
      </c>
      <c r="AZ613" s="313">
        <f t="shared" si="260"/>
        <v>0</v>
      </c>
      <c r="BA613" s="314">
        <f t="shared" si="268"/>
        <v>0</v>
      </c>
      <c r="BB613" s="311">
        <f t="shared" si="261"/>
        <v>0</v>
      </c>
      <c r="BC613" s="312">
        <f t="shared" si="262"/>
        <v>0</v>
      </c>
      <c r="BD613" s="313">
        <f t="shared" si="263"/>
        <v>0</v>
      </c>
      <c r="BE613" s="314">
        <f t="shared" si="269"/>
        <v>0</v>
      </c>
      <c r="BF613" s="311">
        <f t="shared" si="264"/>
        <v>0</v>
      </c>
      <c r="BG613" s="312">
        <f t="shared" si="265"/>
        <v>0</v>
      </c>
      <c r="BH613" s="313">
        <f t="shared" si="266"/>
        <v>0</v>
      </c>
      <c r="BI613" s="314">
        <f t="shared" si="270"/>
        <v>0</v>
      </c>
      <c r="BJ613" s="247">
        <f t="shared" si="271"/>
        <v>0</v>
      </c>
      <c r="BK613" s="310" t="str">
        <f>IF(BJ613=0,"",
IF(SUM($BJ$143:BJ613)=1,BL613,
IF($BJ$718&gt;SUM($BJ$143:BJ613),_xlfn.CONCAT(", ",BL613),
IF($BJ$718=SUM($BJ$143:BJ613),_xlfn.CONCAT(" y ",BL613)))))</f>
        <v/>
      </c>
      <c r="BL613" s="19">
        <v>471</v>
      </c>
      <c r="BM613" s="14"/>
      <c r="BN613" s="315"/>
      <c r="BO613" s="315"/>
      <c r="BP613" s="315"/>
      <c r="BQ613" s="315"/>
      <c r="BR613" s="315"/>
      <c r="BS613" s="315"/>
      <c r="BT613" s="315"/>
      <c r="BU613" s="315"/>
      <c r="BV613" s="14"/>
      <c r="BW613" s="14"/>
      <c r="BX613" s="14"/>
      <c r="BY613" s="14"/>
      <c r="BZ613" s="14"/>
      <c r="CA613" s="14"/>
      <c r="CB613" s="14"/>
      <c r="CC613" s="14"/>
      <c r="CD613" s="14"/>
      <c r="CE613" s="14"/>
      <c r="CF613" s="14"/>
      <c r="CG613" s="14"/>
      <c r="CH613" s="14"/>
      <c r="CI613" s="14"/>
      <c r="CJ613" s="14"/>
      <c r="CK613" s="14"/>
      <c r="CL613" s="14"/>
    </row>
    <row r="614" spans="1:90" ht="15" customHeight="1">
      <c r="A614" s="5"/>
      <c r="B614" s="6"/>
      <c r="C614" s="19" t="s">
        <v>7137</v>
      </c>
      <c r="D614" s="634" t="str">
        <f>IF($AC$136="","",IF(HLOOKUP($AC$136,Presentación!$AQ$3:$BV$574,Presentación!AP475)="","",HLOOKUP($AC$136,Presentación!$AQ$3:$BV$574,Presentación!AP475,0)))</f>
        <v/>
      </c>
      <c r="E614" s="669"/>
      <c r="F614" s="670"/>
      <c r="G614" s="752" t="str">
        <f>IF($AC$136="","",IF(HLOOKUP($AC$136,Presentación!$BZ$3:$DE$574,Presentación!AP475,0)="","",HLOOKUP($AC$136,Presentación!$BZ$3:$DE$574,Presentación!AP475,0)))</f>
        <v/>
      </c>
      <c r="H614" s="669"/>
      <c r="I614" s="669"/>
      <c r="J614" s="669"/>
      <c r="K614" s="669"/>
      <c r="L614" s="669"/>
      <c r="M614" s="669"/>
      <c r="N614" s="669"/>
      <c r="O614" s="669"/>
      <c r="P614" s="669"/>
      <c r="Q614" s="669"/>
      <c r="R614" s="669"/>
      <c r="S614" s="670"/>
      <c r="T614" s="866"/>
      <c r="U614" s="745"/>
      <c r="V614" s="746"/>
      <c r="W614" s="112"/>
      <c r="X614" s="112"/>
      <c r="Y614" s="112"/>
      <c r="Z614" s="112"/>
      <c r="AA614" s="112"/>
      <c r="AB614" s="112"/>
      <c r="AC614" s="112"/>
      <c r="AD614" s="112"/>
      <c r="AG614">
        <f t="shared" si="245"/>
        <v>0</v>
      </c>
      <c r="AH614" s="247">
        <f t="shared" si="246"/>
        <v>0</v>
      </c>
      <c r="AI614" s="310" t="str">
        <f>IF(AH614=0,"",
IF(SUM($AH$142:AH614)=1,AJ614,
IF($AH$717&gt;SUM($AH$142:AH614),_xlfn.CONCAT(", ",AJ614),
IF($AH$717=SUM($AH$142:AH614),_xlfn.CONCAT(" y ",AJ614)))))</f>
        <v/>
      </c>
      <c r="AJ614" s="19">
        <v>473</v>
      </c>
      <c r="AK614">
        <f t="shared" si="244"/>
        <v>0</v>
      </c>
      <c r="AL614">
        <f t="shared" si="247"/>
        <v>0</v>
      </c>
      <c r="AM614">
        <f t="shared" si="248"/>
        <v>0</v>
      </c>
      <c r="AN614">
        <f t="shared" si="249"/>
        <v>0</v>
      </c>
      <c r="AO614">
        <f t="shared" si="250"/>
        <v>0</v>
      </c>
      <c r="AP614">
        <f t="shared" si="251"/>
        <v>0</v>
      </c>
      <c r="AQ614">
        <f t="shared" si="252"/>
        <v>0</v>
      </c>
      <c r="AR614">
        <f t="shared" si="253"/>
        <v>0</v>
      </c>
      <c r="AS614">
        <f t="shared" si="254"/>
        <v>0</v>
      </c>
      <c r="AT614" s="311">
        <f t="shared" si="255"/>
        <v>0</v>
      </c>
      <c r="AU614" s="312">
        <f t="shared" si="256"/>
        <v>0</v>
      </c>
      <c r="AV614" s="313">
        <f t="shared" si="257"/>
        <v>0</v>
      </c>
      <c r="AW614" s="314">
        <f t="shared" si="267"/>
        <v>0</v>
      </c>
      <c r="AX614" s="311">
        <f t="shared" si="258"/>
        <v>0</v>
      </c>
      <c r="AY614" s="312">
        <f t="shared" si="259"/>
        <v>0</v>
      </c>
      <c r="AZ614" s="313">
        <f t="shared" si="260"/>
        <v>0</v>
      </c>
      <c r="BA614" s="314">
        <f t="shared" si="268"/>
        <v>0</v>
      </c>
      <c r="BB614" s="311">
        <f t="shared" si="261"/>
        <v>0</v>
      </c>
      <c r="BC614" s="312">
        <f t="shared" si="262"/>
        <v>0</v>
      </c>
      <c r="BD614" s="313">
        <f t="shared" si="263"/>
        <v>0</v>
      </c>
      <c r="BE614" s="314">
        <f t="shared" si="269"/>
        <v>0</v>
      </c>
      <c r="BF614" s="311">
        <f t="shared" si="264"/>
        <v>0</v>
      </c>
      <c r="BG614" s="312">
        <f t="shared" si="265"/>
        <v>0</v>
      </c>
      <c r="BH614" s="313">
        <f t="shared" si="266"/>
        <v>0</v>
      </c>
      <c r="BI614" s="314">
        <f t="shared" si="270"/>
        <v>0</v>
      </c>
      <c r="BJ614" s="247">
        <f t="shared" si="271"/>
        <v>0</v>
      </c>
      <c r="BK614" s="310" t="str">
        <f>IF(BJ614=0,"",
IF(SUM($BJ$143:BJ614)=1,BL614,
IF($BJ$718&gt;SUM($BJ$143:BJ614),_xlfn.CONCAT(", ",BL614),
IF($BJ$718=SUM($BJ$143:BJ614),_xlfn.CONCAT(" y ",BL614)))))</f>
        <v/>
      </c>
      <c r="BL614" s="19">
        <v>472</v>
      </c>
      <c r="BM614" s="14"/>
      <c r="BN614" s="315"/>
      <c r="BO614" s="315"/>
      <c r="BP614" s="315"/>
      <c r="BQ614" s="315"/>
      <c r="BR614" s="315"/>
      <c r="BS614" s="315"/>
      <c r="BT614" s="315"/>
      <c r="BU614" s="315"/>
      <c r="BV614" s="14"/>
      <c r="BW614" s="14"/>
      <c r="BX614" s="14"/>
      <c r="BY614" s="14"/>
      <c r="BZ614" s="14"/>
      <c r="CA614" s="14"/>
      <c r="CB614" s="14"/>
      <c r="CC614" s="14"/>
      <c r="CD614" s="14"/>
      <c r="CE614" s="14"/>
      <c r="CF614" s="14"/>
      <c r="CG614" s="14"/>
      <c r="CH614" s="14"/>
      <c r="CI614" s="14"/>
      <c r="CJ614" s="14"/>
      <c r="CK614" s="14"/>
      <c r="CL614" s="14"/>
    </row>
    <row r="615" spans="1:90" ht="15" customHeight="1">
      <c r="A615" s="5"/>
      <c r="B615" s="6"/>
      <c r="C615" s="19" t="s">
        <v>7138</v>
      </c>
      <c r="D615" s="634" t="str">
        <f>IF($AC$136="","",IF(HLOOKUP($AC$136,Presentación!$AQ$3:$BV$574,Presentación!AP476)="","",HLOOKUP($AC$136,Presentación!$AQ$3:$BV$574,Presentación!AP476,0)))</f>
        <v/>
      </c>
      <c r="E615" s="669"/>
      <c r="F615" s="670"/>
      <c r="G615" s="752" t="str">
        <f>IF($AC$136="","",IF(HLOOKUP($AC$136,Presentación!$BZ$3:$DE$574,Presentación!AP476,0)="","",HLOOKUP($AC$136,Presentación!$BZ$3:$DE$574,Presentación!AP476,0)))</f>
        <v/>
      </c>
      <c r="H615" s="669"/>
      <c r="I615" s="669"/>
      <c r="J615" s="669"/>
      <c r="K615" s="669"/>
      <c r="L615" s="669"/>
      <c r="M615" s="669"/>
      <c r="N615" s="669"/>
      <c r="O615" s="669"/>
      <c r="P615" s="669"/>
      <c r="Q615" s="669"/>
      <c r="R615" s="669"/>
      <c r="S615" s="670"/>
      <c r="T615" s="866"/>
      <c r="U615" s="745"/>
      <c r="V615" s="746"/>
      <c r="W615" s="112"/>
      <c r="X615" s="112"/>
      <c r="Y615" s="112"/>
      <c r="Z615" s="112"/>
      <c r="AA615" s="112"/>
      <c r="AB615" s="112"/>
      <c r="AC615" s="112"/>
      <c r="AD615" s="112"/>
      <c r="AG615">
        <f t="shared" si="245"/>
        <v>0</v>
      </c>
      <c r="AH615" s="247">
        <f t="shared" si="246"/>
        <v>0</v>
      </c>
      <c r="AI615" s="310" t="str">
        <f>IF(AH615=0,"",
IF(SUM($AH$142:AH615)=1,AJ615,
IF($AH$717&gt;SUM($AH$142:AH615),_xlfn.CONCAT(", ",AJ615),
IF($AH$717=SUM($AH$142:AH615),_xlfn.CONCAT(" y ",AJ615)))))</f>
        <v/>
      </c>
      <c r="AJ615" s="19">
        <v>474</v>
      </c>
      <c r="AK615">
        <f t="shared" si="244"/>
        <v>0</v>
      </c>
      <c r="AL615">
        <f t="shared" si="247"/>
        <v>0</v>
      </c>
      <c r="AM615">
        <f t="shared" si="248"/>
        <v>0</v>
      </c>
      <c r="AN615">
        <f t="shared" si="249"/>
        <v>0</v>
      </c>
      <c r="AO615">
        <f t="shared" si="250"/>
        <v>0</v>
      </c>
      <c r="AP615">
        <f t="shared" si="251"/>
        <v>0</v>
      </c>
      <c r="AQ615">
        <f t="shared" si="252"/>
        <v>0</v>
      </c>
      <c r="AR615">
        <f t="shared" si="253"/>
        <v>0</v>
      </c>
      <c r="AS615">
        <f t="shared" si="254"/>
        <v>0</v>
      </c>
      <c r="AT615" s="311">
        <f t="shared" si="255"/>
        <v>0</v>
      </c>
      <c r="AU615" s="312">
        <f t="shared" si="256"/>
        <v>0</v>
      </c>
      <c r="AV615" s="313">
        <f t="shared" si="257"/>
        <v>0</v>
      </c>
      <c r="AW615" s="314">
        <f t="shared" si="267"/>
        <v>0</v>
      </c>
      <c r="AX615" s="311">
        <f t="shared" si="258"/>
        <v>0</v>
      </c>
      <c r="AY615" s="312">
        <f t="shared" si="259"/>
        <v>0</v>
      </c>
      <c r="AZ615" s="313">
        <f t="shared" si="260"/>
        <v>0</v>
      </c>
      <c r="BA615" s="314">
        <f t="shared" si="268"/>
        <v>0</v>
      </c>
      <c r="BB615" s="311">
        <f t="shared" si="261"/>
        <v>0</v>
      </c>
      <c r="BC615" s="312">
        <f t="shared" si="262"/>
        <v>0</v>
      </c>
      <c r="BD615" s="313">
        <f t="shared" si="263"/>
        <v>0</v>
      </c>
      <c r="BE615" s="314">
        <f t="shared" si="269"/>
        <v>0</v>
      </c>
      <c r="BF615" s="311">
        <f t="shared" si="264"/>
        <v>0</v>
      </c>
      <c r="BG615" s="312">
        <f t="shared" si="265"/>
        <v>0</v>
      </c>
      <c r="BH615" s="313">
        <f t="shared" si="266"/>
        <v>0</v>
      </c>
      <c r="BI615" s="314">
        <f t="shared" si="270"/>
        <v>0</v>
      </c>
      <c r="BJ615" s="247">
        <f t="shared" si="271"/>
        <v>0</v>
      </c>
      <c r="BK615" s="310" t="str">
        <f>IF(BJ615=0,"",
IF(SUM($BJ$143:BJ615)=1,BL615,
IF($BJ$718&gt;SUM($BJ$143:BJ615),_xlfn.CONCAT(", ",BL615),
IF($BJ$718=SUM($BJ$143:BJ615),_xlfn.CONCAT(" y ",BL615)))))</f>
        <v/>
      </c>
      <c r="BL615" s="19">
        <v>473</v>
      </c>
      <c r="BM615" s="14"/>
      <c r="BN615" s="315"/>
      <c r="BO615" s="315"/>
      <c r="BP615" s="315"/>
      <c r="BQ615" s="315"/>
      <c r="BR615" s="315"/>
      <c r="BS615" s="315"/>
      <c r="BT615" s="315"/>
      <c r="BU615" s="315"/>
      <c r="BV615" s="14"/>
      <c r="BW615" s="14"/>
      <c r="BX615" s="14"/>
      <c r="BY615" s="14"/>
      <c r="BZ615" s="14"/>
      <c r="CA615" s="14"/>
      <c r="CB615" s="14"/>
      <c r="CC615" s="14"/>
      <c r="CD615" s="14"/>
      <c r="CE615" s="14"/>
      <c r="CF615" s="14"/>
      <c r="CG615" s="14"/>
      <c r="CH615" s="14"/>
      <c r="CI615" s="14"/>
      <c r="CJ615" s="14"/>
      <c r="CK615" s="14"/>
      <c r="CL615" s="14"/>
    </row>
    <row r="616" spans="1:90" ht="15" customHeight="1">
      <c r="A616" s="5"/>
      <c r="B616" s="6"/>
      <c r="C616" s="19" t="s">
        <v>7139</v>
      </c>
      <c r="D616" s="634" t="str">
        <f>IF($AC$136="","",IF(HLOOKUP($AC$136,Presentación!$AQ$3:$BV$574,Presentación!AP477)="","",HLOOKUP($AC$136,Presentación!$AQ$3:$BV$574,Presentación!AP477,0)))</f>
        <v/>
      </c>
      <c r="E616" s="669"/>
      <c r="F616" s="670"/>
      <c r="G616" s="752" t="str">
        <f>IF($AC$136="","",IF(HLOOKUP($AC$136,Presentación!$BZ$3:$DE$574,Presentación!AP477,0)="","",HLOOKUP($AC$136,Presentación!$BZ$3:$DE$574,Presentación!AP477,0)))</f>
        <v/>
      </c>
      <c r="H616" s="669"/>
      <c r="I616" s="669"/>
      <c r="J616" s="669"/>
      <c r="K616" s="669"/>
      <c r="L616" s="669"/>
      <c r="M616" s="669"/>
      <c r="N616" s="669"/>
      <c r="O616" s="669"/>
      <c r="P616" s="669"/>
      <c r="Q616" s="669"/>
      <c r="R616" s="669"/>
      <c r="S616" s="670"/>
      <c r="T616" s="866"/>
      <c r="U616" s="745"/>
      <c r="V616" s="746"/>
      <c r="W616" s="112"/>
      <c r="X616" s="112"/>
      <c r="Y616" s="112"/>
      <c r="Z616" s="112"/>
      <c r="AA616" s="112"/>
      <c r="AB616" s="112"/>
      <c r="AC616" s="112"/>
      <c r="AD616" s="112"/>
      <c r="AG616">
        <f t="shared" si="245"/>
        <v>0</v>
      </c>
      <c r="AH616" s="247">
        <f t="shared" si="246"/>
        <v>0</v>
      </c>
      <c r="AI616" s="310" t="str">
        <f>IF(AH616=0,"",
IF(SUM($AH$142:AH616)=1,AJ616,
IF($AH$717&gt;SUM($AH$142:AH616),_xlfn.CONCAT(", ",AJ616),
IF($AH$717=SUM($AH$142:AH616),_xlfn.CONCAT(" y ",AJ616)))))</f>
        <v/>
      </c>
      <c r="AJ616" s="19">
        <v>475</v>
      </c>
      <c r="AK616">
        <f t="shared" si="244"/>
        <v>0</v>
      </c>
      <c r="AL616">
        <f t="shared" si="247"/>
        <v>0</v>
      </c>
      <c r="AM616">
        <f t="shared" si="248"/>
        <v>0</v>
      </c>
      <c r="AN616">
        <f t="shared" si="249"/>
        <v>0</v>
      </c>
      <c r="AO616">
        <f t="shared" si="250"/>
        <v>0</v>
      </c>
      <c r="AP616">
        <f t="shared" si="251"/>
        <v>0</v>
      </c>
      <c r="AQ616">
        <f t="shared" si="252"/>
        <v>0</v>
      </c>
      <c r="AR616">
        <f t="shared" si="253"/>
        <v>0</v>
      </c>
      <c r="AS616">
        <f t="shared" si="254"/>
        <v>0</v>
      </c>
      <c r="AT616" s="311">
        <f t="shared" si="255"/>
        <v>0</v>
      </c>
      <c r="AU616" s="312">
        <f t="shared" si="256"/>
        <v>0</v>
      </c>
      <c r="AV616" s="313">
        <f t="shared" si="257"/>
        <v>0</v>
      </c>
      <c r="AW616" s="314">
        <f t="shared" si="267"/>
        <v>0</v>
      </c>
      <c r="AX616" s="311">
        <f t="shared" si="258"/>
        <v>0</v>
      </c>
      <c r="AY616" s="312">
        <f t="shared" si="259"/>
        <v>0</v>
      </c>
      <c r="AZ616" s="313">
        <f t="shared" si="260"/>
        <v>0</v>
      </c>
      <c r="BA616" s="314">
        <f t="shared" si="268"/>
        <v>0</v>
      </c>
      <c r="BB616" s="311">
        <f t="shared" si="261"/>
        <v>0</v>
      </c>
      <c r="BC616" s="312">
        <f t="shared" si="262"/>
        <v>0</v>
      </c>
      <c r="BD616" s="313">
        <f t="shared" si="263"/>
        <v>0</v>
      </c>
      <c r="BE616" s="314">
        <f t="shared" si="269"/>
        <v>0</v>
      </c>
      <c r="BF616" s="311">
        <f t="shared" si="264"/>
        <v>0</v>
      </c>
      <c r="BG616" s="312">
        <f t="shared" si="265"/>
        <v>0</v>
      </c>
      <c r="BH616" s="313">
        <f t="shared" si="266"/>
        <v>0</v>
      </c>
      <c r="BI616" s="314">
        <f t="shared" si="270"/>
        <v>0</v>
      </c>
      <c r="BJ616" s="247">
        <f t="shared" si="271"/>
        <v>0</v>
      </c>
      <c r="BK616" s="310" t="str">
        <f>IF(BJ616=0,"",
IF(SUM($BJ$143:BJ616)=1,BL616,
IF($BJ$718&gt;SUM($BJ$143:BJ616),_xlfn.CONCAT(", ",BL616),
IF($BJ$718=SUM($BJ$143:BJ616),_xlfn.CONCAT(" y ",BL616)))))</f>
        <v/>
      </c>
      <c r="BL616" s="19">
        <v>474</v>
      </c>
      <c r="BM616" s="14"/>
      <c r="BN616" s="315"/>
      <c r="BO616" s="315"/>
      <c r="BP616" s="315"/>
      <c r="BQ616" s="315"/>
      <c r="BR616" s="315"/>
      <c r="BS616" s="315"/>
      <c r="BT616" s="315"/>
      <c r="BU616" s="315"/>
      <c r="BV616" s="14"/>
      <c r="BW616" s="14"/>
      <c r="BX616" s="14"/>
      <c r="BY616" s="14"/>
      <c r="BZ616" s="14"/>
      <c r="CA616" s="14"/>
      <c r="CB616" s="14"/>
      <c r="CC616" s="14"/>
      <c r="CD616" s="14"/>
      <c r="CE616" s="14"/>
      <c r="CF616" s="14"/>
      <c r="CG616" s="14"/>
      <c r="CH616" s="14"/>
      <c r="CI616" s="14"/>
      <c r="CJ616" s="14"/>
      <c r="CK616" s="14"/>
      <c r="CL616" s="14"/>
    </row>
    <row r="617" spans="1:90" ht="15" customHeight="1">
      <c r="A617" s="5"/>
      <c r="B617" s="6"/>
      <c r="C617" s="19" t="s">
        <v>7140</v>
      </c>
      <c r="D617" s="634" t="str">
        <f>IF($AC$136="","",IF(HLOOKUP($AC$136,Presentación!$AQ$3:$BV$574,Presentación!AP478)="","",HLOOKUP($AC$136,Presentación!$AQ$3:$BV$574,Presentación!AP478,0)))</f>
        <v/>
      </c>
      <c r="E617" s="669"/>
      <c r="F617" s="670"/>
      <c r="G617" s="752" t="str">
        <f>IF($AC$136="","",IF(HLOOKUP($AC$136,Presentación!$BZ$3:$DE$574,Presentación!AP478,0)="","",HLOOKUP($AC$136,Presentación!$BZ$3:$DE$574,Presentación!AP478,0)))</f>
        <v/>
      </c>
      <c r="H617" s="669"/>
      <c r="I617" s="669"/>
      <c r="J617" s="669"/>
      <c r="K617" s="669"/>
      <c r="L617" s="669"/>
      <c r="M617" s="669"/>
      <c r="N617" s="669"/>
      <c r="O617" s="669"/>
      <c r="P617" s="669"/>
      <c r="Q617" s="669"/>
      <c r="R617" s="669"/>
      <c r="S617" s="670"/>
      <c r="T617" s="866"/>
      <c r="U617" s="745"/>
      <c r="V617" s="746"/>
      <c r="W617" s="112"/>
      <c r="X617" s="112"/>
      <c r="Y617" s="112"/>
      <c r="Z617" s="112"/>
      <c r="AA617" s="112"/>
      <c r="AB617" s="112"/>
      <c r="AC617" s="112"/>
      <c r="AD617" s="112"/>
      <c r="AG617">
        <f t="shared" si="245"/>
        <v>0</v>
      </c>
      <c r="AH617" s="247">
        <f t="shared" si="246"/>
        <v>0</v>
      </c>
      <c r="AI617" s="310" t="str">
        <f>IF(AH617=0,"",
IF(SUM($AH$142:AH617)=1,AJ617,
IF($AH$717&gt;SUM($AH$142:AH617),_xlfn.CONCAT(", ",AJ617),
IF($AH$717=SUM($AH$142:AH617),_xlfn.CONCAT(" y ",AJ617)))))</f>
        <v/>
      </c>
      <c r="AJ617" s="19">
        <v>476</v>
      </c>
      <c r="AK617">
        <f t="shared" si="244"/>
        <v>0</v>
      </c>
      <c r="AL617">
        <f t="shared" si="247"/>
        <v>0</v>
      </c>
      <c r="AM617">
        <f t="shared" si="248"/>
        <v>0</v>
      </c>
      <c r="AN617">
        <f t="shared" si="249"/>
        <v>0</v>
      </c>
      <c r="AO617">
        <f t="shared" si="250"/>
        <v>0</v>
      </c>
      <c r="AP617">
        <f t="shared" si="251"/>
        <v>0</v>
      </c>
      <c r="AQ617">
        <f t="shared" si="252"/>
        <v>0</v>
      </c>
      <c r="AR617">
        <f t="shared" si="253"/>
        <v>0</v>
      </c>
      <c r="AS617">
        <f t="shared" si="254"/>
        <v>0</v>
      </c>
      <c r="AT617" s="311">
        <f t="shared" si="255"/>
        <v>0</v>
      </c>
      <c r="AU617" s="312">
        <f t="shared" si="256"/>
        <v>0</v>
      </c>
      <c r="AV617" s="313">
        <f t="shared" si="257"/>
        <v>0</v>
      </c>
      <c r="AW617" s="314">
        <f t="shared" si="267"/>
        <v>0</v>
      </c>
      <c r="AX617" s="311">
        <f t="shared" si="258"/>
        <v>0</v>
      </c>
      <c r="AY617" s="312">
        <f t="shared" si="259"/>
        <v>0</v>
      </c>
      <c r="AZ617" s="313">
        <f t="shared" si="260"/>
        <v>0</v>
      </c>
      <c r="BA617" s="314">
        <f t="shared" si="268"/>
        <v>0</v>
      </c>
      <c r="BB617" s="311">
        <f t="shared" si="261"/>
        <v>0</v>
      </c>
      <c r="BC617" s="312">
        <f t="shared" si="262"/>
        <v>0</v>
      </c>
      <c r="BD617" s="313">
        <f t="shared" si="263"/>
        <v>0</v>
      </c>
      <c r="BE617" s="314">
        <f t="shared" si="269"/>
        <v>0</v>
      </c>
      <c r="BF617" s="311">
        <f t="shared" si="264"/>
        <v>0</v>
      </c>
      <c r="BG617" s="312">
        <f t="shared" si="265"/>
        <v>0</v>
      </c>
      <c r="BH617" s="313">
        <f t="shared" si="266"/>
        <v>0</v>
      </c>
      <c r="BI617" s="314">
        <f t="shared" si="270"/>
        <v>0</v>
      </c>
      <c r="BJ617" s="247">
        <f t="shared" si="271"/>
        <v>0</v>
      </c>
      <c r="BK617" s="310" t="str">
        <f>IF(BJ617=0,"",
IF(SUM($BJ$143:BJ617)=1,BL617,
IF($BJ$718&gt;SUM($BJ$143:BJ617),_xlfn.CONCAT(", ",BL617),
IF($BJ$718=SUM($BJ$143:BJ617),_xlfn.CONCAT(" y ",BL617)))))</f>
        <v/>
      </c>
      <c r="BL617" s="19">
        <v>475</v>
      </c>
      <c r="BM617" s="14"/>
      <c r="BN617" s="315"/>
      <c r="BO617" s="315"/>
      <c r="BP617" s="315"/>
      <c r="BQ617" s="315"/>
      <c r="BR617" s="315"/>
      <c r="BS617" s="315"/>
      <c r="BT617" s="315"/>
      <c r="BU617" s="315"/>
      <c r="BV617" s="14"/>
      <c r="BW617" s="14"/>
      <c r="BX617" s="14"/>
      <c r="BY617" s="14"/>
      <c r="BZ617" s="14"/>
      <c r="CA617" s="14"/>
      <c r="CB617" s="14"/>
      <c r="CC617" s="14"/>
      <c r="CD617" s="14"/>
      <c r="CE617" s="14"/>
      <c r="CF617" s="14"/>
      <c r="CG617" s="14"/>
      <c r="CH617" s="14"/>
      <c r="CI617" s="14"/>
      <c r="CJ617" s="14"/>
      <c r="CK617" s="14"/>
      <c r="CL617" s="14"/>
    </row>
    <row r="618" spans="1:90" ht="15" customHeight="1">
      <c r="A618" s="5"/>
      <c r="B618" s="6"/>
      <c r="C618" s="19" t="s">
        <v>7141</v>
      </c>
      <c r="D618" s="634" t="str">
        <f>IF($AC$136="","",IF(HLOOKUP($AC$136,Presentación!$AQ$3:$BV$574,Presentación!AP479)="","",HLOOKUP($AC$136,Presentación!$AQ$3:$BV$574,Presentación!AP479,0)))</f>
        <v/>
      </c>
      <c r="E618" s="669"/>
      <c r="F618" s="670"/>
      <c r="G618" s="752" t="str">
        <f>IF($AC$136="","",IF(HLOOKUP($AC$136,Presentación!$BZ$3:$DE$574,Presentación!AP479,0)="","",HLOOKUP($AC$136,Presentación!$BZ$3:$DE$574,Presentación!AP479,0)))</f>
        <v/>
      </c>
      <c r="H618" s="669"/>
      <c r="I618" s="669"/>
      <c r="J618" s="669"/>
      <c r="K618" s="669"/>
      <c r="L618" s="669"/>
      <c r="M618" s="669"/>
      <c r="N618" s="669"/>
      <c r="O618" s="669"/>
      <c r="P618" s="669"/>
      <c r="Q618" s="669"/>
      <c r="R618" s="669"/>
      <c r="S618" s="670"/>
      <c r="T618" s="866"/>
      <c r="U618" s="745"/>
      <c r="V618" s="746"/>
      <c r="W618" s="112"/>
      <c r="X618" s="112"/>
      <c r="Y618" s="112"/>
      <c r="Z618" s="112"/>
      <c r="AA618" s="112"/>
      <c r="AB618" s="112"/>
      <c r="AC618" s="112"/>
      <c r="AD618" s="112"/>
      <c r="AG618">
        <f t="shared" si="245"/>
        <v>0</v>
      </c>
      <c r="AH618" s="247">
        <f t="shared" si="246"/>
        <v>0</v>
      </c>
      <c r="AI618" s="310" t="str">
        <f>IF(AH618=0,"",
IF(SUM($AH$142:AH618)=1,AJ618,
IF($AH$717&gt;SUM($AH$142:AH618),_xlfn.CONCAT(", ",AJ618),
IF($AH$717=SUM($AH$142:AH618),_xlfn.CONCAT(" y ",AJ618)))))</f>
        <v/>
      </c>
      <c r="AJ618" s="19">
        <v>477</v>
      </c>
      <c r="AK618">
        <f t="shared" si="244"/>
        <v>0</v>
      </c>
      <c r="AL618">
        <f t="shared" si="247"/>
        <v>0</v>
      </c>
      <c r="AM618">
        <f t="shared" si="248"/>
        <v>0</v>
      </c>
      <c r="AN618">
        <f t="shared" si="249"/>
        <v>0</v>
      </c>
      <c r="AO618">
        <f t="shared" si="250"/>
        <v>0</v>
      </c>
      <c r="AP618">
        <f t="shared" si="251"/>
        <v>0</v>
      </c>
      <c r="AQ618">
        <f t="shared" si="252"/>
        <v>0</v>
      </c>
      <c r="AR618">
        <f t="shared" si="253"/>
        <v>0</v>
      </c>
      <c r="AS618">
        <f t="shared" si="254"/>
        <v>0</v>
      </c>
      <c r="AT618" s="311">
        <f t="shared" si="255"/>
        <v>0</v>
      </c>
      <c r="AU618" s="312">
        <f t="shared" si="256"/>
        <v>0</v>
      </c>
      <c r="AV618" s="313">
        <f t="shared" si="257"/>
        <v>0</v>
      </c>
      <c r="AW618" s="314">
        <f t="shared" si="267"/>
        <v>0</v>
      </c>
      <c r="AX618" s="311">
        <f t="shared" si="258"/>
        <v>0</v>
      </c>
      <c r="AY618" s="312">
        <f t="shared" si="259"/>
        <v>0</v>
      </c>
      <c r="AZ618" s="313">
        <f t="shared" si="260"/>
        <v>0</v>
      </c>
      <c r="BA618" s="314">
        <f t="shared" si="268"/>
        <v>0</v>
      </c>
      <c r="BB618" s="311">
        <f t="shared" si="261"/>
        <v>0</v>
      </c>
      <c r="BC618" s="312">
        <f t="shared" si="262"/>
        <v>0</v>
      </c>
      <c r="BD618" s="313">
        <f t="shared" si="263"/>
        <v>0</v>
      </c>
      <c r="BE618" s="314">
        <f t="shared" si="269"/>
        <v>0</v>
      </c>
      <c r="BF618" s="311">
        <f t="shared" si="264"/>
        <v>0</v>
      </c>
      <c r="BG618" s="312">
        <f t="shared" si="265"/>
        <v>0</v>
      </c>
      <c r="BH618" s="313">
        <f t="shared" si="266"/>
        <v>0</v>
      </c>
      <c r="BI618" s="314">
        <f t="shared" si="270"/>
        <v>0</v>
      </c>
      <c r="BJ618" s="247">
        <f t="shared" si="271"/>
        <v>0</v>
      </c>
      <c r="BK618" s="310" t="str">
        <f>IF(BJ618=0,"",
IF(SUM($BJ$143:BJ618)=1,BL618,
IF($BJ$718&gt;SUM($BJ$143:BJ618),_xlfn.CONCAT(", ",BL618),
IF($BJ$718=SUM($BJ$143:BJ618),_xlfn.CONCAT(" y ",BL618)))))</f>
        <v/>
      </c>
      <c r="BL618" s="19">
        <v>476</v>
      </c>
      <c r="BM618" s="14"/>
      <c r="BN618" s="315"/>
      <c r="BO618" s="315"/>
      <c r="BP618" s="315"/>
      <c r="BQ618" s="315"/>
      <c r="BR618" s="315"/>
      <c r="BS618" s="315"/>
      <c r="BT618" s="315"/>
      <c r="BU618" s="315"/>
      <c r="BV618" s="14"/>
      <c r="BW618" s="14"/>
      <c r="BX618" s="14"/>
      <c r="BY618" s="14"/>
      <c r="BZ618" s="14"/>
      <c r="CA618" s="14"/>
      <c r="CB618" s="14"/>
      <c r="CC618" s="14"/>
      <c r="CD618" s="14"/>
      <c r="CE618" s="14"/>
      <c r="CF618" s="14"/>
      <c r="CG618" s="14"/>
      <c r="CH618" s="14"/>
      <c r="CI618" s="14"/>
      <c r="CJ618" s="14"/>
      <c r="CK618" s="14"/>
      <c r="CL618" s="14"/>
    </row>
    <row r="619" spans="1:90" ht="15" customHeight="1">
      <c r="A619" s="5"/>
      <c r="B619" s="6"/>
      <c r="C619" s="19" t="s">
        <v>7142</v>
      </c>
      <c r="D619" s="634" t="str">
        <f>IF($AC$136="","",IF(HLOOKUP($AC$136,Presentación!$AQ$3:$BV$574,Presentación!AP480)="","",HLOOKUP($AC$136,Presentación!$AQ$3:$BV$574,Presentación!AP480,0)))</f>
        <v/>
      </c>
      <c r="E619" s="669"/>
      <c r="F619" s="670"/>
      <c r="G619" s="752" t="str">
        <f>IF($AC$136="","",IF(HLOOKUP($AC$136,Presentación!$BZ$3:$DE$574,Presentación!AP480,0)="","",HLOOKUP($AC$136,Presentación!$BZ$3:$DE$574,Presentación!AP480,0)))</f>
        <v/>
      </c>
      <c r="H619" s="669"/>
      <c r="I619" s="669"/>
      <c r="J619" s="669"/>
      <c r="K619" s="669"/>
      <c r="L619" s="669"/>
      <c r="M619" s="669"/>
      <c r="N619" s="669"/>
      <c r="O619" s="669"/>
      <c r="P619" s="669"/>
      <c r="Q619" s="669"/>
      <c r="R619" s="669"/>
      <c r="S619" s="670"/>
      <c r="T619" s="866"/>
      <c r="U619" s="745"/>
      <c r="V619" s="746"/>
      <c r="W619" s="112"/>
      <c r="X619" s="112"/>
      <c r="Y619" s="112"/>
      <c r="Z619" s="112"/>
      <c r="AA619" s="112"/>
      <c r="AB619" s="112"/>
      <c r="AC619" s="112"/>
      <c r="AD619" s="112"/>
      <c r="AG619">
        <f t="shared" si="245"/>
        <v>0</v>
      </c>
      <c r="AH619" s="247">
        <f t="shared" si="246"/>
        <v>0</v>
      </c>
      <c r="AI619" s="310" t="str">
        <f>IF(AH619=0,"",
IF(SUM($AH$142:AH619)=1,AJ619,
IF($AH$717&gt;SUM($AH$142:AH619),_xlfn.CONCAT(", ",AJ619),
IF($AH$717=SUM($AH$142:AH619),_xlfn.CONCAT(" y ",AJ619)))))</f>
        <v/>
      </c>
      <c r="AJ619" s="19">
        <v>478</v>
      </c>
      <c r="AK619">
        <f t="shared" si="244"/>
        <v>0</v>
      </c>
      <c r="AL619">
        <f t="shared" si="247"/>
        <v>0</v>
      </c>
      <c r="AM619">
        <f t="shared" si="248"/>
        <v>0</v>
      </c>
      <c r="AN619">
        <f t="shared" si="249"/>
        <v>0</v>
      </c>
      <c r="AO619">
        <f t="shared" si="250"/>
        <v>0</v>
      </c>
      <c r="AP619">
        <f t="shared" si="251"/>
        <v>0</v>
      </c>
      <c r="AQ619">
        <f t="shared" si="252"/>
        <v>0</v>
      </c>
      <c r="AR619">
        <f t="shared" si="253"/>
        <v>0</v>
      </c>
      <c r="AS619">
        <f t="shared" si="254"/>
        <v>0</v>
      </c>
      <c r="AT619" s="311">
        <f t="shared" si="255"/>
        <v>0</v>
      </c>
      <c r="AU619" s="312">
        <f t="shared" si="256"/>
        <v>0</v>
      </c>
      <c r="AV619" s="313">
        <f t="shared" si="257"/>
        <v>0</v>
      </c>
      <c r="AW619" s="314">
        <f t="shared" si="267"/>
        <v>0</v>
      </c>
      <c r="AX619" s="311">
        <f t="shared" si="258"/>
        <v>0</v>
      </c>
      <c r="AY619" s="312">
        <f t="shared" si="259"/>
        <v>0</v>
      </c>
      <c r="AZ619" s="313">
        <f t="shared" si="260"/>
        <v>0</v>
      </c>
      <c r="BA619" s="314">
        <f t="shared" si="268"/>
        <v>0</v>
      </c>
      <c r="BB619" s="311">
        <f t="shared" si="261"/>
        <v>0</v>
      </c>
      <c r="BC619" s="312">
        <f t="shared" si="262"/>
        <v>0</v>
      </c>
      <c r="BD619" s="313">
        <f t="shared" si="263"/>
        <v>0</v>
      </c>
      <c r="BE619" s="314">
        <f t="shared" si="269"/>
        <v>0</v>
      </c>
      <c r="BF619" s="311">
        <f t="shared" si="264"/>
        <v>0</v>
      </c>
      <c r="BG619" s="312">
        <f t="shared" si="265"/>
        <v>0</v>
      </c>
      <c r="BH619" s="313">
        <f t="shared" si="266"/>
        <v>0</v>
      </c>
      <c r="BI619" s="314">
        <f t="shared" si="270"/>
        <v>0</v>
      </c>
      <c r="BJ619" s="247">
        <f t="shared" si="271"/>
        <v>0</v>
      </c>
      <c r="BK619" s="310" t="str">
        <f>IF(BJ619=0,"",
IF(SUM($BJ$143:BJ619)=1,BL619,
IF($BJ$718&gt;SUM($BJ$143:BJ619),_xlfn.CONCAT(", ",BL619),
IF($BJ$718=SUM($BJ$143:BJ619),_xlfn.CONCAT(" y ",BL619)))))</f>
        <v/>
      </c>
      <c r="BL619" s="19">
        <v>477</v>
      </c>
      <c r="BM619" s="14"/>
      <c r="BN619" s="315"/>
      <c r="BO619" s="315"/>
      <c r="BP619" s="315"/>
      <c r="BQ619" s="315"/>
      <c r="BR619" s="315"/>
      <c r="BS619" s="315"/>
      <c r="BT619" s="315"/>
      <c r="BU619" s="315"/>
      <c r="BV619" s="14"/>
      <c r="BW619" s="14"/>
      <c r="BX619" s="14"/>
      <c r="BY619" s="14"/>
      <c r="BZ619" s="14"/>
      <c r="CA619" s="14"/>
      <c r="CB619" s="14"/>
      <c r="CC619" s="14"/>
      <c r="CD619" s="14"/>
      <c r="CE619" s="14"/>
      <c r="CF619" s="14"/>
      <c r="CG619" s="14"/>
      <c r="CH619" s="14"/>
      <c r="CI619" s="14"/>
      <c r="CJ619" s="14"/>
      <c r="CK619" s="14"/>
      <c r="CL619" s="14"/>
    </row>
    <row r="620" spans="1:90" ht="15" customHeight="1">
      <c r="A620" s="5"/>
      <c r="B620" s="6"/>
      <c r="C620" s="19" t="s">
        <v>7143</v>
      </c>
      <c r="D620" s="634" t="str">
        <f>IF($AC$136="","",IF(HLOOKUP($AC$136,Presentación!$AQ$3:$BV$574,Presentación!AP481)="","",HLOOKUP($AC$136,Presentación!$AQ$3:$BV$574,Presentación!AP481,0)))</f>
        <v/>
      </c>
      <c r="E620" s="669"/>
      <c r="F620" s="670"/>
      <c r="G620" s="752" t="str">
        <f>IF($AC$136="","",IF(HLOOKUP($AC$136,Presentación!$BZ$3:$DE$574,Presentación!AP481,0)="","",HLOOKUP($AC$136,Presentación!$BZ$3:$DE$574,Presentación!AP481,0)))</f>
        <v/>
      </c>
      <c r="H620" s="669"/>
      <c r="I620" s="669"/>
      <c r="J620" s="669"/>
      <c r="K620" s="669"/>
      <c r="L620" s="669"/>
      <c r="M620" s="669"/>
      <c r="N620" s="669"/>
      <c r="O620" s="669"/>
      <c r="P620" s="669"/>
      <c r="Q620" s="669"/>
      <c r="R620" s="669"/>
      <c r="S620" s="670"/>
      <c r="T620" s="866"/>
      <c r="U620" s="745"/>
      <c r="V620" s="746"/>
      <c r="W620" s="112"/>
      <c r="X620" s="112"/>
      <c r="Y620" s="112"/>
      <c r="Z620" s="112"/>
      <c r="AA620" s="112"/>
      <c r="AB620" s="112"/>
      <c r="AC620" s="112"/>
      <c r="AD620" s="112"/>
      <c r="AG620">
        <f t="shared" si="245"/>
        <v>0</v>
      </c>
      <c r="AH620" s="247">
        <f t="shared" si="246"/>
        <v>0</v>
      </c>
      <c r="AI620" s="310" t="str">
        <f>IF(AH620=0,"",
IF(SUM($AH$142:AH620)=1,AJ620,
IF($AH$717&gt;SUM($AH$142:AH620),_xlfn.CONCAT(", ",AJ620),
IF($AH$717=SUM($AH$142:AH620),_xlfn.CONCAT(" y ",AJ620)))))</f>
        <v/>
      </c>
      <c r="AJ620" s="19">
        <v>479</v>
      </c>
      <c r="AK620">
        <f t="shared" si="244"/>
        <v>0</v>
      </c>
      <c r="AL620">
        <f t="shared" si="247"/>
        <v>0</v>
      </c>
      <c r="AM620">
        <f t="shared" si="248"/>
        <v>0</v>
      </c>
      <c r="AN620">
        <f t="shared" si="249"/>
        <v>0</v>
      </c>
      <c r="AO620">
        <f t="shared" si="250"/>
        <v>0</v>
      </c>
      <c r="AP620">
        <f t="shared" si="251"/>
        <v>0</v>
      </c>
      <c r="AQ620">
        <f t="shared" si="252"/>
        <v>0</v>
      </c>
      <c r="AR620">
        <f t="shared" si="253"/>
        <v>0</v>
      </c>
      <c r="AS620">
        <f t="shared" si="254"/>
        <v>0</v>
      </c>
      <c r="AT620" s="311">
        <f t="shared" si="255"/>
        <v>0</v>
      </c>
      <c r="AU620" s="312">
        <f t="shared" si="256"/>
        <v>0</v>
      </c>
      <c r="AV620" s="313">
        <f t="shared" si="257"/>
        <v>0</v>
      </c>
      <c r="AW620" s="314">
        <f t="shared" si="267"/>
        <v>0</v>
      </c>
      <c r="AX620" s="311">
        <f t="shared" si="258"/>
        <v>0</v>
      </c>
      <c r="AY620" s="312">
        <f t="shared" si="259"/>
        <v>0</v>
      </c>
      <c r="AZ620" s="313">
        <f t="shared" si="260"/>
        <v>0</v>
      </c>
      <c r="BA620" s="314">
        <f t="shared" si="268"/>
        <v>0</v>
      </c>
      <c r="BB620" s="311">
        <f t="shared" si="261"/>
        <v>0</v>
      </c>
      <c r="BC620" s="312">
        <f t="shared" si="262"/>
        <v>0</v>
      </c>
      <c r="BD620" s="313">
        <f t="shared" si="263"/>
        <v>0</v>
      </c>
      <c r="BE620" s="314">
        <f t="shared" si="269"/>
        <v>0</v>
      </c>
      <c r="BF620" s="311">
        <f t="shared" si="264"/>
        <v>0</v>
      </c>
      <c r="BG620" s="312">
        <f t="shared" si="265"/>
        <v>0</v>
      </c>
      <c r="BH620" s="313">
        <f t="shared" si="266"/>
        <v>0</v>
      </c>
      <c r="BI620" s="314">
        <f t="shared" si="270"/>
        <v>0</v>
      </c>
      <c r="BJ620" s="247">
        <f t="shared" si="271"/>
        <v>0</v>
      </c>
      <c r="BK620" s="310" t="str">
        <f>IF(BJ620=0,"",
IF(SUM($BJ$143:BJ620)=1,BL620,
IF($BJ$718&gt;SUM($BJ$143:BJ620),_xlfn.CONCAT(", ",BL620),
IF($BJ$718=SUM($BJ$143:BJ620),_xlfn.CONCAT(" y ",BL620)))))</f>
        <v/>
      </c>
      <c r="BL620" s="19">
        <v>478</v>
      </c>
      <c r="BM620" s="14"/>
      <c r="BN620" s="315"/>
      <c r="BO620" s="315"/>
      <c r="BP620" s="315"/>
      <c r="BQ620" s="315"/>
      <c r="BR620" s="315"/>
      <c r="BS620" s="315"/>
      <c r="BT620" s="315"/>
      <c r="BU620" s="315"/>
      <c r="BV620" s="14"/>
      <c r="BW620" s="14"/>
      <c r="BX620" s="14"/>
      <c r="BY620" s="14"/>
      <c r="BZ620" s="14"/>
      <c r="CA620" s="14"/>
      <c r="CB620" s="14"/>
      <c r="CC620" s="14"/>
      <c r="CD620" s="14"/>
      <c r="CE620" s="14"/>
      <c r="CF620" s="14"/>
      <c r="CG620" s="14"/>
      <c r="CH620" s="14"/>
      <c r="CI620" s="14"/>
      <c r="CJ620" s="14"/>
      <c r="CK620" s="14"/>
      <c r="CL620" s="14"/>
    </row>
    <row r="621" spans="1:90" ht="15" customHeight="1">
      <c r="A621" s="5"/>
      <c r="B621" s="6"/>
      <c r="C621" s="19" t="s">
        <v>7144</v>
      </c>
      <c r="D621" s="634" t="str">
        <f>IF($AC$136="","",IF(HLOOKUP($AC$136,Presentación!$AQ$3:$BV$574,Presentación!AP482)="","",HLOOKUP($AC$136,Presentación!$AQ$3:$BV$574,Presentación!AP482,0)))</f>
        <v/>
      </c>
      <c r="E621" s="669"/>
      <c r="F621" s="670"/>
      <c r="G621" s="752" t="str">
        <f>IF($AC$136="","",IF(HLOOKUP($AC$136,Presentación!$BZ$3:$DE$574,Presentación!AP482,0)="","",HLOOKUP($AC$136,Presentación!$BZ$3:$DE$574,Presentación!AP482,0)))</f>
        <v/>
      </c>
      <c r="H621" s="669"/>
      <c r="I621" s="669"/>
      <c r="J621" s="669"/>
      <c r="K621" s="669"/>
      <c r="L621" s="669"/>
      <c r="M621" s="669"/>
      <c r="N621" s="669"/>
      <c r="O621" s="669"/>
      <c r="P621" s="669"/>
      <c r="Q621" s="669"/>
      <c r="R621" s="669"/>
      <c r="S621" s="670"/>
      <c r="T621" s="866"/>
      <c r="U621" s="745"/>
      <c r="V621" s="746"/>
      <c r="W621" s="112"/>
      <c r="X621" s="112"/>
      <c r="Y621" s="112"/>
      <c r="Z621" s="112"/>
      <c r="AA621" s="112"/>
      <c r="AB621" s="112"/>
      <c r="AC621" s="112"/>
      <c r="AD621" s="112"/>
      <c r="AG621">
        <f t="shared" si="245"/>
        <v>0</v>
      </c>
      <c r="AH621" s="247">
        <f t="shared" si="246"/>
        <v>0</v>
      </c>
      <c r="AI621" s="310" t="str">
        <f>IF(AH621=0,"",
IF(SUM($AH$142:AH621)=1,AJ621,
IF($AH$717&gt;SUM($AH$142:AH621),_xlfn.CONCAT(", ",AJ621),
IF($AH$717=SUM($AH$142:AH621),_xlfn.CONCAT(" y ",AJ621)))))</f>
        <v/>
      </c>
      <c r="AJ621" s="19">
        <v>480</v>
      </c>
      <c r="AK621">
        <f t="shared" si="244"/>
        <v>0</v>
      </c>
      <c r="AL621">
        <f t="shared" si="247"/>
        <v>0</v>
      </c>
      <c r="AM621">
        <f t="shared" si="248"/>
        <v>0</v>
      </c>
      <c r="AN621">
        <f t="shared" si="249"/>
        <v>0</v>
      </c>
      <c r="AO621">
        <f t="shared" si="250"/>
        <v>0</v>
      </c>
      <c r="AP621">
        <f t="shared" si="251"/>
        <v>0</v>
      </c>
      <c r="AQ621">
        <f t="shared" si="252"/>
        <v>0</v>
      </c>
      <c r="AR621">
        <f t="shared" si="253"/>
        <v>0</v>
      </c>
      <c r="AS621">
        <f t="shared" si="254"/>
        <v>0</v>
      </c>
      <c r="AT621" s="311">
        <f t="shared" si="255"/>
        <v>0</v>
      </c>
      <c r="AU621" s="312">
        <f t="shared" si="256"/>
        <v>0</v>
      </c>
      <c r="AV621" s="313">
        <f t="shared" si="257"/>
        <v>0</v>
      </c>
      <c r="AW621" s="314">
        <f t="shared" si="267"/>
        <v>0</v>
      </c>
      <c r="AX621" s="311">
        <f t="shared" si="258"/>
        <v>0</v>
      </c>
      <c r="AY621" s="312">
        <f t="shared" si="259"/>
        <v>0</v>
      </c>
      <c r="AZ621" s="313">
        <f t="shared" si="260"/>
        <v>0</v>
      </c>
      <c r="BA621" s="314">
        <f t="shared" si="268"/>
        <v>0</v>
      </c>
      <c r="BB621" s="311">
        <f t="shared" si="261"/>
        <v>0</v>
      </c>
      <c r="BC621" s="312">
        <f t="shared" si="262"/>
        <v>0</v>
      </c>
      <c r="BD621" s="313">
        <f t="shared" si="263"/>
        <v>0</v>
      </c>
      <c r="BE621" s="314">
        <f t="shared" si="269"/>
        <v>0</v>
      </c>
      <c r="BF621" s="311">
        <f t="shared" si="264"/>
        <v>0</v>
      </c>
      <c r="BG621" s="312">
        <f t="shared" si="265"/>
        <v>0</v>
      </c>
      <c r="BH621" s="313">
        <f t="shared" si="266"/>
        <v>0</v>
      </c>
      <c r="BI621" s="314">
        <f t="shared" si="270"/>
        <v>0</v>
      </c>
      <c r="BJ621" s="247">
        <f t="shared" si="271"/>
        <v>0</v>
      </c>
      <c r="BK621" s="310" t="str">
        <f>IF(BJ621=0,"",
IF(SUM($BJ$143:BJ621)=1,BL621,
IF($BJ$718&gt;SUM($BJ$143:BJ621),_xlfn.CONCAT(", ",BL621),
IF($BJ$718=SUM($BJ$143:BJ621),_xlfn.CONCAT(" y ",BL621)))))</f>
        <v/>
      </c>
      <c r="BL621" s="19">
        <v>479</v>
      </c>
      <c r="BM621" s="14"/>
      <c r="BN621" s="315"/>
      <c r="BO621" s="315"/>
      <c r="BP621" s="315"/>
      <c r="BQ621" s="315"/>
      <c r="BR621" s="315"/>
      <c r="BS621" s="315"/>
      <c r="BT621" s="315"/>
      <c r="BU621" s="315"/>
      <c r="BV621" s="14"/>
      <c r="BW621" s="14"/>
      <c r="BX621" s="14"/>
      <c r="BY621" s="14"/>
      <c r="BZ621" s="14"/>
      <c r="CA621" s="14"/>
      <c r="CB621" s="14"/>
      <c r="CC621" s="14"/>
      <c r="CD621" s="14"/>
      <c r="CE621" s="14"/>
      <c r="CF621" s="14"/>
      <c r="CG621" s="14"/>
      <c r="CH621" s="14"/>
      <c r="CI621" s="14"/>
      <c r="CJ621" s="14"/>
      <c r="CK621" s="14"/>
      <c r="CL621" s="14"/>
    </row>
    <row r="622" spans="1:90" ht="15" customHeight="1">
      <c r="A622" s="5"/>
      <c r="B622" s="6"/>
      <c r="C622" s="19" t="s">
        <v>7145</v>
      </c>
      <c r="D622" s="634" t="str">
        <f>IF($AC$136="","",IF(HLOOKUP($AC$136,Presentación!$AQ$3:$BV$574,Presentación!AP483)="","",HLOOKUP($AC$136,Presentación!$AQ$3:$BV$574,Presentación!AP483,0)))</f>
        <v/>
      </c>
      <c r="E622" s="669"/>
      <c r="F622" s="670"/>
      <c r="G622" s="752" t="str">
        <f>IF($AC$136="","",IF(HLOOKUP($AC$136,Presentación!$BZ$3:$DE$574,Presentación!AP483,0)="","",HLOOKUP($AC$136,Presentación!$BZ$3:$DE$574,Presentación!AP483,0)))</f>
        <v/>
      </c>
      <c r="H622" s="669"/>
      <c r="I622" s="669"/>
      <c r="J622" s="669"/>
      <c r="K622" s="669"/>
      <c r="L622" s="669"/>
      <c r="M622" s="669"/>
      <c r="N622" s="669"/>
      <c r="O622" s="669"/>
      <c r="P622" s="669"/>
      <c r="Q622" s="669"/>
      <c r="R622" s="669"/>
      <c r="S622" s="670"/>
      <c r="T622" s="866"/>
      <c r="U622" s="745"/>
      <c r="V622" s="746"/>
      <c r="W622" s="112"/>
      <c r="X622" s="112"/>
      <c r="Y622" s="112"/>
      <c r="Z622" s="112"/>
      <c r="AA622" s="112"/>
      <c r="AB622" s="112"/>
      <c r="AC622" s="112"/>
      <c r="AD622" s="112"/>
      <c r="AG622">
        <f t="shared" si="245"/>
        <v>0</v>
      </c>
      <c r="AH622" s="247">
        <f t="shared" si="246"/>
        <v>0</v>
      </c>
      <c r="AI622" s="310" t="str">
        <f>IF(AH622=0,"",
IF(SUM($AH$142:AH622)=1,AJ622,
IF($AH$717&gt;SUM($AH$142:AH622),_xlfn.CONCAT(", ",AJ622),
IF($AH$717=SUM($AH$142:AH622),_xlfn.CONCAT(" y ",AJ622)))))</f>
        <v/>
      </c>
      <c r="AJ622" s="19">
        <v>481</v>
      </c>
      <c r="AK622">
        <f t="shared" si="244"/>
        <v>0</v>
      </c>
      <c r="AL622">
        <f t="shared" si="247"/>
        <v>0</v>
      </c>
      <c r="AM622">
        <f t="shared" si="248"/>
        <v>0</v>
      </c>
      <c r="AN622">
        <f t="shared" si="249"/>
        <v>0</v>
      </c>
      <c r="AO622">
        <f t="shared" si="250"/>
        <v>0</v>
      </c>
      <c r="AP622">
        <f t="shared" si="251"/>
        <v>0</v>
      </c>
      <c r="AQ622">
        <f t="shared" si="252"/>
        <v>0</v>
      </c>
      <c r="AR622">
        <f t="shared" si="253"/>
        <v>0</v>
      </c>
      <c r="AS622">
        <f t="shared" si="254"/>
        <v>0</v>
      </c>
      <c r="AT622" s="311">
        <f t="shared" si="255"/>
        <v>0</v>
      </c>
      <c r="AU622" s="312">
        <f t="shared" si="256"/>
        <v>0</v>
      </c>
      <c r="AV622" s="313">
        <f t="shared" si="257"/>
        <v>0</v>
      </c>
      <c r="AW622" s="314">
        <f t="shared" si="267"/>
        <v>0</v>
      </c>
      <c r="AX622" s="311">
        <f t="shared" si="258"/>
        <v>0</v>
      </c>
      <c r="AY622" s="312">
        <f t="shared" si="259"/>
        <v>0</v>
      </c>
      <c r="AZ622" s="313">
        <f t="shared" si="260"/>
        <v>0</v>
      </c>
      <c r="BA622" s="314">
        <f t="shared" si="268"/>
        <v>0</v>
      </c>
      <c r="BB622" s="311">
        <f t="shared" si="261"/>
        <v>0</v>
      </c>
      <c r="BC622" s="312">
        <f t="shared" si="262"/>
        <v>0</v>
      </c>
      <c r="BD622" s="313">
        <f t="shared" si="263"/>
        <v>0</v>
      </c>
      <c r="BE622" s="314">
        <f t="shared" si="269"/>
        <v>0</v>
      </c>
      <c r="BF622" s="311">
        <f t="shared" si="264"/>
        <v>0</v>
      </c>
      <c r="BG622" s="312">
        <f t="shared" si="265"/>
        <v>0</v>
      </c>
      <c r="BH622" s="313">
        <f t="shared" si="266"/>
        <v>0</v>
      </c>
      <c r="BI622" s="314">
        <f t="shared" si="270"/>
        <v>0</v>
      </c>
      <c r="BJ622" s="247">
        <f t="shared" si="271"/>
        <v>0</v>
      </c>
      <c r="BK622" s="310" t="str">
        <f>IF(BJ622=0,"",
IF(SUM($BJ$143:BJ622)=1,BL622,
IF($BJ$718&gt;SUM($BJ$143:BJ622),_xlfn.CONCAT(", ",BL622),
IF($BJ$718=SUM($BJ$143:BJ622),_xlfn.CONCAT(" y ",BL622)))))</f>
        <v/>
      </c>
      <c r="BL622" s="19">
        <v>480</v>
      </c>
      <c r="BM622" s="14"/>
      <c r="BN622" s="315"/>
      <c r="BO622" s="315"/>
      <c r="BP622" s="315"/>
      <c r="BQ622" s="315"/>
      <c r="BR622" s="315"/>
      <c r="BS622" s="315"/>
      <c r="BT622" s="315"/>
      <c r="BU622" s="315"/>
      <c r="BV622" s="14"/>
      <c r="BW622" s="14"/>
      <c r="BX622" s="14"/>
      <c r="BY622" s="14"/>
      <c r="BZ622" s="14"/>
      <c r="CA622" s="14"/>
      <c r="CB622" s="14"/>
      <c r="CC622" s="14"/>
      <c r="CD622" s="14"/>
      <c r="CE622" s="14"/>
      <c r="CF622" s="14"/>
      <c r="CG622" s="14"/>
      <c r="CH622" s="14"/>
      <c r="CI622" s="14"/>
      <c r="CJ622" s="14"/>
      <c r="CK622" s="14"/>
      <c r="CL622" s="14"/>
    </row>
    <row r="623" spans="1:90" ht="15" customHeight="1">
      <c r="A623" s="5"/>
      <c r="B623" s="6"/>
      <c r="C623" s="19" t="s">
        <v>7146</v>
      </c>
      <c r="D623" s="634" t="str">
        <f>IF($AC$136="","",IF(HLOOKUP($AC$136,Presentación!$AQ$3:$BV$574,Presentación!AP484)="","",HLOOKUP($AC$136,Presentación!$AQ$3:$BV$574,Presentación!AP484,0)))</f>
        <v/>
      </c>
      <c r="E623" s="669"/>
      <c r="F623" s="670"/>
      <c r="G623" s="752" t="str">
        <f>IF($AC$136="","",IF(HLOOKUP($AC$136,Presentación!$BZ$3:$DE$574,Presentación!AP484,0)="","",HLOOKUP($AC$136,Presentación!$BZ$3:$DE$574,Presentación!AP484,0)))</f>
        <v/>
      </c>
      <c r="H623" s="669"/>
      <c r="I623" s="669"/>
      <c r="J623" s="669"/>
      <c r="K623" s="669"/>
      <c r="L623" s="669"/>
      <c r="M623" s="669"/>
      <c r="N623" s="669"/>
      <c r="O623" s="669"/>
      <c r="P623" s="669"/>
      <c r="Q623" s="669"/>
      <c r="R623" s="669"/>
      <c r="S623" s="670"/>
      <c r="T623" s="866"/>
      <c r="U623" s="745"/>
      <c r="V623" s="746"/>
      <c r="W623" s="112"/>
      <c r="X623" s="112"/>
      <c r="Y623" s="112"/>
      <c r="Z623" s="112"/>
      <c r="AA623" s="112"/>
      <c r="AB623" s="112"/>
      <c r="AC623" s="112"/>
      <c r="AD623" s="112"/>
      <c r="AG623">
        <f t="shared" si="245"/>
        <v>0</v>
      </c>
      <c r="AH623" s="247">
        <f t="shared" si="246"/>
        <v>0</v>
      </c>
      <c r="AI623" s="310" t="str">
        <f>IF(AH623=0,"",
IF(SUM($AH$142:AH623)=1,AJ623,
IF($AH$717&gt;SUM($AH$142:AH623),_xlfn.CONCAT(", ",AJ623),
IF($AH$717=SUM($AH$142:AH623),_xlfn.CONCAT(" y ",AJ623)))))</f>
        <v/>
      </c>
      <c r="AJ623" s="19">
        <v>482</v>
      </c>
      <c r="AK623">
        <f t="shared" si="244"/>
        <v>0</v>
      </c>
      <c r="AL623">
        <f t="shared" si="247"/>
        <v>0</v>
      </c>
      <c r="AM623">
        <f t="shared" si="248"/>
        <v>0</v>
      </c>
      <c r="AN623">
        <f t="shared" si="249"/>
        <v>0</v>
      </c>
      <c r="AO623">
        <f t="shared" si="250"/>
        <v>0</v>
      </c>
      <c r="AP623">
        <f t="shared" si="251"/>
        <v>0</v>
      </c>
      <c r="AQ623">
        <f t="shared" si="252"/>
        <v>0</v>
      </c>
      <c r="AR623">
        <f t="shared" si="253"/>
        <v>0</v>
      </c>
      <c r="AS623">
        <f t="shared" si="254"/>
        <v>0</v>
      </c>
      <c r="AT623" s="311">
        <f t="shared" si="255"/>
        <v>0</v>
      </c>
      <c r="AU623" s="312">
        <f t="shared" si="256"/>
        <v>0</v>
      </c>
      <c r="AV623" s="313">
        <f t="shared" si="257"/>
        <v>0</v>
      </c>
      <c r="AW623" s="314">
        <f t="shared" si="267"/>
        <v>0</v>
      </c>
      <c r="AX623" s="311">
        <f t="shared" si="258"/>
        <v>0</v>
      </c>
      <c r="AY623" s="312">
        <f t="shared" si="259"/>
        <v>0</v>
      </c>
      <c r="AZ623" s="313">
        <f t="shared" si="260"/>
        <v>0</v>
      </c>
      <c r="BA623" s="314">
        <f t="shared" si="268"/>
        <v>0</v>
      </c>
      <c r="BB623" s="311">
        <f t="shared" si="261"/>
        <v>0</v>
      </c>
      <c r="BC623" s="312">
        <f t="shared" si="262"/>
        <v>0</v>
      </c>
      <c r="BD623" s="313">
        <f t="shared" si="263"/>
        <v>0</v>
      </c>
      <c r="BE623" s="314">
        <f t="shared" si="269"/>
        <v>0</v>
      </c>
      <c r="BF623" s="311">
        <f t="shared" si="264"/>
        <v>0</v>
      </c>
      <c r="BG623" s="312">
        <f t="shared" si="265"/>
        <v>0</v>
      </c>
      <c r="BH623" s="313">
        <f t="shared" si="266"/>
        <v>0</v>
      </c>
      <c r="BI623" s="314">
        <f t="shared" si="270"/>
        <v>0</v>
      </c>
      <c r="BJ623" s="247">
        <f t="shared" si="271"/>
        <v>0</v>
      </c>
      <c r="BK623" s="310" t="str">
        <f>IF(BJ623=0,"",
IF(SUM($BJ$143:BJ623)=1,BL623,
IF($BJ$718&gt;SUM($BJ$143:BJ623),_xlfn.CONCAT(", ",BL623),
IF($BJ$718=SUM($BJ$143:BJ623),_xlfn.CONCAT(" y ",BL623)))))</f>
        <v/>
      </c>
      <c r="BL623" s="19">
        <v>481</v>
      </c>
      <c r="BM623" s="14"/>
      <c r="BN623" s="315"/>
      <c r="BO623" s="315"/>
      <c r="BP623" s="315"/>
      <c r="BQ623" s="315"/>
      <c r="BR623" s="315"/>
      <c r="BS623" s="315"/>
      <c r="BT623" s="315"/>
      <c r="BU623" s="315"/>
      <c r="BV623" s="14"/>
      <c r="BW623" s="14"/>
      <c r="BX623" s="14"/>
      <c r="BY623" s="14"/>
      <c r="BZ623" s="14"/>
      <c r="CA623" s="14"/>
      <c r="CB623" s="14"/>
      <c r="CC623" s="14"/>
      <c r="CD623" s="14"/>
      <c r="CE623" s="14"/>
      <c r="CF623" s="14"/>
      <c r="CG623" s="14"/>
      <c r="CH623" s="14"/>
      <c r="CI623" s="14"/>
      <c r="CJ623" s="14"/>
      <c r="CK623" s="14"/>
      <c r="CL623" s="14"/>
    </row>
    <row r="624" spans="1:90" ht="15" customHeight="1">
      <c r="A624" s="5"/>
      <c r="B624" s="6"/>
      <c r="C624" s="19" t="s">
        <v>7147</v>
      </c>
      <c r="D624" s="634" t="str">
        <f>IF($AC$136="","",IF(HLOOKUP($AC$136,Presentación!$AQ$3:$BV$574,Presentación!AP485)="","",HLOOKUP($AC$136,Presentación!$AQ$3:$BV$574,Presentación!AP485,0)))</f>
        <v/>
      </c>
      <c r="E624" s="669"/>
      <c r="F624" s="670"/>
      <c r="G624" s="752" t="str">
        <f>IF($AC$136="","",IF(HLOOKUP($AC$136,Presentación!$BZ$3:$DE$574,Presentación!AP485,0)="","",HLOOKUP($AC$136,Presentación!$BZ$3:$DE$574,Presentación!AP485,0)))</f>
        <v/>
      </c>
      <c r="H624" s="669"/>
      <c r="I624" s="669"/>
      <c r="J624" s="669"/>
      <c r="K624" s="669"/>
      <c r="L624" s="669"/>
      <c r="M624" s="669"/>
      <c r="N624" s="669"/>
      <c r="O624" s="669"/>
      <c r="P624" s="669"/>
      <c r="Q624" s="669"/>
      <c r="R624" s="669"/>
      <c r="S624" s="670"/>
      <c r="T624" s="866"/>
      <c r="U624" s="745"/>
      <c r="V624" s="746"/>
      <c r="W624" s="112"/>
      <c r="X624" s="112"/>
      <c r="Y624" s="112"/>
      <c r="Z624" s="112"/>
      <c r="AA624" s="112"/>
      <c r="AB624" s="112"/>
      <c r="AC624" s="112"/>
      <c r="AD624" s="112"/>
      <c r="AG624">
        <f t="shared" si="245"/>
        <v>0</v>
      </c>
      <c r="AH624" s="247">
        <f t="shared" si="246"/>
        <v>0</v>
      </c>
      <c r="AI624" s="310" t="str">
        <f>IF(AH624=0,"",
IF(SUM($AH$142:AH624)=1,AJ624,
IF($AH$717&gt;SUM($AH$142:AH624),_xlfn.CONCAT(", ",AJ624),
IF($AH$717=SUM($AH$142:AH624),_xlfn.CONCAT(" y ",AJ624)))))</f>
        <v/>
      </c>
      <c r="AJ624" s="19">
        <v>483</v>
      </c>
      <c r="AK624">
        <f t="shared" si="244"/>
        <v>0</v>
      </c>
      <c r="AL624">
        <f t="shared" si="247"/>
        <v>0</v>
      </c>
      <c r="AM624">
        <f t="shared" si="248"/>
        <v>0</v>
      </c>
      <c r="AN624">
        <f t="shared" si="249"/>
        <v>0</v>
      </c>
      <c r="AO624">
        <f t="shared" si="250"/>
        <v>0</v>
      </c>
      <c r="AP624">
        <f t="shared" si="251"/>
        <v>0</v>
      </c>
      <c r="AQ624">
        <f t="shared" si="252"/>
        <v>0</v>
      </c>
      <c r="AR624">
        <f t="shared" si="253"/>
        <v>0</v>
      </c>
      <c r="AS624">
        <f t="shared" si="254"/>
        <v>0</v>
      </c>
      <c r="AT624" s="311">
        <f t="shared" si="255"/>
        <v>0</v>
      </c>
      <c r="AU624" s="312">
        <f t="shared" si="256"/>
        <v>0</v>
      </c>
      <c r="AV624" s="313">
        <f t="shared" si="257"/>
        <v>0</v>
      </c>
      <c r="AW624" s="314">
        <f t="shared" si="267"/>
        <v>0</v>
      </c>
      <c r="AX624" s="311">
        <f t="shared" si="258"/>
        <v>0</v>
      </c>
      <c r="AY624" s="312">
        <f t="shared" si="259"/>
        <v>0</v>
      </c>
      <c r="AZ624" s="313">
        <f t="shared" si="260"/>
        <v>0</v>
      </c>
      <c r="BA624" s="314">
        <f t="shared" si="268"/>
        <v>0</v>
      </c>
      <c r="BB624" s="311">
        <f t="shared" si="261"/>
        <v>0</v>
      </c>
      <c r="BC624" s="312">
        <f t="shared" si="262"/>
        <v>0</v>
      </c>
      <c r="BD624" s="313">
        <f t="shared" si="263"/>
        <v>0</v>
      </c>
      <c r="BE624" s="314">
        <f t="shared" si="269"/>
        <v>0</v>
      </c>
      <c r="BF624" s="311">
        <f t="shared" si="264"/>
        <v>0</v>
      </c>
      <c r="BG624" s="312">
        <f t="shared" si="265"/>
        <v>0</v>
      </c>
      <c r="BH624" s="313">
        <f t="shared" si="266"/>
        <v>0</v>
      </c>
      <c r="BI624" s="314">
        <f t="shared" si="270"/>
        <v>0</v>
      </c>
      <c r="BJ624" s="247">
        <f t="shared" si="271"/>
        <v>0</v>
      </c>
      <c r="BK624" s="310" t="str">
        <f>IF(BJ624=0,"",
IF(SUM($BJ$143:BJ624)=1,BL624,
IF($BJ$718&gt;SUM($BJ$143:BJ624),_xlfn.CONCAT(", ",BL624),
IF($BJ$718=SUM($BJ$143:BJ624),_xlfn.CONCAT(" y ",BL624)))))</f>
        <v/>
      </c>
      <c r="BL624" s="19">
        <v>482</v>
      </c>
      <c r="BM624" s="14"/>
      <c r="BN624" s="315"/>
      <c r="BO624" s="315"/>
      <c r="BP624" s="315"/>
      <c r="BQ624" s="315"/>
      <c r="BR624" s="315"/>
      <c r="BS624" s="315"/>
      <c r="BT624" s="315"/>
      <c r="BU624" s="315"/>
      <c r="BV624" s="14"/>
      <c r="BW624" s="14"/>
      <c r="BX624" s="14"/>
      <c r="BY624" s="14"/>
      <c r="BZ624" s="14"/>
      <c r="CA624" s="14"/>
      <c r="CB624" s="14"/>
      <c r="CC624" s="14"/>
      <c r="CD624" s="14"/>
      <c r="CE624" s="14"/>
      <c r="CF624" s="14"/>
      <c r="CG624" s="14"/>
      <c r="CH624" s="14"/>
      <c r="CI624" s="14"/>
      <c r="CJ624" s="14"/>
      <c r="CK624" s="14"/>
      <c r="CL624" s="14"/>
    </row>
    <row r="625" spans="1:90" ht="15" customHeight="1">
      <c r="A625" s="5"/>
      <c r="B625" s="6"/>
      <c r="C625" s="19" t="s">
        <v>7148</v>
      </c>
      <c r="D625" s="634" t="str">
        <f>IF($AC$136="","",IF(HLOOKUP($AC$136,Presentación!$AQ$3:$BV$574,Presentación!AP486)="","",HLOOKUP($AC$136,Presentación!$AQ$3:$BV$574,Presentación!AP486,0)))</f>
        <v/>
      </c>
      <c r="E625" s="669"/>
      <c r="F625" s="670"/>
      <c r="G625" s="752" t="str">
        <f>IF($AC$136="","",IF(HLOOKUP($AC$136,Presentación!$BZ$3:$DE$574,Presentación!AP486,0)="","",HLOOKUP($AC$136,Presentación!$BZ$3:$DE$574,Presentación!AP486,0)))</f>
        <v/>
      </c>
      <c r="H625" s="669"/>
      <c r="I625" s="669"/>
      <c r="J625" s="669"/>
      <c r="K625" s="669"/>
      <c r="L625" s="669"/>
      <c r="M625" s="669"/>
      <c r="N625" s="669"/>
      <c r="O625" s="669"/>
      <c r="P625" s="669"/>
      <c r="Q625" s="669"/>
      <c r="R625" s="669"/>
      <c r="S625" s="670"/>
      <c r="T625" s="866"/>
      <c r="U625" s="745"/>
      <c r="V625" s="746"/>
      <c r="W625" s="112"/>
      <c r="X625" s="112"/>
      <c r="Y625" s="112"/>
      <c r="Z625" s="112"/>
      <c r="AA625" s="112"/>
      <c r="AB625" s="112"/>
      <c r="AC625" s="112"/>
      <c r="AD625" s="112"/>
      <c r="AG625">
        <f t="shared" si="245"/>
        <v>0</v>
      </c>
      <c r="AH625" s="247">
        <f t="shared" si="246"/>
        <v>0</v>
      </c>
      <c r="AI625" s="310" t="str">
        <f>IF(AH625=0,"",
IF(SUM($AH$142:AH625)=1,AJ625,
IF($AH$717&gt;SUM($AH$142:AH625),_xlfn.CONCAT(", ",AJ625),
IF($AH$717=SUM($AH$142:AH625),_xlfn.CONCAT(" y ",AJ625)))))</f>
        <v/>
      </c>
      <c r="AJ625" s="19">
        <v>484</v>
      </c>
      <c r="AK625">
        <f t="shared" si="244"/>
        <v>0</v>
      </c>
      <c r="AL625">
        <f t="shared" si="247"/>
        <v>0</v>
      </c>
      <c r="AM625">
        <f t="shared" si="248"/>
        <v>0</v>
      </c>
      <c r="AN625">
        <f t="shared" si="249"/>
        <v>0</v>
      </c>
      <c r="AO625">
        <f t="shared" si="250"/>
        <v>0</v>
      </c>
      <c r="AP625">
        <f t="shared" si="251"/>
        <v>0</v>
      </c>
      <c r="AQ625">
        <f t="shared" si="252"/>
        <v>0</v>
      </c>
      <c r="AR625">
        <f t="shared" si="253"/>
        <v>0</v>
      </c>
      <c r="AS625">
        <f t="shared" si="254"/>
        <v>0</v>
      </c>
      <c r="AT625" s="311">
        <f t="shared" si="255"/>
        <v>0</v>
      </c>
      <c r="AU625" s="312">
        <f t="shared" si="256"/>
        <v>0</v>
      </c>
      <c r="AV625" s="313">
        <f t="shared" si="257"/>
        <v>0</v>
      </c>
      <c r="AW625" s="314">
        <f t="shared" si="267"/>
        <v>0</v>
      </c>
      <c r="AX625" s="311">
        <f t="shared" si="258"/>
        <v>0</v>
      </c>
      <c r="AY625" s="312">
        <f t="shared" si="259"/>
        <v>0</v>
      </c>
      <c r="AZ625" s="313">
        <f t="shared" si="260"/>
        <v>0</v>
      </c>
      <c r="BA625" s="314">
        <f t="shared" si="268"/>
        <v>0</v>
      </c>
      <c r="BB625" s="311">
        <f t="shared" si="261"/>
        <v>0</v>
      </c>
      <c r="BC625" s="312">
        <f t="shared" si="262"/>
        <v>0</v>
      </c>
      <c r="BD625" s="313">
        <f t="shared" si="263"/>
        <v>0</v>
      </c>
      <c r="BE625" s="314">
        <f t="shared" si="269"/>
        <v>0</v>
      </c>
      <c r="BF625" s="311">
        <f t="shared" si="264"/>
        <v>0</v>
      </c>
      <c r="BG625" s="312">
        <f t="shared" si="265"/>
        <v>0</v>
      </c>
      <c r="BH625" s="313">
        <f t="shared" si="266"/>
        <v>0</v>
      </c>
      <c r="BI625" s="314">
        <f t="shared" si="270"/>
        <v>0</v>
      </c>
      <c r="BJ625" s="247">
        <f t="shared" si="271"/>
        <v>0</v>
      </c>
      <c r="BK625" s="310" t="str">
        <f>IF(BJ625=0,"",
IF(SUM($BJ$143:BJ625)=1,BL625,
IF($BJ$718&gt;SUM($BJ$143:BJ625),_xlfn.CONCAT(", ",BL625),
IF($BJ$718=SUM($BJ$143:BJ625),_xlfn.CONCAT(" y ",BL625)))))</f>
        <v/>
      </c>
      <c r="BL625" s="19">
        <v>483</v>
      </c>
      <c r="BM625" s="14"/>
      <c r="BN625" s="315"/>
      <c r="BO625" s="315"/>
      <c r="BP625" s="315"/>
      <c r="BQ625" s="315"/>
      <c r="BR625" s="315"/>
      <c r="BS625" s="315"/>
      <c r="BT625" s="315"/>
      <c r="BU625" s="315"/>
      <c r="BV625" s="14"/>
      <c r="BW625" s="14"/>
      <c r="BX625" s="14"/>
      <c r="BY625" s="14"/>
      <c r="BZ625" s="14"/>
      <c r="CA625" s="14"/>
      <c r="CB625" s="14"/>
      <c r="CC625" s="14"/>
      <c r="CD625" s="14"/>
      <c r="CE625" s="14"/>
      <c r="CF625" s="14"/>
      <c r="CG625" s="14"/>
      <c r="CH625" s="14"/>
      <c r="CI625" s="14"/>
      <c r="CJ625" s="14"/>
      <c r="CK625" s="14"/>
      <c r="CL625" s="14"/>
    </row>
    <row r="626" spans="1:90" ht="15" customHeight="1">
      <c r="A626" s="5"/>
      <c r="B626" s="6"/>
      <c r="C626" s="19" t="s">
        <v>7149</v>
      </c>
      <c r="D626" s="634" t="str">
        <f>IF($AC$136="","",IF(HLOOKUP($AC$136,Presentación!$AQ$3:$BV$574,Presentación!AP487)="","",HLOOKUP($AC$136,Presentación!$AQ$3:$BV$574,Presentación!AP487,0)))</f>
        <v/>
      </c>
      <c r="E626" s="669"/>
      <c r="F626" s="670"/>
      <c r="G626" s="752" t="str">
        <f>IF($AC$136="","",IF(HLOOKUP($AC$136,Presentación!$BZ$3:$DE$574,Presentación!AP487,0)="","",HLOOKUP($AC$136,Presentación!$BZ$3:$DE$574,Presentación!AP487,0)))</f>
        <v/>
      </c>
      <c r="H626" s="669"/>
      <c r="I626" s="669"/>
      <c r="J626" s="669"/>
      <c r="K626" s="669"/>
      <c r="L626" s="669"/>
      <c r="M626" s="669"/>
      <c r="N626" s="669"/>
      <c r="O626" s="669"/>
      <c r="P626" s="669"/>
      <c r="Q626" s="669"/>
      <c r="R626" s="669"/>
      <c r="S626" s="670"/>
      <c r="T626" s="866"/>
      <c r="U626" s="745"/>
      <c r="V626" s="746"/>
      <c r="W626" s="112"/>
      <c r="X626" s="112"/>
      <c r="Y626" s="112"/>
      <c r="Z626" s="112"/>
      <c r="AA626" s="112"/>
      <c r="AB626" s="112"/>
      <c r="AC626" s="112"/>
      <c r="AD626" s="112"/>
      <c r="AG626">
        <f t="shared" si="245"/>
        <v>0</v>
      </c>
      <c r="AH626" s="247">
        <f t="shared" si="246"/>
        <v>0</v>
      </c>
      <c r="AI626" s="310" t="str">
        <f>IF(AH626=0,"",
IF(SUM($AH$142:AH626)=1,AJ626,
IF($AH$717&gt;SUM($AH$142:AH626),_xlfn.CONCAT(", ",AJ626),
IF($AH$717=SUM($AH$142:AH626),_xlfn.CONCAT(" y ",AJ626)))))</f>
        <v/>
      </c>
      <c r="AJ626" s="19">
        <v>485</v>
      </c>
      <c r="AK626">
        <f t="shared" si="244"/>
        <v>0</v>
      </c>
      <c r="AL626">
        <f t="shared" si="247"/>
        <v>0</v>
      </c>
      <c r="AM626">
        <f t="shared" si="248"/>
        <v>0</v>
      </c>
      <c r="AN626">
        <f t="shared" si="249"/>
        <v>0</v>
      </c>
      <c r="AO626">
        <f t="shared" si="250"/>
        <v>0</v>
      </c>
      <c r="AP626">
        <f t="shared" si="251"/>
        <v>0</v>
      </c>
      <c r="AQ626">
        <f t="shared" si="252"/>
        <v>0</v>
      </c>
      <c r="AR626">
        <f t="shared" si="253"/>
        <v>0</v>
      </c>
      <c r="AS626">
        <f t="shared" si="254"/>
        <v>0</v>
      </c>
      <c r="AT626" s="311">
        <f t="shared" si="255"/>
        <v>0</v>
      </c>
      <c r="AU626" s="312">
        <f t="shared" si="256"/>
        <v>0</v>
      </c>
      <c r="AV626" s="313">
        <f t="shared" si="257"/>
        <v>0</v>
      </c>
      <c r="AW626" s="314">
        <f t="shared" si="267"/>
        <v>0</v>
      </c>
      <c r="AX626" s="311">
        <f t="shared" si="258"/>
        <v>0</v>
      </c>
      <c r="AY626" s="312">
        <f t="shared" si="259"/>
        <v>0</v>
      </c>
      <c r="AZ626" s="313">
        <f t="shared" si="260"/>
        <v>0</v>
      </c>
      <c r="BA626" s="314">
        <f t="shared" si="268"/>
        <v>0</v>
      </c>
      <c r="BB626" s="311">
        <f t="shared" si="261"/>
        <v>0</v>
      </c>
      <c r="BC626" s="312">
        <f t="shared" si="262"/>
        <v>0</v>
      </c>
      <c r="BD626" s="313">
        <f t="shared" si="263"/>
        <v>0</v>
      </c>
      <c r="BE626" s="314">
        <f t="shared" si="269"/>
        <v>0</v>
      </c>
      <c r="BF626" s="311">
        <f t="shared" si="264"/>
        <v>0</v>
      </c>
      <c r="BG626" s="312">
        <f t="shared" si="265"/>
        <v>0</v>
      </c>
      <c r="BH626" s="313">
        <f t="shared" si="266"/>
        <v>0</v>
      </c>
      <c r="BI626" s="314">
        <f t="shared" si="270"/>
        <v>0</v>
      </c>
      <c r="BJ626" s="247">
        <f t="shared" si="271"/>
        <v>0</v>
      </c>
      <c r="BK626" s="310" t="str">
        <f>IF(BJ626=0,"",
IF(SUM($BJ$143:BJ626)=1,BL626,
IF($BJ$718&gt;SUM($BJ$143:BJ626),_xlfn.CONCAT(", ",BL626),
IF($BJ$718=SUM($BJ$143:BJ626),_xlfn.CONCAT(" y ",BL626)))))</f>
        <v/>
      </c>
      <c r="BL626" s="19">
        <v>484</v>
      </c>
      <c r="BM626" s="14"/>
      <c r="BN626" s="315"/>
      <c r="BO626" s="315"/>
      <c r="BP626" s="315"/>
      <c r="BQ626" s="315"/>
      <c r="BR626" s="315"/>
      <c r="BS626" s="315"/>
      <c r="BT626" s="315"/>
      <c r="BU626" s="315"/>
      <c r="BV626" s="14"/>
      <c r="BW626" s="14"/>
      <c r="BX626" s="14"/>
      <c r="BY626" s="14"/>
      <c r="BZ626" s="14"/>
      <c r="CA626" s="14"/>
      <c r="CB626" s="14"/>
      <c r="CC626" s="14"/>
      <c r="CD626" s="14"/>
      <c r="CE626" s="14"/>
      <c r="CF626" s="14"/>
      <c r="CG626" s="14"/>
      <c r="CH626" s="14"/>
      <c r="CI626" s="14"/>
      <c r="CJ626" s="14"/>
      <c r="CK626" s="14"/>
      <c r="CL626" s="14"/>
    </row>
    <row r="627" spans="1:90" ht="15" customHeight="1">
      <c r="A627" s="5"/>
      <c r="B627" s="6"/>
      <c r="C627" s="19" t="s">
        <v>7150</v>
      </c>
      <c r="D627" s="634" t="str">
        <f>IF($AC$136="","",IF(HLOOKUP($AC$136,Presentación!$AQ$3:$BV$574,Presentación!AP488)="","",HLOOKUP($AC$136,Presentación!$AQ$3:$BV$574,Presentación!AP488,0)))</f>
        <v/>
      </c>
      <c r="E627" s="669"/>
      <c r="F627" s="670"/>
      <c r="G627" s="752" t="str">
        <f>IF($AC$136="","",IF(HLOOKUP($AC$136,Presentación!$BZ$3:$DE$574,Presentación!AP488,0)="","",HLOOKUP($AC$136,Presentación!$BZ$3:$DE$574,Presentación!AP488,0)))</f>
        <v/>
      </c>
      <c r="H627" s="669"/>
      <c r="I627" s="669"/>
      <c r="J627" s="669"/>
      <c r="K627" s="669"/>
      <c r="L627" s="669"/>
      <c r="M627" s="669"/>
      <c r="N627" s="669"/>
      <c r="O627" s="669"/>
      <c r="P627" s="669"/>
      <c r="Q627" s="669"/>
      <c r="R627" s="669"/>
      <c r="S627" s="670"/>
      <c r="T627" s="866"/>
      <c r="U627" s="745"/>
      <c r="V627" s="746"/>
      <c r="W627" s="112"/>
      <c r="X627" s="112"/>
      <c r="Y627" s="112"/>
      <c r="Z627" s="112"/>
      <c r="AA627" s="112"/>
      <c r="AB627" s="112"/>
      <c r="AC627" s="112"/>
      <c r="AD627" s="112"/>
      <c r="AG627">
        <f t="shared" si="245"/>
        <v>0</v>
      </c>
      <c r="AH627" s="247">
        <f t="shared" si="246"/>
        <v>0</v>
      </c>
      <c r="AI627" s="310" t="str">
        <f>IF(AH627=0,"",
IF(SUM($AH$142:AH627)=1,AJ627,
IF($AH$717&gt;SUM($AH$142:AH627),_xlfn.CONCAT(", ",AJ627),
IF($AH$717=SUM($AH$142:AH627),_xlfn.CONCAT(" y ",AJ627)))))</f>
        <v/>
      </c>
      <c r="AJ627" s="19">
        <v>486</v>
      </c>
      <c r="AK627">
        <f t="shared" si="244"/>
        <v>0</v>
      </c>
      <c r="AL627">
        <f t="shared" si="247"/>
        <v>0</v>
      </c>
      <c r="AM627">
        <f t="shared" si="248"/>
        <v>0</v>
      </c>
      <c r="AN627">
        <f t="shared" si="249"/>
        <v>0</v>
      </c>
      <c r="AO627">
        <f t="shared" si="250"/>
        <v>0</v>
      </c>
      <c r="AP627">
        <f t="shared" si="251"/>
        <v>0</v>
      </c>
      <c r="AQ627">
        <f t="shared" si="252"/>
        <v>0</v>
      </c>
      <c r="AR627">
        <f t="shared" si="253"/>
        <v>0</v>
      </c>
      <c r="AS627">
        <f t="shared" si="254"/>
        <v>0</v>
      </c>
      <c r="AT627" s="311">
        <f t="shared" si="255"/>
        <v>0</v>
      </c>
      <c r="AU627" s="312">
        <f t="shared" si="256"/>
        <v>0</v>
      </c>
      <c r="AV627" s="313">
        <f t="shared" si="257"/>
        <v>0</v>
      </c>
      <c r="AW627" s="314">
        <f t="shared" si="267"/>
        <v>0</v>
      </c>
      <c r="AX627" s="311">
        <f t="shared" si="258"/>
        <v>0</v>
      </c>
      <c r="AY627" s="312">
        <f t="shared" si="259"/>
        <v>0</v>
      </c>
      <c r="AZ627" s="313">
        <f t="shared" si="260"/>
        <v>0</v>
      </c>
      <c r="BA627" s="314">
        <f t="shared" si="268"/>
        <v>0</v>
      </c>
      <c r="BB627" s="311">
        <f t="shared" si="261"/>
        <v>0</v>
      </c>
      <c r="BC627" s="312">
        <f t="shared" si="262"/>
        <v>0</v>
      </c>
      <c r="BD627" s="313">
        <f t="shared" si="263"/>
        <v>0</v>
      </c>
      <c r="BE627" s="314">
        <f t="shared" si="269"/>
        <v>0</v>
      </c>
      <c r="BF627" s="311">
        <f t="shared" si="264"/>
        <v>0</v>
      </c>
      <c r="BG627" s="312">
        <f t="shared" si="265"/>
        <v>0</v>
      </c>
      <c r="BH627" s="313">
        <f t="shared" si="266"/>
        <v>0</v>
      </c>
      <c r="BI627" s="314">
        <f t="shared" si="270"/>
        <v>0</v>
      </c>
      <c r="BJ627" s="247">
        <f t="shared" si="271"/>
        <v>0</v>
      </c>
      <c r="BK627" s="310" t="str">
        <f>IF(BJ627=0,"",
IF(SUM($BJ$143:BJ627)=1,BL627,
IF($BJ$718&gt;SUM($BJ$143:BJ627),_xlfn.CONCAT(", ",BL627),
IF($BJ$718=SUM($BJ$143:BJ627),_xlfn.CONCAT(" y ",BL627)))))</f>
        <v/>
      </c>
      <c r="BL627" s="19">
        <v>485</v>
      </c>
      <c r="BM627" s="14"/>
      <c r="BN627" s="315"/>
      <c r="BO627" s="315"/>
      <c r="BP627" s="315"/>
      <c r="BQ627" s="315"/>
      <c r="BR627" s="315"/>
      <c r="BS627" s="315"/>
      <c r="BT627" s="315"/>
      <c r="BU627" s="315"/>
      <c r="BV627" s="14"/>
      <c r="BW627" s="14"/>
      <c r="BX627" s="14"/>
      <c r="BY627" s="14"/>
      <c r="BZ627" s="14"/>
      <c r="CA627" s="14"/>
      <c r="CB627" s="14"/>
      <c r="CC627" s="14"/>
      <c r="CD627" s="14"/>
      <c r="CE627" s="14"/>
      <c r="CF627" s="14"/>
      <c r="CG627" s="14"/>
      <c r="CH627" s="14"/>
      <c r="CI627" s="14"/>
      <c r="CJ627" s="14"/>
      <c r="CK627" s="14"/>
      <c r="CL627" s="14"/>
    </row>
    <row r="628" spans="1:90" ht="15" customHeight="1">
      <c r="A628" s="5"/>
      <c r="B628" s="6"/>
      <c r="C628" s="19" t="s">
        <v>7151</v>
      </c>
      <c r="D628" s="634" t="str">
        <f>IF($AC$136="","",IF(HLOOKUP($AC$136,Presentación!$AQ$3:$BV$574,Presentación!AP489)="","",HLOOKUP($AC$136,Presentación!$AQ$3:$BV$574,Presentación!AP489,0)))</f>
        <v/>
      </c>
      <c r="E628" s="669"/>
      <c r="F628" s="670"/>
      <c r="G628" s="752" t="str">
        <f>IF($AC$136="","",IF(HLOOKUP($AC$136,Presentación!$BZ$3:$DE$574,Presentación!AP489,0)="","",HLOOKUP($AC$136,Presentación!$BZ$3:$DE$574,Presentación!AP489,0)))</f>
        <v/>
      </c>
      <c r="H628" s="669"/>
      <c r="I628" s="669"/>
      <c r="J628" s="669"/>
      <c r="K628" s="669"/>
      <c r="L628" s="669"/>
      <c r="M628" s="669"/>
      <c r="N628" s="669"/>
      <c r="O628" s="669"/>
      <c r="P628" s="669"/>
      <c r="Q628" s="669"/>
      <c r="R628" s="669"/>
      <c r="S628" s="670"/>
      <c r="T628" s="866"/>
      <c r="U628" s="745"/>
      <c r="V628" s="746"/>
      <c r="W628" s="112"/>
      <c r="X628" s="112"/>
      <c r="Y628" s="112"/>
      <c r="Z628" s="112"/>
      <c r="AA628" s="112"/>
      <c r="AB628" s="112"/>
      <c r="AC628" s="112"/>
      <c r="AD628" s="112"/>
      <c r="AG628">
        <f t="shared" si="245"/>
        <v>0</v>
      </c>
      <c r="AH628" s="247">
        <f t="shared" si="246"/>
        <v>0</v>
      </c>
      <c r="AI628" s="310" t="str">
        <f>IF(AH628=0,"",
IF(SUM($AH$142:AH628)=1,AJ628,
IF($AH$717&gt;SUM($AH$142:AH628),_xlfn.CONCAT(", ",AJ628),
IF($AH$717=SUM($AH$142:AH628),_xlfn.CONCAT(" y ",AJ628)))))</f>
        <v/>
      </c>
      <c r="AJ628" s="19">
        <v>487</v>
      </c>
      <c r="AK628">
        <f t="shared" si="244"/>
        <v>0</v>
      </c>
      <c r="AL628">
        <f t="shared" si="247"/>
        <v>0</v>
      </c>
      <c r="AM628">
        <f t="shared" si="248"/>
        <v>0</v>
      </c>
      <c r="AN628">
        <f t="shared" si="249"/>
        <v>0</v>
      </c>
      <c r="AO628">
        <f t="shared" si="250"/>
        <v>0</v>
      </c>
      <c r="AP628">
        <f t="shared" si="251"/>
        <v>0</v>
      </c>
      <c r="AQ628">
        <f t="shared" si="252"/>
        <v>0</v>
      </c>
      <c r="AR628">
        <f t="shared" si="253"/>
        <v>0</v>
      </c>
      <c r="AS628">
        <f t="shared" si="254"/>
        <v>0</v>
      </c>
      <c r="AT628" s="311">
        <f t="shared" si="255"/>
        <v>0</v>
      </c>
      <c r="AU628" s="312">
        <f t="shared" si="256"/>
        <v>0</v>
      </c>
      <c r="AV628" s="313">
        <f t="shared" si="257"/>
        <v>0</v>
      </c>
      <c r="AW628" s="314">
        <f t="shared" si="267"/>
        <v>0</v>
      </c>
      <c r="AX628" s="311">
        <f t="shared" si="258"/>
        <v>0</v>
      </c>
      <c r="AY628" s="312">
        <f t="shared" si="259"/>
        <v>0</v>
      </c>
      <c r="AZ628" s="313">
        <f t="shared" si="260"/>
        <v>0</v>
      </c>
      <c r="BA628" s="314">
        <f t="shared" si="268"/>
        <v>0</v>
      </c>
      <c r="BB628" s="311">
        <f t="shared" si="261"/>
        <v>0</v>
      </c>
      <c r="BC628" s="312">
        <f t="shared" si="262"/>
        <v>0</v>
      </c>
      <c r="BD628" s="313">
        <f t="shared" si="263"/>
        <v>0</v>
      </c>
      <c r="BE628" s="314">
        <f t="shared" si="269"/>
        <v>0</v>
      </c>
      <c r="BF628" s="311">
        <f t="shared" si="264"/>
        <v>0</v>
      </c>
      <c r="BG628" s="312">
        <f t="shared" si="265"/>
        <v>0</v>
      </c>
      <c r="BH628" s="313">
        <f t="shared" si="266"/>
        <v>0</v>
      </c>
      <c r="BI628" s="314">
        <f t="shared" si="270"/>
        <v>0</v>
      </c>
      <c r="BJ628" s="247">
        <f t="shared" si="271"/>
        <v>0</v>
      </c>
      <c r="BK628" s="310" t="str">
        <f>IF(BJ628=0,"",
IF(SUM($BJ$143:BJ628)=1,BL628,
IF($BJ$718&gt;SUM($BJ$143:BJ628),_xlfn.CONCAT(", ",BL628),
IF($BJ$718=SUM($BJ$143:BJ628),_xlfn.CONCAT(" y ",BL628)))))</f>
        <v/>
      </c>
      <c r="BL628" s="19">
        <v>486</v>
      </c>
      <c r="BM628" s="14"/>
      <c r="BN628" s="315"/>
      <c r="BO628" s="315"/>
      <c r="BP628" s="315"/>
      <c r="BQ628" s="315"/>
      <c r="BR628" s="315"/>
      <c r="BS628" s="315"/>
      <c r="BT628" s="315"/>
      <c r="BU628" s="315"/>
      <c r="BV628" s="14"/>
      <c r="BW628" s="14"/>
      <c r="BX628" s="14"/>
      <c r="BY628" s="14"/>
      <c r="BZ628" s="14"/>
      <c r="CA628" s="14"/>
      <c r="CB628" s="14"/>
      <c r="CC628" s="14"/>
      <c r="CD628" s="14"/>
      <c r="CE628" s="14"/>
      <c r="CF628" s="14"/>
      <c r="CG628" s="14"/>
      <c r="CH628" s="14"/>
      <c r="CI628" s="14"/>
      <c r="CJ628" s="14"/>
      <c r="CK628" s="14"/>
      <c r="CL628" s="14"/>
    </row>
    <row r="629" spans="1:90" ht="15" customHeight="1">
      <c r="A629" s="5"/>
      <c r="B629" s="6"/>
      <c r="C629" s="19" t="s">
        <v>7152</v>
      </c>
      <c r="D629" s="634" t="str">
        <f>IF($AC$136="","",IF(HLOOKUP($AC$136,Presentación!$AQ$3:$BV$574,Presentación!AP490)="","",HLOOKUP($AC$136,Presentación!$AQ$3:$BV$574,Presentación!AP490,0)))</f>
        <v/>
      </c>
      <c r="E629" s="669"/>
      <c r="F629" s="670"/>
      <c r="G629" s="752" t="str">
        <f>IF($AC$136="","",IF(HLOOKUP($AC$136,Presentación!$BZ$3:$DE$574,Presentación!AP490,0)="","",HLOOKUP($AC$136,Presentación!$BZ$3:$DE$574,Presentación!AP490,0)))</f>
        <v/>
      </c>
      <c r="H629" s="669"/>
      <c r="I629" s="669"/>
      <c r="J629" s="669"/>
      <c r="K629" s="669"/>
      <c r="L629" s="669"/>
      <c r="M629" s="669"/>
      <c r="N629" s="669"/>
      <c r="O629" s="669"/>
      <c r="P629" s="669"/>
      <c r="Q629" s="669"/>
      <c r="R629" s="669"/>
      <c r="S629" s="670"/>
      <c r="T629" s="866"/>
      <c r="U629" s="745"/>
      <c r="V629" s="746"/>
      <c r="W629" s="112"/>
      <c r="X629" s="112"/>
      <c r="Y629" s="112"/>
      <c r="Z629" s="112"/>
      <c r="AA629" s="112"/>
      <c r="AB629" s="112"/>
      <c r="AC629" s="112"/>
      <c r="AD629" s="112"/>
      <c r="AG629">
        <f t="shared" si="245"/>
        <v>0</v>
      </c>
      <c r="AH629" s="247">
        <f t="shared" si="246"/>
        <v>0</v>
      </c>
      <c r="AI629" s="310" t="str">
        <f>IF(AH629=0,"",
IF(SUM($AH$142:AH629)=1,AJ629,
IF($AH$717&gt;SUM($AH$142:AH629),_xlfn.CONCAT(", ",AJ629),
IF($AH$717=SUM($AH$142:AH629),_xlfn.CONCAT(" y ",AJ629)))))</f>
        <v/>
      </c>
      <c r="AJ629" s="19">
        <v>488</v>
      </c>
      <c r="AK629">
        <f t="shared" si="244"/>
        <v>0</v>
      </c>
      <c r="AL629">
        <f t="shared" si="247"/>
        <v>0</v>
      </c>
      <c r="AM629">
        <f t="shared" si="248"/>
        <v>0</v>
      </c>
      <c r="AN629">
        <f t="shared" si="249"/>
        <v>0</v>
      </c>
      <c r="AO629">
        <f t="shared" si="250"/>
        <v>0</v>
      </c>
      <c r="AP629">
        <f t="shared" si="251"/>
        <v>0</v>
      </c>
      <c r="AQ629">
        <f t="shared" si="252"/>
        <v>0</v>
      </c>
      <c r="AR629">
        <f t="shared" si="253"/>
        <v>0</v>
      </c>
      <c r="AS629">
        <f t="shared" si="254"/>
        <v>0</v>
      </c>
      <c r="AT629" s="311">
        <f t="shared" si="255"/>
        <v>0</v>
      </c>
      <c r="AU629" s="312">
        <f t="shared" si="256"/>
        <v>0</v>
      </c>
      <c r="AV629" s="313">
        <f t="shared" si="257"/>
        <v>0</v>
      </c>
      <c r="AW629" s="314">
        <f t="shared" si="267"/>
        <v>0</v>
      </c>
      <c r="AX629" s="311">
        <f t="shared" si="258"/>
        <v>0</v>
      </c>
      <c r="AY629" s="312">
        <f t="shared" si="259"/>
        <v>0</v>
      </c>
      <c r="AZ629" s="313">
        <f t="shared" si="260"/>
        <v>0</v>
      </c>
      <c r="BA629" s="314">
        <f t="shared" si="268"/>
        <v>0</v>
      </c>
      <c r="BB629" s="311">
        <f t="shared" si="261"/>
        <v>0</v>
      </c>
      <c r="BC629" s="312">
        <f t="shared" si="262"/>
        <v>0</v>
      </c>
      <c r="BD629" s="313">
        <f t="shared" si="263"/>
        <v>0</v>
      </c>
      <c r="BE629" s="314">
        <f t="shared" si="269"/>
        <v>0</v>
      </c>
      <c r="BF629" s="311">
        <f t="shared" si="264"/>
        <v>0</v>
      </c>
      <c r="BG629" s="312">
        <f t="shared" si="265"/>
        <v>0</v>
      </c>
      <c r="BH629" s="313">
        <f t="shared" si="266"/>
        <v>0</v>
      </c>
      <c r="BI629" s="314">
        <f t="shared" si="270"/>
        <v>0</v>
      </c>
      <c r="BJ629" s="247">
        <f t="shared" si="271"/>
        <v>0</v>
      </c>
      <c r="BK629" s="310" t="str">
        <f>IF(BJ629=0,"",
IF(SUM($BJ$143:BJ629)=1,BL629,
IF($BJ$718&gt;SUM($BJ$143:BJ629),_xlfn.CONCAT(", ",BL629),
IF($BJ$718=SUM($BJ$143:BJ629),_xlfn.CONCAT(" y ",BL629)))))</f>
        <v/>
      </c>
      <c r="BL629" s="19">
        <v>487</v>
      </c>
      <c r="BM629" s="14"/>
      <c r="BN629" s="315"/>
      <c r="BO629" s="315"/>
      <c r="BP629" s="315"/>
      <c r="BQ629" s="315"/>
      <c r="BR629" s="315"/>
      <c r="BS629" s="315"/>
      <c r="BT629" s="315"/>
      <c r="BU629" s="315"/>
      <c r="BV629" s="14"/>
      <c r="BW629" s="14"/>
      <c r="BX629" s="14"/>
      <c r="BY629" s="14"/>
      <c r="BZ629" s="14"/>
      <c r="CA629" s="14"/>
      <c r="CB629" s="14"/>
      <c r="CC629" s="14"/>
      <c r="CD629" s="14"/>
      <c r="CE629" s="14"/>
      <c r="CF629" s="14"/>
      <c r="CG629" s="14"/>
      <c r="CH629" s="14"/>
      <c r="CI629" s="14"/>
      <c r="CJ629" s="14"/>
      <c r="CK629" s="14"/>
      <c r="CL629" s="14"/>
    </row>
    <row r="630" spans="1:90" ht="15" customHeight="1">
      <c r="A630" s="5"/>
      <c r="B630" s="6"/>
      <c r="C630" s="19" t="s">
        <v>7153</v>
      </c>
      <c r="D630" s="634" t="str">
        <f>IF($AC$136="","",IF(HLOOKUP($AC$136,Presentación!$AQ$3:$BV$574,Presentación!AP491)="","",HLOOKUP($AC$136,Presentación!$AQ$3:$BV$574,Presentación!AP491,0)))</f>
        <v/>
      </c>
      <c r="E630" s="669"/>
      <c r="F630" s="670"/>
      <c r="G630" s="752" t="str">
        <f>IF($AC$136="","",IF(HLOOKUP($AC$136,Presentación!$BZ$3:$DE$574,Presentación!AP491,0)="","",HLOOKUP($AC$136,Presentación!$BZ$3:$DE$574,Presentación!AP491,0)))</f>
        <v/>
      </c>
      <c r="H630" s="669"/>
      <c r="I630" s="669"/>
      <c r="J630" s="669"/>
      <c r="K630" s="669"/>
      <c r="L630" s="669"/>
      <c r="M630" s="669"/>
      <c r="N630" s="669"/>
      <c r="O630" s="669"/>
      <c r="P630" s="669"/>
      <c r="Q630" s="669"/>
      <c r="R630" s="669"/>
      <c r="S630" s="670"/>
      <c r="T630" s="866"/>
      <c r="U630" s="745"/>
      <c r="V630" s="746"/>
      <c r="W630" s="112"/>
      <c r="X630" s="112"/>
      <c r="Y630" s="112"/>
      <c r="Z630" s="112"/>
      <c r="AA630" s="112"/>
      <c r="AB630" s="112"/>
      <c r="AC630" s="112"/>
      <c r="AD630" s="112"/>
      <c r="AG630">
        <f t="shared" si="245"/>
        <v>0</v>
      </c>
      <c r="AH630" s="247">
        <f t="shared" si="246"/>
        <v>0</v>
      </c>
      <c r="AI630" s="310" t="str">
        <f>IF(AH630=0,"",
IF(SUM($AH$142:AH630)=1,AJ630,
IF($AH$717&gt;SUM($AH$142:AH630),_xlfn.CONCAT(", ",AJ630),
IF($AH$717=SUM($AH$142:AH630),_xlfn.CONCAT(" y ",AJ630)))))</f>
        <v/>
      </c>
      <c r="AJ630" s="19">
        <v>489</v>
      </c>
      <c r="AK630">
        <f t="shared" si="244"/>
        <v>0</v>
      </c>
      <c r="AL630">
        <f t="shared" si="247"/>
        <v>0</v>
      </c>
      <c r="AM630">
        <f t="shared" si="248"/>
        <v>0</v>
      </c>
      <c r="AN630">
        <f t="shared" si="249"/>
        <v>0</v>
      </c>
      <c r="AO630">
        <f t="shared" si="250"/>
        <v>0</v>
      </c>
      <c r="AP630">
        <f t="shared" si="251"/>
        <v>0</v>
      </c>
      <c r="AQ630">
        <f t="shared" si="252"/>
        <v>0</v>
      </c>
      <c r="AR630">
        <f t="shared" si="253"/>
        <v>0</v>
      </c>
      <c r="AS630">
        <f t="shared" si="254"/>
        <v>0</v>
      </c>
      <c r="AT630" s="311">
        <f t="shared" si="255"/>
        <v>0</v>
      </c>
      <c r="AU630" s="312">
        <f t="shared" si="256"/>
        <v>0</v>
      </c>
      <c r="AV630" s="313">
        <f t="shared" si="257"/>
        <v>0</v>
      </c>
      <c r="AW630" s="314">
        <f t="shared" si="267"/>
        <v>0</v>
      </c>
      <c r="AX630" s="311">
        <f t="shared" si="258"/>
        <v>0</v>
      </c>
      <c r="AY630" s="312">
        <f t="shared" si="259"/>
        <v>0</v>
      </c>
      <c r="AZ630" s="313">
        <f t="shared" si="260"/>
        <v>0</v>
      </c>
      <c r="BA630" s="314">
        <f t="shared" si="268"/>
        <v>0</v>
      </c>
      <c r="BB630" s="311">
        <f t="shared" si="261"/>
        <v>0</v>
      </c>
      <c r="BC630" s="312">
        <f t="shared" si="262"/>
        <v>0</v>
      </c>
      <c r="BD630" s="313">
        <f t="shared" si="263"/>
        <v>0</v>
      </c>
      <c r="BE630" s="314">
        <f t="shared" si="269"/>
        <v>0</v>
      </c>
      <c r="BF630" s="311">
        <f t="shared" si="264"/>
        <v>0</v>
      </c>
      <c r="BG630" s="312">
        <f t="shared" si="265"/>
        <v>0</v>
      </c>
      <c r="BH630" s="313">
        <f t="shared" si="266"/>
        <v>0</v>
      </c>
      <c r="BI630" s="314">
        <f t="shared" si="270"/>
        <v>0</v>
      </c>
      <c r="BJ630" s="247">
        <f t="shared" si="271"/>
        <v>0</v>
      </c>
      <c r="BK630" s="310" t="str">
        <f>IF(BJ630=0,"",
IF(SUM($BJ$143:BJ630)=1,BL630,
IF($BJ$718&gt;SUM($BJ$143:BJ630),_xlfn.CONCAT(", ",BL630),
IF($BJ$718=SUM($BJ$143:BJ630),_xlfn.CONCAT(" y ",BL630)))))</f>
        <v/>
      </c>
      <c r="BL630" s="19">
        <v>488</v>
      </c>
      <c r="BM630" s="14"/>
      <c r="BN630" s="315"/>
      <c r="BO630" s="315"/>
      <c r="BP630" s="315"/>
      <c r="BQ630" s="315"/>
      <c r="BR630" s="315"/>
      <c r="BS630" s="315"/>
      <c r="BT630" s="315"/>
      <c r="BU630" s="315"/>
      <c r="BV630" s="14"/>
      <c r="BW630" s="14"/>
      <c r="BX630" s="14"/>
      <c r="BY630" s="14"/>
      <c r="BZ630" s="14"/>
      <c r="CA630" s="14"/>
      <c r="CB630" s="14"/>
      <c r="CC630" s="14"/>
      <c r="CD630" s="14"/>
      <c r="CE630" s="14"/>
      <c r="CF630" s="14"/>
      <c r="CG630" s="14"/>
      <c r="CH630" s="14"/>
      <c r="CI630" s="14"/>
      <c r="CJ630" s="14"/>
      <c r="CK630" s="14"/>
      <c r="CL630" s="14"/>
    </row>
    <row r="631" spans="1:90" ht="15" customHeight="1">
      <c r="A631" s="5"/>
      <c r="B631" s="6"/>
      <c r="C631" s="19" t="s">
        <v>7154</v>
      </c>
      <c r="D631" s="634" t="str">
        <f>IF($AC$136="","",IF(HLOOKUP($AC$136,Presentación!$AQ$3:$BV$574,Presentación!AP492)="","",HLOOKUP($AC$136,Presentación!$AQ$3:$BV$574,Presentación!AP492,0)))</f>
        <v/>
      </c>
      <c r="E631" s="669"/>
      <c r="F631" s="670"/>
      <c r="G631" s="752" t="str">
        <f>IF($AC$136="","",IF(HLOOKUP($AC$136,Presentación!$BZ$3:$DE$574,Presentación!AP492,0)="","",HLOOKUP($AC$136,Presentación!$BZ$3:$DE$574,Presentación!AP492,0)))</f>
        <v/>
      </c>
      <c r="H631" s="669"/>
      <c r="I631" s="669"/>
      <c r="J631" s="669"/>
      <c r="K631" s="669"/>
      <c r="L631" s="669"/>
      <c r="M631" s="669"/>
      <c r="N631" s="669"/>
      <c r="O631" s="669"/>
      <c r="P631" s="669"/>
      <c r="Q631" s="669"/>
      <c r="R631" s="669"/>
      <c r="S631" s="670"/>
      <c r="T631" s="866"/>
      <c r="U631" s="745"/>
      <c r="V631" s="746"/>
      <c r="W631" s="112"/>
      <c r="X631" s="112"/>
      <c r="Y631" s="112"/>
      <c r="Z631" s="112"/>
      <c r="AA631" s="112"/>
      <c r="AB631" s="112"/>
      <c r="AC631" s="112"/>
      <c r="AD631" s="112"/>
      <c r="AG631">
        <f t="shared" si="245"/>
        <v>0</v>
      </c>
      <c r="AH631" s="247">
        <f t="shared" si="246"/>
        <v>0</v>
      </c>
      <c r="AI631" s="310" t="str">
        <f>IF(AH631=0,"",
IF(SUM($AH$142:AH631)=1,AJ631,
IF($AH$717&gt;SUM($AH$142:AH631),_xlfn.CONCAT(", ",AJ631),
IF($AH$717=SUM($AH$142:AH631),_xlfn.CONCAT(" y ",AJ631)))))</f>
        <v/>
      </c>
      <c r="AJ631" s="19">
        <v>490</v>
      </c>
      <c r="AK631">
        <f t="shared" si="244"/>
        <v>0</v>
      </c>
      <c r="AL631">
        <f t="shared" si="247"/>
        <v>0</v>
      </c>
      <c r="AM631">
        <f t="shared" si="248"/>
        <v>0</v>
      </c>
      <c r="AN631">
        <f t="shared" si="249"/>
        <v>0</v>
      </c>
      <c r="AO631">
        <f t="shared" si="250"/>
        <v>0</v>
      </c>
      <c r="AP631">
        <f t="shared" si="251"/>
        <v>0</v>
      </c>
      <c r="AQ631">
        <f t="shared" si="252"/>
        <v>0</v>
      </c>
      <c r="AR631">
        <f t="shared" si="253"/>
        <v>0</v>
      </c>
      <c r="AS631">
        <f t="shared" si="254"/>
        <v>0</v>
      </c>
      <c r="AT631" s="311">
        <f t="shared" si="255"/>
        <v>0</v>
      </c>
      <c r="AU631" s="312">
        <f t="shared" si="256"/>
        <v>0</v>
      </c>
      <c r="AV631" s="313">
        <f t="shared" si="257"/>
        <v>0</v>
      </c>
      <c r="AW631" s="314">
        <f t="shared" si="267"/>
        <v>0</v>
      </c>
      <c r="AX631" s="311">
        <f t="shared" si="258"/>
        <v>0</v>
      </c>
      <c r="AY631" s="312">
        <f t="shared" si="259"/>
        <v>0</v>
      </c>
      <c r="AZ631" s="313">
        <f t="shared" si="260"/>
        <v>0</v>
      </c>
      <c r="BA631" s="314">
        <f t="shared" si="268"/>
        <v>0</v>
      </c>
      <c r="BB631" s="311">
        <f t="shared" si="261"/>
        <v>0</v>
      </c>
      <c r="BC631" s="312">
        <f t="shared" si="262"/>
        <v>0</v>
      </c>
      <c r="BD631" s="313">
        <f t="shared" si="263"/>
        <v>0</v>
      </c>
      <c r="BE631" s="314">
        <f t="shared" si="269"/>
        <v>0</v>
      </c>
      <c r="BF631" s="311">
        <f t="shared" si="264"/>
        <v>0</v>
      </c>
      <c r="BG631" s="312">
        <f t="shared" si="265"/>
        <v>0</v>
      </c>
      <c r="BH631" s="313">
        <f t="shared" si="266"/>
        <v>0</v>
      </c>
      <c r="BI631" s="314">
        <f t="shared" si="270"/>
        <v>0</v>
      </c>
      <c r="BJ631" s="247">
        <f t="shared" si="271"/>
        <v>0</v>
      </c>
      <c r="BK631" s="310" t="str">
        <f>IF(BJ631=0,"",
IF(SUM($BJ$143:BJ631)=1,BL631,
IF($BJ$718&gt;SUM($BJ$143:BJ631),_xlfn.CONCAT(", ",BL631),
IF($BJ$718=SUM($BJ$143:BJ631),_xlfn.CONCAT(" y ",BL631)))))</f>
        <v/>
      </c>
      <c r="BL631" s="19">
        <v>489</v>
      </c>
      <c r="BM631" s="14"/>
      <c r="BN631" s="315"/>
      <c r="BO631" s="315"/>
      <c r="BP631" s="315"/>
      <c r="BQ631" s="315"/>
      <c r="BR631" s="315"/>
      <c r="BS631" s="315"/>
      <c r="BT631" s="315"/>
      <c r="BU631" s="315"/>
      <c r="BV631" s="14"/>
      <c r="BW631" s="14"/>
      <c r="BX631" s="14"/>
      <c r="BY631" s="14"/>
      <c r="BZ631" s="14"/>
      <c r="CA631" s="14"/>
      <c r="CB631" s="14"/>
      <c r="CC631" s="14"/>
      <c r="CD631" s="14"/>
      <c r="CE631" s="14"/>
      <c r="CF631" s="14"/>
      <c r="CG631" s="14"/>
      <c r="CH631" s="14"/>
      <c r="CI631" s="14"/>
      <c r="CJ631" s="14"/>
      <c r="CK631" s="14"/>
      <c r="CL631" s="14"/>
    </row>
    <row r="632" spans="1:90" ht="15" customHeight="1">
      <c r="A632" s="5"/>
      <c r="B632" s="6"/>
      <c r="C632" s="19" t="s">
        <v>7155</v>
      </c>
      <c r="D632" s="634" t="str">
        <f>IF($AC$136="","",IF(HLOOKUP($AC$136,Presentación!$AQ$3:$BV$574,Presentación!AP493)="","",HLOOKUP($AC$136,Presentación!$AQ$3:$BV$574,Presentación!AP493,0)))</f>
        <v/>
      </c>
      <c r="E632" s="669"/>
      <c r="F632" s="670"/>
      <c r="G632" s="752" t="str">
        <f>IF($AC$136="","",IF(HLOOKUP($AC$136,Presentación!$BZ$3:$DE$574,Presentación!AP493,0)="","",HLOOKUP($AC$136,Presentación!$BZ$3:$DE$574,Presentación!AP493,0)))</f>
        <v/>
      </c>
      <c r="H632" s="669"/>
      <c r="I632" s="669"/>
      <c r="J632" s="669"/>
      <c r="K632" s="669"/>
      <c r="L632" s="669"/>
      <c r="M632" s="669"/>
      <c r="N632" s="669"/>
      <c r="O632" s="669"/>
      <c r="P632" s="669"/>
      <c r="Q632" s="669"/>
      <c r="R632" s="669"/>
      <c r="S632" s="670"/>
      <c r="T632" s="866"/>
      <c r="U632" s="745"/>
      <c r="V632" s="746"/>
      <c r="W632" s="112"/>
      <c r="X632" s="112"/>
      <c r="Y632" s="112"/>
      <c r="Z632" s="112"/>
      <c r="AA632" s="112"/>
      <c r="AB632" s="112"/>
      <c r="AC632" s="112"/>
      <c r="AD632" s="112"/>
      <c r="AG632">
        <f t="shared" si="245"/>
        <v>0</v>
      </c>
      <c r="AH632" s="247">
        <f t="shared" si="246"/>
        <v>0</v>
      </c>
      <c r="AI632" s="310" t="str">
        <f>IF(AH632=0,"",
IF(SUM($AH$142:AH632)=1,AJ632,
IF($AH$717&gt;SUM($AH$142:AH632),_xlfn.CONCAT(", ",AJ632),
IF($AH$717=SUM($AH$142:AH632),_xlfn.CONCAT(" y ",AJ632)))))</f>
        <v/>
      </c>
      <c r="AJ632" s="19">
        <v>491</v>
      </c>
      <c r="AK632">
        <f t="shared" si="244"/>
        <v>0</v>
      </c>
      <c r="AL632">
        <f t="shared" si="247"/>
        <v>0</v>
      </c>
      <c r="AM632">
        <f t="shared" si="248"/>
        <v>0</v>
      </c>
      <c r="AN632">
        <f t="shared" si="249"/>
        <v>0</v>
      </c>
      <c r="AO632">
        <f t="shared" si="250"/>
        <v>0</v>
      </c>
      <c r="AP632">
        <f t="shared" si="251"/>
        <v>0</v>
      </c>
      <c r="AQ632">
        <f t="shared" si="252"/>
        <v>0</v>
      </c>
      <c r="AR632">
        <f t="shared" si="253"/>
        <v>0</v>
      </c>
      <c r="AS632">
        <f t="shared" si="254"/>
        <v>0</v>
      </c>
      <c r="AT632" s="311">
        <f t="shared" si="255"/>
        <v>0</v>
      </c>
      <c r="AU632" s="312">
        <f t="shared" si="256"/>
        <v>0</v>
      </c>
      <c r="AV632" s="313">
        <f t="shared" si="257"/>
        <v>0</v>
      </c>
      <c r="AW632" s="314">
        <f t="shared" si="267"/>
        <v>0</v>
      </c>
      <c r="AX632" s="311">
        <f t="shared" si="258"/>
        <v>0</v>
      </c>
      <c r="AY632" s="312">
        <f t="shared" si="259"/>
        <v>0</v>
      </c>
      <c r="AZ632" s="313">
        <f t="shared" si="260"/>
        <v>0</v>
      </c>
      <c r="BA632" s="314">
        <f t="shared" si="268"/>
        <v>0</v>
      </c>
      <c r="BB632" s="311">
        <f t="shared" si="261"/>
        <v>0</v>
      </c>
      <c r="BC632" s="312">
        <f t="shared" si="262"/>
        <v>0</v>
      </c>
      <c r="BD632" s="313">
        <f t="shared" si="263"/>
        <v>0</v>
      </c>
      <c r="BE632" s="314">
        <f t="shared" si="269"/>
        <v>0</v>
      </c>
      <c r="BF632" s="311">
        <f t="shared" si="264"/>
        <v>0</v>
      </c>
      <c r="BG632" s="312">
        <f t="shared" si="265"/>
        <v>0</v>
      </c>
      <c r="BH632" s="313">
        <f t="shared" si="266"/>
        <v>0</v>
      </c>
      <c r="BI632" s="314">
        <f t="shared" si="270"/>
        <v>0</v>
      </c>
      <c r="BJ632" s="247">
        <f t="shared" si="271"/>
        <v>0</v>
      </c>
      <c r="BK632" s="310" t="str">
        <f>IF(BJ632=0,"",
IF(SUM($BJ$143:BJ632)=1,BL632,
IF($BJ$718&gt;SUM($BJ$143:BJ632),_xlfn.CONCAT(", ",BL632),
IF($BJ$718=SUM($BJ$143:BJ632),_xlfn.CONCAT(" y ",BL632)))))</f>
        <v/>
      </c>
      <c r="BL632" s="19">
        <v>490</v>
      </c>
      <c r="BM632" s="14"/>
      <c r="BN632" s="315"/>
      <c r="BO632" s="315"/>
      <c r="BP632" s="315"/>
      <c r="BQ632" s="315"/>
      <c r="BR632" s="315"/>
      <c r="BS632" s="315"/>
      <c r="BT632" s="315"/>
      <c r="BU632" s="315"/>
      <c r="BV632" s="14"/>
      <c r="BW632" s="14"/>
      <c r="BX632" s="14"/>
      <c r="BY632" s="14"/>
      <c r="BZ632" s="14"/>
      <c r="CA632" s="14"/>
      <c r="CB632" s="14"/>
      <c r="CC632" s="14"/>
      <c r="CD632" s="14"/>
      <c r="CE632" s="14"/>
      <c r="CF632" s="14"/>
      <c r="CG632" s="14"/>
      <c r="CH632" s="14"/>
      <c r="CI632" s="14"/>
      <c r="CJ632" s="14"/>
      <c r="CK632" s="14"/>
      <c r="CL632" s="14"/>
    </row>
    <row r="633" spans="1:90" ht="15" customHeight="1">
      <c r="A633" s="5"/>
      <c r="B633" s="6"/>
      <c r="C633" s="19" t="s">
        <v>7156</v>
      </c>
      <c r="D633" s="634" t="str">
        <f>IF($AC$136="","",IF(HLOOKUP($AC$136,Presentación!$AQ$3:$BV$574,Presentación!AP494)="","",HLOOKUP($AC$136,Presentación!$AQ$3:$BV$574,Presentación!AP494,0)))</f>
        <v/>
      </c>
      <c r="E633" s="669"/>
      <c r="F633" s="670"/>
      <c r="G633" s="752" t="str">
        <f>IF($AC$136="","",IF(HLOOKUP($AC$136,Presentación!$BZ$3:$DE$574,Presentación!AP494,0)="","",HLOOKUP($AC$136,Presentación!$BZ$3:$DE$574,Presentación!AP494,0)))</f>
        <v/>
      </c>
      <c r="H633" s="669"/>
      <c r="I633" s="669"/>
      <c r="J633" s="669"/>
      <c r="K633" s="669"/>
      <c r="L633" s="669"/>
      <c r="M633" s="669"/>
      <c r="N633" s="669"/>
      <c r="O633" s="669"/>
      <c r="P633" s="669"/>
      <c r="Q633" s="669"/>
      <c r="R633" s="669"/>
      <c r="S633" s="670"/>
      <c r="T633" s="866"/>
      <c r="U633" s="745"/>
      <c r="V633" s="746"/>
      <c r="W633" s="112"/>
      <c r="X633" s="112"/>
      <c r="Y633" s="112"/>
      <c r="Z633" s="112"/>
      <c r="AA633" s="112"/>
      <c r="AB633" s="112"/>
      <c r="AC633" s="112"/>
      <c r="AD633" s="112"/>
      <c r="AG633">
        <f t="shared" si="245"/>
        <v>0</v>
      </c>
      <c r="AH633" s="247">
        <f t="shared" si="246"/>
        <v>0</v>
      </c>
      <c r="AI633" s="310" t="str">
        <f>IF(AH633=0,"",
IF(SUM($AH$142:AH633)=1,AJ633,
IF($AH$717&gt;SUM($AH$142:AH633),_xlfn.CONCAT(", ",AJ633),
IF($AH$717=SUM($AH$142:AH633),_xlfn.CONCAT(" y ",AJ633)))))</f>
        <v/>
      </c>
      <c r="AJ633" s="19">
        <v>492</v>
      </c>
      <c r="AK633">
        <f t="shared" si="244"/>
        <v>0</v>
      </c>
      <c r="AL633">
        <f t="shared" si="247"/>
        <v>0</v>
      </c>
      <c r="AM633">
        <f t="shared" si="248"/>
        <v>0</v>
      </c>
      <c r="AN633">
        <f t="shared" si="249"/>
        <v>0</v>
      </c>
      <c r="AO633">
        <f t="shared" si="250"/>
        <v>0</v>
      </c>
      <c r="AP633">
        <f t="shared" si="251"/>
        <v>0</v>
      </c>
      <c r="AQ633">
        <f t="shared" si="252"/>
        <v>0</v>
      </c>
      <c r="AR633">
        <f t="shared" si="253"/>
        <v>0</v>
      </c>
      <c r="AS633">
        <f t="shared" si="254"/>
        <v>0</v>
      </c>
      <c r="AT633" s="311">
        <f t="shared" si="255"/>
        <v>0</v>
      </c>
      <c r="AU633" s="312">
        <f t="shared" si="256"/>
        <v>0</v>
      </c>
      <c r="AV633" s="313">
        <f t="shared" si="257"/>
        <v>0</v>
      </c>
      <c r="AW633" s="314">
        <f t="shared" si="267"/>
        <v>0</v>
      </c>
      <c r="AX633" s="311">
        <f t="shared" si="258"/>
        <v>0</v>
      </c>
      <c r="AY633" s="312">
        <f t="shared" si="259"/>
        <v>0</v>
      </c>
      <c r="AZ633" s="313">
        <f t="shared" si="260"/>
        <v>0</v>
      </c>
      <c r="BA633" s="314">
        <f t="shared" si="268"/>
        <v>0</v>
      </c>
      <c r="BB633" s="311">
        <f t="shared" si="261"/>
        <v>0</v>
      </c>
      <c r="BC633" s="312">
        <f t="shared" si="262"/>
        <v>0</v>
      </c>
      <c r="BD633" s="313">
        <f t="shared" si="263"/>
        <v>0</v>
      </c>
      <c r="BE633" s="314">
        <f t="shared" si="269"/>
        <v>0</v>
      </c>
      <c r="BF633" s="311">
        <f t="shared" si="264"/>
        <v>0</v>
      </c>
      <c r="BG633" s="312">
        <f t="shared" si="265"/>
        <v>0</v>
      </c>
      <c r="BH633" s="313">
        <f t="shared" si="266"/>
        <v>0</v>
      </c>
      <c r="BI633" s="314">
        <f t="shared" si="270"/>
        <v>0</v>
      </c>
      <c r="BJ633" s="247">
        <f t="shared" si="271"/>
        <v>0</v>
      </c>
      <c r="BK633" s="310" t="str">
        <f>IF(BJ633=0,"",
IF(SUM($BJ$143:BJ633)=1,BL633,
IF($BJ$718&gt;SUM($BJ$143:BJ633),_xlfn.CONCAT(", ",BL633),
IF($BJ$718=SUM($BJ$143:BJ633),_xlfn.CONCAT(" y ",BL633)))))</f>
        <v/>
      </c>
      <c r="BL633" s="19">
        <v>491</v>
      </c>
      <c r="BM633" s="14"/>
      <c r="BN633" s="315"/>
      <c r="BO633" s="315"/>
      <c r="BP633" s="315"/>
      <c r="BQ633" s="315"/>
      <c r="BR633" s="315"/>
      <c r="BS633" s="315"/>
      <c r="BT633" s="315"/>
      <c r="BU633" s="315"/>
      <c r="BV633" s="14"/>
      <c r="BW633" s="14"/>
      <c r="BX633" s="14"/>
      <c r="BY633" s="14"/>
      <c r="BZ633" s="14"/>
      <c r="CA633" s="14"/>
      <c r="CB633" s="14"/>
      <c r="CC633" s="14"/>
      <c r="CD633" s="14"/>
      <c r="CE633" s="14"/>
      <c r="CF633" s="14"/>
      <c r="CG633" s="14"/>
      <c r="CH633" s="14"/>
      <c r="CI633" s="14"/>
      <c r="CJ633" s="14"/>
      <c r="CK633" s="14"/>
      <c r="CL633" s="14"/>
    </row>
    <row r="634" spans="1:90" ht="15" customHeight="1">
      <c r="A634" s="5"/>
      <c r="B634" s="6"/>
      <c r="C634" s="19" t="s">
        <v>7157</v>
      </c>
      <c r="D634" s="634" t="str">
        <f>IF($AC$136="","",IF(HLOOKUP($AC$136,Presentación!$AQ$3:$BV$574,Presentación!AP495)="","",HLOOKUP($AC$136,Presentación!$AQ$3:$BV$574,Presentación!AP495,0)))</f>
        <v/>
      </c>
      <c r="E634" s="669"/>
      <c r="F634" s="670"/>
      <c r="G634" s="752" t="str">
        <f>IF($AC$136="","",IF(HLOOKUP($AC$136,Presentación!$BZ$3:$DE$574,Presentación!AP495,0)="","",HLOOKUP($AC$136,Presentación!$BZ$3:$DE$574,Presentación!AP495,0)))</f>
        <v/>
      </c>
      <c r="H634" s="669"/>
      <c r="I634" s="669"/>
      <c r="J634" s="669"/>
      <c r="K634" s="669"/>
      <c r="L634" s="669"/>
      <c r="M634" s="669"/>
      <c r="N634" s="669"/>
      <c r="O634" s="669"/>
      <c r="P634" s="669"/>
      <c r="Q634" s="669"/>
      <c r="R634" s="669"/>
      <c r="S634" s="670"/>
      <c r="T634" s="866"/>
      <c r="U634" s="745"/>
      <c r="V634" s="746"/>
      <c r="W634" s="112"/>
      <c r="X634" s="112"/>
      <c r="Y634" s="112"/>
      <c r="Z634" s="112"/>
      <c r="AA634" s="112"/>
      <c r="AB634" s="112"/>
      <c r="AC634" s="112"/>
      <c r="AD634" s="112"/>
      <c r="AG634">
        <f t="shared" si="245"/>
        <v>0</v>
      </c>
      <c r="AH634" s="247">
        <f t="shared" si="246"/>
        <v>0</v>
      </c>
      <c r="AI634" s="310" t="str">
        <f>IF(AH634=0,"",
IF(SUM($AH$142:AH634)=1,AJ634,
IF($AH$717&gt;SUM($AH$142:AH634),_xlfn.CONCAT(", ",AJ634),
IF($AH$717=SUM($AH$142:AH634),_xlfn.CONCAT(" y ",AJ634)))))</f>
        <v/>
      </c>
      <c r="AJ634" s="19">
        <v>493</v>
      </c>
      <c r="AK634">
        <f t="shared" si="244"/>
        <v>0</v>
      </c>
      <c r="AL634">
        <f t="shared" si="247"/>
        <v>0</v>
      </c>
      <c r="AM634">
        <f t="shared" si="248"/>
        <v>0</v>
      </c>
      <c r="AN634">
        <f t="shared" si="249"/>
        <v>0</v>
      </c>
      <c r="AO634">
        <f t="shared" si="250"/>
        <v>0</v>
      </c>
      <c r="AP634">
        <f t="shared" si="251"/>
        <v>0</v>
      </c>
      <c r="AQ634">
        <f t="shared" si="252"/>
        <v>0</v>
      </c>
      <c r="AR634">
        <f t="shared" si="253"/>
        <v>0</v>
      </c>
      <c r="AS634">
        <f t="shared" si="254"/>
        <v>0</v>
      </c>
      <c r="AT634" s="311">
        <f t="shared" si="255"/>
        <v>0</v>
      </c>
      <c r="AU634" s="312">
        <f t="shared" si="256"/>
        <v>0</v>
      </c>
      <c r="AV634" s="313">
        <f t="shared" si="257"/>
        <v>0</v>
      </c>
      <c r="AW634" s="314">
        <f t="shared" si="267"/>
        <v>0</v>
      </c>
      <c r="AX634" s="311">
        <f t="shared" si="258"/>
        <v>0</v>
      </c>
      <c r="AY634" s="312">
        <f t="shared" si="259"/>
        <v>0</v>
      </c>
      <c r="AZ634" s="313">
        <f t="shared" si="260"/>
        <v>0</v>
      </c>
      <c r="BA634" s="314">
        <f t="shared" si="268"/>
        <v>0</v>
      </c>
      <c r="BB634" s="311">
        <f t="shared" si="261"/>
        <v>0</v>
      </c>
      <c r="BC634" s="312">
        <f t="shared" si="262"/>
        <v>0</v>
      </c>
      <c r="BD634" s="313">
        <f t="shared" si="263"/>
        <v>0</v>
      </c>
      <c r="BE634" s="314">
        <f t="shared" si="269"/>
        <v>0</v>
      </c>
      <c r="BF634" s="311">
        <f t="shared" si="264"/>
        <v>0</v>
      </c>
      <c r="BG634" s="312">
        <f t="shared" si="265"/>
        <v>0</v>
      </c>
      <c r="BH634" s="313">
        <f t="shared" si="266"/>
        <v>0</v>
      </c>
      <c r="BI634" s="314">
        <f t="shared" si="270"/>
        <v>0</v>
      </c>
      <c r="BJ634" s="247">
        <f t="shared" si="271"/>
        <v>0</v>
      </c>
      <c r="BK634" s="310" t="str">
        <f>IF(BJ634=0,"",
IF(SUM($BJ$143:BJ634)=1,BL634,
IF($BJ$718&gt;SUM($BJ$143:BJ634),_xlfn.CONCAT(", ",BL634),
IF($BJ$718=SUM($BJ$143:BJ634),_xlfn.CONCAT(" y ",BL634)))))</f>
        <v/>
      </c>
      <c r="BL634" s="19">
        <v>492</v>
      </c>
      <c r="BM634" s="14"/>
      <c r="BN634" s="315"/>
      <c r="BO634" s="315"/>
      <c r="BP634" s="315"/>
      <c r="BQ634" s="315"/>
      <c r="BR634" s="315"/>
      <c r="BS634" s="315"/>
      <c r="BT634" s="315"/>
      <c r="BU634" s="315"/>
      <c r="BV634" s="14"/>
      <c r="BW634" s="14"/>
      <c r="BX634" s="14"/>
      <c r="BY634" s="14"/>
      <c r="BZ634" s="14"/>
      <c r="CA634" s="14"/>
      <c r="CB634" s="14"/>
      <c r="CC634" s="14"/>
      <c r="CD634" s="14"/>
      <c r="CE634" s="14"/>
      <c r="CF634" s="14"/>
      <c r="CG634" s="14"/>
      <c r="CH634" s="14"/>
      <c r="CI634" s="14"/>
      <c r="CJ634" s="14"/>
      <c r="CK634" s="14"/>
      <c r="CL634" s="14"/>
    </row>
    <row r="635" spans="1:90" ht="15" customHeight="1">
      <c r="A635" s="5"/>
      <c r="B635" s="6"/>
      <c r="C635" s="19" t="s">
        <v>7158</v>
      </c>
      <c r="D635" s="634" t="str">
        <f>IF($AC$136="","",IF(HLOOKUP($AC$136,Presentación!$AQ$3:$BV$574,Presentación!AP496)="","",HLOOKUP($AC$136,Presentación!$AQ$3:$BV$574,Presentación!AP496,0)))</f>
        <v/>
      </c>
      <c r="E635" s="669"/>
      <c r="F635" s="670"/>
      <c r="G635" s="752" t="str">
        <f>IF($AC$136="","",IF(HLOOKUP($AC$136,Presentación!$BZ$3:$DE$574,Presentación!AP496,0)="","",HLOOKUP($AC$136,Presentación!$BZ$3:$DE$574,Presentación!AP496,0)))</f>
        <v/>
      </c>
      <c r="H635" s="669"/>
      <c r="I635" s="669"/>
      <c r="J635" s="669"/>
      <c r="K635" s="669"/>
      <c r="L635" s="669"/>
      <c r="M635" s="669"/>
      <c r="N635" s="669"/>
      <c r="O635" s="669"/>
      <c r="P635" s="669"/>
      <c r="Q635" s="669"/>
      <c r="R635" s="669"/>
      <c r="S635" s="670"/>
      <c r="T635" s="866"/>
      <c r="U635" s="745"/>
      <c r="V635" s="746"/>
      <c r="W635" s="112"/>
      <c r="X635" s="112"/>
      <c r="Y635" s="112"/>
      <c r="Z635" s="112"/>
      <c r="AA635" s="112"/>
      <c r="AB635" s="112"/>
      <c r="AC635" s="112"/>
      <c r="AD635" s="112"/>
      <c r="AG635">
        <f t="shared" si="245"/>
        <v>0</v>
      </c>
      <c r="AH635" s="247">
        <f t="shared" si="246"/>
        <v>0</v>
      </c>
      <c r="AI635" s="310" t="str">
        <f>IF(AH635=0,"",
IF(SUM($AH$142:AH635)=1,AJ635,
IF($AH$717&gt;SUM($AH$142:AH635),_xlfn.CONCAT(", ",AJ635),
IF($AH$717=SUM($AH$142:AH635),_xlfn.CONCAT(" y ",AJ635)))))</f>
        <v/>
      </c>
      <c r="AJ635" s="19">
        <v>494</v>
      </c>
      <c r="AK635">
        <f t="shared" si="244"/>
        <v>0</v>
      </c>
      <c r="AL635">
        <f t="shared" si="247"/>
        <v>0</v>
      </c>
      <c r="AM635">
        <f t="shared" si="248"/>
        <v>0</v>
      </c>
      <c r="AN635">
        <f t="shared" si="249"/>
        <v>0</v>
      </c>
      <c r="AO635">
        <f t="shared" si="250"/>
        <v>0</v>
      </c>
      <c r="AP635">
        <f t="shared" si="251"/>
        <v>0</v>
      </c>
      <c r="AQ635">
        <f t="shared" si="252"/>
        <v>0</v>
      </c>
      <c r="AR635">
        <f t="shared" si="253"/>
        <v>0</v>
      </c>
      <c r="AS635">
        <f t="shared" si="254"/>
        <v>0</v>
      </c>
      <c r="AT635" s="311">
        <f t="shared" si="255"/>
        <v>0</v>
      </c>
      <c r="AU635" s="312">
        <f t="shared" si="256"/>
        <v>0</v>
      </c>
      <c r="AV635" s="313">
        <f t="shared" si="257"/>
        <v>0</v>
      </c>
      <c r="AW635" s="314">
        <f t="shared" si="267"/>
        <v>0</v>
      </c>
      <c r="AX635" s="311">
        <f t="shared" si="258"/>
        <v>0</v>
      </c>
      <c r="AY635" s="312">
        <f t="shared" si="259"/>
        <v>0</v>
      </c>
      <c r="AZ635" s="313">
        <f t="shared" si="260"/>
        <v>0</v>
      </c>
      <c r="BA635" s="314">
        <f t="shared" si="268"/>
        <v>0</v>
      </c>
      <c r="BB635" s="311">
        <f t="shared" si="261"/>
        <v>0</v>
      </c>
      <c r="BC635" s="312">
        <f t="shared" si="262"/>
        <v>0</v>
      </c>
      <c r="BD635" s="313">
        <f t="shared" si="263"/>
        <v>0</v>
      </c>
      <c r="BE635" s="314">
        <f t="shared" si="269"/>
        <v>0</v>
      </c>
      <c r="BF635" s="311">
        <f t="shared" si="264"/>
        <v>0</v>
      </c>
      <c r="BG635" s="312">
        <f t="shared" si="265"/>
        <v>0</v>
      </c>
      <c r="BH635" s="313">
        <f t="shared" si="266"/>
        <v>0</v>
      </c>
      <c r="BI635" s="314">
        <f t="shared" si="270"/>
        <v>0</v>
      </c>
      <c r="BJ635" s="247">
        <f t="shared" si="271"/>
        <v>0</v>
      </c>
      <c r="BK635" s="310" t="str">
        <f>IF(BJ635=0,"",
IF(SUM($BJ$143:BJ635)=1,BL635,
IF($BJ$718&gt;SUM($BJ$143:BJ635),_xlfn.CONCAT(", ",BL635),
IF($BJ$718=SUM($BJ$143:BJ635),_xlfn.CONCAT(" y ",BL635)))))</f>
        <v/>
      </c>
      <c r="BL635" s="19">
        <v>493</v>
      </c>
      <c r="BM635" s="14"/>
      <c r="BN635" s="315"/>
      <c r="BO635" s="315"/>
      <c r="BP635" s="315"/>
      <c r="BQ635" s="315"/>
      <c r="BR635" s="315"/>
      <c r="BS635" s="315"/>
      <c r="BT635" s="315"/>
      <c r="BU635" s="315"/>
      <c r="BV635" s="14"/>
      <c r="BW635" s="14"/>
      <c r="BX635" s="14"/>
      <c r="BY635" s="14"/>
      <c r="BZ635" s="14"/>
      <c r="CA635" s="14"/>
      <c r="CB635" s="14"/>
      <c r="CC635" s="14"/>
      <c r="CD635" s="14"/>
      <c r="CE635" s="14"/>
      <c r="CF635" s="14"/>
      <c r="CG635" s="14"/>
      <c r="CH635" s="14"/>
      <c r="CI635" s="14"/>
      <c r="CJ635" s="14"/>
      <c r="CK635" s="14"/>
      <c r="CL635" s="14"/>
    </row>
    <row r="636" spans="1:90" ht="15" customHeight="1">
      <c r="A636" s="5"/>
      <c r="B636" s="6"/>
      <c r="C636" s="19" t="s">
        <v>7159</v>
      </c>
      <c r="D636" s="634" t="str">
        <f>IF($AC$136="","",IF(HLOOKUP($AC$136,Presentación!$AQ$3:$BV$574,Presentación!AP497)="","",HLOOKUP($AC$136,Presentación!$AQ$3:$BV$574,Presentación!AP497,0)))</f>
        <v/>
      </c>
      <c r="E636" s="669"/>
      <c r="F636" s="670"/>
      <c r="G636" s="752" t="str">
        <f>IF($AC$136="","",IF(HLOOKUP($AC$136,Presentación!$BZ$3:$DE$574,Presentación!AP497,0)="","",HLOOKUP($AC$136,Presentación!$BZ$3:$DE$574,Presentación!AP497,0)))</f>
        <v/>
      </c>
      <c r="H636" s="669"/>
      <c r="I636" s="669"/>
      <c r="J636" s="669"/>
      <c r="K636" s="669"/>
      <c r="L636" s="669"/>
      <c r="M636" s="669"/>
      <c r="N636" s="669"/>
      <c r="O636" s="669"/>
      <c r="P636" s="669"/>
      <c r="Q636" s="669"/>
      <c r="R636" s="669"/>
      <c r="S636" s="670"/>
      <c r="T636" s="866"/>
      <c r="U636" s="745"/>
      <c r="V636" s="746"/>
      <c r="W636" s="112"/>
      <c r="X636" s="112"/>
      <c r="Y636" s="112"/>
      <c r="Z636" s="112"/>
      <c r="AA636" s="112"/>
      <c r="AB636" s="112"/>
      <c r="AC636" s="112"/>
      <c r="AD636" s="112"/>
      <c r="AG636">
        <f t="shared" si="245"/>
        <v>0</v>
      </c>
      <c r="AH636" s="247">
        <f t="shared" si="246"/>
        <v>0</v>
      </c>
      <c r="AI636" s="310" t="str">
        <f>IF(AH636=0,"",
IF(SUM($AH$142:AH636)=1,AJ636,
IF($AH$717&gt;SUM($AH$142:AH636),_xlfn.CONCAT(", ",AJ636),
IF($AH$717=SUM($AH$142:AH636),_xlfn.CONCAT(" y ",AJ636)))))</f>
        <v/>
      </c>
      <c r="AJ636" s="19">
        <v>495</v>
      </c>
      <c r="AK636">
        <f t="shared" si="244"/>
        <v>0</v>
      </c>
      <c r="AL636">
        <f t="shared" si="247"/>
        <v>0</v>
      </c>
      <c r="AM636">
        <f t="shared" si="248"/>
        <v>0</v>
      </c>
      <c r="AN636">
        <f t="shared" si="249"/>
        <v>0</v>
      </c>
      <c r="AO636">
        <f t="shared" si="250"/>
        <v>0</v>
      </c>
      <c r="AP636">
        <f t="shared" si="251"/>
        <v>0</v>
      </c>
      <c r="AQ636">
        <f t="shared" si="252"/>
        <v>0</v>
      </c>
      <c r="AR636">
        <f t="shared" si="253"/>
        <v>0</v>
      </c>
      <c r="AS636">
        <f t="shared" si="254"/>
        <v>0</v>
      </c>
      <c r="AT636" s="311">
        <f t="shared" si="255"/>
        <v>0</v>
      </c>
      <c r="AU636" s="312">
        <f t="shared" si="256"/>
        <v>0</v>
      </c>
      <c r="AV636" s="313">
        <f t="shared" si="257"/>
        <v>0</v>
      </c>
      <c r="AW636" s="314">
        <f t="shared" si="267"/>
        <v>0</v>
      </c>
      <c r="AX636" s="311">
        <f t="shared" si="258"/>
        <v>0</v>
      </c>
      <c r="AY636" s="312">
        <f t="shared" si="259"/>
        <v>0</v>
      </c>
      <c r="AZ636" s="313">
        <f t="shared" si="260"/>
        <v>0</v>
      </c>
      <c r="BA636" s="314">
        <f t="shared" si="268"/>
        <v>0</v>
      </c>
      <c r="BB636" s="311">
        <f t="shared" si="261"/>
        <v>0</v>
      </c>
      <c r="BC636" s="312">
        <f t="shared" si="262"/>
        <v>0</v>
      </c>
      <c r="BD636" s="313">
        <f t="shared" si="263"/>
        <v>0</v>
      </c>
      <c r="BE636" s="314">
        <f t="shared" si="269"/>
        <v>0</v>
      </c>
      <c r="BF636" s="311">
        <f t="shared" si="264"/>
        <v>0</v>
      </c>
      <c r="BG636" s="312">
        <f t="shared" si="265"/>
        <v>0</v>
      </c>
      <c r="BH636" s="313">
        <f t="shared" si="266"/>
        <v>0</v>
      </c>
      <c r="BI636" s="314">
        <f t="shared" si="270"/>
        <v>0</v>
      </c>
      <c r="BJ636" s="247">
        <f t="shared" si="271"/>
        <v>0</v>
      </c>
      <c r="BK636" s="310" t="str">
        <f>IF(BJ636=0,"",
IF(SUM($BJ$143:BJ636)=1,BL636,
IF($BJ$718&gt;SUM($BJ$143:BJ636),_xlfn.CONCAT(", ",BL636),
IF($BJ$718=SUM($BJ$143:BJ636),_xlfn.CONCAT(" y ",BL636)))))</f>
        <v/>
      </c>
      <c r="BL636" s="19">
        <v>494</v>
      </c>
      <c r="BM636" s="14"/>
      <c r="BN636" s="315"/>
      <c r="BO636" s="315"/>
      <c r="BP636" s="315"/>
      <c r="BQ636" s="315"/>
      <c r="BR636" s="315"/>
      <c r="BS636" s="315"/>
      <c r="BT636" s="315"/>
      <c r="BU636" s="315"/>
      <c r="BV636" s="14"/>
      <c r="BW636" s="14"/>
      <c r="BX636" s="14"/>
      <c r="BY636" s="14"/>
      <c r="BZ636" s="14"/>
      <c r="CA636" s="14"/>
      <c r="CB636" s="14"/>
      <c r="CC636" s="14"/>
      <c r="CD636" s="14"/>
      <c r="CE636" s="14"/>
      <c r="CF636" s="14"/>
      <c r="CG636" s="14"/>
      <c r="CH636" s="14"/>
      <c r="CI636" s="14"/>
      <c r="CJ636" s="14"/>
      <c r="CK636" s="14"/>
      <c r="CL636" s="14"/>
    </row>
    <row r="637" spans="1:90" ht="15" customHeight="1">
      <c r="A637" s="5"/>
      <c r="B637" s="6"/>
      <c r="C637" s="19" t="s">
        <v>7160</v>
      </c>
      <c r="D637" s="634" t="str">
        <f>IF($AC$136="","",IF(HLOOKUP($AC$136,Presentación!$AQ$3:$BV$574,Presentación!AP498)="","",HLOOKUP($AC$136,Presentación!$AQ$3:$BV$574,Presentación!AP498,0)))</f>
        <v/>
      </c>
      <c r="E637" s="669"/>
      <c r="F637" s="670"/>
      <c r="G637" s="752" t="str">
        <f>IF($AC$136="","",IF(HLOOKUP($AC$136,Presentación!$BZ$3:$DE$574,Presentación!AP498,0)="","",HLOOKUP($AC$136,Presentación!$BZ$3:$DE$574,Presentación!AP498,0)))</f>
        <v/>
      </c>
      <c r="H637" s="669"/>
      <c r="I637" s="669"/>
      <c r="J637" s="669"/>
      <c r="K637" s="669"/>
      <c r="L637" s="669"/>
      <c r="M637" s="669"/>
      <c r="N637" s="669"/>
      <c r="O637" s="669"/>
      <c r="P637" s="669"/>
      <c r="Q637" s="669"/>
      <c r="R637" s="669"/>
      <c r="S637" s="670"/>
      <c r="T637" s="866"/>
      <c r="U637" s="745"/>
      <c r="V637" s="746"/>
      <c r="W637" s="112"/>
      <c r="X637" s="112"/>
      <c r="Y637" s="112"/>
      <c r="Z637" s="112"/>
      <c r="AA637" s="112"/>
      <c r="AB637" s="112"/>
      <c r="AC637" s="112"/>
      <c r="AD637" s="112"/>
      <c r="AG637">
        <f t="shared" si="245"/>
        <v>0</v>
      </c>
      <c r="AH637" s="247">
        <f t="shared" si="246"/>
        <v>0</v>
      </c>
      <c r="AI637" s="310" t="str">
        <f>IF(AH637=0,"",
IF(SUM($AH$142:AH637)=1,AJ637,
IF($AH$717&gt;SUM($AH$142:AH637),_xlfn.CONCAT(", ",AJ637),
IF($AH$717=SUM($AH$142:AH637),_xlfn.CONCAT(" y ",AJ637)))))</f>
        <v/>
      </c>
      <c r="AJ637" s="19">
        <v>496</v>
      </c>
      <c r="AK637">
        <f t="shared" si="244"/>
        <v>0</v>
      </c>
      <c r="AL637">
        <f t="shared" si="247"/>
        <v>0</v>
      </c>
      <c r="AM637">
        <f t="shared" si="248"/>
        <v>0</v>
      </c>
      <c r="AN637">
        <f t="shared" si="249"/>
        <v>0</v>
      </c>
      <c r="AO637">
        <f t="shared" si="250"/>
        <v>0</v>
      </c>
      <c r="AP637">
        <f t="shared" si="251"/>
        <v>0</v>
      </c>
      <c r="AQ637">
        <f t="shared" si="252"/>
        <v>0</v>
      </c>
      <c r="AR637">
        <f t="shared" si="253"/>
        <v>0</v>
      </c>
      <c r="AS637">
        <f t="shared" si="254"/>
        <v>0</v>
      </c>
      <c r="AT637" s="311">
        <f t="shared" si="255"/>
        <v>0</v>
      </c>
      <c r="AU637" s="312">
        <f t="shared" si="256"/>
        <v>0</v>
      </c>
      <c r="AV637" s="313">
        <f t="shared" si="257"/>
        <v>0</v>
      </c>
      <c r="AW637" s="314">
        <f t="shared" si="267"/>
        <v>0</v>
      </c>
      <c r="AX637" s="311">
        <f t="shared" si="258"/>
        <v>0</v>
      </c>
      <c r="AY637" s="312">
        <f t="shared" si="259"/>
        <v>0</v>
      </c>
      <c r="AZ637" s="313">
        <f t="shared" si="260"/>
        <v>0</v>
      </c>
      <c r="BA637" s="314">
        <f t="shared" si="268"/>
        <v>0</v>
      </c>
      <c r="BB637" s="311">
        <f t="shared" si="261"/>
        <v>0</v>
      </c>
      <c r="BC637" s="312">
        <f t="shared" si="262"/>
        <v>0</v>
      </c>
      <c r="BD637" s="313">
        <f t="shared" si="263"/>
        <v>0</v>
      </c>
      <c r="BE637" s="314">
        <f t="shared" si="269"/>
        <v>0</v>
      </c>
      <c r="BF637" s="311">
        <f t="shared" si="264"/>
        <v>0</v>
      </c>
      <c r="BG637" s="312">
        <f t="shared" si="265"/>
        <v>0</v>
      </c>
      <c r="BH637" s="313">
        <f t="shared" si="266"/>
        <v>0</v>
      </c>
      <c r="BI637" s="314">
        <f t="shared" si="270"/>
        <v>0</v>
      </c>
      <c r="BJ637" s="247">
        <f t="shared" si="271"/>
        <v>0</v>
      </c>
      <c r="BK637" s="310" t="str">
        <f>IF(BJ637=0,"",
IF(SUM($BJ$143:BJ637)=1,BL637,
IF($BJ$718&gt;SUM($BJ$143:BJ637),_xlfn.CONCAT(", ",BL637),
IF($BJ$718=SUM($BJ$143:BJ637),_xlfn.CONCAT(" y ",BL637)))))</f>
        <v/>
      </c>
      <c r="BL637" s="19">
        <v>495</v>
      </c>
      <c r="BM637" s="14"/>
      <c r="BN637" s="315"/>
      <c r="BO637" s="315"/>
      <c r="BP637" s="315"/>
      <c r="BQ637" s="315"/>
      <c r="BR637" s="315"/>
      <c r="BS637" s="315"/>
      <c r="BT637" s="315"/>
      <c r="BU637" s="315"/>
      <c r="BV637" s="14"/>
      <c r="BW637" s="14"/>
      <c r="BX637" s="14"/>
      <c r="BY637" s="14"/>
      <c r="BZ637" s="14"/>
      <c r="CA637" s="14"/>
      <c r="CB637" s="14"/>
      <c r="CC637" s="14"/>
      <c r="CD637" s="14"/>
      <c r="CE637" s="14"/>
      <c r="CF637" s="14"/>
      <c r="CG637" s="14"/>
      <c r="CH637" s="14"/>
      <c r="CI637" s="14"/>
      <c r="CJ637" s="14"/>
      <c r="CK637" s="14"/>
      <c r="CL637" s="14"/>
    </row>
    <row r="638" spans="1:90" ht="15" customHeight="1">
      <c r="A638" s="5"/>
      <c r="B638" s="6"/>
      <c r="C638" s="19" t="s">
        <v>7161</v>
      </c>
      <c r="D638" s="634" t="str">
        <f>IF($AC$136="","",IF(HLOOKUP($AC$136,Presentación!$AQ$3:$BV$574,Presentación!AP499)="","",HLOOKUP($AC$136,Presentación!$AQ$3:$BV$574,Presentación!AP499,0)))</f>
        <v/>
      </c>
      <c r="E638" s="669"/>
      <c r="F638" s="670"/>
      <c r="G638" s="752" t="str">
        <f>IF($AC$136="","",IF(HLOOKUP($AC$136,Presentación!$BZ$3:$DE$574,Presentación!AP499,0)="","",HLOOKUP($AC$136,Presentación!$BZ$3:$DE$574,Presentación!AP499,0)))</f>
        <v/>
      </c>
      <c r="H638" s="669"/>
      <c r="I638" s="669"/>
      <c r="J638" s="669"/>
      <c r="K638" s="669"/>
      <c r="L638" s="669"/>
      <c r="M638" s="669"/>
      <c r="N638" s="669"/>
      <c r="O638" s="669"/>
      <c r="P638" s="669"/>
      <c r="Q638" s="669"/>
      <c r="R638" s="669"/>
      <c r="S638" s="670"/>
      <c r="T638" s="866"/>
      <c r="U638" s="745"/>
      <c r="V638" s="746"/>
      <c r="W638" s="112"/>
      <c r="X638" s="112"/>
      <c r="Y638" s="112"/>
      <c r="Z638" s="112"/>
      <c r="AA638" s="112"/>
      <c r="AB638" s="112"/>
      <c r="AC638" s="112"/>
      <c r="AD638" s="112"/>
      <c r="AG638">
        <f t="shared" si="245"/>
        <v>0</v>
      </c>
      <c r="AH638" s="247">
        <f t="shared" si="246"/>
        <v>0</v>
      </c>
      <c r="AI638" s="310" t="str">
        <f>IF(AH638=0,"",
IF(SUM($AH$142:AH638)=1,AJ638,
IF($AH$717&gt;SUM($AH$142:AH638),_xlfn.CONCAT(", ",AJ638),
IF($AH$717=SUM($AH$142:AH638),_xlfn.CONCAT(" y ",AJ638)))))</f>
        <v/>
      </c>
      <c r="AJ638" s="19">
        <v>497</v>
      </c>
      <c r="AK638">
        <f t="shared" si="244"/>
        <v>0</v>
      </c>
      <c r="AL638">
        <f t="shared" si="247"/>
        <v>0</v>
      </c>
      <c r="AM638">
        <f t="shared" si="248"/>
        <v>0</v>
      </c>
      <c r="AN638">
        <f t="shared" si="249"/>
        <v>0</v>
      </c>
      <c r="AO638">
        <f t="shared" si="250"/>
        <v>0</v>
      </c>
      <c r="AP638">
        <f t="shared" si="251"/>
        <v>0</v>
      </c>
      <c r="AQ638">
        <f t="shared" si="252"/>
        <v>0</v>
      </c>
      <c r="AR638">
        <f t="shared" si="253"/>
        <v>0</v>
      </c>
      <c r="AS638">
        <f t="shared" si="254"/>
        <v>0</v>
      </c>
      <c r="AT638" s="311">
        <f t="shared" si="255"/>
        <v>0</v>
      </c>
      <c r="AU638" s="312">
        <f t="shared" si="256"/>
        <v>0</v>
      </c>
      <c r="AV638" s="313">
        <f t="shared" si="257"/>
        <v>0</v>
      </c>
      <c r="AW638" s="314">
        <f t="shared" si="267"/>
        <v>0</v>
      </c>
      <c r="AX638" s="311">
        <f t="shared" si="258"/>
        <v>0</v>
      </c>
      <c r="AY638" s="312">
        <f t="shared" si="259"/>
        <v>0</v>
      </c>
      <c r="AZ638" s="313">
        <f t="shared" si="260"/>
        <v>0</v>
      </c>
      <c r="BA638" s="314">
        <f t="shared" si="268"/>
        <v>0</v>
      </c>
      <c r="BB638" s="311">
        <f t="shared" si="261"/>
        <v>0</v>
      </c>
      <c r="BC638" s="312">
        <f t="shared" si="262"/>
        <v>0</v>
      </c>
      <c r="BD638" s="313">
        <f t="shared" si="263"/>
        <v>0</v>
      </c>
      <c r="BE638" s="314">
        <f t="shared" si="269"/>
        <v>0</v>
      </c>
      <c r="BF638" s="311">
        <f t="shared" si="264"/>
        <v>0</v>
      </c>
      <c r="BG638" s="312">
        <f t="shared" si="265"/>
        <v>0</v>
      </c>
      <c r="BH638" s="313">
        <f t="shared" si="266"/>
        <v>0</v>
      </c>
      <c r="BI638" s="314">
        <f t="shared" si="270"/>
        <v>0</v>
      </c>
      <c r="BJ638" s="247">
        <f t="shared" si="271"/>
        <v>0</v>
      </c>
      <c r="BK638" s="310" t="str">
        <f>IF(BJ638=0,"",
IF(SUM($BJ$143:BJ638)=1,BL638,
IF($BJ$718&gt;SUM($BJ$143:BJ638),_xlfn.CONCAT(", ",BL638),
IF($BJ$718=SUM($BJ$143:BJ638),_xlfn.CONCAT(" y ",BL638)))))</f>
        <v/>
      </c>
      <c r="BL638" s="19">
        <v>496</v>
      </c>
      <c r="BM638" s="14"/>
      <c r="BN638" s="315"/>
      <c r="BO638" s="315"/>
      <c r="BP638" s="315"/>
      <c r="BQ638" s="315"/>
      <c r="BR638" s="315"/>
      <c r="BS638" s="315"/>
      <c r="BT638" s="315"/>
      <c r="BU638" s="315"/>
      <c r="BV638" s="14"/>
      <c r="BW638" s="14"/>
      <c r="BX638" s="14"/>
      <c r="BY638" s="14"/>
      <c r="BZ638" s="14"/>
      <c r="CA638" s="14"/>
      <c r="CB638" s="14"/>
      <c r="CC638" s="14"/>
      <c r="CD638" s="14"/>
      <c r="CE638" s="14"/>
      <c r="CF638" s="14"/>
      <c r="CG638" s="14"/>
      <c r="CH638" s="14"/>
      <c r="CI638" s="14"/>
      <c r="CJ638" s="14"/>
      <c r="CK638" s="14"/>
      <c r="CL638" s="14"/>
    </row>
    <row r="639" spans="1:90" ht="15" customHeight="1">
      <c r="A639" s="5"/>
      <c r="B639" s="6"/>
      <c r="C639" s="19" t="s">
        <v>7162</v>
      </c>
      <c r="D639" s="634" t="str">
        <f>IF($AC$136="","",IF(HLOOKUP($AC$136,Presentación!$AQ$3:$BV$574,Presentación!AP500)="","",HLOOKUP($AC$136,Presentación!$AQ$3:$BV$574,Presentación!AP500,0)))</f>
        <v/>
      </c>
      <c r="E639" s="669"/>
      <c r="F639" s="670"/>
      <c r="G639" s="752" t="str">
        <f>IF($AC$136="","",IF(HLOOKUP($AC$136,Presentación!$BZ$3:$DE$574,Presentación!AP500,0)="","",HLOOKUP($AC$136,Presentación!$BZ$3:$DE$574,Presentación!AP500,0)))</f>
        <v/>
      </c>
      <c r="H639" s="669"/>
      <c r="I639" s="669"/>
      <c r="J639" s="669"/>
      <c r="K639" s="669"/>
      <c r="L639" s="669"/>
      <c r="M639" s="669"/>
      <c r="N639" s="669"/>
      <c r="O639" s="669"/>
      <c r="P639" s="669"/>
      <c r="Q639" s="669"/>
      <c r="R639" s="669"/>
      <c r="S639" s="670"/>
      <c r="T639" s="866"/>
      <c r="U639" s="745"/>
      <c r="V639" s="746"/>
      <c r="W639" s="112"/>
      <c r="X639" s="112"/>
      <c r="Y639" s="112"/>
      <c r="Z639" s="112"/>
      <c r="AA639" s="112"/>
      <c r="AB639" s="112"/>
      <c r="AC639" s="112"/>
      <c r="AD639" s="112"/>
      <c r="AG639">
        <f t="shared" si="245"/>
        <v>0</v>
      </c>
      <c r="AH639" s="247">
        <f t="shared" si="246"/>
        <v>0</v>
      </c>
      <c r="AI639" s="310" t="str">
        <f>IF(AH639=0,"",
IF(SUM($AH$142:AH639)=1,AJ639,
IF($AH$717&gt;SUM($AH$142:AH639),_xlfn.CONCAT(", ",AJ639),
IF($AH$717=SUM($AH$142:AH639),_xlfn.CONCAT(" y ",AJ639)))))</f>
        <v/>
      </c>
      <c r="AJ639" s="19">
        <v>498</v>
      </c>
      <c r="AK639">
        <f t="shared" si="244"/>
        <v>0</v>
      </c>
      <c r="AL639">
        <f t="shared" si="247"/>
        <v>0</v>
      </c>
      <c r="AM639">
        <f t="shared" si="248"/>
        <v>0</v>
      </c>
      <c r="AN639">
        <f t="shared" si="249"/>
        <v>0</v>
      </c>
      <c r="AO639">
        <f t="shared" si="250"/>
        <v>0</v>
      </c>
      <c r="AP639">
        <f t="shared" si="251"/>
        <v>0</v>
      </c>
      <c r="AQ639">
        <f t="shared" si="252"/>
        <v>0</v>
      </c>
      <c r="AR639">
        <f t="shared" si="253"/>
        <v>0</v>
      </c>
      <c r="AS639">
        <f t="shared" si="254"/>
        <v>0</v>
      </c>
      <c r="AT639" s="311">
        <f t="shared" si="255"/>
        <v>0</v>
      </c>
      <c r="AU639" s="312">
        <f t="shared" si="256"/>
        <v>0</v>
      </c>
      <c r="AV639" s="313">
        <f t="shared" si="257"/>
        <v>0</v>
      </c>
      <c r="AW639" s="314">
        <f t="shared" si="267"/>
        <v>0</v>
      </c>
      <c r="AX639" s="311">
        <f t="shared" si="258"/>
        <v>0</v>
      </c>
      <c r="AY639" s="312">
        <f t="shared" si="259"/>
        <v>0</v>
      </c>
      <c r="AZ639" s="313">
        <f t="shared" si="260"/>
        <v>0</v>
      </c>
      <c r="BA639" s="314">
        <f t="shared" si="268"/>
        <v>0</v>
      </c>
      <c r="BB639" s="311">
        <f t="shared" si="261"/>
        <v>0</v>
      </c>
      <c r="BC639" s="312">
        <f t="shared" si="262"/>
        <v>0</v>
      </c>
      <c r="BD639" s="313">
        <f t="shared" si="263"/>
        <v>0</v>
      </c>
      <c r="BE639" s="314">
        <f t="shared" si="269"/>
        <v>0</v>
      </c>
      <c r="BF639" s="311">
        <f t="shared" si="264"/>
        <v>0</v>
      </c>
      <c r="BG639" s="312">
        <f t="shared" si="265"/>
        <v>0</v>
      </c>
      <c r="BH639" s="313">
        <f t="shared" si="266"/>
        <v>0</v>
      </c>
      <c r="BI639" s="314">
        <f t="shared" si="270"/>
        <v>0</v>
      </c>
      <c r="BJ639" s="247">
        <f t="shared" si="271"/>
        <v>0</v>
      </c>
      <c r="BK639" s="310" t="str">
        <f>IF(BJ639=0,"",
IF(SUM($BJ$143:BJ639)=1,BL639,
IF($BJ$718&gt;SUM($BJ$143:BJ639),_xlfn.CONCAT(", ",BL639),
IF($BJ$718=SUM($BJ$143:BJ639),_xlfn.CONCAT(" y ",BL639)))))</f>
        <v/>
      </c>
      <c r="BL639" s="19">
        <v>497</v>
      </c>
      <c r="BM639" s="14"/>
      <c r="BN639" s="315"/>
      <c r="BO639" s="315"/>
      <c r="BP639" s="315"/>
      <c r="BQ639" s="315"/>
      <c r="BR639" s="315"/>
      <c r="BS639" s="315"/>
      <c r="BT639" s="315"/>
      <c r="BU639" s="315"/>
      <c r="BV639" s="14"/>
      <c r="BW639" s="14"/>
      <c r="BX639" s="14"/>
      <c r="BY639" s="14"/>
      <c r="BZ639" s="14"/>
      <c r="CA639" s="14"/>
      <c r="CB639" s="14"/>
      <c r="CC639" s="14"/>
      <c r="CD639" s="14"/>
      <c r="CE639" s="14"/>
      <c r="CF639" s="14"/>
      <c r="CG639" s="14"/>
      <c r="CH639" s="14"/>
      <c r="CI639" s="14"/>
      <c r="CJ639" s="14"/>
      <c r="CK639" s="14"/>
      <c r="CL639" s="14"/>
    </row>
    <row r="640" spans="1:90" ht="15" customHeight="1">
      <c r="A640" s="5"/>
      <c r="B640" s="6"/>
      <c r="C640" s="19" t="s">
        <v>7163</v>
      </c>
      <c r="D640" s="634" t="str">
        <f>IF($AC$136="","",IF(HLOOKUP($AC$136,Presentación!$AQ$3:$BV$574,Presentación!AP501)="","",HLOOKUP($AC$136,Presentación!$AQ$3:$BV$574,Presentación!AP501,0)))</f>
        <v/>
      </c>
      <c r="E640" s="669"/>
      <c r="F640" s="670"/>
      <c r="G640" s="752" t="str">
        <f>IF($AC$136="","",IF(HLOOKUP($AC$136,Presentación!$BZ$3:$DE$574,Presentación!AP501,0)="","",HLOOKUP($AC$136,Presentación!$BZ$3:$DE$574,Presentación!AP501,0)))</f>
        <v/>
      </c>
      <c r="H640" s="669"/>
      <c r="I640" s="669"/>
      <c r="J640" s="669"/>
      <c r="K640" s="669"/>
      <c r="L640" s="669"/>
      <c r="M640" s="669"/>
      <c r="N640" s="669"/>
      <c r="O640" s="669"/>
      <c r="P640" s="669"/>
      <c r="Q640" s="669"/>
      <c r="R640" s="669"/>
      <c r="S640" s="670"/>
      <c r="T640" s="866"/>
      <c r="U640" s="745"/>
      <c r="V640" s="746"/>
      <c r="W640" s="112"/>
      <c r="X640" s="112"/>
      <c r="Y640" s="112"/>
      <c r="Z640" s="112"/>
      <c r="AA640" s="112"/>
      <c r="AB640" s="112"/>
      <c r="AC640" s="112"/>
      <c r="AD640" s="112"/>
      <c r="AG640">
        <f t="shared" si="245"/>
        <v>0</v>
      </c>
      <c r="AH640" s="247">
        <f t="shared" si="246"/>
        <v>0</v>
      </c>
      <c r="AI640" s="310" t="str">
        <f>IF(AH640=0,"",
IF(SUM($AH$142:AH640)=1,AJ640,
IF($AH$717&gt;SUM($AH$142:AH640),_xlfn.CONCAT(", ",AJ640),
IF($AH$717=SUM($AH$142:AH640),_xlfn.CONCAT(" y ",AJ640)))))</f>
        <v/>
      </c>
      <c r="AJ640" s="19">
        <v>499</v>
      </c>
      <c r="AK640">
        <f t="shared" si="244"/>
        <v>0</v>
      </c>
      <c r="AL640">
        <f t="shared" si="247"/>
        <v>0</v>
      </c>
      <c r="AM640">
        <f t="shared" si="248"/>
        <v>0</v>
      </c>
      <c r="AN640">
        <f t="shared" si="249"/>
        <v>0</v>
      </c>
      <c r="AO640">
        <f t="shared" si="250"/>
        <v>0</v>
      </c>
      <c r="AP640">
        <f t="shared" si="251"/>
        <v>0</v>
      </c>
      <c r="AQ640">
        <f t="shared" si="252"/>
        <v>0</v>
      </c>
      <c r="AR640">
        <f t="shared" si="253"/>
        <v>0</v>
      </c>
      <c r="AS640">
        <f t="shared" si="254"/>
        <v>0</v>
      </c>
      <c r="AT640" s="311">
        <f t="shared" si="255"/>
        <v>0</v>
      </c>
      <c r="AU640" s="312">
        <f t="shared" si="256"/>
        <v>0</v>
      </c>
      <c r="AV640" s="313">
        <f t="shared" si="257"/>
        <v>0</v>
      </c>
      <c r="AW640" s="314">
        <f t="shared" si="267"/>
        <v>0</v>
      </c>
      <c r="AX640" s="311">
        <f t="shared" si="258"/>
        <v>0</v>
      </c>
      <c r="AY640" s="312">
        <f t="shared" si="259"/>
        <v>0</v>
      </c>
      <c r="AZ640" s="313">
        <f t="shared" si="260"/>
        <v>0</v>
      </c>
      <c r="BA640" s="314">
        <f t="shared" si="268"/>
        <v>0</v>
      </c>
      <c r="BB640" s="311">
        <f t="shared" si="261"/>
        <v>0</v>
      </c>
      <c r="BC640" s="312">
        <f t="shared" si="262"/>
        <v>0</v>
      </c>
      <c r="BD640" s="313">
        <f t="shared" si="263"/>
        <v>0</v>
      </c>
      <c r="BE640" s="314">
        <f t="shared" si="269"/>
        <v>0</v>
      </c>
      <c r="BF640" s="311">
        <f t="shared" si="264"/>
        <v>0</v>
      </c>
      <c r="BG640" s="312">
        <f t="shared" si="265"/>
        <v>0</v>
      </c>
      <c r="BH640" s="313">
        <f t="shared" si="266"/>
        <v>0</v>
      </c>
      <c r="BI640" s="314">
        <f t="shared" si="270"/>
        <v>0</v>
      </c>
      <c r="BJ640" s="247">
        <f t="shared" si="271"/>
        <v>0</v>
      </c>
      <c r="BK640" s="310" t="str">
        <f>IF(BJ640=0,"",
IF(SUM($BJ$143:BJ640)=1,BL640,
IF($BJ$718&gt;SUM($BJ$143:BJ640),_xlfn.CONCAT(", ",BL640),
IF($BJ$718=SUM($BJ$143:BJ640),_xlfn.CONCAT(" y ",BL640)))))</f>
        <v/>
      </c>
      <c r="BL640" s="19">
        <v>498</v>
      </c>
      <c r="BM640" s="14"/>
      <c r="BN640" s="315"/>
      <c r="BO640" s="315"/>
      <c r="BP640" s="315"/>
      <c r="BQ640" s="315"/>
      <c r="BR640" s="315"/>
      <c r="BS640" s="315"/>
      <c r="BT640" s="315"/>
      <c r="BU640" s="315"/>
      <c r="BV640" s="14"/>
      <c r="BW640" s="14"/>
      <c r="BX640" s="14"/>
      <c r="BY640" s="14"/>
      <c r="BZ640" s="14"/>
      <c r="CA640" s="14"/>
      <c r="CB640" s="14"/>
      <c r="CC640" s="14"/>
      <c r="CD640" s="14"/>
      <c r="CE640" s="14"/>
      <c r="CF640" s="14"/>
      <c r="CG640" s="14"/>
      <c r="CH640" s="14"/>
      <c r="CI640" s="14"/>
      <c r="CJ640" s="14"/>
      <c r="CK640" s="14"/>
      <c r="CL640" s="14"/>
    </row>
    <row r="641" spans="1:90" ht="15" customHeight="1">
      <c r="A641" s="5"/>
      <c r="B641" s="6"/>
      <c r="C641" s="19" t="s">
        <v>7164</v>
      </c>
      <c r="D641" s="634" t="str">
        <f>IF($AC$136="","",IF(HLOOKUP($AC$136,Presentación!$AQ$3:$BV$574,Presentación!AP502)="","",HLOOKUP($AC$136,Presentación!$AQ$3:$BV$574,Presentación!AP502,0)))</f>
        <v/>
      </c>
      <c r="E641" s="669"/>
      <c r="F641" s="670"/>
      <c r="G641" s="752" t="str">
        <f>IF($AC$136="","",IF(HLOOKUP($AC$136,Presentación!$BZ$3:$DE$574,Presentación!AP502,0)="","",HLOOKUP($AC$136,Presentación!$BZ$3:$DE$574,Presentación!AP502,0)))</f>
        <v/>
      </c>
      <c r="H641" s="669"/>
      <c r="I641" s="669"/>
      <c r="J641" s="669"/>
      <c r="K641" s="669"/>
      <c r="L641" s="669"/>
      <c r="M641" s="669"/>
      <c r="N641" s="669"/>
      <c r="O641" s="669"/>
      <c r="P641" s="669"/>
      <c r="Q641" s="669"/>
      <c r="R641" s="669"/>
      <c r="S641" s="670"/>
      <c r="T641" s="866"/>
      <c r="U641" s="745"/>
      <c r="V641" s="746"/>
      <c r="W641" s="112"/>
      <c r="X641" s="112"/>
      <c r="Y641" s="112"/>
      <c r="Z641" s="112"/>
      <c r="AA641" s="112"/>
      <c r="AB641" s="112"/>
      <c r="AC641" s="112"/>
      <c r="AD641" s="112"/>
      <c r="AG641">
        <f t="shared" si="245"/>
        <v>0</v>
      </c>
      <c r="AH641" s="247">
        <f t="shared" si="246"/>
        <v>0</v>
      </c>
      <c r="AI641" s="310" t="str">
        <f>IF(AH641=0,"",
IF(SUM($AH$142:AH641)=1,AJ641,
IF($AH$717&gt;SUM($AH$142:AH641),_xlfn.CONCAT(", ",AJ641),
IF($AH$717=SUM($AH$142:AH641),_xlfn.CONCAT(" y ",AJ641)))))</f>
        <v/>
      </c>
      <c r="AJ641" s="19">
        <v>500</v>
      </c>
      <c r="AK641">
        <f t="shared" si="244"/>
        <v>0</v>
      </c>
      <c r="AL641">
        <f t="shared" si="247"/>
        <v>0</v>
      </c>
      <c r="AM641">
        <f t="shared" si="248"/>
        <v>0</v>
      </c>
      <c r="AN641">
        <f t="shared" si="249"/>
        <v>0</v>
      </c>
      <c r="AO641">
        <f t="shared" si="250"/>
        <v>0</v>
      </c>
      <c r="AP641">
        <f t="shared" si="251"/>
        <v>0</v>
      </c>
      <c r="AQ641">
        <f t="shared" si="252"/>
        <v>0</v>
      </c>
      <c r="AR641">
        <f t="shared" si="253"/>
        <v>0</v>
      </c>
      <c r="AS641">
        <f t="shared" si="254"/>
        <v>0</v>
      </c>
      <c r="AT641" s="311">
        <f t="shared" si="255"/>
        <v>0</v>
      </c>
      <c r="AU641" s="312">
        <f t="shared" si="256"/>
        <v>0</v>
      </c>
      <c r="AV641" s="313">
        <f t="shared" si="257"/>
        <v>0</v>
      </c>
      <c r="AW641" s="314">
        <f t="shared" si="267"/>
        <v>0</v>
      </c>
      <c r="AX641" s="311">
        <f t="shared" si="258"/>
        <v>0</v>
      </c>
      <c r="AY641" s="312">
        <f t="shared" si="259"/>
        <v>0</v>
      </c>
      <c r="AZ641" s="313">
        <f t="shared" si="260"/>
        <v>0</v>
      </c>
      <c r="BA641" s="314">
        <f t="shared" si="268"/>
        <v>0</v>
      </c>
      <c r="BB641" s="311">
        <f t="shared" si="261"/>
        <v>0</v>
      </c>
      <c r="BC641" s="312">
        <f t="shared" si="262"/>
        <v>0</v>
      </c>
      <c r="BD641" s="313">
        <f t="shared" si="263"/>
        <v>0</v>
      </c>
      <c r="BE641" s="314">
        <f t="shared" si="269"/>
        <v>0</v>
      </c>
      <c r="BF641" s="311">
        <f t="shared" si="264"/>
        <v>0</v>
      </c>
      <c r="BG641" s="312">
        <f t="shared" si="265"/>
        <v>0</v>
      </c>
      <c r="BH641" s="313">
        <f t="shared" si="266"/>
        <v>0</v>
      </c>
      <c r="BI641" s="314">
        <f t="shared" si="270"/>
        <v>0</v>
      </c>
      <c r="BJ641" s="247">
        <f t="shared" si="271"/>
        <v>0</v>
      </c>
      <c r="BK641" s="310" t="str">
        <f>IF(BJ641=0,"",
IF(SUM($BJ$143:BJ641)=1,BL641,
IF($BJ$718&gt;SUM($BJ$143:BJ641),_xlfn.CONCAT(", ",BL641),
IF($BJ$718=SUM($BJ$143:BJ641),_xlfn.CONCAT(" y ",BL641)))))</f>
        <v/>
      </c>
      <c r="BL641" s="19">
        <v>499</v>
      </c>
      <c r="BM641" s="14"/>
      <c r="BN641" s="315"/>
      <c r="BO641" s="315"/>
      <c r="BP641" s="315"/>
      <c r="BQ641" s="315"/>
      <c r="BR641" s="315"/>
      <c r="BS641" s="315"/>
      <c r="BT641" s="315"/>
      <c r="BU641" s="315"/>
      <c r="BV641" s="14"/>
      <c r="BW641" s="14"/>
      <c r="BX641" s="14"/>
      <c r="BY641" s="14"/>
      <c r="BZ641" s="14"/>
      <c r="CA641" s="14"/>
      <c r="CB641" s="14"/>
      <c r="CC641" s="14"/>
      <c r="CD641" s="14"/>
      <c r="CE641" s="14"/>
      <c r="CF641" s="14"/>
      <c r="CG641" s="14"/>
      <c r="CH641" s="14"/>
      <c r="CI641" s="14"/>
      <c r="CJ641" s="14"/>
      <c r="CK641" s="14"/>
      <c r="CL641" s="14"/>
    </row>
    <row r="642" spans="1:90" ht="15" customHeight="1">
      <c r="A642" s="5"/>
      <c r="B642" s="6"/>
      <c r="C642" s="19" t="s">
        <v>7165</v>
      </c>
      <c r="D642" s="634" t="str">
        <f>IF($AC$136="","",IF(HLOOKUP($AC$136,Presentación!$AQ$3:$BV$574,Presentación!AP503)="","",HLOOKUP($AC$136,Presentación!$AQ$3:$BV$574,Presentación!AP503,0)))</f>
        <v/>
      </c>
      <c r="E642" s="669"/>
      <c r="F642" s="670"/>
      <c r="G642" s="752" t="str">
        <f>IF($AC$136="","",IF(HLOOKUP($AC$136,Presentación!$BZ$3:$DE$574,Presentación!AP503,0)="","",HLOOKUP($AC$136,Presentación!$BZ$3:$DE$574,Presentación!AP503,0)))</f>
        <v/>
      </c>
      <c r="H642" s="669"/>
      <c r="I642" s="669"/>
      <c r="J642" s="669"/>
      <c r="K642" s="669"/>
      <c r="L642" s="669"/>
      <c r="M642" s="669"/>
      <c r="N642" s="669"/>
      <c r="O642" s="669"/>
      <c r="P642" s="669"/>
      <c r="Q642" s="669"/>
      <c r="R642" s="669"/>
      <c r="S642" s="670"/>
      <c r="T642" s="866"/>
      <c r="U642" s="745"/>
      <c r="V642" s="746"/>
      <c r="W642" s="112"/>
      <c r="X642" s="112"/>
      <c r="Y642" s="112"/>
      <c r="Z642" s="112"/>
      <c r="AA642" s="112"/>
      <c r="AB642" s="112"/>
      <c r="AC642" s="112"/>
      <c r="AD642" s="112"/>
      <c r="AG642">
        <f t="shared" si="245"/>
        <v>0</v>
      </c>
      <c r="AH642" s="247">
        <f t="shared" si="246"/>
        <v>0</v>
      </c>
      <c r="AI642" s="310" t="str">
        <f>IF(AH642=0,"",
IF(SUM($AH$142:AH642)=1,AJ642,
IF($AH$717&gt;SUM($AH$142:AH642),_xlfn.CONCAT(", ",AJ642),
IF($AH$717=SUM($AH$142:AH642),_xlfn.CONCAT(" y ",AJ642)))))</f>
        <v/>
      </c>
      <c r="AJ642" s="19">
        <v>501</v>
      </c>
      <c r="AK642">
        <f t="shared" si="244"/>
        <v>0</v>
      </c>
      <c r="AL642">
        <f t="shared" si="247"/>
        <v>0</v>
      </c>
      <c r="AM642">
        <f t="shared" si="248"/>
        <v>0</v>
      </c>
      <c r="AN642">
        <f t="shared" si="249"/>
        <v>0</v>
      </c>
      <c r="AO642">
        <f t="shared" si="250"/>
        <v>0</v>
      </c>
      <c r="AP642">
        <f t="shared" si="251"/>
        <v>0</v>
      </c>
      <c r="AQ642">
        <f t="shared" si="252"/>
        <v>0</v>
      </c>
      <c r="AR642">
        <f t="shared" si="253"/>
        <v>0</v>
      </c>
      <c r="AS642">
        <f t="shared" si="254"/>
        <v>0</v>
      </c>
      <c r="AT642" s="311">
        <f t="shared" si="255"/>
        <v>0</v>
      </c>
      <c r="AU642" s="312">
        <f t="shared" si="256"/>
        <v>0</v>
      </c>
      <c r="AV642" s="313">
        <f t="shared" si="257"/>
        <v>0</v>
      </c>
      <c r="AW642" s="314">
        <f t="shared" si="267"/>
        <v>0</v>
      </c>
      <c r="AX642" s="311">
        <f t="shared" si="258"/>
        <v>0</v>
      </c>
      <c r="AY642" s="312">
        <f t="shared" si="259"/>
        <v>0</v>
      </c>
      <c r="AZ642" s="313">
        <f t="shared" si="260"/>
        <v>0</v>
      </c>
      <c r="BA642" s="314">
        <f t="shared" si="268"/>
        <v>0</v>
      </c>
      <c r="BB642" s="311">
        <f t="shared" si="261"/>
        <v>0</v>
      </c>
      <c r="BC642" s="312">
        <f t="shared" si="262"/>
        <v>0</v>
      </c>
      <c r="BD642" s="313">
        <f t="shared" si="263"/>
        <v>0</v>
      </c>
      <c r="BE642" s="314">
        <f t="shared" si="269"/>
        <v>0</v>
      </c>
      <c r="BF642" s="311">
        <f t="shared" si="264"/>
        <v>0</v>
      </c>
      <c r="BG642" s="312">
        <f t="shared" si="265"/>
        <v>0</v>
      </c>
      <c r="BH642" s="313">
        <f t="shared" si="266"/>
        <v>0</v>
      </c>
      <c r="BI642" s="314">
        <f t="shared" si="270"/>
        <v>0</v>
      </c>
      <c r="BJ642" s="247">
        <f t="shared" si="271"/>
        <v>0</v>
      </c>
      <c r="BK642" s="310" t="str">
        <f>IF(BJ642=0,"",
IF(SUM($BJ$143:BJ642)=1,BL642,
IF($BJ$718&gt;SUM($BJ$143:BJ642),_xlfn.CONCAT(", ",BL642),
IF($BJ$718=SUM($BJ$143:BJ642),_xlfn.CONCAT(" y ",BL642)))))</f>
        <v/>
      </c>
      <c r="BL642" s="19">
        <v>500</v>
      </c>
      <c r="BM642" s="14"/>
      <c r="BN642" s="315"/>
      <c r="BO642" s="315"/>
      <c r="BP642" s="315"/>
      <c r="BQ642" s="315"/>
      <c r="BR642" s="315"/>
      <c r="BS642" s="315"/>
      <c r="BT642" s="315"/>
      <c r="BU642" s="315"/>
      <c r="BV642" s="14"/>
      <c r="BW642" s="14"/>
      <c r="BX642" s="14"/>
      <c r="BY642" s="14"/>
      <c r="BZ642" s="14"/>
      <c r="CA642" s="14"/>
      <c r="CB642" s="14"/>
      <c r="CC642" s="14"/>
      <c r="CD642" s="14"/>
      <c r="CE642" s="14"/>
      <c r="CF642" s="14"/>
      <c r="CG642" s="14"/>
      <c r="CH642" s="14"/>
      <c r="CI642" s="14"/>
      <c r="CJ642" s="14"/>
      <c r="CK642" s="14"/>
      <c r="CL642" s="14"/>
    </row>
    <row r="643" spans="1:90" ht="15" customHeight="1">
      <c r="A643" s="5"/>
      <c r="B643" s="6"/>
      <c r="C643" s="19" t="s">
        <v>7166</v>
      </c>
      <c r="D643" s="634" t="str">
        <f>IF($AC$136="","",IF(HLOOKUP($AC$136,Presentación!$AQ$3:$BV$574,Presentación!AP504)="","",HLOOKUP($AC$136,Presentación!$AQ$3:$BV$574,Presentación!AP504,0)))</f>
        <v/>
      </c>
      <c r="E643" s="669"/>
      <c r="F643" s="670"/>
      <c r="G643" s="752" t="str">
        <f>IF($AC$136="","",IF(HLOOKUP($AC$136,Presentación!$BZ$3:$DE$574,Presentación!AP504,0)="","",HLOOKUP($AC$136,Presentación!$BZ$3:$DE$574,Presentación!AP504,0)))</f>
        <v/>
      </c>
      <c r="H643" s="669"/>
      <c r="I643" s="669"/>
      <c r="J643" s="669"/>
      <c r="K643" s="669"/>
      <c r="L643" s="669"/>
      <c r="M643" s="669"/>
      <c r="N643" s="669"/>
      <c r="O643" s="669"/>
      <c r="P643" s="669"/>
      <c r="Q643" s="669"/>
      <c r="R643" s="669"/>
      <c r="S643" s="670"/>
      <c r="T643" s="866"/>
      <c r="U643" s="745"/>
      <c r="V643" s="746"/>
      <c r="W643" s="112"/>
      <c r="X643" s="112"/>
      <c r="Y643" s="112"/>
      <c r="Z643" s="112"/>
      <c r="AA643" s="112"/>
      <c r="AB643" s="112"/>
      <c r="AC643" s="112"/>
      <c r="AD643" s="112"/>
      <c r="AG643">
        <f t="shared" si="245"/>
        <v>0</v>
      </c>
      <c r="AH643" s="247">
        <f t="shared" si="246"/>
        <v>0</v>
      </c>
      <c r="AI643" s="310" t="str">
        <f>IF(AH643=0,"",
IF(SUM($AH$142:AH643)=1,AJ643,
IF($AH$717&gt;SUM($AH$142:AH643),_xlfn.CONCAT(", ",AJ643),
IF($AH$717=SUM($AH$142:AH643),_xlfn.CONCAT(" y ",AJ643)))))</f>
        <v/>
      </c>
      <c r="AJ643" s="19">
        <v>502</v>
      </c>
      <c r="AK643">
        <f t="shared" si="244"/>
        <v>0</v>
      </c>
      <c r="AL643">
        <f t="shared" si="247"/>
        <v>0</v>
      </c>
      <c r="AM643">
        <f t="shared" si="248"/>
        <v>0</v>
      </c>
      <c r="AN643">
        <f t="shared" si="249"/>
        <v>0</v>
      </c>
      <c r="AO643">
        <f t="shared" si="250"/>
        <v>0</v>
      </c>
      <c r="AP643">
        <f t="shared" si="251"/>
        <v>0</v>
      </c>
      <c r="AQ643">
        <f t="shared" si="252"/>
        <v>0</v>
      </c>
      <c r="AR643">
        <f t="shared" si="253"/>
        <v>0</v>
      </c>
      <c r="AS643">
        <f t="shared" si="254"/>
        <v>0</v>
      </c>
      <c r="AT643" s="311">
        <f t="shared" si="255"/>
        <v>0</v>
      </c>
      <c r="AU643" s="312">
        <f t="shared" si="256"/>
        <v>0</v>
      </c>
      <c r="AV643" s="313">
        <f t="shared" si="257"/>
        <v>0</v>
      </c>
      <c r="AW643" s="314">
        <f t="shared" si="267"/>
        <v>0</v>
      </c>
      <c r="AX643" s="311">
        <f t="shared" si="258"/>
        <v>0</v>
      </c>
      <c r="AY643" s="312">
        <f t="shared" si="259"/>
        <v>0</v>
      </c>
      <c r="AZ643" s="313">
        <f t="shared" si="260"/>
        <v>0</v>
      </c>
      <c r="BA643" s="314">
        <f t="shared" si="268"/>
        <v>0</v>
      </c>
      <c r="BB643" s="311">
        <f t="shared" si="261"/>
        <v>0</v>
      </c>
      <c r="BC643" s="312">
        <f t="shared" si="262"/>
        <v>0</v>
      </c>
      <c r="BD643" s="313">
        <f t="shared" si="263"/>
        <v>0</v>
      </c>
      <c r="BE643" s="314">
        <f t="shared" si="269"/>
        <v>0</v>
      </c>
      <c r="BF643" s="311">
        <f t="shared" si="264"/>
        <v>0</v>
      </c>
      <c r="BG643" s="312">
        <f t="shared" si="265"/>
        <v>0</v>
      </c>
      <c r="BH643" s="313">
        <f t="shared" si="266"/>
        <v>0</v>
      </c>
      <c r="BI643" s="314">
        <f t="shared" si="270"/>
        <v>0</v>
      </c>
      <c r="BJ643" s="247">
        <f t="shared" si="271"/>
        <v>0</v>
      </c>
      <c r="BK643" s="310" t="str">
        <f>IF(BJ643=0,"",
IF(SUM($BJ$143:BJ643)=1,BL643,
IF($BJ$718&gt;SUM($BJ$143:BJ643),_xlfn.CONCAT(", ",BL643),
IF($BJ$718=SUM($BJ$143:BJ643),_xlfn.CONCAT(" y ",BL643)))))</f>
        <v/>
      </c>
      <c r="BL643" s="19">
        <v>501</v>
      </c>
      <c r="BM643" s="14"/>
      <c r="BN643" s="315"/>
      <c r="BO643" s="315"/>
      <c r="BP643" s="315"/>
      <c r="BQ643" s="315"/>
      <c r="BR643" s="315"/>
      <c r="BS643" s="315"/>
      <c r="BT643" s="315"/>
      <c r="BU643" s="315"/>
      <c r="BV643" s="14"/>
      <c r="BW643" s="14"/>
      <c r="BX643" s="14"/>
      <c r="BY643" s="14"/>
      <c r="BZ643" s="14"/>
      <c r="CA643" s="14"/>
      <c r="CB643" s="14"/>
      <c r="CC643" s="14"/>
      <c r="CD643" s="14"/>
      <c r="CE643" s="14"/>
      <c r="CF643" s="14"/>
      <c r="CG643" s="14"/>
      <c r="CH643" s="14"/>
      <c r="CI643" s="14"/>
      <c r="CJ643" s="14"/>
      <c r="CK643" s="14"/>
      <c r="CL643" s="14"/>
    </row>
    <row r="644" spans="1:90" ht="15" customHeight="1">
      <c r="A644" s="5"/>
      <c r="B644" s="6"/>
      <c r="C644" s="19" t="s">
        <v>7167</v>
      </c>
      <c r="D644" s="634" t="str">
        <f>IF($AC$136="","",IF(HLOOKUP($AC$136,Presentación!$AQ$3:$BV$574,Presentación!AP505)="","",HLOOKUP($AC$136,Presentación!$AQ$3:$BV$574,Presentación!AP505,0)))</f>
        <v/>
      </c>
      <c r="E644" s="669"/>
      <c r="F644" s="670"/>
      <c r="G644" s="752" t="str">
        <f>IF($AC$136="","",IF(HLOOKUP($AC$136,Presentación!$BZ$3:$DE$574,Presentación!AP505,0)="","",HLOOKUP($AC$136,Presentación!$BZ$3:$DE$574,Presentación!AP505,0)))</f>
        <v/>
      </c>
      <c r="H644" s="669"/>
      <c r="I644" s="669"/>
      <c r="J644" s="669"/>
      <c r="K644" s="669"/>
      <c r="L644" s="669"/>
      <c r="M644" s="669"/>
      <c r="N644" s="669"/>
      <c r="O644" s="669"/>
      <c r="P644" s="669"/>
      <c r="Q644" s="669"/>
      <c r="R644" s="669"/>
      <c r="S644" s="670"/>
      <c r="T644" s="866"/>
      <c r="U644" s="745"/>
      <c r="V644" s="746"/>
      <c r="W644" s="112"/>
      <c r="X644" s="112"/>
      <c r="Y644" s="112"/>
      <c r="Z644" s="112"/>
      <c r="AA644" s="112"/>
      <c r="AB644" s="112"/>
      <c r="AC644" s="112"/>
      <c r="AD644" s="112"/>
      <c r="AG644">
        <f t="shared" si="245"/>
        <v>0</v>
      </c>
      <c r="AH644" s="247">
        <f t="shared" si="246"/>
        <v>0</v>
      </c>
      <c r="AI644" s="310" t="str">
        <f>IF(AH644=0,"",
IF(SUM($AH$142:AH644)=1,AJ644,
IF($AH$717&gt;SUM($AH$142:AH644),_xlfn.CONCAT(", ",AJ644),
IF($AH$717=SUM($AH$142:AH644),_xlfn.CONCAT(" y ",AJ644)))))</f>
        <v/>
      </c>
      <c r="AJ644" s="19">
        <v>503</v>
      </c>
      <c r="AK644">
        <f t="shared" si="244"/>
        <v>0</v>
      </c>
      <c r="AL644">
        <f t="shared" si="247"/>
        <v>0</v>
      </c>
      <c r="AM644">
        <f t="shared" si="248"/>
        <v>0</v>
      </c>
      <c r="AN644">
        <f t="shared" si="249"/>
        <v>0</v>
      </c>
      <c r="AO644">
        <f t="shared" si="250"/>
        <v>0</v>
      </c>
      <c r="AP644">
        <f t="shared" si="251"/>
        <v>0</v>
      </c>
      <c r="AQ644">
        <f t="shared" si="252"/>
        <v>0</v>
      </c>
      <c r="AR644">
        <f t="shared" si="253"/>
        <v>0</v>
      </c>
      <c r="AS644">
        <f t="shared" si="254"/>
        <v>0</v>
      </c>
      <c r="AT644" s="311">
        <f t="shared" si="255"/>
        <v>0</v>
      </c>
      <c r="AU644" s="312">
        <f t="shared" si="256"/>
        <v>0</v>
      </c>
      <c r="AV644" s="313">
        <f t="shared" si="257"/>
        <v>0</v>
      </c>
      <c r="AW644" s="314">
        <f t="shared" si="267"/>
        <v>0</v>
      </c>
      <c r="AX644" s="311">
        <f t="shared" si="258"/>
        <v>0</v>
      </c>
      <c r="AY644" s="312">
        <f t="shared" si="259"/>
        <v>0</v>
      </c>
      <c r="AZ644" s="313">
        <f t="shared" si="260"/>
        <v>0</v>
      </c>
      <c r="BA644" s="314">
        <f t="shared" si="268"/>
        <v>0</v>
      </c>
      <c r="BB644" s="311">
        <f t="shared" si="261"/>
        <v>0</v>
      </c>
      <c r="BC644" s="312">
        <f t="shared" si="262"/>
        <v>0</v>
      </c>
      <c r="BD644" s="313">
        <f t="shared" si="263"/>
        <v>0</v>
      </c>
      <c r="BE644" s="314">
        <f t="shared" si="269"/>
        <v>0</v>
      </c>
      <c r="BF644" s="311">
        <f t="shared" si="264"/>
        <v>0</v>
      </c>
      <c r="BG644" s="312">
        <f t="shared" si="265"/>
        <v>0</v>
      </c>
      <c r="BH644" s="313">
        <f t="shared" si="266"/>
        <v>0</v>
      </c>
      <c r="BI644" s="314">
        <f t="shared" si="270"/>
        <v>0</v>
      </c>
      <c r="BJ644" s="247">
        <f t="shared" si="271"/>
        <v>0</v>
      </c>
      <c r="BK644" s="310" t="str">
        <f>IF(BJ644=0,"",
IF(SUM($BJ$143:BJ644)=1,BL644,
IF($BJ$718&gt;SUM($BJ$143:BJ644),_xlfn.CONCAT(", ",BL644),
IF($BJ$718=SUM($BJ$143:BJ644),_xlfn.CONCAT(" y ",BL644)))))</f>
        <v/>
      </c>
      <c r="BL644" s="19">
        <v>502</v>
      </c>
      <c r="BM644" s="14"/>
      <c r="BN644" s="315"/>
      <c r="BO644" s="315"/>
      <c r="BP644" s="315"/>
      <c r="BQ644" s="315"/>
      <c r="BR644" s="315"/>
      <c r="BS644" s="315"/>
      <c r="BT644" s="315"/>
      <c r="BU644" s="315"/>
      <c r="BV644" s="14"/>
      <c r="BW644" s="14"/>
      <c r="BX644" s="14"/>
      <c r="BY644" s="14"/>
      <c r="BZ644" s="14"/>
      <c r="CA644" s="14"/>
      <c r="CB644" s="14"/>
      <c r="CC644" s="14"/>
      <c r="CD644" s="14"/>
      <c r="CE644" s="14"/>
      <c r="CF644" s="14"/>
      <c r="CG644" s="14"/>
      <c r="CH644" s="14"/>
      <c r="CI644" s="14"/>
      <c r="CJ644" s="14"/>
      <c r="CK644" s="14"/>
      <c r="CL644" s="14"/>
    </row>
    <row r="645" spans="1:90" ht="15" customHeight="1">
      <c r="A645" s="5"/>
      <c r="B645" s="6"/>
      <c r="C645" s="19" t="s">
        <v>7168</v>
      </c>
      <c r="D645" s="634" t="str">
        <f>IF($AC$136="","",IF(HLOOKUP($AC$136,Presentación!$AQ$3:$BV$574,Presentación!AP506)="","",HLOOKUP($AC$136,Presentación!$AQ$3:$BV$574,Presentación!AP506,0)))</f>
        <v/>
      </c>
      <c r="E645" s="669"/>
      <c r="F645" s="670"/>
      <c r="G645" s="752" t="str">
        <f>IF($AC$136="","",IF(HLOOKUP($AC$136,Presentación!$BZ$3:$DE$574,Presentación!AP506,0)="","",HLOOKUP($AC$136,Presentación!$BZ$3:$DE$574,Presentación!AP506,0)))</f>
        <v/>
      </c>
      <c r="H645" s="669"/>
      <c r="I645" s="669"/>
      <c r="J645" s="669"/>
      <c r="K645" s="669"/>
      <c r="L645" s="669"/>
      <c r="M645" s="669"/>
      <c r="N645" s="669"/>
      <c r="O645" s="669"/>
      <c r="P645" s="669"/>
      <c r="Q645" s="669"/>
      <c r="R645" s="669"/>
      <c r="S645" s="670"/>
      <c r="T645" s="866"/>
      <c r="U645" s="745"/>
      <c r="V645" s="746"/>
      <c r="W645" s="112"/>
      <c r="X645" s="112"/>
      <c r="Y645" s="112"/>
      <c r="Z645" s="112"/>
      <c r="AA645" s="112"/>
      <c r="AB645" s="112"/>
      <c r="AC645" s="112"/>
      <c r="AD645" s="112"/>
      <c r="AG645">
        <f t="shared" si="245"/>
        <v>0</v>
      </c>
      <c r="AH645" s="247">
        <f t="shared" si="246"/>
        <v>0</v>
      </c>
      <c r="AI645" s="310" t="str">
        <f>IF(AH645=0,"",
IF(SUM($AH$142:AH645)=1,AJ645,
IF($AH$717&gt;SUM($AH$142:AH645),_xlfn.CONCAT(", ",AJ645),
IF($AH$717=SUM($AH$142:AH645),_xlfn.CONCAT(" y ",AJ645)))))</f>
        <v/>
      </c>
      <c r="AJ645" s="19">
        <v>504</v>
      </c>
      <c r="AK645">
        <f t="shared" si="244"/>
        <v>0</v>
      </c>
      <c r="AL645">
        <f t="shared" si="247"/>
        <v>0</v>
      </c>
      <c r="AM645">
        <f t="shared" si="248"/>
        <v>0</v>
      </c>
      <c r="AN645">
        <f t="shared" si="249"/>
        <v>0</v>
      </c>
      <c r="AO645">
        <f t="shared" si="250"/>
        <v>0</v>
      </c>
      <c r="AP645">
        <f t="shared" si="251"/>
        <v>0</v>
      </c>
      <c r="AQ645">
        <f t="shared" si="252"/>
        <v>0</v>
      </c>
      <c r="AR645">
        <f t="shared" si="253"/>
        <v>0</v>
      </c>
      <c r="AS645">
        <f t="shared" si="254"/>
        <v>0</v>
      </c>
      <c r="AT645" s="311">
        <f t="shared" si="255"/>
        <v>0</v>
      </c>
      <c r="AU645" s="312">
        <f t="shared" si="256"/>
        <v>0</v>
      </c>
      <c r="AV645" s="313">
        <f t="shared" si="257"/>
        <v>0</v>
      </c>
      <c r="AW645" s="314">
        <f t="shared" si="267"/>
        <v>0</v>
      </c>
      <c r="AX645" s="311">
        <f t="shared" si="258"/>
        <v>0</v>
      </c>
      <c r="AY645" s="312">
        <f t="shared" si="259"/>
        <v>0</v>
      </c>
      <c r="AZ645" s="313">
        <f t="shared" si="260"/>
        <v>0</v>
      </c>
      <c r="BA645" s="314">
        <f t="shared" si="268"/>
        <v>0</v>
      </c>
      <c r="BB645" s="311">
        <f t="shared" si="261"/>
        <v>0</v>
      </c>
      <c r="BC645" s="312">
        <f t="shared" si="262"/>
        <v>0</v>
      </c>
      <c r="BD645" s="313">
        <f t="shared" si="263"/>
        <v>0</v>
      </c>
      <c r="BE645" s="314">
        <f t="shared" si="269"/>
        <v>0</v>
      </c>
      <c r="BF645" s="311">
        <f t="shared" si="264"/>
        <v>0</v>
      </c>
      <c r="BG645" s="312">
        <f t="shared" si="265"/>
        <v>0</v>
      </c>
      <c r="BH645" s="313">
        <f t="shared" si="266"/>
        <v>0</v>
      </c>
      <c r="BI645" s="314">
        <f t="shared" si="270"/>
        <v>0</v>
      </c>
      <c r="BJ645" s="247">
        <f t="shared" si="271"/>
        <v>0</v>
      </c>
      <c r="BK645" s="310" t="str">
        <f>IF(BJ645=0,"",
IF(SUM($BJ$143:BJ645)=1,BL645,
IF($BJ$718&gt;SUM($BJ$143:BJ645),_xlfn.CONCAT(", ",BL645),
IF($BJ$718=SUM($BJ$143:BJ645),_xlfn.CONCAT(" y ",BL645)))))</f>
        <v/>
      </c>
      <c r="BL645" s="19">
        <v>503</v>
      </c>
      <c r="BM645" s="14"/>
      <c r="BN645" s="315"/>
      <c r="BO645" s="315"/>
      <c r="BP645" s="315"/>
      <c r="BQ645" s="315"/>
      <c r="BR645" s="315"/>
      <c r="BS645" s="315"/>
      <c r="BT645" s="315"/>
      <c r="BU645" s="315"/>
      <c r="BV645" s="14"/>
      <c r="BW645" s="14"/>
      <c r="BX645" s="14"/>
      <c r="BY645" s="14"/>
      <c r="BZ645" s="14"/>
      <c r="CA645" s="14"/>
      <c r="CB645" s="14"/>
      <c r="CC645" s="14"/>
      <c r="CD645" s="14"/>
      <c r="CE645" s="14"/>
      <c r="CF645" s="14"/>
      <c r="CG645" s="14"/>
      <c r="CH645" s="14"/>
      <c r="CI645" s="14"/>
      <c r="CJ645" s="14"/>
      <c r="CK645" s="14"/>
      <c r="CL645" s="14"/>
    </row>
    <row r="646" spans="1:90" ht="15" customHeight="1">
      <c r="A646" s="5"/>
      <c r="B646" s="6"/>
      <c r="C646" s="19" t="s">
        <v>7169</v>
      </c>
      <c r="D646" s="634" t="str">
        <f>IF($AC$136="","",IF(HLOOKUP($AC$136,Presentación!$AQ$3:$BV$574,Presentación!AP507)="","",HLOOKUP($AC$136,Presentación!$AQ$3:$BV$574,Presentación!AP507,0)))</f>
        <v/>
      </c>
      <c r="E646" s="669"/>
      <c r="F646" s="670"/>
      <c r="G646" s="752" t="str">
        <f>IF($AC$136="","",IF(HLOOKUP($AC$136,Presentación!$BZ$3:$DE$574,Presentación!AP507,0)="","",HLOOKUP($AC$136,Presentación!$BZ$3:$DE$574,Presentación!AP507,0)))</f>
        <v/>
      </c>
      <c r="H646" s="669"/>
      <c r="I646" s="669"/>
      <c r="J646" s="669"/>
      <c r="K646" s="669"/>
      <c r="L646" s="669"/>
      <c r="M646" s="669"/>
      <c r="N646" s="669"/>
      <c r="O646" s="669"/>
      <c r="P646" s="669"/>
      <c r="Q646" s="669"/>
      <c r="R646" s="669"/>
      <c r="S646" s="670"/>
      <c r="T646" s="866"/>
      <c r="U646" s="745"/>
      <c r="V646" s="746"/>
      <c r="W646" s="112"/>
      <c r="X646" s="112"/>
      <c r="Y646" s="112"/>
      <c r="Z646" s="112"/>
      <c r="AA646" s="112"/>
      <c r="AB646" s="112"/>
      <c r="AC646" s="112"/>
      <c r="AD646" s="112"/>
      <c r="AG646">
        <f t="shared" si="245"/>
        <v>0</v>
      </c>
      <c r="AH646" s="247">
        <f t="shared" si="246"/>
        <v>0</v>
      </c>
      <c r="AI646" s="310" t="str">
        <f>IF(AH646=0,"",
IF(SUM($AH$142:AH646)=1,AJ646,
IF($AH$717&gt;SUM($AH$142:AH646),_xlfn.CONCAT(", ",AJ646),
IF($AH$717=SUM($AH$142:AH646),_xlfn.CONCAT(" y ",AJ646)))))</f>
        <v/>
      </c>
      <c r="AJ646" s="19">
        <v>505</v>
      </c>
      <c r="AK646">
        <f t="shared" si="244"/>
        <v>0</v>
      </c>
      <c r="AL646">
        <f t="shared" si="247"/>
        <v>0</v>
      </c>
      <c r="AM646">
        <f t="shared" si="248"/>
        <v>0</v>
      </c>
      <c r="AN646">
        <f t="shared" si="249"/>
        <v>0</v>
      </c>
      <c r="AO646">
        <f t="shared" si="250"/>
        <v>0</v>
      </c>
      <c r="AP646">
        <f t="shared" si="251"/>
        <v>0</v>
      </c>
      <c r="AQ646">
        <f t="shared" si="252"/>
        <v>0</v>
      </c>
      <c r="AR646">
        <f t="shared" si="253"/>
        <v>0</v>
      </c>
      <c r="AS646">
        <f t="shared" si="254"/>
        <v>0</v>
      </c>
      <c r="AT646" s="311">
        <f t="shared" si="255"/>
        <v>0</v>
      </c>
      <c r="AU646" s="312">
        <f t="shared" si="256"/>
        <v>0</v>
      </c>
      <c r="AV646" s="313">
        <f t="shared" si="257"/>
        <v>0</v>
      </c>
      <c r="AW646" s="314">
        <f t="shared" si="267"/>
        <v>0</v>
      </c>
      <c r="AX646" s="311">
        <f t="shared" si="258"/>
        <v>0</v>
      </c>
      <c r="AY646" s="312">
        <f t="shared" si="259"/>
        <v>0</v>
      </c>
      <c r="AZ646" s="313">
        <f t="shared" si="260"/>
        <v>0</v>
      </c>
      <c r="BA646" s="314">
        <f t="shared" si="268"/>
        <v>0</v>
      </c>
      <c r="BB646" s="311">
        <f t="shared" si="261"/>
        <v>0</v>
      </c>
      <c r="BC646" s="312">
        <f t="shared" si="262"/>
        <v>0</v>
      </c>
      <c r="BD646" s="313">
        <f t="shared" si="263"/>
        <v>0</v>
      </c>
      <c r="BE646" s="314">
        <f t="shared" si="269"/>
        <v>0</v>
      </c>
      <c r="BF646" s="311">
        <f t="shared" si="264"/>
        <v>0</v>
      </c>
      <c r="BG646" s="312">
        <f t="shared" si="265"/>
        <v>0</v>
      </c>
      <c r="BH646" s="313">
        <f t="shared" si="266"/>
        <v>0</v>
      </c>
      <c r="BI646" s="314">
        <f t="shared" si="270"/>
        <v>0</v>
      </c>
      <c r="BJ646" s="247">
        <f t="shared" si="271"/>
        <v>0</v>
      </c>
      <c r="BK646" s="310" t="str">
        <f>IF(BJ646=0,"",
IF(SUM($BJ$143:BJ646)=1,BL646,
IF($BJ$718&gt;SUM($BJ$143:BJ646),_xlfn.CONCAT(", ",BL646),
IF($BJ$718=SUM($BJ$143:BJ646),_xlfn.CONCAT(" y ",BL646)))))</f>
        <v/>
      </c>
      <c r="BL646" s="19">
        <v>504</v>
      </c>
      <c r="BM646" s="14"/>
      <c r="BN646" s="315"/>
      <c r="BO646" s="315"/>
      <c r="BP646" s="315"/>
      <c r="BQ646" s="315"/>
      <c r="BR646" s="315"/>
      <c r="BS646" s="315"/>
      <c r="BT646" s="315"/>
      <c r="BU646" s="315"/>
      <c r="BV646" s="14"/>
      <c r="BW646" s="14"/>
      <c r="BX646" s="14"/>
      <c r="BY646" s="14"/>
      <c r="BZ646" s="14"/>
      <c r="CA646" s="14"/>
      <c r="CB646" s="14"/>
      <c r="CC646" s="14"/>
      <c r="CD646" s="14"/>
      <c r="CE646" s="14"/>
      <c r="CF646" s="14"/>
      <c r="CG646" s="14"/>
      <c r="CH646" s="14"/>
      <c r="CI646" s="14"/>
      <c r="CJ646" s="14"/>
      <c r="CK646" s="14"/>
      <c r="CL646" s="14"/>
    </row>
    <row r="647" spans="1:90" ht="15" customHeight="1">
      <c r="A647" s="5"/>
      <c r="B647" s="6"/>
      <c r="C647" s="19" t="s">
        <v>7170</v>
      </c>
      <c r="D647" s="634" t="str">
        <f>IF($AC$136="","",IF(HLOOKUP($AC$136,Presentación!$AQ$3:$BV$574,Presentación!AP508)="","",HLOOKUP($AC$136,Presentación!$AQ$3:$BV$574,Presentación!AP508,0)))</f>
        <v/>
      </c>
      <c r="E647" s="669"/>
      <c r="F647" s="670"/>
      <c r="G647" s="752" t="str">
        <f>IF($AC$136="","",IF(HLOOKUP($AC$136,Presentación!$BZ$3:$DE$574,Presentación!AP508,0)="","",HLOOKUP($AC$136,Presentación!$BZ$3:$DE$574,Presentación!AP508,0)))</f>
        <v/>
      </c>
      <c r="H647" s="669"/>
      <c r="I647" s="669"/>
      <c r="J647" s="669"/>
      <c r="K647" s="669"/>
      <c r="L647" s="669"/>
      <c r="M647" s="669"/>
      <c r="N647" s="669"/>
      <c r="O647" s="669"/>
      <c r="P647" s="669"/>
      <c r="Q647" s="669"/>
      <c r="R647" s="669"/>
      <c r="S647" s="670"/>
      <c r="T647" s="866"/>
      <c r="U647" s="745"/>
      <c r="V647" s="746"/>
      <c r="W647" s="112"/>
      <c r="X647" s="112"/>
      <c r="Y647" s="112"/>
      <c r="Z647" s="112"/>
      <c r="AA647" s="112"/>
      <c r="AB647" s="112"/>
      <c r="AC647" s="112"/>
      <c r="AD647" s="112"/>
      <c r="AG647">
        <f t="shared" si="245"/>
        <v>0</v>
      </c>
      <c r="AH647" s="247">
        <f t="shared" si="246"/>
        <v>0</v>
      </c>
      <c r="AI647" s="310" t="str">
        <f>IF(AH647=0,"",
IF(SUM($AH$142:AH647)=1,AJ647,
IF($AH$717&gt;SUM($AH$142:AH647),_xlfn.CONCAT(", ",AJ647),
IF($AH$717=SUM($AH$142:AH647),_xlfn.CONCAT(" y ",AJ647)))))</f>
        <v/>
      </c>
      <c r="AJ647" s="19">
        <v>506</v>
      </c>
      <c r="AK647">
        <f t="shared" si="244"/>
        <v>0</v>
      </c>
      <c r="AL647">
        <f t="shared" si="247"/>
        <v>0</v>
      </c>
      <c r="AM647">
        <f t="shared" si="248"/>
        <v>0</v>
      </c>
      <c r="AN647">
        <f t="shared" si="249"/>
        <v>0</v>
      </c>
      <c r="AO647">
        <f t="shared" si="250"/>
        <v>0</v>
      </c>
      <c r="AP647">
        <f t="shared" si="251"/>
        <v>0</v>
      </c>
      <c r="AQ647">
        <f t="shared" si="252"/>
        <v>0</v>
      </c>
      <c r="AR647">
        <f t="shared" si="253"/>
        <v>0</v>
      </c>
      <c r="AS647">
        <f t="shared" si="254"/>
        <v>0</v>
      </c>
      <c r="AT647" s="311">
        <f t="shared" si="255"/>
        <v>0</v>
      </c>
      <c r="AU647" s="312">
        <f t="shared" si="256"/>
        <v>0</v>
      </c>
      <c r="AV647" s="313">
        <f t="shared" si="257"/>
        <v>0</v>
      </c>
      <c r="AW647" s="314">
        <f t="shared" si="267"/>
        <v>0</v>
      </c>
      <c r="AX647" s="311">
        <f t="shared" si="258"/>
        <v>0</v>
      </c>
      <c r="AY647" s="312">
        <f t="shared" si="259"/>
        <v>0</v>
      </c>
      <c r="AZ647" s="313">
        <f t="shared" si="260"/>
        <v>0</v>
      </c>
      <c r="BA647" s="314">
        <f t="shared" si="268"/>
        <v>0</v>
      </c>
      <c r="BB647" s="311">
        <f t="shared" si="261"/>
        <v>0</v>
      </c>
      <c r="BC647" s="312">
        <f t="shared" si="262"/>
        <v>0</v>
      </c>
      <c r="BD647" s="313">
        <f t="shared" si="263"/>
        <v>0</v>
      </c>
      <c r="BE647" s="314">
        <f t="shared" si="269"/>
        <v>0</v>
      </c>
      <c r="BF647" s="311">
        <f t="shared" si="264"/>
        <v>0</v>
      </c>
      <c r="BG647" s="312">
        <f t="shared" si="265"/>
        <v>0</v>
      </c>
      <c r="BH647" s="313">
        <f t="shared" si="266"/>
        <v>0</v>
      </c>
      <c r="BI647" s="314">
        <f t="shared" si="270"/>
        <v>0</v>
      </c>
      <c r="BJ647" s="247">
        <f t="shared" si="271"/>
        <v>0</v>
      </c>
      <c r="BK647" s="310" t="str">
        <f>IF(BJ647=0,"",
IF(SUM($BJ$143:BJ647)=1,BL647,
IF($BJ$718&gt;SUM($BJ$143:BJ647),_xlfn.CONCAT(", ",BL647),
IF($BJ$718=SUM($BJ$143:BJ647),_xlfn.CONCAT(" y ",BL647)))))</f>
        <v/>
      </c>
      <c r="BL647" s="19">
        <v>505</v>
      </c>
      <c r="BM647" s="14"/>
      <c r="BN647" s="315"/>
      <c r="BO647" s="315"/>
      <c r="BP647" s="315"/>
      <c r="BQ647" s="315"/>
      <c r="BR647" s="315"/>
      <c r="BS647" s="315"/>
      <c r="BT647" s="315"/>
      <c r="BU647" s="315"/>
      <c r="BV647" s="14"/>
      <c r="BW647" s="14"/>
      <c r="BX647" s="14"/>
      <c r="BY647" s="14"/>
      <c r="BZ647" s="14"/>
      <c r="CA647" s="14"/>
      <c r="CB647" s="14"/>
      <c r="CC647" s="14"/>
      <c r="CD647" s="14"/>
      <c r="CE647" s="14"/>
      <c r="CF647" s="14"/>
      <c r="CG647" s="14"/>
      <c r="CH647" s="14"/>
      <c r="CI647" s="14"/>
      <c r="CJ647" s="14"/>
      <c r="CK647" s="14"/>
      <c r="CL647" s="14"/>
    </row>
    <row r="648" spans="1:90" ht="15" customHeight="1">
      <c r="A648" s="5"/>
      <c r="B648" s="6"/>
      <c r="C648" s="19" t="s">
        <v>7171</v>
      </c>
      <c r="D648" s="634" t="str">
        <f>IF($AC$136="","",IF(HLOOKUP($AC$136,Presentación!$AQ$3:$BV$574,Presentación!AP509)="","",HLOOKUP($AC$136,Presentación!$AQ$3:$BV$574,Presentación!AP509,0)))</f>
        <v/>
      </c>
      <c r="E648" s="669"/>
      <c r="F648" s="670"/>
      <c r="G648" s="752" t="str">
        <f>IF($AC$136="","",IF(HLOOKUP($AC$136,Presentación!$BZ$3:$DE$574,Presentación!AP509,0)="","",HLOOKUP($AC$136,Presentación!$BZ$3:$DE$574,Presentación!AP509,0)))</f>
        <v/>
      </c>
      <c r="H648" s="669"/>
      <c r="I648" s="669"/>
      <c r="J648" s="669"/>
      <c r="K648" s="669"/>
      <c r="L648" s="669"/>
      <c r="M648" s="669"/>
      <c r="N648" s="669"/>
      <c r="O648" s="669"/>
      <c r="P648" s="669"/>
      <c r="Q648" s="669"/>
      <c r="R648" s="669"/>
      <c r="S648" s="670"/>
      <c r="T648" s="866"/>
      <c r="U648" s="745"/>
      <c r="V648" s="746"/>
      <c r="W648" s="112"/>
      <c r="X648" s="112"/>
      <c r="Y648" s="112"/>
      <c r="Z648" s="112"/>
      <c r="AA648" s="112"/>
      <c r="AB648" s="112"/>
      <c r="AC648" s="112"/>
      <c r="AD648" s="112"/>
      <c r="AG648">
        <f t="shared" si="245"/>
        <v>0</v>
      </c>
      <c r="AH648" s="247">
        <f t="shared" si="246"/>
        <v>0</v>
      </c>
      <c r="AI648" s="310" t="str">
        <f>IF(AH648=0,"",
IF(SUM($AH$142:AH648)=1,AJ648,
IF($AH$717&gt;SUM($AH$142:AH648),_xlfn.CONCAT(", ",AJ648),
IF($AH$717=SUM($AH$142:AH648),_xlfn.CONCAT(" y ",AJ648)))))</f>
        <v/>
      </c>
      <c r="AJ648" s="19">
        <v>507</v>
      </c>
      <c r="AK648">
        <f t="shared" si="244"/>
        <v>0</v>
      </c>
      <c r="AL648">
        <f t="shared" si="247"/>
        <v>0</v>
      </c>
      <c r="AM648">
        <f t="shared" si="248"/>
        <v>0</v>
      </c>
      <c r="AN648">
        <f t="shared" si="249"/>
        <v>0</v>
      </c>
      <c r="AO648">
        <f t="shared" si="250"/>
        <v>0</v>
      </c>
      <c r="AP648">
        <f t="shared" si="251"/>
        <v>0</v>
      </c>
      <c r="AQ648">
        <f t="shared" si="252"/>
        <v>0</v>
      </c>
      <c r="AR648">
        <f t="shared" si="253"/>
        <v>0</v>
      </c>
      <c r="AS648">
        <f t="shared" si="254"/>
        <v>0</v>
      </c>
      <c r="AT648" s="311">
        <f t="shared" si="255"/>
        <v>0</v>
      </c>
      <c r="AU648" s="312">
        <f t="shared" si="256"/>
        <v>0</v>
      </c>
      <c r="AV648" s="313">
        <f t="shared" si="257"/>
        <v>0</v>
      </c>
      <c r="AW648" s="314">
        <f t="shared" si="267"/>
        <v>0</v>
      </c>
      <c r="AX648" s="311">
        <f t="shared" si="258"/>
        <v>0</v>
      </c>
      <c r="AY648" s="312">
        <f t="shared" si="259"/>
        <v>0</v>
      </c>
      <c r="AZ648" s="313">
        <f t="shared" si="260"/>
        <v>0</v>
      </c>
      <c r="BA648" s="314">
        <f t="shared" si="268"/>
        <v>0</v>
      </c>
      <c r="BB648" s="311">
        <f t="shared" si="261"/>
        <v>0</v>
      </c>
      <c r="BC648" s="312">
        <f t="shared" si="262"/>
        <v>0</v>
      </c>
      <c r="BD648" s="313">
        <f t="shared" si="263"/>
        <v>0</v>
      </c>
      <c r="BE648" s="314">
        <f t="shared" si="269"/>
        <v>0</v>
      </c>
      <c r="BF648" s="311">
        <f t="shared" si="264"/>
        <v>0</v>
      </c>
      <c r="BG648" s="312">
        <f t="shared" si="265"/>
        <v>0</v>
      </c>
      <c r="BH648" s="313">
        <f t="shared" si="266"/>
        <v>0</v>
      </c>
      <c r="BI648" s="314">
        <f t="shared" si="270"/>
        <v>0</v>
      </c>
      <c r="BJ648" s="247">
        <f t="shared" si="271"/>
        <v>0</v>
      </c>
      <c r="BK648" s="310" t="str">
        <f>IF(BJ648=0,"",
IF(SUM($BJ$143:BJ648)=1,BL648,
IF($BJ$718&gt;SUM($BJ$143:BJ648),_xlfn.CONCAT(", ",BL648),
IF($BJ$718=SUM($BJ$143:BJ648),_xlfn.CONCAT(" y ",BL648)))))</f>
        <v/>
      </c>
      <c r="BL648" s="19">
        <v>506</v>
      </c>
      <c r="BM648" s="14"/>
      <c r="BN648" s="315"/>
      <c r="BO648" s="315"/>
      <c r="BP648" s="315"/>
      <c r="BQ648" s="315"/>
      <c r="BR648" s="315"/>
      <c r="BS648" s="315"/>
      <c r="BT648" s="315"/>
      <c r="BU648" s="315"/>
      <c r="BV648" s="14"/>
      <c r="BW648" s="14"/>
      <c r="BX648" s="14"/>
      <c r="BY648" s="14"/>
      <c r="BZ648" s="14"/>
      <c r="CA648" s="14"/>
      <c r="CB648" s="14"/>
      <c r="CC648" s="14"/>
      <c r="CD648" s="14"/>
      <c r="CE648" s="14"/>
      <c r="CF648" s="14"/>
      <c r="CG648" s="14"/>
      <c r="CH648" s="14"/>
      <c r="CI648" s="14"/>
      <c r="CJ648" s="14"/>
      <c r="CK648" s="14"/>
      <c r="CL648" s="14"/>
    </row>
    <row r="649" spans="1:90" ht="15" customHeight="1">
      <c r="A649" s="5"/>
      <c r="B649" s="6"/>
      <c r="C649" s="19" t="s">
        <v>7172</v>
      </c>
      <c r="D649" s="634" t="str">
        <f>IF($AC$136="","",IF(HLOOKUP($AC$136,Presentación!$AQ$3:$BV$574,Presentación!AP510)="","",HLOOKUP($AC$136,Presentación!$AQ$3:$BV$574,Presentación!AP510,0)))</f>
        <v/>
      </c>
      <c r="E649" s="669"/>
      <c r="F649" s="670"/>
      <c r="G649" s="752" t="str">
        <f>IF($AC$136="","",IF(HLOOKUP($AC$136,Presentación!$BZ$3:$DE$574,Presentación!AP510,0)="","",HLOOKUP($AC$136,Presentación!$BZ$3:$DE$574,Presentación!AP510,0)))</f>
        <v/>
      </c>
      <c r="H649" s="669"/>
      <c r="I649" s="669"/>
      <c r="J649" s="669"/>
      <c r="K649" s="669"/>
      <c r="L649" s="669"/>
      <c r="M649" s="669"/>
      <c r="N649" s="669"/>
      <c r="O649" s="669"/>
      <c r="P649" s="669"/>
      <c r="Q649" s="669"/>
      <c r="R649" s="669"/>
      <c r="S649" s="670"/>
      <c r="T649" s="866"/>
      <c r="U649" s="745"/>
      <c r="V649" s="746"/>
      <c r="W649" s="112"/>
      <c r="X649" s="112"/>
      <c r="Y649" s="112"/>
      <c r="Z649" s="112"/>
      <c r="AA649" s="112"/>
      <c r="AB649" s="112"/>
      <c r="AC649" s="112"/>
      <c r="AD649" s="112"/>
      <c r="AG649">
        <f t="shared" si="245"/>
        <v>0</v>
      </c>
      <c r="AH649" s="247">
        <f t="shared" si="246"/>
        <v>0</v>
      </c>
      <c r="AI649" s="310" t="str">
        <f>IF(AH649=0,"",
IF(SUM($AH$142:AH649)=1,AJ649,
IF($AH$717&gt;SUM($AH$142:AH649),_xlfn.CONCAT(", ",AJ649),
IF($AH$717=SUM($AH$142:AH649),_xlfn.CONCAT(" y ",AJ649)))))</f>
        <v/>
      </c>
      <c r="AJ649" s="19">
        <v>508</v>
      </c>
      <c r="AK649">
        <f t="shared" si="244"/>
        <v>0</v>
      </c>
      <c r="AL649">
        <f t="shared" si="247"/>
        <v>0</v>
      </c>
      <c r="AM649">
        <f t="shared" si="248"/>
        <v>0</v>
      </c>
      <c r="AN649">
        <f t="shared" si="249"/>
        <v>0</v>
      </c>
      <c r="AO649">
        <f t="shared" si="250"/>
        <v>0</v>
      </c>
      <c r="AP649">
        <f t="shared" si="251"/>
        <v>0</v>
      </c>
      <c r="AQ649">
        <f t="shared" si="252"/>
        <v>0</v>
      </c>
      <c r="AR649">
        <f t="shared" si="253"/>
        <v>0</v>
      </c>
      <c r="AS649">
        <f t="shared" si="254"/>
        <v>0</v>
      </c>
      <c r="AT649" s="311">
        <f t="shared" si="255"/>
        <v>0</v>
      </c>
      <c r="AU649" s="312">
        <f t="shared" si="256"/>
        <v>0</v>
      </c>
      <c r="AV649" s="313">
        <f t="shared" si="257"/>
        <v>0</v>
      </c>
      <c r="AW649" s="314">
        <f t="shared" si="267"/>
        <v>0</v>
      </c>
      <c r="AX649" s="311">
        <f t="shared" si="258"/>
        <v>0</v>
      </c>
      <c r="AY649" s="312">
        <f t="shared" si="259"/>
        <v>0</v>
      </c>
      <c r="AZ649" s="313">
        <f t="shared" si="260"/>
        <v>0</v>
      </c>
      <c r="BA649" s="314">
        <f t="shared" si="268"/>
        <v>0</v>
      </c>
      <c r="BB649" s="311">
        <f t="shared" si="261"/>
        <v>0</v>
      </c>
      <c r="BC649" s="312">
        <f t="shared" si="262"/>
        <v>0</v>
      </c>
      <c r="BD649" s="313">
        <f t="shared" si="263"/>
        <v>0</v>
      </c>
      <c r="BE649" s="314">
        <f t="shared" si="269"/>
        <v>0</v>
      </c>
      <c r="BF649" s="311">
        <f t="shared" si="264"/>
        <v>0</v>
      </c>
      <c r="BG649" s="312">
        <f t="shared" si="265"/>
        <v>0</v>
      </c>
      <c r="BH649" s="313">
        <f t="shared" si="266"/>
        <v>0</v>
      </c>
      <c r="BI649" s="314">
        <f t="shared" si="270"/>
        <v>0</v>
      </c>
      <c r="BJ649" s="247">
        <f t="shared" si="271"/>
        <v>0</v>
      </c>
      <c r="BK649" s="310" t="str">
        <f>IF(BJ649=0,"",
IF(SUM($BJ$143:BJ649)=1,BL649,
IF($BJ$718&gt;SUM($BJ$143:BJ649),_xlfn.CONCAT(", ",BL649),
IF($BJ$718=SUM($BJ$143:BJ649),_xlfn.CONCAT(" y ",BL649)))))</f>
        <v/>
      </c>
      <c r="BL649" s="19">
        <v>507</v>
      </c>
      <c r="BM649" s="14"/>
      <c r="BN649" s="315"/>
      <c r="BO649" s="315"/>
      <c r="BP649" s="315"/>
      <c r="BQ649" s="315"/>
      <c r="BR649" s="315"/>
      <c r="BS649" s="315"/>
      <c r="BT649" s="315"/>
      <c r="BU649" s="315"/>
      <c r="BV649" s="14"/>
      <c r="BW649" s="14"/>
      <c r="BX649" s="14"/>
      <c r="BY649" s="14"/>
      <c r="BZ649" s="14"/>
      <c r="CA649" s="14"/>
      <c r="CB649" s="14"/>
      <c r="CC649" s="14"/>
      <c r="CD649" s="14"/>
      <c r="CE649" s="14"/>
      <c r="CF649" s="14"/>
      <c r="CG649" s="14"/>
      <c r="CH649" s="14"/>
      <c r="CI649" s="14"/>
      <c r="CJ649" s="14"/>
      <c r="CK649" s="14"/>
      <c r="CL649" s="14"/>
    </row>
    <row r="650" spans="1:90" ht="15" customHeight="1">
      <c r="A650" s="5"/>
      <c r="B650" s="6"/>
      <c r="C650" s="19" t="s">
        <v>7173</v>
      </c>
      <c r="D650" s="634" t="str">
        <f>IF($AC$136="","",IF(HLOOKUP($AC$136,Presentación!$AQ$3:$BV$574,Presentación!AP511)="","",HLOOKUP($AC$136,Presentación!$AQ$3:$BV$574,Presentación!AP511,0)))</f>
        <v/>
      </c>
      <c r="E650" s="669"/>
      <c r="F650" s="670"/>
      <c r="G650" s="752" t="str">
        <f>IF($AC$136="","",IF(HLOOKUP($AC$136,Presentación!$BZ$3:$DE$574,Presentación!AP511,0)="","",HLOOKUP($AC$136,Presentación!$BZ$3:$DE$574,Presentación!AP511,0)))</f>
        <v/>
      </c>
      <c r="H650" s="669"/>
      <c r="I650" s="669"/>
      <c r="J650" s="669"/>
      <c r="K650" s="669"/>
      <c r="L650" s="669"/>
      <c r="M650" s="669"/>
      <c r="N650" s="669"/>
      <c r="O650" s="669"/>
      <c r="P650" s="669"/>
      <c r="Q650" s="669"/>
      <c r="R650" s="669"/>
      <c r="S650" s="670"/>
      <c r="T650" s="866"/>
      <c r="U650" s="745"/>
      <c r="V650" s="746"/>
      <c r="W650" s="112"/>
      <c r="X650" s="112"/>
      <c r="Y650" s="112"/>
      <c r="Z650" s="112"/>
      <c r="AA650" s="112"/>
      <c r="AB650" s="112"/>
      <c r="AC650" s="112"/>
      <c r="AD650" s="112"/>
      <c r="AG650">
        <f t="shared" si="245"/>
        <v>0</v>
      </c>
      <c r="AH650" s="247">
        <f t="shared" si="246"/>
        <v>0</v>
      </c>
      <c r="AI650" s="310" t="str">
        <f>IF(AH650=0,"",
IF(SUM($AH$142:AH650)=1,AJ650,
IF($AH$717&gt;SUM($AH$142:AH650),_xlfn.CONCAT(", ",AJ650),
IF($AH$717=SUM($AH$142:AH650),_xlfn.CONCAT(" y ",AJ650)))))</f>
        <v/>
      </c>
      <c r="AJ650" s="19">
        <v>509</v>
      </c>
      <c r="AK650">
        <f t="shared" si="244"/>
        <v>0</v>
      </c>
      <c r="AL650">
        <f t="shared" si="247"/>
        <v>0</v>
      </c>
      <c r="AM650">
        <f t="shared" si="248"/>
        <v>0</v>
      </c>
      <c r="AN650">
        <f t="shared" si="249"/>
        <v>0</v>
      </c>
      <c r="AO650">
        <f t="shared" si="250"/>
        <v>0</v>
      </c>
      <c r="AP650">
        <f t="shared" si="251"/>
        <v>0</v>
      </c>
      <c r="AQ650">
        <f t="shared" si="252"/>
        <v>0</v>
      </c>
      <c r="AR650">
        <f t="shared" si="253"/>
        <v>0</v>
      </c>
      <c r="AS650">
        <f t="shared" si="254"/>
        <v>0</v>
      </c>
      <c r="AT650" s="311">
        <f t="shared" si="255"/>
        <v>0</v>
      </c>
      <c r="AU650" s="312">
        <f t="shared" si="256"/>
        <v>0</v>
      </c>
      <c r="AV650" s="313">
        <f t="shared" si="257"/>
        <v>0</v>
      </c>
      <c r="AW650" s="314">
        <f t="shared" si="267"/>
        <v>0</v>
      </c>
      <c r="AX650" s="311">
        <f t="shared" si="258"/>
        <v>0</v>
      </c>
      <c r="AY650" s="312">
        <f t="shared" si="259"/>
        <v>0</v>
      </c>
      <c r="AZ650" s="313">
        <f t="shared" si="260"/>
        <v>0</v>
      </c>
      <c r="BA650" s="314">
        <f t="shared" si="268"/>
        <v>0</v>
      </c>
      <c r="BB650" s="311">
        <f t="shared" si="261"/>
        <v>0</v>
      </c>
      <c r="BC650" s="312">
        <f t="shared" si="262"/>
        <v>0</v>
      </c>
      <c r="BD650" s="313">
        <f t="shared" si="263"/>
        <v>0</v>
      </c>
      <c r="BE650" s="314">
        <f t="shared" si="269"/>
        <v>0</v>
      </c>
      <c r="BF650" s="311">
        <f t="shared" si="264"/>
        <v>0</v>
      </c>
      <c r="BG650" s="312">
        <f t="shared" si="265"/>
        <v>0</v>
      </c>
      <c r="BH650" s="313">
        <f t="shared" si="266"/>
        <v>0</v>
      </c>
      <c r="BI650" s="314">
        <f t="shared" si="270"/>
        <v>0</v>
      </c>
      <c r="BJ650" s="247">
        <f t="shared" si="271"/>
        <v>0</v>
      </c>
      <c r="BK650" s="310" t="str">
        <f>IF(BJ650=0,"",
IF(SUM($BJ$143:BJ650)=1,BL650,
IF($BJ$718&gt;SUM($BJ$143:BJ650),_xlfn.CONCAT(", ",BL650),
IF($BJ$718=SUM($BJ$143:BJ650),_xlfn.CONCAT(" y ",BL650)))))</f>
        <v/>
      </c>
      <c r="BL650" s="19">
        <v>508</v>
      </c>
      <c r="BM650" s="14"/>
      <c r="BN650" s="315"/>
      <c r="BO650" s="315"/>
      <c r="BP650" s="315"/>
      <c r="BQ650" s="315"/>
      <c r="BR650" s="315"/>
      <c r="BS650" s="315"/>
      <c r="BT650" s="315"/>
      <c r="BU650" s="315"/>
      <c r="BV650" s="14"/>
      <c r="BW650" s="14"/>
      <c r="BX650" s="14"/>
      <c r="BY650" s="14"/>
      <c r="BZ650" s="14"/>
      <c r="CA650" s="14"/>
      <c r="CB650" s="14"/>
      <c r="CC650" s="14"/>
      <c r="CD650" s="14"/>
      <c r="CE650" s="14"/>
      <c r="CF650" s="14"/>
      <c r="CG650" s="14"/>
      <c r="CH650" s="14"/>
      <c r="CI650" s="14"/>
      <c r="CJ650" s="14"/>
      <c r="CK650" s="14"/>
      <c r="CL650" s="14"/>
    </row>
    <row r="651" spans="1:90" ht="15" customHeight="1">
      <c r="A651" s="5"/>
      <c r="B651" s="6"/>
      <c r="C651" s="19" t="s">
        <v>7174</v>
      </c>
      <c r="D651" s="634" t="str">
        <f>IF($AC$136="","",IF(HLOOKUP($AC$136,Presentación!$AQ$3:$BV$574,Presentación!AP512)="","",HLOOKUP($AC$136,Presentación!$AQ$3:$BV$574,Presentación!AP512,0)))</f>
        <v/>
      </c>
      <c r="E651" s="669"/>
      <c r="F651" s="670"/>
      <c r="G651" s="752" t="str">
        <f>IF($AC$136="","",IF(HLOOKUP($AC$136,Presentación!$BZ$3:$DE$574,Presentación!AP512,0)="","",HLOOKUP($AC$136,Presentación!$BZ$3:$DE$574,Presentación!AP512,0)))</f>
        <v/>
      </c>
      <c r="H651" s="669"/>
      <c r="I651" s="669"/>
      <c r="J651" s="669"/>
      <c r="K651" s="669"/>
      <c r="L651" s="669"/>
      <c r="M651" s="669"/>
      <c r="N651" s="669"/>
      <c r="O651" s="669"/>
      <c r="P651" s="669"/>
      <c r="Q651" s="669"/>
      <c r="R651" s="669"/>
      <c r="S651" s="670"/>
      <c r="T651" s="866"/>
      <c r="U651" s="745"/>
      <c r="V651" s="746"/>
      <c r="W651" s="112"/>
      <c r="X651" s="112"/>
      <c r="Y651" s="112"/>
      <c r="Z651" s="112"/>
      <c r="AA651" s="112"/>
      <c r="AB651" s="112"/>
      <c r="AC651" s="112"/>
      <c r="AD651" s="112"/>
      <c r="AG651">
        <f t="shared" si="245"/>
        <v>0</v>
      </c>
      <c r="AH651" s="247">
        <f t="shared" si="246"/>
        <v>0</v>
      </c>
      <c r="AI651" s="310" t="str">
        <f>IF(AH651=0,"",
IF(SUM($AH$142:AH651)=1,AJ651,
IF($AH$717&gt;SUM($AH$142:AH651),_xlfn.CONCAT(", ",AJ651),
IF($AH$717=SUM($AH$142:AH651),_xlfn.CONCAT(" y ",AJ651)))))</f>
        <v/>
      </c>
      <c r="AJ651" s="19">
        <v>510</v>
      </c>
      <c r="AK651">
        <f t="shared" si="244"/>
        <v>0</v>
      </c>
      <c r="AL651">
        <f t="shared" si="247"/>
        <v>0</v>
      </c>
      <c r="AM651">
        <f t="shared" si="248"/>
        <v>0</v>
      </c>
      <c r="AN651">
        <f t="shared" si="249"/>
        <v>0</v>
      </c>
      <c r="AO651">
        <f t="shared" si="250"/>
        <v>0</v>
      </c>
      <c r="AP651">
        <f t="shared" si="251"/>
        <v>0</v>
      </c>
      <c r="AQ651">
        <f t="shared" si="252"/>
        <v>0</v>
      </c>
      <c r="AR651">
        <f t="shared" si="253"/>
        <v>0</v>
      </c>
      <c r="AS651">
        <f t="shared" si="254"/>
        <v>0</v>
      </c>
      <c r="AT651" s="311">
        <f t="shared" si="255"/>
        <v>0</v>
      </c>
      <c r="AU651" s="312">
        <f t="shared" si="256"/>
        <v>0</v>
      </c>
      <c r="AV651" s="313">
        <f t="shared" si="257"/>
        <v>0</v>
      </c>
      <c r="AW651" s="314">
        <f t="shared" si="267"/>
        <v>0</v>
      </c>
      <c r="AX651" s="311">
        <f t="shared" si="258"/>
        <v>0</v>
      </c>
      <c r="AY651" s="312">
        <f t="shared" si="259"/>
        <v>0</v>
      </c>
      <c r="AZ651" s="313">
        <f t="shared" si="260"/>
        <v>0</v>
      </c>
      <c r="BA651" s="314">
        <f t="shared" si="268"/>
        <v>0</v>
      </c>
      <c r="BB651" s="311">
        <f t="shared" si="261"/>
        <v>0</v>
      </c>
      <c r="BC651" s="312">
        <f t="shared" si="262"/>
        <v>0</v>
      </c>
      <c r="BD651" s="313">
        <f t="shared" si="263"/>
        <v>0</v>
      </c>
      <c r="BE651" s="314">
        <f t="shared" si="269"/>
        <v>0</v>
      </c>
      <c r="BF651" s="311">
        <f t="shared" si="264"/>
        <v>0</v>
      </c>
      <c r="BG651" s="312">
        <f t="shared" si="265"/>
        <v>0</v>
      </c>
      <c r="BH651" s="313">
        <f t="shared" si="266"/>
        <v>0</v>
      </c>
      <c r="BI651" s="314">
        <f t="shared" si="270"/>
        <v>0</v>
      </c>
      <c r="BJ651" s="247">
        <f t="shared" si="271"/>
        <v>0</v>
      </c>
      <c r="BK651" s="310" t="str">
        <f>IF(BJ651=0,"",
IF(SUM($BJ$143:BJ651)=1,BL651,
IF($BJ$718&gt;SUM($BJ$143:BJ651),_xlfn.CONCAT(", ",BL651),
IF($BJ$718=SUM($BJ$143:BJ651),_xlfn.CONCAT(" y ",BL651)))))</f>
        <v/>
      </c>
      <c r="BL651" s="19">
        <v>509</v>
      </c>
      <c r="BM651" s="14"/>
      <c r="BN651" s="315"/>
      <c r="BO651" s="315"/>
      <c r="BP651" s="315"/>
      <c r="BQ651" s="315"/>
      <c r="BR651" s="315"/>
      <c r="BS651" s="315"/>
      <c r="BT651" s="315"/>
      <c r="BU651" s="315"/>
      <c r="BV651" s="14"/>
      <c r="BW651" s="14"/>
      <c r="BX651" s="14"/>
      <c r="BY651" s="14"/>
      <c r="BZ651" s="14"/>
      <c r="CA651" s="14"/>
      <c r="CB651" s="14"/>
      <c r="CC651" s="14"/>
      <c r="CD651" s="14"/>
      <c r="CE651" s="14"/>
      <c r="CF651" s="14"/>
      <c r="CG651" s="14"/>
      <c r="CH651" s="14"/>
      <c r="CI651" s="14"/>
      <c r="CJ651" s="14"/>
      <c r="CK651" s="14"/>
      <c r="CL651" s="14"/>
    </row>
    <row r="652" spans="1:90" ht="15" customHeight="1">
      <c r="A652" s="5"/>
      <c r="B652" s="6"/>
      <c r="C652" s="19" t="s">
        <v>7175</v>
      </c>
      <c r="D652" s="634" t="str">
        <f>IF($AC$136="","",IF(HLOOKUP($AC$136,Presentación!$AQ$3:$BV$574,Presentación!AP513)="","",HLOOKUP($AC$136,Presentación!$AQ$3:$BV$574,Presentación!AP513,0)))</f>
        <v/>
      </c>
      <c r="E652" s="669"/>
      <c r="F652" s="670"/>
      <c r="G652" s="752" t="str">
        <f>IF($AC$136="","",IF(HLOOKUP($AC$136,Presentación!$BZ$3:$DE$574,Presentación!AP513,0)="","",HLOOKUP($AC$136,Presentación!$BZ$3:$DE$574,Presentación!AP513,0)))</f>
        <v/>
      </c>
      <c r="H652" s="669"/>
      <c r="I652" s="669"/>
      <c r="J652" s="669"/>
      <c r="K652" s="669"/>
      <c r="L652" s="669"/>
      <c r="M652" s="669"/>
      <c r="N652" s="669"/>
      <c r="O652" s="669"/>
      <c r="P652" s="669"/>
      <c r="Q652" s="669"/>
      <c r="R652" s="669"/>
      <c r="S652" s="670"/>
      <c r="T652" s="866"/>
      <c r="U652" s="745"/>
      <c r="V652" s="746"/>
      <c r="W652" s="112"/>
      <c r="X652" s="112"/>
      <c r="Y652" s="112"/>
      <c r="Z652" s="112"/>
      <c r="AA652" s="112"/>
      <c r="AB652" s="112"/>
      <c r="AC652" s="112"/>
      <c r="AD652" s="112"/>
      <c r="AG652">
        <f t="shared" si="245"/>
        <v>0</v>
      </c>
      <c r="AH652" s="247">
        <f t="shared" si="246"/>
        <v>0</v>
      </c>
      <c r="AI652" s="310" t="str">
        <f>IF(AH652=0,"",
IF(SUM($AH$142:AH652)=1,AJ652,
IF($AH$717&gt;SUM($AH$142:AH652),_xlfn.CONCAT(", ",AJ652),
IF($AH$717=SUM($AH$142:AH652),_xlfn.CONCAT(" y ",AJ652)))))</f>
        <v/>
      </c>
      <c r="AJ652" s="19">
        <v>511</v>
      </c>
      <c r="AK652">
        <f t="shared" si="244"/>
        <v>0</v>
      </c>
      <c r="AL652">
        <f t="shared" si="247"/>
        <v>0</v>
      </c>
      <c r="AM652">
        <f t="shared" si="248"/>
        <v>0</v>
      </c>
      <c r="AN652">
        <f t="shared" si="249"/>
        <v>0</v>
      </c>
      <c r="AO652">
        <f t="shared" si="250"/>
        <v>0</v>
      </c>
      <c r="AP652">
        <f t="shared" si="251"/>
        <v>0</v>
      </c>
      <c r="AQ652">
        <f t="shared" si="252"/>
        <v>0</v>
      </c>
      <c r="AR652">
        <f t="shared" si="253"/>
        <v>0</v>
      </c>
      <c r="AS652">
        <f t="shared" si="254"/>
        <v>0</v>
      </c>
      <c r="AT652" s="311">
        <f t="shared" si="255"/>
        <v>0</v>
      </c>
      <c r="AU652" s="312">
        <f t="shared" si="256"/>
        <v>0</v>
      </c>
      <c r="AV652" s="313">
        <f t="shared" si="257"/>
        <v>0</v>
      </c>
      <c r="AW652" s="314">
        <f t="shared" si="267"/>
        <v>0</v>
      </c>
      <c r="AX652" s="311">
        <f t="shared" si="258"/>
        <v>0</v>
      </c>
      <c r="AY652" s="312">
        <f t="shared" si="259"/>
        <v>0</v>
      </c>
      <c r="AZ652" s="313">
        <f t="shared" si="260"/>
        <v>0</v>
      </c>
      <c r="BA652" s="314">
        <f t="shared" si="268"/>
        <v>0</v>
      </c>
      <c r="BB652" s="311">
        <f t="shared" si="261"/>
        <v>0</v>
      </c>
      <c r="BC652" s="312">
        <f t="shared" si="262"/>
        <v>0</v>
      </c>
      <c r="BD652" s="313">
        <f t="shared" si="263"/>
        <v>0</v>
      </c>
      <c r="BE652" s="314">
        <f t="shared" si="269"/>
        <v>0</v>
      </c>
      <c r="BF652" s="311">
        <f t="shared" si="264"/>
        <v>0</v>
      </c>
      <c r="BG652" s="312">
        <f t="shared" si="265"/>
        <v>0</v>
      </c>
      <c r="BH652" s="313">
        <f t="shared" si="266"/>
        <v>0</v>
      </c>
      <c r="BI652" s="314">
        <f t="shared" si="270"/>
        <v>0</v>
      </c>
      <c r="BJ652" s="247">
        <f t="shared" si="271"/>
        <v>0</v>
      </c>
      <c r="BK652" s="310" t="str">
        <f>IF(BJ652=0,"",
IF(SUM($BJ$143:BJ652)=1,BL652,
IF($BJ$718&gt;SUM($BJ$143:BJ652),_xlfn.CONCAT(", ",BL652),
IF($BJ$718=SUM($BJ$143:BJ652),_xlfn.CONCAT(" y ",BL652)))))</f>
        <v/>
      </c>
      <c r="BL652" s="19">
        <v>510</v>
      </c>
      <c r="BM652" s="14"/>
      <c r="BN652" s="315"/>
      <c r="BO652" s="315"/>
      <c r="BP652" s="315"/>
      <c r="BQ652" s="315"/>
      <c r="BR652" s="315"/>
      <c r="BS652" s="315"/>
      <c r="BT652" s="315"/>
      <c r="BU652" s="315"/>
      <c r="BV652" s="14"/>
      <c r="BW652" s="14"/>
      <c r="BX652" s="14"/>
      <c r="BY652" s="14"/>
      <c r="BZ652" s="14"/>
      <c r="CA652" s="14"/>
      <c r="CB652" s="14"/>
      <c r="CC652" s="14"/>
      <c r="CD652" s="14"/>
      <c r="CE652" s="14"/>
      <c r="CF652" s="14"/>
      <c r="CG652" s="14"/>
      <c r="CH652" s="14"/>
      <c r="CI652" s="14"/>
      <c r="CJ652" s="14"/>
      <c r="CK652" s="14"/>
      <c r="CL652" s="14"/>
    </row>
    <row r="653" spans="1:90" ht="15" customHeight="1">
      <c r="A653" s="5"/>
      <c r="B653" s="6"/>
      <c r="C653" s="19" t="s">
        <v>7176</v>
      </c>
      <c r="D653" s="634" t="str">
        <f>IF($AC$136="","",IF(HLOOKUP($AC$136,Presentación!$AQ$3:$BV$574,Presentación!AP514)="","",HLOOKUP($AC$136,Presentación!$AQ$3:$BV$574,Presentación!AP514,0)))</f>
        <v/>
      </c>
      <c r="E653" s="669"/>
      <c r="F653" s="670"/>
      <c r="G653" s="752" t="str">
        <f>IF($AC$136="","",IF(HLOOKUP($AC$136,Presentación!$BZ$3:$DE$574,Presentación!AP514,0)="","",HLOOKUP($AC$136,Presentación!$BZ$3:$DE$574,Presentación!AP514,0)))</f>
        <v/>
      </c>
      <c r="H653" s="669"/>
      <c r="I653" s="669"/>
      <c r="J653" s="669"/>
      <c r="K653" s="669"/>
      <c r="L653" s="669"/>
      <c r="M653" s="669"/>
      <c r="N653" s="669"/>
      <c r="O653" s="669"/>
      <c r="P653" s="669"/>
      <c r="Q653" s="669"/>
      <c r="R653" s="669"/>
      <c r="S653" s="670"/>
      <c r="T653" s="866"/>
      <c r="U653" s="745"/>
      <c r="V653" s="746"/>
      <c r="W653" s="112"/>
      <c r="X653" s="112"/>
      <c r="Y653" s="112"/>
      <c r="Z653" s="112"/>
      <c r="AA653" s="112"/>
      <c r="AB653" s="112"/>
      <c r="AC653" s="112"/>
      <c r="AD653" s="112"/>
      <c r="AG653">
        <f t="shared" si="245"/>
        <v>0</v>
      </c>
      <c r="AH653" s="247">
        <f t="shared" si="246"/>
        <v>0</v>
      </c>
      <c r="AI653" s="310" t="str">
        <f>IF(AH653=0,"",
IF(SUM($AH$142:AH653)=1,AJ653,
IF($AH$717&gt;SUM($AH$142:AH653),_xlfn.CONCAT(", ",AJ653),
IF($AH$717=SUM($AH$142:AH653),_xlfn.CONCAT(" y ",AJ653)))))</f>
        <v/>
      </c>
      <c r="AJ653" s="19">
        <v>512</v>
      </c>
      <c r="AK653">
        <f t="shared" si="244"/>
        <v>0</v>
      </c>
      <c r="AL653">
        <f t="shared" si="247"/>
        <v>0</v>
      </c>
      <c r="AM653">
        <f t="shared" si="248"/>
        <v>0</v>
      </c>
      <c r="AN653">
        <f t="shared" si="249"/>
        <v>0</v>
      </c>
      <c r="AO653">
        <f t="shared" si="250"/>
        <v>0</v>
      </c>
      <c r="AP653">
        <f t="shared" si="251"/>
        <v>0</v>
      </c>
      <c r="AQ653">
        <f t="shared" si="252"/>
        <v>0</v>
      </c>
      <c r="AR653">
        <f t="shared" si="253"/>
        <v>0</v>
      </c>
      <c r="AS653">
        <f t="shared" si="254"/>
        <v>0</v>
      </c>
      <c r="AT653" s="311">
        <f t="shared" si="255"/>
        <v>0</v>
      </c>
      <c r="AU653" s="312">
        <f t="shared" si="256"/>
        <v>0</v>
      </c>
      <c r="AV653" s="313">
        <f t="shared" si="257"/>
        <v>0</v>
      </c>
      <c r="AW653" s="314">
        <f t="shared" si="267"/>
        <v>0</v>
      </c>
      <c r="AX653" s="311">
        <f t="shared" si="258"/>
        <v>0</v>
      </c>
      <c r="AY653" s="312">
        <f t="shared" si="259"/>
        <v>0</v>
      </c>
      <c r="AZ653" s="313">
        <f t="shared" si="260"/>
        <v>0</v>
      </c>
      <c r="BA653" s="314">
        <f t="shared" si="268"/>
        <v>0</v>
      </c>
      <c r="BB653" s="311">
        <f t="shared" si="261"/>
        <v>0</v>
      </c>
      <c r="BC653" s="312">
        <f t="shared" si="262"/>
        <v>0</v>
      </c>
      <c r="BD653" s="313">
        <f t="shared" si="263"/>
        <v>0</v>
      </c>
      <c r="BE653" s="314">
        <f t="shared" si="269"/>
        <v>0</v>
      </c>
      <c r="BF653" s="311">
        <f t="shared" si="264"/>
        <v>0</v>
      </c>
      <c r="BG653" s="312">
        <f t="shared" si="265"/>
        <v>0</v>
      </c>
      <c r="BH653" s="313">
        <f t="shared" si="266"/>
        <v>0</v>
      </c>
      <c r="BI653" s="314">
        <f t="shared" si="270"/>
        <v>0</v>
      </c>
      <c r="BJ653" s="247">
        <f t="shared" si="271"/>
        <v>0</v>
      </c>
      <c r="BK653" s="310" t="str">
        <f>IF(BJ653=0,"",
IF(SUM($BJ$143:BJ653)=1,BL653,
IF($BJ$718&gt;SUM($BJ$143:BJ653),_xlfn.CONCAT(", ",BL653),
IF($BJ$718=SUM($BJ$143:BJ653),_xlfn.CONCAT(" y ",BL653)))))</f>
        <v/>
      </c>
      <c r="BL653" s="19">
        <v>511</v>
      </c>
      <c r="BM653" s="14"/>
      <c r="BN653" s="315"/>
      <c r="BO653" s="315"/>
      <c r="BP653" s="315"/>
      <c r="BQ653" s="315"/>
      <c r="BR653" s="315"/>
      <c r="BS653" s="315"/>
      <c r="BT653" s="315"/>
      <c r="BU653" s="315"/>
      <c r="BV653" s="14"/>
      <c r="BW653" s="14"/>
      <c r="BX653" s="14"/>
      <c r="BY653" s="14"/>
      <c r="BZ653" s="14"/>
      <c r="CA653" s="14"/>
      <c r="CB653" s="14"/>
      <c r="CC653" s="14"/>
      <c r="CD653" s="14"/>
      <c r="CE653" s="14"/>
      <c r="CF653" s="14"/>
      <c r="CG653" s="14"/>
      <c r="CH653" s="14"/>
      <c r="CI653" s="14"/>
      <c r="CJ653" s="14"/>
      <c r="CK653" s="14"/>
      <c r="CL653" s="14"/>
    </row>
    <row r="654" spans="1:90" ht="15" customHeight="1">
      <c r="A654" s="5"/>
      <c r="B654" s="6"/>
      <c r="C654" s="19" t="s">
        <v>7177</v>
      </c>
      <c r="D654" s="634" t="str">
        <f>IF($AC$136="","",IF(HLOOKUP($AC$136,Presentación!$AQ$3:$BV$574,Presentación!AP515)="","",HLOOKUP($AC$136,Presentación!$AQ$3:$BV$574,Presentación!AP515,0)))</f>
        <v/>
      </c>
      <c r="E654" s="669"/>
      <c r="F654" s="670"/>
      <c r="G654" s="752" t="str">
        <f>IF($AC$136="","",IF(HLOOKUP($AC$136,Presentación!$BZ$3:$DE$574,Presentación!AP515,0)="","",HLOOKUP($AC$136,Presentación!$BZ$3:$DE$574,Presentación!AP515,0)))</f>
        <v/>
      </c>
      <c r="H654" s="669"/>
      <c r="I654" s="669"/>
      <c r="J654" s="669"/>
      <c r="K654" s="669"/>
      <c r="L654" s="669"/>
      <c r="M654" s="669"/>
      <c r="N654" s="669"/>
      <c r="O654" s="669"/>
      <c r="P654" s="669"/>
      <c r="Q654" s="669"/>
      <c r="R654" s="669"/>
      <c r="S654" s="670"/>
      <c r="T654" s="866"/>
      <c r="U654" s="745"/>
      <c r="V654" s="746"/>
      <c r="W654" s="112"/>
      <c r="X654" s="112"/>
      <c r="Y654" s="112"/>
      <c r="Z654" s="112"/>
      <c r="AA654" s="112"/>
      <c r="AB654" s="112"/>
      <c r="AC654" s="112"/>
      <c r="AD654" s="112"/>
      <c r="AG654">
        <f t="shared" si="245"/>
        <v>0</v>
      </c>
      <c r="AH654" s="247">
        <f t="shared" si="246"/>
        <v>0</v>
      </c>
      <c r="AI654" s="310" t="str">
        <f>IF(AH654=0,"",
IF(SUM($AH$142:AH654)=1,AJ654,
IF($AH$717&gt;SUM($AH$142:AH654),_xlfn.CONCAT(", ",AJ654),
IF($AH$717=SUM($AH$142:AH654),_xlfn.CONCAT(" y ",AJ654)))))</f>
        <v/>
      </c>
      <c r="AJ654" s="19">
        <v>513</v>
      </c>
      <c r="AK654">
        <f t="shared" ref="AK654:AK715" si="272">IF(D655="",IF(COUNTA(T655:AD655,O1236:AD1236)=0,0,1),0)</f>
        <v>0</v>
      </c>
      <c r="AL654">
        <f t="shared" si="247"/>
        <v>0</v>
      </c>
      <c r="AM654">
        <f t="shared" si="248"/>
        <v>0</v>
      </c>
      <c r="AN654">
        <f t="shared" si="249"/>
        <v>0</v>
      </c>
      <c r="AO654">
        <f t="shared" si="250"/>
        <v>0</v>
      </c>
      <c r="AP654">
        <f t="shared" si="251"/>
        <v>0</v>
      </c>
      <c r="AQ654">
        <f t="shared" si="252"/>
        <v>0</v>
      </c>
      <c r="AR654">
        <f t="shared" si="253"/>
        <v>0</v>
      </c>
      <c r="AS654">
        <f t="shared" si="254"/>
        <v>0</v>
      </c>
      <c r="AT654" s="311">
        <f t="shared" si="255"/>
        <v>0</v>
      </c>
      <c r="AU654" s="312">
        <f t="shared" si="256"/>
        <v>0</v>
      </c>
      <c r="AV654" s="313">
        <f t="shared" si="257"/>
        <v>0</v>
      </c>
      <c r="AW654" s="314">
        <f t="shared" si="267"/>
        <v>0</v>
      </c>
      <c r="AX654" s="311">
        <f t="shared" si="258"/>
        <v>0</v>
      </c>
      <c r="AY654" s="312">
        <f t="shared" si="259"/>
        <v>0</v>
      </c>
      <c r="AZ654" s="313">
        <f t="shared" si="260"/>
        <v>0</v>
      </c>
      <c r="BA654" s="314">
        <f t="shared" si="268"/>
        <v>0</v>
      </c>
      <c r="BB654" s="311">
        <f t="shared" si="261"/>
        <v>0</v>
      </c>
      <c r="BC654" s="312">
        <f t="shared" si="262"/>
        <v>0</v>
      </c>
      <c r="BD654" s="313">
        <f t="shared" si="263"/>
        <v>0</v>
      </c>
      <c r="BE654" s="314">
        <f t="shared" si="269"/>
        <v>0</v>
      </c>
      <c r="BF654" s="311">
        <f t="shared" si="264"/>
        <v>0</v>
      </c>
      <c r="BG654" s="312">
        <f t="shared" si="265"/>
        <v>0</v>
      </c>
      <c r="BH654" s="313">
        <f t="shared" si="266"/>
        <v>0</v>
      </c>
      <c r="BI654" s="314">
        <f t="shared" si="270"/>
        <v>0</v>
      </c>
      <c r="BJ654" s="247">
        <f t="shared" si="271"/>
        <v>0</v>
      </c>
      <c r="BK654" s="310" t="str">
        <f>IF(BJ654=0,"",
IF(SUM($BJ$143:BJ654)=1,BL654,
IF($BJ$718&gt;SUM($BJ$143:BJ654),_xlfn.CONCAT(", ",BL654),
IF($BJ$718=SUM($BJ$143:BJ654),_xlfn.CONCAT(" y ",BL654)))))</f>
        <v/>
      </c>
      <c r="BL654" s="19">
        <v>512</v>
      </c>
      <c r="BM654" s="14"/>
      <c r="BN654" s="315"/>
      <c r="BO654" s="315"/>
      <c r="BP654" s="315"/>
      <c r="BQ654" s="315"/>
      <c r="BR654" s="315"/>
      <c r="BS654" s="315"/>
      <c r="BT654" s="315"/>
      <c r="BU654" s="315"/>
      <c r="BV654" s="14"/>
      <c r="BW654" s="14"/>
      <c r="BX654" s="14"/>
      <c r="BY654" s="14"/>
      <c r="BZ654" s="14"/>
      <c r="CA654" s="14"/>
      <c r="CB654" s="14"/>
      <c r="CC654" s="14"/>
      <c r="CD654" s="14"/>
      <c r="CE654" s="14"/>
      <c r="CF654" s="14"/>
      <c r="CG654" s="14"/>
      <c r="CH654" s="14"/>
      <c r="CI654" s="14"/>
      <c r="CJ654" s="14"/>
      <c r="CK654" s="14"/>
      <c r="CL654" s="14"/>
    </row>
    <row r="655" spans="1:90" ht="15" customHeight="1">
      <c r="A655" s="5"/>
      <c r="B655" s="6"/>
      <c r="C655" s="19" t="s">
        <v>7178</v>
      </c>
      <c r="D655" s="634" t="str">
        <f>IF($AC$136="","",IF(HLOOKUP($AC$136,Presentación!$AQ$3:$BV$574,Presentación!AP516)="","",HLOOKUP($AC$136,Presentación!$AQ$3:$BV$574,Presentación!AP516,0)))</f>
        <v/>
      </c>
      <c r="E655" s="669"/>
      <c r="F655" s="670"/>
      <c r="G655" s="752" t="str">
        <f>IF($AC$136="","",IF(HLOOKUP($AC$136,Presentación!$BZ$3:$DE$574,Presentación!AP516,0)="","",HLOOKUP($AC$136,Presentación!$BZ$3:$DE$574,Presentación!AP516,0)))</f>
        <v/>
      </c>
      <c r="H655" s="669"/>
      <c r="I655" s="669"/>
      <c r="J655" s="669"/>
      <c r="K655" s="669"/>
      <c r="L655" s="669"/>
      <c r="M655" s="669"/>
      <c r="N655" s="669"/>
      <c r="O655" s="669"/>
      <c r="P655" s="669"/>
      <c r="Q655" s="669"/>
      <c r="R655" s="669"/>
      <c r="S655" s="670"/>
      <c r="T655" s="866"/>
      <c r="U655" s="745"/>
      <c r="V655" s="746"/>
      <c r="W655" s="112"/>
      <c r="X655" s="112"/>
      <c r="Y655" s="112"/>
      <c r="Z655" s="112"/>
      <c r="AA655" s="112"/>
      <c r="AB655" s="112"/>
      <c r="AC655" s="112"/>
      <c r="AD655" s="112"/>
      <c r="AG655">
        <f t="shared" ref="AG655:AG715" si="273">IF(D656&lt;&gt;"",IF(OR(COUNTA(T656:AD656,O1237:AD1237)=0,COUNTA(T656:AD656,O1237:AD1237)=25),0,1),0)</f>
        <v>0</v>
      </c>
      <c r="AH655" s="247">
        <f t="shared" ref="AH655:AH715" si="274">IF(AG655=0,0,1)</f>
        <v>0</v>
      </c>
      <c r="AI655" s="310" t="str">
        <f>IF(AH655=0,"",
IF(SUM($AH$142:AH655)=1,AJ655,
IF($AH$717&gt;SUM($AH$142:AH655),_xlfn.CONCAT(", ",AJ655),
IF($AH$717=SUM($AH$142:AH655),_xlfn.CONCAT(" y ",AJ655)))))</f>
        <v/>
      </c>
      <c r="AJ655" s="19">
        <v>514</v>
      </c>
      <c r="AK655">
        <f t="shared" si="272"/>
        <v>0</v>
      </c>
      <c r="AL655">
        <f t="shared" ref="AL655:AL717" si="275">W655</f>
        <v>0</v>
      </c>
      <c r="AM655">
        <f t="shared" ref="AM655:AM717" si="276">COUNTIF(X655:Z655,"NS")</f>
        <v>0</v>
      </c>
      <c r="AN655">
        <f t="shared" ref="AN655:AN717" si="277">SUM(X655:Z655)</f>
        <v>0</v>
      </c>
      <c r="AO655">
        <f t="shared" ref="AO655:AO717" si="278">IF(COUNTIF(W655:Z655,"NA")=4,0,IF(OR(AND(AL655=0,AM655&gt;0),AND(AL655="NS",AN655&gt;0), AND(AL655="NS", AM655=0,AN655=0)), 1, IF(OR(AND(AL655&gt;0,AM655&gt;1,AL655&gt;AN655), AND(AL655="NS",AM655=2), AND(AL655="NS",AN655=0,AM655&gt;0),AL655=AN655), 0, 1)))</f>
        <v>0</v>
      </c>
      <c r="AP655">
        <f t="shared" ref="AP655:AP716" si="279">AA655</f>
        <v>0</v>
      </c>
      <c r="AQ655">
        <f t="shared" ref="AQ655:AQ716" si="280">COUNTIF(AB655:AD655,"NS")</f>
        <v>0</v>
      </c>
      <c r="AR655">
        <f t="shared" ref="AR655:AR716" si="281">SUM(AB655:AD655)</f>
        <v>0</v>
      </c>
      <c r="AS655">
        <f t="shared" ref="AS655:AS716" si="282">IF(COUNTIF(AA655:AD655,"NA")=4,0,IF(OR(AND(AP655=0,AQ655&gt;0),AND(AP655="NS",AR655&gt;0), AND(AP655="NS", AQ655=0,AR655=0)), 1, IF(OR(AND(AP655&gt;0,AQ655&gt;1,AP655&gt;AR655), AND(AP655="NS",AQ655=2), AND(AP655="NS",AR655=0,AQ655&gt;0),AP655=AR655), 0, 1)))</f>
        <v>0</v>
      </c>
      <c r="AT655" s="311">
        <f t="shared" ref="AT655:AT717" si="283">W655</f>
        <v>0</v>
      </c>
      <c r="AU655" s="312">
        <f t="shared" ref="AU655:AU717" si="284">COUNTIF(AA655,"NS") + COUNTIF(O1236,"NS") + COUNTIF(S1236,"NS") + COUNTIF(W1236,"NS") + COUNTIF(AA1236,"NS")</f>
        <v>0</v>
      </c>
      <c r="AV655" s="313">
        <f t="shared" ref="AV655:AV717" si="285">SUM(AA655,O1236,S1236,W1236,AA1236)</f>
        <v>0</v>
      </c>
      <c r="AW655" s="314">
        <f t="shared" si="267"/>
        <v>0</v>
      </c>
      <c r="AX655" s="311">
        <f t="shared" ref="AX655:AX717" si="286">X655</f>
        <v>0</v>
      </c>
      <c r="AY655" s="312">
        <f t="shared" ref="AY655:AY717" si="287">COUNTIF(AB655,"NS") + COUNTIF(P1236,"NS") + COUNTIF(T1236,"NS") + COUNTIF(X1236,"NS") + COUNTIF(AB1236,"NS")</f>
        <v>0</v>
      </c>
      <c r="AZ655" s="313">
        <f t="shared" ref="AZ655:AZ717" si="288">SUM(AB655,P1236,T1236,X1236,AB1236)</f>
        <v>0</v>
      </c>
      <c r="BA655" s="314">
        <f t="shared" si="268"/>
        <v>0</v>
      </c>
      <c r="BB655" s="311">
        <f t="shared" ref="BB655:BB717" si="289">Y655</f>
        <v>0</v>
      </c>
      <c r="BC655" s="312">
        <f t="shared" ref="BC655:BC717" si="290">COUNTIF(AC655,"NS") + COUNTIF(Q1236,"NS") + COUNTIF(U1236,"NS") + COUNTIF(Y1236,"NS") + COUNTIF(AC1236,"NS")</f>
        <v>0</v>
      </c>
      <c r="BD655" s="313">
        <f t="shared" ref="BD655:BD717" si="291">SUM(AC655,Q1236,U1236,Y1236,AC1236)</f>
        <v>0</v>
      </c>
      <c r="BE655" s="314">
        <f t="shared" si="269"/>
        <v>0</v>
      </c>
      <c r="BF655" s="311">
        <f t="shared" ref="BF655:BF716" si="292">Z655</f>
        <v>0</v>
      </c>
      <c r="BG655" s="312">
        <f t="shared" ref="BG655:BG716" si="293">COUNTIF(AD655,"NS") + COUNTIF(R1236,"NS") + COUNTIF(V1236,"NS") + COUNTIF(Z1236,"NS") + COUNTIF(AD1236,"NS")</f>
        <v>0</v>
      </c>
      <c r="BH655" s="313">
        <f t="shared" ref="BH655:BH716" si="294">SUM(AD655,R1236,V1236,Z1236,AD1236)</f>
        <v>0</v>
      </c>
      <c r="BI655" s="314">
        <f t="shared" si="270"/>
        <v>0</v>
      </c>
      <c r="BJ655" s="247">
        <f t="shared" si="271"/>
        <v>0</v>
      </c>
      <c r="BK655" s="310" t="str">
        <f>IF(BJ655=0,"",
IF(SUM($BJ$143:BJ655)=1,BL655,
IF($BJ$718&gt;SUM($BJ$143:BJ655),_xlfn.CONCAT(", ",BL655),
IF($BJ$718=SUM($BJ$143:BJ655),_xlfn.CONCAT(" y ",BL655)))))</f>
        <v/>
      </c>
      <c r="BL655" s="19">
        <v>513</v>
      </c>
      <c r="BM655" s="14"/>
      <c r="BN655" s="315"/>
      <c r="BO655" s="315"/>
      <c r="BP655" s="315"/>
      <c r="BQ655" s="315"/>
      <c r="BR655" s="315"/>
      <c r="BS655" s="315"/>
      <c r="BT655" s="315"/>
      <c r="BU655" s="315"/>
      <c r="BV655" s="14"/>
      <c r="BW655" s="14"/>
      <c r="BX655" s="14"/>
      <c r="BY655" s="14"/>
      <c r="BZ655" s="14"/>
      <c r="CA655" s="14"/>
      <c r="CB655" s="14"/>
      <c r="CC655" s="14"/>
      <c r="CD655" s="14"/>
      <c r="CE655" s="14"/>
      <c r="CF655" s="14"/>
      <c r="CG655" s="14"/>
      <c r="CH655" s="14"/>
      <c r="CI655" s="14"/>
      <c r="CJ655" s="14"/>
      <c r="CK655" s="14"/>
      <c r="CL655" s="14"/>
    </row>
    <row r="656" spans="1:90" ht="15" customHeight="1">
      <c r="A656" s="5"/>
      <c r="B656" s="6"/>
      <c r="C656" s="19" t="s">
        <v>7179</v>
      </c>
      <c r="D656" s="634" t="str">
        <f>IF($AC$136="","",IF(HLOOKUP($AC$136,Presentación!$AQ$3:$BV$574,Presentación!AP517)="","",HLOOKUP($AC$136,Presentación!$AQ$3:$BV$574,Presentación!AP517,0)))</f>
        <v/>
      </c>
      <c r="E656" s="669"/>
      <c r="F656" s="670"/>
      <c r="G656" s="752" t="str">
        <f>IF($AC$136="","",IF(HLOOKUP($AC$136,Presentación!$BZ$3:$DE$574,Presentación!AP517,0)="","",HLOOKUP($AC$136,Presentación!$BZ$3:$DE$574,Presentación!AP517,0)))</f>
        <v/>
      </c>
      <c r="H656" s="669"/>
      <c r="I656" s="669"/>
      <c r="J656" s="669"/>
      <c r="K656" s="669"/>
      <c r="L656" s="669"/>
      <c r="M656" s="669"/>
      <c r="N656" s="669"/>
      <c r="O656" s="669"/>
      <c r="P656" s="669"/>
      <c r="Q656" s="669"/>
      <c r="R656" s="669"/>
      <c r="S656" s="670"/>
      <c r="T656" s="866"/>
      <c r="U656" s="745"/>
      <c r="V656" s="746"/>
      <c r="W656" s="112"/>
      <c r="X656" s="112"/>
      <c r="Y656" s="112"/>
      <c r="Z656" s="112"/>
      <c r="AA656" s="112"/>
      <c r="AB656" s="112"/>
      <c r="AC656" s="112"/>
      <c r="AD656" s="112"/>
      <c r="AG656">
        <f t="shared" si="273"/>
        <v>0</v>
      </c>
      <c r="AH656" s="247">
        <f t="shared" si="274"/>
        <v>0</v>
      </c>
      <c r="AI656" s="310" t="str">
        <f>IF(AH656=0,"",
IF(SUM($AH$142:AH656)=1,AJ656,
IF($AH$717&gt;SUM($AH$142:AH656),_xlfn.CONCAT(", ",AJ656),
IF($AH$717=SUM($AH$142:AH656),_xlfn.CONCAT(" y ",AJ656)))))</f>
        <v/>
      </c>
      <c r="AJ656" s="19">
        <v>515</v>
      </c>
      <c r="AK656">
        <f t="shared" si="272"/>
        <v>0</v>
      </c>
      <c r="AL656">
        <f t="shared" si="275"/>
        <v>0</v>
      </c>
      <c r="AM656">
        <f t="shared" si="276"/>
        <v>0</v>
      </c>
      <c r="AN656">
        <f t="shared" si="277"/>
        <v>0</v>
      </c>
      <c r="AO656">
        <f t="shared" si="278"/>
        <v>0</v>
      </c>
      <c r="AP656">
        <f t="shared" si="279"/>
        <v>0</v>
      </c>
      <c r="AQ656">
        <f t="shared" si="280"/>
        <v>0</v>
      </c>
      <c r="AR656">
        <f t="shared" si="281"/>
        <v>0</v>
      </c>
      <c r="AS656">
        <f t="shared" si="282"/>
        <v>0</v>
      </c>
      <c r="AT656" s="311">
        <f t="shared" si="283"/>
        <v>0</v>
      </c>
      <c r="AU656" s="312">
        <f t="shared" si="284"/>
        <v>0</v>
      </c>
      <c r="AV656" s="313">
        <f t="shared" si="285"/>
        <v>0</v>
      </c>
      <c r="AW656" s="314">
        <f t="shared" ref="AW656:AW717" si="295">IF(OR(AND(AT656=0, AU656&gt;0),AND(AT656="NS", AV656&gt;0), AND(AT656="NS", AU656=0, AV656=0)), 1, IF(OR(AND(AT656&gt;0, AU656&gt;1,AT656&gt;AV656), AND(AT656="NS", AU656=2), AND(AT656="NS", AV656=0, AU656&gt;0), AT656=AV656), 0, 1))</f>
        <v>0</v>
      </c>
      <c r="AX656" s="311">
        <f t="shared" si="286"/>
        <v>0</v>
      </c>
      <c r="AY656" s="312">
        <f t="shared" si="287"/>
        <v>0</v>
      </c>
      <c r="AZ656" s="313">
        <f t="shared" si="288"/>
        <v>0</v>
      </c>
      <c r="BA656" s="314">
        <f t="shared" ref="BA656:BA717" si="296">IF(OR(AND(AX656=0, AY656&gt;0),AND(AX656="NS", AZ656&gt;0), AND(AX656="NS", AY656=0, AZ656=0)), 1, IF(OR(AND(AX656&gt;0, AY656&gt;1,AX656&gt;AZ656), AND(AX656="NS", AY656=2), AND(AX656="NS", AZ656=0, AY656&gt;0), AX656=AZ656), 0, 1))</f>
        <v>0</v>
      </c>
      <c r="BB656" s="311">
        <f t="shared" si="289"/>
        <v>0</v>
      </c>
      <c r="BC656" s="312">
        <f t="shared" si="290"/>
        <v>0</v>
      </c>
      <c r="BD656" s="313">
        <f t="shared" si="291"/>
        <v>0</v>
      </c>
      <c r="BE656" s="314">
        <f t="shared" ref="BE656:BE717" si="297">IF(OR(AND(BB656=0, BC656&gt;0),AND(BB656="NS", BD656&gt;0), AND(BB656="NS", BC656=0, BD656=0)), 1, IF(OR(AND(BB656&gt;0, BC656&gt;1,BB656&gt;BD656), AND(BB656="NS", BC656=2), AND(BB656="NS", BD656=0, BC656&gt;0), BB656=BD656), 0, 1))</f>
        <v>0</v>
      </c>
      <c r="BF656" s="311">
        <f t="shared" si="292"/>
        <v>0</v>
      </c>
      <c r="BG656" s="312">
        <f t="shared" si="293"/>
        <v>0</v>
      </c>
      <c r="BH656" s="313">
        <f t="shared" si="294"/>
        <v>0</v>
      </c>
      <c r="BI656" s="314">
        <f t="shared" ref="BI656:BI716" si="298">IF(OR(AND(BF656=0, BG656&gt;0),AND(BF656="NS", BH656&gt;0), AND(BF656="NS", BG656=0, BH656=0)), 1, IF(OR(AND(BF656&gt;0, BG656&gt;1,BF656&gt;BH656), AND(BF656="NS", BG656=2), AND(BF656="NS", BH656=0, BG656&gt;0), BF656=BH656), 0, 1))</f>
        <v>0</v>
      </c>
      <c r="BJ656" s="247">
        <f t="shared" ref="BJ656:BJ716" si="299">IF(SUM(AO656,AS656,AO1237,AS1237,AW1237,BA1237,AW656,BA656,BE656,BI656)=0,0,1)</f>
        <v>0</v>
      </c>
      <c r="BK656" s="310" t="str">
        <f>IF(BJ656=0,"",
IF(SUM($BJ$143:BJ656)=1,BL656,
IF($BJ$718&gt;SUM($BJ$143:BJ656),_xlfn.CONCAT(", ",BL656),
IF($BJ$718=SUM($BJ$143:BJ656),_xlfn.CONCAT(" y ",BL656)))))</f>
        <v/>
      </c>
      <c r="BL656" s="19">
        <v>514</v>
      </c>
      <c r="BM656" s="14"/>
      <c r="BN656" s="315"/>
      <c r="BO656" s="315"/>
      <c r="BP656" s="315"/>
      <c r="BQ656" s="315"/>
      <c r="BR656" s="315"/>
      <c r="BS656" s="315"/>
      <c r="BT656" s="315"/>
      <c r="BU656" s="315"/>
      <c r="BV656" s="14"/>
      <c r="BW656" s="14"/>
      <c r="BX656" s="14"/>
      <c r="BY656" s="14"/>
      <c r="BZ656" s="14"/>
      <c r="CA656" s="14"/>
      <c r="CB656" s="14"/>
      <c r="CC656" s="14"/>
      <c r="CD656" s="14"/>
      <c r="CE656" s="14"/>
      <c r="CF656" s="14"/>
      <c r="CG656" s="14"/>
      <c r="CH656" s="14"/>
      <c r="CI656" s="14"/>
      <c r="CJ656" s="14"/>
      <c r="CK656" s="14"/>
      <c r="CL656" s="14"/>
    </row>
    <row r="657" spans="1:90" ht="15" customHeight="1">
      <c r="A657" s="5"/>
      <c r="B657" s="6"/>
      <c r="C657" s="19" t="s">
        <v>7180</v>
      </c>
      <c r="D657" s="634" t="str">
        <f>IF($AC$136="","",IF(HLOOKUP($AC$136,Presentación!$AQ$3:$BV$574,Presentación!AP518)="","",HLOOKUP($AC$136,Presentación!$AQ$3:$BV$574,Presentación!AP518,0)))</f>
        <v/>
      </c>
      <c r="E657" s="669"/>
      <c r="F657" s="670"/>
      <c r="G657" s="752" t="str">
        <f>IF($AC$136="","",IF(HLOOKUP($AC$136,Presentación!$BZ$3:$DE$574,Presentación!AP518,0)="","",HLOOKUP($AC$136,Presentación!$BZ$3:$DE$574,Presentación!AP518,0)))</f>
        <v/>
      </c>
      <c r="H657" s="669"/>
      <c r="I657" s="669"/>
      <c r="J657" s="669"/>
      <c r="K657" s="669"/>
      <c r="L657" s="669"/>
      <c r="M657" s="669"/>
      <c r="N657" s="669"/>
      <c r="O657" s="669"/>
      <c r="P657" s="669"/>
      <c r="Q657" s="669"/>
      <c r="R657" s="669"/>
      <c r="S657" s="670"/>
      <c r="T657" s="866"/>
      <c r="U657" s="745"/>
      <c r="V657" s="746"/>
      <c r="W657" s="112"/>
      <c r="X657" s="112"/>
      <c r="Y657" s="112"/>
      <c r="Z657" s="112"/>
      <c r="AA657" s="112"/>
      <c r="AB657" s="112"/>
      <c r="AC657" s="112"/>
      <c r="AD657" s="112"/>
      <c r="AG657">
        <f t="shared" si="273"/>
        <v>0</v>
      </c>
      <c r="AH657" s="247">
        <f t="shared" si="274"/>
        <v>0</v>
      </c>
      <c r="AI657" s="310" t="str">
        <f>IF(AH657=0,"",
IF(SUM($AH$142:AH657)=1,AJ657,
IF($AH$717&gt;SUM($AH$142:AH657),_xlfn.CONCAT(", ",AJ657),
IF($AH$717=SUM($AH$142:AH657),_xlfn.CONCAT(" y ",AJ657)))))</f>
        <v/>
      </c>
      <c r="AJ657" s="19">
        <v>516</v>
      </c>
      <c r="AK657">
        <f t="shared" si="272"/>
        <v>0</v>
      </c>
      <c r="AL657">
        <f t="shared" si="275"/>
        <v>0</v>
      </c>
      <c r="AM657">
        <f t="shared" si="276"/>
        <v>0</v>
      </c>
      <c r="AN657">
        <f t="shared" si="277"/>
        <v>0</v>
      </c>
      <c r="AO657">
        <f t="shared" si="278"/>
        <v>0</v>
      </c>
      <c r="AP657">
        <f t="shared" si="279"/>
        <v>0</v>
      </c>
      <c r="AQ657">
        <f t="shared" si="280"/>
        <v>0</v>
      </c>
      <c r="AR657">
        <f t="shared" si="281"/>
        <v>0</v>
      </c>
      <c r="AS657">
        <f t="shared" si="282"/>
        <v>0</v>
      </c>
      <c r="AT657" s="311">
        <f t="shared" si="283"/>
        <v>0</v>
      </c>
      <c r="AU657" s="312">
        <f t="shared" si="284"/>
        <v>0</v>
      </c>
      <c r="AV657" s="313">
        <f t="shared" si="285"/>
        <v>0</v>
      </c>
      <c r="AW657" s="314">
        <f t="shared" si="295"/>
        <v>0</v>
      </c>
      <c r="AX657" s="311">
        <f t="shared" si="286"/>
        <v>0</v>
      </c>
      <c r="AY657" s="312">
        <f t="shared" si="287"/>
        <v>0</v>
      </c>
      <c r="AZ657" s="313">
        <f t="shared" si="288"/>
        <v>0</v>
      </c>
      <c r="BA657" s="314">
        <f t="shared" si="296"/>
        <v>0</v>
      </c>
      <c r="BB657" s="311">
        <f t="shared" si="289"/>
        <v>0</v>
      </c>
      <c r="BC657" s="312">
        <f t="shared" si="290"/>
        <v>0</v>
      </c>
      <c r="BD657" s="313">
        <f t="shared" si="291"/>
        <v>0</v>
      </c>
      <c r="BE657" s="314">
        <f t="shared" si="297"/>
        <v>0</v>
      </c>
      <c r="BF657" s="311">
        <f t="shared" si="292"/>
        <v>0</v>
      </c>
      <c r="BG657" s="312">
        <f t="shared" si="293"/>
        <v>0</v>
      </c>
      <c r="BH657" s="313">
        <f t="shared" si="294"/>
        <v>0</v>
      </c>
      <c r="BI657" s="314">
        <f t="shared" si="298"/>
        <v>0</v>
      </c>
      <c r="BJ657" s="247">
        <f t="shared" si="299"/>
        <v>0</v>
      </c>
      <c r="BK657" s="310" t="str">
        <f>IF(BJ657=0,"",
IF(SUM($BJ$143:BJ657)=1,BL657,
IF($BJ$718&gt;SUM($BJ$143:BJ657),_xlfn.CONCAT(", ",BL657),
IF($BJ$718=SUM($BJ$143:BJ657),_xlfn.CONCAT(" y ",BL657)))))</f>
        <v/>
      </c>
      <c r="BL657" s="19">
        <v>515</v>
      </c>
      <c r="BM657" s="14"/>
      <c r="BN657" s="315"/>
      <c r="BO657" s="315"/>
      <c r="BP657" s="315"/>
      <c r="BQ657" s="315"/>
      <c r="BR657" s="315"/>
      <c r="BS657" s="315"/>
      <c r="BT657" s="315"/>
      <c r="BU657" s="315"/>
      <c r="BV657" s="14"/>
      <c r="BW657" s="14"/>
      <c r="BX657" s="14"/>
      <c r="BY657" s="14"/>
      <c r="BZ657" s="14"/>
      <c r="CA657" s="14"/>
      <c r="CB657" s="14"/>
      <c r="CC657" s="14"/>
      <c r="CD657" s="14"/>
      <c r="CE657" s="14"/>
      <c r="CF657" s="14"/>
      <c r="CG657" s="14"/>
      <c r="CH657" s="14"/>
      <c r="CI657" s="14"/>
      <c r="CJ657" s="14"/>
      <c r="CK657" s="14"/>
      <c r="CL657" s="14"/>
    </row>
    <row r="658" spans="1:90" ht="15" customHeight="1">
      <c r="A658" s="5"/>
      <c r="B658" s="6"/>
      <c r="C658" s="19" t="s">
        <v>7181</v>
      </c>
      <c r="D658" s="634" t="str">
        <f>IF($AC$136="","",IF(HLOOKUP($AC$136,Presentación!$AQ$3:$BV$574,Presentación!AP519)="","",HLOOKUP($AC$136,Presentación!$AQ$3:$BV$574,Presentación!AP519,0)))</f>
        <v/>
      </c>
      <c r="E658" s="669"/>
      <c r="F658" s="670"/>
      <c r="G658" s="752" t="str">
        <f>IF($AC$136="","",IF(HLOOKUP($AC$136,Presentación!$BZ$3:$DE$574,Presentación!AP519,0)="","",HLOOKUP($AC$136,Presentación!$BZ$3:$DE$574,Presentación!AP519,0)))</f>
        <v/>
      </c>
      <c r="H658" s="669"/>
      <c r="I658" s="669"/>
      <c r="J658" s="669"/>
      <c r="K658" s="669"/>
      <c r="L658" s="669"/>
      <c r="M658" s="669"/>
      <c r="N658" s="669"/>
      <c r="O658" s="669"/>
      <c r="P658" s="669"/>
      <c r="Q658" s="669"/>
      <c r="R658" s="669"/>
      <c r="S658" s="670"/>
      <c r="T658" s="866"/>
      <c r="U658" s="745"/>
      <c r="V658" s="746"/>
      <c r="W658" s="112"/>
      <c r="X658" s="112"/>
      <c r="Y658" s="112"/>
      <c r="Z658" s="112"/>
      <c r="AA658" s="112"/>
      <c r="AB658" s="112"/>
      <c r="AC658" s="112"/>
      <c r="AD658" s="112"/>
      <c r="AG658">
        <f t="shared" si="273"/>
        <v>0</v>
      </c>
      <c r="AH658" s="247">
        <f t="shared" si="274"/>
        <v>0</v>
      </c>
      <c r="AI658" s="310" t="str">
        <f>IF(AH658=0,"",
IF(SUM($AH$142:AH658)=1,AJ658,
IF($AH$717&gt;SUM($AH$142:AH658),_xlfn.CONCAT(", ",AJ658),
IF($AH$717=SUM($AH$142:AH658),_xlfn.CONCAT(" y ",AJ658)))))</f>
        <v/>
      </c>
      <c r="AJ658" s="19">
        <v>517</v>
      </c>
      <c r="AK658">
        <f t="shared" si="272"/>
        <v>0</v>
      </c>
      <c r="AL658">
        <f t="shared" si="275"/>
        <v>0</v>
      </c>
      <c r="AM658">
        <f t="shared" si="276"/>
        <v>0</v>
      </c>
      <c r="AN658">
        <f t="shared" si="277"/>
        <v>0</v>
      </c>
      <c r="AO658">
        <f t="shared" si="278"/>
        <v>0</v>
      </c>
      <c r="AP658">
        <f t="shared" si="279"/>
        <v>0</v>
      </c>
      <c r="AQ658">
        <f t="shared" si="280"/>
        <v>0</v>
      </c>
      <c r="AR658">
        <f t="shared" si="281"/>
        <v>0</v>
      </c>
      <c r="AS658">
        <f t="shared" si="282"/>
        <v>0</v>
      </c>
      <c r="AT658" s="311">
        <f t="shared" si="283"/>
        <v>0</v>
      </c>
      <c r="AU658" s="312">
        <f t="shared" si="284"/>
        <v>0</v>
      </c>
      <c r="AV658" s="313">
        <f t="shared" si="285"/>
        <v>0</v>
      </c>
      <c r="AW658" s="314">
        <f t="shared" si="295"/>
        <v>0</v>
      </c>
      <c r="AX658" s="311">
        <f t="shared" si="286"/>
        <v>0</v>
      </c>
      <c r="AY658" s="312">
        <f t="shared" si="287"/>
        <v>0</v>
      </c>
      <c r="AZ658" s="313">
        <f t="shared" si="288"/>
        <v>0</v>
      </c>
      <c r="BA658" s="314">
        <f t="shared" si="296"/>
        <v>0</v>
      </c>
      <c r="BB658" s="311">
        <f t="shared" si="289"/>
        <v>0</v>
      </c>
      <c r="BC658" s="312">
        <f t="shared" si="290"/>
        <v>0</v>
      </c>
      <c r="BD658" s="313">
        <f t="shared" si="291"/>
        <v>0</v>
      </c>
      <c r="BE658" s="314">
        <f t="shared" si="297"/>
        <v>0</v>
      </c>
      <c r="BF658" s="311">
        <f t="shared" si="292"/>
        <v>0</v>
      </c>
      <c r="BG658" s="312">
        <f t="shared" si="293"/>
        <v>0</v>
      </c>
      <c r="BH658" s="313">
        <f t="shared" si="294"/>
        <v>0</v>
      </c>
      <c r="BI658" s="314">
        <f t="shared" si="298"/>
        <v>0</v>
      </c>
      <c r="BJ658" s="247">
        <f t="shared" si="299"/>
        <v>0</v>
      </c>
      <c r="BK658" s="310" t="str">
        <f>IF(BJ658=0,"",
IF(SUM($BJ$143:BJ658)=1,BL658,
IF($BJ$718&gt;SUM($BJ$143:BJ658),_xlfn.CONCAT(", ",BL658),
IF($BJ$718=SUM($BJ$143:BJ658),_xlfn.CONCAT(" y ",BL658)))))</f>
        <v/>
      </c>
      <c r="BL658" s="19">
        <v>516</v>
      </c>
      <c r="BM658" s="14"/>
      <c r="BN658" s="315"/>
      <c r="BO658" s="315"/>
      <c r="BP658" s="315"/>
      <c r="BQ658" s="315"/>
      <c r="BR658" s="315"/>
      <c r="BS658" s="315"/>
      <c r="BT658" s="315"/>
      <c r="BU658" s="315"/>
      <c r="BV658" s="14"/>
      <c r="BW658" s="14"/>
      <c r="BX658" s="14"/>
      <c r="BY658" s="14"/>
      <c r="BZ658" s="14"/>
      <c r="CA658" s="14"/>
      <c r="CB658" s="14"/>
      <c r="CC658" s="14"/>
      <c r="CD658" s="14"/>
      <c r="CE658" s="14"/>
      <c r="CF658" s="14"/>
      <c r="CG658" s="14"/>
      <c r="CH658" s="14"/>
      <c r="CI658" s="14"/>
      <c r="CJ658" s="14"/>
      <c r="CK658" s="14"/>
      <c r="CL658" s="14"/>
    </row>
    <row r="659" spans="1:90" ht="15" customHeight="1">
      <c r="A659" s="5"/>
      <c r="B659" s="6"/>
      <c r="C659" s="19" t="s">
        <v>7182</v>
      </c>
      <c r="D659" s="634" t="str">
        <f>IF($AC$136="","",IF(HLOOKUP($AC$136,Presentación!$AQ$3:$BV$574,Presentación!AP520)="","",HLOOKUP($AC$136,Presentación!$AQ$3:$BV$574,Presentación!AP520,0)))</f>
        <v/>
      </c>
      <c r="E659" s="669"/>
      <c r="F659" s="670"/>
      <c r="G659" s="752" t="str">
        <f>IF($AC$136="","",IF(HLOOKUP($AC$136,Presentación!$BZ$3:$DE$574,Presentación!AP520,0)="","",HLOOKUP($AC$136,Presentación!$BZ$3:$DE$574,Presentación!AP520,0)))</f>
        <v/>
      </c>
      <c r="H659" s="669"/>
      <c r="I659" s="669"/>
      <c r="J659" s="669"/>
      <c r="K659" s="669"/>
      <c r="L659" s="669"/>
      <c r="M659" s="669"/>
      <c r="N659" s="669"/>
      <c r="O659" s="669"/>
      <c r="P659" s="669"/>
      <c r="Q659" s="669"/>
      <c r="R659" s="669"/>
      <c r="S659" s="670"/>
      <c r="T659" s="866"/>
      <c r="U659" s="745"/>
      <c r="V659" s="746"/>
      <c r="W659" s="112"/>
      <c r="X659" s="112"/>
      <c r="Y659" s="112"/>
      <c r="Z659" s="112"/>
      <c r="AA659" s="112"/>
      <c r="AB659" s="112"/>
      <c r="AC659" s="112"/>
      <c r="AD659" s="112"/>
      <c r="AG659">
        <f t="shared" si="273"/>
        <v>0</v>
      </c>
      <c r="AH659" s="247">
        <f t="shared" si="274"/>
        <v>0</v>
      </c>
      <c r="AI659" s="310" t="str">
        <f>IF(AH659=0,"",
IF(SUM($AH$142:AH659)=1,AJ659,
IF($AH$717&gt;SUM($AH$142:AH659),_xlfn.CONCAT(", ",AJ659),
IF($AH$717=SUM($AH$142:AH659),_xlfn.CONCAT(" y ",AJ659)))))</f>
        <v/>
      </c>
      <c r="AJ659" s="19">
        <v>518</v>
      </c>
      <c r="AK659">
        <f t="shared" si="272"/>
        <v>0</v>
      </c>
      <c r="AL659">
        <f t="shared" si="275"/>
        <v>0</v>
      </c>
      <c r="AM659">
        <f t="shared" si="276"/>
        <v>0</v>
      </c>
      <c r="AN659">
        <f t="shared" si="277"/>
        <v>0</v>
      </c>
      <c r="AO659">
        <f t="shared" si="278"/>
        <v>0</v>
      </c>
      <c r="AP659">
        <f t="shared" si="279"/>
        <v>0</v>
      </c>
      <c r="AQ659">
        <f t="shared" si="280"/>
        <v>0</v>
      </c>
      <c r="AR659">
        <f t="shared" si="281"/>
        <v>0</v>
      </c>
      <c r="AS659">
        <f t="shared" si="282"/>
        <v>0</v>
      </c>
      <c r="AT659" s="311">
        <f t="shared" si="283"/>
        <v>0</v>
      </c>
      <c r="AU659" s="312">
        <f t="shared" si="284"/>
        <v>0</v>
      </c>
      <c r="AV659" s="313">
        <f t="shared" si="285"/>
        <v>0</v>
      </c>
      <c r="AW659" s="314">
        <f t="shared" si="295"/>
        <v>0</v>
      </c>
      <c r="AX659" s="311">
        <f t="shared" si="286"/>
        <v>0</v>
      </c>
      <c r="AY659" s="312">
        <f t="shared" si="287"/>
        <v>0</v>
      </c>
      <c r="AZ659" s="313">
        <f t="shared" si="288"/>
        <v>0</v>
      </c>
      <c r="BA659" s="314">
        <f t="shared" si="296"/>
        <v>0</v>
      </c>
      <c r="BB659" s="311">
        <f t="shared" si="289"/>
        <v>0</v>
      </c>
      <c r="BC659" s="312">
        <f t="shared" si="290"/>
        <v>0</v>
      </c>
      <c r="BD659" s="313">
        <f t="shared" si="291"/>
        <v>0</v>
      </c>
      <c r="BE659" s="314">
        <f t="shared" si="297"/>
        <v>0</v>
      </c>
      <c r="BF659" s="311">
        <f t="shared" si="292"/>
        <v>0</v>
      </c>
      <c r="BG659" s="312">
        <f t="shared" si="293"/>
        <v>0</v>
      </c>
      <c r="BH659" s="313">
        <f t="shared" si="294"/>
        <v>0</v>
      </c>
      <c r="BI659" s="314">
        <f t="shared" si="298"/>
        <v>0</v>
      </c>
      <c r="BJ659" s="247">
        <f t="shared" si="299"/>
        <v>0</v>
      </c>
      <c r="BK659" s="310" t="str">
        <f>IF(BJ659=0,"",
IF(SUM($BJ$143:BJ659)=1,BL659,
IF($BJ$718&gt;SUM($BJ$143:BJ659),_xlfn.CONCAT(", ",BL659),
IF($BJ$718=SUM($BJ$143:BJ659),_xlfn.CONCAT(" y ",BL659)))))</f>
        <v/>
      </c>
      <c r="BL659" s="19">
        <v>517</v>
      </c>
      <c r="BM659" s="14"/>
      <c r="BN659" s="315"/>
      <c r="BO659" s="315"/>
      <c r="BP659" s="315"/>
      <c r="BQ659" s="315"/>
      <c r="BR659" s="315"/>
      <c r="BS659" s="315"/>
      <c r="BT659" s="315"/>
      <c r="BU659" s="315"/>
      <c r="BV659" s="14"/>
      <c r="BW659" s="14"/>
      <c r="BX659" s="14"/>
      <c r="BY659" s="14"/>
      <c r="BZ659" s="14"/>
      <c r="CA659" s="14"/>
      <c r="CB659" s="14"/>
      <c r="CC659" s="14"/>
      <c r="CD659" s="14"/>
      <c r="CE659" s="14"/>
      <c r="CF659" s="14"/>
      <c r="CG659" s="14"/>
      <c r="CH659" s="14"/>
      <c r="CI659" s="14"/>
      <c r="CJ659" s="14"/>
      <c r="CK659" s="14"/>
      <c r="CL659" s="14"/>
    </row>
    <row r="660" spans="1:90" ht="15" customHeight="1">
      <c r="A660" s="5"/>
      <c r="B660" s="6"/>
      <c r="C660" s="19" t="s">
        <v>7183</v>
      </c>
      <c r="D660" s="634" t="str">
        <f>IF($AC$136="","",IF(HLOOKUP($AC$136,Presentación!$AQ$3:$BV$574,Presentación!AP521)="","",HLOOKUP($AC$136,Presentación!$AQ$3:$BV$574,Presentación!AP521,0)))</f>
        <v/>
      </c>
      <c r="E660" s="669"/>
      <c r="F660" s="670"/>
      <c r="G660" s="752" t="str">
        <f>IF($AC$136="","",IF(HLOOKUP($AC$136,Presentación!$BZ$3:$DE$574,Presentación!AP521,0)="","",HLOOKUP($AC$136,Presentación!$BZ$3:$DE$574,Presentación!AP521,0)))</f>
        <v/>
      </c>
      <c r="H660" s="669"/>
      <c r="I660" s="669"/>
      <c r="J660" s="669"/>
      <c r="K660" s="669"/>
      <c r="L660" s="669"/>
      <c r="M660" s="669"/>
      <c r="N660" s="669"/>
      <c r="O660" s="669"/>
      <c r="P660" s="669"/>
      <c r="Q660" s="669"/>
      <c r="R660" s="669"/>
      <c r="S660" s="670"/>
      <c r="T660" s="866"/>
      <c r="U660" s="745"/>
      <c r="V660" s="746"/>
      <c r="W660" s="112"/>
      <c r="X660" s="112"/>
      <c r="Y660" s="112"/>
      <c r="Z660" s="112"/>
      <c r="AA660" s="112"/>
      <c r="AB660" s="112"/>
      <c r="AC660" s="112"/>
      <c r="AD660" s="112"/>
      <c r="AG660">
        <f t="shared" si="273"/>
        <v>0</v>
      </c>
      <c r="AH660" s="247">
        <f t="shared" si="274"/>
        <v>0</v>
      </c>
      <c r="AI660" s="310" t="str">
        <f>IF(AH660=0,"",
IF(SUM($AH$142:AH660)=1,AJ660,
IF($AH$717&gt;SUM($AH$142:AH660),_xlfn.CONCAT(", ",AJ660),
IF($AH$717=SUM($AH$142:AH660),_xlfn.CONCAT(" y ",AJ660)))))</f>
        <v/>
      </c>
      <c r="AJ660" s="19">
        <v>519</v>
      </c>
      <c r="AK660">
        <f t="shared" si="272"/>
        <v>0</v>
      </c>
      <c r="AL660">
        <f t="shared" si="275"/>
        <v>0</v>
      </c>
      <c r="AM660">
        <f t="shared" si="276"/>
        <v>0</v>
      </c>
      <c r="AN660">
        <f t="shared" si="277"/>
        <v>0</v>
      </c>
      <c r="AO660">
        <f t="shared" si="278"/>
        <v>0</v>
      </c>
      <c r="AP660">
        <f t="shared" si="279"/>
        <v>0</v>
      </c>
      <c r="AQ660">
        <f t="shared" si="280"/>
        <v>0</v>
      </c>
      <c r="AR660">
        <f t="shared" si="281"/>
        <v>0</v>
      </c>
      <c r="AS660">
        <f t="shared" si="282"/>
        <v>0</v>
      </c>
      <c r="AT660" s="311">
        <f t="shared" si="283"/>
        <v>0</v>
      </c>
      <c r="AU660" s="312">
        <f t="shared" si="284"/>
        <v>0</v>
      </c>
      <c r="AV660" s="313">
        <f t="shared" si="285"/>
        <v>0</v>
      </c>
      <c r="AW660" s="314">
        <f t="shared" si="295"/>
        <v>0</v>
      </c>
      <c r="AX660" s="311">
        <f t="shared" si="286"/>
        <v>0</v>
      </c>
      <c r="AY660" s="312">
        <f t="shared" si="287"/>
        <v>0</v>
      </c>
      <c r="AZ660" s="313">
        <f t="shared" si="288"/>
        <v>0</v>
      </c>
      <c r="BA660" s="314">
        <f t="shared" si="296"/>
        <v>0</v>
      </c>
      <c r="BB660" s="311">
        <f t="shared" si="289"/>
        <v>0</v>
      </c>
      <c r="BC660" s="312">
        <f t="shared" si="290"/>
        <v>0</v>
      </c>
      <c r="BD660" s="313">
        <f t="shared" si="291"/>
        <v>0</v>
      </c>
      <c r="BE660" s="314">
        <f t="shared" si="297"/>
        <v>0</v>
      </c>
      <c r="BF660" s="311">
        <f t="shared" si="292"/>
        <v>0</v>
      </c>
      <c r="BG660" s="312">
        <f t="shared" si="293"/>
        <v>0</v>
      </c>
      <c r="BH660" s="313">
        <f t="shared" si="294"/>
        <v>0</v>
      </c>
      <c r="BI660" s="314">
        <f t="shared" si="298"/>
        <v>0</v>
      </c>
      <c r="BJ660" s="247">
        <f t="shared" si="299"/>
        <v>0</v>
      </c>
      <c r="BK660" s="310" t="str">
        <f>IF(BJ660=0,"",
IF(SUM($BJ$143:BJ660)=1,BL660,
IF($BJ$718&gt;SUM($BJ$143:BJ660),_xlfn.CONCAT(", ",BL660),
IF($BJ$718=SUM($BJ$143:BJ660),_xlfn.CONCAT(" y ",BL660)))))</f>
        <v/>
      </c>
      <c r="BL660" s="19">
        <v>518</v>
      </c>
      <c r="BM660" s="14"/>
      <c r="BN660" s="315"/>
      <c r="BO660" s="315"/>
      <c r="BP660" s="315"/>
      <c r="BQ660" s="315"/>
      <c r="BR660" s="315"/>
      <c r="BS660" s="315"/>
      <c r="BT660" s="315"/>
      <c r="BU660" s="315"/>
      <c r="BV660" s="14"/>
      <c r="BW660" s="14"/>
      <c r="BX660" s="14"/>
      <c r="BY660" s="14"/>
      <c r="BZ660" s="14"/>
      <c r="CA660" s="14"/>
      <c r="CB660" s="14"/>
      <c r="CC660" s="14"/>
      <c r="CD660" s="14"/>
      <c r="CE660" s="14"/>
      <c r="CF660" s="14"/>
      <c r="CG660" s="14"/>
      <c r="CH660" s="14"/>
      <c r="CI660" s="14"/>
      <c r="CJ660" s="14"/>
      <c r="CK660" s="14"/>
      <c r="CL660" s="14"/>
    </row>
    <row r="661" spans="1:90" ht="15" customHeight="1">
      <c r="A661" s="5"/>
      <c r="B661" s="6"/>
      <c r="C661" s="19" t="s">
        <v>7184</v>
      </c>
      <c r="D661" s="634" t="str">
        <f>IF($AC$136="","",IF(HLOOKUP($AC$136,Presentación!$AQ$3:$BV$574,Presentación!AP522)="","",HLOOKUP($AC$136,Presentación!$AQ$3:$BV$574,Presentación!AP522,0)))</f>
        <v/>
      </c>
      <c r="E661" s="669"/>
      <c r="F661" s="670"/>
      <c r="G661" s="752" t="str">
        <f>IF($AC$136="","",IF(HLOOKUP($AC$136,Presentación!$BZ$3:$DE$574,Presentación!AP522,0)="","",HLOOKUP($AC$136,Presentación!$BZ$3:$DE$574,Presentación!AP522,0)))</f>
        <v/>
      </c>
      <c r="H661" s="669"/>
      <c r="I661" s="669"/>
      <c r="J661" s="669"/>
      <c r="K661" s="669"/>
      <c r="L661" s="669"/>
      <c r="M661" s="669"/>
      <c r="N661" s="669"/>
      <c r="O661" s="669"/>
      <c r="P661" s="669"/>
      <c r="Q661" s="669"/>
      <c r="R661" s="669"/>
      <c r="S661" s="670"/>
      <c r="T661" s="866"/>
      <c r="U661" s="745"/>
      <c r="V661" s="746"/>
      <c r="W661" s="112"/>
      <c r="X661" s="112"/>
      <c r="Y661" s="112"/>
      <c r="Z661" s="112"/>
      <c r="AA661" s="112"/>
      <c r="AB661" s="112"/>
      <c r="AC661" s="112"/>
      <c r="AD661" s="112"/>
      <c r="AG661">
        <f t="shared" si="273"/>
        <v>0</v>
      </c>
      <c r="AH661" s="247">
        <f t="shared" si="274"/>
        <v>0</v>
      </c>
      <c r="AI661" s="310" t="str">
        <f>IF(AH661=0,"",
IF(SUM($AH$142:AH661)=1,AJ661,
IF($AH$717&gt;SUM($AH$142:AH661),_xlfn.CONCAT(", ",AJ661),
IF($AH$717=SUM($AH$142:AH661),_xlfn.CONCAT(" y ",AJ661)))))</f>
        <v/>
      </c>
      <c r="AJ661" s="19">
        <v>520</v>
      </c>
      <c r="AK661">
        <f t="shared" si="272"/>
        <v>0</v>
      </c>
      <c r="AL661">
        <f t="shared" si="275"/>
        <v>0</v>
      </c>
      <c r="AM661">
        <f t="shared" si="276"/>
        <v>0</v>
      </c>
      <c r="AN661">
        <f t="shared" si="277"/>
        <v>0</v>
      </c>
      <c r="AO661">
        <f t="shared" si="278"/>
        <v>0</v>
      </c>
      <c r="AP661">
        <f t="shared" si="279"/>
        <v>0</v>
      </c>
      <c r="AQ661">
        <f t="shared" si="280"/>
        <v>0</v>
      </c>
      <c r="AR661">
        <f t="shared" si="281"/>
        <v>0</v>
      </c>
      <c r="AS661">
        <f t="shared" si="282"/>
        <v>0</v>
      </c>
      <c r="AT661" s="311">
        <f t="shared" si="283"/>
        <v>0</v>
      </c>
      <c r="AU661" s="312">
        <f t="shared" si="284"/>
        <v>0</v>
      </c>
      <c r="AV661" s="313">
        <f t="shared" si="285"/>
        <v>0</v>
      </c>
      <c r="AW661" s="314">
        <f t="shared" si="295"/>
        <v>0</v>
      </c>
      <c r="AX661" s="311">
        <f t="shared" si="286"/>
        <v>0</v>
      </c>
      <c r="AY661" s="312">
        <f t="shared" si="287"/>
        <v>0</v>
      </c>
      <c r="AZ661" s="313">
        <f t="shared" si="288"/>
        <v>0</v>
      </c>
      <c r="BA661" s="314">
        <f t="shared" si="296"/>
        <v>0</v>
      </c>
      <c r="BB661" s="311">
        <f t="shared" si="289"/>
        <v>0</v>
      </c>
      <c r="BC661" s="312">
        <f t="shared" si="290"/>
        <v>0</v>
      </c>
      <c r="BD661" s="313">
        <f t="shared" si="291"/>
        <v>0</v>
      </c>
      <c r="BE661" s="314">
        <f t="shared" si="297"/>
        <v>0</v>
      </c>
      <c r="BF661" s="311">
        <f t="shared" si="292"/>
        <v>0</v>
      </c>
      <c r="BG661" s="312">
        <f t="shared" si="293"/>
        <v>0</v>
      </c>
      <c r="BH661" s="313">
        <f t="shared" si="294"/>
        <v>0</v>
      </c>
      <c r="BI661" s="314">
        <f t="shared" si="298"/>
        <v>0</v>
      </c>
      <c r="BJ661" s="247">
        <f t="shared" si="299"/>
        <v>0</v>
      </c>
      <c r="BK661" s="310" t="str">
        <f>IF(BJ661=0,"",
IF(SUM($BJ$143:BJ661)=1,BL661,
IF($BJ$718&gt;SUM($BJ$143:BJ661),_xlfn.CONCAT(", ",BL661),
IF($BJ$718=SUM($BJ$143:BJ661),_xlfn.CONCAT(" y ",BL661)))))</f>
        <v/>
      </c>
      <c r="BL661" s="19">
        <v>519</v>
      </c>
      <c r="BM661" s="14"/>
      <c r="BN661" s="315"/>
      <c r="BO661" s="315"/>
      <c r="BP661" s="315"/>
      <c r="BQ661" s="315"/>
      <c r="BR661" s="315"/>
      <c r="BS661" s="315"/>
      <c r="BT661" s="315"/>
      <c r="BU661" s="315"/>
      <c r="BV661" s="14"/>
      <c r="BW661" s="14"/>
      <c r="BX661" s="14"/>
      <c r="BY661" s="14"/>
      <c r="BZ661" s="14"/>
      <c r="CA661" s="14"/>
      <c r="CB661" s="14"/>
      <c r="CC661" s="14"/>
      <c r="CD661" s="14"/>
      <c r="CE661" s="14"/>
      <c r="CF661" s="14"/>
      <c r="CG661" s="14"/>
      <c r="CH661" s="14"/>
      <c r="CI661" s="14"/>
      <c r="CJ661" s="14"/>
      <c r="CK661" s="14"/>
      <c r="CL661" s="14"/>
    </row>
    <row r="662" spans="1:90" ht="15" customHeight="1">
      <c r="A662" s="5"/>
      <c r="B662" s="6"/>
      <c r="C662" s="19" t="s">
        <v>7185</v>
      </c>
      <c r="D662" s="634" t="str">
        <f>IF($AC$136="","",IF(HLOOKUP($AC$136,Presentación!$AQ$3:$BV$574,Presentación!AP523)="","",HLOOKUP($AC$136,Presentación!$AQ$3:$BV$574,Presentación!AP523,0)))</f>
        <v/>
      </c>
      <c r="E662" s="669"/>
      <c r="F662" s="670"/>
      <c r="G662" s="752" t="str">
        <f>IF($AC$136="","",IF(HLOOKUP($AC$136,Presentación!$BZ$3:$DE$574,Presentación!AP523,0)="","",HLOOKUP($AC$136,Presentación!$BZ$3:$DE$574,Presentación!AP523,0)))</f>
        <v/>
      </c>
      <c r="H662" s="669"/>
      <c r="I662" s="669"/>
      <c r="J662" s="669"/>
      <c r="K662" s="669"/>
      <c r="L662" s="669"/>
      <c r="M662" s="669"/>
      <c r="N662" s="669"/>
      <c r="O662" s="669"/>
      <c r="P662" s="669"/>
      <c r="Q662" s="669"/>
      <c r="R662" s="669"/>
      <c r="S662" s="670"/>
      <c r="T662" s="866"/>
      <c r="U662" s="745"/>
      <c r="V662" s="746"/>
      <c r="W662" s="112"/>
      <c r="X662" s="112"/>
      <c r="Y662" s="112"/>
      <c r="Z662" s="112"/>
      <c r="AA662" s="112"/>
      <c r="AB662" s="112"/>
      <c r="AC662" s="112"/>
      <c r="AD662" s="112"/>
      <c r="AG662">
        <f t="shared" si="273"/>
        <v>0</v>
      </c>
      <c r="AH662" s="247">
        <f t="shared" si="274"/>
        <v>0</v>
      </c>
      <c r="AI662" s="310" t="str">
        <f>IF(AH662=0,"",
IF(SUM($AH$142:AH662)=1,AJ662,
IF($AH$717&gt;SUM($AH$142:AH662),_xlfn.CONCAT(", ",AJ662),
IF($AH$717=SUM($AH$142:AH662),_xlfn.CONCAT(" y ",AJ662)))))</f>
        <v/>
      </c>
      <c r="AJ662" s="19">
        <v>521</v>
      </c>
      <c r="AK662">
        <f t="shared" si="272"/>
        <v>0</v>
      </c>
      <c r="AL662">
        <f t="shared" si="275"/>
        <v>0</v>
      </c>
      <c r="AM662">
        <f t="shared" si="276"/>
        <v>0</v>
      </c>
      <c r="AN662">
        <f t="shared" si="277"/>
        <v>0</v>
      </c>
      <c r="AO662">
        <f t="shared" si="278"/>
        <v>0</v>
      </c>
      <c r="AP662">
        <f t="shared" si="279"/>
        <v>0</v>
      </c>
      <c r="AQ662">
        <f t="shared" si="280"/>
        <v>0</v>
      </c>
      <c r="AR662">
        <f t="shared" si="281"/>
        <v>0</v>
      </c>
      <c r="AS662">
        <f t="shared" si="282"/>
        <v>0</v>
      </c>
      <c r="AT662" s="311">
        <f t="shared" si="283"/>
        <v>0</v>
      </c>
      <c r="AU662" s="312">
        <f t="shared" si="284"/>
        <v>0</v>
      </c>
      <c r="AV662" s="313">
        <f t="shared" si="285"/>
        <v>0</v>
      </c>
      <c r="AW662" s="314">
        <f t="shared" si="295"/>
        <v>0</v>
      </c>
      <c r="AX662" s="311">
        <f t="shared" si="286"/>
        <v>0</v>
      </c>
      <c r="AY662" s="312">
        <f t="shared" si="287"/>
        <v>0</v>
      </c>
      <c r="AZ662" s="313">
        <f t="shared" si="288"/>
        <v>0</v>
      </c>
      <c r="BA662" s="314">
        <f t="shared" si="296"/>
        <v>0</v>
      </c>
      <c r="BB662" s="311">
        <f t="shared" si="289"/>
        <v>0</v>
      </c>
      <c r="BC662" s="312">
        <f t="shared" si="290"/>
        <v>0</v>
      </c>
      <c r="BD662" s="313">
        <f t="shared" si="291"/>
        <v>0</v>
      </c>
      <c r="BE662" s="314">
        <f t="shared" si="297"/>
        <v>0</v>
      </c>
      <c r="BF662" s="311">
        <f t="shared" si="292"/>
        <v>0</v>
      </c>
      <c r="BG662" s="312">
        <f t="shared" si="293"/>
        <v>0</v>
      </c>
      <c r="BH662" s="313">
        <f t="shared" si="294"/>
        <v>0</v>
      </c>
      <c r="BI662" s="314">
        <f t="shared" si="298"/>
        <v>0</v>
      </c>
      <c r="BJ662" s="247">
        <f t="shared" si="299"/>
        <v>0</v>
      </c>
      <c r="BK662" s="310" t="str">
        <f>IF(BJ662=0,"",
IF(SUM($BJ$143:BJ662)=1,BL662,
IF($BJ$718&gt;SUM($BJ$143:BJ662),_xlfn.CONCAT(", ",BL662),
IF($BJ$718=SUM($BJ$143:BJ662),_xlfn.CONCAT(" y ",BL662)))))</f>
        <v/>
      </c>
      <c r="BL662" s="19">
        <v>520</v>
      </c>
      <c r="BM662" s="14"/>
      <c r="BN662" s="315"/>
      <c r="BO662" s="315"/>
      <c r="BP662" s="315"/>
      <c r="BQ662" s="315"/>
      <c r="BR662" s="315"/>
      <c r="BS662" s="315"/>
      <c r="BT662" s="315"/>
      <c r="BU662" s="315"/>
      <c r="BV662" s="14"/>
      <c r="BW662" s="14"/>
      <c r="BX662" s="14"/>
      <c r="BY662" s="14"/>
      <c r="BZ662" s="14"/>
      <c r="CA662" s="14"/>
      <c r="CB662" s="14"/>
      <c r="CC662" s="14"/>
      <c r="CD662" s="14"/>
      <c r="CE662" s="14"/>
      <c r="CF662" s="14"/>
      <c r="CG662" s="14"/>
      <c r="CH662" s="14"/>
      <c r="CI662" s="14"/>
      <c r="CJ662" s="14"/>
      <c r="CK662" s="14"/>
      <c r="CL662" s="14"/>
    </row>
    <row r="663" spans="1:90" ht="15" customHeight="1">
      <c r="A663" s="5"/>
      <c r="B663" s="6"/>
      <c r="C663" s="19" t="s">
        <v>7186</v>
      </c>
      <c r="D663" s="634" t="str">
        <f>IF($AC$136="","",IF(HLOOKUP($AC$136,Presentación!$AQ$3:$BV$574,Presentación!AP524)="","",HLOOKUP($AC$136,Presentación!$AQ$3:$BV$574,Presentación!AP524,0)))</f>
        <v/>
      </c>
      <c r="E663" s="669"/>
      <c r="F663" s="670"/>
      <c r="G663" s="752" t="str">
        <f>IF($AC$136="","",IF(HLOOKUP($AC$136,Presentación!$BZ$3:$DE$574,Presentación!AP524,0)="","",HLOOKUP($AC$136,Presentación!$BZ$3:$DE$574,Presentación!AP524,0)))</f>
        <v/>
      </c>
      <c r="H663" s="669"/>
      <c r="I663" s="669"/>
      <c r="J663" s="669"/>
      <c r="K663" s="669"/>
      <c r="L663" s="669"/>
      <c r="M663" s="669"/>
      <c r="N663" s="669"/>
      <c r="O663" s="669"/>
      <c r="P663" s="669"/>
      <c r="Q663" s="669"/>
      <c r="R663" s="669"/>
      <c r="S663" s="670"/>
      <c r="T663" s="866"/>
      <c r="U663" s="745"/>
      <c r="V663" s="746"/>
      <c r="W663" s="112"/>
      <c r="X663" s="112"/>
      <c r="Y663" s="112"/>
      <c r="Z663" s="112"/>
      <c r="AA663" s="112"/>
      <c r="AB663" s="112"/>
      <c r="AC663" s="112"/>
      <c r="AD663" s="112"/>
      <c r="AG663">
        <f t="shared" si="273"/>
        <v>0</v>
      </c>
      <c r="AH663" s="247">
        <f t="shared" si="274"/>
        <v>0</v>
      </c>
      <c r="AI663" s="310" t="str">
        <f>IF(AH663=0,"",
IF(SUM($AH$142:AH663)=1,AJ663,
IF($AH$717&gt;SUM($AH$142:AH663),_xlfn.CONCAT(", ",AJ663),
IF($AH$717=SUM($AH$142:AH663),_xlfn.CONCAT(" y ",AJ663)))))</f>
        <v/>
      </c>
      <c r="AJ663" s="19">
        <v>522</v>
      </c>
      <c r="AK663">
        <f t="shared" si="272"/>
        <v>0</v>
      </c>
      <c r="AL663">
        <f t="shared" si="275"/>
        <v>0</v>
      </c>
      <c r="AM663">
        <f t="shared" si="276"/>
        <v>0</v>
      </c>
      <c r="AN663">
        <f t="shared" si="277"/>
        <v>0</v>
      </c>
      <c r="AO663">
        <f t="shared" si="278"/>
        <v>0</v>
      </c>
      <c r="AP663">
        <f t="shared" si="279"/>
        <v>0</v>
      </c>
      <c r="AQ663">
        <f t="shared" si="280"/>
        <v>0</v>
      </c>
      <c r="AR663">
        <f t="shared" si="281"/>
        <v>0</v>
      </c>
      <c r="AS663">
        <f t="shared" si="282"/>
        <v>0</v>
      </c>
      <c r="AT663" s="311">
        <f t="shared" si="283"/>
        <v>0</v>
      </c>
      <c r="AU663" s="312">
        <f t="shared" si="284"/>
        <v>0</v>
      </c>
      <c r="AV663" s="313">
        <f t="shared" si="285"/>
        <v>0</v>
      </c>
      <c r="AW663" s="314">
        <f t="shared" si="295"/>
        <v>0</v>
      </c>
      <c r="AX663" s="311">
        <f t="shared" si="286"/>
        <v>0</v>
      </c>
      <c r="AY663" s="312">
        <f t="shared" si="287"/>
        <v>0</v>
      </c>
      <c r="AZ663" s="313">
        <f t="shared" si="288"/>
        <v>0</v>
      </c>
      <c r="BA663" s="314">
        <f t="shared" si="296"/>
        <v>0</v>
      </c>
      <c r="BB663" s="311">
        <f t="shared" si="289"/>
        <v>0</v>
      </c>
      <c r="BC663" s="312">
        <f t="shared" si="290"/>
        <v>0</v>
      </c>
      <c r="BD663" s="313">
        <f t="shared" si="291"/>
        <v>0</v>
      </c>
      <c r="BE663" s="314">
        <f t="shared" si="297"/>
        <v>0</v>
      </c>
      <c r="BF663" s="311">
        <f t="shared" si="292"/>
        <v>0</v>
      </c>
      <c r="BG663" s="312">
        <f t="shared" si="293"/>
        <v>0</v>
      </c>
      <c r="BH663" s="313">
        <f t="shared" si="294"/>
        <v>0</v>
      </c>
      <c r="BI663" s="314">
        <f t="shared" si="298"/>
        <v>0</v>
      </c>
      <c r="BJ663" s="247">
        <f t="shared" si="299"/>
        <v>0</v>
      </c>
      <c r="BK663" s="310" t="str">
        <f>IF(BJ663=0,"",
IF(SUM($BJ$143:BJ663)=1,BL663,
IF($BJ$718&gt;SUM($BJ$143:BJ663),_xlfn.CONCAT(", ",BL663),
IF($BJ$718=SUM($BJ$143:BJ663),_xlfn.CONCAT(" y ",BL663)))))</f>
        <v/>
      </c>
      <c r="BL663" s="19">
        <v>521</v>
      </c>
      <c r="BM663" s="14"/>
      <c r="BN663" s="315"/>
      <c r="BO663" s="315"/>
      <c r="BP663" s="315"/>
      <c r="BQ663" s="315"/>
      <c r="BR663" s="315"/>
      <c r="BS663" s="315"/>
      <c r="BT663" s="315"/>
      <c r="BU663" s="315"/>
      <c r="BV663" s="14"/>
      <c r="BW663" s="14"/>
      <c r="BX663" s="14"/>
      <c r="BY663" s="14"/>
      <c r="BZ663" s="14"/>
      <c r="CA663" s="14"/>
      <c r="CB663" s="14"/>
      <c r="CC663" s="14"/>
      <c r="CD663" s="14"/>
      <c r="CE663" s="14"/>
      <c r="CF663" s="14"/>
      <c r="CG663" s="14"/>
      <c r="CH663" s="14"/>
      <c r="CI663" s="14"/>
      <c r="CJ663" s="14"/>
      <c r="CK663" s="14"/>
      <c r="CL663" s="14"/>
    </row>
    <row r="664" spans="1:90" ht="15" customHeight="1">
      <c r="A664" s="5"/>
      <c r="B664" s="6"/>
      <c r="C664" s="19" t="s">
        <v>7187</v>
      </c>
      <c r="D664" s="634" t="str">
        <f>IF($AC$136="","",IF(HLOOKUP($AC$136,Presentación!$AQ$3:$BV$574,Presentación!AP525)="","",HLOOKUP($AC$136,Presentación!$AQ$3:$BV$574,Presentación!AP525,0)))</f>
        <v/>
      </c>
      <c r="E664" s="669"/>
      <c r="F664" s="670"/>
      <c r="G664" s="752" t="str">
        <f>IF($AC$136="","",IF(HLOOKUP($AC$136,Presentación!$BZ$3:$DE$574,Presentación!AP525,0)="","",HLOOKUP($AC$136,Presentación!$BZ$3:$DE$574,Presentación!AP525,0)))</f>
        <v/>
      </c>
      <c r="H664" s="669"/>
      <c r="I664" s="669"/>
      <c r="J664" s="669"/>
      <c r="K664" s="669"/>
      <c r="L664" s="669"/>
      <c r="M664" s="669"/>
      <c r="N664" s="669"/>
      <c r="O664" s="669"/>
      <c r="P664" s="669"/>
      <c r="Q664" s="669"/>
      <c r="R664" s="669"/>
      <c r="S664" s="670"/>
      <c r="T664" s="866"/>
      <c r="U664" s="745"/>
      <c r="V664" s="746"/>
      <c r="W664" s="112"/>
      <c r="X664" s="112"/>
      <c r="Y664" s="112"/>
      <c r="Z664" s="112"/>
      <c r="AA664" s="112"/>
      <c r="AB664" s="112"/>
      <c r="AC664" s="112"/>
      <c r="AD664" s="112"/>
      <c r="AG664">
        <f t="shared" si="273"/>
        <v>0</v>
      </c>
      <c r="AH664" s="247">
        <f t="shared" si="274"/>
        <v>0</v>
      </c>
      <c r="AI664" s="310" t="str">
        <f>IF(AH664=0,"",
IF(SUM($AH$142:AH664)=1,AJ664,
IF($AH$717&gt;SUM($AH$142:AH664),_xlfn.CONCAT(", ",AJ664),
IF($AH$717=SUM($AH$142:AH664),_xlfn.CONCAT(" y ",AJ664)))))</f>
        <v/>
      </c>
      <c r="AJ664" s="19">
        <v>523</v>
      </c>
      <c r="AK664">
        <f t="shared" si="272"/>
        <v>0</v>
      </c>
      <c r="AL664">
        <f t="shared" si="275"/>
        <v>0</v>
      </c>
      <c r="AM664">
        <f t="shared" si="276"/>
        <v>0</v>
      </c>
      <c r="AN664">
        <f t="shared" si="277"/>
        <v>0</v>
      </c>
      <c r="AO664">
        <f t="shared" si="278"/>
        <v>0</v>
      </c>
      <c r="AP664">
        <f t="shared" si="279"/>
        <v>0</v>
      </c>
      <c r="AQ664">
        <f t="shared" si="280"/>
        <v>0</v>
      </c>
      <c r="AR664">
        <f t="shared" si="281"/>
        <v>0</v>
      </c>
      <c r="AS664">
        <f t="shared" si="282"/>
        <v>0</v>
      </c>
      <c r="AT664" s="311">
        <f t="shared" si="283"/>
        <v>0</v>
      </c>
      <c r="AU664" s="312">
        <f t="shared" si="284"/>
        <v>0</v>
      </c>
      <c r="AV664" s="313">
        <f t="shared" si="285"/>
        <v>0</v>
      </c>
      <c r="AW664" s="314">
        <f t="shared" si="295"/>
        <v>0</v>
      </c>
      <c r="AX664" s="311">
        <f t="shared" si="286"/>
        <v>0</v>
      </c>
      <c r="AY664" s="312">
        <f t="shared" si="287"/>
        <v>0</v>
      </c>
      <c r="AZ664" s="313">
        <f t="shared" si="288"/>
        <v>0</v>
      </c>
      <c r="BA664" s="314">
        <f t="shared" si="296"/>
        <v>0</v>
      </c>
      <c r="BB664" s="311">
        <f t="shared" si="289"/>
        <v>0</v>
      </c>
      <c r="BC664" s="312">
        <f t="shared" si="290"/>
        <v>0</v>
      </c>
      <c r="BD664" s="313">
        <f t="shared" si="291"/>
        <v>0</v>
      </c>
      <c r="BE664" s="314">
        <f t="shared" si="297"/>
        <v>0</v>
      </c>
      <c r="BF664" s="311">
        <f t="shared" si="292"/>
        <v>0</v>
      </c>
      <c r="BG664" s="312">
        <f t="shared" si="293"/>
        <v>0</v>
      </c>
      <c r="BH664" s="313">
        <f t="shared" si="294"/>
        <v>0</v>
      </c>
      <c r="BI664" s="314">
        <f t="shared" si="298"/>
        <v>0</v>
      </c>
      <c r="BJ664" s="247">
        <f t="shared" si="299"/>
        <v>0</v>
      </c>
      <c r="BK664" s="310" t="str">
        <f>IF(BJ664=0,"",
IF(SUM($BJ$143:BJ664)=1,BL664,
IF($BJ$718&gt;SUM($BJ$143:BJ664),_xlfn.CONCAT(", ",BL664),
IF($BJ$718=SUM($BJ$143:BJ664),_xlfn.CONCAT(" y ",BL664)))))</f>
        <v/>
      </c>
      <c r="BL664" s="19">
        <v>522</v>
      </c>
      <c r="BM664" s="14"/>
      <c r="BN664" s="315"/>
      <c r="BO664" s="315"/>
      <c r="BP664" s="315"/>
      <c r="BQ664" s="315"/>
      <c r="BR664" s="315"/>
      <c r="BS664" s="315"/>
      <c r="BT664" s="315"/>
      <c r="BU664" s="315"/>
      <c r="BV664" s="14"/>
      <c r="BW664" s="14"/>
      <c r="BX664" s="14"/>
      <c r="BY664" s="14"/>
      <c r="BZ664" s="14"/>
      <c r="CA664" s="14"/>
      <c r="CB664" s="14"/>
      <c r="CC664" s="14"/>
      <c r="CD664" s="14"/>
      <c r="CE664" s="14"/>
      <c r="CF664" s="14"/>
      <c r="CG664" s="14"/>
      <c r="CH664" s="14"/>
      <c r="CI664" s="14"/>
      <c r="CJ664" s="14"/>
      <c r="CK664" s="14"/>
      <c r="CL664" s="14"/>
    </row>
    <row r="665" spans="1:90" ht="15" customHeight="1">
      <c r="A665" s="5"/>
      <c r="B665" s="6"/>
      <c r="C665" s="19" t="s">
        <v>7188</v>
      </c>
      <c r="D665" s="634" t="str">
        <f>IF($AC$136="","",IF(HLOOKUP($AC$136,Presentación!$AQ$3:$BV$574,Presentación!AP526)="","",HLOOKUP($AC$136,Presentación!$AQ$3:$BV$574,Presentación!AP526,0)))</f>
        <v/>
      </c>
      <c r="E665" s="669"/>
      <c r="F665" s="670"/>
      <c r="G665" s="752" t="str">
        <f>IF($AC$136="","",IF(HLOOKUP($AC$136,Presentación!$BZ$3:$DE$574,Presentación!AP526,0)="","",HLOOKUP($AC$136,Presentación!$BZ$3:$DE$574,Presentación!AP526,0)))</f>
        <v/>
      </c>
      <c r="H665" s="669"/>
      <c r="I665" s="669"/>
      <c r="J665" s="669"/>
      <c r="K665" s="669"/>
      <c r="L665" s="669"/>
      <c r="M665" s="669"/>
      <c r="N665" s="669"/>
      <c r="O665" s="669"/>
      <c r="P665" s="669"/>
      <c r="Q665" s="669"/>
      <c r="R665" s="669"/>
      <c r="S665" s="670"/>
      <c r="T665" s="866"/>
      <c r="U665" s="745"/>
      <c r="V665" s="746"/>
      <c r="W665" s="112"/>
      <c r="X665" s="112"/>
      <c r="Y665" s="112"/>
      <c r="Z665" s="112"/>
      <c r="AA665" s="112"/>
      <c r="AB665" s="112"/>
      <c r="AC665" s="112"/>
      <c r="AD665" s="112"/>
      <c r="AG665">
        <f t="shared" si="273"/>
        <v>0</v>
      </c>
      <c r="AH665" s="247">
        <f t="shared" si="274"/>
        <v>0</v>
      </c>
      <c r="AI665" s="310" t="str">
        <f>IF(AH665=0,"",
IF(SUM($AH$142:AH665)=1,AJ665,
IF($AH$717&gt;SUM($AH$142:AH665),_xlfn.CONCAT(", ",AJ665),
IF($AH$717=SUM($AH$142:AH665),_xlfn.CONCAT(" y ",AJ665)))))</f>
        <v/>
      </c>
      <c r="AJ665" s="19">
        <v>524</v>
      </c>
      <c r="AK665">
        <f t="shared" si="272"/>
        <v>0</v>
      </c>
      <c r="AL665">
        <f t="shared" si="275"/>
        <v>0</v>
      </c>
      <c r="AM665">
        <f t="shared" si="276"/>
        <v>0</v>
      </c>
      <c r="AN665">
        <f t="shared" si="277"/>
        <v>0</v>
      </c>
      <c r="AO665">
        <f t="shared" si="278"/>
        <v>0</v>
      </c>
      <c r="AP665">
        <f t="shared" si="279"/>
        <v>0</v>
      </c>
      <c r="AQ665">
        <f t="shared" si="280"/>
        <v>0</v>
      </c>
      <c r="AR665">
        <f t="shared" si="281"/>
        <v>0</v>
      </c>
      <c r="AS665">
        <f t="shared" si="282"/>
        <v>0</v>
      </c>
      <c r="AT665" s="311">
        <f t="shared" si="283"/>
        <v>0</v>
      </c>
      <c r="AU665" s="312">
        <f t="shared" si="284"/>
        <v>0</v>
      </c>
      <c r="AV665" s="313">
        <f t="shared" si="285"/>
        <v>0</v>
      </c>
      <c r="AW665" s="314">
        <f t="shared" si="295"/>
        <v>0</v>
      </c>
      <c r="AX665" s="311">
        <f t="shared" si="286"/>
        <v>0</v>
      </c>
      <c r="AY665" s="312">
        <f t="shared" si="287"/>
        <v>0</v>
      </c>
      <c r="AZ665" s="313">
        <f t="shared" si="288"/>
        <v>0</v>
      </c>
      <c r="BA665" s="314">
        <f t="shared" si="296"/>
        <v>0</v>
      </c>
      <c r="BB665" s="311">
        <f t="shared" si="289"/>
        <v>0</v>
      </c>
      <c r="BC665" s="312">
        <f t="shared" si="290"/>
        <v>0</v>
      </c>
      <c r="BD665" s="313">
        <f t="shared" si="291"/>
        <v>0</v>
      </c>
      <c r="BE665" s="314">
        <f t="shared" si="297"/>
        <v>0</v>
      </c>
      <c r="BF665" s="311">
        <f t="shared" si="292"/>
        <v>0</v>
      </c>
      <c r="BG665" s="312">
        <f t="shared" si="293"/>
        <v>0</v>
      </c>
      <c r="BH665" s="313">
        <f t="shared" si="294"/>
        <v>0</v>
      </c>
      <c r="BI665" s="314">
        <f t="shared" si="298"/>
        <v>0</v>
      </c>
      <c r="BJ665" s="247">
        <f t="shared" si="299"/>
        <v>0</v>
      </c>
      <c r="BK665" s="310" t="str">
        <f>IF(BJ665=0,"",
IF(SUM($BJ$143:BJ665)=1,BL665,
IF($BJ$718&gt;SUM($BJ$143:BJ665),_xlfn.CONCAT(", ",BL665),
IF($BJ$718=SUM($BJ$143:BJ665),_xlfn.CONCAT(" y ",BL665)))))</f>
        <v/>
      </c>
      <c r="BL665" s="19">
        <v>523</v>
      </c>
      <c r="BM665" s="14"/>
      <c r="BN665" s="315"/>
      <c r="BO665" s="315"/>
      <c r="BP665" s="315"/>
      <c r="BQ665" s="315"/>
      <c r="BR665" s="315"/>
      <c r="BS665" s="315"/>
      <c r="BT665" s="315"/>
      <c r="BU665" s="315"/>
      <c r="BV665" s="14"/>
      <c r="BW665" s="14"/>
      <c r="BX665" s="14"/>
      <c r="BY665" s="14"/>
      <c r="BZ665" s="14"/>
      <c r="CA665" s="14"/>
      <c r="CB665" s="14"/>
      <c r="CC665" s="14"/>
      <c r="CD665" s="14"/>
      <c r="CE665" s="14"/>
      <c r="CF665" s="14"/>
      <c r="CG665" s="14"/>
      <c r="CH665" s="14"/>
      <c r="CI665" s="14"/>
      <c r="CJ665" s="14"/>
      <c r="CK665" s="14"/>
      <c r="CL665" s="14"/>
    </row>
    <row r="666" spans="1:90" ht="15" customHeight="1">
      <c r="A666" s="5"/>
      <c r="B666" s="6"/>
      <c r="C666" s="19" t="s">
        <v>7189</v>
      </c>
      <c r="D666" s="634" t="str">
        <f>IF($AC$136="","",IF(HLOOKUP($AC$136,Presentación!$AQ$3:$BV$574,Presentación!AP527)="","",HLOOKUP($AC$136,Presentación!$AQ$3:$BV$574,Presentación!AP527,0)))</f>
        <v/>
      </c>
      <c r="E666" s="669"/>
      <c r="F666" s="670"/>
      <c r="G666" s="752" t="str">
        <f>IF($AC$136="","",IF(HLOOKUP($AC$136,Presentación!$BZ$3:$DE$574,Presentación!AP527,0)="","",HLOOKUP($AC$136,Presentación!$BZ$3:$DE$574,Presentación!AP527,0)))</f>
        <v/>
      </c>
      <c r="H666" s="669"/>
      <c r="I666" s="669"/>
      <c r="J666" s="669"/>
      <c r="K666" s="669"/>
      <c r="L666" s="669"/>
      <c r="M666" s="669"/>
      <c r="N666" s="669"/>
      <c r="O666" s="669"/>
      <c r="P666" s="669"/>
      <c r="Q666" s="669"/>
      <c r="R666" s="669"/>
      <c r="S666" s="670"/>
      <c r="T666" s="866"/>
      <c r="U666" s="745"/>
      <c r="V666" s="746"/>
      <c r="W666" s="112"/>
      <c r="X666" s="112"/>
      <c r="Y666" s="112"/>
      <c r="Z666" s="112"/>
      <c r="AA666" s="112"/>
      <c r="AB666" s="112"/>
      <c r="AC666" s="112"/>
      <c r="AD666" s="112"/>
      <c r="AG666">
        <f t="shared" si="273"/>
        <v>0</v>
      </c>
      <c r="AH666" s="247">
        <f t="shared" si="274"/>
        <v>0</v>
      </c>
      <c r="AI666" s="310" t="str">
        <f>IF(AH666=0,"",
IF(SUM($AH$142:AH666)=1,AJ666,
IF($AH$717&gt;SUM($AH$142:AH666),_xlfn.CONCAT(", ",AJ666),
IF($AH$717=SUM($AH$142:AH666),_xlfn.CONCAT(" y ",AJ666)))))</f>
        <v/>
      </c>
      <c r="AJ666" s="19">
        <v>525</v>
      </c>
      <c r="AK666">
        <f t="shared" si="272"/>
        <v>0</v>
      </c>
      <c r="AL666">
        <f t="shared" si="275"/>
        <v>0</v>
      </c>
      <c r="AM666">
        <f t="shared" si="276"/>
        <v>0</v>
      </c>
      <c r="AN666">
        <f t="shared" si="277"/>
        <v>0</v>
      </c>
      <c r="AO666">
        <f t="shared" si="278"/>
        <v>0</v>
      </c>
      <c r="AP666">
        <f t="shared" si="279"/>
        <v>0</v>
      </c>
      <c r="AQ666">
        <f t="shared" si="280"/>
        <v>0</v>
      </c>
      <c r="AR666">
        <f t="shared" si="281"/>
        <v>0</v>
      </c>
      <c r="AS666">
        <f t="shared" si="282"/>
        <v>0</v>
      </c>
      <c r="AT666" s="311">
        <f t="shared" si="283"/>
        <v>0</v>
      </c>
      <c r="AU666" s="312">
        <f t="shared" si="284"/>
        <v>0</v>
      </c>
      <c r="AV666" s="313">
        <f t="shared" si="285"/>
        <v>0</v>
      </c>
      <c r="AW666" s="314">
        <f t="shared" si="295"/>
        <v>0</v>
      </c>
      <c r="AX666" s="311">
        <f t="shared" si="286"/>
        <v>0</v>
      </c>
      <c r="AY666" s="312">
        <f t="shared" si="287"/>
        <v>0</v>
      </c>
      <c r="AZ666" s="313">
        <f t="shared" si="288"/>
        <v>0</v>
      </c>
      <c r="BA666" s="314">
        <f t="shared" si="296"/>
        <v>0</v>
      </c>
      <c r="BB666" s="311">
        <f t="shared" si="289"/>
        <v>0</v>
      </c>
      <c r="BC666" s="312">
        <f t="shared" si="290"/>
        <v>0</v>
      </c>
      <c r="BD666" s="313">
        <f t="shared" si="291"/>
        <v>0</v>
      </c>
      <c r="BE666" s="314">
        <f t="shared" si="297"/>
        <v>0</v>
      </c>
      <c r="BF666" s="311">
        <f t="shared" si="292"/>
        <v>0</v>
      </c>
      <c r="BG666" s="312">
        <f t="shared" si="293"/>
        <v>0</v>
      </c>
      <c r="BH666" s="313">
        <f t="shared" si="294"/>
        <v>0</v>
      </c>
      <c r="BI666" s="314">
        <f t="shared" si="298"/>
        <v>0</v>
      </c>
      <c r="BJ666" s="247">
        <f t="shared" si="299"/>
        <v>0</v>
      </c>
      <c r="BK666" s="310" t="str">
        <f>IF(BJ666=0,"",
IF(SUM($BJ$143:BJ666)=1,BL666,
IF($BJ$718&gt;SUM($BJ$143:BJ666),_xlfn.CONCAT(", ",BL666),
IF($BJ$718=SUM($BJ$143:BJ666),_xlfn.CONCAT(" y ",BL666)))))</f>
        <v/>
      </c>
      <c r="BL666" s="19">
        <v>524</v>
      </c>
      <c r="BM666" s="14"/>
      <c r="BN666" s="315"/>
      <c r="BO666" s="315"/>
      <c r="BP666" s="315"/>
      <c r="BQ666" s="315"/>
      <c r="BR666" s="315"/>
      <c r="BS666" s="315"/>
      <c r="BT666" s="315"/>
      <c r="BU666" s="315"/>
      <c r="BV666" s="14"/>
      <c r="BW666" s="14"/>
      <c r="BX666" s="14"/>
      <c r="BY666" s="14"/>
      <c r="BZ666" s="14"/>
      <c r="CA666" s="14"/>
      <c r="CB666" s="14"/>
      <c r="CC666" s="14"/>
      <c r="CD666" s="14"/>
      <c r="CE666" s="14"/>
      <c r="CF666" s="14"/>
      <c r="CG666" s="14"/>
      <c r="CH666" s="14"/>
      <c r="CI666" s="14"/>
      <c r="CJ666" s="14"/>
      <c r="CK666" s="14"/>
      <c r="CL666" s="14"/>
    </row>
    <row r="667" spans="1:90" ht="15" customHeight="1">
      <c r="A667" s="5"/>
      <c r="B667" s="6"/>
      <c r="C667" s="19" t="s">
        <v>7190</v>
      </c>
      <c r="D667" s="634" t="str">
        <f>IF($AC$136="","",IF(HLOOKUP($AC$136,Presentación!$AQ$3:$BV$574,Presentación!AP528)="","",HLOOKUP($AC$136,Presentación!$AQ$3:$BV$574,Presentación!AP528,0)))</f>
        <v/>
      </c>
      <c r="E667" s="669"/>
      <c r="F667" s="670"/>
      <c r="G667" s="752" t="str">
        <f>IF($AC$136="","",IF(HLOOKUP($AC$136,Presentación!$BZ$3:$DE$574,Presentación!AP528,0)="","",HLOOKUP($AC$136,Presentación!$BZ$3:$DE$574,Presentación!AP528,0)))</f>
        <v/>
      </c>
      <c r="H667" s="669"/>
      <c r="I667" s="669"/>
      <c r="J667" s="669"/>
      <c r="K667" s="669"/>
      <c r="L667" s="669"/>
      <c r="M667" s="669"/>
      <c r="N667" s="669"/>
      <c r="O667" s="669"/>
      <c r="P667" s="669"/>
      <c r="Q667" s="669"/>
      <c r="R667" s="669"/>
      <c r="S667" s="670"/>
      <c r="T667" s="866"/>
      <c r="U667" s="745"/>
      <c r="V667" s="746"/>
      <c r="W667" s="112"/>
      <c r="X667" s="112"/>
      <c r="Y667" s="112"/>
      <c r="Z667" s="112"/>
      <c r="AA667" s="112"/>
      <c r="AB667" s="112"/>
      <c r="AC667" s="112"/>
      <c r="AD667" s="112"/>
      <c r="AG667">
        <f t="shared" si="273"/>
        <v>0</v>
      </c>
      <c r="AH667" s="247">
        <f t="shared" si="274"/>
        <v>0</v>
      </c>
      <c r="AI667" s="310" t="str">
        <f>IF(AH667=0,"",
IF(SUM($AH$142:AH667)=1,AJ667,
IF($AH$717&gt;SUM($AH$142:AH667),_xlfn.CONCAT(", ",AJ667),
IF($AH$717=SUM($AH$142:AH667),_xlfn.CONCAT(" y ",AJ667)))))</f>
        <v/>
      </c>
      <c r="AJ667" s="19">
        <v>526</v>
      </c>
      <c r="AK667">
        <f t="shared" si="272"/>
        <v>0</v>
      </c>
      <c r="AL667">
        <f t="shared" si="275"/>
        <v>0</v>
      </c>
      <c r="AM667">
        <f t="shared" si="276"/>
        <v>0</v>
      </c>
      <c r="AN667">
        <f t="shared" si="277"/>
        <v>0</v>
      </c>
      <c r="AO667">
        <f t="shared" si="278"/>
        <v>0</v>
      </c>
      <c r="AP667">
        <f t="shared" si="279"/>
        <v>0</v>
      </c>
      <c r="AQ667">
        <f t="shared" si="280"/>
        <v>0</v>
      </c>
      <c r="AR667">
        <f t="shared" si="281"/>
        <v>0</v>
      </c>
      <c r="AS667">
        <f t="shared" si="282"/>
        <v>0</v>
      </c>
      <c r="AT667" s="311">
        <f t="shared" si="283"/>
        <v>0</v>
      </c>
      <c r="AU667" s="312">
        <f t="shared" si="284"/>
        <v>0</v>
      </c>
      <c r="AV667" s="313">
        <f t="shared" si="285"/>
        <v>0</v>
      </c>
      <c r="AW667" s="314">
        <f t="shared" si="295"/>
        <v>0</v>
      </c>
      <c r="AX667" s="311">
        <f t="shared" si="286"/>
        <v>0</v>
      </c>
      <c r="AY667" s="312">
        <f t="shared" si="287"/>
        <v>0</v>
      </c>
      <c r="AZ667" s="313">
        <f t="shared" si="288"/>
        <v>0</v>
      </c>
      <c r="BA667" s="314">
        <f t="shared" si="296"/>
        <v>0</v>
      </c>
      <c r="BB667" s="311">
        <f t="shared" si="289"/>
        <v>0</v>
      </c>
      <c r="BC667" s="312">
        <f t="shared" si="290"/>
        <v>0</v>
      </c>
      <c r="BD667" s="313">
        <f t="shared" si="291"/>
        <v>0</v>
      </c>
      <c r="BE667" s="314">
        <f t="shared" si="297"/>
        <v>0</v>
      </c>
      <c r="BF667" s="311">
        <f t="shared" si="292"/>
        <v>0</v>
      </c>
      <c r="BG667" s="312">
        <f t="shared" si="293"/>
        <v>0</v>
      </c>
      <c r="BH667" s="313">
        <f t="shared" si="294"/>
        <v>0</v>
      </c>
      <c r="BI667" s="314">
        <f t="shared" si="298"/>
        <v>0</v>
      </c>
      <c r="BJ667" s="247">
        <f t="shared" si="299"/>
        <v>0</v>
      </c>
      <c r="BK667" s="310" t="str">
        <f>IF(BJ667=0,"",
IF(SUM($BJ$143:BJ667)=1,BL667,
IF($BJ$718&gt;SUM($BJ$143:BJ667),_xlfn.CONCAT(", ",BL667),
IF($BJ$718=SUM($BJ$143:BJ667),_xlfn.CONCAT(" y ",BL667)))))</f>
        <v/>
      </c>
      <c r="BL667" s="19">
        <v>525</v>
      </c>
      <c r="BM667" s="14"/>
      <c r="BN667" s="315"/>
      <c r="BO667" s="315"/>
      <c r="BP667" s="315"/>
      <c r="BQ667" s="315"/>
      <c r="BR667" s="315"/>
      <c r="BS667" s="315"/>
      <c r="BT667" s="315"/>
      <c r="BU667" s="315"/>
      <c r="BV667" s="14"/>
      <c r="BW667" s="14"/>
      <c r="BX667" s="14"/>
      <c r="BY667" s="14"/>
      <c r="BZ667" s="14"/>
      <c r="CA667" s="14"/>
      <c r="CB667" s="14"/>
      <c r="CC667" s="14"/>
      <c r="CD667" s="14"/>
      <c r="CE667" s="14"/>
      <c r="CF667" s="14"/>
      <c r="CG667" s="14"/>
      <c r="CH667" s="14"/>
      <c r="CI667" s="14"/>
      <c r="CJ667" s="14"/>
      <c r="CK667" s="14"/>
      <c r="CL667" s="14"/>
    </row>
    <row r="668" spans="1:90" ht="15" customHeight="1">
      <c r="A668" s="5"/>
      <c r="B668" s="6"/>
      <c r="C668" s="19" t="s">
        <v>7191</v>
      </c>
      <c r="D668" s="634" t="str">
        <f>IF($AC$136="","",IF(HLOOKUP($AC$136,Presentación!$AQ$3:$BV$574,Presentación!AP529)="","",HLOOKUP($AC$136,Presentación!$AQ$3:$BV$574,Presentación!AP529,0)))</f>
        <v/>
      </c>
      <c r="E668" s="669"/>
      <c r="F668" s="670"/>
      <c r="G668" s="752" t="str">
        <f>IF($AC$136="","",IF(HLOOKUP($AC$136,Presentación!$BZ$3:$DE$574,Presentación!AP529,0)="","",HLOOKUP($AC$136,Presentación!$BZ$3:$DE$574,Presentación!AP529,0)))</f>
        <v/>
      </c>
      <c r="H668" s="669"/>
      <c r="I668" s="669"/>
      <c r="J668" s="669"/>
      <c r="K668" s="669"/>
      <c r="L668" s="669"/>
      <c r="M668" s="669"/>
      <c r="N668" s="669"/>
      <c r="O668" s="669"/>
      <c r="P668" s="669"/>
      <c r="Q668" s="669"/>
      <c r="R668" s="669"/>
      <c r="S668" s="670"/>
      <c r="T668" s="866"/>
      <c r="U668" s="745"/>
      <c r="V668" s="746"/>
      <c r="W668" s="112"/>
      <c r="X668" s="112"/>
      <c r="Y668" s="112"/>
      <c r="Z668" s="112"/>
      <c r="AA668" s="112"/>
      <c r="AB668" s="112"/>
      <c r="AC668" s="112"/>
      <c r="AD668" s="112"/>
      <c r="AG668">
        <f t="shared" si="273"/>
        <v>0</v>
      </c>
      <c r="AH668" s="247">
        <f t="shared" si="274"/>
        <v>0</v>
      </c>
      <c r="AI668" s="310" t="str">
        <f>IF(AH668=0,"",
IF(SUM($AH$142:AH668)=1,AJ668,
IF($AH$717&gt;SUM($AH$142:AH668),_xlfn.CONCAT(", ",AJ668),
IF($AH$717=SUM($AH$142:AH668),_xlfn.CONCAT(" y ",AJ668)))))</f>
        <v/>
      </c>
      <c r="AJ668" s="19">
        <v>527</v>
      </c>
      <c r="AK668">
        <f t="shared" si="272"/>
        <v>0</v>
      </c>
      <c r="AL668">
        <f t="shared" si="275"/>
        <v>0</v>
      </c>
      <c r="AM668">
        <f t="shared" si="276"/>
        <v>0</v>
      </c>
      <c r="AN668">
        <f t="shared" si="277"/>
        <v>0</v>
      </c>
      <c r="AO668">
        <f t="shared" si="278"/>
        <v>0</v>
      </c>
      <c r="AP668">
        <f t="shared" si="279"/>
        <v>0</v>
      </c>
      <c r="AQ668">
        <f t="shared" si="280"/>
        <v>0</v>
      </c>
      <c r="AR668">
        <f t="shared" si="281"/>
        <v>0</v>
      </c>
      <c r="AS668">
        <f t="shared" si="282"/>
        <v>0</v>
      </c>
      <c r="AT668" s="311">
        <f t="shared" si="283"/>
        <v>0</v>
      </c>
      <c r="AU668" s="312">
        <f t="shared" si="284"/>
        <v>0</v>
      </c>
      <c r="AV668" s="313">
        <f t="shared" si="285"/>
        <v>0</v>
      </c>
      <c r="AW668" s="314">
        <f t="shared" si="295"/>
        <v>0</v>
      </c>
      <c r="AX668" s="311">
        <f t="shared" si="286"/>
        <v>0</v>
      </c>
      <c r="AY668" s="312">
        <f t="shared" si="287"/>
        <v>0</v>
      </c>
      <c r="AZ668" s="313">
        <f t="shared" si="288"/>
        <v>0</v>
      </c>
      <c r="BA668" s="314">
        <f t="shared" si="296"/>
        <v>0</v>
      </c>
      <c r="BB668" s="311">
        <f t="shared" si="289"/>
        <v>0</v>
      </c>
      <c r="BC668" s="312">
        <f t="shared" si="290"/>
        <v>0</v>
      </c>
      <c r="BD668" s="313">
        <f t="shared" si="291"/>
        <v>0</v>
      </c>
      <c r="BE668" s="314">
        <f t="shared" si="297"/>
        <v>0</v>
      </c>
      <c r="BF668" s="311">
        <f t="shared" si="292"/>
        <v>0</v>
      </c>
      <c r="BG668" s="312">
        <f t="shared" si="293"/>
        <v>0</v>
      </c>
      <c r="BH668" s="313">
        <f t="shared" si="294"/>
        <v>0</v>
      </c>
      <c r="BI668" s="314">
        <f t="shared" si="298"/>
        <v>0</v>
      </c>
      <c r="BJ668" s="247">
        <f t="shared" si="299"/>
        <v>0</v>
      </c>
      <c r="BK668" s="310" t="str">
        <f>IF(BJ668=0,"",
IF(SUM($BJ$143:BJ668)=1,BL668,
IF($BJ$718&gt;SUM($BJ$143:BJ668),_xlfn.CONCAT(", ",BL668),
IF($BJ$718=SUM($BJ$143:BJ668),_xlfn.CONCAT(" y ",BL668)))))</f>
        <v/>
      </c>
      <c r="BL668" s="19">
        <v>526</v>
      </c>
      <c r="BM668" s="14"/>
      <c r="BN668" s="315"/>
      <c r="BO668" s="315"/>
      <c r="BP668" s="315"/>
      <c r="BQ668" s="315"/>
      <c r="BR668" s="315"/>
      <c r="BS668" s="315"/>
      <c r="BT668" s="315"/>
      <c r="BU668" s="315"/>
      <c r="BV668" s="14"/>
      <c r="BW668" s="14"/>
      <c r="BX668" s="14"/>
      <c r="BY668" s="14"/>
      <c r="BZ668" s="14"/>
      <c r="CA668" s="14"/>
      <c r="CB668" s="14"/>
      <c r="CC668" s="14"/>
      <c r="CD668" s="14"/>
      <c r="CE668" s="14"/>
      <c r="CF668" s="14"/>
      <c r="CG668" s="14"/>
      <c r="CH668" s="14"/>
      <c r="CI668" s="14"/>
      <c r="CJ668" s="14"/>
      <c r="CK668" s="14"/>
      <c r="CL668" s="14"/>
    </row>
    <row r="669" spans="1:90" ht="15" customHeight="1">
      <c r="A669" s="5"/>
      <c r="B669" s="6"/>
      <c r="C669" s="19" t="s">
        <v>7192</v>
      </c>
      <c r="D669" s="634" t="str">
        <f>IF($AC$136="","",IF(HLOOKUP($AC$136,Presentación!$AQ$3:$BV$574,Presentación!AP530)="","",HLOOKUP($AC$136,Presentación!$AQ$3:$BV$574,Presentación!AP530,0)))</f>
        <v/>
      </c>
      <c r="E669" s="669"/>
      <c r="F669" s="670"/>
      <c r="G669" s="752" t="str">
        <f>IF($AC$136="","",IF(HLOOKUP($AC$136,Presentación!$BZ$3:$DE$574,Presentación!AP530,0)="","",HLOOKUP($AC$136,Presentación!$BZ$3:$DE$574,Presentación!AP530,0)))</f>
        <v/>
      </c>
      <c r="H669" s="669"/>
      <c r="I669" s="669"/>
      <c r="J669" s="669"/>
      <c r="K669" s="669"/>
      <c r="L669" s="669"/>
      <c r="M669" s="669"/>
      <c r="N669" s="669"/>
      <c r="O669" s="669"/>
      <c r="P669" s="669"/>
      <c r="Q669" s="669"/>
      <c r="R669" s="669"/>
      <c r="S669" s="670"/>
      <c r="T669" s="866"/>
      <c r="U669" s="745"/>
      <c r="V669" s="746"/>
      <c r="W669" s="112"/>
      <c r="X669" s="112"/>
      <c r="Y669" s="112"/>
      <c r="Z669" s="112"/>
      <c r="AA669" s="112"/>
      <c r="AB669" s="112"/>
      <c r="AC669" s="112"/>
      <c r="AD669" s="112"/>
      <c r="AG669">
        <f t="shared" si="273"/>
        <v>0</v>
      </c>
      <c r="AH669" s="247">
        <f t="shared" si="274"/>
        <v>0</v>
      </c>
      <c r="AI669" s="310" t="str">
        <f>IF(AH669=0,"",
IF(SUM($AH$142:AH669)=1,AJ669,
IF($AH$717&gt;SUM($AH$142:AH669),_xlfn.CONCAT(", ",AJ669),
IF($AH$717=SUM($AH$142:AH669),_xlfn.CONCAT(" y ",AJ669)))))</f>
        <v/>
      </c>
      <c r="AJ669" s="19">
        <v>528</v>
      </c>
      <c r="AK669">
        <f t="shared" si="272"/>
        <v>0</v>
      </c>
      <c r="AL669">
        <f t="shared" si="275"/>
        <v>0</v>
      </c>
      <c r="AM669">
        <f t="shared" si="276"/>
        <v>0</v>
      </c>
      <c r="AN669">
        <f t="shared" si="277"/>
        <v>0</v>
      </c>
      <c r="AO669">
        <f t="shared" si="278"/>
        <v>0</v>
      </c>
      <c r="AP669">
        <f t="shared" si="279"/>
        <v>0</v>
      </c>
      <c r="AQ669">
        <f t="shared" si="280"/>
        <v>0</v>
      </c>
      <c r="AR669">
        <f t="shared" si="281"/>
        <v>0</v>
      </c>
      <c r="AS669">
        <f t="shared" si="282"/>
        <v>0</v>
      </c>
      <c r="AT669" s="311">
        <f t="shared" si="283"/>
        <v>0</v>
      </c>
      <c r="AU669" s="312">
        <f t="shared" si="284"/>
        <v>0</v>
      </c>
      <c r="AV669" s="313">
        <f t="shared" si="285"/>
        <v>0</v>
      </c>
      <c r="AW669" s="314">
        <f t="shared" si="295"/>
        <v>0</v>
      </c>
      <c r="AX669" s="311">
        <f t="shared" si="286"/>
        <v>0</v>
      </c>
      <c r="AY669" s="312">
        <f t="shared" si="287"/>
        <v>0</v>
      </c>
      <c r="AZ669" s="313">
        <f t="shared" si="288"/>
        <v>0</v>
      </c>
      <c r="BA669" s="314">
        <f t="shared" si="296"/>
        <v>0</v>
      </c>
      <c r="BB669" s="311">
        <f t="shared" si="289"/>
        <v>0</v>
      </c>
      <c r="BC669" s="312">
        <f t="shared" si="290"/>
        <v>0</v>
      </c>
      <c r="BD669" s="313">
        <f t="shared" si="291"/>
        <v>0</v>
      </c>
      <c r="BE669" s="314">
        <f t="shared" si="297"/>
        <v>0</v>
      </c>
      <c r="BF669" s="311">
        <f t="shared" si="292"/>
        <v>0</v>
      </c>
      <c r="BG669" s="312">
        <f t="shared" si="293"/>
        <v>0</v>
      </c>
      <c r="BH669" s="313">
        <f t="shared" si="294"/>
        <v>0</v>
      </c>
      <c r="BI669" s="314">
        <f t="shared" si="298"/>
        <v>0</v>
      </c>
      <c r="BJ669" s="247">
        <f t="shared" si="299"/>
        <v>0</v>
      </c>
      <c r="BK669" s="310" t="str">
        <f>IF(BJ669=0,"",
IF(SUM($BJ$143:BJ669)=1,BL669,
IF($BJ$718&gt;SUM($BJ$143:BJ669),_xlfn.CONCAT(", ",BL669),
IF($BJ$718=SUM($BJ$143:BJ669),_xlfn.CONCAT(" y ",BL669)))))</f>
        <v/>
      </c>
      <c r="BL669" s="19">
        <v>527</v>
      </c>
      <c r="BM669" s="14"/>
      <c r="BN669" s="315"/>
      <c r="BO669" s="315"/>
      <c r="BP669" s="315"/>
      <c r="BQ669" s="315"/>
      <c r="BR669" s="315"/>
      <c r="BS669" s="315"/>
      <c r="BT669" s="315"/>
      <c r="BU669" s="315"/>
      <c r="BV669" s="14"/>
      <c r="BW669" s="14"/>
      <c r="BX669" s="14"/>
      <c r="BY669" s="14"/>
      <c r="BZ669" s="14"/>
      <c r="CA669" s="14"/>
      <c r="CB669" s="14"/>
      <c r="CC669" s="14"/>
      <c r="CD669" s="14"/>
      <c r="CE669" s="14"/>
      <c r="CF669" s="14"/>
      <c r="CG669" s="14"/>
      <c r="CH669" s="14"/>
      <c r="CI669" s="14"/>
      <c r="CJ669" s="14"/>
      <c r="CK669" s="14"/>
      <c r="CL669" s="14"/>
    </row>
    <row r="670" spans="1:90" ht="15" customHeight="1">
      <c r="A670" s="5"/>
      <c r="B670" s="6"/>
      <c r="C670" s="19" t="s">
        <v>7193</v>
      </c>
      <c r="D670" s="634" t="str">
        <f>IF($AC$136="","",IF(HLOOKUP($AC$136,Presentación!$AQ$3:$BV$574,Presentación!AP531)="","",HLOOKUP($AC$136,Presentación!$AQ$3:$BV$574,Presentación!AP531,0)))</f>
        <v/>
      </c>
      <c r="E670" s="669"/>
      <c r="F670" s="670"/>
      <c r="G670" s="752" t="str">
        <f>IF($AC$136="","",IF(HLOOKUP($AC$136,Presentación!$BZ$3:$DE$574,Presentación!AP531,0)="","",HLOOKUP($AC$136,Presentación!$BZ$3:$DE$574,Presentación!AP531,0)))</f>
        <v/>
      </c>
      <c r="H670" s="669"/>
      <c r="I670" s="669"/>
      <c r="J670" s="669"/>
      <c r="K670" s="669"/>
      <c r="L670" s="669"/>
      <c r="M670" s="669"/>
      <c r="N670" s="669"/>
      <c r="O670" s="669"/>
      <c r="P670" s="669"/>
      <c r="Q670" s="669"/>
      <c r="R670" s="669"/>
      <c r="S670" s="670"/>
      <c r="T670" s="866"/>
      <c r="U670" s="745"/>
      <c r="V670" s="746"/>
      <c r="W670" s="112"/>
      <c r="X670" s="112"/>
      <c r="Y670" s="112"/>
      <c r="Z670" s="112"/>
      <c r="AA670" s="112"/>
      <c r="AB670" s="112"/>
      <c r="AC670" s="112"/>
      <c r="AD670" s="112"/>
      <c r="AG670">
        <f t="shared" si="273"/>
        <v>0</v>
      </c>
      <c r="AH670" s="247">
        <f t="shared" si="274"/>
        <v>0</v>
      </c>
      <c r="AI670" s="310" t="str">
        <f>IF(AH670=0,"",
IF(SUM($AH$142:AH670)=1,AJ670,
IF($AH$717&gt;SUM($AH$142:AH670),_xlfn.CONCAT(", ",AJ670),
IF($AH$717=SUM($AH$142:AH670),_xlfn.CONCAT(" y ",AJ670)))))</f>
        <v/>
      </c>
      <c r="AJ670" s="19">
        <v>529</v>
      </c>
      <c r="AK670">
        <f t="shared" si="272"/>
        <v>0</v>
      </c>
      <c r="AL670">
        <f t="shared" si="275"/>
        <v>0</v>
      </c>
      <c r="AM670">
        <f t="shared" si="276"/>
        <v>0</v>
      </c>
      <c r="AN670">
        <f t="shared" si="277"/>
        <v>0</v>
      </c>
      <c r="AO670">
        <f t="shared" si="278"/>
        <v>0</v>
      </c>
      <c r="AP670">
        <f t="shared" si="279"/>
        <v>0</v>
      </c>
      <c r="AQ670">
        <f t="shared" si="280"/>
        <v>0</v>
      </c>
      <c r="AR670">
        <f t="shared" si="281"/>
        <v>0</v>
      </c>
      <c r="AS670">
        <f t="shared" si="282"/>
        <v>0</v>
      </c>
      <c r="AT670" s="311">
        <f t="shared" si="283"/>
        <v>0</v>
      </c>
      <c r="AU670" s="312">
        <f t="shared" si="284"/>
        <v>0</v>
      </c>
      <c r="AV670" s="313">
        <f t="shared" si="285"/>
        <v>0</v>
      </c>
      <c r="AW670" s="314">
        <f t="shared" si="295"/>
        <v>0</v>
      </c>
      <c r="AX670" s="311">
        <f t="shared" si="286"/>
        <v>0</v>
      </c>
      <c r="AY670" s="312">
        <f t="shared" si="287"/>
        <v>0</v>
      </c>
      <c r="AZ670" s="313">
        <f t="shared" si="288"/>
        <v>0</v>
      </c>
      <c r="BA670" s="314">
        <f t="shared" si="296"/>
        <v>0</v>
      </c>
      <c r="BB670" s="311">
        <f t="shared" si="289"/>
        <v>0</v>
      </c>
      <c r="BC670" s="312">
        <f t="shared" si="290"/>
        <v>0</v>
      </c>
      <c r="BD670" s="313">
        <f t="shared" si="291"/>
        <v>0</v>
      </c>
      <c r="BE670" s="314">
        <f t="shared" si="297"/>
        <v>0</v>
      </c>
      <c r="BF670" s="311">
        <f t="shared" si="292"/>
        <v>0</v>
      </c>
      <c r="BG670" s="312">
        <f t="shared" si="293"/>
        <v>0</v>
      </c>
      <c r="BH670" s="313">
        <f t="shared" si="294"/>
        <v>0</v>
      </c>
      <c r="BI670" s="314">
        <f t="shared" si="298"/>
        <v>0</v>
      </c>
      <c r="BJ670" s="247">
        <f t="shared" si="299"/>
        <v>0</v>
      </c>
      <c r="BK670" s="310" t="str">
        <f>IF(BJ670=0,"",
IF(SUM($BJ$143:BJ670)=1,BL670,
IF($BJ$718&gt;SUM($BJ$143:BJ670),_xlfn.CONCAT(", ",BL670),
IF($BJ$718=SUM($BJ$143:BJ670),_xlfn.CONCAT(" y ",BL670)))))</f>
        <v/>
      </c>
      <c r="BL670" s="19">
        <v>528</v>
      </c>
      <c r="BM670" s="14"/>
      <c r="BN670" s="315"/>
      <c r="BO670" s="315"/>
      <c r="BP670" s="315"/>
      <c r="BQ670" s="315"/>
      <c r="BR670" s="315"/>
      <c r="BS670" s="315"/>
      <c r="BT670" s="315"/>
      <c r="BU670" s="315"/>
      <c r="BV670" s="14"/>
      <c r="BW670" s="14"/>
      <c r="BX670" s="14"/>
      <c r="BY670" s="14"/>
      <c r="BZ670" s="14"/>
      <c r="CA670" s="14"/>
      <c r="CB670" s="14"/>
      <c r="CC670" s="14"/>
      <c r="CD670" s="14"/>
      <c r="CE670" s="14"/>
      <c r="CF670" s="14"/>
      <c r="CG670" s="14"/>
      <c r="CH670" s="14"/>
      <c r="CI670" s="14"/>
      <c r="CJ670" s="14"/>
      <c r="CK670" s="14"/>
      <c r="CL670" s="14"/>
    </row>
    <row r="671" spans="1:90" ht="15" customHeight="1">
      <c r="A671" s="5"/>
      <c r="B671" s="6"/>
      <c r="C671" s="19" t="s">
        <v>7194</v>
      </c>
      <c r="D671" s="634" t="str">
        <f>IF($AC$136="","",IF(HLOOKUP($AC$136,Presentación!$AQ$3:$BV$574,Presentación!AP532)="","",HLOOKUP($AC$136,Presentación!$AQ$3:$BV$574,Presentación!AP532,0)))</f>
        <v/>
      </c>
      <c r="E671" s="669"/>
      <c r="F671" s="670"/>
      <c r="G671" s="752" t="str">
        <f>IF($AC$136="","",IF(HLOOKUP($AC$136,Presentación!$BZ$3:$DE$574,Presentación!AP532,0)="","",HLOOKUP($AC$136,Presentación!$BZ$3:$DE$574,Presentación!AP532,0)))</f>
        <v/>
      </c>
      <c r="H671" s="669"/>
      <c r="I671" s="669"/>
      <c r="J671" s="669"/>
      <c r="K671" s="669"/>
      <c r="L671" s="669"/>
      <c r="M671" s="669"/>
      <c r="N671" s="669"/>
      <c r="O671" s="669"/>
      <c r="P671" s="669"/>
      <c r="Q671" s="669"/>
      <c r="R671" s="669"/>
      <c r="S671" s="670"/>
      <c r="T671" s="866"/>
      <c r="U671" s="745"/>
      <c r="V671" s="746"/>
      <c r="W671" s="112"/>
      <c r="X671" s="112"/>
      <c r="Y671" s="112"/>
      <c r="Z671" s="112"/>
      <c r="AA671" s="112"/>
      <c r="AB671" s="112"/>
      <c r="AC671" s="112"/>
      <c r="AD671" s="112"/>
      <c r="AG671">
        <f t="shared" si="273"/>
        <v>0</v>
      </c>
      <c r="AH671" s="247">
        <f t="shared" si="274"/>
        <v>0</v>
      </c>
      <c r="AI671" s="310" t="str">
        <f>IF(AH671=0,"",
IF(SUM($AH$142:AH671)=1,AJ671,
IF($AH$717&gt;SUM($AH$142:AH671),_xlfn.CONCAT(", ",AJ671),
IF($AH$717=SUM($AH$142:AH671),_xlfn.CONCAT(" y ",AJ671)))))</f>
        <v/>
      </c>
      <c r="AJ671" s="19">
        <v>530</v>
      </c>
      <c r="AK671">
        <f t="shared" si="272"/>
        <v>0</v>
      </c>
      <c r="AL671">
        <f t="shared" si="275"/>
        <v>0</v>
      </c>
      <c r="AM671">
        <f t="shared" si="276"/>
        <v>0</v>
      </c>
      <c r="AN671">
        <f t="shared" si="277"/>
        <v>0</v>
      </c>
      <c r="AO671">
        <f t="shared" si="278"/>
        <v>0</v>
      </c>
      <c r="AP671">
        <f t="shared" si="279"/>
        <v>0</v>
      </c>
      <c r="AQ671">
        <f t="shared" si="280"/>
        <v>0</v>
      </c>
      <c r="AR671">
        <f t="shared" si="281"/>
        <v>0</v>
      </c>
      <c r="AS671">
        <f t="shared" si="282"/>
        <v>0</v>
      </c>
      <c r="AT671" s="311">
        <f t="shared" si="283"/>
        <v>0</v>
      </c>
      <c r="AU671" s="312">
        <f t="shared" si="284"/>
        <v>0</v>
      </c>
      <c r="AV671" s="313">
        <f t="shared" si="285"/>
        <v>0</v>
      </c>
      <c r="AW671" s="314">
        <f t="shared" si="295"/>
        <v>0</v>
      </c>
      <c r="AX671" s="311">
        <f t="shared" si="286"/>
        <v>0</v>
      </c>
      <c r="AY671" s="312">
        <f t="shared" si="287"/>
        <v>0</v>
      </c>
      <c r="AZ671" s="313">
        <f t="shared" si="288"/>
        <v>0</v>
      </c>
      <c r="BA671" s="314">
        <f t="shared" si="296"/>
        <v>0</v>
      </c>
      <c r="BB671" s="311">
        <f t="shared" si="289"/>
        <v>0</v>
      </c>
      <c r="BC671" s="312">
        <f t="shared" si="290"/>
        <v>0</v>
      </c>
      <c r="BD671" s="313">
        <f t="shared" si="291"/>
        <v>0</v>
      </c>
      <c r="BE671" s="314">
        <f t="shared" si="297"/>
        <v>0</v>
      </c>
      <c r="BF671" s="311">
        <f t="shared" si="292"/>
        <v>0</v>
      </c>
      <c r="BG671" s="312">
        <f t="shared" si="293"/>
        <v>0</v>
      </c>
      <c r="BH671" s="313">
        <f t="shared" si="294"/>
        <v>0</v>
      </c>
      <c r="BI671" s="314">
        <f t="shared" si="298"/>
        <v>0</v>
      </c>
      <c r="BJ671" s="247">
        <f t="shared" si="299"/>
        <v>0</v>
      </c>
      <c r="BK671" s="310" t="str">
        <f>IF(BJ671=0,"",
IF(SUM($BJ$143:BJ671)=1,BL671,
IF($BJ$718&gt;SUM($BJ$143:BJ671),_xlfn.CONCAT(", ",BL671),
IF($BJ$718=SUM($BJ$143:BJ671),_xlfn.CONCAT(" y ",BL671)))))</f>
        <v/>
      </c>
      <c r="BL671" s="19">
        <v>529</v>
      </c>
      <c r="BM671" s="14"/>
      <c r="BN671" s="315"/>
      <c r="BO671" s="315"/>
      <c r="BP671" s="315"/>
      <c r="BQ671" s="315"/>
      <c r="BR671" s="315"/>
      <c r="BS671" s="315"/>
      <c r="BT671" s="315"/>
      <c r="BU671" s="315"/>
      <c r="BV671" s="14"/>
      <c r="BW671" s="14"/>
      <c r="BX671" s="14"/>
      <c r="BY671" s="14"/>
      <c r="BZ671" s="14"/>
      <c r="CA671" s="14"/>
      <c r="CB671" s="14"/>
      <c r="CC671" s="14"/>
      <c r="CD671" s="14"/>
      <c r="CE671" s="14"/>
      <c r="CF671" s="14"/>
      <c r="CG671" s="14"/>
      <c r="CH671" s="14"/>
      <c r="CI671" s="14"/>
      <c r="CJ671" s="14"/>
      <c r="CK671" s="14"/>
      <c r="CL671" s="14"/>
    </row>
    <row r="672" spans="1:90" ht="15" customHeight="1">
      <c r="A672" s="5"/>
      <c r="B672" s="6"/>
      <c r="C672" s="19" t="s">
        <v>7195</v>
      </c>
      <c r="D672" s="634" t="str">
        <f>IF($AC$136="","",IF(HLOOKUP($AC$136,Presentación!$AQ$3:$BV$574,Presentación!AP533)="","",HLOOKUP($AC$136,Presentación!$AQ$3:$BV$574,Presentación!AP533,0)))</f>
        <v/>
      </c>
      <c r="E672" s="669"/>
      <c r="F672" s="670"/>
      <c r="G672" s="752" t="str">
        <f>IF($AC$136="","",IF(HLOOKUP($AC$136,Presentación!$BZ$3:$DE$574,Presentación!AP533,0)="","",HLOOKUP($AC$136,Presentación!$BZ$3:$DE$574,Presentación!AP533,0)))</f>
        <v/>
      </c>
      <c r="H672" s="669"/>
      <c r="I672" s="669"/>
      <c r="J672" s="669"/>
      <c r="K672" s="669"/>
      <c r="L672" s="669"/>
      <c r="M672" s="669"/>
      <c r="N672" s="669"/>
      <c r="O672" s="669"/>
      <c r="P672" s="669"/>
      <c r="Q672" s="669"/>
      <c r="R672" s="669"/>
      <c r="S672" s="670"/>
      <c r="T672" s="866"/>
      <c r="U672" s="745"/>
      <c r="V672" s="746"/>
      <c r="W672" s="112"/>
      <c r="X672" s="112"/>
      <c r="Y672" s="112"/>
      <c r="Z672" s="112"/>
      <c r="AA672" s="112"/>
      <c r="AB672" s="112"/>
      <c r="AC672" s="112"/>
      <c r="AD672" s="112"/>
      <c r="AG672">
        <f t="shared" si="273"/>
        <v>0</v>
      </c>
      <c r="AH672" s="247">
        <f t="shared" si="274"/>
        <v>0</v>
      </c>
      <c r="AI672" s="310" t="str">
        <f>IF(AH672=0,"",
IF(SUM($AH$142:AH672)=1,AJ672,
IF($AH$717&gt;SUM($AH$142:AH672),_xlfn.CONCAT(", ",AJ672),
IF($AH$717=SUM($AH$142:AH672),_xlfn.CONCAT(" y ",AJ672)))))</f>
        <v/>
      </c>
      <c r="AJ672" s="19">
        <v>531</v>
      </c>
      <c r="AK672">
        <f t="shared" si="272"/>
        <v>0</v>
      </c>
      <c r="AL672">
        <f t="shared" si="275"/>
        <v>0</v>
      </c>
      <c r="AM672">
        <f t="shared" si="276"/>
        <v>0</v>
      </c>
      <c r="AN672">
        <f t="shared" si="277"/>
        <v>0</v>
      </c>
      <c r="AO672">
        <f t="shared" si="278"/>
        <v>0</v>
      </c>
      <c r="AP672">
        <f t="shared" si="279"/>
        <v>0</v>
      </c>
      <c r="AQ672">
        <f t="shared" si="280"/>
        <v>0</v>
      </c>
      <c r="AR672">
        <f t="shared" si="281"/>
        <v>0</v>
      </c>
      <c r="AS672">
        <f t="shared" si="282"/>
        <v>0</v>
      </c>
      <c r="AT672" s="311">
        <f t="shared" si="283"/>
        <v>0</v>
      </c>
      <c r="AU672" s="312">
        <f t="shared" si="284"/>
        <v>0</v>
      </c>
      <c r="AV672" s="313">
        <f t="shared" si="285"/>
        <v>0</v>
      </c>
      <c r="AW672" s="314">
        <f t="shared" si="295"/>
        <v>0</v>
      </c>
      <c r="AX672" s="311">
        <f t="shared" si="286"/>
        <v>0</v>
      </c>
      <c r="AY672" s="312">
        <f t="shared" si="287"/>
        <v>0</v>
      </c>
      <c r="AZ672" s="313">
        <f t="shared" si="288"/>
        <v>0</v>
      </c>
      <c r="BA672" s="314">
        <f t="shared" si="296"/>
        <v>0</v>
      </c>
      <c r="BB672" s="311">
        <f t="shared" si="289"/>
        <v>0</v>
      </c>
      <c r="BC672" s="312">
        <f t="shared" si="290"/>
        <v>0</v>
      </c>
      <c r="BD672" s="313">
        <f t="shared" si="291"/>
        <v>0</v>
      </c>
      <c r="BE672" s="314">
        <f t="shared" si="297"/>
        <v>0</v>
      </c>
      <c r="BF672" s="311">
        <f t="shared" si="292"/>
        <v>0</v>
      </c>
      <c r="BG672" s="312">
        <f t="shared" si="293"/>
        <v>0</v>
      </c>
      <c r="BH672" s="313">
        <f t="shared" si="294"/>
        <v>0</v>
      </c>
      <c r="BI672" s="314">
        <f t="shared" si="298"/>
        <v>0</v>
      </c>
      <c r="BJ672" s="247">
        <f t="shared" si="299"/>
        <v>0</v>
      </c>
      <c r="BK672" s="310" t="str">
        <f>IF(BJ672=0,"",
IF(SUM($BJ$143:BJ672)=1,BL672,
IF($BJ$718&gt;SUM($BJ$143:BJ672),_xlfn.CONCAT(", ",BL672),
IF($BJ$718=SUM($BJ$143:BJ672),_xlfn.CONCAT(" y ",BL672)))))</f>
        <v/>
      </c>
      <c r="BL672" s="19">
        <v>530</v>
      </c>
      <c r="BM672" s="14"/>
      <c r="BN672" s="315"/>
      <c r="BO672" s="315"/>
      <c r="BP672" s="315"/>
      <c r="BQ672" s="315"/>
      <c r="BR672" s="315"/>
      <c r="BS672" s="315"/>
      <c r="BT672" s="315"/>
      <c r="BU672" s="315"/>
      <c r="BV672" s="14"/>
      <c r="BW672" s="14"/>
      <c r="BX672" s="14"/>
      <c r="BY672" s="14"/>
      <c r="BZ672" s="14"/>
      <c r="CA672" s="14"/>
      <c r="CB672" s="14"/>
      <c r="CC672" s="14"/>
      <c r="CD672" s="14"/>
      <c r="CE672" s="14"/>
      <c r="CF672" s="14"/>
      <c r="CG672" s="14"/>
      <c r="CH672" s="14"/>
      <c r="CI672" s="14"/>
      <c r="CJ672" s="14"/>
      <c r="CK672" s="14"/>
      <c r="CL672" s="14"/>
    </row>
    <row r="673" spans="1:90" ht="15" customHeight="1">
      <c r="A673" s="5"/>
      <c r="B673" s="6"/>
      <c r="C673" s="19" t="s">
        <v>7196</v>
      </c>
      <c r="D673" s="634" t="str">
        <f>IF($AC$136="","",IF(HLOOKUP($AC$136,Presentación!$AQ$3:$BV$574,Presentación!AP534)="","",HLOOKUP($AC$136,Presentación!$AQ$3:$BV$574,Presentación!AP534,0)))</f>
        <v/>
      </c>
      <c r="E673" s="669"/>
      <c r="F673" s="670"/>
      <c r="G673" s="752" t="str">
        <f>IF($AC$136="","",IF(HLOOKUP($AC$136,Presentación!$BZ$3:$DE$574,Presentación!AP534,0)="","",HLOOKUP($AC$136,Presentación!$BZ$3:$DE$574,Presentación!AP534,0)))</f>
        <v/>
      </c>
      <c r="H673" s="669"/>
      <c r="I673" s="669"/>
      <c r="J673" s="669"/>
      <c r="K673" s="669"/>
      <c r="L673" s="669"/>
      <c r="M673" s="669"/>
      <c r="N673" s="669"/>
      <c r="O673" s="669"/>
      <c r="P673" s="669"/>
      <c r="Q673" s="669"/>
      <c r="R673" s="669"/>
      <c r="S673" s="670"/>
      <c r="T673" s="866"/>
      <c r="U673" s="745"/>
      <c r="V673" s="746"/>
      <c r="W673" s="112"/>
      <c r="X673" s="112"/>
      <c r="Y673" s="112"/>
      <c r="Z673" s="112"/>
      <c r="AA673" s="112"/>
      <c r="AB673" s="112"/>
      <c r="AC673" s="112"/>
      <c r="AD673" s="112"/>
      <c r="AG673">
        <f t="shared" si="273"/>
        <v>0</v>
      </c>
      <c r="AH673" s="247">
        <f t="shared" si="274"/>
        <v>0</v>
      </c>
      <c r="AI673" s="310" t="str">
        <f>IF(AH673=0,"",
IF(SUM($AH$142:AH673)=1,AJ673,
IF($AH$717&gt;SUM($AH$142:AH673),_xlfn.CONCAT(", ",AJ673),
IF($AH$717=SUM($AH$142:AH673),_xlfn.CONCAT(" y ",AJ673)))))</f>
        <v/>
      </c>
      <c r="AJ673" s="19">
        <v>532</v>
      </c>
      <c r="AK673">
        <f t="shared" si="272"/>
        <v>0</v>
      </c>
      <c r="AL673">
        <f t="shared" si="275"/>
        <v>0</v>
      </c>
      <c r="AM673">
        <f t="shared" si="276"/>
        <v>0</v>
      </c>
      <c r="AN673">
        <f t="shared" si="277"/>
        <v>0</v>
      </c>
      <c r="AO673">
        <f t="shared" si="278"/>
        <v>0</v>
      </c>
      <c r="AP673">
        <f t="shared" si="279"/>
        <v>0</v>
      </c>
      <c r="AQ673">
        <f t="shared" si="280"/>
        <v>0</v>
      </c>
      <c r="AR673">
        <f t="shared" si="281"/>
        <v>0</v>
      </c>
      <c r="AS673">
        <f t="shared" si="282"/>
        <v>0</v>
      </c>
      <c r="AT673" s="311">
        <f t="shared" si="283"/>
        <v>0</v>
      </c>
      <c r="AU673" s="312">
        <f t="shared" si="284"/>
        <v>0</v>
      </c>
      <c r="AV673" s="313">
        <f t="shared" si="285"/>
        <v>0</v>
      </c>
      <c r="AW673" s="314">
        <f t="shared" si="295"/>
        <v>0</v>
      </c>
      <c r="AX673" s="311">
        <f t="shared" si="286"/>
        <v>0</v>
      </c>
      <c r="AY673" s="312">
        <f t="shared" si="287"/>
        <v>0</v>
      </c>
      <c r="AZ673" s="313">
        <f t="shared" si="288"/>
        <v>0</v>
      </c>
      <c r="BA673" s="314">
        <f t="shared" si="296"/>
        <v>0</v>
      </c>
      <c r="BB673" s="311">
        <f t="shared" si="289"/>
        <v>0</v>
      </c>
      <c r="BC673" s="312">
        <f t="shared" si="290"/>
        <v>0</v>
      </c>
      <c r="BD673" s="313">
        <f t="shared" si="291"/>
        <v>0</v>
      </c>
      <c r="BE673" s="314">
        <f t="shared" si="297"/>
        <v>0</v>
      </c>
      <c r="BF673" s="311">
        <f t="shared" si="292"/>
        <v>0</v>
      </c>
      <c r="BG673" s="312">
        <f t="shared" si="293"/>
        <v>0</v>
      </c>
      <c r="BH673" s="313">
        <f t="shared" si="294"/>
        <v>0</v>
      </c>
      <c r="BI673" s="314">
        <f t="shared" si="298"/>
        <v>0</v>
      </c>
      <c r="BJ673" s="247">
        <f t="shared" si="299"/>
        <v>0</v>
      </c>
      <c r="BK673" s="310" t="str">
        <f>IF(BJ673=0,"",
IF(SUM($BJ$143:BJ673)=1,BL673,
IF($BJ$718&gt;SUM($BJ$143:BJ673),_xlfn.CONCAT(", ",BL673),
IF($BJ$718=SUM($BJ$143:BJ673),_xlfn.CONCAT(" y ",BL673)))))</f>
        <v/>
      </c>
      <c r="BL673" s="19">
        <v>531</v>
      </c>
      <c r="BM673" s="14"/>
      <c r="BN673" s="315"/>
      <c r="BO673" s="315"/>
      <c r="BP673" s="315"/>
      <c r="BQ673" s="315"/>
      <c r="BR673" s="315"/>
      <c r="BS673" s="315"/>
      <c r="BT673" s="315"/>
      <c r="BU673" s="315"/>
      <c r="BV673" s="14"/>
      <c r="BW673" s="14"/>
      <c r="BX673" s="14"/>
      <c r="BY673" s="14"/>
      <c r="BZ673" s="14"/>
      <c r="CA673" s="14"/>
      <c r="CB673" s="14"/>
      <c r="CC673" s="14"/>
      <c r="CD673" s="14"/>
      <c r="CE673" s="14"/>
      <c r="CF673" s="14"/>
      <c r="CG673" s="14"/>
      <c r="CH673" s="14"/>
      <c r="CI673" s="14"/>
      <c r="CJ673" s="14"/>
      <c r="CK673" s="14"/>
      <c r="CL673" s="14"/>
    </row>
    <row r="674" spans="1:90" ht="15" customHeight="1">
      <c r="A674" s="5"/>
      <c r="B674" s="6"/>
      <c r="C674" s="19" t="s">
        <v>7197</v>
      </c>
      <c r="D674" s="634" t="str">
        <f>IF($AC$136="","",IF(HLOOKUP($AC$136,Presentación!$AQ$3:$BV$574,Presentación!AP535)="","",HLOOKUP($AC$136,Presentación!$AQ$3:$BV$574,Presentación!AP535,0)))</f>
        <v/>
      </c>
      <c r="E674" s="669"/>
      <c r="F674" s="670"/>
      <c r="G674" s="752" t="str">
        <f>IF($AC$136="","",IF(HLOOKUP($AC$136,Presentación!$BZ$3:$DE$574,Presentación!AP535,0)="","",HLOOKUP($AC$136,Presentación!$BZ$3:$DE$574,Presentación!AP535,0)))</f>
        <v/>
      </c>
      <c r="H674" s="669"/>
      <c r="I674" s="669"/>
      <c r="J674" s="669"/>
      <c r="K674" s="669"/>
      <c r="L674" s="669"/>
      <c r="M674" s="669"/>
      <c r="N674" s="669"/>
      <c r="O674" s="669"/>
      <c r="P674" s="669"/>
      <c r="Q674" s="669"/>
      <c r="R674" s="669"/>
      <c r="S674" s="670"/>
      <c r="T674" s="866"/>
      <c r="U674" s="745"/>
      <c r="V674" s="746"/>
      <c r="W674" s="112"/>
      <c r="X674" s="112"/>
      <c r="Y674" s="112"/>
      <c r="Z674" s="112"/>
      <c r="AA674" s="112"/>
      <c r="AB674" s="112"/>
      <c r="AC674" s="112"/>
      <c r="AD674" s="112"/>
      <c r="AG674">
        <f t="shared" si="273"/>
        <v>0</v>
      </c>
      <c r="AH674" s="247">
        <f t="shared" si="274"/>
        <v>0</v>
      </c>
      <c r="AI674" s="310" t="str">
        <f>IF(AH674=0,"",
IF(SUM($AH$142:AH674)=1,AJ674,
IF($AH$717&gt;SUM($AH$142:AH674),_xlfn.CONCAT(", ",AJ674),
IF($AH$717=SUM($AH$142:AH674),_xlfn.CONCAT(" y ",AJ674)))))</f>
        <v/>
      </c>
      <c r="AJ674" s="19">
        <v>533</v>
      </c>
      <c r="AK674">
        <f t="shared" si="272"/>
        <v>0</v>
      </c>
      <c r="AL674">
        <f t="shared" si="275"/>
        <v>0</v>
      </c>
      <c r="AM674">
        <f t="shared" si="276"/>
        <v>0</v>
      </c>
      <c r="AN674">
        <f t="shared" si="277"/>
        <v>0</v>
      </c>
      <c r="AO674">
        <f t="shared" si="278"/>
        <v>0</v>
      </c>
      <c r="AP674">
        <f t="shared" si="279"/>
        <v>0</v>
      </c>
      <c r="AQ674">
        <f t="shared" si="280"/>
        <v>0</v>
      </c>
      <c r="AR674">
        <f t="shared" si="281"/>
        <v>0</v>
      </c>
      <c r="AS674">
        <f t="shared" si="282"/>
        <v>0</v>
      </c>
      <c r="AT674" s="311">
        <f t="shared" si="283"/>
        <v>0</v>
      </c>
      <c r="AU674" s="312">
        <f t="shared" si="284"/>
        <v>0</v>
      </c>
      <c r="AV674" s="313">
        <f t="shared" si="285"/>
        <v>0</v>
      </c>
      <c r="AW674" s="314">
        <f t="shared" si="295"/>
        <v>0</v>
      </c>
      <c r="AX674" s="311">
        <f t="shared" si="286"/>
        <v>0</v>
      </c>
      <c r="AY674" s="312">
        <f t="shared" si="287"/>
        <v>0</v>
      </c>
      <c r="AZ674" s="313">
        <f t="shared" si="288"/>
        <v>0</v>
      </c>
      <c r="BA674" s="314">
        <f t="shared" si="296"/>
        <v>0</v>
      </c>
      <c r="BB674" s="311">
        <f t="shared" si="289"/>
        <v>0</v>
      </c>
      <c r="BC674" s="312">
        <f t="shared" si="290"/>
        <v>0</v>
      </c>
      <c r="BD674" s="313">
        <f t="shared" si="291"/>
        <v>0</v>
      </c>
      <c r="BE674" s="314">
        <f t="shared" si="297"/>
        <v>0</v>
      </c>
      <c r="BF674" s="311">
        <f t="shared" si="292"/>
        <v>0</v>
      </c>
      <c r="BG674" s="312">
        <f t="shared" si="293"/>
        <v>0</v>
      </c>
      <c r="BH674" s="313">
        <f t="shared" si="294"/>
        <v>0</v>
      </c>
      <c r="BI674" s="314">
        <f t="shared" si="298"/>
        <v>0</v>
      </c>
      <c r="BJ674" s="247">
        <f t="shared" si="299"/>
        <v>0</v>
      </c>
      <c r="BK674" s="310" t="str">
        <f>IF(BJ674=0,"",
IF(SUM($BJ$143:BJ674)=1,BL674,
IF($BJ$718&gt;SUM($BJ$143:BJ674),_xlfn.CONCAT(", ",BL674),
IF($BJ$718=SUM($BJ$143:BJ674),_xlfn.CONCAT(" y ",BL674)))))</f>
        <v/>
      </c>
      <c r="BL674" s="19">
        <v>532</v>
      </c>
      <c r="BM674" s="14"/>
      <c r="BN674" s="315"/>
      <c r="BO674" s="315"/>
      <c r="BP674" s="315"/>
      <c r="BQ674" s="315"/>
      <c r="BR674" s="315"/>
      <c r="BS674" s="315"/>
      <c r="BT674" s="315"/>
      <c r="BU674" s="315"/>
      <c r="BV674" s="14"/>
      <c r="BW674" s="14"/>
      <c r="BX674" s="14"/>
      <c r="BY674" s="14"/>
      <c r="BZ674" s="14"/>
      <c r="CA674" s="14"/>
      <c r="CB674" s="14"/>
      <c r="CC674" s="14"/>
      <c r="CD674" s="14"/>
      <c r="CE674" s="14"/>
      <c r="CF674" s="14"/>
      <c r="CG674" s="14"/>
      <c r="CH674" s="14"/>
      <c r="CI674" s="14"/>
      <c r="CJ674" s="14"/>
      <c r="CK674" s="14"/>
      <c r="CL674" s="14"/>
    </row>
    <row r="675" spans="1:90" ht="15" customHeight="1">
      <c r="A675" s="5"/>
      <c r="B675" s="6"/>
      <c r="C675" s="19" t="s">
        <v>7198</v>
      </c>
      <c r="D675" s="634" t="str">
        <f>IF($AC$136="","",IF(HLOOKUP($AC$136,Presentación!$AQ$3:$BV$574,Presentación!AP536)="","",HLOOKUP($AC$136,Presentación!$AQ$3:$BV$574,Presentación!AP536,0)))</f>
        <v/>
      </c>
      <c r="E675" s="669"/>
      <c r="F675" s="670"/>
      <c r="G675" s="752" t="str">
        <f>IF($AC$136="","",IF(HLOOKUP($AC$136,Presentación!$BZ$3:$DE$574,Presentación!AP536,0)="","",HLOOKUP($AC$136,Presentación!$BZ$3:$DE$574,Presentación!AP536,0)))</f>
        <v/>
      </c>
      <c r="H675" s="669"/>
      <c r="I675" s="669"/>
      <c r="J675" s="669"/>
      <c r="K675" s="669"/>
      <c r="L675" s="669"/>
      <c r="M675" s="669"/>
      <c r="N675" s="669"/>
      <c r="O675" s="669"/>
      <c r="P675" s="669"/>
      <c r="Q675" s="669"/>
      <c r="R675" s="669"/>
      <c r="S675" s="670"/>
      <c r="T675" s="866"/>
      <c r="U675" s="745"/>
      <c r="V675" s="746"/>
      <c r="W675" s="112"/>
      <c r="X675" s="112"/>
      <c r="Y675" s="112"/>
      <c r="Z675" s="112"/>
      <c r="AA675" s="112"/>
      <c r="AB675" s="112"/>
      <c r="AC675" s="112"/>
      <c r="AD675" s="112"/>
      <c r="AG675">
        <f t="shared" si="273"/>
        <v>0</v>
      </c>
      <c r="AH675" s="247">
        <f t="shared" si="274"/>
        <v>0</v>
      </c>
      <c r="AI675" s="310" t="str">
        <f>IF(AH675=0,"",
IF(SUM($AH$142:AH675)=1,AJ675,
IF($AH$717&gt;SUM($AH$142:AH675),_xlfn.CONCAT(", ",AJ675),
IF($AH$717=SUM($AH$142:AH675),_xlfn.CONCAT(" y ",AJ675)))))</f>
        <v/>
      </c>
      <c r="AJ675" s="19">
        <v>534</v>
      </c>
      <c r="AK675">
        <f t="shared" si="272"/>
        <v>0</v>
      </c>
      <c r="AL675">
        <f t="shared" si="275"/>
        <v>0</v>
      </c>
      <c r="AM675">
        <f t="shared" si="276"/>
        <v>0</v>
      </c>
      <c r="AN675">
        <f t="shared" si="277"/>
        <v>0</v>
      </c>
      <c r="AO675">
        <f t="shared" si="278"/>
        <v>0</v>
      </c>
      <c r="AP675">
        <f t="shared" si="279"/>
        <v>0</v>
      </c>
      <c r="AQ675">
        <f t="shared" si="280"/>
        <v>0</v>
      </c>
      <c r="AR675">
        <f t="shared" si="281"/>
        <v>0</v>
      </c>
      <c r="AS675">
        <f t="shared" si="282"/>
        <v>0</v>
      </c>
      <c r="AT675" s="311">
        <f t="shared" si="283"/>
        <v>0</v>
      </c>
      <c r="AU675" s="312">
        <f t="shared" si="284"/>
        <v>0</v>
      </c>
      <c r="AV675" s="313">
        <f t="shared" si="285"/>
        <v>0</v>
      </c>
      <c r="AW675" s="314">
        <f t="shared" si="295"/>
        <v>0</v>
      </c>
      <c r="AX675" s="311">
        <f t="shared" si="286"/>
        <v>0</v>
      </c>
      <c r="AY675" s="312">
        <f t="shared" si="287"/>
        <v>0</v>
      </c>
      <c r="AZ675" s="313">
        <f t="shared" si="288"/>
        <v>0</v>
      </c>
      <c r="BA675" s="314">
        <f t="shared" si="296"/>
        <v>0</v>
      </c>
      <c r="BB675" s="311">
        <f t="shared" si="289"/>
        <v>0</v>
      </c>
      <c r="BC675" s="312">
        <f t="shared" si="290"/>
        <v>0</v>
      </c>
      <c r="BD675" s="313">
        <f t="shared" si="291"/>
        <v>0</v>
      </c>
      <c r="BE675" s="314">
        <f t="shared" si="297"/>
        <v>0</v>
      </c>
      <c r="BF675" s="311">
        <f t="shared" si="292"/>
        <v>0</v>
      </c>
      <c r="BG675" s="312">
        <f t="shared" si="293"/>
        <v>0</v>
      </c>
      <c r="BH675" s="313">
        <f t="shared" si="294"/>
        <v>0</v>
      </c>
      <c r="BI675" s="314">
        <f t="shared" si="298"/>
        <v>0</v>
      </c>
      <c r="BJ675" s="247">
        <f t="shared" si="299"/>
        <v>0</v>
      </c>
      <c r="BK675" s="310" t="str">
        <f>IF(BJ675=0,"",
IF(SUM($BJ$143:BJ675)=1,BL675,
IF($BJ$718&gt;SUM($BJ$143:BJ675),_xlfn.CONCAT(", ",BL675),
IF($BJ$718=SUM($BJ$143:BJ675),_xlfn.CONCAT(" y ",BL675)))))</f>
        <v/>
      </c>
      <c r="BL675" s="19">
        <v>533</v>
      </c>
      <c r="BM675" s="14"/>
      <c r="BN675" s="315"/>
      <c r="BO675" s="315"/>
      <c r="BP675" s="315"/>
      <c r="BQ675" s="315"/>
      <c r="BR675" s="315"/>
      <c r="BS675" s="315"/>
      <c r="BT675" s="315"/>
      <c r="BU675" s="315"/>
      <c r="BV675" s="14"/>
      <c r="BW675" s="14"/>
      <c r="BX675" s="14"/>
      <c r="BY675" s="14"/>
      <c r="BZ675" s="14"/>
      <c r="CA675" s="14"/>
      <c r="CB675" s="14"/>
      <c r="CC675" s="14"/>
      <c r="CD675" s="14"/>
      <c r="CE675" s="14"/>
      <c r="CF675" s="14"/>
      <c r="CG675" s="14"/>
      <c r="CH675" s="14"/>
      <c r="CI675" s="14"/>
      <c r="CJ675" s="14"/>
      <c r="CK675" s="14"/>
      <c r="CL675" s="14"/>
    </row>
    <row r="676" spans="1:90" ht="15" customHeight="1">
      <c r="A676" s="5"/>
      <c r="B676" s="6"/>
      <c r="C676" s="19" t="s">
        <v>7199</v>
      </c>
      <c r="D676" s="634" t="str">
        <f>IF($AC$136="","",IF(HLOOKUP($AC$136,Presentación!$AQ$3:$BV$574,Presentación!AP537)="","",HLOOKUP($AC$136,Presentación!$AQ$3:$BV$574,Presentación!AP537,0)))</f>
        <v/>
      </c>
      <c r="E676" s="669"/>
      <c r="F676" s="670"/>
      <c r="G676" s="752" t="str">
        <f>IF($AC$136="","",IF(HLOOKUP($AC$136,Presentación!$BZ$3:$DE$574,Presentación!AP537,0)="","",HLOOKUP($AC$136,Presentación!$BZ$3:$DE$574,Presentación!AP537,0)))</f>
        <v/>
      </c>
      <c r="H676" s="669"/>
      <c r="I676" s="669"/>
      <c r="J676" s="669"/>
      <c r="K676" s="669"/>
      <c r="L676" s="669"/>
      <c r="M676" s="669"/>
      <c r="N676" s="669"/>
      <c r="O676" s="669"/>
      <c r="P676" s="669"/>
      <c r="Q676" s="669"/>
      <c r="R676" s="669"/>
      <c r="S676" s="670"/>
      <c r="T676" s="866"/>
      <c r="U676" s="745"/>
      <c r="V676" s="746"/>
      <c r="W676" s="112"/>
      <c r="X676" s="112"/>
      <c r="Y676" s="112"/>
      <c r="Z676" s="112"/>
      <c r="AA676" s="112"/>
      <c r="AB676" s="112"/>
      <c r="AC676" s="112"/>
      <c r="AD676" s="112"/>
      <c r="AG676">
        <f t="shared" si="273"/>
        <v>0</v>
      </c>
      <c r="AH676" s="247">
        <f t="shared" si="274"/>
        <v>0</v>
      </c>
      <c r="AI676" s="310" t="str">
        <f>IF(AH676=0,"",
IF(SUM($AH$142:AH676)=1,AJ676,
IF($AH$717&gt;SUM($AH$142:AH676),_xlfn.CONCAT(", ",AJ676),
IF($AH$717=SUM($AH$142:AH676),_xlfn.CONCAT(" y ",AJ676)))))</f>
        <v/>
      </c>
      <c r="AJ676" s="19">
        <v>535</v>
      </c>
      <c r="AK676">
        <f t="shared" si="272"/>
        <v>0</v>
      </c>
      <c r="AL676">
        <f t="shared" si="275"/>
        <v>0</v>
      </c>
      <c r="AM676">
        <f t="shared" si="276"/>
        <v>0</v>
      </c>
      <c r="AN676">
        <f t="shared" si="277"/>
        <v>0</v>
      </c>
      <c r="AO676">
        <f t="shared" si="278"/>
        <v>0</v>
      </c>
      <c r="AP676">
        <f t="shared" si="279"/>
        <v>0</v>
      </c>
      <c r="AQ676">
        <f t="shared" si="280"/>
        <v>0</v>
      </c>
      <c r="AR676">
        <f t="shared" si="281"/>
        <v>0</v>
      </c>
      <c r="AS676">
        <f t="shared" si="282"/>
        <v>0</v>
      </c>
      <c r="AT676" s="311">
        <f t="shared" si="283"/>
        <v>0</v>
      </c>
      <c r="AU676" s="312">
        <f t="shared" si="284"/>
        <v>0</v>
      </c>
      <c r="AV676" s="313">
        <f t="shared" si="285"/>
        <v>0</v>
      </c>
      <c r="AW676" s="314">
        <f t="shared" si="295"/>
        <v>0</v>
      </c>
      <c r="AX676" s="311">
        <f t="shared" si="286"/>
        <v>0</v>
      </c>
      <c r="AY676" s="312">
        <f t="shared" si="287"/>
        <v>0</v>
      </c>
      <c r="AZ676" s="313">
        <f t="shared" si="288"/>
        <v>0</v>
      </c>
      <c r="BA676" s="314">
        <f t="shared" si="296"/>
        <v>0</v>
      </c>
      <c r="BB676" s="311">
        <f t="shared" si="289"/>
        <v>0</v>
      </c>
      <c r="BC676" s="312">
        <f t="shared" si="290"/>
        <v>0</v>
      </c>
      <c r="BD676" s="313">
        <f t="shared" si="291"/>
        <v>0</v>
      </c>
      <c r="BE676" s="314">
        <f t="shared" si="297"/>
        <v>0</v>
      </c>
      <c r="BF676" s="311">
        <f t="shared" si="292"/>
        <v>0</v>
      </c>
      <c r="BG676" s="312">
        <f t="shared" si="293"/>
        <v>0</v>
      </c>
      <c r="BH676" s="313">
        <f t="shared" si="294"/>
        <v>0</v>
      </c>
      <c r="BI676" s="314">
        <f t="shared" si="298"/>
        <v>0</v>
      </c>
      <c r="BJ676" s="247">
        <f t="shared" si="299"/>
        <v>0</v>
      </c>
      <c r="BK676" s="310" t="str">
        <f>IF(BJ676=0,"",
IF(SUM($BJ$143:BJ676)=1,BL676,
IF($BJ$718&gt;SUM($BJ$143:BJ676),_xlfn.CONCAT(", ",BL676),
IF($BJ$718=SUM($BJ$143:BJ676),_xlfn.CONCAT(" y ",BL676)))))</f>
        <v/>
      </c>
      <c r="BL676" s="19">
        <v>534</v>
      </c>
      <c r="BM676" s="14"/>
      <c r="BN676" s="315"/>
      <c r="BO676" s="315"/>
      <c r="BP676" s="315"/>
      <c r="BQ676" s="315"/>
      <c r="BR676" s="315"/>
      <c r="BS676" s="315"/>
      <c r="BT676" s="315"/>
      <c r="BU676" s="315"/>
      <c r="BV676" s="14"/>
      <c r="BW676" s="14"/>
      <c r="BX676" s="14"/>
      <c r="BY676" s="14"/>
      <c r="BZ676" s="14"/>
      <c r="CA676" s="14"/>
      <c r="CB676" s="14"/>
      <c r="CC676" s="14"/>
      <c r="CD676" s="14"/>
      <c r="CE676" s="14"/>
      <c r="CF676" s="14"/>
      <c r="CG676" s="14"/>
      <c r="CH676" s="14"/>
      <c r="CI676" s="14"/>
      <c r="CJ676" s="14"/>
      <c r="CK676" s="14"/>
      <c r="CL676" s="14"/>
    </row>
    <row r="677" spans="1:90" ht="15" customHeight="1">
      <c r="A677" s="5"/>
      <c r="B677" s="6"/>
      <c r="C677" s="19" t="s">
        <v>7200</v>
      </c>
      <c r="D677" s="634" t="str">
        <f>IF($AC$136="","",IF(HLOOKUP($AC$136,Presentación!$AQ$3:$BV$574,Presentación!AP538)="","",HLOOKUP($AC$136,Presentación!$AQ$3:$BV$574,Presentación!AP538,0)))</f>
        <v/>
      </c>
      <c r="E677" s="669"/>
      <c r="F677" s="670"/>
      <c r="G677" s="752" t="str">
        <f>IF($AC$136="","",IF(HLOOKUP($AC$136,Presentación!$BZ$3:$DE$574,Presentación!AP538,0)="","",HLOOKUP($AC$136,Presentación!$BZ$3:$DE$574,Presentación!AP538,0)))</f>
        <v/>
      </c>
      <c r="H677" s="669"/>
      <c r="I677" s="669"/>
      <c r="J677" s="669"/>
      <c r="K677" s="669"/>
      <c r="L677" s="669"/>
      <c r="M677" s="669"/>
      <c r="N677" s="669"/>
      <c r="O677" s="669"/>
      <c r="P677" s="669"/>
      <c r="Q677" s="669"/>
      <c r="R677" s="669"/>
      <c r="S677" s="670"/>
      <c r="T677" s="866"/>
      <c r="U677" s="745"/>
      <c r="V677" s="746"/>
      <c r="W677" s="112"/>
      <c r="X677" s="112"/>
      <c r="Y677" s="112"/>
      <c r="Z677" s="112"/>
      <c r="AA677" s="112"/>
      <c r="AB677" s="112"/>
      <c r="AC677" s="112"/>
      <c r="AD677" s="112"/>
      <c r="AG677">
        <f t="shared" si="273"/>
        <v>0</v>
      </c>
      <c r="AH677" s="247">
        <f t="shared" si="274"/>
        <v>0</v>
      </c>
      <c r="AI677" s="310" t="str">
        <f>IF(AH677=0,"",
IF(SUM($AH$142:AH677)=1,AJ677,
IF($AH$717&gt;SUM($AH$142:AH677),_xlfn.CONCAT(", ",AJ677),
IF($AH$717=SUM($AH$142:AH677),_xlfn.CONCAT(" y ",AJ677)))))</f>
        <v/>
      </c>
      <c r="AJ677" s="19">
        <v>536</v>
      </c>
      <c r="AK677">
        <f t="shared" si="272"/>
        <v>0</v>
      </c>
      <c r="AL677">
        <f t="shared" si="275"/>
        <v>0</v>
      </c>
      <c r="AM677">
        <f t="shared" si="276"/>
        <v>0</v>
      </c>
      <c r="AN677">
        <f t="shared" si="277"/>
        <v>0</v>
      </c>
      <c r="AO677">
        <f t="shared" si="278"/>
        <v>0</v>
      </c>
      <c r="AP677">
        <f t="shared" si="279"/>
        <v>0</v>
      </c>
      <c r="AQ677">
        <f t="shared" si="280"/>
        <v>0</v>
      </c>
      <c r="AR677">
        <f t="shared" si="281"/>
        <v>0</v>
      </c>
      <c r="AS677">
        <f t="shared" si="282"/>
        <v>0</v>
      </c>
      <c r="AT677" s="311">
        <f t="shared" si="283"/>
        <v>0</v>
      </c>
      <c r="AU677" s="312">
        <f t="shared" si="284"/>
        <v>0</v>
      </c>
      <c r="AV677" s="313">
        <f t="shared" si="285"/>
        <v>0</v>
      </c>
      <c r="AW677" s="314">
        <f t="shared" si="295"/>
        <v>0</v>
      </c>
      <c r="AX677" s="311">
        <f t="shared" si="286"/>
        <v>0</v>
      </c>
      <c r="AY677" s="312">
        <f t="shared" si="287"/>
        <v>0</v>
      </c>
      <c r="AZ677" s="313">
        <f t="shared" si="288"/>
        <v>0</v>
      </c>
      <c r="BA677" s="314">
        <f t="shared" si="296"/>
        <v>0</v>
      </c>
      <c r="BB677" s="311">
        <f t="shared" si="289"/>
        <v>0</v>
      </c>
      <c r="BC677" s="312">
        <f t="shared" si="290"/>
        <v>0</v>
      </c>
      <c r="BD677" s="313">
        <f t="shared" si="291"/>
        <v>0</v>
      </c>
      <c r="BE677" s="314">
        <f t="shared" si="297"/>
        <v>0</v>
      </c>
      <c r="BF677" s="311">
        <f t="shared" si="292"/>
        <v>0</v>
      </c>
      <c r="BG677" s="312">
        <f t="shared" si="293"/>
        <v>0</v>
      </c>
      <c r="BH677" s="313">
        <f t="shared" si="294"/>
        <v>0</v>
      </c>
      <c r="BI677" s="314">
        <f t="shared" si="298"/>
        <v>0</v>
      </c>
      <c r="BJ677" s="247">
        <f t="shared" si="299"/>
        <v>0</v>
      </c>
      <c r="BK677" s="310" t="str">
        <f>IF(BJ677=0,"",
IF(SUM($BJ$143:BJ677)=1,BL677,
IF($BJ$718&gt;SUM($BJ$143:BJ677),_xlfn.CONCAT(", ",BL677),
IF($BJ$718=SUM($BJ$143:BJ677),_xlfn.CONCAT(" y ",BL677)))))</f>
        <v/>
      </c>
      <c r="BL677" s="19">
        <v>535</v>
      </c>
      <c r="BM677" s="14"/>
      <c r="BN677" s="315"/>
      <c r="BO677" s="315"/>
      <c r="BP677" s="315"/>
      <c r="BQ677" s="315"/>
      <c r="BR677" s="315"/>
      <c r="BS677" s="315"/>
      <c r="BT677" s="315"/>
      <c r="BU677" s="315"/>
      <c r="BV677" s="14"/>
      <c r="BW677" s="14"/>
      <c r="BX677" s="14"/>
      <c r="BY677" s="14"/>
      <c r="BZ677" s="14"/>
      <c r="CA677" s="14"/>
      <c r="CB677" s="14"/>
      <c r="CC677" s="14"/>
      <c r="CD677" s="14"/>
      <c r="CE677" s="14"/>
      <c r="CF677" s="14"/>
      <c r="CG677" s="14"/>
      <c r="CH677" s="14"/>
      <c r="CI677" s="14"/>
      <c r="CJ677" s="14"/>
      <c r="CK677" s="14"/>
      <c r="CL677" s="14"/>
    </row>
    <row r="678" spans="1:90" ht="15" customHeight="1">
      <c r="A678" s="5"/>
      <c r="B678" s="6"/>
      <c r="C678" s="19" t="s">
        <v>7201</v>
      </c>
      <c r="D678" s="634" t="str">
        <f>IF($AC$136="","",IF(HLOOKUP($AC$136,Presentación!$AQ$3:$BV$574,Presentación!AP539)="","",HLOOKUP($AC$136,Presentación!$AQ$3:$BV$574,Presentación!AP539,0)))</f>
        <v/>
      </c>
      <c r="E678" s="669"/>
      <c r="F678" s="670"/>
      <c r="G678" s="752" t="str">
        <f>IF($AC$136="","",IF(HLOOKUP($AC$136,Presentación!$BZ$3:$DE$574,Presentación!AP539,0)="","",HLOOKUP($AC$136,Presentación!$BZ$3:$DE$574,Presentación!AP539,0)))</f>
        <v/>
      </c>
      <c r="H678" s="669"/>
      <c r="I678" s="669"/>
      <c r="J678" s="669"/>
      <c r="K678" s="669"/>
      <c r="L678" s="669"/>
      <c r="M678" s="669"/>
      <c r="N678" s="669"/>
      <c r="O678" s="669"/>
      <c r="P678" s="669"/>
      <c r="Q678" s="669"/>
      <c r="R678" s="669"/>
      <c r="S678" s="670"/>
      <c r="T678" s="866"/>
      <c r="U678" s="745"/>
      <c r="V678" s="746"/>
      <c r="W678" s="112"/>
      <c r="X678" s="112"/>
      <c r="Y678" s="112"/>
      <c r="Z678" s="112"/>
      <c r="AA678" s="112"/>
      <c r="AB678" s="112"/>
      <c r="AC678" s="112"/>
      <c r="AD678" s="112"/>
      <c r="AG678">
        <f t="shared" si="273"/>
        <v>0</v>
      </c>
      <c r="AH678" s="247">
        <f t="shared" si="274"/>
        <v>0</v>
      </c>
      <c r="AI678" s="310" t="str">
        <f>IF(AH678=0,"",
IF(SUM($AH$142:AH678)=1,AJ678,
IF($AH$717&gt;SUM($AH$142:AH678),_xlfn.CONCAT(", ",AJ678),
IF($AH$717=SUM($AH$142:AH678),_xlfn.CONCAT(" y ",AJ678)))))</f>
        <v/>
      </c>
      <c r="AJ678" s="19">
        <v>537</v>
      </c>
      <c r="AK678">
        <f t="shared" si="272"/>
        <v>0</v>
      </c>
      <c r="AL678">
        <f t="shared" si="275"/>
        <v>0</v>
      </c>
      <c r="AM678">
        <f t="shared" si="276"/>
        <v>0</v>
      </c>
      <c r="AN678">
        <f t="shared" si="277"/>
        <v>0</v>
      </c>
      <c r="AO678">
        <f t="shared" si="278"/>
        <v>0</v>
      </c>
      <c r="AP678">
        <f t="shared" si="279"/>
        <v>0</v>
      </c>
      <c r="AQ678">
        <f t="shared" si="280"/>
        <v>0</v>
      </c>
      <c r="AR678">
        <f t="shared" si="281"/>
        <v>0</v>
      </c>
      <c r="AS678">
        <f t="shared" si="282"/>
        <v>0</v>
      </c>
      <c r="AT678" s="311">
        <f t="shared" si="283"/>
        <v>0</v>
      </c>
      <c r="AU678" s="312">
        <f t="shared" si="284"/>
        <v>0</v>
      </c>
      <c r="AV678" s="313">
        <f t="shared" si="285"/>
        <v>0</v>
      </c>
      <c r="AW678" s="314">
        <f t="shared" si="295"/>
        <v>0</v>
      </c>
      <c r="AX678" s="311">
        <f t="shared" si="286"/>
        <v>0</v>
      </c>
      <c r="AY678" s="312">
        <f t="shared" si="287"/>
        <v>0</v>
      </c>
      <c r="AZ678" s="313">
        <f t="shared" si="288"/>
        <v>0</v>
      </c>
      <c r="BA678" s="314">
        <f t="shared" si="296"/>
        <v>0</v>
      </c>
      <c r="BB678" s="311">
        <f t="shared" si="289"/>
        <v>0</v>
      </c>
      <c r="BC678" s="312">
        <f t="shared" si="290"/>
        <v>0</v>
      </c>
      <c r="BD678" s="313">
        <f t="shared" si="291"/>
        <v>0</v>
      </c>
      <c r="BE678" s="314">
        <f t="shared" si="297"/>
        <v>0</v>
      </c>
      <c r="BF678" s="311">
        <f t="shared" si="292"/>
        <v>0</v>
      </c>
      <c r="BG678" s="312">
        <f t="shared" si="293"/>
        <v>0</v>
      </c>
      <c r="BH678" s="313">
        <f t="shared" si="294"/>
        <v>0</v>
      </c>
      <c r="BI678" s="314">
        <f t="shared" si="298"/>
        <v>0</v>
      </c>
      <c r="BJ678" s="247">
        <f t="shared" si="299"/>
        <v>0</v>
      </c>
      <c r="BK678" s="310" t="str">
        <f>IF(BJ678=0,"",
IF(SUM($BJ$143:BJ678)=1,BL678,
IF($BJ$718&gt;SUM($BJ$143:BJ678),_xlfn.CONCAT(", ",BL678),
IF($BJ$718=SUM($BJ$143:BJ678),_xlfn.CONCAT(" y ",BL678)))))</f>
        <v/>
      </c>
      <c r="BL678" s="19">
        <v>536</v>
      </c>
      <c r="BM678" s="14"/>
      <c r="BN678" s="315"/>
      <c r="BO678" s="315"/>
      <c r="BP678" s="315"/>
      <c r="BQ678" s="315"/>
      <c r="BR678" s="315"/>
      <c r="BS678" s="315"/>
      <c r="BT678" s="315"/>
      <c r="BU678" s="315"/>
      <c r="BV678" s="14"/>
      <c r="BW678" s="14"/>
      <c r="BX678" s="14"/>
      <c r="BY678" s="14"/>
      <c r="BZ678" s="14"/>
      <c r="CA678" s="14"/>
      <c r="CB678" s="14"/>
      <c r="CC678" s="14"/>
      <c r="CD678" s="14"/>
      <c r="CE678" s="14"/>
      <c r="CF678" s="14"/>
      <c r="CG678" s="14"/>
      <c r="CH678" s="14"/>
      <c r="CI678" s="14"/>
      <c r="CJ678" s="14"/>
      <c r="CK678" s="14"/>
      <c r="CL678" s="14"/>
    </row>
    <row r="679" spans="1:90" ht="15" customHeight="1">
      <c r="A679" s="5"/>
      <c r="B679" s="6"/>
      <c r="C679" s="19" t="s">
        <v>7202</v>
      </c>
      <c r="D679" s="634" t="str">
        <f>IF($AC$136="","",IF(HLOOKUP($AC$136,Presentación!$AQ$3:$BV$574,Presentación!AP540)="","",HLOOKUP($AC$136,Presentación!$AQ$3:$BV$574,Presentación!AP540,0)))</f>
        <v/>
      </c>
      <c r="E679" s="669"/>
      <c r="F679" s="670"/>
      <c r="G679" s="752" t="str">
        <f>IF($AC$136="","",IF(HLOOKUP($AC$136,Presentación!$BZ$3:$DE$574,Presentación!AP540,0)="","",HLOOKUP($AC$136,Presentación!$BZ$3:$DE$574,Presentación!AP540,0)))</f>
        <v/>
      </c>
      <c r="H679" s="669"/>
      <c r="I679" s="669"/>
      <c r="J679" s="669"/>
      <c r="K679" s="669"/>
      <c r="L679" s="669"/>
      <c r="M679" s="669"/>
      <c r="N679" s="669"/>
      <c r="O679" s="669"/>
      <c r="P679" s="669"/>
      <c r="Q679" s="669"/>
      <c r="R679" s="669"/>
      <c r="S679" s="670"/>
      <c r="T679" s="866"/>
      <c r="U679" s="745"/>
      <c r="V679" s="746"/>
      <c r="W679" s="112"/>
      <c r="X679" s="112"/>
      <c r="Y679" s="112"/>
      <c r="Z679" s="112"/>
      <c r="AA679" s="112"/>
      <c r="AB679" s="112"/>
      <c r="AC679" s="112"/>
      <c r="AD679" s="112"/>
      <c r="AG679">
        <f t="shared" si="273"/>
        <v>0</v>
      </c>
      <c r="AH679" s="247">
        <f t="shared" si="274"/>
        <v>0</v>
      </c>
      <c r="AI679" s="310" t="str">
        <f>IF(AH679=0,"",
IF(SUM($AH$142:AH679)=1,AJ679,
IF($AH$717&gt;SUM($AH$142:AH679),_xlfn.CONCAT(", ",AJ679),
IF($AH$717=SUM($AH$142:AH679),_xlfn.CONCAT(" y ",AJ679)))))</f>
        <v/>
      </c>
      <c r="AJ679" s="19">
        <v>538</v>
      </c>
      <c r="AK679">
        <f t="shared" si="272"/>
        <v>0</v>
      </c>
      <c r="AL679">
        <f t="shared" si="275"/>
        <v>0</v>
      </c>
      <c r="AM679">
        <f t="shared" si="276"/>
        <v>0</v>
      </c>
      <c r="AN679">
        <f t="shared" si="277"/>
        <v>0</v>
      </c>
      <c r="AO679">
        <f t="shared" si="278"/>
        <v>0</v>
      </c>
      <c r="AP679">
        <f t="shared" si="279"/>
        <v>0</v>
      </c>
      <c r="AQ679">
        <f t="shared" si="280"/>
        <v>0</v>
      </c>
      <c r="AR679">
        <f t="shared" si="281"/>
        <v>0</v>
      </c>
      <c r="AS679">
        <f t="shared" si="282"/>
        <v>0</v>
      </c>
      <c r="AT679" s="311">
        <f t="shared" si="283"/>
        <v>0</v>
      </c>
      <c r="AU679" s="312">
        <f t="shared" si="284"/>
        <v>0</v>
      </c>
      <c r="AV679" s="313">
        <f t="shared" si="285"/>
        <v>0</v>
      </c>
      <c r="AW679" s="314">
        <f t="shared" si="295"/>
        <v>0</v>
      </c>
      <c r="AX679" s="311">
        <f t="shared" si="286"/>
        <v>0</v>
      </c>
      <c r="AY679" s="312">
        <f t="shared" si="287"/>
        <v>0</v>
      </c>
      <c r="AZ679" s="313">
        <f t="shared" si="288"/>
        <v>0</v>
      </c>
      <c r="BA679" s="314">
        <f t="shared" si="296"/>
        <v>0</v>
      </c>
      <c r="BB679" s="311">
        <f t="shared" si="289"/>
        <v>0</v>
      </c>
      <c r="BC679" s="312">
        <f t="shared" si="290"/>
        <v>0</v>
      </c>
      <c r="BD679" s="313">
        <f t="shared" si="291"/>
        <v>0</v>
      </c>
      <c r="BE679" s="314">
        <f t="shared" si="297"/>
        <v>0</v>
      </c>
      <c r="BF679" s="311">
        <f t="shared" si="292"/>
        <v>0</v>
      </c>
      <c r="BG679" s="312">
        <f t="shared" si="293"/>
        <v>0</v>
      </c>
      <c r="BH679" s="313">
        <f t="shared" si="294"/>
        <v>0</v>
      </c>
      <c r="BI679" s="314">
        <f t="shared" si="298"/>
        <v>0</v>
      </c>
      <c r="BJ679" s="247">
        <f t="shared" si="299"/>
        <v>0</v>
      </c>
      <c r="BK679" s="310" t="str">
        <f>IF(BJ679=0,"",
IF(SUM($BJ$143:BJ679)=1,BL679,
IF($BJ$718&gt;SUM($BJ$143:BJ679),_xlfn.CONCAT(", ",BL679),
IF($BJ$718=SUM($BJ$143:BJ679),_xlfn.CONCAT(" y ",BL679)))))</f>
        <v/>
      </c>
      <c r="BL679" s="19">
        <v>537</v>
      </c>
      <c r="BM679" s="14"/>
      <c r="BN679" s="315"/>
      <c r="BO679" s="315"/>
      <c r="BP679" s="315"/>
      <c r="BQ679" s="315"/>
      <c r="BR679" s="315"/>
      <c r="BS679" s="315"/>
      <c r="BT679" s="315"/>
      <c r="BU679" s="315"/>
      <c r="BV679" s="14"/>
      <c r="BW679" s="14"/>
      <c r="BX679" s="14"/>
      <c r="BY679" s="14"/>
      <c r="BZ679" s="14"/>
      <c r="CA679" s="14"/>
      <c r="CB679" s="14"/>
      <c r="CC679" s="14"/>
      <c r="CD679" s="14"/>
      <c r="CE679" s="14"/>
      <c r="CF679" s="14"/>
      <c r="CG679" s="14"/>
      <c r="CH679" s="14"/>
      <c r="CI679" s="14"/>
      <c r="CJ679" s="14"/>
      <c r="CK679" s="14"/>
      <c r="CL679" s="14"/>
    </row>
    <row r="680" spans="1:90" ht="15" customHeight="1">
      <c r="A680" s="5"/>
      <c r="B680" s="6"/>
      <c r="C680" s="19" t="s">
        <v>7203</v>
      </c>
      <c r="D680" s="634" t="str">
        <f>IF($AC$136="","",IF(HLOOKUP($AC$136,Presentación!$AQ$3:$BV$574,Presentación!AP541)="","",HLOOKUP($AC$136,Presentación!$AQ$3:$BV$574,Presentación!AP541,0)))</f>
        <v/>
      </c>
      <c r="E680" s="669"/>
      <c r="F680" s="670"/>
      <c r="G680" s="752" t="str">
        <f>IF($AC$136="","",IF(HLOOKUP($AC$136,Presentación!$BZ$3:$DE$574,Presentación!AP541,0)="","",HLOOKUP($AC$136,Presentación!$BZ$3:$DE$574,Presentación!AP541,0)))</f>
        <v/>
      </c>
      <c r="H680" s="669"/>
      <c r="I680" s="669"/>
      <c r="J680" s="669"/>
      <c r="K680" s="669"/>
      <c r="L680" s="669"/>
      <c r="M680" s="669"/>
      <c r="N680" s="669"/>
      <c r="O680" s="669"/>
      <c r="P680" s="669"/>
      <c r="Q680" s="669"/>
      <c r="R680" s="669"/>
      <c r="S680" s="670"/>
      <c r="T680" s="866"/>
      <c r="U680" s="745"/>
      <c r="V680" s="746"/>
      <c r="W680" s="112"/>
      <c r="X680" s="112"/>
      <c r="Y680" s="112"/>
      <c r="Z680" s="112"/>
      <c r="AA680" s="112"/>
      <c r="AB680" s="112"/>
      <c r="AC680" s="112"/>
      <c r="AD680" s="112"/>
      <c r="AG680">
        <f t="shared" si="273"/>
        <v>0</v>
      </c>
      <c r="AH680" s="247">
        <f t="shared" si="274"/>
        <v>0</v>
      </c>
      <c r="AI680" s="310" t="str">
        <f>IF(AH680=0,"",
IF(SUM($AH$142:AH680)=1,AJ680,
IF($AH$717&gt;SUM($AH$142:AH680),_xlfn.CONCAT(", ",AJ680),
IF($AH$717=SUM($AH$142:AH680),_xlfn.CONCAT(" y ",AJ680)))))</f>
        <v/>
      </c>
      <c r="AJ680" s="19">
        <v>539</v>
      </c>
      <c r="AK680">
        <f t="shared" si="272"/>
        <v>0</v>
      </c>
      <c r="AL680">
        <f t="shared" si="275"/>
        <v>0</v>
      </c>
      <c r="AM680">
        <f t="shared" si="276"/>
        <v>0</v>
      </c>
      <c r="AN680">
        <f t="shared" si="277"/>
        <v>0</v>
      </c>
      <c r="AO680">
        <f t="shared" si="278"/>
        <v>0</v>
      </c>
      <c r="AP680">
        <f t="shared" si="279"/>
        <v>0</v>
      </c>
      <c r="AQ680">
        <f t="shared" si="280"/>
        <v>0</v>
      </c>
      <c r="AR680">
        <f t="shared" si="281"/>
        <v>0</v>
      </c>
      <c r="AS680">
        <f t="shared" si="282"/>
        <v>0</v>
      </c>
      <c r="AT680" s="311">
        <f t="shared" si="283"/>
        <v>0</v>
      </c>
      <c r="AU680" s="312">
        <f t="shared" si="284"/>
        <v>0</v>
      </c>
      <c r="AV680" s="313">
        <f t="shared" si="285"/>
        <v>0</v>
      </c>
      <c r="AW680" s="314">
        <f t="shared" si="295"/>
        <v>0</v>
      </c>
      <c r="AX680" s="311">
        <f t="shared" si="286"/>
        <v>0</v>
      </c>
      <c r="AY680" s="312">
        <f t="shared" si="287"/>
        <v>0</v>
      </c>
      <c r="AZ680" s="313">
        <f t="shared" si="288"/>
        <v>0</v>
      </c>
      <c r="BA680" s="314">
        <f t="shared" si="296"/>
        <v>0</v>
      </c>
      <c r="BB680" s="311">
        <f t="shared" si="289"/>
        <v>0</v>
      </c>
      <c r="BC680" s="312">
        <f t="shared" si="290"/>
        <v>0</v>
      </c>
      <c r="BD680" s="313">
        <f t="shared" si="291"/>
        <v>0</v>
      </c>
      <c r="BE680" s="314">
        <f t="shared" si="297"/>
        <v>0</v>
      </c>
      <c r="BF680" s="311">
        <f t="shared" si="292"/>
        <v>0</v>
      </c>
      <c r="BG680" s="312">
        <f t="shared" si="293"/>
        <v>0</v>
      </c>
      <c r="BH680" s="313">
        <f t="shared" si="294"/>
        <v>0</v>
      </c>
      <c r="BI680" s="314">
        <f t="shared" si="298"/>
        <v>0</v>
      </c>
      <c r="BJ680" s="247">
        <f t="shared" si="299"/>
        <v>0</v>
      </c>
      <c r="BK680" s="310" t="str">
        <f>IF(BJ680=0,"",
IF(SUM($BJ$143:BJ680)=1,BL680,
IF($BJ$718&gt;SUM($BJ$143:BJ680),_xlfn.CONCAT(", ",BL680),
IF($BJ$718=SUM($BJ$143:BJ680),_xlfn.CONCAT(" y ",BL680)))))</f>
        <v/>
      </c>
      <c r="BL680" s="19">
        <v>538</v>
      </c>
      <c r="BM680" s="14"/>
      <c r="BN680" s="315"/>
      <c r="BO680" s="315"/>
      <c r="BP680" s="315"/>
      <c r="BQ680" s="315"/>
      <c r="BR680" s="315"/>
      <c r="BS680" s="315"/>
      <c r="BT680" s="315"/>
      <c r="BU680" s="315"/>
      <c r="BV680" s="14"/>
      <c r="BW680" s="14"/>
      <c r="BX680" s="14"/>
      <c r="BY680" s="14"/>
      <c r="BZ680" s="14"/>
      <c r="CA680" s="14"/>
      <c r="CB680" s="14"/>
      <c r="CC680" s="14"/>
      <c r="CD680" s="14"/>
      <c r="CE680" s="14"/>
      <c r="CF680" s="14"/>
      <c r="CG680" s="14"/>
      <c r="CH680" s="14"/>
      <c r="CI680" s="14"/>
      <c r="CJ680" s="14"/>
      <c r="CK680" s="14"/>
      <c r="CL680" s="14"/>
    </row>
    <row r="681" spans="1:90" ht="15" customHeight="1">
      <c r="A681" s="5"/>
      <c r="B681" s="6"/>
      <c r="C681" s="19" t="s">
        <v>7204</v>
      </c>
      <c r="D681" s="634" t="str">
        <f>IF($AC$136="","",IF(HLOOKUP($AC$136,Presentación!$AQ$3:$BV$574,Presentación!AP542)="","",HLOOKUP($AC$136,Presentación!$AQ$3:$BV$574,Presentación!AP542,0)))</f>
        <v/>
      </c>
      <c r="E681" s="669"/>
      <c r="F681" s="670"/>
      <c r="G681" s="752" t="str">
        <f>IF($AC$136="","",IF(HLOOKUP($AC$136,Presentación!$BZ$3:$DE$574,Presentación!AP542,0)="","",HLOOKUP($AC$136,Presentación!$BZ$3:$DE$574,Presentación!AP542,0)))</f>
        <v/>
      </c>
      <c r="H681" s="669"/>
      <c r="I681" s="669"/>
      <c r="J681" s="669"/>
      <c r="K681" s="669"/>
      <c r="L681" s="669"/>
      <c r="M681" s="669"/>
      <c r="N681" s="669"/>
      <c r="O681" s="669"/>
      <c r="P681" s="669"/>
      <c r="Q681" s="669"/>
      <c r="R681" s="669"/>
      <c r="S681" s="670"/>
      <c r="T681" s="866"/>
      <c r="U681" s="745"/>
      <c r="V681" s="746"/>
      <c r="W681" s="112"/>
      <c r="X681" s="112"/>
      <c r="Y681" s="112"/>
      <c r="Z681" s="112"/>
      <c r="AA681" s="112"/>
      <c r="AB681" s="112"/>
      <c r="AC681" s="112"/>
      <c r="AD681" s="112"/>
      <c r="AG681">
        <f t="shared" si="273"/>
        <v>0</v>
      </c>
      <c r="AH681" s="247">
        <f t="shared" si="274"/>
        <v>0</v>
      </c>
      <c r="AI681" s="310" t="str">
        <f>IF(AH681=0,"",
IF(SUM($AH$142:AH681)=1,AJ681,
IF($AH$717&gt;SUM($AH$142:AH681),_xlfn.CONCAT(", ",AJ681),
IF($AH$717=SUM($AH$142:AH681),_xlfn.CONCAT(" y ",AJ681)))))</f>
        <v/>
      </c>
      <c r="AJ681" s="19">
        <v>540</v>
      </c>
      <c r="AK681">
        <f t="shared" si="272"/>
        <v>0</v>
      </c>
      <c r="AL681">
        <f t="shared" si="275"/>
        <v>0</v>
      </c>
      <c r="AM681">
        <f t="shared" si="276"/>
        <v>0</v>
      </c>
      <c r="AN681">
        <f t="shared" si="277"/>
        <v>0</v>
      </c>
      <c r="AO681">
        <f t="shared" si="278"/>
        <v>0</v>
      </c>
      <c r="AP681">
        <f t="shared" si="279"/>
        <v>0</v>
      </c>
      <c r="AQ681">
        <f t="shared" si="280"/>
        <v>0</v>
      </c>
      <c r="AR681">
        <f t="shared" si="281"/>
        <v>0</v>
      </c>
      <c r="AS681">
        <f t="shared" si="282"/>
        <v>0</v>
      </c>
      <c r="AT681" s="311">
        <f t="shared" si="283"/>
        <v>0</v>
      </c>
      <c r="AU681" s="312">
        <f t="shared" si="284"/>
        <v>0</v>
      </c>
      <c r="AV681" s="313">
        <f t="shared" si="285"/>
        <v>0</v>
      </c>
      <c r="AW681" s="314">
        <f t="shared" si="295"/>
        <v>0</v>
      </c>
      <c r="AX681" s="311">
        <f t="shared" si="286"/>
        <v>0</v>
      </c>
      <c r="AY681" s="312">
        <f t="shared" si="287"/>
        <v>0</v>
      </c>
      <c r="AZ681" s="313">
        <f t="shared" si="288"/>
        <v>0</v>
      </c>
      <c r="BA681" s="314">
        <f t="shared" si="296"/>
        <v>0</v>
      </c>
      <c r="BB681" s="311">
        <f t="shared" si="289"/>
        <v>0</v>
      </c>
      <c r="BC681" s="312">
        <f t="shared" si="290"/>
        <v>0</v>
      </c>
      <c r="BD681" s="313">
        <f t="shared" si="291"/>
        <v>0</v>
      </c>
      <c r="BE681" s="314">
        <f t="shared" si="297"/>
        <v>0</v>
      </c>
      <c r="BF681" s="311">
        <f t="shared" si="292"/>
        <v>0</v>
      </c>
      <c r="BG681" s="312">
        <f t="shared" si="293"/>
        <v>0</v>
      </c>
      <c r="BH681" s="313">
        <f t="shared" si="294"/>
        <v>0</v>
      </c>
      <c r="BI681" s="314">
        <f t="shared" si="298"/>
        <v>0</v>
      </c>
      <c r="BJ681" s="247">
        <f t="shared" si="299"/>
        <v>0</v>
      </c>
      <c r="BK681" s="310" t="str">
        <f>IF(BJ681=0,"",
IF(SUM($BJ$143:BJ681)=1,BL681,
IF($BJ$718&gt;SUM($BJ$143:BJ681),_xlfn.CONCAT(", ",BL681),
IF($BJ$718=SUM($BJ$143:BJ681),_xlfn.CONCAT(" y ",BL681)))))</f>
        <v/>
      </c>
      <c r="BL681" s="19">
        <v>539</v>
      </c>
      <c r="BM681" s="14"/>
      <c r="BN681" s="315"/>
      <c r="BO681" s="315"/>
      <c r="BP681" s="315"/>
      <c r="BQ681" s="315"/>
      <c r="BR681" s="315"/>
      <c r="BS681" s="315"/>
      <c r="BT681" s="315"/>
      <c r="BU681" s="315"/>
      <c r="BV681" s="14"/>
      <c r="BW681" s="14"/>
      <c r="BX681" s="14"/>
      <c r="BY681" s="14"/>
      <c r="BZ681" s="14"/>
      <c r="CA681" s="14"/>
      <c r="CB681" s="14"/>
      <c r="CC681" s="14"/>
      <c r="CD681" s="14"/>
      <c r="CE681" s="14"/>
      <c r="CF681" s="14"/>
      <c r="CG681" s="14"/>
      <c r="CH681" s="14"/>
      <c r="CI681" s="14"/>
      <c r="CJ681" s="14"/>
      <c r="CK681" s="14"/>
      <c r="CL681" s="14"/>
    </row>
    <row r="682" spans="1:90" ht="15" customHeight="1">
      <c r="A682" s="5"/>
      <c r="B682" s="6"/>
      <c r="C682" s="19" t="s">
        <v>7205</v>
      </c>
      <c r="D682" s="634" t="str">
        <f>IF($AC$136="","",IF(HLOOKUP($AC$136,Presentación!$AQ$3:$BV$574,Presentación!AP543)="","",HLOOKUP($AC$136,Presentación!$AQ$3:$BV$574,Presentación!AP543,0)))</f>
        <v/>
      </c>
      <c r="E682" s="669"/>
      <c r="F682" s="670"/>
      <c r="G682" s="752" t="str">
        <f>IF($AC$136="","",IF(HLOOKUP($AC$136,Presentación!$BZ$3:$DE$574,Presentación!AP543,0)="","",HLOOKUP($AC$136,Presentación!$BZ$3:$DE$574,Presentación!AP543,0)))</f>
        <v/>
      </c>
      <c r="H682" s="669"/>
      <c r="I682" s="669"/>
      <c r="J682" s="669"/>
      <c r="K682" s="669"/>
      <c r="L682" s="669"/>
      <c r="M682" s="669"/>
      <c r="N682" s="669"/>
      <c r="O682" s="669"/>
      <c r="P682" s="669"/>
      <c r="Q682" s="669"/>
      <c r="R682" s="669"/>
      <c r="S682" s="670"/>
      <c r="T682" s="866"/>
      <c r="U682" s="745"/>
      <c r="V682" s="746"/>
      <c r="W682" s="112"/>
      <c r="X682" s="112"/>
      <c r="Y682" s="112"/>
      <c r="Z682" s="112"/>
      <c r="AA682" s="112"/>
      <c r="AB682" s="112"/>
      <c r="AC682" s="112"/>
      <c r="AD682" s="112"/>
      <c r="AG682">
        <f t="shared" si="273"/>
        <v>0</v>
      </c>
      <c r="AH682" s="247">
        <f t="shared" si="274"/>
        <v>0</v>
      </c>
      <c r="AI682" s="310" t="str">
        <f>IF(AH682=0,"",
IF(SUM($AH$142:AH682)=1,AJ682,
IF($AH$717&gt;SUM($AH$142:AH682),_xlfn.CONCAT(", ",AJ682),
IF($AH$717=SUM($AH$142:AH682),_xlfn.CONCAT(" y ",AJ682)))))</f>
        <v/>
      </c>
      <c r="AJ682" s="19">
        <v>541</v>
      </c>
      <c r="AK682">
        <f t="shared" si="272"/>
        <v>0</v>
      </c>
      <c r="AL682">
        <f t="shared" si="275"/>
        <v>0</v>
      </c>
      <c r="AM682">
        <f t="shared" si="276"/>
        <v>0</v>
      </c>
      <c r="AN682">
        <f t="shared" si="277"/>
        <v>0</v>
      </c>
      <c r="AO682">
        <f t="shared" si="278"/>
        <v>0</v>
      </c>
      <c r="AP682">
        <f t="shared" si="279"/>
        <v>0</v>
      </c>
      <c r="AQ682">
        <f t="shared" si="280"/>
        <v>0</v>
      </c>
      <c r="AR682">
        <f t="shared" si="281"/>
        <v>0</v>
      </c>
      <c r="AS682">
        <f t="shared" si="282"/>
        <v>0</v>
      </c>
      <c r="AT682" s="311">
        <f t="shared" si="283"/>
        <v>0</v>
      </c>
      <c r="AU682" s="312">
        <f t="shared" si="284"/>
        <v>0</v>
      </c>
      <c r="AV682" s="313">
        <f t="shared" si="285"/>
        <v>0</v>
      </c>
      <c r="AW682" s="314">
        <f t="shared" si="295"/>
        <v>0</v>
      </c>
      <c r="AX682" s="311">
        <f t="shared" si="286"/>
        <v>0</v>
      </c>
      <c r="AY682" s="312">
        <f t="shared" si="287"/>
        <v>0</v>
      </c>
      <c r="AZ682" s="313">
        <f t="shared" si="288"/>
        <v>0</v>
      </c>
      <c r="BA682" s="314">
        <f t="shared" si="296"/>
        <v>0</v>
      </c>
      <c r="BB682" s="311">
        <f t="shared" si="289"/>
        <v>0</v>
      </c>
      <c r="BC682" s="312">
        <f t="shared" si="290"/>
        <v>0</v>
      </c>
      <c r="BD682" s="313">
        <f t="shared" si="291"/>
        <v>0</v>
      </c>
      <c r="BE682" s="314">
        <f t="shared" si="297"/>
        <v>0</v>
      </c>
      <c r="BF682" s="311">
        <f t="shared" si="292"/>
        <v>0</v>
      </c>
      <c r="BG682" s="312">
        <f t="shared" si="293"/>
        <v>0</v>
      </c>
      <c r="BH682" s="313">
        <f t="shared" si="294"/>
        <v>0</v>
      </c>
      <c r="BI682" s="314">
        <f t="shared" si="298"/>
        <v>0</v>
      </c>
      <c r="BJ682" s="247">
        <f t="shared" si="299"/>
        <v>0</v>
      </c>
      <c r="BK682" s="310" t="str">
        <f>IF(BJ682=0,"",
IF(SUM($BJ$143:BJ682)=1,BL682,
IF($BJ$718&gt;SUM($BJ$143:BJ682),_xlfn.CONCAT(", ",BL682),
IF($BJ$718=SUM($BJ$143:BJ682),_xlfn.CONCAT(" y ",BL682)))))</f>
        <v/>
      </c>
      <c r="BL682" s="19">
        <v>540</v>
      </c>
      <c r="BM682" s="14"/>
      <c r="BN682" s="315"/>
      <c r="BO682" s="315"/>
      <c r="BP682" s="315"/>
      <c r="BQ682" s="315"/>
      <c r="BR682" s="315"/>
      <c r="BS682" s="315"/>
      <c r="BT682" s="315"/>
      <c r="BU682" s="315"/>
      <c r="BV682" s="14"/>
      <c r="BW682" s="14"/>
      <c r="BX682" s="14"/>
      <c r="BY682" s="14"/>
      <c r="BZ682" s="14"/>
      <c r="CA682" s="14"/>
      <c r="CB682" s="14"/>
      <c r="CC682" s="14"/>
      <c r="CD682" s="14"/>
      <c r="CE682" s="14"/>
      <c r="CF682" s="14"/>
      <c r="CG682" s="14"/>
      <c r="CH682" s="14"/>
      <c r="CI682" s="14"/>
      <c r="CJ682" s="14"/>
      <c r="CK682" s="14"/>
      <c r="CL682" s="14"/>
    </row>
    <row r="683" spans="1:90" ht="15" customHeight="1">
      <c r="A683" s="5"/>
      <c r="B683" s="6"/>
      <c r="C683" s="19" t="s">
        <v>7206</v>
      </c>
      <c r="D683" s="634" t="str">
        <f>IF($AC$136="","",IF(HLOOKUP($AC$136,Presentación!$AQ$3:$BV$574,Presentación!AP544)="","",HLOOKUP($AC$136,Presentación!$AQ$3:$BV$574,Presentación!AP544,0)))</f>
        <v/>
      </c>
      <c r="E683" s="669"/>
      <c r="F683" s="670"/>
      <c r="G683" s="752" t="str">
        <f>IF($AC$136="","",IF(HLOOKUP($AC$136,Presentación!$BZ$3:$DE$574,Presentación!AP544,0)="","",HLOOKUP($AC$136,Presentación!$BZ$3:$DE$574,Presentación!AP544,0)))</f>
        <v/>
      </c>
      <c r="H683" s="669"/>
      <c r="I683" s="669"/>
      <c r="J683" s="669"/>
      <c r="K683" s="669"/>
      <c r="L683" s="669"/>
      <c r="M683" s="669"/>
      <c r="N683" s="669"/>
      <c r="O683" s="669"/>
      <c r="P683" s="669"/>
      <c r="Q683" s="669"/>
      <c r="R683" s="669"/>
      <c r="S683" s="670"/>
      <c r="T683" s="866"/>
      <c r="U683" s="745"/>
      <c r="V683" s="746"/>
      <c r="W683" s="112"/>
      <c r="X683" s="112"/>
      <c r="Y683" s="112"/>
      <c r="Z683" s="112"/>
      <c r="AA683" s="112"/>
      <c r="AB683" s="112"/>
      <c r="AC683" s="112"/>
      <c r="AD683" s="112"/>
      <c r="AG683">
        <f t="shared" si="273"/>
        <v>0</v>
      </c>
      <c r="AH683" s="247">
        <f t="shared" si="274"/>
        <v>0</v>
      </c>
      <c r="AI683" s="310" t="str">
        <f>IF(AH683=0,"",
IF(SUM($AH$142:AH683)=1,AJ683,
IF($AH$717&gt;SUM($AH$142:AH683),_xlfn.CONCAT(", ",AJ683),
IF($AH$717=SUM($AH$142:AH683),_xlfn.CONCAT(" y ",AJ683)))))</f>
        <v/>
      </c>
      <c r="AJ683" s="19">
        <v>542</v>
      </c>
      <c r="AK683">
        <f t="shared" si="272"/>
        <v>0</v>
      </c>
      <c r="AL683">
        <f t="shared" si="275"/>
        <v>0</v>
      </c>
      <c r="AM683">
        <f t="shared" si="276"/>
        <v>0</v>
      </c>
      <c r="AN683">
        <f t="shared" si="277"/>
        <v>0</v>
      </c>
      <c r="AO683">
        <f t="shared" si="278"/>
        <v>0</v>
      </c>
      <c r="AP683">
        <f t="shared" si="279"/>
        <v>0</v>
      </c>
      <c r="AQ683">
        <f t="shared" si="280"/>
        <v>0</v>
      </c>
      <c r="AR683">
        <f t="shared" si="281"/>
        <v>0</v>
      </c>
      <c r="AS683">
        <f t="shared" si="282"/>
        <v>0</v>
      </c>
      <c r="AT683" s="311">
        <f t="shared" si="283"/>
        <v>0</v>
      </c>
      <c r="AU683" s="312">
        <f t="shared" si="284"/>
        <v>0</v>
      </c>
      <c r="AV683" s="313">
        <f t="shared" si="285"/>
        <v>0</v>
      </c>
      <c r="AW683" s="314">
        <f t="shared" si="295"/>
        <v>0</v>
      </c>
      <c r="AX683" s="311">
        <f t="shared" si="286"/>
        <v>0</v>
      </c>
      <c r="AY683" s="312">
        <f t="shared" si="287"/>
        <v>0</v>
      </c>
      <c r="AZ683" s="313">
        <f t="shared" si="288"/>
        <v>0</v>
      </c>
      <c r="BA683" s="314">
        <f t="shared" si="296"/>
        <v>0</v>
      </c>
      <c r="BB683" s="311">
        <f t="shared" si="289"/>
        <v>0</v>
      </c>
      <c r="BC683" s="312">
        <f t="shared" si="290"/>
        <v>0</v>
      </c>
      <c r="BD683" s="313">
        <f t="shared" si="291"/>
        <v>0</v>
      </c>
      <c r="BE683" s="314">
        <f t="shared" si="297"/>
        <v>0</v>
      </c>
      <c r="BF683" s="311">
        <f t="shared" si="292"/>
        <v>0</v>
      </c>
      <c r="BG683" s="312">
        <f t="shared" si="293"/>
        <v>0</v>
      </c>
      <c r="BH683" s="313">
        <f t="shared" si="294"/>
        <v>0</v>
      </c>
      <c r="BI683" s="314">
        <f t="shared" si="298"/>
        <v>0</v>
      </c>
      <c r="BJ683" s="247">
        <f t="shared" si="299"/>
        <v>0</v>
      </c>
      <c r="BK683" s="310" t="str">
        <f>IF(BJ683=0,"",
IF(SUM($BJ$143:BJ683)=1,BL683,
IF($BJ$718&gt;SUM($BJ$143:BJ683),_xlfn.CONCAT(", ",BL683),
IF($BJ$718=SUM($BJ$143:BJ683),_xlfn.CONCAT(" y ",BL683)))))</f>
        <v/>
      </c>
      <c r="BL683" s="19">
        <v>541</v>
      </c>
      <c r="BM683" s="14"/>
      <c r="BN683" s="315"/>
      <c r="BO683" s="315"/>
      <c r="BP683" s="315"/>
      <c r="BQ683" s="315"/>
      <c r="BR683" s="315"/>
      <c r="BS683" s="315"/>
      <c r="BT683" s="315"/>
      <c r="BU683" s="315"/>
      <c r="BV683" s="14"/>
      <c r="BW683" s="14"/>
      <c r="BX683" s="14"/>
      <c r="BY683" s="14"/>
      <c r="BZ683" s="14"/>
      <c r="CA683" s="14"/>
      <c r="CB683" s="14"/>
      <c r="CC683" s="14"/>
      <c r="CD683" s="14"/>
      <c r="CE683" s="14"/>
      <c r="CF683" s="14"/>
      <c r="CG683" s="14"/>
      <c r="CH683" s="14"/>
      <c r="CI683" s="14"/>
      <c r="CJ683" s="14"/>
      <c r="CK683" s="14"/>
      <c r="CL683" s="14"/>
    </row>
    <row r="684" spans="1:90" ht="15" customHeight="1">
      <c r="A684" s="5"/>
      <c r="B684" s="6"/>
      <c r="C684" s="19" t="s">
        <v>7207</v>
      </c>
      <c r="D684" s="634" t="str">
        <f>IF($AC$136="","",IF(HLOOKUP($AC$136,Presentación!$AQ$3:$BV$574,Presentación!AP545)="","",HLOOKUP($AC$136,Presentación!$AQ$3:$BV$574,Presentación!AP545,0)))</f>
        <v/>
      </c>
      <c r="E684" s="669"/>
      <c r="F684" s="670"/>
      <c r="G684" s="752" t="str">
        <f>IF($AC$136="","",IF(HLOOKUP($AC$136,Presentación!$BZ$3:$DE$574,Presentación!AP545,0)="","",HLOOKUP($AC$136,Presentación!$BZ$3:$DE$574,Presentación!AP545,0)))</f>
        <v/>
      </c>
      <c r="H684" s="669"/>
      <c r="I684" s="669"/>
      <c r="J684" s="669"/>
      <c r="K684" s="669"/>
      <c r="L684" s="669"/>
      <c r="M684" s="669"/>
      <c r="N684" s="669"/>
      <c r="O684" s="669"/>
      <c r="P684" s="669"/>
      <c r="Q684" s="669"/>
      <c r="R684" s="669"/>
      <c r="S684" s="670"/>
      <c r="T684" s="866"/>
      <c r="U684" s="745"/>
      <c r="V684" s="746"/>
      <c r="W684" s="112"/>
      <c r="X684" s="112"/>
      <c r="Y684" s="112"/>
      <c r="Z684" s="112"/>
      <c r="AA684" s="112"/>
      <c r="AB684" s="112"/>
      <c r="AC684" s="112"/>
      <c r="AD684" s="112"/>
      <c r="AG684">
        <f t="shared" si="273"/>
        <v>0</v>
      </c>
      <c r="AH684" s="247">
        <f t="shared" si="274"/>
        <v>0</v>
      </c>
      <c r="AI684" s="310" t="str">
        <f>IF(AH684=0,"",
IF(SUM($AH$142:AH684)=1,AJ684,
IF($AH$717&gt;SUM($AH$142:AH684),_xlfn.CONCAT(", ",AJ684),
IF($AH$717=SUM($AH$142:AH684),_xlfn.CONCAT(" y ",AJ684)))))</f>
        <v/>
      </c>
      <c r="AJ684" s="19">
        <v>543</v>
      </c>
      <c r="AK684">
        <f t="shared" si="272"/>
        <v>0</v>
      </c>
      <c r="AL684">
        <f t="shared" si="275"/>
        <v>0</v>
      </c>
      <c r="AM684">
        <f t="shared" si="276"/>
        <v>0</v>
      </c>
      <c r="AN684">
        <f t="shared" si="277"/>
        <v>0</v>
      </c>
      <c r="AO684">
        <f t="shared" si="278"/>
        <v>0</v>
      </c>
      <c r="AP684">
        <f t="shared" si="279"/>
        <v>0</v>
      </c>
      <c r="AQ684">
        <f t="shared" si="280"/>
        <v>0</v>
      </c>
      <c r="AR684">
        <f t="shared" si="281"/>
        <v>0</v>
      </c>
      <c r="AS684">
        <f t="shared" si="282"/>
        <v>0</v>
      </c>
      <c r="AT684" s="311">
        <f t="shared" si="283"/>
        <v>0</v>
      </c>
      <c r="AU684" s="312">
        <f t="shared" si="284"/>
        <v>0</v>
      </c>
      <c r="AV684" s="313">
        <f t="shared" si="285"/>
        <v>0</v>
      </c>
      <c r="AW684" s="314">
        <f t="shared" si="295"/>
        <v>0</v>
      </c>
      <c r="AX684" s="311">
        <f t="shared" si="286"/>
        <v>0</v>
      </c>
      <c r="AY684" s="312">
        <f t="shared" si="287"/>
        <v>0</v>
      </c>
      <c r="AZ684" s="313">
        <f t="shared" si="288"/>
        <v>0</v>
      </c>
      <c r="BA684" s="314">
        <f t="shared" si="296"/>
        <v>0</v>
      </c>
      <c r="BB684" s="311">
        <f t="shared" si="289"/>
        <v>0</v>
      </c>
      <c r="BC684" s="312">
        <f t="shared" si="290"/>
        <v>0</v>
      </c>
      <c r="BD684" s="313">
        <f t="shared" si="291"/>
        <v>0</v>
      </c>
      <c r="BE684" s="314">
        <f t="shared" si="297"/>
        <v>0</v>
      </c>
      <c r="BF684" s="311">
        <f t="shared" si="292"/>
        <v>0</v>
      </c>
      <c r="BG684" s="312">
        <f t="shared" si="293"/>
        <v>0</v>
      </c>
      <c r="BH684" s="313">
        <f t="shared" si="294"/>
        <v>0</v>
      </c>
      <c r="BI684" s="314">
        <f t="shared" si="298"/>
        <v>0</v>
      </c>
      <c r="BJ684" s="247">
        <f t="shared" si="299"/>
        <v>0</v>
      </c>
      <c r="BK684" s="310" t="str">
        <f>IF(BJ684=0,"",
IF(SUM($BJ$143:BJ684)=1,BL684,
IF($BJ$718&gt;SUM($BJ$143:BJ684),_xlfn.CONCAT(", ",BL684),
IF($BJ$718=SUM($BJ$143:BJ684),_xlfn.CONCAT(" y ",BL684)))))</f>
        <v/>
      </c>
      <c r="BL684" s="19">
        <v>542</v>
      </c>
      <c r="BM684" s="14"/>
      <c r="BN684" s="315"/>
      <c r="BO684" s="315"/>
      <c r="BP684" s="315"/>
      <c r="BQ684" s="315"/>
      <c r="BR684" s="315"/>
      <c r="BS684" s="315"/>
      <c r="BT684" s="315"/>
      <c r="BU684" s="315"/>
      <c r="BV684" s="14"/>
      <c r="BW684" s="14"/>
      <c r="BX684" s="14"/>
      <c r="BY684" s="14"/>
      <c r="BZ684" s="14"/>
      <c r="CA684" s="14"/>
      <c r="CB684" s="14"/>
      <c r="CC684" s="14"/>
      <c r="CD684" s="14"/>
      <c r="CE684" s="14"/>
      <c r="CF684" s="14"/>
      <c r="CG684" s="14"/>
      <c r="CH684" s="14"/>
      <c r="CI684" s="14"/>
      <c r="CJ684" s="14"/>
      <c r="CK684" s="14"/>
      <c r="CL684" s="14"/>
    </row>
    <row r="685" spans="1:90" ht="15" customHeight="1">
      <c r="A685" s="5"/>
      <c r="B685" s="6"/>
      <c r="C685" s="19" t="s">
        <v>7208</v>
      </c>
      <c r="D685" s="634" t="str">
        <f>IF($AC$136="","",IF(HLOOKUP($AC$136,Presentación!$AQ$3:$BV$574,Presentación!AP546)="","",HLOOKUP($AC$136,Presentación!$AQ$3:$BV$574,Presentación!AP546,0)))</f>
        <v/>
      </c>
      <c r="E685" s="669"/>
      <c r="F685" s="670"/>
      <c r="G685" s="752" t="str">
        <f>IF($AC$136="","",IF(HLOOKUP($AC$136,Presentación!$BZ$3:$DE$574,Presentación!AP546,0)="","",HLOOKUP($AC$136,Presentación!$BZ$3:$DE$574,Presentación!AP546,0)))</f>
        <v/>
      </c>
      <c r="H685" s="669"/>
      <c r="I685" s="669"/>
      <c r="J685" s="669"/>
      <c r="K685" s="669"/>
      <c r="L685" s="669"/>
      <c r="M685" s="669"/>
      <c r="N685" s="669"/>
      <c r="O685" s="669"/>
      <c r="P685" s="669"/>
      <c r="Q685" s="669"/>
      <c r="R685" s="669"/>
      <c r="S685" s="670"/>
      <c r="T685" s="866"/>
      <c r="U685" s="745"/>
      <c r="V685" s="746"/>
      <c r="W685" s="112"/>
      <c r="X685" s="112"/>
      <c r="Y685" s="112"/>
      <c r="Z685" s="112"/>
      <c r="AA685" s="112"/>
      <c r="AB685" s="112"/>
      <c r="AC685" s="112"/>
      <c r="AD685" s="112"/>
      <c r="AG685">
        <f t="shared" si="273"/>
        <v>0</v>
      </c>
      <c r="AH685" s="247">
        <f t="shared" si="274"/>
        <v>0</v>
      </c>
      <c r="AI685" s="310" t="str">
        <f>IF(AH685=0,"",
IF(SUM($AH$142:AH685)=1,AJ685,
IF($AH$717&gt;SUM($AH$142:AH685),_xlfn.CONCAT(", ",AJ685),
IF($AH$717=SUM($AH$142:AH685),_xlfn.CONCAT(" y ",AJ685)))))</f>
        <v/>
      </c>
      <c r="AJ685" s="19">
        <v>544</v>
      </c>
      <c r="AK685">
        <f t="shared" si="272"/>
        <v>0</v>
      </c>
      <c r="AL685">
        <f t="shared" si="275"/>
        <v>0</v>
      </c>
      <c r="AM685">
        <f t="shared" si="276"/>
        <v>0</v>
      </c>
      <c r="AN685">
        <f t="shared" si="277"/>
        <v>0</v>
      </c>
      <c r="AO685">
        <f t="shared" si="278"/>
        <v>0</v>
      </c>
      <c r="AP685">
        <f t="shared" si="279"/>
        <v>0</v>
      </c>
      <c r="AQ685">
        <f t="shared" si="280"/>
        <v>0</v>
      </c>
      <c r="AR685">
        <f t="shared" si="281"/>
        <v>0</v>
      </c>
      <c r="AS685">
        <f t="shared" si="282"/>
        <v>0</v>
      </c>
      <c r="AT685" s="311">
        <f t="shared" si="283"/>
        <v>0</v>
      </c>
      <c r="AU685" s="312">
        <f t="shared" si="284"/>
        <v>0</v>
      </c>
      <c r="AV685" s="313">
        <f t="shared" si="285"/>
        <v>0</v>
      </c>
      <c r="AW685" s="314">
        <f t="shared" si="295"/>
        <v>0</v>
      </c>
      <c r="AX685" s="311">
        <f t="shared" si="286"/>
        <v>0</v>
      </c>
      <c r="AY685" s="312">
        <f t="shared" si="287"/>
        <v>0</v>
      </c>
      <c r="AZ685" s="313">
        <f t="shared" si="288"/>
        <v>0</v>
      </c>
      <c r="BA685" s="314">
        <f t="shared" si="296"/>
        <v>0</v>
      </c>
      <c r="BB685" s="311">
        <f t="shared" si="289"/>
        <v>0</v>
      </c>
      <c r="BC685" s="312">
        <f t="shared" si="290"/>
        <v>0</v>
      </c>
      <c r="BD685" s="313">
        <f t="shared" si="291"/>
        <v>0</v>
      </c>
      <c r="BE685" s="314">
        <f t="shared" si="297"/>
        <v>0</v>
      </c>
      <c r="BF685" s="311">
        <f t="shared" si="292"/>
        <v>0</v>
      </c>
      <c r="BG685" s="312">
        <f t="shared" si="293"/>
        <v>0</v>
      </c>
      <c r="BH685" s="313">
        <f t="shared" si="294"/>
        <v>0</v>
      </c>
      <c r="BI685" s="314">
        <f t="shared" si="298"/>
        <v>0</v>
      </c>
      <c r="BJ685" s="247">
        <f t="shared" si="299"/>
        <v>0</v>
      </c>
      <c r="BK685" s="310" t="str">
        <f>IF(BJ685=0,"",
IF(SUM($BJ$143:BJ685)=1,BL685,
IF($BJ$718&gt;SUM($BJ$143:BJ685),_xlfn.CONCAT(", ",BL685),
IF($BJ$718=SUM($BJ$143:BJ685),_xlfn.CONCAT(" y ",BL685)))))</f>
        <v/>
      </c>
      <c r="BL685" s="19">
        <v>543</v>
      </c>
      <c r="BM685" s="14"/>
      <c r="BN685" s="315"/>
      <c r="BO685" s="315"/>
      <c r="BP685" s="315"/>
      <c r="BQ685" s="315"/>
      <c r="BR685" s="315"/>
      <c r="BS685" s="315"/>
      <c r="BT685" s="315"/>
      <c r="BU685" s="315"/>
      <c r="BV685" s="14"/>
      <c r="BW685" s="14"/>
      <c r="BX685" s="14"/>
      <c r="BY685" s="14"/>
      <c r="BZ685" s="14"/>
      <c r="CA685" s="14"/>
      <c r="CB685" s="14"/>
      <c r="CC685" s="14"/>
      <c r="CD685" s="14"/>
      <c r="CE685" s="14"/>
      <c r="CF685" s="14"/>
      <c r="CG685" s="14"/>
      <c r="CH685" s="14"/>
      <c r="CI685" s="14"/>
      <c r="CJ685" s="14"/>
      <c r="CK685" s="14"/>
      <c r="CL685" s="14"/>
    </row>
    <row r="686" spans="1:90" ht="15" customHeight="1">
      <c r="A686" s="5"/>
      <c r="B686" s="6"/>
      <c r="C686" s="19" t="s">
        <v>7209</v>
      </c>
      <c r="D686" s="634" t="str">
        <f>IF($AC$136="","",IF(HLOOKUP($AC$136,Presentación!$AQ$3:$BV$574,Presentación!AP547)="","",HLOOKUP($AC$136,Presentación!$AQ$3:$BV$574,Presentación!AP547,0)))</f>
        <v/>
      </c>
      <c r="E686" s="669"/>
      <c r="F686" s="670"/>
      <c r="G686" s="752" t="str">
        <f>IF($AC$136="","",IF(HLOOKUP($AC$136,Presentación!$BZ$3:$DE$574,Presentación!AP547,0)="","",HLOOKUP($AC$136,Presentación!$BZ$3:$DE$574,Presentación!AP547,0)))</f>
        <v/>
      </c>
      <c r="H686" s="669"/>
      <c r="I686" s="669"/>
      <c r="J686" s="669"/>
      <c r="K686" s="669"/>
      <c r="L686" s="669"/>
      <c r="M686" s="669"/>
      <c r="N686" s="669"/>
      <c r="O686" s="669"/>
      <c r="P686" s="669"/>
      <c r="Q686" s="669"/>
      <c r="R686" s="669"/>
      <c r="S686" s="670"/>
      <c r="T686" s="866"/>
      <c r="U686" s="745"/>
      <c r="V686" s="746"/>
      <c r="W686" s="112"/>
      <c r="X686" s="112"/>
      <c r="Y686" s="112"/>
      <c r="Z686" s="112"/>
      <c r="AA686" s="112"/>
      <c r="AB686" s="112"/>
      <c r="AC686" s="112"/>
      <c r="AD686" s="112"/>
      <c r="AG686">
        <f t="shared" si="273"/>
        <v>0</v>
      </c>
      <c r="AH686" s="247">
        <f t="shared" si="274"/>
        <v>0</v>
      </c>
      <c r="AI686" s="310" t="str">
        <f>IF(AH686=0,"",
IF(SUM($AH$142:AH686)=1,AJ686,
IF($AH$717&gt;SUM($AH$142:AH686),_xlfn.CONCAT(", ",AJ686),
IF($AH$717=SUM($AH$142:AH686),_xlfn.CONCAT(" y ",AJ686)))))</f>
        <v/>
      </c>
      <c r="AJ686" s="19">
        <v>545</v>
      </c>
      <c r="AK686">
        <f t="shared" si="272"/>
        <v>0</v>
      </c>
      <c r="AL686">
        <f t="shared" si="275"/>
        <v>0</v>
      </c>
      <c r="AM686">
        <f t="shared" si="276"/>
        <v>0</v>
      </c>
      <c r="AN686">
        <f t="shared" si="277"/>
        <v>0</v>
      </c>
      <c r="AO686">
        <f t="shared" si="278"/>
        <v>0</v>
      </c>
      <c r="AP686">
        <f t="shared" si="279"/>
        <v>0</v>
      </c>
      <c r="AQ686">
        <f t="shared" si="280"/>
        <v>0</v>
      </c>
      <c r="AR686">
        <f t="shared" si="281"/>
        <v>0</v>
      </c>
      <c r="AS686">
        <f t="shared" si="282"/>
        <v>0</v>
      </c>
      <c r="AT686" s="311">
        <f t="shared" si="283"/>
        <v>0</v>
      </c>
      <c r="AU686" s="312">
        <f t="shared" si="284"/>
        <v>0</v>
      </c>
      <c r="AV686" s="313">
        <f t="shared" si="285"/>
        <v>0</v>
      </c>
      <c r="AW686" s="314">
        <f t="shared" si="295"/>
        <v>0</v>
      </c>
      <c r="AX686" s="311">
        <f t="shared" si="286"/>
        <v>0</v>
      </c>
      <c r="AY686" s="312">
        <f t="shared" si="287"/>
        <v>0</v>
      </c>
      <c r="AZ686" s="313">
        <f t="shared" si="288"/>
        <v>0</v>
      </c>
      <c r="BA686" s="314">
        <f t="shared" si="296"/>
        <v>0</v>
      </c>
      <c r="BB686" s="311">
        <f t="shared" si="289"/>
        <v>0</v>
      </c>
      <c r="BC686" s="312">
        <f t="shared" si="290"/>
        <v>0</v>
      </c>
      <c r="BD686" s="313">
        <f t="shared" si="291"/>
        <v>0</v>
      </c>
      <c r="BE686" s="314">
        <f t="shared" si="297"/>
        <v>0</v>
      </c>
      <c r="BF686" s="311">
        <f t="shared" si="292"/>
        <v>0</v>
      </c>
      <c r="BG686" s="312">
        <f t="shared" si="293"/>
        <v>0</v>
      </c>
      <c r="BH686" s="313">
        <f t="shared" si="294"/>
        <v>0</v>
      </c>
      <c r="BI686" s="314">
        <f t="shared" si="298"/>
        <v>0</v>
      </c>
      <c r="BJ686" s="247">
        <f t="shared" si="299"/>
        <v>0</v>
      </c>
      <c r="BK686" s="310" t="str">
        <f>IF(BJ686=0,"",
IF(SUM($BJ$143:BJ686)=1,BL686,
IF($BJ$718&gt;SUM($BJ$143:BJ686),_xlfn.CONCAT(", ",BL686),
IF($BJ$718=SUM($BJ$143:BJ686),_xlfn.CONCAT(" y ",BL686)))))</f>
        <v/>
      </c>
      <c r="BL686" s="19">
        <v>544</v>
      </c>
      <c r="BM686" s="14"/>
      <c r="BN686" s="315"/>
      <c r="BO686" s="315"/>
      <c r="BP686" s="315"/>
      <c r="BQ686" s="315"/>
      <c r="BR686" s="315"/>
      <c r="BS686" s="315"/>
      <c r="BT686" s="315"/>
      <c r="BU686" s="315"/>
      <c r="BV686" s="14"/>
      <c r="BW686" s="14"/>
      <c r="BX686" s="14"/>
      <c r="BY686" s="14"/>
      <c r="BZ686" s="14"/>
      <c r="CA686" s="14"/>
      <c r="CB686" s="14"/>
      <c r="CC686" s="14"/>
      <c r="CD686" s="14"/>
      <c r="CE686" s="14"/>
      <c r="CF686" s="14"/>
      <c r="CG686" s="14"/>
      <c r="CH686" s="14"/>
      <c r="CI686" s="14"/>
      <c r="CJ686" s="14"/>
      <c r="CK686" s="14"/>
      <c r="CL686" s="14"/>
    </row>
    <row r="687" spans="1:90" ht="15" customHeight="1">
      <c r="A687" s="5"/>
      <c r="B687" s="6"/>
      <c r="C687" s="19" t="s">
        <v>7210</v>
      </c>
      <c r="D687" s="634" t="str">
        <f>IF($AC$136="","",IF(HLOOKUP($AC$136,Presentación!$AQ$3:$BV$574,Presentación!AP548)="","",HLOOKUP($AC$136,Presentación!$AQ$3:$BV$574,Presentación!AP548,0)))</f>
        <v/>
      </c>
      <c r="E687" s="669"/>
      <c r="F687" s="670"/>
      <c r="G687" s="752" t="str">
        <f>IF($AC$136="","",IF(HLOOKUP($AC$136,Presentación!$BZ$3:$DE$574,Presentación!AP548,0)="","",HLOOKUP($AC$136,Presentación!$BZ$3:$DE$574,Presentación!AP548,0)))</f>
        <v/>
      </c>
      <c r="H687" s="669"/>
      <c r="I687" s="669"/>
      <c r="J687" s="669"/>
      <c r="K687" s="669"/>
      <c r="L687" s="669"/>
      <c r="M687" s="669"/>
      <c r="N687" s="669"/>
      <c r="O687" s="669"/>
      <c r="P687" s="669"/>
      <c r="Q687" s="669"/>
      <c r="R687" s="669"/>
      <c r="S687" s="670"/>
      <c r="T687" s="866"/>
      <c r="U687" s="745"/>
      <c r="V687" s="746"/>
      <c r="W687" s="112"/>
      <c r="X687" s="112"/>
      <c r="Y687" s="112"/>
      <c r="Z687" s="112"/>
      <c r="AA687" s="112"/>
      <c r="AB687" s="112"/>
      <c r="AC687" s="112"/>
      <c r="AD687" s="112"/>
      <c r="AG687">
        <f t="shared" si="273"/>
        <v>0</v>
      </c>
      <c r="AH687" s="247">
        <f t="shared" si="274"/>
        <v>0</v>
      </c>
      <c r="AI687" s="310" t="str">
        <f>IF(AH687=0,"",
IF(SUM($AH$142:AH687)=1,AJ687,
IF($AH$717&gt;SUM($AH$142:AH687),_xlfn.CONCAT(", ",AJ687),
IF($AH$717=SUM($AH$142:AH687),_xlfn.CONCAT(" y ",AJ687)))))</f>
        <v/>
      </c>
      <c r="AJ687" s="19">
        <v>546</v>
      </c>
      <c r="AK687">
        <f t="shared" si="272"/>
        <v>0</v>
      </c>
      <c r="AL687">
        <f t="shared" si="275"/>
        <v>0</v>
      </c>
      <c r="AM687">
        <f t="shared" si="276"/>
        <v>0</v>
      </c>
      <c r="AN687">
        <f t="shared" si="277"/>
        <v>0</v>
      </c>
      <c r="AO687">
        <f t="shared" si="278"/>
        <v>0</v>
      </c>
      <c r="AP687">
        <f t="shared" si="279"/>
        <v>0</v>
      </c>
      <c r="AQ687">
        <f t="shared" si="280"/>
        <v>0</v>
      </c>
      <c r="AR687">
        <f t="shared" si="281"/>
        <v>0</v>
      </c>
      <c r="AS687">
        <f t="shared" si="282"/>
        <v>0</v>
      </c>
      <c r="AT687" s="311">
        <f t="shared" si="283"/>
        <v>0</v>
      </c>
      <c r="AU687" s="312">
        <f t="shared" si="284"/>
        <v>0</v>
      </c>
      <c r="AV687" s="313">
        <f t="shared" si="285"/>
        <v>0</v>
      </c>
      <c r="AW687" s="314">
        <f t="shared" si="295"/>
        <v>0</v>
      </c>
      <c r="AX687" s="311">
        <f t="shared" si="286"/>
        <v>0</v>
      </c>
      <c r="AY687" s="312">
        <f t="shared" si="287"/>
        <v>0</v>
      </c>
      <c r="AZ687" s="313">
        <f t="shared" si="288"/>
        <v>0</v>
      </c>
      <c r="BA687" s="314">
        <f t="shared" si="296"/>
        <v>0</v>
      </c>
      <c r="BB687" s="311">
        <f t="shared" si="289"/>
        <v>0</v>
      </c>
      <c r="BC687" s="312">
        <f t="shared" si="290"/>
        <v>0</v>
      </c>
      <c r="BD687" s="313">
        <f t="shared" si="291"/>
        <v>0</v>
      </c>
      <c r="BE687" s="314">
        <f t="shared" si="297"/>
        <v>0</v>
      </c>
      <c r="BF687" s="311">
        <f t="shared" si="292"/>
        <v>0</v>
      </c>
      <c r="BG687" s="312">
        <f t="shared" si="293"/>
        <v>0</v>
      </c>
      <c r="BH687" s="313">
        <f t="shared" si="294"/>
        <v>0</v>
      </c>
      <c r="BI687" s="314">
        <f t="shared" si="298"/>
        <v>0</v>
      </c>
      <c r="BJ687" s="247">
        <f t="shared" si="299"/>
        <v>0</v>
      </c>
      <c r="BK687" s="310" t="str">
        <f>IF(BJ687=0,"",
IF(SUM($BJ$143:BJ687)=1,BL687,
IF($BJ$718&gt;SUM($BJ$143:BJ687),_xlfn.CONCAT(", ",BL687),
IF($BJ$718=SUM($BJ$143:BJ687),_xlfn.CONCAT(" y ",BL687)))))</f>
        <v/>
      </c>
      <c r="BL687" s="19">
        <v>545</v>
      </c>
      <c r="BM687" s="14"/>
      <c r="BN687" s="315"/>
      <c r="BO687" s="315"/>
      <c r="BP687" s="315"/>
      <c r="BQ687" s="315"/>
      <c r="BR687" s="315"/>
      <c r="BS687" s="315"/>
      <c r="BT687" s="315"/>
      <c r="BU687" s="315"/>
      <c r="BV687" s="14"/>
      <c r="BW687" s="14"/>
      <c r="BX687" s="14"/>
      <c r="BY687" s="14"/>
      <c r="BZ687" s="14"/>
      <c r="CA687" s="14"/>
      <c r="CB687" s="14"/>
      <c r="CC687" s="14"/>
      <c r="CD687" s="14"/>
      <c r="CE687" s="14"/>
      <c r="CF687" s="14"/>
      <c r="CG687" s="14"/>
      <c r="CH687" s="14"/>
      <c r="CI687" s="14"/>
      <c r="CJ687" s="14"/>
      <c r="CK687" s="14"/>
      <c r="CL687" s="14"/>
    </row>
    <row r="688" spans="1:90" ht="15" customHeight="1">
      <c r="A688" s="5"/>
      <c r="B688" s="6"/>
      <c r="C688" s="19" t="s">
        <v>7211</v>
      </c>
      <c r="D688" s="634" t="str">
        <f>IF($AC$136="","",IF(HLOOKUP($AC$136,Presentación!$AQ$3:$BV$574,Presentación!AP549)="","",HLOOKUP($AC$136,Presentación!$AQ$3:$BV$574,Presentación!AP549,0)))</f>
        <v/>
      </c>
      <c r="E688" s="669"/>
      <c r="F688" s="670"/>
      <c r="G688" s="752" t="str">
        <f>IF($AC$136="","",IF(HLOOKUP($AC$136,Presentación!$BZ$3:$DE$574,Presentación!AP549,0)="","",HLOOKUP($AC$136,Presentación!$BZ$3:$DE$574,Presentación!AP549,0)))</f>
        <v/>
      </c>
      <c r="H688" s="669"/>
      <c r="I688" s="669"/>
      <c r="J688" s="669"/>
      <c r="K688" s="669"/>
      <c r="L688" s="669"/>
      <c r="M688" s="669"/>
      <c r="N688" s="669"/>
      <c r="O688" s="669"/>
      <c r="P688" s="669"/>
      <c r="Q688" s="669"/>
      <c r="R688" s="669"/>
      <c r="S688" s="670"/>
      <c r="T688" s="866"/>
      <c r="U688" s="745"/>
      <c r="V688" s="746"/>
      <c r="W688" s="112"/>
      <c r="X688" s="112"/>
      <c r="Y688" s="112"/>
      <c r="Z688" s="112"/>
      <c r="AA688" s="112"/>
      <c r="AB688" s="112"/>
      <c r="AC688" s="112"/>
      <c r="AD688" s="112"/>
      <c r="AG688">
        <f t="shared" si="273"/>
        <v>0</v>
      </c>
      <c r="AH688" s="247">
        <f t="shared" si="274"/>
        <v>0</v>
      </c>
      <c r="AI688" s="310" t="str">
        <f>IF(AH688=0,"",
IF(SUM($AH$142:AH688)=1,AJ688,
IF($AH$717&gt;SUM($AH$142:AH688),_xlfn.CONCAT(", ",AJ688),
IF($AH$717=SUM($AH$142:AH688),_xlfn.CONCAT(" y ",AJ688)))))</f>
        <v/>
      </c>
      <c r="AJ688" s="19">
        <v>547</v>
      </c>
      <c r="AK688">
        <f t="shared" si="272"/>
        <v>0</v>
      </c>
      <c r="AL688">
        <f t="shared" si="275"/>
        <v>0</v>
      </c>
      <c r="AM688">
        <f t="shared" si="276"/>
        <v>0</v>
      </c>
      <c r="AN688">
        <f t="shared" si="277"/>
        <v>0</v>
      </c>
      <c r="AO688">
        <f t="shared" si="278"/>
        <v>0</v>
      </c>
      <c r="AP688">
        <f t="shared" si="279"/>
        <v>0</v>
      </c>
      <c r="AQ688">
        <f t="shared" si="280"/>
        <v>0</v>
      </c>
      <c r="AR688">
        <f t="shared" si="281"/>
        <v>0</v>
      </c>
      <c r="AS688">
        <f t="shared" si="282"/>
        <v>0</v>
      </c>
      <c r="AT688" s="311">
        <f t="shared" si="283"/>
        <v>0</v>
      </c>
      <c r="AU688" s="312">
        <f t="shared" si="284"/>
        <v>0</v>
      </c>
      <c r="AV688" s="313">
        <f t="shared" si="285"/>
        <v>0</v>
      </c>
      <c r="AW688" s="314">
        <f t="shared" si="295"/>
        <v>0</v>
      </c>
      <c r="AX688" s="311">
        <f t="shared" si="286"/>
        <v>0</v>
      </c>
      <c r="AY688" s="312">
        <f t="shared" si="287"/>
        <v>0</v>
      </c>
      <c r="AZ688" s="313">
        <f t="shared" si="288"/>
        <v>0</v>
      </c>
      <c r="BA688" s="314">
        <f t="shared" si="296"/>
        <v>0</v>
      </c>
      <c r="BB688" s="311">
        <f t="shared" si="289"/>
        <v>0</v>
      </c>
      <c r="BC688" s="312">
        <f t="shared" si="290"/>
        <v>0</v>
      </c>
      <c r="BD688" s="313">
        <f t="shared" si="291"/>
        <v>0</v>
      </c>
      <c r="BE688" s="314">
        <f t="shared" si="297"/>
        <v>0</v>
      </c>
      <c r="BF688" s="311">
        <f t="shared" si="292"/>
        <v>0</v>
      </c>
      <c r="BG688" s="312">
        <f t="shared" si="293"/>
        <v>0</v>
      </c>
      <c r="BH688" s="313">
        <f t="shared" si="294"/>
        <v>0</v>
      </c>
      <c r="BI688" s="314">
        <f t="shared" si="298"/>
        <v>0</v>
      </c>
      <c r="BJ688" s="247">
        <f t="shared" si="299"/>
        <v>0</v>
      </c>
      <c r="BK688" s="310" t="str">
        <f>IF(BJ688=0,"",
IF(SUM($BJ$143:BJ688)=1,BL688,
IF($BJ$718&gt;SUM($BJ$143:BJ688),_xlfn.CONCAT(", ",BL688),
IF($BJ$718=SUM($BJ$143:BJ688),_xlfn.CONCAT(" y ",BL688)))))</f>
        <v/>
      </c>
      <c r="BL688" s="19">
        <v>546</v>
      </c>
      <c r="BM688" s="14"/>
      <c r="BN688" s="315"/>
      <c r="BO688" s="315"/>
      <c r="BP688" s="315"/>
      <c r="BQ688" s="315"/>
      <c r="BR688" s="315"/>
      <c r="BS688" s="315"/>
      <c r="BT688" s="315"/>
      <c r="BU688" s="315"/>
      <c r="BV688" s="14"/>
      <c r="BW688" s="14"/>
      <c r="BX688" s="14"/>
      <c r="BY688" s="14"/>
      <c r="BZ688" s="14"/>
      <c r="CA688" s="14"/>
      <c r="CB688" s="14"/>
      <c r="CC688" s="14"/>
      <c r="CD688" s="14"/>
      <c r="CE688" s="14"/>
      <c r="CF688" s="14"/>
      <c r="CG688" s="14"/>
      <c r="CH688" s="14"/>
      <c r="CI688" s="14"/>
      <c r="CJ688" s="14"/>
      <c r="CK688" s="14"/>
      <c r="CL688" s="14"/>
    </row>
    <row r="689" spans="1:90" ht="15" customHeight="1">
      <c r="A689" s="5"/>
      <c r="B689" s="6"/>
      <c r="C689" s="19" t="s">
        <v>7212</v>
      </c>
      <c r="D689" s="634" t="str">
        <f>IF($AC$136="","",IF(HLOOKUP($AC$136,Presentación!$AQ$3:$BV$574,Presentación!AP550)="","",HLOOKUP($AC$136,Presentación!$AQ$3:$BV$574,Presentación!AP550,0)))</f>
        <v/>
      </c>
      <c r="E689" s="669"/>
      <c r="F689" s="670"/>
      <c r="G689" s="752" t="str">
        <f>IF($AC$136="","",IF(HLOOKUP($AC$136,Presentación!$BZ$3:$DE$574,Presentación!AP550,0)="","",HLOOKUP($AC$136,Presentación!$BZ$3:$DE$574,Presentación!AP550,0)))</f>
        <v/>
      </c>
      <c r="H689" s="669"/>
      <c r="I689" s="669"/>
      <c r="J689" s="669"/>
      <c r="K689" s="669"/>
      <c r="L689" s="669"/>
      <c r="M689" s="669"/>
      <c r="N689" s="669"/>
      <c r="O689" s="669"/>
      <c r="P689" s="669"/>
      <c r="Q689" s="669"/>
      <c r="R689" s="669"/>
      <c r="S689" s="670"/>
      <c r="T689" s="866"/>
      <c r="U689" s="745"/>
      <c r="V689" s="746"/>
      <c r="W689" s="112"/>
      <c r="X689" s="112"/>
      <c r="Y689" s="112"/>
      <c r="Z689" s="112"/>
      <c r="AA689" s="112"/>
      <c r="AB689" s="112"/>
      <c r="AC689" s="112"/>
      <c r="AD689" s="112"/>
      <c r="AG689">
        <f t="shared" si="273"/>
        <v>0</v>
      </c>
      <c r="AH689" s="247">
        <f t="shared" si="274"/>
        <v>0</v>
      </c>
      <c r="AI689" s="310" t="str">
        <f>IF(AH689=0,"",
IF(SUM($AH$142:AH689)=1,AJ689,
IF($AH$717&gt;SUM($AH$142:AH689),_xlfn.CONCAT(", ",AJ689),
IF($AH$717=SUM($AH$142:AH689),_xlfn.CONCAT(" y ",AJ689)))))</f>
        <v/>
      </c>
      <c r="AJ689" s="19">
        <v>548</v>
      </c>
      <c r="AK689">
        <f t="shared" si="272"/>
        <v>0</v>
      </c>
      <c r="AL689">
        <f t="shared" si="275"/>
        <v>0</v>
      </c>
      <c r="AM689">
        <f t="shared" si="276"/>
        <v>0</v>
      </c>
      <c r="AN689">
        <f t="shared" si="277"/>
        <v>0</v>
      </c>
      <c r="AO689">
        <f t="shared" si="278"/>
        <v>0</v>
      </c>
      <c r="AP689">
        <f t="shared" si="279"/>
        <v>0</v>
      </c>
      <c r="AQ689">
        <f t="shared" si="280"/>
        <v>0</v>
      </c>
      <c r="AR689">
        <f t="shared" si="281"/>
        <v>0</v>
      </c>
      <c r="AS689">
        <f t="shared" si="282"/>
        <v>0</v>
      </c>
      <c r="AT689" s="311">
        <f t="shared" si="283"/>
        <v>0</v>
      </c>
      <c r="AU689" s="312">
        <f t="shared" si="284"/>
        <v>0</v>
      </c>
      <c r="AV689" s="313">
        <f t="shared" si="285"/>
        <v>0</v>
      </c>
      <c r="AW689" s="314">
        <f t="shared" si="295"/>
        <v>0</v>
      </c>
      <c r="AX689" s="311">
        <f t="shared" si="286"/>
        <v>0</v>
      </c>
      <c r="AY689" s="312">
        <f t="shared" si="287"/>
        <v>0</v>
      </c>
      <c r="AZ689" s="313">
        <f t="shared" si="288"/>
        <v>0</v>
      </c>
      <c r="BA689" s="314">
        <f t="shared" si="296"/>
        <v>0</v>
      </c>
      <c r="BB689" s="311">
        <f t="shared" si="289"/>
        <v>0</v>
      </c>
      <c r="BC689" s="312">
        <f t="shared" si="290"/>
        <v>0</v>
      </c>
      <c r="BD689" s="313">
        <f t="shared" si="291"/>
        <v>0</v>
      </c>
      <c r="BE689" s="314">
        <f t="shared" si="297"/>
        <v>0</v>
      </c>
      <c r="BF689" s="311">
        <f t="shared" si="292"/>
        <v>0</v>
      </c>
      <c r="BG689" s="312">
        <f t="shared" si="293"/>
        <v>0</v>
      </c>
      <c r="BH689" s="313">
        <f t="shared" si="294"/>
        <v>0</v>
      </c>
      <c r="BI689" s="314">
        <f t="shared" si="298"/>
        <v>0</v>
      </c>
      <c r="BJ689" s="247">
        <f t="shared" si="299"/>
        <v>0</v>
      </c>
      <c r="BK689" s="310" t="str">
        <f>IF(BJ689=0,"",
IF(SUM($BJ$143:BJ689)=1,BL689,
IF($BJ$718&gt;SUM($BJ$143:BJ689),_xlfn.CONCAT(", ",BL689),
IF($BJ$718=SUM($BJ$143:BJ689),_xlfn.CONCAT(" y ",BL689)))))</f>
        <v/>
      </c>
      <c r="BL689" s="19">
        <v>547</v>
      </c>
      <c r="BM689" s="14"/>
      <c r="BN689" s="315"/>
      <c r="BO689" s="315"/>
      <c r="BP689" s="315"/>
      <c r="BQ689" s="315"/>
      <c r="BR689" s="315"/>
      <c r="BS689" s="315"/>
      <c r="BT689" s="315"/>
      <c r="BU689" s="315"/>
      <c r="BV689" s="14"/>
      <c r="BW689" s="14"/>
      <c r="BX689" s="14"/>
      <c r="BY689" s="14"/>
      <c r="BZ689" s="14"/>
      <c r="CA689" s="14"/>
      <c r="CB689" s="14"/>
      <c r="CC689" s="14"/>
      <c r="CD689" s="14"/>
      <c r="CE689" s="14"/>
      <c r="CF689" s="14"/>
      <c r="CG689" s="14"/>
      <c r="CH689" s="14"/>
      <c r="CI689" s="14"/>
      <c r="CJ689" s="14"/>
      <c r="CK689" s="14"/>
      <c r="CL689" s="14"/>
    </row>
    <row r="690" spans="1:90" ht="15" customHeight="1">
      <c r="A690" s="5"/>
      <c r="B690" s="6"/>
      <c r="C690" s="19" t="s">
        <v>7213</v>
      </c>
      <c r="D690" s="634" t="str">
        <f>IF($AC$136="","",IF(HLOOKUP($AC$136,Presentación!$AQ$3:$BV$574,Presentación!AP551)="","",HLOOKUP($AC$136,Presentación!$AQ$3:$BV$574,Presentación!AP551,0)))</f>
        <v/>
      </c>
      <c r="E690" s="669"/>
      <c r="F690" s="670"/>
      <c r="G690" s="752" t="str">
        <f>IF($AC$136="","",IF(HLOOKUP($AC$136,Presentación!$BZ$3:$DE$574,Presentación!AP551,0)="","",HLOOKUP($AC$136,Presentación!$BZ$3:$DE$574,Presentación!AP551,0)))</f>
        <v/>
      </c>
      <c r="H690" s="669"/>
      <c r="I690" s="669"/>
      <c r="J690" s="669"/>
      <c r="K690" s="669"/>
      <c r="L690" s="669"/>
      <c r="M690" s="669"/>
      <c r="N690" s="669"/>
      <c r="O690" s="669"/>
      <c r="P690" s="669"/>
      <c r="Q690" s="669"/>
      <c r="R690" s="669"/>
      <c r="S690" s="670"/>
      <c r="T690" s="866"/>
      <c r="U690" s="745"/>
      <c r="V690" s="746"/>
      <c r="W690" s="112"/>
      <c r="X690" s="112"/>
      <c r="Y690" s="112"/>
      <c r="Z690" s="112"/>
      <c r="AA690" s="112"/>
      <c r="AB690" s="112"/>
      <c r="AC690" s="112"/>
      <c r="AD690" s="112"/>
      <c r="AG690">
        <f t="shared" si="273"/>
        <v>0</v>
      </c>
      <c r="AH690" s="247">
        <f t="shared" si="274"/>
        <v>0</v>
      </c>
      <c r="AI690" s="310" t="str">
        <f>IF(AH690=0,"",
IF(SUM($AH$142:AH690)=1,AJ690,
IF($AH$717&gt;SUM($AH$142:AH690),_xlfn.CONCAT(", ",AJ690),
IF($AH$717=SUM($AH$142:AH690),_xlfn.CONCAT(" y ",AJ690)))))</f>
        <v/>
      </c>
      <c r="AJ690" s="19">
        <v>549</v>
      </c>
      <c r="AK690">
        <f t="shared" si="272"/>
        <v>0</v>
      </c>
      <c r="AL690">
        <f t="shared" si="275"/>
        <v>0</v>
      </c>
      <c r="AM690">
        <f t="shared" si="276"/>
        <v>0</v>
      </c>
      <c r="AN690">
        <f t="shared" si="277"/>
        <v>0</v>
      </c>
      <c r="AO690">
        <f t="shared" si="278"/>
        <v>0</v>
      </c>
      <c r="AP690">
        <f t="shared" si="279"/>
        <v>0</v>
      </c>
      <c r="AQ690">
        <f t="shared" si="280"/>
        <v>0</v>
      </c>
      <c r="AR690">
        <f t="shared" si="281"/>
        <v>0</v>
      </c>
      <c r="AS690">
        <f t="shared" si="282"/>
        <v>0</v>
      </c>
      <c r="AT690" s="311">
        <f t="shared" si="283"/>
        <v>0</v>
      </c>
      <c r="AU690" s="312">
        <f t="shared" si="284"/>
        <v>0</v>
      </c>
      <c r="AV690" s="313">
        <f t="shared" si="285"/>
        <v>0</v>
      </c>
      <c r="AW690" s="314">
        <f t="shared" si="295"/>
        <v>0</v>
      </c>
      <c r="AX690" s="311">
        <f t="shared" si="286"/>
        <v>0</v>
      </c>
      <c r="AY690" s="312">
        <f t="shared" si="287"/>
        <v>0</v>
      </c>
      <c r="AZ690" s="313">
        <f t="shared" si="288"/>
        <v>0</v>
      </c>
      <c r="BA690" s="314">
        <f t="shared" si="296"/>
        <v>0</v>
      </c>
      <c r="BB690" s="311">
        <f t="shared" si="289"/>
        <v>0</v>
      </c>
      <c r="BC690" s="312">
        <f t="shared" si="290"/>
        <v>0</v>
      </c>
      <c r="BD690" s="313">
        <f t="shared" si="291"/>
        <v>0</v>
      </c>
      <c r="BE690" s="314">
        <f t="shared" si="297"/>
        <v>0</v>
      </c>
      <c r="BF690" s="311">
        <f t="shared" si="292"/>
        <v>0</v>
      </c>
      <c r="BG690" s="312">
        <f t="shared" si="293"/>
        <v>0</v>
      </c>
      <c r="BH690" s="313">
        <f t="shared" si="294"/>
        <v>0</v>
      </c>
      <c r="BI690" s="314">
        <f t="shared" si="298"/>
        <v>0</v>
      </c>
      <c r="BJ690" s="247">
        <f t="shared" si="299"/>
        <v>0</v>
      </c>
      <c r="BK690" s="310" t="str">
        <f>IF(BJ690=0,"",
IF(SUM($BJ$143:BJ690)=1,BL690,
IF($BJ$718&gt;SUM($BJ$143:BJ690),_xlfn.CONCAT(", ",BL690),
IF($BJ$718=SUM($BJ$143:BJ690),_xlfn.CONCAT(" y ",BL690)))))</f>
        <v/>
      </c>
      <c r="BL690" s="19">
        <v>548</v>
      </c>
      <c r="BM690" s="14"/>
      <c r="BN690" s="315"/>
      <c r="BO690" s="315"/>
      <c r="BP690" s="315"/>
      <c r="BQ690" s="315"/>
      <c r="BR690" s="315"/>
      <c r="BS690" s="315"/>
      <c r="BT690" s="315"/>
      <c r="BU690" s="315"/>
      <c r="BV690" s="14"/>
      <c r="BW690" s="14"/>
      <c r="BX690" s="14"/>
      <c r="BY690" s="14"/>
      <c r="BZ690" s="14"/>
      <c r="CA690" s="14"/>
      <c r="CB690" s="14"/>
      <c r="CC690" s="14"/>
      <c r="CD690" s="14"/>
      <c r="CE690" s="14"/>
      <c r="CF690" s="14"/>
      <c r="CG690" s="14"/>
      <c r="CH690" s="14"/>
      <c r="CI690" s="14"/>
      <c r="CJ690" s="14"/>
      <c r="CK690" s="14"/>
      <c r="CL690" s="14"/>
    </row>
    <row r="691" spans="1:90" ht="15" customHeight="1">
      <c r="A691" s="5"/>
      <c r="B691" s="6"/>
      <c r="C691" s="19" t="s">
        <v>7214</v>
      </c>
      <c r="D691" s="634" t="str">
        <f>IF($AC$136="","",IF(HLOOKUP($AC$136,Presentación!$AQ$3:$BV$574,Presentación!AP552)="","",HLOOKUP($AC$136,Presentación!$AQ$3:$BV$574,Presentación!AP552,0)))</f>
        <v/>
      </c>
      <c r="E691" s="669"/>
      <c r="F691" s="670"/>
      <c r="G691" s="752" t="str">
        <f>IF($AC$136="","",IF(HLOOKUP($AC$136,Presentación!$BZ$3:$DE$574,Presentación!AP552,0)="","",HLOOKUP($AC$136,Presentación!$BZ$3:$DE$574,Presentación!AP552,0)))</f>
        <v/>
      </c>
      <c r="H691" s="669"/>
      <c r="I691" s="669"/>
      <c r="J691" s="669"/>
      <c r="K691" s="669"/>
      <c r="L691" s="669"/>
      <c r="M691" s="669"/>
      <c r="N691" s="669"/>
      <c r="O691" s="669"/>
      <c r="P691" s="669"/>
      <c r="Q691" s="669"/>
      <c r="R691" s="669"/>
      <c r="S691" s="670"/>
      <c r="T691" s="866"/>
      <c r="U691" s="745"/>
      <c r="V691" s="746"/>
      <c r="W691" s="112"/>
      <c r="X691" s="112"/>
      <c r="Y691" s="112"/>
      <c r="Z691" s="112"/>
      <c r="AA691" s="112"/>
      <c r="AB691" s="112"/>
      <c r="AC691" s="112"/>
      <c r="AD691" s="112"/>
      <c r="AG691">
        <f t="shared" si="273"/>
        <v>0</v>
      </c>
      <c r="AH691" s="247">
        <f t="shared" si="274"/>
        <v>0</v>
      </c>
      <c r="AI691" s="310" t="str">
        <f>IF(AH691=0,"",
IF(SUM($AH$142:AH691)=1,AJ691,
IF($AH$717&gt;SUM($AH$142:AH691),_xlfn.CONCAT(", ",AJ691),
IF($AH$717=SUM($AH$142:AH691),_xlfn.CONCAT(" y ",AJ691)))))</f>
        <v/>
      </c>
      <c r="AJ691" s="19">
        <v>550</v>
      </c>
      <c r="AK691">
        <f t="shared" si="272"/>
        <v>0</v>
      </c>
      <c r="AL691">
        <f t="shared" si="275"/>
        <v>0</v>
      </c>
      <c r="AM691">
        <f t="shared" si="276"/>
        <v>0</v>
      </c>
      <c r="AN691">
        <f t="shared" si="277"/>
        <v>0</v>
      </c>
      <c r="AO691">
        <f t="shared" si="278"/>
        <v>0</v>
      </c>
      <c r="AP691">
        <f t="shared" si="279"/>
        <v>0</v>
      </c>
      <c r="AQ691">
        <f t="shared" si="280"/>
        <v>0</v>
      </c>
      <c r="AR691">
        <f t="shared" si="281"/>
        <v>0</v>
      </c>
      <c r="AS691">
        <f t="shared" si="282"/>
        <v>0</v>
      </c>
      <c r="AT691" s="311">
        <f t="shared" si="283"/>
        <v>0</v>
      </c>
      <c r="AU691" s="312">
        <f t="shared" si="284"/>
        <v>0</v>
      </c>
      <c r="AV691" s="313">
        <f t="shared" si="285"/>
        <v>0</v>
      </c>
      <c r="AW691" s="314">
        <f t="shared" si="295"/>
        <v>0</v>
      </c>
      <c r="AX691" s="311">
        <f t="shared" si="286"/>
        <v>0</v>
      </c>
      <c r="AY691" s="312">
        <f t="shared" si="287"/>
        <v>0</v>
      </c>
      <c r="AZ691" s="313">
        <f t="shared" si="288"/>
        <v>0</v>
      </c>
      <c r="BA691" s="314">
        <f t="shared" si="296"/>
        <v>0</v>
      </c>
      <c r="BB691" s="311">
        <f t="shared" si="289"/>
        <v>0</v>
      </c>
      <c r="BC691" s="312">
        <f t="shared" si="290"/>
        <v>0</v>
      </c>
      <c r="BD691" s="313">
        <f t="shared" si="291"/>
        <v>0</v>
      </c>
      <c r="BE691" s="314">
        <f t="shared" si="297"/>
        <v>0</v>
      </c>
      <c r="BF691" s="311">
        <f t="shared" si="292"/>
        <v>0</v>
      </c>
      <c r="BG691" s="312">
        <f t="shared" si="293"/>
        <v>0</v>
      </c>
      <c r="BH691" s="313">
        <f t="shared" si="294"/>
        <v>0</v>
      </c>
      <c r="BI691" s="314">
        <f t="shared" si="298"/>
        <v>0</v>
      </c>
      <c r="BJ691" s="247">
        <f t="shared" si="299"/>
        <v>0</v>
      </c>
      <c r="BK691" s="310" t="str">
        <f>IF(BJ691=0,"",
IF(SUM($BJ$143:BJ691)=1,BL691,
IF($BJ$718&gt;SUM($BJ$143:BJ691),_xlfn.CONCAT(", ",BL691),
IF($BJ$718=SUM($BJ$143:BJ691),_xlfn.CONCAT(" y ",BL691)))))</f>
        <v/>
      </c>
      <c r="BL691" s="19">
        <v>549</v>
      </c>
      <c r="BM691" s="14"/>
      <c r="BN691" s="315"/>
      <c r="BO691" s="315"/>
      <c r="BP691" s="315"/>
      <c r="BQ691" s="315"/>
      <c r="BR691" s="315"/>
      <c r="BS691" s="315"/>
      <c r="BT691" s="315"/>
      <c r="BU691" s="315"/>
      <c r="BV691" s="14"/>
      <c r="BW691" s="14"/>
      <c r="BX691" s="14"/>
      <c r="BY691" s="14"/>
      <c r="BZ691" s="14"/>
      <c r="CA691" s="14"/>
      <c r="CB691" s="14"/>
      <c r="CC691" s="14"/>
      <c r="CD691" s="14"/>
      <c r="CE691" s="14"/>
      <c r="CF691" s="14"/>
      <c r="CG691" s="14"/>
      <c r="CH691" s="14"/>
      <c r="CI691" s="14"/>
      <c r="CJ691" s="14"/>
      <c r="CK691" s="14"/>
      <c r="CL691" s="14"/>
    </row>
    <row r="692" spans="1:90" ht="15" customHeight="1">
      <c r="A692" s="5"/>
      <c r="B692" s="6"/>
      <c r="C692" s="19" t="s">
        <v>7215</v>
      </c>
      <c r="D692" s="634" t="str">
        <f>IF($AC$136="","",IF(HLOOKUP($AC$136,Presentación!$AQ$3:$BV$574,Presentación!AP553)="","",HLOOKUP($AC$136,Presentación!$AQ$3:$BV$574,Presentación!AP553,0)))</f>
        <v/>
      </c>
      <c r="E692" s="669"/>
      <c r="F692" s="670"/>
      <c r="G692" s="752" t="str">
        <f>IF($AC$136="","",IF(HLOOKUP($AC$136,Presentación!$BZ$3:$DE$574,Presentación!AP553,0)="","",HLOOKUP($AC$136,Presentación!$BZ$3:$DE$574,Presentación!AP553,0)))</f>
        <v/>
      </c>
      <c r="H692" s="669"/>
      <c r="I692" s="669"/>
      <c r="J692" s="669"/>
      <c r="K692" s="669"/>
      <c r="L692" s="669"/>
      <c r="M692" s="669"/>
      <c r="N692" s="669"/>
      <c r="O692" s="669"/>
      <c r="P692" s="669"/>
      <c r="Q692" s="669"/>
      <c r="R692" s="669"/>
      <c r="S692" s="670"/>
      <c r="T692" s="866"/>
      <c r="U692" s="745"/>
      <c r="V692" s="746"/>
      <c r="W692" s="112"/>
      <c r="X692" s="112"/>
      <c r="Y692" s="112"/>
      <c r="Z692" s="112"/>
      <c r="AA692" s="112"/>
      <c r="AB692" s="112"/>
      <c r="AC692" s="112"/>
      <c r="AD692" s="112"/>
      <c r="AG692">
        <f t="shared" si="273"/>
        <v>0</v>
      </c>
      <c r="AH692" s="247">
        <f t="shared" si="274"/>
        <v>0</v>
      </c>
      <c r="AI692" s="310" t="str">
        <f>IF(AH692=0,"",
IF(SUM($AH$142:AH692)=1,AJ692,
IF($AH$717&gt;SUM($AH$142:AH692),_xlfn.CONCAT(", ",AJ692),
IF($AH$717=SUM($AH$142:AH692),_xlfn.CONCAT(" y ",AJ692)))))</f>
        <v/>
      </c>
      <c r="AJ692" s="19">
        <v>551</v>
      </c>
      <c r="AK692">
        <f t="shared" si="272"/>
        <v>0</v>
      </c>
      <c r="AL692">
        <f t="shared" si="275"/>
        <v>0</v>
      </c>
      <c r="AM692">
        <f t="shared" si="276"/>
        <v>0</v>
      </c>
      <c r="AN692">
        <f t="shared" si="277"/>
        <v>0</v>
      </c>
      <c r="AO692">
        <f t="shared" si="278"/>
        <v>0</v>
      </c>
      <c r="AP692">
        <f t="shared" si="279"/>
        <v>0</v>
      </c>
      <c r="AQ692">
        <f t="shared" si="280"/>
        <v>0</v>
      </c>
      <c r="AR692">
        <f t="shared" si="281"/>
        <v>0</v>
      </c>
      <c r="AS692">
        <f t="shared" si="282"/>
        <v>0</v>
      </c>
      <c r="AT692" s="311">
        <f t="shared" si="283"/>
        <v>0</v>
      </c>
      <c r="AU692" s="312">
        <f t="shared" si="284"/>
        <v>0</v>
      </c>
      <c r="AV692" s="313">
        <f t="shared" si="285"/>
        <v>0</v>
      </c>
      <c r="AW692" s="314">
        <f t="shared" si="295"/>
        <v>0</v>
      </c>
      <c r="AX692" s="311">
        <f t="shared" si="286"/>
        <v>0</v>
      </c>
      <c r="AY692" s="312">
        <f t="shared" si="287"/>
        <v>0</v>
      </c>
      <c r="AZ692" s="313">
        <f t="shared" si="288"/>
        <v>0</v>
      </c>
      <c r="BA692" s="314">
        <f t="shared" si="296"/>
        <v>0</v>
      </c>
      <c r="BB692" s="311">
        <f t="shared" si="289"/>
        <v>0</v>
      </c>
      <c r="BC692" s="312">
        <f t="shared" si="290"/>
        <v>0</v>
      </c>
      <c r="BD692" s="313">
        <f t="shared" si="291"/>
        <v>0</v>
      </c>
      <c r="BE692" s="314">
        <f t="shared" si="297"/>
        <v>0</v>
      </c>
      <c r="BF692" s="311">
        <f t="shared" si="292"/>
        <v>0</v>
      </c>
      <c r="BG692" s="312">
        <f t="shared" si="293"/>
        <v>0</v>
      </c>
      <c r="BH692" s="313">
        <f t="shared" si="294"/>
        <v>0</v>
      </c>
      <c r="BI692" s="314">
        <f t="shared" si="298"/>
        <v>0</v>
      </c>
      <c r="BJ692" s="247">
        <f t="shared" si="299"/>
        <v>0</v>
      </c>
      <c r="BK692" s="310" t="str">
        <f>IF(BJ692=0,"",
IF(SUM($BJ$143:BJ692)=1,BL692,
IF($BJ$718&gt;SUM($BJ$143:BJ692),_xlfn.CONCAT(", ",BL692),
IF($BJ$718=SUM($BJ$143:BJ692),_xlfn.CONCAT(" y ",BL692)))))</f>
        <v/>
      </c>
      <c r="BL692" s="19">
        <v>550</v>
      </c>
      <c r="BM692" s="14"/>
      <c r="BN692" s="315"/>
      <c r="BO692" s="315"/>
      <c r="BP692" s="315"/>
      <c r="BQ692" s="315"/>
      <c r="BR692" s="315"/>
      <c r="BS692" s="315"/>
      <c r="BT692" s="315"/>
      <c r="BU692" s="315"/>
      <c r="BV692" s="14"/>
      <c r="BW692" s="14"/>
      <c r="BX692" s="14"/>
      <c r="BY692" s="14"/>
      <c r="BZ692" s="14"/>
      <c r="CA692" s="14"/>
      <c r="CB692" s="14"/>
      <c r="CC692" s="14"/>
      <c r="CD692" s="14"/>
      <c r="CE692" s="14"/>
      <c r="CF692" s="14"/>
      <c r="CG692" s="14"/>
      <c r="CH692" s="14"/>
      <c r="CI692" s="14"/>
      <c r="CJ692" s="14"/>
      <c r="CK692" s="14"/>
      <c r="CL692" s="14"/>
    </row>
    <row r="693" spans="1:90" ht="15" customHeight="1">
      <c r="A693" s="5"/>
      <c r="B693" s="6"/>
      <c r="C693" s="19" t="s">
        <v>7216</v>
      </c>
      <c r="D693" s="634" t="str">
        <f>IF($AC$136="","",IF(HLOOKUP($AC$136,Presentación!$AQ$3:$BV$574,Presentación!AP554)="","",HLOOKUP($AC$136,Presentación!$AQ$3:$BV$574,Presentación!AP554,0)))</f>
        <v/>
      </c>
      <c r="E693" s="669"/>
      <c r="F693" s="670"/>
      <c r="G693" s="752" t="str">
        <f>IF($AC$136="","",IF(HLOOKUP($AC$136,Presentación!$BZ$3:$DE$574,Presentación!AP554,0)="","",HLOOKUP($AC$136,Presentación!$BZ$3:$DE$574,Presentación!AP554,0)))</f>
        <v/>
      </c>
      <c r="H693" s="669"/>
      <c r="I693" s="669"/>
      <c r="J693" s="669"/>
      <c r="K693" s="669"/>
      <c r="L693" s="669"/>
      <c r="M693" s="669"/>
      <c r="N693" s="669"/>
      <c r="O693" s="669"/>
      <c r="P693" s="669"/>
      <c r="Q693" s="669"/>
      <c r="R693" s="669"/>
      <c r="S693" s="670"/>
      <c r="T693" s="866"/>
      <c r="U693" s="745"/>
      <c r="V693" s="746"/>
      <c r="W693" s="112"/>
      <c r="X693" s="112"/>
      <c r="Y693" s="112"/>
      <c r="Z693" s="112"/>
      <c r="AA693" s="112"/>
      <c r="AB693" s="112"/>
      <c r="AC693" s="112"/>
      <c r="AD693" s="112"/>
      <c r="AG693">
        <f t="shared" si="273"/>
        <v>0</v>
      </c>
      <c r="AH693" s="247">
        <f t="shared" si="274"/>
        <v>0</v>
      </c>
      <c r="AI693" s="310" t="str">
        <f>IF(AH693=0,"",
IF(SUM($AH$142:AH693)=1,AJ693,
IF($AH$717&gt;SUM($AH$142:AH693),_xlfn.CONCAT(", ",AJ693),
IF($AH$717=SUM($AH$142:AH693),_xlfn.CONCAT(" y ",AJ693)))))</f>
        <v/>
      </c>
      <c r="AJ693" s="19">
        <v>552</v>
      </c>
      <c r="AK693">
        <f t="shared" si="272"/>
        <v>0</v>
      </c>
      <c r="AL693">
        <f t="shared" si="275"/>
        <v>0</v>
      </c>
      <c r="AM693">
        <f t="shared" si="276"/>
        <v>0</v>
      </c>
      <c r="AN693">
        <f t="shared" si="277"/>
        <v>0</v>
      </c>
      <c r="AO693">
        <f t="shared" si="278"/>
        <v>0</v>
      </c>
      <c r="AP693">
        <f t="shared" si="279"/>
        <v>0</v>
      </c>
      <c r="AQ693">
        <f t="shared" si="280"/>
        <v>0</v>
      </c>
      <c r="AR693">
        <f t="shared" si="281"/>
        <v>0</v>
      </c>
      <c r="AS693">
        <f t="shared" si="282"/>
        <v>0</v>
      </c>
      <c r="AT693" s="311">
        <f t="shared" si="283"/>
        <v>0</v>
      </c>
      <c r="AU693" s="312">
        <f t="shared" si="284"/>
        <v>0</v>
      </c>
      <c r="AV693" s="313">
        <f t="shared" si="285"/>
        <v>0</v>
      </c>
      <c r="AW693" s="314">
        <f t="shared" si="295"/>
        <v>0</v>
      </c>
      <c r="AX693" s="311">
        <f t="shared" si="286"/>
        <v>0</v>
      </c>
      <c r="AY693" s="312">
        <f t="shared" si="287"/>
        <v>0</v>
      </c>
      <c r="AZ693" s="313">
        <f t="shared" si="288"/>
        <v>0</v>
      </c>
      <c r="BA693" s="314">
        <f t="shared" si="296"/>
        <v>0</v>
      </c>
      <c r="BB693" s="311">
        <f t="shared" si="289"/>
        <v>0</v>
      </c>
      <c r="BC693" s="312">
        <f t="shared" si="290"/>
        <v>0</v>
      </c>
      <c r="BD693" s="313">
        <f t="shared" si="291"/>
        <v>0</v>
      </c>
      <c r="BE693" s="314">
        <f t="shared" si="297"/>
        <v>0</v>
      </c>
      <c r="BF693" s="311">
        <f t="shared" si="292"/>
        <v>0</v>
      </c>
      <c r="BG693" s="312">
        <f t="shared" si="293"/>
        <v>0</v>
      </c>
      <c r="BH693" s="313">
        <f t="shared" si="294"/>
        <v>0</v>
      </c>
      <c r="BI693" s="314">
        <f t="shared" si="298"/>
        <v>0</v>
      </c>
      <c r="BJ693" s="247">
        <f t="shared" si="299"/>
        <v>0</v>
      </c>
      <c r="BK693" s="310" t="str">
        <f>IF(BJ693=0,"",
IF(SUM($BJ$143:BJ693)=1,BL693,
IF($BJ$718&gt;SUM($BJ$143:BJ693),_xlfn.CONCAT(", ",BL693),
IF($BJ$718=SUM($BJ$143:BJ693),_xlfn.CONCAT(" y ",BL693)))))</f>
        <v/>
      </c>
      <c r="BL693" s="19">
        <v>551</v>
      </c>
      <c r="BM693" s="14"/>
      <c r="BN693" s="315"/>
      <c r="BO693" s="315"/>
      <c r="BP693" s="315"/>
      <c r="BQ693" s="315"/>
      <c r="BR693" s="315"/>
      <c r="BS693" s="315"/>
      <c r="BT693" s="315"/>
      <c r="BU693" s="315"/>
      <c r="BV693" s="14"/>
      <c r="BW693" s="14"/>
      <c r="BX693" s="14"/>
      <c r="BY693" s="14"/>
      <c r="BZ693" s="14"/>
      <c r="CA693" s="14"/>
      <c r="CB693" s="14"/>
      <c r="CC693" s="14"/>
      <c r="CD693" s="14"/>
      <c r="CE693" s="14"/>
      <c r="CF693" s="14"/>
      <c r="CG693" s="14"/>
      <c r="CH693" s="14"/>
      <c r="CI693" s="14"/>
      <c r="CJ693" s="14"/>
      <c r="CK693" s="14"/>
      <c r="CL693" s="14"/>
    </row>
    <row r="694" spans="1:90" ht="15" customHeight="1">
      <c r="A694" s="5"/>
      <c r="B694" s="6"/>
      <c r="C694" s="19" t="s">
        <v>7217</v>
      </c>
      <c r="D694" s="634" t="str">
        <f>IF($AC$136="","",IF(HLOOKUP($AC$136,Presentación!$AQ$3:$BV$574,Presentación!AP555)="","",HLOOKUP($AC$136,Presentación!$AQ$3:$BV$574,Presentación!AP555,0)))</f>
        <v/>
      </c>
      <c r="E694" s="669"/>
      <c r="F694" s="670"/>
      <c r="G694" s="752" t="str">
        <f>IF($AC$136="","",IF(HLOOKUP($AC$136,Presentación!$BZ$3:$DE$574,Presentación!AP555,0)="","",HLOOKUP($AC$136,Presentación!$BZ$3:$DE$574,Presentación!AP555,0)))</f>
        <v/>
      </c>
      <c r="H694" s="669"/>
      <c r="I694" s="669"/>
      <c r="J694" s="669"/>
      <c r="K694" s="669"/>
      <c r="L694" s="669"/>
      <c r="M694" s="669"/>
      <c r="N694" s="669"/>
      <c r="O694" s="669"/>
      <c r="P694" s="669"/>
      <c r="Q694" s="669"/>
      <c r="R694" s="669"/>
      <c r="S694" s="670"/>
      <c r="T694" s="866"/>
      <c r="U694" s="745"/>
      <c r="V694" s="746"/>
      <c r="W694" s="112"/>
      <c r="X694" s="112"/>
      <c r="Y694" s="112"/>
      <c r="Z694" s="112"/>
      <c r="AA694" s="112"/>
      <c r="AB694" s="112"/>
      <c r="AC694" s="112"/>
      <c r="AD694" s="112"/>
      <c r="AG694">
        <f t="shared" si="273"/>
        <v>0</v>
      </c>
      <c r="AH694" s="247">
        <f t="shared" si="274"/>
        <v>0</v>
      </c>
      <c r="AI694" s="310" t="str">
        <f>IF(AH694=0,"",
IF(SUM($AH$142:AH694)=1,AJ694,
IF($AH$717&gt;SUM($AH$142:AH694),_xlfn.CONCAT(", ",AJ694),
IF($AH$717=SUM($AH$142:AH694),_xlfn.CONCAT(" y ",AJ694)))))</f>
        <v/>
      </c>
      <c r="AJ694" s="19">
        <v>553</v>
      </c>
      <c r="AK694">
        <f t="shared" si="272"/>
        <v>0</v>
      </c>
      <c r="AL694">
        <f t="shared" si="275"/>
        <v>0</v>
      </c>
      <c r="AM694">
        <f t="shared" si="276"/>
        <v>0</v>
      </c>
      <c r="AN694">
        <f t="shared" si="277"/>
        <v>0</v>
      </c>
      <c r="AO694">
        <f t="shared" si="278"/>
        <v>0</v>
      </c>
      <c r="AP694">
        <f t="shared" si="279"/>
        <v>0</v>
      </c>
      <c r="AQ694">
        <f t="shared" si="280"/>
        <v>0</v>
      </c>
      <c r="AR694">
        <f t="shared" si="281"/>
        <v>0</v>
      </c>
      <c r="AS694">
        <f t="shared" si="282"/>
        <v>0</v>
      </c>
      <c r="AT694" s="311">
        <f t="shared" si="283"/>
        <v>0</v>
      </c>
      <c r="AU694" s="312">
        <f t="shared" si="284"/>
        <v>0</v>
      </c>
      <c r="AV694" s="313">
        <f t="shared" si="285"/>
        <v>0</v>
      </c>
      <c r="AW694" s="314">
        <f t="shared" si="295"/>
        <v>0</v>
      </c>
      <c r="AX694" s="311">
        <f t="shared" si="286"/>
        <v>0</v>
      </c>
      <c r="AY694" s="312">
        <f t="shared" si="287"/>
        <v>0</v>
      </c>
      <c r="AZ694" s="313">
        <f t="shared" si="288"/>
        <v>0</v>
      </c>
      <c r="BA694" s="314">
        <f t="shared" si="296"/>
        <v>0</v>
      </c>
      <c r="BB694" s="311">
        <f t="shared" si="289"/>
        <v>0</v>
      </c>
      <c r="BC694" s="312">
        <f t="shared" si="290"/>
        <v>0</v>
      </c>
      <c r="BD694" s="313">
        <f t="shared" si="291"/>
        <v>0</v>
      </c>
      <c r="BE694" s="314">
        <f t="shared" si="297"/>
        <v>0</v>
      </c>
      <c r="BF694" s="311">
        <f t="shared" si="292"/>
        <v>0</v>
      </c>
      <c r="BG694" s="312">
        <f t="shared" si="293"/>
        <v>0</v>
      </c>
      <c r="BH694" s="313">
        <f t="shared" si="294"/>
        <v>0</v>
      </c>
      <c r="BI694" s="314">
        <f t="shared" si="298"/>
        <v>0</v>
      </c>
      <c r="BJ694" s="247">
        <f t="shared" si="299"/>
        <v>0</v>
      </c>
      <c r="BK694" s="310" t="str">
        <f>IF(BJ694=0,"",
IF(SUM($BJ$143:BJ694)=1,BL694,
IF($BJ$718&gt;SUM($BJ$143:BJ694),_xlfn.CONCAT(", ",BL694),
IF($BJ$718=SUM($BJ$143:BJ694),_xlfn.CONCAT(" y ",BL694)))))</f>
        <v/>
      </c>
      <c r="BL694" s="19">
        <v>552</v>
      </c>
      <c r="BM694" s="14"/>
      <c r="BN694" s="315"/>
      <c r="BO694" s="315"/>
      <c r="BP694" s="315"/>
      <c r="BQ694" s="315"/>
      <c r="BR694" s="315"/>
      <c r="BS694" s="315"/>
      <c r="BT694" s="315"/>
      <c r="BU694" s="315"/>
      <c r="BV694" s="14"/>
      <c r="BW694" s="14"/>
      <c r="BX694" s="14"/>
      <c r="BY694" s="14"/>
      <c r="BZ694" s="14"/>
      <c r="CA694" s="14"/>
      <c r="CB694" s="14"/>
      <c r="CC694" s="14"/>
      <c r="CD694" s="14"/>
      <c r="CE694" s="14"/>
      <c r="CF694" s="14"/>
      <c r="CG694" s="14"/>
      <c r="CH694" s="14"/>
      <c r="CI694" s="14"/>
      <c r="CJ694" s="14"/>
      <c r="CK694" s="14"/>
      <c r="CL694" s="14"/>
    </row>
    <row r="695" spans="1:90" ht="15" customHeight="1">
      <c r="A695" s="5"/>
      <c r="B695" s="6"/>
      <c r="C695" s="19" t="s">
        <v>7218</v>
      </c>
      <c r="D695" s="634" t="str">
        <f>IF($AC$136="","",IF(HLOOKUP($AC$136,Presentación!$AQ$3:$BV$574,Presentación!AP556)="","",HLOOKUP($AC$136,Presentación!$AQ$3:$BV$574,Presentación!AP556,0)))</f>
        <v/>
      </c>
      <c r="E695" s="669"/>
      <c r="F695" s="670"/>
      <c r="G695" s="752" t="str">
        <f>IF($AC$136="","",IF(HLOOKUP($AC$136,Presentación!$BZ$3:$DE$574,Presentación!AP556,0)="","",HLOOKUP($AC$136,Presentación!$BZ$3:$DE$574,Presentación!AP556,0)))</f>
        <v/>
      </c>
      <c r="H695" s="669"/>
      <c r="I695" s="669"/>
      <c r="J695" s="669"/>
      <c r="K695" s="669"/>
      <c r="L695" s="669"/>
      <c r="M695" s="669"/>
      <c r="N695" s="669"/>
      <c r="O695" s="669"/>
      <c r="P695" s="669"/>
      <c r="Q695" s="669"/>
      <c r="R695" s="669"/>
      <c r="S695" s="670"/>
      <c r="T695" s="866"/>
      <c r="U695" s="745"/>
      <c r="V695" s="746"/>
      <c r="W695" s="112"/>
      <c r="X695" s="112"/>
      <c r="Y695" s="112"/>
      <c r="Z695" s="112"/>
      <c r="AA695" s="112"/>
      <c r="AB695" s="112"/>
      <c r="AC695" s="112"/>
      <c r="AD695" s="112"/>
      <c r="AG695">
        <f t="shared" si="273"/>
        <v>0</v>
      </c>
      <c r="AH695" s="247">
        <f t="shared" si="274"/>
        <v>0</v>
      </c>
      <c r="AI695" s="310" t="str">
        <f>IF(AH695=0,"",
IF(SUM($AH$142:AH695)=1,AJ695,
IF($AH$717&gt;SUM($AH$142:AH695),_xlfn.CONCAT(", ",AJ695),
IF($AH$717=SUM($AH$142:AH695),_xlfn.CONCAT(" y ",AJ695)))))</f>
        <v/>
      </c>
      <c r="AJ695" s="19">
        <v>554</v>
      </c>
      <c r="AK695">
        <f t="shared" si="272"/>
        <v>0</v>
      </c>
      <c r="AL695">
        <f t="shared" si="275"/>
        <v>0</v>
      </c>
      <c r="AM695">
        <f t="shared" si="276"/>
        <v>0</v>
      </c>
      <c r="AN695">
        <f t="shared" si="277"/>
        <v>0</v>
      </c>
      <c r="AO695">
        <f t="shared" si="278"/>
        <v>0</v>
      </c>
      <c r="AP695">
        <f t="shared" si="279"/>
        <v>0</v>
      </c>
      <c r="AQ695">
        <f t="shared" si="280"/>
        <v>0</v>
      </c>
      <c r="AR695">
        <f t="shared" si="281"/>
        <v>0</v>
      </c>
      <c r="AS695">
        <f t="shared" si="282"/>
        <v>0</v>
      </c>
      <c r="AT695" s="311">
        <f t="shared" si="283"/>
        <v>0</v>
      </c>
      <c r="AU695" s="312">
        <f t="shared" si="284"/>
        <v>0</v>
      </c>
      <c r="AV695" s="313">
        <f t="shared" si="285"/>
        <v>0</v>
      </c>
      <c r="AW695" s="314">
        <f t="shared" si="295"/>
        <v>0</v>
      </c>
      <c r="AX695" s="311">
        <f t="shared" si="286"/>
        <v>0</v>
      </c>
      <c r="AY695" s="312">
        <f t="shared" si="287"/>
        <v>0</v>
      </c>
      <c r="AZ695" s="313">
        <f t="shared" si="288"/>
        <v>0</v>
      </c>
      <c r="BA695" s="314">
        <f t="shared" si="296"/>
        <v>0</v>
      </c>
      <c r="BB695" s="311">
        <f t="shared" si="289"/>
        <v>0</v>
      </c>
      <c r="BC695" s="312">
        <f t="shared" si="290"/>
        <v>0</v>
      </c>
      <c r="BD695" s="313">
        <f t="shared" si="291"/>
        <v>0</v>
      </c>
      <c r="BE695" s="314">
        <f t="shared" si="297"/>
        <v>0</v>
      </c>
      <c r="BF695" s="311">
        <f t="shared" si="292"/>
        <v>0</v>
      </c>
      <c r="BG695" s="312">
        <f t="shared" si="293"/>
        <v>0</v>
      </c>
      <c r="BH695" s="313">
        <f t="shared" si="294"/>
        <v>0</v>
      </c>
      <c r="BI695" s="314">
        <f t="shared" si="298"/>
        <v>0</v>
      </c>
      <c r="BJ695" s="247">
        <f t="shared" si="299"/>
        <v>0</v>
      </c>
      <c r="BK695" s="310" t="str">
        <f>IF(BJ695=0,"",
IF(SUM($BJ$143:BJ695)=1,BL695,
IF($BJ$718&gt;SUM($BJ$143:BJ695),_xlfn.CONCAT(", ",BL695),
IF($BJ$718=SUM($BJ$143:BJ695),_xlfn.CONCAT(" y ",BL695)))))</f>
        <v/>
      </c>
      <c r="BL695" s="19">
        <v>553</v>
      </c>
      <c r="BM695" s="14"/>
      <c r="BN695" s="315"/>
      <c r="BO695" s="315"/>
      <c r="BP695" s="315"/>
      <c r="BQ695" s="315"/>
      <c r="BR695" s="315"/>
      <c r="BS695" s="315"/>
      <c r="BT695" s="315"/>
      <c r="BU695" s="315"/>
      <c r="BV695" s="14"/>
      <c r="BW695" s="14"/>
      <c r="BX695" s="14"/>
      <c r="BY695" s="14"/>
      <c r="BZ695" s="14"/>
      <c r="CA695" s="14"/>
      <c r="CB695" s="14"/>
      <c r="CC695" s="14"/>
      <c r="CD695" s="14"/>
      <c r="CE695" s="14"/>
      <c r="CF695" s="14"/>
      <c r="CG695" s="14"/>
      <c r="CH695" s="14"/>
      <c r="CI695" s="14"/>
      <c r="CJ695" s="14"/>
      <c r="CK695" s="14"/>
      <c r="CL695" s="14"/>
    </row>
    <row r="696" spans="1:90" ht="15" customHeight="1">
      <c r="A696" s="5"/>
      <c r="B696" s="6"/>
      <c r="C696" s="19" t="s">
        <v>7219</v>
      </c>
      <c r="D696" s="634" t="str">
        <f>IF($AC$136="","",IF(HLOOKUP($AC$136,Presentación!$AQ$3:$BV$574,Presentación!AP557)="","",HLOOKUP($AC$136,Presentación!$AQ$3:$BV$574,Presentación!AP557,0)))</f>
        <v/>
      </c>
      <c r="E696" s="669"/>
      <c r="F696" s="670"/>
      <c r="G696" s="752" t="str">
        <f>IF($AC$136="","",IF(HLOOKUP($AC$136,Presentación!$BZ$3:$DE$574,Presentación!AP557,0)="","",HLOOKUP($AC$136,Presentación!$BZ$3:$DE$574,Presentación!AP557,0)))</f>
        <v/>
      </c>
      <c r="H696" s="669"/>
      <c r="I696" s="669"/>
      <c r="J696" s="669"/>
      <c r="K696" s="669"/>
      <c r="L696" s="669"/>
      <c r="M696" s="669"/>
      <c r="N696" s="669"/>
      <c r="O696" s="669"/>
      <c r="P696" s="669"/>
      <c r="Q696" s="669"/>
      <c r="R696" s="669"/>
      <c r="S696" s="670"/>
      <c r="T696" s="866"/>
      <c r="U696" s="745"/>
      <c r="V696" s="746"/>
      <c r="W696" s="112"/>
      <c r="X696" s="112"/>
      <c r="Y696" s="112"/>
      <c r="Z696" s="112"/>
      <c r="AA696" s="112"/>
      <c r="AB696" s="112"/>
      <c r="AC696" s="112"/>
      <c r="AD696" s="112"/>
      <c r="AG696">
        <f t="shared" si="273"/>
        <v>0</v>
      </c>
      <c r="AH696" s="247">
        <f t="shared" si="274"/>
        <v>0</v>
      </c>
      <c r="AI696" s="310" t="str">
        <f>IF(AH696=0,"",
IF(SUM($AH$142:AH696)=1,AJ696,
IF($AH$717&gt;SUM($AH$142:AH696),_xlfn.CONCAT(", ",AJ696),
IF($AH$717=SUM($AH$142:AH696),_xlfn.CONCAT(" y ",AJ696)))))</f>
        <v/>
      </c>
      <c r="AJ696" s="19">
        <v>555</v>
      </c>
      <c r="AK696">
        <f t="shared" si="272"/>
        <v>0</v>
      </c>
      <c r="AL696">
        <f t="shared" si="275"/>
        <v>0</v>
      </c>
      <c r="AM696">
        <f t="shared" si="276"/>
        <v>0</v>
      </c>
      <c r="AN696">
        <f t="shared" si="277"/>
        <v>0</v>
      </c>
      <c r="AO696">
        <f t="shared" si="278"/>
        <v>0</v>
      </c>
      <c r="AP696">
        <f t="shared" si="279"/>
        <v>0</v>
      </c>
      <c r="AQ696">
        <f t="shared" si="280"/>
        <v>0</v>
      </c>
      <c r="AR696">
        <f t="shared" si="281"/>
        <v>0</v>
      </c>
      <c r="AS696">
        <f t="shared" si="282"/>
        <v>0</v>
      </c>
      <c r="AT696" s="311">
        <f t="shared" si="283"/>
        <v>0</v>
      </c>
      <c r="AU696" s="312">
        <f t="shared" si="284"/>
        <v>0</v>
      </c>
      <c r="AV696" s="313">
        <f t="shared" si="285"/>
        <v>0</v>
      </c>
      <c r="AW696" s="314">
        <f t="shared" si="295"/>
        <v>0</v>
      </c>
      <c r="AX696" s="311">
        <f t="shared" si="286"/>
        <v>0</v>
      </c>
      <c r="AY696" s="312">
        <f t="shared" si="287"/>
        <v>0</v>
      </c>
      <c r="AZ696" s="313">
        <f t="shared" si="288"/>
        <v>0</v>
      </c>
      <c r="BA696" s="314">
        <f t="shared" si="296"/>
        <v>0</v>
      </c>
      <c r="BB696" s="311">
        <f t="shared" si="289"/>
        <v>0</v>
      </c>
      <c r="BC696" s="312">
        <f t="shared" si="290"/>
        <v>0</v>
      </c>
      <c r="BD696" s="313">
        <f t="shared" si="291"/>
        <v>0</v>
      </c>
      <c r="BE696" s="314">
        <f t="shared" si="297"/>
        <v>0</v>
      </c>
      <c r="BF696" s="311">
        <f t="shared" si="292"/>
        <v>0</v>
      </c>
      <c r="BG696" s="312">
        <f t="shared" si="293"/>
        <v>0</v>
      </c>
      <c r="BH696" s="313">
        <f t="shared" si="294"/>
        <v>0</v>
      </c>
      <c r="BI696" s="314">
        <f t="shared" si="298"/>
        <v>0</v>
      </c>
      <c r="BJ696" s="247">
        <f t="shared" si="299"/>
        <v>0</v>
      </c>
      <c r="BK696" s="310" t="str">
        <f>IF(BJ696=0,"",
IF(SUM($BJ$143:BJ696)=1,BL696,
IF($BJ$718&gt;SUM($BJ$143:BJ696),_xlfn.CONCAT(", ",BL696),
IF($BJ$718=SUM($BJ$143:BJ696),_xlfn.CONCAT(" y ",BL696)))))</f>
        <v/>
      </c>
      <c r="BL696" s="19">
        <v>554</v>
      </c>
      <c r="BM696" s="14"/>
      <c r="BN696" s="315"/>
      <c r="BO696" s="315"/>
      <c r="BP696" s="315"/>
      <c r="BQ696" s="315"/>
      <c r="BR696" s="315"/>
      <c r="BS696" s="315"/>
      <c r="BT696" s="315"/>
      <c r="BU696" s="315"/>
      <c r="BV696" s="14"/>
      <c r="BW696" s="14"/>
      <c r="BX696" s="14"/>
      <c r="BY696" s="14"/>
      <c r="BZ696" s="14"/>
      <c r="CA696" s="14"/>
      <c r="CB696" s="14"/>
      <c r="CC696" s="14"/>
      <c r="CD696" s="14"/>
      <c r="CE696" s="14"/>
      <c r="CF696" s="14"/>
      <c r="CG696" s="14"/>
      <c r="CH696" s="14"/>
      <c r="CI696" s="14"/>
      <c r="CJ696" s="14"/>
      <c r="CK696" s="14"/>
      <c r="CL696" s="14"/>
    </row>
    <row r="697" spans="1:90" ht="15" customHeight="1">
      <c r="A697" s="5"/>
      <c r="B697" s="6"/>
      <c r="C697" s="19" t="s">
        <v>7220</v>
      </c>
      <c r="D697" s="634" t="str">
        <f>IF($AC$136="","",IF(HLOOKUP($AC$136,Presentación!$AQ$3:$BV$574,Presentación!AP558)="","",HLOOKUP($AC$136,Presentación!$AQ$3:$BV$574,Presentación!AP558,0)))</f>
        <v/>
      </c>
      <c r="E697" s="669"/>
      <c r="F697" s="670"/>
      <c r="G697" s="752" t="str">
        <f>IF($AC$136="","",IF(HLOOKUP($AC$136,Presentación!$BZ$3:$DE$574,Presentación!AP558,0)="","",HLOOKUP($AC$136,Presentación!$BZ$3:$DE$574,Presentación!AP558,0)))</f>
        <v/>
      </c>
      <c r="H697" s="669"/>
      <c r="I697" s="669"/>
      <c r="J697" s="669"/>
      <c r="K697" s="669"/>
      <c r="L697" s="669"/>
      <c r="M697" s="669"/>
      <c r="N697" s="669"/>
      <c r="O697" s="669"/>
      <c r="P697" s="669"/>
      <c r="Q697" s="669"/>
      <c r="R697" s="669"/>
      <c r="S697" s="670"/>
      <c r="T697" s="866"/>
      <c r="U697" s="745"/>
      <c r="V697" s="746"/>
      <c r="W697" s="112"/>
      <c r="X697" s="112"/>
      <c r="Y697" s="112"/>
      <c r="Z697" s="112"/>
      <c r="AA697" s="112"/>
      <c r="AB697" s="112"/>
      <c r="AC697" s="112"/>
      <c r="AD697" s="112"/>
      <c r="AG697">
        <f t="shared" si="273"/>
        <v>0</v>
      </c>
      <c r="AH697" s="247">
        <f t="shared" si="274"/>
        <v>0</v>
      </c>
      <c r="AI697" s="310" t="str">
        <f>IF(AH697=0,"",
IF(SUM($AH$142:AH697)=1,AJ697,
IF($AH$717&gt;SUM($AH$142:AH697),_xlfn.CONCAT(", ",AJ697),
IF($AH$717=SUM($AH$142:AH697),_xlfn.CONCAT(" y ",AJ697)))))</f>
        <v/>
      </c>
      <c r="AJ697" s="19">
        <v>556</v>
      </c>
      <c r="AK697">
        <f t="shared" si="272"/>
        <v>0</v>
      </c>
      <c r="AL697">
        <f t="shared" si="275"/>
        <v>0</v>
      </c>
      <c r="AM697">
        <f t="shared" si="276"/>
        <v>0</v>
      </c>
      <c r="AN697">
        <f t="shared" si="277"/>
        <v>0</v>
      </c>
      <c r="AO697">
        <f t="shared" si="278"/>
        <v>0</v>
      </c>
      <c r="AP697">
        <f t="shared" si="279"/>
        <v>0</v>
      </c>
      <c r="AQ697">
        <f t="shared" si="280"/>
        <v>0</v>
      </c>
      <c r="AR697">
        <f t="shared" si="281"/>
        <v>0</v>
      </c>
      <c r="AS697">
        <f t="shared" si="282"/>
        <v>0</v>
      </c>
      <c r="AT697" s="311">
        <f t="shared" si="283"/>
        <v>0</v>
      </c>
      <c r="AU697" s="312">
        <f t="shared" si="284"/>
        <v>0</v>
      </c>
      <c r="AV697" s="313">
        <f t="shared" si="285"/>
        <v>0</v>
      </c>
      <c r="AW697" s="314">
        <f t="shared" si="295"/>
        <v>0</v>
      </c>
      <c r="AX697" s="311">
        <f t="shared" si="286"/>
        <v>0</v>
      </c>
      <c r="AY697" s="312">
        <f t="shared" si="287"/>
        <v>0</v>
      </c>
      <c r="AZ697" s="313">
        <f t="shared" si="288"/>
        <v>0</v>
      </c>
      <c r="BA697" s="314">
        <f t="shared" si="296"/>
        <v>0</v>
      </c>
      <c r="BB697" s="311">
        <f t="shared" si="289"/>
        <v>0</v>
      </c>
      <c r="BC697" s="312">
        <f t="shared" si="290"/>
        <v>0</v>
      </c>
      <c r="BD697" s="313">
        <f t="shared" si="291"/>
        <v>0</v>
      </c>
      <c r="BE697" s="314">
        <f t="shared" si="297"/>
        <v>0</v>
      </c>
      <c r="BF697" s="311">
        <f t="shared" si="292"/>
        <v>0</v>
      </c>
      <c r="BG697" s="312">
        <f t="shared" si="293"/>
        <v>0</v>
      </c>
      <c r="BH697" s="313">
        <f t="shared" si="294"/>
        <v>0</v>
      </c>
      <c r="BI697" s="314">
        <f t="shared" si="298"/>
        <v>0</v>
      </c>
      <c r="BJ697" s="247">
        <f t="shared" si="299"/>
        <v>0</v>
      </c>
      <c r="BK697" s="310" t="str">
        <f>IF(BJ697=0,"",
IF(SUM($BJ$143:BJ697)=1,BL697,
IF($BJ$718&gt;SUM($BJ$143:BJ697),_xlfn.CONCAT(", ",BL697),
IF($BJ$718=SUM($BJ$143:BJ697),_xlfn.CONCAT(" y ",BL697)))))</f>
        <v/>
      </c>
      <c r="BL697" s="19">
        <v>555</v>
      </c>
      <c r="BM697" s="14"/>
      <c r="BN697" s="315"/>
      <c r="BO697" s="315"/>
      <c r="BP697" s="315"/>
      <c r="BQ697" s="315"/>
      <c r="BR697" s="315"/>
      <c r="BS697" s="315"/>
      <c r="BT697" s="315"/>
      <c r="BU697" s="315"/>
      <c r="BV697" s="14"/>
      <c r="BW697" s="14"/>
      <c r="BX697" s="14"/>
      <c r="BY697" s="14"/>
      <c r="BZ697" s="14"/>
      <c r="CA697" s="14"/>
      <c r="CB697" s="14"/>
      <c r="CC697" s="14"/>
      <c r="CD697" s="14"/>
      <c r="CE697" s="14"/>
      <c r="CF697" s="14"/>
      <c r="CG697" s="14"/>
      <c r="CH697" s="14"/>
      <c r="CI697" s="14"/>
      <c r="CJ697" s="14"/>
      <c r="CK697" s="14"/>
      <c r="CL697" s="14"/>
    </row>
    <row r="698" spans="1:90" ht="15" customHeight="1">
      <c r="A698" s="5"/>
      <c r="B698" s="6"/>
      <c r="C698" s="19" t="s">
        <v>7221</v>
      </c>
      <c r="D698" s="634" t="str">
        <f>IF($AC$136="","",IF(HLOOKUP($AC$136,Presentación!$AQ$3:$BV$574,Presentación!AP559)="","",HLOOKUP($AC$136,Presentación!$AQ$3:$BV$574,Presentación!AP559,0)))</f>
        <v/>
      </c>
      <c r="E698" s="669"/>
      <c r="F698" s="670"/>
      <c r="G698" s="752" t="str">
        <f>IF($AC$136="","",IF(HLOOKUP($AC$136,Presentación!$BZ$3:$DE$574,Presentación!AP559,0)="","",HLOOKUP($AC$136,Presentación!$BZ$3:$DE$574,Presentación!AP559,0)))</f>
        <v/>
      </c>
      <c r="H698" s="669"/>
      <c r="I698" s="669"/>
      <c r="J698" s="669"/>
      <c r="K698" s="669"/>
      <c r="L698" s="669"/>
      <c r="M698" s="669"/>
      <c r="N698" s="669"/>
      <c r="O698" s="669"/>
      <c r="P698" s="669"/>
      <c r="Q698" s="669"/>
      <c r="R698" s="669"/>
      <c r="S698" s="670"/>
      <c r="T698" s="866"/>
      <c r="U698" s="745"/>
      <c r="V698" s="746"/>
      <c r="W698" s="112"/>
      <c r="X698" s="112"/>
      <c r="Y698" s="112"/>
      <c r="Z698" s="112"/>
      <c r="AA698" s="112"/>
      <c r="AB698" s="112"/>
      <c r="AC698" s="112"/>
      <c r="AD698" s="112"/>
      <c r="AG698">
        <f t="shared" si="273"/>
        <v>0</v>
      </c>
      <c r="AH698" s="247">
        <f t="shared" si="274"/>
        <v>0</v>
      </c>
      <c r="AI698" s="310" t="str">
        <f>IF(AH698=0,"",
IF(SUM($AH$142:AH698)=1,AJ698,
IF($AH$717&gt;SUM($AH$142:AH698),_xlfn.CONCAT(", ",AJ698),
IF($AH$717=SUM($AH$142:AH698),_xlfn.CONCAT(" y ",AJ698)))))</f>
        <v/>
      </c>
      <c r="AJ698" s="19">
        <v>557</v>
      </c>
      <c r="AK698">
        <f t="shared" si="272"/>
        <v>0</v>
      </c>
      <c r="AL698">
        <f t="shared" si="275"/>
        <v>0</v>
      </c>
      <c r="AM698">
        <f t="shared" si="276"/>
        <v>0</v>
      </c>
      <c r="AN698">
        <f t="shared" si="277"/>
        <v>0</v>
      </c>
      <c r="AO698">
        <f t="shared" si="278"/>
        <v>0</v>
      </c>
      <c r="AP698">
        <f t="shared" si="279"/>
        <v>0</v>
      </c>
      <c r="AQ698">
        <f t="shared" si="280"/>
        <v>0</v>
      </c>
      <c r="AR698">
        <f t="shared" si="281"/>
        <v>0</v>
      </c>
      <c r="AS698">
        <f t="shared" si="282"/>
        <v>0</v>
      </c>
      <c r="AT698" s="311">
        <f t="shared" si="283"/>
        <v>0</v>
      </c>
      <c r="AU698" s="312">
        <f t="shared" si="284"/>
        <v>0</v>
      </c>
      <c r="AV698" s="313">
        <f t="shared" si="285"/>
        <v>0</v>
      </c>
      <c r="AW698" s="314">
        <f t="shared" si="295"/>
        <v>0</v>
      </c>
      <c r="AX698" s="311">
        <f t="shared" si="286"/>
        <v>0</v>
      </c>
      <c r="AY698" s="312">
        <f t="shared" si="287"/>
        <v>0</v>
      </c>
      <c r="AZ698" s="313">
        <f t="shared" si="288"/>
        <v>0</v>
      </c>
      <c r="BA698" s="314">
        <f t="shared" si="296"/>
        <v>0</v>
      </c>
      <c r="BB698" s="311">
        <f t="shared" si="289"/>
        <v>0</v>
      </c>
      <c r="BC698" s="312">
        <f t="shared" si="290"/>
        <v>0</v>
      </c>
      <c r="BD698" s="313">
        <f t="shared" si="291"/>
        <v>0</v>
      </c>
      <c r="BE698" s="314">
        <f t="shared" si="297"/>
        <v>0</v>
      </c>
      <c r="BF698" s="311">
        <f t="shared" si="292"/>
        <v>0</v>
      </c>
      <c r="BG698" s="312">
        <f t="shared" si="293"/>
        <v>0</v>
      </c>
      <c r="BH698" s="313">
        <f t="shared" si="294"/>
        <v>0</v>
      </c>
      <c r="BI698" s="314">
        <f t="shared" si="298"/>
        <v>0</v>
      </c>
      <c r="BJ698" s="247">
        <f t="shared" si="299"/>
        <v>0</v>
      </c>
      <c r="BK698" s="310" t="str">
        <f>IF(BJ698=0,"",
IF(SUM($BJ$143:BJ698)=1,BL698,
IF($BJ$718&gt;SUM($BJ$143:BJ698),_xlfn.CONCAT(", ",BL698),
IF($BJ$718=SUM($BJ$143:BJ698),_xlfn.CONCAT(" y ",BL698)))))</f>
        <v/>
      </c>
      <c r="BL698" s="19">
        <v>556</v>
      </c>
      <c r="BM698" s="14"/>
      <c r="BN698" s="315"/>
      <c r="BO698" s="315"/>
      <c r="BP698" s="315"/>
      <c r="BQ698" s="315"/>
      <c r="BR698" s="315"/>
      <c r="BS698" s="315"/>
      <c r="BT698" s="315"/>
      <c r="BU698" s="315"/>
      <c r="BV698" s="14"/>
      <c r="BW698" s="14"/>
      <c r="BX698" s="14"/>
      <c r="BY698" s="14"/>
      <c r="BZ698" s="14"/>
      <c r="CA698" s="14"/>
      <c r="CB698" s="14"/>
      <c r="CC698" s="14"/>
      <c r="CD698" s="14"/>
      <c r="CE698" s="14"/>
      <c r="CF698" s="14"/>
      <c r="CG698" s="14"/>
      <c r="CH698" s="14"/>
      <c r="CI698" s="14"/>
      <c r="CJ698" s="14"/>
      <c r="CK698" s="14"/>
      <c r="CL698" s="14"/>
    </row>
    <row r="699" spans="1:90" ht="15" customHeight="1">
      <c r="A699" s="5"/>
      <c r="B699" s="6"/>
      <c r="C699" s="19" t="s">
        <v>7222</v>
      </c>
      <c r="D699" s="634" t="str">
        <f>IF($AC$136="","",IF(HLOOKUP($AC$136,Presentación!$AQ$3:$BV$574,Presentación!AP560)="","",HLOOKUP($AC$136,Presentación!$AQ$3:$BV$574,Presentación!AP560,0)))</f>
        <v/>
      </c>
      <c r="E699" s="669"/>
      <c r="F699" s="670"/>
      <c r="G699" s="752" t="str">
        <f>IF($AC$136="","",IF(HLOOKUP($AC$136,Presentación!$BZ$3:$DE$574,Presentación!AP560,0)="","",HLOOKUP($AC$136,Presentación!$BZ$3:$DE$574,Presentación!AP560,0)))</f>
        <v/>
      </c>
      <c r="H699" s="669"/>
      <c r="I699" s="669"/>
      <c r="J699" s="669"/>
      <c r="K699" s="669"/>
      <c r="L699" s="669"/>
      <c r="M699" s="669"/>
      <c r="N699" s="669"/>
      <c r="O699" s="669"/>
      <c r="P699" s="669"/>
      <c r="Q699" s="669"/>
      <c r="R699" s="669"/>
      <c r="S699" s="670"/>
      <c r="T699" s="866"/>
      <c r="U699" s="745"/>
      <c r="V699" s="746"/>
      <c r="W699" s="112"/>
      <c r="X699" s="112"/>
      <c r="Y699" s="112"/>
      <c r="Z699" s="112"/>
      <c r="AA699" s="112"/>
      <c r="AB699" s="112"/>
      <c r="AC699" s="112"/>
      <c r="AD699" s="112"/>
      <c r="AG699">
        <f t="shared" si="273"/>
        <v>0</v>
      </c>
      <c r="AH699" s="247">
        <f t="shared" si="274"/>
        <v>0</v>
      </c>
      <c r="AI699" s="310" t="str">
        <f>IF(AH699=0,"",
IF(SUM($AH$142:AH699)=1,AJ699,
IF($AH$717&gt;SUM($AH$142:AH699),_xlfn.CONCAT(", ",AJ699),
IF($AH$717=SUM($AH$142:AH699),_xlfn.CONCAT(" y ",AJ699)))))</f>
        <v/>
      </c>
      <c r="AJ699" s="19">
        <v>558</v>
      </c>
      <c r="AK699">
        <f t="shared" si="272"/>
        <v>0</v>
      </c>
      <c r="AL699">
        <f t="shared" si="275"/>
        <v>0</v>
      </c>
      <c r="AM699">
        <f t="shared" si="276"/>
        <v>0</v>
      </c>
      <c r="AN699">
        <f t="shared" si="277"/>
        <v>0</v>
      </c>
      <c r="AO699">
        <f t="shared" si="278"/>
        <v>0</v>
      </c>
      <c r="AP699">
        <f t="shared" si="279"/>
        <v>0</v>
      </c>
      <c r="AQ699">
        <f t="shared" si="280"/>
        <v>0</v>
      </c>
      <c r="AR699">
        <f t="shared" si="281"/>
        <v>0</v>
      </c>
      <c r="AS699">
        <f t="shared" si="282"/>
        <v>0</v>
      </c>
      <c r="AT699" s="311">
        <f t="shared" si="283"/>
        <v>0</v>
      </c>
      <c r="AU699" s="312">
        <f t="shared" si="284"/>
        <v>0</v>
      </c>
      <c r="AV699" s="313">
        <f t="shared" si="285"/>
        <v>0</v>
      </c>
      <c r="AW699" s="314">
        <f t="shared" si="295"/>
        <v>0</v>
      </c>
      <c r="AX699" s="311">
        <f t="shared" si="286"/>
        <v>0</v>
      </c>
      <c r="AY699" s="312">
        <f t="shared" si="287"/>
        <v>0</v>
      </c>
      <c r="AZ699" s="313">
        <f t="shared" si="288"/>
        <v>0</v>
      </c>
      <c r="BA699" s="314">
        <f t="shared" si="296"/>
        <v>0</v>
      </c>
      <c r="BB699" s="311">
        <f t="shared" si="289"/>
        <v>0</v>
      </c>
      <c r="BC699" s="312">
        <f t="shared" si="290"/>
        <v>0</v>
      </c>
      <c r="BD699" s="313">
        <f t="shared" si="291"/>
        <v>0</v>
      </c>
      <c r="BE699" s="314">
        <f t="shared" si="297"/>
        <v>0</v>
      </c>
      <c r="BF699" s="311">
        <f t="shared" si="292"/>
        <v>0</v>
      </c>
      <c r="BG699" s="312">
        <f t="shared" si="293"/>
        <v>0</v>
      </c>
      <c r="BH699" s="313">
        <f t="shared" si="294"/>
        <v>0</v>
      </c>
      <c r="BI699" s="314">
        <f t="shared" si="298"/>
        <v>0</v>
      </c>
      <c r="BJ699" s="247">
        <f t="shared" si="299"/>
        <v>0</v>
      </c>
      <c r="BK699" s="310" t="str">
        <f>IF(BJ699=0,"",
IF(SUM($BJ$143:BJ699)=1,BL699,
IF($BJ$718&gt;SUM($BJ$143:BJ699),_xlfn.CONCAT(", ",BL699),
IF($BJ$718=SUM($BJ$143:BJ699),_xlfn.CONCAT(" y ",BL699)))))</f>
        <v/>
      </c>
      <c r="BL699" s="19">
        <v>557</v>
      </c>
      <c r="BM699" s="14"/>
      <c r="BN699" s="315"/>
      <c r="BO699" s="315"/>
      <c r="BP699" s="315"/>
      <c r="BQ699" s="315"/>
      <c r="BR699" s="315"/>
      <c r="BS699" s="315"/>
      <c r="BT699" s="315"/>
      <c r="BU699" s="315"/>
      <c r="BV699" s="14"/>
      <c r="BW699" s="14"/>
      <c r="BX699" s="14"/>
      <c r="BY699" s="14"/>
      <c r="BZ699" s="14"/>
      <c r="CA699" s="14"/>
      <c r="CB699" s="14"/>
      <c r="CC699" s="14"/>
      <c r="CD699" s="14"/>
      <c r="CE699" s="14"/>
      <c r="CF699" s="14"/>
      <c r="CG699" s="14"/>
      <c r="CH699" s="14"/>
      <c r="CI699" s="14"/>
      <c r="CJ699" s="14"/>
      <c r="CK699" s="14"/>
      <c r="CL699" s="14"/>
    </row>
    <row r="700" spans="1:90" ht="15" customHeight="1">
      <c r="A700" s="5"/>
      <c r="B700" s="6"/>
      <c r="C700" s="19" t="s">
        <v>7223</v>
      </c>
      <c r="D700" s="634" t="str">
        <f>IF($AC$136="","",IF(HLOOKUP($AC$136,Presentación!$AQ$3:$BV$574,Presentación!AP561)="","",HLOOKUP($AC$136,Presentación!$AQ$3:$BV$574,Presentación!AP561,0)))</f>
        <v/>
      </c>
      <c r="E700" s="669"/>
      <c r="F700" s="670"/>
      <c r="G700" s="752" t="str">
        <f>IF($AC$136="","",IF(HLOOKUP($AC$136,Presentación!$BZ$3:$DE$574,Presentación!AP561,0)="","",HLOOKUP($AC$136,Presentación!$BZ$3:$DE$574,Presentación!AP561,0)))</f>
        <v/>
      </c>
      <c r="H700" s="669"/>
      <c r="I700" s="669"/>
      <c r="J700" s="669"/>
      <c r="K700" s="669"/>
      <c r="L700" s="669"/>
      <c r="M700" s="669"/>
      <c r="N700" s="669"/>
      <c r="O700" s="669"/>
      <c r="P700" s="669"/>
      <c r="Q700" s="669"/>
      <c r="R700" s="669"/>
      <c r="S700" s="670"/>
      <c r="T700" s="866"/>
      <c r="U700" s="745"/>
      <c r="V700" s="746"/>
      <c r="W700" s="112"/>
      <c r="X700" s="112"/>
      <c r="Y700" s="112"/>
      <c r="Z700" s="112"/>
      <c r="AA700" s="112"/>
      <c r="AB700" s="112"/>
      <c r="AC700" s="112"/>
      <c r="AD700" s="112"/>
      <c r="AG700">
        <f t="shared" si="273"/>
        <v>0</v>
      </c>
      <c r="AH700" s="247">
        <f t="shared" si="274"/>
        <v>0</v>
      </c>
      <c r="AI700" s="310" t="str">
        <f>IF(AH700=0,"",
IF(SUM($AH$142:AH700)=1,AJ700,
IF($AH$717&gt;SUM($AH$142:AH700),_xlfn.CONCAT(", ",AJ700),
IF($AH$717=SUM($AH$142:AH700),_xlfn.CONCAT(" y ",AJ700)))))</f>
        <v/>
      </c>
      <c r="AJ700" s="19">
        <v>559</v>
      </c>
      <c r="AK700">
        <f t="shared" si="272"/>
        <v>0</v>
      </c>
      <c r="AL700">
        <f t="shared" si="275"/>
        <v>0</v>
      </c>
      <c r="AM700">
        <f t="shared" si="276"/>
        <v>0</v>
      </c>
      <c r="AN700">
        <f t="shared" si="277"/>
        <v>0</v>
      </c>
      <c r="AO700">
        <f t="shared" si="278"/>
        <v>0</v>
      </c>
      <c r="AP700">
        <f t="shared" si="279"/>
        <v>0</v>
      </c>
      <c r="AQ700">
        <f t="shared" si="280"/>
        <v>0</v>
      </c>
      <c r="AR700">
        <f t="shared" si="281"/>
        <v>0</v>
      </c>
      <c r="AS700">
        <f t="shared" si="282"/>
        <v>0</v>
      </c>
      <c r="AT700" s="311">
        <f t="shared" si="283"/>
        <v>0</v>
      </c>
      <c r="AU700" s="312">
        <f t="shared" si="284"/>
        <v>0</v>
      </c>
      <c r="AV700" s="313">
        <f t="shared" si="285"/>
        <v>0</v>
      </c>
      <c r="AW700" s="314">
        <f t="shared" si="295"/>
        <v>0</v>
      </c>
      <c r="AX700" s="311">
        <f t="shared" si="286"/>
        <v>0</v>
      </c>
      <c r="AY700" s="312">
        <f t="shared" si="287"/>
        <v>0</v>
      </c>
      <c r="AZ700" s="313">
        <f t="shared" si="288"/>
        <v>0</v>
      </c>
      <c r="BA700" s="314">
        <f t="shared" si="296"/>
        <v>0</v>
      </c>
      <c r="BB700" s="311">
        <f t="shared" si="289"/>
        <v>0</v>
      </c>
      <c r="BC700" s="312">
        <f t="shared" si="290"/>
        <v>0</v>
      </c>
      <c r="BD700" s="313">
        <f t="shared" si="291"/>
        <v>0</v>
      </c>
      <c r="BE700" s="314">
        <f t="shared" si="297"/>
        <v>0</v>
      </c>
      <c r="BF700" s="311">
        <f t="shared" si="292"/>
        <v>0</v>
      </c>
      <c r="BG700" s="312">
        <f t="shared" si="293"/>
        <v>0</v>
      </c>
      <c r="BH700" s="313">
        <f t="shared" si="294"/>
        <v>0</v>
      </c>
      <c r="BI700" s="314">
        <f t="shared" si="298"/>
        <v>0</v>
      </c>
      <c r="BJ700" s="247">
        <f t="shared" si="299"/>
        <v>0</v>
      </c>
      <c r="BK700" s="310" t="str">
        <f>IF(BJ700=0,"",
IF(SUM($BJ$143:BJ700)=1,BL700,
IF($BJ$718&gt;SUM($BJ$143:BJ700),_xlfn.CONCAT(", ",BL700),
IF($BJ$718=SUM($BJ$143:BJ700),_xlfn.CONCAT(" y ",BL700)))))</f>
        <v/>
      </c>
      <c r="BL700" s="19">
        <v>558</v>
      </c>
      <c r="BM700" s="14"/>
      <c r="BN700" s="315"/>
      <c r="BO700" s="315"/>
      <c r="BP700" s="315"/>
      <c r="BQ700" s="315"/>
      <c r="BR700" s="315"/>
      <c r="BS700" s="315"/>
      <c r="BT700" s="315"/>
      <c r="BU700" s="315"/>
      <c r="BV700" s="14"/>
      <c r="BW700" s="14"/>
      <c r="BX700" s="14"/>
      <c r="BY700" s="14"/>
      <c r="BZ700" s="14"/>
      <c r="CA700" s="14"/>
      <c r="CB700" s="14"/>
      <c r="CC700" s="14"/>
      <c r="CD700" s="14"/>
      <c r="CE700" s="14"/>
      <c r="CF700" s="14"/>
      <c r="CG700" s="14"/>
      <c r="CH700" s="14"/>
      <c r="CI700" s="14"/>
      <c r="CJ700" s="14"/>
      <c r="CK700" s="14"/>
      <c r="CL700" s="14"/>
    </row>
    <row r="701" spans="1:90" ht="15" customHeight="1">
      <c r="A701" s="5"/>
      <c r="B701" s="6"/>
      <c r="C701" s="19" t="s">
        <v>7224</v>
      </c>
      <c r="D701" s="634" t="str">
        <f>IF($AC$136="","",IF(HLOOKUP($AC$136,Presentación!$AQ$3:$BV$574,Presentación!AP562)="","",HLOOKUP($AC$136,Presentación!$AQ$3:$BV$574,Presentación!AP562,0)))</f>
        <v/>
      </c>
      <c r="E701" s="669"/>
      <c r="F701" s="670"/>
      <c r="G701" s="752" t="str">
        <f>IF($AC$136="","",IF(HLOOKUP($AC$136,Presentación!$BZ$3:$DE$574,Presentación!AP562,0)="","",HLOOKUP($AC$136,Presentación!$BZ$3:$DE$574,Presentación!AP562,0)))</f>
        <v/>
      </c>
      <c r="H701" s="669"/>
      <c r="I701" s="669"/>
      <c r="J701" s="669"/>
      <c r="K701" s="669"/>
      <c r="L701" s="669"/>
      <c r="M701" s="669"/>
      <c r="N701" s="669"/>
      <c r="O701" s="669"/>
      <c r="P701" s="669"/>
      <c r="Q701" s="669"/>
      <c r="R701" s="669"/>
      <c r="S701" s="670"/>
      <c r="T701" s="866"/>
      <c r="U701" s="745"/>
      <c r="V701" s="746"/>
      <c r="W701" s="112"/>
      <c r="X701" s="112"/>
      <c r="Y701" s="112"/>
      <c r="Z701" s="112"/>
      <c r="AA701" s="112"/>
      <c r="AB701" s="112"/>
      <c r="AC701" s="112"/>
      <c r="AD701" s="112"/>
      <c r="AG701">
        <f t="shared" si="273"/>
        <v>0</v>
      </c>
      <c r="AH701" s="247">
        <f t="shared" si="274"/>
        <v>0</v>
      </c>
      <c r="AI701" s="310" t="str">
        <f>IF(AH701=0,"",
IF(SUM($AH$142:AH701)=1,AJ701,
IF($AH$717&gt;SUM($AH$142:AH701),_xlfn.CONCAT(", ",AJ701),
IF($AH$717=SUM($AH$142:AH701),_xlfn.CONCAT(" y ",AJ701)))))</f>
        <v/>
      </c>
      <c r="AJ701" s="19">
        <v>560</v>
      </c>
      <c r="AK701">
        <f t="shared" si="272"/>
        <v>0</v>
      </c>
      <c r="AL701">
        <f t="shared" si="275"/>
        <v>0</v>
      </c>
      <c r="AM701">
        <f t="shared" si="276"/>
        <v>0</v>
      </c>
      <c r="AN701">
        <f t="shared" si="277"/>
        <v>0</v>
      </c>
      <c r="AO701">
        <f t="shared" si="278"/>
        <v>0</v>
      </c>
      <c r="AP701">
        <f t="shared" si="279"/>
        <v>0</v>
      </c>
      <c r="AQ701">
        <f t="shared" si="280"/>
        <v>0</v>
      </c>
      <c r="AR701">
        <f t="shared" si="281"/>
        <v>0</v>
      </c>
      <c r="AS701">
        <f t="shared" si="282"/>
        <v>0</v>
      </c>
      <c r="AT701" s="311">
        <f t="shared" si="283"/>
        <v>0</v>
      </c>
      <c r="AU701" s="312">
        <f t="shared" si="284"/>
        <v>0</v>
      </c>
      <c r="AV701" s="313">
        <f t="shared" si="285"/>
        <v>0</v>
      </c>
      <c r="AW701" s="314">
        <f t="shared" si="295"/>
        <v>0</v>
      </c>
      <c r="AX701" s="311">
        <f t="shared" si="286"/>
        <v>0</v>
      </c>
      <c r="AY701" s="312">
        <f t="shared" si="287"/>
        <v>0</v>
      </c>
      <c r="AZ701" s="313">
        <f t="shared" si="288"/>
        <v>0</v>
      </c>
      <c r="BA701" s="314">
        <f t="shared" si="296"/>
        <v>0</v>
      </c>
      <c r="BB701" s="311">
        <f t="shared" si="289"/>
        <v>0</v>
      </c>
      <c r="BC701" s="312">
        <f t="shared" si="290"/>
        <v>0</v>
      </c>
      <c r="BD701" s="313">
        <f t="shared" si="291"/>
        <v>0</v>
      </c>
      <c r="BE701" s="314">
        <f t="shared" si="297"/>
        <v>0</v>
      </c>
      <c r="BF701" s="311">
        <f t="shared" si="292"/>
        <v>0</v>
      </c>
      <c r="BG701" s="312">
        <f t="shared" si="293"/>
        <v>0</v>
      </c>
      <c r="BH701" s="313">
        <f t="shared" si="294"/>
        <v>0</v>
      </c>
      <c r="BI701" s="314">
        <f t="shared" si="298"/>
        <v>0</v>
      </c>
      <c r="BJ701" s="247">
        <f t="shared" si="299"/>
        <v>0</v>
      </c>
      <c r="BK701" s="310" t="str">
        <f>IF(BJ701=0,"",
IF(SUM($BJ$143:BJ701)=1,BL701,
IF($BJ$718&gt;SUM($BJ$143:BJ701),_xlfn.CONCAT(", ",BL701),
IF($BJ$718=SUM($BJ$143:BJ701),_xlfn.CONCAT(" y ",BL701)))))</f>
        <v/>
      </c>
      <c r="BL701" s="19">
        <v>559</v>
      </c>
      <c r="BM701" s="14"/>
      <c r="BN701" s="315"/>
      <c r="BO701" s="315"/>
      <c r="BP701" s="315"/>
      <c r="BQ701" s="315"/>
      <c r="BR701" s="315"/>
      <c r="BS701" s="315"/>
      <c r="BT701" s="315"/>
      <c r="BU701" s="315"/>
      <c r="BV701" s="14"/>
      <c r="BW701" s="14"/>
      <c r="BX701" s="14"/>
      <c r="BY701" s="14"/>
      <c r="BZ701" s="14"/>
      <c r="CA701" s="14"/>
      <c r="CB701" s="14"/>
      <c r="CC701" s="14"/>
      <c r="CD701" s="14"/>
      <c r="CE701" s="14"/>
      <c r="CF701" s="14"/>
      <c r="CG701" s="14"/>
      <c r="CH701" s="14"/>
      <c r="CI701" s="14"/>
      <c r="CJ701" s="14"/>
      <c r="CK701" s="14"/>
      <c r="CL701" s="14"/>
    </row>
    <row r="702" spans="1:90" ht="15" customHeight="1">
      <c r="A702" s="5"/>
      <c r="B702" s="6"/>
      <c r="C702" s="19" t="s">
        <v>7225</v>
      </c>
      <c r="D702" s="634" t="str">
        <f>IF($AC$136="","",IF(HLOOKUP($AC$136,Presentación!$AQ$3:$BV$574,Presentación!AP563)="","",HLOOKUP($AC$136,Presentación!$AQ$3:$BV$574,Presentación!AP563,0)))</f>
        <v/>
      </c>
      <c r="E702" s="669"/>
      <c r="F702" s="670"/>
      <c r="G702" s="752" t="str">
        <f>IF($AC$136="","",IF(HLOOKUP($AC$136,Presentación!$BZ$3:$DE$574,Presentación!AP563,0)="","",HLOOKUP($AC$136,Presentación!$BZ$3:$DE$574,Presentación!AP563,0)))</f>
        <v/>
      </c>
      <c r="H702" s="669"/>
      <c r="I702" s="669"/>
      <c r="J702" s="669"/>
      <c r="K702" s="669"/>
      <c r="L702" s="669"/>
      <c r="M702" s="669"/>
      <c r="N702" s="669"/>
      <c r="O702" s="669"/>
      <c r="P702" s="669"/>
      <c r="Q702" s="669"/>
      <c r="R702" s="669"/>
      <c r="S702" s="670"/>
      <c r="T702" s="866"/>
      <c r="U702" s="745"/>
      <c r="V702" s="746"/>
      <c r="W702" s="112"/>
      <c r="X702" s="112"/>
      <c r="Y702" s="112"/>
      <c r="Z702" s="112"/>
      <c r="AA702" s="112"/>
      <c r="AB702" s="112"/>
      <c r="AC702" s="112"/>
      <c r="AD702" s="112"/>
      <c r="AG702">
        <f t="shared" si="273"/>
        <v>0</v>
      </c>
      <c r="AH702" s="247">
        <f t="shared" si="274"/>
        <v>0</v>
      </c>
      <c r="AI702" s="310" t="str">
        <f>IF(AH702=0,"",
IF(SUM($AH$142:AH702)=1,AJ702,
IF($AH$717&gt;SUM($AH$142:AH702),_xlfn.CONCAT(", ",AJ702),
IF($AH$717=SUM($AH$142:AH702),_xlfn.CONCAT(" y ",AJ702)))))</f>
        <v/>
      </c>
      <c r="AJ702" s="19">
        <v>561</v>
      </c>
      <c r="AK702">
        <f t="shared" si="272"/>
        <v>0</v>
      </c>
      <c r="AL702">
        <f t="shared" si="275"/>
        <v>0</v>
      </c>
      <c r="AM702">
        <f t="shared" si="276"/>
        <v>0</v>
      </c>
      <c r="AN702">
        <f t="shared" si="277"/>
        <v>0</v>
      </c>
      <c r="AO702">
        <f t="shared" si="278"/>
        <v>0</v>
      </c>
      <c r="AP702">
        <f t="shared" si="279"/>
        <v>0</v>
      </c>
      <c r="AQ702">
        <f t="shared" si="280"/>
        <v>0</v>
      </c>
      <c r="AR702">
        <f t="shared" si="281"/>
        <v>0</v>
      </c>
      <c r="AS702">
        <f t="shared" si="282"/>
        <v>0</v>
      </c>
      <c r="AT702" s="311">
        <f t="shared" si="283"/>
        <v>0</v>
      </c>
      <c r="AU702" s="312">
        <f t="shared" si="284"/>
        <v>0</v>
      </c>
      <c r="AV702" s="313">
        <f t="shared" si="285"/>
        <v>0</v>
      </c>
      <c r="AW702" s="314">
        <f t="shared" si="295"/>
        <v>0</v>
      </c>
      <c r="AX702" s="311">
        <f t="shared" si="286"/>
        <v>0</v>
      </c>
      <c r="AY702" s="312">
        <f t="shared" si="287"/>
        <v>0</v>
      </c>
      <c r="AZ702" s="313">
        <f t="shared" si="288"/>
        <v>0</v>
      </c>
      <c r="BA702" s="314">
        <f t="shared" si="296"/>
        <v>0</v>
      </c>
      <c r="BB702" s="311">
        <f t="shared" si="289"/>
        <v>0</v>
      </c>
      <c r="BC702" s="312">
        <f t="shared" si="290"/>
        <v>0</v>
      </c>
      <c r="BD702" s="313">
        <f t="shared" si="291"/>
        <v>0</v>
      </c>
      <c r="BE702" s="314">
        <f t="shared" si="297"/>
        <v>0</v>
      </c>
      <c r="BF702" s="311">
        <f t="shared" si="292"/>
        <v>0</v>
      </c>
      <c r="BG702" s="312">
        <f t="shared" si="293"/>
        <v>0</v>
      </c>
      <c r="BH702" s="313">
        <f t="shared" si="294"/>
        <v>0</v>
      </c>
      <c r="BI702" s="314">
        <f t="shared" si="298"/>
        <v>0</v>
      </c>
      <c r="BJ702" s="247">
        <f t="shared" si="299"/>
        <v>0</v>
      </c>
      <c r="BK702" s="310" t="str">
        <f>IF(BJ702=0,"",
IF(SUM($BJ$143:BJ702)=1,BL702,
IF($BJ$718&gt;SUM($BJ$143:BJ702),_xlfn.CONCAT(", ",BL702),
IF($BJ$718=SUM($BJ$143:BJ702),_xlfn.CONCAT(" y ",BL702)))))</f>
        <v/>
      </c>
      <c r="BL702" s="19">
        <v>560</v>
      </c>
      <c r="BM702" s="14"/>
      <c r="BN702" s="315"/>
      <c r="BO702" s="315"/>
      <c r="BP702" s="315"/>
      <c r="BQ702" s="315"/>
      <c r="BR702" s="315"/>
      <c r="BS702" s="315"/>
      <c r="BT702" s="315"/>
      <c r="BU702" s="315"/>
      <c r="BV702" s="14"/>
      <c r="BW702" s="14"/>
      <c r="BX702" s="14"/>
      <c r="BY702" s="14"/>
      <c r="BZ702" s="14"/>
      <c r="CA702" s="14"/>
      <c r="CB702" s="14"/>
      <c r="CC702" s="14"/>
      <c r="CD702" s="14"/>
      <c r="CE702" s="14"/>
      <c r="CF702" s="14"/>
      <c r="CG702" s="14"/>
      <c r="CH702" s="14"/>
      <c r="CI702" s="14"/>
      <c r="CJ702" s="14"/>
      <c r="CK702" s="14"/>
      <c r="CL702" s="14"/>
    </row>
    <row r="703" spans="1:90" ht="15" customHeight="1">
      <c r="A703" s="5"/>
      <c r="B703" s="6"/>
      <c r="C703" s="19" t="s">
        <v>7226</v>
      </c>
      <c r="D703" s="634" t="str">
        <f>IF($AC$136="","",IF(HLOOKUP($AC$136,Presentación!$AQ$3:$BV$574,Presentación!AP564)="","",HLOOKUP($AC$136,Presentación!$AQ$3:$BV$574,Presentación!AP564,0)))</f>
        <v/>
      </c>
      <c r="E703" s="669"/>
      <c r="F703" s="670"/>
      <c r="G703" s="752" t="str">
        <f>IF($AC$136="","",IF(HLOOKUP($AC$136,Presentación!$BZ$3:$DE$574,Presentación!AP564,0)="","",HLOOKUP($AC$136,Presentación!$BZ$3:$DE$574,Presentación!AP564,0)))</f>
        <v/>
      </c>
      <c r="H703" s="669"/>
      <c r="I703" s="669"/>
      <c r="J703" s="669"/>
      <c r="K703" s="669"/>
      <c r="L703" s="669"/>
      <c r="M703" s="669"/>
      <c r="N703" s="669"/>
      <c r="O703" s="669"/>
      <c r="P703" s="669"/>
      <c r="Q703" s="669"/>
      <c r="R703" s="669"/>
      <c r="S703" s="670"/>
      <c r="T703" s="866"/>
      <c r="U703" s="745"/>
      <c r="V703" s="746"/>
      <c r="W703" s="112"/>
      <c r="X703" s="112"/>
      <c r="Y703" s="112"/>
      <c r="Z703" s="112"/>
      <c r="AA703" s="112"/>
      <c r="AB703" s="112"/>
      <c r="AC703" s="112"/>
      <c r="AD703" s="112"/>
      <c r="AG703">
        <f t="shared" si="273"/>
        <v>0</v>
      </c>
      <c r="AH703" s="247">
        <f t="shared" si="274"/>
        <v>0</v>
      </c>
      <c r="AI703" s="310" t="str">
        <f>IF(AH703=0,"",
IF(SUM($AH$142:AH703)=1,AJ703,
IF($AH$717&gt;SUM($AH$142:AH703),_xlfn.CONCAT(", ",AJ703),
IF($AH$717=SUM($AH$142:AH703),_xlfn.CONCAT(" y ",AJ703)))))</f>
        <v/>
      </c>
      <c r="AJ703" s="19">
        <v>562</v>
      </c>
      <c r="AK703">
        <f t="shared" si="272"/>
        <v>0</v>
      </c>
      <c r="AL703">
        <f t="shared" si="275"/>
        <v>0</v>
      </c>
      <c r="AM703">
        <f t="shared" si="276"/>
        <v>0</v>
      </c>
      <c r="AN703">
        <f t="shared" si="277"/>
        <v>0</v>
      </c>
      <c r="AO703">
        <f t="shared" si="278"/>
        <v>0</v>
      </c>
      <c r="AP703">
        <f t="shared" si="279"/>
        <v>0</v>
      </c>
      <c r="AQ703">
        <f t="shared" si="280"/>
        <v>0</v>
      </c>
      <c r="AR703">
        <f t="shared" si="281"/>
        <v>0</v>
      </c>
      <c r="AS703">
        <f t="shared" si="282"/>
        <v>0</v>
      </c>
      <c r="AT703" s="311">
        <f t="shared" si="283"/>
        <v>0</v>
      </c>
      <c r="AU703" s="312">
        <f t="shared" si="284"/>
        <v>0</v>
      </c>
      <c r="AV703" s="313">
        <f t="shared" si="285"/>
        <v>0</v>
      </c>
      <c r="AW703" s="314">
        <f t="shared" si="295"/>
        <v>0</v>
      </c>
      <c r="AX703" s="311">
        <f t="shared" si="286"/>
        <v>0</v>
      </c>
      <c r="AY703" s="312">
        <f t="shared" si="287"/>
        <v>0</v>
      </c>
      <c r="AZ703" s="313">
        <f t="shared" si="288"/>
        <v>0</v>
      </c>
      <c r="BA703" s="314">
        <f t="shared" si="296"/>
        <v>0</v>
      </c>
      <c r="BB703" s="311">
        <f t="shared" si="289"/>
        <v>0</v>
      </c>
      <c r="BC703" s="312">
        <f t="shared" si="290"/>
        <v>0</v>
      </c>
      <c r="BD703" s="313">
        <f t="shared" si="291"/>
        <v>0</v>
      </c>
      <c r="BE703" s="314">
        <f t="shared" si="297"/>
        <v>0</v>
      </c>
      <c r="BF703" s="311">
        <f t="shared" si="292"/>
        <v>0</v>
      </c>
      <c r="BG703" s="312">
        <f t="shared" si="293"/>
        <v>0</v>
      </c>
      <c r="BH703" s="313">
        <f t="shared" si="294"/>
        <v>0</v>
      </c>
      <c r="BI703" s="314">
        <f t="shared" si="298"/>
        <v>0</v>
      </c>
      <c r="BJ703" s="247">
        <f t="shared" si="299"/>
        <v>0</v>
      </c>
      <c r="BK703" s="310" t="str">
        <f>IF(BJ703=0,"",
IF(SUM($BJ$143:BJ703)=1,BL703,
IF($BJ$718&gt;SUM($BJ$143:BJ703),_xlfn.CONCAT(", ",BL703),
IF($BJ$718=SUM($BJ$143:BJ703),_xlfn.CONCAT(" y ",BL703)))))</f>
        <v/>
      </c>
      <c r="BL703" s="19">
        <v>561</v>
      </c>
      <c r="BM703" s="14"/>
      <c r="BN703" s="315"/>
      <c r="BO703" s="315"/>
      <c r="BP703" s="315"/>
      <c r="BQ703" s="315"/>
      <c r="BR703" s="315"/>
      <c r="BS703" s="315"/>
      <c r="BT703" s="315"/>
      <c r="BU703" s="315"/>
      <c r="BV703" s="14"/>
      <c r="BW703" s="14"/>
      <c r="BX703" s="14"/>
      <c r="BY703" s="14"/>
      <c r="BZ703" s="14"/>
      <c r="CA703" s="14"/>
      <c r="CB703" s="14"/>
      <c r="CC703" s="14"/>
      <c r="CD703" s="14"/>
      <c r="CE703" s="14"/>
      <c r="CF703" s="14"/>
      <c r="CG703" s="14"/>
      <c r="CH703" s="14"/>
      <c r="CI703" s="14"/>
      <c r="CJ703" s="14"/>
      <c r="CK703" s="14"/>
      <c r="CL703" s="14"/>
    </row>
    <row r="704" spans="1:90" ht="15" customHeight="1">
      <c r="A704" s="5"/>
      <c r="B704" s="6"/>
      <c r="C704" s="19" t="s">
        <v>7227</v>
      </c>
      <c r="D704" s="634" t="str">
        <f>IF($AC$136="","",IF(HLOOKUP($AC$136,Presentación!$AQ$3:$BV$574,Presentación!AP565)="","",HLOOKUP($AC$136,Presentación!$AQ$3:$BV$574,Presentación!AP565,0)))</f>
        <v/>
      </c>
      <c r="E704" s="669"/>
      <c r="F704" s="670"/>
      <c r="G704" s="752" t="str">
        <f>IF($AC$136="","",IF(HLOOKUP($AC$136,Presentación!$BZ$3:$DE$574,Presentación!AP565,0)="","",HLOOKUP($AC$136,Presentación!$BZ$3:$DE$574,Presentación!AP565,0)))</f>
        <v/>
      </c>
      <c r="H704" s="669"/>
      <c r="I704" s="669"/>
      <c r="J704" s="669"/>
      <c r="K704" s="669"/>
      <c r="L704" s="669"/>
      <c r="M704" s="669"/>
      <c r="N704" s="669"/>
      <c r="O704" s="669"/>
      <c r="P704" s="669"/>
      <c r="Q704" s="669"/>
      <c r="R704" s="669"/>
      <c r="S704" s="670"/>
      <c r="T704" s="866"/>
      <c r="U704" s="745"/>
      <c r="V704" s="746"/>
      <c r="W704" s="112"/>
      <c r="X704" s="112"/>
      <c r="Y704" s="112"/>
      <c r="Z704" s="112"/>
      <c r="AA704" s="112"/>
      <c r="AB704" s="112"/>
      <c r="AC704" s="112"/>
      <c r="AD704" s="112"/>
      <c r="AG704">
        <f t="shared" si="273"/>
        <v>0</v>
      </c>
      <c r="AH704" s="247">
        <f t="shared" si="274"/>
        <v>0</v>
      </c>
      <c r="AI704" s="310" t="str">
        <f>IF(AH704=0,"",
IF(SUM($AH$142:AH704)=1,AJ704,
IF($AH$717&gt;SUM($AH$142:AH704),_xlfn.CONCAT(", ",AJ704),
IF($AH$717=SUM($AH$142:AH704),_xlfn.CONCAT(" y ",AJ704)))))</f>
        <v/>
      </c>
      <c r="AJ704" s="19">
        <v>563</v>
      </c>
      <c r="AK704">
        <f t="shared" si="272"/>
        <v>0</v>
      </c>
      <c r="AL704">
        <f t="shared" si="275"/>
        <v>0</v>
      </c>
      <c r="AM704">
        <f t="shared" si="276"/>
        <v>0</v>
      </c>
      <c r="AN704">
        <f t="shared" si="277"/>
        <v>0</v>
      </c>
      <c r="AO704">
        <f t="shared" si="278"/>
        <v>0</v>
      </c>
      <c r="AP704">
        <f t="shared" si="279"/>
        <v>0</v>
      </c>
      <c r="AQ704">
        <f t="shared" si="280"/>
        <v>0</v>
      </c>
      <c r="AR704">
        <f t="shared" si="281"/>
        <v>0</v>
      </c>
      <c r="AS704">
        <f t="shared" si="282"/>
        <v>0</v>
      </c>
      <c r="AT704" s="311">
        <f t="shared" si="283"/>
        <v>0</v>
      </c>
      <c r="AU704" s="312">
        <f t="shared" si="284"/>
        <v>0</v>
      </c>
      <c r="AV704" s="313">
        <f t="shared" si="285"/>
        <v>0</v>
      </c>
      <c r="AW704" s="314">
        <f t="shared" si="295"/>
        <v>0</v>
      </c>
      <c r="AX704" s="311">
        <f t="shared" si="286"/>
        <v>0</v>
      </c>
      <c r="AY704" s="312">
        <f t="shared" si="287"/>
        <v>0</v>
      </c>
      <c r="AZ704" s="313">
        <f t="shared" si="288"/>
        <v>0</v>
      </c>
      <c r="BA704" s="314">
        <f t="shared" si="296"/>
        <v>0</v>
      </c>
      <c r="BB704" s="311">
        <f t="shared" si="289"/>
        <v>0</v>
      </c>
      <c r="BC704" s="312">
        <f t="shared" si="290"/>
        <v>0</v>
      </c>
      <c r="BD704" s="313">
        <f t="shared" si="291"/>
        <v>0</v>
      </c>
      <c r="BE704" s="314">
        <f t="shared" si="297"/>
        <v>0</v>
      </c>
      <c r="BF704" s="311">
        <f t="shared" si="292"/>
        <v>0</v>
      </c>
      <c r="BG704" s="312">
        <f t="shared" si="293"/>
        <v>0</v>
      </c>
      <c r="BH704" s="313">
        <f t="shared" si="294"/>
        <v>0</v>
      </c>
      <c r="BI704" s="314">
        <f t="shared" si="298"/>
        <v>0</v>
      </c>
      <c r="BJ704" s="247">
        <f t="shared" si="299"/>
        <v>0</v>
      </c>
      <c r="BK704" s="310" t="str">
        <f>IF(BJ704=0,"",
IF(SUM($BJ$143:BJ704)=1,BL704,
IF($BJ$718&gt;SUM($BJ$143:BJ704),_xlfn.CONCAT(", ",BL704),
IF($BJ$718=SUM($BJ$143:BJ704),_xlfn.CONCAT(" y ",BL704)))))</f>
        <v/>
      </c>
      <c r="BL704" s="19">
        <v>562</v>
      </c>
      <c r="BM704" s="14"/>
      <c r="BN704" s="315"/>
      <c r="BO704" s="315"/>
      <c r="BP704" s="315"/>
      <c r="BQ704" s="315"/>
      <c r="BR704" s="315"/>
      <c r="BS704" s="315"/>
      <c r="BT704" s="315"/>
      <c r="BU704" s="315"/>
      <c r="BV704" s="14"/>
      <c r="BW704" s="14"/>
      <c r="BX704" s="14"/>
      <c r="BY704" s="14"/>
      <c r="BZ704" s="14"/>
      <c r="CA704" s="14"/>
      <c r="CB704" s="14"/>
      <c r="CC704" s="14"/>
      <c r="CD704" s="14"/>
      <c r="CE704" s="14"/>
      <c r="CF704" s="14"/>
      <c r="CG704" s="14"/>
      <c r="CH704" s="14"/>
      <c r="CI704" s="14"/>
      <c r="CJ704" s="14"/>
      <c r="CK704" s="14"/>
      <c r="CL704" s="14"/>
    </row>
    <row r="705" spans="1:182" ht="15" customHeight="1">
      <c r="A705" s="5"/>
      <c r="B705" s="6"/>
      <c r="C705" s="19" t="s">
        <v>7228</v>
      </c>
      <c r="D705" s="634" t="str">
        <f>IF($AC$136="","",IF(HLOOKUP($AC$136,Presentación!$AQ$3:$BV$574,Presentación!AP566)="","",HLOOKUP($AC$136,Presentación!$AQ$3:$BV$574,Presentación!AP566,0)))</f>
        <v/>
      </c>
      <c r="E705" s="669"/>
      <c r="F705" s="670"/>
      <c r="G705" s="752" t="str">
        <f>IF($AC$136="","",IF(HLOOKUP($AC$136,Presentación!$BZ$3:$DE$574,Presentación!AP566,0)="","",HLOOKUP($AC$136,Presentación!$BZ$3:$DE$574,Presentación!AP566,0)))</f>
        <v/>
      </c>
      <c r="H705" s="669"/>
      <c r="I705" s="669"/>
      <c r="J705" s="669"/>
      <c r="K705" s="669"/>
      <c r="L705" s="669"/>
      <c r="M705" s="669"/>
      <c r="N705" s="669"/>
      <c r="O705" s="669"/>
      <c r="P705" s="669"/>
      <c r="Q705" s="669"/>
      <c r="R705" s="669"/>
      <c r="S705" s="670"/>
      <c r="T705" s="866"/>
      <c r="U705" s="745"/>
      <c r="V705" s="746"/>
      <c r="W705" s="112"/>
      <c r="X705" s="112"/>
      <c r="Y705" s="112"/>
      <c r="Z705" s="112"/>
      <c r="AA705" s="112"/>
      <c r="AB705" s="112"/>
      <c r="AC705" s="112"/>
      <c r="AD705" s="112"/>
      <c r="AG705">
        <f t="shared" si="273"/>
        <v>0</v>
      </c>
      <c r="AH705" s="247">
        <f t="shared" si="274"/>
        <v>0</v>
      </c>
      <c r="AI705" s="310" t="str">
        <f>IF(AH705=0,"",
IF(SUM($AH$142:AH705)=1,AJ705,
IF($AH$717&gt;SUM($AH$142:AH705),_xlfn.CONCAT(", ",AJ705),
IF($AH$717=SUM($AH$142:AH705),_xlfn.CONCAT(" y ",AJ705)))))</f>
        <v/>
      </c>
      <c r="AJ705" s="19">
        <v>564</v>
      </c>
      <c r="AK705">
        <f t="shared" si="272"/>
        <v>0</v>
      </c>
      <c r="AL705">
        <f t="shared" si="275"/>
        <v>0</v>
      </c>
      <c r="AM705">
        <f t="shared" si="276"/>
        <v>0</v>
      </c>
      <c r="AN705">
        <f t="shared" si="277"/>
        <v>0</v>
      </c>
      <c r="AO705">
        <f t="shared" si="278"/>
        <v>0</v>
      </c>
      <c r="AP705">
        <f t="shared" si="279"/>
        <v>0</v>
      </c>
      <c r="AQ705">
        <f t="shared" si="280"/>
        <v>0</v>
      </c>
      <c r="AR705">
        <f t="shared" si="281"/>
        <v>0</v>
      </c>
      <c r="AS705">
        <f t="shared" si="282"/>
        <v>0</v>
      </c>
      <c r="AT705" s="311">
        <f t="shared" si="283"/>
        <v>0</v>
      </c>
      <c r="AU705" s="312">
        <f t="shared" si="284"/>
        <v>0</v>
      </c>
      <c r="AV705" s="313">
        <f t="shared" si="285"/>
        <v>0</v>
      </c>
      <c r="AW705" s="314">
        <f t="shared" si="295"/>
        <v>0</v>
      </c>
      <c r="AX705" s="311">
        <f t="shared" si="286"/>
        <v>0</v>
      </c>
      <c r="AY705" s="312">
        <f t="shared" si="287"/>
        <v>0</v>
      </c>
      <c r="AZ705" s="313">
        <f t="shared" si="288"/>
        <v>0</v>
      </c>
      <c r="BA705" s="314">
        <f t="shared" si="296"/>
        <v>0</v>
      </c>
      <c r="BB705" s="311">
        <f t="shared" si="289"/>
        <v>0</v>
      </c>
      <c r="BC705" s="312">
        <f t="shared" si="290"/>
        <v>0</v>
      </c>
      <c r="BD705" s="313">
        <f t="shared" si="291"/>
        <v>0</v>
      </c>
      <c r="BE705" s="314">
        <f t="shared" si="297"/>
        <v>0</v>
      </c>
      <c r="BF705" s="311">
        <f t="shared" si="292"/>
        <v>0</v>
      </c>
      <c r="BG705" s="312">
        <f t="shared" si="293"/>
        <v>0</v>
      </c>
      <c r="BH705" s="313">
        <f t="shared" si="294"/>
        <v>0</v>
      </c>
      <c r="BI705" s="314">
        <f t="shared" si="298"/>
        <v>0</v>
      </c>
      <c r="BJ705" s="247">
        <f t="shared" si="299"/>
        <v>0</v>
      </c>
      <c r="BK705" s="310" t="str">
        <f>IF(BJ705=0,"",
IF(SUM($BJ$143:BJ705)=1,BL705,
IF($BJ$718&gt;SUM($BJ$143:BJ705),_xlfn.CONCAT(", ",BL705),
IF($BJ$718=SUM($BJ$143:BJ705),_xlfn.CONCAT(" y ",BL705)))))</f>
        <v/>
      </c>
      <c r="BL705" s="19">
        <v>563</v>
      </c>
      <c r="BM705" s="14"/>
      <c r="BN705" s="315"/>
      <c r="BO705" s="315"/>
      <c r="BP705" s="315"/>
      <c r="BQ705" s="315"/>
      <c r="BR705" s="315"/>
      <c r="BS705" s="315"/>
      <c r="BT705" s="315"/>
      <c r="BU705" s="315"/>
      <c r="BV705" s="14"/>
      <c r="BW705" s="14"/>
      <c r="BX705" s="14"/>
      <c r="BY705" s="14"/>
      <c r="BZ705" s="14"/>
      <c r="CA705" s="14"/>
      <c r="CB705" s="14"/>
      <c r="CC705" s="14"/>
      <c r="CD705" s="14"/>
      <c r="CE705" s="14"/>
      <c r="CF705" s="14"/>
      <c r="CG705" s="14"/>
      <c r="CH705" s="14"/>
      <c r="CI705" s="14"/>
      <c r="CJ705" s="14"/>
      <c r="CK705" s="14"/>
      <c r="CL705" s="14"/>
    </row>
    <row r="706" spans="1:182" ht="15" customHeight="1">
      <c r="A706" s="5"/>
      <c r="B706" s="6"/>
      <c r="C706" s="19" t="s">
        <v>7229</v>
      </c>
      <c r="D706" s="634" t="str">
        <f>IF($AC$136="","",IF(HLOOKUP($AC$136,Presentación!$AQ$3:$BV$574,Presentación!AP567)="","",HLOOKUP($AC$136,Presentación!$AQ$3:$BV$574,Presentación!AP567,0)))</f>
        <v/>
      </c>
      <c r="E706" s="669"/>
      <c r="F706" s="670"/>
      <c r="G706" s="752" t="str">
        <f>IF($AC$136="","",IF(HLOOKUP($AC$136,Presentación!$BZ$3:$DE$574,Presentación!AP567,0)="","",HLOOKUP($AC$136,Presentación!$BZ$3:$DE$574,Presentación!AP567,0)))</f>
        <v/>
      </c>
      <c r="H706" s="669"/>
      <c r="I706" s="669"/>
      <c r="J706" s="669"/>
      <c r="K706" s="669"/>
      <c r="L706" s="669"/>
      <c r="M706" s="669"/>
      <c r="N706" s="669"/>
      <c r="O706" s="669"/>
      <c r="P706" s="669"/>
      <c r="Q706" s="669"/>
      <c r="R706" s="669"/>
      <c r="S706" s="670"/>
      <c r="T706" s="866"/>
      <c r="U706" s="745"/>
      <c r="V706" s="746"/>
      <c r="W706" s="112"/>
      <c r="X706" s="112"/>
      <c r="Y706" s="112"/>
      <c r="Z706" s="112"/>
      <c r="AA706" s="112"/>
      <c r="AB706" s="112"/>
      <c r="AC706" s="112"/>
      <c r="AD706" s="112"/>
      <c r="AG706">
        <f t="shared" si="273"/>
        <v>0</v>
      </c>
      <c r="AH706" s="247">
        <f t="shared" si="274"/>
        <v>0</v>
      </c>
      <c r="AI706" s="310" t="str">
        <f>IF(AH706=0,"",
IF(SUM($AH$142:AH706)=1,AJ706,
IF($AH$717&gt;SUM($AH$142:AH706),_xlfn.CONCAT(", ",AJ706),
IF($AH$717=SUM($AH$142:AH706),_xlfn.CONCAT(" y ",AJ706)))))</f>
        <v/>
      </c>
      <c r="AJ706" s="19">
        <v>565</v>
      </c>
      <c r="AK706">
        <f t="shared" si="272"/>
        <v>0</v>
      </c>
      <c r="AL706">
        <f t="shared" si="275"/>
        <v>0</v>
      </c>
      <c r="AM706">
        <f t="shared" si="276"/>
        <v>0</v>
      </c>
      <c r="AN706">
        <f t="shared" si="277"/>
        <v>0</v>
      </c>
      <c r="AO706">
        <f t="shared" si="278"/>
        <v>0</v>
      </c>
      <c r="AP706">
        <f t="shared" si="279"/>
        <v>0</v>
      </c>
      <c r="AQ706">
        <f t="shared" si="280"/>
        <v>0</v>
      </c>
      <c r="AR706">
        <f t="shared" si="281"/>
        <v>0</v>
      </c>
      <c r="AS706">
        <f t="shared" si="282"/>
        <v>0</v>
      </c>
      <c r="AT706" s="311">
        <f t="shared" si="283"/>
        <v>0</v>
      </c>
      <c r="AU706" s="312">
        <f t="shared" si="284"/>
        <v>0</v>
      </c>
      <c r="AV706" s="313">
        <f t="shared" si="285"/>
        <v>0</v>
      </c>
      <c r="AW706" s="314">
        <f t="shared" si="295"/>
        <v>0</v>
      </c>
      <c r="AX706" s="311">
        <f t="shared" si="286"/>
        <v>0</v>
      </c>
      <c r="AY706" s="312">
        <f t="shared" si="287"/>
        <v>0</v>
      </c>
      <c r="AZ706" s="313">
        <f t="shared" si="288"/>
        <v>0</v>
      </c>
      <c r="BA706" s="314">
        <f t="shared" si="296"/>
        <v>0</v>
      </c>
      <c r="BB706" s="311">
        <f t="shared" si="289"/>
        <v>0</v>
      </c>
      <c r="BC706" s="312">
        <f t="shared" si="290"/>
        <v>0</v>
      </c>
      <c r="BD706" s="313">
        <f t="shared" si="291"/>
        <v>0</v>
      </c>
      <c r="BE706" s="314">
        <f t="shared" si="297"/>
        <v>0</v>
      </c>
      <c r="BF706" s="311">
        <f t="shared" si="292"/>
        <v>0</v>
      </c>
      <c r="BG706" s="312">
        <f t="shared" si="293"/>
        <v>0</v>
      </c>
      <c r="BH706" s="313">
        <f t="shared" si="294"/>
        <v>0</v>
      </c>
      <c r="BI706" s="314">
        <f t="shared" si="298"/>
        <v>0</v>
      </c>
      <c r="BJ706" s="247">
        <f t="shared" si="299"/>
        <v>0</v>
      </c>
      <c r="BK706" s="310" t="str">
        <f>IF(BJ706=0,"",
IF(SUM($BJ$143:BJ706)=1,BL706,
IF($BJ$718&gt;SUM($BJ$143:BJ706),_xlfn.CONCAT(", ",BL706),
IF($BJ$718=SUM($BJ$143:BJ706),_xlfn.CONCAT(" y ",BL706)))))</f>
        <v/>
      </c>
      <c r="BL706" s="19">
        <v>564</v>
      </c>
      <c r="BM706" s="14"/>
      <c r="BN706" s="315"/>
      <c r="BO706" s="315"/>
      <c r="BP706" s="315"/>
      <c r="BQ706" s="315"/>
      <c r="BR706" s="315"/>
      <c r="BS706" s="315"/>
      <c r="BT706" s="315"/>
      <c r="BU706" s="315"/>
      <c r="BV706" s="14"/>
      <c r="BW706" s="14"/>
      <c r="BX706" s="14"/>
      <c r="BY706" s="14"/>
      <c r="BZ706" s="14"/>
      <c r="CA706" s="14"/>
      <c r="CB706" s="14"/>
      <c r="CC706" s="14"/>
      <c r="CD706" s="14"/>
      <c r="CE706" s="14"/>
      <c r="CF706" s="14"/>
      <c r="CG706" s="14"/>
      <c r="CH706" s="14"/>
      <c r="CI706" s="14"/>
      <c r="CJ706" s="14"/>
      <c r="CK706" s="14"/>
      <c r="CL706" s="14"/>
    </row>
    <row r="707" spans="1:182" ht="15" customHeight="1">
      <c r="A707" s="5"/>
      <c r="B707" s="6"/>
      <c r="C707" s="19" t="s">
        <v>7230</v>
      </c>
      <c r="D707" s="634" t="str">
        <f>IF($AC$136="","",IF(HLOOKUP($AC$136,Presentación!$AQ$3:$BV$574,Presentación!AP568)="","",HLOOKUP($AC$136,Presentación!$AQ$3:$BV$574,Presentación!AP568,0)))</f>
        <v/>
      </c>
      <c r="E707" s="669"/>
      <c r="F707" s="670"/>
      <c r="G707" s="752" t="str">
        <f>IF($AC$136="","",IF(HLOOKUP($AC$136,Presentación!$BZ$3:$DE$574,Presentación!AP568,0)="","",HLOOKUP($AC$136,Presentación!$BZ$3:$DE$574,Presentación!AP568,0)))</f>
        <v/>
      </c>
      <c r="H707" s="669"/>
      <c r="I707" s="669"/>
      <c r="J707" s="669"/>
      <c r="K707" s="669"/>
      <c r="L707" s="669"/>
      <c r="M707" s="669"/>
      <c r="N707" s="669"/>
      <c r="O707" s="669"/>
      <c r="P707" s="669"/>
      <c r="Q707" s="669"/>
      <c r="R707" s="669"/>
      <c r="S707" s="670"/>
      <c r="T707" s="866"/>
      <c r="U707" s="745"/>
      <c r="V707" s="746"/>
      <c r="W707" s="112"/>
      <c r="X707" s="112"/>
      <c r="Y707" s="112"/>
      <c r="Z707" s="112"/>
      <c r="AA707" s="112"/>
      <c r="AB707" s="112"/>
      <c r="AC707" s="112"/>
      <c r="AD707" s="112"/>
      <c r="AG707">
        <f t="shared" si="273"/>
        <v>0</v>
      </c>
      <c r="AH707" s="247">
        <f t="shared" si="274"/>
        <v>0</v>
      </c>
      <c r="AI707" s="310" t="str">
        <f>IF(AH707=0,"",
IF(SUM($AH$142:AH707)=1,AJ707,
IF($AH$717&gt;SUM($AH$142:AH707),_xlfn.CONCAT(", ",AJ707),
IF($AH$717=SUM($AH$142:AH707),_xlfn.CONCAT(" y ",AJ707)))))</f>
        <v/>
      </c>
      <c r="AJ707" s="19">
        <v>566</v>
      </c>
      <c r="AK707">
        <f t="shared" si="272"/>
        <v>0</v>
      </c>
      <c r="AL707">
        <f t="shared" si="275"/>
        <v>0</v>
      </c>
      <c r="AM707">
        <f t="shared" si="276"/>
        <v>0</v>
      </c>
      <c r="AN707">
        <f t="shared" si="277"/>
        <v>0</v>
      </c>
      <c r="AO707">
        <f t="shared" si="278"/>
        <v>0</v>
      </c>
      <c r="AP707">
        <f t="shared" si="279"/>
        <v>0</v>
      </c>
      <c r="AQ707">
        <f t="shared" si="280"/>
        <v>0</v>
      </c>
      <c r="AR707">
        <f t="shared" si="281"/>
        <v>0</v>
      </c>
      <c r="AS707">
        <f t="shared" si="282"/>
        <v>0</v>
      </c>
      <c r="AT707" s="311">
        <f t="shared" si="283"/>
        <v>0</v>
      </c>
      <c r="AU707" s="312">
        <f t="shared" si="284"/>
        <v>0</v>
      </c>
      <c r="AV707" s="313">
        <f t="shared" si="285"/>
        <v>0</v>
      </c>
      <c r="AW707" s="314">
        <f t="shared" si="295"/>
        <v>0</v>
      </c>
      <c r="AX707" s="311">
        <f t="shared" si="286"/>
        <v>0</v>
      </c>
      <c r="AY707" s="312">
        <f t="shared" si="287"/>
        <v>0</v>
      </c>
      <c r="AZ707" s="313">
        <f t="shared" si="288"/>
        <v>0</v>
      </c>
      <c r="BA707" s="314">
        <f t="shared" si="296"/>
        <v>0</v>
      </c>
      <c r="BB707" s="311">
        <f t="shared" si="289"/>
        <v>0</v>
      </c>
      <c r="BC707" s="312">
        <f t="shared" si="290"/>
        <v>0</v>
      </c>
      <c r="BD707" s="313">
        <f t="shared" si="291"/>
        <v>0</v>
      </c>
      <c r="BE707" s="314">
        <f t="shared" si="297"/>
        <v>0</v>
      </c>
      <c r="BF707" s="311">
        <f t="shared" si="292"/>
        <v>0</v>
      </c>
      <c r="BG707" s="312">
        <f t="shared" si="293"/>
        <v>0</v>
      </c>
      <c r="BH707" s="313">
        <f t="shared" si="294"/>
        <v>0</v>
      </c>
      <c r="BI707" s="314">
        <f t="shared" si="298"/>
        <v>0</v>
      </c>
      <c r="BJ707" s="247">
        <f t="shared" si="299"/>
        <v>0</v>
      </c>
      <c r="BK707" s="310" t="str">
        <f>IF(BJ707=0,"",
IF(SUM($BJ$143:BJ707)=1,BL707,
IF($BJ$718&gt;SUM($BJ$143:BJ707),_xlfn.CONCAT(", ",BL707),
IF($BJ$718=SUM($BJ$143:BJ707),_xlfn.CONCAT(" y ",BL707)))))</f>
        <v/>
      </c>
      <c r="BL707" s="19">
        <v>565</v>
      </c>
      <c r="BM707" s="14"/>
      <c r="BN707" s="315"/>
      <c r="BO707" s="315"/>
      <c r="BP707" s="315"/>
      <c r="BQ707" s="315"/>
      <c r="BR707" s="315"/>
      <c r="BS707" s="315"/>
      <c r="BT707" s="315"/>
      <c r="BU707" s="315"/>
      <c r="BV707" s="14"/>
      <c r="BW707" s="14"/>
      <c r="BX707" s="14"/>
      <c r="BY707" s="14"/>
      <c r="BZ707" s="14"/>
      <c r="CA707" s="14"/>
      <c r="CB707" s="14"/>
      <c r="CC707" s="14"/>
      <c r="CD707" s="14"/>
      <c r="CE707" s="14"/>
      <c r="CF707" s="14"/>
      <c r="CG707" s="14"/>
      <c r="CH707" s="14"/>
      <c r="CI707" s="14"/>
      <c r="CJ707" s="14"/>
      <c r="CK707" s="14"/>
      <c r="CL707" s="14"/>
    </row>
    <row r="708" spans="1:182" ht="15" customHeight="1">
      <c r="A708" s="5"/>
      <c r="B708" s="6"/>
      <c r="C708" s="19" t="s">
        <v>7231</v>
      </c>
      <c r="D708" s="634" t="str">
        <f>IF($AC$136="","",IF(HLOOKUP($AC$136,Presentación!$AQ$3:$BV$574,Presentación!AP569)="","",HLOOKUP($AC$136,Presentación!$AQ$3:$BV$574,Presentación!AP569,0)))</f>
        <v/>
      </c>
      <c r="E708" s="669"/>
      <c r="F708" s="670"/>
      <c r="G708" s="752" t="str">
        <f>IF($AC$136="","",IF(HLOOKUP($AC$136,Presentación!$BZ$3:$DE$574,Presentación!AP569,0)="","",HLOOKUP($AC$136,Presentación!$BZ$3:$DE$574,Presentación!AP569,0)))</f>
        <v/>
      </c>
      <c r="H708" s="669"/>
      <c r="I708" s="669"/>
      <c r="J708" s="669"/>
      <c r="K708" s="669"/>
      <c r="L708" s="669"/>
      <c r="M708" s="669"/>
      <c r="N708" s="669"/>
      <c r="O708" s="669"/>
      <c r="P708" s="669"/>
      <c r="Q708" s="669"/>
      <c r="R708" s="669"/>
      <c r="S708" s="670"/>
      <c r="T708" s="866"/>
      <c r="U708" s="745"/>
      <c r="V708" s="746"/>
      <c r="W708" s="112"/>
      <c r="X708" s="112"/>
      <c r="Y708" s="112"/>
      <c r="Z708" s="112"/>
      <c r="AA708" s="112"/>
      <c r="AB708" s="112"/>
      <c r="AC708" s="112"/>
      <c r="AD708" s="112"/>
      <c r="AG708">
        <f t="shared" si="273"/>
        <v>0</v>
      </c>
      <c r="AH708" s="247">
        <f t="shared" si="274"/>
        <v>0</v>
      </c>
      <c r="AI708" s="310" t="str">
        <f>IF(AH708=0,"",
IF(SUM($AH$142:AH708)=1,AJ708,
IF($AH$717&gt;SUM($AH$142:AH708),_xlfn.CONCAT(", ",AJ708),
IF($AH$717=SUM($AH$142:AH708),_xlfn.CONCAT(" y ",AJ708)))))</f>
        <v/>
      </c>
      <c r="AJ708" s="19">
        <v>567</v>
      </c>
      <c r="AK708">
        <f t="shared" si="272"/>
        <v>0</v>
      </c>
      <c r="AL708">
        <f t="shared" si="275"/>
        <v>0</v>
      </c>
      <c r="AM708">
        <f t="shared" si="276"/>
        <v>0</v>
      </c>
      <c r="AN708">
        <f t="shared" si="277"/>
        <v>0</v>
      </c>
      <c r="AO708">
        <f t="shared" si="278"/>
        <v>0</v>
      </c>
      <c r="AP708">
        <f t="shared" si="279"/>
        <v>0</v>
      </c>
      <c r="AQ708">
        <f t="shared" si="280"/>
        <v>0</v>
      </c>
      <c r="AR708">
        <f t="shared" si="281"/>
        <v>0</v>
      </c>
      <c r="AS708">
        <f t="shared" si="282"/>
        <v>0</v>
      </c>
      <c r="AT708" s="311">
        <f t="shared" si="283"/>
        <v>0</v>
      </c>
      <c r="AU708" s="312">
        <f t="shared" si="284"/>
        <v>0</v>
      </c>
      <c r="AV708" s="313">
        <f t="shared" si="285"/>
        <v>0</v>
      </c>
      <c r="AW708" s="314">
        <f t="shared" si="295"/>
        <v>0</v>
      </c>
      <c r="AX708" s="311">
        <f t="shared" si="286"/>
        <v>0</v>
      </c>
      <c r="AY708" s="312">
        <f t="shared" si="287"/>
        <v>0</v>
      </c>
      <c r="AZ708" s="313">
        <f t="shared" si="288"/>
        <v>0</v>
      </c>
      <c r="BA708" s="314">
        <f t="shared" si="296"/>
        <v>0</v>
      </c>
      <c r="BB708" s="311">
        <f t="shared" si="289"/>
        <v>0</v>
      </c>
      <c r="BC708" s="312">
        <f t="shared" si="290"/>
        <v>0</v>
      </c>
      <c r="BD708" s="313">
        <f t="shared" si="291"/>
        <v>0</v>
      </c>
      <c r="BE708" s="314">
        <f t="shared" si="297"/>
        <v>0</v>
      </c>
      <c r="BF708" s="311">
        <f t="shared" si="292"/>
        <v>0</v>
      </c>
      <c r="BG708" s="312">
        <f t="shared" si="293"/>
        <v>0</v>
      </c>
      <c r="BH708" s="313">
        <f t="shared" si="294"/>
        <v>0</v>
      </c>
      <c r="BI708" s="314">
        <f t="shared" si="298"/>
        <v>0</v>
      </c>
      <c r="BJ708" s="247">
        <f t="shared" si="299"/>
        <v>0</v>
      </c>
      <c r="BK708" s="310" t="str">
        <f>IF(BJ708=0,"",
IF(SUM($BJ$143:BJ708)=1,BL708,
IF($BJ$718&gt;SUM($BJ$143:BJ708),_xlfn.CONCAT(", ",BL708),
IF($BJ$718=SUM($BJ$143:BJ708),_xlfn.CONCAT(" y ",BL708)))))</f>
        <v/>
      </c>
      <c r="BL708" s="19">
        <v>566</v>
      </c>
      <c r="BM708" s="14"/>
      <c r="BN708" s="315"/>
      <c r="BO708" s="315"/>
      <c r="BP708" s="315"/>
      <c r="BQ708" s="315"/>
      <c r="BR708" s="315"/>
      <c r="BS708" s="315"/>
      <c r="BT708" s="315"/>
      <c r="BU708" s="315"/>
      <c r="BV708" s="14"/>
      <c r="BW708" s="14"/>
      <c r="BX708" s="14"/>
      <c r="BY708" s="14"/>
      <c r="BZ708" s="14"/>
      <c r="CA708" s="14"/>
      <c r="CB708" s="14"/>
      <c r="CC708" s="14"/>
      <c r="CD708" s="14"/>
      <c r="CE708" s="14"/>
      <c r="CF708" s="14"/>
      <c r="CG708" s="14"/>
      <c r="CH708" s="14"/>
      <c r="CI708" s="14"/>
      <c r="CJ708" s="14"/>
      <c r="CK708" s="14"/>
      <c r="CL708" s="14"/>
    </row>
    <row r="709" spans="1:182" ht="15" customHeight="1">
      <c r="A709" s="5"/>
      <c r="B709" s="6"/>
      <c r="C709" s="19" t="s">
        <v>7232</v>
      </c>
      <c r="D709" s="634" t="str">
        <f>IF($AC$136="","",IF(HLOOKUP($AC$136,Presentación!$AQ$3:$BV$574,Presentación!AP570)="","",HLOOKUP($AC$136,Presentación!$AQ$3:$BV$574,Presentación!AP570,0)))</f>
        <v/>
      </c>
      <c r="E709" s="669"/>
      <c r="F709" s="670"/>
      <c r="G709" s="752" t="str">
        <f>IF($AC$136="","",IF(HLOOKUP($AC$136,Presentación!$BZ$3:$DE$574,Presentación!AP570,0)="","",HLOOKUP($AC$136,Presentación!$BZ$3:$DE$574,Presentación!AP570,0)))</f>
        <v/>
      </c>
      <c r="H709" s="669"/>
      <c r="I709" s="669"/>
      <c r="J709" s="669"/>
      <c r="K709" s="669"/>
      <c r="L709" s="669"/>
      <c r="M709" s="669"/>
      <c r="N709" s="669"/>
      <c r="O709" s="669"/>
      <c r="P709" s="669"/>
      <c r="Q709" s="669"/>
      <c r="R709" s="669"/>
      <c r="S709" s="670"/>
      <c r="T709" s="866"/>
      <c r="U709" s="745"/>
      <c r="V709" s="746"/>
      <c r="W709" s="112"/>
      <c r="X709" s="112"/>
      <c r="Y709" s="112"/>
      <c r="Z709" s="112"/>
      <c r="AA709" s="112"/>
      <c r="AB709" s="112"/>
      <c r="AC709" s="112"/>
      <c r="AD709" s="112"/>
      <c r="AG709">
        <f t="shared" si="273"/>
        <v>0</v>
      </c>
      <c r="AH709" s="247">
        <f t="shared" si="274"/>
        <v>0</v>
      </c>
      <c r="AI709" s="310" t="str">
        <f>IF(AH709=0,"",
IF(SUM($AH$142:AH709)=1,AJ709,
IF($AH$717&gt;SUM($AH$142:AH709),_xlfn.CONCAT(", ",AJ709),
IF($AH$717=SUM($AH$142:AH709),_xlfn.CONCAT(" y ",AJ709)))))</f>
        <v/>
      </c>
      <c r="AJ709" s="19">
        <v>568</v>
      </c>
      <c r="AK709">
        <f t="shared" si="272"/>
        <v>0</v>
      </c>
      <c r="AL709">
        <f t="shared" si="275"/>
        <v>0</v>
      </c>
      <c r="AM709">
        <f t="shared" si="276"/>
        <v>0</v>
      </c>
      <c r="AN709">
        <f t="shared" si="277"/>
        <v>0</v>
      </c>
      <c r="AO709">
        <f t="shared" si="278"/>
        <v>0</v>
      </c>
      <c r="AP709">
        <f t="shared" si="279"/>
        <v>0</v>
      </c>
      <c r="AQ709">
        <f t="shared" si="280"/>
        <v>0</v>
      </c>
      <c r="AR709">
        <f t="shared" si="281"/>
        <v>0</v>
      </c>
      <c r="AS709">
        <f t="shared" si="282"/>
        <v>0</v>
      </c>
      <c r="AT709" s="311">
        <f t="shared" si="283"/>
        <v>0</v>
      </c>
      <c r="AU709" s="312">
        <f t="shared" si="284"/>
        <v>0</v>
      </c>
      <c r="AV709" s="313">
        <f t="shared" si="285"/>
        <v>0</v>
      </c>
      <c r="AW709" s="314">
        <f t="shared" si="295"/>
        <v>0</v>
      </c>
      <c r="AX709" s="311">
        <f t="shared" si="286"/>
        <v>0</v>
      </c>
      <c r="AY709" s="312">
        <f t="shared" si="287"/>
        <v>0</v>
      </c>
      <c r="AZ709" s="313">
        <f t="shared" si="288"/>
        <v>0</v>
      </c>
      <c r="BA709" s="314">
        <f t="shared" si="296"/>
        <v>0</v>
      </c>
      <c r="BB709" s="311">
        <f t="shared" si="289"/>
        <v>0</v>
      </c>
      <c r="BC709" s="312">
        <f t="shared" si="290"/>
        <v>0</v>
      </c>
      <c r="BD709" s="313">
        <f t="shared" si="291"/>
        <v>0</v>
      </c>
      <c r="BE709" s="314">
        <f t="shared" si="297"/>
        <v>0</v>
      </c>
      <c r="BF709" s="311">
        <f t="shared" si="292"/>
        <v>0</v>
      </c>
      <c r="BG709" s="312">
        <f t="shared" si="293"/>
        <v>0</v>
      </c>
      <c r="BH709" s="313">
        <f t="shared" si="294"/>
        <v>0</v>
      </c>
      <c r="BI709" s="314">
        <f t="shared" si="298"/>
        <v>0</v>
      </c>
      <c r="BJ709" s="247">
        <f t="shared" si="299"/>
        <v>0</v>
      </c>
      <c r="BK709" s="310" t="str">
        <f>IF(BJ709=0,"",
IF(SUM($BJ$143:BJ709)=1,BL709,
IF($BJ$718&gt;SUM($BJ$143:BJ709),_xlfn.CONCAT(", ",BL709),
IF($BJ$718=SUM($BJ$143:BJ709),_xlfn.CONCAT(" y ",BL709)))))</f>
        <v/>
      </c>
      <c r="BL709" s="19">
        <v>567</v>
      </c>
      <c r="BM709" s="14"/>
      <c r="BN709" s="315"/>
      <c r="BO709" s="315"/>
      <c r="BP709" s="315"/>
      <c r="BQ709" s="315"/>
      <c r="BR709" s="315"/>
      <c r="BS709" s="315"/>
      <c r="BT709" s="315"/>
      <c r="BU709" s="315"/>
      <c r="BV709" s="14"/>
      <c r="BW709" s="14"/>
      <c r="BX709" s="14"/>
      <c r="BY709" s="14"/>
      <c r="BZ709" s="14"/>
      <c r="CA709" s="14"/>
      <c r="CB709" s="14"/>
      <c r="CC709" s="14"/>
      <c r="CD709" s="14"/>
      <c r="CE709" s="14"/>
      <c r="CF709" s="14"/>
      <c r="CG709" s="14"/>
      <c r="CH709" s="14"/>
      <c r="CI709" s="14"/>
      <c r="CJ709" s="14"/>
      <c r="CK709" s="14"/>
      <c r="CL709" s="14"/>
    </row>
    <row r="710" spans="1:182" ht="15" customHeight="1">
      <c r="A710" s="5"/>
      <c r="B710" s="6"/>
      <c r="C710" s="19" t="s">
        <v>7233</v>
      </c>
      <c r="D710" s="634" t="str">
        <f>IF($AC$136="","",IF(HLOOKUP($AC$136,Presentación!$AQ$3:$BV$574,Presentación!AP571)="","",HLOOKUP($AC$136,Presentación!$AQ$3:$BV$574,Presentación!AP571,0)))</f>
        <v/>
      </c>
      <c r="E710" s="669"/>
      <c r="F710" s="670"/>
      <c r="G710" s="752" t="str">
        <f>IF($AC$136="","",IF(HLOOKUP($AC$136,Presentación!$BZ$3:$DE$574,Presentación!AP571,0)="","",HLOOKUP($AC$136,Presentación!$BZ$3:$DE$574,Presentación!AP571,0)))</f>
        <v/>
      </c>
      <c r="H710" s="669"/>
      <c r="I710" s="669"/>
      <c r="J710" s="669"/>
      <c r="K710" s="669"/>
      <c r="L710" s="669"/>
      <c r="M710" s="669"/>
      <c r="N710" s="669"/>
      <c r="O710" s="669"/>
      <c r="P710" s="669"/>
      <c r="Q710" s="669"/>
      <c r="R710" s="669"/>
      <c r="S710" s="670"/>
      <c r="T710" s="866"/>
      <c r="U710" s="745"/>
      <c r="V710" s="746"/>
      <c r="W710" s="112"/>
      <c r="X710" s="112"/>
      <c r="Y710" s="112"/>
      <c r="Z710" s="112"/>
      <c r="AA710" s="112"/>
      <c r="AB710" s="112"/>
      <c r="AC710" s="112"/>
      <c r="AD710" s="112"/>
      <c r="AG710">
        <f t="shared" si="273"/>
        <v>0</v>
      </c>
      <c r="AH710" s="247">
        <f t="shared" si="274"/>
        <v>0</v>
      </c>
      <c r="AI710" s="310" t="str">
        <f>IF(AH710=0,"",
IF(SUM($AH$142:AH710)=1,AJ710,
IF($AH$717&gt;SUM($AH$142:AH710),_xlfn.CONCAT(", ",AJ710),
IF($AH$717=SUM($AH$142:AH710),_xlfn.CONCAT(" y ",AJ710)))))</f>
        <v/>
      </c>
      <c r="AJ710" s="19">
        <v>569</v>
      </c>
      <c r="AK710">
        <f t="shared" si="272"/>
        <v>0</v>
      </c>
      <c r="AL710">
        <f t="shared" si="275"/>
        <v>0</v>
      </c>
      <c r="AM710">
        <f t="shared" si="276"/>
        <v>0</v>
      </c>
      <c r="AN710">
        <f t="shared" si="277"/>
        <v>0</v>
      </c>
      <c r="AO710">
        <f t="shared" si="278"/>
        <v>0</v>
      </c>
      <c r="AP710">
        <f t="shared" si="279"/>
        <v>0</v>
      </c>
      <c r="AQ710">
        <f t="shared" si="280"/>
        <v>0</v>
      </c>
      <c r="AR710">
        <f t="shared" si="281"/>
        <v>0</v>
      </c>
      <c r="AS710">
        <f t="shared" si="282"/>
        <v>0</v>
      </c>
      <c r="AT710" s="311">
        <f t="shared" si="283"/>
        <v>0</v>
      </c>
      <c r="AU710" s="312">
        <f t="shared" si="284"/>
        <v>0</v>
      </c>
      <c r="AV710" s="313">
        <f t="shared" si="285"/>
        <v>0</v>
      </c>
      <c r="AW710" s="314">
        <f t="shared" si="295"/>
        <v>0</v>
      </c>
      <c r="AX710" s="311">
        <f t="shared" si="286"/>
        <v>0</v>
      </c>
      <c r="AY710" s="312">
        <f t="shared" si="287"/>
        <v>0</v>
      </c>
      <c r="AZ710" s="313">
        <f t="shared" si="288"/>
        <v>0</v>
      </c>
      <c r="BA710" s="314">
        <f t="shared" si="296"/>
        <v>0</v>
      </c>
      <c r="BB710" s="311">
        <f t="shared" si="289"/>
        <v>0</v>
      </c>
      <c r="BC710" s="312">
        <f t="shared" si="290"/>
        <v>0</v>
      </c>
      <c r="BD710" s="313">
        <f t="shared" si="291"/>
        <v>0</v>
      </c>
      <c r="BE710" s="314">
        <f t="shared" si="297"/>
        <v>0</v>
      </c>
      <c r="BF710" s="311">
        <f t="shared" si="292"/>
        <v>0</v>
      </c>
      <c r="BG710" s="312">
        <f t="shared" si="293"/>
        <v>0</v>
      </c>
      <c r="BH710" s="313">
        <f t="shared" si="294"/>
        <v>0</v>
      </c>
      <c r="BI710" s="314">
        <f t="shared" si="298"/>
        <v>0</v>
      </c>
      <c r="BJ710" s="247">
        <f t="shared" si="299"/>
        <v>0</v>
      </c>
      <c r="BK710" s="310" t="str">
        <f>IF(BJ710=0,"",
IF(SUM($BJ$143:BJ710)=1,BL710,
IF($BJ$718&gt;SUM($BJ$143:BJ710),_xlfn.CONCAT(", ",BL710),
IF($BJ$718=SUM($BJ$143:BJ710),_xlfn.CONCAT(" y ",BL710)))))</f>
        <v/>
      </c>
      <c r="BL710" s="19">
        <v>568</v>
      </c>
      <c r="BM710" s="14"/>
      <c r="BN710" s="315"/>
      <c r="BO710" s="315"/>
      <c r="BP710" s="315"/>
      <c r="BQ710" s="315"/>
      <c r="BR710" s="315"/>
      <c r="BS710" s="315"/>
      <c r="BT710" s="315"/>
      <c r="BU710" s="315"/>
      <c r="BV710" s="14"/>
      <c r="BW710" s="14"/>
      <c r="BX710" s="14"/>
      <c r="BY710" s="14"/>
      <c r="BZ710" s="14"/>
      <c r="CA710" s="14"/>
      <c r="CB710" s="14"/>
      <c r="CC710" s="14"/>
      <c r="CD710" s="14"/>
      <c r="CE710" s="14"/>
      <c r="CF710" s="14"/>
      <c r="CG710" s="14"/>
      <c r="CH710" s="14"/>
      <c r="CI710" s="14"/>
      <c r="CJ710" s="14"/>
      <c r="CK710" s="14"/>
      <c r="CL710" s="14"/>
    </row>
    <row r="711" spans="1:182" ht="15" customHeight="1">
      <c r="A711" s="5"/>
      <c r="B711" s="6"/>
      <c r="C711" s="19" t="s">
        <v>7234</v>
      </c>
      <c r="D711" s="634" t="str">
        <f>IF($AC$136="","",IF(HLOOKUP($AC$136,Presentación!$AQ$3:$BV$574,Presentación!AP572)="","",HLOOKUP($AC$136,Presentación!$AQ$3:$BV$574,Presentación!AP572,0)))</f>
        <v/>
      </c>
      <c r="E711" s="669"/>
      <c r="F711" s="670"/>
      <c r="G711" s="752" t="str">
        <f>IF($AC$136="","",IF(HLOOKUP($AC$136,Presentación!$BZ$3:$DE$574,Presentación!AP572,0)="","",HLOOKUP($AC$136,Presentación!$BZ$3:$DE$574,Presentación!AP572,0)))</f>
        <v/>
      </c>
      <c r="H711" s="669"/>
      <c r="I711" s="669"/>
      <c r="J711" s="669"/>
      <c r="K711" s="669"/>
      <c r="L711" s="669"/>
      <c r="M711" s="669"/>
      <c r="N711" s="669"/>
      <c r="O711" s="669"/>
      <c r="P711" s="669"/>
      <c r="Q711" s="669"/>
      <c r="R711" s="669"/>
      <c r="S711" s="670"/>
      <c r="T711" s="866"/>
      <c r="U711" s="745"/>
      <c r="V711" s="746"/>
      <c r="W711" s="112"/>
      <c r="X711" s="112"/>
      <c r="Y711" s="112"/>
      <c r="Z711" s="112"/>
      <c r="AA711" s="112"/>
      <c r="AB711" s="112"/>
      <c r="AC711" s="112"/>
      <c r="AD711" s="112"/>
      <c r="AG711">
        <f t="shared" si="273"/>
        <v>0</v>
      </c>
      <c r="AH711" s="247">
        <f t="shared" si="274"/>
        <v>0</v>
      </c>
      <c r="AI711" s="310" t="str">
        <f>IF(AH711=0,"",
IF(SUM($AH$142:AH711)=1,AJ711,
IF($AH$717&gt;SUM($AH$142:AH711),_xlfn.CONCAT(", ",AJ711),
IF($AH$717=SUM($AH$142:AH711),_xlfn.CONCAT(" y ",AJ711)))))</f>
        <v/>
      </c>
      <c r="AJ711" s="19">
        <v>570</v>
      </c>
      <c r="AK711">
        <f t="shared" si="272"/>
        <v>0</v>
      </c>
      <c r="AL711">
        <f t="shared" si="275"/>
        <v>0</v>
      </c>
      <c r="AM711">
        <f t="shared" si="276"/>
        <v>0</v>
      </c>
      <c r="AN711">
        <f t="shared" si="277"/>
        <v>0</v>
      </c>
      <c r="AO711">
        <f t="shared" si="278"/>
        <v>0</v>
      </c>
      <c r="AP711">
        <f t="shared" si="279"/>
        <v>0</v>
      </c>
      <c r="AQ711">
        <f t="shared" si="280"/>
        <v>0</v>
      </c>
      <c r="AR711">
        <f t="shared" si="281"/>
        <v>0</v>
      </c>
      <c r="AS711">
        <f t="shared" si="282"/>
        <v>0</v>
      </c>
      <c r="AT711" s="311">
        <f t="shared" si="283"/>
        <v>0</v>
      </c>
      <c r="AU711" s="312">
        <f t="shared" si="284"/>
        <v>0</v>
      </c>
      <c r="AV711" s="313">
        <f t="shared" si="285"/>
        <v>0</v>
      </c>
      <c r="AW711" s="314">
        <f t="shared" si="295"/>
        <v>0</v>
      </c>
      <c r="AX711" s="311">
        <f t="shared" si="286"/>
        <v>0</v>
      </c>
      <c r="AY711" s="312">
        <f t="shared" si="287"/>
        <v>0</v>
      </c>
      <c r="AZ711" s="313">
        <f t="shared" si="288"/>
        <v>0</v>
      </c>
      <c r="BA711" s="314">
        <f t="shared" si="296"/>
        <v>0</v>
      </c>
      <c r="BB711" s="311">
        <f t="shared" si="289"/>
        <v>0</v>
      </c>
      <c r="BC711" s="312">
        <f t="shared" si="290"/>
        <v>0</v>
      </c>
      <c r="BD711" s="313">
        <f t="shared" si="291"/>
        <v>0</v>
      </c>
      <c r="BE711" s="314">
        <f t="shared" si="297"/>
        <v>0</v>
      </c>
      <c r="BF711" s="311">
        <f t="shared" si="292"/>
        <v>0</v>
      </c>
      <c r="BG711" s="312">
        <f t="shared" si="293"/>
        <v>0</v>
      </c>
      <c r="BH711" s="313">
        <f t="shared" si="294"/>
        <v>0</v>
      </c>
      <c r="BI711" s="314">
        <f t="shared" si="298"/>
        <v>0</v>
      </c>
      <c r="BJ711" s="247">
        <f t="shared" si="299"/>
        <v>0</v>
      </c>
      <c r="BK711" s="310" t="str">
        <f>IF(BJ711=0,"",
IF(SUM($BJ$143:BJ711)=1,BL711,
IF($BJ$718&gt;SUM($BJ$143:BJ711),_xlfn.CONCAT(", ",BL711),
IF($BJ$718=SUM($BJ$143:BJ711),_xlfn.CONCAT(" y ",BL711)))))</f>
        <v/>
      </c>
      <c r="BL711" s="19">
        <v>569</v>
      </c>
      <c r="BM711" s="14"/>
      <c r="BN711" s="315"/>
      <c r="BO711" s="315"/>
      <c r="BP711" s="315"/>
      <c r="BQ711" s="315"/>
      <c r="BR711" s="315"/>
      <c r="BS711" s="315"/>
      <c r="BT711" s="315"/>
      <c r="BU711" s="315"/>
      <c r="BV711" s="14"/>
      <c r="BW711" s="14"/>
      <c r="BX711" s="14"/>
      <c r="BY711" s="14"/>
      <c r="BZ711" s="14"/>
      <c r="CA711" s="14"/>
      <c r="CB711" s="14"/>
      <c r="CC711" s="14"/>
      <c r="CD711" s="14"/>
      <c r="CE711" s="14"/>
      <c r="CF711" s="14"/>
      <c r="CG711" s="14"/>
      <c r="CH711" s="14"/>
      <c r="CI711" s="14"/>
      <c r="CJ711" s="14"/>
      <c r="CK711" s="14"/>
      <c r="CL711" s="14"/>
    </row>
    <row r="712" spans="1:182" ht="15" customHeight="1">
      <c r="A712" s="5"/>
      <c r="B712" s="6"/>
      <c r="C712" s="19" t="s">
        <v>7235</v>
      </c>
      <c r="D712" s="634" t="str">
        <f>IF($AC$136="","",IF(HLOOKUP($AC$136,Presentación!$AQ$3:$BV$574,Presentación!AP573)="","",HLOOKUP($AC$136,Presentación!$AQ$3:$BV$574,Presentación!AP573,0)))</f>
        <v/>
      </c>
      <c r="E712" s="669"/>
      <c r="F712" s="670"/>
      <c r="G712" s="752" t="str">
        <f>IF($AC$136="","",IF(HLOOKUP($AC$136,Presentación!$BZ$3:$DE$574,Presentación!AP573,0)="","",HLOOKUP($AC$136,Presentación!$BZ$3:$DE$574,Presentación!AP573,0)))</f>
        <v/>
      </c>
      <c r="H712" s="669"/>
      <c r="I712" s="669"/>
      <c r="J712" s="669"/>
      <c r="K712" s="669"/>
      <c r="L712" s="669"/>
      <c r="M712" s="669"/>
      <c r="N712" s="669"/>
      <c r="O712" s="669"/>
      <c r="P712" s="669"/>
      <c r="Q712" s="669"/>
      <c r="R712" s="669"/>
      <c r="S712" s="670"/>
      <c r="T712" s="866"/>
      <c r="U712" s="745"/>
      <c r="V712" s="746"/>
      <c r="W712" s="112"/>
      <c r="X712" s="112"/>
      <c r="Y712" s="112"/>
      <c r="Z712" s="112"/>
      <c r="AA712" s="112"/>
      <c r="AB712" s="112"/>
      <c r="AC712" s="112"/>
      <c r="AD712" s="112"/>
      <c r="AG712">
        <f t="shared" si="273"/>
        <v>0</v>
      </c>
      <c r="AH712" s="247">
        <f t="shared" si="274"/>
        <v>0</v>
      </c>
      <c r="AI712" s="310" t="str">
        <f>IF(AH712=0,"",
IF(SUM($AH$142:AH712)=1,AJ712,
IF($AH$717&gt;SUM($AH$142:AH712),_xlfn.CONCAT(", ",AJ712),
IF($AH$717=SUM($AH$142:AH712),_xlfn.CONCAT(" y ",AJ712)))))</f>
        <v/>
      </c>
      <c r="AJ712" s="19">
        <v>571</v>
      </c>
      <c r="AK712">
        <f t="shared" si="272"/>
        <v>0</v>
      </c>
      <c r="AL712">
        <f t="shared" si="275"/>
        <v>0</v>
      </c>
      <c r="AM712">
        <f t="shared" si="276"/>
        <v>0</v>
      </c>
      <c r="AN712">
        <f t="shared" si="277"/>
        <v>0</v>
      </c>
      <c r="AO712">
        <f t="shared" si="278"/>
        <v>0</v>
      </c>
      <c r="AP712">
        <f t="shared" si="279"/>
        <v>0</v>
      </c>
      <c r="AQ712">
        <f t="shared" si="280"/>
        <v>0</v>
      </c>
      <c r="AR712">
        <f t="shared" si="281"/>
        <v>0</v>
      </c>
      <c r="AS712">
        <f t="shared" si="282"/>
        <v>0</v>
      </c>
      <c r="AT712" s="311">
        <f t="shared" si="283"/>
        <v>0</v>
      </c>
      <c r="AU712" s="312">
        <f t="shared" si="284"/>
        <v>0</v>
      </c>
      <c r="AV712" s="313">
        <f t="shared" si="285"/>
        <v>0</v>
      </c>
      <c r="AW712" s="314">
        <f t="shared" si="295"/>
        <v>0</v>
      </c>
      <c r="AX712" s="311">
        <f t="shared" si="286"/>
        <v>0</v>
      </c>
      <c r="AY712" s="312">
        <f t="shared" si="287"/>
        <v>0</v>
      </c>
      <c r="AZ712" s="313">
        <f t="shared" si="288"/>
        <v>0</v>
      </c>
      <c r="BA712" s="314">
        <f t="shared" si="296"/>
        <v>0</v>
      </c>
      <c r="BB712" s="311">
        <f t="shared" si="289"/>
        <v>0</v>
      </c>
      <c r="BC712" s="312">
        <f t="shared" si="290"/>
        <v>0</v>
      </c>
      <c r="BD712" s="313">
        <f t="shared" si="291"/>
        <v>0</v>
      </c>
      <c r="BE712" s="314">
        <f t="shared" si="297"/>
        <v>0</v>
      </c>
      <c r="BF712" s="311">
        <f t="shared" si="292"/>
        <v>0</v>
      </c>
      <c r="BG712" s="312">
        <f t="shared" si="293"/>
        <v>0</v>
      </c>
      <c r="BH712" s="313">
        <f t="shared" si="294"/>
        <v>0</v>
      </c>
      <c r="BI712" s="314">
        <f t="shared" si="298"/>
        <v>0</v>
      </c>
      <c r="BJ712" s="247">
        <f t="shared" si="299"/>
        <v>0</v>
      </c>
      <c r="BK712" s="310" t="str">
        <f>IF(BJ712=0,"",
IF(SUM($BJ$143:BJ712)=1,BL712,
IF($BJ$718&gt;SUM($BJ$143:BJ712),_xlfn.CONCAT(", ",BL712),
IF($BJ$718=SUM($BJ$143:BJ712),_xlfn.CONCAT(" y ",BL712)))))</f>
        <v/>
      </c>
      <c r="BL712" s="19">
        <v>570</v>
      </c>
      <c r="BM712" s="14"/>
      <c r="BN712" s="315"/>
      <c r="BO712" s="315"/>
      <c r="BP712" s="315"/>
      <c r="BQ712" s="315"/>
      <c r="BR712" s="315"/>
      <c r="BS712" s="315"/>
      <c r="BT712" s="315"/>
      <c r="BU712" s="315"/>
      <c r="BV712" s="14"/>
      <c r="BW712" s="14"/>
      <c r="BX712" s="14"/>
      <c r="BY712" s="14"/>
      <c r="BZ712" s="14"/>
      <c r="CA712" s="14"/>
      <c r="CB712" s="14"/>
      <c r="CC712" s="14"/>
      <c r="CD712" s="14"/>
      <c r="CE712" s="14"/>
      <c r="CF712" s="14"/>
      <c r="CG712" s="14"/>
      <c r="CH712" s="14"/>
      <c r="CI712" s="14"/>
      <c r="CJ712" s="14"/>
      <c r="CK712" s="14"/>
      <c r="CL712" s="14"/>
    </row>
    <row r="713" spans="1:182" ht="15" customHeight="1">
      <c r="A713" s="5"/>
      <c r="B713" s="6"/>
      <c r="C713" s="19" t="s">
        <v>7236</v>
      </c>
      <c r="D713" s="634" t="str">
        <f>IF($AC$136="","",IF(HLOOKUP($AC$136,Presentación!$AQ$3:$BV$574,Presentación!AP574)="","",HLOOKUP($AC$136,Presentación!$AQ$3:$BV$574,Presentación!AP574,0)))</f>
        <v/>
      </c>
      <c r="E713" s="669"/>
      <c r="F713" s="670"/>
      <c r="G713" s="752" t="str">
        <f>IF($AC$136="","",IF(HLOOKUP($AC$136,Presentación!$BZ$3:$DE$574,Presentación!AP574,0)="","",HLOOKUP($AC$136,Presentación!$BZ$3:$DE$574,Presentación!AP574,0)))</f>
        <v/>
      </c>
      <c r="H713" s="669"/>
      <c r="I713" s="669"/>
      <c r="J713" s="669"/>
      <c r="K713" s="669"/>
      <c r="L713" s="669"/>
      <c r="M713" s="669"/>
      <c r="N713" s="669"/>
      <c r="O713" s="669"/>
      <c r="P713" s="669"/>
      <c r="Q713" s="669"/>
      <c r="R713" s="669"/>
      <c r="S713" s="670"/>
      <c r="T713" s="866"/>
      <c r="U713" s="745"/>
      <c r="V713" s="746"/>
      <c r="W713" s="112"/>
      <c r="X713" s="112"/>
      <c r="Y713" s="112"/>
      <c r="Z713" s="112"/>
      <c r="AA713" s="112"/>
      <c r="AB713" s="112"/>
      <c r="AC713" s="112"/>
      <c r="AD713" s="112"/>
      <c r="AG713">
        <f t="shared" si="273"/>
        <v>0</v>
      </c>
      <c r="AH713" s="247">
        <f t="shared" si="274"/>
        <v>0</v>
      </c>
      <c r="AI713" s="310" t="str">
        <f>IF(AH713=0,"",
IF(SUM($AH$142:AH713)=1,AJ713,
IF($AH$717&gt;SUM($AH$142:AH713),_xlfn.CONCAT(", ",AJ713),
IF($AH$717=SUM($AH$142:AH713),_xlfn.CONCAT(" y ",AJ713)))))</f>
        <v/>
      </c>
      <c r="AJ713" s="19">
        <v>572</v>
      </c>
      <c r="AK713">
        <f t="shared" si="272"/>
        <v>0</v>
      </c>
      <c r="AL713">
        <f t="shared" si="275"/>
        <v>0</v>
      </c>
      <c r="AM713">
        <f t="shared" si="276"/>
        <v>0</v>
      </c>
      <c r="AN713">
        <f t="shared" si="277"/>
        <v>0</v>
      </c>
      <c r="AO713">
        <f t="shared" si="278"/>
        <v>0</v>
      </c>
      <c r="AP713">
        <f t="shared" si="279"/>
        <v>0</v>
      </c>
      <c r="AQ713">
        <f t="shared" si="280"/>
        <v>0</v>
      </c>
      <c r="AR713">
        <f t="shared" si="281"/>
        <v>0</v>
      </c>
      <c r="AS713">
        <f t="shared" si="282"/>
        <v>0</v>
      </c>
      <c r="AT713" s="311">
        <f t="shared" si="283"/>
        <v>0</v>
      </c>
      <c r="AU713" s="312">
        <f t="shared" si="284"/>
        <v>0</v>
      </c>
      <c r="AV713" s="313">
        <f t="shared" si="285"/>
        <v>0</v>
      </c>
      <c r="AW713" s="314">
        <f t="shared" si="295"/>
        <v>0</v>
      </c>
      <c r="AX713" s="311">
        <f t="shared" si="286"/>
        <v>0</v>
      </c>
      <c r="AY713" s="312">
        <f t="shared" si="287"/>
        <v>0</v>
      </c>
      <c r="AZ713" s="313">
        <f t="shared" si="288"/>
        <v>0</v>
      </c>
      <c r="BA713" s="314">
        <f t="shared" si="296"/>
        <v>0</v>
      </c>
      <c r="BB713" s="311">
        <f t="shared" si="289"/>
        <v>0</v>
      </c>
      <c r="BC713" s="312">
        <f t="shared" si="290"/>
        <v>0</v>
      </c>
      <c r="BD713" s="313">
        <f t="shared" si="291"/>
        <v>0</v>
      </c>
      <c r="BE713" s="314">
        <f t="shared" si="297"/>
        <v>0</v>
      </c>
      <c r="BF713" s="311">
        <f t="shared" si="292"/>
        <v>0</v>
      </c>
      <c r="BG713" s="312">
        <f t="shared" si="293"/>
        <v>0</v>
      </c>
      <c r="BH713" s="313">
        <f t="shared" si="294"/>
        <v>0</v>
      </c>
      <c r="BI713" s="314">
        <f t="shared" si="298"/>
        <v>0</v>
      </c>
      <c r="BJ713" s="247">
        <f t="shared" si="299"/>
        <v>0</v>
      </c>
      <c r="BK713" s="310" t="str">
        <f>IF(BJ713=0,"",
IF(SUM($BJ$143:BJ713)=1,BL713,
IF($BJ$718&gt;SUM($BJ$143:BJ713),_xlfn.CONCAT(", ",BL713),
IF($BJ$718=SUM($BJ$143:BJ713),_xlfn.CONCAT(" y ",BL713)))))</f>
        <v/>
      </c>
      <c r="BL713" s="19">
        <v>571</v>
      </c>
      <c r="BM713" s="14"/>
      <c r="BN713" s="315"/>
      <c r="BO713" s="315"/>
      <c r="BP713" s="315"/>
      <c r="BQ713" s="315"/>
      <c r="BR713" s="315"/>
      <c r="BS713" s="315"/>
      <c r="BT713" s="315"/>
      <c r="BU713" s="315"/>
      <c r="BV713" s="14"/>
      <c r="BW713" s="14"/>
      <c r="BX713" s="14"/>
      <c r="BY713" s="14"/>
      <c r="BZ713" s="14"/>
      <c r="CA713" s="14"/>
      <c r="CB713" s="14"/>
      <c r="CC713" s="14"/>
      <c r="CD713" s="14"/>
      <c r="CE713" s="14"/>
      <c r="CF713" s="14"/>
      <c r="CG713" s="14"/>
      <c r="CH713" s="14"/>
      <c r="CI713" s="14"/>
      <c r="CJ713" s="14"/>
      <c r="CK713" s="14"/>
      <c r="CL713" s="14"/>
    </row>
    <row r="714" spans="1:182" ht="15" customHeight="1">
      <c r="A714" s="5"/>
      <c r="B714" s="6"/>
      <c r="C714" s="19" t="s">
        <v>7237</v>
      </c>
      <c r="D714" s="634"/>
      <c r="E714" s="669"/>
      <c r="F714" s="670"/>
      <c r="G714" s="752"/>
      <c r="H714" s="669"/>
      <c r="I714" s="669"/>
      <c r="J714" s="669"/>
      <c r="K714" s="669"/>
      <c r="L714" s="669"/>
      <c r="M714" s="669"/>
      <c r="N714" s="669"/>
      <c r="O714" s="669"/>
      <c r="P714" s="669"/>
      <c r="Q714" s="669"/>
      <c r="R714" s="669"/>
      <c r="S714" s="670"/>
      <c r="T714" s="866"/>
      <c r="U714" s="745"/>
      <c r="V714" s="746"/>
      <c r="W714" s="112"/>
      <c r="X714" s="112"/>
      <c r="Y714" s="112"/>
      <c r="Z714" s="112"/>
      <c r="AA714" s="112"/>
      <c r="AB714" s="112"/>
      <c r="AC714" s="112"/>
      <c r="AD714" s="112"/>
      <c r="AG714">
        <f t="shared" si="273"/>
        <v>0</v>
      </c>
      <c r="AH714" s="247">
        <f t="shared" si="274"/>
        <v>0</v>
      </c>
      <c r="AI714" s="310" t="str">
        <f>IF(AH714=0,"",
IF(SUM($AH$142:AH714)=1,AJ714,
IF($AH$717&gt;SUM($AH$142:AH714),_xlfn.CONCAT(", ",AJ714),
IF($AH$717=SUM($AH$142:AH714),_xlfn.CONCAT(" y ",AJ714)))))</f>
        <v/>
      </c>
      <c r="AJ714" s="19">
        <v>573</v>
      </c>
      <c r="AK714">
        <f t="shared" si="272"/>
        <v>0</v>
      </c>
      <c r="AL714">
        <f t="shared" si="275"/>
        <v>0</v>
      </c>
      <c r="AM714">
        <f t="shared" si="276"/>
        <v>0</v>
      </c>
      <c r="AN714">
        <f t="shared" si="277"/>
        <v>0</v>
      </c>
      <c r="AO714">
        <f t="shared" si="278"/>
        <v>0</v>
      </c>
      <c r="AP714">
        <f t="shared" si="279"/>
        <v>0</v>
      </c>
      <c r="AQ714">
        <f t="shared" si="280"/>
        <v>0</v>
      </c>
      <c r="AR714">
        <f t="shared" si="281"/>
        <v>0</v>
      </c>
      <c r="AS714">
        <f t="shared" si="282"/>
        <v>0</v>
      </c>
      <c r="AT714" s="311">
        <f t="shared" si="283"/>
        <v>0</v>
      </c>
      <c r="AU714" s="312">
        <f t="shared" si="284"/>
        <v>0</v>
      </c>
      <c r="AV714" s="313">
        <f t="shared" si="285"/>
        <v>0</v>
      </c>
      <c r="AW714" s="314">
        <f t="shared" si="295"/>
        <v>0</v>
      </c>
      <c r="AX714" s="311">
        <f t="shared" si="286"/>
        <v>0</v>
      </c>
      <c r="AY714" s="312">
        <f t="shared" si="287"/>
        <v>0</v>
      </c>
      <c r="AZ714" s="313">
        <f t="shared" si="288"/>
        <v>0</v>
      </c>
      <c r="BA714" s="314">
        <f t="shared" si="296"/>
        <v>0</v>
      </c>
      <c r="BB714" s="311">
        <f t="shared" si="289"/>
        <v>0</v>
      </c>
      <c r="BC714" s="312">
        <f t="shared" si="290"/>
        <v>0</v>
      </c>
      <c r="BD714" s="313">
        <f t="shared" si="291"/>
        <v>0</v>
      </c>
      <c r="BE714" s="314">
        <f t="shared" si="297"/>
        <v>0</v>
      </c>
      <c r="BF714" s="311">
        <f t="shared" si="292"/>
        <v>0</v>
      </c>
      <c r="BG714" s="312">
        <f t="shared" si="293"/>
        <v>0</v>
      </c>
      <c r="BH714" s="313">
        <f t="shared" si="294"/>
        <v>0</v>
      </c>
      <c r="BI714" s="314">
        <f t="shared" si="298"/>
        <v>0</v>
      </c>
      <c r="BJ714" s="247">
        <f t="shared" si="299"/>
        <v>0</v>
      </c>
      <c r="BK714" s="310" t="str">
        <f>IF(BJ714=0,"",
IF(SUM($BJ$143:BJ714)=1,BL714,
IF($BJ$718&gt;SUM($BJ$143:BJ714),_xlfn.CONCAT(", ",BL714),
IF($BJ$718=SUM($BJ$143:BJ714),_xlfn.CONCAT(" y ",BL714)))))</f>
        <v/>
      </c>
      <c r="BL714" s="19">
        <v>572</v>
      </c>
      <c r="BM714" s="14"/>
      <c r="BN714" s="315"/>
      <c r="BO714" s="315"/>
      <c r="BP714" s="315"/>
      <c r="BQ714" s="315"/>
      <c r="BR714" s="315"/>
      <c r="BS714" s="315"/>
      <c r="BT714" s="315"/>
      <c r="BU714" s="315"/>
      <c r="BV714" s="14"/>
      <c r="BW714" s="14"/>
      <c r="BX714" s="14"/>
      <c r="BY714" s="14"/>
      <c r="BZ714" s="14"/>
      <c r="CA714" s="14"/>
      <c r="CB714" s="14"/>
      <c r="CC714" s="14"/>
      <c r="CD714" s="14"/>
      <c r="CE714" s="14"/>
      <c r="CF714" s="14"/>
      <c r="CG714" s="14"/>
      <c r="CH714" s="14"/>
      <c r="CI714" s="14"/>
      <c r="CJ714" s="14"/>
      <c r="CK714" s="14"/>
      <c r="CL714" s="14"/>
    </row>
    <row r="715" spans="1:182" ht="15" customHeight="1">
      <c r="A715" s="5"/>
      <c r="B715" s="6"/>
      <c r="C715" s="19" t="s">
        <v>7238</v>
      </c>
      <c r="D715" s="634"/>
      <c r="E715" s="669"/>
      <c r="F715" s="670"/>
      <c r="G715" s="752"/>
      <c r="H715" s="669"/>
      <c r="I715" s="669"/>
      <c r="J715" s="669"/>
      <c r="K715" s="669"/>
      <c r="L715" s="669"/>
      <c r="M715" s="669"/>
      <c r="N715" s="669"/>
      <c r="O715" s="669"/>
      <c r="P715" s="669"/>
      <c r="Q715" s="669"/>
      <c r="R715" s="669"/>
      <c r="S715" s="670"/>
      <c r="T715" s="866"/>
      <c r="U715" s="745"/>
      <c r="V715" s="746"/>
      <c r="W715" s="112"/>
      <c r="X715" s="112"/>
      <c r="Y715" s="112"/>
      <c r="Z715" s="112"/>
      <c r="AA715" s="112"/>
      <c r="AB715" s="112"/>
      <c r="AC715" s="112"/>
      <c r="AD715" s="112"/>
      <c r="AG715">
        <f t="shared" si="273"/>
        <v>0</v>
      </c>
      <c r="AH715" s="247">
        <f t="shared" si="274"/>
        <v>0</v>
      </c>
      <c r="AI715" s="310" t="str">
        <f>IF(AH715=0,"",
IF(SUM($AH$142:AH715)=1,AJ715,
IF($AH$717&gt;SUM($AH$142:AH715),_xlfn.CONCAT(", ",AJ715),
IF($AH$717=SUM($AH$142:AH715),_xlfn.CONCAT(" y ",AJ715)))))</f>
        <v/>
      </c>
      <c r="AJ715" s="19">
        <v>574</v>
      </c>
      <c r="AK715">
        <f t="shared" si="272"/>
        <v>0</v>
      </c>
      <c r="AL715">
        <f t="shared" si="275"/>
        <v>0</v>
      </c>
      <c r="AM715">
        <f t="shared" si="276"/>
        <v>0</v>
      </c>
      <c r="AN715">
        <f t="shared" si="277"/>
        <v>0</v>
      </c>
      <c r="AO715">
        <f t="shared" si="278"/>
        <v>0</v>
      </c>
      <c r="AP715">
        <f t="shared" si="279"/>
        <v>0</v>
      </c>
      <c r="AQ715">
        <f t="shared" si="280"/>
        <v>0</v>
      </c>
      <c r="AR715">
        <f t="shared" si="281"/>
        <v>0</v>
      </c>
      <c r="AS715">
        <f t="shared" si="282"/>
        <v>0</v>
      </c>
      <c r="AT715" s="311">
        <f t="shared" si="283"/>
        <v>0</v>
      </c>
      <c r="AU715" s="312">
        <f t="shared" si="284"/>
        <v>0</v>
      </c>
      <c r="AV715" s="313">
        <f t="shared" si="285"/>
        <v>0</v>
      </c>
      <c r="AW715" s="314">
        <f t="shared" si="295"/>
        <v>0</v>
      </c>
      <c r="AX715" s="311">
        <f t="shared" si="286"/>
        <v>0</v>
      </c>
      <c r="AY715" s="312">
        <f t="shared" si="287"/>
        <v>0</v>
      </c>
      <c r="AZ715" s="313">
        <f t="shared" si="288"/>
        <v>0</v>
      </c>
      <c r="BA715" s="314">
        <f t="shared" si="296"/>
        <v>0</v>
      </c>
      <c r="BB715" s="311">
        <f t="shared" si="289"/>
        <v>0</v>
      </c>
      <c r="BC715" s="312">
        <f t="shared" si="290"/>
        <v>0</v>
      </c>
      <c r="BD715" s="313">
        <f t="shared" si="291"/>
        <v>0</v>
      </c>
      <c r="BE715" s="314">
        <f t="shared" si="297"/>
        <v>0</v>
      </c>
      <c r="BF715" s="311">
        <f t="shared" si="292"/>
        <v>0</v>
      </c>
      <c r="BG715" s="312">
        <f t="shared" si="293"/>
        <v>0</v>
      </c>
      <c r="BH715" s="313">
        <f t="shared" si="294"/>
        <v>0</v>
      </c>
      <c r="BI715" s="314">
        <f t="shared" si="298"/>
        <v>0</v>
      </c>
      <c r="BJ715" s="247">
        <f t="shared" si="299"/>
        <v>0</v>
      </c>
      <c r="BK715" s="310" t="str">
        <f>IF(BJ715=0,"",
IF(SUM($BJ$143:BJ715)=1,BL715,
IF($BJ$718&gt;SUM($BJ$143:BJ715),_xlfn.CONCAT(", ",BL715),
IF($BJ$718=SUM($BJ$143:BJ715),_xlfn.CONCAT(" y ",BL715)))))</f>
        <v/>
      </c>
      <c r="BL715" s="19">
        <v>573</v>
      </c>
      <c r="BM715" s="14"/>
      <c r="BN715" s="315"/>
      <c r="BO715" s="315"/>
      <c r="BP715" s="315"/>
      <c r="BQ715" s="315"/>
      <c r="BR715" s="315"/>
      <c r="BS715" s="315"/>
      <c r="BT715" s="315"/>
      <c r="BU715" s="315"/>
      <c r="BV715" s="14"/>
      <c r="BW715" s="14"/>
      <c r="BX715" s="14"/>
      <c r="BY715" s="14"/>
      <c r="BZ715" s="14"/>
      <c r="CA715" s="14"/>
      <c r="CB715" s="14"/>
      <c r="CC715" s="14"/>
      <c r="CD715" s="14"/>
      <c r="CE715" s="14"/>
      <c r="CF715" s="14"/>
      <c r="CG715" s="14"/>
      <c r="CH715" s="14"/>
      <c r="CI715" s="14"/>
      <c r="CJ715" s="14"/>
      <c r="CK715" s="14"/>
      <c r="CL715" s="14"/>
    </row>
    <row r="716" spans="1:182" ht="15" customHeight="1">
      <c r="A716" s="5"/>
      <c r="B716" s="6"/>
      <c r="C716" s="19" t="s">
        <v>7239</v>
      </c>
      <c r="D716" s="634"/>
      <c r="E716" s="669"/>
      <c r="F716" s="670"/>
      <c r="G716" s="752"/>
      <c r="H716" s="669"/>
      <c r="I716" s="669"/>
      <c r="J716" s="669"/>
      <c r="K716" s="669"/>
      <c r="L716" s="669"/>
      <c r="M716" s="669"/>
      <c r="N716" s="669"/>
      <c r="O716" s="669"/>
      <c r="P716" s="669"/>
      <c r="Q716" s="669"/>
      <c r="R716" s="669"/>
      <c r="S716" s="670"/>
      <c r="T716" s="866"/>
      <c r="U716" s="745"/>
      <c r="V716" s="746"/>
      <c r="W716" s="112"/>
      <c r="X716" s="112"/>
      <c r="Y716" s="112"/>
      <c r="Z716" s="112"/>
      <c r="AA716" s="112"/>
      <c r="AB716" s="112"/>
      <c r="AC716" s="112"/>
      <c r="AD716" s="112"/>
      <c r="AG716">
        <f>IF(D717&lt;&gt;"",IF(OR(COUNTA(T717:AD717,O1298:AD1298)=0,COUNTA(T717:AD717,O1298:AD1298)=25),0,1),0)</f>
        <v>0</v>
      </c>
      <c r="AH716" s="247">
        <f>IF(AG716=0,0,1)</f>
        <v>0</v>
      </c>
      <c r="AI716" s="310" t="str">
        <f>IF(AH716=0,"",
IF(SUM($AH$142:AH716)=1,AJ716,
IF($AH$717&gt;SUM($AH$142:AH716),_xlfn.CONCAT(", ",AJ716),
IF($AH$717=SUM($AH$142:AH716),_xlfn.CONCAT(" y ",AJ716)))))</f>
        <v/>
      </c>
      <c r="AJ716" s="19">
        <v>575</v>
      </c>
      <c r="AK716">
        <f>IF(D717="",IF(COUNTA(T717:AD717,O1298:AD1298)=0,0,1),0)</f>
        <v>0</v>
      </c>
      <c r="AL716">
        <f t="shared" si="275"/>
        <v>0</v>
      </c>
      <c r="AM716">
        <f t="shared" si="276"/>
        <v>0</v>
      </c>
      <c r="AN716">
        <f t="shared" si="277"/>
        <v>0</v>
      </c>
      <c r="AO716">
        <f t="shared" si="278"/>
        <v>0</v>
      </c>
      <c r="AP716">
        <f t="shared" si="279"/>
        <v>0</v>
      </c>
      <c r="AQ716">
        <f t="shared" si="280"/>
        <v>0</v>
      </c>
      <c r="AR716">
        <f t="shared" si="281"/>
        <v>0</v>
      </c>
      <c r="AS716">
        <f t="shared" si="282"/>
        <v>0</v>
      </c>
      <c r="AT716" s="311">
        <f t="shared" si="283"/>
        <v>0</v>
      </c>
      <c r="AU716" s="312">
        <f t="shared" si="284"/>
        <v>0</v>
      </c>
      <c r="AV716" s="313">
        <f t="shared" si="285"/>
        <v>0</v>
      </c>
      <c r="AW716" s="314">
        <f t="shared" si="295"/>
        <v>0</v>
      </c>
      <c r="AX716" s="311">
        <f t="shared" si="286"/>
        <v>0</v>
      </c>
      <c r="AY716" s="312">
        <f t="shared" si="287"/>
        <v>0</v>
      </c>
      <c r="AZ716" s="313">
        <f t="shared" si="288"/>
        <v>0</v>
      </c>
      <c r="BA716" s="314">
        <f t="shared" si="296"/>
        <v>0</v>
      </c>
      <c r="BB716" s="311">
        <f t="shared" si="289"/>
        <v>0</v>
      </c>
      <c r="BC716" s="312">
        <f t="shared" si="290"/>
        <v>0</v>
      </c>
      <c r="BD716" s="313">
        <f t="shared" si="291"/>
        <v>0</v>
      </c>
      <c r="BE716" s="314">
        <f t="shared" si="297"/>
        <v>0</v>
      </c>
      <c r="BF716" s="311">
        <f t="shared" si="292"/>
        <v>0</v>
      </c>
      <c r="BG716" s="312">
        <f t="shared" si="293"/>
        <v>0</v>
      </c>
      <c r="BH716" s="313">
        <f t="shared" si="294"/>
        <v>0</v>
      </c>
      <c r="BI716" s="314">
        <f t="shared" si="298"/>
        <v>0</v>
      </c>
      <c r="BJ716" s="247">
        <f t="shared" si="299"/>
        <v>0</v>
      </c>
      <c r="BK716" s="310" t="str">
        <f>IF(BJ716=0,"",
IF(SUM($BJ$143:BJ716)=1,BL716,
IF($BJ$718&gt;SUM($BJ$143:BJ716),_xlfn.CONCAT(", ",BL716),
IF($BJ$718=SUM($BJ$143:BJ716),_xlfn.CONCAT(" y ",BL716)))))</f>
        <v/>
      </c>
      <c r="BL716" s="19">
        <v>574</v>
      </c>
      <c r="BM716" s="14"/>
      <c r="BN716" s="315"/>
      <c r="BO716" s="315"/>
      <c r="BP716" s="315"/>
      <c r="BQ716" s="315"/>
      <c r="BR716" s="315"/>
      <c r="BS716" s="315"/>
      <c r="BT716" s="315"/>
      <c r="BU716" s="315"/>
      <c r="BV716" s="14"/>
      <c r="BW716" s="14"/>
      <c r="BX716" s="14"/>
      <c r="BY716" s="14"/>
      <c r="BZ716" s="14"/>
      <c r="CA716" s="14"/>
      <c r="CB716" s="14"/>
      <c r="CC716" s="14"/>
      <c r="CD716" s="14"/>
      <c r="CE716" s="14"/>
      <c r="CF716" s="14"/>
      <c r="CG716" s="14"/>
      <c r="CH716" s="14"/>
      <c r="CI716" s="14"/>
      <c r="CJ716" s="14"/>
      <c r="CK716" s="14"/>
      <c r="CL716" s="14"/>
    </row>
    <row r="717" spans="1:182" ht="15" customHeight="1">
      <c r="A717" s="5"/>
      <c r="B717" s="6"/>
      <c r="C717" s="19" t="s">
        <v>7240</v>
      </c>
      <c r="D717" s="634"/>
      <c r="E717" s="669"/>
      <c r="F717" s="670"/>
      <c r="G717" s="752"/>
      <c r="H717" s="669"/>
      <c r="I717" s="669"/>
      <c r="J717" s="669"/>
      <c r="K717" s="669"/>
      <c r="L717" s="669"/>
      <c r="M717" s="669"/>
      <c r="N717" s="669"/>
      <c r="O717" s="669"/>
      <c r="P717" s="669"/>
      <c r="Q717" s="669"/>
      <c r="R717" s="669"/>
      <c r="S717" s="670"/>
      <c r="T717" s="866"/>
      <c r="U717" s="745"/>
      <c r="V717" s="746"/>
      <c r="W717" s="112"/>
      <c r="X717" s="112"/>
      <c r="Y717" s="112"/>
      <c r="Z717" s="112"/>
      <c r="AA717" s="112"/>
      <c r="AB717" s="112"/>
      <c r="AC717" s="112"/>
      <c r="AD717" s="112"/>
      <c r="AG717" s="86"/>
      <c r="AH717" s="256">
        <f>SUM(AH142:AH716)</f>
        <v>0</v>
      </c>
      <c r="AI717" s="256" t="str">
        <f>IF(AH717=0,"",_xlfn.CONCAT(AI142:AI716))</f>
        <v/>
      </c>
      <c r="AJ717" s="258" t="str">
        <f>IF(AH717=0,"",
IF(AH717=1,_xlfn.CONCAT("Favor de revisar la información capturada en el numeral: ",AI717),_xlfn.CONCAT("Favor de revisar la información capturada en los numerales: ",AI717)))</f>
        <v/>
      </c>
      <c r="AK717" s="86"/>
      <c r="AL717">
        <f t="shared" si="275"/>
        <v>0</v>
      </c>
      <c r="AM717">
        <f t="shared" si="276"/>
        <v>0</v>
      </c>
      <c r="AN717">
        <f t="shared" si="277"/>
        <v>0</v>
      </c>
      <c r="AO717">
        <f t="shared" si="278"/>
        <v>0</v>
      </c>
      <c r="AP717">
        <f>AA717</f>
        <v>0</v>
      </c>
      <c r="AQ717">
        <f>COUNTIF(AB717:AD717,"NS")</f>
        <v>0</v>
      </c>
      <c r="AR717">
        <f>SUM(AB717:AD717)</f>
        <v>0</v>
      </c>
      <c r="AS717">
        <f>IF(COUNTIF(AA717:AD717,"NA")=4,0,IF(OR(AND(AP717=0,AQ717&gt;0),AND(AP717="NS",AR717&gt;0), AND(AP717="NS", AQ717=0,AR717=0)), 1, IF(OR(AND(AP717&gt;0,AQ717&gt;1,AP717&gt;AR717), AND(AP717="NS",AQ717=2), AND(AP717="NS",AR717=0,AQ717&gt;0),AP717=AR717), 0, 1)))</f>
        <v>0</v>
      </c>
      <c r="AT717" s="311">
        <f t="shared" si="283"/>
        <v>0</v>
      </c>
      <c r="AU717" s="312">
        <f t="shared" si="284"/>
        <v>0</v>
      </c>
      <c r="AV717" s="313">
        <f t="shared" si="285"/>
        <v>0</v>
      </c>
      <c r="AW717" s="314">
        <f t="shared" si="295"/>
        <v>0</v>
      </c>
      <c r="AX717" s="311">
        <f t="shared" si="286"/>
        <v>0</v>
      </c>
      <c r="AY717" s="312">
        <f t="shared" si="287"/>
        <v>0</v>
      </c>
      <c r="AZ717" s="313">
        <f t="shared" si="288"/>
        <v>0</v>
      </c>
      <c r="BA717" s="314">
        <f t="shared" si="296"/>
        <v>0</v>
      </c>
      <c r="BB717" s="311">
        <f t="shared" si="289"/>
        <v>0</v>
      </c>
      <c r="BC717" s="312">
        <f t="shared" si="290"/>
        <v>0</v>
      </c>
      <c r="BD717" s="313">
        <f t="shared" si="291"/>
        <v>0</v>
      </c>
      <c r="BE717" s="314">
        <f t="shared" si="297"/>
        <v>0</v>
      </c>
      <c r="BF717" s="311">
        <f>Z717</f>
        <v>0</v>
      </c>
      <c r="BG717" s="312">
        <f>COUNTIF(AD717,"NS") + COUNTIF(R1298,"NS") + COUNTIF(V1298,"NS") + COUNTIF(Z1298,"NS") + COUNTIF(AD1298,"NS")</f>
        <v>0</v>
      </c>
      <c r="BH717" s="313">
        <f>SUM(AD717,R1298,V1298,Z1298,AD1298)</f>
        <v>0</v>
      </c>
      <c r="BI717" s="314">
        <f>IF(OR(AND(BF717=0, BG717&gt;0),AND(BF717="NS", BH717&gt;0), AND(BF717="NS", BG717=0, BH717=0)), 1, IF(OR(AND(BF717&gt;0, BG717&gt;1,BF717&gt;BH717), AND(BF717="NS", BG717=2), AND(BF717="NS", BH717=0, BG717&gt;0), BF717=BH717), 0, 1))</f>
        <v>0</v>
      </c>
      <c r="BJ717" s="247">
        <f>IF(SUM(AO717,AS717,AO1298,AS1298,AW1298,BA1298,AW717,BA717,BE717,BI717)=0,0,1)</f>
        <v>0</v>
      </c>
      <c r="BK717" s="310" t="str">
        <f>IF(BJ717=0,"",
IF(SUM($BJ$143:BJ717)=1,BL717,
IF($BJ$718&gt;SUM($BJ$143:BJ717),_xlfn.CONCAT(", ",BL717),
IF($BJ$718=SUM($BJ$143:BJ717),_xlfn.CONCAT(" y ",BL717)))))</f>
        <v/>
      </c>
      <c r="BL717" s="19">
        <v>575</v>
      </c>
      <c r="BM717" s="14"/>
      <c r="BN717" s="315"/>
      <c r="BO717" s="315"/>
      <c r="BP717" s="315"/>
      <c r="BQ717" s="315"/>
      <c r="BR717" s="315"/>
      <c r="BS717" s="315"/>
      <c r="BT717" s="315"/>
      <c r="BU717" s="315"/>
      <c r="BV717" s="14"/>
      <c r="BW717" s="14"/>
      <c r="BX717" s="14"/>
      <c r="BY717" s="14"/>
      <c r="BZ717" s="14"/>
      <c r="CA717" s="14"/>
      <c r="CB717" s="14"/>
      <c r="CC717" s="14"/>
      <c r="CD717" s="14"/>
      <c r="CE717" s="14"/>
      <c r="CF717" s="14"/>
      <c r="CG717" s="14"/>
      <c r="CH717" s="14"/>
      <c r="CI717" s="14"/>
      <c r="CJ717" s="14"/>
      <c r="CK717" s="14"/>
      <c r="CL717" s="14"/>
    </row>
    <row r="718" spans="1:182" ht="15" customHeight="1">
      <c r="A718" s="5"/>
      <c r="B718" s="6"/>
      <c r="C718" s="408"/>
      <c r="D718" s="1"/>
      <c r="E718" s="1"/>
      <c r="F718" s="14"/>
      <c r="G718" s="14"/>
      <c r="H718" s="14"/>
      <c r="I718" s="11"/>
      <c r="J718" s="11"/>
      <c r="K718" s="110"/>
      <c r="L718" s="110"/>
      <c r="M718" s="110"/>
      <c r="N718" s="110"/>
      <c r="O718" s="110"/>
      <c r="P718" s="110"/>
      <c r="Q718" s="110"/>
      <c r="R718" s="110"/>
      <c r="S718" s="110"/>
      <c r="T718" s="110"/>
      <c r="U718" s="110"/>
      <c r="V718" s="110"/>
      <c r="W718" s="110"/>
      <c r="X718" s="110"/>
      <c r="Y718" s="110"/>
      <c r="Z718" s="110"/>
      <c r="AA718" s="110"/>
      <c r="AB718" s="110"/>
      <c r="AC718" s="110"/>
      <c r="AD718" s="110"/>
      <c r="AG718" s="396">
        <f>SUM(AG142:AG717)</f>
        <v>0</v>
      </c>
      <c r="AK718" s="396">
        <f>SUM(AK142:AK717)</f>
        <v>0</v>
      </c>
      <c r="AO718" s="192">
        <f>SUM(AO143:AO717)</f>
        <v>0</v>
      </c>
      <c r="AS718" s="192">
        <f>SUM(AS143:AS717)</f>
        <v>0</v>
      </c>
      <c r="AT718" s="14"/>
      <c r="AU718" s="14"/>
      <c r="AV718" s="14"/>
      <c r="AW718" s="14"/>
      <c r="AX718" s="14"/>
      <c r="AY718" s="14"/>
      <c r="AZ718" s="14"/>
      <c r="BA718" s="14"/>
      <c r="BB718" s="14"/>
      <c r="BC718" s="14"/>
      <c r="BD718" s="14"/>
      <c r="BE718" s="14"/>
      <c r="BF718" s="14"/>
      <c r="BG718" s="14"/>
      <c r="BH718" s="14"/>
      <c r="BI718" s="14"/>
      <c r="BJ718" s="256">
        <f>SUM(BJ143:BJ717)</f>
        <v>0</v>
      </c>
      <c r="BK718" s="256" t="str">
        <f>IF(BJ718=0,"",_xlfn.CONCAT(BK143:BK717))</f>
        <v/>
      </c>
      <c r="BL718" s="258" t="str">
        <f>IF(BJ718=0,"",
IF(BJ718=1,_xlfn.CONCAT("Favor de revisar la sumatoria del total y/o subtotal(es) en el numeral: ",BK718),_xlfn.CONCAT("Favor de revisar la sumatoria de los totales y/o subtotales en los numerales: ",BK718)))</f>
        <v/>
      </c>
      <c r="BM718" s="14"/>
      <c r="BN718"/>
      <c r="BO718"/>
      <c r="BP718" s="14"/>
      <c r="BQ718"/>
      <c r="BR718" s="14"/>
      <c r="BS718" s="14"/>
      <c r="BT718" s="14"/>
      <c r="BU718"/>
      <c r="BV718" s="14"/>
      <c r="BW718" s="14"/>
      <c r="BX718" s="14"/>
      <c r="BY718" s="14"/>
      <c r="BZ718" s="14"/>
      <c r="CA718" s="14"/>
      <c r="CB718" s="14"/>
      <c r="CC718" s="14"/>
      <c r="CD718" s="14"/>
      <c r="CE718" s="14"/>
      <c r="CF718" s="14"/>
      <c r="CG718" s="14"/>
      <c r="CH718" s="14"/>
      <c r="CI718" s="14"/>
      <c r="CJ718" s="14"/>
      <c r="CK718" s="14"/>
      <c r="CL718" s="14"/>
    </row>
    <row r="719" spans="1:182" ht="15" customHeight="1">
      <c r="A719" s="5"/>
      <c r="B719" s="6"/>
      <c r="C719" s="408"/>
      <c r="D719" s="1"/>
      <c r="E719" s="1"/>
      <c r="F719" s="14"/>
      <c r="G719" s="14"/>
      <c r="H719" s="14"/>
      <c r="I719" s="11"/>
      <c r="J719" s="11"/>
      <c r="K719" s="110"/>
      <c r="L719" s="110"/>
      <c r="M719" s="110"/>
      <c r="N719" s="110"/>
      <c r="O719" s="110"/>
      <c r="P719" s="110"/>
      <c r="Q719" s="110"/>
      <c r="R719" s="110"/>
      <c r="S719" s="110"/>
      <c r="T719" s="110"/>
      <c r="U719" s="110"/>
      <c r="V719" s="110"/>
      <c r="W719" s="110"/>
      <c r="X719" s="110"/>
      <c r="Y719" s="110"/>
      <c r="Z719" s="110"/>
      <c r="AA719" s="992" t="s">
        <v>5856</v>
      </c>
      <c r="AB719" s="635"/>
      <c r="AC719" s="635"/>
      <c r="AD719" s="635"/>
      <c r="AG719" s="14"/>
      <c r="AH719" s="14"/>
      <c r="CB719" s="14"/>
      <c r="CC719" s="14"/>
      <c r="CD719" s="14"/>
      <c r="CE719" s="14"/>
      <c r="CF719" s="14"/>
      <c r="CG719" s="14"/>
      <c r="CH719" s="14"/>
      <c r="CI719" s="14"/>
      <c r="CJ719" s="14"/>
      <c r="CK719" s="14"/>
      <c r="EH719" s="1"/>
      <c r="EI719" s="14"/>
      <c r="EJ719" s="14"/>
      <c r="EK719" s="14"/>
      <c r="EL719" s="14"/>
      <c r="EM719" s="14"/>
      <c r="EN719" s="14"/>
      <c r="EO719" s="14"/>
      <c r="EP719" s="14"/>
      <c r="EQ719" s="14"/>
      <c r="ER719" s="14"/>
      <c r="ES719" s="14"/>
      <c r="ET719" s="14"/>
      <c r="EU719" s="14"/>
      <c r="EV719" s="14"/>
      <c r="EW719" s="14"/>
      <c r="EX719" s="14"/>
      <c r="EY719" s="14"/>
      <c r="EZ719" s="14"/>
      <c r="FA719" s="14"/>
      <c r="FB719"/>
      <c r="FC719"/>
      <c r="FD719" s="14"/>
      <c r="FE719" s="14"/>
      <c r="FF719" s="14"/>
      <c r="FG719" s="14"/>
      <c r="FH719" s="14"/>
      <c r="FI719" s="14"/>
      <c r="FJ719" s="14"/>
      <c r="FK719" s="14"/>
      <c r="FL719" s="14"/>
      <c r="FM719" s="14"/>
      <c r="FN719" s="14"/>
      <c r="FO719" s="14"/>
      <c r="FP719" s="14"/>
      <c r="FQ719" s="14"/>
      <c r="FR719" s="14"/>
      <c r="FS719" s="14"/>
      <c r="FT719" s="14"/>
      <c r="FU719" s="14"/>
      <c r="FV719" s="14"/>
      <c r="FW719" s="14"/>
      <c r="FX719" s="14"/>
      <c r="FY719" s="14"/>
      <c r="FZ719" s="14"/>
    </row>
    <row r="720" spans="1:182" ht="48" customHeight="1">
      <c r="A720" s="5"/>
      <c r="B720" s="6"/>
      <c r="C720" s="643" t="s">
        <v>6695</v>
      </c>
      <c r="D720" s="773"/>
      <c r="E720" s="773"/>
      <c r="F720" s="773"/>
      <c r="G720" s="773"/>
      <c r="H720" s="773"/>
      <c r="I720" s="773"/>
      <c r="J720" s="773"/>
      <c r="K720" s="773"/>
      <c r="L720" s="773"/>
      <c r="M720" s="773"/>
      <c r="N720" s="769"/>
      <c r="O720" s="643" t="s">
        <v>7406</v>
      </c>
      <c r="P720" s="669"/>
      <c r="Q720" s="669"/>
      <c r="R720" s="669"/>
      <c r="S720" s="669"/>
      <c r="T720" s="669"/>
      <c r="U720" s="669"/>
      <c r="V720" s="669"/>
      <c r="W720" s="669"/>
      <c r="X720" s="669"/>
      <c r="Y720" s="669"/>
      <c r="Z720" s="669"/>
      <c r="AA720" s="669"/>
      <c r="AB720" s="669"/>
      <c r="AC720" s="669"/>
      <c r="AD720" s="670"/>
      <c r="AG720" s="14"/>
      <c r="AH720" s="14"/>
      <c r="CB720" s="14"/>
      <c r="CC720" s="14"/>
      <c r="CD720" s="14"/>
      <c r="CE720" s="14"/>
      <c r="CF720" s="14"/>
      <c r="CG720" s="14"/>
      <c r="CH720" s="14"/>
      <c r="CI720" s="14"/>
      <c r="CJ720" s="14"/>
      <c r="CK720" s="14"/>
      <c r="EH720" s="14"/>
      <c r="EI720" s="14"/>
      <c r="EJ720" s="14"/>
      <c r="EK720" s="14"/>
      <c r="EL720" s="14"/>
      <c r="EM720" s="14"/>
      <c r="EN720" s="14"/>
      <c r="EO720" s="14"/>
      <c r="EP720" s="14"/>
      <c r="EQ720" s="14"/>
      <c r="ER720" s="14"/>
      <c r="ES720" s="14"/>
      <c r="ET720" s="14"/>
      <c r="EU720" s="14"/>
      <c r="EV720" s="14"/>
      <c r="EW720" s="14"/>
      <c r="EX720" s="14"/>
      <c r="EY720" s="14"/>
      <c r="EZ720" s="14"/>
      <c r="FA720" s="14"/>
      <c r="FB720" s="14"/>
      <c r="FC720" s="14"/>
      <c r="FD720" s="14"/>
      <c r="FE720" s="14"/>
      <c r="FF720" s="14"/>
      <c r="FG720" s="14"/>
      <c r="FH720" s="14"/>
      <c r="FI720" s="14"/>
      <c r="FJ720" s="14"/>
      <c r="FK720" s="14"/>
      <c r="FL720" s="14"/>
      <c r="FM720" s="14"/>
      <c r="FN720" s="14"/>
      <c r="FO720" s="14"/>
      <c r="FP720" s="14"/>
      <c r="FQ720" s="14"/>
      <c r="FR720" s="14"/>
      <c r="FS720" s="14"/>
      <c r="FT720" s="14"/>
      <c r="FU720" s="14"/>
      <c r="FV720" s="14"/>
      <c r="FW720" s="14"/>
      <c r="FX720" s="14"/>
      <c r="FY720" s="14"/>
      <c r="FZ720" s="14"/>
    </row>
    <row r="721" spans="1:53" ht="60" customHeight="1">
      <c r="A721" s="5"/>
      <c r="B721" s="6"/>
      <c r="C721" s="770"/>
      <c r="D721" s="732"/>
      <c r="E721" s="732"/>
      <c r="F721" s="732"/>
      <c r="G721" s="732"/>
      <c r="H721" s="732"/>
      <c r="I721" s="732"/>
      <c r="J721" s="732"/>
      <c r="K721" s="732"/>
      <c r="L721" s="732"/>
      <c r="M721" s="732"/>
      <c r="N721" s="733"/>
      <c r="O721" s="668" t="s">
        <v>7394</v>
      </c>
      <c r="P721" s="669"/>
      <c r="Q721" s="669"/>
      <c r="R721" s="670"/>
      <c r="S721" s="668" t="s">
        <v>7395</v>
      </c>
      <c r="T721" s="669"/>
      <c r="U721" s="669"/>
      <c r="V721" s="670"/>
      <c r="W721" s="668" t="s">
        <v>7396</v>
      </c>
      <c r="X721" s="669"/>
      <c r="Y721" s="669"/>
      <c r="Z721" s="670"/>
      <c r="AA721" s="668" t="s">
        <v>422</v>
      </c>
      <c r="AB721" s="669"/>
      <c r="AC721" s="669"/>
      <c r="AD721" s="670"/>
    </row>
    <row r="722" spans="1:53" ht="72" customHeight="1">
      <c r="A722" s="5"/>
      <c r="B722" s="6"/>
      <c r="C722" s="971" t="s">
        <v>6698</v>
      </c>
      <c r="D722" s="972"/>
      <c r="E722" s="972"/>
      <c r="F722" s="973"/>
      <c r="G722" s="990" t="s">
        <v>6699</v>
      </c>
      <c r="H722" s="669"/>
      <c r="I722" s="669"/>
      <c r="J722" s="669"/>
      <c r="K722" s="669"/>
      <c r="L722" s="669"/>
      <c r="M722" s="669"/>
      <c r="N722" s="670"/>
      <c r="O722" s="50" t="s">
        <v>5571</v>
      </c>
      <c r="P722" s="63" t="s">
        <v>6029</v>
      </c>
      <c r="Q722" s="63" t="s">
        <v>6030</v>
      </c>
      <c r="R722" s="63" t="s">
        <v>422</v>
      </c>
      <c r="S722" s="50" t="s">
        <v>5571</v>
      </c>
      <c r="T722" s="63" t="s">
        <v>6029</v>
      </c>
      <c r="U722" s="63" t="s">
        <v>6030</v>
      </c>
      <c r="V722" s="63" t="s">
        <v>422</v>
      </c>
      <c r="W722" s="50" t="s">
        <v>5571</v>
      </c>
      <c r="X722" s="63" t="s">
        <v>6029</v>
      </c>
      <c r="Y722" s="63" t="s">
        <v>6030</v>
      </c>
      <c r="Z722" s="63" t="s">
        <v>422</v>
      </c>
      <c r="AA722" s="50" t="s">
        <v>5571</v>
      </c>
      <c r="AB722" s="63" t="s">
        <v>6029</v>
      </c>
      <c r="AC722" s="63" t="s">
        <v>6030</v>
      </c>
      <c r="AD722" s="63" t="s">
        <v>422</v>
      </c>
    </row>
    <row r="723" spans="1:53" ht="15" customHeight="1">
      <c r="A723" s="5"/>
      <c r="B723" s="6"/>
      <c r="C723" s="1017" t="s">
        <v>5560</v>
      </c>
      <c r="D723" s="669"/>
      <c r="E723" s="669"/>
      <c r="F723" s="669"/>
      <c r="G723" s="669"/>
      <c r="H723" s="669"/>
      <c r="I723" s="669"/>
      <c r="J723" s="669"/>
      <c r="K723" s="669"/>
      <c r="L723" s="669"/>
      <c r="M723" s="669"/>
      <c r="N723" s="669"/>
      <c r="O723" s="80">
        <f t="shared" ref="O723:AD723" si="300">IF(AND(SUM(O724:O1298)=0,COUNTIF(O724:O1298,"NS")&gt;0),"NS",IF(AND(SUM(O724:O1298)=0,COUNTIF(O724:O1298,0)&gt;0),0,IF(AND(SUM(O724:O1298)=0,COUNTIF(O724:O1298,"NA")&gt;0),"NA",SUM(O724:O1298))))</f>
        <v>0</v>
      </c>
      <c r="P723" s="80">
        <f t="shared" si="300"/>
        <v>0</v>
      </c>
      <c r="Q723" s="80">
        <f t="shared" si="300"/>
        <v>0</v>
      </c>
      <c r="R723" s="80">
        <f t="shared" si="300"/>
        <v>0</v>
      </c>
      <c r="S723" s="80">
        <f t="shared" si="300"/>
        <v>0</v>
      </c>
      <c r="T723" s="80">
        <f t="shared" si="300"/>
        <v>0</v>
      </c>
      <c r="U723" s="80">
        <f t="shared" si="300"/>
        <v>0</v>
      </c>
      <c r="V723" s="80">
        <f t="shared" si="300"/>
        <v>0</v>
      </c>
      <c r="W723" s="80">
        <f t="shared" si="300"/>
        <v>0</v>
      </c>
      <c r="X723" s="80">
        <f t="shared" si="300"/>
        <v>0</v>
      </c>
      <c r="Y723" s="80">
        <f t="shared" si="300"/>
        <v>0</v>
      </c>
      <c r="Z723" s="80">
        <f t="shared" si="300"/>
        <v>0</v>
      </c>
      <c r="AA723" s="80">
        <f t="shared" si="300"/>
        <v>0</v>
      </c>
      <c r="AB723" s="80">
        <f t="shared" si="300"/>
        <v>0</v>
      </c>
      <c r="AC723" s="80">
        <f t="shared" si="300"/>
        <v>0</v>
      </c>
      <c r="AD723" s="80">
        <f t="shared" si="300"/>
        <v>0</v>
      </c>
      <c r="AL723" t="s">
        <v>5580</v>
      </c>
      <c r="AM723" t="s">
        <v>5581</v>
      </c>
      <c r="AN723" t="s">
        <v>5582</v>
      </c>
      <c r="AO723" t="s">
        <v>5583</v>
      </c>
      <c r="AP723" t="s">
        <v>5584</v>
      </c>
      <c r="AQ723" t="s">
        <v>5585</v>
      </c>
      <c r="AR723" t="s">
        <v>5586</v>
      </c>
      <c r="AS723" t="s">
        <v>5587</v>
      </c>
      <c r="AT723" t="s">
        <v>5588</v>
      </c>
      <c r="AU723" t="s">
        <v>5589</v>
      </c>
      <c r="AV723" t="s">
        <v>5590</v>
      </c>
      <c r="AW723" t="s">
        <v>5591</v>
      </c>
      <c r="AX723" t="s">
        <v>6077</v>
      </c>
      <c r="AY723" t="s">
        <v>6078</v>
      </c>
      <c r="AZ723" t="s">
        <v>6079</v>
      </c>
      <c r="BA723" t="s">
        <v>6080</v>
      </c>
    </row>
    <row r="724" spans="1:53" ht="15" customHeight="1">
      <c r="A724" s="5"/>
      <c r="B724" s="6"/>
      <c r="C724" s="19" t="s">
        <v>5040</v>
      </c>
      <c r="D724" s="634" t="str">
        <f>IF(D143="","",D143)</f>
        <v/>
      </c>
      <c r="E724" s="669"/>
      <c r="F724" s="670"/>
      <c r="G724" s="752" t="str">
        <f>IF(G143="","",G143)</f>
        <v/>
      </c>
      <c r="H724" s="669"/>
      <c r="I724" s="669"/>
      <c r="J724" s="669"/>
      <c r="K724" s="669"/>
      <c r="L724" s="669"/>
      <c r="M724" s="669"/>
      <c r="N724" s="670"/>
      <c r="O724" s="112"/>
      <c r="P724" s="112"/>
      <c r="Q724" s="112"/>
      <c r="R724" s="112"/>
      <c r="S724" s="112"/>
      <c r="T724" s="112"/>
      <c r="U724" s="112"/>
      <c r="V724" s="112"/>
      <c r="W724" s="112"/>
      <c r="X724" s="112"/>
      <c r="Y724" s="112"/>
      <c r="Z724" s="112"/>
      <c r="AA724" s="112"/>
      <c r="AB724" s="112"/>
      <c r="AC724" s="112"/>
      <c r="AD724" s="112"/>
      <c r="AL724">
        <f>O724</f>
        <v>0</v>
      </c>
      <c r="AM724">
        <f>COUNTIF(P724:R724,"NS")</f>
        <v>0</v>
      </c>
      <c r="AN724">
        <f>SUM(P724:R724)</f>
        <v>0</v>
      </c>
      <c r="AO724">
        <f>IF(COUNTIF(O724:R724,"NA")=4,0,IF(OR(AND(AL724=0,AM724&gt;0),AND(AL724="NS",AN724&gt;0), AND(AL724="NS", AM724=0,AN724=0)), 1, IF(OR(AND(AL724&gt;0,AM724&gt;1,AL724&gt;AN724), AND(AL724="NS",AM724=2), AND(AL724="NS",AN724=0,AM724&gt;0),AL724=AN724), 0, 1)))</f>
        <v>0</v>
      </c>
      <c r="AP724">
        <f t="shared" ref="AP724:AP787" si="301">S724</f>
        <v>0</v>
      </c>
      <c r="AQ724">
        <f t="shared" ref="AQ724:AQ787" si="302">COUNTIF(T724:V724,"NS")</f>
        <v>0</v>
      </c>
      <c r="AR724">
        <f t="shared" ref="AR724:AR787" si="303">SUM(T724:V724)</f>
        <v>0</v>
      </c>
      <c r="AS724">
        <f t="shared" ref="AS724:AS787" si="304">IF(COUNTIF(S724:V724,"NA")=4,0,IF(OR(AND(AP724=0,AQ724&gt;0),AND(AP724="NS",AR724&gt;0), AND(AP724="NS", AQ724=0,AR724=0)), 1, IF(OR(AND(AP724&gt;0,AQ724&gt;1,AP724&gt;AR724), AND(AP724="NS",AQ724=2), AND(AP724="NS",AR724=0,AQ724&gt;0),AP724=AR724), 0, 1)))</f>
        <v>0</v>
      </c>
      <c r="AT724">
        <f>W724</f>
        <v>0</v>
      </c>
      <c r="AU724">
        <f>COUNTIF(X724:Z724,"NS")</f>
        <v>0</v>
      </c>
      <c r="AV724">
        <f>SUM(X724:Z724)</f>
        <v>0</v>
      </c>
      <c r="AW724">
        <f>IF(COUNTIF(W724:Z724,"NA")=4,0,IF(OR(AND(AT724=0,AU724&gt;0),AND(AT724="NS",AV724&gt;0), AND(AT724="NS", AU724=0,AV724=0)), 1, IF(OR(AND(AT724&gt;0,AU724&gt;1,AT724&gt;AV724), AND(AT724="NS",AU724=2), AND(AT724="NS",AV724=0,AU724&gt;0),AT724=AV724), 0, 1)))</f>
        <v>0</v>
      </c>
      <c r="AX724">
        <f t="shared" ref="AX724:AX787" si="305">AA724</f>
        <v>0</v>
      </c>
      <c r="AY724">
        <f t="shared" ref="AY724:AY787" si="306">COUNTIF(AB724:AD724,"NS")</f>
        <v>0</v>
      </c>
      <c r="AZ724">
        <f t="shared" ref="AZ724:AZ787" si="307">SUM(AB724:AD724)</f>
        <v>0</v>
      </c>
      <c r="BA724">
        <f t="shared" ref="BA724:BA787" si="308">IF(COUNTIF(AA724:AD724,"NA")=4,0,IF(OR(AND(AX724=0,AY724&gt;0),AND(AX724="NS",AZ724&gt;0), AND(AX724="NS", AY724=0,AZ724=0)), 1, IF(OR(AND(AX724&gt;0,AY724&gt;1,AX724&gt;AZ724), AND(AX724="NS",AY724=2), AND(AX724="NS",AZ724=0,AY724&gt;0),AX724=AZ724), 0, 1)))</f>
        <v>0</v>
      </c>
    </row>
    <row r="725" spans="1:53" ht="15" customHeight="1">
      <c r="A725" s="5"/>
      <c r="B725" s="6"/>
      <c r="C725" s="19" t="s">
        <v>5042</v>
      </c>
      <c r="D725" s="634" t="str">
        <f t="shared" ref="D725:D788" si="309">IF(D144="","",D144)</f>
        <v/>
      </c>
      <c r="E725" s="669"/>
      <c r="F725" s="670"/>
      <c r="G725" s="752" t="str">
        <f t="shared" ref="G725:G788" si="310">IF(G144="","",G144)</f>
        <v/>
      </c>
      <c r="H725" s="669"/>
      <c r="I725" s="669"/>
      <c r="J725" s="669"/>
      <c r="K725" s="669"/>
      <c r="L725" s="669"/>
      <c r="M725" s="669"/>
      <c r="N725" s="670"/>
      <c r="O725" s="112"/>
      <c r="P725" s="112"/>
      <c r="Q725" s="112"/>
      <c r="R725" s="112"/>
      <c r="S725" s="112"/>
      <c r="T725" s="112"/>
      <c r="U725" s="112"/>
      <c r="V725" s="112"/>
      <c r="W725" s="112"/>
      <c r="X725" s="112"/>
      <c r="Y725" s="112"/>
      <c r="Z725" s="112"/>
      <c r="AA725" s="112"/>
      <c r="AB725" s="112"/>
      <c r="AC725" s="112"/>
      <c r="AD725" s="112"/>
      <c r="AL725">
        <f t="shared" ref="AL725:AL787" si="311">O725</f>
        <v>0</v>
      </c>
      <c r="AM725">
        <f t="shared" ref="AM725:AM787" si="312">COUNTIF(P725:R725,"NS")</f>
        <v>0</v>
      </c>
      <c r="AN725">
        <f t="shared" ref="AN725:AN787" si="313">SUM(P725:R725)</f>
        <v>0</v>
      </c>
      <c r="AO725">
        <f t="shared" ref="AO725:AO787" si="314">IF(COUNTIF(O725:R725,"NA")=4,0,IF(OR(AND(AL725=0,AM725&gt;0),AND(AL725="NS",AN725&gt;0), AND(AL725="NS", AM725=0,AN725=0)), 1, IF(OR(AND(AL725&gt;0,AM725&gt;1,AL725&gt;AN725), AND(AL725="NS",AM725=2), AND(AL725="NS",AN725=0,AM725&gt;0),AL725=AN725), 0, 1)))</f>
        <v>0</v>
      </c>
      <c r="AP725">
        <f t="shared" si="301"/>
        <v>0</v>
      </c>
      <c r="AQ725">
        <f t="shared" si="302"/>
        <v>0</v>
      </c>
      <c r="AR725">
        <f t="shared" si="303"/>
        <v>0</v>
      </c>
      <c r="AS725">
        <f t="shared" si="304"/>
        <v>0</v>
      </c>
      <c r="AT725">
        <f t="shared" ref="AT725:AT787" si="315">W725</f>
        <v>0</v>
      </c>
      <c r="AU725">
        <f t="shared" ref="AU725:AU787" si="316">COUNTIF(X725:Z725,"NS")</f>
        <v>0</v>
      </c>
      <c r="AV725">
        <f t="shared" ref="AV725:AV787" si="317">SUM(X725:Z725)</f>
        <v>0</v>
      </c>
      <c r="AW725">
        <f t="shared" ref="AW725:AW787" si="318">IF(COUNTIF(W725:Z725,"NA")=4,0,IF(OR(AND(AT725=0,AU725&gt;0),AND(AT725="NS",AV725&gt;0), AND(AT725="NS", AU725=0,AV725=0)), 1, IF(OR(AND(AT725&gt;0,AU725&gt;1,AT725&gt;AV725), AND(AT725="NS",AU725=2), AND(AT725="NS",AV725=0,AU725&gt;0),AT725=AV725), 0, 1)))</f>
        <v>0</v>
      </c>
      <c r="AX725">
        <f t="shared" si="305"/>
        <v>0</v>
      </c>
      <c r="AY725">
        <f t="shared" si="306"/>
        <v>0</v>
      </c>
      <c r="AZ725">
        <f t="shared" si="307"/>
        <v>0</v>
      </c>
      <c r="BA725">
        <f t="shared" si="308"/>
        <v>0</v>
      </c>
    </row>
    <row r="726" spans="1:53" ht="15" customHeight="1">
      <c r="A726" s="5"/>
      <c r="B726" s="6"/>
      <c r="C726" s="19" t="s">
        <v>5044</v>
      </c>
      <c r="D726" s="634" t="str">
        <f t="shared" si="309"/>
        <v/>
      </c>
      <c r="E726" s="669"/>
      <c r="F726" s="670"/>
      <c r="G726" s="752" t="str">
        <f t="shared" si="310"/>
        <v/>
      </c>
      <c r="H726" s="669"/>
      <c r="I726" s="669"/>
      <c r="J726" s="669"/>
      <c r="K726" s="669"/>
      <c r="L726" s="669"/>
      <c r="M726" s="669"/>
      <c r="N726" s="670"/>
      <c r="O726" s="112"/>
      <c r="P726" s="112"/>
      <c r="Q726" s="112"/>
      <c r="R726" s="112"/>
      <c r="S726" s="112"/>
      <c r="T726" s="112"/>
      <c r="U726" s="112"/>
      <c r="V726" s="112"/>
      <c r="W726" s="112"/>
      <c r="X726" s="112"/>
      <c r="Y726" s="112"/>
      <c r="Z726" s="112"/>
      <c r="AA726" s="112"/>
      <c r="AB726" s="112"/>
      <c r="AC726" s="112"/>
      <c r="AD726" s="112"/>
      <c r="AL726">
        <f t="shared" si="311"/>
        <v>0</v>
      </c>
      <c r="AM726">
        <f t="shared" si="312"/>
        <v>0</v>
      </c>
      <c r="AN726">
        <f t="shared" si="313"/>
        <v>0</v>
      </c>
      <c r="AO726">
        <f t="shared" si="314"/>
        <v>0</v>
      </c>
      <c r="AP726">
        <f t="shared" si="301"/>
        <v>0</v>
      </c>
      <c r="AQ726">
        <f t="shared" si="302"/>
        <v>0</v>
      </c>
      <c r="AR726">
        <f t="shared" si="303"/>
        <v>0</v>
      </c>
      <c r="AS726">
        <f t="shared" si="304"/>
        <v>0</v>
      </c>
      <c r="AT726">
        <f t="shared" si="315"/>
        <v>0</v>
      </c>
      <c r="AU726">
        <f t="shared" si="316"/>
        <v>0</v>
      </c>
      <c r="AV726">
        <f t="shared" si="317"/>
        <v>0</v>
      </c>
      <c r="AW726">
        <f t="shared" si="318"/>
        <v>0</v>
      </c>
      <c r="AX726">
        <f t="shared" si="305"/>
        <v>0</v>
      </c>
      <c r="AY726">
        <f t="shared" si="306"/>
        <v>0</v>
      </c>
      <c r="AZ726">
        <f t="shared" si="307"/>
        <v>0</v>
      </c>
      <c r="BA726">
        <f t="shared" si="308"/>
        <v>0</v>
      </c>
    </row>
    <row r="727" spans="1:53" ht="15" customHeight="1">
      <c r="A727" s="5"/>
      <c r="B727" s="6"/>
      <c r="C727" s="19" t="s">
        <v>5046</v>
      </c>
      <c r="D727" s="634" t="str">
        <f t="shared" si="309"/>
        <v/>
      </c>
      <c r="E727" s="669"/>
      <c r="F727" s="670"/>
      <c r="G727" s="752" t="str">
        <f t="shared" si="310"/>
        <v/>
      </c>
      <c r="H727" s="669"/>
      <c r="I727" s="669"/>
      <c r="J727" s="669"/>
      <c r="K727" s="669"/>
      <c r="L727" s="669"/>
      <c r="M727" s="669"/>
      <c r="N727" s="670"/>
      <c r="O727" s="112"/>
      <c r="P727" s="112"/>
      <c r="Q727" s="112"/>
      <c r="R727" s="112"/>
      <c r="S727" s="112"/>
      <c r="T727" s="112"/>
      <c r="U727" s="112"/>
      <c r="V727" s="112"/>
      <c r="W727" s="112"/>
      <c r="X727" s="112"/>
      <c r="Y727" s="112"/>
      <c r="Z727" s="112"/>
      <c r="AA727" s="112"/>
      <c r="AB727" s="112"/>
      <c r="AC727" s="112"/>
      <c r="AD727" s="112"/>
      <c r="AL727">
        <f t="shared" si="311"/>
        <v>0</v>
      </c>
      <c r="AM727">
        <f t="shared" si="312"/>
        <v>0</v>
      </c>
      <c r="AN727">
        <f t="shared" si="313"/>
        <v>0</v>
      </c>
      <c r="AO727">
        <f t="shared" si="314"/>
        <v>0</v>
      </c>
      <c r="AP727">
        <f t="shared" si="301"/>
        <v>0</v>
      </c>
      <c r="AQ727">
        <f t="shared" si="302"/>
        <v>0</v>
      </c>
      <c r="AR727">
        <f t="shared" si="303"/>
        <v>0</v>
      </c>
      <c r="AS727">
        <f t="shared" si="304"/>
        <v>0</v>
      </c>
      <c r="AT727">
        <f t="shared" si="315"/>
        <v>0</v>
      </c>
      <c r="AU727">
        <f t="shared" si="316"/>
        <v>0</v>
      </c>
      <c r="AV727">
        <f t="shared" si="317"/>
        <v>0</v>
      </c>
      <c r="AW727">
        <f t="shared" si="318"/>
        <v>0</v>
      </c>
      <c r="AX727">
        <f t="shared" si="305"/>
        <v>0</v>
      </c>
      <c r="AY727">
        <f t="shared" si="306"/>
        <v>0</v>
      </c>
      <c r="AZ727">
        <f t="shared" si="307"/>
        <v>0</v>
      </c>
      <c r="BA727">
        <f t="shared" si="308"/>
        <v>0</v>
      </c>
    </row>
    <row r="728" spans="1:53" ht="15" customHeight="1">
      <c r="A728" s="5"/>
      <c r="B728" s="6"/>
      <c r="C728" s="19" t="s">
        <v>5048</v>
      </c>
      <c r="D728" s="634" t="str">
        <f t="shared" si="309"/>
        <v/>
      </c>
      <c r="E728" s="669"/>
      <c r="F728" s="670"/>
      <c r="G728" s="752" t="str">
        <f t="shared" si="310"/>
        <v/>
      </c>
      <c r="H728" s="669"/>
      <c r="I728" s="669"/>
      <c r="J728" s="669"/>
      <c r="K728" s="669"/>
      <c r="L728" s="669"/>
      <c r="M728" s="669"/>
      <c r="N728" s="670"/>
      <c r="O728" s="112"/>
      <c r="P728" s="112"/>
      <c r="Q728" s="112"/>
      <c r="R728" s="112"/>
      <c r="S728" s="112"/>
      <c r="T728" s="112"/>
      <c r="U728" s="112"/>
      <c r="V728" s="112"/>
      <c r="W728" s="112"/>
      <c r="X728" s="112"/>
      <c r="Y728" s="112"/>
      <c r="Z728" s="112"/>
      <c r="AA728" s="112"/>
      <c r="AB728" s="112"/>
      <c r="AC728" s="112"/>
      <c r="AD728" s="112"/>
      <c r="AL728">
        <f t="shared" si="311"/>
        <v>0</v>
      </c>
      <c r="AM728">
        <f t="shared" si="312"/>
        <v>0</v>
      </c>
      <c r="AN728">
        <f t="shared" si="313"/>
        <v>0</v>
      </c>
      <c r="AO728">
        <f t="shared" si="314"/>
        <v>0</v>
      </c>
      <c r="AP728">
        <f t="shared" si="301"/>
        <v>0</v>
      </c>
      <c r="AQ728">
        <f t="shared" si="302"/>
        <v>0</v>
      </c>
      <c r="AR728">
        <f t="shared" si="303"/>
        <v>0</v>
      </c>
      <c r="AS728">
        <f t="shared" si="304"/>
        <v>0</v>
      </c>
      <c r="AT728">
        <f t="shared" si="315"/>
        <v>0</v>
      </c>
      <c r="AU728">
        <f t="shared" si="316"/>
        <v>0</v>
      </c>
      <c r="AV728">
        <f t="shared" si="317"/>
        <v>0</v>
      </c>
      <c r="AW728">
        <f t="shared" si="318"/>
        <v>0</v>
      </c>
      <c r="AX728">
        <f t="shared" si="305"/>
        <v>0</v>
      </c>
      <c r="AY728">
        <f t="shared" si="306"/>
        <v>0</v>
      </c>
      <c r="AZ728">
        <f t="shared" si="307"/>
        <v>0</v>
      </c>
      <c r="BA728">
        <f t="shared" si="308"/>
        <v>0</v>
      </c>
    </row>
    <row r="729" spans="1:53" ht="15" customHeight="1">
      <c r="A729" s="5"/>
      <c r="B729" s="6"/>
      <c r="C729" s="19" t="s">
        <v>5050</v>
      </c>
      <c r="D729" s="634" t="str">
        <f t="shared" si="309"/>
        <v/>
      </c>
      <c r="E729" s="669"/>
      <c r="F729" s="670"/>
      <c r="G729" s="752" t="str">
        <f t="shared" si="310"/>
        <v/>
      </c>
      <c r="H729" s="669"/>
      <c r="I729" s="669"/>
      <c r="J729" s="669"/>
      <c r="K729" s="669"/>
      <c r="L729" s="669"/>
      <c r="M729" s="669"/>
      <c r="N729" s="670"/>
      <c r="O729" s="112"/>
      <c r="P729" s="112"/>
      <c r="Q729" s="112"/>
      <c r="R729" s="112"/>
      <c r="S729" s="112"/>
      <c r="T729" s="112"/>
      <c r="U729" s="112"/>
      <c r="V729" s="112"/>
      <c r="W729" s="112"/>
      <c r="X729" s="112"/>
      <c r="Y729" s="112"/>
      <c r="Z729" s="112"/>
      <c r="AA729" s="112"/>
      <c r="AB729" s="112"/>
      <c r="AC729" s="112"/>
      <c r="AD729" s="112"/>
      <c r="AL729">
        <f t="shared" si="311"/>
        <v>0</v>
      </c>
      <c r="AM729">
        <f t="shared" si="312"/>
        <v>0</v>
      </c>
      <c r="AN729">
        <f t="shared" si="313"/>
        <v>0</v>
      </c>
      <c r="AO729">
        <f t="shared" si="314"/>
        <v>0</v>
      </c>
      <c r="AP729">
        <f t="shared" si="301"/>
        <v>0</v>
      </c>
      <c r="AQ729">
        <f t="shared" si="302"/>
        <v>0</v>
      </c>
      <c r="AR729">
        <f t="shared" si="303"/>
        <v>0</v>
      </c>
      <c r="AS729">
        <f t="shared" si="304"/>
        <v>0</v>
      </c>
      <c r="AT729">
        <f t="shared" si="315"/>
        <v>0</v>
      </c>
      <c r="AU729">
        <f t="shared" si="316"/>
        <v>0</v>
      </c>
      <c r="AV729">
        <f t="shared" si="317"/>
        <v>0</v>
      </c>
      <c r="AW729">
        <f t="shared" si="318"/>
        <v>0</v>
      </c>
      <c r="AX729">
        <f t="shared" si="305"/>
        <v>0</v>
      </c>
      <c r="AY729">
        <f t="shared" si="306"/>
        <v>0</v>
      </c>
      <c r="AZ729">
        <f t="shared" si="307"/>
        <v>0</v>
      </c>
      <c r="BA729">
        <f t="shared" si="308"/>
        <v>0</v>
      </c>
    </row>
    <row r="730" spans="1:53" ht="15" customHeight="1">
      <c r="A730" s="5"/>
      <c r="B730" s="6"/>
      <c r="C730" s="19" t="s">
        <v>5052</v>
      </c>
      <c r="D730" s="634" t="str">
        <f t="shared" si="309"/>
        <v/>
      </c>
      <c r="E730" s="669"/>
      <c r="F730" s="670"/>
      <c r="G730" s="752" t="str">
        <f t="shared" si="310"/>
        <v/>
      </c>
      <c r="H730" s="669"/>
      <c r="I730" s="669"/>
      <c r="J730" s="669"/>
      <c r="K730" s="669"/>
      <c r="L730" s="669"/>
      <c r="M730" s="669"/>
      <c r="N730" s="670"/>
      <c r="O730" s="112"/>
      <c r="P730" s="112"/>
      <c r="Q730" s="112"/>
      <c r="R730" s="112"/>
      <c r="S730" s="112"/>
      <c r="T730" s="112"/>
      <c r="U730" s="112"/>
      <c r="V730" s="112"/>
      <c r="W730" s="112"/>
      <c r="X730" s="112"/>
      <c r="Y730" s="112"/>
      <c r="Z730" s="112"/>
      <c r="AA730" s="112"/>
      <c r="AB730" s="112"/>
      <c r="AC730" s="112"/>
      <c r="AD730" s="112"/>
      <c r="AL730">
        <f t="shared" si="311"/>
        <v>0</v>
      </c>
      <c r="AM730">
        <f t="shared" si="312"/>
        <v>0</v>
      </c>
      <c r="AN730">
        <f t="shared" si="313"/>
        <v>0</v>
      </c>
      <c r="AO730">
        <f t="shared" si="314"/>
        <v>0</v>
      </c>
      <c r="AP730">
        <f t="shared" si="301"/>
        <v>0</v>
      </c>
      <c r="AQ730">
        <f t="shared" si="302"/>
        <v>0</v>
      </c>
      <c r="AR730">
        <f t="shared" si="303"/>
        <v>0</v>
      </c>
      <c r="AS730">
        <f t="shared" si="304"/>
        <v>0</v>
      </c>
      <c r="AT730">
        <f t="shared" si="315"/>
        <v>0</v>
      </c>
      <c r="AU730">
        <f t="shared" si="316"/>
        <v>0</v>
      </c>
      <c r="AV730">
        <f t="shared" si="317"/>
        <v>0</v>
      </c>
      <c r="AW730">
        <f t="shared" si="318"/>
        <v>0</v>
      </c>
      <c r="AX730">
        <f t="shared" si="305"/>
        <v>0</v>
      </c>
      <c r="AY730">
        <f t="shared" si="306"/>
        <v>0</v>
      </c>
      <c r="AZ730">
        <f t="shared" si="307"/>
        <v>0</v>
      </c>
      <c r="BA730">
        <f t="shared" si="308"/>
        <v>0</v>
      </c>
    </row>
    <row r="731" spans="1:53" ht="15" customHeight="1">
      <c r="A731" s="5"/>
      <c r="B731" s="6"/>
      <c r="C731" s="19" t="s">
        <v>5054</v>
      </c>
      <c r="D731" s="634" t="str">
        <f t="shared" si="309"/>
        <v/>
      </c>
      <c r="E731" s="669"/>
      <c r="F731" s="670"/>
      <c r="G731" s="752" t="str">
        <f t="shared" si="310"/>
        <v/>
      </c>
      <c r="H731" s="669"/>
      <c r="I731" s="669"/>
      <c r="J731" s="669"/>
      <c r="K731" s="669"/>
      <c r="L731" s="669"/>
      <c r="M731" s="669"/>
      <c r="N731" s="670"/>
      <c r="O731" s="112"/>
      <c r="P731" s="112"/>
      <c r="Q731" s="112"/>
      <c r="R731" s="112"/>
      <c r="S731" s="112"/>
      <c r="T731" s="112"/>
      <c r="U731" s="112"/>
      <c r="V731" s="112"/>
      <c r="W731" s="112"/>
      <c r="X731" s="112"/>
      <c r="Y731" s="112"/>
      <c r="Z731" s="112"/>
      <c r="AA731" s="112"/>
      <c r="AB731" s="112"/>
      <c r="AC731" s="112"/>
      <c r="AD731" s="112"/>
      <c r="AL731">
        <f t="shared" si="311"/>
        <v>0</v>
      </c>
      <c r="AM731">
        <f t="shared" si="312"/>
        <v>0</v>
      </c>
      <c r="AN731">
        <f t="shared" si="313"/>
        <v>0</v>
      </c>
      <c r="AO731">
        <f t="shared" si="314"/>
        <v>0</v>
      </c>
      <c r="AP731">
        <f t="shared" si="301"/>
        <v>0</v>
      </c>
      <c r="AQ731">
        <f t="shared" si="302"/>
        <v>0</v>
      </c>
      <c r="AR731">
        <f t="shared" si="303"/>
        <v>0</v>
      </c>
      <c r="AS731">
        <f t="shared" si="304"/>
        <v>0</v>
      </c>
      <c r="AT731">
        <f t="shared" si="315"/>
        <v>0</v>
      </c>
      <c r="AU731">
        <f t="shared" si="316"/>
        <v>0</v>
      </c>
      <c r="AV731">
        <f t="shared" si="317"/>
        <v>0</v>
      </c>
      <c r="AW731">
        <f t="shared" si="318"/>
        <v>0</v>
      </c>
      <c r="AX731">
        <f t="shared" si="305"/>
        <v>0</v>
      </c>
      <c r="AY731">
        <f t="shared" si="306"/>
        <v>0</v>
      </c>
      <c r="AZ731">
        <f t="shared" si="307"/>
        <v>0</v>
      </c>
      <c r="BA731">
        <f t="shared" si="308"/>
        <v>0</v>
      </c>
    </row>
    <row r="732" spans="1:53" ht="15" customHeight="1">
      <c r="A732" s="5"/>
      <c r="B732" s="6"/>
      <c r="C732" s="19" t="s">
        <v>5056</v>
      </c>
      <c r="D732" s="634" t="str">
        <f t="shared" si="309"/>
        <v/>
      </c>
      <c r="E732" s="669"/>
      <c r="F732" s="670"/>
      <c r="G732" s="752" t="str">
        <f t="shared" si="310"/>
        <v/>
      </c>
      <c r="H732" s="669"/>
      <c r="I732" s="669"/>
      <c r="J732" s="669"/>
      <c r="K732" s="669"/>
      <c r="L732" s="669"/>
      <c r="M732" s="669"/>
      <c r="N732" s="670"/>
      <c r="O732" s="112"/>
      <c r="P732" s="112"/>
      <c r="Q732" s="112"/>
      <c r="R732" s="112"/>
      <c r="S732" s="112"/>
      <c r="T732" s="112"/>
      <c r="U732" s="112"/>
      <c r="V732" s="112"/>
      <c r="W732" s="112"/>
      <c r="X732" s="112"/>
      <c r="Y732" s="112"/>
      <c r="Z732" s="112"/>
      <c r="AA732" s="112"/>
      <c r="AB732" s="112"/>
      <c r="AC732" s="112"/>
      <c r="AD732" s="112"/>
      <c r="AL732">
        <f t="shared" si="311"/>
        <v>0</v>
      </c>
      <c r="AM732">
        <f t="shared" si="312"/>
        <v>0</v>
      </c>
      <c r="AN732">
        <f t="shared" si="313"/>
        <v>0</v>
      </c>
      <c r="AO732">
        <f t="shared" si="314"/>
        <v>0</v>
      </c>
      <c r="AP732">
        <f t="shared" si="301"/>
        <v>0</v>
      </c>
      <c r="AQ732">
        <f t="shared" si="302"/>
        <v>0</v>
      </c>
      <c r="AR732">
        <f t="shared" si="303"/>
        <v>0</v>
      </c>
      <c r="AS732">
        <f t="shared" si="304"/>
        <v>0</v>
      </c>
      <c r="AT732">
        <f t="shared" si="315"/>
        <v>0</v>
      </c>
      <c r="AU732">
        <f t="shared" si="316"/>
        <v>0</v>
      </c>
      <c r="AV732">
        <f t="shared" si="317"/>
        <v>0</v>
      </c>
      <c r="AW732">
        <f t="shared" si="318"/>
        <v>0</v>
      </c>
      <c r="AX732">
        <f t="shared" si="305"/>
        <v>0</v>
      </c>
      <c r="AY732">
        <f t="shared" si="306"/>
        <v>0</v>
      </c>
      <c r="AZ732">
        <f t="shared" si="307"/>
        <v>0</v>
      </c>
      <c r="BA732">
        <f t="shared" si="308"/>
        <v>0</v>
      </c>
    </row>
    <row r="733" spans="1:53" ht="15" customHeight="1">
      <c r="A733" s="5"/>
      <c r="B733" s="6"/>
      <c r="C733" s="19" t="s">
        <v>5057</v>
      </c>
      <c r="D733" s="634" t="str">
        <f t="shared" si="309"/>
        <v/>
      </c>
      <c r="E733" s="669"/>
      <c r="F733" s="670"/>
      <c r="G733" s="752" t="str">
        <f t="shared" si="310"/>
        <v/>
      </c>
      <c r="H733" s="669"/>
      <c r="I733" s="669"/>
      <c r="J733" s="669"/>
      <c r="K733" s="669"/>
      <c r="L733" s="669"/>
      <c r="M733" s="669"/>
      <c r="N733" s="670"/>
      <c r="O733" s="112"/>
      <c r="P733" s="112"/>
      <c r="Q733" s="112"/>
      <c r="R733" s="112"/>
      <c r="S733" s="112"/>
      <c r="T733" s="112"/>
      <c r="U733" s="112"/>
      <c r="V733" s="112"/>
      <c r="W733" s="112"/>
      <c r="X733" s="112"/>
      <c r="Y733" s="112"/>
      <c r="Z733" s="112"/>
      <c r="AA733" s="112"/>
      <c r="AB733" s="112"/>
      <c r="AC733" s="112"/>
      <c r="AD733" s="112"/>
      <c r="AL733">
        <f t="shared" si="311"/>
        <v>0</v>
      </c>
      <c r="AM733">
        <f t="shared" si="312"/>
        <v>0</v>
      </c>
      <c r="AN733">
        <f t="shared" si="313"/>
        <v>0</v>
      </c>
      <c r="AO733">
        <f t="shared" si="314"/>
        <v>0</v>
      </c>
      <c r="AP733">
        <f t="shared" si="301"/>
        <v>0</v>
      </c>
      <c r="AQ733">
        <f t="shared" si="302"/>
        <v>0</v>
      </c>
      <c r="AR733">
        <f t="shared" si="303"/>
        <v>0</v>
      </c>
      <c r="AS733">
        <f t="shared" si="304"/>
        <v>0</v>
      </c>
      <c r="AT733">
        <f t="shared" si="315"/>
        <v>0</v>
      </c>
      <c r="AU733">
        <f t="shared" si="316"/>
        <v>0</v>
      </c>
      <c r="AV733">
        <f t="shared" si="317"/>
        <v>0</v>
      </c>
      <c r="AW733">
        <f t="shared" si="318"/>
        <v>0</v>
      </c>
      <c r="AX733">
        <f t="shared" si="305"/>
        <v>0</v>
      </c>
      <c r="AY733">
        <f t="shared" si="306"/>
        <v>0</v>
      </c>
      <c r="AZ733">
        <f t="shared" si="307"/>
        <v>0</v>
      </c>
      <c r="BA733">
        <f t="shared" si="308"/>
        <v>0</v>
      </c>
    </row>
    <row r="734" spans="1:53" ht="15" customHeight="1">
      <c r="A734" s="5"/>
      <c r="B734" s="6"/>
      <c r="C734" s="19" t="s">
        <v>5059</v>
      </c>
      <c r="D734" s="634" t="str">
        <f t="shared" si="309"/>
        <v/>
      </c>
      <c r="E734" s="669"/>
      <c r="F734" s="670"/>
      <c r="G734" s="752" t="str">
        <f t="shared" si="310"/>
        <v/>
      </c>
      <c r="H734" s="669"/>
      <c r="I734" s="669"/>
      <c r="J734" s="669"/>
      <c r="K734" s="669"/>
      <c r="L734" s="669"/>
      <c r="M734" s="669"/>
      <c r="N734" s="670"/>
      <c r="O734" s="112"/>
      <c r="P734" s="112"/>
      <c r="Q734" s="112"/>
      <c r="R734" s="112"/>
      <c r="S734" s="112"/>
      <c r="T734" s="112"/>
      <c r="U734" s="112"/>
      <c r="V734" s="112"/>
      <c r="W734" s="112"/>
      <c r="X734" s="112"/>
      <c r="Y734" s="112"/>
      <c r="Z734" s="112"/>
      <c r="AA734" s="112"/>
      <c r="AB734" s="112"/>
      <c r="AC734" s="112"/>
      <c r="AD734" s="112"/>
      <c r="AL734">
        <f t="shared" si="311"/>
        <v>0</v>
      </c>
      <c r="AM734">
        <f t="shared" si="312"/>
        <v>0</v>
      </c>
      <c r="AN734">
        <f t="shared" si="313"/>
        <v>0</v>
      </c>
      <c r="AO734">
        <f t="shared" si="314"/>
        <v>0</v>
      </c>
      <c r="AP734">
        <f t="shared" si="301"/>
        <v>0</v>
      </c>
      <c r="AQ734">
        <f t="shared" si="302"/>
        <v>0</v>
      </c>
      <c r="AR734">
        <f t="shared" si="303"/>
        <v>0</v>
      </c>
      <c r="AS734">
        <f t="shared" si="304"/>
        <v>0</v>
      </c>
      <c r="AT734">
        <f t="shared" si="315"/>
        <v>0</v>
      </c>
      <c r="AU734">
        <f t="shared" si="316"/>
        <v>0</v>
      </c>
      <c r="AV734">
        <f t="shared" si="317"/>
        <v>0</v>
      </c>
      <c r="AW734">
        <f t="shared" si="318"/>
        <v>0</v>
      </c>
      <c r="AX734">
        <f t="shared" si="305"/>
        <v>0</v>
      </c>
      <c r="AY734">
        <f t="shared" si="306"/>
        <v>0</v>
      </c>
      <c r="AZ734">
        <f t="shared" si="307"/>
        <v>0</v>
      </c>
      <c r="BA734">
        <f t="shared" si="308"/>
        <v>0</v>
      </c>
    </row>
    <row r="735" spans="1:53" ht="15" customHeight="1">
      <c r="A735" s="5"/>
      <c r="B735" s="6"/>
      <c r="C735" s="19" t="s">
        <v>5060</v>
      </c>
      <c r="D735" s="634" t="str">
        <f t="shared" si="309"/>
        <v/>
      </c>
      <c r="E735" s="669"/>
      <c r="F735" s="670"/>
      <c r="G735" s="752" t="str">
        <f t="shared" si="310"/>
        <v/>
      </c>
      <c r="H735" s="669"/>
      <c r="I735" s="669"/>
      <c r="J735" s="669"/>
      <c r="K735" s="669"/>
      <c r="L735" s="669"/>
      <c r="M735" s="669"/>
      <c r="N735" s="670"/>
      <c r="O735" s="112"/>
      <c r="P735" s="112"/>
      <c r="Q735" s="112"/>
      <c r="R735" s="112"/>
      <c r="S735" s="112"/>
      <c r="T735" s="112"/>
      <c r="U735" s="112"/>
      <c r="V735" s="112"/>
      <c r="W735" s="112"/>
      <c r="X735" s="112"/>
      <c r="Y735" s="112"/>
      <c r="Z735" s="112"/>
      <c r="AA735" s="112"/>
      <c r="AB735" s="112"/>
      <c r="AC735" s="112"/>
      <c r="AD735" s="112"/>
      <c r="AL735">
        <f t="shared" si="311"/>
        <v>0</v>
      </c>
      <c r="AM735">
        <f t="shared" si="312"/>
        <v>0</v>
      </c>
      <c r="AN735">
        <f t="shared" si="313"/>
        <v>0</v>
      </c>
      <c r="AO735">
        <f t="shared" si="314"/>
        <v>0</v>
      </c>
      <c r="AP735">
        <f t="shared" si="301"/>
        <v>0</v>
      </c>
      <c r="AQ735">
        <f t="shared" si="302"/>
        <v>0</v>
      </c>
      <c r="AR735">
        <f t="shared" si="303"/>
        <v>0</v>
      </c>
      <c r="AS735">
        <f t="shared" si="304"/>
        <v>0</v>
      </c>
      <c r="AT735">
        <f t="shared" si="315"/>
        <v>0</v>
      </c>
      <c r="AU735">
        <f t="shared" si="316"/>
        <v>0</v>
      </c>
      <c r="AV735">
        <f t="shared" si="317"/>
        <v>0</v>
      </c>
      <c r="AW735">
        <f t="shared" si="318"/>
        <v>0</v>
      </c>
      <c r="AX735">
        <f t="shared" si="305"/>
        <v>0</v>
      </c>
      <c r="AY735">
        <f t="shared" si="306"/>
        <v>0</v>
      </c>
      <c r="AZ735">
        <f t="shared" si="307"/>
        <v>0</v>
      </c>
      <c r="BA735">
        <f t="shared" si="308"/>
        <v>0</v>
      </c>
    </row>
    <row r="736" spans="1:53" ht="15" customHeight="1">
      <c r="A736" s="5"/>
      <c r="B736" s="6"/>
      <c r="C736" s="19" t="s">
        <v>5061</v>
      </c>
      <c r="D736" s="634" t="str">
        <f t="shared" si="309"/>
        <v/>
      </c>
      <c r="E736" s="669"/>
      <c r="F736" s="670"/>
      <c r="G736" s="752" t="str">
        <f t="shared" si="310"/>
        <v/>
      </c>
      <c r="H736" s="669"/>
      <c r="I736" s="669"/>
      <c r="J736" s="669"/>
      <c r="K736" s="669"/>
      <c r="L736" s="669"/>
      <c r="M736" s="669"/>
      <c r="N736" s="670"/>
      <c r="O736" s="112"/>
      <c r="P736" s="112"/>
      <c r="Q736" s="112"/>
      <c r="R736" s="112"/>
      <c r="S736" s="112"/>
      <c r="T736" s="112"/>
      <c r="U736" s="112"/>
      <c r="V736" s="112"/>
      <c r="W736" s="112"/>
      <c r="X736" s="112"/>
      <c r="Y736" s="112"/>
      <c r="Z736" s="112"/>
      <c r="AA736" s="112"/>
      <c r="AB736" s="112"/>
      <c r="AC736" s="112"/>
      <c r="AD736" s="112"/>
      <c r="AL736">
        <f t="shared" si="311"/>
        <v>0</v>
      </c>
      <c r="AM736">
        <f t="shared" si="312"/>
        <v>0</v>
      </c>
      <c r="AN736">
        <f t="shared" si="313"/>
        <v>0</v>
      </c>
      <c r="AO736">
        <f t="shared" si="314"/>
        <v>0</v>
      </c>
      <c r="AP736">
        <f t="shared" si="301"/>
        <v>0</v>
      </c>
      <c r="AQ736">
        <f t="shared" si="302"/>
        <v>0</v>
      </c>
      <c r="AR736">
        <f t="shared" si="303"/>
        <v>0</v>
      </c>
      <c r="AS736">
        <f t="shared" si="304"/>
        <v>0</v>
      </c>
      <c r="AT736">
        <f t="shared" si="315"/>
        <v>0</v>
      </c>
      <c r="AU736">
        <f t="shared" si="316"/>
        <v>0</v>
      </c>
      <c r="AV736">
        <f t="shared" si="317"/>
        <v>0</v>
      </c>
      <c r="AW736">
        <f t="shared" si="318"/>
        <v>0</v>
      </c>
      <c r="AX736">
        <f t="shared" si="305"/>
        <v>0</v>
      </c>
      <c r="AY736">
        <f t="shared" si="306"/>
        <v>0</v>
      </c>
      <c r="AZ736">
        <f t="shared" si="307"/>
        <v>0</v>
      </c>
      <c r="BA736">
        <f t="shared" si="308"/>
        <v>0</v>
      </c>
    </row>
    <row r="737" spans="1:53" ht="15" customHeight="1">
      <c r="A737" s="5"/>
      <c r="B737" s="6"/>
      <c r="C737" s="19" t="s">
        <v>5062</v>
      </c>
      <c r="D737" s="634" t="str">
        <f t="shared" si="309"/>
        <v/>
      </c>
      <c r="E737" s="669"/>
      <c r="F737" s="670"/>
      <c r="G737" s="752" t="str">
        <f t="shared" si="310"/>
        <v/>
      </c>
      <c r="H737" s="669"/>
      <c r="I737" s="669"/>
      <c r="J737" s="669"/>
      <c r="K737" s="669"/>
      <c r="L737" s="669"/>
      <c r="M737" s="669"/>
      <c r="N737" s="670"/>
      <c r="O737" s="112"/>
      <c r="P737" s="112"/>
      <c r="Q737" s="112"/>
      <c r="R737" s="112"/>
      <c r="S737" s="112"/>
      <c r="T737" s="112"/>
      <c r="U737" s="112"/>
      <c r="V737" s="112"/>
      <c r="W737" s="112"/>
      <c r="X737" s="112"/>
      <c r="Y737" s="112"/>
      <c r="Z737" s="112"/>
      <c r="AA737" s="112"/>
      <c r="AB737" s="112"/>
      <c r="AC737" s="112"/>
      <c r="AD737" s="112"/>
      <c r="AL737">
        <f t="shared" si="311"/>
        <v>0</v>
      </c>
      <c r="AM737">
        <f t="shared" si="312"/>
        <v>0</v>
      </c>
      <c r="AN737">
        <f t="shared" si="313"/>
        <v>0</v>
      </c>
      <c r="AO737">
        <f t="shared" si="314"/>
        <v>0</v>
      </c>
      <c r="AP737">
        <f t="shared" si="301"/>
        <v>0</v>
      </c>
      <c r="AQ737">
        <f t="shared" si="302"/>
        <v>0</v>
      </c>
      <c r="AR737">
        <f t="shared" si="303"/>
        <v>0</v>
      </c>
      <c r="AS737">
        <f t="shared" si="304"/>
        <v>0</v>
      </c>
      <c r="AT737">
        <f t="shared" si="315"/>
        <v>0</v>
      </c>
      <c r="AU737">
        <f t="shared" si="316"/>
        <v>0</v>
      </c>
      <c r="AV737">
        <f t="shared" si="317"/>
        <v>0</v>
      </c>
      <c r="AW737">
        <f t="shared" si="318"/>
        <v>0</v>
      </c>
      <c r="AX737">
        <f t="shared" si="305"/>
        <v>0</v>
      </c>
      <c r="AY737">
        <f t="shared" si="306"/>
        <v>0</v>
      </c>
      <c r="AZ737">
        <f t="shared" si="307"/>
        <v>0</v>
      </c>
      <c r="BA737">
        <f t="shared" si="308"/>
        <v>0</v>
      </c>
    </row>
    <row r="738" spans="1:53" ht="15" customHeight="1">
      <c r="A738" s="5"/>
      <c r="B738" s="6"/>
      <c r="C738" s="19" t="s">
        <v>5063</v>
      </c>
      <c r="D738" s="634" t="str">
        <f t="shared" si="309"/>
        <v/>
      </c>
      <c r="E738" s="669"/>
      <c r="F738" s="670"/>
      <c r="G738" s="752" t="str">
        <f t="shared" si="310"/>
        <v/>
      </c>
      <c r="H738" s="669"/>
      <c r="I738" s="669"/>
      <c r="J738" s="669"/>
      <c r="K738" s="669"/>
      <c r="L738" s="669"/>
      <c r="M738" s="669"/>
      <c r="N738" s="670"/>
      <c r="O738" s="112"/>
      <c r="P738" s="112"/>
      <c r="Q738" s="112"/>
      <c r="R738" s="112"/>
      <c r="S738" s="112"/>
      <c r="T738" s="112"/>
      <c r="U738" s="112"/>
      <c r="V738" s="112"/>
      <c r="W738" s="112"/>
      <c r="X738" s="112"/>
      <c r="Y738" s="112"/>
      <c r="Z738" s="112"/>
      <c r="AA738" s="112"/>
      <c r="AB738" s="112"/>
      <c r="AC738" s="112"/>
      <c r="AD738" s="112"/>
      <c r="AL738">
        <f t="shared" si="311"/>
        <v>0</v>
      </c>
      <c r="AM738">
        <f t="shared" si="312"/>
        <v>0</v>
      </c>
      <c r="AN738">
        <f t="shared" si="313"/>
        <v>0</v>
      </c>
      <c r="AO738">
        <f t="shared" si="314"/>
        <v>0</v>
      </c>
      <c r="AP738">
        <f t="shared" si="301"/>
        <v>0</v>
      </c>
      <c r="AQ738">
        <f t="shared" si="302"/>
        <v>0</v>
      </c>
      <c r="AR738">
        <f t="shared" si="303"/>
        <v>0</v>
      </c>
      <c r="AS738">
        <f t="shared" si="304"/>
        <v>0</v>
      </c>
      <c r="AT738">
        <f t="shared" si="315"/>
        <v>0</v>
      </c>
      <c r="AU738">
        <f t="shared" si="316"/>
        <v>0</v>
      </c>
      <c r="AV738">
        <f t="shared" si="317"/>
        <v>0</v>
      </c>
      <c r="AW738">
        <f t="shared" si="318"/>
        <v>0</v>
      </c>
      <c r="AX738">
        <f t="shared" si="305"/>
        <v>0</v>
      </c>
      <c r="AY738">
        <f t="shared" si="306"/>
        <v>0</v>
      </c>
      <c r="AZ738">
        <f t="shared" si="307"/>
        <v>0</v>
      </c>
      <c r="BA738">
        <f t="shared" si="308"/>
        <v>0</v>
      </c>
    </row>
    <row r="739" spans="1:53" ht="15" customHeight="1">
      <c r="A739" s="5"/>
      <c r="B739" s="6"/>
      <c r="C739" s="19" t="s">
        <v>5064</v>
      </c>
      <c r="D739" s="634" t="str">
        <f t="shared" si="309"/>
        <v/>
      </c>
      <c r="E739" s="669"/>
      <c r="F739" s="670"/>
      <c r="G739" s="752" t="str">
        <f t="shared" si="310"/>
        <v/>
      </c>
      <c r="H739" s="669"/>
      <c r="I739" s="669"/>
      <c r="J739" s="669"/>
      <c r="K739" s="669"/>
      <c r="L739" s="669"/>
      <c r="M739" s="669"/>
      <c r="N739" s="670"/>
      <c r="O739" s="112"/>
      <c r="P739" s="112"/>
      <c r="Q739" s="112"/>
      <c r="R739" s="112"/>
      <c r="S739" s="112"/>
      <c r="T739" s="112"/>
      <c r="U739" s="112"/>
      <c r="V739" s="112"/>
      <c r="W739" s="112"/>
      <c r="X739" s="112"/>
      <c r="Y739" s="112"/>
      <c r="Z739" s="112"/>
      <c r="AA739" s="112"/>
      <c r="AB739" s="112"/>
      <c r="AC739" s="112"/>
      <c r="AD739" s="112"/>
      <c r="AL739">
        <f t="shared" si="311"/>
        <v>0</v>
      </c>
      <c r="AM739">
        <f t="shared" si="312"/>
        <v>0</v>
      </c>
      <c r="AN739">
        <f t="shared" si="313"/>
        <v>0</v>
      </c>
      <c r="AO739">
        <f t="shared" si="314"/>
        <v>0</v>
      </c>
      <c r="AP739">
        <f t="shared" si="301"/>
        <v>0</v>
      </c>
      <c r="AQ739">
        <f t="shared" si="302"/>
        <v>0</v>
      </c>
      <c r="AR739">
        <f t="shared" si="303"/>
        <v>0</v>
      </c>
      <c r="AS739">
        <f t="shared" si="304"/>
        <v>0</v>
      </c>
      <c r="AT739">
        <f t="shared" si="315"/>
        <v>0</v>
      </c>
      <c r="AU739">
        <f t="shared" si="316"/>
        <v>0</v>
      </c>
      <c r="AV739">
        <f t="shared" si="317"/>
        <v>0</v>
      </c>
      <c r="AW739">
        <f t="shared" si="318"/>
        <v>0</v>
      </c>
      <c r="AX739">
        <f t="shared" si="305"/>
        <v>0</v>
      </c>
      <c r="AY739">
        <f t="shared" si="306"/>
        <v>0</v>
      </c>
      <c r="AZ739">
        <f t="shared" si="307"/>
        <v>0</v>
      </c>
      <c r="BA739">
        <f t="shared" si="308"/>
        <v>0</v>
      </c>
    </row>
    <row r="740" spans="1:53" ht="15" customHeight="1">
      <c r="A740" s="5"/>
      <c r="B740" s="6"/>
      <c r="C740" s="19" t="s">
        <v>5065</v>
      </c>
      <c r="D740" s="634" t="str">
        <f t="shared" si="309"/>
        <v/>
      </c>
      <c r="E740" s="669"/>
      <c r="F740" s="670"/>
      <c r="G740" s="752" t="str">
        <f t="shared" si="310"/>
        <v/>
      </c>
      <c r="H740" s="669"/>
      <c r="I740" s="669"/>
      <c r="J740" s="669"/>
      <c r="K740" s="669"/>
      <c r="L740" s="669"/>
      <c r="M740" s="669"/>
      <c r="N740" s="670"/>
      <c r="O740" s="112"/>
      <c r="P740" s="112"/>
      <c r="Q740" s="112"/>
      <c r="R740" s="112"/>
      <c r="S740" s="112"/>
      <c r="T740" s="112"/>
      <c r="U740" s="112"/>
      <c r="V740" s="112"/>
      <c r="W740" s="112"/>
      <c r="X740" s="112"/>
      <c r="Y740" s="112"/>
      <c r="Z740" s="112"/>
      <c r="AA740" s="112"/>
      <c r="AB740" s="112"/>
      <c r="AC740" s="112"/>
      <c r="AD740" s="112"/>
      <c r="AL740">
        <f t="shared" si="311"/>
        <v>0</v>
      </c>
      <c r="AM740">
        <f t="shared" si="312"/>
        <v>0</v>
      </c>
      <c r="AN740">
        <f t="shared" si="313"/>
        <v>0</v>
      </c>
      <c r="AO740">
        <f t="shared" si="314"/>
        <v>0</v>
      </c>
      <c r="AP740">
        <f t="shared" si="301"/>
        <v>0</v>
      </c>
      <c r="AQ740">
        <f t="shared" si="302"/>
        <v>0</v>
      </c>
      <c r="AR740">
        <f t="shared" si="303"/>
        <v>0</v>
      </c>
      <c r="AS740">
        <f t="shared" si="304"/>
        <v>0</v>
      </c>
      <c r="AT740">
        <f t="shared" si="315"/>
        <v>0</v>
      </c>
      <c r="AU740">
        <f t="shared" si="316"/>
        <v>0</v>
      </c>
      <c r="AV740">
        <f t="shared" si="317"/>
        <v>0</v>
      </c>
      <c r="AW740">
        <f t="shared" si="318"/>
        <v>0</v>
      </c>
      <c r="AX740">
        <f t="shared" si="305"/>
        <v>0</v>
      </c>
      <c r="AY740">
        <f t="shared" si="306"/>
        <v>0</v>
      </c>
      <c r="AZ740">
        <f t="shared" si="307"/>
        <v>0</v>
      </c>
      <c r="BA740">
        <f t="shared" si="308"/>
        <v>0</v>
      </c>
    </row>
    <row r="741" spans="1:53" ht="15" customHeight="1">
      <c r="A741" s="5"/>
      <c r="B741" s="6"/>
      <c r="C741" s="19" t="s">
        <v>5066</v>
      </c>
      <c r="D741" s="634" t="str">
        <f t="shared" si="309"/>
        <v/>
      </c>
      <c r="E741" s="669"/>
      <c r="F741" s="670"/>
      <c r="G741" s="752" t="str">
        <f t="shared" si="310"/>
        <v/>
      </c>
      <c r="H741" s="669"/>
      <c r="I741" s="669"/>
      <c r="J741" s="669"/>
      <c r="K741" s="669"/>
      <c r="L741" s="669"/>
      <c r="M741" s="669"/>
      <c r="N741" s="670"/>
      <c r="O741" s="112"/>
      <c r="P741" s="112"/>
      <c r="Q741" s="112"/>
      <c r="R741" s="112"/>
      <c r="S741" s="112"/>
      <c r="T741" s="112"/>
      <c r="U741" s="112"/>
      <c r="V741" s="112"/>
      <c r="W741" s="112"/>
      <c r="X741" s="112"/>
      <c r="Y741" s="112"/>
      <c r="Z741" s="112"/>
      <c r="AA741" s="112"/>
      <c r="AB741" s="112"/>
      <c r="AC741" s="112"/>
      <c r="AD741" s="112"/>
      <c r="AL741">
        <f t="shared" si="311"/>
        <v>0</v>
      </c>
      <c r="AM741">
        <f t="shared" si="312"/>
        <v>0</v>
      </c>
      <c r="AN741">
        <f t="shared" si="313"/>
        <v>0</v>
      </c>
      <c r="AO741">
        <f t="shared" si="314"/>
        <v>0</v>
      </c>
      <c r="AP741">
        <f t="shared" si="301"/>
        <v>0</v>
      </c>
      <c r="AQ741">
        <f t="shared" si="302"/>
        <v>0</v>
      </c>
      <c r="AR741">
        <f t="shared" si="303"/>
        <v>0</v>
      </c>
      <c r="AS741">
        <f t="shared" si="304"/>
        <v>0</v>
      </c>
      <c r="AT741">
        <f t="shared" si="315"/>
        <v>0</v>
      </c>
      <c r="AU741">
        <f t="shared" si="316"/>
        <v>0</v>
      </c>
      <c r="AV741">
        <f t="shared" si="317"/>
        <v>0</v>
      </c>
      <c r="AW741">
        <f t="shared" si="318"/>
        <v>0</v>
      </c>
      <c r="AX741">
        <f t="shared" si="305"/>
        <v>0</v>
      </c>
      <c r="AY741">
        <f t="shared" si="306"/>
        <v>0</v>
      </c>
      <c r="AZ741">
        <f t="shared" si="307"/>
        <v>0</v>
      </c>
      <c r="BA741">
        <f t="shared" si="308"/>
        <v>0</v>
      </c>
    </row>
    <row r="742" spans="1:53" ht="15" customHeight="1">
      <c r="A742" s="5"/>
      <c r="B742" s="6"/>
      <c r="C742" s="19" t="s">
        <v>5067</v>
      </c>
      <c r="D742" s="634" t="str">
        <f t="shared" si="309"/>
        <v/>
      </c>
      <c r="E742" s="669"/>
      <c r="F742" s="670"/>
      <c r="G742" s="752" t="str">
        <f t="shared" si="310"/>
        <v/>
      </c>
      <c r="H742" s="669"/>
      <c r="I742" s="669"/>
      <c r="J742" s="669"/>
      <c r="K742" s="669"/>
      <c r="L742" s="669"/>
      <c r="M742" s="669"/>
      <c r="N742" s="670"/>
      <c r="O742" s="112"/>
      <c r="P742" s="112"/>
      <c r="Q742" s="112"/>
      <c r="R742" s="112"/>
      <c r="S742" s="112"/>
      <c r="T742" s="112"/>
      <c r="U742" s="112"/>
      <c r="V742" s="112"/>
      <c r="W742" s="112"/>
      <c r="X742" s="112"/>
      <c r="Y742" s="112"/>
      <c r="Z742" s="112"/>
      <c r="AA742" s="112"/>
      <c r="AB742" s="112"/>
      <c r="AC742" s="112"/>
      <c r="AD742" s="112"/>
      <c r="AL742">
        <f t="shared" si="311"/>
        <v>0</v>
      </c>
      <c r="AM742">
        <f t="shared" si="312"/>
        <v>0</v>
      </c>
      <c r="AN742">
        <f t="shared" si="313"/>
        <v>0</v>
      </c>
      <c r="AO742">
        <f t="shared" si="314"/>
        <v>0</v>
      </c>
      <c r="AP742">
        <f t="shared" si="301"/>
        <v>0</v>
      </c>
      <c r="AQ742">
        <f t="shared" si="302"/>
        <v>0</v>
      </c>
      <c r="AR742">
        <f t="shared" si="303"/>
        <v>0</v>
      </c>
      <c r="AS742">
        <f t="shared" si="304"/>
        <v>0</v>
      </c>
      <c r="AT742">
        <f t="shared" si="315"/>
        <v>0</v>
      </c>
      <c r="AU742">
        <f t="shared" si="316"/>
        <v>0</v>
      </c>
      <c r="AV742">
        <f t="shared" si="317"/>
        <v>0</v>
      </c>
      <c r="AW742">
        <f t="shared" si="318"/>
        <v>0</v>
      </c>
      <c r="AX742">
        <f t="shared" si="305"/>
        <v>0</v>
      </c>
      <c r="AY742">
        <f t="shared" si="306"/>
        <v>0</v>
      </c>
      <c r="AZ742">
        <f t="shared" si="307"/>
        <v>0</v>
      </c>
      <c r="BA742">
        <f t="shared" si="308"/>
        <v>0</v>
      </c>
    </row>
    <row r="743" spans="1:53" ht="15" customHeight="1">
      <c r="A743" s="5"/>
      <c r="B743" s="6"/>
      <c r="C743" s="19" t="s">
        <v>5068</v>
      </c>
      <c r="D743" s="634" t="str">
        <f t="shared" si="309"/>
        <v/>
      </c>
      <c r="E743" s="669"/>
      <c r="F743" s="670"/>
      <c r="G743" s="752" t="str">
        <f t="shared" si="310"/>
        <v/>
      </c>
      <c r="H743" s="669"/>
      <c r="I743" s="669"/>
      <c r="J743" s="669"/>
      <c r="K743" s="669"/>
      <c r="L743" s="669"/>
      <c r="M743" s="669"/>
      <c r="N743" s="670"/>
      <c r="O743" s="112"/>
      <c r="P743" s="112"/>
      <c r="Q743" s="112"/>
      <c r="R743" s="112"/>
      <c r="S743" s="112"/>
      <c r="T743" s="112"/>
      <c r="U743" s="112"/>
      <c r="V743" s="112"/>
      <c r="W743" s="112"/>
      <c r="X743" s="112"/>
      <c r="Y743" s="112"/>
      <c r="Z743" s="112"/>
      <c r="AA743" s="112"/>
      <c r="AB743" s="112"/>
      <c r="AC743" s="112"/>
      <c r="AD743" s="112"/>
      <c r="AL743">
        <f t="shared" si="311"/>
        <v>0</v>
      </c>
      <c r="AM743">
        <f t="shared" si="312"/>
        <v>0</v>
      </c>
      <c r="AN743">
        <f t="shared" si="313"/>
        <v>0</v>
      </c>
      <c r="AO743">
        <f t="shared" si="314"/>
        <v>0</v>
      </c>
      <c r="AP743">
        <f t="shared" si="301"/>
        <v>0</v>
      </c>
      <c r="AQ743">
        <f t="shared" si="302"/>
        <v>0</v>
      </c>
      <c r="AR743">
        <f t="shared" si="303"/>
        <v>0</v>
      </c>
      <c r="AS743">
        <f t="shared" si="304"/>
        <v>0</v>
      </c>
      <c r="AT743">
        <f t="shared" si="315"/>
        <v>0</v>
      </c>
      <c r="AU743">
        <f t="shared" si="316"/>
        <v>0</v>
      </c>
      <c r="AV743">
        <f t="shared" si="317"/>
        <v>0</v>
      </c>
      <c r="AW743">
        <f t="shared" si="318"/>
        <v>0</v>
      </c>
      <c r="AX743">
        <f t="shared" si="305"/>
        <v>0</v>
      </c>
      <c r="AY743">
        <f t="shared" si="306"/>
        <v>0</v>
      </c>
      <c r="AZ743">
        <f t="shared" si="307"/>
        <v>0</v>
      </c>
      <c r="BA743">
        <f t="shared" si="308"/>
        <v>0</v>
      </c>
    </row>
    <row r="744" spans="1:53" ht="15" customHeight="1">
      <c r="A744" s="5"/>
      <c r="B744" s="6"/>
      <c r="C744" s="19" t="s">
        <v>5069</v>
      </c>
      <c r="D744" s="634" t="str">
        <f t="shared" si="309"/>
        <v/>
      </c>
      <c r="E744" s="669"/>
      <c r="F744" s="670"/>
      <c r="G744" s="752" t="str">
        <f t="shared" si="310"/>
        <v/>
      </c>
      <c r="H744" s="669"/>
      <c r="I744" s="669"/>
      <c r="J744" s="669"/>
      <c r="K744" s="669"/>
      <c r="L744" s="669"/>
      <c r="M744" s="669"/>
      <c r="N744" s="670"/>
      <c r="O744" s="112"/>
      <c r="P744" s="112"/>
      <c r="Q744" s="112"/>
      <c r="R744" s="112"/>
      <c r="S744" s="112"/>
      <c r="T744" s="112"/>
      <c r="U744" s="112"/>
      <c r="V744" s="112"/>
      <c r="W744" s="112"/>
      <c r="X744" s="112"/>
      <c r="Y744" s="112"/>
      <c r="Z744" s="112"/>
      <c r="AA744" s="112"/>
      <c r="AB744" s="112"/>
      <c r="AC744" s="112"/>
      <c r="AD744" s="112"/>
      <c r="AL744">
        <f t="shared" si="311"/>
        <v>0</v>
      </c>
      <c r="AM744">
        <f t="shared" si="312"/>
        <v>0</v>
      </c>
      <c r="AN744">
        <f t="shared" si="313"/>
        <v>0</v>
      </c>
      <c r="AO744">
        <f t="shared" si="314"/>
        <v>0</v>
      </c>
      <c r="AP744">
        <f t="shared" si="301"/>
        <v>0</v>
      </c>
      <c r="AQ744">
        <f t="shared" si="302"/>
        <v>0</v>
      </c>
      <c r="AR744">
        <f t="shared" si="303"/>
        <v>0</v>
      </c>
      <c r="AS744">
        <f t="shared" si="304"/>
        <v>0</v>
      </c>
      <c r="AT744">
        <f t="shared" si="315"/>
        <v>0</v>
      </c>
      <c r="AU744">
        <f t="shared" si="316"/>
        <v>0</v>
      </c>
      <c r="AV744">
        <f t="shared" si="317"/>
        <v>0</v>
      </c>
      <c r="AW744">
        <f t="shared" si="318"/>
        <v>0</v>
      </c>
      <c r="AX744">
        <f t="shared" si="305"/>
        <v>0</v>
      </c>
      <c r="AY744">
        <f t="shared" si="306"/>
        <v>0</v>
      </c>
      <c r="AZ744">
        <f t="shared" si="307"/>
        <v>0</v>
      </c>
      <c r="BA744">
        <f t="shared" si="308"/>
        <v>0</v>
      </c>
    </row>
    <row r="745" spans="1:53" ht="15" customHeight="1">
      <c r="A745" s="5"/>
      <c r="B745" s="6"/>
      <c r="C745" s="19" t="s">
        <v>5070</v>
      </c>
      <c r="D745" s="634" t="str">
        <f t="shared" si="309"/>
        <v/>
      </c>
      <c r="E745" s="669"/>
      <c r="F745" s="670"/>
      <c r="G745" s="752" t="str">
        <f t="shared" si="310"/>
        <v/>
      </c>
      <c r="H745" s="669"/>
      <c r="I745" s="669"/>
      <c r="J745" s="669"/>
      <c r="K745" s="669"/>
      <c r="L745" s="669"/>
      <c r="M745" s="669"/>
      <c r="N745" s="670"/>
      <c r="O745" s="112"/>
      <c r="P745" s="112"/>
      <c r="Q745" s="112"/>
      <c r="R745" s="112"/>
      <c r="S745" s="112"/>
      <c r="T745" s="112"/>
      <c r="U745" s="112"/>
      <c r="V745" s="112"/>
      <c r="W745" s="112"/>
      <c r="X745" s="112"/>
      <c r="Y745" s="112"/>
      <c r="Z745" s="112"/>
      <c r="AA745" s="112"/>
      <c r="AB745" s="112"/>
      <c r="AC745" s="112"/>
      <c r="AD745" s="112"/>
      <c r="AL745">
        <f t="shared" si="311"/>
        <v>0</v>
      </c>
      <c r="AM745">
        <f t="shared" si="312"/>
        <v>0</v>
      </c>
      <c r="AN745">
        <f t="shared" si="313"/>
        <v>0</v>
      </c>
      <c r="AO745">
        <f t="shared" si="314"/>
        <v>0</v>
      </c>
      <c r="AP745">
        <f t="shared" si="301"/>
        <v>0</v>
      </c>
      <c r="AQ745">
        <f t="shared" si="302"/>
        <v>0</v>
      </c>
      <c r="AR745">
        <f t="shared" si="303"/>
        <v>0</v>
      </c>
      <c r="AS745">
        <f t="shared" si="304"/>
        <v>0</v>
      </c>
      <c r="AT745">
        <f t="shared" si="315"/>
        <v>0</v>
      </c>
      <c r="AU745">
        <f t="shared" si="316"/>
        <v>0</v>
      </c>
      <c r="AV745">
        <f t="shared" si="317"/>
        <v>0</v>
      </c>
      <c r="AW745">
        <f t="shared" si="318"/>
        <v>0</v>
      </c>
      <c r="AX745">
        <f t="shared" si="305"/>
        <v>0</v>
      </c>
      <c r="AY745">
        <f t="shared" si="306"/>
        <v>0</v>
      </c>
      <c r="AZ745">
        <f t="shared" si="307"/>
        <v>0</v>
      </c>
      <c r="BA745">
        <f t="shared" si="308"/>
        <v>0</v>
      </c>
    </row>
    <row r="746" spans="1:53" ht="15" customHeight="1">
      <c r="A746" s="5"/>
      <c r="B746" s="6"/>
      <c r="C746" s="19" t="s">
        <v>5071</v>
      </c>
      <c r="D746" s="634" t="str">
        <f t="shared" si="309"/>
        <v/>
      </c>
      <c r="E746" s="669"/>
      <c r="F746" s="670"/>
      <c r="G746" s="752" t="str">
        <f t="shared" si="310"/>
        <v/>
      </c>
      <c r="H746" s="669"/>
      <c r="I746" s="669"/>
      <c r="J746" s="669"/>
      <c r="K746" s="669"/>
      <c r="L746" s="669"/>
      <c r="M746" s="669"/>
      <c r="N746" s="670"/>
      <c r="O746" s="112"/>
      <c r="P746" s="112"/>
      <c r="Q746" s="112"/>
      <c r="R746" s="112"/>
      <c r="S746" s="112"/>
      <c r="T746" s="112"/>
      <c r="U746" s="112"/>
      <c r="V746" s="112"/>
      <c r="W746" s="112"/>
      <c r="X746" s="112"/>
      <c r="Y746" s="112"/>
      <c r="Z746" s="112"/>
      <c r="AA746" s="112"/>
      <c r="AB746" s="112"/>
      <c r="AC746" s="112"/>
      <c r="AD746" s="112"/>
      <c r="AL746">
        <f t="shared" si="311"/>
        <v>0</v>
      </c>
      <c r="AM746">
        <f t="shared" si="312"/>
        <v>0</v>
      </c>
      <c r="AN746">
        <f t="shared" si="313"/>
        <v>0</v>
      </c>
      <c r="AO746">
        <f t="shared" si="314"/>
        <v>0</v>
      </c>
      <c r="AP746">
        <f t="shared" si="301"/>
        <v>0</v>
      </c>
      <c r="AQ746">
        <f t="shared" si="302"/>
        <v>0</v>
      </c>
      <c r="AR746">
        <f t="shared" si="303"/>
        <v>0</v>
      </c>
      <c r="AS746">
        <f t="shared" si="304"/>
        <v>0</v>
      </c>
      <c r="AT746">
        <f t="shared" si="315"/>
        <v>0</v>
      </c>
      <c r="AU746">
        <f t="shared" si="316"/>
        <v>0</v>
      </c>
      <c r="AV746">
        <f t="shared" si="317"/>
        <v>0</v>
      </c>
      <c r="AW746">
        <f t="shared" si="318"/>
        <v>0</v>
      </c>
      <c r="AX746">
        <f t="shared" si="305"/>
        <v>0</v>
      </c>
      <c r="AY746">
        <f t="shared" si="306"/>
        <v>0</v>
      </c>
      <c r="AZ746">
        <f t="shared" si="307"/>
        <v>0</v>
      </c>
      <c r="BA746">
        <f t="shared" si="308"/>
        <v>0</v>
      </c>
    </row>
    <row r="747" spans="1:53" ht="15" customHeight="1">
      <c r="A747" s="5"/>
      <c r="B747" s="6"/>
      <c r="C747" s="19" t="s">
        <v>5072</v>
      </c>
      <c r="D747" s="634" t="str">
        <f t="shared" si="309"/>
        <v/>
      </c>
      <c r="E747" s="669"/>
      <c r="F747" s="670"/>
      <c r="G747" s="752" t="str">
        <f t="shared" si="310"/>
        <v/>
      </c>
      <c r="H747" s="669"/>
      <c r="I747" s="669"/>
      <c r="J747" s="669"/>
      <c r="K747" s="669"/>
      <c r="L747" s="669"/>
      <c r="M747" s="669"/>
      <c r="N747" s="670"/>
      <c r="O747" s="112"/>
      <c r="P747" s="112"/>
      <c r="Q747" s="112"/>
      <c r="R747" s="112"/>
      <c r="S747" s="112"/>
      <c r="T747" s="112"/>
      <c r="U747" s="112"/>
      <c r="V747" s="112"/>
      <c r="W747" s="112"/>
      <c r="X747" s="112"/>
      <c r="Y747" s="112"/>
      <c r="Z747" s="112"/>
      <c r="AA747" s="112"/>
      <c r="AB747" s="112"/>
      <c r="AC747" s="112"/>
      <c r="AD747" s="112"/>
      <c r="AL747">
        <f t="shared" si="311"/>
        <v>0</v>
      </c>
      <c r="AM747">
        <f t="shared" si="312"/>
        <v>0</v>
      </c>
      <c r="AN747">
        <f t="shared" si="313"/>
        <v>0</v>
      </c>
      <c r="AO747">
        <f t="shared" si="314"/>
        <v>0</v>
      </c>
      <c r="AP747">
        <f t="shared" si="301"/>
        <v>0</v>
      </c>
      <c r="AQ747">
        <f t="shared" si="302"/>
        <v>0</v>
      </c>
      <c r="AR747">
        <f t="shared" si="303"/>
        <v>0</v>
      </c>
      <c r="AS747">
        <f t="shared" si="304"/>
        <v>0</v>
      </c>
      <c r="AT747">
        <f t="shared" si="315"/>
        <v>0</v>
      </c>
      <c r="AU747">
        <f t="shared" si="316"/>
        <v>0</v>
      </c>
      <c r="AV747">
        <f t="shared" si="317"/>
        <v>0</v>
      </c>
      <c r="AW747">
        <f t="shared" si="318"/>
        <v>0</v>
      </c>
      <c r="AX747">
        <f t="shared" si="305"/>
        <v>0</v>
      </c>
      <c r="AY747">
        <f t="shared" si="306"/>
        <v>0</v>
      </c>
      <c r="AZ747">
        <f t="shared" si="307"/>
        <v>0</v>
      </c>
      <c r="BA747">
        <f t="shared" si="308"/>
        <v>0</v>
      </c>
    </row>
    <row r="748" spans="1:53" ht="15" customHeight="1">
      <c r="A748" s="5"/>
      <c r="B748" s="6"/>
      <c r="C748" s="19" t="s">
        <v>5073</v>
      </c>
      <c r="D748" s="634" t="str">
        <f t="shared" si="309"/>
        <v/>
      </c>
      <c r="E748" s="669"/>
      <c r="F748" s="670"/>
      <c r="G748" s="752" t="str">
        <f t="shared" si="310"/>
        <v/>
      </c>
      <c r="H748" s="669"/>
      <c r="I748" s="669"/>
      <c r="J748" s="669"/>
      <c r="K748" s="669"/>
      <c r="L748" s="669"/>
      <c r="M748" s="669"/>
      <c r="N748" s="670"/>
      <c r="O748" s="112"/>
      <c r="P748" s="112"/>
      <c r="Q748" s="112"/>
      <c r="R748" s="112"/>
      <c r="S748" s="112"/>
      <c r="T748" s="112"/>
      <c r="U748" s="112"/>
      <c r="V748" s="112"/>
      <c r="W748" s="112"/>
      <c r="X748" s="112"/>
      <c r="Y748" s="112"/>
      <c r="Z748" s="112"/>
      <c r="AA748" s="112"/>
      <c r="AB748" s="112"/>
      <c r="AC748" s="112"/>
      <c r="AD748" s="112"/>
      <c r="AL748">
        <f t="shared" si="311"/>
        <v>0</v>
      </c>
      <c r="AM748">
        <f t="shared" si="312"/>
        <v>0</v>
      </c>
      <c r="AN748">
        <f t="shared" si="313"/>
        <v>0</v>
      </c>
      <c r="AO748">
        <f t="shared" si="314"/>
        <v>0</v>
      </c>
      <c r="AP748">
        <f t="shared" si="301"/>
        <v>0</v>
      </c>
      <c r="AQ748">
        <f t="shared" si="302"/>
        <v>0</v>
      </c>
      <c r="AR748">
        <f t="shared" si="303"/>
        <v>0</v>
      </c>
      <c r="AS748">
        <f t="shared" si="304"/>
        <v>0</v>
      </c>
      <c r="AT748">
        <f t="shared" si="315"/>
        <v>0</v>
      </c>
      <c r="AU748">
        <f t="shared" si="316"/>
        <v>0</v>
      </c>
      <c r="AV748">
        <f t="shared" si="317"/>
        <v>0</v>
      </c>
      <c r="AW748">
        <f t="shared" si="318"/>
        <v>0</v>
      </c>
      <c r="AX748">
        <f t="shared" si="305"/>
        <v>0</v>
      </c>
      <c r="AY748">
        <f t="shared" si="306"/>
        <v>0</v>
      </c>
      <c r="AZ748">
        <f t="shared" si="307"/>
        <v>0</v>
      </c>
      <c r="BA748">
        <f t="shared" si="308"/>
        <v>0</v>
      </c>
    </row>
    <row r="749" spans="1:53" ht="15" customHeight="1">
      <c r="A749" s="5"/>
      <c r="B749" s="6"/>
      <c r="C749" s="19" t="s">
        <v>5074</v>
      </c>
      <c r="D749" s="634" t="str">
        <f t="shared" si="309"/>
        <v/>
      </c>
      <c r="E749" s="669"/>
      <c r="F749" s="670"/>
      <c r="G749" s="752" t="str">
        <f t="shared" si="310"/>
        <v/>
      </c>
      <c r="H749" s="669"/>
      <c r="I749" s="669"/>
      <c r="J749" s="669"/>
      <c r="K749" s="669"/>
      <c r="L749" s="669"/>
      <c r="M749" s="669"/>
      <c r="N749" s="670"/>
      <c r="O749" s="112"/>
      <c r="P749" s="112"/>
      <c r="Q749" s="112"/>
      <c r="R749" s="112"/>
      <c r="S749" s="112"/>
      <c r="T749" s="112"/>
      <c r="U749" s="112"/>
      <c r="V749" s="112"/>
      <c r="W749" s="112"/>
      <c r="X749" s="112"/>
      <c r="Y749" s="112"/>
      <c r="Z749" s="112"/>
      <c r="AA749" s="112"/>
      <c r="AB749" s="112"/>
      <c r="AC749" s="112"/>
      <c r="AD749" s="112"/>
      <c r="AL749">
        <f t="shared" si="311"/>
        <v>0</v>
      </c>
      <c r="AM749">
        <f t="shared" si="312"/>
        <v>0</v>
      </c>
      <c r="AN749">
        <f t="shared" si="313"/>
        <v>0</v>
      </c>
      <c r="AO749">
        <f t="shared" si="314"/>
        <v>0</v>
      </c>
      <c r="AP749">
        <f t="shared" si="301"/>
        <v>0</v>
      </c>
      <c r="AQ749">
        <f t="shared" si="302"/>
        <v>0</v>
      </c>
      <c r="AR749">
        <f t="shared" si="303"/>
        <v>0</v>
      </c>
      <c r="AS749">
        <f t="shared" si="304"/>
        <v>0</v>
      </c>
      <c r="AT749">
        <f t="shared" si="315"/>
        <v>0</v>
      </c>
      <c r="AU749">
        <f t="shared" si="316"/>
        <v>0</v>
      </c>
      <c r="AV749">
        <f t="shared" si="317"/>
        <v>0</v>
      </c>
      <c r="AW749">
        <f t="shared" si="318"/>
        <v>0</v>
      </c>
      <c r="AX749">
        <f t="shared" si="305"/>
        <v>0</v>
      </c>
      <c r="AY749">
        <f t="shared" si="306"/>
        <v>0</v>
      </c>
      <c r="AZ749">
        <f t="shared" si="307"/>
        <v>0</v>
      </c>
      <c r="BA749">
        <f t="shared" si="308"/>
        <v>0</v>
      </c>
    </row>
    <row r="750" spans="1:53" ht="15" customHeight="1">
      <c r="A750" s="5"/>
      <c r="B750" s="6"/>
      <c r="C750" s="19" t="s">
        <v>5075</v>
      </c>
      <c r="D750" s="634" t="str">
        <f t="shared" si="309"/>
        <v/>
      </c>
      <c r="E750" s="669"/>
      <c r="F750" s="670"/>
      <c r="G750" s="752" t="str">
        <f t="shared" si="310"/>
        <v/>
      </c>
      <c r="H750" s="669"/>
      <c r="I750" s="669"/>
      <c r="J750" s="669"/>
      <c r="K750" s="669"/>
      <c r="L750" s="669"/>
      <c r="M750" s="669"/>
      <c r="N750" s="670"/>
      <c r="O750" s="112"/>
      <c r="P750" s="112"/>
      <c r="Q750" s="112"/>
      <c r="R750" s="112"/>
      <c r="S750" s="112"/>
      <c r="T750" s="112"/>
      <c r="U750" s="112"/>
      <c r="V750" s="112"/>
      <c r="W750" s="112"/>
      <c r="X750" s="112"/>
      <c r="Y750" s="112"/>
      <c r="Z750" s="112"/>
      <c r="AA750" s="112"/>
      <c r="AB750" s="112"/>
      <c r="AC750" s="112"/>
      <c r="AD750" s="112"/>
      <c r="AL750">
        <f t="shared" si="311"/>
        <v>0</v>
      </c>
      <c r="AM750">
        <f t="shared" si="312"/>
        <v>0</v>
      </c>
      <c r="AN750">
        <f t="shared" si="313"/>
        <v>0</v>
      </c>
      <c r="AO750">
        <f t="shared" si="314"/>
        <v>0</v>
      </c>
      <c r="AP750">
        <f t="shared" si="301"/>
        <v>0</v>
      </c>
      <c r="AQ750">
        <f t="shared" si="302"/>
        <v>0</v>
      </c>
      <c r="AR750">
        <f t="shared" si="303"/>
        <v>0</v>
      </c>
      <c r="AS750">
        <f t="shared" si="304"/>
        <v>0</v>
      </c>
      <c r="AT750">
        <f t="shared" si="315"/>
        <v>0</v>
      </c>
      <c r="AU750">
        <f t="shared" si="316"/>
        <v>0</v>
      </c>
      <c r="AV750">
        <f t="shared" si="317"/>
        <v>0</v>
      </c>
      <c r="AW750">
        <f t="shared" si="318"/>
        <v>0</v>
      </c>
      <c r="AX750">
        <f t="shared" si="305"/>
        <v>0</v>
      </c>
      <c r="AY750">
        <f t="shared" si="306"/>
        <v>0</v>
      </c>
      <c r="AZ750">
        <f t="shared" si="307"/>
        <v>0</v>
      </c>
      <c r="BA750">
        <f t="shared" si="308"/>
        <v>0</v>
      </c>
    </row>
    <row r="751" spans="1:53" ht="15" customHeight="1">
      <c r="A751" s="5"/>
      <c r="B751" s="6"/>
      <c r="C751" s="19" t="s">
        <v>5076</v>
      </c>
      <c r="D751" s="634" t="str">
        <f t="shared" si="309"/>
        <v/>
      </c>
      <c r="E751" s="669"/>
      <c r="F751" s="670"/>
      <c r="G751" s="752" t="str">
        <f t="shared" si="310"/>
        <v/>
      </c>
      <c r="H751" s="669"/>
      <c r="I751" s="669"/>
      <c r="J751" s="669"/>
      <c r="K751" s="669"/>
      <c r="L751" s="669"/>
      <c r="M751" s="669"/>
      <c r="N751" s="670"/>
      <c r="O751" s="112"/>
      <c r="P751" s="112"/>
      <c r="Q751" s="112"/>
      <c r="R751" s="112"/>
      <c r="S751" s="112"/>
      <c r="T751" s="112"/>
      <c r="U751" s="112"/>
      <c r="V751" s="112"/>
      <c r="W751" s="112"/>
      <c r="X751" s="112"/>
      <c r="Y751" s="112"/>
      <c r="Z751" s="112"/>
      <c r="AA751" s="112"/>
      <c r="AB751" s="112"/>
      <c r="AC751" s="112"/>
      <c r="AD751" s="112"/>
      <c r="AL751">
        <f t="shared" si="311"/>
        <v>0</v>
      </c>
      <c r="AM751">
        <f t="shared" si="312"/>
        <v>0</v>
      </c>
      <c r="AN751">
        <f t="shared" si="313"/>
        <v>0</v>
      </c>
      <c r="AO751">
        <f t="shared" si="314"/>
        <v>0</v>
      </c>
      <c r="AP751">
        <f t="shared" si="301"/>
        <v>0</v>
      </c>
      <c r="AQ751">
        <f t="shared" si="302"/>
        <v>0</v>
      </c>
      <c r="AR751">
        <f t="shared" si="303"/>
        <v>0</v>
      </c>
      <c r="AS751">
        <f t="shared" si="304"/>
        <v>0</v>
      </c>
      <c r="AT751">
        <f t="shared" si="315"/>
        <v>0</v>
      </c>
      <c r="AU751">
        <f t="shared" si="316"/>
        <v>0</v>
      </c>
      <c r="AV751">
        <f t="shared" si="317"/>
        <v>0</v>
      </c>
      <c r="AW751">
        <f t="shared" si="318"/>
        <v>0</v>
      </c>
      <c r="AX751">
        <f t="shared" si="305"/>
        <v>0</v>
      </c>
      <c r="AY751">
        <f t="shared" si="306"/>
        <v>0</v>
      </c>
      <c r="AZ751">
        <f t="shared" si="307"/>
        <v>0</v>
      </c>
      <c r="BA751">
        <f t="shared" si="308"/>
        <v>0</v>
      </c>
    </row>
    <row r="752" spans="1:53" ht="15" customHeight="1">
      <c r="A752" s="5"/>
      <c r="B752" s="6"/>
      <c r="C752" s="19" t="s">
        <v>5077</v>
      </c>
      <c r="D752" s="634" t="str">
        <f t="shared" si="309"/>
        <v/>
      </c>
      <c r="E752" s="669"/>
      <c r="F752" s="670"/>
      <c r="G752" s="752" t="str">
        <f t="shared" si="310"/>
        <v/>
      </c>
      <c r="H752" s="669"/>
      <c r="I752" s="669"/>
      <c r="J752" s="669"/>
      <c r="K752" s="669"/>
      <c r="L752" s="669"/>
      <c r="M752" s="669"/>
      <c r="N752" s="670"/>
      <c r="O752" s="112"/>
      <c r="P752" s="112"/>
      <c r="Q752" s="112"/>
      <c r="R752" s="112"/>
      <c r="S752" s="112"/>
      <c r="T752" s="112"/>
      <c r="U752" s="112"/>
      <c r="V752" s="112"/>
      <c r="W752" s="112"/>
      <c r="X752" s="112"/>
      <c r="Y752" s="112"/>
      <c r="Z752" s="112"/>
      <c r="AA752" s="112"/>
      <c r="AB752" s="112"/>
      <c r="AC752" s="112"/>
      <c r="AD752" s="112"/>
      <c r="AL752">
        <f t="shared" si="311"/>
        <v>0</v>
      </c>
      <c r="AM752">
        <f t="shared" si="312"/>
        <v>0</v>
      </c>
      <c r="AN752">
        <f t="shared" si="313"/>
        <v>0</v>
      </c>
      <c r="AO752">
        <f t="shared" si="314"/>
        <v>0</v>
      </c>
      <c r="AP752">
        <f t="shared" si="301"/>
        <v>0</v>
      </c>
      <c r="AQ752">
        <f t="shared" si="302"/>
        <v>0</v>
      </c>
      <c r="AR752">
        <f t="shared" si="303"/>
        <v>0</v>
      </c>
      <c r="AS752">
        <f t="shared" si="304"/>
        <v>0</v>
      </c>
      <c r="AT752">
        <f t="shared" si="315"/>
        <v>0</v>
      </c>
      <c r="AU752">
        <f t="shared" si="316"/>
        <v>0</v>
      </c>
      <c r="AV752">
        <f t="shared" si="317"/>
        <v>0</v>
      </c>
      <c r="AW752">
        <f t="shared" si="318"/>
        <v>0</v>
      </c>
      <c r="AX752">
        <f t="shared" si="305"/>
        <v>0</v>
      </c>
      <c r="AY752">
        <f t="shared" si="306"/>
        <v>0</v>
      </c>
      <c r="AZ752">
        <f t="shared" si="307"/>
        <v>0</v>
      </c>
      <c r="BA752">
        <f t="shared" si="308"/>
        <v>0</v>
      </c>
    </row>
    <row r="753" spans="1:53" ht="15" customHeight="1">
      <c r="A753" s="5"/>
      <c r="B753" s="6"/>
      <c r="C753" s="19" t="s">
        <v>5078</v>
      </c>
      <c r="D753" s="634" t="str">
        <f t="shared" si="309"/>
        <v/>
      </c>
      <c r="E753" s="669"/>
      <c r="F753" s="670"/>
      <c r="G753" s="752" t="str">
        <f t="shared" si="310"/>
        <v/>
      </c>
      <c r="H753" s="669"/>
      <c r="I753" s="669"/>
      <c r="J753" s="669"/>
      <c r="K753" s="669"/>
      <c r="L753" s="669"/>
      <c r="M753" s="669"/>
      <c r="N753" s="670"/>
      <c r="O753" s="112"/>
      <c r="P753" s="112"/>
      <c r="Q753" s="112"/>
      <c r="R753" s="112"/>
      <c r="S753" s="112"/>
      <c r="T753" s="112"/>
      <c r="U753" s="112"/>
      <c r="V753" s="112"/>
      <c r="W753" s="112"/>
      <c r="X753" s="112"/>
      <c r="Y753" s="112"/>
      <c r="Z753" s="112"/>
      <c r="AA753" s="112"/>
      <c r="AB753" s="112"/>
      <c r="AC753" s="112"/>
      <c r="AD753" s="112"/>
      <c r="AL753">
        <f t="shared" si="311"/>
        <v>0</v>
      </c>
      <c r="AM753">
        <f t="shared" si="312"/>
        <v>0</v>
      </c>
      <c r="AN753">
        <f t="shared" si="313"/>
        <v>0</v>
      </c>
      <c r="AO753">
        <f t="shared" si="314"/>
        <v>0</v>
      </c>
      <c r="AP753">
        <f t="shared" si="301"/>
        <v>0</v>
      </c>
      <c r="AQ753">
        <f t="shared" si="302"/>
        <v>0</v>
      </c>
      <c r="AR753">
        <f t="shared" si="303"/>
        <v>0</v>
      </c>
      <c r="AS753">
        <f t="shared" si="304"/>
        <v>0</v>
      </c>
      <c r="AT753">
        <f t="shared" si="315"/>
        <v>0</v>
      </c>
      <c r="AU753">
        <f t="shared" si="316"/>
        <v>0</v>
      </c>
      <c r="AV753">
        <f t="shared" si="317"/>
        <v>0</v>
      </c>
      <c r="AW753">
        <f t="shared" si="318"/>
        <v>0</v>
      </c>
      <c r="AX753">
        <f t="shared" si="305"/>
        <v>0</v>
      </c>
      <c r="AY753">
        <f t="shared" si="306"/>
        <v>0</v>
      </c>
      <c r="AZ753">
        <f t="shared" si="307"/>
        <v>0</v>
      </c>
      <c r="BA753">
        <f t="shared" si="308"/>
        <v>0</v>
      </c>
    </row>
    <row r="754" spans="1:53" ht="15" customHeight="1">
      <c r="A754" s="5"/>
      <c r="B754" s="6"/>
      <c r="C754" s="19" t="s">
        <v>5079</v>
      </c>
      <c r="D754" s="634" t="str">
        <f t="shared" si="309"/>
        <v/>
      </c>
      <c r="E754" s="669"/>
      <c r="F754" s="670"/>
      <c r="G754" s="752" t="str">
        <f t="shared" si="310"/>
        <v/>
      </c>
      <c r="H754" s="669"/>
      <c r="I754" s="669"/>
      <c r="J754" s="669"/>
      <c r="K754" s="669"/>
      <c r="L754" s="669"/>
      <c r="M754" s="669"/>
      <c r="N754" s="670"/>
      <c r="O754" s="112"/>
      <c r="P754" s="112"/>
      <c r="Q754" s="112"/>
      <c r="R754" s="112"/>
      <c r="S754" s="112"/>
      <c r="T754" s="112"/>
      <c r="U754" s="112"/>
      <c r="V754" s="112"/>
      <c r="W754" s="112"/>
      <c r="X754" s="112"/>
      <c r="Y754" s="112"/>
      <c r="Z754" s="112"/>
      <c r="AA754" s="112"/>
      <c r="AB754" s="112"/>
      <c r="AC754" s="112"/>
      <c r="AD754" s="112"/>
      <c r="AL754">
        <f t="shared" si="311"/>
        <v>0</v>
      </c>
      <c r="AM754">
        <f t="shared" si="312"/>
        <v>0</v>
      </c>
      <c r="AN754">
        <f t="shared" si="313"/>
        <v>0</v>
      </c>
      <c r="AO754">
        <f t="shared" si="314"/>
        <v>0</v>
      </c>
      <c r="AP754">
        <f t="shared" si="301"/>
        <v>0</v>
      </c>
      <c r="AQ754">
        <f t="shared" si="302"/>
        <v>0</v>
      </c>
      <c r="AR754">
        <f t="shared" si="303"/>
        <v>0</v>
      </c>
      <c r="AS754">
        <f t="shared" si="304"/>
        <v>0</v>
      </c>
      <c r="AT754">
        <f t="shared" si="315"/>
        <v>0</v>
      </c>
      <c r="AU754">
        <f t="shared" si="316"/>
        <v>0</v>
      </c>
      <c r="AV754">
        <f t="shared" si="317"/>
        <v>0</v>
      </c>
      <c r="AW754">
        <f t="shared" si="318"/>
        <v>0</v>
      </c>
      <c r="AX754">
        <f t="shared" si="305"/>
        <v>0</v>
      </c>
      <c r="AY754">
        <f t="shared" si="306"/>
        <v>0</v>
      </c>
      <c r="AZ754">
        <f t="shared" si="307"/>
        <v>0</v>
      </c>
      <c r="BA754">
        <f t="shared" si="308"/>
        <v>0</v>
      </c>
    </row>
    <row r="755" spans="1:53" ht="15" customHeight="1">
      <c r="A755" s="5"/>
      <c r="B755" s="6"/>
      <c r="C755" s="19" t="s">
        <v>5080</v>
      </c>
      <c r="D755" s="634" t="str">
        <f t="shared" si="309"/>
        <v/>
      </c>
      <c r="E755" s="669"/>
      <c r="F755" s="670"/>
      <c r="G755" s="752" t="str">
        <f t="shared" si="310"/>
        <v/>
      </c>
      <c r="H755" s="669"/>
      <c r="I755" s="669"/>
      <c r="J755" s="669"/>
      <c r="K755" s="669"/>
      <c r="L755" s="669"/>
      <c r="M755" s="669"/>
      <c r="N755" s="670"/>
      <c r="O755" s="112"/>
      <c r="P755" s="112"/>
      <c r="Q755" s="112"/>
      <c r="R755" s="112"/>
      <c r="S755" s="112"/>
      <c r="T755" s="112"/>
      <c r="U755" s="112"/>
      <c r="V755" s="112"/>
      <c r="W755" s="112"/>
      <c r="X755" s="112"/>
      <c r="Y755" s="112"/>
      <c r="Z755" s="112"/>
      <c r="AA755" s="112"/>
      <c r="AB755" s="112"/>
      <c r="AC755" s="112"/>
      <c r="AD755" s="112"/>
      <c r="AL755">
        <f t="shared" si="311"/>
        <v>0</v>
      </c>
      <c r="AM755">
        <f t="shared" si="312"/>
        <v>0</v>
      </c>
      <c r="AN755">
        <f t="shared" si="313"/>
        <v>0</v>
      </c>
      <c r="AO755">
        <f t="shared" si="314"/>
        <v>0</v>
      </c>
      <c r="AP755">
        <f t="shared" si="301"/>
        <v>0</v>
      </c>
      <c r="AQ755">
        <f t="shared" si="302"/>
        <v>0</v>
      </c>
      <c r="AR755">
        <f t="shared" si="303"/>
        <v>0</v>
      </c>
      <c r="AS755">
        <f t="shared" si="304"/>
        <v>0</v>
      </c>
      <c r="AT755">
        <f t="shared" si="315"/>
        <v>0</v>
      </c>
      <c r="AU755">
        <f t="shared" si="316"/>
        <v>0</v>
      </c>
      <c r="AV755">
        <f t="shared" si="317"/>
        <v>0</v>
      </c>
      <c r="AW755">
        <f t="shared" si="318"/>
        <v>0</v>
      </c>
      <c r="AX755">
        <f t="shared" si="305"/>
        <v>0</v>
      </c>
      <c r="AY755">
        <f t="shared" si="306"/>
        <v>0</v>
      </c>
      <c r="AZ755">
        <f t="shared" si="307"/>
        <v>0</v>
      </c>
      <c r="BA755">
        <f t="shared" si="308"/>
        <v>0</v>
      </c>
    </row>
    <row r="756" spans="1:53" ht="15" customHeight="1">
      <c r="A756" s="5"/>
      <c r="B756" s="6"/>
      <c r="C756" s="19" t="s">
        <v>5081</v>
      </c>
      <c r="D756" s="634" t="str">
        <f t="shared" si="309"/>
        <v/>
      </c>
      <c r="E756" s="669"/>
      <c r="F756" s="670"/>
      <c r="G756" s="752" t="str">
        <f t="shared" si="310"/>
        <v/>
      </c>
      <c r="H756" s="669"/>
      <c r="I756" s="669"/>
      <c r="J756" s="669"/>
      <c r="K756" s="669"/>
      <c r="L756" s="669"/>
      <c r="M756" s="669"/>
      <c r="N756" s="670"/>
      <c r="O756" s="112"/>
      <c r="P756" s="112"/>
      <c r="Q756" s="112"/>
      <c r="R756" s="112"/>
      <c r="S756" s="112"/>
      <c r="T756" s="112"/>
      <c r="U756" s="112"/>
      <c r="V756" s="112"/>
      <c r="W756" s="112"/>
      <c r="X756" s="112"/>
      <c r="Y756" s="112"/>
      <c r="Z756" s="112"/>
      <c r="AA756" s="112"/>
      <c r="AB756" s="112"/>
      <c r="AC756" s="112"/>
      <c r="AD756" s="112"/>
      <c r="AL756">
        <f t="shared" si="311"/>
        <v>0</v>
      </c>
      <c r="AM756">
        <f t="shared" si="312"/>
        <v>0</v>
      </c>
      <c r="AN756">
        <f t="shared" si="313"/>
        <v>0</v>
      </c>
      <c r="AO756">
        <f t="shared" si="314"/>
        <v>0</v>
      </c>
      <c r="AP756">
        <f t="shared" si="301"/>
        <v>0</v>
      </c>
      <c r="AQ756">
        <f t="shared" si="302"/>
        <v>0</v>
      </c>
      <c r="AR756">
        <f t="shared" si="303"/>
        <v>0</v>
      </c>
      <c r="AS756">
        <f t="shared" si="304"/>
        <v>0</v>
      </c>
      <c r="AT756">
        <f t="shared" si="315"/>
        <v>0</v>
      </c>
      <c r="AU756">
        <f t="shared" si="316"/>
        <v>0</v>
      </c>
      <c r="AV756">
        <f t="shared" si="317"/>
        <v>0</v>
      </c>
      <c r="AW756">
        <f t="shared" si="318"/>
        <v>0</v>
      </c>
      <c r="AX756">
        <f t="shared" si="305"/>
        <v>0</v>
      </c>
      <c r="AY756">
        <f t="shared" si="306"/>
        <v>0</v>
      </c>
      <c r="AZ756">
        <f t="shared" si="307"/>
        <v>0</v>
      </c>
      <c r="BA756">
        <f t="shared" si="308"/>
        <v>0</v>
      </c>
    </row>
    <row r="757" spans="1:53" ht="15" customHeight="1">
      <c r="A757" s="5"/>
      <c r="B757" s="6"/>
      <c r="C757" s="19" t="s">
        <v>5082</v>
      </c>
      <c r="D757" s="634" t="str">
        <f t="shared" si="309"/>
        <v/>
      </c>
      <c r="E757" s="669"/>
      <c r="F757" s="670"/>
      <c r="G757" s="752" t="str">
        <f t="shared" si="310"/>
        <v/>
      </c>
      <c r="H757" s="669"/>
      <c r="I757" s="669"/>
      <c r="J757" s="669"/>
      <c r="K757" s="669"/>
      <c r="L757" s="669"/>
      <c r="M757" s="669"/>
      <c r="N757" s="670"/>
      <c r="O757" s="112"/>
      <c r="P757" s="112"/>
      <c r="Q757" s="112"/>
      <c r="R757" s="112"/>
      <c r="S757" s="112"/>
      <c r="T757" s="112"/>
      <c r="U757" s="112"/>
      <c r="V757" s="112"/>
      <c r="W757" s="112"/>
      <c r="X757" s="112"/>
      <c r="Y757" s="112"/>
      <c r="Z757" s="112"/>
      <c r="AA757" s="112"/>
      <c r="AB757" s="112"/>
      <c r="AC757" s="112"/>
      <c r="AD757" s="112"/>
      <c r="AL757">
        <f t="shared" si="311"/>
        <v>0</v>
      </c>
      <c r="AM757">
        <f t="shared" si="312"/>
        <v>0</v>
      </c>
      <c r="AN757">
        <f t="shared" si="313"/>
        <v>0</v>
      </c>
      <c r="AO757">
        <f t="shared" si="314"/>
        <v>0</v>
      </c>
      <c r="AP757">
        <f t="shared" si="301"/>
        <v>0</v>
      </c>
      <c r="AQ757">
        <f t="shared" si="302"/>
        <v>0</v>
      </c>
      <c r="AR757">
        <f t="shared" si="303"/>
        <v>0</v>
      </c>
      <c r="AS757">
        <f t="shared" si="304"/>
        <v>0</v>
      </c>
      <c r="AT757">
        <f t="shared" si="315"/>
        <v>0</v>
      </c>
      <c r="AU757">
        <f t="shared" si="316"/>
        <v>0</v>
      </c>
      <c r="AV757">
        <f t="shared" si="317"/>
        <v>0</v>
      </c>
      <c r="AW757">
        <f t="shared" si="318"/>
        <v>0</v>
      </c>
      <c r="AX757">
        <f t="shared" si="305"/>
        <v>0</v>
      </c>
      <c r="AY757">
        <f t="shared" si="306"/>
        <v>0</v>
      </c>
      <c r="AZ757">
        <f t="shared" si="307"/>
        <v>0</v>
      </c>
      <c r="BA757">
        <f t="shared" si="308"/>
        <v>0</v>
      </c>
    </row>
    <row r="758" spans="1:53" ht="15" customHeight="1">
      <c r="A758" s="5"/>
      <c r="B758" s="6"/>
      <c r="C758" s="19" t="s">
        <v>5083</v>
      </c>
      <c r="D758" s="634" t="str">
        <f t="shared" si="309"/>
        <v/>
      </c>
      <c r="E758" s="669"/>
      <c r="F758" s="670"/>
      <c r="G758" s="752" t="str">
        <f t="shared" si="310"/>
        <v/>
      </c>
      <c r="H758" s="669"/>
      <c r="I758" s="669"/>
      <c r="J758" s="669"/>
      <c r="K758" s="669"/>
      <c r="L758" s="669"/>
      <c r="M758" s="669"/>
      <c r="N758" s="670"/>
      <c r="O758" s="112"/>
      <c r="P758" s="112"/>
      <c r="Q758" s="112"/>
      <c r="R758" s="112"/>
      <c r="S758" s="112"/>
      <c r="T758" s="112"/>
      <c r="U758" s="112"/>
      <c r="V758" s="112"/>
      <c r="W758" s="112"/>
      <c r="X758" s="112"/>
      <c r="Y758" s="112"/>
      <c r="Z758" s="112"/>
      <c r="AA758" s="112"/>
      <c r="AB758" s="112"/>
      <c r="AC758" s="112"/>
      <c r="AD758" s="112"/>
      <c r="AL758">
        <f t="shared" si="311"/>
        <v>0</v>
      </c>
      <c r="AM758">
        <f t="shared" si="312"/>
        <v>0</v>
      </c>
      <c r="AN758">
        <f t="shared" si="313"/>
        <v>0</v>
      </c>
      <c r="AO758">
        <f t="shared" si="314"/>
        <v>0</v>
      </c>
      <c r="AP758">
        <f t="shared" si="301"/>
        <v>0</v>
      </c>
      <c r="AQ758">
        <f t="shared" si="302"/>
        <v>0</v>
      </c>
      <c r="AR758">
        <f t="shared" si="303"/>
        <v>0</v>
      </c>
      <c r="AS758">
        <f t="shared" si="304"/>
        <v>0</v>
      </c>
      <c r="AT758">
        <f t="shared" si="315"/>
        <v>0</v>
      </c>
      <c r="AU758">
        <f t="shared" si="316"/>
        <v>0</v>
      </c>
      <c r="AV758">
        <f t="shared" si="317"/>
        <v>0</v>
      </c>
      <c r="AW758">
        <f t="shared" si="318"/>
        <v>0</v>
      </c>
      <c r="AX758">
        <f t="shared" si="305"/>
        <v>0</v>
      </c>
      <c r="AY758">
        <f t="shared" si="306"/>
        <v>0</v>
      </c>
      <c r="AZ758">
        <f t="shared" si="307"/>
        <v>0</v>
      </c>
      <c r="BA758">
        <f t="shared" si="308"/>
        <v>0</v>
      </c>
    </row>
    <row r="759" spans="1:53" ht="15" customHeight="1">
      <c r="A759" s="5"/>
      <c r="B759" s="6"/>
      <c r="C759" s="19" t="s">
        <v>6457</v>
      </c>
      <c r="D759" s="634" t="str">
        <f t="shared" si="309"/>
        <v/>
      </c>
      <c r="E759" s="669"/>
      <c r="F759" s="670"/>
      <c r="G759" s="752" t="str">
        <f t="shared" si="310"/>
        <v/>
      </c>
      <c r="H759" s="669"/>
      <c r="I759" s="669"/>
      <c r="J759" s="669"/>
      <c r="K759" s="669"/>
      <c r="L759" s="669"/>
      <c r="M759" s="669"/>
      <c r="N759" s="670"/>
      <c r="O759" s="112"/>
      <c r="P759" s="112"/>
      <c r="Q759" s="112"/>
      <c r="R759" s="112"/>
      <c r="S759" s="112"/>
      <c r="T759" s="112"/>
      <c r="U759" s="112"/>
      <c r="V759" s="112"/>
      <c r="W759" s="112"/>
      <c r="X759" s="112"/>
      <c r="Y759" s="112"/>
      <c r="Z759" s="112"/>
      <c r="AA759" s="112"/>
      <c r="AB759" s="112"/>
      <c r="AC759" s="112"/>
      <c r="AD759" s="112"/>
      <c r="AL759">
        <f t="shared" si="311"/>
        <v>0</v>
      </c>
      <c r="AM759">
        <f t="shared" si="312"/>
        <v>0</v>
      </c>
      <c r="AN759">
        <f t="shared" si="313"/>
        <v>0</v>
      </c>
      <c r="AO759">
        <f t="shared" si="314"/>
        <v>0</v>
      </c>
      <c r="AP759">
        <f t="shared" si="301"/>
        <v>0</v>
      </c>
      <c r="AQ759">
        <f t="shared" si="302"/>
        <v>0</v>
      </c>
      <c r="AR759">
        <f t="shared" si="303"/>
        <v>0</v>
      </c>
      <c r="AS759">
        <f t="shared" si="304"/>
        <v>0</v>
      </c>
      <c r="AT759">
        <f t="shared" si="315"/>
        <v>0</v>
      </c>
      <c r="AU759">
        <f t="shared" si="316"/>
        <v>0</v>
      </c>
      <c r="AV759">
        <f t="shared" si="317"/>
        <v>0</v>
      </c>
      <c r="AW759">
        <f t="shared" si="318"/>
        <v>0</v>
      </c>
      <c r="AX759">
        <f t="shared" si="305"/>
        <v>0</v>
      </c>
      <c r="AY759">
        <f t="shared" si="306"/>
        <v>0</v>
      </c>
      <c r="AZ759">
        <f t="shared" si="307"/>
        <v>0</v>
      </c>
      <c r="BA759">
        <f t="shared" si="308"/>
        <v>0</v>
      </c>
    </row>
    <row r="760" spans="1:53" ht="15" customHeight="1">
      <c r="A760" s="5"/>
      <c r="B760" s="6"/>
      <c r="C760" s="19" t="s">
        <v>6703</v>
      </c>
      <c r="D760" s="634" t="str">
        <f t="shared" si="309"/>
        <v/>
      </c>
      <c r="E760" s="669"/>
      <c r="F760" s="670"/>
      <c r="G760" s="752" t="str">
        <f t="shared" si="310"/>
        <v/>
      </c>
      <c r="H760" s="669"/>
      <c r="I760" s="669"/>
      <c r="J760" s="669"/>
      <c r="K760" s="669"/>
      <c r="L760" s="669"/>
      <c r="M760" s="669"/>
      <c r="N760" s="670"/>
      <c r="O760" s="112"/>
      <c r="P760" s="112"/>
      <c r="Q760" s="112"/>
      <c r="R760" s="112"/>
      <c r="S760" s="112"/>
      <c r="T760" s="112"/>
      <c r="U760" s="112"/>
      <c r="V760" s="112"/>
      <c r="W760" s="112"/>
      <c r="X760" s="112"/>
      <c r="Y760" s="112"/>
      <c r="Z760" s="112"/>
      <c r="AA760" s="112"/>
      <c r="AB760" s="112"/>
      <c r="AC760" s="112"/>
      <c r="AD760" s="112"/>
      <c r="AL760">
        <f t="shared" si="311"/>
        <v>0</v>
      </c>
      <c r="AM760">
        <f t="shared" si="312"/>
        <v>0</v>
      </c>
      <c r="AN760">
        <f t="shared" si="313"/>
        <v>0</v>
      </c>
      <c r="AO760">
        <f t="shared" si="314"/>
        <v>0</v>
      </c>
      <c r="AP760">
        <f t="shared" si="301"/>
        <v>0</v>
      </c>
      <c r="AQ760">
        <f t="shared" si="302"/>
        <v>0</v>
      </c>
      <c r="AR760">
        <f t="shared" si="303"/>
        <v>0</v>
      </c>
      <c r="AS760">
        <f t="shared" si="304"/>
        <v>0</v>
      </c>
      <c r="AT760">
        <f t="shared" si="315"/>
        <v>0</v>
      </c>
      <c r="AU760">
        <f t="shared" si="316"/>
        <v>0</v>
      </c>
      <c r="AV760">
        <f t="shared" si="317"/>
        <v>0</v>
      </c>
      <c r="AW760">
        <f t="shared" si="318"/>
        <v>0</v>
      </c>
      <c r="AX760">
        <f t="shared" si="305"/>
        <v>0</v>
      </c>
      <c r="AY760">
        <f t="shared" si="306"/>
        <v>0</v>
      </c>
      <c r="AZ760">
        <f t="shared" si="307"/>
        <v>0</v>
      </c>
      <c r="BA760">
        <f t="shared" si="308"/>
        <v>0</v>
      </c>
    </row>
    <row r="761" spans="1:53" ht="15" customHeight="1">
      <c r="A761" s="5"/>
      <c r="B761" s="6"/>
      <c r="C761" s="19" t="s">
        <v>6704</v>
      </c>
      <c r="D761" s="634" t="str">
        <f t="shared" si="309"/>
        <v/>
      </c>
      <c r="E761" s="669"/>
      <c r="F761" s="670"/>
      <c r="G761" s="752" t="str">
        <f t="shared" si="310"/>
        <v/>
      </c>
      <c r="H761" s="669"/>
      <c r="I761" s="669"/>
      <c r="J761" s="669"/>
      <c r="K761" s="669"/>
      <c r="L761" s="669"/>
      <c r="M761" s="669"/>
      <c r="N761" s="670"/>
      <c r="O761" s="112"/>
      <c r="P761" s="112"/>
      <c r="Q761" s="112"/>
      <c r="R761" s="112"/>
      <c r="S761" s="112"/>
      <c r="T761" s="112"/>
      <c r="U761" s="112"/>
      <c r="V761" s="112"/>
      <c r="W761" s="112"/>
      <c r="X761" s="112"/>
      <c r="Y761" s="112"/>
      <c r="Z761" s="112"/>
      <c r="AA761" s="112"/>
      <c r="AB761" s="112"/>
      <c r="AC761" s="112"/>
      <c r="AD761" s="112"/>
      <c r="AL761">
        <f t="shared" si="311"/>
        <v>0</v>
      </c>
      <c r="AM761">
        <f t="shared" si="312"/>
        <v>0</v>
      </c>
      <c r="AN761">
        <f t="shared" si="313"/>
        <v>0</v>
      </c>
      <c r="AO761">
        <f t="shared" si="314"/>
        <v>0</v>
      </c>
      <c r="AP761">
        <f t="shared" si="301"/>
        <v>0</v>
      </c>
      <c r="AQ761">
        <f t="shared" si="302"/>
        <v>0</v>
      </c>
      <c r="AR761">
        <f t="shared" si="303"/>
        <v>0</v>
      </c>
      <c r="AS761">
        <f t="shared" si="304"/>
        <v>0</v>
      </c>
      <c r="AT761">
        <f t="shared" si="315"/>
        <v>0</v>
      </c>
      <c r="AU761">
        <f t="shared" si="316"/>
        <v>0</v>
      </c>
      <c r="AV761">
        <f t="shared" si="317"/>
        <v>0</v>
      </c>
      <c r="AW761">
        <f t="shared" si="318"/>
        <v>0</v>
      </c>
      <c r="AX761">
        <f t="shared" si="305"/>
        <v>0</v>
      </c>
      <c r="AY761">
        <f t="shared" si="306"/>
        <v>0</v>
      </c>
      <c r="AZ761">
        <f t="shared" si="307"/>
        <v>0</v>
      </c>
      <c r="BA761">
        <f t="shared" si="308"/>
        <v>0</v>
      </c>
    </row>
    <row r="762" spans="1:53" ht="15" customHeight="1">
      <c r="A762" s="5"/>
      <c r="B762" s="6"/>
      <c r="C762" s="19" t="s">
        <v>6705</v>
      </c>
      <c r="D762" s="634" t="str">
        <f t="shared" si="309"/>
        <v/>
      </c>
      <c r="E762" s="669"/>
      <c r="F762" s="670"/>
      <c r="G762" s="752" t="str">
        <f t="shared" si="310"/>
        <v/>
      </c>
      <c r="H762" s="669"/>
      <c r="I762" s="669"/>
      <c r="J762" s="669"/>
      <c r="K762" s="669"/>
      <c r="L762" s="669"/>
      <c r="M762" s="669"/>
      <c r="N762" s="670"/>
      <c r="O762" s="112"/>
      <c r="P762" s="112"/>
      <c r="Q762" s="112"/>
      <c r="R762" s="112"/>
      <c r="S762" s="112"/>
      <c r="T762" s="112"/>
      <c r="U762" s="112"/>
      <c r="V762" s="112"/>
      <c r="W762" s="112"/>
      <c r="X762" s="112"/>
      <c r="Y762" s="112"/>
      <c r="Z762" s="112"/>
      <c r="AA762" s="112"/>
      <c r="AB762" s="112"/>
      <c r="AC762" s="112"/>
      <c r="AD762" s="112"/>
      <c r="AL762">
        <f t="shared" si="311"/>
        <v>0</v>
      </c>
      <c r="AM762">
        <f t="shared" si="312"/>
        <v>0</v>
      </c>
      <c r="AN762">
        <f t="shared" si="313"/>
        <v>0</v>
      </c>
      <c r="AO762">
        <f t="shared" si="314"/>
        <v>0</v>
      </c>
      <c r="AP762">
        <f t="shared" si="301"/>
        <v>0</v>
      </c>
      <c r="AQ762">
        <f t="shared" si="302"/>
        <v>0</v>
      </c>
      <c r="AR762">
        <f t="shared" si="303"/>
        <v>0</v>
      </c>
      <c r="AS762">
        <f t="shared" si="304"/>
        <v>0</v>
      </c>
      <c r="AT762">
        <f t="shared" si="315"/>
        <v>0</v>
      </c>
      <c r="AU762">
        <f t="shared" si="316"/>
        <v>0</v>
      </c>
      <c r="AV762">
        <f t="shared" si="317"/>
        <v>0</v>
      </c>
      <c r="AW762">
        <f t="shared" si="318"/>
        <v>0</v>
      </c>
      <c r="AX762">
        <f t="shared" si="305"/>
        <v>0</v>
      </c>
      <c r="AY762">
        <f t="shared" si="306"/>
        <v>0</v>
      </c>
      <c r="AZ762">
        <f t="shared" si="307"/>
        <v>0</v>
      </c>
      <c r="BA762">
        <f t="shared" si="308"/>
        <v>0</v>
      </c>
    </row>
    <row r="763" spans="1:53" ht="15" customHeight="1">
      <c r="A763" s="5"/>
      <c r="B763" s="6"/>
      <c r="C763" s="19" t="s">
        <v>6706</v>
      </c>
      <c r="D763" s="634" t="str">
        <f t="shared" si="309"/>
        <v/>
      </c>
      <c r="E763" s="669"/>
      <c r="F763" s="670"/>
      <c r="G763" s="752" t="str">
        <f t="shared" si="310"/>
        <v/>
      </c>
      <c r="H763" s="669"/>
      <c r="I763" s="669"/>
      <c r="J763" s="669"/>
      <c r="K763" s="669"/>
      <c r="L763" s="669"/>
      <c r="M763" s="669"/>
      <c r="N763" s="670"/>
      <c r="O763" s="112"/>
      <c r="P763" s="112"/>
      <c r="Q763" s="112"/>
      <c r="R763" s="112"/>
      <c r="S763" s="112"/>
      <c r="T763" s="112"/>
      <c r="U763" s="112"/>
      <c r="V763" s="112"/>
      <c r="W763" s="112"/>
      <c r="X763" s="112"/>
      <c r="Y763" s="112"/>
      <c r="Z763" s="112"/>
      <c r="AA763" s="112"/>
      <c r="AB763" s="112"/>
      <c r="AC763" s="112"/>
      <c r="AD763" s="112"/>
      <c r="AL763">
        <f t="shared" si="311"/>
        <v>0</v>
      </c>
      <c r="AM763">
        <f t="shared" si="312"/>
        <v>0</v>
      </c>
      <c r="AN763">
        <f t="shared" si="313"/>
        <v>0</v>
      </c>
      <c r="AO763">
        <f t="shared" si="314"/>
        <v>0</v>
      </c>
      <c r="AP763">
        <f t="shared" si="301"/>
        <v>0</v>
      </c>
      <c r="AQ763">
        <f t="shared" si="302"/>
        <v>0</v>
      </c>
      <c r="AR763">
        <f t="shared" si="303"/>
        <v>0</v>
      </c>
      <c r="AS763">
        <f t="shared" si="304"/>
        <v>0</v>
      </c>
      <c r="AT763">
        <f t="shared" si="315"/>
        <v>0</v>
      </c>
      <c r="AU763">
        <f t="shared" si="316"/>
        <v>0</v>
      </c>
      <c r="AV763">
        <f t="shared" si="317"/>
        <v>0</v>
      </c>
      <c r="AW763">
        <f t="shared" si="318"/>
        <v>0</v>
      </c>
      <c r="AX763">
        <f t="shared" si="305"/>
        <v>0</v>
      </c>
      <c r="AY763">
        <f t="shared" si="306"/>
        <v>0</v>
      </c>
      <c r="AZ763">
        <f t="shared" si="307"/>
        <v>0</v>
      </c>
      <c r="BA763">
        <f t="shared" si="308"/>
        <v>0</v>
      </c>
    </row>
    <row r="764" spans="1:53" ht="15" customHeight="1">
      <c r="A764" s="5"/>
      <c r="B764" s="6"/>
      <c r="C764" s="19" t="s">
        <v>6707</v>
      </c>
      <c r="D764" s="634" t="str">
        <f t="shared" si="309"/>
        <v/>
      </c>
      <c r="E764" s="669"/>
      <c r="F764" s="670"/>
      <c r="G764" s="752" t="str">
        <f t="shared" si="310"/>
        <v/>
      </c>
      <c r="H764" s="669"/>
      <c r="I764" s="669"/>
      <c r="J764" s="669"/>
      <c r="K764" s="669"/>
      <c r="L764" s="669"/>
      <c r="M764" s="669"/>
      <c r="N764" s="670"/>
      <c r="O764" s="112"/>
      <c r="P764" s="112"/>
      <c r="Q764" s="112"/>
      <c r="R764" s="112"/>
      <c r="S764" s="112"/>
      <c r="T764" s="112"/>
      <c r="U764" s="112"/>
      <c r="V764" s="112"/>
      <c r="W764" s="112"/>
      <c r="X764" s="112"/>
      <c r="Y764" s="112"/>
      <c r="Z764" s="112"/>
      <c r="AA764" s="112"/>
      <c r="AB764" s="112"/>
      <c r="AC764" s="112"/>
      <c r="AD764" s="112"/>
      <c r="AL764">
        <f t="shared" si="311"/>
        <v>0</v>
      </c>
      <c r="AM764">
        <f t="shared" si="312"/>
        <v>0</v>
      </c>
      <c r="AN764">
        <f t="shared" si="313"/>
        <v>0</v>
      </c>
      <c r="AO764">
        <f t="shared" si="314"/>
        <v>0</v>
      </c>
      <c r="AP764">
        <f t="shared" si="301"/>
        <v>0</v>
      </c>
      <c r="AQ764">
        <f t="shared" si="302"/>
        <v>0</v>
      </c>
      <c r="AR764">
        <f t="shared" si="303"/>
        <v>0</v>
      </c>
      <c r="AS764">
        <f t="shared" si="304"/>
        <v>0</v>
      </c>
      <c r="AT764">
        <f t="shared" si="315"/>
        <v>0</v>
      </c>
      <c r="AU764">
        <f t="shared" si="316"/>
        <v>0</v>
      </c>
      <c r="AV764">
        <f t="shared" si="317"/>
        <v>0</v>
      </c>
      <c r="AW764">
        <f t="shared" si="318"/>
        <v>0</v>
      </c>
      <c r="AX764">
        <f t="shared" si="305"/>
        <v>0</v>
      </c>
      <c r="AY764">
        <f t="shared" si="306"/>
        <v>0</v>
      </c>
      <c r="AZ764">
        <f t="shared" si="307"/>
        <v>0</v>
      </c>
      <c r="BA764">
        <f t="shared" si="308"/>
        <v>0</v>
      </c>
    </row>
    <row r="765" spans="1:53" ht="15" customHeight="1">
      <c r="A765" s="5"/>
      <c r="B765" s="6"/>
      <c r="C765" s="19" t="s">
        <v>6708</v>
      </c>
      <c r="D765" s="634" t="str">
        <f t="shared" si="309"/>
        <v/>
      </c>
      <c r="E765" s="669"/>
      <c r="F765" s="670"/>
      <c r="G765" s="752" t="str">
        <f t="shared" si="310"/>
        <v/>
      </c>
      <c r="H765" s="669"/>
      <c r="I765" s="669"/>
      <c r="J765" s="669"/>
      <c r="K765" s="669"/>
      <c r="L765" s="669"/>
      <c r="M765" s="669"/>
      <c r="N765" s="670"/>
      <c r="O765" s="112"/>
      <c r="P765" s="112"/>
      <c r="Q765" s="112"/>
      <c r="R765" s="112"/>
      <c r="S765" s="112"/>
      <c r="T765" s="112"/>
      <c r="U765" s="112"/>
      <c r="V765" s="112"/>
      <c r="W765" s="112"/>
      <c r="X765" s="112"/>
      <c r="Y765" s="112"/>
      <c r="Z765" s="112"/>
      <c r="AA765" s="112"/>
      <c r="AB765" s="112"/>
      <c r="AC765" s="112"/>
      <c r="AD765" s="112"/>
      <c r="AL765">
        <f t="shared" si="311"/>
        <v>0</v>
      </c>
      <c r="AM765">
        <f t="shared" si="312"/>
        <v>0</v>
      </c>
      <c r="AN765">
        <f t="shared" si="313"/>
        <v>0</v>
      </c>
      <c r="AO765">
        <f t="shared" si="314"/>
        <v>0</v>
      </c>
      <c r="AP765">
        <f t="shared" si="301"/>
        <v>0</v>
      </c>
      <c r="AQ765">
        <f t="shared" si="302"/>
        <v>0</v>
      </c>
      <c r="AR765">
        <f t="shared" si="303"/>
        <v>0</v>
      </c>
      <c r="AS765">
        <f t="shared" si="304"/>
        <v>0</v>
      </c>
      <c r="AT765">
        <f t="shared" si="315"/>
        <v>0</v>
      </c>
      <c r="AU765">
        <f t="shared" si="316"/>
        <v>0</v>
      </c>
      <c r="AV765">
        <f t="shared" si="317"/>
        <v>0</v>
      </c>
      <c r="AW765">
        <f t="shared" si="318"/>
        <v>0</v>
      </c>
      <c r="AX765">
        <f t="shared" si="305"/>
        <v>0</v>
      </c>
      <c r="AY765">
        <f t="shared" si="306"/>
        <v>0</v>
      </c>
      <c r="AZ765">
        <f t="shared" si="307"/>
        <v>0</v>
      </c>
      <c r="BA765">
        <f t="shared" si="308"/>
        <v>0</v>
      </c>
    </row>
    <row r="766" spans="1:53" ht="15" customHeight="1">
      <c r="A766" s="5"/>
      <c r="B766" s="6"/>
      <c r="C766" s="19" t="s">
        <v>6709</v>
      </c>
      <c r="D766" s="634" t="str">
        <f t="shared" si="309"/>
        <v/>
      </c>
      <c r="E766" s="669"/>
      <c r="F766" s="670"/>
      <c r="G766" s="752" t="str">
        <f t="shared" si="310"/>
        <v/>
      </c>
      <c r="H766" s="669"/>
      <c r="I766" s="669"/>
      <c r="J766" s="669"/>
      <c r="K766" s="669"/>
      <c r="L766" s="669"/>
      <c r="M766" s="669"/>
      <c r="N766" s="670"/>
      <c r="O766" s="112"/>
      <c r="P766" s="112"/>
      <c r="Q766" s="112"/>
      <c r="R766" s="112"/>
      <c r="S766" s="112"/>
      <c r="T766" s="112"/>
      <c r="U766" s="112"/>
      <c r="V766" s="112"/>
      <c r="W766" s="112"/>
      <c r="X766" s="112"/>
      <c r="Y766" s="112"/>
      <c r="Z766" s="112"/>
      <c r="AA766" s="112"/>
      <c r="AB766" s="112"/>
      <c r="AC766" s="112"/>
      <c r="AD766" s="112"/>
      <c r="AL766">
        <f t="shared" si="311"/>
        <v>0</v>
      </c>
      <c r="AM766">
        <f t="shared" si="312"/>
        <v>0</v>
      </c>
      <c r="AN766">
        <f t="shared" si="313"/>
        <v>0</v>
      </c>
      <c r="AO766">
        <f t="shared" si="314"/>
        <v>0</v>
      </c>
      <c r="AP766">
        <f t="shared" si="301"/>
        <v>0</v>
      </c>
      <c r="AQ766">
        <f t="shared" si="302"/>
        <v>0</v>
      </c>
      <c r="AR766">
        <f t="shared" si="303"/>
        <v>0</v>
      </c>
      <c r="AS766">
        <f t="shared" si="304"/>
        <v>0</v>
      </c>
      <c r="AT766">
        <f t="shared" si="315"/>
        <v>0</v>
      </c>
      <c r="AU766">
        <f t="shared" si="316"/>
        <v>0</v>
      </c>
      <c r="AV766">
        <f t="shared" si="317"/>
        <v>0</v>
      </c>
      <c r="AW766">
        <f t="shared" si="318"/>
        <v>0</v>
      </c>
      <c r="AX766">
        <f t="shared" si="305"/>
        <v>0</v>
      </c>
      <c r="AY766">
        <f t="shared" si="306"/>
        <v>0</v>
      </c>
      <c r="AZ766">
        <f t="shared" si="307"/>
        <v>0</v>
      </c>
      <c r="BA766">
        <f t="shared" si="308"/>
        <v>0</v>
      </c>
    </row>
    <row r="767" spans="1:53" ht="15" customHeight="1">
      <c r="A767" s="5"/>
      <c r="B767" s="6"/>
      <c r="C767" s="19" t="s">
        <v>6710</v>
      </c>
      <c r="D767" s="634" t="str">
        <f t="shared" si="309"/>
        <v/>
      </c>
      <c r="E767" s="669"/>
      <c r="F767" s="670"/>
      <c r="G767" s="752" t="str">
        <f t="shared" si="310"/>
        <v/>
      </c>
      <c r="H767" s="669"/>
      <c r="I767" s="669"/>
      <c r="J767" s="669"/>
      <c r="K767" s="669"/>
      <c r="L767" s="669"/>
      <c r="M767" s="669"/>
      <c r="N767" s="670"/>
      <c r="O767" s="112"/>
      <c r="P767" s="112"/>
      <c r="Q767" s="112"/>
      <c r="R767" s="112"/>
      <c r="S767" s="112"/>
      <c r="T767" s="112"/>
      <c r="U767" s="112"/>
      <c r="V767" s="112"/>
      <c r="W767" s="112"/>
      <c r="X767" s="112"/>
      <c r="Y767" s="112"/>
      <c r="Z767" s="112"/>
      <c r="AA767" s="112"/>
      <c r="AB767" s="112"/>
      <c r="AC767" s="112"/>
      <c r="AD767" s="112"/>
      <c r="AL767">
        <f t="shared" si="311"/>
        <v>0</v>
      </c>
      <c r="AM767">
        <f t="shared" si="312"/>
        <v>0</v>
      </c>
      <c r="AN767">
        <f t="shared" si="313"/>
        <v>0</v>
      </c>
      <c r="AO767">
        <f t="shared" si="314"/>
        <v>0</v>
      </c>
      <c r="AP767">
        <f t="shared" si="301"/>
        <v>0</v>
      </c>
      <c r="AQ767">
        <f t="shared" si="302"/>
        <v>0</v>
      </c>
      <c r="AR767">
        <f t="shared" si="303"/>
        <v>0</v>
      </c>
      <c r="AS767">
        <f t="shared" si="304"/>
        <v>0</v>
      </c>
      <c r="AT767">
        <f t="shared" si="315"/>
        <v>0</v>
      </c>
      <c r="AU767">
        <f t="shared" si="316"/>
        <v>0</v>
      </c>
      <c r="AV767">
        <f t="shared" si="317"/>
        <v>0</v>
      </c>
      <c r="AW767">
        <f t="shared" si="318"/>
        <v>0</v>
      </c>
      <c r="AX767">
        <f t="shared" si="305"/>
        <v>0</v>
      </c>
      <c r="AY767">
        <f t="shared" si="306"/>
        <v>0</v>
      </c>
      <c r="AZ767">
        <f t="shared" si="307"/>
        <v>0</v>
      </c>
      <c r="BA767">
        <f t="shared" si="308"/>
        <v>0</v>
      </c>
    </row>
    <row r="768" spans="1:53" ht="15" customHeight="1">
      <c r="A768" s="5"/>
      <c r="B768" s="6"/>
      <c r="C768" s="19" t="s">
        <v>6711</v>
      </c>
      <c r="D768" s="634" t="str">
        <f t="shared" si="309"/>
        <v/>
      </c>
      <c r="E768" s="669"/>
      <c r="F768" s="670"/>
      <c r="G768" s="752" t="str">
        <f t="shared" si="310"/>
        <v/>
      </c>
      <c r="H768" s="669"/>
      <c r="I768" s="669"/>
      <c r="J768" s="669"/>
      <c r="K768" s="669"/>
      <c r="L768" s="669"/>
      <c r="M768" s="669"/>
      <c r="N768" s="670"/>
      <c r="O768" s="112"/>
      <c r="P768" s="112"/>
      <c r="Q768" s="112"/>
      <c r="R768" s="112"/>
      <c r="S768" s="112"/>
      <c r="T768" s="112"/>
      <c r="U768" s="112"/>
      <c r="V768" s="112"/>
      <c r="W768" s="112"/>
      <c r="X768" s="112"/>
      <c r="Y768" s="112"/>
      <c r="Z768" s="112"/>
      <c r="AA768" s="112"/>
      <c r="AB768" s="112"/>
      <c r="AC768" s="112"/>
      <c r="AD768" s="112"/>
      <c r="AL768">
        <f t="shared" si="311"/>
        <v>0</v>
      </c>
      <c r="AM768">
        <f t="shared" si="312"/>
        <v>0</v>
      </c>
      <c r="AN768">
        <f t="shared" si="313"/>
        <v>0</v>
      </c>
      <c r="AO768">
        <f t="shared" si="314"/>
        <v>0</v>
      </c>
      <c r="AP768">
        <f t="shared" si="301"/>
        <v>0</v>
      </c>
      <c r="AQ768">
        <f t="shared" si="302"/>
        <v>0</v>
      </c>
      <c r="AR768">
        <f t="shared" si="303"/>
        <v>0</v>
      </c>
      <c r="AS768">
        <f t="shared" si="304"/>
        <v>0</v>
      </c>
      <c r="AT768">
        <f t="shared" si="315"/>
        <v>0</v>
      </c>
      <c r="AU768">
        <f t="shared" si="316"/>
        <v>0</v>
      </c>
      <c r="AV768">
        <f t="shared" si="317"/>
        <v>0</v>
      </c>
      <c r="AW768">
        <f t="shared" si="318"/>
        <v>0</v>
      </c>
      <c r="AX768">
        <f t="shared" si="305"/>
        <v>0</v>
      </c>
      <c r="AY768">
        <f t="shared" si="306"/>
        <v>0</v>
      </c>
      <c r="AZ768">
        <f t="shared" si="307"/>
        <v>0</v>
      </c>
      <c r="BA768">
        <f t="shared" si="308"/>
        <v>0</v>
      </c>
    </row>
    <row r="769" spans="1:53" ht="15" customHeight="1">
      <c r="A769" s="5"/>
      <c r="B769" s="6"/>
      <c r="C769" s="19" t="s">
        <v>6712</v>
      </c>
      <c r="D769" s="634" t="str">
        <f t="shared" si="309"/>
        <v/>
      </c>
      <c r="E769" s="669"/>
      <c r="F769" s="670"/>
      <c r="G769" s="752" t="str">
        <f t="shared" si="310"/>
        <v/>
      </c>
      <c r="H769" s="669"/>
      <c r="I769" s="669"/>
      <c r="J769" s="669"/>
      <c r="K769" s="669"/>
      <c r="L769" s="669"/>
      <c r="M769" s="669"/>
      <c r="N769" s="670"/>
      <c r="O769" s="112"/>
      <c r="P769" s="112"/>
      <c r="Q769" s="112"/>
      <c r="R769" s="112"/>
      <c r="S769" s="112"/>
      <c r="T769" s="112"/>
      <c r="U769" s="112"/>
      <c r="V769" s="112"/>
      <c r="W769" s="112"/>
      <c r="X769" s="112"/>
      <c r="Y769" s="112"/>
      <c r="Z769" s="112"/>
      <c r="AA769" s="112"/>
      <c r="AB769" s="112"/>
      <c r="AC769" s="112"/>
      <c r="AD769" s="112"/>
      <c r="AL769">
        <f t="shared" si="311"/>
        <v>0</v>
      </c>
      <c r="AM769">
        <f t="shared" si="312"/>
        <v>0</v>
      </c>
      <c r="AN769">
        <f t="shared" si="313"/>
        <v>0</v>
      </c>
      <c r="AO769">
        <f t="shared" si="314"/>
        <v>0</v>
      </c>
      <c r="AP769">
        <f t="shared" si="301"/>
        <v>0</v>
      </c>
      <c r="AQ769">
        <f t="shared" si="302"/>
        <v>0</v>
      </c>
      <c r="AR769">
        <f t="shared" si="303"/>
        <v>0</v>
      </c>
      <c r="AS769">
        <f t="shared" si="304"/>
        <v>0</v>
      </c>
      <c r="AT769">
        <f t="shared" si="315"/>
        <v>0</v>
      </c>
      <c r="AU769">
        <f t="shared" si="316"/>
        <v>0</v>
      </c>
      <c r="AV769">
        <f t="shared" si="317"/>
        <v>0</v>
      </c>
      <c r="AW769">
        <f t="shared" si="318"/>
        <v>0</v>
      </c>
      <c r="AX769">
        <f t="shared" si="305"/>
        <v>0</v>
      </c>
      <c r="AY769">
        <f t="shared" si="306"/>
        <v>0</v>
      </c>
      <c r="AZ769">
        <f t="shared" si="307"/>
        <v>0</v>
      </c>
      <c r="BA769">
        <f t="shared" si="308"/>
        <v>0</v>
      </c>
    </row>
    <row r="770" spans="1:53" ht="15" customHeight="1">
      <c r="A770" s="5"/>
      <c r="B770" s="6"/>
      <c r="C770" s="19" t="s">
        <v>6713</v>
      </c>
      <c r="D770" s="634" t="str">
        <f t="shared" si="309"/>
        <v/>
      </c>
      <c r="E770" s="669"/>
      <c r="F770" s="670"/>
      <c r="G770" s="752" t="str">
        <f t="shared" si="310"/>
        <v/>
      </c>
      <c r="H770" s="669"/>
      <c r="I770" s="669"/>
      <c r="J770" s="669"/>
      <c r="K770" s="669"/>
      <c r="L770" s="669"/>
      <c r="M770" s="669"/>
      <c r="N770" s="670"/>
      <c r="O770" s="112"/>
      <c r="P770" s="112"/>
      <c r="Q770" s="112"/>
      <c r="R770" s="112"/>
      <c r="S770" s="112"/>
      <c r="T770" s="112"/>
      <c r="U770" s="112"/>
      <c r="V770" s="112"/>
      <c r="W770" s="112"/>
      <c r="X770" s="112"/>
      <c r="Y770" s="112"/>
      <c r="Z770" s="112"/>
      <c r="AA770" s="112"/>
      <c r="AB770" s="112"/>
      <c r="AC770" s="112"/>
      <c r="AD770" s="112"/>
      <c r="AL770">
        <f t="shared" si="311"/>
        <v>0</v>
      </c>
      <c r="AM770">
        <f t="shared" si="312"/>
        <v>0</v>
      </c>
      <c r="AN770">
        <f t="shared" si="313"/>
        <v>0</v>
      </c>
      <c r="AO770">
        <f t="shared" si="314"/>
        <v>0</v>
      </c>
      <c r="AP770">
        <f t="shared" si="301"/>
        <v>0</v>
      </c>
      <c r="AQ770">
        <f t="shared" si="302"/>
        <v>0</v>
      </c>
      <c r="AR770">
        <f t="shared" si="303"/>
        <v>0</v>
      </c>
      <c r="AS770">
        <f t="shared" si="304"/>
        <v>0</v>
      </c>
      <c r="AT770">
        <f t="shared" si="315"/>
        <v>0</v>
      </c>
      <c r="AU770">
        <f t="shared" si="316"/>
        <v>0</v>
      </c>
      <c r="AV770">
        <f t="shared" si="317"/>
        <v>0</v>
      </c>
      <c r="AW770">
        <f t="shared" si="318"/>
        <v>0</v>
      </c>
      <c r="AX770">
        <f t="shared" si="305"/>
        <v>0</v>
      </c>
      <c r="AY770">
        <f t="shared" si="306"/>
        <v>0</v>
      </c>
      <c r="AZ770">
        <f t="shared" si="307"/>
        <v>0</v>
      </c>
      <c r="BA770">
        <f t="shared" si="308"/>
        <v>0</v>
      </c>
    </row>
    <row r="771" spans="1:53" ht="15" customHeight="1">
      <c r="A771" s="5"/>
      <c r="B771" s="6"/>
      <c r="C771" s="19" t="s">
        <v>6714</v>
      </c>
      <c r="D771" s="634" t="str">
        <f t="shared" si="309"/>
        <v/>
      </c>
      <c r="E771" s="669"/>
      <c r="F771" s="670"/>
      <c r="G771" s="752" t="str">
        <f t="shared" si="310"/>
        <v/>
      </c>
      <c r="H771" s="669"/>
      <c r="I771" s="669"/>
      <c r="J771" s="669"/>
      <c r="K771" s="669"/>
      <c r="L771" s="669"/>
      <c r="M771" s="669"/>
      <c r="N771" s="670"/>
      <c r="O771" s="112"/>
      <c r="P771" s="112"/>
      <c r="Q771" s="112"/>
      <c r="R771" s="112"/>
      <c r="S771" s="112"/>
      <c r="T771" s="112"/>
      <c r="U771" s="112"/>
      <c r="V771" s="112"/>
      <c r="W771" s="112"/>
      <c r="X771" s="112"/>
      <c r="Y771" s="112"/>
      <c r="Z771" s="112"/>
      <c r="AA771" s="112"/>
      <c r="AB771" s="112"/>
      <c r="AC771" s="112"/>
      <c r="AD771" s="112"/>
      <c r="AL771">
        <f t="shared" si="311"/>
        <v>0</v>
      </c>
      <c r="AM771">
        <f t="shared" si="312"/>
        <v>0</v>
      </c>
      <c r="AN771">
        <f t="shared" si="313"/>
        <v>0</v>
      </c>
      <c r="AO771">
        <f t="shared" si="314"/>
        <v>0</v>
      </c>
      <c r="AP771">
        <f t="shared" si="301"/>
        <v>0</v>
      </c>
      <c r="AQ771">
        <f t="shared" si="302"/>
        <v>0</v>
      </c>
      <c r="AR771">
        <f t="shared" si="303"/>
        <v>0</v>
      </c>
      <c r="AS771">
        <f t="shared" si="304"/>
        <v>0</v>
      </c>
      <c r="AT771">
        <f t="shared" si="315"/>
        <v>0</v>
      </c>
      <c r="AU771">
        <f t="shared" si="316"/>
        <v>0</v>
      </c>
      <c r="AV771">
        <f t="shared" si="317"/>
        <v>0</v>
      </c>
      <c r="AW771">
        <f t="shared" si="318"/>
        <v>0</v>
      </c>
      <c r="AX771">
        <f t="shared" si="305"/>
        <v>0</v>
      </c>
      <c r="AY771">
        <f t="shared" si="306"/>
        <v>0</v>
      </c>
      <c r="AZ771">
        <f t="shared" si="307"/>
        <v>0</v>
      </c>
      <c r="BA771">
        <f t="shared" si="308"/>
        <v>0</v>
      </c>
    </row>
    <row r="772" spans="1:53" ht="15" customHeight="1">
      <c r="A772" s="5"/>
      <c r="B772" s="6"/>
      <c r="C772" s="19" t="s">
        <v>6715</v>
      </c>
      <c r="D772" s="634" t="str">
        <f t="shared" si="309"/>
        <v/>
      </c>
      <c r="E772" s="669"/>
      <c r="F772" s="670"/>
      <c r="G772" s="752" t="str">
        <f t="shared" si="310"/>
        <v/>
      </c>
      <c r="H772" s="669"/>
      <c r="I772" s="669"/>
      <c r="J772" s="669"/>
      <c r="K772" s="669"/>
      <c r="L772" s="669"/>
      <c r="M772" s="669"/>
      <c r="N772" s="670"/>
      <c r="O772" s="112"/>
      <c r="P772" s="112"/>
      <c r="Q772" s="112"/>
      <c r="R772" s="112"/>
      <c r="S772" s="112"/>
      <c r="T772" s="112"/>
      <c r="U772" s="112"/>
      <c r="V772" s="112"/>
      <c r="W772" s="112"/>
      <c r="X772" s="112"/>
      <c r="Y772" s="112"/>
      <c r="Z772" s="112"/>
      <c r="AA772" s="112"/>
      <c r="AB772" s="112"/>
      <c r="AC772" s="112"/>
      <c r="AD772" s="112"/>
      <c r="AL772">
        <f t="shared" si="311"/>
        <v>0</v>
      </c>
      <c r="AM772">
        <f t="shared" si="312"/>
        <v>0</v>
      </c>
      <c r="AN772">
        <f t="shared" si="313"/>
        <v>0</v>
      </c>
      <c r="AO772">
        <f t="shared" si="314"/>
        <v>0</v>
      </c>
      <c r="AP772">
        <f t="shared" si="301"/>
        <v>0</v>
      </c>
      <c r="AQ772">
        <f t="shared" si="302"/>
        <v>0</v>
      </c>
      <c r="AR772">
        <f t="shared" si="303"/>
        <v>0</v>
      </c>
      <c r="AS772">
        <f t="shared" si="304"/>
        <v>0</v>
      </c>
      <c r="AT772">
        <f t="shared" si="315"/>
        <v>0</v>
      </c>
      <c r="AU772">
        <f t="shared" si="316"/>
        <v>0</v>
      </c>
      <c r="AV772">
        <f t="shared" si="317"/>
        <v>0</v>
      </c>
      <c r="AW772">
        <f t="shared" si="318"/>
        <v>0</v>
      </c>
      <c r="AX772">
        <f t="shared" si="305"/>
        <v>0</v>
      </c>
      <c r="AY772">
        <f t="shared" si="306"/>
        <v>0</v>
      </c>
      <c r="AZ772">
        <f t="shared" si="307"/>
        <v>0</v>
      </c>
      <c r="BA772">
        <f t="shared" si="308"/>
        <v>0</v>
      </c>
    </row>
    <row r="773" spans="1:53" ht="15" customHeight="1">
      <c r="A773" s="5"/>
      <c r="B773" s="6"/>
      <c r="C773" s="19" t="s">
        <v>6716</v>
      </c>
      <c r="D773" s="634" t="str">
        <f t="shared" si="309"/>
        <v/>
      </c>
      <c r="E773" s="669"/>
      <c r="F773" s="670"/>
      <c r="G773" s="752" t="str">
        <f t="shared" si="310"/>
        <v/>
      </c>
      <c r="H773" s="669"/>
      <c r="I773" s="669"/>
      <c r="J773" s="669"/>
      <c r="K773" s="669"/>
      <c r="L773" s="669"/>
      <c r="M773" s="669"/>
      <c r="N773" s="670"/>
      <c r="O773" s="112"/>
      <c r="P773" s="112"/>
      <c r="Q773" s="112"/>
      <c r="R773" s="112"/>
      <c r="S773" s="112"/>
      <c r="T773" s="112"/>
      <c r="U773" s="112"/>
      <c r="V773" s="112"/>
      <c r="W773" s="112"/>
      <c r="X773" s="112"/>
      <c r="Y773" s="112"/>
      <c r="Z773" s="112"/>
      <c r="AA773" s="112"/>
      <c r="AB773" s="112"/>
      <c r="AC773" s="112"/>
      <c r="AD773" s="112"/>
      <c r="AL773">
        <f t="shared" si="311"/>
        <v>0</v>
      </c>
      <c r="AM773">
        <f t="shared" si="312"/>
        <v>0</v>
      </c>
      <c r="AN773">
        <f t="shared" si="313"/>
        <v>0</v>
      </c>
      <c r="AO773">
        <f t="shared" si="314"/>
        <v>0</v>
      </c>
      <c r="AP773">
        <f t="shared" si="301"/>
        <v>0</v>
      </c>
      <c r="AQ773">
        <f t="shared" si="302"/>
        <v>0</v>
      </c>
      <c r="AR773">
        <f t="shared" si="303"/>
        <v>0</v>
      </c>
      <c r="AS773">
        <f t="shared" si="304"/>
        <v>0</v>
      </c>
      <c r="AT773">
        <f t="shared" si="315"/>
        <v>0</v>
      </c>
      <c r="AU773">
        <f t="shared" si="316"/>
        <v>0</v>
      </c>
      <c r="AV773">
        <f t="shared" si="317"/>
        <v>0</v>
      </c>
      <c r="AW773">
        <f t="shared" si="318"/>
        <v>0</v>
      </c>
      <c r="AX773">
        <f t="shared" si="305"/>
        <v>0</v>
      </c>
      <c r="AY773">
        <f t="shared" si="306"/>
        <v>0</v>
      </c>
      <c r="AZ773">
        <f t="shared" si="307"/>
        <v>0</v>
      </c>
      <c r="BA773">
        <f t="shared" si="308"/>
        <v>0</v>
      </c>
    </row>
    <row r="774" spans="1:53" ht="15" customHeight="1">
      <c r="A774" s="5"/>
      <c r="B774" s="6"/>
      <c r="C774" s="19" t="s">
        <v>6717</v>
      </c>
      <c r="D774" s="634" t="str">
        <f t="shared" si="309"/>
        <v/>
      </c>
      <c r="E774" s="669"/>
      <c r="F774" s="670"/>
      <c r="G774" s="752" t="str">
        <f t="shared" si="310"/>
        <v/>
      </c>
      <c r="H774" s="669"/>
      <c r="I774" s="669"/>
      <c r="J774" s="669"/>
      <c r="K774" s="669"/>
      <c r="L774" s="669"/>
      <c r="M774" s="669"/>
      <c r="N774" s="670"/>
      <c r="O774" s="112"/>
      <c r="P774" s="112"/>
      <c r="Q774" s="112"/>
      <c r="R774" s="112"/>
      <c r="S774" s="112"/>
      <c r="T774" s="112"/>
      <c r="U774" s="112"/>
      <c r="V774" s="112"/>
      <c r="W774" s="112"/>
      <c r="X774" s="112"/>
      <c r="Y774" s="112"/>
      <c r="Z774" s="112"/>
      <c r="AA774" s="112"/>
      <c r="AB774" s="112"/>
      <c r="AC774" s="112"/>
      <c r="AD774" s="112"/>
      <c r="AL774">
        <f t="shared" si="311"/>
        <v>0</v>
      </c>
      <c r="AM774">
        <f t="shared" si="312"/>
        <v>0</v>
      </c>
      <c r="AN774">
        <f t="shared" si="313"/>
        <v>0</v>
      </c>
      <c r="AO774">
        <f t="shared" si="314"/>
        <v>0</v>
      </c>
      <c r="AP774">
        <f t="shared" si="301"/>
        <v>0</v>
      </c>
      <c r="AQ774">
        <f t="shared" si="302"/>
        <v>0</v>
      </c>
      <c r="AR774">
        <f t="shared" si="303"/>
        <v>0</v>
      </c>
      <c r="AS774">
        <f t="shared" si="304"/>
        <v>0</v>
      </c>
      <c r="AT774">
        <f t="shared" si="315"/>
        <v>0</v>
      </c>
      <c r="AU774">
        <f t="shared" si="316"/>
        <v>0</v>
      </c>
      <c r="AV774">
        <f t="shared" si="317"/>
        <v>0</v>
      </c>
      <c r="AW774">
        <f t="shared" si="318"/>
        <v>0</v>
      </c>
      <c r="AX774">
        <f t="shared" si="305"/>
        <v>0</v>
      </c>
      <c r="AY774">
        <f t="shared" si="306"/>
        <v>0</v>
      </c>
      <c r="AZ774">
        <f t="shared" si="307"/>
        <v>0</v>
      </c>
      <c r="BA774">
        <f t="shared" si="308"/>
        <v>0</v>
      </c>
    </row>
    <row r="775" spans="1:53" ht="15" customHeight="1">
      <c r="A775" s="5"/>
      <c r="B775" s="6"/>
      <c r="C775" s="19" t="s">
        <v>6718</v>
      </c>
      <c r="D775" s="634" t="str">
        <f t="shared" si="309"/>
        <v/>
      </c>
      <c r="E775" s="669"/>
      <c r="F775" s="670"/>
      <c r="G775" s="752" t="str">
        <f t="shared" si="310"/>
        <v/>
      </c>
      <c r="H775" s="669"/>
      <c r="I775" s="669"/>
      <c r="J775" s="669"/>
      <c r="K775" s="669"/>
      <c r="L775" s="669"/>
      <c r="M775" s="669"/>
      <c r="N775" s="670"/>
      <c r="O775" s="112"/>
      <c r="P775" s="112"/>
      <c r="Q775" s="112"/>
      <c r="R775" s="112"/>
      <c r="S775" s="112"/>
      <c r="T775" s="112"/>
      <c r="U775" s="112"/>
      <c r="V775" s="112"/>
      <c r="W775" s="112"/>
      <c r="X775" s="112"/>
      <c r="Y775" s="112"/>
      <c r="Z775" s="112"/>
      <c r="AA775" s="112"/>
      <c r="AB775" s="112"/>
      <c r="AC775" s="112"/>
      <c r="AD775" s="112"/>
      <c r="AL775">
        <f t="shared" si="311"/>
        <v>0</v>
      </c>
      <c r="AM775">
        <f t="shared" si="312"/>
        <v>0</v>
      </c>
      <c r="AN775">
        <f t="shared" si="313"/>
        <v>0</v>
      </c>
      <c r="AO775">
        <f t="shared" si="314"/>
        <v>0</v>
      </c>
      <c r="AP775">
        <f t="shared" si="301"/>
        <v>0</v>
      </c>
      <c r="AQ775">
        <f t="shared" si="302"/>
        <v>0</v>
      </c>
      <c r="AR775">
        <f t="shared" si="303"/>
        <v>0</v>
      </c>
      <c r="AS775">
        <f t="shared" si="304"/>
        <v>0</v>
      </c>
      <c r="AT775">
        <f t="shared" si="315"/>
        <v>0</v>
      </c>
      <c r="AU775">
        <f t="shared" si="316"/>
        <v>0</v>
      </c>
      <c r="AV775">
        <f t="shared" si="317"/>
        <v>0</v>
      </c>
      <c r="AW775">
        <f t="shared" si="318"/>
        <v>0</v>
      </c>
      <c r="AX775">
        <f t="shared" si="305"/>
        <v>0</v>
      </c>
      <c r="AY775">
        <f t="shared" si="306"/>
        <v>0</v>
      </c>
      <c r="AZ775">
        <f t="shared" si="307"/>
        <v>0</v>
      </c>
      <c r="BA775">
        <f t="shared" si="308"/>
        <v>0</v>
      </c>
    </row>
    <row r="776" spans="1:53" ht="15" customHeight="1">
      <c r="A776" s="5"/>
      <c r="B776" s="6"/>
      <c r="C776" s="19" t="s">
        <v>6719</v>
      </c>
      <c r="D776" s="634" t="str">
        <f t="shared" si="309"/>
        <v/>
      </c>
      <c r="E776" s="669"/>
      <c r="F776" s="670"/>
      <c r="G776" s="752" t="str">
        <f t="shared" si="310"/>
        <v/>
      </c>
      <c r="H776" s="669"/>
      <c r="I776" s="669"/>
      <c r="J776" s="669"/>
      <c r="K776" s="669"/>
      <c r="L776" s="669"/>
      <c r="M776" s="669"/>
      <c r="N776" s="670"/>
      <c r="O776" s="112"/>
      <c r="P776" s="112"/>
      <c r="Q776" s="112"/>
      <c r="R776" s="112"/>
      <c r="S776" s="112"/>
      <c r="T776" s="112"/>
      <c r="U776" s="112"/>
      <c r="V776" s="112"/>
      <c r="W776" s="112"/>
      <c r="X776" s="112"/>
      <c r="Y776" s="112"/>
      <c r="Z776" s="112"/>
      <c r="AA776" s="112"/>
      <c r="AB776" s="112"/>
      <c r="AC776" s="112"/>
      <c r="AD776" s="112"/>
      <c r="AL776">
        <f t="shared" si="311"/>
        <v>0</v>
      </c>
      <c r="AM776">
        <f t="shared" si="312"/>
        <v>0</v>
      </c>
      <c r="AN776">
        <f t="shared" si="313"/>
        <v>0</v>
      </c>
      <c r="AO776">
        <f t="shared" si="314"/>
        <v>0</v>
      </c>
      <c r="AP776">
        <f t="shared" si="301"/>
        <v>0</v>
      </c>
      <c r="AQ776">
        <f t="shared" si="302"/>
        <v>0</v>
      </c>
      <c r="AR776">
        <f t="shared" si="303"/>
        <v>0</v>
      </c>
      <c r="AS776">
        <f t="shared" si="304"/>
        <v>0</v>
      </c>
      <c r="AT776">
        <f t="shared" si="315"/>
        <v>0</v>
      </c>
      <c r="AU776">
        <f t="shared" si="316"/>
        <v>0</v>
      </c>
      <c r="AV776">
        <f t="shared" si="317"/>
        <v>0</v>
      </c>
      <c r="AW776">
        <f t="shared" si="318"/>
        <v>0</v>
      </c>
      <c r="AX776">
        <f t="shared" si="305"/>
        <v>0</v>
      </c>
      <c r="AY776">
        <f t="shared" si="306"/>
        <v>0</v>
      </c>
      <c r="AZ776">
        <f t="shared" si="307"/>
        <v>0</v>
      </c>
      <c r="BA776">
        <f t="shared" si="308"/>
        <v>0</v>
      </c>
    </row>
    <row r="777" spans="1:53" ht="15" customHeight="1">
      <c r="A777" s="5"/>
      <c r="B777" s="6"/>
      <c r="C777" s="19" t="s">
        <v>6720</v>
      </c>
      <c r="D777" s="634" t="str">
        <f t="shared" si="309"/>
        <v/>
      </c>
      <c r="E777" s="669"/>
      <c r="F777" s="670"/>
      <c r="G777" s="752" t="str">
        <f t="shared" si="310"/>
        <v/>
      </c>
      <c r="H777" s="669"/>
      <c r="I777" s="669"/>
      <c r="J777" s="669"/>
      <c r="K777" s="669"/>
      <c r="L777" s="669"/>
      <c r="M777" s="669"/>
      <c r="N777" s="670"/>
      <c r="O777" s="112"/>
      <c r="P777" s="112"/>
      <c r="Q777" s="112"/>
      <c r="R777" s="112"/>
      <c r="S777" s="112"/>
      <c r="T777" s="112"/>
      <c r="U777" s="112"/>
      <c r="V777" s="112"/>
      <c r="W777" s="112"/>
      <c r="X777" s="112"/>
      <c r="Y777" s="112"/>
      <c r="Z777" s="112"/>
      <c r="AA777" s="112"/>
      <c r="AB777" s="112"/>
      <c r="AC777" s="112"/>
      <c r="AD777" s="112"/>
      <c r="AL777">
        <f t="shared" si="311"/>
        <v>0</v>
      </c>
      <c r="AM777">
        <f t="shared" si="312"/>
        <v>0</v>
      </c>
      <c r="AN777">
        <f t="shared" si="313"/>
        <v>0</v>
      </c>
      <c r="AO777">
        <f t="shared" si="314"/>
        <v>0</v>
      </c>
      <c r="AP777">
        <f t="shared" si="301"/>
        <v>0</v>
      </c>
      <c r="AQ777">
        <f t="shared" si="302"/>
        <v>0</v>
      </c>
      <c r="AR777">
        <f t="shared" si="303"/>
        <v>0</v>
      </c>
      <c r="AS777">
        <f t="shared" si="304"/>
        <v>0</v>
      </c>
      <c r="AT777">
        <f t="shared" si="315"/>
        <v>0</v>
      </c>
      <c r="AU777">
        <f t="shared" si="316"/>
        <v>0</v>
      </c>
      <c r="AV777">
        <f t="shared" si="317"/>
        <v>0</v>
      </c>
      <c r="AW777">
        <f t="shared" si="318"/>
        <v>0</v>
      </c>
      <c r="AX777">
        <f t="shared" si="305"/>
        <v>0</v>
      </c>
      <c r="AY777">
        <f t="shared" si="306"/>
        <v>0</v>
      </c>
      <c r="AZ777">
        <f t="shared" si="307"/>
        <v>0</v>
      </c>
      <c r="BA777">
        <f t="shared" si="308"/>
        <v>0</v>
      </c>
    </row>
    <row r="778" spans="1:53" ht="15" customHeight="1">
      <c r="A778" s="5"/>
      <c r="B778" s="6"/>
      <c r="C778" s="19" t="s">
        <v>6721</v>
      </c>
      <c r="D778" s="634" t="str">
        <f t="shared" si="309"/>
        <v/>
      </c>
      <c r="E778" s="669"/>
      <c r="F778" s="670"/>
      <c r="G778" s="752" t="str">
        <f t="shared" si="310"/>
        <v/>
      </c>
      <c r="H778" s="669"/>
      <c r="I778" s="669"/>
      <c r="J778" s="669"/>
      <c r="K778" s="669"/>
      <c r="L778" s="669"/>
      <c r="M778" s="669"/>
      <c r="N778" s="670"/>
      <c r="O778" s="112"/>
      <c r="P778" s="112"/>
      <c r="Q778" s="112"/>
      <c r="R778" s="112"/>
      <c r="S778" s="112"/>
      <c r="T778" s="112"/>
      <c r="U778" s="112"/>
      <c r="V778" s="112"/>
      <c r="W778" s="112"/>
      <c r="X778" s="112"/>
      <c r="Y778" s="112"/>
      <c r="Z778" s="112"/>
      <c r="AA778" s="112"/>
      <c r="AB778" s="112"/>
      <c r="AC778" s="112"/>
      <c r="AD778" s="112"/>
      <c r="AL778">
        <f t="shared" si="311"/>
        <v>0</v>
      </c>
      <c r="AM778">
        <f t="shared" si="312"/>
        <v>0</v>
      </c>
      <c r="AN778">
        <f t="shared" si="313"/>
        <v>0</v>
      </c>
      <c r="AO778">
        <f t="shared" si="314"/>
        <v>0</v>
      </c>
      <c r="AP778">
        <f t="shared" si="301"/>
        <v>0</v>
      </c>
      <c r="AQ778">
        <f t="shared" si="302"/>
        <v>0</v>
      </c>
      <c r="AR778">
        <f t="shared" si="303"/>
        <v>0</v>
      </c>
      <c r="AS778">
        <f t="shared" si="304"/>
        <v>0</v>
      </c>
      <c r="AT778">
        <f t="shared" si="315"/>
        <v>0</v>
      </c>
      <c r="AU778">
        <f t="shared" si="316"/>
        <v>0</v>
      </c>
      <c r="AV778">
        <f t="shared" si="317"/>
        <v>0</v>
      </c>
      <c r="AW778">
        <f t="shared" si="318"/>
        <v>0</v>
      </c>
      <c r="AX778">
        <f t="shared" si="305"/>
        <v>0</v>
      </c>
      <c r="AY778">
        <f t="shared" si="306"/>
        <v>0</v>
      </c>
      <c r="AZ778">
        <f t="shared" si="307"/>
        <v>0</v>
      </c>
      <c r="BA778">
        <f t="shared" si="308"/>
        <v>0</v>
      </c>
    </row>
    <row r="779" spans="1:53" ht="15" customHeight="1">
      <c r="A779" s="5"/>
      <c r="B779" s="6"/>
      <c r="C779" s="19" t="s">
        <v>6722</v>
      </c>
      <c r="D779" s="634" t="str">
        <f t="shared" si="309"/>
        <v/>
      </c>
      <c r="E779" s="669"/>
      <c r="F779" s="670"/>
      <c r="G779" s="752" t="str">
        <f t="shared" si="310"/>
        <v/>
      </c>
      <c r="H779" s="669"/>
      <c r="I779" s="669"/>
      <c r="J779" s="669"/>
      <c r="K779" s="669"/>
      <c r="L779" s="669"/>
      <c r="M779" s="669"/>
      <c r="N779" s="670"/>
      <c r="O779" s="112"/>
      <c r="P779" s="112"/>
      <c r="Q779" s="112"/>
      <c r="R779" s="112"/>
      <c r="S779" s="112"/>
      <c r="T779" s="112"/>
      <c r="U779" s="112"/>
      <c r="V779" s="112"/>
      <c r="W779" s="112"/>
      <c r="X779" s="112"/>
      <c r="Y779" s="112"/>
      <c r="Z779" s="112"/>
      <c r="AA779" s="112"/>
      <c r="AB779" s="112"/>
      <c r="AC779" s="112"/>
      <c r="AD779" s="112"/>
      <c r="AL779">
        <f t="shared" si="311"/>
        <v>0</v>
      </c>
      <c r="AM779">
        <f t="shared" si="312"/>
        <v>0</v>
      </c>
      <c r="AN779">
        <f t="shared" si="313"/>
        <v>0</v>
      </c>
      <c r="AO779">
        <f t="shared" si="314"/>
        <v>0</v>
      </c>
      <c r="AP779">
        <f t="shared" si="301"/>
        <v>0</v>
      </c>
      <c r="AQ779">
        <f t="shared" si="302"/>
        <v>0</v>
      </c>
      <c r="AR779">
        <f t="shared" si="303"/>
        <v>0</v>
      </c>
      <c r="AS779">
        <f t="shared" si="304"/>
        <v>0</v>
      </c>
      <c r="AT779">
        <f t="shared" si="315"/>
        <v>0</v>
      </c>
      <c r="AU779">
        <f t="shared" si="316"/>
        <v>0</v>
      </c>
      <c r="AV779">
        <f t="shared" si="317"/>
        <v>0</v>
      </c>
      <c r="AW779">
        <f t="shared" si="318"/>
        <v>0</v>
      </c>
      <c r="AX779">
        <f t="shared" si="305"/>
        <v>0</v>
      </c>
      <c r="AY779">
        <f t="shared" si="306"/>
        <v>0</v>
      </c>
      <c r="AZ779">
        <f t="shared" si="307"/>
        <v>0</v>
      </c>
      <c r="BA779">
        <f t="shared" si="308"/>
        <v>0</v>
      </c>
    </row>
    <row r="780" spans="1:53" ht="15" customHeight="1">
      <c r="A780" s="5"/>
      <c r="B780" s="6"/>
      <c r="C780" s="19" t="s">
        <v>6723</v>
      </c>
      <c r="D780" s="634" t="str">
        <f t="shared" si="309"/>
        <v/>
      </c>
      <c r="E780" s="669"/>
      <c r="F780" s="670"/>
      <c r="G780" s="752" t="str">
        <f t="shared" si="310"/>
        <v/>
      </c>
      <c r="H780" s="669"/>
      <c r="I780" s="669"/>
      <c r="J780" s="669"/>
      <c r="K780" s="669"/>
      <c r="L780" s="669"/>
      <c r="M780" s="669"/>
      <c r="N780" s="670"/>
      <c r="O780" s="112"/>
      <c r="P780" s="112"/>
      <c r="Q780" s="112"/>
      <c r="R780" s="112"/>
      <c r="S780" s="112"/>
      <c r="T780" s="112"/>
      <c r="U780" s="112"/>
      <c r="V780" s="112"/>
      <c r="W780" s="112"/>
      <c r="X780" s="112"/>
      <c r="Y780" s="112"/>
      <c r="Z780" s="112"/>
      <c r="AA780" s="112"/>
      <c r="AB780" s="112"/>
      <c r="AC780" s="112"/>
      <c r="AD780" s="112"/>
      <c r="AL780">
        <f t="shared" si="311"/>
        <v>0</v>
      </c>
      <c r="AM780">
        <f t="shared" si="312"/>
        <v>0</v>
      </c>
      <c r="AN780">
        <f t="shared" si="313"/>
        <v>0</v>
      </c>
      <c r="AO780">
        <f t="shared" si="314"/>
        <v>0</v>
      </c>
      <c r="AP780">
        <f t="shared" si="301"/>
        <v>0</v>
      </c>
      <c r="AQ780">
        <f t="shared" si="302"/>
        <v>0</v>
      </c>
      <c r="AR780">
        <f t="shared" si="303"/>
        <v>0</v>
      </c>
      <c r="AS780">
        <f t="shared" si="304"/>
        <v>0</v>
      </c>
      <c r="AT780">
        <f t="shared" si="315"/>
        <v>0</v>
      </c>
      <c r="AU780">
        <f t="shared" si="316"/>
        <v>0</v>
      </c>
      <c r="AV780">
        <f t="shared" si="317"/>
        <v>0</v>
      </c>
      <c r="AW780">
        <f t="shared" si="318"/>
        <v>0</v>
      </c>
      <c r="AX780">
        <f t="shared" si="305"/>
        <v>0</v>
      </c>
      <c r="AY780">
        <f t="shared" si="306"/>
        <v>0</v>
      </c>
      <c r="AZ780">
        <f t="shared" si="307"/>
        <v>0</v>
      </c>
      <c r="BA780">
        <f t="shared" si="308"/>
        <v>0</v>
      </c>
    </row>
    <row r="781" spans="1:53" ht="15" customHeight="1">
      <c r="A781" s="5"/>
      <c r="B781" s="6"/>
      <c r="C781" s="19" t="s">
        <v>6724</v>
      </c>
      <c r="D781" s="634" t="str">
        <f t="shared" si="309"/>
        <v/>
      </c>
      <c r="E781" s="669"/>
      <c r="F781" s="670"/>
      <c r="G781" s="752" t="str">
        <f t="shared" si="310"/>
        <v/>
      </c>
      <c r="H781" s="669"/>
      <c r="I781" s="669"/>
      <c r="J781" s="669"/>
      <c r="K781" s="669"/>
      <c r="L781" s="669"/>
      <c r="M781" s="669"/>
      <c r="N781" s="670"/>
      <c r="O781" s="112"/>
      <c r="P781" s="112"/>
      <c r="Q781" s="112"/>
      <c r="R781" s="112"/>
      <c r="S781" s="112"/>
      <c r="T781" s="112"/>
      <c r="U781" s="112"/>
      <c r="V781" s="112"/>
      <c r="W781" s="112"/>
      <c r="X781" s="112"/>
      <c r="Y781" s="112"/>
      <c r="Z781" s="112"/>
      <c r="AA781" s="112"/>
      <c r="AB781" s="112"/>
      <c r="AC781" s="112"/>
      <c r="AD781" s="112"/>
      <c r="AL781">
        <f t="shared" si="311"/>
        <v>0</v>
      </c>
      <c r="AM781">
        <f t="shared" si="312"/>
        <v>0</v>
      </c>
      <c r="AN781">
        <f t="shared" si="313"/>
        <v>0</v>
      </c>
      <c r="AO781">
        <f t="shared" si="314"/>
        <v>0</v>
      </c>
      <c r="AP781">
        <f t="shared" si="301"/>
        <v>0</v>
      </c>
      <c r="AQ781">
        <f t="shared" si="302"/>
        <v>0</v>
      </c>
      <c r="AR781">
        <f t="shared" si="303"/>
        <v>0</v>
      </c>
      <c r="AS781">
        <f t="shared" si="304"/>
        <v>0</v>
      </c>
      <c r="AT781">
        <f t="shared" si="315"/>
        <v>0</v>
      </c>
      <c r="AU781">
        <f t="shared" si="316"/>
        <v>0</v>
      </c>
      <c r="AV781">
        <f t="shared" si="317"/>
        <v>0</v>
      </c>
      <c r="AW781">
        <f t="shared" si="318"/>
        <v>0</v>
      </c>
      <c r="AX781">
        <f t="shared" si="305"/>
        <v>0</v>
      </c>
      <c r="AY781">
        <f t="shared" si="306"/>
        <v>0</v>
      </c>
      <c r="AZ781">
        <f t="shared" si="307"/>
        <v>0</v>
      </c>
      <c r="BA781">
        <f t="shared" si="308"/>
        <v>0</v>
      </c>
    </row>
    <row r="782" spans="1:53" ht="15" customHeight="1">
      <c r="A782" s="5"/>
      <c r="B782" s="6"/>
      <c r="C782" s="19" t="s">
        <v>6725</v>
      </c>
      <c r="D782" s="634" t="str">
        <f t="shared" si="309"/>
        <v/>
      </c>
      <c r="E782" s="669"/>
      <c r="F782" s="670"/>
      <c r="G782" s="752" t="str">
        <f t="shared" si="310"/>
        <v/>
      </c>
      <c r="H782" s="669"/>
      <c r="I782" s="669"/>
      <c r="J782" s="669"/>
      <c r="K782" s="669"/>
      <c r="L782" s="669"/>
      <c r="M782" s="669"/>
      <c r="N782" s="670"/>
      <c r="O782" s="112"/>
      <c r="P782" s="112"/>
      <c r="Q782" s="112"/>
      <c r="R782" s="112"/>
      <c r="S782" s="112"/>
      <c r="T782" s="112"/>
      <c r="U782" s="112"/>
      <c r="V782" s="112"/>
      <c r="W782" s="112"/>
      <c r="X782" s="112"/>
      <c r="Y782" s="112"/>
      <c r="Z782" s="112"/>
      <c r="AA782" s="112"/>
      <c r="AB782" s="112"/>
      <c r="AC782" s="112"/>
      <c r="AD782" s="112"/>
      <c r="AL782">
        <f t="shared" si="311"/>
        <v>0</v>
      </c>
      <c r="AM782">
        <f t="shared" si="312"/>
        <v>0</v>
      </c>
      <c r="AN782">
        <f t="shared" si="313"/>
        <v>0</v>
      </c>
      <c r="AO782">
        <f t="shared" si="314"/>
        <v>0</v>
      </c>
      <c r="AP782">
        <f t="shared" si="301"/>
        <v>0</v>
      </c>
      <c r="AQ782">
        <f t="shared" si="302"/>
        <v>0</v>
      </c>
      <c r="AR782">
        <f t="shared" si="303"/>
        <v>0</v>
      </c>
      <c r="AS782">
        <f t="shared" si="304"/>
        <v>0</v>
      </c>
      <c r="AT782">
        <f t="shared" si="315"/>
        <v>0</v>
      </c>
      <c r="AU782">
        <f t="shared" si="316"/>
        <v>0</v>
      </c>
      <c r="AV782">
        <f t="shared" si="317"/>
        <v>0</v>
      </c>
      <c r="AW782">
        <f t="shared" si="318"/>
        <v>0</v>
      </c>
      <c r="AX782">
        <f t="shared" si="305"/>
        <v>0</v>
      </c>
      <c r="AY782">
        <f t="shared" si="306"/>
        <v>0</v>
      </c>
      <c r="AZ782">
        <f t="shared" si="307"/>
        <v>0</v>
      </c>
      <c r="BA782">
        <f t="shared" si="308"/>
        <v>0</v>
      </c>
    </row>
    <row r="783" spans="1:53" ht="15" customHeight="1">
      <c r="A783" s="5"/>
      <c r="B783" s="6"/>
      <c r="C783" s="19" t="s">
        <v>6726</v>
      </c>
      <c r="D783" s="634" t="str">
        <f t="shared" si="309"/>
        <v/>
      </c>
      <c r="E783" s="669"/>
      <c r="F783" s="670"/>
      <c r="G783" s="752" t="str">
        <f t="shared" si="310"/>
        <v/>
      </c>
      <c r="H783" s="669"/>
      <c r="I783" s="669"/>
      <c r="J783" s="669"/>
      <c r="K783" s="669"/>
      <c r="L783" s="669"/>
      <c r="M783" s="669"/>
      <c r="N783" s="670"/>
      <c r="O783" s="112"/>
      <c r="P783" s="112"/>
      <c r="Q783" s="112"/>
      <c r="R783" s="112"/>
      <c r="S783" s="112"/>
      <c r="T783" s="112"/>
      <c r="U783" s="112"/>
      <c r="V783" s="112"/>
      <c r="W783" s="112"/>
      <c r="X783" s="112"/>
      <c r="Y783" s="112"/>
      <c r="Z783" s="112"/>
      <c r="AA783" s="112"/>
      <c r="AB783" s="112"/>
      <c r="AC783" s="112"/>
      <c r="AD783" s="112"/>
      <c r="AL783">
        <f t="shared" si="311"/>
        <v>0</v>
      </c>
      <c r="AM783">
        <f t="shared" si="312"/>
        <v>0</v>
      </c>
      <c r="AN783">
        <f t="shared" si="313"/>
        <v>0</v>
      </c>
      <c r="AO783">
        <f t="shared" si="314"/>
        <v>0</v>
      </c>
      <c r="AP783">
        <f t="shared" si="301"/>
        <v>0</v>
      </c>
      <c r="AQ783">
        <f t="shared" si="302"/>
        <v>0</v>
      </c>
      <c r="AR783">
        <f t="shared" si="303"/>
        <v>0</v>
      </c>
      <c r="AS783">
        <f t="shared" si="304"/>
        <v>0</v>
      </c>
      <c r="AT783">
        <f t="shared" si="315"/>
        <v>0</v>
      </c>
      <c r="AU783">
        <f t="shared" si="316"/>
        <v>0</v>
      </c>
      <c r="AV783">
        <f t="shared" si="317"/>
        <v>0</v>
      </c>
      <c r="AW783">
        <f t="shared" si="318"/>
        <v>0</v>
      </c>
      <c r="AX783">
        <f t="shared" si="305"/>
        <v>0</v>
      </c>
      <c r="AY783">
        <f t="shared" si="306"/>
        <v>0</v>
      </c>
      <c r="AZ783">
        <f t="shared" si="307"/>
        <v>0</v>
      </c>
      <c r="BA783">
        <f t="shared" si="308"/>
        <v>0</v>
      </c>
    </row>
    <row r="784" spans="1:53" ht="15" customHeight="1">
      <c r="A784" s="5"/>
      <c r="B784" s="6"/>
      <c r="C784" s="19" t="s">
        <v>6727</v>
      </c>
      <c r="D784" s="634" t="str">
        <f t="shared" si="309"/>
        <v/>
      </c>
      <c r="E784" s="669"/>
      <c r="F784" s="670"/>
      <c r="G784" s="752" t="str">
        <f t="shared" si="310"/>
        <v/>
      </c>
      <c r="H784" s="669"/>
      <c r="I784" s="669"/>
      <c r="J784" s="669"/>
      <c r="K784" s="669"/>
      <c r="L784" s="669"/>
      <c r="M784" s="669"/>
      <c r="N784" s="670"/>
      <c r="O784" s="112"/>
      <c r="P784" s="112"/>
      <c r="Q784" s="112"/>
      <c r="R784" s="112"/>
      <c r="S784" s="112"/>
      <c r="T784" s="112"/>
      <c r="U784" s="112"/>
      <c r="V784" s="112"/>
      <c r="W784" s="112"/>
      <c r="X784" s="112"/>
      <c r="Y784" s="112"/>
      <c r="Z784" s="112"/>
      <c r="AA784" s="112"/>
      <c r="AB784" s="112"/>
      <c r="AC784" s="112"/>
      <c r="AD784" s="112"/>
      <c r="AL784">
        <f t="shared" si="311"/>
        <v>0</v>
      </c>
      <c r="AM784">
        <f t="shared" si="312"/>
        <v>0</v>
      </c>
      <c r="AN784">
        <f t="shared" si="313"/>
        <v>0</v>
      </c>
      <c r="AO784">
        <f t="shared" si="314"/>
        <v>0</v>
      </c>
      <c r="AP784">
        <f t="shared" si="301"/>
        <v>0</v>
      </c>
      <c r="AQ784">
        <f t="shared" si="302"/>
        <v>0</v>
      </c>
      <c r="AR784">
        <f t="shared" si="303"/>
        <v>0</v>
      </c>
      <c r="AS784">
        <f t="shared" si="304"/>
        <v>0</v>
      </c>
      <c r="AT784">
        <f t="shared" si="315"/>
        <v>0</v>
      </c>
      <c r="AU784">
        <f t="shared" si="316"/>
        <v>0</v>
      </c>
      <c r="AV784">
        <f t="shared" si="317"/>
        <v>0</v>
      </c>
      <c r="AW784">
        <f t="shared" si="318"/>
        <v>0</v>
      </c>
      <c r="AX784">
        <f t="shared" si="305"/>
        <v>0</v>
      </c>
      <c r="AY784">
        <f t="shared" si="306"/>
        <v>0</v>
      </c>
      <c r="AZ784">
        <f t="shared" si="307"/>
        <v>0</v>
      </c>
      <c r="BA784">
        <f t="shared" si="308"/>
        <v>0</v>
      </c>
    </row>
    <row r="785" spans="1:53" ht="15" customHeight="1">
      <c r="A785" s="5"/>
      <c r="B785" s="6"/>
      <c r="C785" s="19" t="s">
        <v>6728</v>
      </c>
      <c r="D785" s="634" t="str">
        <f t="shared" si="309"/>
        <v/>
      </c>
      <c r="E785" s="669"/>
      <c r="F785" s="670"/>
      <c r="G785" s="752" t="str">
        <f t="shared" si="310"/>
        <v/>
      </c>
      <c r="H785" s="669"/>
      <c r="I785" s="669"/>
      <c r="J785" s="669"/>
      <c r="K785" s="669"/>
      <c r="L785" s="669"/>
      <c r="M785" s="669"/>
      <c r="N785" s="670"/>
      <c r="O785" s="112"/>
      <c r="P785" s="112"/>
      <c r="Q785" s="112"/>
      <c r="R785" s="112"/>
      <c r="S785" s="112"/>
      <c r="T785" s="112"/>
      <c r="U785" s="112"/>
      <c r="V785" s="112"/>
      <c r="W785" s="112"/>
      <c r="X785" s="112"/>
      <c r="Y785" s="112"/>
      <c r="Z785" s="112"/>
      <c r="AA785" s="112"/>
      <c r="AB785" s="112"/>
      <c r="AC785" s="112"/>
      <c r="AD785" s="112"/>
      <c r="AL785">
        <f t="shared" si="311"/>
        <v>0</v>
      </c>
      <c r="AM785">
        <f t="shared" si="312"/>
        <v>0</v>
      </c>
      <c r="AN785">
        <f t="shared" si="313"/>
        <v>0</v>
      </c>
      <c r="AO785">
        <f t="shared" si="314"/>
        <v>0</v>
      </c>
      <c r="AP785">
        <f t="shared" si="301"/>
        <v>0</v>
      </c>
      <c r="AQ785">
        <f t="shared" si="302"/>
        <v>0</v>
      </c>
      <c r="AR785">
        <f t="shared" si="303"/>
        <v>0</v>
      </c>
      <c r="AS785">
        <f t="shared" si="304"/>
        <v>0</v>
      </c>
      <c r="AT785">
        <f t="shared" si="315"/>
        <v>0</v>
      </c>
      <c r="AU785">
        <f t="shared" si="316"/>
        <v>0</v>
      </c>
      <c r="AV785">
        <f t="shared" si="317"/>
        <v>0</v>
      </c>
      <c r="AW785">
        <f t="shared" si="318"/>
        <v>0</v>
      </c>
      <c r="AX785">
        <f t="shared" si="305"/>
        <v>0</v>
      </c>
      <c r="AY785">
        <f t="shared" si="306"/>
        <v>0</v>
      </c>
      <c r="AZ785">
        <f t="shared" si="307"/>
        <v>0</v>
      </c>
      <c r="BA785">
        <f t="shared" si="308"/>
        <v>0</v>
      </c>
    </row>
    <row r="786" spans="1:53" ht="15" customHeight="1">
      <c r="A786" s="5"/>
      <c r="B786" s="6"/>
      <c r="C786" s="19" t="s">
        <v>6729</v>
      </c>
      <c r="D786" s="634" t="str">
        <f t="shared" si="309"/>
        <v/>
      </c>
      <c r="E786" s="669"/>
      <c r="F786" s="670"/>
      <c r="G786" s="752" t="str">
        <f t="shared" si="310"/>
        <v/>
      </c>
      <c r="H786" s="669"/>
      <c r="I786" s="669"/>
      <c r="J786" s="669"/>
      <c r="K786" s="669"/>
      <c r="L786" s="669"/>
      <c r="M786" s="669"/>
      <c r="N786" s="670"/>
      <c r="O786" s="112"/>
      <c r="P786" s="112"/>
      <c r="Q786" s="112"/>
      <c r="R786" s="112"/>
      <c r="S786" s="112"/>
      <c r="T786" s="112"/>
      <c r="U786" s="112"/>
      <c r="V786" s="112"/>
      <c r="W786" s="112"/>
      <c r="X786" s="112"/>
      <c r="Y786" s="112"/>
      <c r="Z786" s="112"/>
      <c r="AA786" s="112"/>
      <c r="AB786" s="112"/>
      <c r="AC786" s="112"/>
      <c r="AD786" s="112"/>
      <c r="AL786">
        <f t="shared" si="311"/>
        <v>0</v>
      </c>
      <c r="AM786">
        <f t="shared" si="312"/>
        <v>0</v>
      </c>
      <c r="AN786">
        <f t="shared" si="313"/>
        <v>0</v>
      </c>
      <c r="AO786">
        <f t="shared" si="314"/>
        <v>0</v>
      </c>
      <c r="AP786">
        <f t="shared" si="301"/>
        <v>0</v>
      </c>
      <c r="AQ786">
        <f t="shared" si="302"/>
        <v>0</v>
      </c>
      <c r="AR786">
        <f t="shared" si="303"/>
        <v>0</v>
      </c>
      <c r="AS786">
        <f t="shared" si="304"/>
        <v>0</v>
      </c>
      <c r="AT786">
        <f t="shared" si="315"/>
        <v>0</v>
      </c>
      <c r="AU786">
        <f t="shared" si="316"/>
        <v>0</v>
      </c>
      <c r="AV786">
        <f t="shared" si="317"/>
        <v>0</v>
      </c>
      <c r="AW786">
        <f t="shared" si="318"/>
        <v>0</v>
      </c>
      <c r="AX786">
        <f t="shared" si="305"/>
        <v>0</v>
      </c>
      <c r="AY786">
        <f t="shared" si="306"/>
        <v>0</v>
      </c>
      <c r="AZ786">
        <f t="shared" si="307"/>
        <v>0</v>
      </c>
      <c r="BA786">
        <f t="shared" si="308"/>
        <v>0</v>
      </c>
    </row>
    <row r="787" spans="1:53" ht="15" customHeight="1">
      <c r="A787" s="5"/>
      <c r="B787" s="6"/>
      <c r="C787" s="19" t="s">
        <v>6730</v>
      </c>
      <c r="D787" s="634" t="str">
        <f t="shared" si="309"/>
        <v/>
      </c>
      <c r="E787" s="669"/>
      <c r="F787" s="670"/>
      <c r="G787" s="752" t="str">
        <f t="shared" si="310"/>
        <v/>
      </c>
      <c r="H787" s="669"/>
      <c r="I787" s="669"/>
      <c r="J787" s="669"/>
      <c r="K787" s="669"/>
      <c r="L787" s="669"/>
      <c r="M787" s="669"/>
      <c r="N787" s="670"/>
      <c r="O787" s="112"/>
      <c r="P787" s="112"/>
      <c r="Q787" s="112"/>
      <c r="R787" s="112"/>
      <c r="S787" s="112"/>
      <c r="T787" s="112"/>
      <c r="U787" s="112"/>
      <c r="V787" s="112"/>
      <c r="W787" s="112"/>
      <c r="X787" s="112"/>
      <c r="Y787" s="112"/>
      <c r="Z787" s="112"/>
      <c r="AA787" s="112"/>
      <c r="AB787" s="112"/>
      <c r="AC787" s="112"/>
      <c r="AD787" s="112"/>
      <c r="AL787">
        <f t="shared" si="311"/>
        <v>0</v>
      </c>
      <c r="AM787">
        <f t="shared" si="312"/>
        <v>0</v>
      </c>
      <c r="AN787">
        <f t="shared" si="313"/>
        <v>0</v>
      </c>
      <c r="AO787">
        <f t="shared" si="314"/>
        <v>0</v>
      </c>
      <c r="AP787">
        <f t="shared" si="301"/>
        <v>0</v>
      </c>
      <c r="AQ787">
        <f t="shared" si="302"/>
        <v>0</v>
      </c>
      <c r="AR787">
        <f t="shared" si="303"/>
        <v>0</v>
      </c>
      <c r="AS787">
        <f t="shared" si="304"/>
        <v>0</v>
      </c>
      <c r="AT787">
        <f t="shared" si="315"/>
        <v>0</v>
      </c>
      <c r="AU787">
        <f t="shared" si="316"/>
        <v>0</v>
      </c>
      <c r="AV787">
        <f t="shared" si="317"/>
        <v>0</v>
      </c>
      <c r="AW787">
        <f t="shared" si="318"/>
        <v>0</v>
      </c>
      <c r="AX787">
        <f t="shared" si="305"/>
        <v>0</v>
      </c>
      <c r="AY787">
        <f t="shared" si="306"/>
        <v>0</v>
      </c>
      <c r="AZ787">
        <f t="shared" si="307"/>
        <v>0</v>
      </c>
      <c r="BA787">
        <f t="shared" si="308"/>
        <v>0</v>
      </c>
    </row>
    <row r="788" spans="1:53" ht="15" customHeight="1">
      <c r="A788" s="5"/>
      <c r="B788" s="6"/>
      <c r="C788" s="19" t="s">
        <v>6731</v>
      </c>
      <c r="D788" s="634" t="str">
        <f t="shared" si="309"/>
        <v/>
      </c>
      <c r="E788" s="669"/>
      <c r="F788" s="670"/>
      <c r="G788" s="752" t="str">
        <f t="shared" si="310"/>
        <v/>
      </c>
      <c r="H788" s="669"/>
      <c r="I788" s="669"/>
      <c r="J788" s="669"/>
      <c r="K788" s="669"/>
      <c r="L788" s="669"/>
      <c r="M788" s="669"/>
      <c r="N788" s="670"/>
      <c r="O788" s="112"/>
      <c r="P788" s="112"/>
      <c r="Q788" s="112"/>
      <c r="R788" s="112"/>
      <c r="S788" s="112"/>
      <c r="T788" s="112"/>
      <c r="U788" s="112"/>
      <c r="V788" s="112"/>
      <c r="W788" s="112"/>
      <c r="X788" s="112"/>
      <c r="Y788" s="112"/>
      <c r="Z788" s="112"/>
      <c r="AA788" s="112"/>
      <c r="AB788" s="112"/>
      <c r="AC788" s="112"/>
      <c r="AD788" s="112"/>
      <c r="AL788">
        <f t="shared" ref="AL788:AL851" si="319">O788</f>
        <v>0</v>
      </c>
      <c r="AM788">
        <f t="shared" ref="AM788:AM851" si="320">COUNTIF(P788:R788,"NS")</f>
        <v>0</v>
      </c>
      <c r="AN788">
        <f t="shared" ref="AN788:AN851" si="321">SUM(P788:R788)</f>
        <v>0</v>
      </c>
      <c r="AO788">
        <f t="shared" ref="AO788:AO851" si="322">IF(COUNTIF(O788:R788,"NA")=4,0,IF(OR(AND(AL788=0,AM788&gt;0),AND(AL788="NS",AN788&gt;0), AND(AL788="NS", AM788=0,AN788=0)), 1, IF(OR(AND(AL788&gt;0,AM788&gt;1,AL788&gt;AN788), AND(AL788="NS",AM788=2), AND(AL788="NS",AN788=0,AM788&gt;0),AL788=AN788), 0, 1)))</f>
        <v>0</v>
      </c>
      <c r="AP788">
        <f t="shared" ref="AP788:AP851" si="323">S788</f>
        <v>0</v>
      </c>
      <c r="AQ788">
        <f t="shared" ref="AQ788:AQ851" si="324">COUNTIF(T788:V788,"NS")</f>
        <v>0</v>
      </c>
      <c r="AR788">
        <f t="shared" ref="AR788:AR851" si="325">SUM(T788:V788)</f>
        <v>0</v>
      </c>
      <c r="AS788">
        <f t="shared" ref="AS788:AS851" si="326">IF(COUNTIF(S788:V788,"NA")=4,0,IF(OR(AND(AP788=0,AQ788&gt;0),AND(AP788="NS",AR788&gt;0), AND(AP788="NS", AQ788=0,AR788=0)), 1, IF(OR(AND(AP788&gt;0,AQ788&gt;1,AP788&gt;AR788), AND(AP788="NS",AQ788=2), AND(AP788="NS",AR788=0,AQ788&gt;0),AP788=AR788), 0, 1)))</f>
        <v>0</v>
      </c>
      <c r="AT788">
        <f t="shared" ref="AT788:AT851" si="327">W788</f>
        <v>0</v>
      </c>
      <c r="AU788">
        <f t="shared" ref="AU788:AU851" si="328">COUNTIF(X788:Z788,"NS")</f>
        <v>0</v>
      </c>
      <c r="AV788">
        <f t="shared" ref="AV788:AV851" si="329">SUM(X788:Z788)</f>
        <v>0</v>
      </c>
      <c r="AW788">
        <f t="shared" ref="AW788:AW851" si="330">IF(COUNTIF(W788:Z788,"NA")=4,0,IF(OR(AND(AT788=0,AU788&gt;0),AND(AT788="NS",AV788&gt;0), AND(AT788="NS", AU788=0,AV788=0)), 1, IF(OR(AND(AT788&gt;0,AU788&gt;1,AT788&gt;AV788), AND(AT788="NS",AU788=2), AND(AT788="NS",AV788=0,AU788&gt;0),AT788=AV788), 0, 1)))</f>
        <v>0</v>
      </c>
      <c r="AX788">
        <f t="shared" ref="AX788:AX851" si="331">AA788</f>
        <v>0</v>
      </c>
      <c r="AY788">
        <f t="shared" ref="AY788:AY851" si="332">COUNTIF(AB788:AD788,"NS")</f>
        <v>0</v>
      </c>
      <c r="AZ788">
        <f t="shared" ref="AZ788:AZ851" si="333">SUM(AB788:AD788)</f>
        <v>0</v>
      </c>
      <c r="BA788">
        <f t="shared" ref="BA788:BA851" si="334">IF(COUNTIF(AA788:AD788,"NA")=4,0,IF(OR(AND(AX788=0,AY788&gt;0),AND(AX788="NS",AZ788&gt;0), AND(AX788="NS", AY788=0,AZ788=0)), 1, IF(OR(AND(AX788&gt;0,AY788&gt;1,AX788&gt;AZ788), AND(AX788="NS",AY788=2), AND(AX788="NS",AZ788=0,AY788&gt;0),AX788=AZ788), 0, 1)))</f>
        <v>0</v>
      </c>
    </row>
    <row r="789" spans="1:53" ht="15" customHeight="1">
      <c r="A789" s="5"/>
      <c r="B789" s="6"/>
      <c r="C789" s="19" t="s">
        <v>6732</v>
      </c>
      <c r="D789" s="634" t="str">
        <f t="shared" ref="D789:D852" si="335">IF(D208="","",D208)</f>
        <v/>
      </c>
      <c r="E789" s="669"/>
      <c r="F789" s="670"/>
      <c r="G789" s="752" t="str">
        <f t="shared" ref="G789:G852" si="336">IF(G208="","",G208)</f>
        <v/>
      </c>
      <c r="H789" s="669"/>
      <c r="I789" s="669"/>
      <c r="J789" s="669"/>
      <c r="K789" s="669"/>
      <c r="L789" s="669"/>
      <c r="M789" s="669"/>
      <c r="N789" s="670"/>
      <c r="O789" s="112"/>
      <c r="P789" s="112"/>
      <c r="Q789" s="112"/>
      <c r="R789" s="112"/>
      <c r="S789" s="112"/>
      <c r="T789" s="112"/>
      <c r="U789" s="112"/>
      <c r="V789" s="112"/>
      <c r="W789" s="112"/>
      <c r="X789" s="112"/>
      <c r="Y789" s="112"/>
      <c r="Z789" s="112"/>
      <c r="AA789" s="112"/>
      <c r="AB789" s="112"/>
      <c r="AC789" s="112"/>
      <c r="AD789" s="112"/>
      <c r="AL789">
        <f t="shared" si="319"/>
        <v>0</v>
      </c>
      <c r="AM789">
        <f t="shared" si="320"/>
        <v>0</v>
      </c>
      <c r="AN789">
        <f t="shared" si="321"/>
        <v>0</v>
      </c>
      <c r="AO789">
        <f t="shared" si="322"/>
        <v>0</v>
      </c>
      <c r="AP789">
        <f t="shared" si="323"/>
        <v>0</v>
      </c>
      <c r="AQ789">
        <f t="shared" si="324"/>
        <v>0</v>
      </c>
      <c r="AR789">
        <f t="shared" si="325"/>
        <v>0</v>
      </c>
      <c r="AS789">
        <f t="shared" si="326"/>
        <v>0</v>
      </c>
      <c r="AT789">
        <f t="shared" si="327"/>
        <v>0</v>
      </c>
      <c r="AU789">
        <f t="shared" si="328"/>
        <v>0</v>
      </c>
      <c r="AV789">
        <f t="shared" si="329"/>
        <v>0</v>
      </c>
      <c r="AW789">
        <f t="shared" si="330"/>
        <v>0</v>
      </c>
      <c r="AX789">
        <f t="shared" si="331"/>
        <v>0</v>
      </c>
      <c r="AY789">
        <f t="shared" si="332"/>
        <v>0</v>
      </c>
      <c r="AZ789">
        <f t="shared" si="333"/>
        <v>0</v>
      </c>
      <c r="BA789">
        <f t="shared" si="334"/>
        <v>0</v>
      </c>
    </row>
    <row r="790" spans="1:53" ht="15" customHeight="1">
      <c r="A790" s="5"/>
      <c r="B790" s="6"/>
      <c r="C790" s="19" t="s">
        <v>6733</v>
      </c>
      <c r="D790" s="634" t="str">
        <f t="shared" si="335"/>
        <v/>
      </c>
      <c r="E790" s="669"/>
      <c r="F790" s="670"/>
      <c r="G790" s="752" t="str">
        <f t="shared" si="336"/>
        <v/>
      </c>
      <c r="H790" s="669"/>
      <c r="I790" s="669"/>
      <c r="J790" s="669"/>
      <c r="K790" s="669"/>
      <c r="L790" s="669"/>
      <c r="M790" s="669"/>
      <c r="N790" s="670"/>
      <c r="O790" s="112"/>
      <c r="P790" s="112"/>
      <c r="Q790" s="112"/>
      <c r="R790" s="112"/>
      <c r="S790" s="112"/>
      <c r="T790" s="112"/>
      <c r="U790" s="112"/>
      <c r="V790" s="112"/>
      <c r="W790" s="112"/>
      <c r="X790" s="112"/>
      <c r="Y790" s="112"/>
      <c r="Z790" s="112"/>
      <c r="AA790" s="112"/>
      <c r="AB790" s="112"/>
      <c r="AC790" s="112"/>
      <c r="AD790" s="112"/>
      <c r="AL790">
        <f t="shared" si="319"/>
        <v>0</v>
      </c>
      <c r="AM790">
        <f t="shared" si="320"/>
        <v>0</v>
      </c>
      <c r="AN790">
        <f t="shared" si="321"/>
        <v>0</v>
      </c>
      <c r="AO790">
        <f t="shared" si="322"/>
        <v>0</v>
      </c>
      <c r="AP790">
        <f t="shared" si="323"/>
        <v>0</v>
      </c>
      <c r="AQ790">
        <f t="shared" si="324"/>
        <v>0</v>
      </c>
      <c r="AR790">
        <f t="shared" si="325"/>
        <v>0</v>
      </c>
      <c r="AS790">
        <f t="shared" si="326"/>
        <v>0</v>
      </c>
      <c r="AT790">
        <f t="shared" si="327"/>
        <v>0</v>
      </c>
      <c r="AU790">
        <f t="shared" si="328"/>
        <v>0</v>
      </c>
      <c r="AV790">
        <f t="shared" si="329"/>
        <v>0</v>
      </c>
      <c r="AW790">
        <f t="shared" si="330"/>
        <v>0</v>
      </c>
      <c r="AX790">
        <f t="shared" si="331"/>
        <v>0</v>
      </c>
      <c r="AY790">
        <f t="shared" si="332"/>
        <v>0</v>
      </c>
      <c r="AZ790">
        <f t="shared" si="333"/>
        <v>0</v>
      </c>
      <c r="BA790">
        <f t="shared" si="334"/>
        <v>0</v>
      </c>
    </row>
    <row r="791" spans="1:53" ht="15" customHeight="1">
      <c r="A791" s="5"/>
      <c r="B791" s="6"/>
      <c r="C791" s="19" t="s">
        <v>6734</v>
      </c>
      <c r="D791" s="634" t="str">
        <f t="shared" si="335"/>
        <v/>
      </c>
      <c r="E791" s="669"/>
      <c r="F791" s="670"/>
      <c r="G791" s="752" t="str">
        <f t="shared" si="336"/>
        <v/>
      </c>
      <c r="H791" s="669"/>
      <c r="I791" s="669"/>
      <c r="J791" s="669"/>
      <c r="K791" s="669"/>
      <c r="L791" s="669"/>
      <c r="M791" s="669"/>
      <c r="N791" s="670"/>
      <c r="O791" s="112"/>
      <c r="P791" s="112"/>
      <c r="Q791" s="112"/>
      <c r="R791" s="112"/>
      <c r="S791" s="112"/>
      <c r="T791" s="112"/>
      <c r="U791" s="112"/>
      <c r="V791" s="112"/>
      <c r="W791" s="112"/>
      <c r="X791" s="112"/>
      <c r="Y791" s="112"/>
      <c r="Z791" s="112"/>
      <c r="AA791" s="112"/>
      <c r="AB791" s="112"/>
      <c r="AC791" s="112"/>
      <c r="AD791" s="112"/>
      <c r="AL791">
        <f t="shared" si="319"/>
        <v>0</v>
      </c>
      <c r="AM791">
        <f t="shared" si="320"/>
        <v>0</v>
      </c>
      <c r="AN791">
        <f t="shared" si="321"/>
        <v>0</v>
      </c>
      <c r="AO791">
        <f t="shared" si="322"/>
        <v>0</v>
      </c>
      <c r="AP791">
        <f t="shared" si="323"/>
        <v>0</v>
      </c>
      <c r="AQ791">
        <f t="shared" si="324"/>
        <v>0</v>
      </c>
      <c r="AR791">
        <f t="shared" si="325"/>
        <v>0</v>
      </c>
      <c r="AS791">
        <f t="shared" si="326"/>
        <v>0</v>
      </c>
      <c r="AT791">
        <f t="shared" si="327"/>
        <v>0</v>
      </c>
      <c r="AU791">
        <f t="shared" si="328"/>
        <v>0</v>
      </c>
      <c r="AV791">
        <f t="shared" si="329"/>
        <v>0</v>
      </c>
      <c r="AW791">
        <f t="shared" si="330"/>
        <v>0</v>
      </c>
      <c r="AX791">
        <f t="shared" si="331"/>
        <v>0</v>
      </c>
      <c r="AY791">
        <f t="shared" si="332"/>
        <v>0</v>
      </c>
      <c r="AZ791">
        <f t="shared" si="333"/>
        <v>0</v>
      </c>
      <c r="BA791">
        <f t="shared" si="334"/>
        <v>0</v>
      </c>
    </row>
    <row r="792" spans="1:53" ht="15" customHeight="1">
      <c r="A792" s="5"/>
      <c r="B792" s="6"/>
      <c r="C792" s="19" t="s">
        <v>6735</v>
      </c>
      <c r="D792" s="634" t="str">
        <f t="shared" si="335"/>
        <v/>
      </c>
      <c r="E792" s="669"/>
      <c r="F792" s="670"/>
      <c r="G792" s="752" t="str">
        <f t="shared" si="336"/>
        <v/>
      </c>
      <c r="H792" s="669"/>
      <c r="I792" s="669"/>
      <c r="J792" s="669"/>
      <c r="K792" s="669"/>
      <c r="L792" s="669"/>
      <c r="M792" s="669"/>
      <c r="N792" s="670"/>
      <c r="O792" s="112"/>
      <c r="P792" s="112"/>
      <c r="Q792" s="112"/>
      <c r="R792" s="112"/>
      <c r="S792" s="112"/>
      <c r="T792" s="112"/>
      <c r="U792" s="112"/>
      <c r="V792" s="112"/>
      <c r="W792" s="112"/>
      <c r="X792" s="112"/>
      <c r="Y792" s="112"/>
      <c r="Z792" s="112"/>
      <c r="AA792" s="112"/>
      <c r="AB792" s="112"/>
      <c r="AC792" s="112"/>
      <c r="AD792" s="112"/>
      <c r="AL792">
        <f t="shared" si="319"/>
        <v>0</v>
      </c>
      <c r="AM792">
        <f t="shared" si="320"/>
        <v>0</v>
      </c>
      <c r="AN792">
        <f t="shared" si="321"/>
        <v>0</v>
      </c>
      <c r="AO792">
        <f t="shared" si="322"/>
        <v>0</v>
      </c>
      <c r="AP792">
        <f t="shared" si="323"/>
        <v>0</v>
      </c>
      <c r="AQ792">
        <f t="shared" si="324"/>
        <v>0</v>
      </c>
      <c r="AR792">
        <f t="shared" si="325"/>
        <v>0</v>
      </c>
      <c r="AS792">
        <f t="shared" si="326"/>
        <v>0</v>
      </c>
      <c r="AT792">
        <f t="shared" si="327"/>
        <v>0</v>
      </c>
      <c r="AU792">
        <f t="shared" si="328"/>
        <v>0</v>
      </c>
      <c r="AV792">
        <f t="shared" si="329"/>
        <v>0</v>
      </c>
      <c r="AW792">
        <f t="shared" si="330"/>
        <v>0</v>
      </c>
      <c r="AX792">
        <f t="shared" si="331"/>
        <v>0</v>
      </c>
      <c r="AY792">
        <f t="shared" si="332"/>
        <v>0</v>
      </c>
      <c r="AZ792">
        <f t="shared" si="333"/>
        <v>0</v>
      </c>
      <c r="BA792">
        <f t="shared" si="334"/>
        <v>0</v>
      </c>
    </row>
    <row r="793" spans="1:53" ht="15" customHeight="1">
      <c r="A793" s="5"/>
      <c r="B793" s="6"/>
      <c r="C793" s="19" t="s">
        <v>6736</v>
      </c>
      <c r="D793" s="634" t="str">
        <f t="shared" si="335"/>
        <v/>
      </c>
      <c r="E793" s="669"/>
      <c r="F793" s="670"/>
      <c r="G793" s="752" t="str">
        <f t="shared" si="336"/>
        <v/>
      </c>
      <c r="H793" s="669"/>
      <c r="I793" s="669"/>
      <c r="J793" s="669"/>
      <c r="K793" s="669"/>
      <c r="L793" s="669"/>
      <c r="M793" s="669"/>
      <c r="N793" s="670"/>
      <c r="O793" s="112"/>
      <c r="P793" s="112"/>
      <c r="Q793" s="112"/>
      <c r="R793" s="112"/>
      <c r="S793" s="112"/>
      <c r="T793" s="112"/>
      <c r="U793" s="112"/>
      <c r="V793" s="112"/>
      <c r="W793" s="112"/>
      <c r="X793" s="112"/>
      <c r="Y793" s="112"/>
      <c r="Z793" s="112"/>
      <c r="AA793" s="112"/>
      <c r="AB793" s="112"/>
      <c r="AC793" s="112"/>
      <c r="AD793" s="112"/>
      <c r="AL793">
        <f t="shared" si="319"/>
        <v>0</v>
      </c>
      <c r="AM793">
        <f t="shared" si="320"/>
        <v>0</v>
      </c>
      <c r="AN793">
        <f t="shared" si="321"/>
        <v>0</v>
      </c>
      <c r="AO793">
        <f t="shared" si="322"/>
        <v>0</v>
      </c>
      <c r="AP793">
        <f t="shared" si="323"/>
        <v>0</v>
      </c>
      <c r="AQ793">
        <f t="shared" si="324"/>
        <v>0</v>
      </c>
      <c r="AR793">
        <f t="shared" si="325"/>
        <v>0</v>
      </c>
      <c r="AS793">
        <f t="shared" si="326"/>
        <v>0</v>
      </c>
      <c r="AT793">
        <f t="shared" si="327"/>
        <v>0</v>
      </c>
      <c r="AU793">
        <f t="shared" si="328"/>
        <v>0</v>
      </c>
      <c r="AV793">
        <f t="shared" si="329"/>
        <v>0</v>
      </c>
      <c r="AW793">
        <f t="shared" si="330"/>
        <v>0</v>
      </c>
      <c r="AX793">
        <f t="shared" si="331"/>
        <v>0</v>
      </c>
      <c r="AY793">
        <f t="shared" si="332"/>
        <v>0</v>
      </c>
      <c r="AZ793">
        <f t="shared" si="333"/>
        <v>0</v>
      </c>
      <c r="BA793">
        <f t="shared" si="334"/>
        <v>0</v>
      </c>
    </row>
    <row r="794" spans="1:53" ht="15" customHeight="1">
      <c r="A794" s="5"/>
      <c r="B794" s="6"/>
      <c r="C794" s="19" t="s">
        <v>6737</v>
      </c>
      <c r="D794" s="634" t="str">
        <f t="shared" si="335"/>
        <v/>
      </c>
      <c r="E794" s="669"/>
      <c r="F794" s="670"/>
      <c r="G794" s="752" t="str">
        <f t="shared" si="336"/>
        <v/>
      </c>
      <c r="H794" s="669"/>
      <c r="I794" s="669"/>
      <c r="J794" s="669"/>
      <c r="K794" s="669"/>
      <c r="L794" s="669"/>
      <c r="M794" s="669"/>
      <c r="N794" s="670"/>
      <c r="O794" s="112"/>
      <c r="P794" s="112"/>
      <c r="Q794" s="112"/>
      <c r="R794" s="112"/>
      <c r="S794" s="112"/>
      <c r="T794" s="112"/>
      <c r="U794" s="112"/>
      <c r="V794" s="112"/>
      <c r="W794" s="112"/>
      <c r="X794" s="112"/>
      <c r="Y794" s="112"/>
      <c r="Z794" s="112"/>
      <c r="AA794" s="112"/>
      <c r="AB794" s="112"/>
      <c r="AC794" s="112"/>
      <c r="AD794" s="112"/>
      <c r="AL794">
        <f t="shared" si="319"/>
        <v>0</v>
      </c>
      <c r="AM794">
        <f t="shared" si="320"/>
        <v>0</v>
      </c>
      <c r="AN794">
        <f t="shared" si="321"/>
        <v>0</v>
      </c>
      <c r="AO794">
        <f t="shared" si="322"/>
        <v>0</v>
      </c>
      <c r="AP794">
        <f t="shared" si="323"/>
        <v>0</v>
      </c>
      <c r="AQ794">
        <f t="shared" si="324"/>
        <v>0</v>
      </c>
      <c r="AR794">
        <f t="shared" si="325"/>
        <v>0</v>
      </c>
      <c r="AS794">
        <f t="shared" si="326"/>
        <v>0</v>
      </c>
      <c r="AT794">
        <f t="shared" si="327"/>
        <v>0</v>
      </c>
      <c r="AU794">
        <f t="shared" si="328"/>
        <v>0</v>
      </c>
      <c r="AV794">
        <f t="shared" si="329"/>
        <v>0</v>
      </c>
      <c r="AW794">
        <f t="shared" si="330"/>
        <v>0</v>
      </c>
      <c r="AX794">
        <f t="shared" si="331"/>
        <v>0</v>
      </c>
      <c r="AY794">
        <f t="shared" si="332"/>
        <v>0</v>
      </c>
      <c r="AZ794">
        <f t="shared" si="333"/>
        <v>0</v>
      </c>
      <c r="BA794">
        <f t="shared" si="334"/>
        <v>0</v>
      </c>
    </row>
    <row r="795" spans="1:53" ht="15" customHeight="1">
      <c r="A795" s="5"/>
      <c r="B795" s="6"/>
      <c r="C795" s="19" t="s">
        <v>6738</v>
      </c>
      <c r="D795" s="634" t="str">
        <f t="shared" si="335"/>
        <v/>
      </c>
      <c r="E795" s="669"/>
      <c r="F795" s="670"/>
      <c r="G795" s="752" t="str">
        <f t="shared" si="336"/>
        <v/>
      </c>
      <c r="H795" s="669"/>
      <c r="I795" s="669"/>
      <c r="J795" s="669"/>
      <c r="K795" s="669"/>
      <c r="L795" s="669"/>
      <c r="M795" s="669"/>
      <c r="N795" s="670"/>
      <c r="O795" s="112"/>
      <c r="P795" s="112"/>
      <c r="Q795" s="112"/>
      <c r="R795" s="112"/>
      <c r="S795" s="112"/>
      <c r="T795" s="112"/>
      <c r="U795" s="112"/>
      <c r="V795" s="112"/>
      <c r="W795" s="112"/>
      <c r="X795" s="112"/>
      <c r="Y795" s="112"/>
      <c r="Z795" s="112"/>
      <c r="AA795" s="112"/>
      <c r="AB795" s="112"/>
      <c r="AC795" s="112"/>
      <c r="AD795" s="112"/>
      <c r="AL795">
        <f t="shared" si="319"/>
        <v>0</v>
      </c>
      <c r="AM795">
        <f t="shared" si="320"/>
        <v>0</v>
      </c>
      <c r="AN795">
        <f t="shared" si="321"/>
        <v>0</v>
      </c>
      <c r="AO795">
        <f t="shared" si="322"/>
        <v>0</v>
      </c>
      <c r="AP795">
        <f t="shared" si="323"/>
        <v>0</v>
      </c>
      <c r="AQ795">
        <f t="shared" si="324"/>
        <v>0</v>
      </c>
      <c r="AR795">
        <f t="shared" si="325"/>
        <v>0</v>
      </c>
      <c r="AS795">
        <f t="shared" si="326"/>
        <v>0</v>
      </c>
      <c r="AT795">
        <f t="shared" si="327"/>
        <v>0</v>
      </c>
      <c r="AU795">
        <f t="shared" si="328"/>
        <v>0</v>
      </c>
      <c r="AV795">
        <f t="shared" si="329"/>
        <v>0</v>
      </c>
      <c r="AW795">
        <f t="shared" si="330"/>
        <v>0</v>
      </c>
      <c r="AX795">
        <f t="shared" si="331"/>
        <v>0</v>
      </c>
      <c r="AY795">
        <f t="shared" si="332"/>
        <v>0</v>
      </c>
      <c r="AZ795">
        <f t="shared" si="333"/>
        <v>0</v>
      </c>
      <c r="BA795">
        <f t="shared" si="334"/>
        <v>0</v>
      </c>
    </row>
    <row r="796" spans="1:53" ht="15" customHeight="1">
      <c r="A796" s="5"/>
      <c r="B796" s="6"/>
      <c r="C796" s="19" t="s">
        <v>6739</v>
      </c>
      <c r="D796" s="634" t="str">
        <f t="shared" si="335"/>
        <v/>
      </c>
      <c r="E796" s="669"/>
      <c r="F796" s="670"/>
      <c r="G796" s="752" t="str">
        <f t="shared" si="336"/>
        <v/>
      </c>
      <c r="H796" s="669"/>
      <c r="I796" s="669"/>
      <c r="J796" s="669"/>
      <c r="K796" s="669"/>
      <c r="L796" s="669"/>
      <c r="M796" s="669"/>
      <c r="N796" s="670"/>
      <c r="O796" s="112"/>
      <c r="P796" s="112"/>
      <c r="Q796" s="112"/>
      <c r="R796" s="112"/>
      <c r="S796" s="112"/>
      <c r="T796" s="112"/>
      <c r="U796" s="112"/>
      <c r="V796" s="112"/>
      <c r="W796" s="112"/>
      <c r="X796" s="112"/>
      <c r="Y796" s="112"/>
      <c r="Z796" s="112"/>
      <c r="AA796" s="112"/>
      <c r="AB796" s="112"/>
      <c r="AC796" s="112"/>
      <c r="AD796" s="112"/>
      <c r="AL796">
        <f t="shared" si="319"/>
        <v>0</v>
      </c>
      <c r="AM796">
        <f t="shared" si="320"/>
        <v>0</v>
      </c>
      <c r="AN796">
        <f t="shared" si="321"/>
        <v>0</v>
      </c>
      <c r="AO796">
        <f t="shared" si="322"/>
        <v>0</v>
      </c>
      <c r="AP796">
        <f t="shared" si="323"/>
        <v>0</v>
      </c>
      <c r="AQ796">
        <f t="shared" si="324"/>
        <v>0</v>
      </c>
      <c r="AR796">
        <f t="shared" si="325"/>
        <v>0</v>
      </c>
      <c r="AS796">
        <f t="shared" si="326"/>
        <v>0</v>
      </c>
      <c r="AT796">
        <f t="shared" si="327"/>
        <v>0</v>
      </c>
      <c r="AU796">
        <f t="shared" si="328"/>
        <v>0</v>
      </c>
      <c r="AV796">
        <f t="shared" si="329"/>
        <v>0</v>
      </c>
      <c r="AW796">
        <f t="shared" si="330"/>
        <v>0</v>
      </c>
      <c r="AX796">
        <f t="shared" si="331"/>
        <v>0</v>
      </c>
      <c r="AY796">
        <f t="shared" si="332"/>
        <v>0</v>
      </c>
      <c r="AZ796">
        <f t="shared" si="333"/>
        <v>0</v>
      </c>
      <c r="BA796">
        <f t="shared" si="334"/>
        <v>0</v>
      </c>
    </row>
    <row r="797" spans="1:53" ht="15" customHeight="1">
      <c r="A797" s="5"/>
      <c r="B797" s="6"/>
      <c r="C797" s="19" t="s">
        <v>6740</v>
      </c>
      <c r="D797" s="634" t="str">
        <f t="shared" si="335"/>
        <v/>
      </c>
      <c r="E797" s="669"/>
      <c r="F797" s="670"/>
      <c r="G797" s="752" t="str">
        <f t="shared" si="336"/>
        <v/>
      </c>
      <c r="H797" s="669"/>
      <c r="I797" s="669"/>
      <c r="J797" s="669"/>
      <c r="K797" s="669"/>
      <c r="L797" s="669"/>
      <c r="M797" s="669"/>
      <c r="N797" s="670"/>
      <c r="O797" s="112"/>
      <c r="P797" s="112"/>
      <c r="Q797" s="112"/>
      <c r="R797" s="112"/>
      <c r="S797" s="112"/>
      <c r="T797" s="112"/>
      <c r="U797" s="112"/>
      <c r="V797" s="112"/>
      <c r="W797" s="112"/>
      <c r="X797" s="112"/>
      <c r="Y797" s="112"/>
      <c r="Z797" s="112"/>
      <c r="AA797" s="112"/>
      <c r="AB797" s="112"/>
      <c r="AC797" s="112"/>
      <c r="AD797" s="112"/>
      <c r="AL797">
        <f t="shared" si="319"/>
        <v>0</v>
      </c>
      <c r="AM797">
        <f t="shared" si="320"/>
        <v>0</v>
      </c>
      <c r="AN797">
        <f t="shared" si="321"/>
        <v>0</v>
      </c>
      <c r="AO797">
        <f t="shared" si="322"/>
        <v>0</v>
      </c>
      <c r="AP797">
        <f t="shared" si="323"/>
        <v>0</v>
      </c>
      <c r="AQ797">
        <f t="shared" si="324"/>
        <v>0</v>
      </c>
      <c r="AR797">
        <f t="shared" si="325"/>
        <v>0</v>
      </c>
      <c r="AS797">
        <f t="shared" si="326"/>
        <v>0</v>
      </c>
      <c r="AT797">
        <f t="shared" si="327"/>
        <v>0</v>
      </c>
      <c r="AU797">
        <f t="shared" si="328"/>
        <v>0</v>
      </c>
      <c r="AV797">
        <f t="shared" si="329"/>
        <v>0</v>
      </c>
      <c r="AW797">
        <f t="shared" si="330"/>
        <v>0</v>
      </c>
      <c r="AX797">
        <f t="shared" si="331"/>
        <v>0</v>
      </c>
      <c r="AY797">
        <f t="shared" si="332"/>
        <v>0</v>
      </c>
      <c r="AZ797">
        <f t="shared" si="333"/>
        <v>0</v>
      </c>
      <c r="BA797">
        <f t="shared" si="334"/>
        <v>0</v>
      </c>
    </row>
    <row r="798" spans="1:53" ht="15" customHeight="1">
      <c r="A798" s="5"/>
      <c r="B798" s="6"/>
      <c r="C798" s="19" t="s">
        <v>6741</v>
      </c>
      <c r="D798" s="634" t="str">
        <f t="shared" si="335"/>
        <v/>
      </c>
      <c r="E798" s="669"/>
      <c r="F798" s="670"/>
      <c r="G798" s="752" t="str">
        <f t="shared" si="336"/>
        <v/>
      </c>
      <c r="H798" s="669"/>
      <c r="I798" s="669"/>
      <c r="J798" s="669"/>
      <c r="K798" s="669"/>
      <c r="L798" s="669"/>
      <c r="M798" s="669"/>
      <c r="N798" s="670"/>
      <c r="O798" s="112"/>
      <c r="P798" s="112"/>
      <c r="Q798" s="112"/>
      <c r="R798" s="112"/>
      <c r="S798" s="112"/>
      <c r="T798" s="112"/>
      <c r="U798" s="112"/>
      <c r="V798" s="112"/>
      <c r="W798" s="112"/>
      <c r="X798" s="112"/>
      <c r="Y798" s="112"/>
      <c r="Z798" s="112"/>
      <c r="AA798" s="112"/>
      <c r="AB798" s="112"/>
      <c r="AC798" s="112"/>
      <c r="AD798" s="112"/>
      <c r="AL798">
        <f t="shared" si="319"/>
        <v>0</v>
      </c>
      <c r="AM798">
        <f t="shared" si="320"/>
        <v>0</v>
      </c>
      <c r="AN798">
        <f t="shared" si="321"/>
        <v>0</v>
      </c>
      <c r="AO798">
        <f t="shared" si="322"/>
        <v>0</v>
      </c>
      <c r="AP798">
        <f t="shared" si="323"/>
        <v>0</v>
      </c>
      <c r="AQ798">
        <f t="shared" si="324"/>
        <v>0</v>
      </c>
      <c r="AR798">
        <f t="shared" si="325"/>
        <v>0</v>
      </c>
      <c r="AS798">
        <f t="shared" si="326"/>
        <v>0</v>
      </c>
      <c r="AT798">
        <f t="shared" si="327"/>
        <v>0</v>
      </c>
      <c r="AU798">
        <f t="shared" si="328"/>
        <v>0</v>
      </c>
      <c r="AV798">
        <f t="shared" si="329"/>
        <v>0</v>
      </c>
      <c r="AW798">
        <f t="shared" si="330"/>
        <v>0</v>
      </c>
      <c r="AX798">
        <f t="shared" si="331"/>
        <v>0</v>
      </c>
      <c r="AY798">
        <f t="shared" si="332"/>
        <v>0</v>
      </c>
      <c r="AZ798">
        <f t="shared" si="333"/>
        <v>0</v>
      </c>
      <c r="BA798">
        <f t="shared" si="334"/>
        <v>0</v>
      </c>
    </row>
    <row r="799" spans="1:53" ht="15" customHeight="1">
      <c r="A799" s="5"/>
      <c r="B799" s="6"/>
      <c r="C799" s="19" t="s">
        <v>6742</v>
      </c>
      <c r="D799" s="634" t="str">
        <f t="shared" si="335"/>
        <v/>
      </c>
      <c r="E799" s="669"/>
      <c r="F799" s="670"/>
      <c r="G799" s="752" t="str">
        <f t="shared" si="336"/>
        <v/>
      </c>
      <c r="H799" s="669"/>
      <c r="I799" s="669"/>
      <c r="J799" s="669"/>
      <c r="K799" s="669"/>
      <c r="L799" s="669"/>
      <c r="M799" s="669"/>
      <c r="N799" s="670"/>
      <c r="O799" s="112"/>
      <c r="P799" s="112"/>
      <c r="Q799" s="112"/>
      <c r="R799" s="112"/>
      <c r="S799" s="112"/>
      <c r="T799" s="112"/>
      <c r="U799" s="112"/>
      <c r="V799" s="112"/>
      <c r="W799" s="112"/>
      <c r="X799" s="112"/>
      <c r="Y799" s="112"/>
      <c r="Z799" s="112"/>
      <c r="AA799" s="112"/>
      <c r="AB799" s="112"/>
      <c r="AC799" s="112"/>
      <c r="AD799" s="112"/>
      <c r="AL799">
        <f t="shared" si="319"/>
        <v>0</v>
      </c>
      <c r="AM799">
        <f t="shared" si="320"/>
        <v>0</v>
      </c>
      <c r="AN799">
        <f t="shared" si="321"/>
        <v>0</v>
      </c>
      <c r="AO799">
        <f t="shared" si="322"/>
        <v>0</v>
      </c>
      <c r="AP799">
        <f t="shared" si="323"/>
        <v>0</v>
      </c>
      <c r="AQ799">
        <f t="shared" si="324"/>
        <v>0</v>
      </c>
      <c r="AR799">
        <f t="shared" si="325"/>
        <v>0</v>
      </c>
      <c r="AS799">
        <f t="shared" si="326"/>
        <v>0</v>
      </c>
      <c r="AT799">
        <f t="shared" si="327"/>
        <v>0</v>
      </c>
      <c r="AU799">
        <f t="shared" si="328"/>
        <v>0</v>
      </c>
      <c r="AV799">
        <f t="shared" si="329"/>
        <v>0</v>
      </c>
      <c r="AW799">
        <f t="shared" si="330"/>
        <v>0</v>
      </c>
      <c r="AX799">
        <f t="shared" si="331"/>
        <v>0</v>
      </c>
      <c r="AY799">
        <f t="shared" si="332"/>
        <v>0</v>
      </c>
      <c r="AZ799">
        <f t="shared" si="333"/>
        <v>0</v>
      </c>
      <c r="BA799">
        <f t="shared" si="334"/>
        <v>0</v>
      </c>
    </row>
    <row r="800" spans="1:53" ht="15" customHeight="1">
      <c r="A800" s="5"/>
      <c r="B800" s="6"/>
      <c r="C800" s="19" t="s">
        <v>6743</v>
      </c>
      <c r="D800" s="634" t="str">
        <f t="shared" si="335"/>
        <v/>
      </c>
      <c r="E800" s="669"/>
      <c r="F800" s="670"/>
      <c r="G800" s="752" t="str">
        <f t="shared" si="336"/>
        <v/>
      </c>
      <c r="H800" s="669"/>
      <c r="I800" s="669"/>
      <c r="J800" s="669"/>
      <c r="K800" s="669"/>
      <c r="L800" s="669"/>
      <c r="M800" s="669"/>
      <c r="N800" s="670"/>
      <c r="O800" s="112"/>
      <c r="P800" s="112"/>
      <c r="Q800" s="112"/>
      <c r="R800" s="112"/>
      <c r="S800" s="112"/>
      <c r="T800" s="112"/>
      <c r="U800" s="112"/>
      <c r="V800" s="112"/>
      <c r="W800" s="112"/>
      <c r="X800" s="112"/>
      <c r="Y800" s="112"/>
      <c r="Z800" s="112"/>
      <c r="AA800" s="112"/>
      <c r="AB800" s="112"/>
      <c r="AC800" s="112"/>
      <c r="AD800" s="112"/>
      <c r="AL800">
        <f t="shared" si="319"/>
        <v>0</v>
      </c>
      <c r="AM800">
        <f t="shared" si="320"/>
        <v>0</v>
      </c>
      <c r="AN800">
        <f t="shared" si="321"/>
        <v>0</v>
      </c>
      <c r="AO800">
        <f t="shared" si="322"/>
        <v>0</v>
      </c>
      <c r="AP800">
        <f t="shared" si="323"/>
        <v>0</v>
      </c>
      <c r="AQ800">
        <f t="shared" si="324"/>
        <v>0</v>
      </c>
      <c r="AR800">
        <f t="shared" si="325"/>
        <v>0</v>
      </c>
      <c r="AS800">
        <f t="shared" si="326"/>
        <v>0</v>
      </c>
      <c r="AT800">
        <f t="shared" si="327"/>
        <v>0</v>
      </c>
      <c r="AU800">
        <f t="shared" si="328"/>
        <v>0</v>
      </c>
      <c r="AV800">
        <f t="shared" si="329"/>
        <v>0</v>
      </c>
      <c r="AW800">
        <f t="shared" si="330"/>
        <v>0</v>
      </c>
      <c r="AX800">
        <f t="shared" si="331"/>
        <v>0</v>
      </c>
      <c r="AY800">
        <f t="shared" si="332"/>
        <v>0</v>
      </c>
      <c r="AZ800">
        <f t="shared" si="333"/>
        <v>0</v>
      </c>
      <c r="BA800">
        <f t="shared" si="334"/>
        <v>0</v>
      </c>
    </row>
    <row r="801" spans="1:53" ht="15" customHeight="1">
      <c r="A801" s="5"/>
      <c r="B801" s="6"/>
      <c r="C801" s="19" t="s">
        <v>6744</v>
      </c>
      <c r="D801" s="634" t="str">
        <f t="shared" si="335"/>
        <v/>
      </c>
      <c r="E801" s="669"/>
      <c r="F801" s="670"/>
      <c r="G801" s="752" t="str">
        <f t="shared" si="336"/>
        <v/>
      </c>
      <c r="H801" s="669"/>
      <c r="I801" s="669"/>
      <c r="J801" s="669"/>
      <c r="K801" s="669"/>
      <c r="L801" s="669"/>
      <c r="M801" s="669"/>
      <c r="N801" s="670"/>
      <c r="O801" s="112"/>
      <c r="P801" s="112"/>
      <c r="Q801" s="112"/>
      <c r="R801" s="112"/>
      <c r="S801" s="112"/>
      <c r="T801" s="112"/>
      <c r="U801" s="112"/>
      <c r="V801" s="112"/>
      <c r="W801" s="112"/>
      <c r="X801" s="112"/>
      <c r="Y801" s="112"/>
      <c r="Z801" s="112"/>
      <c r="AA801" s="112"/>
      <c r="AB801" s="112"/>
      <c r="AC801" s="112"/>
      <c r="AD801" s="112"/>
      <c r="AL801">
        <f t="shared" si="319"/>
        <v>0</v>
      </c>
      <c r="AM801">
        <f t="shared" si="320"/>
        <v>0</v>
      </c>
      <c r="AN801">
        <f t="shared" si="321"/>
        <v>0</v>
      </c>
      <c r="AO801">
        <f t="shared" si="322"/>
        <v>0</v>
      </c>
      <c r="AP801">
        <f t="shared" si="323"/>
        <v>0</v>
      </c>
      <c r="AQ801">
        <f t="shared" si="324"/>
        <v>0</v>
      </c>
      <c r="AR801">
        <f t="shared" si="325"/>
        <v>0</v>
      </c>
      <c r="AS801">
        <f t="shared" si="326"/>
        <v>0</v>
      </c>
      <c r="AT801">
        <f t="shared" si="327"/>
        <v>0</v>
      </c>
      <c r="AU801">
        <f t="shared" si="328"/>
        <v>0</v>
      </c>
      <c r="AV801">
        <f t="shared" si="329"/>
        <v>0</v>
      </c>
      <c r="AW801">
        <f t="shared" si="330"/>
        <v>0</v>
      </c>
      <c r="AX801">
        <f t="shared" si="331"/>
        <v>0</v>
      </c>
      <c r="AY801">
        <f t="shared" si="332"/>
        <v>0</v>
      </c>
      <c r="AZ801">
        <f t="shared" si="333"/>
        <v>0</v>
      </c>
      <c r="BA801">
        <f t="shared" si="334"/>
        <v>0</v>
      </c>
    </row>
    <row r="802" spans="1:53" ht="15" customHeight="1">
      <c r="A802" s="5"/>
      <c r="B802" s="6"/>
      <c r="C802" s="19" t="s">
        <v>6745</v>
      </c>
      <c r="D802" s="634" t="str">
        <f t="shared" si="335"/>
        <v/>
      </c>
      <c r="E802" s="669"/>
      <c r="F802" s="670"/>
      <c r="G802" s="752" t="str">
        <f t="shared" si="336"/>
        <v/>
      </c>
      <c r="H802" s="669"/>
      <c r="I802" s="669"/>
      <c r="J802" s="669"/>
      <c r="K802" s="669"/>
      <c r="L802" s="669"/>
      <c r="M802" s="669"/>
      <c r="N802" s="670"/>
      <c r="O802" s="112"/>
      <c r="P802" s="112"/>
      <c r="Q802" s="112"/>
      <c r="R802" s="112"/>
      <c r="S802" s="112"/>
      <c r="T802" s="112"/>
      <c r="U802" s="112"/>
      <c r="V802" s="112"/>
      <c r="W802" s="112"/>
      <c r="X802" s="112"/>
      <c r="Y802" s="112"/>
      <c r="Z802" s="112"/>
      <c r="AA802" s="112"/>
      <c r="AB802" s="112"/>
      <c r="AC802" s="112"/>
      <c r="AD802" s="112"/>
      <c r="AL802">
        <f t="shared" si="319"/>
        <v>0</v>
      </c>
      <c r="AM802">
        <f t="shared" si="320"/>
        <v>0</v>
      </c>
      <c r="AN802">
        <f t="shared" si="321"/>
        <v>0</v>
      </c>
      <c r="AO802">
        <f t="shared" si="322"/>
        <v>0</v>
      </c>
      <c r="AP802">
        <f t="shared" si="323"/>
        <v>0</v>
      </c>
      <c r="AQ802">
        <f t="shared" si="324"/>
        <v>0</v>
      </c>
      <c r="AR802">
        <f t="shared" si="325"/>
        <v>0</v>
      </c>
      <c r="AS802">
        <f t="shared" si="326"/>
        <v>0</v>
      </c>
      <c r="AT802">
        <f t="shared" si="327"/>
        <v>0</v>
      </c>
      <c r="AU802">
        <f t="shared" si="328"/>
        <v>0</v>
      </c>
      <c r="AV802">
        <f t="shared" si="329"/>
        <v>0</v>
      </c>
      <c r="AW802">
        <f t="shared" si="330"/>
        <v>0</v>
      </c>
      <c r="AX802">
        <f t="shared" si="331"/>
        <v>0</v>
      </c>
      <c r="AY802">
        <f t="shared" si="332"/>
        <v>0</v>
      </c>
      <c r="AZ802">
        <f t="shared" si="333"/>
        <v>0</v>
      </c>
      <c r="BA802">
        <f t="shared" si="334"/>
        <v>0</v>
      </c>
    </row>
    <row r="803" spans="1:53" ht="15" customHeight="1">
      <c r="A803" s="5"/>
      <c r="B803" s="6"/>
      <c r="C803" s="19" t="s">
        <v>6746</v>
      </c>
      <c r="D803" s="634" t="str">
        <f t="shared" si="335"/>
        <v/>
      </c>
      <c r="E803" s="669"/>
      <c r="F803" s="670"/>
      <c r="G803" s="752" t="str">
        <f t="shared" si="336"/>
        <v/>
      </c>
      <c r="H803" s="669"/>
      <c r="I803" s="669"/>
      <c r="J803" s="669"/>
      <c r="K803" s="669"/>
      <c r="L803" s="669"/>
      <c r="M803" s="669"/>
      <c r="N803" s="670"/>
      <c r="O803" s="112"/>
      <c r="P803" s="112"/>
      <c r="Q803" s="112"/>
      <c r="R803" s="112"/>
      <c r="S803" s="112"/>
      <c r="T803" s="112"/>
      <c r="U803" s="112"/>
      <c r="V803" s="112"/>
      <c r="W803" s="112"/>
      <c r="X803" s="112"/>
      <c r="Y803" s="112"/>
      <c r="Z803" s="112"/>
      <c r="AA803" s="112"/>
      <c r="AB803" s="112"/>
      <c r="AC803" s="112"/>
      <c r="AD803" s="112"/>
      <c r="AL803">
        <f t="shared" si="319"/>
        <v>0</v>
      </c>
      <c r="AM803">
        <f t="shared" si="320"/>
        <v>0</v>
      </c>
      <c r="AN803">
        <f t="shared" si="321"/>
        <v>0</v>
      </c>
      <c r="AO803">
        <f t="shared" si="322"/>
        <v>0</v>
      </c>
      <c r="AP803">
        <f t="shared" si="323"/>
        <v>0</v>
      </c>
      <c r="AQ803">
        <f t="shared" si="324"/>
        <v>0</v>
      </c>
      <c r="AR803">
        <f t="shared" si="325"/>
        <v>0</v>
      </c>
      <c r="AS803">
        <f t="shared" si="326"/>
        <v>0</v>
      </c>
      <c r="AT803">
        <f t="shared" si="327"/>
        <v>0</v>
      </c>
      <c r="AU803">
        <f t="shared" si="328"/>
        <v>0</v>
      </c>
      <c r="AV803">
        <f t="shared" si="329"/>
        <v>0</v>
      </c>
      <c r="AW803">
        <f t="shared" si="330"/>
        <v>0</v>
      </c>
      <c r="AX803">
        <f t="shared" si="331"/>
        <v>0</v>
      </c>
      <c r="AY803">
        <f t="shared" si="332"/>
        <v>0</v>
      </c>
      <c r="AZ803">
        <f t="shared" si="333"/>
        <v>0</v>
      </c>
      <c r="BA803">
        <f t="shared" si="334"/>
        <v>0</v>
      </c>
    </row>
    <row r="804" spans="1:53" ht="15" customHeight="1">
      <c r="A804" s="5"/>
      <c r="B804" s="6"/>
      <c r="C804" s="19" t="s">
        <v>6747</v>
      </c>
      <c r="D804" s="634" t="str">
        <f t="shared" si="335"/>
        <v/>
      </c>
      <c r="E804" s="669"/>
      <c r="F804" s="670"/>
      <c r="G804" s="752" t="str">
        <f t="shared" si="336"/>
        <v/>
      </c>
      <c r="H804" s="669"/>
      <c r="I804" s="669"/>
      <c r="J804" s="669"/>
      <c r="K804" s="669"/>
      <c r="L804" s="669"/>
      <c r="M804" s="669"/>
      <c r="N804" s="670"/>
      <c r="O804" s="112"/>
      <c r="P804" s="112"/>
      <c r="Q804" s="112"/>
      <c r="R804" s="112"/>
      <c r="S804" s="112"/>
      <c r="T804" s="112"/>
      <c r="U804" s="112"/>
      <c r="V804" s="112"/>
      <c r="W804" s="112"/>
      <c r="X804" s="112"/>
      <c r="Y804" s="112"/>
      <c r="Z804" s="112"/>
      <c r="AA804" s="112"/>
      <c r="AB804" s="112"/>
      <c r="AC804" s="112"/>
      <c r="AD804" s="112"/>
      <c r="AL804">
        <f t="shared" si="319"/>
        <v>0</v>
      </c>
      <c r="AM804">
        <f t="shared" si="320"/>
        <v>0</v>
      </c>
      <c r="AN804">
        <f t="shared" si="321"/>
        <v>0</v>
      </c>
      <c r="AO804">
        <f t="shared" si="322"/>
        <v>0</v>
      </c>
      <c r="AP804">
        <f t="shared" si="323"/>
        <v>0</v>
      </c>
      <c r="AQ804">
        <f t="shared" si="324"/>
        <v>0</v>
      </c>
      <c r="AR804">
        <f t="shared" si="325"/>
        <v>0</v>
      </c>
      <c r="AS804">
        <f t="shared" si="326"/>
        <v>0</v>
      </c>
      <c r="AT804">
        <f t="shared" si="327"/>
        <v>0</v>
      </c>
      <c r="AU804">
        <f t="shared" si="328"/>
        <v>0</v>
      </c>
      <c r="AV804">
        <f t="shared" si="329"/>
        <v>0</v>
      </c>
      <c r="AW804">
        <f t="shared" si="330"/>
        <v>0</v>
      </c>
      <c r="AX804">
        <f t="shared" si="331"/>
        <v>0</v>
      </c>
      <c r="AY804">
        <f t="shared" si="332"/>
        <v>0</v>
      </c>
      <c r="AZ804">
        <f t="shared" si="333"/>
        <v>0</v>
      </c>
      <c r="BA804">
        <f t="shared" si="334"/>
        <v>0</v>
      </c>
    </row>
    <row r="805" spans="1:53" ht="15" customHeight="1">
      <c r="A805" s="5"/>
      <c r="B805" s="6"/>
      <c r="C805" s="19" t="s">
        <v>6748</v>
      </c>
      <c r="D805" s="634" t="str">
        <f t="shared" si="335"/>
        <v/>
      </c>
      <c r="E805" s="669"/>
      <c r="F805" s="670"/>
      <c r="G805" s="752" t="str">
        <f t="shared" si="336"/>
        <v/>
      </c>
      <c r="H805" s="669"/>
      <c r="I805" s="669"/>
      <c r="J805" s="669"/>
      <c r="K805" s="669"/>
      <c r="L805" s="669"/>
      <c r="M805" s="669"/>
      <c r="N805" s="670"/>
      <c r="O805" s="112"/>
      <c r="P805" s="112"/>
      <c r="Q805" s="112"/>
      <c r="R805" s="112"/>
      <c r="S805" s="112"/>
      <c r="T805" s="112"/>
      <c r="U805" s="112"/>
      <c r="V805" s="112"/>
      <c r="W805" s="112"/>
      <c r="X805" s="112"/>
      <c r="Y805" s="112"/>
      <c r="Z805" s="112"/>
      <c r="AA805" s="112"/>
      <c r="AB805" s="112"/>
      <c r="AC805" s="112"/>
      <c r="AD805" s="112"/>
      <c r="AL805">
        <f t="shared" si="319"/>
        <v>0</v>
      </c>
      <c r="AM805">
        <f t="shared" si="320"/>
        <v>0</v>
      </c>
      <c r="AN805">
        <f t="shared" si="321"/>
        <v>0</v>
      </c>
      <c r="AO805">
        <f t="shared" si="322"/>
        <v>0</v>
      </c>
      <c r="AP805">
        <f t="shared" si="323"/>
        <v>0</v>
      </c>
      <c r="AQ805">
        <f t="shared" si="324"/>
        <v>0</v>
      </c>
      <c r="AR805">
        <f t="shared" si="325"/>
        <v>0</v>
      </c>
      <c r="AS805">
        <f t="shared" si="326"/>
        <v>0</v>
      </c>
      <c r="AT805">
        <f t="shared" si="327"/>
        <v>0</v>
      </c>
      <c r="AU805">
        <f t="shared" si="328"/>
        <v>0</v>
      </c>
      <c r="AV805">
        <f t="shared" si="329"/>
        <v>0</v>
      </c>
      <c r="AW805">
        <f t="shared" si="330"/>
        <v>0</v>
      </c>
      <c r="AX805">
        <f t="shared" si="331"/>
        <v>0</v>
      </c>
      <c r="AY805">
        <f t="shared" si="332"/>
        <v>0</v>
      </c>
      <c r="AZ805">
        <f t="shared" si="333"/>
        <v>0</v>
      </c>
      <c r="BA805">
        <f t="shared" si="334"/>
        <v>0</v>
      </c>
    </row>
    <row r="806" spans="1:53" ht="15" customHeight="1">
      <c r="A806" s="5"/>
      <c r="B806" s="6"/>
      <c r="C806" s="19" t="s">
        <v>6749</v>
      </c>
      <c r="D806" s="634" t="str">
        <f t="shared" si="335"/>
        <v/>
      </c>
      <c r="E806" s="669"/>
      <c r="F806" s="670"/>
      <c r="G806" s="752" t="str">
        <f t="shared" si="336"/>
        <v/>
      </c>
      <c r="H806" s="669"/>
      <c r="I806" s="669"/>
      <c r="J806" s="669"/>
      <c r="K806" s="669"/>
      <c r="L806" s="669"/>
      <c r="M806" s="669"/>
      <c r="N806" s="670"/>
      <c r="O806" s="112"/>
      <c r="P806" s="112"/>
      <c r="Q806" s="112"/>
      <c r="R806" s="112"/>
      <c r="S806" s="112"/>
      <c r="T806" s="112"/>
      <c r="U806" s="112"/>
      <c r="V806" s="112"/>
      <c r="W806" s="112"/>
      <c r="X806" s="112"/>
      <c r="Y806" s="112"/>
      <c r="Z806" s="112"/>
      <c r="AA806" s="112"/>
      <c r="AB806" s="112"/>
      <c r="AC806" s="112"/>
      <c r="AD806" s="112"/>
      <c r="AL806">
        <f t="shared" si="319"/>
        <v>0</v>
      </c>
      <c r="AM806">
        <f t="shared" si="320"/>
        <v>0</v>
      </c>
      <c r="AN806">
        <f t="shared" si="321"/>
        <v>0</v>
      </c>
      <c r="AO806">
        <f t="shared" si="322"/>
        <v>0</v>
      </c>
      <c r="AP806">
        <f t="shared" si="323"/>
        <v>0</v>
      </c>
      <c r="AQ806">
        <f t="shared" si="324"/>
        <v>0</v>
      </c>
      <c r="AR806">
        <f t="shared" si="325"/>
        <v>0</v>
      </c>
      <c r="AS806">
        <f t="shared" si="326"/>
        <v>0</v>
      </c>
      <c r="AT806">
        <f t="shared" si="327"/>
        <v>0</v>
      </c>
      <c r="AU806">
        <f t="shared" si="328"/>
        <v>0</v>
      </c>
      <c r="AV806">
        <f t="shared" si="329"/>
        <v>0</v>
      </c>
      <c r="AW806">
        <f t="shared" si="330"/>
        <v>0</v>
      </c>
      <c r="AX806">
        <f t="shared" si="331"/>
        <v>0</v>
      </c>
      <c r="AY806">
        <f t="shared" si="332"/>
        <v>0</v>
      </c>
      <c r="AZ806">
        <f t="shared" si="333"/>
        <v>0</v>
      </c>
      <c r="BA806">
        <f t="shared" si="334"/>
        <v>0</v>
      </c>
    </row>
    <row r="807" spans="1:53" ht="15" customHeight="1">
      <c r="A807" s="5"/>
      <c r="B807" s="6"/>
      <c r="C807" s="19" t="s">
        <v>6750</v>
      </c>
      <c r="D807" s="634" t="str">
        <f t="shared" si="335"/>
        <v/>
      </c>
      <c r="E807" s="669"/>
      <c r="F807" s="670"/>
      <c r="G807" s="752" t="str">
        <f t="shared" si="336"/>
        <v/>
      </c>
      <c r="H807" s="669"/>
      <c r="I807" s="669"/>
      <c r="J807" s="669"/>
      <c r="K807" s="669"/>
      <c r="L807" s="669"/>
      <c r="M807" s="669"/>
      <c r="N807" s="670"/>
      <c r="O807" s="112"/>
      <c r="P807" s="112"/>
      <c r="Q807" s="112"/>
      <c r="R807" s="112"/>
      <c r="S807" s="112"/>
      <c r="T807" s="112"/>
      <c r="U807" s="112"/>
      <c r="V807" s="112"/>
      <c r="W807" s="112"/>
      <c r="X807" s="112"/>
      <c r="Y807" s="112"/>
      <c r="Z807" s="112"/>
      <c r="AA807" s="112"/>
      <c r="AB807" s="112"/>
      <c r="AC807" s="112"/>
      <c r="AD807" s="112"/>
      <c r="AL807">
        <f t="shared" si="319"/>
        <v>0</v>
      </c>
      <c r="AM807">
        <f t="shared" si="320"/>
        <v>0</v>
      </c>
      <c r="AN807">
        <f t="shared" si="321"/>
        <v>0</v>
      </c>
      <c r="AO807">
        <f t="shared" si="322"/>
        <v>0</v>
      </c>
      <c r="AP807">
        <f t="shared" si="323"/>
        <v>0</v>
      </c>
      <c r="AQ807">
        <f t="shared" si="324"/>
        <v>0</v>
      </c>
      <c r="AR807">
        <f t="shared" si="325"/>
        <v>0</v>
      </c>
      <c r="AS807">
        <f t="shared" si="326"/>
        <v>0</v>
      </c>
      <c r="AT807">
        <f t="shared" si="327"/>
        <v>0</v>
      </c>
      <c r="AU807">
        <f t="shared" si="328"/>
        <v>0</v>
      </c>
      <c r="AV807">
        <f t="shared" si="329"/>
        <v>0</v>
      </c>
      <c r="AW807">
        <f t="shared" si="330"/>
        <v>0</v>
      </c>
      <c r="AX807">
        <f t="shared" si="331"/>
        <v>0</v>
      </c>
      <c r="AY807">
        <f t="shared" si="332"/>
        <v>0</v>
      </c>
      <c r="AZ807">
        <f t="shared" si="333"/>
        <v>0</v>
      </c>
      <c r="BA807">
        <f t="shared" si="334"/>
        <v>0</v>
      </c>
    </row>
    <row r="808" spans="1:53" ht="15" customHeight="1">
      <c r="A808" s="5"/>
      <c r="B808" s="6"/>
      <c r="C808" s="19" t="s">
        <v>6751</v>
      </c>
      <c r="D808" s="634" t="str">
        <f t="shared" si="335"/>
        <v/>
      </c>
      <c r="E808" s="669"/>
      <c r="F808" s="670"/>
      <c r="G808" s="752" t="str">
        <f t="shared" si="336"/>
        <v/>
      </c>
      <c r="H808" s="669"/>
      <c r="I808" s="669"/>
      <c r="J808" s="669"/>
      <c r="K808" s="669"/>
      <c r="L808" s="669"/>
      <c r="M808" s="669"/>
      <c r="N808" s="670"/>
      <c r="O808" s="112"/>
      <c r="P808" s="112"/>
      <c r="Q808" s="112"/>
      <c r="R808" s="112"/>
      <c r="S808" s="112"/>
      <c r="T808" s="112"/>
      <c r="U808" s="112"/>
      <c r="V808" s="112"/>
      <c r="W808" s="112"/>
      <c r="X808" s="112"/>
      <c r="Y808" s="112"/>
      <c r="Z808" s="112"/>
      <c r="AA808" s="112"/>
      <c r="AB808" s="112"/>
      <c r="AC808" s="112"/>
      <c r="AD808" s="112"/>
      <c r="AL808">
        <f t="shared" si="319"/>
        <v>0</v>
      </c>
      <c r="AM808">
        <f t="shared" si="320"/>
        <v>0</v>
      </c>
      <c r="AN808">
        <f t="shared" si="321"/>
        <v>0</v>
      </c>
      <c r="AO808">
        <f t="shared" si="322"/>
        <v>0</v>
      </c>
      <c r="AP808">
        <f t="shared" si="323"/>
        <v>0</v>
      </c>
      <c r="AQ808">
        <f t="shared" si="324"/>
        <v>0</v>
      </c>
      <c r="AR808">
        <f t="shared" si="325"/>
        <v>0</v>
      </c>
      <c r="AS808">
        <f t="shared" si="326"/>
        <v>0</v>
      </c>
      <c r="AT808">
        <f t="shared" si="327"/>
        <v>0</v>
      </c>
      <c r="AU808">
        <f t="shared" si="328"/>
        <v>0</v>
      </c>
      <c r="AV808">
        <f t="shared" si="329"/>
        <v>0</v>
      </c>
      <c r="AW808">
        <f t="shared" si="330"/>
        <v>0</v>
      </c>
      <c r="AX808">
        <f t="shared" si="331"/>
        <v>0</v>
      </c>
      <c r="AY808">
        <f t="shared" si="332"/>
        <v>0</v>
      </c>
      <c r="AZ808">
        <f t="shared" si="333"/>
        <v>0</v>
      </c>
      <c r="BA808">
        <f t="shared" si="334"/>
        <v>0</v>
      </c>
    </row>
    <row r="809" spans="1:53" ht="15" customHeight="1">
      <c r="A809" s="5"/>
      <c r="B809" s="6"/>
      <c r="C809" s="19" t="s">
        <v>6752</v>
      </c>
      <c r="D809" s="634" t="str">
        <f t="shared" si="335"/>
        <v/>
      </c>
      <c r="E809" s="669"/>
      <c r="F809" s="670"/>
      <c r="G809" s="752" t="str">
        <f t="shared" si="336"/>
        <v/>
      </c>
      <c r="H809" s="669"/>
      <c r="I809" s="669"/>
      <c r="J809" s="669"/>
      <c r="K809" s="669"/>
      <c r="L809" s="669"/>
      <c r="M809" s="669"/>
      <c r="N809" s="670"/>
      <c r="O809" s="112"/>
      <c r="P809" s="112"/>
      <c r="Q809" s="112"/>
      <c r="R809" s="112"/>
      <c r="S809" s="112"/>
      <c r="T809" s="112"/>
      <c r="U809" s="112"/>
      <c r="V809" s="112"/>
      <c r="W809" s="112"/>
      <c r="X809" s="112"/>
      <c r="Y809" s="112"/>
      <c r="Z809" s="112"/>
      <c r="AA809" s="112"/>
      <c r="AB809" s="112"/>
      <c r="AC809" s="112"/>
      <c r="AD809" s="112"/>
      <c r="AL809">
        <f t="shared" si="319"/>
        <v>0</v>
      </c>
      <c r="AM809">
        <f t="shared" si="320"/>
        <v>0</v>
      </c>
      <c r="AN809">
        <f t="shared" si="321"/>
        <v>0</v>
      </c>
      <c r="AO809">
        <f t="shared" si="322"/>
        <v>0</v>
      </c>
      <c r="AP809">
        <f t="shared" si="323"/>
        <v>0</v>
      </c>
      <c r="AQ809">
        <f t="shared" si="324"/>
        <v>0</v>
      </c>
      <c r="AR809">
        <f t="shared" si="325"/>
        <v>0</v>
      </c>
      <c r="AS809">
        <f t="shared" si="326"/>
        <v>0</v>
      </c>
      <c r="AT809">
        <f t="shared" si="327"/>
        <v>0</v>
      </c>
      <c r="AU809">
        <f t="shared" si="328"/>
        <v>0</v>
      </c>
      <c r="AV809">
        <f t="shared" si="329"/>
        <v>0</v>
      </c>
      <c r="AW809">
        <f t="shared" si="330"/>
        <v>0</v>
      </c>
      <c r="AX809">
        <f t="shared" si="331"/>
        <v>0</v>
      </c>
      <c r="AY809">
        <f t="shared" si="332"/>
        <v>0</v>
      </c>
      <c r="AZ809">
        <f t="shared" si="333"/>
        <v>0</v>
      </c>
      <c r="BA809">
        <f t="shared" si="334"/>
        <v>0</v>
      </c>
    </row>
    <row r="810" spans="1:53" ht="15" customHeight="1">
      <c r="A810" s="5"/>
      <c r="B810" s="6"/>
      <c r="C810" s="19" t="s">
        <v>6753</v>
      </c>
      <c r="D810" s="634" t="str">
        <f t="shared" si="335"/>
        <v/>
      </c>
      <c r="E810" s="669"/>
      <c r="F810" s="670"/>
      <c r="G810" s="752" t="str">
        <f t="shared" si="336"/>
        <v/>
      </c>
      <c r="H810" s="669"/>
      <c r="I810" s="669"/>
      <c r="J810" s="669"/>
      <c r="K810" s="669"/>
      <c r="L810" s="669"/>
      <c r="M810" s="669"/>
      <c r="N810" s="670"/>
      <c r="O810" s="112"/>
      <c r="P810" s="112"/>
      <c r="Q810" s="112"/>
      <c r="R810" s="112"/>
      <c r="S810" s="112"/>
      <c r="T810" s="112"/>
      <c r="U810" s="112"/>
      <c r="V810" s="112"/>
      <c r="W810" s="112"/>
      <c r="X810" s="112"/>
      <c r="Y810" s="112"/>
      <c r="Z810" s="112"/>
      <c r="AA810" s="112"/>
      <c r="AB810" s="112"/>
      <c r="AC810" s="112"/>
      <c r="AD810" s="112"/>
      <c r="AL810">
        <f t="shared" si="319"/>
        <v>0</v>
      </c>
      <c r="AM810">
        <f t="shared" si="320"/>
        <v>0</v>
      </c>
      <c r="AN810">
        <f t="shared" si="321"/>
        <v>0</v>
      </c>
      <c r="AO810">
        <f t="shared" si="322"/>
        <v>0</v>
      </c>
      <c r="AP810">
        <f t="shared" si="323"/>
        <v>0</v>
      </c>
      <c r="AQ810">
        <f t="shared" si="324"/>
        <v>0</v>
      </c>
      <c r="AR810">
        <f t="shared" si="325"/>
        <v>0</v>
      </c>
      <c r="AS810">
        <f t="shared" si="326"/>
        <v>0</v>
      </c>
      <c r="AT810">
        <f t="shared" si="327"/>
        <v>0</v>
      </c>
      <c r="AU810">
        <f t="shared" si="328"/>
        <v>0</v>
      </c>
      <c r="AV810">
        <f t="shared" si="329"/>
        <v>0</v>
      </c>
      <c r="AW810">
        <f t="shared" si="330"/>
        <v>0</v>
      </c>
      <c r="AX810">
        <f t="shared" si="331"/>
        <v>0</v>
      </c>
      <c r="AY810">
        <f t="shared" si="332"/>
        <v>0</v>
      </c>
      <c r="AZ810">
        <f t="shared" si="333"/>
        <v>0</v>
      </c>
      <c r="BA810">
        <f t="shared" si="334"/>
        <v>0</v>
      </c>
    </row>
    <row r="811" spans="1:53" ht="15" customHeight="1">
      <c r="A811" s="5"/>
      <c r="B811" s="6"/>
      <c r="C811" s="19" t="s">
        <v>6754</v>
      </c>
      <c r="D811" s="634" t="str">
        <f t="shared" si="335"/>
        <v/>
      </c>
      <c r="E811" s="669"/>
      <c r="F811" s="670"/>
      <c r="G811" s="752" t="str">
        <f t="shared" si="336"/>
        <v/>
      </c>
      <c r="H811" s="669"/>
      <c r="I811" s="669"/>
      <c r="J811" s="669"/>
      <c r="K811" s="669"/>
      <c r="L811" s="669"/>
      <c r="M811" s="669"/>
      <c r="N811" s="670"/>
      <c r="O811" s="112"/>
      <c r="P811" s="112"/>
      <c r="Q811" s="112"/>
      <c r="R811" s="112"/>
      <c r="S811" s="112"/>
      <c r="T811" s="112"/>
      <c r="U811" s="112"/>
      <c r="V811" s="112"/>
      <c r="W811" s="112"/>
      <c r="X811" s="112"/>
      <c r="Y811" s="112"/>
      <c r="Z811" s="112"/>
      <c r="AA811" s="112"/>
      <c r="AB811" s="112"/>
      <c r="AC811" s="112"/>
      <c r="AD811" s="112"/>
      <c r="AL811">
        <f t="shared" si="319"/>
        <v>0</v>
      </c>
      <c r="AM811">
        <f t="shared" si="320"/>
        <v>0</v>
      </c>
      <c r="AN811">
        <f t="shared" si="321"/>
        <v>0</v>
      </c>
      <c r="AO811">
        <f t="shared" si="322"/>
        <v>0</v>
      </c>
      <c r="AP811">
        <f t="shared" si="323"/>
        <v>0</v>
      </c>
      <c r="AQ811">
        <f t="shared" si="324"/>
        <v>0</v>
      </c>
      <c r="AR811">
        <f t="shared" si="325"/>
        <v>0</v>
      </c>
      <c r="AS811">
        <f t="shared" si="326"/>
        <v>0</v>
      </c>
      <c r="AT811">
        <f t="shared" si="327"/>
        <v>0</v>
      </c>
      <c r="AU811">
        <f t="shared" si="328"/>
        <v>0</v>
      </c>
      <c r="AV811">
        <f t="shared" si="329"/>
        <v>0</v>
      </c>
      <c r="AW811">
        <f t="shared" si="330"/>
        <v>0</v>
      </c>
      <c r="AX811">
        <f t="shared" si="331"/>
        <v>0</v>
      </c>
      <c r="AY811">
        <f t="shared" si="332"/>
        <v>0</v>
      </c>
      <c r="AZ811">
        <f t="shared" si="333"/>
        <v>0</v>
      </c>
      <c r="BA811">
        <f t="shared" si="334"/>
        <v>0</v>
      </c>
    </row>
    <row r="812" spans="1:53" ht="15" customHeight="1">
      <c r="A812" s="5"/>
      <c r="B812" s="6"/>
      <c r="C812" s="19" t="s">
        <v>6755</v>
      </c>
      <c r="D812" s="634" t="str">
        <f t="shared" si="335"/>
        <v/>
      </c>
      <c r="E812" s="669"/>
      <c r="F812" s="670"/>
      <c r="G812" s="752" t="str">
        <f t="shared" si="336"/>
        <v/>
      </c>
      <c r="H812" s="669"/>
      <c r="I812" s="669"/>
      <c r="J812" s="669"/>
      <c r="K812" s="669"/>
      <c r="L812" s="669"/>
      <c r="M812" s="669"/>
      <c r="N812" s="670"/>
      <c r="O812" s="112"/>
      <c r="P812" s="112"/>
      <c r="Q812" s="112"/>
      <c r="R812" s="112"/>
      <c r="S812" s="112"/>
      <c r="T812" s="112"/>
      <c r="U812" s="112"/>
      <c r="V812" s="112"/>
      <c r="W812" s="112"/>
      <c r="X812" s="112"/>
      <c r="Y812" s="112"/>
      <c r="Z812" s="112"/>
      <c r="AA812" s="112"/>
      <c r="AB812" s="112"/>
      <c r="AC812" s="112"/>
      <c r="AD812" s="112"/>
      <c r="AL812">
        <f t="shared" si="319"/>
        <v>0</v>
      </c>
      <c r="AM812">
        <f t="shared" si="320"/>
        <v>0</v>
      </c>
      <c r="AN812">
        <f t="shared" si="321"/>
        <v>0</v>
      </c>
      <c r="AO812">
        <f t="shared" si="322"/>
        <v>0</v>
      </c>
      <c r="AP812">
        <f t="shared" si="323"/>
        <v>0</v>
      </c>
      <c r="AQ812">
        <f t="shared" si="324"/>
        <v>0</v>
      </c>
      <c r="AR812">
        <f t="shared" si="325"/>
        <v>0</v>
      </c>
      <c r="AS812">
        <f t="shared" si="326"/>
        <v>0</v>
      </c>
      <c r="AT812">
        <f t="shared" si="327"/>
        <v>0</v>
      </c>
      <c r="AU812">
        <f t="shared" si="328"/>
        <v>0</v>
      </c>
      <c r="AV812">
        <f t="shared" si="329"/>
        <v>0</v>
      </c>
      <c r="AW812">
        <f t="shared" si="330"/>
        <v>0</v>
      </c>
      <c r="AX812">
        <f t="shared" si="331"/>
        <v>0</v>
      </c>
      <c r="AY812">
        <f t="shared" si="332"/>
        <v>0</v>
      </c>
      <c r="AZ812">
        <f t="shared" si="333"/>
        <v>0</v>
      </c>
      <c r="BA812">
        <f t="shared" si="334"/>
        <v>0</v>
      </c>
    </row>
    <row r="813" spans="1:53" ht="15" customHeight="1">
      <c r="A813" s="5"/>
      <c r="B813" s="6"/>
      <c r="C813" s="19" t="s">
        <v>6756</v>
      </c>
      <c r="D813" s="634" t="str">
        <f t="shared" si="335"/>
        <v/>
      </c>
      <c r="E813" s="669"/>
      <c r="F813" s="670"/>
      <c r="G813" s="752" t="str">
        <f t="shared" si="336"/>
        <v/>
      </c>
      <c r="H813" s="669"/>
      <c r="I813" s="669"/>
      <c r="J813" s="669"/>
      <c r="K813" s="669"/>
      <c r="L813" s="669"/>
      <c r="M813" s="669"/>
      <c r="N813" s="670"/>
      <c r="O813" s="112"/>
      <c r="P813" s="112"/>
      <c r="Q813" s="112"/>
      <c r="R813" s="112"/>
      <c r="S813" s="112"/>
      <c r="T813" s="112"/>
      <c r="U813" s="112"/>
      <c r="V813" s="112"/>
      <c r="W813" s="112"/>
      <c r="X813" s="112"/>
      <c r="Y813" s="112"/>
      <c r="Z813" s="112"/>
      <c r="AA813" s="112"/>
      <c r="AB813" s="112"/>
      <c r="AC813" s="112"/>
      <c r="AD813" s="112"/>
      <c r="AL813">
        <f t="shared" si="319"/>
        <v>0</v>
      </c>
      <c r="AM813">
        <f t="shared" si="320"/>
        <v>0</v>
      </c>
      <c r="AN813">
        <f t="shared" si="321"/>
        <v>0</v>
      </c>
      <c r="AO813">
        <f t="shared" si="322"/>
        <v>0</v>
      </c>
      <c r="AP813">
        <f t="shared" si="323"/>
        <v>0</v>
      </c>
      <c r="AQ813">
        <f t="shared" si="324"/>
        <v>0</v>
      </c>
      <c r="AR813">
        <f t="shared" si="325"/>
        <v>0</v>
      </c>
      <c r="AS813">
        <f t="shared" si="326"/>
        <v>0</v>
      </c>
      <c r="AT813">
        <f t="shared" si="327"/>
        <v>0</v>
      </c>
      <c r="AU813">
        <f t="shared" si="328"/>
        <v>0</v>
      </c>
      <c r="AV813">
        <f t="shared" si="329"/>
        <v>0</v>
      </c>
      <c r="AW813">
        <f t="shared" si="330"/>
        <v>0</v>
      </c>
      <c r="AX813">
        <f t="shared" si="331"/>
        <v>0</v>
      </c>
      <c r="AY813">
        <f t="shared" si="332"/>
        <v>0</v>
      </c>
      <c r="AZ813">
        <f t="shared" si="333"/>
        <v>0</v>
      </c>
      <c r="BA813">
        <f t="shared" si="334"/>
        <v>0</v>
      </c>
    </row>
    <row r="814" spans="1:53" ht="15" customHeight="1">
      <c r="A814" s="5"/>
      <c r="B814" s="6"/>
      <c r="C814" s="19" t="s">
        <v>6757</v>
      </c>
      <c r="D814" s="634" t="str">
        <f t="shared" si="335"/>
        <v/>
      </c>
      <c r="E814" s="669"/>
      <c r="F814" s="670"/>
      <c r="G814" s="752" t="str">
        <f t="shared" si="336"/>
        <v/>
      </c>
      <c r="H814" s="669"/>
      <c r="I814" s="669"/>
      <c r="J814" s="669"/>
      <c r="K814" s="669"/>
      <c r="L814" s="669"/>
      <c r="M814" s="669"/>
      <c r="N814" s="670"/>
      <c r="O814" s="112"/>
      <c r="P814" s="112"/>
      <c r="Q814" s="112"/>
      <c r="R814" s="112"/>
      <c r="S814" s="112"/>
      <c r="T814" s="112"/>
      <c r="U814" s="112"/>
      <c r="V814" s="112"/>
      <c r="W814" s="112"/>
      <c r="X814" s="112"/>
      <c r="Y814" s="112"/>
      <c r="Z814" s="112"/>
      <c r="AA814" s="112"/>
      <c r="AB814" s="112"/>
      <c r="AC814" s="112"/>
      <c r="AD814" s="112"/>
      <c r="AL814">
        <f t="shared" si="319"/>
        <v>0</v>
      </c>
      <c r="AM814">
        <f t="shared" si="320"/>
        <v>0</v>
      </c>
      <c r="AN814">
        <f t="shared" si="321"/>
        <v>0</v>
      </c>
      <c r="AO814">
        <f t="shared" si="322"/>
        <v>0</v>
      </c>
      <c r="AP814">
        <f t="shared" si="323"/>
        <v>0</v>
      </c>
      <c r="AQ814">
        <f t="shared" si="324"/>
        <v>0</v>
      </c>
      <c r="AR814">
        <f t="shared" si="325"/>
        <v>0</v>
      </c>
      <c r="AS814">
        <f t="shared" si="326"/>
        <v>0</v>
      </c>
      <c r="AT814">
        <f t="shared" si="327"/>
        <v>0</v>
      </c>
      <c r="AU814">
        <f t="shared" si="328"/>
        <v>0</v>
      </c>
      <c r="AV814">
        <f t="shared" si="329"/>
        <v>0</v>
      </c>
      <c r="AW814">
        <f t="shared" si="330"/>
        <v>0</v>
      </c>
      <c r="AX814">
        <f t="shared" si="331"/>
        <v>0</v>
      </c>
      <c r="AY814">
        <f t="shared" si="332"/>
        <v>0</v>
      </c>
      <c r="AZ814">
        <f t="shared" si="333"/>
        <v>0</v>
      </c>
      <c r="BA814">
        <f t="shared" si="334"/>
        <v>0</v>
      </c>
    </row>
    <row r="815" spans="1:53" ht="15" customHeight="1">
      <c r="A815" s="5"/>
      <c r="B815" s="6"/>
      <c r="C815" s="19" t="s">
        <v>6758</v>
      </c>
      <c r="D815" s="634" t="str">
        <f t="shared" si="335"/>
        <v/>
      </c>
      <c r="E815" s="669"/>
      <c r="F815" s="670"/>
      <c r="G815" s="752" t="str">
        <f t="shared" si="336"/>
        <v/>
      </c>
      <c r="H815" s="669"/>
      <c r="I815" s="669"/>
      <c r="J815" s="669"/>
      <c r="K815" s="669"/>
      <c r="L815" s="669"/>
      <c r="M815" s="669"/>
      <c r="N815" s="670"/>
      <c r="O815" s="112"/>
      <c r="P815" s="112"/>
      <c r="Q815" s="112"/>
      <c r="R815" s="112"/>
      <c r="S815" s="112"/>
      <c r="T815" s="112"/>
      <c r="U815" s="112"/>
      <c r="V815" s="112"/>
      <c r="W815" s="112"/>
      <c r="X815" s="112"/>
      <c r="Y815" s="112"/>
      <c r="Z815" s="112"/>
      <c r="AA815" s="112"/>
      <c r="AB815" s="112"/>
      <c r="AC815" s="112"/>
      <c r="AD815" s="112"/>
      <c r="AL815">
        <f t="shared" si="319"/>
        <v>0</v>
      </c>
      <c r="AM815">
        <f t="shared" si="320"/>
        <v>0</v>
      </c>
      <c r="AN815">
        <f t="shared" si="321"/>
        <v>0</v>
      </c>
      <c r="AO815">
        <f t="shared" si="322"/>
        <v>0</v>
      </c>
      <c r="AP815">
        <f t="shared" si="323"/>
        <v>0</v>
      </c>
      <c r="AQ815">
        <f t="shared" si="324"/>
        <v>0</v>
      </c>
      <c r="AR815">
        <f t="shared" si="325"/>
        <v>0</v>
      </c>
      <c r="AS815">
        <f t="shared" si="326"/>
        <v>0</v>
      </c>
      <c r="AT815">
        <f t="shared" si="327"/>
        <v>0</v>
      </c>
      <c r="AU815">
        <f t="shared" si="328"/>
        <v>0</v>
      </c>
      <c r="AV815">
        <f t="shared" si="329"/>
        <v>0</v>
      </c>
      <c r="AW815">
        <f t="shared" si="330"/>
        <v>0</v>
      </c>
      <c r="AX815">
        <f t="shared" si="331"/>
        <v>0</v>
      </c>
      <c r="AY815">
        <f t="shared" si="332"/>
        <v>0</v>
      </c>
      <c r="AZ815">
        <f t="shared" si="333"/>
        <v>0</v>
      </c>
      <c r="BA815">
        <f t="shared" si="334"/>
        <v>0</v>
      </c>
    </row>
    <row r="816" spans="1:53" ht="15" customHeight="1">
      <c r="A816" s="5"/>
      <c r="B816" s="6"/>
      <c r="C816" s="19" t="s">
        <v>6759</v>
      </c>
      <c r="D816" s="634" t="str">
        <f t="shared" si="335"/>
        <v/>
      </c>
      <c r="E816" s="669"/>
      <c r="F816" s="670"/>
      <c r="G816" s="752" t="str">
        <f t="shared" si="336"/>
        <v/>
      </c>
      <c r="H816" s="669"/>
      <c r="I816" s="669"/>
      <c r="J816" s="669"/>
      <c r="K816" s="669"/>
      <c r="L816" s="669"/>
      <c r="M816" s="669"/>
      <c r="N816" s="670"/>
      <c r="O816" s="112"/>
      <c r="P816" s="112"/>
      <c r="Q816" s="112"/>
      <c r="R816" s="112"/>
      <c r="S816" s="112"/>
      <c r="T816" s="112"/>
      <c r="U816" s="112"/>
      <c r="V816" s="112"/>
      <c r="W816" s="112"/>
      <c r="X816" s="112"/>
      <c r="Y816" s="112"/>
      <c r="Z816" s="112"/>
      <c r="AA816" s="112"/>
      <c r="AB816" s="112"/>
      <c r="AC816" s="112"/>
      <c r="AD816" s="112"/>
      <c r="AL816">
        <f t="shared" si="319"/>
        <v>0</v>
      </c>
      <c r="AM816">
        <f t="shared" si="320"/>
        <v>0</v>
      </c>
      <c r="AN816">
        <f t="shared" si="321"/>
        <v>0</v>
      </c>
      <c r="AO816">
        <f t="shared" si="322"/>
        <v>0</v>
      </c>
      <c r="AP816">
        <f t="shared" si="323"/>
        <v>0</v>
      </c>
      <c r="AQ816">
        <f t="shared" si="324"/>
        <v>0</v>
      </c>
      <c r="AR816">
        <f t="shared" si="325"/>
        <v>0</v>
      </c>
      <c r="AS816">
        <f t="shared" si="326"/>
        <v>0</v>
      </c>
      <c r="AT816">
        <f t="shared" si="327"/>
        <v>0</v>
      </c>
      <c r="AU816">
        <f t="shared" si="328"/>
        <v>0</v>
      </c>
      <c r="AV816">
        <f t="shared" si="329"/>
        <v>0</v>
      </c>
      <c r="AW816">
        <f t="shared" si="330"/>
        <v>0</v>
      </c>
      <c r="AX816">
        <f t="shared" si="331"/>
        <v>0</v>
      </c>
      <c r="AY816">
        <f t="shared" si="332"/>
        <v>0</v>
      </c>
      <c r="AZ816">
        <f t="shared" si="333"/>
        <v>0</v>
      </c>
      <c r="BA816">
        <f t="shared" si="334"/>
        <v>0</v>
      </c>
    </row>
    <row r="817" spans="1:53" ht="15" customHeight="1">
      <c r="A817" s="5"/>
      <c r="B817" s="6"/>
      <c r="C817" s="19" t="s">
        <v>6760</v>
      </c>
      <c r="D817" s="634" t="str">
        <f t="shared" si="335"/>
        <v/>
      </c>
      <c r="E817" s="669"/>
      <c r="F817" s="670"/>
      <c r="G817" s="752" t="str">
        <f t="shared" si="336"/>
        <v/>
      </c>
      <c r="H817" s="669"/>
      <c r="I817" s="669"/>
      <c r="J817" s="669"/>
      <c r="K817" s="669"/>
      <c r="L817" s="669"/>
      <c r="M817" s="669"/>
      <c r="N817" s="670"/>
      <c r="O817" s="112"/>
      <c r="P817" s="112"/>
      <c r="Q817" s="112"/>
      <c r="R817" s="112"/>
      <c r="S817" s="112"/>
      <c r="T817" s="112"/>
      <c r="U817" s="112"/>
      <c r="V817" s="112"/>
      <c r="W817" s="112"/>
      <c r="X817" s="112"/>
      <c r="Y817" s="112"/>
      <c r="Z817" s="112"/>
      <c r="AA817" s="112"/>
      <c r="AB817" s="112"/>
      <c r="AC817" s="112"/>
      <c r="AD817" s="112"/>
      <c r="AL817">
        <f t="shared" si="319"/>
        <v>0</v>
      </c>
      <c r="AM817">
        <f t="shared" si="320"/>
        <v>0</v>
      </c>
      <c r="AN817">
        <f t="shared" si="321"/>
        <v>0</v>
      </c>
      <c r="AO817">
        <f t="shared" si="322"/>
        <v>0</v>
      </c>
      <c r="AP817">
        <f t="shared" si="323"/>
        <v>0</v>
      </c>
      <c r="AQ817">
        <f t="shared" si="324"/>
        <v>0</v>
      </c>
      <c r="AR817">
        <f t="shared" si="325"/>
        <v>0</v>
      </c>
      <c r="AS817">
        <f t="shared" si="326"/>
        <v>0</v>
      </c>
      <c r="AT817">
        <f t="shared" si="327"/>
        <v>0</v>
      </c>
      <c r="AU817">
        <f t="shared" si="328"/>
        <v>0</v>
      </c>
      <c r="AV817">
        <f t="shared" si="329"/>
        <v>0</v>
      </c>
      <c r="AW817">
        <f t="shared" si="330"/>
        <v>0</v>
      </c>
      <c r="AX817">
        <f t="shared" si="331"/>
        <v>0</v>
      </c>
      <c r="AY817">
        <f t="shared" si="332"/>
        <v>0</v>
      </c>
      <c r="AZ817">
        <f t="shared" si="333"/>
        <v>0</v>
      </c>
      <c r="BA817">
        <f t="shared" si="334"/>
        <v>0</v>
      </c>
    </row>
    <row r="818" spans="1:53" ht="15" customHeight="1">
      <c r="A818" s="5"/>
      <c r="B818" s="6"/>
      <c r="C818" s="19" t="s">
        <v>6761</v>
      </c>
      <c r="D818" s="634" t="str">
        <f t="shared" si="335"/>
        <v/>
      </c>
      <c r="E818" s="669"/>
      <c r="F818" s="670"/>
      <c r="G818" s="752" t="str">
        <f t="shared" si="336"/>
        <v/>
      </c>
      <c r="H818" s="669"/>
      <c r="I818" s="669"/>
      <c r="J818" s="669"/>
      <c r="K818" s="669"/>
      <c r="L818" s="669"/>
      <c r="M818" s="669"/>
      <c r="N818" s="670"/>
      <c r="O818" s="112"/>
      <c r="P818" s="112"/>
      <c r="Q818" s="112"/>
      <c r="R818" s="112"/>
      <c r="S818" s="112"/>
      <c r="T818" s="112"/>
      <c r="U818" s="112"/>
      <c r="V818" s="112"/>
      <c r="W818" s="112"/>
      <c r="X818" s="112"/>
      <c r="Y818" s="112"/>
      <c r="Z818" s="112"/>
      <c r="AA818" s="112"/>
      <c r="AB818" s="112"/>
      <c r="AC818" s="112"/>
      <c r="AD818" s="112"/>
      <c r="AL818">
        <f t="shared" si="319"/>
        <v>0</v>
      </c>
      <c r="AM818">
        <f t="shared" si="320"/>
        <v>0</v>
      </c>
      <c r="AN818">
        <f t="shared" si="321"/>
        <v>0</v>
      </c>
      <c r="AO818">
        <f t="shared" si="322"/>
        <v>0</v>
      </c>
      <c r="AP818">
        <f t="shared" si="323"/>
        <v>0</v>
      </c>
      <c r="AQ818">
        <f t="shared" si="324"/>
        <v>0</v>
      </c>
      <c r="AR818">
        <f t="shared" si="325"/>
        <v>0</v>
      </c>
      <c r="AS818">
        <f t="shared" si="326"/>
        <v>0</v>
      </c>
      <c r="AT818">
        <f t="shared" si="327"/>
        <v>0</v>
      </c>
      <c r="AU818">
        <f t="shared" si="328"/>
        <v>0</v>
      </c>
      <c r="AV818">
        <f t="shared" si="329"/>
        <v>0</v>
      </c>
      <c r="AW818">
        <f t="shared" si="330"/>
        <v>0</v>
      </c>
      <c r="AX818">
        <f t="shared" si="331"/>
        <v>0</v>
      </c>
      <c r="AY818">
        <f t="shared" si="332"/>
        <v>0</v>
      </c>
      <c r="AZ818">
        <f t="shared" si="333"/>
        <v>0</v>
      </c>
      <c r="BA818">
        <f t="shared" si="334"/>
        <v>0</v>
      </c>
    </row>
    <row r="819" spans="1:53" ht="15" customHeight="1">
      <c r="A819" s="5"/>
      <c r="B819" s="6"/>
      <c r="C819" s="19" t="s">
        <v>6762</v>
      </c>
      <c r="D819" s="634" t="str">
        <f t="shared" si="335"/>
        <v/>
      </c>
      <c r="E819" s="669"/>
      <c r="F819" s="670"/>
      <c r="G819" s="752" t="str">
        <f t="shared" si="336"/>
        <v/>
      </c>
      <c r="H819" s="669"/>
      <c r="I819" s="669"/>
      <c r="J819" s="669"/>
      <c r="K819" s="669"/>
      <c r="L819" s="669"/>
      <c r="M819" s="669"/>
      <c r="N819" s="670"/>
      <c r="O819" s="112"/>
      <c r="P819" s="112"/>
      <c r="Q819" s="112"/>
      <c r="R819" s="112"/>
      <c r="S819" s="112"/>
      <c r="T819" s="112"/>
      <c r="U819" s="112"/>
      <c r="V819" s="112"/>
      <c r="W819" s="112"/>
      <c r="X819" s="112"/>
      <c r="Y819" s="112"/>
      <c r="Z819" s="112"/>
      <c r="AA819" s="112"/>
      <c r="AB819" s="112"/>
      <c r="AC819" s="112"/>
      <c r="AD819" s="112"/>
      <c r="AL819">
        <f t="shared" si="319"/>
        <v>0</v>
      </c>
      <c r="AM819">
        <f t="shared" si="320"/>
        <v>0</v>
      </c>
      <c r="AN819">
        <f t="shared" si="321"/>
        <v>0</v>
      </c>
      <c r="AO819">
        <f t="shared" si="322"/>
        <v>0</v>
      </c>
      <c r="AP819">
        <f t="shared" si="323"/>
        <v>0</v>
      </c>
      <c r="AQ819">
        <f t="shared" si="324"/>
        <v>0</v>
      </c>
      <c r="AR819">
        <f t="shared" si="325"/>
        <v>0</v>
      </c>
      <c r="AS819">
        <f t="shared" si="326"/>
        <v>0</v>
      </c>
      <c r="AT819">
        <f t="shared" si="327"/>
        <v>0</v>
      </c>
      <c r="AU819">
        <f t="shared" si="328"/>
        <v>0</v>
      </c>
      <c r="AV819">
        <f t="shared" si="329"/>
        <v>0</v>
      </c>
      <c r="AW819">
        <f t="shared" si="330"/>
        <v>0</v>
      </c>
      <c r="AX819">
        <f t="shared" si="331"/>
        <v>0</v>
      </c>
      <c r="AY819">
        <f t="shared" si="332"/>
        <v>0</v>
      </c>
      <c r="AZ819">
        <f t="shared" si="333"/>
        <v>0</v>
      </c>
      <c r="BA819">
        <f t="shared" si="334"/>
        <v>0</v>
      </c>
    </row>
    <row r="820" spans="1:53" ht="15" customHeight="1">
      <c r="A820" s="5"/>
      <c r="B820" s="6"/>
      <c r="C820" s="19" t="s">
        <v>6763</v>
      </c>
      <c r="D820" s="634" t="str">
        <f t="shared" si="335"/>
        <v/>
      </c>
      <c r="E820" s="669"/>
      <c r="F820" s="670"/>
      <c r="G820" s="752" t="str">
        <f t="shared" si="336"/>
        <v/>
      </c>
      <c r="H820" s="669"/>
      <c r="I820" s="669"/>
      <c r="J820" s="669"/>
      <c r="K820" s="669"/>
      <c r="L820" s="669"/>
      <c r="M820" s="669"/>
      <c r="N820" s="670"/>
      <c r="O820" s="112"/>
      <c r="P820" s="112"/>
      <c r="Q820" s="112"/>
      <c r="R820" s="112"/>
      <c r="S820" s="112"/>
      <c r="T820" s="112"/>
      <c r="U820" s="112"/>
      <c r="V820" s="112"/>
      <c r="W820" s="112"/>
      <c r="X820" s="112"/>
      <c r="Y820" s="112"/>
      <c r="Z820" s="112"/>
      <c r="AA820" s="112"/>
      <c r="AB820" s="112"/>
      <c r="AC820" s="112"/>
      <c r="AD820" s="112"/>
      <c r="AL820">
        <f t="shared" si="319"/>
        <v>0</v>
      </c>
      <c r="AM820">
        <f t="shared" si="320"/>
        <v>0</v>
      </c>
      <c r="AN820">
        <f t="shared" si="321"/>
        <v>0</v>
      </c>
      <c r="AO820">
        <f t="shared" si="322"/>
        <v>0</v>
      </c>
      <c r="AP820">
        <f t="shared" si="323"/>
        <v>0</v>
      </c>
      <c r="AQ820">
        <f t="shared" si="324"/>
        <v>0</v>
      </c>
      <c r="AR820">
        <f t="shared" si="325"/>
        <v>0</v>
      </c>
      <c r="AS820">
        <f t="shared" si="326"/>
        <v>0</v>
      </c>
      <c r="AT820">
        <f t="shared" si="327"/>
        <v>0</v>
      </c>
      <c r="AU820">
        <f t="shared" si="328"/>
        <v>0</v>
      </c>
      <c r="AV820">
        <f t="shared" si="329"/>
        <v>0</v>
      </c>
      <c r="AW820">
        <f t="shared" si="330"/>
        <v>0</v>
      </c>
      <c r="AX820">
        <f t="shared" si="331"/>
        <v>0</v>
      </c>
      <c r="AY820">
        <f t="shared" si="332"/>
        <v>0</v>
      </c>
      <c r="AZ820">
        <f t="shared" si="333"/>
        <v>0</v>
      </c>
      <c r="BA820">
        <f t="shared" si="334"/>
        <v>0</v>
      </c>
    </row>
    <row r="821" spans="1:53" ht="15" customHeight="1">
      <c r="A821" s="5"/>
      <c r="B821" s="6"/>
      <c r="C821" s="19" t="s">
        <v>6764</v>
      </c>
      <c r="D821" s="634" t="str">
        <f t="shared" si="335"/>
        <v/>
      </c>
      <c r="E821" s="669"/>
      <c r="F821" s="670"/>
      <c r="G821" s="752" t="str">
        <f t="shared" si="336"/>
        <v/>
      </c>
      <c r="H821" s="669"/>
      <c r="I821" s="669"/>
      <c r="J821" s="669"/>
      <c r="K821" s="669"/>
      <c r="L821" s="669"/>
      <c r="M821" s="669"/>
      <c r="N821" s="670"/>
      <c r="O821" s="112"/>
      <c r="P821" s="112"/>
      <c r="Q821" s="112"/>
      <c r="R821" s="112"/>
      <c r="S821" s="112"/>
      <c r="T821" s="112"/>
      <c r="U821" s="112"/>
      <c r="V821" s="112"/>
      <c r="W821" s="112"/>
      <c r="X821" s="112"/>
      <c r="Y821" s="112"/>
      <c r="Z821" s="112"/>
      <c r="AA821" s="112"/>
      <c r="AB821" s="112"/>
      <c r="AC821" s="112"/>
      <c r="AD821" s="112"/>
      <c r="AL821">
        <f t="shared" si="319"/>
        <v>0</v>
      </c>
      <c r="AM821">
        <f t="shared" si="320"/>
        <v>0</v>
      </c>
      <c r="AN821">
        <f t="shared" si="321"/>
        <v>0</v>
      </c>
      <c r="AO821">
        <f t="shared" si="322"/>
        <v>0</v>
      </c>
      <c r="AP821">
        <f t="shared" si="323"/>
        <v>0</v>
      </c>
      <c r="AQ821">
        <f t="shared" si="324"/>
        <v>0</v>
      </c>
      <c r="AR821">
        <f t="shared" si="325"/>
        <v>0</v>
      </c>
      <c r="AS821">
        <f t="shared" si="326"/>
        <v>0</v>
      </c>
      <c r="AT821">
        <f t="shared" si="327"/>
        <v>0</v>
      </c>
      <c r="AU821">
        <f t="shared" si="328"/>
        <v>0</v>
      </c>
      <c r="AV821">
        <f t="shared" si="329"/>
        <v>0</v>
      </c>
      <c r="AW821">
        <f t="shared" si="330"/>
        <v>0</v>
      </c>
      <c r="AX821">
        <f t="shared" si="331"/>
        <v>0</v>
      </c>
      <c r="AY821">
        <f t="shared" si="332"/>
        <v>0</v>
      </c>
      <c r="AZ821">
        <f t="shared" si="333"/>
        <v>0</v>
      </c>
      <c r="BA821">
        <f t="shared" si="334"/>
        <v>0</v>
      </c>
    </row>
    <row r="822" spans="1:53" ht="15" customHeight="1">
      <c r="A822" s="5"/>
      <c r="B822" s="6"/>
      <c r="C822" s="19" t="s">
        <v>5424</v>
      </c>
      <c r="D822" s="634" t="str">
        <f t="shared" si="335"/>
        <v/>
      </c>
      <c r="E822" s="669"/>
      <c r="F822" s="670"/>
      <c r="G822" s="752" t="str">
        <f t="shared" si="336"/>
        <v/>
      </c>
      <c r="H822" s="669"/>
      <c r="I822" s="669"/>
      <c r="J822" s="669"/>
      <c r="K822" s="669"/>
      <c r="L822" s="669"/>
      <c r="M822" s="669"/>
      <c r="N822" s="670"/>
      <c r="O822" s="112"/>
      <c r="P822" s="112"/>
      <c r="Q822" s="112"/>
      <c r="R822" s="112"/>
      <c r="S822" s="112"/>
      <c r="T822" s="112"/>
      <c r="U822" s="112"/>
      <c r="V822" s="112"/>
      <c r="W822" s="112"/>
      <c r="X822" s="112"/>
      <c r="Y822" s="112"/>
      <c r="Z822" s="112"/>
      <c r="AA822" s="112"/>
      <c r="AB822" s="112"/>
      <c r="AC822" s="112"/>
      <c r="AD822" s="112"/>
      <c r="AL822">
        <f t="shared" si="319"/>
        <v>0</v>
      </c>
      <c r="AM822">
        <f t="shared" si="320"/>
        <v>0</v>
      </c>
      <c r="AN822">
        <f t="shared" si="321"/>
        <v>0</v>
      </c>
      <c r="AO822">
        <f t="shared" si="322"/>
        <v>0</v>
      </c>
      <c r="AP822">
        <f t="shared" si="323"/>
        <v>0</v>
      </c>
      <c r="AQ822">
        <f t="shared" si="324"/>
        <v>0</v>
      </c>
      <c r="AR822">
        <f t="shared" si="325"/>
        <v>0</v>
      </c>
      <c r="AS822">
        <f t="shared" si="326"/>
        <v>0</v>
      </c>
      <c r="AT822">
        <f t="shared" si="327"/>
        <v>0</v>
      </c>
      <c r="AU822">
        <f t="shared" si="328"/>
        <v>0</v>
      </c>
      <c r="AV822">
        <f t="shared" si="329"/>
        <v>0</v>
      </c>
      <c r="AW822">
        <f t="shared" si="330"/>
        <v>0</v>
      </c>
      <c r="AX822">
        <f t="shared" si="331"/>
        <v>0</v>
      </c>
      <c r="AY822">
        <f t="shared" si="332"/>
        <v>0</v>
      </c>
      <c r="AZ822">
        <f t="shared" si="333"/>
        <v>0</v>
      </c>
      <c r="BA822">
        <f t="shared" si="334"/>
        <v>0</v>
      </c>
    </row>
    <row r="823" spans="1:53" ht="15" customHeight="1">
      <c r="A823" s="5"/>
      <c r="B823" s="6"/>
      <c r="C823" s="19" t="s">
        <v>6765</v>
      </c>
      <c r="D823" s="634" t="str">
        <f t="shared" si="335"/>
        <v/>
      </c>
      <c r="E823" s="669"/>
      <c r="F823" s="670"/>
      <c r="G823" s="752" t="str">
        <f t="shared" si="336"/>
        <v/>
      </c>
      <c r="H823" s="669"/>
      <c r="I823" s="669"/>
      <c r="J823" s="669"/>
      <c r="K823" s="669"/>
      <c r="L823" s="669"/>
      <c r="M823" s="669"/>
      <c r="N823" s="670"/>
      <c r="O823" s="112"/>
      <c r="P823" s="112"/>
      <c r="Q823" s="112"/>
      <c r="R823" s="112"/>
      <c r="S823" s="112"/>
      <c r="T823" s="112"/>
      <c r="U823" s="112"/>
      <c r="V823" s="112"/>
      <c r="W823" s="112"/>
      <c r="X823" s="112"/>
      <c r="Y823" s="112"/>
      <c r="Z823" s="112"/>
      <c r="AA823" s="112"/>
      <c r="AB823" s="112"/>
      <c r="AC823" s="112"/>
      <c r="AD823" s="112"/>
      <c r="AL823">
        <f t="shared" si="319"/>
        <v>0</v>
      </c>
      <c r="AM823">
        <f t="shared" si="320"/>
        <v>0</v>
      </c>
      <c r="AN823">
        <f t="shared" si="321"/>
        <v>0</v>
      </c>
      <c r="AO823">
        <f t="shared" si="322"/>
        <v>0</v>
      </c>
      <c r="AP823">
        <f t="shared" si="323"/>
        <v>0</v>
      </c>
      <c r="AQ823">
        <f t="shared" si="324"/>
        <v>0</v>
      </c>
      <c r="AR823">
        <f t="shared" si="325"/>
        <v>0</v>
      </c>
      <c r="AS823">
        <f t="shared" si="326"/>
        <v>0</v>
      </c>
      <c r="AT823">
        <f t="shared" si="327"/>
        <v>0</v>
      </c>
      <c r="AU823">
        <f t="shared" si="328"/>
        <v>0</v>
      </c>
      <c r="AV823">
        <f t="shared" si="329"/>
        <v>0</v>
      </c>
      <c r="AW823">
        <f t="shared" si="330"/>
        <v>0</v>
      </c>
      <c r="AX823">
        <f t="shared" si="331"/>
        <v>0</v>
      </c>
      <c r="AY823">
        <f t="shared" si="332"/>
        <v>0</v>
      </c>
      <c r="AZ823">
        <f t="shared" si="333"/>
        <v>0</v>
      </c>
      <c r="BA823">
        <f t="shared" si="334"/>
        <v>0</v>
      </c>
    </row>
    <row r="824" spans="1:53" ht="15" customHeight="1">
      <c r="A824" s="5"/>
      <c r="B824" s="6"/>
      <c r="C824" s="19" t="s">
        <v>6766</v>
      </c>
      <c r="D824" s="634" t="str">
        <f t="shared" si="335"/>
        <v/>
      </c>
      <c r="E824" s="669"/>
      <c r="F824" s="670"/>
      <c r="G824" s="752" t="str">
        <f t="shared" si="336"/>
        <v/>
      </c>
      <c r="H824" s="669"/>
      <c r="I824" s="669"/>
      <c r="J824" s="669"/>
      <c r="K824" s="669"/>
      <c r="L824" s="669"/>
      <c r="M824" s="669"/>
      <c r="N824" s="670"/>
      <c r="O824" s="112"/>
      <c r="P824" s="112"/>
      <c r="Q824" s="112"/>
      <c r="R824" s="112"/>
      <c r="S824" s="112"/>
      <c r="T824" s="112"/>
      <c r="U824" s="112"/>
      <c r="V824" s="112"/>
      <c r="W824" s="112"/>
      <c r="X824" s="112"/>
      <c r="Y824" s="112"/>
      <c r="Z824" s="112"/>
      <c r="AA824" s="112"/>
      <c r="AB824" s="112"/>
      <c r="AC824" s="112"/>
      <c r="AD824" s="112"/>
      <c r="AL824">
        <f t="shared" si="319"/>
        <v>0</v>
      </c>
      <c r="AM824">
        <f t="shared" si="320"/>
        <v>0</v>
      </c>
      <c r="AN824">
        <f t="shared" si="321"/>
        <v>0</v>
      </c>
      <c r="AO824">
        <f t="shared" si="322"/>
        <v>0</v>
      </c>
      <c r="AP824">
        <f t="shared" si="323"/>
        <v>0</v>
      </c>
      <c r="AQ824">
        <f t="shared" si="324"/>
        <v>0</v>
      </c>
      <c r="AR824">
        <f t="shared" si="325"/>
        <v>0</v>
      </c>
      <c r="AS824">
        <f t="shared" si="326"/>
        <v>0</v>
      </c>
      <c r="AT824">
        <f t="shared" si="327"/>
        <v>0</v>
      </c>
      <c r="AU824">
        <f t="shared" si="328"/>
        <v>0</v>
      </c>
      <c r="AV824">
        <f t="shared" si="329"/>
        <v>0</v>
      </c>
      <c r="AW824">
        <f t="shared" si="330"/>
        <v>0</v>
      </c>
      <c r="AX824">
        <f t="shared" si="331"/>
        <v>0</v>
      </c>
      <c r="AY824">
        <f t="shared" si="332"/>
        <v>0</v>
      </c>
      <c r="AZ824">
        <f t="shared" si="333"/>
        <v>0</v>
      </c>
      <c r="BA824">
        <f t="shared" si="334"/>
        <v>0</v>
      </c>
    </row>
    <row r="825" spans="1:53" ht="15" customHeight="1">
      <c r="A825" s="5"/>
      <c r="B825" s="6"/>
      <c r="C825" s="19" t="s">
        <v>6767</v>
      </c>
      <c r="D825" s="634" t="str">
        <f t="shared" si="335"/>
        <v/>
      </c>
      <c r="E825" s="669"/>
      <c r="F825" s="670"/>
      <c r="G825" s="752" t="str">
        <f t="shared" si="336"/>
        <v/>
      </c>
      <c r="H825" s="669"/>
      <c r="I825" s="669"/>
      <c r="J825" s="669"/>
      <c r="K825" s="669"/>
      <c r="L825" s="669"/>
      <c r="M825" s="669"/>
      <c r="N825" s="670"/>
      <c r="O825" s="112"/>
      <c r="P825" s="112"/>
      <c r="Q825" s="112"/>
      <c r="R825" s="112"/>
      <c r="S825" s="112"/>
      <c r="T825" s="112"/>
      <c r="U825" s="112"/>
      <c r="V825" s="112"/>
      <c r="W825" s="112"/>
      <c r="X825" s="112"/>
      <c r="Y825" s="112"/>
      <c r="Z825" s="112"/>
      <c r="AA825" s="112"/>
      <c r="AB825" s="112"/>
      <c r="AC825" s="112"/>
      <c r="AD825" s="112"/>
      <c r="AL825">
        <f t="shared" si="319"/>
        <v>0</v>
      </c>
      <c r="AM825">
        <f t="shared" si="320"/>
        <v>0</v>
      </c>
      <c r="AN825">
        <f t="shared" si="321"/>
        <v>0</v>
      </c>
      <c r="AO825">
        <f t="shared" si="322"/>
        <v>0</v>
      </c>
      <c r="AP825">
        <f t="shared" si="323"/>
        <v>0</v>
      </c>
      <c r="AQ825">
        <f t="shared" si="324"/>
        <v>0</v>
      </c>
      <c r="AR825">
        <f t="shared" si="325"/>
        <v>0</v>
      </c>
      <c r="AS825">
        <f t="shared" si="326"/>
        <v>0</v>
      </c>
      <c r="AT825">
        <f t="shared" si="327"/>
        <v>0</v>
      </c>
      <c r="AU825">
        <f t="shared" si="328"/>
        <v>0</v>
      </c>
      <c r="AV825">
        <f t="shared" si="329"/>
        <v>0</v>
      </c>
      <c r="AW825">
        <f t="shared" si="330"/>
        <v>0</v>
      </c>
      <c r="AX825">
        <f t="shared" si="331"/>
        <v>0</v>
      </c>
      <c r="AY825">
        <f t="shared" si="332"/>
        <v>0</v>
      </c>
      <c r="AZ825">
        <f t="shared" si="333"/>
        <v>0</v>
      </c>
      <c r="BA825">
        <f t="shared" si="334"/>
        <v>0</v>
      </c>
    </row>
    <row r="826" spans="1:53" ht="15" customHeight="1">
      <c r="A826" s="5"/>
      <c r="B826" s="6"/>
      <c r="C826" s="19" t="s">
        <v>6768</v>
      </c>
      <c r="D826" s="634" t="str">
        <f t="shared" si="335"/>
        <v/>
      </c>
      <c r="E826" s="669"/>
      <c r="F826" s="670"/>
      <c r="G826" s="752" t="str">
        <f t="shared" si="336"/>
        <v/>
      </c>
      <c r="H826" s="669"/>
      <c r="I826" s="669"/>
      <c r="J826" s="669"/>
      <c r="K826" s="669"/>
      <c r="L826" s="669"/>
      <c r="M826" s="669"/>
      <c r="N826" s="670"/>
      <c r="O826" s="112"/>
      <c r="P826" s="112"/>
      <c r="Q826" s="112"/>
      <c r="R826" s="112"/>
      <c r="S826" s="112"/>
      <c r="T826" s="112"/>
      <c r="U826" s="112"/>
      <c r="V826" s="112"/>
      <c r="W826" s="112"/>
      <c r="X826" s="112"/>
      <c r="Y826" s="112"/>
      <c r="Z826" s="112"/>
      <c r="AA826" s="112"/>
      <c r="AB826" s="112"/>
      <c r="AC826" s="112"/>
      <c r="AD826" s="112"/>
      <c r="AL826">
        <f t="shared" si="319"/>
        <v>0</v>
      </c>
      <c r="AM826">
        <f t="shared" si="320"/>
        <v>0</v>
      </c>
      <c r="AN826">
        <f t="shared" si="321"/>
        <v>0</v>
      </c>
      <c r="AO826">
        <f t="shared" si="322"/>
        <v>0</v>
      </c>
      <c r="AP826">
        <f t="shared" si="323"/>
        <v>0</v>
      </c>
      <c r="AQ826">
        <f t="shared" si="324"/>
        <v>0</v>
      </c>
      <c r="AR826">
        <f t="shared" si="325"/>
        <v>0</v>
      </c>
      <c r="AS826">
        <f t="shared" si="326"/>
        <v>0</v>
      </c>
      <c r="AT826">
        <f t="shared" si="327"/>
        <v>0</v>
      </c>
      <c r="AU826">
        <f t="shared" si="328"/>
        <v>0</v>
      </c>
      <c r="AV826">
        <f t="shared" si="329"/>
        <v>0</v>
      </c>
      <c r="AW826">
        <f t="shared" si="330"/>
        <v>0</v>
      </c>
      <c r="AX826">
        <f t="shared" si="331"/>
        <v>0</v>
      </c>
      <c r="AY826">
        <f t="shared" si="332"/>
        <v>0</v>
      </c>
      <c r="AZ826">
        <f t="shared" si="333"/>
        <v>0</v>
      </c>
      <c r="BA826">
        <f t="shared" si="334"/>
        <v>0</v>
      </c>
    </row>
    <row r="827" spans="1:53" ht="15" customHeight="1">
      <c r="A827" s="5"/>
      <c r="B827" s="6"/>
      <c r="C827" s="19" t="s">
        <v>6769</v>
      </c>
      <c r="D827" s="634" t="str">
        <f t="shared" si="335"/>
        <v/>
      </c>
      <c r="E827" s="669"/>
      <c r="F827" s="670"/>
      <c r="G827" s="752" t="str">
        <f t="shared" si="336"/>
        <v/>
      </c>
      <c r="H827" s="669"/>
      <c r="I827" s="669"/>
      <c r="J827" s="669"/>
      <c r="K827" s="669"/>
      <c r="L827" s="669"/>
      <c r="M827" s="669"/>
      <c r="N827" s="670"/>
      <c r="O827" s="112"/>
      <c r="P827" s="112"/>
      <c r="Q827" s="112"/>
      <c r="R827" s="112"/>
      <c r="S827" s="112"/>
      <c r="T827" s="112"/>
      <c r="U827" s="112"/>
      <c r="V827" s="112"/>
      <c r="W827" s="112"/>
      <c r="X827" s="112"/>
      <c r="Y827" s="112"/>
      <c r="Z827" s="112"/>
      <c r="AA827" s="112"/>
      <c r="AB827" s="112"/>
      <c r="AC827" s="112"/>
      <c r="AD827" s="112"/>
      <c r="AL827">
        <f t="shared" si="319"/>
        <v>0</v>
      </c>
      <c r="AM827">
        <f t="shared" si="320"/>
        <v>0</v>
      </c>
      <c r="AN827">
        <f t="shared" si="321"/>
        <v>0</v>
      </c>
      <c r="AO827">
        <f t="shared" si="322"/>
        <v>0</v>
      </c>
      <c r="AP827">
        <f t="shared" si="323"/>
        <v>0</v>
      </c>
      <c r="AQ827">
        <f t="shared" si="324"/>
        <v>0</v>
      </c>
      <c r="AR827">
        <f t="shared" si="325"/>
        <v>0</v>
      </c>
      <c r="AS827">
        <f t="shared" si="326"/>
        <v>0</v>
      </c>
      <c r="AT827">
        <f t="shared" si="327"/>
        <v>0</v>
      </c>
      <c r="AU827">
        <f t="shared" si="328"/>
        <v>0</v>
      </c>
      <c r="AV827">
        <f t="shared" si="329"/>
        <v>0</v>
      </c>
      <c r="AW827">
        <f t="shared" si="330"/>
        <v>0</v>
      </c>
      <c r="AX827">
        <f t="shared" si="331"/>
        <v>0</v>
      </c>
      <c r="AY827">
        <f t="shared" si="332"/>
        <v>0</v>
      </c>
      <c r="AZ827">
        <f t="shared" si="333"/>
        <v>0</v>
      </c>
      <c r="BA827">
        <f t="shared" si="334"/>
        <v>0</v>
      </c>
    </row>
    <row r="828" spans="1:53" ht="15" customHeight="1">
      <c r="A828" s="5"/>
      <c r="B828" s="6"/>
      <c r="C828" s="19" t="s">
        <v>6770</v>
      </c>
      <c r="D828" s="634" t="str">
        <f t="shared" si="335"/>
        <v/>
      </c>
      <c r="E828" s="669"/>
      <c r="F828" s="670"/>
      <c r="G828" s="752" t="str">
        <f t="shared" si="336"/>
        <v/>
      </c>
      <c r="H828" s="669"/>
      <c r="I828" s="669"/>
      <c r="J828" s="669"/>
      <c r="K828" s="669"/>
      <c r="L828" s="669"/>
      <c r="M828" s="669"/>
      <c r="N828" s="670"/>
      <c r="O828" s="112"/>
      <c r="P828" s="112"/>
      <c r="Q828" s="112"/>
      <c r="R828" s="112"/>
      <c r="S828" s="112"/>
      <c r="T828" s="112"/>
      <c r="U828" s="112"/>
      <c r="V828" s="112"/>
      <c r="W828" s="112"/>
      <c r="X828" s="112"/>
      <c r="Y828" s="112"/>
      <c r="Z828" s="112"/>
      <c r="AA828" s="112"/>
      <c r="AB828" s="112"/>
      <c r="AC828" s="112"/>
      <c r="AD828" s="112"/>
      <c r="AL828">
        <f t="shared" si="319"/>
        <v>0</v>
      </c>
      <c r="AM828">
        <f t="shared" si="320"/>
        <v>0</v>
      </c>
      <c r="AN828">
        <f t="shared" si="321"/>
        <v>0</v>
      </c>
      <c r="AO828">
        <f t="shared" si="322"/>
        <v>0</v>
      </c>
      <c r="AP828">
        <f t="shared" si="323"/>
        <v>0</v>
      </c>
      <c r="AQ828">
        <f t="shared" si="324"/>
        <v>0</v>
      </c>
      <c r="AR828">
        <f t="shared" si="325"/>
        <v>0</v>
      </c>
      <c r="AS828">
        <f t="shared" si="326"/>
        <v>0</v>
      </c>
      <c r="AT828">
        <f t="shared" si="327"/>
        <v>0</v>
      </c>
      <c r="AU828">
        <f t="shared" si="328"/>
        <v>0</v>
      </c>
      <c r="AV828">
        <f t="shared" si="329"/>
        <v>0</v>
      </c>
      <c r="AW828">
        <f t="shared" si="330"/>
        <v>0</v>
      </c>
      <c r="AX828">
        <f t="shared" si="331"/>
        <v>0</v>
      </c>
      <c r="AY828">
        <f t="shared" si="332"/>
        <v>0</v>
      </c>
      <c r="AZ828">
        <f t="shared" si="333"/>
        <v>0</v>
      </c>
      <c r="BA828">
        <f t="shared" si="334"/>
        <v>0</v>
      </c>
    </row>
    <row r="829" spans="1:53" ht="15" customHeight="1">
      <c r="A829" s="5"/>
      <c r="B829" s="6"/>
      <c r="C829" s="19" t="s">
        <v>6771</v>
      </c>
      <c r="D829" s="634" t="str">
        <f t="shared" si="335"/>
        <v/>
      </c>
      <c r="E829" s="669"/>
      <c r="F829" s="670"/>
      <c r="G829" s="752" t="str">
        <f t="shared" si="336"/>
        <v/>
      </c>
      <c r="H829" s="669"/>
      <c r="I829" s="669"/>
      <c r="J829" s="669"/>
      <c r="K829" s="669"/>
      <c r="L829" s="669"/>
      <c r="M829" s="669"/>
      <c r="N829" s="670"/>
      <c r="O829" s="112"/>
      <c r="P829" s="112"/>
      <c r="Q829" s="112"/>
      <c r="R829" s="112"/>
      <c r="S829" s="112"/>
      <c r="T829" s="112"/>
      <c r="U829" s="112"/>
      <c r="V829" s="112"/>
      <c r="W829" s="112"/>
      <c r="X829" s="112"/>
      <c r="Y829" s="112"/>
      <c r="Z829" s="112"/>
      <c r="AA829" s="112"/>
      <c r="AB829" s="112"/>
      <c r="AC829" s="112"/>
      <c r="AD829" s="112"/>
      <c r="AL829">
        <f t="shared" si="319"/>
        <v>0</v>
      </c>
      <c r="AM829">
        <f t="shared" si="320"/>
        <v>0</v>
      </c>
      <c r="AN829">
        <f t="shared" si="321"/>
        <v>0</v>
      </c>
      <c r="AO829">
        <f t="shared" si="322"/>
        <v>0</v>
      </c>
      <c r="AP829">
        <f t="shared" si="323"/>
        <v>0</v>
      </c>
      <c r="AQ829">
        <f t="shared" si="324"/>
        <v>0</v>
      </c>
      <c r="AR829">
        <f t="shared" si="325"/>
        <v>0</v>
      </c>
      <c r="AS829">
        <f t="shared" si="326"/>
        <v>0</v>
      </c>
      <c r="AT829">
        <f t="shared" si="327"/>
        <v>0</v>
      </c>
      <c r="AU829">
        <f t="shared" si="328"/>
        <v>0</v>
      </c>
      <c r="AV829">
        <f t="shared" si="329"/>
        <v>0</v>
      </c>
      <c r="AW829">
        <f t="shared" si="330"/>
        <v>0</v>
      </c>
      <c r="AX829">
        <f t="shared" si="331"/>
        <v>0</v>
      </c>
      <c r="AY829">
        <f t="shared" si="332"/>
        <v>0</v>
      </c>
      <c r="AZ829">
        <f t="shared" si="333"/>
        <v>0</v>
      </c>
      <c r="BA829">
        <f t="shared" si="334"/>
        <v>0</v>
      </c>
    </row>
    <row r="830" spans="1:53" ht="15" customHeight="1">
      <c r="A830" s="5"/>
      <c r="B830" s="6"/>
      <c r="C830" s="19" t="s">
        <v>6772</v>
      </c>
      <c r="D830" s="634" t="str">
        <f t="shared" si="335"/>
        <v/>
      </c>
      <c r="E830" s="669"/>
      <c r="F830" s="670"/>
      <c r="G830" s="752" t="str">
        <f t="shared" si="336"/>
        <v/>
      </c>
      <c r="H830" s="669"/>
      <c r="I830" s="669"/>
      <c r="J830" s="669"/>
      <c r="K830" s="669"/>
      <c r="L830" s="669"/>
      <c r="M830" s="669"/>
      <c r="N830" s="670"/>
      <c r="O830" s="112"/>
      <c r="P830" s="112"/>
      <c r="Q830" s="112"/>
      <c r="R830" s="112"/>
      <c r="S830" s="112"/>
      <c r="T830" s="112"/>
      <c r="U830" s="112"/>
      <c r="V830" s="112"/>
      <c r="W830" s="112"/>
      <c r="X830" s="112"/>
      <c r="Y830" s="112"/>
      <c r="Z830" s="112"/>
      <c r="AA830" s="112"/>
      <c r="AB830" s="112"/>
      <c r="AC830" s="112"/>
      <c r="AD830" s="112"/>
      <c r="AL830">
        <f t="shared" si="319"/>
        <v>0</v>
      </c>
      <c r="AM830">
        <f t="shared" si="320"/>
        <v>0</v>
      </c>
      <c r="AN830">
        <f t="shared" si="321"/>
        <v>0</v>
      </c>
      <c r="AO830">
        <f t="shared" si="322"/>
        <v>0</v>
      </c>
      <c r="AP830">
        <f t="shared" si="323"/>
        <v>0</v>
      </c>
      <c r="AQ830">
        <f t="shared" si="324"/>
        <v>0</v>
      </c>
      <c r="AR830">
        <f t="shared" si="325"/>
        <v>0</v>
      </c>
      <c r="AS830">
        <f t="shared" si="326"/>
        <v>0</v>
      </c>
      <c r="AT830">
        <f t="shared" si="327"/>
        <v>0</v>
      </c>
      <c r="AU830">
        <f t="shared" si="328"/>
        <v>0</v>
      </c>
      <c r="AV830">
        <f t="shared" si="329"/>
        <v>0</v>
      </c>
      <c r="AW830">
        <f t="shared" si="330"/>
        <v>0</v>
      </c>
      <c r="AX830">
        <f t="shared" si="331"/>
        <v>0</v>
      </c>
      <c r="AY830">
        <f t="shared" si="332"/>
        <v>0</v>
      </c>
      <c r="AZ830">
        <f t="shared" si="333"/>
        <v>0</v>
      </c>
      <c r="BA830">
        <f t="shared" si="334"/>
        <v>0</v>
      </c>
    </row>
    <row r="831" spans="1:53" ht="15" customHeight="1">
      <c r="A831" s="5"/>
      <c r="B831" s="6"/>
      <c r="C831" s="19" t="s">
        <v>6773</v>
      </c>
      <c r="D831" s="634" t="str">
        <f t="shared" si="335"/>
        <v/>
      </c>
      <c r="E831" s="669"/>
      <c r="F831" s="670"/>
      <c r="G831" s="752" t="str">
        <f t="shared" si="336"/>
        <v/>
      </c>
      <c r="H831" s="669"/>
      <c r="I831" s="669"/>
      <c r="J831" s="669"/>
      <c r="K831" s="669"/>
      <c r="L831" s="669"/>
      <c r="M831" s="669"/>
      <c r="N831" s="670"/>
      <c r="O831" s="112"/>
      <c r="P831" s="112"/>
      <c r="Q831" s="112"/>
      <c r="R831" s="112"/>
      <c r="S831" s="112"/>
      <c r="T831" s="112"/>
      <c r="U831" s="112"/>
      <c r="V831" s="112"/>
      <c r="W831" s="112"/>
      <c r="X831" s="112"/>
      <c r="Y831" s="112"/>
      <c r="Z831" s="112"/>
      <c r="AA831" s="112"/>
      <c r="AB831" s="112"/>
      <c r="AC831" s="112"/>
      <c r="AD831" s="112"/>
      <c r="AL831">
        <f t="shared" si="319"/>
        <v>0</v>
      </c>
      <c r="AM831">
        <f t="shared" si="320"/>
        <v>0</v>
      </c>
      <c r="AN831">
        <f t="shared" si="321"/>
        <v>0</v>
      </c>
      <c r="AO831">
        <f t="shared" si="322"/>
        <v>0</v>
      </c>
      <c r="AP831">
        <f t="shared" si="323"/>
        <v>0</v>
      </c>
      <c r="AQ831">
        <f t="shared" si="324"/>
        <v>0</v>
      </c>
      <c r="AR831">
        <f t="shared" si="325"/>
        <v>0</v>
      </c>
      <c r="AS831">
        <f t="shared" si="326"/>
        <v>0</v>
      </c>
      <c r="AT831">
        <f t="shared" si="327"/>
        <v>0</v>
      </c>
      <c r="AU831">
        <f t="shared" si="328"/>
        <v>0</v>
      </c>
      <c r="AV831">
        <f t="shared" si="329"/>
        <v>0</v>
      </c>
      <c r="AW831">
        <f t="shared" si="330"/>
        <v>0</v>
      </c>
      <c r="AX831">
        <f t="shared" si="331"/>
        <v>0</v>
      </c>
      <c r="AY831">
        <f t="shared" si="332"/>
        <v>0</v>
      </c>
      <c r="AZ831">
        <f t="shared" si="333"/>
        <v>0</v>
      </c>
      <c r="BA831">
        <f t="shared" si="334"/>
        <v>0</v>
      </c>
    </row>
    <row r="832" spans="1:53" ht="15" customHeight="1">
      <c r="A832" s="5"/>
      <c r="B832" s="6"/>
      <c r="C832" s="19" t="s">
        <v>6774</v>
      </c>
      <c r="D832" s="634" t="str">
        <f t="shared" si="335"/>
        <v/>
      </c>
      <c r="E832" s="669"/>
      <c r="F832" s="670"/>
      <c r="G832" s="752" t="str">
        <f t="shared" si="336"/>
        <v/>
      </c>
      <c r="H832" s="669"/>
      <c r="I832" s="669"/>
      <c r="J832" s="669"/>
      <c r="K832" s="669"/>
      <c r="L832" s="669"/>
      <c r="M832" s="669"/>
      <c r="N832" s="670"/>
      <c r="O832" s="112"/>
      <c r="P832" s="112"/>
      <c r="Q832" s="112"/>
      <c r="R832" s="112"/>
      <c r="S832" s="112"/>
      <c r="T832" s="112"/>
      <c r="U832" s="112"/>
      <c r="V832" s="112"/>
      <c r="W832" s="112"/>
      <c r="X832" s="112"/>
      <c r="Y832" s="112"/>
      <c r="Z832" s="112"/>
      <c r="AA832" s="112"/>
      <c r="AB832" s="112"/>
      <c r="AC832" s="112"/>
      <c r="AD832" s="112"/>
      <c r="AL832">
        <f t="shared" si="319"/>
        <v>0</v>
      </c>
      <c r="AM832">
        <f t="shared" si="320"/>
        <v>0</v>
      </c>
      <c r="AN832">
        <f t="shared" si="321"/>
        <v>0</v>
      </c>
      <c r="AO832">
        <f t="shared" si="322"/>
        <v>0</v>
      </c>
      <c r="AP832">
        <f t="shared" si="323"/>
        <v>0</v>
      </c>
      <c r="AQ832">
        <f t="shared" si="324"/>
        <v>0</v>
      </c>
      <c r="AR832">
        <f t="shared" si="325"/>
        <v>0</v>
      </c>
      <c r="AS832">
        <f t="shared" si="326"/>
        <v>0</v>
      </c>
      <c r="AT832">
        <f t="shared" si="327"/>
        <v>0</v>
      </c>
      <c r="AU832">
        <f t="shared" si="328"/>
        <v>0</v>
      </c>
      <c r="AV832">
        <f t="shared" si="329"/>
        <v>0</v>
      </c>
      <c r="AW832">
        <f t="shared" si="330"/>
        <v>0</v>
      </c>
      <c r="AX832">
        <f t="shared" si="331"/>
        <v>0</v>
      </c>
      <c r="AY832">
        <f t="shared" si="332"/>
        <v>0</v>
      </c>
      <c r="AZ832">
        <f t="shared" si="333"/>
        <v>0</v>
      </c>
      <c r="BA832">
        <f t="shared" si="334"/>
        <v>0</v>
      </c>
    </row>
    <row r="833" spans="1:53" ht="15" customHeight="1">
      <c r="A833" s="5"/>
      <c r="B833" s="6"/>
      <c r="C833" s="19" t="s">
        <v>6775</v>
      </c>
      <c r="D833" s="634" t="str">
        <f t="shared" si="335"/>
        <v/>
      </c>
      <c r="E833" s="669"/>
      <c r="F833" s="670"/>
      <c r="G833" s="752" t="str">
        <f t="shared" si="336"/>
        <v/>
      </c>
      <c r="H833" s="669"/>
      <c r="I833" s="669"/>
      <c r="J833" s="669"/>
      <c r="K833" s="669"/>
      <c r="L833" s="669"/>
      <c r="M833" s="669"/>
      <c r="N833" s="670"/>
      <c r="O833" s="112"/>
      <c r="P833" s="112"/>
      <c r="Q833" s="112"/>
      <c r="R833" s="112"/>
      <c r="S833" s="112"/>
      <c r="T833" s="112"/>
      <c r="U833" s="112"/>
      <c r="V833" s="112"/>
      <c r="W833" s="112"/>
      <c r="X833" s="112"/>
      <c r="Y833" s="112"/>
      <c r="Z833" s="112"/>
      <c r="AA833" s="112"/>
      <c r="AB833" s="112"/>
      <c r="AC833" s="112"/>
      <c r="AD833" s="112"/>
      <c r="AL833">
        <f t="shared" si="319"/>
        <v>0</v>
      </c>
      <c r="AM833">
        <f t="shared" si="320"/>
        <v>0</v>
      </c>
      <c r="AN833">
        <f t="shared" si="321"/>
        <v>0</v>
      </c>
      <c r="AO833">
        <f t="shared" si="322"/>
        <v>0</v>
      </c>
      <c r="AP833">
        <f t="shared" si="323"/>
        <v>0</v>
      </c>
      <c r="AQ833">
        <f t="shared" si="324"/>
        <v>0</v>
      </c>
      <c r="AR833">
        <f t="shared" si="325"/>
        <v>0</v>
      </c>
      <c r="AS833">
        <f t="shared" si="326"/>
        <v>0</v>
      </c>
      <c r="AT833">
        <f t="shared" si="327"/>
        <v>0</v>
      </c>
      <c r="AU833">
        <f t="shared" si="328"/>
        <v>0</v>
      </c>
      <c r="AV833">
        <f t="shared" si="329"/>
        <v>0</v>
      </c>
      <c r="AW833">
        <f t="shared" si="330"/>
        <v>0</v>
      </c>
      <c r="AX833">
        <f t="shared" si="331"/>
        <v>0</v>
      </c>
      <c r="AY833">
        <f t="shared" si="332"/>
        <v>0</v>
      </c>
      <c r="AZ833">
        <f t="shared" si="333"/>
        <v>0</v>
      </c>
      <c r="BA833">
        <f t="shared" si="334"/>
        <v>0</v>
      </c>
    </row>
    <row r="834" spans="1:53" ht="15" customHeight="1">
      <c r="A834" s="5"/>
      <c r="B834" s="6"/>
      <c r="C834" s="19" t="s">
        <v>6776</v>
      </c>
      <c r="D834" s="634" t="str">
        <f t="shared" si="335"/>
        <v/>
      </c>
      <c r="E834" s="669"/>
      <c r="F834" s="670"/>
      <c r="G834" s="752" t="str">
        <f t="shared" si="336"/>
        <v/>
      </c>
      <c r="H834" s="669"/>
      <c r="I834" s="669"/>
      <c r="J834" s="669"/>
      <c r="K834" s="669"/>
      <c r="L834" s="669"/>
      <c r="M834" s="669"/>
      <c r="N834" s="670"/>
      <c r="O834" s="112"/>
      <c r="P834" s="112"/>
      <c r="Q834" s="112"/>
      <c r="R834" s="112"/>
      <c r="S834" s="112"/>
      <c r="T834" s="112"/>
      <c r="U834" s="112"/>
      <c r="V834" s="112"/>
      <c r="W834" s="112"/>
      <c r="X834" s="112"/>
      <c r="Y834" s="112"/>
      <c r="Z834" s="112"/>
      <c r="AA834" s="112"/>
      <c r="AB834" s="112"/>
      <c r="AC834" s="112"/>
      <c r="AD834" s="112"/>
      <c r="AL834">
        <f t="shared" si="319"/>
        <v>0</v>
      </c>
      <c r="AM834">
        <f t="shared" si="320"/>
        <v>0</v>
      </c>
      <c r="AN834">
        <f t="shared" si="321"/>
        <v>0</v>
      </c>
      <c r="AO834">
        <f t="shared" si="322"/>
        <v>0</v>
      </c>
      <c r="AP834">
        <f t="shared" si="323"/>
        <v>0</v>
      </c>
      <c r="AQ834">
        <f t="shared" si="324"/>
        <v>0</v>
      </c>
      <c r="AR834">
        <f t="shared" si="325"/>
        <v>0</v>
      </c>
      <c r="AS834">
        <f t="shared" si="326"/>
        <v>0</v>
      </c>
      <c r="AT834">
        <f t="shared" si="327"/>
        <v>0</v>
      </c>
      <c r="AU834">
        <f t="shared" si="328"/>
        <v>0</v>
      </c>
      <c r="AV834">
        <f t="shared" si="329"/>
        <v>0</v>
      </c>
      <c r="AW834">
        <f t="shared" si="330"/>
        <v>0</v>
      </c>
      <c r="AX834">
        <f t="shared" si="331"/>
        <v>0</v>
      </c>
      <c r="AY834">
        <f t="shared" si="332"/>
        <v>0</v>
      </c>
      <c r="AZ834">
        <f t="shared" si="333"/>
        <v>0</v>
      </c>
      <c r="BA834">
        <f t="shared" si="334"/>
        <v>0</v>
      </c>
    </row>
    <row r="835" spans="1:53" ht="15" customHeight="1">
      <c r="A835" s="5"/>
      <c r="B835" s="6"/>
      <c r="C835" s="19" t="s">
        <v>6777</v>
      </c>
      <c r="D835" s="634" t="str">
        <f t="shared" si="335"/>
        <v/>
      </c>
      <c r="E835" s="669"/>
      <c r="F835" s="670"/>
      <c r="G835" s="752" t="str">
        <f t="shared" si="336"/>
        <v/>
      </c>
      <c r="H835" s="669"/>
      <c r="I835" s="669"/>
      <c r="J835" s="669"/>
      <c r="K835" s="669"/>
      <c r="L835" s="669"/>
      <c r="M835" s="669"/>
      <c r="N835" s="670"/>
      <c r="O835" s="112"/>
      <c r="P835" s="112"/>
      <c r="Q835" s="112"/>
      <c r="R835" s="112"/>
      <c r="S835" s="112"/>
      <c r="T835" s="112"/>
      <c r="U835" s="112"/>
      <c r="V835" s="112"/>
      <c r="W835" s="112"/>
      <c r="X835" s="112"/>
      <c r="Y835" s="112"/>
      <c r="Z835" s="112"/>
      <c r="AA835" s="112"/>
      <c r="AB835" s="112"/>
      <c r="AC835" s="112"/>
      <c r="AD835" s="112"/>
      <c r="AL835">
        <f t="shared" si="319"/>
        <v>0</v>
      </c>
      <c r="AM835">
        <f t="shared" si="320"/>
        <v>0</v>
      </c>
      <c r="AN835">
        <f t="shared" si="321"/>
        <v>0</v>
      </c>
      <c r="AO835">
        <f t="shared" si="322"/>
        <v>0</v>
      </c>
      <c r="AP835">
        <f t="shared" si="323"/>
        <v>0</v>
      </c>
      <c r="AQ835">
        <f t="shared" si="324"/>
        <v>0</v>
      </c>
      <c r="AR835">
        <f t="shared" si="325"/>
        <v>0</v>
      </c>
      <c r="AS835">
        <f t="shared" si="326"/>
        <v>0</v>
      </c>
      <c r="AT835">
        <f t="shared" si="327"/>
        <v>0</v>
      </c>
      <c r="AU835">
        <f t="shared" si="328"/>
        <v>0</v>
      </c>
      <c r="AV835">
        <f t="shared" si="329"/>
        <v>0</v>
      </c>
      <c r="AW835">
        <f t="shared" si="330"/>
        <v>0</v>
      </c>
      <c r="AX835">
        <f t="shared" si="331"/>
        <v>0</v>
      </c>
      <c r="AY835">
        <f t="shared" si="332"/>
        <v>0</v>
      </c>
      <c r="AZ835">
        <f t="shared" si="333"/>
        <v>0</v>
      </c>
      <c r="BA835">
        <f t="shared" si="334"/>
        <v>0</v>
      </c>
    </row>
    <row r="836" spans="1:53" ht="15" customHeight="1">
      <c r="A836" s="5"/>
      <c r="B836" s="6"/>
      <c r="C836" s="19" t="s">
        <v>6778</v>
      </c>
      <c r="D836" s="634" t="str">
        <f t="shared" si="335"/>
        <v/>
      </c>
      <c r="E836" s="669"/>
      <c r="F836" s="670"/>
      <c r="G836" s="752" t="str">
        <f t="shared" si="336"/>
        <v/>
      </c>
      <c r="H836" s="669"/>
      <c r="I836" s="669"/>
      <c r="J836" s="669"/>
      <c r="K836" s="669"/>
      <c r="L836" s="669"/>
      <c r="M836" s="669"/>
      <c r="N836" s="670"/>
      <c r="O836" s="112"/>
      <c r="P836" s="112"/>
      <c r="Q836" s="112"/>
      <c r="R836" s="112"/>
      <c r="S836" s="112"/>
      <c r="T836" s="112"/>
      <c r="U836" s="112"/>
      <c r="V836" s="112"/>
      <c r="W836" s="112"/>
      <c r="X836" s="112"/>
      <c r="Y836" s="112"/>
      <c r="Z836" s="112"/>
      <c r="AA836" s="112"/>
      <c r="AB836" s="112"/>
      <c r="AC836" s="112"/>
      <c r="AD836" s="112"/>
      <c r="AL836">
        <f t="shared" si="319"/>
        <v>0</v>
      </c>
      <c r="AM836">
        <f t="shared" si="320"/>
        <v>0</v>
      </c>
      <c r="AN836">
        <f t="shared" si="321"/>
        <v>0</v>
      </c>
      <c r="AO836">
        <f t="shared" si="322"/>
        <v>0</v>
      </c>
      <c r="AP836">
        <f t="shared" si="323"/>
        <v>0</v>
      </c>
      <c r="AQ836">
        <f t="shared" si="324"/>
        <v>0</v>
      </c>
      <c r="AR836">
        <f t="shared" si="325"/>
        <v>0</v>
      </c>
      <c r="AS836">
        <f t="shared" si="326"/>
        <v>0</v>
      </c>
      <c r="AT836">
        <f t="shared" si="327"/>
        <v>0</v>
      </c>
      <c r="AU836">
        <f t="shared" si="328"/>
        <v>0</v>
      </c>
      <c r="AV836">
        <f t="shared" si="329"/>
        <v>0</v>
      </c>
      <c r="AW836">
        <f t="shared" si="330"/>
        <v>0</v>
      </c>
      <c r="AX836">
        <f t="shared" si="331"/>
        <v>0</v>
      </c>
      <c r="AY836">
        <f t="shared" si="332"/>
        <v>0</v>
      </c>
      <c r="AZ836">
        <f t="shared" si="333"/>
        <v>0</v>
      </c>
      <c r="BA836">
        <f t="shared" si="334"/>
        <v>0</v>
      </c>
    </row>
    <row r="837" spans="1:53" ht="15" customHeight="1">
      <c r="A837" s="5"/>
      <c r="B837" s="6"/>
      <c r="C837" s="19" t="s">
        <v>6779</v>
      </c>
      <c r="D837" s="634" t="str">
        <f t="shared" si="335"/>
        <v/>
      </c>
      <c r="E837" s="669"/>
      <c r="F837" s="670"/>
      <c r="G837" s="752" t="str">
        <f t="shared" si="336"/>
        <v/>
      </c>
      <c r="H837" s="669"/>
      <c r="I837" s="669"/>
      <c r="J837" s="669"/>
      <c r="K837" s="669"/>
      <c r="L837" s="669"/>
      <c r="M837" s="669"/>
      <c r="N837" s="670"/>
      <c r="O837" s="112"/>
      <c r="P837" s="112"/>
      <c r="Q837" s="112"/>
      <c r="R837" s="112"/>
      <c r="S837" s="112"/>
      <c r="T837" s="112"/>
      <c r="U837" s="112"/>
      <c r="V837" s="112"/>
      <c r="W837" s="112"/>
      <c r="X837" s="112"/>
      <c r="Y837" s="112"/>
      <c r="Z837" s="112"/>
      <c r="AA837" s="112"/>
      <c r="AB837" s="112"/>
      <c r="AC837" s="112"/>
      <c r="AD837" s="112"/>
      <c r="AL837">
        <f t="shared" si="319"/>
        <v>0</v>
      </c>
      <c r="AM837">
        <f t="shared" si="320"/>
        <v>0</v>
      </c>
      <c r="AN837">
        <f t="shared" si="321"/>
        <v>0</v>
      </c>
      <c r="AO837">
        <f t="shared" si="322"/>
        <v>0</v>
      </c>
      <c r="AP837">
        <f t="shared" si="323"/>
        <v>0</v>
      </c>
      <c r="AQ837">
        <f t="shared" si="324"/>
        <v>0</v>
      </c>
      <c r="AR837">
        <f t="shared" si="325"/>
        <v>0</v>
      </c>
      <c r="AS837">
        <f t="shared" si="326"/>
        <v>0</v>
      </c>
      <c r="AT837">
        <f t="shared" si="327"/>
        <v>0</v>
      </c>
      <c r="AU837">
        <f t="shared" si="328"/>
        <v>0</v>
      </c>
      <c r="AV837">
        <f t="shared" si="329"/>
        <v>0</v>
      </c>
      <c r="AW837">
        <f t="shared" si="330"/>
        <v>0</v>
      </c>
      <c r="AX837">
        <f t="shared" si="331"/>
        <v>0</v>
      </c>
      <c r="AY837">
        <f t="shared" si="332"/>
        <v>0</v>
      </c>
      <c r="AZ837">
        <f t="shared" si="333"/>
        <v>0</v>
      </c>
      <c r="BA837">
        <f t="shared" si="334"/>
        <v>0</v>
      </c>
    </row>
    <row r="838" spans="1:53" ht="15" customHeight="1">
      <c r="A838" s="5"/>
      <c r="B838" s="6"/>
      <c r="C838" s="19" t="s">
        <v>6780</v>
      </c>
      <c r="D838" s="634" t="str">
        <f t="shared" si="335"/>
        <v/>
      </c>
      <c r="E838" s="669"/>
      <c r="F838" s="670"/>
      <c r="G838" s="752" t="str">
        <f t="shared" si="336"/>
        <v/>
      </c>
      <c r="H838" s="669"/>
      <c r="I838" s="669"/>
      <c r="J838" s="669"/>
      <c r="K838" s="669"/>
      <c r="L838" s="669"/>
      <c r="M838" s="669"/>
      <c r="N838" s="670"/>
      <c r="O838" s="112"/>
      <c r="P838" s="112"/>
      <c r="Q838" s="112"/>
      <c r="R838" s="112"/>
      <c r="S838" s="112"/>
      <c r="T838" s="112"/>
      <c r="U838" s="112"/>
      <c r="V838" s="112"/>
      <c r="W838" s="112"/>
      <c r="X838" s="112"/>
      <c r="Y838" s="112"/>
      <c r="Z838" s="112"/>
      <c r="AA838" s="112"/>
      <c r="AB838" s="112"/>
      <c r="AC838" s="112"/>
      <c r="AD838" s="112"/>
      <c r="AL838">
        <f t="shared" si="319"/>
        <v>0</v>
      </c>
      <c r="AM838">
        <f t="shared" si="320"/>
        <v>0</v>
      </c>
      <c r="AN838">
        <f t="shared" si="321"/>
        <v>0</v>
      </c>
      <c r="AO838">
        <f t="shared" si="322"/>
        <v>0</v>
      </c>
      <c r="AP838">
        <f t="shared" si="323"/>
        <v>0</v>
      </c>
      <c r="AQ838">
        <f t="shared" si="324"/>
        <v>0</v>
      </c>
      <c r="AR838">
        <f t="shared" si="325"/>
        <v>0</v>
      </c>
      <c r="AS838">
        <f t="shared" si="326"/>
        <v>0</v>
      </c>
      <c r="AT838">
        <f t="shared" si="327"/>
        <v>0</v>
      </c>
      <c r="AU838">
        <f t="shared" si="328"/>
        <v>0</v>
      </c>
      <c r="AV838">
        <f t="shared" si="329"/>
        <v>0</v>
      </c>
      <c r="AW838">
        <f t="shared" si="330"/>
        <v>0</v>
      </c>
      <c r="AX838">
        <f t="shared" si="331"/>
        <v>0</v>
      </c>
      <c r="AY838">
        <f t="shared" si="332"/>
        <v>0</v>
      </c>
      <c r="AZ838">
        <f t="shared" si="333"/>
        <v>0</v>
      </c>
      <c r="BA838">
        <f t="shared" si="334"/>
        <v>0</v>
      </c>
    </row>
    <row r="839" spans="1:53" ht="15" customHeight="1">
      <c r="A839" s="5"/>
      <c r="B839" s="6"/>
      <c r="C839" s="19" t="s">
        <v>6781</v>
      </c>
      <c r="D839" s="634" t="str">
        <f t="shared" si="335"/>
        <v/>
      </c>
      <c r="E839" s="669"/>
      <c r="F839" s="670"/>
      <c r="G839" s="752" t="str">
        <f t="shared" si="336"/>
        <v/>
      </c>
      <c r="H839" s="669"/>
      <c r="I839" s="669"/>
      <c r="J839" s="669"/>
      <c r="K839" s="669"/>
      <c r="L839" s="669"/>
      <c r="M839" s="669"/>
      <c r="N839" s="670"/>
      <c r="O839" s="112"/>
      <c r="P839" s="112"/>
      <c r="Q839" s="112"/>
      <c r="R839" s="112"/>
      <c r="S839" s="112"/>
      <c r="T839" s="112"/>
      <c r="U839" s="112"/>
      <c r="V839" s="112"/>
      <c r="W839" s="112"/>
      <c r="X839" s="112"/>
      <c r="Y839" s="112"/>
      <c r="Z839" s="112"/>
      <c r="AA839" s="112"/>
      <c r="AB839" s="112"/>
      <c r="AC839" s="112"/>
      <c r="AD839" s="112"/>
      <c r="AL839">
        <f t="shared" si="319"/>
        <v>0</v>
      </c>
      <c r="AM839">
        <f t="shared" si="320"/>
        <v>0</v>
      </c>
      <c r="AN839">
        <f t="shared" si="321"/>
        <v>0</v>
      </c>
      <c r="AO839">
        <f t="shared" si="322"/>
        <v>0</v>
      </c>
      <c r="AP839">
        <f t="shared" si="323"/>
        <v>0</v>
      </c>
      <c r="AQ839">
        <f t="shared" si="324"/>
        <v>0</v>
      </c>
      <c r="AR839">
        <f t="shared" si="325"/>
        <v>0</v>
      </c>
      <c r="AS839">
        <f t="shared" si="326"/>
        <v>0</v>
      </c>
      <c r="AT839">
        <f t="shared" si="327"/>
        <v>0</v>
      </c>
      <c r="AU839">
        <f t="shared" si="328"/>
        <v>0</v>
      </c>
      <c r="AV839">
        <f t="shared" si="329"/>
        <v>0</v>
      </c>
      <c r="AW839">
        <f t="shared" si="330"/>
        <v>0</v>
      </c>
      <c r="AX839">
        <f t="shared" si="331"/>
        <v>0</v>
      </c>
      <c r="AY839">
        <f t="shared" si="332"/>
        <v>0</v>
      </c>
      <c r="AZ839">
        <f t="shared" si="333"/>
        <v>0</v>
      </c>
      <c r="BA839">
        <f t="shared" si="334"/>
        <v>0</v>
      </c>
    </row>
    <row r="840" spans="1:53" ht="15" customHeight="1">
      <c r="A840" s="5"/>
      <c r="B840" s="6"/>
      <c r="C840" s="19" t="s">
        <v>6782</v>
      </c>
      <c r="D840" s="634" t="str">
        <f t="shared" si="335"/>
        <v/>
      </c>
      <c r="E840" s="669"/>
      <c r="F840" s="670"/>
      <c r="G840" s="752" t="str">
        <f t="shared" si="336"/>
        <v/>
      </c>
      <c r="H840" s="669"/>
      <c r="I840" s="669"/>
      <c r="J840" s="669"/>
      <c r="K840" s="669"/>
      <c r="L840" s="669"/>
      <c r="M840" s="669"/>
      <c r="N840" s="670"/>
      <c r="O840" s="112"/>
      <c r="P840" s="112"/>
      <c r="Q840" s="112"/>
      <c r="R840" s="112"/>
      <c r="S840" s="112"/>
      <c r="T840" s="112"/>
      <c r="U840" s="112"/>
      <c r="V840" s="112"/>
      <c r="W840" s="112"/>
      <c r="X840" s="112"/>
      <c r="Y840" s="112"/>
      <c r="Z840" s="112"/>
      <c r="AA840" s="112"/>
      <c r="AB840" s="112"/>
      <c r="AC840" s="112"/>
      <c r="AD840" s="112"/>
      <c r="AL840">
        <f t="shared" si="319"/>
        <v>0</v>
      </c>
      <c r="AM840">
        <f t="shared" si="320"/>
        <v>0</v>
      </c>
      <c r="AN840">
        <f t="shared" si="321"/>
        <v>0</v>
      </c>
      <c r="AO840">
        <f t="shared" si="322"/>
        <v>0</v>
      </c>
      <c r="AP840">
        <f t="shared" si="323"/>
        <v>0</v>
      </c>
      <c r="AQ840">
        <f t="shared" si="324"/>
        <v>0</v>
      </c>
      <c r="AR840">
        <f t="shared" si="325"/>
        <v>0</v>
      </c>
      <c r="AS840">
        <f t="shared" si="326"/>
        <v>0</v>
      </c>
      <c r="AT840">
        <f t="shared" si="327"/>
        <v>0</v>
      </c>
      <c r="AU840">
        <f t="shared" si="328"/>
        <v>0</v>
      </c>
      <c r="AV840">
        <f t="shared" si="329"/>
        <v>0</v>
      </c>
      <c r="AW840">
        <f t="shared" si="330"/>
        <v>0</v>
      </c>
      <c r="AX840">
        <f t="shared" si="331"/>
        <v>0</v>
      </c>
      <c r="AY840">
        <f t="shared" si="332"/>
        <v>0</v>
      </c>
      <c r="AZ840">
        <f t="shared" si="333"/>
        <v>0</v>
      </c>
      <c r="BA840">
        <f t="shared" si="334"/>
        <v>0</v>
      </c>
    </row>
    <row r="841" spans="1:53" ht="15" customHeight="1">
      <c r="A841" s="5"/>
      <c r="B841" s="6"/>
      <c r="C841" s="19" t="s">
        <v>6783</v>
      </c>
      <c r="D841" s="634" t="str">
        <f t="shared" si="335"/>
        <v/>
      </c>
      <c r="E841" s="669"/>
      <c r="F841" s="670"/>
      <c r="G841" s="752" t="str">
        <f t="shared" si="336"/>
        <v/>
      </c>
      <c r="H841" s="669"/>
      <c r="I841" s="669"/>
      <c r="J841" s="669"/>
      <c r="K841" s="669"/>
      <c r="L841" s="669"/>
      <c r="M841" s="669"/>
      <c r="N841" s="670"/>
      <c r="O841" s="112"/>
      <c r="P841" s="112"/>
      <c r="Q841" s="112"/>
      <c r="R841" s="112"/>
      <c r="S841" s="112"/>
      <c r="T841" s="112"/>
      <c r="U841" s="112"/>
      <c r="V841" s="112"/>
      <c r="W841" s="112"/>
      <c r="X841" s="112"/>
      <c r="Y841" s="112"/>
      <c r="Z841" s="112"/>
      <c r="AA841" s="112"/>
      <c r="AB841" s="112"/>
      <c r="AC841" s="112"/>
      <c r="AD841" s="112"/>
      <c r="AL841">
        <f t="shared" si="319"/>
        <v>0</v>
      </c>
      <c r="AM841">
        <f t="shared" si="320"/>
        <v>0</v>
      </c>
      <c r="AN841">
        <f t="shared" si="321"/>
        <v>0</v>
      </c>
      <c r="AO841">
        <f t="shared" si="322"/>
        <v>0</v>
      </c>
      <c r="AP841">
        <f t="shared" si="323"/>
        <v>0</v>
      </c>
      <c r="AQ841">
        <f t="shared" si="324"/>
        <v>0</v>
      </c>
      <c r="AR841">
        <f t="shared" si="325"/>
        <v>0</v>
      </c>
      <c r="AS841">
        <f t="shared" si="326"/>
        <v>0</v>
      </c>
      <c r="AT841">
        <f t="shared" si="327"/>
        <v>0</v>
      </c>
      <c r="AU841">
        <f t="shared" si="328"/>
        <v>0</v>
      </c>
      <c r="AV841">
        <f t="shared" si="329"/>
        <v>0</v>
      </c>
      <c r="AW841">
        <f t="shared" si="330"/>
        <v>0</v>
      </c>
      <c r="AX841">
        <f t="shared" si="331"/>
        <v>0</v>
      </c>
      <c r="AY841">
        <f t="shared" si="332"/>
        <v>0</v>
      </c>
      <c r="AZ841">
        <f t="shared" si="333"/>
        <v>0</v>
      </c>
      <c r="BA841">
        <f t="shared" si="334"/>
        <v>0</v>
      </c>
    </row>
    <row r="842" spans="1:53" ht="15" customHeight="1">
      <c r="A842" s="5"/>
      <c r="B842" s="6"/>
      <c r="C842" s="19" t="s">
        <v>6784</v>
      </c>
      <c r="D842" s="634" t="str">
        <f t="shared" si="335"/>
        <v/>
      </c>
      <c r="E842" s="669"/>
      <c r="F842" s="670"/>
      <c r="G842" s="752" t="str">
        <f t="shared" si="336"/>
        <v/>
      </c>
      <c r="H842" s="669"/>
      <c r="I842" s="669"/>
      <c r="J842" s="669"/>
      <c r="K842" s="669"/>
      <c r="L842" s="669"/>
      <c r="M842" s="669"/>
      <c r="N842" s="670"/>
      <c r="O842" s="112"/>
      <c r="P842" s="112"/>
      <c r="Q842" s="112"/>
      <c r="R842" s="112"/>
      <c r="S842" s="112"/>
      <c r="T842" s="112"/>
      <c r="U842" s="112"/>
      <c r="V842" s="112"/>
      <c r="W842" s="112"/>
      <c r="X842" s="112"/>
      <c r="Y842" s="112"/>
      <c r="Z842" s="112"/>
      <c r="AA842" s="112"/>
      <c r="AB842" s="112"/>
      <c r="AC842" s="112"/>
      <c r="AD842" s="112"/>
      <c r="AL842">
        <f t="shared" si="319"/>
        <v>0</v>
      </c>
      <c r="AM842">
        <f t="shared" si="320"/>
        <v>0</v>
      </c>
      <c r="AN842">
        <f t="shared" si="321"/>
        <v>0</v>
      </c>
      <c r="AO842">
        <f t="shared" si="322"/>
        <v>0</v>
      </c>
      <c r="AP842">
        <f t="shared" si="323"/>
        <v>0</v>
      </c>
      <c r="AQ842">
        <f t="shared" si="324"/>
        <v>0</v>
      </c>
      <c r="AR842">
        <f t="shared" si="325"/>
        <v>0</v>
      </c>
      <c r="AS842">
        <f t="shared" si="326"/>
        <v>0</v>
      </c>
      <c r="AT842">
        <f t="shared" si="327"/>
        <v>0</v>
      </c>
      <c r="AU842">
        <f t="shared" si="328"/>
        <v>0</v>
      </c>
      <c r="AV842">
        <f t="shared" si="329"/>
        <v>0</v>
      </c>
      <c r="AW842">
        <f t="shared" si="330"/>
        <v>0</v>
      </c>
      <c r="AX842">
        <f t="shared" si="331"/>
        <v>0</v>
      </c>
      <c r="AY842">
        <f t="shared" si="332"/>
        <v>0</v>
      </c>
      <c r="AZ842">
        <f t="shared" si="333"/>
        <v>0</v>
      </c>
      <c r="BA842">
        <f t="shared" si="334"/>
        <v>0</v>
      </c>
    </row>
    <row r="843" spans="1:53" ht="15" customHeight="1">
      <c r="A843" s="5"/>
      <c r="B843" s="6"/>
      <c r="C843" s="19" t="s">
        <v>6785</v>
      </c>
      <c r="D843" s="634" t="str">
        <f t="shared" si="335"/>
        <v/>
      </c>
      <c r="E843" s="669"/>
      <c r="F843" s="670"/>
      <c r="G843" s="752" t="str">
        <f t="shared" si="336"/>
        <v/>
      </c>
      <c r="H843" s="669"/>
      <c r="I843" s="669"/>
      <c r="J843" s="669"/>
      <c r="K843" s="669"/>
      <c r="L843" s="669"/>
      <c r="M843" s="669"/>
      <c r="N843" s="670"/>
      <c r="O843" s="112"/>
      <c r="P843" s="112"/>
      <c r="Q843" s="112"/>
      <c r="R843" s="112"/>
      <c r="S843" s="112"/>
      <c r="T843" s="112"/>
      <c r="U843" s="112"/>
      <c r="V843" s="112"/>
      <c r="W843" s="112"/>
      <c r="X843" s="112"/>
      <c r="Y843" s="112"/>
      <c r="Z843" s="112"/>
      <c r="AA843" s="112"/>
      <c r="AB843" s="112"/>
      <c r="AC843" s="112"/>
      <c r="AD843" s="112"/>
      <c r="AL843">
        <f t="shared" si="319"/>
        <v>0</v>
      </c>
      <c r="AM843">
        <f t="shared" si="320"/>
        <v>0</v>
      </c>
      <c r="AN843">
        <f t="shared" si="321"/>
        <v>0</v>
      </c>
      <c r="AO843">
        <f t="shared" si="322"/>
        <v>0</v>
      </c>
      <c r="AP843">
        <f t="shared" si="323"/>
        <v>0</v>
      </c>
      <c r="AQ843">
        <f t="shared" si="324"/>
        <v>0</v>
      </c>
      <c r="AR843">
        <f t="shared" si="325"/>
        <v>0</v>
      </c>
      <c r="AS843">
        <f t="shared" si="326"/>
        <v>0</v>
      </c>
      <c r="AT843">
        <f t="shared" si="327"/>
        <v>0</v>
      </c>
      <c r="AU843">
        <f t="shared" si="328"/>
        <v>0</v>
      </c>
      <c r="AV843">
        <f t="shared" si="329"/>
        <v>0</v>
      </c>
      <c r="AW843">
        <f t="shared" si="330"/>
        <v>0</v>
      </c>
      <c r="AX843">
        <f t="shared" si="331"/>
        <v>0</v>
      </c>
      <c r="AY843">
        <f t="shared" si="332"/>
        <v>0</v>
      </c>
      <c r="AZ843">
        <f t="shared" si="333"/>
        <v>0</v>
      </c>
      <c r="BA843">
        <f t="shared" si="334"/>
        <v>0</v>
      </c>
    </row>
    <row r="844" spans="1:53" ht="15" customHeight="1">
      <c r="A844" s="5"/>
      <c r="B844" s="6"/>
      <c r="C844" s="19" t="s">
        <v>6786</v>
      </c>
      <c r="D844" s="634" t="str">
        <f t="shared" si="335"/>
        <v/>
      </c>
      <c r="E844" s="669"/>
      <c r="F844" s="670"/>
      <c r="G844" s="752" t="str">
        <f t="shared" si="336"/>
        <v/>
      </c>
      <c r="H844" s="669"/>
      <c r="I844" s="669"/>
      <c r="J844" s="669"/>
      <c r="K844" s="669"/>
      <c r="L844" s="669"/>
      <c r="M844" s="669"/>
      <c r="N844" s="670"/>
      <c r="O844" s="112"/>
      <c r="P844" s="112"/>
      <c r="Q844" s="112"/>
      <c r="R844" s="112"/>
      <c r="S844" s="112"/>
      <c r="T844" s="112"/>
      <c r="U844" s="112"/>
      <c r="V844" s="112"/>
      <c r="W844" s="112"/>
      <c r="X844" s="112"/>
      <c r="Y844" s="112"/>
      <c r="Z844" s="112"/>
      <c r="AA844" s="112"/>
      <c r="AB844" s="112"/>
      <c r="AC844" s="112"/>
      <c r="AD844" s="112"/>
      <c r="AL844">
        <f t="shared" si="319"/>
        <v>0</v>
      </c>
      <c r="AM844">
        <f t="shared" si="320"/>
        <v>0</v>
      </c>
      <c r="AN844">
        <f t="shared" si="321"/>
        <v>0</v>
      </c>
      <c r="AO844">
        <f t="shared" si="322"/>
        <v>0</v>
      </c>
      <c r="AP844">
        <f t="shared" si="323"/>
        <v>0</v>
      </c>
      <c r="AQ844">
        <f t="shared" si="324"/>
        <v>0</v>
      </c>
      <c r="AR844">
        <f t="shared" si="325"/>
        <v>0</v>
      </c>
      <c r="AS844">
        <f t="shared" si="326"/>
        <v>0</v>
      </c>
      <c r="AT844">
        <f t="shared" si="327"/>
        <v>0</v>
      </c>
      <c r="AU844">
        <f t="shared" si="328"/>
        <v>0</v>
      </c>
      <c r="AV844">
        <f t="shared" si="329"/>
        <v>0</v>
      </c>
      <c r="AW844">
        <f t="shared" si="330"/>
        <v>0</v>
      </c>
      <c r="AX844">
        <f t="shared" si="331"/>
        <v>0</v>
      </c>
      <c r="AY844">
        <f t="shared" si="332"/>
        <v>0</v>
      </c>
      <c r="AZ844">
        <f t="shared" si="333"/>
        <v>0</v>
      </c>
      <c r="BA844">
        <f t="shared" si="334"/>
        <v>0</v>
      </c>
    </row>
    <row r="845" spans="1:53" ht="15" customHeight="1">
      <c r="A845" s="5"/>
      <c r="B845" s="6"/>
      <c r="C845" s="19" t="s">
        <v>6787</v>
      </c>
      <c r="D845" s="634" t="str">
        <f t="shared" si="335"/>
        <v/>
      </c>
      <c r="E845" s="669"/>
      <c r="F845" s="670"/>
      <c r="G845" s="752" t="str">
        <f t="shared" si="336"/>
        <v/>
      </c>
      <c r="H845" s="669"/>
      <c r="I845" s="669"/>
      <c r="J845" s="669"/>
      <c r="K845" s="669"/>
      <c r="L845" s="669"/>
      <c r="M845" s="669"/>
      <c r="N845" s="670"/>
      <c r="O845" s="112"/>
      <c r="P845" s="112"/>
      <c r="Q845" s="112"/>
      <c r="R845" s="112"/>
      <c r="S845" s="112"/>
      <c r="T845" s="112"/>
      <c r="U845" s="112"/>
      <c r="V845" s="112"/>
      <c r="W845" s="112"/>
      <c r="X845" s="112"/>
      <c r="Y845" s="112"/>
      <c r="Z845" s="112"/>
      <c r="AA845" s="112"/>
      <c r="AB845" s="112"/>
      <c r="AC845" s="112"/>
      <c r="AD845" s="112"/>
      <c r="AL845">
        <f t="shared" si="319"/>
        <v>0</v>
      </c>
      <c r="AM845">
        <f t="shared" si="320"/>
        <v>0</v>
      </c>
      <c r="AN845">
        <f t="shared" si="321"/>
        <v>0</v>
      </c>
      <c r="AO845">
        <f t="shared" si="322"/>
        <v>0</v>
      </c>
      <c r="AP845">
        <f t="shared" si="323"/>
        <v>0</v>
      </c>
      <c r="AQ845">
        <f t="shared" si="324"/>
        <v>0</v>
      </c>
      <c r="AR845">
        <f t="shared" si="325"/>
        <v>0</v>
      </c>
      <c r="AS845">
        <f t="shared" si="326"/>
        <v>0</v>
      </c>
      <c r="AT845">
        <f t="shared" si="327"/>
        <v>0</v>
      </c>
      <c r="AU845">
        <f t="shared" si="328"/>
        <v>0</v>
      </c>
      <c r="AV845">
        <f t="shared" si="329"/>
        <v>0</v>
      </c>
      <c r="AW845">
        <f t="shared" si="330"/>
        <v>0</v>
      </c>
      <c r="AX845">
        <f t="shared" si="331"/>
        <v>0</v>
      </c>
      <c r="AY845">
        <f t="shared" si="332"/>
        <v>0</v>
      </c>
      <c r="AZ845">
        <f t="shared" si="333"/>
        <v>0</v>
      </c>
      <c r="BA845">
        <f t="shared" si="334"/>
        <v>0</v>
      </c>
    </row>
    <row r="846" spans="1:53" ht="15" customHeight="1">
      <c r="A846" s="5"/>
      <c r="B846" s="6"/>
      <c r="C846" s="19" t="s">
        <v>6788</v>
      </c>
      <c r="D846" s="634" t="str">
        <f t="shared" si="335"/>
        <v/>
      </c>
      <c r="E846" s="669"/>
      <c r="F846" s="670"/>
      <c r="G846" s="752" t="str">
        <f t="shared" si="336"/>
        <v/>
      </c>
      <c r="H846" s="669"/>
      <c r="I846" s="669"/>
      <c r="J846" s="669"/>
      <c r="K846" s="669"/>
      <c r="L846" s="669"/>
      <c r="M846" s="669"/>
      <c r="N846" s="670"/>
      <c r="O846" s="112"/>
      <c r="P846" s="112"/>
      <c r="Q846" s="112"/>
      <c r="R846" s="112"/>
      <c r="S846" s="112"/>
      <c r="T846" s="112"/>
      <c r="U846" s="112"/>
      <c r="V846" s="112"/>
      <c r="W846" s="112"/>
      <c r="X846" s="112"/>
      <c r="Y846" s="112"/>
      <c r="Z846" s="112"/>
      <c r="AA846" s="112"/>
      <c r="AB846" s="112"/>
      <c r="AC846" s="112"/>
      <c r="AD846" s="112"/>
      <c r="AL846">
        <f t="shared" si="319"/>
        <v>0</v>
      </c>
      <c r="AM846">
        <f t="shared" si="320"/>
        <v>0</v>
      </c>
      <c r="AN846">
        <f t="shared" si="321"/>
        <v>0</v>
      </c>
      <c r="AO846">
        <f t="shared" si="322"/>
        <v>0</v>
      </c>
      <c r="AP846">
        <f t="shared" si="323"/>
        <v>0</v>
      </c>
      <c r="AQ846">
        <f t="shared" si="324"/>
        <v>0</v>
      </c>
      <c r="AR846">
        <f t="shared" si="325"/>
        <v>0</v>
      </c>
      <c r="AS846">
        <f t="shared" si="326"/>
        <v>0</v>
      </c>
      <c r="AT846">
        <f t="shared" si="327"/>
        <v>0</v>
      </c>
      <c r="AU846">
        <f t="shared" si="328"/>
        <v>0</v>
      </c>
      <c r="AV846">
        <f t="shared" si="329"/>
        <v>0</v>
      </c>
      <c r="AW846">
        <f t="shared" si="330"/>
        <v>0</v>
      </c>
      <c r="AX846">
        <f t="shared" si="331"/>
        <v>0</v>
      </c>
      <c r="AY846">
        <f t="shared" si="332"/>
        <v>0</v>
      </c>
      <c r="AZ846">
        <f t="shared" si="333"/>
        <v>0</v>
      </c>
      <c r="BA846">
        <f t="shared" si="334"/>
        <v>0</v>
      </c>
    </row>
    <row r="847" spans="1:53" ht="15" customHeight="1">
      <c r="A847" s="5"/>
      <c r="B847" s="6"/>
      <c r="C847" s="19" t="s">
        <v>6789</v>
      </c>
      <c r="D847" s="634" t="str">
        <f t="shared" si="335"/>
        <v/>
      </c>
      <c r="E847" s="669"/>
      <c r="F847" s="670"/>
      <c r="G847" s="752" t="str">
        <f t="shared" si="336"/>
        <v/>
      </c>
      <c r="H847" s="669"/>
      <c r="I847" s="669"/>
      <c r="J847" s="669"/>
      <c r="K847" s="669"/>
      <c r="L847" s="669"/>
      <c r="M847" s="669"/>
      <c r="N847" s="670"/>
      <c r="O847" s="112"/>
      <c r="P847" s="112"/>
      <c r="Q847" s="112"/>
      <c r="R847" s="112"/>
      <c r="S847" s="112"/>
      <c r="T847" s="112"/>
      <c r="U847" s="112"/>
      <c r="V847" s="112"/>
      <c r="W847" s="112"/>
      <c r="X847" s="112"/>
      <c r="Y847" s="112"/>
      <c r="Z847" s="112"/>
      <c r="AA847" s="112"/>
      <c r="AB847" s="112"/>
      <c r="AC847" s="112"/>
      <c r="AD847" s="112"/>
      <c r="AL847">
        <f t="shared" si="319"/>
        <v>0</v>
      </c>
      <c r="AM847">
        <f t="shared" si="320"/>
        <v>0</v>
      </c>
      <c r="AN847">
        <f t="shared" si="321"/>
        <v>0</v>
      </c>
      <c r="AO847">
        <f t="shared" si="322"/>
        <v>0</v>
      </c>
      <c r="AP847">
        <f t="shared" si="323"/>
        <v>0</v>
      </c>
      <c r="AQ847">
        <f t="shared" si="324"/>
        <v>0</v>
      </c>
      <c r="AR847">
        <f t="shared" si="325"/>
        <v>0</v>
      </c>
      <c r="AS847">
        <f t="shared" si="326"/>
        <v>0</v>
      </c>
      <c r="AT847">
        <f t="shared" si="327"/>
        <v>0</v>
      </c>
      <c r="AU847">
        <f t="shared" si="328"/>
        <v>0</v>
      </c>
      <c r="AV847">
        <f t="shared" si="329"/>
        <v>0</v>
      </c>
      <c r="AW847">
        <f t="shared" si="330"/>
        <v>0</v>
      </c>
      <c r="AX847">
        <f t="shared" si="331"/>
        <v>0</v>
      </c>
      <c r="AY847">
        <f t="shared" si="332"/>
        <v>0</v>
      </c>
      <c r="AZ847">
        <f t="shared" si="333"/>
        <v>0</v>
      </c>
      <c r="BA847">
        <f t="shared" si="334"/>
        <v>0</v>
      </c>
    </row>
    <row r="848" spans="1:53" ht="15" customHeight="1">
      <c r="A848" s="5"/>
      <c r="B848" s="6"/>
      <c r="C848" s="19" t="s">
        <v>6790</v>
      </c>
      <c r="D848" s="634" t="str">
        <f t="shared" si="335"/>
        <v/>
      </c>
      <c r="E848" s="669"/>
      <c r="F848" s="670"/>
      <c r="G848" s="752" t="str">
        <f t="shared" si="336"/>
        <v/>
      </c>
      <c r="H848" s="669"/>
      <c r="I848" s="669"/>
      <c r="J848" s="669"/>
      <c r="K848" s="669"/>
      <c r="L848" s="669"/>
      <c r="M848" s="669"/>
      <c r="N848" s="670"/>
      <c r="O848" s="112"/>
      <c r="P848" s="112"/>
      <c r="Q848" s="112"/>
      <c r="R848" s="112"/>
      <c r="S848" s="112"/>
      <c r="T848" s="112"/>
      <c r="U848" s="112"/>
      <c r="V848" s="112"/>
      <c r="W848" s="112"/>
      <c r="X848" s="112"/>
      <c r="Y848" s="112"/>
      <c r="Z848" s="112"/>
      <c r="AA848" s="112"/>
      <c r="AB848" s="112"/>
      <c r="AC848" s="112"/>
      <c r="AD848" s="112"/>
      <c r="AL848">
        <f t="shared" si="319"/>
        <v>0</v>
      </c>
      <c r="AM848">
        <f t="shared" si="320"/>
        <v>0</v>
      </c>
      <c r="AN848">
        <f t="shared" si="321"/>
        <v>0</v>
      </c>
      <c r="AO848">
        <f t="shared" si="322"/>
        <v>0</v>
      </c>
      <c r="AP848">
        <f t="shared" si="323"/>
        <v>0</v>
      </c>
      <c r="AQ848">
        <f t="shared" si="324"/>
        <v>0</v>
      </c>
      <c r="AR848">
        <f t="shared" si="325"/>
        <v>0</v>
      </c>
      <c r="AS848">
        <f t="shared" si="326"/>
        <v>0</v>
      </c>
      <c r="AT848">
        <f t="shared" si="327"/>
        <v>0</v>
      </c>
      <c r="AU848">
        <f t="shared" si="328"/>
        <v>0</v>
      </c>
      <c r="AV848">
        <f t="shared" si="329"/>
        <v>0</v>
      </c>
      <c r="AW848">
        <f t="shared" si="330"/>
        <v>0</v>
      </c>
      <c r="AX848">
        <f t="shared" si="331"/>
        <v>0</v>
      </c>
      <c r="AY848">
        <f t="shared" si="332"/>
        <v>0</v>
      </c>
      <c r="AZ848">
        <f t="shared" si="333"/>
        <v>0</v>
      </c>
      <c r="BA848">
        <f t="shared" si="334"/>
        <v>0</v>
      </c>
    </row>
    <row r="849" spans="1:53" ht="15" customHeight="1">
      <c r="A849" s="5"/>
      <c r="B849" s="6"/>
      <c r="C849" s="19" t="s">
        <v>6791</v>
      </c>
      <c r="D849" s="634" t="str">
        <f t="shared" si="335"/>
        <v/>
      </c>
      <c r="E849" s="669"/>
      <c r="F849" s="670"/>
      <c r="G849" s="752" t="str">
        <f t="shared" si="336"/>
        <v/>
      </c>
      <c r="H849" s="669"/>
      <c r="I849" s="669"/>
      <c r="J849" s="669"/>
      <c r="K849" s="669"/>
      <c r="L849" s="669"/>
      <c r="M849" s="669"/>
      <c r="N849" s="670"/>
      <c r="O849" s="112"/>
      <c r="P849" s="112"/>
      <c r="Q849" s="112"/>
      <c r="R849" s="112"/>
      <c r="S849" s="112"/>
      <c r="T849" s="112"/>
      <c r="U849" s="112"/>
      <c r="V849" s="112"/>
      <c r="W849" s="112"/>
      <c r="X849" s="112"/>
      <c r="Y849" s="112"/>
      <c r="Z849" s="112"/>
      <c r="AA849" s="112"/>
      <c r="AB849" s="112"/>
      <c r="AC849" s="112"/>
      <c r="AD849" s="112"/>
      <c r="AL849">
        <f t="shared" si="319"/>
        <v>0</v>
      </c>
      <c r="AM849">
        <f t="shared" si="320"/>
        <v>0</v>
      </c>
      <c r="AN849">
        <f t="shared" si="321"/>
        <v>0</v>
      </c>
      <c r="AO849">
        <f t="shared" si="322"/>
        <v>0</v>
      </c>
      <c r="AP849">
        <f t="shared" si="323"/>
        <v>0</v>
      </c>
      <c r="AQ849">
        <f t="shared" si="324"/>
        <v>0</v>
      </c>
      <c r="AR849">
        <f t="shared" si="325"/>
        <v>0</v>
      </c>
      <c r="AS849">
        <f t="shared" si="326"/>
        <v>0</v>
      </c>
      <c r="AT849">
        <f t="shared" si="327"/>
        <v>0</v>
      </c>
      <c r="AU849">
        <f t="shared" si="328"/>
        <v>0</v>
      </c>
      <c r="AV849">
        <f t="shared" si="329"/>
        <v>0</v>
      </c>
      <c r="AW849">
        <f t="shared" si="330"/>
        <v>0</v>
      </c>
      <c r="AX849">
        <f t="shared" si="331"/>
        <v>0</v>
      </c>
      <c r="AY849">
        <f t="shared" si="332"/>
        <v>0</v>
      </c>
      <c r="AZ849">
        <f t="shared" si="333"/>
        <v>0</v>
      </c>
      <c r="BA849">
        <f t="shared" si="334"/>
        <v>0</v>
      </c>
    </row>
    <row r="850" spans="1:53" ht="15" customHeight="1">
      <c r="A850" s="5"/>
      <c r="B850" s="6"/>
      <c r="C850" s="19" t="s">
        <v>6792</v>
      </c>
      <c r="D850" s="634" t="str">
        <f t="shared" si="335"/>
        <v/>
      </c>
      <c r="E850" s="669"/>
      <c r="F850" s="670"/>
      <c r="G850" s="752" t="str">
        <f t="shared" si="336"/>
        <v/>
      </c>
      <c r="H850" s="669"/>
      <c r="I850" s="669"/>
      <c r="J850" s="669"/>
      <c r="K850" s="669"/>
      <c r="L850" s="669"/>
      <c r="M850" s="669"/>
      <c r="N850" s="670"/>
      <c r="O850" s="112"/>
      <c r="P850" s="112"/>
      <c r="Q850" s="112"/>
      <c r="R850" s="112"/>
      <c r="S850" s="112"/>
      <c r="T850" s="112"/>
      <c r="U850" s="112"/>
      <c r="V850" s="112"/>
      <c r="W850" s="112"/>
      <c r="X850" s="112"/>
      <c r="Y850" s="112"/>
      <c r="Z850" s="112"/>
      <c r="AA850" s="112"/>
      <c r="AB850" s="112"/>
      <c r="AC850" s="112"/>
      <c r="AD850" s="112"/>
      <c r="AL850">
        <f t="shared" si="319"/>
        <v>0</v>
      </c>
      <c r="AM850">
        <f t="shared" si="320"/>
        <v>0</v>
      </c>
      <c r="AN850">
        <f t="shared" si="321"/>
        <v>0</v>
      </c>
      <c r="AO850">
        <f t="shared" si="322"/>
        <v>0</v>
      </c>
      <c r="AP850">
        <f t="shared" si="323"/>
        <v>0</v>
      </c>
      <c r="AQ850">
        <f t="shared" si="324"/>
        <v>0</v>
      </c>
      <c r="AR850">
        <f t="shared" si="325"/>
        <v>0</v>
      </c>
      <c r="AS850">
        <f t="shared" si="326"/>
        <v>0</v>
      </c>
      <c r="AT850">
        <f t="shared" si="327"/>
        <v>0</v>
      </c>
      <c r="AU850">
        <f t="shared" si="328"/>
        <v>0</v>
      </c>
      <c r="AV850">
        <f t="shared" si="329"/>
        <v>0</v>
      </c>
      <c r="AW850">
        <f t="shared" si="330"/>
        <v>0</v>
      </c>
      <c r="AX850">
        <f t="shared" si="331"/>
        <v>0</v>
      </c>
      <c r="AY850">
        <f t="shared" si="332"/>
        <v>0</v>
      </c>
      <c r="AZ850">
        <f t="shared" si="333"/>
        <v>0</v>
      </c>
      <c r="BA850">
        <f t="shared" si="334"/>
        <v>0</v>
      </c>
    </row>
    <row r="851" spans="1:53" ht="15" customHeight="1">
      <c r="A851" s="5"/>
      <c r="B851" s="6"/>
      <c r="C851" s="19" t="s">
        <v>6793</v>
      </c>
      <c r="D851" s="634" t="str">
        <f t="shared" si="335"/>
        <v/>
      </c>
      <c r="E851" s="669"/>
      <c r="F851" s="670"/>
      <c r="G851" s="752" t="str">
        <f t="shared" si="336"/>
        <v/>
      </c>
      <c r="H851" s="669"/>
      <c r="I851" s="669"/>
      <c r="J851" s="669"/>
      <c r="K851" s="669"/>
      <c r="L851" s="669"/>
      <c r="M851" s="669"/>
      <c r="N851" s="670"/>
      <c r="O851" s="112"/>
      <c r="P851" s="112"/>
      <c r="Q851" s="112"/>
      <c r="R851" s="112"/>
      <c r="S851" s="112"/>
      <c r="T851" s="112"/>
      <c r="U851" s="112"/>
      <c r="V851" s="112"/>
      <c r="W851" s="112"/>
      <c r="X851" s="112"/>
      <c r="Y851" s="112"/>
      <c r="Z851" s="112"/>
      <c r="AA851" s="112"/>
      <c r="AB851" s="112"/>
      <c r="AC851" s="112"/>
      <c r="AD851" s="112"/>
      <c r="AL851">
        <f t="shared" si="319"/>
        <v>0</v>
      </c>
      <c r="AM851">
        <f t="shared" si="320"/>
        <v>0</v>
      </c>
      <c r="AN851">
        <f t="shared" si="321"/>
        <v>0</v>
      </c>
      <c r="AO851">
        <f t="shared" si="322"/>
        <v>0</v>
      </c>
      <c r="AP851">
        <f t="shared" si="323"/>
        <v>0</v>
      </c>
      <c r="AQ851">
        <f t="shared" si="324"/>
        <v>0</v>
      </c>
      <c r="AR851">
        <f t="shared" si="325"/>
        <v>0</v>
      </c>
      <c r="AS851">
        <f t="shared" si="326"/>
        <v>0</v>
      </c>
      <c r="AT851">
        <f t="shared" si="327"/>
        <v>0</v>
      </c>
      <c r="AU851">
        <f t="shared" si="328"/>
        <v>0</v>
      </c>
      <c r="AV851">
        <f t="shared" si="329"/>
        <v>0</v>
      </c>
      <c r="AW851">
        <f t="shared" si="330"/>
        <v>0</v>
      </c>
      <c r="AX851">
        <f t="shared" si="331"/>
        <v>0</v>
      </c>
      <c r="AY851">
        <f t="shared" si="332"/>
        <v>0</v>
      </c>
      <c r="AZ851">
        <f t="shared" si="333"/>
        <v>0</v>
      </c>
      <c r="BA851">
        <f t="shared" si="334"/>
        <v>0</v>
      </c>
    </row>
    <row r="852" spans="1:53" ht="15" customHeight="1">
      <c r="A852" s="5"/>
      <c r="B852" s="6"/>
      <c r="C852" s="19" t="s">
        <v>6794</v>
      </c>
      <c r="D852" s="634" t="str">
        <f t="shared" si="335"/>
        <v/>
      </c>
      <c r="E852" s="669"/>
      <c r="F852" s="670"/>
      <c r="G852" s="752" t="str">
        <f t="shared" si="336"/>
        <v/>
      </c>
      <c r="H852" s="669"/>
      <c r="I852" s="669"/>
      <c r="J852" s="669"/>
      <c r="K852" s="669"/>
      <c r="L852" s="669"/>
      <c r="M852" s="669"/>
      <c r="N852" s="670"/>
      <c r="O852" s="112"/>
      <c r="P852" s="112"/>
      <c r="Q852" s="112"/>
      <c r="R852" s="112"/>
      <c r="S852" s="112"/>
      <c r="T852" s="112"/>
      <c r="U852" s="112"/>
      <c r="V852" s="112"/>
      <c r="W852" s="112"/>
      <c r="X852" s="112"/>
      <c r="Y852" s="112"/>
      <c r="Z852" s="112"/>
      <c r="AA852" s="112"/>
      <c r="AB852" s="112"/>
      <c r="AC852" s="112"/>
      <c r="AD852" s="112"/>
      <c r="AL852">
        <f t="shared" ref="AL852:AL915" si="337">O852</f>
        <v>0</v>
      </c>
      <c r="AM852">
        <f t="shared" ref="AM852:AM915" si="338">COUNTIF(P852:R852,"NS")</f>
        <v>0</v>
      </c>
      <c r="AN852">
        <f t="shared" ref="AN852:AN915" si="339">SUM(P852:R852)</f>
        <v>0</v>
      </c>
      <c r="AO852">
        <f t="shared" ref="AO852:AO915" si="340">IF(COUNTIF(O852:R852,"NA")=4,0,IF(OR(AND(AL852=0,AM852&gt;0),AND(AL852="NS",AN852&gt;0), AND(AL852="NS", AM852=0,AN852=0)), 1, IF(OR(AND(AL852&gt;0,AM852&gt;1,AL852&gt;AN852), AND(AL852="NS",AM852=2), AND(AL852="NS",AN852=0,AM852&gt;0),AL852=AN852), 0, 1)))</f>
        <v>0</v>
      </c>
      <c r="AP852">
        <f t="shared" ref="AP852:AP915" si="341">S852</f>
        <v>0</v>
      </c>
      <c r="AQ852">
        <f t="shared" ref="AQ852:AQ915" si="342">COUNTIF(T852:V852,"NS")</f>
        <v>0</v>
      </c>
      <c r="AR852">
        <f t="shared" ref="AR852:AR915" si="343">SUM(T852:V852)</f>
        <v>0</v>
      </c>
      <c r="AS852">
        <f t="shared" ref="AS852:AS915" si="344">IF(COUNTIF(S852:V852,"NA")=4,0,IF(OR(AND(AP852=0,AQ852&gt;0),AND(AP852="NS",AR852&gt;0), AND(AP852="NS", AQ852=0,AR852=0)), 1, IF(OR(AND(AP852&gt;0,AQ852&gt;1,AP852&gt;AR852), AND(AP852="NS",AQ852=2), AND(AP852="NS",AR852=0,AQ852&gt;0),AP852=AR852), 0, 1)))</f>
        <v>0</v>
      </c>
      <c r="AT852">
        <f t="shared" ref="AT852:AT915" si="345">W852</f>
        <v>0</v>
      </c>
      <c r="AU852">
        <f t="shared" ref="AU852:AU915" si="346">COUNTIF(X852:Z852,"NS")</f>
        <v>0</v>
      </c>
      <c r="AV852">
        <f t="shared" ref="AV852:AV915" si="347">SUM(X852:Z852)</f>
        <v>0</v>
      </c>
      <c r="AW852">
        <f t="shared" ref="AW852:AW915" si="348">IF(COUNTIF(W852:Z852,"NA")=4,0,IF(OR(AND(AT852=0,AU852&gt;0),AND(AT852="NS",AV852&gt;0), AND(AT852="NS", AU852=0,AV852=0)), 1, IF(OR(AND(AT852&gt;0,AU852&gt;1,AT852&gt;AV852), AND(AT852="NS",AU852=2), AND(AT852="NS",AV852=0,AU852&gt;0),AT852=AV852), 0, 1)))</f>
        <v>0</v>
      </c>
      <c r="AX852">
        <f t="shared" ref="AX852:AX915" si="349">AA852</f>
        <v>0</v>
      </c>
      <c r="AY852">
        <f t="shared" ref="AY852:AY915" si="350">COUNTIF(AB852:AD852,"NS")</f>
        <v>0</v>
      </c>
      <c r="AZ852">
        <f t="shared" ref="AZ852:AZ915" si="351">SUM(AB852:AD852)</f>
        <v>0</v>
      </c>
      <c r="BA852">
        <f t="shared" ref="BA852:BA915" si="352">IF(COUNTIF(AA852:AD852,"NA")=4,0,IF(OR(AND(AX852=0,AY852&gt;0),AND(AX852="NS",AZ852&gt;0), AND(AX852="NS", AY852=0,AZ852=0)), 1, IF(OR(AND(AX852&gt;0,AY852&gt;1,AX852&gt;AZ852), AND(AX852="NS",AY852=2), AND(AX852="NS",AZ852=0,AY852&gt;0),AX852=AZ852), 0, 1)))</f>
        <v>0</v>
      </c>
    </row>
    <row r="853" spans="1:53" ht="15" customHeight="1">
      <c r="A853" s="5"/>
      <c r="B853" s="6"/>
      <c r="C853" s="19" t="s">
        <v>6795</v>
      </c>
      <c r="D853" s="634" t="str">
        <f t="shared" ref="D853:D916" si="353">IF(D272="","",D272)</f>
        <v/>
      </c>
      <c r="E853" s="669"/>
      <c r="F853" s="670"/>
      <c r="G853" s="752" t="str">
        <f t="shared" ref="G853:G916" si="354">IF(G272="","",G272)</f>
        <v/>
      </c>
      <c r="H853" s="669"/>
      <c r="I853" s="669"/>
      <c r="J853" s="669"/>
      <c r="K853" s="669"/>
      <c r="L853" s="669"/>
      <c r="M853" s="669"/>
      <c r="N853" s="670"/>
      <c r="O853" s="112"/>
      <c r="P853" s="112"/>
      <c r="Q853" s="112"/>
      <c r="R853" s="112"/>
      <c r="S853" s="112"/>
      <c r="T853" s="112"/>
      <c r="U853" s="112"/>
      <c r="V853" s="112"/>
      <c r="W853" s="112"/>
      <c r="X853" s="112"/>
      <c r="Y853" s="112"/>
      <c r="Z853" s="112"/>
      <c r="AA853" s="112"/>
      <c r="AB853" s="112"/>
      <c r="AC853" s="112"/>
      <c r="AD853" s="112"/>
      <c r="AL853">
        <f t="shared" si="337"/>
        <v>0</v>
      </c>
      <c r="AM853">
        <f t="shared" si="338"/>
        <v>0</v>
      </c>
      <c r="AN853">
        <f t="shared" si="339"/>
        <v>0</v>
      </c>
      <c r="AO853">
        <f t="shared" si="340"/>
        <v>0</v>
      </c>
      <c r="AP853">
        <f t="shared" si="341"/>
        <v>0</v>
      </c>
      <c r="AQ853">
        <f t="shared" si="342"/>
        <v>0</v>
      </c>
      <c r="AR853">
        <f t="shared" si="343"/>
        <v>0</v>
      </c>
      <c r="AS853">
        <f t="shared" si="344"/>
        <v>0</v>
      </c>
      <c r="AT853">
        <f t="shared" si="345"/>
        <v>0</v>
      </c>
      <c r="AU853">
        <f t="shared" si="346"/>
        <v>0</v>
      </c>
      <c r="AV853">
        <f t="shared" si="347"/>
        <v>0</v>
      </c>
      <c r="AW853">
        <f t="shared" si="348"/>
        <v>0</v>
      </c>
      <c r="AX853">
        <f t="shared" si="349"/>
        <v>0</v>
      </c>
      <c r="AY853">
        <f t="shared" si="350"/>
        <v>0</v>
      </c>
      <c r="AZ853">
        <f t="shared" si="351"/>
        <v>0</v>
      </c>
      <c r="BA853">
        <f t="shared" si="352"/>
        <v>0</v>
      </c>
    </row>
    <row r="854" spans="1:53" ht="15" customHeight="1">
      <c r="A854" s="5"/>
      <c r="B854" s="6"/>
      <c r="C854" s="19" t="s">
        <v>6796</v>
      </c>
      <c r="D854" s="634" t="str">
        <f t="shared" si="353"/>
        <v/>
      </c>
      <c r="E854" s="669"/>
      <c r="F854" s="670"/>
      <c r="G854" s="752" t="str">
        <f t="shared" si="354"/>
        <v/>
      </c>
      <c r="H854" s="669"/>
      <c r="I854" s="669"/>
      <c r="J854" s="669"/>
      <c r="K854" s="669"/>
      <c r="L854" s="669"/>
      <c r="M854" s="669"/>
      <c r="N854" s="670"/>
      <c r="O854" s="112"/>
      <c r="P854" s="112"/>
      <c r="Q854" s="112"/>
      <c r="R854" s="112"/>
      <c r="S854" s="112"/>
      <c r="T854" s="112"/>
      <c r="U854" s="112"/>
      <c r="V854" s="112"/>
      <c r="W854" s="112"/>
      <c r="X854" s="112"/>
      <c r="Y854" s="112"/>
      <c r="Z854" s="112"/>
      <c r="AA854" s="112"/>
      <c r="AB854" s="112"/>
      <c r="AC854" s="112"/>
      <c r="AD854" s="112"/>
      <c r="AL854">
        <f t="shared" si="337"/>
        <v>0</v>
      </c>
      <c r="AM854">
        <f t="shared" si="338"/>
        <v>0</v>
      </c>
      <c r="AN854">
        <f t="shared" si="339"/>
        <v>0</v>
      </c>
      <c r="AO854">
        <f t="shared" si="340"/>
        <v>0</v>
      </c>
      <c r="AP854">
        <f t="shared" si="341"/>
        <v>0</v>
      </c>
      <c r="AQ854">
        <f t="shared" si="342"/>
        <v>0</v>
      </c>
      <c r="AR854">
        <f t="shared" si="343"/>
        <v>0</v>
      </c>
      <c r="AS854">
        <f t="shared" si="344"/>
        <v>0</v>
      </c>
      <c r="AT854">
        <f t="shared" si="345"/>
        <v>0</v>
      </c>
      <c r="AU854">
        <f t="shared" si="346"/>
        <v>0</v>
      </c>
      <c r="AV854">
        <f t="shared" si="347"/>
        <v>0</v>
      </c>
      <c r="AW854">
        <f t="shared" si="348"/>
        <v>0</v>
      </c>
      <c r="AX854">
        <f t="shared" si="349"/>
        <v>0</v>
      </c>
      <c r="AY854">
        <f t="shared" si="350"/>
        <v>0</v>
      </c>
      <c r="AZ854">
        <f t="shared" si="351"/>
        <v>0</v>
      </c>
      <c r="BA854">
        <f t="shared" si="352"/>
        <v>0</v>
      </c>
    </row>
    <row r="855" spans="1:53" ht="15" customHeight="1">
      <c r="A855" s="5"/>
      <c r="B855" s="6"/>
      <c r="C855" s="19" t="s">
        <v>6797</v>
      </c>
      <c r="D855" s="634" t="str">
        <f t="shared" si="353"/>
        <v/>
      </c>
      <c r="E855" s="669"/>
      <c r="F855" s="670"/>
      <c r="G855" s="752" t="str">
        <f t="shared" si="354"/>
        <v/>
      </c>
      <c r="H855" s="669"/>
      <c r="I855" s="669"/>
      <c r="J855" s="669"/>
      <c r="K855" s="669"/>
      <c r="L855" s="669"/>
      <c r="M855" s="669"/>
      <c r="N855" s="670"/>
      <c r="O855" s="112"/>
      <c r="P855" s="112"/>
      <c r="Q855" s="112"/>
      <c r="R855" s="112"/>
      <c r="S855" s="112"/>
      <c r="T855" s="112"/>
      <c r="U855" s="112"/>
      <c r="V855" s="112"/>
      <c r="W855" s="112"/>
      <c r="X855" s="112"/>
      <c r="Y855" s="112"/>
      <c r="Z855" s="112"/>
      <c r="AA855" s="112"/>
      <c r="AB855" s="112"/>
      <c r="AC855" s="112"/>
      <c r="AD855" s="112"/>
      <c r="AL855">
        <f t="shared" si="337"/>
        <v>0</v>
      </c>
      <c r="AM855">
        <f t="shared" si="338"/>
        <v>0</v>
      </c>
      <c r="AN855">
        <f t="shared" si="339"/>
        <v>0</v>
      </c>
      <c r="AO855">
        <f t="shared" si="340"/>
        <v>0</v>
      </c>
      <c r="AP855">
        <f t="shared" si="341"/>
        <v>0</v>
      </c>
      <c r="AQ855">
        <f t="shared" si="342"/>
        <v>0</v>
      </c>
      <c r="AR855">
        <f t="shared" si="343"/>
        <v>0</v>
      </c>
      <c r="AS855">
        <f t="shared" si="344"/>
        <v>0</v>
      </c>
      <c r="AT855">
        <f t="shared" si="345"/>
        <v>0</v>
      </c>
      <c r="AU855">
        <f t="shared" si="346"/>
        <v>0</v>
      </c>
      <c r="AV855">
        <f t="shared" si="347"/>
        <v>0</v>
      </c>
      <c r="AW855">
        <f t="shared" si="348"/>
        <v>0</v>
      </c>
      <c r="AX855">
        <f t="shared" si="349"/>
        <v>0</v>
      </c>
      <c r="AY855">
        <f t="shared" si="350"/>
        <v>0</v>
      </c>
      <c r="AZ855">
        <f t="shared" si="351"/>
        <v>0</v>
      </c>
      <c r="BA855">
        <f t="shared" si="352"/>
        <v>0</v>
      </c>
    </row>
    <row r="856" spans="1:53" ht="15" customHeight="1">
      <c r="A856" s="5"/>
      <c r="B856" s="6"/>
      <c r="C856" s="19" t="s">
        <v>6798</v>
      </c>
      <c r="D856" s="634" t="str">
        <f t="shared" si="353"/>
        <v/>
      </c>
      <c r="E856" s="669"/>
      <c r="F856" s="670"/>
      <c r="G856" s="752" t="str">
        <f t="shared" si="354"/>
        <v/>
      </c>
      <c r="H856" s="669"/>
      <c r="I856" s="669"/>
      <c r="J856" s="669"/>
      <c r="K856" s="669"/>
      <c r="L856" s="669"/>
      <c r="M856" s="669"/>
      <c r="N856" s="670"/>
      <c r="O856" s="112"/>
      <c r="P856" s="112"/>
      <c r="Q856" s="112"/>
      <c r="R856" s="112"/>
      <c r="S856" s="112"/>
      <c r="T856" s="112"/>
      <c r="U856" s="112"/>
      <c r="V856" s="112"/>
      <c r="W856" s="112"/>
      <c r="X856" s="112"/>
      <c r="Y856" s="112"/>
      <c r="Z856" s="112"/>
      <c r="AA856" s="112"/>
      <c r="AB856" s="112"/>
      <c r="AC856" s="112"/>
      <c r="AD856" s="112"/>
      <c r="AL856">
        <f t="shared" si="337"/>
        <v>0</v>
      </c>
      <c r="AM856">
        <f t="shared" si="338"/>
        <v>0</v>
      </c>
      <c r="AN856">
        <f t="shared" si="339"/>
        <v>0</v>
      </c>
      <c r="AO856">
        <f t="shared" si="340"/>
        <v>0</v>
      </c>
      <c r="AP856">
        <f t="shared" si="341"/>
        <v>0</v>
      </c>
      <c r="AQ856">
        <f t="shared" si="342"/>
        <v>0</v>
      </c>
      <c r="AR856">
        <f t="shared" si="343"/>
        <v>0</v>
      </c>
      <c r="AS856">
        <f t="shared" si="344"/>
        <v>0</v>
      </c>
      <c r="AT856">
        <f t="shared" si="345"/>
        <v>0</v>
      </c>
      <c r="AU856">
        <f t="shared" si="346"/>
        <v>0</v>
      </c>
      <c r="AV856">
        <f t="shared" si="347"/>
        <v>0</v>
      </c>
      <c r="AW856">
        <f t="shared" si="348"/>
        <v>0</v>
      </c>
      <c r="AX856">
        <f t="shared" si="349"/>
        <v>0</v>
      </c>
      <c r="AY856">
        <f t="shared" si="350"/>
        <v>0</v>
      </c>
      <c r="AZ856">
        <f t="shared" si="351"/>
        <v>0</v>
      </c>
      <c r="BA856">
        <f t="shared" si="352"/>
        <v>0</v>
      </c>
    </row>
    <row r="857" spans="1:53" ht="15" customHeight="1">
      <c r="A857" s="5"/>
      <c r="B857" s="6"/>
      <c r="C857" s="19" t="s">
        <v>6799</v>
      </c>
      <c r="D857" s="634" t="str">
        <f t="shared" si="353"/>
        <v/>
      </c>
      <c r="E857" s="669"/>
      <c r="F857" s="670"/>
      <c r="G857" s="752" t="str">
        <f t="shared" si="354"/>
        <v/>
      </c>
      <c r="H857" s="669"/>
      <c r="I857" s="669"/>
      <c r="J857" s="669"/>
      <c r="K857" s="669"/>
      <c r="L857" s="669"/>
      <c r="M857" s="669"/>
      <c r="N857" s="670"/>
      <c r="O857" s="112"/>
      <c r="P857" s="112"/>
      <c r="Q857" s="112"/>
      <c r="R857" s="112"/>
      <c r="S857" s="112"/>
      <c r="T857" s="112"/>
      <c r="U857" s="112"/>
      <c r="V857" s="112"/>
      <c r="W857" s="112"/>
      <c r="X857" s="112"/>
      <c r="Y857" s="112"/>
      <c r="Z857" s="112"/>
      <c r="AA857" s="112"/>
      <c r="AB857" s="112"/>
      <c r="AC857" s="112"/>
      <c r="AD857" s="112"/>
      <c r="AL857">
        <f t="shared" si="337"/>
        <v>0</v>
      </c>
      <c r="AM857">
        <f t="shared" si="338"/>
        <v>0</v>
      </c>
      <c r="AN857">
        <f t="shared" si="339"/>
        <v>0</v>
      </c>
      <c r="AO857">
        <f t="shared" si="340"/>
        <v>0</v>
      </c>
      <c r="AP857">
        <f t="shared" si="341"/>
        <v>0</v>
      </c>
      <c r="AQ857">
        <f t="shared" si="342"/>
        <v>0</v>
      </c>
      <c r="AR857">
        <f t="shared" si="343"/>
        <v>0</v>
      </c>
      <c r="AS857">
        <f t="shared" si="344"/>
        <v>0</v>
      </c>
      <c r="AT857">
        <f t="shared" si="345"/>
        <v>0</v>
      </c>
      <c r="AU857">
        <f t="shared" si="346"/>
        <v>0</v>
      </c>
      <c r="AV857">
        <f t="shared" si="347"/>
        <v>0</v>
      </c>
      <c r="AW857">
        <f t="shared" si="348"/>
        <v>0</v>
      </c>
      <c r="AX857">
        <f t="shared" si="349"/>
        <v>0</v>
      </c>
      <c r="AY857">
        <f t="shared" si="350"/>
        <v>0</v>
      </c>
      <c r="AZ857">
        <f t="shared" si="351"/>
        <v>0</v>
      </c>
      <c r="BA857">
        <f t="shared" si="352"/>
        <v>0</v>
      </c>
    </row>
    <row r="858" spans="1:53" ht="15" customHeight="1">
      <c r="A858" s="5"/>
      <c r="B858" s="6"/>
      <c r="C858" s="19" t="s">
        <v>6800</v>
      </c>
      <c r="D858" s="634" t="str">
        <f t="shared" si="353"/>
        <v/>
      </c>
      <c r="E858" s="669"/>
      <c r="F858" s="670"/>
      <c r="G858" s="752" t="str">
        <f t="shared" si="354"/>
        <v/>
      </c>
      <c r="H858" s="669"/>
      <c r="I858" s="669"/>
      <c r="J858" s="669"/>
      <c r="K858" s="669"/>
      <c r="L858" s="669"/>
      <c r="M858" s="669"/>
      <c r="N858" s="670"/>
      <c r="O858" s="112"/>
      <c r="P858" s="112"/>
      <c r="Q858" s="112"/>
      <c r="R858" s="112"/>
      <c r="S858" s="112"/>
      <c r="T858" s="112"/>
      <c r="U858" s="112"/>
      <c r="V858" s="112"/>
      <c r="W858" s="112"/>
      <c r="X858" s="112"/>
      <c r="Y858" s="112"/>
      <c r="Z858" s="112"/>
      <c r="AA858" s="112"/>
      <c r="AB858" s="112"/>
      <c r="AC858" s="112"/>
      <c r="AD858" s="112"/>
      <c r="AL858">
        <f t="shared" si="337"/>
        <v>0</v>
      </c>
      <c r="AM858">
        <f t="shared" si="338"/>
        <v>0</v>
      </c>
      <c r="AN858">
        <f t="shared" si="339"/>
        <v>0</v>
      </c>
      <c r="AO858">
        <f t="shared" si="340"/>
        <v>0</v>
      </c>
      <c r="AP858">
        <f t="shared" si="341"/>
        <v>0</v>
      </c>
      <c r="AQ858">
        <f t="shared" si="342"/>
        <v>0</v>
      </c>
      <c r="AR858">
        <f t="shared" si="343"/>
        <v>0</v>
      </c>
      <c r="AS858">
        <f t="shared" si="344"/>
        <v>0</v>
      </c>
      <c r="AT858">
        <f t="shared" si="345"/>
        <v>0</v>
      </c>
      <c r="AU858">
        <f t="shared" si="346"/>
        <v>0</v>
      </c>
      <c r="AV858">
        <f t="shared" si="347"/>
        <v>0</v>
      </c>
      <c r="AW858">
        <f t="shared" si="348"/>
        <v>0</v>
      </c>
      <c r="AX858">
        <f t="shared" si="349"/>
        <v>0</v>
      </c>
      <c r="AY858">
        <f t="shared" si="350"/>
        <v>0</v>
      </c>
      <c r="AZ858">
        <f t="shared" si="351"/>
        <v>0</v>
      </c>
      <c r="BA858">
        <f t="shared" si="352"/>
        <v>0</v>
      </c>
    </row>
    <row r="859" spans="1:53" ht="15" customHeight="1">
      <c r="A859" s="5"/>
      <c r="B859" s="6"/>
      <c r="C859" s="19" t="s">
        <v>6801</v>
      </c>
      <c r="D859" s="634" t="str">
        <f t="shared" si="353"/>
        <v/>
      </c>
      <c r="E859" s="669"/>
      <c r="F859" s="670"/>
      <c r="G859" s="752" t="str">
        <f t="shared" si="354"/>
        <v/>
      </c>
      <c r="H859" s="669"/>
      <c r="I859" s="669"/>
      <c r="J859" s="669"/>
      <c r="K859" s="669"/>
      <c r="L859" s="669"/>
      <c r="M859" s="669"/>
      <c r="N859" s="670"/>
      <c r="O859" s="112"/>
      <c r="P859" s="112"/>
      <c r="Q859" s="112"/>
      <c r="R859" s="112"/>
      <c r="S859" s="112"/>
      <c r="T859" s="112"/>
      <c r="U859" s="112"/>
      <c r="V859" s="112"/>
      <c r="W859" s="112"/>
      <c r="X859" s="112"/>
      <c r="Y859" s="112"/>
      <c r="Z859" s="112"/>
      <c r="AA859" s="112"/>
      <c r="AB859" s="112"/>
      <c r="AC859" s="112"/>
      <c r="AD859" s="112"/>
      <c r="AL859">
        <f t="shared" si="337"/>
        <v>0</v>
      </c>
      <c r="AM859">
        <f t="shared" si="338"/>
        <v>0</v>
      </c>
      <c r="AN859">
        <f t="shared" si="339"/>
        <v>0</v>
      </c>
      <c r="AO859">
        <f t="shared" si="340"/>
        <v>0</v>
      </c>
      <c r="AP859">
        <f t="shared" si="341"/>
        <v>0</v>
      </c>
      <c r="AQ859">
        <f t="shared" si="342"/>
        <v>0</v>
      </c>
      <c r="AR859">
        <f t="shared" si="343"/>
        <v>0</v>
      </c>
      <c r="AS859">
        <f t="shared" si="344"/>
        <v>0</v>
      </c>
      <c r="AT859">
        <f t="shared" si="345"/>
        <v>0</v>
      </c>
      <c r="AU859">
        <f t="shared" si="346"/>
        <v>0</v>
      </c>
      <c r="AV859">
        <f t="shared" si="347"/>
        <v>0</v>
      </c>
      <c r="AW859">
        <f t="shared" si="348"/>
        <v>0</v>
      </c>
      <c r="AX859">
        <f t="shared" si="349"/>
        <v>0</v>
      </c>
      <c r="AY859">
        <f t="shared" si="350"/>
        <v>0</v>
      </c>
      <c r="AZ859">
        <f t="shared" si="351"/>
        <v>0</v>
      </c>
      <c r="BA859">
        <f t="shared" si="352"/>
        <v>0</v>
      </c>
    </row>
    <row r="860" spans="1:53" ht="15" customHeight="1">
      <c r="A860" s="5"/>
      <c r="B860" s="6"/>
      <c r="C860" s="19" t="s">
        <v>6802</v>
      </c>
      <c r="D860" s="634" t="str">
        <f t="shared" si="353"/>
        <v/>
      </c>
      <c r="E860" s="669"/>
      <c r="F860" s="670"/>
      <c r="G860" s="752" t="str">
        <f t="shared" si="354"/>
        <v/>
      </c>
      <c r="H860" s="669"/>
      <c r="I860" s="669"/>
      <c r="J860" s="669"/>
      <c r="K860" s="669"/>
      <c r="L860" s="669"/>
      <c r="M860" s="669"/>
      <c r="N860" s="670"/>
      <c r="O860" s="112"/>
      <c r="P860" s="112"/>
      <c r="Q860" s="112"/>
      <c r="R860" s="112"/>
      <c r="S860" s="112"/>
      <c r="T860" s="112"/>
      <c r="U860" s="112"/>
      <c r="V860" s="112"/>
      <c r="W860" s="112"/>
      <c r="X860" s="112"/>
      <c r="Y860" s="112"/>
      <c r="Z860" s="112"/>
      <c r="AA860" s="112"/>
      <c r="AB860" s="112"/>
      <c r="AC860" s="112"/>
      <c r="AD860" s="112"/>
      <c r="AL860">
        <f t="shared" si="337"/>
        <v>0</v>
      </c>
      <c r="AM860">
        <f t="shared" si="338"/>
        <v>0</v>
      </c>
      <c r="AN860">
        <f t="shared" si="339"/>
        <v>0</v>
      </c>
      <c r="AO860">
        <f t="shared" si="340"/>
        <v>0</v>
      </c>
      <c r="AP860">
        <f t="shared" si="341"/>
        <v>0</v>
      </c>
      <c r="AQ860">
        <f t="shared" si="342"/>
        <v>0</v>
      </c>
      <c r="AR860">
        <f t="shared" si="343"/>
        <v>0</v>
      </c>
      <c r="AS860">
        <f t="shared" si="344"/>
        <v>0</v>
      </c>
      <c r="AT860">
        <f t="shared" si="345"/>
        <v>0</v>
      </c>
      <c r="AU860">
        <f t="shared" si="346"/>
        <v>0</v>
      </c>
      <c r="AV860">
        <f t="shared" si="347"/>
        <v>0</v>
      </c>
      <c r="AW860">
        <f t="shared" si="348"/>
        <v>0</v>
      </c>
      <c r="AX860">
        <f t="shared" si="349"/>
        <v>0</v>
      </c>
      <c r="AY860">
        <f t="shared" si="350"/>
        <v>0</v>
      </c>
      <c r="AZ860">
        <f t="shared" si="351"/>
        <v>0</v>
      </c>
      <c r="BA860">
        <f t="shared" si="352"/>
        <v>0</v>
      </c>
    </row>
    <row r="861" spans="1:53" ht="15" customHeight="1">
      <c r="A861" s="5"/>
      <c r="B861" s="6"/>
      <c r="C861" s="19" t="s">
        <v>6803</v>
      </c>
      <c r="D861" s="634" t="str">
        <f t="shared" si="353"/>
        <v/>
      </c>
      <c r="E861" s="669"/>
      <c r="F861" s="670"/>
      <c r="G861" s="752" t="str">
        <f t="shared" si="354"/>
        <v/>
      </c>
      <c r="H861" s="669"/>
      <c r="I861" s="669"/>
      <c r="J861" s="669"/>
      <c r="K861" s="669"/>
      <c r="L861" s="669"/>
      <c r="M861" s="669"/>
      <c r="N861" s="670"/>
      <c r="O861" s="112"/>
      <c r="P861" s="112"/>
      <c r="Q861" s="112"/>
      <c r="R861" s="112"/>
      <c r="S861" s="112"/>
      <c r="T861" s="112"/>
      <c r="U861" s="112"/>
      <c r="V861" s="112"/>
      <c r="W861" s="112"/>
      <c r="X861" s="112"/>
      <c r="Y861" s="112"/>
      <c r="Z861" s="112"/>
      <c r="AA861" s="112"/>
      <c r="AB861" s="112"/>
      <c r="AC861" s="112"/>
      <c r="AD861" s="112"/>
      <c r="AL861">
        <f t="shared" si="337"/>
        <v>0</v>
      </c>
      <c r="AM861">
        <f t="shared" si="338"/>
        <v>0</v>
      </c>
      <c r="AN861">
        <f t="shared" si="339"/>
        <v>0</v>
      </c>
      <c r="AO861">
        <f t="shared" si="340"/>
        <v>0</v>
      </c>
      <c r="AP861">
        <f t="shared" si="341"/>
        <v>0</v>
      </c>
      <c r="AQ861">
        <f t="shared" si="342"/>
        <v>0</v>
      </c>
      <c r="AR861">
        <f t="shared" si="343"/>
        <v>0</v>
      </c>
      <c r="AS861">
        <f t="shared" si="344"/>
        <v>0</v>
      </c>
      <c r="AT861">
        <f t="shared" si="345"/>
        <v>0</v>
      </c>
      <c r="AU861">
        <f t="shared" si="346"/>
        <v>0</v>
      </c>
      <c r="AV861">
        <f t="shared" si="347"/>
        <v>0</v>
      </c>
      <c r="AW861">
        <f t="shared" si="348"/>
        <v>0</v>
      </c>
      <c r="AX861">
        <f t="shared" si="349"/>
        <v>0</v>
      </c>
      <c r="AY861">
        <f t="shared" si="350"/>
        <v>0</v>
      </c>
      <c r="AZ861">
        <f t="shared" si="351"/>
        <v>0</v>
      </c>
      <c r="BA861">
        <f t="shared" si="352"/>
        <v>0</v>
      </c>
    </row>
    <row r="862" spans="1:53" ht="15" customHeight="1">
      <c r="A862" s="5"/>
      <c r="B862" s="6"/>
      <c r="C862" s="19" t="s">
        <v>6804</v>
      </c>
      <c r="D862" s="634" t="str">
        <f t="shared" si="353"/>
        <v/>
      </c>
      <c r="E862" s="669"/>
      <c r="F862" s="670"/>
      <c r="G862" s="752" t="str">
        <f t="shared" si="354"/>
        <v/>
      </c>
      <c r="H862" s="669"/>
      <c r="I862" s="669"/>
      <c r="J862" s="669"/>
      <c r="K862" s="669"/>
      <c r="L862" s="669"/>
      <c r="M862" s="669"/>
      <c r="N862" s="670"/>
      <c r="O862" s="112"/>
      <c r="P862" s="112"/>
      <c r="Q862" s="112"/>
      <c r="R862" s="112"/>
      <c r="S862" s="112"/>
      <c r="T862" s="112"/>
      <c r="U862" s="112"/>
      <c r="V862" s="112"/>
      <c r="W862" s="112"/>
      <c r="X862" s="112"/>
      <c r="Y862" s="112"/>
      <c r="Z862" s="112"/>
      <c r="AA862" s="112"/>
      <c r="AB862" s="112"/>
      <c r="AC862" s="112"/>
      <c r="AD862" s="112"/>
      <c r="AL862">
        <f t="shared" si="337"/>
        <v>0</v>
      </c>
      <c r="AM862">
        <f t="shared" si="338"/>
        <v>0</v>
      </c>
      <c r="AN862">
        <f t="shared" si="339"/>
        <v>0</v>
      </c>
      <c r="AO862">
        <f t="shared" si="340"/>
        <v>0</v>
      </c>
      <c r="AP862">
        <f t="shared" si="341"/>
        <v>0</v>
      </c>
      <c r="AQ862">
        <f t="shared" si="342"/>
        <v>0</v>
      </c>
      <c r="AR862">
        <f t="shared" si="343"/>
        <v>0</v>
      </c>
      <c r="AS862">
        <f t="shared" si="344"/>
        <v>0</v>
      </c>
      <c r="AT862">
        <f t="shared" si="345"/>
        <v>0</v>
      </c>
      <c r="AU862">
        <f t="shared" si="346"/>
        <v>0</v>
      </c>
      <c r="AV862">
        <f t="shared" si="347"/>
        <v>0</v>
      </c>
      <c r="AW862">
        <f t="shared" si="348"/>
        <v>0</v>
      </c>
      <c r="AX862">
        <f t="shared" si="349"/>
        <v>0</v>
      </c>
      <c r="AY862">
        <f t="shared" si="350"/>
        <v>0</v>
      </c>
      <c r="AZ862">
        <f t="shared" si="351"/>
        <v>0</v>
      </c>
      <c r="BA862">
        <f t="shared" si="352"/>
        <v>0</v>
      </c>
    </row>
    <row r="863" spans="1:53" ht="15" customHeight="1">
      <c r="A863" s="5"/>
      <c r="B863" s="6"/>
      <c r="C863" s="19" t="s">
        <v>6805</v>
      </c>
      <c r="D863" s="634" t="str">
        <f t="shared" si="353"/>
        <v/>
      </c>
      <c r="E863" s="669"/>
      <c r="F863" s="670"/>
      <c r="G863" s="752" t="str">
        <f t="shared" si="354"/>
        <v/>
      </c>
      <c r="H863" s="669"/>
      <c r="I863" s="669"/>
      <c r="J863" s="669"/>
      <c r="K863" s="669"/>
      <c r="L863" s="669"/>
      <c r="M863" s="669"/>
      <c r="N863" s="670"/>
      <c r="O863" s="112"/>
      <c r="P863" s="112"/>
      <c r="Q863" s="112"/>
      <c r="R863" s="112"/>
      <c r="S863" s="112"/>
      <c r="T863" s="112"/>
      <c r="U863" s="112"/>
      <c r="V863" s="112"/>
      <c r="W863" s="112"/>
      <c r="X863" s="112"/>
      <c r="Y863" s="112"/>
      <c r="Z863" s="112"/>
      <c r="AA863" s="112"/>
      <c r="AB863" s="112"/>
      <c r="AC863" s="112"/>
      <c r="AD863" s="112"/>
      <c r="AL863">
        <f t="shared" si="337"/>
        <v>0</v>
      </c>
      <c r="AM863">
        <f t="shared" si="338"/>
        <v>0</v>
      </c>
      <c r="AN863">
        <f t="shared" si="339"/>
        <v>0</v>
      </c>
      <c r="AO863">
        <f t="shared" si="340"/>
        <v>0</v>
      </c>
      <c r="AP863">
        <f t="shared" si="341"/>
        <v>0</v>
      </c>
      <c r="AQ863">
        <f t="shared" si="342"/>
        <v>0</v>
      </c>
      <c r="AR863">
        <f t="shared" si="343"/>
        <v>0</v>
      </c>
      <c r="AS863">
        <f t="shared" si="344"/>
        <v>0</v>
      </c>
      <c r="AT863">
        <f t="shared" si="345"/>
        <v>0</v>
      </c>
      <c r="AU863">
        <f t="shared" si="346"/>
        <v>0</v>
      </c>
      <c r="AV863">
        <f t="shared" si="347"/>
        <v>0</v>
      </c>
      <c r="AW863">
        <f t="shared" si="348"/>
        <v>0</v>
      </c>
      <c r="AX863">
        <f t="shared" si="349"/>
        <v>0</v>
      </c>
      <c r="AY863">
        <f t="shared" si="350"/>
        <v>0</v>
      </c>
      <c r="AZ863">
        <f t="shared" si="351"/>
        <v>0</v>
      </c>
      <c r="BA863">
        <f t="shared" si="352"/>
        <v>0</v>
      </c>
    </row>
    <row r="864" spans="1:53" ht="15" customHeight="1">
      <c r="A864" s="5"/>
      <c r="B864" s="6"/>
      <c r="C864" s="19" t="s">
        <v>6806</v>
      </c>
      <c r="D864" s="634" t="str">
        <f t="shared" si="353"/>
        <v/>
      </c>
      <c r="E864" s="669"/>
      <c r="F864" s="670"/>
      <c r="G864" s="752" t="str">
        <f t="shared" si="354"/>
        <v/>
      </c>
      <c r="H864" s="669"/>
      <c r="I864" s="669"/>
      <c r="J864" s="669"/>
      <c r="K864" s="669"/>
      <c r="L864" s="669"/>
      <c r="M864" s="669"/>
      <c r="N864" s="670"/>
      <c r="O864" s="112"/>
      <c r="P864" s="112"/>
      <c r="Q864" s="112"/>
      <c r="R864" s="112"/>
      <c r="S864" s="112"/>
      <c r="T864" s="112"/>
      <c r="U864" s="112"/>
      <c r="V864" s="112"/>
      <c r="W864" s="112"/>
      <c r="X864" s="112"/>
      <c r="Y864" s="112"/>
      <c r="Z864" s="112"/>
      <c r="AA864" s="112"/>
      <c r="AB864" s="112"/>
      <c r="AC864" s="112"/>
      <c r="AD864" s="112"/>
      <c r="AL864">
        <f t="shared" si="337"/>
        <v>0</v>
      </c>
      <c r="AM864">
        <f t="shared" si="338"/>
        <v>0</v>
      </c>
      <c r="AN864">
        <f t="shared" si="339"/>
        <v>0</v>
      </c>
      <c r="AO864">
        <f t="shared" si="340"/>
        <v>0</v>
      </c>
      <c r="AP864">
        <f t="shared" si="341"/>
        <v>0</v>
      </c>
      <c r="AQ864">
        <f t="shared" si="342"/>
        <v>0</v>
      </c>
      <c r="AR864">
        <f t="shared" si="343"/>
        <v>0</v>
      </c>
      <c r="AS864">
        <f t="shared" si="344"/>
        <v>0</v>
      </c>
      <c r="AT864">
        <f t="shared" si="345"/>
        <v>0</v>
      </c>
      <c r="AU864">
        <f t="shared" si="346"/>
        <v>0</v>
      </c>
      <c r="AV864">
        <f t="shared" si="347"/>
        <v>0</v>
      </c>
      <c r="AW864">
        <f t="shared" si="348"/>
        <v>0</v>
      </c>
      <c r="AX864">
        <f t="shared" si="349"/>
        <v>0</v>
      </c>
      <c r="AY864">
        <f t="shared" si="350"/>
        <v>0</v>
      </c>
      <c r="AZ864">
        <f t="shared" si="351"/>
        <v>0</v>
      </c>
      <c r="BA864">
        <f t="shared" si="352"/>
        <v>0</v>
      </c>
    </row>
    <row r="865" spans="1:53" ht="15" customHeight="1">
      <c r="A865" s="5"/>
      <c r="B865" s="6"/>
      <c r="C865" s="19" t="s">
        <v>6807</v>
      </c>
      <c r="D865" s="634" t="str">
        <f t="shared" si="353"/>
        <v/>
      </c>
      <c r="E865" s="669"/>
      <c r="F865" s="670"/>
      <c r="G865" s="752" t="str">
        <f t="shared" si="354"/>
        <v/>
      </c>
      <c r="H865" s="669"/>
      <c r="I865" s="669"/>
      <c r="J865" s="669"/>
      <c r="K865" s="669"/>
      <c r="L865" s="669"/>
      <c r="M865" s="669"/>
      <c r="N865" s="670"/>
      <c r="O865" s="112"/>
      <c r="P865" s="112"/>
      <c r="Q865" s="112"/>
      <c r="R865" s="112"/>
      <c r="S865" s="112"/>
      <c r="T865" s="112"/>
      <c r="U865" s="112"/>
      <c r="V865" s="112"/>
      <c r="W865" s="112"/>
      <c r="X865" s="112"/>
      <c r="Y865" s="112"/>
      <c r="Z865" s="112"/>
      <c r="AA865" s="112"/>
      <c r="AB865" s="112"/>
      <c r="AC865" s="112"/>
      <c r="AD865" s="112"/>
      <c r="AL865">
        <f t="shared" si="337"/>
        <v>0</v>
      </c>
      <c r="AM865">
        <f t="shared" si="338"/>
        <v>0</v>
      </c>
      <c r="AN865">
        <f t="shared" si="339"/>
        <v>0</v>
      </c>
      <c r="AO865">
        <f t="shared" si="340"/>
        <v>0</v>
      </c>
      <c r="AP865">
        <f t="shared" si="341"/>
        <v>0</v>
      </c>
      <c r="AQ865">
        <f t="shared" si="342"/>
        <v>0</v>
      </c>
      <c r="AR865">
        <f t="shared" si="343"/>
        <v>0</v>
      </c>
      <c r="AS865">
        <f t="shared" si="344"/>
        <v>0</v>
      </c>
      <c r="AT865">
        <f t="shared" si="345"/>
        <v>0</v>
      </c>
      <c r="AU865">
        <f t="shared" si="346"/>
        <v>0</v>
      </c>
      <c r="AV865">
        <f t="shared" si="347"/>
        <v>0</v>
      </c>
      <c r="AW865">
        <f t="shared" si="348"/>
        <v>0</v>
      </c>
      <c r="AX865">
        <f t="shared" si="349"/>
        <v>0</v>
      </c>
      <c r="AY865">
        <f t="shared" si="350"/>
        <v>0</v>
      </c>
      <c r="AZ865">
        <f t="shared" si="351"/>
        <v>0</v>
      </c>
      <c r="BA865">
        <f t="shared" si="352"/>
        <v>0</v>
      </c>
    </row>
    <row r="866" spans="1:53" ht="15" customHeight="1">
      <c r="A866" s="5"/>
      <c r="B866" s="6"/>
      <c r="C866" s="19" t="s">
        <v>6808</v>
      </c>
      <c r="D866" s="634" t="str">
        <f t="shared" si="353"/>
        <v/>
      </c>
      <c r="E866" s="669"/>
      <c r="F866" s="670"/>
      <c r="G866" s="752" t="str">
        <f t="shared" si="354"/>
        <v/>
      </c>
      <c r="H866" s="669"/>
      <c r="I866" s="669"/>
      <c r="J866" s="669"/>
      <c r="K866" s="669"/>
      <c r="L866" s="669"/>
      <c r="M866" s="669"/>
      <c r="N866" s="670"/>
      <c r="O866" s="112"/>
      <c r="P866" s="112"/>
      <c r="Q866" s="112"/>
      <c r="R866" s="112"/>
      <c r="S866" s="112"/>
      <c r="T866" s="112"/>
      <c r="U866" s="112"/>
      <c r="V866" s="112"/>
      <c r="W866" s="112"/>
      <c r="X866" s="112"/>
      <c r="Y866" s="112"/>
      <c r="Z866" s="112"/>
      <c r="AA866" s="112"/>
      <c r="AB866" s="112"/>
      <c r="AC866" s="112"/>
      <c r="AD866" s="112"/>
      <c r="AL866">
        <f t="shared" si="337"/>
        <v>0</v>
      </c>
      <c r="AM866">
        <f t="shared" si="338"/>
        <v>0</v>
      </c>
      <c r="AN866">
        <f t="shared" si="339"/>
        <v>0</v>
      </c>
      <c r="AO866">
        <f t="shared" si="340"/>
        <v>0</v>
      </c>
      <c r="AP866">
        <f t="shared" si="341"/>
        <v>0</v>
      </c>
      <c r="AQ866">
        <f t="shared" si="342"/>
        <v>0</v>
      </c>
      <c r="AR866">
        <f t="shared" si="343"/>
        <v>0</v>
      </c>
      <c r="AS866">
        <f t="shared" si="344"/>
        <v>0</v>
      </c>
      <c r="AT866">
        <f t="shared" si="345"/>
        <v>0</v>
      </c>
      <c r="AU866">
        <f t="shared" si="346"/>
        <v>0</v>
      </c>
      <c r="AV866">
        <f t="shared" si="347"/>
        <v>0</v>
      </c>
      <c r="AW866">
        <f t="shared" si="348"/>
        <v>0</v>
      </c>
      <c r="AX866">
        <f t="shared" si="349"/>
        <v>0</v>
      </c>
      <c r="AY866">
        <f t="shared" si="350"/>
        <v>0</v>
      </c>
      <c r="AZ866">
        <f t="shared" si="351"/>
        <v>0</v>
      </c>
      <c r="BA866">
        <f t="shared" si="352"/>
        <v>0</v>
      </c>
    </row>
    <row r="867" spans="1:53" ht="15" customHeight="1">
      <c r="A867" s="5"/>
      <c r="B867" s="6"/>
      <c r="C867" s="19" t="s">
        <v>6809</v>
      </c>
      <c r="D867" s="634" t="str">
        <f t="shared" si="353"/>
        <v/>
      </c>
      <c r="E867" s="669"/>
      <c r="F867" s="670"/>
      <c r="G867" s="752" t="str">
        <f t="shared" si="354"/>
        <v/>
      </c>
      <c r="H867" s="669"/>
      <c r="I867" s="669"/>
      <c r="J867" s="669"/>
      <c r="K867" s="669"/>
      <c r="L867" s="669"/>
      <c r="M867" s="669"/>
      <c r="N867" s="670"/>
      <c r="O867" s="112"/>
      <c r="P867" s="112"/>
      <c r="Q867" s="112"/>
      <c r="R867" s="112"/>
      <c r="S867" s="112"/>
      <c r="T867" s="112"/>
      <c r="U867" s="112"/>
      <c r="V867" s="112"/>
      <c r="W867" s="112"/>
      <c r="X867" s="112"/>
      <c r="Y867" s="112"/>
      <c r="Z867" s="112"/>
      <c r="AA867" s="112"/>
      <c r="AB867" s="112"/>
      <c r="AC867" s="112"/>
      <c r="AD867" s="112"/>
      <c r="AL867">
        <f t="shared" si="337"/>
        <v>0</v>
      </c>
      <c r="AM867">
        <f t="shared" si="338"/>
        <v>0</v>
      </c>
      <c r="AN867">
        <f t="shared" si="339"/>
        <v>0</v>
      </c>
      <c r="AO867">
        <f t="shared" si="340"/>
        <v>0</v>
      </c>
      <c r="AP867">
        <f t="shared" si="341"/>
        <v>0</v>
      </c>
      <c r="AQ867">
        <f t="shared" si="342"/>
        <v>0</v>
      </c>
      <c r="AR867">
        <f t="shared" si="343"/>
        <v>0</v>
      </c>
      <c r="AS867">
        <f t="shared" si="344"/>
        <v>0</v>
      </c>
      <c r="AT867">
        <f t="shared" si="345"/>
        <v>0</v>
      </c>
      <c r="AU867">
        <f t="shared" si="346"/>
        <v>0</v>
      </c>
      <c r="AV867">
        <f t="shared" si="347"/>
        <v>0</v>
      </c>
      <c r="AW867">
        <f t="shared" si="348"/>
        <v>0</v>
      </c>
      <c r="AX867">
        <f t="shared" si="349"/>
        <v>0</v>
      </c>
      <c r="AY867">
        <f t="shared" si="350"/>
        <v>0</v>
      </c>
      <c r="AZ867">
        <f t="shared" si="351"/>
        <v>0</v>
      </c>
      <c r="BA867">
        <f t="shared" si="352"/>
        <v>0</v>
      </c>
    </row>
    <row r="868" spans="1:53" ht="15" customHeight="1">
      <c r="A868" s="5"/>
      <c r="B868" s="6"/>
      <c r="C868" s="19" t="s">
        <v>6810</v>
      </c>
      <c r="D868" s="634" t="str">
        <f t="shared" si="353"/>
        <v/>
      </c>
      <c r="E868" s="669"/>
      <c r="F868" s="670"/>
      <c r="G868" s="752" t="str">
        <f t="shared" si="354"/>
        <v/>
      </c>
      <c r="H868" s="669"/>
      <c r="I868" s="669"/>
      <c r="J868" s="669"/>
      <c r="K868" s="669"/>
      <c r="L868" s="669"/>
      <c r="M868" s="669"/>
      <c r="N868" s="670"/>
      <c r="O868" s="112"/>
      <c r="P868" s="112"/>
      <c r="Q868" s="112"/>
      <c r="R868" s="112"/>
      <c r="S868" s="112"/>
      <c r="T868" s="112"/>
      <c r="U868" s="112"/>
      <c r="V868" s="112"/>
      <c r="W868" s="112"/>
      <c r="X868" s="112"/>
      <c r="Y868" s="112"/>
      <c r="Z868" s="112"/>
      <c r="AA868" s="112"/>
      <c r="AB868" s="112"/>
      <c r="AC868" s="112"/>
      <c r="AD868" s="112"/>
      <c r="AL868">
        <f t="shared" si="337"/>
        <v>0</v>
      </c>
      <c r="AM868">
        <f t="shared" si="338"/>
        <v>0</v>
      </c>
      <c r="AN868">
        <f t="shared" si="339"/>
        <v>0</v>
      </c>
      <c r="AO868">
        <f t="shared" si="340"/>
        <v>0</v>
      </c>
      <c r="AP868">
        <f t="shared" si="341"/>
        <v>0</v>
      </c>
      <c r="AQ868">
        <f t="shared" si="342"/>
        <v>0</v>
      </c>
      <c r="AR868">
        <f t="shared" si="343"/>
        <v>0</v>
      </c>
      <c r="AS868">
        <f t="shared" si="344"/>
        <v>0</v>
      </c>
      <c r="AT868">
        <f t="shared" si="345"/>
        <v>0</v>
      </c>
      <c r="AU868">
        <f t="shared" si="346"/>
        <v>0</v>
      </c>
      <c r="AV868">
        <f t="shared" si="347"/>
        <v>0</v>
      </c>
      <c r="AW868">
        <f t="shared" si="348"/>
        <v>0</v>
      </c>
      <c r="AX868">
        <f t="shared" si="349"/>
        <v>0</v>
      </c>
      <c r="AY868">
        <f t="shared" si="350"/>
        <v>0</v>
      </c>
      <c r="AZ868">
        <f t="shared" si="351"/>
        <v>0</v>
      </c>
      <c r="BA868">
        <f t="shared" si="352"/>
        <v>0</v>
      </c>
    </row>
    <row r="869" spans="1:53" ht="15" customHeight="1">
      <c r="A869" s="5"/>
      <c r="B869" s="6"/>
      <c r="C869" s="19" t="s">
        <v>6811</v>
      </c>
      <c r="D869" s="634" t="str">
        <f t="shared" si="353"/>
        <v/>
      </c>
      <c r="E869" s="669"/>
      <c r="F869" s="670"/>
      <c r="G869" s="752" t="str">
        <f t="shared" si="354"/>
        <v/>
      </c>
      <c r="H869" s="669"/>
      <c r="I869" s="669"/>
      <c r="J869" s="669"/>
      <c r="K869" s="669"/>
      <c r="L869" s="669"/>
      <c r="M869" s="669"/>
      <c r="N869" s="670"/>
      <c r="O869" s="112"/>
      <c r="P869" s="112"/>
      <c r="Q869" s="112"/>
      <c r="R869" s="112"/>
      <c r="S869" s="112"/>
      <c r="T869" s="112"/>
      <c r="U869" s="112"/>
      <c r="V869" s="112"/>
      <c r="W869" s="112"/>
      <c r="X869" s="112"/>
      <c r="Y869" s="112"/>
      <c r="Z869" s="112"/>
      <c r="AA869" s="112"/>
      <c r="AB869" s="112"/>
      <c r="AC869" s="112"/>
      <c r="AD869" s="112"/>
      <c r="AL869">
        <f t="shared" si="337"/>
        <v>0</v>
      </c>
      <c r="AM869">
        <f t="shared" si="338"/>
        <v>0</v>
      </c>
      <c r="AN869">
        <f t="shared" si="339"/>
        <v>0</v>
      </c>
      <c r="AO869">
        <f t="shared" si="340"/>
        <v>0</v>
      </c>
      <c r="AP869">
        <f t="shared" si="341"/>
        <v>0</v>
      </c>
      <c r="AQ869">
        <f t="shared" si="342"/>
        <v>0</v>
      </c>
      <c r="AR869">
        <f t="shared" si="343"/>
        <v>0</v>
      </c>
      <c r="AS869">
        <f t="shared" si="344"/>
        <v>0</v>
      </c>
      <c r="AT869">
        <f t="shared" si="345"/>
        <v>0</v>
      </c>
      <c r="AU869">
        <f t="shared" si="346"/>
        <v>0</v>
      </c>
      <c r="AV869">
        <f t="shared" si="347"/>
        <v>0</v>
      </c>
      <c r="AW869">
        <f t="shared" si="348"/>
        <v>0</v>
      </c>
      <c r="AX869">
        <f t="shared" si="349"/>
        <v>0</v>
      </c>
      <c r="AY869">
        <f t="shared" si="350"/>
        <v>0</v>
      </c>
      <c r="AZ869">
        <f t="shared" si="351"/>
        <v>0</v>
      </c>
      <c r="BA869">
        <f t="shared" si="352"/>
        <v>0</v>
      </c>
    </row>
    <row r="870" spans="1:53" ht="15" customHeight="1">
      <c r="A870" s="5"/>
      <c r="B870" s="6"/>
      <c r="C870" s="19" t="s">
        <v>6812</v>
      </c>
      <c r="D870" s="634" t="str">
        <f t="shared" si="353"/>
        <v/>
      </c>
      <c r="E870" s="669"/>
      <c r="F870" s="670"/>
      <c r="G870" s="752" t="str">
        <f t="shared" si="354"/>
        <v/>
      </c>
      <c r="H870" s="669"/>
      <c r="I870" s="669"/>
      <c r="J870" s="669"/>
      <c r="K870" s="669"/>
      <c r="L870" s="669"/>
      <c r="M870" s="669"/>
      <c r="N870" s="670"/>
      <c r="O870" s="112"/>
      <c r="P870" s="112"/>
      <c r="Q870" s="112"/>
      <c r="R870" s="112"/>
      <c r="S870" s="112"/>
      <c r="T870" s="112"/>
      <c r="U870" s="112"/>
      <c r="V870" s="112"/>
      <c r="W870" s="112"/>
      <c r="X870" s="112"/>
      <c r="Y870" s="112"/>
      <c r="Z870" s="112"/>
      <c r="AA870" s="112"/>
      <c r="AB870" s="112"/>
      <c r="AC870" s="112"/>
      <c r="AD870" s="112"/>
      <c r="AL870">
        <f t="shared" si="337"/>
        <v>0</v>
      </c>
      <c r="AM870">
        <f t="shared" si="338"/>
        <v>0</v>
      </c>
      <c r="AN870">
        <f t="shared" si="339"/>
        <v>0</v>
      </c>
      <c r="AO870">
        <f t="shared" si="340"/>
        <v>0</v>
      </c>
      <c r="AP870">
        <f t="shared" si="341"/>
        <v>0</v>
      </c>
      <c r="AQ870">
        <f t="shared" si="342"/>
        <v>0</v>
      </c>
      <c r="AR870">
        <f t="shared" si="343"/>
        <v>0</v>
      </c>
      <c r="AS870">
        <f t="shared" si="344"/>
        <v>0</v>
      </c>
      <c r="AT870">
        <f t="shared" si="345"/>
        <v>0</v>
      </c>
      <c r="AU870">
        <f t="shared" si="346"/>
        <v>0</v>
      </c>
      <c r="AV870">
        <f t="shared" si="347"/>
        <v>0</v>
      </c>
      <c r="AW870">
        <f t="shared" si="348"/>
        <v>0</v>
      </c>
      <c r="AX870">
        <f t="shared" si="349"/>
        <v>0</v>
      </c>
      <c r="AY870">
        <f t="shared" si="350"/>
        <v>0</v>
      </c>
      <c r="AZ870">
        <f t="shared" si="351"/>
        <v>0</v>
      </c>
      <c r="BA870">
        <f t="shared" si="352"/>
        <v>0</v>
      </c>
    </row>
    <row r="871" spans="1:53" ht="15" customHeight="1">
      <c r="A871" s="5"/>
      <c r="B871" s="6"/>
      <c r="C871" s="19" t="s">
        <v>6813</v>
      </c>
      <c r="D871" s="634" t="str">
        <f t="shared" si="353"/>
        <v/>
      </c>
      <c r="E871" s="669"/>
      <c r="F871" s="670"/>
      <c r="G871" s="752" t="str">
        <f t="shared" si="354"/>
        <v/>
      </c>
      <c r="H871" s="669"/>
      <c r="I871" s="669"/>
      <c r="J871" s="669"/>
      <c r="K871" s="669"/>
      <c r="L871" s="669"/>
      <c r="M871" s="669"/>
      <c r="N871" s="670"/>
      <c r="O871" s="112"/>
      <c r="P871" s="112"/>
      <c r="Q871" s="112"/>
      <c r="R871" s="112"/>
      <c r="S871" s="112"/>
      <c r="T871" s="112"/>
      <c r="U871" s="112"/>
      <c r="V871" s="112"/>
      <c r="W871" s="112"/>
      <c r="X871" s="112"/>
      <c r="Y871" s="112"/>
      <c r="Z871" s="112"/>
      <c r="AA871" s="112"/>
      <c r="AB871" s="112"/>
      <c r="AC871" s="112"/>
      <c r="AD871" s="112"/>
      <c r="AL871">
        <f t="shared" si="337"/>
        <v>0</v>
      </c>
      <c r="AM871">
        <f t="shared" si="338"/>
        <v>0</v>
      </c>
      <c r="AN871">
        <f t="shared" si="339"/>
        <v>0</v>
      </c>
      <c r="AO871">
        <f t="shared" si="340"/>
        <v>0</v>
      </c>
      <c r="AP871">
        <f t="shared" si="341"/>
        <v>0</v>
      </c>
      <c r="AQ871">
        <f t="shared" si="342"/>
        <v>0</v>
      </c>
      <c r="AR871">
        <f t="shared" si="343"/>
        <v>0</v>
      </c>
      <c r="AS871">
        <f t="shared" si="344"/>
        <v>0</v>
      </c>
      <c r="AT871">
        <f t="shared" si="345"/>
        <v>0</v>
      </c>
      <c r="AU871">
        <f t="shared" si="346"/>
        <v>0</v>
      </c>
      <c r="AV871">
        <f t="shared" si="347"/>
        <v>0</v>
      </c>
      <c r="AW871">
        <f t="shared" si="348"/>
        <v>0</v>
      </c>
      <c r="AX871">
        <f t="shared" si="349"/>
        <v>0</v>
      </c>
      <c r="AY871">
        <f t="shared" si="350"/>
        <v>0</v>
      </c>
      <c r="AZ871">
        <f t="shared" si="351"/>
        <v>0</v>
      </c>
      <c r="BA871">
        <f t="shared" si="352"/>
        <v>0</v>
      </c>
    </row>
    <row r="872" spans="1:53" ht="15" customHeight="1">
      <c r="A872" s="5"/>
      <c r="B872" s="6"/>
      <c r="C872" s="19" t="s">
        <v>6814</v>
      </c>
      <c r="D872" s="634" t="str">
        <f t="shared" si="353"/>
        <v/>
      </c>
      <c r="E872" s="669"/>
      <c r="F872" s="670"/>
      <c r="G872" s="752" t="str">
        <f t="shared" si="354"/>
        <v/>
      </c>
      <c r="H872" s="669"/>
      <c r="I872" s="669"/>
      <c r="J872" s="669"/>
      <c r="K872" s="669"/>
      <c r="L872" s="669"/>
      <c r="M872" s="669"/>
      <c r="N872" s="670"/>
      <c r="O872" s="112"/>
      <c r="P872" s="112"/>
      <c r="Q872" s="112"/>
      <c r="R872" s="112"/>
      <c r="S872" s="112"/>
      <c r="T872" s="112"/>
      <c r="U872" s="112"/>
      <c r="V872" s="112"/>
      <c r="W872" s="112"/>
      <c r="X872" s="112"/>
      <c r="Y872" s="112"/>
      <c r="Z872" s="112"/>
      <c r="AA872" s="112"/>
      <c r="AB872" s="112"/>
      <c r="AC872" s="112"/>
      <c r="AD872" s="112"/>
      <c r="AL872">
        <f t="shared" si="337"/>
        <v>0</v>
      </c>
      <c r="AM872">
        <f t="shared" si="338"/>
        <v>0</v>
      </c>
      <c r="AN872">
        <f t="shared" si="339"/>
        <v>0</v>
      </c>
      <c r="AO872">
        <f t="shared" si="340"/>
        <v>0</v>
      </c>
      <c r="AP872">
        <f t="shared" si="341"/>
        <v>0</v>
      </c>
      <c r="AQ872">
        <f t="shared" si="342"/>
        <v>0</v>
      </c>
      <c r="AR872">
        <f t="shared" si="343"/>
        <v>0</v>
      </c>
      <c r="AS872">
        <f t="shared" si="344"/>
        <v>0</v>
      </c>
      <c r="AT872">
        <f t="shared" si="345"/>
        <v>0</v>
      </c>
      <c r="AU872">
        <f t="shared" si="346"/>
        <v>0</v>
      </c>
      <c r="AV872">
        <f t="shared" si="347"/>
        <v>0</v>
      </c>
      <c r="AW872">
        <f t="shared" si="348"/>
        <v>0</v>
      </c>
      <c r="AX872">
        <f t="shared" si="349"/>
        <v>0</v>
      </c>
      <c r="AY872">
        <f t="shared" si="350"/>
        <v>0</v>
      </c>
      <c r="AZ872">
        <f t="shared" si="351"/>
        <v>0</v>
      </c>
      <c r="BA872">
        <f t="shared" si="352"/>
        <v>0</v>
      </c>
    </row>
    <row r="873" spans="1:53" ht="15" customHeight="1">
      <c r="A873" s="5"/>
      <c r="B873" s="6"/>
      <c r="C873" s="19" t="s">
        <v>6815</v>
      </c>
      <c r="D873" s="634" t="str">
        <f t="shared" si="353"/>
        <v/>
      </c>
      <c r="E873" s="669"/>
      <c r="F873" s="670"/>
      <c r="G873" s="752" t="str">
        <f t="shared" si="354"/>
        <v/>
      </c>
      <c r="H873" s="669"/>
      <c r="I873" s="669"/>
      <c r="J873" s="669"/>
      <c r="K873" s="669"/>
      <c r="L873" s="669"/>
      <c r="M873" s="669"/>
      <c r="N873" s="670"/>
      <c r="O873" s="112"/>
      <c r="P873" s="112"/>
      <c r="Q873" s="112"/>
      <c r="R873" s="112"/>
      <c r="S873" s="112"/>
      <c r="T873" s="112"/>
      <c r="U873" s="112"/>
      <c r="V873" s="112"/>
      <c r="W873" s="112"/>
      <c r="X873" s="112"/>
      <c r="Y873" s="112"/>
      <c r="Z873" s="112"/>
      <c r="AA873" s="112"/>
      <c r="AB873" s="112"/>
      <c r="AC873" s="112"/>
      <c r="AD873" s="112"/>
      <c r="AL873">
        <f t="shared" si="337"/>
        <v>0</v>
      </c>
      <c r="AM873">
        <f t="shared" si="338"/>
        <v>0</v>
      </c>
      <c r="AN873">
        <f t="shared" si="339"/>
        <v>0</v>
      </c>
      <c r="AO873">
        <f t="shared" si="340"/>
        <v>0</v>
      </c>
      <c r="AP873">
        <f t="shared" si="341"/>
        <v>0</v>
      </c>
      <c r="AQ873">
        <f t="shared" si="342"/>
        <v>0</v>
      </c>
      <c r="AR873">
        <f t="shared" si="343"/>
        <v>0</v>
      </c>
      <c r="AS873">
        <f t="shared" si="344"/>
        <v>0</v>
      </c>
      <c r="AT873">
        <f t="shared" si="345"/>
        <v>0</v>
      </c>
      <c r="AU873">
        <f t="shared" si="346"/>
        <v>0</v>
      </c>
      <c r="AV873">
        <f t="shared" si="347"/>
        <v>0</v>
      </c>
      <c r="AW873">
        <f t="shared" si="348"/>
        <v>0</v>
      </c>
      <c r="AX873">
        <f t="shared" si="349"/>
        <v>0</v>
      </c>
      <c r="AY873">
        <f t="shared" si="350"/>
        <v>0</v>
      </c>
      <c r="AZ873">
        <f t="shared" si="351"/>
        <v>0</v>
      </c>
      <c r="BA873">
        <f t="shared" si="352"/>
        <v>0</v>
      </c>
    </row>
    <row r="874" spans="1:53" ht="15" customHeight="1">
      <c r="A874" s="5"/>
      <c r="B874" s="6"/>
      <c r="C874" s="19" t="s">
        <v>6816</v>
      </c>
      <c r="D874" s="634" t="str">
        <f t="shared" si="353"/>
        <v/>
      </c>
      <c r="E874" s="669"/>
      <c r="F874" s="670"/>
      <c r="G874" s="752" t="str">
        <f t="shared" si="354"/>
        <v/>
      </c>
      <c r="H874" s="669"/>
      <c r="I874" s="669"/>
      <c r="J874" s="669"/>
      <c r="K874" s="669"/>
      <c r="L874" s="669"/>
      <c r="M874" s="669"/>
      <c r="N874" s="670"/>
      <c r="O874" s="112"/>
      <c r="P874" s="112"/>
      <c r="Q874" s="112"/>
      <c r="R874" s="112"/>
      <c r="S874" s="112"/>
      <c r="T874" s="112"/>
      <c r="U874" s="112"/>
      <c r="V874" s="112"/>
      <c r="W874" s="112"/>
      <c r="X874" s="112"/>
      <c r="Y874" s="112"/>
      <c r="Z874" s="112"/>
      <c r="AA874" s="112"/>
      <c r="AB874" s="112"/>
      <c r="AC874" s="112"/>
      <c r="AD874" s="112"/>
      <c r="AL874">
        <f t="shared" si="337"/>
        <v>0</v>
      </c>
      <c r="AM874">
        <f t="shared" si="338"/>
        <v>0</v>
      </c>
      <c r="AN874">
        <f t="shared" si="339"/>
        <v>0</v>
      </c>
      <c r="AO874">
        <f t="shared" si="340"/>
        <v>0</v>
      </c>
      <c r="AP874">
        <f t="shared" si="341"/>
        <v>0</v>
      </c>
      <c r="AQ874">
        <f t="shared" si="342"/>
        <v>0</v>
      </c>
      <c r="AR874">
        <f t="shared" si="343"/>
        <v>0</v>
      </c>
      <c r="AS874">
        <f t="shared" si="344"/>
        <v>0</v>
      </c>
      <c r="AT874">
        <f t="shared" si="345"/>
        <v>0</v>
      </c>
      <c r="AU874">
        <f t="shared" si="346"/>
        <v>0</v>
      </c>
      <c r="AV874">
        <f t="shared" si="347"/>
        <v>0</v>
      </c>
      <c r="AW874">
        <f t="shared" si="348"/>
        <v>0</v>
      </c>
      <c r="AX874">
        <f t="shared" si="349"/>
        <v>0</v>
      </c>
      <c r="AY874">
        <f t="shared" si="350"/>
        <v>0</v>
      </c>
      <c r="AZ874">
        <f t="shared" si="351"/>
        <v>0</v>
      </c>
      <c r="BA874">
        <f t="shared" si="352"/>
        <v>0</v>
      </c>
    </row>
    <row r="875" spans="1:53" ht="15" customHeight="1">
      <c r="A875" s="5"/>
      <c r="B875" s="6"/>
      <c r="C875" s="19" t="s">
        <v>6817</v>
      </c>
      <c r="D875" s="634" t="str">
        <f t="shared" si="353"/>
        <v/>
      </c>
      <c r="E875" s="669"/>
      <c r="F875" s="670"/>
      <c r="G875" s="752" t="str">
        <f t="shared" si="354"/>
        <v/>
      </c>
      <c r="H875" s="669"/>
      <c r="I875" s="669"/>
      <c r="J875" s="669"/>
      <c r="K875" s="669"/>
      <c r="L875" s="669"/>
      <c r="M875" s="669"/>
      <c r="N875" s="670"/>
      <c r="O875" s="112"/>
      <c r="P875" s="112"/>
      <c r="Q875" s="112"/>
      <c r="R875" s="112"/>
      <c r="S875" s="112"/>
      <c r="T875" s="112"/>
      <c r="U875" s="112"/>
      <c r="V875" s="112"/>
      <c r="W875" s="112"/>
      <c r="X875" s="112"/>
      <c r="Y875" s="112"/>
      <c r="Z875" s="112"/>
      <c r="AA875" s="112"/>
      <c r="AB875" s="112"/>
      <c r="AC875" s="112"/>
      <c r="AD875" s="112"/>
      <c r="AL875">
        <f t="shared" si="337"/>
        <v>0</v>
      </c>
      <c r="AM875">
        <f t="shared" si="338"/>
        <v>0</v>
      </c>
      <c r="AN875">
        <f t="shared" si="339"/>
        <v>0</v>
      </c>
      <c r="AO875">
        <f t="shared" si="340"/>
        <v>0</v>
      </c>
      <c r="AP875">
        <f t="shared" si="341"/>
        <v>0</v>
      </c>
      <c r="AQ875">
        <f t="shared" si="342"/>
        <v>0</v>
      </c>
      <c r="AR875">
        <f t="shared" si="343"/>
        <v>0</v>
      </c>
      <c r="AS875">
        <f t="shared" si="344"/>
        <v>0</v>
      </c>
      <c r="AT875">
        <f t="shared" si="345"/>
        <v>0</v>
      </c>
      <c r="AU875">
        <f t="shared" si="346"/>
        <v>0</v>
      </c>
      <c r="AV875">
        <f t="shared" si="347"/>
        <v>0</v>
      </c>
      <c r="AW875">
        <f t="shared" si="348"/>
        <v>0</v>
      </c>
      <c r="AX875">
        <f t="shared" si="349"/>
        <v>0</v>
      </c>
      <c r="AY875">
        <f t="shared" si="350"/>
        <v>0</v>
      </c>
      <c r="AZ875">
        <f t="shared" si="351"/>
        <v>0</v>
      </c>
      <c r="BA875">
        <f t="shared" si="352"/>
        <v>0</v>
      </c>
    </row>
    <row r="876" spans="1:53" ht="15" customHeight="1">
      <c r="A876" s="5"/>
      <c r="B876" s="6"/>
      <c r="C876" s="19" t="s">
        <v>6818</v>
      </c>
      <c r="D876" s="634" t="str">
        <f t="shared" si="353"/>
        <v/>
      </c>
      <c r="E876" s="669"/>
      <c r="F876" s="670"/>
      <c r="G876" s="752" t="str">
        <f t="shared" si="354"/>
        <v/>
      </c>
      <c r="H876" s="669"/>
      <c r="I876" s="669"/>
      <c r="J876" s="669"/>
      <c r="K876" s="669"/>
      <c r="L876" s="669"/>
      <c r="M876" s="669"/>
      <c r="N876" s="670"/>
      <c r="O876" s="112"/>
      <c r="P876" s="112"/>
      <c r="Q876" s="112"/>
      <c r="R876" s="112"/>
      <c r="S876" s="112"/>
      <c r="T876" s="112"/>
      <c r="U876" s="112"/>
      <c r="V876" s="112"/>
      <c r="W876" s="112"/>
      <c r="X876" s="112"/>
      <c r="Y876" s="112"/>
      <c r="Z876" s="112"/>
      <c r="AA876" s="112"/>
      <c r="AB876" s="112"/>
      <c r="AC876" s="112"/>
      <c r="AD876" s="112"/>
      <c r="AL876">
        <f t="shared" si="337"/>
        <v>0</v>
      </c>
      <c r="AM876">
        <f t="shared" si="338"/>
        <v>0</v>
      </c>
      <c r="AN876">
        <f t="shared" si="339"/>
        <v>0</v>
      </c>
      <c r="AO876">
        <f t="shared" si="340"/>
        <v>0</v>
      </c>
      <c r="AP876">
        <f t="shared" si="341"/>
        <v>0</v>
      </c>
      <c r="AQ876">
        <f t="shared" si="342"/>
        <v>0</v>
      </c>
      <c r="AR876">
        <f t="shared" si="343"/>
        <v>0</v>
      </c>
      <c r="AS876">
        <f t="shared" si="344"/>
        <v>0</v>
      </c>
      <c r="AT876">
        <f t="shared" si="345"/>
        <v>0</v>
      </c>
      <c r="AU876">
        <f t="shared" si="346"/>
        <v>0</v>
      </c>
      <c r="AV876">
        <f t="shared" si="347"/>
        <v>0</v>
      </c>
      <c r="AW876">
        <f t="shared" si="348"/>
        <v>0</v>
      </c>
      <c r="AX876">
        <f t="shared" si="349"/>
        <v>0</v>
      </c>
      <c r="AY876">
        <f t="shared" si="350"/>
        <v>0</v>
      </c>
      <c r="AZ876">
        <f t="shared" si="351"/>
        <v>0</v>
      </c>
      <c r="BA876">
        <f t="shared" si="352"/>
        <v>0</v>
      </c>
    </row>
    <row r="877" spans="1:53" ht="15" customHeight="1">
      <c r="A877" s="5"/>
      <c r="B877" s="6"/>
      <c r="C877" s="19" t="s">
        <v>6819</v>
      </c>
      <c r="D877" s="634" t="str">
        <f t="shared" si="353"/>
        <v/>
      </c>
      <c r="E877" s="669"/>
      <c r="F877" s="670"/>
      <c r="G877" s="752" t="str">
        <f t="shared" si="354"/>
        <v/>
      </c>
      <c r="H877" s="669"/>
      <c r="I877" s="669"/>
      <c r="J877" s="669"/>
      <c r="K877" s="669"/>
      <c r="L877" s="669"/>
      <c r="M877" s="669"/>
      <c r="N877" s="670"/>
      <c r="O877" s="112"/>
      <c r="P877" s="112"/>
      <c r="Q877" s="112"/>
      <c r="R877" s="112"/>
      <c r="S877" s="112"/>
      <c r="T877" s="112"/>
      <c r="U877" s="112"/>
      <c r="V877" s="112"/>
      <c r="W877" s="112"/>
      <c r="X877" s="112"/>
      <c r="Y877" s="112"/>
      <c r="Z877" s="112"/>
      <c r="AA877" s="112"/>
      <c r="AB877" s="112"/>
      <c r="AC877" s="112"/>
      <c r="AD877" s="112"/>
      <c r="AL877">
        <f t="shared" si="337"/>
        <v>0</v>
      </c>
      <c r="AM877">
        <f t="shared" si="338"/>
        <v>0</v>
      </c>
      <c r="AN877">
        <f t="shared" si="339"/>
        <v>0</v>
      </c>
      <c r="AO877">
        <f t="shared" si="340"/>
        <v>0</v>
      </c>
      <c r="AP877">
        <f t="shared" si="341"/>
        <v>0</v>
      </c>
      <c r="AQ877">
        <f t="shared" si="342"/>
        <v>0</v>
      </c>
      <c r="AR877">
        <f t="shared" si="343"/>
        <v>0</v>
      </c>
      <c r="AS877">
        <f t="shared" si="344"/>
        <v>0</v>
      </c>
      <c r="AT877">
        <f t="shared" si="345"/>
        <v>0</v>
      </c>
      <c r="AU877">
        <f t="shared" si="346"/>
        <v>0</v>
      </c>
      <c r="AV877">
        <f t="shared" si="347"/>
        <v>0</v>
      </c>
      <c r="AW877">
        <f t="shared" si="348"/>
        <v>0</v>
      </c>
      <c r="AX877">
        <f t="shared" si="349"/>
        <v>0</v>
      </c>
      <c r="AY877">
        <f t="shared" si="350"/>
        <v>0</v>
      </c>
      <c r="AZ877">
        <f t="shared" si="351"/>
        <v>0</v>
      </c>
      <c r="BA877">
        <f t="shared" si="352"/>
        <v>0</v>
      </c>
    </row>
    <row r="878" spans="1:53" ht="15" customHeight="1">
      <c r="A878" s="5"/>
      <c r="B878" s="6"/>
      <c r="C878" s="19" t="s">
        <v>6820</v>
      </c>
      <c r="D878" s="634" t="str">
        <f t="shared" si="353"/>
        <v/>
      </c>
      <c r="E878" s="669"/>
      <c r="F878" s="670"/>
      <c r="G878" s="752" t="str">
        <f t="shared" si="354"/>
        <v/>
      </c>
      <c r="H878" s="669"/>
      <c r="I878" s="669"/>
      <c r="J878" s="669"/>
      <c r="K878" s="669"/>
      <c r="L878" s="669"/>
      <c r="M878" s="669"/>
      <c r="N878" s="670"/>
      <c r="O878" s="112"/>
      <c r="P878" s="112"/>
      <c r="Q878" s="112"/>
      <c r="R878" s="112"/>
      <c r="S878" s="112"/>
      <c r="T878" s="112"/>
      <c r="U878" s="112"/>
      <c r="V878" s="112"/>
      <c r="W878" s="112"/>
      <c r="X878" s="112"/>
      <c r="Y878" s="112"/>
      <c r="Z878" s="112"/>
      <c r="AA878" s="112"/>
      <c r="AB878" s="112"/>
      <c r="AC878" s="112"/>
      <c r="AD878" s="112"/>
      <c r="AL878">
        <f t="shared" si="337"/>
        <v>0</v>
      </c>
      <c r="AM878">
        <f t="shared" si="338"/>
        <v>0</v>
      </c>
      <c r="AN878">
        <f t="shared" si="339"/>
        <v>0</v>
      </c>
      <c r="AO878">
        <f t="shared" si="340"/>
        <v>0</v>
      </c>
      <c r="AP878">
        <f t="shared" si="341"/>
        <v>0</v>
      </c>
      <c r="AQ878">
        <f t="shared" si="342"/>
        <v>0</v>
      </c>
      <c r="AR878">
        <f t="shared" si="343"/>
        <v>0</v>
      </c>
      <c r="AS878">
        <f t="shared" si="344"/>
        <v>0</v>
      </c>
      <c r="AT878">
        <f t="shared" si="345"/>
        <v>0</v>
      </c>
      <c r="AU878">
        <f t="shared" si="346"/>
        <v>0</v>
      </c>
      <c r="AV878">
        <f t="shared" si="347"/>
        <v>0</v>
      </c>
      <c r="AW878">
        <f t="shared" si="348"/>
        <v>0</v>
      </c>
      <c r="AX878">
        <f t="shared" si="349"/>
        <v>0</v>
      </c>
      <c r="AY878">
        <f t="shared" si="350"/>
        <v>0</v>
      </c>
      <c r="AZ878">
        <f t="shared" si="351"/>
        <v>0</v>
      </c>
      <c r="BA878">
        <f t="shared" si="352"/>
        <v>0</v>
      </c>
    </row>
    <row r="879" spans="1:53" ht="15" customHeight="1">
      <c r="A879" s="5"/>
      <c r="B879" s="6"/>
      <c r="C879" s="19" t="s">
        <v>6821</v>
      </c>
      <c r="D879" s="634" t="str">
        <f t="shared" si="353"/>
        <v/>
      </c>
      <c r="E879" s="669"/>
      <c r="F879" s="670"/>
      <c r="G879" s="752" t="str">
        <f t="shared" si="354"/>
        <v/>
      </c>
      <c r="H879" s="669"/>
      <c r="I879" s="669"/>
      <c r="J879" s="669"/>
      <c r="K879" s="669"/>
      <c r="L879" s="669"/>
      <c r="M879" s="669"/>
      <c r="N879" s="670"/>
      <c r="O879" s="112"/>
      <c r="P879" s="112"/>
      <c r="Q879" s="112"/>
      <c r="R879" s="112"/>
      <c r="S879" s="112"/>
      <c r="T879" s="112"/>
      <c r="U879" s="112"/>
      <c r="V879" s="112"/>
      <c r="W879" s="112"/>
      <c r="X879" s="112"/>
      <c r="Y879" s="112"/>
      <c r="Z879" s="112"/>
      <c r="AA879" s="112"/>
      <c r="AB879" s="112"/>
      <c r="AC879" s="112"/>
      <c r="AD879" s="112"/>
      <c r="AL879">
        <f t="shared" si="337"/>
        <v>0</v>
      </c>
      <c r="AM879">
        <f t="shared" si="338"/>
        <v>0</v>
      </c>
      <c r="AN879">
        <f t="shared" si="339"/>
        <v>0</v>
      </c>
      <c r="AO879">
        <f t="shared" si="340"/>
        <v>0</v>
      </c>
      <c r="AP879">
        <f t="shared" si="341"/>
        <v>0</v>
      </c>
      <c r="AQ879">
        <f t="shared" si="342"/>
        <v>0</v>
      </c>
      <c r="AR879">
        <f t="shared" si="343"/>
        <v>0</v>
      </c>
      <c r="AS879">
        <f t="shared" si="344"/>
        <v>0</v>
      </c>
      <c r="AT879">
        <f t="shared" si="345"/>
        <v>0</v>
      </c>
      <c r="AU879">
        <f t="shared" si="346"/>
        <v>0</v>
      </c>
      <c r="AV879">
        <f t="shared" si="347"/>
        <v>0</v>
      </c>
      <c r="AW879">
        <f t="shared" si="348"/>
        <v>0</v>
      </c>
      <c r="AX879">
        <f t="shared" si="349"/>
        <v>0</v>
      </c>
      <c r="AY879">
        <f t="shared" si="350"/>
        <v>0</v>
      </c>
      <c r="AZ879">
        <f t="shared" si="351"/>
        <v>0</v>
      </c>
      <c r="BA879">
        <f t="shared" si="352"/>
        <v>0</v>
      </c>
    </row>
    <row r="880" spans="1:53" ht="15" customHeight="1">
      <c r="A880" s="5"/>
      <c r="B880" s="6"/>
      <c r="C880" s="19" t="s">
        <v>6822</v>
      </c>
      <c r="D880" s="634" t="str">
        <f t="shared" si="353"/>
        <v/>
      </c>
      <c r="E880" s="669"/>
      <c r="F880" s="670"/>
      <c r="G880" s="752" t="str">
        <f t="shared" si="354"/>
        <v/>
      </c>
      <c r="H880" s="669"/>
      <c r="I880" s="669"/>
      <c r="J880" s="669"/>
      <c r="K880" s="669"/>
      <c r="L880" s="669"/>
      <c r="M880" s="669"/>
      <c r="N880" s="670"/>
      <c r="O880" s="112"/>
      <c r="P880" s="112"/>
      <c r="Q880" s="112"/>
      <c r="R880" s="112"/>
      <c r="S880" s="112"/>
      <c r="T880" s="112"/>
      <c r="U880" s="112"/>
      <c r="V880" s="112"/>
      <c r="W880" s="112"/>
      <c r="X880" s="112"/>
      <c r="Y880" s="112"/>
      <c r="Z880" s="112"/>
      <c r="AA880" s="112"/>
      <c r="AB880" s="112"/>
      <c r="AC880" s="112"/>
      <c r="AD880" s="112"/>
      <c r="AL880">
        <f t="shared" si="337"/>
        <v>0</v>
      </c>
      <c r="AM880">
        <f t="shared" si="338"/>
        <v>0</v>
      </c>
      <c r="AN880">
        <f t="shared" si="339"/>
        <v>0</v>
      </c>
      <c r="AO880">
        <f t="shared" si="340"/>
        <v>0</v>
      </c>
      <c r="AP880">
        <f t="shared" si="341"/>
        <v>0</v>
      </c>
      <c r="AQ880">
        <f t="shared" si="342"/>
        <v>0</v>
      </c>
      <c r="AR880">
        <f t="shared" si="343"/>
        <v>0</v>
      </c>
      <c r="AS880">
        <f t="shared" si="344"/>
        <v>0</v>
      </c>
      <c r="AT880">
        <f t="shared" si="345"/>
        <v>0</v>
      </c>
      <c r="AU880">
        <f t="shared" si="346"/>
        <v>0</v>
      </c>
      <c r="AV880">
        <f t="shared" si="347"/>
        <v>0</v>
      </c>
      <c r="AW880">
        <f t="shared" si="348"/>
        <v>0</v>
      </c>
      <c r="AX880">
        <f t="shared" si="349"/>
        <v>0</v>
      </c>
      <c r="AY880">
        <f t="shared" si="350"/>
        <v>0</v>
      </c>
      <c r="AZ880">
        <f t="shared" si="351"/>
        <v>0</v>
      </c>
      <c r="BA880">
        <f t="shared" si="352"/>
        <v>0</v>
      </c>
    </row>
    <row r="881" spans="1:53" ht="15" customHeight="1">
      <c r="A881" s="5"/>
      <c r="B881" s="6"/>
      <c r="C881" s="19" t="s">
        <v>6823</v>
      </c>
      <c r="D881" s="634" t="str">
        <f t="shared" si="353"/>
        <v/>
      </c>
      <c r="E881" s="669"/>
      <c r="F881" s="670"/>
      <c r="G881" s="752" t="str">
        <f t="shared" si="354"/>
        <v/>
      </c>
      <c r="H881" s="669"/>
      <c r="I881" s="669"/>
      <c r="J881" s="669"/>
      <c r="K881" s="669"/>
      <c r="L881" s="669"/>
      <c r="M881" s="669"/>
      <c r="N881" s="670"/>
      <c r="O881" s="112"/>
      <c r="P881" s="112"/>
      <c r="Q881" s="112"/>
      <c r="R881" s="112"/>
      <c r="S881" s="112"/>
      <c r="T881" s="112"/>
      <c r="U881" s="112"/>
      <c r="V881" s="112"/>
      <c r="W881" s="112"/>
      <c r="X881" s="112"/>
      <c r="Y881" s="112"/>
      <c r="Z881" s="112"/>
      <c r="AA881" s="112"/>
      <c r="AB881" s="112"/>
      <c r="AC881" s="112"/>
      <c r="AD881" s="112"/>
      <c r="AL881">
        <f t="shared" si="337"/>
        <v>0</v>
      </c>
      <c r="AM881">
        <f t="shared" si="338"/>
        <v>0</v>
      </c>
      <c r="AN881">
        <f t="shared" si="339"/>
        <v>0</v>
      </c>
      <c r="AO881">
        <f t="shared" si="340"/>
        <v>0</v>
      </c>
      <c r="AP881">
        <f t="shared" si="341"/>
        <v>0</v>
      </c>
      <c r="AQ881">
        <f t="shared" si="342"/>
        <v>0</v>
      </c>
      <c r="AR881">
        <f t="shared" si="343"/>
        <v>0</v>
      </c>
      <c r="AS881">
        <f t="shared" si="344"/>
        <v>0</v>
      </c>
      <c r="AT881">
        <f t="shared" si="345"/>
        <v>0</v>
      </c>
      <c r="AU881">
        <f t="shared" si="346"/>
        <v>0</v>
      </c>
      <c r="AV881">
        <f t="shared" si="347"/>
        <v>0</v>
      </c>
      <c r="AW881">
        <f t="shared" si="348"/>
        <v>0</v>
      </c>
      <c r="AX881">
        <f t="shared" si="349"/>
        <v>0</v>
      </c>
      <c r="AY881">
        <f t="shared" si="350"/>
        <v>0</v>
      </c>
      <c r="AZ881">
        <f t="shared" si="351"/>
        <v>0</v>
      </c>
      <c r="BA881">
        <f t="shared" si="352"/>
        <v>0</v>
      </c>
    </row>
    <row r="882" spans="1:53" ht="15" customHeight="1">
      <c r="A882" s="5"/>
      <c r="B882" s="6"/>
      <c r="C882" s="19" t="s">
        <v>6824</v>
      </c>
      <c r="D882" s="634" t="str">
        <f t="shared" si="353"/>
        <v/>
      </c>
      <c r="E882" s="669"/>
      <c r="F882" s="670"/>
      <c r="G882" s="752" t="str">
        <f t="shared" si="354"/>
        <v/>
      </c>
      <c r="H882" s="669"/>
      <c r="I882" s="669"/>
      <c r="J882" s="669"/>
      <c r="K882" s="669"/>
      <c r="L882" s="669"/>
      <c r="M882" s="669"/>
      <c r="N882" s="670"/>
      <c r="O882" s="112"/>
      <c r="P882" s="112"/>
      <c r="Q882" s="112"/>
      <c r="R882" s="112"/>
      <c r="S882" s="112"/>
      <c r="T882" s="112"/>
      <c r="U882" s="112"/>
      <c r="V882" s="112"/>
      <c r="W882" s="112"/>
      <c r="X882" s="112"/>
      <c r="Y882" s="112"/>
      <c r="Z882" s="112"/>
      <c r="AA882" s="112"/>
      <c r="AB882" s="112"/>
      <c r="AC882" s="112"/>
      <c r="AD882" s="112"/>
      <c r="AL882">
        <f t="shared" si="337"/>
        <v>0</v>
      </c>
      <c r="AM882">
        <f t="shared" si="338"/>
        <v>0</v>
      </c>
      <c r="AN882">
        <f t="shared" si="339"/>
        <v>0</v>
      </c>
      <c r="AO882">
        <f t="shared" si="340"/>
        <v>0</v>
      </c>
      <c r="AP882">
        <f t="shared" si="341"/>
        <v>0</v>
      </c>
      <c r="AQ882">
        <f t="shared" si="342"/>
        <v>0</v>
      </c>
      <c r="AR882">
        <f t="shared" si="343"/>
        <v>0</v>
      </c>
      <c r="AS882">
        <f t="shared" si="344"/>
        <v>0</v>
      </c>
      <c r="AT882">
        <f t="shared" si="345"/>
        <v>0</v>
      </c>
      <c r="AU882">
        <f t="shared" si="346"/>
        <v>0</v>
      </c>
      <c r="AV882">
        <f t="shared" si="347"/>
        <v>0</v>
      </c>
      <c r="AW882">
        <f t="shared" si="348"/>
        <v>0</v>
      </c>
      <c r="AX882">
        <f t="shared" si="349"/>
        <v>0</v>
      </c>
      <c r="AY882">
        <f t="shared" si="350"/>
        <v>0</v>
      </c>
      <c r="AZ882">
        <f t="shared" si="351"/>
        <v>0</v>
      </c>
      <c r="BA882">
        <f t="shared" si="352"/>
        <v>0</v>
      </c>
    </row>
    <row r="883" spans="1:53" ht="15" customHeight="1">
      <c r="A883" s="5"/>
      <c r="B883" s="6"/>
      <c r="C883" s="19" t="s">
        <v>6825</v>
      </c>
      <c r="D883" s="634" t="str">
        <f t="shared" si="353"/>
        <v/>
      </c>
      <c r="E883" s="669"/>
      <c r="F883" s="670"/>
      <c r="G883" s="752" t="str">
        <f t="shared" si="354"/>
        <v/>
      </c>
      <c r="H883" s="669"/>
      <c r="I883" s="669"/>
      <c r="J883" s="669"/>
      <c r="K883" s="669"/>
      <c r="L883" s="669"/>
      <c r="M883" s="669"/>
      <c r="N883" s="670"/>
      <c r="O883" s="112"/>
      <c r="P883" s="112"/>
      <c r="Q883" s="112"/>
      <c r="R883" s="112"/>
      <c r="S883" s="112"/>
      <c r="T883" s="112"/>
      <c r="U883" s="112"/>
      <c r="V883" s="112"/>
      <c r="W883" s="112"/>
      <c r="X883" s="112"/>
      <c r="Y883" s="112"/>
      <c r="Z883" s="112"/>
      <c r="AA883" s="112"/>
      <c r="AB883" s="112"/>
      <c r="AC883" s="112"/>
      <c r="AD883" s="112"/>
      <c r="AL883">
        <f t="shared" si="337"/>
        <v>0</v>
      </c>
      <c r="AM883">
        <f t="shared" si="338"/>
        <v>0</v>
      </c>
      <c r="AN883">
        <f t="shared" si="339"/>
        <v>0</v>
      </c>
      <c r="AO883">
        <f t="shared" si="340"/>
        <v>0</v>
      </c>
      <c r="AP883">
        <f t="shared" si="341"/>
        <v>0</v>
      </c>
      <c r="AQ883">
        <f t="shared" si="342"/>
        <v>0</v>
      </c>
      <c r="AR883">
        <f t="shared" si="343"/>
        <v>0</v>
      </c>
      <c r="AS883">
        <f t="shared" si="344"/>
        <v>0</v>
      </c>
      <c r="AT883">
        <f t="shared" si="345"/>
        <v>0</v>
      </c>
      <c r="AU883">
        <f t="shared" si="346"/>
        <v>0</v>
      </c>
      <c r="AV883">
        <f t="shared" si="347"/>
        <v>0</v>
      </c>
      <c r="AW883">
        <f t="shared" si="348"/>
        <v>0</v>
      </c>
      <c r="AX883">
        <f t="shared" si="349"/>
        <v>0</v>
      </c>
      <c r="AY883">
        <f t="shared" si="350"/>
        <v>0</v>
      </c>
      <c r="AZ883">
        <f t="shared" si="351"/>
        <v>0</v>
      </c>
      <c r="BA883">
        <f t="shared" si="352"/>
        <v>0</v>
      </c>
    </row>
    <row r="884" spans="1:53" ht="15" customHeight="1">
      <c r="A884" s="5"/>
      <c r="B884" s="6"/>
      <c r="C884" s="19" t="s">
        <v>6826</v>
      </c>
      <c r="D884" s="634" t="str">
        <f t="shared" si="353"/>
        <v/>
      </c>
      <c r="E884" s="669"/>
      <c r="F884" s="670"/>
      <c r="G884" s="752" t="str">
        <f t="shared" si="354"/>
        <v/>
      </c>
      <c r="H884" s="669"/>
      <c r="I884" s="669"/>
      <c r="J884" s="669"/>
      <c r="K884" s="669"/>
      <c r="L884" s="669"/>
      <c r="M884" s="669"/>
      <c r="N884" s="670"/>
      <c r="O884" s="112"/>
      <c r="P884" s="112"/>
      <c r="Q884" s="112"/>
      <c r="R884" s="112"/>
      <c r="S884" s="112"/>
      <c r="T884" s="112"/>
      <c r="U884" s="112"/>
      <c r="V884" s="112"/>
      <c r="W884" s="112"/>
      <c r="X884" s="112"/>
      <c r="Y884" s="112"/>
      <c r="Z884" s="112"/>
      <c r="AA884" s="112"/>
      <c r="AB884" s="112"/>
      <c r="AC884" s="112"/>
      <c r="AD884" s="112"/>
      <c r="AL884">
        <f t="shared" si="337"/>
        <v>0</v>
      </c>
      <c r="AM884">
        <f t="shared" si="338"/>
        <v>0</v>
      </c>
      <c r="AN884">
        <f t="shared" si="339"/>
        <v>0</v>
      </c>
      <c r="AO884">
        <f t="shared" si="340"/>
        <v>0</v>
      </c>
      <c r="AP884">
        <f t="shared" si="341"/>
        <v>0</v>
      </c>
      <c r="AQ884">
        <f t="shared" si="342"/>
        <v>0</v>
      </c>
      <c r="AR884">
        <f t="shared" si="343"/>
        <v>0</v>
      </c>
      <c r="AS884">
        <f t="shared" si="344"/>
        <v>0</v>
      </c>
      <c r="AT884">
        <f t="shared" si="345"/>
        <v>0</v>
      </c>
      <c r="AU884">
        <f t="shared" si="346"/>
        <v>0</v>
      </c>
      <c r="AV884">
        <f t="shared" si="347"/>
        <v>0</v>
      </c>
      <c r="AW884">
        <f t="shared" si="348"/>
        <v>0</v>
      </c>
      <c r="AX884">
        <f t="shared" si="349"/>
        <v>0</v>
      </c>
      <c r="AY884">
        <f t="shared" si="350"/>
        <v>0</v>
      </c>
      <c r="AZ884">
        <f t="shared" si="351"/>
        <v>0</v>
      </c>
      <c r="BA884">
        <f t="shared" si="352"/>
        <v>0</v>
      </c>
    </row>
    <row r="885" spans="1:53" ht="15" customHeight="1">
      <c r="A885" s="5"/>
      <c r="B885" s="6"/>
      <c r="C885" s="19" t="s">
        <v>6827</v>
      </c>
      <c r="D885" s="634" t="str">
        <f t="shared" si="353"/>
        <v/>
      </c>
      <c r="E885" s="669"/>
      <c r="F885" s="670"/>
      <c r="G885" s="752" t="str">
        <f t="shared" si="354"/>
        <v/>
      </c>
      <c r="H885" s="669"/>
      <c r="I885" s="669"/>
      <c r="J885" s="669"/>
      <c r="K885" s="669"/>
      <c r="L885" s="669"/>
      <c r="M885" s="669"/>
      <c r="N885" s="670"/>
      <c r="O885" s="112"/>
      <c r="P885" s="112"/>
      <c r="Q885" s="112"/>
      <c r="R885" s="112"/>
      <c r="S885" s="112"/>
      <c r="T885" s="112"/>
      <c r="U885" s="112"/>
      <c r="V885" s="112"/>
      <c r="W885" s="112"/>
      <c r="X885" s="112"/>
      <c r="Y885" s="112"/>
      <c r="Z885" s="112"/>
      <c r="AA885" s="112"/>
      <c r="AB885" s="112"/>
      <c r="AC885" s="112"/>
      <c r="AD885" s="112"/>
      <c r="AL885">
        <f t="shared" si="337"/>
        <v>0</v>
      </c>
      <c r="AM885">
        <f t="shared" si="338"/>
        <v>0</v>
      </c>
      <c r="AN885">
        <f t="shared" si="339"/>
        <v>0</v>
      </c>
      <c r="AO885">
        <f t="shared" si="340"/>
        <v>0</v>
      </c>
      <c r="AP885">
        <f t="shared" si="341"/>
        <v>0</v>
      </c>
      <c r="AQ885">
        <f t="shared" si="342"/>
        <v>0</v>
      </c>
      <c r="AR885">
        <f t="shared" si="343"/>
        <v>0</v>
      </c>
      <c r="AS885">
        <f t="shared" si="344"/>
        <v>0</v>
      </c>
      <c r="AT885">
        <f t="shared" si="345"/>
        <v>0</v>
      </c>
      <c r="AU885">
        <f t="shared" si="346"/>
        <v>0</v>
      </c>
      <c r="AV885">
        <f t="shared" si="347"/>
        <v>0</v>
      </c>
      <c r="AW885">
        <f t="shared" si="348"/>
        <v>0</v>
      </c>
      <c r="AX885">
        <f t="shared" si="349"/>
        <v>0</v>
      </c>
      <c r="AY885">
        <f t="shared" si="350"/>
        <v>0</v>
      </c>
      <c r="AZ885">
        <f t="shared" si="351"/>
        <v>0</v>
      </c>
      <c r="BA885">
        <f t="shared" si="352"/>
        <v>0</v>
      </c>
    </row>
    <row r="886" spans="1:53" ht="15" customHeight="1">
      <c r="A886" s="5"/>
      <c r="B886" s="6"/>
      <c r="C886" s="19" t="s">
        <v>6828</v>
      </c>
      <c r="D886" s="634" t="str">
        <f t="shared" si="353"/>
        <v/>
      </c>
      <c r="E886" s="669"/>
      <c r="F886" s="670"/>
      <c r="G886" s="752" t="str">
        <f t="shared" si="354"/>
        <v/>
      </c>
      <c r="H886" s="669"/>
      <c r="I886" s="669"/>
      <c r="J886" s="669"/>
      <c r="K886" s="669"/>
      <c r="L886" s="669"/>
      <c r="M886" s="669"/>
      <c r="N886" s="670"/>
      <c r="O886" s="112"/>
      <c r="P886" s="112"/>
      <c r="Q886" s="112"/>
      <c r="R886" s="112"/>
      <c r="S886" s="112"/>
      <c r="T886" s="112"/>
      <c r="U886" s="112"/>
      <c r="V886" s="112"/>
      <c r="W886" s="112"/>
      <c r="X886" s="112"/>
      <c r="Y886" s="112"/>
      <c r="Z886" s="112"/>
      <c r="AA886" s="112"/>
      <c r="AB886" s="112"/>
      <c r="AC886" s="112"/>
      <c r="AD886" s="112"/>
      <c r="AL886">
        <f t="shared" si="337"/>
        <v>0</v>
      </c>
      <c r="AM886">
        <f t="shared" si="338"/>
        <v>0</v>
      </c>
      <c r="AN886">
        <f t="shared" si="339"/>
        <v>0</v>
      </c>
      <c r="AO886">
        <f t="shared" si="340"/>
        <v>0</v>
      </c>
      <c r="AP886">
        <f t="shared" si="341"/>
        <v>0</v>
      </c>
      <c r="AQ886">
        <f t="shared" si="342"/>
        <v>0</v>
      </c>
      <c r="AR886">
        <f t="shared" si="343"/>
        <v>0</v>
      </c>
      <c r="AS886">
        <f t="shared" si="344"/>
        <v>0</v>
      </c>
      <c r="AT886">
        <f t="shared" si="345"/>
        <v>0</v>
      </c>
      <c r="AU886">
        <f t="shared" si="346"/>
        <v>0</v>
      </c>
      <c r="AV886">
        <f t="shared" si="347"/>
        <v>0</v>
      </c>
      <c r="AW886">
        <f t="shared" si="348"/>
        <v>0</v>
      </c>
      <c r="AX886">
        <f t="shared" si="349"/>
        <v>0</v>
      </c>
      <c r="AY886">
        <f t="shared" si="350"/>
        <v>0</v>
      </c>
      <c r="AZ886">
        <f t="shared" si="351"/>
        <v>0</v>
      </c>
      <c r="BA886">
        <f t="shared" si="352"/>
        <v>0</v>
      </c>
    </row>
    <row r="887" spans="1:53" ht="15" customHeight="1">
      <c r="A887" s="5"/>
      <c r="B887" s="6"/>
      <c r="C887" s="19" t="s">
        <v>6829</v>
      </c>
      <c r="D887" s="634" t="str">
        <f t="shared" si="353"/>
        <v/>
      </c>
      <c r="E887" s="669"/>
      <c r="F887" s="670"/>
      <c r="G887" s="752" t="str">
        <f t="shared" si="354"/>
        <v/>
      </c>
      <c r="H887" s="669"/>
      <c r="I887" s="669"/>
      <c r="J887" s="669"/>
      <c r="K887" s="669"/>
      <c r="L887" s="669"/>
      <c r="M887" s="669"/>
      <c r="N887" s="670"/>
      <c r="O887" s="112"/>
      <c r="P887" s="112"/>
      <c r="Q887" s="112"/>
      <c r="R887" s="112"/>
      <c r="S887" s="112"/>
      <c r="T887" s="112"/>
      <c r="U887" s="112"/>
      <c r="V887" s="112"/>
      <c r="W887" s="112"/>
      <c r="X887" s="112"/>
      <c r="Y887" s="112"/>
      <c r="Z887" s="112"/>
      <c r="AA887" s="112"/>
      <c r="AB887" s="112"/>
      <c r="AC887" s="112"/>
      <c r="AD887" s="112"/>
      <c r="AL887">
        <f t="shared" si="337"/>
        <v>0</v>
      </c>
      <c r="AM887">
        <f t="shared" si="338"/>
        <v>0</v>
      </c>
      <c r="AN887">
        <f t="shared" si="339"/>
        <v>0</v>
      </c>
      <c r="AO887">
        <f t="shared" si="340"/>
        <v>0</v>
      </c>
      <c r="AP887">
        <f t="shared" si="341"/>
        <v>0</v>
      </c>
      <c r="AQ887">
        <f t="shared" si="342"/>
        <v>0</v>
      </c>
      <c r="AR887">
        <f t="shared" si="343"/>
        <v>0</v>
      </c>
      <c r="AS887">
        <f t="shared" si="344"/>
        <v>0</v>
      </c>
      <c r="AT887">
        <f t="shared" si="345"/>
        <v>0</v>
      </c>
      <c r="AU887">
        <f t="shared" si="346"/>
        <v>0</v>
      </c>
      <c r="AV887">
        <f t="shared" si="347"/>
        <v>0</v>
      </c>
      <c r="AW887">
        <f t="shared" si="348"/>
        <v>0</v>
      </c>
      <c r="AX887">
        <f t="shared" si="349"/>
        <v>0</v>
      </c>
      <c r="AY887">
        <f t="shared" si="350"/>
        <v>0</v>
      </c>
      <c r="AZ887">
        <f t="shared" si="351"/>
        <v>0</v>
      </c>
      <c r="BA887">
        <f t="shared" si="352"/>
        <v>0</v>
      </c>
    </row>
    <row r="888" spans="1:53" ht="15" customHeight="1">
      <c r="A888" s="5"/>
      <c r="B888" s="6"/>
      <c r="C888" s="19" t="s">
        <v>6830</v>
      </c>
      <c r="D888" s="634" t="str">
        <f t="shared" si="353"/>
        <v/>
      </c>
      <c r="E888" s="669"/>
      <c r="F888" s="670"/>
      <c r="G888" s="752" t="str">
        <f t="shared" si="354"/>
        <v/>
      </c>
      <c r="H888" s="669"/>
      <c r="I888" s="669"/>
      <c r="J888" s="669"/>
      <c r="K888" s="669"/>
      <c r="L888" s="669"/>
      <c r="M888" s="669"/>
      <c r="N888" s="670"/>
      <c r="O888" s="112"/>
      <c r="P888" s="112"/>
      <c r="Q888" s="112"/>
      <c r="R888" s="112"/>
      <c r="S888" s="112"/>
      <c r="T888" s="112"/>
      <c r="U888" s="112"/>
      <c r="V888" s="112"/>
      <c r="W888" s="112"/>
      <c r="X888" s="112"/>
      <c r="Y888" s="112"/>
      <c r="Z888" s="112"/>
      <c r="AA888" s="112"/>
      <c r="AB888" s="112"/>
      <c r="AC888" s="112"/>
      <c r="AD888" s="112"/>
      <c r="AL888">
        <f t="shared" si="337"/>
        <v>0</v>
      </c>
      <c r="AM888">
        <f t="shared" si="338"/>
        <v>0</v>
      </c>
      <c r="AN888">
        <f t="shared" si="339"/>
        <v>0</v>
      </c>
      <c r="AO888">
        <f t="shared" si="340"/>
        <v>0</v>
      </c>
      <c r="AP888">
        <f t="shared" si="341"/>
        <v>0</v>
      </c>
      <c r="AQ888">
        <f t="shared" si="342"/>
        <v>0</v>
      </c>
      <c r="AR888">
        <f t="shared" si="343"/>
        <v>0</v>
      </c>
      <c r="AS888">
        <f t="shared" si="344"/>
        <v>0</v>
      </c>
      <c r="AT888">
        <f t="shared" si="345"/>
        <v>0</v>
      </c>
      <c r="AU888">
        <f t="shared" si="346"/>
        <v>0</v>
      </c>
      <c r="AV888">
        <f t="shared" si="347"/>
        <v>0</v>
      </c>
      <c r="AW888">
        <f t="shared" si="348"/>
        <v>0</v>
      </c>
      <c r="AX888">
        <f t="shared" si="349"/>
        <v>0</v>
      </c>
      <c r="AY888">
        <f t="shared" si="350"/>
        <v>0</v>
      </c>
      <c r="AZ888">
        <f t="shared" si="351"/>
        <v>0</v>
      </c>
      <c r="BA888">
        <f t="shared" si="352"/>
        <v>0</v>
      </c>
    </row>
    <row r="889" spans="1:53" ht="15" customHeight="1">
      <c r="A889" s="5"/>
      <c r="B889" s="6"/>
      <c r="C889" s="19" t="s">
        <v>6831</v>
      </c>
      <c r="D889" s="634" t="str">
        <f t="shared" si="353"/>
        <v/>
      </c>
      <c r="E889" s="669"/>
      <c r="F889" s="670"/>
      <c r="G889" s="752" t="str">
        <f t="shared" si="354"/>
        <v/>
      </c>
      <c r="H889" s="669"/>
      <c r="I889" s="669"/>
      <c r="J889" s="669"/>
      <c r="K889" s="669"/>
      <c r="L889" s="669"/>
      <c r="M889" s="669"/>
      <c r="N889" s="670"/>
      <c r="O889" s="112"/>
      <c r="P889" s="112"/>
      <c r="Q889" s="112"/>
      <c r="R889" s="112"/>
      <c r="S889" s="112"/>
      <c r="T889" s="112"/>
      <c r="U889" s="112"/>
      <c r="V889" s="112"/>
      <c r="W889" s="112"/>
      <c r="X889" s="112"/>
      <c r="Y889" s="112"/>
      <c r="Z889" s="112"/>
      <c r="AA889" s="112"/>
      <c r="AB889" s="112"/>
      <c r="AC889" s="112"/>
      <c r="AD889" s="112"/>
      <c r="AL889">
        <f t="shared" si="337"/>
        <v>0</v>
      </c>
      <c r="AM889">
        <f t="shared" si="338"/>
        <v>0</v>
      </c>
      <c r="AN889">
        <f t="shared" si="339"/>
        <v>0</v>
      </c>
      <c r="AO889">
        <f t="shared" si="340"/>
        <v>0</v>
      </c>
      <c r="AP889">
        <f t="shared" si="341"/>
        <v>0</v>
      </c>
      <c r="AQ889">
        <f t="shared" si="342"/>
        <v>0</v>
      </c>
      <c r="AR889">
        <f t="shared" si="343"/>
        <v>0</v>
      </c>
      <c r="AS889">
        <f t="shared" si="344"/>
        <v>0</v>
      </c>
      <c r="AT889">
        <f t="shared" si="345"/>
        <v>0</v>
      </c>
      <c r="AU889">
        <f t="shared" si="346"/>
        <v>0</v>
      </c>
      <c r="AV889">
        <f t="shared" si="347"/>
        <v>0</v>
      </c>
      <c r="AW889">
        <f t="shared" si="348"/>
        <v>0</v>
      </c>
      <c r="AX889">
        <f t="shared" si="349"/>
        <v>0</v>
      </c>
      <c r="AY889">
        <f t="shared" si="350"/>
        <v>0</v>
      </c>
      <c r="AZ889">
        <f t="shared" si="351"/>
        <v>0</v>
      </c>
      <c r="BA889">
        <f t="shared" si="352"/>
        <v>0</v>
      </c>
    </row>
    <row r="890" spans="1:53" ht="15" customHeight="1">
      <c r="A890" s="5"/>
      <c r="B890" s="6"/>
      <c r="C890" s="19" t="s">
        <v>6832</v>
      </c>
      <c r="D890" s="634" t="str">
        <f t="shared" si="353"/>
        <v/>
      </c>
      <c r="E890" s="669"/>
      <c r="F890" s="670"/>
      <c r="G890" s="752" t="str">
        <f t="shared" si="354"/>
        <v/>
      </c>
      <c r="H890" s="669"/>
      <c r="I890" s="669"/>
      <c r="J890" s="669"/>
      <c r="K890" s="669"/>
      <c r="L890" s="669"/>
      <c r="M890" s="669"/>
      <c r="N890" s="670"/>
      <c r="O890" s="112"/>
      <c r="P890" s="112"/>
      <c r="Q890" s="112"/>
      <c r="R890" s="112"/>
      <c r="S890" s="112"/>
      <c r="T890" s="112"/>
      <c r="U890" s="112"/>
      <c r="V890" s="112"/>
      <c r="W890" s="112"/>
      <c r="X890" s="112"/>
      <c r="Y890" s="112"/>
      <c r="Z890" s="112"/>
      <c r="AA890" s="112"/>
      <c r="AB890" s="112"/>
      <c r="AC890" s="112"/>
      <c r="AD890" s="112"/>
      <c r="AL890">
        <f t="shared" si="337"/>
        <v>0</v>
      </c>
      <c r="AM890">
        <f t="shared" si="338"/>
        <v>0</v>
      </c>
      <c r="AN890">
        <f t="shared" si="339"/>
        <v>0</v>
      </c>
      <c r="AO890">
        <f t="shared" si="340"/>
        <v>0</v>
      </c>
      <c r="AP890">
        <f t="shared" si="341"/>
        <v>0</v>
      </c>
      <c r="AQ890">
        <f t="shared" si="342"/>
        <v>0</v>
      </c>
      <c r="AR890">
        <f t="shared" si="343"/>
        <v>0</v>
      </c>
      <c r="AS890">
        <f t="shared" si="344"/>
        <v>0</v>
      </c>
      <c r="AT890">
        <f t="shared" si="345"/>
        <v>0</v>
      </c>
      <c r="AU890">
        <f t="shared" si="346"/>
        <v>0</v>
      </c>
      <c r="AV890">
        <f t="shared" si="347"/>
        <v>0</v>
      </c>
      <c r="AW890">
        <f t="shared" si="348"/>
        <v>0</v>
      </c>
      <c r="AX890">
        <f t="shared" si="349"/>
        <v>0</v>
      </c>
      <c r="AY890">
        <f t="shared" si="350"/>
        <v>0</v>
      </c>
      <c r="AZ890">
        <f t="shared" si="351"/>
        <v>0</v>
      </c>
      <c r="BA890">
        <f t="shared" si="352"/>
        <v>0</v>
      </c>
    </row>
    <row r="891" spans="1:53" ht="15" customHeight="1">
      <c r="A891" s="5"/>
      <c r="B891" s="6"/>
      <c r="C891" s="19" t="s">
        <v>6833</v>
      </c>
      <c r="D891" s="634" t="str">
        <f t="shared" si="353"/>
        <v/>
      </c>
      <c r="E891" s="669"/>
      <c r="F891" s="670"/>
      <c r="G891" s="752" t="str">
        <f t="shared" si="354"/>
        <v/>
      </c>
      <c r="H891" s="669"/>
      <c r="I891" s="669"/>
      <c r="J891" s="669"/>
      <c r="K891" s="669"/>
      <c r="L891" s="669"/>
      <c r="M891" s="669"/>
      <c r="N891" s="670"/>
      <c r="O891" s="112"/>
      <c r="P891" s="112"/>
      <c r="Q891" s="112"/>
      <c r="R891" s="112"/>
      <c r="S891" s="112"/>
      <c r="T891" s="112"/>
      <c r="U891" s="112"/>
      <c r="V891" s="112"/>
      <c r="W891" s="112"/>
      <c r="X891" s="112"/>
      <c r="Y891" s="112"/>
      <c r="Z891" s="112"/>
      <c r="AA891" s="112"/>
      <c r="AB891" s="112"/>
      <c r="AC891" s="112"/>
      <c r="AD891" s="112"/>
      <c r="AL891">
        <f t="shared" si="337"/>
        <v>0</v>
      </c>
      <c r="AM891">
        <f t="shared" si="338"/>
        <v>0</v>
      </c>
      <c r="AN891">
        <f t="shared" si="339"/>
        <v>0</v>
      </c>
      <c r="AO891">
        <f t="shared" si="340"/>
        <v>0</v>
      </c>
      <c r="AP891">
        <f t="shared" si="341"/>
        <v>0</v>
      </c>
      <c r="AQ891">
        <f t="shared" si="342"/>
        <v>0</v>
      </c>
      <c r="AR891">
        <f t="shared" si="343"/>
        <v>0</v>
      </c>
      <c r="AS891">
        <f t="shared" si="344"/>
        <v>0</v>
      </c>
      <c r="AT891">
        <f t="shared" si="345"/>
        <v>0</v>
      </c>
      <c r="AU891">
        <f t="shared" si="346"/>
        <v>0</v>
      </c>
      <c r="AV891">
        <f t="shared" si="347"/>
        <v>0</v>
      </c>
      <c r="AW891">
        <f t="shared" si="348"/>
        <v>0</v>
      </c>
      <c r="AX891">
        <f t="shared" si="349"/>
        <v>0</v>
      </c>
      <c r="AY891">
        <f t="shared" si="350"/>
        <v>0</v>
      </c>
      <c r="AZ891">
        <f t="shared" si="351"/>
        <v>0</v>
      </c>
      <c r="BA891">
        <f t="shared" si="352"/>
        <v>0</v>
      </c>
    </row>
    <row r="892" spans="1:53" ht="15" customHeight="1">
      <c r="A892" s="5"/>
      <c r="B892" s="6"/>
      <c r="C892" s="19" t="s">
        <v>6834</v>
      </c>
      <c r="D892" s="634" t="str">
        <f t="shared" si="353"/>
        <v/>
      </c>
      <c r="E892" s="669"/>
      <c r="F892" s="670"/>
      <c r="G892" s="752" t="str">
        <f t="shared" si="354"/>
        <v/>
      </c>
      <c r="H892" s="669"/>
      <c r="I892" s="669"/>
      <c r="J892" s="669"/>
      <c r="K892" s="669"/>
      <c r="L892" s="669"/>
      <c r="M892" s="669"/>
      <c r="N892" s="670"/>
      <c r="O892" s="112"/>
      <c r="P892" s="112"/>
      <c r="Q892" s="112"/>
      <c r="R892" s="112"/>
      <c r="S892" s="112"/>
      <c r="T892" s="112"/>
      <c r="U892" s="112"/>
      <c r="V892" s="112"/>
      <c r="W892" s="112"/>
      <c r="X892" s="112"/>
      <c r="Y892" s="112"/>
      <c r="Z892" s="112"/>
      <c r="AA892" s="112"/>
      <c r="AB892" s="112"/>
      <c r="AC892" s="112"/>
      <c r="AD892" s="112"/>
      <c r="AL892">
        <f t="shared" si="337"/>
        <v>0</v>
      </c>
      <c r="AM892">
        <f t="shared" si="338"/>
        <v>0</v>
      </c>
      <c r="AN892">
        <f t="shared" si="339"/>
        <v>0</v>
      </c>
      <c r="AO892">
        <f t="shared" si="340"/>
        <v>0</v>
      </c>
      <c r="AP892">
        <f t="shared" si="341"/>
        <v>0</v>
      </c>
      <c r="AQ892">
        <f t="shared" si="342"/>
        <v>0</v>
      </c>
      <c r="AR892">
        <f t="shared" si="343"/>
        <v>0</v>
      </c>
      <c r="AS892">
        <f t="shared" si="344"/>
        <v>0</v>
      </c>
      <c r="AT892">
        <f t="shared" si="345"/>
        <v>0</v>
      </c>
      <c r="AU892">
        <f t="shared" si="346"/>
        <v>0</v>
      </c>
      <c r="AV892">
        <f t="shared" si="347"/>
        <v>0</v>
      </c>
      <c r="AW892">
        <f t="shared" si="348"/>
        <v>0</v>
      </c>
      <c r="AX892">
        <f t="shared" si="349"/>
        <v>0</v>
      </c>
      <c r="AY892">
        <f t="shared" si="350"/>
        <v>0</v>
      </c>
      <c r="AZ892">
        <f t="shared" si="351"/>
        <v>0</v>
      </c>
      <c r="BA892">
        <f t="shared" si="352"/>
        <v>0</v>
      </c>
    </row>
    <row r="893" spans="1:53" ht="15" customHeight="1">
      <c r="A893" s="5"/>
      <c r="B893" s="6"/>
      <c r="C893" s="19" t="s">
        <v>6835</v>
      </c>
      <c r="D893" s="634" t="str">
        <f t="shared" si="353"/>
        <v/>
      </c>
      <c r="E893" s="669"/>
      <c r="F893" s="670"/>
      <c r="G893" s="752" t="str">
        <f t="shared" si="354"/>
        <v/>
      </c>
      <c r="H893" s="669"/>
      <c r="I893" s="669"/>
      <c r="J893" s="669"/>
      <c r="K893" s="669"/>
      <c r="L893" s="669"/>
      <c r="M893" s="669"/>
      <c r="N893" s="670"/>
      <c r="O893" s="112"/>
      <c r="P893" s="112"/>
      <c r="Q893" s="112"/>
      <c r="R893" s="112"/>
      <c r="S893" s="112"/>
      <c r="T893" s="112"/>
      <c r="U893" s="112"/>
      <c r="V893" s="112"/>
      <c r="W893" s="112"/>
      <c r="X893" s="112"/>
      <c r="Y893" s="112"/>
      <c r="Z893" s="112"/>
      <c r="AA893" s="112"/>
      <c r="AB893" s="112"/>
      <c r="AC893" s="112"/>
      <c r="AD893" s="112"/>
      <c r="AL893">
        <f t="shared" si="337"/>
        <v>0</v>
      </c>
      <c r="AM893">
        <f t="shared" si="338"/>
        <v>0</v>
      </c>
      <c r="AN893">
        <f t="shared" si="339"/>
        <v>0</v>
      </c>
      <c r="AO893">
        <f t="shared" si="340"/>
        <v>0</v>
      </c>
      <c r="AP893">
        <f t="shared" si="341"/>
        <v>0</v>
      </c>
      <c r="AQ893">
        <f t="shared" si="342"/>
        <v>0</v>
      </c>
      <c r="AR893">
        <f t="shared" si="343"/>
        <v>0</v>
      </c>
      <c r="AS893">
        <f t="shared" si="344"/>
        <v>0</v>
      </c>
      <c r="AT893">
        <f t="shared" si="345"/>
        <v>0</v>
      </c>
      <c r="AU893">
        <f t="shared" si="346"/>
        <v>0</v>
      </c>
      <c r="AV893">
        <f t="shared" si="347"/>
        <v>0</v>
      </c>
      <c r="AW893">
        <f t="shared" si="348"/>
        <v>0</v>
      </c>
      <c r="AX893">
        <f t="shared" si="349"/>
        <v>0</v>
      </c>
      <c r="AY893">
        <f t="shared" si="350"/>
        <v>0</v>
      </c>
      <c r="AZ893">
        <f t="shared" si="351"/>
        <v>0</v>
      </c>
      <c r="BA893">
        <f t="shared" si="352"/>
        <v>0</v>
      </c>
    </row>
    <row r="894" spans="1:53" ht="15" customHeight="1">
      <c r="A894" s="5"/>
      <c r="B894" s="6"/>
      <c r="C894" s="19" t="s">
        <v>6836</v>
      </c>
      <c r="D894" s="634" t="str">
        <f t="shared" si="353"/>
        <v/>
      </c>
      <c r="E894" s="669"/>
      <c r="F894" s="670"/>
      <c r="G894" s="752" t="str">
        <f t="shared" si="354"/>
        <v/>
      </c>
      <c r="H894" s="669"/>
      <c r="I894" s="669"/>
      <c r="J894" s="669"/>
      <c r="K894" s="669"/>
      <c r="L894" s="669"/>
      <c r="M894" s="669"/>
      <c r="N894" s="670"/>
      <c r="O894" s="112"/>
      <c r="P894" s="112"/>
      <c r="Q894" s="112"/>
      <c r="R894" s="112"/>
      <c r="S894" s="112"/>
      <c r="T894" s="112"/>
      <c r="U894" s="112"/>
      <c r="V894" s="112"/>
      <c r="W894" s="112"/>
      <c r="X894" s="112"/>
      <c r="Y894" s="112"/>
      <c r="Z894" s="112"/>
      <c r="AA894" s="112"/>
      <c r="AB894" s="112"/>
      <c r="AC894" s="112"/>
      <c r="AD894" s="112"/>
      <c r="AL894">
        <f t="shared" si="337"/>
        <v>0</v>
      </c>
      <c r="AM894">
        <f t="shared" si="338"/>
        <v>0</v>
      </c>
      <c r="AN894">
        <f t="shared" si="339"/>
        <v>0</v>
      </c>
      <c r="AO894">
        <f t="shared" si="340"/>
        <v>0</v>
      </c>
      <c r="AP894">
        <f t="shared" si="341"/>
        <v>0</v>
      </c>
      <c r="AQ894">
        <f t="shared" si="342"/>
        <v>0</v>
      </c>
      <c r="AR894">
        <f t="shared" si="343"/>
        <v>0</v>
      </c>
      <c r="AS894">
        <f t="shared" si="344"/>
        <v>0</v>
      </c>
      <c r="AT894">
        <f t="shared" si="345"/>
        <v>0</v>
      </c>
      <c r="AU894">
        <f t="shared" si="346"/>
        <v>0</v>
      </c>
      <c r="AV894">
        <f t="shared" si="347"/>
        <v>0</v>
      </c>
      <c r="AW894">
        <f t="shared" si="348"/>
        <v>0</v>
      </c>
      <c r="AX894">
        <f t="shared" si="349"/>
        <v>0</v>
      </c>
      <c r="AY894">
        <f t="shared" si="350"/>
        <v>0</v>
      </c>
      <c r="AZ894">
        <f t="shared" si="351"/>
        <v>0</v>
      </c>
      <c r="BA894">
        <f t="shared" si="352"/>
        <v>0</v>
      </c>
    </row>
    <row r="895" spans="1:53" ht="15" customHeight="1">
      <c r="A895" s="5"/>
      <c r="B895" s="6"/>
      <c r="C895" s="19" t="s">
        <v>6837</v>
      </c>
      <c r="D895" s="634" t="str">
        <f t="shared" si="353"/>
        <v/>
      </c>
      <c r="E895" s="669"/>
      <c r="F895" s="670"/>
      <c r="G895" s="752" t="str">
        <f t="shared" si="354"/>
        <v/>
      </c>
      <c r="H895" s="669"/>
      <c r="I895" s="669"/>
      <c r="J895" s="669"/>
      <c r="K895" s="669"/>
      <c r="L895" s="669"/>
      <c r="M895" s="669"/>
      <c r="N895" s="670"/>
      <c r="O895" s="112"/>
      <c r="P895" s="112"/>
      <c r="Q895" s="112"/>
      <c r="R895" s="112"/>
      <c r="S895" s="112"/>
      <c r="T895" s="112"/>
      <c r="U895" s="112"/>
      <c r="V895" s="112"/>
      <c r="W895" s="112"/>
      <c r="X895" s="112"/>
      <c r="Y895" s="112"/>
      <c r="Z895" s="112"/>
      <c r="AA895" s="112"/>
      <c r="AB895" s="112"/>
      <c r="AC895" s="112"/>
      <c r="AD895" s="112"/>
      <c r="AL895">
        <f t="shared" si="337"/>
        <v>0</v>
      </c>
      <c r="AM895">
        <f t="shared" si="338"/>
        <v>0</v>
      </c>
      <c r="AN895">
        <f t="shared" si="339"/>
        <v>0</v>
      </c>
      <c r="AO895">
        <f t="shared" si="340"/>
        <v>0</v>
      </c>
      <c r="AP895">
        <f t="shared" si="341"/>
        <v>0</v>
      </c>
      <c r="AQ895">
        <f t="shared" si="342"/>
        <v>0</v>
      </c>
      <c r="AR895">
        <f t="shared" si="343"/>
        <v>0</v>
      </c>
      <c r="AS895">
        <f t="shared" si="344"/>
        <v>0</v>
      </c>
      <c r="AT895">
        <f t="shared" si="345"/>
        <v>0</v>
      </c>
      <c r="AU895">
        <f t="shared" si="346"/>
        <v>0</v>
      </c>
      <c r="AV895">
        <f t="shared" si="347"/>
        <v>0</v>
      </c>
      <c r="AW895">
        <f t="shared" si="348"/>
        <v>0</v>
      </c>
      <c r="AX895">
        <f t="shared" si="349"/>
        <v>0</v>
      </c>
      <c r="AY895">
        <f t="shared" si="350"/>
        <v>0</v>
      </c>
      <c r="AZ895">
        <f t="shared" si="351"/>
        <v>0</v>
      </c>
      <c r="BA895">
        <f t="shared" si="352"/>
        <v>0</v>
      </c>
    </row>
    <row r="896" spans="1:53" ht="15" customHeight="1">
      <c r="A896" s="5"/>
      <c r="B896" s="6"/>
      <c r="C896" s="19" t="s">
        <v>6838</v>
      </c>
      <c r="D896" s="634" t="str">
        <f t="shared" si="353"/>
        <v/>
      </c>
      <c r="E896" s="669"/>
      <c r="F896" s="670"/>
      <c r="G896" s="752" t="str">
        <f t="shared" si="354"/>
        <v/>
      </c>
      <c r="H896" s="669"/>
      <c r="I896" s="669"/>
      <c r="J896" s="669"/>
      <c r="K896" s="669"/>
      <c r="L896" s="669"/>
      <c r="M896" s="669"/>
      <c r="N896" s="670"/>
      <c r="O896" s="112"/>
      <c r="P896" s="112"/>
      <c r="Q896" s="112"/>
      <c r="R896" s="112"/>
      <c r="S896" s="112"/>
      <c r="T896" s="112"/>
      <c r="U896" s="112"/>
      <c r="V896" s="112"/>
      <c r="W896" s="112"/>
      <c r="X896" s="112"/>
      <c r="Y896" s="112"/>
      <c r="Z896" s="112"/>
      <c r="AA896" s="112"/>
      <c r="AB896" s="112"/>
      <c r="AC896" s="112"/>
      <c r="AD896" s="112"/>
      <c r="AL896">
        <f t="shared" si="337"/>
        <v>0</v>
      </c>
      <c r="AM896">
        <f t="shared" si="338"/>
        <v>0</v>
      </c>
      <c r="AN896">
        <f t="shared" si="339"/>
        <v>0</v>
      </c>
      <c r="AO896">
        <f t="shared" si="340"/>
        <v>0</v>
      </c>
      <c r="AP896">
        <f t="shared" si="341"/>
        <v>0</v>
      </c>
      <c r="AQ896">
        <f t="shared" si="342"/>
        <v>0</v>
      </c>
      <c r="AR896">
        <f t="shared" si="343"/>
        <v>0</v>
      </c>
      <c r="AS896">
        <f t="shared" si="344"/>
        <v>0</v>
      </c>
      <c r="AT896">
        <f t="shared" si="345"/>
        <v>0</v>
      </c>
      <c r="AU896">
        <f t="shared" si="346"/>
        <v>0</v>
      </c>
      <c r="AV896">
        <f t="shared" si="347"/>
        <v>0</v>
      </c>
      <c r="AW896">
        <f t="shared" si="348"/>
        <v>0</v>
      </c>
      <c r="AX896">
        <f t="shared" si="349"/>
        <v>0</v>
      </c>
      <c r="AY896">
        <f t="shared" si="350"/>
        <v>0</v>
      </c>
      <c r="AZ896">
        <f t="shared" si="351"/>
        <v>0</v>
      </c>
      <c r="BA896">
        <f t="shared" si="352"/>
        <v>0</v>
      </c>
    </row>
    <row r="897" spans="1:53" ht="15" customHeight="1">
      <c r="A897" s="5"/>
      <c r="B897" s="6"/>
      <c r="C897" s="19" t="s">
        <v>6839</v>
      </c>
      <c r="D897" s="634" t="str">
        <f t="shared" si="353"/>
        <v/>
      </c>
      <c r="E897" s="669"/>
      <c r="F897" s="670"/>
      <c r="G897" s="752" t="str">
        <f t="shared" si="354"/>
        <v/>
      </c>
      <c r="H897" s="669"/>
      <c r="I897" s="669"/>
      <c r="J897" s="669"/>
      <c r="K897" s="669"/>
      <c r="L897" s="669"/>
      <c r="M897" s="669"/>
      <c r="N897" s="670"/>
      <c r="O897" s="112"/>
      <c r="P897" s="112"/>
      <c r="Q897" s="112"/>
      <c r="R897" s="112"/>
      <c r="S897" s="112"/>
      <c r="T897" s="112"/>
      <c r="U897" s="112"/>
      <c r="V897" s="112"/>
      <c r="W897" s="112"/>
      <c r="X897" s="112"/>
      <c r="Y897" s="112"/>
      <c r="Z897" s="112"/>
      <c r="AA897" s="112"/>
      <c r="AB897" s="112"/>
      <c r="AC897" s="112"/>
      <c r="AD897" s="112"/>
      <c r="AL897">
        <f t="shared" si="337"/>
        <v>0</v>
      </c>
      <c r="AM897">
        <f t="shared" si="338"/>
        <v>0</v>
      </c>
      <c r="AN897">
        <f t="shared" si="339"/>
        <v>0</v>
      </c>
      <c r="AO897">
        <f t="shared" si="340"/>
        <v>0</v>
      </c>
      <c r="AP897">
        <f t="shared" si="341"/>
        <v>0</v>
      </c>
      <c r="AQ897">
        <f t="shared" si="342"/>
        <v>0</v>
      </c>
      <c r="AR897">
        <f t="shared" si="343"/>
        <v>0</v>
      </c>
      <c r="AS897">
        <f t="shared" si="344"/>
        <v>0</v>
      </c>
      <c r="AT897">
        <f t="shared" si="345"/>
        <v>0</v>
      </c>
      <c r="AU897">
        <f t="shared" si="346"/>
        <v>0</v>
      </c>
      <c r="AV897">
        <f t="shared" si="347"/>
        <v>0</v>
      </c>
      <c r="AW897">
        <f t="shared" si="348"/>
        <v>0</v>
      </c>
      <c r="AX897">
        <f t="shared" si="349"/>
        <v>0</v>
      </c>
      <c r="AY897">
        <f t="shared" si="350"/>
        <v>0</v>
      </c>
      <c r="AZ897">
        <f t="shared" si="351"/>
        <v>0</v>
      </c>
      <c r="BA897">
        <f t="shared" si="352"/>
        <v>0</v>
      </c>
    </row>
    <row r="898" spans="1:53" ht="15" customHeight="1">
      <c r="A898" s="5"/>
      <c r="B898" s="6"/>
      <c r="C898" s="19" t="s">
        <v>6840</v>
      </c>
      <c r="D898" s="634" t="str">
        <f t="shared" si="353"/>
        <v/>
      </c>
      <c r="E898" s="669"/>
      <c r="F898" s="670"/>
      <c r="G898" s="752" t="str">
        <f t="shared" si="354"/>
        <v/>
      </c>
      <c r="H898" s="669"/>
      <c r="I898" s="669"/>
      <c r="J898" s="669"/>
      <c r="K898" s="669"/>
      <c r="L898" s="669"/>
      <c r="M898" s="669"/>
      <c r="N898" s="670"/>
      <c r="O898" s="112"/>
      <c r="P898" s="112"/>
      <c r="Q898" s="112"/>
      <c r="R898" s="112"/>
      <c r="S898" s="112"/>
      <c r="T898" s="112"/>
      <c r="U898" s="112"/>
      <c r="V898" s="112"/>
      <c r="W898" s="112"/>
      <c r="X898" s="112"/>
      <c r="Y898" s="112"/>
      <c r="Z898" s="112"/>
      <c r="AA898" s="112"/>
      <c r="AB898" s="112"/>
      <c r="AC898" s="112"/>
      <c r="AD898" s="112"/>
      <c r="AL898">
        <f t="shared" si="337"/>
        <v>0</v>
      </c>
      <c r="AM898">
        <f t="shared" si="338"/>
        <v>0</v>
      </c>
      <c r="AN898">
        <f t="shared" si="339"/>
        <v>0</v>
      </c>
      <c r="AO898">
        <f t="shared" si="340"/>
        <v>0</v>
      </c>
      <c r="AP898">
        <f t="shared" si="341"/>
        <v>0</v>
      </c>
      <c r="AQ898">
        <f t="shared" si="342"/>
        <v>0</v>
      </c>
      <c r="AR898">
        <f t="shared" si="343"/>
        <v>0</v>
      </c>
      <c r="AS898">
        <f t="shared" si="344"/>
        <v>0</v>
      </c>
      <c r="AT898">
        <f t="shared" si="345"/>
        <v>0</v>
      </c>
      <c r="AU898">
        <f t="shared" si="346"/>
        <v>0</v>
      </c>
      <c r="AV898">
        <f t="shared" si="347"/>
        <v>0</v>
      </c>
      <c r="AW898">
        <f t="shared" si="348"/>
        <v>0</v>
      </c>
      <c r="AX898">
        <f t="shared" si="349"/>
        <v>0</v>
      </c>
      <c r="AY898">
        <f t="shared" si="350"/>
        <v>0</v>
      </c>
      <c r="AZ898">
        <f t="shared" si="351"/>
        <v>0</v>
      </c>
      <c r="BA898">
        <f t="shared" si="352"/>
        <v>0</v>
      </c>
    </row>
    <row r="899" spans="1:53" ht="15" customHeight="1">
      <c r="A899" s="5"/>
      <c r="B899" s="6"/>
      <c r="C899" s="19" t="s">
        <v>6841</v>
      </c>
      <c r="D899" s="634" t="str">
        <f t="shared" si="353"/>
        <v/>
      </c>
      <c r="E899" s="669"/>
      <c r="F899" s="670"/>
      <c r="G899" s="752" t="str">
        <f t="shared" si="354"/>
        <v/>
      </c>
      <c r="H899" s="669"/>
      <c r="I899" s="669"/>
      <c r="J899" s="669"/>
      <c r="K899" s="669"/>
      <c r="L899" s="669"/>
      <c r="M899" s="669"/>
      <c r="N899" s="670"/>
      <c r="O899" s="112"/>
      <c r="P899" s="112"/>
      <c r="Q899" s="112"/>
      <c r="R899" s="112"/>
      <c r="S899" s="112"/>
      <c r="T899" s="112"/>
      <c r="U899" s="112"/>
      <c r="V899" s="112"/>
      <c r="W899" s="112"/>
      <c r="X899" s="112"/>
      <c r="Y899" s="112"/>
      <c r="Z899" s="112"/>
      <c r="AA899" s="112"/>
      <c r="AB899" s="112"/>
      <c r="AC899" s="112"/>
      <c r="AD899" s="112"/>
      <c r="AL899">
        <f t="shared" si="337"/>
        <v>0</v>
      </c>
      <c r="AM899">
        <f t="shared" si="338"/>
        <v>0</v>
      </c>
      <c r="AN899">
        <f t="shared" si="339"/>
        <v>0</v>
      </c>
      <c r="AO899">
        <f t="shared" si="340"/>
        <v>0</v>
      </c>
      <c r="AP899">
        <f t="shared" si="341"/>
        <v>0</v>
      </c>
      <c r="AQ899">
        <f t="shared" si="342"/>
        <v>0</v>
      </c>
      <c r="AR899">
        <f t="shared" si="343"/>
        <v>0</v>
      </c>
      <c r="AS899">
        <f t="shared" si="344"/>
        <v>0</v>
      </c>
      <c r="AT899">
        <f t="shared" si="345"/>
        <v>0</v>
      </c>
      <c r="AU899">
        <f t="shared" si="346"/>
        <v>0</v>
      </c>
      <c r="AV899">
        <f t="shared" si="347"/>
        <v>0</v>
      </c>
      <c r="AW899">
        <f t="shared" si="348"/>
        <v>0</v>
      </c>
      <c r="AX899">
        <f t="shared" si="349"/>
        <v>0</v>
      </c>
      <c r="AY899">
        <f t="shared" si="350"/>
        <v>0</v>
      </c>
      <c r="AZ899">
        <f t="shared" si="351"/>
        <v>0</v>
      </c>
      <c r="BA899">
        <f t="shared" si="352"/>
        <v>0</v>
      </c>
    </row>
    <row r="900" spans="1:53" ht="15" customHeight="1">
      <c r="A900" s="5"/>
      <c r="B900" s="6"/>
      <c r="C900" s="19" t="s">
        <v>6842</v>
      </c>
      <c r="D900" s="634" t="str">
        <f t="shared" si="353"/>
        <v/>
      </c>
      <c r="E900" s="669"/>
      <c r="F900" s="670"/>
      <c r="G900" s="752" t="str">
        <f t="shared" si="354"/>
        <v/>
      </c>
      <c r="H900" s="669"/>
      <c r="I900" s="669"/>
      <c r="J900" s="669"/>
      <c r="K900" s="669"/>
      <c r="L900" s="669"/>
      <c r="M900" s="669"/>
      <c r="N900" s="670"/>
      <c r="O900" s="112"/>
      <c r="P900" s="112"/>
      <c r="Q900" s="112"/>
      <c r="R900" s="112"/>
      <c r="S900" s="112"/>
      <c r="T900" s="112"/>
      <c r="U900" s="112"/>
      <c r="V900" s="112"/>
      <c r="W900" s="112"/>
      <c r="X900" s="112"/>
      <c r="Y900" s="112"/>
      <c r="Z900" s="112"/>
      <c r="AA900" s="112"/>
      <c r="AB900" s="112"/>
      <c r="AC900" s="112"/>
      <c r="AD900" s="112"/>
      <c r="AL900">
        <f t="shared" si="337"/>
        <v>0</v>
      </c>
      <c r="AM900">
        <f t="shared" si="338"/>
        <v>0</v>
      </c>
      <c r="AN900">
        <f t="shared" si="339"/>
        <v>0</v>
      </c>
      <c r="AO900">
        <f t="shared" si="340"/>
        <v>0</v>
      </c>
      <c r="AP900">
        <f t="shared" si="341"/>
        <v>0</v>
      </c>
      <c r="AQ900">
        <f t="shared" si="342"/>
        <v>0</v>
      </c>
      <c r="AR900">
        <f t="shared" si="343"/>
        <v>0</v>
      </c>
      <c r="AS900">
        <f t="shared" si="344"/>
        <v>0</v>
      </c>
      <c r="AT900">
        <f t="shared" si="345"/>
        <v>0</v>
      </c>
      <c r="AU900">
        <f t="shared" si="346"/>
        <v>0</v>
      </c>
      <c r="AV900">
        <f t="shared" si="347"/>
        <v>0</v>
      </c>
      <c r="AW900">
        <f t="shared" si="348"/>
        <v>0</v>
      </c>
      <c r="AX900">
        <f t="shared" si="349"/>
        <v>0</v>
      </c>
      <c r="AY900">
        <f t="shared" si="350"/>
        <v>0</v>
      </c>
      <c r="AZ900">
        <f t="shared" si="351"/>
        <v>0</v>
      </c>
      <c r="BA900">
        <f t="shared" si="352"/>
        <v>0</v>
      </c>
    </row>
    <row r="901" spans="1:53" ht="15" customHeight="1">
      <c r="A901" s="5"/>
      <c r="B901" s="6"/>
      <c r="C901" s="19" t="s">
        <v>6843</v>
      </c>
      <c r="D901" s="634" t="str">
        <f t="shared" si="353"/>
        <v/>
      </c>
      <c r="E901" s="669"/>
      <c r="F901" s="670"/>
      <c r="G901" s="752" t="str">
        <f t="shared" si="354"/>
        <v/>
      </c>
      <c r="H901" s="669"/>
      <c r="I901" s="669"/>
      <c r="J901" s="669"/>
      <c r="K901" s="669"/>
      <c r="L901" s="669"/>
      <c r="M901" s="669"/>
      <c r="N901" s="670"/>
      <c r="O901" s="112"/>
      <c r="P901" s="112"/>
      <c r="Q901" s="112"/>
      <c r="R901" s="112"/>
      <c r="S901" s="112"/>
      <c r="T901" s="112"/>
      <c r="U901" s="112"/>
      <c r="V901" s="112"/>
      <c r="W901" s="112"/>
      <c r="X901" s="112"/>
      <c r="Y901" s="112"/>
      <c r="Z901" s="112"/>
      <c r="AA901" s="112"/>
      <c r="AB901" s="112"/>
      <c r="AC901" s="112"/>
      <c r="AD901" s="112"/>
      <c r="AL901">
        <f t="shared" si="337"/>
        <v>0</v>
      </c>
      <c r="AM901">
        <f t="shared" si="338"/>
        <v>0</v>
      </c>
      <c r="AN901">
        <f t="shared" si="339"/>
        <v>0</v>
      </c>
      <c r="AO901">
        <f t="shared" si="340"/>
        <v>0</v>
      </c>
      <c r="AP901">
        <f t="shared" si="341"/>
        <v>0</v>
      </c>
      <c r="AQ901">
        <f t="shared" si="342"/>
        <v>0</v>
      </c>
      <c r="AR901">
        <f t="shared" si="343"/>
        <v>0</v>
      </c>
      <c r="AS901">
        <f t="shared" si="344"/>
        <v>0</v>
      </c>
      <c r="AT901">
        <f t="shared" si="345"/>
        <v>0</v>
      </c>
      <c r="AU901">
        <f t="shared" si="346"/>
        <v>0</v>
      </c>
      <c r="AV901">
        <f t="shared" si="347"/>
        <v>0</v>
      </c>
      <c r="AW901">
        <f t="shared" si="348"/>
        <v>0</v>
      </c>
      <c r="AX901">
        <f t="shared" si="349"/>
        <v>0</v>
      </c>
      <c r="AY901">
        <f t="shared" si="350"/>
        <v>0</v>
      </c>
      <c r="AZ901">
        <f t="shared" si="351"/>
        <v>0</v>
      </c>
      <c r="BA901">
        <f t="shared" si="352"/>
        <v>0</v>
      </c>
    </row>
    <row r="902" spans="1:53" ht="15" customHeight="1">
      <c r="A902" s="5"/>
      <c r="B902" s="6"/>
      <c r="C902" s="19" t="s">
        <v>6844</v>
      </c>
      <c r="D902" s="634" t="str">
        <f t="shared" si="353"/>
        <v/>
      </c>
      <c r="E902" s="669"/>
      <c r="F902" s="670"/>
      <c r="G902" s="752" t="str">
        <f t="shared" si="354"/>
        <v/>
      </c>
      <c r="H902" s="669"/>
      <c r="I902" s="669"/>
      <c r="J902" s="669"/>
      <c r="K902" s="669"/>
      <c r="L902" s="669"/>
      <c r="M902" s="669"/>
      <c r="N902" s="670"/>
      <c r="O902" s="112"/>
      <c r="P902" s="112"/>
      <c r="Q902" s="112"/>
      <c r="R902" s="112"/>
      <c r="S902" s="112"/>
      <c r="T902" s="112"/>
      <c r="U902" s="112"/>
      <c r="V902" s="112"/>
      <c r="W902" s="112"/>
      <c r="X902" s="112"/>
      <c r="Y902" s="112"/>
      <c r="Z902" s="112"/>
      <c r="AA902" s="112"/>
      <c r="AB902" s="112"/>
      <c r="AC902" s="112"/>
      <c r="AD902" s="112"/>
      <c r="AL902">
        <f t="shared" si="337"/>
        <v>0</v>
      </c>
      <c r="AM902">
        <f t="shared" si="338"/>
        <v>0</v>
      </c>
      <c r="AN902">
        <f t="shared" si="339"/>
        <v>0</v>
      </c>
      <c r="AO902">
        <f t="shared" si="340"/>
        <v>0</v>
      </c>
      <c r="AP902">
        <f t="shared" si="341"/>
        <v>0</v>
      </c>
      <c r="AQ902">
        <f t="shared" si="342"/>
        <v>0</v>
      </c>
      <c r="AR902">
        <f t="shared" si="343"/>
        <v>0</v>
      </c>
      <c r="AS902">
        <f t="shared" si="344"/>
        <v>0</v>
      </c>
      <c r="AT902">
        <f t="shared" si="345"/>
        <v>0</v>
      </c>
      <c r="AU902">
        <f t="shared" si="346"/>
        <v>0</v>
      </c>
      <c r="AV902">
        <f t="shared" si="347"/>
        <v>0</v>
      </c>
      <c r="AW902">
        <f t="shared" si="348"/>
        <v>0</v>
      </c>
      <c r="AX902">
        <f t="shared" si="349"/>
        <v>0</v>
      </c>
      <c r="AY902">
        <f t="shared" si="350"/>
        <v>0</v>
      </c>
      <c r="AZ902">
        <f t="shared" si="351"/>
        <v>0</v>
      </c>
      <c r="BA902">
        <f t="shared" si="352"/>
        <v>0</v>
      </c>
    </row>
    <row r="903" spans="1:53" ht="15" customHeight="1">
      <c r="A903" s="5"/>
      <c r="B903" s="6"/>
      <c r="C903" s="19" t="s">
        <v>6845</v>
      </c>
      <c r="D903" s="634" t="str">
        <f t="shared" si="353"/>
        <v/>
      </c>
      <c r="E903" s="669"/>
      <c r="F903" s="670"/>
      <c r="G903" s="752" t="str">
        <f t="shared" si="354"/>
        <v/>
      </c>
      <c r="H903" s="669"/>
      <c r="I903" s="669"/>
      <c r="J903" s="669"/>
      <c r="K903" s="669"/>
      <c r="L903" s="669"/>
      <c r="M903" s="669"/>
      <c r="N903" s="670"/>
      <c r="O903" s="112"/>
      <c r="P903" s="112"/>
      <c r="Q903" s="112"/>
      <c r="R903" s="112"/>
      <c r="S903" s="112"/>
      <c r="T903" s="112"/>
      <c r="U903" s="112"/>
      <c r="V903" s="112"/>
      <c r="W903" s="112"/>
      <c r="X903" s="112"/>
      <c r="Y903" s="112"/>
      <c r="Z903" s="112"/>
      <c r="AA903" s="112"/>
      <c r="AB903" s="112"/>
      <c r="AC903" s="112"/>
      <c r="AD903" s="112"/>
      <c r="AL903">
        <f t="shared" si="337"/>
        <v>0</v>
      </c>
      <c r="AM903">
        <f t="shared" si="338"/>
        <v>0</v>
      </c>
      <c r="AN903">
        <f t="shared" si="339"/>
        <v>0</v>
      </c>
      <c r="AO903">
        <f t="shared" si="340"/>
        <v>0</v>
      </c>
      <c r="AP903">
        <f t="shared" si="341"/>
        <v>0</v>
      </c>
      <c r="AQ903">
        <f t="shared" si="342"/>
        <v>0</v>
      </c>
      <c r="AR903">
        <f t="shared" si="343"/>
        <v>0</v>
      </c>
      <c r="AS903">
        <f t="shared" si="344"/>
        <v>0</v>
      </c>
      <c r="AT903">
        <f t="shared" si="345"/>
        <v>0</v>
      </c>
      <c r="AU903">
        <f t="shared" si="346"/>
        <v>0</v>
      </c>
      <c r="AV903">
        <f t="shared" si="347"/>
        <v>0</v>
      </c>
      <c r="AW903">
        <f t="shared" si="348"/>
        <v>0</v>
      </c>
      <c r="AX903">
        <f t="shared" si="349"/>
        <v>0</v>
      </c>
      <c r="AY903">
        <f t="shared" si="350"/>
        <v>0</v>
      </c>
      <c r="AZ903">
        <f t="shared" si="351"/>
        <v>0</v>
      </c>
      <c r="BA903">
        <f t="shared" si="352"/>
        <v>0</v>
      </c>
    </row>
    <row r="904" spans="1:53" ht="15" customHeight="1">
      <c r="A904" s="5"/>
      <c r="B904" s="6"/>
      <c r="C904" s="19" t="s">
        <v>6846</v>
      </c>
      <c r="D904" s="634" t="str">
        <f t="shared" si="353"/>
        <v/>
      </c>
      <c r="E904" s="669"/>
      <c r="F904" s="670"/>
      <c r="G904" s="752" t="str">
        <f t="shared" si="354"/>
        <v/>
      </c>
      <c r="H904" s="669"/>
      <c r="I904" s="669"/>
      <c r="J904" s="669"/>
      <c r="K904" s="669"/>
      <c r="L904" s="669"/>
      <c r="M904" s="669"/>
      <c r="N904" s="670"/>
      <c r="O904" s="112"/>
      <c r="P904" s="112"/>
      <c r="Q904" s="112"/>
      <c r="R904" s="112"/>
      <c r="S904" s="112"/>
      <c r="T904" s="112"/>
      <c r="U904" s="112"/>
      <c r="V904" s="112"/>
      <c r="W904" s="112"/>
      <c r="X904" s="112"/>
      <c r="Y904" s="112"/>
      <c r="Z904" s="112"/>
      <c r="AA904" s="112"/>
      <c r="AB904" s="112"/>
      <c r="AC904" s="112"/>
      <c r="AD904" s="112"/>
      <c r="AL904">
        <f t="shared" si="337"/>
        <v>0</v>
      </c>
      <c r="AM904">
        <f t="shared" si="338"/>
        <v>0</v>
      </c>
      <c r="AN904">
        <f t="shared" si="339"/>
        <v>0</v>
      </c>
      <c r="AO904">
        <f t="shared" si="340"/>
        <v>0</v>
      </c>
      <c r="AP904">
        <f t="shared" si="341"/>
        <v>0</v>
      </c>
      <c r="AQ904">
        <f t="shared" si="342"/>
        <v>0</v>
      </c>
      <c r="AR904">
        <f t="shared" si="343"/>
        <v>0</v>
      </c>
      <c r="AS904">
        <f t="shared" si="344"/>
        <v>0</v>
      </c>
      <c r="AT904">
        <f t="shared" si="345"/>
        <v>0</v>
      </c>
      <c r="AU904">
        <f t="shared" si="346"/>
        <v>0</v>
      </c>
      <c r="AV904">
        <f t="shared" si="347"/>
        <v>0</v>
      </c>
      <c r="AW904">
        <f t="shared" si="348"/>
        <v>0</v>
      </c>
      <c r="AX904">
        <f t="shared" si="349"/>
        <v>0</v>
      </c>
      <c r="AY904">
        <f t="shared" si="350"/>
        <v>0</v>
      </c>
      <c r="AZ904">
        <f t="shared" si="351"/>
        <v>0</v>
      </c>
      <c r="BA904">
        <f t="shared" si="352"/>
        <v>0</v>
      </c>
    </row>
    <row r="905" spans="1:53" ht="15" customHeight="1">
      <c r="A905" s="5"/>
      <c r="B905" s="6"/>
      <c r="C905" s="19" t="s">
        <v>6847</v>
      </c>
      <c r="D905" s="634" t="str">
        <f t="shared" si="353"/>
        <v/>
      </c>
      <c r="E905" s="669"/>
      <c r="F905" s="670"/>
      <c r="G905" s="752" t="str">
        <f t="shared" si="354"/>
        <v/>
      </c>
      <c r="H905" s="669"/>
      <c r="I905" s="669"/>
      <c r="J905" s="669"/>
      <c r="K905" s="669"/>
      <c r="L905" s="669"/>
      <c r="M905" s="669"/>
      <c r="N905" s="670"/>
      <c r="O905" s="112"/>
      <c r="P905" s="112"/>
      <c r="Q905" s="112"/>
      <c r="R905" s="112"/>
      <c r="S905" s="112"/>
      <c r="T905" s="112"/>
      <c r="U905" s="112"/>
      <c r="V905" s="112"/>
      <c r="W905" s="112"/>
      <c r="X905" s="112"/>
      <c r="Y905" s="112"/>
      <c r="Z905" s="112"/>
      <c r="AA905" s="112"/>
      <c r="AB905" s="112"/>
      <c r="AC905" s="112"/>
      <c r="AD905" s="112"/>
      <c r="AL905">
        <f t="shared" si="337"/>
        <v>0</v>
      </c>
      <c r="AM905">
        <f t="shared" si="338"/>
        <v>0</v>
      </c>
      <c r="AN905">
        <f t="shared" si="339"/>
        <v>0</v>
      </c>
      <c r="AO905">
        <f t="shared" si="340"/>
        <v>0</v>
      </c>
      <c r="AP905">
        <f t="shared" si="341"/>
        <v>0</v>
      </c>
      <c r="AQ905">
        <f t="shared" si="342"/>
        <v>0</v>
      </c>
      <c r="AR905">
        <f t="shared" si="343"/>
        <v>0</v>
      </c>
      <c r="AS905">
        <f t="shared" si="344"/>
        <v>0</v>
      </c>
      <c r="AT905">
        <f t="shared" si="345"/>
        <v>0</v>
      </c>
      <c r="AU905">
        <f t="shared" si="346"/>
        <v>0</v>
      </c>
      <c r="AV905">
        <f t="shared" si="347"/>
        <v>0</v>
      </c>
      <c r="AW905">
        <f t="shared" si="348"/>
        <v>0</v>
      </c>
      <c r="AX905">
        <f t="shared" si="349"/>
        <v>0</v>
      </c>
      <c r="AY905">
        <f t="shared" si="350"/>
        <v>0</v>
      </c>
      <c r="AZ905">
        <f t="shared" si="351"/>
        <v>0</v>
      </c>
      <c r="BA905">
        <f t="shared" si="352"/>
        <v>0</v>
      </c>
    </row>
    <row r="906" spans="1:53" ht="15" customHeight="1">
      <c r="A906" s="5"/>
      <c r="B906" s="6"/>
      <c r="C906" s="19" t="s">
        <v>6848</v>
      </c>
      <c r="D906" s="634" t="str">
        <f t="shared" si="353"/>
        <v/>
      </c>
      <c r="E906" s="669"/>
      <c r="F906" s="670"/>
      <c r="G906" s="752" t="str">
        <f t="shared" si="354"/>
        <v/>
      </c>
      <c r="H906" s="669"/>
      <c r="I906" s="669"/>
      <c r="J906" s="669"/>
      <c r="K906" s="669"/>
      <c r="L906" s="669"/>
      <c r="M906" s="669"/>
      <c r="N906" s="670"/>
      <c r="O906" s="112"/>
      <c r="P906" s="112"/>
      <c r="Q906" s="112"/>
      <c r="R906" s="112"/>
      <c r="S906" s="112"/>
      <c r="T906" s="112"/>
      <c r="U906" s="112"/>
      <c r="V906" s="112"/>
      <c r="W906" s="112"/>
      <c r="X906" s="112"/>
      <c r="Y906" s="112"/>
      <c r="Z906" s="112"/>
      <c r="AA906" s="112"/>
      <c r="AB906" s="112"/>
      <c r="AC906" s="112"/>
      <c r="AD906" s="112"/>
      <c r="AL906">
        <f t="shared" si="337"/>
        <v>0</v>
      </c>
      <c r="AM906">
        <f t="shared" si="338"/>
        <v>0</v>
      </c>
      <c r="AN906">
        <f t="shared" si="339"/>
        <v>0</v>
      </c>
      <c r="AO906">
        <f t="shared" si="340"/>
        <v>0</v>
      </c>
      <c r="AP906">
        <f t="shared" si="341"/>
        <v>0</v>
      </c>
      <c r="AQ906">
        <f t="shared" si="342"/>
        <v>0</v>
      </c>
      <c r="AR906">
        <f t="shared" si="343"/>
        <v>0</v>
      </c>
      <c r="AS906">
        <f t="shared" si="344"/>
        <v>0</v>
      </c>
      <c r="AT906">
        <f t="shared" si="345"/>
        <v>0</v>
      </c>
      <c r="AU906">
        <f t="shared" si="346"/>
        <v>0</v>
      </c>
      <c r="AV906">
        <f t="shared" si="347"/>
        <v>0</v>
      </c>
      <c r="AW906">
        <f t="shared" si="348"/>
        <v>0</v>
      </c>
      <c r="AX906">
        <f t="shared" si="349"/>
        <v>0</v>
      </c>
      <c r="AY906">
        <f t="shared" si="350"/>
        <v>0</v>
      </c>
      <c r="AZ906">
        <f t="shared" si="351"/>
        <v>0</v>
      </c>
      <c r="BA906">
        <f t="shared" si="352"/>
        <v>0</v>
      </c>
    </row>
    <row r="907" spans="1:53" ht="15" customHeight="1">
      <c r="A907" s="5"/>
      <c r="B907" s="6"/>
      <c r="C907" s="19" t="s">
        <v>6849</v>
      </c>
      <c r="D907" s="634" t="str">
        <f t="shared" si="353"/>
        <v/>
      </c>
      <c r="E907" s="669"/>
      <c r="F907" s="670"/>
      <c r="G907" s="752" t="str">
        <f t="shared" si="354"/>
        <v/>
      </c>
      <c r="H907" s="669"/>
      <c r="I907" s="669"/>
      <c r="J907" s="669"/>
      <c r="K907" s="669"/>
      <c r="L907" s="669"/>
      <c r="M907" s="669"/>
      <c r="N907" s="670"/>
      <c r="O907" s="112"/>
      <c r="P907" s="112"/>
      <c r="Q907" s="112"/>
      <c r="R907" s="112"/>
      <c r="S907" s="112"/>
      <c r="T907" s="112"/>
      <c r="U907" s="112"/>
      <c r="V907" s="112"/>
      <c r="W907" s="112"/>
      <c r="X907" s="112"/>
      <c r="Y907" s="112"/>
      <c r="Z907" s="112"/>
      <c r="AA907" s="112"/>
      <c r="AB907" s="112"/>
      <c r="AC907" s="112"/>
      <c r="AD907" s="112"/>
      <c r="AL907">
        <f t="shared" si="337"/>
        <v>0</v>
      </c>
      <c r="AM907">
        <f t="shared" si="338"/>
        <v>0</v>
      </c>
      <c r="AN907">
        <f t="shared" si="339"/>
        <v>0</v>
      </c>
      <c r="AO907">
        <f t="shared" si="340"/>
        <v>0</v>
      </c>
      <c r="AP907">
        <f t="shared" si="341"/>
        <v>0</v>
      </c>
      <c r="AQ907">
        <f t="shared" si="342"/>
        <v>0</v>
      </c>
      <c r="AR907">
        <f t="shared" si="343"/>
        <v>0</v>
      </c>
      <c r="AS907">
        <f t="shared" si="344"/>
        <v>0</v>
      </c>
      <c r="AT907">
        <f t="shared" si="345"/>
        <v>0</v>
      </c>
      <c r="AU907">
        <f t="shared" si="346"/>
        <v>0</v>
      </c>
      <c r="AV907">
        <f t="shared" si="347"/>
        <v>0</v>
      </c>
      <c r="AW907">
        <f t="shared" si="348"/>
        <v>0</v>
      </c>
      <c r="AX907">
        <f t="shared" si="349"/>
        <v>0</v>
      </c>
      <c r="AY907">
        <f t="shared" si="350"/>
        <v>0</v>
      </c>
      <c r="AZ907">
        <f t="shared" si="351"/>
        <v>0</v>
      </c>
      <c r="BA907">
        <f t="shared" si="352"/>
        <v>0</v>
      </c>
    </row>
    <row r="908" spans="1:53" ht="15" customHeight="1">
      <c r="A908" s="5"/>
      <c r="B908" s="6"/>
      <c r="C908" s="19" t="s">
        <v>6850</v>
      </c>
      <c r="D908" s="634" t="str">
        <f t="shared" si="353"/>
        <v/>
      </c>
      <c r="E908" s="669"/>
      <c r="F908" s="670"/>
      <c r="G908" s="752" t="str">
        <f t="shared" si="354"/>
        <v/>
      </c>
      <c r="H908" s="669"/>
      <c r="I908" s="669"/>
      <c r="J908" s="669"/>
      <c r="K908" s="669"/>
      <c r="L908" s="669"/>
      <c r="M908" s="669"/>
      <c r="N908" s="670"/>
      <c r="O908" s="112"/>
      <c r="P908" s="112"/>
      <c r="Q908" s="112"/>
      <c r="R908" s="112"/>
      <c r="S908" s="112"/>
      <c r="T908" s="112"/>
      <c r="U908" s="112"/>
      <c r="V908" s="112"/>
      <c r="W908" s="112"/>
      <c r="X908" s="112"/>
      <c r="Y908" s="112"/>
      <c r="Z908" s="112"/>
      <c r="AA908" s="112"/>
      <c r="AB908" s="112"/>
      <c r="AC908" s="112"/>
      <c r="AD908" s="112"/>
      <c r="AL908">
        <f t="shared" si="337"/>
        <v>0</v>
      </c>
      <c r="AM908">
        <f t="shared" si="338"/>
        <v>0</v>
      </c>
      <c r="AN908">
        <f t="shared" si="339"/>
        <v>0</v>
      </c>
      <c r="AO908">
        <f t="shared" si="340"/>
        <v>0</v>
      </c>
      <c r="AP908">
        <f t="shared" si="341"/>
        <v>0</v>
      </c>
      <c r="AQ908">
        <f t="shared" si="342"/>
        <v>0</v>
      </c>
      <c r="AR908">
        <f t="shared" si="343"/>
        <v>0</v>
      </c>
      <c r="AS908">
        <f t="shared" si="344"/>
        <v>0</v>
      </c>
      <c r="AT908">
        <f t="shared" si="345"/>
        <v>0</v>
      </c>
      <c r="AU908">
        <f t="shared" si="346"/>
        <v>0</v>
      </c>
      <c r="AV908">
        <f t="shared" si="347"/>
        <v>0</v>
      </c>
      <c r="AW908">
        <f t="shared" si="348"/>
        <v>0</v>
      </c>
      <c r="AX908">
        <f t="shared" si="349"/>
        <v>0</v>
      </c>
      <c r="AY908">
        <f t="shared" si="350"/>
        <v>0</v>
      </c>
      <c r="AZ908">
        <f t="shared" si="351"/>
        <v>0</v>
      </c>
      <c r="BA908">
        <f t="shared" si="352"/>
        <v>0</v>
      </c>
    </row>
    <row r="909" spans="1:53" ht="15" customHeight="1">
      <c r="A909" s="5"/>
      <c r="B909" s="6"/>
      <c r="C909" s="19" t="s">
        <v>6851</v>
      </c>
      <c r="D909" s="634" t="str">
        <f t="shared" si="353"/>
        <v/>
      </c>
      <c r="E909" s="669"/>
      <c r="F909" s="670"/>
      <c r="G909" s="752" t="str">
        <f t="shared" si="354"/>
        <v/>
      </c>
      <c r="H909" s="669"/>
      <c r="I909" s="669"/>
      <c r="J909" s="669"/>
      <c r="K909" s="669"/>
      <c r="L909" s="669"/>
      <c r="M909" s="669"/>
      <c r="N909" s="670"/>
      <c r="O909" s="112"/>
      <c r="P909" s="112"/>
      <c r="Q909" s="112"/>
      <c r="R909" s="112"/>
      <c r="S909" s="112"/>
      <c r="T909" s="112"/>
      <c r="U909" s="112"/>
      <c r="V909" s="112"/>
      <c r="W909" s="112"/>
      <c r="X909" s="112"/>
      <c r="Y909" s="112"/>
      <c r="Z909" s="112"/>
      <c r="AA909" s="112"/>
      <c r="AB909" s="112"/>
      <c r="AC909" s="112"/>
      <c r="AD909" s="112"/>
      <c r="AL909">
        <f t="shared" si="337"/>
        <v>0</v>
      </c>
      <c r="AM909">
        <f t="shared" si="338"/>
        <v>0</v>
      </c>
      <c r="AN909">
        <f t="shared" si="339"/>
        <v>0</v>
      </c>
      <c r="AO909">
        <f t="shared" si="340"/>
        <v>0</v>
      </c>
      <c r="AP909">
        <f t="shared" si="341"/>
        <v>0</v>
      </c>
      <c r="AQ909">
        <f t="shared" si="342"/>
        <v>0</v>
      </c>
      <c r="AR909">
        <f t="shared" si="343"/>
        <v>0</v>
      </c>
      <c r="AS909">
        <f t="shared" si="344"/>
        <v>0</v>
      </c>
      <c r="AT909">
        <f t="shared" si="345"/>
        <v>0</v>
      </c>
      <c r="AU909">
        <f t="shared" si="346"/>
        <v>0</v>
      </c>
      <c r="AV909">
        <f t="shared" si="347"/>
        <v>0</v>
      </c>
      <c r="AW909">
        <f t="shared" si="348"/>
        <v>0</v>
      </c>
      <c r="AX909">
        <f t="shared" si="349"/>
        <v>0</v>
      </c>
      <c r="AY909">
        <f t="shared" si="350"/>
        <v>0</v>
      </c>
      <c r="AZ909">
        <f t="shared" si="351"/>
        <v>0</v>
      </c>
      <c r="BA909">
        <f t="shared" si="352"/>
        <v>0</v>
      </c>
    </row>
    <row r="910" spans="1:53" ht="15" customHeight="1">
      <c r="A910" s="5"/>
      <c r="B910" s="6"/>
      <c r="C910" s="19" t="s">
        <v>6852</v>
      </c>
      <c r="D910" s="634" t="str">
        <f t="shared" si="353"/>
        <v/>
      </c>
      <c r="E910" s="669"/>
      <c r="F910" s="670"/>
      <c r="G910" s="752" t="str">
        <f t="shared" si="354"/>
        <v/>
      </c>
      <c r="H910" s="669"/>
      <c r="I910" s="669"/>
      <c r="J910" s="669"/>
      <c r="K910" s="669"/>
      <c r="L910" s="669"/>
      <c r="M910" s="669"/>
      <c r="N910" s="670"/>
      <c r="O910" s="112"/>
      <c r="P910" s="112"/>
      <c r="Q910" s="112"/>
      <c r="R910" s="112"/>
      <c r="S910" s="112"/>
      <c r="T910" s="112"/>
      <c r="U910" s="112"/>
      <c r="V910" s="112"/>
      <c r="W910" s="112"/>
      <c r="X910" s="112"/>
      <c r="Y910" s="112"/>
      <c r="Z910" s="112"/>
      <c r="AA910" s="112"/>
      <c r="AB910" s="112"/>
      <c r="AC910" s="112"/>
      <c r="AD910" s="112"/>
      <c r="AL910">
        <f t="shared" si="337"/>
        <v>0</v>
      </c>
      <c r="AM910">
        <f t="shared" si="338"/>
        <v>0</v>
      </c>
      <c r="AN910">
        <f t="shared" si="339"/>
        <v>0</v>
      </c>
      <c r="AO910">
        <f t="shared" si="340"/>
        <v>0</v>
      </c>
      <c r="AP910">
        <f t="shared" si="341"/>
        <v>0</v>
      </c>
      <c r="AQ910">
        <f t="shared" si="342"/>
        <v>0</v>
      </c>
      <c r="AR910">
        <f t="shared" si="343"/>
        <v>0</v>
      </c>
      <c r="AS910">
        <f t="shared" si="344"/>
        <v>0</v>
      </c>
      <c r="AT910">
        <f t="shared" si="345"/>
        <v>0</v>
      </c>
      <c r="AU910">
        <f t="shared" si="346"/>
        <v>0</v>
      </c>
      <c r="AV910">
        <f t="shared" si="347"/>
        <v>0</v>
      </c>
      <c r="AW910">
        <f t="shared" si="348"/>
        <v>0</v>
      </c>
      <c r="AX910">
        <f t="shared" si="349"/>
        <v>0</v>
      </c>
      <c r="AY910">
        <f t="shared" si="350"/>
        <v>0</v>
      </c>
      <c r="AZ910">
        <f t="shared" si="351"/>
        <v>0</v>
      </c>
      <c r="BA910">
        <f t="shared" si="352"/>
        <v>0</v>
      </c>
    </row>
    <row r="911" spans="1:53" ht="15" customHeight="1">
      <c r="A911" s="5"/>
      <c r="B911" s="6"/>
      <c r="C911" s="19" t="s">
        <v>6853</v>
      </c>
      <c r="D911" s="634" t="str">
        <f t="shared" si="353"/>
        <v/>
      </c>
      <c r="E911" s="669"/>
      <c r="F911" s="670"/>
      <c r="G911" s="752" t="str">
        <f t="shared" si="354"/>
        <v/>
      </c>
      <c r="H911" s="669"/>
      <c r="I911" s="669"/>
      <c r="J911" s="669"/>
      <c r="K911" s="669"/>
      <c r="L911" s="669"/>
      <c r="M911" s="669"/>
      <c r="N911" s="670"/>
      <c r="O911" s="112"/>
      <c r="P911" s="112"/>
      <c r="Q911" s="112"/>
      <c r="R911" s="112"/>
      <c r="S911" s="112"/>
      <c r="T911" s="112"/>
      <c r="U911" s="112"/>
      <c r="V911" s="112"/>
      <c r="W911" s="112"/>
      <c r="X911" s="112"/>
      <c r="Y911" s="112"/>
      <c r="Z911" s="112"/>
      <c r="AA911" s="112"/>
      <c r="AB911" s="112"/>
      <c r="AC911" s="112"/>
      <c r="AD911" s="112"/>
      <c r="AL911">
        <f t="shared" si="337"/>
        <v>0</v>
      </c>
      <c r="AM911">
        <f t="shared" si="338"/>
        <v>0</v>
      </c>
      <c r="AN911">
        <f t="shared" si="339"/>
        <v>0</v>
      </c>
      <c r="AO911">
        <f t="shared" si="340"/>
        <v>0</v>
      </c>
      <c r="AP911">
        <f t="shared" si="341"/>
        <v>0</v>
      </c>
      <c r="AQ911">
        <f t="shared" si="342"/>
        <v>0</v>
      </c>
      <c r="AR911">
        <f t="shared" si="343"/>
        <v>0</v>
      </c>
      <c r="AS911">
        <f t="shared" si="344"/>
        <v>0</v>
      </c>
      <c r="AT911">
        <f t="shared" si="345"/>
        <v>0</v>
      </c>
      <c r="AU911">
        <f t="shared" si="346"/>
        <v>0</v>
      </c>
      <c r="AV911">
        <f t="shared" si="347"/>
        <v>0</v>
      </c>
      <c r="AW911">
        <f t="shared" si="348"/>
        <v>0</v>
      </c>
      <c r="AX911">
        <f t="shared" si="349"/>
        <v>0</v>
      </c>
      <c r="AY911">
        <f t="shared" si="350"/>
        <v>0</v>
      </c>
      <c r="AZ911">
        <f t="shared" si="351"/>
        <v>0</v>
      </c>
      <c r="BA911">
        <f t="shared" si="352"/>
        <v>0</v>
      </c>
    </row>
    <row r="912" spans="1:53" ht="15" customHeight="1">
      <c r="A912" s="5"/>
      <c r="B912" s="6"/>
      <c r="C912" s="19" t="s">
        <v>6854</v>
      </c>
      <c r="D912" s="634" t="str">
        <f t="shared" si="353"/>
        <v/>
      </c>
      <c r="E912" s="669"/>
      <c r="F912" s="670"/>
      <c r="G912" s="752" t="str">
        <f t="shared" si="354"/>
        <v/>
      </c>
      <c r="H912" s="669"/>
      <c r="I912" s="669"/>
      <c r="J912" s="669"/>
      <c r="K912" s="669"/>
      <c r="L912" s="669"/>
      <c r="M912" s="669"/>
      <c r="N912" s="670"/>
      <c r="O912" s="112"/>
      <c r="P912" s="112"/>
      <c r="Q912" s="112"/>
      <c r="R912" s="112"/>
      <c r="S912" s="112"/>
      <c r="T912" s="112"/>
      <c r="U912" s="112"/>
      <c r="V912" s="112"/>
      <c r="W912" s="112"/>
      <c r="X912" s="112"/>
      <c r="Y912" s="112"/>
      <c r="Z912" s="112"/>
      <c r="AA912" s="112"/>
      <c r="AB912" s="112"/>
      <c r="AC912" s="112"/>
      <c r="AD912" s="112"/>
      <c r="AL912">
        <f t="shared" si="337"/>
        <v>0</v>
      </c>
      <c r="AM912">
        <f t="shared" si="338"/>
        <v>0</v>
      </c>
      <c r="AN912">
        <f t="shared" si="339"/>
        <v>0</v>
      </c>
      <c r="AO912">
        <f t="shared" si="340"/>
        <v>0</v>
      </c>
      <c r="AP912">
        <f t="shared" si="341"/>
        <v>0</v>
      </c>
      <c r="AQ912">
        <f t="shared" si="342"/>
        <v>0</v>
      </c>
      <c r="AR912">
        <f t="shared" si="343"/>
        <v>0</v>
      </c>
      <c r="AS912">
        <f t="shared" si="344"/>
        <v>0</v>
      </c>
      <c r="AT912">
        <f t="shared" si="345"/>
        <v>0</v>
      </c>
      <c r="AU912">
        <f t="shared" si="346"/>
        <v>0</v>
      </c>
      <c r="AV912">
        <f t="shared" si="347"/>
        <v>0</v>
      </c>
      <c r="AW912">
        <f t="shared" si="348"/>
        <v>0</v>
      </c>
      <c r="AX912">
        <f t="shared" si="349"/>
        <v>0</v>
      </c>
      <c r="AY912">
        <f t="shared" si="350"/>
        <v>0</v>
      </c>
      <c r="AZ912">
        <f t="shared" si="351"/>
        <v>0</v>
      </c>
      <c r="BA912">
        <f t="shared" si="352"/>
        <v>0</v>
      </c>
    </row>
    <row r="913" spans="1:53" ht="15" customHeight="1">
      <c r="A913" s="5"/>
      <c r="B913" s="6"/>
      <c r="C913" s="19" t="s">
        <v>6855</v>
      </c>
      <c r="D913" s="634" t="str">
        <f t="shared" si="353"/>
        <v/>
      </c>
      <c r="E913" s="669"/>
      <c r="F913" s="670"/>
      <c r="G913" s="752" t="str">
        <f t="shared" si="354"/>
        <v/>
      </c>
      <c r="H913" s="669"/>
      <c r="I913" s="669"/>
      <c r="J913" s="669"/>
      <c r="K913" s="669"/>
      <c r="L913" s="669"/>
      <c r="M913" s="669"/>
      <c r="N913" s="670"/>
      <c r="O913" s="112"/>
      <c r="P913" s="112"/>
      <c r="Q913" s="112"/>
      <c r="R913" s="112"/>
      <c r="S913" s="112"/>
      <c r="T913" s="112"/>
      <c r="U913" s="112"/>
      <c r="V913" s="112"/>
      <c r="W913" s="112"/>
      <c r="X913" s="112"/>
      <c r="Y913" s="112"/>
      <c r="Z913" s="112"/>
      <c r="AA913" s="112"/>
      <c r="AB913" s="112"/>
      <c r="AC913" s="112"/>
      <c r="AD913" s="112"/>
      <c r="AL913">
        <f t="shared" si="337"/>
        <v>0</v>
      </c>
      <c r="AM913">
        <f t="shared" si="338"/>
        <v>0</v>
      </c>
      <c r="AN913">
        <f t="shared" si="339"/>
        <v>0</v>
      </c>
      <c r="AO913">
        <f t="shared" si="340"/>
        <v>0</v>
      </c>
      <c r="AP913">
        <f t="shared" si="341"/>
        <v>0</v>
      </c>
      <c r="AQ913">
        <f t="shared" si="342"/>
        <v>0</v>
      </c>
      <c r="AR913">
        <f t="shared" si="343"/>
        <v>0</v>
      </c>
      <c r="AS913">
        <f t="shared" si="344"/>
        <v>0</v>
      </c>
      <c r="AT913">
        <f t="shared" si="345"/>
        <v>0</v>
      </c>
      <c r="AU913">
        <f t="shared" si="346"/>
        <v>0</v>
      </c>
      <c r="AV913">
        <f t="shared" si="347"/>
        <v>0</v>
      </c>
      <c r="AW913">
        <f t="shared" si="348"/>
        <v>0</v>
      </c>
      <c r="AX913">
        <f t="shared" si="349"/>
        <v>0</v>
      </c>
      <c r="AY913">
        <f t="shared" si="350"/>
        <v>0</v>
      </c>
      <c r="AZ913">
        <f t="shared" si="351"/>
        <v>0</v>
      </c>
      <c r="BA913">
        <f t="shared" si="352"/>
        <v>0</v>
      </c>
    </row>
    <row r="914" spans="1:53" ht="15" customHeight="1">
      <c r="A914" s="5"/>
      <c r="B914" s="6"/>
      <c r="C914" s="19" t="s">
        <v>6856</v>
      </c>
      <c r="D914" s="634" t="str">
        <f t="shared" si="353"/>
        <v/>
      </c>
      <c r="E914" s="669"/>
      <c r="F914" s="670"/>
      <c r="G914" s="752" t="str">
        <f t="shared" si="354"/>
        <v/>
      </c>
      <c r="H914" s="669"/>
      <c r="I914" s="669"/>
      <c r="J914" s="669"/>
      <c r="K914" s="669"/>
      <c r="L914" s="669"/>
      <c r="M914" s="669"/>
      <c r="N914" s="670"/>
      <c r="O914" s="112"/>
      <c r="P914" s="112"/>
      <c r="Q914" s="112"/>
      <c r="R914" s="112"/>
      <c r="S914" s="112"/>
      <c r="T914" s="112"/>
      <c r="U914" s="112"/>
      <c r="V914" s="112"/>
      <c r="W914" s="112"/>
      <c r="X914" s="112"/>
      <c r="Y914" s="112"/>
      <c r="Z914" s="112"/>
      <c r="AA914" s="112"/>
      <c r="AB914" s="112"/>
      <c r="AC914" s="112"/>
      <c r="AD914" s="112"/>
      <c r="AL914">
        <f t="shared" si="337"/>
        <v>0</v>
      </c>
      <c r="AM914">
        <f t="shared" si="338"/>
        <v>0</v>
      </c>
      <c r="AN914">
        <f t="shared" si="339"/>
        <v>0</v>
      </c>
      <c r="AO914">
        <f t="shared" si="340"/>
        <v>0</v>
      </c>
      <c r="AP914">
        <f t="shared" si="341"/>
        <v>0</v>
      </c>
      <c r="AQ914">
        <f t="shared" si="342"/>
        <v>0</v>
      </c>
      <c r="AR914">
        <f t="shared" si="343"/>
        <v>0</v>
      </c>
      <c r="AS914">
        <f t="shared" si="344"/>
        <v>0</v>
      </c>
      <c r="AT914">
        <f t="shared" si="345"/>
        <v>0</v>
      </c>
      <c r="AU914">
        <f t="shared" si="346"/>
        <v>0</v>
      </c>
      <c r="AV914">
        <f t="shared" si="347"/>
        <v>0</v>
      </c>
      <c r="AW914">
        <f t="shared" si="348"/>
        <v>0</v>
      </c>
      <c r="AX914">
        <f t="shared" si="349"/>
        <v>0</v>
      </c>
      <c r="AY914">
        <f t="shared" si="350"/>
        <v>0</v>
      </c>
      <c r="AZ914">
        <f t="shared" si="351"/>
        <v>0</v>
      </c>
      <c r="BA914">
        <f t="shared" si="352"/>
        <v>0</v>
      </c>
    </row>
    <row r="915" spans="1:53" ht="15" customHeight="1">
      <c r="A915" s="5"/>
      <c r="B915" s="6"/>
      <c r="C915" s="19" t="s">
        <v>6857</v>
      </c>
      <c r="D915" s="634" t="str">
        <f t="shared" si="353"/>
        <v/>
      </c>
      <c r="E915" s="669"/>
      <c r="F915" s="670"/>
      <c r="G915" s="752" t="str">
        <f t="shared" si="354"/>
        <v/>
      </c>
      <c r="H915" s="669"/>
      <c r="I915" s="669"/>
      <c r="J915" s="669"/>
      <c r="K915" s="669"/>
      <c r="L915" s="669"/>
      <c r="M915" s="669"/>
      <c r="N915" s="670"/>
      <c r="O915" s="112"/>
      <c r="P915" s="112"/>
      <c r="Q915" s="112"/>
      <c r="R915" s="112"/>
      <c r="S915" s="112"/>
      <c r="T915" s="112"/>
      <c r="U915" s="112"/>
      <c r="V915" s="112"/>
      <c r="W915" s="112"/>
      <c r="X915" s="112"/>
      <c r="Y915" s="112"/>
      <c r="Z915" s="112"/>
      <c r="AA915" s="112"/>
      <c r="AB915" s="112"/>
      <c r="AC915" s="112"/>
      <c r="AD915" s="112"/>
      <c r="AL915">
        <f t="shared" si="337"/>
        <v>0</v>
      </c>
      <c r="AM915">
        <f t="shared" si="338"/>
        <v>0</v>
      </c>
      <c r="AN915">
        <f t="shared" si="339"/>
        <v>0</v>
      </c>
      <c r="AO915">
        <f t="shared" si="340"/>
        <v>0</v>
      </c>
      <c r="AP915">
        <f t="shared" si="341"/>
        <v>0</v>
      </c>
      <c r="AQ915">
        <f t="shared" si="342"/>
        <v>0</v>
      </c>
      <c r="AR915">
        <f t="shared" si="343"/>
        <v>0</v>
      </c>
      <c r="AS915">
        <f t="shared" si="344"/>
        <v>0</v>
      </c>
      <c r="AT915">
        <f t="shared" si="345"/>
        <v>0</v>
      </c>
      <c r="AU915">
        <f t="shared" si="346"/>
        <v>0</v>
      </c>
      <c r="AV915">
        <f t="shared" si="347"/>
        <v>0</v>
      </c>
      <c r="AW915">
        <f t="shared" si="348"/>
        <v>0</v>
      </c>
      <c r="AX915">
        <f t="shared" si="349"/>
        <v>0</v>
      </c>
      <c r="AY915">
        <f t="shared" si="350"/>
        <v>0</v>
      </c>
      <c r="AZ915">
        <f t="shared" si="351"/>
        <v>0</v>
      </c>
      <c r="BA915">
        <f t="shared" si="352"/>
        <v>0</v>
      </c>
    </row>
    <row r="916" spans="1:53" ht="15" customHeight="1">
      <c r="A916" s="5"/>
      <c r="B916" s="6"/>
      <c r="C916" s="19" t="s">
        <v>6858</v>
      </c>
      <c r="D916" s="634" t="str">
        <f t="shared" si="353"/>
        <v/>
      </c>
      <c r="E916" s="669"/>
      <c r="F916" s="670"/>
      <c r="G916" s="752" t="str">
        <f t="shared" si="354"/>
        <v/>
      </c>
      <c r="H916" s="669"/>
      <c r="I916" s="669"/>
      <c r="J916" s="669"/>
      <c r="K916" s="669"/>
      <c r="L916" s="669"/>
      <c r="M916" s="669"/>
      <c r="N916" s="670"/>
      <c r="O916" s="112"/>
      <c r="P916" s="112"/>
      <c r="Q916" s="112"/>
      <c r="R916" s="112"/>
      <c r="S916" s="112"/>
      <c r="T916" s="112"/>
      <c r="U916" s="112"/>
      <c r="V916" s="112"/>
      <c r="W916" s="112"/>
      <c r="X916" s="112"/>
      <c r="Y916" s="112"/>
      <c r="Z916" s="112"/>
      <c r="AA916" s="112"/>
      <c r="AB916" s="112"/>
      <c r="AC916" s="112"/>
      <c r="AD916" s="112"/>
      <c r="AL916">
        <f t="shared" ref="AL916:AL979" si="355">O916</f>
        <v>0</v>
      </c>
      <c r="AM916">
        <f t="shared" ref="AM916:AM979" si="356">COUNTIF(P916:R916,"NS")</f>
        <v>0</v>
      </c>
      <c r="AN916">
        <f t="shared" ref="AN916:AN979" si="357">SUM(P916:R916)</f>
        <v>0</v>
      </c>
      <c r="AO916">
        <f t="shared" ref="AO916:AO979" si="358">IF(COUNTIF(O916:R916,"NA")=4,0,IF(OR(AND(AL916=0,AM916&gt;0),AND(AL916="NS",AN916&gt;0), AND(AL916="NS", AM916=0,AN916=0)), 1, IF(OR(AND(AL916&gt;0,AM916&gt;1,AL916&gt;AN916), AND(AL916="NS",AM916=2), AND(AL916="NS",AN916=0,AM916&gt;0),AL916=AN916), 0, 1)))</f>
        <v>0</v>
      </c>
      <c r="AP916">
        <f t="shared" ref="AP916:AP979" si="359">S916</f>
        <v>0</v>
      </c>
      <c r="AQ916">
        <f t="shared" ref="AQ916:AQ979" si="360">COUNTIF(T916:V916,"NS")</f>
        <v>0</v>
      </c>
      <c r="AR916">
        <f t="shared" ref="AR916:AR979" si="361">SUM(T916:V916)</f>
        <v>0</v>
      </c>
      <c r="AS916">
        <f t="shared" ref="AS916:AS979" si="362">IF(COUNTIF(S916:V916,"NA")=4,0,IF(OR(AND(AP916=0,AQ916&gt;0),AND(AP916="NS",AR916&gt;0), AND(AP916="NS", AQ916=0,AR916=0)), 1, IF(OR(AND(AP916&gt;0,AQ916&gt;1,AP916&gt;AR916), AND(AP916="NS",AQ916=2), AND(AP916="NS",AR916=0,AQ916&gt;0),AP916=AR916), 0, 1)))</f>
        <v>0</v>
      </c>
      <c r="AT916">
        <f t="shared" ref="AT916:AT979" si="363">W916</f>
        <v>0</v>
      </c>
      <c r="AU916">
        <f t="shared" ref="AU916:AU979" si="364">COUNTIF(X916:Z916,"NS")</f>
        <v>0</v>
      </c>
      <c r="AV916">
        <f t="shared" ref="AV916:AV979" si="365">SUM(X916:Z916)</f>
        <v>0</v>
      </c>
      <c r="AW916">
        <f t="shared" ref="AW916:AW979" si="366">IF(COUNTIF(W916:Z916,"NA")=4,0,IF(OR(AND(AT916=0,AU916&gt;0),AND(AT916="NS",AV916&gt;0), AND(AT916="NS", AU916=0,AV916=0)), 1, IF(OR(AND(AT916&gt;0,AU916&gt;1,AT916&gt;AV916), AND(AT916="NS",AU916=2), AND(AT916="NS",AV916=0,AU916&gt;0),AT916=AV916), 0, 1)))</f>
        <v>0</v>
      </c>
      <c r="AX916">
        <f t="shared" ref="AX916:AX979" si="367">AA916</f>
        <v>0</v>
      </c>
      <c r="AY916">
        <f t="shared" ref="AY916:AY979" si="368">COUNTIF(AB916:AD916,"NS")</f>
        <v>0</v>
      </c>
      <c r="AZ916">
        <f t="shared" ref="AZ916:AZ979" si="369">SUM(AB916:AD916)</f>
        <v>0</v>
      </c>
      <c r="BA916">
        <f t="shared" ref="BA916:BA979" si="370">IF(COUNTIF(AA916:AD916,"NA")=4,0,IF(OR(AND(AX916=0,AY916&gt;0),AND(AX916="NS",AZ916&gt;0), AND(AX916="NS", AY916=0,AZ916=0)), 1, IF(OR(AND(AX916&gt;0,AY916&gt;1,AX916&gt;AZ916), AND(AX916="NS",AY916=2), AND(AX916="NS",AZ916=0,AY916&gt;0),AX916=AZ916), 0, 1)))</f>
        <v>0</v>
      </c>
    </row>
    <row r="917" spans="1:53" ht="15" customHeight="1">
      <c r="A917" s="5"/>
      <c r="B917" s="6"/>
      <c r="C917" s="19" t="s">
        <v>6859</v>
      </c>
      <c r="D917" s="634" t="str">
        <f t="shared" ref="D917:D980" si="371">IF(D336="","",D336)</f>
        <v/>
      </c>
      <c r="E917" s="669"/>
      <c r="F917" s="670"/>
      <c r="G917" s="752" t="str">
        <f t="shared" ref="G917:G980" si="372">IF(G336="","",G336)</f>
        <v/>
      </c>
      <c r="H917" s="669"/>
      <c r="I917" s="669"/>
      <c r="J917" s="669"/>
      <c r="K917" s="669"/>
      <c r="L917" s="669"/>
      <c r="M917" s="669"/>
      <c r="N917" s="670"/>
      <c r="O917" s="112"/>
      <c r="P917" s="112"/>
      <c r="Q917" s="112"/>
      <c r="R917" s="112"/>
      <c r="S917" s="112"/>
      <c r="T917" s="112"/>
      <c r="U917" s="112"/>
      <c r="V917" s="112"/>
      <c r="W917" s="112"/>
      <c r="X917" s="112"/>
      <c r="Y917" s="112"/>
      <c r="Z917" s="112"/>
      <c r="AA917" s="112"/>
      <c r="AB917" s="112"/>
      <c r="AC917" s="112"/>
      <c r="AD917" s="112"/>
      <c r="AL917">
        <f t="shared" si="355"/>
        <v>0</v>
      </c>
      <c r="AM917">
        <f t="shared" si="356"/>
        <v>0</v>
      </c>
      <c r="AN917">
        <f t="shared" si="357"/>
        <v>0</v>
      </c>
      <c r="AO917">
        <f t="shared" si="358"/>
        <v>0</v>
      </c>
      <c r="AP917">
        <f t="shared" si="359"/>
        <v>0</v>
      </c>
      <c r="AQ917">
        <f t="shared" si="360"/>
        <v>0</v>
      </c>
      <c r="AR917">
        <f t="shared" si="361"/>
        <v>0</v>
      </c>
      <c r="AS917">
        <f t="shared" si="362"/>
        <v>0</v>
      </c>
      <c r="AT917">
        <f t="shared" si="363"/>
        <v>0</v>
      </c>
      <c r="AU917">
        <f t="shared" si="364"/>
        <v>0</v>
      </c>
      <c r="AV917">
        <f t="shared" si="365"/>
        <v>0</v>
      </c>
      <c r="AW917">
        <f t="shared" si="366"/>
        <v>0</v>
      </c>
      <c r="AX917">
        <f t="shared" si="367"/>
        <v>0</v>
      </c>
      <c r="AY917">
        <f t="shared" si="368"/>
        <v>0</v>
      </c>
      <c r="AZ917">
        <f t="shared" si="369"/>
        <v>0</v>
      </c>
      <c r="BA917">
        <f t="shared" si="370"/>
        <v>0</v>
      </c>
    </row>
    <row r="918" spans="1:53" ht="15" customHeight="1">
      <c r="A918" s="5"/>
      <c r="B918" s="6"/>
      <c r="C918" s="19" t="s">
        <v>6860</v>
      </c>
      <c r="D918" s="634" t="str">
        <f t="shared" si="371"/>
        <v/>
      </c>
      <c r="E918" s="669"/>
      <c r="F918" s="670"/>
      <c r="G918" s="752" t="str">
        <f t="shared" si="372"/>
        <v/>
      </c>
      <c r="H918" s="669"/>
      <c r="I918" s="669"/>
      <c r="J918" s="669"/>
      <c r="K918" s="669"/>
      <c r="L918" s="669"/>
      <c r="M918" s="669"/>
      <c r="N918" s="670"/>
      <c r="O918" s="112"/>
      <c r="P918" s="112"/>
      <c r="Q918" s="112"/>
      <c r="R918" s="112"/>
      <c r="S918" s="112"/>
      <c r="T918" s="112"/>
      <c r="U918" s="112"/>
      <c r="V918" s="112"/>
      <c r="W918" s="112"/>
      <c r="X918" s="112"/>
      <c r="Y918" s="112"/>
      <c r="Z918" s="112"/>
      <c r="AA918" s="112"/>
      <c r="AB918" s="112"/>
      <c r="AC918" s="112"/>
      <c r="AD918" s="112"/>
      <c r="AL918">
        <f t="shared" si="355"/>
        <v>0</v>
      </c>
      <c r="AM918">
        <f t="shared" si="356"/>
        <v>0</v>
      </c>
      <c r="AN918">
        <f t="shared" si="357"/>
        <v>0</v>
      </c>
      <c r="AO918">
        <f t="shared" si="358"/>
        <v>0</v>
      </c>
      <c r="AP918">
        <f t="shared" si="359"/>
        <v>0</v>
      </c>
      <c r="AQ918">
        <f t="shared" si="360"/>
        <v>0</v>
      </c>
      <c r="AR918">
        <f t="shared" si="361"/>
        <v>0</v>
      </c>
      <c r="AS918">
        <f t="shared" si="362"/>
        <v>0</v>
      </c>
      <c r="AT918">
        <f t="shared" si="363"/>
        <v>0</v>
      </c>
      <c r="AU918">
        <f t="shared" si="364"/>
        <v>0</v>
      </c>
      <c r="AV918">
        <f t="shared" si="365"/>
        <v>0</v>
      </c>
      <c r="AW918">
        <f t="shared" si="366"/>
        <v>0</v>
      </c>
      <c r="AX918">
        <f t="shared" si="367"/>
        <v>0</v>
      </c>
      <c r="AY918">
        <f t="shared" si="368"/>
        <v>0</v>
      </c>
      <c r="AZ918">
        <f t="shared" si="369"/>
        <v>0</v>
      </c>
      <c r="BA918">
        <f t="shared" si="370"/>
        <v>0</v>
      </c>
    </row>
    <row r="919" spans="1:53" ht="15" customHeight="1">
      <c r="A919" s="5"/>
      <c r="B919" s="6"/>
      <c r="C919" s="19" t="s">
        <v>6861</v>
      </c>
      <c r="D919" s="634" t="str">
        <f t="shared" si="371"/>
        <v/>
      </c>
      <c r="E919" s="669"/>
      <c r="F919" s="670"/>
      <c r="G919" s="752" t="str">
        <f t="shared" si="372"/>
        <v/>
      </c>
      <c r="H919" s="669"/>
      <c r="I919" s="669"/>
      <c r="J919" s="669"/>
      <c r="K919" s="669"/>
      <c r="L919" s="669"/>
      <c r="M919" s="669"/>
      <c r="N919" s="670"/>
      <c r="O919" s="112"/>
      <c r="P919" s="112"/>
      <c r="Q919" s="112"/>
      <c r="R919" s="112"/>
      <c r="S919" s="112"/>
      <c r="T919" s="112"/>
      <c r="U919" s="112"/>
      <c r="V919" s="112"/>
      <c r="W919" s="112"/>
      <c r="X919" s="112"/>
      <c r="Y919" s="112"/>
      <c r="Z919" s="112"/>
      <c r="AA919" s="112"/>
      <c r="AB919" s="112"/>
      <c r="AC919" s="112"/>
      <c r="AD919" s="112"/>
      <c r="AL919">
        <f t="shared" si="355"/>
        <v>0</v>
      </c>
      <c r="AM919">
        <f t="shared" si="356"/>
        <v>0</v>
      </c>
      <c r="AN919">
        <f t="shared" si="357"/>
        <v>0</v>
      </c>
      <c r="AO919">
        <f t="shared" si="358"/>
        <v>0</v>
      </c>
      <c r="AP919">
        <f t="shared" si="359"/>
        <v>0</v>
      </c>
      <c r="AQ919">
        <f t="shared" si="360"/>
        <v>0</v>
      </c>
      <c r="AR919">
        <f t="shared" si="361"/>
        <v>0</v>
      </c>
      <c r="AS919">
        <f t="shared" si="362"/>
        <v>0</v>
      </c>
      <c r="AT919">
        <f t="shared" si="363"/>
        <v>0</v>
      </c>
      <c r="AU919">
        <f t="shared" si="364"/>
        <v>0</v>
      </c>
      <c r="AV919">
        <f t="shared" si="365"/>
        <v>0</v>
      </c>
      <c r="AW919">
        <f t="shared" si="366"/>
        <v>0</v>
      </c>
      <c r="AX919">
        <f t="shared" si="367"/>
        <v>0</v>
      </c>
      <c r="AY919">
        <f t="shared" si="368"/>
        <v>0</v>
      </c>
      <c r="AZ919">
        <f t="shared" si="369"/>
        <v>0</v>
      </c>
      <c r="BA919">
        <f t="shared" si="370"/>
        <v>0</v>
      </c>
    </row>
    <row r="920" spans="1:53" ht="15" customHeight="1">
      <c r="A920" s="5"/>
      <c r="B920" s="6"/>
      <c r="C920" s="19" t="s">
        <v>6862</v>
      </c>
      <c r="D920" s="634" t="str">
        <f t="shared" si="371"/>
        <v/>
      </c>
      <c r="E920" s="669"/>
      <c r="F920" s="670"/>
      <c r="G920" s="752" t="str">
        <f t="shared" si="372"/>
        <v/>
      </c>
      <c r="H920" s="669"/>
      <c r="I920" s="669"/>
      <c r="J920" s="669"/>
      <c r="K920" s="669"/>
      <c r="L920" s="669"/>
      <c r="M920" s="669"/>
      <c r="N920" s="670"/>
      <c r="O920" s="112"/>
      <c r="P920" s="112"/>
      <c r="Q920" s="112"/>
      <c r="R920" s="112"/>
      <c r="S920" s="112"/>
      <c r="T920" s="112"/>
      <c r="U920" s="112"/>
      <c r="V920" s="112"/>
      <c r="W920" s="112"/>
      <c r="X920" s="112"/>
      <c r="Y920" s="112"/>
      <c r="Z920" s="112"/>
      <c r="AA920" s="112"/>
      <c r="AB920" s="112"/>
      <c r="AC920" s="112"/>
      <c r="AD920" s="112"/>
      <c r="AL920">
        <f t="shared" si="355"/>
        <v>0</v>
      </c>
      <c r="AM920">
        <f t="shared" si="356"/>
        <v>0</v>
      </c>
      <c r="AN920">
        <f t="shared" si="357"/>
        <v>0</v>
      </c>
      <c r="AO920">
        <f t="shared" si="358"/>
        <v>0</v>
      </c>
      <c r="AP920">
        <f t="shared" si="359"/>
        <v>0</v>
      </c>
      <c r="AQ920">
        <f t="shared" si="360"/>
        <v>0</v>
      </c>
      <c r="AR920">
        <f t="shared" si="361"/>
        <v>0</v>
      </c>
      <c r="AS920">
        <f t="shared" si="362"/>
        <v>0</v>
      </c>
      <c r="AT920">
        <f t="shared" si="363"/>
        <v>0</v>
      </c>
      <c r="AU920">
        <f t="shared" si="364"/>
        <v>0</v>
      </c>
      <c r="AV920">
        <f t="shared" si="365"/>
        <v>0</v>
      </c>
      <c r="AW920">
        <f t="shared" si="366"/>
        <v>0</v>
      </c>
      <c r="AX920">
        <f t="shared" si="367"/>
        <v>0</v>
      </c>
      <c r="AY920">
        <f t="shared" si="368"/>
        <v>0</v>
      </c>
      <c r="AZ920">
        <f t="shared" si="369"/>
        <v>0</v>
      </c>
      <c r="BA920">
        <f t="shared" si="370"/>
        <v>0</v>
      </c>
    </row>
    <row r="921" spans="1:53" ht="15" customHeight="1">
      <c r="A921" s="5"/>
      <c r="B921" s="6"/>
      <c r="C921" s="19" t="s">
        <v>6863</v>
      </c>
      <c r="D921" s="634" t="str">
        <f t="shared" si="371"/>
        <v/>
      </c>
      <c r="E921" s="669"/>
      <c r="F921" s="670"/>
      <c r="G921" s="752" t="str">
        <f t="shared" si="372"/>
        <v/>
      </c>
      <c r="H921" s="669"/>
      <c r="I921" s="669"/>
      <c r="J921" s="669"/>
      <c r="K921" s="669"/>
      <c r="L921" s="669"/>
      <c r="M921" s="669"/>
      <c r="N921" s="670"/>
      <c r="O921" s="112"/>
      <c r="P921" s="112"/>
      <c r="Q921" s="112"/>
      <c r="R921" s="112"/>
      <c r="S921" s="112"/>
      <c r="T921" s="112"/>
      <c r="U921" s="112"/>
      <c r="V921" s="112"/>
      <c r="W921" s="112"/>
      <c r="X921" s="112"/>
      <c r="Y921" s="112"/>
      <c r="Z921" s="112"/>
      <c r="AA921" s="112"/>
      <c r="AB921" s="112"/>
      <c r="AC921" s="112"/>
      <c r="AD921" s="112"/>
      <c r="AL921">
        <f t="shared" si="355"/>
        <v>0</v>
      </c>
      <c r="AM921">
        <f t="shared" si="356"/>
        <v>0</v>
      </c>
      <c r="AN921">
        <f t="shared" si="357"/>
        <v>0</v>
      </c>
      <c r="AO921">
        <f t="shared" si="358"/>
        <v>0</v>
      </c>
      <c r="AP921">
        <f t="shared" si="359"/>
        <v>0</v>
      </c>
      <c r="AQ921">
        <f t="shared" si="360"/>
        <v>0</v>
      </c>
      <c r="AR921">
        <f t="shared" si="361"/>
        <v>0</v>
      </c>
      <c r="AS921">
        <f t="shared" si="362"/>
        <v>0</v>
      </c>
      <c r="AT921">
        <f t="shared" si="363"/>
        <v>0</v>
      </c>
      <c r="AU921">
        <f t="shared" si="364"/>
        <v>0</v>
      </c>
      <c r="AV921">
        <f t="shared" si="365"/>
        <v>0</v>
      </c>
      <c r="AW921">
        <f t="shared" si="366"/>
        <v>0</v>
      </c>
      <c r="AX921">
        <f t="shared" si="367"/>
        <v>0</v>
      </c>
      <c r="AY921">
        <f t="shared" si="368"/>
        <v>0</v>
      </c>
      <c r="AZ921">
        <f t="shared" si="369"/>
        <v>0</v>
      </c>
      <c r="BA921">
        <f t="shared" si="370"/>
        <v>0</v>
      </c>
    </row>
    <row r="922" spans="1:53" ht="15" customHeight="1">
      <c r="A922" s="5"/>
      <c r="B922" s="6"/>
      <c r="C922" s="19" t="s">
        <v>6864</v>
      </c>
      <c r="D922" s="634" t="str">
        <f t="shared" si="371"/>
        <v/>
      </c>
      <c r="E922" s="669"/>
      <c r="F922" s="670"/>
      <c r="G922" s="752" t="str">
        <f t="shared" si="372"/>
        <v/>
      </c>
      <c r="H922" s="669"/>
      <c r="I922" s="669"/>
      <c r="J922" s="669"/>
      <c r="K922" s="669"/>
      <c r="L922" s="669"/>
      <c r="M922" s="669"/>
      <c r="N922" s="670"/>
      <c r="O922" s="112"/>
      <c r="P922" s="112"/>
      <c r="Q922" s="112"/>
      <c r="R922" s="112"/>
      <c r="S922" s="112"/>
      <c r="T922" s="112"/>
      <c r="U922" s="112"/>
      <c r="V922" s="112"/>
      <c r="W922" s="112"/>
      <c r="X922" s="112"/>
      <c r="Y922" s="112"/>
      <c r="Z922" s="112"/>
      <c r="AA922" s="112"/>
      <c r="AB922" s="112"/>
      <c r="AC922" s="112"/>
      <c r="AD922" s="112"/>
      <c r="AL922">
        <f t="shared" si="355"/>
        <v>0</v>
      </c>
      <c r="AM922">
        <f t="shared" si="356"/>
        <v>0</v>
      </c>
      <c r="AN922">
        <f t="shared" si="357"/>
        <v>0</v>
      </c>
      <c r="AO922">
        <f t="shared" si="358"/>
        <v>0</v>
      </c>
      <c r="AP922">
        <f t="shared" si="359"/>
        <v>0</v>
      </c>
      <c r="AQ922">
        <f t="shared" si="360"/>
        <v>0</v>
      </c>
      <c r="AR922">
        <f t="shared" si="361"/>
        <v>0</v>
      </c>
      <c r="AS922">
        <f t="shared" si="362"/>
        <v>0</v>
      </c>
      <c r="AT922">
        <f t="shared" si="363"/>
        <v>0</v>
      </c>
      <c r="AU922">
        <f t="shared" si="364"/>
        <v>0</v>
      </c>
      <c r="AV922">
        <f t="shared" si="365"/>
        <v>0</v>
      </c>
      <c r="AW922">
        <f t="shared" si="366"/>
        <v>0</v>
      </c>
      <c r="AX922">
        <f t="shared" si="367"/>
        <v>0</v>
      </c>
      <c r="AY922">
        <f t="shared" si="368"/>
        <v>0</v>
      </c>
      <c r="AZ922">
        <f t="shared" si="369"/>
        <v>0</v>
      </c>
      <c r="BA922">
        <f t="shared" si="370"/>
        <v>0</v>
      </c>
    </row>
    <row r="923" spans="1:53" ht="15" customHeight="1">
      <c r="A923" s="5"/>
      <c r="B923" s="6"/>
      <c r="C923" s="19" t="s">
        <v>6865</v>
      </c>
      <c r="D923" s="634" t="str">
        <f t="shared" si="371"/>
        <v/>
      </c>
      <c r="E923" s="669"/>
      <c r="F923" s="670"/>
      <c r="G923" s="752" t="str">
        <f t="shared" si="372"/>
        <v/>
      </c>
      <c r="H923" s="669"/>
      <c r="I923" s="669"/>
      <c r="J923" s="669"/>
      <c r="K923" s="669"/>
      <c r="L923" s="669"/>
      <c r="M923" s="669"/>
      <c r="N923" s="670"/>
      <c r="O923" s="112"/>
      <c r="P923" s="112"/>
      <c r="Q923" s="112"/>
      <c r="R923" s="112"/>
      <c r="S923" s="112"/>
      <c r="T923" s="112"/>
      <c r="U923" s="112"/>
      <c r="V923" s="112"/>
      <c r="W923" s="112"/>
      <c r="X923" s="112"/>
      <c r="Y923" s="112"/>
      <c r="Z923" s="112"/>
      <c r="AA923" s="112"/>
      <c r="AB923" s="112"/>
      <c r="AC923" s="112"/>
      <c r="AD923" s="112"/>
      <c r="AL923">
        <f t="shared" si="355"/>
        <v>0</v>
      </c>
      <c r="AM923">
        <f t="shared" si="356"/>
        <v>0</v>
      </c>
      <c r="AN923">
        <f t="shared" si="357"/>
        <v>0</v>
      </c>
      <c r="AO923">
        <f t="shared" si="358"/>
        <v>0</v>
      </c>
      <c r="AP923">
        <f t="shared" si="359"/>
        <v>0</v>
      </c>
      <c r="AQ923">
        <f t="shared" si="360"/>
        <v>0</v>
      </c>
      <c r="AR923">
        <f t="shared" si="361"/>
        <v>0</v>
      </c>
      <c r="AS923">
        <f t="shared" si="362"/>
        <v>0</v>
      </c>
      <c r="AT923">
        <f t="shared" si="363"/>
        <v>0</v>
      </c>
      <c r="AU923">
        <f t="shared" si="364"/>
        <v>0</v>
      </c>
      <c r="AV923">
        <f t="shared" si="365"/>
        <v>0</v>
      </c>
      <c r="AW923">
        <f t="shared" si="366"/>
        <v>0</v>
      </c>
      <c r="AX923">
        <f t="shared" si="367"/>
        <v>0</v>
      </c>
      <c r="AY923">
        <f t="shared" si="368"/>
        <v>0</v>
      </c>
      <c r="AZ923">
        <f t="shared" si="369"/>
        <v>0</v>
      </c>
      <c r="BA923">
        <f t="shared" si="370"/>
        <v>0</v>
      </c>
    </row>
    <row r="924" spans="1:53" ht="15" customHeight="1">
      <c r="A924" s="5"/>
      <c r="B924" s="6"/>
      <c r="C924" s="19" t="s">
        <v>6866</v>
      </c>
      <c r="D924" s="634" t="str">
        <f t="shared" si="371"/>
        <v/>
      </c>
      <c r="E924" s="669"/>
      <c r="F924" s="670"/>
      <c r="G924" s="752" t="str">
        <f t="shared" si="372"/>
        <v/>
      </c>
      <c r="H924" s="669"/>
      <c r="I924" s="669"/>
      <c r="J924" s="669"/>
      <c r="K924" s="669"/>
      <c r="L924" s="669"/>
      <c r="M924" s="669"/>
      <c r="N924" s="670"/>
      <c r="O924" s="112"/>
      <c r="P924" s="112"/>
      <c r="Q924" s="112"/>
      <c r="R924" s="112"/>
      <c r="S924" s="112"/>
      <c r="T924" s="112"/>
      <c r="U924" s="112"/>
      <c r="V924" s="112"/>
      <c r="W924" s="112"/>
      <c r="X924" s="112"/>
      <c r="Y924" s="112"/>
      <c r="Z924" s="112"/>
      <c r="AA924" s="112"/>
      <c r="AB924" s="112"/>
      <c r="AC924" s="112"/>
      <c r="AD924" s="112"/>
      <c r="AL924">
        <f t="shared" si="355"/>
        <v>0</v>
      </c>
      <c r="AM924">
        <f t="shared" si="356"/>
        <v>0</v>
      </c>
      <c r="AN924">
        <f t="shared" si="357"/>
        <v>0</v>
      </c>
      <c r="AO924">
        <f t="shared" si="358"/>
        <v>0</v>
      </c>
      <c r="AP924">
        <f t="shared" si="359"/>
        <v>0</v>
      </c>
      <c r="AQ924">
        <f t="shared" si="360"/>
        <v>0</v>
      </c>
      <c r="AR924">
        <f t="shared" si="361"/>
        <v>0</v>
      </c>
      <c r="AS924">
        <f t="shared" si="362"/>
        <v>0</v>
      </c>
      <c r="AT924">
        <f t="shared" si="363"/>
        <v>0</v>
      </c>
      <c r="AU924">
        <f t="shared" si="364"/>
        <v>0</v>
      </c>
      <c r="AV924">
        <f t="shared" si="365"/>
        <v>0</v>
      </c>
      <c r="AW924">
        <f t="shared" si="366"/>
        <v>0</v>
      </c>
      <c r="AX924">
        <f t="shared" si="367"/>
        <v>0</v>
      </c>
      <c r="AY924">
        <f t="shared" si="368"/>
        <v>0</v>
      </c>
      <c r="AZ924">
        <f t="shared" si="369"/>
        <v>0</v>
      </c>
      <c r="BA924">
        <f t="shared" si="370"/>
        <v>0</v>
      </c>
    </row>
    <row r="925" spans="1:53" ht="15" customHeight="1">
      <c r="A925" s="5"/>
      <c r="B925" s="6"/>
      <c r="C925" s="19" t="s">
        <v>6867</v>
      </c>
      <c r="D925" s="634" t="str">
        <f t="shared" si="371"/>
        <v/>
      </c>
      <c r="E925" s="669"/>
      <c r="F925" s="670"/>
      <c r="G925" s="752" t="str">
        <f t="shared" si="372"/>
        <v/>
      </c>
      <c r="H925" s="669"/>
      <c r="I925" s="669"/>
      <c r="J925" s="669"/>
      <c r="K925" s="669"/>
      <c r="L925" s="669"/>
      <c r="M925" s="669"/>
      <c r="N925" s="670"/>
      <c r="O925" s="112"/>
      <c r="P925" s="112"/>
      <c r="Q925" s="112"/>
      <c r="R925" s="112"/>
      <c r="S925" s="112"/>
      <c r="T925" s="112"/>
      <c r="U925" s="112"/>
      <c r="V925" s="112"/>
      <c r="W925" s="112"/>
      <c r="X925" s="112"/>
      <c r="Y925" s="112"/>
      <c r="Z925" s="112"/>
      <c r="AA925" s="112"/>
      <c r="AB925" s="112"/>
      <c r="AC925" s="112"/>
      <c r="AD925" s="112"/>
      <c r="AL925">
        <f t="shared" si="355"/>
        <v>0</v>
      </c>
      <c r="AM925">
        <f t="shared" si="356"/>
        <v>0</v>
      </c>
      <c r="AN925">
        <f t="shared" si="357"/>
        <v>0</v>
      </c>
      <c r="AO925">
        <f t="shared" si="358"/>
        <v>0</v>
      </c>
      <c r="AP925">
        <f t="shared" si="359"/>
        <v>0</v>
      </c>
      <c r="AQ925">
        <f t="shared" si="360"/>
        <v>0</v>
      </c>
      <c r="AR925">
        <f t="shared" si="361"/>
        <v>0</v>
      </c>
      <c r="AS925">
        <f t="shared" si="362"/>
        <v>0</v>
      </c>
      <c r="AT925">
        <f t="shared" si="363"/>
        <v>0</v>
      </c>
      <c r="AU925">
        <f t="shared" si="364"/>
        <v>0</v>
      </c>
      <c r="AV925">
        <f t="shared" si="365"/>
        <v>0</v>
      </c>
      <c r="AW925">
        <f t="shared" si="366"/>
        <v>0</v>
      </c>
      <c r="AX925">
        <f t="shared" si="367"/>
        <v>0</v>
      </c>
      <c r="AY925">
        <f t="shared" si="368"/>
        <v>0</v>
      </c>
      <c r="AZ925">
        <f t="shared" si="369"/>
        <v>0</v>
      </c>
      <c r="BA925">
        <f t="shared" si="370"/>
        <v>0</v>
      </c>
    </row>
    <row r="926" spans="1:53" ht="15" customHeight="1">
      <c r="A926" s="5"/>
      <c r="B926" s="6"/>
      <c r="C926" s="19" t="s">
        <v>6868</v>
      </c>
      <c r="D926" s="634" t="str">
        <f t="shared" si="371"/>
        <v/>
      </c>
      <c r="E926" s="669"/>
      <c r="F926" s="670"/>
      <c r="G926" s="752" t="str">
        <f t="shared" si="372"/>
        <v/>
      </c>
      <c r="H926" s="669"/>
      <c r="I926" s="669"/>
      <c r="J926" s="669"/>
      <c r="K926" s="669"/>
      <c r="L926" s="669"/>
      <c r="M926" s="669"/>
      <c r="N926" s="670"/>
      <c r="O926" s="112"/>
      <c r="P926" s="112"/>
      <c r="Q926" s="112"/>
      <c r="R926" s="112"/>
      <c r="S926" s="112"/>
      <c r="T926" s="112"/>
      <c r="U926" s="112"/>
      <c r="V926" s="112"/>
      <c r="W926" s="112"/>
      <c r="X926" s="112"/>
      <c r="Y926" s="112"/>
      <c r="Z926" s="112"/>
      <c r="AA926" s="112"/>
      <c r="AB926" s="112"/>
      <c r="AC926" s="112"/>
      <c r="AD926" s="112"/>
      <c r="AL926">
        <f t="shared" si="355"/>
        <v>0</v>
      </c>
      <c r="AM926">
        <f t="shared" si="356"/>
        <v>0</v>
      </c>
      <c r="AN926">
        <f t="shared" si="357"/>
        <v>0</v>
      </c>
      <c r="AO926">
        <f t="shared" si="358"/>
        <v>0</v>
      </c>
      <c r="AP926">
        <f t="shared" si="359"/>
        <v>0</v>
      </c>
      <c r="AQ926">
        <f t="shared" si="360"/>
        <v>0</v>
      </c>
      <c r="AR926">
        <f t="shared" si="361"/>
        <v>0</v>
      </c>
      <c r="AS926">
        <f t="shared" si="362"/>
        <v>0</v>
      </c>
      <c r="AT926">
        <f t="shared" si="363"/>
        <v>0</v>
      </c>
      <c r="AU926">
        <f t="shared" si="364"/>
        <v>0</v>
      </c>
      <c r="AV926">
        <f t="shared" si="365"/>
        <v>0</v>
      </c>
      <c r="AW926">
        <f t="shared" si="366"/>
        <v>0</v>
      </c>
      <c r="AX926">
        <f t="shared" si="367"/>
        <v>0</v>
      </c>
      <c r="AY926">
        <f t="shared" si="368"/>
        <v>0</v>
      </c>
      <c r="AZ926">
        <f t="shared" si="369"/>
        <v>0</v>
      </c>
      <c r="BA926">
        <f t="shared" si="370"/>
        <v>0</v>
      </c>
    </row>
    <row r="927" spans="1:53" ht="15" customHeight="1">
      <c r="A927" s="5"/>
      <c r="B927" s="6"/>
      <c r="C927" s="19" t="s">
        <v>6869</v>
      </c>
      <c r="D927" s="634" t="str">
        <f t="shared" si="371"/>
        <v/>
      </c>
      <c r="E927" s="669"/>
      <c r="F927" s="670"/>
      <c r="G927" s="752" t="str">
        <f t="shared" si="372"/>
        <v/>
      </c>
      <c r="H927" s="669"/>
      <c r="I927" s="669"/>
      <c r="J927" s="669"/>
      <c r="K927" s="669"/>
      <c r="L927" s="669"/>
      <c r="M927" s="669"/>
      <c r="N927" s="670"/>
      <c r="O927" s="112"/>
      <c r="P927" s="112"/>
      <c r="Q927" s="112"/>
      <c r="R927" s="112"/>
      <c r="S927" s="112"/>
      <c r="T927" s="112"/>
      <c r="U927" s="112"/>
      <c r="V927" s="112"/>
      <c r="W927" s="112"/>
      <c r="X927" s="112"/>
      <c r="Y927" s="112"/>
      <c r="Z927" s="112"/>
      <c r="AA927" s="112"/>
      <c r="AB927" s="112"/>
      <c r="AC927" s="112"/>
      <c r="AD927" s="112"/>
      <c r="AL927">
        <f t="shared" si="355"/>
        <v>0</v>
      </c>
      <c r="AM927">
        <f t="shared" si="356"/>
        <v>0</v>
      </c>
      <c r="AN927">
        <f t="shared" si="357"/>
        <v>0</v>
      </c>
      <c r="AO927">
        <f t="shared" si="358"/>
        <v>0</v>
      </c>
      <c r="AP927">
        <f t="shared" si="359"/>
        <v>0</v>
      </c>
      <c r="AQ927">
        <f t="shared" si="360"/>
        <v>0</v>
      </c>
      <c r="AR927">
        <f t="shared" si="361"/>
        <v>0</v>
      </c>
      <c r="AS927">
        <f t="shared" si="362"/>
        <v>0</v>
      </c>
      <c r="AT927">
        <f t="shared" si="363"/>
        <v>0</v>
      </c>
      <c r="AU927">
        <f t="shared" si="364"/>
        <v>0</v>
      </c>
      <c r="AV927">
        <f t="shared" si="365"/>
        <v>0</v>
      </c>
      <c r="AW927">
        <f t="shared" si="366"/>
        <v>0</v>
      </c>
      <c r="AX927">
        <f t="shared" si="367"/>
        <v>0</v>
      </c>
      <c r="AY927">
        <f t="shared" si="368"/>
        <v>0</v>
      </c>
      <c r="AZ927">
        <f t="shared" si="369"/>
        <v>0</v>
      </c>
      <c r="BA927">
        <f t="shared" si="370"/>
        <v>0</v>
      </c>
    </row>
    <row r="928" spans="1:53" ht="15" customHeight="1">
      <c r="A928" s="5"/>
      <c r="B928" s="6"/>
      <c r="C928" s="19" t="s">
        <v>6870</v>
      </c>
      <c r="D928" s="634" t="str">
        <f t="shared" si="371"/>
        <v/>
      </c>
      <c r="E928" s="669"/>
      <c r="F928" s="670"/>
      <c r="G928" s="752" t="str">
        <f t="shared" si="372"/>
        <v/>
      </c>
      <c r="H928" s="669"/>
      <c r="I928" s="669"/>
      <c r="J928" s="669"/>
      <c r="K928" s="669"/>
      <c r="L928" s="669"/>
      <c r="M928" s="669"/>
      <c r="N928" s="670"/>
      <c r="O928" s="112"/>
      <c r="P928" s="112"/>
      <c r="Q928" s="112"/>
      <c r="R928" s="112"/>
      <c r="S928" s="112"/>
      <c r="T928" s="112"/>
      <c r="U928" s="112"/>
      <c r="V928" s="112"/>
      <c r="W928" s="112"/>
      <c r="X928" s="112"/>
      <c r="Y928" s="112"/>
      <c r="Z928" s="112"/>
      <c r="AA928" s="112"/>
      <c r="AB928" s="112"/>
      <c r="AC928" s="112"/>
      <c r="AD928" s="112"/>
      <c r="AL928">
        <f t="shared" si="355"/>
        <v>0</v>
      </c>
      <c r="AM928">
        <f t="shared" si="356"/>
        <v>0</v>
      </c>
      <c r="AN928">
        <f t="shared" si="357"/>
        <v>0</v>
      </c>
      <c r="AO928">
        <f t="shared" si="358"/>
        <v>0</v>
      </c>
      <c r="AP928">
        <f t="shared" si="359"/>
        <v>0</v>
      </c>
      <c r="AQ928">
        <f t="shared" si="360"/>
        <v>0</v>
      </c>
      <c r="AR928">
        <f t="shared" si="361"/>
        <v>0</v>
      </c>
      <c r="AS928">
        <f t="shared" si="362"/>
        <v>0</v>
      </c>
      <c r="AT928">
        <f t="shared" si="363"/>
        <v>0</v>
      </c>
      <c r="AU928">
        <f t="shared" si="364"/>
        <v>0</v>
      </c>
      <c r="AV928">
        <f t="shared" si="365"/>
        <v>0</v>
      </c>
      <c r="AW928">
        <f t="shared" si="366"/>
        <v>0</v>
      </c>
      <c r="AX928">
        <f t="shared" si="367"/>
        <v>0</v>
      </c>
      <c r="AY928">
        <f t="shared" si="368"/>
        <v>0</v>
      </c>
      <c r="AZ928">
        <f t="shared" si="369"/>
        <v>0</v>
      </c>
      <c r="BA928">
        <f t="shared" si="370"/>
        <v>0</v>
      </c>
    </row>
    <row r="929" spans="1:53" ht="15" customHeight="1">
      <c r="A929" s="5"/>
      <c r="B929" s="6"/>
      <c r="C929" s="19" t="s">
        <v>6871</v>
      </c>
      <c r="D929" s="634" t="str">
        <f t="shared" si="371"/>
        <v/>
      </c>
      <c r="E929" s="669"/>
      <c r="F929" s="670"/>
      <c r="G929" s="752" t="str">
        <f t="shared" si="372"/>
        <v/>
      </c>
      <c r="H929" s="669"/>
      <c r="I929" s="669"/>
      <c r="J929" s="669"/>
      <c r="K929" s="669"/>
      <c r="L929" s="669"/>
      <c r="M929" s="669"/>
      <c r="N929" s="670"/>
      <c r="O929" s="112"/>
      <c r="P929" s="112"/>
      <c r="Q929" s="112"/>
      <c r="R929" s="112"/>
      <c r="S929" s="112"/>
      <c r="T929" s="112"/>
      <c r="U929" s="112"/>
      <c r="V929" s="112"/>
      <c r="W929" s="112"/>
      <c r="X929" s="112"/>
      <c r="Y929" s="112"/>
      <c r="Z929" s="112"/>
      <c r="AA929" s="112"/>
      <c r="AB929" s="112"/>
      <c r="AC929" s="112"/>
      <c r="AD929" s="112"/>
      <c r="AL929">
        <f t="shared" si="355"/>
        <v>0</v>
      </c>
      <c r="AM929">
        <f t="shared" si="356"/>
        <v>0</v>
      </c>
      <c r="AN929">
        <f t="shared" si="357"/>
        <v>0</v>
      </c>
      <c r="AO929">
        <f t="shared" si="358"/>
        <v>0</v>
      </c>
      <c r="AP929">
        <f t="shared" si="359"/>
        <v>0</v>
      </c>
      <c r="AQ929">
        <f t="shared" si="360"/>
        <v>0</v>
      </c>
      <c r="AR929">
        <f t="shared" si="361"/>
        <v>0</v>
      </c>
      <c r="AS929">
        <f t="shared" si="362"/>
        <v>0</v>
      </c>
      <c r="AT929">
        <f t="shared" si="363"/>
        <v>0</v>
      </c>
      <c r="AU929">
        <f t="shared" si="364"/>
        <v>0</v>
      </c>
      <c r="AV929">
        <f t="shared" si="365"/>
        <v>0</v>
      </c>
      <c r="AW929">
        <f t="shared" si="366"/>
        <v>0</v>
      </c>
      <c r="AX929">
        <f t="shared" si="367"/>
        <v>0</v>
      </c>
      <c r="AY929">
        <f t="shared" si="368"/>
        <v>0</v>
      </c>
      <c r="AZ929">
        <f t="shared" si="369"/>
        <v>0</v>
      </c>
      <c r="BA929">
        <f t="shared" si="370"/>
        <v>0</v>
      </c>
    </row>
    <row r="930" spans="1:53" ht="15" customHeight="1">
      <c r="A930" s="5"/>
      <c r="B930" s="6"/>
      <c r="C930" s="19" t="s">
        <v>6872</v>
      </c>
      <c r="D930" s="634" t="str">
        <f t="shared" si="371"/>
        <v/>
      </c>
      <c r="E930" s="669"/>
      <c r="F930" s="670"/>
      <c r="G930" s="752" t="str">
        <f t="shared" si="372"/>
        <v/>
      </c>
      <c r="H930" s="669"/>
      <c r="I930" s="669"/>
      <c r="J930" s="669"/>
      <c r="K930" s="669"/>
      <c r="L930" s="669"/>
      <c r="M930" s="669"/>
      <c r="N930" s="670"/>
      <c r="O930" s="112"/>
      <c r="P930" s="112"/>
      <c r="Q930" s="112"/>
      <c r="R930" s="112"/>
      <c r="S930" s="112"/>
      <c r="T930" s="112"/>
      <c r="U930" s="112"/>
      <c r="V930" s="112"/>
      <c r="W930" s="112"/>
      <c r="X930" s="112"/>
      <c r="Y930" s="112"/>
      <c r="Z930" s="112"/>
      <c r="AA930" s="112"/>
      <c r="AB930" s="112"/>
      <c r="AC930" s="112"/>
      <c r="AD930" s="112"/>
      <c r="AL930">
        <f t="shared" si="355"/>
        <v>0</v>
      </c>
      <c r="AM930">
        <f t="shared" si="356"/>
        <v>0</v>
      </c>
      <c r="AN930">
        <f t="shared" si="357"/>
        <v>0</v>
      </c>
      <c r="AO930">
        <f t="shared" si="358"/>
        <v>0</v>
      </c>
      <c r="AP930">
        <f t="shared" si="359"/>
        <v>0</v>
      </c>
      <c r="AQ930">
        <f t="shared" si="360"/>
        <v>0</v>
      </c>
      <c r="AR930">
        <f t="shared" si="361"/>
        <v>0</v>
      </c>
      <c r="AS930">
        <f t="shared" si="362"/>
        <v>0</v>
      </c>
      <c r="AT930">
        <f t="shared" si="363"/>
        <v>0</v>
      </c>
      <c r="AU930">
        <f t="shared" si="364"/>
        <v>0</v>
      </c>
      <c r="AV930">
        <f t="shared" si="365"/>
        <v>0</v>
      </c>
      <c r="AW930">
        <f t="shared" si="366"/>
        <v>0</v>
      </c>
      <c r="AX930">
        <f t="shared" si="367"/>
        <v>0</v>
      </c>
      <c r="AY930">
        <f t="shared" si="368"/>
        <v>0</v>
      </c>
      <c r="AZ930">
        <f t="shared" si="369"/>
        <v>0</v>
      </c>
      <c r="BA930">
        <f t="shared" si="370"/>
        <v>0</v>
      </c>
    </row>
    <row r="931" spans="1:53" ht="15" customHeight="1">
      <c r="A931" s="5"/>
      <c r="B931" s="6"/>
      <c r="C931" s="19" t="s">
        <v>6873</v>
      </c>
      <c r="D931" s="634" t="str">
        <f t="shared" si="371"/>
        <v/>
      </c>
      <c r="E931" s="669"/>
      <c r="F931" s="670"/>
      <c r="G931" s="752" t="str">
        <f t="shared" si="372"/>
        <v/>
      </c>
      <c r="H931" s="669"/>
      <c r="I931" s="669"/>
      <c r="J931" s="669"/>
      <c r="K931" s="669"/>
      <c r="L931" s="669"/>
      <c r="M931" s="669"/>
      <c r="N931" s="670"/>
      <c r="O931" s="112"/>
      <c r="P931" s="112"/>
      <c r="Q931" s="112"/>
      <c r="R931" s="112"/>
      <c r="S931" s="112"/>
      <c r="T931" s="112"/>
      <c r="U931" s="112"/>
      <c r="V931" s="112"/>
      <c r="W931" s="112"/>
      <c r="X931" s="112"/>
      <c r="Y931" s="112"/>
      <c r="Z931" s="112"/>
      <c r="AA931" s="112"/>
      <c r="AB931" s="112"/>
      <c r="AC931" s="112"/>
      <c r="AD931" s="112"/>
      <c r="AL931">
        <f t="shared" si="355"/>
        <v>0</v>
      </c>
      <c r="AM931">
        <f t="shared" si="356"/>
        <v>0</v>
      </c>
      <c r="AN931">
        <f t="shared" si="357"/>
        <v>0</v>
      </c>
      <c r="AO931">
        <f t="shared" si="358"/>
        <v>0</v>
      </c>
      <c r="AP931">
        <f t="shared" si="359"/>
        <v>0</v>
      </c>
      <c r="AQ931">
        <f t="shared" si="360"/>
        <v>0</v>
      </c>
      <c r="AR931">
        <f t="shared" si="361"/>
        <v>0</v>
      </c>
      <c r="AS931">
        <f t="shared" si="362"/>
        <v>0</v>
      </c>
      <c r="AT931">
        <f t="shared" si="363"/>
        <v>0</v>
      </c>
      <c r="AU931">
        <f t="shared" si="364"/>
        <v>0</v>
      </c>
      <c r="AV931">
        <f t="shared" si="365"/>
        <v>0</v>
      </c>
      <c r="AW931">
        <f t="shared" si="366"/>
        <v>0</v>
      </c>
      <c r="AX931">
        <f t="shared" si="367"/>
        <v>0</v>
      </c>
      <c r="AY931">
        <f t="shared" si="368"/>
        <v>0</v>
      </c>
      <c r="AZ931">
        <f t="shared" si="369"/>
        <v>0</v>
      </c>
      <c r="BA931">
        <f t="shared" si="370"/>
        <v>0</v>
      </c>
    </row>
    <row r="932" spans="1:53" ht="15" customHeight="1">
      <c r="A932" s="5"/>
      <c r="B932" s="6"/>
      <c r="C932" s="19" t="s">
        <v>6874</v>
      </c>
      <c r="D932" s="634" t="str">
        <f t="shared" si="371"/>
        <v/>
      </c>
      <c r="E932" s="669"/>
      <c r="F932" s="670"/>
      <c r="G932" s="752" t="str">
        <f t="shared" si="372"/>
        <v/>
      </c>
      <c r="H932" s="669"/>
      <c r="I932" s="669"/>
      <c r="J932" s="669"/>
      <c r="K932" s="669"/>
      <c r="L932" s="669"/>
      <c r="M932" s="669"/>
      <c r="N932" s="670"/>
      <c r="O932" s="112"/>
      <c r="P932" s="112"/>
      <c r="Q932" s="112"/>
      <c r="R932" s="112"/>
      <c r="S932" s="112"/>
      <c r="T932" s="112"/>
      <c r="U932" s="112"/>
      <c r="V932" s="112"/>
      <c r="W932" s="112"/>
      <c r="X932" s="112"/>
      <c r="Y932" s="112"/>
      <c r="Z932" s="112"/>
      <c r="AA932" s="112"/>
      <c r="AB932" s="112"/>
      <c r="AC932" s="112"/>
      <c r="AD932" s="112"/>
      <c r="AL932">
        <f t="shared" si="355"/>
        <v>0</v>
      </c>
      <c r="AM932">
        <f t="shared" si="356"/>
        <v>0</v>
      </c>
      <c r="AN932">
        <f t="shared" si="357"/>
        <v>0</v>
      </c>
      <c r="AO932">
        <f t="shared" si="358"/>
        <v>0</v>
      </c>
      <c r="AP932">
        <f t="shared" si="359"/>
        <v>0</v>
      </c>
      <c r="AQ932">
        <f t="shared" si="360"/>
        <v>0</v>
      </c>
      <c r="AR932">
        <f t="shared" si="361"/>
        <v>0</v>
      </c>
      <c r="AS932">
        <f t="shared" si="362"/>
        <v>0</v>
      </c>
      <c r="AT932">
        <f t="shared" si="363"/>
        <v>0</v>
      </c>
      <c r="AU932">
        <f t="shared" si="364"/>
        <v>0</v>
      </c>
      <c r="AV932">
        <f t="shared" si="365"/>
        <v>0</v>
      </c>
      <c r="AW932">
        <f t="shared" si="366"/>
        <v>0</v>
      </c>
      <c r="AX932">
        <f t="shared" si="367"/>
        <v>0</v>
      </c>
      <c r="AY932">
        <f t="shared" si="368"/>
        <v>0</v>
      </c>
      <c r="AZ932">
        <f t="shared" si="369"/>
        <v>0</v>
      </c>
      <c r="BA932">
        <f t="shared" si="370"/>
        <v>0</v>
      </c>
    </row>
    <row r="933" spans="1:53" ht="15" customHeight="1">
      <c r="A933" s="5"/>
      <c r="B933" s="6"/>
      <c r="C933" s="19" t="s">
        <v>6875</v>
      </c>
      <c r="D933" s="634" t="str">
        <f t="shared" si="371"/>
        <v/>
      </c>
      <c r="E933" s="669"/>
      <c r="F933" s="670"/>
      <c r="G933" s="752" t="str">
        <f t="shared" si="372"/>
        <v/>
      </c>
      <c r="H933" s="669"/>
      <c r="I933" s="669"/>
      <c r="J933" s="669"/>
      <c r="K933" s="669"/>
      <c r="L933" s="669"/>
      <c r="M933" s="669"/>
      <c r="N933" s="670"/>
      <c r="O933" s="112"/>
      <c r="P933" s="112"/>
      <c r="Q933" s="112"/>
      <c r="R933" s="112"/>
      <c r="S933" s="112"/>
      <c r="T933" s="112"/>
      <c r="U933" s="112"/>
      <c r="V933" s="112"/>
      <c r="W933" s="112"/>
      <c r="X933" s="112"/>
      <c r="Y933" s="112"/>
      <c r="Z933" s="112"/>
      <c r="AA933" s="112"/>
      <c r="AB933" s="112"/>
      <c r="AC933" s="112"/>
      <c r="AD933" s="112"/>
      <c r="AL933">
        <f t="shared" si="355"/>
        <v>0</v>
      </c>
      <c r="AM933">
        <f t="shared" si="356"/>
        <v>0</v>
      </c>
      <c r="AN933">
        <f t="shared" si="357"/>
        <v>0</v>
      </c>
      <c r="AO933">
        <f t="shared" si="358"/>
        <v>0</v>
      </c>
      <c r="AP933">
        <f t="shared" si="359"/>
        <v>0</v>
      </c>
      <c r="AQ933">
        <f t="shared" si="360"/>
        <v>0</v>
      </c>
      <c r="AR933">
        <f t="shared" si="361"/>
        <v>0</v>
      </c>
      <c r="AS933">
        <f t="shared" si="362"/>
        <v>0</v>
      </c>
      <c r="AT933">
        <f t="shared" si="363"/>
        <v>0</v>
      </c>
      <c r="AU933">
        <f t="shared" si="364"/>
        <v>0</v>
      </c>
      <c r="AV933">
        <f t="shared" si="365"/>
        <v>0</v>
      </c>
      <c r="AW933">
        <f t="shared" si="366"/>
        <v>0</v>
      </c>
      <c r="AX933">
        <f t="shared" si="367"/>
        <v>0</v>
      </c>
      <c r="AY933">
        <f t="shared" si="368"/>
        <v>0</v>
      </c>
      <c r="AZ933">
        <f t="shared" si="369"/>
        <v>0</v>
      </c>
      <c r="BA933">
        <f t="shared" si="370"/>
        <v>0</v>
      </c>
    </row>
    <row r="934" spans="1:53" ht="15" customHeight="1">
      <c r="A934" s="5"/>
      <c r="B934" s="6"/>
      <c r="C934" s="19" t="s">
        <v>6876</v>
      </c>
      <c r="D934" s="634" t="str">
        <f t="shared" si="371"/>
        <v/>
      </c>
      <c r="E934" s="669"/>
      <c r="F934" s="670"/>
      <c r="G934" s="752" t="str">
        <f t="shared" si="372"/>
        <v/>
      </c>
      <c r="H934" s="669"/>
      <c r="I934" s="669"/>
      <c r="J934" s="669"/>
      <c r="K934" s="669"/>
      <c r="L934" s="669"/>
      <c r="M934" s="669"/>
      <c r="N934" s="670"/>
      <c r="O934" s="112"/>
      <c r="P934" s="112"/>
      <c r="Q934" s="112"/>
      <c r="R934" s="112"/>
      <c r="S934" s="112"/>
      <c r="T934" s="112"/>
      <c r="U934" s="112"/>
      <c r="V934" s="112"/>
      <c r="W934" s="112"/>
      <c r="X934" s="112"/>
      <c r="Y934" s="112"/>
      <c r="Z934" s="112"/>
      <c r="AA934" s="112"/>
      <c r="AB934" s="112"/>
      <c r="AC934" s="112"/>
      <c r="AD934" s="112"/>
      <c r="AL934">
        <f t="shared" si="355"/>
        <v>0</v>
      </c>
      <c r="AM934">
        <f t="shared" si="356"/>
        <v>0</v>
      </c>
      <c r="AN934">
        <f t="shared" si="357"/>
        <v>0</v>
      </c>
      <c r="AO934">
        <f t="shared" si="358"/>
        <v>0</v>
      </c>
      <c r="AP934">
        <f t="shared" si="359"/>
        <v>0</v>
      </c>
      <c r="AQ934">
        <f t="shared" si="360"/>
        <v>0</v>
      </c>
      <c r="AR934">
        <f t="shared" si="361"/>
        <v>0</v>
      </c>
      <c r="AS934">
        <f t="shared" si="362"/>
        <v>0</v>
      </c>
      <c r="AT934">
        <f t="shared" si="363"/>
        <v>0</v>
      </c>
      <c r="AU934">
        <f t="shared" si="364"/>
        <v>0</v>
      </c>
      <c r="AV934">
        <f t="shared" si="365"/>
        <v>0</v>
      </c>
      <c r="AW934">
        <f t="shared" si="366"/>
        <v>0</v>
      </c>
      <c r="AX934">
        <f t="shared" si="367"/>
        <v>0</v>
      </c>
      <c r="AY934">
        <f t="shared" si="368"/>
        <v>0</v>
      </c>
      <c r="AZ934">
        <f t="shared" si="369"/>
        <v>0</v>
      </c>
      <c r="BA934">
        <f t="shared" si="370"/>
        <v>0</v>
      </c>
    </row>
    <row r="935" spans="1:53" ht="15" customHeight="1">
      <c r="A935" s="5"/>
      <c r="B935" s="6"/>
      <c r="C935" s="19" t="s">
        <v>6877</v>
      </c>
      <c r="D935" s="634" t="str">
        <f t="shared" si="371"/>
        <v/>
      </c>
      <c r="E935" s="669"/>
      <c r="F935" s="670"/>
      <c r="G935" s="752" t="str">
        <f t="shared" si="372"/>
        <v/>
      </c>
      <c r="H935" s="669"/>
      <c r="I935" s="669"/>
      <c r="J935" s="669"/>
      <c r="K935" s="669"/>
      <c r="L935" s="669"/>
      <c r="M935" s="669"/>
      <c r="N935" s="670"/>
      <c r="O935" s="112"/>
      <c r="P935" s="112"/>
      <c r="Q935" s="112"/>
      <c r="R935" s="112"/>
      <c r="S935" s="112"/>
      <c r="T935" s="112"/>
      <c r="U935" s="112"/>
      <c r="V935" s="112"/>
      <c r="W935" s="112"/>
      <c r="X935" s="112"/>
      <c r="Y935" s="112"/>
      <c r="Z935" s="112"/>
      <c r="AA935" s="112"/>
      <c r="AB935" s="112"/>
      <c r="AC935" s="112"/>
      <c r="AD935" s="112"/>
      <c r="AL935">
        <f t="shared" si="355"/>
        <v>0</v>
      </c>
      <c r="AM935">
        <f t="shared" si="356"/>
        <v>0</v>
      </c>
      <c r="AN935">
        <f t="shared" si="357"/>
        <v>0</v>
      </c>
      <c r="AO935">
        <f t="shared" si="358"/>
        <v>0</v>
      </c>
      <c r="AP935">
        <f t="shared" si="359"/>
        <v>0</v>
      </c>
      <c r="AQ935">
        <f t="shared" si="360"/>
        <v>0</v>
      </c>
      <c r="AR935">
        <f t="shared" si="361"/>
        <v>0</v>
      </c>
      <c r="AS935">
        <f t="shared" si="362"/>
        <v>0</v>
      </c>
      <c r="AT935">
        <f t="shared" si="363"/>
        <v>0</v>
      </c>
      <c r="AU935">
        <f t="shared" si="364"/>
        <v>0</v>
      </c>
      <c r="AV935">
        <f t="shared" si="365"/>
        <v>0</v>
      </c>
      <c r="AW935">
        <f t="shared" si="366"/>
        <v>0</v>
      </c>
      <c r="AX935">
        <f t="shared" si="367"/>
        <v>0</v>
      </c>
      <c r="AY935">
        <f t="shared" si="368"/>
        <v>0</v>
      </c>
      <c r="AZ935">
        <f t="shared" si="369"/>
        <v>0</v>
      </c>
      <c r="BA935">
        <f t="shared" si="370"/>
        <v>0</v>
      </c>
    </row>
    <row r="936" spans="1:53" ht="15" customHeight="1">
      <c r="A936" s="5"/>
      <c r="B936" s="6"/>
      <c r="C936" s="19" t="s">
        <v>6878</v>
      </c>
      <c r="D936" s="634" t="str">
        <f t="shared" si="371"/>
        <v/>
      </c>
      <c r="E936" s="669"/>
      <c r="F936" s="670"/>
      <c r="G936" s="752" t="str">
        <f t="shared" si="372"/>
        <v/>
      </c>
      <c r="H936" s="669"/>
      <c r="I936" s="669"/>
      <c r="J936" s="669"/>
      <c r="K936" s="669"/>
      <c r="L936" s="669"/>
      <c r="M936" s="669"/>
      <c r="N936" s="670"/>
      <c r="O936" s="112"/>
      <c r="P936" s="112"/>
      <c r="Q936" s="112"/>
      <c r="R936" s="112"/>
      <c r="S936" s="112"/>
      <c r="T936" s="112"/>
      <c r="U936" s="112"/>
      <c r="V936" s="112"/>
      <c r="W936" s="112"/>
      <c r="X936" s="112"/>
      <c r="Y936" s="112"/>
      <c r="Z936" s="112"/>
      <c r="AA936" s="112"/>
      <c r="AB936" s="112"/>
      <c r="AC936" s="112"/>
      <c r="AD936" s="112"/>
      <c r="AL936">
        <f t="shared" si="355"/>
        <v>0</v>
      </c>
      <c r="AM936">
        <f t="shared" si="356"/>
        <v>0</v>
      </c>
      <c r="AN936">
        <f t="shared" si="357"/>
        <v>0</v>
      </c>
      <c r="AO936">
        <f t="shared" si="358"/>
        <v>0</v>
      </c>
      <c r="AP936">
        <f t="shared" si="359"/>
        <v>0</v>
      </c>
      <c r="AQ936">
        <f t="shared" si="360"/>
        <v>0</v>
      </c>
      <c r="AR936">
        <f t="shared" si="361"/>
        <v>0</v>
      </c>
      <c r="AS936">
        <f t="shared" si="362"/>
        <v>0</v>
      </c>
      <c r="AT936">
        <f t="shared" si="363"/>
        <v>0</v>
      </c>
      <c r="AU936">
        <f t="shared" si="364"/>
        <v>0</v>
      </c>
      <c r="AV936">
        <f t="shared" si="365"/>
        <v>0</v>
      </c>
      <c r="AW936">
        <f t="shared" si="366"/>
        <v>0</v>
      </c>
      <c r="AX936">
        <f t="shared" si="367"/>
        <v>0</v>
      </c>
      <c r="AY936">
        <f t="shared" si="368"/>
        <v>0</v>
      </c>
      <c r="AZ936">
        <f t="shared" si="369"/>
        <v>0</v>
      </c>
      <c r="BA936">
        <f t="shared" si="370"/>
        <v>0</v>
      </c>
    </row>
    <row r="937" spans="1:53" ht="15" customHeight="1">
      <c r="A937" s="5"/>
      <c r="B937" s="6"/>
      <c r="C937" s="19" t="s">
        <v>6879</v>
      </c>
      <c r="D937" s="634" t="str">
        <f t="shared" si="371"/>
        <v/>
      </c>
      <c r="E937" s="669"/>
      <c r="F937" s="670"/>
      <c r="G937" s="752" t="str">
        <f t="shared" si="372"/>
        <v/>
      </c>
      <c r="H937" s="669"/>
      <c r="I937" s="669"/>
      <c r="J937" s="669"/>
      <c r="K937" s="669"/>
      <c r="L937" s="669"/>
      <c r="M937" s="669"/>
      <c r="N937" s="670"/>
      <c r="O937" s="112"/>
      <c r="P937" s="112"/>
      <c r="Q937" s="112"/>
      <c r="R937" s="112"/>
      <c r="S937" s="112"/>
      <c r="T937" s="112"/>
      <c r="U937" s="112"/>
      <c r="V937" s="112"/>
      <c r="W937" s="112"/>
      <c r="X937" s="112"/>
      <c r="Y937" s="112"/>
      <c r="Z937" s="112"/>
      <c r="AA937" s="112"/>
      <c r="AB937" s="112"/>
      <c r="AC937" s="112"/>
      <c r="AD937" s="112"/>
      <c r="AL937">
        <f t="shared" si="355"/>
        <v>0</v>
      </c>
      <c r="AM937">
        <f t="shared" si="356"/>
        <v>0</v>
      </c>
      <c r="AN937">
        <f t="shared" si="357"/>
        <v>0</v>
      </c>
      <c r="AO937">
        <f t="shared" si="358"/>
        <v>0</v>
      </c>
      <c r="AP937">
        <f t="shared" si="359"/>
        <v>0</v>
      </c>
      <c r="AQ937">
        <f t="shared" si="360"/>
        <v>0</v>
      </c>
      <c r="AR937">
        <f t="shared" si="361"/>
        <v>0</v>
      </c>
      <c r="AS937">
        <f t="shared" si="362"/>
        <v>0</v>
      </c>
      <c r="AT937">
        <f t="shared" si="363"/>
        <v>0</v>
      </c>
      <c r="AU937">
        <f t="shared" si="364"/>
        <v>0</v>
      </c>
      <c r="AV937">
        <f t="shared" si="365"/>
        <v>0</v>
      </c>
      <c r="AW937">
        <f t="shared" si="366"/>
        <v>0</v>
      </c>
      <c r="AX937">
        <f t="shared" si="367"/>
        <v>0</v>
      </c>
      <c r="AY937">
        <f t="shared" si="368"/>
        <v>0</v>
      </c>
      <c r="AZ937">
        <f t="shared" si="369"/>
        <v>0</v>
      </c>
      <c r="BA937">
        <f t="shared" si="370"/>
        <v>0</v>
      </c>
    </row>
    <row r="938" spans="1:53" ht="15" customHeight="1">
      <c r="A938" s="5"/>
      <c r="B938" s="6"/>
      <c r="C938" s="19" t="s">
        <v>6880</v>
      </c>
      <c r="D938" s="634" t="str">
        <f t="shared" si="371"/>
        <v/>
      </c>
      <c r="E938" s="669"/>
      <c r="F938" s="670"/>
      <c r="G938" s="752" t="str">
        <f t="shared" si="372"/>
        <v/>
      </c>
      <c r="H938" s="669"/>
      <c r="I938" s="669"/>
      <c r="J938" s="669"/>
      <c r="K938" s="669"/>
      <c r="L938" s="669"/>
      <c r="M938" s="669"/>
      <c r="N938" s="670"/>
      <c r="O938" s="112"/>
      <c r="P938" s="112"/>
      <c r="Q938" s="112"/>
      <c r="R938" s="112"/>
      <c r="S938" s="112"/>
      <c r="T938" s="112"/>
      <c r="U938" s="112"/>
      <c r="V938" s="112"/>
      <c r="W938" s="112"/>
      <c r="X938" s="112"/>
      <c r="Y938" s="112"/>
      <c r="Z938" s="112"/>
      <c r="AA938" s="112"/>
      <c r="AB938" s="112"/>
      <c r="AC938" s="112"/>
      <c r="AD938" s="112"/>
      <c r="AL938">
        <f t="shared" si="355"/>
        <v>0</v>
      </c>
      <c r="AM938">
        <f t="shared" si="356"/>
        <v>0</v>
      </c>
      <c r="AN938">
        <f t="shared" si="357"/>
        <v>0</v>
      </c>
      <c r="AO938">
        <f t="shared" si="358"/>
        <v>0</v>
      </c>
      <c r="AP938">
        <f t="shared" si="359"/>
        <v>0</v>
      </c>
      <c r="AQ938">
        <f t="shared" si="360"/>
        <v>0</v>
      </c>
      <c r="AR938">
        <f t="shared" si="361"/>
        <v>0</v>
      </c>
      <c r="AS938">
        <f t="shared" si="362"/>
        <v>0</v>
      </c>
      <c r="AT938">
        <f t="shared" si="363"/>
        <v>0</v>
      </c>
      <c r="AU938">
        <f t="shared" si="364"/>
        <v>0</v>
      </c>
      <c r="AV938">
        <f t="shared" si="365"/>
        <v>0</v>
      </c>
      <c r="AW938">
        <f t="shared" si="366"/>
        <v>0</v>
      </c>
      <c r="AX938">
        <f t="shared" si="367"/>
        <v>0</v>
      </c>
      <c r="AY938">
        <f t="shared" si="368"/>
        <v>0</v>
      </c>
      <c r="AZ938">
        <f t="shared" si="369"/>
        <v>0</v>
      </c>
      <c r="BA938">
        <f t="shared" si="370"/>
        <v>0</v>
      </c>
    </row>
    <row r="939" spans="1:53" ht="15" customHeight="1">
      <c r="A939" s="5"/>
      <c r="B939" s="6"/>
      <c r="C939" s="19" t="s">
        <v>6881</v>
      </c>
      <c r="D939" s="634" t="str">
        <f t="shared" si="371"/>
        <v/>
      </c>
      <c r="E939" s="669"/>
      <c r="F939" s="670"/>
      <c r="G939" s="752" t="str">
        <f t="shared" si="372"/>
        <v/>
      </c>
      <c r="H939" s="669"/>
      <c r="I939" s="669"/>
      <c r="J939" s="669"/>
      <c r="K939" s="669"/>
      <c r="L939" s="669"/>
      <c r="M939" s="669"/>
      <c r="N939" s="670"/>
      <c r="O939" s="112"/>
      <c r="P939" s="112"/>
      <c r="Q939" s="112"/>
      <c r="R939" s="112"/>
      <c r="S939" s="112"/>
      <c r="T939" s="112"/>
      <c r="U939" s="112"/>
      <c r="V939" s="112"/>
      <c r="W939" s="112"/>
      <c r="X939" s="112"/>
      <c r="Y939" s="112"/>
      <c r="Z939" s="112"/>
      <c r="AA939" s="112"/>
      <c r="AB939" s="112"/>
      <c r="AC939" s="112"/>
      <c r="AD939" s="112"/>
      <c r="AL939">
        <f t="shared" si="355"/>
        <v>0</v>
      </c>
      <c r="AM939">
        <f t="shared" si="356"/>
        <v>0</v>
      </c>
      <c r="AN939">
        <f t="shared" si="357"/>
        <v>0</v>
      </c>
      <c r="AO939">
        <f t="shared" si="358"/>
        <v>0</v>
      </c>
      <c r="AP939">
        <f t="shared" si="359"/>
        <v>0</v>
      </c>
      <c r="AQ939">
        <f t="shared" si="360"/>
        <v>0</v>
      </c>
      <c r="AR939">
        <f t="shared" si="361"/>
        <v>0</v>
      </c>
      <c r="AS939">
        <f t="shared" si="362"/>
        <v>0</v>
      </c>
      <c r="AT939">
        <f t="shared" si="363"/>
        <v>0</v>
      </c>
      <c r="AU939">
        <f t="shared" si="364"/>
        <v>0</v>
      </c>
      <c r="AV939">
        <f t="shared" si="365"/>
        <v>0</v>
      </c>
      <c r="AW939">
        <f t="shared" si="366"/>
        <v>0</v>
      </c>
      <c r="AX939">
        <f t="shared" si="367"/>
        <v>0</v>
      </c>
      <c r="AY939">
        <f t="shared" si="368"/>
        <v>0</v>
      </c>
      <c r="AZ939">
        <f t="shared" si="369"/>
        <v>0</v>
      </c>
      <c r="BA939">
        <f t="shared" si="370"/>
        <v>0</v>
      </c>
    </row>
    <row r="940" spans="1:53" ht="15" customHeight="1">
      <c r="A940" s="5"/>
      <c r="B940" s="6"/>
      <c r="C940" s="19" t="s">
        <v>6882</v>
      </c>
      <c r="D940" s="634" t="str">
        <f t="shared" si="371"/>
        <v/>
      </c>
      <c r="E940" s="669"/>
      <c r="F940" s="670"/>
      <c r="G940" s="752" t="str">
        <f t="shared" si="372"/>
        <v/>
      </c>
      <c r="H940" s="669"/>
      <c r="I940" s="669"/>
      <c r="J940" s="669"/>
      <c r="K940" s="669"/>
      <c r="L940" s="669"/>
      <c r="M940" s="669"/>
      <c r="N940" s="670"/>
      <c r="O940" s="112"/>
      <c r="P940" s="112"/>
      <c r="Q940" s="112"/>
      <c r="R940" s="112"/>
      <c r="S940" s="112"/>
      <c r="T940" s="112"/>
      <c r="U940" s="112"/>
      <c r="V940" s="112"/>
      <c r="W940" s="112"/>
      <c r="X940" s="112"/>
      <c r="Y940" s="112"/>
      <c r="Z940" s="112"/>
      <c r="AA940" s="112"/>
      <c r="AB940" s="112"/>
      <c r="AC940" s="112"/>
      <c r="AD940" s="112"/>
      <c r="AL940">
        <f t="shared" si="355"/>
        <v>0</v>
      </c>
      <c r="AM940">
        <f t="shared" si="356"/>
        <v>0</v>
      </c>
      <c r="AN940">
        <f t="shared" si="357"/>
        <v>0</v>
      </c>
      <c r="AO940">
        <f t="shared" si="358"/>
        <v>0</v>
      </c>
      <c r="AP940">
        <f t="shared" si="359"/>
        <v>0</v>
      </c>
      <c r="AQ940">
        <f t="shared" si="360"/>
        <v>0</v>
      </c>
      <c r="AR940">
        <f t="shared" si="361"/>
        <v>0</v>
      </c>
      <c r="AS940">
        <f t="shared" si="362"/>
        <v>0</v>
      </c>
      <c r="AT940">
        <f t="shared" si="363"/>
        <v>0</v>
      </c>
      <c r="AU940">
        <f t="shared" si="364"/>
        <v>0</v>
      </c>
      <c r="AV940">
        <f t="shared" si="365"/>
        <v>0</v>
      </c>
      <c r="AW940">
        <f t="shared" si="366"/>
        <v>0</v>
      </c>
      <c r="AX940">
        <f t="shared" si="367"/>
        <v>0</v>
      </c>
      <c r="AY940">
        <f t="shared" si="368"/>
        <v>0</v>
      </c>
      <c r="AZ940">
        <f t="shared" si="369"/>
        <v>0</v>
      </c>
      <c r="BA940">
        <f t="shared" si="370"/>
        <v>0</v>
      </c>
    </row>
    <row r="941" spans="1:53" ht="15" customHeight="1">
      <c r="A941" s="5"/>
      <c r="B941" s="6"/>
      <c r="C941" s="19" t="s">
        <v>6883</v>
      </c>
      <c r="D941" s="634" t="str">
        <f t="shared" si="371"/>
        <v/>
      </c>
      <c r="E941" s="669"/>
      <c r="F941" s="670"/>
      <c r="G941" s="752" t="str">
        <f t="shared" si="372"/>
        <v/>
      </c>
      <c r="H941" s="669"/>
      <c r="I941" s="669"/>
      <c r="J941" s="669"/>
      <c r="K941" s="669"/>
      <c r="L941" s="669"/>
      <c r="M941" s="669"/>
      <c r="N941" s="670"/>
      <c r="O941" s="112"/>
      <c r="P941" s="112"/>
      <c r="Q941" s="112"/>
      <c r="R941" s="112"/>
      <c r="S941" s="112"/>
      <c r="T941" s="112"/>
      <c r="U941" s="112"/>
      <c r="V941" s="112"/>
      <c r="W941" s="112"/>
      <c r="X941" s="112"/>
      <c r="Y941" s="112"/>
      <c r="Z941" s="112"/>
      <c r="AA941" s="112"/>
      <c r="AB941" s="112"/>
      <c r="AC941" s="112"/>
      <c r="AD941" s="112"/>
      <c r="AL941">
        <f t="shared" si="355"/>
        <v>0</v>
      </c>
      <c r="AM941">
        <f t="shared" si="356"/>
        <v>0</v>
      </c>
      <c r="AN941">
        <f t="shared" si="357"/>
        <v>0</v>
      </c>
      <c r="AO941">
        <f t="shared" si="358"/>
        <v>0</v>
      </c>
      <c r="AP941">
        <f t="shared" si="359"/>
        <v>0</v>
      </c>
      <c r="AQ941">
        <f t="shared" si="360"/>
        <v>0</v>
      </c>
      <c r="AR941">
        <f t="shared" si="361"/>
        <v>0</v>
      </c>
      <c r="AS941">
        <f t="shared" si="362"/>
        <v>0</v>
      </c>
      <c r="AT941">
        <f t="shared" si="363"/>
        <v>0</v>
      </c>
      <c r="AU941">
        <f t="shared" si="364"/>
        <v>0</v>
      </c>
      <c r="AV941">
        <f t="shared" si="365"/>
        <v>0</v>
      </c>
      <c r="AW941">
        <f t="shared" si="366"/>
        <v>0</v>
      </c>
      <c r="AX941">
        <f t="shared" si="367"/>
        <v>0</v>
      </c>
      <c r="AY941">
        <f t="shared" si="368"/>
        <v>0</v>
      </c>
      <c r="AZ941">
        <f t="shared" si="369"/>
        <v>0</v>
      </c>
      <c r="BA941">
        <f t="shared" si="370"/>
        <v>0</v>
      </c>
    </row>
    <row r="942" spans="1:53" ht="15" customHeight="1">
      <c r="A942" s="5"/>
      <c r="B942" s="6"/>
      <c r="C942" s="19" t="s">
        <v>6884</v>
      </c>
      <c r="D942" s="634" t="str">
        <f t="shared" si="371"/>
        <v/>
      </c>
      <c r="E942" s="669"/>
      <c r="F942" s="670"/>
      <c r="G942" s="752" t="str">
        <f t="shared" si="372"/>
        <v/>
      </c>
      <c r="H942" s="669"/>
      <c r="I942" s="669"/>
      <c r="J942" s="669"/>
      <c r="K942" s="669"/>
      <c r="L942" s="669"/>
      <c r="M942" s="669"/>
      <c r="N942" s="670"/>
      <c r="O942" s="112"/>
      <c r="P942" s="112"/>
      <c r="Q942" s="112"/>
      <c r="R942" s="112"/>
      <c r="S942" s="112"/>
      <c r="T942" s="112"/>
      <c r="U942" s="112"/>
      <c r="V942" s="112"/>
      <c r="W942" s="112"/>
      <c r="X942" s="112"/>
      <c r="Y942" s="112"/>
      <c r="Z942" s="112"/>
      <c r="AA942" s="112"/>
      <c r="AB942" s="112"/>
      <c r="AC942" s="112"/>
      <c r="AD942" s="112"/>
      <c r="AL942">
        <f t="shared" si="355"/>
        <v>0</v>
      </c>
      <c r="AM942">
        <f t="shared" si="356"/>
        <v>0</v>
      </c>
      <c r="AN942">
        <f t="shared" si="357"/>
        <v>0</v>
      </c>
      <c r="AO942">
        <f t="shared" si="358"/>
        <v>0</v>
      </c>
      <c r="AP942">
        <f t="shared" si="359"/>
        <v>0</v>
      </c>
      <c r="AQ942">
        <f t="shared" si="360"/>
        <v>0</v>
      </c>
      <c r="AR942">
        <f t="shared" si="361"/>
        <v>0</v>
      </c>
      <c r="AS942">
        <f t="shared" si="362"/>
        <v>0</v>
      </c>
      <c r="AT942">
        <f t="shared" si="363"/>
        <v>0</v>
      </c>
      <c r="AU942">
        <f t="shared" si="364"/>
        <v>0</v>
      </c>
      <c r="AV942">
        <f t="shared" si="365"/>
        <v>0</v>
      </c>
      <c r="AW942">
        <f t="shared" si="366"/>
        <v>0</v>
      </c>
      <c r="AX942">
        <f t="shared" si="367"/>
        <v>0</v>
      </c>
      <c r="AY942">
        <f t="shared" si="368"/>
        <v>0</v>
      </c>
      <c r="AZ942">
        <f t="shared" si="369"/>
        <v>0</v>
      </c>
      <c r="BA942">
        <f t="shared" si="370"/>
        <v>0</v>
      </c>
    </row>
    <row r="943" spans="1:53" ht="15" customHeight="1">
      <c r="A943" s="5"/>
      <c r="B943" s="6"/>
      <c r="C943" s="19" t="s">
        <v>6885</v>
      </c>
      <c r="D943" s="634" t="str">
        <f t="shared" si="371"/>
        <v/>
      </c>
      <c r="E943" s="669"/>
      <c r="F943" s="670"/>
      <c r="G943" s="752" t="str">
        <f t="shared" si="372"/>
        <v/>
      </c>
      <c r="H943" s="669"/>
      <c r="I943" s="669"/>
      <c r="J943" s="669"/>
      <c r="K943" s="669"/>
      <c r="L943" s="669"/>
      <c r="M943" s="669"/>
      <c r="N943" s="670"/>
      <c r="O943" s="112"/>
      <c r="P943" s="112"/>
      <c r="Q943" s="112"/>
      <c r="R943" s="112"/>
      <c r="S943" s="112"/>
      <c r="T943" s="112"/>
      <c r="U943" s="112"/>
      <c r="V943" s="112"/>
      <c r="W943" s="112"/>
      <c r="X943" s="112"/>
      <c r="Y943" s="112"/>
      <c r="Z943" s="112"/>
      <c r="AA943" s="112"/>
      <c r="AB943" s="112"/>
      <c r="AC943" s="112"/>
      <c r="AD943" s="112"/>
      <c r="AL943">
        <f t="shared" si="355"/>
        <v>0</v>
      </c>
      <c r="AM943">
        <f t="shared" si="356"/>
        <v>0</v>
      </c>
      <c r="AN943">
        <f t="shared" si="357"/>
        <v>0</v>
      </c>
      <c r="AO943">
        <f t="shared" si="358"/>
        <v>0</v>
      </c>
      <c r="AP943">
        <f t="shared" si="359"/>
        <v>0</v>
      </c>
      <c r="AQ943">
        <f t="shared" si="360"/>
        <v>0</v>
      </c>
      <c r="AR943">
        <f t="shared" si="361"/>
        <v>0</v>
      </c>
      <c r="AS943">
        <f t="shared" si="362"/>
        <v>0</v>
      </c>
      <c r="AT943">
        <f t="shared" si="363"/>
        <v>0</v>
      </c>
      <c r="AU943">
        <f t="shared" si="364"/>
        <v>0</v>
      </c>
      <c r="AV943">
        <f t="shared" si="365"/>
        <v>0</v>
      </c>
      <c r="AW943">
        <f t="shared" si="366"/>
        <v>0</v>
      </c>
      <c r="AX943">
        <f t="shared" si="367"/>
        <v>0</v>
      </c>
      <c r="AY943">
        <f t="shared" si="368"/>
        <v>0</v>
      </c>
      <c r="AZ943">
        <f t="shared" si="369"/>
        <v>0</v>
      </c>
      <c r="BA943">
        <f t="shared" si="370"/>
        <v>0</v>
      </c>
    </row>
    <row r="944" spans="1:53" ht="15" customHeight="1">
      <c r="A944" s="5"/>
      <c r="B944" s="6"/>
      <c r="C944" s="19" t="s">
        <v>6886</v>
      </c>
      <c r="D944" s="634" t="str">
        <f t="shared" si="371"/>
        <v/>
      </c>
      <c r="E944" s="669"/>
      <c r="F944" s="670"/>
      <c r="G944" s="752" t="str">
        <f t="shared" si="372"/>
        <v/>
      </c>
      <c r="H944" s="669"/>
      <c r="I944" s="669"/>
      <c r="J944" s="669"/>
      <c r="K944" s="669"/>
      <c r="L944" s="669"/>
      <c r="M944" s="669"/>
      <c r="N944" s="670"/>
      <c r="O944" s="112"/>
      <c r="P944" s="112"/>
      <c r="Q944" s="112"/>
      <c r="R944" s="112"/>
      <c r="S944" s="112"/>
      <c r="T944" s="112"/>
      <c r="U944" s="112"/>
      <c r="V944" s="112"/>
      <c r="W944" s="112"/>
      <c r="X944" s="112"/>
      <c r="Y944" s="112"/>
      <c r="Z944" s="112"/>
      <c r="AA944" s="112"/>
      <c r="AB944" s="112"/>
      <c r="AC944" s="112"/>
      <c r="AD944" s="112"/>
      <c r="AL944">
        <f t="shared" si="355"/>
        <v>0</v>
      </c>
      <c r="AM944">
        <f t="shared" si="356"/>
        <v>0</v>
      </c>
      <c r="AN944">
        <f t="shared" si="357"/>
        <v>0</v>
      </c>
      <c r="AO944">
        <f t="shared" si="358"/>
        <v>0</v>
      </c>
      <c r="AP944">
        <f t="shared" si="359"/>
        <v>0</v>
      </c>
      <c r="AQ944">
        <f t="shared" si="360"/>
        <v>0</v>
      </c>
      <c r="AR944">
        <f t="shared" si="361"/>
        <v>0</v>
      </c>
      <c r="AS944">
        <f t="shared" si="362"/>
        <v>0</v>
      </c>
      <c r="AT944">
        <f t="shared" si="363"/>
        <v>0</v>
      </c>
      <c r="AU944">
        <f t="shared" si="364"/>
        <v>0</v>
      </c>
      <c r="AV944">
        <f t="shared" si="365"/>
        <v>0</v>
      </c>
      <c r="AW944">
        <f t="shared" si="366"/>
        <v>0</v>
      </c>
      <c r="AX944">
        <f t="shared" si="367"/>
        <v>0</v>
      </c>
      <c r="AY944">
        <f t="shared" si="368"/>
        <v>0</v>
      </c>
      <c r="AZ944">
        <f t="shared" si="369"/>
        <v>0</v>
      </c>
      <c r="BA944">
        <f t="shared" si="370"/>
        <v>0</v>
      </c>
    </row>
    <row r="945" spans="1:53" ht="15" customHeight="1">
      <c r="A945" s="5"/>
      <c r="B945" s="6"/>
      <c r="C945" s="19" t="s">
        <v>6887</v>
      </c>
      <c r="D945" s="634" t="str">
        <f t="shared" si="371"/>
        <v/>
      </c>
      <c r="E945" s="669"/>
      <c r="F945" s="670"/>
      <c r="G945" s="752" t="str">
        <f t="shared" si="372"/>
        <v/>
      </c>
      <c r="H945" s="669"/>
      <c r="I945" s="669"/>
      <c r="J945" s="669"/>
      <c r="K945" s="669"/>
      <c r="L945" s="669"/>
      <c r="M945" s="669"/>
      <c r="N945" s="670"/>
      <c r="O945" s="112"/>
      <c r="P945" s="112"/>
      <c r="Q945" s="112"/>
      <c r="R945" s="112"/>
      <c r="S945" s="112"/>
      <c r="T945" s="112"/>
      <c r="U945" s="112"/>
      <c r="V945" s="112"/>
      <c r="W945" s="112"/>
      <c r="X945" s="112"/>
      <c r="Y945" s="112"/>
      <c r="Z945" s="112"/>
      <c r="AA945" s="112"/>
      <c r="AB945" s="112"/>
      <c r="AC945" s="112"/>
      <c r="AD945" s="112"/>
      <c r="AL945">
        <f t="shared" si="355"/>
        <v>0</v>
      </c>
      <c r="AM945">
        <f t="shared" si="356"/>
        <v>0</v>
      </c>
      <c r="AN945">
        <f t="shared" si="357"/>
        <v>0</v>
      </c>
      <c r="AO945">
        <f t="shared" si="358"/>
        <v>0</v>
      </c>
      <c r="AP945">
        <f t="shared" si="359"/>
        <v>0</v>
      </c>
      <c r="AQ945">
        <f t="shared" si="360"/>
        <v>0</v>
      </c>
      <c r="AR945">
        <f t="shared" si="361"/>
        <v>0</v>
      </c>
      <c r="AS945">
        <f t="shared" si="362"/>
        <v>0</v>
      </c>
      <c r="AT945">
        <f t="shared" si="363"/>
        <v>0</v>
      </c>
      <c r="AU945">
        <f t="shared" si="364"/>
        <v>0</v>
      </c>
      <c r="AV945">
        <f t="shared" si="365"/>
        <v>0</v>
      </c>
      <c r="AW945">
        <f t="shared" si="366"/>
        <v>0</v>
      </c>
      <c r="AX945">
        <f t="shared" si="367"/>
        <v>0</v>
      </c>
      <c r="AY945">
        <f t="shared" si="368"/>
        <v>0</v>
      </c>
      <c r="AZ945">
        <f t="shared" si="369"/>
        <v>0</v>
      </c>
      <c r="BA945">
        <f t="shared" si="370"/>
        <v>0</v>
      </c>
    </row>
    <row r="946" spans="1:53" ht="15" customHeight="1">
      <c r="A946" s="5"/>
      <c r="B946" s="6"/>
      <c r="C946" s="19" t="s">
        <v>6888</v>
      </c>
      <c r="D946" s="634" t="str">
        <f t="shared" si="371"/>
        <v/>
      </c>
      <c r="E946" s="669"/>
      <c r="F946" s="670"/>
      <c r="G946" s="752" t="str">
        <f t="shared" si="372"/>
        <v/>
      </c>
      <c r="H946" s="669"/>
      <c r="I946" s="669"/>
      <c r="J946" s="669"/>
      <c r="K946" s="669"/>
      <c r="L946" s="669"/>
      <c r="M946" s="669"/>
      <c r="N946" s="670"/>
      <c r="O946" s="112"/>
      <c r="P946" s="112"/>
      <c r="Q946" s="112"/>
      <c r="R946" s="112"/>
      <c r="S946" s="112"/>
      <c r="T946" s="112"/>
      <c r="U946" s="112"/>
      <c r="V946" s="112"/>
      <c r="W946" s="112"/>
      <c r="X946" s="112"/>
      <c r="Y946" s="112"/>
      <c r="Z946" s="112"/>
      <c r="AA946" s="112"/>
      <c r="AB946" s="112"/>
      <c r="AC946" s="112"/>
      <c r="AD946" s="112"/>
      <c r="AL946">
        <f t="shared" si="355"/>
        <v>0</v>
      </c>
      <c r="AM946">
        <f t="shared" si="356"/>
        <v>0</v>
      </c>
      <c r="AN946">
        <f t="shared" si="357"/>
        <v>0</v>
      </c>
      <c r="AO946">
        <f t="shared" si="358"/>
        <v>0</v>
      </c>
      <c r="AP946">
        <f t="shared" si="359"/>
        <v>0</v>
      </c>
      <c r="AQ946">
        <f t="shared" si="360"/>
        <v>0</v>
      </c>
      <c r="AR946">
        <f t="shared" si="361"/>
        <v>0</v>
      </c>
      <c r="AS946">
        <f t="shared" si="362"/>
        <v>0</v>
      </c>
      <c r="AT946">
        <f t="shared" si="363"/>
        <v>0</v>
      </c>
      <c r="AU946">
        <f t="shared" si="364"/>
        <v>0</v>
      </c>
      <c r="AV946">
        <f t="shared" si="365"/>
        <v>0</v>
      </c>
      <c r="AW946">
        <f t="shared" si="366"/>
        <v>0</v>
      </c>
      <c r="AX946">
        <f t="shared" si="367"/>
        <v>0</v>
      </c>
      <c r="AY946">
        <f t="shared" si="368"/>
        <v>0</v>
      </c>
      <c r="AZ946">
        <f t="shared" si="369"/>
        <v>0</v>
      </c>
      <c r="BA946">
        <f t="shared" si="370"/>
        <v>0</v>
      </c>
    </row>
    <row r="947" spans="1:53" ht="15" customHeight="1">
      <c r="A947" s="5"/>
      <c r="B947" s="6"/>
      <c r="C947" s="19" t="s">
        <v>6889</v>
      </c>
      <c r="D947" s="634" t="str">
        <f t="shared" si="371"/>
        <v/>
      </c>
      <c r="E947" s="669"/>
      <c r="F947" s="670"/>
      <c r="G947" s="752" t="str">
        <f t="shared" si="372"/>
        <v/>
      </c>
      <c r="H947" s="669"/>
      <c r="I947" s="669"/>
      <c r="J947" s="669"/>
      <c r="K947" s="669"/>
      <c r="L947" s="669"/>
      <c r="M947" s="669"/>
      <c r="N947" s="670"/>
      <c r="O947" s="112"/>
      <c r="P947" s="112"/>
      <c r="Q947" s="112"/>
      <c r="R947" s="112"/>
      <c r="S947" s="112"/>
      <c r="T947" s="112"/>
      <c r="U947" s="112"/>
      <c r="V947" s="112"/>
      <c r="W947" s="112"/>
      <c r="X947" s="112"/>
      <c r="Y947" s="112"/>
      <c r="Z947" s="112"/>
      <c r="AA947" s="112"/>
      <c r="AB947" s="112"/>
      <c r="AC947" s="112"/>
      <c r="AD947" s="112"/>
      <c r="AL947">
        <f t="shared" si="355"/>
        <v>0</v>
      </c>
      <c r="AM947">
        <f t="shared" si="356"/>
        <v>0</v>
      </c>
      <c r="AN947">
        <f t="shared" si="357"/>
        <v>0</v>
      </c>
      <c r="AO947">
        <f t="shared" si="358"/>
        <v>0</v>
      </c>
      <c r="AP947">
        <f t="shared" si="359"/>
        <v>0</v>
      </c>
      <c r="AQ947">
        <f t="shared" si="360"/>
        <v>0</v>
      </c>
      <c r="AR947">
        <f t="shared" si="361"/>
        <v>0</v>
      </c>
      <c r="AS947">
        <f t="shared" si="362"/>
        <v>0</v>
      </c>
      <c r="AT947">
        <f t="shared" si="363"/>
        <v>0</v>
      </c>
      <c r="AU947">
        <f t="shared" si="364"/>
        <v>0</v>
      </c>
      <c r="AV947">
        <f t="shared" si="365"/>
        <v>0</v>
      </c>
      <c r="AW947">
        <f t="shared" si="366"/>
        <v>0</v>
      </c>
      <c r="AX947">
        <f t="shared" si="367"/>
        <v>0</v>
      </c>
      <c r="AY947">
        <f t="shared" si="368"/>
        <v>0</v>
      </c>
      <c r="AZ947">
        <f t="shared" si="369"/>
        <v>0</v>
      </c>
      <c r="BA947">
        <f t="shared" si="370"/>
        <v>0</v>
      </c>
    </row>
    <row r="948" spans="1:53" ht="15" customHeight="1">
      <c r="A948" s="5"/>
      <c r="B948" s="6"/>
      <c r="C948" s="19" t="s">
        <v>6890</v>
      </c>
      <c r="D948" s="634" t="str">
        <f t="shared" si="371"/>
        <v/>
      </c>
      <c r="E948" s="669"/>
      <c r="F948" s="670"/>
      <c r="G948" s="752" t="str">
        <f t="shared" si="372"/>
        <v/>
      </c>
      <c r="H948" s="669"/>
      <c r="I948" s="669"/>
      <c r="J948" s="669"/>
      <c r="K948" s="669"/>
      <c r="L948" s="669"/>
      <c r="M948" s="669"/>
      <c r="N948" s="670"/>
      <c r="O948" s="112"/>
      <c r="P948" s="112"/>
      <c r="Q948" s="112"/>
      <c r="R948" s="112"/>
      <c r="S948" s="112"/>
      <c r="T948" s="112"/>
      <c r="U948" s="112"/>
      <c r="V948" s="112"/>
      <c r="W948" s="112"/>
      <c r="X948" s="112"/>
      <c r="Y948" s="112"/>
      <c r="Z948" s="112"/>
      <c r="AA948" s="112"/>
      <c r="AB948" s="112"/>
      <c r="AC948" s="112"/>
      <c r="AD948" s="112"/>
      <c r="AL948">
        <f t="shared" si="355"/>
        <v>0</v>
      </c>
      <c r="AM948">
        <f t="shared" si="356"/>
        <v>0</v>
      </c>
      <c r="AN948">
        <f t="shared" si="357"/>
        <v>0</v>
      </c>
      <c r="AO948">
        <f t="shared" si="358"/>
        <v>0</v>
      </c>
      <c r="AP948">
        <f t="shared" si="359"/>
        <v>0</v>
      </c>
      <c r="AQ948">
        <f t="shared" si="360"/>
        <v>0</v>
      </c>
      <c r="AR948">
        <f t="shared" si="361"/>
        <v>0</v>
      </c>
      <c r="AS948">
        <f t="shared" si="362"/>
        <v>0</v>
      </c>
      <c r="AT948">
        <f t="shared" si="363"/>
        <v>0</v>
      </c>
      <c r="AU948">
        <f t="shared" si="364"/>
        <v>0</v>
      </c>
      <c r="AV948">
        <f t="shared" si="365"/>
        <v>0</v>
      </c>
      <c r="AW948">
        <f t="shared" si="366"/>
        <v>0</v>
      </c>
      <c r="AX948">
        <f t="shared" si="367"/>
        <v>0</v>
      </c>
      <c r="AY948">
        <f t="shared" si="368"/>
        <v>0</v>
      </c>
      <c r="AZ948">
        <f t="shared" si="369"/>
        <v>0</v>
      </c>
      <c r="BA948">
        <f t="shared" si="370"/>
        <v>0</v>
      </c>
    </row>
    <row r="949" spans="1:53" ht="15" customHeight="1">
      <c r="A949" s="5"/>
      <c r="B949" s="6"/>
      <c r="C949" s="19" t="s">
        <v>6891</v>
      </c>
      <c r="D949" s="634" t="str">
        <f t="shared" si="371"/>
        <v/>
      </c>
      <c r="E949" s="669"/>
      <c r="F949" s="670"/>
      <c r="G949" s="752" t="str">
        <f t="shared" si="372"/>
        <v/>
      </c>
      <c r="H949" s="669"/>
      <c r="I949" s="669"/>
      <c r="J949" s="669"/>
      <c r="K949" s="669"/>
      <c r="L949" s="669"/>
      <c r="M949" s="669"/>
      <c r="N949" s="670"/>
      <c r="O949" s="112"/>
      <c r="P949" s="112"/>
      <c r="Q949" s="112"/>
      <c r="R949" s="112"/>
      <c r="S949" s="112"/>
      <c r="T949" s="112"/>
      <c r="U949" s="112"/>
      <c r="V949" s="112"/>
      <c r="W949" s="112"/>
      <c r="X949" s="112"/>
      <c r="Y949" s="112"/>
      <c r="Z949" s="112"/>
      <c r="AA949" s="112"/>
      <c r="AB949" s="112"/>
      <c r="AC949" s="112"/>
      <c r="AD949" s="112"/>
      <c r="AL949">
        <f t="shared" si="355"/>
        <v>0</v>
      </c>
      <c r="AM949">
        <f t="shared" si="356"/>
        <v>0</v>
      </c>
      <c r="AN949">
        <f t="shared" si="357"/>
        <v>0</v>
      </c>
      <c r="AO949">
        <f t="shared" si="358"/>
        <v>0</v>
      </c>
      <c r="AP949">
        <f t="shared" si="359"/>
        <v>0</v>
      </c>
      <c r="AQ949">
        <f t="shared" si="360"/>
        <v>0</v>
      </c>
      <c r="AR949">
        <f t="shared" si="361"/>
        <v>0</v>
      </c>
      <c r="AS949">
        <f t="shared" si="362"/>
        <v>0</v>
      </c>
      <c r="AT949">
        <f t="shared" si="363"/>
        <v>0</v>
      </c>
      <c r="AU949">
        <f t="shared" si="364"/>
        <v>0</v>
      </c>
      <c r="AV949">
        <f t="shared" si="365"/>
        <v>0</v>
      </c>
      <c r="AW949">
        <f t="shared" si="366"/>
        <v>0</v>
      </c>
      <c r="AX949">
        <f t="shared" si="367"/>
        <v>0</v>
      </c>
      <c r="AY949">
        <f t="shared" si="368"/>
        <v>0</v>
      </c>
      <c r="AZ949">
        <f t="shared" si="369"/>
        <v>0</v>
      </c>
      <c r="BA949">
        <f t="shared" si="370"/>
        <v>0</v>
      </c>
    </row>
    <row r="950" spans="1:53" ht="15" customHeight="1">
      <c r="A950" s="5"/>
      <c r="B950" s="6"/>
      <c r="C950" s="19" t="s">
        <v>6892</v>
      </c>
      <c r="D950" s="634" t="str">
        <f t="shared" si="371"/>
        <v/>
      </c>
      <c r="E950" s="669"/>
      <c r="F950" s="670"/>
      <c r="G950" s="752" t="str">
        <f t="shared" si="372"/>
        <v/>
      </c>
      <c r="H950" s="669"/>
      <c r="I950" s="669"/>
      <c r="J950" s="669"/>
      <c r="K950" s="669"/>
      <c r="L950" s="669"/>
      <c r="M950" s="669"/>
      <c r="N950" s="670"/>
      <c r="O950" s="112"/>
      <c r="P950" s="112"/>
      <c r="Q950" s="112"/>
      <c r="R950" s="112"/>
      <c r="S950" s="112"/>
      <c r="T950" s="112"/>
      <c r="U950" s="112"/>
      <c r="V950" s="112"/>
      <c r="W950" s="112"/>
      <c r="X950" s="112"/>
      <c r="Y950" s="112"/>
      <c r="Z950" s="112"/>
      <c r="AA950" s="112"/>
      <c r="AB950" s="112"/>
      <c r="AC950" s="112"/>
      <c r="AD950" s="112"/>
      <c r="AL950">
        <f t="shared" si="355"/>
        <v>0</v>
      </c>
      <c r="AM950">
        <f t="shared" si="356"/>
        <v>0</v>
      </c>
      <c r="AN950">
        <f t="shared" si="357"/>
        <v>0</v>
      </c>
      <c r="AO950">
        <f t="shared" si="358"/>
        <v>0</v>
      </c>
      <c r="AP950">
        <f t="shared" si="359"/>
        <v>0</v>
      </c>
      <c r="AQ950">
        <f t="shared" si="360"/>
        <v>0</v>
      </c>
      <c r="AR950">
        <f t="shared" si="361"/>
        <v>0</v>
      </c>
      <c r="AS950">
        <f t="shared" si="362"/>
        <v>0</v>
      </c>
      <c r="AT950">
        <f t="shared" si="363"/>
        <v>0</v>
      </c>
      <c r="AU950">
        <f t="shared" si="364"/>
        <v>0</v>
      </c>
      <c r="AV950">
        <f t="shared" si="365"/>
        <v>0</v>
      </c>
      <c r="AW950">
        <f t="shared" si="366"/>
        <v>0</v>
      </c>
      <c r="AX950">
        <f t="shared" si="367"/>
        <v>0</v>
      </c>
      <c r="AY950">
        <f t="shared" si="368"/>
        <v>0</v>
      </c>
      <c r="AZ950">
        <f t="shared" si="369"/>
        <v>0</v>
      </c>
      <c r="BA950">
        <f t="shared" si="370"/>
        <v>0</v>
      </c>
    </row>
    <row r="951" spans="1:53" ht="15" customHeight="1">
      <c r="A951" s="5"/>
      <c r="B951" s="6"/>
      <c r="C951" s="19" t="s">
        <v>6893</v>
      </c>
      <c r="D951" s="634" t="str">
        <f t="shared" si="371"/>
        <v/>
      </c>
      <c r="E951" s="669"/>
      <c r="F951" s="670"/>
      <c r="G951" s="752" t="str">
        <f t="shared" si="372"/>
        <v/>
      </c>
      <c r="H951" s="669"/>
      <c r="I951" s="669"/>
      <c r="J951" s="669"/>
      <c r="K951" s="669"/>
      <c r="L951" s="669"/>
      <c r="M951" s="669"/>
      <c r="N951" s="670"/>
      <c r="O951" s="112"/>
      <c r="P951" s="112"/>
      <c r="Q951" s="112"/>
      <c r="R951" s="112"/>
      <c r="S951" s="112"/>
      <c r="T951" s="112"/>
      <c r="U951" s="112"/>
      <c r="V951" s="112"/>
      <c r="W951" s="112"/>
      <c r="X951" s="112"/>
      <c r="Y951" s="112"/>
      <c r="Z951" s="112"/>
      <c r="AA951" s="112"/>
      <c r="AB951" s="112"/>
      <c r="AC951" s="112"/>
      <c r="AD951" s="112"/>
      <c r="AL951">
        <f t="shared" si="355"/>
        <v>0</v>
      </c>
      <c r="AM951">
        <f t="shared" si="356"/>
        <v>0</v>
      </c>
      <c r="AN951">
        <f t="shared" si="357"/>
        <v>0</v>
      </c>
      <c r="AO951">
        <f t="shared" si="358"/>
        <v>0</v>
      </c>
      <c r="AP951">
        <f t="shared" si="359"/>
        <v>0</v>
      </c>
      <c r="AQ951">
        <f t="shared" si="360"/>
        <v>0</v>
      </c>
      <c r="AR951">
        <f t="shared" si="361"/>
        <v>0</v>
      </c>
      <c r="AS951">
        <f t="shared" si="362"/>
        <v>0</v>
      </c>
      <c r="AT951">
        <f t="shared" si="363"/>
        <v>0</v>
      </c>
      <c r="AU951">
        <f t="shared" si="364"/>
        <v>0</v>
      </c>
      <c r="AV951">
        <f t="shared" si="365"/>
        <v>0</v>
      </c>
      <c r="AW951">
        <f t="shared" si="366"/>
        <v>0</v>
      </c>
      <c r="AX951">
        <f t="shared" si="367"/>
        <v>0</v>
      </c>
      <c r="AY951">
        <f t="shared" si="368"/>
        <v>0</v>
      </c>
      <c r="AZ951">
        <f t="shared" si="369"/>
        <v>0</v>
      </c>
      <c r="BA951">
        <f t="shared" si="370"/>
        <v>0</v>
      </c>
    </row>
    <row r="952" spans="1:53" ht="15" customHeight="1">
      <c r="A952" s="5"/>
      <c r="B952" s="6"/>
      <c r="C952" s="19" t="s">
        <v>6894</v>
      </c>
      <c r="D952" s="634" t="str">
        <f t="shared" si="371"/>
        <v/>
      </c>
      <c r="E952" s="669"/>
      <c r="F952" s="670"/>
      <c r="G952" s="752" t="str">
        <f t="shared" si="372"/>
        <v/>
      </c>
      <c r="H952" s="669"/>
      <c r="I952" s="669"/>
      <c r="J952" s="669"/>
      <c r="K952" s="669"/>
      <c r="L952" s="669"/>
      <c r="M952" s="669"/>
      <c r="N952" s="670"/>
      <c r="O952" s="112"/>
      <c r="P952" s="112"/>
      <c r="Q952" s="112"/>
      <c r="R952" s="112"/>
      <c r="S952" s="112"/>
      <c r="T952" s="112"/>
      <c r="U952" s="112"/>
      <c r="V952" s="112"/>
      <c r="W952" s="112"/>
      <c r="X952" s="112"/>
      <c r="Y952" s="112"/>
      <c r="Z952" s="112"/>
      <c r="AA952" s="112"/>
      <c r="AB952" s="112"/>
      <c r="AC952" s="112"/>
      <c r="AD952" s="112"/>
      <c r="AL952">
        <f t="shared" si="355"/>
        <v>0</v>
      </c>
      <c r="AM952">
        <f t="shared" si="356"/>
        <v>0</v>
      </c>
      <c r="AN952">
        <f t="shared" si="357"/>
        <v>0</v>
      </c>
      <c r="AO952">
        <f t="shared" si="358"/>
        <v>0</v>
      </c>
      <c r="AP952">
        <f t="shared" si="359"/>
        <v>0</v>
      </c>
      <c r="AQ952">
        <f t="shared" si="360"/>
        <v>0</v>
      </c>
      <c r="AR952">
        <f t="shared" si="361"/>
        <v>0</v>
      </c>
      <c r="AS952">
        <f t="shared" si="362"/>
        <v>0</v>
      </c>
      <c r="AT952">
        <f t="shared" si="363"/>
        <v>0</v>
      </c>
      <c r="AU952">
        <f t="shared" si="364"/>
        <v>0</v>
      </c>
      <c r="AV952">
        <f t="shared" si="365"/>
        <v>0</v>
      </c>
      <c r="AW952">
        <f t="shared" si="366"/>
        <v>0</v>
      </c>
      <c r="AX952">
        <f t="shared" si="367"/>
        <v>0</v>
      </c>
      <c r="AY952">
        <f t="shared" si="368"/>
        <v>0</v>
      </c>
      <c r="AZ952">
        <f t="shared" si="369"/>
        <v>0</v>
      </c>
      <c r="BA952">
        <f t="shared" si="370"/>
        <v>0</v>
      </c>
    </row>
    <row r="953" spans="1:53" ht="15" customHeight="1">
      <c r="A953" s="5"/>
      <c r="B953" s="6"/>
      <c r="C953" s="19" t="s">
        <v>6895</v>
      </c>
      <c r="D953" s="634" t="str">
        <f t="shared" si="371"/>
        <v/>
      </c>
      <c r="E953" s="669"/>
      <c r="F953" s="670"/>
      <c r="G953" s="752" t="str">
        <f t="shared" si="372"/>
        <v/>
      </c>
      <c r="H953" s="669"/>
      <c r="I953" s="669"/>
      <c r="J953" s="669"/>
      <c r="K953" s="669"/>
      <c r="L953" s="669"/>
      <c r="M953" s="669"/>
      <c r="N953" s="670"/>
      <c r="O953" s="112"/>
      <c r="P953" s="112"/>
      <c r="Q953" s="112"/>
      <c r="R953" s="112"/>
      <c r="S953" s="112"/>
      <c r="T953" s="112"/>
      <c r="U953" s="112"/>
      <c r="V953" s="112"/>
      <c r="W953" s="112"/>
      <c r="X953" s="112"/>
      <c r="Y953" s="112"/>
      <c r="Z953" s="112"/>
      <c r="AA953" s="112"/>
      <c r="AB953" s="112"/>
      <c r="AC953" s="112"/>
      <c r="AD953" s="112"/>
      <c r="AL953">
        <f t="shared" si="355"/>
        <v>0</v>
      </c>
      <c r="AM953">
        <f t="shared" si="356"/>
        <v>0</v>
      </c>
      <c r="AN953">
        <f t="shared" si="357"/>
        <v>0</v>
      </c>
      <c r="AO953">
        <f t="shared" si="358"/>
        <v>0</v>
      </c>
      <c r="AP953">
        <f t="shared" si="359"/>
        <v>0</v>
      </c>
      <c r="AQ953">
        <f t="shared" si="360"/>
        <v>0</v>
      </c>
      <c r="AR953">
        <f t="shared" si="361"/>
        <v>0</v>
      </c>
      <c r="AS953">
        <f t="shared" si="362"/>
        <v>0</v>
      </c>
      <c r="AT953">
        <f t="shared" si="363"/>
        <v>0</v>
      </c>
      <c r="AU953">
        <f t="shared" si="364"/>
        <v>0</v>
      </c>
      <c r="AV953">
        <f t="shared" si="365"/>
        <v>0</v>
      </c>
      <c r="AW953">
        <f t="shared" si="366"/>
        <v>0</v>
      </c>
      <c r="AX953">
        <f t="shared" si="367"/>
        <v>0</v>
      </c>
      <c r="AY953">
        <f t="shared" si="368"/>
        <v>0</v>
      </c>
      <c r="AZ953">
        <f t="shared" si="369"/>
        <v>0</v>
      </c>
      <c r="BA953">
        <f t="shared" si="370"/>
        <v>0</v>
      </c>
    </row>
    <row r="954" spans="1:53" ht="15" customHeight="1">
      <c r="A954" s="5"/>
      <c r="B954" s="6"/>
      <c r="C954" s="19" t="s">
        <v>6896</v>
      </c>
      <c r="D954" s="634" t="str">
        <f t="shared" si="371"/>
        <v/>
      </c>
      <c r="E954" s="669"/>
      <c r="F954" s="670"/>
      <c r="G954" s="752" t="str">
        <f t="shared" si="372"/>
        <v/>
      </c>
      <c r="H954" s="669"/>
      <c r="I954" s="669"/>
      <c r="J954" s="669"/>
      <c r="K954" s="669"/>
      <c r="L954" s="669"/>
      <c r="M954" s="669"/>
      <c r="N954" s="670"/>
      <c r="O954" s="112"/>
      <c r="P954" s="112"/>
      <c r="Q954" s="112"/>
      <c r="R954" s="112"/>
      <c r="S954" s="112"/>
      <c r="T954" s="112"/>
      <c r="U954" s="112"/>
      <c r="V954" s="112"/>
      <c r="W954" s="112"/>
      <c r="X954" s="112"/>
      <c r="Y954" s="112"/>
      <c r="Z954" s="112"/>
      <c r="AA954" s="112"/>
      <c r="AB954" s="112"/>
      <c r="AC954" s="112"/>
      <c r="AD954" s="112"/>
      <c r="AL954">
        <f t="shared" si="355"/>
        <v>0</v>
      </c>
      <c r="AM954">
        <f t="shared" si="356"/>
        <v>0</v>
      </c>
      <c r="AN954">
        <f t="shared" si="357"/>
        <v>0</v>
      </c>
      <c r="AO954">
        <f t="shared" si="358"/>
        <v>0</v>
      </c>
      <c r="AP954">
        <f t="shared" si="359"/>
        <v>0</v>
      </c>
      <c r="AQ954">
        <f t="shared" si="360"/>
        <v>0</v>
      </c>
      <c r="AR954">
        <f t="shared" si="361"/>
        <v>0</v>
      </c>
      <c r="AS954">
        <f t="shared" si="362"/>
        <v>0</v>
      </c>
      <c r="AT954">
        <f t="shared" si="363"/>
        <v>0</v>
      </c>
      <c r="AU954">
        <f t="shared" si="364"/>
        <v>0</v>
      </c>
      <c r="AV954">
        <f t="shared" si="365"/>
        <v>0</v>
      </c>
      <c r="AW954">
        <f t="shared" si="366"/>
        <v>0</v>
      </c>
      <c r="AX954">
        <f t="shared" si="367"/>
        <v>0</v>
      </c>
      <c r="AY954">
        <f t="shared" si="368"/>
        <v>0</v>
      </c>
      <c r="AZ954">
        <f t="shared" si="369"/>
        <v>0</v>
      </c>
      <c r="BA954">
        <f t="shared" si="370"/>
        <v>0</v>
      </c>
    </row>
    <row r="955" spans="1:53" ht="15" customHeight="1">
      <c r="A955" s="5"/>
      <c r="B955" s="6"/>
      <c r="C955" s="19" t="s">
        <v>6897</v>
      </c>
      <c r="D955" s="634" t="str">
        <f t="shared" si="371"/>
        <v/>
      </c>
      <c r="E955" s="669"/>
      <c r="F955" s="670"/>
      <c r="G955" s="752" t="str">
        <f t="shared" si="372"/>
        <v/>
      </c>
      <c r="H955" s="669"/>
      <c r="I955" s="669"/>
      <c r="J955" s="669"/>
      <c r="K955" s="669"/>
      <c r="L955" s="669"/>
      <c r="M955" s="669"/>
      <c r="N955" s="670"/>
      <c r="O955" s="112"/>
      <c r="P955" s="112"/>
      <c r="Q955" s="112"/>
      <c r="R955" s="112"/>
      <c r="S955" s="112"/>
      <c r="T955" s="112"/>
      <c r="U955" s="112"/>
      <c r="V955" s="112"/>
      <c r="W955" s="112"/>
      <c r="X955" s="112"/>
      <c r="Y955" s="112"/>
      <c r="Z955" s="112"/>
      <c r="AA955" s="112"/>
      <c r="AB955" s="112"/>
      <c r="AC955" s="112"/>
      <c r="AD955" s="112"/>
      <c r="AL955">
        <f t="shared" si="355"/>
        <v>0</v>
      </c>
      <c r="AM955">
        <f t="shared" si="356"/>
        <v>0</v>
      </c>
      <c r="AN955">
        <f t="shared" si="357"/>
        <v>0</v>
      </c>
      <c r="AO955">
        <f t="shared" si="358"/>
        <v>0</v>
      </c>
      <c r="AP955">
        <f t="shared" si="359"/>
        <v>0</v>
      </c>
      <c r="AQ955">
        <f t="shared" si="360"/>
        <v>0</v>
      </c>
      <c r="AR955">
        <f t="shared" si="361"/>
        <v>0</v>
      </c>
      <c r="AS955">
        <f t="shared" si="362"/>
        <v>0</v>
      </c>
      <c r="AT955">
        <f t="shared" si="363"/>
        <v>0</v>
      </c>
      <c r="AU955">
        <f t="shared" si="364"/>
        <v>0</v>
      </c>
      <c r="AV955">
        <f t="shared" si="365"/>
        <v>0</v>
      </c>
      <c r="AW955">
        <f t="shared" si="366"/>
        <v>0</v>
      </c>
      <c r="AX955">
        <f t="shared" si="367"/>
        <v>0</v>
      </c>
      <c r="AY955">
        <f t="shared" si="368"/>
        <v>0</v>
      </c>
      <c r="AZ955">
        <f t="shared" si="369"/>
        <v>0</v>
      </c>
      <c r="BA955">
        <f t="shared" si="370"/>
        <v>0</v>
      </c>
    </row>
    <row r="956" spans="1:53" ht="15" customHeight="1">
      <c r="A956" s="5"/>
      <c r="B956" s="6"/>
      <c r="C956" s="19" t="s">
        <v>6898</v>
      </c>
      <c r="D956" s="634" t="str">
        <f t="shared" si="371"/>
        <v/>
      </c>
      <c r="E956" s="669"/>
      <c r="F956" s="670"/>
      <c r="G956" s="752" t="str">
        <f t="shared" si="372"/>
        <v/>
      </c>
      <c r="H956" s="669"/>
      <c r="I956" s="669"/>
      <c r="J956" s="669"/>
      <c r="K956" s="669"/>
      <c r="L956" s="669"/>
      <c r="M956" s="669"/>
      <c r="N956" s="670"/>
      <c r="O956" s="112"/>
      <c r="P956" s="112"/>
      <c r="Q956" s="112"/>
      <c r="R956" s="112"/>
      <c r="S956" s="112"/>
      <c r="T956" s="112"/>
      <c r="U956" s="112"/>
      <c r="V956" s="112"/>
      <c r="W956" s="112"/>
      <c r="X956" s="112"/>
      <c r="Y956" s="112"/>
      <c r="Z956" s="112"/>
      <c r="AA956" s="112"/>
      <c r="AB956" s="112"/>
      <c r="AC956" s="112"/>
      <c r="AD956" s="112"/>
      <c r="AL956">
        <f t="shared" si="355"/>
        <v>0</v>
      </c>
      <c r="AM956">
        <f t="shared" si="356"/>
        <v>0</v>
      </c>
      <c r="AN956">
        <f t="shared" si="357"/>
        <v>0</v>
      </c>
      <c r="AO956">
        <f t="shared" si="358"/>
        <v>0</v>
      </c>
      <c r="AP956">
        <f t="shared" si="359"/>
        <v>0</v>
      </c>
      <c r="AQ956">
        <f t="shared" si="360"/>
        <v>0</v>
      </c>
      <c r="AR956">
        <f t="shared" si="361"/>
        <v>0</v>
      </c>
      <c r="AS956">
        <f t="shared" si="362"/>
        <v>0</v>
      </c>
      <c r="AT956">
        <f t="shared" si="363"/>
        <v>0</v>
      </c>
      <c r="AU956">
        <f t="shared" si="364"/>
        <v>0</v>
      </c>
      <c r="AV956">
        <f t="shared" si="365"/>
        <v>0</v>
      </c>
      <c r="AW956">
        <f t="shared" si="366"/>
        <v>0</v>
      </c>
      <c r="AX956">
        <f t="shared" si="367"/>
        <v>0</v>
      </c>
      <c r="AY956">
        <f t="shared" si="368"/>
        <v>0</v>
      </c>
      <c r="AZ956">
        <f t="shared" si="369"/>
        <v>0</v>
      </c>
      <c r="BA956">
        <f t="shared" si="370"/>
        <v>0</v>
      </c>
    </row>
    <row r="957" spans="1:53" ht="15" customHeight="1">
      <c r="A957" s="5"/>
      <c r="B957" s="6"/>
      <c r="C957" s="19" t="s">
        <v>6899</v>
      </c>
      <c r="D957" s="634" t="str">
        <f t="shared" si="371"/>
        <v/>
      </c>
      <c r="E957" s="669"/>
      <c r="F957" s="670"/>
      <c r="G957" s="752" t="str">
        <f t="shared" si="372"/>
        <v/>
      </c>
      <c r="H957" s="669"/>
      <c r="I957" s="669"/>
      <c r="J957" s="669"/>
      <c r="K957" s="669"/>
      <c r="L957" s="669"/>
      <c r="M957" s="669"/>
      <c r="N957" s="670"/>
      <c r="O957" s="112"/>
      <c r="P957" s="112"/>
      <c r="Q957" s="112"/>
      <c r="R957" s="112"/>
      <c r="S957" s="112"/>
      <c r="T957" s="112"/>
      <c r="U957" s="112"/>
      <c r="V957" s="112"/>
      <c r="W957" s="112"/>
      <c r="X957" s="112"/>
      <c r="Y957" s="112"/>
      <c r="Z957" s="112"/>
      <c r="AA957" s="112"/>
      <c r="AB957" s="112"/>
      <c r="AC957" s="112"/>
      <c r="AD957" s="112"/>
      <c r="AL957">
        <f t="shared" si="355"/>
        <v>0</v>
      </c>
      <c r="AM957">
        <f t="shared" si="356"/>
        <v>0</v>
      </c>
      <c r="AN957">
        <f t="shared" si="357"/>
        <v>0</v>
      </c>
      <c r="AO957">
        <f t="shared" si="358"/>
        <v>0</v>
      </c>
      <c r="AP957">
        <f t="shared" si="359"/>
        <v>0</v>
      </c>
      <c r="AQ957">
        <f t="shared" si="360"/>
        <v>0</v>
      </c>
      <c r="AR957">
        <f t="shared" si="361"/>
        <v>0</v>
      </c>
      <c r="AS957">
        <f t="shared" si="362"/>
        <v>0</v>
      </c>
      <c r="AT957">
        <f t="shared" si="363"/>
        <v>0</v>
      </c>
      <c r="AU957">
        <f t="shared" si="364"/>
        <v>0</v>
      </c>
      <c r="AV957">
        <f t="shared" si="365"/>
        <v>0</v>
      </c>
      <c r="AW957">
        <f t="shared" si="366"/>
        <v>0</v>
      </c>
      <c r="AX957">
        <f t="shared" si="367"/>
        <v>0</v>
      </c>
      <c r="AY957">
        <f t="shared" si="368"/>
        <v>0</v>
      </c>
      <c r="AZ957">
        <f t="shared" si="369"/>
        <v>0</v>
      </c>
      <c r="BA957">
        <f t="shared" si="370"/>
        <v>0</v>
      </c>
    </row>
    <row r="958" spans="1:53" ht="15" customHeight="1">
      <c r="A958" s="5"/>
      <c r="B958" s="6"/>
      <c r="C958" s="19" t="s">
        <v>6900</v>
      </c>
      <c r="D958" s="634" t="str">
        <f t="shared" si="371"/>
        <v/>
      </c>
      <c r="E958" s="669"/>
      <c r="F958" s="670"/>
      <c r="G958" s="752" t="str">
        <f t="shared" si="372"/>
        <v/>
      </c>
      <c r="H958" s="669"/>
      <c r="I958" s="669"/>
      <c r="J958" s="669"/>
      <c r="K958" s="669"/>
      <c r="L958" s="669"/>
      <c r="M958" s="669"/>
      <c r="N958" s="670"/>
      <c r="O958" s="112"/>
      <c r="P958" s="112"/>
      <c r="Q958" s="112"/>
      <c r="R958" s="112"/>
      <c r="S958" s="112"/>
      <c r="T958" s="112"/>
      <c r="U958" s="112"/>
      <c r="V958" s="112"/>
      <c r="W958" s="112"/>
      <c r="X958" s="112"/>
      <c r="Y958" s="112"/>
      <c r="Z958" s="112"/>
      <c r="AA958" s="112"/>
      <c r="AB958" s="112"/>
      <c r="AC958" s="112"/>
      <c r="AD958" s="112"/>
      <c r="AL958">
        <f t="shared" si="355"/>
        <v>0</v>
      </c>
      <c r="AM958">
        <f t="shared" si="356"/>
        <v>0</v>
      </c>
      <c r="AN958">
        <f t="shared" si="357"/>
        <v>0</v>
      </c>
      <c r="AO958">
        <f t="shared" si="358"/>
        <v>0</v>
      </c>
      <c r="AP958">
        <f t="shared" si="359"/>
        <v>0</v>
      </c>
      <c r="AQ958">
        <f t="shared" si="360"/>
        <v>0</v>
      </c>
      <c r="AR958">
        <f t="shared" si="361"/>
        <v>0</v>
      </c>
      <c r="AS958">
        <f t="shared" si="362"/>
        <v>0</v>
      </c>
      <c r="AT958">
        <f t="shared" si="363"/>
        <v>0</v>
      </c>
      <c r="AU958">
        <f t="shared" si="364"/>
        <v>0</v>
      </c>
      <c r="AV958">
        <f t="shared" si="365"/>
        <v>0</v>
      </c>
      <c r="AW958">
        <f t="shared" si="366"/>
        <v>0</v>
      </c>
      <c r="AX958">
        <f t="shared" si="367"/>
        <v>0</v>
      </c>
      <c r="AY958">
        <f t="shared" si="368"/>
        <v>0</v>
      </c>
      <c r="AZ958">
        <f t="shared" si="369"/>
        <v>0</v>
      </c>
      <c r="BA958">
        <f t="shared" si="370"/>
        <v>0</v>
      </c>
    </row>
    <row r="959" spans="1:53" ht="15" customHeight="1">
      <c r="A959" s="5"/>
      <c r="B959" s="6"/>
      <c r="C959" s="19" t="s">
        <v>6901</v>
      </c>
      <c r="D959" s="634" t="str">
        <f t="shared" si="371"/>
        <v/>
      </c>
      <c r="E959" s="669"/>
      <c r="F959" s="670"/>
      <c r="G959" s="752" t="str">
        <f t="shared" si="372"/>
        <v/>
      </c>
      <c r="H959" s="669"/>
      <c r="I959" s="669"/>
      <c r="J959" s="669"/>
      <c r="K959" s="669"/>
      <c r="L959" s="669"/>
      <c r="M959" s="669"/>
      <c r="N959" s="670"/>
      <c r="O959" s="112"/>
      <c r="P959" s="112"/>
      <c r="Q959" s="112"/>
      <c r="R959" s="112"/>
      <c r="S959" s="112"/>
      <c r="T959" s="112"/>
      <c r="U959" s="112"/>
      <c r="V959" s="112"/>
      <c r="W959" s="112"/>
      <c r="X959" s="112"/>
      <c r="Y959" s="112"/>
      <c r="Z959" s="112"/>
      <c r="AA959" s="112"/>
      <c r="AB959" s="112"/>
      <c r="AC959" s="112"/>
      <c r="AD959" s="112"/>
      <c r="AL959">
        <f t="shared" si="355"/>
        <v>0</v>
      </c>
      <c r="AM959">
        <f t="shared" si="356"/>
        <v>0</v>
      </c>
      <c r="AN959">
        <f t="shared" si="357"/>
        <v>0</v>
      </c>
      <c r="AO959">
        <f t="shared" si="358"/>
        <v>0</v>
      </c>
      <c r="AP959">
        <f t="shared" si="359"/>
        <v>0</v>
      </c>
      <c r="AQ959">
        <f t="shared" si="360"/>
        <v>0</v>
      </c>
      <c r="AR959">
        <f t="shared" si="361"/>
        <v>0</v>
      </c>
      <c r="AS959">
        <f t="shared" si="362"/>
        <v>0</v>
      </c>
      <c r="AT959">
        <f t="shared" si="363"/>
        <v>0</v>
      </c>
      <c r="AU959">
        <f t="shared" si="364"/>
        <v>0</v>
      </c>
      <c r="AV959">
        <f t="shared" si="365"/>
        <v>0</v>
      </c>
      <c r="AW959">
        <f t="shared" si="366"/>
        <v>0</v>
      </c>
      <c r="AX959">
        <f t="shared" si="367"/>
        <v>0</v>
      </c>
      <c r="AY959">
        <f t="shared" si="368"/>
        <v>0</v>
      </c>
      <c r="AZ959">
        <f t="shared" si="369"/>
        <v>0</v>
      </c>
      <c r="BA959">
        <f t="shared" si="370"/>
        <v>0</v>
      </c>
    </row>
    <row r="960" spans="1:53" ht="15" customHeight="1">
      <c r="A960" s="5"/>
      <c r="B960" s="6"/>
      <c r="C960" s="19" t="s">
        <v>6902</v>
      </c>
      <c r="D960" s="634" t="str">
        <f t="shared" si="371"/>
        <v/>
      </c>
      <c r="E960" s="669"/>
      <c r="F960" s="670"/>
      <c r="G960" s="752" t="str">
        <f t="shared" si="372"/>
        <v/>
      </c>
      <c r="H960" s="669"/>
      <c r="I960" s="669"/>
      <c r="J960" s="669"/>
      <c r="K960" s="669"/>
      <c r="L960" s="669"/>
      <c r="M960" s="669"/>
      <c r="N960" s="670"/>
      <c r="O960" s="112"/>
      <c r="P960" s="112"/>
      <c r="Q960" s="112"/>
      <c r="R960" s="112"/>
      <c r="S960" s="112"/>
      <c r="T960" s="112"/>
      <c r="U960" s="112"/>
      <c r="V960" s="112"/>
      <c r="W960" s="112"/>
      <c r="X960" s="112"/>
      <c r="Y960" s="112"/>
      <c r="Z960" s="112"/>
      <c r="AA960" s="112"/>
      <c r="AB960" s="112"/>
      <c r="AC960" s="112"/>
      <c r="AD960" s="112"/>
      <c r="AL960">
        <f t="shared" si="355"/>
        <v>0</v>
      </c>
      <c r="AM960">
        <f t="shared" si="356"/>
        <v>0</v>
      </c>
      <c r="AN960">
        <f t="shared" si="357"/>
        <v>0</v>
      </c>
      <c r="AO960">
        <f t="shared" si="358"/>
        <v>0</v>
      </c>
      <c r="AP960">
        <f t="shared" si="359"/>
        <v>0</v>
      </c>
      <c r="AQ960">
        <f t="shared" si="360"/>
        <v>0</v>
      </c>
      <c r="AR960">
        <f t="shared" si="361"/>
        <v>0</v>
      </c>
      <c r="AS960">
        <f t="shared" si="362"/>
        <v>0</v>
      </c>
      <c r="AT960">
        <f t="shared" si="363"/>
        <v>0</v>
      </c>
      <c r="AU960">
        <f t="shared" si="364"/>
        <v>0</v>
      </c>
      <c r="AV960">
        <f t="shared" si="365"/>
        <v>0</v>
      </c>
      <c r="AW960">
        <f t="shared" si="366"/>
        <v>0</v>
      </c>
      <c r="AX960">
        <f t="shared" si="367"/>
        <v>0</v>
      </c>
      <c r="AY960">
        <f t="shared" si="368"/>
        <v>0</v>
      </c>
      <c r="AZ960">
        <f t="shared" si="369"/>
        <v>0</v>
      </c>
      <c r="BA960">
        <f t="shared" si="370"/>
        <v>0</v>
      </c>
    </row>
    <row r="961" spans="1:53" ht="15" customHeight="1">
      <c r="A961" s="5"/>
      <c r="B961" s="6"/>
      <c r="C961" s="19" t="s">
        <v>6903</v>
      </c>
      <c r="D961" s="634" t="str">
        <f t="shared" si="371"/>
        <v/>
      </c>
      <c r="E961" s="669"/>
      <c r="F961" s="670"/>
      <c r="G961" s="752" t="str">
        <f t="shared" si="372"/>
        <v/>
      </c>
      <c r="H961" s="669"/>
      <c r="I961" s="669"/>
      <c r="J961" s="669"/>
      <c r="K961" s="669"/>
      <c r="L961" s="669"/>
      <c r="M961" s="669"/>
      <c r="N961" s="670"/>
      <c r="O961" s="112"/>
      <c r="P961" s="112"/>
      <c r="Q961" s="112"/>
      <c r="R961" s="112"/>
      <c r="S961" s="112"/>
      <c r="T961" s="112"/>
      <c r="U961" s="112"/>
      <c r="V961" s="112"/>
      <c r="W961" s="112"/>
      <c r="X961" s="112"/>
      <c r="Y961" s="112"/>
      <c r="Z961" s="112"/>
      <c r="AA961" s="112"/>
      <c r="AB961" s="112"/>
      <c r="AC961" s="112"/>
      <c r="AD961" s="112"/>
      <c r="AL961">
        <f t="shared" si="355"/>
        <v>0</v>
      </c>
      <c r="AM961">
        <f t="shared" si="356"/>
        <v>0</v>
      </c>
      <c r="AN961">
        <f t="shared" si="357"/>
        <v>0</v>
      </c>
      <c r="AO961">
        <f t="shared" si="358"/>
        <v>0</v>
      </c>
      <c r="AP961">
        <f t="shared" si="359"/>
        <v>0</v>
      </c>
      <c r="AQ961">
        <f t="shared" si="360"/>
        <v>0</v>
      </c>
      <c r="AR961">
        <f t="shared" si="361"/>
        <v>0</v>
      </c>
      <c r="AS961">
        <f t="shared" si="362"/>
        <v>0</v>
      </c>
      <c r="AT961">
        <f t="shared" si="363"/>
        <v>0</v>
      </c>
      <c r="AU961">
        <f t="shared" si="364"/>
        <v>0</v>
      </c>
      <c r="AV961">
        <f t="shared" si="365"/>
        <v>0</v>
      </c>
      <c r="AW961">
        <f t="shared" si="366"/>
        <v>0</v>
      </c>
      <c r="AX961">
        <f t="shared" si="367"/>
        <v>0</v>
      </c>
      <c r="AY961">
        <f t="shared" si="368"/>
        <v>0</v>
      </c>
      <c r="AZ961">
        <f t="shared" si="369"/>
        <v>0</v>
      </c>
      <c r="BA961">
        <f t="shared" si="370"/>
        <v>0</v>
      </c>
    </row>
    <row r="962" spans="1:53" ht="15" customHeight="1">
      <c r="A962" s="5"/>
      <c r="B962" s="6"/>
      <c r="C962" s="19" t="s">
        <v>6904</v>
      </c>
      <c r="D962" s="634" t="str">
        <f t="shared" si="371"/>
        <v/>
      </c>
      <c r="E962" s="669"/>
      <c r="F962" s="670"/>
      <c r="G962" s="752" t="str">
        <f t="shared" si="372"/>
        <v/>
      </c>
      <c r="H962" s="669"/>
      <c r="I962" s="669"/>
      <c r="J962" s="669"/>
      <c r="K962" s="669"/>
      <c r="L962" s="669"/>
      <c r="M962" s="669"/>
      <c r="N962" s="670"/>
      <c r="O962" s="112"/>
      <c r="P962" s="112"/>
      <c r="Q962" s="112"/>
      <c r="R962" s="112"/>
      <c r="S962" s="112"/>
      <c r="T962" s="112"/>
      <c r="U962" s="112"/>
      <c r="V962" s="112"/>
      <c r="W962" s="112"/>
      <c r="X962" s="112"/>
      <c r="Y962" s="112"/>
      <c r="Z962" s="112"/>
      <c r="AA962" s="112"/>
      <c r="AB962" s="112"/>
      <c r="AC962" s="112"/>
      <c r="AD962" s="112"/>
      <c r="AL962">
        <f t="shared" si="355"/>
        <v>0</v>
      </c>
      <c r="AM962">
        <f t="shared" si="356"/>
        <v>0</v>
      </c>
      <c r="AN962">
        <f t="shared" si="357"/>
        <v>0</v>
      </c>
      <c r="AO962">
        <f t="shared" si="358"/>
        <v>0</v>
      </c>
      <c r="AP962">
        <f t="shared" si="359"/>
        <v>0</v>
      </c>
      <c r="AQ962">
        <f t="shared" si="360"/>
        <v>0</v>
      </c>
      <c r="AR962">
        <f t="shared" si="361"/>
        <v>0</v>
      </c>
      <c r="AS962">
        <f t="shared" si="362"/>
        <v>0</v>
      </c>
      <c r="AT962">
        <f t="shared" si="363"/>
        <v>0</v>
      </c>
      <c r="AU962">
        <f t="shared" si="364"/>
        <v>0</v>
      </c>
      <c r="AV962">
        <f t="shared" si="365"/>
        <v>0</v>
      </c>
      <c r="AW962">
        <f t="shared" si="366"/>
        <v>0</v>
      </c>
      <c r="AX962">
        <f t="shared" si="367"/>
        <v>0</v>
      </c>
      <c r="AY962">
        <f t="shared" si="368"/>
        <v>0</v>
      </c>
      <c r="AZ962">
        <f t="shared" si="369"/>
        <v>0</v>
      </c>
      <c r="BA962">
        <f t="shared" si="370"/>
        <v>0</v>
      </c>
    </row>
    <row r="963" spans="1:53" ht="15" customHeight="1">
      <c r="A963" s="5"/>
      <c r="B963" s="6"/>
      <c r="C963" s="19" t="s">
        <v>6905</v>
      </c>
      <c r="D963" s="634" t="str">
        <f t="shared" si="371"/>
        <v/>
      </c>
      <c r="E963" s="669"/>
      <c r="F963" s="670"/>
      <c r="G963" s="752" t="str">
        <f t="shared" si="372"/>
        <v/>
      </c>
      <c r="H963" s="669"/>
      <c r="I963" s="669"/>
      <c r="J963" s="669"/>
      <c r="K963" s="669"/>
      <c r="L963" s="669"/>
      <c r="M963" s="669"/>
      <c r="N963" s="670"/>
      <c r="O963" s="112"/>
      <c r="P963" s="112"/>
      <c r="Q963" s="112"/>
      <c r="R963" s="112"/>
      <c r="S963" s="112"/>
      <c r="T963" s="112"/>
      <c r="U963" s="112"/>
      <c r="V963" s="112"/>
      <c r="W963" s="112"/>
      <c r="X963" s="112"/>
      <c r="Y963" s="112"/>
      <c r="Z963" s="112"/>
      <c r="AA963" s="112"/>
      <c r="AB963" s="112"/>
      <c r="AC963" s="112"/>
      <c r="AD963" s="112"/>
      <c r="AL963">
        <f t="shared" si="355"/>
        <v>0</v>
      </c>
      <c r="AM963">
        <f t="shared" si="356"/>
        <v>0</v>
      </c>
      <c r="AN963">
        <f t="shared" si="357"/>
        <v>0</v>
      </c>
      <c r="AO963">
        <f t="shared" si="358"/>
        <v>0</v>
      </c>
      <c r="AP963">
        <f t="shared" si="359"/>
        <v>0</v>
      </c>
      <c r="AQ963">
        <f t="shared" si="360"/>
        <v>0</v>
      </c>
      <c r="AR963">
        <f t="shared" si="361"/>
        <v>0</v>
      </c>
      <c r="AS963">
        <f t="shared" si="362"/>
        <v>0</v>
      </c>
      <c r="AT963">
        <f t="shared" si="363"/>
        <v>0</v>
      </c>
      <c r="AU963">
        <f t="shared" si="364"/>
        <v>0</v>
      </c>
      <c r="AV963">
        <f t="shared" si="365"/>
        <v>0</v>
      </c>
      <c r="AW963">
        <f t="shared" si="366"/>
        <v>0</v>
      </c>
      <c r="AX963">
        <f t="shared" si="367"/>
        <v>0</v>
      </c>
      <c r="AY963">
        <f t="shared" si="368"/>
        <v>0</v>
      </c>
      <c r="AZ963">
        <f t="shared" si="369"/>
        <v>0</v>
      </c>
      <c r="BA963">
        <f t="shared" si="370"/>
        <v>0</v>
      </c>
    </row>
    <row r="964" spans="1:53" ht="15" customHeight="1">
      <c r="A964" s="5"/>
      <c r="B964" s="6"/>
      <c r="C964" s="19" t="s">
        <v>6906</v>
      </c>
      <c r="D964" s="634" t="str">
        <f t="shared" si="371"/>
        <v/>
      </c>
      <c r="E964" s="669"/>
      <c r="F964" s="670"/>
      <c r="G964" s="752" t="str">
        <f t="shared" si="372"/>
        <v/>
      </c>
      <c r="H964" s="669"/>
      <c r="I964" s="669"/>
      <c r="J964" s="669"/>
      <c r="K964" s="669"/>
      <c r="L964" s="669"/>
      <c r="M964" s="669"/>
      <c r="N964" s="670"/>
      <c r="O964" s="112"/>
      <c r="P964" s="112"/>
      <c r="Q964" s="112"/>
      <c r="R964" s="112"/>
      <c r="S964" s="112"/>
      <c r="T964" s="112"/>
      <c r="U964" s="112"/>
      <c r="V964" s="112"/>
      <c r="W964" s="112"/>
      <c r="X964" s="112"/>
      <c r="Y964" s="112"/>
      <c r="Z964" s="112"/>
      <c r="AA964" s="112"/>
      <c r="AB964" s="112"/>
      <c r="AC964" s="112"/>
      <c r="AD964" s="112"/>
      <c r="AL964">
        <f t="shared" si="355"/>
        <v>0</v>
      </c>
      <c r="AM964">
        <f t="shared" si="356"/>
        <v>0</v>
      </c>
      <c r="AN964">
        <f t="shared" si="357"/>
        <v>0</v>
      </c>
      <c r="AO964">
        <f t="shared" si="358"/>
        <v>0</v>
      </c>
      <c r="AP964">
        <f t="shared" si="359"/>
        <v>0</v>
      </c>
      <c r="AQ964">
        <f t="shared" si="360"/>
        <v>0</v>
      </c>
      <c r="AR964">
        <f t="shared" si="361"/>
        <v>0</v>
      </c>
      <c r="AS964">
        <f t="shared" si="362"/>
        <v>0</v>
      </c>
      <c r="AT964">
        <f t="shared" si="363"/>
        <v>0</v>
      </c>
      <c r="AU964">
        <f t="shared" si="364"/>
        <v>0</v>
      </c>
      <c r="AV964">
        <f t="shared" si="365"/>
        <v>0</v>
      </c>
      <c r="AW964">
        <f t="shared" si="366"/>
        <v>0</v>
      </c>
      <c r="AX964">
        <f t="shared" si="367"/>
        <v>0</v>
      </c>
      <c r="AY964">
        <f t="shared" si="368"/>
        <v>0</v>
      </c>
      <c r="AZ964">
        <f t="shared" si="369"/>
        <v>0</v>
      </c>
      <c r="BA964">
        <f t="shared" si="370"/>
        <v>0</v>
      </c>
    </row>
    <row r="965" spans="1:53" ht="15" customHeight="1">
      <c r="A965" s="5"/>
      <c r="B965" s="6"/>
      <c r="C965" s="19" t="s">
        <v>6907</v>
      </c>
      <c r="D965" s="634" t="str">
        <f t="shared" si="371"/>
        <v/>
      </c>
      <c r="E965" s="669"/>
      <c r="F965" s="670"/>
      <c r="G965" s="752" t="str">
        <f t="shared" si="372"/>
        <v/>
      </c>
      <c r="H965" s="669"/>
      <c r="I965" s="669"/>
      <c r="J965" s="669"/>
      <c r="K965" s="669"/>
      <c r="L965" s="669"/>
      <c r="M965" s="669"/>
      <c r="N965" s="670"/>
      <c r="O965" s="112"/>
      <c r="P965" s="112"/>
      <c r="Q965" s="112"/>
      <c r="R965" s="112"/>
      <c r="S965" s="112"/>
      <c r="T965" s="112"/>
      <c r="U965" s="112"/>
      <c r="V965" s="112"/>
      <c r="W965" s="112"/>
      <c r="X965" s="112"/>
      <c r="Y965" s="112"/>
      <c r="Z965" s="112"/>
      <c r="AA965" s="112"/>
      <c r="AB965" s="112"/>
      <c r="AC965" s="112"/>
      <c r="AD965" s="112"/>
      <c r="AL965">
        <f t="shared" si="355"/>
        <v>0</v>
      </c>
      <c r="AM965">
        <f t="shared" si="356"/>
        <v>0</v>
      </c>
      <c r="AN965">
        <f t="shared" si="357"/>
        <v>0</v>
      </c>
      <c r="AO965">
        <f t="shared" si="358"/>
        <v>0</v>
      </c>
      <c r="AP965">
        <f t="shared" si="359"/>
        <v>0</v>
      </c>
      <c r="AQ965">
        <f t="shared" si="360"/>
        <v>0</v>
      </c>
      <c r="AR965">
        <f t="shared" si="361"/>
        <v>0</v>
      </c>
      <c r="AS965">
        <f t="shared" si="362"/>
        <v>0</v>
      </c>
      <c r="AT965">
        <f t="shared" si="363"/>
        <v>0</v>
      </c>
      <c r="AU965">
        <f t="shared" si="364"/>
        <v>0</v>
      </c>
      <c r="AV965">
        <f t="shared" si="365"/>
        <v>0</v>
      </c>
      <c r="AW965">
        <f t="shared" si="366"/>
        <v>0</v>
      </c>
      <c r="AX965">
        <f t="shared" si="367"/>
        <v>0</v>
      </c>
      <c r="AY965">
        <f t="shared" si="368"/>
        <v>0</v>
      </c>
      <c r="AZ965">
        <f t="shared" si="369"/>
        <v>0</v>
      </c>
      <c r="BA965">
        <f t="shared" si="370"/>
        <v>0</v>
      </c>
    </row>
    <row r="966" spans="1:53" ht="15" customHeight="1">
      <c r="A966" s="5"/>
      <c r="B966" s="6"/>
      <c r="C966" s="19" t="s">
        <v>6908</v>
      </c>
      <c r="D966" s="634" t="str">
        <f t="shared" si="371"/>
        <v/>
      </c>
      <c r="E966" s="669"/>
      <c r="F966" s="670"/>
      <c r="G966" s="752" t="str">
        <f t="shared" si="372"/>
        <v/>
      </c>
      <c r="H966" s="669"/>
      <c r="I966" s="669"/>
      <c r="J966" s="669"/>
      <c r="K966" s="669"/>
      <c r="L966" s="669"/>
      <c r="M966" s="669"/>
      <c r="N966" s="670"/>
      <c r="O966" s="112"/>
      <c r="P966" s="112"/>
      <c r="Q966" s="112"/>
      <c r="R966" s="112"/>
      <c r="S966" s="112"/>
      <c r="T966" s="112"/>
      <c r="U966" s="112"/>
      <c r="V966" s="112"/>
      <c r="W966" s="112"/>
      <c r="X966" s="112"/>
      <c r="Y966" s="112"/>
      <c r="Z966" s="112"/>
      <c r="AA966" s="112"/>
      <c r="AB966" s="112"/>
      <c r="AC966" s="112"/>
      <c r="AD966" s="112"/>
      <c r="AL966">
        <f t="shared" si="355"/>
        <v>0</v>
      </c>
      <c r="AM966">
        <f t="shared" si="356"/>
        <v>0</v>
      </c>
      <c r="AN966">
        <f t="shared" si="357"/>
        <v>0</v>
      </c>
      <c r="AO966">
        <f t="shared" si="358"/>
        <v>0</v>
      </c>
      <c r="AP966">
        <f t="shared" si="359"/>
        <v>0</v>
      </c>
      <c r="AQ966">
        <f t="shared" si="360"/>
        <v>0</v>
      </c>
      <c r="AR966">
        <f t="shared" si="361"/>
        <v>0</v>
      </c>
      <c r="AS966">
        <f t="shared" si="362"/>
        <v>0</v>
      </c>
      <c r="AT966">
        <f t="shared" si="363"/>
        <v>0</v>
      </c>
      <c r="AU966">
        <f t="shared" si="364"/>
        <v>0</v>
      </c>
      <c r="AV966">
        <f t="shared" si="365"/>
        <v>0</v>
      </c>
      <c r="AW966">
        <f t="shared" si="366"/>
        <v>0</v>
      </c>
      <c r="AX966">
        <f t="shared" si="367"/>
        <v>0</v>
      </c>
      <c r="AY966">
        <f t="shared" si="368"/>
        <v>0</v>
      </c>
      <c r="AZ966">
        <f t="shared" si="369"/>
        <v>0</v>
      </c>
      <c r="BA966">
        <f t="shared" si="370"/>
        <v>0</v>
      </c>
    </row>
    <row r="967" spans="1:53" ht="15" customHeight="1">
      <c r="A967" s="5"/>
      <c r="B967" s="6"/>
      <c r="C967" s="19" t="s">
        <v>6909</v>
      </c>
      <c r="D967" s="634" t="str">
        <f t="shared" si="371"/>
        <v/>
      </c>
      <c r="E967" s="669"/>
      <c r="F967" s="670"/>
      <c r="G967" s="752" t="str">
        <f t="shared" si="372"/>
        <v/>
      </c>
      <c r="H967" s="669"/>
      <c r="I967" s="669"/>
      <c r="J967" s="669"/>
      <c r="K967" s="669"/>
      <c r="L967" s="669"/>
      <c r="M967" s="669"/>
      <c r="N967" s="670"/>
      <c r="O967" s="112"/>
      <c r="P967" s="112"/>
      <c r="Q967" s="112"/>
      <c r="R967" s="112"/>
      <c r="S967" s="112"/>
      <c r="T967" s="112"/>
      <c r="U967" s="112"/>
      <c r="V967" s="112"/>
      <c r="W967" s="112"/>
      <c r="X967" s="112"/>
      <c r="Y967" s="112"/>
      <c r="Z967" s="112"/>
      <c r="AA967" s="112"/>
      <c r="AB967" s="112"/>
      <c r="AC967" s="112"/>
      <c r="AD967" s="112"/>
      <c r="AL967">
        <f t="shared" si="355"/>
        <v>0</v>
      </c>
      <c r="AM967">
        <f t="shared" si="356"/>
        <v>0</v>
      </c>
      <c r="AN967">
        <f t="shared" si="357"/>
        <v>0</v>
      </c>
      <c r="AO967">
        <f t="shared" si="358"/>
        <v>0</v>
      </c>
      <c r="AP967">
        <f t="shared" si="359"/>
        <v>0</v>
      </c>
      <c r="AQ967">
        <f t="shared" si="360"/>
        <v>0</v>
      </c>
      <c r="AR967">
        <f t="shared" si="361"/>
        <v>0</v>
      </c>
      <c r="AS967">
        <f t="shared" si="362"/>
        <v>0</v>
      </c>
      <c r="AT967">
        <f t="shared" si="363"/>
        <v>0</v>
      </c>
      <c r="AU967">
        <f t="shared" si="364"/>
        <v>0</v>
      </c>
      <c r="AV967">
        <f t="shared" si="365"/>
        <v>0</v>
      </c>
      <c r="AW967">
        <f t="shared" si="366"/>
        <v>0</v>
      </c>
      <c r="AX967">
        <f t="shared" si="367"/>
        <v>0</v>
      </c>
      <c r="AY967">
        <f t="shared" si="368"/>
        <v>0</v>
      </c>
      <c r="AZ967">
        <f t="shared" si="369"/>
        <v>0</v>
      </c>
      <c r="BA967">
        <f t="shared" si="370"/>
        <v>0</v>
      </c>
    </row>
    <row r="968" spans="1:53" ht="15" customHeight="1">
      <c r="A968" s="5"/>
      <c r="B968" s="6"/>
      <c r="C968" s="19" t="s">
        <v>6910</v>
      </c>
      <c r="D968" s="634" t="str">
        <f t="shared" si="371"/>
        <v/>
      </c>
      <c r="E968" s="669"/>
      <c r="F968" s="670"/>
      <c r="G968" s="752" t="str">
        <f t="shared" si="372"/>
        <v/>
      </c>
      <c r="H968" s="669"/>
      <c r="I968" s="669"/>
      <c r="J968" s="669"/>
      <c r="K968" s="669"/>
      <c r="L968" s="669"/>
      <c r="M968" s="669"/>
      <c r="N968" s="670"/>
      <c r="O968" s="112"/>
      <c r="P968" s="112"/>
      <c r="Q968" s="112"/>
      <c r="R968" s="112"/>
      <c r="S968" s="112"/>
      <c r="T968" s="112"/>
      <c r="U968" s="112"/>
      <c r="V968" s="112"/>
      <c r="W968" s="112"/>
      <c r="X968" s="112"/>
      <c r="Y968" s="112"/>
      <c r="Z968" s="112"/>
      <c r="AA968" s="112"/>
      <c r="AB968" s="112"/>
      <c r="AC968" s="112"/>
      <c r="AD968" s="112"/>
      <c r="AL968">
        <f t="shared" si="355"/>
        <v>0</v>
      </c>
      <c r="AM968">
        <f t="shared" si="356"/>
        <v>0</v>
      </c>
      <c r="AN968">
        <f t="shared" si="357"/>
        <v>0</v>
      </c>
      <c r="AO968">
        <f t="shared" si="358"/>
        <v>0</v>
      </c>
      <c r="AP968">
        <f t="shared" si="359"/>
        <v>0</v>
      </c>
      <c r="AQ968">
        <f t="shared" si="360"/>
        <v>0</v>
      </c>
      <c r="AR968">
        <f t="shared" si="361"/>
        <v>0</v>
      </c>
      <c r="AS968">
        <f t="shared" si="362"/>
        <v>0</v>
      </c>
      <c r="AT968">
        <f t="shared" si="363"/>
        <v>0</v>
      </c>
      <c r="AU968">
        <f t="shared" si="364"/>
        <v>0</v>
      </c>
      <c r="AV968">
        <f t="shared" si="365"/>
        <v>0</v>
      </c>
      <c r="AW968">
        <f t="shared" si="366"/>
        <v>0</v>
      </c>
      <c r="AX968">
        <f t="shared" si="367"/>
        <v>0</v>
      </c>
      <c r="AY968">
        <f t="shared" si="368"/>
        <v>0</v>
      </c>
      <c r="AZ968">
        <f t="shared" si="369"/>
        <v>0</v>
      </c>
      <c r="BA968">
        <f t="shared" si="370"/>
        <v>0</v>
      </c>
    </row>
    <row r="969" spans="1:53" ht="15" customHeight="1">
      <c r="A969" s="5"/>
      <c r="B969" s="6"/>
      <c r="C969" s="19" t="s">
        <v>6911</v>
      </c>
      <c r="D969" s="634" t="str">
        <f t="shared" si="371"/>
        <v/>
      </c>
      <c r="E969" s="669"/>
      <c r="F969" s="670"/>
      <c r="G969" s="752" t="str">
        <f t="shared" si="372"/>
        <v/>
      </c>
      <c r="H969" s="669"/>
      <c r="I969" s="669"/>
      <c r="J969" s="669"/>
      <c r="K969" s="669"/>
      <c r="L969" s="669"/>
      <c r="M969" s="669"/>
      <c r="N969" s="670"/>
      <c r="O969" s="112"/>
      <c r="P969" s="112"/>
      <c r="Q969" s="112"/>
      <c r="R969" s="112"/>
      <c r="S969" s="112"/>
      <c r="T969" s="112"/>
      <c r="U969" s="112"/>
      <c r="V969" s="112"/>
      <c r="W969" s="112"/>
      <c r="X969" s="112"/>
      <c r="Y969" s="112"/>
      <c r="Z969" s="112"/>
      <c r="AA969" s="112"/>
      <c r="AB969" s="112"/>
      <c r="AC969" s="112"/>
      <c r="AD969" s="112"/>
      <c r="AL969">
        <f t="shared" si="355"/>
        <v>0</v>
      </c>
      <c r="AM969">
        <f t="shared" si="356"/>
        <v>0</v>
      </c>
      <c r="AN969">
        <f t="shared" si="357"/>
        <v>0</v>
      </c>
      <c r="AO969">
        <f t="shared" si="358"/>
        <v>0</v>
      </c>
      <c r="AP969">
        <f t="shared" si="359"/>
        <v>0</v>
      </c>
      <c r="AQ969">
        <f t="shared" si="360"/>
        <v>0</v>
      </c>
      <c r="AR969">
        <f t="shared" si="361"/>
        <v>0</v>
      </c>
      <c r="AS969">
        <f t="shared" si="362"/>
        <v>0</v>
      </c>
      <c r="AT969">
        <f t="shared" si="363"/>
        <v>0</v>
      </c>
      <c r="AU969">
        <f t="shared" si="364"/>
        <v>0</v>
      </c>
      <c r="AV969">
        <f t="shared" si="365"/>
        <v>0</v>
      </c>
      <c r="AW969">
        <f t="shared" si="366"/>
        <v>0</v>
      </c>
      <c r="AX969">
        <f t="shared" si="367"/>
        <v>0</v>
      </c>
      <c r="AY969">
        <f t="shared" si="368"/>
        <v>0</v>
      </c>
      <c r="AZ969">
        <f t="shared" si="369"/>
        <v>0</v>
      </c>
      <c r="BA969">
        <f t="shared" si="370"/>
        <v>0</v>
      </c>
    </row>
    <row r="970" spans="1:53" ht="15" customHeight="1">
      <c r="A970" s="5"/>
      <c r="B970" s="6"/>
      <c r="C970" s="19" t="s">
        <v>6912</v>
      </c>
      <c r="D970" s="634" t="str">
        <f t="shared" si="371"/>
        <v/>
      </c>
      <c r="E970" s="669"/>
      <c r="F970" s="670"/>
      <c r="G970" s="752" t="str">
        <f t="shared" si="372"/>
        <v/>
      </c>
      <c r="H970" s="669"/>
      <c r="I970" s="669"/>
      <c r="J970" s="669"/>
      <c r="K970" s="669"/>
      <c r="L970" s="669"/>
      <c r="M970" s="669"/>
      <c r="N970" s="670"/>
      <c r="O970" s="112"/>
      <c r="P970" s="112"/>
      <c r="Q970" s="112"/>
      <c r="R970" s="112"/>
      <c r="S970" s="112"/>
      <c r="T970" s="112"/>
      <c r="U970" s="112"/>
      <c r="V970" s="112"/>
      <c r="W970" s="112"/>
      <c r="X970" s="112"/>
      <c r="Y970" s="112"/>
      <c r="Z970" s="112"/>
      <c r="AA970" s="112"/>
      <c r="AB970" s="112"/>
      <c r="AC970" s="112"/>
      <c r="AD970" s="112"/>
      <c r="AL970">
        <f t="shared" si="355"/>
        <v>0</v>
      </c>
      <c r="AM970">
        <f t="shared" si="356"/>
        <v>0</v>
      </c>
      <c r="AN970">
        <f t="shared" si="357"/>
        <v>0</v>
      </c>
      <c r="AO970">
        <f t="shared" si="358"/>
        <v>0</v>
      </c>
      <c r="AP970">
        <f t="shared" si="359"/>
        <v>0</v>
      </c>
      <c r="AQ970">
        <f t="shared" si="360"/>
        <v>0</v>
      </c>
      <c r="AR970">
        <f t="shared" si="361"/>
        <v>0</v>
      </c>
      <c r="AS970">
        <f t="shared" si="362"/>
        <v>0</v>
      </c>
      <c r="AT970">
        <f t="shared" si="363"/>
        <v>0</v>
      </c>
      <c r="AU970">
        <f t="shared" si="364"/>
        <v>0</v>
      </c>
      <c r="AV970">
        <f t="shared" si="365"/>
        <v>0</v>
      </c>
      <c r="AW970">
        <f t="shared" si="366"/>
        <v>0</v>
      </c>
      <c r="AX970">
        <f t="shared" si="367"/>
        <v>0</v>
      </c>
      <c r="AY970">
        <f t="shared" si="368"/>
        <v>0</v>
      </c>
      <c r="AZ970">
        <f t="shared" si="369"/>
        <v>0</v>
      </c>
      <c r="BA970">
        <f t="shared" si="370"/>
        <v>0</v>
      </c>
    </row>
    <row r="971" spans="1:53" ht="15" customHeight="1">
      <c r="A971" s="5"/>
      <c r="B971" s="6"/>
      <c r="C971" s="19" t="s">
        <v>6913</v>
      </c>
      <c r="D971" s="634" t="str">
        <f t="shared" si="371"/>
        <v/>
      </c>
      <c r="E971" s="669"/>
      <c r="F971" s="670"/>
      <c r="G971" s="752" t="str">
        <f t="shared" si="372"/>
        <v/>
      </c>
      <c r="H971" s="669"/>
      <c r="I971" s="669"/>
      <c r="J971" s="669"/>
      <c r="K971" s="669"/>
      <c r="L971" s="669"/>
      <c r="M971" s="669"/>
      <c r="N971" s="670"/>
      <c r="O971" s="112"/>
      <c r="P971" s="112"/>
      <c r="Q971" s="112"/>
      <c r="R971" s="112"/>
      <c r="S971" s="112"/>
      <c r="T971" s="112"/>
      <c r="U971" s="112"/>
      <c r="V971" s="112"/>
      <c r="W971" s="112"/>
      <c r="X971" s="112"/>
      <c r="Y971" s="112"/>
      <c r="Z971" s="112"/>
      <c r="AA971" s="112"/>
      <c r="AB971" s="112"/>
      <c r="AC971" s="112"/>
      <c r="AD971" s="112"/>
      <c r="AL971">
        <f t="shared" si="355"/>
        <v>0</v>
      </c>
      <c r="AM971">
        <f t="shared" si="356"/>
        <v>0</v>
      </c>
      <c r="AN971">
        <f t="shared" si="357"/>
        <v>0</v>
      </c>
      <c r="AO971">
        <f t="shared" si="358"/>
        <v>0</v>
      </c>
      <c r="AP971">
        <f t="shared" si="359"/>
        <v>0</v>
      </c>
      <c r="AQ971">
        <f t="shared" si="360"/>
        <v>0</v>
      </c>
      <c r="AR971">
        <f t="shared" si="361"/>
        <v>0</v>
      </c>
      <c r="AS971">
        <f t="shared" si="362"/>
        <v>0</v>
      </c>
      <c r="AT971">
        <f t="shared" si="363"/>
        <v>0</v>
      </c>
      <c r="AU971">
        <f t="shared" si="364"/>
        <v>0</v>
      </c>
      <c r="AV971">
        <f t="shared" si="365"/>
        <v>0</v>
      </c>
      <c r="AW971">
        <f t="shared" si="366"/>
        <v>0</v>
      </c>
      <c r="AX971">
        <f t="shared" si="367"/>
        <v>0</v>
      </c>
      <c r="AY971">
        <f t="shared" si="368"/>
        <v>0</v>
      </c>
      <c r="AZ971">
        <f t="shared" si="369"/>
        <v>0</v>
      </c>
      <c r="BA971">
        <f t="shared" si="370"/>
        <v>0</v>
      </c>
    </row>
    <row r="972" spans="1:53" ht="15" customHeight="1">
      <c r="A972" s="5"/>
      <c r="B972" s="6"/>
      <c r="C972" s="19" t="s">
        <v>6914</v>
      </c>
      <c r="D972" s="634" t="str">
        <f t="shared" si="371"/>
        <v/>
      </c>
      <c r="E972" s="669"/>
      <c r="F972" s="670"/>
      <c r="G972" s="752" t="str">
        <f t="shared" si="372"/>
        <v/>
      </c>
      <c r="H972" s="669"/>
      <c r="I972" s="669"/>
      <c r="J972" s="669"/>
      <c r="K972" s="669"/>
      <c r="L972" s="669"/>
      <c r="M972" s="669"/>
      <c r="N972" s="670"/>
      <c r="O972" s="112"/>
      <c r="P972" s="112"/>
      <c r="Q972" s="112"/>
      <c r="R972" s="112"/>
      <c r="S972" s="112"/>
      <c r="T972" s="112"/>
      <c r="U972" s="112"/>
      <c r="V972" s="112"/>
      <c r="W972" s="112"/>
      <c r="X972" s="112"/>
      <c r="Y972" s="112"/>
      <c r="Z972" s="112"/>
      <c r="AA972" s="112"/>
      <c r="AB972" s="112"/>
      <c r="AC972" s="112"/>
      <c r="AD972" s="112"/>
      <c r="AL972">
        <f t="shared" si="355"/>
        <v>0</v>
      </c>
      <c r="AM972">
        <f t="shared" si="356"/>
        <v>0</v>
      </c>
      <c r="AN972">
        <f t="shared" si="357"/>
        <v>0</v>
      </c>
      <c r="AO972">
        <f t="shared" si="358"/>
        <v>0</v>
      </c>
      <c r="AP972">
        <f t="shared" si="359"/>
        <v>0</v>
      </c>
      <c r="AQ972">
        <f t="shared" si="360"/>
        <v>0</v>
      </c>
      <c r="AR972">
        <f t="shared" si="361"/>
        <v>0</v>
      </c>
      <c r="AS972">
        <f t="shared" si="362"/>
        <v>0</v>
      </c>
      <c r="AT972">
        <f t="shared" si="363"/>
        <v>0</v>
      </c>
      <c r="AU972">
        <f t="shared" si="364"/>
        <v>0</v>
      </c>
      <c r="AV972">
        <f t="shared" si="365"/>
        <v>0</v>
      </c>
      <c r="AW972">
        <f t="shared" si="366"/>
        <v>0</v>
      </c>
      <c r="AX972">
        <f t="shared" si="367"/>
        <v>0</v>
      </c>
      <c r="AY972">
        <f t="shared" si="368"/>
        <v>0</v>
      </c>
      <c r="AZ972">
        <f t="shared" si="369"/>
        <v>0</v>
      </c>
      <c r="BA972">
        <f t="shared" si="370"/>
        <v>0</v>
      </c>
    </row>
    <row r="973" spans="1:53" ht="15" customHeight="1">
      <c r="A973" s="5"/>
      <c r="B973" s="6"/>
      <c r="C973" s="19" t="s">
        <v>6915</v>
      </c>
      <c r="D973" s="634" t="str">
        <f t="shared" si="371"/>
        <v/>
      </c>
      <c r="E973" s="669"/>
      <c r="F973" s="670"/>
      <c r="G973" s="752" t="str">
        <f t="shared" si="372"/>
        <v/>
      </c>
      <c r="H973" s="669"/>
      <c r="I973" s="669"/>
      <c r="J973" s="669"/>
      <c r="K973" s="669"/>
      <c r="L973" s="669"/>
      <c r="M973" s="669"/>
      <c r="N973" s="670"/>
      <c r="O973" s="112"/>
      <c r="P973" s="112"/>
      <c r="Q973" s="112"/>
      <c r="R973" s="112"/>
      <c r="S973" s="112"/>
      <c r="T973" s="112"/>
      <c r="U973" s="112"/>
      <c r="V973" s="112"/>
      <c r="W973" s="112"/>
      <c r="X973" s="112"/>
      <c r="Y973" s="112"/>
      <c r="Z973" s="112"/>
      <c r="AA973" s="112"/>
      <c r="AB973" s="112"/>
      <c r="AC973" s="112"/>
      <c r="AD973" s="112"/>
      <c r="AL973">
        <f t="shared" si="355"/>
        <v>0</v>
      </c>
      <c r="AM973">
        <f t="shared" si="356"/>
        <v>0</v>
      </c>
      <c r="AN973">
        <f t="shared" si="357"/>
        <v>0</v>
      </c>
      <c r="AO973">
        <f t="shared" si="358"/>
        <v>0</v>
      </c>
      <c r="AP973">
        <f t="shared" si="359"/>
        <v>0</v>
      </c>
      <c r="AQ973">
        <f t="shared" si="360"/>
        <v>0</v>
      </c>
      <c r="AR973">
        <f t="shared" si="361"/>
        <v>0</v>
      </c>
      <c r="AS973">
        <f t="shared" si="362"/>
        <v>0</v>
      </c>
      <c r="AT973">
        <f t="shared" si="363"/>
        <v>0</v>
      </c>
      <c r="AU973">
        <f t="shared" si="364"/>
        <v>0</v>
      </c>
      <c r="AV973">
        <f t="shared" si="365"/>
        <v>0</v>
      </c>
      <c r="AW973">
        <f t="shared" si="366"/>
        <v>0</v>
      </c>
      <c r="AX973">
        <f t="shared" si="367"/>
        <v>0</v>
      </c>
      <c r="AY973">
        <f t="shared" si="368"/>
        <v>0</v>
      </c>
      <c r="AZ973">
        <f t="shared" si="369"/>
        <v>0</v>
      </c>
      <c r="BA973">
        <f t="shared" si="370"/>
        <v>0</v>
      </c>
    </row>
    <row r="974" spans="1:53" ht="15" customHeight="1">
      <c r="A974" s="5"/>
      <c r="B974" s="6"/>
      <c r="C974" s="19" t="s">
        <v>6916</v>
      </c>
      <c r="D974" s="634" t="str">
        <f t="shared" si="371"/>
        <v/>
      </c>
      <c r="E974" s="669"/>
      <c r="F974" s="670"/>
      <c r="G974" s="752" t="str">
        <f t="shared" si="372"/>
        <v/>
      </c>
      <c r="H974" s="669"/>
      <c r="I974" s="669"/>
      <c r="J974" s="669"/>
      <c r="K974" s="669"/>
      <c r="L974" s="669"/>
      <c r="M974" s="669"/>
      <c r="N974" s="670"/>
      <c r="O974" s="112"/>
      <c r="P974" s="112"/>
      <c r="Q974" s="112"/>
      <c r="R974" s="112"/>
      <c r="S974" s="112"/>
      <c r="T974" s="112"/>
      <c r="U974" s="112"/>
      <c r="V974" s="112"/>
      <c r="W974" s="112"/>
      <c r="X974" s="112"/>
      <c r="Y974" s="112"/>
      <c r="Z974" s="112"/>
      <c r="AA974" s="112"/>
      <c r="AB974" s="112"/>
      <c r="AC974" s="112"/>
      <c r="AD974" s="112"/>
      <c r="AL974">
        <f t="shared" si="355"/>
        <v>0</v>
      </c>
      <c r="AM974">
        <f t="shared" si="356"/>
        <v>0</v>
      </c>
      <c r="AN974">
        <f t="shared" si="357"/>
        <v>0</v>
      </c>
      <c r="AO974">
        <f t="shared" si="358"/>
        <v>0</v>
      </c>
      <c r="AP974">
        <f t="shared" si="359"/>
        <v>0</v>
      </c>
      <c r="AQ974">
        <f t="shared" si="360"/>
        <v>0</v>
      </c>
      <c r="AR974">
        <f t="shared" si="361"/>
        <v>0</v>
      </c>
      <c r="AS974">
        <f t="shared" si="362"/>
        <v>0</v>
      </c>
      <c r="AT974">
        <f t="shared" si="363"/>
        <v>0</v>
      </c>
      <c r="AU974">
        <f t="shared" si="364"/>
        <v>0</v>
      </c>
      <c r="AV974">
        <f t="shared" si="365"/>
        <v>0</v>
      </c>
      <c r="AW974">
        <f t="shared" si="366"/>
        <v>0</v>
      </c>
      <c r="AX974">
        <f t="shared" si="367"/>
        <v>0</v>
      </c>
      <c r="AY974">
        <f t="shared" si="368"/>
        <v>0</v>
      </c>
      <c r="AZ974">
        <f t="shared" si="369"/>
        <v>0</v>
      </c>
      <c r="BA974">
        <f t="shared" si="370"/>
        <v>0</v>
      </c>
    </row>
    <row r="975" spans="1:53" ht="15" customHeight="1">
      <c r="A975" s="5"/>
      <c r="B975" s="6"/>
      <c r="C975" s="19" t="s">
        <v>6917</v>
      </c>
      <c r="D975" s="634" t="str">
        <f t="shared" si="371"/>
        <v/>
      </c>
      <c r="E975" s="669"/>
      <c r="F975" s="670"/>
      <c r="G975" s="752" t="str">
        <f t="shared" si="372"/>
        <v/>
      </c>
      <c r="H975" s="669"/>
      <c r="I975" s="669"/>
      <c r="J975" s="669"/>
      <c r="K975" s="669"/>
      <c r="L975" s="669"/>
      <c r="M975" s="669"/>
      <c r="N975" s="670"/>
      <c r="O975" s="112"/>
      <c r="P975" s="112"/>
      <c r="Q975" s="112"/>
      <c r="R975" s="112"/>
      <c r="S975" s="112"/>
      <c r="T975" s="112"/>
      <c r="U975" s="112"/>
      <c r="V975" s="112"/>
      <c r="W975" s="112"/>
      <c r="X975" s="112"/>
      <c r="Y975" s="112"/>
      <c r="Z975" s="112"/>
      <c r="AA975" s="112"/>
      <c r="AB975" s="112"/>
      <c r="AC975" s="112"/>
      <c r="AD975" s="112"/>
      <c r="AL975">
        <f t="shared" si="355"/>
        <v>0</v>
      </c>
      <c r="AM975">
        <f t="shared" si="356"/>
        <v>0</v>
      </c>
      <c r="AN975">
        <f t="shared" si="357"/>
        <v>0</v>
      </c>
      <c r="AO975">
        <f t="shared" si="358"/>
        <v>0</v>
      </c>
      <c r="AP975">
        <f t="shared" si="359"/>
        <v>0</v>
      </c>
      <c r="AQ975">
        <f t="shared" si="360"/>
        <v>0</v>
      </c>
      <c r="AR975">
        <f t="shared" si="361"/>
        <v>0</v>
      </c>
      <c r="AS975">
        <f t="shared" si="362"/>
        <v>0</v>
      </c>
      <c r="AT975">
        <f t="shared" si="363"/>
        <v>0</v>
      </c>
      <c r="AU975">
        <f t="shared" si="364"/>
        <v>0</v>
      </c>
      <c r="AV975">
        <f t="shared" si="365"/>
        <v>0</v>
      </c>
      <c r="AW975">
        <f t="shared" si="366"/>
        <v>0</v>
      </c>
      <c r="AX975">
        <f t="shared" si="367"/>
        <v>0</v>
      </c>
      <c r="AY975">
        <f t="shared" si="368"/>
        <v>0</v>
      </c>
      <c r="AZ975">
        <f t="shared" si="369"/>
        <v>0</v>
      </c>
      <c r="BA975">
        <f t="shared" si="370"/>
        <v>0</v>
      </c>
    </row>
    <row r="976" spans="1:53" ht="15" customHeight="1">
      <c r="A976" s="5"/>
      <c r="B976" s="6"/>
      <c r="C976" s="19" t="s">
        <v>6918</v>
      </c>
      <c r="D976" s="634" t="str">
        <f t="shared" si="371"/>
        <v/>
      </c>
      <c r="E976" s="669"/>
      <c r="F976" s="670"/>
      <c r="G976" s="752" t="str">
        <f t="shared" si="372"/>
        <v/>
      </c>
      <c r="H976" s="669"/>
      <c r="I976" s="669"/>
      <c r="J976" s="669"/>
      <c r="K976" s="669"/>
      <c r="L976" s="669"/>
      <c r="M976" s="669"/>
      <c r="N976" s="670"/>
      <c r="O976" s="112"/>
      <c r="P976" s="112"/>
      <c r="Q976" s="112"/>
      <c r="R976" s="112"/>
      <c r="S976" s="112"/>
      <c r="T976" s="112"/>
      <c r="U976" s="112"/>
      <c r="V976" s="112"/>
      <c r="W976" s="112"/>
      <c r="X976" s="112"/>
      <c r="Y976" s="112"/>
      <c r="Z976" s="112"/>
      <c r="AA976" s="112"/>
      <c r="AB976" s="112"/>
      <c r="AC976" s="112"/>
      <c r="AD976" s="112"/>
      <c r="AL976">
        <f t="shared" si="355"/>
        <v>0</v>
      </c>
      <c r="AM976">
        <f t="shared" si="356"/>
        <v>0</v>
      </c>
      <c r="AN976">
        <f t="shared" si="357"/>
        <v>0</v>
      </c>
      <c r="AO976">
        <f t="shared" si="358"/>
        <v>0</v>
      </c>
      <c r="AP976">
        <f t="shared" si="359"/>
        <v>0</v>
      </c>
      <c r="AQ976">
        <f t="shared" si="360"/>
        <v>0</v>
      </c>
      <c r="AR976">
        <f t="shared" si="361"/>
        <v>0</v>
      </c>
      <c r="AS976">
        <f t="shared" si="362"/>
        <v>0</v>
      </c>
      <c r="AT976">
        <f t="shared" si="363"/>
        <v>0</v>
      </c>
      <c r="AU976">
        <f t="shared" si="364"/>
        <v>0</v>
      </c>
      <c r="AV976">
        <f t="shared" si="365"/>
        <v>0</v>
      </c>
      <c r="AW976">
        <f t="shared" si="366"/>
        <v>0</v>
      </c>
      <c r="AX976">
        <f t="shared" si="367"/>
        <v>0</v>
      </c>
      <c r="AY976">
        <f t="shared" si="368"/>
        <v>0</v>
      </c>
      <c r="AZ976">
        <f t="shared" si="369"/>
        <v>0</v>
      </c>
      <c r="BA976">
        <f t="shared" si="370"/>
        <v>0</v>
      </c>
    </row>
    <row r="977" spans="1:53" ht="15" customHeight="1">
      <c r="A977" s="5"/>
      <c r="B977" s="6"/>
      <c r="C977" s="19" t="s">
        <v>6919</v>
      </c>
      <c r="D977" s="634" t="str">
        <f t="shared" si="371"/>
        <v/>
      </c>
      <c r="E977" s="669"/>
      <c r="F977" s="670"/>
      <c r="G977" s="752" t="str">
        <f t="shared" si="372"/>
        <v/>
      </c>
      <c r="H977" s="669"/>
      <c r="I977" s="669"/>
      <c r="J977" s="669"/>
      <c r="K977" s="669"/>
      <c r="L977" s="669"/>
      <c r="M977" s="669"/>
      <c r="N977" s="670"/>
      <c r="O977" s="112"/>
      <c r="P977" s="112"/>
      <c r="Q977" s="112"/>
      <c r="R977" s="112"/>
      <c r="S977" s="112"/>
      <c r="T977" s="112"/>
      <c r="U977" s="112"/>
      <c r="V977" s="112"/>
      <c r="W977" s="112"/>
      <c r="X977" s="112"/>
      <c r="Y977" s="112"/>
      <c r="Z977" s="112"/>
      <c r="AA977" s="112"/>
      <c r="AB977" s="112"/>
      <c r="AC977" s="112"/>
      <c r="AD977" s="112"/>
      <c r="AL977">
        <f t="shared" si="355"/>
        <v>0</v>
      </c>
      <c r="AM977">
        <f t="shared" si="356"/>
        <v>0</v>
      </c>
      <c r="AN977">
        <f t="shared" si="357"/>
        <v>0</v>
      </c>
      <c r="AO977">
        <f t="shared" si="358"/>
        <v>0</v>
      </c>
      <c r="AP977">
        <f t="shared" si="359"/>
        <v>0</v>
      </c>
      <c r="AQ977">
        <f t="shared" si="360"/>
        <v>0</v>
      </c>
      <c r="AR977">
        <f t="shared" si="361"/>
        <v>0</v>
      </c>
      <c r="AS977">
        <f t="shared" si="362"/>
        <v>0</v>
      </c>
      <c r="AT977">
        <f t="shared" si="363"/>
        <v>0</v>
      </c>
      <c r="AU977">
        <f t="shared" si="364"/>
        <v>0</v>
      </c>
      <c r="AV977">
        <f t="shared" si="365"/>
        <v>0</v>
      </c>
      <c r="AW977">
        <f t="shared" si="366"/>
        <v>0</v>
      </c>
      <c r="AX977">
        <f t="shared" si="367"/>
        <v>0</v>
      </c>
      <c r="AY977">
        <f t="shared" si="368"/>
        <v>0</v>
      </c>
      <c r="AZ977">
        <f t="shared" si="369"/>
        <v>0</v>
      </c>
      <c r="BA977">
        <f t="shared" si="370"/>
        <v>0</v>
      </c>
    </row>
    <row r="978" spans="1:53" ht="15" customHeight="1">
      <c r="A978" s="5"/>
      <c r="B978" s="6"/>
      <c r="C978" s="19" t="s">
        <v>6920</v>
      </c>
      <c r="D978" s="634" t="str">
        <f t="shared" si="371"/>
        <v/>
      </c>
      <c r="E978" s="669"/>
      <c r="F978" s="670"/>
      <c r="G978" s="752" t="str">
        <f t="shared" si="372"/>
        <v/>
      </c>
      <c r="H978" s="669"/>
      <c r="I978" s="669"/>
      <c r="J978" s="669"/>
      <c r="K978" s="669"/>
      <c r="L978" s="669"/>
      <c r="M978" s="669"/>
      <c r="N978" s="670"/>
      <c r="O978" s="112"/>
      <c r="P978" s="112"/>
      <c r="Q978" s="112"/>
      <c r="R978" s="112"/>
      <c r="S978" s="112"/>
      <c r="T978" s="112"/>
      <c r="U978" s="112"/>
      <c r="V978" s="112"/>
      <c r="W978" s="112"/>
      <c r="X978" s="112"/>
      <c r="Y978" s="112"/>
      <c r="Z978" s="112"/>
      <c r="AA978" s="112"/>
      <c r="AB978" s="112"/>
      <c r="AC978" s="112"/>
      <c r="AD978" s="112"/>
      <c r="AL978">
        <f t="shared" si="355"/>
        <v>0</v>
      </c>
      <c r="AM978">
        <f t="shared" si="356"/>
        <v>0</v>
      </c>
      <c r="AN978">
        <f t="shared" si="357"/>
        <v>0</v>
      </c>
      <c r="AO978">
        <f t="shared" si="358"/>
        <v>0</v>
      </c>
      <c r="AP978">
        <f t="shared" si="359"/>
        <v>0</v>
      </c>
      <c r="AQ978">
        <f t="shared" si="360"/>
        <v>0</v>
      </c>
      <c r="AR978">
        <f t="shared" si="361"/>
        <v>0</v>
      </c>
      <c r="AS978">
        <f t="shared" si="362"/>
        <v>0</v>
      </c>
      <c r="AT978">
        <f t="shared" si="363"/>
        <v>0</v>
      </c>
      <c r="AU978">
        <f t="shared" si="364"/>
        <v>0</v>
      </c>
      <c r="AV978">
        <f t="shared" si="365"/>
        <v>0</v>
      </c>
      <c r="AW978">
        <f t="shared" si="366"/>
        <v>0</v>
      </c>
      <c r="AX978">
        <f t="shared" si="367"/>
        <v>0</v>
      </c>
      <c r="AY978">
        <f t="shared" si="368"/>
        <v>0</v>
      </c>
      <c r="AZ978">
        <f t="shared" si="369"/>
        <v>0</v>
      </c>
      <c r="BA978">
        <f t="shared" si="370"/>
        <v>0</v>
      </c>
    </row>
    <row r="979" spans="1:53" ht="15" customHeight="1">
      <c r="A979" s="5"/>
      <c r="B979" s="6"/>
      <c r="C979" s="19" t="s">
        <v>6921</v>
      </c>
      <c r="D979" s="634" t="str">
        <f t="shared" si="371"/>
        <v/>
      </c>
      <c r="E979" s="669"/>
      <c r="F979" s="670"/>
      <c r="G979" s="752" t="str">
        <f t="shared" si="372"/>
        <v/>
      </c>
      <c r="H979" s="669"/>
      <c r="I979" s="669"/>
      <c r="J979" s="669"/>
      <c r="K979" s="669"/>
      <c r="L979" s="669"/>
      <c r="M979" s="669"/>
      <c r="N979" s="670"/>
      <c r="O979" s="112"/>
      <c r="P979" s="112"/>
      <c r="Q979" s="112"/>
      <c r="R979" s="112"/>
      <c r="S979" s="112"/>
      <c r="T979" s="112"/>
      <c r="U979" s="112"/>
      <c r="V979" s="112"/>
      <c r="W979" s="112"/>
      <c r="X979" s="112"/>
      <c r="Y979" s="112"/>
      <c r="Z979" s="112"/>
      <c r="AA979" s="112"/>
      <c r="AB979" s="112"/>
      <c r="AC979" s="112"/>
      <c r="AD979" s="112"/>
      <c r="AL979">
        <f t="shared" si="355"/>
        <v>0</v>
      </c>
      <c r="AM979">
        <f t="shared" si="356"/>
        <v>0</v>
      </c>
      <c r="AN979">
        <f t="shared" si="357"/>
        <v>0</v>
      </c>
      <c r="AO979">
        <f t="shared" si="358"/>
        <v>0</v>
      </c>
      <c r="AP979">
        <f t="shared" si="359"/>
        <v>0</v>
      </c>
      <c r="AQ979">
        <f t="shared" si="360"/>
        <v>0</v>
      </c>
      <c r="AR979">
        <f t="shared" si="361"/>
        <v>0</v>
      </c>
      <c r="AS979">
        <f t="shared" si="362"/>
        <v>0</v>
      </c>
      <c r="AT979">
        <f t="shared" si="363"/>
        <v>0</v>
      </c>
      <c r="AU979">
        <f t="shared" si="364"/>
        <v>0</v>
      </c>
      <c r="AV979">
        <f t="shared" si="365"/>
        <v>0</v>
      </c>
      <c r="AW979">
        <f t="shared" si="366"/>
        <v>0</v>
      </c>
      <c r="AX979">
        <f t="shared" si="367"/>
        <v>0</v>
      </c>
      <c r="AY979">
        <f t="shared" si="368"/>
        <v>0</v>
      </c>
      <c r="AZ979">
        <f t="shared" si="369"/>
        <v>0</v>
      </c>
      <c r="BA979">
        <f t="shared" si="370"/>
        <v>0</v>
      </c>
    </row>
    <row r="980" spans="1:53" ht="15" customHeight="1">
      <c r="A980" s="5"/>
      <c r="B980" s="6"/>
      <c r="C980" s="19" t="s">
        <v>6922</v>
      </c>
      <c r="D980" s="634" t="str">
        <f t="shared" si="371"/>
        <v/>
      </c>
      <c r="E980" s="669"/>
      <c r="F980" s="670"/>
      <c r="G980" s="752" t="str">
        <f t="shared" si="372"/>
        <v/>
      </c>
      <c r="H980" s="669"/>
      <c r="I980" s="669"/>
      <c r="J980" s="669"/>
      <c r="K980" s="669"/>
      <c r="L980" s="669"/>
      <c r="M980" s="669"/>
      <c r="N980" s="670"/>
      <c r="O980" s="112"/>
      <c r="P980" s="112"/>
      <c r="Q980" s="112"/>
      <c r="R980" s="112"/>
      <c r="S980" s="112"/>
      <c r="T980" s="112"/>
      <c r="U980" s="112"/>
      <c r="V980" s="112"/>
      <c r="W980" s="112"/>
      <c r="X980" s="112"/>
      <c r="Y980" s="112"/>
      <c r="Z980" s="112"/>
      <c r="AA980" s="112"/>
      <c r="AB980" s="112"/>
      <c r="AC980" s="112"/>
      <c r="AD980" s="112"/>
      <c r="AL980">
        <f t="shared" ref="AL980:AL1043" si="373">O980</f>
        <v>0</v>
      </c>
      <c r="AM980">
        <f t="shared" ref="AM980:AM1043" si="374">COUNTIF(P980:R980,"NS")</f>
        <v>0</v>
      </c>
      <c r="AN980">
        <f t="shared" ref="AN980:AN1043" si="375">SUM(P980:R980)</f>
        <v>0</v>
      </c>
      <c r="AO980">
        <f t="shared" ref="AO980:AO1043" si="376">IF(COUNTIF(O980:R980,"NA")=4,0,IF(OR(AND(AL980=0,AM980&gt;0),AND(AL980="NS",AN980&gt;0), AND(AL980="NS", AM980=0,AN980=0)), 1, IF(OR(AND(AL980&gt;0,AM980&gt;1,AL980&gt;AN980), AND(AL980="NS",AM980=2), AND(AL980="NS",AN980=0,AM980&gt;0),AL980=AN980), 0, 1)))</f>
        <v>0</v>
      </c>
      <c r="AP980">
        <f t="shared" ref="AP980:AP1043" si="377">S980</f>
        <v>0</v>
      </c>
      <c r="AQ980">
        <f t="shared" ref="AQ980:AQ1043" si="378">COUNTIF(T980:V980,"NS")</f>
        <v>0</v>
      </c>
      <c r="AR980">
        <f t="shared" ref="AR980:AR1043" si="379">SUM(T980:V980)</f>
        <v>0</v>
      </c>
      <c r="AS980">
        <f t="shared" ref="AS980:AS1043" si="380">IF(COUNTIF(S980:V980,"NA")=4,0,IF(OR(AND(AP980=0,AQ980&gt;0),AND(AP980="NS",AR980&gt;0), AND(AP980="NS", AQ980=0,AR980=0)), 1, IF(OR(AND(AP980&gt;0,AQ980&gt;1,AP980&gt;AR980), AND(AP980="NS",AQ980=2), AND(AP980="NS",AR980=0,AQ980&gt;0),AP980=AR980), 0, 1)))</f>
        <v>0</v>
      </c>
      <c r="AT980">
        <f t="shared" ref="AT980:AT1043" si="381">W980</f>
        <v>0</v>
      </c>
      <c r="AU980">
        <f t="shared" ref="AU980:AU1043" si="382">COUNTIF(X980:Z980,"NS")</f>
        <v>0</v>
      </c>
      <c r="AV980">
        <f t="shared" ref="AV980:AV1043" si="383">SUM(X980:Z980)</f>
        <v>0</v>
      </c>
      <c r="AW980">
        <f t="shared" ref="AW980:AW1043" si="384">IF(COUNTIF(W980:Z980,"NA")=4,0,IF(OR(AND(AT980=0,AU980&gt;0),AND(AT980="NS",AV980&gt;0), AND(AT980="NS", AU980=0,AV980=0)), 1, IF(OR(AND(AT980&gt;0,AU980&gt;1,AT980&gt;AV980), AND(AT980="NS",AU980=2), AND(AT980="NS",AV980=0,AU980&gt;0),AT980=AV980), 0, 1)))</f>
        <v>0</v>
      </c>
      <c r="AX980">
        <f t="shared" ref="AX980:AX1043" si="385">AA980</f>
        <v>0</v>
      </c>
      <c r="AY980">
        <f t="shared" ref="AY980:AY1043" si="386">COUNTIF(AB980:AD980,"NS")</f>
        <v>0</v>
      </c>
      <c r="AZ980">
        <f t="shared" ref="AZ980:AZ1043" si="387">SUM(AB980:AD980)</f>
        <v>0</v>
      </c>
      <c r="BA980">
        <f t="shared" ref="BA980:BA1043" si="388">IF(COUNTIF(AA980:AD980,"NA")=4,0,IF(OR(AND(AX980=0,AY980&gt;0),AND(AX980="NS",AZ980&gt;0), AND(AX980="NS", AY980=0,AZ980=0)), 1, IF(OR(AND(AX980&gt;0,AY980&gt;1,AX980&gt;AZ980), AND(AX980="NS",AY980=2), AND(AX980="NS",AZ980=0,AY980&gt;0),AX980=AZ980), 0, 1)))</f>
        <v>0</v>
      </c>
    </row>
    <row r="981" spans="1:53" ht="15" customHeight="1">
      <c r="A981" s="5"/>
      <c r="B981" s="6"/>
      <c r="C981" s="19" t="s">
        <v>6923</v>
      </c>
      <c r="D981" s="634" t="str">
        <f t="shared" ref="D981:D1044" si="389">IF(D400="","",D400)</f>
        <v/>
      </c>
      <c r="E981" s="669"/>
      <c r="F981" s="670"/>
      <c r="G981" s="752" t="str">
        <f t="shared" ref="G981:G1044" si="390">IF(G400="","",G400)</f>
        <v/>
      </c>
      <c r="H981" s="669"/>
      <c r="I981" s="669"/>
      <c r="J981" s="669"/>
      <c r="K981" s="669"/>
      <c r="L981" s="669"/>
      <c r="M981" s="669"/>
      <c r="N981" s="670"/>
      <c r="O981" s="112"/>
      <c r="P981" s="112"/>
      <c r="Q981" s="112"/>
      <c r="R981" s="112"/>
      <c r="S981" s="112"/>
      <c r="T981" s="112"/>
      <c r="U981" s="112"/>
      <c r="V981" s="112"/>
      <c r="W981" s="112"/>
      <c r="X981" s="112"/>
      <c r="Y981" s="112"/>
      <c r="Z981" s="112"/>
      <c r="AA981" s="112"/>
      <c r="AB981" s="112"/>
      <c r="AC981" s="112"/>
      <c r="AD981" s="112"/>
      <c r="AL981">
        <f t="shared" si="373"/>
        <v>0</v>
      </c>
      <c r="AM981">
        <f t="shared" si="374"/>
        <v>0</v>
      </c>
      <c r="AN981">
        <f t="shared" si="375"/>
        <v>0</v>
      </c>
      <c r="AO981">
        <f t="shared" si="376"/>
        <v>0</v>
      </c>
      <c r="AP981">
        <f t="shared" si="377"/>
        <v>0</v>
      </c>
      <c r="AQ981">
        <f t="shared" si="378"/>
        <v>0</v>
      </c>
      <c r="AR981">
        <f t="shared" si="379"/>
        <v>0</v>
      </c>
      <c r="AS981">
        <f t="shared" si="380"/>
        <v>0</v>
      </c>
      <c r="AT981">
        <f t="shared" si="381"/>
        <v>0</v>
      </c>
      <c r="AU981">
        <f t="shared" si="382"/>
        <v>0</v>
      </c>
      <c r="AV981">
        <f t="shared" si="383"/>
        <v>0</v>
      </c>
      <c r="AW981">
        <f t="shared" si="384"/>
        <v>0</v>
      </c>
      <c r="AX981">
        <f t="shared" si="385"/>
        <v>0</v>
      </c>
      <c r="AY981">
        <f t="shared" si="386"/>
        <v>0</v>
      </c>
      <c r="AZ981">
        <f t="shared" si="387"/>
        <v>0</v>
      </c>
      <c r="BA981">
        <f t="shared" si="388"/>
        <v>0</v>
      </c>
    </row>
    <row r="982" spans="1:53" ht="15" customHeight="1">
      <c r="A982" s="5"/>
      <c r="B982" s="6"/>
      <c r="C982" s="19" t="s">
        <v>6924</v>
      </c>
      <c r="D982" s="634" t="str">
        <f t="shared" si="389"/>
        <v/>
      </c>
      <c r="E982" s="669"/>
      <c r="F982" s="670"/>
      <c r="G982" s="752" t="str">
        <f t="shared" si="390"/>
        <v/>
      </c>
      <c r="H982" s="669"/>
      <c r="I982" s="669"/>
      <c r="J982" s="669"/>
      <c r="K982" s="669"/>
      <c r="L982" s="669"/>
      <c r="M982" s="669"/>
      <c r="N982" s="670"/>
      <c r="O982" s="112"/>
      <c r="P982" s="112"/>
      <c r="Q982" s="112"/>
      <c r="R982" s="112"/>
      <c r="S982" s="112"/>
      <c r="T982" s="112"/>
      <c r="U982" s="112"/>
      <c r="V982" s="112"/>
      <c r="W982" s="112"/>
      <c r="X982" s="112"/>
      <c r="Y982" s="112"/>
      <c r="Z982" s="112"/>
      <c r="AA982" s="112"/>
      <c r="AB982" s="112"/>
      <c r="AC982" s="112"/>
      <c r="AD982" s="112"/>
      <c r="AL982">
        <f t="shared" si="373"/>
        <v>0</v>
      </c>
      <c r="AM982">
        <f t="shared" si="374"/>
        <v>0</v>
      </c>
      <c r="AN982">
        <f t="shared" si="375"/>
        <v>0</v>
      </c>
      <c r="AO982">
        <f t="shared" si="376"/>
        <v>0</v>
      </c>
      <c r="AP982">
        <f t="shared" si="377"/>
        <v>0</v>
      </c>
      <c r="AQ982">
        <f t="shared" si="378"/>
        <v>0</v>
      </c>
      <c r="AR982">
        <f t="shared" si="379"/>
        <v>0</v>
      </c>
      <c r="AS982">
        <f t="shared" si="380"/>
        <v>0</v>
      </c>
      <c r="AT982">
        <f t="shared" si="381"/>
        <v>0</v>
      </c>
      <c r="AU982">
        <f t="shared" si="382"/>
        <v>0</v>
      </c>
      <c r="AV982">
        <f t="shared" si="383"/>
        <v>0</v>
      </c>
      <c r="AW982">
        <f t="shared" si="384"/>
        <v>0</v>
      </c>
      <c r="AX982">
        <f t="shared" si="385"/>
        <v>0</v>
      </c>
      <c r="AY982">
        <f t="shared" si="386"/>
        <v>0</v>
      </c>
      <c r="AZ982">
        <f t="shared" si="387"/>
        <v>0</v>
      </c>
      <c r="BA982">
        <f t="shared" si="388"/>
        <v>0</v>
      </c>
    </row>
    <row r="983" spans="1:53" ht="15" customHeight="1">
      <c r="A983" s="5"/>
      <c r="B983" s="6"/>
      <c r="C983" s="19" t="s">
        <v>6925</v>
      </c>
      <c r="D983" s="634" t="str">
        <f t="shared" si="389"/>
        <v/>
      </c>
      <c r="E983" s="669"/>
      <c r="F983" s="670"/>
      <c r="G983" s="752" t="str">
        <f t="shared" si="390"/>
        <v/>
      </c>
      <c r="H983" s="669"/>
      <c r="I983" s="669"/>
      <c r="J983" s="669"/>
      <c r="K983" s="669"/>
      <c r="L983" s="669"/>
      <c r="M983" s="669"/>
      <c r="N983" s="670"/>
      <c r="O983" s="112"/>
      <c r="P983" s="112"/>
      <c r="Q983" s="112"/>
      <c r="R983" s="112"/>
      <c r="S983" s="112"/>
      <c r="T983" s="112"/>
      <c r="U983" s="112"/>
      <c r="V983" s="112"/>
      <c r="W983" s="112"/>
      <c r="X983" s="112"/>
      <c r="Y983" s="112"/>
      <c r="Z983" s="112"/>
      <c r="AA983" s="112"/>
      <c r="AB983" s="112"/>
      <c r="AC983" s="112"/>
      <c r="AD983" s="112"/>
      <c r="AL983">
        <f t="shared" si="373"/>
        <v>0</v>
      </c>
      <c r="AM983">
        <f t="shared" si="374"/>
        <v>0</v>
      </c>
      <c r="AN983">
        <f t="shared" si="375"/>
        <v>0</v>
      </c>
      <c r="AO983">
        <f t="shared" si="376"/>
        <v>0</v>
      </c>
      <c r="AP983">
        <f t="shared" si="377"/>
        <v>0</v>
      </c>
      <c r="AQ983">
        <f t="shared" si="378"/>
        <v>0</v>
      </c>
      <c r="AR983">
        <f t="shared" si="379"/>
        <v>0</v>
      </c>
      <c r="AS983">
        <f t="shared" si="380"/>
        <v>0</v>
      </c>
      <c r="AT983">
        <f t="shared" si="381"/>
        <v>0</v>
      </c>
      <c r="AU983">
        <f t="shared" si="382"/>
        <v>0</v>
      </c>
      <c r="AV983">
        <f t="shared" si="383"/>
        <v>0</v>
      </c>
      <c r="AW983">
        <f t="shared" si="384"/>
        <v>0</v>
      </c>
      <c r="AX983">
        <f t="shared" si="385"/>
        <v>0</v>
      </c>
      <c r="AY983">
        <f t="shared" si="386"/>
        <v>0</v>
      </c>
      <c r="AZ983">
        <f t="shared" si="387"/>
        <v>0</v>
      </c>
      <c r="BA983">
        <f t="shared" si="388"/>
        <v>0</v>
      </c>
    </row>
    <row r="984" spans="1:53" ht="15" customHeight="1">
      <c r="A984" s="5"/>
      <c r="B984" s="6"/>
      <c r="C984" s="19" t="s">
        <v>6926</v>
      </c>
      <c r="D984" s="634" t="str">
        <f t="shared" si="389"/>
        <v/>
      </c>
      <c r="E984" s="669"/>
      <c r="F984" s="670"/>
      <c r="G984" s="752" t="str">
        <f t="shared" si="390"/>
        <v/>
      </c>
      <c r="H984" s="669"/>
      <c r="I984" s="669"/>
      <c r="J984" s="669"/>
      <c r="K984" s="669"/>
      <c r="L984" s="669"/>
      <c r="M984" s="669"/>
      <c r="N984" s="670"/>
      <c r="O984" s="112"/>
      <c r="P984" s="112"/>
      <c r="Q984" s="112"/>
      <c r="R984" s="112"/>
      <c r="S984" s="112"/>
      <c r="T984" s="112"/>
      <c r="U984" s="112"/>
      <c r="V984" s="112"/>
      <c r="W984" s="112"/>
      <c r="X984" s="112"/>
      <c r="Y984" s="112"/>
      <c r="Z984" s="112"/>
      <c r="AA984" s="112"/>
      <c r="AB984" s="112"/>
      <c r="AC984" s="112"/>
      <c r="AD984" s="112"/>
      <c r="AL984">
        <f t="shared" si="373"/>
        <v>0</v>
      </c>
      <c r="AM984">
        <f t="shared" si="374"/>
        <v>0</v>
      </c>
      <c r="AN984">
        <f t="shared" si="375"/>
        <v>0</v>
      </c>
      <c r="AO984">
        <f t="shared" si="376"/>
        <v>0</v>
      </c>
      <c r="AP984">
        <f t="shared" si="377"/>
        <v>0</v>
      </c>
      <c r="AQ984">
        <f t="shared" si="378"/>
        <v>0</v>
      </c>
      <c r="AR984">
        <f t="shared" si="379"/>
        <v>0</v>
      </c>
      <c r="AS984">
        <f t="shared" si="380"/>
        <v>0</v>
      </c>
      <c r="AT984">
        <f t="shared" si="381"/>
        <v>0</v>
      </c>
      <c r="AU984">
        <f t="shared" si="382"/>
        <v>0</v>
      </c>
      <c r="AV984">
        <f t="shared" si="383"/>
        <v>0</v>
      </c>
      <c r="AW984">
        <f t="shared" si="384"/>
        <v>0</v>
      </c>
      <c r="AX984">
        <f t="shared" si="385"/>
        <v>0</v>
      </c>
      <c r="AY984">
        <f t="shared" si="386"/>
        <v>0</v>
      </c>
      <c r="AZ984">
        <f t="shared" si="387"/>
        <v>0</v>
      </c>
      <c r="BA984">
        <f t="shared" si="388"/>
        <v>0</v>
      </c>
    </row>
    <row r="985" spans="1:53" ht="15" customHeight="1">
      <c r="A985" s="5"/>
      <c r="B985" s="6"/>
      <c r="C985" s="19" t="s">
        <v>6927</v>
      </c>
      <c r="D985" s="634" t="str">
        <f t="shared" si="389"/>
        <v/>
      </c>
      <c r="E985" s="669"/>
      <c r="F985" s="670"/>
      <c r="G985" s="752" t="str">
        <f t="shared" si="390"/>
        <v/>
      </c>
      <c r="H985" s="669"/>
      <c r="I985" s="669"/>
      <c r="J985" s="669"/>
      <c r="K985" s="669"/>
      <c r="L985" s="669"/>
      <c r="M985" s="669"/>
      <c r="N985" s="670"/>
      <c r="O985" s="112"/>
      <c r="P985" s="112"/>
      <c r="Q985" s="112"/>
      <c r="R985" s="112"/>
      <c r="S985" s="112"/>
      <c r="T985" s="112"/>
      <c r="U985" s="112"/>
      <c r="V985" s="112"/>
      <c r="W985" s="112"/>
      <c r="X985" s="112"/>
      <c r="Y985" s="112"/>
      <c r="Z985" s="112"/>
      <c r="AA985" s="112"/>
      <c r="AB985" s="112"/>
      <c r="AC985" s="112"/>
      <c r="AD985" s="112"/>
      <c r="AL985">
        <f t="shared" si="373"/>
        <v>0</v>
      </c>
      <c r="AM985">
        <f t="shared" si="374"/>
        <v>0</v>
      </c>
      <c r="AN985">
        <f t="shared" si="375"/>
        <v>0</v>
      </c>
      <c r="AO985">
        <f t="shared" si="376"/>
        <v>0</v>
      </c>
      <c r="AP985">
        <f t="shared" si="377"/>
        <v>0</v>
      </c>
      <c r="AQ985">
        <f t="shared" si="378"/>
        <v>0</v>
      </c>
      <c r="AR985">
        <f t="shared" si="379"/>
        <v>0</v>
      </c>
      <c r="AS985">
        <f t="shared" si="380"/>
        <v>0</v>
      </c>
      <c r="AT985">
        <f t="shared" si="381"/>
        <v>0</v>
      </c>
      <c r="AU985">
        <f t="shared" si="382"/>
        <v>0</v>
      </c>
      <c r="AV985">
        <f t="shared" si="383"/>
        <v>0</v>
      </c>
      <c r="AW985">
        <f t="shared" si="384"/>
        <v>0</v>
      </c>
      <c r="AX985">
        <f t="shared" si="385"/>
        <v>0</v>
      </c>
      <c r="AY985">
        <f t="shared" si="386"/>
        <v>0</v>
      </c>
      <c r="AZ985">
        <f t="shared" si="387"/>
        <v>0</v>
      </c>
      <c r="BA985">
        <f t="shared" si="388"/>
        <v>0</v>
      </c>
    </row>
    <row r="986" spans="1:53" ht="15" customHeight="1">
      <c r="A986" s="5"/>
      <c r="B986" s="6"/>
      <c r="C986" s="19" t="s">
        <v>6928</v>
      </c>
      <c r="D986" s="634" t="str">
        <f t="shared" si="389"/>
        <v/>
      </c>
      <c r="E986" s="669"/>
      <c r="F986" s="670"/>
      <c r="G986" s="752" t="str">
        <f t="shared" si="390"/>
        <v/>
      </c>
      <c r="H986" s="669"/>
      <c r="I986" s="669"/>
      <c r="J986" s="669"/>
      <c r="K986" s="669"/>
      <c r="L986" s="669"/>
      <c r="M986" s="669"/>
      <c r="N986" s="670"/>
      <c r="O986" s="112"/>
      <c r="P986" s="112"/>
      <c r="Q986" s="112"/>
      <c r="R986" s="112"/>
      <c r="S986" s="112"/>
      <c r="T986" s="112"/>
      <c r="U986" s="112"/>
      <c r="V986" s="112"/>
      <c r="W986" s="112"/>
      <c r="X986" s="112"/>
      <c r="Y986" s="112"/>
      <c r="Z986" s="112"/>
      <c r="AA986" s="112"/>
      <c r="AB986" s="112"/>
      <c r="AC986" s="112"/>
      <c r="AD986" s="112"/>
      <c r="AL986">
        <f t="shared" si="373"/>
        <v>0</v>
      </c>
      <c r="AM986">
        <f t="shared" si="374"/>
        <v>0</v>
      </c>
      <c r="AN986">
        <f t="shared" si="375"/>
        <v>0</v>
      </c>
      <c r="AO986">
        <f t="shared" si="376"/>
        <v>0</v>
      </c>
      <c r="AP986">
        <f t="shared" si="377"/>
        <v>0</v>
      </c>
      <c r="AQ986">
        <f t="shared" si="378"/>
        <v>0</v>
      </c>
      <c r="AR986">
        <f t="shared" si="379"/>
        <v>0</v>
      </c>
      <c r="AS986">
        <f t="shared" si="380"/>
        <v>0</v>
      </c>
      <c r="AT986">
        <f t="shared" si="381"/>
        <v>0</v>
      </c>
      <c r="AU986">
        <f t="shared" si="382"/>
        <v>0</v>
      </c>
      <c r="AV986">
        <f t="shared" si="383"/>
        <v>0</v>
      </c>
      <c r="AW986">
        <f t="shared" si="384"/>
        <v>0</v>
      </c>
      <c r="AX986">
        <f t="shared" si="385"/>
        <v>0</v>
      </c>
      <c r="AY986">
        <f t="shared" si="386"/>
        <v>0</v>
      </c>
      <c r="AZ986">
        <f t="shared" si="387"/>
        <v>0</v>
      </c>
      <c r="BA986">
        <f t="shared" si="388"/>
        <v>0</v>
      </c>
    </row>
    <row r="987" spans="1:53" ht="15" customHeight="1">
      <c r="A987" s="5"/>
      <c r="B987" s="6"/>
      <c r="C987" s="19" t="s">
        <v>6929</v>
      </c>
      <c r="D987" s="634" t="str">
        <f t="shared" si="389"/>
        <v/>
      </c>
      <c r="E987" s="669"/>
      <c r="F987" s="670"/>
      <c r="G987" s="752" t="str">
        <f t="shared" si="390"/>
        <v/>
      </c>
      <c r="H987" s="669"/>
      <c r="I987" s="669"/>
      <c r="J987" s="669"/>
      <c r="K987" s="669"/>
      <c r="L987" s="669"/>
      <c r="M987" s="669"/>
      <c r="N987" s="670"/>
      <c r="O987" s="112"/>
      <c r="P987" s="112"/>
      <c r="Q987" s="112"/>
      <c r="R987" s="112"/>
      <c r="S987" s="112"/>
      <c r="T987" s="112"/>
      <c r="U987" s="112"/>
      <c r="V987" s="112"/>
      <c r="W987" s="112"/>
      <c r="X987" s="112"/>
      <c r="Y987" s="112"/>
      <c r="Z987" s="112"/>
      <c r="AA987" s="112"/>
      <c r="AB987" s="112"/>
      <c r="AC987" s="112"/>
      <c r="AD987" s="112"/>
      <c r="AL987">
        <f t="shared" si="373"/>
        <v>0</v>
      </c>
      <c r="AM987">
        <f t="shared" si="374"/>
        <v>0</v>
      </c>
      <c r="AN987">
        <f t="shared" si="375"/>
        <v>0</v>
      </c>
      <c r="AO987">
        <f t="shared" si="376"/>
        <v>0</v>
      </c>
      <c r="AP987">
        <f t="shared" si="377"/>
        <v>0</v>
      </c>
      <c r="AQ987">
        <f t="shared" si="378"/>
        <v>0</v>
      </c>
      <c r="AR987">
        <f t="shared" si="379"/>
        <v>0</v>
      </c>
      <c r="AS987">
        <f t="shared" si="380"/>
        <v>0</v>
      </c>
      <c r="AT987">
        <f t="shared" si="381"/>
        <v>0</v>
      </c>
      <c r="AU987">
        <f t="shared" si="382"/>
        <v>0</v>
      </c>
      <c r="AV987">
        <f t="shared" si="383"/>
        <v>0</v>
      </c>
      <c r="AW987">
        <f t="shared" si="384"/>
        <v>0</v>
      </c>
      <c r="AX987">
        <f t="shared" si="385"/>
        <v>0</v>
      </c>
      <c r="AY987">
        <f t="shared" si="386"/>
        <v>0</v>
      </c>
      <c r="AZ987">
        <f t="shared" si="387"/>
        <v>0</v>
      </c>
      <c r="BA987">
        <f t="shared" si="388"/>
        <v>0</v>
      </c>
    </row>
    <row r="988" spans="1:53" ht="15" customHeight="1">
      <c r="A988" s="5"/>
      <c r="B988" s="6"/>
      <c r="C988" s="19" t="s">
        <v>6930</v>
      </c>
      <c r="D988" s="634" t="str">
        <f t="shared" si="389"/>
        <v/>
      </c>
      <c r="E988" s="669"/>
      <c r="F988" s="670"/>
      <c r="G988" s="752" t="str">
        <f t="shared" si="390"/>
        <v/>
      </c>
      <c r="H988" s="669"/>
      <c r="I988" s="669"/>
      <c r="J988" s="669"/>
      <c r="K988" s="669"/>
      <c r="L988" s="669"/>
      <c r="M988" s="669"/>
      <c r="N988" s="670"/>
      <c r="O988" s="112"/>
      <c r="P988" s="112"/>
      <c r="Q988" s="112"/>
      <c r="R988" s="112"/>
      <c r="S988" s="112"/>
      <c r="T988" s="112"/>
      <c r="U988" s="112"/>
      <c r="V988" s="112"/>
      <c r="W988" s="112"/>
      <c r="X988" s="112"/>
      <c r="Y988" s="112"/>
      <c r="Z988" s="112"/>
      <c r="AA988" s="112"/>
      <c r="AB988" s="112"/>
      <c r="AC988" s="112"/>
      <c r="AD988" s="112"/>
      <c r="AL988">
        <f t="shared" si="373"/>
        <v>0</v>
      </c>
      <c r="AM988">
        <f t="shared" si="374"/>
        <v>0</v>
      </c>
      <c r="AN988">
        <f t="shared" si="375"/>
        <v>0</v>
      </c>
      <c r="AO988">
        <f t="shared" si="376"/>
        <v>0</v>
      </c>
      <c r="AP988">
        <f t="shared" si="377"/>
        <v>0</v>
      </c>
      <c r="AQ988">
        <f t="shared" si="378"/>
        <v>0</v>
      </c>
      <c r="AR988">
        <f t="shared" si="379"/>
        <v>0</v>
      </c>
      <c r="AS988">
        <f t="shared" si="380"/>
        <v>0</v>
      </c>
      <c r="AT988">
        <f t="shared" si="381"/>
        <v>0</v>
      </c>
      <c r="AU988">
        <f t="shared" si="382"/>
        <v>0</v>
      </c>
      <c r="AV988">
        <f t="shared" si="383"/>
        <v>0</v>
      </c>
      <c r="AW988">
        <f t="shared" si="384"/>
        <v>0</v>
      </c>
      <c r="AX988">
        <f t="shared" si="385"/>
        <v>0</v>
      </c>
      <c r="AY988">
        <f t="shared" si="386"/>
        <v>0</v>
      </c>
      <c r="AZ988">
        <f t="shared" si="387"/>
        <v>0</v>
      </c>
      <c r="BA988">
        <f t="shared" si="388"/>
        <v>0</v>
      </c>
    </row>
    <row r="989" spans="1:53" ht="15" customHeight="1">
      <c r="A989" s="5"/>
      <c r="B989" s="6"/>
      <c r="C989" s="19" t="s">
        <v>6931</v>
      </c>
      <c r="D989" s="634" t="str">
        <f t="shared" si="389"/>
        <v/>
      </c>
      <c r="E989" s="669"/>
      <c r="F989" s="670"/>
      <c r="G989" s="752" t="str">
        <f t="shared" si="390"/>
        <v/>
      </c>
      <c r="H989" s="669"/>
      <c r="I989" s="669"/>
      <c r="J989" s="669"/>
      <c r="K989" s="669"/>
      <c r="L989" s="669"/>
      <c r="M989" s="669"/>
      <c r="N989" s="670"/>
      <c r="O989" s="112"/>
      <c r="P989" s="112"/>
      <c r="Q989" s="112"/>
      <c r="R989" s="112"/>
      <c r="S989" s="112"/>
      <c r="T989" s="112"/>
      <c r="U989" s="112"/>
      <c r="V989" s="112"/>
      <c r="W989" s="112"/>
      <c r="X989" s="112"/>
      <c r="Y989" s="112"/>
      <c r="Z989" s="112"/>
      <c r="AA989" s="112"/>
      <c r="AB989" s="112"/>
      <c r="AC989" s="112"/>
      <c r="AD989" s="112"/>
      <c r="AL989">
        <f t="shared" si="373"/>
        <v>0</v>
      </c>
      <c r="AM989">
        <f t="shared" si="374"/>
        <v>0</v>
      </c>
      <c r="AN989">
        <f t="shared" si="375"/>
        <v>0</v>
      </c>
      <c r="AO989">
        <f t="shared" si="376"/>
        <v>0</v>
      </c>
      <c r="AP989">
        <f t="shared" si="377"/>
        <v>0</v>
      </c>
      <c r="AQ989">
        <f t="shared" si="378"/>
        <v>0</v>
      </c>
      <c r="AR989">
        <f t="shared" si="379"/>
        <v>0</v>
      </c>
      <c r="AS989">
        <f t="shared" si="380"/>
        <v>0</v>
      </c>
      <c r="AT989">
        <f t="shared" si="381"/>
        <v>0</v>
      </c>
      <c r="AU989">
        <f t="shared" si="382"/>
        <v>0</v>
      </c>
      <c r="AV989">
        <f t="shared" si="383"/>
        <v>0</v>
      </c>
      <c r="AW989">
        <f t="shared" si="384"/>
        <v>0</v>
      </c>
      <c r="AX989">
        <f t="shared" si="385"/>
        <v>0</v>
      </c>
      <c r="AY989">
        <f t="shared" si="386"/>
        <v>0</v>
      </c>
      <c r="AZ989">
        <f t="shared" si="387"/>
        <v>0</v>
      </c>
      <c r="BA989">
        <f t="shared" si="388"/>
        <v>0</v>
      </c>
    </row>
    <row r="990" spans="1:53" ht="15" customHeight="1">
      <c r="A990" s="5"/>
      <c r="B990" s="6"/>
      <c r="C990" s="19" t="s">
        <v>6932</v>
      </c>
      <c r="D990" s="634" t="str">
        <f t="shared" si="389"/>
        <v/>
      </c>
      <c r="E990" s="669"/>
      <c r="F990" s="670"/>
      <c r="G990" s="752" t="str">
        <f t="shared" si="390"/>
        <v/>
      </c>
      <c r="H990" s="669"/>
      <c r="I990" s="669"/>
      <c r="J990" s="669"/>
      <c r="K990" s="669"/>
      <c r="L990" s="669"/>
      <c r="M990" s="669"/>
      <c r="N990" s="670"/>
      <c r="O990" s="112"/>
      <c r="P990" s="112"/>
      <c r="Q990" s="112"/>
      <c r="R990" s="112"/>
      <c r="S990" s="112"/>
      <c r="T990" s="112"/>
      <c r="U990" s="112"/>
      <c r="V990" s="112"/>
      <c r="W990" s="112"/>
      <c r="X990" s="112"/>
      <c r="Y990" s="112"/>
      <c r="Z990" s="112"/>
      <c r="AA990" s="112"/>
      <c r="AB990" s="112"/>
      <c r="AC990" s="112"/>
      <c r="AD990" s="112"/>
      <c r="AL990">
        <f t="shared" si="373"/>
        <v>0</v>
      </c>
      <c r="AM990">
        <f t="shared" si="374"/>
        <v>0</v>
      </c>
      <c r="AN990">
        <f t="shared" si="375"/>
        <v>0</v>
      </c>
      <c r="AO990">
        <f t="shared" si="376"/>
        <v>0</v>
      </c>
      <c r="AP990">
        <f t="shared" si="377"/>
        <v>0</v>
      </c>
      <c r="AQ990">
        <f t="shared" si="378"/>
        <v>0</v>
      </c>
      <c r="AR990">
        <f t="shared" si="379"/>
        <v>0</v>
      </c>
      <c r="AS990">
        <f t="shared" si="380"/>
        <v>0</v>
      </c>
      <c r="AT990">
        <f t="shared" si="381"/>
        <v>0</v>
      </c>
      <c r="AU990">
        <f t="shared" si="382"/>
        <v>0</v>
      </c>
      <c r="AV990">
        <f t="shared" si="383"/>
        <v>0</v>
      </c>
      <c r="AW990">
        <f t="shared" si="384"/>
        <v>0</v>
      </c>
      <c r="AX990">
        <f t="shared" si="385"/>
        <v>0</v>
      </c>
      <c r="AY990">
        <f t="shared" si="386"/>
        <v>0</v>
      </c>
      <c r="AZ990">
        <f t="shared" si="387"/>
        <v>0</v>
      </c>
      <c r="BA990">
        <f t="shared" si="388"/>
        <v>0</v>
      </c>
    </row>
    <row r="991" spans="1:53" ht="15" customHeight="1">
      <c r="A991" s="5"/>
      <c r="B991" s="6"/>
      <c r="C991" s="19" t="s">
        <v>6933</v>
      </c>
      <c r="D991" s="634" t="str">
        <f t="shared" si="389"/>
        <v/>
      </c>
      <c r="E991" s="669"/>
      <c r="F991" s="670"/>
      <c r="G991" s="752" t="str">
        <f t="shared" si="390"/>
        <v/>
      </c>
      <c r="H991" s="669"/>
      <c r="I991" s="669"/>
      <c r="J991" s="669"/>
      <c r="K991" s="669"/>
      <c r="L991" s="669"/>
      <c r="M991" s="669"/>
      <c r="N991" s="670"/>
      <c r="O991" s="112"/>
      <c r="P991" s="112"/>
      <c r="Q991" s="112"/>
      <c r="R991" s="112"/>
      <c r="S991" s="112"/>
      <c r="T991" s="112"/>
      <c r="U991" s="112"/>
      <c r="V991" s="112"/>
      <c r="W991" s="112"/>
      <c r="X991" s="112"/>
      <c r="Y991" s="112"/>
      <c r="Z991" s="112"/>
      <c r="AA991" s="112"/>
      <c r="AB991" s="112"/>
      <c r="AC991" s="112"/>
      <c r="AD991" s="112"/>
      <c r="AL991">
        <f t="shared" si="373"/>
        <v>0</v>
      </c>
      <c r="AM991">
        <f t="shared" si="374"/>
        <v>0</v>
      </c>
      <c r="AN991">
        <f t="shared" si="375"/>
        <v>0</v>
      </c>
      <c r="AO991">
        <f t="shared" si="376"/>
        <v>0</v>
      </c>
      <c r="AP991">
        <f t="shared" si="377"/>
        <v>0</v>
      </c>
      <c r="AQ991">
        <f t="shared" si="378"/>
        <v>0</v>
      </c>
      <c r="AR991">
        <f t="shared" si="379"/>
        <v>0</v>
      </c>
      <c r="AS991">
        <f t="shared" si="380"/>
        <v>0</v>
      </c>
      <c r="AT991">
        <f t="shared" si="381"/>
        <v>0</v>
      </c>
      <c r="AU991">
        <f t="shared" si="382"/>
        <v>0</v>
      </c>
      <c r="AV991">
        <f t="shared" si="383"/>
        <v>0</v>
      </c>
      <c r="AW991">
        <f t="shared" si="384"/>
        <v>0</v>
      </c>
      <c r="AX991">
        <f t="shared" si="385"/>
        <v>0</v>
      </c>
      <c r="AY991">
        <f t="shared" si="386"/>
        <v>0</v>
      </c>
      <c r="AZ991">
        <f t="shared" si="387"/>
        <v>0</v>
      </c>
      <c r="BA991">
        <f t="shared" si="388"/>
        <v>0</v>
      </c>
    </row>
    <row r="992" spans="1:53" ht="15" customHeight="1">
      <c r="A992" s="5"/>
      <c r="B992" s="6"/>
      <c r="C992" s="19" t="s">
        <v>6934</v>
      </c>
      <c r="D992" s="634" t="str">
        <f t="shared" si="389"/>
        <v/>
      </c>
      <c r="E992" s="669"/>
      <c r="F992" s="670"/>
      <c r="G992" s="752" t="str">
        <f t="shared" si="390"/>
        <v/>
      </c>
      <c r="H992" s="669"/>
      <c r="I992" s="669"/>
      <c r="J992" s="669"/>
      <c r="K992" s="669"/>
      <c r="L992" s="669"/>
      <c r="M992" s="669"/>
      <c r="N992" s="670"/>
      <c r="O992" s="112"/>
      <c r="P992" s="112"/>
      <c r="Q992" s="112"/>
      <c r="R992" s="112"/>
      <c r="S992" s="112"/>
      <c r="T992" s="112"/>
      <c r="U992" s="112"/>
      <c r="V992" s="112"/>
      <c r="W992" s="112"/>
      <c r="X992" s="112"/>
      <c r="Y992" s="112"/>
      <c r="Z992" s="112"/>
      <c r="AA992" s="112"/>
      <c r="AB992" s="112"/>
      <c r="AC992" s="112"/>
      <c r="AD992" s="112"/>
      <c r="AL992">
        <f t="shared" si="373"/>
        <v>0</v>
      </c>
      <c r="AM992">
        <f t="shared" si="374"/>
        <v>0</v>
      </c>
      <c r="AN992">
        <f t="shared" si="375"/>
        <v>0</v>
      </c>
      <c r="AO992">
        <f t="shared" si="376"/>
        <v>0</v>
      </c>
      <c r="AP992">
        <f t="shared" si="377"/>
        <v>0</v>
      </c>
      <c r="AQ992">
        <f t="shared" si="378"/>
        <v>0</v>
      </c>
      <c r="AR992">
        <f t="shared" si="379"/>
        <v>0</v>
      </c>
      <c r="AS992">
        <f t="shared" si="380"/>
        <v>0</v>
      </c>
      <c r="AT992">
        <f t="shared" si="381"/>
        <v>0</v>
      </c>
      <c r="AU992">
        <f t="shared" si="382"/>
        <v>0</v>
      </c>
      <c r="AV992">
        <f t="shared" si="383"/>
        <v>0</v>
      </c>
      <c r="AW992">
        <f t="shared" si="384"/>
        <v>0</v>
      </c>
      <c r="AX992">
        <f t="shared" si="385"/>
        <v>0</v>
      </c>
      <c r="AY992">
        <f t="shared" si="386"/>
        <v>0</v>
      </c>
      <c r="AZ992">
        <f t="shared" si="387"/>
        <v>0</v>
      </c>
      <c r="BA992">
        <f t="shared" si="388"/>
        <v>0</v>
      </c>
    </row>
    <row r="993" spans="1:53" ht="15" customHeight="1">
      <c r="A993" s="5"/>
      <c r="B993" s="6"/>
      <c r="C993" s="19" t="s">
        <v>6935</v>
      </c>
      <c r="D993" s="634" t="str">
        <f t="shared" si="389"/>
        <v/>
      </c>
      <c r="E993" s="669"/>
      <c r="F993" s="670"/>
      <c r="G993" s="752" t="str">
        <f t="shared" si="390"/>
        <v/>
      </c>
      <c r="H993" s="669"/>
      <c r="I993" s="669"/>
      <c r="J993" s="669"/>
      <c r="K993" s="669"/>
      <c r="L993" s="669"/>
      <c r="M993" s="669"/>
      <c r="N993" s="670"/>
      <c r="O993" s="112"/>
      <c r="P993" s="112"/>
      <c r="Q993" s="112"/>
      <c r="R993" s="112"/>
      <c r="S993" s="112"/>
      <c r="T993" s="112"/>
      <c r="U993" s="112"/>
      <c r="V993" s="112"/>
      <c r="W993" s="112"/>
      <c r="X993" s="112"/>
      <c r="Y993" s="112"/>
      <c r="Z993" s="112"/>
      <c r="AA993" s="112"/>
      <c r="AB993" s="112"/>
      <c r="AC993" s="112"/>
      <c r="AD993" s="112"/>
      <c r="AL993">
        <f t="shared" si="373"/>
        <v>0</v>
      </c>
      <c r="AM993">
        <f t="shared" si="374"/>
        <v>0</v>
      </c>
      <c r="AN993">
        <f t="shared" si="375"/>
        <v>0</v>
      </c>
      <c r="AO993">
        <f t="shared" si="376"/>
        <v>0</v>
      </c>
      <c r="AP993">
        <f t="shared" si="377"/>
        <v>0</v>
      </c>
      <c r="AQ993">
        <f t="shared" si="378"/>
        <v>0</v>
      </c>
      <c r="AR993">
        <f t="shared" si="379"/>
        <v>0</v>
      </c>
      <c r="AS993">
        <f t="shared" si="380"/>
        <v>0</v>
      </c>
      <c r="AT993">
        <f t="shared" si="381"/>
        <v>0</v>
      </c>
      <c r="AU993">
        <f t="shared" si="382"/>
        <v>0</v>
      </c>
      <c r="AV993">
        <f t="shared" si="383"/>
        <v>0</v>
      </c>
      <c r="AW993">
        <f t="shared" si="384"/>
        <v>0</v>
      </c>
      <c r="AX993">
        <f t="shared" si="385"/>
        <v>0</v>
      </c>
      <c r="AY993">
        <f t="shared" si="386"/>
        <v>0</v>
      </c>
      <c r="AZ993">
        <f t="shared" si="387"/>
        <v>0</v>
      </c>
      <c r="BA993">
        <f t="shared" si="388"/>
        <v>0</v>
      </c>
    </row>
    <row r="994" spans="1:53" ht="15" customHeight="1">
      <c r="A994" s="5"/>
      <c r="B994" s="6"/>
      <c r="C994" s="19" t="s">
        <v>6936</v>
      </c>
      <c r="D994" s="634" t="str">
        <f t="shared" si="389"/>
        <v/>
      </c>
      <c r="E994" s="669"/>
      <c r="F994" s="670"/>
      <c r="G994" s="752" t="str">
        <f t="shared" si="390"/>
        <v/>
      </c>
      <c r="H994" s="669"/>
      <c r="I994" s="669"/>
      <c r="J994" s="669"/>
      <c r="K994" s="669"/>
      <c r="L994" s="669"/>
      <c r="M994" s="669"/>
      <c r="N994" s="670"/>
      <c r="O994" s="112"/>
      <c r="P994" s="112"/>
      <c r="Q994" s="112"/>
      <c r="R994" s="112"/>
      <c r="S994" s="112"/>
      <c r="T994" s="112"/>
      <c r="U994" s="112"/>
      <c r="V994" s="112"/>
      <c r="W994" s="112"/>
      <c r="X994" s="112"/>
      <c r="Y994" s="112"/>
      <c r="Z994" s="112"/>
      <c r="AA994" s="112"/>
      <c r="AB994" s="112"/>
      <c r="AC994" s="112"/>
      <c r="AD994" s="112"/>
      <c r="AL994">
        <f t="shared" si="373"/>
        <v>0</v>
      </c>
      <c r="AM994">
        <f t="shared" si="374"/>
        <v>0</v>
      </c>
      <c r="AN994">
        <f t="shared" si="375"/>
        <v>0</v>
      </c>
      <c r="AO994">
        <f t="shared" si="376"/>
        <v>0</v>
      </c>
      <c r="AP994">
        <f t="shared" si="377"/>
        <v>0</v>
      </c>
      <c r="AQ994">
        <f t="shared" si="378"/>
        <v>0</v>
      </c>
      <c r="AR994">
        <f t="shared" si="379"/>
        <v>0</v>
      </c>
      <c r="AS994">
        <f t="shared" si="380"/>
        <v>0</v>
      </c>
      <c r="AT994">
        <f t="shared" si="381"/>
        <v>0</v>
      </c>
      <c r="AU994">
        <f t="shared" si="382"/>
        <v>0</v>
      </c>
      <c r="AV994">
        <f t="shared" si="383"/>
        <v>0</v>
      </c>
      <c r="AW994">
        <f t="shared" si="384"/>
        <v>0</v>
      </c>
      <c r="AX994">
        <f t="shared" si="385"/>
        <v>0</v>
      </c>
      <c r="AY994">
        <f t="shared" si="386"/>
        <v>0</v>
      </c>
      <c r="AZ994">
        <f t="shared" si="387"/>
        <v>0</v>
      </c>
      <c r="BA994">
        <f t="shared" si="388"/>
        <v>0</v>
      </c>
    </row>
    <row r="995" spans="1:53" ht="15" customHeight="1">
      <c r="A995" s="5"/>
      <c r="B995" s="6"/>
      <c r="C995" s="19" t="s">
        <v>6937</v>
      </c>
      <c r="D995" s="634" t="str">
        <f t="shared" si="389"/>
        <v/>
      </c>
      <c r="E995" s="669"/>
      <c r="F995" s="670"/>
      <c r="G995" s="752" t="str">
        <f t="shared" si="390"/>
        <v/>
      </c>
      <c r="H995" s="669"/>
      <c r="I995" s="669"/>
      <c r="J995" s="669"/>
      <c r="K995" s="669"/>
      <c r="L995" s="669"/>
      <c r="M995" s="669"/>
      <c r="N995" s="670"/>
      <c r="O995" s="112"/>
      <c r="P995" s="112"/>
      <c r="Q995" s="112"/>
      <c r="R995" s="112"/>
      <c r="S995" s="112"/>
      <c r="T995" s="112"/>
      <c r="U995" s="112"/>
      <c r="V995" s="112"/>
      <c r="W995" s="112"/>
      <c r="X995" s="112"/>
      <c r="Y995" s="112"/>
      <c r="Z995" s="112"/>
      <c r="AA995" s="112"/>
      <c r="AB995" s="112"/>
      <c r="AC995" s="112"/>
      <c r="AD995" s="112"/>
      <c r="AL995">
        <f t="shared" si="373"/>
        <v>0</v>
      </c>
      <c r="AM995">
        <f t="shared" si="374"/>
        <v>0</v>
      </c>
      <c r="AN995">
        <f t="shared" si="375"/>
        <v>0</v>
      </c>
      <c r="AO995">
        <f t="shared" si="376"/>
        <v>0</v>
      </c>
      <c r="AP995">
        <f t="shared" si="377"/>
        <v>0</v>
      </c>
      <c r="AQ995">
        <f t="shared" si="378"/>
        <v>0</v>
      </c>
      <c r="AR995">
        <f t="shared" si="379"/>
        <v>0</v>
      </c>
      <c r="AS995">
        <f t="shared" si="380"/>
        <v>0</v>
      </c>
      <c r="AT995">
        <f t="shared" si="381"/>
        <v>0</v>
      </c>
      <c r="AU995">
        <f t="shared" si="382"/>
        <v>0</v>
      </c>
      <c r="AV995">
        <f t="shared" si="383"/>
        <v>0</v>
      </c>
      <c r="AW995">
        <f t="shared" si="384"/>
        <v>0</v>
      </c>
      <c r="AX995">
        <f t="shared" si="385"/>
        <v>0</v>
      </c>
      <c r="AY995">
        <f t="shared" si="386"/>
        <v>0</v>
      </c>
      <c r="AZ995">
        <f t="shared" si="387"/>
        <v>0</v>
      </c>
      <c r="BA995">
        <f t="shared" si="388"/>
        <v>0</v>
      </c>
    </row>
    <row r="996" spans="1:53" ht="15" customHeight="1">
      <c r="A996" s="5"/>
      <c r="B996" s="6"/>
      <c r="C996" s="19" t="s">
        <v>6938</v>
      </c>
      <c r="D996" s="634" t="str">
        <f t="shared" si="389"/>
        <v/>
      </c>
      <c r="E996" s="669"/>
      <c r="F996" s="670"/>
      <c r="G996" s="752" t="str">
        <f t="shared" si="390"/>
        <v/>
      </c>
      <c r="H996" s="669"/>
      <c r="I996" s="669"/>
      <c r="J996" s="669"/>
      <c r="K996" s="669"/>
      <c r="L996" s="669"/>
      <c r="M996" s="669"/>
      <c r="N996" s="670"/>
      <c r="O996" s="112"/>
      <c r="P996" s="112"/>
      <c r="Q996" s="112"/>
      <c r="R996" s="112"/>
      <c r="S996" s="112"/>
      <c r="T996" s="112"/>
      <c r="U996" s="112"/>
      <c r="V996" s="112"/>
      <c r="W996" s="112"/>
      <c r="X996" s="112"/>
      <c r="Y996" s="112"/>
      <c r="Z996" s="112"/>
      <c r="AA996" s="112"/>
      <c r="AB996" s="112"/>
      <c r="AC996" s="112"/>
      <c r="AD996" s="112"/>
      <c r="AL996">
        <f t="shared" si="373"/>
        <v>0</v>
      </c>
      <c r="AM996">
        <f t="shared" si="374"/>
        <v>0</v>
      </c>
      <c r="AN996">
        <f t="shared" si="375"/>
        <v>0</v>
      </c>
      <c r="AO996">
        <f t="shared" si="376"/>
        <v>0</v>
      </c>
      <c r="AP996">
        <f t="shared" si="377"/>
        <v>0</v>
      </c>
      <c r="AQ996">
        <f t="shared" si="378"/>
        <v>0</v>
      </c>
      <c r="AR996">
        <f t="shared" si="379"/>
        <v>0</v>
      </c>
      <c r="AS996">
        <f t="shared" si="380"/>
        <v>0</v>
      </c>
      <c r="AT996">
        <f t="shared" si="381"/>
        <v>0</v>
      </c>
      <c r="AU996">
        <f t="shared" si="382"/>
        <v>0</v>
      </c>
      <c r="AV996">
        <f t="shared" si="383"/>
        <v>0</v>
      </c>
      <c r="AW996">
        <f t="shared" si="384"/>
        <v>0</v>
      </c>
      <c r="AX996">
        <f t="shared" si="385"/>
        <v>0</v>
      </c>
      <c r="AY996">
        <f t="shared" si="386"/>
        <v>0</v>
      </c>
      <c r="AZ996">
        <f t="shared" si="387"/>
        <v>0</v>
      </c>
      <c r="BA996">
        <f t="shared" si="388"/>
        <v>0</v>
      </c>
    </row>
    <row r="997" spans="1:53" ht="15" customHeight="1">
      <c r="A997" s="5"/>
      <c r="B997" s="6"/>
      <c r="C997" s="19" t="s">
        <v>6939</v>
      </c>
      <c r="D997" s="634" t="str">
        <f t="shared" si="389"/>
        <v/>
      </c>
      <c r="E997" s="669"/>
      <c r="F997" s="670"/>
      <c r="G997" s="752" t="str">
        <f t="shared" si="390"/>
        <v/>
      </c>
      <c r="H997" s="669"/>
      <c r="I997" s="669"/>
      <c r="J997" s="669"/>
      <c r="K997" s="669"/>
      <c r="L997" s="669"/>
      <c r="M997" s="669"/>
      <c r="N997" s="670"/>
      <c r="O997" s="112"/>
      <c r="P997" s="112"/>
      <c r="Q997" s="112"/>
      <c r="R997" s="112"/>
      <c r="S997" s="112"/>
      <c r="T997" s="112"/>
      <c r="U997" s="112"/>
      <c r="V997" s="112"/>
      <c r="W997" s="112"/>
      <c r="X997" s="112"/>
      <c r="Y997" s="112"/>
      <c r="Z997" s="112"/>
      <c r="AA997" s="112"/>
      <c r="AB997" s="112"/>
      <c r="AC997" s="112"/>
      <c r="AD997" s="112"/>
      <c r="AL997">
        <f t="shared" si="373"/>
        <v>0</v>
      </c>
      <c r="AM997">
        <f t="shared" si="374"/>
        <v>0</v>
      </c>
      <c r="AN997">
        <f t="shared" si="375"/>
        <v>0</v>
      </c>
      <c r="AO997">
        <f t="shared" si="376"/>
        <v>0</v>
      </c>
      <c r="AP997">
        <f t="shared" si="377"/>
        <v>0</v>
      </c>
      <c r="AQ997">
        <f t="shared" si="378"/>
        <v>0</v>
      </c>
      <c r="AR997">
        <f t="shared" si="379"/>
        <v>0</v>
      </c>
      <c r="AS997">
        <f t="shared" si="380"/>
        <v>0</v>
      </c>
      <c r="AT997">
        <f t="shared" si="381"/>
        <v>0</v>
      </c>
      <c r="AU997">
        <f t="shared" si="382"/>
        <v>0</v>
      </c>
      <c r="AV997">
        <f t="shared" si="383"/>
        <v>0</v>
      </c>
      <c r="AW997">
        <f t="shared" si="384"/>
        <v>0</v>
      </c>
      <c r="AX997">
        <f t="shared" si="385"/>
        <v>0</v>
      </c>
      <c r="AY997">
        <f t="shared" si="386"/>
        <v>0</v>
      </c>
      <c r="AZ997">
        <f t="shared" si="387"/>
        <v>0</v>
      </c>
      <c r="BA997">
        <f t="shared" si="388"/>
        <v>0</v>
      </c>
    </row>
    <row r="998" spans="1:53" ht="15" customHeight="1">
      <c r="A998" s="5"/>
      <c r="B998" s="6"/>
      <c r="C998" s="19" t="s">
        <v>6940</v>
      </c>
      <c r="D998" s="634" t="str">
        <f t="shared" si="389"/>
        <v/>
      </c>
      <c r="E998" s="669"/>
      <c r="F998" s="670"/>
      <c r="G998" s="752" t="str">
        <f t="shared" si="390"/>
        <v/>
      </c>
      <c r="H998" s="669"/>
      <c r="I998" s="669"/>
      <c r="J998" s="669"/>
      <c r="K998" s="669"/>
      <c r="L998" s="669"/>
      <c r="M998" s="669"/>
      <c r="N998" s="670"/>
      <c r="O998" s="112"/>
      <c r="P998" s="112"/>
      <c r="Q998" s="112"/>
      <c r="R998" s="112"/>
      <c r="S998" s="112"/>
      <c r="T998" s="112"/>
      <c r="U998" s="112"/>
      <c r="V998" s="112"/>
      <c r="W998" s="112"/>
      <c r="X998" s="112"/>
      <c r="Y998" s="112"/>
      <c r="Z998" s="112"/>
      <c r="AA998" s="112"/>
      <c r="AB998" s="112"/>
      <c r="AC998" s="112"/>
      <c r="AD998" s="112"/>
      <c r="AL998">
        <f t="shared" si="373"/>
        <v>0</v>
      </c>
      <c r="AM998">
        <f t="shared" si="374"/>
        <v>0</v>
      </c>
      <c r="AN998">
        <f t="shared" si="375"/>
        <v>0</v>
      </c>
      <c r="AO998">
        <f t="shared" si="376"/>
        <v>0</v>
      </c>
      <c r="AP998">
        <f t="shared" si="377"/>
        <v>0</v>
      </c>
      <c r="AQ998">
        <f t="shared" si="378"/>
        <v>0</v>
      </c>
      <c r="AR998">
        <f t="shared" si="379"/>
        <v>0</v>
      </c>
      <c r="AS998">
        <f t="shared" si="380"/>
        <v>0</v>
      </c>
      <c r="AT998">
        <f t="shared" si="381"/>
        <v>0</v>
      </c>
      <c r="AU998">
        <f t="shared" si="382"/>
        <v>0</v>
      </c>
      <c r="AV998">
        <f t="shared" si="383"/>
        <v>0</v>
      </c>
      <c r="AW998">
        <f t="shared" si="384"/>
        <v>0</v>
      </c>
      <c r="AX998">
        <f t="shared" si="385"/>
        <v>0</v>
      </c>
      <c r="AY998">
        <f t="shared" si="386"/>
        <v>0</v>
      </c>
      <c r="AZ998">
        <f t="shared" si="387"/>
        <v>0</v>
      </c>
      <c r="BA998">
        <f t="shared" si="388"/>
        <v>0</v>
      </c>
    </row>
    <row r="999" spans="1:53" ht="15" customHeight="1">
      <c r="A999" s="5"/>
      <c r="B999" s="6"/>
      <c r="C999" s="19" t="s">
        <v>6941</v>
      </c>
      <c r="D999" s="634" t="str">
        <f t="shared" si="389"/>
        <v/>
      </c>
      <c r="E999" s="669"/>
      <c r="F999" s="670"/>
      <c r="G999" s="752" t="str">
        <f t="shared" si="390"/>
        <v/>
      </c>
      <c r="H999" s="669"/>
      <c r="I999" s="669"/>
      <c r="J999" s="669"/>
      <c r="K999" s="669"/>
      <c r="L999" s="669"/>
      <c r="M999" s="669"/>
      <c r="N999" s="670"/>
      <c r="O999" s="112"/>
      <c r="P999" s="112"/>
      <c r="Q999" s="112"/>
      <c r="R999" s="112"/>
      <c r="S999" s="112"/>
      <c r="T999" s="112"/>
      <c r="U999" s="112"/>
      <c r="V999" s="112"/>
      <c r="W999" s="112"/>
      <c r="X999" s="112"/>
      <c r="Y999" s="112"/>
      <c r="Z999" s="112"/>
      <c r="AA999" s="112"/>
      <c r="AB999" s="112"/>
      <c r="AC999" s="112"/>
      <c r="AD999" s="112"/>
      <c r="AL999">
        <f t="shared" si="373"/>
        <v>0</v>
      </c>
      <c r="AM999">
        <f t="shared" si="374"/>
        <v>0</v>
      </c>
      <c r="AN999">
        <f t="shared" si="375"/>
        <v>0</v>
      </c>
      <c r="AO999">
        <f t="shared" si="376"/>
        <v>0</v>
      </c>
      <c r="AP999">
        <f t="shared" si="377"/>
        <v>0</v>
      </c>
      <c r="AQ999">
        <f t="shared" si="378"/>
        <v>0</v>
      </c>
      <c r="AR999">
        <f t="shared" si="379"/>
        <v>0</v>
      </c>
      <c r="AS999">
        <f t="shared" si="380"/>
        <v>0</v>
      </c>
      <c r="AT999">
        <f t="shared" si="381"/>
        <v>0</v>
      </c>
      <c r="AU999">
        <f t="shared" si="382"/>
        <v>0</v>
      </c>
      <c r="AV999">
        <f t="shared" si="383"/>
        <v>0</v>
      </c>
      <c r="AW999">
        <f t="shared" si="384"/>
        <v>0</v>
      </c>
      <c r="AX999">
        <f t="shared" si="385"/>
        <v>0</v>
      </c>
      <c r="AY999">
        <f t="shared" si="386"/>
        <v>0</v>
      </c>
      <c r="AZ999">
        <f t="shared" si="387"/>
        <v>0</v>
      </c>
      <c r="BA999">
        <f t="shared" si="388"/>
        <v>0</v>
      </c>
    </row>
    <row r="1000" spans="1:53" ht="15" customHeight="1">
      <c r="A1000" s="5"/>
      <c r="B1000" s="6"/>
      <c r="C1000" s="19" t="s">
        <v>6942</v>
      </c>
      <c r="D1000" s="634" t="str">
        <f t="shared" si="389"/>
        <v/>
      </c>
      <c r="E1000" s="669"/>
      <c r="F1000" s="670"/>
      <c r="G1000" s="752" t="str">
        <f t="shared" si="390"/>
        <v/>
      </c>
      <c r="H1000" s="669"/>
      <c r="I1000" s="669"/>
      <c r="J1000" s="669"/>
      <c r="K1000" s="669"/>
      <c r="L1000" s="669"/>
      <c r="M1000" s="669"/>
      <c r="N1000" s="670"/>
      <c r="O1000" s="112"/>
      <c r="P1000" s="112"/>
      <c r="Q1000" s="112"/>
      <c r="R1000" s="112"/>
      <c r="S1000" s="112"/>
      <c r="T1000" s="112"/>
      <c r="U1000" s="112"/>
      <c r="V1000" s="112"/>
      <c r="W1000" s="112"/>
      <c r="X1000" s="112"/>
      <c r="Y1000" s="112"/>
      <c r="Z1000" s="112"/>
      <c r="AA1000" s="112"/>
      <c r="AB1000" s="112"/>
      <c r="AC1000" s="112"/>
      <c r="AD1000" s="112"/>
      <c r="AL1000">
        <f t="shared" si="373"/>
        <v>0</v>
      </c>
      <c r="AM1000">
        <f t="shared" si="374"/>
        <v>0</v>
      </c>
      <c r="AN1000">
        <f t="shared" si="375"/>
        <v>0</v>
      </c>
      <c r="AO1000">
        <f t="shared" si="376"/>
        <v>0</v>
      </c>
      <c r="AP1000">
        <f t="shared" si="377"/>
        <v>0</v>
      </c>
      <c r="AQ1000">
        <f t="shared" si="378"/>
        <v>0</v>
      </c>
      <c r="AR1000">
        <f t="shared" si="379"/>
        <v>0</v>
      </c>
      <c r="AS1000">
        <f t="shared" si="380"/>
        <v>0</v>
      </c>
      <c r="AT1000">
        <f t="shared" si="381"/>
        <v>0</v>
      </c>
      <c r="AU1000">
        <f t="shared" si="382"/>
        <v>0</v>
      </c>
      <c r="AV1000">
        <f t="shared" si="383"/>
        <v>0</v>
      </c>
      <c r="AW1000">
        <f t="shared" si="384"/>
        <v>0</v>
      </c>
      <c r="AX1000">
        <f t="shared" si="385"/>
        <v>0</v>
      </c>
      <c r="AY1000">
        <f t="shared" si="386"/>
        <v>0</v>
      </c>
      <c r="AZ1000">
        <f t="shared" si="387"/>
        <v>0</v>
      </c>
      <c r="BA1000">
        <f t="shared" si="388"/>
        <v>0</v>
      </c>
    </row>
    <row r="1001" spans="1:53" ht="15" customHeight="1">
      <c r="A1001" s="5"/>
      <c r="B1001" s="6"/>
      <c r="C1001" s="19" t="s">
        <v>6943</v>
      </c>
      <c r="D1001" s="634" t="str">
        <f t="shared" si="389"/>
        <v/>
      </c>
      <c r="E1001" s="669"/>
      <c r="F1001" s="670"/>
      <c r="G1001" s="752" t="str">
        <f t="shared" si="390"/>
        <v/>
      </c>
      <c r="H1001" s="669"/>
      <c r="I1001" s="669"/>
      <c r="J1001" s="669"/>
      <c r="K1001" s="669"/>
      <c r="L1001" s="669"/>
      <c r="M1001" s="669"/>
      <c r="N1001" s="670"/>
      <c r="O1001" s="112"/>
      <c r="P1001" s="112"/>
      <c r="Q1001" s="112"/>
      <c r="R1001" s="112"/>
      <c r="S1001" s="112"/>
      <c r="T1001" s="112"/>
      <c r="U1001" s="112"/>
      <c r="V1001" s="112"/>
      <c r="W1001" s="112"/>
      <c r="X1001" s="112"/>
      <c r="Y1001" s="112"/>
      <c r="Z1001" s="112"/>
      <c r="AA1001" s="112"/>
      <c r="AB1001" s="112"/>
      <c r="AC1001" s="112"/>
      <c r="AD1001" s="112"/>
      <c r="AL1001">
        <f t="shared" si="373"/>
        <v>0</v>
      </c>
      <c r="AM1001">
        <f t="shared" si="374"/>
        <v>0</v>
      </c>
      <c r="AN1001">
        <f t="shared" si="375"/>
        <v>0</v>
      </c>
      <c r="AO1001">
        <f t="shared" si="376"/>
        <v>0</v>
      </c>
      <c r="AP1001">
        <f t="shared" si="377"/>
        <v>0</v>
      </c>
      <c r="AQ1001">
        <f t="shared" si="378"/>
        <v>0</v>
      </c>
      <c r="AR1001">
        <f t="shared" si="379"/>
        <v>0</v>
      </c>
      <c r="AS1001">
        <f t="shared" si="380"/>
        <v>0</v>
      </c>
      <c r="AT1001">
        <f t="shared" si="381"/>
        <v>0</v>
      </c>
      <c r="AU1001">
        <f t="shared" si="382"/>
        <v>0</v>
      </c>
      <c r="AV1001">
        <f t="shared" si="383"/>
        <v>0</v>
      </c>
      <c r="AW1001">
        <f t="shared" si="384"/>
        <v>0</v>
      </c>
      <c r="AX1001">
        <f t="shared" si="385"/>
        <v>0</v>
      </c>
      <c r="AY1001">
        <f t="shared" si="386"/>
        <v>0</v>
      </c>
      <c r="AZ1001">
        <f t="shared" si="387"/>
        <v>0</v>
      </c>
      <c r="BA1001">
        <f t="shared" si="388"/>
        <v>0</v>
      </c>
    </row>
    <row r="1002" spans="1:53" ht="15" customHeight="1">
      <c r="A1002" s="5"/>
      <c r="B1002" s="6"/>
      <c r="C1002" s="19" t="s">
        <v>6944</v>
      </c>
      <c r="D1002" s="634" t="str">
        <f t="shared" si="389"/>
        <v/>
      </c>
      <c r="E1002" s="669"/>
      <c r="F1002" s="670"/>
      <c r="G1002" s="752" t="str">
        <f t="shared" si="390"/>
        <v/>
      </c>
      <c r="H1002" s="669"/>
      <c r="I1002" s="669"/>
      <c r="J1002" s="669"/>
      <c r="K1002" s="669"/>
      <c r="L1002" s="669"/>
      <c r="M1002" s="669"/>
      <c r="N1002" s="670"/>
      <c r="O1002" s="112"/>
      <c r="P1002" s="112"/>
      <c r="Q1002" s="112"/>
      <c r="R1002" s="112"/>
      <c r="S1002" s="112"/>
      <c r="T1002" s="112"/>
      <c r="U1002" s="112"/>
      <c r="V1002" s="112"/>
      <c r="W1002" s="112"/>
      <c r="X1002" s="112"/>
      <c r="Y1002" s="112"/>
      <c r="Z1002" s="112"/>
      <c r="AA1002" s="112"/>
      <c r="AB1002" s="112"/>
      <c r="AC1002" s="112"/>
      <c r="AD1002" s="112"/>
      <c r="AL1002">
        <f t="shared" si="373"/>
        <v>0</v>
      </c>
      <c r="AM1002">
        <f t="shared" si="374"/>
        <v>0</v>
      </c>
      <c r="AN1002">
        <f t="shared" si="375"/>
        <v>0</v>
      </c>
      <c r="AO1002">
        <f t="shared" si="376"/>
        <v>0</v>
      </c>
      <c r="AP1002">
        <f t="shared" si="377"/>
        <v>0</v>
      </c>
      <c r="AQ1002">
        <f t="shared" si="378"/>
        <v>0</v>
      </c>
      <c r="AR1002">
        <f t="shared" si="379"/>
        <v>0</v>
      </c>
      <c r="AS1002">
        <f t="shared" si="380"/>
        <v>0</v>
      </c>
      <c r="AT1002">
        <f t="shared" si="381"/>
        <v>0</v>
      </c>
      <c r="AU1002">
        <f t="shared" si="382"/>
        <v>0</v>
      </c>
      <c r="AV1002">
        <f t="shared" si="383"/>
        <v>0</v>
      </c>
      <c r="AW1002">
        <f t="shared" si="384"/>
        <v>0</v>
      </c>
      <c r="AX1002">
        <f t="shared" si="385"/>
        <v>0</v>
      </c>
      <c r="AY1002">
        <f t="shared" si="386"/>
        <v>0</v>
      </c>
      <c r="AZ1002">
        <f t="shared" si="387"/>
        <v>0</v>
      </c>
      <c r="BA1002">
        <f t="shared" si="388"/>
        <v>0</v>
      </c>
    </row>
    <row r="1003" spans="1:53" ht="15" customHeight="1">
      <c r="A1003" s="5"/>
      <c r="B1003" s="6"/>
      <c r="C1003" s="19" t="s">
        <v>6945</v>
      </c>
      <c r="D1003" s="634" t="str">
        <f t="shared" si="389"/>
        <v/>
      </c>
      <c r="E1003" s="669"/>
      <c r="F1003" s="670"/>
      <c r="G1003" s="752" t="str">
        <f t="shared" si="390"/>
        <v/>
      </c>
      <c r="H1003" s="669"/>
      <c r="I1003" s="669"/>
      <c r="J1003" s="669"/>
      <c r="K1003" s="669"/>
      <c r="L1003" s="669"/>
      <c r="M1003" s="669"/>
      <c r="N1003" s="670"/>
      <c r="O1003" s="112"/>
      <c r="P1003" s="112"/>
      <c r="Q1003" s="112"/>
      <c r="R1003" s="112"/>
      <c r="S1003" s="112"/>
      <c r="T1003" s="112"/>
      <c r="U1003" s="112"/>
      <c r="V1003" s="112"/>
      <c r="W1003" s="112"/>
      <c r="X1003" s="112"/>
      <c r="Y1003" s="112"/>
      <c r="Z1003" s="112"/>
      <c r="AA1003" s="112"/>
      <c r="AB1003" s="112"/>
      <c r="AC1003" s="112"/>
      <c r="AD1003" s="112"/>
      <c r="AL1003">
        <f t="shared" si="373"/>
        <v>0</v>
      </c>
      <c r="AM1003">
        <f t="shared" si="374"/>
        <v>0</v>
      </c>
      <c r="AN1003">
        <f t="shared" si="375"/>
        <v>0</v>
      </c>
      <c r="AO1003">
        <f t="shared" si="376"/>
        <v>0</v>
      </c>
      <c r="AP1003">
        <f t="shared" si="377"/>
        <v>0</v>
      </c>
      <c r="AQ1003">
        <f t="shared" si="378"/>
        <v>0</v>
      </c>
      <c r="AR1003">
        <f t="shared" si="379"/>
        <v>0</v>
      </c>
      <c r="AS1003">
        <f t="shared" si="380"/>
        <v>0</v>
      </c>
      <c r="AT1003">
        <f t="shared" si="381"/>
        <v>0</v>
      </c>
      <c r="AU1003">
        <f t="shared" si="382"/>
        <v>0</v>
      </c>
      <c r="AV1003">
        <f t="shared" si="383"/>
        <v>0</v>
      </c>
      <c r="AW1003">
        <f t="shared" si="384"/>
        <v>0</v>
      </c>
      <c r="AX1003">
        <f t="shared" si="385"/>
        <v>0</v>
      </c>
      <c r="AY1003">
        <f t="shared" si="386"/>
        <v>0</v>
      </c>
      <c r="AZ1003">
        <f t="shared" si="387"/>
        <v>0</v>
      </c>
      <c r="BA1003">
        <f t="shared" si="388"/>
        <v>0</v>
      </c>
    </row>
    <row r="1004" spans="1:53" ht="15" customHeight="1">
      <c r="A1004" s="5"/>
      <c r="B1004" s="6"/>
      <c r="C1004" s="19" t="s">
        <v>6946</v>
      </c>
      <c r="D1004" s="634" t="str">
        <f t="shared" si="389"/>
        <v/>
      </c>
      <c r="E1004" s="669"/>
      <c r="F1004" s="670"/>
      <c r="G1004" s="752" t="str">
        <f t="shared" si="390"/>
        <v/>
      </c>
      <c r="H1004" s="669"/>
      <c r="I1004" s="669"/>
      <c r="J1004" s="669"/>
      <c r="K1004" s="669"/>
      <c r="L1004" s="669"/>
      <c r="M1004" s="669"/>
      <c r="N1004" s="670"/>
      <c r="O1004" s="112"/>
      <c r="P1004" s="112"/>
      <c r="Q1004" s="112"/>
      <c r="R1004" s="112"/>
      <c r="S1004" s="112"/>
      <c r="T1004" s="112"/>
      <c r="U1004" s="112"/>
      <c r="V1004" s="112"/>
      <c r="W1004" s="112"/>
      <c r="X1004" s="112"/>
      <c r="Y1004" s="112"/>
      <c r="Z1004" s="112"/>
      <c r="AA1004" s="112"/>
      <c r="AB1004" s="112"/>
      <c r="AC1004" s="112"/>
      <c r="AD1004" s="112"/>
      <c r="AL1004">
        <f t="shared" si="373"/>
        <v>0</v>
      </c>
      <c r="AM1004">
        <f t="shared" si="374"/>
        <v>0</v>
      </c>
      <c r="AN1004">
        <f t="shared" si="375"/>
        <v>0</v>
      </c>
      <c r="AO1004">
        <f t="shared" si="376"/>
        <v>0</v>
      </c>
      <c r="AP1004">
        <f t="shared" si="377"/>
        <v>0</v>
      </c>
      <c r="AQ1004">
        <f t="shared" si="378"/>
        <v>0</v>
      </c>
      <c r="AR1004">
        <f t="shared" si="379"/>
        <v>0</v>
      </c>
      <c r="AS1004">
        <f t="shared" si="380"/>
        <v>0</v>
      </c>
      <c r="AT1004">
        <f t="shared" si="381"/>
        <v>0</v>
      </c>
      <c r="AU1004">
        <f t="shared" si="382"/>
        <v>0</v>
      </c>
      <c r="AV1004">
        <f t="shared" si="383"/>
        <v>0</v>
      </c>
      <c r="AW1004">
        <f t="shared" si="384"/>
        <v>0</v>
      </c>
      <c r="AX1004">
        <f t="shared" si="385"/>
        <v>0</v>
      </c>
      <c r="AY1004">
        <f t="shared" si="386"/>
        <v>0</v>
      </c>
      <c r="AZ1004">
        <f t="shared" si="387"/>
        <v>0</v>
      </c>
      <c r="BA1004">
        <f t="shared" si="388"/>
        <v>0</v>
      </c>
    </row>
    <row r="1005" spans="1:53" ht="15" customHeight="1">
      <c r="A1005" s="5"/>
      <c r="B1005" s="6"/>
      <c r="C1005" s="19" t="s">
        <v>6947</v>
      </c>
      <c r="D1005" s="634" t="str">
        <f t="shared" si="389"/>
        <v/>
      </c>
      <c r="E1005" s="669"/>
      <c r="F1005" s="670"/>
      <c r="G1005" s="752" t="str">
        <f t="shared" si="390"/>
        <v/>
      </c>
      <c r="H1005" s="669"/>
      <c r="I1005" s="669"/>
      <c r="J1005" s="669"/>
      <c r="K1005" s="669"/>
      <c r="L1005" s="669"/>
      <c r="M1005" s="669"/>
      <c r="N1005" s="670"/>
      <c r="O1005" s="112"/>
      <c r="P1005" s="112"/>
      <c r="Q1005" s="112"/>
      <c r="R1005" s="112"/>
      <c r="S1005" s="112"/>
      <c r="T1005" s="112"/>
      <c r="U1005" s="112"/>
      <c r="V1005" s="112"/>
      <c r="W1005" s="112"/>
      <c r="X1005" s="112"/>
      <c r="Y1005" s="112"/>
      <c r="Z1005" s="112"/>
      <c r="AA1005" s="112"/>
      <c r="AB1005" s="112"/>
      <c r="AC1005" s="112"/>
      <c r="AD1005" s="112"/>
      <c r="AL1005">
        <f t="shared" si="373"/>
        <v>0</v>
      </c>
      <c r="AM1005">
        <f t="shared" si="374"/>
        <v>0</v>
      </c>
      <c r="AN1005">
        <f t="shared" si="375"/>
        <v>0</v>
      </c>
      <c r="AO1005">
        <f t="shared" si="376"/>
        <v>0</v>
      </c>
      <c r="AP1005">
        <f t="shared" si="377"/>
        <v>0</v>
      </c>
      <c r="AQ1005">
        <f t="shared" si="378"/>
        <v>0</v>
      </c>
      <c r="AR1005">
        <f t="shared" si="379"/>
        <v>0</v>
      </c>
      <c r="AS1005">
        <f t="shared" si="380"/>
        <v>0</v>
      </c>
      <c r="AT1005">
        <f t="shared" si="381"/>
        <v>0</v>
      </c>
      <c r="AU1005">
        <f t="shared" si="382"/>
        <v>0</v>
      </c>
      <c r="AV1005">
        <f t="shared" si="383"/>
        <v>0</v>
      </c>
      <c r="AW1005">
        <f t="shared" si="384"/>
        <v>0</v>
      </c>
      <c r="AX1005">
        <f t="shared" si="385"/>
        <v>0</v>
      </c>
      <c r="AY1005">
        <f t="shared" si="386"/>
        <v>0</v>
      </c>
      <c r="AZ1005">
        <f t="shared" si="387"/>
        <v>0</v>
      </c>
      <c r="BA1005">
        <f t="shared" si="388"/>
        <v>0</v>
      </c>
    </row>
    <row r="1006" spans="1:53" ht="15" customHeight="1">
      <c r="A1006" s="5"/>
      <c r="B1006" s="6"/>
      <c r="C1006" s="19" t="s">
        <v>6948</v>
      </c>
      <c r="D1006" s="634" t="str">
        <f t="shared" si="389"/>
        <v/>
      </c>
      <c r="E1006" s="669"/>
      <c r="F1006" s="670"/>
      <c r="G1006" s="752" t="str">
        <f t="shared" si="390"/>
        <v/>
      </c>
      <c r="H1006" s="669"/>
      <c r="I1006" s="669"/>
      <c r="J1006" s="669"/>
      <c r="K1006" s="669"/>
      <c r="L1006" s="669"/>
      <c r="M1006" s="669"/>
      <c r="N1006" s="670"/>
      <c r="O1006" s="112"/>
      <c r="P1006" s="112"/>
      <c r="Q1006" s="112"/>
      <c r="R1006" s="112"/>
      <c r="S1006" s="112"/>
      <c r="T1006" s="112"/>
      <c r="U1006" s="112"/>
      <c r="V1006" s="112"/>
      <c r="W1006" s="112"/>
      <c r="X1006" s="112"/>
      <c r="Y1006" s="112"/>
      <c r="Z1006" s="112"/>
      <c r="AA1006" s="112"/>
      <c r="AB1006" s="112"/>
      <c r="AC1006" s="112"/>
      <c r="AD1006" s="112"/>
      <c r="AL1006">
        <f t="shared" si="373"/>
        <v>0</v>
      </c>
      <c r="AM1006">
        <f t="shared" si="374"/>
        <v>0</v>
      </c>
      <c r="AN1006">
        <f t="shared" si="375"/>
        <v>0</v>
      </c>
      <c r="AO1006">
        <f t="shared" si="376"/>
        <v>0</v>
      </c>
      <c r="AP1006">
        <f t="shared" si="377"/>
        <v>0</v>
      </c>
      <c r="AQ1006">
        <f t="shared" si="378"/>
        <v>0</v>
      </c>
      <c r="AR1006">
        <f t="shared" si="379"/>
        <v>0</v>
      </c>
      <c r="AS1006">
        <f t="shared" si="380"/>
        <v>0</v>
      </c>
      <c r="AT1006">
        <f t="shared" si="381"/>
        <v>0</v>
      </c>
      <c r="AU1006">
        <f t="shared" si="382"/>
        <v>0</v>
      </c>
      <c r="AV1006">
        <f t="shared" si="383"/>
        <v>0</v>
      </c>
      <c r="AW1006">
        <f t="shared" si="384"/>
        <v>0</v>
      </c>
      <c r="AX1006">
        <f t="shared" si="385"/>
        <v>0</v>
      </c>
      <c r="AY1006">
        <f t="shared" si="386"/>
        <v>0</v>
      </c>
      <c r="AZ1006">
        <f t="shared" si="387"/>
        <v>0</v>
      </c>
      <c r="BA1006">
        <f t="shared" si="388"/>
        <v>0</v>
      </c>
    </row>
    <row r="1007" spans="1:53" ht="15" customHeight="1">
      <c r="A1007" s="5"/>
      <c r="B1007" s="6"/>
      <c r="C1007" s="19" t="s">
        <v>6949</v>
      </c>
      <c r="D1007" s="634" t="str">
        <f t="shared" si="389"/>
        <v/>
      </c>
      <c r="E1007" s="669"/>
      <c r="F1007" s="670"/>
      <c r="G1007" s="752" t="str">
        <f t="shared" si="390"/>
        <v/>
      </c>
      <c r="H1007" s="669"/>
      <c r="I1007" s="669"/>
      <c r="J1007" s="669"/>
      <c r="K1007" s="669"/>
      <c r="L1007" s="669"/>
      <c r="M1007" s="669"/>
      <c r="N1007" s="670"/>
      <c r="O1007" s="112"/>
      <c r="P1007" s="112"/>
      <c r="Q1007" s="112"/>
      <c r="R1007" s="112"/>
      <c r="S1007" s="112"/>
      <c r="T1007" s="112"/>
      <c r="U1007" s="112"/>
      <c r="V1007" s="112"/>
      <c r="W1007" s="112"/>
      <c r="X1007" s="112"/>
      <c r="Y1007" s="112"/>
      <c r="Z1007" s="112"/>
      <c r="AA1007" s="112"/>
      <c r="AB1007" s="112"/>
      <c r="AC1007" s="112"/>
      <c r="AD1007" s="112"/>
      <c r="AL1007">
        <f t="shared" si="373"/>
        <v>0</v>
      </c>
      <c r="AM1007">
        <f t="shared" si="374"/>
        <v>0</v>
      </c>
      <c r="AN1007">
        <f t="shared" si="375"/>
        <v>0</v>
      </c>
      <c r="AO1007">
        <f t="shared" si="376"/>
        <v>0</v>
      </c>
      <c r="AP1007">
        <f t="shared" si="377"/>
        <v>0</v>
      </c>
      <c r="AQ1007">
        <f t="shared" si="378"/>
        <v>0</v>
      </c>
      <c r="AR1007">
        <f t="shared" si="379"/>
        <v>0</v>
      </c>
      <c r="AS1007">
        <f t="shared" si="380"/>
        <v>0</v>
      </c>
      <c r="AT1007">
        <f t="shared" si="381"/>
        <v>0</v>
      </c>
      <c r="AU1007">
        <f t="shared" si="382"/>
        <v>0</v>
      </c>
      <c r="AV1007">
        <f t="shared" si="383"/>
        <v>0</v>
      </c>
      <c r="AW1007">
        <f t="shared" si="384"/>
        <v>0</v>
      </c>
      <c r="AX1007">
        <f t="shared" si="385"/>
        <v>0</v>
      </c>
      <c r="AY1007">
        <f t="shared" si="386"/>
        <v>0</v>
      </c>
      <c r="AZ1007">
        <f t="shared" si="387"/>
        <v>0</v>
      </c>
      <c r="BA1007">
        <f t="shared" si="388"/>
        <v>0</v>
      </c>
    </row>
    <row r="1008" spans="1:53" ht="15" customHeight="1">
      <c r="A1008" s="5"/>
      <c r="B1008" s="6"/>
      <c r="C1008" s="19" t="s">
        <v>6950</v>
      </c>
      <c r="D1008" s="634" t="str">
        <f t="shared" si="389"/>
        <v/>
      </c>
      <c r="E1008" s="669"/>
      <c r="F1008" s="670"/>
      <c r="G1008" s="752" t="str">
        <f t="shared" si="390"/>
        <v/>
      </c>
      <c r="H1008" s="669"/>
      <c r="I1008" s="669"/>
      <c r="J1008" s="669"/>
      <c r="K1008" s="669"/>
      <c r="L1008" s="669"/>
      <c r="M1008" s="669"/>
      <c r="N1008" s="670"/>
      <c r="O1008" s="112"/>
      <c r="P1008" s="112"/>
      <c r="Q1008" s="112"/>
      <c r="R1008" s="112"/>
      <c r="S1008" s="112"/>
      <c r="T1008" s="112"/>
      <c r="U1008" s="112"/>
      <c r="V1008" s="112"/>
      <c r="W1008" s="112"/>
      <c r="X1008" s="112"/>
      <c r="Y1008" s="112"/>
      <c r="Z1008" s="112"/>
      <c r="AA1008" s="112"/>
      <c r="AB1008" s="112"/>
      <c r="AC1008" s="112"/>
      <c r="AD1008" s="112"/>
      <c r="AL1008">
        <f t="shared" si="373"/>
        <v>0</v>
      </c>
      <c r="AM1008">
        <f t="shared" si="374"/>
        <v>0</v>
      </c>
      <c r="AN1008">
        <f t="shared" si="375"/>
        <v>0</v>
      </c>
      <c r="AO1008">
        <f t="shared" si="376"/>
        <v>0</v>
      </c>
      <c r="AP1008">
        <f t="shared" si="377"/>
        <v>0</v>
      </c>
      <c r="AQ1008">
        <f t="shared" si="378"/>
        <v>0</v>
      </c>
      <c r="AR1008">
        <f t="shared" si="379"/>
        <v>0</v>
      </c>
      <c r="AS1008">
        <f t="shared" si="380"/>
        <v>0</v>
      </c>
      <c r="AT1008">
        <f t="shared" si="381"/>
        <v>0</v>
      </c>
      <c r="AU1008">
        <f t="shared" si="382"/>
        <v>0</v>
      </c>
      <c r="AV1008">
        <f t="shared" si="383"/>
        <v>0</v>
      </c>
      <c r="AW1008">
        <f t="shared" si="384"/>
        <v>0</v>
      </c>
      <c r="AX1008">
        <f t="shared" si="385"/>
        <v>0</v>
      </c>
      <c r="AY1008">
        <f t="shared" si="386"/>
        <v>0</v>
      </c>
      <c r="AZ1008">
        <f t="shared" si="387"/>
        <v>0</v>
      </c>
      <c r="BA1008">
        <f t="shared" si="388"/>
        <v>0</v>
      </c>
    </row>
    <row r="1009" spans="1:53" ht="15" customHeight="1">
      <c r="A1009" s="5"/>
      <c r="B1009" s="6"/>
      <c r="C1009" s="19" t="s">
        <v>6951</v>
      </c>
      <c r="D1009" s="634" t="str">
        <f t="shared" si="389"/>
        <v/>
      </c>
      <c r="E1009" s="669"/>
      <c r="F1009" s="670"/>
      <c r="G1009" s="752" t="str">
        <f t="shared" si="390"/>
        <v/>
      </c>
      <c r="H1009" s="669"/>
      <c r="I1009" s="669"/>
      <c r="J1009" s="669"/>
      <c r="K1009" s="669"/>
      <c r="L1009" s="669"/>
      <c r="M1009" s="669"/>
      <c r="N1009" s="670"/>
      <c r="O1009" s="112"/>
      <c r="P1009" s="112"/>
      <c r="Q1009" s="112"/>
      <c r="R1009" s="112"/>
      <c r="S1009" s="112"/>
      <c r="T1009" s="112"/>
      <c r="U1009" s="112"/>
      <c r="V1009" s="112"/>
      <c r="W1009" s="112"/>
      <c r="X1009" s="112"/>
      <c r="Y1009" s="112"/>
      <c r="Z1009" s="112"/>
      <c r="AA1009" s="112"/>
      <c r="AB1009" s="112"/>
      <c r="AC1009" s="112"/>
      <c r="AD1009" s="112"/>
      <c r="AL1009">
        <f t="shared" si="373"/>
        <v>0</v>
      </c>
      <c r="AM1009">
        <f t="shared" si="374"/>
        <v>0</v>
      </c>
      <c r="AN1009">
        <f t="shared" si="375"/>
        <v>0</v>
      </c>
      <c r="AO1009">
        <f t="shared" si="376"/>
        <v>0</v>
      </c>
      <c r="AP1009">
        <f t="shared" si="377"/>
        <v>0</v>
      </c>
      <c r="AQ1009">
        <f t="shared" si="378"/>
        <v>0</v>
      </c>
      <c r="AR1009">
        <f t="shared" si="379"/>
        <v>0</v>
      </c>
      <c r="AS1009">
        <f t="shared" si="380"/>
        <v>0</v>
      </c>
      <c r="AT1009">
        <f t="shared" si="381"/>
        <v>0</v>
      </c>
      <c r="AU1009">
        <f t="shared" si="382"/>
        <v>0</v>
      </c>
      <c r="AV1009">
        <f t="shared" si="383"/>
        <v>0</v>
      </c>
      <c r="AW1009">
        <f t="shared" si="384"/>
        <v>0</v>
      </c>
      <c r="AX1009">
        <f t="shared" si="385"/>
        <v>0</v>
      </c>
      <c r="AY1009">
        <f t="shared" si="386"/>
        <v>0</v>
      </c>
      <c r="AZ1009">
        <f t="shared" si="387"/>
        <v>0</v>
      </c>
      <c r="BA1009">
        <f t="shared" si="388"/>
        <v>0</v>
      </c>
    </row>
    <row r="1010" spans="1:53" ht="15" customHeight="1">
      <c r="A1010" s="5"/>
      <c r="B1010" s="6"/>
      <c r="C1010" s="19" t="s">
        <v>6952</v>
      </c>
      <c r="D1010" s="634" t="str">
        <f t="shared" si="389"/>
        <v/>
      </c>
      <c r="E1010" s="669"/>
      <c r="F1010" s="670"/>
      <c r="G1010" s="752" t="str">
        <f t="shared" si="390"/>
        <v/>
      </c>
      <c r="H1010" s="669"/>
      <c r="I1010" s="669"/>
      <c r="J1010" s="669"/>
      <c r="K1010" s="669"/>
      <c r="L1010" s="669"/>
      <c r="M1010" s="669"/>
      <c r="N1010" s="670"/>
      <c r="O1010" s="112"/>
      <c r="P1010" s="112"/>
      <c r="Q1010" s="112"/>
      <c r="R1010" s="112"/>
      <c r="S1010" s="112"/>
      <c r="T1010" s="112"/>
      <c r="U1010" s="112"/>
      <c r="V1010" s="112"/>
      <c r="W1010" s="112"/>
      <c r="X1010" s="112"/>
      <c r="Y1010" s="112"/>
      <c r="Z1010" s="112"/>
      <c r="AA1010" s="112"/>
      <c r="AB1010" s="112"/>
      <c r="AC1010" s="112"/>
      <c r="AD1010" s="112"/>
      <c r="AL1010">
        <f t="shared" si="373"/>
        <v>0</v>
      </c>
      <c r="AM1010">
        <f t="shared" si="374"/>
        <v>0</v>
      </c>
      <c r="AN1010">
        <f t="shared" si="375"/>
        <v>0</v>
      </c>
      <c r="AO1010">
        <f t="shared" si="376"/>
        <v>0</v>
      </c>
      <c r="AP1010">
        <f t="shared" si="377"/>
        <v>0</v>
      </c>
      <c r="AQ1010">
        <f t="shared" si="378"/>
        <v>0</v>
      </c>
      <c r="AR1010">
        <f t="shared" si="379"/>
        <v>0</v>
      </c>
      <c r="AS1010">
        <f t="shared" si="380"/>
        <v>0</v>
      </c>
      <c r="AT1010">
        <f t="shared" si="381"/>
        <v>0</v>
      </c>
      <c r="AU1010">
        <f t="shared" si="382"/>
        <v>0</v>
      </c>
      <c r="AV1010">
        <f t="shared" si="383"/>
        <v>0</v>
      </c>
      <c r="AW1010">
        <f t="shared" si="384"/>
        <v>0</v>
      </c>
      <c r="AX1010">
        <f t="shared" si="385"/>
        <v>0</v>
      </c>
      <c r="AY1010">
        <f t="shared" si="386"/>
        <v>0</v>
      </c>
      <c r="AZ1010">
        <f t="shared" si="387"/>
        <v>0</v>
      </c>
      <c r="BA1010">
        <f t="shared" si="388"/>
        <v>0</v>
      </c>
    </row>
    <row r="1011" spans="1:53" ht="15" customHeight="1">
      <c r="A1011" s="5"/>
      <c r="B1011" s="6"/>
      <c r="C1011" s="19" t="s">
        <v>6953</v>
      </c>
      <c r="D1011" s="634" t="str">
        <f t="shared" si="389"/>
        <v/>
      </c>
      <c r="E1011" s="669"/>
      <c r="F1011" s="670"/>
      <c r="G1011" s="752" t="str">
        <f t="shared" si="390"/>
        <v/>
      </c>
      <c r="H1011" s="669"/>
      <c r="I1011" s="669"/>
      <c r="J1011" s="669"/>
      <c r="K1011" s="669"/>
      <c r="L1011" s="669"/>
      <c r="M1011" s="669"/>
      <c r="N1011" s="670"/>
      <c r="O1011" s="112"/>
      <c r="P1011" s="112"/>
      <c r="Q1011" s="112"/>
      <c r="R1011" s="112"/>
      <c r="S1011" s="112"/>
      <c r="T1011" s="112"/>
      <c r="U1011" s="112"/>
      <c r="V1011" s="112"/>
      <c r="W1011" s="112"/>
      <c r="X1011" s="112"/>
      <c r="Y1011" s="112"/>
      <c r="Z1011" s="112"/>
      <c r="AA1011" s="112"/>
      <c r="AB1011" s="112"/>
      <c r="AC1011" s="112"/>
      <c r="AD1011" s="112"/>
      <c r="AL1011">
        <f t="shared" si="373"/>
        <v>0</v>
      </c>
      <c r="AM1011">
        <f t="shared" si="374"/>
        <v>0</v>
      </c>
      <c r="AN1011">
        <f t="shared" si="375"/>
        <v>0</v>
      </c>
      <c r="AO1011">
        <f t="shared" si="376"/>
        <v>0</v>
      </c>
      <c r="AP1011">
        <f t="shared" si="377"/>
        <v>0</v>
      </c>
      <c r="AQ1011">
        <f t="shared" si="378"/>
        <v>0</v>
      </c>
      <c r="AR1011">
        <f t="shared" si="379"/>
        <v>0</v>
      </c>
      <c r="AS1011">
        <f t="shared" si="380"/>
        <v>0</v>
      </c>
      <c r="AT1011">
        <f t="shared" si="381"/>
        <v>0</v>
      </c>
      <c r="AU1011">
        <f t="shared" si="382"/>
        <v>0</v>
      </c>
      <c r="AV1011">
        <f t="shared" si="383"/>
        <v>0</v>
      </c>
      <c r="AW1011">
        <f t="shared" si="384"/>
        <v>0</v>
      </c>
      <c r="AX1011">
        <f t="shared" si="385"/>
        <v>0</v>
      </c>
      <c r="AY1011">
        <f t="shared" si="386"/>
        <v>0</v>
      </c>
      <c r="AZ1011">
        <f t="shared" si="387"/>
        <v>0</v>
      </c>
      <c r="BA1011">
        <f t="shared" si="388"/>
        <v>0</v>
      </c>
    </row>
    <row r="1012" spans="1:53" ht="15" customHeight="1">
      <c r="A1012" s="5"/>
      <c r="B1012" s="6"/>
      <c r="C1012" s="19" t="s">
        <v>6954</v>
      </c>
      <c r="D1012" s="634" t="str">
        <f t="shared" si="389"/>
        <v/>
      </c>
      <c r="E1012" s="669"/>
      <c r="F1012" s="670"/>
      <c r="G1012" s="752" t="str">
        <f t="shared" si="390"/>
        <v/>
      </c>
      <c r="H1012" s="669"/>
      <c r="I1012" s="669"/>
      <c r="J1012" s="669"/>
      <c r="K1012" s="669"/>
      <c r="L1012" s="669"/>
      <c r="M1012" s="669"/>
      <c r="N1012" s="670"/>
      <c r="O1012" s="112"/>
      <c r="P1012" s="112"/>
      <c r="Q1012" s="112"/>
      <c r="R1012" s="112"/>
      <c r="S1012" s="112"/>
      <c r="T1012" s="112"/>
      <c r="U1012" s="112"/>
      <c r="V1012" s="112"/>
      <c r="W1012" s="112"/>
      <c r="X1012" s="112"/>
      <c r="Y1012" s="112"/>
      <c r="Z1012" s="112"/>
      <c r="AA1012" s="112"/>
      <c r="AB1012" s="112"/>
      <c r="AC1012" s="112"/>
      <c r="AD1012" s="112"/>
      <c r="AL1012">
        <f t="shared" si="373"/>
        <v>0</v>
      </c>
      <c r="AM1012">
        <f t="shared" si="374"/>
        <v>0</v>
      </c>
      <c r="AN1012">
        <f t="shared" si="375"/>
        <v>0</v>
      </c>
      <c r="AO1012">
        <f t="shared" si="376"/>
        <v>0</v>
      </c>
      <c r="AP1012">
        <f t="shared" si="377"/>
        <v>0</v>
      </c>
      <c r="AQ1012">
        <f t="shared" si="378"/>
        <v>0</v>
      </c>
      <c r="AR1012">
        <f t="shared" si="379"/>
        <v>0</v>
      </c>
      <c r="AS1012">
        <f t="shared" si="380"/>
        <v>0</v>
      </c>
      <c r="AT1012">
        <f t="shared" si="381"/>
        <v>0</v>
      </c>
      <c r="AU1012">
        <f t="shared" si="382"/>
        <v>0</v>
      </c>
      <c r="AV1012">
        <f t="shared" si="383"/>
        <v>0</v>
      </c>
      <c r="AW1012">
        <f t="shared" si="384"/>
        <v>0</v>
      </c>
      <c r="AX1012">
        <f t="shared" si="385"/>
        <v>0</v>
      </c>
      <c r="AY1012">
        <f t="shared" si="386"/>
        <v>0</v>
      </c>
      <c r="AZ1012">
        <f t="shared" si="387"/>
        <v>0</v>
      </c>
      <c r="BA1012">
        <f t="shared" si="388"/>
        <v>0</v>
      </c>
    </row>
    <row r="1013" spans="1:53" ht="15" customHeight="1">
      <c r="A1013" s="5"/>
      <c r="B1013" s="6"/>
      <c r="C1013" s="19" t="s">
        <v>6955</v>
      </c>
      <c r="D1013" s="634" t="str">
        <f t="shared" si="389"/>
        <v/>
      </c>
      <c r="E1013" s="669"/>
      <c r="F1013" s="670"/>
      <c r="G1013" s="752" t="str">
        <f t="shared" si="390"/>
        <v/>
      </c>
      <c r="H1013" s="669"/>
      <c r="I1013" s="669"/>
      <c r="J1013" s="669"/>
      <c r="K1013" s="669"/>
      <c r="L1013" s="669"/>
      <c r="M1013" s="669"/>
      <c r="N1013" s="670"/>
      <c r="O1013" s="112"/>
      <c r="P1013" s="112"/>
      <c r="Q1013" s="112"/>
      <c r="R1013" s="112"/>
      <c r="S1013" s="112"/>
      <c r="T1013" s="112"/>
      <c r="U1013" s="112"/>
      <c r="V1013" s="112"/>
      <c r="W1013" s="112"/>
      <c r="X1013" s="112"/>
      <c r="Y1013" s="112"/>
      <c r="Z1013" s="112"/>
      <c r="AA1013" s="112"/>
      <c r="AB1013" s="112"/>
      <c r="AC1013" s="112"/>
      <c r="AD1013" s="112"/>
      <c r="AL1013">
        <f t="shared" si="373"/>
        <v>0</v>
      </c>
      <c r="AM1013">
        <f t="shared" si="374"/>
        <v>0</v>
      </c>
      <c r="AN1013">
        <f t="shared" si="375"/>
        <v>0</v>
      </c>
      <c r="AO1013">
        <f t="shared" si="376"/>
        <v>0</v>
      </c>
      <c r="AP1013">
        <f t="shared" si="377"/>
        <v>0</v>
      </c>
      <c r="AQ1013">
        <f t="shared" si="378"/>
        <v>0</v>
      </c>
      <c r="AR1013">
        <f t="shared" si="379"/>
        <v>0</v>
      </c>
      <c r="AS1013">
        <f t="shared" si="380"/>
        <v>0</v>
      </c>
      <c r="AT1013">
        <f t="shared" si="381"/>
        <v>0</v>
      </c>
      <c r="AU1013">
        <f t="shared" si="382"/>
        <v>0</v>
      </c>
      <c r="AV1013">
        <f t="shared" si="383"/>
        <v>0</v>
      </c>
      <c r="AW1013">
        <f t="shared" si="384"/>
        <v>0</v>
      </c>
      <c r="AX1013">
        <f t="shared" si="385"/>
        <v>0</v>
      </c>
      <c r="AY1013">
        <f t="shared" si="386"/>
        <v>0</v>
      </c>
      <c r="AZ1013">
        <f t="shared" si="387"/>
        <v>0</v>
      </c>
      <c r="BA1013">
        <f t="shared" si="388"/>
        <v>0</v>
      </c>
    </row>
    <row r="1014" spans="1:53" ht="15" customHeight="1">
      <c r="A1014" s="5"/>
      <c r="B1014" s="6"/>
      <c r="C1014" s="19" t="s">
        <v>6956</v>
      </c>
      <c r="D1014" s="634" t="str">
        <f t="shared" si="389"/>
        <v/>
      </c>
      <c r="E1014" s="669"/>
      <c r="F1014" s="670"/>
      <c r="G1014" s="752" t="str">
        <f t="shared" si="390"/>
        <v/>
      </c>
      <c r="H1014" s="669"/>
      <c r="I1014" s="669"/>
      <c r="J1014" s="669"/>
      <c r="K1014" s="669"/>
      <c r="L1014" s="669"/>
      <c r="M1014" s="669"/>
      <c r="N1014" s="670"/>
      <c r="O1014" s="112"/>
      <c r="P1014" s="112"/>
      <c r="Q1014" s="112"/>
      <c r="R1014" s="112"/>
      <c r="S1014" s="112"/>
      <c r="T1014" s="112"/>
      <c r="U1014" s="112"/>
      <c r="V1014" s="112"/>
      <c r="W1014" s="112"/>
      <c r="X1014" s="112"/>
      <c r="Y1014" s="112"/>
      <c r="Z1014" s="112"/>
      <c r="AA1014" s="112"/>
      <c r="AB1014" s="112"/>
      <c r="AC1014" s="112"/>
      <c r="AD1014" s="112"/>
      <c r="AL1014">
        <f t="shared" si="373"/>
        <v>0</v>
      </c>
      <c r="AM1014">
        <f t="shared" si="374"/>
        <v>0</v>
      </c>
      <c r="AN1014">
        <f t="shared" si="375"/>
        <v>0</v>
      </c>
      <c r="AO1014">
        <f t="shared" si="376"/>
        <v>0</v>
      </c>
      <c r="AP1014">
        <f t="shared" si="377"/>
        <v>0</v>
      </c>
      <c r="AQ1014">
        <f t="shared" si="378"/>
        <v>0</v>
      </c>
      <c r="AR1014">
        <f t="shared" si="379"/>
        <v>0</v>
      </c>
      <c r="AS1014">
        <f t="shared" si="380"/>
        <v>0</v>
      </c>
      <c r="AT1014">
        <f t="shared" si="381"/>
        <v>0</v>
      </c>
      <c r="AU1014">
        <f t="shared" si="382"/>
        <v>0</v>
      </c>
      <c r="AV1014">
        <f t="shared" si="383"/>
        <v>0</v>
      </c>
      <c r="AW1014">
        <f t="shared" si="384"/>
        <v>0</v>
      </c>
      <c r="AX1014">
        <f t="shared" si="385"/>
        <v>0</v>
      </c>
      <c r="AY1014">
        <f t="shared" si="386"/>
        <v>0</v>
      </c>
      <c r="AZ1014">
        <f t="shared" si="387"/>
        <v>0</v>
      </c>
      <c r="BA1014">
        <f t="shared" si="388"/>
        <v>0</v>
      </c>
    </row>
    <row r="1015" spans="1:53" ht="15" customHeight="1">
      <c r="A1015" s="5"/>
      <c r="B1015" s="6"/>
      <c r="C1015" s="19" t="s">
        <v>6957</v>
      </c>
      <c r="D1015" s="634" t="str">
        <f t="shared" si="389"/>
        <v/>
      </c>
      <c r="E1015" s="669"/>
      <c r="F1015" s="670"/>
      <c r="G1015" s="752" t="str">
        <f t="shared" si="390"/>
        <v/>
      </c>
      <c r="H1015" s="669"/>
      <c r="I1015" s="669"/>
      <c r="J1015" s="669"/>
      <c r="K1015" s="669"/>
      <c r="L1015" s="669"/>
      <c r="M1015" s="669"/>
      <c r="N1015" s="670"/>
      <c r="O1015" s="112"/>
      <c r="P1015" s="112"/>
      <c r="Q1015" s="112"/>
      <c r="R1015" s="112"/>
      <c r="S1015" s="112"/>
      <c r="T1015" s="112"/>
      <c r="U1015" s="112"/>
      <c r="V1015" s="112"/>
      <c r="W1015" s="112"/>
      <c r="X1015" s="112"/>
      <c r="Y1015" s="112"/>
      <c r="Z1015" s="112"/>
      <c r="AA1015" s="112"/>
      <c r="AB1015" s="112"/>
      <c r="AC1015" s="112"/>
      <c r="AD1015" s="112"/>
      <c r="AL1015">
        <f t="shared" si="373"/>
        <v>0</v>
      </c>
      <c r="AM1015">
        <f t="shared" si="374"/>
        <v>0</v>
      </c>
      <c r="AN1015">
        <f t="shared" si="375"/>
        <v>0</v>
      </c>
      <c r="AO1015">
        <f t="shared" si="376"/>
        <v>0</v>
      </c>
      <c r="AP1015">
        <f t="shared" si="377"/>
        <v>0</v>
      </c>
      <c r="AQ1015">
        <f t="shared" si="378"/>
        <v>0</v>
      </c>
      <c r="AR1015">
        <f t="shared" si="379"/>
        <v>0</v>
      </c>
      <c r="AS1015">
        <f t="shared" si="380"/>
        <v>0</v>
      </c>
      <c r="AT1015">
        <f t="shared" si="381"/>
        <v>0</v>
      </c>
      <c r="AU1015">
        <f t="shared" si="382"/>
        <v>0</v>
      </c>
      <c r="AV1015">
        <f t="shared" si="383"/>
        <v>0</v>
      </c>
      <c r="AW1015">
        <f t="shared" si="384"/>
        <v>0</v>
      </c>
      <c r="AX1015">
        <f t="shared" si="385"/>
        <v>0</v>
      </c>
      <c r="AY1015">
        <f t="shared" si="386"/>
        <v>0</v>
      </c>
      <c r="AZ1015">
        <f t="shared" si="387"/>
        <v>0</v>
      </c>
      <c r="BA1015">
        <f t="shared" si="388"/>
        <v>0</v>
      </c>
    </row>
    <row r="1016" spans="1:53" ht="15" customHeight="1">
      <c r="A1016" s="5"/>
      <c r="B1016" s="6"/>
      <c r="C1016" s="19" t="s">
        <v>6958</v>
      </c>
      <c r="D1016" s="634" t="str">
        <f t="shared" si="389"/>
        <v/>
      </c>
      <c r="E1016" s="669"/>
      <c r="F1016" s="670"/>
      <c r="G1016" s="752" t="str">
        <f t="shared" si="390"/>
        <v/>
      </c>
      <c r="H1016" s="669"/>
      <c r="I1016" s="669"/>
      <c r="J1016" s="669"/>
      <c r="K1016" s="669"/>
      <c r="L1016" s="669"/>
      <c r="M1016" s="669"/>
      <c r="N1016" s="670"/>
      <c r="O1016" s="112"/>
      <c r="P1016" s="112"/>
      <c r="Q1016" s="112"/>
      <c r="R1016" s="112"/>
      <c r="S1016" s="112"/>
      <c r="T1016" s="112"/>
      <c r="U1016" s="112"/>
      <c r="V1016" s="112"/>
      <c r="W1016" s="112"/>
      <c r="X1016" s="112"/>
      <c r="Y1016" s="112"/>
      <c r="Z1016" s="112"/>
      <c r="AA1016" s="112"/>
      <c r="AB1016" s="112"/>
      <c r="AC1016" s="112"/>
      <c r="AD1016" s="112"/>
      <c r="AL1016">
        <f t="shared" si="373"/>
        <v>0</v>
      </c>
      <c r="AM1016">
        <f t="shared" si="374"/>
        <v>0</v>
      </c>
      <c r="AN1016">
        <f t="shared" si="375"/>
        <v>0</v>
      </c>
      <c r="AO1016">
        <f t="shared" si="376"/>
        <v>0</v>
      </c>
      <c r="AP1016">
        <f t="shared" si="377"/>
        <v>0</v>
      </c>
      <c r="AQ1016">
        <f t="shared" si="378"/>
        <v>0</v>
      </c>
      <c r="AR1016">
        <f t="shared" si="379"/>
        <v>0</v>
      </c>
      <c r="AS1016">
        <f t="shared" si="380"/>
        <v>0</v>
      </c>
      <c r="AT1016">
        <f t="shared" si="381"/>
        <v>0</v>
      </c>
      <c r="AU1016">
        <f t="shared" si="382"/>
        <v>0</v>
      </c>
      <c r="AV1016">
        <f t="shared" si="383"/>
        <v>0</v>
      </c>
      <c r="AW1016">
        <f t="shared" si="384"/>
        <v>0</v>
      </c>
      <c r="AX1016">
        <f t="shared" si="385"/>
        <v>0</v>
      </c>
      <c r="AY1016">
        <f t="shared" si="386"/>
        <v>0</v>
      </c>
      <c r="AZ1016">
        <f t="shared" si="387"/>
        <v>0</v>
      </c>
      <c r="BA1016">
        <f t="shared" si="388"/>
        <v>0</v>
      </c>
    </row>
    <row r="1017" spans="1:53" ht="15" customHeight="1">
      <c r="A1017" s="5"/>
      <c r="B1017" s="6"/>
      <c r="C1017" s="19" t="s">
        <v>6959</v>
      </c>
      <c r="D1017" s="634" t="str">
        <f t="shared" si="389"/>
        <v/>
      </c>
      <c r="E1017" s="669"/>
      <c r="F1017" s="670"/>
      <c r="G1017" s="752" t="str">
        <f t="shared" si="390"/>
        <v/>
      </c>
      <c r="H1017" s="669"/>
      <c r="I1017" s="669"/>
      <c r="J1017" s="669"/>
      <c r="K1017" s="669"/>
      <c r="L1017" s="669"/>
      <c r="M1017" s="669"/>
      <c r="N1017" s="670"/>
      <c r="O1017" s="112"/>
      <c r="P1017" s="112"/>
      <c r="Q1017" s="112"/>
      <c r="R1017" s="112"/>
      <c r="S1017" s="112"/>
      <c r="T1017" s="112"/>
      <c r="U1017" s="112"/>
      <c r="V1017" s="112"/>
      <c r="W1017" s="112"/>
      <c r="X1017" s="112"/>
      <c r="Y1017" s="112"/>
      <c r="Z1017" s="112"/>
      <c r="AA1017" s="112"/>
      <c r="AB1017" s="112"/>
      <c r="AC1017" s="112"/>
      <c r="AD1017" s="112"/>
      <c r="AL1017">
        <f t="shared" si="373"/>
        <v>0</v>
      </c>
      <c r="AM1017">
        <f t="shared" si="374"/>
        <v>0</v>
      </c>
      <c r="AN1017">
        <f t="shared" si="375"/>
        <v>0</v>
      </c>
      <c r="AO1017">
        <f t="shared" si="376"/>
        <v>0</v>
      </c>
      <c r="AP1017">
        <f t="shared" si="377"/>
        <v>0</v>
      </c>
      <c r="AQ1017">
        <f t="shared" si="378"/>
        <v>0</v>
      </c>
      <c r="AR1017">
        <f t="shared" si="379"/>
        <v>0</v>
      </c>
      <c r="AS1017">
        <f t="shared" si="380"/>
        <v>0</v>
      </c>
      <c r="AT1017">
        <f t="shared" si="381"/>
        <v>0</v>
      </c>
      <c r="AU1017">
        <f t="shared" si="382"/>
        <v>0</v>
      </c>
      <c r="AV1017">
        <f t="shared" si="383"/>
        <v>0</v>
      </c>
      <c r="AW1017">
        <f t="shared" si="384"/>
        <v>0</v>
      </c>
      <c r="AX1017">
        <f t="shared" si="385"/>
        <v>0</v>
      </c>
      <c r="AY1017">
        <f t="shared" si="386"/>
        <v>0</v>
      </c>
      <c r="AZ1017">
        <f t="shared" si="387"/>
        <v>0</v>
      </c>
      <c r="BA1017">
        <f t="shared" si="388"/>
        <v>0</v>
      </c>
    </row>
    <row r="1018" spans="1:53" ht="15" customHeight="1">
      <c r="A1018" s="5"/>
      <c r="B1018" s="6"/>
      <c r="C1018" s="19" t="s">
        <v>6960</v>
      </c>
      <c r="D1018" s="634" t="str">
        <f t="shared" si="389"/>
        <v/>
      </c>
      <c r="E1018" s="669"/>
      <c r="F1018" s="670"/>
      <c r="G1018" s="752" t="str">
        <f t="shared" si="390"/>
        <v/>
      </c>
      <c r="H1018" s="669"/>
      <c r="I1018" s="669"/>
      <c r="J1018" s="669"/>
      <c r="K1018" s="669"/>
      <c r="L1018" s="669"/>
      <c r="M1018" s="669"/>
      <c r="N1018" s="670"/>
      <c r="O1018" s="112"/>
      <c r="P1018" s="112"/>
      <c r="Q1018" s="112"/>
      <c r="R1018" s="112"/>
      <c r="S1018" s="112"/>
      <c r="T1018" s="112"/>
      <c r="U1018" s="112"/>
      <c r="V1018" s="112"/>
      <c r="W1018" s="112"/>
      <c r="X1018" s="112"/>
      <c r="Y1018" s="112"/>
      <c r="Z1018" s="112"/>
      <c r="AA1018" s="112"/>
      <c r="AB1018" s="112"/>
      <c r="AC1018" s="112"/>
      <c r="AD1018" s="112"/>
      <c r="AL1018">
        <f t="shared" si="373"/>
        <v>0</v>
      </c>
      <c r="AM1018">
        <f t="shared" si="374"/>
        <v>0</v>
      </c>
      <c r="AN1018">
        <f t="shared" si="375"/>
        <v>0</v>
      </c>
      <c r="AO1018">
        <f t="shared" si="376"/>
        <v>0</v>
      </c>
      <c r="AP1018">
        <f t="shared" si="377"/>
        <v>0</v>
      </c>
      <c r="AQ1018">
        <f t="shared" si="378"/>
        <v>0</v>
      </c>
      <c r="AR1018">
        <f t="shared" si="379"/>
        <v>0</v>
      </c>
      <c r="AS1018">
        <f t="shared" si="380"/>
        <v>0</v>
      </c>
      <c r="AT1018">
        <f t="shared" si="381"/>
        <v>0</v>
      </c>
      <c r="AU1018">
        <f t="shared" si="382"/>
        <v>0</v>
      </c>
      <c r="AV1018">
        <f t="shared" si="383"/>
        <v>0</v>
      </c>
      <c r="AW1018">
        <f t="shared" si="384"/>
        <v>0</v>
      </c>
      <c r="AX1018">
        <f t="shared" si="385"/>
        <v>0</v>
      </c>
      <c r="AY1018">
        <f t="shared" si="386"/>
        <v>0</v>
      </c>
      <c r="AZ1018">
        <f t="shared" si="387"/>
        <v>0</v>
      </c>
      <c r="BA1018">
        <f t="shared" si="388"/>
        <v>0</v>
      </c>
    </row>
    <row r="1019" spans="1:53" ht="15" customHeight="1">
      <c r="A1019" s="5"/>
      <c r="B1019" s="6"/>
      <c r="C1019" s="19" t="s">
        <v>6961</v>
      </c>
      <c r="D1019" s="634" t="str">
        <f t="shared" si="389"/>
        <v/>
      </c>
      <c r="E1019" s="669"/>
      <c r="F1019" s="670"/>
      <c r="G1019" s="752" t="str">
        <f t="shared" si="390"/>
        <v/>
      </c>
      <c r="H1019" s="669"/>
      <c r="I1019" s="669"/>
      <c r="J1019" s="669"/>
      <c r="K1019" s="669"/>
      <c r="L1019" s="669"/>
      <c r="M1019" s="669"/>
      <c r="N1019" s="670"/>
      <c r="O1019" s="112"/>
      <c r="P1019" s="112"/>
      <c r="Q1019" s="112"/>
      <c r="R1019" s="112"/>
      <c r="S1019" s="112"/>
      <c r="T1019" s="112"/>
      <c r="U1019" s="112"/>
      <c r="V1019" s="112"/>
      <c r="W1019" s="112"/>
      <c r="X1019" s="112"/>
      <c r="Y1019" s="112"/>
      <c r="Z1019" s="112"/>
      <c r="AA1019" s="112"/>
      <c r="AB1019" s="112"/>
      <c r="AC1019" s="112"/>
      <c r="AD1019" s="112"/>
      <c r="AL1019">
        <f t="shared" si="373"/>
        <v>0</v>
      </c>
      <c r="AM1019">
        <f t="shared" si="374"/>
        <v>0</v>
      </c>
      <c r="AN1019">
        <f t="shared" si="375"/>
        <v>0</v>
      </c>
      <c r="AO1019">
        <f t="shared" si="376"/>
        <v>0</v>
      </c>
      <c r="AP1019">
        <f t="shared" si="377"/>
        <v>0</v>
      </c>
      <c r="AQ1019">
        <f t="shared" si="378"/>
        <v>0</v>
      </c>
      <c r="AR1019">
        <f t="shared" si="379"/>
        <v>0</v>
      </c>
      <c r="AS1019">
        <f t="shared" si="380"/>
        <v>0</v>
      </c>
      <c r="AT1019">
        <f t="shared" si="381"/>
        <v>0</v>
      </c>
      <c r="AU1019">
        <f t="shared" si="382"/>
        <v>0</v>
      </c>
      <c r="AV1019">
        <f t="shared" si="383"/>
        <v>0</v>
      </c>
      <c r="AW1019">
        <f t="shared" si="384"/>
        <v>0</v>
      </c>
      <c r="AX1019">
        <f t="shared" si="385"/>
        <v>0</v>
      </c>
      <c r="AY1019">
        <f t="shared" si="386"/>
        <v>0</v>
      </c>
      <c r="AZ1019">
        <f t="shared" si="387"/>
        <v>0</v>
      </c>
      <c r="BA1019">
        <f t="shared" si="388"/>
        <v>0</v>
      </c>
    </row>
    <row r="1020" spans="1:53" ht="15" customHeight="1">
      <c r="A1020" s="5"/>
      <c r="B1020" s="6"/>
      <c r="C1020" s="19" t="s">
        <v>6962</v>
      </c>
      <c r="D1020" s="634" t="str">
        <f t="shared" si="389"/>
        <v/>
      </c>
      <c r="E1020" s="669"/>
      <c r="F1020" s="670"/>
      <c r="G1020" s="752" t="str">
        <f t="shared" si="390"/>
        <v/>
      </c>
      <c r="H1020" s="669"/>
      <c r="I1020" s="669"/>
      <c r="J1020" s="669"/>
      <c r="K1020" s="669"/>
      <c r="L1020" s="669"/>
      <c r="M1020" s="669"/>
      <c r="N1020" s="670"/>
      <c r="O1020" s="112"/>
      <c r="P1020" s="112"/>
      <c r="Q1020" s="112"/>
      <c r="R1020" s="112"/>
      <c r="S1020" s="112"/>
      <c r="T1020" s="112"/>
      <c r="U1020" s="112"/>
      <c r="V1020" s="112"/>
      <c r="W1020" s="112"/>
      <c r="X1020" s="112"/>
      <c r="Y1020" s="112"/>
      <c r="Z1020" s="112"/>
      <c r="AA1020" s="112"/>
      <c r="AB1020" s="112"/>
      <c r="AC1020" s="112"/>
      <c r="AD1020" s="112"/>
      <c r="AL1020">
        <f t="shared" si="373"/>
        <v>0</v>
      </c>
      <c r="AM1020">
        <f t="shared" si="374"/>
        <v>0</v>
      </c>
      <c r="AN1020">
        <f t="shared" si="375"/>
        <v>0</v>
      </c>
      <c r="AO1020">
        <f t="shared" si="376"/>
        <v>0</v>
      </c>
      <c r="AP1020">
        <f t="shared" si="377"/>
        <v>0</v>
      </c>
      <c r="AQ1020">
        <f t="shared" si="378"/>
        <v>0</v>
      </c>
      <c r="AR1020">
        <f t="shared" si="379"/>
        <v>0</v>
      </c>
      <c r="AS1020">
        <f t="shared" si="380"/>
        <v>0</v>
      </c>
      <c r="AT1020">
        <f t="shared" si="381"/>
        <v>0</v>
      </c>
      <c r="AU1020">
        <f t="shared" si="382"/>
        <v>0</v>
      </c>
      <c r="AV1020">
        <f t="shared" si="383"/>
        <v>0</v>
      </c>
      <c r="AW1020">
        <f t="shared" si="384"/>
        <v>0</v>
      </c>
      <c r="AX1020">
        <f t="shared" si="385"/>
        <v>0</v>
      </c>
      <c r="AY1020">
        <f t="shared" si="386"/>
        <v>0</v>
      </c>
      <c r="AZ1020">
        <f t="shared" si="387"/>
        <v>0</v>
      </c>
      <c r="BA1020">
        <f t="shared" si="388"/>
        <v>0</v>
      </c>
    </row>
    <row r="1021" spans="1:53" ht="15" customHeight="1">
      <c r="A1021" s="5"/>
      <c r="B1021" s="6"/>
      <c r="C1021" s="19" t="s">
        <v>6963</v>
      </c>
      <c r="D1021" s="634" t="str">
        <f t="shared" si="389"/>
        <v/>
      </c>
      <c r="E1021" s="669"/>
      <c r="F1021" s="670"/>
      <c r="G1021" s="752" t="str">
        <f t="shared" si="390"/>
        <v/>
      </c>
      <c r="H1021" s="669"/>
      <c r="I1021" s="669"/>
      <c r="J1021" s="669"/>
      <c r="K1021" s="669"/>
      <c r="L1021" s="669"/>
      <c r="M1021" s="669"/>
      <c r="N1021" s="670"/>
      <c r="O1021" s="112"/>
      <c r="P1021" s="112"/>
      <c r="Q1021" s="112"/>
      <c r="R1021" s="112"/>
      <c r="S1021" s="112"/>
      <c r="T1021" s="112"/>
      <c r="U1021" s="112"/>
      <c r="V1021" s="112"/>
      <c r="W1021" s="112"/>
      <c r="X1021" s="112"/>
      <c r="Y1021" s="112"/>
      <c r="Z1021" s="112"/>
      <c r="AA1021" s="112"/>
      <c r="AB1021" s="112"/>
      <c r="AC1021" s="112"/>
      <c r="AD1021" s="112"/>
      <c r="AL1021">
        <f t="shared" si="373"/>
        <v>0</v>
      </c>
      <c r="AM1021">
        <f t="shared" si="374"/>
        <v>0</v>
      </c>
      <c r="AN1021">
        <f t="shared" si="375"/>
        <v>0</v>
      </c>
      <c r="AO1021">
        <f t="shared" si="376"/>
        <v>0</v>
      </c>
      <c r="AP1021">
        <f t="shared" si="377"/>
        <v>0</v>
      </c>
      <c r="AQ1021">
        <f t="shared" si="378"/>
        <v>0</v>
      </c>
      <c r="AR1021">
        <f t="shared" si="379"/>
        <v>0</v>
      </c>
      <c r="AS1021">
        <f t="shared" si="380"/>
        <v>0</v>
      </c>
      <c r="AT1021">
        <f t="shared" si="381"/>
        <v>0</v>
      </c>
      <c r="AU1021">
        <f t="shared" si="382"/>
        <v>0</v>
      </c>
      <c r="AV1021">
        <f t="shared" si="383"/>
        <v>0</v>
      </c>
      <c r="AW1021">
        <f t="shared" si="384"/>
        <v>0</v>
      </c>
      <c r="AX1021">
        <f t="shared" si="385"/>
        <v>0</v>
      </c>
      <c r="AY1021">
        <f t="shared" si="386"/>
        <v>0</v>
      </c>
      <c r="AZ1021">
        <f t="shared" si="387"/>
        <v>0</v>
      </c>
      <c r="BA1021">
        <f t="shared" si="388"/>
        <v>0</v>
      </c>
    </row>
    <row r="1022" spans="1:53" ht="15" customHeight="1">
      <c r="A1022" s="5"/>
      <c r="B1022" s="6"/>
      <c r="C1022" s="19" t="s">
        <v>6964</v>
      </c>
      <c r="D1022" s="634" t="str">
        <f t="shared" si="389"/>
        <v/>
      </c>
      <c r="E1022" s="669"/>
      <c r="F1022" s="670"/>
      <c r="G1022" s="752" t="str">
        <f t="shared" si="390"/>
        <v/>
      </c>
      <c r="H1022" s="669"/>
      <c r="I1022" s="669"/>
      <c r="J1022" s="669"/>
      <c r="K1022" s="669"/>
      <c r="L1022" s="669"/>
      <c r="M1022" s="669"/>
      <c r="N1022" s="670"/>
      <c r="O1022" s="112"/>
      <c r="P1022" s="112"/>
      <c r="Q1022" s="112"/>
      <c r="R1022" s="112"/>
      <c r="S1022" s="112"/>
      <c r="T1022" s="112"/>
      <c r="U1022" s="112"/>
      <c r="V1022" s="112"/>
      <c r="W1022" s="112"/>
      <c r="X1022" s="112"/>
      <c r="Y1022" s="112"/>
      <c r="Z1022" s="112"/>
      <c r="AA1022" s="112"/>
      <c r="AB1022" s="112"/>
      <c r="AC1022" s="112"/>
      <c r="AD1022" s="112"/>
      <c r="AL1022">
        <f t="shared" si="373"/>
        <v>0</v>
      </c>
      <c r="AM1022">
        <f t="shared" si="374"/>
        <v>0</v>
      </c>
      <c r="AN1022">
        <f t="shared" si="375"/>
        <v>0</v>
      </c>
      <c r="AO1022">
        <f t="shared" si="376"/>
        <v>0</v>
      </c>
      <c r="AP1022">
        <f t="shared" si="377"/>
        <v>0</v>
      </c>
      <c r="AQ1022">
        <f t="shared" si="378"/>
        <v>0</v>
      </c>
      <c r="AR1022">
        <f t="shared" si="379"/>
        <v>0</v>
      </c>
      <c r="AS1022">
        <f t="shared" si="380"/>
        <v>0</v>
      </c>
      <c r="AT1022">
        <f t="shared" si="381"/>
        <v>0</v>
      </c>
      <c r="AU1022">
        <f t="shared" si="382"/>
        <v>0</v>
      </c>
      <c r="AV1022">
        <f t="shared" si="383"/>
        <v>0</v>
      </c>
      <c r="AW1022">
        <f t="shared" si="384"/>
        <v>0</v>
      </c>
      <c r="AX1022">
        <f t="shared" si="385"/>
        <v>0</v>
      </c>
      <c r="AY1022">
        <f t="shared" si="386"/>
        <v>0</v>
      </c>
      <c r="AZ1022">
        <f t="shared" si="387"/>
        <v>0</v>
      </c>
      <c r="BA1022">
        <f t="shared" si="388"/>
        <v>0</v>
      </c>
    </row>
    <row r="1023" spans="1:53" ht="15" customHeight="1">
      <c r="A1023" s="5"/>
      <c r="B1023" s="6"/>
      <c r="C1023" s="19" t="s">
        <v>6965</v>
      </c>
      <c r="D1023" s="634" t="str">
        <f t="shared" si="389"/>
        <v/>
      </c>
      <c r="E1023" s="669"/>
      <c r="F1023" s="670"/>
      <c r="G1023" s="752" t="str">
        <f t="shared" si="390"/>
        <v/>
      </c>
      <c r="H1023" s="669"/>
      <c r="I1023" s="669"/>
      <c r="J1023" s="669"/>
      <c r="K1023" s="669"/>
      <c r="L1023" s="669"/>
      <c r="M1023" s="669"/>
      <c r="N1023" s="670"/>
      <c r="O1023" s="112"/>
      <c r="P1023" s="112"/>
      <c r="Q1023" s="112"/>
      <c r="R1023" s="112"/>
      <c r="S1023" s="112"/>
      <c r="T1023" s="112"/>
      <c r="U1023" s="112"/>
      <c r="V1023" s="112"/>
      <c r="W1023" s="112"/>
      <c r="X1023" s="112"/>
      <c r="Y1023" s="112"/>
      <c r="Z1023" s="112"/>
      <c r="AA1023" s="112"/>
      <c r="AB1023" s="112"/>
      <c r="AC1023" s="112"/>
      <c r="AD1023" s="112"/>
      <c r="AL1023">
        <f t="shared" si="373"/>
        <v>0</v>
      </c>
      <c r="AM1023">
        <f t="shared" si="374"/>
        <v>0</v>
      </c>
      <c r="AN1023">
        <f t="shared" si="375"/>
        <v>0</v>
      </c>
      <c r="AO1023">
        <f t="shared" si="376"/>
        <v>0</v>
      </c>
      <c r="AP1023">
        <f t="shared" si="377"/>
        <v>0</v>
      </c>
      <c r="AQ1023">
        <f t="shared" si="378"/>
        <v>0</v>
      </c>
      <c r="AR1023">
        <f t="shared" si="379"/>
        <v>0</v>
      </c>
      <c r="AS1023">
        <f t="shared" si="380"/>
        <v>0</v>
      </c>
      <c r="AT1023">
        <f t="shared" si="381"/>
        <v>0</v>
      </c>
      <c r="AU1023">
        <f t="shared" si="382"/>
        <v>0</v>
      </c>
      <c r="AV1023">
        <f t="shared" si="383"/>
        <v>0</v>
      </c>
      <c r="AW1023">
        <f t="shared" si="384"/>
        <v>0</v>
      </c>
      <c r="AX1023">
        <f t="shared" si="385"/>
        <v>0</v>
      </c>
      <c r="AY1023">
        <f t="shared" si="386"/>
        <v>0</v>
      </c>
      <c r="AZ1023">
        <f t="shared" si="387"/>
        <v>0</v>
      </c>
      <c r="BA1023">
        <f t="shared" si="388"/>
        <v>0</v>
      </c>
    </row>
    <row r="1024" spans="1:53" ht="15" customHeight="1">
      <c r="A1024" s="5"/>
      <c r="B1024" s="6"/>
      <c r="C1024" s="19" t="s">
        <v>6966</v>
      </c>
      <c r="D1024" s="634" t="str">
        <f t="shared" si="389"/>
        <v/>
      </c>
      <c r="E1024" s="669"/>
      <c r="F1024" s="670"/>
      <c r="G1024" s="752" t="str">
        <f t="shared" si="390"/>
        <v/>
      </c>
      <c r="H1024" s="669"/>
      <c r="I1024" s="669"/>
      <c r="J1024" s="669"/>
      <c r="K1024" s="669"/>
      <c r="L1024" s="669"/>
      <c r="M1024" s="669"/>
      <c r="N1024" s="670"/>
      <c r="O1024" s="112"/>
      <c r="P1024" s="112"/>
      <c r="Q1024" s="112"/>
      <c r="R1024" s="112"/>
      <c r="S1024" s="112"/>
      <c r="T1024" s="112"/>
      <c r="U1024" s="112"/>
      <c r="V1024" s="112"/>
      <c r="W1024" s="112"/>
      <c r="X1024" s="112"/>
      <c r="Y1024" s="112"/>
      <c r="Z1024" s="112"/>
      <c r="AA1024" s="112"/>
      <c r="AB1024" s="112"/>
      <c r="AC1024" s="112"/>
      <c r="AD1024" s="112"/>
      <c r="AL1024">
        <f t="shared" si="373"/>
        <v>0</v>
      </c>
      <c r="AM1024">
        <f t="shared" si="374"/>
        <v>0</v>
      </c>
      <c r="AN1024">
        <f t="shared" si="375"/>
        <v>0</v>
      </c>
      <c r="AO1024">
        <f t="shared" si="376"/>
        <v>0</v>
      </c>
      <c r="AP1024">
        <f t="shared" si="377"/>
        <v>0</v>
      </c>
      <c r="AQ1024">
        <f t="shared" si="378"/>
        <v>0</v>
      </c>
      <c r="AR1024">
        <f t="shared" si="379"/>
        <v>0</v>
      </c>
      <c r="AS1024">
        <f t="shared" si="380"/>
        <v>0</v>
      </c>
      <c r="AT1024">
        <f t="shared" si="381"/>
        <v>0</v>
      </c>
      <c r="AU1024">
        <f t="shared" si="382"/>
        <v>0</v>
      </c>
      <c r="AV1024">
        <f t="shared" si="383"/>
        <v>0</v>
      </c>
      <c r="AW1024">
        <f t="shared" si="384"/>
        <v>0</v>
      </c>
      <c r="AX1024">
        <f t="shared" si="385"/>
        <v>0</v>
      </c>
      <c r="AY1024">
        <f t="shared" si="386"/>
        <v>0</v>
      </c>
      <c r="AZ1024">
        <f t="shared" si="387"/>
        <v>0</v>
      </c>
      <c r="BA1024">
        <f t="shared" si="388"/>
        <v>0</v>
      </c>
    </row>
    <row r="1025" spans="1:53" ht="15" customHeight="1">
      <c r="A1025" s="5"/>
      <c r="B1025" s="6"/>
      <c r="C1025" s="19" t="s">
        <v>6967</v>
      </c>
      <c r="D1025" s="634" t="str">
        <f t="shared" si="389"/>
        <v/>
      </c>
      <c r="E1025" s="669"/>
      <c r="F1025" s="670"/>
      <c r="G1025" s="752" t="str">
        <f t="shared" si="390"/>
        <v/>
      </c>
      <c r="H1025" s="669"/>
      <c r="I1025" s="669"/>
      <c r="J1025" s="669"/>
      <c r="K1025" s="669"/>
      <c r="L1025" s="669"/>
      <c r="M1025" s="669"/>
      <c r="N1025" s="670"/>
      <c r="O1025" s="112"/>
      <c r="P1025" s="112"/>
      <c r="Q1025" s="112"/>
      <c r="R1025" s="112"/>
      <c r="S1025" s="112"/>
      <c r="T1025" s="112"/>
      <c r="U1025" s="112"/>
      <c r="V1025" s="112"/>
      <c r="W1025" s="112"/>
      <c r="X1025" s="112"/>
      <c r="Y1025" s="112"/>
      <c r="Z1025" s="112"/>
      <c r="AA1025" s="112"/>
      <c r="AB1025" s="112"/>
      <c r="AC1025" s="112"/>
      <c r="AD1025" s="112"/>
      <c r="AL1025">
        <f t="shared" si="373"/>
        <v>0</v>
      </c>
      <c r="AM1025">
        <f t="shared" si="374"/>
        <v>0</v>
      </c>
      <c r="AN1025">
        <f t="shared" si="375"/>
        <v>0</v>
      </c>
      <c r="AO1025">
        <f t="shared" si="376"/>
        <v>0</v>
      </c>
      <c r="AP1025">
        <f t="shared" si="377"/>
        <v>0</v>
      </c>
      <c r="AQ1025">
        <f t="shared" si="378"/>
        <v>0</v>
      </c>
      <c r="AR1025">
        <f t="shared" si="379"/>
        <v>0</v>
      </c>
      <c r="AS1025">
        <f t="shared" si="380"/>
        <v>0</v>
      </c>
      <c r="AT1025">
        <f t="shared" si="381"/>
        <v>0</v>
      </c>
      <c r="AU1025">
        <f t="shared" si="382"/>
        <v>0</v>
      </c>
      <c r="AV1025">
        <f t="shared" si="383"/>
        <v>0</v>
      </c>
      <c r="AW1025">
        <f t="shared" si="384"/>
        <v>0</v>
      </c>
      <c r="AX1025">
        <f t="shared" si="385"/>
        <v>0</v>
      </c>
      <c r="AY1025">
        <f t="shared" si="386"/>
        <v>0</v>
      </c>
      <c r="AZ1025">
        <f t="shared" si="387"/>
        <v>0</v>
      </c>
      <c r="BA1025">
        <f t="shared" si="388"/>
        <v>0</v>
      </c>
    </row>
    <row r="1026" spans="1:53" ht="15" customHeight="1">
      <c r="A1026" s="5"/>
      <c r="B1026" s="6"/>
      <c r="C1026" s="19" t="s">
        <v>6968</v>
      </c>
      <c r="D1026" s="634" t="str">
        <f t="shared" si="389"/>
        <v/>
      </c>
      <c r="E1026" s="669"/>
      <c r="F1026" s="670"/>
      <c r="G1026" s="752" t="str">
        <f t="shared" si="390"/>
        <v/>
      </c>
      <c r="H1026" s="669"/>
      <c r="I1026" s="669"/>
      <c r="J1026" s="669"/>
      <c r="K1026" s="669"/>
      <c r="L1026" s="669"/>
      <c r="M1026" s="669"/>
      <c r="N1026" s="670"/>
      <c r="O1026" s="112"/>
      <c r="P1026" s="112"/>
      <c r="Q1026" s="112"/>
      <c r="R1026" s="112"/>
      <c r="S1026" s="112"/>
      <c r="T1026" s="112"/>
      <c r="U1026" s="112"/>
      <c r="V1026" s="112"/>
      <c r="W1026" s="112"/>
      <c r="X1026" s="112"/>
      <c r="Y1026" s="112"/>
      <c r="Z1026" s="112"/>
      <c r="AA1026" s="112"/>
      <c r="AB1026" s="112"/>
      <c r="AC1026" s="112"/>
      <c r="AD1026" s="112"/>
      <c r="AL1026">
        <f t="shared" si="373"/>
        <v>0</v>
      </c>
      <c r="AM1026">
        <f t="shared" si="374"/>
        <v>0</v>
      </c>
      <c r="AN1026">
        <f t="shared" si="375"/>
        <v>0</v>
      </c>
      <c r="AO1026">
        <f t="shared" si="376"/>
        <v>0</v>
      </c>
      <c r="AP1026">
        <f t="shared" si="377"/>
        <v>0</v>
      </c>
      <c r="AQ1026">
        <f t="shared" si="378"/>
        <v>0</v>
      </c>
      <c r="AR1026">
        <f t="shared" si="379"/>
        <v>0</v>
      </c>
      <c r="AS1026">
        <f t="shared" si="380"/>
        <v>0</v>
      </c>
      <c r="AT1026">
        <f t="shared" si="381"/>
        <v>0</v>
      </c>
      <c r="AU1026">
        <f t="shared" si="382"/>
        <v>0</v>
      </c>
      <c r="AV1026">
        <f t="shared" si="383"/>
        <v>0</v>
      </c>
      <c r="AW1026">
        <f t="shared" si="384"/>
        <v>0</v>
      </c>
      <c r="AX1026">
        <f t="shared" si="385"/>
        <v>0</v>
      </c>
      <c r="AY1026">
        <f t="shared" si="386"/>
        <v>0</v>
      </c>
      <c r="AZ1026">
        <f t="shared" si="387"/>
        <v>0</v>
      </c>
      <c r="BA1026">
        <f t="shared" si="388"/>
        <v>0</v>
      </c>
    </row>
    <row r="1027" spans="1:53" ht="15" customHeight="1">
      <c r="A1027" s="5"/>
      <c r="B1027" s="6"/>
      <c r="C1027" s="19" t="s">
        <v>6969</v>
      </c>
      <c r="D1027" s="634" t="str">
        <f t="shared" si="389"/>
        <v/>
      </c>
      <c r="E1027" s="669"/>
      <c r="F1027" s="670"/>
      <c r="G1027" s="752" t="str">
        <f t="shared" si="390"/>
        <v/>
      </c>
      <c r="H1027" s="669"/>
      <c r="I1027" s="669"/>
      <c r="J1027" s="669"/>
      <c r="K1027" s="669"/>
      <c r="L1027" s="669"/>
      <c r="M1027" s="669"/>
      <c r="N1027" s="670"/>
      <c r="O1027" s="112"/>
      <c r="P1027" s="112"/>
      <c r="Q1027" s="112"/>
      <c r="R1027" s="112"/>
      <c r="S1027" s="112"/>
      <c r="T1027" s="112"/>
      <c r="U1027" s="112"/>
      <c r="V1027" s="112"/>
      <c r="W1027" s="112"/>
      <c r="X1027" s="112"/>
      <c r="Y1027" s="112"/>
      <c r="Z1027" s="112"/>
      <c r="AA1027" s="112"/>
      <c r="AB1027" s="112"/>
      <c r="AC1027" s="112"/>
      <c r="AD1027" s="112"/>
      <c r="AL1027">
        <f t="shared" si="373"/>
        <v>0</v>
      </c>
      <c r="AM1027">
        <f t="shared" si="374"/>
        <v>0</v>
      </c>
      <c r="AN1027">
        <f t="shared" si="375"/>
        <v>0</v>
      </c>
      <c r="AO1027">
        <f t="shared" si="376"/>
        <v>0</v>
      </c>
      <c r="AP1027">
        <f t="shared" si="377"/>
        <v>0</v>
      </c>
      <c r="AQ1027">
        <f t="shared" si="378"/>
        <v>0</v>
      </c>
      <c r="AR1027">
        <f t="shared" si="379"/>
        <v>0</v>
      </c>
      <c r="AS1027">
        <f t="shared" si="380"/>
        <v>0</v>
      </c>
      <c r="AT1027">
        <f t="shared" si="381"/>
        <v>0</v>
      </c>
      <c r="AU1027">
        <f t="shared" si="382"/>
        <v>0</v>
      </c>
      <c r="AV1027">
        <f t="shared" si="383"/>
        <v>0</v>
      </c>
      <c r="AW1027">
        <f t="shared" si="384"/>
        <v>0</v>
      </c>
      <c r="AX1027">
        <f t="shared" si="385"/>
        <v>0</v>
      </c>
      <c r="AY1027">
        <f t="shared" si="386"/>
        <v>0</v>
      </c>
      <c r="AZ1027">
        <f t="shared" si="387"/>
        <v>0</v>
      </c>
      <c r="BA1027">
        <f t="shared" si="388"/>
        <v>0</v>
      </c>
    </row>
    <row r="1028" spans="1:53" ht="15" customHeight="1">
      <c r="A1028" s="5"/>
      <c r="B1028" s="6"/>
      <c r="C1028" s="19" t="s">
        <v>6970</v>
      </c>
      <c r="D1028" s="634" t="str">
        <f t="shared" si="389"/>
        <v/>
      </c>
      <c r="E1028" s="669"/>
      <c r="F1028" s="670"/>
      <c r="G1028" s="752" t="str">
        <f t="shared" si="390"/>
        <v/>
      </c>
      <c r="H1028" s="669"/>
      <c r="I1028" s="669"/>
      <c r="J1028" s="669"/>
      <c r="K1028" s="669"/>
      <c r="L1028" s="669"/>
      <c r="M1028" s="669"/>
      <c r="N1028" s="670"/>
      <c r="O1028" s="112"/>
      <c r="P1028" s="112"/>
      <c r="Q1028" s="112"/>
      <c r="R1028" s="112"/>
      <c r="S1028" s="112"/>
      <c r="T1028" s="112"/>
      <c r="U1028" s="112"/>
      <c r="V1028" s="112"/>
      <c r="W1028" s="112"/>
      <c r="X1028" s="112"/>
      <c r="Y1028" s="112"/>
      <c r="Z1028" s="112"/>
      <c r="AA1028" s="112"/>
      <c r="AB1028" s="112"/>
      <c r="AC1028" s="112"/>
      <c r="AD1028" s="112"/>
      <c r="AL1028">
        <f t="shared" si="373"/>
        <v>0</v>
      </c>
      <c r="AM1028">
        <f t="shared" si="374"/>
        <v>0</v>
      </c>
      <c r="AN1028">
        <f t="shared" si="375"/>
        <v>0</v>
      </c>
      <c r="AO1028">
        <f t="shared" si="376"/>
        <v>0</v>
      </c>
      <c r="AP1028">
        <f t="shared" si="377"/>
        <v>0</v>
      </c>
      <c r="AQ1028">
        <f t="shared" si="378"/>
        <v>0</v>
      </c>
      <c r="AR1028">
        <f t="shared" si="379"/>
        <v>0</v>
      </c>
      <c r="AS1028">
        <f t="shared" si="380"/>
        <v>0</v>
      </c>
      <c r="AT1028">
        <f t="shared" si="381"/>
        <v>0</v>
      </c>
      <c r="AU1028">
        <f t="shared" si="382"/>
        <v>0</v>
      </c>
      <c r="AV1028">
        <f t="shared" si="383"/>
        <v>0</v>
      </c>
      <c r="AW1028">
        <f t="shared" si="384"/>
        <v>0</v>
      </c>
      <c r="AX1028">
        <f t="shared" si="385"/>
        <v>0</v>
      </c>
      <c r="AY1028">
        <f t="shared" si="386"/>
        <v>0</v>
      </c>
      <c r="AZ1028">
        <f t="shared" si="387"/>
        <v>0</v>
      </c>
      <c r="BA1028">
        <f t="shared" si="388"/>
        <v>0</v>
      </c>
    </row>
    <row r="1029" spans="1:53" ht="15" customHeight="1">
      <c r="A1029" s="5"/>
      <c r="B1029" s="6"/>
      <c r="C1029" s="19" t="s">
        <v>6971</v>
      </c>
      <c r="D1029" s="634" t="str">
        <f t="shared" si="389"/>
        <v/>
      </c>
      <c r="E1029" s="669"/>
      <c r="F1029" s="670"/>
      <c r="G1029" s="752" t="str">
        <f t="shared" si="390"/>
        <v/>
      </c>
      <c r="H1029" s="669"/>
      <c r="I1029" s="669"/>
      <c r="J1029" s="669"/>
      <c r="K1029" s="669"/>
      <c r="L1029" s="669"/>
      <c r="M1029" s="669"/>
      <c r="N1029" s="670"/>
      <c r="O1029" s="112"/>
      <c r="P1029" s="112"/>
      <c r="Q1029" s="112"/>
      <c r="R1029" s="112"/>
      <c r="S1029" s="112"/>
      <c r="T1029" s="112"/>
      <c r="U1029" s="112"/>
      <c r="V1029" s="112"/>
      <c r="W1029" s="112"/>
      <c r="X1029" s="112"/>
      <c r="Y1029" s="112"/>
      <c r="Z1029" s="112"/>
      <c r="AA1029" s="112"/>
      <c r="AB1029" s="112"/>
      <c r="AC1029" s="112"/>
      <c r="AD1029" s="112"/>
      <c r="AL1029">
        <f t="shared" si="373"/>
        <v>0</v>
      </c>
      <c r="AM1029">
        <f t="shared" si="374"/>
        <v>0</v>
      </c>
      <c r="AN1029">
        <f t="shared" si="375"/>
        <v>0</v>
      </c>
      <c r="AO1029">
        <f t="shared" si="376"/>
        <v>0</v>
      </c>
      <c r="AP1029">
        <f t="shared" si="377"/>
        <v>0</v>
      </c>
      <c r="AQ1029">
        <f t="shared" si="378"/>
        <v>0</v>
      </c>
      <c r="AR1029">
        <f t="shared" si="379"/>
        <v>0</v>
      </c>
      <c r="AS1029">
        <f t="shared" si="380"/>
        <v>0</v>
      </c>
      <c r="AT1029">
        <f t="shared" si="381"/>
        <v>0</v>
      </c>
      <c r="AU1029">
        <f t="shared" si="382"/>
        <v>0</v>
      </c>
      <c r="AV1029">
        <f t="shared" si="383"/>
        <v>0</v>
      </c>
      <c r="AW1029">
        <f t="shared" si="384"/>
        <v>0</v>
      </c>
      <c r="AX1029">
        <f t="shared" si="385"/>
        <v>0</v>
      </c>
      <c r="AY1029">
        <f t="shared" si="386"/>
        <v>0</v>
      </c>
      <c r="AZ1029">
        <f t="shared" si="387"/>
        <v>0</v>
      </c>
      <c r="BA1029">
        <f t="shared" si="388"/>
        <v>0</v>
      </c>
    </row>
    <row r="1030" spans="1:53" ht="15" customHeight="1">
      <c r="A1030" s="5"/>
      <c r="B1030" s="6"/>
      <c r="C1030" s="19" t="s">
        <v>6972</v>
      </c>
      <c r="D1030" s="634" t="str">
        <f t="shared" si="389"/>
        <v/>
      </c>
      <c r="E1030" s="669"/>
      <c r="F1030" s="670"/>
      <c r="G1030" s="752" t="str">
        <f t="shared" si="390"/>
        <v/>
      </c>
      <c r="H1030" s="669"/>
      <c r="I1030" s="669"/>
      <c r="J1030" s="669"/>
      <c r="K1030" s="669"/>
      <c r="L1030" s="669"/>
      <c r="M1030" s="669"/>
      <c r="N1030" s="670"/>
      <c r="O1030" s="112"/>
      <c r="P1030" s="112"/>
      <c r="Q1030" s="112"/>
      <c r="R1030" s="112"/>
      <c r="S1030" s="112"/>
      <c r="T1030" s="112"/>
      <c r="U1030" s="112"/>
      <c r="V1030" s="112"/>
      <c r="W1030" s="112"/>
      <c r="X1030" s="112"/>
      <c r="Y1030" s="112"/>
      <c r="Z1030" s="112"/>
      <c r="AA1030" s="112"/>
      <c r="AB1030" s="112"/>
      <c r="AC1030" s="112"/>
      <c r="AD1030" s="112"/>
      <c r="AL1030">
        <f t="shared" si="373"/>
        <v>0</v>
      </c>
      <c r="AM1030">
        <f t="shared" si="374"/>
        <v>0</v>
      </c>
      <c r="AN1030">
        <f t="shared" si="375"/>
        <v>0</v>
      </c>
      <c r="AO1030">
        <f t="shared" si="376"/>
        <v>0</v>
      </c>
      <c r="AP1030">
        <f t="shared" si="377"/>
        <v>0</v>
      </c>
      <c r="AQ1030">
        <f t="shared" si="378"/>
        <v>0</v>
      </c>
      <c r="AR1030">
        <f t="shared" si="379"/>
        <v>0</v>
      </c>
      <c r="AS1030">
        <f t="shared" si="380"/>
        <v>0</v>
      </c>
      <c r="AT1030">
        <f t="shared" si="381"/>
        <v>0</v>
      </c>
      <c r="AU1030">
        <f t="shared" si="382"/>
        <v>0</v>
      </c>
      <c r="AV1030">
        <f t="shared" si="383"/>
        <v>0</v>
      </c>
      <c r="AW1030">
        <f t="shared" si="384"/>
        <v>0</v>
      </c>
      <c r="AX1030">
        <f t="shared" si="385"/>
        <v>0</v>
      </c>
      <c r="AY1030">
        <f t="shared" si="386"/>
        <v>0</v>
      </c>
      <c r="AZ1030">
        <f t="shared" si="387"/>
        <v>0</v>
      </c>
      <c r="BA1030">
        <f t="shared" si="388"/>
        <v>0</v>
      </c>
    </row>
    <row r="1031" spans="1:53" ht="15" customHeight="1">
      <c r="A1031" s="5"/>
      <c r="B1031" s="6"/>
      <c r="C1031" s="19" t="s">
        <v>6973</v>
      </c>
      <c r="D1031" s="634" t="str">
        <f t="shared" si="389"/>
        <v/>
      </c>
      <c r="E1031" s="669"/>
      <c r="F1031" s="670"/>
      <c r="G1031" s="752" t="str">
        <f t="shared" si="390"/>
        <v/>
      </c>
      <c r="H1031" s="669"/>
      <c r="I1031" s="669"/>
      <c r="J1031" s="669"/>
      <c r="K1031" s="669"/>
      <c r="L1031" s="669"/>
      <c r="M1031" s="669"/>
      <c r="N1031" s="670"/>
      <c r="O1031" s="112"/>
      <c r="P1031" s="112"/>
      <c r="Q1031" s="112"/>
      <c r="R1031" s="112"/>
      <c r="S1031" s="112"/>
      <c r="T1031" s="112"/>
      <c r="U1031" s="112"/>
      <c r="V1031" s="112"/>
      <c r="W1031" s="112"/>
      <c r="X1031" s="112"/>
      <c r="Y1031" s="112"/>
      <c r="Z1031" s="112"/>
      <c r="AA1031" s="112"/>
      <c r="AB1031" s="112"/>
      <c r="AC1031" s="112"/>
      <c r="AD1031" s="112"/>
      <c r="AL1031">
        <f t="shared" si="373"/>
        <v>0</v>
      </c>
      <c r="AM1031">
        <f t="shared" si="374"/>
        <v>0</v>
      </c>
      <c r="AN1031">
        <f t="shared" si="375"/>
        <v>0</v>
      </c>
      <c r="AO1031">
        <f t="shared" si="376"/>
        <v>0</v>
      </c>
      <c r="AP1031">
        <f t="shared" si="377"/>
        <v>0</v>
      </c>
      <c r="AQ1031">
        <f t="shared" si="378"/>
        <v>0</v>
      </c>
      <c r="AR1031">
        <f t="shared" si="379"/>
        <v>0</v>
      </c>
      <c r="AS1031">
        <f t="shared" si="380"/>
        <v>0</v>
      </c>
      <c r="AT1031">
        <f t="shared" si="381"/>
        <v>0</v>
      </c>
      <c r="AU1031">
        <f t="shared" si="382"/>
        <v>0</v>
      </c>
      <c r="AV1031">
        <f t="shared" si="383"/>
        <v>0</v>
      </c>
      <c r="AW1031">
        <f t="shared" si="384"/>
        <v>0</v>
      </c>
      <c r="AX1031">
        <f t="shared" si="385"/>
        <v>0</v>
      </c>
      <c r="AY1031">
        <f t="shared" si="386"/>
        <v>0</v>
      </c>
      <c r="AZ1031">
        <f t="shared" si="387"/>
        <v>0</v>
      </c>
      <c r="BA1031">
        <f t="shared" si="388"/>
        <v>0</v>
      </c>
    </row>
    <row r="1032" spans="1:53" ht="15" customHeight="1">
      <c r="A1032" s="5"/>
      <c r="B1032" s="6"/>
      <c r="C1032" s="19" t="s">
        <v>6974</v>
      </c>
      <c r="D1032" s="634" t="str">
        <f t="shared" si="389"/>
        <v/>
      </c>
      <c r="E1032" s="669"/>
      <c r="F1032" s="670"/>
      <c r="G1032" s="752" t="str">
        <f t="shared" si="390"/>
        <v/>
      </c>
      <c r="H1032" s="669"/>
      <c r="I1032" s="669"/>
      <c r="J1032" s="669"/>
      <c r="K1032" s="669"/>
      <c r="L1032" s="669"/>
      <c r="M1032" s="669"/>
      <c r="N1032" s="670"/>
      <c r="O1032" s="112"/>
      <c r="P1032" s="112"/>
      <c r="Q1032" s="112"/>
      <c r="R1032" s="112"/>
      <c r="S1032" s="112"/>
      <c r="T1032" s="112"/>
      <c r="U1032" s="112"/>
      <c r="V1032" s="112"/>
      <c r="W1032" s="112"/>
      <c r="X1032" s="112"/>
      <c r="Y1032" s="112"/>
      <c r="Z1032" s="112"/>
      <c r="AA1032" s="112"/>
      <c r="AB1032" s="112"/>
      <c r="AC1032" s="112"/>
      <c r="AD1032" s="112"/>
      <c r="AL1032">
        <f t="shared" si="373"/>
        <v>0</v>
      </c>
      <c r="AM1032">
        <f t="shared" si="374"/>
        <v>0</v>
      </c>
      <c r="AN1032">
        <f t="shared" si="375"/>
        <v>0</v>
      </c>
      <c r="AO1032">
        <f t="shared" si="376"/>
        <v>0</v>
      </c>
      <c r="AP1032">
        <f t="shared" si="377"/>
        <v>0</v>
      </c>
      <c r="AQ1032">
        <f t="shared" si="378"/>
        <v>0</v>
      </c>
      <c r="AR1032">
        <f t="shared" si="379"/>
        <v>0</v>
      </c>
      <c r="AS1032">
        <f t="shared" si="380"/>
        <v>0</v>
      </c>
      <c r="AT1032">
        <f t="shared" si="381"/>
        <v>0</v>
      </c>
      <c r="AU1032">
        <f t="shared" si="382"/>
        <v>0</v>
      </c>
      <c r="AV1032">
        <f t="shared" si="383"/>
        <v>0</v>
      </c>
      <c r="AW1032">
        <f t="shared" si="384"/>
        <v>0</v>
      </c>
      <c r="AX1032">
        <f t="shared" si="385"/>
        <v>0</v>
      </c>
      <c r="AY1032">
        <f t="shared" si="386"/>
        <v>0</v>
      </c>
      <c r="AZ1032">
        <f t="shared" si="387"/>
        <v>0</v>
      </c>
      <c r="BA1032">
        <f t="shared" si="388"/>
        <v>0</v>
      </c>
    </row>
    <row r="1033" spans="1:53" ht="15" customHeight="1">
      <c r="A1033" s="5"/>
      <c r="B1033" s="6"/>
      <c r="C1033" s="19" t="s">
        <v>6975</v>
      </c>
      <c r="D1033" s="634" t="str">
        <f t="shared" si="389"/>
        <v/>
      </c>
      <c r="E1033" s="669"/>
      <c r="F1033" s="670"/>
      <c r="G1033" s="752" t="str">
        <f t="shared" si="390"/>
        <v/>
      </c>
      <c r="H1033" s="669"/>
      <c r="I1033" s="669"/>
      <c r="J1033" s="669"/>
      <c r="K1033" s="669"/>
      <c r="L1033" s="669"/>
      <c r="M1033" s="669"/>
      <c r="N1033" s="670"/>
      <c r="O1033" s="112"/>
      <c r="P1033" s="112"/>
      <c r="Q1033" s="112"/>
      <c r="R1033" s="112"/>
      <c r="S1033" s="112"/>
      <c r="T1033" s="112"/>
      <c r="U1033" s="112"/>
      <c r="V1033" s="112"/>
      <c r="W1033" s="112"/>
      <c r="X1033" s="112"/>
      <c r="Y1033" s="112"/>
      <c r="Z1033" s="112"/>
      <c r="AA1033" s="112"/>
      <c r="AB1033" s="112"/>
      <c r="AC1033" s="112"/>
      <c r="AD1033" s="112"/>
      <c r="AL1033">
        <f t="shared" si="373"/>
        <v>0</v>
      </c>
      <c r="AM1033">
        <f t="shared" si="374"/>
        <v>0</v>
      </c>
      <c r="AN1033">
        <f t="shared" si="375"/>
        <v>0</v>
      </c>
      <c r="AO1033">
        <f t="shared" si="376"/>
        <v>0</v>
      </c>
      <c r="AP1033">
        <f t="shared" si="377"/>
        <v>0</v>
      </c>
      <c r="AQ1033">
        <f t="shared" si="378"/>
        <v>0</v>
      </c>
      <c r="AR1033">
        <f t="shared" si="379"/>
        <v>0</v>
      </c>
      <c r="AS1033">
        <f t="shared" si="380"/>
        <v>0</v>
      </c>
      <c r="AT1033">
        <f t="shared" si="381"/>
        <v>0</v>
      </c>
      <c r="AU1033">
        <f t="shared" si="382"/>
        <v>0</v>
      </c>
      <c r="AV1033">
        <f t="shared" si="383"/>
        <v>0</v>
      </c>
      <c r="AW1033">
        <f t="shared" si="384"/>
        <v>0</v>
      </c>
      <c r="AX1033">
        <f t="shared" si="385"/>
        <v>0</v>
      </c>
      <c r="AY1033">
        <f t="shared" si="386"/>
        <v>0</v>
      </c>
      <c r="AZ1033">
        <f t="shared" si="387"/>
        <v>0</v>
      </c>
      <c r="BA1033">
        <f t="shared" si="388"/>
        <v>0</v>
      </c>
    </row>
    <row r="1034" spans="1:53" ht="15" customHeight="1">
      <c r="A1034" s="5"/>
      <c r="B1034" s="6"/>
      <c r="C1034" s="19" t="s">
        <v>6976</v>
      </c>
      <c r="D1034" s="634" t="str">
        <f t="shared" si="389"/>
        <v/>
      </c>
      <c r="E1034" s="669"/>
      <c r="F1034" s="670"/>
      <c r="G1034" s="752" t="str">
        <f t="shared" si="390"/>
        <v/>
      </c>
      <c r="H1034" s="669"/>
      <c r="I1034" s="669"/>
      <c r="J1034" s="669"/>
      <c r="K1034" s="669"/>
      <c r="L1034" s="669"/>
      <c r="M1034" s="669"/>
      <c r="N1034" s="670"/>
      <c r="O1034" s="112"/>
      <c r="P1034" s="112"/>
      <c r="Q1034" s="112"/>
      <c r="R1034" s="112"/>
      <c r="S1034" s="112"/>
      <c r="T1034" s="112"/>
      <c r="U1034" s="112"/>
      <c r="V1034" s="112"/>
      <c r="W1034" s="112"/>
      <c r="X1034" s="112"/>
      <c r="Y1034" s="112"/>
      <c r="Z1034" s="112"/>
      <c r="AA1034" s="112"/>
      <c r="AB1034" s="112"/>
      <c r="AC1034" s="112"/>
      <c r="AD1034" s="112"/>
      <c r="AL1034">
        <f t="shared" si="373"/>
        <v>0</v>
      </c>
      <c r="AM1034">
        <f t="shared" si="374"/>
        <v>0</v>
      </c>
      <c r="AN1034">
        <f t="shared" si="375"/>
        <v>0</v>
      </c>
      <c r="AO1034">
        <f t="shared" si="376"/>
        <v>0</v>
      </c>
      <c r="AP1034">
        <f t="shared" si="377"/>
        <v>0</v>
      </c>
      <c r="AQ1034">
        <f t="shared" si="378"/>
        <v>0</v>
      </c>
      <c r="AR1034">
        <f t="shared" si="379"/>
        <v>0</v>
      </c>
      <c r="AS1034">
        <f t="shared" si="380"/>
        <v>0</v>
      </c>
      <c r="AT1034">
        <f t="shared" si="381"/>
        <v>0</v>
      </c>
      <c r="AU1034">
        <f t="shared" si="382"/>
        <v>0</v>
      </c>
      <c r="AV1034">
        <f t="shared" si="383"/>
        <v>0</v>
      </c>
      <c r="AW1034">
        <f t="shared" si="384"/>
        <v>0</v>
      </c>
      <c r="AX1034">
        <f t="shared" si="385"/>
        <v>0</v>
      </c>
      <c r="AY1034">
        <f t="shared" si="386"/>
        <v>0</v>
      </c>
      <c r="AZ1034">
        <f t="shared" si="387"/>
        <v>0</v>
      </c>
      <c r="BA1034">
        <f t="shared" si="388"/>
        <v>0</v>
      </c>
    </row>
    <row r="1035" spans="1:53" ht="15" customHeight="1">
      <c r="A1035" s="5"/>
      <c r="B1035" s="6"/>
      <c r="C1035" s="19" t="s">
        <v>6977</v>
      </c>
      <c r="D1035" s="634" t="str">
        <f t="shared" si="389"/>
        <v/>
      </c>
      <c r="E1035" s="669"/>
      <c r="F1035" s="670"/>
      <c r="G1035" s="752" t="str">
        <f t="shared" si="390"/>
        <v/>
      </c>
      <c r="H1035" s="669"/>
      <c r="I1035" s="669"/>
      <c r="J1035" s="669"/>
      <c r="K1035" s="669"/>
      <c r="L1035" s="669"/>
      <c r="M1035" s="669"/>
      <c r="N1035" s="670"/>
      <c r="O1035" s="112"/>
      <c r="P1035" s="112"/>
      <c r="Q1035" s="112"/>
      <c r="R1035" s="112"/>
      <c r="S1035" s="112"/>
      <c r="T1035" s="112"/>
      <c r="U1035" s="112"/>
      <c r="V1035" s="112"/>
      <c r="W1035" s="112"/>
      <c r="X1035" s="112"/>
      <c r="Y1035" s="112"/>
      <c r="Z1035" s="112"/>
      <c r="AA1035" s="112"/>
      <c r="AB1035" s="112"/>
      <c r="AC1035" s="112"/>
      <c r="AD1035" s="112"/>
      <c r="AL1035">
        <f t="shared" si="373"/>
        <v>0</v>
      </c>
      <c r="AM1035">
        <f t="shared" si="374"/>
        <v>0</v>
      </c>
      <c r="AN1035">
        <f t="shared" si="375"/>
        <v>0</v>
      </c>
      <c r="AO1035">
        <f t="shared" si="376"/>
        <v>0</v>
      </c>
      <c r="AP1035">
        <f t="shared" si="377"/>
        <v>0</v>
      </c>
      <c r="AQ1035">
        <f t="shared" si="378"/>
        <v>0</v>
      </c>
      <c r="AR1035">
        <f t="shared" si="379"/>
        <v>0</v>
      </c>
      <c r="AS1035">
        <f t="shared" si="380"/>
        <v>0</v>
      </c>
      <c r="AT1035">
        <f t="shared" si="381"/>
        <v>0</v>
      </c>
      <c r="AU1035">
        <f t="shared" si="382"/>
        <v>0</v>
      </c>
      <c r="AV1035">
        <f t="shared" si="383"/>
        <v>0</v>
      </c>
      <c r="AW1035">
        <f t="shared" si="384"/>
        <v>0</v>
      </c>
      <c r="AX1035">
        <f t="shared" si="385"/>
        <v>0</v>
      </c>
      <c r="AY1035">
        <f t="shared" si="386"/>
        <v>0</v>
      </c>
      <c r="AZ1035">
        <f t="shared" si="387"/>
        <v>0</v>
      </c>
      <c r="BA1035">
        <f t="shared" si="388"/>
        <v>0</v>
      </c>
    </row>
    <row r="1036" spans="1:53" ht="15" customHeight="1">
      <c r="A1036" s="5"/>
      <c r="B1036" s="6"/>
      <c r="C1036" s="19" t="s">
        <v>6978</v>
      </c>
      <c r="D1036" s="634" t="str">
        <f t="shared" si="389"/>
        <v/>
      </c>
      <c r="E1036" s="669"/>
      <c r="F1036" s="670"/>
      <c r="G1036" s="752" t="str">
        <f t="shared" si="390"/>
        <v/>
      </c>
      <c r="H1036" s="669"/>
      <c r="I1036" s="669"/>
      <c r="J1036" s="669"/>
      <c r="K1036" s="669"/>
      <c r="L1036" s="669"/>
      <c r="M1036" s="669"/>
      <c r="N1036" s="670"/>
      <c r="O1036" s="112"/>
      <c r="P1036" s="112"/>
      <c r="Q1036" s="112"/>
      <c r="R1036" s="112"/>
      <c r="S1036" s="112"/>
      <c r="T1036" s="112"/>
      <c r="U1036" s="112"/>
      <c r="V1036" s="112"/>
      <c r="W1036" s="112"/>
      <c r="X1036" s="112"/>
      <c r="Y1036" s="112"/>
      <c r="Z1036" s="112"/>
      <c r="AA1036" s="112"/>
      <c r="AB1036" s="112"/>
      <c r="AC1036" s="112"/>
      <c r="AD1036" s="112"/>
      <c r="AL1036">
        <f t="shared" si="373"/>
        <v>0</v>
      </c>
      <c r="AM1036">
        <f t="shared" si="374"/>
        <v>0</v>
      </c>
      <c r="AN1036">
        <f t="shared" si="375"/>
        <v>0</v>
      </c>
      <c r="AO1036">
        <f t="shared" si="376"/>
        <v>0</v>
      </c>
      <c r="AP1036">
        <f t="shared" si="377"/>
        <v>0</v>
      </c>
      <c r="AQ1036">
        <f t="shared" si="378"/>
        <v>0</v>
      </c>
      <c r="AR1036">
        <f t="shared" si="379"/>
        <v>0</v>
      </c>
      <c r="AS1036">
        <f t="shared" si="380"/>
        <v>0</v>
      </c>
      <c r="AT1036">
        <f t="shared" si="381"/>
        <v>0</v>
      </c>
      <c r="AU1036">
        <f t="shared" si="382"/>
        <v>0</v>
      </c>
      <c r="AV1036">
        <f t="shared" si="383"/>
        <v>0</v>
      </c>
      <c r="AW1036">
        <f t="shared" si="384"/>
        <v>0</v>
      </c>
      <c r="AX1036">
        <f t="shared" si="385"/>
        <v>0</v>
      </c>
      <c r="AY1036">
        <f t="shared" si="386"/>
        <v>0</v>
      </c>
      <c r="AZ1036">
        <f t="shared" si="387"/>
        <v>0</v>
      </c>
      <c r="BA1036">
        <f t="shared" si="388"/>
        <v>0</v>
      </c>
    </row>
    <row r="1037" spans="1:53" ht="15" customHeight="1">
      <c r="A1037" s="5"/>
      <c r="B1037" s="6"/>
      <c r="C1037" s="19" t="s">
        <v>6979</v>
      </c>
      <c r="D1037" s="634" t="str">
        <f t="shared" si="389"/>
        <v/>
      </c>
      <c r="E1037" s="669"/>
      <c r="F1037" s="670"/>
      <c r="G1037" s="752" t="str">
        <f t="shared" si="390"/>
        <v/>
      </c>
      <c r="H1037" s="669"/>
      <c r="I1037" s="669"/>
      <c r="J1037" s="669"/>
      <c r="K1037" s="669"/>
      <c r="L1037" s="669"/>
      <c r="M1037" s="669"/>
      <c r="N1037" s="670"/>
      <c r="O1037" s="112"/>
      <c r="P1037" s="112"/>
      <c r="Q1037" s="112"/>
      <c r="R1037" s="112"/>
      <c r="S1037" s="112"/>
      <c r="T1037" s="112"/>
      <c r="U1037" s="112"/>
      <c r="V1037" s="112"/>
      <c r="W1037" s="112"/>
      <c r="X1037" s="112"/>
      <c r="Y1037" s="112"/>
      <c r="Z1037" s="112"/>
      <c r="AA1037" s="112"/>
      <c r="AB1037" s="112"/>
      <c r="AC1037" s="112"/>
      <c r="AD1037" s="112"/>
      <c r="AL1037">
        <f t="shared" si="373"/>
        <v>0</v>
      </c>
      <c r="AM1037">
        <f t="shared" si="374"/>
        <v>0</v>
      </c>
      <c r="AN1037">
        <f t="shared" si="375"/>
        <v>0</v>
      </c>
      <c r="AO1037">
        <f t="shared" si="376"/>
        <v>0</v>
      </c>
      <c r="AP1037">
        <f t="shared" si="377"/>
        <v>0</v>
      </c>
      <c r="AQ1037">
        <f t="shared" si="378"/>
        <v>0</v>
      </c>
      <c r="AR1037">
        <f t="shared" si="379"/>
        <v>0</v>
      </c>
      <c r="AS1037">
        <f t="shared" si="380"/>
        <v>0</v>
      </c>
      <c r="AT1037">
        <f t="shared" si="381"/>
        <v>0</v>
      </c>
      <c r="AU1037">
        <f t="shared" si="382"/>
        <v>0</v>
      </c>
      <c r="AV1037">
        <f t="shared" si="383"/>
        <v>0</v>
      </c>
      <c r="AW1037">
        <f t="shared" si="384"/>
        <v>0</v>
      </c>
      <c r="AX1037">
        <f t="shared" si="385"/>
        <v>0</v>
      </c>
      <c r="AY1037">
        <f t="shared" si="386"/>
        <v>0</v>
      </c>
      <c r="AZ1037">
        <f t="shared" si="387"/>
        <v>0</v>
      </c>
      <c r="BA1037">
        <f t="shared" si="388"/>
        <v>0</v>
      </c>
    </row>
    <row r="1038" spans="1:53" ht="15" customHeight="1">
      <c r="A1038" s="5"/>
      <c r="B1038" s="6"/>
      <c r="C1038" s="19" t="s">
        <v>6980</v>
      </c>
      <c r="D1038" s="634" t="str">
        <f t="shared" si="389"/>
        <v/>
      </c>
      <c r="E1038" s="669"/>
      <c r="F1038" s="670"/>
      <c r="G1038" s="752" t="str">
        <f t="shared" si="390"/>
        <v/>
      </c>
      <c r="H1038" s="669"/>
      <c r="I1038" s="669"/>
      <c r="J1038" s="669"/>
      <c r="K1038" s="669"/>
      <c r="L1038" s="669"/>
      <c r="M1038" s="669"/>
      <c r="N1038" s="670"/>
      <c r="O1038" s="112"/>
      <c r="P1038" s="112"/>
      <c r="Q1038" s="112"/>
      <c r="R1038" s="112"/>
      <c r="S1038" s="112"/>
      <c r="T1038" s="112"/>
      <c r="U1038" s="112"/>
      <c r="V1038" s="112"/>
      <c r="W1038" s="112"/>
      <c r="X1038" s="112"/>
      <c r="Y1038" s="112"/>
      <c r="Z1038" s="112"/>
      <c r="AA1038" s="112"/>
      <c r="AB1038" s="112"/>
      <c r="AC1038" s="112"/>
      <c r="AD1038" s="112"/>
      <c r="AL1038">
        <f t="shared" si="373"/>
        <v>0</v>
      </c>
      <c r="AM1038">
        <f t="shared" si="374"/>
        <v>0</v>
      </c>
      <c r="AN1038">
        <f t="shared" si="375"/>
        <v>0</v>
      </c>
      <c r="AO1038">
        <f t="shared" si="376"/>
        <v>0</v>
      </c>
      <c r="AP1038">
        <f t="shared" si="377"/>
        <v>0</v>
      </c>
      <c r="AQ1038">
        <f t="shared" si="378"/>
        <v>0</v>
      </c>
      <c r="AR1038">
        <f t="shared" si="379"/>
        <v>0</v>
      </c>
      <c r="AS1038">
        <f t="shared" si="380"/>
        <v>0</v>
      </c>
      <c r="AT1038">
        <f t="shared" si="381"/>
        <v>0</v>
      </c>
      <c r="AU1038">
        <f t="shared" si="382"/>
        <v>0</v>
      </c>
      <c r="AV1038">
        <f t="shared" si="383"/>
        <v>0</v>
      </c>
      <c r="AW1038">
        <f t="shared" si="384"/>
        <v>0</v>
      </c>
      <c r="AX1038">
        <f t="shared" si="385"/>
        <v>0</v>
      </c>
      <c r="AY1038">
        <f t="shared" si="386"/>
        <v>0</v>
      </c>
      <c r="AZ1038">
        <f t="shared" si="387"/>
        <v>0</v>
      </c>
      <c r="BA1038">
        <f t="shared" si="388"/>
        <v>0</v>
      </c>
    </row>
    <row r="1039" spans="1:53" ht="15" customHeight="1">
      <c r="A1039" s="5"/>
      <c r="B1039" s="6"/>
      <c r="C1039" s="19" t="s">
        <v>6981</v>
      </c>
      <c r="D1039" s="634" t="str">
        <f t="shared" si="389"/>
        <v/>
      </c>
      <c r="E1039" s="669"/>
      <c r="F1039" s="670"/>
      <c r="G1039" s="752" t="str">
        <f t="shared" si="390"/>
        <v/>
      </c>
      <c r="H1039" s="669"/>
      <c r="I1039" s="669"/>
      <c r="J1039" s="669"/>
      <c r="K1039" s="669"/>
      <c r="L1039" s="669"/>
      <c r="M1039" s="669"/>
      <c r="N1039" s="670"/>
      <c r="O1039" s="112"/>
      <c r="P1039" s="112"/>
      <c r="Q1039" s="112"/>
      <c r="R1039" s="112"/>
      <c r="S1039" s="112"/>
      <c r="T1039" s="112"/>
      <c r="U1039" s="112"/>
      <c r="V1039" s="112"/>
      <c r="W1039" s="112"/>
      <c r="X1039" s="112"/>
      <c r="Y1039" s="112"/>
      <c r="Z1039" s="112"/>
      <c r="AA1039" s="112"/>
      <c r="AB1039" s="112"/>
      <c r="AC1039" s="112"/>
      <c r="AD1039" s="112"/>
      <c r="AL1039">
        <f t="shared" si="373"/>
        <v>0</v>
      </c>
      <c r="AM1039">
        <f t="shared" si="374"/>
        <v>0</v>
      </c>
      <c r="AN1039">
        <f t="shared" si="375"/>
        <v>0</v>
      </c>
      <c r="AO1039">
        <f t="shared" si="376"/>
        <v>0</v>
      </c>
      <c r="AP1039">
        <f t="shared" si="377"/>
        <v>0</v>
      </c>
      <c r="AQ1039">
        <f t="shared" si="378"/>
        <v>0</v>
      </c>
      <c r="AR1039">
        <f t="shared" si="379"/>
        <v>0</v>
      </c>
      <c r="AS1039">
        <f t="shared" si="380"/>
        <v>0</v>
      </c>
      <c r="AT1039">
        <f t="shared" si="381"/>
        <v>0</v>
      </c>
      <c r="AU1039">
        <f t="shared" si="382"/>
        <v>0</v>
      </c>
      <c r="AV1039">
        <f t="shared" si="383"/>
        <v>0</v>
      </c>
      <c r="AW1039">
        <f t="shared" si="384"/>
        <v>0</v>
      </c>
      <c r="AX1039">
        <f t="shared" si="385"/>
        <v>0</v>
      </c>
      <c r="AY1039">
        <f t="shared" si="386"/>
        <v>0</v>
      </c>
      <c r="AZ1039">
        <f t="shared" si="387"/>
        <v>0</v>
      </c>
      <c r="BA1039">
        <f t="shared" si="388"/>
        <v>0</v>
      </c>
    </row>
    <row r="1040" spans="1:53" ht="15" customHeight="1">
      <c r="A1040" s="5"/>
      <c r="B1040" s="6"/>
      <c r="C1040" s="19" t="s">
        <v>6982</v>
      </c>
      <c r="D1040" s="634" t="str">
        <f t="shared" si="389"/>
        <v/>
      </c>
      <c r="E1040" s="669"/>
      <c r="F1040" s="670"/>
      <c r="G1040" s="752" t="str">
        <f t="shared" si="390"/>
        <v/>
      </c>
      <c r="H1040" s="669"/>
      <c r="I1040" s="669"/>
      <c r="J1040" s="669"/>
      <c r="K1040" s="669"/>
      <c r="L1040" s="669"/>
      <c r="M1040" s="669"/>
      <c r="N1040" s="670"/>
      <c r="O1040" s="112"/>
      <c r="P1040" s="112"/>
      <c r="Q1040" s="112"/>
      <c r="R1040" s="112"/>
      <c r="S1040" s="112"/>
      <c r="T1040" s="112"/>
      <c r="U1040" s="112"/>
      <c r="V1040" s="112"/>
      <c r="W1040" s="112"/>
      <c r="X1040" s="112"/>
      <c r="Y1040" s="112"/>
      <c r="Z1040" s="112"/>
      <c r="AA1040" s="112"/>
      <c r="AB1040" s="112"/>
      <c r="AC1040" s="112"/>
      <c r="AD1040" s="112"/>
      <c r="AL1040">
        <f t="shared" si="373"/>
        <v>0</v>
      </c>
      <c r="AM1040">
        <f t="shared" si="374"/>
        <v>0</v>
      </c>
      <c r="AN1040">
        <f t="shared" si="375"/>
        <v>0</v>
      </c>
      <c r="AO1040">
        <f t="shared" si="376"/>
        <v>0</v>
      </c>
      <c r="AP1040">
        <f t="shared" si="377"/>
        <v>0</v>
      </c>
      <c r="AQ1040">
        <f t="shared" si="378"/>
        <v>0</v>
      </c>
      <c r="AR1040">
        <f t="shared" si="379"/>
        <v>0</v>
      </c>
      <c r="AS1040">
        <f t="shared" si="380"/>
        <v>0</v>
      </c>
      <c r="AT1040">
        <f t="shared" si="381"/>
        <v>0</v>
      </c>
      <c r="AU1040">
        <f t="shared" si="382"/>
        <v>0</v>
      </c>
      <c r="AV1040">
        <f t="shared" si="383"/>
        <v>0</v>
      </c>
      <c r="AW1040">
        <f t="shared" si="384"/>
        <v>0</v>
      </c>
      <c r="AX1040">
        <f t="shared" si="385"/>
        <v>0</v>
      </c>
      <c r="AY1040">
        <f t="shared" si="386"/>
        <v>0</v>
      </c>
      <c r="AZ1040">
        <f t="shared" si="387"/>
        <v>0</v>
      </c>
      <c r="BA1040">
        <f t="shared" si="388"/>
        <v>0</v>
      </c>
    </row>
    <row r="1041" spans="1:53" ht="15" customHeight="1">
      <c r="A1041" s="5"/>
      <c r="B1041" s="6"/>
      <c r="C1041" s="19" t="s">
        <v>6983</v>
      </c>
      <c r="D1041" s="634" t="str">
        <f t="shared" si="389"/>
        <v/>
      </c>
      <c r="E1041" s="669"/>
      <c r="F1041" s="670"/>
      <c r="G1041" s="752" t="str">
        <f t="shared" si="390"/>
        <v/>
      </c>
      <c r="H1041" s="669"/>
      <c r="I1041" s="669"/>
      <c r="J1041" s="669"/>
      <c r="K1041" s="669"/>
      <c r="L1041" s="669"/>
      <c r="M1041" s="669"/>
      <c r="N1041" s="670"/>
      <c r="O1041" s="112"/>
      <c r="P1041" s="112"/>
      <c r="Q1041" s="112"/>
      <c r="R1041" s="112"/>
      <c r="S1041" s="112"/>
      <c r="T1041" s="112"/>
      <c r="U1041" s="112"/>
      <c r="V1041" s="112"/>
      <c r="W1041" s="112"/>
      <c r="X1041" s="112"/>
      <c r="Y1041" s="112"/>
      <c r="Z1041" s="112"/>
      <c r="AA1041" s="112"/>
      <c r="AB1041" s="112"/>
      <c r="AC1041" s="112"/>
      <c r="AD1041" s="112"/>
      <c r="AL1041">
        <f t="shared" si="373"/>
        <v>0</v>
      </c>
      <c r="AM1041">
        <f t="shared" si="374"/>
        <v>0</v>
      </c>
      <c r="AN1041">
        <f t="shared" si="375"/>
        <v>0</v>
      </c>
      <c r="AO1041">
        <f t="shared" si="376"/>
        <v>0</v>
      </c>
      <c r="AP1041">
        <f t="shared" si="377"/>
        <v>0</v>
      </c>
      <c r="AQ1041">
        <f t="shared" si="378"/>
        <v>0</v>
      </c>
      <c r="AR1041">
        <f t="shared" si="379"/>
        <v>0</v>
      </c>
      <c r="AS1041">
        <f t="shared" si="380"/>
        <v>0</v>
      </c>
      <c r="AT1041">
        <f t="shared" si="381"/>
        <v>0</v>
      </c>
      <c r="AU1041">
        <f t="shared" si="382"/>
        <v>0</v>
      </c>
      <c r="AV1041">
        <f t="shared" si="383"/>
        <v>0</v>
      </c>
      <c r="AW1041">
        <f t="shared" si="384"/>
        <v>0</v>
      </c>
      <c r="AX1041">
        <f t="shared" si="385"/>
        <v>0</v>
      </c>
      <c r="AY1041">
        <f t="shared" si="386"/>
        <v>0</v>
      </c>
      <c r="AZ1041">
        <f t="shared" si="387"/>
        <v>0</v>
      </c>
      <c r="BA1041">
        <f t="shared" si="388"/>
        <v>0</v>
      </c>
    </row>
    <row r="1042" spans="1:53" ht="15" customHeight="1">
      <c r="A1042" s="5"/>
      <c r="B1042" s="6"/>
      <c r="C1042" s="19" t="s">
        <v>6984</v>
      </c>
      <c r="D1042" s="634" t="str">
        <f t="shared" si="389"/>
        <v/>
      </c>
      <c r="E1042" s="669"/>
      <c r="F1042" s="670"/>
      <c r="G1042" s="752" t="str">
        <f t="shared" si="390"/>
        <v/>
      </c>
      <c r="H1042" s="669"/>
      <c r="I1042" s="669"/>
      <c r="J1042" s="669"/>
      <c r="K1042" s="669"/>
      <c r="L1042" s="669"/>
      <c r="M1042" s="669"/>
      <c r="N1042" s="670"/>
      <c r="O1042" s="112"/>
      <c r="P1042" s="112"/>
      <c r="Q1042" s="112"/>
      <c r="R1042" s="112"/>
      <c r="S1042" s="112"/>
      <c r="T1042" s="112"/>
      <c r="U1042" s="112"/>
      <c r="V1042" s="112"/>
      <c r="W1042" s="112"/>
      <c r="X1042" s="112"/>
      <c r="Y1042" s="112"/>
      <c r="Z1042" s="112"/>
      <c r="AA1042" s="112"/>
      <c r="AB1042" s="112"/>
      <c r="AC1042" s="112"/>
      <c r="AD1042" s="112"/>
      <c r="AL1042">
        <f t="shared" si="373"/>
        <v>0</v>
      </c>
      <c r="AM1042">
        <f t="shared" si="374"/>
        <v>0</v>
      </c>
      <c r="AN1042">
        <f t="shared" si="375"/>
        <v>0</v>
      </c>
      <c r="AO1042">
        <f t="shared" si="376"/>
        <v>0</v>
      </c>
      <c r="AP1042">
        <f t="shared" si="377"/>
        <v>0</v>
      </c>
      <c r="AQ1042">
        <f t="shared" si="378"/>
        <v>0</v>
      </c>
      <c r="AR1042">
        <f t="shared" si="379"/>
        <v>0</v>
      </c>
      <c r="AS1042">
        <f t="shared" si="380"/>
        <v>0</v>
      </c>
      <c r="AT1042">
        <f t="shared" si="381"/>
        <v>0</v>
      </c>
      <c r="AU1042">
        <f t="shared" si="382"/>
        <v>0</v>
      </c>
      <c r="AV1042">
        <f t="shared" si="383"/>
        <v>0</v>
      </c>
      <c r="AW1042">
        <f t="shared" si="384"/>
        <v>0</v>
      </c>
      <c r="AX1042">
        <f t="shared" si="385"/>
        <v>0</v>
      </c>
      <c r="AY1042">
        <f t="shared" si="386"/>
        <v>0</v>
      </c>
      <c r="AZ1042">
        <f t="shared" si="387"/>
        <v>0</v>
      </c>
      <c r="BA1042">
        <f t="shared" si="388"/>
        <v>0</v>
      </c>
    </row>
    <row r="1043" spans="1:53" ht="15" customHeight="1">
      <c r="A1043" s="5"/>
      <c r="B1043" s="6"/>
      <c r="C1043" s="19" t="s">
        <v>6985</v>
      </c>
      <c r="D1043" s="634" t="str">
        <f t="shared" si="389"/>
        <v/>
      </c>
      <c r="E1043" s="669"/>
      <c r="F1043" s="670"/>
      <c r="G1043" s="752" t="str">
        <f t="shared" si="390"/>
        <v/>
      </c>
      <c r="H1043" s="669"/>
      <c r="I1043" s="669"/>
      <c r="J1043" s="669"/>
      <c r="K1043" s="669"/>
      <c r="L1043" s="669"/>
      <c r="M1043" s="669"/>
      <c r="N1043" s="670"/>
      <c r="O1043" s="112"/>
      <c r="P1043" s="112"/>
      <c r="Q1043" s="112"/>
      <c r="R1043" s="112"/>
      <c r="S1043" s="112"/>
      <c r="T1043" s="112"/>
      <c r="U1043" s="112"/>
      <c r="V1043" s="112"/>
      <c r="W1043" s="112"/>
      <c r="X1043" s="112"/>
      <c r="Y1043" s="112"/>
      <c r="Z1043" s="112"/>
      <c r="AA1043" s="112"/>
      <c r="AB1043" s="112"/>
      <c r="AC1043" s="112"/>
      <c r="AD1043" s="112"/>
      <c r="AL1043">
        <f t="shared" si="373"/>
        <v>0</v>
      </c>
      <c r="AM1043">
        <f t="shared" si="374"/>
        <v>0</v>
      </c>
      <c r="AN1043">
        <f t="shared" si="375"/>
        <v>0</v>
      </c>
      <c r="AO1043">
        <f t="shared" si="376"/>
        <v>0</v>
      </c>
      <c r="AP1043">
        <f t="shared" si="377"/>
        <v>0</v>
      </c>
      <c r="AQ1043">
        <f t="shared" si="378"/>
        <v>0</v>
      </c>
      <c r="AR1043">
        <f t="shared" si="379"/>
        <v>0</v>
      </c>
      <c r="AS1043">
        <f t="shared" si="380"/>
        <v>0</v>
      </c>
      <c r="AT1043">
        <f t="shared" si="381"/>
        <v>0</v>
      </c>
      <c r="AU1043">
        <f t="shared" si="382"/>
        <v>0</v>
      </c>
      <c r="AV1043">
        <f t="shared" si="383"/>
        <v>0</v>
      </c>
      <c r="AW1043">
        <f t="shared" si="384"/>
        <v>0</v>
      </c>
      <c r="AX1043">
        <f t="shared" si="385"/>
        <v>0</v>
      </c>
      <c r="AY1043">
        <f t="shared" si="386"/>
        <v>0</v>
      </c>
      <c r="AZ1043">
        <f t="shared" si="387"/>
        <v>0</v>
      </c>
      <c r="BA1043">
        <f t="shared" si="388"/>
        <v>0</v>
      </c>
    </row>
    <row r="1044" spans="1:53" ht="15" customHeight="1">
      <c r="A1044" s="5"/>
      <c r="B1044" s="6"/>
      <c r="C1044" s="19" t="s">
        <v>6986</v>
      </c>
      <c r="D1044" s="634" t="str">
        <f t="shared" si="389"/>
        <v/>
      </c>
      <c r="E1044" s="669"/>
      <c r="F1044" s="670"/>
      <c r="G1044" s="752" t="str">
        <f t="shared" si="390"/>
        <v/>
      </c>
      <c r="H1044" s="669"/>
      <c r="I1044" s="669"/>
      <c r="J1044" s="669"/>
      <c r="K1044" s="669"/>
      <c r="L1044" s="669"/>
      <c r="M1044" s="669"/>
      <c r="N1044" s="670"/>
      <c r="O1044" s="112"/>
      <c r="P1044" s="112"/>
      <c r="Q1044" s="112"/>
      <c r="R1044" s="112"/>
      <c r="S1044" s="112"/>
      <c r="T1044" s="112"/>
      <c r="U1044" s="112"/>
      <c r="V1044" s="112"/>
      <c r="W1044" s="112"/>
      <c r="X1044" s="112"/>
      <c r="Y1044" s="112"/>
      <c r="Z1044" s="112"/>
      <c r="AA1044" s="112"/>
      <c r="AB1044" s="112"/>
      <c r="AC1044" s="112"/>
      <c r="AD1044" s="112"/>
      <c r="AL1044">
        <f t="shared" ref="AL1044:AL1107" si="391">O1044</f>
        <v>0</v>
      </c>
      <c r="AM1044">
        <f t="shared" ref="AM1044:AM1107" si="392">COUNTIF(P1044:R1044,"NS")</f>
        <v>0</v>
      </c>
      <c r="AN1044">
        <f t="shared" ref="AN1044:AN1107" si="393">SUM(P1044:R1044)</f>
        <v>0</v>
      </c>
      <c r="AO1044">
        <f t="shared" ref="AO1044:AO1107" si="394">IF(COUNTIF(O1044:R1044,"NA")=4,0,IF(OR(AND(AL1044=0,AM1044&gt;0),AND(AL1044="NS",AN1044&gt;0), AND(AL1044="NS", AM1044=0,AN1044=0)), 1, IF(OR(AND(AL1044&gt;0,AM1044&gt;1,AL1044&gt;AN1044), AND(AL1044="NS",AM1044=2), AND(AL1044="NS",AN1044=0,AM1044&gt;0),AL1044=AN1044), 0, 1)))</f>
        <v>0</v>
      </c>
      <c r="AP1044">
        <f t="shared" ref="AP1044:AP1107" si="395">S1044</f>
        <v>0</v>
      </c>
      <c r="AQ1044">
        <f t="shared" ref="AQ1044:AQ1107" si="396">COUNTIF(T1044:V1044,"NS")</f>
        <v>0</v>
      </c>
      <c r="AR1044">
        <f t="shared" ref="AR1044:AR1107" si="397">SUM(T1044:V1044)</f>
        <v>0</v>
      </c>
      <c r="AS1044">
        <f t="shared" ref="AS1044:AS1107" si="398">IF(COUNTIF(S1044:V1044,"NA")=4,0,IF(OR(AND(AP1044=0,AQ1044&gt;0),AND(AP1044="NS",AR1044&gt;0), AND(AP1044="NS", AQ1044=0,AR1044=0)), 1, IF(OR(AND(AP1044&gt;0,AQ1044&gt;1,AP1044&gt;AR1044), AND(AP1044="NS",AQ1044=2), AND(AP1044="NS",AR1044=0,AQ1044&gt;0),AP1044=AR1044), 0, 1)))</f>
        <v>0</v>
      </c>
      <c r="AT1044">
        <f t="shared" ref="AT1044:AT1107" si="399">W1044</f>
        <v>0</v>
      </c>
      <c r="AU1044">
        <f t="shared" ref="AU1044:AU1107" si="400">COUNTIF(X1044:Z1044,"NS")</f>
        <v>0</v>
      </c>
      <c r="AV1044">
        <f t="shared" ref="AV1044:AV1107" si="401">SUM(X1044:Z1044)</f>
        <v>0</v>
      </c>
      <c r="AW1044">
        <f t="shared" ref="AW1044:AW1107" si="402">IF(COUNTIF(W1044:Z1044,"NA")=4,0,IF(OR(AND(AT1044=0,AU1044&gt;0),AND(AT1044="NS",AV1044&gt;0), AND(AT1044="NS", AU1044=0,AV1044=0)), 1, IF(OR(AND(AT1044&gt;0,AU1044&gt;1,AT1044&gt;AV1044), AND(AT1044="NS",AU1044=2), AND(AT1044="NS",AV1044=0,AU1044&gt;0),AT1044=AV1044), 0, 1)))</f>
        <v>0</v>
      </c>
      <c r="AX1044">
        <f t="shared" ref="AX1044:AX1107" si="403">AA1044</f>
        <v>0</v>
      </c>
      <c r="AY1044">
        <f t="shared" ref="AY1044:AY1107" si="404">COUNTIF(AB1044:AD1044,"NS")</f>
        <v>0</v>
      </c>
      <c r="AZ1044">
        <f t="shared" ref="AZ1044:AZ1107" si="405">SUM(AB1044:AD1044)</f>
        <v>0</v>
      </c>
      <c r="BA1044">
        <f t="shared" ref="BA1044:BA1107" si="406">IF(COUNTIF(AA1044:AD1044,"NA")=4,0,IF(OR(AND(AX1044=0,AY1044&gt;0),AND(AX1044="NS",AZ1044&gt;0), AND(AX1044="NS", AY1044=0,AZ1044=0)), 1, IF(OR(AND(AX1044&gt;0,AY1044&gt;1,AX1044&gt;AZ1044), AND(AX1044="NS",AY1044=2), AND(AX1044="NS",AZ1044=0,AY1044&gt;0),AX1044=AZ1044), 0, 1)))</f>
        <v>0</v>
      </c>
    </row>
    <row r="1045" spans="1:53" ht="15" customHeight="1">
      <c r="A1045" s="5"/>
      <c r="B1045" s="6"/>
      <c r="C1045" s="19" t="s">
        <v>6987</v>
      </c>
      <c r="D1045" s="634" t="str">
        <f t="shared" ref="D1045:D1108" si="407">IF(D464="","",D464)</f>
        <v/>
      </c>
      <c r="E1045" s="669"/>
      <c r="F1045" s="670"/>
      <c r="G1045" s="752" t="str">
        <f t="shared" ref="G1045:G1108" si="408">IF(G464="","",G464)</f>
        <v/>
      </c>
      <c r="H1045" s="669"/>
      <c r="I1045" s="669"/>
      <c r="J1045" s="669"/>
      <c r="K1045" s="669"/>
      <c r="L1045" s="669"/>
      <c r="M1045" s="669"/>
      <c r="N1045" s="670"/>
      <c r="O1045" s="112"/>
      <c r="P1045" s="112"/>
      <c r="Q1045" s="112"/>
      <c r="R1045" s="112"/>
      <c r="S1045" s="112"/>
      <c r="T1045" s="112"/>
      <c r="U1045" s="112"/>
      <c r="V1045" s="112"/>
      <c r="W1045" s="112"/>
      <c r="X1045" s="112"/>
      <c r="Y1045" s="112"/>
      <c r="Z1045" s="112"/>
      <c r="AA1045" s="112"/>
      <c r="AB1045" s="112"/>
      <c r="AC1045" s="112"/>
      <c r="AD1045" s="112"/>
      <c r="AL1045">
        <f t="shared" si="391"/>
        <v>0</v>
      </c>
      <c r="AM1045">
        <f t="shared" si="392"/>
        <v>0</v>
      </c>
      <c r="AN1045">
        <f t="shared" si="393"/>
        <v>0</v>
      </c>
      <c r="AO1045">
        <f t="shared" si="394"/>
        <v>0</v>
      </c>
      <c r="AP1045">
        <f t="shared" si="395"/>
        <v>0</v>
      </c>
      <c r="AQ1045">
        <f t="shared" si="396"/>
        <v>0</v>
      </c>
      <c r="AR1045">
        <f t="shared" si="397"/>
        <v>0</v>
      </c>
      <c r="AS1045">
        <f t="shared" si="398"/>
        <v>0</v>
      </c>
      <c r="AT1045">
        <f t="shared" si="399"/>
        <v>0</v>
      </c>
      <c r="AU1045">
        <f t="shared" si="400"/>
        <v>0</v>
      </c>
      <c r="AV1045">
        <f t="shared" si="401"/>
        <v>0</v>
      </c>
      <c r="AW1045">
        <f t="shared" si="402"/>
        <v>0</v>
      </c>
      <c r="AX1045">
        <f t="shared" si="403"/>
        <v>0</v>
      </c>
      <c r="AY1045">
        <f t="shared" si="404"/>
        <v>0</v>
      </c>
      <c r="AZ1045">
        <f t="shared" si="405"/>
        <v>0</v>
      </c>
      <c r="BA1045">
        <f t="shared" si="406"/>
        <v>0</v>
      </c>
    </row>
    <row r="1046" spans="1:53" ht="15" customHeight="1">
      <c r="A1046" s="5"/>
      <c r="B1046" s="6"/>
      <c r="C1046" s="19" t="s">
        <v>6988</v>
      </c>
      <c r="D1046" s="634" t="str">
        <f t="shared" si="407"/>
        <v/>
      </c>
      <c r="E1046" s="669"/>
      <c r="F1046" s="670"/>
      <c r="G1046" s="752" t="str">
        <f t="shared" si="408"/>
        <v/>
      </c>
      <c r="H1046" s="669"/>
      <c r="I1046" s="669"/>
      <c r="J1046" s="669"/>
      <c r="K1046" s="669"/>
      <c r="L1046" s="669"/>
      <c r="M1046" s="669"/>
      <c r="N1046" s="670"/>
      <c r="O1046" s="112"/>
      <c r="P1046" s="112"/>
      <c r="Q1046" s="112"/>
      <c r="R1046" s="112"/>
      <c r="S1046" s="112"/>
      <c r="T1046" s="112"/>
      <c r="U1046" s="112"/>
      <c r="V1046" s="112"/>
      <c r="W1046" s="112"/>
      <c r="X1046" s="112"/>
      <c r="Y1046" s="112"/>
      <c r="Z1046" s="112"/>
      <c r="AA1046" s="112"/>
      <c r="AB1046" s="112"/>
      <c r="AC1046" s="112"/>
      <c r="AD1046" s="112"/>
      <c r="AL1046">
        <f t="shared" si="391"/>
        <v>0</v>
      </c>
      <c r="AM1046">
        <f t="shared" si="392"/>
        <v>0</v>
      </c>
      <c r="AN1046">
        <f t="shared" si="393"/>
        <v>0</v>
      </c>
      <c r="AO1046">
        <f t="shared" si="394"/>
        <v>0</v>
      </c>
      <c r="AP1046">
        <f t="shared" si="395"/>
        <v>0</v>
      </c>
      <c r="AQ1046">
        <f t="shared" si="396"/>
        <v>0</v>
      </c>
      <c r="AR1046">
        <f t="shared" si="397"/>
        <v>0</v>
      </c>
      <c r="AS1046">
        <f t="shared" si="398"/>
        <v>0</v>
      </c>
      <c r="AT1046">
        <f t="shared" si="399"/>
        <v>0</v>
      </c>
      <c r="AU1046">
        <f t="shared" si="400"/>
        <v>0</v>
      </c>
      <c r="AV1046">
        <f t="shared" si="401"/>
        <v>0</v>
      </c>
      <c r="AW1046">
        <f t="shared" si="402"/>
        <v>0</v>
      </c>
      <c r="AX1046">
        <f t="shared" si="403"/>
        <v>0</v>
      </c>
      <c r="AY1046">
        <f t="shared" si="404"/>
        <v>0</v>
      </c>
      <c r="AZ1046">
        <f t="shared" si="405"/>
        <v>0</v>
      </c>
      <c r="BA1046">
        <f t="shared" si="406"/>
        <v>0</v>
      </c>
    </row>
    <row r="1047" spans="1:53" ht="15" customHeight="1">
      <c r="A1047" s="5"/>
      <c r="B1047" s="6"/>
      <c r="C1047" s="19" t="s">
        <v>6989</v>
      </c>
      <c r="D1047" s="634" t="str">
        <f t="shared" si="407"/>
        <v/>
      </c>
      <c r="E1047" s="669"/>
      <c r="F1047" s="670"/>
      <c r="G1047" s="752" t="str">
        <f t="shared" si="408"/>
        <v/>
      </c>
      <c r="H1047" s="669"/>
      <c r="I1047" s="669"/>
      <c r="J1047" s="669"/>
      <c r="K1047" s="669"/>
      <c r="L1047" s="669"/>
      <c r="M1047" s="669"/>
      <c r="N1047" s="670"/>
      <c r="O1047" s="112"/>
      <c r="P1047" s="112"/>
      <c r="Q1047" s="112"/>
      <c r="R1047" s="112"/>
      <c r="S1047" s="112"/>
      <c r="T1047" s="112"/>
      <c r="U1047" s="112"/>
      <c r="V1047" s="112"/>
      <c r="W1047" s="112"/>
      <c r="X1047" s="112"/>
      <c r="Y1047" s="112"/>
      <c r="Z1047" s="112"/>
      <c r="AA1047" s="112"/>
      <c r="AB1047" s="112"/>
      <c r="AC1047" s="112"/>
      <c r="AD1047" s="112"/>
      <c r="AL1047">
        <f t="shared" si="391"/>
        <v>0</v>
      </c>
      <c r="AM1047">
        <f t="shared" si="392"/>
        <v>0</v>
      </c>
      <c r="AN1047">
        <f t="shared" si="393"/>
        <v>0</v>
      </c>
      <c r="AO1047">
        <f t="shared" si="394"/>
        <v>0</v>
      </c>
      <c r="AP1047">
        <f t="shared" si="395"/>
        <v>0</v>
      </c>
      <c r="AQ1047">
        <f t="shared" si="396"/>
        <v>0</v>
      </c>
      <c r="AR1047">
        <f t="shared" si="397"/>
        <v>0</v>
      </c>
      <c r="AS1047">
        <f t="shared" si="398"/>
        <v>0</v>
      </c>
      <c r="AT1047">
        <f t="shared" si="399"/>
        <v>0</v>
      </c>
      <c r="AU1047">
        <f t="shared" si="400"/>
        <v>0</v>
      </c>
      <c r="AV1047">
        <f t="shared" si="401"/>
        <v>0</v>
      </c>
      <c r="AW1047">
        <f t="shared" si="402"/>
        <v>0</v>
      </c>
      <c r="AX1047">
        <f t="shared" si="403"/>
        <v>0</v>
      </c>
      <c r="AY1047">
        <f t="shared" si="404"/>
        <v>0</v>
      </c>
      <c r="AZ1047">
        <f t="shared" si="405"/>
        <v>0</v>
      </c>
      <c r="BA1047">
        <f t="shared" si="406"/>
        <v>0</v>
      </c>
    </row>
    <row r="1048" spans="1:53" ht="15" customHeight="1">
      <c r="A1048" s="5"/>
      <c r="B1048" s="6"/>
      <c r="C1048" s="19" t="s">
        <v>6990</v>
      </c>
      <c r="D1048" s="634" t="str">
        <f t="shared" si="407"/>
        <v/>
      </c>
      <c r="E1048" s="669"/>
      <c r="F1048" s="670"/>
      <c r="G1048" s="752" t="str">
        <f t="shared" si="408"/>
        <v/>
      </c>
      <c r="H1048" s="669"/>
      <c r="I1048" s="669"/>
      <c r="J1048" s="669"/>
      <c r="K1048" s="669"/>
      <c r="L1048" s="669"/>
      <c r="M1048" s="669"/>
      <c r="N1048" s="670"/>
      <c r="O1048" s="112"/>
      <c r="P1048" s="112"/>
      <c r="Q1048" s="112"/>
      <c r="R1048" s="112"/>
      <c r="S1048" s="112"/>
      <c r="T1048" s="112"/>
      <c r="U1048" s="112"/>
      <c r="V1048" s="112"/>
      <c r="W1048" s="112"/>
      <c r="X1048" s="112"/>
      <c r="Y1048" s="112"/>
      <c r="Z1048" s="112"/>
      <c r="AA1048" s="112"/>
      <c r="AB1048" s="112"/>
      <c r="AC1048" s="112"/>
      <c r="AD1048" s="112"/>
      <c r="AL1048">
        <f t="shared" si="391"/>
        <v>0</v>
      </c>
      <c r="AM1048">
        <f t="shared" si="392"/>
        <v>0</v>
      </c>
      <c r="AN1048">
        <f t="shared" si="393"/>
        <v>0</v>
      </c>
      <c r="AO1048">
        <f t="shared" si="394"/>
        <v>0</v>
      </c>
      <c r="AP1048">
        <f t="shared" si="395"/>
        <v>0</v>
      </c>
      <c r="AQ1048">
        <f t="shared" si="396"/>
        <v>0</v>
      </c>
      <c r="AR1048">
        <f t="shared" si="397"/>
        <v>0</v>
      </c>
      <c r="AS1048">
        <f t="shared" si="398"/>
        <v>0</v>
      </c>
      <c r="AT1048">
        <f t="shared" si="399"/>
        <v>0</v>
      </c>
      <c r="AU1048">
        <f t="shared" si="400"/>
        <v>0</v>
      </c>
      <c r="AV1048">
        <f t="shared" si="401"/>
        <v>0</v>
      </c>
      <c r="AW1048">
        <f t="shared" si="402"/>
        <v>0</v>
      </c>
      <c r="AX1048">
        <f t="shared" si="403"/>
        <v>0</v>
      </c>
      <c r="AY1048">
        <f t="shared" si="404"/>
        <v>0</v>
      </c>
      <c r="AZ1048">
        <f t="shared" si="405"/>
        <v>0</v>
      </c>
      <c r="BA1048">
        <f t="shared" si="406"/>
        <v>0</v>
      </c>
    </row>
    <row r="1049" spans="1:53" ht="15" customHeight="1">
      <c r="A1049" s="5"/>
      <c r="B1049" s="6"/>
      <c r="C1049" s="19" t="s">
        <v>6991</v>
      </c>
      <c r="D1049" s="634" t="str">
        <f t="shared" si="407"/>
        <v/>
      </c>
      <c r="E1049" s="669"/>
      <c r="F1049" s="670"/>
      <c r="G1049" s="752" t="str">
        <f t="shared" si="408"/>
        <v/>
      </c>
      <c r="H1049" s="669"/>
      <c r="I1049" s="669"/>
      <c r="J1049" s="669"/>
      <c r="K1049" s="669"/>
      <c r="L1049" s="669"/>
      <c r="M1049" s="669"/>
      <c r="N1049" s="670"/>
      <c r="O1049" s="112"/>
      <c r="P1049" s="112"/>
      <c r="Q1049" s="112"/>
      <c r="R1049" s="112"/>
      <c r="S1049" s="112"/>
      <c r="T1049" s="112"/>
      <c r="U1049" s="112"/>
      <c r="V1049" s="112"/>
      <c r="W1049" s="112"/>
      <c r="X1049" s="112"/>
      <c r="Y1049" s="112"/>
      <c r="Z1049" s="112"/>
      <c r="AA1049" s="112"/>
      <c r="AB1049" s="112"/>
      <c r="AC1049" s="112"/>
      <c r="AD1049" s="112"/>
      <c r="AL1049">
        <f t="shared" si="391"/>
        <v>0</v>
      </c>
      <c r="AM1049">
        <f t="shared" si="392"/>
        <v>0</v>
      </c>
      <c r="AN1049">
        <f t="shared" si="393"/>
        <v>0</v>
      </c>
      <c r="AO1049">
        <f t="shared" si="394"/>
        <v>0</v>
      </c>
      <c r="AP1049">
        <f t="shared" si="395"/>
        <v>0</v>
      </c>
      <c r="AQ1049">
        <f t="shared" si="396"/>
        <v>0</v>
      </c>
      <c r="AR1049">
        <f t="shared" si="397"/>
        <v>0</v>
      </c>
      <c r="AS1049">
        <f t="shared" si="398"/>
        <v>0</v>
      </c>
      <c r="AT1049">
        <f t="shared" si="399"/>
        <v>0</v>
      </c>
      <c r="AU1049">
        <f t="shared" si="400"/>
        <v>0</v>
      </c>
      <c r="AV1049">
        <f t="shared" si="401"/>
        <v>0</v>
      </c>
      <c r="AW1049">
        <f t="shared" si="402"/>
        <v>0</v>
      </c>
      <c r="AX1049">
        <f t="shared" si="403"/>
        <v>0</v>
      </c>
      <c r="AY1049">
        <f t="shared" si="404"/>
        <v>0</v>
      </c>
      <c r="AZ1049">
        <f t="shared" si="405"/>
        <v>0</v>
      </c>
      <c r="BA1049">
        <f t="shared" si="406"/>
        <v>0</v>
      </c>
    </row>
    <row r="1050" spans="1:53" ht="15" customHeight="1">
      <c r="A1050" s="5"/>
      <c r="B1050" s="6"/>
      <c r="C1050" s="19" t="s">
        <v>6992</v>
      </c>
      <c r="D1050" s="634" t="str">
        <f t="shared" si="407"/>
        <v/>
      </c>
      <c r="E1050" s="669"/>
      <c r="F1050" s="670"/>
      <c r="G1050" s="752" t="str">
        <f t="shared" si="408"/>
        <v/>
      </c>
      <c r="H1050" s="669"/>
      <c r="I1050" s="669"/>
      <c r="J1050" s="669"/>
      <c r="K1050" s="669"/>
      <c r="L1050" s="669"/>
      <c r="M1050" s="669"/>
      <c r="N1050" s="670"/>
      <c r="O1050" s="112"/>
      <c r="P1050" s="112"/>
      <c r="Q1050" s="112"/>
      <c r="R1050" s="112"/>
      <c r="S1050" s="112"/>
      <c r="T1050" s="112"/>
      <c r="U1050" s="112"/>
      <c r="V1050" s="112"/>
      <c r="W1050" s="112"/>
      <c r="X1050" s="112"/>
      <c r="Y1050" s="112"/>
      <c r="Z1050" s="112"/>
      <c r="AA1050" s="112"/>
      <c r="AB1050" s="112"/>
      <c r="AC1050" s="112"/>
      <c r="AD1050" s="112"/>
      <c r="AL1050">
        <f t="shared" si="391"/>
        <v>0</v>
      </c>
      <c r="AM1050">
        <f t="shared" si="392"/>
        <v>0</v>
      </c>
      <c r="AN1050">
        <f t="shared" si="393"/>
        <v>0</v>
      </c>
      <c r="AO1050">
        <f t="shared" si="394"/>
        <v>0</v>
      </c>
      <c r="AP1050">
        <f t="shared" si="395"/>
        <v>0</v>
      </c>
      <c r="AQ1050">
        <f t="shared" si="396"/>
        <v>0</v>
      </c>
      <c r="AR1050">
        <f t="shared" si="397"/>
        <v>0</v>
      </c>
      <c r="AS1050">
        <f t="shared" si="398"/>
        <v>0</v>
      </c>
      <c r="AT1050">
        <f t="shared" si="399"/>
        <v>0</v>
      </c>
      <c r="AU1050">
        <f t="shared" si="400"/>
        <v>0</v>
      </c>
      <c r="AV1050">
        <f t="shared" si="401"/>
        <v>0</v>
      </c>
      <c r="AW1050">
        <f t="shared" si="402"/>
        <v>0</v>
      </c>
      <c r="AX1050">
        <f t="shared" si="403"/>
        <v>0</v>
      </c>
      <c r="AY1050">
        <f t="shared" si="404"/>
        <v>0</v>
      </c>
      <c r="AZ1050">
        <f t="shared" si="405"/>
        <v>0</v>
      </c>
      <c r="BA1050">
        <f t="shared" si="406"/>
        <v>0</v>
      </c>
    </row>
    <row r="1051" spans="1:53" ht="15" customHeight="1">
      <c r="A1051" s="5"/>
      <c r="B1051" s="6"/>
      <c r="C1051" s="19" t="s">
        <v>6993</v>
      </c>
      <c r="D1051" s="634" t="str">
        <f t="shared" si="407"/>
        <v/>
      </c>
      <c r="E1051" s="669"/>
      <c r="F1051" s="670"/>
      <c r="G1051" s="752" t="str">
        <f t="shared" si="408"/>
        <v/>
      </c>
      <c r="H1051" s="669"/>
      <c r="I1051" s="669"/>
      <c r="J1051" s="669"/>
      <c r="K1051" s="669"/>
      <c r="L1051" s="669"/>
      <c r="M1051" s="669"/>
      <c r="N1051" s="670"/>
      <c r="O1051" s="112"/>
      <c r="P1051" s="112"/>
      <c r="Q1051" s="112"/>
      <c r="R1051" s="112"/>
      <c r="S1051" s="112"/>
      <c r="T1051" s="112"/>
      <c r="U1051" s="112"/>
      <c r="V1051" s="112"/>
      <c r="W1051" s="112"/>
      <c r="X1051" s="112"/>
      <c r="Y1051" s="112"/>
      <c r="Z1051" s="112"/>
      <c r="AA1051" s="112"/>
      <c r="AB1051" s="112"/>
      <c r="AC1051" s="112"/>
      <c r="AD1051" s="112"/>
      <c r="AL1051">
        <f t="shared" si="391"/>
        <v>0</v>
      </c>
      <c r="AM1051">
        <f t="shared" si="392"/>
        <v>0</v>
      </c>
      <c r="AN1051">
        <f t="shared" si="393"/>
        <v>0</v>
      </c>
      <c r="AO1051">
        <f t="shared" si="394"/>
        <v>0</v>
      </c>
      <c r="AP1051">
        <f t="shared" si="395"/>
        <v>0</v>
      </c>
      <c r="AQ1051">
        <f t="shared" si="396"/>
        <v>0</v>
      </c>
      <c r="AR1051">
        <f t="shared" si="397"/>
        <v>0</v>
      </c>
      <c r="AS1051">
        <f t="shared" si="398"/>
        <v>0</v>
      </c>
      <c r="AT1051">
        <f t="shared" si="399"/>
        <v>0</v>
      </c>
      <c r="AU1051">
        <f t="shared" si="400"/>
        <v>0</v>
      </c>
      <c r="AV1051">
        <f t="shared" si="401"/>
        <v>0</v>
      </c>
      <c r="AW1051">
        <f t="shared" si="402"/>
        <v>0</v>
      </c>
      <c r="AX1051">
        <f t="shared" si="403"/>
        <v>0</v>
      </c>
      <c r="AY1051">
        <f t="shared" si="404"/>
        <v>0</v>
      </c>
      <c r="AZ1051">
        <f t="shared" si="405"/>
        <v>0</v>
      </c>
      <c r="BA1051">
        <f t="shared" si="406"/>
        <v>0</v>
      </c>
    </row>
    <row r="1052" spans="1:53" ht="15" customHeight="1">
      <c r="A1052" s="5"/>
      <c r="B1052" s="6"/>
      <c r="C1052" s="19" t="s">
        <v>6994</v>
      </c>
      <c r="D1052" s="634" t="str">
        <f t="shared" si="407"/>
        <v/>
      </c>
      <c r="E1052" s="669"/>
      <c r="F1052" s="670"/>
      <c r="G1052" s="752" t="str">
        <f t="shared" si="408"/>
        <v/>
      </c>
      <c r="H1052" s="669"/>
      <c r="I1052" s="669"/>
      <c r="J1052" s="669"/>
      <c r="K1052" s="669"/>
      <c r="L1052" s="669"/>
      <c r="M1052" s="669"/>
      <c r="N1052" s="670"/>
      <c r="O1052" s="112"/>
      <c r="P1052" s="112"/>
      <c r="Q1052" s="112"/>
      <c r="R1052" s="112"/>
      <c r="S1052" s="112"/>
      <c r="T1052" s="112"/>
      <c r="U1052" s="112"/>
      <c r="V1052" s="112"/>
      <c r="W1052" s="112"/>
      <c r="X1052" s="112"/>
      <c r="Y1052" s="112"/>
      <c r="Z1052" s="112"/>
      <c r="AA1052" s="112"/>
      <c r="AB1052" s="112"/>
      <c r="AC1052" s="112"/>
      <c r="AD1052" s="112"/>
      <c r="AL1052">
        <f t="shared" si="391"/>
        <v>0</v>
      </c>
      <c r="AM1052">
        <f t="shared" si="392"/>
        <v>0</v>
      </c>
      <c r="AN1052">
        <f t="shared" si="393"/>
        <v>0</v>
      </c>
      <c r="AO1052">
        <f t="shared" si="394"/>
        <v>0</v>
      </c>
      <c r="AP1052">
        <f t="shared" si="395"/>
        <v>0</v>
      </c>
      <c r="AQ1052">
        <f t="shared" si="396"/>
        <v>0</v>
      </c>
      <c r="AR1052">
        <f t="shared" si="397"/>
        <v>0</v>
      </c>
      <c r="AS1052">
        <f t="shared" si="398"/>
        <v>0</v>
      </c>
      <c r="AT1052">
        <f t="shared" si="399"/>
        <v>0</v>
      </c>
      <c r="AU1052">
        <f t="shared" si="400"/>
        <v>0</v>
      </c>
      <c r="AV1052">
        <f t="shared" si="401"/>
        <v>0</v>
      </c>
      <c r="AW1052">
        <f t="shared" si="402"/>
        <v>0</v>
      </c>
      <c r="AX1052">
        <f t="shared" si="403"/>
        <v>0</v>
      </c>
      <c r="AY1052">
        <f t="shared" si="404"/>
        <v>0</v>
      </c>
      <c r="AZ1052">
        <f t="shared" si="405"/>
        <v>0</v>
      </c>
      <c r="BA1052">
        <f t="shared" si="406"/>
        <v>0</v>
      </c>
    </row>
    <row r="1053" spans="1:53" ht="15" customHeight="1">
      <c r="A1053" s="5"/>
      <c r="B1053" s="6"/>
      <c r="C1053" s="19" t="s">
        <v>6995</v>
      </c>
      <c r="D1053" s="634" t="str">
        <f t="shared" si="407"/>
        <v/>
      </c>
      <c r="E1053" s="669"/>
      <c r="F1053" s="670"/>
      <c r="G1053" s="752" t="str">
        <f t="shared" si="408"/>
        <v/>
      </c>
      <c r="H1053" s="669"/>
      <c r="I1053" s="669"/>
      <c r="J1053" s="669"/>
      <c r="K1053" s="669"/>
      <c r="L1053" s="669"/>
      <c r="M1053" s="669"/>
      <c r="N1053" s="670"/>
      <c r="O1053" s="112"/>
      <c r="P1053" s="112"/>
      <c r="Q1053" s="112"/>
      <c r="R1053" s="112"/>
      <c r="S1053" s="112"/>
      <c r="T1053" s="112"/>
      <c r="U1053" s="112"/>
      <c r="V1053" s="112"/>
      <c r="W1053" s="112"/>
      <c r="X1053" s="112"/>
      <c r="Y1053" s="112"/>
      <c r="Z1053" s="112"/>
      <c r="AA1053" s="112"/>
      <c r="AB1053" s="112"/>
      <c r="AC1053" s="112"/>
      <c r="AD1053" s="112"/>
      <c r="AL1053">
        <f t="shared" si="391"/>
        <v>0</v>
      </c>
      <c r="AM1053">
        <f t="shared" si="392"/>
        <v>0</v>
      </c>
      <c r="AN1053">
        <f t="shared" si="393"/>
        <v>0</v>
      </c>
      <c r="AO1053">
        <f t="shared" si="394"/>
        <v>0</v>
      </c>
      <c r="AP1053">
        <f t="shared" si="395"/>
        <v>0</v>
      </c>
      <c r="AQ1053">
        <f t="shared" si="396"/>
        <v>0</v>
      </c>
      <c r="AR1053">
        <f t="shared" si="397"/>
        <v>0</v>
      </c>
      <c r="AS1053">
        <f t="shared" si="398"/>
        <v>0</v>
      </c>
      <c r="AT1053">
        <f t="shared" si="399"/>
        <v>0</v>
      </c>
      <c r="AU1053">
        <f t="shared" si="400"/>
        <v>0</v>
      </c>
      <c r="AV1053">
        <f t="shared" si="401"/>
        <v>0</v>
      </c>
      <c r="AW1053">
        <f t="shared" si="402"/>
        <v>0</v>
      </c>
      <c r="AX1053">
        <f t="shared" si="403"/>
        <v>0</v>
      </c>
      <c r="AY1053">
        <f t="shared" si="404"/>
        <v>0</v>
      </c>
      <c r="AZ1053">
        <f t="shared" si="405"/>
        <v>0</v>
      </c>
      <c r="BA1053">
        <f t="shared" si="406"/>
        <v>0</v>
      </c>
    </row>
    <row r="1054" spans="1:53" ht="15" customHeight="1">
      <c r="A1054" s="5"/>
      <c r="B1054" s="6"/>
      <c r="C1054" s="19" t="s">
        <v>6996</v>
      </c>
      <c r="D1054" s="634" t="str">
        <f t="shared" si="407"/>
        <v/>
      </c>
      <c r="E1054" s="669"/>
      <c r="F1054" s="670"/>
      <c r="G1054" s="752" t="str">
        <f t="shared" si="408"/>
        <v/>
      </c>
      <c r="H1054" s="669"/>
      <c r="I1054" s="669"/>
      <c r="J1054" s="669"/>
      <c r="K1054" s="669"/>
      <c r="L1054" s="669"/>
      <c r="M1054" s="669"/>
      <c r="N1054" s="670"/>
      <c r="O1054" s="112"/>
      <c r="P1054" s="112"/>
      <c r="Q1054" s="112"/>
      <c r="R1054" s="112"/>
      <c r="S1054" s="112"/>
      <c r="T1054" s="112"/>
      <c r="U1054" s="112"/>
      <c r="V1054" s="112"/>
      <c r="W1054" s="112"/>
      <c r="X1054" s="112"/>
      <c r="Y1054" s="112"/>
      <c r="Z1054" s="112"/>
      <c r="AA1054" s="112"/>
      <c r="AB1054" s="112"/>
      <c r="AC1054" s="112"/>
      <c r="AD1054" s="112"/>
      <c r="AL1054">
        <f t="shared" si="391"/>
        <v>0</v>
      </c>
      <c r="AM1054">
        <f t="shared" si="392"/>
        <v>0</v>
      </c>
      <c r="AN1054">
        <f t="shared" si="393"/>
        <v>0</v>
      </c>
      <c r="AO1054">
        <f t="shared" si="394"/>
        <v>0</v>
      </c>
      <c r="AP1054">
        <f t="shared" si="395"/>
        <v>0</v>
      </c>
      <c r="AQ1054">
        <f t="shared" si="396"/>
        <v>0</v>
      </c>
      <c r="AR1054">
        <f t="shared" si="397"/>
        <v>0</v>
      </c>
      <c r="AS1054">
        <f t="shared" si="398"/>
        <v>0</v>
      </c>
      <c r="AT1054">
        <f t="shared" si="399"/>
        <v>0</v>
      </c>
      <c r="AU1054">
        <f t="shared" si="400"/>
        <v>0</v>
      </c>
      <c r="AV1054">
        <f t="shared" si="401"/>
        <v>0</v>
      </c>
      <c r="AW1054">
        <f t="shared" si="402"/>
        <v>0</v>
      </c>
      <c r="AX1054">
        <f t="shared" si="403"/>
        <v>0</v>
      </c>
      <c r="AY1054">
        <f t="shared" si="404"/>
        <v>0</v>
      </c>
      <c r="AZ1054">
        <f t="shared" si="405"/>
        <v>0</v>
      </c>
      <c r="BA1054">
        <f t="shared" si="406"/>
        <v>0</v>
      </c>
    </row>
    <row r="1055" spans="1:53" ht="15" customHeight="1">
      <c r="A1055" s="5"/>
      <c r="B1055" s="6"/>
      <c r="C1055" s="19" t="s">
        <v>6997</v>
      </c>
      <c r="D1055" s="634" t="str">
        <f t="shared" si="407"/>
        <v/>
      </c>
      <c r="E1055" s="669"/>
      <c r="F1055" s="670"/>
      <c r="G1055" s="752" t="str">
        <f t="shared" si="408"/>
        <v/>
      </c>
      <c r="H1055" s="669"/>
      <c r="I1055" s="669"/>
      <c r="J1055" s="669"/>
      <c r="K1055" s="669"/>
      <c r="L1055" s="669"/>
      <c r="M1055" s="669"/>
      <c r="N1055" s="670"/>
      <c r="O1055" s="112"/>
      <c r="P1055" s="112"/>
      <c r="Q1055" s="112"/>
      <c r="R1055" s="112"/>
      <c r="S1055" s="112"/>
      <c r="T1055" s="112"/>
      <c r="U1055" s="112"/>
      <c r="V1055" s="112"/>
      <c r="W1055" s="112"/>
      <c r="X1055" s="112"/>
      <c r="Y1055" s="112"/>
      <c r="Z1055" s="112"/>
      <c r="AA1055" s="112"/>
      <c r="AB1055" s="112"/>
      <c r="AC1055" s="112"/>
      <c r="AD1055" s="112"/>
      <c r="AL1055">
        <f t="shared" si="391"/>
        <v>0</v>
      </c>
      <c r="AM1055">
        <f t="shared" si="392"/>
        <v>0</v>
      </c>
      <c r="AN1055">
        <f t="shared" si="393"/>
        <v>0</v>
      </c>
      <c r="AO1055">
        <f t="shared" si="394"/>
        <v>0</v>
      </c>
      <c r="AP1055">
        <f t="shared" si="395"/>
        <v>0</v>
      </c>
      <c r="AQ1055">
        <f t="shared" si="396"/>
        <v>0</v>
      </c>
      <c r="AR1055">
        <f t="shared" si="397"/>
        <v>0</v>
      </c>
      <c r="AS1055">
        <f t="shared" si="398"/>
        <v>0</v>
      </c>
      <c r="AT1055">
        <f t="shared" si="399"/>
        <v>0</v>
      </c>
      <c r="AU1055">
        <f t="shared" si="400"/>
        <v>0</v>
      </c>
      <c r="AV1055">
        <f t="shared" si="401"/>
        <v>0</v>
      </c>
      <c r="AW1055">
        <f t="shared" si="402"/>
        <v>0</v>
      </c>
      <c r="AX1055">
        <f t="shared" si="403"/>
        <v>0</v>
      </c>
      <c r="AY1055">
        <f t="shared" si="404"/>
        <v>0</v>
      </c>
      <c r="AZ1055">
        <f t="shared" si="405"/>
        <v>0</v>
      </c>
      <c r="BA1055">
        <f t="shared" si="406"/>
        <v>0</v>
      </c>
    </row>
    <row r="1056" spans="1:53" ht="15" customHeight="1">
      <c r="A1056" s="5"/>
      <c r="B1056" s="6"/>
      <c r="C1056" s="19" t="s">
        <v>6998</v>
      </c>
      <c r="D1056" s="634" t="str">
        <f t="shared" si="407"/>
        <v/>
      </c>
      <c r="E1056" s="669"/>
      <c r="F1056" s="670"/>
      <c r="G1056" s="752" t="str">
        <f t="shared" si="408"/>
        <v/>
      </c>
      <c r="H1056" s="669"/>
      <c r="I1056" s="669"/>
      <c r="J1056" s="669"/>
      <c r="K1056" s="669"/>
      <c r="L1056" s="669"/>
      <c r="M1056" s="669"/>
      <c r="N1056" s="670"/>
      <c r="O1056" s="112"/>
      <c r="P1056" s="112"/>
      <c r="Q1056" s="112"/>
      <c r="R1056" s="112"/>
      <c r="S1056" s="112"/>
      <c r="T1056" s="112"/>
      <c r="U1056" s="112"/>
      <c r="V1056" s="112"/>
      <c r="W1056" s="112"/>
      <c r="X1056" s="112"/>
      <c r="Y1056" s="112"/>
      <c r="Z1056" s="112"/>
      <c r="AA1056" s="112"/>
      <c r="AB1056" s="112"/>
      <c r="AC1056" s="112"/>
      <c r="AD1056" s="112"/>
      <c r="AL1056">
        <f t="shared" si="391"/>
        <v>0</v>
      </c>
      <c r="AM1056">
        <f t="shared" si="392"/>
        <v>0</v>
      </c>
      <c r="AN1056">
        <f t="shared" si="393"/>
        <v>0</v>
      </c>
      <c r="AO1056">
        <f t="shared" si="394"/>
        <v>0</v>
      </c>
      <c r="AP1056">
        <f t="shared" si="395"/>
        <v>0</v>
      </c>
      <c r="AQ1056">
        <f t="shared" si="396"/>
        <v>0</v>
      </c>
      <c r="AR1056">
        <f t="shared" si="397"/>
        <v>0</v>
      </c>
      <c r="AS1056">
        <f t="shared" si="398"/>
        <v>0</v>
      </c>
      <c r="AT1056">
        <f t="shared" si="399"/>
        <v>0</v>
      </c>
      <c r="AU1056">
        <f t="shared" si="400"/>
        <v>0</v>
      </c>
      <c r="AV1056">
        <f t="shared" si="401"/>
        <v>0</v>
      </c>
      <c r="AW1056">
        <f t="shared" si="402"/>
        <v>0</v>
      </c>
      <c r="AX1056">
        <f t="shared" si="403"/>
        <v>0</v>
      </c>
      <c r="AY1056">
        <f t="shared" si="404"/>
        <v>0</v>
      </c>
      <c r="AZ1056">
        <f t="shared" si="405"/>
        <v>0</v>
      </c>
      <c r="BA1056">
        <f t="shared" si="406"/>
        <v>0</v>
      </c>
    </row>
    <row r="1057" spans="1:53" ht="15" customHeight="1">
      <c r="A1057" s="5"/>
      <c r="B1057" s="6"/>
      <c r="C1057" s="19" t="s">
        <v>6999</v>
      </c>
      <c r="D1057" s="634" t="str">
        <f t="shared" si="407"/>
        <v/>
      </c>
      <c r="E1057" s="669"/>
      <c r="F1057" s="670"/>
      <c r="G1057" s="752" t="str">
        <f t="shared" si="408"/>
        <v/>
      </c>
      <c r="H1057" s="669"/>
      <c r="I1057" s="669"/>
      <c r="J1057" s="669"/>
      <c r="K1057" s="669"/>
      <c r="L1057" s="669"/>
      <c r="M1057" s="669"/>
      <c r="N1057" s="670"/>
      <c r="O1057" s="112"/>
      <c r="P1057" s="112"/>
      <c r="Q1057" s="112"/>
      <c r="R1057" s="112"/>
      <c r="S1057" s="112"/>
      <c r="T1057" s="112"/>
      <c r="U1057" s="112"/>
      <c r="V1057" s="112"/>
      <c r="W1057" s="112"/>
      <c r="X1057" s="112"/>
      <c r="Y1057" s="112"/>
      <c r="Z1057" s="112"/>
      <c r="AA1057" s="112"/>
      <c r="AB1057" s="112"/>
      <c r="AC1057" s="112"/>
      <c r="AD1057" s="112"/>
      <c r="AL1057">
        <f t="shared" si="391"/>
        <v>0</v>
      </c>
      <c r="AM1057">
        <f t="shared" si="392"/>
        <v>0</v>
      </c>
      <c r="AN1057">
        <f t="shared" si="393"/>
        <v>0</v>
      </c>
      <c r="AO1057">
        <f t="shared" si="394"/>
        <v>0</v>
      </c>
      <c r="AP1057">
        <f t="shared" si="395"/>
        <v>0</v>
      </c>
      <c r="AQ1057">
        <f t="shared" si="396"/>
        <v>0</v>
      </c>
      <c r="AR1057">
        <f t="shared" si="397"/>
        <v>0</v>
      </c>
      <c r="AS1057">
        <f t="shared" si="398"/>
        <v>0</v>
      </c>
      <c r="AT1057">
        <f t="shared" si="399"/>
        <v>0</v>
      </c>
      <c r="AU1057">
        <f t="shared" si="400"/>
        <v>0</v>
      </c>
      <c r="AV1057">
        <f t="shared" si="401"/>
        <v>0</v>
      </c>
      <c r="AW1057">
        <f t="shared" si="402"/>
        <v>0</v>
      </c>
      <c r="AX1057">
        <f t="shared" si="403"/>
        <v>0</v>
      </c>
      <c r="AY1057">
        <f t="shared" si="404"/>
        <v>0</v>
      </c>
      <c r="AZ1057">
        <f t="shared" si="405"/>
        <v>0</v>
      </c>
      <c r="BA1057">
        <f t="shared" si="406"/>
        <v>0</v>
      </c>
    </row>
    <row r="1058" spans="1:53" ht="15" customHeight="1">
      <c r="A1058" s="5"/>
      <c r="B1058" s="6"/>
      <c r="C1058" s="19" t="s">
        <v>7000</v>
      </c>
      <c r="D1058" s="634" t="str">
        <f t="shared" si="407"/>
        <v/>
      </c>
      <c r="E1058" s="669"/>
      <c r="F1058" s="670"/>
      <c r="G1058" s="752" t="str">
        <f t="shared" si="408"/>
        <v/>
      </c>
      <c r="H1058" s="669"/>
      <c r="I1058" s="669"/>
      <c r="J1058" s="669"/>
      <c r="K1058" s="669"/>
      <c r="L1058" s="669"/>
      <c r="M1058" s="669"/>
      <c r="N1058" s="670"/>
      <c r="O1058" s="112"/>
      <c r="P1058" s="112"/>
      <c r="Q1058" s="112"/>
      <c r="R1058" s="112"/>
      <c r="S1058" s="112"/>
      <c r="T1058" s="112"/>
      <c r="U1058" s="112"/>
      <c r="V1058" s="112"/>
      <c r="W1058" s="112"/>
      <c r="X1058" s="112"/>
      <c r="Y1058" s="112"/>
      <c r="Z1058" s="112"/>
      <c r="AA1058" s="112"/>
      <c r="AB1058" s="112"/>
      <c r="AC1058" s="112"/>
      <c r="AD1058" s="112"/>
      <c r="AL1058">
        <f t="shared" si="391"/>
        <v>0</v>
      </c>
      <c r="AM1058">
        <f t="shared" si="392"/>
        <v>0</v>
      </c>
      <c r="AN1058">
        <f t="shared" si="393"/>
        <v>0</v>
      </c>
      <c r="AO1058">
        <f t="shared" si="394"/>
        <v>0</v>
      </c>
      <c r="AP1058">
        <f t="shared" si="395"/>
        <v>0</v>
      </c>
      <c r="AQ1058">
        <f t="shared" si="396"/>
        <v>0</v>
      </c>
      <c r="AR1058">
        <f t="shared" si="397"/>
        <v>0</v>
      </c>
      <c r="AS1058">
        <f t="shared" si="398"/>
        <v>0</v>
      </c>
      <c r="AT1058">
        <f t="shared" si="399"/>
        <v>0</v>
      </c>
      <c r="AU1058">
        <f t="shared" si="400"/>
        <v>0</v>
      </c>
      <c r="AV1058">
        <f t="shared" si="401"/>
        <v>0</v>
      </c>
      <c r="AW1058">
        <f t="shared" si="402"/>
        <v>0</v>
      </c>
      <c r="AX1058">
        <f t="shared" si="403"/>
        <v>0</v>
      </c>
      <c r="AY1058">
        <f t="shared" si="404"/>
        <v>0</v>
      </c>
      <c r="AZ1058">
        <f t="shared" si="405"/>
        <v>0</v>
      </c>
      <c r="BA1058">
        <f t="shared" si="406"/>
        <v>0</v>
      </c>
    </row>
    <row r="1059" spans="1:53" ht="15" customHeight="1">
      <c r="A1059" s="5"/>
      <c r="B1059" s="6"/>
      <c r="C1059" s="19" t="s">
        <v>7001</v>
      </c>
      <c r="D1059" s="634" t="str">
        <f t="shared" si="407"/>
        <v/>
      </c>
      <c r="E1059" s="669"/>
      <c r="F1059" s="670"/>
      <c r="G1059" s="752" t="str">
        <f t="shared" si="408"/>
        <v/>
      </c>
      <c r="H1059" s="669"/>
      <c r="I1059" s="669"/>
      <c r="J1059" s="669"/>
      <c r="K1059" s="669"/>
      <c r="L1059" s="669"/>
      <c r="M1059" s="669"/>
      <c r="N1059" s="670"/>
      <c r="O1059" s="112"/>
      <c r="P1059" s="112"/>
      <c r="Q1059" s="112"/>
      <c r="R1059" s="112"/>
      <c r="S1059" s="112"/>
      <c r="T1059" s="112"/>
      <c r="U1059" s="112"/>
      <c r="V1059" s="112"/>
      <c r="W1059" s="112"/>
      <c r="X1059" s="112"/>
      <c r="Y1059" s="112"/>
      <c r="Z1059" s="112"/>
      <c r="AA1059" s="112"/>
      <c r="AB1059" s="112"/>
      <c r="AC1059" s="112"/>
      <c r="AD1059" s="112"/>
      <c r="AL1059">
        <f t="shared" si="391"/>
        <v>0</v>
      </c>
      <c r="AM1059">
        <f t="shared" si="392"/>
        <v>0</v>
      </c>
      <c r="AN1059">
        <f t="shared" si="393"/>
        <v>0</v>
      </c>
      <c r="AO1059">
        <f t="shared" si="394"/>
        <v>0</v>
      </c>
      <c r="AP1059">
        <f t="shared" si="395"/>
        <v>0</v>
      </c>
      <c r="AQ1059">
        <f t="shared" si="396"/>
        <v>0</v>
      </c>
      <c r="AR1059">
        <f t="shared" si="397"/>
        <v>0</v>
      </c>
      <c r="AS1059">
        <f t="shared" si="398"/>
        <v>0</v>
      </c>
      <c r="AT1059">
        <f t="shared" si="399"/>
        <v>0</v>
      </c>
      <c r="AU1059">
        <f t="shared" si="400"/>
        <v>0</v>
      </c>
      <c r="AV1059">
        <f t="shared" si="401"/>
        <v>0</v>
      </c>
      <c r="AW1059">
        <f t="shared" si="402"/>
        <v>0</v>
      </c>
      <c r="AX1059">
        <f t="shared" si="403"/>
        <v>0</v>
      </c>
      <c r="AY1059">
        <f t="shared" si="404"/>
        <v>0</v>
      </c>
      <c r="AZ1059">
        <f t="shared" si="405"/>
        <v>0</v>
      </c>
      <c r="BA1059">
        <f t="shared" si="406"/>
        <v>0</v>
      </c>
    </row>
    <row r="1060" spans="1:53" ht="15" customHeight="1">
      <c r="A1060" s="5"/>
      <c r="B1060" s="6"/>
      <c r="C1060" s="19" t="s">
        <v>7002</v>
      </c>
      <c r="D1060" s="634" t="str">
        <f t="shared" si="407"/>
        <v/>
      </c>
      <c r="E1060" s="669"/>
      <c r="F1060" s="670"/>
      <c r="G1060" s="752" t="str">
        <f t="shared" si="408"/>
        <v/>
      </c>
      <c r="H1060" s="669"/>
      <c r="I1060" s="669"/>
      <c r="J1060" s="669"/>
      <c r="K1060" s="669"/>
      <c r="L1060" s="669"/>
      <c r="M1060" s="669"/>
      <c r="N1060" s="670"/>
      <c r="O1060" s="112"/>
      <c r="P1060" s="112"/>
      <c r="Q1060" s="112"/>
      <c r="R1060" s="112"/>
      <c r="S1060" s="112"/>
      <c r="T1060" s="112"/>
      <c r="U1060" s="112"/>
      <c r="V1060" s="112"/>
      <c r="W1060" s="112"/>
      <c r="X1060" s="112"/>
      <c r="Y1060" s="112"/>
      <c r="Z1060" s="112"/>
      <c r="AA1060" s="112"/>
      <c r="AB1060" s="112"/>
      <c r="AC1060" s="112"/>
      <c r="AD1060" s="112"/>
      <c r="AL1060">
        <f t="shared" si="391"/>
        <v>0</v>
      </c>
      <c r="AM1060">
        <f t="shared" si="392"/>
        <v>0</v>
      </c>
      <c r="AN1060">
        <f t="shared" si="393"/>
        <v>0</v>
      </c>
      <c r="AO1060">
        <f t="shared" si="394"/>
        <v>0</v>
      </c>
      <c r="AP1060">
        <f t="shared" si="395"/>
        <v>0</v>
      </c>
      <c r="AQ1060">
        <f t="shared" si="396"/>
        <v>0</v>
      </c>
      <c r="AR1060">
        <f t="shared" si="397"/>
        <v>0</v>
      </c>
      <c r="AS1060">
        <f t="shared" si="398"/>
        <v>0</v>
      </c>
      <c r="AT1060">
        <f t="shared" si="399"/>
        <v>0</v>
      </c>
      <c r="AU1060">
        <f t="shared" si="400"/>
        <v>0</v>
      </c>
      <c r="AV1060">
        <f t="shared" si="401"/>
        <v>0</v>
      </c>
      <c r="AW1060">
        <f t="shared" si="402"/>
        <v>0</v>
      </c>
      <c r="AX1060">
        <f t="shared" si="403"/>
        <v>0</v>
      </c>
      <c r="AY1060">
        <f t="shared" si="404"/>
        <v>0</v>
      </c>
      <c r="AZ1060">
        <f t="shared" si="405"/>
        <v>0</v>
      </c>
      <c r="BA1060">
        <f t="shared" si="406"/>
        <v>0</v>
      </c>
    </row>
    <row r="1061" spans="1:53" ht="15" customHeight="1">
      <c r="A1061" s="5"/>
      <c r="B1061" s="6"/>
      <c r="C1061" s="19" t="s">
        <v>7003</v>
      </c>
      <c r="D1061" s="634" t="str">
        <f t="shared" si="407"/>
        <v/>
      </c>
      <c r="E1061" s="669"/>
      <c r="F1061" s="670"/>
      <c r="G1061" s="752" t="str">
        <f t="shared" si="408"/>
        <v/>
      </c>
      <c r="H1061" s="669"/>
      <c r="I1061" s="669"/>
      <c r="J1061" s="669"/>
      <c r="K1061" s="669"/>
      <c r="L1061" s="669"/>
      <c r="M1061" s="669"/>
      <c r="N1061" s="670"/>
      <c r="O1061" s="112"/>
      <c r="P1061" s="112"/>
      <c r="Q1061" s="112"/>
      <c r="R1061" s="112"/>
      <c r="S1061" s="112"/>
      <c r="T1061" s="112"/>
      <c r="U1061" s="112"/>
      <c r="V1061" s="112"/>
      <c r="W1061" s="112"/>
      <c r="X1061" s="112"/>
      <c r="Y1061" s="112"/>
      <c r="Z1061" s="112"/>
      <c r="AA1061" s="112"/>
      <c r="AB1061" s="112"/>
      <c r="AC1061" s="112"/>
      <c r="AD1061" s="112"/>
      <c r="AL1061">
        <f t="shared" si="391"/>
        <v>0</v>
      </c>
      <c r="AM1061">
        <f t="shared" si="392"/>
        <v>0</v>
      </c>
      <c r="AN1061">
        <f t="shared" si="393"/>
        <v>0</v>
      </c>
      <c r="AO1061">
        <f t="shared" si="394"/>
        <v>0</v>
      </c>
      <c r="AP1061">
        <f t="shared" si="395"/>
        <v>0</v>
      </c>
      <c r="AQ1061">
        <f t="shared" si="396"/>
        <v>0</v>
      </c>
      <c r="AR1061">
        <f t="shared" si="397"/>
        <v>0</v>
      </c>
      <c r="AS1061">
        <f t="shared" si="398"/>
        <v>0</v>
      </c>
      <c r="AT1061">
        <f t="shared" si="399"/>
        <v>0</v>
      </c>
      <c r="AU1061">
        <f t="shared" si="400"/>
        <v>0</v>
      </c>
      <c r="AV1061">
        <f t="shared" si="401"/>
        <v>0</v>
      </c>
      <c r="AW1061">
        <f t="shared" si="402"/>
        <v>0</v>
      </c>
      <c r="AX1061">
        <f t="shared" si="403"/>
        <v>0</v>
      </c>
      <c r="AY1061">
        <f t="shared" si="404"/>
        <v>0</v>
      </c>
      <c r="AZ1061">
        <f t="shared" si="405"/>
        <v>0</v>
      </c>
      <c r="BA1061">
        <f t="shared" si="406"/>
        <v>0</v>
      </c>
    </row>
    <row r="1062" spans="1:53" ht="15" customHeight="1">
      <c r="A1062" s="5"/>
      <c r="B1062" s="6"/>
      <c r="C1062" s="19" t="s">
        <v>7004</v>
      </c>
      <c r="D1062" s="634" t="str">
        <f t="shared" si="407"/>
        <v/>
      </c>
      <c r="E1062" s="669"/>
      <c r="F1062" s="670"/>
      <c r="G1062" s="752" t="str">
        <f t="shared" si="408"/>
        <v/>
      </c>
      <c r="H1062" s="669"/>
      <c r="I1062" s="669"/>
      <c r="J1062" s="669"/>
      <c r="K1062" s="669"/>
      <c r="L1062" s="669"/>
      <c r="M1062" s="669"/>
      <c r="N1062" s="670"/>
      <c r="O1062" s="112"/>
      <c r="P1062" s="112"/>
      <c r="Q1062" s="112"/>
      <c r="R1062" s="112"/>
      <c r="S1062" s="112"/>
      <c r="T1062" s="112"/>
      <c r="U1062" s="112"/>
      <c r="V1062" s="112"/>
      <c r="W1062" s="112"/>
      <c r="X1062" s="112"/>
      <c r="Y1062" s="112"/>
      <c r="Z1062" s="112"/>
      <c r="AA1062" s="112"/>
      <c r="AB1062" s="112"/>
      <c r="AC1062" s="112"/>
      <c r="AD1062" s="112"/>
      <c r="AL1062">
        <f t="shared" si="391"/>
        <v>0</v>
      </c>
      <c r="AM1062">
        <f t="shared" si="392"/>
        <v>0</v>
      </c>
      <c r="AN1062">
        <f t="shared" si="393"/>
        <v>0</v>
      </c>
      <c r="AO1062">
        <f t="shared" si="394"/>
        <v>0</v>
      </c>
      <c r="AP1062">
        <f t="shared" si="395"/>
        <v>0</v>
      </c>
      <c r="AQ1062">
        <f t="shared" si="396"/>
        <v>0</v>
      </c>
      <c r="AR1062">
        <f t="shared" si="397"/>
        <v>0</v>
      </c>
      <c r="AS1062">
        <f t="shared" si="398"/>
        <v>0</v>
      </c>
      <c r="AT1062">
        <f t="shared" si="399"/>
        <v>0</v>
      </c>
      <c r="AU1062">
        <f t="shared" si="400"/>
        <v>0</v>
      </c>
      <c r="AV1062">
        <f t="shared" si="401"/>
        <v>0</v>
      </c>
      <c r="AW1062">
        <f t="shared" si="402"/>
        <v>0</v>
      </c>
      <c r="AX1062">
        <f t="shared" si="403"/>
        <v>0</v>
      </c>
      <c r="AY1062">
        <f t="shared" si="404"/>
        <v>0</v>
      </c>
      <c r="AZ1062">
        <f t="shared" si="405"/>
        <v>0</v>
      </c>
      <c r="BA1062">
        <f t="shared" si="406"/>
        <v>0</v>
      </c>
    </row>
    <row r="1063" spans="1:53" ht="15" customHeight="1">
      <c r="A1063" s="5"/>
      <c r="B1063" s="6"/>
      <c r="C1063" s="19" t="s">
        <v>7005</v>
      </c>
      <c r="D1063" s="634" t="str">
        <f t="shared" si="407"/>
        <v/>
      </c>
      <c r="E1063" s="669"/>
      <c r="F1063" s="670"/>
      <c r="G1063" s="752" t="str">
        <f t="shared" si="408"/>
        <v/>
      </c>
      <c r="H1063" s="669"/>
      <c r="I1063" s="669"/>
      <c r="J1063" s="669"/>
      <c r="K1063" s="669"/>
      <c r="L1063" s="669"/>
      <c r="M1063" s="669"/>
      <c r="N1063" s="670"/>
      <c r="O1063" s="112"/>
      <c r="P1063" s="112"/>
      <c r="Q1063" s="112"/>
      <c r="R1063" s="112"/>
      <c r="S1063" s="112"/>
      <c r="T1063" s="112"/>
      <c r="U1063" s="112"/>
      <c r="V1063" s="112"/>
      <c r="W1063" s="112"/>
      <c r="X1063" s="112"/>
      <c r="Y1063" s="112"/>
      <c r="Z1063" s="112"/>
      <c r="AA1063" s="112"/>
      <c r="AB1063" s="112"/>
      <c r="AC1063" s="112"/>
      <c r="AD1063" s="112"/>
      <c r="AL1063">
        <f t="shared" si="391"/>
        <v>0</v>
      </c>
      <c r="AM1063">
        <f t="shared" si="392"/>
        <v>0</v>
      </c>
      <c r="AN1063">
        <f t="shared" si="393"/>
        <v>0</v>
      </c>
      <c r="AO1063">
        <f t="shared" si="394"/>
        <v>0</v>
      </c>
      <c r="AP1063">
        <f t="shared" si="395"/>
        <v>0</v>
      </c>
      <c r="AQ1063">
        <f t="shared" si="396"/>
        <v>0</v>
      </c>
      <c r="AR1063">
        <f t="shared" si="397"/>
        <v>0</v>
      </c>
      <c r="AS1063">
        <f t="shared" si="398"/>
        <v>0</v>
      </c>
      <c r="AT1063">
        <f t="shared" si="399"/>
        <v>0</v>
      </c>
      <c r="AU1063">
        <f t="shared" si="400"/>
        <v>0</v>
      </c>
      <c r="AV1063">
        <f t="shared" si="401"/>
        <v>0</v>
      </c>
      <c r="AW1063">
        <f t="shared" si="402"/>
        <v>0</v>
      </c>
      <c r="AX1063">
        <f t="shared" si="403"/>
        <v>0</v>
      </c>
      <c r="AY1063">
        <f t="shared" si="404"/>
        <v>0</v>
      </c>
      <c r="AZ1063">
        <f t="shared" si="405"/>
        <v>0</v>
      </c>
      <c r="BA1063">
        <f t="shared" si="406"/>
        <v>0</v>
      </c>
    </row>
    <row r="1064" spans="1:53" ht="15" customHeight="1">
      <c r="A1064" s="5"/>
      <c r="B1064" s="6"/>
      <c r="C1064" s="19" t="s">
        <v>7006</v>
      </c>
      <c r="D1064" s="634" t="str">
        <f t="shared" si="407"/>
        <v/>
      </c>
      <c r="E1064" s="669"/>
      <c r="F1064" s="670"/>
      <c r="G1064" s="752" t="str">
        <f t="shared" si="408"/>
        <v/>
      </c>
      <c r="H1064" s="669"/>
      <c r="I1064" s="669"/>
      <c r="J1064" s="669"/>
      <c r="K1064" s="669"/>
      <c r="L1064" s="669"/>
      <c r="M1064" s="669"/>
      <c r="N1064" s="670"/>
      <c r="O1064" s="112"/>
      <c r="P1064" s="112"/>
      <c r="Q1064" s="112"/>
      <c r="R1064" s="112"/>
      <c r="S1064" s="112"/>
      <c r="T1064" s="112"/>
      <c r="U1064" s="112"/>
      <c r="V1064" s="112"/>
      <c r="W1064" s="112"/>
      <c r="X1064" s="112"/>
      <c r="Y1064" s="112"/>
      <c r="Z1064" s="112"/>
      <c r="AA1064" s="112"/>
      <c r="AB1064" s="112"/>
      <c r="AC1064" s="112"/>
      <c r="AD1064" s="112"/>
      <c r="AL1064">
        <f t="shared" si="391"/>
        <v>0</v>
      </c>
      <c r="AM1064">
        <f t="shared" si="392"/>
        <v>0</v>
      </c>
      <c r="AN1064">
        <f t="shared" si="393"/>
        <v>0</v>
      </c>
      <c r="AO1064">
        <f t="shared" si="394"/>
        <v>0</v>
      </c>
      <c r="AP1064">
        <f t="shared" si="395"/>
        <v>0</v>
      </c>
      <c r="AQ1064">
        <f t="shared" si="396"/>
        <v>0</v>
      </c>
      <c r="AR1064">
        <f t="shared" si="397"/>
        <v>0</v>
      </c>
      <c r="AS1064">
        <f t="shared" si="398"/>
        <v>0</v>
      </c>
      <c r="AT1064">
        <f t="shared" si="399"/>
        <v>0</v>
      </c>
      <c r="AU1064">
        <f t="shared" si="400"/>
        <v>0</v>
      </c>
      <c r="AV1064">
        <f t="shared" si="401"/>
        <v>0</v>
      </c>
      <c r="AW1064">
        <f t="shared" si="402"/>
        <v>0</v>
      </c>
      <c r="AX1064">
        <f t="shared" si="403"/>
        <v>0</v>
      </c>
      <c r="AY1064">
        <f t="shared" si="404"/>
        <v>0</v>
      </c>
      <c r="AZ1064">
        <f t="shared" si="405"/>
        <v>0</v>
      </c>
      <c r="BA1064">
        <f t="shared" si="406"/>
        <v>0</v>
      </c>
    </row>
    <row r="1065" spans="1:53" ht="15" customHeight="1">
      <c r="A1065" s="5"/>
      <c r="B1065" s="6"/>
      <c r="C1065" s="19" t="s">
        <v>7007</v>
      </c>
      <c r="D1065" s="634" t="str">
        <f t="shared" si="407"/>
        <v/>
      </c>
      <c r="E1065" s="669"/>
      <c r="F1065" s="670"/>
      <c r="G1065" s="752" t="str">
        <f t="shared" si="408"/>
        <v/>
      </c>
      <c r="H1065" s="669"/>
      <c r="I1065" s="669"/>
      <c r="J1065" s="669"/>
      <c r="K1065" s="669"/>
      <c r="L1065" s="669"/>
      <c r="M1065" s="669"/>
      <c r="N1065" s="670"/>
      <c r="O1065" s="112"/>
      <c r="P1065" s="112"/>
      <c r="Q1065" s="112"/>
      <c r="R1065" s="112"/>
      <c r="S1065" s="112"/>
      <c r="T1065" s="112"/>
      <c r="U1065" s="112"/>
      <c r="V1065" s="112"/>
      <c r="W1065" s="112"/>
      <c r="X1065" s="112"/>
      <c r="Y1065" s="112"/>
      <c r="Z1065" s="112"/>
      <c r="AA1065" s="112"/>
      <c r="AB1065" s="112"/>
      <c r="AC1065" s="112"/>
      <c r="AD1065" s="112"/>
      <c r="AL1065">
        <f t="shared" si="391"/>
        <v>0</v>
      </c>
      <c r="AM1065">
        <f t="shared" si="392"/>
        <v>0</v>
      </c>
      <c r="AN1065">
        <f t="shared" si="393"/>
        <v>0</v>
      </c>
      <c r="AO1065">
        <f t="shared" si="394"/>
        <v>0</v>
      </c>
      <c r="AP1065">
        <f t="shared" si="395"/>
        <v>0</v>
      </c>
      <c r="AQ1065">
        <f t="shared" si="396"/>
        <v>0</v>
      </c>
      <c r="AR1065">
        <f t="shared" si="397"/>
        <v>0</v>
      </c>
      <c r="AS1065">
        <f t="shared" si="398"/>
        <v>0</v>
      </c>
      <c r="AT1065">
        <f t="shared" si="399"/>
        <v>0</v>
      </c>
      <c r="AU1065">
        <f t="shared" si="400"/>
        <v>0</v>
      </c>
      <c r="AV1065">
        <f t="shared" si="401"/>
        <v>0</v>
      </c>
      <c r="AW1065">
        <f t="shared" si="402"/>
        <v>0</v>
      </c>
      <c r="AX1065">
        <f t="shared" si="403"/>
        <v>0</v>
      </c>
      <c r="AY1065">
        <f t="shared" si="404"/>
        <v>0</v>
      </c>
      <c r="AZ1065">
        <f t="shared" si="405"/>
        <v>0</v>
      </c>
      <c r="BA1065">
        <f t="shared" si="406"/>
        <v>0</v>
      </c>
    </row>
    <row r="1066" spans="1:53" ht="15" customHeight="1">
      <c r="A1066" s="5"/>
      <c r="B1066" s="6"/>
      <c r="C1066" s="19" t="s">
        <v>7008</v>
      </c>
      <c r="D1066" s="634" t="str">
        <f t="shared" si="407"/>
        <v/>
      </c>
      <c r="E1066" s="669"/>
      <c r="F1066" s="670"/>
      <c r="G1066" s="752" t="str">
        <f t="shared" si="408"/>
        <v/>
      </c>
      <c r="H1066" s="669"/>
      <c r="I1066" s="669"/>
      <c r="J1066" s="669"/>
      <c r="K1066" s="669"/>
      <c r="L1066" s="669"/>
      <c r="M1066" s="669"/>
      <c r="N1066" s="670"/>
      <c r="O1066" s="112"/>
      <c r="P1066" s="112"/>
      <c r="Q1066" s="112"/>
      <c r="R1066" s="112"/>
      <c r="S1066" s="112"/>
      <c r="T1066" s="112"/>
      <c r="U1066" s="112"/>
      <c r="V1066" s="112"/>
      <c r="W1066" s="112"/>
      <c r="X1066" s="112"/>
      <c r="Y1066" s="112"/>
      <c r="Z1066" s="112"/>
      <c r="AA1066" s="112"/>
      <c r="AB1066" s="112"/>
      <c r="AC1066" s="112"/>
      <c r="AD1066" s="112"/>
      <c r="AL1066">
        <f t="shared" si="391"/>
        <v>0</v>
      </c>
      <c r="AM1066">
        <f t="shared" si="392"/>
        <v>0</v>
      </c>
      <c r="AN1066">
        <f t="shared" si="393"/>
        <v>0</v>
      </c>
      <c r="AO1066">
        <f t="shared" si="394"/>
        <v>0</v>
      </c>
      <c r="AP1066">
        <f t="shared" si="395"/>
        <v>0</v>
      </c>
      <c r="AQ1066">
        <f t="shared" si="396"/>
        <v>0</v>
      </c>
      <c r="AR1066">
        <f t="shared" si="397"/>
        <v>0</v>
      </c>
      <c r="AS1066">
        <f t="shared" si="398"/>
        <v>0</v>
      </c>
      <c r="AT1066">
        <f t="shared" si="399"/>
        <v>0</v>
      </c>
      <c r="AU1066">
        <f t="shared" si="400"/>
        <v>0</v>
      </c>
      <c r="AV1066">
        <f t="shared" si="401"/>
        <v>0</v>
      </c>
      <c r="AW1066">
        <f t="shared" si="402"/>
        <v>0</v>
      </c>
      <c r="AX1066">
        <f t="shared" si="403"/>
        <v>0</v>
      </c>
      <c r="AY1066">
        <f t="shared" si="404"/>
        <v>0</v>
      </c>
      <c r="AZ1066">
        <f t="shared" si="405"/>
        <v>0</v>
      </c>
      <c r="BA1066">
        <f t="shared" si="406"/>
        <v>0</v>
      </c>
    </row>
    <row r="1067" spans="1:53" ht="15" customHeight="1">
      <c r="A1067" s="5"/>
      <c r="B1067" s="6"/>
      <c r="C1067" s="19" t="s">
        <v>7009</v>
      </c>
      <c r="D1067" s="634" t="str">
        <f t="shared" si="407"/>
        <v/>
      </c>
      <c r="E1067" s="669"/>
      <c r="F1067" s="670"/>
      <c r="G1067" s="752" t="str">
        <f t="shared" si="408"/>
        <v/>
      </c>
      <c r="H1067" s="669"/>
      <c r="I1067" s="669"/>
      <c r="J1067" s="669"/>
      <c r="K1067" s="669"/>
      <c r="L1067" s="669"/>
      <c r="M1067" s="669"/>
      <c r="N1067" s="670"/>
      <c r="O1067" s="112"/>
      <c r="P1067" s="112"/>
      <c r="Q1067" s="112"/>
      <c r="R1067" s="112"/>
      <c r="S1067" s="112"/>
      <c r="T1067" s="112"/>
      <c r="U1067" s="112"/>
      <c r="V1067" s="112"/>
      <c r="W1067" s="112"/>
      <c r="X1067" s="112"/>
      <c r="Y1067" s="112"/>
      <c r="Z1067" s="112"/>
      <c r="AA1067" s="112"/>
      <c r="AB1067" s="112"/>
      <c r="AC1067" s="112"/>
      <c r="AD1067" s="112"/>
      <c r="AL1067">
        <f t="shared" si="391"/>
        <v>0</v>
      </c>
      <c r="AM1067">
        <f t="shared" si="392"/>
        <v>0</v>
      </c>
      <c r="AN1067">
        <f t="shared" si="393"/>
        <v>0</v>
      </c>
      <c r="AO1067">
        <f t="shared" si="394"/>
        <v>0</v>
      </c>
      <c r="AP1067">
        <f t="shared" si="395"/>
        <v>0</v>
      </c>
      <c r="AQ1067">
        <f t="shared" si="396"/>
        <v>0</v>
      </c>
      <c r="AR1067">
        <f t="shared" si="397"/>
        <v>0</v>
      </c>
      <c r="AS1067">
        <f t="shared" si="398"/>
        <v>0</v>
      </c>
      <c r="AT1067">
        <f t="shared" si="399"/>
        <v>0</v>
      </c>
      <c r="AU1067">
        <f t="shared" si="400"/>
        <v>0</v>
      </c>
      <c r="AV1067">
        <f t="shared" si="401"/>
        <v>0</v>
      </c>
      <c r="AW1067">
        <f t="shared" si="402"/>
        <v>0</v>
      </c>
      <c r="AX1067">
        <f t="shared" si="403"/>
        <v>0</v>
      </c>
      <c r="AY1067">
        <f t="shared" si="404"/>
        <v>0</v>
      </c>
      <c r="AZ1067">
        <f t="shared" si="405"/>
        <v>0</v>
      </c>
      <c r="BA1067">
        <f t="shared" si="406"/>
        <v>0</v>
      </c>
    </row>
    <row r="1068" spans="1:53" ht="15" customHeight="1">
      <c r="A1068" s="5"/>
      <c r="B1068" s="6"/>
      <c r="C1068" s="19" t="s">
        <v>7010</v>
      </c>
      <c r="D1068" s="634" t="str">
        <f t="shared" si="407"/>
        <v/>
      </c>
      <c r="E1068" s="669"/>
      <c r="F1068" s="670"/>
      <c r="G1068" s="752" t="str">
        <f t="shared" si="408"/>
        <v/>
      </c>
      <c r="H1068" s="669"/>
      <c r="I1068" s="669"/>
      <c r="J1068" s="669"/>
      <c r="K1068" s="669"/>
      <c r="L1068" s="669"/>
      <c r="M1068" s="669"/>
      <c r="N1068" s="670"/>
      <c r="O1068" s="112"/>
      <c r="P1068" s="112"/>
      <c r="Q1068" s="112"/>
      <c r="R1068" s="112"/>
      <c r="S1068" s="112"/>
      <c r="T1068" s="112"/>
      <c r="U1068" s="112"/>
      <c r="V1068" s="112"/>
      <c r="W1068" s="112"/>
      <c r="X1068" s="112"/>
      <c r="Y1068" s="112"/>
      <c r="Z1068" s="112"/>
      <c r="AA1068" s="112"/>
      <c r="AB1068" s="112"/>
      <c r="AC1068" s="112"/>
      <c r="AD1068" s="112"/>
      <c r="AL1068">
        <f t="shared" si="391"/>
        <v>0</v>
      </c>
      <c r="AM1068">
        <f t="shared" si="392"/>
        <v>0</v>
      </c>
      <c r="AN1068">
        <f t="shared" si="393"/>
        <v>0</v>
      </c>
      <c r="AO1068">
        <f t="shared" si="394"/>
        <v>0</v>
      </c>
      <c r="AP1068">
        <f t="shared" si="395"/>
        <v>0</v>
      </c>
      <c r="AQ1068">
        <f t="shared" si="396"/>
        <v>0</v>
      </c>
      <c r="AR1068">
        <f t="shared" si="397"/>
        <v>0</v>
      </c>
      <c r="AS1068">
        <f t="shared" si="398"/>
        <v>0</v>
      </c>
      <c r="AT1068">
        <f t="shared" si="399"/>
        <v>0</v>
      </c>
      <c r="AU1068">
        <f t="shared" si="400"/>
        <v>0</v>
      </c>
      <c r="AV1068">
        <f t="shared" si="401"/>
        <v>0</v>
      </c>
      <c r="AW1068">
        <f t="shared" si="402"/>
        <v>0</v>
      </c>
      <c r="AX1068">
        <f t="shared" si="403"/>
        <v>0</v>
      </c>
      <c r="AY1068">
        <f t="shared" si="404"/>
        <v>0</v>
      </c>
      <c r="AZ1068">
        <f t="shared" si="405"/>
        <v>0</v>
      </c>
      <c r="BA1068">
        <f t="shared" si="406"/>
        <v>0</v>
      </c>
    </row>
    <row r="1069" spans="1:53" ht="15" customHeight="1">
      <c r="A1069" s="5"/>
      <c r="B1069" s="6"/>
      <c r="C1069" s="19" t="s">
        <v>7011</v>
      </c>
      <c r="D1069" s="634" t="str">
        <f t="shared" si="407"/>
        <v/>
      </c>
      <c r="E1069" s="669"/>
      <c r="F1069" s="670"/>
      <c r="G1069" s="752" t="str">
        <f t="shared" si="408"/>
        <v/>
      </c>
      <c r="H1069" s="669"/>
      <c r="I1069" s="669"/>
      <c r="J1069" s="669"/>
      <c r="K1069" s="669"/>
      <c r="L1069" s="669"/>
      <c r="M1069" s="669"/>
      <c r="N1069" s="670"/>
      <c r="O1069" s="112"/>
      <c r="P1069" s="112"/>
      <c r="Q1069" s="112"/>
      <c r="R1069" s="112"/>
      <c r="S1069" s="112"/>
      <c r="T1069" s="112"/>
      <c r="U1069" s="112"/>
      <c r="V1069" s="112"/>
      <c r="W1069" s="112"/>
      <c r="X1069" s="112"/>
      <c r="Y1069" s="112"/>
      <c r="Z1069" s="112"/>
      <c r="AA1069" s="112"/>
      <c r="AB1069" s="112"/>
      <c r="AC1069" s="112"/>
      <c r="AD1069" s="112"/>
      <c r="AL1069">
        <f t="shared" si="391"/>
        <v>0</v>
      </c>
      <c r="AM1069">
        <f t="shared" si="392"/>
        <v>0</v>
      </c>
      <c r="AN1069">
        <f t="shared" si="393"/>
        <v>0</v>
      </c>
      <c r="AO1069">
        <f t="shared" si="394"/>
        <v>0</v>
      </c>
      <c r="AP1069">
        <f t="shared" si="395"/>
        <v>0</v>
      </c>
      <c r="AQ1069">
        <f t="shared" si="396"/>
        <v>0</v>
      </c>
      <c r="AR1069">
        <f t="shared" si="397"/>
        <v>0</v>
      </c>
      <c r="AS1069">
        <f t="shared" si="398"/>
        <v>0</v>
      </c>
      <c r="AT1069">
        <f t="shared" si="399"/>
        <v>0</v>
      </c>
      <c r="AU1069">
        <f t="shared" si="400"/>
        <v>0</v>
      </c>
      <c r="AV1069">
        <f t="shared" si="401"/>
        <v>0</v>
      </c>
      <c r="AW1069">
        <f t="shared" si="402"/>
        <v>0</v>
      </c>
      <c r="AX1069">
        <f t="shared" si="403"/>
        <v>0</v>
      </c>
      <c r="AY1069">
        <f t="shared" si="404"/>
        <v>0</v>
      </c>
      <c r="AZ1069">
        <f t="shared" si="405"/>
        <v>0</v>
      </c>
      <c r="BA1069">
        <f t="shared" si="406"/>
        <v>0</v>
      </c>
    </row>
    <row r="1070" spans="1:53" ht="15" customHeight="1">
      <c r="A1070" s="5"/>
      <c r="B1070" s="6"/>
      <c r="C1070" s="19" t="s">
        <v>7012</v>
      </c>
      <c r="D1070" s="634" t="str">
        <f t="shared" si="407"/>
        <v/>
      </c>
      <c r="E1070" s="669"/>
      <c r="F1070" s="670"/>
      <c r="G1070" s="752" t="str">
        <f t="shared" si="408"/>
        <v/>
      </c>
      <c r="H1070" s="669"/>
      <c r="I1070" s="669"/>
      <c r="J1070" s="669"/>
      <c r="K1070" s="669"/>
      <c r="L1070" s="669"/>
      <c r="M1070" s="669"/>
      <c r="N1070" s="670"/>
      <c r="O1070" s="112"/>
      <c r="P1070" s="112"/>
      <c r="Q1070" s="112"/>
      <c r="R1070" s="112"/>
      <c r="S1070" s="112"/>
      <c r="T1070" s="112"/>
      <c r="U1070" s="112"/>
      <c r="V1070" s="112"/>
      <c r="W1070" s="112"/>
      <c r="X1070" s="112"/>
      <c r="Y1070" s="112"/>
      <c r="Z1070" s="112"/>
      <c r="AA1070" s="112"/>
      <c r="AB1070" s="112"/>
      <c r="AC1070" s="112"/>
      <c r="AD1070" s="112"/>
      <c r="AL1070">
        <f t="shared" si="391"/>
        <v>0</v>
      </c>
      <c r="AM1070">
        <f t="shared" si="392"/>
        <v>0</v>
      </c>
      <c r="AN1070">
        <f t="shared" si="393"/>
        <v>0</v>
      </c>
      <c r="AO1070">
        <f t="shared" si="394"/>
        <v>0</v>
      </c>
      <c r="AP1070">
        <f t="shared" si="395"/>
        <v>0</v>
      </c>
      <c r="AQ1070">
        <f t="shared" si="396"/>
        <v>0</v>
      </c>
      <c r="AR1070">
        <f t="shared" si="397"/>
        <v>0</v>
      </c>
      <c r="AS1070">
        <f t="shared" si="398"/>
        <v>0</v>
      </c>
      <c r="AT1070">
        <f t="shared" si="399"/>
        <v>0</v>
      </c>
      <c r="AU1070">
        <f t="shared" si="400"/>
        <v>0</v>
      </c>
      <c r="AV1070">
        <f t="shared" si="401"/>
        <v>0</v>
      </c>
      <c r="AW1070">
        <f t="shared" si="402"/>
        <v>0</v>
      </c>
      <c r="AX1070">
        <f t="shared" si="403"/>
        <v>0</v>
      </c>
      <c r="AY1070">
        <f t="shared" si="404"/>
        <v>0</v>
      </c>
      <c r="AZ1070">
        <f t="shared" si="405"/>
        <v>0</v>
      </c>
      <c r="BA1070">
        <f t="shared" si="406"/>
        <v>0</v>
      </c>
    </row>
    <row r="1071" spans="1:53" ht="15" customHeight="1">
      <c r="A1071" s="5"/>
      <c r="B1071" s="6"/>
      <c r="C1071" s="19" t="s">
        <v>7013</v>
      </c>
      <c r="D1071" s="634" t="str">
        <f t="shared" si="407"/>
        <v/>
      </c>
      <c r="E1071" s="669"/>
      <c r="F1071" s="670"/>
      <c r="G1071" s="752" t="str">
        <f t="shared" si="408"/>
        <v/>
      </c>
      <c r="H1071" s="669"/>
      <c r="I1071" s="669"/>
      <c r="J1071" s="669"/>
      <c r="K1071" s="669"/>
      <c r="L1071" s="669"/>
      <c r="M1071" s="669"/>
      <c r="N1071" s="670"/>
      <c r="O1071" s="112"/>
      <c r="P1071" s="112"/>
      <c r="Q1071" s="112"/>
      <c r="R1071" s="112"/>
      <c r="S1071" s="112"/>
      <c r="T1071" s="112"/>
      <c r="U1071" s="112"/>
      <c r="V1071" s="112"/>
      <c r="W1071" s="112"/>
      <c r="X1071" s="112"/>
      <c r="Y1071" s="112"/>
      <c r="Z1071" s="112"/>
      <c r="AA1071" s="112"/>
      <c r="AB1071" s="112"/>
      <c r="AC1071" s="112"/>
      <c r="AD1071" s="112"/>
      <c r="AL1071">
        <f t="shared" si="391"/>
        <v>0</v>
      </c>
      <c r="AM1071">
        <f t="shared" si="392"/>
        <v>0</v>
      </c>
      <c r="AN1071">
        <f t="shared" si="393"/>
        <v>0</v>
      </c>
      <c r="AO1071">
        <f t="shared" si="394"/>
        <v>0</v>
      </c>
      <c r="AP1071">
        <f t="shared" si="395"/>
        <v>0</v>
      </c>
      <c r="AQ1071">
        <f t="shared" si="396"/>
        <v>0</v>
      </c>
      <c r="AR1071">
        <f t="shared" si="397"/>
        <v>0</v>
      </c>
      <c r="AS1071">
        <f t="shared" si="398"/>
        <v>0</v>
      </c>
      <c r="AT1071">
        <f t="shared" si="399"/>
        <v>0</v>
      </c>
      <c r="AU1071">
        <f t="shared" si="400"/>
        <v>0</v>
      </c>
      <c r="AV1071">
        <f t="shared" si="401"/>
        <v>0</v>
      </c>
      <c r="AW1071">
        <f t="shared" si="402"/>
        <v>0</v>
      </c>
      <c r="AX1071">
        <f t="shared" si="403"/>
        <v>0</v>
      </c>
      <c r="AY1071">
        <f t="shared" si="404"/>
        <v>0</v>
      </c>
      <c r="AZ1071">
        <f t="shared" si="405"/>
        <v>0</v>
      </c>
      <c r="BA1071">
        <f t="shared" si="406"/>
        <v>0</v>
      </c>
    </row>
    <row r="1072" spans="1:53" ht="15" customHeight="1">
      <c r="A1072" s="5"/>
      <c r="B1072" s="6"/>
      <c r="C1072" s="19" t="s">
        <v>7014</v>
      </c>
      <c r="D1072" s="634" t="str">
        <f t="shared" si="407"/>
        <v/>
      </c>
      <c r="E1072" s="669"/>
      <c r="F1072" s="670"/>
      <c r="G1072" s="752" t="str">
        <f t="shared" si="408"/>
        <v/>
      </c>
      <c r="H1072" s="669"/>
      <c r="I1072" s="669"/>
      <c r="J1072" s="669"/>
      <c r="K1072" s="669"/>
      <c r="L1072" s="669"/>
      <c r="M1072" s="669"/>
      <c r="N1072" s="670"/>
      <c r="O1072" s="112"/>
      <c r="P1072" s="112"/>
      <c r="Q1072" s="112"/>
      <c r="R1072" s="112"/>
      <c r="S1072" s="112"/>
      <c r="T1072" s="112"/>
      <c r="U1072" s="112"/>
      <c r="V1072" s="112"/>
      <c r="W1072" s="112"/>
      <c r="X1072" s="112"/>
      <c r="Y1072" s="112"/>
      <c r="Z1072" s="112"/>
      <c r="AA1072" s="112"/>
      <c r="AB1072" s="112"/>
      <c r="AC1072" s="112"/>
      <c r="AD1072" s="112"/>
      <c r="AL1072">
        <f t="shared" si="391"/>
        <v>0</v>
      </c>
      <c r="AM1072">
        <f t="shared" si="392"/>
        <v>0</v>
      </c>
      <c r="AN1072">
        <f t="shared" si="393"/>
        <v>0</v>
      </c>
      <c r="AO1072">
        <f t="shared" si="394"/>
        <v>0</v>
      </c>
      <c r="AP1072">
        <f t="shared" si="395"/>
        <v>0</v>
      </c>
      <c r="AQ1072">
        <f t="shared" si="396"/>
        <v>0</v>
      </c>
      <c r="AR1072">
        <f t="shared" si="397"/>
        <v>0</v>
      </c>
      <c r="AS1072">
        <f t="shared" si="398"/>
        <v>0</v>
      </c>
      <c r="AT1072">
        <f t="shared" si="399"/>
        <v>0</v>
      </c>
      <c r="AU1072">
        <f t="shared" si="400"/>
        <v>0</v>
      </c>
      <c r="AV1072">
        <f t="shared" si="401"/>
        <v>0</v>
      </c>
      <c r="AW1072">
        <f t="shared" si="402"/>
        <v>0</v>
      </c>
      <c r="AX1072">
        <f t="shared" si="403"/>
        <v>0</v>
      </c>
      <c r="AY1072">
        <f t="shared" si="404"/>
        <v>0</v>
      </c>
      <c r="AZ1072">
        <f t="shared" si="405"/>
        <v>0</v>
      </c>
      <c r="BA1072">
        <f t="shared" si="406"/>
        <v>0</v>
      </c>
    </row>
    <row r="1073" spans="1:53" ht="15" customHeight="1">
      <c r="A1073" s="5"/>
      <c r="B1073" s="6"/>
      <c r="C1073" s="19" t="s">
        <v>7015</v>
      </c>
      <c r="D1073" s="634" t="str">
        <f t="shared" si="407"/>
        <v/>
      </c>
      <c r="E1073" s="669"/>
      <c r="F1073" s="670"/>
      <c r="G1073" s="752" t="str">
        <f t="shared" si="408"/>
        <v/>
      </c>
      <c r="H1073" s="669"/>
      <c r="I1073" s="669"/>
      <c r="J1073" s="669"/>
      <c r="K1073" s="669"/>
      <c r="L1073" s="669"/>
      <c r="M1073" s="669"/>
      <c r="N1073" s="670"/>
      <c r="O1073" s="112"/>
      <c r="P1073" s="112"/>
      <c r="Q1073" s="112"/>
      <c r="R1073" s="112"/>
      <c r="S1073" s="112"/>
      <c r="T1073" s="112"/>
      <c r="U1073" s="112"/>
      <c r="V1073" s="112"/>
      <c r="W1073" s="112"/>
      <c r="X1073" s="112"/>
      <c r="Y1073" s="112"/>
      <c r="Z1073" s="112"/>
      <c r="AA1073" s="112"/>
      <c r="AB1073" s="112"/>
      <c r="AC1073" s="112"/>
      <c r="AD1073" s="112"/>
      <c r="AL1073">
        <f t="shared" si="391"/>
        <v>0</v>
      </c>
      <c r="AM1073">
        <f t="shared" si="392"/>
        <v>0</v>
      </c>
      <c r="AN1073">
        <f t="shared" si="393"/>
        <v>0</v>
      </c>
      <c r="AO1073">
        <f t="shared" si="394"/>
        <v>0</v>
      </c>
      <c r="AP1073">
        <f t="shared" si="395"/>
        <v>0</v>
      </c>
      <c r="AQ1073">
        <f t="shared" si="396"/>
        <v>0</v>
      </c>
      <c r="AR1073">
        <f t="shared" si="397"/>
        <v>0</v>
      </c>
      <c r="AS1073">
        <f t="shared" si="398"/>
        <v>0</v>
      </c>
      <c r="AT1073">
        <f t="shared" si="399"/>
        <v>0</v>
      </c>
      <c r="AU1073">
        <f t="shared" si="400"/>
        <v>0</v>
      </c>
      <c r="AV1073">
        <f t="shared" si="401"/>
        <v>0</v>
      </c>
      <c r="AW1073">
        <f t="shared" si="402"/>
        <v>0</v>
      </c>
      <c r="AX1073">
        <f t="shared" si="403"/>
        <v>0</v>
      </c>
      <c r="AY1073">
        <f t="shared" si="404"/>
        <v>0</v>
      </c>
      <c r="AZ1073">
        <f t="shared" si="405"/>
        <v>0</v>
      </c>
      <c r="BA1073">
        <f t="shared" si="406"/>
        <v>0</v>
      </c>
    </row>
    <row r="1074" spans="1:53" ht="15" customHeight="1">
      <c r="A1074" s="5"/>
      <c r="B1074" s="6"/>
      <c r="C1074" s="19" t="s">
        <v>7016</v>
      </c>
      <c r="D1074" s="634" t="str">
        <f t="shared" si="407"/>
        <v/>
      </c>
      <c r="E1074" s="669"/>
      <c r="F1074" s="670"/>
      <c r="G1074" s="752" t="str">
        <f t="shared" si="408"/>
        <v/>
      </c>
      <c r="H1074" s="669"/>
      <c r="I1074" s="669"/>
      <c r="J1074" s="669"/>
      <c r="K1074" s="669"/>
      <c r="L1074" s="669"/>
      <c r="M1074" s="669"/>
      <c r="N1074" s="670"/>
      <c r="O1074" s="112"/>
      <c r="P1074" s="112"/>
      <c r="Q1074" s="112"/>
      <c r="R1074" s="112"/>
      <c r="S1074" s="112"/>
      <c r="T1074" s="112"/>
      <c r="U1074" s="112"/>
      <c r="V1074" s="112"/>
      <c r="W1074" s="112"/>
      <c r="X1074" s="112"/>
      <c r="Y1074" s="112"/>
      <c r="Z1074" s="112"/>
      <c r="AA1074" s="112"/>
      <c r="AB1074" s="112"/>
      <c r="AC1074" s="112"/>
      <c r="AD1074" s="112"/>
      <c r="AL1074">
        <f t="shared" si="391"/>
        <v>0</v>
      </c>
      <c r="AM1074">
        <f t="shared" si="392"/>
        <v>0</v>
      </c>
      <c r="AN1074">
        <f t="shared" si="393"/>
        <v>0</v>
      </c>
      <c r="AO1074">
        <f t="shared" si="394"/>
        <v>0</v>
      </c>
      <c r="AP1074">
        <f t="shared" si="395"/>
        <v>0</v>
      </c>
      <c r="AQ1074">
        <f t="shared" si="396"/>
        <v>0</v>
      </c>
      <c r="AR1074">
        <f t="shared" si="397"/>
        <v>0</v>
      </c>
      <c r="AS1074">
        <f t="shared" si="398"/>
        <v>0</v>
      </c>
      <c r="AT1074">
        <f t="shared" si="399"/>
        <v>0</v>
      </c>
      <c r="AU1074">
        <f t="shared" si="400"/>
        <v>0</v>
      </c>
      <c r="AV1074">
        <f t="shared" si="401"/>
        <v>0</v>
      </c>
      <c r="AW1074">
        <f t="shared" si="402"/>
        <v>0</v>
      </c>
      <c r="AX1074">
        <f t="shared" si="403"/>
        <v>0</v>
      </c>
      <c r="AY1074">
        <f t="shared" si="404"/>
        <v>0</v>
      </c>
      <c r="AZ1074">
        <f t="shared" si="405"/>
        <v>0</v>
      </c>
      <c r="BA1074">
        <f t="shared" si="406"/>
        <v>0</v>
      </c>
    </row>
    <row r="1075" spans="1:53" ht="15" customHeight="1">
      <c r="A1075" s="5"/>
      <c r="B1075" s="6"/>
      <c r="C1075" s="19" t="s">
        <v>7017</v>
      </c>
      <c r="D1075" s="634" t="str">
        <f t="shared" si="407"/>
        <v/>
      </c>
      <c r="E1075" s="669"/>
      <c r="F1075" s="670"/>
      <c r="G1075" s="752" t="str">
        <f t="shared" si="408"/>
        <v/>
      </c>
      <c r="H1075" s="669"/>
      <c r="I1075" s="669"/>
      <c r="J1075" s="669"/>
      <c r="K1075" s="669"/>
      <c r="L1075" s="669"/>
      <c r="M1075" s="669"/>
      <c r="N1075" s="670"/>
      <c r="O1075" s="112"/>
      <c r="P1075" s="112"/>
      <c r="Q1075" s="112"/>
      <c r="R1075" s="112"/>
      <c r="S1075" s="112"/>
      <c r="T1075" s="112"/>
      <c r="U1075" s="112"/>
      <c r="V1075" s="112"/>
      <c r="W1075" s="112"/>
      <c r="X1075" s="112"/>
      <c r="Y1075" s="112"/>
      <c r="Z1075" s="112"/>
      <c r="AA1075" s="112"/>
      <c r="AB1075" s="112"/>
      <c r="AC1075" s="112"/>
      <c r="AD1075" s="112"/>
      <c r="AL1075">
        <f t="shared" si="391"/>
        <v>0</v>
      </c>
      <c r="AM1075">
        <f t="shared" si="392"/>
        <v>0</v>
      </c>
      <c r="AN1075">
        <f t="shared" si="393"/>
        <v>0</v>
      </c>
      <c r="AO1075">
        <f t="shared" si="394"/>
        <v>0</v>
      </c>
      <c r="AP1075">
        <f t="shared" si="395"/>
        <v>0</v>
      </c>
      <c r="AQ1075">
        <f t="shared" si="396"/>
        <v>0</v>
      </c>
      <c r="AR1075">
        <f t="shared" si="397"/>
        <v>0</v>
      </c>
      <c r="AS1075">
        <f t="shared" si="398"/>
        <v>0</v>
      </c>
      <c r="AT1075">
        <f t="shared" si="399"/>
        <v>0</v>
      </c>
      <c r="AU1075">
        <f t="shared" si="400"/>
        <v>0</v>
      </c>
      <c r="AV1075">
        <f t="shared" si="401"/>
        <v>0</v>
      </c>
      <c r="AW1075">
        <f t="shared" si="402"/>
        <v>0</v>
      </c>
      <c r="AX1075">
        <f t="shared" si="403"/>
        <v>0</v>
      </c>
      <c r="AY1075">
        <f t="shared" si="404"/>
        <v>0</v>
      </c>
      <c r="AZ1075">
        <f t="shared" si="405"/>
        <v>0</v>
      </c>
      <c r="BA1075">
        <f t="shared" si="406"/>
        <v>0</v>
      </c>
    </row>
    <row r="1076" spans="1:53" ht="15" customHeight="1">
      <c r="A1076" s="5"/>
      <c r="B1076" s="6"/>
      <c r="C1076" s="19" t="s">
        <v>7018</v>
      </c>
      <c r="D1076" s="634" t="str">
        <f t="shared" si="407"/>
        <v/>
      </c>
      <c r="E1076" s="669"/>
      <c r="F1076" s="670"/>
      <c r="G1076" s="752" t="str">
        <f t="shared" si="408"/>
        <v/>
      </c>
      <c r="H1076" s="669"/>
      <c r="I1076" s="669"/>
      <c r="J1076" s="669"/>
      <c r="K1076" s="669"/>
      <c r="L1076" s="669"/>
      <c r="M1076" s="669"/>
      <c r="N1076" s="670"/>
      <c r="O1076" s="112"/>
      <c r="P1076" s="112"/>
      <c r="Q1076" s="112"/>
      <c r="R1076" s="112"/>
      <c r="S1076" s="112"/>
      <c r="T1076" s="112"/>
      <c r="U1076" s="112"/>
      <c r="V1076" s="112"/>
      <c r="W1076" s="112"/>
      <c r="X1076" s="112"/>
      <c r="Y1076" s="112"/>
      <c r="Z1076" s="112"/>
      <c r="AA1076" s="112"/>
      <c r="AB1076" s="112"/>
      <c r="AC1076" s="112"/>
      <c r="AD1076" s="112"/>
      <c r="AL1076">
        <f t="shared" si="391"/>
        <v>0</v>
      </c>
      <c r="AM1076">
        <f t="shared" si="392"/>
        <v>0</v>
      </c>
      <c r="AN1076">
        <f t="shared" si="393"/>
        <v>0</v>
      </c>
      <c r="AO1076">
        <f t="shared" si="394"/>
        <v>0</v>
      </c>
      <c r="AP1076">
        <f t="shared" si="395"/>
        <v>0</v>
      </c>
      <c r="AQ1076">
        <f t="shared" si="396"/>
        <v>0</v>
      </c>
      <c r="AR1076">
        <f t="shared" si="397"/>
        <v>0</v>
      </c>
      <c r="AS1076">
        <f t="shared" si="398"/>
        <v>0</v>
      </c>
      <c r="AT1076">
        <f t="shared" si="399"/>
        <v>0</v>
      </c>
      <c r="AU1076">
        <f t="shared" si="400"/>
        <v>0</v>
      </c>
      <c r="AV1076">
        <f t="shared" si="401"/>
        <v>0</v>
      </c>
      <c r="AW1076">
        <f t="shared" si="402"/>
        <v>0</v>
      </c>
      <c r="AX1076">
        <f t="shared" si="403"/>
        <v>0</v>
      </c>
      <c r="AY1076">
        <f t="shared" si="404"/>
        <v>0</v>
      </c>
      <c r="AZ1076">
        <f t="shared" si="405"/>
        <v>0</v>
      </c>
      <c r="BA1076">
        <f t="shared" si="406"/>
        <v>0</v>
      </c>
    </row>
    <row r="1077" spans="1:53" ht="15" customHeight="1">
      <c r="A1077" s="5"/>
      <c r="B1077" s="6"/>
      <c r="C1077" s="19" t="s">
        <v>7019</v>
      </c>
      <c r="D1077" s="634" t="str">
        <f t="shared" si="407"/>
        <v/>
      </c>
      <c r="E1077" s="669"/>
      <c r="F1077" s="670"/>
      <c r="G1077" s="752" t="str">
        <f t="shared" si="408"/>
        <v/>
      </c>
      <c r="H1077" s="669"/>
      <c r="I1077" s="669"/>
      <c r="J1077" s="669"/>
      <c r="K1077" s="669"/>
      <c r="L1077" s="669"/>
      <c r="M1077" s="669"/>
      <c r="N1077" s="670"/>
      <c r="O1077" s="112"/>
      <c r="P1077" s="112"/>
      <c r="Q1077" s="112"/>
      <c r="R1077" s="112"/>
      <c r="S1077" s="112"/>
      <c r="T1077" s="112"/>
      <c r="U1077" s="112"/>
      <c r="V1077" s="112"/>
      <c r="W1077" s="112"/>
      <c r="X1077" s="112"/>
      <c r="Y1077" s="112"/>
      <c r="Z1077" s="112"/>
      <c r="AA1077" s="112"/>
      <c r="AB1077" s="112"/>
      <c r="AC1077" s="112"/>
      <c r="AD1077" s="112"/>
      <c r="AL1077">
        <f t="shared" si="391"/>
        <v>0</v>
      </c>
      <c r="AM1077">
        <f t="shared" si="392"/>
        <v>0</v>
      </c>
      <c r="AN1077">
        <f t="shared" si="393"/>
        <v>0</v>
      </c>
      <c r="AO1077">
        <f t="shared" si="394"/>
        <v>0</v>
      </c>
      <c r="AP1077">
        <f t="shared" si="395"/>
        <v>0</v>
      </c>
      <c r="AQ1077">
        <f t="shared" si="396"/>
        <v>0</v>
      </c>
      <c r="AR1077">
        <f t="shared" si="397"/>
        <v>0</v>
      </c>
      <c r="AS1077">
        <f t="shared" si="398"/>
        <v>0</v>
      </c>
      <c r="AT1077">
        <f t="shared" si="399"/>
        <v>0</v>
      </c>
      <c r="AU1077">
        <f t="shared" si="400"/>
        <v>0</v>
      </c>
      <c r="AV1077">
        <f t="shared" si="401"/>
        <v>0</v>
      </c>
      <c r="AW1077">
        <f t="shared" si="402"/>
        <v>0</v>
      </c>
      <c r="AX1077">
        <f t="shared" si="403"/>
        <v>0</v>
      </c>
      <c r="AY1077">
        <f t="shared" si="404"/>
        <v>0</v>
      </c>
      <c r="AZ1077">
        <f t="shared" si="405"/>
        <v>0</v>
      </c>
      <c r="BA1077">
        <f t="shared" si="406"/>
        <v>0</v>
      </c>
    </row>
    <row r="1078" spans="1:53" ht="15" customHeight="1">
      <c r="A1078" s="5"/>
      <c r="B1078" s="6"/>
      <c r="C1078" s="19" t="s">
        <v>7020</v>
      </c>
      <c r="D1078" s="634" t="str">
        <f t="shared" si="407"/>
        <v/>
      </c>
      <c r="E1078" s="669"/>
      <c r="F1078" s="670"/>
      <c r="G1078" s="752" t="str">
        <f t="shared" si="408"/>
        <v/>
      </c>
      <c r="H1078" s="669"/>
      <c r="I1078" s="669"/>
      <c r="J1078" s="669"/>
      <c r="K1078" s="669"/>
      <c r="L1078" s="669"/>
      <c r="M1078" s="669"/>
      <c r="N1078" s="670"/>
      <c r="O1078" s="112"/>
      <c r="P1078" s="112"/>
      <c r="Q1078" s="112"/>
      <c r="R1078" s="112"/>
      <c r="S1078" s="112"/>
      <c r="T1078" s="112"/>
      <c r="U1078" s="112"/>
      <c r="V1078" s="112"/>
      <c r="W1078" s="112"/>
      <c r="X1078" s="112"/>
      <c r="Y1078" s="112"/>
      <c r="Z1078" s="112"/>
      <c r="AA1078" s="112"/>
      <c r="AB1078" s="112"/>
      <c r="AC1078" s="112"/>
      <c r="AD1078" s="112"/>
      <c r="AL1078">
        <f t="shared" si="391"/>
        <v>0</v>
      </c>
      <c r="AM1078">
        <f t="shared" si="392"/>
        <v>0</v>
      </c>
      <c r="AN1078">
        <f t="shared" si="393"/>
        <v>0</v>
      </c>
      <c r="AO1078">
        <f t="shared" si="394"/>
        <v>0</v>
      </c>
      <c r="AP1078">
        <f t="shared" si="395"/>
        <v>0</v>
      </c>
      <c r="AQ1078">
        <f t="shared" si="396"/>
        <v>0</v>
      </c>
      <c r="AR1078">
        <f t="shared" si="397"/>
        <v>0</v>
      </c>
      <c r="AS1078">
        <f t="shared" si="398"/>
        <v>0</v>
      </c>
      <c r="AT1078">
        <f t="shared" si="399"/>
        <v>0</v>
      </c>
      <c r="AU1078">
        <f t="shared" si="400"/>
        <v>0</v>
      </c>
      <c r="AV1078">
        <f t="shared" si="401"/>
        <v>0</v>
      </c>
      <c r="AW1078">
        <f t="shared" si="402"/>
        <v>0</v>
      </c>
      <c r="AX1078">
        <f t="shared" si="403"/>
        <v>0</v>
      </c>
      <c r="AY1078">
        <f t="shared" si="404"/>
        <v>0</v>
      </c>
      <c r="AZ1078">
        <f t="shared" si="405"/>
        <v>0</v>
      </c>
      <c r="BA1078">
        <f t="shared" si="406"/>
        <v>0</v>
      </c>
    </row>
    <row r="1079" spans="1:53" ht="15" customHeight="1">
      <c r="A1079" s="5"/>
      <c r="B1079" s="6"/>
      <c r="C1079" s="19" t="s">
        <v>7021</v>
      </c>
      <c r="D1079" s="634" t="str">
        <f t="shared" si="407"/>
        <v/>
      </c>
      <c r="E1079" s="669"/>
      <c r="F1079" s="670"/>
      <c r="G1079" s="752" t="str">
        <f t="shared" si="408"/>
        <v/>
      </c>
      <c r="H1079" s="669"/>
      <c r="I1079" s="669"/>
      <c r="J1079" s="669"/>
      <c r="K1079" s="669"/>
      <c r="L1079" s="669"/>
      <c r="M1079" s="669"/>
      <c r="N1079" s="670"/>
      <c r="O1079" s="112"/>
      <c r="P1079" s="112"/>
      <c r="Q1079" s="112"/>
      <c r="R1079" s="112"/>
      <c r="S1079" s="112"/>
      <c r="T1079" s="112"/>
      <c r="U1079" s="112"/>
      <c r="V1079" s="112"/>
      <c r="W1079" s="112"/>
      <c r="X1079" s="112"/>
      <c r="Y1079" s="112"/>
      <c r="Z1079" s="112"/>
      <c r="AA1079" s="112"/>
      <c r="AB1079" s="112"/>
      <c r="AC1079" s="112"/>
      <c r="AD1079" s="112"/>
      <c r="AL1079">
        <f t="shared" si="391"/>
        <v>0</v>
      </c>
      <c r="AM1079">
        <f t="shared" si="392"/>
        <v>0</v>
      </c>
      <c r="AN1079">
        <f t="shared" si="393"/>
        <v>0</v>
      </c>
      <c r="AO1079">
        <f t="shared" si="394"/>
        <v>0</v>
      </c>
      <c r="AP1079">
        <f t="shared" si="395"/>
        <v>0</v>
      </c>
      <c r="AQ1079">
        <f t="shared" si="396"/>
        <v>0</v>
      </c>
      <c r="AR1079">
        <f t="shared" si="397"/>
        <v>0</v>
      </c>
      <c r="AS1079">
        <f t="shared" si="398"/>
        <v>0</v>
      </c>
      <c r="AT1079">
        <f t="shared" si="399"/>
        <v>0</v>
      </c>
      <c r="AU1079">
        <f t="shared" si="400"/>
        <v>0</v>
      </c>
      <c r="AV1079">
        <f t="shared" si="401"/>
        <v>0</v>
      </c>
      <c r="AW1079">
        <f t="shared" si="402"/>
        <v>0</v>
      </c>
      <c r="AX1079">
        <f t="shared" si="403"/>
        <v>0</v>
      </c>
      <c r="AY1079">
        <f t="shared" si="404"/>
        <v>0</v>
      </c>
      <c r="AZ1079">
        <f t="shared" si="405"/>
        <v>0</v>
      </c>
      <c r="BA1079">
        <f t="shared" si="406"/>
        <v>0</v>
      </c>
    </row>
    <row r="1080" spans="1:53" ht="15" customHeight="1">
      <c r="A1080" s="5"/>
      <c r="B1080" s="6"/>
      <c r="C1080" s="19" t="s">
        <v>7022</v>
      </c>
      <c r="D1080" s="634" t="str">
        <f t="shared" si="407"/>
        <v/>
      </c>
      <c r="E1080" s="669"/>
      <c r="F1080" s="670"/>
      <c r="G1080" s="752" t="str">
        <f t="shared" si="408"/>
        <v/>
      </c>
      <c r="H1080" s="669"/>
      <c r="I1080" s="669"/>
      <c r="J1080" s="669"/>
      <c r="K1080" s="669"/>
      <c r="L1080" s="669"/>
      <c r="M1080" s="669"/>
      <c r="N1080" s="670"/>
      <c r="O1080" s="112"/>
      <c r="P1080" s="112"/>
      <c r="Q1080" s="112"/>
      <c r="R1080" s="112"/>
      <c r="S1080" s="112"/>
      <c r="T1080" s="112"/>
      <c r="U1080" s="112"/>
      <c r="V1080" s="112"/>
      <c r="W1080" s="112"/>
      <c r="X1080" s="112"/>
      <c r="Y1080" s="112"/>
      <c r="Z1080" s="112"/>
      <c r="AA1080" s="112"/>
      <c r="AB1080" s="112"/>
      <c r="AC1080" s="112"/>
      <c r="AD1080" s="112"/>
      <c r="AL1080">
        <f t="shared" si="391"/>
        <v>0</v>
      </c>
      <c r="AM1080">
        <f t="shared" si="392"/>
        <v>0</v>
      </c>
      <c r="AN1080">
        <f t="shared" si="393"/>
        <v>0</v>
      </c>
      <c r="AO1080">
        <f t="shared" si="394"/>
        <v>0</v>
      </c>
      <c r="AP1080">
        <f t="shared" si="395"/>
        <v>0</v>
      </c>
      <c r="AQ1080">
        <f t="shared" si="396"/>
        <v>0</v>
      </c>
      <c r="AR1080">
        <f t="shared" si="397"/>
        <v>0</v>
      </c>
      <c r="AS1080">
        <f t="shared" si="398"/>
        <v>0</v>
      </c>
      <c r="AT1080">
        <f t="shared" si="399"/>
        <v>0</v>
      </c>
      <c r="AU1080">
        <f t="shared" si="400"/>
        <v>0</v>
      </c>
      <c r="AV1080">
        <f t="shared" si="401"/>
        <v>0</v>
      </c>
      <c r="AW1080">
        <f t="shared" si="402"/>
        <v>0</v>
      </c>
      <c r="AX1080">
        <f t="shared" si="403"/>
        <v>0</v>
      </c>
      <c r="AY1080">
        <f t="shared" si="404"/>
        <v>0</v>
      </c>
      <c r="AZ1080">
        <f t="shared" si="405"/>
        <v>0</v>
      </c>
      <c r="BA1080">
        <f t="shared" si="406"/>
        <v>0</v>
      </c>
    </row>
    <row r="1081" spans="1:53" ht="15" customHeight="1">
      <c r="A1081" s="5"/>
      <c r="B1081" s="6"/>
      <c r="C1081" s="19" t="s">
        <v>7023</v>
      </c>
      <c r="D1081" s="634" t="str">
        <f t="shared" si="407"/>
        <v/>
      </c>
      <c r="E1081" s="669"/>
      <c r="F1081" s="670"/>
      <c r="G1081" s="752" t="str">
        <f t="shared" si="408"/>
        <v/>
      </c>
      <c r="H1081" s="669"/>
      <c r="I1081" s="669"/>
      <c r="J1081" s="669"/>
      <c r="K1081" s="669"/>
      <c r="L1081" s="669"/>
      <c r="M1081" s="669"/>
      <c r="N1081" s="670"/>
      <c r="O1081" s="112"/>
      <c r="P1081" s="112"/>
      <c r="Q1081" s="112"/>
      <c r="R1081" s="112"/>
      <c r="S1081" s="112"/>
      <c r="T1081" s="112"/>
      <c r="U1081" s="112"/>
      <c r="V1081" s="112"/>
      <c r="W1081" s="112"/>
      <c r="X1081" s="112"/>
      <c r="Y1081" s="112"/>
      <c r="Z1081" s="112"/>
      <c r="AA1081" s="112"/>
      <c r="AB1081" s="112"/>
      <c r="AC1081" s="112"/>
      <c r="AD1081" s="112"/>
      <c r="AL1081">
        <f t="shared" si="391"/>
        <v>0</v>
      </c>
      <c r="AM1081">
        <f t="shared" si="392"/>
        <v>0</v>
      </c>
      <c r="AN1081">
        <f t="shared" si="393"/>
        <v>0</v>
      </c>
      <c r="AO1081">
        <f t="shared" si="394"/>
        <v>0</v>
      </c>
      <c r="AP1081">
        <f t="shared" si="395"/>
        <v>0</v>
      </c>
      <c r="AQ1081">
        <f t="shared" si="396"/>
        <v>0</v>
      </c>
      <c r="AR1081">
        <f t="shared" si="397"/>
        <v>0</v>
      </c>
      <c r="AS1081">
        <f t="shared" si="398"/>
        <v>0</v>
      </c>
      <c r="AT1081">
        <f t="shared" si="399"/>
        <v>0</v>
      </c>
      <c r="AU1081">
        <f t="shared" si="400"/>
        <v>0</v>
      </c>
      <c r="AV1081">
        <f t="shared" si="401"/>
        <v>0</v>
      </c>
      <c r="AW1081">
        <f t="shared" si="402"/>
        <v>0</v>
      </c>
      <c r="AX1081">
        <f t="shared" si="403"/>
        <v>0</v>
      </c>
      <c r="AY1081">
        <f t="shared" si="404"/>
        <v>0</v>
      </c>
      <c r="AZ1081">
        <f t="shared" si="405"/>
        <v>0</v>
      </c>
      <c r="BA1081">
        <f t="shared" si="406"/>
        <v>0</v>
      </c>
    </row>
    <row r="1082" spans="1:53" ht="15" customHeight="1">
      <c r="A1082" s="5"/>
      <c r="B1082" s="6"/>
      <c r="C1082" s="19" t="s">
        <v>7024</v>
      </c>
      <c r="D1082" s="634" t="str">
        <f t="shared" si="407"/>
        <v/>
      </c>
      <c r="E1082" s="669"/>
      <c r="F1082" s="670"/>
      <c r="G1082" s="752" t="str">
        <f t="shared" si="408"/>
        <v/>
      </c>
      <c r="H1082" s="669"/>
      <c r="I1082" s="669"/>
      <c r="J1082" s="669"/>
      <c r="K1082" s="669"/>
      <c r="L1082" s="669"/>
      <c r="M1082" s="669"/>
      <c r="N1082" s="670"/>
      <c r="O1082" s="112"/>
      <c r="P1082" s="112"/>
      <c r="Q1082" s="112"/>
      <c r="R1082" s="112"/>
      <c r="S1082" s="112"/>
      <c r="T1082" s="112"/>
      <c r="U1082" s="112"/>
      <c r="V1082" s="112"/>
      <c r="W1082" s="112"/>
      <c r="X1082" s="112"/>
      <c r="Y1082" s="112"/>
      <c r="Z1082" s="112"/>
      <c r="AA1082" s="112"/>
      <c r="AB1082" s="112"/>
      <c r="AC1082" s="112"/>
      <c r="AD1082" s="112"/>
      <c r="AL1082">
        <f t="shared" si="391"/>
        <v>0</v>
      </c>
      <c r="AM1082">
        <f t="shared" si="392"/>
        <v>0</v>
      </c>
      <c r="AN1082">
        <f t="shared" si="393"/>
        <v>0</v>
      </c>
      <c r="AO1082">
        <f t="shared" si="394"/>
        <v>0</v>
      </c>
      <c r="AP1082">
        <f t="shared" si="395"/>
        <v>0</v>
      </c>
      <c r="AQ1082">
        <f t="shared" si="396"/>
        <v>0</v>
      </c>
      <c r="AR1082">
        <f t="shared" si="397"/>
        <v>0</v>
      </c>
      <c r="AS1082">
        <f t="shared" si="398"/>
        <v>0</v>
      </c>
      <c r="AT1082">
        <f t="shared" si="399"/>
        <v>0</v>
      </c>
      <c r="AU1082">
        <f t="shared" si="400"/>
        <v>0</v>
      </c>
      <c r="AV1082">
        <f t="shared" si="401"/>
        <v>0</v>
      </c>
      <c r="AW1082">
        <f t="shared" si="402"/>
        <v>0</v>
      </c>
      <c r="AX1082">
        <f t="shared" si="403"/>
        <v>0</v>
      </c>
      <c r="AY1082">
        <f t="shared" si="404"/>
        <v>0</v>
      </c>
      <c r="AZ1082">
        <f t="shared" si="405"/>
        <v>0</v>
      </c>
      <c r="BA1082">
        <f t="shared" si="406"/>
        <v>0</v>
      </c>
    </row>
    <row r="1083" spans="1:53" ht="15" customHeight="1">
      <c r="A1083" s="5"/>
      <c r="B1083" s="6"/>
      <c r="C1083" s="19" t="s">
        <v>7025</v>
      </c>
      <c r="D1083" s="634" t="str">
        <f t="shared" si="407"/>
        <v/>
      </c>
      <c r="E1083" s="669"/>
      <c r="F1083" s="670"/>
      <c r="G1083" s="752" t="str">
        <f t="shared" si="408"/>
        <v/>
      </c>
      <c r="H1083" s="669"/>
      <c r="I1083" s="669"/>
      <c r="J1083" s="669"/>
      <c r="K1083" s="669"/>
      <c r="L1083" s="669"/>
      <c r="M1083" s="669"/>
      <c r="N1083" s="670"/>
      <c r="O1083" s="112"/>
      <c r="P1083" s="112"/>
      <c r="Q1083" s="112"/>
      <c r="R1083" s="112"/>
      <c r="S1083" s="112"/>
      <c r="T1083" s="112"/>
      <c r="U1083" s="112"/>
      <c r="V1083" s="112"/>
      <c r="W1083" s="112"/>
      <c r="X1083" s="112"/>
      <c r="Y1083" s="112"/>
      <c r="Z1083" s="112"/>
      <c r="AA1083" s="112"/>
      <c r="AB1083" s="112"/>
      <c r="AC1083" s="112"/>
      <c r="AD1083" s="112"/>
      <c r="AL1083">
        <f t="shared" si="391"/>
        <v>0</v>
      </c>
      <c r="AM1083">
        <f t="shared" si="392"/>
        <v>0</v>
      </c>
      <c r="AN1083">
        <f t="shared" si="393"/>
        <v>0</v>
      </c>
      <c r="AO1083">
        <f t="shared" si="394"/>
        <v>0</v>
      </c>
      <c r="AP1083">
        <f t="shared" si="395"/>
        <v>0</v>
      </c>
      <c r="AQ1083">
        <f t="shared" si="396"/>
        <v>0</v>
      </c>
      <c r="AR1083">
        <f t="shared" si="397"/>
        <v>0</v>
      </c>
      <c r="AS1083">
        <f t="shared" si="398"/>
        <v>0</v>
      </c>
      <c r="AT1083">
        <f t="shared" si="399"/>
        <v>0</v>
      </c>
      <c r="AU1083">
        <f t="shared" si="400"/>
        <v>0</v>
      </c>
      <c r="AV1083">
        <f t="shared" si="401"/>
        <v>0</v>
      </c>
      <c r="AW1083">
        <f t="shared" si="402"/>
        <v>0</v>
      </c>
      <c r="AX1083">
        <f t="shared" si="403"/>
        <v>0</v>
      </c>
      <c r="AY1083">
        <f t="shared" si="404"/>
        <v>0</v>
      </c>
      <c r="AZ1083">
        <f t="shared" si="405"/>
        <v>0</v>
      </c>
      <c r="BA1083">
        <f t="shared" si="406"/>
        <v>0</v>
      </c>
    </row>
    <row r="1084" spans="1:53" ht="15" customHeight="1">
      <c r="A1084" s="5"/>
      <c r="B1084" s="6"/>
      <c r="C1084" s="19" t="s">
        <v>7026</v>
      </c>
      <c r="D1084" s="634" t="str">
        <f t="shared" si="407"/>
        <v/>
      </c>
      <c r="E1084" s="669"/>
      <c r="F1084" s="670"/>
      <c r="G1084" s="752" t="str">
        <f t="shared" si="408"/>
        <v/>
      </c>
      <c r="H1084" s="669"/>
      <c r="I1084" s="669"/>
      <c r="J1084" s="669"/>
      <c r="K1084" s="669"/>
      <c r="L1084" s="669"/>
      <c r="M1084" s="669"/>
      <c r="N1084" s="670"/>
      <c r="O1084" s="112"/>
      <c r="P1084" s="112"/>
      <c r="Q1084" s="112"/>
      <c r="R1084" s="112"/>
      <c r="S1084" s="112"/>
      <c r="T1084" s="112"/>
      <c r="U1084" s="112"/>
      <c r="V1084" s="112"/>
      <c r="W1084" s="112"/>
      <c r="X1084" s="112"/>
      <c r="Y1084" s="112"/>
      <c r="Z1084" s="112"/>
      <c r="AA1084" s="112"/>
      <c r="AB1084" s="112"/>
      <c r="AC1084" s="112"/>
      <c r="AD1084" s="112"/>
      <c r="AL1084">
        <f t="shared" si="391"/>
        <v>0</v>
      </c>
      <c r="AM1084">
        <f t="shared" si="392"/>
        <v>0</v>
      </c>
      <c r="AN1084">
        <f t="shared" si="393"/>
        <v>0</v>
      </c>
      <c r="AO1084">
        <f t="shared" si="394"/>
        <v>0</v>
      </c>
      <c r="AP1084">
        <f t="shared" si="395"/>
        <v>0</v>
      </c>
      <c r="AQ1084">
        <f t="shared" si="396"/>
        <v>0</v>
      </c>
      <c r="AR1084">
        <f t="shared" si="397"/>
        <v>0</v>
      </c>
      <c r="AS1084">
        <f t="shared" si="398"/>
        <v>0</v>
      </c>
      <c r="AT1084">
        <f t="shared" si="399"/>
        <v>0</v>
      </c>
      <c r="AU1084">
        <f t="shared" si="400"/>
        <v>0</v>
      </c>
      <c r="AV1084">
        <f t="shared" si="401"/>
        <v>0</v>
      </c>
      <c r="AW1084">
        <f t="shared" si="402"/>
        <v>0</v>
      </c>
      <c r="AX1084">
        <f t="shared" si="403"/>
        <v>0</v>
      </c>
      <c r="AY1084">
        <f t="shared" si="404"/>
        <v>0</v>
      </c>
      <c r="AZ1084">
        <f t="shared" si="405"/>
        <v>0</v>
      </c>
      <c r="BA1084">
        <f t="shared" si="406"/>
        <v>0</v>
      </c>
    </row>
    <row r="1085" spans="1:53" ht="15" customHeight="1">
      <c r="A1085" s="5"/>
      <c r="B1085" s="6"/>
      <c r="C1085" s="19" t="s">
        <v>7027</v>
      </c>
      <c r="D1085" s="634" t="str">
        <f t="shared" si="407"/>
        <v/>
      </c>
      <c r="E1085" s="669"/>
      <c r="F1085" s="670"/>
      <c r="G1085" s="752" t="str">
        <f t="shared" si="408"/>
        <v/>
      </c>
      <c r="H1085" s="669"/>
      <c r="I1085" s="669"/>
      <c r="J1085" s="669"/>
      <c r="K1085" s="669"/>
      <c r="L1085" s="669"/>
      <c r="M1085" s="669"/>
      <c r="N1085" s="670"/>
      <c r="O1085" s="112"/>
      <c r="P1085" s="112"/>
      <c r="Q1085" s="112"/>
      <c r="R1085" s="112"/>
      <c r="S1085" s="112"/>
      <c r="T1085" s="112"/>
      <c r="U1085" s="112"/>
      <c r="V1085" s="112"/>
      <c r="W1085" s="112"/>
      <c r="X1085" s="112"/>
      <c r="Y1085" s="112"/>
      <c r="Z1085" s="112"/>
      <c r="AA1085" s="112"/>
      <c r="AB1085" s="112"/>
      <c r="AC1085" s="112"/>
      <c r="AD1085" s="112"/>
      <c r="AL1085">
        <f t="shared" si="391"/>
        <v>0</v>
      </c>
      <c r="AM1085">
        <f t="shared" si="392"/>
        <v>0</v>
      </c>
      <c r="AN1085">
        <f t="shared" si="393"/>
        <v>0</v>
      </c>
      <c r="AO1085">
        <f t="shared" si="394"/>
        <v>0</v>
      </c>
      <c r="AP1085">
        <f t="shared" si="395"/>
        <v>0</v>
      </c>
      <c r="AQ1085">
        <f t="shared" si="396"/>
        <v>0</v>
      </c>
      <c r="AR1085">
        <f t="shared" si="397"/>
        <v>0</v>
      </c>
      <c r="AS1085">
        <f t="shared" si="398"/>
        <v>0</v>
      </c>
      <c r="AT1085">
        <f t="shared" si="399"/>
        <v>0</v>
      </c>
      <c r="AU1085">
        <f t="shared" si="400"/>
        <v>0</v>
      </c>
      <c r="AV1085">
        <f t="shared" si="401"/>
        <v>0</v>
      </c>
      <c r="AW1085">
        <f t="shared" si="402"/>
        <v>0</v>
      </c>
      <c r="AX1085">
        <f t="shared" si="403"/>
        <v>0</v>
      </c>
      <c r="AY1085">
        <f t="shared" si="404"/>
        <v>0</v>
      </c>
      <c r="AZ1085">
        <f t="shared" si="405"/>
        <v>0</v>
      </c>
      <c r="BA1085">
        <f t="shared" si="406"/>
        <v>0</v>
      </c>
    </row>
    <row r="1086" spans="1:53" ht="15" customHeight="1">
      <c r="A1086" s="5"/>
      <c r="B1086" s="6"/>
      <c r="C1086" s="19" t="s">
        <v>7028</v>
      </c>
      <c r="D1086" s="634" t="str">
        <f t="shared" si="407"/>
        <v/>
      </c>
      <c r="E1086" s="669"/>
      <c r="F1086" s="670"/>
      <c r="G1086" s="752" t="str">
        <f t="shared" si="408"/>
        <v/>
      </c>
      <c r="H1086" s="669"/>
      <c r="I1086" s="669"/>
      <c r="J1086" s="669"/>
      <c r="K1086" s="669"/>
      <c r="L1086" s="669"/>
      <c r="M1086" s="669"/>
      <c r="N1086" s="670"/>
      <c r="O1086" s="112"/>
      <c r="P1086" s="112"/>
      <c r="Q1086" s="112"/>
      <c r="R1086" s="112"/>
      <c r="S1086" s="112"/>
      <c r="T1086" s="112"/>
      <c r="U1086" s="112"/>
      <c r="V1086" s="112"/>
      <c r="W1086" s="112"/>
      <c r="X1086" s="112"/>
      <c r="Y1086" s="112"/>
      <c r="Z1086" s="112"/>
      <c r="AA1086" s="112"/>
      <c r="AB1086" s="112"/>
      <c r="AC1086" s="112"/>
      <c r="AD1086" s="112"/>
      <c r="AL1086">
        <f t="shared" si="391"/>
        <v>0</v>
      </c>
      <c r="AM1086">
        <f t="shared" si="392"/>
        <v>0</v>
      </c>
      <c r="AN1086">
        <f t="shared" si="393"/>
        <v>0</v>
      </c>
      <c r="AO1086">
        <f t="shared" si="394"/>
        <v>0</v>
      </c>
      <c r="AP1086">
        <f t="shared" si="395"/>
        <v>0</v>
      </c>
      <c r="AQ1086">
        <f t="shared" si="396"/>
        <v>0</v>
      </c>
      <c r="AR1086">
        <f t="shared" si="397"/>
        <v>0</v>
      </c>
      <c r="AS1086">
        <f t="shared" si="398"/>
        <v>0</v>
      </c>
      <c r="AT1086">
        <f t="shared" si="399"/>
        <v>0</v>
      </c>
      <c r="AU1086">
        <f t="shared" si="400"/>
        <v>0</v>
      </c>
      <c r="AV1086">
        <f t="shared" si="401"/>
        <v>0</v>
      </c>
      <c r="AW1086">
        <f t="shared" si="402"/>
        <v>0</v>
      </c>
      <c r="AX1086">
        <f t="shared" si="403"/>
        <v>0</v>
      </c>
      <c r="AY1086">
        <f t="shared" si="404"/>
        <v>0</v>
      </c>
      <c r="AZ1086">
        <f t="shared" si="405"/>
        <v>0</v>
      </c>
      <c r="BA1086">
        <f t="shared" si="406"/>
        <v>0</v>
      </c>
    </row>
    <row r="1087" spans="1:53" ht="15" customHeight="1">
      <c r="A1087" s="5"/>
      <c r="B1087" s="6"/>
      <c r="C1087" s="19" t="s">
        <v>7029</v>
      </c>
      <c r="D1087" s="634" t="str">
        <f t="shared" si="407"/>
        <v/>
      </c>
      <c r="E1087" s="669"/>
      <c r="F1087" s="670"/>
      <c r="G1087" s="752" t="str">
        <f t="shared" si="408"/>
        <v/>
      </c>
      <c r="H1087" s="669"/>
      <c r="I1087" s="669"/>
      <c r="J1087" s="669"/>
      <c r="K1087" s="669"/>
      <c r="L1087" s="669"/>
      <c r="M1087" s="669"/>
      <c r="N1087" s="670"/>
      <c r="O1087" s="112"/>
      <c r="P1087" s="112"/>
      <c r="Q1087" s="112"/>
      <c r="R1087" s="112"/>
      <c r="S1087" s="112"/>
      <c r="T1087" s="112"/>
      <c r="U1087" s="112"/>
      <c r="V1087" s="112"/>
      <c r="W1087" s="112"/>
      <c r="X1087" s="112"/>
      <c r="Y1087" s="112"/>
      <c r="Z1087" s="112"/>
      <c r="AA1087" s="112"/>
      <c r="AB1087" s="112"/>
      <c r="AC1087" s="112"/>
      <c r="AD1087" s="112"/>
      <c r="AL1087">
        <f t="shared" si="391"/>
        <v>0</v>
      </c>
      <c r="AM1087">
        <f t="shared" si="392"/>
        <v>0</v>
      </c>
      <c r="AN1087">
        <f t="shared" si="393"/>
        <v>0</v>
      </c>
      <c r="AO1087">
        <f t="shared" si="394"/>
        <v>0</v>
      </c>
      <c r="AP1087">
        <f t="shared" si="395"/>
        <v>0</v>
      </c>
      <c r="AQ1087">
        <f t="shared" si="396"/>
        <v>0</v>
      </c>
      <c r="AR1087">
        <f t="shared" si="397"/>
        <v>0</v>
      </c>
      <c r="AS1087">
        <f t="shared" si="398"/>
        <v>0</v>
      </c>
      <c r="AT1087">
        <f t="shared" si="399"/>
        <v>0</v>
      </c>
      <c r="AU1087">
        <f t="shared" si="400"/>
        <v>0</v>
      </c>
      <c r="AV1087">
        <f t="shared" si="401"/>
        <v>0</v>
      </c>
      <c r="AW1087">
        <f t="shared" si="402"/>
        <v>0</v>
      </c>
      <c r="AX1087">
        <f t="shared" si="403"/>
        <v>0</v>
      </c>
      <c r="AY1087">
        <f t="shared" si="404"/>
        <v>0</v>
      </c>
      <c r="AZ1087">
        <f t="shared" si="405"/>
        <v>0</v>
      </c>
      <c r="BA1087">
        <f t="shared" si="406"/>
        <v>0</v>
      </c>
    </row>
    <row r="1088" spans="1:53" ht="15" customHeight="1">
      <c r="A1088" s="5"/>
      <c r="B1088" s="6"/>
      <c r="C1088" s="19" t="s">
        <v>7030</v>
      </c>
      <c r="D1088" s="634" t="str">
        <f t="shared" si="407"/>
        <v/>
      </c>
      <c r="E1088" s="669"/>
      <c r="F1088" s="670"/>
      <c r="G1088" s="752" t="str">
        <f t="shared" si="408"/>
        <v/>
      </c>
      <c r="H1088" s="669"/>
      <c r="I1088" s="669"/>
      <c r="J1088" s="669"/>
      <c r="K1088" s="669"/>
      <c r="L1088" s="669"/>
      <c r="M1088" s="669"/>
      <c r="N1088" s="670"/>
      <c r="O1088" s="112"/>
      <c r="P1088" s="112"/>
      <c r="Q1088" s="112"/>
      <c r="R1088" s="112"/>
      <c r="S1088" s="112"/>
      <c r="T1088" s="112"/>
      <c r="U1088" s="112"/>
      <c r="V1088" s="112"/>
      <c r="W1088" s="112"/>
      <c r="X1088" s="112"/>
      <c r="Y1088" s="112"/>
      <c r="Z1088" s="112"/>
      <c r="AA1088" s="112"/>
      <c r="AB1088" s="112"/>
      <c r="AC1088" s="112"/>
      <c r="AD1088" s="112"/>
      <c r="AL1088">
        <f t="shared" si="391"/>
        <v>0</v>
      </c>
      <c r="AM1088">
        <f t="shared" si="392"/>
        <v>0</v>
      </c>
      <c r="AN1088">
        <f t="shared" si="393"/>
        <v>0</v>
      </c>
      <c r="AO1088">
        <f t="shared" si="394"/>
        <v>0</v>
      </c>
      <c r="AP1088">
        <f t="shared" si="395"/>
        <v>0</v>
      </c>
      <c r="AQ1088">
        <f t="shared" si="396"/>
        <v>0</v>
      </c>
      <c r="AR1088">
        <f t="shared" si="397"/>
        <v>0</v>
      </c>
      <c r="AS1088">
        <f t="shared" si="398"/>
        <v>0</v>
      </c>
      <c r="AT1088">
        <f t="shared" si="399"/>
        <v>0</v>
      </c>
      <c r="AU1088">
        <f t="shared" si="400"/>
        <v>0</v>
      </c>
      <c r="AV1088">
        <f t="shared" si="401"/>
        <v>0</v>
      </c>
      <c r="AW1088">
        <f t="shared" si="402"/>
        <v>0</v>
      </c>
      <c r="AX1088">
        <f t="shared" si="403"/>
        <v>0</v>
      </c>
      <c r="AY1088">
        <f t="shared" si="404"/>
        <v>0</v>
      </c>
      <c r="AZ1088">
        <f t="shared" si="405"/>
        <v>0</v>
      </c>
      <c r="BA1088">
        <f t="shared" si="406"/>
        <v>0</v>
      </c>
    </row>
    <row r="1089" spans="1:53" ht="15" customHeight="1">
      <c r="A1089" s="5"/>
      <c r="B1089" s="6"/>
      <c r="C1089" s="19" t="s">
        <v>7031</v>
      </c>
      <c r="D1089" s="634" t="str">
        <f t="shared" si="407"/>
        <v/>
      </c>
      <c r="E1089" s="669"/>
      <c r="F1089" s="670"/>
      <c r="G1089" s="752" t="str">
        <f t="shared" si="408"/>
        <v/>
      </c>
      <c r="H1089" s="669"/>
      <c r="I1089" s="669"/>
      <c r="J1089" s="669"/>
      <c r="K1089" s="669"/>
      <c r="L1089" s="669"/>
      <c r="M1089" s="669"/>
      <c r="N1089" s="670"/>
      <c r="O1089" s="112"/>
      <c r="P1089" s="112"/>
      <c r="Q1089" s="112"/>
      <c r="R1089" s="112"/>
      <c r="S1089" s="112"/>
      <c r="T1089" s="112"/>
      <c r="U1089" s="112"/>
      <c r="V1089" s="112"/>
      <c r="W1089" s="112"/>
      <c r="X1089" s="112"/>
      <c r="Y1089" s="112"/>
      <c r="Z1089" s="112"/>
      <c r="AA1089" s="112"/>
      <c r="AB1089" s="112"/>
      <c r="AC1089" s="112"/>
      <c r="AD1089" s="112"/>
      <c r="AL1089">
        <f t="shared" si="391"/>
        <v>0</v>
      </c>
      <c r="AM1089">
        <f t="shared" si="392"/>
        <v>0</v>
      </c>
      <c r="AN1089">
        <f t="shared" si="393"/>
        <v>0</v>
      </c>
      <c r="AO1089">
        <f t="shared" si="394"/>
        <v>0</v>
      </c>
      <c r="AP1089">
        <f t="shared" si="395"/>
        <v>0</v>
      </c>
      <c r="AQ1089">
        <f t="shared" si="396"/>
        <v>0</v>
      </c>
      <c r="AR1089">
        <f t="shared" si="397"/>
        <v>0</v>
      </c>
      <c r="AS1089">
        <f t="shared" si="398"/>
        <v>0</v>
      </c>
      <c r="AT1089">
        <f t="shared" si="399"/>
        <v>0</v>
      </c>
      <c r="AU1089">
        <f t="shared" si="400"/>
        <v>0</v>
      </c>
      <c r="AV1089">
        <f t="shared" si="401"/>
        <v>0</v>
      </c>
      <c r="AW1089">
        <f t="shared" si="402"/>
        <v>0</v>
      </c>
      <c r="AX1089">
        <f t="shared" si="403"/>
        <v>0</v>
      </c>
      <c r="AY1089">
        <f t="shared" si="404"/>
        <v>0</v>
      </c>
      <c r="AZ1089">
        <f t="shared" si="405"/>
        <v>0</v>
      </c>
      <c r="BA1089">
        <f t="shared" si="406"/>
        <v>0</v>
      </c>
    </row>
    <row r="1090" spans="1:53" ht="15" customHeight="1">
      <c r="A1090" s="5"/>
      <c r="B1090" s="6"/>
      <c r="C1090" s="19" t="s">
        <v>7032</v>
      </c>
      <c r="D1090" s="634" t="str">
        <f t="shared" si="407"/>
        <v/>
      </c>
      <c r="E1090" s="669"/>
      <c r="F1090" s="670"/>
      <c r="G1090" s="752" t="str">
        <f t="shared" si="408"/>
        <v/>
      </c>
      <c r="H1090" s="669"/>
      <c r="I1090" s="669"/>
      <c r="J1090" s="669"/>
      <c r="K1090" s="669"/>
      <c r="L1090" s="669"/>
      <c r="M1090" s="669"/>
      <c r="N1090" s="670"/>
      <c r="O1090" s="112"/>
      <c r="P1090" s="112"/>
      <c r="Q1090" s="112"/>
      <c r="R1090" s="112"/>
      <c r="S1090" s="112"/>
      <c r="T1090" s="112"/>
      <c r="U1090" s="112"/>
      <c r="V1090" s="112"/>
      <c r="W1090" s="112"/>
      <c r="X1090" s="112"/>
      <c r="Y1090" s="112"/>
      <c r="Z1090" s="112"/>
      <c r="AA1090" s="112"/>
      <c r="AB1090" s="112"/>
      <c r="AC1090" s="112"/>
      <c r="AD1090" s="112"/>
      <c r="AL1090">
        <f t="shared" si="391"/>
        <v>0</v>
      </c>
      <c r="AM1090">
        <f t="shared" si="392"/>
        <v>0</v>
      </c>
      <c r="AN1090">
        <f t="shared" si="393"/>
        <v>0</v>
      </c>
      <c r="AO1090">
        <f t="shared" si="394"/>
        <v>0</v>
      </c>
      <c r="AP1090">
        <f t="shared" si="395"/>
        <v>0</v>
      </c>
      <c r="AQ1090">
        <f t="shared" si="396"/>
        <v>0</v>
      </c>
      <c r="AR1090">
        <f t="shared" si="397"/>
        <v>0</v>
      </c>
      <c r="AS1090">
        <f t="shared" si="398"/>
        <v>0</v>
      </c>
      <c r="AT1090">
        <f t="shared" si="399"/>
        <v>0</v>
      </c>
      <c r="AU1090">
        <f t="shared" si="400"/>
        <v>0</v>
      </c>
      <c r="AV1090">
        <f t="shared" si="401"/>
        <v>0</v>
      </c>
      <c r="AW1090">
        <f t="shared" si="402"/>
        <v>0</v>
      </c>
      <c r="AX1090">
        <f t="shared" si="403"/>
        <v>0</v>
      </c>
      <c r="AY1090">
        <f t="shared" si="404"/>
        <v>0</v>
      </c>
      <c r="AZ1090">
        <f t="shared" si="405"/>
        <v>0</v>
      </c>
      <c r="BA1090">
        <f t="shared" si="406"/>
        <v>0</v>
      </c>
    </row>
    <row r="1091" spans="1:53" ht="15" customHeight="1">
      <c r="A1091" s="5"/>
      <c r="B1091" s="6"/>
      <c r="C1091" s="19" t="s">
        <v>7033</v>
      </c>
      <c r="D1091" s="634" t="str">
        <f t="shared" si="407"/>
        <v/>
      </c>
      <c r="E1091" s="669"/>
      <c r="F1091" s="670"/>
      <c r="G1091" s="752" t="str">
        <f t="shared" si="408"/>
        <v/>
      </c>
      <c r="H1091" s="669"/>
      <c r="I1091" s="669"/>
      <c r="J1091" s="669"/>
      <c r="K1091" s="669"/>
      <c r="L1091" s="669"/>
      <c r="M1091" s="669"/>
      <c r="N1091" s="670"/>
      <c r="O1091" s="112"/>
      <c r="P1091" s="112"/>
      <c r="Q1091" s="112"/>
      <c r="R1091" s="112"/>
      <c r="S1091" s="112"/>
      <c r="T1091" s="112"/>
      <c r="U1091" s="112"/>
      <c r="V1091" s="112"/>
      <c r="W1091" s="112"/>
      <c r="X1091" s="112"/>
      <c r="Y1091" s="112"/>
      <c r="Z1091" s="112"/>
      <c r="AA1091" s="112"/>
      <c r="AB1091" s="112"/>
      <c r="AC1091" s="112"/>
      <c r="AD1091" s="112"/>
      <c r="AL1091">
        <f t="shared" si="391"/>
        <v>0</v>
      </c>
      <c r="AM1091">
        <f t="shared" si="392"/>
        <v>0</v>
      </c>
      <c r="AN1091">
        <f t="shared" si="393"/>
        <v>0</v>
      </c>
      <c r="AO1091">
        <f t="shared" si="394"/>
        <v>0</v>
      </c>
      <c r="AP1091">
        <f t="shared" si="395"/>
        <v>0</v>
      </c>
      <c r="AQ1091">
        <f t="shared" si="396"/>
        <v>0</v>
      </c>
      <c r="AR1091">
        <f t="shared" si="397"/>
        <v>0</v>
      </c>
      <c r="AS1091">
        <f t="shared" si="398"/>
        <v>0</v>
      </c>
      <c r="AT1091">
        <f t="shared" si="399"/>
        <v>0</v>
      </c>
      <c r="AU1091">
        <f t="shared" si="400"/>
        <v>0</v>
      </c>
      <c r="AV1091">
        <f t="shared" si="401"/>
        <v>0</v>
      </c>
      <c r="AW1091">
        <f t="shared" si="402"/>
        <v>0</v>
      </c>
      <c r="AX1091">
        <f t="shared" si="403"/>
        <v>0</v>
      </c>
      <c r="AY1091">
        <f t="shared" si="404"/>
        <v>0</v>
      </c>
      <c r="AZ1091">
        <f t="shared" si="405"/>
        <v>0</v>
      </c>
      <c r="BA1091">
        <f t="shared" si="406"/>
        <v>0</v>
      </c>
    </row>
    <row r="1092" spans="1:53" ht="15" customHeight="1">
      <c r="A1092" s="5"/>
      <c r="B1092" s="6"/>
      <c r="C1092" s="19" t="s">
        <v>7034</v>
      </c>
      <c r="D1092" s="634" t="str">
        <f t="shared" si="407"/>
        <v/>
      </c>
      <c r="E1092" s="669"/>
      <c r="F1092" s="670"/>
      <c r="G1092" s="752" t="str">
        <f t="shared" si="408"/>
        <v/>
      </c>
      <c r="H1092" s="669"/>
      <c r="I1092" s="669"/>
      <c r="J1092" s="669"/>
      <c r="K1092" s="669"/>
      <c r="L1092" s="669"/>
      <c r="M1092" s="669"/>
      <c r="N1092" s="670"/>
      <c r="O1092" s="112"/>
      <c r="P1092" s="112"/>
      <c r="Q1092" s="112"/>
      <c r="R1092" s="112"/>
      <c r="S1092" s="112"/>
      <c r="T1092" s="112"/>
      <c r="U1092" s="112"/>
      <c r="V1092" s="112"/>
      <c r="W1092" s="112"/>
      <c r="X1092" s="112"/>
      <c r="Y1092" s="112"/>
      <c r="Z1092" s="112"/>
      <c r="AA1092" s="112"/>
      <c r="AB1092" s="112"/>
      <c r="AC1092" s="112"/>
      <c r="AD1092" s="112"/>
      <c r="AL1092">
        <f t="shared" si="391"/>
        <v>0</v>
      </c>
      <c r="AM1092">
        <f t="shared" si="392"/>
        <v>0</v>
      </c>
      <c r="AN1092">
        <f t="shared" si="393"/>
        <v>0</v>
      </c>
      <c r="AO1092">
        <f t="shared" si="394"/>
        <v>0</v>
      </c>
      <c r="AP1092">
        <f t="shared" si="395"/>
        <v>0</v>
      </c>
      <c r="AQ1092">
        <f t="shared" si="396"/>
        <v>0</v>
      </c>
      <c r="AR1092">
        <f t="shared" si="397"/>
        <v>0</v>
      </c>
      <c r="AS1092">
        <f t="shared" si="398"/>
        <v>0</v>
      </c>
      <c r="AT1092">
        <f t="shared" si="399"/>
        <v>0</v>
      </c>
      <c r="AU1092">
        <f t="shared" si="400"/>
        <v>0</v>
      </c>
      <c r="AV1092">
        <f t="shared" si="401"/>
        <v>0</v>
      </c>
      <c r="AW1092">
        <f t="shared" si="402"/>
        <v>0</v>
      </c>
      <c r="AX1092">
        <f t="shared" si="403"/>
        <v>0</v>
      </c>
      <c r="AY1092">
        <f t="shared" si="404"/>
        <v>0</v>
      </c>
      <c r="AZ1092">
        <f t="shared" si="405"/>
        <v>0</v>
      </c>
      <c r="BA1092">
        <f t="shared" si="406"/>
        <v>0</v>
      </c>
    </row>
    <row r="1093" spans="1:53" ht="15" customHeight="1">
      <c r="A1093" s="5"/>
      <c r="B1093" s="6"/>
      <c r="C1093" s="19" t="s">
        <v>7035</v>
      </c>
      <c r="D1093" s="634" t="str">
        <f t="shared" si="407"/>
        <v/>
      </c>
      <c r="E1093" s="669"/>
      <c r="F1093" s="670"/>
      <c r="G1093" s="752" t="str">
        <f t="shared" si="408"/>
        <v/>
      </c>
      <c r="H1093" s="669"/>
      <c r="I1093" s="669"/>
      <c r="J1093" s="669"/>
      <c r="K1093" s="669"/>
      <c r="L1093" s="669"/>
      <c r="M1093" s="669"/>
      <c r="N1093" s="670"/>
      <c r="O1093" s="112"/>
      <c r="P1093" s="112"/>
      <c r="Q1093" s="112"/>
      <c r="R1093" s="112"/>
      <c r="S1093" s="112"/>
      <c r="T1093" s="112"/>
      <c r="U1093" s="112"/>
      <c r="V1093" s="112"/>
      <c r="W1093" s="112"/>
      <c r="X1093" s="112"/>
      <c r="Y1093" s="112"/>
      <c r="Z1093" s="112"/>
      <c r="AA1093" s="112"/>
      <c r="AB1093" s="112"/>
      <c r="AC1093" s="112"/>
      <c r="AD1093" s="112"/>
      <c r="AL1093">
        <f t="shared" si="391"/>
        <v>0</v>
      </c>
      <c r="AM1093">
        <f t="shared" si="392"/>
        <v>0</v>
      </c>
      <c r="AN1093">
        <f t="shared" si="393"/>
        <v>0</v>
      </c>
      <c r="AO1093">
        <f t="shared" si="394"/>
        <v>0</v>
      </c>
      <c r="AP1093">
        <f t="shared" si="395"/>
        <v>0</v>
      </c>
      <c r="AQ1093">
        <f t="shared" si="396"/>
        <v>0</v>
      </c>
      <c r="AR1093">
        <f t="shared" si="397"/>
        <v>0</v>
      </c>
      <c r="AS1093">
        <f t="shared" si="398"/>
        <v>0</v>
      </c>
      <c r="AT1093">
        <f t="shared" si="399"/>
        <v>0</v>
      </c>
      <c r="AU1093">
        <f t="shared" si="400"/>
        <v>0</v>
      </c>
      <c r="AV1093">
        <f t="shared" si="401"/>
        <v>0</v>
      </c>
      <c r="AW1093">
        <f t="shared" si="402"/>
        <v>0</v>
      </c>
      <c r="AX1093">
        <f t="shared" si="403"/>
        <v>0</v>
      </c>
      <c r="AY1093">
        <f t="shared" si="404"/>
        <v>0</v>
      </c>
      <c r="AZ1093">
        <f t="shared" si="405"/>
        <v>0</v>
      </c>
      <c r="BA1093">
        <f t="shared" si="406"/>
        <v>0</v>
      </c>
    </row>
    <row r="1094" spans="1:53" ht="15" customHeight="1">
      <c r="A1094" s="5"/>
      <c r="B1094" s="6"/>
      <c r="C1094" s="19" t="s">
        <v>7036</v>
      </c>
      <c r="D1094" s="634" t="str">
        <f t="shared" si="407"/>
        <v/>
      </c>
      <c r="E1094" s="669"/>
      <c r="F1094" s="670"/>
      <c r="G1094" s="752" t="str">
        <f t="shared" si="408"/>
        <v/>
      </c>
      <c r="H1094" s="669"/>
      <c r="I1094" s="669"/>
      <c r="J1094" s="669"/>
      <c r="K1094" s="669"/>
      <c r="L1094" s="669"/>
      <c r="M1094" s="669"/>
      <c r="N1094" s="670"/>
      <c r="O1094" s="112"/>
      <c r="P1094" s="112"/>
      <c r="Q1094" s="112"/>
      <c r="R1094" s="112"/>
      <c r="S1094" s="112"/>
      <c r="T1094" s="112"/>
      <c r="U1094" s="112"/>
      <c r="V1094" s="112"/>
      <c r="W1094" s="112"/>
      <c r="X1094" s="112"/>
      <c r="Y1094" s="112"/>
      <c r="Z1094" s="112"/>
      <c r="AA1094" s="112"/>
      <c r="AB1094" s="112"/>
      <c r="AC1094" s="112"/>
      <c r="AD1094" s="112"/>
      <c r="AL1094">
        <f t="shared" si="391"/>
        <v>0</v>
      </c>
      <c r="AM1094">
        <f t="shared" si="392"/>
        <v>0</v>
      </c>
      <c r="AN1094">
        <f t="shared" si="393"/>
        <v>0</v>
      </c>
      <c r="AO1094">
        <f t="shared" si="394"/>
        <v>0</v>
      </c>
      <c r="AP1094">
        <f t="shared" si="395"/>
        <v>0</v>
      </c>
      <c r="AQ1094">
        <f t="shared" si="396"/>
        <v>0</v>
      </c>
      <c r="AR1094">
        <f t="shared" si="397"/>
        <v>0</v>
      </c>
      <c r="AS1094">
        <f t="shared" si="398"/>
        <v>0</v>
      </c>
      <c r="AT1094">
        <f t="shared" si="399"/>
        <v>0</v>
      </c>
      <c r="AU1094">
        <f t="shared" si="400"/>
        <v>0</v>
      </c>
      <c r="AV1094">
        <f t="shared" si="401"/>
        <v>0</v>
      </c>
      <c r="AW1094">
        <f t="shared" si="402"/>
        <v>0</v>
      </c>
      <c r="AX1094">
        <f t="shared" si="403"/>
        <v>0</v>
      </c>
      <c r="AY1094">
        <f t="shared" si="404"/>
        <v>0</v>
      </c>
      <c r="AZ1094">
        <f t="shared" si="405"/>
        <v>0</v>
      </c>
      <c r="BA1094">
        <f t="shared" si="406"/>
        <v>0</v>
      </c>
    </row>
    <row r="1095" spans="1:53" ht="15" customHeight="1">
      <c r="A1095" s="5"/>
      <c r="B1095" s="6"/>
      <c r="C1095" s="19" t="s">
        <v>7037</v>
      </c>
      <c r="D1095" s="634" t="str">
        <f t="shared" si="407"/>
        <v/>
      </c>
      <c r="E1095" s="669"/>
      <c r="F1095" s="670"/>
      <c r="G1095" s="752" t="str">
        <f t="shared" si="408"/>
        <v/>
      </c>
      <c r="H1095" s="669"/>
      <c r="I1095" s="669"/>
      <c r="J1095" s="669"/>
      <c r="K1095" s="669"/>
      <c r="L1095" s="669"/>
      <c r="M1095" s="669"/>
      <c r="N1095" s="670"/>
      <c r="O1095" s="112"/>
      <c r="P1095" s="112"/>
      <c r="Q1095" s="112"/>
      <c r="R1095" s="112"/>
      <c r="S1095" s="112"/>
      <c r="T1095" s="112"/>
      <c r="U1095" s="112"/>
      <c r="V1095" s="112"/>
      <c r="W1095" s="112"/>
      <c r="X1095" s="112"/>
      <c r="Y1095" s="112"/>
      <c r="Z1095" s="112"/>
      <c r="AA1095" s="112"/>
      <c r="AB1095" s="112"/>
      <c r="AC1095" s="112"/>
      <c r="AD1095" s="112"/>
      <c r="AL1095">
        <f t="shared" si="391"/>
        <v>0</v>
      </c>
      <c r="AM1095">
        <f t="shared" si="392"/>
        <v>0</v>
      </c>
      <c r="AN1095">
        <f t="shared" si="393"/>
        <v>0</v>
      </c>
      <c r="AO1095">
        <f t="shared" si="394"/>
        <v>0</v>
      </c>
      <c r="AP1095">
        <f t="shared" si="395"/>
        <v>0</v>
      </c>
      <c r="AQ1095">
        <f t="shared" si="396"/>
        <v>0</v>
      </c>
      <c r="AR1095">
        <f t="shared" si="397"/>
        <v>0</v>
      </c>
      <c r="AS1095">
        <f t="shared" si="398"/>
        <v>0</v>
      </c>
      <c r="AT1095">
        <f t="shared" si="399"/>
        <v>0</v>
      </c>
      <c r="AU1095">
        <f t="shared" si="400"/>
        <v>0</v>
      </c>
      <c r="AV1095">
        <f t="shared" si="401"/>
        <v>0</v>
      </c>
      <c r="AW1095">
        <f t="shared" si="402"/>
        <v>0</v>
      </c>
      <c r="AX1095">
        <f t="shared" si="403"/>
        <v>0</v>
      </c>
      <c r="AY1095">
        <f t="shared" si="404"/>
        <v>0</v>
      </c>
      <c r="AZ1095">
        <f t="shared" si="405"/>
        <v>0</v>
      </c>
      <c r="BA1095">
        <f t="shared" si="406"/>
        <v>0</v>
      </c>
    </row>
    <row r="1096" spans="1:53" ht="15" customHeight="1">
      <c r="A1096" s="5"/>
      <c r="B1096" s="6"/>
      <c r="C1096" s="19" t="s">
        <v>7038</v>
      </c>
      <c r="D1096" s="634" t="str">
        <f t="shared" si="407"/>
        <v/>
      </c>
      <c r="E1096" s="669"/>
      <c r="F1096" s="670"/>
      <c r="G1096" s="752" t="str">
        <f t="shared" si="408"/>
        <v/>
      </c>
      <c r="H1096" s="669"/>
      <c r="I1096" s="669"/>
      <c r="J1096" s="669"/>
      <c r="K1096" s="669"/>
      <c r="L1096" s="669"/>
      <c r="M1096" s="669"/>
      <c r="N1096" s="670"/>
      <c r="O1096" s="112"/>
      <c r="P1096" s="112"/>
      <c r="Q1096" s="112"/>
      <c r="R1096" s="112"/>
      <c r="S1096" s="112"/>
      <c r="T1096" s="112"/>
      <c r="U1096" s="112"/>
      <c r="V1096" s="112"/>
      <c r="W1096" s="112"/>
      <c r="X1096" s="112"/>
      <c r="Y1096" s="112"/>
      <c r="Z1096" s="112"/>
      <c r="AA1096" s="112"/>
      <c r="AB1096" s="112"/>
      <c r="AC1096" s="112"/>
      <c r="AD1096" s="112"/>
      <c r="AL1096">
        <f t="shared" si="391"/>
        <v>0</v>
      </c>
      <c r="AM1096">
        <f t="shared" si="392"/>
        <v>0</v>
      </c>
      <c r="AN1096">
        <f t="shared" si="393"/>
        <v>0</v>
      </c>
      <c r="AO1096">
        <f t="shared" si="394"/>
        <v>0</v>
      </c>
      <c r="AP1096">
        <f t="shared" si="395"/>
        <v>0</v>
      </c>
      <c r="AQ1096">
        <f t="shared" si="396"/>
        <v>0</v>
      </c>
      <c r="AR1096">
        <f t="shared" si="397"/>
        <v>0</v>
      </c>
      <c r="AS1096">
        <f t="shared" si="398"/>
        <v>0</v>
      </c>
      <c r="AT1096">
        <f t="shared" si="399"/>
        <v>0</v>
      </c>
      <c r="AU1096">
        <f t="shared" si="400"/>
        <v>0</v>
      </c>
      <c r="AV1096">
        <f t="shared" si="401"/>
        <v>0</v>
      </c>
      <c r="AW1096">
        <f t="shared" si="402"/>
        <v>0</v>
      </c>
      <c r="AX1096">
        <f t="shared" si="403"/>
        <v>0</v>
      </c>
      <c r="AY1096">
        <f t="shared" si="404"/>
        <v>0</v>
      </c>
      <c r="AZ1096">
        <f t="shared" si="405"/>
        <v>0</v>
      </c>
      <c r="BA1096">
        <f t="shared" si="406"/>
        <v>0</v>
      </c>
    </row>
    <row r="1097" spans="1:53" ht="15" customHeight="1">
      <c r="A1097" s="5"/>
      <c r="B1097" s="6"/>
      <c r="C1097" s="19" t="s">
        <v>7039</v>
      </c>
      <c r="D1097" s="634" t="str">
        <f t="shared" si="407"/>
        <v/>
      </c>
      <c r="E1097" s="669"/>
      <c r="F1097" s="670"/>
      <c r="G1097" s="752" t="str">
        <f t="shared" si="408"/>
        <v/>
      </c>
      <c r="H1097" s="669"/>
      <c r="I1097" s="669"/>
      <c r="J1097" s="669"/>
      <c r="K1097" s="669"/>
      <c r="L1097" s="669"/>
      <c r="M1097" s="669"/>
      <c r="N1097" s="670"/>
      <c r="O1097" s="112"/>
      <c r="P1097" s="112"/>
      <c r="Q1097" s="112"/>
      <c r="R1097" s="112"/>
      <c r="S1097" s="112"/>
      <c r="T1097" s="112"/>
      <c r="U1097" s="112"/>
      <c r="V1097" s="112"/>
      <c r="W1097" s="112"/>
      <c r="X1097" s="112"/>
      <c r="Y1097" s="112"/>
      <c r="Z1097" s="112"/>
      <c r="AA1097" s="112"/>
      <c r="AB1097" s="112"/>
      <c r="AC1097" s="112"/>
      <c r="AD1097" s="112"/>
      <c r="AL1097">
        <f t="shared" si="391"/>
        <v>0</v>
      </c>
      <c r="AM1097">
        <f t="shared" si="392"/>
        <v>0</v>
      </c>
      <c r="AN1097">
        <f t="shared" si="393"/>
        <v>0</v>
      </c>
      <c r="AO1097">
        <f t="shared" si="394"/>
        <v>0</v>
      </c>
      <c r="AP1097">
        <f t="shared" si="395"/>
        <v>0</v>
      </c>
      <c r="AQ1097">
        <f t="shared" si="396"/>
        <v>0</v>
      </c>
      <c r="AR1097">
        <f t="shared" si="397"/>
        <v>0</v>
      </c>
      <c r="AS1097">
        <f t="shared" si="398"/>
        <v>0</v>
      </c>
      <c r="AT1097">
        <f t="shared" si="399"/>
        <v>0</v>
      </c>
      <c r="AU1097">
        <f t="shared" si="400"/>
        <v>0</v>
      </c>
      <c r="AV1097">
        <f t="shared" si="401"/>
        <v>0</v>
      </c>
      <c r="AW1097">
        <f t="shared" si="402"/>
        <v>0</v>
      </c>
      <c r="AX1097">
        <f t="shared" si="403"/>
        <v>0</v>
      </c>
      <c r="AY1097">
        <f t="shared" si="404"/>
        <v>0</v>
      </c>
      <c r="AZ1097">
        <f t="shared" si="405"/>
        <v>0</v>
      </c>
      <c r="BA1097">
        <f t="shared" si="406"/>
        <v>0</v>
      </c>
    </row>
    <row r="1098" spans="1:53" ht="15" customHeight="1">
      <c r="A1098" s="5"/>
      <c r="B1098" s="6"/>
      <c r="C1098" s="19" t="s">
        <v>7040</v>
      </c>
      <c r="D1098" s="634" t="str">
        <f t="shared" si="407"/>
        <v/>
      </c>
      <c r="E1098" s="669"/>
      <c r="F1098" s="670"/>
      <c r="G1098" s="752" t="str">
        <f t="shared" si="408"/>
        <v/>
      </c>
      <c r="H1098" s="669"/>
      <c r="I1098" s="669"/>
      <c r="J1098" s="669"/>
      <c r="K1098" s="669"/>
      <c r="L1098" s="669"/>
      <c r="M1098" s="669"/>
      <c r="N1098" s="670"/>
      <c r="O1098" s="112"/>
      <c r="P1098" s="112"/>
      <c r="Q1098" s="112"/>
      <c r="R1098" s="112"/>
      <c r="S1098" s="112"/>
      <c r="T1098" s="112"/>
      <c r="U1098" s="112"/>
      <c r="V1098" s="112"/>
      <c r="W1098" s="112"/>
      <c r="X1098" s="112"/>
      <c r="Y1098" s="112"/>
      <c r="Z1098" s="112"/>
      <c r="AA1098" s="112"/>
      <c r="AB1098" s="112"/>
      <c r="AC1098" s="112"/>
      <c r="AD1098" s="112"/>
      <c r="AL1098">
        <f t="shared" si="391"/>
        <v>0</v>
      </c>
      <c r="AM1098">
        <f t="shared" si="392"/>
        <v>0</v>
      </c>
      <c r="AN1098">
        <f t="shared" si="393"/>
        <v>0</v>
      </c>
      <c r="AO1098">
        <f t="shared" si="394"/>
        <v>0</v>
      </c>
      <c r="AP1098">
        <f t="shared" si="395"/>
        <v>0</v>
      </c>
      <c r="AQ1098">
        <f t="shared" si="396"/>
        <v>0</v>
      </c>
      <c r="AR1098">
        <f t="shared" si="397"/>
        <v>0</v>
      </c>
      <c r="AS1098">
        <f t="shared" si="398"/>
        <v>0</v>
      </c>
      <c r="AT1098">
        <f t="shared" si="399"/>
        <v>0</v>
      </c>
      <c r="AU1098">
        <f t="shared" si="400"/>
        <v>0</v>
      </c>
      <c r="AV1098">
        <f t="shared" si="401"/>
        <v>0</v>
      </c>
      <c r="AW1098">
        <f t="shared" si="402"/>
        <v>0</v>
      </c>
      <c r="AX1098">
        <f t="shared" si="403"/>
        <v>0</v>
      </c>
      <c r="AY1098">
        <f t="shared" si="404"/>
        <v>0</v>
      </c>
      <c r="AZ1098">
        <f t="shared" si="405"/>
        <v>0</v>
      </c>
      <c r="BA1098">
        <f t="shared" si="406"/>
        <v>0</v>
      </c>
    </row>
    <row r="1099" spans="1:53" ht="15" customHeight="1">
      <c r="A1099" s="5"/>
      <c r="B1099" s="6"/>
      <c r="C1099" s="19" t="s">
        <v>7041</v>
      </c>
      <c r="D1099" s="634" t="str">
        <f t="shared" si="407"/>
        <v/>
      </c>
      <c r="E1099" s="669"/>
      <c r="F1099" s="670"/>
      <c r="G1099" s="752" t="str">
        <f t="shared" si="408"/>
        <v/>
      </c>
      <c r="H1099" s="669"/>
      <c r="I1099" s="669"/>
      <c r="J1099" s="669"/>
      <c r="K1099" s="669"/>
      <c r="L1099" s="669"/>
      <c r="M1099" s="669"/>
      <c r="N1099" s="670"/>
      <c r="O1099" s="112"/>
      <c r="P1099" s="112"/>
      <c r="Q1099" s="112"/>
      <c r="R1099" s="112"/>
      <c r="S1099" s="112"/>
      <c r="T1099" s="112"/>
      <c r="U1099" s="112"/>
      <c r="V1099" s="112"/>
      <c r="W1099" s="112"/>
      <c r="X1099" s="112"/>
      <c r="Y1099" s="112"/>
      <c r="Z1099" s="112"/>
      <c r="AA1099" s="112"/>
      <c r="AB1099" s="112"/>
      <c r="AC1099" s="112"/>
      <c r="AD1099" s="112"/>
      <c r="AL1099">
        <f t="shared" si="391"/>
        <v>0</v>
      </c>
      <c r="AM1099">
        <f t="shared" si="392"/>
        <v>0</v>
      </c>
      <c r="AN1099">
        <f t="shared" si="393"/>
        <v>0</v>
      </c>
      <c r="AO1099">
        <f t="shared" si="394"/>
        <v>0</v>
      </c>
      <c r="AP1099">
        <f t="shared" si="395"/>
        <v>0</v>
      </c>
      <c r="AQ1099">
        <f t="shared" si="396"/>
        <v>0</v>
      </c>
      <c r="AR1099">
        <f t="shared" si="397"/>
        <v>0</v>
      </c>
      <c r="AS1099">
        <f t="shared" si="398"/>
        <v>0</v>
      </c>
      <c r="AT1099">
        <f t="shared" si="399"/>
        <v>0</v>
      </c>
      <c r="AU1099">
        <f t="shared" si="400"/>
        <v>0</v>
      </c>
      <c r="AV1099">
        <f t="shared" si="401"/>
        <v>0</v>
      </c>
      <c r="AW1099">
        <f t="shared" si="402"/>
        <v>0</v>
      </c>
      <c r="AX1099">
        <f t="shared" si="403"/>
        <v>0</v>
      </c>
      <c r="AY1099">
        <f t="shared" si="404"/>
        <v>0</v>
      </c>
      <c r="AZ1099">
        <f t="shared" si="405"/>
        <v>0</v>
      </c>
      <c r="BA1099">
        <f t="shared" si="406"/>
        <v>0</v>
      </c>
    </row>
    <row r="1100" spans="1:53" ht="15" customHeight="1">
      <c r="A1100" s="5"/>
      <c r="B1100" s="6"/>
      <c r="C1100" s="19" t="s">
        <v>7042</v>
      </c>
      <c r="D1100" s="634" t="str">
        <f t="shared" si="407"/>
        <v/>
      </c>
      <c r="E1100" s="669"/>
      <c r="F1100" s="670"/>
      <c r="G1100" s="752" t="str">
        <f t="shared" si="408"/>
        <v/>
      </c>
      <c r="H1100" s="669"/>
      <c r="I1100" s="669"/>
      <c r="J1100" s="669"/>
      <c r="K1100" s="669"/>
      <c r="L1100" s="669"/>
      <c r="M1100" s="669"/>
      <c r="N1100" s="670"/>
      <c r="O1100" s="112"/>
      <c r="P1100" s="112"/>
      <c r="Q1100" s="112"/>
      <c r="R1100" s="112"/>
      <c r="S1100" s="112"/>
      <c r="T1100" s="112"/>
      <c r="U1100" s="112"/>
      <c r="V1100" s="112"/>
      <c r="W1100" s="112"/>
      <c r="X1100" s="112"/>
      <c r="Y1100" s="112"/>
      <c r="Z1100" s="112"/>
      <c r="AA1100" s="112"/>
      <c r="AB1100" s="112"/>
      <c r="AC1100" s="112"/>
      <c r="AD1100" s="112"/>
      <c r="AL1100">
        <f t="shared" si="391"/>
        <v>0</v>
      </c>
      <c r="AM1100">
        <f t="shared" si="392"/>
        <v>0</v>
      </c>
      <c r="AN1100">
        <f t="shared" si="393"/>
        <v>0</v>
      </c>
      <c r="AO1100">
        <f t="shared" si="394"/>
        <v>0</v>
      </c>
      <c r="AP1100">
        <f t="shared" si="395"/>
        <v>0</v>
      </c>
      <c r="AQ1100">
        <f t="shared" si="396"/>
        <v>0</v>
      </c>
      <c r="AR1100">
        <f t="shared" si="397"/>
        <v>0</v>
      </c>
      <c r="AS1100">
        <f t="shared" si="398"/>
        <v>0</v>
      </c>
      <c r="AT1100">
        <f t="shared" si="399"/>
        <v>0</v>
      </c>
      <c r="AU1100">
        <f t="shared" si="400"/>
        <v>0</v>
      </c>
      <c r="AV1100">
        <f t="shared" si="401"/>
        <v>0</v>
      </c>
      <c r="AW1100">
        <f t="shared" si="402"/>
        <v>0</v>
      </c>
      <c r="AX1100">
        <f t="shared" si="403"/>
        <v>0</v>
      </c>
      <c r="AY1100">
        <f t="shared" si="404"/>
        <v>0</v>
      </c>
      <c r="AZ1100">
        <f t="shared" si="405"/>
        <v>0</v>
      </c>
      <c r="BA1100">
        <f t="shared" si="406"/>
        <v>0</v>
      </c>
    </row>
    <row r="1101" spans="1:53" ht="15" customHeight="1">
      <c r="A1101" s="5"/>
      <c r="B1101" s="6"/>
      <c r="C1101" s="19" t="s">
        <v>7043</v>
      </c>
      <c r="D1101" s="634" t="str">
        <f t="shared" si="407"/>
        <v/>
      </c>
      <c r="E1101" s="669"/>
      <c r="F1101" s="670"/>
      <c r="G1101" s="752" t="str">
        <f t="shared" si="408"/>
        <v/>
      </c>
      <c r="H1101" s="669"/>
      <c r="I1101" s="669"/>
      <c r="J1101" s="669"/>
      <c r="K1101" s="669"/>
      <c r="L1101" s="669"/>
      <c r="M1101" s="669"/>
      <c r="N1101" s="670"/>
      <c r="O1101" s="112"/>
      <c r="P1101" s="112"/>
      <c r="Q1101" s="112"/>
      <c r="R1101" s="112"/>
      <c r="S1101" s="112"/>
      <c r="T1101" s="112"/>
      <c r="U1101" s="112"/>
      <c r="V1101" s="112"/>
      <c r="W1101" s="112"/>
      <c r="X1101" s="112"/>
      <c r="Y1101" s="112"/>
      <c r="Z1101" s="112"/>
      <c r="AA1101" s="112"/>
      <c r="AB1101" s="112"/>
      <c r="AC1101" s="112"/>
      <c r="AD1101" s="112"/>
      <c r="AL1101">
        <f t="shared" si="391"/>
        <v>0</v>
      </c>
      <c r="AM1101">
        <f t="shared" si="392"/>
        <v>0</v>
      </c>
      <c r="AN1101">
        <f t="shared" si="393"/>
        <v>0</v>
      </c>
      <c r="AO1101">
        <f t="shared" si="394"/>
        <v>0</v>
      </c>
      <c r="AP1101">
        <f t="shared" si="395"/>
        <v>0</v>
      </c>
      <c r="AQ1101">
        <f t="shared" si="396"/>
        <v>0</v>
      </c>
      <c r="AR1101">
        <f t="shared" si="397"/>
        <v>0</v>
      </c>
      <c r="AS1101">
        <f t="shared" si="398"/>
        <v>0</v>
      </c>
      <c r="AT1101">
        <f t="shared" si="399"/>
        <v>0</v>
      </c>
      <c r="AU1101">
        <f t="shared" si="400"/>
        <v>0</v>
      </c>
      <c r="AV1101">
        <f t="shared" si="401"/>
        <v>0</v>
      </c>
      <c r="AW1101">
        <f t="shared" si="402"/>
        <v>0</v>
      </c>
      <c r="AX1101">
        <f t="shared" si="403"/>
        <v>0</v>
      </c>
      <c r="AY1101">
        <f t="shared" si="404"/>
        <v>0</v>
      </c>
      <c r="AZ1101">
        <f t="shared" si="405"/>
        <v>0</v>
      </c>
      <c r="BA1101">
        <f t="shared" si="406"/>
        <v>0</v>
      </c>
    </row>
    <row r="1102" spans="1:53" ht="15" customHeight="1">
      <c r="A1102" s="5"/>
      <c r="B1102" s="6"/>
      <c r="C1102" s="19" t="s">
        <v>7044</v>
      </c>
      <c r="D1102" s="634" t="str">
        <f t="shared" si="407"/>
        <v/>
      </c>
      <c r="E1102" s="669"/>
      <c r="F1102" s="670"/>
      <c r="G1102" s="752" t="str">
        <f t="shared" si="408"/>
        <v/>
      </c>
      <c r="H1102" s="669"/>
      <c r="I1102" s="669"/>
      <c r="J1102" s="669"/>
      <c r="K1102" s="669"/>
      <c r="L1102" s="669"/>
      <c r="M1102" s="669"/>
      <c r="N1102" s="670"/>
      <c r="O1102" s="112"/>
      <c r="P1102" s="112"/>
      <c r="Q1102" s="112"/>
      <c r="R1102" s="112"/>
      <c r="S1102" s="112"/>
      <c r="T1102" s="112"/>
      <c r="U1102" s="112"/>
      <c r="V1102" s="112"/>
      <c r="W1102" s="112"/>
      <c r="X1102" s="112"/>
      <c r="Y1102" s="112"/>
      <c r="Z1102" s="112"/>
      <c r="AA1102" s="112"/>
      <c r="AB1102" s="112"/>
      <c r="AC1102" s="112"/>
      <c r="AD1102" s="112"/>
      <c r="AL1102">
        <f t="shared" si="391"/>
        <v>0</v>
      </c>
      <c r="AM1102">
        <f t="shared" si="392"/>
        <v>0</v>
      </c>
      <c r="AN1102">
        <f t="shared" si="393"/>
        <v>0</v>
      </c>
      <c r="AO1102">
        <f t="shared" si="394"/>
        <v>0</v>
      </c>
      <c r="AP1102">
        <f t="shared" si="395"/>
        <v>0</v>
      </c>
      <c r="AQ1102">
        <f t="shared" si="396"/>
        <v>0</v>
      </c>
      <c r="AR1102">
        <f t="shared" si="397"/>
        <v>0</v>
      </c>
      <c r="AS1102">
        <f t="shared" si="398"/>
        <v>0</v>
      </c>
      <c r="AT1102">
        <f t="shared" si="399"/>
        <v>0</v>
      </c>
      <c r="AU1102">
        <f t="shared" si="400"/>
        <v>0</v>
      </c>
      <c r="AV1102">
        <f t="shared" si="401"/>
        <v>0</v>
      </c>
      <c r="AW1102">
        <f t="shared" si="402"/>
        <v>0</v>
      </c>
      <c r="AX1102">
        <f t="shared" si="403"/>
        <v>0</v>
      </c>
      <c r="AY1102">
        <f t="shared" si="404"/>
        <v>0</v>
      </c>
      <c r="AZ1102">
        <f t="shared" si="405"/>
        <v>0</v>
      </c>
      <c r="BA1102">
        <f t="shared" si="406"/>
        <v>0</v>
      </c>
    </row>
    <row r="1103" spans="1:53" ht="15" customHeight="1">
      <c r="A1103" s="5"/>
      <c r="B1103" s="6"/>
      <c r="C1103" s="19" t="s">
        <v>7045</v>
      </c>
      <c r="D1103" s="634" t="str">
        <f t="shared" si="407"/>
        <v/>
      </c>
      <c r="E1103" s="669"/>
      <c r="F1103" s="670"/>
      <c r="G1103" s="752" t="str">
        <f t="shared" si="408"/>
        <v/>
      </c>
      <c r="H1103" s="669"/>
      <c r="I1103" s="669"/>
      <c r="J1103" s="669"/>
      <c r="K1103" s="669"/>
      <c r="L1103" s="669"/>
      <c r="M1103" s="669"/>
      <c r="N1103" s="670"/>
      <c r="O1103" s="112"/>
      <c r="P1103" s="112"/>
      <c r="Q1103" s="112"/>
      <c r="R1103" s="112"/>
      <c r="S1103" s="112"/>
      <c r="T1103" s="112"/>
      <c r="U1103" s="112"/>
      <c r="V1103" s="112"/>
      <c r="W1103" s="112"/>
      <c r="X1103" s="112"/>
      <c r="Y1103" s="112"/>
      <c r="Z1103" s="112"/>
      <c r="AA1103" s="112"/>
      <c r="AB1103" s="112"/>
      <c r="AC1103" s="112"/>
      <c r="AD1103" s="112"/>
      <c r="AL1103">
        <f t="shared" si="391"/>
        <v>0</v>
      </c>
      <c r="AM1103">
        <f t="shared" si="392"/>
        <v>0</v>
      </c>
      <c r="AN1103">
        <f t="shared" si="393"/>
        <v>0</v>
      </c>
      <c r="AO1103">
        <f t="shared" si="394"/>
        <v>0</v>
      </c>
      <c r="AP1103">
        <f t="shared" si="395"/>
        <v>0</v>
      </c>
      <c r="AQ1103">
        <f t="shared" si="396"/>
        <v>0</v>
      </c>
      <c r="AR1103">
        <f t="shared" si="397"/>
        <v>0</v>
      </c>
      <c r="AS1103">
        <f t="shared" si="398"/>
        <v>0</v>
      </c>
      <c r="AT1103">
        <f t="shared" si="399"/>
        <v>0</v>
      </c>
      <c r="AU1103">
        <f t="shared" si="400"/>
        <v>0</v>
      </c>
      <c r="AV1103">
        <f t="shared" si="401"/>
        <v>0</v>
      </c>
      <c r="AW1103">
        <f t="shared" si="402"/>
        <v>0</v>
      </c>
      <c r="AX1103">
        <f t="shared" si="403"/>
        <v>0</v>
      </c>
      <c r="AY1103">
        <f t="shared" si="404"/>
        <v>0</v>
      </c>
      <c r="AZ1103">
        <f t="shared" si="405"/>
        <v>0</v>
      </c>
      <c r="BA1103">
        <f t="shared" si="406"/>
        <v>0</v>
      </c>
    </row>
    <row r="1104" spans="1:53" ht="15" customHeight="1">
      <c r="A1104" s="5"/>
      <c r="B1104" s="6"/>
      <c r="C1104" s="19" t="s">
        <v>7046</v>
      </c>
      <c r="D1104" s="634" t="str">
        <f t="shared" si="407"/>
        <v/>
      </c>
      <c r="E1104" s="669"/>
      <c r="F1104" s="670"/>
      <c r="G1104" s="752" t="str">
        <f t="shared" si="408"/>
        <v/>
      </c>
      <c r="H1104" s="669"/>
      <c r="I1104" s="669"/>
      <c r="J1104" s="669"/>
      <c r="K1104" s="669"/>
      <c r="L1104" s="669"/>
      <c r="M1104" s="669"/>
      <c r="N1104" s="670"/>
      <c r="O1104" s="112"/>
      <c r="P1104" s="112"/>
      <c r="Q1104" s="112"/>
      <c r="R1104" s="112"/>
      <c r="S1104" s="112"/>
      <c r="T1104" s="112"/>
      <c r="U1104" s="112"/>
      <c r="V1104" s="112"/>
      <c r="W1104" s="112"/>
      <c r="X1104" s="112"/>
      <c r="Y1104" s="112"/>
      <c r="Z1104" s="112"/>
      <c r="AA1104" s="112"/>
      <c r="AB1104" s="112"/>
      <c r="AC1104" s="112"/>
      <c r="AD1104" s="112"/>
      <c r="AL1104">
        <f t="shared" si="391"/>
        <v>0</v>
      </c>
      <c r="AM1104">
        <f t="shared" si="392"/>
        <v>0</v>
      </c>
      <c r="AN1104">
        <f t="shared" si="393"/>
        <v>0</v>
      </c>
      <c r="AO1104">
        <f t="shared" si="394"/>
        <v>0</v>
      </c>
      <c r="AP1104">
        <f t="shared" si="395"/>
        <v>0</v>
      </c>
      <c r="AQ1104">
        <f t="shared" si="396"/>
        <v>0</v>
      </c>
      <c r="AR1104">
        <f t="shared" si="397"/>
        <v>0</v>
      </c>
      <c r="AS1104">
        <f t="shared" si="398"/>
        <v>0</v>
      </c>
      <c r="AT1104">
        <f t="shared" si="399"/>
        <v>0</v>
      </c>
      <c r="AU1104">
        <f t="shared" si="400"/>
        <v>0</v>
      </c>
      <c r="AV1104">
        <f t="shared" si="401"/>
        <v>0</v>
      </c>
      <c r="AW1104">
        <f t="shared" si="402"/>
        <v>0</v>
      </c>
      <c r="AX1104">
        <f t="shared" si="403"/>
        <v>0</v>
      </c>
      <c r="AY1104">
        <f t="shared" si="404"/>
        <v>0</v>
      </c>
      <c r="AZ1104">
        <f t="shared" si="405"/>
        <v>0</v>
      </c>
      <c r="BA1104">
        <f t="shared" si="406"/>
        <v>0</v>
      </c>
    </row>
    <row r="1105" spans="1:53" ht="15" customHeight="1">
      <c r="A1105" s="5"/>
      <c r="B1105" s="6"/>
      <c r="C1105" s="19" t="s">
        <v>7047</v>
      </c>
      <c r="D1105" s="634" t="str">
        <f t="shared" si="407"/>
        <v/>
      </c>
      <c r="E1105" s="669"/>
      <c r="F1105" s="670"/>
      <c r="G1105" s="752" t="str">
        <f t="shared" si="408"/>
        <v/>
      </c>
      <c r="H1105" s="669"/>
      <c r="I1105" s="669"/>
      <c r="J1105" s="669"/>
      <c r="K1105" s="669"/>
      <c r="L1105" s="669"/>
      <c r="M1105" s="669"/>
      <c r="N1105" s="670"/>
      <c r="O1105" s="112"/>
      <c r="P1105" s="112"/>
      <c r="Q1105" s="112"/>
      <c r="R1105" s="112"/>
      <c r="S1105" s="112"/>
      <c r="T1105" s="112"/>
      <c r="U1105" s="112"/>
      <c r="V1105" s="112"/>
      <c r="W1105" s="112"/>
      <c r="X1105" s="112"/>
      <c r="Y1105" s="112"/>
      <c r="Z1105" s="112"/>
      <c r="AA1105" s="112"/>
      <c r="AB1105" s="112"/>
      <c r="AC1105" s="112"/>
      <c r="AD1105" s="112"/>
      <c r="AL1105">
        <f t="shared" si="391"/>
        <v>0</v>
      </c>
      <c r="AM1105">
        <f t="shared" si="392"/>
        <v>0</v>
      </c>
      <c r="AN1105">
        <f t="shared" si="393"/>
        <v>0</v>
      </c>
      <c r="AO1105">
        <f t="shared" si="394"/>
        <v>0</v>
      </c>
      <c r="AP1105">
        <f t="shared" si="395"/>
        <v>0</v>
      </c>
      <c r="AQ1105">
        <f t="shared" si="396"/>
        <v>0</v>
      </c>
      <c r="AR1105">
        <f t="shared" si="397"/>
        <v>0</v>
      </c>
      <c r="AS1105">
        <f t="shared" si="398"/>
        <v>0</v>
      </c>
      <c r="AT1105">
        <f t="shared" si="399"/>
        <v>0</v>
      </c>
      <c r="AU1105">
        <f t="shared" si="400"/>
        <v>0</v>
      </c>
      <c r="AV1105">
        <f t="shared" si="401"/>
        <v>0</v>
      </c>
      <c r="AW1105">
        <f t="shared" si="402"/>
        <v>0</v>
      </c>
      <c r="AX1105">
        <f t="shared" si="403"/>
        <v>0</v>
      </c>
      <c r="AY1105">
        <f t="shared" si="404"/>
        <v>0</v>
      </c>
      <c r="AZ1105">
        <f t="shared" si="405"/>
        <v>0</v>
      </c>
      <c r="BA1105">
        <f t="shared" si="406"/>
        <v>0</v>
      </c>
    </row>
    <row r="1106" spans="1:53" ht="15" customHeight="1">
      <c r="A1106" s="5"/>
      <c r="B1106" s="6"/>
      <c r="C1106" s="19" t="s">
        <v>7048</v>
      </c>
      <c r="D1106" s="634" t="str">
        <f t="shared" si="407"/>
        <v/>
      </c>
      <c r="E1106" s="669"/>
      <c r="F1106" s="670"/>
      <c r="G1106" s="752" t="str">
        <f t="shared" si="408"/>
        <v/>
      </c>
      <c r="H1106" s="669"/>
      <c r="I1106" s="669"/>
      <c r="J1106" s="669"/>
      <c r="K1106" s="669"/>
      <c r="L1106" s="669"/>
      <c r="M1106" s="669"/>
      <c r="N1106" s="670"/>
      <c r="O1106" s="112"/>
      <c r="P1106" s="112"/>
      <c r="Q1106" s="112"/>
      <c r="R1106" s="112"/>
      <c r="S1106" s="112"/>
      <c r="T1106" s="112"/>
      <c r="U1106" s="112"/>
      <c r="V1106" s="112"/>
      <c r="W1106" s="112"/>
      <c r="X1106" s="112"/>
      <c r="Y1106" s="112"/>
      <c r="Z1106" s="112"/>
      <c r="AA1106" s="112"/>
      <c r="AB1106" s="112"/>
      <c r="AC1106" s="112"/>
      <c r="AD1106" s="112"/>
      <c r="AL1106">
        <f t="shared" si="391"/>
        <v>0</v>
      </c>
      <c r="AM1106">
        <f t="shared" si="392"/>
        <v>0</v>
      </c>
      <c r="AN1106">
        <f t="shared" si="393"/>
        <v>0</v>
      </c>
      <c r="AO1106">
        <f t="shared" si="394"/>
        <v>0</v>
      </c>
      <c r="AP1106">
        <f t="shared" si="395"/>
        <v>0</v>
      </c>
      <c r="AQ1106">
        <f t="shared" si="396"/>
        <v>0</v>
      </c>
      <c r="AR1106">
        <f t="shared" si="397"/>
        <v>0</v>
      </c>
      <c r="AS1106">
        <f t="shared" si="398"/>
        <v>0</v>
      </c>
      <c r="AT1106">
        <f t="shared" si="399"/>
        <v>0</v>
      </c>
      <c r="AU1106">
        <f t="shared" si="400"/>
        <v>0</v>
      </c>
      <c r="AV1106">
        <f t="shared" si="401"/>
        <v>0</v>
      </c>
      <c r="AW1106">
        <f t="shared" si="402"/>
        <v>0</v>
      </c>
      <c r="AX1106">
        <f t="shared" si="403"/>
        <v>0</v>
      </c>
      <c r="AY1106">
        <f t="shared" si="404"/>
        <v>0</v>
      </c>
      <c r="AZ1106">
        <f t="shared" si="405"/>
        <v>0</v>
      </c>
      <c r="BA1106">
        <f t="shared" si="406"/>
        <v>0</v>
      </c>
    </row>
    <row r="1107" spans="1:53" ht="15" customHeight="1">
      <c r="A1107" s="5"/>
      <c r="B1107" s="6"/>
      <c r="C1107" s="19" t="s">
        <v>7049</v>
      </c>
      <c r="D1107" s="634" t="str">
        <f t="shared" si="407"/>
        <v/>
      </c>
      <c r="E1107" s="669"/>
      <c r="F1107" s="670"/>
      <c r="G1107" s="752" t="str">
        <f t="shared" si="408"/>
        <v/>
      </c>
      <c r="H1107" s="669"/>
      <c r="I1107" s="669"/>
      <c r="J1107" s="669"/>
      <c r="K1107" s="669"/>
      <c r="L1107" s="669"/>
      <c r="M1107" s="669"/>
      <c r="N1107" s="670"/>
      <c r="O1107" s="112"/>
      <c r="P1107" s="112"/>
      <c r="Q1107" s="112"/>
      <c r="R1107" s="112"/>
      <c r="S1107" s="112"/>
      <c r="T1107" s="112"/>
      <c r="U1107" s="112"/>
      <c r="V1107" s="112"/>
      <c r="W1107" s="112"/>
      <c r="X1107" s="112"/>
      <c r="Y1107" s="112"/>
      <c r="Z1107" s="112"/>
      <c r="AA1107" s="112"/>
      <c r="AB1107" s="112"/>
      <c r="AC1107" s="112"/>
      <c r="AD1107" s="112"/>
      <c r="AL1107">
        <f t="shared" si="391"/>
        <v>0</v>
      </c>
      <c r="AM1107">
        <f t="shared" si="392"/>
        <v>0</v>
      </c>
      <c r="AN1107">
        <f t="shared" si="393"/>
        <v>0</v>
      </c>
      <c r="AO1107">
        <f t="shared" si="394"/>
        <v>0</v>
      </c>
      <c r="AP1107">
        <f t="shared" si="395"/>
        <v>0</v>
      </c>
      <c r="AQ1107">
        <f t="shared" si="396"/>
        <v>0</v>
      </c>
      <c r="AR1107">
        <f t="shared" si="397"/>
        <v>0</v>
      </c>
      <c r="AS1107">
        <f t="shared" si="398"/>
        <v>0</v>
      </c>
      <c r="AT1107">
        <f t="shared" si="399"/>
        <v>0</v>
      </c>
      <c r="AU1107">
        <f t="shared" si="400"/>
        <v>0</v>
      </c>
      <c r="AV1107">
        <f t="shared" si="401"/>
        <v>0</v>
      </c>
      <c r="AW1107">
        <f t="shared" si="402"/>
        <v>0</v>
      </c>
      <c r="AX1107">
        <f t="shared" si="403"/>
        <v>0</v>
      </c>
      <c r="AY1107">
        <f t="shared" si="404"/>
        <v>0</v>
      </c>
      <c r="AZ1107">
        <f t="shared" si="405"/>
        <v>0</v>
      </c>
      <c r="BA1107">
        <f t="shared" si="406"/>
        <v>0</v>
      </c>
    </row>
    <row r="1108" spans="1:53" ht="15" customHeight="1">
      <c r="A1108" s="5"/>
      <c r="B1108" s="6"/>
      <c r="C1108" s="19" t="s">
        <v>7050</v>
      </c>
      <c r="D1108" s="634" t="str">
        <f t="shared" si="407"/>
        <v/>
      </c>
      <c r="E1108" s="669"/>
      <c r="F1108" s="670"/>
      <c r="G1108" s="752" t="str">
        <f t="shared" si="408"/>
        <v/>
      </c>
      <c r="H1108" s="669"/>
      <c r="I1108" s="669"/>
      <c r="J1108" s="669"/>
      <c r="K1108" s="669"/>
      <c r="L1108" s="669"/>
      <c r="M1108" s="669"/>
      <c r="N1108" s="670"/>
      <c r="O1108" s="112"/>
      <c r="P1108" s="112"/>
      <c r="Q1108" s="112"/>
      <c r="R1108" s="112"/>
      <c r="S1108" s="112"/>
      <c r="T1108" s="112"/>
      <c r="U1108" s="112"/>
      <c r="V1108" s="112"/>
      <c r="W1108" s="112"/>
      <c r="X1108" s="112"/>
      <c r="Y1108" s="112"/>
      <c r="Z1108" s="112"/>
      <c r="AA1108" s="112"/>
      <c r="AB1108" s="112"/>
      <c r="AC1108" s="112"/>
      <c r="AD1108" s="112"/>
      <c r="AL1108">
        <f t="shared" ref="AL1108:AL1171" si="409">O1108</f>
        <v>0</v>
      </c>
      <c r="AM1108">
        <f t="shared" ref="AM1108:AM1171" si="410">COUNTIF(P1108:R1108,"NS")</f>
        <v>0</v>
      </c>
      <c r="AN1108">
        <f t="shared" ref="AN1108:AN1171" si="411">SUM(P1108:R1108)</f>
        <v>0</v>
      </c>
      <c r="AO1108">
        <f t="shared" ref="AO1108:AO1171" si="412">IF(COUNTIF(O1108:R1108,"NA")=4,0,IF(OR(AND(AL1108=0,AM1108&gt;0),AND(AL1108="NS",AN1108&gt;0), AND(AL1108="NS", AM1108=0,AN1108=0)), 1, IF(OR(AND(AL1108&gt;0,AM1108&gt;1,AL1108&gt;AN1108), AND(AL1108="NS",AM1108=2), AND(AL1108="NS",AN1108=0,AM1108&gt;0),AL1108=AN1108), 0, 1)))</f>
        <v>0</v>
      </c>
      <c r="AP1108">
        <f t="shared" ref="AP1108:AP1171" si="413">S1108</f>
        <v>0</v>
      </c>
      <c r="AQ1108">
        <f t="shared" ref="AQ1108:AQ1171" si="414">COUNTIF(T1108:V1108,"NS")</f>
        <v>0</v>
      </c>
      <c r="AR1108">
        <f t="shared" ref="AR1108:AR1171" si="415">SUM(T1108:V1108)</f>
        <v>0</v>
      </c>
      <c r="AS1108">
        <f t="shared" ref="AS1108:AS1171" si="416">IF(COUNTIF(S1108:V1108,"NA")=4,0,IF(OR(AND(AP1108=0,AQ1108&gt;0),AND(AP1108="NS",AR1108&gt;0), AND(AP1108="NS", AQ1108=0,AR1108=0)), 1, IF(OR(AND(AP1108&gt;0,AQ1108&gt;1,AP1108&gt;AR1108), AND(AP1108="NS",AQ1108=2), AND(AP1108="NS",AR1108=0,AQ1108&gt;0),AP1108=AR1108), 0, 1)))</f>
        <v>0</v>
      </c>
      <c r="AT1108">
        <f t="shared" ref="AT1108:AT1171" si="417">W1108</f>
        <v>0</v>
      </c>
      <c r="AU1108">
        <f t="shared" ref="AU1108:AU1171" si="418">COUNTIF(X1108:Z1108,"NS")</f>
        <v>0</v>
      </c>
      <c r="AV1108">
        <f t="shared" ref="AV1108:AV1171" si="419">SUM(X1108:Z1108)</f>
        <v>0</v>
      </c>
      <c r="AW1108">
        <f t="shared" ref="AW1108:AW1171" si="420">IF(COUNTIF(W1108:Z1108,"NA")=4,0,IF(OR(AND(AT1108=0,AU1108&gt;0),AND(AT1108="NS",AV1108&gt;0), AND(AT1108="NS", AU1108=0,AV1108=0)), 1, IF(OR(AND(AT1108&gt;0,AU1108&gt;1,AT1108&gt;AV1108), AND(AT1108="NS",AU1108=2), AND(AT1108="NS",AV1108=0,AU1108&gt;0),AT1108=AV1108), 0, 1)))</f>
        <v>0</v>
      </c>
      <c r="AX1108">
        <f t="shared" ref="AX1108:AX1171" si="421">AA1108</f>
        <v>0</v>
      </c>
      <c r="AY1108">
        <f t="shared" ref="AY1108:AY1171" si="422">COUNTIF(AB1108:AD1108,"NS")</f>
        <v>0</v>
      </c>
      <c r="AZ1108">
        <f t="shared" ref="AZ1108:AZ1171" si="423">SUM(AB1108:AD1108)</f>
        <v>0</v>
      </c>
      <c r="BA1108">
        <f t="shared" ref="BA1108:BA1171" si="424">IF(COUNTIF(AA1108:AD1108,"NA")=4,0,IF(OR(AND(AX1108=0,AY1108&gt;0),AND(AX1108="NS",AZ1108&gt;0), AND(AX1108="NS", AY1108=0,AZ1108=0)), 1, IF(OR(AND(AX1108&gt;0,AY1108&gt;1,AX1108&gt;AZ1108), AND(AX1108="NS",AY1108=2), AND(AX1108="NS",AZ1108=0,AY1108&gt;0),AX1108=AZ1108), 0, 1)))</f>
        <v>0</v>
      </c>
    </row>
    <row r="1109" spans="1:53" ht="15" customHeight="1">
      <c r="A1109" s="5"/>
      <c r="B1109" s="6"/>
      <c r="C1109" s="19" t="s">
        <v>7051</v>
      </c>
      <c r="D1109" s="634" t="str">
        <f t="shared" ref="D1109:D1172" si="425">IF(D528="","",D528)</f>
        <v/>
      </c>
      <c r="E1109" s="669"/>
      <c r="F1109" s="670"/>
      <c r="G1109" s="752" t="str">
        <f t="shared" ref="G1109:G1172" si="426">IF(G528="","",G528)</f>
        <v/>
      </c>
      <c r="H1109" s="669"/>
      <c r="I1109" s="669"/>
      <c r="J1109" s="669"/>
      <c r="K1109" s="669"/>
      <c r="L1109" s="669"/>
      <c r="M1109" s="669"/>
      <c r="N1109" s="670"/>
      <c r="O1109" s="112"/>
      <c r="P1109" s="112"/>
      <c r="Q1109" s="112"/>
      <c r="R1109" s="112"/>
      <c r="S1109" s="112"/>
      <c r="T1109" s="112"/>
      <c r="U1109" s="112"/>
      <c r="V1109" s="112"/>
      <c r="W1109" s="112"/>
      <c r="X1109" s="112"/>
      <c r="Y1109" s="112"/>
      <c r="Z1109" s="112"/>
      <c r="AA1109" s="112"/>
      <c r="AB1109" s="112"/>
      <c r="AC1109" s="112"/>
      <c r="AD1109" s="112"/>
      <c r="AL1109">
        <f t="shared" si="409"/>
        <v>0</v>
      </c>
      <c r="AM1109">
        <f t="shared" si="410"/>
        <v>0</v>
      </c>
      <c r="AN1109">
        <f t="shared" si="411"/>
        <v>0</v>
      </c>
      <c r="AO1109">
        <f t="shared" si="412"/>
        <v>0</v>
      </c>
      <c r="AP1109">
        <f t="shared" si="413"/>
        <v>0</v>
      </c>
      <c r="AQ1109">
        <f t="shared" si="414"/>
        <v>0</v>
      </c>
      <c r="AR1109">
        <f t="shared" si="415"/>
        <v>0</v>
      </c>
      <c r="AS1109">
        <f t="shared" si="416"/>
        <v>0</v>
      </c>
      <c r="AT1109">
        <f t="shared" si="417"/>
        <v>0</v>
      </c>
      <c r="AU1109">
        <f t="shared" si="418"/>
        <v>0</v>
      </c>
      <c r="AV1109">
        <f t="shared" si="419"/>
        <v>0</v>
      </c>
      <c r="AW1109">
        <f t="shared" si="420"/>
        <v>0</v>
      </c>
      <c r="AX1109">
        <f t="shared" si="421"/>
        <v>0</v>
      </c>
      <c r="AY1109">
        <f t="shared" si="422"/>
        <v>0</v>
      </c>
      <c r="AZ1109">
        <f t="shared" si="423"/>
        <v>0</v>
      </c>
      <c r="BA1109">
        <f t="shared" si="424"/>
        <v>0</v>
      </c>
    </row>
    <row r="1110" spans="1:53" ht="15" customHeight="1">
      <c r="A1110" s="5"/>
      <c r="B1110" s="6"/>
      <c r="C1110" s="19" t="s">
        <v>7052</v>
      </c>
      <c r="D1110" s="634" t="str">
        <f t="shared" si="425"/>
        <v/>
      </c>
      <c r="E1110" s="669"/>
      <c r="F1110" s="670"/>
      <c r="G1110" s="752" t="str">
        <f t="shared" si="426"/>
        <v/>
      </c>
      <c r="H1110" s="669"/>
      <c r="I1110" s="669"/>
      <c r="J1110" s="669"/>
      <c r="K1110" s="669"/>
      <c r="L1110" s="669"/>
      <c r="M1110" s="669"/>
      <c r="N1110" s="670"/>
      <c r="O1110" s="112"/>
      <c r="P1110" s="112"/>
      <c r="Q1110" s="112"/>
      <c r="R1110" s="112"/>
      <c r="S1110" s="112"/>
      <c r="T1110" s="112"/>
      <c r="U1110" s="112"/>
      <c r="V1110" s="112"/>
      <c r="W1110" s="112"/>
      <c r="X1110" s="112"/>
      <c r="Y1110" s="112"/>
      <c r="Z1110" s="112"/>
      <c r="AA1110" s="112"/>
      <c r="AB1110" s="112"/>
      <c r="AC1110" s="112"/>
      <c r="AD1110" s="112"/>
      <c r="AL1110">
        <f t="shared" si="409"/>
        <v>0</v>
      </c>
      <c r="AM1110">
        <f t="shared" si="410"/>
        <v>0</v>
      </c>
      <c r="AN1110">
        <f t="shared" si="411"/>
        <v>0</v>
      </c>
      <c r="AO1110">
        <f t="shared" si="412"/>
        <v>0</v>
      </c>
      <c r="AP1110">
        <f t="shared" si="413"/>
        <v>0</v>
      </c>
      <c r="AQ1110">
        <f t="shared" si="414"/>
        <v>0</v>
      </c>
      <c r="AR1110">
        <f t="shared" si="415"/>
        <v>0</v>
      </c>
      <c r="AS1110">
        <f t="shared" si="416"/>
        <v>0</v>
      </c>
      <c r="AT1110">
        <f t="shared" si="417"/>
        <v>0</v>
      </c>
      <c r="AU1110">
        <f t="shared" si="418"/>
        <v>0</v>
      </c>
      <c r="AV1110">
        <f t="shared" si="419"/>
        <v>0</v>
      </c>
      <c r="AW1110">
        <f t="shared" si="420"/>
        <v>0</v>
      </c>
      <c r="AX1110">
        <f t="shared" si="421"/>
        <v>0</v>
      </c>
      <c r="AY1110">
        <f t="shared" si="422"/>
        <v>0</v>
      </c>
      <c r="AZ1110">
        <f t="shared" si="423"/>
        <v>0</v>
      </c>
      <c r="BA1110">
        <f t="shared" si="424"/>
        <v>0</v>
      </c>
    </row>
    <row r="1111" spans="1:53" ht="15" customHeight="1">
      <c r="A1111" s="5"/>
      <c r="B1111" s="6"/>
      <c r="C1111" s="19" t="s">
        <v>7053</v>
      </c>
      <c r="D1111" s="634" t="str">
        <f t="shared" si="425"/>
        <v/>
      </c>
      <c r="E1111" s="669"/>
      <c r="F1111" s="670"/>
      <c r="G1111" s="752" t="str">
        <f t="shared" si="426"/>
        <v/>
      </c>
      <c r="H1111" s="669"/>
      <c r="I1111" s="669"/>
      <c r="J1111" s="669"/>
      <c r="K1111" s="669"/>
      <c r="L1111" s="669"/>
      <c r="M1111" s="669"/>
      <c r="N1111" s="670"/>
      <c r="O1111" s="112"/>
      <c r="P1111" s="112"/>
      <c r="Q1111" s="112"/>
      <c r="R1111" s="112"/>
      <c r="S1111" s="112"/>
      <c r="T1111" s="112"/>
      <c r="U1111" s="112"/>
      <c r="V1111" s="112"/>
      <c r="W1111" s="112"/>
      <c r="X1111" s="112"/>
      <c r="Y1111" s="112"/>
      <c r="Z1111" s="112"/>
      <c r="AA1111" s="112"/>
      <c r="AB1111" s="112"/>
      <c r="AC1111" s="112"/>
      <c r="AD1111" s="112"/>
      <c r="AL1111">
        <f t="shared" si="409"/>
        <v>0</v>
      </c>
      <c r="AM1111">
        <f t="shared" si="410"/>
        <v>0</v>
      </c>
      <c r="AN1111">
        <f t="shared" si="411"/>
        <v>0</v>
      </c>
      <c r="AO1111">
        <f t="shared" si="412"/>
        <v>0</v>
      </c>
      <c r="AP1111">
        <f t="shared" si="413"/>
        <v>0</v>
      </c>
      <c r="AQ1111">
        <f t="shared" si="414"/>
        <v>0</v>
      </c>
      <c r="AR1111">
        <f t="shared" si="415"/>
        <v>0</v>
      </c>
      <c r="AS1111">
        <f t="shared" si="416"/>
        <v>0</v>
      </c>
      <c r="AT1111">
        <f t="shared" si="417"/>
        <v>0</v>
      </c>
      <c r="AU1111">
        <f t="shared" si="418"/>
        <v>0</v>
      </c>
      <c r="AV1111">
        <f t="shared" si="419"/>
        <v>0</v>
      </c>
      <c r="AW1111">
        <f t="shared" si="420"/>
        <v>0</v>
      </c>
      <c r="AX1111">
        <f t="shared" si="421"/>
        <v>0</v>
      </c>
      <c r="AY1111">
        <f t="shared" si="422"/>
        <v>0</v>
      </c>
      <c r="AZ1111">
        <f t="shared" si="423"/>
        <v>0</v>
      </c>
      <c r="BA1111">
        <f t="shared" si="424"/>
        <v>0</v>
      </c>
    </row>
    <row r="1112" spans="1:53" ht="15" customHeight="1">
      <c r="A1112" s="5"/>
      <c r="B1112" s="6"/>
      <c r="C1112" s="19" t="s">
        <v>7054</v>
      </c>
      <c r="D1112" s="634" t="str">
        <f t="shared" si="425"/>
        <v/>
      </c>
      <c r="E1112" s="669"/>
      <c r="F1112" s="670"/>
      <c r="G1112" s="752" t="str">
        <f t="shared" si="426"/>
        <v/>
      </c>
      <c r="H1112" s="669"/>
      <c r="I1112" s="669"/>
      <c r="J1112" s="669"/>
      <c r="K1112" s="669"/>
      <c r="L1112" s="669"/>
      <c r="M1112" s="669"/>
      <c r="N1112" s="670"/>
      <c r="O1112" s="112"/>
      <c r="P1112" s="112"/>
      <c r="Q1112" s="112"/>
      <c r="R1112" s="112"/>
      <c r="S1112" s="112"/>
      <c r="T1112" s="112"/>
      <c r="U1112" s="112"/>
      <c r="V1112" s="112"/>
      <c r="W1112" s="112"/>
      <c r="X1112" s="112"/>
      <c r="Y1112" s="112"/>
      <c r="Z1112" s="112"/>
      <c r="AA1112" s="112"/>
      <c r="AB1112" s="112"/>
      <c r="AC1112" s="112"/>
      <c r="AD1112" s="112"/>
      <c r="AL1112">
        <f t="shared" si="409"/>
        <v>0</v>
      </c>
      <c r="AM1112">
        <f t="shared" si="410"/>
        <v>0</v>
      </c>
      <c r="AN1112">
        <f t="shared" si="411"/>
        <v>0</v>
      </c>
      <c r="AO1112">
        <f t="shared" si="412"/>
        <v>0</v>
      </c>
      <c r="AP1112">
        <f t="shared" si="413"/>
        <v>0</v>
      </c>
      <c r="AQ1112">
        <f t="shared" si="414"/>
        <v>0</v>
      </c>
      <c r="AR1112">
        <f t="shared" si="415"/>
        <v>0</v>
      </c>
      <c r="AS1112">
        <f t="shared" si="416"/>
        <v>0</v>
      </c>
      <c r="AT1112">
        <f t="shared" si="417"/>
        <v>0</v>
      </c>
      <c r="AU1112">
        <f t="shared" si="418"/>
        <v>0</v>
      </c>
      <c r="AV1112">
        <f t="shared" si="419"/>
        <v>0</v>
      </c>
      <c r="AW1112">
        <f t="shared" si="420"/>
        <v>0</v>
      </c>
      <c r="AX1112">
        <f t="shared" si="421"/>
        <v>0</v>
      </c>
      <c r="AY1112">
        <f t="shared" si="422"/>
        <v>0</v>
      </c>
      <c r="AZ1112">
        <f t="shared" si="423"/>
        <v>0</v>
      </c>
      <c r="BA1112">
        <f t="shared" si="424"/>
        <v>0</v>
      </c>
    </row>
    <row r="1113" spans="1:53" ht="15" customHeight="1">
      <c r="A1113" s="5"/>
      <c r="B1113" s="6"/>
      <c r="C1113" s="19" t="s">
        <v>7055</v>
      </c>
      <c r="D1113" s="634" t="str">
        <f t="shared" si="425"/>
        <v/>
      </c>
      <c r="E1113" s="669"/>
      <c r="F1113" s="670"/>
      <c r="G1113" s="752" t="str">
        <f t="shared" si="426"/>
        <v/>
      </c>
      <c r="H1113" s="669"/>
      <c r="I1113" s="669"/>
      <c r="J1113" s="669"/>
      <c r="K1113" s="669"/>
      <c r="L1113" s="669"/>
      <c r="M1113" s="669"/>
      <c r="N1113" s="670"/>
      <c r="O1113" s="112"/>
      <c r="P1113" s="112"/>
      <c r="Q1113" s="112"/>
      <c r="R1113" s="112"/>
      <c r="S1113" s="112"/>
      <c r="T1113" s="112"/>
      <c r="U1113" s="112"/>
      <c r="V1113" s="112"/>
      <c r="W1113" s="112"/>
      <c r="X1113" s="112"/>
      <c r="Y1113" s="112"/>
      <c r="Z1113" s="112"/>
      <c r="AA1113" s="112"/>
      <c r="AB1113" s="112"/>
      <c r="AC1113" s="112"/>
      <c r="AD1113" s="112"/>
      <c r="AL1113">
        <f t="shared" si="409"/>
        <v>0</v>
      </c>
      <c r="AM1113">
        <f t="shared" si="410"/>
        <v>0</v>
      </c>
      <c r="AN1113">
        <f t="shared" si="411"/>
        <v>0</v>
      </c>
      <c r="AO1113">
        <f t="shared" si="412"/>
        <v>0</v>
      </c>
      <c r="AP1113">
        <f t="shared" si="413"/>
        <v>0</v>
      </c>
      <c r="AQ1113">
        <f t="shared" si="414"/>
        <v>0</v>
      </c>
      <c r="AR1113">
        <f t="shared" si="415"/>
        <v>0</v>
      </c>
      <c r="AS1113">
        <f t="shared" si="416"/>
        <v>0</v>
      </c>
      <c r="AT1113">
        <f t="shared" si="417"/>
        <v>0</v>
      </c>
      <c r="AU1113">
        <f t="shared" si="418"/>
        <v>0</v>
      </c>
      <c r="AV1113">
        <f t="shared" si="419"/>
        <v>0</v>
      </c>
      <c r="AW1113">
        <f t="shared" si="420"/>
        <v>0</v>
      </c>
      <c r="AX1113">
        <f t="shared" si="421"/>
        <v>0</v>
      </c>
      <c r="AY1113">
        <f t="shared" si="422"/>
        <v>0</v>
      </c>
      <c r="AZ1113">
        <f t="shared" si="423"/>
        <v>0</v>
      </c>
      <c r="BA1113">
        <f t="shared" si="424"/>
        <v>0</v>
      </c>
    </row>
    <row r="1114" spans="1:53" ht="15" customHeight="1">
      <c r="A1114" s="5"/>
      <c r="B1114" s="6"/>
      <c r="C1114" s="19" t="s">
        <v>7056</v>
      </c>
      <c r="D1114" s="634" t="str">
        <f t="shared" si="425"/>
        <v/>
      </c>
      <c r="E1114" s="669"/>
      <c r="F1114" s="670"/>
      <c r="G1114" s="752" t="str">
        <f t="shared" si="426"/>
        <v/>
      </c>
      <c r="H1114" s="669"/>
      <c r="I1114" s="669"/>
      <c r="J1114" s="669"/>
      <c r="K1114" s="669"/>
      <c r="L1114" s="669"/>
      <c r="M1114" s="669"/>
      <c r="N1114" s="670"/>
      <c r="O1114" s="112"/>
      <c r="P1114" s="112"/>
      <c r="Q1114" s="112"/>
      <c r="R1114" s="112"/>
      <c r="S1114" s="112"/>
      <c r="T1114" s="112"/>
      <c r="U1114" s="112"/>
      <c r="V1114" s="112"/>
      <c r="W1114" s="112"/>
      <c r="X1114" s="112"/>
      <c r="Y1114" s="112"/>
      <c r="Z1114" s="112"/>
      <c r="AA1114" s="112"/>
      <c r="AB1114" s="112"/>
      <c r="AC1114" s="112"/>
      <c r="AD1114" s="112"/>
      <c r="AL1114">
        <f t="shared" si="409"/>
        <v>0</v>
      </c>
      <c r="AM1114">
        <f t="shared" si="410"/>
        <v>0</v>
      </c>
      <c r="AN1114">
        <f t="shared" si="411"/>
        <v>0</v>
      </c>
      <c r="AO1114">
        <f t="shared" si="412"/>
        <v>0</v>
      </c>
      <c r="AP1114">
        <f t="shared" si="413"/>
        <v>0</v>
      </c>
      <c r="AQ1114">
        <f t="shared" si="414"/>
        <v>0</v>
      </c>
      <c r="AR1114">
        <f t="shared" si="415"/>
        <v>0</v>
      </c>
      <c r="AS1114">
        <f t="shared" si="416"/>
        <v>0</v>
      </c>
      <c r="AT1114">
        <f t="shared" si="417"/>
        <v>0</v>
      </c>
      <c r="AU1114">
        <f t="shared" si="418"/>
        <v>0</v>
      </c>
      <c r="AV1114">
        <f t="shared" si="419"/>
        <v>0</v>
      </c>
      <c r="AW1114">
        <f t="shared" si="420"/>
        <v>0</v>
      </c>
      <c r="AX1114">
        <f t="shared" si="421"/>
        <v>0</v>
      </c>
      <c r="AY1114">
        <f t="shared" si="422"/>
        <v>0</v>
      </c>
      <c r="AZ1114">
        <f t="shared" si="423"/>
        <v>0</v>
      </c>
      <c r="BA1114">
        <f t="shared" si="424"/>
        <v>0</v>
      </c>
    </row>
    <row r="1115" spans="1:53" ht="15" customHeight="1">
      <c r="A1115" s="5"/>
      <c r="B1115" s="6"/>
      <c r="C1115" s="19" t="s">
        <v>7057</v>
      </c>
      <c r="D1115" s="634" t="str">
        <f t="shared" si="425"/>
        <v/>
      </c>
      <c r="E1115" s="669"/>
      <c r="F1115" s="670"/>
      <c r="G1115" s="752" t="str">
        <f t="shared" si="426"/>
        <v/>
      </c>
      <c r="H1115" s="669"/>
      <c r="I1115" s="669"/>
      <c r="J1115" s="669"/>
      <c r="K1115" s="669"/>
      <c r="L1115" s="669"/>
      <c r="M1115" s="669"/>
      <c r="N1115" s="670"/>
      <c r="O1115" s="112"/>
      <c r="P1115" s="112"/>
      <c r="Q1115" s="112"/>
      <c r="R1115" s="112"/>
      <c r="S1115" s="112"/>
      <c r="T1115" s="112"/>
      <c r="U1115" s="112"/>
      <c r="V1115" s="112"/>
      <c r="W1115" s="112"/>
      <c r="X1115" s="112"/>
      <c r="Y1115" s="112"/>
      <c r="Z1115" s="112"/>
      <c r="AA1115" s="112"/>
      <c r="AB1115" s="112"/>
      <c r="AC1115" s="112"/>
      <c r="AD1115" s="112"/>
      <c r="AL1115">
        <f t="shared" si="409"/>
        <v>0</v>
      </c>
      <c r="AM1115">
        <f t="shared" si="410"/>
        <v>0</v>
      </c>
      <c r="AN1115">
        <f t="shared" si="411"/>
        <v>0</v>
      </c>
      <c r="AO1115">
        <f t="shared" si="412"/>
        <v>0</v>
      </c>
      <c r="AP1115">
        <f t="shared" si="413"/>
        <v>0</v>
      </c>
      <c r="AQ1115">
        <f t="shared" si="414"/>
        <v>0</v>
      </c>
      <c r="AR1115">
        <f t="shared" si="415"/>
        <v>0</v>
      </c>
      <c r="AS1115">
        <f t="shared" si="416"/>
        <v>0</v>
      </c>
      <c r="AT1115">
        <f t="shared" si="417"/>
        <v>0</v>
      </c>
      <c r="AU1115">
        <f t="shared" si="418"/>
        <v>0</v>
      </c>
      <c r="AV1115">
        <f t="shared" si="419"/>
        <v>0</v>
      </c>
      <c r="AW1115">
        <f t="shared" si="420"/>
        <v>0</v>
      </c>
      <c r="AX1115">
        <f t="shared" si="421"/>
        <v>0</v>
      </c>
      <c r="AY1115">
        <f t="shared" si="422"/>
        <v>0</v>
      </c>
      <c r="AZ1115">
        <f t="shared" si="423"/>
        <v>0</v>
      </c>
      <c r="BA1115">
        <f t="shared" si="424"/>
        <v>0</v>
      </c>
    </row>
    <row r="1116" spans="1:53" ht="15" customHeight="1">
      <c r="A1116" s="5"/>
      <c r="B1116" s="6"/>
      <c r="C1116" s="19" t="s">
        <v>7058</v>
      </c>
      <c r="D1116" s="634" t="str">
        <f t="shared" si="425"/>
        <v/>
      </c>
      <c r="E1116" s="669"/>
      <c r="F1116" s="670"/>
      <c r="G1116" s="752" t="str">
        <f t="shared" si="426"/>
        <v/>
      </c>
      <c r="H1116" s="669"/>
      <c r="I1116" s="669"/>
      <c r="J1116" s="669"/>
      <c r="K1116" s="669"/>
      <c r="L1116" s="669"/>
      <c r="M1116" s="669"/>
      <c r="N1116" s="670"/>
      <c r="O1116" s="112"/>
      <c r="P1116" s="112"/>
      <c r="Q1116" s="112"/>
      <c r="R1116" s="112"/>
      <c r="S1116" s="112"/>
      <c r="T1116" s="112"/>
      <c r="U1116" s="112"/>
      <c r="V1116" s="112"/>
      <c r="W1116" s="112"/>
      <c r="X1116" s="112"/>
      <c r="Y1116" s="112"/>
      <c r="Z1116" s="112"/>
      <c r="AA1116" s="112"/>
      <c r="AB1116" s="112"/>
      <c r="AC1116" s="112"/>
      <c r="AD1116" s="112"/>
      <c r="AL1116">
        <f t="shared" si="409"/>
        <v>0</v>
      </c>
      <c r="AM1116">
        <f t="shared" si="410"/>
        <v>0</v>
      </c>
      <c r="AN1116">
        <f t="shared" si="411"/>
        <v>0</v>
      </c>
      <c r="AO1116">
        <f t="shared" si="412"/>
        <v>0</v>
      </c>
      <c r="AP1116">
        <f t="shared" si="413"/>
        <v>0</v>
      </c>
      <c r="AQ1116">
        <f t="shared" si="414"/>
        <v>0</v>
      </c>
      <c r="AR1116">
        <f t="shared" si="415"/>
        <v>0</v>
      </c>
      <c r="AS1116">
        <f t="shared" si="416"/>
        <v>0</v>
      </c>
      <c r="AT1116">
        <f t="shared" si="417"/>
        <v>0</v>
      </c>
      <c r="AU1116">
        <f t="shared" si="418"/>
        <v>0</v>
      </c>
      <c r="AV1116">
        <f t="shared" si="419"/>
        <v>0</v>
      </c>
      <c r="AW1116">
        <f t="shared" si="420"/>
        <v>0</v>
      </c>
      <c r="AX1116">
        <f t="shared" si="421"/>
        <v>0</v>
      </c>
      <c r="AY1116">
        <f t="shared" si="422"/>
        <v>0</v>
      </c>
      <c r="AZ1116">
        <f t="shared" si="423"/>
        <v>0</v>
      </c>
      <c r="BA1116">
        <f t="shared" si="424"/>
        <v>0</v>
      </c>
    </row>
    <row r="1117" spans="1:53" ht="15" customHeight="1">
      <c r="A1117" s="5"/>
      <c r="B1117" s="6"/>
      <c r="C1117" s="19" t="s">
        <v>7059</v>
      </c>
      <c r="D1117" s="634" t="str">
        <f t="shared" si="425"/>
        <v/>
      </c>
      <c r="E1117" s="669"/>
      <c r="F1117" s="670"/>
      <c r="G1117" s="752" t="str">
        <f t="shared" si="426"/>
        <v/>
      </c>
      <c r="H1117" s="669"/>
      <c r="I1117" s="669"/>
      <c r="J1117" s="669"/>
      <c r="K1117" s="669"/>
      <c r="L1117" s="669"/>
      <c r="M1117" s="669"/>
      <c r="N1117" s="670"/>
      <c r="O1117" s="112"/>
      <c r="P1117" s="112"/>
      <c r="Q1117" s="112"/>
      <c r="R1117" s="112"/>
      <c r="S1117" s="112"/>
      <c r="T1117" s="112"/>
      <c r="U1117" s="112"/>
      <c r="V1117" s="112"/>
      <c r="W1117" s="112"/>
      <c r="X1117" s="112"/>
      <c r="Y1117" s="112"/>
      <c r="Z1117" s="112"/>
      <c r="AA1117" s="112"/>
      <c r="AB1117" s="112"/>
      <c r="AC1117" s="112"/>
      <c r="AD1117" s="112"/>
      <c r="AL1117">
        <f t="shared" si="409"/>
        <v>0</v>
      </c>
      <c r="AM1117">
        <f t="shared" si="410"/>
        <v>0</v>
      </c>
      <c r="AN1117">
        <f t="shared" si="411"/>
        <v>0</v>
      </c>
      <c r="AO1117">
        <f t="shared" si="412"/>
        <v>0</v>
      </c>
      <c r="AP1117">
        <f t="shared" si="413"/>
        <v>0</v>
      </c>
      <c r="AQ1117">
        <f t="shared" si="414"/>
        <v>0</v>
      </c>
      <c r="AR1117">
        <f t="shared" si="415"/>
        <v>0</v>
      </c>
      <c r="AS1117">
        <f t="shared" si="416"/>
        <v>0</v>
      </c>
      <c r="AT1117">
        <f t="shared" si="417"/>
        <v>0</v>
      </c>
      <c r="AU1117">
        <f t="shared" si="418"/>
        <v>0</v>
      </c>
      <c r="AV1117">
        <f t="shared" si="419"/>
        <v>0</v>
      </c>
      <c r="AW1117">
        <f t="shared" si="420"/>
        <v>0</v>
      </c>
      <c r="AX1117">
        <f t="shared" si="421"/>
        <v>0</v>
      </c>
      <c r="AY1117">
        <f t="shared" si="422"/>
        <v>0</v>
      </c>
      <c r="AZ1117">
        <f t="shared" si="423"/>
        <v>0</v>
      </c>
      <c r="BA1117">
        <f t="shared" si="424"/>
        <v>0</v>
      </c>
    </row>
    <row r="1118" spans="1:53" ht="15" customHeight="1">
      <c r="A1118" s="5"/>
      <c r="B1118" s="6"/>
      <c r="C1118" s="19" t="s">
        <v>7060</v>
      </c>
      <c r="D1118" s="634" t="str">
        <f t="shared" si="425"/>
        <v/>
      </c>
      <c r="E1118" s="669"/>
      <c r="F1118" s="670"/>
      <c r="G1118" s="752" t="str">
        <f t="shared" si="426"/>
        <v/>
      </c>
      <c r="H1118" s="669"/>
      <c r="I1118" s="669"/>
      <c r="J1118" s="669"/>
      <c r="K1118" s="669"/>
      <c r="L1118" s="669"/>
      <c r="M1118" s="669"/>
      <c r="N1118" s="670"/>
      <c r="O1118" s="112"/>
      <c r="P1118" s="112"/>
      <c r="Q1118" s="112"/>
      <c r="R1118" s="112"/>
      <c r="S1118" s="112"/>
      <c r="T1118" s="112"/>
      <c r="U1118" s="112"/>
      <c r="V1118" s="112"/>
      <c r="W1118" s="112"/>
      <c r="X1118" s="112"/>
      <c r="Y1118" s="112"/>
      <c r="Z1118" s="112"/>
      <c r="AA1118" s="112"/>
      <c r="AB1118" s="112"/>
      <c r="AC1118" s="112"/>
      <c r="AD1118" s="112"/>
      <c r="AL1118">
        <f t="shared" si="409"/>
        <v>0</v>
      </c>
      <c r="AM1118">
        <f t="shared" si="410"/>
        <v>0</v>
      </c>
      <c r="AN1118">
        <f t="shared" si="411"/>
        <v>0</v>
      </c>
      <c r="AO1118">
        <f t="shared" si="412"/>
        <v>0</v>
      </c>
      <c r="AP1118">
        <f t="shared" si="413"/>
        <v>0</v>
      </c>
      <c r="AQ1118">
        <f t="shared" si="414"/>
        <v>0</v>
      </c>
      <c r="AR1118">
        <f t="shared" si="415"/>
        <v>0</v>
      </c>
      <c r="AS1118">
        <f t="shared" si="416"/>
        <v>0</v>
      </c>
      <c r="AT1118">
        <f t="shared" si="417"/>
        <v>0</v>
      </c>
      <c r="AU1118">
        <f t="shared" si="418"/>
        <v>0</v>
      </c>
      <c r="AV1118">
        <f t="shared" si="419"/>
        <v>0</v>
      </c>
      <c r="AW1118">
        <f t="shared" si="420"/>
        <v>0</v>
      </c>
      <c r="AX1118">
        <f t="shared" si="421"/>
        <v>0</v>
      </c>
      <c r="AY1118">
        <f t="shared" si="422"/>
        <v>0</v>
      </c>
      <c r="AZ1118">
        <f t="shared" si="423"/>
        <v>0</v>
      </c>
      <c r="BA1118">
        <f t="shared" si="424"/>
        <v>0</v>
      </c>
    </row>
    <row r="1119" spans="1:53" ht="15" customHeight="1">
      <c r="A1119" s="5"/>
      <c r="B1119" s="6"/>
      <c r="C1119" s="19" t="s">
        <v>7061</v>
      </c>
      <c r="D1119" s="634" t="str">
        <f t="shared" si="425"/>
        <v/>
      </c>
      <c r="E1119" s="669"/>
      <c r="F1119" s="670"/>
      <c r="G1119" s="752" t="str">
        <f t="shared" si="426"/>
        <v/>
      </c>
      <c r="H1119" s="669"/>
      <c r="I1119" s="669"/>
      <c r="J1119" s="669"/>
      <c r="K1119" s="669"/>
      <c r="L1119" s="669"/>
      <c r="M1119" s="669"/>
      <c r="N1119" s="670"/>
      <c r="O1119" s="112"/>
      <c r="P1119" s="112"/>
      <c r="Q1119" s="112"/>
      <c r="R1119" s="112"/>
      <c r="S1119" s="112"/>
      <c r="T1119" s="112"/>
      <c r="U1119" s="112"/>
      <c r="V1119" s="112"/>
      <c r="W1119" s="112"/>
      <c r="X1119" s="112"/>
      <c r="Y1119" s="112"/>
      <c r="Z1119" s="112"/>
      <c r="AA1119" s="112"/>
      <c r="AB1119" s="112"/>
      <c r="AC1119" s="112"/>
      <c r="AD1119" s="112"/>
      <c r="AL1119">
        <f t="shared" si="409"/>
        <v>0</v>
      </c>
      <c r="AM1119">
        <f t="shared" si="410"/>
        <v>0</v>
      </c>
      <c r="AN1119">
        <f t="shared" si="411"/>
        <v>0</v>
      </c>
      <c r="AO1119">
        <f t="shared" si="412"/>
        <v>0</v>
      </c>
      <c r="AP1119">
        <f t="shared" si="413"/>
        <v>0</v>
      </c>
      <c r="AQ1119">
        <f t="shared" si="414"/>
        <v>0</v>
      </c>
      <c r="AR1119">
        <f t="shared" si="415"/>
        <v>0</v>
      </c>
      <c r="AS1119">
        <f t="shared" si="416"/>
        <v>0</v>
      </c>
      <c r="AT1119">
        <f t="shared" si="417"/>
        <v>0</v>
      </c>
      <c r="AU1119">
        <f t="shared" si="418"/>
        <v>0</v>
      </c>
      <c r="AV1119">
        <f t="shared" si="419"/>
        <v>0</v>
      </c>
      <c r="AW1119">
        <f t="shared" si="420"/>
        <v>0</v>
      </c>
      <c r="AX1119">
        <f t="shared" si="421"/>
        <v>0</v>
      </c>
      <c r="AY1119">
        <f t="shared" si="422"/>
        <v>0</v>
      </c>
      <c r="AZ1119">
        <f t="shared" si="423"/>
        <v>0</v>
      </c>
      <c r="BA1119">
        <f t="shared" si="424"/>
        <v>0</v>
      </c>
    </row>
    <row r="1120" spans="1:53" ht="15" customHeight="1">
      <c r="A1120" s="5"/>
      <c r="B1120" s="6"/>
      <c r="C1120" s="19" t="s">
        <v>7062</v>
      </c>
      <c r="D1120" s="634" t="str">
        <f t="shared" si="425"/>
        <v/>
      </c>
      <c r="E1120" s="669"/>
      <c r="F1120" s="670"/>
      <c r="G1120" s="752" t="str">
        <f t="shared" si="426"/>
        <v/>
      </c>
      <c r="H1120" s="669"/>
      <c r="I1120" s="669"/>
      <c r="J1120" s="669"/>
      <c r="K1120" s="669"/>
      <c r="L1120" s="669"/>
      <c r="M1120" s="669"/>
      <c r="N1120" s="670"/>
      <c r="O1120" s="112"/>
      <c r="P1120" s="112"/>
      <c r="Q1120" s="112"/>
      <c r="R1120" s="112"/>
      <c r="S1120" s="112"/>
      <c r="T1120" s="112"/>
      <c r="U1120" s="112"/>
      <c r="V1120" s="112"/>
      <c r="W1120" s="112"/>
      <c r="X1120" s="112"/>
      <c r="Y1120" s="112"/>
      <c r="Z1120" s="112"/>
      <c r="AA1120" s="112"/>
      <c r="AB1120" s="112"/>
      <c r="AC1120" s="112"/>
      <c r="AD1120" s="112"/>
      <c r="AL1120">
        <f t="shared" si="409"/>
        <v>0</v>
      </c>
      <c r="AM1120">
        <f t="shared" si="410"/>
        <v>0</v>
      </c>
      <c r="AN1120">
        <f t="shared" si="411"/>
        <v>0</v>
      </c>
      <c r="AO1120">
        <f t="shared" si="412"/>
        <v>0</v>
      </c>
      <c r="AP1120">
        <f t="shared" si="413"/>
        <v>0</v>
      </c>
      <c r="AQ1120">
        <f t="shared" si="414"/>
        <v>0</v>
      </c>
      <c r="AR1120">
        <f t="shared" si="415"/>
        <v>0</v>
      </c>
      <c r="AS1120">
        <f t="shared" si="416"/>
        <v>0</v>
      </c>
      <c r="AT1120">
        <f t="shared" si="417"/>
        <v>0</v>
      </c>
      <c r="AU1120">
        <f t="shared" si="418"/>
        <v>0</v>
      </c>
      <c r="AV1120">
        <f t="shared" si="419"/>
        <v>0</v>
      </c>
      <c r="AW1120">
        <f t="shared" si="420"/>
        <v>0</v>
      </c>
      <c r="AX1120">
        <f t="shared" si="421"/>
        <v>0</v>
      </c>
      <c r="AY1120">
        <f t="shared" si="422"/>
        <v>0</v>
      </c>
      <c r="AZ1120">
        <f t="shared" si="423"/>
        <v>0</v>
      </c>
      <c r="BA1120">
        <f t="shared" si="424"/>
        <v>0</v>
      </c>
    </row>
    <row r="1121" spans="1:53" ht="15" customHeight="1">
      <c r="A1121" s="5"/>
      <c r="B1121" s="6"/>
      <c r="C1121" s="19" t="s">
        <v>7063</v>
      </c>
      <c r="D1121" s="634" t="str">
        <f t="shared" si="425"/>
        <v/>
      </c>
      <c r="E1121" s="669"/>
      <c r="F1121" s="670"/>
      <c r="G1121" s="752" t="str">
        <f t="shared" si="426"/>
        <v/>
      </c>
      <c r="H1121" s="669"/>
      <c r="I1121" s="669"/>
      <c r="J1121" s="669"/>
      <c r="K1121" s="669"/>
      <c r="L1121" s="669"/>
      <c r="M1121" s="669"/>
      <c r="N1121" s="670"/>
      <c r="O1121" s="112"/>
      <c r="P1121" s="112"/>
      <c r="Q1121" s="112"/>
      <c r="R1121" s="112"/>
      <c r="S1121" s="112"/>
      <c r="T1121" s="112"/>
      <c r="U1121" s="112"/>
      <c r="V1121" s="112"/>
      <c r="W1121" s="112"/>
      <c r="X1121" s="112"/>
      <c r="Y1121" s="112"/>
      <c r="Z1121" s="112"/>
      <c r="AA1121" s="112"/>
      <c r="AB1121" s="112"/>
      <c r="AC1121" s="112"/>
      <c r="AD1121" s="112"/>
      <c r="AL1121">
        <f t="shared" si="409"/>
        <v>0</v>
      </c>
      <c r="AM1121">
        <f t="shared" si="410"/>
        <v>0</v>
      </c>
      <c r="AN1121">
        <f t="shared" si="411"/>
        <v>0</v>
      </c>
      <c r="AO1121">
        <f t="shared" si="412"/>
        <v>0</v>
      </c>
      <c r="AP1121">
        <f t="shared" si="413"/>
        <v>0</v>
      </c>
      <c r="AQ1121">
        <f t="shared" si="414"/>
        <v>0</v>
      </c>
      <c r="AR1121">
        <f t="shared" si="415"/>
        <v>0</v>
      </c>
      <c r="AS1121">
        <f t="shared" si="416"/>
        <v>0</v>
      </c>
      <c r="AT1121">
        <f t="shared" si="417"/>
        <v>0</v>
      </c>
      <c r="AU1121">
        <f t="shared" si="418"/>
        <v>0</v>
      </c>
      <c r="AV1121">
        <f t="shared" si="419"/>
        <v>0</v>
      </c>
      <c r="AW1121">
        <f t="shared" si="420"/>
        <v>0</v>
      </c>
      <c r="AX1121">
        <f t="shared" si="421"/>
        <v>0</v>
      </c>
      <c r="AY1121">
        <f t="shared" si="422"/>
        <v>0</v>
      </c>
      <c r="AZ1121">
        <f t="shared" si="423"/>
        <v>0</v>
      </c>
      <c r="BA1121">
        <f t="shared" si="424"/>
        <v>0</v>
      </c>
    </row>
    <row r="1122" spans="1:53" ht="15" customHeight="1">
      <c r="A1122" s="5"/>
      <c r="B1122" s="6"/>
      <c r="C1122" s="19" t="s">
        <v>7064</v>
      </c>
      <c r="D1122" s="634" t="str">
        <f t="shared" si="425"/>
        <v/>
      </c>
      <c r="E1122" s="669"/>
      <c r="F1122" s="670"/>
      <c r="G1122" s="752" t="str">
        <f t="shared" si="426"/>
        <v/>
      </c>
      <c r="H1122" s="669"/>
      <c r="I1122" s="669"/>
      <c r="J1122" s="669"/>
      <c r="K1122" s="669"/>
      <c r="L1122" s="669"/>
      <c r="M1122" s="669"/>
      <c r="N1122" s="670"/>
      <c r="O1122" s="112"/>
      <c r="P1122" s="112"/>
      <c r="Q1122" s="112"/>
      <c r="R1122" s="112"/>
      <c r="S1122" s="112"/>
      <c r="T1122" s="112"/>
      <c r="U1122" s="112"/>
      <c r="V1122" s="112"/>
      <c r="W1122" s="112"/>
      <c r="X1122" s="112"/>
      <c r="Y1122" s="112"/>
      <c r="Z1122" s="112"/>
      <c r="AA1122" s="112"/>
      <c r="AB1122" s="112"/>
      <c r="AC1122" s="112"/>
      <c r="AD1122" s="112"/>
      <c r="AL1122">
        <f t="shared" si="409"/>
        <v>0</v>
      </c>
      <c r="AM1122">
        <f t="shared" si="410"/>
        <v>0</v>
      </c>
      <c r="AN1122">
        <f t="shared" si="411"/>
        <v>0</v>
      </c>
      <c r="AO1122">
        <f t="shared" si="412"/>
        <v>0</v>
      </c>
      <c r="AP1122">
        <f t="shared" si="413"/>
        <v>0</v>
      </c>
      <c r="AQ1122">
        <f t="shared" si="414"/>
        <v>0</v>
      </c>
      <c r="AR1122">
        <f t="shared" si="415"/>
        <v>0</v>
      </c>
      <c r="AS1122">
        <f t="shared" si="416"/>
        <v>0</v>
      </c>
      <c r="AT1122">
        <f t="shared" si="417"/>
        <v>0</v>
      </c>
      <c r="AU1122">
        <f t="shared" si="418"/>
        <v>0</v>
      </c>
      <c r="AV1122">
        <f t="shared" si="419"/>
        <v>0</v>
      </c>
      <c r="AW1122">
        <f t="shared" si="420"/>
        <v>0</v>
      </c>
      <c r="AX1122">
        <f t="shared" si="421"/>
        <v>0</v>
      </c>
      <c r="AY1122">
        <f t="shared" si="422"/>
        <v>0</v>
      </c>
      <c r="AZ1122">
        <f t="shared" si="423"/>
        <v>0</v>
      </c>
      <c r="BA1122">
        <f t="shared" si="424"/>
        <v>0</v>
      </c>
    </row>
    <row r="1123" spans="1:53" ht="15" customHeight="1">
      <c r="A1123" s="5"/>
      <c r="B1123" s="6"/>
      <c r="C1123" s="19" t="s">
        <v>7065</v>
      </c>
      <c r="D1123" s="634" t="str">
        <f t="shared" si="425"/>
        <v/>
      </c>
      <c r="E1123" s="669"/>
      <c r="F1123" s="670"/>
      <c r="G1123" s="752" t="str">
        <f t="shared" si="426"/>
        <v/>
      </c>
      <c r="H1123" s="669"/>
      <c r="I1123" s="669"/>
      <c r="J1123" s="669"/>
      <c r="K1123" s="669"/>
      <c r="L1123" s="669"/>
      <c r="M1123" s="669"/>
      <c r="N1123" s="670"/>
      <c r="O1123" s="112"/>
      <c r="P1123" s="112"/>
      <c r="Q1123" s="112"/>
      <c r="R1123" s="112"/>
      <c r="S1123" s="112"/>
      <c r="T1123" s="112"/>
      <c r="U1123" s="112"/>
      <c r="V1123" s="112"/>
      <c r="W1123" s="112"/>
      <c r="X1123" s="112"/>
      <c r="Y1123" s="112"/>
      <c r="Z1123" s="112"/>
      <c r="AA1123" s="112"/>
      <c r="AB1123" s="112"/>
      <c r="AC1123" s="112"/>
      <c r="AD1123" s="112"/>
      <c r="AL1123">
        <f t="shared" si="409"/>
        <v>0</v>
      </c>
      <c r="AM1123">
        <f t="shared" si="410"/>
        <v>0</v>
      </c>
      <c r="AN1123">
        <f t="shared" si="411"/>
        <v>0</v>
      </c>
      <c r="AO1123">
        <f t="shared" si="412"/>
        <v>0</v>
      </c>
      <c r="AP1123">
        <f t="shared" si="413"/>
        <v>0</v>
      </c>
      <c r="AQ1123">
        <f t="shared" si="414"/>
        <v>0</v>
      </c>
      <c r="AR1123">
        <f t="shared" si="415"/>
        <v>0</v>
      </c>
      <c r="AS1123">
        <f t="shared" si="416"/>
        <v>0</v>
      </c>
      <c r="AT1123">
        <f t="shared" si="417"/>
        <v>0</v>
      </c>
      <c r="AU1123">
        <f t="shared" si="418"/>
        <v>0</v>
      </c>
      <c r="AV1123">
        <f t="shared" si="419"/>
        <v>0</v>
      </c>
      <c r="AW1123">
        <f t="shared" si="420"/>
        <v>0</v>
      </c>
      <c r="AX1123">
        <f t="shared" si="421"/>
        <v>0</v>
      </c>
      <c r="AY1123">
        <f t="shared" si="422"/>
        <v>0</v>
      </c>
      <c r="AZ1123">
        <f t="shared" si="423"/>
        <v>0</v>
      </c>
      <c r="BA1123">
        <f t="shared" si="424"/>
        <v>0</v>
      </c>
    </row>
    <row r="1124" spans="1:53" ht="15" customHeight="1">
      <c r="A1124" s="5"/>
      <c r="B1124" s="6"/>
      <c r="C1124" s="19" t="s">
        <v>7066</v>
      </c>
      <c r="D1124" s="634" t="str">
        <f t="shared" si="425"/>
        <v/>
      </c>
      <c r="E1124" s="669"/>
      <c r="F1124" s="670"/>
      <c r="G1124" s="752" t="str">
        <f t="shared" si="426"/>
        <v/>
      </c>
      <c r="H1124" s="669"/>
      <c r="I1124" s="669"/>
      <c r="J1124" s="669"/>
      <c r="K1124" s="669"/>
      <c r="L1124" s="669"/>
      <c r="M1124" s="669"/>
      <c r="N1124" s="670"/>
      <c r="O1124" s="112"/>
      <c r="P1124" s="112"/>
      <c r="Q1124" s="112"/>
      <c r="R1124" s="112"/>
      <c r="S1124" s="112"/>
      <c r="T1124" s="112"/>
      <c r="U1124" s="112"/>
      <c r="V1124" s="112"/>
      <c r="W1124" s="112"/>
      <c r="X1124" s="112"/>
      <c r="Y1124" s="112"/>
      <c r="Z1124" s="112"/>
      <c r="AA1124" s="112"/>
      <c r="AB1124" s="112"/>
      <c r="AC1124" s="112"/>
      <c r="AD1124" s="112"/>
      <c r="AL1124">
        <f t="shared" si="409"/>
        <v>0</v>
      </c>
      <c r="AM1124">
        <f t="shared" si="410"/>
        <v>0</v>
      </c>
      <c r="AN1124">
        <f t="shared" si="411"/>
        <v>0</v>
      </c>
      <c r="AO1124">
        <f t="shared" si="412"/>
        <v>0</v>
      </c>
      <c r="AP1124">
        <f t="shared" si="413"/>
        <v>0</v>
      </c>
      <c r="AQ1124">
        <f t="shared" si="414"/>
        <v>0</v>
      </c>
      <c r="AR1124">
        <f t="shared" si="415"/>
        <v>0</v>
      </c>
      <c r="AS1124">
        <f t="shared" si="416"/>
        <v>0</v>
      </c>
      <c r="AT1124">
        <f t="shared" si="417"/>
        <v>0</v>
      </c>
      <c r="AU1124">
        <f t="shared" si="418"/>
        <v>0</v>
      </c>
      <c r="AV1124">
        <f t="shared" si="419"/>
        <v>0</v>
      </c>
      <c r="AW1124">
        <f t="shared" si="420"/>
        <v>0</v>
      </c>
      <c r="AX1124">
        <f t="shared" si="421"/>
        <v>0</v>
      </c>
      <c r="AY1124">
        <f t="shared" si="422"/>
        <v>0</v>
      </c>
      <c r="AZ1124">
        <f t="shared" si="423"/>
        <v>0</v>
      </c>
      <c r="BA1124">
        <f t="shared" si="424"/>
        <v>0</v>
      </c>
    </row>
    <row r="1125" spans="1:53" ht="15" customHeight="1">
      <c r="A1125" s="5"/>
      <c r="B1125" s="6"/>
      <c r="C1125" s="19" t="s">
        <v>7067</v>
      </c>
      <c r="D1125" s="634" t="str">
        <f t="shared" si="425"/>
        <v/>
      </c>
      <c r="E1125" s="669"/>
      <c r="F1125" s="670"/>
      <c r="G1125" s="752" t="str">
        <f t="shared" si="426"/>
        <v/>
      </c>
      <c r="H1125" s="669"/>
      <c r="I1125" s="669"/>
      <c r="J1125" s="669"/>
      <c r="K1125" s="669"/>
      <c r="L1125" s="669"/>
      <c r="M1125" s="669"/>
      <c r="N1125" s="670"/>
      <c r="O1125" s="112"/>
      <c r="P1125" s="112"/>
      <c r="Q1125" s="112"/>
      <c r="R1125" s="112"/>
      <c r="S1125" s="112"/>
      <c r="T1125" s="112"/>
      <c r="U1125" s="112"/>
      <c r="V1125" s="112"/>
      <c r="W1125" s="112"/>
      <c r="X1125" s="112"/>
      <c r="Y1125" s="112"/>
      <c r="Z1125" s="112"/>
      <c r="AA1125" s="112"/>
      <c r="AB1125" s="112"/>
      <c r="AC1125" s="112"/>
      <c r="AD1125" s="112"/>
      <c r="AL1125">
        <f t="shared" si="409"/>
        <v>0</v>
      </c>
      <c r="AM1125">
        <f t="shared" si="410"/>
        <v>0</v>
      </c>
      <c r="AN1125">
        <f t="shared" si="411"/>
        <v>0</v>
      </c>
      <c r="AO1125">
        <f t="shared" si="412"/>
        <v>0</v>
      </c>
      <c r="AP1125">
        <f t="shared" si="413"/>
        <v>0</v>
      </c>
      <c r="AQ1125">
        <f t="shared" si="414"/>
        <v>0</v>
      </c>
      <c r="AR1125">
        <f t="shared" si="415"/>
        <v>0</v>
      </c>
      <c r="AS1125">
        <f t="shared" si="416"/>
        <v>0</v>
      </c>
      <c r="AT1125">
        <f t="shared" si="417"/>
        <v>0</v>
      </c>
      <c r="AU1125">
        <f t="shared" si="418"/>
        <v>0</v>
      </c>
      <c r="AV1125">
        <f t="shared" si="419"/>
        <v>0</v>
      </c>
      <c r="AW1125">
        <f t="shared" si="420"/>
        <v>0</v>
      </c>
      <c r="AX1125">
        <f t="shared" si="421"/>
        <v>0</v>
      </c>
      <c r="AY1125">
        <f t="shared" si="422"/>
        <v>0</v>
      </c>
      <c r="AZ1125">
        <f t="shared" si="423"/>
        <v>0</v>
      </c>
      <c r="BA1125">
        <f t="shared" si="424"/>
        <v>0</v>
      </c>
    </row>
    <row r="1126" spans="1:53" ht="15" customHeight="1">
      <c r="A1126" s="5"/>
      <c r="B1126" s="6"/>
      <c r="C1126" s="19" t="s">
        <v>7068</v>
      </c>
      <c r="D1126" s="634" t="str">
        <f t="shared" si="425"/>
        <v/>
      </c>
      <c r="E1126" s="669"/>
      <c r="F1126" s="670"/>
      <c r="G1126" s="752" t="str">
        <f t="shared" si="426"/>
        <v/>
      </c>
      <c r="H1126" s="669"/>
      <c r="I1126" s="669"/>
      <c r="J1126" s="669"/>
      <c r="K1126" s="669"/>
      <c r="L1126" s="669"/>
      <c r="M1126" s="669"/>
      <c r="N1126" s="670"/>
      <c r="O1126" s="112"/>
      <c r="P1126" s="112"/>
      <c r="Q1126" s="112"/>
      <c r="R1126" s="112"/>
      <c r="S1126" s="112"/>
      <c r="T1126" s="112"/>
      <c r="U1126" s="112"/>
      <c r="V1126" s="112"/>
      <c r="W1126" s="112"/>
      <c r="X1126" s="112"/>
      <c r="Y1126" s="112"/>
      <c r="Z1126" s="112"/>
      <c r="AA1126" s="112"/>
      <c r="AB1126" s="112"/>
      <c r="AC1126" s="112"/>
      <c r="AD1126" s="112"/>
      <c r="AL1126">
        <f t="shared" si="409"/>
        <v>0</v>
      </c>
      <c r="AM1126">
        <f t="shared" si="410"/>
        <v>0</v>
      </c>
      <c r="AN1126">
        <f t="shared" si="411"/>
        <v>0</v>
      </c>
      <c r="AO1126">
        <f t="shared" si="412"/>
        <v>0</v>
      </c>
      <c r="AP1126">
        <f t="shared" si="413"/>
        <v>0</v>
      </c>
      <c r="AQ1126">
        <f t="shared" si="414"/>
        <v>0</v>
      </c>
      <c r="AR1126">
        <f t="shared" si="415"/>
        <v>0</v>
      </c>
      <c r="AS1126">
        <f t="shared" si="416"/>
        <v>0</v>
      </c>
      <c r="AT1126">
        <f t="shared" si="417"/>
        <v>0</v>
      </c>
      <c r="AU1126">
        <f t="shared" si="418"/>
        <v>0</v>
      </c>
      <c r="AV1126">
        <f t="shared" si="419"/>
        <v>0</v>
      </c>
      <c r="AW1126">
        <f t="shared" si="420"/>
        <v>0</v>
      </c>
      <c r="AX1126">
        <f t="shared" si="421"/>
        <v>0</v>
      </c>
      <c r="AY1126">
        <f t="shared" si="422"/>
        <v>0</v>
      </c>
      <c r="AZ1126">
        <f t="shared" si="423"/>
        <v>0</v>
      </c>
      <c r="BA1126">
        <f t="shared" si="424"/>
        <v>0</v>
      </c>
    </row>
    <row r="1127" spans="1:53" ht="15" customHeight="1">
      <c r="A1127" s="5"/>
      <c r="B1127" s="6"/>
      <c r="C1127" s="19" t="s">
        <v>7069</v>
      </c>
      <c r="D1127" s="634" t="str">
        <f t="shared" si="425"/>
        <v/>
      </c>
      <c r="E1127" s="669"/>
      <c r="F1127" s="670"/>
      <c r="G1127" s="752" t="str">
        <f t="shared" si="426"/>
        <v/>
      </c>
      <c r="H1127" s="669"/>
      <c r="I1127" s="669"/>
      <c r="J1127" s="669"/>
      <c r="K1127" s="669"/>
      <c r="L1127" s="669"/>
      <c r="M1127" s="669"/>
      <c r="N1127" s="670"/>
      <c r="O1127" s="112"/>
      <c r="P1127" s="112"/>
      <c r="Q1127" s="112"/>
      <c r="R1127" s="112"/>
      <c r="S1127" s="112"/>
      <c r="T1127" s="112"/>
      <c r="U1127" s="112"/>
      <c r="V1127" s="112"/>
      <c r="W1127" s="112"/>
      <c r="X1127" s="112"/>
      <c r="Y1127" s="112"/>
      <c r="Z1127" s="112"/>
      <c r="AA1127" s="112"/>
      <c r="AB1127" s="112"/>
      <c r="AC1127" s="112"/>
      <c r="AD1127" s="112"/>
      <c r="AL1127">
        <f t="shared" si="409"/>
        <v>0</v>
      </c>
      <c r="AM1127">
        <f t="shared" si="410"/>
        <v>0</v>
      </c>
      <c r="AN1127">
        <f t="shared" si="411"/>
        <v>0</v>
      </c>
      <c r="AO1127">
        <f t="shared" si="412"/>
        <v>0</v>
      </c>
      <c r="AP1127">
        <f t="shared" si="413"/>
        <v>0</v>
      </c>
      <c r="AQ1127">
        <f t="shared" si="414"/>
        <v>0</v>
      </c>
      <c r="AR1127">
        <f t="shared" si="415"/>
        <v>0</v>
      </c>
      <c r="AS1127">
        <f t="shared" si="416"/>
        <v>0</v>
      </c>
      <c r="AT1127">
        <f t="shared" si="417"/>
        <v>0</v>
      </c>
      <c r="AU1127">
        <f t="shared" si="418"/>
        <v>0</v>
      </c>
      <c r="AV1127">
        <f t="shared" si="419"/>
        <v>0</v>
      </c>
      <c r="AW1127">
        <f t="shared" si="420"/>
        <v>0</v>
      </c>
      <c r="AX1127">
        <f t="shared" si="421"/>
        <v>0</v>
      </c>
      <c r="AY1127">
        <f t="shared" si="422"/>
        <v>0</v>
      </c>
      <c r="AZ1127">
        <f t="shared" si="423"/>
        <v>0</v>
      </c>
      <c r="BA1127">
        <f t="shared" si="424"/>
        <v>0</v>
      </c>
    </row>
    <row r="1128" spans="1:53" ht="15" customHeight="1">
      <c r="A1128" s="5"/>
      <c r="B1128" s="6"/>
      <c r="C1128" s="19" t="s">
        <v>7070</v>
      </c>
      <c r="D1128" s="634" t="str">
        <f t="shared" si="425"/>
        <v/>
      </c>
      <c r="E1128" s="669"/>
      <c r="F1128" s="670"/>
      <c r="G1128" s="752" t="str">
        <f t="shared" si="426"/>
        <v/>
      </c>
      <c r="H1128" s="669"/>
      <c r="I1128" s="669"/>
      <c r="J1128" s="669"/>
      <c r="K1128" s="669"/>
      <c r="L1128" s="669"/>
      <c r="M1128" s="669"/>
      <c r="N1128" s="670"/>
      <c r="O1128" s="112"/>
      <c r="P1128" s="112"/>
      <c r="Q1128" s="112"/>
      <c r="R1128" s="112"/>
      <c r="S1128" s="112"/>
      <c r="T1128" s="112"/>
      <c r="U1128" s="112"/>
      <c r="V1128" s="112"/>
      <c r="W1128" s="112"/>
      <c r="X1128" s="112"/>
      <c r="Y1128" s="112"/>
      <c r="Z1128" s="112"/>
      <c r="AA1128" s="112"/>
      <c r="AB1128" s="112"/>
      <c r="AC1128" s="112"/>
      <c r="AD1128" s="112"/>
      <c r="AL1128">
        <f t="shared" si="409"/>
        <v>0</v>
      </c>
      <c r="AM1128">
        <f t="shared" si="410"/>
        <v>0</v>
      </c>
      <c r="AN1128">
        <f t="shared" si="411"/>
        <v>0</v>
      </c>
      <c r="AO1128">
        <f t="shared" si="412"/>
        <v>0</v>
      </c>
      <c r="AP1128">
        <f t="shared" si="413"/>
        <v>0</v>
      </c>
      <c r="AQ1128">
        <f t="shared" si="414"/>
        <v>0</v>
      </c>
      <c r="AR1128">
        <f t="shared" si="415"/>
        <v>0</v>
      </c>
      <c r="AS1128">
        <f t="shared" si="416"/>
        <v>0</v>
      </c>
      <c r="AT1128">
        <f t="shared" si="417"/>
        <v>0</v>
      </c>
      <c r="AU1128">
        <f t="shared" si="418"/>
        <v>0</v>
      </c>
      <c r="AV1128">
        <f t="shared" si="419"/>
        <v>0</v>
      </c>
      <c r="AW1128">
        <f t="shared" si="420"/>
        <v>0</v>
      </c>
      <c r="AX1128">
        <f t="shared" si="421"/>
        <v>0</v>
      </c>
      <c r="AY1128">
        <f t="shared" si="422"/>
        <v>0</v>
      </c>
      <c r="AZ1128">
        <f t="shared" si="423"/>
        <v>0</v>
      </c>
      <c r="BA1128">
        <f t="shared" si="424"/>
        <v>0</v>
      </c>
    </row>
    <row r="1129" spans="1:53" ht="15" customHeight="1">
      <c r="A1129" s="5"/>
      <c r="B1129" s="6"/>
      <c r="C1129" s="19" t="s">
        <v>7071</v>
      </c>
      <c r="D1129" s="634" t="str">
        <f t="shared" si="425"/>
        <v/>
      </c>
      <c r="E1129" s="669"/>
      <c r="F1129" s="670"/>
      <c r="G1129" s="752" t="str">
        <f t="shared" si="426"/>
        <v/>
      </c>
      <c r="H1129" s="669"/>
      <c r="I1129" s="669"/>
      <c r="J1129" s="669"/>
      <c r="K1129" s="669"/>
      <c r="L1129" s="669"/>
      <c r="M1129" s="669"/>
      <c r="N1129" s="670"/>
      <c r="O1129" s="112"/>
      <c r="P1129" s="112"/>
      <c r="Q1129" s="112"/>
      <c r="R1129" s="112"/>
      <c r="S1129" s="112"/>
      <c r="T1129" s="112"/>
      <c r="U1129" s="112"/>
      <c r="V1129" s="112"/>
      <c r="W1129" s="112"/>
      <c r="X1129" s="112"/>
      <c r="Y1129" s="112"/>
      <c r="Z1129" s="112"/>
      <c r="AA1129" s="112"/>
      <c r="AB1129" s="112"/>
      <c r="AC1129" s="112"/>
      <c r="AD1129" s="112"/>
      <c r="AL1129">
        <f t="shared" si="409"/>
        <v>0</v>
      </c>
      <c r="AM1129">
        <f t="shared" si="410"/>
        <v>0</v>
      </c>
      <c r="AN1129">
        <f t="shared" si="411"/>
        <v>0</v>
      </c>
      <c r="AO1129">
        <f t="shared" si="412"/>
        <v>0</v>
      </c>
      <c r="AP1129">
        <f t="shared" si="413"/>
        <v>0</v>
      </c>
      <c r="AQ1129">
        <f t="shared" si="414"/>
        <v>0</v>
      </c>
      <c r="AR1129">
        <f t="shared" si="415"/>
        <v>0</v>
      </c>
      <c r="AS1129">
        <f t="shared" si="416"/>
        <v>0</v>
      </c>
      <c r="AT1129">
        <f t="shared" si="417"/>
        <v>0</v>
      </c>
      <c r="AU1129">
        <f t="shared" si="418"/>
        <v>0</v>
      </c>
      <c r="AV1129">
        <f t="shared" si="419"/>
        <v>0</v>
      </c>
      <c r="AW1129">
        <f t="shared" si="420"/>
        <v>0</v>
      </c>
      <c r="AX1129">
        <f t="shared" si="421"/>
        <v>0</v>
      </c>
      <c r="AY1129">
        <f t="shared" si="422"/>
        <v>0</v>
      </c>
      <c r="AZ1129">
        <f t="shared" si="423"/>
        <v>0</v>
      </c>
      <c r="BA1129">
        <f t="shared" si="424"/>
        <v>0</v>
      </c>
    </row>
    <row r="1130" spans="1:53" ht="15" customHeight="1">
      <c r="A1130" s="5"/>
      <c r="B1130" s="6"/>
      <c r="C1130" s="19" t="s">
        <v>7072</v>
      </c>
      <c r="D1130" s="634" t="str">
        <f t="shared" si="425"/>
        <v/>
      </c>
      <c r="E1130" s="669"/>
      <c r="F1130" s="670"/>
      <c r="G1130" s="752" t="str">
        <f t="shared" si="426"/>
        <v/>
      </c>
      <c r="H1130" s="669"/>
      <c r="I1130" s="669"/>
      <c r="J1130" s="669"/>
      <c r="K1130" s="669"/>
      <c r="L1130" s="669"/>
      <c r="M1130" s="669"/>
      <c r="N1130" s="670"/>
      <c r="O1130" s="112"/>
      <c r="P1130" s="112"/>
      <c r="Q1130" s="112"/>
      <c r="R1130" s="112"/>
      <c r="S1130" s="112"/>
      <c r="T1130" s="112"/>
      <c r="U1130" s="112"/>
      <c r="V1130" s="112"/>
      <c r="W1130" s="112"/>
      <c r="X1130" s="112"/>
      <c r="Y1130" s="112"/>
      <c r="Z1130" s="112"/>
      <c r="AA1130" s="112"/>
      <c r="AB1130" s="112"/>
      <c r="AC1130" s="112"/>
      <c r="AD1130" s="112"/>
      <c r="AL1130">
        <f t="shared" si="409"/>
        <v>0</v>
      </c>
      <c r="AM1130">
        <f t="shared" si="410"/>
        <v>0</v>
      </c>
      <c r="AN1130">
        <f t="shared" si="411"/>
        <v>0</v>
      </c>
      <c r="AO1130">
        <f t="shared" si="412"/>
        <v>0</v>
      </c>
      <c r="AP1130">
        <f t="shared" si="413"/>
        <v>0</v>
      </c>
      <c r="AQ1130">
        <f t="shared" si="414"/>
        <v>0</v>
      </c>
      <c r="AR1130">
        <f t="shared" si="415"/>
        <v>0</v>
      </c>
      <c r="AS1130">
        <f t="shared" si="416"/>
        <v>0</v>
      </c>
      <c r="AT1130">
        <f t="shared" si="417"/>
        <v>0</v>
      </c>
      <c r="AU1130">
        <f t="shared" si="418"/>
        <v>0</v>
      </c>
      <c r="AV1130">
        <f t="shared" si="419"/>
        <v>0</v>
      </c>
      <c r="AW1130">
        <f t="shared" si="420"/>
        <v>0</v>
      </c>
      <c r="AX1130">
        <f t="shared" si="421"/>
        <v>0</v>
      </c>
      <c r="AY1130">
        <f t="shared" si="422"/>
        <v>0</v>
      </c>
      <c r="AZ1130">
        <f t="shared" si="423"/>
        <v>0</v>
      </c>
      <c r="BA1130">
        <f t="shared" si="424"/>
        <v>0</v>
      </c>
    </row>
    <row r="1131" spans="1:53" ht="15" customHeight="1">
      <c r="A1131" s="5"/>
      <c r="B1131" s="6"/>
      <c r="C1131" s="19" t="s">
        <v>7073</v>
      </c>
      <c r="D1131" s="634" t="str">
        <f t="shared" si="425"/>
        <v/>
      </c>
      <c r="E1131" s="669"/>
      <c r="F1131" s="670"/>
      <c r="G1131" s="752" t="str">
        <f t="shared" si="426"/>
        <v/>
      </c>
      <c r="H1131" s="669"/>
      <c r="I1131" s="669"/>
      <c r="J1131" s="669"/>
      <c r="K1131" s="669"/>
      <c r="L1131" s="669"/>
      <c r="M1131" s="669"/>
      <c r="N1131" s="670"/>
      <c r="O1131" s="112"/>
      <c r="P1131" s="112"/>
      <c r="Q1131" s="112"/>
      <c r="R1131" s="112"/>
      <c r="S1131" s="112"/>
      <c r="T1131" s="112"/>
      <c r="U1131" s="112"/>
      <c r="V1131" s="112"/>
      <c r="W1131" s="112"/>
      <c r="X1131" s="112"/>
      <c r="Y1131" s="112"/>
      <c r="Z1131" s="112"/>
      <c r="AA1131" s="112"/>
      <c r="AB1131" s="112"/>
      <c r="AC1131" s="112"/>
      <c r="AD1131" s="112"/>
      <c r="AL1131">
        <f t="shared" si="409"/>
        <v>0</v>
      </c>
      <c r="AM1131">
        <f t="shared" si="410"/>
        <v>0</v>
      </c>
      <c r="AN1131">
        <f t="shared" si="411"/>
        <v>0</v>
      </c>
      <c r="AO1131">
        <f t="shared" si="412"/>
        <v>0</v>
      </c>
      <c r="AP1131">
        <f t="shared" si="413"/>
        <v>0</v>
      </c>
      <c r="AQ1131">
        <f t="shared" si="414"/>
        <v>0</v>
      </c>
      <c r="AR1131">
        <f t="shared" si="415"/>
        <v>0</v>
      </c>
      <c r="AS1131">
        <f t="shared" si="416"/>
        <v>0</v>
      </c>
      <c r="AT1131">
        <f t="shared" si="417"/>
        <v>0</v>
      </c>
      <c r="AU1131">
        <f t="shared" si="418"/>
        <v>0</v>
      </c>
      <c r="AV1131">
        <f t="shared" si="419"/>
        <v>0</v>
      </c>
      <c r="AW1131">
        <f t="shared" si="420"/>
        <v>0</v>
      </c>
      <c r="AX1131">
        <f t="shared" si="421"/>
        <v>0</v>
      </c>
      <c r="AY1131">
        <f t="shared" si="422"/>
        <v>0</v>
      </c>
      <c r="AZ1131">
        <f t="shared" si="423"/>
        <v>0</v>
      </c>
      <c r="BA1131">
        <f t="shared" si="424"/>
        <v>0</v>
      </c>
    </row>
    <row r="1132" spans="1:53" ht="15" customHeight="1">
      <c r="A1132" s="5"/>
      <c r="B1132" s="6"/>
      <c r="C1132" s="19" t="s">
        <v>7074</v>
      </c>
      <c r="D1132" s="634" t="str">
        <f t="shared" si="425"/>
        <v/>
      </c>
      <c r="E1132" s="669"/>
      <c r="F1132" s="670"/>
      <c r="G1132" s="752" t="str">
        <f t="shared" si="426"/>
        <v/>
      </c>
      <c r="H1132" s="669"/>
      <c r="I1132" s="669"/>
      <c r="J1132" s="669"/>
      <c r="K1132" s="669"/>
      <c r="L1132" s="669"/>
      <c r="M1132" s="669"/>
      <c r="N1132" s="670"/>
      <c r="O1132" s="112"/>
      <c r="P1132" s="112"/>
      <c r="Q1132" s="112"/>
      <c r="R1132" s="112"/>
      <c r="S1132" s="112"/>
      <c r="T1132" s="112"/>
      <c r="U1132" s="112"/>
      <c r="V1132" s="112"/>
      <c r="W1132" s="112"/>
      <c r="X1132" s="112"/>
      <c r="Y1132" s="112"/>
      <c r="Z1132" s="112"/>
      <c r="AA1132" s="112"/>
      <c r="AB1132" s="112"/>
      <c r="AC1132" s="112"/>
      <c r="AD1132" s="112"/>
      <c r="AL1132">
        <f t="shared" si="409"/>
        <v>0</v>
      </c>
      <c r="AM1132">
        <f t="shared" si="410"/>
        <v>0</v>
      </c>
      <c r="AN1132">
        <f t="shared" si="411"/>
        <v>0</v>
      </c>
      <c r="AO1132">
        <f t="shared" si="412"/>
        <v>0</v>
      </c>
      <c r="AP1132">
        <f t="shared" si="413"/>
        <v>0</v>
      </c>
      <c r="AQ1132">
        <f t="shared" si="414"/>
        <v>0</v>
      </c>
      <c r="AR1132">
        <f t="shared" si="415"/>
        <v>0</v>
      </c>
      <c r="AS1132">
        <f t="shared" si="416"/>
        <v>0</v>
      </c>
      <c r="AT1132">
        <f t="shared" si="417"/>
        <v>0</v>
      </c>
      <c r="AU1132">
        <f t="shared" si="418"/>
        <v>0</v>
      </c>
      <c r="AV1132">
        <f t="shared" si="419"/>
        <v>0</v>
      </c>
      <c r="AW1132">
        <f t="shared" si="420"/>
        <v>0</v>
      </c>
      <c r="AX1132">
        <f t="shared" si="421"/>
        <v>0</v>
      </c>
      <c r="AY1132">
        <f t="shared" si="422"/>
        <v>0</v>
      </c>
      <c r="AZ1132">
        <f t="shared" si="423"/>
        <v>0</v>
      </c>
      <c r="BA1132">
        <f t="shared" si="424"/>
        <v>0</v>
      </c>
    </row>
    <row r="1133" spans="1:53" ht="15" customHeight="1">
      <c r="A1133" s="5"/>
      <c r="B1133" s="6"/>
      <c r="C1133" s="19" t="s">
        <v>7075</v>
      </c>
      <c r="D1133" s="634" t="str">
        <f t="shared" si="425"/>
        <v/>
      </c>
      <c r="E1133" s="669"/>
      <c r="F1133" s="670"/>
      <c r="G1133" s="752" t="str">
        <f t="shared" si="426"/>
        <v/>
      </c>
      <c r="H1133" s="669"/>
      <c r="I1133" s="669"/>
      <c r="J1133" s="669"/>
      <c r="K1133" s="669"/>
      <c r="L1133" s="669"/>
      <c r="M1133" s="669"/>
      <c r="N1133" s="670"/>
      <c r="O1133" s="112"/>
      <c r="P1133" s="112"/>
      <c r="Q1133" s="112"/>
      <c r="R1133" s="112"/>
      <c r="S1133" s="112"/>
      <c r="T1133" s="112"/>
      <c r="U1133" s="112"/>
      <c r="V1133" s="112"/>
      <c r="W1133" s="112"/>
      <c r="X1133" s="112"/>
      <c r="Y1133" s="112"/>
      <c r="Z1133" s="112"/>
      <c r="AA1133" s="112"/>
      <c r="AB1133" s="112"/>
      <c r="AC1133" s="112"/>
      <c r="AD1133" s="112"/>
      <c r="AL1133">
        <f t="shared" si="409"/>
        <v>0</v>
      </c>
      <c r="AM1133">
        <f t="shared" si="410"/>
        <v>0</v>
      </c>
      <c r="AN1133">
        <f t="shared" si="411"/>
        <v>0</v>
      </c>
      <c r="AO1133">
        <f t="shared" si="412"/>
        <v>0</v>
      </c>
      <c r="AP1133">
        <f t="shared" si="413"/>
        <v>0</v>
      </c>
      <c r="AQ1133">
        <f t="shared" si="414"/>
        <v>0</v>
      </c>
      <c r="AR1133">
        <f t="shared" si="415"/>
        <v>0</v>
      </c>
      <c r="AS1133">
        <f t="shared" si="416"/>
        <v>0</v>
      </c>
      <c r="AT1133">
        <f t="shared" si="417"/>
        <v>0</v>
      </c>
      <c r="AU1133">
        <f t="shared" si="418"/>
        <v>0</v>
      </c>
      <c r="AV1133">
        <f t="shared" si="419"/>
        <v>0</v>
      </c>
      <c r="AW1133">
        <f t="shared" si="420"/>
        <v>0</v>
      </c>
      <c r="AX1133">
        <f t="shared" si="421"/>
        <v>0</v>
      </c>
      <c r="AY1133">
        <f t="shared" si="422"/>
        <v>0</v>
      </c>
      <c r="AZ1133">
        <f t="shared" si="423"/>
        <v>0</v>
      </c>
      <c r="BA1133">
        <f t="shared" si="424"/>
        <v>0</v>
      </c>
    </row>
    <row r="1134" spans="1:53" ht="15" customHeight="1">
      <c r="A1134" s="5"/>
      <c r="B1134" s="6"/>
      <c r="C1134" s="19" t="s">
        <v>7076</v>
      </c>
      <c r="D1134" s="634" t="str">
        <f t="shared" si="425"/>
        <v/>
      </c>
      <c r="E1134" s="669"/>
      <c r="F1134" s="670"/>
      <c r="G1134" s="752" t="str">
        <f t="shared" si="426"/>
        <v/>
      </c>
      <c r="H1134" s="669"/>
      <c r="I1134" s="669"/>
      <c r="J1134" s="669"/>
      <c r="K1134" s="669"/>
      <c r="L1134" s="669"/>
      <c r="M1134" s="669"/>
      <c r="N1134" s="670"/>
      <c r="O1134" s="112"/>
      <c r="P1134" s="112"/>
      <c r="Q1134" s="112"/>
      <c r="R1134" s="112"/>
      <c r="S1134" s="112"/>
      <c r="T1134" s="112"/>
      <c r="U1134" s="112"/>
      <c r="V1134" s="112"/>
      <c r="W1134" s="112"/>
      <c r="X1134" s="112"/>
      <c r="Y1134" s="112"/>
      <c r="Z1134" s="112"/>
      <c r="AA1134" s="112"/>
      <c r="AB1134" s="112"/>
      <c r="AC1134" s="112"/>
      <c r="AD1134" s="112"/>
      <c r="AL1134">
        <f t="shared" si="409"/>
        <v>0</v>
      </c>
      <c r="AM1134">
        <f t="shared" si="410"/>
        <v>0</v>
      </c>
      <c r="AN1134">
        <f t="shared" si="411"/>
        <v>0</v>
      </c>
      <c r="AO1134">
        <f t="shared" si="412"/>
        <v>0</v>
      </c>
      <c r="AP1134">
        <f t="shared" si="413"/>
        <v>0</v>
      </c>
      <c r="AQ1134">
        <f t="shared" si="414"/>
        <v>0</v>
      </c>
      <c r="AR1134">
        <f t="shared" si="415"/>
        <v>0</v>
      </c>
      <c r="AS1134">
        <f t="shared" si="416"/>
        <v>0</v>
      </c>
      <c r="AT1134">
        <f t="shared" si="417"/>
        <v>0</v>
      </c>
      <c r="AU1134">
        <f t="shared" si="418"/>
        <v>0</v>
      </c>
      <c r="AV1134">
        <f t="shared" si="419"/>
        <v>0</v>
      </c>
      <c r="AW1134">
        <f t="shared" si="420"/>
        <v>0</v>
      </c>
      <c r="AX1134">
        <f t="shared" si="421"/>
        <v>0</v>
      </c>
      <c r="AY1134">
        <f t="shared" si="422"/>
        <v>0</v>
      </c>
      <c r="AZ1134">
        <f t="shared" si="423"/>
        <v>0</v>
      </c>
      <c r="BA1134">
        <f t="shared" si="424"/>
        <v>0</v>
      </c>
    </row>
    <row r="1135" spans="1:53" ht="15" customHeight="1">
      <c r="A1135" s="5"/>
      <c r="B1135" s="6"/>
      <c r="C1135" s="19" t="s">
        <v>7077</v>
      </c>
      <c r="D1135" s="634" t="str">
        <f t="shared" si="425"/>
        <v/>
      </c>
      <c r="E1135" s="669"/>
      <c r="F1135" s="670"/>
      <c r="G1135" s="752" t="str">
        <f t="shared" si="426"/>
        <v/>
      </c>
      <c r="H1135" s="669"/>
      <c r="I1135" s="669"/>
      <c r="J1135" s="669"/>
      <c r="K1135" s="669"/>
      <c r="L1135" s="669"/>
      <c r="M1135" s="669"/>
      <c r="N1135" s="670"/>
      <c r="O1135" s="112"/>
      <c r="P1135" s="112"/>
      <c r="Q1135" s="112"/>
      <c r="R1135" s="112"/>
      <c r="S1135" s="112"/>
      <c r="T1135" s="112"/>
      <c r="U1135" s="112"/>
      <c r="V1135" s="112"/>
      <c r="W1135" s="112"/>
      <c r="X1135" s="112"/>
      <c r="Y1135" s="112"/>
      <c r="Z1135" s="112"/>
      <c r="AA1135" s="112"/>
      <c r="AB1135" s="112"/>
      <c r="AC1135" s="112"/>
      <c r="AD1135" s="112"/>
      <c r="AL1135">
        <f t="shared" si="409"/>
        <v>0</v>
      </c>
      <c r="AM1135">
        <f t="shared" si="410"/>
        <v>0</v>
      </c>
      <c r="AN1135">
        <f t="shared" si="411"/>
        <v>0</v>
      </c>
      <c r="AO1135">
        <f t="shared" si="412"/>
        <v>0</v>
      </c>
      <c r="AP1135">
        <f t="shared" si="413"/>
        <v>0</v>
      </c>
      <c r="AQ1135">
        <f t="shared" si="414"/>
        <v>0</v>
      </c>
      <c r="AR1135">
        <f t="shared" si="415"/>
        <v>0</v>
      </c>
      <c r="AS1135">
        <f t="shared" si="416"/>
        <v>0</v>
      </c>
      <c r="AT1135">
        <f t="shared" si="417"/>
        <v>0</v>
      </c>
      <c r="AU1135">
        <f t="shared" si="418"/>
        <v>0</v>
      </c>
      <c r="AV1135">
        <f t="shared" si="419"/>
        <v>0</v>
      </c>
      <c r="AW1135">
        <f t="shared" si="420"/>
        <v>0</v>
      </c>
      <c r="AX1135">
        <f t="shared" si="421"/>
        <v>0</v>
      </c>
      <c r="AY1135">
        <f t="shared" si="422"/>
        <v>0</v>
      </c>
      <c r="AZ1135">
        <f t="shared" si="423"/>
        <v>0</v>
      </c>
      <c r="BA1135">
        <f t="shared" si="424"/>
        <v>0</v>
      </c>
    </row>
    <row r="1136" spans="1:53" ht="15" customHeight="1">
      <c r="A1136" s="5"/>
      <c r="B1136" s="6"/>
      <c r="C1136" s="19" t="s">
        <v>7078</v>
      </c>
      <c r="D1136" s="634" t="str">
        <f t="shared" si="425"/>
        <v/>
      </c>
      <c r="E1136" s="669"/>
      <c r="F1136" s="670"/>
      <c r="G1136" s="752" t="str">
        <f t="shared" si="426"/>
        <v/>
      </c>
      <c r="H1136" s="669"/>
      <c r="I1136" s="669"/>
      <c r="J1136" s="669"/>
      <c r="K1136" s="669"/>
      <c r="L1136" s="669"/>
      <c r="M1136" s="669"/>
      <c r="N1136" s="670"/>
      <c r="O1136" s="112"/>
      <c r="P1136" s="112"/>
      <c r="Q1136" s="112"/>
      <c r="R1136" s="112"/>
      <c r="S1136" s="112"/>
      <c r="T1136" s="112"/>
      <c r="U1136" s="112"/>
      <c r="V1136" s="112"/>
      <c r="W1136" s="112"/>
      <c r="X1136" s="112"/>
      <c r="Y1136" s="112"/>
      <c r="Z1136" s="112"/>
      <c r="AA1136" s="112"/>
      <c r="AB1136" s="112"/>
      <c r="AC1136" s="112"/>
      <c r="AD1136" s="112"/>
      <c r="AL1136">
        <f t="shared" si="409"/>
        <v>0</v>
      </c>
      <c r="AM1136">
        <f t="shared" si="410"/>
        <v>0</v>
      </c>
      <c r="AN1136">
        <f t="shared" si="411"/>
        <v>0</v>
      </c>
      <c r="AO1136">
        <f t="shared" si="412"/>
        <v>0</v>
      </c>
      <c r="AP1136">
        <f t="shared" si="413"/>
        <v>0</v>
      </c>
      <c r="AQ1136">
        <f t="shared" si="414"/>
        <v>0</v>
      </c>
      <c r="AR1136">
        <f t="shared" si="415"/>
        <v>0</v>
      </c>
      <c r="AS1136">
        <f t="shared" si="416"/>
        <v>0</v>
      </c>
      <c r="AT1136">
        <f t="shared" si="417"/>
        <v>0</v>
      </c>
      <c r="AU1136">
        <f t="shared" si="418"/>
        <v>0</v>
      </c>
      <c r="AV1136">
        <f t="shared" si="419"/>
        <v>0</v>
      </c>
      <c r="AW1136">
        <f t="shared" si="420"/>
        <v>0</v>
      </c>
      <c r="AX1136">
        <f t="shared" si="421"/>
        <v>0</v>
      </c>
      <c r="AY1136">
        <f t="shared" si="422"/>
        <v>0</v>
      </c>
      <c r="AZ1136">
        <f t="shared" si="423"/>
        <v>0</v>
      </c>
      <c r="BA1136">
        <f t="shared" si="424"/>
        <v>0</v>
      </c>
    </row>
    <row r="1137" spans="1:53" ht="15" customHeight="1">
      <c r="A1137" s="5"/>
      <c r="B1137" s="6"/>
      <c r="C1137" s="19" t="s">
        <v>7079</v>
      </c>
      <c r="D1137" s="634" t="str">
        <f t="shared" si="425"/>
        <v/>
      </c>
      <c r="E1137" s="669"/>
      <c r="F1137" s="670"/>
      <c r="G1137" s="752" t="str">
        <f t="shared" si="426"/>
        <v/>
      </c>
      <c r="H1137" s="669"/>
      <c r="I1137" s="669"/>
      <c r="J1137" s="669"/>
      <c r="K1137" s="669"/>
      <c r="L1137" s="669"/>
      <c r="M1137" s="669"/>
      <c r="N1137" s="670"/>
      <c r="O1137" s="112"/>
      <c r="P1137" s="112"/>
      <c r="Q1137" s="112"/>
      <c r="R1137" s="112"/>
      <c r="S1137" s="112"/>
      <c r="T1137" s="112"/>
      <c r="U1137" s="112"/>
      <c r="V1137" s="112"/>
      <c r="W1137" s="112"/>
      <c r="X1137" s="112"/>
      <c r="Y1137" s="112"/>
      <c r="Z1137" s="112"/>
      <c r="AA1137" s="112"/>
      <c r="AB1137" s="112"/>
      <c r="AC1137" s="112"/>
      <c r="AD1137" s="112"/>
      <c r="AL1137">
        <f t="shared" si="409"/>
        <v>0</v>
      </c>
      <c r="AM1137">
        <f t="shared" si="410"/>
        <v>0</v>
      </c>
      <c r="AN1137">
        <f t="shared" si="411"/>
        <v>0</v>
      </c>
      <c r="AO1137">
        <f t="shared" si="412"/>
        <v>0</v>
      </c>
      <c r="AP1137">
        <f t="shared" si="413"/>
        <v>0</v>
      </c>
      <c r="AQ1137">
        <f t="shared" si="414"/>
        <v>0</v>
      </c>
      <c r="AR1137">
        <f t="shared" si="415"/>
        <v>0</v>
      </c>
      <c r="AS1137">
        <f t="shared" si="416"/>
        <v>0</v>
      </c>
      <c r="AT1137">
        <f t="shared" si="417"/>
        <v>0</v>
      </c>
      <c r="AU1137">
        <f t="shared" si="418"/>
        <v>0</v>
      </c>
      <c r="AV1137">
        <f t="shared" si="419"/>
        <v>0</v>
      </c>
      <c r="AW1137">
        <f t="shared" si="420"/>
        <v>0</v>
      </c>
      <c r="AX1137">
        <f t="shared" si="421"/>
        <v>0</v>
      </c>
      <c r="AY1137">
        <f t="shared" si="422"/>
        <v>0</v>
      </c>
      <c r="AZ1137">
        <f t="shared" si="423"/>
        <v>0</v>
      </c>
      <c r="BA1137">
        <f t="shared" si="424"/>
        <v>0</v>
      </c>
    </row>
    <row r="1138" spans="1:53" ht="15" customHeight="1">
      <c r="A1138" s="5"/>
      <c r="B1138" s="6"/>
      <c r="C1138" s="19" t="s">
        <v>7080</v>
      </c>
      <c r="D1138" s="634" t="str">
        <f t="shared" si="425"/>
        <v/>
      </c>
      <c r="E1138" s="669"/>
      <c r="F1138" s="670"/>
      <c r="G1138" s="752" t="str">
        <f t="shared" si="426"/>
        <v/>
      </c>
      <c r="H1138" s="669"/>
      <c r="I1138" s="669"/>
      <c r="J1138" s="669"/>
      <c r="K1138" s="669"/>
      <c r="L1138" s="669"/>
      <c r="M1138" s="669"/>
      <c r="N1138" s="670"/>
      <c r="O1138" s="112"/>
      <c r="P1138" s="112"/>
      <c r="Q1138" s="112"/>
      <c r="R1138" s="112"/>
      <c r="S1138" s="112"/>
      <c r="T1138" s="112"/>
      <c r="U1138" s="112"/>
      <c r="V1138" s="112"/>
      <c r="W1138" s="112"/>
      <c r="X1138" s="112"/>
      <c r="Y1138" s="112"/>
      <c r="Z1138" s="112"/>
      <c r="AA1138" s="112"/>
      <c r="AB1138" s="112"/>
      <c r="AC1138" s="112"/>
      <c r="AD1138" s="112"/>
      <c r="AL1138">
        <f t="shared" si="409"/>
        <v>0</v>
      </c>
      <c r="AM1138">
        <f t="shared" si="410"/>
        <v>0</v>
      </c>
      <c r="AN1138">
        <f t="shared" si="411"/>
        <v>0</v>
      </c>
      <c r="AO1138">
        <f t="shared" si="412"/>
        <v>0</v>
      </c>
      <c r="AP1138">
        <f t="shared" si="413"/>
        <v>0</v>
      </c>
      <c r="AQ1138">
        <f t="shared" si="414"/>
        <v>0</v>
      </c>
      <c r="AR1138">
        <f t="shared" si="415"/>
        <v>0</v>
      </c>
      <c r="AS1138">
        <f t="shared" si="416"/>
        <v>0</v>
      </c>
      <c r="AT1138">
        <f t="shared" si="417"/>
        <v>0</v>
      </c>
      <c r="AU1138">
        <f t="shared" si="418"/>
        <v>0</v>
      </c>
      <c r="AV1138">
        <f t="shared" si="419"/>
        <v>0</v>
      </c>
      <c r="AW1138">
        <f t="shared" si="420"/>
        <v>0</v>
      </c>
      <c r="AX1138">
        <f t="shared" si="421"/>
        <v>0</v>
      </c>
      <c r="AY1138">
        <f t="shared" si="422"/>
        <v>0</v>
      </c>
      <c r="AZ1138">
        <f t="shared" si="423"/>
        <v>0</v>
      </c>
      <c r="BA1138">
        <f t="shared" si="424"/>
        <v>0</v>
      </c>
    </row>
    <row r="1139" spans="1:53" ht="15" customHeight="1">
      <c r="A1139" s="5"/>
      <c r="B1139" s="6"/>
      <c r="C1139" s="19" t="s">
        <v>7081</v>
      </c>
      <c r="D1139" s="634" t="str">
        <f t="shared" si="425"/>
        <v/>
      </c>
      <c r="E1139" s="669"/>
      <c r="F1139" s="670"/>
      <c r="G1139" s="752" t="str">
        <f t="shared" si="426"/>
        <v/>
      </c>
      <c r="H1139" s="669"/>
      <c r="I1139" s="669"/>
      <c r="J1139" s="669"/>
      <c r="K1139" s="669"/>
      <c r="L1139" s="669"/>
      <c r="M1139" s="669"/>
      <c r="N1139" s="670"/>
      <c r="O1139" s="112"/>
      <c r="P1139" s="112"/>
      <c r="Q1139" s="112"/>
      <c r="R1139" s="112"/>
      <c r="S1139" s="112"/>
      <c r="T1139" s="112"/>
      <c r="U1139" s="112"/>
      <c r="V1139" s="112"/>
      <c r="W1139" s="112"/>
      <c r="X1139" s="112"/>
      <c r="Y1139" s="112"/>
      <c r="Z1139" s="112"/>
      <c r="AA1139" s="112"/>
      <c r="AB1139" s="112"/>
      <c r="AC1139" s="112"/>
      <c r="AD1139" s="112"/>
      <c r="AL1139">
        <f t="shared" si="409"/>
        <v>0</v>
      </c>
      <c r="AM1139">
        <f t="shared" si="410"/>
        <v>0</v>
      </c>
      <c r="AN1139">
        <f t="shared" si="411"/>
        <v>0</v>
      </c>
      <c r="AO1139">
        <f t="shared" si="412"/>
        <v>0</v>
      </c>
      <c r="AP1139">
        <f t="shared" si="413"/>
        <v>0</v>
      </c>
      <c r="AQ1139">
        <f t="shared" si="414"/>
        <v>0</v>
      </c>
      <c r="AR1139">
        <f t="shared" si="415"/>
        <v>0</v>
      </c>
      <c r="AS1139">
        <f t="shared" si="416"/>
        <v>0</v>
      </c>
      <c r="AT1139">
        <f t="shared" si="417"/>
        <v>0</v>
      </c>
      <c r="AU1139">
        <f t="shared" si="418"/>
        <v>0</v>
      </c>
      <c r="AV1139">
        <f t="shared" si="419"/>
        <v>0</v>
      </c>
      <c r="AW1139">
        <f t="shared" si="420"/>
        <v>0</v>
      </c>
      <c r="AX1139">
        <f t="shared" si="421"/>
        <v>0</v>
      </c>
      <c r="AY1139">
        <f t="shared" si="422"/>
        <v>0</v>
      </c>
      <c r="AZ1139">
        <f t="shared" si="423"/>
        <v>0</v>
      </c>
      <c r="BA1139">
        <f t="shared" si="424"/>
        <v>0</v>
      </c>
    </row>
    <row r="1140" spans="1:53" ht="15" customHeight="1">
      <c r="A1140" s="5"/>
      <c r="B1140" s="6"/>
      <c r="C1140" s="19" t="s">
        <v>7082</v>
      </c>
      <c r="D1140" s="634" t="str">
        <f t="shared" si="425"/>
        <v/>
      </c>
      <c r="E1140" s="669"/>
      <c r="F1140" s="670"/>
      <c r="G1140" s="752" t="str">
        <f t="shared" si="426"/>
        <v/>
      </c>
      <c r="H1140" s="669"/>
      <c r="I1140" s="669"/>
      <c r="J1140" s="669"/>
      <c r="K1140" s="669"/>
      <c r="L1140" s="669"/>
      <c r="M1140" s="669"/>
      <c r="N1140" s="670"/>
      <c r="O1140" s="112"/>
      <c r="P1140" s="112"/>
      <c r="Q1140" s="112"/>
      <c r="R1140" s="112"/>
      <c r="S1140" s="112"/>
      <c r="T1140" s="112"/>
      <c r="U1140" s="112"/>
      <c r="V1140" s="112"/>
      <c r="W1140" s="112"/>
      <c r="X1140" s="112"/>
      <c r="Y1140" s="112"/>
      <c r="Z1140" s="112"/>
      <c r="AA1140" s="112"/>
      <c r="AB1140" s="112"/>
      <c r="AC1140" s="112"/>
      <c r="AD1140" s="112"/>
      <c r="AL1140">
        <f t="shared" si="409"/>
        <v>0</v>
      </c>
      <c r="AM1140">
        <f t="shared" si="410"/>
        <v>0</v>
      </c>
      <c r="AN1140">
        <f t="shared" si="411"/>
        <v>0</v>
      </c>
      <c r="AO1140">
        <f t="shared" si="412"/>
        <v>0</v>
      </c>
      <c r="AP1140">
        <f t="shared" si="413"/>
        <v>0</v>
      </c>
      <c r="AQ1140">
        <f t="shared" si="414"/>
        <v>0</v>
      </c>
      <c r="AR1140">
        <f t="shared" si="415"/>
        <v>0</v>
      </c>
      <c r="AS1140">
        <f t="shared" si="416"/>
        <v>0</v>
      </c>
      <c r="AT1140">
        <f t="shared" si="417"/>
        <v>0</v>
      </c>
      <c r="AU1140">
        <f t="shared" si="418"/>
        <v>0</v>
      </c>
      <c r="AV1140">
        <f t="shared" si="419"/>
        <v>0</v>
      </c>
      <c r="AW1140">
        <f t="shared" si="420"/>
        <v>0</v>
      </c>
      <c r="AX1140">
        <f t="shared" si="421"/>
        <v>0</v>
      </c>
      <c r="AY1140">
        <f t="shared" si="422"/>
        <v>0</v>
      </c>
      <c r="AZ1140">
        <f t="shared" si="423"/>
        <v>0</v>
      </c>
      <c r="BA1140">
        <f t="shared" si="424"/>
        <v>0</v>
      </c>
    </row>
    <row r="1141" spans="1:53" ht="15" customHeight="1">
      <c r="A1141" s="5"/>
      <c r="B1141" s="6"/>
      <c r="C1141" s="19" t="s">
        <v>7083</v>
      </c>
      <c r="D1141" s="634" t="str">
        <f t="shared" si="425"/>
        <v/>
      </c>
      <c r="E1141" s="669"/>
      <c r="F1141" s="670"/>
      <c r="G1141" s="752" t="str">
        <f t="shared" si="426"/>
        <v/>
      </c>
      <c r="H1141" s="669"/>
      <c r="I1141" s="669"/>
      <c r="J1141" s="669"/>
      <c r="K1141" s="669"/>
      <c r="L1141" s="669"/>
      <c r="M1141" s="669"/>
      <c r="N1141" s="670"/>
      <c r="O1141" s="112"/>
      <c r="P1141" s="112"/>
      <c r="Q1141" s="112"/>
      <c r="R1141" s="112"/>
      <c r="S1141" s="112"/>
      <c r="T1141" s="112"/>
      <c r="U1141" s="112"/>
      <c r="V1141" s="112"/>
      <c r="W1141" s="112"/>
      <c r="X1141" s="112"/>
      <c r="Y1141" s="112"/>
      <c r="Z1141" s="112"/>
      <c r="AA1141" s="112"/>
      <c r="AB1141" s="112"/>
      <c r="AC1141" s="112"/>
      <c r="AD1141" s="112"/>
      <c r="AL1141">
        <f t="shared" si="409"/>
        <v>0</v>
      </c>
      <c r="AM1141">
        <f t="shared" si="410"/>
        <v>0</v>
      </c>
      <c r="AN1141">
        <f t="shared" si="411"/>
        <v>0</v>
      </c>
      <c r="AO1141">
        <f t="shared" si="412"/>
        <v>0</v>
      </c>
      <c r="AP1141">
        <f t="shared" si="413"/>
        <v>0</v>
      </c>
      <c r="AQ1141">
        <f t="shared" si="414"/>
        <v>0</v>
      </c>
      <c r="AR1141">
        <f t="shared" si="415"/>
        <v>0</v>
      </c>
      <c r="AS1141">
        <f t="shared" si="416"/>
        <v>0</v>
      </c>
      <c r="AT1141">
        <f t="shared" si="417"/>
        <v>0</v>
      </c>
      <c r="AU1141">
        <f t="shared" si="418"/>
        <v>0</v>
      </c>
      <c r="AV1141">
        <f t="shared" si="419"/>
        <v>0</v>
      </c>
      <c r="AW1141">
        <f t="shared" si="420"/>
        <v>0</v>
      </c>
      <c r="AX1141">
        <f t="shared" si="421"/>
        <v>0</v>
      </c>
      <c r="AY1141">
        <f t="shared" si="422"/>
        <v>0</v>
      </c>
      <c r="AZ1141">
        <f t="shared" si="423"/>
        <v>0</v>
      </c>
      <c r="BA1141">
        <f t="shared" si="424"/>
        <v>0</v>
      </c>
    </row>
    <row r="1142" spans="1:53" ht="15" customHeight="1">
      <c r="A1142" s="5"/>
      <c r="B1142" s="6"/>
      <c r="C1142" s="19" t="s">
        <v>7084</v>
      </c>
      <c r="D1142" s="634" t="str">
        <f t="shared" si="425"/>
        <v/>
      </c>
      <c r="E1142" s="669"/>
      <c r="F1142" s="670"/>
      <c r="G1142" s="752" t="str">
        <f t="shared" si="426"/>
        <v/>
      </c>
      <c r="H1142" s="669"/>
      <c r="I1142" s="669"/>
      <c r="J1142" s="669"/>
      <c r="K1142" s="669"/>
      <c r="L1142" s="669"/>
      <c r="M1142" s="669"/>
      <c r="N1142" s="670"/>
      <c r="O1142" s="112"/>
      <c r="P1142" s="112"/>
      <c r="Q1142" s="112"/>
      <c r="R1142" s="112"/>
      <c r="S1142" s="112"/>
      <c r="T1142" s="112"/>
      <c r="U1142" s="112"/>
      <c r="V1142" s="112"/>
      <c r="W1142" s="112"/>
      <c r="X1142" s="112"/>
      <c r="Y1142" s="112"/>
      <c r="Z1142" s="112"/>
      <c r="AA1142" s="112"/>
      <c r="AB1142" s="112"/>
      <c r="AC1142" s="112"/>
      <c r="AD1142" s="112"/>
      <c r="AL1142">
        <f t="shared" si="409"/>
        <v>0</v>
      </c>
      <c r="AM1142">
        <f t="shared" si="410"/>
        <v>0</v>
      </c>
      <c r="AN1142">
        <f t="shared" si="411"/>
        <v>0</v>
      </c>
      <c r="AO1142">
        <f t="shared" si="412"/>
        <v>0</v>
      </c>
      <c r="AP1142">
        <f t="shared" si="413"/>
        <v>0</v>
      </c>
      <c r="AQ1142">
        <f t="shared" si="414"/>
        <v>0</v>
      </c>
      <c r="AR1142">
        <f t="shared" si="415"/>
        <v>0</v>
      </c>
      <c r="AS1142">
        <f t="shared" si="416"/>
        <v>0</v>
      </c>
      <c r="AT1142">
        <f t="shared" si="417"/>
        <v>0</v>
      </c>
      <c r="AU1142">
        <f t="shared" si="418"/>
        <v>0</v>
      </c>
      <c r="AV1142">
        <f t="shared" si="419"/>
        <v>0</v>
      </c>
      <c r="AW1142">
        <f t="shared" si="420"/>
        <v>0</v>
      </c>
      <c r="AX1142">
        <f t="shared" si="421"/>
        <v>0</v>
      </c>
      <c r="AY1142">
        <f t="shared" si="422"/>
        <v>0</v>
      </c>
      <c r="AZ1142">
        <f t="shared" si="423"/>
        <v>0</v>
      </c>
      <c r="BA1142">
        <f t="shared" si="424"/>
        <v>0</v>
      </c>
    </row>
    <row r="1143" spans="1:53" ht="15" customHeight="1">
      <c r="A1143" s="5"/>
      <c r="B1143" s="6"/>
      <c r="C1143" s="19" t="s">
        <v>7085</v>
      </c>
      <c r="D1143" s="634" t="str">
        <f t="shared" si="425"/>
        <v/>
      </c>
      <c r="E1143" s="669"/>
      <c r="F1143" s="670"/>
      <c r="G1143" s="752" t="str">
        <f t="shared" si="426"/>
        <v/>
      </c>
      <c r="H1143" s="669"/>
      <c r="I1143" s="669"/>
      <c r="J1143" s="669"/>
      <c r="K1143" s="669"/>
      <c r="L1143" s="669"/>
      <c r="M1143" s="669"/>
      <c r="N1143" s="670"/>
      <c r="O1143" s="112"/>
      <c r="P1143" s="112"/>
      <c r="Q1143" s="112"/>
      <c r="R1143" s="112"/>
      <c r="S1143" s="112"/>
      <c r="T1143" s="112"/>
      <c r="U1143" s="112"/>
      <c r="V1143" s="112"/>
      <c r="W1143" s="112"/>
      <c r="X1143" s="112"/>
      <c r="Y1143" s="112"/>
      <c r="Z1143" s="112"/>
      <c r="AA1143" s="112"/>
      <c r="AB1143" s="112"/>
      <c r="AC1143" s="112"/>
      <c r="AD1143" s="112"/>
      <c r="AL1143">
        <f t="shared" si="409"/>
        <v>0</v>
      </c>
      <c r="AM1143">
        <f t="shared" si="410"/>
        <v>0</v>
      </c>
      <c r="AN1143">
        <f t="shared" si="411"/>
        <v>0</v>
      </c>
      <c r="AO1143">
        <f t="shared" si="412"/>
        <v>0</v>
      </c>
      <c r="AP1143">
        <f t="shared" si="413"/>
        <v>0</v>
      </c>
      <c r="AQ1143">
        <f t="shared" si="414"/>
        <v>0</v>
      </c>
      <c r="AR1143">
        <f t="shared" si="415"/>
        <v>0</v>
      </c>
      <c r="AS1143">
        <f t="shared" si="416"/>
        <v>0</v>
      </c>
      <c r="AT1143">
        <f t="shared" si="417"/>
        <v>0</v>
      </c>
      <c r="AU1143">
        <f t="shared" si="418"/>
        <v>0</v>
      </c>
      <c r="AV1143">
        <f t="shared" si="419"/>
        <v>0</v>
      </c>
      <c r="AW1143">
        <f t="shared" si="420"/>
        <v>0</v>
      </c>
      <c r="AX1143">
        <f t="shared" si="421"/>
        <v>0</v>
      </c>
      <c r="AY1143">
        <f t="shared" si="422"/>
        <v>0</v>
      </c>
      <c r="AZ1143">
        <f t="shared" si="423"/>
        <v>0</v>
      </c>
      <c r="BA1143">
        <f t="shared" si="424"/>
        <v>0</v>
      </c>
    </row>
    <row r="1144" spans="1:53" ht="15" customHeight="1">
      <c r="A1144" s="5"/>
      <c r="B1144" s="6"/>
      <c r="C1144" s="19" t="s">
        <v>7086</v>
      </c>
      <c r="D1144" s="634" t="str">
        <f t="shared" si="425"/>
        <v/>
      </c>
      <c r="E1144" s="669"/>
      <c r="F1144" s="670"/>
      <c r="G1144" s="752" t="str">
        <f t="shared" si="426"/>
        <v/>
      </c>
      <c r="H1144" s="669"/>
      <c r="I1144" s="669"/>
      <c r="J1144" s="669"/>
      <c r="K1144" s="669"/>
      <c r="L1144" s="669"/>
      <c r="M1144" s="669"/>
      <c r="N1144" s="670"/>
      <c r="O1144" s="112"/>
      <c r="P1144" s="112"/>
      <c r="Q1144" s="112"/>
      <c r="R1144" s="112"/>
      <c r="S1144" s="112"/>
      <c r="T1144" s="112"/>
      <c r="U1144" s="112"/>
      <c r="V1144" s="112"/>
      <c r="W1144" s="112"/>
      <c r="X1144" s="112"/>
      <c r="Y1144" s="112"/>
      <c r="Z1144" s="112"/>
      <c r="AA1144" s="112"/>
      <c r="AB1144" s="112"/>
      <c r="AC1144" s="112"/>
      <c r="AD1144" s="112"/>
      <c r="AL1144">
        <f t="shared" si="409"/>
        <v>0</v>
      </c>
      <c r="AM1144">
        <f t="shared" si="410"/>
        <v>0</v>
      </c>
      <c r="AN1144">
        <f t="shared" si="411"/>
        <v>0</v>
      </c>
      <c r="AO1144">
        <f t="shared" si="412"/>
        <v>0</v>
      </c>
      <c r="AP1144">
        <f t="shared" si="413"/>
        <v>0</v>
      </c>
      <c r="AQ1144">
        <f t="shared" si="414"/>
        <v>0</v>
      </c>
      <c r="AR1144">
        <f t="shared" si="415"/>
        <v>0</v>
      </c>
      <c r="AS1144">
        <f t="shared" si="416"/>
        <v>0</v>
      </c>
      <c r="AT1144">
        <f t="shared" si="417"/>
        <v>0</v>
      </c>
      <c r="AU1144">
        <f t="shared" si="418"/>
        <v>0</v>
      </c>
      <c r="AV1144">
        <f t="shared" si="419"/>
        <v>0</v>
      </c>
      <c r="AW1144">
        <f t="shared" si="420"/>
        <v>0</v>
      </c>
      <c r="AX1144">
        <f t="shared" si="421"/>
        <v>0</v>
      </c>
      <c r="AY1144">
        <f t="shared" si="422"/>
        <v>0</v>
      </c>
      <c r="AZ1144">
        <f t="shared" si="423"/>
        <v>0</v>
      </c>
      <c r="BA1144">
        <f t="shared" si="424"/>
        <v>0</v>
      </c>
    </row>
    <row r="1145" spans="1:53" ht="15" customHeight="1">
      <c r="A1145" s="5"/>
      <c r="B1145" s="6"/>
      <c r="C1145" s="19" t="s">
        <v>7087</v>
      </c>
      <c r="D1145" s="634" t="str">
        <f t="shared" si="425"/>
        <v/>
      </c>
      <c r="E1145" s="669"/>
      <c r="F1145" s="670"/>
      <c r="G1145" s="752" t="str">
        <f t="shared" si="426"/>
        <v/>
      </c>
      <c r="H1145" s="669"/>
      <c r="I1145" s="669"/>
      <c r="J1145" s="669"/>
      <c r="K1145" s="669"/>
      <c r="L1145" s="669"/>
      <c r="M1145" s="669"/>
      <c r="N1145" s="670"/>
      <c r="O1145" s="112"/>
      <c r="P1145" s="112"/>
      <c r="Q1145" s="112"/>
      <c r="R1145" s="112"/>
      <c r="S1145" s="112"/>
      <c r="T1145" s="112"/>
      <c r="U1145" s="112"/>
      <c r="V1145" s="112"/>
      <c r="W1145" s="112"/>
      <c r="X1145" s="112"/>
      <c r="Y1145" s="112"/>
      <c r="Z1145" s="112"/>
      <c r="AA1145" s="112"/>
      <c r="AB1145" s="112"/>
      <c r="AC1145" s="112"/>
      <c r="AD1145" s="112"/>
      <c r="AL1145">
        <f t="shared" si="409"/>
        <v>0</v>
      </c>
      <c r="AM1145">
        <f t="shared" si="410"/>
        <v>0</v>
      </c>
      <c r="AN1145">
        <f t="shared" si="411"/>
        <v>0</v>
      </c>
      <c r="AO1145">
        <f t="shared" si="412"/>
        <v>0</v>
      </c>
      <c r="AP1145">
        <f t="shared" si="413"/>
        <v>0</v>
      </c>
      <c r="AQ1145">
        <f t="shared" si="414"/>
        <v>0</v>
      </c>
      <c r="AR1145">
        <f t="shared" si="415"/>
        <v>0</v>
      </c>
      <c r="AS1145">
        <f t="shared" si="416"/>
        <v>0</v>
      </c>
      <c r="AT1145">
        <f t="shared" si="417"/>
        <v>0</v>
      </c>
      <c r="AU1145">
        <f t="shared" si="418"/>
        <v>0</v>
      </c>
      <c r="AV1145">
        <f t="shared" si="419"/>
        <v>0</v>
      </c>
      <c r="AW1145">
        <f t="shared" si="420"/>
        <v>0</v>
      </c>
      <c r="AX1145">
        <f t="shared" si="421"/>
        <v>0</v>
      </c>
      <c r="AY1145">
        <f t="shared" si="422"/>
        <v>0</v>
      </c>
      <c r="AZ1145">
        <f t="shared" si="423"/>
        <v>0</v>
      </c>
      <c r="BA1145">
        <f t="shared" si="424"/>
        <v>0</v>
      </c>
    </row>
    <row r="1146" spans="1:53" ht="15" customHeight="1">
      <c r="A1146" s="5"/>
      <c r="B1146" s="6"/>
      <c r="C1146" s="19" t="s">
        <v>7088</v>
      </c>
      <c r="D1146" s="634" t="str">
        <f t="shared" si="425"/>
        <v/>
      </c>
      <c r="E1146" s="669"/>
      <c r="F1146" s="670"/>
      <c r="G1146" s="752" t="str">
        <f t="shared" si="426"/>
        <v/>
      </c>
      <c r="H1146" s="669"/>
      <c r="I1146" s="669"/>
      <c r="J1146" s="669"/>
      <c r="K1146" s="669"/>
      <c r="L1146" s="669"/>
      <c r="M1146" s="669"/>
      <c r="N1146" s="670"/>
      <c r="O1146" s="112"/>
      <c r="P1146" s="112"/>
      <c r="Q1146" s="112"/>
      <c r="R1146" s="112"/>
      <c r="S1146" s="112"/>
      <c r="T1146" s="112"/>
      <c r="U1146" s="112"/>
      <c r="V1146" s="112"/>
      <c r="W1146" s="112"/>
      <c r="X1146" s="112"/>
      <c r="Y1146" s="112"/>
      <c r="Z1146" s="112"/>
      <c r="AA1146" s="112"/>
      <c r="AB1146" s="112"/>
      <c r="AC1146" s="112"/>
      <c r="AD1146" s="112"/>
      <c r="AL1146">
        <f t="shared" si="409"/>
        <v>0</v>
      </c>
      <c r="AM1146">
        <f t="shared" si="410"/>
        <v>0</v>
      </c>
      <c r="AN1146">
        <f t="shared" si="411"/>
        <v>0</v>
      </c>
      <c r="AO1146">
        <f t="shared" si="412"/>
        <v>0</v>
      </c>
      <c r="AP1146">
        <f t="shared" si="413"/>
        <v>0</v>
      </c>
      <c r="AQ1146">
        <f t="shared" si="414"/>
        <v>0</v>
      </c>
      <c r="AR1146">
        <f t="shared" si="415"/>
        <v>0</v>
      </c>
      <c r="AS1146">
        <f t="shared" si="416"/>
        <v>0</v>
      </c>
      <c r="AT1146">
        <f t="shared" si="417"/>
        <v>0</v>
      </c>
      <c r="AU1146">
        <f t="shared" si="418"/>
        <v>0</v>
      </c>
      <c r="AV1146">
        <f t="shared" si="419"/>
        <v>0</v>
      </c>
      <c r="AW1146">
        <f t="shared" si="420"/>
        <v>0</v>
      </c>
      <c r="AX1146">
        <f t="shared" si="421"/>
        <v>0</v>
      </c>
      <c r="AY1146">
        <f t="shared" si="422"/>
        <v>0</v>
      </c>
      <c r="AZ1146">
        <f t="shared" si="423"/>
        <v>0</v>
      </c>
      <c r="BA1146">
        <f t="shared" si="424"/>
        <v>0</v>
      </c>
    </row>
    <row r="1147" spans="1:53" ht="15" customHeight="1">
      <c r="A1147" s="5"/>
      <c r="B1147" s="6"/>
      <c r="C1147" s="19" t="s">
        <v>7089</v>
      </c>
      <c r="D1147" s="634" t="str">
        <f t="shared" si="425"/>
        <v/>
      </c>
      <c r="E1147" s="669"/>
      <c r="F1147" s="670"/>
      <c r="G1147" s="752" t="str">
        <f t="shared" si="426"/>
        <v/>
      </c>
      <c r="H1147" s="669"/>
      <c r="I1147" s="669"/>
      <c r="J1147" s="669"/>
      <c r="K1147" s="669"/>
      <c r="L1147" s="669"/>
      <c r="M1147" s="669"/>
      <c r="N1147" s="670"/>
      <c r="O1147" s="112"/>
      <c r="P1147" s="112"/>
      <c r="Q1147" s="112"/>
      <c r="R1147" s="112"/>
      <c r="S1147" s="112"/>
      <c r="T1147" s="112"/>
      <c r="U1147" s="112"/>
      <c r="V1147" s="112"/>
      <c r="W1147" s="112"/>
      <c r="X1147" s="112"/>
      <c r="Y1147" s="112"/>
      <c r="Z1147" s="112"/>
      <c r="AA1147" s="112"/>
      <c r="AB1147" s="112"/>
      <c r="AC1147" s="112"/>
      <c r="AD1147" s="112"/>
      <c r="AL1147">
        <f t="shared" si="409"/>
        <v>0</v>
      </c>
      <c r="AM1147">
        <f t="shared" si="410"/>
        <v>0</v>
      </c>
      <c r="AN1147">
        <f t="shared" si="411"/>
        <v>0</v>
      </c>
      <c r="AO1147">
        <f t="shared" si="412"/>
        <v>0</v>
      </c>
      <c r="AP1147">
        <f t="shared" si="413"/>
        <v>0</v>
      </c>
      <c r="AQ1147">
        <f t="shared" si="414"/>
        <v>0</v>
      </c>
      <c r="AR1147">
        <f t="shared" si="415"/>
        <v>0</v>
      </c>
      <c r="AS1147">
        <f t="shared" si="416"/>
        <v>0</v>
      </c>
      <c r="AT1147">
        <f t="shared" si="417"/>
        <v>0</v>
      </c>
      <c r="AU1147">
        <f t="shared" si="418"/>
        <v>0</v>
      </c>
      <c r="AV1147">
        <f t="shared" si="419"/>
        <v>0</v>
      </c>
      <c r="AW1147">
        <f t="shared" si="420"/>
        <v>0</v>
      </c>
      <c r="AX1147">
        <f t="shared" si="421"/>
        <v>0</v>
      </c>
      <c r="AY1147">
        <f t="shared" si="422"/>
        <v>0</v>
      </c>
      <c r="AZ1147">
        <f t="shared" si="423"/>
        <v>0</v>
      </c>
      <c r="BA1147">
        <f t="shared" si="424"/>
        <v>0</v>
      </c>
    </row>
    <row r="1148" spans="1:53" ht="15" customHeight="1">
      <c r="A1148" s="5"/>
      <c r="B1148" s="6"/>
      <c r="C1148" s="19" t="s">
        <v>7090</v>
      </c>
      <c r="D1148" s="634" t="str">
        <f t="shared" si="425"/>
        <v/>
      </c>
      <c r="E1148" s="669"/>
      <c r="F1148" s="670"/>
      <c r="G1148" s="752" t="str">
        <f t="shared" si="426"/>
        <v/>
      </c>
      <c r="H1148" s="669"/>
      <c r="I1148" s="669"/>
      <c r="J1148" s="669"/>
      <c r="K1148" s="669"/>
      <c r="L1148" s="669"/>
      <c r="M1148" s="669"/>
      <c r="N1148" s="670"/>
      <c r="O1148" s="112"/>
      <c r="P1148" s="112"/>
      <c r="Q1148" s="112"/>
      <c r="R1148" s="112"/>
      <c r="S1148" s="112"/>
      <c r="T1148" s="112"/>
      <c r="U1148" s="112"/>
      <c r="V1148" s="112"/>
      <c r="W1148" s="112"/>
      <c r="X1148" s="112"/>
      <c r="Y1148" s="112"/>
      <c r="Z1148" s="112"/>
      <c r="AA1148" s="112"/>
      <c r="AB1148" s="112"/>
      <c r="AC1148" s="112"/>
      <c r="AD1148" s="112"/>
      <c r="AL1148">
        <f t="shared" si="409"/>
        <v>0</v>
      </c>
      <c r="AM1148">
        <f t="shared" si="410"/>
        <v>0</v>
      </c>
      <c r="AN1148">
        <f t="shared" si="411"/>
        <v>0</v>
      </c>
      <c r="AO1148">
        <f t="shared" si="412"/>
        <v>0</v>
      </c>
      <c r="AP1148">
        <f t="shared" si="413"/>
        <v>0</v>
      </c>
      <c r="AQ1148">
        <f t="shared" si="414"/>
        <v>0</v>
      </c>
      <c r="AR1148">
        <f t="shared" si="415"/>
        <v>0</v>
      </c>
      <c r="AS1148">
        <f t="shared" si="416"/>
        <v>0</v>
      </c>
      <c r="AT1148">
        <f t="shared" si="417"/>
        <v>0</v>
      </c>
      <c r="AU1148">
        <f t="shared" si="418"/>
        <v>0</v>
      </c>
      <c r="AV1148">
        <f t="shared" si="419"/>
        <v>0</v>
      </c>
      <c r="AW1148">
        <f t="shared" si="420"/>
        <v>0</v>
      </c>
      <c r="AX1148">
        <f t="shared" si="421"/>
        <v>0</v>
      </c>
      <c r="AY1148">
        <f t="shared" si="422"/>
        <v>0</v>
      </c>
      <c r="AZ1148">
        <f t="shared" si="423"/>
        <v>0</v>
      </c>
      <c r="BA1148">
        <f t="shared" si="424"/>
        <v>0</v>
      </c>
    </row>
    <row r="1149" spans="1:53" ht="15" customHeight="1">
      <c r="A1149" s="5"/>
      <c r="B1149" s="6"/>
      <c r="C1149" s="19" t="s">
        <v>7091</v>
      </c>
      <c r="D1149" s="634" t="str">
        <f t="shared" si="425"/>
        <v/>
      </c>
      <c r="E1149" s="669"/>
      <c r="F1149" s="670"/>
      <c r="G1149" s="752" t="str">
        <f t="shared" si="426"/>
        <v/>
      </c>
      <c r="H1149" s="669"/>
      <c r="I1149" s="669"/>
      <c r="J1149" s="669"/>
      <c r="K1149" s="669"/>
      <c r="L1149" s="669"/>
      <c r="M1149" s="669"/>
      <c r="N1149" s="670"/>
      <c r="O1149" s="112"/>
      <c r="P1149" s="112"/>
      <c r="Q1149" s="112"/>
      <c r="R1149" s="112"/>
      <c r="S1149" s="112"/>
      <c r="T1149" s="112"/>
      <c r="U1149" s="112"/>
      <c r="V1149" s="112"/>
      <c r="W1149" s="112"/>
      <c r="X1149" s="112"/>
      <c r="Y1149" s="112"/>
      <c r="Z1149" s="112"/>
      <c r="AA1149" s="112"/>
      <c r="AB1149" s="112"/>
      <c r="AC1149" s="112"/>
      <c r="AD1149" s="112"/>
      <c r="AL1149">
        <f t="shared" si="409"/>
        <v>0</v>
      </c>
      <c r="AM1149">
        <f t="shared" si="410"/>
        <v>0</v>
      </c>
      <c r="AN1149">
        <f t="shared" si="411"/>
        <v>0</v>
      </c>
      <c r="AO1149">
        <f t="shared" si="412"/>
        <v>0</v>
      </c>
      <c r="AP1149">
        <f t="shared" si="413"/>
        <v>0</v>
      </c>
      <c r="AQ1149">
        <f t="shared" si="414"/>
        <v>0</v>
      </c>
      <c r="AR1149">
        <f t="shared" si="415"/>
        <v>0</v>
      </c>
      <c r="AS1149">
        <f t="shared" si="416"/>
        <v>0</v>
      </c>
      <c r="AT1149">
        <f t="shared" si="417"/>
        <v>0</v>
      </c>
      <c r="AU1149">
        <f t="shared" si="418"/>
        <v>0</v>
      </c>
      <c r="AV1149">
        <f t="shared" si="419"/>
        <v>0</v>
      </c>
      <c r="AW1149">
        <f t="shared" si="420"/>
        <v>0</v>
      </c>
      <c r="AX1149">
        <f t="shared" si="421"/>
        <v>0</v>
      </c>
      <c r="AY1149">
        <f t="shared" si="422"/>
        <v>0</v>
      </c>
      <c r="AZ1149">
        <f t="shared" si="423"/>
        <v>0</v>
      </c>
      <c r="BA1149">
        <f t="shared" si="424"/>
        <v>0</v>
      </c>
    </row>
    <row r="1150" spans="1:53" ht="15" customHeight="1">
      <c r="A1150" s="5"/>
      <c r="B1150" s="6"/>
      <c r="C1150" s="19" t="s">
        <v>7092</v>
      </c>
      <c r="D1150" s="634" t="str">
        <f t="shared" si="425"/>
        <v/>
      </c>
      <c r="E1150" s="669"/>
      <c r="F1150" s="670"/>
      <c r="G1150" s="752" t="str">
        <f t="shared" si="426"/>
        <v/>
      </c>
      <c r="H1150" s="669"/>
      <c r="I1150" s="669"/>
      <c r="J1150" s="669"/>
      <c r="K1150" s="669"/>
      <c r="L1150" s="669"/>
      <c r="M1150" s="669"/>
      <c r="N1150" s="670"/>
      <c r="O1150" s="112"/>
      <c r="P1150" s="112"/>
      <c r="Q1150" s="112"/>
      <c r="R1150" s="112"/>
      <c r="S1150" s="112"/>
      <c r="T1150" s="112"/>
      <c r="U1150" s="112"/>
      <c r="V1150" s="112"/>
      <c r="W1150" s="112"/>
      <c r="X1150" s="112"/>
      <c r="Y1150" s="112"/>
      <c r="Z1150" s="112"/>
      <c r="AA1150" s="112"/>
      <c r="AB1150" s="112"/>
      <c r="AC1150" s="112"/>
      <c r="AD1150" s="112"/>
      <c r="AL1150">
        <f t="shared" si="409"/>
        <v>0</v>
      </c>
      <c r="AM1150">
        <f t="shared" si="410"/>
        <v>0</v>
      </c>
      <c r="AN1150">
        <f t="shared" si="411"/>
        <v>0</v>
      </c>
      <c r="AO1150">
        <f t="shared" si="412"/>
        <v>0</v>
      </c>
      <c r="AP1150">
        <f t="shared" si="413"/>
        <v>0</v>
      </c>
      <c r="AQ1150">
        <f t="shared" si="414"/>
        <v>0</v>
      </c>
      <c r="AR1150">
        <f t="shared" si="415"/>
        <v>0</v>
      </c>
      <c r="AS1150">
        <f t="shared" si="416"/>
        <v>0</v>
      </c>
      <c r="AT1150">
        <f t="shared" si="417"/>
        <v>0</v>
      </c>
      <c r="AU1150">
        <f t="shared" si="418"/>
        <v>0</v>
      </c>
      <c r="AV1150">
        <f t="shared" si="419"/>
        <v>0</v>
      </c>
      <c r="AW1150">
        <f t="shared" si="420"/>
        <v>0</v>
      </c>
      <c r="AX1150">
        <f t="shared" si="421"/>
        <v>0</v>
      </c>
      <c r="AY1150">
        <f t="shared" si="422"/>
        <v>0</v>
      </c>
      <c r="AZ1150">
        <f t="shared" si="423"/>
        <v>0</v>
      </c>
      <c r="BA1150">
        <f t="shared" si="424"/>
        <v>0</v>
      </c>
    </row>
    <row r="1151" spans="1:53" ht="15" customHeight="1">
      <c r="A1151" s="5"/>
      <c r="B1151" s="6"/>
      <c r="C1151" s="19" t="s">
        <v>7093</v>
      </c>
      <c r="D1151" s="634" t="str">
        <f t="shared" si="425"/>
        <v/>
      </c>
      <c r="E1151" s="669"/>
      <c r="F1151" s="670"/>
      <c r="G1151" s="752" t="str">
        <f t="shared" si="426"/>
        <v/>
      </c>
      <c r="H1151" s="669"/>
      <c r="I1151" s="669"/>
      <c r="J1151" s="669"/>
      <c r="K1151" s="669"/>
      <c r="L1151" s="669"/>
      <c r="M1151" s="669"/>
      <c r="N1151" s="670"/>
      <c r="O1151" s="112"/>
      <c r="P1151" s="112"/>
      <c r="Q1151" s="112"/>
      <c r="R1151" s="112"/>
      <c r="S1151" s="112"/>
      <c r="T1151" s="112"/>
      <c r="U1151" s="112"/>
      <c r="V1151" s="112"/>
      <c r="W1151" s="112"/>
      <c r="X1151" s="112"/>
      <c r="Y1151" s="112"/>
      <c r="Z1151" s="112"/>
      <c r="AA1151" s="112"/>
      <c r="AB1151" s="112"/>
      <c r="AC1151" s="112"/>
      <c r="AD1151" s="112"/>
      <c r="AL1151">
        <f t="shared" si="409"/>
        <v>0</v>
      </c>
      <c r="AM1151">
        <f t="shared" si="410"/>
        <v>0</v>
      </c>
      <c r="AN1151">
        <f t="shared" si="411"/>
        <v>0</v>
      </c>
      <c r="AO1151">
        <f t="shared" si="412"/>
        <v>0</v>
      </c>
      <c r="AP1151">
        <f t="shared" si="413"/>
        <v>0</v>
      </c>
      <c r="AQ1151">
        <f t="shared" si="414"/>
        <v>0</v>
      </c>
      <c r="AR1151">
        <f t="shared" si="415"/>
        <v>0</v>
      </c>
      <c r="AS1151">
        <f t="shared" si="416"/>
        <v>0</v>
      </c>
      <c r="AT1151">
        <f t="shared" si="417"/>
        <v>0</v>
      </c>
      <c r="AU1151">
        <f t="shared" si="418"/>
        <v>0</v>
      </c>
      <c r="AV1151">
        <f t="shared" si="419"/>
        <v>0</v>
      </c>
      <c r="AW1151">
        <f t="shared" si="420"/>
        <v>0</v>
      </c>
      <c r="AX1151">
        <f t="shared" si="421"/>
        <v>0</v>
      </c>
      <c r="AY1151">
        <f t="shared" si="422"/>
        <v>0</v>
      </c>
      <c r="AZ1151">
        <f t="shared" si="423"/>
        <v>0</v>
      </c>
      <c r="BA1151">
        <f t="shared" si="424"/>
        <v>0</v>
      </c>
    </row>
    <row r="1152" spans="1:53" ht="15" customHeight="1">
      <c r="A1152" s="5"/>
      <c r="B1152" s="6"/>
      <c r="C1152" s="19" t="s">
        <v>7094</v>
      </c>
      <c r="D1152" s="634" t="str">
        <f t="shared" si="425"/>
        <v/>
      </c>
      <c r="E1152" s="669"/>
      <c r="F1152" s="670"/>
      <c r="G1152" s="752" t="str">
        <f t="shared" si="426"/>
        <v/>
      </c>
      <c r="H1152" s="669"/>
      <c r="I1152" s="669"/>
      <c r="J1152" s="669"/>
      <c r="K1152" s="669"/>
      <c r="L1152" s="669"/>
      <c r="M1152" s="669"/>
      <c r="N1152" s="670"/>
      <c r="O1152" s="112"/>
      <c r="P1152" s="112"/>
      <c r="Q1152" s="112"/>
      <c r="R1152" s="112"/>
      <c r="S1152" s="112"/>
      <c r="T1152" s="112"/>
      <c r="U1152" s="112"/>
      <c r="V1152" s="112"/>
      <c r="W1152" s="112"/>
      <c r="X1152" s="112"/>
      <c r="Y1152" s="112"/>
      <c r="Z1152" s="112"/>
      <c r="AA1152" s="112"/>
      <c r="AB1152" s="112"/>
      <c r="AC1152" s="112"/>
      <c r="AD1152" s="112"/>
      <c r="AL1152">
        <f t="shared" si="409"/>
        <v>0</v>
      </c>
      <c r="AM1152">
        <f t="shared" si="410"/>
        <v>0</v>
      </c>
      <c r="AN1152">
        <f t="shared" si="411"/>
        <v>0</v>
      </c>
      <c r="AO1152">
        <f t="shared" si="412"/>
        <v>0</v>
      </c>
      <c r="AP1152">
        <f t="shared" si="413"/>
        <v>0</v>
      </c>
      <c r="AQ1152">
        <f t="shared" si="414"/>
        <v>0</v>
      </c>
      <c r="AR1152">
        <f t="shared" si="415"/>
        <v>0</v>
      </c>
      <c r="AS1152">
        <f t="shared" si="416"/>
        <v>0</v>
      </c>
      <c r="AT1152">
        <f t="shared" si="417"/>
        <v>0</v>
      </c>
      <c r="AU1152">
        <f t="shared" si="418"/>
        <v>0</v>
      </c>
      <c r="AV1152">
        <f t="shared" si="419"/>
        <v>0</v>
      </c>
      <c r="AW1152">
        <f t="shared" si="420"/>
        <v>0</v>
      </c>
      <c r="AX1152">
        <f t="shared" si="421"/>
        <v>0</v>
      </c>
      <c r="AY1152">
        <f t="shared" si="422"/>
        <v>0</v>
      </c>
      <c r="AZ1152">
        <f t="shared" si="423"/>
        <v>0</v>
      </c>
      <c r="BA1152">
        <f t="shared" si="424"/>
        <v>0</v>
      </c>
    </row>
    <row r="1153" spans="1:53" ht="15" customHeight="1">
      <c r="A1153" s="5"/>
      <c r="B1153" s="6"/>
      <c r="C1153" s="19" t="s">
        <v>7095</v>
      </c>
      <c r="D1153" s="634" t="str">
        <f t="shared" si="425"/>
        <v/>
      </c>
      <c r="E1153" s="669"/>
      <c r="F1153" s="670"/>
      <c r="G1153" s="752" t="str">
        <f t="shared" si="426"/>
        <v/>
      </c>
      <c r="H1153" s="669"/>
      <c r="I1153" s="669"/>
      <c r="J1153" s="669"/>
      <c r="K1153" s="669"/>
      <c r="L1153" s="669"/>
      <c r="M1153" s="669"/>
      <c r="N1153" s="670"/>
      <c r="O1153" s="112"/>
      <c r="P1153" s="112"/>
      <c r="Q1153" s="112"/>
      <c r="R1153" s="112"/>
      <c r="S1153" s="112"/>
      <c r="T1153" s="112"/>
      <c r="U1153" s="112"/>
      <c r="V1153" s="112"/>
      <c r="W1153" s="112"/>
      <c r="X1153" s="112"/>
      <c r="Y1153" s="112"/>
      <c r="Z1153" s="112"/>
      <c r="AA1153" s="112"/>
      <c r="AB1153" s="112"/>
      <c r="AC1153" s="112"/>
      <c r="AD1153" s="112"/>
      <c r="AL1153">
        <f t="shared" si="409"/>
        <v>0</v>
      </c>
      <c r="AM1153">
        <f t="shared" si="410"/>
        <v>0</v>
      </c>
      <c r="AN1153">
        <f t="shared" si="411"/>
        <v>0</v>
      </c>
      <c r="AO1153">
        <f t="shared" si="412"/>
        <v>0</v>
      </c>
      <c r="AP1153">
        <f t="shared" si="413"/>
        <v>0</v>
      </c>
      <c r="AQ1153">
        <f t="shared" si="414"/>
        <v>0</v>
      </c>
      <c r="AR1153">
        <f t="shared" si="415"/>
        <v>0</v>
      </c>
      <c r="AS1153">
        <f t="shared" si="416"/>
        <v>0</v>
      </c>
      <c r="AT1153">
        <f t="shared" si="417"/>
        <v>0</v>
      </c>
      <c r="AU1153">
        <f t="shared" si="418"/>
        <v>0</v>
      </c>
      <c r="AV1153">
        <f t="shared" si="419"/>
        <v>0</v>
      </c>
      <c r="AW1153">
        <f t="shared" si="420"/>
        <v>0</v>
      </c>
      <c r="AX1153">
        <f t="shared" si="421"/>
        <v>0</v>
      </c>
      <c r="AY1153">
        <f t="shared" si="422"/>
        <v>0</v>
      </c>
      <c r="AZ1153">
        <f t="shared" si="423"/>
        <v>0</v>
      </c>
      <c r="BA1153">
        <f t="shared" si="424"/>
        <v>0</v>
      </c>
    </row>
    <row r="1154" spans="1:53" ht="15" customHeight="1">
      <c r="A1154" s="5"/>
      <c r="B1154" s="6"/>
      <c r="C1154" s="19" t="s">
        <v>7096</v>
      </c>
      <c r="D1154" s="634" t="str">
        <f t="shared" si="425"/>
        <v/>
      </c>
      <c r="E1154" s="669"/>
      <c r="F1154" s="670"/>
      <c r="G1154" s="752" t="str">
        <f t="shared" si="426"/>
        <v/>
      </c>
      <c r="H1154" s="669"/>
      <c r="I1154" s="669"/>
      <c r="J1154" s="669"/>
      <c r="K1154" s="669"/>
      <c r="L1154" s="669"/>
      <c r="M1154" s="669"/>
      <c r="N1154" s="670"/>
      <c r="O1154" s="112"/>
      <c r="P1154" s="112"/>
      <c r="Q1154" s="112"/>
      <c r="R1154" s="112"/>
      <c r="S1154" s="112"/>
      <c r="T1154" s="112"/>
      <c r="U1154" s="112"/>
      <c r="V1154" s="112"/>
      <c r="W1154" s="112"/>
      <c r="X1154" s="112"/>
      <c r="Y1154" s="112"/>
      <c r="Z1154" s="112"/>
      <c r="AA1154" s="112"/>
      <c r="AB1154" s="112"/>
      <c r="AC1154" s="112"/>
      <c r="AD1154" s="112"/>
      <c r="AL1154">
        <f t="shared" si="409"/>
        <v>0</v>
      </c>
      <c r="AM1154">
        <f t="shared" si="410"/>
        <v>0</v>
      </c>
      <c r="AN1154">
        <f t="shared" si="411"/>
        <v>0</v>
      </c>
      <c r="AO1154">
        <f t="shared" si="412"/>
        <v>0</v>
      </c>
      <c r="AP1154">
        <f t="shared" si="413"/>
        <v>0</v>
      </c>
      <c r="AQ1154">
        <f t="shared" si="414"/>
        <v>0</v>
      </c>
      <c r="AR1154">
        <f t="shared" si="415"/>
        <v>0</v>
      </c>
      <c r="AS1154">
        <f t="shared" si="416"/>
        <v>0</v>
      </c>
      <c r="AT1154">
        <f t="shared" si="417"/>
        <v>0</v>
      </c>
      <c r="AU1154">
        <f t="shared" si="418"/>
        <v>0</v>
      </c>
      <c r="AV1154">
        <f t="shared" si="419"/>
        <v>0</v>
      </c>
      <c r="AW1154">
        <f t="shared" si="420"/>
        <v>0</v>
      </c>
      <c r="AX1154">
        <f t="shared" si="421"/>
        <v>0</v>
      </c>
      <c r="AY1154">
        <f t="shared" si="422"/>
        <v>0</v>
      </c>
      <c r="AZ1154">
        <f t="shared" si="423"/>
        <v>0</v>
      </c>
      <c r="BA1154">
        <f t="shared" si="424"/>
        <v>0</v>
      </c>
    </row>
    <row r="1155" spans="1:53" ht="15" customHeight="1">
      <c r="A1155" s="5"/>
      <c r="B1155" s="6"/>
      <c r="C1155" s="19" t="s">
        <v>7097</v>
      </c>
      <c r="D1155" s="634" t="str">
        <f t="shared" si="425"/>
        <v/>
      </c>
      <c r="E1155" s="669"/>
      <c r="F1155" s="670"/>
      <c r="G1155" s="752" t="str">
        <f t="shared" si="426"/>
        <v/>
      </c>
      <c r="H1155" s="669"/>
      <c r="I1155" s="669"/>
      <c r="J1155" s="669"/>
      <c r="K1155" s="669"/>
      <c r="L1155" s="669"/>
      <c r="M1155" s="669"/>
      <c r="N1155" s="670"/>
      <c r="O1155" s="112"/>
      <c r="P1155" s="112"/>
      <c r="Q1155" s="112"/>
      <c r="R1155" s="112"/>
      <c r="S1155" s="112"/>
      <c r="T1155" s="112"/>
      <c r="U1155" s="112"/>
      <c r="V1155" s="112"/>
      <c r="W1155" s="112"/>
      <c r="X1155" s="112"/>
      <c r="Y1155" s="112"/>
      <c r="Z1155" s="112"/>
      <c r="AA1155" s="112"/>
      <c r="AB1155" s="112"/>
      <c r="AC1155" s="112"/>
      <c r="AD1155" s="112"/>
      <c r="AL1155">
        <f t="shared" si="409"/>
        <v>0</v>
      </c>
      <c r="AM1155">
        <f t="shared" si="410"/>
        <v>0</v>
      </c>
      <c r="AN1155">
        <f t="shared" si="411"/>
        <v>0</v>
      </c>
      <c r="AO1155">
        <f t="shared" si="412"/>
        <v>0</v>
      </c>
      <c r="AP1155">
        <f t="shared" si="413"/>
        <v>0</v>
      </c>
      <c r="AQ1155">
        <f t="shared" si="414"/>
        <v>0</v>
      </c>
      <c r="AR1155">
        <f t="shared" si="415"/>
        <v>0</v>
      </c>
      <c r="AS1155">
        <f t="shared" si="416"/>
        <v>0</v>
      </c>
      <c r="AT1155">
        <f t="shared" si="417"/>
        <v>0</v>
      </c>
      <c r="AU1155">
        <f t="shared" si="418"/>
        <v>0</v>
      </c>
      <c r="AV1155">
        <f t="shared" si="419"/>
        <v>0</v>
      </c>
      <c r="AW1155">
        <f t="shared" si="420"/>
        <v>0</v>
      </c>
      <c r="AX1155">
        <f t="shared" si="421"/>
        <v>0</v>
      </c>
      <c r="AY1155">
        <f t="shared" si="422"/>
        <v>0</v>
      </c>
      <c r="AZ1155">
        <f t="shared" si="423"/>
        <v>0</v>
      </c>
      <c r="BA1155">
        <f t="shared" si="424"/>
        <v>0</v>
      </c>
    </row>
    <row r="1156" spans="1:53" ht="15" customHeight="1">
      <c r="A1156" s="5"/>
      <c r="B1156" s="6"/>
      <c r="C1156" s="19" t="s">
        <v>7098</v>
      </c>
      <c r="D1156" s="634" t="str">
        <f t="shared" si="425"/>
        <v/>
      </c>
      <c r="E1156" s="669"/>
      <c r="F1156" s="670"/>
      <c r="G1156" s="752" t="str">
        <f t="shared" si="426"/>
        <v/>
      </c>
      <c r="H1156" s="669"/>
      <c r="I1156" s="669"/>
      <c r="J1156" s="669"/>
      <c r="K1156" s="669"/>
      <c r="L1156" s="669"/>
      <c r="M1156" s="669"/>
      <c r="N1156" s="670"/>
      <c r="O1156" s="112"/>
      <c r="P1156" s="112"/>
      <c r="Q1156" s="112"/>
      <c r="R1156" s="112"/>
      <c r="S1156" s="112"/>
      <c r="T1156" s="112"/>
      <c r="U1156" s="112"/>
      <c r="V1156" s="112"/>
      <c r="W1156" s="112"/>
      <c r="X1156" s="112"/>
      <c r="Y1156" s="112"/>
      <c r="Z1156" s="112"/>
      <c r="AA1156" s="112"/>
      <c r="AB1156" s="112"/>
      <c r="AC1156" s="112"/>
      <c r="AD1156" s="112"/>
      <c r="AL1156">
        <f t="shared" si="409"/>
        <v>0</v>
      </c>
      <c r="AM1156">
        <f t="shared" si="410"/>
        <v>0</v>
      </c>
      <c r="AN1156">
        <f t="shared" si="411"/>
        <v>0</v>
      </c>
      <c r="AO1156">
        <f t="shared" si="412"/>
        <v>0</v>
      </c>
      <c r="AP1156">
        <f t="shared" si="413"/>
        <v>0</v>
      </c>
      <c r="AQ1156">
        <f t="shared" si="414"/>
        <v>0</v>
      </c>
      <c r="AR1156">
        <f t="shared" si="415"/>
        <v>0</v>
      </c>
      <c r="AS1156">
        <f t="shared" si="416"/>
        <v>0</v>
      </c>
      <c r="AT1156">
        <f t="shared" si="417"/>
        <v>0</v>
      </c>
      <c r="AU1156">
        <f t="shared" si="418"/>
        <v>0</v>
      </c>
      <c r="AV1156">
        <f t="shared" si="419"/>
        <v>0</v>
      </c>
      <c r="AW1156">
        <f t="shared" si="420"/>
        <v>0</v>
      </c>
      <c r="AX1156">
        <f t="shared" si="421"/>
        <v>0</v>
      </c>
      <c r="AY1156">
        <f t="shared" si="422"/>
        <v>0</v>
      </c>
      <c r="AZ1156">
        <f t="shared" si="423"/>
        <v>0</v>
      </c>
      <c r="BA1156">
        <f t="shared" si="424"/>
        <v>0</v>
      </c>
    </row>
    <row r="1157" spans="1:53" ht="15" customHeight="1">
      <c r="A1157" s="5"/>
      <c r="B1157" s="6"/>
      <c r="C1157" s="19" t="s">
        <v>7099</v>
      </c>
      <c r="D1157" s="634" t="str">
        <f t="shared" si="425"/>
        <v/>
      </c>
      <c r="E1157" s="669"/>
      <c r="F1157" s="670"/>
      <c r="G1157" s="752" t="str">
        <f t="shared" si="426"/>
        <v/>
      </c>
      <c r="H1157" s="669"/>
      <c r="I1157" s="669"/>
      <c r="J1157" s="669"/>
      <c r="K1157" s="669"/>
      <c r="L1157" s="669"/>
      <c r="M1157" s="669"/>
      <c r="N1157" s="670"/>
      <c r="O1157" s="112"/>
      <c r="P1157" s="112"/>
      <c r="Q1157" s="112"/>
      <c r="R1157" s="112"/>
      <c r="S1157" s="112"/>
      <c r="T1157" s="112"/>
      <c r="U1157" s="112"/>
      <c r="V1157" s="112"/>
      <c r="W1157" s="112"/>
      <c r="X1157" s="112"/>
      <c r="Y1157" s="112"/>
      <c r="Z1157" s="112"/>
      <c r="AA1157" s="112"/>
      <c r="AB1157" s="112"/>
      <c r="AC1157" s="112"/>
      <c r="AD1157" s="112"/>
      <c r="AL1157">
        <f t="shared" si="409"/>
        <v>0</v>
      </c>
      <c r="AM1157">
        <f t="shared" si="410"/>
        <v>0</v>
      </c>
      <c r="AN1157">
        <f t="shared" si="411"/>
        <v>0</v>
      </c>
      <c r="AO1157">
        <f t="shared" si="412"/>
        <v>0</v>
      </c>
      <c r="AP1157">
        <f t="shared" si="413"/>
        <v>0</v>
      </c>
      <c r="AQ1157">
        <f t="shared" si="414"/>
        <v>0</v>
      </c>
      <c r="AR1157">
        <f t="shared" si="415"/>
        <v>0</v>
      </c>
      <c r="AS1157">
        <f t="shared" si="416"/>
        <v>0</v>
      </c>
      <c r="AT1157">
        <f t="shared" si="417"/>
        <v>0</v>
      </c>
      <c r="AU1157">
        <f t="shared" si="418"/>
        <v>0</v>
      </c>
      <c r="AV1157">
        <f t="shared" si="419"/>
        <v>0</v>
      </c>
      <c r="AW1157">
        <f t="shared" si="420"/>
        <v>0</v>
      </c>
      <c r="AX1157">
        <f t="shared" si="421"/>
        <v>0</v>
      </c>
      <c r="AY1157">
        <f t="shared" si="422"/>
        <v>0</v>
      </c>
      <c r="AZ1157">
        <f t="shared" si="423"/>
        <v>0</v>
      </c>
      <c r="BA1157">
        <f t="shared" si="424"/>
        <v>0</v>
      </c>
    </row>
    <row r="1158" spans="1:53" ht="15" customHeight="1">
      <c r="A1158" s="5"/>
      <c r="B1158" s="6"/>
      <c r="C1158" s="19" t="s">
        <v>7100</v>
      </c>
      <c r="D1158" s="634" t="str">
        <f t="shared" si="425"/>
        <v/>
      </c>
      <c r="E1158" s="669"/>
      <c r="F1158" s="670"/>
      <c r="G1158" s="752" t="str">
        <f t="shared" si="426"/>
        <v/>
      </c>
      <c r="H1158" s="669"/>
      <c r="I1158" s="669"/>
      <c r="J1158" s="669"/>
      <c r="K1158" s="669"/>
      <c r="L1158" s="669"/>
      <c r="M1158" s="669"/>
      <c r="N1158" s="670"/>
      <c r="O1158" s="112"/>
      <c r="P1158" s="112"/>
      <c r="Q1158" s="112"/>
      <c r="R1158" s="112"/>
      <c r="S1158" s="112"/>
      <c r="T1158" s="112"/>
      <c r="U1158" s="112"/>
      <c r="V1158" s="112"/>
      <c r="W1158" s="112"/>
      <c r="X1158" s="112"/>
      <c r="Y1158" s="112"/>
      <c r="Z1158" s="112"/>
      <c r="AA1158" s="112"/>
      <c r="AB1158" s="112"/>
      <c r="AC1158" s="112"/>
      <c r="AD1158" s="112"/>
      <c r="AL1158">
        <f t="shared" si="409"/>
        <v>0</v>
      </c>
      <c r="AM1158">
        <f t="shared" si="410"/>
        <v>0</v>
      </c>
      <c r="AN1158">
        <f t="shared" si="411"/>
        <v>0</v>
      </c>
      <c r="AO1158">
        <f t="shared" si="412"/>
        <v>0</v>
      </c>
      <c r="AP1158">
        <f t="shared" si="413"/>
        <v>0</v>
      </c>
      <c r="AQ1158">
        <f t="shared" si="414"/>
        <v>0</v>
      </c>
      <c r="AR1158">
        <f t="shared" si="415"/>
        <v>0</v>
      </c>
      <c r="AS1158">
        <f t="shared" si="416"/>
        <v>0</v>
      </c>
      <c r="AT1158">
        <f t="shared" si="417"/>
        <v>0</v>
      </c>
      <c r="AU1158">
        <f t="shared" si="418"/>
        <v>0</v>
      </c>
      <c r="AV1158">
        <f t="shared" si="419"/>
        <v>0</v>
      </c>
      <c r="AW1158">
        <f t="shared" si="420"/>
        <v>0</v>
      </c>
      <c r="AX1158">
        <f t="shared" si="421"/>
        <v>0</v>
      </c>
      <c r="AY1158">
        <f t="shared" si="422"/>
        <v>0</v>
      </c>
      <c r="AZ1158">
        <f t="shared" si="423"/>
        <v>0</v>
      </c>
      <c r="BA1158">
        <f t="shared" si="424"/>
        <v>0</v>
      </c>
    </row>
    <row r="1159" spans="1:53" ht="15" customHeight="1">
      <c r="A1159" s="5"/>
      <c r="B1159" s="6"/>
      <c r="C1159" s="19" t="s">
        <v>7101</v>
      </c>
      <c r="D1159" s="634" t="str">
        <f t="shared" si="425"/>
        <v/>
      </c>
      <c r="E1159" s="669"/>
      <c r="F1159" s="670"/>
      <c r="G1159" s="752" t="str">
        <f t="shared" si="426"/>
        <v/>
      </c>
      <c r="H1159" s="669"/>
      <c r="I1159" s="669"/>
      <c r="J1159" s="669"/>
      <c r="K1159" s="669"/>
      <c r="L1159" s="669"/>
      <c r="M1159" s="669"/>
      <c r="N1159" s="670"/>
      <c r="O1159" s="112"/>
      <c r="P1159" s="112"/>
      <c r="Q1159" s="112"/>
      <c r="R1159" s="112"/>
      <c r="S1159" s="112"/>
      <c r="T1159" s="112"/>
      <c r="U1159" s="112"/>
      <c r="V1159" s="112"/>
      <c r="W1159" s="112"/>
      <c r="X1159" s="112"/>
      <c r="Y1159" s="112"/>
      <c r="Z1159" s="112"/>
      <c r="AA1159" s="112"/>
      <c r="AB1159" s="112"/>
      <c r="AC1159" s="112"/>
      <c r="AD1159" s="112"/>
      <c r="AL1159">
        <f t="shared" si="409"/>
        <v>0</v>
      </c>
      <c r="AM1159">
        <f t="shared" si="410"/>
        <v>0</v>
      </c>
      <c r="AN1159">
        <f t="shared" si="411"/>
        <v>0</v>
      </c>
      <c r="AO1159">
        <f t="shared" si="412"/>
        <v>0</v>
      </c>
      <c r="AP1159">
        <f t="shared" si="413"/>
        <v>0</v>
      </c>
      <c r="AQ1159">
        <f t="shared" si="414"/>
        <v>0</v>
      </c>
      <c r="AR1159">
        <f t="shared" si="415"/>
        <v>0</v>
      </c>
      <c r="AS1159">
        <f t="shared" si="416"/>
        <v>0</v>
      </c>
      <c r="AT1159">
        <f t="shared" si="417"/>
        <v>0</v>
      </c>
      <c r="AU1159">
        <f t="shared" si="418"/>
        <v>0</v>
      </c>
      <c r="AV1159">
        <f t="shared" si="419"/>
        <v>0</v>
      </c>
      <c r="AW1159">
        <f t="shared" si="420"/>
        <v>0</v>
      </c>
      <c r="AX1159">
        <f t="shared" si="421"/>
        <v>0</v>
      </c>
      <c r="AY1159">
        <f t="shared" si="422"/>
        <v>0</v>
      </c>
      <c r="AZ1159">
        <f t="shared" si="423"/>
        <v>0</v>
      </c>
      <c r="BA1159">
        <f t="shared" si="424"/>
        <v>0</v>
      </c>
    </row>
    <row r="1160" spans="1:53" ht="15" customHeight="1">
      <c r="A1160" s="5"/>
      <c r="B1160" s="6"/>
      <c r="C1160" s="19" t="s">
        <v>7102</v>
      </c>
      <c r="D1160" s="634" t="str">
        <f t="shared" si="425"/>
        <v/>
      </c>
      <c r="E1160" s="669"/>
      <c r="F1160" s="670"/>
      <c r="G1160" s="752" t="str">
        <f t="shared" si="426"/>
        <v/>
      </c>
      <c r="H1160" s="669"/>
      <c r="I1160" s="669"/>
      <c r="J1160" s="669"/>
      <c r="K1160" s="669"/>
      <c r="L1160" s="669"/>
      <c r="M1160" s="669"/>
      <c r="N1160" s="670"/>
      <c r="O1160" s="112"/>
      <c r="P1160" s="112"/>
      <c r="Q1160" s="112"/>
      <c r="R1160" s="112"/>
      <c r="S1160" s="112"/>
      <c r="T1160" s="112"/>
      <c r="U1160" s="112"/>
      <c r="V1160" s="112"/>
      <c r="W1160" s="112"/>
      <c r="X1160" s="112"/>
      <c r="Y1160" s="112"/>
      <c r="Z1160" s="112"/>
      <c r="AA1160" s="112"/>
      <c r="AB1160" s="112"/>
      <c r="AC1160" s="112"/>
      <c r="AD1160" s="112"/>
      <c r="AL1160">
        <f t="shared" si="409"/>
        <v>0</v>
      </c>
      <c r="AM1160">
        <f t="shared" si="410"/>
        <v>0</v>
      </c>
      <c r="AN1160">
        <f t="shared" si="411"/>
        <v>0</v>
      </c>
      <c r="AO1160">
        <f t="shared" si="412"/>
        <v>0</v>
      </c>
      <c r="AP1160">
        <f t="shared" si="413"/>
        <v>0</v>
      </c>
      <c r="AQ1160">
        <f t="shared" si="414"/>
        <v>0</v>
      </c>
      <c r="AR1160">
        <f t="shared" si="415"/>
        <v>0</v>
      </c>
      <c r="AS1160">
        <f t="shared" si="416"/>
        <v>0</v>
      </c>
      <c r="AT1160">
        <f t="shared" si="417"/>
        <v>0</v>
      </c>
      <c r="AU1160">
        <f t="shared" si="418"/>
        <v>0</v>
      </c>
      <c r="AV1160">
        <f t="shared" si="419"/>
        <v>0</v>
      </c>
      <c r="AW1160">
        <f t="shared" si="420"/>
        <v>0</v>
      </c>
      <c r="AX1160">
        <f t="shared" si="421"/>
        <v>0</v>
      </c>
      <c r="AY1160">
        <f t="shared" si="422"/>
        <v>0</v>
      </c>
      <c r="AZ1160">
        <f t="shared" si="423"/>
        <v>0</v>
      </c>
      <c r="BA1160">
        <f t="shared" si="424"/>
        <v>0</v>
      </c>
    </row>
    <row r="1161" spans="1:53" ht="15" customHeight="1">
      <c r="A1161" s="5"/>
      <c r="B1161" s="6"/>
      <c r="C1161" s="19" t="s">
        <v>7103</v>
      </c>
      <c r="D1161" s="634" t="str">
        <f t="shared" si="425"/>
        <v/>
      </c>
      <c r="E1161" s="669"/>
      <c r="F1161" s="670"/>
      <c r="G1161" s="752" t="str">
        <f t="shared" si="426"/>
        <v/>
      </c>
      <c r="H1161" s="669"/>
      <c r="I1161" s="669"/>
      <c r="J1161" s="669"/>
      <c r="K1161" s="669"/>
      <c r="L1161" s="669"/>
      <c r="M1161" s="669"/>
      <c r="N1161" s="670"/>
      <c r="O1161" s="112"/>
      <c r="P1161" s="112"/>
      <c r="Q1161" s="112"/>
      <c r="R1161" s="112"/>
      <c r="S1161" s="112"/>
      <c r="T1161" s="112"/>
      <c r="U1161" s="112"/>
      <c r="V1161" s="112"/>
      <c r="W1161" s="112"/>
      <c r="X1161" s="112"/>
      <c r="Y1161" s="112"/>
      <c r="Z1161" s="112"/>
      <c r="AA1161" s="112"/>
      <c r="AB1161" s="112"/>
      <c r="AC1161" s="112"/>
      <c r="AD1161" s="112"/>
      <c r="AL1161">
        <f t="shared" si="409"/>
        <v>0</v>
      </c>
      <c r="AM1161">
        <f t="shared" si="410"/>
        <v>0</v>
      </c>
      <c r="AN1161">
        <f t="shared" si="411"/>
        <v>0</v>
      </c>
      <c r="AO1161">
        <f t="shared" si="412"/>
        <v>0</v>
      </c>
      <c r="AP1161">
        <f t="shared" si="413"/>
        <v>0</v>
      </c>
      <c r="AQ1161">
        <f t="shared" si="414"/>
        <v>0</v>
      </c>
      <c r="AR1161">
        <f t="shared" si="415"/>
        <v>0</v>
      </c>
      <c r="AS1161">
        <f t="shared" si="416"/>
        <v>0</v>
      </c>
      <c r="AT1161">
        <f t="shared" si="417"/>
        <v>0</v>
      </c>
      <c r="AU1161">
        <f t="shared" si="418"/>
        <v>0</v>
      </c>
      <c r="AV1161">
        <f t="shared" si="419"/>
        <v>0</v>
      </c>
      <c r="AW1161">
        <f t="shared" si="420"/>
        <v>0</v>
      </c>
      <c r="AX1161">
        <f t="shared" si="421"/>
        <v>0</v>
      </c>
      <c r="AY1161">
        <f t="shared" si="422"/>
        <v>0</v>
      </c>
      <c r="AZ1161">
        <f t="shared" si="423"/>
        <v>0</v>
      </c>
      <c r="BA1161">
        <f t="shared" si="424"/>
        <v>0</v>
      </c>
    </row>
    <row r="1162" spans="1:53" ht="15" customHeight="1">
      <c r="A1162" s="5"/>
      <c r="B1162" s="6"/>
      <c r="C1162" s="19" t="s">
        <v>7104</v>
      </c>
      <c r="D1162" s="634" t="str">
        <f t="shared" si="425"/>
        <v/>
      </c>
      <c r="E1162" s="669"/>
      <c r="F1162" s="670"/>
      <c r="G1162" s="752" t="str">
        <f t="shared" si="426"/>
        <v/>
      </c>
      <c r="H1162" s="669"/>
      <c r="I1162" s="669"/>
      <c r="J1162" s="669"/>
      <c r="K1162" s="669"/>
      <c r="L1162" s="669"/>
      <c r="M1162" s="669"/>
      <c r="N1162" s="670"/>
      <c r="O1162" s="112"/>
      <c r="P1162" s="112"/>
      <c r="Q1162" s="112"/>
      <c r="R1162" s="112"/>
      <c r="S1162" s="112"/>
      <c r="T1162" s="112"/>
      <c r="U1162" s="112"/>
      <c r="V1162" s="112"/>
      <c r="W1162" s="112"/>
      <c r="X1162" s="112"/>
      <c r="Y1162" s="112"/>
      <c r="Z1162" s="112"/>
      <c r="AA1162" s="112"/>
      <c r="AB1162" s="112"/>
      <c r="AC1162" s="112"/>
      <c r="AD1162" s="112"/>
      <c r="AL1162">
        <f t="shared" si="409"/>
        <v>0</v>
      </c>
      <c r="AM1162">
        <f t="shared" si="410"/>
        <v>0</v>
      </c>
      <c r="AN1162">
        <f t="shared" si="411"/>
        <v>0</v>
      </c>
      <c r="AO1162">
        <f t="shared" si="412"/>
        <v>0</v>
      </c>
      <c r="AP1162">
        <f t="shared" si="413"/>
        <v>0</v>
      </c>
      <c r="AQ1162">
        <f t="shared" si="414"/>
        <v>0</v>
      </c>
      <c r="AR1162">
        <f t="shared" si="415"/>
        <v>0</v>
      </c>
      <c r="AS1162">
        <f t="shared" si="416"/>
        <v>0</v>
      </c>
      <c r="AT1162">
        <f t="shared" si="417"/>
        <v>0</v>
      </c>
      <c r="AU1162">
        <f t="shared" si="418"/>
        <v>0</v>
      </c>
      <c r="AV1162">
        <f t="shared" si="419"/>
        <v>0</v>
      </c>
      <c r="AW1162">
        <f t="shared" si="420"/>
        <v>0</v>
      </c>
      <c r="AX1162">
        <f t="shared" si="421"/>
        <v>0</v>
      </c>
      <c r="AY1162">
        <f t="shared" si="422"/>
        <v>0</v>
      </c>
      <c r="AZ1162">
        <f t="shared" si="423"/>
        <v>0</v>
      </c>
      <c r="BA1162">
        <f t="shared" si="424"/>
        <v>0</v>
      </c>
    </row>
    <row r="1163" spans="1:53" ht="15" customHeight="1">
      <c r="A1163" s="5"/>
      <c r="B1163" s="6"/>
      <c r="C1163" s="19" t="s">
        <v>7105</v>
      </c>
      <c r="D1163" s="634" t="str">
        <f t="shared" si="425"/>
        <v/>
      </c>
      <c r="E1163" s="669"/>
      <c r="F1163" s="670"/>
      <c r="G1163" s="752" t="str">
        <f t="shared" si="426"/>
        <v/>
      </c>
      <c r="H1163" s="669"/>
      <c r="I1163" s="669"/>
      <c r="J1163" s="669"/>
      <c r="K1163" s="669"/>
      <c r="L1163" s="669"/>
      <c r="M1163" s="669"/>
      <c r="N1163" s="670"/>
      <c r="O1163" s="112"/>
      <c r="P1163" s="112"/>
      <c r="Q1163" s="112"/>
      <c r="R1163" s="112"/>
      <c r="S1163" s="112"/>
      <c r="T1163" s="112"/>
      <c r="U1163" s="112"/>
      <c r="V1163" s="112"/>
      <c r="W1163" s="112"/>
      <c r="X1163" s="112"/>
      <c r="Y1163" s="112"/>
      <c r="Z1163" s="112"/>
      <c r="AA1163" s="112"/>
      <c r="AB1163" s="112"/>
      <c r="AC1163" s="112"/>
      <c r="AD1163" s="112"/>
      <c r="AL1163">
        <f t="shared" si="409"/>
        <v>0</v>
      </c>
      <c r="AM1163">
        <f t="shared" si="410"/>
        <v>0</v>
      </c>
      <c r="AN1163">
        <f t="shared" si="411"/>
        <v>0</v>
      </c>
      <c r="AO1163">
        <f t="shared" si="412"/>
        <v>0</v>
      </c>
      <c r="AP1163">
        <f t="shared" si="413"/>
        <v>0</v>
      </c>
      <c r="AQ1163">
        <f t="shared" si="414"/>
        <v>0</v>
      </c>
      <c r="AR1163">
        <f t="shared" si="415"/>
        <v>0</v>
      </c>
      <c r="AS1163">
        <f t="shared" si="416"/>
        <v>0</v>
      </c>
      <c r="AT1163">
        <f t="shared" si="417"/>
        <v>0</v>
      </c>
      <c r="AU1163">
        <f t="shared" si="418"/>
        <v>0</v>
      </c>
      <c r="AV1163">
        <f t="shared" si="419"/>
        <v>0</v>
      </c>
      <c r="AW1163">
        <f t="shared" si="420"/>
        <v>0</v>
      </c>
      <c r="AX1163">
        <f t="shared" si="421"/>
        <v>0</v>
      </c>
      <c r="AY1163">
        <f t="shared" si="422"/>
        <v>0</v>
      </c>
      <c r="AZ1163">
        <f t="shared" si="423"/>
        <v>0</v>
      </c>
      <c r="BA1163">
        <f t="shared" si="424"/>
        <v>0</v>
      </c>
    </row>
    <row r="1164" spans="1:53" ht="15" customHeight="1">
      <c r="A1164" s="5"/>
      <c r="B1164" s="6"/>
      <c r="C1164" s="19" t="s">
        <v>7106</v>
      </c>
      <c r="D1164" s="634" t="str">
        <f t="shared" si="425"/>
        <v/>
      </c>
      <c r="E1164" s="669"/>
      <c r="F1164" s="670"/>
      <c r="G1164" s="752" t="str">
        <f t="shared" si="426"/>
        <v/>
      </c>
      <c r="H1164" s="669"/>
      <c r="I1164" s="669"/>
      <c r="J1164" s="669"/>
      <c r="K1164" s="669"/>
      <c r="L1164" s="669"/>
      <c r="M1164" s="669"/>
      <c r="N1164" s="670"/>
      <c r="O1164" s="112"/>
      <c r="P1164" s="112"/>
      <c r="Q1164" s="112"/>
      <c r="R1164" s="112"/>
      <c r="S1164" s="112"/>
      <c r="T1164" s="112"/>
      <c r="U1164" s="112"/>
      <c r="V1164" s="112"/>
      <c r="W1164" s="112"/>
      <c r="X1164" s="112"/>
      <c r="Y1164" s="112"/>
      <c r="Z1164" s="112"/>
      <c r="AA1164" s="112"/>
      <c r="AB1164" s="112"/>
      <c r="AC1164" s="112"/>
      <c r="AD1164" s="112"/>
      <c r="AL1164">
        <f t="shared" si="409"/>
        <v>0</v>
      </c>
      <c r="AM1164">
        <f t="shared" si="410"/>
        <v>0</v>
      </c>
      <c r="AN1164">
        <f t="shared" si="411"/>
        <v>0</v>
      </c>
      <c r="AO1164">
        <f t="shared" si="412"/>
        <v>0</v>
      </c>
      <c r="AP1164">
        <f t="shared" si="413"/>
        <v>0</v>
      </c>
      <c r="AQ1164">
        <f t="shared" si="414"/>
        <v>0</v>
      </c>
      <c r="AR1164">
        <f t="shared" si="415"/>
        <v>0</v>
      </c>
      <c r="AS1164">
        <f t="shared" si="416"/>
        <v>0</v>
      </c>
      <c r="AT1164">
        <f t="shared" si="417"/>
        <v>0</v>
      </c>
      <c r="AU1164">
        <f t="shared" si="418"/>
        <v>0</v>
      </c>
      <c r="AV1164">
        <f t="shared" si="419"/>
        <v>0</v>
      </c>
      <c r="AW1164">
        <f t="shared" si="420"/>
        <v>0</v>
      </c>
      <c r="AX1164">
        <f t="shared" si="421"/>
        <v>0</v>
      </c>
      <c r="AY1164">
        <f t="shared" si="422"/>
        <v>0</v>
      </c>
      <c r="AZ1164">
        <f t="shared" si="423"/>
        <v>0</v>
      </c>
      <c r="BA1164">
        <f t="shared" si="424"/>
        <v>0</v>
      </c>
    </row>
    <row r="1165" spans="1:53" ht="15" customHeight="1">
      <c r="A1165" s="5"/>
      <c r="B1165" s="6"/>
      <c r="C1165" s="19" t="s">
        <v>7107</v>
      </c>
      <c r="D1165" s="634" t="str">
        <f t="shared" si="425"/>
        <v/>
      </c>
      <c r="E1165" s="669"/>
      <c r="F1165" s="670"/>
      <c r="G1165" s="752" t="str">
        <f t="shared" si="426"/>
        <v/>
      </c>
      <c r="H1165" s="669"/>
      <c r="I1165" s="669"/>
      <c r="J1165" s="669"/>
      <c r="K1165" s="669"/>
      <c r="L1165" s="669"/>
      <c r="M1165" s="669"/>
      <c r="N1165" s="670"/>
      <c r="O1165" s="112"/>
      <c r="P1165" s="112"/>
      <c r="Q1165" s="112"/>
      <c r="R1165" s="112"/>
      <c r="S1165" s="112"/>
      <c r="T1165" s="112"/>
      <c r="U1165" s="112"/>
      <c r="V1165" s="112"/>
      <c r="W1165" s="112"/>
      <c r="X1165" s="112"/>
      <c r="Y1165" s="112"/>
      <c r="Z1165" s="112"/>
      <c r="AA1165" s="112"/>
      <c r="AB1165" s="112"/>
      <c r="AC1165" s="112"/>
      <c r="AD1165" s="112"/>
      <c r="AL1165">
        <f t="shared" si="409"/>
        <v>0</v>
      </c>
      <c r="AM1165">
        <f t="shared" si="410"/>
        <v>0</v>
      </c>
      <c r="AN1165">
        <f t="shared" si="411"/>
        <v>0</v>
      </c>
      <c r="AO1165">
        <f t="shared" si="412"/>
        <v>0</v>
      </c>
      <c r="AP1165">
        <f t="shared" si="413"/>
        <v>0</v>
      </c>
      <c r="AQ1165">
        <f t="shared" si="414"/>
        <v>0</v>
      </c>
      <c r="AR1165">
        <f t="shared" si="415"/>
        <v>0</v>
      </c>
      <c r="AS1165">
        <f t="shared" si="416"/>
        <v>0</v>
      </c>
      <c r="AT1165">
        <f t="shared" si="417"/>
        <v>0</v>
      </c>
      <c r="AU1165">
        <f t="shared" si="418"/>
        <v>0</v>
      </c>
      <c r="AV1165">
        <f t="shared" si="419"/>
        <v>0</v>
      </c>
      <c r="AW1165">
        <f t="shared" si="420"/>
        <v>0</v>
      </c>
      <c r="AX1165">
        <f t="shared" si="421"/>
        <v>0</v>
      </c>
      <c r="AY1165">
        <f t="shared" si="422"/>
        <v>0</v>
      </c>
      <c r="AZ1165">
        <f t="shared" si="423"/>
        <v>0</v>
      </c>
      <c r="BA1165">
        <f t="shared" si="424"/>
        <v>0</v>
      </c>
    </row>
    <row r="1166" spans="1:53" ht="15" customHeight="1">
      <c r="A1166" s="5"/>
      <c r="B1166" s="6"/>
      <c r="C1166" s="19" t="s">
        <v>7108</v>
      </c>
      <c r="D1166" s="634" t="str">
        <f t="shared" si="425"/>
        <v/>
      </c>
      <c r="E1166" s="669"/>
      <c r="F1166" s="670"/>
      <c r="G1166" s="752" t="str">
        <f t="shared" si="426"/>
        <v/>
      </c>
      <c r="H1166" s="669"/>
      <c r="I1166" s="669"/>
      <c r="J1166" s="669"/>
      <c r="K1166" s="669"/>
      <c r="L1166" s="669"/>
      <c r="M1166" s="669"/>
      <c r="N1166" s="670"/>
      <c r="O1166" s="112"/>
      <c r="P1166" s="112"/>
      <c r="Q1166" s="112"/>
      <c r="R1166" s="112"/>
      <c r="S1166" s="112"/>
      <c r="T1166" s="112"/>
      <c r="U1166" s="112"/>
      <c r="V1166" s="112"/>
      <c r="W1166" s="112"/>
      <c r="X1166" s="112"/>
      <c r="Y1166" s="112"/>
      <c r="Z1166" s="112"/>
      <c r="AA1166" s="112"/>
      <c r="AB1166" s="112"/>
      <c r="AC1166" s="112"/>
      <c r="AD1166" s="112"/>
      <c r="AL1166">
        <f t="shared" si="409"/>
        <v>0</v>
      </c>
      <c r="AM1166">
        <f t="shared" si="410"/>
        <v>0</v>
      </c>
      <c r="AN1166">
        <f t="shared" si="411"/>
        <v>0</v>
      </c>
      <c r="AO1166">
        <f t="shared" si="412"/>
        <v>0</v>
      </c>
      <c r="AP1166">
        <f t="shared" si="413"/>
        <v>0</v>
      </c>
      <c r="AQ1166">
        <f t="shared" si="414"/>
        <v>0</v>
      </c>
      <c r="AR1166">
        <f t="shared" si="415"/>
        <v>0</v>
      </c>
      <c r="AS1166">
        <f t="shared" si="416"/>
        <v>0</v>
      </c>
      <c r="AT1166">
        <f t="shared" si="417"/>
        <v>0</v>
      </c>
      <c r="AU1166">
        <f t="shared" si="418"/>
        <v>0</v>
      </c>
      <c r="AV1166">
        <f t="shared" si="419"/>
        <v>0</v>
      </c>
      <c r="AW1166">
        <f t="shared" si="420"/>
        <v>0</v>
      </c>
      <c r="AX1166">
        <f t="shared" si="421"/>
        <v>0</v>
      </c>
      <c r="AY1166">
        <f t="shared" si="422"/>
        <v>0</v>
      </c>
      <c r="AZ1166">
        <f t="shared" si="423"/>
        <v>0</v>
      </c>
      <c r="BA1166">
        <f t="shared" si="424"/>
        <v>0</v>
      </c>
    </row>
    <row r="1167" spans="1:53" ht="15" customHeight="1">
      <c r="A1167" s="5"/>
      <c r="B1167" s="6"/>
      <c r="C1167" s="19" t="s">
        <v>7109</v>
      </c>
      <c r="D1167" s="634" t="str">
        <f t="shared" si="425"/>
        <v/>
      </c>
      <c r="E1167" s="669"/>
      <c r="F1167" s="670"/>
      <c r="G1167" s="752" t="str">
        <f t="shared" si="426"/>
        <v/>
      </c>
      <c r="H1167" s="669"/>
      <c r="I1167" s="669"/>
      <c r="J1167" s="669"/>
      <c r="K1167" s="669"/>
      <c r="L1167" s="669"/>
      <c r="M1167" s="669"/>
      <c r="N1167" s="670"/>
      <c r="O1167" s="112"/>
      <c r="P1167" s="112"/>
      <c r="Q1167" s="112"/>
      <c r="R1167" s="112"/>
      <c r="S1167" s="112"/>
      <c r="T1167" s="112"/>
      <c r="U1167" s="112"/>
      <c r="V1167" s="112"/>
      <c r="W1167" s="112"/>
      <c r="X1167" s="112"/>
      <c r="Y1167" s="112"/>
      <c r="Z1167" s="112"/>
      <c r="AA1167" s="112"/>
      <c r="AB1167" s="112"/>
      <c r="AC1167" s="112"/>
      <c r="AD1167" s="112"/>
      <c r="AL1167">
        <f t="shared" si="409"/>
        <v>0</v>
      </c>
      <c r="AM1167">
        <f t="shared" si="410"/>
        <v>0</v>
      </c>
      <c r="AN1167">
        <f t="shared" si="411"/>
        <v>0</v>
      </c>
      <c r="AO1167">
        <f t="shared" si="412"/>
        <v>0</v>
      </c>
      <c r="AP1167">
        <f t="shared" si="413"/>
        <v>0</v>
      </c>
      <c r="AQ1167">
        <f t="shared" si="414"/>
        <v>0</v>
      </c>
      <c r="AR1167">
        <f t="shared" si="415"/>
        <v>0</v>
      </c>
      <c r="AS1167">
        <f t="shared" si="416"/>
        <v>0</v>
      </c>
      <c r="AT1167">
        <f t="shared" si="417"/>
        <v>0</v>
      </c>
      <c r="AU1167">
        <f t="shared" si="418"/>
        <v>0</v>
      </c>
      <c r="AV1167">
        <f t="shared" si="419"/>
        <v>0</v>
      </c>
      <c r="AW1167">
        <f t="shared" si="420"/>
        <v>0</v>
      </c>
      <c r="AX1167">
        <f t="shared" si="421"/>
        <v>0</v>
      </c>
      <c r="AY1167">
        <f t="shared" si="422"/>
        <v>0</v>
      </c>
      <c r="AZ1167">
        <f t="shared" si="423"/>
        <v>0</v>
      </c>
      <c r="BA1167">
        <f t="shared" si="424"/>
        <v>0</v>
      </c>
    </row>
    <row r="1168" spans="1:53" ht="15" customHeight="1">
      <c r="A1168" s="5"/>
      <c r="B1168" s="6"/>
      <c r="C1168" s="19" t="s">
        <v>7110</v>
      </c>
      <c r="D1168" s="634" t="str">
        <f t="shared" si="425"/>
        <v/>
      </c>
      <c r="E1168" s="669"/>
      <c r="F1168" s="670"/>
      <c r="G1168" s="752" t="str">
        <f t="shared" si="426"/>
        <v/>
      </c>
      <c r="H1168" s="669"/>
      <c r="I1168" s="669"/>
      <c r="J1168" s="669"/>
      <c r="K1168" s="669"/>
      <c r="L1168" s="669"/>
      <c r="M1168" s="669"/>
      <c r="N1168" s="670"/>
      <c r="O1168" s="112"/>
      <c r="P1168" s="112"/>
      <c r="Q1168" s="112"/>
      <c r="R1168" s="112"/>
      <c r="S1168" s="112"/>
      <c r="T1168" s="112"/>
      <c r="U1168" s="112"/>
      <c r="V1168" s="112"/>
      <c r="W1168" s="112"/>
      <c r="X1168" s="112"/>
      <c r="Y1168" s="112"/>
      <c r="Z1168" s="112"/>
      <c r="AA1168" s="112"/>
      <c r="AB1168" s="112"/>
      <c r="AC1168" s="112"/>
      <c r="AD1168" s="112"/>
      <c r="AL1168">
        <f t="shared" si="409"/>
        <v>0</v>
      </c>
      <c r="AM1168">
        <f t="shared" si="410"/>
        <v>0</v>
      </c>
      <c r="AN1168">
        <f t="shared" si="411"/>
        <v>0</v>
      </c>
      <c r="AO1168">
        <f t="shared" si="412"/>
        <v>0</v>
      </c>
      <c r="AP1168">
        <f t="shared" si="413"/>
        <v>0</v>
      </c>
      <c r="AQ1168">
        <f t="shared" si="414"/>
        <v>0</v>
      </c>
      <c r="AR1168">
        <f t="shared" si="415"/>
        <v>0</v>
      </c>
      <c r="AS1168">
        <f t="shared" si="416"/>
        <v>0</v>
      </c>
      <c r="AT1168">
        <f t="shared" si="417"/>
        <v>0</v>
      </c>
      <c r="AU1168">
        <f t="shared" si="418"/>
        <v>0</v>
      </c>
      <c r="AV1168">
        <f t="shared" si="419"/>
        <v>0</v>
      </c>
      <c r="AW1168">
        <f t="shared" si="420"/>
        <v>0</v>
      </c>
      <c r="AX1168">
        <f t="shared" si="421"/>
        <v>0</v>
      </c>
      <c r="AY1168">
        <f t="shared" si="422"/>
        <v>0</v>
      </c>
      <c r="AZ1168">
        <f t="shared" si="423"/>
        <v>0</v>
      </c>
      <c r="BA1168">
        <f t="shared" si="424"/>
        <v>0</v>
      </c>
    </row>
    <row r="1169" spans="1:53" ht="15" customHeight="1">
      <c r="A1169" s="5"/>
      <c r="B1169" s="6"/>
      <c r="C1169" s="19" t="s">
        <v>7111</v>
      </c>
      <c r="D1169" s="634" t="str">
        <f t="shared" si="425"/>
        <v/>
      </c>
      <c r="E1169" s="669"/>
      <c r="F1169" s="670"/>
      <c r="G1169" s="752" t="str">
        <f t="shared" si="426"/>
        <v/>
      </c>
      <c r="H1169" s="669"/>
      <c r="I1169" s="669"/>
      <c r="J1169" s="669"/>
      <c r="K1169" s="669"/>
      <c r="L1169" s="669"/>
      <c r="M1169" s="669"/>
      <c r="N1169" s="670"/>
      <c r="O1169" s="112"/>
      <c r="P1169" s="112"/>
      <c r="Q1169" s="112"/>
      <c r="R1169" s="112"/>
      <c r="S1169" s="112"/>
      <c r="T1169" s="112"/>
      <c r="U1169" s="112"/>
      <c r="V1169" s="112"/>
      <c r="W1169" s="112"/>
      <c r="X1169" s="112"/>
      <c r="Y1169" s="112"/>
      <c r="Z1169" s="112"/>
      <c r="AA1169" s="112"/>
      <c r="AB1169" s="112"/>
      <c r="AC1169" s="112"/>
      <c r="AD1169" s="112"/>
      <c r="AL1169">
        <f t="shared" si="409"/>
        <v>0</v>
      </c>
      <c r="AM1169">
        <f t="shared" si="410"/>
        <v>0</v>
      </c>
      <c r="AN1169">
        <f t="shared" si="411"/>
        <v>0</v>
      </c>
      <c r="AO1169">
        <f t="shared" si="412"/>
        <v>0</v>
      </c>
      <c r="AP1169">
        <f t="shared" si="413"/>
        <v>0</v>
      </c>
      <c r="AQ1169">
        <f t="shared" si="414"/>
        <v>0</v>
      </c>
      <c r="AR1169">
        <f t="shared" si="415"/>
        <v>0</v>
      </c>
      <c r="AS1169">
        <f t="shared" si="416"/>
        <v>0</v>
      </c>
      <c r="AT1169">
        <f t="shared" si="417"/>
        <v>0</v>
      </c>
      <c r="AU1169">
        <f t="shared" si="418"/>
        <v>0</v>
      </c>
      <c r="AV1169">
        <f t="shared" si="419"/>
        <v>0</v>
      </c>
      <c r="AW1169">
        <f t="shared" si="420"/>
        <v>0</v>
      </c>
      <c r="AX1169">
        <f t="shared" si="421"/>
        <v>0</v>
      </c>
      <c r="AY1169">
        <f t="shared" si="422"/>
        <v>0</v>
      </c>
      <c r="AZ1169">
        <f t="shared" si="423"/>
        <v>0</v>
      </c>
      <c r="BA1169">
        <f t="shared" si="424"/>
        <v>0</v>
      </c>
    </row>
    <row r="1170" spans="1:53" ht="15" customHeight="1">
      <c r="A1170" s="5"/>
      <c r="B1170" s="6"/>
      <c r="C1170" s="19" t="s">
        <v>7112</v>
      </c>
      <c r="D1170" s="634" t="str">
        <f t="shared" si="425"/>
        <v/>
      </c>
      <c r="E1170" s="669"/>
      <c r="F1170" s="670"/>
      <c r="G1170" s="752" t="str">
        <f t="shared" si="426"/>
        <v/>
      </c>
      <c r="H1170" s="669"/>
      <c r="I1170" s="669"/>
      <c r="J1170" s="669"/>
      <c r="K1170" s="669"/>
      <c r="L1170" s="669"/>
      <c r="M1170" s="669"/>
      <c r="N1170" s="670"/>
      <c r="O1170" s="112"/>
      <c r="P1170" s="112"/>
      <c r="Q1170" s="112"/>
      <c r="R1170" s="112"/>
      <c r="S1170" s="112"/>
      <c r="T1170" s="112"/>
      <c r="U1170" s="112"/>
      <c r="V1170" s="112"/>
      <c r="W1170" s="112"/>
      <c r="X1170" s="112"/>
      <c r="Y1170" s="112"/>
      <c r="Z1170" s="112"/>
      <c r="AA1170" s="112"/>
      <c r="AB1170" s="112"/>
      <c r="AC1170" s="112"/>
      <c r="AD1170" s="112"/>
      <c r="AL1170">
        <f t="shared" si="409"/>
        <v>0</v>
      </c>
      <c r="AM1170">
        <f t="shared" si="410"/>
        <v>0</v>
      </c>
      <c r="AN1170">
        <f t="shared" si="411"/>
        <v>0</v>
      </c>
      <c r="AO1170">
        <f t="shared" si="412"/>
        <v>0</v>
      </c>
      <c r="AP1170">
        <f t="shared" si="413"/>
        <v>0</v>
      </c>
      <c r="AQ1170">
        <f t="shared" si="414"/>
        <v>0</v>
      </c>
      <c r="AR1170">
        <f t="shared" si="415"/>
        <v>0</v>
      </c>
      <c r="AS1170">
        <f t="shared" si="416"/>
        <v>0</v>
      </c>
      <c r="AT1170">
        <f t="shared" si="417"/>
        <v>0</v>
      </c>
      <c r="AU1170">
        <f t="shared" si="418"/>
        <v>0</v>
      </c>
      <c r="AV1170">
        <f t="shared" si="419"/>
        <v>0</v>
      </c>
      <c r="AW1170">
        <f t="shared" si="420"/>
        <v>0</v>
      </c>
      <c r="AX1170">
        <f t="shared" si="421"/>
        <v>0</v>
      </c>
      <c r="AY1170">
        <f t="shared" si="422"/>
        <v>0</v>
      </c>
      <c r="AZ1170">
        <f t="shared" si="423"/>
        <v>0</v>
      </c>
      <c r="BA1170">
        <f t="shared" si="424"/>
        <v>0</v>
      </c>
    </row>
    <row r="1171" spans="1:53" ht="15" customHeight="1">
      <c r="A1171" s="5"/>
      <c r="B1171" s="6"/>
      <c r="C1171" s="19" t="s">
        <v>7113</v>
      </c>
      <c r="D1171" s="634" t="str">
        <f t="shared" si="425"/>
        <v/>
      </c>
      <c r="E1171" s="669"/>
      <c r="F1171" s="670"/>
      <c r="G1171" s="752" t="str">
        <f t="shared" si="426"/>
        <v/>
      </c>
      <c r="H1171" s="669"/>
      <c r="I1171" s="669"/>
      <c r="J1171" s="669"/>
      <c r="K1171" s="669"/>
      <c r="L1171" s="669"/>
      <c r="M1171" s="669"/>
      <c r="N1171" s="670"/>
      <c r="O1171" s="112"/>
      <c r="P1171" s="112"/>
      <c r="Q1171" s="112"/>
      <c r="R1171" s="112"/>
      <c r="S1171" s="112"/>
      <c r="T1171" s="112"/>
      <c r="U1171" s="112"/>
      <c r="V1171" s="112"/>
      <c r="W1171" s="112"/>
      <c r="X1171" s="112"/>
      <c r="Y1171" s="112"/>
      <c r="Z1171" s="112"/>
      <c r="AA1171" s="112"/>
      <c r="AB1171" s="112"/>
      <c r="AC1171" s="112"/>
      <c r="AD1171" s="112"/>
      <c r="AL1171">
        <f t="shared" si="409"/>
        <v>0</v>
      </c>
      <c r="AM1171">
        <f t="shared" si="410"/>
        <v>0</v>
      </c>
      <c r="AN1171">
        <f t="shared" si="411"/>
        <v>0</v>
      </c>
      <c r="AO1171">
        <f t="shared" si="412"/>
        <v>0</v>
      </c>
      <c r="AP1171">
        <f t="shared" si="413"/>
        <v>0</v>
      </c>
      <c r="AQ1171">
        <f t="shared" si="414"/>
        <v>0</v>
      </c>
      <c r="AR1171">
        <f t="shared" si="415"/>
        <v>0</v>
      </c>
      <c r="AS1171">
        <f t="shared" si="416"/>
        <v>0</v>
      </c>
      <c r="AT1171">
        <f t="shared" si="417"/>
        <v>0</v>
      </c>
      <c r="AU1171">
        <f t="shared" si="418"/>
        <v>0</v>
      </c>
      <c r="AV1171">
        <f t="shared" si="419"/>
        <v>0</v>
      </c>
      <c r="AW1171">
        <f t="shared" si="420"/>
        <v>0</v>
      </c>
      <c r="AX1171">
        <f t="shared" si="421"/>
        <v>0</v>
      </c>
      <c r="AY1171">
        <f t="shared" si="422"/>
        <v>0</v>
      </c>
      <c r="AZ1171">
        <f t="shared" si="423"/>
        <v>0</v>
      </c>
      <c r="BA1171">
        <f t="shared" si="424"/>
        <v>0</v>
      </c>
    </row>
    <row r="1172" spans="1:53" ht="15" customHeight="1">
      <c r="A1172" s="5"/>
      <c r="B1172" s="6"/>
      <c r="C1172" s="19" t="s">
        <v>7114</v>
      </c>
      <c r="D1172" s="634" t="str">
        <f t="shared" si="425"/>
        <v/>
      </c>
      <c r="E1172" s="669"/>
      <c r="F1172" s="670"/>
      <c r="G1172" s="752" t="str">
        <f t="shared" si="426"/>
        <v/>
      </c>
      <c r="H1172" s="669"/>
      <c r="I1172" s="669"/>
      <c r="J1172" s="669"/>
      <c r="K1172" s="669"/>
      <c r="L1172" s="669"/>
      <c r="M1172" s="669"/>
      <c r="N1172" s="670"/>
      <c r="O1172" s="112"/>
      <c r="P1172" s="112"/>
      <c r="Q1172" s="112"/>
      <c r="R1172" s="112"/>
      <c r="S1172" s="112"/>
      <c r="T1172" s="112"/>
      <c r="U1172" s="112"/>
      <c r="V1172" s="112"/>
      <c r="W1172" s="112"/>
      <c r="X1172" s="112"/>
      <c r="Y1172" s="112"/>
      <c r="Z1172" s="112"/>
      <c r="AA1172" s="112"/>
      <c r="AB1172" s="112"/>
      <c r="AC1172" s="112"/>
      <c r="AD1172" s="112"/>
      <c r="AL1172">
        <f t="shared" ref="AL1172:AL1235" si="427">O1172</f>
        <v>0</v>
      </c>
      <c r="AM1172">
        <f t="shared" ref="AM1172:AM1235" si="428">COUNTIF(P1172:R1172,"NS")</f>
        <v>0</v>
      </c>
      <c r="AN1172">
        <f t="shared" ref="AN1172:AN1235" si="429">SUM(P1172:R1172)</f>
        <v>0</v>
      </c>
      <c r="AO1172">
        <f t="shared" ref="AO1172:AO1235" si="430">IF(COUNTIF(O1172:R1172,"NA")=4,0,IF(OR(AND(AL1172=0,AM1172&gt;0),AND(AL1172="NS",AN1172&gt;0), AND(AL1172="NS", AM1172=0,AN1172=0)), 1, IF(OR(AND(AL1172&gt;0,AM1172&gt;1,AL1172&gt;AN1172), AND(AL1172="NS",AM1172=2), AND(AL1172="NS",AN1172=0,AM1172&gt;0),AL1172=AN1172), 0, 1)))</f>
        <v>0</v>
      </c>
      <c r="AP1172">
        <f t="shared" ref="AP1172:AP1235" si="431">S1172</f>
        <v>0</v>
      </c>
      <c r="AQ1172">
        <f t="shared" ref="AQ1172:AQ1235" si="432">COUNTIF(T1172:V1172,"NS")</f>
        <v>0</v>
      </c>
      <c r="AR1172">
        <f t="shared" ref="AR1172:AR1235" si="433">SUM(T1172:V1172)</f>
        <v>0</v>
      </c>
      <c r="AS1172">
        <f t="shared" ref="AS1172:AS1235" si="434">IF(COUNTIF(S1172:V1172,"NA")=4,0,IF(OR(AND(AP1172=0,AQ1172&gt;0),AND(AP1172="NS",AR1172&gt;0), AND(AP1172="NS", AQ1172=0,AR1172=0)), 1, IF(OR(AND(AP1172&gt;0,AQ1172&gt;1,AP1172&gt;AR1172), AND(AP1172="NS",AQ1172=2), AND(AP1172="NS",AR1172=0,AQ1172&gt;0),AP1172=AR1172), 0, 1)))</f>
        <v>0</v>
      </c>
      <c r="AT1172">
        <f t="shared" ref="AT1172:AT1235" si="435">W1172</f>
        <v>0</v>
      </c>
      <c r="AU1172">
        <f t="shared" ref="AU1172:AU1235" si="436">COUNTIF(X1172:Z1172,"NS")</f>
        <v>0</v>
      </c>
      <c r="AV1172">
        <f t="shared" ref="AV1172:AV1235" si="437">SUM(X1172:Z1172)</f>
        <v>0</v>
      </c>
      <c r="AW1172">
        <f t="shared" ref="AW1172:AW1235" si="438">IF(COUNTIF(W1172:Z1172,"NA")=4,0,IF(OR(AND(AT1172=0,AU1172&gt;0),AND(AT1172="NS",AV1172&gt;0), AND(AT1172="NS", AU1172=0,AV1172=0)), 1, IF(OR(AND(AT1172&gt;0,AU1172&gt;1,AT1172&gt;AV1172), AND(AT1172="NS",AU1172=2), AND(AT1172="NS",AV1172=0,AU1172&gt;0),AT1172=AV1172), 0, 1)))</f>
        <v>0</v>
      </c>
      <c r="AX1172">
        <f t="shared" ref="AX1172:AX1235" si="439">AA1172</f>
        <v>0</v>
      </c>
      <c r="AY1172">
        <f t="shared" ref="AY1172:AY1235" si="440">COUNTIF(AB1172:AD1172,"NS")</f>
        <v>0</v>
      </c>
      <c r="AZ1172">
        <f t="shared" ref="AZ1172:AZ1235" si="441">SUM(AB1172:AD1172)</f>
        <v>0</v>
      </c>
      <c r="BA1172">
        <f t="shared" ref="BA1172:BA1235" si="442">IF(COUNTIF(AA1172:AD1172,"NA")=4,0,IF(OR(AND(AX1172=0,AY1172&gt;0),AND(AX1172="NS",AZ1172&gt;0), AND(AX1172="NS", AY1172=0,AZ1172=0)), 1, IF(OR(AND(AX1172&gt;0,AY1172&gt;1,AX1172&gt;AZ1172), AND(AX1172="NS",AY1172=2), AND(AX1172="NS",AZ1172=0,AY1172&gt;0),AX1172=AZ1172), 0, 1)))</f>
        <v>0</v>
      </c>
    </row>
    <row r="1173" spans="1:53" ht="15" customHeight="1">
      <c r="A1173" s="5"/>
      <c r="B1173" s="6"/>
      <c r="C1173" s="19" t="s">
        <v>7115</v>
      </c>
      <c r="D1173" s="634" t="str">
        <f t="shared" ref="D1173:D1236" si="443">IF(D592="","",D592)</f>
        <v/>
      </c>
      <c r="E1173" s="669"/>
      <c r="F1173" s="670"/>
      <c r="G1173" s="752" t="str">
        <f t="shared" ref="G1173:G1236" si="444">IF(G592="","",G592)</f>
        <v/>
      </c>
      <c r="H1173" s="669"/>
      <c r="I1173" s="669"/>
      <c r="J1173" s="669"/>
      <c r="K1173" s="669"/>
      <c r="L1173" s="669"/>
      <c r="M1173" s="669"/>
      <c r="N1173" s="670"/>
      <c r="O1173" s="112"/>
      <c r="P1173" s="112"/>
      <c r="Q1173" s="112"/>
      <c r="R1173" s="112"/>
      <c r="S1173" s="112"/>
      <c r="T1173" s="112"/>
      <c r="U1173" s="112"/>
      <c r="V1173" s="112"/>
      <c r="W1173" s="112"/>
      <c r="X1173" s="112"/>
      <c r="Y1173" s="112"/>
      <c r="Z1173" s="112"/>
      <c r="AA1173" s="112"/>
      <c r="AB1173" s="112"/>
      <c r="AC1173" s="112"/>
      <c r="AD1173" s="112"/>
      <c r="AL1173">
        <f t="shared" si="427"/>
        <v>0</v>
      </c>
      <c r="AM1173">
        <f t="shared" si="428"/>
        <v>0</v>
      </c>
      <c r="AN1173">
        <f t="shared" si="429"/>
        <v>0</v>
      </c>
      <c r="AO1173">
        <f t="shared" si="430"/>
        <v>0</v>
      </c>
      <c r="AP1173">
        <f t="shared" si="431"/>
        <v>0</v>
      </c>
      <c r="AQ1173">
        <f t="shared" si="432"/>
        <v>0</v>
      </c>
      <c r="AR1173">
        <f t="shared" si="433"/>
        <v>0</v>
      </c>
      <c r="AS1173">
        <f t="shared" si="434"/>
        <v>0</v>
      </c>
      <c r="AT1173">
        <f t="shared" si="435"/>
        <v>0</v>
      </c>
      <c r="AU1173">
        <f t="shared" si="436"/>
        <v>0</v>
      </c>
      <c r="AV1173">
        <f t="shared" si="437"/>
        <v>0</v>
      </c>
      <c r="AW1173">
        <f t="shared" si="438"/>
        <v>0</v>
      </c>
      <c r="AX1173">
        <f t="shared" si="439"/>
        <v>0</v>
      </c>
      <c r="AY1173">
        <f t="shared" si="440"/>
        <v>0</v>
      </c>
      <c r="AZ1173">
        <f t="shared" si="441"/>
        <v>0</v>
      </c>
      <c r="BA1173">
        <f t="shared" si="442"/>
        <v>0</v>
      </c>
    </row>
    <row r="1174" spans="1:53" ht="15" customHeight="1">
      <c r="A1174" s="5"/>
      <c r="B1174" s="6"/>
      <c r="C1174" s="19" t="s">
        <v>7116</v>
      </c>
      <c r="D1174" s="634" t="str">
        <f t="shared" si="443"/>
        <v/>
      </c>
      <c r="E1174" s="669"/>
      <c r="F1174" s="670"/>
      <c r="G1174" s="752" t="str">
        <f t="shared" si="444"/>
        <v/>
      </c>
      <c r="H1174" s="669"/>
      <c r="I1174" s="669"/>
      <c r="J1174" s="669"/>
      <c r="K1174" s="669"/>
      <c r="L1174" s="669"/>
      <c r="M1174" s="669"/>
      <c r="N1174" s="670"/>
      <c r="O1174" s="112"/>
      <c r="P1174" s="112"/>
      <c r="Q1174" s="112"/>
      <c r="R1174" s="112"/>
      <c r="S1174" s="112"/>
      <c r="T1174" s="112"/>
      <c r="U1174" s="112"/>
      <c r="V1174" s="112"/>
      <c r="W1174" s="112"/>
      <c r="X1174" s="112"/>
      <c r="Y1174" s="112"/>
      <c r="Z1174" s="112"/>
      <c r="AA1174" s="112"/>
      <c r="AB1174" s="112"/>
      <c r="AC1174" s="112"/>
      <c r="AD1174" s="112"/>
      <c r="AL1174">
        <f t="shared" si="427"/>
        <v>0</v>
      </c>
      <c r="AM1174">
        <f t="shared" si="428"/>
        <v>0</v>
      </c>
      <c r="AN1174">
        <f t="shared" si="429"/>
        <v>0</v>
      </c>
      <c r="AO1174">
        <f t="shared" si="430"/>
        <v>0</v>
      </c>
      <c r="AP1174">
        <f t="shared" si="431"/>
        <v>0</v>
      </c>
      <c r="AQ1174">
        <f t="shared" si="432"/>
        <v>0</v>
      </c>
      <c r="AR1174">
        <f t="shared" si="433"/>
        <v>0</v>
      </c>
      <c r="AS1174">
        <f t="shared" si="434"/>
        <v>0</v>
      </c>
      <c r="AT1174">
        <f t="shared" si="435"/>
        <v>0</v>
      </c>
      <c r="AU1174">
        <f t="shared" si="436"/>
        <v>0</v>
      </c>
      <c r="AV1174">
        <f t="shared" si="437"/>
        <v>0</v>
      </c>
      <c r="AW1174">
        <f t="shared" si="438"/>
        <v>0</v>
      </c>
      <c r="AX1174">
        <f t="shared" si="439"/>
        <v>0</v>
      </c>
      <c r="AY1174">
        <f t="shared" si="440"/>
        <v>0</v>
      </c>
      <c r="AZ1174">
        <f t="shared" si="441"/>
        <v>0</v>
      </c>
      <c r="BA1174">
        <f t="shared" si="442"/>
        <v>0</v>
      </c>
    </row>
    <row r="1175" spans="1:53" ht="15" customHeight="1">
      <c r="A1175" s="5"/>
      <c r="B1175" s="6"/>
      <c r="C1175" s="19" t="s">
        <v>7117</v>
      </c>
      <c r="D1175" s="634" t="str">
        <f t="shared" si="443"/>
        <v/>
      </c>
      <c r="E1175" s="669"/>
      <c r="F1175" s="670"/>
      <c r="G1175" s="752" t="str">
        <f t="shared" si="444"/>
        <v/>
      </c>
      <c r="H1175" s="669"/>
      <c r="I1175" s="669"/>
      <c r="J1175" s="669"/>
      <c r="K1175" s="669"/>
      <c r="L1175" s="669"/>
      <c r="M1175" s="669"/>
      <c r="N1175" s="670"/>
      <c r="O1175" s="112"/>
      <c r="P1175" s="112"/>
      <c r="Q1175" s="112"/>
      <c r="R1175" s="112"/>
      <c r="S1175" s="112"/>
      <c r="T1175" s="112"/>
      <c r="U1175" s="112"/>
      <c r="V1175" s="112"/>
      <c r="W1175" s="112"/>
      <c r="X1175" s="112"/>
      <c r="Y1175" s="112"/>
      <c r="Z1175" s="112"/>
      <c r="AA1175" s="112"/>
      <c r="AB1175" s="112"/>
      <c r="AC1175" s="112"/>
      <c r="AD1175" s="112"/>
      <c r="AL1175">
        <f t="shared" si="427"/>
        <v>0</v>
      </c>
      <c r="AM1175">
        <f t="shared" si="428"/>
        <v>0</v>
      </c>
      <c r="AN1175">
        <f t="shared" si="429"/>
        <v>0</v>
      </c>
      <c r="AO1175">
        <f t="shared" si="430"/>
        <v>0</v>
      </c>
      <c r="AP1175">
        <f t="shared" si="431"/>
        <v>0</v>
      </c>
      <c r="AQ1175">
        <f t="shared" si="432"/>
        <v>0</v>
      </c>
      <c r="AR1175">
        <f t="shared" si="433"/>
        <v>0</v>
      </c>
      <c r="AS1175">
        <f t="shared" si="434"/>
        <v>0</v>
      </c>
      <c r="AT1175">
        <f t="shared" si="435"/>
        <v>0</v>
      </c>
      <c r="AU1175">
        <f t="shared" si="436"/>
        <v>0</v>
      </c>
      <c r="AV1175">
        <f t="shared" si="437"/>
        <v>0</v>
      </c>
      <c r="AW1175">
        <f t="shared" si="438"/>
        <v>0</v>
      </c>
      <c r="AX1175">
        <f t="shared" si="439"/>
        <v>0</v>
      </c>
      <c r="AY1175">
        <f t="shared" si="440"/>
        <v>0</v>
      </c>
      <c r="AZ1175">
        <f t="shared" si="441"/>
        <v>0</v>
      </c>
      <c r="BA1175">
        <f t="shared" si="442"/>
        <v>0</v>
      </c>
    </row>
    <row r="1176" spans="1:53" ht="15" customHeight="1">
      <c r="A1176" s="5"/>
      <c r="B1176" s="6"/>
      <c r="C1176" s="19" t="s">
        <v>7118</v>
      </c>
      <c r="D1176" s="634" t="str">
        <f t="shared" si="443"/>
        <v/>
      </c>
      <c r="E1176" s="669"/>
      <c r="F1176" s="670"/>
      <c r="G1176" s="752" t="str">
        <f t="shared" si="444"/>
        <v/>
      </c>
      <c r="H1176" s="669"/>
      <c r="I1176" s="669"/>
      <c r="J1176" s="669"/>
      <c r="K1176" s="669"/>
      <c r="L1176" s="669"/>
      <c r="M1176" s="669"/>
      <c r="N1176" s="670"/>
      <c r="O1176" s="112"/>
      <c r="P1176" s="112"/>
      <c r="Q1176" s="112"/>
      <c r="R1176" s="112"/>
      <c r="S1176" s="112"/>
      <c r="T1176" s="112"/>
      <c r="U1176" s="112"/>
      <c r="V1176" s="112"/>
      <c r="W1176" s="112"/>
      <c r="X1176" s="112"/>
      <c r="Y1176" s="112"/>
      <c r="Z1176" s="112"/>
      <c r="AA1176" s="112"/>
      <c r="AB1176" s="112"/>
      <c r="AC1176" s="112"/>
      <c r="AD1176" s="112"/>
      <c r="AL1176">
        <f t="shared" si="427"/>
        <v>0</v>
      </c>
      <c r="AM1176">
        <f t="shared" si="428"/>
        <v>0</v>
      </c>
      <c r="AN1176">
        <f t="shared" si="429"/>
        <v>0</v>
      </c>
      <c r="AO1176">
        <f t="shared" si="430"/>
        <v>0</v>
      </c>
      <c r="AP1176">
        <f t="shared" si="431"/>
        <v>0</v>
      </c>
      <c r="AQ1176">
        <f t="shared" si="432"/>
        <v>0</v>
      </c>
      <c r="AR1176">
        <f t="shared" si="433"/>
        <v>0</v>
      </c>
      <c r="AS1176">
        <f t="shared" si="434"/>
        <v>0</v>
      </c>
      <c r="AT1176">
        <f t="shared" si="435"/>
        <v>0</v>
      </c>
      <c r="AU1176">
        <f t="shared" si="436"/>
        <v>0</v>
      </c>
      <c r="AV1176">
        <f t="shared" si="437"/>
        <v>0</v>
      </c>
      <c r="AW1176">
        <f t="shared" si="438"/>
        <v>0</v>
      </c>
      <c r="AX1176">
        <f t="shared" si="439"/>
        <v>0</v>
      </c>
      <c r="AY1176">
        <f t="shared" si="440"/>
        <v>0</v>
      </c>
      <c r="AZ1176">
        <f t="shared" si="441"/>
        <v>0</v>
      </c>
      <c r="BA1176">
        <f t="shared" si="442"/>
        <v>0</v>
      </c>
    </row>
    <row r="1177" spans="1:53" ht="15" customHeight="1">
      <c r="A1177" s="5"/>
      <c r="B1177" s="6"/>
      <c r="C1177" s="19" t="s">
        <v>7119</v>
      </c>
      <c r="D1177" s="634" t="str">
        <f t="shared" si="443"/>
        <v/>
      </c>
      <c r="E1177" s="669"/>
      <c r="F1177" s="670"/>
      <c r="G1177" s="752" t="str">
        <f t="shared" si="444"/>
        <v/>
      </c>
      <c r="H1177" s="669"/>
      <c r="I1177" s="669"/>
      <c r="J1177" s="669"/>
      <c r="K1177" s="669"/>
      <c r="L1177" s="669"/>
      <c r="M1177" s="669"/>
      <c r="N1177" s="670"/>
      <c r="O1177" s="112"/>
      <c r="P1177" s="112"/>
      <c r="Q1177" s="112"/>
      <c r="R1177" s="112"/>
      <c r="S1177" s="112"/>
      <c r="T1177" s="112"/>
      <c r="U1177" s="112"/>
      <c r="V1177" s="112"/>
      <c r="W1177" s="112"/>
      <c r="X1177" s="112"/>
      <c r="Y1177" s="112"/>
      <c r="Z1177" s="112"/>
      <c r="AA1177" s="112"/>
      <c r="AB1177" s="112"/>
      <c r="AC1177" s="112"/>
      <c r="AD1177" s="112"/>
      <c r="AL1177">
        <f t="shared" si="427"/>
        <v>0</v>
      </c>
      <c r="AM1177">
        <f t="shared" si="428"/>
        <v>0</v>
      </c>
      <c r="AN1177">
        <f t="shared" si="429"/>
        <v>0</v>
      </c>
      <c r="AO1177">
        <f t="shared" si="430"/>
        <v>0</v>
      </c>
      <c r="AP1177">
        <f t="shared" si="431"/>
        <v>0</v>
      </c>
      <c r="AQ1177">
        <f t="shared" si="432"/>
        <v>0</v>
      </c>
      <c r="AR1177">
        <f t="shared" si="433"/>
        <v>0</v>
      </c>
      <c r="AS1177">
        <f t="shared" si="434"/>
        <v>0</v>
      </c>
      <c r="AT1177">
        <f t="shared" si="435"/>
        <v>0</v>
      </c>
      <c r="AU1177">
        <f t="shared" si="436"/>
        <v>0</v>
      </c>
      <c r="AV1177">
        <f t="shared" si="437"/>
        <v>0</v>
      </c>
      <c r="AW1177">
        <f t="shared" si="438"/>
        <v>0</v>
      </c>
      <c r="AX1177">
        <f t="shared" si="439"/>
        <v>0</v>
      </c>
      <c r="AY1177">
        <f t="shared" si="440"/>
        <v>0</v>
      </c>
      <c r="AZ1177">
        <f t="shared" si="441"/>
        <v>0</v>
      </c>
      <c r="BA1177">
        <f t="shared" si="442"/>
        <v>0</v>
      </c>
    </row>
    <row r="1178" spans="1:53" ht="15" customHeight="1">
      <c r="A1178" s="5"/>
      <c r="B1178" s="6"/>
      <c r="C1178" s="19" t="s">
        <v>7120</v>
      </c>
      <c r="D1178" s="634" t="str">
        <f t="shared" si="443"/>
        <v/>
      </c>
      <c r="E1178" s="669"/>
      <c r="F1178" s="670"/>
      <c r="G1178" s="752" t="str">
        <f t="shared" si="444"/>
        <v/>
      </c>
      <c r="H1178" s="669"/>
      <c r="I1178" s="669"/>
      <c r="J1178" s="669"/>
      <c r="K1178" s="669"/>
      <c r="L1178" s="669"/>
      <c r="M1178" s="669"/>
      <c r="N1178" s="670"/>
      <c r="O1178" s="112"/>
      <c r="P1178" s="112"/>
      <c r="Q1178" s="112"/>
      <c r="R1178" s="112"/>
      <c r="S1178" s="112"/>
      <c r="T1178" s="112"/>
      <c r="U1178" s="112"/>
      <c r="V1178" s="112"/>
      <c r="W1178" s="112"/>
      <c r="X1178" s="112"/>
      <c r="Y1178" s="112"/>
      <c r="Z1178" s="112"/>
      <c r="AA1178" s="112"/>
      <c r="AB1178" s="112"/>
      <c r="AC1178" s="112"/>
      <c r="AD1178" s="112"/>
      <c r="AL1178">
        <f t="shared" si="427"/>
        <v>0</v>
      </c>
      <c r="AM1178">
        <f t="shared" si="428"/>
        <v>0</v>
      </c>
      <c r="AN1178">
        <f t="shared" si="429"/>
        <v>0</v>
      </c>
      <c r="AO1178">
        <f t="shared" si="430"/>
        <v>0</v>
      </c>
      <c r="AP1178">
        <f t="shared" si="431"/>
        <v>0</v>
      </c>
      <c r="AQ1178">
        <f t="shared" si="432"/>
        <v>0</v>
      </c>
      <c r="AR1178">
        <f t="shared" si="433"/>
        <v>0</v>
      </c>
      <c r="AS1178">
        <f t="shared" si="434"/>
        <v>0</v>
      </c>
      <c r="AT1178">
        <f t="shared" si="435"/>
        <v>0</v>
      </c>
      <c r="AU1178">
        <f t="shared" si="436"/>
        <v>0</v>
      </c>
      <c r="AV1178">
        <f t="shared" si="437"/>
        <v>0</v>
      </c>
      <c r="AW1178">
        <f t="shared" si="438"/>
        <v>0</v>
      </c>
      <c r="AX1178">
        <f t="shared" si="439"/>
        <v>0</v>
      </c>
      <c r="AY1178">
        <f t="shared" si="440"/>
        <v>0</v>
      </c>
      <c r="AZ1178">
        <f t="shared" si="441"/>
        <v>0</v>
      </c>
      <c r="BA1178">
        <f t="shared" si="442"/>
        <v>0</v>
      </c>
    </row>
    <row r="1179" spans="1:53" ht="15" customHeight="1">
      <c r="A1179" s="5"/>
      <c r="B1179" s="6"/>
      <c r="C1179" s="19" t="s">
        <v>7121</v>
      </c>
      <c r="D1179" s="634" t="str">
        <f t="shared" si="443"/>
        <v/>
      </c>
      <c r="E1179" s="669"/>
      <c r="F1179" s="670"/>
      <c r="G1179" s="752" t="str">
        <f t="shared" si="444"/>
        <v/>
      </c>
      <c r="H1179" s="669"/>
      <c r="I1179" s="669"/>
      <c r="J1179" s="669"/>
      <c r="K1179" s="669"/>
      <c r="L1179" s="669"/>
      <c r="M1179" s="669"/>
      <c r="N1179" s="670"/>
      <c r="O1179" s="112"/>
      <c r="P1179" s="112"/>
      <c r="Q1179" s="112"/>
      <c r="R1179" s="112"/>
      <c r="S1179" s="112"/>
      <c r="T1179" s="112"/>
      <c r="U1179" s="112"/>
      <c r="V1179" s="112"/>
      <c r="W1179" s="112"/>
      <c r="X1179" s="112"/>
      <c r="Y1179" s="112"/>
      <c r="Z1179" s="112"/>
      <c r="AA1179" s="112"/>
      <c r="AB1179" s="112"/>
      <c r="AC1179" s="112"/>
      <c r="AD1179" s="112"/>
      <c r="AL1179">
        <f t="shared" si="427"/>
        <v>0</v>
      </c>
      <c r="AM1179">
        <f t="shared" si="428"/>
        <v>0</v>
      </c>
      <c r="AN1179">
        <f t="shared" si="429"/>
        <v>0</v>
      </c>
      <c r="AO1179">
        <f t="shared" si="430"/>
        <v>0</v>
      </c>
      <c r="AP1179">
        <f t="shared" si="431"/>
        <v>0</v>
      </c>
      <c r="AQ1179">
        <f t="shared" si="432"/>
        <v>0</v>
      </c>
      <c r="AR1179">
        <f t="shared" si="433"/>
        <v>0</v>
      </c>
      <c r="AS1179">
        <f t="shared" si="434"/>
        <v>0</v>
      </c>
      <c r="AT1179">
        <f t="shared" si="435"/>
        <v>0</v>
      </c>
      <c r="AU1179">
        <f t="shared" si="436"/>
        <v>0</v>
      </c>
      <c r="AV1179">
        <f t="shared" si="437"/>
        <v>0</v>
      </c>
      <c r="AW1179">
        <f t="shared" si="438"/>
        <v>0</v>
      </c>
      <c r="AX1179">
        <f t="shared" si="439"/>
        <v>0</v>
      </c>
      <c r="AY1179">
        <f t="shared" si="440"/>
        <v>0</v>
      </c>
      <c r="AZ1179">
        <f t="shared" si="441"/>
        <v>0</v>
      </c>
      <c r="BA1179">
        <f t="shared" si="442"/>
        <v>0</v>
      </c>
    </row>
    <row r="1180" spans="1:53" ht="15" customHeight="1">
      <c r="A1180" s="5"/>
      <c r="B1180" s="6"/>
      <c r="C1180" s="19" t="s">
        <v>7122</v>
      </c>
      <c r="D1180" s="634" t="str">
        <f t="shared" si="443"/>
        <v/>
      </c>
      <c r="E1180" s="669"/>
      <c r="F1180" s="670"/>
      <c r="G1180" s="752" t="str">
        <f t="shared" si="444"/>
        <v/>
      </c>
      <c r="H1180" s="669"/>
      <c r="I1180" s="669"/>
      <c r="J1180" s="669"/>
      <c r="K1180" s="669"/>
      <c r="L1180" s="669"/>
      <c r="M1180" s="669"/>
      <c r="N1180" s="670"/>
      <c r="O1180" s="112"/>
      <c r="P1180" s="112"/>
      <c r="Q1180" s="112"/>
      <c r="R1180" s="112"/>
      <c r="S1180" s="112"/>
      <c r="T1180" s="112"/>
      <c r="U1180" s="112"/>
      <c r="V1180" s="112"/>
      <c r="W1180" s="112"/>
      <c r="X1180" s="112"/>
      <c r="Y1180" s="112"/>
      <c r="Z1180" s="112"/>
      <c r="AA1180" s="112"/>
      <c r="AB1180" s="112"/>
      <c r="AC1180" s="112"/>
      <c r="AD1180" s="112"/>
      <c r="AL1180">
        <f t="shared" si="427"/>
        <v>0</v>
      </c>
      <c r="AM1180">
        <f t="shared" si="428"/>
        <v>0</v>
      </c>
      <c r="AN1180">
        <f t="shared" si="429"/>
        <v>0</v>
      </c>
      <c r="AO1180">
        <f t="shared" si="430"/>
        <v>0</v>
      </c>
      <c r="AP1180">
        <f t="shared" si="431"/>
        <v>0</v>
      </c>
      <c r="AQ1180">
        <f t="shared" si="432"/>
        <v>0</v>
      </c>
      <c r="AR1180">
        <f t="shared" si="433"/>
        <v>0</v>
      </c>
      <c r="AS1180">
        <f t="shared" si="434"/>
        <v>0</v>
      </c>
      <c r="AT1180">
        <f t="shared" si="435"/>
        <v>0</v>
      </c>
      <c r="AU1180">
        <f t="shared" si="436"/>
        <v>0</v>
      </c>
      <c r="AV1180">
        <f t="shared" si="437"/>
        <v>0</v>
      </c>
      <c r="AW1180">
        <f t="shared" si="438"/>
        <v>0</v>
      </c>
      <c r="AX1180">
        <f t="shared" si="439"/>
        <v>0</v>
      </c>
      <c r="AY1180">
        <f t="shared" si="440"/>
        <v>0</v>
      </c>
      <c r="AZ1180">
        <f t="shared" si="441"/>
        <v>0</v>
      </c>
      <c r="BA1180">
        <f t="shared" si="442"/>
        <v>0</v>
      </c>
    </row>
    <row r="1181" spans="1:53" ht="15" customHeight="1">
      <c r="A1181" s="5"/>
      <c r="B1181" s="6"/>
      <c r="C1181" s="19" t="s">
        <v>7123</v>
      </c>
      <c r="D1181" s="634" t="str">
        <f t="shared" si="443"/>
        <v/>
      </c>
      <c r="E1181" s="669"/>
      <c r="F1181" s="670"/>
      <c r="G1181" s="752" t="str">
        <f t="shared" si="444"/>
        <v/>
      </c>
      <c r="H1181" s="669"/>
      <c r="I1181" s="669"/>
      <c r="J1181" s="669"/>
      <c r="K1181" s="669"/>
      <c r="L1181" s="669"/>
      <c r="M1181" s="669"/>
      <c r="N1181" s="670"/>
      <c r="O1181" s="112"/>
      <c r="P1181" s="112"/>
      <c r="Q1181" s="112"/>
      <c r="R1181" s="112"/>
      <c r="S1181" s="112"/>
      <c r="T1181" s="112"/>
      <c r="U1181" s="112"/>
      <c r="V1181" s="112"/>
      <c r="W1181" s="112"/>
      <c r="X1181" s="112"/>
      <c r="Y1181" s="112"/>
      <c r="Z1181" s="112"/>
      <c r="AA1181" s="112"/>
      <c r="AB1181" s="112"/>
      <c r="AC1181" s="112"/>
      <c r="AD1181" s="112"/>
      <c r="AL1181">
        <f t="shared" si="427"/>
        <v>0</v>
      </c>
      <c r="AM1181">
        <f t="shared" si="428"/>
        <v>0</v>
      </c>
      <c r="AN1181">
        <f t="shared" si="429"/>
        <v>0</v>
      </c>
      <c r="AO1181">
        <f t="shared" si="430"/>
        <v>0</v>
      </c>
      <c r="AP1181">
        <f t="shared" si="431"/>
        <v>0</v>
      </c>
      <c r="AQ1181">
        <f t="shared" si="432"/>
        <v>0</v>
      </c>
      <c r="AR1181">
        <f t="shared" si="433"/>
        <v>0</v>
      </c>
      <c r="AS1181">
        <f t="shared" si="434"/>
        <v>0</v>
      </c>
      <c r="AT1181">
        <f t="shared" si="435"/>
        <v>0</v>
      </c>
      <c r="AU1181">
        <f t="shared" si="436"/>
        <v>0</v>
      </c>
      <c r="AV1181">
        <f t="shared" si="437"/>
        <v>0</v>
      </c>
      <c r="AW1181">
        <f t="shared" si="438"/>
        <v>0</v>
      </c>
      <c r="AX1181">
        <f t="shared" si="439"/>
        <v>0</v>
      </c>
      <c r="AY1181">
        <f t="shared" si="440"/>
        <v>0</v>
      </c>
      <c r="AZ1181">
        <f t="shared" si="441"/>
        <v>0</v>
      </c>
      <c r="BA1181">
        <f t="shared" si="442"/>
        <v>0</v>
      </c>
    </row>
    <row r="1182" spans="1:53" ht="15" customHeight="1">
      <c r="A1182" s="5"/>
      <c r="B1182" s="6"/>
      <c r="C1182" s="19" t="s">
        <v>7124</v>
      </c>
      <c r="D1182" s="634" t="str">
        <f t="shared" si="443"/>
        <v/>
      </c>
      <c r="E1182" s="669"/>
      <c r="F1182" s="670"/>
      <c r="G1182" s="752" t="str">
        <f t="shared" si="444"/>
        <v/>
      </c>
      <c r="H1182" s="669"/>
      <c r="I1182" s="669"/>
      <c r="J1182" s="669"/>
      <c r="K1182" s="669"/>
      <c r="L1182" s="669"/>
      <c r="M1182" s="669"/>
      <c r="N1182" s="670"/>
      <c r="O1182" s="112"/>
      <c r="P1182" s="112"/>
      <c r="Q1182" s="112"/>
      <c r="R1182" s="112"/>
      <c r="S1182" s="112"/>
      <c r="T1182" s="112"/>
      <c r="U1182" s="112"/>
      <c r="V1182" s="112"/>
      <c r="W1182" s="112"/>
      <c r="X1182" s="112"/>
      <c r="Y1182" s="112"/>
      <c r="Z1182" s="112"/>
      <c r="AA1182" s="112"/>
      <c r="AB1182" s="112"/>
      <c r="AC1182" s="112"/>
      <c r="AD1182" s="112"/>
      <c r="AL1182">
        <f t="shared" si="427"/>
        <v>0</v>
      </c>
      <c r="AM1182">
        <f t="shared" si="428"/>
        <v>0</v>
      </c>
      <c r="AN1182">
        <f t="shared" si="429"/>
        <v>0</v>
      </c>
      <c r="AO1182">
        <f t="shared" si="430"/>
        <v>0</v>
      </c>
      <c r="AP1182">
        <f t="shared" si="431"/>
        <v>0</v>
      </c>
      <c r="AQ1182">
        <f t="shared" si="432"/>
        <v>0</v>
      </c>
      <c r="AR1182">
        <f t="shared" si="433"/>
        <v>0</v>
      </c>
      <c r="AS1182">
        <f t="shared" si="434"/>
        <v>0</v>
      </c>
      <c r="AT1182">
        <f t="shared" si="435"/>
        <v>0</v>
      </c>
      <c r="AU1182">
        <f t="shared" si="436"/>
        <v>0</v>
      </c>
      <c r="AV1182">
        <f t="shared" si="437"/>
        <v>0</v>
      </c>
      <c r="AW1182">
        <f t="shared" si="438"/>
        <v>0</v>
      </c>
      <c r="AX1182">
        <f t="shared" si="439"/>
        <v>0</v>
      </c>
      <c r="AY1182">
        <f t="shared" si="440"/>
        <v>0</v>
      </c>
      <c r="AZ1182">
        <f t="shared" si="441"/>
        <v>0</v>
      </c>
      <c r="BA1182">
        <f t="shared" si="442"/>
        <v>0</v>
      </c>
    </row>
    <row r="1183" spans="1:53" ht="15" customHeight="1">
      <c r="A1183" s="5"/>
      <c r="B1183" s="6"/>
      <c r="C1183" s="19" t="s">
        <v>7125</v>
      </c>
      <c r="D1183" s="634" t="str">
        <f t="shared" si="443"/>
        <v/>
      </c>
      <c r="E1183" s="669"/>
      <c r="F1183" s="670"/>
      <c r="G1183" s="752" t="str">
        <f t="shared" si="444"/>
        <v/>
      </c>
      <c r="H1183" s="669"/>
      <c r="I1183" s="669"/>
      <c r="J1183" s="669"/>
      <c r="K1183" s="669"/>
      <c r="L1183" s="669"/>
      <c r="M1183" s="669"/>
      <c r="N1183" s="670"/>
      <c r="O1183" s="112"/>
      <c r="P1183" s="112"/>
      <c r="Q1183" s="112"/>
      <c r="R1183" s="112"/>
      <c r="S1183" s="112"/>
      <c r="T1183" s="112"/>
      <c r="U1183" s="112"/>
      <c r="V1183" s="112"/>
      <c r="W1183" s="112"/>
      <c r="X1183" s="112"/>
      <c r="Y1183" s="112"/>
      <c r="Z1183" s="112"/>
      <c r="AA1183" s="112"/>
      <c r="AB1183" s="112"/>
      <c r="AC1183" s="112"/>
      <c r="AD1183" s="112"/>
      <c r="AL1183">
        <f t="shared" si="427"/>
        <v>0</v>
      </c>
      <c r="AM1183">
        <f t="shared" si="428"/>
        <v>0</v>
      </c>
      <c r="AN1183">
        <f t="shared" si="429"/>
        <v>0</v>
      </c>
      <c r="AO1183">
        <f t="shared" si="430"/>
        <v>0</v>
      </c>
      <c r="AP1183">
        <f t="shared" si="431"/>
        <v>0</v>
      </c>
      <c r="AQ1183">
        <f t="shared" si="432"/>
        <v>0</v>
      </c>
      <c r="AR1183">
        <f t="shared" si="433"/>
        <v>0</v>
      </c>
      <c r="AS1183">
        <f t="shared" si="434"/>
        <v>0</v>
      </c>
      <c r="AT1183">
        <f t="shared" si="435"/>
        <v>0</v>
      </c>
      <c r="AU1183">
        <f t="shared" si="436"/>
        <v>0</v>
      </c>
      <c r="AV1183">
        <f t="shared" si="437"/>
        <v>0</v>
      </c>
      <c r="AW1183">
        <f t="shared" si="438"/>
        <v>0</v>
      </c>
      <c r="AX1183">
        <f t="shared" si="439"/>
        <v>0</v>
      </c>
      <c r="AY1183">
        <f t="shared" si="440"/>
        <v>0</v>
      </c>
      <c r="AZ1183">
        <f t="shared" si="441"/>
        <v>0</v>
      </c>
      <c r="BA1183">
        <f t="shared" si="442"/>
        <v>0</v>
      </c>
    </row>
    <row r="1184" spans="1:53" ht="15" customHeight="1">
      <c r="A1184" s="5"/>
      <c r="B1184" s="6"/>
      <c r="C1184" s="19" t="s">
        <v>7126</v>
      </c>
      <c r="D1184" s="634" t="str">
        <f t="shared" si="443"/>
        <v/>
      </c>
      <c r="E1184" s="669"/>
      <c r="F1184" s="670"/>
      <c r="G1184" s="752" t="str">
        <f t="shared" si="444"/>
        <v/>
      </c>
      <c r="H1184" s="669"/>
      <c r="I1184" s="669"/>
      <c r="J1184" s="669"/>
      <c r="K1184" s="669"/>
      <c r="L1184" s="669"/>
      <c r="M1184" s="669"/>
      <c r="N1184" s="670"/>
      <c r="O1184" s="112"/>
      <c r="P1184" s="112"/>
      <c r="Q1184" s="112"/>
      <c r="R1184" s="112"/>
      <c r="S1184" s="112"/>
      <c r="T1184" s="112"/>
      <c r="U1184" s="112"/>
      <c r="V1184" s="112"/>
      <c r="W1184" s="112"/>
      <c r="X1184" s="112"/>
      <c r="Y1184" s="112"/>
      <c r="Z1184" s="112"/>
      <c r="AA1184" s="112"/>
      <c r="AB1184" s="112"/>
      <c r="AC1184" s="112"/>
      <c r="AD1184" s="112"/>
      <c r="AL1184">
        <f t="shared" si="427"/>
        <v>0</v>
      </c>
      <c r="AM1184">
        <f t="shared" si="428"/>
        <v>0</v>
      </c>
      <c r="AN1184">
        <f t="shared" si="429"/>
        <v>0</v>
      </c>
      <c r="AO1184">
        <f t="shared" si="430"/>
        <v>0</v>
      </c>
      <c r="AP1184">
        <f t="shared" si="431"/>
        <v>0</v>
      </c>
      <c r="AQ1184">
        <f t="shared" si="432"/>
        <v>0</v>
      </c>
      <c r="AR1184">
        <f t="shared" si="433"/>
        <v>0</v>
      </c>
      <c r="AS1184">
        <f t="shared" si="434"/>
        <v>0</v>
      </c>
      <c r="AT1184">
        <f t="shared" si="435"/>
        <v>0</v>
      </c>
      <c r="AU1184">
        <f t="shared" si="436"/>
        <v>0</v>
      </c>
      <c r="AV1184">
        <f t="shared" si="437"/>
        <v>0</v>
      </c>
      <c r="AW1184">
        <f t="shared" si="438"/>
        <v>0</v>
      </c>
      <c r="AX1184">
        <f t="shared" si="439"/>
        <v>0</v>
      </c>
      <c r="AY1184">
        <f t="shared" si="440"/>
        <v>0</v>
      </c>
      <c r="AZ1184">
        <f t="shared" si="441"/>
        <v>0</v>
      </c>
      <c r="BA1184">
        <f t="shared" si="442"/>
        <v>0</v>
      </c>
    </row>
    <row r="1185" spans="1:53" ht="15" customHeight="1">
      <c r="A1185" s="5"/>
      <c r="B1185" s="6"/>
      <c r="C1185" s="19" t="s">
        <v>7127</v>
      </c>
      <c r="D1185" s="634" t="str">
        <f t="shared" si="443"/>
        <v/>
      </c>
      <c r="E1185" s="669"/>
      <c r="F1185" s="670"/>
      <c r="G1185" s="752" t="str">
        <f t="shared" si="444"/>
        <v/>
      </c>
      <c r="H1185" s="669"/>
      <c r="I1185" s="669"/>
      <c r="J1185" s="669"/>
      <c r="K1185" s="669"/>
      <c r="L1185" s="669"/>
      <c r="M1185" s="669"/>
      <c r="N1185" s="670"/>
      <c r="O1185" s="112"/>
      <c r="P1185" s="112"/>
      <c r="Q1185" s="112"/>
      <c r="R1185" s="112"/>
      <c r="S1185" s="112"/>
      <c r="T1185" s="112"/>
      <c r="U1185" s="112"/>
      <c r="V1185" s="112"/>
      <c r="W1185" s="112"/>
      <c r="X1185" s="112"/>
      <c r="Y1185" s="112"/>
      <c r="Z1185" s="112"/>
      <c r="AA1185" s="112"/>
      <c r="AB1185" s="112"/>
      <c r="AC1185" s="112"/>
      <c r="AD1185" s="112"/>
      <c r="AL1185">
        <f t="shared" si="427"/>
        <v>0</v>
      </c>
      <c r="AM1185">
        <f t="shared" si="428"/>
        <v>0</v>
      </c>
      <c r="AN1185">
        <f t="shared" si="429"/>
        <v>0</v>
      </c>
      <c r="AO1185">
        <f t="shared" si="430"/>
        <v>0</v>
      </c>
      <c r="AP1185">
        <f t="shared" si="431"/>
        <v>0</v>
      </c>
      <c r="AQ1185">
        <f t="shared" si="432"/>
        <v>0</v>
      </c>
      <c r="AR1185">
        <f t="shared" si="433"/>
        <v>0</v>
      </c>
      <c r="AS1185">
        <f t="shared" si="434"/>
        <v>0</v>
      </c>
      <c r="AT1185">
        <f t="shared" si="435"/>
        <v>0</v>
      </c>
      <c r="AU1185">
        <f t="shared" si="436"/>
        <v>0</v>
      </c>
      <c r="AV1185">
        <f t="shared" si="437"/>
        <v>0</v>
      </c>
      <c r="AW1185">
        <f t="shared" si="438"/>
        <v>0</v>
      </c>
      <c r="AX1185">
        <f t="shared" si="439"/>
        <v>0</v>
      </c>
      <c r="AY1185">
        <f t="shared" si="440"/>
        <v>0</v>
      </c>
      <c r="AZ1185">
        <f t="shared" si="441"/>
        <v>0</v>
      </c>
      <c r="BA1185">
        <f t="shared" si="442"/>
        <v>0</v>
      </c>
    </row>
    <row r="1186" spans="1:53" ht="15" customHeight="1">
      <c r="A1186" s="5"/>
      <c r="B1186" s="6"/>
      <c r="C1186" s="19" t="s">
        <v>7128</v>
      </c>
      <c r="D1186" s="634" t="str">
        <f t="shared" si="443"/>
        <v/>
      </c>
      <c r="E1186" s="669"/>
      <c r="F1186" s="670"/>
      <c r="G1186" s="752" t="str">
        <f t="shared" si="444"/>
        <v/>
      </c>
      <c r="H1186" s="669"/>
      <c r="I1186" s="669"/>
      <c r="J1186" s="669"/>
      <c r="K1186" s="669"/>
      <c r="L1186" s="669"/>
      <c r="M1186" s="669"/>
      <c r="N1186" s="670"/>
      <c r="O1186" s="112"/>
      <c r="P1186" s="112"/>
      <c r="Q1186" s="112"/>
      <c r="R1186" s="112"/>
      <c r="S1186" s="112"/>
      <c r="T1186" s="112"/>
      <c r="U1186" s="112"/>
      <c r="V1186" s="112"/>
      <c r="W1186" s="112"/>
      <c r="X1186" s="112"/>
      <c r="Y1186" s="112"/>
      <c r="Z1186" s="112"/>
      <c r="AA1186" s="112"/>
      <c r="AB1186" s="112"/>
      <c r="AC1186" s="112"/>
      <c r="AD1186" s="112"/>
      <c r="AL1186">
        <f t="shared" si="427"/>
        <v>0</v>
      </c>
      <c r="AM1186">
        <f t="shared" si="428"/>
        <v>0</v>
      </c>
      <c r="AN1186">
        <f t="shared" si="429"/>
        <v>0</v>
      </c>
      <c r="AO1186">
        <f t="shared" si="430"/>
        <v>0</v>
      </c>
      <c r="AP1186">
        <f t="shared" si="431"/>
        <v>0</v>
      </c>
      <c r="AQ1186">
        <f t="shared" si="432"/>
        <v>0</v>
      </c>
      <c r="AR1186">
        <f t="shared" si="433"/>
        <v>0</v>
      </c>
      <c r="AS1186">
        <f t="shared" si="434"/>
        <v>0</v>
      </c>
      <c r="AT1186">
        <f t="shared" si="435"/>
        <v>0</v>
      </c>
      <c r="AU1186">
        <f t="shared" si="436"/>
        <v>0</v>
      </c>
      <c r="AV1186">
        <f t="shared" si="437"/>
        <v>0</v>
      </c>
      <c r="AW1186">
        <f t="shared" si="438"/>
        <v>0</v>
      </c>
      <c r="AX1186">
        <f t="shared" si="439"/>
        <v>0</v>
      </c>
      <c r="AY1186">
        <f t="shared" si="440"/>
        <v>0</v>
      </c>
      <c r="AZ1186">
        <f t="shared" si="441"/>
        <v>0</v>
      </c>
      <c r="BA1186">
        <f t="shared" si="442"/>
        <v>0</v>
      </c>
    </row>
    <row r="1187" spans="1:53" ht="15" customHeight="1">
      <c r="A1187" s="5"/>
      <c r="B1187" s="6"/>
      <c r="C1187" s="19" t="s">
        <v>7129</v>
      </c>
      <c r="D1187" s="634" t="str">
        <f t="shared" si="443"/>
        <v/>
      </c>
      <c r="E1187" s="669"/>
      <c r="F1187" s="670"/>
      <c r="G1187" s="752" t="str">
        <f t="shared" si="444"/>
        <v/>
      </c>
      <c r="H1187" s="669"/>
      <c r="I1187" s="669"/>
      <c r="J1187" s="669"/>
      <c r="K1187" s="669"/>
      <c r="L1187" s="669"/>
      <c r="M1187" s="669"/>
      <c r="N1187" s="670"/>
      <c r="O1187" s="112"/>
      <c r="P1187" s="112"/>
      <c r="Q1187" s="112"/>
      <c r="R1187" s="112"/>
      <c r="S1187" s="112"/>
      <c r="T1187" s="112"/>
      <c r="U1187" s="112"/>
      <c r="V1187" s="112"/>
      <c r="W1187" s="112"/>
      <c r="X1187" s="112"/>
      <c r="Y1187" s="112"/>
      <c r="Z1187" s="112"/>
      <c r="AA1187" s="112"/>
      <c r="AB1187" s="112"/>
      <c r="AC1187" s="112"/>
      <c r="AD1187" s="112"/>
      <c r="AL1187">
        <f t="shared" si="427"/>
        <v>0</v>
      </c>
      <c r="AM1187">
        <f t="shared" si="428"/>
        <v>0</v>
      </c>
      <c r="AN1187">
        <f t="shared" si="429"/>
        <v>0</v>
      </c>
      <c r="AO1187">
        <f t="shared" si="430"/>
        <v>0</v>
      </c>
      <c r="AP1187">
        <f t="shared" si="431"/>
        <v>0</v>
      </c>
      <c r="AQ1187">
        <f t="shared" si="432"/>
        <v>0</v>
      </c>
      <c r="AR1187">
        <f t="shared" si="433"/>
        <v>0</v>
      </c>
      <c r="AS1187">
        <f t="shared" si="434"/>
        <v>0</v>
      </c>
      <c r="AT1187">
        <f t="shared" si="435"/>
        <v>0</v>
      </c>
      <c r="AU1187">
        <f t="shared" si="436"/>
        <v>0</v>
      </c>
      <c r="AV1187">
        <f t="shared" si="437"/>
        <v>0</v>
      </c>
      <c r="AW1187">
        <f t="shared" si="438"/>
        <v>0</v>
      </c>
      <c r="AX1187">
        <f t="shared" si="439"/>
        <v>0</v>
      </c>
      <c r="AY1187">
        <f t="shared" si="440"/>
        <v>0</v>
      </c>
      <c r="AZ1187">
        <f t="shared" si="441"/>
        <v>0</v>
      </c>
      <c r="BA1187">
        <f t="shared" si="442"/>
        <v>0</v>
      </c>
    </row>
    <row r="1188" spans="1:53" ht="15" customHeight="1">
      <c r="A1188" s="5"/>
      <c r="B1188" s="6"/>
      <c r="C1188" s="19" t="s">
        <v>7130</v>
      </c>
      <c r="D1188" s="634" t="str">
        <f t="shared" si="443"/>
        <v/>
      </c>
      <c r="E1188" s="669"/>
      <c r="F1188" s="670"/>
      <c r="G1188" s="752" t="str">
        <f t="shared" si="444"/>
        <v/>
      </c>
      <c r="H1188" s="669"/>
      <c r="I1188" s="669"/>
      <c r="J1188" s="669"/>
      <c r="K1188" s="669"/>
      <c r="L1188" s="669"/>
      <c r="M1188" s="669"/>
      <c r="N1188" s="670"/>
      <c r="O1188" s="112"/>
      <c r="P1188" s="112"/>
      <c r="Q1188" s="112"/>
      <c r="R1188" s="112"/>
      <c r="S1188" s="112"/>
      <c r="T1188" s="112"/>
      <c r="U1188" s="112"/>
      <c r="V1188" s="112"/>
      <c r="W1188" s="112"/>
      <c r="X1188" s="112"/>
      <c r="Y1188" s="112"/>
      <c r="Z1188" s="112"/>
      <c r="AA1188" s="112"/>
      <c r="AB1188" s="112"/>
      <c r="AC1188" s="112"/>
      <c r="AD1188" s="112"/>
      <c r="AL1188">
        <f t="shared" si="427"/>
        <v>0</v>
      </c>
      <c r="AM1188">
        <f t="shared" si="428"/>
        <v>0</v>
      </c>
      <c r="AN1188">
        <f t="shared" si="429"/>
        <v>0</v>
      </c>
      <c r="AO1188">
        <f t="shared" si="430"/>
        <v>0</v>
      </c>
      <c r="AP1188">
        <f t="shared" si="431"/>
        <v>0</v>
      </c>
      <c r="AQ1188">
        <f t="shared" si="432"/>
        <v>0</v>
      </c>
      <c r="AR1188">
        <f t="shared" si="433"/>
        <v>0</v>
      </c>
      <c r="AS1188">
        <f t="shared" si="434"/>
        <v>0</v>
      </c>
      <c r="AT1188">
        <f t="shared" si="435"/>
        <v>0</v>
      </c>
      <c r="AU1188">
        <f t="shared" si="436"/>
        <v>0</v>
      </c>
      <c r="AV1188">
        <f t="shared" si="437"/>
        <v>0</v>
      </c>
      <c r="AW1188">
        <f t="shared" si="438"/>
        <v>0</v>
      </c>
      <c r="AX1188">
        <f t="shared" si="439"/>
        <v>0</v>
      </c>
      <c r="AY1188">
        <f t="shared" si="440"/>
        <v>0</v>
      </c>
      <c r="AZ1188">
        <f t="shared" si="441"/>
        <v>0</v>
      </c>
      <c r="BA1188">
        <f t="shared" si="442"/>
        <v>0</v>
      </c>
    </row>
    <row r="1189" spans="1:53" ht="15" customHeight="1">
      <c r="A1189" s="5"/>
      <c r="B1189" s="6"/>
      <c r="C1189" s="19" t="s">
        <v>7131</v>
      </c>
      <c r="D1189" s="634" t="str">
        <f t="shared" si="443"/>
        <v/>
      </c>
      <c r="E1189" s="669"/>
      <c r="F1189" s="670"/>
      <c r="G1189" s="752" t="str">
        <f t="shared" si="444"/>
        <v/>
      </c>
      <c r="H1189" s="669"/>
      <c r="I1189" s="669"/>
      <c r="J1189" s="669"/>
      <c r="K1189" s="669"/>
      <c r="L1189" s="669"/>
      <c r="M1189" s="669"/>
      <c r="N1189" s="670"/>
      <c r="O1189" s="112"/>
      <c r="P1189" s="112"/>
      <c r="Q1189" s="112"/>
      <c r="R1189" s="112"/>
      <c r="S1189" s="112"/>
      <c r="T1189" s="112"/>
      <c r="U1189" s="112"/>
      <c r="V1189" s="112"/>
      <c r="W1189" s="112"/>
      <c r="X1189" s="112"/>
      <c r="Y1189" s="112"/>
      <c r="Z1189" s="112"/>
      <c r="AA1189" s="112"/>
      <c r="AB1189" s="112"/>
      <c r="AC1189" s="112"/>
      <c r="AD1189" s="112"/>
      <c r="AL1189">
        <f t="shared" si="427"/>
        <v>0</v>
      </c>
      <c r="AM1189">
        <f t="shared" si="428"/>
        <v>0</v>
      </c>
      <c r="AN1189">
        <f t="shared" si="429"/>
        <v>0</v>
      </c>
      <c r="AO1189">
        <f t="shared" si="430"/>
        <v>0</v>
      </c>
      <c r="AP1189">
        <f t="shared" si="431"/>
        <v>0</v>
      </c>
      <c r="AQ1189">
        <f t="shared" si="432"/>
        <v>0</v>
      </c>
      <c r="AR1189">
        <f t="shared" si="433"/>
        <v>0</v>
      </c>
      <c r="AS1189">
        <f t="shared" si="434"/>
        <v>0</v>
      </c>
      <c r="AT1189">
        <f t="shared" si="435"/>
        <v>0</v>
      </c>
      <c r="AU1189">
        <f t="shared" si="436"/>
        <v>0</v>
      </c>
      <c r="AV1189">
        <f t="shared" si="437"/>
        <v>0</v>
      </c>
      <c r="AW1189">
        <f t="shared" si="438"/>
        <v>0</v>
      </c>
      <c r="AX1189">
        <f t="shared" si="439"/>
        <v>0</v>
      </c>
      <c r="AY1189">
        <f t="shared" si="440"/>
        <v>0</v>
      </c>
      <c r="AZ1189">
        <f t="shared" si="441"/>
        <v>0</v>
      </c>
      <c r="BA1189">
        <f t="shared" si="442"/>
        <v>0</v>
      </c>
    </row>
    <row r="1190" spans="1:53" ht="15" customHeight="1">
      <c r="A1190" s="5"/>
      <c r="B1190" s="6"/>
      <c r="C1190" s="19" t="s">
        <v>7132</v>
      </c>
      <c r="D1190" s="634" t="str">
        <f t="shared" si="443"/>
        <v/>
      </c>
      <c r="E1190" s="669"/>
      <c r="F1190" s="670"/>
      <c r="G1190" s="752" t="str">
        <f t="shared" si="444"/>
        <v/>
      </c>
      <c r="H1190" s="669"/>
      <c r="I1190" s="669"/>
      <c r="J1190" s="669"/>
      <c r="K1190" s="669"/>
      <c r="L1190" s="669"/>
      <c r="M1190" s="669"/>
      <c r="N1190" s="670"/>
      <c r="O1190" s="112"/>
      <c r="P1190" s="112"/>
      <c r="Q1190" s="112"/>
      <c r="R1190" s="112"/>
      <c r="S1190" s="112"/>
      <c r="T1190" s="112"/>
      <c r="U1190" s="112"/>
      <c r="V1190" s="112"/>
      <c r="W1190" s="112"/>
      <c r="X1190" s="112"/>
      <c r="Y1190" s="112"/>
      <c r="Z1190" s="112"/>
      <c r="AA1190" s="112"/>
      <c r="AB1190" s="112"/>
      <c r="AC1190" s="112"/>
      <c r="AD1190" s="112"/>
      <c r="AL1190">
        <f t="shared" si="427"/>
        <v>0</v>
      </c>
      <c r="AM1190">
        <f t="shared" si="428"/>
        <v>0</v>
      </c>
      <c r="AN1190">
        <f t="shared" si="429"/>
        <v>0</v>
      </c>
      <c r="AO1190">
        <f t="shared" si="430"/>
        <v>0</v>
      </c>
      <c r="AP1190">
        <f t="shared" si="431"/>
        <v>0</v>
      </c>
      <c r="AQ1190">
        <f t="shared" si="432"/>
        <v>0</v>
      </c>
      <c r="AR1190">
        <f t="shared" si="433"/>
        <v>0</v>
      </c>
      <c r="AS1190">
        <f t="shared" si="434"/>
        <v>0</v>
      </c>
      <c r="AT1190">
        <f t="shared" si="435"/>
        <v>0</v>
      </c>
      <c r="AU1190">
        <f t="shared" si="436"/>
        <v>0</v>
      </c>
      <c r="AV1190">
        <f t="shared" si="437"/>
        <v>0</v>
      </c>
      <c r="AW1190">
        <f t="shared" si="438"/>
        <v>0</v>
      </c>
      <c r="AX1190">
        <f t="shared" si="439"/>
        <v>0</v>
      </c>
      <c r="AY1190">
        <f t="shared" si="440"/>
        <v>0</v>
      </c>
      <c r="AZ1190">
        <f t="shared" si="441"/>
        <v>0</v>
      </c>
      <c r="BA1190">
        <f t="shared" si="442"/>
        <v>0</v>
      </c>
    </row>
    <row r="1191" spans="1:53" ht="15" customHeight="1">
      <c r="A1191" s="5"/>
      <c r="B1191" s="6"/>
      <c r="C1191" s="19" t="s">
        <v>7133</v>
      </c>
      <c r="D1191" s="634" t="str">
        <f t="shared" si="443"/>
        <v/>
      </c>
      <c r="E1191" s="669"/>
      <c r="F1191" s="670"/>
      <c r="G1191" s="752" t="str">
        <f t="shared" si="444"/>
        <v/>
      </c>
      <c r="H1191" s="669"/>
      <c r="I1191" s="669"/>
      <c r="J1191" s="669"/>
      <c r="K1191" s="669"/>
      <c r="L1191" s="669"/>
      <c r="M1191" s="669"/>
      <c r="N1191" s="670"/>
      <c r="O1191" s="112"/>
      <c r="P1191" s="112"/>
      <c r="Q1191" s="112"/>
      <c r="R1191" s="112"/>
      <c r="S1191" s="112"/>
      <c r="T1191" s="112"/>
      <c r="U1191" s="112"/>
      <c r="V1191" s="112"/>
      <c r="W1191" s="112"/>
      <c r="X1191" s="112"/>
      <c r="Y1191" s="112"/>
      <c r="Z1191" s="112"/>
      <c r="AA1191" s="112"/>
      <c r="AB1191" s="112"/>
      <c r="AC1191" s="112"/>
      <c r="AD1191" s="112"/>
      <c r="AL1191">
        <f t="shared" si="427"/>
        <v>0</v>
      </c>
      <c r="AM1191">
        <f t="shared" si="428"/>
        <v>0</v>
      </c>
      <c r="AN1191">
        <f t="shared" si="429"/>
        <v>0</v>
      </c>
      <c r="AO1191">
        <f t="shared" si="430"/>
        <v>0</v>
      </c>
      <c r="AP1191">
        <f t="shared" si="431"/>
        <v>0</v>
      </c>
      <c r="AQ1191">
        <f t="shared" si="432"/>
        <v>0</v>
      </c>
      <c r="AR1191">
        <f t="shared" si="433"/>
        <v>0</v>
      </c>
      <c r="AS1191">
        <f t="shared" si="434"/>
        <v>0</v>
      </c>
      <c r="AT1191">
        <f t="shared" si="435"/>
        <v>0</v>
      </c>
      <c r="AU1191">
        <f t="shared" si="436"/>
        <v>0</v>
      </c>
      <c r="AV1191">
        <f t="shared" si="437"/>
        <v>0</v>
      </c>
      <c r="AW1191">
        <f t="shared" si="438"/>
        <v>0</v>
      </c>
      <c r="AX1191">
        <f t="shared" si="439"/>
        <v>0</v>
      </c>
      <c r="AY1191">
        <f t="shared" si="440"/>
        <v>0</v>
      </c>
      <c r="AZ1191">
        <f t="shared" si="441"/>
        <v>0</v>
      </c>
      <c r="BA1191">
        <f t="shared" si="442"/>
        <v>0</v>
      </c>
    </row>
    <row r="1192" spans="1:53" ht="15" customHeight="1">
      <c r="A1192" s="5"/>
      <c r="B1192" s="6"/>
      <c r="C1192" s="19" t="s">
        <v>7134</v>
      </c>
      <c r="D1192" s="634" t="str">
        <f t="shared" si="443"/>
        <v/>
      </c>
      <c r="E1192" s="669"/>
      <c r="F1192" s="670"/>
      <c r="G1192" s="752" t="str">
        <f t="shared" si="444"/>
        <v/>
      </c>
      <c r="H1192" s="669"/>
      <c r="I1192" s="669"/>
      <c r="J1192" s="669"/>
      <c r="K1192" s="669"/>
      <c r="L1192" s="669"/>
      <c r="M1192" s="669"/>
      <c r="N1192" s="670"/>
      <c r="O1192" s="112"/>
      <c r="P1192" s="112"/>
      <c r="Q1192" s="112"/>
      <c r="R1192" s="112"/>
      <c r="S1192" s="112"/>
      <c r="T1192" s="112"/>
      <c r="U1192" s="112"/>
      <c r="V1192" s="112"/>
      <c r="W1192" s="112"/>
      <c r="X1192" s="112"/>
      <c r="Y1192" s="112"/>
      <c r="Z1192" s="112"/>
      <c r="AA1192" s="112"/>
      <c r="AB1192" s="112"/>
      <c r="AC1192" s="112"/>
      <c r="AD1192" s="112"/>
      <c r="AL1192">
        <f t="shared" si="427"/>
        <v>0</v>
      </c>
      <c r="AM1192">
        <f t="shared" si="428"/>
        <v>0</v>
      </c>
      <c r="AN1192">
        <f t="shared" si="429"/>
        <v>0</v>
      </c>
      <c r="AO1192">
        <f t="shared" si="430"/>
        <v>0</v>
      </c>
      <c r="AP1192">
        <f t="shared" si="431"/>
        <v>0</v>
      </c>
      <c r="AQ1192">
        <f t="shared" si="432"/>
        <v>0</v>
      </c>
      <c r="AR1192">
        <f t="shared" si="433"/>
        <v>0</v>
      </c>
      <c r="AS1192">
        <f t="shared" si="434"/>
        <v>0</v>
      </c>
      <c r="AT1192">
        <f t="shared" si="435"/>
        <v>0</v>
      </c>
      <c r="AU1192">
        <f t="shared" si="436"/>
        <v>0</v>
      </c>
      <c r="AV1192">
        <f t="shared" si="437"/>
        <v>0</v>
      </c>
      <c r="AW1192">
        <f t="shared" si="438"/>
        <v>0</v>
      </c>
      <c r="AX1192">
        <f t="shared" si="439"/>
        <v>0</v>
      </c>
      <c r="AY1192">
        <f t="shared" si="440"/>
        <v>0</v>
      </c>
      <c r="AZ1192">
        <f t="shared" si="441"/>
        <v>0</v>
      </c>
      <c r="BA1192">
        <f t="shared" si="442"/>
        <v>0</v>
      </c>
    </row>
    <row r="1193" spans="1:53" ht="15" customHeight="1">
      <c r="A1193" s="5"/>
      <c r="B1193" s="6"/>
      <c r="C1193" s="19" t="s">
        <v>7135</v>
      </c>
      <c r="D1193" s="634" t="str">
        <f t="shared" si="443"/>
        <v/>
      </c>
      <c r="E1193" s="669"/>
      <c r="F1193" s="670"/>
      <c r="G1193" s="752" t="str">
        <f t="shared" si="444"/>
        <v/>
      </c>
      <c r="H1193" s="669"/>
      <c r="I1193" s="669"/>
      <c r="J1193" s="669"/>
      <c r="K1193" s="669"/>
      <c r="L1193" s="669"/>
      <c r="M1193" s="669"/>
      <c r="N1193" s="670"/>
      <c r="O1193" s="112"/>
      <c r="P1193" s="112"/>
      <c r="Q1193" s="112"/>
      <c r="R1193" s="112"/>
      <c r="S1193" s="112"/>
      <c r="T1193" s="112"/>
      <c r="U1193" s="112"/>
      <c r="V1193" s="112"/>
      <c r="W1193" s="112"/>
      <c r="X1193" s="112"/>
      <c r="Y1193" s="112"/>
      <c r="Z1193" s="112"/>
      <c r="AA1193" s="112"/>
      <c r="AB1193" s="112"/>
      <c r="AC1193" s="112"/>
      <c r="AD1193" s="112"/>
      <c r="AL1193">
        <f t="shared" si="427"/>
        <v>0</v>
      </c>
      <c r="AM1193">
        <f t="shared" si="428"/>
        <v>0</v>
      </c>
      <c r="AN1193">
        <f t="shared" si="429"/>
        <v>0</v>
      </c>
      <c r="AO1193">
        <f t="shared" si="430"/>
        <v>0</v>
      </c>
      <c r="AP1193">
        <f t="shared" si="431"/>
        <v>0</v>
      </c>
      <c r="AQ1193">
        <f t="shared" si="432"/>
        <v>0</v>
      </c>
      <c r="AR1193">
        <f t="shared" si="433"/>
        <v>0</v>
      </c>
      <c r="AS1193">
        <f t="shared" si="434"/>
        <v>0</v>
      </c>
      <c r="AT1193">
        <f t="shared" si="435"/>
        <v>0</v>
      </c>
      <c r="AU1193">
        <f t="shared" si="436"/>
        <v>0</v>
      </c>
      <c r="AV1193">
        <f t="shared" si="437"/>
        <v>0</v>
      </c>
      <c r="AW1193">
        <f t="shared" si="438"/>
        <v>0</v>
      </c>
      <c r="AX1193">
        <f t="shared" si="439"/>
        <v>0</v>
      </c>
      <c r="AY1193">
        <f t="shared" si="440"/>
        <v>0</v>
      </c>
      <c r="AZ1193">
        <f t="shared" si="441"/>
        <v>0</v>
      </c>
      <c r="BA1193">
        <f t="shared" si="442"/>
        <v>0</v>
      </c>
    </row>
    <row r="1194" spans="1:53" ht="15" customHeight="1">
      <c r="A1194" s="5"/>
      <c r="B1194" s="6"/>
      <c r="C1194" s="19" t="s">
        <v>7136</v>
      </c>
      <c r="D1194" s="634" t="str">
        <f t="shared" si="443"/>
        <v/>
      </c>
      <c r="E1194" s="669"/>
      <c r="F1194" s="670"/>
      <c r="G1194" s="752" t="str">
        <f t="shared" si="444"/>
        <v/>
      </c>
      <c r="H1194" s="669"/>
      <c r="I1194" s="669"/>
      <c r="J1194" s="669"/>
      <c r="K1194" s="669"/>
      <c r="L1194" s="669"/>
      <c r="M1194" s="669"/>
      <c r="N1194" s="670"/>
      <c r="O1194" s="112"/>
      <c r="P1194" s="112"/>
      <c r="Q1194" s="112"/>
      <c r="R1194" s="112"/>
      <c r="S1194" s="112"/>
      <c r="T1194" s="112"/>
      <c r="U1194" s="112"/>
      <c r="V1194" s="112"/>
      <c r="W1194" s="112"/>
      <c r="X1194" s="112"/>
      <c r="Y1194" s="112"/>
      <c r="Z1194" s="112"/>
      <c r="AA1194" s="112"/>
      <c r="AB1194" s="112"/>
      <c r="AC1194" s="112"/>
      <c r="AD1194" s="112"/>
      <c r="AL1194">
        <f t="shared" si="427"/>
        <v>0</v>
      </c>
      <c r="AM1194">
        <f t="shared" si="428"/>
        <v>0</v>
      </c>
      <c r="AN1194">
        <f t="shared" si="429"/>
        <v>0</v>
      </c>
      <c r="AO1194">
        <f t="shared" si="430"/>
        <v>0</v>
      </c>
      <c r="AP1194">
        <f t="shared" si="431"/>
        <v>0</v>
      </c>
      <c r="AQ1194">
        <f t="shared" si="432"/>
        <v>0</v>
      </c>
      <c r="AR1194">
        <f t="shared" si="433"/>
        <v>0</v>
      </c>
      <c r="AS1194">
        <f t="shared" si="434"/>
        <v>0</v>
      </c>
      <c r="AT1194">
        <f t="shared" si="435"/>
        <v>0</v>
      </c>
      <c r="AU1194">
        <f t="shared" si="436"/>
        <v>0</v>
      </c>
      <c r="AV1194">
        <f t="shared" si="437"/>
        <v>0</v>
      </c>
      <c r="AW1194">
        <f t="shared" si="438"/>
        <v>0</v>
      </c>
      <c r="AX1194">
        <f t="shared" si="439"/>
        <v>0</v>
      </c>
      <c r="AY1194">
        <f t="shared" si="440"/>
        <v>0</v>
      </c>
      <c r="AZ1194">
        <f t="shared" si="441"/>
        <v>0</v>
      </c>
      <c r="BA1194">
        <f t="shared" si="442"/>
        <v>0</v>
      </c>
    </row>
    <row r="1195" spans="1:53" ht="15" customHeight="1">
      <c r="A1195" s="5"/>
      <c r="B1195" s="6"/>
      <c r="C1195" s="19" t="s">
        <v>7137</v>
      </c>
      <c r="D1195" s="634" t="str">
        <f t="shared" si="443"/>
        <v/>
      </c>
      <c r="E1195" s="669"/>
      <c r="F1195" s="670"/>
      <c r="G1195" s="752" t="str">
        <f t="shared" si="444"/>
        <v/>
      </c>
      <c r="H1195" s="669"/>
      <c r="I1195" s="669"/>
      <c r="J1195" s="669"/>
      <c r="K1195" s="669"/>
      <c r="L1195" s="669"/>
      <c r="M1195" s="669"/>
      <c r="N1195" s="670"/>
      <c r="O1195" s="112"/>
      <c r="P1195" s="112"/>
      <c r="Q1195" s="112"/>
      <c r="R1195" s="112"/>
      <c r="S1195" s="112"/>
      <c r="T1195" s="112"/>
      <c r="U1195" s="112"/>
      <c r="V1195" s="112"/>
      <c r="W1195" s="112"/>
      <c r="X1195" s="112"/>
      <c r="Y1195" s="112"/>
      <c r="Z1195" s="112"/>
      <c r="AA1195" s="112"/>
      <c r="AB1195" s="112"/>
      <c r="AC1195" s="112"/>
      <c r="AD1195" s="112"/>
      <c r="AL1195">
        <f t="shared" si="427"/>
        <v>0</v>
      </c>
      <c r="AM1195">
        <f t="shared" si="428"/>
        <v>0</v>
      </c>
      <c r="AN1195">
        <f t="shared" si="429"/>
        <v>0</v>
      </c>
      <c r="AO1195">
        <f t="shared" si="430"/>
        <v>0</v>
      </c>
      <c r="AP1195">
        <f t="shared" si="431"/>
        <v>0</v>
      </c>
      <c r="AQ1195">
        <f t="shared" si="432"/>
        <v>0</v>
      </c>
      <c r="AR1195">
        <f t="shared" si="433"/>
        <v>0</v>
      </c>
      <c r="AS1195">
        <f t="shared" si="434"/>
        <v>0</v>
      </c>
      <c r="AT1195">
        <f t="shared" si="435"/>
        <v>0</v>
      </c>
      <c r="AU1195">
        <f t="shared" si="436"/>
        <v>0</v>
      </c>
      <c r="AV1195">
        <f t="shared" si="437"/>
        <v>0</v>
      </c>
      <c r="AW1195">
        <f t="shared" si="438"/>
        <v>0</v>
      </c>
      <c r="AX1195">
        <f t="shared" si="439"/>
        <v>0</v>
      </c>
      <c r="AY1195">
        <f t="shared" si="440"/>
        <v>0</v>
      </c>
      <c r="AZ1195">
        <f t="shared" si="441"/>
        <v>0</v>
      </c>
      <c r="BA1195">
        <f t="shared" si="442"/>
        <v>0</v>
      </c>
    </row>
    <row r="1196" spans="1:53" ht="15" customHeight="1">
      <c r="A1196" s="5"/>
      <c r="B1196" s="6"/>
      <c r="C1196" s="19" t="s">
        <v>7138</v>
      </c>
      <c r="D1196" s="634" t="str">
        <f t="shared" si="443"/>
        <v/>
      </c>
      <c r="E1196" s="669"/>
      <c r="F1196" s="670"/>
      <c r="G1196" s="752" t="str">
        <f t="shared" si="444"/>
        <v/>
      </c>
      <c r="H1196" s="669"/>
      <c r="I1196" s="669"/>
      <c r="J1196" s="669"/>
      <c r="K1196" s="669"/>
      <c r="L1196" s="669"/>
      <c r="M1196" s="669"/>
      <c r="N1196" s="670"/>
      <c r="O1196" s="112"/>
      <c r="P1196" s="112"/>
      <c r="Q1196" s="112"/>
      <c r="R1196" s="112"/>
      <c r="S1196" s="112"/>
      <c r="T1196" s="112"/>
      <c r="U1196" s="112"/>
      <c r="V1196" s="112"/>
      <c r="W1196" s="112"/>
      <c r="X1196" s="112"/>
      <c r="Y1196" s="112"/>
      <c r="Z1196" s="112"/>
      <c r="AA1196" s="112"/>
      <c r="AB1196" s="112"/>
      <c r="AC1196" s="112"/>
      <c r="AD1196" s="112"/>
      <c r="AL1196">
        <f t="shared" si="427"/>
        <v>0</v>
      </c>
      <c r="AM1196">
        <f t="shared" si="428"/>
        <v>0</v>
      </c>
      <c r="AN1196">
        <f t="shared" si="429"/>
        <v>0</v>
      </c>
      <c r="AO1196">
        <f t="shared" si="430"/>
        <v>0</v>
      </c>
      <c r="AP1196">
        <f t="shared" si="431"/>
        <v>0</v>
      </c>
      <c r="AQ1196">
        <f t="shared" si="432"/>
        <v>0</v>
      </c>
      <c r="AR1196">
        <f t="shared" si="433"/>
        <v>0</v>
      </c>
      <c r="AS1196">
        <f t="shared" si="434"/>
        <v>0</v>
      </c>
      <c r="AT1196">
        <f t="shared" si="435"/>
        <v>0</v>
      </c>
      <c r="AU1196">
        <f t="shared" si="436"/>
        <v>0</v>
      </c>
      <c r="AV1196">
        <f t="shared" si="437"/>
        <v>0</v>
      </c>
      <c r="AW1196">
        <f t="shared" si="438"/>
        <v>0</v>
      </c>
      <c r="AX1196">
        <f t="shared" si="439"/>
        <v>0</v>
      </c>
      <c r="AY1196">
        <f t="shared" si="440"/>
        <v>0</v>
      </c>
      <c r="AZ1196">
        <f t="shared" si="441"/>
        <v>0</v>
      </c>
      <c r="BA1196">
        <f t="shared" si="442"/>
        <v>0</v>
      </c>
    </row>
    <row r="1197" spans="1:53" ht="15" customHeight="1">
      <c r="A1197" s="5"/>
      <c r="B1197" s="6"/>
      <c r="C1197" s="19" t="s">
        <v>7139</v>
      </c>
      <c r="D1197" s="634" t="str">
        <f t="shared" si="443"/>
        <v/>
      </c>
      <c r="E1197" s="669"/>
      <c r="F1197" s="670"/>
      <c r="G1197" s="752" t="str">
        <f t="shared" si="444"/>
        <v/>
      </c>
      <c r="H1197" s="669"/>
      <c r="I1197" s="669"/>
      <c r="J1197" s="669"/>
      <c r="K1197" s="669"/>
      <c r="L1197" s="669"/>
      <c r="M1197" s="669"/>
      <c r="N1197" s="670"/>
      <c r="O1197" s="112"/>
      <c r="P1197" s="112"/>
      <c r="Q1197" s="112"/>
      <c r="R1197" s="112"/>
      <c r="S1197" s="112"/>
      <c r="T1197" s="112"/>
      <c r="U1197" s="112"/>
      <c r="V1197" s="112"/>
      <c r="W1197" s="112"/>
      <c r="X1197" s="112"/>
      <c r="Y1197" s="112"/>
      <c r="Z1197" s="112"/>
      <c r="AA1197" s="112"/>
      <c r="AB1197" s="112"/>
      <c r="AC1197" s="112"/>
      <c r="AD1197" s="112"/>
      <c r="AL1197">
        <f t="shared" si="427"/>
        <v>0</v>
      </c>
      <c r="AM1197">
        <f t="shared" si="428"/>
        <v>0</v>
      </c>
      <c r="AN1197">
        <f t="shared" si="429"/>
        <v>0</v>
      </c>
      <c r="AO1197">
        <f t="shared" si="430"/>
        <v>0</v>
      </c>
      <c r="AP1197">
        <f t="shared" si="431"/>
        <v>0</v>
      </c>
      <c r="AQ1197">
        <f t="shared" si="432"/>
        <v>0</v>
      </c>
      <c r="AR1197">
        <f t="shared" si="433"/>
        <v>0</v>
      </c>
      <c r="AS1197">
        <f t="shared" si="434"/>
        <v>0</v>
      </c>
      <c r="AT1197">
        <f t="shared" si="435"/>
        <v>0</v>
      </c>
      <c r="AU1197">
        <f t="shared" si="436"/>
        <v>0</v>
      </c>
      <c r="AV1197">
        <f t="shared" si="437"/>
        <v>0</v>
      </c>
      <c r="AW1197">
        <f t="shared" si="438"/>
        <v>0</v>
      </c>
      <c r="AX1197">
        <f t="shared" si="439"/>
        <v>0</v>
      </c>
      <c r="AY1197">
        <f t="shared" si="440"/>
        <v>0</v>
      </c>
      <c r="AZ1197">
        <f t="shared" si="441"/>
        <v>0</v>
      </c>
      <c r="BA1197">
        <f t="shared" si="442"/>
        <v>0</v>
      </c>
    </row>
    <row r="1198" spans="1:53" ht="15" customHeight="1">
      <c r="A1198" s="5"/>
      <c r="B1198" s="6"/>
      <c r="C1198" s="19" t="s">
        <v>7140</v>
      </c>
      <c r="D1198" s="634" t="str">
        <f t="shared" si="443"/>
        <v/>
      </c>
      <c r="E1198" s="669"/>
      <c r="F1198" s="670"/>
      <c r="G1198" s="752" t="str">
        <f t="shared" si="444"/>
        <v/>
      </c>
      <c r="H1198" s="669"/>
      <c r="I1198" s="669"/>
      <c r="J1198" s="669"/>
      <c r="K1198" s="669"/>
      <c r="L1198" s="669"/>
      <c r="M1198" s="669"/>
      <c r="N1198" s="670"/>
      <c r="O1198" s="112"/>
      <c r="P1198" s="112"/>
      <c r="Q1198" s="112"/>
      <c r="R1198" s="112"/>
      <c r="S1198" s="112"/>
      <c r="T1198" s="112"/>
      <c r="U1198" s="112"/>
      <c r="V1198" s="112"/>
      <c r="W1198" s="112"/>
      <c r="X1198" s="112"/>
      <c r="Y1198" s="112"/>
      <c r="Z1198" s="112"/>
      <c r="AA1198" s="112"/>
      <c r="AB1198" s="112"/>
      <c r="AC1198" s="112"/>
      <c r="AD1198" s="112"/>
      <c r="AL1198">
        <f t="shared" si="427"/>
        <v>0</v>
      </c>
      <c r="AM1198">
        <f t="shared" si="428"/>
        <v>0</v>
      </c>
      <c r="AN1198">
        <f t="shared" si="429"/>
        <v>0</v>
      </c>
      <c r="AO1198">
        <f t="shared" si="430"/>
        <v>0</v>
      </c>
      <c r="AP1198">
        <f t="shared" si="431"/>
        <v>0</v>
      </c>
      <c r="AQ1198">
        <f t="shared" si="432"/>
        <v>0</v>
      </c>
      <c r="AR1198">
        <f t="shared" si="433"/>
        <v>0</v>
      </c>
      <c r="AS1198">
        <f t="shared" si="434"/>
        <v>0</v>
      </c>
      <c r="AT1198">
        <f t="shared" si="435"/>
        <v>0</v>
      </c>
      <c r="AU1198">
        <f t="shared" si="436"/>
        <v>0</v>
      </c>
      <c r="AV1198">
        <f t="shared" si="437"/>
        <v>0</v>
      </c>
      <c r="AW1198">
        <f t="shared" si="438"/>
        <v>0</v>
      </c>
      <c r="AX1198">
        <f t="shared" si="439"/>
        <v>0</v>
      </c>
      <c r="AY1198">
        <f t="shared" si="440"/>
        <v>0</v>
      </c>
      <c r="AZ1198">
        <f t="shared" si="441"/>
        <v>0</v>
      </c>
      <c r="BA1198">
        <f t="shared" si="442"/>
        <v>0</v>
      </c>
    </row>
    <row r="1199" spans="1:53" ht="15" customHeight="1">
      <c r="A1199" s="5"/>
      <c r="B1199" s="6"/>
      <c r="C1199" s="19" t="s">
        <v>7141</v>
      </c>
      <c r="D1199" s="634" t="str">
        <f t="shared" si="443"/>
        <v/>
      </c>
      <c r="E1199" s="669"/>
      <c r="F1199" s="670"/>
      <c r="G1199" s="752" t="str">
        <f t="shared" si="444"/>
        <v/>
      </c>
      <c r="H1199" s="669"/>
      <c r="I1199" s="669"/>
      <c r="J1199" s="669"/>
      <c r="K1199" s="669"/>
      <c r="L1199" s="669"/>
      <c r="M1199" s="669"/>
      <c r="N1199" s="670"/>
      <c r="O1199" s="112"/>
      <c r="P1199" s="112"/>
      <c r="Q1199" s="112"/>
      <c r="R1199" s="112"/>
      <c r="S1199" s="112"/>
      <c r="T1199" s="112"/>
      <c r="U1199" s="112"/>
      <c r="V1199" s="112"/>
      <c r="W1199" s="112"/>
      <c r="X1199" s="112"/>
      <c r="Y1199" s="112"/>
      <c r="Z1199" s="112"/>
      <c r="AA1199" s="112"/>
      <c r="AB1199" s="112"/>
      <c r="AC1199" s="112"/>
      <c r="AD1199" s="112"/>
      <c r="AL1199">
        <f t="shared" si="427"/>
        <v>0</v>
      </c>
      <c r="AM1199">
        <f t="shared" si="428"/>
        <v>0</v>
      </c>
      <c r="AN1199">
        <f t="shared" si="429"/>
        <v>0</v>
      </c>
      <c r="AO1199">
        <f t="shared" si="430"/>
        <v>0</v>
      </c>
      <c r="AP1199">
        <f t="shared" si="431"/>
        <v>0</v>
      </c>
      <c r="AQ1199">
        <f t="shared" si="432"/>
        <v>0</v>
      </c>
      <c r="AR1199">
        <f t="shared" si="433"/>
        <v>0</v>
      </c>
      <c r="AS1199">
        <f t="shared" si="434"/>
        <v>0</v>
      </c>
      <c r="AT1199">
        <f t="shared" si="435"/>
        <v>0</v>
      </c>
      <c r="AU1199">
        <f t="shared" si="436"/>
        <v>0</v>
      </c>
      <c r="AV1199">
        <f t="shared" si="437"/>
        <v>0</v>
      </c>
      <c r="AW1199">
        <f t="shared" si="438"/>
        <v>0</v>
      </c>
      <c r="AX1199">
        <f t="shared" si="439"/>
        <v>0</v>
      </c>
      <c r="AY1199">
        <f t="shared" si="440"/>
        <v>0</v>
      </c>
      <c r="AZ1199">
        <f t="shared" si="441"/>
        <v>0</v>
      </c>
      <c r="BA1199">
        <f t="shared" si="442"/>
        <v>0</v>
      </c>
    </row>
    <row r="1200" spans="1:53" ht="15" customHeight="1">
      <c r="A1200" s="5"/>
      <c r="B1200" s="6"/>
      <c r="C1200" s="19" t="s">
        <v>7142</v>
      </c>
      <c r="D1200" s="634" t="str">
        <f t="shared" si="443"/>
        <v/>
      </c>
      <c r="E1200" s="669"/>
      <c r="F1200" s="670"/>
      <c r="G1200" s="752" t="str">
        <f t="shared" si="444"/>
        <v/>
      </c>
      <c r="H1200" s="669"/>
      <c r="I1200" s="669"/>
      <c r="J1200" s="669"/>
      <c r="K1200" s="669"/>
      <c r="L1200" s="669"/>
      <c r="M1200" s="669"/>
      <c r="N1200" s="670"/>
      <c r="O1200" s="112"/>
      <c r="P1200" s="112"/>
      <c r="Q1200" s="112"/>
      <c r="R1200" s="112"/>
      <c r="S1200" s="112"/>
      <c r="T1200" s="112"/>
      <c r="U1200" s="112"/>
      <c r="V1200" s="112"/>
      <c r="W1200" s="112"/>
      <c r="X1200" s="112"/>
      <c r="Y1200" s="112"/>
      <c r="Z1200" s="112"/>
      <c r="AA1200" s="112"/>
      <c r="AB1200" s="112"/>
      <c r="AC1200" s="112"/>
      <c r="AD1200" s="112"/>
      <c r="AL1200">
        <f t="shared" si="427"/>
        <v>0</v>
      </c>
      <c r="AM1200">
        <f t="shared" si="428"/>
        <v>0</v>
      </c>
      <c r="AN1200">
        <f t="shared" si="429"/>
        <v>0</v>
      </c>
      <c r="AO1200">
        <f t="shared" si="430"/>
        <v>0</v>
      </c>
      <c r="AP1200">
        <f t="shared" si="431"/>
        <v>0</v>
      </c>
      <c r="AQ1200">
        <f t="shared" si="432"/>
        <v>0</v>
      </c>
      <c r="AR1200">
        <f t="shared" si="433"/>
        <v>0</v>
      </c>
      <c r="AS1200">
        <f t="shared" si="434"/>
        <v>0</v>
      </c>
      <c r="AT1200">
        <f t="shared" si="435"/>
        <v>0</v>
      </c>
      <c r="AU1200">
        <f t="shared" si="436"/>
        <v>0</v>
      </c>
      <c r="AV1200">
        <f t="shared" si="437"/>
        <v>0</v>
      </c>
      <c r="AW1200">
        <f t="shared" si="438"/>
        <v>0</v>
      </c>
      <c r="AX1200">
        <f t="shared" si="439"/>
        <v>0</v>
      </c>
      <c r="AY1200">
        <f t="shared" si="440"/>
        <v>0</v>
      </c>
      <c r="AZ1200">
        <f t="shared" si="441"/>
        <v>0</v>
      </c>
      <c r="BA1200">
        <f t="shared" si="442"/>
        <v>0</v>
      </c>
    </row>
    <row r="1201" spans="1:53" ht="15" customHeight="1">
      <c r="A1201" s="5"/>
      <c r="B1201" s="6"/>
      <c r="C1201" s="19" t="s">
        <v>7143</v>
      </c>
      <c r="D1201" s="634" t="str">
        <f t="shared" si="443"/>
        <v/>
      </c>
      <c r="E1201" s="669"/>
      <c r="F1201" s="670"/>
      <c r="G1201" s="752" t="str">
        <f t="shared" si="444"/>
        <v/>
      </c>
      <c r="H1201" s="669"/>
      <c r="I1201" s="669"/>
      <c r="J1201" s="669"/>
      <c r="K1201" s="669"/>
      <c r="L1201" s="669"/>
      <c r="M1201" s="669"/>
      <c r="N1201" s="670"/>
      <c r="O1201" s="112"/>
      <c r="P1201" s="112"/>
      <c r="Q1201" s="112"/>
      <c r="R1201" s="112"/>
      <c r="S1201" s="112"/>
      <c r="T1201" s="112"/>
      <c r="U1201" s="112"/>
      <c r="V1201" s="112"/>
      <c r="W1201" s="112"/>
      <c r="X1201" s="112"/>
      <c r="Y1201" s="112"/>
      <c r="Z1201" s="112"/>
      <c r="AA1201" s="112"/>
      <c r="AB1201" s="112"/>
      <c r="AC1201" s="112"/>
      <c r="AD1201" s="112"/>
      <c r="AL1201">
        <f t="shared" si="427"/>
        <v>0</v>
      </c>
      <c r="AM1201">
        <f t="shared" si="428"/>
        <v>0</v>
      </c>
      <c r="AN1201">
        <f t="shared" si="429"/>
        <v>0</v>
      </c>
      <c r="AO1201">
        <f t="shared" si="430"/>
        <v>0</v>
      </c>
      <c r="AP1201">
        <f t="shared" si="431"/>
        <v>0</v>
      </c>
      <c r="AQ1201">
        <f t="shared" si="432"/>
        <v>0</v>
      </c>
      <c r="AR1201">
        <f t="shared" si="433"/>
        <v>0</v>
      </c>
      <c r="AS1201">
        <f t="shared" si="434"/>
        <v>0</v>
      </c>
      <c r="AT1201">
        <f t="shared" si="435"/>
        <v>0</v>
      </c>
      <c r="AU1201">
        <f t="shared" si="436"/>
        <v>0</v>
      </c>
      <c r="AV1201">
        <f t="shared" si="437"/>
        <v>0</v>
      </c>
      <c r="AW1201">
        <f t="shared" si="438"/>
        <v>0</v>
      </c>
      <c r="AX1201">
        <f t="shared" si="439"/>
        <v>0</v>
      </c>
      <c r="AY1201">
        <f t="shared" si="440"/>
        <v>0</v>
      </c>
      <c r="AZ1201">
        <f t="shared" si="441"/>
        <v>0</v>
      </c>
      <c r="BA1201">
        <f t="shared" si="442"/>
        <v>0</v>
      </c>
    </row>
    <row r="1202" spans="1:53" ht="15" customHeight="1">
      <c r="A1202" s="5"/>
      <c r="B1202" s="6"/>
      <c r="C1202" s="19" t="s">
        <v>7144</v>
      </c>
      <c r="D1202" s="634" t="str">
        <f t="shared" si="443"/>
        <v/>
      </c>
      <c r="E1202" s="669"/>
      <c r="F1202" s="670"/>
      <c r="G1202" s="752" t="str">
        <f t="shared" si="444"/>
        <v/>
      </c>
      <c r="H1202" s="669"/>
      <c r="I1202" s="669"/>
      <c r="J1202" s="669"/>
      <c r="K1202" s="669"/>
      <c r="L1202" s="669"/>
      <c r="M1202" s="669"/>
      <c r="N1202" s="670"/>
      <c r="O1202" s="112"/>
      <c r="P1202" s="112"/>
      <c r="Q1202" s="112"/>
      <c r="R1202" s="112"/>
      <c r="S1202" s="112"/>
      <c r="T1202" s="112"/>
      <c r="U1202" s="112"/>
      <c r="V1202" s="112"/>
      <c r="W1202" s="112"/>
      <c r="X1202" s="112"/>
      <c r="Y1202" s="112"/>
      <c r="Z1202" s="112"/>
      <c r="AA1202" s="112"/>
      <c r="AB1202" s="112"/>
      <c r="AC1202" s="112"/>
      <c r="AD1202" s="112"/>
      <c r="AL1202">
        <f t="shared" si="427"/>
        <v>0</v>
      </c>
      <c r="AM1202">
        <f t="shared" si="428"/>
        <v>0</v>
      </c>
      <c r="AN1202">
        <f t="shared" si="429"/>
        <v>0</v>
      </c>
      <c r="AO1202">
        <f t="shared" si="430"/>
        <v>0</v>
      </c>
      <c r="AP1202">
        <f t="shared" si="431"/>
        <v>0</v>
      </c>
      <c r="AQ1202">
        <f t="shared" si="432"/>
        <v>0</v>
      </c>
      <c r="AR1202">
        <f t="shared" si="433"/>
        <v>0</v>
      </c>
      <c r="AS1202">
        <f t="shared" si="434"/>
        <v>0</v>
      </c>
      <c r="AT1202">
        <f t="shared" si="435"/>
        <v>0</v>
      </c>
      <c r="AU1202">
        <f t="shared" si="436"/>
        <v>0</v>
      </c>
      <c r="AV1202">
        <f t="shared" si="437"/>
        <v>0</v>
      </c>
      <c r="AW1202">
        <f t="shared" si="438"/>
        <v>0</v>
      </c>
      <c r="AX1202">
        <f t="shared" si="439"/>
        <v>0</v>
      </c>
      <c r="AY1202">
        <f t="shared" si="440"/>
        <v>0</v>
      </c>
      <c r="AZ1202">
        <f t="shared" si="441"/>
        <v>0</v>
      </c>
      <c r="BA1202">
        <f t="shared" si="442"/>
        <v>0</v>
      </c>
    </row>
    <row r="1203" spans="1:53" ht="15" customHeight="1">
      <c r="A1203" s="5"/>
      <c r="B1203" s="6"/>
      <c r="C1203" s="19" t="s">
        <v>7145</v>
      </c>
      <c r="D1203" s="634" t="str">
        <f t="shared" si="443"/>
        <v/>
      </c>
      <c r="E1203" s="669"/>
      <c r="F1203" s="670"/>
      <c r="G1203" s="752" t="str">
        <f t="shared" si="444"/>
        <v/>
      </c>
      <c r="H1203" s="669"/>
      <c r="I1203" s="669"/>
      <c r="J1203" s="669"/>
      <c r="K1203" s="669"/>
      <c r="L1203" s="669"/>
      <c r="M1203" s="669"/>
      <c r="N1203" s="670"/>
      <c r="O1203" s="112"/>
      <c r="P1203" s="112"/>
      <c r="Q1203" s="112"/>
      <c r="R1203" s="112"/>
      <c r="S1203" s="112"/>
      <c r="T1203" s="112"/>
      <c r="U1203" s="112"/>
      <c r="V1203" s="112"/>
      <c r="W1203" s="112"/>
      <c r="X1203" s="112"/>
      <c r="Y1203" s="112"/>
      <c r="Z1203" s="112"/>
      <c r="AA1203" s="112"/>
      <c r="AB1203" s="112"/>
      <c r="AC1203" s="112"/>
      <c r="AD1203" s="112"/>
      <c r="AL1203">
        <f t="shared" si="427"/>
        <v>0</v>
      </c>
      <c r="AM1203">
        <f t="shared" si="428"/>
        <v>0</v>
      </c>
      <c r="AN1203">
        <f t="shared" si="429"/>
        <v>0</v>
      </c>
      <c r="AO1203">
        <f t="shared" si="430"/>
        <v>0</v>
      </c>
      <c r="AP1203">
        <f t="shared" si="431"/>
        <v>0</v>
      </c>
      <c r="AQ1203">
        <f t="shared" si="432"/>
        <v>0</v>
      </c>
      <c r="AR1203">
        <f t="shared" si="433"/>
        <v>0</v>
      </c>
      <c r="AS1203">
        <f t="shared" si="434"/>
        <v>0</v>
      </c>
      <c r="AT1203">
        <f t="shared" si="435"/>
        <v>0</v>
      </c>
      <c r="AU1203">
        <f t="shared" si="436"/>
        <v>0</v>
      </c>
      <c r="AV1203">
        <f t="shared" si="437"/>
        <v>0</v>
      </c>
      <c r="AW1203">
        <f t="shared" si="438"/>
        <v>0</v>
      </c>
      <c r="AX1203">
        <f t="shared" si="439"/>
        <v>0</v>
      </c>
      <c r="AY1203">
        <f t="shared" si="440"/>
        <v>0</v>
      </c>
      <c r="AZ1203">
        <f t="shared" si="441"/>
        <v>0</v>
      </c>
      <c r="BA1203">
        <f t="shared" si="442"/>
        <v>0</v>
      </c>
    </row>
    <row r="1204" spans="1:53" ht="15" customHeight="1">
      <c r="A1204" s="5"/>
      <c r="B1204" s="6"/>
      <c r="C1204" s="19" t="s">
        <v>7146</v>
      </c>
      <c r="D1204" s="634" t="str">
        <f t="shared" si="443"/>
        <v/>
      </c>
      <c r="E1204" s="669"/>
      <c r="F1204" s="670"/>
      <c r="G1204" s="752" t="str">
        <f t="shared" si="444"/>
        <v/>
      </c>
      <c r="H1204" s="669"/>
      <c r="I1204" s="669"/>
      <c r="J1204" s="669"/>
      <c r="K1204" s="669"/>
      <c r="L1204" s="669"/>
      <c r="M1204" s="669"/>
      <c r="N1204" s="670"/>
      <c r="O1204" s="112"/>
      <c r="P1204" s="112"/>
      <c r="Q1204" s="112"/>
      <c r="R1204" s="112"/>
      <c r="S1204" s="112"/>
      <c r="T1204" s="112"/>
      <c r="U1204" s="112"/>
      <c r="V1204" s="112"/>
      <c r="W1204" s="112"/>
      <c r="X1204" s="112"/>
      <c r="Y1204" s="112"/>
      <c r="Z1204" s="112"/>
      <c r="AA1204" s="112"/>
      <c r="AB1204" s="112"/>
      <c r="AC1204" s="112"/>
      <c r="AD1204" s="112"/>
      <c r="AL1204">
        <f t="shared" si="427"/>
        <v>0</v>
      </c>
      <c r="AM1204">
        <f t="shared" si="428"/>
        <v>0</v>
      </c>
      <c r="AN1204">
        <f t="shared" si="429"/>
        <v>0</v>
      </c>
      <c r="AO1204">
        <f t="shared" si="430"/>
        <v>0</v>
      </c>
      <c r="AP1204">
        <f t="shared" si="431"/>
        <v>0</v>
      </c>
      <c r="AQ1204">
        <f t="shared" si="432"/>
        <v>0</v>
      </c>
      <c r="AR1204">
        <f t="shared" si="433"/>
        <v>0</v>
      </c>
      <c r="AS1204">
        <f t="shared" si="434"/>
        <v>0</v>
      </c>
      <c r="AT1204">
        <f t="shared" si="435"/>
        <v>0</v>
      </c>
      <c r="AU1204">
        <f t="shared" si="436"/>
        <v>0</v>
      </c>
      <c r="AV1204">
        <f t="shared" si="437"/>
        <v>0</v>
      </c>
      <c r="AW1204">
        <f t="shared" si="438"/>
        <v>0</v>
      </c>
      <c r="AX1204">
        <f t="shared" si="439"/>
        <v>0</v>
      </c>
      <c r="AY1204">
        <f t="shared" si="440"/>
        <v>0</v>
      </c>
      <c r="AZ1204">
        <f t="shared" si="441"/>
        <v>0</v>
      </c>
      <c r="BA1204">
        <f t="shared" si="442"/>
        <v>0</v>
      </c>
    </row>
    <row r="1205" spans="1:53" ht="15" customHeight="1">
      <c r="A1205" s="5"/>
      <c r="B1205" s="6"/>
      <c r="C1205" s="19" t="s">
        <v>7147</v>
      </c>
      <c r="D1205" s="634" t="str">
        <f t="shared" si="443"/>
        <v/>
      </c>
      <c r="E1205" s="669"/>
      <c r="F1205" s="670"/>
      <c r="G1205" s="752" t="str">
        <f t="shared" si="444"/>
        <v/>
      </c>
      <c r="H1205" s="669"/>
      <c r="I1205" s="669"/>
      <c r="J1205" s="669"/>
      <c r="K1205" s="669"/>
      <c r="L1205" s="669"/>
      <c r="M1205" s="669"/>
      <c r="N1205" s="670"/>
      <c r="O1205" s="112"/>
      <c r="P1205" s="112"/>
      <c r="Q1205" s="112"/>
      <c r="R1205" s="112"/>
      <c r="S1205" s="112"/>
      <c r="T1205" s="112"/>
      <c r="U1205" s="112"/>
      <c r="V1205" s="112"/>
      <c r="W1205" s="112"/>
      <c r="X1205" s="112"/>
      <c r="Y1205" s="112"/>
      <c r="Z1205" s="112"/>
      <c r="AA1205" s="112"/>
      <c r="AB1205" s="112"/>
      <c r="AC1205" s="112"/>
      <c r="AD1205" s="112"/>
      <c r="AL1205">
        <f t="shared" si="427"/>
        <v>0</v>
      </c>
      <c r="AM1205">
        <f t="shared" si="428"/>
        <v>0</v>
      </c>
      <c r="AN1205">
        <f t="shared" si="429"/>
        <v>0</v>
      </c>
      <c r="AO1205">
        <f t="shared" si="430"/>
        <v>0</v>
      </c>
      <c r="AP1205">
        <f t="shared" si="431"/>
        <v>0</v>
      </c>
      <c r="AQ1205">
        <f t="shared" si="432"/>
        <v>0</v>
      </c>
      <c r="AR1205">
        <f t="shared" si="433"/>
        <v>0</v>
      </c>
      <c r="AS1205">
        <f t="shared" si="434"/>
        <v>0</v>
      </c>
      <c r="AT1205">
        <f t="shared" si="435"/>
        <v>0</v>
      </c>
      <c r="AU1205">
        <f t="shared" si="436"/>
        <v>0</v>
      </c>
      <c r="AV1205">
        <f t="shared" si="437"/>
        <v>0</v>
      </c>
      <c r="AW1205">
        <f t="shared" si="438"/>
        <v>0</v>
      </c>
      <c r="AX1205">
        <f t="shared" si="439"/>
        <v>0</v>
      </c>
      <c r="AY1205">
        <f t="shared" si="440"/>
        <v>0</v>
      </c>
      <c r="AZ1205">
        <f t="shared" si="441"/>
        <v>0</v>
      </c>
      <c r="BA1205">
        <f t="shared" si="442"/>
        <v>0</v>
      </c>
    </row>
    <row r="1206" spans="1:53" ht="15" customHeight="1">
      <c r="A1206" s="5"/>
      <c r="B1206" s="6"/>
      <c r="C1206" s="19" t="s">
        <v>7148</v>
      </c>
      <c r="D1206" s="634" t="str">
        <f t="shared" si="443"/>
        <v/>
      </c>
      <c r="E1206" s="669"/>
      <c r="F1206" s="670"/>
      <c r="G1206" s="752" t="str">
        <f t="shared" si="444"/>
        <v/>
      </c>
      <c r="H1206" s="669"/>
      <c r="I1206" s="669"/>
      <c r="J1206" s="669"/>
      <c r="K1206" s="669"/>
      <c r="L1206" s="669"/>
      <c r="M1206" s="669"/>
      <c r="N1206" s="670"/>
      <c r="O1206" s="112"/>
      <c r="P1206" s="112"/>
      <c r="Q1206" s="112"/>
      <c r="R1206" s="112"/>
      <c r="S1206" s="112"/>
      <c r="T1206" s="112"/>
      <c r="U1206" s="112"/>
      <c r="V1206" s="112"/>
      <c r="W1206" s="112"/>
      <c r="X1206" s="112"/>
      <c r="Y1206" s="112"/>
      <c r="Z1206" s="112"/>
      <c r="AA1206" s="112"/>
      <c r="AB1206" s="112"/>
      <c r="AC1206" s="112"/>
      <c r="AD1206" s="112"/>
      <c r="AL1206">
        <f t="shared" si="427"/>
        <v>0</v>
      </c>
      <c r="AM1206">
        <f t="shared" si="428"/>
        <v>0</v>
      </c>
      <c r="AN1206">
        <f t="shared" si="429"/>
        <v>0</v>
      </c>
      <c r="AO1206">
        <f t="shared" si="430"/>
        <v>0</v>
      </c>
      <c r="AP1206">
        <f t="shared" si="431"/>
        <v>0</v>
      </c>
      <c r="AQ1206">
        <f t="shared" si="432"/>
        <v>0</v>
      </c>
      <c r="AR1206">
        <f t="shared" si="433"/>
        <v>0</v>
      </c>
      <c r="AS1206">
        <f t="shared" si="434"/>
        <v>0</v>
      </c>
      <c r="AT1206">
        <f t="shared" si="435"/>
        <v>0</v>
      </c>
      <c r="AU1206">
        <f t="shared" si="436"/>
        <v>0</v>
      </c>
      <c r="AV1206">
        <f t="shared" si="437"/>
        <v>0</v>
      </c>
      <c r="AW1206">
        <f t="shared" si="438"/>
        <v>0</v>
      </c>
      <c r="AX1206">
        <f t="shared" si="439"/>
        <v>0</v>
      </c>
      <c r="AY1206">
        <f t="shared" si="440"/>
        <v>0</v>
      </c>
      <c r="AZ1206">
        <f t="shared" si="441"/>
        <v>0</v>
      </c>
      <c r="BA1206">
        <f t="shared" si="442"/>
        <v>0</v>
      </c>
    </row>
    <row r="1207" spans="1:53" ht="15" customHeight="1">
      <c r="A1207" s="5"/>
      <c r="B1207" s="6"/>
      <c r="C1207" s="19" t="s">
        <v>7149</v>
      </c>
      <c r="D1207" s="634" t="str">
        <f t="shared" si="443"/>
        <v/>
      </c>
      <c r="E1207" s="669"/>
      <c r="F1207" s="670"/>
      <c r="G1207" s="752" t="str">
        <f t="shared" si="444"/>
        <v/>
      </c>
      <c r="H1207" s="669"/>
      <c r="I1207" s="669"/>
      <c r="J1207" s="669"/>
      <c r="K1207" s="669"/>
      <c r="L1207" s="669"/>
      <c r="M1207" s="669"/>
      <c r="N1207" s="670"/>
      <c r="O1207" s="112"/>
      <c r="P1207" s="112"/>
      <c r="Q1207" s="112"/>
      <c r="R1207" s="112"/>
      <c r="S1207" s="112"/>
      <c r="T1207" s="112"/>
      <c r="U1207" s="112"/>
      <c r="V1207" s="112"/>
      <c r="W1207" s="112"/>
      <c r="X1207" s="112"/>
      <c r="Y1207" s="112"/>
      <c r="Z1207" s="112"/>
      <c r="AA1207" s="112"/>
      <c r="AB1207" s="112"/>
      <c r="AC1207" s="112"/>
      <c r="AD1207" s="112"/>
      <c r="AL1207">
        <f t="shared" si="427"/>
        <v>0</v>
      </c>
      <c r="AM1207">
        <f t="shared" si="428"/>
        <v>0</v>
      </c>
      <c r="AN1207">
        <f t="shared" si="429"/>
        <v>0</v>
      </c>
      <c r="AO1207">
        <f t="shared" si="430"/>
        <v>0</v>
      </c>
      <c r="AP1207">
        <f t="shared" si="431"/>
        <v>0</v>
      </c>
      <c r="AQ1207">
        <f t="shared" si="432"/>
        <v>0</v>
      </c>
      <c r="AR1207">
        <f t="shared" si="433"/>
        <v>0</v>
      </c>
      <c r="AS1207">
        <f t="shared" si="434"/>
        <v>0</v>
      </c>
      <c r="AT1207">
        <f t="shared" si="435"/>
        <v>0</v>
      </c>
      <c r="AU1207">
        <f t="shared" si="436"/>
        <v>0</v>
      </c>
      <c r="AV1207">
        <f t="shared" si="437"/>
        <v>0</v>
      </c>
      <c r="AW1207">
        <f t="shared" si="438"/>
        <v>0</v>
      </c>
      <c r="AX1207">
        <f t="shared" si="439"/>
        <v>0</v>
      </c>
      <c r="AY1207">
        <f t="shared" si="440"/>
        <v>0</v>
      </c>
      <c r="AZ1207">
        <f t="shared" si="441"/>
        <v>0</v>
      </c>
      <c r="BA1207">
        <f t="shared" si="442"/>
        <v>0</v>
      </c>
    </row>
    <row r="1208" spans="1:53" ht="15" customHeight="1">
      <c r="A1208" s="5"/>
      <c r="B1208" s="6"/>
      <c r="C1208" s="19" t="s">
        <v>7150</v>
      </c>
      <c r="D1208" s="634" t="str">
        <f t="shared" si="443"/>
        <v/>
      </c>
      <c r="E1208" s="669"/>
      <c r="F1208" s="670"/>
      <c r="G1208" s="752" t="str">
        <f t="shared" si="444"/>
        <v/>
      </c>
      <c r="H1208" s="669"/>
      <c r="I1208" s="669"/>
      <c r="J1208" s="669"/>
      <c r="K1208" s="669"/>
      <c r="L1208" s="669"/>
      <c r="M1208" s="669"/>
      <c r="N1208" s="670"/>
      <c r="O1208" s="112"/>
      <c r="P1208" s="112"/>
      <c r="Q1208" s="112"/>
      <c r="R1208" s="112"/>
      <c r="S1208" s="112"/>
      <c r="T1208" s="112"/>
      <c r="U1208" s="112"/>
      <c r="V1208" s="112"/>
      <c r="W1208" s="112"/>
      <c r="X1208" s="112"/>
      <c r="Y1208" s="112"/>
      <c r="Z1208" s="112"/>
      <c r="AA1208" s="112"/>
      <c r="AB1208" s="112"/>
      <c r="AC1208" s="112"/>
      <c r="AD1208" s="112"/>
      <c r="AL1208">
        <f t="shared" si="427"/>
        <v>0</v>
      </c>
      <c r="AM1208">
        <f t="shared" si="428"/>
        <v>0</v>
      </c>
      <c r="AN1208">
        <f t="shared" si="429"/>
        <v>0</v>
      </c>
      <c r="AO1208">
        <f t="shared" si="430"/>
        <v>0</v>
      </c>
      <c r="AP1208">
        <f t="shared" si="431"/>
        <v>0</v>
      </c>
      <c r="AQ1208">
        <f t="shared" si="432"/>
        <v>0</v>
      </c>
      <c r="AR1208">
        <f t="shared" si="433"/>
        <v>0</v>
      </c>
      <c r="AS1208">
        <f t="shared" si="434"/>
        <v>0</v>
      </c>
      <c r="AT1208">
        <f t="shared" si="435"/>
        <v>0</v>
      </c>
      <c r="AU1208">
        <f t="shared" si="436"/>
        <v>0</v>
      </c>
      <c r="AV1208">
        <f t="shared" si="437"/>
        <v>0</v>
      </c>
      <c r="AW1208">
        <f t="shared" si="438"/>
        <v>0</v>
      </c>
      <c r="AX1208">
        <f t="shared" si="439"/>
        <v>0</v>
      </c>
      <c r="AY1208">
        <f t="shared" si="440"/>
        <v>0</v>
      </c>
      <c r="AZ1208">
        <f t="shared" si="441"/>
        <v>0</v>
      </c>
      <c r="BA1208">
        <f t="shared" si="442"/>
        <v>0</v>
      </c>
    </row>
    <row r="1209" spans="1:53" ht="15" customHeight="1">
      <c r="A1209" s="5"/>
      <c r="B1209" s="6"/>
      <c r="C1209" s="19" t="s">
        <v>7151</v>
      </c>
      <c r="D1209" s="634" t="str">
        <f t="shared" si="443"/>
        <v/>
      </c>
      <c r="E1209" s="669"/>
      <c r="F1209" s="670"/>
      <c r="G1209" s="752" t="str">
        <f t="shared" si="444"/>
        <v/>
      </c>
      <c r="H1209" s="669"/>
      <c r="I1209" s="669"/>
      <c r="J1209" s="669"/>
      <c r="K1209" s="669"/>
      <c r="L1209" s="669"/>
      <c r="M1209" s="669"/>
      <c r="N1209" s="670"/>
      <c r="O1209" s="112"/>
      <c r="P1209" s="112"/>
      <c r="Q1209" s="112"/>
      <c r="R1209" s="112"/>
      <c r="S1209" s="112"/>
      <c r="T1209" s="112"/>
      <c r="U1209" s="112"/>
      <c r="V1209" s="112"/>
      <c r="W1209" s="112"/>
      <c r="X1209" s="112"/>
      <c r="Y1209" s="112"/>
      <c r="Z1209" s="112"/>
      <c r="AA1209" s="112"/>
      <c r="AB1209" s="112"/>
      <c r="AC1209" s="112"/>
      <c r="AD1209" s="112"/>
      <c r="AL1209">
        <f t="shared" si="427"/>
        <v>0</v>
      </c>
      <c r="AM1209">
        <f t="shared" si="428"/>
        <v>0</v>
      </c>
      <c r="AN1209">
        <f t="shared" si="429"/>
        <v>0</v>
      </c>
      <c r="AO1209">
        <f t="shared" si="430"/>
        <v>0</v>
      </c>
      <c r="AP1209">
        <f t="shared" si="431"/>
        <v>0</v>
      </c>
      <c r="AQ1209">
        <f t="shared" si="432"/>
        <v>0</v>
      </c>
      <c r="AR1209">
        <f t="shared" si="433"/>
        <v>0</v>
      </c>
      <c r="AS1209">
        <f t="shared" si="434"/>
        <v>0</v>
      </c>
      <c r="AT1209">
        <f t="shared" si="435"/>
        <v>0</v>
      </c>
      <c r="AU1209">
        <f t="shared" si="436"/>
        <v>0</v>
      </c>
      <c r="AV1209">
        <f t="shared" si="437"/>
        <v>0</v>
      </c>
      <c r="AW1209">
        <f t="shared" si="438"/>
        <v>0</v>
      </c>
      <c r="AX1209">
        <f t="shared" si="439"/>
        <v>0</v>
      </c>
      <c r="AY1209">
        <f t="shared" si="440"/>
        <v>0</v>
      </c>
      <c r="AZ1209">
        <f t="shared" si="441"/>
        <v>0</v>
      </c>
      <c r="BA1209">
        <f t="shared" si="442"/>
        <v>0</v>
      </c>
    </row>
    <row r="1210" spans="1:53" ht="15" customHeight="1">
      <c r="A1210" s="5"/>
      <c r="B1210" s="6"/>
      <c r="C1210" s="19" t="s">
        <v>7152</v>
      </c>
      <c r="D1210" s="634" t="str">
        <f t="shared" si="443"/>
        <v/>
      </c>
      <c r="E1210" s="669"/>
      <c r="F1210" s="670"/>
      <c r="G1210" s="752" t="str">
        <f t="shared" si="444"/>
        <v/>
      </c>
      <c r="H1210" s="669"/>
      <c r="I1210" s="669"/>
      <c r="J1210" s="669"/>
      <c r="K1210" s="669"/>
      <c r="L1210" s="669"/>
      <c r="M1210" s="669"/>
      <c r="N1210" s="670"/>
      <c r="O1210" s="112"/>
      <c r="P1210" s="112"/>
      <c r="Q1210" s="112"/>
      <c r="R1210" s="112"/>
      <c r="S1210" s="112"/>
      <c r="T1210" s="112"/>
      <c r="U1210" s="112"/>
      <c r="V1210" s="112"/>
      <c r="W1210" s="112"/>
      <c r="X1210" s="112"/>
      <c r="Y1210" s="112"/>
      <c r="Z1210" s="112"/>
      <c r="AA1210" s="112"/>
      <c r="AB1210" s="112"/>
      <c r="AC1210" s="112"/>
      <c r="AD1210" s="112"/>
      <c r="AL1210">
        <f t="shared" si="427"/>
        <v>0</v>
      </c>
      <c r="AM1210">
        <f t="shared" si="428"/>
        <v>0</v>
      </c>
      <c r="AN1210">
        <f t="shared" si="429"/>
        <v>0</v>
      </c>
      <c r="AO1210">
        <f t="shared" si="430"/>
        <v>0</v>
      </c>
      <c r="AP1210">
        <f t="shared" si="431"/>
        <v>0</v>
      </c>
      <c r="AQ1210">
        <f t="shared" si="432"/>
        <v>0</v>
      </c>
      <c r="AR1210">
        <f t="shared" si="433"/>
        <v>0</v>
      </c>
      <c r="AS1210">
        <f t="shared" si="434"/>
        <v>0</v>
      </c>
      <c r="AT1210">
        <f t="shared" si="435"/>
        <v>0</v>
      </c>
      <c r="AU1210">
        <f t="shared" si="436"/>
        <v>0</v>
      </c>
      <c r="AV1210">
        <f t="shared" si="437"/>
        <v>0</v>
      </c>
      <c r="AW1210">
        <f t="shared" si="438"/>
        <v>0</v>
      </c>
      <c r="AX1210">
        <f t="shared" si="439"/>
        <v>0</v>
      </c>
      <c r="AY1210">
        <f t="shared" si="440"/>
        <v>0</v>
      </c>
      <c r="AZ1210">
        <f t="shared" si="441"/>
        <v>0</v>
      </c>
      <c r="BA1210">
        <f t="shared" si="442"/>
        <v>0</v>
      </c>
    </row>
    <row r="1211" spans="1:53" ht="15" customHeight="1">
      <c r="A1211" s="5"/>
      <c r="B1211" s="6"/>
      <c r="C1211" s="19" t="s">
        <v>7153</v>
      </c>
      <c r="D1211" s="634" t="str">
        <f t="shared" si="443"/>
        <v/>
      </c>
      <c r="E1211" s="669"/>
      <c r="F1211" s="670"/>
      <c r="G1211" s="752" t="str">
        <f t="shared" si="444"/>
        <v/>
      </c>
      <c r="H1211" s="669"/>
      <c r="I1211" s="669"/>
      <c r="J1211" s="669"/>
      <c r="K1211" s="669"/>
      <c r="L1211" s="669"/>
      <c r="M1211" s="669"/>
      <c r="N1211" s="670"/>
      <c r="O1211" s="112"/>
      <c r="P1211" s="112"/>
      <c r="Q1211" s="112"/>
      <c r="R1211" s="112"/>
      <c r="S1211" s="112"/>
      <c r="T1211" s="112"/>
      <c r="U1211" s="112"/>
      <c r="V1211" s="112"/>
      <c r="W1211" s="112"/>
      <c r="X1211" s="112"/>
      <c r="Y1211" s="112"/>
      <c r="Z1211" s="112"/>
      <c r="AA1211" s="112"/>
      <c r="AB1211" s="112"/>
      <c r="AC1211" s="112"/>
      <c r="AD1211" s="112"/>
      <c r="AL1211">
        <f t="shared" si="427"/>
        <v>0</v>
      </c>
      <c r="AM1211">
        <f t="shared" si="428"/>
        <v>0</v>
      </c>
      <c r="AN1211">
        <f t="shared" si="429"/>
        <v>0</v>
      </c>
      <c r="AO1211">
        <f t="shared" si="430"/>
        <v>0</v>
      </c>
      <c r="AP1211">
        <f t="shared" si="431"/>
        <v>0</v>
      </c>
      <c r="AQ1211">
        <f t="shared" si="432"/>
        <v>0</v>
      </c>
      <c r="AR1211">
        <f t="shared" si="433"/>
        <v>0</v>
      </c>
      <c r="AS1211">
        <f t="shared" si="434"/>
        <v>0</v>
      </c>
      <c r="AT1211">
        <f t="shared" si="435"/>
        <v>0</v>
      </c>
      <c r="AU1211">
        <f t="shared" si="436"/>
        <v>0</v>
      </c>
      <c r="AV1211">
        <f t="shared" si="437"/>
        <v>0</v>
      </c>
      <c r="AW1211">
        <f t="shared" si="438"/>
        <v>0</v>
      </c>
      <c r="AX1211">
        <f t="shared" si="439"/>
        <v>0</v>
      </c>
      <c r="AY1211">
        <f t="shared" si="440"/>
        <v>0</v>
      </c>
      <c r="AZ1211">
        <f t="shared" si="441"/>
        <v>0</v>
      </c>
      <c r="BA1211">
        <f t="shared" si="442"/>
        <v>0</v>
      </c>
    </row>
    <row r="1212" spans="1:53" ht="15" customHeight="1">
      <c r="A1212" s="5"/>
      <c r="B1212" s="6"/>
      <c r="C1212" s="19" t="s">
        <v>7154</v>
      </c>
      <c r="D1212" s="634" t="str">
        <f t="shared" si="443"/>
        <v/>
      </c>
      <c r="E1212" s="669"/>
      <c r="F1212" s="670"/>
      <c r="G1212" s="752" t="str">
        <f t="shared" si="444"/>
        <v/>
      </c>
      <c r="H1212" s="669"/>
      <c r="I1212" s="669"/>
      <c r="J1212" s="669"/>
      <c r="K1212" s="669"/>
      <c r="L1212" s="669"/>
      <c r="M1212" s="669"/>
      <c r="N1212" s="670"/>
      <c r="O1212" s="112"/>
      <c r="P1212" s="112"/>
      <c r="Q1212" s="112"/>
      <c r="R1212" s="112"/>
      <c r="S1212" s="112"/>
      <c r="T1212" s="112"/>
      <c r="U1212" s="112"/>
      <c r="V1212" s="112"/>
      <c r="W1212" s="112"/>
      <c r="X1212" s="112"/>
      <c r="Y1212" s="112"/>
      <c r="Z1212" s="112"/>
      <c r="AA1212" s="112"/>
      <c r="AB1212" s="112"/>
      <c r="AC1212" s="112"/>
      <c r="AD1212" s="112"/>
      <c r="AL1212">
        <f t="shared" si="427"/>
        <v>0</v>
      </c>
      <c r="AM1212">
        <f t="shared" si="428"/>
        <v>0</v>
      </c>
      <c r="AN1212">
        <f t="shared" si="429"/>
        <v>0</v>
      </c>
      <c r="AO1212">
        <f t="shared" si="430"/>
        <v>0</v>
      </c>
      <c r="AP1212">
        <f t="shared" si="431"/>
        <v>0</v>
      </c>
      <c r="AQ1212">
        <f t="shared" si="432"/>
        <v>0</v>
      </c>
      <c r="AR1212">
        <f t="shared" si="433"/>
        <v>0</v>
      </c>
      <c r="AS1212">
        <f t="shared" si="434"/>
        <v>0</v>
      </c>
      <c r="AT1212">
        <f t="shared" si="435"/>
        <v>0</v>
      </c>
      <c r="AU1212">
        <f t="shared" si="436"/>
        <v>0</v>
      </c>
      <c r="AV1212">
        <f t="shared" si="437"/>
        <v>0</v>
      </c>
      <c r="AW1212">
        <f t="shared" si="438"/>
        <v>0</v>
      </c>
      <c r="AX1212">
        <f t="shared" si="439"/>
        <v>0</v>
      </c>
      <c r="AY1212">
        <f t="shared" si="440"/>
        <v>0</v>
      </c>
      <c r="AZ1212">
        <f t="shared" si="441"/>
        <v>0</v>
      </c>
      <c r="BA1212">
        <f t="shared" si="442"/>
        <v>0</v>
      </c>
    </row>
    <row r="1213" spans="1:53" ht="15" customHeight="1">
      <c r="A1213" s="5"/>
      <c r="B1213" s="6"/>
      <c r="C1213" s="19" t="s">
        <v>7155</v>
      </c>
      <c r="D1213" s="634" t="str">
        <f t="shared" si="443"/>
        <v/>
      </c>
      <c r="E1213" s="669"/>
      <c r="F1213" s="670"/>
      <c r="G1213" s="752" t="str">
        <f t="shared" si="444"/>
        <v/>
      </c>
      <c r="H1213" s="669"/>
      <c r="I1213" s="669"/>
      <c r="J1213" s="669"/>
      <c r="K1213" s="669"/>
      <c r="L1213" s="669"/>
      <c r="M1213" s="669"/>
      <c r="N1213" s="670"/>
      <c r="O1213" s="112"/>
      <c r="P1213" s="112"/>
      <c r="Q1213" s="112"/>
      <c r="R1213" s="112"/>
      <c r="S1213" s="112"/>
      <c r="T1213" s="112"/>
      <c r="U1213" s="112"/>
      <c r="V1213" s="112"/>
      <c r="W1213" s="112"/>
      <c r="X1213" s="112"/>
      <c r="Y1213" s="112"/>
      <c r="Z1213" s="112"/>
      <c r="AA1213" s="112"/>
      <c r="AB1213" s="112"/>
      <c r="AC1213" s="112"/>
      <c r="AD1213" s="112"/>
      <c r="AL1213">
        <f t="shared" si="427"/>
        <v>0</v>
      </c>
      <c r="AM1213">
        <f t="shared" si="428"/>
        <v>0</v>
      </c>
      <c r="AN1213">
        <f t="shared" si="429"/>
        <v>0</v>
      </c>
      <c r="AO1213">
        <f t="shared" si="430"/>
        <v>0</v>
      </c>
      <c r="AP1213">
        <f t="shared" si="431"/>
        <v>0</v>
      </c>
      <c r="AQ1213">
        <f t="shared" si="432"/>
        <v>0</v>
      </c>
      <c r="AR1213">
        <f t="shared" si="433"/>
        <v>0</v>
      </c>
      <c r="AS1213">
        <f t="shared" si="434"/>
        <v>0</v>
      </c>
      <c r="AT1213">
        <f t="shared" si="435"/>
        <v>0</v>
      </c>
      <c r="AU1213">
        <f t="shared" si="436"/>
        <v>0</v>
      </c>
      <c r="AV1213">
        <f t="shared" si="437"/>
        <v>0</v>
      </c>
      <c r="AW1213">
        <f t="shared" si="438"/>
        <v>0</v>
      </c>
      <c r="AX1213">
        <f t="shared" si="439"/>
        <v>0</v>
      </c>
      <c r="AY1213">
        <f t="shared" si="440"/>
        <v>0</v>
      </c>
      <c r="AZ1213">
        <f t="shared" si="441"/>
        <v>0</v>
      </c>
      <c r="BA1213">
        <f t="shared" si="442"/>
        <v>0</v>
      </c>
    </row>
    <row r="1214" spans="1:53" ht="15" customHeight="1">
      <c r="A1214" s="5"/>
      <c r="B1214" s="6"/>
      <c r="C1214" s="19" t="s">
        <v>7156</v>
      </c>
      <c r="D1214" s="634" t="str">
        <f t="shared" si="443"/>
        <v/>
      </c>
      <c r="E1214" s="669"/>
      <c r="F1214" s="670"/>
      <c r="G1214" s="752" t="str">
        <f t="shared" si="444"/>
        <v/>
      </c>
      <c r="H1214" s="669"/>
      <c r="I1214" s="669"/>
      <c r="J1214" s="669"/>
      <c r="K1214" s="669"/>
      <c r="L1214" s="669"/>
      <c r="M1214" s="669"/>
      <c r="N1214" s="670"/>
      <c r="O1214" s="112"/>
      <c r="P1214" s="112"/>
      <c r="Q1214" s="112"/>
      <c r="R1214" s="112"/>
      <c r="S1214" s="112"/>
      <c r="T1214" s="112"/>
      <c r="U1214" s="112"/>
      <c r="V1214" s="112"/>
      <c r="W1214" s="112"/>
      <c r="X1214" s="112"/>
      <c r="Y1214" s="112"/>
      <c r="Z1214" s="112"/>
      <c r="AA1214" s="112"/>
      <c r="AB1214" s="112"/>
      <c r="AC1214" s="112"/>
      <c r="AD1214" s="112"/>
      <c r="AL1214">
        <f t="shared" si="427"/>
        <v>0</v>
      </c>
      <c r="AM1214">
        <f t="shared" si="428"/>
        <v>0</v>
      </c>
      <c r="AN1214">
        <f t="shared" si="429"/>
        <v>0</v>
      </c>
      <c r="AO1214">
        <f t="shared" si="430"/>
        <v>0</v>
      </c>
      <c r="AP1214">
        <f t="shared" si="431"/>
        <v>0</v>
      </c>
      <c r="AQ1214">
        <f t="shared" si="432"/>
        <v>0</v>
      </c>
      <c r="AR1214">
        <f t="shared" si="433"/>
        <v>0</v>
      </c>
      <c r="AS1214">
        <f t="shared" si="434"/>
        <v>0</v>
      </c>
      <c r="AT1214">
        <f t="shared" si="435"/>
        <v>0</v>
      </c>
      <c r="AU1214">
        <f t="shared" si="436"/>
        <v>0</v>
      </c>
      <c r="AV1214">
        <f t="shared" si="437"/>
        <v>0</v>
      </c>
      <c r="AW1214">
        <f t="shared" si="438"/>
        <v>0</v>
      </c>
      <c r="AX1214">
        <f t="shared" si="439"/>
        <v>0</v>
      </c>
      <c r="AY1214">
        <f t="shared" si="440"/>
        <v>0</v>
      </c>
      <c r="AZ1214">
        <f t="shared" si="441"/>
        <v>0</v>
      </c>
      <c r="BA1214">
        <f t="shared" si="442"/>
        <v>0</v>
      </c>
    </row>
    <row r="1215" spans="1:53" ht="15" customHeight="1">
      <c r="A1215" s="5"/>
      <c r="B1215" s="6"/>
      <c r="C1215" s="19" t="s">
        <v>7157</v>
      </c>
      <c r="D1215" s="634" t="str">
        <f t="shared" si="443"/>
        <v/>
      </c>
      <c r="E1215" s="669"/>
      <c r="F1215" s="670"/>
      <c r="G1215" s="752" t="str">
        <f t="shared" si="444"/>
        <v/>
      </c>
      <c r="H1215" s="669"/>
      <c r="I1215" s="669"/>
      <c r="J1215" s="669"/>
      <c r="K1215" s="669"/>
      <c r="L1215" s="669"/>
      <c r="M1215" s="669"/>
      <c r="N1215" s="670"/>
      <c r="O1215" s="112"/>
      <c r="P1215" s="112"/>
      <c r="Q1215" s="112"/>
      <c r="R1215" s="112"/>
      <c r="S1215" s="112"/>
      <c r="T1215" s="112"/>
      <c r="U1215" s="112"/>
      <c r="V1215" s="112"/>
      <c r="W1215" s="112"/>
      <c r="X1215" s="112"/>
      <c r="Y1215" s="112"/>
      <c r="Z1215" s="112"/>
      <c r="AA1215" s="112"/>
      <c r="AB1215" s="112"/>
      <c r="AC1215" s="112"/>
      <c r="AD1215" s="112"/>
      <c r="AL1215">
        <f t="shared" si="427"/>
        <v>0</v>
      </c>
      <c r="AM1215">
        <f t="shared" si="428"/>
        <v>0</v>
      </c>
      <c r="AN1215">
        <f t="shared" si="429"/>
        <v>0</v>
      </c>
      <c r="AO1215">
        <f t="shared" si="430"/>
        <v>0</v>
      </c>
      <c r="AP1215">
        <f t="shared" si="431"/>
        <v>0</v>
      </c>
      <c r="AQ1215">
        <f t="shared" si="432"/>
        <v>0</v>
      </c>
      <c r="AR1215">
        <f t="shared" si="433"/>
        <v>0</v>
      </c>
      <c r="AS1215">
        <f t="shared" si="434"/>
        <v>0</v>
      </c>
      <c r="AT1215">
        <f t="shared" si="435"/>
        <v>0</v>
      </c>
      <c r="AU1215">
        <f t="shared" si="436"/>
        <v>0</v>
      </c>
      <c r="AV1215">
        <f t="shared" si="437"/>
        <v>0</v>
      </c>
      <c r="AW1215">
        <f t="shared" si="438"/>
        <v>0</v>
      </c>
      <c r="AX1215">
        <f t="shared" si="439"/>
        <v>0</v>
      </c>
      <c r="AY1215">
        <f t="shared" si="440"/>
        <v>0</v>
      </c>
      <c r="AZ1215">
        <f t="shared" si="441"/>
        <v>0</v>
      </c>
      <c r="BA1215">
        <f t="shared" si="442"/>
        <v>0</v>
      </c>
    </row>
    <row r="1216" spans="1:53" ht="15" customHeight="1">
      <c r="A1216" s="5"/>
      <c r="B1216" s="6"/>
      <c r="C1216" s="19" t="s">
        <v>7158</v>
      </c>
      <c r="D1216" s="634" t="str">
        <f t="shared" si="443"/>
        <v/>
      </c>
      <c r="E1216" s="669"/>
      <c r="F1216" s="670"/>
      <c r="G1216" s="752" t="str">
        <f t="shared" si="444"/>
        <v/>
      </c>
      <c r="H1216" s="669"/>
      <c r="I1216" s="669"/>
      <c r="J1216" s="669"/>
      <c r="K1216" s="669"/>
      <c r="L1216" s="669"/>
      <c r="M1216" s="669"/>
      <c r="N1216" s="670"/>
      <c r="O1216" s="112"/>
      <c r="P1216" s="112"/>
      <c r="Q1216" s="112"/>
      <c r="R1216" s="112"/>
      <c r="S1216" s="112"/>
      <c r="T1216" s="112"/>
      <c r="U1216" s="112"/>
      <c r="V1216" s="112"/>
      <c r="W1216" s="112"/>
      <c r="X1216" s="112"/>
      <c r="Y1216" s="112"/>
      <c r="Z1216" s="112"/>
      <c r="AA1216" s="112"/>
      <c r="AB1216" s="112"/>
      <c r="AC1216" s="112"/>
      <c r="AD1216" s="112"/>
      <c r="AL1216">
        <f t="shared" si="427"/>
        <v>0</v>
      </c>
      <c r="AM1216">
        <f t="shared" si="428"/>
        <v>0</v>
      </c>
      <c r="AN1216">
        <f t="shared" si="429"/>
        <v>0</v>
      </c>
      <c r="AO1216">
        <f t="shared" si="430"/>
        <v>0</v>
      </c>
      <c r="AP1216">
        <f t="shared" si="431"/>
        <v>0</v>
      </c>
      <c r="AQ1216">
        <f t="shared" si="432"/>
        <v>0</v>
      </c>
      <c r="AR1216">
        <f t="shared" si="433"/>
        <v>0</v>
      </c>
      <c r="AS1216">
        <f t="shared" si="434"/>
        <v>0</v>
      </c>
      <c r="AT1216">
        <f t="shared" si="435"/>
        <v>0</v>
      </c>
      <c r="AU1216">
        <f t="shared" si="436"/>
        <v>0</v>
      </c>
      <c r="AV1216">
        <f t="shared" si="437"/>
        <v>0</v>
      </c>
      <c r="AW1216">
        <f t="shared" si="438"/>
        <v>0</v>
      </c>
      <c r="AX1216">
        <f t="shared" si="439"/>
        <v>0</v>
      </c>
      <c r="AY1216">
        <f t="shared" si="440"/>
        <v>0</v>
      </c>
      <c r="AZ1216">
        <f t="shared" si="441"/>
        <v>0</v>
      </c>
      <c r="BA1216">
        <f t="shared" si="442"/>
        <v>0</v>
      </c>
    </row>
    <row r="1217" spans="1:53" ht="15" customHeight="1">
      <c r="A1217" s="5"/>
      <c r="B1217" s="6"/>
      <c r="C1217" s="19" t="s">
        <v>7159</v>
      </c>
      <c r="D1217" s="634" t="str">
        <f t="shared" si="443"/>
        <v/>
      </c>
      <c r="E1217" s="669"/>
      <c r="F1217" s="670"/>
      <c r="G1217" s="752" t="str">
        <f t="shared" si="444"/>
        <v/>
      </c>
      <c r="H1217" s="669"/>
      <c r="I1217" s="669"/>
      <c r="J1217" s="669"/>
      <c r="K1217" s="669"/>
      <c r="L1217" s="669"/>
      <c r="M1217" s="669"/>
      <c r="N1217" s="670"/>
      <c r="O1217" s="112"/>
      <c r="P1217" s="112"/>
      <c r="Q1217" s="112"/>
      <c r="R1217" s="112"/>
      <c r="S1217" s="112"/>
      <c r="T1217" s="112"/>
      <c r="U1217" s="112"/>
      <c r="V1217" s="112"/>
      <c r="W1217" s="112"/>
      <c r="X1217" s="112"/>
      <c r="Y1217" s="112"/>
      <c r="Z1217" s="112"/>
      <c r="AA1217" s="112"/>
      <c r="AB1217" s="112"/>
      <c r="AC1217" s="112"/>
      <c r="AD1217" s="112"/>
      <c r="AL1217">
        <f t="shared" si="427"/>
        <v>0</v>
      </c>
      <c r="AM1217">
        <f t="shared" si="428"/>
        <v>0</v>
      </c>
      <c r="AN1217">
        <f t="shared" si="429"/>
        <v>0</v>
      </c>
      <c r="AO1217">
        <f t="shared" si="430"/>
        <v>0</v>
      </c>
      <c r="AP1217">
        <f t="shared" si="431"/>
        <v>0</v>
      </c>
      <c r="AQ1217">
        <f t="shared" si="432"/>
        <v>0</v>
      </c>
      <c r="AR1217">
        <f t="shared" si="433"/>
        <v>0</v>
      </c>
      <c r="AS1217">
        <f t="shared" si="434"/>
        <v>0</v>
      </c>
      <c r="AT1217">
        <f t="shared" si="435"/>
        <v>0</v>
      </c>
      <c r="AU1217">
        <f t="shared" si="436"/>
        <v>0</v>
      </c>
      <c r="AV1217">
        <f t="shared" si="437"/>
        <v>0</v>
      </c>
      <c r="AW1217">
        <f t="shared" si="438"/>
        <v>0</v>
      </c>
      <c r="AX1217">
        <f t="shared" si="439"/>
        <v>0</v>
      </c>
      <c r="AY1217">
        <f t="shared" si="440"/>
        <v>0</v>
      </c>
      <c r="AZ1217">
        <f t="shared" si="441"/>
        <v>0</v>
      </c>
      <c r="BA1217">
        <f t="shared" si="442"/>
        <v>0</v>
      </c>
    </row>
    <row r="1218" spans="1:53" ht="15" customHeight="1">
      <c r="A1218" s="5"/>
      <c r="B1218" s="6"/>
      <c r="C1218" s="19" t="s">
        <v>7160</v>
      </c>
      <c r="D1218" s="634" t="str">
        <f t="shared" si="443"/>
        <v/>
      </c>
      <c r="E1218" s="669"/>
      <c r="F1218" s="670"/>
      <c r="G1218" s="752" t="str">
        <f t="shared" si="444"/>
        <v/>
      </c>
      <c r="H1218" s="669"/>
      <c r="I1218" s="669"/>
      <c r="J1218" s="669"/>
      <c r="K1218" s="669"/>
      <c r="L1218" s="669"/>
      <c r="M1218" s="669"/>
      <c r="N1218" s="670"/>
      <c r="O1218" s="112"/>
      <c r="P1218" s="112"/>
      <c r="Q1218" s="112"/>
      <c r="R1218" s="112"/>
      <c r="S1218" s="112"/>
      <c r="T1218" s="112"/>
      <c r="U1218" s="112"/>
      <c r="V1218" s="112"/>
      <c r="W1218" s="112"/>
      <c r="X1218" s="112"/>
      <c r="Y1218" s="112"/>
      <c r="Z1218" s="112"/>
      <c r="AA1218" s="112"/>
      <c r="AB1218" s="112"/>
      <c r="AC1218" s="112"/>
      <c r="AD1218" s="112"/>
      <c r="AL1218">
        <f t="shared" si="427"/>
        <v>0</v>
      </c>
      <c r="AM1218">
        <f t="shared" si="428"/>
        <v>0</v>
      </c>
      <c r="AN1218">
        <f t="shared" si="429"/>
        <v>0</v>
      </c>
      <c r="AO1218">
        <f t="shared" si="430"/>
        <v>0</v>
      </c>
      <c r="AP1218">
        <f t="shared" si="431"/>
        <v>0</v>
      </c>
      <c r="AQ1218">
        <f t="shared" si="432"/>
        <v>0</v>
      </c>
      <c r="AR1218">
        <f t="shared" si="433"/>
        <v>0</v>
      </c>
      <c r="AS1218">
        <f t="shared" si="434"/>
        <v>0</v>
      </c>
      <c r="AT1218">
        <f t="shared" si="435"/>
        <v>0</v>
      </c>
      <c r="AU1218">
        <f t="shared" si="436"/>
        <v>0</v>
      </c>
      <c r="AV1218">
        <f t="shared" si="437"/>
        <v>0</v>
      </c>
      <c r="AW1218">
        <f t="shared" si="438"/>
        <v>0</v>
      </c>
      <c r="AX1218">
        <f t="shared" si="439"/>
        <v>0</v>
      </c>
      <c r="AY1218">
        <f t="shared" si="440"/>
        <v>0</v>
      </c>
      <c r="AZ1218">
        <f t="shared" si="441"/>
        <v>0</v>
      </c>
      <c r="BA1218">
        <f t="shared" si="442"/>
        <v>0</v>
      </c>
    </row>
    <row r="1219" spans="1:53" ht="15" customHeight="1">
      <c r="A1219" s="5"/>
      <c r="B1219" s="6"/>
      <c r="C1219" s="19" t="s">
        <v>7161</v>
      </c>
      <c r="D1219" s="634" t="str">
        <f t="shared" si="443"/>
        <v/>
      </c>
      <c r="E1219" s="669"/>
      <c r="F1219" s="670"/>
      <c r="G1219" s="752" t="str">
        <f t="shared" si="444"/>
        <v/>
      </c>
      <c r="H1219" s="669"/>
      <c r="I1219" s="669"/>
      <c r="J1219" s="669"/>
      <c r="K1219" s="669"/>
      <c r="L1219" s="669"/>
      <c r="M1219" s="669"/>
      <c r="N1219" s="670"/>
      <c r="O1219" s="112"/>
      <c r="P1219" s="112"/>
      <c r="Q1219" s="112"/>
      <c r="R1219" s="112"/>
      <c r="S1219" s="112"/>
      <c r="T1219" s="112"/>
      <c r="U1219" s="112"/>
      <c r="V1219" s="112"/>
      <c r="W1219" s="112"/>
      <c r="X1219" s="112"/>
      <c r="Y1219" s="112"/>
      <c r="Z1219" s="112"/>
      <c r="AA1219" s="112"/>
      <c r="AB1219" s="112"/>
      <c r="AC1219" s="112"/>
      <c r="AD1219" s="112"/>
      <c r="AL1219">
        <f t="shared" si="427"/>
        <v>0</v>
      </c>
      <c r="AM1219">
        <f t="shared" si="428"/>
        <v>0</v>
      </c>
      <c r="AN1219">
        <f t="shared" si="429"/>
        <v>0</v>
      </c>
      <c r="AO1219">
        <f t="shared" si="430"/>
        <v>0</v>
      </c>
      <c r="AP1219">
        <f t="shared" si="431"/>
        <v>0</v>
      </c>
      <c r="AQ1219">
        <f t="shared" si="432"/>
        <v>0</v>
      </c>
      <c r="AR1219">
        <f t="shared" si="433"/>
        <v>0</v>
      </c>
      <c r="AS1219">
        <f t="shared" si="434"/>
        <v>0</v>
      </c>
      <c r="AT1219">
        <f t="shared" si="435"/>
        <v>0</v>
      </c>
      <c r="AU1219">
        <f t="shared" si="436"/>
        <v>0</v>
      </c>
      <c r="AV1219">
        <f t="shared" si="437"/>
        <v>0</v>
      </c>
      <c r="AW1219">
        <f t="shared" si="438"/>
        <v>0</v>
      </c>
      <c r="AX1219">
        <f t="shared" si="439"/>
        <v>0</v>
      </c>
      <c r="AY1219">
        <f t="shared" si="440"/>
        <v>0</v>
      </c>
      <c r="AZ1219">
        <f t="shared" si="441"/>
        <v>0</v>
      </c>
      <c r="BA1219">
        <f t="shared" si="442"/>
        <v>0</v>
      </c>
    </row>
    <row r="1220" spans="1:53" ht="15" customHeight="1">
      <c r="A1220" s="5"/>
      <c r="B1220" s="6"/>
      <c r="C1220" s="19" t="s">
        <v>7162</v>
      </c>
      <c r="D1220" s="634" t="str">
        <f t="shared" si="443"/>
        <v/>
      </c>
      <c r="E1220" s="669"/>
      <c r="F1220" s="670"/>
      <c r="G1220" s="752" t="str">
        <f t="shared" si="444"/>
        <v/>
      </c>
      <c r="H1220" s="669"/>
      <c r="I1220" s="669"/>
      <c r="J1220" s="669"/>
      <c r="K1220" s="669"/>
      <c r="L1220" s="669"/>
      <c r="M1220" s="669"/>
      <c r="N1220" s="670"/>
      <c r="O1220" s="112"/>
      <c r="P1220" s="112"/>
      <c r="Q1220" s="112"/>
      <c r="R1220" s="112"/>
      <c r="S1220" s="112"/>
      <c r="T1220" s="112"/>
      <c r="U1220" s="112"/>
      <c r="V1220" s="112"/>
      <c r="W1220" s="112"/>
      <c r="X1220" s="112"/>
      <c r="Y1220" s="112"/>
      <c r="Z1220" s="112"/>
      <c r="AA1220" s="112"/>
      <c r="AB1220" s="112"/>
      <c r="AC1220" s="112"/>
      <c r="AD1220" s="112"/>
      <c r="AL1220">
        <f t="shared" si="427"/>
        <v>0</v>
      </c>
      <c r="AM1220">
        <f t="shared" si="428"/>
        <v>0</v>
      </c>
      <c r="AN1220">
        <f t="shared" si="429"/>
        <v>0</v>
      </c>
      <c r="AO1220">
        <f t="shared" si="430"/>
        <v>0</v>
      </c>
      <c r="AP1220">
        <f t="shared" si="431"/>
        <v>0</v>
      </c>
      <c r="AQ1220">
        <f t="shared" si="432"/>
        <v>0</v>
      </c>
      <c r="AR1220">
        <f t="shared" si="433"/>
        <v>0</v>
      </c>
      <c r="AS1220">
        <f t="shared" si="434"/>
        <v>0</v>
      </c>
      <c r="AT1220">
        <f t="shared" si="435"/>
        <v>0</v>
      </c>
      <c r="AU1220">
        <f t="shared" si="436"/>
        <v>0</v>
      </c>
      <c r="AV1220">
        <f t="shared" si="437"/>
        <v>0</v>
      </c>
      <c r="AW1220">
        <f t="shared" si="438"/>
        <v>0</v>
      </c>
      <c r="AX1220">
        <f t="shared" si="439"/>
        <v>0</v>
      </c>
      <c r="AY1220">
        <f t="shared" si="440"/>
        <v>0</v>
      </c>
      <c r="AZ1220">
        <f t="shared" si="441"/>
        <v>0</v>
      </c>
      <c r="BA1220">
        <f t="shared" si="442"/>
        <v>0</v>
      </c>
    </row>
    <row r="1221" spans="1:53" ht="15" customHeight="1">
      <c r="A1221" s="5"/>
      <c r="B1221" s="6"/>
      <c r="C1221" s="19" t="s">
        <v>7163</v>
      </c>
      <c r="D1221" s="634" t="str">
        <f t="shared" si="443"/>
        <v/>
      </c>
      <c r="E1221" s="669"/>
      <c r="F1221" s="670"/>
      <c r="G1221" s="752" t="str">
        <f t="shared" si="444"/>
        <v/>
      </c>
      <c r="H1221" s="669"/>
      <c r="I1221" s="669"/>
      <c r="J1221" s="669"/>
      <c r="K1221" s="669"/>
      <c r="L1221" s="669"/>
      <c r="M1221" s="669"/>
      <c r="N1221" s="670"/>
      <c r="O1221" s="112"/>
      <c r="P1221" s="112"/>
      <c r="Q1221" s="112"/>
      <c r="R1221" s="112"/>
      <c r="S1221" s="112"/>
      <c r="T1221" s="112"/>
      <c r="U1221" s="112"/>
      <c r="V1221" s="112"/>
      <c r="W1221" s="112"/>
      <c r="X1221" s="112"/>
      <c r="Y1221" s="112"/>
      <c r="Z1221" s="112"/>
      <c r="AA1221" s="112"/>
      <c r="AB1221" s="112"/>
      <c r="AC1221" s="112"/>
      <c r="AD1221" s="112"/>
      <c r="AL1221">
        <f t="shared" si="427"/>
        <v>0</v>
      </c>
      <c r="AM1221">
        <f t="shared" si="428"/>
        <v>0</v>
      </c>
      <c r="AN1221">
        <f t="shared" si="429"/>
        <v>0</v>
      </c>
      <c r="AO1221">
        <f t="shared" si="430"/>
        <v>0</v>
      </c>
      <c r="AP1221">
        <f t="shared" si="431"/>
        <v>0</v>
      </c>
      <c r="AQ1221">
        <f t="shared" si="432"/>
        <v>0</v>
      </c>
      <c r="AR1221">
        <f t="shared" si="433"/>
        <v>0</v>
      </c>
      <c r="AS1221">
        <f t="shared" si="434"/>
        <v>0</v>
      </c>
      <c r="AT1221">
        <f t="shared" si="435"/>
        <v>0</v>
      </c>
      <c r="AU1221">
        <f t="shared" si="436"/>
        <v>0</v>
      </c>
      <c r="AV1221">
        <f t="shared" si="437"/>
        <v>0</v>
      </c>
      <c r="AW1221">
        <f t="shared" si="438"/>
        <v>0</v>
      </c>
      <c r="AX1221">
        <f t="shared" si="439"/>
        <v>0</v>
      </c>
      <c r="AY1221">
        <f t="shared" si="440"/>
        <v>0</v>
      </c>
      <c r="AZ1221">
        <f t="shared" si="441"/>
        <v>0</v>
      </c>
      <c r="BA1221">
        <f t="shared" si="442"/>
        <v>0</v>
      </c>
    </row>
    <row r="1222" spans="1:53" ht="15" customHeight="1">
      <c r="A1222" s="5"/>
      <c r="B1222" s="6"/>
      <c r="C1222" s="19" t="s">
        <v>7164</v>
      </c>
      <c r="D1222" s="634" t="str">
        <f t="shared" si="443"/>
        <v/>
      </c>
      <c r="E1222" s="669"/>
      <c r="F1222" s="670"/>
      <c r="G1222" s="752" t="str">
        <f t="shared" si="444"/>
        <v/>
      </c>
      <c r="H1222" s="669"/>
      <c r="I1222" s="669"/>
      <c r="J1222" s="669"/>
      <c r="K1222" s="669"/>
      <c r="L1222" s="669"/>
      <c r="M1222" s="669"/>
      <c r="N1222" s="670"/>
      <c r="O1222" s="112"/>
      <c r="P1222" s="112"/>
      <c r="Q1222" s="112"/>
      <c r="R1222" s="112"/>
      <c r="S1222" s="112"/>
      <c r="T1222" s="112"/>
      <c r="U1222" s="112"/>
      <c r="V1222" s="112"/>
      <c r="W1222" s="112"/>
      <c r="X1222" s="112"/>
      <c r="Y1222" s="112"/>
      <c r="Z1222" s="112"/>
      <c r="AA1222" s="112"/>
      <c r="AB1222" s="112"/>
      <c r="AC1222" s="112"/>
      <c r="AD1222" s="112"/>
      <c r="AL1222">
        <f t="shared" si="427"/>
        <v>0</v>
      </c>
      <c r="AM1222">
        <f t="shared" si="428"/>
        <v>0</v>
      </c>
      <c r="AN1222">
        <f t="shared" si="429"/>
        <v>0</v>
      </c>
      <c r="AO1222">
        <f t="shared" si="430"/>
        <v>0</v>
      </c>
      <c r="AP1222">
        <f t="shared" si="431"/>
        <v>0</v>
      </c>
      <c r="AQ1222">
        <f t="shared" si="432"/>
        <v>0</v>
      </c>
      <c r="AR1222">
        <f t="shared" si="433"/>
        <v>0</v>
      </c>
      <c r="AS1222">
        <f t="shared" si="434"/>
        <v>0</v>
      </c>
      <c r="AT1222">
        <f t="shared" si="435"/>
        <v>0</v>
      </c>
      <c r="AU1222">
        <f t="shared" si="436"/>
        <v>0</v>
      </c>
      <c r="AV1222">
        <f t="shared" si="437"/>
        <v>0</v>
      </c>
      <c r="AW1222">
        <f t="shared" si="438"/>
        <v>0</v>
      </c>
      <c r="AX1222">
        <f t="shared" si="439"/>
        <v>0</v>
      </c>
      <c r="AY1222">
        <f t="shared" si="440"/>
        <v>0</v>
      </c>
      <c r="AZ1222">
        <f t="shared" si="441"/>
        <v>0</v>
      </c>
      <c r="BA1222">
        <f t="shared" si="442"/>
        <v>0</v>
      </c>
    </row>
    <row r="1223" spans="1:53" ht="15" customHeight="1">
      <c r="A1223" s="5"/>
      <c r="B1223" s="6"/>
      <c r="C1223" s="19" t="s">
        <v>7165</v>
      </c>
      <c r="D1223" s="634" t="str">
        <f t="shared" si="443"/>
        <v/>
      </c>
      <c r="E1223" s="669"/>
      <c r="F1223" s="670"/>
      <c r="G1223" s="752" t="str">
        <f t="shared" si="444"/>
        <v/>
      </c>
      <c r="H1223" s="669"/>
      <c r="I1223" s="669"/>
      <c r="J1223" s="669"/>
      <c r="K1223" s="669"/>
      <c r="L1223" s="669"/>
      <c r="M1223" s="669"/>
      <c r="N1223" s="670"/>
      <c r="O1223" s="112"/>
      <c r="P1223" s="112"/>
      <c r="Q1223" s="112"/>
      <c r="R1223" s="112"/>
      <c r="S1223" s="112"/>
      <c r="T1223" s="112"/>
      <c r="U1223" s="112"/>
      <c r="V1223" s="112"/>
      <c r="W1223" s="112"/>
      <c r="X1223" s="112"/>
      <c r="Y1223" s="112"/>
      <c r="Z1223" s="112"/>
      <c r="AA1223" s="112"/>
      <c r="AB1223" s="112"/>
      <c r="AC1223" s="112"/>
      <c r="AD1223" s="112"/>
      <c r="AL1223">
        <f t="shared" si="427"/>
        <v>0</v>
      </c>
      <c r="AM1223">
        <f t="shared" si="428"/>
        <v>0</v>
      </c>
      <c r="AN1223">
        <f t="shared" si="429"/>
        <v>0</v>
      </c>
      <c r="AO1223">
        <f t="shared" si="430"/>
        <v>0</v>
      </c>
      <c r="AP1223">
        <f t="shared" si="431"/>
        <v>0</v>
      </c>
      <c r="AQ1223">
        <f t="shared" si="432"/>
        <v>0</v>
      </c>
      <c r="AR1223">
        <f t="shared" si="433"/>
        <v>0</v>
      </c>
      <c r="AS1223">
        <f t="shared" si="434"/>
        <v>0</v>
      </c>
      <c r="AT1223">
        <f t="shared" si="435"/>
        <v>0</v>
      </c>
      <c r="AU1223">
        <f t="shared" si="436"/>
        <v>0</v>
      </c>
      <c r="AV1223">
        <f t="shared" si="437"/>
        <v>0</v>
      </c>
      <c r="AW1223">
        <f t="shared" si="438"/>
        <v>0</v>
      </c>
      <c r="AX1223">
        <f t="shared" si="439"/>
        <v>0</v>
      </c>
      <c r="AY1223">
        <f t="shared" si="440"/>
        <v>0</v>
      </c>
      <c r="AZ1223">
        <f t="shared" si="441"/>
        <v>0</v>
      </c>
      <c r="BA1223">
        <f t="shared" si="442"/>
        <v>0</v>
      </c>
    </row>
    <row r="1224" spans="1:53" ht="15" customHeight="1">
      <c r="A1224" s="5"/>
      <c r="B1224" s="6"/>
      <c r="C1224" s="19" t="s">
        <v>7166</v>
      </c>
      <c r="D1224" s="634" t="str">
        <f t="shared" si="443"/>
        <v/>
      </c>
      <c r="E1224" s="669"/>
      <c r="F1224" s="670"/>
      <c r="G1224" s="752" t="str">
        <f t="shared" si="444"/>
        <v/>
      </c>
      <c r="H1224" s="669"/>
      <c r="I1224" s="669"/>
      <c r="J1224" s="669"/>
      <c r="K1224" s="669"/>
      <c r="L1224" s="669"/>
      <c r="M1224" s="669"/>
      <c r="N1224" s="670"/>
      <c r="O1224" s="112"/>
      <c r="P1224" s="112"/>
      <c r="Q1224" s="112"/>
      <c r="R1224" s="112"/>
      <c r="S1224" s="112"/>
      <c r="T1224" s="112"/>
      <c r="U1224" s="112"/>
      <c r="V1224" s="112"/>
      <c r="W1224" s="112"/>
      <c r="X1224" s="112"/>
      <c r="Y1224" s="112"/>
      <c r="Z1224" s="112"/>
      <c r="AA1224" s="112"/>
      <c r="AB1224" s="112"/>
      <c r="AC1224" s="112"/>
      <c r="AD1224" s="112"/>
      <c r="AL1224">
        <f t="shared" si="427"/>
        <v>0</v>
      </c>
      <c r="AM1224">
        <f t="shared" si="428"/>
        <v>0</v>
      </c>
      <c r="AN1224">
        <f t="shared" si="429"/>
        <v>0</v>
      </c>
      <c r="AO1224">
        <f t="shared" si="430"/>
        <v>0</v>
      </c>
      <c r="AP1224">
        <f t="shared" si="431"/>
        <v>0</v>
      </c>
      <c r="AQ1224">
        <f t="shared" si="432"/>
        <v>0</v>
      </c>
      <c r="AR1224">
        <f t="shared" si="433"/>
        <v>0</v>
      </c>
      <c r="AS1224">
        <f t="shared" si="434"/>
        <v>0</v>
      </c>
      <c r="AT1224">
        <f t="shared" si="435"/>
        <v>0</v>
      </c>
      <c r="AU1224">
        <f t="shared" si="436"/>
        <v>0</v>
      </c>
      <c r="AV1224">
        <f t="shared" si="437"/>
        <v>0</v>
      </c>
      <c r="AW1224">
        <f t="shared" si="438"/>
        <v>0</v>
      </c>
      <c r="AX1224">
        <f t="shared" si="439"/>
        <v>0</v>
      </c>
      <c r="AY1224">
        <f t="shared" si="440"/>
        <v>0</v>
      </c>
      <c r="AZ1224">
        <f t="shared" si="441"/>
        <v>0</v>
      </c>
      <c r="BA1224">
        <f t="shared" si="442"/>
        <v>0</v>
      </c>
    </row>
    <row r="1225" spans="1:53" ht="15" customHeight="1">
      <c r="A1225" s="5"/>
      <c r="B1225" s="6"/>
      <c r="C1225" s="19" t="s">
        <v>7167</v>
      </c>
      <c r="D1225" s="634" t="str">
        <f t="shared" si="443"/>
        <v/>
      </c>
      <c r="E1225" s="669"/>
      <c r="F1225" s="670"/>
      <c r="G1225" s="752" t="str">
        <f t="shared" si="444"/>
        <v/>
      </c>
      <c r="H1225" s="669"/>
      <c r="I1225" s="669"/>
      <c r="J1225" s="669"/>
      <c r="K1225" s="669"/>
      <c r="L1225" s="669"/>
      <c r="M1225" s="669"/>
      <c r="N1225" s="670"/>
      <c r="O1225" s="112"/>
      <c r="P1225" s="112"/>
      <c r="Q1225" s="112"/>
      <c r="R1225" s="112"/>
      <c r="S1225" s="112"/>
      <c r="T1225" s="112"/>
      <c r="U1225" s="112"/>
      <c r="V1225" s="112"/>
      <c r="W1225" s="112"/>
      <c r="X1225" s="112"/>
      <c r="Y1225" s="112"/>
      <c r="Z1225" s="112"/>
      <c r="AA1225" s="112"/>
      <c r="AB1225" s="112"/>
      <c r="AC1225" s="112"/>
      <c r="AD1225" s="112"/>
      <c r="AL1225">
        <f t="shared" si="427"/>
        <v>0</v>
      </c>
      <c r="AM1225">
        <f t="shared" si="428"/>
        <v>0</v>
      </c>
      <c r="AN1225">
        <f t="shared" si="429"/>
        <v>0</v>
      </c>
      <c r="AO1225">
        <f t="shared" si="430"/>
        <v>0</v>
      </c>
      <c r="AP1225">
        <f t="shared" si="431"/>
        <v>0</v>
      </c>
      <c r="AQ1225">
        <f t="shared" si="432"/>
        <v>0</v>
      </c>
      <c r="AR1225">
        <f t="shared" si="433"/>
        <v>0</v>
      </c>
      <c r="AS1225">
        <f t="shared" si="434"/>
        <v>0</v>
      </c>
      <c r="AT1225">
        <f t="shared" si="435"/>
        <v>0</v>
      </c>
      <c r="AU1225">
        <f t="shared" si="436"/>
        <v>0</v>
      </c>
      <c r="AV1225">
        <f t="shared" si="437"/>
        <v>0</v>
      </c>
      <c r="AW1225">
        <f t="shared" si="438"/>
        <v>0</v>
      </c>
      <c r="AX1225">
        <f t="shared" si="439"/>
        <v>0</v>
      </c>
      <c r="AY1225">
        <f t="shared" si="440"/>
        <v>0</v>
      </c>
      <c r="AZ1225">
        <f t="shared" si="441"/>
        <v>0</v>
      </c>
      <c r="BA1225">
        <f t="shared" si="442"/>
        <v>0</v>
      </c>
    </row>
    <row r="1226" spans="1:53" ht="15" customHeight="1">
      <c r="A1226" s="5"/>
      <c r="B1226" s="6"/>
      <c r="C1226" s="19" t="s">
        <v>7168</v>
      </c>
      <c r="D1226" s="634" t="str">
        <f t="shared" si="443"/>
        <v/>
      </c>
      <c r="E1226" s="669"/>
      <c r="F1226" s="670"/>
      <c r="G1226" s="752" t="str">
        <f t="shared" si="444"/>
        <v/>
      </c>
      <c r="H1226" s="669"/>
      <c r="I1226" s="669"/>
      <c r="J1226" s="669"/>
      <c r="K1226" s="669"/>
      <c r="L1226" s="669"/>
      <c r="M1226" s="669"/>
      <c r="N1226" s="670"/>
      <c r="O1226" s="112"/>
      <c r="P1226" s="112"/>
      <c r="Q1226" s="112"/>
      <c r="R1226" s="112"/>
      <c r="S1226" s="112"/>
      <c r="T1226" s="112"/>
      <c r="U1226" s="112"/>
      <c r="V1226" s="112"/>
      <c r="W1226" s="112"/>
      <c r="X1226" s="112"/>
      <c r="Y1226" s="112"/>
      <c r="Z1226" s="112"/>
      <c r="AA1226" s="112"/>
      <c r="AB1226" s="112"/>
      <c r="AC1226" s="112"/>
      <c r="AD1226" s="112"/>
      <c r="AL1226">
        <f t="shared" si="427"/>
        <v>0</v>
      </c>
      <c r="AM1226">
        <f t="shared" si="428"/>
        <v>0</v>
      </c>
      <c r="AN1226">
        <f t="shared" si="429"/>
        <v>0</v>
      </c>
      <c r="AO1226">
        <f t="shared" si="430"/>
        <v>0</v>
      </c>
      <c r="AP1226">
        <f t="shared" si="431"/>
        <v>0</v>
      </c>
      <c r="AQ1226">
        <f t="shared" si="432"/>
        <v>0</v>
      </c>
      <c r="AR1226">
        <f t="shared" si="433"/>
        <v>0</v>
      </c>
      <c r="AS1226">
        <f t="shared" si="434"/>
        <v>0</v>
      </c>
      <c r="AT1226">
        <f t="shared" si="435"/>
        <v>0</v>
      </c>
      <c r="AU1226">
        <f t="shared" si="436"/>
        <v>0</v>
      </c>
      <c r="AV1226">
        <f t="shared" si="437"/>
        <v>0</v>
      </c>
      <c r="AW1226">
        <f t="shared" si="438"/>
        <v>0</v>
      </c>
      <c r="AX1226">
        <f t="shared" si="439"/>
        <v>0</v>
      </c>
      <c r="AY1226">
        <f t="shared" si="440"/>
        <v>0</v>
      </c>
      <c r="AZ1226">
        <f t="shared" si="441"/>
        <v>0</v>
      </c>
      <c r="BA1226">
        <f t="shared" si="442"/>
        <v>0</v>
      </c>
    </row>
    <row r="1227" spans="1:53" ht="15" customHeight="1">
      <c r="A1227" s="5"/>
      <c r="B1227" s="6"/>
      <c r="C1227" s="19" t="s">
        <v>7169</v>
      </c>
      <c r="D1227" s="634" t="str">
        <f t="shared" si="443"/>
        <v/>
      </c>
      <c r="E1227" s="669"/>
      <c r="F1227" s="670"/>
      <c r="G1227" s="752" t="str">
        <f t="shared" si="444"/>
        <v/>
      </c>
      <c r="H1227" s="669"/>
      <c r="I1227" s="669"/>
      <c r="J1227" s="669"/>
      <c r="K1227" s="669"/>
      <c r="L1227" s="669"/>
      <c r="M1227" s="669"/>
      <c r="N1227" s="670"/>
      <c r="O1227" s="112"/>
      <c r="P1227" s="112"/>
      <c r="Q1227" s="112"/>
      <c r="R1227" s="112"/>
      <c r="S1227" s="112"/>
      <c r="T1227" s="112"/>
      <c r="U1227" s="112"/>
      <c r="V1227" s="112"/>
      <c r="W1227" s="112"/>
      <c r="X1227" s="112"/>
      <c r="Y1227" s="112"/>
      <c r="Z1227" s="112"/>
      <c r="AA1227" s="112"/>
      <c r="AB1227" s="112"/>
      <c r="AC1227" s="112"/>
      <c r="AD1227" s="112"/>
      <c r="AL1227">
        <f t="shared" si="427"/>
        <v>0</v>
      </c>
      <c r="AM1227">
        <f t="shared" si="428"/>
        <v>0</v>
      </c>
      <c r="AN1227">
        <f t="shared" si="429"/>
        <v>0</v>
      </c>
      <c r="AO1227">
        <f t="shared" si="430"/>
        <v>0</v>
      </c>
      <c r="AP1227">
        <f t="shared" si="431"/>
        <v>0</v>
      </c>
      <c r="AQ1227">
        <f t="shared" si="432"/>
        <v>0</v>
      </c>
      <c r="AR1227">
        <f t="shared" si="433"/>
        <v>0</v>
      </c>
      <c r="AS1227">
        <f t="shared" si="434"/>
        <v>0</v>
      </c>
      <c r="AT1227">
        <f t="shared" si="435"/>
        <v>0</v>
      </c>
      <c r="AU1227">
        <f t="shared" si="436"/>
        <v>0</v>
      </c>
      <c r="AV1227">
        <f t="shared" si="437"/>
        <v>0</v>
      </c>
      <c r="AW1227">
        <f t="shared" si="438"/>
        <v>0</v>
      </c>
      <c r="AX1227">
        <f t="shared" si="439"/>
        <v>0</v>
      </c>
      <c r="AY1227">
        <f t="shared" si="440"/>
        <v>0</v>
      </c>
      <c r="AZ1227">
        <f t="shared" si="441"/>
        <v>0</v>
      </c>
      <c r="BA1227">
        <f t="shared" si="442"/>
        <v>0</v>
      </c>
    </row>
    <row r="1228" spans="1:53" ht="15" customHeight="1">
      <c r="A1228" s="5"/>
      <c r="B1228" s="6"/>
      <c r="C1228" s="19" t="s">
        <v>7170</v>
      </c>
      <c r="D1228" s="634" t="str">
        <f t="shared" si="443"/>
        <v/>
      </c>
      <c r="E1228" s="669"/>
      <c r="F1228" s="670"/>
      <c r="G1228" s="752" t="str">
        <f t="shared" si="444"/>
        <v/>
      </c>
      <c r="H1228" s="669"/>
      <c r="I1228" s="669"/>
      <c r="J1228" s="669"/>
      <c r="K1228" s="669"/>
      <c r="L1228" s="669"/>
      <c r="M1228" s="669"/>
      <c r="N1228" s="670"/>
      <c r="O1228" s="112"/>
      <c r="P1228" s="112"/>
      <c r="Q1228" s="112"/>
      <c r="R1228" s="112"/>
      <c r="S1228" s="112"/>
      <c r="T1228" s="112"/>
      <c r="U1228" s="112"/>
      <c r="V1228" s="112"/>
      <c r="W1228" s="112"/>
      <c r="X1228" s="112"/>
      <c r="Y1228" s="112"/>
      <c r="Z1228" s="112"/>
      <c r="AA1228" s="112"/>
      <c r="AB1228" s="112"/>
      <c r="AC1228" s="112"/>
      <c r="AD1228" s="112"/>
      <c r="AL1228">
        <f t="shared" si="427"/>
        <v>0</v>
      </c>
      <c r="AM1228">
        <f t="shared" si="428"/>
        <v>0</v>
      </c>
      <c r="AN1228">
        <f t="shared" si="429"/>
        <v>0</v>
      </c>
      <c r="AO1228">
        <f t="shared" si="430"/>
        <v>0</v>
      </c>
      <c r="AP1228">
        <f t="shared" si="431"/>
        <v>0</v>
      </c>
      <c r="AQ1228">
        <f t="shared" si="432"/>
        <v>0</v>
      </c>
      <c r="AR1228">
        <f t="shared" si="433"/>
        <v>0</v>
      </c>
      <c r="AS1228">
        <f t="shared" si="434"/>
        <v>0</v>
      </c>
      <c r="AT1228">
        <f t="shared" si="435"/>
        <v>0</v>
      </c>
      <c r="AU1228">
        <f t="shared" si="436"/>
        <v>0</v>
      </c>
      <c r="AV1228">
        <f t="shared" si="437"/>
        <v>0</v>
      </c>
      <c r="AW1228">
        <f t="shared" si="438"/>
        <v>0</v>
      </c>
      <c r="AX1228">
        <f t="shared" si="439"/>
        <v>0</v>
      </c>
      <c r="AY1228">
        <f t="shared" si="440"/>
        <v>0</v>
      </c>
      <c r="AZ1228">
        <f t="shared" si="441"/>
        <v>0</v>
      </c>
      <c r="BA1228">
        <f t="shared" si="442"/>
        <v>0</v>
      </c>
    </row>
    <row r="1229" spans="1:53" ht="15" customHeight="1">
      <c r="A1229" s="5"/>
      <c r="B1229" s="6"/>
      <c r="C1229" s="19" t="s">
        <v>7171</v>
      </c>
      <c r="D1229" s="634" t="str">
        <f t="shared" si="443"/>
        <v/>
      </c>
      <c r="E1229" s="669"/>
      <c r="F1229" s="670"/>
      <c r="G1229" s="752" t="str">
        <f t="shared" si="444"/>
        <v/>
      </c>
      <c r="H1229" s="669"/>
      <c r="I1229" s="669"/>
      <c r="J1229" s="669"/>
      <c r="K1229" s="669"/>
      <c r="L1229" s="669"/>
      <c r="M1229" s="669"/>
      <c r="N1229" s="670"/>
      <c r="O1229" s="112"/>
      <c r="P1229" s="112"/>
      <c r="Q1229" s="112"/>
      <c r="R1229" s="112"/>
      <c r="S1229" s="112"/>
      <c r="T1229" s="112"/>
      <c r="U1229" s="112"/>
      <c r="V1229" s="112"/>
      <c r="W1229" s="112"/>
      <c r="X1229" s="112"/>
      <c r="Y1229" s="112"/>
      <c r="Z1229" s="112"/>
      <c r="AA1229" s="112"/>
      <c r="AB1229" s="112"/>
      <c r="AC1229" s="112"/>
      <c r="AD1229" s="112"/>
      <c r="AL1229">
        <f t="shared" si="427"/>
        <v>0</v>
      </c>
      <c r="AM1229">
        <f t="shared" si="428"/>
        <v>0</v>
      </c>
      <c r="AN1229">
        <f t="shared" si="429"/>
        <v>0</v>
      </c>
      <c r="AO1229">
        <f t="shared" si="430"/>
        <v>0</v>
      </c>
      <c r="AP1229">
        <f t="shared" si="431"/>
        <v>0</v>
      </c>
      <c r="AQ1229">
        <f t="shared" si="432"/>
        <v>0</v>
      </c>
      <c r="AR1229">
        <f t="shared" si="433"/>
        <v>0</v>
      </c>
      <c r="AS1229">
        <f t="shared" si="434"/>
        <v>0</v>
      </c>
      <c r="AT1229">
        <f t="shared" si="435"/>
        <v>0</v>
      </c>
      <c r="AU1229">
        <f t="shared" si="436"/>
        <v>0</v>
      </c>
      <c r="AV1229">
        <f t="shared" si="437"/>
        <v>0</v>
      </c>
      <c r="AW1229">
        <f t="shared" si="438"/>
        <v>0</v>
      </c>
      <c r="AX1229">
        <f t="shared" si="439"/>
        <v>0</v>
      </c>
      <c r="AY1229">
        <f t="shared" si="440"/>
        <v>0</v>
      </c>
      <c r="AZ1229">
        <f t="shared" si="441"/>
        <v>0</v>
      </c>
      <c r="BA1229">
        <f t="shared" si="442"/>
        <v>0</v>
      </c>
    </row>
    <row r="1230" spans="1:53" ht="15" customHeight="1">
      <c r="A1230" s="5"/>
      <c r="B1230" s="6"/>
      <c r="C1230" s="19" t="s">
        <v>7172</v>
      </c>
      <c r="D1230" s="634" t="str">
        <f t="shared" si="443"/>
        <v/>
      </c>
      <c r="E1230" s="669"/>
      <c r="F1230" s="670"/>
      <c r="G1230" s="752" t="str">
        <f t="shared" si="444"/>
        <v/>
      </c>
      <c r="H1230" s="669"/>
      <c r="I1230" s="669"/>
      <c r="J1230" s="669"/>
      <c r="K1230" s="669"/>
      <c r="L1230" s="669"/>
      <c r="M1230" s="669"/>
      <c r="N1230" s="670"/>
      <c r="O1230" s="112"/>
      <c r="P1230" s="112"/>
      <c r="Q1230" s="112"/>
      <c r="R1230" s="112"/>
      <c r="S1230" s="112"/>
      <c r="T1230" s="112"/>
      <c r="U1230" s="112"/>
      <c r="V1230" s="112"/>
      <c r="W1230" s="112"/>
      <c r="X1230" s="112"/>
      <c r="Y1230" s="112"/>
      <c r="Z1230" s="112"/>
      <c r="AA1230" s="112"/>
      <c r="AB1230" s="112"/>
      <c r="AC1230" s="112"/>
      <c r="AD1230" s="112"/>
      <c r="AL1230">
        <f t="shared" si="427"/>
        <v>0</v>
      </c>
      <c r="AM1230">
        <f t="shared" si="428"/>
        <v>0</v>
      </c>
      <c r="AN1230">
        <f t="shared" si="429"/>
        <v>0</v>
      </c>
      <c r="AO1230">
        <f t="shared" si="430"/>
        <v>0</v>
      </c>
      <c r="AP1230">
        <f t="shared" si="431"/>
        <v>0</v>
      </c>
      <c r="AQ1230">
        <f t="shared" si="432"/>
        <v>0</v>
      </c>
      <c r="AR1230">
        <f t="shared" si="433"/>
        <v>0</v>
      </c>
      <c r="AS1230">
        <f t="shared" si="434"/>
        <v>0</v>
      </c>
      <c r="AT1230">
        <f t="shared" si="435"/>
        <v>0</v>
      </c>
      <c r="AU1230">
        <f t="shared" si="436"/>
        <v>0</v>
      </c>
      <c r="AV1230">
        <f t="shared" si="437"/>
        <v>0</v>
      </c>
      <c r="AW1230">
        <f t="shared" si="438"/>
        <v>0</v>
      </c>
      <c r="AX1230">
        <f t="shared" si="439"/>
        <v>0</v>
      </c>
      <c r="AY1230">
        <f t="shared" si="440"/>
        <v>0</v>
      </c>
      <c r="AZ1230">
        <f t="shared" si="441"/>
        <v>0</v>
      </c>
      <c r="BA1230">
        <f t="shared" si="442"/>
        <v>0</v>
      </c>
    </row>
    <row r="1231" spans="1:53" ht="15" customHeight="1">
      <c r="A1231" s="5"/>
      <c r="B1231" s="6"/>
      <c r="C1231" s="19" t="s">
        <v>7173</v>
      </c>
      <c r="D1231" s="634" t="str">
        <f t="shared" si="443"/>
        <v/>
      </c>
      <c r="E1231" s="669"/>
      <c r="F1231" s="670"/>
      <c r="G1231" s="752" t="str">
        <f t="shared" si="444"/>
        <v/>
      </c>
      <c r="H1231" s="669"/>
      <c r="I1231" s="669"/>
      <c r="J1231" s="669"/>
      <c r="K1231" s="669"/>
      <c r="L1231" s="669"/>
      <c r="M1231" s="669"/>
      <c r="N1231" s="670"/>
      <c r="O1231" s="112"/>
      <c r="P1231" s="112"/>
      <c r="Q1231" s="112"/>
      <c r="R1231" s="112"/>
      <c r="S1231" s="112"/>
      <c r="T1231" s="112"/>
      <c r="U1231" s="112"/>
      <c r="V1231" s="112"/>
      <c r="W1231" s="112"/>
      <c r="X1231" s="112"/>
      <c r="Y1231" s="112"/>
      <c r="Z1231" s="112"/>
      <c r="AA1231" s="112"/>
      <c r="AB1231" s="112"/>
      <c r="AC1231" s="112"/>
      <c r="AD1231" s="112"/>
      <c r="AL1231">
        <f t="shared" si="427"/>
        <v>0</v>
      </c>
      <c r="AM1231">
        <f t="shared" si="428"/>
        <v>0</v>
      </c>
      <c r="AN1231">
        <f t="shared" si="429"/>
        <v>0</v>
      </c>
      <c r="AO1231">
        <f t="shared" si="430"/>
        <v>0</v>
      </c>
      <c r="AP1231">
        <f t="shared" si="431"/>
        <v>0</v>
      </c>
      <c r="AQ1231">
        <f t="shared" si="432"/>
        <v>0</v>
      </c>
      <c r="AR1231">
        <f t="shared" si="433"/>
        <v>0</v>
      </c>
      <c r="AS1231">
        <f t="shared" si="434"/>
        <v>0</v>
      </c>
      <c r="AT1231">
        <f t="shared" si="435"/>
        <v>0</v>
      </c>
      <c r="AU1231">
        <f t="shared" si="436"/>
        <v>0</v>
      </c>
      <c r="AV1231">
        <f t="shared" si="437"/>
        <v>0</v>
      </c>
      <c r="AW1231">
        <f t="shared" si="438"/>
        <v>0</v>
      </c>
      <c r="AX1231">
        <f t="shared" si="439"/>
        <v>0</v>
      </c>
      <c r="AY1231">
        <f t="shared" si="440"/>
        <v>0</v>
      </c>
      <c r="AZ1231">
        <f t="shared" si="441"/>
        <v>0</v>
      </c>
      <c r="BA1231">
        <f t="shared" si="442"/>
        <v>0</v>
      </c>
    </row>
    <row r="1232" spans="1:53" ht="15" customHeight="1">
      <c r="A1232" s="5"/>
      <c r="B1232" s="6"/>
      <c r="C1232" s="19" t="s">
        <v>7174</v>
      </c>
      <c r="D1232" s="634" t="str">
        <f t="shared" si="443"/>
        <v/>
      </c>
      <c r="E1232" s="669"/>
      <c r="F1232" s="670"/>
      <c r="G1232" s="752" t="str">
        <f t="shared" si="444"/>
        <v/>
      </c>
      <c r="H1232" s="669"/>
      <c r="I1232" s="669"/>
      <c r="J1232" s="669"/>
      <c r="K1232" s="669"/>
      <c r="L1232" s="669"/>
      <c r="M1232" s="669"/>
      <c r="N1232" s="670"/>
      <c r="O1232" s="112"/>
      <c r="P1232" s="112"/>
      <c r="Q1232" s="112"/>
      <c r="R1232" s="112"/>
      <c r="S1232" s="112"/>
      <c r="T1232" s="112"/>
      <c r="U1232" s="112"/>
      <c r="V1232" s="112"/>
      <c r="W1232" s="112"/>
      <c r="X1232" s="112"/>
      <c r="Y1232" s="112"/>
      <c r="Z1232" s="112"/>
      <c r="AA1232" s="112"/>
      <c r="AB1232" s="112"/>
      <c r="AC1232" s="112"/>
      <c r="AD1232" s="112"/>
      <c r="AL1232">
        <f t="shared" si="427"/>
        <v>0</v>
      </c>
      <c r="AM1232">
        <f t="shared" si="428"/>
        <v>0</v>
      </c>
      <c r="AN1232">
        <f t="shared" si="429"/>
        <v>0</v>
      </c>
      <c r="AO1232">
        <f t="shared" si="430"/>
        <v>0</v>
      </c>
      <c r="AP1232">
        <f t="shared" si="431"/>
        <v>0</v>
      </c>
      <c r="AQ1232">
        <f t="shared" si="432"/>
        <v>0</v>
      </c>
      <c r="AR1232">
        <f t="shared" si="433"/>
        <v>0</v>
      </c>
      <c r="AS1232">
        <f t="shared" si="434"/>
        <v>0</v>
      </c>
      <c r="AT1232">
        <f t="shared" si="435"/>
        <v>0</v>
      </c>
      <c r="AU1232">
        <f t="shared" si="436"/>
        <v>0</v>
      </c>
      <c r="AV1232">
        <f t="shared" si="437"/>
        <v>0</v>
      </c>
      <c r="AW1232">
        <f t="shared" si="438"/>
        <v>0</v>
      </c>
      <c r="AX1232">
        <f t="shared" si="439"/>
        <v>0</v>
      </c>
      <c r="AY1232">
        <f t="shared" si="440"/>
        <v>0</v>
      </c>
      <c r="AZ1232">
        <f t="shared" si="441"/>
        <v>0</v>
      </c>
      <c r="BA1232">
        <f t="shared" si="442"/>
        <v>0</v>
      </c>
    </row>
    <row r="1233" spans="1:53" ht="15" customHeight="1">
      <c r="A1233" s="5"/>
      <c r="B1233" s="6"/>
      <c r="C1233" s="19" t="s">
        <v>7175</v>
      </c>
      <c r="D1233" s="634" t="str">
        <f t="shared" si="443"/>
        <v/>
      </c>
      <c r="E1233" s="669"/>
      <c r="F1233" s="670"/>
      <c r="G1233" s="752" t="str">
        <f t="shared" si="444"/>
        <v/>
      </c>
      <c r="H1233" s="669"/>
      <c r="I1233" s="669"/>
      <c r="J1233" s="669"/>
      <c r="K1233" s="669"/>
      <c r="L1233" s="669"/>
      <c r="M1233" s="669"/>
      <c r="N1233" s="670"/>
      <c r="O1233" s="112"/>
      <c r="P1233" s="112"/>
      <c r="Q1233" s="112"/>
      <c r="R1233" s="112"/>
      <c r="S1233" s="112"/>
      <c r="T1233" s="112"/>
      <c r="U1233" s="112"/>
      <c r="V1233" s="112"/>
      <c r="W1233" s="112"/>
      <c r="X1233" s="112"/>
      <c r="Y1233" s="112"/>
      <c r="Z1233" s="112"/>
      <c r="AA1233" s="112"/>
      <c r="AB1233" s="112"/>
      <c r="AC1233" s="112"/>
      <c r="AD1233" s="112"/>
      <c r="AL1233">
        <f t="shared" si="427"/>
        <v>0</v>
      </c>
      <c r="AM1233">
        <f t="shared" si="428"/>
        <v>0</v>
      </c>
      <c r="AN1233">
        <f t="shared" si="429"/>
        <v>0</v>
      </c>
      <c r="AO1233">
        <f t="shared" si="430"/>
        <v>0</v>
      </c>
      <c r="AP1233">
        <f t="shared" si="431"/>
        <v>0</v>
      </c>
      <c r="AQ1233">
        <f t="shared" si="432"/>
        <v>0</v>
      </c>
      <c r="AR1233">
        <f t="shared" si="433"/>
        <v>0</v>
      </c>
      <c r="AS1233">
        <f t="shared" si="434"/>
        <v>0</v>
      </c>
      <c r="AT1233">
        <f t="shared" si="435"/>
        <v>0</v>
      </c>
      <c r="AU1233">
        <f t="shared" si="436"/>
        <v>0</v>
      </c>
      <c r="AV1233">
        <f t="shared" si="437"/>
        <v>0</v>
      </c>
      <c r="AW1233">
        <f t="shared" si="438"/>
        <v>0</v>
      </c>
      <c r="AX1233">
        <f t="shared" si="439"/>
        <v>0</v>
      </c>
      <c r="AY1233">
        <f t="shared" si="440"/>
        <v>0</v>
      </c>
      <c r="AZ1233">
        <f t="shared" si="441"/>
        <v>0</v>
      </c>
      <c r="BA1233">
        <f t="shared" si="442"/>
        <v>0</v>
      </c>
    </row>
    <row r="1234" spans="1:53" ht="15" customHeight="1">
      <c r="A1234" s="5"/>
      <c r="B1234" s="6"/>
      <c r="C1234" s="19" t="s">
        <v>7176</v>
      </c>
      <c r="D1234" s="634" t="str">
        <f t="shared" si="443"/>
        <v/>
      </c>
      <c r="E1234" s="669"/>
      <c r="F1234" s="670"/>
      <c r="G1234" s="752" t="str">
        <f t="shared" si="444"/>
        <v/>
      </c>
      <c r="H1234" s="669"/>
      <c r="I1234" s="669"/>
      <c r="J1234" s="669"/>
      <c r="K1234" s="669"/>
      <c r="L1234" s="669"/>
      <c r="M1234" s="669"/>
      <c r="N1234" s="670"/>
      <c r="O1234" s="112"/>
      <c r="P1234" s="112"/>
      <c r="Q1234" s="112"/>
      <c r="R1234" s="112"/>
      <c r="S1234" s="112"/>
      <c r="T1234" s="112"/>
      <c r="U1234" s="112"/>
      <c r="V1234" s="112"/>
      <c r="W1234" s="112"/>
      <c r="X1234" s="112"/>
      <c r="Y1234" s="112"/>
      <c r="Z1234" s="112"/>
      <c r="AA1234" s="112"/>
      <c r="AB1234" s="112"/>
      <c r="AC1234" s="112"/>
      <c r="AD1234" s="112"/>
      <c r="AL1234">
        <f t="shared" si="427"/>
        <v>0</v>
      </c>
      <c r="AM1234">
        <f t="shared" si="428"/>
        <v>0</v>
      </c>
      <c r="AN1234">
        <f t="shared" si="429"/>
        <v>0</v>
      </c>
      <c r="AO1234">
        <f t="shared" si="430"/>
        <v>0</v>
      </c>
      <c r="AP1234">
        <f t="shared" si="431"/>
        <v>0</v>
      </c>
      <c r="AQ1234">
        <f t="shared" si="432"/>
        <v>0</v>
      </c>
      <c r="AR1234">
        <f t="shared" si="433"/>
        <v>0</v>
      </c>
      <c r="AS1234">
        <f t="shared" si="434"/>
        <v>0</v>
      </c>
      <c r="AT1234">
        <f t="shared" si="435"/>
        <v>0</v>
      </c>
      <c r="AU1234">
        <f t="shared" si="436"/>
        <v>0</v>
      </c>
      <c r="AV1234">
        <f t="shared" si="437"/>
        <v>0</v>
      </c>
      <c r="AW1234">
        <f t="shared" si="438"/>
        <v>0</v>
      </c>
      <c r="AX1234">
        <f t="shared" si="439"/>
        <v>0</v>
      </c>
      <c r="AY1234">
        <f t="shared" si="440"/>
        <v>0</v>
      </c>
      <c r="AZ1234">
        <f t="shared" si="441"/>
        <v>0</v>
      </c>
      <c r="BA1234">
        <f t="shared" si="442"/>
        <v>0</v>
      </c>
    </row>
    <row r="1235" spans="1:53" ht="15" customHeight="1">
      <c r="A1235" s="5"/>
      <c r="B1235" s="6"/>
      <c r="C1235" s="19" t="s">
        <v>7177</v>
      </c>
      <c r="D1235" s="634" t="str">
        <f t="shared" si="443"/>
        <v/>
      </c>
      <c r="E1235" s="669"/>
      <c r="F1235" s="670"/>
      <c r="G1235" s="752" t="str">
        <f t="shared" si="444"/>
        <v/>
      </c>
      <c r="H1235" s="669"/>
      <c r="I1235" s="669"/>
      <c r="J1235" s="669"/>
      <c r="K1235" s="669"/>
      <c r="L1235" s="669"/>
      <c r="M1235" s="669"/>
      <c r="N1235" s="670"/>
      <c r="O1235" s="112"/>
      <c r="P1235" s="112"/>
      <c r="Q1235" s="112"/>
      <c r="R1235" s="112"/>
      <c r="S1235" s="112"/>
      <c r="T1235" s="112"/>
      <c r="U1235" s="112"/>
      <c r="V1235" s="112"/>
      <c r="W1235" s="112"/>
      <c r="X1235" s="112"/>
      <c r="Y1235" s="112"/>
      <c r="Z1235" s="112"/>
      <c r="AA1235" s="112"/>
      <c r="AB1235" s="112"/>
      <c r="AC1235" s="112"/>
      <c r="AD1235" s="112"/>
      <c r="AL1235">
        <f t="shared" si="427"/>
        <v>0</v>
      </c>
      <c r="AM1235">
        <f t="shared" si="428"/>
        <v>0</v>
      </c>
      <c r="AN1235">
        <f t="shared" si="429"/>
        <v>0</v>
      </c>
      <c r="AO1235">
        <f t="shared" si="430"/>
        <v>0</v>
      </c>
      <c r="AP1235">
        <f t="shared" si="431"/>
        <v>0</v>
      </c>
      <c r="AQ1235">
        <f t="shared" si="432"/>
        <v>0</v>
      </c>
      <c r="AR1235">
        <f t="shared" si="433"/>
        <v>0</v>
      </c>
      <c r="AS1235">
        <f t="shared" si="434"/>
        <v>0</v>
      </c>
      <c r="AT1235">
        <f t="shared" si="435"/>
        <v>0</v>
      </c>
      <c r="AU1235">
        <f t="shared" si="436"/>
        <v>0</v>
      </c>
      <c r="AV1235">
        <f t="shared" si="437"/>
        <v>0</v>
      </c>
      <c r="AW1235">
        <f t="shared" si="438"/>
        <v>0</v>
      </c>
      <c r="AX1235">
        <f t="shared" si="439"/>
        <v>0</v>
      </c>
      <c r="AY1235">
        <f t="shared" si="440"/>
        <v>0</v>
      </c>
      <c r="AZ1235">
        <f t="shared" si="441"/>
        <v>0</v>
      </c>
      <c r="BA1235">
        <f t="shared" si="442"/>
        <v>0</v>
      </c>
    </row>
    <row r="1236" spans="1:53" ht="15" customHeight="1">
      <c r="A1236" s="5"/>
      <c r="B1236" s="6"/>
      <c r="C1236" s="19" t="s">
        <v>7178</v>
      </c>
      <c r="D1236" s="634" t="str">
        <f t="shared" si="443"/>
        <v/>
      </c>
      <c r="E1236" s="669"/>
      <c r="F1236" s="670"/>
      <c r="G1236" s="752" t="str">
        <f t="shared" si="444"/>
        <v/>
      </c>
      <c r="H1236" s="669"/>
      <c r="I1236" s="669"/>
      <c r="J1236" s="669"/>
      <c r="K1236" s="669"/>
      <c r="L1236" s="669"/>
      <c r="M1236" s="669"/>
      <c r="N1236" s="670"/>
      <c r="O1236" s="112"/>
      <c r="P1236" s="112"/>
      <c r="Q1236" s="112"/>
      <c r="R1236" s="112"/>
      <c r="S1236" s="112"/>
      <c r="T1236" s="112"/>
      <c r="U1236" s="112"/>
      <c r="V1236" s="112"/>
      <c r="W1236" s="112"/>
      <c r="X1236" s="112"/>
      <c r="Y1236" s="112"/>
      <c r="Z1236" s="112"/>
      <c r="AA1236" s="112"/>
      <c r="AB1236" s="112"/>
      <c r="AC1236" s="112"/>
      <c r="AD1236" s="112"/>
      <c r="AL1236">
        <f t="shared" ref="AL1236:AL1298" si="445">O1236</f>
        <v>0</v>
      </c>
      <c r="AM1236">
        <f t="shared" ref="AM1236:AM1298" si="446">COUNTIF(P1236:R1236,"NS")</f>
        <v>0</v>
      </c>
      <c r="AN1236">
        <f t="shared" ref="AN1236:AN1298" si="447">SUM(P1236:R1236)</f>
        <v>0</v>
      </c>
      <c r="AO1236">
        <f t="shared" ref="AO1236:AO1298" si="448">IF(COUNTIF(O1236:R1236,"NA")=4,0,IF(OR(AND(AL1236=0,AM1236&gt;0),AND(AL1236="NS",AN1236&gt;0), AND(AL1236="NS", AM1236=0,AN1236=0)), 1, IF(OR(AND(AL1236&gt;0,AM1236&gt;1,AL1236&gt;AN1236), AND(AL1236="NS",AM1236=2), AND(AL1236="NS",AN1236=0,AM1236&gt;0),AL1236=AN1236), 0, 1)))</f>
        <v>0</v>
      </c>
      <c r="AP1236">
        <f t="shared" ref="AP1236:AP1298" si="449">S1236</f>
        <v>0</v>
      </c>
      <c r="AQ1236">
        <f t="shared" ref="AQ1236:AQ1298" si="450">COUNTIF(T1236:V1236,"NS")</f>
        <v>0</v>
      </c>
      <c r="AR1236">
        <f t="shared" ref="AR1236:AR1298" si="451">SUM(T1236:V1236)</f>
        <v>0</v>
      </c>
      <c r="AS1236">
        <f t="shared" ref="AS1236:AS1298" si="452">IF(COUNTIF(S1236:V1236,"NA")=4,0,IF(OR(AND(AP1236=0,AQ1236&gt;0),AND(AP1236="NS",AR1236&gt;0), AND(AP1236="NS", AQ1236=0,AR1236=0)), 1, IF(OR(AND(AP1236&gt;0,AQ1236&gt;1,AP1236&gt;AR1236), AND(AP1236="NS",AQ1236=2), AND(AP1236="NS",AR1236=0,AQ1236&gt;0),AP1236=AR1236), 0, 1)))</f>
        <v>0</v>
      </c>
      <c r="AT1236">
        <f t="shared" ref="AT1236:AT1298" si="453">W1236</f>
        <v>0</v>
      </c>
      <c r="AU1236">
        <f t="shared" ref="AU1236:AU1298" si="454">COUNTIF(X1236:Z1236,"NS")</f>
        <v>0</v>
      </c>
      <c r="AV1236">
        <f t="shared" ref="AV1236:AV1298" si="455">SUM(X1236:Z1236)</f>
        <v>0</v>
      </c>
      <c r="AW1236">
        <f t="shared" ref="AW1236:AW1298" si="456">IF(COUNTIF(W1236:Z1236,"NA")=4,0,IF(OR(AND(AT1236=0,AU1236&gt;0),AND(AT1236="NS",AV1236&gt;0), AND(AT1236="NS", AU1236=0,AV1236=0)), 1, IF(OR(AND(AT1236&gt;0,AU1236&gt;1,AT1236&gt;AV1236), AND(AT1236="NS",AU1236=2), AND(AT1236="NS",AV1236=0,AU1236&gt;0),AT1236=AV1236), 0, 1)))</f>
        <v>0</v>
      </c>
      <c r="AX1236">
        <f t="shared" ref="AX1236:AX1297" si="457">AA1236</f>
        <v>0</v>
      </c>
      <c r="AY1236">
        <f t="shared" ref="AY1236:AY1297" si="458">COUNTIF(AB1236:AD1236,"NS")</f>
        <v>0</v>
      </c>
      <c r="AZ1236">
        <f t="shared" ref="AZ1236:AZ1297" si="459">SUM(AB1236:AD1236)</f>
        <v>0</v>
      </c>
      <c r="BA1236">
        <f t="shared" ref="BA1236:BA1297" si="460">IF(COUNTIF(AA1236:AD1236,"NA")=4,0,IF(OR(AND(AX1236=0,AY1236&gt;0),AND(AX1236="NS",AZ1236&gt;0), AND(AX1236="NS", AY1236=0,AZ1236=0)), 1, IF(OR(AND(AX1236&gt;0,AY1236&gt;1,AX1236&gt;AZ1236), AND(AX1236="NS",AY1236=2), AND(AX1236="NS",AZ1236=0,AY1236&gt;0),AX1236=AZ1236), 0, 1)))</f>
        <v>0</v>
      </c>
    </row>
    <row r="1237" spans="1:53" ht="15" customHeight="1">
      <c r="A1237" s="5"/>
      <c r="B1237" s="6"/>
      <c r="C1237" s="19" t="s">
        <v>7179</v>
      </c>
      <c r="D1237" s="634" t="str">
        <f t="shared" ref="D1237:D1298" si="461">IF(D656="","",D656)</f>
        <v/>
      </c>
      <c r="E1237" s="669"/>
      <c r="F1237" s="670"/>
      <c r="G1237" s="752" t="str">
        <f t="shared" ref="G1237:G1298" si="462">IF(G656="","",G656)</f>
        <v/>
      </c>
      <c r="H1237" s="669"/>
      <c r="I1237" s="669"/>
      <c r="J1237" s="669"/>
      <c r="K1237" s="669"/>
      <c r="L1237" s="669"/>
      <c r="M1237" s="669"/>
      <c r="N1237" s="670"/>
      <c r="O1237" s="112"/>
      <c r="P1237" s="112"/>
      <c r="Q1237" s="112"/>
      <c r="R1237" s="112"/>
      <c r="S1237" s="112"/>
      <c r="T1237" s="112"/>
      <c r="U1237" s="112"/>
      <c r="V1237" s="112"/>
      <c r="W1237" s="112"/>
      <c r="X1237" s="112"/>
      <c r="Y1237" s="112"/>
      <c r="Z1237" s="112"/>
      <c r="AA1237" s="112"/>
      <c r="AB1237" s="112"/>
      <c r="AC1237" s="112"/>
      <c r="AD1237" s="112"/>
      <c r="AL1237">
        <f t="shared" si="445"/>
        <v>0</v>
      </c>
      <c r="AM1237">
        <f t="shared" si="446"/>
        <v>0</v>
      </c>
      <c r="AN1237">
        <f t="shared" si="447"/>
        <v>0</v>
      </c>
      <c r="AO1237">
        <f t="shared" si="448"/>
        <v>0</v>
      </c>
      <c r="AP1237">
        <f t="shared" si="449"/>
        <v>0</v>
      </c>
      <c r="AQ1237">
        <f t="shared" si="450"/>
        <v>0</v>
      </c>
      <c r="AR1237">
        <f t="shared" si="451"/>
        <v>0</v>
      </c>
      <c r="AS1237">
        <f t="shared" si="452"/>
        <v>0</v>
      </c>
      <c r="AT1237">
        <f t="shared" si="453"/>
        <v>0</v>
      </c>
      <c r="AU1237">
        <f t="shared" si="454"/>
        <v>0</v>
      </c>
      <c r="AV1237">
        <f t="shared" si="455"/>
        <v>0</v>
      </c>
      <c r="AW1237">
        <f t="shared" si="456"/>
        <v>0</v>
      </c>
      <c r="AX1237">
        <f t="shared" si="457"/>
        <v>0</v>
      </c>
      <c r="AY1237">
        <f t="shared" si="458"/>
        <v>0</v>
      </c>
      <c r="AZ1237">
        <f t="shared" si="459"/>
        <v>0</v>
      </c>
      <c r="BA1237">
        <f t="shared" si="460"/>
        <v>0</v>
      </c>
    </row>
    <row r="1238" spans="1:53" ht="15" customHeight="1">
      <c r="A1238" s="5"/>
      <c r="B1238" s="6"/>
      <c r="C1238" s="19" t="s">
        <v>7180</v>
      </c>
      <c r="D1238" s="634" t="str">
        <f t="shared" si="461"/>
        <v/>
      </c>
      <c r="E1238" s="669"/>
      <c r="F1238" s="670"/>
      <c r="G1238" s="752" t="str">
        <f t="shared" si="462"/>
        <v/>
      </c>
      <c r="H1238" s="669"/>
      <c r="I1238" s="669"/>
      <c r="J1238" s="669"/>
      <c r="K1238" s="669"/>
      <c r="L1238" s="669"/>
      <c r="M1238" s="669"/>
      <c r="N1238" s="670"/>
      <c r="O1238" s="112"/>
      <c r="P1238" s="112"/>
      <c r="Q1238" s="112"/>
      <c r="R1238" s="112"/>
      <c r="S1238" s="112"/>
      <c r="T1238" s="112"/>
      <c r="U1238" s="112"/>
      <c r="V1238" s="112"/>
      <c r="W1238" s="112"/>
      <c r="X1238" s="112"/>
      <c r="Y1238" s="112"/>
      <c r="Z1238" s="112"/>
      <c r="AA1238" s="112"/>
      <c r="AB1238" s="112"/>
      <c r="AC1238" s="112"/>
      <c r="AD1238" s="112"/>
      <c r="AL1238">
        <f t="shared" si="445"/>
        <v>0</v>
      </c>
      <c r="AM1238">
        <f t="shared" si="446"/>
        <v>0</v>
      </c>
      <c r="AN1238">
        <f t="shared" si="447"/>
        <v>0</v>
      </c>
      <c r="AO1238">
        <f t="shared" si="448"/>
        <v>0</v>
      </c>
      <c r="AP1238">
        <f t="shared" si="449"/>
        <v>0</v>
      </c>
      <c r="AQ1238">
        <f t="shared" si="450"/>
        <v>0</v>
      </c>
      <c r="AR1238">
        <f t="shared" si="451"/>
        <v>0</v>
      </c>
      <c r="AS1238">
        <f t="shared" si="452"/>
        <v>0</v>
      </c>
      <c r="AT1238">
        <f t="shared" si="453"/>
        <v>0</v>
      </c>
      <c r="AU1238">
        <f t="shared" si="454"/>
        <v>0</v>
      </c>
      <c r="AV1238">
        <f t="shared" si="455"/>
        <v>0</v>
      </c>
      <c r="AW1238">
        <f t="shared" si="456"/>
        <v>0</v>
      </c>
      <c r="AX1238">
        <f t="shared" si="457"/>
        <v>0</v>
      </c>
      <c r="AY1238">
        <f t="shared" si="458"/>
        <v>0</v>
      </c>
      <c r="AZ1238">
        <f t="shared" si="459"/>
        <v>0</v>
      </c>
      <c r="BA1238">
        <f t="shared" si="460"/>
        <v>0</v>
      </c>
    </row>
    <row r="1239" spans="1:53" ht="15" customHeight="1">
      <c r="A1239" s="5"/>
      <c r="B1239" s="6"/>
      <c r="C1239" s="19" t="s">
        <v>7181</v>
      </c>
      <c r="D1239" s="634" t="str">
        <f t="shared" si="461"/>
        <v/>
      </c>
      <c r="E1239" s="669"/>
      <c r="F1239" s="670"/>
      <c r="G1239" s="752" t="str">
        <f t="shared" si="462"/>
        <v/>
      </c>
      <c r="H1239" s="669"/>
      <c r="I1239" s="669"/>
      <c r="J1239" s="669"/>
      <c r="K1239" s="669"/>
      <c r="L1239" s="669"/>
      <c r="M1239" s="669"/>
      <c r="N1239" s="670"/>
      <c r="O1239" s="112"/>
      <c r="P1239" s="112"/>
      <c r="Q1239" s="112"/>
      <c r="R1239" s="112"/>
      <c r="S1239" s="112"/>
      <c r="T1239" s="112"/>
      <c r="U1239" s="112"/>
      <c r="V1239" s="112"/>
      <c r="W1239" s="112"/>
      <c r="X1239" s="112"/>
      <c r="Y1239" s="112"/>
      <c r="Z1239" s="112"/>
      <c r="AA1239" s="112"/>
      <c r="AB1239" s="112"/>
      <c r="AC1239" s="112"/>
      <c r="AD1239" s="112"/>
      <c r="AL1239">
        <f t="shared" si="445"/>
        <v>0</v>
      </c>
      <c r="AM1239">
        <f t="shared" si="446"/>
        <v>0</v>
      </c>
      <c r="AN1239">
        <f t="shared" si="447"/>
        <v>0</v>
      </c>
      <c r="AO1239">
        <f t="shared" si="448"/>
        <v>0</v>
      </c>
      <c r="AP1239">
        <f t="shared" si="449"/>
        <v>0</v>
      </c>
      <c r="AQ1239">
        <f t="shared" si="450"/>
        <v>0</v>
      </c>
      <c r="AR1239">
        <f t="shared" si="451"/>
        <v>0</v>
      </c>
      <c r="AS1239">
        <f t="shared" si="452"/>
        <v>0</v>
      </c>
      <c r="AT1239">
        <f t="shared" si="453"/>
        <v>0</v>
      </c>
      <c r="AU1239">
        <f t="shared" si="454"/>
        <v>0</v>
      </c>
      <c r="AV1239">
        <f t="shared" si="455"/>
        <v>0</v>
      </c>
      <c r="AW1239">
        <f t="shared" si="456"/>
        <v>0</v>
      </c>
      <c r="AX1239">
        <f t="shared" si="457"/>
        <v>0</v>
      </c>
      <c r="AY1239">
        <f t="shared" si="458"/>
        <v>0</v>
      </c>
      <c r="AZ1239">
        <f t="shared" si="459"/>
        <v>0</v>
      </c>
      <c r="BA1239">
        <f t="shared" si="460"/>
        <v>0</v>
      </c>
    </row>
    <row r="1240" spans="1:53" ht="15" customHeight="1">
      <c r="A1240" s="5"/>
      <c r="B1240" s="6"/>
      <c r="C1240" s="19" t="s">
        <v>7182</v>
      </c>
      <c r="D1240" s="634" t="str">
        <f t="shared" si="461"/>
        <v/>
      </c>
      <c r="E1240" s="669"/>
      <c r="F1240" s="670"/>
      <c r="G1240" s="752" t="str">
        <f t="shared" si="462"/>
        <v/>
      </c>
      <c r="H1240" s="669"/>
      <c r="I1240" s="669"/>
      <c r="J1240" s="669"/>
      <c r="K1240" s="669"/>
      <c r="L1240" s="669"/>
      <c r="M1240" s="669"/>
      <c r="N1240" s="670"/>
      <c r="O1240" s="112"/>
      <c r="P1240" s="112"/>
      <c r="Q1240" s="112"/>
      <c r="R1240" s="112"/>
      <c r="S1240" s="112"/>
      <c r="T1240" s="112"/>
      <c r="U1240" s="112"/>
      <c r="V1240" s="112"/>
      <c r="W1240" s="112"/>
      <c r="X1240" s="112"/>
      <c r="Y1240" s="112"/>
      <c r="Z1240" s="112"/>
      <c r="AA1240" s="112"/>
      <c r="AB1240" s="112"/>
      <c r="AC1240" s="112"/>
      <c r="AD1240" s="112"/>
      <c r="AL1240">
        <f t="shared" si="445"/>
        <v>0</v>
      </c>
      <c r="AM1240">
        <f t="shared" si="446"/>
        <v>0</v>
      </c>
      <c r="AN1240">
        <f t="shared" si="447"/>
        <v>0</v>
      </c>
      <c r="AO1240">
        <f t="shared" si="448"/>
        <v>0</v>
      </c>
      <c r="AP1240">
        <f t="shared" si="449"/>
        <v>0</v>
      </c>
      <c r="AQ1240">
        <f t="shared" si="450"/>
        <v>0</v>
      </c>
      <c r="AR1240">
        <f t="shared" si="451"/>
        <v>0</v>
      </c>
      <c r="AS1240">
        <f t="shared" si="452"/>
        <v>0</v>
      </c>
      <c r="AT1240">
        <f t="shared" si="453"/>
        <v>0</v>
      </c>
      <c r="AU1240">
        <f t="shared" si="454"/>
        <v>0</v>
      </c>
      <c r="AV1240">
        <f t="shared" si="455"/>
        <v>0</v>
      </c>
      <c r="AW1240">
        <f t="shared" si="456"/>
        <v>0</v>
      </c>
      <c r="AX1240">
        <f t="shared" si="457"/>
        <v>0</v>
      </c>
      <c r="AY1240">
        <f t="shared" si="458"/>
        <v>0</v>
      </c>
      <c r="AZ1240">
        <f t="shared" si="459"/>
        <v>0</v>
      </c>
      <c r="BA1240">
        <f t="shared" si="460"/>
        <v>0</v>
      </c>
    </row>
    <row r="1241" spans="1:53" ht="15" customHeight="1">
      <c r="A1241" s="5"/>
      <c r="B1241" s="6"/>
      <c r="C1241" s="19" t="s">
        <v>7183</v>
      </c>
      <c r="D1241" s="634" t="str">
        <f t="shared" si="461"/>
        <v/>
      </c>
      <c r="E1241" s="669"/>
      <c r="F1241" s="670"/>
      <c r="G1241" s="752" t="str">
        <f t="shared" si="462"/>
        <v/>
      </c>
      <c r="H1241" s="669"/>
      <c r="I1241" s="669"/>
      <c r="J1241" s="669"/>
      <c r="K1241" s="669"/>
      <c r="L1241" s="669"/>
      <c r="M1241" s="669"/>
      <c r="N1241" s="670"/>
      <c r="O1241" s="112"/>
      <c r="P1241" s="112"/>
      <c r="Q1241" s="112"/>
      <c r="R1241" s="112"/>
      <c r="S1241" s="112"/>
      <c r="T1241" s="112"/>
      <c r="U1241" s="112"/>
      <c r="V1241" s="112"/>
      <c r="W1241" s="112"/>
      <c r="X1241" s="112"/>
      <c r="Y1241" s="112"/>
      <c r="Z1241" s="112"/>
      <c r="AA1241" s="112"/>
      <c r="AB1241" s="112"/>
      <c r="AC1241" s="112"/>
      <c r="AD1241" s="112"/>
      <c r="AL1241">
        <f t="shared" si="445"/>
        <v>0</v>
      </c>
      <c r="AM1241">
        <f t="shared" si="446"/>
        <v>0</v>
      </c>
      <c r="AN1241">
        <f t="shared" si="447"/>
        <v>0</v>
      </c>
      <c r="AO1241">
        <f t="shared" si="448"/>
        <v>0</v>
      </c>
      <c r="AP1241">
        <f t="shared" si="449"/>
        <v>0</v>
      </c>
      <c r="AQ1241">
        <f t="shared" si="450"/>
        <v>0</v>
      </c>
      <c r="AR1241">
        <f t="shared" si="451"/>
        <v>0</v>
      </c>
      <c r="AS1241">
        <f t="shared" si="452"/>
        <v>0</v>
      </c>
      <c r="AT1241">
        <f t="shared" si="453"/>
        <v>0</v>
      </c>
      <c r="AU1241">
        <f t="shared" si="454"/>
        <v>0</v>
      </c>
      <c r="AV1241">
        <f t="shared" si="455"/>
        <v>0</v>
      </c>
      <c r="AW1241">
        <f t="shared" si="456"/>
        <v>0</v>
      </c>
      <c r="AX1241">
        <f t="shared" si="457"/>
        <v>0</v>
      </c>
      <c r="AY1241">
        <f t="shared" si="458"/>
        <v>0</v>
      </c>
      <c r="AZ1241">
        <f t="shared" si="459"/>
        <v>0</v>
      </c>
      <c r="BA1241">
        <f t="shared" si="460"/>
        <v>0</v>
      </c>
    </row>
    <row r="1242" spans="1:53" ht="15" customHeight="1">
      <c r="A1242" s="5"/>
      <c r="B1242" s="6"/>
      <c r="C1242" s="19" t="s">
        <v>7184</v>
      </c>
      <c r="D1242" s="634" t="str">
        <f t="shared" si="461"/>
        <v/>
      </c>
      <c r="E1242" s="669"/>
      <c r="F1242" s="670"/>
      <c r="G1242" s="752" t="str">
        <f t="shared" si="462"/>
        <v/>
      </c>
      <c r="H1242" s="669"/>
      <c r="I1242" s="669"/>
      <c r="J1242" s="669"/>
      <c r="K1242" s="669"/>
      <c r="L1242" s="669"/>
      <c r="M1242" s="669"/>
      <c r="N1242" s="670"/>
      <c r="O1242" s="112"/>
      <c r="P1242" s="112"/>
      <c r="Q1242" s="112"/>
      <c r="R1242" s="112"/>
      <c r="S1242" s="112"/>
      <c r="T1242" s="112"/>
      <c r="U1242" s="112"/>
      <c r="V1242" s="112"/>
      <c r="W1242" s="112"/>
      <c r="X1242" s="112"/>
      <c r="Y1242" s="112"/>
      <c r="Z1242" s="112"/>
      <c r="AA1242" s="112"/>
      <c r="AB1242" s="112"/>
      <c r="AC1242" s="112"/>
      <c r="AD1242" s="112"/>
      <c r="AL1242">
        <f t="shared" si="445"/>
        <v>0</v>
      </c>
      <c r="AM1242">
        <f t="shared" si="446"/>
        <v>0</v>
      </c>
      <c r="AN1242">
        <f t="shared" si="447"/>
        <v>0</v>
      </c>
      <c r="AO1242">
        <f t="shared" si="448"/>
        <v>0</v>
      </c>
      <c r="AP1242">
        <f t="shared" si="449"/>
        <v>0</v>
      </c>
      <c r="AQ1242">
        <f t="shared" si="450"/>
        <v>0</v>
      </c>
      <c r="AR1242">
        <f t="shared" si="451"/>
        <v>0</v>
      </c>
      <c r="AS1242">
        <f t="shared" si="452"/>
        <v>0</v>
      </c>
      <c r="AT1242">
        <f t="shared" si="453"/>
        <v>0</v>
      </c>
      <c r="AU1242">
        <f t="shared" si="454"/>
        <v>0</v>
      </c>
      <c r="AV1242">
        <f t="shared" si="455"/>
        <v>0</v>
      </c>
      <c r="AW1242">
        <f t="shared" si="456"/>
        <v>0</v>
      </c>
      <c r="AX1242">
        <f t="shared" si="457"/>
        <v>0</v>
      </c>
      <c r="AY1242">
        <f t="shared" si="458"/>
        <v>0</v>
      </c>
      <c r="AZ1242">
        <f t="shared" si="459"/>
        <v>0</v>
      </c>
      <c r="BA1242">
        <f t="shared" si="460"/>
        <v>0</v>
      </c>
    </row>
    <row r="1243" spans="1:53" ht="15" customHeight="1">
      <c r="A1243" s="5"/>
      <c r="B1243" s="6"/>
      <c r="C1243" s="19" t="s">
        <v>7185</v>
      </c>
      <c r="D1243" s="634" t="str">
        <f t="shared" si="461"/>
        <v/>
      </c>
      <c r="E1243" s="669"/>
      <c r="F1243" s="670"/>
      <c r="G1243" s="752" t="str">
        <f t="shared" si="462"/>
        <v/>
      </c>
      <c r="H1243" s="669"/>
      <c r="I1243" s="669"/>
      <c r="J1243" s="669"/>
      <c r="K1243" s="669"/>
      <c r="L1243" s="669"/>
      <c r="M1243" s="669"/>
      <c r="N1243" s="670"/>
      <c r="O1243" s="112"/>
      <c r="P1243" s="112"/>
      <c r="Q1243" s="112"/>
      <c r="R1243" s="112"/>
      <c r="S1243" s="112"/>
      <c r="T1243" s="112"/>
      <c r="U1243" s="112"/>
      <c r="V1243" s="112"/>
      <c r="W1243" s="112"/>
      <c r="X1243" s="112"/>
      <c r="Y1243" s="112"/>
      <c r="Z1243" s="112"/>
      <c r="AA1243" s="112"/>
      <c r="AB1243" s="112"/>
      <c r="AC1243" s="112"/>
      <c r="AD1243" s="112"/>
      <c r="AL1243">
        <f t="shared" si="445"/>
        <v>0</v>
      </c>
      <c r="AM1243">
        <f t="shared" si="446"/>
        <v>0</v>
      </c>
      <c r="AN1243">
        <f t="shared" si="447"/>
        <v>0</v>
      </c>
      <c r="AO1243">
        <f t="shared" si="448"/>
        <v>0</v>
      </c>
      <c r="AP1243">
        <f t="shared" si="449"/>
        <v>0</v>
      </c>
      <c r="AQ1243">
        <f t="shared" si="450"/>
        <v>0</v>
      </c>
      <c r="AR1243">
        <f t="shared" si="451"/>
        <v>0</v>
      </c>
      <c r="AS1243">
        <f t="shared" si="452"/>
        <v>0</v>
      </c>
      <c r="AT1243">
        <f t="shared" si="453"/>
        <v>0</v>
      </c>
      <c r="AU1243">
        <f t="shared" si="454"/>
        <v>0</v>
      </c>
      <c r="AV1243">
        <f t="shared" si="455"/>
        <v>0</v>
      </c>
      <c r="AW1243">
        <f t="shared" si="456"/>
        <v>0</v>
      </c>
      <c r="AX1243">
        <f t="shared" si="457"/>
        <v>0</v>
      </c>
      <c r="AY1243">
        <f t="shared" si="458"/>
        <v>0</v>
      </c>
      <c r="AZ1243">
        <f t="shared" si="459"/>
        <v>0</v>
      </c>
      <c r="BA1243">
        <f t="shared" si="460"/>
        <v>0</v>
      </c>
    </row>
    <row r="1244" spans="1:53" ht="15" customHeight="1">
      <c r="A1244" s="5"/>
      <c r="B1244" s="6"/>
      <c r="C1244" s="19" t="s">
        <v>7186</v>
      </c>
      <c r="D1244" s="634" t="str">
        <f t="shared" si="461"/>
        <v/>
      </c>
      <c r="E1244" s="669"/>
      <c r="F1244" s="670"/>
      <c r="G1244" s="752" t="str">
        <f t="shared" si="462"/>
        <v/>
      </c>
      <c r="H1244" s="669"/>
      <c r="I1244" s="669"/>
      <c r="J1244" s="669"/>
      <c r="K1244" s="669"/>
      <c r="L1244" s="669"/>
      <c r="M1244" s="669"/>
      <c r="N1244" s="670"/>
      <c r="O1244" s="112"/>
      <c r="P1244" s="112"/>
      <c r="Q1244" s="112"/>
      <c r="R1244" s="112"/>
      <c r="S1244" s="112"/>
      <c r="T1244" s="112"/>
      <c r="U1244" s="112"/>
      <c r="V1244" s="112"/>
      <c r="W1244" s="112"/>
      <c r="X1244" s="112"/>
      <c r="Y1244" s="112"/>
      <c r="Z1244" s="112"/>
      <c r="AA1244" s="112"/>
      <c r="AB1244" s="112"/>
      <c r="AC1244" s="112"/>
      <c r="AD1244" s="112"/>
      <c r="AL1244">
        <f t="shared" si="445"/>
        <v>0</v>
      </c>
      <c r="AM1244">
        <f t="shared" si="446"/>
        <v>0</v>
      </c>
      <c r="AN1244">
        <f t="shared" si="447"/>
        <v>0</v>
      </c>
      <c r="AO1244">
        <f t="shared" si="448"/>
        <v>0</v>
      </c>
      <c r="AP1244">
        <f t="shared" si="449"/>
        <v>0</v>
      </c>
      <c r="AQ1244">
        <f t="shared" si="450"/>
        <v>0</v>
      </c>
      <c r="AR1244">
        <f t="shared" si="451"/>
        <v>0</v>
      </c>
      <c r="AS1244">
        <f t="shared" si="452"/>
        <v>0</v>
      </c>
      <c r="AT1244">
        <f t="shared" si="453"/>
        <v>0</v>
      </c>
      <c r="AU1244">
        <f t="shared" si="454"/>
        <v>0</v>
      </c>
      <c r="AV1244">
        <f t="shared" si="455"/>
        <v>0</v>
      </c>
      <c r="AW1244">
        <f t="shared" si="456"/>
        <v>0</v>
      </c>
      <c r="AX1244">
        <f t="shared" si="457"/>
        <v>0</v>
      </c>
      <c r="AY1244">
        <f t="shared" si="458"/>
        <v>0</v>
      </c>
      <c r="AZ1244">
        <f t="shared" si="459"/>
        <v>0</v>
      </c>
      <c r="BA1244">
        <f t="shared" si="460"/>
        <v>0</v>
      </c>
    </row>
    <row r="1245" spans="1:53" ht="15" customHeight="1">
      <c r="A1245" s="5"/>
      <c r="B1245" s="6"/>
      <c r="C1245" s="19" t="s">
        <v>7187</v>
      </c>
      <c r="D1245" s="634" t="str">
        <f t="shared" si="461"/>
        <v/>
      </c>
      <c r="E1245" s="669"/>
      <c r="F1245" s="670"/>
      <c r="G1245" s="752" t="str">
        <f t="shared" si="462"/>
        <v/>
      </c>
      <c r="H1245" s="669"/>
      <c r="I1245" s="669"/>
      <c r="J1245" s="669"/>
      <c r="K1245" s="669"/>
      <c r="L1245" s="669"/>
      <c r="M1245" s="669"/>
      <c r="N1245" s="670"/>
      <c r="O1245" s="112"/>
      <c r="P1245" s="112"/>
      <c r="Q1245" s="112"/>
      <c r="R1245" s="112"/>
      <c r="S1245" s="112"/>
      <c r="T1245" s="112"/>
      <c r="U1245" s="112"/>
      <c r="V1245" s="112"/>
      <c r="W1245" s="112"/>
      <c r="X1245" s="112"/>
      <c r="Y1245" s="112"/>
      <c r="Z1245" s="112"/>
      <c r="AA1245" s="112"/>
      <c r="AB1245" s="112"/>
      <c r="AC1245" s="112"/>
      <c r="AD1245" s="112"/>
      <c r="AL1245">
        <f t="shared" si="445"/>
        <v>0</v>
      </c>
      <c r="AM1245">
        <f t="shared" si="446"/>
        <v>0</v>
      </c>
      <c r="AN1245">
        <f t="shared" si="447"/>
        <v>0</v>
      </c>
      <c r="AO1245">
        <f t="shared" si="448"/>
        <v>0</v>
      </c>
      <c r="AP1245">
        <f t="shared" si="449"/>
        <v>0</v>
      </c>
      <c r="AQ1245">
        <f t="shared" si="450"/>
        <v>0</v>
      </c>
      <c r="AR1245">
        <f t="shared" si="451"/>
        <v>0</v>
      </c>
      <c r="AS1245">
        <f t="shared" si="452"/>
        <v>0</v>
      </c>
      <c r="AT1245">
        <f t="shared" si="453"/>
        <v>0</v>
      </c>
      <c r="AU1245">
        <f t="shared" si="454"/>
        <v>0</v>
      </c>
      <c r="AV1245">
        <f t="shared" si="455"/>
        <v>0</v>
      </c>
      <c r="AW1245">
        <f t="shared" si="456"/>
        <v>0</v>
      </c>
      <c r="AX1245">
        <f t="shared" si="457"/>
        <v>0</v>
      </c>
      <c r="AY1245">
        <f t="shared" si="458"/>
        <v>0</v>
      </c>
      <c r="AZ1245">
        <f t="shared" si="459"/>
        <v>0</v>
      </c>
      <c r="BA1245">
        <f t="shared" si="460"/>
        <v>0</v>
      </c>
    </row>
    <row r="1246" spans="1:53" ht="15" customHeight="1">
      <c r="A1246" s="5"/>
      <c r="B1246" s="6"/>
      <c r="C1246" s="19" t="s">
        <v>7188</v>
      </c>
      <c r="D1246" s="634" t="str">
        <f t="shared" si="461"/>
        <v/>
      </c>
      <c r="E1246" s="669"/>
      <c r="F1246" s="670"/>
      <c r="G1246" s="752" t="str">
        <f t="shared" si="462"/>
        <v/>
      </c>
      <c r="H1246" s="669"/>
      <c r="I1246" s="669"/>
      <c r="J1246" s="669"/>
      <c r="K1246" s="669"/>
      <c r="L1246" s="669"/>
      <c r="M1246" s="669"/>
      <c r="N1246" s="670"/>
      <c r="O1246" s="112"/>
      <c r="P1246" s="112"/>
      <c r="Q1246" s="112"/>
      <c r="R1246" s="112"/>
      <c r="S1246" s="112"/>
      <c r="T1246" s="112"/>
      <c r="U1246" s="112"/>
      <c r="V1246" s="112"/>
      <c r="W1246" s="112"/>
      <c r="X1246" s="112"/>
      <c r="Y1246" s="112"/>
      <c r="Z1246" s="112"/>
      <c r="AA1246" s="112"/>
      <c r="AB1246" s="112"/>
      <c r="AC1246" s="112"/>
      <c r="AD1246" s="112"/>
      <c r="AL1246">
        <f t="shared" si="445"/>
        <v>0</v>
      </c>
      <c r="AM1246">
        <f t="shared" si="446"/>
        <v>0</v>
      </c>
      <c r="AN1246">
        <f t="shared" si="447"/>
        <v>0</v>
      </c>
      <c r="AO1246">
        <f t="shared" si="448"/>
        <v>0</v>
      </c>
      <c r="AP1246">
        <f t="shared" si="449"/>
        <v>0</v>
      </c>
      <c r="AQ1246">
        <f t="shared" si="450"/>
        <v>0</v>
      </c>
      <c r="AR1246">
        <f t="shared" si="451"/>
        <v>0</v>
      </c>
      <c r="AS1246">
        <f t="shared" si="452"/>
        <v>0</v>
      </c>
      <c r="AT1246">
        <f t="shared" si="453"/>
        <v>0</v>
      </c>
      <c r="AU1246">
        <f t="shared" si="454"/>
        <v>0</v>
      </c>
      <c r="AV1246">
        <f t="shared" si="455"/>
        <v>0</v>
      </c>
      <c r="AW1246">
        <f t="shared" si="456"/>
        <v>0</v>
      </c>
      <c r="AX1246">
        <f t="shared" si="457"/>
        <v>0</v>
      </c>
      <c r="AY1246">
        <f t="shared" si="458"/>
        <v>0</v>
      </c>
      <c r="AZ1246">
        <f t="shared" si="459"/>
        <v>0</v>
      </c>
      <c r="BA1246">
        <f t="shared" si="460"/>
        <v>0</v>
      </c>
    </row>
    <row r="1247" spans="1:53" ht="15" customHeight="1">
      <c r="A1247" s="5"/>
      <c r="B1247" s="6"/>
      <c r="C1247" s="19" t="s">
        <v>7189</v>
      </c>
      <c r="D1247" s="634" t="str">
        <f t="shared" si="461"/>
        <v/>
      </c>
      <c r="E1247" s="669"/>
      <c r="F1247" s="670"/>
      <c r="G1247" s="752" t="str">
        <f t="shared" si="462"/>
        <v/>
      </c>
      <c r="H1247" s="669"/>
      <c r="I1247" s="669"/>
      <c r="J1247" s="669"/>
      <c r="K1247" s="669"/>
      <c r="L1247" s="669"/>
      <c r="M1247" s="669"/>
      <c r="N1247" s="670"/>
      <c r="O1247" s="112"/>
      <c r="P1247" s="112"/>
      <c r="Q1247" s="112"/>
      <c r="R1247" s="112"/>
      <c r="S1247" s="112"/>
      <c r="T1247" s="112"/>
      <c r="U1247" s="112"/>
      <c r="V1247" s="112"/>
      <c r="W1247" s="112"/>
      <c r="X1247" s="112"/>
      <c r="Y1247" s="112"/>
      <c r="Z1247" s="112"/>
      <c r="AA1247" s="112"/>
      <c r="AB1247" s="112"/>
      <c r="AC1247" s="112"/>
      <c r="AD1247" s="112"/>
      <c r="AL1247">
        <f t="shared" si="445"/>
        <v>0</v>
      </c>
      <c r="AM1247">
        <f t="shared" si="446"/>
        <v>0</v>
      </c>
      <c r="AN1247">
        <f t="shared" si="447"/>
        <v>0</v>
      </c>
      <c r="AO1247">
        <f t="shared" si="448"/>
        <v>0</v>
      </c>
      <c r="AP1247">
        <f t="shared" si="449"/>
        <v>0</v>
      </c>
      <c r="AQ1247">
        <f t="shared" si="450"/>
        <v>0</v>
      </c>
      <c r="AR1247">
        <f t="shared" si="451"/>
        <v>0</v>
      </c>
      <c r="AS1247">
        <f t="shared" si="452"/>
        <v>0</v>
      </c>
      <c r="AT1247">
        <f t="shared" si="453"/>
        <v>0</v>
      </c>
      <c r="AU1247">
        <f t="shared" si="454"/>
        <v>0</v>
      </c>
      <c r="AV1247">
        <f t="shared" si="455"/>
        <v>0</v>
      </c>
      <c r="AW1247">
        <f t="shared" si="456"/>
        <v>0</v>
      </c>
      <c r="AX1247">
        <f t="shared" si="457"/>
        <v>0</v>
      </c>
      <c r="AY1247">
        <f t="shared" si="458"/>
        <v>0</v>
      </c>
      <c r="AZ1247">
        <f t="shared" si="459"/>
        <v>0</v>
      </c>
      <c r="BA1247">
        <f t="shared" si="460"/>
        <v>0</v>
      </c>
    </row>
    <row r="1248" spans="1:53" ht="15" customHeight="1">
      <c r="A1248" s="5"/>
      <c r="B1248" s="6"/>
      <c r="C1248" s="19" t="s">
        <v>7190</v>
      </c>
      <c r="D1248" s="634" t="str">
        <f t="shared" si="461"/>
        <v/>
      </c>
      <c r="E1248" s="669"/>
      <c r="F1248" s="670"/>
      <c r="G1248" s="752" t="str">
        <f t="shared" si="462"/>
        <v/>
      </c>
      <c r="H1248" s="669"/>
      <c r="I1248" s="669"/>
      <c r="J1248" s="669"/>
      <c r="K1248" s="669"/>
      <c r="L1248" s="669"/>
      <c r="M1248" s="669"/>
      <c r="N1248" s="670"/>
      <c r="O1248" s="112"/>
      <c r="P1248" s="112"/>
      <c r="Q1248" s="112"/>
      <c r="R1248" s="112"/>
      <c r="S1248" s="112"/>
      <c r="T1248" s="112"/>
      <c r="U1248" s="112"/>
      <c r="V1248" s="112"/>
      <c r="W1248" s="112"/>
      <c r="X1248" s="112"/>
      <c r="Y1248" s="112"/>
      <c r="Z1248" s="112"/>
      <c r="AA1248" s="112"/>
      <c r="AB1248" s="112"/>
      <c r="AC1248" s="112"/>
      <c r="AD1248" s="112"/>
      <c r="AL1248">
        <f t="shared" si="445"/>
        <v>0</v>
      </c>
      <c r="AM1248">
        <f t="shared" si="446"/>
        <v>0</v>
      </c>
      <c r="AN1248">
        <f t="shared" si="447"/>
        <v>0</v>
      </c>
      <c r="AO1248">
        <f t="shared" si="448"/>
        <v>0</v>
      </c>
      <c r="AP1248">
        <f t="shared" si="449"/>
        <v>0</v>
      </c>
      <c r="AQ1248">
        <f t="shared" si="450"/>
        <v>0</v>
      </c>
      <c r="AR1248">
        <f t="shared" si="451"/>
        <v>0</v>
      </c>
      <c r="AS1248">
        <f t="shared" si="452"/>
        <v>0</v>
      </c>
      <c r="AT1248">
        <f t="shared" si="453"/>
        <v>0</v>
      </c>
      <c r="AU1248">
        <f t="shared" si="454"/>
        <v>0</v>
      </c>
      <c r="AV1248">
        <f t="shared" si="455"/>
        <v>0</v>
      </c>
      <c r="AW1248">
        <f t="shared" si="456"/>
        <v>0</v>
      </c>
      <c r="AX1248">
        <f t="shared" si="457"/>
        <v>0</v>
      </c>
      <c r="AY1248">
        <f t="shared" si="458"/>
        <v>0</v>
      </c>
      <c r="AZ1248">
        <f t="shared" si="459"/>
        <v>0</v>
      </c>
      <c r="BA1248">
        <f t="shared" si="460"/>
        <v>0</v>
      </c>
    </row>
    <row r="1249" spans="1:53" ht="15" customHeight="1">
      <c r="A1249" s="5"/>
      <c r="B1249" s="6"/>
      <c r="C1249" s="19" t="s">
        <v>7191</v>
      </c>
      <c r="D1249" s="634" t="str">
        <f t="shared" si="461"/>
        <v/>
      </c>
      <c r="E1249" s="669"/>
      <c r="F1249" s="670"/>
      <c r="G1249" s="752" t="str">
        <f t="shared" si="462"/>
        <v/>
      </c>
      <c r="H1249" s="669"/>
      <c r="I1249" s="669"/>
      <c r="J1249" s="669"/>
      <c r="K1249" s="669"/>
      <c r="L1249" s="669"/>
      <c r="M1249" s="669"/>
      <c r="N1249" s="670"/>
      <c r="O1249" s="112"/>
      <c r="P1249" s="112"/>
      <c r="Q1249" s="112"/>
      <c r="R1249" s="112"/>
      <c r="S1249" s="112"/>
      <c r="T1249" s="112"/>
      <c r="U1249" s="112"/>
      <c r="V1249" s="112"/>
      <c r="W1249" s="112"/>
      <c r="X1249" s="112"/>
      <c r="Y1249" s="112"/>
      <c r="Z1249" s="112"/>
      <c r="AA1249" s="112"/>
      <c r="AB1249" s="112"/>
      <c r="AC1249" s="112"/>
      <c r="AD1249" s="112"/>
      <c r="AL1249">
        <f t="shared" si="445"/>
        <v>0</v>
      </c>
      <c r="AM1249">
        <f t="shared" si="446"/>
        <v>0</v>
      </c>
      <c r="AN1249">
        <f t="shared" si="447"/>
        <v>0</v>
      </c>
      <c r="AO1249">
        <f t="shared" si="448"/>
        <v>0</v>
      </c>
      <c r="AP1249">
        <f t="shared" si="449"/>
        <v>0</v>
      </c>
      <c r="AQ1249">
        <f t="shared" si="450"/>
        <v>0</v>
      </c>
      <c r="AR1249">
        <f t="shared" si="451"/>
        <v>0</v>
      </c>
      <c r="AS1249">
        <f t="shared" si="452"/>
        <v>0</v>
      </c>
      <c r="AT1249">
        <f t="shared" si="453"/>
        <v>0</v>
      </c>
      <c r="AU1249">
        <f t="shared" si="454"/>
        <v>0</v>
      </c>
      <c r="AV1249">
        <f t="shared" si="455"/>
        <v>0</v>
      </c>
      <c r="AW1249">
        <f t="shared" si="456"/>
        <v>0</v>
      </c>
      <c r="AX1249">
        <f t="shared" si="457"/>
        <v>0</v>
      </c>
      <c r="AY1249">
        <f t="shared" si="458"/>
        <v>0</v>
      </c>
      <c r="AZ1249">
        <f t="shared" si="459"/>
        <v>0</v>
      </c>
      <c r="BA1249">
        <f t="shared" si="460"/>
        <v>0</v>
      </c>
    </row>
    <row r="1250" spans="1:53" ht="15" customHeight="1">
      <c r="A1250" s="5"/>
      <c r="B1250" s="6"/>
      <c r="C1250" s="19" t="s">
        <v>7192</v>
      </c>
      <c r="D1250" s="634" t="str">
        <f t="shared" si="461"/>
        <v/>
      </c>
      <c r="E1250" s="669"/>
      <c r="F1250" s="670"/>
      <c r="G1250" s="752" t="str">
        <f t="shared" si="462"/>
        <v/>
      </c>
      <c r="H1250" s="669"/>
      <c r="I1250" s="669"/>
      <c r="J1250" s="669"/>
      <c r="K1250" s="669"/>
      <c r="L1250" s="669"/>
      <c r="M1250" s="669"/>
      <c r="N1250" s="670"/>
      <c r="O1250" s="112"/>
      <c r="P1250" s="112"/>
      <c r="Q1250" s="112"/>
      <c r="R1250" s="112"/>
      <c r="S1250" s="112"/>
      <c r="T1250" s="112"/>
      <c r="U1250" s="112"/>
      <c r="V1250" s="112"/>
      <c r="W1250" s="112"/>
      <c r="X1250" s="112"/>
      <c r="Y1250" s="112"/>
      <c r="Z1250" s="112"/>
      <c r="AA1250" s="112"/>
      <c r="AB1250" s="112"/>
      <c r="AC1250" s="112"/>
      <c r="AD1250" s="112"/>
      <c r="AL1250">
        <f t="shared" si="445"/>
        <v>0</v>
      </c>
      <c r="AM1250">
        <f t="shared" si="446"/>
        <v>0</v>
      </c>
      <c r="AN1250">
        <f t="shared" si="447"/>
        <v>0</v>
      </c>
      <c r="AO1250">
        <f t="shared" si="448"/>
        <v>0</v>
      </c>
      <c r="AP1250">
        <f t="shared" si="449"/>
        <v>0</v>
      </c>
      <c r="AQ1250">
        <f t="shared" si="450"/>
        <v>0</v>
      </c>
      <c r="AR1250">
        <f t="shared" si="451"/>
        <v>0</v>
      </c>
      <c r="AS1250">
        <f t="shared" si="452"/>
        <v>0</v>
      </c>
      <c r="AT1250">
        <f t="shared" si="453"/>
        <v>0</v>
      </c>
      <c r="AU1250">
        <f t="shared" si="454"/>
        <v>0</v>
      </c>
      <c r="AV1250">
        <f t="shared" si="455"/>
        <v>0</v>
      </c>
      <c r="AW1250">
        <f t="shared" si="456"/>
        <v>0</v>
      </c>
      <c r="AX1250">
        <f t="shared" si="457"/>
        <v>0</v>
      </c>
      <c r="AY1250">
        <f t="shared" si="458"/>
        <v>0</v>
      </c>
      <c r="AZ1250">
        <f t="shared" si="459"/>
        <v>0</v>
      </c>
      <c r="BA1250">
        <f t="shared" si="460"/>
        <v>0</v>
      </c>
    </row>
    <row r="1251" spans="1:53" ht="15" customHeight="1">
      <c r="A1251" s="5"/>
      <c r="B1251" s="6"/>
      <c r="C1251" s="19" t="s">
        <v>7193</v>
      </c>
      <c r="D1251" s="634" t="str">
        <f t="shared" si="461"/>
        <v/>
      </c>
      <c r="E1251" s="669"/>
      <c r="F1251" s="670"/>
      <c r="G1251" s="752" t="str">
        <f t="shared" si="462"/>
        <v/>
      </c>
      <c r="H1251" s="669"/>
      <c r="I1251" s="669"/>
      <c r="J1251" s="669"/>
      <c r="K1251" s="669"/>
      <c r="L1251" s="669"/>
      <c r="M1251" s="669"/>
      <c r="N1251" s="670"/>
      <c r="O1251" s="112"/>
      <c r="P1251" s="112"/>
      <c r="Q1251" s="112"/>
      <c r="R1251" s="112"/>
      <c r="S1251" s="112"/>
      <c r="T1251" s="112"/>
      <c r="U1251" s="112"/>
      <c r="V1251" s="112"/>
      <c r="W1251" s="112"/>
      <c r="X1251" s="112"/>
      <c r="Y1251" s="112"/>
      <c r="Z1251" s="112"/>
      <c r="AA1251" s="112"/>
      <c r="AB1251" s="112"/>
      <c r="AC1251" s="112"/>
      <c r="AD1251" s="112"/>
      <c r="AL1251">
        <f t="shared" si="445"/>
        <v>0</v>
      </c>
      <c r="AM1251">
        <f t="shared" si="446"/>
        <v>0</v>
      </c>
      <c r="AN1251">
        <f t="shared" si="447"/>
        <v>0</v>
      </c>
      <c r="AO1251">
        <f t="shared" si="448"/>
        <v>0</v>
      </c>
      <c r="AP1251">
        <f t="shared" si="449"/>
        <v>0</v>
      </c>
      <c r="AQ1251">
        <f t="shared" si="450"/>
        <v>0</v>
      </c>
      <c r="AR1251">
        <f t="shared" si="451"/>
        <v>0</v>
      </c>
      <c r="AS1251">
        <f t="shared" si="452"/>
        <v>0</v>
      </c>
      <c r="AT1251">
        <f t="shared" si="453"/>
        <v>0</v>
      </c>
      <c r="AU1251">
        <f t="shared" si="454"/>
        <v>0</v>
      </c>
      <c r="AV1251">
        <f t="shared" si="455"/>
        <v>0</v>
      </c>
      <c r="AW1251">
        <f t="shared" si="456"/>
        <v>0</v>
      </c>
      <c r="AX1251">
        <f t="shared" si="457"/>
        <v>0</v>
      </c>
      <c r="AY1251">
        <f t="shared" si="458"/>
        <v>0</v>
      </c>
      <c r="AZ1251">
        <f t="shared" si="459"/>
        <v>0</v>
      </c>
      <c r="BA1251">
        <f t="shared" si="460"/>
        <v>0</v>
      </c>
    </row>
    <row r="1252" spans="1:53" ht="15" customHeight="1">
      <c r="A1252" s="5"/>
      <c r="B1252" s="6"/>
      <c r="C1252" s="19" t="s">
        <v>7194</v>
      </c>
      <c r="D1252" s="634" t="str">
        <f t="shared" si="461"/>
        <v/>
      </c>
      <c r="E1252" s="669"/>
      <c r="F1252" s="670"/>
      <c r="G1252" s="752" t="str">
        <f t="shared" si="462"/>
        <v/>
      </c>
      <c r="H1252" s="669"/>
      <c r="I1252" s="669"/>
      <c r="J1252" s="669"/>
      <c r="K1252" s="669"/>
      <c r="L1252" s="669"/>
      <c r="M1252" s="669"/>
      <c r="N1252" s="670"/>
      <c r="O1252" s="112"/>
      <c r="P1252" s="112"/>
      <c r="Q1252" s="112"/>
      <c r="R1252" s="112"/>
      <c r="S1252" s="112"/>
      <c r="T1252" s="112"/>
      <c r="U1252" s="112"/>
      <c r="V1252" s="112"/>
      <c r="W1252" s="112"/>
      <c r="X1252" s="112"/>
      <c r="Y1252" s="112"/>
      <c r="Z1252" s="112"/>
      <c r="AA1252" s="112"/>
      <c r="AB1252" s="112"/>
      <c r="AC1252" s="112"/>
      <c r="AD1252" s="112"/>
      <c r="AL1252">
        <f t="shared" si="445"/>
        <v>0</v>
      </c>
      <c r="AM1252">
        <f t="shared" si="446"/>
        <v>0</v>
      </c>
      <c r="AN1252">
        <f t="shared" si="447"/>
        <v>0</v>
      </c>
      <c r="AO1252">
        <f t="shared" si="448"/>
        <v>0</v>
      </c>
      <c r="AP1252">
        <f t="shared" si="449"/>
        <v>0</v>
      </c>
      <c r="AQ1252">
        <f t="shared" si="450"/>
        <v>0</v>
      </c>
      <c r="AR1252">
        <f t="shared" si="451"/>
        <v>0</v>
      </c>
      <c r="AS1252">
        <f t="shared" si="452"/>
        <v>0</v>
      </c>
      <c r="AT1252">
        <f t="shared" si="453"/>
        <v>0</v>
      </c>
      <c r="AU1252">
        <f t="shared" si="454"/>
        <v>0</v>
      </c>
      <c r="AV1252">
        <f t="shared" si="455"/>
        <v>0</v>
      </c>
      <c r="AW1252">
        <f t="shared" si="456"/>
        <v>0</v>
      </c>
      <c r="AX1252">
        <f t="shared" si="457"/>
        <v>0</v>
      </c>
      <c r="AY1252">
        <f t="shared" si="458"/>
        <v>0</v>
      </c>
      <c r="AZ1252">
        <f t="shared" si="459"/>
        <v>0</v>
      </c>
      <c r="BA1252">
        <f t="shared" si="460"/>
        <v>0</v>
      </c>
    </row>
    <row r="1253" spans="1:53" ht="15" customHeight="1">
      <c r="A1253" s="5"/>
      <c r="B1253" s="6"/>
      <c r="C1253" s="19" t="s">
        <v>7195</v>
      </c>
      <c r="D1253" s="634" t="str">
        <f t="shared" si="461"/>
        <v/>
      </c>
      <c r="E1253" s="669"/>
      <c r="F1253" s="670"/>
      <c r="G1253" s="752" t="str">
        <f t="shared" si="462"/>
        <v/>
      </c>
      <c r="H1253" s="669"/>
      <c r="I1253" s="669"/>
      <c r="J1253" s="669"/>
      <c r="K1253" s="669"/>
      <c r="L1253" s="669"/>
      <c r="M1253" s="669"/>
      <c r="N1253" s="670"/>
      <c r="O1253" s="112"/>
      <c r="P1253" s="112"/>
      <c r="Q1253" s="112"/>
      <c r="R1253" s="112"/>
      <c r="S1253" s="112"/>
      <c r="T1253" s="112"/>
      <c r="U1253" s="112"/>
      <c r="V1253" s="112"/>
      <c r="W1253" s="112"/>
      <c r="X1253" s="112"/>
      <c r="Y1253" s="112"/>
      <c r="Z1253" s="112"/>
      <c r="AA1253" s="112"/>
      <c r="AB1253" s="112"/>
      <c r="AC1253" s="112"/>
      <c r="AD1253" s="112"/>
      <c r="AL1253">
        <f t="shared" si="445"/>
        <v>0</v>
      </c>
      <c r="AM1253">
        <f t="shared" si="446"/>
        <v>0</v>
      </c>
      <c r="AN1253">
        <f t="shared" si="447"/>
        <v>0</v>
      </c>
      <c r="AO1253">
        <f t="shared" si="448"/>
        <v>0</v>
      </c>
      <c r="AP1253">
        <f t="shared" si="449"/>
        <v>0</v>
      </c>
      <c r="AQ1253">
        <f t="shared" si="450"/>
        <v>0</v>
      </c>
      <c r="AR1253">
        <f t="shared" si="451"/>
        <v>0</v>
      </c>
      <c r="AS1253">
        <f t="shared" si="452"/>
        <v>0</v>
      </c>
      <c r="AT1253">
        <f t="shared" si="453"/>
        <v>0</v>
      </c>
      <c r="AU1253">
        <f t="shared" si="454"/>
        <v>0</v>
      </c>
      <c r="AV1253">
        <f t="shared" si="455"/>
        <v>0</v>
      </c>
      <c r="AW1253">
        <f t="shared" si="456"/>
        <v>0</v>
      </c>
      <c r="AX1253">
        <f t="shared" si="457"/>
        <v>0</v>
      </c>
      <c r="AY1253">
        <f t="shared" si="458"/>
        <v>0</v>
      </c>
      <c r="AZ1253">
        <f t="shared" si="459"/>
        <v>0</v>
      </c>
      <c r="BA1253">
        <f t="shared" si="460"/>
        <v>0</v>
      </c>
    </row>
    <row r="1254" spans="1:53" ht="15" customHeight="1">
      <c r="A1254" s="5"/>
      <c r="B1254" s="6"/>
      <c r="C1254" s="19" t="s">
        <v>7196</v>
      </c>
      <c r="D1254" s="634" t="str">
        <f t="shared" si="461"/>
        <v/>
      </c>
      <c r="E1254" s="669"/>
      <c r="F1254" s="670"/>
      <c r="G1254" s="752" t="str">
        <f t="shared" si="462"/>
        <v/>
      </c>
      <c r="H1254" s="669"/>
      <c r="I1254" s="669"/>
      <c r="J1254" s="669"/>
      <c r="K1254" s="669"/>
      <c r="L1254" s="669"/>
      <c r="M1254" s="669"/>
      <c r="N1254" s="670"/>
      <c r="O1254" s="112"/>
      <c r="P1254" s="112"/>
      <c r="Q1254" s="112"/>
      <c r="R1254" s="112"/>
      <c r="S1254" s="112"/>
      <c r="T1254" s="112"/>
      <c r="U1254" s="112"/>
      <c r="V1254" s="112"/>
      <c r="W1254" s="112"/>
      <c r="X1254" s="112"/>
      <c r="Y1254" s="112"/>
      <c r="Z1254" s="112"/>
      <c r="AA1254" s="112"/>
      <c r="AB1254" s="112"/>
      <c r="AC1254" s="112"/>
      <c r="AD1254" s="112"/>
      <c r="AL1254">
        <f t="shared" si="445"/>
        <v>0</v>
      </c>
      <c r="AM1254">
        <f t="shared" si="446"/>
        <v>0</v>
      </c>
      <c r="AN1254">
        <f t="shared" si="447"/>
        <v>0</v>
      </c>
      <c r="AO1254">
        <f t="shared" si="448"/>
        <v>0</v>
      </c>
      <c r="AP1254">
        <f t="shared" si="449"/>
        <v>0</v>
      </c>
      <c r="AQ1254">
        <f t="shared" si="450"/>
        <v>0</v>
      </c>
      <c r="AR1254">
        <f t="shared" si="451"/>
        <v>0</v>
      </c>
      <c r="AS1254">
        <f t="shared" si="452"/>
        <v>0</v>
      </c>
      <c r="AT1254">
        <f t="shared" si="453"/>
        <v>0</v>
      </c>
      <c r="AU1254">
        <f t="shared" si="454"/>
        <v>0</v>
      </c>
      <c r="AV1254">
        <f t="shared" si="455"/>
        <v>0</v>
      </c>
      <c r="AW1254">
        <f t="shared" si="456"/>
        <v>0</v>
      </c>
      <c r="AX1254">
        <f t="shared" si="457"/>
        <v>0</v>
      </c>
      <c r="AY1254">
        <f t="shared" si="458"/>
        <v>0</v>
      </c>
      <c r="AZ1254">
        <f t="shared" si="459"/>
        <v>0</v>
      </c>
      <c r="BA1254">
        <f t="shared" si="460"/>
        <v>0</v>
      </c>
    </row>
    <row r="1255" spans="1:53" ht="15" customHeight="1">
      <c r="A1255" s="5"/>
      <c r="B1255" s="6"/>
      <c r="C1255" s="19" t="s">
        <v>7197</v>
      </c>
      <c r="D1255" s="634" t="str">
        <f t="shared" si="461"/>
        <v/>
      </c>
      <c r="E1255" s="669"/>
      <c r="F1255" s="670"/>
      <c r="G1255" s="752" t="str">
        <f t="shared" si="462"/>
        <v/>
      </c>
      <c r="H1255" s="669"/>
      <c r="I1255" s="669"/>
      <c r="J1255" s="669"/>
      <c r="K1255" s="669"/>
      <c r="L1255" s="669"/>
      <c r="M1255" s="669"/>
      <c r="N1255" s="670"/>
      <c r="O1255" s="112"/>
      <c r="P1255" s="112"/>
      <c r="Q1255" s="112"/>
      <c r="R1255" s="112"/>
      <c r="S1255" s="112"/>
      <c r="T1255" s="112"/>
      <c r="U1255" s="112"/>
      <c r="V1255" s="112"/>
      <c r="W1255" s="112"/>
      <c r="X1255" s="112"/>
      <c r="Y1255" s="112"/>
      <c r="Z1255" s="112"/>
      <c r="AA1255" s="112"/>
      <c r="AB1255" s="112"/>
      <c r="AC1255" s="112"/>
      <c r="AD1255" s="112"/>
      <c r="AL1255">
        <f t="shared" si="445"/>
        <v>0</v>
      </c>
      <c r="AM1255">
        <f t="shared" si="446"/>
        <v>0</v>
      </c>
      <c r="AN1255">
        <f t="shared" si="447"/>
        <v>0</v>
      </c>
      <c r="AO1255">
        <f t="shared" si="448"/>
        <v>0</v>
      </c>
      <c r="AP1255">
        <f t="shared" si="449"/>
        <v>0</v>
      </c>
      <c r="AQ1255">
        <f t="shared" si="450"/>
        <v>0</v>
      </c>
      <c r="AR1255">
        <f t="shared" si="451"/>
        <v>0</v>
      </c>
      <c r="AS1255">
        <f t="shared" si="452"/>
        <v>0</v>
      </c>
      <c r="AT1255">
        <f t="shared" si="453"/>
        <v>0</v>
      </c>
      <c r="AU1255">
        <f t="shared" si="454"/>
        <v>0</v>
      </c>
      <c r="AV1255">
        <f t="shared" si="455"/>
        <v>0</v>
      </c>
      <c r="AW1255">
        <f t="shared" si="456"/>
        <v>0</v>
      </c>
      <c r="AX1255">
        <f t="shared" si="457"/>
        <v>0</v>
      </c>
      <c r="AY1255">
        <f t="shared" si="458"/>
        <v>0</v>
      </c>
      <c r="AZ1255">
        <f t="shared" si="459"/>
        <v>0</v>
      </c>
      <c r="BA1255">
        <f t="shared" si="460"/>
        <v>0</v>
      </c>
    </row>
    <row r="1256" spans="1:53" ht="15" customHeight="1">
      <c r="A1256" s="5"/>
      <c r="B1256" s="6"/>
      <c r="C1256" s="19" t="s">
        <v>7198</v>
      </c>
      <c r="D1256" s="634" t="str">
        <f t="shared" si="461"/>
        <v/>
      </c>
      <c r="E1256" s="669"/>
      <c r="F1256" s="670"/>
      <c r="G1256" s="752" t="str">
        <f t="shared" si="462"/>
        <v/>
      </c>
      <c r="H1256" s="669"/>
      <c r="I1256" s="669"/>
      <c r="J1256" s="669"/>
      <c r="K1256" s="669"/>
      <c r="L1256" s="669"/>
      <c r="M1256" s="669"/>
      <c r="N1256" s="670"/>
      <c r="O1256" s="112"/>
      <c r="P1256" s="112"/>
      <c r="Q1256" s="112"/>
      <c r="R1256" s="112"/>
      <c r="S1256" s="112"/>
      <c r="T1256" s="112"/>
      <c r="U1256" s="112"/>
      <c r="V1256" s="112"/>
      <c r="W1256" s="112"/>
      <c r="X1256" s="112"/>
      <c r="Y1256" s="112"/>
      <c r="Z1256" s="112"/>
      <c r="AA1256" s="112"/>
      <c r="AB1256" s="112"/>
      <c r="AC1256" s="112"/>
      <c r="AD1256" s="112"/>
      <c r="AL1256">
        <f t="shared" si="445"/>
        <v>0</v>
      </c>
      <c r="AM1256">
        <f t="shared" si="446"/>
        <v>0</v>
      </c>
      <c r="AN1256">
        <f t="shared" si="447"/>
        <v>0</v>
      </c>
      <c r="AO1256">
        <f t="shared" si="448"/>
        <v>0</v>
      </c>
      <c r="AP1256">
        <f t="shared" si="449"/>
        <v>0</v>
      </c>
      <c r="AQ1256">
        <f t="shared" si="450"/>
        <v>0</v>
      </c>
      <c r="AR1256">
        <f t="shared" si="451"/>
        <v>0</v>
      </c>
      <c r="AS1256">
        <f t="shared" si="452"/>
        <v>0</v>
      </c>
      <c r="AT1256">
        <f t="shared" si="453"/>
        <v>0</v>
      </c>
      <c r="AU1256">
        <f t="shared" si="454"/>
        <v>0</v>
      </c>
      <c r="AV1256">
        <f t="shared" si="455"/>
        <v>0</v>
      </c>
      <c r="AW1256">
        <f t="shared" si="456"/>
        <v>0</v>
      </c>
      <c r="AX1256">
        <f t="shared" si="457"/>
        <v>0</v>
      </c>
      <c r="AY1256">
        <f t="shared" si="458"/>
        <v>0</v>
      </c>
      <c r="AZ1256">
        <f t="shared" si="459"/>
        <v>0</v>
      </c>
      <c r="BA1256">
        <f t="shared" si="460"/>
        <v>0</v>
      </c>
    </row>
    <row r="1257" spans="1:53" ht="15" customHeight="1">
      <c r="A1257" s="5"/>
      <c r="B1257" s="6"/>
      <c r="C1257" s="19" t="s">
        <v>7199</v>
      </c>
      <c r="D1257" s="634" t="str">
        <f t="shared" si="461"/>
        <v/>
      </c>
      <c r="E1257" s="669"/>
      <c r="F1257" s="670"/>
      <c r="G1257" s="752" t="str">
        <f t="shared" si="462"/>
        <v/>
      </c>
      <c r="H1257" s="669"/>
      <c r="I1257" s="669"/>
      <c r="J1257" s="669"/>
      <c r="K1257" s="669"/>
      <c r="L1257" s="669"/>
      <c r="M1257" s="669"/>
      <c r="N1257" s="670"/>
      <c r="O1257" s="112"/>
      <c r="P1257" s="112"/>
      <c r="Q1257" s="112"/>
      <c r="R1257" s="112"/>
      <c r="S1257" s="112"/>
      <c r="T1257" s="112"/>
      <c r="U1257" s="112"/>
      <c r="V1257" s="112"/>
      <c r="W1257" s="112"/>
      <c r="X1257" s="112"/>
      <c r="Y1257" s="112"/>
      <c r="Z1257" s="112"/>
      <c r="AA1257" s="112"/>
      <c r="AB1257" s="112"/>
      <c r="AC1257" s="112"/>
      <c r="AD1257" s="112"/>
      <c r="AL1257">
        <f t="shared" si="445"/>
        <v>0</v>
      </c>
      <c r="AM1257">
        <f t="shared" si="446"/>
        <v>0</v>
      </c>
      <c r="AN1257">
        <f t="shared" si="447"/>
        <v>0</v>
      </c>
      <c r="AO1257">
        <f t="shared" si="448"/>
        <v>0</v>
      </c>
      <c r="AP1257">
        <f t="shared" si="449"/>
        <v>0</v>
      </c>
      <c r="AQ1257">
        <f t="shared" si="450"/>
        <v>0</v>
      </c>
      <c r="AR1257">
        <f t="shared" si="451"/>
        <v>0</v>
      </c>
      <c r="AS1257">
        <f t="shared" si="452"/>
        <v>0</v>
      </c>
      <c r="AT1257">
        <f t="shared" si="453"/>
        <v>0</v>
      </c>
      <c r="AU1257">
        <f t="shared" si="454"/>
        <v>0</v>
      </c>
      <c r="AV1257">
        <f t="shared" si="455"/>
        <v>0</v>
      </c>
      <c r="AW1257">
        <f t="shared" si="456"/>
        <v>0</v>
      </c>
      <c r="AX1257">
        <f t="shared" si="457"/>
        <v>0</v>
      </c>
      <c r="AY1257">
        <f t="shared" si="458"/>
        <v>0</v>
      </c>
      <c r="AZ1257">
        <f t="shared" si="459"/>
        <v>0</v>
      </c>
      <c r="BA1257">
        <f t="shared" si="460"/>
        <v>0</v>
      </c>
    </row>
    <row r="1258" spans="1:53" ht="15" customHeight="1">
      <c r="A1258" s="5"/>
      <c r="B1258" s="6"/>
      <c r="C1258" s="19" t="s">
        <v>7200</v>
      </c>
      <c r="D1258" s="634" t="str">
        <f t="shared" si="461"/>
        <v/>
      </c>
      <c r="E1258" s="669"/>
      <c r="F1258" s="670"/>
      <c r="G1258" s="752" t="str">
        <f t="shared" si="462"/>
        <v/>
      </c>
      <c r="H1258" s="669"/>
      <c r="I1258" s="669"/>
      <c r="J1258" s="669"/>
      <c r="K1258" s="669"/>
      <c r="L1258" s="669"/>
      <c r="M1258" s="669"/>
      <c r="N1258" s="670"/>
      <c r="O1258" s="112"/>
      <c r="P1258" s="112"/>
      <c r="Q1258" s="112"/>
      <c r="R1258" s="112"/>
      <c r="S1258" s="112"/>
      <c r="T1258" s="112"/>
      <c r="U1258" s="112"/>
      <c r="V1258" s="112"/>
      <c r="W1258" s="112"/>
      <c r="X1258" s="112"/>
      <c r="Y1258" s="112"/>
      <c r="Z1258" s="112"/>
      <c r="AA1258" s="112"/>
      <c r="AB1258" s="112"/>
      <c r="AC1258" s="112"/>
      <c r="AD1258" s="112"/>
      <c r="AL1258">
        <f t="shared" si="445"/>
        <v>0</v>
      </c>
      <c r="AM1258">
        <f t="shared" si="446"/>
        <v>0</v>
      </c>
      <c r="AN1258">
        <f t="shared" si="447"/>
        <v>0</v>
      </c>
      <c r="AO1258">
        <f t="shared" si="448"/>
        <v>0</v>
      </c>
      <c r="AP1258">
        <f t="shared" si="449"/>
        <v>0</v>
      </c>
      <c r="AQ1258">
        <f t="shared" si="450"/>
        <v>0</v>
      </c>
      <c r="AR1258">
        <f t="shared" si="451"/>
        <v>0</v>
      </c>
      <c r="AS1258">
        <f t="shared" si="452"/>
        <v>0</v>
      </c>
      <c r="AT1258">
        <f t="shared" si="453"/>
        <v>0</v>
      </c>
      <c r="AU1258">
        <f t="shared" si="454"/>
        <v>0</v>
      </c>
      <c r="AV1258">
        <f t="shared" si="455"/>
        <v>0</v>
      </c>
      <c r="AW1258">
        <f t="shared" si="456"/>
        <v>0</v>
      </c>
      <c r="AX1258">
        <f t="shared" si="457"/>
        <v>0</v>
      </c>
      <c r="AY1258">
        <f t="shared" si="458"/>
        <v>0</v>
      </c>
      <c r="AZ1258">
        <f t="shared" si="459"/>
        <v>0</v>
      </c>
      <c r="BA1258">
        <f t="shared" si="460"/>
        <v>0</v>
      </c>
    </row>
    <row r="1259" spans="1:53" ht="15" customHeight="1">
      <c r="A1259" s="5"/>
      <c r="B1259" s="6"/>
      <c r="C1259" s="19" t="s">
        <v>7201</v>
      </c>
      <c r="D1259" s="634" t="str">
        <f t="shared" si="461"/>
        <v/>
      </c>
      <c r="E1259" s="669"/>
      <c r="F1259" s="670"/>
      <c r="G1259" s="752" t="str">
        <f t="shared" si="462"/>
        <v/>
      </c>
      <c r="H1259" s="669"/>
      <c r="I1259" s="669"/>
      <c r="J1259" s="669"/>
      <c r="K1259" s="669"/>
      <c r="L1259" s="669"/>
      <c r="M1259" s="669"/>
      <c r="N1259" s="670"/>
      <c r="O1259" s="112"/>
      <c r="P1259" s="112"/>
      <c r="Q1259" s="112"/>
      <c r="R1259" s="112"/>
      <c r="S1259" s="112"/>
      <c r="T1259" s="112"/>
      <c r="U1259" s="112"/>
      <c r="V1259" s="112"/>
      <c r="W1259" s="112"/>
      <c r="X1259" s="112"/>
      <c r="Y1259" s="112"/>
      <c r="Z1259" s="112"/>
      <c r="AA1259" s="112"/>
      <c r="AB1259" s="112"/>
      <c r="AC1259" s="112"/>
      <c r="AD1259" s="112"/>
      <c r="AL1259">
        <f t="shared" si="445"/>
        <v>0</v>
      </c>
      <c r="AM1259">
        <f t="shared" si="446"/>
        <v>0</v>
      </c>
      <c r="AN1259">
        <f t="shared" si="447"/>
        <v>0</v>
      </c>
      <c r="AO1259">
        <f t="shared" si="448"/>
        <v>0</v>
      </c>
      <c r="AP1259">
        <f t="shared" si="449"/>
        <v>0</v>
      </c>
      <c r="AQ1259">
        <f t="shared" si="450"/>
        <v>0</v>
      </c>
      <c r="AR1259">
        <f t="shared" si="451"/>
        <v>0</v>
      </c>
      <c r="AS1259">
        <f t="shared" si="452"/>
        <v>0</v>
      </c>
      <c r="AT1259">
        <f t="shared" si="453"/>
        <v>0</v>
      </c>
      <c r="AU1259">
        <f t="shared" si="454"/>
        <v>0</v>
      </c>
      <c r="AV1259">
        <f t="shared" si="455"/>
        <v>0</v>
      </c>
      <c r="AW1259">
        <f t="shared" si="456"/>
        <v>0</v>
      </c>
      <c r="AX1259">
        <f t="shared" si="457"/>
        <v>0</v>
      </c>
      <c r="AY1259">
        <f t="shared" si="458"/>
        <v>0</v>
      </c>
      <c r="AZ1259">
        <f t="shared" si="459"/>
        <v>0</v>
      </c>
      <c r="BA1259">
        <f t="shared" si="460"/>
        <v>0</v>
      </c>
    </row>
    <row r="1260" spans="1:53" ht="15" customHeight="1">
      <c r="A1260" s="5"/>
      <c r="B1260" s="6"/>
      <c r="C1260" s="19" t="s">
        <v>7202</v>
      </c>
      <c r="D1260" s="634" t="str">
        <f t="shared" si="461"/>
        <v/>
      </c>
      <c r="E1260" s="669"/>
      <c r="F1260" s="670"/>
      <c r="G1260" s="752" t="str">
        <f t="shared" si="462"/>
        <v/>
      </c>
      <c r="H1260" s="669"/>
      <c r="I1260" s="669"/>
      <c r="J1260" s="669"/>
      <c r="K1260" s="669"/>
      <c r="L1260" s="669"/>
      <c r="M1260" s="669"/>
      <c r="N1260" s="670"/>
      <c r="O1260" s="112"/>
      <c r="P1260" s="112"/>
      <c r="Q1260" s="112"/>
      <c r="R1260" s="112"/>
      <c r="S1260" s="112"/>
      <c r="T1260" s="112"/>
      <c r="U1260" s="112"/>
      <c r="V1260" s="112"/>
      <c r="W1260" s="112"/>
      <c r="X1260" s="112"/>
      <c r="Y1260" s="112"/>
      <c r="Z1260" s="112"/>
      <c r="AA1260" s="112"/>
      <c r="AB1260" s="112"/>
      <c r="AC1260" s="112"/>
      <c r="AD1260" s="112"/>
      <c r="AL1260">
        <f t="shared" si="445"/>
        <v>0</v>
      </c>
      <c r="AM1260">
        <f t="shared" si="446"/>
        <v>0</v>
      </c>
      <c r="AN1260">
        <f t="shared" si="447"/>
        <v>0</v>
      </c>
      <c r="AO1260">
        <f t="shared" si="448"/>
        <v>0</v>
      </c>
      <c r="AP1260">
        <f t="shared" si="449"/>
        <v>0</v>
      </c>
      <c r="AQ1260">
        <f t="shared" si="450"/>
        <v>0</v>
      </c>
      <c r="AR1260">
        <f t="shared" si="451"/>
        <v>0</v>
      </c>
      <c r="AS1260">
        <f t="shared" si="452"/>
        <v>0</v>
      </c>
      <c r="AT1260">
        <f t="shared" si="453"/>
        <v>0</v>
      </c>
      <c r="AU1260">
        <f t="shared" si="454"/>
        <v>0</v>
      </c>
      <c r="AV1260">
        <f t="shared" si="455"/>
        <v>0</v>
      </c>
      <c r="AW1260">
        <f t="shared" si="456"/>
        <v>0</v>
      </c>
      <c r="AX1260">
        <f t="shared" si="457"/>
        <v>0</v>
      </c>
      <c r="AY1260">
        <f t="shared" si="458"/>
        <v>0</v>
      </c>
      <c r="AZ1260">
        <f t="shared" si="459"/>
        <v>0</v>
      </c>
      <c r="BA1260">
        <f t="shared" si="460"/>
        <v>0</v>
      </c>
    </row>
    <row r="1261" spans="1:53" ht="15" customHeight="1">
      <c r="A1261" s="5"/>
      <c r="B1261" s="6"/>
      <c r="C1261" s="19" t="s">
        <v>7203</v>
      </c>
      <c r="D1261" s="634" t="str">
        <f t="shared" si="461"/>
        <v/>
      </c>
      <c r="E1261" s="669"/>
      <c r="F1261" s="670"/>
      <c r="G1261" s="752" t="str">
        <f t="shared" si="462"/>
        <v/>
      </c>
      <c r="H1261" s="669"/>
      <c r="I1261" s="669"/>
      <c r="J1261" s="669"/>
      <c r="K1261" s="669"/>
      <c r="L1261" s="669"/>
      <c r="M1261" s="669"/>
      <c r="N1261" s="670"/>
      <c r="O1261" s="112"/>
      <c r="P1261" s="112"/>
      <c r="Q1261" s="112"/>
      <c r="R1261" s="112"/>
      <c r="S1261" s="112"/>
      <c r="T1261" s="112"/>
      <c r="U1261" s="112"/>
      <c r="V1261" s="112"/>
      <c r="W1261" s="112"/>
      <c r="X1261" s="112"/>
      <c r="Y1261" s="112"/>
      <c r="Z1261" s="112"/>
      <c r="AA1261" s="112"/>
      <c r="AB1261" s="112"/>
      <c r="AC1261" s="112"/>
      <c r="AD1261" s="112"/>
      <c r="AL1261">
        <f t="shared" si="445"/>
        <v>0</v>
      </c>
      <c r="AM1261">
        <f t="shared" si="446"/>
        <v>0</v>
      </c>
      <c r="AN1261">
        <f t="shared" si="447"/>
        <v>0</v>
      </c>
      <c r="AO1261">
        <f t="shared" si="448"/>
        <v>0</v>
      </c>
      <c r="AP1261">
        <f t="shared" si="449"/>
        <v>0</v>
      </c>
      <c r="AQ1261">
        <f t="shared" si="450"/>
        <v>0</v>
      </c>
      <c r="AR1261">
        <f t="shared" si="451"/>
        <v>0</v>
      </c>
      <c r="AS1261">
        <f t="shared" si="452"/>
        <v>0</v>
      </c>
      <c r="AT1261">
        <f t="shared" si="453"/>
        <v>0</v>
      </c>
      <c r="AU1261">
        <f t="shared" si="454"/>
        <v>0</v>
      </c>
      <c r="AV1261">
        <f t="shared" si="455"/>
        <v>0</v>
      </c>
      <c r="AW1261">
        <f t="shared" si="456"/>
        <v>0</v>
      </c>
      <c r="AX1261">
        <f t="shared" si="457"/>
        <v>0</v>
      </c>
      <c r="AY1261">
        <f t="shared" si="458"/>
        <v>0</v>
      </c>
      <c r="AZ1261">
        <f t="shared" si="459"/>
        <v>0</v>
      </c>
      <c r="BA1261">
        <f t="shared" si="460"/>
        <v>0</v>
      </c>
    </row>
    <row r="1262" spans="1:53" ht="15" customHeight="1">
      <c r="A1262" s="5"/>
      <c r="B1262" s="6"/>
      <c r="C1262" s="19" t="s">
        <v>7204</v>
      </c>
      <c r="D1262" s="634" t="str">
        <f t="shared" si="461"/>
        <v/>
      </c>
      <c r="E1262" s="669"/>
      <c r="F1262" s="670"/>
      <c r="G1262" s="752" t="str">
        <f t="shared" si="462"/>
        <v/>
      </c>
      <c r="H1262" s="669"/>
      <c r="I1262" s="669"/>
      <c r="J1262" s="669"/>
      <c r="K1262" s="669"/>
      <c r="L1262" s="669"/>
      <c r="M1262" s="669"/>
      <c r="N1262" s="670"/>
      <c r="O1262" s="112"/>
      <c r="P1262" s="112"/>
      <c r="Q1262" s="112"/>
      <c r="R1262" s="112"/>
      <c r="S1262" s="112"/>
      <c r="T1262" s="112"/>
      <c r="U1262" s="112"/>
      <c r="V1262" s="112"/>
      <c r="W1262" s="112"/>
      <c r="X1262" s="112"/>
      <c r="Y1262" s="112"/>
      <c r="Z1262" s="112"/>
      <c r="AA1262" s="112"/>
      <c r="AB1262" s="112"/>
      <c r="AC1262" s="112"/>
      <c r="AD1262" s="112"/>
      <c r="AL1262">
        <f t="shared" si="445"/>
        <v>0</v>
      </c>
      <c r="AM1262">
        <f t="shared" si="446"/>
        <v>0</v>
      </c>
      <c r="AN1262">
        <f t="shared" si="447"/>
        <v>0</v>
      </c>
      <c r="AO1262">
        <f t="shared" si="448"/>
        <v>0</v>
      </c>
      <c r="AP1262">
        <f t="shared" si="449"/>
        <v>0</v>
      </c>
      <c r="AQ1262">
        <f t="shared" si="450"/>
        <v>0</v>
      </c>
      <c r="AR1262">
        <f t="shared" si="451"/>
        <v>0</v>
      </c>
      <c r="AS1262">
        <f t="shared" si="452"/>
        <v>0</v>
      </c>
      <c r="AT1262">
        <f t="shared" si="453"/>
        <v>0</v>
      </c>
      <c r="AU1262">
        <f t="shared" si="454"/>
        <v>0</v>
      </c>
      <c r="AV1262">
        <f t="shared" si="455"/>
        <v>0</v>
      </c>
      <c r="AW1262">
        <f t="shared" si="456"/>
        <v>0</v>
      </c>
      <c r="AX1262">
        <f t="shared" si="457"/>
        <v>0</v>
      </c>
      <c r="AY1262">
        <f t="shared" si="458"/>
        <v>0</v>
      </c>
      <c r="AZ1262">
        <f t="shared" si="459"/>
        <v>0</v>
      </c>
      <c r="BA1262">
        <f t="shared" si="460"/>
        <v>0</v>
      </c>
    </row>
    <row r="1263" spans="1:53" ht="15" customHeight="1">
      <c r="A1263" s="5"/>
      <c r="B1263" s="6"/>
      <c r="C1263" s="19" t="s">
        <v>7205</v>
      </c>
      <c r="D1263" s="634" t="str">
        <f t="shared" si="461"/>
        <v/>
      </c>
      <c r="E1263" s="669"/>
      <c r="F1263" s="670"/>
      <c r="G1263" s="752" t="str">
        <f t="shared" si="462"/>
        <v/>
      </c>
      <c r="H1263" s="669"/>
      <c r="I1263" s="669"/>
      <c r="J1263" s="669"/>
      <c r="K1263" s="669"/>
      <c r="L1263" s="669"/>
      <c r="M1263" s="669"/>
      <c r="N1263" s="670"/>
      <c r="O1263" s="112"/>
      <c r="P1263" s="112"/>
      <c r="Q1263" s="112"/>
      <c r="R1263" s="112"/>
      <c r="S1263" s="112"/>
      <c r="T1263" s="112"/>
      <c r="U1263" s="112"/>
      <c r="V1263" s="112"/>
      <c r="W1263" s="112"/>
      <c r="X1263" s="112"/>
      <c r="Y1263" s="112"/>
      <c r="Z1263" s="112"/>
      <c r="AA1263" s="112"/>
      <c r="AB1263" s="112"/>
      <c r="AC1263" s="112"/>
      <c r="AD1263" s="112"/>
      <c r="AL1263">
        <f t="shared" si="445"/>
        <v>0</v>
      </c>
      <c r="AM1263">
        <f t="shared" si="446"/>
        <v>0</v>
      </c>
      <c r="AN1263">
        <f t="shared" si="447"/>
        <v>0</v>
      </c>
      <c r="AO1263">
        <f t="shared" si="448"/>
        <v>0</v>
      </c>
      <c r="AP1263">
        <f t="shared" si="449"/>
        <v>0</v>
      </c>
      <c r="AQ1263">
        <f t="shared" si="450"/>
        <v>0</v>
      </c>
      <c r="AR1263">
        <f t="shared" si="451"/>
        <v>0</v>
      </c>
      <c r="AS1263">
        <f t="shared" si="452"/>
        <v>0</v>
      </c>
      <c r="AT1263">
        <f t="shared" si="453"/>
        <v>0</v>
      </c>
      <c r="AU1263">
        <f t="shared" si="454"/>
        <v>0</v>
      </c>
      <c r="AV1263">
        <f t="shared" si="455"/>
        <v>0</v>
      </c>
      <c r="AW1263">
        <f t="shared" si="456"/>
        <v>0</v>
      </c>
      <c r="AX1263">
        <f t="shared" si="457"/>
        <v>0</v>
      </c>
      <c r="AY1263">
        <f t="shared" si="458"/>
        <v>0</v>
      </c>
      <c r="AZ1263">
        <f t="shared" si="459"/>
        <v>0</v>
      </c>
      <c r="BA1263">
        <f t="shared" si="460"/>
        <v>0</v>
      </c>
    </row>
    <row r="1264" spans="1:53" ht="15" customHeight="1">
      <c r="A1264" s="5"/>
      <c r="B1264" s="6"/>
      <c r="C1264" s="19" t="s">
        <v>7206</v>
      </c>
      <c r="D1264" s="634" t="str">
        <f t="shared" si="461"/>
        <v/>
      </c>
      <c r="E1264" s="669"/>
      <c r="F1264" s="670"/>
      <c r="G1264" s="752" t="str">
        <f t="shared" si="462"/>
        <v/>
      </c>
      <c r="H1264" s="669"/>
      <c r="I1264" s="669"/>
      <c r="J1264" s="669"/>
      <c r="K1264" s="669"/>
      <c r="L1264" s="669"/>
      <c r="M1264" s="669"/>
      <c r="N1264" s="670"/>
      <c r="O1264" s="112"/>
      <c r="P1264" s="112"/>
      <c r="Q1264" s="112"/>
      <c r="R1264" s="112"/>
      <c r="S1264" s="112"/>
      <c r="T1264" s="112"/>
      <c r="U1264" s="112"/>
      <c r="V1264" s="112"/>
      <c r="W1264" s="112"/>
      <c r="X1264" s="112"/>
      <c r="Y1264" s="112"/>
      <c r="Z1264" s="112"/>
      <c r="AA1264" s="112"/>
      <c r="AB1264" s="112"/>
      <c r="AC1264" s="112"/>
      <c r="AD1264" s="112"/>
      <c r="AL1264">
        <f t="shared" si="445"/>
        <v>0</v>
      </c>
      <c r="AM1264">
        <f t="shared" si="446"/>
        <v>0</v>
      </c>
      <c r="AN1264">
        <f t="shared" si="447"/>
        <v>0</v>
      </c>
      <c r="AO1264">
        <f t="shared" si="448"/>
        <v>0</v>
      </c>
      <c r="AP1264">
        <f t="shared" si="449"/>
        <v>0</v>
      </c>
      <c r="AQ1264">
        <f t="shared" si="450"/>
        <v>0</v>
      </c>
      <c r="AR1264">
        <f t="shared" si="451"/>
        <v>0</v>
      </c>
      <c r="AS1264">
        <f t="shared" si="452"/>
        <v>0</v>
      </c>
      <c r="AT1264">
        <f t="shared" si="453"/>
        <v>0</v>
      </c>
      <c r="AU1264">
        <f t="shared" si="454"/>
        <v>0</v>
      </c>
      <c r="AV1264">
        <f t="shared" si="455"/>
        <v>0</v>
      </c>
      <c r="AW1264">
        <f t="shared" si="456"/>
        <v>0</v>
      </c>
      <c r="AX1264">
        <f t="shared" si="457"/>
        <v>0</v>
      </c>
      <c r="AY1264">
        <f t="shared" si="458"/>
        <v>0</v>
      </c>
      <c r="AZ1264">
        <f t="shared" si="459"/>
        <v>0</v>
      </c>
      <c r="BA1264">
        <f t="shared" si="460"/>
        <v>0</v>
      </c>
    </row>
    <row r="1265" spans="1:53" ht="15" customHeight="1">
      <c r="A1265" s="5"/>
      <c r="B1265" s="6"/>
      <c r="C1265" s="19" t="s">
        <v>7207</v>
      </c>
      <c r="D1265" s="634" t="str">
        <f t="shared" si="461"/>
        <v/>
      </c>
      <c r="E1265" s="669"/>
      <c r="F1265" s="670"/>
      <c r="G1265" s="752" t="str">
        <f t="shared" si="462"/>
        <v/>
      </c>
      <c r="H1265" s="669"/>
      <c r="I1265" s="669"/>
      <c r="J1265" s="669"/>
      <c r="K1265" s="669"/>
      <c r="L1265" s="669"/>
      <c r="M1265" s="669"/>
      <c r="N1265" s="670"/>
      <c r="O1265" s="112"/>
      <c r="P1265" s="112"/>
      <c r="Q1265" s="112"/>
      <c r="R1265" s="112"/>
      <c r="S1265" s="112"/>
      <c r="T1265" s="112"/>
      <c r="U1265" s="112"/>
      <c r="V1265" s="112"/>
      <c r="W1265" s="112"/>
      <c r="X1265" s="112"/>
      <c r="Y1265" s="112"/>
      <c r="Z1265" s="112"/>
      <c r="AA1265" s="112"/>
      <c r="AB1265" s="112"/>
      <c r="AC1265" s="112"/>
      <c r="AD1265" s="112"/>
      <c r="AL1265">
        <f t="shared" si="445"/>
        <v>0</v>
      </c>
      <c r="AM1265">
        <f t="shared" si="446"/>
        <v>0</v>
      </c>
      <c r="AN1265">
        <f t="shared" si="447"/>
        <v>0</v>
      </c>
      <c r="AO1265">
        <f t="shared" si="448"/>
        <v>0</v>
      </c>
      <c r="AP1265">
        <f t="shared" si="449"/>
        <v>0</v>
      </c>
      <c r="AQ1265">
        <f t="shared" si="450"/>
        <v>0</v>
      </c>
      <c r="AR1265">
        <f t="shared" si="451"/>
        <v>0</v>
      </c>
      <c r="AS1265">
        <f t="shared" si="452"/>
        <v>0</v>
      </c>
      <c r="AT1265">
        <f t="shared" si="453"/>
        <v>0</v>
      </c>
      <c r="AU1265">
        <f t="shared" si="454"/>
        <v>0</v>
      </c>
      <c r="AV1265">
        <f t="shared" si="455"/>
        <v>0</v>
      </c>
      <c r="AW1265">
        <f t="shared" si="456"/>
        <v>0</v>
      </c>
      <c r="AX1265">
        <f t="shared" si="457"/>
        <v>0</v>
      </c>
      <c r="AY1265">
        <f t="shared" si="458"/>
        <v>0</v>
      </c>
      <c r="AZ1265">
        <f t="shared" si="459"/>
        <v>0</v>
      </c>
      <c r="BA1265">
        <f t="shared" si="460"/>
        <v>0</v>
      </c>
    </row>
    <row r="1266" spans="1:53" ht="15" customHeight="1">
      <c r="A1266" s="5"/>
      <c r="B1266" s="6"/>
      <c r="C1266" s="19" t="s">
        <v>7208</v>
      </c>
      <c r="D1266" s="634" t="str">
        <f t="shared" si="461"/>
        <v/>
      </c>
      <c r="E1266" s="669"/>
      <c r="F1266" s="670"/>
      <c r="G1266" s="752" t="str">
        <f t="shared" si="462"/>
        <v/>
      </c>
      <c r="H1266" s="669"/>
      <c r="I1266" s="669"/>
      <c r="J1266" s="669"/>
      <c r="K1266" s="669"/>
      <c r="L1266" s="669"/>
      <c r="M1266" s="669"/>
      <c r="N1266" s="670"/>
      <c r="O1266" s="112"/>
      <c r="P1266" s="112"/>
      <c r="Q1266" s="112"/>
      <c r="R1266" s="112"/>
      <c r="S1266" s="112"/>
      <c r="T1266" s="112"/>
      <c r="U1266" s="112"/>
      <c r="V1266" s="112"/>
      <c r="W1266" s="112"/>
      <c r="X1266" s="112"/>
      <c r="Y1266" s="112"/>
      <c r="Z1266" s="112"/>
      <c r="AA1266" s="112"/>
      <c r="AB1266" s="112"/>
      <c r="AC1266" s="112"/>
      <c r="AD1266" s="112"/>
      <c r="AL1266">
        <f t="shared" si="445"/>
        <v>0</v>
      </c>
      <c r="AM1266">
        <f t="shared" si="446"/>
        <v>0</v>
      </c>
      <c r="AN1266">
        <f t="shared" si="447"/>
        <v>0</v>
      </c>
      <c r="AO1266">
        <f t="shared" si="448"/>
        <v>0</v>
      </c>
      <c r="AP1266">
        <f t="shared" si="449"/>
        <v>0</v>
      </c>
      <c r="AQ1266">
        <f t="shared" si="450"/>
        <v>0</v>
      </c>
      <c r="AR1266">
        <f t="shared" si="451"/>
        <v>0</v>
      </c>
      <c r="AS1266">
        <f t="shared" si="452"/>
        <v>0</v>
      </c>
      <c r="AT1266">
        <f t="shared" si="453"/>
        <v>0</v>
      </c>
      <c r="AU1266">
        <f t="shared" si="454"/>
        <v>0</v>
      </c>
      <c r="AV1266">
        <f t="shared" si="455"/>
        <v>0</v>
      </c>
      <c r="AW1266">
        <f t="shared" si="456"/>
        <v>0</v>
      </c>
      <c r="AX1266">
        <f t="shared" si="457"/>
        <v>0</v>
      </c>
      <c r="AY1266">
        <f t="shared" si="458"/>
        <v>0</v>
      </c>
      <c r="AZ1266">
        <f t="shared" si="459"/>
        <v>0</v>
      </c>
      <c r="BA1266">
        <f t="shared" si="460"/>
        <v>0</v>
      </c>
    </row>
    <row r="1267" spans="1:53" ht="15" customHeight="1">
      <c r="A1267" s="5"/>
      <c r="B1267" s="6"/>
      <c r="C1267" s="19" t="s">
        <v>7209</v>
      </c>
      <c r="D1267" s="634" t="str">
        <f t="shared" si="461"/>
        <v/>
      </c>
      <c r="E1267" s="669"/>
      <c r="F1267" s="670"/>
      <c r="G1267" s="752" t="str">
        <f t="shared" si="462"/>
        <v/>
      </c>
      <c r="H1267" s="669"/>
      <c r="I1267" s="669"/>
      <c r="J1267" s="669"/>
      <c r="K1267" s="669"/>
      <c r="L1267" s="669"/>
      <c r="M1267" s="669"/>
      <c r="N1267" s="670"/>
      <c r="O1267" s="112"/>
      <c r="P1267" s="112"/>
      <c r="Q1267" s="112"/>
      <c r="R1267" s="112"/>
      <c r="S1267" s="112"/>
      <c r="T1267" s="112"/>
      <c r="U1267" s="112"/>
      <c r="V1267" s="112"/>
      <c r="W1267" s="112"/>
      <c r="X1267" s="112"/>
      <c r="Y1267" s="112"/>
      <c r="Z1267" s="112"/>
      <c r="AA1267" s="112"/>
      <c r="AB1267" s="112"/>
      <c r="AC1267" s="112"/>
      <c r="AD1267" s="112"/>
      <c r="AL1267">
        <f t="shared" si="445"/>
        <v>0</v>
      </c>
      <c r="AM1267">
        <f t="shared" si="446"/>
        <v>0</v>
      </c>
      <c r="AN1267">
        <f t="shared" si="447"/>
        <v>0</v>
      </c>
      <c r="AO1267">
        <f t="shared" si="448"/>
        <v>0</v>
      </c>
      <c r="AP1267">
        <f t="shared" si="449"/>
        <v>0</v>
      </c>
      <c r="AQ1267">
        <f t="shared" si="450"/>
        <v>0</v>
      </c>
      <c r="AR1267">
        <f t="shared" si="451"/>
        <v>0</v>
      </c>
      <c r="AS1267">
        <f t="shared" si="452"/>
        <v>0</v>
      </c>
      <c r="AT1267">
        <f t="shared" si="453"/>
        <v>0</v>
      </c>
      <c r="AU1267">
        <f t="shared" si="454"/>
        <v>0</v>
      </c>
      <c r="AV1267">
        <f t="shared" si="455"/>
        <v>0</v>
      </c>
      <c r="AW1267">
        <f t="shared" si="456"/>
        <v>0</v>
      </c>
      <c r="AX1267">
        <f t="shared" si="457"/>
        <v>0</v>
      </c>
      <c r="AY1267">
        <f t="shared" si="458"/>
        <v>0</v>
      </c>
      <c r="AZ1267">
        <f t="shared" si="459"/>
        <v>0</v>
      </c>
      <c r="BA1267">
        <f t="shared" si="460"/>
        <v>0</v>
      </c>
    </row>
    <row r="1268" spans="1:53" ht="15" customHeight="1">
      <c r="A1268" s="5"/>
      <c r="B1268" s="6"/>
      <c r="C1268" s="19" t="s">
        <v>7210</v>
      </c>
      <c r="D1268" s="634" t="str">
        <f t="shared" si="461"/>
        <v/>
      </c>
      <c r="E1268" s="669"/>
      <c r="F1268" s="670"/>
      <c r="G1268" s="752" t="str">
        <f t="shared" si="462"/>
        <v/>
      </c>
      <c r="H1268" s="669"/>
      <c r="I1268" s="669"/>
      <c r="J1268" s="669"/>
      <c r="K1268" s="669"/>
      <c r="L1268" s="669"/>
      <c r="M1268" s="669"/>
      <c r="N1268" s="670"/>
      <c r="O1268" s="112"/>
      <c r="P1268" s="112"/>
      <c r="Q1268" s="112"/>
      <c r="R1268" s="112"/>
      <c r="S1268" s="112"/>
      <c r="T1268" s="112"/>
      <c r="U1268" s="112"/>
      <c r="V1268" s="112"/>
      <c r="W1268" s="112"/>
      <c r="X1268" s="112"/>
      <c r="Y1268" s="112"/>
      <c r="Z1268" s="112"/>
      <c r="AA1268" s="112"/>
      <c r="AB1268" s="112"/>
      <c r="AC1268" s="112"/>
      <c r="AD1268" s="112"/>
      <c r="AL1268">
        <f t="shared" si="445"/>
        <v>0</v>
      </c>
      <c r="AM1268">
        <f t="shared" si="446"/>
        <v>0</v>
      </c>
      <c r="AN1268">
        <f t="shared" si="447"/>
        <v>0</v>
      </c>
      <c r="AO1268">
        <f t="shared" si="448"/>
        <v>0</v>
      </c>
      <c r="AP1268">
        <f t="shared" si="449"/>
        <v>0</v>
      </c>
      <c r="AQ1268">
        <f t="shared" si="450"/>
        <v>0</v>
      </c>
      <c r="AR1268">
        <f t="shared" si="451"/>
        <v>0</v>
      </c>
      <c r="AS1268">
        <f t="shared" si="452"/>
        <v>0</v>
      </c>
      <c r="AT1268">
        <f t="shared" si="453"/>
        <v>0</v>
      </c>
      <c r="AU1268">
        <f t="shared" si="454"/>
        <v>0</v>
      </c>
      <c r="AV1268">
        <f t="shared" si="455"/>
        <v>0</v>
      </c>
      <c r="AW1268">
        <f t="shared" si="456"/>
        <v>0</v>
      </c>
      <c r="AX1268">
        <f t="shared" si="457"/>
        <v>0</v>
      </c>
      <c r="AY1268">
        <f t="shared" si="458"/>
        <v>0</v>
      </c>
      <c r="AZ1268">
        <f t="shared" si="459"/>
        <v>0</v>
      </c>
      <c r="BA1268">
        <f t="shared" si="460"/>
        <v>0</v>
      </c>
    </row>
    <row r="1269" spans="1:53" ht="15" customHeight="1">
      <c r="A1269" s="5"/>
      <c r="B1269" s="6"/>
      <c r="C1269" s="19" t="s">
        <v>7211</v>
      </c>
      <c r="D1269" s="634" t="str">
        <f t="shared" si="461"/>
        <v/>
      </c>
      <c r="E1269" s="669"/>
      <c r="F1269" s="670"/>
      <c r="G1269" s="752" t="str">
        <f t="shared" si="462"/>
        <v/>
      </c>
      <c r="H1269" s="669"/>
      <c r="I1269" s="669"/>
      <c r="J1269" s="669"/>
      <c r="K1269" s="669"/>
      <c r="L1269" s="669"/>
      <c r="M1269" s="669"/>
      <c r="N1269" s="670"/>
      <c r="O1269" s="112"/>
      <c r="P1269" s="112"/>
      <c r="Q1269" s="112"/>
      <c r="R1269" s="112"/>
      <c r="S1269" s="112"/>
      <c r="T1269" s="112"/>
      <c r="U1269" s="112"/>
      <c r="V1269" s="112"/>
      <c r="W1269" s="112"/>
      <c r="X1269" s="112"/>
      <c r="Y1269" s="112"/>
      <c r="Z1269" s="112"/>
      <c r="AA1269" s="112"/>
      <c r="AB1269" s="112"/>
      <c r="AC1269" s="112"/>
      <c r="AD1269" s="112"/>
      <c r="AL1269">
        <f t="shared" si="445"/>
        <v>0</v>
      </c>
      <c r="AM1269">
        <f t="shared" si="446"/>
        <v>0</v>
      </c>
      <c r="AN1269">
        <f t="shared" si="447"/>
        <v>0</v>
      </c>
      <c r="AO1269">
        <f t="shared" si="448"/>
        <v>0</v>
      </c>
      <c r="AP1269">
        <f t="shared" si="449"/>
        <v>0</v>
      </c>
      <c r="AQ1269">
        <f t="shared" si="450"/>
        <v>0</v>
      </c>
      <c r="AR1269">
        <f t="shared" si="451"/>
        <v>0</v>
      </c>
      <c r="AS1269">
        <f t="shared" si="452"/>
        <v>0</v>
      </c>
      <c r="AT1269">
        <f t="shared" si="453"/>
        <v>0</v>
      </c>
      <c r="AU1269">
        <f t="shared" si="454"/>
        <v>0</v>
      </c>
      <c r="AV1269">
        <f t="shared" si="455"/>
        <v>0</v>
      </c>
      <c r="AW1269">
        <f t="shared" si="456"/>
        <v>0</v>
      </c>
      <c r="AX1269">
        <f t="shared" si="457"/>
        <v>0</v>
      </c>
      <c r="AY1269">
        <f t="shared" si="458"/>
        <v>0</v>
      </c>
      <c r="AZ1269">
        <f t="shared" si="459"/>
        <v>0</v>
      </c>
      <c r="BA1269">
        <f t="shared" si="460"/>
        <v>0</v>
      </c>
    </row>
    <row r="1270" spans="1:53" ht="15" customHeight="1">
      <c r="A1270" s="5"/>
      <c r="B1270" s="6"/>
      <c r="C1270" s="19" t="s">
        <v>7212</v>
      </c>
      <c r="D1270" s="634" t="str">
        <f t="shared" si="461"/>
        <v/>
      </c>
      <c r="E1270" s="669"/>
      <c r="F1270" s="670"/>
      <c r="G1270" s="752" t="str">
        <f t="shared" si="462"/>
        <v/>
      </c>
      <c r="H1270" s="669"/>
      <c r="I1270" s="669"/>
      <c r="J1270" s="669"/>
      <c r="K1270" s="669"/>
      <c r="L1270" s="669"/>
      <c r="M1270" s="669"/>
      <c r="N1270" s="670"/>
      <c r="O1270" s="112"/>
      <c r="P1270" s="112"/>
      <c r="Q1270" s="112"/>
      <c r="R1270" s="112"/>
      <c r="S1270" s="112"/>
      <c r="T1270" s="112"/>
      <c r="U1270" s="112"/>
      <c r="V1270" s="112"/>
      <c r="W1270" s="112"/>
      <c r="X1270" s="112"/>
      <c r="Y1270" s="112"/>
      <c r="Z1270" s="112"/>
      <c r="AA1270" s="112"/>
      <c r="AB1270" s="112"/>
      <c r="AC1270" s="112"/>
      <c r="AD1270" s="112"/>
      <c r="AL1270">
        <f t="shared" si="445"/>
        <v>0</v>
      </c>
      <c r="AM1270">
        <f t="shared" si="446"/>
        <v>0</v>
      </c>
      <c r="AN1270">
        <f t="shared" si="447"/>
        <v>0</v>
      </c>
      <c r="AO1270">
        <f t="shared" si="448"/>
        <v>0</v>
      </c>
      <c r="AP1270">
        <f t="shared" si="449"/>
        <v>0</v>
      </c>
      <c r="AQ1270">
        <f t="shared" si="450"/>
        <v>0</v>
      </c>
      <c r="AR1270">
        <f t="shared" si="451"/>
        <v>0</v>
      </c>
      <c r="AS1270">
        <f t="shared" si="452"/>
        <v>0</v>
      </c>
      <c r="AT1270">
        <f t="shared" si="453"/>
        <v>0</v>
      </c>
      <c r="AU1270">
        <f t="shared" si="454"/>
        <v>0</v>
      </c>
      <c r="AV1270">
        <f t="shared" si="455"/>
        <v>0</v>
      </c>
      <c r="AW1270">
        <f t="shared" si="456"/>
        <v>0</v>
      </c>
      <c r="AX1270">
        <f t="shared" si="457"/>
        <v>0</v>
      </c>
      <c r="AY1270">
        <f t="shared" si="458"/>
        <v>0</v>
      </c>
      <c r="AZ1270">
        <f t="shared" si="459"/>
        <v>0</v>
      </c>
      <c r="BA1270">
        <f t="shared" si="460"/>
        <v>0</v>
      </c>
    </row>
    <row r="1271" spans="1:53" ht="15" customHeight="1">
      <c r="A1271" s="5"/>
      <c r="B1271" s="6"/>
      <c r="C1271" s="19" t="s">
        <v>7213</v>
      </c>
      <c r="D1271" s="634" t="str">
        <f t="shared" si="461"/>
        <v/>
      </c>
      <c r="E1271" s="669"/>
      <c r="F1271" s="670"/>
      <c r="G1271" s="752" t="str">
        <f t="shared" si="462"/>
        <v/>
      </c>
      <c r="H1271" s="669"/>
      <c r="I1271" s="669"/>
      <c r="J1271" s="669"/>
      <c r="K1271" s="669"/>
      <c r="L1271" s="669"/>
      <c r="M1271" s="669"/>
      <c r="N1271" s="670"/>
      <c r="O1271" s="112"/>
      <c r="P1271" s="112"/>
      <c r="Q1271" s="112"/>
      <c r="R1271" s="112"/>
      <c r="S1271" s="112"/>
      <c r="T1271" s="112"/>
      <c r="U1271" s="112"/>
      <c r="V1271" s="112"/>
      <c r="W1271" s="112"/>
      <c r="X1271" s="112"/>
      <c r="Y1271" s="112"/>
      <c r="Z1271" s="112"/>
      <c r="AA1271" s="112"/>
      <c r="AB1271" s="112"/>
      <c r="AC1271" s="112"/>
      <c r="AD1271" s="112"/>
      <c r="AL1271">
        <f t="shared" si="445"/>
        <v>0</v>
      </c>
      <c r="AM1271">
        <f t="shared" si="446"/>
        <v>0</v>
      </c>
      <c r="AN1271">
        <f t="shared" si="447"/>
        <v>0</v>
      </c>
      <c r="AO1271">
        <f t="shared" si="448"/>
        <v>0</v>
      </c>
      <c r="AP1271">
        <f t="shared" si="449"/>
        <v>0</v>
      </c>
      <c r="AQ1271">
        <f t="shared" si="450"/>
        <v>0</v>
      </c>
      <c r="AR1271">
        <f t="shared" si="451"/>
        <v>0</v>
      </c>
      <c r="AS1271">
        <f t="shared" si="452"/>
        <v>0</v>
      </c>
      <c r="AT1271">
        <f t="shared" si="453"/>
        <v>0</v>
      </c>
      <c r="AU1271">
        <f t="shared" si="454"/>
        <v>0</v>
      </c>
      <c r="AV1271">
        <f t="shared" si="455"/>
        <v>0</v>
      </c>
      <c r="AW1271">
        <f t="shared" si="456"/>
        <v>0</v>
      </c>
      <c r="AX1271">
        <f t="shared" si="457"/>
        <v>0</v>
      </c>
      <c r="AY1271">
        <f t="shared" si="458"/>
        <v>0</v>
      </c>
      <c r="AZ1271">
        <f t="shared" si="459"/>
        <v>0</v>
      </c>
      <c r="BA1271">
        <f t="shared" si="460"/>
        <v>0</v>
      </c>
    </row>
    <row r="1272" spans="1:53" ht="15" customHeight="1">
      <c r="A1272" s="5"/>
      <c r="B1272" s="6"/>
      <c r="C1272" s="19" t="s">
        <v>7214</v>
      </c>
      <c r="D1272" s="634" t="str">
        <f t="shared" si="461"/>
        <v/>
      </c>
      <c r="E1272" s="669"/>
      <c r="F1272" s="670"/>
      <c r="G1272" s="752" t="str">
        <f t="shared" si="462"/>
        <v/>
      </c>
      <c r="H1272" s="669"/>
      <c r="I1272" s="669"/>
      <c r="J1272" s="669"/>
      <c r="K1272" s="669"/>
      <c r="L1272" s="669"/>
      <c r="M1272" s="669"/>
      <c r="N1272" s="670"/>
      <c r="O1272" s="112"/>
      <c r="P1272" s="112"/>
      <c r="Q1272" s="112"/>
      <c r="R1272" s="112"/>
      <c r="S1272" s="112"/>
      <c r="T1272" s="112"/>
      <c r="U1272" s="112"/>
      <c r="V1272" s="112"/>
      <c r="W1272" s="112"/>
      <c r="X1272" s="112"/>
      <c r="Y1272" s="112"/>
      <c r="Z1272" s="112"/>
      <c r="AA1272" s="112"/>
      <c r="AB1272" s="112"/>
      <c r="AC1272" s="112"/>
      <c r="AD1272" s="112"/>
      <c r="AL1272">
        <f t="shared" si="445"/>
        <v>0</v>
      </c>
      <c r="AM1272">
        <f t="shared" si="446"/>
        <v>0</v>
      </c>
      <c r="AN1272">
        <f t="shared" si="447"/>
        <v>0</v>
      </c>
      <c r="AO1272">
        <f t="shared" si="448"/>
        <v>0</v>
      </c>
      <c r="AP1272">
        <f t="shared" si="449"/>
        <v>0</v>
      </c>
      <c r="AQ1272">
        <f t="shared" si="450"/>
        <v>0</v>
      </c>
      <c r="AR1272">
        <f t="shared" si="451"/>
        <v>0</v>
      </c>
      <c r="AS1272">
        <f t="shared" si="452"/>
        <v>0</v>
      </c>
      <c r="AT1272">
        <f t="shared" si="453"/>
        <v>0</v>
      </c>
      <c r="AU1272">
        <f t="shared" si="454"/>
        <v>0</v>
      </c>
      <c r="AV1272">
        <f t="shared" si="455"/>
        <v>0</v>
      </c>
      <c r="AW1272">
        <f t="shared" si="456"/>
        <v>0</v>
      </c>
      <c r="AX1272">
        <f t="shared" si="457"/>
        <v>0</v>
      </c>
      <c r="AY1272">
        <f t="shared" si="458"/>
        <v>0</v>
      </c>
      <c r="AZ1272">
        <f t="shared" si="459"/>
        <v>0</v>
      </c>
      <c r="BA1272">
        <f t="shared" si="460"/>
        <v>0</v>
      </c>
    </row>
    <row r="1273" spans="1:53" ht="15" customHeight="1">
      <c r="A1273" s="5"/>
      <c r="B1273" s="6"/>
      <c r="C1273" s="19" t="s">
        <v>7215</v>
      </c>
      <c r="D1273" s="634" t="str">
        <f t="shared" si="461"/>
        <v/>
      </c>
      <c r="E1273" s="669"/>
      <c r="F1273" s="670"/>
      <c r="G1273" s="752" t="str">
        <f t="shared" si="462"/>
        <v/>
      </c>
      <c r="H1273" s="669"/>
      <c r="I1273" s="669"/>
      <c r="J1273" s="669"/>
      <c r="K1273" s="669"/>
      <c r="L1273" s="669"/>
      <c r="M1273" s="669"/>
      <c r="N1273" s="670"/>
      <c r="O1273" s="112"/>
      <c r="P1273" s="112"/>
      <c r="Q1273" s="112"/>
      <c r="R1273" s="112"/>
      <c r="S1273" s="112"/>
      <c r="T1273" s="112"/>
      <c r="U1273" s="112"/>
      <c r="V1273" s="112"/>
      <c r="W1273" s="112"/>
      <c r="X1273" s="112"/>
      <c r="Y1273" s="112"/>
      <c r="Z1273" s="112"/>
      <c r="AA1273" s="112"/>
      <c r="AB1273" s="112"/>
      <c r="AC1273" s="112"/>
      <c r="AD1273" s="112"/>
      <c r="AL1273">
        <f t="shared" si="445"/>
        <v>0</v>
      </c>
      <c r="AM1273">
        <f t="shared" si="446"/>
        <v>0</v>
      </c>
      <c r="AN1273">
        <f t="shared" si="447"/>
        <v>0</v>
      </c>
      <c r="AO1273">
        <f t="shared" si="448"/>
        <v>0</v>
      </c>
      <c r="AP1273">
        <f t="shared" si="449"/>
        <v>0</v>
      </c>
      <c r="AQ1273">
        <f t="shared" si="450"/>
        <v>0</v>
      </c>
      <c r="AR1273">
        <f t="shared" si="451"/>
        <v>0</v>
      </c>
      <c r="AS1273">
        <f t="shared" si="452"/>
        <v>0</v>
      </c>
      <c r="AT1273">
        <f t="shared" si="453"/>
        <v>0</v>
      </c>
      <c r="AU1273">
        <f t="shared" si="454"/>
        <v>0</v>
      </c>
      <c r="AV1273">
        <f t="shared" si="455"/>
        <v>0</v>
      </c>
      <c r="AW1273">
        <f t="shared" si="456"/>
        <v>0</v>
      </c>
      <c r="AX1273">
        <f t="shared" si="457"/>
        <v>0</v>
      </c>
      <c r="AY1273">
        <f t="shared" si="458"/>
        <v>0</v>
      </c>
      <c r="AZ1273">
        <f t="shared" si="459"/>
        <v>0</v>
      </c>
      <c r="BA1273">
        <f t="shared" si="460"/>
        <v>0</v>
      </c>
    </row>
    <row r="1274" spans="1:53" ht="15" customHeight="1">
      <c r="A1274" s="5"/>
      <c r="B1274" s="6"/>
      <c r="C1274" s="19" t="s">
        <v>7216</v>
      </c>
      <c r="D1274" s="634" t="str">
        <f t="shared" si="461"/>
        <v/>
      </c>
      <c r="E1274" s="669"/>
      <c r="F1274" s="670"/>
      <c r="G1274" s="752" t="str">
        <f t="shared" si="462"/>
        <v/>
      </c>
      <c r="H1274" s="669"/>
      <c r="I1274" s="669"/>
      <c r="J1274" s="669"/>
      <c r="K1274" s="669"/>
      <c r="L1274" s="669"/>
      <c r="M1274" s="669"/>
      <c r="N1274" s="670"/>
      <c r="O1274" s="112"/>
      <c r="P1274" s="112"/>
      <c r="Q1274" s="112"/>
      <c r="R1274" s="112"/>
      <c r="S1274" s="112"/>
      <c r="T1274" s="112"/>
      <c r="U1274" s="112"/>
      <c r="V1274" s="112"/>
      <c r="W1274" s="112"/>
      <c r="X1274" s="112"/>
      <c r="Y1274" s="112"/>
      <c r="Z1274" s="112"/>
      <c r="AA1274" s="112"/>
      <c r="AB1274" s="112"/>
      <c r="AC1274" s="112"/>
      <c r="AD1274" s="112"/>
      <c r="AL1274">
        <f t="shared" si="445"/>
        <v>0</v>
      </c>
      <c r="AM1274">
        <f t="shared" si="446"/>
        <v>0</v>
      </c>
      <c r="AN1274">
        <f t="shared" si="447"/>
        <v>0</v>
      </c>
      <c r="AO1274">
        <f t="shared" si="448"/>
        <v>0</v>
      </c>
      <c r="AP1274">
        <f t="shared" si="449"/>
        <v>0</v>
      </c>
      <c r="AQ1274">
        <f t="shared" si="450"/>
        <v>0</v>
      </c>
      <c r="AR1274">
        <f t="shared" si="451"/>
        <v>0</v>
      </c>
      <c r="AS1274">
        <f t="shared" si="452"/>
        <v>0</v>
      </c>
      <c r="AT1274">
        <f t="shared" si="453"/>
        <v>0</v>
      </c>
      <c r="AU1274">
        <f t="shared" si="454"/>
        <v>0</v>
      </c>
      <c r="AV1274">
        <f t="shared" si="455"/>
        <v>0</v>
      </c>
      <c r="AW1274">
        <f t="shared" si="456"/>
        <v>0</v>
      </c>
      <c r="AX1274">
        <f t="shared" si="457"/>
        <v>0</v>
      </c>
      <c r="AY1274">
        <f t="shared" si="458"/>
        <v>0</v>
      </c>
      <c r="AZ1274">
        <f t="shared" si="459"/>
        <v>0</v>
      </c>
      <c r="BA1274">
        <f t="shared" si="460"/>
        <v>0</v>
      </c>
    </row>
    <row r="1275" spans="1:53" ht="15" customHeight="1">
      <c r="A1275" s="5"/>
      <c r="B1275" s="6"/>
      <c r="C1275" s="19" t="s">
        <v>7217</v>
      </c>
      <c r="D1275" s="634" t="str">
        <f t="shared" si="461"/>
        <v/>
      </c>
      <c r="E1275" s="669"/>
      <c r="F1275" s="670"/>
      <c r="G1275" s="752" t="str">
        <f t="shared" si="462"/>
        <v/>
      </c>
      <c r="H1275" s="669"/>
      <c r="I1275" s="669"/>
      <c r="J1275" s="669"/>
      <c r="K1275" s="669"/>
      <c r="L1275" s="669"/>
      <c r="M1275" s="669"/>
      <c r="N1275" s="670"/>
      <c r="O1275" s="112"/>
      <c r="P1275" s="112"/>
      <c r="Q1275" s="112"/>
      <c r="R1275" s="112"/>
      <c r="S1275" s="112"/>
      <c r="T1275" s="112"/>
      <c r="U1275" s="112"/>
      <c r="V1275" s="112"/>
      <c r="W1275" s="112"/>
      <c r="X1275" s="112"/>
      <c r="Y1275" s="112"/>
      <c r="Z1275" s="112"/>
      <c r="AA1275" s="112"/>
      <c r="AB1275" s="112"/>
      <c r="AC1275" s="112"/>
      <c r="AD1275" s="112"/>
      <c r="AL1275">
        <f t="shared" si="445"/>
        <v>0</v>
      </c>
      <c r="AM1275">
        <f t="shared" si="446"/>
        <v>0</v>
      </c>
      <c r="AN1275">
        <f t="shared" si="447"/>
        <v>0</v>
      </c>
      <c r="AO1275">
        <f t="shared" si="448"/>
        <v>0</v>
      </c>
      <c r="AP1275">
        <f t="shared" si="449"/>
        <v>0</v>
      </c>
      <c r="AQ1275">
        <f t="shared" si="450"/>
        <v>0</v>
      </c>
      <c r="AR1275">
        <f t="shared" si="451"/>
        <v>0</v>
      </c>
      <c r="AS1275">
        <f t="shared" si="452"/>
        <v>0</v>
      </c>
      <c r="AT1275">
        <f t="shared" si="453"/>
        <v>0</v>
      </c>
      <c r="AU1275">
        <f t="shared" si="454"/>
        <v>0</v>
      </c>
      <c r="AV1275">
        <f t="shared" si="455"/>
        <v>0</v>
      </c>
      <c r="AW1275">
        <f t="shared" si="456"/>
        <v>0</v>
      </c>
      <c r="AX1275">
        <f t="shared" si="457"/>
        <v>0</v>
      </c>
      <c r="AY1275">
        <f t="shared" si="458"/>
        <v>0</v>
      </c>
      <c r="AZ1275">
        <f t="shared" si="459"/>
        <v>0</v>
      </c>
      <c r="BA1275">
        <f t="shared" si="460"/>
        <v>0</v>
      </c>
    </row>
    <row r="1276" spans="1:53" ht="15" customHeight="1">
      <c r="A1276" s="5"/>
      <c r="B1276" s="6"/>
      <c r="C1276" s="19" t="s">
        <v>7218</v>
      </c>
      <c r="D1276" s="634" t="str">
        <f t="shared" si="461"/>
        <v/>
      </c>
      <c r="E1276" s="669"/>
      <c r="F1276" s="670"/>
      <c r="G1276" s="752" t="str">
        <f t="shared" si="462"/>
        <v/>
      </c>
      <c r="H1276" s="669"/>
      <c r="I1276" s="669"/>
      <c r="J1276" s="669"/>
      <c r="K1276" s="669"/>
      <c r="L1276" s="669"/>
      <c r="M1276" s="669"/>
      <c r="N1276" s="670"/>
      <c r="O1276" s="112"/>
      <c r="P1276" s="112"/>
      <c r="Q1276" s="112"/>
      <c r="R1276" s="112"/>
      <c r="S1276" s="112"/>
      <c r="T1276" s="112"/>
      <c r="U1276" s="112"/>
      <c r="V1276" s="112"/>
      <c r="W1276" s="112"/>
      <c r="X1276" s="112"/>
      <c r="Y1276" s="112"/>
      <c r="Z1276" s="112"/>
      <c r="AA1276" s="112"/>
      <c r="AB1276" s="112"/>
      <c r="AC1276" s="112"/>
      <c r="AD1276" s="112"/>
      <c r="AL1276">
        <f t="shared" si="445"/>
        <v>0</v>
      </c>
      <c r="AM1276">
        <f t="shared" si="446"/>
        <v>0</v>
      </c>
      <c r="AN1276">
        <f t="shared" si="447"/>
        <v>0</v>
      </c>
      <c r="AO1276">
        <f t="shared" si="448"/>
        <v>0</v>
      </c>
      <c r="AP1276">
        <f t="shared" si="449"/>
        <v>0</v>
      </c>
      <c r="AQ1276">
        <f t="shared" si="450"/>
        <v>0</v>
      </c>
      <c r="AR1276">
        <f t="shared" si="451"/>
        <v>0</v>
      </c>
      <c r="AS1276">
        <f t="shared" si="452"/>
        <v>0</v>
      </c>
      <c r="AT1276">
        <f t="shared" si="453"/>
        <v>0</v>
      </c>
      <c r="AU1276">
        <f t="shared" si="454"/>
        <v>0</v>
      </c>
      <c r="AV1276">
        <f t="shared" si="455"/>
        <v>0</v>
      </c>
      <c r="AW1276">
        <f t="shared" si="456"/>
        <v>0</v>
      </c>
      <c r="AX1276">
        <f t="shared" si="457"/>
        <v>0</v>
      </c>
      <c r="AY1276">
        <f t="shared" si="458"/>
        <v>0</v>
      </c>
      <c r="AZ1276">
        <f t="shared" si="459"/>
        <v>0</v>
      </c>
      <c r="BA1276">
        <f t="shared" si="460"/>
        <v>0</v>
      </c>
    </row>
    <row r="1277" spans="1:53" ht="15" customHeight="1">
      <c r="A1277" s="5"/>
      <c r="B1277" s="6"/>
      <c r="C1277" s="19" t="s">
        <v>7219</v>
      </c>
      <c r="D1277" s="634" t="str">
        <f t="shared" si="461"/>
        <v/>
      </c>
      <c r="E1277" s="669"/>
      <c r="F1277" s="670"/>
      <c r="G1277" s="752" t="str">
        <f t="shared" si="462"/>
        <v/>
      </c>
      <c r="H1277" s="669"/>
      <c r="I1277" s="669"/>
      <c r="J1277" s="669"/>
      <c r="K1277" s="669"/>
      <c r="L1277" s="669"/>
      <c r="M1277" s="669"/>
      <c r="N1277" s="670"/>
      <c r="O1277" s="112"/>
      <c r="P1277" s="112"/>
      <c r="Q1277" s="112"/>
      <c r="R1277" s="112"/>
      <c r="S1277" s="112"/>
      <c r="T1277" s="112"/>
      <c r="U1277" s="112"/>
      <c r="V1277" s="112"/>
      <c r="W1277" s="112"/>
      <c r="X1277" s="112"/>
      <c r="Y1277" s="112"/>
      <c r="Z1277" s="112"/>
      <c r="AA1277" s="112"/>
      <c r="AB1277" s="112"/>
      <c r="AC1277" s="112"/>
      <c r="AD1277" s="112"/>
      <c r="AL1277">
        <f t="shared" si="445"/>
        <v>0</v>
      </c>
      <c r="AM1277">
        <f t="shared" si="446"/>
        <v>0</v>
      </c>
      <c r="AN1277">
        <f t="shared" si="447"/>
        <v>0</v>
      </c>
      <c r="AO1277">
        <f t="shared" si="448"/>
        <v>0</v>
      </c>
      <c r="AP1277">
        <f t="shared" si="449"/>
        <v>0</v>
      </c>
      <c r="AQ1277">
        <f t="shared" si="450"/>
        <v>0</v>
      </c>
      <c r="AR1277">
        <f t="shared" si="451"/>
        <v>0</v>
      </c>
      <c r="AS1277">
        <f t="shared" si="452"/>
        <v>0</v>
      </c>
      <c r="AT1277">
        <f t="shared" si="453"/>
        <v>0</v>
      </c>
      <c r="AU1277">
        <f t="shared" si="454"/>
        <v>0</v>
      </c>
      <c r="AV1277">
        <f t="shared" si="455"/>
        <v>0</v>
      </c>
      <c r="AW1277">
        <f t="shared" si="456"/>
        <v>0</v>
      </c>
      <c r="AX1277">
        <f t="shared" si="457"/>
        <v>0</v>
      </c>
      <c r="AY1277">
        <f t="shared" si="458"/>
        <v>0</v>
      </c>
      <c r="AZ1277">
        <f t="shared" si="459"/>
        <v>0</v>
      </c>
      <c r="BA1277">
        <f t="shared" si="460"/>
        <v>0</v>
      </c>
    </row>
    <row r="1278" spans="1:53" ht="15" customHeight="1">
      <c r="A1278" s="5"/>
      <c r="B1278" s="6"/>
      <c r="C1278" s="19" t="s">
        <v>7220</v>
      </c>
      <c r="D1278" s="634" t="str">
        <f t="shared" si="461"/>
        <v/>
      </c>
      <c r="E1278" s="669"/>
      <c r="F1278" s="670"/>
      <c r="G1278" s="752" t="str">
        <f t="shared" si="462"/>
        <v/>
      </c>
      <c r="H1278" s="669"/>
      <c r="I1278" s="669"/>
      <c r="J1278" s="669"/>
      <c r="K1278" s="669"/>
      <c r="L1278" s="669"/>
      <c r="M1278" s="669"/>
      <c r="N1278" s="670"/>
      <c r="O1278" s="112"/>
      <c r="P1278" s="112"/>
      <c r="Q1278" s="112"/>
      <c r="R1278" s="112"/>
      <c r="S1278" s="112"/>
      <c r="T1278" s="112"/>
      <c r="U1278" s="112"/>
      <c r="V1278" s="112"/>
      <c r="W1278" s="112"/>
      <c r="X1278" s="112"/>
      <c r="Y1278" s="112"/>
      <c r="Z1278" s="112"/>
      <c r="AA1278" s="112"/>
      <c r="AB1278" s="112"/>
      <c r="AC1278" s="112"/>
      <c r="AD1278" s="112"/>
      <c r="AL1278">
        <f t="shared" si="445"/>
        <v>0</v>
      </c>
      <c r="AM1278">
        <f t="shared" si="446"/>
        <v>0</v>
      </c>
      <c r="AN1278">
        <f t="shared" si="447"/>
        <v>0</v>
      </c>
      <c r="AO1278">
        <f t="shared" si="448"/>
        <v>0</v>
      </c>
      <c r="AP1278">
        <f t="shared" si="449"/>
        <v>0</v>
      </c>
      <c r="AQ1278">
        <f t="shared" si="450"/>
        <v>0</v>
      </c>
      <c r="AR1278">
        <f t="shared" si="451"/>
        <v>0</v>
      </c>
      <c r="AS1278">
        <f t="shared" si="452"/>
        <v>0</v>
      </c>
      <c r="AT1278">
        <f t="shared" si="453"/>
        <v>0</v>
      </c>
      <c r="AU1278">
        <f t="shared" si="454"/>
        <v>0</v>
      </c>
      <c r="AV1278">
        <f t="shared" si="455"/>
        <v>0</v>
      </c>
      <c r="AW1278">
        <f t="shared" si="456"/>
        <v>0</v>
      </c>
      <c r="AX1278">
        <f t="shared" si="457"/>
        <v>0</v>
      </c>
      <c r="AY1278">
        <f t="shared" si="458"/>
        <v>0</v>
      </c>
      <c r="AZ1278">
        <f t="shared" si="459"/>
        <v>0</v>
      </c>
      <c r="BA1278">
        <f t="shared" si="460"/>
        <v>0</v>
      </c>
    </row>
    <row r="1279" spans="1:53" ht="15" customHeight="1">
      <c r="A1279" s="5"/>
      <c r="B1279" s="6"/>
      <c r="C1279" s="19" t="s">
        <v>7221</v>
      </c>
      <c r="D1279" s="634" t="str">
        <f t="shared" si="461"/>
        <v/>
      </c>
      <c r="E1279" s="669"/>
      <c r="F1279" s="670"/>
      <c r="G1279" s="752" t="str">
        <f t="shared" si="462"/>
        <v/>
      </c>
      <c r="H1279" s="669"/>
      <c r="I1279" s="669"/>
      <c r="J1279" s="669"/>
      <c r="K1279" s="669"/>
      <c r="L1279" s="669"/>
      <c r="M1279" s="669"/>
      <c r="N1279" s="670"/>
      <c r="O1279" s="112"/>
      <c r="P1279" s="112"/>
      <c r="Q1279" s="112"/>
      <c r="R1279" s="112"/>
      <c r="S1279" s="112"/>
      <c r="T1279" s="112"/>
      <c r="U1279" s="112"/>
      <c r="V1279" s="112"/>
      <c r="W1279" s="112"/>
      <c r="X1279" s="112"/>
      <c r="Y1279" s="112"/>
      <c r="Z1279" s="112"/>
      <c r="AA1279" s="112"/>
      <c r="AB1279" s="112"/>
      <c r="AC1279" s="112"/>
      <c r="AD1279" s="112"/>
      <c r="AL1279">
        <f t="shared" si="445"/>
        <v>0</v>
      </c>
      <c r="AM1279">
        <f t="shared" si="446"/>
        <v>0</v>
      </c>
      <c r="AN1279">
        <f t="shared" si="447"/>
        <v>0</v>
      </c>
      <c r="AO1279">
        <f t="shared" si="448"/>
        <v>0</v>
      </c>
      <c r="AP1279">
        <f t="shared" si="449"/>
        <v>0</v>
      </c>
      <c r="AQ1279">
        <f t="shared" si="450"/>
        <v>0</v>
      </c>
      <c r="AR1279">
        <f t="shared" si="451"/>
        <v>0</v>
      </c>
      <c r="AS1279">
        <f t="shared" si="452"/>
        <v>0</v>
      </c>
      <c r="AT1279">
        <f t="shared" si="453"/>
        <v>0</v>
      </c>
      <c r="AU1279">
        <f t="shared" si="454"/>
        <v>0</v>
      </c>
      <c r="AV1279">
        <f t="shared" si="455"/>
        <v>0</v>
      </c>
      <c r="AW1279">
        <f t="shared" si="456"/>
        <v>0</v>
      </c>
      <c r="AX1279">
        <f t="shared" si="457"/>
        <v>0</v>
      </c>
      <c r="AY1279">
        <f t="shared" si="458"/>
        <v>0</v>
      </c>
      <c r="AZ1279">
        <f t="shared" si="459"/>
        <v>0</v>
      </c>
      <c r="BA1279">
        <f t="shared" si="460"/>
        <v>0</v>
      </c>
    </row>
    <row r="1280" spans="1:53" ht="15" customHeight="1">
      <c r="A1280" s="5"/>
      <c r="B1280" s="6"/>
      <c r="C1280" s="19" t="s">
        <v>7222</v>
      </c>
      <c r="D1280" s="634" t="str">
        <f t="shared" si="461"/>
        <v/>
      </c>
      <c r="E1280" s="669"/>
      <c r="F1280" s="670"/>
      <c r="G1280" s="752" t="str">
        <f t="shared" si="462"/>
        <v/>
      </c>
      <c r="H1280" s="669"/>
      <c r="I1280" s="669"/>
      <c r="J1280" s="669"/>
      <c r="K1280" s="669"/>
      <c r="L1280" s="669"/>
      <c r="M1280" s="669"/>
      <c r="N1280" s="670"/>
      <c r="O1280" s="112"/>
      <c r="P1280" s="112"/>
      <c r="Q1280" s="112"/>
      <c r="R1280" s="112"/>
      <c r="S1280" s="112"/>
      <c r="T1280" s="112"/>
      <c r="U1280" s="112"/>
      <c r="V1280" s="112"/>
      <c r="W1280" s="112"/>
      <c r="X1280" s="112"/>
      <c r="Y1280" s="112"/>
      <c r="Z1280" s="112"/>
      <c r="AA1280" s="112"/>
      <c r="AB1280" s="112"/>
      <c r="AC1280" s="112"/>
      <c r="AD1280" s="112"/>
      <c r="AL1280">
        <f t="shared" si="445"/>
        <v>0</v>
      </c>
      <c r="AM1280">
        <f t="shared" si="446"/>
        <v>0</v>
      </c>
      <c r="AN1280">
        <f t="shared" si="447"/>
        <v>0</v>
      </c>
      <c r="AO1280">
        <f t="shared" si="448"/>
        <v>0</v>
      </c>
      <c r="AP1280">
        <f t="shared" si="449"/>
        <v>0</v>
      </c>
      <c r="AQ1280">
        <f t="shared" si="450"/>
        <v>0</v>
      </c>
      <c r="AR1280">
        <f t="shared" si="451"/>
        <v>0</v>
      </c>
      <c r="AS1280">
        <f t="shared" si="452"/>
        <v>0</v>
      </c>
      <c r="AT1280">
        <f t="shared" si="453"/>
        <v>0</v>
      </c>
      <c r="AU1280">
        <f t="shared" si="454"/>
        <v>0</v>
      </c>
      <c r="AV1280">
        <f t="shared" si="455"/>
        <v>0</v>
      </c>
      <c r="AW1280">
        <f t="shared" si="456"/>
        <v>0</v>
      </c>
      <c r="AX1280">
        <f t="shared" si="457"/>
        <v>0</v>
      </c>
      <c r="AY1280">
        <f t="shared" si="458"/>
        <v>0</v>
      </c>
      <c r="AZ1280">
        <f t="shared" si="459"/>
        <v>0</v>
      </c>
      <c r="BA1280">
        <f t="shared" si="460"/>
        <v>0</v>
      </c>
    </row>
    <row r="1281" spans="1:53" ht="15" customHeight="1">
      <c r="A1281" s="5"/>
      <c r="B1281" s="6"/>
      <c r="C1281" s="19" t="s">
        <v>7223</v>
      </c>
      <c r="D1281" s="634" t="str">
        <f t="shared" si="461"/>
        <v/>
      </c>
      <c r="E1281" s="669"/>
      <c r="F1281" s="670"/>
      <c r="G1281" s="752" t="str">
        <f t="shared" si="462"/>
        <v/>
      </c>
      <c r="H1281" s="669"/>
      <c r="I1281" s="669"/>
      <c r="J1281" s="669"/>
      <c r="K1281" s="669"/>
      <c r="L1281" s="669"/>
      <c r="M1281" s="669"/>
      <c r="N1281" s="670"/>
      <c r="O1281" s="112"/>
      <c r="P1281" s="112"/>
      <c r="Q1281" s="112"/>
      <c r="R1281" s="112"/>
      <c r="S1281" s="112"/>
      <c r="T1281" s="112"/>
      <c r="U1281" s="112"/>
      <c r="V1281" s="112"/>
      <c r="W1281" s="112"/>
      <c r="X1281" s="112"/>
      <c r="Y1281" s="112"/>
      <c r="Z1281" s="112"/>
      <c r="AA1281" s="112"/>
      <c r="AB1281" s="112"/>
      <c r="AC1281" s="112"/>
      <c r="AD1281" s="112"/>
      <c r="AL1281">
        <f t="shared" si="445"/>
        <v>0</v>
      </c>
      <c r="AM1281">
        <f t="shared" si="446"/>
        <v>0</v>
      </c>
      <c r="AN1281">
        <f t="shared" si="447"/>
        <v>0</v>
      </c>
      <c r="AO1281">
        <f t="shared" si="448"/>
        <v>0</v>
      </c>
      <c r="AP1281">
        <f t="shared" si="449"/>
        <v>0</v>
      </c>
      <c r="AQ1281">
        <f t="shared" si="450"/>
        <v>0</v>
      </c>
      <c r="AR1281">
        <f t="shared" si="451"/>
        <v>0</v>
      </c>
      <c r="AS1281">
        <f t="shared" si="452"/>
        <v>0</v>
      </c>
      <c r="AT1281">
        <f t="shared" si="453"/>
        <v>0</v>
      </c>
      <c r="AU1281">
        <f t="shared" si="454"/>
        <v>0</v>
      </c>
      <c r="AV1281">
        <f t="shared" si="455"/>
        <v>0</v>
      </c>
      <c r="AW1281">
        <f t="shared" si="456"/>
        <v>0</v>
      </c>
      <c r="AX1281">
        <f t="shared" si="457"/>
        <v>0</v>
      </c>
      <c r="AY1281">
        <f t="shared" si="458"/>
        <v>0</v>
      </c>
      <c r="AZ1281">
        <f t="shared" si="459"/>
        <v>0</v>
      </c>
      <c r="BA1281">
        <f t="shared" si="460"/>
        <v>0</v>
      </c>
    </row>
    <row r="1282" spans="1:53" ht="15" customHeight="1">
      <c r="A1282" s="5"/>
      <c r="B1282" s="6"/>
      <c r="C1282" s="19" t="s">
        <v>7224</v>
      </c>
      <c r="D1282" s="634" t="str">
        <f t="shared" si="461"/>
        <v/>
      </c>
      <c r="E1282" s="669"/>
      <c r="F1282" s="670"/>
      <c r="G1282" s="752" t="str">
        <f t="shared" si="462"/>
        <v/>
      </c>
      <c r="H1282" s="669"/>
      <c r="I1282" s="669"/>
      <c r="J1282" s="669"/>
      <c r="K1282" s="669"/>
      <c r="L1282" s="669"/>
      <c r="M1282" s="669"/>
      <c r="N1282" s="670"/>
      <c r="O1282" s="112"/>
      <c r="P1282" s="112"/>
      <c r="Q1282" s="112"/>
      <c r="R1282" s="112"/>
      <c r="S1282" s="112"/>
      <c r="T1282" s="112"/>
      <c r="U1282" s="112"/>
      <c r="V1282" s="112"/>
      <c r="W1282" s="112"/>
      <c r="X1282" s="112"/>
      <c r="Y1282" s="112"/>
      <c r="Z1282" s="112"/>
      <c r="AA1282" s="112"/>
      <c r="AB1282" s="112"/>
      <c r="AC1282" s="112"/>
      <c r="AD1282" s="112"/>
      <c r="AL1282">
        <f t="shared" si="445"/>
        <v>0</v>
      </c>
      <c r="AM1282">
        <f t="shared" si="446"/>
        <v>0</v>
      </c>
      <c r="AN1282">
        <f t="shared" si="447"/>
        <v>0</v>
      </c>
      <c r="AO1282">
        <f t="shared" si="448"/>
        <v>0</v>
      </c>
      <c r="AP1282">
        <f t="shared" si="449"/>
        <v>0</v>
      </c>
      <c r="AQ1282">
        <f t="shared" si="450"/>
        <v>0</v>
      </c>
      <c r="AR1282">
        <f t="shared" si="451"/>
        <v>0</v>
      </c>
      <c r="AS1282">
        <f t="shared" si="452"/>
        <v>0</v>
      </c>
      <c r="AT1282">
        <f t="shared" si="453"/>
        <v>0</v>
      </c>
      <c r="AU1282">
        <f t="shared" si="454"/>
        <v>0</v>
      </c>
      <c r="AV1282">
        <f t="shared" si="455"/>
        <v>0</v>
      </c>
      <c r="AW1282">
        <f t="shared" si="456"/>
        <v>0</v>
      </c>
      <c r="AX1282">
        <f t="shared" si="457"/>
        <v>0</v>
      </c>
      <c r="AY1282">
        <f t="shared" si="458"/>
        <v>0</v>
      </c>
      <c r="AZ1282">
        <f t="shared" si="459"/>
        <v>0</v>
      </c>
      <c r="BA1282">
        <f t="shared" si="460"/>
        <v>0</v>
      </c>
    </row>
    <row r="1283" spans="1:53" ht="15" customHeight="1">
      <c r="A1283" s="5"/>
      <c r="B1283" s="6"/>
      <c r="C1283" s="19" t="s">
        <v>7225</v>
      </c>
      <c r="D1283" s="634" t="str">
        <f t="shared" si="461"/>
        <v/>
      </c>
      <c r="E1283" s="669"/>
      <c r="F1283" s="670"/>
      <c r="G1283" s="752" t="str">
        <f t="shared" si="462"/>
        <v/>
      </c>
      <c r="H1283" s="669"/>
      <c r="I1283" s="669"/>
      <c r="J1283" s="669"/>
      <c r="K1283" s="669"/>
      <c r="L1283" s="669"/>
      <c r="M1283" s="669"/>
      <c r="N1283" s="670"/>
      <c r="O1283" s="112"/>
      <c r="P1283" s="112"/>
      <c r="Q1283" s="112"/>
      <c r="R1283" s="112"/>
      <c r="S1283" s="112"/>
      <c r="T1283" s="112"/>
      <c r="U1283" s="112"/>
      <c r="V1283" s="112"/>
      <c r="W1283" s="112"/>
      <c r="X1283" s="112"/>
      <c r="Y1283" s="112"/>
      <c r="Z1283" s="112"/>
      <c r="AA1283" s="112"/>
      <c r="AB1283" s="112"/>
      <c r="AC1283" s="112"/>
      <c r="AD1283" s="112"/>
      <c r="AL1283">
        <f t="shared" si="445"/>
        <v>0</v>
      </c>
      <c r="AM1283">
        <f t="shared" si="446"/>
        <v>0</v>
      </c>
      <c r="AN1283">
        <f t="shared" si="447"/>
        <v>0</v>
      </c>
      <c r="AO1283">
        <f t="shared" si="448"/>
        <v>0</v>
      </c>
      <c r="AP1283">
        <f t="shared" si="449"/>
        <v>0</v>
      </c>
      <c r="AQ1283">
        <f t="shared" si="450"/>
        <v>0</v>
      </c>
      <c r="AR1283">
        <f t="shared" si="451"/>
        <v>0</v>
      </c>
      <c r="AS1283">
        <f t="shared" si="452"/>
        <v>0</v>
      </c>
      <c r="AT1283">
        <f t="shared" si="453"/>
        <v>0</v>
      </c>
      <c r="AU1283">
        <f t="shared" si="454"/>
        <v>0</v>
      </c>
      <c r="AV1283">
        <f t="shared" si="455"/>
        <v>0</v>
      </c>
      <c r="AW1283">
        <f t="shared" si="456"/>
        <v>0</v>
      </c>
      <c r="AX1283">
        <f t="shared" si="457"/>
        <v>0</v>
      </c>
      <c r="AY1283">
        <f t="shared" si="458"/>
        <v>0</v>
      </c>
      <c r="AZ1283">
        <f t="shared" si="459"/>
        <v>0</v>
      </c>
      <c r="BA1283">
        <f t="shared" si="460"/>
        <v>0</v>
      </c>
    </row>
    <row r="1284" spans="1:53" ht="15" customHeight="1">
      <c r="A1284" s="5"/>
      <c r="B1284" s="6"/>
      <c r="C1284" s="19" t="s">
        <v>7226</v>
      </c>
      <c r="D1284" s="634" t="str">
        <f t="shared" si="461"/>
        <v/>
      </c>
      <c r="E1284" s="669"/>
      <c r="F1284" s="670"/>
      <c r="G1284" s="752" t="str">
        <f t="shared" si="462"/>
        <v/>
      </c>
      <c r="H1284" s="669"/>
      <c r="I1284" s="669"/>
      <c r="J1284" s="669"/>
      <c r="K1284" s="669"/>
      <c r="L1284" s="669"/>
      <c r="M1284" s="669"/>
      <c r="N1284" s="670"/>
      <c r="O1284" s="112"/>
      <c r="P1284" s="112"/>
      <c r="Q1284" s="112"/>
      <c r="R1284" s="112"/>
      <c r="S1284" s="112"/>
      <c r="T1284" s="112"/>
      <c r="U1284" s="112"/>
      <c r="V1284" s="112"/>
      <c r="W1284" s="112"/>
      <c r="X1284" s="112"/>
      <c r="Y1284" s="112"/>
      <c r="Z1284" s="112"/>
      <c r="AA1284" s="112"/>
      <c r="AB1284" s="112"/>
      <c r="AC1284" s="112"/>
      <c r="AD1284" s="112"/>
      <c r="AL1284">
        <f t="shared" si="445"/>
        <v>0</v>
      </c>
      <c r="AM1284">
        <f t="shared" si="446"/>
        <v>0</v>
      </c>
      <c r="AN1284">
        <f t="shared" si="447"/>
        <v>0</v>
      </c>
      <c r="AO1284">
        <f t="shared" si="448"/>
        <v>0</v>
      </c>
      <c r="AP1284">
        <f t="shared" si="449"/>
        <v>0</v>
      </c>
      <c r="AQ1284">
        <f t="shared" si="450"/>
        <v>0</v>
      </c>
      <c r="AR1284">
        <f t="shared" si="451"/>
        <v>0</v>
      </c>
      <c r="AS1284">
        <f t="shared" si="452"/>
        <v>0</v>
      </c>
      <c r="AT1284">
        <f t="shared" si="453"/>
        <v>0</v>
      </c>
      <c r="AU1284">
        <f t="shared" si="454"/>
        <v>0</v>
      </c>
      <c r="AV1284">
        <f t="shared" si="455"/>
        <v>0</v>
      </c>
      <c r="AW1284">
        <f t="shared" si="456"/>
        <v>0</v>
      </c>
      <c r="AX1284">
        <f t="shared" si="457"/>
        <v>0</v>
      </c>
      <c r="AY1284">
        <f t="shared" si="458"/>
        <v>0</v>
      </c>
      <c r="AZ1284">
        <f t="shared" si="459"/>
        <v>0</v>
      </c>
      <c r="BA1284">
        <f t="shared" si="460"/>
        <v>0</v>
      </c>
    </row>
    <row r="1285" spans="1:53" ht="15" customHeight="1">
      <c r="A1285" s="5"/>
      <c r="B1285" s="6"/>
      <c r="C1285" s="19" t="s">
        <v>7227</v>
      </c>
      <c r="D1285" s="634" t="str">
        <f t="shared" si="461"/>
        <v/>
      </c>
      <c r="E1285" s="669"/>
      <c r="F1285" s="670"/>
      <c r="G1285" s="752" t="str">
        <f t="shared" si="462"/>
        <v/>
      </c>
      <c r="H1285" s="669"/>
      <c r="I1285" s="669"/>
      <c r="J1285" s="669"/>
      <c r="K1285" s="669"/>
      <c r="L1285" s="669"/>
      <c r="M1285" s="669"/>
      <c r="N1285" s="670"/>
      <c r="O1285" s="112"/>
      <c r="P1285" s="112"/>
      <c r="Q1285" s="112"/>
      <c r="R1285" s="112"/>
      <c r="S1285" s="112"/>
      <c r="T1285" s="112"/>
      <c r="U1285" s="112"/>
      <c r="V1285" s="112"/>
      <c r="W1285" s="112"/>
      <c r="X1285" s="112"/>
      <c r="Y1285" s="112"/>
      <c r="Z1285" s="112"/>
      <c r="AA1285" s="112"/>
      <c r="AB1285" s="112"/>
      <c r="AC1285" s="112"/>
      <c r="AD1285" s="112"/>
      <c r="AL1285">
        <f t="shared" si="445"/>
        <v>0</v>
      </c>
      <c r="AM1285">
        <f t="shared" si="446"/>
        <v>0</v>
      </c>
      <c r="AN1285">
        <f t="shared" si="447"/>
        <v>0</v>
      </c>
      <c r="AO1285">
        <f t="shared" si="448"/>
        <v>0</v>
      </c>
      <c r="AP1285">
        <f t="shared" si="449"/>
        <v>0</v>
      </c>
      <c r="AQ1285">
        <f t="shared" si="450"/>
        <v>0</v>
      </c>
      <c r="AR1285">
        <f t="shared" si="451"/>
        <v>0</v>
      </c>
      <c r="AS1285">
        <f t="shared" si="452"/>
        <v>0</v>
      </c>
      <c r="AT1285">
        <f t="shared" si="453"/>
        <v>0</v>
      </c>
      <c r="AU1285">
        <f t="shared" si="454"/>
        <v>0</v>
      </c>
      <c r="AV1285">
        <f t="shared" si="455"/>
        <v>0</v>
      </c>
      <c r="AW1285">
        <f t="shared" si="456"/>
        <v>0</v>
      </c>
      <c r="AX1285">
        <f t="shared" si="457"/>
        <v>0</v>
      </c>
      <c r="AY1285">
        <f t="shared" si="458"/>
        <v>0</v>
      </c>
      <c r="AZ1285">
        <f t="shared" si="459"/>
        <v>0</v>
      </c>
      <c r="BA1285">
        <f t="shared" si="460"/>
        <v>0</v>
      </c>
    </row>
    <row r="1286" spans="1:53" ht="15" customHeight="1">
      <c r="A1286" s="5"/>
      <c r="B1286" s="6"/>
      <c r="C1286" s="19" t="s">
        <v>7228</v>
      </c>
      <c r="D1286" s="634" t="str">
        <f t="shared" si="461"/>
        <v/>
      </c>
      <c r="E1286" s="669"/>
      <c r="F1286" s="670"/>
      <c r="G1286" s="752" t="str">
        <f t="shared" si="462"/>
        <v/>
      </c>
      <c r="H1286" s="669"/>
      <c r="I1286" s="669"/>
      <c r="J1286" s="669"/>
      <c r="K1286" s="669"/>
      <c r="L1286" s="669"/>
      <c r="M1286" s="669"/>
      <c r="N1286" s="670"/>
      <c r="O1286" s="112"/>
      <c r="P1286" s="112"/>
      <c r="Q1286" s="112"/>
      <c r="R1286" s="112"/>
      <c r="S1286" s="112"/>
      <c r="T1286" s="112"/>
      <c r="U1286" s="112"/>
      <c r="V1286" s="112"/>
      <c r="W1286" s="112"/>
      <c r="X1286" s="112"/>
      <c r="Y1286" s="112"/>
      <c r="Z1286" s="112"/>
      <c r="AA1286" s="112"/>
      <c r="AB1286" s="112"/>
      <c r="AC1286" s="112"/>
      <c r="AD1286" s="112"/>
      <c r="AL1286">
        <f t="shared" si="445"/>
        <v>0</v>
      </c>
      <c r="AM1286">
        <f t="shared" si="446"/>
        <v>0</v>
      </c>
      <c r="AN1286">
        <f t="shared" si="447"/>
        <v>0</v>
      </c>
      <c r="AO1286">
        <f t="shared" si="448"/>
        <v>0</v>
      </c>
      <c r="AP1286">
        <f t="shared" si="449"/>
        <v>0</v>
      </c>
      <c r="AQ1286">
        <f t="shared" si="450"/>
        <v>0</v>
      </c>
      <c r="AR1286">
        <f t="shared" si="451"/>
        <v>0</v>
      </c>
      <c r="AS1286">
        <f t="shared" si="452"/>
        <v>0</v>
      </c>
      <c r="AT1286">
        <f t="shared" si="453"/>
        <v>0</v>
      </c>
      <c r="AU1286">
        <f t="shared" si="454"/>
        <v>0</v>
      </c>
      <c r="AV1286">
        <f t="shared" si="455"/>
        <v>0</v>
      </c>
      <c r="AW1286">
        <f t="shared" si="456"/>
        <v>0</v>
      </c>
      <c r="AX1286">
        <f t="shared" si="457"/>
        <v>0</v>
      </c>
      <c r="AY1286">
        <f t="shared" si="458"/>
        <v>0</v>
      </c>
      <c r="AZ1286">
        <f t="shared" si="459"/>
        <v>0</v>
      </c>
      <c r="BA1286">
        <f t="shared" si="460"/>
        <v>0</v>
      </c>
    </row>
    <row r="1287" spans="1:53" ht="15" customHeight="1">
      <c r="A1287" s="5"/>
      <c r="B1287" s="6"/>
      <c r="C1287" s="19" t="s">
        <v>7229</v>
      </c>
      <c r="D1287" s="634" t="str">
        <f t="shared" si="461"/>
        <v/>
      </c>
      <c r="E1287" s="669"/>
      <c r="F1287" s="670"/>
      <c r="G1287" s="752" t="str">
        <f t="shared" si="462"/>
        <v/>
      </c>
      <c r="H1287" s="669"/>
      <c r="I1287" s="669"/>
      <c r="J1287" s="669"/>
      <c r="K1287" s="669"/>
      <c r="L1287" s="669"/>
      <c r="M1287" s="669"/>
      <c r="N1287" s="670"/>
      <c r="O1287" s="112"/>
      <c r="P1287" s="112"/>
      <c r="Q1287" s="112"/>
      <c r="R1287" s="112"/>
      <c r="S1287" s="112"/>
      <c r="T1287" s="112"/>
      <c r="U1287" s="112"/>
      <c r="V1287" s="112"/>
      <c r="W1287" s="112"/>
      <c r="X1287" s="112"/>
      <c r="Y1287" s="112"/>
      <c r="Z1287" s="112"/>
      <c r="AA1287" s="112"/>
      <c r="AB1287" s="112"/>
      <c r="AC1287" s="112"/>
      <c r="AD1287" s="112"/>
      <c r="AL1287">
        <f t="shared" si="445"/>
        <v>0</v>
      </c>
      <c r="AM1287">
        <f t="shared" si="446"/>
        <v>0</v>
      </c>
      <c r="AN1287">
        <f t="shared" si="447"/>
        <v>0</v>
      </c>
      <c r="AO1287">
        <f t="shared" si="448"/>
        <v>0</v>
      </c>
      <c r="AP1287">
        <f t="shared" si="449"/>
        <v>0</v>
      </c>
      <c r="AQ1287">
        <f t="shared" si="450"/>
        <v>0</v>
      </c>
      <c r="AR1287">
        <f t="shared" si="451"/>
        <v>0</v>
      </c>
      <c r="AS1287">
        <f t="shared" si="452"/>
        <v>0</v>
      </c>
      <c r="AT1287">
        <f t="shared" si="453"/>
        <v>0</v>
      </c>
      <c r="AU1287">
        <f t="shared" si="454"/>
        <v>0</v>
      </c>
      <c r="AV1287">
        <f t="shared" si="455"/>
        <v>0</v>
      </c>
      <c r="AW1287">
        <f t="shared" si="456"/>
        <v>0</v>
      </c>
      <c r="AX1287">
        <f t="shared" si="457"/>
        <v>0</v>
      </c>
      <c r="AY1287">
        <f t="shared" si="458"/>
        <v>0</v>
      </c>
      <c r="AZ1287">
        <f t="shared" si="459"/>
        <v>0</v>
      </c>
      <c r="BA1287">
        <f t="shared" si="460"/>
        <v>0</v>
      </c>
    </row>
    <row r="1288" spans="1:53" ht="15" customHeight="1">
      <c r="A1288" s="5"/>
      <c r="B1288" s="6"/>
      <c r="C1288" s="19" t="s">
        <v>7230</v>
      </c>
      <c r="D1288" s="634" t="str">
        <f t="shared" si="461"/>
        <v/>
      </c>
      <c r="E1288" s="669"/>
      <c r="F1288" s="670"/>
      <c r="G1288" s="752" t="str">
        <f t="shared" si="462"/>
        <v/>
      </c>
      <c r="H1288" s="669"/>
      <c r="I1288" s="669"/>
      <c r="J1288" s="669"/>
      <c r="K1288" s="669"/>
      <c r="L1288" s="669"/>
      <c r="M1288" s="669"/>
      <c r="N1288" s="670"/>
      <c r="O1288" s="112"/>
      <c r="P1288" s="112"/>
      <c r="Q1288" s="112"/>
      <c r="R1288" s="112"/>
      <c r="S1288" s="112"/>
      <c r="T1288" s="112"/>
      <c r="U1288" s="112"/>
      <c r="V1288" s="112"/>
      <c r="W1288" s="112"/>
      <c r="X1288" s="112"/>
      <c r="Y1288" s="112"/>
      <c r="Z1288" s="112"/>
      <c r="AA1288" s="112"/>
      <c r="AB1288" s="112"/>
      <c r="AC1288" s="112"/>
      <c r="AD1288" s="112"/>
      <c r="AL1288">
        <f t="shared" si="445"/>
        <v>0</v>
      </c>
      <c r="AM1288">
        <f t="shared" si="446"/>
        <v>0</v>
      </c>
      <c r="AN1288">
        <f t="shared" si="447"/>
        <v>0</v>
      </c>
      <c r="AO1288">
        <f t="shared" si="448"/>
        <v>0</v>
      </c>
      <c r="AP1288">
        <f t="shared" si="449"/>
        <v>0</v>
      </c>
      <c r="AQ1288">
        <f t="shared" si="450"/>
        <v>0</v>
      </c>
      <c r="AR1288">
        <f t="shared" si="451"/>
        <v>0</v>
      </c>
      <c r="AS1288">
        <f t="shared" si="452"/>
        <v>0</v>
      </c>
      <c r="AT1288">
        <f t="shared" si="453"/>
        <v>0</v>
      </c>
      <c r="AU1288">
        <f t="shared" si="454"/>
        <v>0</v>
      </c>
      <c r="AV1288">
        <f t="shared" si="455"/>
        <v>0</v>
      </c>
      <c r="AW1288">
        <f t="shared" si="456"/>
        <v>0</v>
      </c>
      <c r="AX1288">
        <f t="shared" si="457"/>
        <v>0</v>
      </c>
      <c r="AY1288">
        <f t="shared" si="458"/>
        <v>0</v>
      </c>
      <c r="AZ1288">
        <f t="shared" si="459"/>
        <v>0</v>
      </c>
      <c r="BA1288">
        <f t="shared" si="460"/>
        <v>0</v>
      </c>
    </row>
    <row r="1289" spans="1:53" ht="15" customHeight="1">
      <c r="A1289" s="5"/>
      <c r="B1289" s="6"/>
      <c r="C1289" s="19" t="s">
        <v>7231</v>
      </c>
      <c r="D1289" s="634" t="str">
        <f t="shared" si="461"/>
        <v/>
      </c>
      <c r="E1289" s="669"/>
      <c r="F1289" s="670"/>
      <c r="G1289" s="752" t="str">
        <f t="shared" si="462"/>
        <v/>
      </c>
      <c r="H1289" s="669"/>
      <c r="I1289" s="669"/>
      <c r="J1289" s="669"/>
      <c r="K1289" s="669"/>
      <c r="L1289" s="669"/>
      <c r="M1289" s="669"/>
      <c r="N1289" s="670"/>
      <c r="O1289" s="112"/>
      <c r="P1289" s="112"/>
      <c r="Q1289" s="112"/>
      <c r="R1289" s="112"/>
      <c r="S1289" s="112"/>
      <c r="T1289" s="112"/>
      <c r="U1289" s="112"/>
      <c r="V1289" s="112"/>
      <c r="W1289" s="112"/>
      <c r="X1289" s="112"/>
      <c r="Y1289" s="112"/>
      <c r="Z1289" s="112"/>
      <c r="AA1289" s="112"/>
      <c r="AB1289" s="112"/>
      <c r="AC1289" s="112"/>
      <c r="AD1289" s="112"/>
      <c r="AL1289">
        <f t="shared" si="445"/>
        <v>0</v>
      </c>
      <c r="AM1289">
        <f t="shared" si="446"/>
        <v>0</v>
      </c>
      <c r="AN1289">
        <f t="shared" si="447"/>
        <v>0</v>
      </c>
      <c r="AO1289">
        <f t="shared" si="448"/>
        <v>0</v>
      </c>
      <c r="AP1289">
        <f t="shared" si="449"/>
        <v>0</v>
      </c>
      <c r="AQ1289">
        <f t="shared" si="450"/>
        <v>0</v>
      </c>
      <c r="AR1289">
        <f t="shared" si="451"/>
        <v>0</v>
      </c>
      <c r="AS1289">
        <f t="shared" si="452"/>
        <v>0</v>
      </c>
      <c r="AT1289">
        <f t="shared" si="453"/>
        <v>0</v>
      </c>
      <c r="AU1289">
        <f t="shared" si="454"/>
        <v>0</v>
      </c>
      <c r="AV1289">
        <f t="shared" si="455"/>
        <v>0</v>
      </c>
      <c r="AW1289">
        <f t="shared" si="456"/>
        <v>0</v>
      </c>
      <c r="AX1289">
        <f t="shared" si="457"/>
        <v>0</v>
      </c>
      <c r="AY1289">
        <f t="shared" si="458"/>
        <v>0</v>
      </c>
      <c r="AZ1289">
        <f t="shared" si="459"/>
        <v>0</v>
      </c>
      <c r="BA1289">
        <f t="shared" si="460"/>
        <v>0</v>
      </c>
    </row>
    <row r="1290" spans="1:53" ht="15" customHeight="1">
      <c r="A1290" s="5"/>
      <c r="B1290" s="6"/>
      <c r="C1290" s="19" t="s">
        <v>7232</v>
      </c>
      <c r="D1290" s="634" t="str">
        <f t="shared" si="461"/>
        <v/>
      </c>
      <c r="E1290" s="669"/>
      <c r="F1290" s="670"/>
      <c r="G1290" s="752" t="str">
        <f t="shared" si="462"/>
        <v/>
      </c>
      <c r="H1290" s="669"/>
      <c r="I1290" s="669"/>
      <c r="J1290" s="669"/>
      <c r="K1290" s="669"/>
      <c r="L1290" s="669"/>
      <c r="M1290" s="669"/>
      <c r="N1290" s="670"/>
      <c r="O1290" s="112"/>
      <c r="P1290" s="112"/>
      <c r="Q1290" s="112"/>
      <c r="R1290" s="112"/>
      <c r="S1290" s="112"/>
      <c r="T1290" s="112"/>
      <c r="U1290" s="112"/>
      <c r="V1290" s="112"/>
      <c r="W1290" s="112"/>
      <c r="X1290" s="112"/>
      <c r="Y1290" s="112"/>
      <c r="Z1290" s="112"/>
      <c r="AA1290" s="112"/>
      <c r="AB1290" s="112"/>
      <c r="AC1290" s="112"/>
      <c r="AD1290" s="112"/>
      <c r="AL1290">
        <f t="shared" si="445"/>
        <v>0</v>
      </c>
      <c r="AM1290">
        <f t="shared" si="446"/>
        <v>0</v>
      </c>
      <c r="AN1290">
        <f t="shared" si="447"/>
        <v>0</v>
      </c>
      <c r="AO1290">
        <f t="shared" si="448"/>
        <v>0</v>
      </c>
      <c r="AP1290">
        <f t="shared" si="449"/>
        <v>0</v>
      </c>
      <c r="AQ1290">
        <f t="shared" si="450"/>
        <v>0</v>
      </c>
      <c r="AR1290">
        <f t="shared" si="451"/>
        <v>0</v>
      </c>
      <c r="AS1290">
        <f t="shared" si="452"/>
        <v>0</v>
      </c>
      <c r="AT1290">
        <f t="shared" si="453"/>
        <v>0</v>
      </c>
      <c r="AU1290">
        <f t="shared" si="454"/>
        <v>0</v>
      </c>
      <c r="AV1290">
        <f t="shared" si="455"/>
        <v>0</v>
      </c>
      <c r="AW1290">
        <f t="shared" si="456"/>
        <v>0</v>
      </c>
      <c r="AX1290">
        <f t="shared" si="457"/>
        <v>0</v>
      </c>
      <c r="AY1290">
        <f t="shared" si="458"/>
        <v>0</v>
      </c>
      <c r="AZ1290">
        <f t="shared" si="459"/>
        <v>0</v>
      </c>
      <c r="BA1290">
        <f t="shared" si="460"/>
        <v>0</v>
      </c>
    </row>
    <row r="1291" spans="1:53" ht="15" customHeight="1">
      <c r="A1291" s="5"/>
      <c r="B1291" s="6"/>
      <c r="C1291" s="19" t="s">
        <v>7233</v>
      </c>
      <c r="D1291" s="634" t="str">
        <f t="shared" si="461"/>
        <v/>
      </c>
      <c r="E1291" s="669"/>
      <c r="F1291" s="670"/>
      <c r="G1291" s="752" t="str">
        <f t="shared" si="462"/>
        <v/>
      </c>
      <c r="H1291" s="669"/>
      <c r="I1291" s="669"/>
      <c r="J1291" s="669"/>
      <c r="K1291" s="669"/>
      <c r="L1291" s="669"/>
      <c r="M1291" s="669"/>
      <c r="N1291" s="670"/>
      <c r="O1291" s="112"/>
      <c r="P1291" s="112"/>
      <c r="Q1291" s="112"/>
      <c r="R1291" s="112"/>
      <c r="S1291" s="112"/>
      <c r="T1291" s="112"/>
      <c r="U1291" s="112"/>
      <c r="V1291" s="112"/>
      <c r="W1291" s="112"/>
      <c r="X1291" s="112"/>
      <c r="Y1291" s="112"/>
      <c r="Z1291" s="112"/>
      <c r="AA1291" s="112"/>
      <c r="AB1291" s="112"/>
      <c r="AC1291" s="112"/>
      <c r="AD1291" s="112"/>
      <c r="AL1291">
        <f t="shared" si="445"/>
        <v>0</v>
      </c>
      <c r="AM1291">
        <f t="shared" si="446"/>
        <v>0</v>
      </c>
      <c r="AN1291">
        <f t="shared" si="447"/>
        <v>0</v>
      </c>
      <c r="AO1291">
        <f t="shared" si="448"/>
        <v>0</v>
      </c>
      <c r="AP1291">
        <f t="shared" si="449"/>
        <v>0</v>
      </c>
      <c r="AQ1291">
        <f t="shared" si="450"/>
        <v>0</v>
      </c>
      <c r="AR1291">
        <f t="shared" si="451"/>
        <v>0</v>
      </c>
      <c r="AS1291">
        <f t="shared" si="452"/>
        <v>0</v>
      </c>
      <c r="AT1291">
        <f t="shared" si="453"/>
        <v>0</v>
      </c>
      <c r="AU1291">
        <f t="shared" si="454"/>
        <v>0</v>
      </c>
      <c r="AV1291">
        <f t="shared" si="455"/>
        <v>0</v>
      </c>
      <c r="AW1291">
        <f t="shared" si="456"/>
        <v>0</v>
      </c>
      <c r="AX1291">
        <f t="shared" si="457"/>
        <v>0</v>
      </c>
      <c r="AY1291">
        <f t="shared" si="458"/>
        <v>0</v>
      </c>
      <c r="AZ1291">
        <f t="shared" si="459"/>
        <v>0</v>
      </c>
      <c r="BA1291">
        <f t="shared" si="460"/>
        <v>0</v>
      </c>
    </row>
    <row r="1292" spans="1:53" ht="15" customHeight="1">
      <c r="A1292" s="5"/>
      <c r="B1292" s="6"/>
      <c r="C1292" s="19" t="s">
        <v>7234</v>
      </c>
      <c r="D1292" s="634" t="str">
        <f t="shared" si="461"/>
        <v/>
      </c>
      <c r="E1292" s="669"/>
      <c r="F1292" s="670"/>
      <c r="G1292" s="752" t="str">
        <f t="shared" si="462"/>
        <v/>
      </c>
      <c r="H1292" s="669"/>
      <c r="I1292" s="669"/>
      <c r="J1292" s="669"/>
      <c r="K1292" s="669"/>
      <c r="L1292" s="669"/>
      <c r="M1292" s="669"/>
      <c r="N1292" s="670"/>
      <c r="O1292" s="112"/>
      <c r="P1292" s="112"/>
      <c r="Q1292" s="112"/>
      <c r="R1292" s="112"/>
      <c r="S1292" s="112"/>
      <c r="T1292" s="112"/>
      <c r="U1292" s="112"/>
      <c r="V1292" s="112"/>
      <c r="W1292" s="112"/>
      <c r="X1292" s="112"/>
      <c r="Y1292" s="112"/>
      <c r="Z1292" s="112"/>
      <c r="AA1292" s="112"/>
      <c r="AB1292" s="112"/>
      <c r="AC1292" s="112"/>
      <c r="AD1292" s="112"/>
      <c r="AL1292">
        <f t="shared" si="445"/>
        <v>0</v>
      </c>
      <c r="AM1292">
        <f t="shared" si="446"/>
        <v>0</v>
      </c>
      <c r="AN1292">
        <f t="shared" si="447"/>
        <v>0</v>
      </c>
      <c r="AO1292">
        <f t="shared" si="448"/>
        <v>0</v>
      </c>
      <c r="AP1292">
        <f t="shared" si="449"/>
        <v>0</v>
      </c>
      <c r="AQ1292">
        <f t="shared" si="450"/>
        <v>0</v>
      </c>
      <c r="AR1292">
        <f t="shared" si="451"/>
        <v>0</v>
      </c>
      <c r="AS1292">
        <f t="shared" si="452"/>
        <v>0</v>
      </c>
      <c r="AT1292">
        <f t="shared" si="453"/>
        <v>0</v>
      </c>
      <c r="AU1292">
        <f t="shared" si="454"/>
        <v>0</v>
      </c>
      <c r="AV1292">
        <f t="shared" si="455"/>
        <v>0</v>
      </c>
      <c r="AW1292">
        <f t="shared" si="456"/>
        <v>0</v>
      </c>
      <c r="AX1292">
        <f t="shared" si="457"/>
        <v>0</v>
      </c>
      <c r="AY1292">
        <f t="shared" si="458"/>
        <v>0</v>
      </c>
      <c r="AZ1292">
        <f t="shared" si="459"/>
        <v>0</v>
      </c>
      <c r="BA1292">
        <f t="shared" si="460"/>
        <v>0</v>
      </c>
    </row>
    <row r="1293" spans="1:53" ht="15" customHeight="1">
      <c r="A1293" s="5"/>
      <c r="B1293" s="6"/>
      <c r="C1293" s="19" t="s">
        <v>7235</v>
      </c>
      <c r="D1293" s="634" t="str">
        <f t="shared" si="461"/>
        <v/>
      </c>
      <c r="E1293" s="669"/>
      <c r="F1293" s="670"/>
      <c r="G1293" s="752" t="str">
        <f t="shared" si="462"/>
        <v/>
      </c>
      <c r="H1293" s="669"/>
      <c r="I1293" s="669"/>
      <c r="J1293" s="669"/>
      <c r="K1293" s="669"/>
      <c r="L1293" s="669"/>
      <c r="M1293" s="669"/>
      <c r="N1293" s="670"/>
      <c r="O1293" s="112"/>
      <c r="P1293" s="112"/>
      <c r="Q1293" s="112"/>
      <c r="R1293" s="112"/>
      <c r="S1293" s="112"/>
      <c r="T1293" s="112"/>
      <c r="U1293" s="112"/>
      <c r="V1293" s="112"/>
      <c r="W1293" s="112"/>
      <c r="X1293" s="112"/>
      <c r="Y1293" s="112"/>
      <c r="Z1293" s="112"/>
      <c r="AA1293" s="112"/>
      <c r="AB1293" s="112"/>
      <c r="AC1293" s="112"/>
      <c r="AD1293" s="112"/>
      <c r="AL1293">
        <f t="shared" si="445"/>
        <v>0</v>
      </c>
      <c r="AM1293">
        <f t="shared" si="446"/>
        <v>0</v>
      </c>
      <c r="AN1293">
        <f t="shared" si="447"/>
        <v>0</v>
      </c>
      <c r="AO1293">
        <f t="shared" si="448"/>
        <v>0</v>
      </c>
      <c r="AP1293">
        <f t="shared" si="449"/>
        <v>0</v>
      </c>
      <c r="AQ1293">
        <f t="shared" si="450"/>
        <v>0</v>
      </c>
      <c r="AR1293">
        <f t="shared" si="451"/>
        <v>0</v>
      </c>
      <c r="AS1293">
        <f t="shared" si="452"/>
        <v>0</v>
      </c>
      <c r="AT1293">
        <f t="shared" si="453"/>
        <v>0</v>
      </c>
      <c r="AU1293">
        <f t="shared" si="454"/>
        <v>0</v>
      </c>
      <c r="AV1293">
        <f t="shared" si="455"/>
        <v>0</v>
      </c>
      <c r="AW1293">
        <f t="shared" si="456"/>
        <v>0</v>
      </c>
      <c r="AX1293">
        <f t="shared" si="457"/>
        <v>0</v>
      </c>
      <c r="AY1293">
        <f t="shared" si="458"/>
        <v>0</v>
      </c>
      <c r="AZ1293">
        <f t="shared" si="459"/>
        <v>0</v>
      </c>
      <c r="BA1293">
        <f t="shared" si="460"/>
        <v>0</v>
      </c>
    </row>
    <row r="1294" spans="1:53" ht="15" customHeight="1">
      <c r="A1294" s="5"/>
      <c r="B1294" s="6"/>
      <c r="C1294" s="19" t="s">
        <v>7236</v>
      </c>
      <c r="D1294" s="634" t="str">
        <f t="shared" si="461"/>
        <v/>
      </c>
      <c r="E1294" s="669"/>
      <c r="F1294" s="670"/>
      <c r="G1294" s="752" t="str">
        <f t="shared" si="462"/>
        <v/>
      </c>
      <c r="H1294" s="669"/>
      <c r="I1294" s="669"/>
      <c r="J1294" s="669"/>
      <c r="K1294" s="669"/>
      <c r="L1294" s="669"/>
      <c r="M1294" s="669"/>
      <c r="N1294" s="670"/>
      <c r="O1294" s="112"/>
      <c r="P1294" s="112"/>
      <c r="Q1294" s="112"/>
      <c r="R1294" s="112"/>
      <c r="S1294" s="112"/>
      <c r="T1294" s="112"/>
      <c r="U1294" s="112"/>
      <c r="V1294" s="112"/>
      <c r="W1294" s="112"/>
      <c r="X1294" s="112"/>
      <c r="Y1294" s="112"/>
      <c r="Z1294" s="112"/>
      <c r="AA1294" s="112"/>
      <c r="AB1294" s="112"/>
      <c r="AC1294" s="112"/>
      <c r="AD1294" s="112"/>
      <c r="AL1294">
        <f t="shared" si="445"/>
        <v>0</v>
      </c>
      <c r="AM1294">
        <f t="shared" si="446"/>
        <v>0</v>
      </c>
      <c r="AN1294">
        <f t="shared" si="447"/>
        <v>0</v>
      </c>
      <c r="AO1294">
        <f t="shared" si="448"/>
        <v>0</v>
      </c>
      <c r="AP1294">
        <f t="shared" si="449"/>
        <v>0</v>
      </c>
      <c r="AQ1294">
        <f t="shared" si="450"/>
        <v>0</v>
      </c>
      <c r="AR1294">
        <f t="shared" si="451"/>
        <v>0</v>
      </c>
      <c r="AS1294">
        <f t="shared" si="452"/>
        <v>0</v>
      </c>
      <c r="AT1294">
        <f t="shared" si="453"/>
        <v>0</v>
      </c>
      <c r="AU1294">
        <f t="shared" si="454"/>
        <v>0</v>
      </c>
      <c r="AV1294">
        <f t="shared" si="455"/>
        <v>0</v>
      </c>
      <c r="AW1294">
        <f t="shared" si="456"/>
        <v>0</v>
      </c>
      <c r="AX1294">
        <f t="shared" si="457"/>
        <v>0</v>
      </c>
      <c r="AY1294">
        <f t="shared" si="458"/>
        <v>0</v>
      </c>
      <c r="AZ1294">
        <f t="shared" si="459"/>
        <v>0</v>
      </c>
      <c r="BA1294">
        <f t="shared" si="460"/>
        <v>0</v>
      </c>
    </row>
    <row r="1295" spans="1:53" ht="15" customHeight="1">
      <c r="A1295" s="5"/>
      <c r="B1295" s="6"/>
      <c r="C1295" s="19" t="s">
        <v>7237</v>
      </c>
      <c r="D1295" s="634" t="str">
        <f t="shared" si="461"/>
        <v/>
      </c>
      <c r="E1295" s="669"/>
      <c r="F1295" s="670"/>
      <c r="G1295" s="752" t="str">
        <f t="shared" si="462"/>
        <v/>
      </c>
      <c r="H1295" s="669"/>
      <c r="I1295" s="669"/>
      <c r="J1295" s="669"/>
      <c r="K1295" s="669"/>
      <c r="L1295" s="669"/>
      <c r="M1295" s="669"/>
      <c r="N1295" s="670"/>
      <c r="O1295" s="112"/>
      <c r="P1295" s="112"/>
      <c r="Q1295" s="112"/>
      <c r="R1295" s="112"/>
      <c r="S1295" s="112"/>
      <c r="T1295" s="112"/>
      <c r="U1295" s="112"/>
      <c r="V1295" s="112"/>
      <c r="W1295" s="112"/>
      <c r="X1295" s="112"/>
      <c r="Y1295" s="112"/>
      <c r="Z1295" s="112"/>
      <c r="AA1295" s="112"/>
      <c r="AB1295" s="112"/>
      <c r="AC1295" s="112"/>
      <c r="AD1295" s="112"/>
      <c r="AL1295">
        <f t="shared" si="445"/>
        <v>0</v>
      </c>
      <c r="AM1295">
        <f t="shared" si="446"/>
        <v>0</v>
      </c>
      <c r="AN1295">
        <f t="shared" si="447"/>
        <v>0</v>
      </c>
      <c r="AO1295">
        <f t="shared" si="448"/>
        <v>0</v>
      </c>
      <c r="AP1295">
        <f t="shared" si="449"/>
        <v>0</v>
      </c>
      <c r="AQ1295">
        <f t="shared" si="450"/>
        <v>0</v>
      </c>
      <c r="AR1295">
        <f t="shared" si="451"/>
        <v>0</v>
      </c>
      <c r="AS1295">
        <f t="shared" si="452"/>
        <v>0</v>
      </c>
      <c r="AT1295">
        <f t="shared" si="453"/>
        <v>0</v>
      </c>
      <c r="AU1295">
        <f t="shared" si="454"/>
        <v>0</v>
      </c>
      <c r="AV1295">
        <f t="shared" si="455"/>
        <v>0</v>
      </c>
      <c r="AW1295">
        <f t="shared" si="456"/>
        <v>0</v>
      </c>
      <c r="AX1295">
        <f t="shared" si="457"/>
        <v>0</v>
      </c>
      <c r="AY1295">
        <f t="shared" si="458"/>
        <v>0</v>
      </c>
      <c r="AZ1295">
        <f t="shared" si="459"/>
        <v>0</v>
      </c>
      <c r="BA1295">
        <f t="shared" si="460"/>
        <v>0</v>
      </c>
    </row>
    <row r="1296" spans="1:53" ht="15" customHeight="1">
      <c r="A1296" s="5"/>
      <c r="B1296" s="6"/>
      <c r="C1296" s="19" t="s">
        <v>7238</v>
      </c>
      <c r="D1296" s="634" t="str">
        <f t="shared" si="461"/>
        <v/>
      </c>
      <c r="E1296" s="669"/>
      <c r="F1296" s="670"/>
      <c r="G1296" s="752" t="str">
        <f t="shared" si="462"/>
        <v/>
      </c>
      <c r="H1296" s="669"/>
      <c r="I1296" s="669"/>
      <c r="J1296" s="669"/>
      <c r="K1296" s="669"/>
      <c r="L1296" s="669"/>
      <c r="M1296" s="669"/>
      <c r="N1296" s="670"/>
      <c r="O1296" s="112"/>
      <c r="P1296" s="112"/>
      <c r="Q1296" s="112"/>
      <c r="R1296" s="112"/>
      <c r="S1296" s="112"/>
      <c r="T1296" s="112"/>
      <c r="U1296" s="112"/>
      <c r="V1296" s="112"/>
      <c r="W1296" s="112"/>
      <c r="X1296" s="112"/>
      <c r="Y1296" s="112"/>
      <c r="Z1296" s="112"/>
      <c r="AA1296" s="112"/>
      <c r="AB1296" s="112"/>
      <c r="AC1296" s="112"/>
      <c r="AD1296" s="112"/>
      <c r="AL1296">
        <f t="shared" si="445"/>
        <v>0</v>
      </c>
      <c r="AM1296">
        <f t="shared" si="446"/>
        <v>0</v>
      </c>
      <c r="AN1296">
        <f t="shared" si="447"/>
        <v>0</v>
      </c>
      <c r="AO1296">
        <f t="shared" si="448"/>
        <v>0</v>
      </c>
      <c r="AP1296">
        <f t="shared" si="449"/>
        <v>0</v>
      </c>
      <c r="AQ1296">
        <f t="shared" si="450"/>
        <v>0</v>
      </c>
      <c r="AR1296">
        <f t="shared" si="451"/>
        <v>0</v>
      </c>
      <c r="AS1296">
        <f t="shared" si="452"/>
        <v>0</v>
      </c>
      <c r="AT1296">
        <f t="shared" si="453"/>
        <v>0</v>
      </c>
      <c r="AU1296">
        <f t="shared" si="454"/>
        <v>0</v>
      </c>
      <c r="AV1296">
        <f t="shared" si="455"/>
        <v>0</v>
      </c>
      <c r="AW1296">
        <f t="shared" si="456"/>
        <v>0</v>
      </c>
      <c r="AX1296">
        <f t="shared" si="457"/>
        <v>0</v>
      </c>
      <c r="AY1296">
        <f t="shared" si="458"/>
        <v>0</v>
      </c>
      <c r="AZ1296">
        <f t="shared" si="459"/>
        <v>0</v>
      </c>
      <c r="BA1296">
        <f t="shared" si="460"/>
        <v>0</v>
      </c>
    </row>
    <row r="1297" spans="1:53" ht="15" customHeight="1">
      <c r="A1297" s="5"/>
      <c r="B1297" s="6"/>
      <c r="C1297" s="19" t="s">
        <v>7239</v>
      </c>
      <c r="D1297" s="634" t="str">
        <f t="shared" si="461"/>
        <v/>
      </c>
      <c r="E1297" s="669"/>
      <c r="F1297" s="670"/>
      <c r="G1297" s="752" t="str">
        <f t="shared" si="462"/>
        <v/>
      </c>
      <c r="H1297" s="669"/>
      <c r="I1297" s="669"/>
      <c r="J1297" s="669"/>
      <c r="K1297" s="669"/>
      <c r="L1297" s="669"/>
      <c r="M1297" s="669"/>
      <c r="N1297" s="670"/>
      <c r="O1297" s="112"/>
      <c r="P1297" s="112"/>
      <c r="Q1297" s="112"/>
      <c r="R1297" s="112"/>
      <c r="S1297" s="112"/>
      <c r="T1297" s="112"/>
      <c r="U1297" s="112"/>
      <c r="V1297" s="112"/>
      <c r="W1297" s="112"/>
      <c r="X1297" s="112"/>
      <c r="Y1297" s="112"/>
      <c r="Z1297" s="112"/>
      <c r="AA1297" s="112"/>
      <c r="AB1297" s="112"/>
      <c r="AC1297" s="112"/>
      <c r="AD1297" s="112"/>
      <c r="AL1297">
        <f t="shared" si="445"/>
        <v>0</v>
      </c>
      <c r="AM1297">
        <f t="shared" si="446"/>
        <v>0</v>
      </c>
      <c r="AN1297">
        <f t="shared" si="447"/>
        <v>0</v>
      </c>
      <c r="AO1297">
        <f t="shared" si="448"/>
        <v>0</v>
      </c>
      <c r="AP1297">
        <f t="shared" si="449"/>
        <v>0</v>
      </c>
      <c r="AQ1297">
        <f t="shared" si="450"/>
        <v>0</v>
      </c>
      <c r="AR1297">
        <f t="shared" si="451"/>
        <v>0</v>
      </c>
      <c r="AS1297">
        <f t="shared" si="452"/>
        <v>0</v>
      </c>
      <c r="AT1297">
        <f t="shared" si="453"/>
        <v>0</v>
      </c>
      <c r="AU1297">
        <f t="shared" si="454"/>
        <v>0</v>
      </c>
      <c r="AV1297">
        <f t="shared" si="455"/>
        <v>0</v>
      </c>
      <c r="AW1297">
        <f t="shared" si="456"/>
        <v>0</v>
      </c>
      <c r="AX1297">
        <f t="shared" si="457"/>
        <v>0</v>
      </c>
      <c r="AY1297">
        <f t="shared" si="458"/>
        <v>0</v>
      </c>
      <c r="AZ1297">
        <f t="shared" si="459"/>
        <v>0</v>
      </c>
      <c r="BA1297">
        <f t="shared" si="460"/>
        <v>0</v>
      </c>
    </row>
    <row r="1298" spans="1:53" ht="15" customHeight="1">
      <c r="A1298" s="5"/>
      <c r="B1298" s="6"/>
      <c r="C1298" s="19" t="s">
        <v>7240</v>
      </c>
      <c r="D1298" s="634" t="str">
        <f t="shared" si="461"/>
        <v/>
      </c>
      <c r="E1298" s="669"/>
      <c r="F1298" s="670"/>
      <c r="G1298" s="752" t="str">
        <f t="shared" si="462"/>
        <v/>
      </c>
      <c r="H1298" s="669"/>
      <c r="I1298" s="669"/>
      <c r="J1298" s="669"/>
      <c r="K1298" s="669"/>
      <c r="L1298" s="669"/>
      <c r="M1298" s="669"/>
      <c r="N1298" s="670"/>
      <c r="O1298" s="112"/>
      <c r="P1298" s="112"/>
      <c r="Q1298" s="112"/>
      <c r="R1298" s="112"/>
      <c r="S1298" s="112"/>
      <c r="T1298" s="112"/>
      <c r="U1298" s="112"/>
      <c r="V1298" s="112"/>
      <c r="W1298" s="112"/>
      <c r="X1298" s="112"/>
      <c r="Y1298" s="112"/>
      <c r="Z1298" s="112"/>
      <c r="AA1298" s="112"/>
      <c r="AB1298" s="112"/>
      <c r="AC1298" s="112"/>
      <c r="AD1298" s="112"/>
      <c r="AL1298">
        <f t="shared" si="445"/>
        <v>0</v>
      </c>
      <c r="AM1298">
        <f t="shared" si="446"/>
        <v>0</v>
      </c>
      <c r="AN1298">
        <f t="shared" si="447"/>
        <v>0</v>
      </c>
      <c r="AO1298">
        <f t="shared" si="448"/>
        <v>0</v>
      </c>
      <c r="AP1298">
        <f t="shared" si="449"/>
        <v>0</v>
      </c>
      <c r="AQ1298">
        <f t="shared" si="450"/>
        <v>0</v>
      </c>
      <c r="AR1298">
        <f t="shared" si="451"/>
        <v>0</v>
      </c>
      <c r="AS1298">
        <f t="shared" si="452"/>
        <v>0</v>
      </c>
      <c r="AT1298">
        <f t="shared" si="453"/>
        <v>0</v>
      </c>
      <c r="AU1298">
        <f t="shared" si="454"/>
        <v>0</v>
      </c>
      <c r="AV1298">
        <f t="shared" si="455"/>
        <v>0</v>
      </c>
      <c r="AW1298">
        <f t="shared" si="456"/>
        <v>0</v>
      </c>
      <c r="AX1298">
        <f>AA1298</f>
        <v>0</v>
      </c>
      <c r="AY1298">
        <f>COUNTIF(AB1298:AD1298,"NS")</f>
        <v>0</v>
      </c>
      <c r="AZ1298">
        <f>SUM(AB1298:AD1298)</f>
        <v>0</v>
      </c>
      <c r="BA1298">
        <f>IF(COUNTIF(AA1298:AD1298,"NA")=4,0,IF(OR(AND(AX1298=0,AY1298&gt;0),AND(AX1298="NS",AZ1298&gt;0), AND(AX1298="NS", AY1298=0,AZ1298=0)), 1, IF(OR(AND(AX1298&gt;0,AY1298&gt;1,AX1298&gt;AZ1298), AND(AX1298="NS",AY1298=2), AND(AX1298="NS",AZ1298=0,AY1298&gt;0),AX1298=AZ1298), 0, 1)))</f>
        <v>0</v>
      </c>
    </row>
    <row r="1299" spans="1:53" ht="15" customHeight="1">
      <c r="A1299" s="5"/>
      <c r="B1299" s="6"/>
      <c r="C1299" s="11"/>
      <c r="D1299" s="22"/>
      <c r="E1299" s="22"/>
      <c r="F1299" s="11"/>
      <c r="G1299" s="11"/>
      <c r="H1299" s="11"/>
      <c r="I1299" s="11"/>
      <c r="J1299" s="11"/>
      <c r="K1299" s="11"/>
      <c r="L1299" s="11"/>
      <c r="M1299" s="11"/>
      <c r="N1299" s="11"/>
      <c r="O1299" s="11"/>
      <c r="P1299" s="11"/>
      <c r="Q1299" s="11"/>
      <c r="R1299" s="11"/>
      <c r="S1299" s="11"/>
      <c r="T1299" s="11"/>
      <c r="U1299" s="11"/>
      <c r="V1299" s="11"/>
      <c r="W1299" s="11"/>
      <c r="X1299" s="11"/>
      <c r="Y1299" s="11"/>
      <c r="Z1299" s="11"/>
      <c r="AA1299" s="11"/>
      <c r="AB1299" s="11"/>
      <c r="AC1299" s="11"/>
      <c r="AD1299" s="11"/>
      <c r="AO1299" s="192">
        <f>SUM(AO724:AO1298)</f>
        <v>0</v>
      </c>
      <c r="AS1299" s="192">
        <f>SUM(AS724:AS1298)</f>
        <v>0</v>
      </c>
      <c r="AW1299" s="192">
        <f>SUM(AW724:AW1298)</f>
        <v>0</v>
      </c>
      <c r="BA1299" s="192">
        <f>SUM(BA724:BA1298)</f>
        <v>0</v>
      </c>
    </row>
    <row r="1300" spans="1:53" ht="24" customHeight="1">
      <c r="A1300" s="5"/>
      <c r="B1300" s="6"/>
      <c r="C1300" s="758" t="s">
        <v>5120</v>
      </c>
      <c r="D1300" s="736"/>
      <c r="E1300" s="736"/>
      <c r="F1300" s="736"/>
      <c r="G1300" s="736"/>
      <c r="H1300" s="736"/>
      <c r="I1300" s="736"/>
      <c r="J1300" s="736"/>
      <c r="K1300" s="736"/>
      <c r="L1300" s="736"/>
      <c r="M1300" s="736"/>
      <c r="N1300" s="736"/>
      <c r="O1300" s="736"/>
      <c r="P1300" s="736"/>
      <c r="Q1300" s="736"/>
      <c r="R1300" s="736"/>
      <c r="S1300" s="736"/>
      <c r="T1300" s="736"/>
      <c r="U1300" s="736"/>
      <c r="V1300" s="736"/>
      <c r="W1300" s="736"/>
      <c r="X1300" s="736"/>
      <c r="Y1300" s="736"/>
      <c r="Z1300" s="736"/>
      <c r="AA1300" s="736"/>
      <c r="AB1300" s="736"/>
      <c r="AC1300" s="736"/>
      <c r="AD1300" s="736"/>
      <c r="AL1300" t="s">
        <v>5595</v>
      </c>
      <c r="AM1300" s="193">
        <f>SUM(AO718,AS718,AO1299,AS1299,AW1299,BA1299)</f>
        <v>0</v>
      </c>
    </row>
    <row r="1301" spans="1:53" ht="60" customHeight="1">
      <c r="A1301" s="5"/>
      <c r="B1301" s="6"/>
      <c r="C1301" s="801"/>
      <c r="D1301" s="653"/>
      <c r="E1301" s="653"/>
      <c r="F1301" s="653"/>
      <c r="G1301" s="653"/>
      <c r="H1301" s="653"/>
      <c r="I1301" s="653"/>
      <c r="J1301" s="653"/>
      <c r="K1301" s="653"/>
      <c r="L1301" s="653"/>
      <c r="M1301" s="653"/>
      <c r="N1301" s="653"/>
      <c r="O1301" s="653"/>
      <c r="P1301" s="653"/>
      <c r="Q1301" s="653"/>
      <c r="R1301" s="653"/>
      <c r="S1301" s="653"/>
      <c r="T1301" s="653"/>
      <c r="U1301" s="653"/>
      <c r="V1301" s="653"/>
      <c r="W1301" s="653"/>
      <c r="X1301" s="653"/>
      <c r="Y1301" s="653"/>
      <c r="Z1301" s="653"/>
      <c r="AA1301" s="653"/>
      <c r="AB1301" s="653"/>
      <c r="AC1301" s="653"/>
      <c r="AD1301" s="748"/>
    </row>
    <row r="1302" spans="1:53" ht="15" customHeight="1">
      <c r="A1302" s="5"/>
      <c r="B1302" s="943" t="str">
        <f>AJ717</f>
        <v/>
      </c>
      <c r="C1302" s="751"/>
      <c r="D1302" s="751"/>
      <c r="E1302" s="751"/>
      <c r="F1302" s="751"/>
      <c r="G1302" s="751"/>
      <c r="H1302" s="751"/>
      <c r="I1302" s="751"/>
      <c r="J1302" s="751"/>
      <c r="K1302" s="751"/>
      <c r="L1302" s="751"/>
      <c r="M1302" s="751"/>
      <c r="N1302" s="751"/>
      <c r="O1302" s="751"/>
      <c r="P1302" s="751"/>
      <c r="Q1302" s="751"/>
      <c r="R1302" s="751"/>
      <c r="S1302" s="751"/>
      <c r="T1302" s="751"/>
      <c r="U1302" s="751"/>
      <c r="V1302" s="751"/>
      <c r="W1302" s="751"/>
      <c r="X1302" s="751"/>
      <c r="Y1302" s="751"/>
      <c r="Z1302" s="751"/>
      <c r="AA1302" s="751"/>
      <c r="AB1302" s="751"/>
      <c r="AC1302" s="751"/>
      <c r="AD1302" s="751"/>
      <c r="AE1302" s="751"/>
    </row>
    <row r="1303" spans="1:53" ht="15" customHeight="1">
      <c r="A1303" s="5"/>
      <c r="B1303" s="1001" t="str">
        <f>IF(OR(B8="",C26&lt;&gt;1),"",IF(SUM(COUNTIF(T143:AD717,"NS"),COUNTIF(O724:AD1298,"NS"))&lt;&gt;0,"Alerta: debido a que cuenta con registros NS, debe proporcionar una justificación en el area de comentarios al final de la pregunta",""))</f>
        <v/>
      </c>
      <c r="C1303" s="1001"/>
      <c r="D1303" s="1001"/>
      <c r="E1303" s="1001"/>
      <c r="F1303" s="1001"/>
      <c r="G1303" s="1001"/>
      <c r="H1303" s="1001"/>
      <c r="I1303" s="1001"/>
      <c r="J1303" s="1001"/>
      <c r="K1303" s="1001"/>
      <c r="L1303" s="1001"/>
      <c r="M1303" s="1001"/>
      <c r="N1303" s="1001"/>
      <c r="O1303" s="1001"/>
      <c r="P1303" s="1001"/>
      <c r="Q1303" s="1001"/>
      <c r="R1303" s="1001"/>
      <c r="S1303" s="1001"/>
      <c r="T1303" s="1001"/>
      <c r="U1303" s="1001"/>
      <c r="V1303" s="1001"/>
      <c r="W1303" s="1001"/>
      <c r="X1303" s="1001"/>
      <c r="Y1303" s="1001"/>
      <c r="Z1303" s="1001"/>
      <c r="AA1303" s="1001"/>
      <c r="AB1303" s="1001"/>
      <c r="AC1303" s="1001"/>
      <c r="AD1303" s="1001"/>
      <c r="AE1303" s="1001"/>
    </row>
    <row r="1304" spans="1:53" ht="15" customHeight="1">
      <c r="A1304" s="5"/>
      <c r="B1304" s="880" t="str">
        <f>IF(AK718&gt;0,"Revise la información capturada, ya que tiene datos ingresados en celdas que están sombreadas","")</f>
        <v/>
      </c>
      <c r="C1304" s="880"/>
      <c r="D1304" s="880"/>
      <c r="E1304" s="880"/>
      <c r="F1304" s="880"/>
      <c r="G1304" s="880"/>
      <c r="H1304" s="880"/>
      <c r="I1304" s="880"/>
      <c r="J1304" s="880"/>
      <c r="K1304" s="880"/>
      <c r="L1304" s="880"/>
      <c r="M1304" s="880"/>
      <c r="N1304" s="880"/>
      <c r="O1304" s="880"/>
      <c r="P1304" s="880"/>
      <c r="Q1304" s="880"/>
      <c r="R1304" s="880"/>
      <c r="S1304" s="880"/>
      <c r="T1304" s="880"/>
      <c r="U1304" s="880"/>
      <c r="V1304" s="880"/>
      <c r="W1304" s="880"/>
      <c r="X1304" s="880"/>
      <c r="Y1304" s="880"/>
      <c r="Z1304" s="880"/>
      <c r="AA1304" s="880"/>
      <c r="AB1304" s="880"/>
      <c r="AC1304" s="880"/>
      <c r="AD1304" s="880"/>
      <c r="AE1304" s="880"/>
    </row>
    <row r="1305" spans="1:53" ht="15" customHeight="1">
      <c r="A1305" s="5"/>
      <c r="B1305" s="880" t="str">
        <f>BL718</f>
        <v/>
      </c>
      <c r="C1305" s="957"/>
      <c r="D1305" s="957"/>
      <c r="E1305" s="957"/>
      <c r="F1305" s="957"/>
      <c r="G1305" s="957"/>
      <c r="H1305" s="957"/>
      <c r="I1305" s="957"/>
      <c r="J1305" s="957"/>
      <c r="K1305" s="957"/>
      <c r="L1305" s="957"/>
      <c r="M1305" s="957"/>
      <c r="N1305" s="957"/>
      <c r="O1305" s="957"/>
      <c r="P1305" s="957"/>
      <c r="Q1305" s="957"/>
      <c r="R1305" s="957"/>
      <c r="S1305" s="957"/>
      <c r="T1305" s="957"/>
      <c r="U1305" s="957"/>
      <c r="V1305" s="957"/>
      <c r="W1305" s="957"/>
      <c r="X1305" s="957"/>
      <c r="Y1305" s="957"/>
      <c r="Z1305" s="957"/>
      <c r="AA1305" s="957"/>
      <c r="AB1305" s="957"/>
      <c r="AC1305" s="957"/>
      <c r="AD1305" s="957"/>
      <c r="AE1305" s="957"/>
    </row>
    <row r="1306" spans="1:53" ht="15" customHeight="1">
      <c r="A1306" s="5"/>
      <c r="B1306" s="753" t="str">
        <f>IF(BM142&gt;0,"Favor de revisar la instrucción 4, debido a que no se cumplen con los criterios mencionados","")</f>
        <v/>
      </c>
      <c r="C1306" s="753"/>
      <c r="D1306" s="753"/>
      <c r="E1306" s="753"/>
      <c r="F1306" s="753"/>
      <c r="G1306" s="753"/>
      <c r="H1306" s="753"/>
      <c r="I1306" s="753"/>
      <c r="J1306" s="753"/>
      <c r="K1306" s="753"/>
      <c r="L1306" s="753"/>
      <c r="M1306" s="753"/>
      <c r="N1306" s="753"/>
      <c r="O1306" s="753"/>
      <c r="P1306" s="753"/>
      <c r="Q1306" s="753"/>
      <c r="R1306" s="753"/>
      <c r="S1306" s="753"/>
      <c r="T1306" s="753"/>
      <c r="U1306" s="753"/>
      <c r="V1306" s="753"/>
      <c r="W1306" s="753"/>
      <c r="X1306" s="753"/>
      <c r="Y1306" s="753"/>
      <c r="Z1306" s="753"/>
      <c r="AA1306" s="753"/>
      <c r="AB1306" s="753"/>
      <c r="AC1306" s="753"/>
      <c r="AD1306" s="753"/>
      <c r="AE1306" s="753"/>
    </row>
    <row r="1307" spans="1:53" ht="15" customHeight="1">
      <c r="A1307" s="5"/>
      <c r="B1307" s="753" t="str">
        <f>IF(CL142&gt;0,"Favor de revisar la instrucción 5, debido a que no se cumplen con los criterios mencionados","")</f>
        <v/>
      </c>
      <c r="C1307" s="753"/>
      <c r="D1307" s="753"/>
      <c r="E1307" s="753"/>
      <c r="F1307" s="753"/>
      <c r="G1307" s="753"/>
      <c r="H1307" s="753"/>
      <c r="I1307" s="753"/>
      <c r="J1307" s="753"/>
      <c r="K1307" s="753"/>
      <c r="L1307" s="753"/>
      <c r="M1307" s="753"/>
      <c r="N1307" s="753"/>
      <c r="O1307" s="753"/>
      <c r="P1307" s="753"/>
      <c r="Q1307" s="753"/>
      <c r="R1307" s="753"/>
      <c r="S1307" s="753"/>
      <c r="T1307" s="753"/>
      <c r="U1307" s="753"/>
      <c r="V1307" s="753"/>
      <c r="W1307" s="753"/>
      <c r="X1307" s="753"/>
      <c r="Y1307" s="753"/>
      <c r="Z1307" s="753"/>
      <c r="AA1307" s="753"/>
      <c r="AB1307" s="753"/>
      <c r="AC1307" s="753"/>
      <c r="AD1307" s="753"/>
      <c r="AE1307" s="753"/>
    </row>
    <row r="1308" spans="1:53" ht="48" customHeight="1">
      <c r="A1308" s="61" t="s">
        <v>7438</v>
      </c>
      <c r="B1308" s="910" t="s">
        <v>7439</v>
      </c>
      <c r="C1308" s="736"/>
      <c r="D1308" s="736"/>
      <c r="E1308" s="736"/>
      <c r="F1308" s="736"/>
      <c r="G1308" s="736"/>
      <c r="H1308" s="736"/>
      <c r="I1308" s="736"/>
      <c r="J1308" s="736"/>
      <c r="K1308" s="736"/>
      <c r="L1308" s="736"/>
      <c r="M1308" s="736"/>
      <c r="N1308" s="736"/>
      <c r="O1308" s="736"/>
      <c r="P1308" s="736"/>
      <c r="Q1308" s="736"/>
      <c r="R1308" s="736"/>
      <c r="S1308" s="736"/>
      <c r="T1308" s="736"/>
      <c r="U1308" s="736"/>
      <c r="V1308" s="736"/>
      <c r="W1308" s="736"/>
      <c r="X1308" s="736"/>
      <c r="Y1308" s="736"/>
      <c r="Z1308" s="736"/>
      <c r="AA1308" s="736"/>
      <c r="AB1308" s="736"/>
      <c r="AC1308" s="736"/>
      <c r="AD1308" s="736"/>
    </row>
    <row r="1309" spans="1:53" ht="24" customHeight="1">
      <c r="A1309" s="5"/>
      <c r="B1309" s="75"/>
      <c r="C1309" s="735" t="s">
        <v>7440</v>
      </c>
      <c r="D1309" s="736"/>
      <c r="E1309" s="736"/>
      <c r="F1309" s="736"/>
      <c r="G1309" s="736"/>
      <c r="H1309" s="736"/>
      <c r="I1309" s="736"/>
      <c r="J1309" s="736"/>
      <c r="K1309" s="736"/>
      <c r="L1309" s="736"/>
      <c r="M1309" s="736"/>
      <c r="N1309" s="736"/>
      <c r="O1309" s="736"/>
      <c r="P1309" s="736"/>
      <c r="Q1309" s="736"/>
      <c r="R1309" s="736"/>
      <c r="S1309" s="736"/>
      <c r="T1309" s="736"/>
      <c r="U1309" s="736"/>
      <c r="V1309" s="736"/>
      <c r="W1309" s="736"/>
      <c r="X1309" s="736"/>
      <c r="Y1309" s="736"/>
      <c r="Z1309" s="736"/>
      <c r="AA1309" s="736"/>
      <c r="AB1309" s="736"/>
      <c r="AC1309" s="736"/>
      <c r="AD1309" s="736"/>
    </row>
    <row r="1310" spans="1:53" ht="24" customHeight="1">
      <c r="A1310" s="5"/>
      <c r="B1310" s="75"/>
      <c r="C1310" s="758" t="s">
        <v>7441</v>
      </c>
      <c r="D1310" s="736"/>
      <c r="E1310" s="736"/>
      <c r="F1310" s="736"/>
      <c r="G1310" s="736"/>
      <c r="H1310" s="736"/>
      <c r="I1310" s="736"/>
      <c r="J1310" s="736"/>
      <c r="K1310" s="736"/>
      <c r="L1310" s="736"/>
      <c r="M1310" s="736"/>
      <c r="N1310" s="736"/>
      <c r="O1310" s="736"/>
      <c r="P1310" s="736"/>
      <c r="Q1310" s="736"/>
      <c r="R1310" s="736"/>
      <c r="S1310" s="736"/>
      <c r="T1310" s="736"/>
      <c r="U1310" s="736"/>
      <c r="V1310" s="736"/>
      <c r="W1310" s="736"/>
      <c r="X1310" s="736"/>
      <c r="Y1310" s="736"/>
      <c r="Z1310" s="736"/>
      <c r="AA1310" s="736"/>
      <c r="AB1310" s="736"/>
      <c r="AC1310" s="736"/>
      <c r="AD1310" s="736"/>
    </row>
    <row r="1311" spans="1:53" ht="24" customHeight="1">
      <c r="A1311" s="5"/>
      <c r="B1311" s="75"/>
      <c r="C1311" s="758" t="s">
        <v>7442</v>
      </c>
      <c r="D1311" s="736"/>
      <c r="E1311" s="736"/>
      <c r="F1311" s="736"/>
      <c r="G1311" s="736"/>
      <c r="H1311" s="736"/>
      <c r="I1311" s="736"/>
      <c r="J1311" s="736"/>
      <c r="K1311" s="736"/>
      <c r="L1311" s="736"/>
      <c r="M1311" s="736"/>
      <c r="N1311" s="736"/>
      <c r="O1311" s="736"/>
      <c r="P1311" s="736"/>
      <c r="Q1311" s="736"/>
      <c r="R1311" s="736"/>
      <c r="S1311" s="736"/>
      <c r="T1311" s="736"/>
      <c r="U1311" s="736"/>
      <c r="V1311" s="736"/>
      <c r="W1311" s="736"/>
      <c r="X1311" s="736"/>
      <c r="Y1311" s="736"/>
      <c r="Z1311" s="736"/>
      <c r="AA1311" s="736"/>
      <c r="AB1311" s="736"/>
      <c r="AC1311" s="736"/>
      <c r="AD1311" s="736"/>
    </row>
    <row r="1312" spans="1:53" ht="15" customHeight="1">
      <c r="A1312" s="5"/>
      <c r="B1312" s="476"/>
      <c r="C1312" s="15"/>
      <c r="D1312" s="15"/>
      <c r="E1312" s="15"/>
      <c r="F1312" s="15"/>
      <c r="G1312" s="15"/>
      <c r="H1312" s="15"/>
      <c r="I1312" s="15"/>
      <c r="J1312" s="15"/>
      <c r="K1312" s="15"/>
      <c r="L1312" s="15"/>
      <c r="M1312" s="15"/>
      <c r="N1312" s="15"/>
      <c r="O1312" s="15"/>
      <c r="P1312" s="15"/>
      <c r="Q1312" s="15"/>
      <c r="R1312" s="15"/>
      <c r="S1312" s="15"/>
      <c r="T1312" s="15"/>
      <c r="U1312" s="15"/>
      <c r="V1312" s="15"/>
      <c r="W1312" s="15"/>
      <c r="X1312" s="15"/>
      <c r="Y1312" s="15"/>
      <c r="Z1312" s="15"/>
      <c r="AA1312" s="15"/>
      <c r="AB1312" s="15"/>
      <c r="AC1312" s="15"/>
      <c r="AD1312" s="15"/>
    </row>
    <row r="1313" spans="1:101" ht="48" customHeight="1">
      <c r="A1313" s="5"/>
      <c r="B1313" s="67"/>
      <c r="C1313" s="861" t="s">
        <v>7443</v>
      </c>
      <c r="D1313" s="769"/>
      <c r="E1313" s="768" t="s">
        <v>7444</v>
      </c>
      <c r="F1313" s="769"/>
      <c r="G1313" s="643" t="s">
        <v>7445</v>
      </c>
      <c r="H1313" s="669"/>
      <c r="I1313" s="669"/>
      <c r="J1313" s="669"/>
      <c r="K1313" s="669"/>
      <c r="L1313" s="669"/>
      <c r="M1313" s="669"/>
      <c r="N1313" s="669"/>
      <c r="O1313" s="669"/>
      <c r="P1313" s="669"/>
      <c r="Q1313" s="669"/>
      <c r="R1313" s="669"/>
      <c r="S1313" s="669"/>
      <c r="T1313" s="669"/>
      <c r="U1313" s="669"/>
      <c r="V1313" s="669"/>
      <c r="W1313" s="669"/>
      <c r="X1313" s="669"/>
      <c r="Y1313" s="669"/>
      <c r="Z1313" s="669"/>
      <c r="AA1313" s="669"/>
      <c r="AB1313" s="669"/>
      <c r="AC1313" s="669"/>
      <c r="AD1313" s="670"/>
      <c r="AF1313" s="14"/>
      <c r="AG1313" s="14"/>
      <c r="AH1313" s="14"/>
      <c r="AI1313" s="448"/>
      <c r="AJ1313" s="448"/>
      <c r="AK1313" s="448"/>
      <c r="AL1313" s="448"/>
      <c r="AM1313" s="448"/>
      <c r="AN1313" s="448"/>
      <c r="AO1313" s="448"/>
      <c r="AP1313" s="448"/>
      <c r="AQ1313" s="448"/>
      <c r="AR1313" s="448"/>
      <c r="AS1313" s="448"/>
      <c r="AT1313" s="448"/>
      <c r="AU1313" s="448"/>
      <c r="AV1313" s="448"/>
      <c r="AW1313" s="448"/>
      <c r="AX1313" s="448"/>
      <c r="AY1313" s="14"/>
      <c r="AZ1313" s="14"/>
      <c r="BA1313" s="14"/>
      <c r="BB1313" s="14"/>
      <c r="BC1313" s="14"/>
      <c r="BD1313" s="14"/>
      <c r="BE1313" s="14"/>
      <c r="BF1313" s="14"/>
      <c r="BG1313" s="14"/>
      <c r="BH1313" s="14"/>
      <c r="BI1313" s="14"/>
      <c r="BJ1313" s="14"/>
      <c r="BK1313" s="14"/>
      <c r="BL1313" s="14"/>
      <c r="BM1313" s="14"/>
      <c r="BN1313" s="14"/>
      <c r="BO1313" s="14"/>
      <c r="BP1313" s="14"/>
      <c r="BQ1313" s="14"/>
      <c r="BR1313" s="14"/>
      <c r="BS1313" s="14"/>
      <c r="BT1313" s="14"/>
      <c r="BU1313" s="14"/>
      <c r="BV1313" s="14"/>
      <c r="BW1313" s="14"/>
      <c r="BX1313" s="14"/>
      <c r="BY1313" s="14"/>
      <c r="BZ1313" s="14"/>
      <c r="CA1313" s="14"/>
      <c r="CB1313" s="14"/>
      <c r="CC1313" s="14"/>
      <c r="CD1313" s="14"/>
      <c r="CE1313" s="14"/>
      <c r="CF1313" s="14"/>
      <c r="CG1313" s="14"/>
      <c r="CH1313" s="14"/>
      <c r="CI1313" s="14"/>
      <c r="CJ1313" s="14"/>
      <c r="CK1313" s="14"/>
      <c r="CL1313" s="14"/>
      <c r="CM1313" s="14"/>
      <c r="CN1313" s="14"/>
      <c r="CO1313" s="14"/>
      <c r="CP1313" s="14"/>
      <c r="CQ1313" s="14"/>
      <c r="CR1313" s="14"/>
      <c r="CS1313" s="14"/>
      <c r="CT1313" s="14"/>
      <c r="CU1313" s="14"/>
      <c r="CV1313" s="14"/>
      <c r="CW1313" s="14"/>
    </row>
    <row r="1314" spans="1:101" ht="96" customHeight="1">
      <c r="A1314" s="5"/>
      <c r="B1314" s="67"/>
      <c r="C1314" s="862"/>
      <c r="D1314" s="689"/>
      <c r="E1314" s="862"/>
      <c r="F1314" s="689"/>
      <c r="G1314" s="768" t="s">
        <v>5560</v>
      </c>
      <c r="H1314" s="759" t="s">
        <v>6029</v>
      </c>
      <c r="I1314" s="759" t="s">
        <v>6030</v>
      </c>
      <c r="J1314" s="759" t="s">
        <v>422</v>
      </c>
      <c r="K1314" s="668" t="s">
        <v>7393</v>
      </c>
      <c r="L1314" s="669"/>
      <c r="M1314" s="669"/>
      <c r="N1314" s="670"/>
      <c r="O1314" s="668" t="s">
        <v>7394</v>
      </c>
      <c r="P1314" s="669"/>
      <c r="Q1314" s="669"/>
      <c r="R1314" s="670"/>
      <c r="S1314" s="668" t="s">
        <v>7395</v>
      </c>
      <c r="T1314" s="669"/>
      <c r="U1314" s="669"/>
      <c r="V1314" s="670"/>
      <c r="W1314" s="668" t="s">
        <v>7396</v>
      </c>
      <c r="X1314" s="669"/>
      <c r="Y1314" s="669"/>
      <c r="Z1314" s="670"/>
      <c r="AA1314" s="668" t="s">
        <v>422</v>
      </c>
      <c r="AB1314" s="669"/>
      <c r="AC1314" s="669"/>
      <c r="AD1314" s="670"/>
      <c r="AF1314" s="14"/>
      <c r="AG1314" s="14"/>
      <c r="AH1314" s="14"/>
      <c r="BG1314" s="1018" t="s">
        <v>5560</v>
      </c>
      <c r="BH1314" s="1018"/>
      <c r="BI1314" s="1018"/>
      <c r="BJ1314" s="1018"/>
      <c r="BK1314" s="1019" t="s">
        <v>6075</v>
      </c>
      <c r="BL1314" s="1019"/>
      <c r="BM1314" s="1019"/>
      <c r="BN1314" s="1019"/>
      <c r="BO1314" s="1019" t="s">
        <v>6030</v>
      </c>
      <c r="BP1314" s="1019"/>
      <c r="BQ1314" s="1019"/>
      <c r="BR1314" s="1019"/>
      <c r="BS1314" s="1019" t="s">
        <v>422</v>
      </c>
      <c r="BT1314" s="1019"/>
      <c r="BU1314" s="1019"/>
      <c r="BV1314" s="1019"/>
      <c r="BW1314" s="14"/>
      <c r="BX1314" s="14"/>
      <c r="BY1314" s="14"/>
      <c r="BZ1314" s="14"/>
      <c r="CA1314" s="14"/>
      <c r="CB1314" s="14"/>
      <c r="CC1314" s="14"/>
      <c r="CD1314" s="14"/>
      <c r="CE1314" s="14"/>
      <c r="CF1314" s="14"/>
      <c r="CG1314" s="14"/>
      <c r="CH1314" s="14"/>
      <c r="CI1314" s="14"/>
      <c r="CJ1314" s="14"/>
      <c r="CK1314" s="14"/>
      <c r="CL1314" s="14"/>
      <c r="CM1314" s="14"/>
      <c r="CN1314" s="14"/>
      <c r="CO1314" s="14"/>
      <c r="CP1314" s="14"/>
      <c r="CQ1314" s="14"/>
      <c r="CR1314" s="14"/>
      <c r="CS1314" s="14"/>
      <c r="CT1314" s="14"/>
      <c r="CU1314" s="14"/>
      <c r="CV1314" s="14"/>
      <c r="CW1314" s="14"/>
    </row>
    <row r="1315" spans="1:101" ht="96" customHeight="1">
      <c r="A1315" s="5"/>
      <c r="B1315" s="8"/>
      <c r="C1315" s="770"/>
      <c r="D1315" s="733"/>
      <c r="E1315" s="770"/>
      <c r="F1315" s="733"/>
      <c r="G1315" s="876"/>
      <c r="H1315" s="876"/>
      <c r="I1315" s="876"/>
      <c r="J1315" s="876"/>
      <c r="K1315" s="50" t="s">
        <v>5571</v>
      </c>
      <c r="L1315" s="63" t="s">
        <v>6029</v>
      </c>
      <c r="M1315" s="63" t="s">
        <v>6030</v>
      </c>
      <c r="N1315" s="63" t="s">
        <v>422</v>
      </c>
      <c r="O1315" s="50" t="s">
        <v>5571</v>
      </c>
      <c r="P1315" s="63" t="s">
        <v>6029</v>
      </c>
      <c r="Q1315" s="63" t="s">
        <v>6030</v>
      </c>
      <c r="R1315" s="63" t="s">
        <v>422</v>
      </c>
      <c r="S1315" s="50" t="s">
        <v>5571</v>
      </c>
      <c r="T1315" s="63" t="s">
        <v>6029</v>
      </c>
      <c r="U1315" s="63" t="s">
        <v>6030</v>
      </c>
      <c r="V1315" s="63" t="s">
        <v>422</v>
      </c>
      <c r="W1315" s="50" t="s">
        <v>5571</v>
      </c>
      <c r="X1315" s="63" t="s">
        <v>6029</v>
      </c>
      <c r="Y1315" s="63" t="s">
        <v>6030</v>
      </c>
      <c r="Z1315" s="63" t="s">
        <v>422</v>
      </c>
      <c r="AA1315" s="50" t="s">
        <v>5571</v>
      </c>
      <c r="AB1315" s="63" t="s">
        <v>6029</v>
      </c>
      <c r="AC1315" s="63" t="s">
        <v>6030</v>
      </c>
      <c r="AD1315" s="63" t="s">
        <v>422</v>
      </c>
      <c r="AF1315" t="s">
        <v>6217</v>
      </c>
      <c r="AG1315" t="s">
        <v>5110</v>
      </c>
      <c r="AH1315" t="s">
        <v>5905</v>
      </c>
      <c r="AI1315" t="s">
        <v>5572</v>
      </c>
      <c r="AJ1315" t="s">
        <v>5573</v>
      </c>
      <c r="AK1315" t="s">
        <v>5574</v>
      </c>
      <c r="AL1315" t="s">
        <v>5575</v>
      </c>
      <c r="AM1315" t="s">
        <v>5576</v>
      </c>
      <c r="AN1315" t="s">
        <v>5577</v>
      </c>
      <c r="AO1315" t="s">
        <v>5578</v>
      </c>
      <c r="AP1315" t="s">
        <v>5579</v>
      </c>
      <c r="AQ1315" t="s">
        <v>5580</v>
      </c>
      <c r="AR1315" t="s">
        <v>5581</v>
      </c>
      <c r="AS1315" t="s">
        <v>5582</v>
      </c>
      <c r="AT1315" t="s">
        <v>5583</v>
      </c>
      <c r="AU1315" t="s">
        <v>5584</v>
      </c>
      <c r="AV1315" t="s">
        <v>5585</v>
      </c>
      <c r="AW1315" t="s">
        <v>5586</v>
      </c>
      <c r="AX1315" t="s">
        <v>5587</v>
      </c>
      <c r="AY1315" t="s">
        <v>5588</v>
      </c>
      <c r="AZ1315" t="s">
        <v>5589</v>
      </c>
      <c r="BA1315" t="s">
        <v>5590</v>
      </c>
      <c r="BB1315" t="s">
        <v>5591</v>
      </c>
      <c r="BC1315" t="s">
        <v>6077</v>
      </c>
      <c r="BD1315" t="s">
        <v>6078</v>
      </c>
      <c r="BE1315" t="s">
        <v>6079</v>
      </c>
      <c r="BF1315" t="s">
        <v>6080</v>
      </c>
      <c r="BG1315" s="305" t="s">
        <v>5566</v>
      </c>
      <c r="BH1315" s="306" t="s">
        <v>5592</v>
      </c>
      <c r="BI1315" s="307" t="s">
        <v>5593</v>
      </c>
      <c r="BJ1315" s="308" t="s">
        <v>5594</v>
      </c>
      <c r="BK1315" s="305" t="s">
        <v>5566</v>
      </c>
      <c r="BL1315" s="306" t="s">
        <v>5592</v>
      </c>
      <c r="BM1315" s="307" t="s">
        <v>5593</v>
      </c>
      <c r="BN1315" s="308" t="s">
        <v>5594</v>
      </c>
      <c r="BO1315" s="305" t="s">
        <v>5566</v>
      </c>
      <c r="BP1315" s="306" t="s">
        <v>5592</v>
      </c>
      <c r="BQ1315" s="307" t="s">
        <v>5593</v>
      </c>
      <c r="BR1315" s="308" t="s">
        <v>5594</v>
      </c>
      <c r="BS1315" s="305" t="s">
        <v>5566</v>
      </c>
      <c r="BT1315" s="306" t="s">
        <v>5592</v>
      </c>
      <c r="BU1315" s="307" t="s">
        <v>5593</v>
      </c>
      <c r="BV1315" s="308" t="s">
        <v>5594</v>
      </c>
      <c r="BW1315" s="390" t="s">
        <v>5347</v>
      </c>
      <c r="BX1315" s="14"/>
      <c r="BY1315" s="14" t="s">
        <v>7407</v>
      </c>
      <c r="BZ1315" s="14"/>
      <c r="CA1315" s="14"/>
      <c r="CB1315" s="14"/>
      <c r="CC1315" s="14"/>
      <c r="CD1315" s="14"/>
      <c r="CE1315" s="14"/>
      <c r="CF1315" s="14"/>
      <c r="CG1315" s="14"/>
      <c r="CH1315" s="14"/>
      <c r="CI1315" s="14"/>
      <c r="CJ1315" s="14"/>
      <c r="CK1315" s="14"/>
      <c r="CL1315" s="14"/>
      <c r="CM1315" s="14"/>
      <c r="CN1315" s="14"/>
      <c r="CO1315" s="14"/>
      <c r="CP1315" s="14"/>
      <c r="CQ1315" s="14"/>
      <c r="CR1315" s="14"/>
      <c r="CS1315" s="14"/>
      <c r="CT1315" s="14"/>
      <c r="CU1315" s="14"/>
      <c r="CV1315" s="14"/>
      <c r="CW1315" s="14"/>
    </row>
    <row r="1316" spans="1:101" ht="15" customHeight="1">
      <c r="A1316" s="5"/>
      <c r="B1316" s="8"/>
      <c r="C1316" s="671"/>
      <c r="D1316" s="748"/>
      <c r="E1316" s="671"/>
      <c r="F1316" s="748"/>
      <c r="G1316" s="112"/>
      <c r="H1316" s="112"/>
      <c r="I1316" s="112"/>
      <c r="J1316" s="112"/>
      <c r="K1316" s="112"/>
      <c r="L1316" s="112"/>
      <c r="M1316" s="112"/>
      <c r="N1316" s="112"/>
      <c r="O1316" s="112"/>
      <c r="P1316" s="112"/>
      <c r="Q1316" s="112"/>
      <c r="R1316" s="112"/>
      <c r="S1316" s="112"/>
      <c r="T1316" s="112"/>
      <c r="U1316" s="112"/>
      <c r="V1316" s="112"/>
      <c r="W1316" s="112"/>
      <c r="X1316" s="112"/>
      <c r="Y1316" s="112"/>
      <c r="Z1316" s="112"/>
      <c r="AA1316" s="112"/>
      <c r="AB1316" s="112"/>
      <c r="AC1316" s="112"/>
      <c r="AD1316" s="112"/>
      <c r="AF1316" s="396">
        <f>IF(AND(C1316=1,E1316=0),1,0)</f>
        <v>0</v>
      </c>
      <c r="AG1316" s="396">
        <f>IF($C$26=1,IF(C1316&gt;1,0,IF(AND(C1316=1,COUNTA(E1316:AD1316)=25),0,1)),0)</f>
        <v>0</v>
      </c>
      <c r="AH1316" s="396">
        <f>IF($C$26&lt;&gt;1,IF(COUNTA(C1316:AD1316)=0,0,1),IF(C1316&gt;1,IF(COUNTA(E1316:AD1316)=0,0,1),0))</f>
        <v>0</v>
      </c>
      <c r="AI1316">
        <f>G1316</f>
        <v>0</v>
      </c>
      <c r="AJ1316">
        <f>COUNTIF(H1316:J1316,"NS")</f>
        <v>0</v>
      </c>
      <c r="AK1316">
        <f>SUM(H1316:J1316)</f>
        <v>0</v>
      </c>
      <c r="AL1316">
        <f>IF(COUNTIF(G1316:J1316,"NA")=4,0,IF(OR(AND(AI1316=0,AJ1316&gt;0),AND(AI1316="NS",AK1316&gt;0), AND(AI1316="NS", AJ1316=0,AK1316=0)), 1, IF(OR(AND(AI1316&gt;0,AJ1316&gt;1,AI1316&gt;AK1316), AND(AI1316="NS",AJ1316=2), AND(AI1316="NS",AK1316=0,AJ1316&gt;0),AI1316=AK1316), 0, 1)))</f>
        <v>0</v>
      </c>
      <c r="AM1316">
        <f>K1316</f>
        <v>0</v>
      </c>
      <c r="AN1316">
        <f>COUNTIF(L1316:N1316,"NS")</f>
        <v>0</v>
      </c>
      <c r="AO1316">
        <f>SUM(L1316:N1316)</f>
        <v>0</v>
      </c>
      <c r="AP1316">
        <f>IF(COUNTIF(K1316:N1316,"NA")=4,0,IF(OR(AND(AM1316=0,AN1316&gt;0),AND(AM1316="NS",AO1316&gt;0), AND(AM1316="NS", AN1316=0,AO1316=0)), 1, IF(OR(AND(AM1316&gt;0,AN1316&gt;1,AM1316&gt;AO1316), AND(AM1316="NS",AN1316=2), AND(AM1316="NS",AO1316=0,AN1316&gt;0),AM1316=AO1316), 0, 1)))</f>
        <v>0</v>
      </c>
      <c r="AQ1316">
        <f>O1316</f>
        <v>0</v>
      </c>
      <c r="AR1316">
        <f>COUNTIF(P1316:R1316,"NS")</f>
        <v>0</v>
      </c>
      <c r="AS1316">
        <f>SUM(P1316:R1316)</f>
        <v>0</v>
      </c>
      <c r="AT1316">
        <f>IF(COUNTIF(O1316:R1316,"NA")=4,0,IF(OR(AND(AQ1316=0,AR1316&gt;0),AND(AQ1316="NS",AS1316&gt;0), AND(AQ1316="NS", AR1316=0,AS1316=0)), 1, IF(OR(AND(AQ1316&gt;0,AR1316&gt;1,AQ1316&gt;AS1316), AND(AQ1316="NS",AR1316=2), AND(AQ1316="NS",AS1316=0,AR1316&gt;0),AQ1316=AS1316), 0, 1)))</f>
        <v>0</v>
      </c>
      <c r="AU1316">
        <f>S1316</f>
        <v>0</v>
      </c>
      <c r="AV1316">
        <f>COUNTIF(T1316:V1316,"NS")</f>
        <v>0</v>
      </c>
      <c r="AW1316">
        <f>SUM(T1316:V1316)</f>
        <v>0</v>
      </c>
      <c r="AX1316">
        <f>IF(COUNTIF(S1316:V1316,"NA")=4,0,IF(OR(AND(AU1316=0,AV1316&gt;0),AND(AU1316="NS",AW1316&gt;0), AND(AU1316="NS", AV1316=0,AW1316=0)), 1, IF(OR(AND(AU1316&gt;0,AV1316&gt;1,AU1316&gt;AW1316), AND(AU1316="NS",AV1316=2), AND(AU1316="NS",AW1316=0,AV1316&gt;0),AU1316=AW1316), 0, 1)))</f>
        <v>0</v>
      </c>
      <c r="AY1316">
        <f>W1316</f>
        <v>0</v>
      </c>
      <c r="AZ1316">
        <f>COUNTIF(X1316:Z1316,"NS")</f>
        <v>0</v>
      </c>
      <c r="BA1316">
        <f>SUM(X1316:Z1316)</f>
        <v>0</v>
      </c>
      <c r="BB1316">
        <f>IF(COUNTIF(W1316:Z1316,"NA")=4,0,IF(OR(AND(AY1316=0,AZ1316&gt;0),AND(AY1316="NS",BA1316&gt;0), AND(AY1316="NS", AZ1316=0,BA1316=0)), 1, IF(OR(AND(AY1316&gt;0,AZ1316&gt;1,AY1316&gt;BA1316), AND(AY1316="NS",AZ1316=2), AND(AY1316="NS",BA1316=0,AZ1316&gt;0),AY1316=BA1316), 0, 1)))</f>
        <v>0</v>
      </c>
      <c r="BC1316">
        <f>AA1316</f>
        <v>0</v>
      </c>
      <c r="BD1316">
        <f>COUNTIF(AB1316:AD1316,"NS")</f>
        <v>0</v>
      </c>
      <c r="BE1316">
        <f>SUM(AB1316:AD1316)</f>
        <v>0</v>
      </c>
      <c r="BF1316">
        <f>IF(COUNTIF(AA1316:AD1316,"NA")=4,0,IF(OR(AND(BC1316=0,BD1316&gt;0),AND(BC1316="NS",BE1316&gt;0), AND(BC1316="NS", BD1316=0,BE1316=0)), 1, IF(OR(AND(BC1316&gt;0,BD1316&gt;1,BC1316&gt;BE1316), AND(BC1316="NS",BD1316=2), AND(BC1316="NS",BE1316=0,BD1316&gt;0),BC1316=BE1316), 0, 1)))</f>
        <v>0</v>
      </c>
      <c r="BG1316" s="311">
        <f>G1316</f>
        <v>0</v>
      </c>
      <c r="BH1316" s="312">
        <f>COUNTIF(K1316,"NS") + COUNTIF(O1316,"NS") + COUNTIF(S1316,"NS") + COUNTIF(W1316,"NS") + COUNTIF(AA1316,"NS")</f>
        <v>0</v>
      </c>
      <c r="BI1316" s="313">
        <f>SUM(K1316,O1316,S1316,W1316,AA1316)</f>
        <v>0</v>
      </c>
      <c r="BJ1316" s="314">
        <f>IF(OR(AND(BG1316=0, BH1316&gt;0),AND(BG1316="NS", BI1316&gt;0), AND(BG1316="NS", BH1316=0, BI1316=0)), 1, IF(OR(AND(BG1316&gt;0, BH1316&gt;1,BG1316&gt;BI1316), AND(BG1316="NS", BH1316=2), AND(BG1316="NS", BI1316=0, BH1316&gt;0), BG1316=BI1316), 0, 1))</f>
        <v>0</v>
      </c>
      <c r="BK1316" s="311">
        <f>H1316</f>
        <v>0</v>
      </c>
      <c r="BL1316" s="312">
        <f>COUNTIF(L1316,"NS") + COUNTIF(P1316,"NS") + COUNTIF(T1316,"NS") + COUNTIF(X1316,"NS") + COUNTIF(AB1316,"NS")</f>
        <v>0</v>
      </c>
      <c r="BM1316" s="313">
        <f>SUM(L1316,P1316,T1316,X1316,AB1316)</f>
        <v>0</v>
      </c>
      <c r="BN1316" s="314">
        <f>IF(OR(AND(BK1316=0, BL1316&gt;0),AND(BK1316="NS", BM1316&gt;0), AND(BK1316="NS", BL1316=0, BM1316=0)), 1, IF(OR(AND(BK1316&gt;0, BL1316&gt;1,BK1316&gt;BM1316), AND(BK1316="NS", BL1316=2), AND(BK1316="NS", BM1316=0, BL1316&gt;0), BK1316=BM1316), 0, 1))</f>
        <v>0</v>
      </c>
      <c r="BO1316" s="311">
        <f>I1316</f>
        <v>0</v>
      </c>
      <c r="BP1316" s="312">
        <f>COUNTIF(M1316,"NS") + COUNTIF(Q1316,"NS") + COUNTIF(U1316,"NS") + COUNTIF(Y1316,"NS") + COUNTIF(AC1316,"NS")</f>
        <v>0</v>
      </c>
      <c r="BQ1316" s="313">
        <f>SUM(M1316,Q1316,U1316,Y1316,AC1316)</f>
        <v>0</v>
      </c>
      <c r="BR1316" s="314">
        <f>IF(OR(AND(BO1316=0, BP1316&gt;0),AND(BO1316="NS", BQ1316&gt;0), AND(BO1316="NS", BP1316=0, BQ1316=0)), 1, IF(OR(AND(BO1316&gt;0, BP1316&gt;1,BO1316&gt;BQ1316), AND(BO1316="NS", BP1316=2), AND(BO1316="NS", BQ1316=0, BP1316&gt;0), BO1316=BQ1316), 0, 1))</f>
        <v>0</v>
      </c>
      <c r="BS1316" s="311">
        <f>J1316</f>
        <v>0</v>
      </c>
      <c r="BT1316" s="312">
        <f>COUNTIF(N1316,"NS") + COUNTIF(R1316,"NS") + COUNTIF(V1316,"NS") + COUNTIF(Z1316,"NS") + COUNTIF(AD1316,"NS")</f>
        <v>0</v>
      </c>
      <c r="BU1316" s="313">
        <f>SUM(N1316,R1316,V1316,Z1316,AD1316)</f>
        <v>0</v>
      </c>
      <c r="BV1316" s="314">
        <f>IF(OR(AND(BS1316=0, BT1316&gt;0),AND(BS1316="NS", BU1316&gt;0), AND(BS1316="NS", BT1316=0, BU1316=0)), 1, IF(OR(AND(BS1316&gt;0, BT1316&gt;1,BS1316&gt;BU1316), AND(BS1316="NS", BT1316=2), AND(BS1316="NS", BU1316=0, BT1316&gt;0), BS1316=BU1316), 0, 1))</f>
        <v>0</v>
      </c>
      <c r="BW1316" s="382">
        <f>SUM(AL1316,AP1316,AT1316,AX1316,BB1316,BF1316,BJ1316,BN1316,BR1316,BV1316)</f>
        <v>0</v>
      </c>
      <c r="BX1316" s="14"/>
      <c r="BY1316" s="14">
        <f>$O$45</f>
        <v>0</v>
      </c>
      <c r="BZ1316" s="14">
        <f>$S$45</f>
        <v>0</v>
      </c>
      <c r="CA1316" s="14">
        <f>$W$45</f>
        <v>0</v>
      </c>
      <c r="CB1316" s="14">
        <f>$AA$45</f>
        <v>0</v>
      </c>
      <c r="CC1316" s="14">
        <f>$O$40</f>
        <v>0</v>
      </c>
      <c r="CD1316" s="14">
        <f>$S$40</f>
        <v>0</v>
      </c>
      <c r="CE1316" s="14">
        <f>$W$40</f>
        <v>0</v>
      </c>
      <c r="CF1316" s="14">
        <f>$AA$40</f>
        <v>0</v>
      </c>
      <c r="CG1316" s="14">
        <f>$O$41</f>
        <v>0</v>
      </c>
      <c r="CH1316" s="14">
        <f>$S$41</f>
        <v>0</v>
      </c>
      <c r="CI1316" s="14">
        <f>$W$41</f>
        <v>0</v>
      </c>
      <c r="CJ1316" s="14">
        <f>$AA$41</f>
        <v>0</v>
      </c>
      <c r="CK1316" s="14">
        <f>$O$42</f>
        <v>0</v>
      </c>
      <c r="CL1316" s="14">
        <f>$S$42</f>
        <v>0</v>
      </c>
      <c r="CM1316" s="14">
        <f>$W$42</f>
        <v>0</v>
      </c>
      <c r="CN1316" s="14">
        <f>$AA$42</f>
        <v>0</v>
      </c>
      <c r="CO1316" s="14">
        <f>$O$43</f>
        <v>0</v>
      </c>
      <c r="CP1316" s="14">
        <f>$S$43</f>
        <v>0</v>
      </c>
      <c r="CQ1316" s="14">
        <f>$W$43</f>
        <v>0</v>
      </c>
      <c r="CR1316" s="14">
        <f>$AA$43</f>
        <v>0</v>
      </c>
      <c r="CS1316" s="14">
        <f>$O$44</f>
        <v>0</v>
      </c>
      <c r="CT1316" s="14">
        <f>$S$44</f>
        <v>0</v>
      </c>
      <c r="CU1316" s="14">
        <f>$W$44</f>
        <v>0</v>
      </c>
      <c r="CV1316" s="14">
        <f>$AA$44</f>
        <v>0</v>
      </c>
      <c r="CW1316" s="14"/>
    </row>
    <row r="1317" spans="1:101" ht="15" customHeight="1">
      <c r="A1317" s="5"/>
      <c r="B1317" s="67"/>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F1317" s="14"/>
      <c r="AG1317" s="14"/>
      <c r="AH1317" s="14"/>
      <c r="AL1317" s="192">
        <f>SUM(AL1316:AL1316)</f>
        <v>0</v>
      </c>
      <c r="AP1317" s="192">
        <f>SUM(AP1316:AP1316)</f>
        <v>0</v>
      </c>
      <c r="AT1317" s="192">
        <f>SUM(AT1316:AT1316)</f>
        <v>0</v>
      </c>
      <c r="AX1317" s="192">
        <f>SUM(AX1316:AX1316)</f>
        <v>0</v>
      </c>
      <c r="BB1317" s="192">
        <f>SUM(BB1316:BB1316)</f>
        <v>0</v>
      </c>
      <c r="BF1317" s="192">
        <f>SUM(BF1316:BF1316)</f>
        <v>0</v>
      </c>
      <c r="BG1317" s="315"/>
      <c r="BH1317" s="14"/>
      <c r="BI1317" s="14"/>
      <c r="BJ1317" s="14"/>
      <c r="BK1317" s="315"/>
      <c r="BL1317" s="14"/>
      <c r="BM1317" s="14"/>
      <c r="BN1317" s="14"/>
      <c r="BO1317" s="315"/>
      <c r="BP1317" s="14"/>
      <c r="BQ1317" s="14"/>
      <c r="BR1317" s="14"/>
      <c r="BS1317" s="315"/>
      <c r="BT1317" s="315"/>
      <c r="BU1317" s="315"/>
      <c r="BV1317" s="315"/>
      <c r="BW1317" s="316"/>
      <c r="BX1317" t="s">
        <v>7446</v>
      </c>
      <c r="BY1317" t="s">
        <v>7410</v>
      </c>
      <c r="BZ1317" s="14"/>
      <c r="CA1317" s="14"/>
      <c r="CB1317" s="14"/>
      <c r="CC1317" s="14"/>
      <c r="CD1317" s="14"/>
      <c r="CE1317" s="14"/>
      <c r="CF1317" s="14"/>
      <c r="CG1317" s="14"/>
      <c r="CH1317" s="14"/>
      <c r="CI1317" s="14"/>
      <c r="CJ1317" s="14"/>
      <c r="CK1317" s="14"/>
      <c r="CL1317" s="14"/>
      <c r="CM1317" s="14"/>
      <c r="CN1317" s="14"/>
      <c r="CO1317" s="14"/>
      <c r="CP1317" s="14"/>
      <c r="CQ1317" s="14"/>
      <c r="CR1317" s="14"/>
      <c r="CS1317" s="14"/>
      <c r="CT1317" s="14"/>
      <c r="CU1317" s="14"/>
      <c r="CV1317" s="14"/>
      <c r="CW1317" s="14"/>
    </row>
    <row r="1318" spans="1:101" ht="24" customHeight="1">
      <c r="A1318" s="5"/>
      <c r="B1318" s="8"/>
      <c r="C1318" s="758" t="s">
        <v>5120</v>
      </c>
      <c r="D1318" s="736"/>
      <c r="E1318" s="736"/>
      <c r="F1318" s="736"/>
      <c r="G1318" s="736"/>
      <c r="H1318" s="736"/>
      <c r="I1318" s="736"/>
      <c r="J1318" s="736"/>
      <c r="K1318" s="736"/>
      <c r="L1318" s="736"/>
      <c r="M1318" s="736"/>
      <c r="N1318" s="736"/>
      <c r="O1318" s="736"/>
      <c r="P1318" s="736"/>
      <c r="Q1318" s="736"/>
      <c r="R1318" s="736"/>
      <c r="S1318" s="736"/>
      <c r="T1318" s="736"/>
      <c r="U1318" s="736"/>
      <c r="V1318" s="736"/>
      <c r="W1318" s="736"/>
      <c r="X1318" s="736"/>
      <c r="Y1318" s="736"/>
      <c r="Z1318" s="736"/>
      <c r="AA1318" s="736"/>
      <c r="AB1318" s="736"/>
      <c r="AC1318" s="736"/>
      <c r="AD1318" s="736"/>
      <c r="AF1318" s="14"/>
      <c r="AG1318" s="14"/>
      <c r="AH1318" s="14"/>
      <c r="AI1318" t="s">
        <v>5595</v>
      </c>
      <c r="AJ1318" s="193">
        <f>SUM(AL1317,AP1317,AT1317,AX1317,BB1317,BF1317)</f>
        <v>0</v>
      </c>
      <c r="BG1318" s="14"/>
      <c r="BH1318" s="14"/>
      <c r="BI1318" s="14"/>
      <c r="BJ1318" s="14"/>
      <c r="BK1318" s="14"/>
      <c r="BL1318" s="14"/>
      <c r="BM1318" s="14"/>
      <c r="BN1318" s="14"/>
      <c r="BO1318" s="14"/>
      <c r="BP1318" s="14"/>
      <c r="BQ1318" s="14"/>
      <c r="BR1318" s="14"/>
      <c r="BS1318" s="14"/>
      <c r="BT1318" s="14"/>
      <c r="BU1318" s="14"/>
      <c r="BV1318" s="14"/>
      <c r="BW1318" s="14"/>
      <c r="BX1318" s="396" cm="1">
        <f t="array" ref="BX1318">IF(OR(E1316={"NS","NA"},$O$26={"NS","NA"}),0,IF(E1316&lt;=$O$26,0,1))</f>
        <v>0</v>
      </c>
      <c r="BY1318" cm="1">
        <f t="array" ref="BY1318">IF(OR(G1316={"NS","NA"},BY1316={"NS","NA"}),0,IF(G1316&lt;=BY1316,0,1))</f>
        <v>0</v>
      </c>
      <c r="BZ1318" cm="1">
        <f t="array" ref="BZ1318">IF(OR(H1316={"NS","NA"},BZ1316={"NS","NA"}),0,IF(H1316&lt;=BZ1316,0,1))</f>
        <v>0</v>
      </c>
      <c r="CA1318" cm="1">
        <f t="array" ref="CA1318">IF(OR(I1316={"NS","NA"},CA1316={"NS","NA"}),0,IF(I1316&lt;=CA1316,0,1))</f>
        <v>0</v>
      </c>
      <c r="CB1318" cm="1">
        <f t="array" ref="CB1318">IF(OR(J1316={"NS","NA"},CB1316={"NS","NA"}),0,IF(J1316&lt;=CB1316,0,1))</f>
        <v>0</v>
      </c>
      <c r="CC1318" cm="1">
        <f t="array" ref="CC1318">IF(OR(K1316={"NS","NA"},CC1316={"NS","NA"}),0,IF(K1316&lt;=CC1316,0,1))</f>
        <v>0</v>
      </c>
      <c r="CD1318" cm="1">
        <f t="array" ref="CD1318">IF(OR(L1316={"NS","NA"},CD1316={"NS","NA"}),0,IF(L1316&lt;=CD1316,0,1))</f>
        <v>0</v>
      </c>
      <c r="CE1318" cm="1">
        <f t="array" ref="CE1318">IF(OR(M1316={"NS","NA"},CE1316={"NS","NA"}),0,IF(M1316&lt;=CE1316,0,1))</f>
        <v>0</v>
      </c>
      <c r="CF1318" cm="1">
        <f t="array" ref="CF1318">IF(OR(N1316={"NS","NA"},CF1316={"NS","NA"}),0,IF(N1316&lt;=CF1316,0,1))</f>
        <v>0</v>
      </c>
      <c r="CG1318" cm="1">
        <f t="array" ref="CG1318">IF(OR(O1316={"NS","NA"},CG1316={"NS","NA"}),0,IF(O1316&lt;=CG1316,0,1))</f>
        <v>0</v>
      </c>
      <c r="CH1318" cm="1">
        <f t="array" ref="CH1318">IF(OR(P1316={"NS","NA"},CH1316={"NS","NA"}),0,IF(P1316&lt;=CH1316,0,1))</f>
        <v>0</v>
      </c>
      <c r="CI1318" cm="1">
        <f t="array" ref="CI1318">IF(OR(Q1316={"NS","NA"},CI1316={"NS","NA"}),0,IF(Q1316&lt;=CI1316,0,1))</f>
        <v>0</v>
      </c>
      <c r="CJ1318" cm="1">
        <f t="array" ref="CJ1318">IF(OR(R1316={"NS","NA"},CJ1316={"NS","NA"}),0,IF(R1316&lt;=CJ1316,0,1))</f>
        <v>0</v>
      </c>
      <c r="CK1318" cm="1">
        <f t="array" ref="CK1318">IF(OR(S1316={"NS","NA"},CK1316={"NS","NA"}),0,IF(S1316&lt;=CK1316,0,1))</f>
        <v>0</v>
      </c>
      <c r="CL1318" cm="1">
        <f t="array" ref="CL1318">IF(OR(T1316={"NS","NA"},CL1316={"NS","NA"}),0,IF(T1316&lt;=CL1316,0,1))</f>
        <v>0</v>
      </c>
      <c r="CM1318" cm="1">
        <f t="array" ref="CM1318">IF(OR(U1316={"NS","NA"},CM1316={"NS","NA"}),0,IF(U1316&lt;=CM1316,0,1))</f>
        <v>0</v>
      </c>
      <c r="CN1318" cm="1">
        <f t="array" ref="CN1318">IF(OR(V1316={"NS","NA"},CN1316={"NS","NA"}),0,IF(V1316&lt;=CN1316,0,1))</f>
        <v>0</v>
      </c>
      <c r="CO1318" cm="1">
        <f t="array" ref="CO1318">IF(OR(W1316={"NS","NA"},CO1316={"NS","NA"}),0,IF(W1316&lt;=CO1316,0,1))</f>
        <v>0</v>
      </c>
      <c r="CP1318" cm="1">
        <f t="array" ref="CP1318">IF(OR(X1316={"NS","NA"},CP1316={"NS","NA"}),0,IF(X1316&lt;=CP1316,0,1))</f>
        <v>0</v>
      </c>
      <c r="CQ1318" cm="1">
        <f t="array" ref="CQ1318">IF(OR(Y1316={"NS","NA"},CQ1316={"NS","NA"}),0,IF(Y1316&lt;=CQ1316,0,1))</f>
        <v>0</v>
      </c>
      <c r="CR1318" cm="1">
        <f t="array" ref="CR1318">IF(OR(Z1316={"NS","NA"},CR1316={"NS","NA"}),0,IF(Z1316&lt;=CR1316,0,1))</f>
        <v>0</v>
      </c>
      <c r="CS1318" cm="1">
        <f t="array" ref="CS1318">IF(OR(AA1316={"NS","NA"},CS1316={"NS","NA"}),0,IF(AA1316&lt;=CS1316,0,1))</f>
        <v>0</v>
      </c>
      <c r="CT1318" cm="1">
        <f t="array" ref="CT1318">IF(OR(AB1316={"NS","NA"},CT1316={"NS","NA"}),0,IF(AB1316&lt;=CT1316,0,1))</f>
        <v>0</v>
      </c>
      <c r="CU1318" cm="1">
        <f t="array" ref="CU1318">IF(OR(AC1316={"NS","NA"},CU1316={"NS","NA"}),0,IF(AC1316&lt;=CU1316,0,1))</f>
        <v>0</v>
      </c>
      <c r="CV1318" cm="1">
        <f t="array" ref="CV1318">IF(OR(AD1316={"NS","NA"},CV1316={"NS","NA"}),0,IF(AD1316&lt;=CV1316,0,1))</f>
        <v>0</v>
      </c>
      <c r="CW1318" s="473">
        <f>IF($C$26&lt;&gt;1,0,SUM(BY1318:CV1318))</f>
        <v>0</v>
      </c>
    </row>
    <row r="1319" spans="1:101" ht="60" customHeight="1">
      <c r="A1319" s="5"/>
      <c r="B1319" s="6"/>
      <c r="C1319" s="801"/>
      <c r="D1319" s="653"/>
      <c r="E1319" s="653"/>
      <c r="F1319" s="653"/>
      <c r="G1319" s="653"/>
      <c r="H1319" s="653"/>
      <c r="I1319" s="653"/>
      <c r="J1319" s="653"/>
      <c r="K1319" s="653"/>
      <c r="L1319" s="653"/>
      <c r="M1319" s="653"/>
      <c r="N1319" s="653"/>
      <c r="O1319" s="653"/>
      <c r="P1319" s="653"/>
      <c r="Q1319" s="653"/>
      <c r="R1319" s="653"/>
      <c r="S1319" s="653"/>
      <c r="T1319" s="653"/>
      <c r="U1319" s="653"/>
      <c r="V1319" s="653"/>
      <c r="W1319" s="653"/>
      <c r="X1319" s="653"/>
      <c r="Y1319" s="653"/>
      <c r="Z1319" s="653"/>
      <c r="AA1319" s="653"/>
      <c r="AB1319" s="653"/>
      <c r="AC1319" s="653"/>
      <c r="AD1319" s="748"/>
    </row>
    <row r="1320" spans="1:101" ht="15" customHeight="1">
      <c r="B1320" s="946" t="str">
        <f>IF(AG1316=0,"","Favor de ingresar toda la información requerida en la pregunta")</f>
        <v/>
      </c>
      <c r="C1320" s="946"/>
      <c r="D1320" s="946"/>
      <c r="E1320" s="946"/>
      <c r="F1320" s="946"/>
      <c r="G1320" s="946"/>
      <c r="H1320" s="946"/>
      <c r="I1320" s="946"/>
      <c r="J1320" s="946"/>
      <c r="K1320" s="946"/>
      <c r="L1320" s="946"/>
      <c r="M1320" s="946"/>
      <c r="N1320" s="946"/>
      <c r="O1320" s="946"/>
      <c r="P1320" s="946"/>
      <c r="Q1320" s="946"/>
      <c r="R1320" s="946"/>
      <c r="S1320" s="946"/>
      <c r="T1320" s="946"/>
      <c r="U1320" s="946"/>
      <c r="V1320" s="946"/>
      <c r="W1320" s="946"/>
      <c r="X1320" s="946"/>
      <c r="Y1320" s="946"/>
      <c r="Z1320" s="946"/>
      <c r="AA1320" s="946"/>
      <c r="AB1320" s="946"/>
      <c r="AC1320" s="946"/>
      <c r="AD1320" s="946"/>
      <c r="AE1320" s="946"/>
    </row>
    <row r="1321" spans="1:101" ht="15" customHeight="1">
      <c r="B1321" s="1001" t="str">
        <f>IF($C$26&lt;&gt;1,"",IF(COUNTIF(E1316:AD1316,"NS")&lt;&gt;0,"Alerta: debido a que cuenta con registros NS, debe proporcionar una justificación en el area de comentarios al final de la pregunta",""))</f>
        <v/>
      </c>
      <c r="C1321" s="1001"/>
      <c r="D1321" s="1001"/>
      <c r="E1321" s="1001"/>
      <c r="F1321" s="1001"/>
      <c r="G1321" s="1001"/>
      <c r="H1321" s="1001"/>
      <c r="I1321" s="1001"/>
      <c r="J1321" s="1001"/>
      <c r="K1321" s="1001"/>
      <c r="L1321" s="1001"/>
      <c r="M1321" s="1001"/>
      <c r="N1321" s="1001"/>
      <c r="O1321" s="1001"/>
      <c r="P1321" s="1001"/>
      <c r="Q1321" s="1001"/>
      <c r="R1321" s="1001"/>
      <c r="S1321" s="1001"/>
      <c r="T1321" s="1001"/>
      <c r="U1321" s="1001"/>
      <c r="V1321" s="1001"/>
      <c r="W1321" s="1001"/>
      <c r="X1321" s="1001"/>
      <c r="Y1321" s="1001"/>
      <c r="Z1321" s="1001"/>
      <c r="AA1321" s="1001"/>
      <c r="AB1321" s="1001"/>
      <c r="AC1321" s="1001"/>
      <c r="AD1321" s="1001"/>
      <c r="AE1321" s="1001"/>
    </row>
    <row r="1322" spans="1:101" ht="15" customHeight="1">
      <c r="B1322" s="880" t="str">
        <f>IF(AH1316&gt;0,"Revise la información capturada, ya que tiene datos ingresados en celdas que están sombreadas","")</f>
        <v/>
      </c>
      <c r="C1322" s="880"/>
      <c r="D1322" s="880"/>
      <c r="E1322" s="880"/>
      <c r="F1322" s="880"/>
      <c r="G1322" s="880"/>
      <c r="H1322" s="880"/>
      <c r="I1322" s="880"/>
      <c r="J1322" s="880"/>
      <c r="K1322" s="880"/>
      <c r="L1322" s="880"/>
      <c r="M1322" s="880"/>
      <c r="N1322" s="880"/>
      <c r="O1322" s="880"/>
      <c r="P1322" s="880"/>
      <c r="Q1322" s="880"/>
      <c r="R1322" s="880"/>
      <c r="S1322" s="880"/>
      <c r="T1322" s="880"/>
      <c r="U1322" s="880"/>
      <c r="V1322" s="880"/>
      <c r="W1322" s="880"/>
      <c r="X1322" s="880"/>
      <c r="Y1322" s="880"/>
      <c r="Z1322" s="880"/>
      <c r="AA1322" s="880"/>
      <c r="AB1322" s="880"/>
      <c r="AC1322" s="880"/>
      <c r="AD1322" s="880"/>
      <c r="AE1322" s="880"/>
    </row>
    <row r="1323" spans="1:101" ht="15" customHeight="1">
      <c r="B1323" s="880" t="str">
        <f>IF($C$26&lt;&gt;1,"",IF(BW1316&gt;0,"Favor de revisar la suma y consistencia de totales y/o subtotales por filas (numéricos y NS)",""))</f>
        <v/>
      </c>
      <c r="C1323" s="880"/>
      <c r="D1323" s="880"/>
      <c r="E1323" s="880"/>
      <c r="F1323" s="880"/>
      <c r="G1323" s="880"/>
      <c r="H1323" s="880"/>
      <c r="I1323" s="880"/>
      <c r="J1323" s="880"/>
      <c r="K1323" s="880"/>
      <c r="L1323" s="880"/>
      <c r="M1323" s="880"/>
      <c r="N1323" s="880"/>
      <c r="O1323" s="880"/>
      <c r="P1323" s="880"/>
      <c r="Q1323" s="880"/>
      <c r="R1323" s="880"/>
      <c r="S1323" s="880"/>
      <c r="T1323" s="880"/>
      <c r="U1323" s="880"/>
      <c r="V1323" s="880"/>
      <c r="W1323" s="880"/>
      <c r="X1323" s="880"/>
      <c r="Y1323" s="880"/>
      <c r="Z1323" s="880"/>
      <c r="AA1323" s="880"/>
      <c r="AB1323" s="880"/>
      <c r="AC1323" s="880"/>
      <c r="AD1323" s="880"/>
      <c r="AE1323" s="880"/>
    </row>
    <row r="1324" spans="1:101" ht="15" customHeight="1">
      <c r="B1324" s="753" t="str">
        <f>IF(BX1318&gt;0,"Favor de revisar la instrucción 2, debido a que no se cumplen con los criterios mencionados",IF(CW1318&gt;0,"Favor de revisar la instrucción 3, debido a que no se cumplen con los criterios mencionados",""))</f>
        <v/>
      </c>
      <c r="C1324" s="753"/>
      <c r="D1324" s="753"/>
      <c r="E1324" s="753"/>
      <c r="F1324" s="753"/>
      <c r="G1324" s="753"/>
      <c r="H1324" s="753"/>
      <c r="I1324" s="753"/>
      <c r="J1324" s="753"/>
      <c r="K1324" s="753"/>
      <c r="L1324" s="753"/>
      <c r="M1324" s="753"/>
      <c r="N1324" s="753"/>
      <c r="O1324" s="753"/>
      <c r="P1324" s="753"/>
      <c r="Q1324" s="753"/>
      <c r="R1324" s="753"/>
      <c r="S1324" s="753"/>
      <c r="T1324" s="753"/>
      <c r="U1324" s="753"/>
      <c r="V1324" s="753"/>
      <c r="W1324" s="753"/>
      <c r="X1324" s="753"/>
      <c r="Y1324" s="753"/>
      <c r="Z1324" s="753"/>
      <c r="AA1324" s="753"/>
      <c r="AB1324" s="753"/>
      <c r="AC1324" s="753"/>
      <c r="AD1324" s="753"/>
      <c r="AE1324" s="753"/>
    </row>
    <row r="1325" spans="1:101" ht="15" customHeight="1">
      <c r="B1325" s="753" t="str">
        <f>IF($C$26&lt;&gt;1,"",IF(AF1316=0,"","Debido a que cuenta con registro(s) con el código 1, el total de la fila respectiva debe ser mayor a cero"))</f>
        <v/>
      </c>
      <c r="C1325" s="753"/>
      <c r="D1325" s="753"/>
      <c r="E1325" s="753"/>
      <c r="F1325" s="753"/>
      <c r="G1325" s="753"/>
      <c r="H1325" s="753"/>
      <c r="I1325" s="753"/>
      <c r="J1325" s="753"/>
      <c r="K1325" s="753"/>
      <c r="L1325" s="753"/>
      <c r="M1325" s="753"/>
      <c r="N1325" s="753"/>
      <c r="O1325" s="753"/>
      <c r="P1325" s="753"/>
      <c r="Q1325" s="753"/>
      <c r="R1325" s="753"/>
      <c r="S1325" s="753"/>
      <c r="T1325" s="753"/>
      <c r="U1325" s="753"/>
      <c r="V1325" s="753"/>
      <c r="W1325" s="753"/>
      <c r="X1325" s="753"/>
      <c r="Y1325" s="753"/>
      <c r="Z1325" s="753"/>
      <c r="AA1325" s="753"/>
      <c r="AB1325" s="753"/>
      <c r="AC1325" s="753"/>
      <c r="AD1325" s="753"/>
      <c r="AE1325" s="753"/>
    </row>
  </sheetData>
  <sheetProtection algorithmName="SHA-512" hashValue="3b7bshwFFCGWtxCT7ZyMqQZ/Nx9EmsNerhOe1/1mcskHWMiGwAW3Ov5veFrQbxef2nUB/ICkhmaR8QwW7qyelQ==" saltValue="dKHqOF2eWdFLHv3zZ8exgw==" spinCount="100000" sheet="1" objects="1" scenarios="1"/>
  <mergeCells count="3160">
    <mergeCell ref="BG1314:BJ1314"/>
    <mergeCell ref="BK1314:BN1314"/>
    <mergeCell ref="BO1314:BR1314"/>
    <mergeCell ref="BS1314:BV1314"/>
    <mergeCell ref="B1320:AE1320"/>
    <mergeCell ref="B1323:AE1323"/>
    <mergeCell ref="B1324:AE1324"/>
    <mergeCell ref="B1325:AE1325"/>
    <mergeCell ref="D672:F672"/>
    <mergeCell ref="D803:F803"/>
    <mergeCell ref="T691:V691"/>
    <mergeCell ref="D268:F268"/>
    <mergeCell ref="CH65:CJ65"/>
    <mergeCell ref="AT140:AW140"/>
    <mergeCell ref="AX140:BA140"/>
    <mergeCell ref="BB140:BE140"/>
    <mergeCell ref="BF140:BI140"/>
    <mergeCell ref="BJ140:BL140"/>
    <mergeCell ref="AH139:AJ139"/>
    <mergeCell ref="B1302:AE1302"/>
    <mergeCell ref="B1305:AE1305"/>
    <mergeCell ref="B1306:AE1306"/>
    <mergeCell ref="B1307:AE1307"/>
    <mergeCell ref="T271:V271"/>
    <mergeCell ref="C130:AD130"/>
    <mergeCell ref="T142:V142"/>
    <mergeCell ref="G154:S154"/>
    <mergeCell ref="G1239:N1239"/>
    <mergeCell ref="D1014:F1014"/>
    <mergeCell ref="D253:F253"/>
    <mergeCell ref="G700:S700"/>
    <mergeCell ref="D289:F289"/>
    <mergeCell ref="G1161:N1161"/>
    <mergeCell ref="G829:N829"/>
    <mergeCell ref="G329:S329"/>
    <mergeCell ref="T448:V448"/>
    <mergeCell ref="G743:N743"/>
    <mergeCell ref="G627:S627"/>
    <mergeCell ref="D518:F518"/>
    <mergeCell ref="G1105:N1105"/>
    <mergeCell ref="D303:F303"/>
    <mergeCell ref="G1055:N1055"/>
    <mergeCell ref="G1026:N1026"/>
    <mergeCell ref="G1020:N1020"/>
    <mergeCell ref="T710:V710"/>
    <mergeCell ref="G481:S481"/>
    <mergeCell ref="G896:N896"/>
    <mergeCell ref="D1187:F1187"/>
    <mergeCell ref="G405:S405"/>
    <mergeCell ref="D638:F638"/>
    <mergeCell ref="G977:N977"/>
    <mergeCell ref="T338:V338"/>
    <mergeCell ref="T549:V549"/>
    <mergeCell ref="T707:V707"/>
    <mergeCell ref="D479:F479"/>
    <mergeCell ref="G1002:N1002"/>
    <mergeCell ref="D777:F777"/>
    <mergeCell ref="D956:F956"/>
    <mergeCell ref="G1041:N1041"/>
    <mergeCell ref="G994:N994"/>
    <mergeCell ref="T442:V442"/>
    <mergeCell ref="D581:F581"/>
    <mergeCell ref="T516:V516"/>
    <mergeCell ref="T522:V522"/>
    <mergeCell ref="G1241:N1241"/>
    <mergeCell ref="D1016:F1016"/>
    <mergeCell ref="C720:N721"/>
    <mergeCell ref="G695:S695"/>
    <mergeCell ref="T199:V199"/>
    <mergeCell ref="T497:V497"/>
    <mergeCell ref="B1:AD1"/>
    <mergeCell ref="G268:S268"/>
    <mergeCell ref="D943:F943"/>
    <mergeCell ref="C26:N26"/>
    <mergeCell ref="AA39:AD39"/>
    <mergeCell ref="D324:F324"/>
    <mergeCell ref="D622:F622"/>
    <mergeCell ref="G978:N978"/>
    <mergeCell ref="D753:F753"/>
    <mergeCell ref="G547:S547"/>
    <mergeCell ref="T666:V666"/>
    <mergeCell ref="G961:N961"/>
    <mergeCell ref="D1051:F1051"/>
    <mergeCell ref="D1076:F1076"/>
    <mergeCell ref="D1112:F1112"/>
    <mergeCell ref="G963:N963"/>
    <mergeCell ref="D693:F693"/>
    <mergeCell ref="G1110:N1110"/>
    <mergeCell ref="D1225:F1225"/>
    <mergeCell ref="D885:F885"/>
    <mergeCell ref="T273:V273"/>
    <mergeCell ref="G1237:N1237"/>
    <mergeCell ref="D1136:F1136"/>
    <mergeCell ref="G1092:N1092"/>
    <mergeCell ref="D285:F285"/>
    <mergeCell ref="B36:AD36"/>
    <mergeCell ref="G1257:N1257"/>
    <mergeCell ref="D1032:F1032"/>
    <mergeCell ref="T499:V499"/>
    <mergeCell ref="D945:F945"/>
    <mergeCell ref="D190:F190"/>
    <mergeCell ref="G952:N952"/>
    <mergeCell ref="Q77:S77"/>
    <mergeCell ref="D488:F488"/>
    <mergeCell ref="D727:F727"/>
    <mergeCell ref="D1067:F1067"/>
    <mergeCell ref="D1243:F1243"/>
    <mergeCell ref="Z65:Z66"/>
    <mergeCell ref="G413:S413"/>
    <mergeCell ref="G435:S435"/>
    <mergeCell ref="D1114:F1114"/>
    <mergeCell ref="T543:V543"/>
    <mergeCell ref="D353:F353"/>
    <mergeCell ref="G876:N876"/>
    <mergeCell ref="T565:V565"/>
    <mergeCell ref="D679:F679"/>
    <mergeCell ref="G726:N726"/>
    <mergeCell ref="G365:S365"/>
    <mergeCell ref="Y65:Y66"/>
    <mergeCell ref="T195:V195"/>
    <mergeCell ref="G1080:N1080"/>
    <mergeCell ref="T284:V284"/>
    <mergeCell ref="T366:V366"/>
    <mergeCell ref="G518:S518"/>
    <mergeCell ref="C723:N723"/>
    <mergeCell ref="T664:V664"/>
    <mergeCell ref="D751:F751"/>
    <mergeCell ref="T210:V210"/>
    <mergeCell ref="G1259:N1259"/>
    <mergeCell ref="D640:F640"/>
    <mergeCell ref="G1163:N1163"/>
    <mergeCell ref="D300:F300"/>
    <mergeCell ref="D183:F183"/>
    <mergeCell ref="D938:F938"/>
    <mergeCell ref="G954:N954"/>
    <mergeCell ref="D219:F219"/>
    <mergeCell ref="G1252:N1252"/>
    <mergeCell ref="AA25:AD25"/>
    <mergeCell ref="D1027:F1027"/>
    <mergeCell ref="G415:S415"/>
    <mergeCell ref="G713:S713"/>
    <mergeCell ref="D185:F185"/>
    <mergeCell ref="G408:S408"/>
    <mergeCell ref="T586:V586"/>
    <mergeCell ref="D214:F214"/>
    <mergeCell ref="T639:V639"/>
    <mergeCell ref="D656:F656"/>
    <mergeCell ref="G410:S410"/>
    <mergeCell ref="G439:S439"/>
    <mergeCell ref="W139:AD139"/>
    <mergeCell ref="D1085:F1085"/>
    <mergeCell ref="T552:V552"/>
    <mergeCell ref="D658:F658"/>
    <mergeCell ref="Q86:S86"/>
    <mergeCell ref="D201:F201"/>
    <mergeCell ref="T429:V429"/>
    <mergeCell ref="G667:S667"/>
    <mergeCell ref="G810:N810"/>
    <mergeCell ref="G941:N941"/>
    <mergeCell ref="D716:F716"/>
    <mergeCell ref="C1316:D1316"/>
    <mergeCell ref="D651:F651"/>
    <mergeCell ref="D782:F782"/>
    <mergeCell ref="D1086:F1086"/>
    <mergeCell ref="G312:S312"/>
    <mergeCell ref="G434:S434"/>
    <mergeCell ref="T553:V553"/>
    <mergeCell ref="G610:S610"/>
    <mergeCell ref="D1080:F1080"/>
    <mergeCell ref="G470:S470"/>
    <mergeCell ref="D361:F361"/>
    <mergeCell ref="G884:N884"/>
    <mergeCell ref="D1116:F1116"/>
    <mergeCell ref="D659:F659"/>
    <mergeCell ref="G878:N878"/>
    <mergeCell ref="G1182:N1182"/>
    <mergeCell ref="D653:F653"/>
    <mergeCell ref="G436:S436"/>
    <mergeCell ref="D354:F354"/>
    <mergeCell ref="T570:V570"/>
    <mergeCell ref="D356:F356"/>
    <mergeCell ref="D798:F798"/>
    <mergeCell ref="D1170:F1170"/>
    <mergeCell ref="G1025:N1025"/>
    <mergeCell ref="G1052:N1052"/>
    <mergeCell ref="T571:V571"/>
    <mergeCell ref="D381:F381"/>
    <mergeCell ref="D1098:F1098"/>
    <mergeCell ref="G449:S449"/>
    <mergeCell ref="D883:F883"/>
    <mergeCell ref="D1124:F1124"/>
    <mergeCell ref="G1266:N1266"/>
    <mergeCell ref="B1303:AE1303"/>
    <mergeCell ref="T197:V197"/>
    <mergeCell ref="T172:V172"/>
    <mergeCell ref="G376:S376"/>
    <mergeCell ref="T495:V495"/>
    <mergeCell ref="D740:F740"/>
    <mergeCell ref="G534:S534"/>
    <mergeCell ref="T286:V286"/>
    <mergeCell ref="D425:F425"/>
    <mergeCell ref="C56:AD56"/>
    <mergeCell ref="T584:V584"/>
    <mergeCell ref="G923:N923"/>
    <mergeCell ref="G948:N948"/>
    <mergeCell ref="D1030:F1030"/>
    <mergeCell ref="G378:S378"/>
    <mergeCell ref="D296:F296"/>
    <mergeCell ref="G536:S536"/>
    <mergeCell ref="D427:F427"/>
    <mergeCell ref="G950:N950"/>
    <mergeCell ref="D725:F725"/>
    <mergeCell ref="W64:AD64"/>
    <mergeCell ref="D1010:F1010"/>
    <mergeCell ref="D224:F224"/>
    <mergeCell ref="G1250:N1250"/>
    <mergeCell ref="D1025:F1025"/>
    <mergeCell ref="D451:F451"/>
    <mergeCell ref="T635:V635"/>
    <mergeCell ref="D627:F627"/>
    <mergeCell ref="T671:V671"/>
    <mergeCell ref="T208:V208"/>
    <mergeCell ref="D322:F322"/>
    <mergeCell ref="D453:F453"/>
    <mergeCell ref="D1138:F1138"/>
    <mergeCell ref="D108:N108"/>
    <mergeCell ref="D168:F168"/>
    <mergeCell ref="D466:F466"/>
    <mergeCell ref="G989:N989"/>
    <mergeCell ref="T237:V237"/>
    <mergeCell ref="D764:F764"/>
    <mergeCell ref="Q70:S70"/>
    <mergeCell ref="D683:F683"/>
    <mergeCell ref="D975:F975"/>
    <mergeCell ref="D797:F797"/>
    <mergeCell ref="G145:S145"/>
    <mergeCell ref="D256:F256"/>
    <mergeCell ref="T264:V264"/>
    <mergeCell ref="D1133:F1133"/>
    <mergeCell ref="G181:S181"/>
    <mergeCell ref="G452:S452"/>
    <mergeCell ref="G479:S479"/>
    <mergeCell ref="D370:F370"/>
    <mergeCell ref="T598:V598"/>
    <mergeCell ref="D222:F222"/>
    <mergeCell ref="G147:S147"/>
    <mergeCell ref="G174:S174"/>
    <mergeCell ref="G445:S445"/>
    <mergeCell ref="D678:F678"/>
    <mergeCell ref="G272:S272"/>
    <mergeCell ref="T144:V144"/>
    <mergeCell ref="T266:V266"/>
    <mergeCell ref="D283:F283"/>
    <mergeCell ref="G969:N969"/>
    <mergeCell ref="D596:F596"/>
    <mergeCell ref="G151:S151"/>
    <mergeCell ref="O25:R25"/>
    <mergeCell ref="D1122:F1122"/>
    <mergeCell ref="T255:V255"/>
    <mergeCell ref="D1280:F1280"/>
    <mergeCell ref="G1165:N1165"/>
    <mergeCell ref="D823:F823"/>
    <mergeCell ref="G207:S207"/>
    <mergeCell ref="G163:S163"/>
    <mergeCell ref="T282:V282"/>
    <mergeCell ref="D396:F396"/>
    <mergeCell ref="G505:S505"/>
    <mergeCell ref="T624:V624"/>
    <mergeCell ref="D1151:F1151"/>
    <mergeCell ref="G735:N735"/>
    <mergeCell ref="D1123:F1123"/>
    <mergeCell ref="G200:S200"/>
    <mergeCell ref="D1117:F1117"/>
    <mergeCell ref="G165:S165"/>
    <mergeCell ref="D398:F398"/>
    <mergeCell ref="G507:S507"/>
    <mergeCell ref="T582:V582"/>
    <mergeCell ref="D696:F696"/>
    <mergeCell ref="G921:N921"/>
    <mergeCell ref="G1219:N1219"/>
    <mergeCell ref="D994:F994"/>
    <mergeCell ref="G1035:N1035"/>
    <mergeCell ref="D1152:F1152"/>
    <mergeCell ref="G158:S158"/>
    <mergeCell ref="D391:F391"/>
    <mergeCell ref="D1146:F1146"/>
    <mergeCell ref="T308:V308"/>
    <mergeCell ref="T606:V606"/>
    <mergeCell ref="W41:Z41"/>
    <mergeCell ref="G1061:N1061"/>
    <mergeCell ref="G184:S184"/>
    <mergeCell ref="T303:V303"/>
    <mergeCell ref="G1091:N1091"/>
    <mergeCell ref="G220:S220"/>
    <mergeCell ref="T339:V339"/>
    <mergeCell ref="D749:F749"/>
    <mergeCell ref="T637:V637"/>
    <mergeCell ref="D409:F409"/>
    <mergeCell ref="D1047:F1047"/>
    <mergeCell ref="G792:N792"/>
    <mergeCell ref="W43:Z43"/>
    <mergeCell ref="D1083:F1083"/>
    <mergeCell ref="D838:F838"/>
    <mergeCell ref="G1090:N1090"/>
    <mergeCell ref="D444:F444"/>
    <mergeCell ref="G222:S222"/>
    <mergeCell ref="G1003:N1003"/>
    <mergeCell ref="G545:S545"/>
    <mergeCell ref="G520:S520"/>
    <mergeCell ref="D778:F778"/>
    <mergeCell ref="D1049:F1049"/>
    <mergeCell ref="D321:F321"/>
    <mergeCell ref="B129:AD129"/>
    <mergeCell ref="G546:S546"/>
    <mergeCell ref="D490:F490"/>
    <mergeCell ref="T403:V403"/>
    <mergeCell ref="D175:F175"/>
    <mergeCell ref="D788:F788"/>
    <mergeCell ref="T701:V701"/>
    <mergeCell ref="T69:V69"/>
    <mergeCell ref="W25:Z25"/>
    <mergeCell ref="D1223:F1223"/>
    <mergeCell ref="D164:F164"/>
    <mergeCell ref="T690:V690"/>
    <mergeCell ref="D462:F462"/>
    <mergeCell ref="O39:R39"/>
    <mergeCell ref="D760:F760"/>
    <mergeCell ref="C1310:AD1310"/>
    <mergeCell ref="G776:N776"/>
    <mergeCell ref="D106:N106"/>
    <mergeCell ref="D333:F333"/>
    <mergeCell ref="G579:S579"/>
    <mergeCell ref="G573:S573"/>
    <mergeCell ref="T681:V681"/>
    <mergeCell ref="T352:V352"/>
    <mergeCell ref="T235:V235"/>
    <mergeCell ref="D762:F762"/>
    <mergeCell ref="G987:N987"/>
    <mergeCell ref="G414:S414"/>
    <mergeCell ref="D305:F305"/>
    <mergeCell ref="G1145:N1145"/>
    <mergeCell ref="D920:F920"/>
    <mergeCell ref="G572:S572"/>
    <mergeCell ref="D463:F463"/>
    <mergeCell ref="D1218:F1218"/>
    <mergeCell ref="C121:AD121"/>
    <mergeCell ref="G416:S416"/>
    <mergeCell ref="T706:V706"/>
    <mergeCell ref="G574:S574"/>
    <mergeCell ref="D1249:F1249"/>
    <mergeCell ref="T708:V708"/>
    <mergeCell ref="T251:V251"/>
    <mergeCell ref="G1285:N1285"/>
    <mergeCell ref="T411:V411"/>
    <mergeCell ref="G744:N744"/>
    <mergeCell ref="G286:S286"/>
    <mergeCell ref="T709:V709"/>
    <mergeCell ref="G584:S584"/>
    <mergeCell ref="D475:F475"/>
    <mergeCell ref="T703:V703"/>
    <mergeCell ref="G715:S715"/>
    <mergeCell ref="G858:N858"/>
    <mergeCell ref="G503:S503"/>
    <mergeCell ref="G1156:N1156"/>
    <mergeCell ref="D176:F176"/>
    <mergeCell ref="F119:AD119"/>
    <mergeCell ref="G592:S592"/>
    <mergeCell ref="D362:F362"/>
    <mergeCell ref="G1158:N1158"/>
    <mergeCell ref="G287:S287"/>
    <mergeCell ref="T406:V406"/>
    <mergeCell ref="D476:F476"/>
    <mergeCell ref="G827:N827"/>
    <mergeCell ref="D602:F602"/>
    <mergeCell ref="D873:F873"/>
    <mergeCell ref="G958:N958"/>
    <mergeCell ref="T340:V340"/>
    <mergeCell ref="G1256:N1256"/>
    <mergeCell ref="D515:F515"/>
    <mergeCell ref="D786:F786"/>
    <mergeCell ref="D1207:F1207"/>
    <mergeCell ref="T674:V674"/>
    <mergeCell ref="G711:S711"/>
    <mergeCell ref="G686:S686"/>
    <mergeCell ref="C1313:D1315"/>
    <mergeCell ref="D1150:F1150"/>
    <mergeCell ref="B51:AE51"/>
    <mergeCell ref="G498:S498"/>
    <mergeCell ref="T421:V421"/>
    <mergeCell ref="G587:S587"/>
    <mergeCell ref="D203:F203"/>
    <mergeCell ref="T631:V631"/>
    <mergeCell ref="G643:S643"/>
    <mergeCell ref="G734:N734"/>
    <mergeCell ref="D509:F509"/>
    <mergeCell ref="T422:V422"/>
    <mergeCell ref="G180:S180"/>
    <mergeCell ref="O42:R42"/>
    <mergeCell ref="G216:S216"/>
    <mergeCell ref="T335:V335"/>
    <mergeCell ref="D862:F862"/>
    <mergeCell ref="G514:S514"/>
    <mergeCell ref="T633:V633"/>
    <mergeCell ref="G727:N727"/>
    <mergeCell ref="D1160:F1160"/>
    <mergeCell ref="G645:S645"/>
    <mergeCell ref="C1301:AD1301"/>
    <mergeCell ref="D1216:F1216"/>
    <mergeCell ref="D1191:F1191"/>
    <mergeCell ref="T76:V76"/>
    <mergeCell ref="G255:S255"/>
    <mergeCell ref="D146:F146"/>
    <mergeCell ref="T374:V374"/>
    <mergeCell ref="T672:V672"/>
    <mergeCell ref="D304:F304"/>
    <mergeCell ref="G684:S684"/>
    <mergeCell ref="W39:Z39"/>
    <mergeCell ref="G305:S305"/>
    <mergeCell ref="G188:S188"/>
    <mergeCell ref="G763:N763"/>
    <mergeCell ref="G1086:N1086"/>
    <mergeCell ref="G182:S182"/>
    <mergeCell ref="D828:F828"/>
    <mergeCell ref="D1132:F1132"/>
    <mergeCell ref="G218:S218"/>
    <mergeCell ref="D1168:F1168"/>
    <mergeCell ref="G516:S516"/>
    <mergeCell ref="G729:N729"/>
    <mergeCell ref="D1162:F1162"/>
    <mergeCell ref="G790:N790"/>
    <mergeCell ref="G1088:N1088"/>
    <mergeCell ref="Z140:Z141"/>
    <mergeCell ref="D863:F863"/>
    <mergeCell ref="D428:F428"/>
    <mergeCell ref="G811:N811"/>
    <mergeCell ref="G353:S353"/>
    <mergeCell ref="T648:V648"/>
    <mergeCell ref="T501:V501"/>
    <mergeCell ref="D71:P71"/>
    <mergeCell ref="G1101:N1101"/>
    <mergeCell ref="C139:S140"/>
    <mergeCell ref="T74:V74"/>
    <mergeCell ref="T372:V372"/>
    <mergeCell ref="G143:S143"/>
    <mergeCell ref="G384:S384"/>
    <mergeCell ref="T503:V503"/>
    <mergeCell ref="D73:P73"/>
    <mergeCell ref="G1132:N1132"/>
    <mergeCell ref="C24:N25"/>
    <mergeCell ref="G211:S211"/>
    <mergeCell ref="D1161:F1161"/>
    <mergeCell ref="D1292:F1292"/>
    <mergeCell ref="G640:S640"/>
    <mergeCell ref="D1163:F1163"/>
    <mergeCell ref="D1188:F1188"/>
    <mergeCell ref="D433:F433"/>
    <mergeCell ref="T346:V346"/>
    <mergeCell ref="D731:F731"/>
    <mergeCell ref="G816:N816"/>
    <mergeCell ref="G358:S358"/>
    <mergeCell ref="T477:V477"/>
    <mergeCell ref="D591:F591"/>
    <mergeCell ref="G656:S656"/>
    <mergeCell ref="D889:F889"/>
    <mergeCell ref="C29:AD29"/>
    <mergeCell ref="G1114:N1114"/>
    <mergeCell ref="D70:P70"/>
    <mergeCell ref="G1228:N1228"/>
    <mergeCell ref="D435:F435"/>
    <mergeCell ref="G229:S229"/>
    <mergeCell ref="T348:V348"/>
    <mergeCell ref="T646:V646"/>
    <mergeCell ref="G360:S360"/>
    <mergeCell ref="G1116:N1116"/>
    <mergeCell ref="G658:S658"/>
    <mergeCell ref="G801:N801"/>
    <mergeCell ref="D891:F891"/>
    <mergeCell ref="D78:P78"/>
    <mergeCell ref="G239:S239"/>
    <mergeCell ref="D1189:F1189"/>
    <mergeCell ref="C1319:AD1319"/>
    <mergeCell ref="D604:F604"/>
    <mergeCell ref="D1120:F1120"/>
    <mergeCell ref="D902:F902"/>
    <mergeCell ref="D481:F481"/>
    <mergeCell ref="G1127:N1127"/>
    <mergeCell ref="D1242:F1242"/>
    <mergeCell ref="G1258:N1258"/>
    <mergeCell ref="G588:S588"/>
    <mergeCell ref="D815:F815"/>
    <mergeCell ref="G1129:N1129"/>
    <mergeCell ref="G283:S283"/>
    <mergeCell ref="D904:F904"/>
    <mergeCell ref="D174:F174"/>
    <mergeCell ref="D472:F472"/>
    <mergeCell ref="T216:V216"/>
    <mergeCell ref="T514:V514"/>
    <mergeCell ref="G285:S285"/>
    <mergeCell ref="G1185:N1185"/>
    <mergeCell ref="G583:S583"/>
    <mergeCell ref="D816:F816"/>
    <mergeCell ref="G1269:N1269"/>
    <mergeCell ref="D1261:F1261"/>
    <mergeCell ref="AA1314:AD1314"/>
    <mergeCell ref="T415:V415"/>
    <mergeCell ref="D529:F529"/>
    <mergeCell ref="G754:N754"/>
    <mergeCell ref="G1183:N1183"/>
    <mergeCell ref="G1198:N1198"/>
    <mergeCell ref="T446:V446"/>
    <mergeCell ref="D973:F973"/>
    <mergeCell ref="G1200:N1200"/>
    <mergeCell ref="D1260:F1260"/>
    <mergeCell ref="D505:F505"/>
    <mergeCell ref="T89:V89"/>
    <mergeCell ref="D499:F499"/>
    <mergeCell ref="D657:F657"/>
    <mergeCell ref="D955:F955"/>
    <mergeCell ref="D200:F200"/>
    <mergeCell ref="G840:N840"/>
    <mergeCell ref="D1253:F1253"/>
    <mergeCell ref="D376:F376"/>
    <mergeCell ref="G759:N759"/>
    <mergeCell ref="G301:S301"/>
    <mergeCell ref="T420:V420"/>
    <mergeCell ref="D534:F534"/>
    <mergeCell ref="G753:N753"/>
    <mergeCell ref="G311:S311"/>
    <mergeCell ref="D202:F202"/>
    <mergeCell ref="G725:N725"/>
    <mergeCell ref="G609:S609"/>
    <mergeCell ref="D500:F500"/>
    <mergeCell ref="D957:F957"/>
    <mergeCell ref="D1255:F1255"/>
    <mergeCell ref="G303:S303"/>
    <mergeCell ref="G601:S601"/>
    <mergeCell ref="G636:S636"/>
    <mergeCell ref="D231:F231"/>
    <mergeCell ref="G611:S611"/>
    <mergeCell ref="G296:S296"/>
    <mergeCell ref="G1248:N1248"/>
    <mergeCell ref="D1023:F1023"/>
    <mergeCell ref="D306:F306"/>
    <mergeCell ref="D298:F298"/>
    <mergeCell ref="G349:S349"/>
    <mergeCell ref="G324:S324"/>
    <mergeCell ref="D215:F215"/>
    <mergeCell ref="D513:F513"/>
    <mergeCell ref="D628:F628"/>
    <mergeCell ref="D313:F313"/>
    <mergeCell ref="D584:F584"/>
    <mergeCell ref="G693:S693"/>
    <mergeCell ref="D180:F180"/>
    <mergeCell ref="D854:F854"/>
    <mergeCell ref="G901:N901"/>
    <mergeCell ref="D676:F676"/>
    <mergeCell ref="G895:N895"/>
    <mergeCell ref="D332:F332"/>
    <mergeCell ref="G322:S322"/>
    <mergeCell ref="D213:F213"/>
    <mergeCell ref="D558:F558"/>
    <mergeCell ref="G838:N838"/>
    <mergeCell ref="D281:F281"/>
    <mergeCell ref="D464:F464"/>
    <mergeCell ref="D685:F685"/>
    <mergeCell ref="S721:V721"/>
    <mergeCell ref="D590:F590"/>
    <mergeCell ref="T496:V496"/>
    <mergeCell ref="G873:N873"/>
    <mergeCell ref="D352:F352"/>
    <mergeCell ref="D390:F390"/>
    <mergeCell ref="T305:V305"/>
    <mergeCell ref="G493:S493"/>
    <mergeCell ref="G705:S705"/>
    <mergeCell ref="D265:F265"/>
    <mergeCell ref="G197:S197"/>
    <mergeCell ref="D163:F163"/>
    <mergeCell ref="D193:F193"/>
    <mergeCell ref="D491:F491"/>
    <mergeCell ref="G955:N955"/>
    <mergeCell ref="D166:F166"/>
    <mergeCell ref="D1012:F1012"/>
    <mergeCell ref="G897:N897"/>
    <mergeCell ref="T179:V179"/>
    <mergeCell ref="G191:S191"/>
    <mergeCell ref="D1203:F1203"/>
    <mergeCell ref="T154:V154"/>
    <mergeCell ref="G551:S551"/>
    <mergeCell ref="D302:F302"/>
    <mergeCell ref="G682:S682"/>
    <mergeCell ref="G800:N800"/>
    <mergeCell ref="T461:V461"/>
    <mergeCell ref="D600:F600"/>
    <mergeCell ref="G825:N825"/>
    <mergeCell ref="D898:F898"/>
    <mergeCell ref="G1123:N1123"/>
    <mergeCell ref="D1169:F1169"/>
    <mergeCell ref="T355:V355"/>
    <mergeCell ref="D165:F165"/>
    <mergeCell ref="G553:S553"/>
    <mergeCell ref="D926:F926"/>
    <mergeCell ref="G967:N967"/>
    <mergeCell ref="D1095:F1095"/>
    <mergeCell ref="G1193:N1193"/>
    <mergeCell ref="D881:F881"/>
    <mergeCell ref="G483:S483"/>
    <mergeCell ref="G1201:N1201"/>
    <mergeCell ref="D1198:F1198"/>
    <mergeCell ref="T84:V84"/>
    <mergeCell ref="S41:V41"/>
    <mergeCell ref="T159:V159"/>
    <mergeCell ref="S43:V43"/>
    <mergeCell ref="T588:V588"/>
    <mergeCell ref="T72:V72"/>
    <mergeCell ref="G251:S251"/>
    <mergeCell ref="G382:S382"/>
    <mergeCell ref="T161:V161"/>
    <mergeCell ref="G680:S680"/>
    <mergeCell ref="G823:N823"/>
    <mergeCell ref="T459:V459"/>
    <mergeCell ref="D869:F869"/>
    <mergeCell ref="G253:S253"/>
    <mergeCell ref="T143:V143"/>
    <mergeCell ref="T87:V87"/>
    <mergeCell ref="S42:V42"/>
    <mergeCell ref="T310:V310"/>
    <mergeCell ref="T337:V337"/>
    <mergeCell ref="T608:V608"/>
    <mergeCell ref="D747:F747"/>
    <mergeCell ref="D538:F538"/>
    <mergeCell ref="G369:S369"/>
    <mergeCell ref="T173:V173"/>
    <mergeCell ref="D287:F287"/>
    <mergeCell ref="G149:S149"/>
    <mergeCell ref="D583:F583"/>
    <mergeCell ref="G665:S665"/>
    <mergeCell ref="G185:S185"/>
    <mergeCell ref="T268:V268"/>
    <mergeCell ref="T551:V551"/>
    <mergeCell ref="D240:F240"/>
    <mergeCell ref="G1313:AD1313"/>
    <mergeCell ref="T227:V227"/>
    <mergeCell ref="D341:F341"/>
    <mergeCell ref="T531:V531"/>
    <mergeCell ref="T525:V525"/>
    <mergeCell ref="D639:F639"/>
    <mergeCell ref="G864:N864"/>
    <mergeCell ref="G995:N995"/>
    <mergeCell ref="Q67:S67"/>
    <mergeCell ref="G1293:N1293"/>
    <mergeCell ref="T226:V226"/>
    <mergeCell ref="G866:N866"/>
    <mergeCell ref="D641:F641"/>
    <mergeCell ref="D99:N99"/>
    <mergeCell ref="G318:S318"/>
    <mergeCell ref="Q69:S69"/>
    <mergeCell ref="D209:F209"/>
    <mergeCell ref="T437:V437"/>
    <mergeCell ref="T228:V228"/>
    <mergeCell ref="G865:N865"/>
    <mergeCell ref="T526:V526"/>
    <mergeCell ref="D972:F972"/>
    <mergeCell ref="D101:N101"/>
    <mergeCell ref="G320:S320"/>
    <mergeCell ref="D211:F211"/>
    <mergeCell ref="D966:F966"/>
    <mergeCell ref="T441:V441"/>
    <mergeCell ref="D968:F968"/>
    <mergeCell ref="G629:S629"/>
    <mergeCell ref="D887:F887"/>
    <mergeCell ref="D1185:F1185"/>
    <mergeCell ref="T253:V253"/>
    <mergeCell ref="C16:AD16"/>
    <mergeCell ref="D992:F992"/>
    <mergeCell ref="D237:F237"/>
    <mergeCell ref="T150:V150"/>
    <mergeCell ref="D1290:F1290"/>
    <mergeCell ref="G1008:N1008"/>
    <mergeCell ref="G162:S162"/>
    <mergeCell ref="G338:S338"/>
    <mergeCell ref="G460:S460"/>
    <mergeCell ref="D571:F571"/>
    <mergeCell ref="T579:V579"/>
    <mergeCell ref="D565:F565"/>
    <mergeCell ref="G496:S496"/>
    <mergeCell ref="D1000:F1000"/>
    <mergeCell ref="D426:F426"/>
    <mergeCell ref="D1064:F1064"/>
    <mergeCell ref="T191:V191"/>
    <mergeCell ref="G448:S448"/>
    <mergeCell ref="D339:F339"/>
    <mergeCell ref="D643:F643"/>
    <mergeCell ref="D637:F637"/>
    <mergeCell ref="D918:F918"/>
    <mergeCell ref="D1040:F1040"/>
    <mergeCell ref="T385:V385"/>
    <mergeCell ref="D279:F279"/>
    <mergeCell ref="D953:F953"/>
    <mergeCell ref="T471:V471"/>
    <mergeCell ref="D585:F585"/>
    <mergeCell ref="T86:V86"/>
    <mergeCell ref="G1136:N1136"/>
    <mergeCell ref="D1226:F1226"/>
    <mergeCell ref="G1265:N1265"/>
    <mergeCell ref="D1297:F1297"/>
    <mergeCell ref="Q87:S87"/>
    <mergeCell ref="D998:F998"/>
    <mergeCell ref="G1291:N1291"/>
    <mergeCell ref="D911:F911"/>
    <mergeCell ref="AA40:AD40"/>
    <mergeCell ref="D1251:F1251"/>
    <mergeCell ref="G396:S396"/>
    <mergeCell ref="G1267:N1267"/>
    <mergeCell ref="G390:S390"/>
    <mergeCell ref="G267:S267"/>
    <mergeCell ref="T225:V225"/>
    <mergeCell ref="G993:N993"/>
    <mergeCell ref="D527:F527"/>
    <mergeCell ref="D511:F511"/>
    <mergeCell ref="G620:S620"/>
    <mergeCell ref="AA91:AD91"/>
    <mergeCell ref="D1066:F1066"/>
    <mergeCell ref="AA93:AD93"/>
    <mergeCell ref="G1254:N1254"/>
    <mergeCell ref="D1029:F1029"/>
    <mergeCell ref="C47:AD47"/>
    <mergeCell ref="G914:N914"/>
    <mergeCell ref="G377:S377"/>
    <mergeCell ref="G681:S681"/>
    <mergeCell ref="D1205:F1205"/>
    <mergeCell ref="T156:V156"/>
    <mergeCell ref="D1270:F1270"/>
    <mergeCell ref="G1125:N1125"/>
    <mergeCell ref="D900:F900"/>
    <mergeCell ref="G254:S254"/>
    <mergeCell ref="G248:S248"/>
    <mergeCell ref="G1199:N1199"/>
    <mergeCell ref="G1289:N1289"/>
    <mergeCell ref="T654:V654"/>
    <mergeCell ref="D1295:F1295"/>
    <mergeCell ref="D669:F669"/>
    <mergeCell ref="S39:V39"/>
    <mergeCell ref="O92:AD92"/>
    <mergeCell ref="G1006:N1006"/>
    <mergeCell ref="D271:F271"/>
    <mergeCell ref="T301:V301"/>
    <mergeCell ref="D1200:F1200"/>
    <mergeCell ref="T83:V83"/>
    <mergeCell ref="T214:V214"/>
    <mergeCell ref="T512:V512"/>
    <mergeCell ref="D284:F284"/>
    <mergeCell ref="D626:F626"/>
    <mergeCell ref="D82:P82"/>
    <mergeCell ref="G965:N965"/>
    <mergeCell ref="T601:V601"/>
    <mergeCell ref="T85:V85"/>
    <mergeCell ref="T389:V389"/>
    <mergeCell ref="T383:V383"/>
    <mergeCell ref="G395:S395"/>
    <mergeCell ref="AA65:AD65"/>
    <mergeCell ref="G394:S394"/>
    <mergeCell ref="G692:S692"/>
    <mergeCell ref="D255:F255"/>
    <mergeCell ref="T299:V299"/>
    <mergeCell ref="G522:S522"/>
    <mergeCell ref="G912:N912"/>
    <mergeCell ref="T391:V391"/>
    <mergeCell ref="T689:V689"/>
    <mergeCell ref="G521:S521"/>
    <mergeCell ref="D412:F412"/>
    <mergeCell ref="T426:V426"/>
    <mergeCell ref="T452:V452"/>
    <mergeCell ref="T535:V535"/>
    <mergeCell ref="G604:S604"/>
    <mergeCell ref="G474:S474"/>
    <mergeCell ref="T574:V574"/>
    <mergeCell ref="T431:V431"/>
    <mergeCell ref="D434:F434"/>
    <mergeCell ref="G649:S649"/>
    <mergeCell ref="G758:N758"/>
    <mergeCell ref="T660:V660"/>
    <mergeCell ref="T600:V600"/>
    <mergeCell ref="T502:V502"/>
    <mergeCell ref="T612:V612"/>
    <mergeCell ref="T614:V614"/>
    <mergeCell ref="T645:V645"/>
    <mergeCell ref="D520:F520"/>
    <mergeCell ref="T515:V515"/>
    <mergeCell ref="T432:V432"/>
    <mergeCell ref="T481:V481"/>
    <mergeCell ref="G548:S548"/>
    <mergeCell ref="D587:F587"/>
    <mergeCell ref="O1314:R1314"/>
    <mergeCell ref="T178:V178"/>
    <mergeCell ref="G1238:N1238"/>
    <mergeCell ref="D1298:F1298"/>
    <mergeCell ref="D537:F537"/>
    <mergeCell ref="N8:O8"/>
    <mergeCell ref="D624:F624"/>
    <mergeCell ref="T170:V170"/>
    <mergeCell ref="T292:V292"/>
    <mergeCell ref="O24:AD24"/>
    <mergeCell ref="G938:N938"/>
    <mergeCell ref="G480:S480"/>
    <mergeCell ref="T599:V599"/>
    <mergeCell ref="D713:F713"/>
    <mergeCell ref="G1236:N1236"/>
    <mergeCell ref="D1011:F1011"/>
    <mergeCell ref="G359:S359"/>
    <mergeCell ref="D250:F250"/>
    <mergeCell ref="T478:V478"/>
    <mergeCell ref="D286:F286"/>
    <mergeCell ref="G809:N809"/>
    <mergeCell ref="D924:F924"/>
    <mergeCell ref="G392:S392"/>
    <mergeCell ref="D1013:F1013"/>
    <mergeCell ref="D1038:F1038"/>
    <mergeCell ref="G386:S386"/>
    <mergeCell ref="D619:F619"/>
    <mergeCell ref="G933:N933"/>
    <mergeCell ref="G655:S655"/>
    <mergeCell ref="T189:V189"/>
    <mergeCell ref="T597:V597"/>
    <mergeCell ref="T625:V625"/>
    <mergeCell ref="C132:AD132"/>
    <mergeCell ref="Q78:S78"/>
    <mergeCell ref="G1033:N1033"/>
    <mergeCell ref="G433:S433"/>
    <mergeCell ref="D1079:F1079"/>
    <mergeCell ref="D351:F351"/>
    <mergeCell ref="D482:F482"/>
    <mergeCell ref="G1005:N1005"/>
    <mergeCell ref="D780:F780"/>
    <mergeCell ref="D1296:F1296"/>
    <mergeCell ref="D264:F264"/>
    <mergeCell ref="D1078:F1078"/>
    <mergeCell ref="Q80:S80"/>
    <mergeCell ref="G164:S164"/>
    <mergeCell ref="D991:F991"/>
    <mergeCell ref="Y140:Y141"/>
    <mergeCell ref="T568:V568"/>
    <mergeCell ref="D378:F378"/>
    <mergeCell ref="T263:V263"/>
    <mergeCell ref="T196:V196"/>
    <mergeCell ref="T354:V354"/>
    <mergeCell ref="D239:F239"/>
    <mergeCell ref="T152:V152"/>
    <mergeCell ref="D266:F266"/>
    <mergeCell ref="Q82:S82"/>
    <mergeCell ref="G920:N920"/>
    <mergeCell ref="G340:S340"/>
    <mergeCell ref="G462:S462"/>
    <mergeCell ref="D804:F804"/>
    <mergeCell ref="D1104:F1104"/>
    <mergeCell ref="D647:F647"/>
    <mergeCell ref="G1210:N1210"/>
    <mergeCell ref="W1314:Z1314"/>
    <mergeCell ref="O41:R41"/>
    <mergeCell ref="G1023:N1023"/>
    <mergeCell ref="G603:S603"/>
    <mergeCell ref="G171:S171"/>
    <mergeCell ref="T265:V265"/>
    <mergeCell ref="G146:S146"/>
    <mergeCell ref="T563:V563"/>
    <mergeCell ref="D711:F711"/>
    <mergeCell ref="D1009:F1009"/>
    <mergeCell ref="O43:R43"/>
    <mergeCell ref="G357:S357"/>
    <mergeCell ref="D275:F275"/>
    <mergeCell ref="G515:S515"/>
    <mergeCell ref="D406:F406"/>
    <mergeCell ref="G929:N929"/>
    <mergeCell ref="G471:S471"/>
    <mergeCell ref="D704:F704"/>
    <mergeCell ref="G1018:N1018"/>
    <mergeCell ref="D277:F277"/>
    <mergeCell ref="T439:V439"/>
    <mergeCell ref="G531:S531"/>
    <mergeCell ref="D422:F422"/>
    <mergeCell ref="T650:V650"/>
    <mergeCell ref="T187:V187"/>
    <mergeCell ref="D432:F432"/>
    <mergeCell ref="G497:S497"/>
    <mergeCell ref="G533:S533"/>
    <mergeCell ref="D424:F424"/>
    <mergeCell ref="D779:F779"/>
    <mergeCell ref="T550:V550"/>
    <mergeCell ref="D996:F996"/>
    <mergeCell ref="D1178:F1178"/>
    <mergeCell ref="D732:F732"/>
    <mergeCell ref="D417:F417"/>
    <mergeCell ref="B1322:AE1322"/>
    <mergeCell ref="D77:P77"/>
    <mergeCell ref="D724:F724"/>
    <mergeCell ref="D603:F603"/>
    <mergeCell ref="G528:S528"/>
    <mergeCell ref="T334:V334"/>
    <mergeCell ref="T363:V363"/>
    <mergeCell ref="T634:V634"/>
    <mergeCell ref="D748:F748"/>
    <mergeCell ref="G1131:N1131"/>
    <mergeCell ref="D145:F145"/>
    <mergeCell ref="T329:V329"/>
    <mergeCell ref="D443:F443"/>
    <mergeCell ref="E1313:F1315"/>
    <mergeCell ref="G246:S246"/>
    <mergeCell ref="T365:V365"/>
    <mergeCell ref="D750:F750"/>
    <mergeCell ref="G975:N975"/>
    <mergeCell ref="T663:V663"/>
    <mergeCell ref="G1133:N1133"/>
    <mergeCell ref="G675:S675"/>
    <mergeCell ref="C1318:AD1318"/>
    <mergeCell ref="T665:V665"/>
    <mergeCell ref="G429:S429"/>
    <mergeCell ref="T548:V548"/>
    <mergeCell ref="K1314:N1314"/>
    <mergeCell ref="D1176:F1176"/>
    <mergeCell ref="G524:S524"/>
    <mergeCell ref="G499:S499"/>
    <mergeCell ref="B31:AE31"/>
    <mergeCell ref="D489:F489"/>
    <mergeCell ref="D1102:F1102"/>
    <mergeCell ref="G1048:N1048"/>
    <mergeCell ref="G144:S144"/>
    <mergeCell ref="D377:F377"/>
    <mergeCell ref="T290:V290"/>
    <mergeCell ref="G442:S442"/>
    <mergeCell ref="T561:V561"/>
    <mergeCell ref="D675:F675"/>
    <mergeCell ref="G302:S302"/>
    <mergeCell ref="G600:S600"/>
    <mergeCell ref="G1014:N1014"/>
    <mergeCell ref="D789:F789"/>
    <mergeCell ref="G173:S173"/>
    <mergeCell ref="T590:V590"/>
    <mergeCell ref="C119:E119"/>
    <mergeCell ref="T404:V404"/>
    <mergeCell ref="D814:F814"/>
    <mergeCell ref="G473:S473"/>
    <mergeCell ref="D393:F393"/>
    <mergeCell ref="D88:P88"/>
    <mergeCell ref="D347:F347"/>
    <mergeCell ref="G247:S247"/>
    <mergeCell ref="G431:S431"/>
    <mergeCell ref="G458:S458"/>
    <mergeCell ref="D349:F349"/>
    <mergeCell ref="D1101:F1101"/>
    <mergeCell ref="T259:V259"/>
    <mergeCell ref="T234:V234"/>
    <mergeCell ref="G846:N846"/>
    <mergeCell ref="G170:S170"/>
    <mergeCell ref="J1314:J1315"/>
    <mergeCell ref="G1071:N1071"/>
    <mergeCell ref="D446:F446"/>
    <mergeCell ref="G760:N760"/>
    <mergeCell ref="T139:V141"/>
    <mergeCell ref="T300:V300"/>
    <mergeCell ref="D439:F439"/>
    <mergeCell ref="T336:V336"/>
    <mergeCell ref="D230:F230"/>
    <mergeCell ref="D746:F746"/>
    <mergeCell ref="D1044:F1044"/>
    <mergeCell ref="G671:S671"/>
    <mergeCell ref="G1144:N1144"/>
    <mergeCell ref="D674:F674"/>
    <mergeCell ref="D794:F794"/>
    <mergeCell ref="D832:F832"/>
    <mergeCell ref="G710:S710"/>
    <mergeCell ref="D182:F182"/>
    <mergeCell ref="D1130:F1130"/>
    <mergeCell ref="T559:V559"/>
    <mergeCell ref="D369:F369"/>
    <mergeCell ref="G1146:N1146"/>
    <mergeCell ref="G1171:N1171"/>
    <mergeCell ref="T316:V316"/>
    <mergeCell ref="T272:V272"/>
    <mergeCell ref="G504:S504"/>
    <mergeCell ref="G1282:N1282"/>
    <mergeCell ref="T402:V402"/>
    <mergeCell ref="T524:V524"/>
    <mergeCell ref="G1170:N1170"/>
    <mergeCell ref="G1209:N1209"/>
    <mergeCell ref="G1284:N1284"/>
    <mergeCell ref="W40:Z40"/>
    <mergeCell ref="D1202:F1202"/>
    <mergeCell ref="D143:F143"/>
    <mergeCell ref="G783:N783"/>
    <mergeCell ref="D441:F441"/>
    <mergeCell ref="G1218:N1218"/>
    <mergeCell ref="G1212:N1212"/>
    <mergeCell ref="D232:F232"/>
    <mergeCell ref="G755:N755"/>
    <mergeCell ref="D530:F530"/>
    <mergeCell ref="D1046:F1046"/>
    <mergeCell ref="D84:P84"/>
    <mergeCell ref="G791:N791"/>
    <mergeCell ref="D1204:F1204"/>
    <mergeCell ref="G1089:N1089"/>
    <mergeCell ref="G552:S552"/>
    <mergeCell ref="G237:S237"/>
    <mergeCell ref="T331:V331"/>
    <mergeCell ref="T356:V356"/>
    <mergeCell ref="D741:F741"/>
    <mergeCell ref="G757:N757"/>
    <mergeCell ref="D532:F532"/>
    <mergeCell ref="G784:N784"/>
    <mergeCell ref="D86:P86"/>
    <mergeCell ref="D314:F314"/>
    <mergeCell ref="G245:S245"/>
    <mergeCell ref="G543:S543"/>
    <mergeCell ref="T387:V387"/>
    <mergeCell ref="D159:F159"/>
    <mergeCell ref="T685:V685"/>
    <mergeCell ref="G786:N786"/>
    <mergeCell ref="D103:N103"/>
    <mergeCell ref="D42:N42"/>
    <mergeCell ref="G568:S568"/>
    <mergeCell ref="D459:F459"/>
    <mergeCell ref="T687:V687"/>
    <mergeCell ref="G842:N842"/>
    <mergeCell ref="W93:Z93"/>
    <mergeCell ref="D617:F617"/>
    <mergeCell ref="G1140:N1140"/>
    <mergeCell ref="D915:F915"/>
    <mergeCell ref="D44:N44"/>
    <mergeCell ref="T382:V382"/>
    <mergeCell ref="D154:F154"/>
    <mergeCell ref="G570:S570"/>
    <mergeCell ref="D461:F461"/>
    <mergeCell ref="D1126:F1126"/>
    <mergeCell ref="G1142:N1142"/>
    <mergeCell ref="G271:S271"/>
    <mergeCell ref="D162:F162"/>
    <mergeCell ref="D917:F917"/>
    <mergeCell ref="T688:V688"/>
    <mergeCell ref="G712:S712"/>
    <mergeCell ref="G855:N855"/>
    <mergeCell ref="D555:F555"/>
    <mergeCell ref="G210:S210"/>
    <mergeCell ref="G782:N782"/>
    <mergeCell ref="T472:V472"/>
    <mergeCell ref="D1015:F1015"/>
    <mergeCell ref="G407:S407"/>
    <mergeCell ref="B55:AD55"/>
    <mergeCell ref="D98:N98"/>
    <mergeCell ref="G195:S195"/>
    <mergeCell ref="D841:F841"/>
    <mergeCell ref="AC136:AD136"/>
    <mergeCell ref="D156:F156"/>
    <mergeCell ref="G694:S694"/>
    <mergeCell ref="G837:N837"/>
    <mergeCell ref="G265:S265"/>
    <mergeCell ref="D612:F612"/>
    <mergeCell ref="G273:S273"/>
    <mergeCell ref="G571:S571"/>
    <mergeCell ref="D1217:F1217"/>
    <mergeCell ref="G565:S565"/>
    <mergeCell ref="T371:V371"/>
    <mergeCell ref="S1314:V1314"/>
    <mergeCell ref="D157:F157"/>
    <mergeCell ref="T529:V529"/>
    <mergeCell ref="D912:F912"/>
    <mergeCell ref="G598:S598"/>
    <mergeCell ref="D487:F487"/>
    <mergeCell ref="T400:V400"/>
    <mergeCell ref="T698:V698"/>
    <mergeCell ref="D826:F826"/>
    <mergeCell ref="D870:F870"/>
    <mergeCell ref="T504:V504"/>
    <mergeCell ref="D618:F618"/>
    <mergeCell ref="T662:V662"/>
    <mergeCell ref="D610:F610"/>
    <mergeCell ref="G966:N966"/>
    <mergeCell ref="G141:S141"/>
    <mergeCell ref="T476:V476"/>
    <mergeCell ref="D1272:F1272"/>
    <mergeCell ref="G1076:N1076"/>
    <mergeCell ref="D851:F851"/>
    <mergeCell ref="G172:S172"/>
    <mergeCell ref="D1141:F1141"/>
    <mergeCell ref="G1067:N1067"/>
    <mergeCell ref="D842:F842"/>
    <mergeCell ref="AA138:AD138"/>
    <mergeCell ref="D1113:F1113"/>
    <mergeCell ref="T428:V428"/>
    <mergeCell ref="G881:N881"/>
    <mergeCell ref="T542:V542"/>
    <mergeCell ref="G637:S637"/>
    <mergeCell ref="D528:F528"/>
    <mergeCell ref="G1051:N1051"/>
    <mergeCell ref="G780:N780"/>
    <mergeCell ref="T149:V149"/>
    <mergeCell ref="T447:V447"/>
    <mergeCell ref="G161:S161"/>
    <mergeCell ref="D394:F394"/>
    <mergeCell ref="G459:S459"/>
    <mergeCell ref="T578:V578"/>
    <mergeCell ref="T605:V605"/>
    <mergeCell ref="D692:F692"/>
    <mergeCell ref="D686:F686"/>
    <mergeCell ref="G1010:N1010"/>
    <mergeCell ref="G673:S673"/>
    <mergeCell ref="T652:V652"/>
    <mergeCell ref="T198:V198"/>
    <mergeCell ref="D337:F337"/>
    <mergeCell ref="D635:F635"/>
    <mergeCell ref="G991:N991"/>
    <mergeCell ref="D766:F766"/>
    <mergeCell ref="D935:F935"/>
    <mergeCell ref="T218:V218"/>
    <mergeCell ref="T151:V151"/>
    <mergeCell ref="Q84:S84"/>
    <mergeCell ref="AA140:AD140"/>
    <mergeCell ref="D1215:F1215"/>
    <mergeCell ref="T64:V66"/>
    <mergeCell ref="D1286:F1286"/>
    <mergeCell ref="C13:AD13"/>
    <mergeCell ref="G883:N883"/>
    <mergeCell ref="D116:N116"/>
    <mergeCell ref="G1181:N1181"/>
    <mergeCell ref="D226:F226"/>
    <mergeCell ref="C15:AD15"/>
    <mergeCell ref="D560:F560"/>
    <mergeCell ref="D831:F831"/>
    <mergeCell ref="G179:S179"/>
    <mergeCell ref="T298:V298"/>
    <mergeCell ref="D1167:F1167"/>
    <mergeCell ref="G1208:N1208"/>
    <mergeCell ref="G337:S337"/>
    <mergeCell ref="D228:F228"/>
    <mergeCell ref="G751:N751"/>
    <mergeCell ref="G635:S635"/>
    <mergeCell ref="D868:F868"/>
    <mergeCell ref="T456:V456"/>
    <mergeCell ref="T414:V414"/>
    <mergeCell ref="D526:F526"/>
    <mergeCell ref="D1281:F1281"/>
    <mergeCell ref="D562:F562"/>
    <mergeCell ref="D860:F860"/>
    <mergeCell ref="T327:V327"/>
    <mergeCell ref="G339:S339"/>
    <mergeCell ref="D397:F397"/>
    <mergeCell ref="O44:R44"/>
    <mergeCell ref="D40:N40"/>
    <mergeCell ref="G927:N927"/>
    <mergeCell ref="T169:V169"/>
    <mergeCell ref="D554:F554"/>
    <mergeCell ref="T467:V467"/>
    <mergeCell ref="G806:N806"/>
    <mergeCell ref="D852:F852"/>
    <mergeCell ref="G1113:N1113"/>
    <mergeCell ref="G677:S677"/>
    <mergeCell ref="S93:V93"/>
    <mergeCell ref="D594:F594"/>
    <mergeCell ref="T509:V509"/>
    <mergeCell ref="D1052:F1052"/>
    <mergeCell ref="T204:V204"/>
    <mergeCell ref="D318:F318"/>
    <mergeCell ref="T511:V511"/>
    <mergeCell ref="G964:N964"/>
    <mergeCell ref="T212:V212"/>
    <mergeCell ref="D739:F739"/>
    <mergeCell ref="T206:V206"/>
    <mergeCell ref="D320:F320"/>
    <mergeCell ref="T510:V510"/>
    <mergeCell ref="G156:S156"/>
    <mergeCell ref="T304:V304"/>
    <mergeCell ref="G373:S373"/>
    <mergeCell ref="T175:V175"/>
    <mergeCell ref="G187:S187"/>
    <mergeCell ref="D833:F833"/>
    <mergeCell ref="B50:AE50"/>
    <mergeCell ref="G771:N771"/>
    <mergeCell ref="D817:F817"/>
    <mergeCell ref="Q68:S68"/>
    <mergeCell ref="G1235:N1235"/>
    <mergeCell ref="G798:N798"/>
    <mergeCell ref="C28:AD28"/>
    <mergeCell ref="D888:F888"/>
    <mergeCell ref="G236:S236"/>
    <mergeCell ref="D1186:F1186"/>
    <mergeCell ref="G1227:N1227"/>
    <mergeCell ref="G690:S690"/>
    <mergeCell ref="G808:N808"/>
    <mergeCell ref="G350:S350"/>
    <mergeCell ref="T469:V469"/>
    <mergeCell ref="D41:N41"/>
    <mergeCell ref="G764:N764"/>
    <mergeCell ref="B8:L8"/>
    <mergeCell ref="G567:S567"/>
    <mergeCell ref="G1098:N1098"/>
    <mergeCell ref="G561:S561"/>
    <mergeCell ref="G703:S703"/>
    <mergeCell ref="G804:N804"/>
    <mergeCell ref="T440:V440"/>
    <mergeCell ref="D579:F579"/>
    <mergeCell ref="D886:F886"/>
    <mergeCell ref="G893:N893"/>
    <mergeCell ref="D668:F668"/>
    <mergeCell ref="D1184:F1184"/>
    <mergeCell ref="G348:S348"/>
    <mergeCell ref="G1104:N1104"/>
    <mergeCell ref="D879:F879"/>
    <mergeCell ref="S40:V40"/>
    <mergeCell ref="G648:S648"/>
    <mergeCell ref="T280:V280"/>
    <mergeCell ref="D297:F297"/>
    <mergeCell ref="C1300:AD1300"/>
    <mergeCell ref="D43:N43"/>
    <mergeCell ref="G1108:N1108"/>
    <mergeCell ref="T493:V493"/>
    <mergeCell ref="G264:S264"/>
    <mergeCell ref="D939:F939"/>
    <mergeCell ref="T485:V485"/>
    <mergeCell ref="G1253:N1253"/>
    <mergeCell ref="D267:F267"/>
    <mergeCell ref="G708:S708"/>
    <mergeCell ref="D941:F941"/>
    <mergeCell ref="G826:N826"/>
    <mergeCell ref="D601:F601"/>
    <mergeCell ref="G1124:N1124"/>
    <mergeCell ref="D1239:F1239"/>
    <mergeCell ref="T68:V68"/>
    <mergeCell ref="G1280:N1280"/>
    <mergeCell ref="G1255:N1255"/>
    <mergeCell ref="D478:F478"/>
    <mergeCell ref="D636:F636"/>
    <mergeCell ref="D269:F269"/>
    <mergeCell ref="D934:F934"/>
    <mergeCell ref="G828:N828"/>
    <mergeCell ref="D1241:F1241"/>
    <mergeCell ref="G280:S280"/>
    <mergeCell ref="T399:V399"/>
    <mergeCell ref="G732:N732"/>
    <mergeCell ref="D1224:F1224"/>
    <mergeCell ref="G274:S274"/>
    <mergeCell ref="G411:S411"/>
    <mergeCell ref="T697:V697"/>
    <mergeCell ref="G709:S709"/>
    <mergeCell ref="D1240:F1240"/>
    <mergeCell ref="D181:F181"/>
    <mergeCell ref="G821:N821"/>
    <mergeCell ref="G282:S282"/>
    <mergeCell ref="G580:S580"/>
    <mergeCell ref="D196:F196"/>
    <mergeCell ref="G1152:N1152"/>
    <mergeCell ref="T513:V513"/>
    <mergeCell ref="G406:S406"/>
    <mergeCell ref="D1081:F1081"/>
    <mergeCell ref="G307:S307"/>
    <mergeCell ref="G879:N879"/>
    <mergeCell ref="T540:V540"/>
    <mergeCell ref="D654:F654"/>
    <mergeCell ref="D112:N112"/>
    <mergeCell ref="G1177:N1177"/>
    <mergeCell ref="D952:F952"/>
    <mergeCell ref="D191:F191"/>
    <mergeCell ref="G437:S437"/>
    <mergeCell ref="G968:N968"/>
    <mergeCell ref="D114:N114"/>
    <mergeCell ref="G1179:N1179"/>
    <mergeCell ref="G308:S308"/>
    <mergeCell ref="D199:F199"/>
    <mergeCell ref="T427:V427"/>
    <mergeCell ref="D954:F954"/>
    <mergeCell ref="D497:F497"/>
    <mergeCell ref="D368:F368"/>
    <mergeCell ref="D884:F884"/>
    <mergeCell ref="D878:F878"/>
    <mergeCell ref="D1182:F1182"/>
    <mergeCell ref="G1016:N1016"/>
    <mergeCell ref="D1252:F1252"/>
    <mergeCell ref="G880:N880"/>
    <mergeCell ref="G422:S422"/>
    <mergeCell ref="T541:V541"/>
    <mergeCell ref="D655:F655"/>
    <mergeCell ref="G874:N874"/>
    <mergeCell ref="D649:F649"/>
    <mergeCell ref="G1178:N1178"/>
    <mergeCell ref="G310:S310"/>
    <mergeCell ref="O40:R40"/>
    <mergeCell ref="G608:S608"/>
    <mergeCell ref="T412:V412"/>
    <mergeCell ref="G882:N882"/>
    <mergeCell ref="G1180:N1180"/>
    <mergeCell ref="D194:F194"/>
    <mergeCell ref="D1166:F1166"/>
    <mergeCell ref="T443:V443"/>
    <mergeCell ref="D367:F367"/>
    <mergeCell ref="G1021:N1021"/>
    <mergeCell ref="G150:S150"/>
    <mergeCell ref="D796:F796"/>
    <mergeCell ref="T567:V567"/>
    <mergeCell ref="D1094:F1094"/>
    <mergeCell ref="G478:S478"/>
    <mergeCell ref="G892:N892"/>
    <mergeCell ref="D667:F667"/>
    <mergeCell ref="T438:V438"/>
    <mergeCell ref="D848:F848"/>
    <mergeCell ref="G1050:N1050"/>
    <mergeCell ref="G450:S450"/>
    <mergeCell ref="T569:V569"/>
    <mergeCell ref="D1096:F1096"/>
    <mergeCell ref="G1249:N1249"/>
    <mergeCell ref="T193:V193"/>
    <mergeCell ref="G372:S372"/>
    <mergeCell ref="D263:F263"/>
    <mergeCell ref="T491:V491"/>
    <mergeCell ref="T580:V580"/>
    <mergeCell ref="D597:F597"/>
    <mergeCell ref="G1251:N1251"/>
    <mergeCell ref="T362:V362"/>
    <mergeCell ref="G380:S380"/>
    <mergeCell ref="G911:N911"/>
    <mergeCell ref="D1026:F1026"/>
    <mergeCell ref="G374:S374"/>
    <mergeCell ref="D1020:F1020"/>
    <mergeCell ref="T153:V153"/>
    <mergeCell ref="D292:F292"/>
    <mergeCell ref="D563:F563"/>
    <mergeCell ref="G672:S672"/>
    <mergeCell ref="G946:N946"/>
    <mergeCell ref="D599:F599"/>
    <mergeCell ref="D897:F897"/>
    <mergeCell ref="D1019:F1019"/>
    <mergeCell ref="T364:V364"/>
    <mergeCell ref="D294:F294"/>
    <mergeCell ref="G674:S674"/>
    <mergeCell ref="G817:N817"/>
    <mergeCell ref="T209:V209"/>
    <mergeCell ref="D592:F592"/>
    <mergeCell ref="D932:F932"/>
    <mergeCell ref="G1246:N1246"/>
    <mergeCell ref="G375:S375"/>
    <mergeCell ref="D1021:F1021"/>
    <mergeCell ref="G1264:N1264"/>
    <mergeCell ref="G393:S393"/>
    <mergeCell ref="D1039:F1039"/>
    <mergeCell ref="T506:V506"/>
    <mergeCell ref="D620:F620"/>
    <mergeCell ref="G306:S306"/>
    <mergeCell ref="G959:N959"/>
    <mergeCell ref="T207:V207"/>
    <mergeCell ref="G1176:N1176"/>
    <mergeCell ref="D951:F951"/>
    <mergeCell ref="T380:V380"/>
    <mergeCell ref="G990:N990"/>
    <mergeCell ref="T224:V224"/>
    <mergeCell ref="T680:V680"/>
    <mergeCell ref="G1290:N1290"/>
    <mergeCell ref="D1065:F1065"/>
    <mergeCell ref="T532:V532"/>
    <mergeCell ref="T217:V217"/>
    <mergeCell ref="G985:N985"/>
    <mergeCell ref="G446:S446"/>
    <mergeCell ref="D1092:F1092"/>
    <mergeCell ref="D1119:F1119"/>
    <mergeCell ref="D665:F665"/>
    <mergeCell ref="G317:S317"/>
    <mergeCell ref="T436:V436"/>
    <mergeCell ref="D544:F544"/>
    <mergeCell ref="D366:F366"/>
    <mergeCell ref="G889:N889"/>
    <mergeCell ref="D664:F664"/>
    <mergeCell ref="D1093:F1093"/>
    <mergeCell ref="G319:S319"/>
    <mergeCell ref="D1087:F1087"/>
    <mergeCell ref="G1153:N1153"/>
    <mergeCell ref="T401:V401"/>
    <mergeCell ref="T167:V167"/>
    <mergeCell ref="D430:F430"/>
    <mergeCell ref="G813:N813"/>
    <mergeCell ref="T474:V474"/>
    <mergeCell ref="D517:F517"/>
    <mergeCell ref="T623:V623"/>
    <mergeCell ref="G918:N918"/>
    <mergeCell ref="G1040:N1040"/>
    <mergeCell ref="G789:N789"/>
    <mergeCell ref="G477:S477"/>
    <mergeCell ref="D709:F709"/>
    <mergeCell ref="D1007:F1007"/>
    <mergeCell ref="G590:S590"/>
    <mergeCell ref="G733:N733"/>
    <mergeCell ref="T369:V369"/>
    <mergeCell ref="T692:V692"/>
    <mergeCell ref="G822:N822"/>
    <mergeCell ref="T483:V483"/>
    <mergeCell ref="D282:F282"/>
    <mergeCell ref="G687:S687"/>
    <mergeCell ref="T466:V466"/>
    <mergeCell ref="D580:F580"/>
    <mergeCell ref="D605:F605"/>
    <mergeCell ref="D1139:F1139"/>
    <mergeCell ref="G624:S624"/>
    <mergeCell ref="G309:S309"/>
    <mergeCell ref="G1054:N1054"/>
    <mergeCell ref="D375:F375"/>
    <mergeCell ref="T302:V302"/>
    <mergeCell ref="G454:S454"/>
    <mergeCell ref="C61:AD61"/>
    <mergeCell ref="T589:V589"/>
    <mergeCell ref="D1043:F1043"/>
    <mergeCell ref="B1304:AE1304"/>
    <mergeCell ref="D616:F616"/>
    <mergeCell ref="G541:S541"/>
    <mergeCell ref="D407:F407"/>
    <mergeCell ref="G930:N930"/>
    <mergeCell ref="D730:F730"/>
    <mergeCell ref="D705:F705"/>
    <mergeCell ref="D1045:F1045"/>
    <mergeCell ref="D916:F916"/>
    <mergeCell ref="D1074:F1074"/>
    <mergeCell ref="T317:V317"/>
    <mergeCell ref="D334:F334"/>
    <mergeCell ref="G988:N988"/>
    <mergeCell ref="T676:V676"/>
    <mergeCell ref="T651:V651"/>
    <mergeCell ref="D1061:F1061"/>
    <mergeCell ref="T319:V319"/>
    <mergeCell ref="D458:F458"/>
    <mergeCell ref="G981:N981"/>
    <mergeCell ref="D634:F634"/>
    <mergeCell ref="D756:F756"/>
    <mergeCell ref="G1017:N1017"/>
    <mergeCell ref="G559:S559"/>
    <mergeCell ref="T678:V678"/>
    <mergeCell ref="G772:N772"/>
    <mergeCell ref="D694:F694"/>
    <mergeCell ref="G488:S488"/>
    <mergeCell ref="T607:V607"/>
    <mergeCell ref="G902:N902"/>
    <mergeCell ref="G1288:N1288"/>
    <mergeCell ref="D329:F329"/>
    <mergeCell ref="G1106:N1106"/>
    <mergeCell ref="D1221:F1221"/>
    <mergeCell ref="G569:S569"/>
    <mergeCell ref="G983:N983"/>
    <mergeCell ref="D758:F758"/>
    <mergeCell ref="D1056:F1056"/>
    <mergeCell ref="G1314:G1315"/>
    <mergeCell ref="G148:S148"/>
    <mergeCell ref="G1072:N1072"/>
    <mergeCell ref="D331:F331"/>
    <mergeCell ref="G854:N854"/>
    <mergeCell ref="T246:V246"/>
    <mergeCell ref="D629:F629"/>
    <mergeCell ref="G560:S560"/>
    <mergeCell ref="G1012:N1012"/>
    <mergeCell ref="G1283:N1283"/>
    <mergeCell ref="D1058:F1058"/>
    <mergeCell ref="T704:V704"/>
    <mergeCell ref="T247:V247"/>
    <mergeCell ref="T241:V241"/>
    <mergeCell ref="G1157:N1157"/>
    <mergeCell ref="G1001:N1001"/>
    <mergeCell ref="T249:V249"/>
    <mergeCell ref="D776:F776"/>
    <mergeCell ref="D456:F456"/>
    <mergeCell ref="D431:F431"/>
    <mergeCell ref="G225:S225"/>
    <mergeCell ref="T344:V344"/>
    <mergeCell ref="D729:F729"/>
    <mergeCell ref="G1087:N1087"/>
    <mergeCell ref="B11:AD11"/>
    <mergeCell ref="T243:V243"/>
    <mergeCell ref="T547:V547"/>
    <mergeCell ref="G1159:N1159"/>
    <mergeCell ref="D1232:F1232"/>
    <mergeCell ref="D173:F173"/>
    <mergeCell ref="T699:V699"/>
    <mergeCell ref="D471:F471"/>
    <mergeCell ref="D769:F769"/>
    <mergeCell ref="Q75:S75"/>
    <mergeCell ref="D1145:F1145"/>
    <mergeCell ref="G430:S430"/>
    <mergeCell ref="D688:F688"/>
    <mergeCell ref="D986:F986"/>
    <mergeCell ref="G582:S582"/>
    <mergeCell ref="D473:F473"/>
    <mergeCell ref="T244:V244"/>
    <mergeCell ref="D1159:F1159"/>
    <mergeCell ref="T313:V313"/>
    <mergeCell ref="T647:V647"/>
    <mergeCell ref="D1190:F1190"/>
    <mergeCell ref="G196:S196"/>
    <mergeCell ref="T315:V315"/>
    <mergeCell ref="T342:V342"/>
    <mergeCell ref="T613:V613"/>
    <mergeCell ref="G354:S354"/>
    <mergeCell ref="G652:S652"/>
    <mergeCell ref="D543:F543"/>
    <mergeCell ref="G1102:N1102"/>
    <mergeCell ref="D877:F877"/>
    <mergeCell ref="D1148:F1148"/>
    <mergeCell ref="D1063:F1063"/>
    <mergeCell ref="E1316:F1316"/>
    <mergeCell ref="G1154:N1154"/>
    <mergeCell ref="G186:S186"/>
    <mergeCell ref="D690:F690"/>
    <mergeCell ref="D988:F988"/>
    <mergeCell ref="G152:S152"/>
    <mergeCell ref="D802:F802"/>
    <mergeCell ref="G486:S486"/>
    <mergeCell ref="T717:V717"/>
    <mergeCell ref="T418:V418"/>
    <mergeCell ref="Q64:S66"/>
    <mergeCell ref="G724:N724"/>
    <mergeCell ref="G1058:N1058"/>
    <mergeCell ref="G212:S212"/>
    <mergeCell ref="G510:S510"/>
    <mergeCell ref="T262:V262"/>
    <mergeCell ref="D401:F401"/>
    <mergeCell ref="D1287:F1287"/>
    <mergeCell ref="D1128:F1128"/>
    <mergeCell ref="T712:V712"/>
    <mergeCell ref="G214:S214"/>
    <mergeCell ref="D1164:F1164"/>
    <mergeCell ref="G512:S512"/>
    <mergeCell ref="D403:F403"/>
    <mergeCell ref="D1158:F1158"/>
    <mergeCell ref="D701:F701"/>
    <mergeCell ref="D1157:F1157"/>
    <mergeCell ref="G928:N928"/>
    <mergeCell ref="D703:F703"/>
    <mergeCell ref="G1226:N1226"/>
    <mergeCell ref="D1001:F1001"/>
    <mergeCell ref="D861:F861"/>
    <mergeCell ref="D69:P69"/>
    <mergeCell ref="D328:F328"/>
    <mergeCell ref="G1099:N1099"/>
    <mergeCell ref="G1128:N1128"/>
    <mergeCell ref="D87:P87"/>
    <mergeCell ref="D83:P83"/>
    <mergeCell ref="D85:P85"/>
    <mergeCell ref="T81:V81"/>
    <mergeCell ref="D80:P80"/>
    <mergeCell ref="T686:V686"/>
    <mergeCell ref="Q79:S79"/>
    <mergeCell ref="T530:V530"/>
    <mergeCell ref="D477:F477"/>
    <mergeCell ref="G1000:N1000"/>
    <mergeCell ref="D775:F775"/>
    <mergeCell ref="D249:F249"/>
    <mergeCell ref="D276:F276"/>
    <mergeCell ref="T177:V177"/>
    <mergeCell ref="D316:F316"/>
    <mergeCell ref="T475:V475"/>
    <mergeCell ref="T642:V642"/>
    <mergeCell ref="G356:S356"/>
    <mergeCell ref="D414:F414"/>
    <mergeCell ref="D754:F754"/>
    <mergeCell ref="G654:S654"/>
    <mergeCell ref="G797:N797"/>
    <mergeCell ref="D547:F547"/>
    <mergeCell ref="G1047:N1047"/>
    <mergeCell ref="G472:S472"/>
    <mergeCell ref="G447:S447"/>
    <mergeCell ref="D745:F745"/>
    <mergeCell ref="D964:F964"/>
    <mergeCell ref="D74:P74"/>
    <mergeCell ref="D843:F843"/>
    <mergeCell ref="D68:P68"/>
    <mergeCell ref="G227:S227"/>
    <mergeCell ref="G525:S525"/>
    <mergeCell ref="D416:F416"/>
    <mergeCell ref="T644:V644"/>
    <mergeCell ref="D1054:F1054"/>
    <mergeCell ref="D67:P67"/>
    <mergeCell ref="G799:N799"/>
    <mergeCell ref="G444:S444"/>
    <mergeCell ref="G1097:N1097"/>
    <mergeCell ref="G226:S226"/>
    <mergeCell ref="T566:V566"/>
    <mergeCell ref="D359:F359"/>
    <mergeCell ref="D242:F242"/>
    <mergeCell ref="G1019:N1019"/>
    <mergeCell ref="G891:N891"/>
    <mergeCell ref="D666:F666"/>
    <mergeCell ref="D460:F460"/>
    <mergeCell ref="D454:F454"/>
    <mergeCell ref="T261:V261"/>
    <mergeCell ref="D899:F899"/>
    <mergeCell ref="D707:F707"/>
    <mergeCell ref="G501:S501"/>
    <mergeCell ref="T595:V595"/>
    <mergeCell ref="D1005:F1005"/>
    <mergeCell ref="G890:N890"/>
    <mergeCell ref="G664:S664"/>
    <mergeCell ref="T508:V508"/>
    <mergeCell ref="T684:V684"/>
    <mergeCell ref="T379:V379"/>
    <mergeCell ref="C133:AD133"/>
    <mergeCell ref="T357:V357"/>
    <mergeCell ref="T240:V240"/>
    <mergeCell ref="D767:F767"/>
    <mergeCell ref="D773:F773"/>
    <mergeCell ref="D811:F811"/>
    <mergeCell ref="D1109:F1109"/>
    <mergeCell ref="G1150:N1150"/>
    <mergeCell ref="D925:F925"/>
    <mergeCell ref="G586:S586"/>
    <mergeCell ref="D470:F470"/>
    <mergeCell ref="D371:F371"/>
    <mergeCell ref="G423:S423"/>
    <mergeCell ref="T155:V155"/>
    <mergeCell ref="T157:V157"/>
    <mergeCell ref="G391:S391"/>
    <mergeCell ref="D309:F309"/>
    <mergeCell ref="G689:S689"/>
    <mergeCell ref="T468:V468"/>
    <mergeCell ref="C141:F141"/>
    <mergeCell ref="G487:S487"/>
    <mergeCell ref="D440:F440"/>
    <mergeCell ref="D738:F738"/>
    <mergeCell ref="G707:S707"/>
    <mergeCell ref="D598:F598"/>
    <mergeCell ref="W140:W141"/>
    <mergeCell ref="T276:V276"/>
    <mergeCell ref="AA719:AD719"/>
    <mergeCell ref="G916:N916"/>
    <mergeCell ref="D691:F691"/>
    <mergeCell ref="D989:F989"/>
    <mergeCell ref="G1030:N1030"/>
    <mergeCell ref="D1194:F1194"/>
    <mergeCell ref="G252:S252"/>
    <mergeCell ref="G550:S550"/>
    <mergeCell ref="D1196:F1196"/>
    <mergeCell ref="G366:S366"/>
    <mergeCell ref="T350:V350"/>
    <mergeCell ref="G1187:N1187"/>
    <mergeCell ref="T205:V205"/>
    <mergeCell ref="T238:V238"/>
    <mergeCell ref="T232:V232"/>
    <mergeCell ref="D144:F144"/>
    <mergeCell ref="D467:F467"/>
    <mergeCell ref="D442:F442"/>
    <mergeCell ref="T670:V670"/>
    <mergeCell ref="G781:N781"/>
    <mergeCell ref="D1230:F1230"/>
    <mergeCell ref="D469:F469"/>
    <mergeCell ref="G1189:N1189"/>
    <mergeCell ref="G159:S159"/>
    <mergeCell ref="T278:V278"/>
    <mergeCell ref="D392:F392"/>
    <mergeCell ref="T576:V576"/>
    <mergeCell ref="D1147:F1147"/>
    <mergeCell ref="D236:F236"/>
    <mergeCell ref="G1004:N1004"/>
    <mergeCell ref="G183:S183"/>
    <mergeCell ref="G1070:N1070"/>
    <mergeCell ref="G199:S199"/>
    <mergeCell ref="D845:F845"/>
    <mergeCell ref="G984:N984"/>
    <mergeCell ref="D480:F480"/>
    <mergeCell ref="D254:F254"/>
    <mergeCell ref="G1168:N1168"/>
    <mergeCell ref="G1143:N1143"/>
    <mergeCell ref="G297:S297"/>
    <mergeCell ref="D188:F188"/>
    <mergeCell ref="D801:F801"/>
    <mergeCell ref="T410:V410"/>
    <mergeCell ref="D524:F524"/>
    <mergeCell ref="T714:V714"/>
    <mergeCell ref="D795:F795"/>
    <mergeCell ref="D210:F210"/>
    <mergeCell ref="G1121:N1121"/>
    <mergeCell ref="G663:S663"/>
    <mergeCell ref="D896:F896"/>
    <mergeCell ref="G485:S485"/>
    <mergeCell ref="T604:V604"/>
    <mergeCell ref="G935:N935"/>
    <mergeCell ref="G1057:N1057"/>
    <mergeCell ref="G228:S228"/>
    <mergeCell ref="T252:V252"/>
    <mergeCell ref="D1143:F1143"/>
    <mergeCell ref="D405:F405"/>
    <mergeCell ref="D1017:F1017"/>
    <mergeCell ref="G932:N932"/>
    <mergeCell ref="D990:F990"/>
    <mergeCell ref="G617:S617"/>
    <mergeCell ref="G1031:N1031"/>
    <mergeCell ref="G1155:N1155"/>
    <mergeCell ref="T190:V190"/>
    <mergeCell ref="T488:V488"/>
    <mergeCell ref="T279:V279"/>
    <mergeCell ref="D418:F418"/>
    <mergeCell ref="T602:V602"/>
    <mergeCell ref="D1269:F1269"/>
    <mergeCell ref="I1314:I1315"/>
    <mergeCell ref="G650:S650"/>
    <mergeCell ref="D245:F245"/>
    <mergeCell ref="D516:F516"/>
    <mergeCell ref="G625:S625"/>
    <mergeCell ref="G741:N741"/>
    <mergeCell ref="G768:N768"/>
    <mergeCell ref="G1039:N1039"/>
    <mergeCell ref="D1271:F1271"/>
    <mergeCell ref="T281:V281"/>
    <mergeCell ref="G1197:N1197"/>
    <mergeCell ref="G1191:N1191"/>
    <mergeCell ref="G198:S198"/>
    <mergeCell ref="G770:N770"/>
    <mergeCell ref="D1183:F1183"/>
    <mergeCell ref="G1068:N1068"/>
    <mergeCell ref="G736:N736"/>
    <mergeCell ref="G909:N909"/>
    <mergeCell ref="G1207:N1207"/>
    <mergeCell ref="T455:V455"/>
    <mergeCell ref="D982:F982"/>
    <mergeCell ref="G249:S249"/>
    <mergeCell ref="D1199:F1199"/>
    <mergeCell ref="D438:F438"/>
    <mergeCell ref="G678:S678"/>
    <mergeCell ref="G363:S363"/>
    <mergeCell ref="T457:V457"/>
    <mergeCell ref="D229:F229"/>
    <mergeCell ref="T482:V482"/>
    <mergeCell ref="D894:F894"/>
    <mergeCell ref="G1119:N1119"/>
    <mergeCell ref="B32:AE32"/>
    <mergeCell ref="G1263:N1263"/>
    <mergeCell ref="D1214:F1214"/>
    <mergeCell ref="D820:F820"/>
    <mergeCell ref="G836:N836"/>
    <mergeCell ref="D611:F611"/>
    <mergeCell ref="G1134:N1134"/>
    <mergeCell ref="G263:S263"/>
    <mergeCell ref="D909:F909"/>
    <mergeCell ref="AA721:AD721"/>
    <mergeCell ref="G316:S316"/>
    <mergeCell ref="T611:V611"/>
    <mergeCell ref="G847:N847"/>
    <mergeCell ref="D962:F962"/>
    <mergeCell ref="G1162:N1162"/>
    <mergeCell ref="G623:S623"/>
    <mergeCell ref="G766:N766"/>
    <mergeCell ref="AA45:AD45"/>
    <mergeCell ref="D1258:F1258"/>
    <mergeCell ref="D1129:F1129"/>
    <mergeCell ref="D496:F496"/>
    <mergeCell ref="G299:S299"/>
    <mergeCell ref="G293:S293"/>
    <mergeCell ref="G597:S597"/>
    <mergeCell ref="T716:V716"/>
    <mergeCell ref="D830:F830"/>
    <mergeCell ref="D824:F824"/>
    <mergeCell ref="G1049:N1049"/>
    <mergeCell ref="D498:F498"/>
    <mergeCell ref="G292:S292"/>
    <mergeCell ref="G599:S599"/>
    <mergeCell ref="G742:N742"/>
    <mergeCell ref="D1254:F1254"/>
    <mergeCell ref="G1139:N1139"/>
    <mergeCell ref="G1261:N1261"/>
    <mergeCell ref="D914:F914"/>
    <mergeCell ref="D1036:F1036"/>
    <mergeCell ref="G262:S262"/>
    <mergeCell ref="D153:F153"/>
    <mergeCell ref="T381:V381"/>
    <mergeCell ref="T679:V679"/>
    <mergeCell ref="G697:S697"/>
    <mergeCell ref="D311:F311"/>
    <mergeCell ref="G691:S691"/>
    <mergeCell ref="G834:N834"/>
    <mergeCell ref="D609:F609"/>
    <mergeCell ref="G738:N738"/>
    <mergeCell ref="G294:S294"/>
    <mergeCell ref="D969:F969"/>
    <mergeCell ref="C722:F722"/>
    <mergeCell ref="G1196:N1196"/>
    <mergeCell ref="G325:S325"/>
    <mergeCell ref="T444:V444"/>
    <mergeCell ref="G739:N739"/>
    <mergeCell ref="D971:F971"/>
    <mergeCell ref="D514:F514"/>
    <mergeCell ref="G910:N910"/>
    <mergeCell ref="D1201:F1201"/>
    <mergeCell ref="G904:N904"/>
    <mergeCell ref="G549:S549"/>
    <mergeCell ref="D172:F172"/>
    <mergeCell ref="D1256:F1256"/>
    <mergeCell ref="D501:F501"/>
    <mergeCell ref="D495:F495"/>
    <mergeCell ref="G1292:N1292"/>
    <mergeCell ref="H1314:H1315"/>
    <mergeCell ref="T397:V397"/>
    <mergeCell ref="G290:S290"/>
    <mergeCell ref="D100:N100"/>
    <mergeCell ref="T71:V71"/>
    <mergeCell ref="D940:F940"/>
    <mergeCell ref="D179:F179"/>
    <mergeCell ref="T223:V223"/>
    <mergeCell ref="T521:V521"/>
    <mergeCell ref="G321:S321"/>
    <mergeCell ref="D212:F212"/>
    <mergeCell ref="G852:N852"/>
    <mergeCell ref="D967:F967"/>
    <mergeCell ref="D510:F510"/>
    <mergeCell ref="D1265:F1265"/>
    <mergeCell ref="G1281:N1281"/>
    <mergeCell ref="G862:N862"/>
    <mergeCell ref="G404:S404"/>
    <mergeCell ref="T523:V523"/>
    <mergeCell ref="D95:N95"/>
    <mergeCell ref="G976:N976"/>
    <mergeCell ref="G621:S621"/>
    <mergeCell ref="D512:F512"/>
    <mergeCell ref="G1274:N1274"/>
    <mergeCell ref="D1267:F1267"/>
    <mergeCell ref="D506:F506"/>
    <mergeCell ref="D810:F810"/>
    <mergeCell ref="B1308:AD1308"/>
    <mergeCell ref="D246:F246"/>
    <mergeCell ref="G1224:N1224"/>
    <mergeCell ref="T168:V168"/>
    <mergeCell ref="D115:N115"/>
    <mergeCell ref="G334:S334"/>
    <mergeCell ref="D225:F225"/>
    <mergeCell ref="Q85:S85"/>
    <mergeCell ref="T453:V453"/>
    <mergeCell ref="D567:F567"/>
    <mergeCell ref="D980:F980"/>
    <mergeCell ref="D1278:F1278"/>
    <mergeCell ref="G906:N906"/>
    <mergeCell ref="D681:F681"/>
    <mergeCell ref="T148:V148"/>
    <mergeCell ref="D1288:F1288"/>
    <mergeCell ref="G336:S336"/>
    <mergeCell ref="D227:F227"/>
    <mergeCell ref="D569:F569"/>
    <mergeCell ref="G634:S634"/>
    <mergeCell ref="D525:F525"/>
    <mergeCell ref="D867:F867"/>
    <mergeCell ref="G908:N908"/>
    <mergeCell ref="G1206:N1206"/>
    <mergeCell ref="D981:F981"/>
    <mergeCell ref="D220:F220"/>
    <mergeCell ref="G779:N779"/>
    <mergeCell ref="D1192:F1192"/>
    <mergeCell ref="G331:S331"/>
    <mergeCell ref="D251:F251"/>
    <mergeCell ref="G176:S176"/>
    <mergeCell ref="T593:V593"/>
    <mergeCell ref="B124:AE124"/>
    <mergeCell ref="G1233:N1233"/>
    <mergeCell ref="D97:N97"/>
    <mergeCell ref="G194:S194"/>
    <mergeCell ref="AA7:AD7"/>
    <mergeCell ref="G1234:N1234"/>
    <mergeCell ref="G919:N919"/>
    <mergeCell ref="T181:V181"/>
    <mergeCell ref="D248:F248"/>
    <mergeCell ref="G807:N807"/>
    <mergeCell ref="D607:F607"/>
    <mergeCell ref="D582:F582"/>
    <mergeCell ref="D905:F905"/>
    <mergeCell ref="D150:F150"/>
    <mergeCell ref="G259:S259"/>
    <mergeCell ref="G688:S688"/>
    <mergeCell ref="T192:V192"/>
    <mergeCell ref="G261:S261"/>
    <mergeCell ref="D907:F907"/>
    <mergeCell ref="D936:F936"/>
    <mergeCell ref="O38:AD38"/>
    <mergeCell ref="T194:V194"/>
    <mergeCell ref="T492:V492"/>
    <mergeCell ref="D1060:F1060"/>
    <mergeCell ref="D295:F295"/>
    <mergeCell ref="Q74:S74"/>
    <mergeCell ref="D944:F944"/>
    <mergeCell ref="G1029:N1029"/>
    <mergeCell ref="D1075:F1075"/>
    <mergeCell ref="T233:V233"/>
    <mergeCell ref="O720:AD720"/>
    <mergeCell ref="D857:F857"/>
    <mergeCell ref="G421:S421"/>
    <mergeCell ref="D648:F648"/>
    <mergeCell ref="C12:AD12"/>
    <mergeCell ref="D866:F866"/>
    <mergeCell ref="D1236:F1236"/>
    <mergeCell ref="B1321:AE1321"/>
    <mergeCell ref="D335:F335"/>
    <mergeCell ref="G400:S400"/>
    <mergeCell ref="T494:V494"/>
    <mergeCell ref="T519:V519"/>
    <mergeCell ref="D633:F633"/>
    <mergeCell ref="G698:S698"/>
    <mergeCell ref="D931:F931"/>
    <mergeCell ref="G972:N972"/>
    <mergeCell ref="G947:N947"/>
    <mergeCell ref="D1062:F1062"/>
    <mergeCell ref="D1238:F1238"/>
    <mergeCell ref="G1245:N1245"/>
    <mergeCell ref="G1270:N1270"/>
    <mergeCell ref="G402:S402"/>
    <mergeCell ref="G706:S706"/>
    <mergeCell ref="D933:F933"/>
    <mergeCell ref="D1231:F1231"/>
    <mergeCell ref="G949:N949"/>
    <mergeCell ref="G974:N974"/>
    <mergeCell ref="G1272:N1272"/>
    <mergeCell ref="G401:S401"/>
    <mergeCell ref="D1233:F1233"/>
    <mergeCell ref="G861:N861"/>
    <mergeCell ref="G403:S403"/>
    <mergeCell ref="G701:S701"/>
    <mergeCell ref="G1174:N1174"/>
    <mergeCell ref="G432:S432"/>
    <mergeCell ref="T416:V416"/>
    <mergeCell ref="G428:S428"/>
    <mergeCell ref="D346:F346"/>
    <mergeCell ref="D1069:F1069"/>
    <mergeCell ref="Q76:S76"/>
    <mergeCell ref="G300:S300"/>
    <mergeCell ref="T419:V419"/>
    <mergeCell ref="D979:F979"/>
    <mergeCell ref="G327:S327"/>
    <mergeCell ref="D1277:F1277"/>
    <mergeCell ref="T260:V260"/>
    <mergeCell ref="T564:V564"/>
    <mergeCell ref="T558:V558"/>
    <mergeCell ref="D1004:F1004"/>
    <mergeCell ref="G1276:N1276"/>
    <mergeCell ref="D541:F541"/>
    <mergeCell ref="G1064:N1064"/>
    <mergeCell ref="D839:F839"/>
    <mergeCell ref="G160:S160"/>
    <mergeCell ref="G1195:N1195"/>
    <mergeCell ref="D970:F970"/>
    <mergeCell ref="D1268:F1268"/>
    <mergeCell ref="G494:S494"/>
    <mergeCell ref="D507:F507"/>
    <mergeCell ref="D1262:F1262"/>
    <mergeCell ref="T539:V539"/>
    <mergeCell ref="G189:S189"/>
    <mergeCell ref="G1096:N1096"/>
    <mergeCell ref="D568:F568"/>
    <mergeCell ref="T394:V394"/>
    <mergeCell ref="G250:S250"/>
    <mergeCell ref="D1105:F1105"/>
    <mergeCell ref="G208:S208"/>
    <mergeCell ref="D319:F319"/>
    <mergeCell ref="D344:F344"/>
    <mergeCell ref="T257:V257"/>
    <mergeCell ref="D784:F784"/>
    <mergeCell ref="G1298:N1298"/>
    <mergeCell ref="Q81:S81"/>
    <mergeCell ref="T546:V546"/>
    <mergeCell ref="D1073:F1073"/>
    <mergeCell ref="G463:S463"/>
    <mergeCell ref="G877:N877"/>
    <mergeCell ref="T538:V538"/>
    <mergeCell ref="D348:F348"/>
    <mergeCell ref="D652:F652"/>
    <mergeCell ref="G871:N871"/>
    <mergeCell ref="D646:F646"/>
    <mergeCell ref="D104:N104"/>
    <mergeCell ref="T75:V75"/>
    <mergeCell ref="D1293:F1293"/>
    <mergeCell ref="D113:N113"/>
    <mergeCell ref="T451:V451"/>
    <mergeCell ref="Q83:S83"/>
    <mergeCell ref="T242:V242"/>
    <mergeCell ref="D1008:F1008"/>
    <mergeCell ref="T166:V166"/>
    <mergeCell ref="D280:F280"/>
    <mergeCell ref="D551:F551"/>
    <mergeCell ref="T464:V464"/>
    <mergeCell ref="G934:N934"/>
    <mergeCell ref="G476:S476"/>
    <mergeCell ref="G1232:N1232"/>
    <mergeCell ref="D177:F177"/>
    <mergeCell ref="D178:F178"/>
    <mergeCell ref="C131:AD131"/>
    <mergeCell ref="G513:S513"/>
    <mergeCell ref="G291:S291"/>
    <mergeCell ref="D737:F737"/>
    <mergeCell ref="AA44:AD44"/>
    <mergeCell ref="D1100:F1100"/>
    <mergeCell ref="G298:S298"/>
    <mergeCell ref="T343:V343"/>
    <mergeCell ref="G456:S456"/>
    <mergeCell ref="G870:N870"/>
    <mergeCell ref="G412:S412"/>
    <mergeCell ref="D645:F645"/>
    <mergeCell ref="T677:V677"/>
    <mergeCell ref="T560:V560"/>
    <mergeCell ref="W721:Z721"/>
    <mergeCell ref="G1013:N1013"/>
    <mergeCell ref="G1230:N1230"/>
    <mergeCell ref="D999:F999"/>
    <mergeCell ref="D244:F244"/>
    <mergeCell ref="G1042:N1042"/>
    <mergeCell ref="G467:S467"/>
    <mergeCell ref="D578:F578"/>
    <mergeCell ref="D700:F700"/>
    <mergeCell ref="D876:F876"/>
    <mergeCell ref="D273:F273"/>
    <mergeCell ref="T345:V345"/>
    <mergeCell ref="G982:N982"/>
    <mergeCell ref="G443:S443"/>
    <mergeCell ref="T562:V562"/>
    <mergeCell ref="D1089:F1089"/>
    <mergeCell ref="D670:F670"/>
    <mergeCell ref="G1015:N1015"/>
    <mergeCell ref="D486:F486"/>
    <mergeCell ref="G1009:N1009"/>
    <mergeCell ref="D386:F386"/>
    <mergeCell ref="G596:S596"/>
    <mergeCell ref="T715:V715"/>
    <mergeCell ref="D829:F829"/>
    <mergeCell ref="D372:F372"/>
    <mergeCell ref="G371:S371"/>
    <mergeCell ref="D350:F350"/>
    <mergeCell ref="D374:F374"/>
    <mergeCell ref="T423:V423"/>
    <mergeCell ref="G441:S441"/>
    <mergeCell ref="T449:V449"/>
    <mergeCell ref="G461:S461"/>
    <mergeCell ref="G853:N853"/>
    <mergeCell ref="T465:V465"/>
    <mergeCell ref="T384:V384"/>
    <mergeCell ref="G409:S409"/>
    <mergeCell ref="D522:F522"/>
    <mergeCell ref="T628:V628"/>
    <mergeCell ref="T527:V527"/>
    <mergeCell ref="T638:V638"/>
    <mergeCell ref="D387:F387"/>
    <mergeCell ref="T659:V659"/>
    <mergeCell ref="D642:F642"/>
    <mergeCell ref="D552:F552"/>
    <mergeCell ref="G575:S575"/>
    <mergeCell ref="G619:S619"/>
    <mergeCell ref="T620:V620"/>
    <mergeCell ref="D734:F734"/>
    <mergeCell ref="D677:F677"/>
    <mergeCell ref="D808:F808"/>
    <mergeCell ref="D608:F608"/>
    <mergeCell ref="T518:V518"/>
    <mergeCell ref="G1243:N1243"/>
    <mergeCell ref="D1018:F1018"/>
    <mergeCell ref="D293:F293"/>
    <mergeCell ref="D415:F415"/>
    <mergeCell ref="T330:V330"/>
    <mergeCell ref="T201:V201"/>
    <mergeCell ref="G213:S213"/>
    <mergeCell ref="D715:F715"/>
    <mergeCell ref="T630:V630"/>
    <mergeCell ref="T203:V203"/>
    <mergeCell ref="D317:F317"/>
    <mergeCell ref="T325:V325"/>
    <mergeCell ref="G242:S242"/>
    <mergeCell ref="T361:V361"/>
    <mergeCell ref="D1175:F1175"/>
    <mergeCell ref="D291:F291"/>
    <mergeCell ref="D413:F413"/>
    <mergeCell ref="G814:N814"/>
    <mergeCell ref="G945:N945"/>
    <mergeCell ref="D1082:F1082"/>
    <mergeCell ref="D1174:F1174"/>
    <mergeCell ref="T370:V370"/>
    <mergeCell ref="T326:V326"/>
    <mergeCell ref="T484:V484"/>
    <mergeCell ref="D262:F262"/>
    <mergeCell ref="T490:V490"/>
    <mergeCell ref="G529:S529"/>
    <mergeCell ref="D420:F420"/>
    <mergeCell ref="G943:N943"/>
    <mergeCell ref="D1071:F1071"/>
    <mergeCell ref="D644:F644"/>
    <mergeCell ref="D942:F942"/>
    <mergeCell ref="G1225:N1225"/>
    <mergeCell ref="D792:F792"/>
    <mergeCell ref="G1038:N1038"/>
    <mergeCell ref="D373:F373"/>
    <mergeCell ref="D1090:F1090"/>
    <mergeCell ref="G438:S438"/>
    <mergeCell ref="G169:S169"/>
    <mergeCell ref="G440:S440"/>
    <mergeCell ref="D673:F673"/>
    <mergeCell ref="D358:F358"/>
    <mergeCell ref="T696:V696"/>
    <mergeCell ref="D468:F468"/>
    <mergeCell ref="T702:V702"/>
    <mergeCell ref="G851:N851"/>
    <mergeCell ref="T409:V409"/>
    <mergeCell ref="T328:V328"/>
    <mergeCell ref="T626:V626"/>
    <mergeCell ref="T417:V417"/>
    <mergeCell ref="T294:V294"/>
    <mergeCell ref="D821:F821"/>
    <mergeCell ref="G747:N747"/>
    <mergeCell ref="G509:S509"/>
    <mergeCell ref="D207:F207"/>
    <mergeCell ref="D793:F793"/>
    <mergeCell ref="G284:S284"/>
    <mergeCell ref="D813:F813"/>
    <mergeCell ref="D849:F849"/>
    <mergeCell ref="G281:S281"/>
    <mergeCell ref="G585:S585"/>
    <mergeCell ref="D1108:F1108"/>
    <mergeCell ref="D928:F928"/>
    <mergeCell ref="G631:S631"/>
    <mergeCell ref="T270:V270"/>
    <mergeCell ref="D384:F384"/>
    <mergeCell ref="G527:S527"/>
    <mergeCell ref="T306:V306"/>
    <mergeCell ref="G368:S368"/>
    <mergeCell ref="G1074:N1074"/>
    <mergeCell ref="G616:S616"/>
    <mergeCell ref="G153:S153"/>
    <mergeCell ref="D411:F411"/>
    <mergeCell ref="D684:F684"/>
    <mergeCell ref="G364:S364"/>
    <mergeCell ref="G1085:N1085"/>
    <mergeCell ref="G662:S662"/>
    <mergeCell ref="T591:V591"/>
    <mergeCell ref="D363:F363"/>
    <mergeCell ref="D357:F357"/>
    <mergeCell ref="G740:N740"/>
    <mergeCell ref="G244:S244"/>
    <mergeCell ref="G425:S425"/>
    <mergeCell ref="G542:S542"/>
    <mergeCell ref="T661:V661"/>
    <mergeCell ref="G956:N956"/>
    <mergeCell ref="G856:N856"/>
    <mergeCell ref="G495:S495"/>
    <mergeCell ref="D380:F380"/>
    <mergeCell ref="T694:V694"/>
    <mergeCell ref="G622:S622"/>
    <mergeCell ref="D880:F880"/>
    <mergeCell ref="G925:N925"/>
    <mergeCell ref="T297:V297"/>
    <mergeCell ref="D785:F785"/>
    <mergeCell ref="G595:S595"/>
    <mergeCell ref="AA43:AD43"/>
    <mergeCell ref="G756:N756"/>
    <mergeCell ref="D531:F531"/>
    <mergeCell ref="C142:S142"/>
    <mergeCell ref="T296:V296"/>
    <mergeCell ref="G1084:N1084"/>
    <mergeCell ref="T332:V332"/>
    <mergeCell ref="T603:V603"/>
    <mergeCell ref="T655:V655"/>
    <mergeCell ref="T288:V288"/>
    <mergeCell ref="D742:F742"/>
    <mergeCell ref="G785:N785"/>
    <mergeCell ref="G1056:N1056"/>
    <mergeCell ref="D315:F315"/>
    <mergeCell ref="D437:F437"/>
    <mergeCell ref="T596:V596"/>
    <mergeCell ref="D613:F613"/>
    <mergeCell ref="G240:S240"/>
    <mergeCell ref="D744:F744"/>
    <mergeCell ref="G538:S538"/>
    <mergeCell ref="D429:F429"/>
    <mergeCell ref="D404:F404"/>
    <mergeCell ref="T632:V632"/>
    <mergeCell ref="T200:V200"/>
    <mergeCell ref="T657:V657"/>
    <mergeCell ref="G669:S669"/>
    <mergeCell ref="G787:N787"/>
    <mergeCell ref="G175:S175"/>
    <mergeCell ref="T188:V188"/>
    <mergeCell ref="D278:F278"/>
    <mergeCell ref="D549:F549"/>
    <mergeCell ref="D576:F576"/>
    <mergeCell ref="G1296:N1296"/>
    <mergeCell ref="D310:F310"/>
    <mergeCell ref="G1112:N1112"/>
    <mergeCell ref="G235:S235"/>
    <mergeCell ref="Q72:S72"/>
    <mergeCell ref="T683:V683"/>
    <mergeCell ref="D455:F455"/>
    <mergeCell ref="T368:V368"/>
    <mergeCell ref="G769:N769"/>
    <mergeCell ref="D326:F326"/>
    <mergeCell ref="G566:S566"/>
    <mergeCell ref="D457:F457"/>
    <mergeCell ref="G980:N980"/>
    <mergeCell ref="D755:F755"/>
    <mergeCell ref="T668:V668"/>
    <mergeCell ref="G1278:N1278"/>
    <mergeCell ref="T222:V222"/>
    <mergeCell ref="D1053:F1053"/>
    <mergeCell ref="G1138:N1138"/>
    <mergeCell ref="D913:F913"/>
    <mergeCell ref="D1211:F1211"/>
    <mergeCell ref="D152:F152"/>
    <mergeCell ref="D450:F450"/>
    <mergeCell ref="D757:F757"/>
    <mergeCell ref="D1213:F1213"/>
    <mergeCell ref="D452:F452"/>
    <mergeCell ref="T396:V396"/>
    <mergeCell ref="G221:S221"/>
    <mergeCell ref="D170:F170"/>
    <mergeCell ref="T398:V398"/>
    <mergeCell ref="T185:V185"/>
    <mergeCell ref="T489:V489"/>
    <mergeCell ref="D1266:F1266"/>
    <mergeCell ref="G1151:N1151"/>
    <mergeCell ref="D171:F171"/>
    <mergeCell ref="D687:F687"/>
    <mergeCell ref="D985:F985"/>
    <mergeCell ref="G612:S612"/>
    <mergeCell ref="G193:S193"/>
    <mergeCell ref="D1137:F1137"/>
    <mergeCell ref="D382:F382"/>
    <mergeCell ref="G605:S605"/>
    <mergeCell ref="G178:S178"/>
    <mergeCell ref="G907:N907"/>
    <mergeCell ref="D682:F682"/>
    <mergeCell ref="G607:S607"/>
    <mergeCell ref="G752:N752"/>
    <mergeCell ref="G209:S209"/>
    <mergeCell ref="D855:F855"/>
    <mergeCell ref="G638:S638"/>
    <mergeCell ref="G1169:N1169"/>
    <mergeCell ref="D523:F523"/>
    <mergeCell ref="D827:F827"/>
    <mergeCell ref="G1095:N1095"/>
    <mergeCell ref="G1045:N1045"/>
    <mergeCell ref="D1091:F1091"/>
    <mergeCell ref="G1037:N1037"/>
    <mergeCell ref="G333:S333"/>
    <mergeCell ref="G1223:N1223"/>
    <mergeCell ref="G224:S224"/>
    <mergeCell ref="G346:S346"/>
    <mergeCell ref="D1155:F1155"/>
    <mergeCell ref="D1142:F1142"/>
    <mergeCell ref="G1149:N1149"/>
    <mergeCell ref="G177:S177"/>
    <mergeCell ref="T434:V434"/>
    <mergeCell ref="T323:V323"/>
    <mergeCell ref="G204:S204"/>
    <mergeCell ref="G475:S475"/>
    <mergeCell ref="T594:V594"/>
    <mergeCell ref="G335:S335"/>
    <mergeCell ref="D850:F850"/>
    <mergeCell ref="D1127:F1127"/>
    <mergeCell ref="G511:S511"/>
    <mergeCell ref="G633:S633"/>
    <mergeCell ref="G1065:N1065"/>
    <mergeCell ref="T183:V183"/>
    <mergeCell ref="T176:V176"/>
    <mergeCell ref="D1002:F1002"/>
    <mergeCell ref="D539:F539"/>
    <mergeCell ref="D399:F399"/>
    <mergeCell ref="G508:S508"/>
    <mergeCell ref="G464:S464"/>
    <mergeCell ref="T180:V180"/>
    <mergeCell ref="G192:S192"/>
    <mergeCell ref="T182:V182"/>
    <mergeCell ref="D1042:F1042"/>
    <mergeCell ref="G465:S465"/>
    <mergeCell ref="G815:N815"/>
    <mergeCell ref="T275:V275"/>
    <mergeCell ref="T505:V505"/>
    <mergeCell ref="G962:N962"/>
    <mergeCell ref="T556:V556"/>
    <mergeCell ref="T617:V617"/>
    <mergeCell ref="D893:F893"/>
    <mergeCell ref="G1066:N1066"/>
    <mergeCell ref="G206:S206"/>
    <mergeCell ref="D1156:F1156"/>
    <mergeCell ref="D395:F395"/>
    <mergeCell ref="G778:N778"/>
    <mergeCell ref="D553:F553"/>
    <mergeCell ref="G506:S506"/>
    <mergeCell ref="W44:Z44"/>
    <mergeCell ref="T312:V312"/>
    <mergeCell ref="D1181:F1181"/>
    <mergeCell ref="T610:V610"/>
    <mergeCell ref="G351:S351"/>
    <mergeCell ref="T470:V470"/>
    <mergeCell ref="D853:F853"/>
    <mergeCell ref="G562:S562"/>
    <mergeCell ref="T314:V314"/>
    <mergeCell ref="T341:V341"/>
    <mergeCell ref="T463:V463"/>
    <mergeCell ref="G767:N767"/>
    <mergeCell ref="G651:S651"/>
    <mergeCell ref="D542:F542"/>
    <mergeCell ref="W45:Z45"/>
    <mergeCell ref="G794:N794"/>
    <mergeCell ref="T641:V641"/>
    <mergeCell ref="D535:F535"/>
    <mergeCell ref="G277:S277"/>
    <mergeCell ref="G581:S581"/>
    <mergeCell ref="T700:V700"/>
    <mergeCell ref="C134:AD134"/>
    <mergeCell ref="D1110:F1110"/>
    <mergeCell ref="T277:V277"/>
    <mergeCell ref="T575:V575"/>
    <mergeCell ref="D385:F385"/>
    <mergeCell ref="D1153:F1153"/>
    <mergeCell ref="G537:S537"/>
    <mergeCell ref="G1135:N1135"/>
    <mergeCell ref="D1149:F1149"/>
    <mergeCell ref="T274:V274"/>
    <mergeCell ref="D388:F388"/>
    <mergeCell ref="T616:V616"/>
    <mergeCell ref="D423:F423"/>
    <mergeCell ref="G523:S523"/>
    <mergeCell ref="G937:N937"/>
    <mergeCell ref="D712:F712"/>
    <mergeCell ref="T627:V627"/>
    <mergeCell ref="G1122:N1122"/>
    <mergeCell ref="G670:S670"/>
    <mergeCell ref="G355:S355"/>
    <mergeCell ref="D588:F588"/>
    <mergeCell ref="D859:F859"/>
    <mergeCell ref="G1120:N1120"/>
    <mergeCell ref="G833:N833"/>
    <mergeCell ref="D761:F761"/>
    <mergeCell ref="D822:F822"/>
    <mergeCell ref="G1083:N1083"/>
    <mergeCell ref="D858:F858"/>
    <mergeCell ref="D689:F689"/>
    <mergeCell ref="G730:N730"/>
    <mergeCell ref="G614:S614"/>
    <mergeCell ref="D288:F288"/>
    <mergeCell ref="D680:F680"/>
    <mergeCell ref="G899:N899"/>
    <mergeCell ref="D1099:F1099"/>
    <mergeCell ref="G492:S492"/>
    <mergeCell ref="D910:F910"/>
    <mergeCell ref="C1309:AD1309"/>
    <mergeCell ref="G578:S578"/>
    <mergeCell ref="T82:V82"/>
    <mergeCell ref="D492:F492"/>
    <mergeCell ref="T536:V536"/>
    <mergeCell ref="D650:F650"/>
    <mergeCell ref="D948:F948"/>
    <mergeCell ref="T413:V413"/>
    <mergeCell ref="D494:F494"/>
    <mergeCell ref="T407:V407"/>
    <mergeCell ref="T705:V705"/>
    <mergeCell ref="G419:S419"/>
    <mergeCell ref="D110:N110"/>
    <mergeCell ref="G717:S717"/>
    <mergeCell ref="G860:N860"/>
    <mergeCell ref="D195:F195"/>
    <mergeCell ref="D950:F950"/>
    <mergeCell ref="G1175:N1175"/>
    <mergeCell ref="D189:F189"/>
    <mergeCell ref="D493:F493"/>
    <mergeCell ref="D1248:F1248"/>
    <mergeCell ref="G418:S418"/>
    <mergeCell ref="T250:V250"/>
    <mergeCell ref="D197:F197"/>
    <mergeCell ref="D1275:F1275"/>
    <mergeCell ref="G1160:N1160"/>
    <mergeCell ref="G243:S243"/>
    <mergeCell ref="D1193:F1193"/>
    <mergeCell ref="D1250:F1250"/>
    <mergeCell ref="T408:V408"/>
    <mergeCell ref="G420:S420"/>
    <mergeCell ref="G289:S289"/>
    <mergeCell ref="D1294:F1294"/>
    <mergeCell ref="G642:S642"/>
    <mergeCell ref="D533:F533"/>
    <mergeCell ref="D875:F875"/>
    <mergeCell ref="G215:S215"/>
    <mergeCell ref="D1165:F1165"/>
    <mergeCell ref="G644:S644"/>
    <mergeCell ref="D564:F564"/>
    <mergeCell ref="G1216:N1216"/>
    <mergeCell ref="T577:V577"/>
    <mergeCell ref="D892:F892"/>
    <mergeCell ref="D259:F259"/>
    <mergeCell ref="G818:N818"/>
    <mergeCell ref="T479:V479"/>
    <mergeCell ref="T454:V454"/>
    <mergeCell ref="D593:F593"/>
    <mergeCell ref="D864:F864"/>
    <mergeCell ref="D1227:F1227"/>
    <mergeCell ref="T215:V215"/>
    <mergeCell ref="T283:V283"/>
    <mergeCell ref="T258:V258"/>
    <mergeCell ref="T581:V581"/>
    <mergeCell ref="D922:F922"/>
    <mergeCell ref="D1220:F1220"/>
    <mergeCell ref="G749:N749"/>
    <mergeCell ref="D1237:F1237"/>
    <mergeCell ref="G577:S577"/>
    <mergeCell ref="G278:S278"/>
    <mergeCell ref="G576:S576"/>
    <mergeCell ref="T695:V695"/>
    <mergeCell ref="D1222:F1222"/>
    <mergeCell ref="D301:F301"/>
    <mergeCell ref="D1246:F1246"/>
    <mergeCell ref="T202:V202"/>
    <mergeCell ref="T287:V287"/>
    <mergeCell ref="D343:F343"/>
    <mergeCell ref="D1244:F1244"/>
    <mergeCell ref="C22:AD22"/>
    <mergeCell ref="D1180:F1180"/>
    <mergeCell ref="D865:F865"/>
    <mergeCell ref="D419:F419"/>
    <mergeCell ref="G1221:N1221"/>
    <mergeCell ref="G344:S344"/>
    <mergeCell ref="T163:V163"/>
    <mergeCell ref="AA63:AD63"/>
    <mergeCell ref="X65:X66"/>
    <mergeCell ref="D167:F167"/>
    <mergeCell ref="D161:F161"/>
    <mergeCell ref="D169:F169"/>
    <mergeCell ref="G589:S589"/>
    <mergeCell ref="G502:S502"/>
    <mergeCell ref="G347:S347"/>
    <mergeCell ref="T435:V435"/>
    <mergeCell ref="G894:N894"/>
    <mergeCell ref="T555:V555"/>
    <mergeCell ref="D365:F365"/>
    <mergeCell ref="D1179:F1179"/>
    <mergeCell ref="G1186:N1186"/>
    <mergeCell ref="T220:V220"/>
    <mergeCell ref="D1144:F1144"/>
    <mergeCell ref="T269:V269"/>
    <mergeCell ref="G352:S352"/>
    <mergeCell ref="D882:F882"/>
    <mergeCell ref="G202:S202"/>
    <mergeCell ref="T213:V213"/>
    <mergeCell ref="G859:N859"/>
    <mergeCell ref="T520:V520"/>
    <mergeCell ref="G973:N973"/>
    <mergeCell ref="T221:V221"/>
    <mergeCell ref="G314:S314"/>
    <mergeCell ref="G388:S388"/>
    <mergeCell ref="T507:V507"/>
    <mergeCell ref="G802:N802"/>
    <mergeCell ref="G960:N960"/>
    <mergeCell ref="D735:F735"/>
    <mergeCell ref="T378:V378"/>
    <mergeCell ref="D272:F272"/>
    <mergeCell ref="D960:F960"/>
    <mergeCell ref="T321:V321"/>
    <mergeCell ref="T592:V592"/>
    <mergeCell ref="D402:F402"/>
    <mergeCell ref="D706:F706"/>
    <mergeCell ref="G931:N931"/>
    <mergeCell ref="D615:F615"/>
    <mergeCell ref="T573:V573"/>
    <mergeCell ref="D847:F847"/>
    <mergeCell ref="T636:V636"/>
    <mergeCell ref="G722:N722"/>
    <mergeCell ref="G606:S606"/>
    <mergeCell ref="G661:S661"/>
    <mergeCell ref="G679:S679"/>
    <mergeCell ref="D728:F728"/>
    <mergeCell ref="G381:S381"/>
    <mergeCell ref="D809:F809"/>
    <mergeCell ref="D235:F235"/>
    <mergeCell ref="G940:N940"/>
    <mergeCell ref="G1247:N1247"/>
    <mergeCell ref="D1022:F1022"/>
    <mergeCell ref="G370:S370"/>
    <mergeCell ref="G668:S668"/>
    <mergeCell ref="G1262:N1262"/>
    <mergeCell ref="D1037:F1037"/>
    <mergeCell ref="G714:S714"/>
    <mergeCell ref="G385:S385"/>
    <mergeCell ref="G957:N957"/>
    <mergeCell ref="G745:N745"/>
    <mergeCell ref="G716:S716"/>
    <mergeCell ref="D1247:F1247"/>
    <mergeCell ref="G1203:N1203"/>
    <mergeCell ref="G1079:N1079"/>
    <mergeCell ref="G1032:N1032"/>
    <mergeCell ref="G1062:N1062"/>
    <mergeCell ref="D837:F837"/>
    <mergeCell ref="D906:F906"/>
    <mergeCell ref="D577:F577"/>
    <mergeCell ref="D840:F840"/>
    <mergeCell ref="G868:N868"/>
    <mergeCell ref="D961:F961"/>
    <mergeCell ref="G647:S647"/>
    <mergeCell ref="G888:N888"/>
    <mergeCell ref="D663:F663"/>
    <mergeCell ref="D818:F818"/>
    <mergeCell ref="D383:F383"/>
    <mergeCell ref="G455:S455"/>
    <mergeCell ref="D1209:F1209"/>
    <mergeCell ref="D1118:F1118"/>
    <mergeCell ref="D1228:F1228"/>
    <mergeCell ref="G615:S615"/>
    <mergeCell ref="T147:V147"/>
    <mergeCell ref="D261:F261"/>
    <mergeCell ref="G666:S666"/>
    <mergeCell ref="G326:S326"/>
    <mergeCell ref="D217:F217"/>
    <mergeCell ref="T445:V445"/>
    <mergeCell ref="G457:S457"/>
    <mergeCell ref="G484:S484"/>
    <mergeCell ref="G898:N898"/>
    <mergeCell ref="D586:F586"/>
    <mergeCell ref="D561:F561"/>
    <mergeCell ref="G900:N900"/>
    <mergeCell ref="G886:N886"/>
    <mergeCell ref="D661:F661"/>
    <mergeCell ref="T254:V254"/>
    <mergeCell ref="D781:F781"/>
    <mergeCell ref="T248:V248"/>
    <mergeCell ref="D791:F791"/>
    <mergeCell ref="T450:V450"/>
    <mergeCell ref="D260:F260"/>
    <mergeCell ref="T572:V572"/>
    <mergeCell ref="D625:F625"/>
    <mergeCell ref="T669:V669"/>
    <mergeCell ref="T307:V307"/>
    <mergeCell ref="D421:F421"/>
    <mergeCell ref="T165:V165"/>
    <mergeCell ref="G166:S166"/>
    <mergeCell ref="G167:S167"/>
    <mergeCell ref="G805:N805"/>
    <mergeCell ref="D400:F400"/>
    <mergeCell ref="G313:S313"/>
    <mergeCell ref="D233:F233"/>
    <mergeCell ref="G1190:N1190"/>
    <mergeCell ref="G1184:N1184"/>
    <mergeCell ref="D198:F198"/>
    <mergeCell ref="G315:S315"/>
    <mergeCell ref="D206:F206"/>
    <mergeCell ref="G613:S613"/>
    <mergeCell ref="D504:F504"/>
    <mergeCell ref="G887:N887"/>
    <mergeCell ref="D662:F662"/>
    <mergeCell ref="G905:N905"/>
    <mergeCell ref="D559:F559"/>
    <mergeCell ref="G820:N820"/>
    <mergeCell ref="G362:S362"/>
    <mergeCell ref="D1115:F1115"/>
    <mergeCell ref="D787:F787"/>
    <mergeCell ref="G469:S469"/>
    <mergeCell ref="D389:F389"/>
    <mergeCell ref="G1103:N1103"/>
    <mergeCell ref="G389:S389"/>
    <mergeCell ref="D1035:F1035"/>
    <mergeCell ref="G383:S383"/>
    <mergeCell ref="D274:F274"/>
    <mergeCell ref="D485:F485"/>
    <mergeCell ref="D204:F204"/>
    <mergeCell ref="G323:S323"/>
    <mergeCell ref="G835:N835"/>
    <mergeCell ref="G924:N924"/>
    <mergeCell ref="G466:S466"/>
    <mergeCell ref="D699:F699"/>
    <mergeCell ref="D997:F997"/>
    <mergeCell ref="G795:N795"/>
    <mergeCell ref="D963:F963"/>
    <mergeCell ref="AA26:AD26"/>
    <mergeCell ref="D1028:F1028"/>
    <mergeCell ref="D759:F759"/>
    <mergeCell ref="D1057:F1057"/>
    <mergeCell ref="T184:V184"/>
    <mergeCell ref="G397:S397"/>
    <mergeCell ref="D630:F630"/>
    <mergeCell ref="G555:S555"/>
    <mergeCell ref="D1059:F1059"/>
    <mergeCell ref="G944:N944"/>
    <mergeCell ref="T211:V211"/>
    <mergeCell ref="D325:F325"/>
    <mergeCell ref="G979:N979"/>
    <mergeCell ref="D632:F632"/>
    <mergeCell ref="D930:F930"/>
    <mergeCell ref="T88:V88"/>
    <mergeCell ref="G557:S557"/>
    <mergeCell ref="D790:F790"/>
    <mergeCell ref="G971:N971"/>
    <mergeCell ref="T219:V219"/>
    <mergeCell ref="AA42:AD42"/>
    <mergeCell ref="T517:V517"/>
    <mergeCell ref="D327:F327"/>
    <mergeCell ref="D631:F631"/>
    <mergeCell ref="D965:F965"/>
    <mergeCell ref="D958:F958"/>
    <mergeCell ref="C58:AD58"/>
    <mergeCell ref="G230:S230"/>
    <mergeCell ref="T174:V174"/>
    <mergeCell ref="G276:S276"/>
    <mergeCell ref="G342:S342"/>
    <mergeCell ref="G387:S387"/>
    <mergeCell ref="G1295:N1295"/>
    <mergeCell ref="T239:V239"/>
    <mergeCell ref="T537:V537"/>
    <mergeCell ref="D345:F345"/>
    <mergeCell ref="D983:F983"/>
    <mergeCell ref="G728:N728"/>
    <mergeCell ref="G999:N999"/>
    <mergeCell ref="Q71:S71"/>
    <mergeCell ref="D774:F774"/>
    <mergeCell ref="G1297:N1297"/>
    <mergeCell ref="G451:S451"/>
    <mergeCell ref="G426:S426"/>
    <mergeCell ref="T545:V545"/>
    <mergeCell ref="T230:V230"/>
    <mergeCell ref="D1072:F1072"/>
    <mergeCell ref="D1097:F1097"/>
    <mergeCell ref="D338:F338"/>
    <mergeCell ref="G998:N998"/>
    <mergeCell ref="G992:N992"/>
    <mergeCell ref="D257:F257"/>
    <mergeCell ref="D1283:F1283"/>
    <mergeCell ref="Q73:S73"/>
    <mergeCell ref="G1028:N1028"/>
    <mergeCell ref="D984:F984"/>
    <mergeCell ref="G869:N869"/>
    <mergeCell ref="D340:F340"/>
    <mergeCell ref="D557:F557"/>
    <mergeCell ref="G482:S482"/>
    <mergeCell ref="D671:F671"/>
    <mergeCell ref="D987:F987"/>
    <mergeCell ref="G489:S489"/>
    <mergeCell ref="D708:F708"/>
    <mergeCell ref="D330:F330"/>
    <mergeCell ref="D519:F519"/>
    <mergeCell ref="T500:V500"/>
    <mergeCell ref="G831:N831"/>
    <mergeCell ref="D946:F946"/>
    <mergeCell ref="D606:F606"/>
    <mergeCell ref="G618:S618"/>
    <mergeCell ref="D895:F895"/>
    <mergeCell ref="G849:N849"/>
    <mergeCell ref="G824:N824"/>
    <mergeCell ref="D697:F697"/>
    <mergeCell ref="G922:N922"/>
    <mergeCell ref="D474:F474"/>
    <mergeCell ref="G731:N731"/>
    <mergeCell ref="D929:F929"/>
    <mergeCell ref="D614:F614"/>
    <mergeCell ref="T675:V675"/>
    <mergeCell ref="G830:N830"/>
    <mergeCell ref="T667:V667"/>
    <mergeCell ref="D360:F360"/>
    <mergeCell ref="G903:N903"/>
    <mergeCell ref="G540:S540"/>
    <mergeCell ref="D595:F595"/>
    <mergeCell ref="G660:S660"/>
    <mergeCell ref="D752:F752"/>
    <mergeCell ref="G762:N762"/>
    <mergeCell ref="G646:S646"/>
    <mergeCell ref="G544:S544"/>
    <mergeCell ref="G917:N917"/>
    <mergeCell ref="G361:S361"/>
    <mergeCell ref="G857:N857"/>
    <mergeCell ref="G812:N812"/>
    <mergeCell ref="D1154:F1154"/>
    <mergeCell ref="G500:S500"/>
    <mergeCell ref="T619:V619"/>
    <mergeCell ref="G1036:N1036"/>
    <mergeCell ref="G1011:N1011"/>
    <mergeCell ref="G1229:N1229"/>
    <mergeCell ref="G1279:N1279"/>
    <mergeCell ref="G1287:N1287"/>
    <mergeCell ref="D1088:F1088"/>
    <mergeCell ref="G1271:N1271"/>
    <mergeCell ref="G1194:N1194"/>
    <mergeCell ref="G1188:N1188"/>
    <mergeCell ref="G1260:N1260"/>
    <mergeCell ref="G1242:N1242"/>
    <mergeCell ref="G1147:N1147"/>
    <mergeCell ref="D1033:F1033"/>
    <mergeCell ref="G653:S653"/>
    <mergeCell ref="G796:N796"/>
    <mergeCell ref="G602:S602"/>
    <mergeCell ref="G863:N863"/>
    <mergeCell ref="T713:V713"/>
    <mergeCell ref="G685:S685"/>
    <mergeCell ref="D937:F937"/>
    <mergeCell ref="G1100:N1100"/>
    <mergeCell ref="D1107:F1107"/>
    <mergeCell ref="D812:F812"/>
    <mergeCell ref="T557:V557"/>
    <mergeCell ref="D1084:F1084"/>
    <mergeCell ref="D1279:F1279"/>
    <mergeCell ref="D1285:F1285"/>
    <mergeCell ref="G1240:N1240"/>
    <mergeCell ref="D1077:F1077"/>
    <mergeCell ref="S44:V44"/>
    <mergeCell ref="C1311:AD1311"/>
    <mergeCell ref="D770:F770"/>
    <mergeCell ref="G539:S539"/>
    <mergeCell ref="T658:V658"/>
    <mergeCell ref="G1294:N1294"/>
    <mergeCell ref="G1164:N1164"/>
    <mergeCell ref="O26:R26"/>
    <mergeCell ref="G594:S594"/>
    <mergeCell ref="G737:N737"/>
    <mergeCell ref="T256:V256"/>
    <mergeCell ref="D783:F783"/>
    <mergeCell ref="D1125:F1125"/>
    <mergeCell ref="T554:V554"/>
    <mergeCell ref="D364:F364"/>
    <mergeCell ref="G1166:N1166"/>
    <mergeCell ref="D186:F186"/>
    <mergeCell ref="G593:S593"/>
    <mergeCell ref="D484:F484"/>
    <mergeCell ref="G1007:N1007"/>
    <mergeCell ref="G1137:N1137"/>
    <mergeCell ref="T585:V585"/>
    <mergeCell ref="D733:F733"/>
    <mergeCell ref="T621:V621"/>
    <mergeCell ref="G519:S519"/>
    <mergeCell ref="D410:F410"/>
    <mergeCell ref="D1284:F1284"/>
    <mergeCell ref="G1094:N1094"/>
    <mergeCell ref="D448:F448"/>
    <mergeCell ref="O721:R721"/>
    <mergeCell ref="T682:V682"/>
    <mergeCell ref="D1289:F1289"/>
    <mergeCell ref="B10:AD10"/>
    <mergeCell ref="T322:V322"/>
    <mergeCell ref="T358:V358"/>
    <mergeCell ref="T629:V629"/>
    <mergeCell ref="D743:F743"/>
    <mergeCell ref="T656:V656"/>
    <mergeCell ref="D768:F768"/>
    <mergeCell ref="G205:S205"/>
    <mergeCell ref="T324:V324"/>
    <mergeCell ref="T351:V351"/>
    <mergeCell ref="T622:V622"/>
    <mergeCell ref="C57:AD57"/>
    <mergeCell ref="G942:N942"/>
    <mergeCell ref="D717:F717"/>
    <mergeCell ref="D323:F323"/>
    <mergeCell ref="T160:V160"/>
    <mergeCell ref="G155:S155"/>
    <mergeCell ref="T145:V145"/>
    <mergeCell ref="G219:S219"/>
    <mergeCell ref="G157:S157"/>
    <mergeCell ref="D148:F148"/>
    <mergeCell ref="G279:S279"/>
    <mergeCell ref="G453:S453"/>
    <mergeCell ref="B21:AD21"/>
    <mergeCell ref="T711:V711"/>
    <mergeCell ref="T375:V375"/>
    <mergeCell ref="T236:V236"/>
    <mergeCell ref="T373:V373"/>
    <mergeCell ref="X140:X141"/>
    <mergeCell ref="T164:V164"/>
    <mergeCell ref="G683:S683"/>
    <mergeCell ref="G343:S343"/>
    <mergeCell ref="G1117:N1117"/>
    <mergeCell ref="D903:F903"/>
    <mergeCell ref="D698:F698"/>
    <mergeCell ref="D566:F566"/>
    <mergeCell ref="G491:S491"/>
    <mergeCell ref="G1231:N1231"/>
    <mergeCell ref="G379:S379"/>
    <mergeCell ref="T473:V473"/>
    <mergeCell ref="M136:AA136"/>
    <mergeCell ref="T158:V158"/>
    <mergeCell ref="T498:V498"/>
    <mergeCell ref="T289:V289"/>
    <mergeCell ref="G951:N951"/>
    <mergeCell ref="T347:V347"/>
    <mergeCell ref="D736:F736"/>
    <mergeCell ref="G530:S530"/>
    <mergeCell ref="T649:V649"/>
    <mergeCell ref="G231:S231"/>
    <mergeCell ref="D1171:F1171"/>
    <mergeCell ref="T618:V618"/>
    <mergeCell ref="T544:V544"/>
    <mergeCell ref="T229:V229"/>
    <mergeCell ref="G517:S517"/>
    <mergeCell ref="D408:F408"/>
    <mergeCell ref="T318:V318"/>
    <mergeCell ref="G1053:N1053"/>
    <mergeCell ref="G201:S201"/>
    <mergeCell ref="T295:V295"/>
    <mergeCell ref="D312:F312"/>
    <mergeCell ref="G1075:N1075"/>
    <mergeCell ref="T162:V162"/>
    <mergeCell ref="G223:S223"/>
    <mergeCell ref="B5:AD5"/>
    <mergeCell ref="G777:N777"/>
    <mergeCell ref="G1022:N1022"/>
    <mergeCell ref="D1068:F1068"/>
    <mergeCell ref="W65:W66"/>
    <mergeCell ref="D465:F465"/>
    <mergeCell ref="G234:S234"/>
    <mergeCell ref="T353:V353"/>
    <mergeCell ref="D763:F763"/>
    <mergeCell ref="G1024:N1024"/>
    <mergeCell ref="D799:F799"/>
    <mergeCell ref="G424:S424"/>
    <mergeCell ref="D342:F342"/>
    <mergeCell ref="D336:F336"/>
    <mergeCell ref="G996:N996"/>
    <mergeCell ref="D771:F771"/>
    <mergeCell ref="D765:F765"/>
    <mergeCell ref="T653:V653"/>
    <mergeCell ref="G295:S295"/>
    <mergeCell ref="D187:F187"/>
    <mergeCell ref="T231:V231"/>
    <mergeCell ref="T267:V267"/>
    <mergeCell ref="T425:V425"/>
    <mergeCell ref="G659:S659"/>
    <mergeCell ref="G750:N750"/>
    <mergeCell ref="G746:N746"/>
    <mergeCell ref="D307:F307"/>
    <mergeCell ref="D76:P76"/>
    <mergeCell ref="G563:S563"/>
    <mergeCell ref="O93:R93"/>
    <mergeCell ref="D72:P72"/>
    <mergeCell ref="T460:V460"/>
    <mergeCell ref="G1060:N1060"/>
    <mergeCell ref="G304:S304"/>
    <mergeCell ref="D290:F290"/>
    <mergeCell ref="T367:V367"/>
    <mergeCell ref="T615:V615"/>
    <mergeCell ref="D545:F545"/>
    <mergeCell ref="D241:F241"/>
    <mergeCell ref="T320:V320"/>
    <mergeCell ref="D575:F575"/>
    <mergeCell ref="T359:V359"/>
    <mergeCell ref="T395:V395"/>
    <mergeCell ref="D805:F805"/>
    <mergeCell ref="T693:V693"/>
    <mergeCell ref="D234:F234"/>
    <mergeCell ref="T462:V462"/>
    <mergeCell ref="G1046:N1046"/>
    <mergeCell ref="G970:N970"/>
    <mergeCell ref="D714:F714"/>
    <mergeCell ref="T285:V285"/>
    <mergeCell ref="D355:F355"/>
    <mergeCell ref="T291:V291"/>
    <mergeCell ref="G803:N803"/>
    <mergeCell ref="G490:S490"/>
    <mergeCell ref="D503:F503"/>
    <mergeCell ref="D844:F844"/>
    <mergeCell ref="T430:V430"/>
    <mergeCell ref="G241:S241"/>
    <mergeCell ref="T360:V360"/>
    <mergeCell ref="D1024:F1024"/>
    <mergeCell ref="D447:F447"/>
    <mergeCell ref="G556:S556"/>
    <mergeCell ref="T309:V309"/>
    <mergeCell ref="G238:S238"/>
    <mergeCell ref="G232:S232"/>
    <mergeCell ref="G845:N845"/>
    <mergeCell ref="T583:V583"/>
    <mergeCell ref="D158:F158"/>
    <mergeCell ref="G398:S398"/>
    <mergeCell ref="G702:S702"/>
    <mergeCell ref="G696:S696"/>
    <mergeCell ref="G839:N839"/>
    <mergeCell ref="G630:S630"/>
    <mergeCell ref="D521:F521"/>
    <mergeCell ref="D508:F508"/>
    <mergeCell ref="D502:F502"/>
    <mergeCell ref="T480:V480"/>
    <mergeCell ref="D299:F299"/>
    <mergeCell ref="T393:V393"/>
    <mergeCell ref="D621:F621"/>
    <mergeCell ref="D270:F270"/>
    <mergeCell ref="D308:F308"/>
    <mergeCell ref="D208:F208"/>
    <mergeCell ref="T390:V390"/>
    <mergeCell ref="G332:S332"/>
    <mergeCell ref="D223:F223"/>
    <mergeCell ref="T186:V186"/>
    <mergeCell ref="D570:F570"/>
    <mergeCell ref="T643:V643"/>
    <mergeCell ref="T487:V487"/>
    <mergeCell ref="T609:V609"/>
    <mergeCell ref="G526:S526"/>
    <mergeCell ref="D243:F243"/>
    <mergeCell ref="T311:V311"/>
    <mergeCell ref="T349:V349"/>
    <mergeCell ref="C48:AD48"/>
    <mergeCell ref="G793:N793"/>
    <mergeCell ref="G256:S256"/>
    <mergeCell ref="D147:F147"/>
    <mergeCell ref="G915:N915"/>
    <mergeCell ref="G554:S554"/>
    <mergeCell ref="D445:F445"/>
    <mergeCell ref="T673:V673"/>
    <mergeCell ref="D1206:F1206"/>
    <mergeCell ref="T388:V388"/>
    <mergeCell ref="G761:N761"/>
    <mergeCell ref="D536:F536"/>
    <mergeCell ref="D807:F807"/>
    <mergeCell ref="G1059:N1059"/>
    <mergeCell ref="D834:F834"/>
    <mergeCell ref="D589:F589"/>
    <mergeCell ref="D1111:F1111"/>
    <mergeCell ref="G850:N850"/>
    <mergeCell ref="D216:F216"/>
    <mergeCell ref="G657:S657"/>
    <mergeCell ref="D252:F252"/>
    <mergeCell ref="G632:S632"/>
    <mergeCell ref="G417:S417"/>
    <mergeCell ref="G1173:N1173"/>
    <mergeCell ref="D800:F800"/>
    <mergeCell ref="D836:F836"/>
    <mergeCell ref="G843:N843"/>
    <mergeCell ref="D1134:F1134"/>
    <mergeCell ref="D550:F550"/>
    <mergeCell ref="G775:N775"/>
    <mergeCell ref="D1173:F1173"/>
    <mergeCell ref="T640:V640"/>
    <mergeCell ref="D1055:F1055"/>
    <mergeCell ref="D959:F959"/>
    <mergeCell ref="G997:N997"/>
    <mergeCell ref="T245:V245"/>
    <mergeCell ref="D772:F772"/>
    <mergeCell ref="D702:F702"/>
    <mergeCell ref="D908:F908"/>
    <mergeCell ref="Q88:S88"/>
    <mergeCell ref="G535:S535"/>
    <mergeCell ref="G748:N748"/>
    <mergeCell ref="G203:S203"/>
    <mergeCell ref="D436:F436"/>
    <mergeCell ref="D151:F151"/>
    <mergeCell ref="G564:S564"/>
    <mergeCell ref="G558:S558"/>
    <mergeCell ref="D449:F449"/>
    <mergeCell ref="G788:N788"/>
    <mergeCell ref="G676:S676"/>
    <mergeCell ref="D96:N96"/>
    <mergeCell ref="G217:S217"/>
    <mergeCell ref="T293:V293"/>
    <mergeCell ref="G190:S190"/>
    <mergeCell ref="D379:F379"/>
    <mergeCell ref="D218:F218"/>
    <mergeCell ref="D247:F247"/>
    <mergeCell ref="D155:F155"/>
    <mergeCell ref="G258:S258"/>
    <mergeCell ref="T377:V377"/>
    <mergeCell ref="T333:V333"/>
    <mergeCell ref="G266:S266"/>
    <mergeCell ref="G345:S345"/>
    <mergeCell ref="D901:F901"/>
    <mergeCell ref="G1273:N1273"/>
    <mergeCell ref="D1048:F1048"/>
    <mergeCell ref="D1264:F1264"/>
    <mergeCell ref="D1257:F1257"/>
    <mergeCell ref="D1259:F1259"/>
    <mergeCell ref="D978:F978"/>
    <mergeCell ref="D819:F819"/>
    <mergeCell ref="G1044:N1044"/>
    <mergeCell ref="D1140:F1140"/>
    <mergeCell ref="D1103:F1103"/>
    <mergeCell ref="G848:N848"/>
    <mergeCell ref="G953:N953"/>
    <mergeCell ref="D927:F927"/>
    <mergeCell ref="D111:N111"/>
    <mergeCell ref="G330:S330"/>
    <mergeCell ref="D221:F221"/>
    <mergeCell ref="D976:F976"/>
    <mergeCell ref="G774:N774"/>
    <mergeCell ref="G260:S260"/>
    <mergeCell ref="D540:F540"/>
    <mergeCell ref="G1063:N1063"/>
    <mergeCell ref="G773:N773"/>
    <mergeCell ref="D695:F695"/>
    <mergeCell ref="G1214:N1214"/>
    <mergeCell ref="G1107:N1107"/>
    <mergeCell ref="G832:N832"/>
    <mergeCell ref="G1130:N1130"/>
    <mergeCell ref="G591:S591"/>
    <mergeCell ref="D1135:F1135"/>
    <mergeCell ref="G1204:N1204"/>
    <mergeCell ref="G765:N765"/>
    <mergeCell ref="D1106:F1106"/>
    <mergeCell ref="D1282:F1282"/>
    <mergeCell ref="D1195:F1195"/>
    <mergeCell ref="G1202:N1202"/>
    <mergeCell ref="D1276:F1276"/>
    <mergeCell ref="D977:F977"/>
    <mergeCell ref="G1220:N1220"/>
    <mergeCell ref="D1274:F1274"/>
    <mergeCell ref="G1078:N1078"/>
    <mergeCell ref="G1222:N1222"/>
    <mergeCell ref="G1277:N1277"/>
    <mergeCell ref="D1263:F1263"/>
    <mergeCell ref="G1148:N1148"/>
    <mergeCell ref="D923:F923"/>
    <mergeCell ref="D806:F806"/>
    <mergeCell ref="D1210:F1210"/>
    <mergeCell ref="D1212:F1212"/>
    <mergeCell ref="D1121:F1121"/>
    <mergeCell ref="G1126:N1126"/>
    <mergeCell ref="G1118:N1118"/>
    <mergeCell ref="G1111:N1111"/>
    <mergeCell ref="D1070:F1070"/>
    <mergeCell ref="G1077:N1077"/>
    <mergeCell ref="G1082:N1082"/>
    <mergeCell ref="D1031:F1031"/>
    <mergeCell ref="D1006:F1006"/>
    <mergeCell ref="G936:N936"/>
    <mergeCell ref="G844:N844"/>
    <mergeCell ref="G1081:N1081"/>
    <mergeCell ref="D835:F835"/>
    <mergeCell ref="D856:F856"/>
    <mergeCell ref="G1215:N1215"/>
    <mergeCell ref="G1217:N1217"/>
    <mergeCell ref="D1273:F1273"/>
    <mergeCell ref="D548:F548"/>
    <mergeCell ref="D846:F846"/>
    <mergeCell ref="D1208:F1208"/>
    <mergeCell ref="O45:R45"/>
    <mergeCell ref="W42:Z42"/>
    <mergeCell ref="D1234:F1234"/>
    <mergeCell ref="T392:V392"/>
    <mergeCell ref="D919:F919"/>
    <mergeCell ref="G885:N885"/>
    <mergeCell ref="D660:F660"/>
    <mergeCell ref="G1043:N1043"/>
    <mergeCell ref="D573:F573"/>
    <mergeCell ref="D1235:F1235"/>
    <mergeCell ref="G1109:N1109"/>
    <mergeCell ref="D1034:F1034"/>
    <mergeCell ref="D995:F995"/>
    <mergeCell ref="G1034:N1034"/>
    <mergeCell ref="G1069:N1069"/>
    <mergeCell ref="D483:F483"/>
    <mergeCell ref="D825:F825"/>
    <mergeCell ref="G926:N926"/>
    <mergeCell ref="G468:S468"/>
    <mergeCell ref="T587:V587"/>
    <mergeCell ref="D726:F726"/>
    <mergeCell ref="D1041:F1041"/>
    <mergeCell ref="D1172:F1172"/>
    <mergeCell ref="G1213:N1213"/>
    <mergeCell ref="G1167:N1167"/>
    <mergeCell ref="G1205:N1205"/>
    <mergeCell ref="D1197:F1197"/>
    <mergeCell ref="D1050:F1050"/>
    <mergeCell ref="G1268:N1268"/>
    <mergeCell ref="G275:S275"/>
    <mergeCell ref="D921:F921"/>
    <mergeCell ref="G269:S269"/>
    <mergeCell ref="D160:F160"/>
    <mergeCell ref="D1219:F1219"/>
    <mergeCell ref="G704:S704"/>
    <mergeCell ref="G427:S427"/>
    <mergeCell ref="G841:N841"/>
    <mergeCell ref="D1229:F1229"/>
    <mergeCell ref="G399:S399"/>
    <mergeCell ref="D1131:F1131"/>
    <mergeCell ref="G628:S628"/>
    <mergeCell ref="G288:S288"/>
    <mergeCell ref="D546:F546"/>
    <mergeCell ref="D710:F710"/>
    <mergeCell ref="G1093:N1093"/>
    <mergeCell ref="D623:F623"/>
    <mergeCell ref="G1027:N1027"/>
    <mergeCell ref="D974:F974"/>
    <mergeCell ref="G626:S626"/>
    <mergeCell ref="G1192:N1192"/>
    <mergeCell ref="G819:N819"/>
    <mergeCell ref="G1244:N1244"/>
    <mergeCell ref="G367:S367"/>
    <mergeCell ref="D258:F258"/>
    <mergeCell ref="D556:F556"/>
    <mergeCell ref="G939:N939"/>
    <mergeCell ref="G532:S532"/>
    <mergeCell ref="G233:S233"/>
    <mergeCell ref="G168:S168"/>
    <mergeCell ref="G1073:N1073"/>
    <mergeCell ref="D1291:F1291"/>
    <mergeCell ref="G639:S639"/>
    <mergeCell ref="D872:F872"/>
    <mergeCell ref="G913:N913"/>
    <mergeCell ref="D1003:F1003"/>
    <mergeCell ref="G1211:N1211"/>
    <mergeCell ref="G641:S641"/>
    <mergeCell ref="D874:F874"/>
    <mergeCell ref="B3:AD3"/>
    <mergeCell ref="G872:N872"/>
    <mergeCell ref="G270:S270"/>
    <mergeCell ref="T533:V533"/>
    <mergeCell ref="D105:N105"/>
    <mergeCell ref="G1141:N1141"/>
    <mergeCell ref="T70:V70"/>
    <mergeCell ref="D184:F184"/>
    <mergeCell ref="G699:S699"/>
    <mergeCell ref="G986:N986"/>
    <mergeCell ref="D107:N107"/>
    <mergeCell ref="G1172:N1172"/>
    <mergeCell ref="D947:F947"/>
    <mergeCell ref="D192:F192"/>
    <mergeCell ref="T376:V376"/>
    <mergeCell ref="D1245:F1245"/>
    <mergeCell ref="G1286:N1286"/>
    <mergeCell ref="T534:V534"/>
    <mergeCell ref="G867:N867"/>
    <mergeCell ref="T528:V528"/>
    <mergeCell ref="G328:S328"/>
    <mergeCell ref="D949:F949"/>
    <mergeCell ref="G1275:N1275"/>
    <mergeCell ref="T386:V386"/>
    <mergeCell ref="G1115:N1115"/>
    <mergeCell ref="D890:F890"/>
    <mergeCell ref="C17:AD17"/>
    <mergeCell ref="C38:N39"/>
    <mergeCell ref="D871:F871"/>
    <mergeCell ref="D238:F238"/>
    <mergeCell ref="T458:V458"/>
    <mergeCell ref="T433:V433"/>
    <mergeCell ref="D205:F205"/>
    <mergeCell ref="D572:F572"/>
    <mergeCell ref="C19:AD19"/>
    <mergeCell ref="D1177:F1177"/>
    <mergeCell ref="S25:V25"/>
    <mergeCell ref="D993:F993"/>
    <mergeCell ref="G341:S341"/>
    <mergeCell ref="D574:F574"/>
    <mergeCell ref="T405:V405"/>
    <mergeCell ref="G875:N875"/>
    <mergeCell ref="G257:S257"/>
    <mergeCell ref="B30:AE30"/>
    <mergeCell ref="B33:AE33"/>
    <mergeCell ref="B118:AD118"/>
    <mergeCell ref="B34:AE34"/>
    <mergeCell ref="AA41:AD41"/>
    <mergeCell ref="T171:V171"/>
    <mergeCell ref="T146:V146"/>
    <mergeCell ref="T486:V486"/>
    <mergeCell ref="B52:AE52"/>
    <mergeCell ref="D81:P81"/>
    <mergeCell ref="T67:V67"/>
    <mergeCell ref="T424:V424"/>
    <mergeCell ref="D149:F149"/>
    <mergeCell ref="AS115:AV115"/>
    <mergeCell ref="BR65:BU65"/>
    <mergeCell ref="BV65:BY65"/>
    <mergeCell ref="BZ65:CC65"/>
    <mergeCell ref="CD65:CG65"/>
    <mergeCell ref="AJ125:AQ125"/>
    <mergeCell ref="B120:AE120"/>
    <mergeCell ref="B123:AE123"/>
    <mergeCell ref="B126:AE126"/>
    <mergeCell ref="B127:AE127"/>
    <mergeCell ref="B128:AE128"/>
    <mergeCell ref="C14:AD14"/>
    <mergeCell ref="C92:N94"/>
    <mergeCell ref="D109:N109"/>
    <mergeCell ref="T77:V77"/>
    <mergeCell ref="S26:V26"/>
    <mergeCell ref="C60:AD60"/>
    <mergeCell ref="S45:V45"/>
    <mergeCell ref="D75:P75"/>
    <mergeCell ref="B125:AE125"/>
    <mergeCell ref="T78:V78"/>
    <mergeCell ref="C59:AD59"/>
    <mergeCell ref="T80:V80"/>
    <mergeCell ref="T79:V79"/>
    <mergeCell ref="T73:V73"/>
    <mergeCell ref="C122:AD122"/>
    <mergeCell ref="C18:AD18"/>
    <mergeCell ref="W26:Z26"/>
    <mergeCell ref="D102:N102"/>
    <mergeCell ref="C64:P66"/>
    <mergeCell ref="D79:P79"/>
    <mergeCell ref="B49:AE49"/>
  </mergeCells>
  <conditionalFormatting sqref="A1:XFD1048576">
    <cfRule type="expression" dxfId="288" priority="64" stopIfTrue="1">
      <formula>AND($A$1&lt;&gt;"",SEARCH("igual o menor",A1)&gt;0)</formula>
    </cfRule>
    <cfRule type="expression" dxfId="287" priority="63" stopIfTrue="1">
      <formula>AND($A$1&lt;&gt;"",SEARCH("igual o mayor",A1)&gt;0)</formula>
    </cfRule>
    <cfRule type="expression" dxfId="286" priority="68" stopIfTrue="1">
      <formula>AND($A$1&lt;&gt;"",SUM(A1)&gt;0)</formula>
    </cfRule>
    <cfRule type="expression" dxfId="285" priority="67" stopIfTrue="1">
      <formula>AND($A$1&lt;&gt;"",SEARCH("no puede registrar",A1)&gt;0)</formula>
    </cfRule>
    <cfRule type="expression" dxfId="284" priority="66" stopIfTrue="1">
      <formula>AND($A$1&lt;&gt;"",SEARCH("en blanco",A1)&gt;0)</formula>
    </cfRule>
    <cfRule type="expression" dxfId="283" priority="65" stopIfTrue="1">
      <formula>AND($A$1&lt;&gt;"",SEARCH("pase a la pregunta",A1)&gt;0)</formula>
    </cfRule>
    <cfRule type="expression" dxfId="282" priority="69" stopIfTrue="1">
      <formula>AND($A$1&lt;&gt;"",SEARCH("la pregunta",A1)&gt;0)</formula>
    </cfRule>
  </conditionalFormatting>
  <conditionalFormatting sqref="B118:AD118">
    <cfRule type="expression" dxfId="281" priority="18" stopIfTrue="1">
      <formula>AND($A$1&lt;&gt;"",SEARCH("pase a la pregunta",B118)&gt;0)</formula>
    </cfRule>
    <cfRule type="expression" dxfId="280" priority="23" stopIfTrue="1">
      <formula>AND($A$1&lt;&gt;"",SEARCH("igual o mayor",B118)&gt;0)</formula>
    </cfRule>
    <cfRule type="expression" dxfId="279" priority="24" stopIfTrue="1">
      <formula>AND($A$1&lt;&gt;"",SEARCH("igual o menor",B118)&gt;0)</formula>
    </cfRule>
    <cfRule type="expression" dxfId="278" priority="25" stopIfTrue="1">
      <formula>AND($A$1&lt;&gt;"",SEARCH("pase a la pregunta",B118)&gt;0)</formula>
    </cfRule>
    <cfRule type="expression" dxfId="277" priority="26" stopIfTrue="1">
      <formula>AND($A$1&lt;&gt;"",SEARCH("en blanco",B118)&gt;0)</formula>
    </cfRule>
    <cfRule type="expression" dxfId="276" priority="27" stopIfTrue="1">
      <formula>AND($A$1&lt;&gt;"",SEARCH("no puede registrar",B118)&gt;0)</formula>
    </cfRule>
    <cfRule type="expression" dxfId="275" priority="28" stopIfTrue="1">
      <formula>AND($A$1&lt;&gt;"",SUM(B118)&gt;0)</formula>
    </cfRule>
    <cfRule type="expression" dxfId="274" priority="29" stopIfTrue="1">
      <formula>AND($A$1&lt;&gt;"",SEARCH("la pregunta",B118)&gt;0)</formula>
    </cfRule>
    <cfRule type="expression" dxfId="273" priority="16" stopIfTrue="1">
      <formula>AND($A$1&lt;&gt;"",SEARCH("igual o mayor",B118)&gt;0)</formula>
    </cfRule>
    <cfRule type="expression" dxfId="272" priority="17" stopIfTrue="1">
      <formula>AND($A$1&lt;&gt;"",SEARCH("igual o menor",B118)&gt;0)</formula>
    </cfRule>
    <cfRule type="expression" dxfId="271" priority="19" stopIfTrue="1">
      <formula>AND($A$1&lt;&gt;"",SEARCH("en blanco",B118)&gt;0)</formula>
    </cfRule>
    <cfRule type="expression" dxfId="270" priority="20" stopIfTrue="1">
      <formula>AND($A$1&lt;&gt;"",SEARCH("no puede registrar",B118)&gt;0)</formula>
    </cfRule>
    <cfRule type="expression" dxfId="269" priority="21" stopIfTrue="1">
      <formula>AND($A$1&lt;&gt;"",SUM(B118)&gt;0)</formula>
    </cfRule>
    <cfRule type="expression" dxfId="268" priority="22" stopIfTrue="1">
      <formula>AND($A$1&lt;&gt;"",SEARCH("la pregunta",B118)&gt;0)</formula>
    </cfRule>
  </conditionalFormatting>
  <conditionalFormatting sqref="C1316:AD1316">
    <cfRule type="expression" dxfId="267" priority="46">
      <formula>$C$26&lt;&gt;1</formula>
    </cfRule>
  </conditionalFormatting>
  <conditionalFormatting sqref="D95:N115">
    <cfRule type="expression" dxfId="266" priority="62" stopIfTrue="1">
      <formula>ISNUMBER(SEARCH(" " &amp; D95 &amp; " ", " " &amp; SUBSTITUTE($AU$117, " / ", " ") &amp; " "))</formula>
    </cfRule>
  </conditionalFormatting>
  <conditionalFormatting sqref="D143:AD717">
    <cfRule type="expression" dxfId="265" priority="50">
      <formula>$D143=""</formula>
    </cfRule>
    <cfRule type="expression" dxfId="264" priority="51">
      <formula>$AC$136=""</formula>
    </cfRule>
  </conditionalFormatting>
  <conditionalFormatting sqref="D724:AD1298">
    <cfRule type="expression" dxfId="263" priority="48">
      <formula>$AC$136=""</formula>
    </cfRule>
    <cfRule type="expression" dxfId="262" priority="49">
      <formula>$D143=""</formula>
    </cfRule>
  </conditionalFormatting>
  <conditionalFormatting sqref="E1316:AD1316">
    <cfRule type="expression" dxfId="261" priority="47">
      <formula>$C$1316&gt;1</formula>
    </cfRule>
  </conditionalFormatting>
  <conditionalFormatting sqref="F119:AD119">
    <cfRule type="expression" dxfId="260" priority="61">
      <formula>AND(W88&gt;0,W88&lt;&gt;"NA",W88&lt;&gt;"NS",F119="")</formula>
    </cfRule>
    <cfRule type="expression" dxfId="259" priority="60">
      <formula>OR(W88=0,W88="NA",W88="NS")</formula>
    </cfRule>
  </conditionalFormatting>
  <conditionalFormatting sqref="M136:AA136">
    <cfRule type="expression" dxfId="258" priority="53">
      <formula>OR(B8="",C26&lt;&gt;1)</formula>
    </cfRule>
  </conditionalFormatting>
  <conditionalFormatting sqref="O26:AD26">
    <cfRule type="expression" dxfId="257" priority="59">
      <formula>$C$26&gt;1</formula>
    </cfRule>
  </conditionalFormatting>
  <conditionalFormatting sqref="O40:AD44">
    <cfRule type="expression" dxfId="256" priority="58">
      <formula>$C$26&lt;&gt;1</formula>
    </cfRule>
  </conditionalFormatting>
  <conditionalFormatting sqref="O95:AD116">
    <cfRule type="expression" dxfId="255" priority="56">
      <formula>$Q67="X"</formula>
    </cfRule>
    <cfRule type="expression" dxfId="254" priority="54">
      <formula>$C$26&lt;&gt;1</formula>
    </cfRule>
  </conditionalFormatting>
  <conditionalFormatting sqref="Q67:AD88">
    <cfRule type="expression" dxfId="253" priority="55">
      <formula>$C$26&lt;&gt;1</formula>
    </cfRule>
  </conditionalFormatting>
  <conditionalFormatting sqref="T67:AD88">
    <cfRule type="expression" dxfId="252" priority="57">
      <formula>$Q67="X"</formula>
    </cfRule>
  </conditionalFormatting>
  <conditionalFormatting sqref="AC136:AD136">
    <cfRule type="expression" dxfId="251" priority="52">
      <formula>OR(B8="",C26&lt;&gt;1)</formula>
    </cfRule>
  </conditionalFormatting>
  <conditionalFormatting sqref="AF119">
    <cfRule type="expression" dxfId="250" priority="40" stopIfTrue="1">
      <formula>AND($A$1&lt;&gt;"",SEARCH("en blanco",AF119)&gt;0)</formula>
    </cfRule>
    <cfRule type="expression" dxfId="249" priority="41" stopIfTrue="1">
      <formula>AND($A$1&lt;&gt;"",SEARCH("no puede registrar",AF119)&gt;0)</formula>
    </cfRule>
    <cfRule type="expression" dxfId="248" priority="42" stopIfTrue="1">
      <formula>AND($A$1&lt;&gt;"",SUM(AF119)&gt;0)</formula>
    </cfRule>
    <cfRule type="expression" dxfId="247" priority="43" stopIfTrue="1">
      <formula>AND($A$1&lt;&gt;"",SEARCH("la pregunta",AF119)&gt;0)</formula>
    </cfRule>
    <cfRule type="expression" dxfId="246" priority="30" stopIfTrue="1">
      <formula>AND($A$1&lt;&gt;"",SEARCH("igual o mayor",AF119)&gt;0)</formula>
    </cfRule>
    <cfRule type="expression" dxfId="245" priority="31" stopIfTrue="1">
      <formula>AND($A$1&lt;&gt;"",SEARCH("igual o menor",AF119)&gt;0)</formula>
    </cfRule>
    <cfRule type="expression" dxfId="244" priority="32" stopIfTrue="1">
      <formula>AND($A$1&lt;&gt;"",SEARCH("pase a la pregunta",AF119)&gt;0)</formula>
    </cfRule>
    <cfRule type="expression" dxfId="243" priority="33" stopIfTrue="1">
      <formula>AND($A$1&lt;&gt;"",SEARCH("en blanco",AF119)&gt;0)</formula>
    </cfRule>
    <cfRule type="expression" dxfId="242" priority="34" stopIfTrue="1">
      <formula>AND($A$1&lt;&gt;"",SEARCH("no puede registrar",AF119)&gt;0)</formula>
    </cfRule>
    <cfRule type="expression" dxfId="241" priority="35" stopIfTrue="1">
      <formula>AND($A$1&lt;&gt;"",SUM(AF119)&gt;0)</formula>
    </cfRule>
    <cfRule type="expression" dxfId="240" priority="36" stopIfTrue="1">
      <formula>AND($A$1&lt;&gt;"",SEARCH("la pregunta",AF119)&gt;0)</formula>
    </cfRule>
    <cfRule type="expression" dxfId="239" priority="37" stopIfTrue="1">
      <formula>AND($A$1&lt;&gt;"",SEARCH("igual o mayor",AF119)&gt;0)</formula>
    </cfRule>
    <cfRule type="expression" dxfId="238" priority="38" stopIfTrue="1">
      <formula>AND($A$1&lt;&gt;"",SEARCH("igual o menor",AF119)&gt;0)</formula>
    </cfRule>
    <cfRule type="expression" dxfId="237" priority="39" stopIfTrue="1">
      <formula>AND($A$1&lt;&gt;"",SEARCH("pase a la pregunta",AF119)&gt;0)</formula>
    </cfRule>
  </conditionalFormatting>
  <conditionalFormatting sqref="AS117:AS137">
    <cfRule type="expression" dxfId="236" priority="5" stopIfTrue="1">
      <formula>AND($A$1&lt;&gt;"",SEARCH("en blanco",AS117)&gt;0)</formula>
    </cfRule>
    <cfRule type="expression" dxfId="235" priority="4" stopIfTrue="1">
      <formula>AND($A$1&lt;&gt;"",SEARCH("pase a la pregunta",AS117)&gt;0)</formula>
    </cfRule>
    <cfRule type="expression" dxfId="234" priority="3" stopIfTrue="1">
      <formula>AND($A$1&lt;&gt;"",SEARCH("igual o menor",AS117)&gt;0)</formula>
    </cfRule>
    <cfRule type="expression" dxfId="233" priority="10" stopIfTrue="1">
      <formula>AND($A$1&lt;&gt;"",SEARCH("igual o menor",AS117)&gt;0)</formula>
    </cfRule>
    <cfRule type="expression" dxfId="232" priority="15" stopIfTrue="1">
      <formula>AND($A$1&lt;&gt;"",SEARCH("la pregunta",AS117)&gt;0)</formula>
    </cfRule>
    <cfRule type="expression" dxfId="231" priority="2" stopIfTrue="1">
      <formula>AND($A$1&lt;&gt;"",SEARCH("igual o mayor",AS117)&gt;0)</formula>
    </cfRule>
    <cfRule type="expression" dxfId="230" priority="14" stopIfTrue="1">
      <formula>AND($A$1&lt;&gt;"",SUM(AS117)&gt;0)</formula>
    </cfRule>
    <cfRule type="expression" dxfId="229" priority="13" stopIfTrue="1">
      <formula>AND($A$1&lt;&gt;"",SEARCH("no puede registrar",AS117)&gt;0)</formula>
    </cfRule>
    <cfRule type="expression" dxfId="228" priority="12" stopIfTrue="1">
      <formula>AND($A$1&lt;&gt;"",SEARCH("en blanco",AS117)&gt;0)</formula>
    </cfRule>
    <cfRule type="expression" dxfId="227" priority="11" stopIfTrue="1">
      <formula>AND($A$1&lt;&gt;"",SEARCH("pase a la pregunta",AS117)&gt;0)</formula>
    </cfRule>
    <cfRule type="expression" dxfId="226" priority="9" stopIfTrue="1">
      <formula>AND($A$1&lt;&gt;"",SEARCH("igual o mayor",AS117)&gt;0)</formula>
    </cfRule>
    <cfRule type="expression" dxfId="225" priority="8" stopIfTrue="1">
      <formula>AND($A$1&lt;&gt;"",SEARCH("la pregunta",AS117)&gt;0)</formula>
    </cfRule>
    <cfRule type="expression" dxfId="224" priority="7" stopIfTrue="1">
      <formula>AND($A$1&lt;&gt;"",SUM(AS117)&gt;0)</formula>
    </cfRule>
    <cfRule type="expression" dxfId="223" priority="6" stopIfTrue="1">
      <formula>AND($A$1&lt;&gt;"",SEARCH("no puede registrar",AS117)&gt;0)</formula>
    </cfRule>
  </conditionalFormatting>
  <dataValidations disablePrompts="1" count="2">
    <dataValidation type="list" allowBlank="1" showErrorMessage="1" errorTitle="Datos incorrectos" error="Los datos ingresados no son correctos, revise las opciones disponibles" sqref="C26 C1316">
      <formula1>"1,2,9"</formula1>
    </dataValidation>
    <dataValidation type="list" allowBlank="1" showInputMessage="1" showErrorMessage="1" sqref="Q67:S88">
      <formula1>"X"</formula1>
    </dataValidation>
  </dataValidations>
  <hyperlinks>
    <hyperlink ref="AA7" location="Índice!B35"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2 Sección XI
Cuestionario</oddHeader>
    <oddFooter>&amp;LCenso Nacional de Gobiernos Estatales 2026&amp;R&amp;P de &amp;N</oddFooter>
  </headerFooter>
  <rowBreaks count="1" manualBreakCount="1">
    <brk id="35" max="3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AH35"/>
  <sheetViews>
    <sheetView showGridLines="0" view="pageBreakPreview" zoomScale="120" zoomScaleNormal="100" zoomScaleSheetLayoutView="120" workbookViewId="0"/>
  </sheetViews>
  <sheetFormatPr baseColWidth="10" defaultColWidth="0" defaultRowHeight="15" customHeight="1" zeroHeight="1"/>
  <cols>
    <col min="1" max="1" width="5.625" style="4" customWidth="1"/>
    <col min="2" max="30" width="3.625" style="4" customWidth="1"/>
    <col min="31" max="31" width="5.5" style="4" customWidth="1"/>
    <col min="32" max="16384" width="13.625" style="4" hidden="1"/>
  </cols>
  <sheetData>
    <row r="1" spans="1:31" ht="173.25" customHeight="1">
      <c r="A1" s="609"/>
      <c r="B1" s="619" t="s">
        <v>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14"/>
    </row>
    <row r="2" spans="1:31" ht="15" customHeight="1">
      <c r="A2" s="61"/>
      <c r="AE2" s="14"/>
    </row>
    <row r="3" spans="1:31" ht="45" customHeight="1">
      <c r="A3" s="61"/>
      <c r="B3" s="622" t="s">
        <v>1</v>
      </c>
      <c r="C3" s="736"/>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c r="AE3" s="14"/>
    </row>
    <row r="4" spans="1:31" ht="15" customHeight="1">
      <c r="A4" s="61"/>
      <c r="B4" s="6"/>
      <c r="C4" s="6"/>
      <c r="D4" s="6"/>
      <c r="E4" s="6"/>
      <c r="F4" s="6"/>
      <c r="G4" s="6"/>
      <c r="H4" s="6"/>
      <c r="I4" s="6"/>
      <c r="J4" s="6"/>
      <c r="K4" s="6"/>
      <c r="L4" s="6"/>
      <c r="M4" s="6"/>
      <c r="N4" s="6"/>
      <c r="O4" s="6"/>
      <c r="P4" s="6"/>
      <c r="Q4" s="6"/>
      <c r="R4" s="6"/>
      <c r="S4" s="6"/>
      <c r="T4" s="6"/>
      <c r="U4" s="6"/>
      <c r="V4" s="6"/>
      <c r="W4" s="6"/>
      <c r="X4" s="6"/>
      <c r="Y4" s="6"/>
      <c r="Z4" s="6"/>
      <c r="AA4" s="6"/>
      <c r="AB4" s="6"/>
      <c r="AC4" s="6"/>
      <c r="AD4" s="6"/>
      <c r="AE4" s="14"/>
    </row>
    <row r="5" spans="1:31" ht="45" customHeight="1">
      <c r="A5" s="61"/>
      <c r="B5" s="913" t="s">
        <v>35</v>
      </c>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14"/>
    </row>
    <row r="6" spans="1:31" ht="15" customHeight="1">
      <c r="A6" s="61"/>
      <c r="B6" s="6"/>
      <c r="C6" s="6"/>
      <c r="D6" s="6"/>
      <c r="E6" s="6"/>
      <c r="F6" s="6"/>
      <c r="G6" s="6"/>
      <c r="H6" s="6"/>
      <c r="I6" s="6"/>
      <c r="J6" s="6"/>
      <c r="K6" s="6"/>
      <c r="L6" s="6"/>
      <c r="M6" s="6"/>
      <c r="N6" s="6"/>
      <c r="O6" s="6"/>
      <c r="P6" s="6"/>
      <c r="Q6" s="6"/>
      <c r="R6" s="6"/>
      <c r="S6" s="6"/>
      <c r="T6" s="6"/>
      <c r="U6" s="6"/>
      <c r="V6" s="6"/>
      <c r="W6" s="6"/>
      <c r="X6" s="6"/>
      <c r="Y6" s="6"/>
      <c r="Z6" s="6"/>
      <c r="AA6" s="6"/>
      <c r="AB6" s="6"/>
      <c r="AC6" s="6"/>
      <c r="AD6" s="6"/>
      <c r="AE6" s="14"/>
    </row>
    <row r="7" spans="1:31" ht="15" customHeight="1" thickBot="1">
      <c r="A7" s="61"/>
      <c r="B7" s="3" t="s">
        <v>3</v>
      </c>
      <c r="C7" s="53"/>
      <c r="D7" s="53"/>
      <c r="E7" s="53"/>
      <c r="F7" s="53"/>
      <c r="G7" s="53"/>
      <c r="H7" s="53"/>
      <c r="I7" s="53"/>
      <c r="J7" s="53"/>
      <c r="K7" s="53"/>
      <c r="L7" s="53"/>
      <c r="M7" s="8"/>
      <c r="N7" s="3" t="s">
        <v>4</v>
      </c>
      <c r="O7" s="8"/>
      <c r="AA7" s="684" t="s">
        <v>2</v>
      </c>
      <c r="AB7" s="736"/>
      <c r="AC7" s="736"/>
      <c r="AD7" s="736"/>
      <c r="AE7" s="14"/>
    </row>
    <row r="8" spans="1:31" ht="15" customHeight="1" thickBot="1">
      <c r="A8" s="61"/>
      <c r="B8" s="623" t="str">
        <f>IF(Presentación!B8="","",Presentación!B8)</f>
        <v>Veracruz de Ignacio de la Llave</v>
      </c>
      <c r="C8" s="625"/>
      <c r="D8" s="625"/>
      <c r="E8" s="625"/>
      <c r="F8" s="625"/>
      <c r="G8" s="625"/>
      <c r="H8" s="625"/>
      <c r="I8" s="625"/>
      <c r="J8" s="625"/>
      <c r="K8" s="625"/>
      <c r="L8" s="624"/>
      <c r="M8" s="55"/>
      <c r="N8" s="623" t="str">
        <f>IF(Presentación!N8="","",Presentación!N8)</f>
        <v>230</v>
      </c>
      <c r="O8" s="624"/>
      <c r="P8" s="34"/>
      <c r="Q8" s="119"/>
      <c r="R8" s="119"/>
      <c r="S8" s="119"/>
      <c r="T8" s="119"/>
      <c r="U8" s="119"/>
      <c r="V8" s="119"/>
      <c r="W8" s="119"/>
      <c r="X8" s="119"/>
      <c r="Y8" s="119"/>
      <c r="Z8" s="119"/>
      <c r="AA8" s="119"/>
      <c r="AB8" s="34"/>
      <c r="AC8" s="119"/>
      <c r="AD8" s="54"/>
      <c r="AE8" s="14"/>
    </row>
    <row r="9" spans="1:31" ht="15" customHeight="1" thickBot="1">
      <c r="A9" s="61"/>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row>
    <row r="10" spans="1:31" ht="15" customHeight="1" thickBot="1">
      <c r="A10" s="58"/>
      <c r="B10" s="878" t="s">
        <v>7447</v>
      </c>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6"/>
      <c r="AE10" s="14"/>
    </row>
    <row r="11" spans="1:31" ht="15" customHeight="1">
      <c r="A11" s="61"/>
      <c r="B11" s="778" t="s">
        <v>5546</v>
      </c>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c r="AB11" s="773"/>
      <c r="AC11" s="773"/>
      <c r="AD11" s="779"/>
      <c r="AE11" s="5"/>
    </row>
    <row r="12" spans="1:31" ht="24" customHeight="1">
      <c r="A12" s="61"/>
      <c r="B12" s="103"/>
      <c r="C12" s="872" t="s">
        <v>7448</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784"/>
      <c r="AE12" s="5"/>
    </row>
    <row r="13" spans="1:31" ht="24" customHeight="1">
      <c r="A13" s="61"/>
      <c r="B13" s="103"/>
      <c r="C13" s="783" t="s">
        <v>5087</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784"/>
      <c r="AE13" s="5"/>
    </row>
    <row r="14" spans="1:31" ht="36" customHeight="1">
      <c r="A14" s="477"/>
      <c r="B14" s="461"/>
      <c r="C14" s="715" t="s">
        <v>7449</v>
      </c>
      <c r="D14" s="736"/>
      <c r="E14" s="736"/>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c r="AD14" s="689"/>
    </row>
    <row r="15" spans="1:31" ht="24" customHeight="1">
      <c r="A15" s="477"/>
      <c r="B15" s="64"/>
      <c r="C15" s="715" t="s">
        <v>7450</v>
      </c>
      <c r="D15" s="736"/>
      <c r="E15" s="736"/>
      <c r="F15" s="736"/>
      <c r="G15" s="736"/>
      <c r="H15" s="736"/>
      <c r="I15" s="736"/>
      <c r="J15" s="736"/>
      <c r="K15" s="736"/>
      <c r="L15" s="736"/>
      <c r="M15" s="736"/>
      <c r="N15" s="736"/>
      <c r="O15" s="736"/>
      <c r="P15" s="736"/>
      <c r="Q15" s="736"/>
      <c r="R15" s="736"/>
      <c r="S15" s="736"/>
      <c r="T15" s="736"/>
      <c r="U15" s="736"/>
      <c r="V15" s="736"/>
      <c r="W15" s="736"/>
      <c r="X15" s="736"/>
      <c r="Y15" s="736"/>
      <c r="Z15" s="736"/>
      <c r="AA15" s="736"/>
      <c r="AB15" s="736"/>
      <c r="AC15" s="736"/>
      <c r="AD15" s="689"/>
    </row>
    <row r="16" spans="1:31" ht="36" customHeight="1">
      <c r="A16" s="61"/>
      <c r="B16" s="105"/>
      <c r="C16" s="715" t="s">
        <v>5475</v>
      </c>
      <c r="D16" s="736"/>
      <c r="E16" s="736"/>
      <c r="F16" s="736"/>
      <c r="G16" s="736"/>
      <c r="H16" s="736"/>
      <c r="I16" s="736"/>
      <c r="J16" s="736"/>
      <c r="K16" s="736"/>
      <c r="L16" s="736"/>
      <c r="M16" s="736"/>
      <c r="N16" s="736"/>
      <c r="O16" s="736"/>
      <c r="P16" s="736"/>
      <c r="Q16" s="736"/>
      <c r="R16" s="736"/>
      <c r="S16" s="736"/>
      <c r="T16" s="736"/>
      <c r="U16" s="736"/>
      <c r="V16" s="736"/>
      <c r="W16" s="736"/>
      <c r="X16" s="736"/>
      <c r="Y16" s="736"/>
      <c r="Z16" s="736"/>
      <c r="AA16" s="736"/>
      <c r="AB16" s="736"/>
      <c r="AC16" s="736"/>
      <c r="AD16" s="689"/>
      <c r="AE16" s="52"/>
    </row>
    <row r="17" spans="1:34" ht="48" customHeight="1">
      <c r="A17" s="61"/>
      <c r="B17" s="64"/>
      <c r="C17" s="715" t="s">
        <v>5476</v>
      </c>
      <c r="D17" s="736"/>
      <c r="E17" s="736"/>
      <c r="F17" s="736"/>
      <c r="G17" s="736"/>
      <c r="H17" s="736"/>
      <c r="I17" s="736"/>
      <c r="J17" s="736"/>
      <c r="K17" s="736"/>
      <c r="L17" s="736"/>
      <c r="M17" s="736"/>
      <c r="N17" s="736"/>
      <c r="O17" s="736"/>
      <c r="P17" s="736"/>
      <c r="Q17" s="736"/>
      <c r="R17" s="736"/>
      <c r="S17" s="736"/>
      <c r="T17" s="736"/>
      <c r="U17" s="736"/>
      <c r="V17" s="736"/>
      <c r="W17" s="736"/>
      <c r="X17" s="736"/>
      <c r="Y17" s="736"/>
      <c r="Z17" s="736"/>
      <c r="AA17" s="736"/>
      <c r="AB17" s="736"/>
      <c r="AC17" s="736"/>
      <c r="AD17" s="689"/>
      <c r="AE17" s="5"/>
    </row>
    <row r="18" spans="1:34" ht="15" customHeight="1">
      <c r="A18" s="61"/>
      <c r="B18" s="65"/>
      <c r="C18" s="918" t="s">
        <v>7451</v>
      </c>
      <c r="D18" s="912"/>
      <c r="E18" s="912"/>
      <c r="F18" s="912"/>
      <c r="G18" s="912"/>
      <c r="H18" s="912"/>
      <c r="I18" s="912"/>
      <c r="J18" s="912"/>
      <c r="K18" s="912"/>
      <c r="L18" s="912"/>
      <c r="M18" s="912"/>
      <c r="N18" s="912"/>
      <c r="O18" s="912"/>
      <c r="P18" s="912"/>
      <c r="Q18" s="912"/>
      <c r="R18" s="912"/>
      <c r="S18" s="912"/>
      <c r="T18" s="912"/>
      <c r="U18" s="912"/>
      <c r="V18" s="912"/>
      <c r="W18" s="912"/>
      <c r="X18" s="912"/>
      <c r="Y18" s="912"/>
      <c r="Z18" s="912"/>
      <c r="AA18" s="912"/>
      <c r="AB18" s="912"/>
      <c r="AC18" s="912"/>
      <c r="AD18" s="919"/>
      <c r="AE18" s="5"/>
    </row>
    <row r="19" spans="1:34" ht="15" customHeight="1">
      <c r="A19" s="7"/>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4" ht="24" customHeight="1">
      <c r="A20" s="7" t="s">
        <v>7452</v>
      </c>
      <c r="B20" s="743" t="s">
        <v>7453</v>
      </c>
      <c r="C20" s="736"/>
      <c r="D20" s="736"/>
      <c r="E20" s="736"/>
      <c r="F20" s="736"/>
      <c r="G20" s="736"/>
      <c r="H20" s="736"/>
      <c r="I20" s="736"/>
      <c r="J20" s="736"/>
      <c r="K20" s="736"/>
      <c r="L20" s="736"/>
      <c r="M20" s="736"/>
      <c r="N20" s="736"/>
      <c r="O20" s="736"/>
      <c r="P20" s="736"/>
      <c r="Q20" s="736"/>
      <c r="R20" s="736"/>
      <c r="S20" s="736"/>
      <c r="T20" s="736"/>
      <c r="U20" s="736"/>
      <c r="V20" s="736"/>
      <c r="W20" s="736"/>
      <c r="X20" s="736"/>
      <c r="Y20" s="736"/>
      <c r="Z20" s="736"/>
      <c r="AA20" s="736"/>
      <c r="AB20" s="736"/>
      <c r="AC20" s="736"/>
      <c r="AD20" s="736"/>
      <c r="AE20" s="14"/>
    </row>
    <row r="21" spans="1:34" ht="24" customHeight="1">
      <c r="A21" s="21"/>
      <c r="B21" s="86"/>
      <c r="C21" s="742" t="s">
        <v>7454</v>
      </c>
      <c r="D21" s="736"/>
      <c r="E21" s="736"/>
      <c r="F21" s="736"/>
      <c r="G21" s="736"/>
      <c r="H21" s="736"/>
      <c r="I21" s="736"/>
      <c r="J21" s="736"/>
      <c r="K21" s="736"/>
      <c r="L21" s="736"/>
      <c r="M21" s="736"/>
      <c r="N21" s="736"/>
      <c r="O21" s="736"/>
      <c r="P21" s="736"/>
      <c r="Q21" s="736"/>
      <c r="R21" s="736"/>
      <c r="S21" s="736"/>
      <c r="T21" s="736"/>
      <c r="U21" s="736"/>
      <c r="V21" s="736"/>
      <c r="W21" s="736"/>
      <c r="X21" s="736"/>
      <c r="Y21" s="736"/>
      <c r="Z21" s="736"/>
      <c r="AA21" s="736"/>
      <c r="AB21" s="736"/>
      <c r="AC21" s="736"/>
      <c r="AD21" s="736"/>
    </row>
    <row r="22" spans="1:34" ht="24" customHeight="1">
      <c r="A22" s="21"/>
      <c r="B22" s="86"/>
      <c r="C22" s="758" t="s">
        <v>7455</v>
      </c>
      <c r="D22" s="736"/>
      <c r="E22" s="736"/>
      <c r="F22" s="736"/>
      <c r="G22" s="736"/>
      <c r="H22" s="736"/>
      <c r="I22" s="736"/>
      <c r="J22" s="736"/>
      <c r="K22" s="736"/>
      <c r="L22" s="736"/>
      <c r="M22" s="736"/>
      <c r="N22" s="736"/>
      <c r="O22" s="736"/>
      <c r="P22" s="736"/>
      <c r="Q22" s="736"/>
      <c r="R22" s="736"/>
      <c r="S22" s="736"/>
      <c r="T22" s="736"/>
      <c r="U22" s="736"/>
      <c r="V22" s="736"/>
      <c r="W22" s="736"/>
      <c r="X22" s="736"/>
      <c r="Y22" s="736"/>
      <c r="Z22" s="736"/>
      <c r="AA22" s="736"/>
      <c r="AB22" s="736"/>
      <c r="AC22" s="736"/>
      <c r="AD22" s="736"/>
    </row>
    <row r="23" spans="1:34" ht="24" customHeight="1">
      <c r="A23" s="21"/>
      <c r="B23" s="86"/>
      <c r="C23" s="758" t="s">
        <v>7456</v>
      </c>
      <c r="D23" s="736"/>
      <c r="E23" s="736"/>
      <c r="F23" s="736"/>
      <c r="G23" s="736"/>
      <c r="H23" s="736"/>
      <c r="I23" s="736"/>
      <c r="J23" s="736"/>
      <c r="K23" s="736"/>
      <c r="L23" s="736"/>
      <c r="M23" s="736"/>
      <c r="N23" s="736"/>
      <c r="O23" s="736"/>
      <c r="P23" s="736"/>
      <c r="Q23" s="736"/>
      <c r="R23" s="736"/>
      <c r="S23" s="736"/>
      <c r="T23" s="736"/>
      <c r="U23" s="736"/>
      <c r="V23" s="736"/>
      <c r="W23" s="736"/>
      <c r="X23" s="736"/>
      <c r="Y23" s="736"/>
      <c r="Z23" s="736"/>
      <c r="AA23" s="736"/>
      <c r="AB23" s="736"/>
      <c r="AC23" s="736"/>
      <c r="AD23" s="736"/>
    </row>
    <row r="24" spans="1:34" ht="15" customHeight="1">
      <c r="A24" s="5"/>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row>
    <row r="25" spans="1:34" ht="24" customHeight="1">
      <c r="A25" s="5"/>
      <c r="C25" s="643" t="s">
        <v>7457</v>
      </c>
      <c r="D25" s="669"/>
      <c r="E25" s="669"/>
      <c r="F25" s="669"/>
      <c r="G25" s="669"/>
      <c r="H25" s="669"/>
      <c r="I25" s="669"/>
      <c r="J25" s="669"/>
      <c r="K25" s="669"/>
      <c r="L25" s="669"/>
      <c r="M25" s="669"/>
      <c r="N25" s="669"/>
      <c r="O25" s="669"/>
      <c r="P25" s="670"/>
      <c r="Q25" s="643" t="s">
        <v>5107</v>
      </c>
      <c r="R25" s="669"/>
      <c r="S25" s="669"/>
      <c r="T25" s="669"/>
      <c r="U25" s="669"/>
      <c r="V25" s="669"/>
      <c r="W25" s="669"/>
      <c r="X25" s="669"/>
      <c r="Y25" s="669"/>
      <c r="Z25" s="669"/>
      <c r="AA25" s="669"/>
      <c r="AB25" s="669"/>
      <c r="AC25" s="669"/>
      <c r="AD25" s="670"/>
      <c r="AG25" t="s">
        <v>5110</v>
      </c>
      <c r="AH25" t="s">
        <v>5905</v>
      </c>
    </row>
    <row r="26" spans="1:34" ht="15" customHeight="1">
      <c r="A26" s="405"/>
      <c r="B26" s="24"/>
      <c r="C26" s="671"/>
      <c r="D26" s="653"/>
      <c r="E26" s="653"/>
      <c r="F26" s="653"/>
      <c r="G26" s="653"/>
      <c r="H26" s="653"/>
      <c r="I26" s="653"/>
      <c r="J26" s="653"/>
      <c r="K26" s="653"/>
      <c r="L26" s="653"/>
      <c r="M26" s="653"/>
      <c r="N26" s="653"/>
      <c r="O26" s="653"/>
      <c r="P26" s="748"/>
      <c r="Q26" s="671"/>
      <c r="R26" s="653"/>
      <c r="S26" s="653"/>
      <c r="T26" s="653"/>
      <c r="U26" s="653"/>
      <c r="V26" s="653"/>
      <c r="W26" s="653"/>
      <c r="X26" s="653"/>
      <c r="Y26" s="653"/>
      <c r="Z26" s="653"/>
      <c r="AA26" s="653"/>
      <c r="AB26" s="653"/>
      <c r="AC26" s="653"/>
      <c r="AD26" s="748"/>
      <c r="AE26" s="24"/>
      <c r="AG26" s="396">
        <f>IF(C26=1,IF(COUNTA(Q26:AD26)=1,0,1),IF(C26="",IF(COUNTA(Q26:AD26)&gt;0,1,0),0))</f>
        <v>0</v>
      </c>
      <c r="AH26" s="396">
        <f>IF(C26&gt;1,IF(COUNTA(Q26:AD26)=0,0,1),0)</f>
        <v>0</v>
      </c>
    </row>
    <row r="27" spans="1:34" ht="15" customHeight="1">
      <c r="A27" s="405"/>
      <c r="B27" s="86"/>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24"/>
    </row>
    <row r="28" spans="1:34" ht="24" customHeight="1">
      <c r="A28" s="5"/>
      <c r="B28" s="86"/>
      <c r="C28" s="735" t="s">
        <v>5120</v>
      </c>
      <c r="D28" s="736"/>
      <c r="E28" s="736"/>
      <c r="F28" s="736"/>
      <c r="G28" s="736"/>
      <c r="H28" s="736"/>
      <c r="I28" s="736"/>
      <c r="J28" s="736"/>
      <c r="K28" s="736"/>
      <c r="L28" s="736"/>
      <c r="M28" s="736"/>
      <c r="N28" s="736"/>
      <c r="O28" s="736"/>
      <c r="P28" s="736"/>
      <c r="Q28" s="736"/>
      <c r="R28" s="736"/>
      <c r="S28" s="736"/>
      <c r="T28" s="736"/>
      <c r="U28" s="736"/>
      <c r="V28" s="736"/>
      <c r="W28" s="736"/>
      <c r="X28" s="736"/>
      <c r="Y28" s="736"/>
      <c r="Z28" s="736"/>
      <c r="AA28" s="736"/>
      <c r="AB28" s="736"/>
      <c r="AC28" s="736"/>
      <c r="AD28" s="736"/>
    </row>
    <row r="29" spans="1:34" ht="60" customHeight="1">
      <c r="A29" s="5"/>
      <c r="B29" s="86"/>
      <c r="C29" s="747"/>
      <c r="D29" s="653"/>
      <c r="E29" s="653"/>
      <c r="F29" s="653"/>
      <c r="G29" s="653"/>
      <c r="H29" s="653"/>
      <c r="I29" s="653"/>
      <c r="J29" s="653"/>
      <c r="K29" s="653"/>
      <c r="L29" s="653"/>
      <c r="M29" s="653"/>
      <c r="N29" s="653"/>
      <c r="O29" s="653"/>
      <c r="P29" s="653"/>
      <c r="Q29" s="653"/>
      <c r="R29" s="653"/>
      <c r="S29" s="653"/>
      <c r="T29" s="653"/>
      <c r="U29" s="653"/>
      <c r="V29" s="653"/>
      <c r="W29" s="653"/>
      <c r="X29" s="653"/>
      <c r="Y29" s="653"/>
      <c r="Z29" s="653"/>
      <c r="AA29" s="653"/>
      <c r="AB29" s="653"/>
      <c r="AC29" s="653"/>
      <c r="AD29" s="748"/>
      <c r="AE29" s="76"/>
    </row>
    <row r="30" spans="1:34" ht="15" customHeight="1">
      <c r="B30" s="946" t="str">
        <f>IF(AG26=0,"","Favor de ingresar toda la información requerida en la pregunta")</f>
        <v/>
      </c>
      <c r="C30" s="946"/>
      <c r="D30" s="946"/>
      <c r="E30" s="946"/>
      <c r="F30" s="946"/>
      <c r="G30" s="946"/>
      <c r="H30" s="946"/>
      <c r="I30" s="946"/>
      <c r="J30" s="946"/>
      <c r="K30" s="946"/>
      <c r="L30" s="946"/>
      <c r="M30" s="946"/>
      <c r="N30" s="946"/>
      <c r="O30" s="946"/>
      <c r="P30" s="946"/>
      <c r="Q30" s="946"/>
      <c r="R30" s="946"/>
      <c r="S30" s="946"/>
      <c r="T30" s="946"/>
      <c r="U30" s="946"/>
      <c r="V30" s="946"/>
      <c r="W30" s="946"/>
      <c r="X30" s="946"/>
      <c r="Y30" s="946"/>
      <c r="Z30" s="946"/>
      <c r="AA30" s="946"/>
      <c r="AB30" s="946"/>
      <c r="AC30" s="946"/>
      <c r="AD30" s="946"/>
      <c r="AE30" s="946"/>
    </row>
    <row r="31" spans="1:34" ht="15" customHeight="1">
      <c r="B31" s="1001" t="str">
        <f>IF(COUNTIF(Q26,"NS")&lt;&gt;0,"Alerta: debido a que cuenta con registros NS, debe proporcionar una justificación en el area de comentarios al final de la pregunta","")</f>
        <v/>
      </c>
      <c r="C31" s="1001"/>
      <c r="D31" s="1001"/>
      <c r="E31" s="1001"/>
      <c r="F31" s="1001"/>
      <c r="G31" s="1001"/>
      <c r="H31" s="1001"/>
      <c r="I31" s="1001"/>
      <c r="J31" s="1001"/>
      <c r="K31" s="1001"/>
      <c r="L31" s="1001"/>
      <c r="M31" s="1001"/>
      <c r="N31" s="1001"/>
      <c r="O31" s="1001"/>
      <c r="P31" s="1001"/>
      <c r="Q31" s="1001"/>
      <c r="R31" s="1001"/>
      <c r="S31" s="1001"/>
      <c r="T31" s="1001"/>
      <c r="U31" s="1001"/>
      <c r="V31" s="1001"/>
      <c r="W31" s="1001"/>
      <c r="X31" s="1001"/>
      <c r="Y31" s="1001"/>
      <c r="Z31" s="1001"/>
      <c r="AA31" s="1001"/>
      <c r="AB31" s="1001"/>
      <c r="AC31" s="1001"/>
      <c r="AD31" s="1001"/>
      <c r="AE31" s="1001"/>
    </row>
    <row r="32" spans="1:34" ht="15" customHeight="1">
      <c r="B32" s="880" t="str">
        <f>IF(AH26&gt;0,"Revise la información capturada, ya que tiene datos ingresados en celdas que están sombreadas","")</f>
        <v/>
      </c>
      <c r="C32" s="880"/>
      <c r="D32" s="880"/>
      <c r="E32" s="880"/>
      <c r="F32" s="880"/>
      <c r="G32" s="880"/>
      <c r="H32" s="880"/>
      <c r="I32" s="880"/>
      <c r="J32" s="880"/>
      <c r="K32" s="880"/>
      <c r="L32" s="880"/>
      <c r="M32" s="880"/>
      <c r="N32" s="880"/>
      <c r="O32" s="880"/>
      <c r="P32" s="880"/>
      <c r="Q32" s="880"/>
      <c r="R32" s="880"/>
      <c r="S32" s="880"/>
      <c r="T32" s="880"/>
      <c r="U32" s="880"/>
      <c r="V32" s="880"/>
      <c r="W32" s="880"/>
      <c r="X32" s="880"/>
      <c r="Y32" s="880"/>
      <c r="Z32" s="880"/>
      <c r="AA32" s="880"/>
      <c r="AB32" s="880"/>
      <c r="AC32" s="880"/>
      <c r="AD32" s="880"/>
      <c r="AE32" s="880"/>
    </row>
    <row r="33" ht="15" customHeight="1"/>
    <row r="34" ht="15" customHeight="1"/>
    <row r="35" ht="15" customHeight="1"/>
  </sheetData>
  <sheetProtection algorithmName="SHA-512" hashValue="Y8ZZS9huolAsl1Jy8/fpCUJEi2iqlnZ9zBhL5oDublkYob6aXA8wNYETZNfliXYZ6+iGrJ7QBB27h8FBeKEEFw==" saltValue="FkFJffpq8W8/qLfuEn0owA==" spinCount="100000" sheet="1" objects="1" scenarios="1"/>
  <mergeCells count="28">
    <mergeCell ref="B30:AE30"/>
    <mergeCell ref="B32:AE32"/>
    <mergeCell ref="B5:AD5"/>
    <mergeCell ref="C21:AD21"/>
    <mergeCell ref="Q25:AD25"/>
    <mergeCell ref="C17:AD17"/>
    <mergeCell ref="C23:AD23"/>
    <mergeCell ref="N8:O8"/>
    <mergeCell ref="B11:AD11"/>
    <mergeCell ref="B8:L8"/>
    <mergeCell ref="C25:P25"/>
    <mergeCell ref="C18:AD18"/>
    <mergeCell ref="Q26:AD26"/>
    <mergeCell ref="C15:AD15"/>
    <mergeCell ref="B31:AE31"/>
    <mergeCell ref="C12:AD12"/>
    <mergeCell ref="B1:AD1"/>
    <mergeCell ref="C14:AD14"/>
    <mergeCell ref="B10:AD10"/>
    <mergeCell ref="C29:AD29"/>
    <mergeCell ref="C16:AD16"/>
    <mergeCell ref="C22:AD22"/>
    <mergeCell ref="AA7:AD7"/>
    <mergeCell ref="B20:AD20"/>
    <mergeCell ref="B3:AD3"/>
    <mergeCell ref="C26:P26"/>
    <mergeCell ref="C28:AD28"/>
    <mergeCell ref="C13:AD13"/>
  </mergeCells>
  <conditionalFormatting sqref="A1:XFD1048576">
    <cfRule type="expression" dxfId="222" priority="5" stopIfTrue="1">
      <formula>AND($A$1&lt;&gt;"",SEARCH("igual o mayor",A1)&gt;0)</formula>
    </cfRule>
    <cfRule type="expression" dxfId="221" priority="6" stopIfTrue="1">
      <formula>AND($A$1&lt;&gt;"",SEARCH("igual o menor",A1)&gt;0)</formula>
    </cfRule>
    <cfRule type="expression" dxfId="220" priority="7" stopIfTrue="1">
      <formula>AND($A$1&lt;&gt;"",SEARCH("pase a la pregunta",A1)&gt;0)</formula>
    </cfRule>
    <cfRule type="expression" dxfId="219" priority="8" stopIfTrue="1">
      <formula>AND($A$1&lt;&gt;"",SEARCH("en blanco",A1)&gt;0)</formula>
    </cfRule>
    <cfRule type="expression" dxfId="218" priority="9" stopIfTrue="1">
      <formula>AND($A$1&lt;&gt;"",SEARCH("no puede registrar",A1)&gt;0)</formula>
    </cfRule>
    <cfRule type="expression" dxfId="217" priority="10" stopIfTrue="1">
      <formula>AND($A$1&lt;&gt;"",SUM(A1)&gt;0)</formula>
    </cfRule>
    <cfRule type="expression" dxfId="216" priority="11" stopIfTrue="1">
      <formula>AND($A$1&lt;&gt;"",SEARCH("la pregunta",A1)&gt;0)</formula>
    </cfRule>
  </conditionalFormatting>
  <conditionalFormatting sqref="Q26:AD26">
    <cfRule type="expression" dxfId="215" priority="4">
      <formula>C26&gt;1</formula>
    </cfRule>
  </conditionalFormatting>
  <dataValidations disablePrompts="1" count="1">
    <dataValidation type="list" allowBlank="1" showErrorMessage="1" errorTitle="Datos incorrectos" error="Los datos ingresados no son correctos, revise las opciones disponibles" sqref="C26">
      <formula1>"1,2,3,9"</formula1>
    </dataValidation>
  </dataValidations>
  <hyperlinks>
    <hyperlink ref="AA7" location="Índice!B37"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2 Sección XII
Cuestionario</oddHeader>
    <oddFooter>&amp;LCenso Nacional de Gobiernos Estatales 2026&amp;R&amp;P de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FR1037"/>
  <sheetViews>
    <sheetView showGridLines="0" view="pageBreakPreview" zoomScale="120" zoomScaleNormal="100" zoomScaleSheetLayoutView="120" workbookViewId="0"/>
  </sheetViews>
  <sheetFormatPr baseColWidth="10" defaultColWidth="0" defaultRowHeight="15" customHeight="1" zeroHeight="1"/>
  <cols>
    <col min="1" max="1" width="5.625" style="4" customWidth="1"/>
    <col min="2" max="30" width="3.625" style="4" customWidth="1"/>
    <col min="31" max="31" width="5.625" style="4" customWidth="1"/>
    <col min="32" max="174" width="0" style="4" hidden="1" customWidth="1"/>
    <col min="175" max="16384" width="13.625" style="4" hidden="1"/>
  </cols>
  <sheetData>
    <row r="1" spans="1:30" ht="173.25" customHeight="1">
      <c r="A1" s="608"/>
      <c r="B1" s="619" t="s">
        <v>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row>
    <row r="2" spans="1:30" ht="15" customHeight="1">
      <c r="A2" s="5"/>
    </row>
    <row r="3" spans="1:30" ht="45" customHeight="1">
      <c r="A3" s="5"/>
      <c r="B3" s="622" t="s">
        <v>1</v>
      </c>
      <c r="C3" s="736"/>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row>
    <row r="4" spans="1:30" ht="15" customHeight="1">
      <c r="A4" s="5"/>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c r="A5" s="5"/>
      <c r="B5" s="622" t="s">
        <v>37</v>
      </c>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row>
    <row r="6" spans="1:30" ht="15" customHeight="1">
      <c r="A6" s="5"/>
      <c r="B6" s="6"/>
      <c r="C6" s="6"/>
      <c r="D6" s="6"/>
      <c r="E6" s="6"/>
      <c r="F6" s="6"/>
      <c r="G6" s="6"/>
      <c r="H6" s="6"/>
      <c r="I6" s="6"/>
      <c r="J6" s="6"/>
      <c r="K6" s="6"/>
      <c r="L6" s="6"/>
      <c r="M6" s="6"/>
      <c r="N6" s="6"/>
      <c r="O6" s="6"/>
      <c r="P6" s="6"/>
      <c r="Q6" s="6"/>
      <c r="R6" s="6"/>
      <c r="S6" s="6"/>
      <c r="T6" s="6"/>
      <c r="U6" s="6"/>
      <c r="V6" s="6"/>
      <c r="W6" s="6"/>
      <c r="X6" s="6"/>
      <c r="Y6" s="6"/>
      <c r="Z6" s="6"/>
      <c r="AA6" s="6"/>
      <c r="AB6" s="6"/>
      <c r="AC6" s="6"/>
      <c r="AD6" s="6"/>
    </row>
    <row r="7" spans="1:30" ht="15" customHeight="1" thickBot="1">
      <c r="A7" s="52"/>
      <c r="B7" s="3" t="s">
        <v>3</v>
      </c>
      <c r="C7" s="53"/>
      <c r="D7" s="53"/>
      <c r="E7" s="53"/>
      <c r="F7" s="53"/>
      <c r="G7" s="53"/>
      <c r="H7" s="53"/>
      <c r="I7" s="53"/>
      <c r="J7" s="53"/>
      <c r="K7" s="53"/>
      <c r="L7" s="53"/>
      <c r="M7" s="8"/>
      <c r="N7" s="3" t="s">
        <v>4</v>
      </c>
      <c r="O7" s="8"/>
      <c r="AA7" s="684" t="s">
        <v>2</v>
      </c>
      <c r="AB7" s="736"/>
      <c r="AC7" s="736"/>
      <c r="AD7" s="736"/>
    </row>
    <row r="8" spans="1:30" ht="15" customHeight="1" thickBot="1">
      <c r="A8" s="52"/>
      <c r="B8" s="623" t="str">
        <f>IF(Presentación!B8="","",Presentación!B8)</f>
        <v>Veracruz de Ignacio de la Llave</v>
      </c>
      <c r="C8" s="625"/>
      <c r="D8" s="625"/>
      <c r="E8" s="625"/>
      <c r="F8" s="625"/>
      <c r="G8" s="625"/>
      <c r="H8" s="625"/>
      <c r="I8" s="625"/>
      <c r="J8" s="625"/>
      <c r="K8" s="625"/>
      <c r="L8" s="624"/>
      <c r="M8" s="55"/>
      <c r="N8" s="623" t="str">
        <f>IF(Presentación!N8="","",Presentación!N8)</f>
        <v>230</v>
      </c>
      <c r="O8" s="624"/>
      <c r="P8" s="34"/>
      <c r="Q8" s="119"/>
      <c r="R8" s="119"/>
      <c r="S8" s="119"/>
      <c r="T8" s="119"/>
      <c r="U8" s="119"/>
      <c r="V8" s="119"/>
      <c r="W8" s="119"/>
      <c r="X8" s="119"/>
      <c r="Y8" s="119"/>
      <c r="Z8" s="119"/>
      <c r="AA8" s="119"/>
      <c r="AB8" s="34"/>
      <c r="AC8" s="119"/>
      <c r="AD8" s="54"/>
    </row>
    <row r="9" spans="1:30" ht="15" customHeight="1" thickBot="1">
      <c r="A9" s="5"/>
      <c r="B9" s="6"/>
      <c r="C9" s="6"/>
      <c r="D9" s="6"/>
      <c r="E9" s="6"/>
      <c r="F9" s="6"/>
      <c r="G9" s="6"/>
      <c r="H9" s="6"/>
      <c r="I9" s="6"/>
      <c r="J9" s="6"/>
      <c r="K9" s="6"/>
      <c r="L9" s="6"/>
      <c r="M9" s="6"/>
      <c r="N9" s="6"/>
      <c r="O9" s="6"/>
      <c r="P9" s="6"/>
      <c r="Q9" s="6"/>
      <c r="R9" s="6"/>
      <c r="S9" s="6"/>
      <c r="T9" s="6"/>
      <c r="U9" s="6"/>
      <c r="V9" s="6"/>
      <c r="W9" s="6"/>
      <c r="X9" s="6"/>
      <c r="Y9" s="6"/>
      <c r="Z9" s="6"/>
      <c r="AA9" s="6"/>
      <c r="AB9" s="6"/>
      <c r="AC9" s="6"/>
      <c r="AD9" s="6"/>
    </row>
    <row r="10" spans="1:30" ht="15" customHeight="1" thickBot="1">
      <c r="A10" s="58"/>
      <c r="B10" s="878" t="s">
        <v>7458</v>
      </c>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6"/>
    </row>
    <row r="11" spans="1:30" ht="15" customHeight="1">
      <c r="A11" s="5"/>
      <c r="B11" s="778" t="s">
        <v>5084</v>
      </c>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c r="AB11" s="773"/>
      <c r="AC11" s="773"/>
      <c r="AD11" s="779"/>
    </row>
    <row r="12" spans="1:30" ht="24" customHeight="1">
      <c r="A12" s="5"/>
      <c r="B12" s="56"/>
      <c r="C12" s="781" t="s">
        <v>5472</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689"/>
    </row>
    <row r="13" spans="1:30" ht="24" customHeight="1">
      <c r="A13" s="5"/>
      <c r="B13" s="56"/>
      <c r="C13" s="781" t="s">
        <v>5087</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689"/>
    </row>
    <row r="14" spans="1:30" ht="15" customHeight="1">
      <c r="A14" s="5"/>
      <c r="B14" s="56"/>
      <c r="C14" s="872" t="s">
        <v>7459</v>
      </c>
      <c r="D14" s="736"/>
      <c r="E14" s="736"/>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c r="AD14" s="784"/>
    </row>
    <row r="15" spans="1:30" ht="24" customHeight="1">
      <c r="A15" s="5"/>
      <c r="B15" s="56"/>
      <c r="C15" s="715" t="s">
        <v>7460</v>
      </c>
      <c r="D15" s="736"/>
      <c r="E15" s="736"/>
      <c r="F15" s="736"/>
      <c r="G15" s="736"/>
      <c r="H15" s="736"/>
      <c r="I15" s="736"/>
      <c r="J15" s="736"/>
      <c r="K15" s="736"/>
      <c r="L15" s="736"/>
      <c r="M15" s="736"/>
      <c r="N15" s="736"/>
      <c r="O15" s="736"/>
      <c r="P15" s="736"/>
      <c r="Q15" s="736"/>
      <c r="R15" s="736"/>
      <c r="S15" s="736"/>
      <c r="T15" s="736"/>
      <c r="U15" s="736"/>
      <c r="V15" s="736"/>
      <c r="W15" s="736"/>
      <c r="X15" s="736"/>
      <c r="Y15" s="736"/>
      <c r="Z15" s="736"/>
      <c r="AA15" s="736"/>
      <c r="AB15" s="736"/>
      <c r="AC15" s="736"/>
      <c r="AD15" s="689"/>
    </row>
    <row r="16" spans="1:30" ht="36" customHeight="1">
      <c r="A16" s="5"/>
      <c r="B16" s="56"/>
      <c r="C16" s="715" t="s">
        <v>5475</v>
      </c>
      <c r="D16" s="736"/>
      <c r="E16" s="736"/>
      <c r="F16" s="736"/>
      <c r="G16" s="736"/>
      <c r="H16" s="736"/>
      <c r="I16" s="736"/>
      <c r="J16" s="736"/>
      <c r="K16" s="736"/>
      <c r="L16" s="736"/>
      <c r="M16" s="736"/>
      <c r="N16" s="736"/>
      <c r="O16" s="736"/>
      <c r="P16" s="736"/>
      <c r="Q16" s="736"/>
      <c r="R16" s="736"/>
      <c r="S16" s="736"/>
      <c r="T16" s="736"/>
      <c r="U16" s="736"/>
      <c r="V16" s="736"/>
      <c r="W16" s="736"/>
      <c r="X16" s="736"/>
      <c r="Y16" s="736"/>
      <c r="Z16" s="736"/>
      <c r="AA16" s="736"/>
      <c r="AB16" s="736"/>
      <c r="AC16" s="736"/>
      <c r="AD16" s="689"/>
    </row>
    <row r="17" spans="1:34" ht="48" customHeight="1">
      <c r="A17" s="5"/>
      <c r="B17" s="56"/>
      <c r="C17" s="715" t="s">
        <v>5476</v>
      </c>
      <c r="D17" s="736"/>
      <c r="E17" s="736"/>
      <c r="F17" s="736"/>
      <c r="G17" s="736"/>
      <c r="H17" s="736"/>
      <c r="I17" s="736"/>
      <c r="J17" s="736"/>
      <c r="K17" s="736"/>
      <c r="L17" s="736"/>
      <c r="M17" s="736"/>
      <c r="N17" s="736"/>
      <c r="O17" s="736"/>
      <c r="P17" s="736"/>
      <c r="Q17" s="736"/>
      <c r="R17" s="736"/>
      <c r="S17" s="736"/>
      <c r="T17" s="736"/>
      <c r="U17" s="736"/>
      <c r="V17" s="736"/>
      <c r="W17" s="736"/>
      <c r="X17" s="736"/>
      <c r="Y17" s="736"/>
      <c r="Z17" s="736"/>
      <c r="AA17" s="736"/>
      <c r="AB17" s="736"/>
      <c r="AC17" s="736"/>
      <c r="AD17" s="689"/>
    </row>
    <row r="18" spans="1:34" ht="15" customHeight="1">
      <c r="A18" s="5"/>
      <c r="B18" s="57"/>
      <c r="C18" s="731" t="s">
        <v>5477</v>
      </c>
      <c r="D18" s="732"/>
      <c r="E18" s="732"/>
      <c r="F18" s="732"/>
      <c r="G18" s="732"/>
      <c r="H18" s="732"/>
      <c r="I18" s="732"/>
      <c r="J18" s="732"/>
      <c r="K18" s="732"/>
      <c r="L18" s="732"/>
      <c r="M18" s="732"/>
      <c r="N18" s="732"/>
      <c r="O18" s="732"/>
      <c r="P18" s="732"/>
      <c r="Q18" s="732"/>
      <c r="R18" s="732"/>
      <c r="S18" s="732"/>
      <c r="T18" s="732"/>
      <c r="U18" s="732"/>
      <c r="V18" s="732"/>
      <c r="W18" s="732"/>
      <c r="X18" s="732"/>
      <c r="Y18" s="732"/>
      <c r="Z18" s="732"/>
      <c r="AA18" s="732"/>
      <c r="AB18" s="732"/>
      <c r="AC18" s="732"/>
      <c r="AD18" s="733"/>
    </row>
    <row r="19" spans="1:34" ht="15" customHeight="1">
      <c r="A19" s="5"/>
      <c r="B19" s="1043" t="s">
        <v>5548</v>
      </c>
      <c r="C19" s="773"/>
      <c r="D19" s="773"/>
      <c r="E19" s="773"/>
      <c r="F19" s="773"/>
      <c r="G19" s="773"/>
      <c r="H19" s="773"/>
      <c r="I19" s="773"/>
      <c r="J19" s="773"/>
      <c r="K19" s="773"/>
      <c r="L19" s="773"/>
      <c r="M19" s="773"/>
      <c r="N19" s="773"/>
      <c r="O19" s="773"/>
      <c r="P19" s="773"/>
      <c r="Q19" s="773"/>
      <c r="R19" s="773"/>
      <c r="S19" s="773"/>
      <c r="T19" s="773"/>
      <c r="U19" s="773"/>
      <c r="V19" s="773"/>
      <c r="W19" s="773"/>
      <c r="X19" s="773"/>
      <c r="Y19" s="773"/>
      <c r="Z19" s="773"/>
      <c r="AA19" s="773"/>
      <c r="AB19" s="773"/>
      <c r="AC19" s="773"/>
      <c r="AD19" s="769"/>
    </row>
    <row r="20" spans="1:34" ht="36" customHeight="1">
      <c r="A20" s="5"/>
      <c r="B20" s="87"/>
      <c r="C20" s="715" t="s">
        <v>7461</v>
      </c>
      <c r="D20" s="736"/>
      <c r="E20" s="736"/>
      <c r="F20" s="736"/>
      <c r="G20" s="736"/>
      <c r="H20" s="736"/>
      <c r="I20" s="736"/>
      <c r="J20" s="736"/>
      <c r="K20" s="736"/>
      <c r="L20" s="736"/>
      <c r="M20" s="736"/>
      <c r="N20" s="736"/>
      <c r="O20" s="736"/>
      <c r="P20" s="736"/>
      <c r="Q20" s="736"/>
      <c r="R20" s="736"/>
      <c r="S20" s="736"/>
      <c r="T20" s="736"/>
      <c r="U20" s="736"/>
      <c r="V20" s="736"/>
      <c r="W20" s="736"/>
      <c r="X20" s="736"/>
      <c r="Y20" s="736"/>
      <c r="Z20" s="736"/>
      <c r="AA20" s="736"/>
      <c r="AB20" s="736"/>
      <c r="AC20" s="736"/>
      <c r="AD20" s="689"/>
    </row>
    <row r="21" spans="1:34" ht="48" customHeight="1">
      <c r="A21" s="5"/>
      <c r="B21" s="87"/>
      <c r="C21" s="781" t="s">
        <v>7462</v>
      </c>
      <c r="D21" s="736"/>
      <c r="E21" s="736"/>
      <c r="F21" s="736"/>
      <c r="G21" s="736"/>
      <c r="H21" s="736"/>
      <c r="I21" s="736"/>
      <c r="J21" s="736"/>
      <c r="K21" s="736"/>
      <c r="L21" s="736"/>
      <c r="M21" s="736"/>
      <c r="N21" s="736"/>
      <c r="O21" s="736"/>
      <c r="P21" s="736"/>
      <c r="Q21" s="736"/>
      <c r="R21" s="736"/>
      <c r="S21" s="736"/>
      <c r="T21" s="736"/>
      <c r="U21" s="736"/>
      <c r="V21" s="736"/>
      <c r="W21" s="736"/>
      <c r="X21" s="736"/>
      <c r="Y21" s="736"/>
      <c r="Z21" s="736"/>
      <c r="AA21" s="736"/>
      <c r="AB21" s="736"/>
      <c r="AC21" s="736"/>
      <c r="AD21" s="689"/>
    </row>
    <row r="22" spans="1:34" ht="36" customHeight="1">
      <c r="A22" s="5"/>
      <c r="B22" s="87"/>
      <c r="C22" s="781" t="s">
        <v>7463</v>
      </c>
      <c r="D22" s="736"/>
      <c r="E22" s="736"/>
      <c r="F22" s="736"/>
      <c r="G22" s="736"/>
      <c r="H22" s="736"/>
      <c r="I22" s="736"/>
      <c r="J22" s="736"/>
      <c r="K22" s="736"/>
      <c r="L22" s="736"/>
      <c r="M22" s="736"/>
      <c r="N22" s="736"/>
      <c r="O22" s="736"/>
      <c r="P22" s="736"/>
      <c r="Q22" s="736"/>
      <c r="R22" s="736"/>
      <c r="S22" s="736"/>
      <c r="T22" s="736"/>
      <c r="U22" s="736"/>
      <c r="V22" s="736"/>
      <c r="W22" s="736"/>
      <c r="X22" s="736"/>
      <c r="Y22" s="736"/>
      <c r="Z22" s="736"/>
      <c r="AA22" s="736"/>
      <c r="AB22" s="736"/>
      <c r="AC22" s="736"/>
      <c r="AD22" s="689"/>
    </row>
    <row r="23" spans="1:34" ht="24" customHeight="1">
      <c r="A23" s="5"/>
      <c r="B23" s="87"/>
      <c r="C23" s="89"/>
      <c r="D23" s="781" t="s">
        <v>7464</v>
      </c>
      <c r="E23" s="736"/>
      <c r="F23" s="736"/>
      <c r="G23" s="736"/>
      <c r="H23" s="736"/>
      <c r="I23" s="736"/>
      <c r="J23" s="736"/>
      <c r="K23" s="736"/>
      <c r="L23" s="736"/>
      <c r="M23" s="736"/>
      <c r="N23" s="736"/>
      <c r="O23" s="736"/>
      <c r="P23" s="736"/>
      <c r="Q23" s="736"/>
      <c r="R23" s="736"/>
      <c r="S23" s="736"/>
      <c r="T23" s="736"/>
      <c r="U23" s="736"/>
      <c r="V23" s="736"/>
      <c r="W23" s="736"/>
      <c r="X23" s="736"/>
      <c r="Y23" s="736"/>
      <c r="Z23" s="736"/>
      <c r="AA23" s="736"/>
      <c r="AB23" s="736"/>
      <c r="AC23" s="736"/>
      <c r="AD23" s="689"/>
    </row>
    <row r="24" spans="1:34" ht="36" customHeight="1">
      <c r="A24" s="5"/>
      <c r="B24" s="87"/>
      <c r="C24" s="89"/>
      <c r="D24" s="781" t="s">
        <v>7465</v>
      </c>
      <c r="E24" s="736"/>
      <c r="F24" s="736"/>
      <c r="G24" s="736"/>
      <c r="H24" s="736"/>
      <c r="I24" s="736"/>
      <c r="J24" s="736"/>
      <c r="K24" s="736"/>
      <c r="L24" s="736"/>
      <c r="M24" s="736"/>
      <c r="N24" s="736"/>
      <c r="O24" s="736"/>
      <c r="P24" s="736"/>
      <c r="Q24" s="736"/>
      <c r="R24" s="736"/>
      <c r="S24" s="736"/>
      <c r="T24" s="736"/>
      <c r="U24" s="736"/>
      <c r="V24" s="736"/>
      <c r="W24" s="736"/>
      <c r="X24" s="736"/>
      <c r="Y24" s="736"/>
      <c r="Z24" s="736"/>
      <c r="AA24" s="736"/>
      <c r="AB24" s="736"/>
      <c r="AC24" s="736"/>
      <c r="AD24" s="689"/>
    </row>
    <row r="25" spans="1:34" ht="36" customHeight="1">
      <c r="A25" s="5"/>
      <c r="B25" s="97"/>
      <c r="C25" s="780" t="s">
        <v>7466</v>
      </c>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2"/>
      <c r="AC25" s="732"/>
      <c r="AD25" s="733"/>
    </row>
    <row r="26" spans="1:34" ht="15" customHeight="1">
      <c r="A26" s="5"/>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row>
    <row r="27" spans="1:34" ht="24" customHeight="1">
      <c r="A27" s="61" t="s">
        <v>7467</v>
      </c>
      <c r="B27" s="755" t="s">
        <v>7468</v>
      </c>
      <c r="C27" s="736"/>
      <c r="D27" s="736"/>
      <c r="E27" s="736"/>
      <c r="F27" s="736"/>
      <c r="G27" s="736"/>
      <c r="H27" s="736"/>
      <c r="I27" s="736"/>
      <c r="J27" s="736"/>
      <c r="K27" s="736"/>
      <c r="L27" s="736"/>
      <c r="M27" s="736"/>
      <c r="N27" s="736"/>
      <c r="O27" s="736"/>
      <c r="P27" s="736"/>
      <c r="Q27" s="736"/>
      <c r="R27" s="736"/>
      <c r="S27" s="736"/>
      <c r="T27" s="736"/>
      <c r="U27" s="736"/>
      <c r="V27" s="736"/>
      <c r="W27" s="736"/>
      <c r="X27" s="736"/>
      <c r="Y27" s="736"/>
      <c r="Z27" s="736"/>
      <c r="AA27" s="736"/>
      <c r="AB27" s="736"/>
      <c r="AC27" s="736"/>
      <c r="AD27" s="736"/>
    </row>
    <row r="28" spans="1:34" ht="24" customHeight="1">
      <c r="A28" s="61"/>
      <c r="B28" s="59"/>
      <c r="C28" s="756" t="s">
        <v>7469</v>
      </c>
      <c r="D28" s="736"/>
      <c r="E28" s="736"/>
      <c r="F28" s="736"/>
      <c r="G28" s="736"/>
      <c r="H28" s="736"/>
      <c r="I28" s="736"/>
      <c r="J28" s="736"/>
      <c r="K28" s="736"/>
      <c r="L28" s="736"/>
      <c r="M28" s="736"/>
      <c r="N28" s="736"/>
      <c r="O28" s="736"/>
      <c r="P28" s="736"/>
      <c r="Q28" s="736"/>
      <c r="R28" s="736"/>
      <c r="S28" s="736"/>
      <c r="T28" s="736"/>
      <c r="U28" s="736"/>
      <c r="V28" s="736"/>
      <c r="W28" s="736"/>
      <c r="X28" s="736"/>
      <c r="Y28" s="736"/>
      <c r="Z28" s="736"/>
      <c r="AA28" s="736"/>
      <c r="AB28" s="736"/>
      <c r="AC28" s="736"/>
      <c r="AD28" s="736"/>
    </row>
    <row r="29" spans="1:34" ht="15" customHeight="1">
      <c r="A29" s="61"/>
      <c r="B29" s="59"/>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row>
    <row r="30" spans="1:34" s="478" customFormat="1" ht="24" customHeight="1">
      <c r="A30" s="61"/>
      <c r="B30" s="59"/>
      <c r="C30" s="771" t="s">
        <v>7470</v>
      </c>
      <c r="D30" s="669"/>
      <c r="E30" s="669"/>
      <c r="F30" s="669"/>
      <c r="G30" s="669"/>
      <c r="H30" s="669"/>
      <c r="I30" s="669"/>
      <c r="J30" s="669"/>
      <c r="K30" s="669"/>
      <c r="L30" s="669"/>
      <c r="M30" s="669"/>
      <c r="N30" s="669"/>
      <c r="O30" s="669"/>
      <c r="P30" s="670"/>
      <c r="Q30" s="771" t="s">
        <v>5736</v>
      </c>
      <c r="R30" s="669"/>
      <c r="S30" s="669"/>
      <c r="T30" s="669"/>
      <c r="U30" s="669"/>
      <c r="V30" s="669"/>
      <c r="W30" s="669"/>
      <c r="X30" s="669"/>
      <c r="Y30" s="669"/>
      <c r="Z30" s="669"/>
      <c r="AA30" s="669"/>
      <c r="AB30" s="669"/>
      <c r="AC30" s="669"/>
      <c r="AD30" s="670"/>
      <c r="AE30" s="4"/>
      <c r="AF30" t="s">
        <v>6217</v>
      </c>
      <c r="AG30" t="s">
        <v>5110</v>
      </c>
      <c r="AH30" t="s">
        <v>5905</v>
      </c>
    </row>
    <row r="31" spans="1:34" s="478" customFormat="1" ht="15" customHeight="1">
      <c r="A31" s="61"/>
      <c r="B31" s="59"/>
      <c r="C31" s="754"/>
      <c r="D31" s="653"/>
      <c r="E31" s="653"/>
      <c r="F31" s="653"/>
      <c r="G31" s="653"/>
      <c r="H31" s="653"/>
      <c r="I31" s="653"/>
      <c r="J31" s="653"/>
      <c r="K31" s="653"/>
      <c r="L31" s="653"/>
      <c r="M31" s="653"/>
      <c r="N31" s="653"/>
      <c r="O31" s="653"/>
      <c r="P31" s="748"/>
      <c r="Q31" s="858"/>
      <c r="R31" s="745"/>
      <c r="S31" s="745"/>
      <c r="T31" s="745"/>
      <c r="U31" s="745"/>
      <c r="V31" s="745"/>
      <c r="W31" s="745"/>
      <c r="X31" s="745"/>
      <c r="Y31" s="745"/>
      <c r="Z31" s="745"/>
      <c r="AA31" s="745"/>
      <c r="AB31" s="745"/>
      <c r="AC31" s="745"/>
      <c r="AD31" s="746"/>
      <c r="AE31" s="4"/>
      <c r="AF31" s="396">
        <f>IF(AND(C31=1,Q31=0),1,0)</f>
        <v>0</v>
      </c>
      <c r="AG31" s="396">
        <f>IF(C31=1,IF(COUNTA(Q31:AD31)=1,0,1),IF(C31="",IF(COUNTA(Q31:AD31)&gt;0,1,0),0))</f>
        <v>0</v>
      </c>
      <c r="AH31" s="396">
        <f>IF(C31&gt;1,IF(COUNTA(Q31:AD31)=0,0,1),0)</f>
        <v>0</v>
      </c>
    </row>
    <row r="32" spans="1:34" s="478" customFormat="1" ht="15" customHeight="1">
      <c r="A32" s="62"/>
      <c r="B32" s="8"/>
      <c r="C32" s="2"/>
      <c r="D32" s="2"/>
      <c r="E32" s="2"/>
      <c r="F32" s="2"/>
      <c r="G32" s="25"/>
      <c r="H32" s="8"/>
      <c r="I32" s="8"/>
      <c r="J32" s="8"/>
      <c r="K32" s="8"/>
      <c r="L32" s="8"/>
      <c r="M32" s="8"/>
      <c r="N32" s="8"/>
      <c r="O32" s="8"/>
      <c r="P32" s="8"/>
      <c r="Q32" s="8"/>
      <c r="R32" s="8"/>
      <c r="S32" s="8"/>
      <c r="T32" s="8"/>
      <c r="U32" s="8"/>
      <c r="V32" s="8"/>
      <c r="W32" s="8"/>
      <c r="X32" s="8"/>
      <c r="Y32" s="8"/>
      <c r="Z32" s="8"/>
      <c r="AA32" s="8"/>
      <c r="AB32" s="8"/>
      <c r="AC32" s="8"/>
      <c r="AD32" s="8"/>
      <c r="AE32" s="4"/>
    </row>
    <row r="33" spans="1:36" s="478" customFormat="1" ht="24" customHeight="1">
      <c r="A33" s="5"/>
      <c r="B33" s="8"/>
      <c r="C33" s="758" t="s">
        <v>5120</v>
      </c>
      <c r="D33" s="736"/>
      <c r="E33" s="736"/>
      <c r="F33" s="736"/>
      <c r="G33" s="736"/>
      <c r="H33" s="736"/>
      <c r="I33" s="736"/>
      <c r="J33" s="736"/>
      <c r="K33" s="736"/>
      <c r="L33" s="736"/>
      <c r="M33" s="736"/>
      <c r="N33" s="736"/>
      <c r="O33" s="736"/>
      <c r="P33" s="736"/>
      <c r="Q33" s="736"/>
      <c r="R33" s="736"/>
      <c r="S33" s="736"/>
      <c r="T33" s="736"/>
      <c r="U33" s="736"/>
      <c r="V33" s="736"/>
      <c r="W33" s="736"/>
      <c r="X33" s="736"/>
      <c r="Y33" s="736"/>
      <c r="Z33" s="736"/>
      <c r="AA33" s="736"/>
      <c r="AB33" s="736"/>
      <c r="AC33" s="736"/>
      <c r="AD33" s="736"/>
      <c r="AE33" s="4"/>
    </row>
    <row r="34" spans="1:36" s="478" customFormat="1" ht="60" customHeight="1">
      <c r="A34" s="5"/>
      <c r="B34" s="8"/>
      <c r="C34" s="801"/>
      <c r="D34" s="653"/>
      <c r="E34" s="653"/>
      <c r="F34" s="653"/>
      <c r="G34" s="653"/>
      <c r="H34" s="653"/>
      <c r="I34" s="653"/>
      <c r="J34" s="653"/>
      <c r="K34" s="653"/>
      <c r="L34" s="653"/>
      <c r="M34" s="653"/>
      <c r="N34" s="653"/>
      <c r="O34" s="653"/>
      <c r="P34" s="653"/>
      <c r="Q34" s="653"/>
      <c r="R34" s="653"/>
      <c r="S34" s="653"/>
      <c r="T34" s="653"/>
      <c r="U34" s="653"/>
      <c r="V34" s="653"/>
      <c r="W34" s="653"/>
      <c r="X34" s="653"/>
      <c r="Y34" s="653"/>
      <c r="Z34" s="653"/>
      <c r="AA34" s="653"/>
      <c r="AB34" s="653"/>
      <c r="AC34" s="653"/>
      <c r="AD34" s="748"/>
      <c r="AE34" s="4"/>
    </row>
    <row r="35" spans="1:36" s="478" customFormat="1" ht="15" customHeight="1">
      <c r="A35" s="5"/>
      <c r="B35" s="946" t="str">
        <f>IF(AG31=0,"","Favor de ingresar toda la información requerida en la pregunta")</f>
        <v/>
      </c>
      <c r="C35" s="946"/>
      <c r="D35" s="946"/>
      <c r="E35" s="946"/>
      <c r="F35" s="946"/>
      <c r="G35" s="946"/>
      <c r="H35" s="946"/>
      <c r="I35" s="946"/>
      <c r="J35" s="946"/>
      <c r="K35" s="946"/>
      <c r="L35" s="946"/>
      <c r="M35" s="946"/>
      <c r="N35" s="946"/>
      <c r="O35" s="946"/>
      <c r="P35" s="946"/>
      <c r="Q35" s="946"/>
      <c r="R35" s="946"/>
      <c r="S35" s="946"/>
      <c r="T35" s="946"/>
      <c r="U35" s="946"/>
      <c r="V35" s="946"/>
      <c r="W35" s="946"/>
      <c r="X35" s="946"/>
      <c r="Y35" s="946"/>
      <c r="Z35" s="946"/>
      <c r="AA35" s="946"/>
      <c r="AB35" s="946"/>
      <c r="AC35" s="946"/>
      <c r="AD35" s="946"/>
      <c r="AE35" s="946"/>
    </row>
    <row r="36" spans="1:36" s="478" customFormat="1" ht="15" customHeight="1">
      <c r="A36" s="5"/>
      <c r="B36" s="1001" t="str">
        <f>IF(COUNTIF(Q31,"NS")&lt;&gt;0,"Alerta: debido a que cuenta con registros NS, debe proporcionar una justificación en el area de comentarios al final de la pregunta","")</f>
        <v/>
      </c>
      <c r="C36" s="1001"/>
      <c r="D36" s="1001"/>
      <c r="E36" s="1001"/>
      <c r="F36" s="1001"/>
      <c r="G36" s="1001"/>
      <c r="H36" s="1001"/>
      <c r="I36" s="1001"/>
      <c r="J36" s="1001"/>
      <c r="K36" s="1001"/>
      <c r="L36" s="1001"/>
      <c r="M36" s="1001"/>
      <c r="N36" s="1001"/>
      <c r="O36" s="1001"/>
      <c r="P36" s="1001"/>
      <c r="Q36" s="1001"/>
      <c r="R36" s="1001"/>
      <c r="S36" s="1001"/>
      <c r="T36" s="1001"/>
      <c r="U36" s="1001"/>
      <c r="V36" s="1001"/>
      <c r="W36" s="1001"/>
      <c r="X36" s="1001"/>
      <c r="Y36" s="1001"/>
      <c r="Z36" s="1001"/>
      <c r="AA36" s="1001"/>
      <c r="AB36" s="1001"/>
      <c r="AC36" s="1001"/>
      <c r="AD36" s="1001"/>
      <c r="AE36" s="1001"/>
    </row>
    <row r="37" spans="1:36" s="478" customFormat="1" ht="15" customHeight="1">
      <c r="A37" s="5"/>
      <c r="B37" s="880" t="str">
        <f>IF(AH31&gt;0,"Revise la información capturada, ya que tiene datos ingresados en celdas que están sombreadas","")</f>
        <v/>
      </c>
      <c r="C37" s="880"/>
      <c r="D37" s="880"/>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c r="AE37" s="880"/>
    </row>
    <row r="38" spans="1:36" s="478" customFormat="1" ht="15" customHeight="1">
      <c r="A38" s="5"/>
      <c r="B38" s="880" t="str">
        <f>IF(AF31=0,"","Debido a que cuenta con registro(s) con el código 1, el total de la fila respectiva debe ser mayor a cero")</f>
        <v/>
      </c>
      <c r="C38" s="880"/>
      <c r="D38" s="880"/>
      <c r="E38" s="880"/>
      <c r="F38" s="880"/>
      <c r="G38" s="880"/>
      <c r="H38" s="880"/>
      <c r="I38" s="880"/>
      <c r="J38" s="880"/>
      <c r="K38" s="880"/>
      <c r="L38" s="880"/>
      <c r="M38" s="880"/>
      <c r="N38" s="880"/>
      <c r="O38" s="880"/>
      <c r="P38" s="880"/>
      <c r="Q38" s="880"/>
      <c r="R38" s="880"/>
      <c r="S38" s="880"/>
      <c r="T38" s="880"/>
      <c r="U38" s="880"/>
      <c r="V38" s="880"/>
      <c r="W38" s="880"/>
      <c r="X38" s="880"/>
      <c r="Y38" s="880"/>
      <c r="Z38" s="880"/>
      <c r="AA38" s="880"/>
      <c r="AB38" s="880"/>
      <c r="AC38" s="880"/>
      <c r="AD38" s="880"/>
      <c r="AE38" s="880"/>
    </row>
    <row r="39" spans="1:36" s="478" customFormat="1" ht="15" customHeight="1">
      <c r="A39" s="5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4"/>
    </row>
    <row r="40" spans="1:36" s="478" customFormat="1" ht="15" customHeight="1">
      <c r="A40" s="5"/>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4"/>
    </row>
    <row r="41" spans="1:36" s="478" customFormat="1" ht="24" customHeight="1">
      <c r="A41" s="61" t="s">
        <v>7471</v>
      </c>
      <c r="B41" s="755" t="s">
        <v>7472</v>
      </c>
      <c r="C41" s="736"/>
      <c r="D41" s="736"/>
      <c r="E41" s="736"/>
      <c r="F41" s="736"/>
      <c r="G41" s="736"/>
      <c r="H41" s="736"/>
      <c r="I41" s="736"/>
      <c r="J41" s="736"/>
      <c r="K41" s="736"/>
      <c r="L41" s="736"/>
      <c r="M41" s="736"/>
      <c r="N41" s="736"/>
      <c r="O41" s="736"/>
      <c r="P41" s="736"/>
      <c r="Q41" s="736"/>
      <c r="R41" s="736"/>
      <c r="S41" s="736"/>
      <c r="T41" s="736"/>
      <c r="U41" s="736"/>
      <c r="V41" s="736"/>
      <c r="W41" s="736"/>
      <c r="X41" s="736"/>
      <c r="Y41" s="736"/>
      <c r="Z41" s="736"/>
      <c r="AA41" s="736"/>
      <c r="AB41" s="736"/>
      <c r="AC41" s="736"/>
      <c r="AD41" s="736"/>
      <c r="AE41" s="4"/>
    </row>
    <row r="42" spans="1:36" s="478" customFormat="1" ht="24" customHeight="1">
      <c r="A42" s="61"/>
      <c r="B42" s="69"/>
      <c r="C42" s="735" t="s">
        <v>7473</v>
      </c>
      <c r="D42" s="736"/>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4"/>
    </row>
    <row r="43" spans="1:36" s="478" customFormat="1" ht="36" customHeight="1">
      <c r="A43" s="61"/>
      <c r="B43" s="59"/>
      <c r="C43" s="735" t="s">
        <v>7474</v>
      </c>
      <c r="D43" s="736"/>
      <c r="E43" s="736"/>
      <c r="F43" s="736"/>
      <c r="G43" s="736"/>
      <c r="H43" s="736"/>
      <c r="I43" s="736"/>
      <c r="J43" s="736"/>
      <c r="K43" s="736"/>
      <c r="L43" s="736"/>
      <c r="M43" s="736"/>
      <c r="N43" s="736"/>
      <c r="O43" s="736"/>
      <c r="P43" s="736"/>
      <c r="Q43" s="736"/>
      <c r="R43" s="736"/>
      <c r="S43" s="736"/>
      <c r="T43" s="736"/>
      <c r="U43" s="736"/>
      <c r="V43" s="736"/>
      <c r="W43" s="736"/>
      <c r="X43" s="736"/>
      <c r="Y43" s="736"/>
      <c r="Z43" s="736"/>
      <c r="AA43" s="736"/>
      <c r="AB43" s="736"/>
      <c r="AC43" s="736"/>
      <c r="AD43" s="736"/>
      <c r="AE43" s="4"/>
    </row>
    <row r="44" spans="1:36" s="478" customFormat="1" ht="24" customHeight="1">
      <c r="A44" s="61"/>
      <c r="B44" s="59"/>
      <c r="C44" s="735" t="s">
        <v>7475</v>
      </c>
      <c r="D44" s="736"/>
      <c r="E44" s="736"/>
      <c r="F44" s="736"/>
      <c r="G44" s="736"/>
      <c r="H44" s="736"/>
      <c r="I44" s="736"/>
      <c r="J44" s="736"/>
      <c r="K44" s="736"/>
      <c r="L44" s="736"/>
      <c r="M44" s="736"/>
      <c r="N44" s="736"/>
      <c r="O44" s="736"/>
      <c r="P44" s="736"/>
      <c r="Q44" s="736"/>
      <c r="R44" s="736"/>
      <c r="S44" s="736"/>
      <c r="T44" s="736"/>
      <c r="U44" s="736"/>
      <c r="V44" s="736"/>
      <c r="W44" s="736"/>
      <c r="X44" s="736"/>
      <c r="Y44" s="736"/>
      <c r="Z44" s="736"/>
      <c r="AA44" s="736"/>
      <c r="AB44" s="736"/>
      <c r="AC44" s="736"/>
      <c r="AD44" s="736"/>
      <c r="AE44" s="4"/>
    </row>
    <row r="45" spans="1:36" s="478" customFormat="1" ht="15" customHeight="1">
      <c r="A45" s="7"/>
      <c r="B45" s="16"/>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4"/>
    </row>
    <row r="46" spans="1:36" s="478" customFormat="1" ht="15" customHeight="1">
      <c r="A46" s="7"/>
      <c r="B46" s="16"/>
      <c r="C46" s="643" t="s">
        <v>7476</v>
      </c>
      <c r="D46" s="669"/>
      <c r="E46" s="669"/>
      <c r="F46" s="669"/>
      <c r="G46" s="669"/>
      <c r="H46" s="669"/>
      <c r="I46" s="669"/>
      <c r="J46" s="669"/>
      <c r="K46" s="669"/>
      <c r="L46" s="669"/>
      <c r="M46" s="669"/>
      <c r="N46" s="669"/>
      <c r="O46" s="669"/>
      <c r="P46" s="669"/>
      <c r="Q46" s="669"/>
      <c r="R46" s="669"/>
      <c r="S46" s="669"/>
      <c r="T46" s="669"/>
      <c r="U46" s="669"/>
      <c r="V46" s="669"/>
      <c r="W46" s="669"/>
      <c r="X46" s="670"/>
      <c r="Y46" s="643" t="s">
        <v>5736</v>
      </c>
      <c r="Z46" s="669"/>
      <c r="AA46" s="669"/>
      <c r="AB46" s="669"/>
      <c r="AC46" s="669"/>
      <c r="AD46" s="670"/>
      <c r="AE46" s="4"/>
      <c r="AG46" t="s">
        <v>5110</v>
      </c>
      <c r="AH46" t="s">
        <v>5905</v>
      </c>
      <c r="AI46" t="s">
        <v>6046</v>
      </c>
      <c r="AJ46" t="s">
        <v>6047</v>
      </c>
    </row>
    <row r="47" spans="1:36" s="478" customFormat="1" ht="15" customHeight="1">
      <c r="A47" s="7"/>
      <c r="B47" s="16"/>
      <c r="C47" s="74" t="s">
        <v>5040</v>
      </c>
      <c r="D47" s="975" t="s">
        <v>7477</v>
      </c>
      <c r="E47" s="669"/>
      <c r="F47" s="669"/>
      <c r="G47" s="669"/>
      <c r="H47" s="669"/>
      <c r="I47" s="669"/>
      <c r="J47" s="669"/>
      <c r="K47" s="669"/>
      <c r="L47" s="669"/>
      <c r="M47" s="669"/>
      <c r="N47" s="669"/>
      <c r="O47" s="669"/>
      <c r="P47" s="669"/>
      <c r="Q47" s="669"/>
      <c r="R47" s="669"/>
      <c r="S47" s="669"/>
      <c r="T47" s="669"/>
      <c r="U47" s="669"/>
      <c r="V47" s="669"/>
      <c r="W47" s="669"/>
      <c r="X47" s="670"/>
      <c r="Y47" s="866"/>
      <c r="Z47" s="866"/>
      <c r="AA47" s="866"/>
      <c r="AB47" s="866"/>
      <c r="AC47" s="866"/>
      <c r="AD47" s="866"/>
      <c r="AE47" s="4"/>
      <c r="AG47" s="396">
        <f>IF(C31=1,IF(COUNTA(Y47:AD52)=6,0,1),0)</f>
        <v>0</v>
      </c>
      <c r="AH47" s="396">
        <f>IF(C31&lt;&gt;1,IF(COUNTA(Y47:AD52)=0,0,1),0)</f>
        <v>0</v>
      </c>
      <c r="AI47" s="396" cm="1">
        <f t="array" ref="AI47">IF(OR(Y53={"NS","NA"},Q31={"NS","NA"}),0,IF(Y53&gt;=Q31,0,1))</f>
        <v>0</v>
      </c>
      <c r="AJ47" cm="1">
        <f t="array" ref="AJ47">IF(OR(Y47={"NS","NA"},$Q$31={"NS","NA"}),0,IF(Y47&lt;=$Q$31,0,1))</f>
        <v>0</v>
      </c>
    </row>
    <row r="48" spans="1:36" s="478" customFormat="1" ht="24" customHeight="1">
      <c r="A48" s="7"/>
      <c r="B48" s="16"/>
      <c r="C48" s="74" t="s">
        <v>5042</v>
      </c>
      <c r="D48" s="763" t="s">
        <v>7478</v>
      </c>
      <c r="E48" s="669"/>
      <c r="F48" s="669"/>
      <c r="G48" s="669"/>
      <c r="H48" s="669"/>
      <c r="I48" s="669"/>
      <c r="J48" s="669"/>
      <c r="K48" s="669"/>
      <c r="L48" s="669"/>
      <c r="M48" s="669"/>
      <c r="N48" s="669"/>
      <c r="O48" s="669"/>
      <c r="P48" s="669"/>
      <c r="Q48" s="669"/>
      <c r="R48" s="669"/>
      <c r="S48" s="669"/>
      <c r="T48" s="669"/>
      <c r="U48" s="669"/>
      <c r="V48" s="669"/>
      <c r="W48" s="669"/>
      <c r="X48" s="670"/>
      <c r="Y48" s="866"/>
      <c r="Z48" s="866"/>
      <c r="AA48" s="866"/>
      <c r="AB48" s="866"/>
      <c r="AC48" s="866"/>
      <c r="AD48" s="866"/>
      <c r="AE48" s="4"/>
      <c r="AJ48" cm="1">
        <f t="array" ref="AJ48">IF(OR(Y48={"NS","NA"},$Q$31={"NS","NA"}),0,IF(Y48&lt;=$Q$31,0,1))</f>
        <v>0</v>
      </c>
    </row>
    <row r="49" spans="1:37" s="478" customFormat="1" ht="36" customHeight="1">
      <c r="A49" s="7"/>
      <c r="B49" s="16"/>
      <c r="C49" s="74" t="s">
        <v>5044</v>
      </c>
      <c r="D49" s="763" t="s">
        <v>7479</v>
      </c>
      <c r="E49" s="669"/>
      <c r="F49" s="669"/>
      <c r="G49" s="669"/>
      <c r="H49" s="669"/>
      <c r="I49" s="669"/>
      <c r="J49" s="669"/>
      <c r="K49" s="669"/>
      <c r="L49" s="669"/>
      <c r="M49" s="669"/>
      <c r="N49" s="669"/>
      <c r="O49" s="669"/>
      <c r="P49" s="669"/>
      <c r="Q49" s="669"/>
      <c r="R49" s="669"/>
      <c r="S49" s="669"/>
      <c r="T49" s="669"/>
      <c r="U49" s="669"/>
      <c r="V49" s="669"/>
      <c r="W49" s="669"/>
      <c r="X49" s="670"/>
      <c r="Y49" s="866"/>
      <c r="Z49" s="866"/>
      <c r="AA49" s="866"/>
      <c r="AB49" s="866"/>
      <c r="AC49" s="866"/>
      <c r="AD49" s="866"/>
      <c r="AE49" s="4"/>
      <c r="AJ49" cm="1">
        <f t="array" ref="AJ49">IF(OR(Y49={"NS","NA"},$Q$31={"NS","NA"}),0,IF(Y49&lt;=$Q$31,0,1))</f>
        <v>0</v>
      </c>
    </row>
    <row r="50" spans="1:37" s="478" customFormat="1" ht="24" customHeight="1">
      <c r="A50" s="7"/>
      <c r="B50" s="7"/>
      <c r="C50" s="74" t="s">
        <v>5046</v>
      </c>
      <c r="D50" s="763" t="s">
        <v>7480</v>
      </c>
      <c r="E50" s="669"/>
      <c r="F50" s="669"/>
      <c r="G50" s="669"/>
      <c r="H50" s="669"/>
      <c r="I50" s="669"/>
      <c r="J50" s="669"/>
      <c r="K50" s="669"/>
      <c r="L50" s="669"/>
      <c r="M50" s="669"/>
      <c r="N50" s="669"/>
      <c r="O50" s="669"/>
      <c r="P50" s="669"/>
      <c r="Q50" s="669"/>
      <c r="R50" s="669"/>
      <c r="S50" s="669"/>
      <c r="T50" s="669"/>
      <c r="U50" s="669"/>
      <c r="V50" s="669"/>
      <c r="W50" s="669"/>
      <c r="X50" s="670"/>
      <c r="Y50" s="866"/>
      <c r="Z50" s="866"/>
      <c r="AA50" s="866"/>
      <c r="AB50" s="866"/>
      <c r="AC50" s="866"/>
      <c r="AD50" s="866"/>
      <c r="AE50" s="4"/>
      <c r="AJ50"/>
    </row>
    <row r="51" spans="1:37" s="478" customFormat="1" ht="24" customHeight="1">
      <c r="A51" s="7"/>
      <c r="B51" s="16"/>
      <c r="C51" s="74" t="s">
        <v>5048</v>
      </c>
      <c r="D51" s="763" t="s">
        <v>7481</v>
      </c>
      <c r="E51" s="669"/>
      <c r="F51" s="669"/>
      <c r="G51" s="669"/>
      <c r="H51" s="669"/>
      <c r="I51" s="669"/>
      <c r="J51" s="669"/>
      <c r="K51" s="669"/>
      <c r="L51" s="669"/>
      <c r="M51" s="669"/>
      <c r="N51" s="669"/>
      <c r="O51" s="669"/>
      <c r="P51" s="669"/>
      <c r="Q51" s="669"/>
      <c r="R51" s="669"/>
      <c r="S51" s="669"/>
      <c r="T51" s="669"/>
      <c r="U51" s="669"/>
      <c r="V51" s="669"/>
      <c r="W51" s="669"/>
      <c r="X51" s="670"/>
      <c r="Y51" s="866"/>
      <c r="Z51" s="866"/>
      <c r="AA51" s="866"/>
      <c r="AB51" s="866"/>
      <c r="AC51" s="866"/>
      <c r="AD51" s="866"/>
      <c r="AE51" s="4"/>
      <c r="AJ51" cm="1">
        <f t="array" ref="AJ51">IF(OR(Y51={"NS","NA"},$Q$31={"NS","NA"}),0,IF(Y51&lt;=$Q$31,0,1))</f>
        <v>0</v>
      </c>
    </row>
    <row r="52" spans="1:37" s="478" customFormat="1" ht="15" customHeight="1">
      <c r="A52" s="7"/>
      <c r="B52" s="16"/>
      <c r="C52" s="74" t="s">
        <v>5050</v>
      </c>
      <c r="D52" s="975" t="s">
        <v>422</v>
      </c>
      <c r="E52" s="669"/>
      <c r="F52" s="669"/>
      <c r="G52" s="669"/>
      <c r="H52" s="669"/>
      <c r="I52" s="669"/>
      <c r="J52" s="669"/>
      <c r="K52" s="669"/>
      <c r="L52" s="669"/>
      <c r="M52" s="669"/>
      <c r="N52" s="669"/>
      <c r="O52" s="669"/>
      <c r="P52" s="669"/>
      <c r="Q52" s="669"/>
      <c r="R52" s="669"/>
      <c r="S52" s="669"/>
      <c r="T52" s="669"/>
      <c r="U52" s="669"/>
      <c r="V52" s="669"/>
      <c r="W52" s="669"/>
      <c r="X52" s="670"/>
      <c r="Y52" s="866"/>
      <c r="Z52" s="866"/>
      <c r="AA52" s="866"/>
      <c r="AB52" s="866"/>
      <c r="AC52" s="866"/>
      <c r="AD52" s="866"/>
      <c r="AE52" s="4"/>
      <c r="AJ52" cm="1">
        <f t="array" ref="AJ52">IF(OR(Y52={"NS","NA"},$Q$31={"NS","NA"}),0,IF(Y52&lt;=$Q$31,0,1))</f>
        <v>0</v>
      </c>
    </row>
    <row r="53" spans="1:37" s="478" customFormat="1" ht="15" customHeight="1">
      <c r="A53" s="7"/>
      <c r="B53" s="16"/>
      <c r="C53" s="11"/>
      <c r="D53" s="479"/>
      <c r="E53" s="479"/>
      <c r="F53" s="479"/>
      <c r="G53" s="479"/>
      <c r="H53" s="479"/>
      <c r="I53" s="479"/>
      <c r="J53" s="479"/>
      <c r="K53" s="479"/>
      <c r="L53" s="479"/>
      <c r="M53" s="479"/>
      <c r="N53" s="479"/>
      <c r="O53" s="479"/>
      <c r="P53" s="479"/>
      <c r="Q53" s="479"/>
      <c r="R53" s="479"/>
      <c r="S53" s="479"/>
      <c r="T53" s="479"/>
      <c r="U53" s="479"/>
      <c r="V53" s="479"/>
      <c r="W53" s="479"/>
      <c r="X53" s="90" t="s">
        <v>5512</v>
      </c>
      <c r="Y53" s="968">
        <f>IF(AND(SUM(Y47:Y52)=0,COUNTIF(Y47:Y52,"NS")&gt;0),"NS",IF(AND(SUM(Y47:Y52)=0,COUNTIF(Y47:Y52,0)&gt;0),0,IF(AND(SUM(Y47:Y52)=0,COUNTIF(Y47:Y52,"NA")&gt;0),"NA",SUM(Y47:Y52))))</f>
        <v>0</v>
      </c>
      <c r="Z53" s="969"/>
      <c r="AA53" s="969"/>
      <c r="AB53" s="969"/>
      <c r="AC53" s="969"/>
      <c r="AD53" s="970"/>
      <c r="AE53" s="4"/>
      <c r="AJ53" s="480">
        <f>SUM(AJ47:AJ52)</f>
        <v>0</v>
      </c>
    </row>
    <row r="54" spans="1:37" s="478" customFormat="1" ht="15" customHeight="1">
      <c r="A54" s="7"/>
      <c r="B54" s="785" t="str">
        <f>AK57</f>
        <v/>
      </c>
      <c r="C54" s="785"/>
      <c r="D54" s="785"/>
      <c r="E54" s="785"/>
      <c r="F54" s="785"/>
      <c r="G54" s="785"/>
      <c r="H54" s="785"/>
      <c r="I54" s="785"/>
      <c r="J54" s="785"/>
      <c r="K54" s="785"/>
      <c r="L54" s="785"/>
      <c r="M54" s="785"/>
      <c r="N54" s="785"/>
      <c r="O54" s="785"/>
      <c r="P54" s="785"/>
      <c r="Q54" s="785"/>
      <c r="R54" s="785"/>
      <c r="S54" s="785"/>
      <c r="T54" s="785"/>
      <c r="U54" s="785"/>
      <c r="V54" s="785"/>
      <c r="W54" s="785"/>
      <c r="X54" s="785"/>
      <c r="Y54" s="785"/>
      <c r="Z54" s="785"/>
      <c r="AA54" s="785"/>
      <c r="AB54" s="785"/>
      <c r="AC54" s="785"/>
      <c r="AD54" s="785"/>
      <c r="AE54" s="4"/>
    </row>
    <row r="55" spans="1:37" s="478" customFormat="1" ht="45" customHeight="1">
      <c r="A55" s="7"/>
      <c r="B55" s="17"/>
      <c r="C55" s="986" t="s">
        <v>7482</v>
      </c>
      <c r="D55" s="635"/>
      <c r="E55" s="689"/>
      <c r="F55" s="1035"/>
      <c r="G55" s="636"/>
      <c r="H55" s="636"/>
      <c r="I55" s="636"/>
      <c r="J55" s="636"/>
      <c r="K55" s="636"/>
      <c r="L55" s="636"/>
      <c r="M55" s="636"/>
      <c r="N55" s="636"/>
      <c r="O55" s="636"/>
      <c r="P55" s="636"/>
      <c r="Q55" s="636"/>
      <c r="R55" s="636"/>
      <c r="S55" s="636"/>
      <c r="T55" s="636"/>
      <c r="U55" s="636"/>
      <c r="V55" s="636"/>
      <c r="W55" s="636"/>
      <c r="X55" s="636"/>
      <c r="Y55" s="636"/>
      <c r="Z55" s="636"/>
      <c r="AA55" s="636"/>
      <c r="AB55" s="636"/>
      <c r="AC55" s="636"/>
      <c r="AD55" s="1036"/>
      <c r="AE55" s="4"/>
      <c r="AF55" s="559" t="str">
        <f>SUBSTITUTE( SUBSTITUTE( SUBSTITUTE( SUBSTITUTE( SUBSTITUTE( SUBSTITUTE( SUBSTITUTE( SUBSTITUTE( SUBSTITUTE( SUBSTITUTE(F55, "á", "a"), "é", "e"), "í", "i"), "ó", "o"), "ú", "u"), "Á", "A"), "É", "E"), "Í", "I"), "Ó", "O"), "Ú", "U")</f>
        <v/>
      </c>
      <c r="AH55" s="1005" t="s">
        <v>7483</v>
      </c>
      <c r="AI55" s="1006"/>
      <c r="AJ55" s="1006"/>
      <c r="AK55" s="1006"/>
    </row>
    <row r="56" spans="1:37" s="478" customFormat="1" ht="15" customHeight="1">
      <c r="A56" s="7"/>
      <c r="B56" s="880" t="str">
        <f>IF(AND(Y51&gt;0,Y51&lt;&gt;"NA",Y51&lt;&gt;"NS",F55=""),"Debido a que cuenta con un valor mayor a cero en el numeral 5, debe anotar el nombre de dicha(s) autoridad(es)","")</f>
        <v/>
      </c>
      <c r="C56" s="880"/>
      <c r="D56" s="880"/>
      <c r="E56" s="880"/>
      <c r="F56" s="880"/>
      <c r="G56" s="880"/>
      <c r="H56" s="880"/>
      <c r="I56" s="880"/>
      <c r="J56" s="880"/>
      <c r="K56" s="880"/>
      <c r="L56" s="880"/>
      <c r="M56" s="880"/>
      <c r="N56" s="880"/>
      <c r="O56" s="880"/>
      <c r="P56" s="880"/>
      <c r="Q56" s="880"/>
      <c r="R56" s="880"/>
      <c r="S56" s="880"/>
      <c r="T56" s="880"/>
      <c r="U56" s="880"/>
      <c r="V56" s="880"/>
      <c r="W56" s="880"/>
      <c r="X56" s="880"/>
      <c r="Y56" s="880"/>
      <c r="Z56" s="880"/>
      <c r="AA56" s="880"/>
      <c r="AB56" s="880"/>
      <c r="AC56" s="880"/>
      <c r="AD56" s="880"/>
      <c r="AE56" s="880"/>
      <c r="AH56" s="560" t="s">
        <v>5152</v>
      </c>
      <c r="AI56" s="560" t="s">
        <v>5153</v>
      </c>
      <c r="AJ56" s="560" t="s">
        <v>5154</v>
      </c>
      <c r="AK56" s="560" t="s">
        <v>5155</v>
      </c>
    </row>
    <row r="57" spans="1:37" s="478" customFormat="1" ht="24" customHeight="1">
      <c r="A57" s="5"/>
      <c r="B57" s="4"/>
      <c r="C57" s="758" t="s">
        <v>5120</v>
      </c>
      <c r="D57" s="736"/>
      <c r="E57" s="736"/>
      <c r="F57" s="736"/>
      <c r="G57" s="736"/>
      <c r="H57" s="736"/>
      <c r="I57" s="736"/>
      <c r="J57" s="736"/>
      <c r="K57" s="736"/>
      <c r="L57" s="736"/>
      <c r="M57" s="736"/>
      <c r="N57" s="736"/>
      <c r="O57" s="736"/>
      <c r="P57" s="736"/>
      <c r="Q57" s="736"/>
      <c r="R57" s="736"/>
      <c r="S57" s="736"/>
      <c r="T57" s="736"/>
      <c r="U57" s="736"/>
      <c r="V57" s="736"/>
      <c r="W57" s="736"/>
      <c r="X57" s="736"/>
      <c r="Y57" s="736"/>
      <c r="Z57" s="736"/>
      <c r="AA57" s="736"/>
      <c r="AB57" s="736"/>
      <c r="AC57" s="736"/>
      <c r="AD57" s="736"/>
      <c r="AE57" s="4"/>
      <c r="AH57" s="561" t="s">
        <v>7484</v>
      </c>
      <c r="AI57" s="478" t="s">
        <v>7477</v>
      </c>
      <c r="AJ57" s="563" t="str" cm="1">
        <f t="array" ref="AJ57">IF(AF55&lt;&gt;"",_xlfn.TEXTJOIN(" / ", TRUE, _xlfn.UNIQUE(IF($AH$57:$AH$60&lt;&gt;"",IF(ISNUMBER(SEARCH(AF55, $AH$57:$AH$60)) + (_xlfn.MAP($AH$57:$AH$60, _xlfn.LAMBDA(_xlpm.r, SUM(--ISNUMBER(SEARCH(_xlfn.TEXTSPLIT(_xlpm.r, ","), AF55))))))&gt;0,$AI$57:$AI$60, ""), ""))), "")</f>
        <v/>
      </c>
      <c r="AK57" s="478" t="str">
        <f>IF(AJ57 = "", "", "Alerta: Revise el texto ingresado en el Especifique ya que podria existir en las opciones resaltadas en amarillo")</f>
        <v/>
      </c>
    </row>
    <row r="58" spans="1:37" s="478" customFormat="1" ht="60" customHeight="1">
      <c r="A58" s="21"/>
      <c r="B58" s="4"/>
      <c r="C58" s="747"/>
      <c r="D58" s="653"/>
      <c r="E58" s="653"/>
      <c r="F58" s="653"/>
      <c r="G58" s="653"/>
      <c r="H58" s="653"/>
      <c r="I58" s="653"/>
      <c r="J58" s="653"/>
      <c r="K58" s="653"/>
      <c r="L58" s="653"/>
      <c r="M58" s="653"/>
      <c r="N58" s="653"/>
      <c r="O58" s="653"/>
      <c r="P58" s="653"/>
      <c r="Q58" s="653"/>
      <c r="R58" s="653"/>
      <c r="S58" s="653"/>
      <c r="T58" s="653"/>
      <c r="U58" s="653"/>
      <c r="V58" s="653"/>
      <c r="W58" s="653"/>
      <c r="X58" s="653"/>
      <c r="Y58" s="653"/>
      <c r="Z58" s="653"/>
      <c r="AA58" s="653"/>
      <c r="AB58" s="653"/>
      <c r="AC58" s="653"/>
      <c r="AD58" s="748"/>
      <c r="AE58" s="4"/>
      <c r="AH58" s="561" t="s">
        <v>7485</v>
      </c>
      <c r="AI58" s="478" t="s">
        <v>7478</v>
      </c>
    </row>
    <row r="59" spans="1:37" s="478" customFormat="1" ht="15" customHeight="1">
      <c r="A59" s="5"/>
      <c r="B59" s="946" t="str">
        <f>IF(AG47=0,"","Favor de ingresar toda la información requerida en la pregunta")</f>
        <v/>
      </c>
      <c r="C59" s="946"/>
      <c r="D59" s="946"/>
      <c r="E59" s="946"/>
      <c r="F59" s="946"/>
      <c r="G59" s="946"/>
      <c r="H59" s="946"/>
      <c r="I59" s="946"/>
      <c r="J59" s="946"/>
      <c r="K59" s="946"/>
      <c r="L59" s="946"/>
      <c r="M59" s="946"/>
      <c r="N59" s="946"/>
      <c r="O59" s="946"/>
      <c r="P59" s="946"/>
      <c r="Q59" s="946"/>
      <c r="R59" s="946"/>
      <c r="S59" s="946"/>
      <c r="T59" s="946"/>
      <c r="U59" s="946"/>
      <c r="V59" s="946"/>
      <c r="W59" s="946"/>
      <c r="X59" s="946"/>
      <c r="Y59" s="946"/>
      <c r="Z59" s="946"/>
      <c r="AA59" s="946"/>
      <c r="AB59" s="946"/>
      <c r="AC59" s="946"/>
      <c r="AD59" s="946"/>
      <c r="AE59" s="946"/>
      <c r="AH59" s="561" t="s">
        <v>7486</v>
      </c>
      <c r="AI59" s="478" t="s">
        <v>7487</v>
      </c>
    </row>
    <row r="60" spans="1:37" s="478" customFormat="1" ht="15" customHeight="1">
      <c r="A60" s="5"/>
      <c r="B60" s="1001" t="str">
        <f>IF(C31&lt;&gt;1,"",IF(COUNTIF(Y47:AD52,"NS")&lt;&gt;0,"Alerta: debido a que cuenta con registros NS, debe proporcionar una justificación en el area de comentarios al final de la pregunta",""))</f>
        <v/>
      </c>
      <c r="C60" s="1001"/>
      <c r="D60" s="1001"/>
      <c r="E60" s="1001"/>
      <c r="F60" s="1001"/>
      <c r="G60" s="1001"/>
      <c r="H60" s="1001"/>
      <c r="I60" s="1001"/>
      <c r="J60" s="1001"/>
      <c r="K60" s="1001"/>
      <c r="L60" s="1001"/>
      <c r="M60" s="1001"/>
      <c r="N60" s="1001"/>
      <c r="O60" s="1001"/>
      <c r="P60" s="1001"/>
      <c r="Q60" s="1001"/>
      <c r="R60" s="1001"/>
      <c r="S60" s="1001"/>
      <c r="T60" s="1001"/>
      <c r="U60" s="1001"/>
      <c r="V60" s="1001"/>
      <c r="W60" s="1001"/>
      <c r="X60" s="1001"/>
      <c r="Y60" s="1001"/>
      <c r="Z60" s="1001"/>
      <c r="AA60" s="1001"/>
      <c r="AB60" s="1001"/>
      <c r="AC60" s="1001"/>
      <c r="AD60" s="1001"/>
      <c r="AE60" s="1001"/>
      <c r="AH60" s="561" t="s">
        <v>7488</v>
      </c>
      <c r="AI60" s="478" t="s">
        <v>7480</v>
      </c>
    </row>
    <row r="61" spans="1:37" s="478" customFormat="1" ht="15" customHeight="1">
      <c r="A61" s="5"/>
      <c r="B61" s="880" t="str">
        <f>IF(AH47&gt;0,"Revise la información capturada, ya que tiene datos ingresados en celdas que están sombreadas","")</f>
        <v/>
      </c>
      <c r="C61" s="880"/>
      <c r="D61" s="880"/>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row>
    <row r="62" spans="1:37" s="478" customFormat="1" ht="15" customHeight="1">
      <c r="A62" s="5"/>
      <c r="B62" s="753" t="str">
        <f>IF(C31&lt;&gt;1,"",IF(AI47&gt;0,"Favor de revisar la instrucción 1, debido a que no se cumplen con los criterios mencionados",""))</f>
        <v/>
      </c>
      <c r="C62" s="753"/>
      <c r="D62" s="753"/>
      <c r="E62" s="753"/>
      <c r="F62" s="753"/>
      <c r="G62" s="753"/>
      <c r="H62" s="753"/>
      <c r="I62" s="753"/>
      <c r="J62" s="753"/>
      <c r="K62" s="753"/>
      <c r="L62" s="753"/>
      <c r="M62" s="753"/>
      <c r="N62" s="753"/>
      <c r="O62" s="753"/>
      <c r="P62" s="753"/>
      <c r="Q62" s="753"/>
      <c r="R62" s="753"/>
      <c r="S62" s="753"/>
      <c r="T62" s="753"/>
      <c r="U62" s="753"/>
      <c r="V62" s="753"/>
      <c r="W62" s="753"/>
      <c r="X62" s="753"/>
      <c r="Y62" s="753"/>
      <c r="Z62" s="753"/>
      <c r="AA62" s="753"/>
      <c r="AB62" s="753"/>
      <c r="AC62" s="753"/>
      <c r="AD62" s="753"/>
      <c r="AE62" s="753"/>
    </row>
    <row r="63" spans="1:37" s="478" customFormat="1" ht="15" customHeight="1">
      <c r="A63" s="5"/>
      <c r="B63" s="749" t="str">
        <f>IF(C31&lt;&gt;1,"",IF(AJ53&gt;0,"Alerta: debe de proporcionar una justificación de acuerdo a lo establecido en la instrucción 2",""))</f>
        <v/>
      </c>
      <c r="C63" s="749"/>
      <c r="D63" s="749"/>
      <c r="E63" s="749"/>
      <c r="F63" s="749"/>
      <c r="G63" s="749"/>
      <c r="H63" s="749"/>
      <c r="I63" s="749"/>
      <c r="J63" s="749"/>
      <c r="K63" s="749"/>
      <c r="L63" s="749"/>
      <c r="M63" s="749"/>
      <c r="N63" s="749"/>
      <c r="O63" s="749"/>
      <c r="P63" s="749"/>
      <c r="Q63" s="749"/>
      <c r="R63" s="749"/>
      <c r="S63" s="749"/>
      <c r="T63" s="749"/>
      <c r="U63" s="749"/>
      <c r="V63" s="749"/>
      <c r="W63" s="749"/>
      <c r="X63" s="749"/>
      <c r="Y63" s="749"/>
      <c r="Z63" s="749"/>
      <c r="AA63" s="749"/>
      <c r="AB63" s="749"/>
      <c r="AC63" s="749"/>
      <c r="AD63" s="749"/>
      <c r="AE63" s="749"/>
    </row>
    <row r="64" spans="1:37" s="478" customFormat="1" ht="15" customHeight="1">
      <c r="A64" s="5"/>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4"/>
    </row>
    <row r="65" spans="1:35" s="478" customFormat="1" ht="24" customHeight="1">
      <c r="A65" s="61" t="s">
        <v>7489</v>
      </c>
      <c r="B65" s="755" t="s">
        <v>7490</v>
      </c>
      <c r="C65" s="736"/>
      <c r="D65" s="736"/>
      <c r="E65" s="736"/>
      <c r="F65" s="736"/>
      <c r="G65" s="736"/>
      <c r="H65" s="736"/>
      <c r="I65" s="736"/>
      <c r="J65" s="736"/>
      <c r="K65" s="736"/>
      <c r="L65" s="736"/>
      <c r="M65" s="736"/>
      <c r="N65" s="736"/>
      <c r="O65" s="736"/>
      <c r="P65" s="736"/>
      <c r="Q65" s="736"/>
      <c r="R65" s="736"/>
      <c r="S65" s="736"/>
      <c r="T65" s="736"/>
      <c r="U65" s="736"/>
      <c r="V65" s="736"/>
      <c r="W65" s="736"/>
      <c r="X65" s="736"/>
      <c r="Y65" s="736"/>
      <c r="Z65" s="736"/>
      <c r="AA65" s="736"/>
      <c r="AB65" s="736"/>
      <c r="AC65" s="736"/>
      <c r="AD65" s="736"/>
      <c r="AE65" s="4"/>
    </row>
    <row r="66" spans="1:35" s="478" customFormat="1" ht="24" customHeight="1">
      <c r="A66" s="62"/>
      <c r="B66" s="8"/>
      <c r="C66" s="756" t="s">
        <v>7491</v>
      </c>
      <c r="D66" s="736"/>
      <c r="E66" s="736"/>
      <c r="F66" s="736"/>
      <c r="G66" s="736"/>
      <c r="H66" s="736"/>
      <c r="I66" s="736"/>
      <c r="J66" s="736"/>
      <c r="K66" s="736"/>
      <c r="L66" s="736"/>
      <c r="M66" s="736"/>
      <c r="N66" s="736"/>
      <c r="O66" s="736"/>
      <c r="P66" s="736"/>
      <c r="Q66" s="736"/>
      <c r="R66" s="736"/>
      <c r="S66" s="736"/>
      <c r="T66" s="736"/>
      <c r="U66" s="736"/>
      <c r="V66" s="736"/>
      <c r="W66" s="736"/>
      <c r="X66" s="736"/>
      <c r="Y66" s="736"/>
      <c r="Z66" s="736"/>
      <c r="AA66" s="736"/>
      <c r="AB66" s="736"/>
      <c r="AC66" s="736"/>
      <c r="AD66" s="736"/>
      <c r="AE66" s="4"/>
    </row>
    <row r="67" spans="1:35" s="478" customFormat="1" ht="24" customHeight="1">
      <c r="A67" s="62"/>
      <c r="B67" s="8"/>
      <c r="C67" s="735" t="s">
        <v>7492</v>
      </c>
      <c r="D67" s="736"/>
      <c r="E67" s="736"/>
      <c r="F67" s="736"/>
      <c r="G67" s="736"/>
      <c r="H67" s="736"/>
      <c r="I67" s="736"/>
      <c r="J67" s="736"/>
      <c r="K67" s="736"/>
      <c r="L67" s="736"/>
      <c r="M67" s="736"/>
      <c r="N67" s="736"/>
      <c r="O67" s="736"/>
      <c r="P67" s="736"/>
      <c r="Q67" s="736"/>
      <c r="R67" s="736"/>
      <c r="S67" s="736"/>
      <c r="T67" s="736"/>
      <c r="U67" s="736"/>
      <c r="V67" s="736"/>
      <c r="W67" s="736"/>
      <c r="X67" s="736"/>
      <c r="Y67" s="736"/>
      <c r="Z67" s="736"/>
      <c r="AA67" s="736"/>
      <c r="AB67" s="736"/>
      <c r="AC67" s="736"/>
      <c r="AD67" s="736"/>
      <c r="AE67" s="4"/>
    </row>
    <row r="68" spans="1:35" s="478" customFormat="1" ht="24" customHeight="1">
      <c r="A68" s="62"/>
      <c r="B68" s="8"/>
      <c r="C68" s="735" t="s">
        <v>7493</v>
      </c>
      <c r="D68" s="736"/>
      <c r="E68" s="736"/>
      <c r="F68" s="736"/>
      <c r="G68" s="736"/>
      <c r="H68" s="736"/>
      <c r="I68" s="736"/>
      <c r="J68" s="736"/>
      <c r="K68" s="736"/>
      <c r="L68" s="736"/>
      <c r="M68" s="736"/>
      <c r="N68" s="736"/>
      <c r="O68" s="736"/>
      <c r="P68" s="736"/>
      <c r="Q68" s="736"/>
      <c r="R68" s="736"/>
      <c r="S68" s="736"/>
      <c r="T68" s="736"/>
      <c r="U68" s="736"/>
      <c r="V68" s="736"/>
      <c r="W68" s="736"/>
      <c r="X68" s="736"/>
      <c r="Y68" s="736"/>
      <c r="Z68" s="736"/>
      <c r="AA68" s="736"/>
      <c r="AB68" s="736"/>
      <c r="AC68" s="736"/>
      <c r="AD68" s="736"/>
      <c r="AE68" s="4"/>
    </row>
    <row r="69" spans="1:35" s="478" customFormat="1" ht="24" customHeight="1">
      <c r="A69" s="62"/>
      <c r="B69" s="8"/>
      <c r="C69" s="735" t="s">
        <v>7494</v>
      </c>
      <c r="D69" s="736"/>
      <c r="E69" s="736"/>
      <c r="F69" s="736"/>
      <c r="G69" s="736"/>
      <c r="H69" s="736"/>
      <c r="I69" s="736"/>
      <c r="J69" s="736"/>
      <c r="K69" s="736"/>
      <c r="L69" s="736"/>
      <c r="M69" s="736"/>
      <c r="N69" s="736"/>
      <c r="O69" s="736"/>
      <c r="P69" s="736"/>
      <c r="Q69" s="736"/>
      <c r="R69" s="736"/>
      <c r="S69" s="736"/>
      <c r="T69" s="736"/>
      <c r="U69" s="736"/>
      <c r="V69" s="736"/>
      <c r="W69" s="736"/>
      <c r="X69" s="736"/>
      <c r="Y69" s="736"/>
      <c r="Z69" s="736"/>
      <c r="AA69" s="736"/>
      <c r="AB69" s="736"/>
      <c r="AC69" s="736"/>
      <c r="AD69" s="736"/>
      <c r="AE69" s="4"/>
    </row>
    <row r="70" spans="1:35" s="478" customFormat="1" ht="24" customHeight="1">
      <c r="A70" s="62"/>
      <c r="B70" s="8"/>
      <c r="C70" s="735" t="s">
        <v>7495</v>
      </c>
      <c r="D70" s="736"/>
      <c r="E70" s="736"/>
      <c r="F70" s="736"/>
      <c r="G70" s="736"/>
      <c r="H70" s="736"/>
      <c r="I70" s="736"/>
      <c r="J70" s="736"/>
      <c r="K70" s="736"/>
      <c r="L70" s="736"/>
      <c r="M70" s="736"/>
      <c r="N70" s="736"/>
      <c r="O70" s="736"/>
      <c r="P70" s="736"/>
      <c r="Q70" s="736"/>
      <c r="R70" s="736"/>
      <c r="S70" s="736"/>
      <c r="T70" s="736"/>
      <c r="U70" s="736"/>
      <c r="V70" s="736"/>
      <c r="W70" s="736"/>
      <c r="X70" s="736"/>
      <c r="Y70" s="736"/>
      <c r="Z70" s="736"/>
      <c r="AA70" s="736"/>
      <c r="AB70" s="736"/>
      <c r="AC70" s="736"/>
      <c r="AD70" s="736"/>
      <c r="AE70" s="4"/>
    </row>
    <row r="71" spans="1:35" s="478" customFormat="1" ht="15" customHeight="1">
      <c r="A71" s="62"/>
      <c r="B71" s="8"/>
      <c r="C71" s="388"/>
      <c r="D71" s="388"/>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88"/>
      <c r="AC71" s="388"/>
      <c r="AD71" s="388"/>
      <c r="AE71" s="4"/>
    </row>
    <row r="72" spans="1:35" s="478" customFormat="1" ht="48" customHeight="1">
      <c r="A72" s="5"/>
      <c r="B72" s="8"/>
      <c r="C72" s="79" t="s">
        <v>7496</v>
      </c>
      <c r="D72" s="771" t="s">
        <v>7497</v>
      </c>
      <c r="E72" s="669"/>
      <c r="F72" s="670"/>
      <c r="G72" s="771" t="s">
        <v>7498</v>
      </c>
      <c r="H72" s="669"/>
      <c r="I72" s="669"/>
      <c r="J72" s="669"/>
      <c r="K72" s="669"/>
      <c r="L72" s="669"/>
      <c r="M72" s="669"/>
      <c r="N72" s="669"/>
      <c r="O72" s="669"/>
      <c r="P72" s="669"/>
      <c r="Q72" s="669"/>
      <c r="R72" s="669"/>
      <c r="S72" s="669"/>
      <c r="T72" s="669"/>
      <c r="U72" s="669"/>
      <c r="V72" s="669"/>
      <c r="W72" s="669"/>
      <c r="X72" s="670"/>
      <c r="Y72" s="1044" t="s">
        <v>5736</v>
      </c>
      <c r="Z72" s="773"/>
      <c r="AA72" s="773"/>
      <c r="AB72" s="773"/>
      <c r="AC72" s="773"/>
      <c r="AD72" s="769"/>
      <c r="AE72" s="4"/>
      <c r="AG72" t="s">
        <v>5110</v>
      </c>
      <c r="AH72" t="s">
        <v>5905</v>
      </c>
      <c r="AI72" t="s">
        <v>7300</v>
      </c>
    </row>
    <row r="73" spans="1:35" s="478" customFormat="1" ht="15" customHeight="1">
      <c r="A73" s="5"/>
      <c r="B73" s="8"/>
      <c r="C73" s="1031" t="s">
        <v>7499</v>
      </c>
      <c r="D73" s="983" t="s">
        <v>6631</v>
      </c>
      <c r="E73" s="669"/>
      <c r="F73" s="670"/>
      <c r="G73" s="989" t="s">
        <v>7500</v>
      </c>
      <c r="H73" s="669"/>
      <c r="I73" s="669"/>
      <c r="J73" s="669"/>
      <c r="K73" s="669"/>
      <c r="L73" s="669"/>
      <c r="M73" s="669"/>
      <c r="N73" s="669"/>
      <c r="O73" s="669"/>
      <c r="P73" s="669"/>
      <c r="Q73" s="669"/>
      <c r="R73" s="669"/>
      <c r="S73" s="669"/>
      <c r="T73" s="669"/>
      <c r="U73" s="669"/>
      <c r="V73" s="669"/>
      <c r="W73" s="669"/>
      <c r="X73" s="670"/>
      <c r="Y73" s="866"/>
      <c r="Z73" s="866"/>
      <c r="AA73" s="866"/>
      <c r="AB73" s="866"/>
      <c r="AC73" s="866"/>
      <c r="AD73" s="866"/>
      <c r="AE73" s="4"/>
      <c r="AG73" s="396">
        <f>IF($C$31=1,IF(COUNTA(Y73:AD112)=40,0,1),0)</f>
        <v>0</v>
      </c>
      <c r="AH73" s="396">
        <f>IF($C$31&lt;&gt;1,IF(COUNTA(Y73:AD112)=0,0,1),0)</f>
        <v>0</v>
      </c>
      <c r="AI73" s="396">
        <f>IF(Y113=$Q$31,0,1)</f>
        <v>0</v>
      </c>
    </row>
    <row r="74" spans="1:35" s="478" customFormat="1" ht="15" customHeight="1">
      <c r="A74" s="5"/>
      <c r="B74" s="8"/>
      <c r="C74" s="984"/>
      <c r="D74" s="983" t="s">
        <v>6634</v>
      </c>
      <c r="E74" s="669"/>
      <c r="F74" s="670"/>
      <c r="G74" s="989" t="s">
        <v>7501</v>
      </c>
      <c r="H74" s="669"/>
      <c r="I74" s="669"/>
      <c r="J74" s="669"/>
      <c r="K74" s="669"/>
      <c r="L74" s="669"/>
      <c r="M74" s="669"/>
      <c r="N74" s="669"/>
      <c r="O74" s="669"/>
      <c r="P74" s="669"/>
      <c r="Q74" s="669"/>
      <c r="R74" s="669"/>
      <c r="S74" s="669"/>
      <c r="T74" s="669"/>
      <c r="U74" s="669"/>
      <c r="V74" s="669"/>
      <c r="W74" s="669"/>
      <c r="X74" s="670"/>
      <c r="Y74" s="866"/>
      <c r="Z74" s="866"/>
      <c r="AA74" s="866"/>
      <c r="AB74" s="866"/>
      <c r="AC74" s="866"/>
      <c r="AD74" s="866"/>
      <c r="AE74" s="4"/>
    </row>
    <row r="75" spans="1:35" s="478" customFormat="1" ht="15" customHeight="1">
      <c r="A75" s="5"/>
      <c r="B75" s="8"/>
      <c r="C75" s="984"/>
      <c r="D75" s="983" t="s">
        <v>6636</v>
      </c>
      <c r="E75" s="669"/>
      <c r="F75" s="670"/>
      <c r="G75" s="989" t="s">
        <v>7502</v>
      </c>
      <c r="H75" s="669"/>
      <c r="I75" s="669"/>
      <c r="J75" s="669"/>
      <c r="K75" s="669"/>
      <c r="L75" s="669"/>
      <c r="M75" s="669"/>
      <c r="N75" s="669"/>
      <c r="O75" s="669"/>
      <c r="P75" s="669"/>
      <c r="Q75" s="669"/>
      <c r="R75" s="669"/>
      <c r="S75" s="669"/>
      <c r="T75" s="669"/>
      <c r="U75" s="669"/>
      <c r="V75" s="669"/>
      <c r="W75" s="669"/>
      <c r="X75" s="670"/>
      <c r="Y75" s="866"/>
      <c r="Z75" s="866"/>
      <c r="AA75" s="866"/>
      <c r="AB75" s="866"/>
      <c r="AC75" s="866"/>
      <c r="AD75" s="866"/>
      <c r="AE75" s="4"/>
    </row>
    <row r="76" spans="1:35" s="478" customFormat="1" ht="15" customHeight="1">
      <c r="A76" s="5"/>
      <c r="B76" s="8"/>
      <c r="C76" s="984"/>
      <c r="D76" s="983" t="s">
        <v>6638</v>
      </c>
      <c r="E76" s="669"/>
      <c r="F76" s="670"/>
      <c r="G76" s="989" t="s">
        <v>7503</v>
      </c>
      <c r="H76" s="669"/>
      <c r="I76" s="669"/>
      <c r="J76" s="669"/>
      <c r="K76" s="669"/>
      <c r="L76" s="669"/>
      <c r="M76" s="669"/>
      <c r="N76" s="669"/>
      <c r="O76" s="669"/>
      <c r="P76" s="669"/>
      <c r="Q76" s="669"/>
      <c r="R76" s="669"/>
      <c r="S76" s="669"/>
      <c r="T76" s="669"/>
      <c r="U76" s="669"/>
      <c r="V76" s="669"/>
      <c r="W76" s="669"/>
      <c r="X76" s="670"/>
      <c r="Y76" s="866"/>
      <c r="Z76" s="866"/>
      <c r="AA76" s="866"/>
      <c r="AB76" s="866"/>
      <c r="AC76" s="866"/>
      <c r="AD76" s="866"/>
      <c r="AE76" s="4"/>
    </row>
    <row r="77" spans="1:35" s="478" customFormat="1" ht="15" customHeight="1">
      <c r="A77" s="5"/>
      <c r="B77" s="8"/>
      <c r="C77" s="984"/>
      <c r="D77" s="983" t="s">
        <v>6640</v>
      </c>
      <c r="E77" s="669"/>
      <c r="F77" s="670"/>
      <c r="G77" s="989" t="s">
        <v>7504</v>
      </c>
      <c r="H77" s="669"/>
      <c r="I77" s="669"/>
      <c r="J77" s="669"/>
      <c r="K77" s="669"/>
      <c r="L77" s="669"/>
      <c r="M77" s="669"/>
      <c r="N77" s="669"/>
      <c r="O77" s="669"/>
      <c r="P77" s="669"/>
      <c r="Q77" s="669"/>
      <c r="R77" s="669"/>
      <c r="S77" s="669"/>
      <c r="T77" s="669"/>
      <c r="U77" s="669"/>
      <c r="V77" s="669"/>
      <c r="W77" s="669"/>
      <c r="X77" s="670"/>
      <c r="Y77" s="866"/>
      <c r="Z77" s="866"/>
      <c r="AA77" s="866"/>
      <c r="AB77" s="866"/>
      <c r="AC77" s="866"/>
      <c r="AD77" s="866"/>
      <c r="AE77" s="4"/>
    </row>
    <row r="78" spans="1:35" s="478" customFormat="1" ht="15" customHeight="1">
      <c r="A78" s="5"/>
      <c r="B78" s="8"/>
      <c r="C78" s="984"/>
      <c r="D78" s="983" t="s">
        <v>6642</v>
      </c>
      <c r="E78" s="669"/>
      <c r="F78" s="670"/>
      <c r="G78" s="989" t="s">
        <v>7505</v>
      </c>
      <c r="H78" s="669"/>
      <c r="I78" s="669"/>
      <c r="J78" s="669"/>
      <c r="K78" s="669"/>
      <c r="L78" s="669"/>
      <c r="M78" s="669"/>
      <c r="N78" s="669"/>
      <c r="O78" s="669"/>
      <c r="P78" s="669"/>
      <c r="Q78" s="669"/>
      <c r="R78" s="669"/>
      <c r="S78" s="669"/>
      <c r="T78" s="669"/>
      <c r="U78" s="669"/>
      <c r="V78" s="669"/>
      <c r="W78" s="669"/>
      <c r="X78" s="670"/>
      <c r="Y78" s="866"/>
      <c r="Z78" s="866"/>
      <c r="AA78" s="866"/>
      <c r="AB78" s="866"/>
      <c r="AC78" s="866"/>
      <c r="AD78" s="866"/>
      <c r="AE78" s="4"/>
    </row>
    <row r="79" spans="1:35" s="478" customFormat="1" ht="15" customHeight="1">
      <c r="A79" s="5"/>
      <c r="B79" s="8"/>
      <c r="C79" s="984"/>
      <c r="D79" s="983" t="s">
        <v>7506</v>
      </c>
      <c r="E79" s="669"/>
      <c r="F79" s="670"/>
      <c r="G79" s="989" t="s">
        <v>7507</v>
      </c>
      <c r="H79" s="669"/>
      <c r="I79" s="669"/>
      <c r="J79" s="669"/>
      <c r="K79" s="669"/>
      <c r="L79" s="669"/>
      <c r="M79" s="669"/>
      <c r="N79" s="669"/>
      <c r="O79" s="669"/>
      <c r="P79" s="669"/>
      <c r="Q79" s="669"/>
      <c r="R79" s="669"/>
      <c r="S79" s="669"/>
      <c r="T79" s="669"/>
      <c r="U79" s="669"/>
      <c r="V79" s="669"/>
      <c r="W79" s="669"/>
      <c r="X79" s="670"/>
      <c r="Y79" s="866"/>
      <c r="Z79" s="866"/>
      <c r="AA79" s="866"/>
      <c r="AB79" s="866"/>
      <c r="AC79" s="866"/>
      <c r="AD79" s="866"/>
      <c r="AE79" s="4"/>
    </row>
    <row r="80" spans="1:35" s="478" customFormat="1" ht="15" customHeight="1">
      <c r="A80" s="5"/>
      <c r="B80" s="8"/>
      <c r="C80" s="984"/>
      <c r="D80" s="983" t="s">
        <v>7508</v>
      </c>
      <c r="E80" s="669"/>
      <c r="F80" s="670"/>
      <c r="G80" s="989" t="s">
        <v>7509</v>
      </c>
      <c r="H80" s="669"/>
      <c r="I80" s="669"/>
      <c r="J80" s="669"/>
      <c r="K80" s="669"/>
      <c r="L80" s="669"/>
      <c r="M80" s="669"/>
      <c r="N80" s="669"/>
      <c r="O80" s="669"/>
      <c r="P80" s="669"/>
      <c r="Q80" s="669"/>
      <c r="R80" s="669"/>
      <c r="S80" s="669"/>
      <c r="T80" s="669"/>
      <c r="U80" s="669"/>
      <c r="V80" s="669"/>
      <c r="W80" s="669"/>
      <c r="X80" s="670"/>
      <c r="Y80" s="866"/>
      <c r="Z80" s="866"/>
      <c r="AA80" s="866"/>
      <c r="AB80" s="866"/>
      <c r="AC80" s="866"/>
      <c r="AD80" s="866"/>
      <c r="AE80" s="4"/>
    </row>
    <row r="81" spans="1:31" s="478" customFormat="1" ht="15" customHeight="1">
      <c r="A81" s="5"/>
      <c r="B81" s="8"/>
      <c r="C81" s="984"/>
      <c r="D81" s="983" t="s">
        <v>7510</v>
      </c>
      <c r="E81" s="669"/>
      <c r="F81" s="670"/>
      <c r="G81" s="989" t="s">
        <v>7511</v>
      </c>
      <c r="H81" s="669"/>
      <c r="I81" s="669"/>
      <c r="J81" s="669"/>
      <c r="K81" s="669"/>
      <c r="L81" s="669"/>
      <c r="M81" s="669"/>
      <c r="N81" s="669"/>
      <c r="O81" s="669"/>
      <c r="P81" s="669"/>
      <c r="Q81" s="669"/>
      <c r="R81" s="669"/>
      <c r="S81" s="669"/>
      <c r="T81" s="669"/>
      <c r="U81" s="669"/>
      <c r="V81" s="669"/>
      <c r="W81" s="669"/>
      <c r="X81" s="670"/>
      <c r="Y81" s="866"/>
      <c r="Z81" s="866"/>
      <c r="AA81" s="866"/>
      <c r="AB81" s="866"/>
      <c r="AC81" s="866"/>
      <c r="AD81" s="866"/>
      <c r="AE81" s="4"/>
    </row>
    <row r="82" spans="1:31" s="478" customFormat="1" ht="15" customHeight="1">
      <c r="A82" s="5"/>
      <c r="B82" s="8"/>
      <c r="C82" s="984"/>
      <c r="D82" s="983" t="s">
        <v>7512</v>
      </c>
      <c r="E82" s="669"/>
      <c r="F82" s="670"/>
      <c r="G82" s="989" t="s">
        <v>7513</v>
      </c>
      <c r="H82" s="669"/>
      <c r="I82" s="669"/>
      <c r="J82" s="669"/>
      <c r="K82" s="669"/>
      <c r="L82" s="669"/>
      <c r="M82" s="669"/>
      <c r="N82" s="669"/>
      <c r="O82" s="669"/>
      <c r="P82" s="669"/>
      <c r="Q82" s="669"/>
      <c r="R82" s="669"/>
      <c r="S82" s="669"/>
      <c r="T82" s="669"/>
      <c r="U82" s="669"/>
      <c r="V82" s="669"/>
      <c r="W82" s="669"/>
      <c r="X82" s="670"/>
      <c r="Y82" s="866"/>
      <c r="Z82" s="866"/>
      <c r="AA82" s="866"/>
      <c r="AB82" s="866"/>
      <c r="AC82" s="866"/>
      <c r="AD82" s="866"/>
      <c r="AE82" s="4"/>
    </row>
    <row r="83" spans="1:31" s="478" customFormat="1" ht="15" customHeight="1">
      <c r="A83" s="5"/>
      <c r="B83" s="8"/>
      <c r="C83" s="984"/>
      <c r="D83" s="983" t="s">
        <v>7514</v>
      </c>
      <c r="E83" s="669"/>
      <c r="F83" s="670"/>
      <c r="G83" s="989" t="s">
        <v>7515</v>
      </c>
      <c r="H83" s="669"/>
      <c r="I83" s="669"/>
      <c r="J83" s="669"/>
      <c r="K83" s="669"/>
      <c r="L83" s="669"/>
      <c r="M83" s="669"/>
      <c r="N83" s="669"/>
      <c r="O83" s="669"/>
      <c r="P83" s="669"/>
      <c r="Q83" s="669"/>
      <c r="R83" s="669"/>
      <c r="S83" s="669"/>
      <c r="T83" s="669"/>
      <c r="U83" s="669"/>
      <c r="V83" s="669"/>
      <c r="W83" s="669"/>
      <c r="X83" s="670"/>
      <c r="Y83" s="866"/>
      <c r="Z83" s="866"/>
      <c r="AA83" s="866"/>
      <c r="AB83" s="866"/>
      <c r="AC83" s="866"/>
      <c r="AD83" s="866"/>
      <c r="AE83" s="4"/>
    </row>
    <row r="84" spans="1:31" s="478" customFormat="1" ht="15" customHeight="1">
      <c r="A84" s="5"/>
      <c r="B84" s="8"/>
      <c r="C84" s="984"/>
      <c r="D84" s="983" t="s">
        <v>7516</v>
      </c>
      <c r="E84" s="669"/>
      <c r="F84" s="670"/>
      <c r="G84" s="989" t="s">
        <v>7517</v>
      </c>
      <c r="H84" s="669"/>
      <c r="I84" s="669"/>
      <c r="J84" s="669"/>
      <c r="K84" s="669"/>
      <c r="L84" s="669"/>
      <c r="M84" s="669"/>
      <c r="N84" s="669"/>
      <c r="O84" s="669"/>
      <c r="P84" s="669"/>
      <c r="Q84" s="669"/>
      <c r="R84" s="669"/>
      <c r="S84" s="669"/>
      <c r="T84" s="669"/>
      <c r="U84" s="669"/>
      <c r="V84" s="669"/>
      <c r="W84" s="669"/>
      <c r="X84" s="670"/>
      <c r="Y84" s="866"/>
      <c r="Z84" s="866"/>
      <c r="AA84" s="866"/>
      <c r="AB84" s="866"/>
      <c r="AC84" s="866"/>
      <c r="AD84" s="866"/>
      <c r="AE84" s="4"/>
    </row>
    <row r="85" spans="1:31" s="478" customFormat="1" ht="15" customHeight="1">
      <c r="A85" s="5"/>
      <c r="B85" s="8"/>
      <c r="C85" s="984"/>
      <c r="D85" s="983" t="s">
        <v>7518</v>
      </c>
      <c r="E85" s="669"/>
      <c r="F85" s="670"/>
      <c r="G85" s="989" t="s">
        <v>7519</v>
      </c>
      <c r="H85" s="669"/>
      <c r="I85" s="669"/>
      <c r="J85" s="669"/>
      <c r="K85" s="669"/>
      <c r="L85" s="669"/>
      <c r="M85" s="669"/>
      <c r="N85" s="669"/>
      <c r="O85" s="669"/>
      <c r="P85" s="669"/>
      <c r="Q85" s="669"/>
      <c r="R85" s="669"/>
      <c r="S85" s="669"/>
      <c r="T85" s="669"/>
      <c r="U85" s="669"/>
      <c r="V85" s="669"/>
      <c r="W85" s="669"/>
      <c r="X85" s="670"/>
      <c r="Y85" s="866"/>
      <c r="Z85" s="866"/>
      <c r="AA85" s="866"/>
      <c r="AB85" s="866"/>
      <c r="AC85" s="866"/>
      <c r="AD85" s="866"/>
      <c r="AE85" s="4"/>
    </row>
    <row r="86" spans="1:31" s="478" customFormat="1" ht="15" customHeight="1">
      <c r="A86" s="5"/>
      <c r="B86" s="8"/>
      <c r="C86" s="984"/>
      <c r="D86" s="983" t="s">
        <v>7520</v>
      </c>
      <c r="E86" s="669"/>
      <c r="F86" s="670"/>
      <c r="G86" s="989" t="s">
        <v>7521</v>
      </c>
      <c r="H86" s="669"/>
      <c r="I86" s="669"/>
      <c r="J86" s="669"/>
      <c r="K86" s="669"/>
      <c r="L86" s="669"/>
      <c r="M86" s="669"/>
      <c r="N86" s="669"/>
      <c r="O86" s="669"/>
      <c r="P86" s="669"/>
      <c r="Q86" s="669"/>
      <c r="R86" s="669"/>
      <c r="S86" s="669"/>
      <c r="T86" s="669"/>
      <c r="U86" s="669"/>
      <c r="V86" s="669"/>
      <c r="W86" s="669"/>
      <c r="X86" s="670"/>
      <c r="Y86" s="866"/>
      <c r="Z86" s="866"/>
      <c r="AA86" s="866"/>
      <c r="AB86" s="866"/>
      <c r="AC86" s="866"/>
      <c r="AD86" s="866"/>
      <c r="AE86" s="4"/>
    </row>
    <row r="87" spans="1:31" s="478" customFormat="1" ht="15" customHeight="1">
      <c r="A87" s="5"/>
      <c r="B87" s="8"/>
      <c r="C87" s="984"/>
      <c r="D87" s="983" t="s">
        <v>7522</v>
      </c>
      <c r="E87" s="669"/>
      <c r="F87" s="670"/>
      <c r="G87" s="989" t="s">
        <v>7523</v>
      </c>
      <c r="H87" s="669"/>
      <c r="I87" s="669"/>
      <c r="J87" s="669"/>
      <c r="K87" s="669"/>
      <c r="L87" s="669"/>
      <c r="M87" s="669"/>
      <c r="N87" s="669"/>
      <c r="O87" s="669"/>
      <c r="P87" s="669"/>
      <c r="Q87" s="669"/>
      <c r="R87" s="669"/>
      <c r="S87" s="669"/>
      <c r="T87" s="669"/>
      <c r="U87" s="669"/>
      <c r="V87" s="669"/>
      <c r="W87" s="669"/>
      <c r="X87" s="670"/>
      <c r="Y87" s="866"/>
      <c r="Z87" s="866"/>
      <c r="AA87" s="866"/>
      <c r="AB87" s="866"/>
      <c r="AC87" s="866"/>
      <c r="AD87" s="866"/>
      <c r="AE87" s="4"/>
    </row>
    <row r="88" spans="1:31" s="478" customFormat="1" ht="15" customHeight="1">
      <c r="A88" s="5"/>
      <c r="B88" s="8"/>
      <c r="C88" s="984"/>
      <c r="D88" s="983" t="s">
        <v>7524</v>
      </c>
      <c r="E88" s="669"/>
      <c r="F88" s="670"/>
      <c r="G88" s="989" t="s">
        <v>7525</v>
      </c>
      <c r="H88" s="669"/>
      <c r="I88" s="669"/>
      <c r="J88" s="669"/>
      <c r="K88" s="669"/>
      <c r="L88" s="669"/>
      <c r="M88" s="669"/>
      <c r="N88" s="669"/>
      <c r="O88" s="669"/>
      <c r="P88" s="669"/>
      <c r="Q88" s="669"/>
      <c r="R88" s="669"/>
      <c r="S88" s="669"/>
      <c r="T88" s="669"/>
      <c r="U88" s="669"/>
      <c r="V88" s="669"/>
      <c r="W88" s="669"/>
      <c r="X88" s="670"/>
      <c r="Y88" s="866"/>
      <c r="Z88" s="866"/>
      <c r="AA88" s="866"/>
      <c r="AB88" s="866"/>
      <c r="AC88" s="866"/>
      <c r="AD88" s="866"/>
      <c r="AE88" s="4"/>
    </row>
    <row r="89" spans="1:31" s="478" customFormat="1" ht="15" customHeight="1">
      <c r="A89" s="5"/>
      <c r="B89" s="8"/>
      <c r="C89" s="984"/>
      <c r="D89" s="1032" t="s">
        <v>7526</v>
      </c>
      <c r="E89" s="1030" t="s">
        <v>7527</v>
      </c>
      <c r="F89" s="670"/>
      <c r="G89" s="989" t="s">
        <v>7528</v>
      </c>
      <c r="H89" s="669"/>
      <c r="I89" s="669"/>
      <c r="J89" s="669"/>
      <c r="K89" s="669"/>
      <c r="L89" s="669"/>
      <c r="M89" s="669"/>
      <c r="N89" s="669"/>
      <c r="O89" s="669"/>
      <c r="P89" s="669"/>
      <c r="Q89" s="669"/>
      <c r="R89" s="669"/>
      <c r="S89" s="669"/>
      <c r="T89" s="669"/>
      <c r="U89" s="669"/>
      <c r="V89" s="669"/>
      <c r="W89" s="669"/>
      <c r="X89" s="670"/>
      <c r="Y89" s="866"/>
      <c r="Z89" s="866"/>
      <c r="AA89" s="866"/>
      <c r="AB89" s="866"/>
      <c r="AC89" s="866"/>
      <c r="AD89" s="866"/>
      <c r="AE89" s="4"/>
    </row>
    <row r="90" spans="1:31" s="478" customFormat="1" ht="15" customHeight="1">
      <c r="A90" s="5"/>
      <c r="B90" s="8"/>
      <c r="C90" s="984"/>
      <c r="D90" s="984"/>
      <c r="E90" s="1030" t="s">
        <v>7529</v>
      </c>
      <c r="F90" s="670"/>
      <c r="G90" s="989" t="s">
        <v>7530</v>
      </c>
      <c r="H90" s="669"/>
      <c r="I90" s="669"/>
      <c r="J90" s="669"/>
      <c r="K90" s="669"/>
      <c r="L90" s="669"/>
      <c r="M90" s="669"/>
      <c r="N90" s="669"/>
      <c r="O90" s="669"/>
      <c r="P90" s="669"/>
      <c r="Q90" s="669"/>
      <c r="R90" s="669"/>
      <c r="S90" s="669"/>
      <c r="T90" s="669"/>
      <c r="U90" s="669"/>
      <c r="V90" s="669"/>
      <c r="W90" s="669"/>
      <c r="X90" s="670"/>
      <c r="Y90" s="866"/>
      <c r="Z90" s="866"/>
      <c r="AA90" s="866"/>
      <c r="AB90" s="866"/>
      <c r="AC90" s="866"/>
      <c r="AD90" s="866"/>
      <c r="AE90" s="4"/>
    </row>
    <row r="91" spans="1:31" s="478" customFormat="1" ht="15" customHeight="1">
      <c r="A91" s="5"/>
      <c r="B91" s="8"/>
      <c r="C91" s="984"/>
      <c r="D91" s="984"/>
      <c r="E91" s="1030" t="s">
        <v>7531</v>
      </c>
      <c r="F91" s="670"/>
      <c r="G91" s="989" t="s">
        <v>7532</v>
      </c>
      <c r="H91" s="669"/>
      <c r="I91" s="669"/>
      <c r="J91" s="669"/>
      <c r="K91" s="669"/>
      <c r="L91" s="669"/>
      <c r="M91" s="669"/>
      <c r="N91" s="669"/>
      <c r="O91" s="669"/>
      <c r="P91" s="669"/>
      <c r="Q91" s="669"/>
      <c r="R91" s="669"/>
      <c r="S91" s="669"/>
      <c r="T91" s="669"/>
      <c r="U91" s="669"/>
      <c r="V91" s="669"/>
      <c r="W91" s="669"/>
      <c r="X91" s="670"/>
      <c r="Y91" s="866"/>
      <c r="Z91" s="866"/>
      <c r="AA91" s="866"/>
      <c r="AB91" s="866"/>
      <c r="AC91" s="866"/>
      <c r="AD91" s="866"/>
      <c r="AE91" s="4"/>
    </row>
    <row r="92" spans="1:31" s="478" customFormat="1" ht="15" customHeight="1">
      <c r="A92" s="5"/>
      <c r="B92" s="8"/>
      <c r="C92" s="984"/>
      <c r="D92" s="984"/>
      <c r="E92" s="1030" t="s">
        <v>7533</v>
      </c>
      <c r="F92" s="670"/>
      <c r="G92" s="989" t="s">
        <v>7534</v>
      </c>
      <c r="H92" s="669"/>
      <c r="I92" s="669"/>
      <c r="J92" s="669"/>
      <c r="K92" s="669"/>
      <c r="L92" s="669"/>
      <c r="M92" s="669"/>
      <c r="N92" s="669"/>
      <c r="O92" s="669"/>
      <c r="P92" s="669"/>
      <c r="Q92" s="669"/>
      <c r="R92" s="669"/>
      <c r="S92" s="669"/>
      <c r="T92" s="669"/>
      <c r="U92" s="669"/>
      <c r="V92" s="669"/>
      <c r="W92" s="669"/>
      <c r="X92" s="670"/>
      <c r="Y92" s="866"/>
      <c r="Z92" s="866"/>
      <c r="AA92" s="866"/>
      <c r="AB92" s="866"/>
      <c r="AC92" s="866"/>
      <c r="AD92" s="866"/>
      <c r="AE92" s="4"/>
    </row>
    <row r="93" spans="1:31" s="478" customFormat="1" ht="15" customHeight="1">
      <c r="A93" s="5"/>
      <c r="B93" s="8"/>
      <c r="C93" s="984"/>
      <c r="D93" s="984"/>
      <c r="E93" s="1030" t="s">
        <v>7535</v>
      </c>
      <c r="F93" s="670"/>
      <c r="G93" s="989" t="s">
        <v>7536</v>
      </c>
      <c r="H93" s="669"/>
      <c r="I93" s="669"/>
      <c r="J93" s="669"/>
      <c r="K93" s="669"/>
      <c r="L93" s="669"/>
      <c r="M93" s="669"/>
      <c r="N93" s="669"/>
      <c r="O93" s="669"/>
      <c r="P93" s="669"/>
      <c r="Q93" s="669"/>
      <c r="R93" s="669"/>
      <c r="S93" s="669"/>
      <c r="T93" s="669"/>
      <c r="U93" s="669"/>
      <c r="V93" s="669"/>
      <c r="W93" s="669"/>
      <c r="X93" s="670"/>
      <c r="Y93" s="866"/>
      <c r="Z93" s="866"/>
      <c r="AA93" s="866"/>
      <c r="AB93" s="866"/>
      <c r="AC93" s="866"/>
      <c r="AD93" s="866"/>
      <c r="AE93" s="4"/>
    </row>
    <row r="94" spans="1:31" s="478" customFormat="1" ht="15" customHeight="1">
      <c r="A94" s="14"/>
      <c r="B94" s="4"/>
      <c r="C94" s="984"/>
      <c r="D94" s="983" t="s">
        <v>7537</v>
      </c>
      <c r="E94" s="669"/>
      <c r="F94" s="670"/>
      <c r="G94" s="989" t="s">
        <v>7538</v>
      </c>
      <c r="H94" s="669"/>
      <c r="I94" s="669"/>
      <c r="J94" s="669"/>
      <c r="K94" s="669"/>
      <c r="L94" s="669"/>
      <c r="M94" s="669"/>
      <c r="N94" s="669"/>
      <c r="O94" s="669"/>
      <c r="P94" s="669"/>
      <c r="Q94" s="669"/>
      <c r="R94" s="669"/>
      <c r="S94" s="669"/>
      <c r="T94" s="669"/>
      <c r="U94" s="669"/>
      <c r="V94" s="669"/>
      <c r="W94" s="669"/>
      <c r="X94" s="670"/>
      <c r="Y94" s="866"/>
      <c r="Z94" s="866"/>
      <c r="AA94" s="866"/>
      <c r="AB94" s="866"/>
      <c r="AC94" s="866"/>
      <c r="AD94" s="866"/>
      <c r="AE94" s="4"/>
    </row>
    <row r="95" spans="1:31" s="478" customFormat="1" ht="15" customHeight="1">
      <c r="A95" s="14"/>
      <c r="B95" s="4"/>
      <c r="C95" s="984"/>
      <c r="D95" s="983" t="s">
        <v>7539</v>
      </c>
      <c r="E95" s="669"/>
      <c r="F95" s="670"/>
      <c r="G95" s="989" t="s">
        <v>7540</v>
      </c>
      <c r="H95" s="669"/>
      <c r="I95" s="669"/>
      <c r="J95" s="669"/>
      <c r="K95" s="669"/>
      <c r="L95" s="669"/>
      <c r="M95" s="669"/>
      <c r="N95" s="669"/>
      <c r="O95" s="669"/>
      <c r="P95" s="669"/>
      <c r="Q95" s="669"/>
      <c r="R95" s="669"/>
      <c r="S95" s="669"/>
      <c r="T95" s="669"/>
      <c r="U95" s="669"/>
      <c r="V95" s="669"/>
      <c r="W95" s="669"/>
      <c r="X95" s="670"/>
      <c r="Y95" s="866"/>
      <c r="Z95" s="866"/>
      <c r="AA95" s="866"/>
      <c r="AB95" s="866"/>
      <c r="AC95" s="866"/>
      <c r="AD95" s="866"/>
      <c r="AE95" s="4"/>
    </row>
    <row r="96" spans="1:31" s="478" customFormat="1" ht="15" customHeight="1">
      <c r="A96" s="14"/>
      <c r="B96" s="4"/>
      <c r="C96" s="984"/>
      <c r="D96" s="1032" t="s">
        <v>7541</v>
      </c>
      <c r="E96" s="1030" t="s">
        <v>7542</v>
      </c>
      <c r="F96" s="670"/>
      <c r="G96" s="989" t="s">
        <v>7543</v>
      </c>
      <c r="H96" s="669"/>
      <c r="I96" s="669"/>
      <c r="J96" s="669"/>
      <c r="K96" s="669"/>
      <c r="L96" s="669"/>
      <c r="M96" s="669"/>
      <c r="N96" s="669"/>
      <c r="O96" s="669"/>
      <c r="P96" s="669"/>
      <c r="Q96" s="669"/>
      <c r="R96" s="669"/>
      <c r="S96" s="669"/>
      <c r="T96" s="669"/>
      <c r="U96" s="669"/>
      <c r="V96" s="669"/>
      <c r="W96" s="669"/>
      <c r="X96" s="670"/>
      <c r="Y96" s="866"/>
      <c r="Z96" s="866"/>
      <c r="AA96" s="866"/>
      <c r="AB96" s="866"/>
      <c r="AC96" s="866"/>
      <c r="AD96" s="866"/>
      <c r="AE96" s="4"/>
    </row>
    <row r="97" spans="1:52" s="478" customFormat="1" ht="15" customHeight="1">
      <c r="A97" s="14"/>
      <c r="B97" s="4"/>
      <c r="C97" s="984"/>
      <c r="D97" s="984"/>
      <c r="E97" s="1030" t="s">
        <v>7544</v>
      </c>
      <c r="F97" s="670"/>
      <c r="G97" s="989" t="s">
        <v>7545</v>
      </c>
      <c r="H97" s="669"/>
      <c r="I97" s="669"/>
      <c r="J97" s="669"/>
      <c r="K97" s="669"/>
      <c r="L97" s="669"/>
      <c r="M97" s="669"/>
      <c r="N97" s="669"/>
      <c r="O97" s="669"/>
      <c r="P97" s="669"/>
      <c r="Q97" s="669"/>
      <c r="R97" s="669"/>
      <c r="S97" s="669"/>
      <c r="T97" s="669"/>
      <c r="U97" s="669"/>
      <c r="V97" s="669"/>
      <c r="W97" s="669"/>
      <c r="X97" s="670"/>
      <c r="Y97" s="866"/>
      <c r="Z97" s="866"/>
      <c r="AA97" s="866"/>
      <c r="AB97" s="866"/>
      <c r="AC97" s="866"/>
      <c r="AD97" s="866"/>
      <c r="AE97" s="4"/>
    </row>
    <row r="98" spans="1:52" s="478" customFormat="1" ht="15" customHeight="1">
      <c r="A98" s="14"/>
      <c r="B98" s="4"/>
      <c r="C98" s="984"/>
      <c r="D98" s="984"/>
      <c r="E98" s="1030" t="s">
        <v>7546</v>
      </c>
      <c r="F98" s="670"/>
      <c r="G98" s="989" t="s">
        <v>7547</v>
      </c>
      <c r="H98" s="669"/>
      <c r="I98" s="669"/>
      <c r="J98" s="669"/>
      <c r="K98" s="669"/>
      <c r="L98" s="669"/>
      <c r="M98" s="669"/>
      <c r="N98" s="669"/>
      <c r="O98" s="669"/>
      <c r="P98" s="669"/>
      <c r="Q98" s="669"/>
      <c r="R98" s="669"/>
      <c r="S98" s="669"/>
      <c r="T98" s="669"/>
      <c r="U98" s="669"/>
      <c r="V98" s="669"/>
      <c r="W98" s="669"/>
      <c r="X98" s="670"/>
      <c r="Y98" s="866"/>
      <c r="Z98" s="866"/>
      <c r="AA98" s="866"/>
      <c r="AB98" s="866"/>
      <c r="AC98" s="866"/>
      <c r="AD98" s="866"/>
      <c r="AE98" s="4"/>
    </row>
    <row r="99" spans="1:52" s="478" customFormat="1" ht="15" customHeight="1">
      <c r="A99" s="14"/>
      <c r="B99" s="4"/>
      <c r="C99" s="984"/>
      <c r="D99" s="984"/>
      <c r="E99" s="1030" t="s">
        <v>7548</v>
      </c>
      <c r="F99" s="670"/>
      <c r="G99" s="989" t="s">
        <v>7549</v>
      </c>
      <c r="H99" s="669"/>
      <c r="I99" s="669"/>
      <c r="J99" s="669"/>
      <c r="K99" s="669"/>
      <c r="L99" s="669"/>
      <c r="M99" s="669"/>
      <c r="N99" s="669"/>
      <c r="O99" s="669"/>
      <c r="P99" s="669"/>
      <c r="Q99" s="669"/>
      <c r="R99" s="669"/>
      <c r="S99" s="669"/>
      <c r="T99" s="669"/>
      <c r="U99" s="669"/>
      <c r="V99" s="669"/>
      <c r="W99" s="669"/>
      <c r="X99" s="670"/>
      <c r="Y99" s="866"/>
      <c r="Z99" s="866"/>
      <c r="AA99" s="866"/>
      <c r="AB99" s="866"/>
      <c r="AC99" s="866"/>
      <c r="AD99" s="866"/>
      <c r="AE99" s="4"/>
    </row>
    <row r="100" spans="1:52" s="478" customFormat="1" ht="15" customHeight="1">
      <c r="A100" s="14"/>
      <c r="B100" s="4"/>
      <c r="C100" s="984"/>
      <c r="D100" s="984"/>
      <c r="E100" s="1030" t="s">
        <v>7550</v>
      </c>
      <c r="F100" s="670"/>
      <c r="G100" s="989" t="s">
        <v>7551</v>
      </c>
      <c r="H100" s="669"/>
      <c r="I100" s="669"/>
      <c r="J100" s="669"/>
      <c r="K100" s="669"/>
      <c r="L100" s="669"/>
      <c r="M100" s="669"/>
      <c r="N100" s="669"/>
      <c r="O100" s="669"/>
      <c r="P100" s="669"/>
      <c r="Q100" s="669"/>
      <c r="R100" s="669"/>
      <c r="S100" s="669"/>
      <c r="T100" s="669"/>
      <c r="U100" s="669"/>
      <c r="V100" s="669"/>
      <c r="W100" s="669"/>
      <c r="X100" s="670"/>
      <c r="Y100" s="866"/>
      <c r="Z100" s="866"/>
      <c r="AA100" s="866"/>
      <c r="AB100" s="866"/>
      <c r="AC100" s="866"/>
      <c r="AD100" s="866"/>
      <c r="AE100" s="4"/>
    </row>
    <row r="101" spans="1:52" s="478" customFormat="1" ht="15" customHeight="1">
      <c r="A101" s="14"/>
      <c r="B101" s="4"/>
      <c r="C101" s="984"/>
      <c r="D101" s="983" t="s">
        <v>7552</v>
      </c>
      <c r="E101" s="669"/>
      <c r="F101" s="670"/>
      <c r="G101" s="989" t="s">
        <v>7553</v>
      </c>
      <c r="H101" s="669"/>
      <c r="I101" s="669"/>
      <c r="J101" s="669"/>
      <c r="K101" s="669"/>
      <c r="L101" s="669"/>
      <c r="M101" s="669"/>
      <c r="N101" s="669"/>
      <c r="O101" s="669"/>
      <c r="P101" s="669"/>
      <c r="Q101" s="669"/>
      <c r="R101" s="669"/>
      <c r="S101" s="669"/>
      <c r="T101" s="669"/>
      <c r="U101" s="669"/>
      <c r="V101" s="669"/>
      <c r="W101" s="669"/>
      <c r="X101" s="670"/>
      <c r="Y101" s="866"/>
      <c r="Z101" s="866"/>
      <c r="AA101" s="866"/>
      <c r="AB101" s="866"/>
      <c r="AC101" s="866"/>
      <c r="AD101" s="866"/>
      <c r="AE101" s="4"/>
    </row>
    <row r="102" spans="1:52" s="478" customFormat="1" ht="15" customHeight="1">
      <c r="A102" s="14"/>
      <c r="B102" s="4"/>
      <c r="C102" s="876"/>
      <c r="D102" s="983" t="s">
        <v>7554</v>
      </c>
      <c r="E102" s="669"/>
      <c r="F102" s="670"/>
      <c r="G102" s="989" t="s">
        <v>7555</v>
      </c>
      <c r="H102" s="669"/>
      <c r="I102" s="669"/>
      <c r="J102" s="669"/>
      <c r="K102" s="669"/>
      <c r="L102" s="669"/>
      <c r="M102" s="669"/>
      <c r="N102" s="669"/>
      <c r="O102" s="669"/>
      <c r="P102" s="669"/>
      <c r="Q102" s="669"/>
      <c r="R102" s="669"/>
      <c r="S102" s="669"/>
      <c r="T102" s="669"/>
      <c r="U102" s="669"/>
      <c r="V102" s="669"/>
      <c r="W102" s="669"/>
      <c r="X102" s="670"/>
      <c r="Y102" s="866"/>
      <c r="Z102" s="866"/>
      <c r="AA102" s="866"/>
      <c r="AB102" s="866"/>
      <c r="AC102" s="866"/>
      <c r="AD102" s="866"/>
      <c r="AE102" s="4"/>
      <c r="AH102" s="1005" t="s">
        <v>7556</v>
      </c>
      <c r="AI102" s="1006"/>
      <c r="AJ102" s="1006"/>
      <c r="AK102" s="1006"/>
      <c r="AM102" s="1005" t="s">
        <v>7557</v>
      </c>
      <c r="AN102" s="1006"/>
      <c r="AO102" s="1006"/>
      <c r="AP102" s="1006"/>
      <c r="AR102" s="1005" t="s">
        <v>7558</v>
      </c>
      <c r="AS102" s="1006"/>
      <c r="AT102" s="1006"/>
      <c r="AU102" s="1006"/>
      <c r="AW102" s="1005" t="s">
        <v>7559</v>
      </c>
      <c r="AX102" s="1006"/>
      <c r="AY102" s="1006"/>
      <c r="AZ102" s="1006"/>
    </row>
    <row r="103" spans="1:52" s="478" customFormat="1" ht="15" customHeight="1">
      <c r="A103" s="5"/>
      <c r="B103" s="8"/>
      <c r="C103" s="861" t="s">
        <v>7560</v>
      </c>
      <c r="D103" s="983" t="s">
        <v>5526</v>
      </c>
      <c r="E103" s="669"/>
      <c r="F103" s="670"/>
      <c r="G103" s="989" t="s">
        <v>7561</v>
      </c>
      <c r="H103" s="669"/>
      <c r="I103" s="669"/>
      <c r="J103" s="669"/>
      <c r="K103" s="669"/>
      <c r="L103" s="669"/>
      <c r="M103" s="669"/>
      <c r="N103" s="669"/>
      <c r="O103" s="669"/>
      <c r="P103" s="669"/>
      <c r="Q103" s="669"/>
      <c r="R103" s="669"/>
      <c r="S103" s="669"/>
      <c r="T103" s="669"/>
      <c r="U103" s="669"/>
      <c r="V103" s="669"/>
      <c r="W103" s="669"/>
      <c r="X103" s="670"/>
      <c r="Y103" s="866"/>
      <c r="Z103" s="866"/>
      <c r="AA103" s="866"/>
      <c r="AB103" s="866"/>
      <c r="AC103" s="866"/>
      <c r="AD103" s="866"/>
      <c r="AE103" s="4"/>
      <c r="AH103" s="560" t="s">
        <v>5152</v>
      </c>
      <c r="AI103" s="560" t="s">
        <v>5153</v>
      </c>
      <c r="AJ103" s="560" t="s">
        <v>5154</v>
      </c>
      <c r="AK103" s="560" t="s">
        <v>5155</v>
      </c>
      <c r="AM103" s="560" t="s">
        <v>5152</v>
      </c>
      <c r="AN103" s="560" t="s">
        <v>5153</v>
      </c>
      <c r="AO103" s="560" t="s">
        <v>5154</v>
      </c>
      <c r="AP103" s="560" t="s">
        <v>5155</v>
      </c>
      <c r="AR103" s="560" t="s">
        <v>5152</v>
      </c>
      <c r="AS103" s="560" t="s">
        <v>5153</v>
      </c>
      <c r="AT103" s="560" t="s">
        <v>5154</v>
      </c>
      <c r="AU103" s="560" t="s">
        <v>5155</v>
      </c>
      <c r="AW103" s="560" t="s">
        <v>5152</v>
      </c>
      <c r="AX103" s="560" t="s">
        <v>5153</v>
      </c>
      <c r="AY103" s="560" t="s">
        <v>5154</v>
      </c>
      <c r="AZ103" s="560" t="s">
        <v>5155</v>
      </c>
    </row>
    <row r="104" spans="1:52" s="478" customFormat="1" ht="15" customHeight="1">
      <c r="A104" s="5"/>
      <c r="B104" s="8"/>
      <c r="C104" s="984"/>
      <c r="D104" s="983" t="s">
        <v>5528</v>
      </c>
      <c r="E104" s="669"/>
      <c r="F104" s="670"/>
      <c r="G104" s="989" t="s">
        <v>7562</v>
      </c>
      <c r="H104" s="669"/>
      <c r="I104" s="669"/>
      <c r="J104" s="669"/>
      <c r="K104" s="669"/>
      <c r="L104" s="669"/>
      <c r="M104" s="669"/>
      <c r="N104" s="669"/>
      <c r="O104" s="669"/>
      <c r="P104" s="669"/>
      <c r="Q104" s="669"/>
      <c r="R104" s="669"/>
      <c r="S104" s="669"/>
      <c r="T104" s="669"/>
      <c r="U104" s="669"/>
      <c r="V104" s="669"/>
      <c r="W104" s="669"/>
      <c r="X104" s="670"/>
      <c r="Y104" s="866"/>
      <c r="Z104" s="866"/>
      <c r="AA104" s="866"/>
      <c r="AB104" s="866"/>
      <c r="AC104" s="866"/>
      <c r="AD104" s="866"/>
      <c r="AE104" s="4"/>
      <c r="AH104" s="561" t="s">
        <v>7563</v>
      </c>
      <c r="AI104" s="478" t="s">
        <v>7564</v>
      </c>
      <c r="AJ104" s="563" t="str" cm="1">
        <f t="array" ref="AJ104">IF(AF115&lt;&gt;"",_xlfn.TEXTJOIN(" / ", TRUE, _xlfn.UNIQUE(IF($AH$104:$AH$106&lt;&gt;"",IF(ISNUMBER(SEARCH(AF115, $AH$104:$AH$106)) + (_xlfn.MAP($AH$104:$AH$106, _xlfn.LAMBDA(_xlpm.r, SUM(--ISNUMBER(SEARCH(_xlfn.TEXTSPLIT(_xlpm.r, ","), AF115))))))&gt;0,$AI$104:$AI$106, ""), ""))), "")</f>
        <v/>
      </c>
      <c r="AK104" s="478" t="str">
        <f>IF(AJ104 = "", "", "Alerta: Revise el texto ingresado en el Especifique ya que podria existir en las opciones resaltadas en amarillo")</f>
        <v/>
      </c>
      <c r="AM104" s="561" t="s">
        <v>7565</v>
      </c>
      <c r="AN104" s="478" t="s">
        <v>7543</v>
      </c>
      <c r="AO104" s="563" t="str" cm="1">
        <f t="array" ref="AO104">IF(AF117&lt;&gt;"",_xlfn.TEXTJOIN(" / ", TRUE, _xlfn.UNIQUE(IF($AM$104:$AM$106&lt;&gt;"",IF(ISNUMBER(SEARCH(AF117, $AM$104:$AM$106)) + (_xlfn.MAP($AM$104:$AM$106, _xlfn.LAMBDA(_xlpm.r, SUM(--ISNUMBER(SEARCH(_xlfn.TEXTSPLIT(_xlpm.r, ","), AF117))))))&gt;0,$AN$104:$AN$106, ""), ""))), "")</f>
        <v/>
      </c>
      <c r="AP104" s="478" t="str">
        <f>IF(AO104 = "", "", "Alerta: Revise el texto ingresado en el Especifique ya que podria existir en las opciones resaltadas en amarillo")</f>
        <v/>
      </c>
      <c r="AR104" s="561" t="s">
        <v>7566</v>
      </c>
      <c r="AS104" s="478" t="s">
        <v>7500</v>
      </c>
      <c r="AT104" s="563" t="str" cm="1">
        <f t="array" ref="AT104">IF(AF119&lt;&gt;"",_xlfn.TEXTJOIN(" / ", TRUE, _xlfn.UNIQUE(IF($AR$104:$AR$122&lt;&gt;"",IF(ISNUMBER(SEARCH(AF119, $AR$104:$AR$122)) + (_xlfn.MAP($AR$104:$AR$122, _xlfn.LAMBDA(_xlpm.r, SUM(--ISNUMBER(SEARCH(_xlfn.TEXTSPLIT(_xlpm.r, ","), AF119))))))&gt;0,$AS$104:$AS$122, ""), ""))), "")</f>
        <v/>
      </c>
      <c r="AU104" s="478" t="str">
        <f>IF(AT104 = "", "", "Alerta: Revise el texto ingresado en el Especifique ya que podria existir en las opciones resaltadas en amarillo")</f>
        <v/>
      </c>
      <c r="AW104" s="561" t="s">
        <v>6604</v>
      </c>
      <c r="AX104" s="478" t="s">
        <v>7561</v>
      </c>
      <c r="AY104" s="563" t="str" cm="1">
        <f t="array" ref="AY104">IF(AF121&lt;&gt;"",_xlfn.TEXTJOIN(" / ", TRUE, _xlfn.UNIQUE(IF($AW$104:$AW$111&lt;&gt;"",IF(ISNUMBER(SEARCH(AF121, $AW$104:$AW$111)) + (_xlfn.MAP($AW$104:$AW$111, _xlfn.LAMBDA(_xlpm.r, SUM(--ISNUMBER(SEARCH(_xlfn.TEXTSPLIT(_xlpm.r, ","), AF121))))))&gt;0,$AX$104:$AX$111, ""), ""))), "")</f>
        <v/>
      </c>
      <c r="AZ104" s="478" t="str">
        <f>IF(AND(AY104 = "",AJ104="",AO104="",AT104=""), "", "Alerta: Revise el texto ingresado en el Especifique ya que podria existir en las opciones resaltadas en amarillo")</f>
        <v/>
      </c>
    </row>
    <row r="105" spans="1:52" s="478" customFormat="1" ht="15" customHeight="1">
      <c r="A105" s="5"/>
      <c r="B105" s="8"/>
      <c r="C105" s="984"/>
      <c r="D105" s="983" t="s">
        <v>5530</v>
      </c>
      <c r="E105" s="669"/>
      <c r="F105" s="670"/>
      <c r="G105" s="989" t="s">
        <v>7567</v>
      </c>
      <c r="H105" s="669"/>
      <c r="I105" s="669"/>
      <c r="J105" s="669"/>
      <c r="K105" s="669"/>
      <c r="L105" s="669"/>
      <c r="M105" s="669"/>
      <c r="N105" s="669"/>
      <c r="O105" s="669"/>
      <c r="P105" s="669"/>
      <c r="Q105" s="669"/>
      <c r="R105" s="669"/>
      <c r="S105" s="669"/>
      <c r="T105" s="669"/>
      <c r="U105" s="669"/>
      <c r="V105" s="669"/>
      <c r="W105" s="669"/>
      <c r="X105" s="670"/>
      <c r="Y105" s="866"/>
      <c r="Z105" s="866"/>
      <c r="AA105" s="866"/>
      <c r="AB105" s="866"/>
      <c r="AC105" s="866"/>
      <c r="AD105" s="866"/>
      <c r="AE105" s="4"/>
      <c r="AH105" s="561" t="s">
        <v>7568</v>
      </c>
      <c r="AI105" s="478" t="s">
        <v>7530</v>
      </c>
      <c r="AM105" s="561" t="s">
        <v>7569</v>
      </c>
      <c r="AN105" s="478" t="s">
        <v>7545</v>
      </c>
      <c r="AR105" s="561" t="s">
        <v>7570</v>
      </c>
      <c r="AS105" s="478" t="s">
        <v>7501</v>
      </c>
      <c r="AW105" s="561" t="s">
        <v>7562</v>
      </c>
      <c r="AX105" s="478" t="s">
        <v>7562</v>
      </c>
    </row>
    <row r="106" spans="1:52" s="478" customFormat="1" ht="15" customHeight="1">
      <c r="A106" s="5"/>
      <c r="B106" s="8"/>
      <c r="C106" s="984"/>
      <c r="D106" s="983" t="s">
        <v>5532</v>
      </c>
      <c r="E106" s="669"/>
      <c r="F106" s="670"/>
      <c r="G106" s="989" t="s">
        <v>7571</v>
      </c>
      <c r="H106" s="669"/>
      <c r="I106" s="669"/>
      <c r="J106" s="669"/>
      <c r="K106" s="669"/>
      <c r="L106" s="669"/>
      <c r="M106" s="669"/>
      <c r="N106" s="669"/>
      <c r="O106" s="669"/>
      <c r="P106" s="669"/>
      <c r="Q106" s="669"/>
      <c r="R106" s="669"/>
      <c r="S106" s="669"/>
      <c r="T106" s="669"/>
      <c r="U106" s="669"/>
      <c r="V106" s="669"/>
      <c r="W106" s="669"/>
      <c r="X106" s="670"/>
      <c r="Y106" s="866"/>
      <c r="Z106" s="866"/>
      <c r="AA106" s="866"/>
      <c r="AB106" s="866"/>
      <c r="AC106" s="866"/>
      <c r="AD106" s="866"/>
      <c r="AE106" s="4"/>
      <c r="AH106" s="561" t="s">
        <v>7572</v>
      </c>
      <c r="AI106" s="478" t="s">
        <v>7532</v>
      </c>
      <c r="AM106" s="561" t="s">
        <v>7573</v>
      </c>
      <c r="AN106" s="478" t="s">
        <v>7547</v>
      </c>
      <c r="AR106" s="561" t="s">
        <v>7574</v>
      </c>
      <c r="AS106" s="478" t="s">
        <v>7502</v>
      </c>
      <c r="AW106" s="561" t="s">
        <v>7575</v>
      </c>
      <c r="AX106" s="478" t="s">
        <v>7567</v>
      </c>
    </row>
    <row r="107" spans="1:52" s="478" customFormat="1" ht="15" customHeight="1">
      <c r="A107" s="5"/>
      <c r="B107" s="8"/>
      <c r="C107" s="984"/>
      <c r="D107" s="983" t="s">
        <v>5534</v>
      </c>
      <c r="E107" s="669"/>
      <c r="F107" s="670"/>
      <c r="G107" s="989" t="s">
        <v>7576</v>
      </c>
      <c r="H107" s="669"/>
      <c r="I107" s="669"/>
      <c r="J107" s="669"/>
      <c r="K107" s="669"/>
      <c r="L107" s="669"/>
      <c r="M107" s="669"/>
      <c r="N107" s="669"/>
      <c r="O107" s="669"/>
      <c r="P107" s="669"/>
      <c r="Q107" s="669"/>
      <c r="R107" s="669"/>
      <c r="S107" s="669"/>
      <c r="T107" s="669"/>
      <c r="U107" s="669"/>
      <c r="V107" s="669"/>
      <c r="W107" s="669"/>
      <c r="X107" s="670"/>
      <c r="Y107" s="866"/>
      <c r="Z107" s="866"/>
      <c r="AA107" s="866"/>
      <c r="AB107" s="866"/>
      <c r="AC107" s="866"/>
      <c r="AD107" s="866"/>
      <c r="AE107" s="4"/>
      <c r="AR107" s="561" t="s">
        <v>7503</v>
      </c>
      <c r="AS107" s="478" t="s">
        <v>7503</v>
      </c>
      <c r="AW107" s="561" t="s">
        <v>7577</v>
      </c>
      <c r="AX107" s="478" t="s">
        <v>7571</v>
      </c>
    </row>
    <row r="108" spans="1:52" s="478" customFormat="1" ht="15" customHeight="1">
      <c r="A108" s="5"/>
      <c r="B108" s="8"/>
      <c r="C108" s="984"/>
      <c r="D108" s="983" t="s">
        <v>5536</v>
      </c>
      <c r="E108" s="669"/>
      <c r="F108" s="670"/>
      <c r="G108" s="989" t="s">
        <v>7578</v>
      </c>
      <c r="H108" s="669"/>
      <c r="I108" s="669"/>
      <c r="J108" s="669"/>
      <c r="K108" s="669"/>
      <c r="L108" s="669"/>
      <c r="M108" s="669"/>
      <c r="N108" s="669"/>
      <c r="O108" s="669"/>
      <c r="P108" s="669"/>
      <c r="Q108" s="669"/>
      <c r="R108" s="669"/>
      <c r="S108" s="669"/>
      <c r="T108" s="669"/>
      <c r="U108" s="669"/>
      <c r="V108" s="669"/>
      <c r="W108" s="669"/>
      <c r="X108" s="670"/>
      <c r="Y108" s="866"/>
      <c r="Z108" s="866"/>
      <c r="AA108" s="866"/>
      <c r="AB108" s="866"/>
      <c r="AC108" s="866"/>
      <c r="AD108" s="866"/>
      <c r="AE108" s="4"/>
      <c r="AR108" s="561" t="s">
        <v>7579</v>
      </c>
      <c r="AS108" s="478" t="s">
        <v>7504</v>
      </c>
      <c r="AW108" s="561" t="s">
        <v>7580</v>
      </c>
      <c r="AX108" s="478" t="s">
        <v>7576</v>
      </c>
    </row>
    <row r="109" spans="1:52" s="478" customFormat="1" ht="15" customHeight="1">
      <c r="A109" s="5"/>
      <c r="B109" s="8"/>
      <c r="C109" s="984"/>
      <c r="D109" s="983" t="s">
        <v>7581</v>
      </c>
      <c r="E109" s="669"/>
      <c r="F109" s="670"/>
      <c r="G109" s="989" t="s">
        <v>7582</v>
      </c>
      <c r="H109" s="669"/>
      <c r="I109" s="669"/>
      <c r="J109" s="669"/>
      <c r="K109" s="669"/>
      <c r="L109" s="669"/>
      <c r="M109" s="669"/>
      <c r="N109" s="669"/>
      <c r="O109" s="669"/>
      <c r="P109" s="669"/>
      <c r="Q109" s="669"/>
      <c r="R109" s="669"/>
      <c r="S109" s="669"/>
      <c r="T109" s="669"/>
      <c r="U109" s="669"/>
      <c r="V109" s="669"/>
      <c r="W109" s="669"/>
      <c r="X109" s="670"/>
      <c r="Y109" s="866"/>
      <c r="Z109" s="866"/>
      <c r="AA109" s="866"/>
      <c r="AB109" s="866"/>
      <c r="AC109" s="866"/>
      <c r="AD109" s="866"/>
      <c r="AE109" s="4"/>
      <c r="AR109" s="561" t="s">
        <v>7583</v>
      </c>
      <c r="AS109" s="478" t="s">
        <v>7505</v>
      </c>
      <c r="AW109" s="561" t="s">
        <v>7584</v>
      </c>
      <c r="AX109" s="478" t="s">
        <v>7578</v>
      </c>
    </row>
    <row r="110" spans="1:52" s="478" customFormat="1" ht="15" customHeight="1">
      <c r="A110" s="5"/>
      <c r="B110" s="8"/>
      <c r="C110" s="984"/>
      <c r="D110" s="983" t="s">
        <v>7585</v>
      </c>
      <c r="E110" s="669"/>
      <c r="F110" s="670"/>
      <c r="G110" s="989" t="s">
        <v>7586</v>
      </c>
      <c r="H110" s="669"/>
      <c r="I110" s="669"/>
      <c r="J110" s="669"/>
      <c r="K110" s="669"/>
      <c r="L110" s="669"/>
      <c r="M110" s="669"/>
      <c r="N110" s="669"/>
      <c r="O110" s="669"/>
      <c r="P110" s="669"/>
      <c r="Q110" s="669"/>
      <c r="R110" s="669"/>
      <c r="S110" s="669"/>
      <c r="T110" s="669"/>
      <c r="U110" s="669"/>
      <c r="V110" s="669"/>
      <c r="W110" s="669"/>
      <c r="X110" s="670"/>
      <c r="Y110" s="866"/>
      <c r="Z110" s="866"/>
      <c r="AA110" s="866"/>
      <c r="AB110" s="866"/>
      <c r="AC110" s="866"/>
      <c r="AD110" s="866"/>
      <c r="AE110" s="4"/>
      <c r="AR110" s="561" t="s">
        <v>6607</v>
      </c>
      <c r="AS110" s="478" t="s">
        <v>7507</v>
      </c>
      <c r="AW110" s="561" t="s">
        <v>7587</v>
      </c>
      <c r="AX110" s="478" t="s">
        <v>7582</v>
      </c>
    </row>
    <row r="111" spans="1:52" s="478" customFormat="1" ht="15" customHeight="1">
      <c r="A111" s="5"/>
      <c r="B111" s="8"/>
      <c r="C111" s="876"/>
      <c r="D111" s="983" t="s">
        <v>7588</v>
      </c>
      <c r="E111" s="669"/>
      <c r="F111" s="670"/>
      <c r="G111" s="989" t="s">
        <v>7589</v>
      </c>
      <c r="H111" s="669"/>
      <c r="I111" s="669"/>
      <c r="J111" s="669"/>
      <c r="K111" s="669"/>
      <c r="L111" s="669"/>
      <c r="M111" s="669"/>
      <c r="N111" s="669"/>
      <c r="O111" s="669"/>
      <c r="P111" s="669"/>
      <c r="Q111" s="669"/>
      <c r="R111" s="669"/>
      <c r="S111" s="669"/>
      <c r="T111" s="669"/>
      <c r="U111" s="669"/>
      <c r="V111" s="669"/>
      <c r="W111" s="669"/>
      <c r="X111" s="670"/>
      <c r="Y111" s="866"/>
      <c r="Z111" s="866"/>
      <c r="AA111" s="866"/>
      <c r="AB111" s="866"/>
      <c r="AC111" s="866"/>
      <c r="AD111" s="866"/>
      <c r="AE111" s="4"/>
      <c r="AR111" s="561" t="s">
        <v>7590</v>
      </c>
      <c r="AS111" s="478" t="s">
        <v>7509</v>
      </c>
      <c r="AW111" s="561" t="s">
        <v>7591</v>
      </c>
      <c r="AX111" s="478" t="s">
        <v>7586</v>
      </c>
    </row>
    <row r="112" spans="1:52" s="478" customFormat="1" ht="15" customHeight="1">
      <c r="A112" s="5"/>
      <c r="B112" s="8"/>
      <c r="C112" s="863" t="s">
        <v>5044</v>
      </c>
      <c r="D112" s="669"/>
      <c r="E112" s="669"/>
      <c r="F112" s="670"/>
      <c r="G112" s="989" t="s">
        <v>422</v>
      </c>
      <c r="H112" s="669"/>
      <c r="I112" s="669"/>
      <c r="J112" s="669"/>
      <c r="K112" s="669"/>
      <c r="L112" s="669"/>
      <c r="M112" s="669"/>
      <c r="N112" s="669"/>
      <c r="O112" s="669"/>
      <c r="P112" s="669"/>
      <c r="Q112" s="669"/>
      <c r="R112" s="669"/>
      <c r="S112" s="669"/>
      <c r="T112" s="669"/>
      <c r="U112" s="669"/>
      <c r="V112" s="669"/>
      <c r="W112" s="669"/>
      <c r="X112" s="670"/>
      <c r="Y112" s="866"/>
      <c r="Z112" s="866"/>
      <c r="AA112" s="866"/>
      <c r="AB112" s="866"/>
      <c r="AC112" s="866"/>
      <c r="AD112" s="866"/>
      <c r="AE112" s="4"/>
      <c r="AR112" s="561" t="s">
        <v>7592</v>
      </c>
      <c r="AS112" s="478" t="s">
        <v>7511</v>
      </c>
    </row>
    <row r="113" spans="1:45" s="478" customFormat="1" ht="15" customHeight="1">
      <c r="A113" s="14"/>
      <c r="B113" s="4"/>
      <c r="C113" s="4"/>
      <c r="D113" s="4"/>
      <c r="E113" s="4"/>
      <c r="F113" s="4"/>
      <c r="G113" s="4"/>
      <c r="H113" s="4"/>
      <c r="I113" s="4"/>
      <c r="J113" s="4"/>
      <c r="K113" s="4"/>
      <c r="L113" s="4"/>
      <c r="M113" s="4"/>
      <c r="N113" s="4"/>
      <c r="O113" s="4"/>
      <c r="P113" s="4"/>
      <c r="Q113" s="4"/>
      <c r="R113" s="4"/>
      <c r="S113" s="4"/>
      <c r="T113" s="4"/>
      <c r="U113" s="4"/>
      <c r="V113" s="4"/>
      <c r="W113" s="4"/>
      <c r="X113" s="90" t="s">
        <v>5512</v>
      </c>
      <c r="Y113" s="968">
        <f>IF(AND(SUM(Y73:Y112)=0,COUNTIF(Y73:Y112,"NS")&gt;0),"NS",IF(AND(SUM(Y73:Y112)=0,COUNTIF(Y73:Y112,0)&gt;0),0,IF(AND(SUM(Y73:Y112)=0,COUNTIF(Y73:Y112,"NA")&gt;0),"NA",SUM(Y73:Y112))))</f>
        <v>0</v>
      </c>
      <c r="Z113" s="969"/>
      <c r="AA113" s="969"/>
      <c r="AB113" s="969"/>
      <c r="AC113" s="969"/>
      <c r="AD113" s="970"/>
      <c r="AE113" s="4"/>
      <c r="AR113" s="561" t="s">
        <v>7593</v>
      </c>
      <c r="AS113" s="478" t="s">
        <v>7513</v>
      </c>
    </row>
    <row r="114" spans="1:45" s="478" customFormat="1" ht="15" customHeight="1">
      <c r="A114" s="62"/>
      <c r="B114" s="785" t="str">
        <f>AZ104</f>
        <v/>
      </c>
      <c r="C114" s="785"/>
      <c r="D114" s="785"/>
      <c r="E114" s="785"/>
      <c r="F114" s="785"/>
      <c r="G114" s="785"/>
      <c r="H114" s="785"/>
      <c r="I114" s="785"/>
      <c r="J114" s="785"/>
      <c r="K114" s="785"/>
      <c r="L114" s="785"/>
      <c r="M114" s="785"/>
      <c r="N114" s="785"/>
      <c r="O114" s="785"/>
      <c r="P114" s="785"/>
      <c r="Q114" s="785"/>
      <c r="R114" s="785"/>
      <c r="S114" s="785"/>
      <c r="T114" s="785"/>
      <c r="U114" s="785"/>
      <c r="V114" s="785"/>
      <c r="W114" s="785"/>
      <c r="X114" s="785"/>
      <c r="Y114" s="785"/>
      <c r="Z114" s="785"/>
      <c r="AA114" s="785"/>
      <c r="AB114" s="785"/>
      <c r="AC114" s="785"/>
      <c r="AD114" s="785"/>
      <c r="AE114" s="4"/>
      <c r="AR114" s="561" t="s">
        <v>7594</v>
      </c>
      <c r="AS114" s="478" t="s">
        <v>7515</v>
      </c>
    </row>
    <row r="115" spans="1:45" s="478" customFormat="1" ht="45" customHeight="1">
      <c r="A115" s="62"/>
      <c r="B115" s="8"/>
      <c r="C115" s="621" t="s">
        <v>7595</v>
      </c>
      <c r="D115" s="736"/>
      <c r="E115" s="736"/>
      <c r="F115" s="671"/>
      <c r="G115" s="671"/>
      <c r="H115" s="671"/>
      <c r="I115" s="671"/>
      <c r="J115" s="671"/>
      <c r="K115" s="671"/>
      <c r="L115" s="671"/>
      <c r="M115" s="671"/>
      <c r="N115" s="671"/>
      <c r="O115" s="671"/>
      <c r="P115" s="671"/>
      <c r="Q115" s="671"/>
      <c r="R115" s="671"/>
      <c r="S115" s="671"/>
      <c r="T115" s="671"/>
      <c r="U115" s="671"/>
      <c r="V115" s="671"/>
      <c r="W115" s="671"/>
      <c r="X115" s="671"/>
      <c r="Y115" s="671"/>
      <c r="Z115" s="671"/>
      <c r="AA115" s="671"/>
      <c r="AB115" s="671"/>
      <c r="AC115" s="671"/>
      <c r="AD115" s="671"/>
      <c r="AE115" s="4"/>
      <c r="AF115" s="559" t="str">
        <f>SUBSTITUTE( SUBSTITUTE( SUBSTITUTE( SUBSTITUTE( SUBSTITUTE( SUBSTITUTE( SUBSTITUTE( SUBSTITUTE( SUBSTITUTE( SUBSTITUTE(F115, "á", "a"), "é", "e"), "í", "i"), "ó", "o"), "ú", "u"), "Á", "A"), "É", "E"), "Í", "I"), "Ó", "O"), "Ú", "U")</f>
        <v/>
      </c>
      <c r="AR115" s="561" t="s">
        <v>7596</v>
      </c>
      <c r="AS115" s="478" t="s">
        <v>7517</v>
      </c>
    </row>
    <row r="116" spans="1:45" s="478" customFormat="1" ht="15" customHeight="1">
      <c r="A116" s="62"/>
      <c r="B116" s="880" t="str">
        <f>IF(AND(Y92&gt;0,Y92&lt;&gt;"NA",Y92&lt;&gt;"NS",F115=""),"Debido a que cuenta con un valor mayor a cero en el numeral 1.17.4, debe anotar el nombre de dicho(s) tipo(s) de incendios","")</f>
        <v/>
      </c>
      <c r="C116" s="880"/>
      <c r="D116" s="880"/>
      <c r="E116" s="880"/>
      <c r="F116" s="880"/>
      <c r="G116" s="880"/>
      <c r="H116" s="880"/>
      <c r="I116" s="880"/>
      <c r="J116" s="880"/>
      <c r="K116" s="880"/>
      <c r="L116" s="880"/>
      <c r="M116" s="880"/>
      <c r="N116" s="880"/>
      <c r="O116" s="880"/>
      <c r="P116" s="880"/>
      <c r="Q116" s="880"/>
      <c r="R116" s="880"/>
      <c r="S116" s="880"/>
      <c r="T116" s="880"/>
      <c r="U116" s="880"/>
      <c r="V116" s="880"/>
      <c r="W116" s="880"/>
      <c r="X116" s="880"/>
      <c r="Y116" s="880"/>
      <c r="Z116" s="880"/>
      <c r="AA116" s="880"/>
      <c r="AB116" s="880"/>
      <c r="AC116" s="880"/>
      <c r="AD116" s="880"/>
      <c r="AE116" s="880"/>
      <c r="AF116" s="1"/>
      <c r="AR116" s="561" t="s">
        <v>7597</v>
      </c>
      <c r="AS116" s="478" t="s">
        <v>7519</v>
      </c>
    </row>
    <row r="117" spans="1:45" s="478" customFormat="1" ht="45" customHeight="1">
      <c r="A117" s="62"/>
      <c r="B117" s="8"/>
      <c r="C117" s="621" t="s">
        <v>7598</v>
      </c>
      <c r="D117" s="736"/>
      <c r="E117" s="736"/>
      <c r="F117" s="671"/>
      <c r="G117" s="671"/>
      <c r="H117" s="671"/>
      <c r="I117" s="671"/>
      <c r="J117" s="671"/>
      <c r="K117" s="671"/>
      <c r="L117" s="671"/>
      <c r="M117" s="671"/>
      <c r="N117" s="671"/>
      <c r="O117" s="671"/>
      <c r="P117" s="671"/>
      <c r="Q117" s="671"/>
      <c r="R117" s="671"/>
      <c r="S117" s="671"/>
      <c r="T117" s="671"/>
      <c r="U117" s="671"/>
      <c r="V117" s="671"/>
      <c r="W117" s="671"/>
      <c r="X117" s="671"/>
      <c r="Y117" s="671"/>
      <c r="Z117" s="671"/>
      <c r="AA117" s="671"/>
      <c r="AB117" s="671"/>
      <c r="AC117" s="671"/>
      <c r="AD117" s="671"/>
      <c r="AE117" s="4"/>
      <c r="AF117" s="559" t="str">
        <f>SUBSTITUTE( SUBSTITUTE( SUBSTITUTE( SUBSTITUTE( SUBSTITUTE( SUBSTITUTE( SUBSTITUTE( SUBSTITUTE( SUBSTITUTE( SUBSTITUTE(F117, "á", "a"), "é", "e"), "í", "i"), "ó", "o"), "ú", "u"), "Á", "A"), "É", "E"), "Í", "I"), "Ó", "O"), "Ú", "U")</f>
        <v/>
      </c>
      <c r="AR117" s="561" t="s">
        <v>7599</v>
      </c>
      <c r="AS117" s="478" t="s">
        <v>7521</v>
      </c>
    </row>
    <row r="118" spans="1:45" s="478" customFormat="1" ht="15" customHeight="1">
      <c r="A118" s="62"/>
      <c r="B118" s="880" t="str">
        <f>IF(AND(Y99&gt;0,Y99&lt;&gt;"NA",Y99&lt;&gt;"NS",F117=""),"Debido a que cuenta con un valor mayor a cero en el numeral 1.20.4, debe anotar el nombre de dicho(s) tipo(s) de accidentes","")</f>
        <v/>
      </c>
      <c r="C118" s="880"/>
      <c r="D118" s="880"/>
      <c r="E118" s="880"/>
      <c r="F118" s="880"/>
      <c r="G118" s="880"/>
      <c r="H118" s="880"/>
      <c r="I118" s="880"/>
      <c r="J118" s="880"/>
      <c r="K118" s="880"/>
      <c r="L118" s="880"/>
      <c r="M118" s="880"/>
      <c r="N118" s="880"/>
      <c r="O118" s="880"/>
      <c r="P118" s="880"/>
      <c r="Q118" s="880"/>
      <c r="R118" s="880"/>
      <c r="S118" s="880"/>
      <c r="T118" s="880"/>
      <c r="U118" s="880"/>
      <c r="V118" s="880"/>
      <c r="W118" s="880"/>
      <c r="X118" s="880"/>
      <c r="Y118" s="880"/>
      <c r="Z118" s="880"/>
      <c r="AA118" s="880"/>
      <c r="AB118" s="880"/>
      <c r="AC118" s="880"/>
      <c r="AD118" s="880"/>
      <c r="AE118" s="880"/>
      <c r="AR118" s="561" t="s">
        <v>7600</v>
      </c>
      <c r="AS118" s="478" t="s">
        <v>7523</v>
      </c>
    </row>
    <row r="119" spans="1:45" s="478" customFormat="1" ht="45" customHeight="1">
      <c r="A119" s="62"/>
      <c r="B119" s="8"/>
      <c r="C119" s="621" t="s">
        <v>7601</v>
      </c>
      <c r="D119" s="736"/>
      <c r="E119" s="736"/>
      <c r="F119" s="671"/>
      <c r="G119" s="671"/>
      <c r="H119" s="671"/>
      <c r="I119" s="671"/>
      <c r="J119" s="671"/>
      <c r="K119" s="671"/>
      <c r="L119" s="671"/>
      <c r="M119" s="671"/>
      <c r="N119" s="671"/>
      <c r="O119" s="671"/>
      <c r="P119" s="671"/>
      <c r="Q119" s="671"/>
      <c r="R119" s="671"/>
      <c r="S119" s="671"/>
      <c r="T119" s="671"/>
      <c r="U119" s="671"/>
      <c r="V119" s="671"/>
      <c r="W119" s="671"/>
      <c r="X119" s="671"/>
      <c r="Y119" s="671"/>
      <c r="Z119" s="671"/>
      <c r="AA119" s="671"/>
      <c r="AB119" s="671"/>
      <c r="AC119" s="671"/>
      <c r="AD119" s="671"/>
      <c r="AE119" s="4"/>
      <c r="AF119" s="559" t="str">
        <f>SUBSTITUTE( SUBSTITUTE( SUBSTITUTE( SUBSTITUTE( SUBSTITUTE( SUBSTITUTE( SUBSTITUTE( SUBSTITUTE( SUBSTITUTE( SUBSTITUTE(F119, "á", "a"), "é", "e"), "í", "i"), "ó", "o"), "ú", "u"), "Á", "A"), "É", "E"), "Í", "I"), "Ó", "O"), "Ú", "U")</f>
        <v/>
      </c>
      <c r="AR119" s="561" t="s">
        <v>6611</v>
      </c>
      <c r="AS119" s="478" t="s">
        <v>7525</v>
      </c>
    </row>
    <row r="120" spans="1:45" s="478" customFormat="1" ht="15" customHeight="1">
      <c r="A120" s="62"/>
      <c r="B120" s="880" t="str">
        <f>IF(AND(Y102&gt;0,Y102&lt;&gt;"NA",Y102&lt;&gt;"NS",F119=""),"Debido a que cuenta con un valor mayor a cero en el numeral 1.22, debe anotar el nombre de dichos eventos súbitos","")</f>
        <v/>
      </c>
      <c r="C120" s="880"/>
      <c r="D120" s="880"/>
      <c r="E120" s="880"/>
      <c r="F120" s="880"/>
      <c r="G120" s="880"/>
      <c r="H120" s="880"/>
      <c r="I120" s="880"/>
      <c r="J120" s="880"/>
      <c r="K120" s="880"/>
      <c r="L120" s="880"/>
      <c r="M120" s="880"/>
      <c r="N120" s="880"/>
      <c r="O120" s="880"/>
      <c r="P120" s="880"/>
      <c r="Q120" s="880"/>
      <c r="R120" s="880"/>
      <c r="S120" s="880"/>
      <c r="T120" s="880"/>
      <c r="U120" s="880"/>
      <c r="V120" s="880"/>
      <c r="W120" s="880"/>
      <c r="X120" s="880"/>
      <c r="Y120" s="880"/>
      <c r="Z120" s="880"/>
      <c r="AA120" s="880"/>
      <c r="AB120" s="880"/>
      <c r="AC120" s="880"/>
      <c r="AD120" s="880"/>
      <c r="AE120" s="880"/>
      <c r="AF120" s="1"/>
      <c r="AR120" s="561" t="s">
        <v>6626</v>
      </c>
      <c r="AS120" s="478" t="s">
        <v>7538</v>
      </c>
    </row>
    <row r="121" spans="1:45" s="478" customFormat="1" ht="45" customHeight="1">
      <c r="A121" s="62"/>
      <c r="B121" s="8"/>
      <c r="C121" s="621" t="s">
        <v>7602</v>
      </c>
      <c r="D121" s="736"/>
      <c r="E121" s="736"/>
      <c r="F121" s="671"/>
      <c r="G121" s="671"/>
      <c r="H121" s="671"/>
      <c r="I121" s="671"/>
      <c r="J121" s="671"/>
      <c r="K121" s="671"/>
      <c r="L121" s="671"/>
      <c r="M121" s="671"/>
      <c r="N121" s="671"/>
      <c r="O121" s="671"/>
      <c r="P121" s="671"/>
      <c r="Q121" s="671"/>
      <c r="R121" s="671"/>
      <c r="S121" s="671"/>
      <c r="T121" s="671"/>
      <c r="U121" s="671"/>
      <c r="V121" s="671"/>
      <c r="W121" s="671"/>
      <c r="X121" s="671"/>
      <c r="Y121" s="671"/>
      <c r="Z121" s="671"/>
      <c r="AA121" s="671"/>
      <c r="AB121" s="671"/>
      <c r="AC121" s="671"/>
      <c r="AD121" s="671"/>
      <c r="AE121" s="4"/>
      <c r="AF121" s="559" t="str">
        <f>SUBSTITUTE( SUBSTITUTE( SUBSTITUTE( SUBSTITUTE( SUBSTITUTE( SUBSTITUTE( SUBSTITUTE( SUBSTITUTE( SUBSTITUTE( SUBSTITUTE(F121, "á", "a"), "é", "e"), "í", "i"), "ó", "o"), "ú", "u"), "Á", "A"), "É", "E"), "Í", "I"), "Ó", "O"), "Ú", "U")</f>
        <v/>
      </c>
      <c r="AR121" s="561" t="s">
        <v>7603</v>
      </c>
      <c r="AS121" s="478" t="s">
        <v>7540</v>
      </c>
    </row>
    <row r="122" spans="1:45" s="478" customFormat="1" ht="15" customHeight="1">
      <c r="A122" s="62"/>
      <c r="B122" s="880" t="str">
        <f>IF(AND(Y111&gt;0,Y111&lt;&gt;"NA",Y111&lt;&gt;"NS",F121=""),"Debido a que cuenta con un valor mayor a cero en el numeral 2.9, debe anotar el nombre de dichos eventos no súbitos","")</f>
        <v/>
      </c>
      <c r="C122" s="880"/>
      <c r="D122" s="880"/>
      <c r="E122" s="880"/>
      <c r="F122" s="880"/>
      <c r="G122" s="880"/>
      <c r="H122" s="880"/>
      <c r="I122" s="880"/>
      <c r="J122" s="880"/>
      <c r="K122" s="880"/>
      <c r="L122" s="880"/>
      <c r="M122" s="880"/>
      <c r="N122" s="880"/>
      <c r="O122" s="880"/>
      <c r="P122" s="880"/>
      <c r="Q122" s="880"/>
      <c r="R122" s="880"/>
      <c r="S122" s="880"/>
      <c r="T122" s="880"/>
      <c r="U122" s="880"/>
      <c r="V122" s="880"/>
      <c r="W122" s="880"/>
      <c r="X122" s="880"/>
      <c r="Y122" s="880"/>
      <c r="Z122" s="880"/>
      <c r="AA122" s="880"/>
      <c r="AB122" s="880"/>
      <c r="AC122" s="880"/>
      <c r="AD122" s="880"/>
      <c r="AE122" s="880"/>
      <c r="AR122" s="561" t="s">
        <v>7604</v>
      </c>
      <c r="AS122" s="478" t="s">
        <v>7553</v>
      </c>
    </row>
    <row r="123" spans="1:45" s="478" customFormat="1" ht="24" customHeight="1">
      <c r="A123" s="5"/>
      <c r="B123" s="8"/>
      <c r="C123" s="758" t="s">
        <v>5120</v>
      </c>
      <c r="D123" s="736"/>
      <c r="E123" s="736"/>
      <c r="F123" s="736"/>
      <c r="G123" s="736"/>
      <c r="H123" s="736"/>
      <c r="I123" s="736"/>
      <c r="J123" s="736"/>
      <c r="K123" s="736"/>
      <c r="L123" s="736"/>
      <c r="M123" s="736"/>
      <c r="N123" s="736"/>
      <c r="O123" s="736"/>
      <c r="P123" s="736"/>
      <c r="Q123" s="736"/>
      <c r="R123" s="736"/>
      <c r="S123" s="736"/>
      <c r="T123" s="736"/>
      <c r="U123" s="736"/>
      <c r="V123" s="736"/>
      <c r="W123" s="736"/>
      <c r="X123" s="736"/>
      <c r="Y123" s="736"/>
      <c r="Z123" s="736"/>
      <c r="AA123" s="736"/>
      <c r="AB123" s="736"/>
      <c r="AC123" s="736"/>
      <c r="AD123" s="736"/>
      <c r="AE123" s="4"/>
      <c r="AR123" s="561"/>
    </row>
    <row r="124" spans="1:45" s="478" customFormat="1" ht="60" customHeight="1">
      <c r="A124" s="5"/>
      <c r="B124" s="8"/>
      <c r="C124" s="747"/>
      <c r="D124" s="653"/>
      <c r="E124" s="653"/>
      <c r="F124" s="653"/>
      <c r="G124" s="653"/>
      <c r="H124" s="653"/>
      <c r="I124" s="653"/>
      <c r="J124" s="653"/>
      <c r="K124" s="653"/>
      <c r="L124" s="653"/>
      <c r="M124" s="653"/>
      <c r="N124" s="653"/>
      <c r="O124" s="653"/>
      <c r="P124" s="653"/>
      <c r="Q124" s="653"/>
      <c r="R124" s="653"/>
      <c r="S124" s="653"/>
      <c r="T124" s="653"/>
      <c r="U124" s="653"/>
      <c r="V124" s="653"/>
      <c r="W124" s="653"/>
      <c r="X124" s="653"/>
      <c r="Y124" s="653"/>
      <c r="Z124" s="653"/>
      <c r="AA124" s="653"/>
      <c r="AB124" s="653"/>
      <c r="AC124" s="653"/>
      <c r="AD124" s="748"/>
      <c r="AE124" s="4"/>
      <c r="AR124" s="561"/>
    </row>
    <row r="125" spans="1:45" s="478" customFormat="1" ht="15" customHeight="1">
      <c r="A125" s="5"/>
      <c r="B125" s="946" t="str">
        <f>IF(AG73=0,"","Favor de ingresar toda la información requerida en la pregunta")</f>
        <v/>
      </c>
      <c r="C125" s="946"/>
      <c r="D125" s="946"/>
      <c r="E125" s="946"/>
      <c r="F125" s="946"/>
      <c r="G125" s="946"/>
      <c r="H125" s="946"/>
      <c r="I125" s="946"/>
      <c r="J125" s="946"/>
      <c r="K125" s="946"/>
      <c r="L125" s="946"/>
      <c r="M125" s="946"/>
      <c r="N125" s="946"/>
      <c r="O125" s="946"/>
      <c r="P125" s="946"/>
      <c r="Q125" s="946"/>
      <c r="R125" s="946"/>
      <c r="S125" s="946"/>
      <c r="T125" s="946"/>
      <c r="U125" s="946"/>
      <c r="V125" s="946"/>
      <c r="W125" s="946"/>
      <c r="X125" s="946"/>
      <c r="Y125" s="946"/>
      <c r="Z125" s="946"/>
      <c r="AA125" s="946"/>
      <c r="AB125" s="946"/>
      <c r="AC125" s="946"/>
      <c r="AD125" s="946"/>
      <c r="AE125" s="946"/>
    </row>
    <row r="126" spans="1:45" s="478" customFormat="1" ht="15" customHeight="1">
      <c r="A126" s="5"/>
      <c r="B126" s="1001" t="str">
        <f>IF($C$31&lt;&gt;1,"",IF(COUNTIF(Y73:AD112,"NS")&lt;&gt;0,"Alerta: debido a que cuenta con registros NS, debe proporcionar una justificación en el area de comentarios al final de la pregunta",""))</f>
        <v/>
      </c>
      <c r="C126" s="1001"/>
      <c r="D126" s="1001"/>
      <c r="E126" s="1001"/>
      <c r="F126" s="1001"/>
      <c r="G126" s="1001"/>
      <c r="H126" s="1001"/>
      <c r="I126" s="1001"/>
      <c r="J126" s="1001"/>
      <c r="K126" s="1001"/>
      <c r="L126" s="1001"/>
      <c r="M126" s="1001"/>
      <c r="N126" s="1001"/>
      <c r="O126" s="1001"/>
      <c r="P126" s="1001"/>
      <c r="Q126" s="1001"/>
      <c r="R126" s="1001"/>
      <c r="S126" s="1001"/>
      <c r="T126" s="1001"/>
      <c r="U126" s="1001"/>
      <c r="V126" s="1001"/>
      <c r="W126" s="1001"/>
      <c r="X126" s="1001"/>
      <c r="Y126" s="1001"/>
      <c r="Z126" s="1001"/>
      <c r="AA126" s="1001"/>
      <c r="AB126" s="1001"/>
      <c r="AC126" s="1001"/>
      <c r="AD126" s="1001"/>
      <c r="AE126" s="1001"/>
    </row>
    <row r="127" spans="1:45" s="478" customFormat="1" ht="15" customHeight="1">
      <c r="A127" s="5"/>
      <c r="B127" s="880" t="str">
        <f>IF(AH73&gt;0,"Revise la información capturada, ya que tiene datos ingresados en celdas que están sombreadas","")</f>
        <v/>
      </c>
      <c r="C127" s="880"/>
      <c r="D127" s="880"/>
      <c r="E127" s="880"/>
      <c r="F127" s="880"/>
      <c r="G127" s="880"/>
      <c r="H127" s="880"/>
      <c r="I127" s="880"/>
      <c r="J127" s="880"/>
      <c r="K127" s="880"/>
      <c r="L127" s="880"/>
      <c r="M127" s="880"/>
      <c r="N127" s="880"/>
      <c r="O127" s="880"/>
      <c r="P127" s="880"/>
      <c r="Q127" s="880"/>
      <c r="R127" s="880"/>
      <c r="S127" s="880"/>
      <c r="T127" s="880"/>
      <c r="U127" s="880"/>
      <c r="V127" s="880"/>
      <c r="W127" s="880"/>
      <c r="X127" s="880"/>
      <c r="Y127" s="880"/>
      <c r="Z127" s="880"/>
      <c r="AA127" s="880"/>
      <c r="AB127" s="880"/>
      <c r="AC127" s="880"/>
      <c r="AD127" s="880"/>
      <c r="AE127" s="880"/>
      <c r="AR127" s="561"/>
    </row>
    <row r="128" spans="1:45" s="478" customFormat="1" ht="15" customHeight="1">
      <c r="A128" s="5"/>
      <c r="B128" s="753" t="str">
        <f>IF($C$31&lt;&gt;1,"",IF(AI73&gt;0,"Favor de revisar la instrucción 1, debido a que no se cumplen con los criterios mencionados",""))</f>
        <v/>
      </c>
      <c r="C128" s="753"/>
      <c r="D128" s="753"/>
      <c r="E128" s="753"/>
      <c r="F128" s="753"/>
      <c r="G128" s="753"/>
      <c r="H128" s="753"/>
      <c r="I128" s="753"/>
      <c r="J128" s="753"/>
      <c r="K128" s="753"/>
      <c r="L128" s="753"/>
      <c r="M128" s="753"/>
      <c r="N128" s="753"/>
      <c r="O128" s="753"/>
      <c r="P128" s="753"/>
      <c r="Q128" s="753"/>
      <c r="R128" s="753"/>
      <c r="S128" s="753"/>
      <c r="T128" s="753"/>
      <c r="U128" s="753"/>
      <c r="V128" s="753"/>
      <c r="W128" s="753"/>
      <c r="X128" s="753"/>
      <c r="Y128" s="753"/>
      <c r="Z128" s="753"/>
      <c r="AA128" s="753"/>
      <c r="AB128" s="753"/>
      <c r="AC128" s="753"/>
      <c r="AD128" s="753"/>
      <c r="AE128" s="753"/>
      <c r="AR128" s="561"/>
    </row>
    <row r="129" spans="1:174" s="478" customFormat="1" ht="15" customHeight="1">
      <c r="A129" s="5"/>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4"/>
      <c r="AR129" s="561"/>
    </row>
    <row r="130" spans="1:174" s="478" customFormat="1" ht="15" customHeight="1">
      <c r="A130" s="5"/>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4"/>
      <c r="AR130" s="561"/>
    </row>
    <row r="131" spans="1:174" s="478" customFormat="1" ht="48" customHeight="1">
      <c r="A131" s="61" t="s">
        <v>7605</v>
      </c>
      <c r="B131" s="910" t="s">
        <v>7606</v>
      </c>
      <c r="C131" s="736"/>
      <c r="D131" s="736"/>
      <c r="E131" s="736"/>
      <c r="F131" s="736"/>
      <c r="G131" s="736"/>
      <c r="H131" s="736"/>
      <c r="I131" s="736"/>
      <c r="J131" s="736"/>
      <c r="K131" s="736"/>
      <c r="L131" s="736"/>
      <c r="M131" s="736"/>
      <c r="N131" s="736"/>
      <c r="O131" s="736"/>
      <c r="P131" s="736"/>
      <c r="Q131" s="736"/>
      <c r="R131" s="736"/>
      <c r="S131" s="736"/>
      <c r="T131" s="736"/>
      <c r="U131" s="736"/>
      <c r="V131" s="736"/>
      <c r="W131" s="736"/>
      <c r="X131" s="736"/>
      <c r="Y131" s="736"/>
      <c r="Z131" s="736"/>
      <c r="AA131" s="736"/>
      <c r="AB131" s="736"/>
      <c r="AC131" s="736"/>
      <c r="AD131" s="736"/>
      <c r="AE131" s="4"/>
      <c r="AR131" s="561"/>
    </row>
    <row r="132" spans="1:174" s="478" customFormat="1" ht="36" customHeight="1">
      <c r="A132" s="61"/>
      <c r="B132" s="78"/>
      <c r="C132" s="756" t="s">
        <v>7607</v>
      </c>
      <c r="D132" s="736"/>
      <c r="E132" s="736"/>
      <c r="F132" s="736"/>
      <c r="G132" s="736"/>
      <c r="H132" s="736"/>
      <c r="I132" s="736"/>
      <c r="J132" s="736"/>
      <c r="K132" s="736"/>
      <c r="L132" s="736"/>
      <c r="M132" s="736"/>
      <c r="N132" s="736"/>
      <c r="O132" s="736"/>
      <c r="P132" s="736"/>
      <c r="Q132" s="736"/>
      <c r="R132" s="736"/>
      <c r="S132" s="736"/>
      <c r="T132" s="736"/>
      <c r="U132" s="736"/>
      <c r="V132" s="736"/>
      <c r="W132" s="736"/>
      <c r="X132" s="736"/>
      <c r="Y132" s="736"/>
      <c r="Z132" s="736"/>
      <c r="AA132" s="736"/>
      <c r="AB132" s="736"/>
      <c r="AC132" s="736"/>
      <c r="AD132" s="736"/>
      <c r="AE132" s="4"/>
    </row>
    <row r="133" spans="1:174" s="478" customFormat="1" ht="36" customHeight="1">
      <c r="A133" s="61"/>
      <c r="B133" s="78"/>
      <c r="C133" s="756" t="s">
        <v>7608</v>
      </c>
      <c r="D133" s="736"/>
      <c r="E133" s="736"/>
      <c r="F133" s="736"/>
      <c r="G133" s="736"/>
      <c r="H133" s="736"/>
      <c r="I133" s="736"/>
      <c r="J133" s="736"/>
      <c r="K133" s="736"/>
      <c r="L133" s="736"/>
      <c r="M133" s="736"/>
      <c r="N133" s="736"/>
      <c r="O133" s="736"/>
      <c r="P133" s="736"/>
      <c r="Q133" s="736"/>
      <c r="R133" s="736"/>
      <c r="S133" s="736"/>
      <c r="T133" s="736"/>
      <c r="U133" s="736"/>
      <c r="V133" s="736"/>
      <c r="W133" s="736"/>
      <c r="X133" s="736"/>
      <c r="Y133" s="736"/>
      <c r="Z133" s="736"/>
      <c r="AA133" s="736"/>
      <c r="AB133" s="736"/>
      <c r="AC133" s="736"/>
      <c r="AD133" s="736"/>
      <c r="AE133" s="4"/>
    </row>
    <row r="134" spans="1:174" s="478" customFormat="1" ht="24" customHeight="1">
      <c r="A134" s="61"/>
      <c r="B134" s="78"/>
      <c r="C134" s="756" t="s">
        <v>7609</v>
      </c>
      <c r="D134" s="736"/>
      <c r="E134" s="736"/>
      <c r="F134" s="736"/>
      <c r="G134" s="736"/>
      <c r="H134" s="736"/>
      <c r="I134" s="736"/>
      <c r="J134" s="736"/>
      <c r="K134" s="736"/>
      <c r="L134" s="736"/>
      <c r="M134" s="736"/>
      <c r="N134" s="736"/>
      <c r="O134" s="736"/>
      <c r="P134" s="736"/>
      <c r="Q134" s="736"/>
      <c r="R134" s="736"/>
      <c r="S134" s="736"/>
      <c r="T134" s="736"/>
      <c r="U134" s="736"/>
      <c r="V134" s="736"/>
      <c r="W134" s="736"/>
      <c r="X134" s="736"/>
      <c r="Y134" s="736"/>
      <c r="Z134" s="736"/>
      <c r="AA134" s="736"/>
      <c r="AB134" s="736"/>
      <c r="AC134" s="736"/>
      <c r="AD134" s="736"/>
      <c r="AE134" s="4"/>
    </row>
    <row r="135" spans="1:174" s="478" customFormat="1" ht="36" customHeight="1">
      <c r="A135" s="61"/>
      <c r="B135" s="78"/>
      <c r="C135" s="756" t="s">
        <v>7610</v>
      </c>
      <c r="D135" s="736"/>
      <c r="E135" s="736"/>
      <c r="F135" s="736"/>
      <c r="G135" s="736"/>
      <c r="H135" s="736"/>
      <c r="I135" s="736"/>
      <c r="J135" s="736"/>
      <c r="K135" s="736"/>
      <c r="L135" s="736"/>
      <c r="M135" s="736"/>
      <c r="N135" s="736"/>
      <c r="O135" s="736"/>
      <c r="P135" s="736"/>
      <c r="Q135" s="736"/>
      <c r="R135" s="736"/>
      <c r="S135" s="736"/>
      <c r="T135" s="736"/>
      <c r="U135" s="736"/>
      <c r="V135" s="736"/>
      <c r="W135" s="736"/>
      <c r="X135" s="736"/>
      <c r="Y135" s="736"/>
      <c r="Z135" s="736"/>
      <c r="AA135" s="736"/>
      <c r="AB135" s="736"/>
      <c r="AC135" s="736"/>
      <c r="AD135" s="736"/>
      <c r="AE135" s="4"/>
    </row>
    <row r="136" spans="1:174" s="478" customFormat="1" ht="36" customHeight="1">
      <c r="A136" s="61"/>
      <c r="B136" s="78"/>
      <c r="C136" s="735" t="s">
        <v>7611</v>
      </c>
      <c r="D136" s="736"/>
      <c r="E136" s="736"/>
      <c r="F136" s="736"/>
      <c r="G136" s="736"/>
      <c r="H136" s="736"/>
      <c r="I136" s="736"/>
      <c r="J136" s="736"/>
      <c r="K136" s="736"/>
      <c r="L136" s="736"/>
      <c r="M136" s="736"/>
      <c r="N136" s="736"/>
      <c r="O136" s="736"/>
      <c r="P136" s="736"/>
      <c r="Q136" s="736"/>
      <c r="R136" s="736"/>
      <c r="S136" s="736"/>
      <c r="T136" s="736"/>
      <c r="U136" s="736"/>
      <c r="V136" s="736"/>
      <c r="W136" s="736"/>
      <c r="X136" s="736"/>
      <c r="Y136" s="736"/>
      <c r="Z136" s="736"/>
      <c r="AA136" s="736"/>
      <c r="AB136" s="736"/>
      <c r="AC136" s="736"/>
      <c r="AD136" s="736"/>
      <c r="AE136" s="4"/>
    </row>
    <row r="137" spans="1:174" ht="15" customHeight="1">
      <c r="A137" s="62"/>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row>
    <row r="138" spans="1:174" ht="72" customHeight="1">
      <c r="A138" s="62"/>
      <c r="B138" s="8"/>
      <c r="C138" s="879" t="s">
        <v>7496</v>
      </c>
      <c r="D138" s="771" t="s">
        <v>7497</v>
      </c>
      <c r="E138" s="773"/>
      <c r="F138" s="769"/>
      <c r="G138" s="771" t="s">
        <v>7498</v>
      </c>
      <c r="H138" s="773"/>
      <c r="I138" s="773"/>
      <c r="J138" s="773"/>
      <c r="K138" s="773"/>
      <c r="L138" s="769"/>
      <c r="M138" s="771" t="s">
        <v>7612</v>
      </c>
      <c r="N138" s="773"/>
      <c r="O138" s="773"/>
      <c r="P138" s="769"/>
      <c r="Q138" s="771" t="s">
        <v>7613</v>
      </c>
      <c r="R138" s="669"/>
      <c r="S138" s="669"/>
      <c r="T138" s="669"/>
      <c r="U138" s="669"/>
      <c r="V138" s="669"/>
      <c r="W138" s="669"/>
      <c r="X138" s="669"/>
      <c r="Y138" s="669"/>
      <c r="Z138" s="670"/>
      <c r="AA138" s="771" t="s">
        <v>7614</v>
      </c>
      <c r="AB138" s="669"/>
      <c r="AC138" s="669"/>
      <c r="AD138" s="670"/>
    </row>
    <row r="139" spans="1:174" ht="15" customHeight="1">
      <c r="A139" s="62"/>
      <c r="B139" s="8"/>
      <c r="C139" s="984"/>
      <c r="D139" s="862"/>
      <c r="E139" s="736"/>
      <c r="F139" s="689"/>
      <c r="G139" s="862"/>
      <c r="H139" s="736"/>
      <c r="I139" s="736"/>
      <c r="J139" s="736"/>
      <c r="K139" s="736"/>
      <c r="L139" s="689"/>
      <c r="M139" s="862"/>
      <c r="N139" s="736"/>
      <c r="O139" s="736"/>
      <c r="P139" s="689"/>
      <c r="Q139" s="879" t="s">
        <v>5560</v>
      </c>
      <c r="R139" s="634" t="s">
        <v>7615</v>
      </c>
      <c r="S139" s="669"/>
      <c r="T139" s="669"/>
      <c r="U139" s="669"/>
      <c r="V139" s="669"/>
      <c r="W139" s="669"/>
      <c r="X139" s="669"/>
      <c r="Y139" s="669"/>
      <c r="Z139" s="670"/>
      <c r="AA139" s="634" t="s">
        <v>7616</v>
      </c>
      <c r="AB139" s="769"/>
      <c r="AC139" s="634" t="s">
        <v>7617</v>
      </c>
      <c r="AD139" s="769"/>
    </row>
    <row r="140" spans="1:174" ht="15" customHeight="1">
      <c r="A140" s="62"/>
      <c r="B140" s="8"/>
      <c r="C140" s="876"/>
      <c r="D140" s="770"/>
      <c r="E140" s="732"/>
      <c r="F140" s="733"/>
      <c r="G140" s="770"/>
      <c r="H140" s="732"/>
      <c r="I140" s="732"/>
      <c r="J140" s="732"/>
      <c r="K140" s="732"/>
      <c r="L140" s="733"/>
      <c r="M140" s="770"/>
      <c r="N140" s="732"/>
      <c r="O140" s="732"/>
      <c r="P140" s="733"/>
      <c r="Q140" s="876"/>
      <c r="R140" s="71" t="s">
        <v>5040</v>
      </c>
      <c r="S140" s="71" t="s">
        <v>5042</v>
      </c>
      <c r="T140" s="71" t="s">
        <v>5044</v>
      </c>
      <c r="U140" s="71" t="s">
        <v>5046</v>
      </c>
      <c r="V140" s="71" t="s">
        <v>5048</v>
      </c>
      <c r="W140" s="71" t="s">
        <v>5050</v>
      </c>
      <c r="X140" s="71" t="s">
        <v>5052</v>
      </c>
      <c r="Y140" s="415" t="s">
        <v>5054</v>
      </c>
      <c r="Z140" s="415" t="s">
        <v>5056</v>
      </c>
      <c r="AA140" s="770"/>
      <c r="AB140" s="733"/>
      <c r="AC140" s="770"/>
      <c r="AD140" s="733"/>
      <c r="AG140" t="s">
        <v>5110</v>
      </c>
      <c r="AH140" t="s">
        <v>5905</v>
      </c>
      <c r="AI140" t="s">
        <v>6131</v>
      </c>
      <c r="AJ140" t="s">
        <v>6132</v>
      </c>
      <c r="AK140" s="478" t="s">
        <v>7618</v>
      </c>
      <c r="AL140" t="s">
        <v>6176</v>
      </c>
      <c r="AM140" s="478"/>
      <c r="AN140" s="478"/>
      <c r="AO140" s="478"/>
      <c r="AP140" s="478"/>
      <c r="AQ140" s="478"/>
      <c r="AR140" s="478"/>
      <c r="AS140" s="478"/>
      <c r="FO140"/>
      <c r="FP140"/>
      <c r="FQ140"/>
      <c r="FR140"/>
    </row>
    <row r="141" spans="1:174" ht="15" customHeight="1">
      <c r="A141" s="62"/>
      <c r="B141" s="8"/>
      <c r="C141" s="1031" t="s">
        <v>7499</v>
      </c>
      <c r="D141" s="983" t="s">
        <v>6631</v>
      </c>
      <c r="E141" s="669"/>
      <c r="F141" s="670"/>
      <c r="G141" s="824" t="s">
        <v>7500</v>
      </c>
      <c r="H141" s="669"/>
      <c r="I141" s="669"/>
      <c r="J141" s="669"/>
      <c r="K141" s="669"/>
      <c r="L141" s="669"/>
      <c r="M141" s="671"/>
      <c r="N141" s="653"/>
      <c r="O141" s="653"/>
      <c r="P141" s="748"/>
      <c r="Q141" s="112"/>
      <c r="R141" s="112"/>
      <c r="S141" s="112"/>
      <c r="T141" s="112"/>
      <c r="U141" s="112"/>
      <c r="V141" s="112"/>
      <c r="W141" s="112"/>
      <c r="X141" s="112"/>
      <c r="Y141" s="112"/>
      <c r="Z141" s="112"/>
      <c r="AA141" s="774"/>
      <c r="AB141" s="741"/>
      <c r="AC141" s="774"/>
      <c r="AD141" s="741"/>
      <c r="AG141">
        <f>IF(AND($C$31=1,Y73&gt;0,Y73&lt;&gt;"NS",Y73&lt;&gt;"NA"),IF(OR(AND(M141=1,COUNTA(Q141:AD141)=12),AND(M141&gt;1,COUNTA(AA141:AD141)=2)),0,1),0)</f>
        <v>0</v>
      </c>
      <c r="AH141">
        <f>IF(OR($C$31&lt;&gt;1,$Y73=0,$Y73="NS",$Y73="NA"),IF(COUNTA(M141:AD141)=0,0,1),IF(M141&gt;1,IF(COUNTA(Q141:Z141)=0,0,1),0))</f>
        <v>0</v>
      </c>
      <c r="AI141" cm="1">
        <f t="array" ref="AI141">IF(OR(Q141={"NS","NA"},Y73={"NS","NA"}),0,IF(Q141&lt;=Y73,0,1))</f>
        <v>0</v>
      </c>
      <c r="AJ141" cm="1">
        <f t="array" ref="AJ141">IF(OR(Q141={"NS","NA"},AK141={"NS","NA"}),0,IF(Q141&lt;=AK141,0,1))</f>
        <v>0</v>
      </c>
      <c r="AK141">
        <f>IF(AND(SUM(R141:Z141)=0,COUNTIF(R141:Z141,"NS")&gt;0),"NS",IF(AND(SUM(R141:Z141)=0,COUNTIF(R141:Z141,0)&gt;0),0,IF(AND(SUM(R141:Z141)=0,COUNTIF(R141:Z141,"NA")&gt;0),"NA",SUM(R141:Z141))))</f>
        <v>0</v>
      </c>
      <c r="AL141" cm="1">
        <f t="array" ref="AL141">IF(OR(R141={"NS","NA"},$Q141={"NS","NA"}),0,IF(R141&lt;=$Q141,0,1))</f>
        <v>0</v>
      </c>
      <c r="AM141" cm="1">
        <f t="array" ref="AM141">IF(OR(S141={"NS","NA"},$Q141={"NS","NA"}),0,IF(S141&lt;=$Q141,0,1))</f>
        <v>0</v>
      </c>
      <c r="AN141" cm="1">
        <f t="array" ref="AN141">IF(OR(T141={"NS","NA"},$Q141={"NS","NA"}),0,IF(T141&lt;=$Q141,0,1))</f>
        <v>0</v>
      </c>
      <c r="AO141" cm="1">
        <f t="array" ref="AO141">IF(OR(U141={"NS","NA"},$Q141={"NS","NA"}),0,IF(U141&lt;=$Q141,0,1))</f>
        <v>0</v>
      </c>
      <c r="AP141" cm="1">
        <f t="array" ref="AP141">IF(OR(V141={"NS","NA"},$Q141={"NS","NA"}),0,IF(V141&lt;=$Q141,0,1))</f>
        <v>0</v>
      </c>
      <c r="AQ141" cm="1">
        <f t="array" ref="AQ141">IF(OR(W141={"NS","NA"},$Q141={"NS","NA"}),0,IF(W141&lt;=$Q141,0,1))</f>
        <v>0</v>
      </c>
      <c r="AR141" cm="1">
        <f t="array" ref="AR141">IF(OR(X141={"NS","NA"},$Q141={"NS","NA"}),0,IF(X141&lt;=$Q141,0,1))</f>
        <v>0</v>
      </c>
      <c r="AS141" cm="1">
        <f t="array" ref="AS141">IF(OR(Y141={"NS","NA"},$Q141={"NS","NA"}),0,IF(Y141&lt;=$Q141,0,1))</f>
        <v>0</v>
      </c>
      <c r="AT141" cm="1">
        <f t="array" ref="AT141">IF(OR(Z141={"NS","NA"},$Q141={"NS","NA"}),0,IF(Z141&lt;=$Q141,0,1))</f>
        <v>0</v>
      </c>
      <c r="FO141"/>
      <c r="FP141"/>
      <c r="FQ141"/>
      <c r="FR141"/>
    </row>
    <row r="142" spans="1:174" ht="15" customHeight="1">
      <c r="A142" s="62"/>
      <c r="B142" s="8"/>
      <c r="C142" s="984"/>
      <c r="D142" s="983" t="s">
        <v>6634</v>
      </c>
      <c r="E142" s="669"/>
      <c r="F142" s="670"/>
      <c r="G142" s="752" t="s">
        <v>7501</v>
      </c>
      <c r="H142" s="669"/>
      <c r="I142" s="669"/>
      <c r="J142" s="669"/>
      <c r="K142" s="669"/>
      <c r="L142" s="670"/>
      <c r="M142" s="671"/>
      <c r="N142" s="653"/>
      <c r="O142" s="653"/>
      <c r="P142" s="748"/>
      <c r="Q142" s="112"/>
      <c r="R142" s="112"/>
      <c r="S142" s="112"/>
      <c r="T142" s="112"/>
      <c r="U142" s="112"/>
      <c r="V142" s="112"/>
      <c r="W142" s="112"/>
      <c r="X142" s="112"/>
      <c r="Y142" s="112"/>
      <c r="Z142" s="112"/>
      <c r="AA142" s="774"/>
      <c r="AB142" s="741"/>
      <c r="AC142" s="774"/>
      <c r="AD142" s="741"/>
      <c r="AG142">
        <f t="shared" ref="AG142:AG179" si="0">IF(AND($C$31=1,Y74&gt;0,Y74&lt;&gt;"NS",Y74&lt;&gt;"NA"),IF(OR(AND(M142=1,COUNTA(Q142:AD142)=12),AND(M142&gt;1,COUNTA(AA142:AD142)=2)),0,1),0)</f>
        <v>0</v>
      </c>
      <c r="AH142">
        <f t="shared" ref="AH142:AH179" si="1">IF(OR($C$31&lt;&gt;1,$Y74=0,$Y74="NS",$Y74="NA"),IF(COUNTA(M142:AD142)=0,0,1),IF(M142&gt;1,IF(COUNTA(Q142:Z142)=0,0,1),0))</f>
        <v>0</v>
      </c>
      <c r="AI142" cm="1">
        <f t="array" ref="AI142">IF(OR(Q142={"NS","NA"},Y74={"NS","NA"}),0,IF(Q142&lt;=Y74,0,1))</f>
        <v>0</v>
      </c>
      <c r="AJ142" cm="1">
        <f t="array" ref="AJ142">IF(OR(Q142={"NS","NA"},AK142={"NS","NA"}),0,IF(Q142&lt;=AK142,0,1))</f>
        <v>0</v>
      </c>
      <c r="AK142">
        <f t="shared" ref="AK142:AK180" si="2">IF(AND(SUM(R142:Z142)=0,COUNTIF(R142:Z142,"NS")&gt;0),"NS",IF(AND(SUM(R142:Z142)=0,COUNTIF(R142:Z142,0)&gt;0),0,IF(AND(SUM(R142:Z142)=0,COUNTIF(R142:Z142,"NA")&gt;0),"NA",SUM(R142:Z142))))</f>
        <v>0</v>
      </c>
      <c r="AL142" cm="1">
        <f t="array" ref="AL142">IF(OR(R142={"NS","NA"},$Q142={"NS","NA"}),0,IF(R142&lt;=$Q142,0,1))</f>
        <v>0</v>
      </c>
      <c r="AM142" cm="1">
        <f t="array" ref="AM142">IF(OR(S142={"NS","NA"},$Q142={"NS","NA"}),0,IF(S142&lt;=$Q142,0,1))</f>
        <v>0</v>
      </c>
      <c r="AN142" cm="1">
        <f t="array" ref="AN142">IF(OR(T142={"NS","NA"},$Q142={"NS","NA"}),0,IF(T142&lt;=$Q142,0,1))</f>
        <v>0</v>
      </c>
      <c r="AO142" cm="1">
        <f t="array" ref="AO142">IF(OR(U142={"NS","NA"},$Q142={"NS","NA"}),0,IF(U142&lt;=$Q142,0,1))</f>
        <v>0</v>
      </c>
      <c r="AP142" cm="1">
        <f t="array" ref="AP142">IF(OR(V142={"NS","NA"},$Q142={"NS","NA"}),0,IF(V142&lt;=$Q142,0,1))</f>
        <v>0</v>
      </c>
      <c r="AQ142" cm="1">
        <f t="array" ref="AQ142">IF(OR(W142={"NS","NA"},$Q142={"NS","NA"}),0,IF(W142&lt;=$Q142,0,1))</f>
        <v>0</v>
      </c>
      <c r="AR142" cm="1">
        <f t="array" ref="AR142">IF(OR(X142={"NS","NA"},$Q142={"NS","NA"}),0,IF(X142&lt;=$Q142,0,1))</f>
        <v>0</v>
      </c>
      <c r="AS142" cm="1">
        <f t="array" ref="AS142">IF(OR(Y142={"NS","NA"},$Q142={"NS","NA"}),0,IF(Y142&lt;=$Q142,0,1))</f>
        <v>0</v>
      </c>
      <c r="AT142" cm="1">
        <f t="array" ref="AT142">IF(OR(Z142={"NS","NA"},$Q142={"NS","NA"}),0,IF(Z142&lt;=$Q142,0,1))</f>
        <v>0</v>
      </c>
      <c r="FO142"/>
      <c r="FP142"/>
      <c r="FQ142"/>
      <c r="FR142"/>
    </row>
    <row r="143" spans="1:174" ht="15" customHeight="1">
      <c r="A143" s="62"/>
      <c r="B143" s="8"/>
      <c r="C143" s="984"/>
      <c r="D143" s="983" t="s">
        <v>6636</v>
      </c>
      <c r="E143" s="669"/>
      <c r="F143" s="670"/>
      <c r="G143" s="752" t="s">
        <v>7502</v>
      </c>
      <c r="H143" s="669"/>
      <c r="I143" s="669"/>
      <c r="J143" s="669"/>
      <c r="K143" s="669"/>
      <c r="L143" s="670"/>
      <c r="M143" s="671"/>
      <c r="N143" s="653"/>
      <c r="O143" s="653"/>
      <c r="P143" s="748"/>
      <c r="Q143" s="112"/>
      <c r="R143" s="112"/>
      <c r="S143" s="112"/>
      <c r="T143" s="112"/>
      <c r="U143" s="112"/>
      <c r="V143" s="112"/>
      <c r="W143" s="112"/>
      <c r="X143" s="112"/>
      <c r="Y143" s="112"/>
      <c r="Z143" s="112"/>
      <c r="AA143" s="774"/>
      <c r="AB143" s="741"/>
      <c r="AC143" s="774"/>
      <c r="AD143" s="741"/>
      <c r="AG143">
        <f t="shared" si="0"/>
        <v>0</v>
      </c>
      <c r="AH143">
        <f t="shared" si="1"/>
        <v>0</v>
      </c>
      <c r="AI143" cm="1">
        <f t="array" ref="AI143">IF(OR(Q143={"NS","NA"},Y75={"NS","NA"}),0,IF(Q143&lt;=Y75,0,1))</f>
        <v>0</v>
      </c>
      <c r="AJ143" cm="1">
        <f t="array" ref="AJ143">IF(OR(Q143={"NS","NA"},AK143={"NS","NA"}),0,IF(Q143&lt;=AK143,0,1))</f>
        <v>0</v>
      </c>
      <c r="AK143">
        <f t="shared" si="2"/>
        <v>0</v>
      </c>
      <c r="AL143" cm="1">
        <f t="array" ref="AL143">IF(OR(R143={"NS","NA"},$Q143={"NS","NA"}),0,IF(R143&lt;=$Q143,0,1))</f>
        <v>0</v>
      </c>
      <c r="AM143" cm="1">
        <f t="array" ref="AM143">IF(OR(S143={"NS","NA"},$Q143={"NS","NA"}),0,IF(S143&lt;=$Q143,0,1))</f>
        <v>0</v>
      </c>
      <c r="AN143" cm="1">
        <f t="array" ref="AN143">IF(OR(T143={"NS","NA"},$Q143={"NS","NA"}),0,IF(T143&lt;=$Q143,0,1))</f>
        <v>0</v>
      </c>
      <c r="AO143" cm="1">
        <f t="array" ref="AO143">IF(OR(U143={"NS","NA"},$Q143={"NS","NA"}),0,IF(U143&lt;=$Q143,0,1))</f>
        <v>0</v>
      </c>
      <c r="AP143" cm="1">
        <f t="array" ref="AP143">IF(OR(V143={"NS","NA"},$Q143={"NS","NA"}),0,IF(V143&lt;=$Q143,0,1))</f>
        <v>0</v>
      </c>
      <c r="AQ143" cm="1">
        <f t="array" ref="AQ143">IF(OR(W143={"NS","NA"},$Q143={"NS","NA"}),0,IF(W143&lt;=$Q143,0,1))</f>
        <v>0</v>
      </c>
      <c r="AR143" cm="1">
        <f t="array" ref="AR143">IF(OR(X143={"NS","NA"},$Q143={"NS","NA"}),0,IF(X143&lt;=$Q143,0,1))</f>
        <v>0</v>
      </c>
      <c r="AS143" cm="1">
        <f t="array" ref="AS143">IF(OR(Y143={"NS","NA"},$Q143={"NS","NA"}),0,IF(Y143&lt;=$Q143,0,1))</f>
        <v>0</v>
      </c>
      <c r="AT143" cm="1">
        <f t="array" ref="AT143">IF(OR(Z143={"NS","NA"},$Q143={"NS","NA"}),0,IF(Z143&lt;=$Q143,0,1))</f>
        <v>0</v>
      </c>
      <c r="FO143"/>
      <c r="FP143"/>
      <c r="FQ143"/>
      <c r="FR143"/>
    </row>
    <row r="144" spans="1:174" ht="15" customHeight="1">
      <c r="A144" s="62"/>
      <c r="B144" s="8"/>
      <c r="C144" s="984"/>
      <c r="D144" s="983" t="s">
        <v>6638</v>
      </c>
      <c r="E144" s="669"/>
      <c r="F144" s="670"/>
      <c r="G144" s="752" t="s">
        <v>7503</v>
      </c>
      <c r="H144" s="669"/>
      <c r="I144" s="669"/>
      <c r="J144" s="669"/>
      <c r="K144" s="669"/>
      <c r="L144" s="670"/>
      <c r="M144" s="671"/>
      <c r="N144" s="653"/>
      <c r="O144" s="653"/>
      <c r="P144" s="748"/>
      <c r="Q144" s="112"/>
      <c r="R144" s="112"/>
      <c r="S144" s="112"/>
      <c r="T144" s="112"/>
      <c r="U144" s="112"/>
      <c r="V144" s="112"/>
      <c r="W144" s="112"/>
      <c r="X144" s="112"/>
      <c r="Y144" s="112"/>
      <c r="Z144" s="112"/>
      <c r="AA144" s="774"/>
      <c r="AB144" s="741"/>
      <c r="AC144" s="774"/>
      <c r="AD144" s="741"/>
      <c r="AG144">
        <f t="shared" si="0"/>
        <v>0</v>
      </c>
      <c r="AH144">
        <f t="shared" si="1"/>
        <v>0</v>
      </c>
      <c r="AI144" cm="1">
        <f t="array" ref="AI144">IF(OR(Q144={"NS","NA"},Y76={"NS","NA"}),0,IF(Q144&lt;=Y76,0,1))</f>
        <v>0</v>
      </c>
      <c r="AJ144" cm="1">
        <f t="array" ref="AJ144">IF(OR(Q144={"NS","NA"},AK144={"NS","NA"}),0,IF(Q144&lt;=AK144,0,1))</f>
        <v>0</v>
      </c>
      <c r="AK144">
        <f t="shared" si="2"/>
        <v>0</v>
      </c>
      <c r="AL144" cm="1">
        <f t="array" ref="AL144">IF(OR(R144={"NS","NA"},$Q144={"NS","NA"}),0,IF(R144&lt;=$Q144,0,1))</f>
        <v>0</v>
      </c>
      <c r="AM144" cm="1">
        <f t="array" ref="AM144">IF(OR(S144={"NS","NA"},$Q144={"NS","NA"}),0,IF(S144&lt;=$Q144,0,1))</f>
        <v>0</v>
      </c>
      <c r="AN144" cm="1">
        <f t="array" ref="AN144">IF(OR(T144={"NS","NA"},$Q144={"NS","NA"}),0,IF(T144&lt;=$Q144,0,1))</f>
        <v>0</v>
      </c>
      <c r="AO144" cm="1">
        <f t="array" ref="AO144">IF(OR(U144={"NS","NA"},$Q144={"NS","NA"}),0,IF(U144&lt;=$Q144,0,1))</f>
        <v>0</v>
      </c>
      <c r="AP144" cm="1">
        <f t="array" ref="AP144">IF(OR(V144={"NS","NA"},$Q144={"NS","NA"}),0,IF(V144&lt;=$Q144,0,1))</f>
        <v>0</v>
      </c>
      <c r="AQ144" cm="1">
        <f t="array" ref="AQ144">IF(OR(W144={"NS","NA"},$Q144={"NS","NA"}),0,IF(W144&lt;=$Q144,0,1))</f>
        <v>0</v>
      </c>
      <c r="AR144" cm="1">
        <f t="array" ref="AR144">IF(OR(X144={"NS","NA"},$Q144={"NS","NA"}),0,IF(X144&lt;=$Q144,0,1))</f>
        <v>0</v>
      </c>
      <c r="AS144" cm="1">
        <f t="array" ref="AS144">IF(OR(Y144={"NS","NA"},$Q144={"NS","NA"}),0,IF(Y144&lt;=$Q144,0,1))</f>
        <v>0</v>
      </c>
      <c r="AT144" cm="1">
        <f t="array" ref="AT144">IF(OR(Z144={"NS","NA"},$Q144={"NS","NA"}),0,IF(Z144&lt;=$Q144,0,1))</f>
        <v>0</v>
      </c>
      <c r="FO144"/>
      <c r="FP144"/>
      <c r="FQ144"/>
      <c r="FR144"/>
    </row>
    <row r="145" spans="1:174" ht="15" customHeight="1">
      <c r="A145" s="62"/>
      <c r="B145" s="8"/>
      <c r="C145" s="984"/>
      <c r="D145" s="983" t="s">
        <v>6640</v>
      </c>
      <c r="E145" s="669"/>
      <c r="F145" s="670"/>
      <c r="G145" s="752" t="s">
        <v>7504</v>
      </c>
      <c r="H145" s="669"/>
      <c r="I145" s="669"/>
      <c r="J145" s="669"/>
      <c r="K145" s="669"/>
      <c r="L145" s="670"/>
      <c r="M145" s="671"/>
      <c r="N145" s="653"/>
      <c r="O145" s="653"/>
      <c r="P145" s="748"/>
      <c r="Q145" s="112"/>
      <c r="R145" s="112"/>
      <c r="S145" s="112"/>
      <c r="T145" s="112"/>
      <c r="U145" s="112"/>
      <c r="V145" s="112"/>
      <c r="W145" s="112"/>
      <c r="X145" s="112"/>
      <c r="Y145" s="112"/>
      <c r="Z145" s="112"/>
      <c r="AA145" s="774"/>
      <c r="AB145" s="741"/>
      <c r="AC145" s="774"/>
      <c r="AD145" s="741"/>
      <c r="AG145">
        <f t="shared" si="0"/>
        <v>0</v>
      </c>
      <c r="AH145">
        <f t="shared" si="1"/>
        <v>0</v>
      </c>
      <c r="AI145" cm="1">
        <f t="array" ref="AI145">IF(OR(Q145={"NS","NA"},Y77={"NS","NA"}),0,IF(Q145&lt;=Y77,0,1))</f>
        <v>0</v>
      </c>
      <c r="AJ145" cm="1">
        <f t="array" ref="AJ145">IF(OR(Q145={"NS","NA"},AK145={"NS","NA"}),0,IF(Q145&lt;=AK145,0,1))</f>
        <v>0</v>
      </c>
      <c r="AK145">
        <f t="shared" si="2"/>
        <v>0</v>
      </c>
      <c r="AL145" cm="1">
        <f t="array" ref="AL145">IF(OR(R145={"NS","NA"},$Q145={"NS","NA"}),0,IF(R145&lt;=$Q145,0,1))</f>
        <v>0</v>
      </c>
      <c r="AM145" cm="1">
        <f t="array" ref="AM145">IF(OR(S145={"NS","NA"},$Q145={"NS","NA"}),0,IF(S145&lt;=$Q145,0,1))</f>
        <v>0</v>
      </c>
      <c r="AN145" cm="1">
        <f t="array" ref="AN145">IF(OR(T145={"NS","NA"},$Q145={"NS","NA"}),0,IF(T145&lt;=$Q145,0,1))</f>
        <v>0</v>
      </c>
      <c r="AO145" cm="1">
        <f t="array" ref="AO145">IF(OR(U145={"NS","NA"},$Q145={"NS","NA"}),0,IF(U145&lt;=$Q145,0,1))</f>
        <v>0</v>
      </c>
      <c r="AP145" cm="1">
        <f t="array" ref="AP145">IF(OR(V145={"NS","NA"},$Q145={"NS","NA"}),0,IF(V145&lt;=$Q145,0,1))</f>
        <v>0</v>
      </c>
      <c r="AQ145" cm="1">
        <f t="array" ref="AQ145">IF(OR(W145={"NS","NA"},$Q145={"NS","NA"}),0,IF(W145&lt;=$Q145,0,1))</f>
        <v>0</v>
      </c>
      <c r="AR145" cm="1">
        <f t="array" ref="AR145">IF(OR(X145={"NS","NA"},$Q145={"NS","NA"}),0,IF(X145&lt;=$Q145,0,1))</f>
        <v>0</v>
      </c>
      <c r="AS145" cm="1">
        <f t="array" ref="AS145">IF(OR(Y145={"NS","NA"},$Q145={"NS","NA"}),0,IF(Y145&lt;=$Q145,0,1))</f>
        <v>0</v>
      </c>
      <c r="AT145" cm="1">
        <f t="array" ref="AT145">IF(OR(Z145={"NS","NA"},$Q145={"NS","NA"}),0,IF(Z145&lt;=$Q145,0,1))</f>
        <v>0</v>
      </c>
      <c r="FO145"/>
      <c r="FP145"/>
      <c r="FQ145"/>
      <c r="FR145"/>
    </row>
    <row r="146" spans="1:174" ht="15" customHeight="1">
      <c r="A146" s="62"/>
      <c r="B146" s="8"/>
      <c r="C146" s="984"/>
      <c r="D146" s="983" t="s">
        <v>6642</v>
      </c>
      <c r="E146" s="669"/>
      <c r="F146" s="670"/>
      <c r="G146" s="752" t="s">
        <v>7505</v>
      </c>
      <c r="H146" s="669"/>
      <c r="I146" s="669"/>
      <c r="J146" s="669"/>
      <c r="K146" s="669"/>
      <c r="L146" s="670"/>
      <c r="M146" s="671"/>
      <c r="N146" s="653"/>
      <c r="O146" s="653"/>
      <c r="P146" s="748"/>
      <c r="Q146" s="112"/>
      <c r="R146" s="112"/>
      <c r="S146" s="112"/>
      <c r="T146" s="112"/>
      <c r="U146" s="112"/>
      <c r="V146" s="112"/>
      <c r="W146" s="112"/>
      <c r="X146" s="112"/>
      <c r="Y146" s="112"/>
      <c r="Z146" s="112"/>
      <c r="AA146" s="774"/>
      <c r="AB146" s="741"/>
      <c r="AC146" s="774"/>
      <c r="AD146" s="741"/>
      <c r="AG146">
        <f t="shared" si="0"/>
        <v>0</v>
      </c>
      <c r="AH146">
        <f t="shared" si="1"/>
        <v>0</v>
      </c>
      <c r="AI146" cm="1">
        <f t="array" ref="AI146">IF(OR(Q146={"NS","NA"},Y78={"NS","NA"}),0,IF(Q146&lt;=Y78,0,1))</f>
        <v>0</v>
      </c>
      <c r="AJ146" cm="1">
        <f t="array" ref="AJ146">IF(OR(Q146={"NS","NA"},AK146={"NS","NA"}),0,IF(Q146&lt;=AK146,0,1))</f>
        <v>0</v>
      </c>
      <c r="AK146">
        <f t="shared" si="2"/>
        <v>0</v>
      </c>
      <c r="AL146" cm="1">
        <f t="array" ref="AL146">IF(OR(R146={"NS","NA"},$Q146={"NS","NA"}),0,IF(R146&lt;=$Q146,0,1))</f>
        <v>0</v>
      </c>
      <c r="AM146" cm="1">
        <f t="array" ref="AM146">IF(OR(S146={"NS","NA"},$Q146={"NS","NA"}),0,IF(S146&lt;=$Q146,0,1))</f>
        <v>0</v>
      </c>
      <c r="AN146" cm="1">
        <f t="array" ref="AN146">IF(OR(T146={"NS","NA"},$Q146={"NS","NA"}),0,IF(T146&lt;=$Q146,0,1))</f>
        <v>0</v>
      </c>
      <c r="AO146" cm="1">
        <f t="array" ref="AO146">IF(OR(U146={"NS","NA"},$Q146={"NS","NA"}),0,IF(U146&lt;=$Q146,0,1))</f>
        <v>0</v>
      </c>
      <c r="AP146" cm="1">
        <f t="array" ref="AP146">IF(OR(V146={"NS","NA"},$Q146={"NS","NA"}),0,IF(V146&lt;=$Q146,0,1))</f>
        <v>0</v>
      </c>
      <c r="AQ146" cm="1">
        <f t="array" ref="AQ146">IF(OR(W146={"NS","NA"},$Q146={"NS","NA"}),0,IF(W146&lt;=$Q146,0,1))</f>
        <v>0</v>
      </c>
      <c r="AR146" cm="1">
        <f t="array" ref="AR146">IF(OR(X146={"NS","NA"},$Q146={"NS","NA"}),0,IF(X146&lt;=$Q146,0,1))</f>
        <v>0</v>
      </c>
      <c r="AS146" cm="1">
        <f t="array" ref="AS146">IF(OR(Y146={"NS","NA"},$Q146={"NS","NA"}),0,IF(Y146&lt;=$Q146,0,1))</f>
        <v>0</v>
      </c>
      <c r="AT146" cm="1">
        <f t="array" ref="AT146">IF(OR(Z146={"NS","NA"},$Q146={"NS","NA"}),0,IF(Z146&lt;=$Q146,0,1))</f>
        <v>0</v>
      </c>
      <c r="FO146"/>
      <c r="FP146"/>
      <c r="FQ146"/>
      <c r="FR146"/>
    </row>
    <row r="147" spans="1:174" ht="15" customHeight="1">
      <c r="A147" s="62"/>
      <c r="B147" s="8"/>
      <c r="C147" s="984"/>
      <c r="D147" s="983" t="s">
        <v>7506</v>
      </c>
      <c r="E147" s="669"/>
      <c r="F147" s="670"/>
      <c r="G147" s="752" t="s">
        <v>7507</v>
      </c>
      <c r="H147" s="669"/>
      <c r="I147" s="669"/>
      <c r="J147" s="669"/>
      <c r="K147" s="669"/>
      <c r="L147" s="670"/>
      <c r="M147" s="671"/>
      <c r="N147" s="653"/>
      <c r="O147" s="653"/>
      <c r="P147" s="748"/>
      <c r="Q147" s="112"/>
      <c r="R147" s="112"/>
      <c r="S147" s="112"/>
      <c r="T147" s="112"/>
      <c r="U147" s="112"/>
      <c r="V147" s="112"/>
      <c r="W147" s="112"/>
      <c r="X147" s="112"/>
      <c r="Y147" s="112"/>
      <c r="Z147" s="112"/>
      <c r="AA147" s="774"/>
      <c r="AB147" s="741"/>
      <c r="AC147" s="774"/>
      <c r="AD147" s="741"/>
      <c r="AG147">
        <f t="shared" si="0"/>
        <v>0</v>
      </c>
      <c r="AH147">
        <f t="shared" si="1"/>
        <v>0</v>
      </c>
      <c r="AI147" cm="1">
        <f t="array" ref="AI147">IF(OR(Q147={"NS","NA"},Y79={"NS","NA"}),0,IF(Q147&lt;=Y79,0,1))</f>
        <v>0</v>
      </c>
      <c r="AJ147" cm="1">
        <f t="array" ref="AJ147">IF(OR(Q147={"NS","NA"},AK147={"NS","NA"}),0,IF(Q147&lt;=AK147,0,1))</f>
        <v>0</v>
      </c>
      <c r="AK147">
        <f t="shared" si="2"/>
        <v>0</v>
      </c>
      <c r="AL147" cm="1">
        <f t="array" ref="AL147">IF(OR(R147={"NS","NA"},$Q147={"NS","NA"}),0,IF(R147&lt;=$Q147,0,1))</f>
        <v>0</v>
      </c>
      <c r="AM147" cm="1">
        <f t="array" ref="AM147">IF(OR(S147={"NS","NA"},$Q147={"NS","NA"}),0,IF(S147&lt;=$Q147,0,1))</f>
        <v>0</v>
      </c>
      <c r="AN147" cm="1">
        <f t="array" ref="AN147">IF(OR(T147={"NS","NA"},$Q147={"NS","NA"}),0,IF(T147&lt;=$Q147,0,1))</f>
        <v>0</v>
      </c>
      <c r="AO147" cm="1">
        <f t="array" ref="AO147">IF(OR(U147={"NS","NA"},$Q147={"NS","NA"}),0,IF(U147&lt;=$Q147,0,1))</f>
        <v>0</v>
      </c>
      <c r="AP147" cm="1">
        <f t="array" ref="AP147">IF(OR(V147={"NS","NA"},$Q147={"NS","NA"}),0,IF(V147&lt;=$Q147,0,1))</f>
        <v>0</v>
      </c>
      <c r="AQ147" cm="1">
        <f t="array" ref="AQ147">IF(OR(W147={"NS","NA"},$Q147={"NS","NA"}),0,IF(W147&lt;=$Q147,0,1))</f>
        <v>0</v>
      </c>
      <c r="AR147" cm="1">
        <f t="array" ref="AR147">IF(OR(X147={"NS","NA"},$Q147={"NS","NA"}),0,IF(X147&lt;=$Q147,0,1))</f>
        <v>0</v>
      </c>
      <c r="AS147" cm="1">
        <f t="array" ref="AS147">IF(OR(Y147={"NS","NA"},$Q147={"NS","NA"}),0,IF(Y147&lt;=$Q147,0,1))</f>
        <v>0</v>
      </c>
      <c r="AT147" cm="1">
        <f t="array" ref="AT147">IF(OR(Z147={"NS","NA"},$Q147={"NS","NA"}),0,IF(Z147&lt;=$Q147,0,1))</f>
        <v>0</v>
      </c>
      <c r="FO147"/>
      <c r="FP147"/>
      <c r="FQ147"/>
      <c r="FR147"/>
    </row>
    <row r="148" spans="1:174" ht="15" customHeight="1">
      <c r="A148" s="62"/>
      <c r="B148" s="8"/>
      <c r="C148" s="984"/>
      <c r="D148" s="983" t="s">
        <v>7508</v>
      </c>
      <c r="E148" s="669"/>
      <c r="F148" s="670"/>
      <c r="G148" s="752" t="s">
        <v>7509</v>
      </c>
      <c r="H148" s="669"/>
      <c r="I148" s="669"/>
      <c r="J148" s="669"/>
      <c r="K148" s="669"/>
      <c r="L148" s="670"/>
      <c r="M148" s="671"/>
      <c r="N148" s="653"/>
      <c r="O148" s="653"/>
      <c r="P148" s="748"/>
      <c r="Q148" s="112"/>
      <c r="R148" s="112"/>
      <c r="S148" s="112"/>
      <c r="T148" s="112"/>
      <c r="U148" s="112"/>
      <c r="V148" s="112"/>
      <c r="W148" s="112"/>
      <c r="X148" s="112"/>
      <c r="Y148" s="112"/>
      <c r="Z148" s="112"/>
      <c r="AA148" s="774"/>
      <c r="AB148" s="741"/>
      <c r="AC148" s="774"/>
      <c r="AD148" s="741"/>
      <c r="AG148">
        <f t="shared" si="0"/>
        <v>0</v>
      </c>
      <c r="AH148">
        <f t="shared" si="1"/>
        <v>0</v>
      </c>
      <c r="AI148" cm="1">
        <f t="array" ref="AI148">IF(OR(Q148={"NS","NA"},Y80={"NS","NA"}),0,IF(Q148&lt;=Y80,0,1))</f>
        <v>0</v>
      </c>
      <c r="AJ148" cm="1">
        <f t="array" ref="AJ148">IF(OR(Q148={"NS","NA"},AK148={"NS","NA"}),0,IF(Q148&lt;=AK148,0,1))</f>
        <v>0</v>
      </c>
      <c r="AK148">
        <f t="shared" si="2"/>
        <v>0</v>
      </c>
      <c r="AL148" cm="1">
        <f t="array" ref="AL148">IF(OR(R148={"NS","NA"},$Q148={"NS","NA"}),0,IF(R148&lt;=$Q148,0,1))</f>
        <v>0</v>
      </c>
      <c r="AM148" cm="1">
        <f t="array" ref="AM148">IF(OR(S148={"NS","NA"},$Q148={"NS","NA"}),0,IF(S148&lt;=$Q148,0,1))</f>
        <v>0</v>
      </c>
      <c r="AN148" cm="1">
        <f t="array" ref="AN148">IF(OR(T148={"NS","NA"},$Q148={"NS","NA"}),0,IF(T148&lt;=$Q148,0,1))</f>
        <v>0</v>
      </c>
      <c r="AO148" cm="1">
        <f t="array" ref="AO148">IF(OR(U148={"NS","NA"},$Q148={"NS","NA"}),0,IF(U148&lt;=$Q148,0,1))</f>
        <v>0</v>
      </c>
      <c r="AP148" cm="1">
        <f t="array" ref="AP148">IF(OR(V148={"NS","NA"},$Q148={"NS","NA"}),0,IF(V148&lt;=$Q148,0,1))</f>
        <v>0</v>
      </c>
      <c r="AQ148" cm="1">
        <f t="array" ref="AQ148">IF(OR(W148={"NS","NA"},$Q148={"NS","NA"}),0,IF(W148&lt;=$Q148,0,1))</f>
        <v>0</v>
      </c>
      <c r="AR148" cm="1">
        <f t="array" ref="AR148">IF(OR(X148={"NS","NA"},$Q148={"NS","NA"}),0,IF(X148&lt;=$Q148,0,1))</f>
        <v>0</v>
      </c>
      <c r="AS148" cm="1">
        <f t="array" ref="AS148">IF(OR(Y148={"NS","NA"},$Q148={"NS","NA"}),0,IF(Y148&lt;=$Q148,0,1))</f>
        <v>0</v>
      </c>
      <c r="AT148" cm="1">
        <f t="array" ref="AT148">IF(OR(Z148={"NS","NA"},$Q148={"NS","NA"}),0,IF(Z148&lt;=$Q148,0,1))</f>
        <v>0</v>
      </c>
      <c r="FO148"/>
      <c r="FP148"/>
      <c r="FQ148"/>
      <c r="FR148"/>
    </row>
    <row r="149" spans="1:174" ht="15" customHeight="1">
      <c r="A149" s="62"/>
      <c r="B149" s="8"/>
      <c r="C149" s="984"/>
      <c r="D149" s="983" t="s">
        <v>7510</v>
      </c>
      <c r="E149" s="669"/>
      <c r="F149" s="670"/>
      <c r="G149" s="752" t="s">
        <v>7511</v>
      </c>
      <c r="H149" s="669"/>
      <c r="I149" s="669"/>
      <c r="J149" s="669"/>
      <c r="K149" s="669"/>
      <c r="L149" s="670"/>
      <c r="M149" s="671"/>
      <c r="N149" s="653"/>
      <c r="O149" s="653"/>
      <c r="P149" s="748"/>
      <c r="Q149" s="112"/>
      <c r="R149" s="112"/>
      <c r="S149" s="112"/>
      <c r="T149" s="112"/>
      <c r="U149" s="112"/>
      <c r="V149" s="112"/>
      <c r="W149" s="112"/>
      <c r="X149" s="112"/>
      <c r="Y149" s="112"/>
      <c r="Z149" s="112"/>
      <c r="AA149" s="774"/>
      <c r="AB149" s="741"/>
      <c r="AC149" s="774"/>
      <c r="AD149" s="741"/>
      <c r="AG149">
        <f t="shared" si="0"/>
        <v>0</v>
      </c>
      <c r="AH149">
        <f t="shared" si="1"/>
        <v>0</v>
      </c>
      <c r="AI149" cm="1">
        <f t="array" ref="AI149">IF(OR(Q149={"NS","NA"},Y81={"NS","NA"}),0,IF(Q149&lt;=Y81,0,1))</f>
        <v>0</v>
      </c>
      <c r="AJ149" cm="1">
        <f t="array" ref="AJ149">IF(OR(Q149={"NS","NA"},AK149={"NS","NA"}),0,IF(Q149&lt;=AK149,0,1))</f>
        <v>0</v>
      </c>
      <c r="AK149">
        <f t="shared" si="2"/>
        <v>0</v>
      </c>
      <c r="AL149" cm="1">
        <f t="array" ref="AL149">IF(OR(R149={"NS","NA"},$Q149={"NS","NA"}),0,IF(R149&lt;=$Q149,0,1))</f>
        <v>0</v>
      </c>
      <c r="AM149" cm="1">
        <f t="array" ref="AM149">IF(OR(S149={"NS","NA"},$Q149={"NS","NA"}),0,IF(S149&lt;=$Q149,0,1))</f>
        <v>0</v>
      </c>
      <c r="AN149" cm="1">
        <f t="array" ref="AN149">IF(OR(T149={"NS","NA"},$Q149={"NS","NA"}),0,IF(T149&lt;=$Q149,0,1))</f>
        <v>0</v>
      </c>
      <c r="AO149" cm="1">
        <f t="array" ref="AO149">IF(OR(U149={"NS","NA"},$Q149={"NS","NA"}),0,IF(U149&lt;=$Q149,0,1))</f>
        <v>0</v>
      </c>
      <c r="AP149" cm="1">
        <f t="array" ref="AP149">IF(OR(V149={"NS","NA"},$Q149={"NS","NA"}),0,IF(V149&lt;=$Q149,0,1))</f>
        <v>0</v>
      </c>
      <c r="AQ149" cm="1">
        <f t="array" ref="AQ149">IF(OR(W149={"NS","NA"},$Q149={"NS","NA"}),0,IF(W149&lt;=$Q149,0,1))</f>
        <v>0</v>
      </c>
      <c r="AR149" cm="1">
        <f t="array" ref="AR149">IF(OR(X149={"NS","NA"},$Q149={"NS","NA"}),0,IF(X149&lt;=$Q149,0,1))</f>
        <v>0</v>
      </c>
      <c r="AS149" cm="1">
        <f t="array" ref="AS149">IF(OR(Y149={"NS","NA"},$Q149={"NS","NA"}),0,IF(Y149&lt;=$Q149,0,1))</f>
        <v>0</v>
      </c>
      <c r="AT149" cm="1">
        <f t="array" ref="AT149">IF(OR(Z149={"NS","NA"},$Q149={"NS","NA"}),0,IF(Z149&lt;=$Q149,0,1))</f>
        <v>0</v>
      </c>
      <c r="FO149"/>
      <c r="FP149"/>
      <c r="FQ149"/>
      <c r="FR149"/>
    </row>
    <row r="150" spans="1:174" ht="24" customHeight="1">
      <c r="A150" s="62"/>
      <c r="B150" s="8"/>
      <c r="C150" s="984"/>
      <c r="D150" s="983" t="s">
        <v>7512</v>
      </c>
      <c r="E150" s="669"/>
      <c r="F150" s="670"/>
      <c r="G150" s="752" t="s">
        <v>7513</v>
      </c>
      <c r="H150" s="669"/>
      <c r="I150" s="669"/>
      <c r="J150" s="669"/>
      <c r="K150" s="669"/>
      <c r="L150" s="670"/>
      <c r="M150" s="671"/>
      <c r="N150" s="653"/>
      <c r="O150" s="653"/>
      <c r="P150" s="748"/>
      <c r="Q150" s="112"/>
      <c r="R150" s="112"/>
      <c r="S150" s="112"/>
      <c r="T150" s="112"/>
      <c r="U150" s="112"/>
      <c r="V150" s="112"/>
      <c r="W150" s="112"/>
      <c r="X150" s="112"/>
      <c r="Y150" s="112"/>
      <c r="Z150" s="112"/>
      <c r="AA150" s="774"/>
      <c r="AB150" s="741"/>
      <c r="AC150" s="774"/>
      <c r="AD150" s="741"/>
      <c r="AG150">
        <f t="shared" si="0"/>
        <v>0</v>
      </c>
      <c r="AH150">
        <f t="shared" si="1"/>
        <v>0</v>
      </c>
      <c r="AI150" cm="1">
        <f t="array" ref="AI150">IF(OR(Q150={"NS","NA"},Y82={"NS","NA"}),0,IF(Q150&lt;=Y82,0,1))</f>
        <v>0</v>
      </c>
      <c r="AJ150" cm="1">
        <f t="array" ref="AJ150">IF(OR(Q150={"NS","NA"},AK150={"NS","NA"}),0,IF(Q150&lt;=AK150,0,1))</f>
        <v>0</v>
      </c>
      <c r="AK150">
        <f t="shared" si="2"/>
        <v>0</v>
      </c>
      <c r="AL150" cm="1">
        <f t="array" ref="AL150">IF(OR(R150={"NS","NA"},$Q150={"NS","NA"}),0,IF(R150&lt;=$Q150,0,1))</f>
        <v>0</v>
      </c>
      <c r="AM150" cm="1">
        <f t="array" ref="AM150">IF(OR(S150={"NS","NA"},$Q150={"NS","NA"}),0,IF(S150&lt;=$Q150,0,1))</f>
        <v>0</v>
      </c>
      <c r="AN150" cm="1">
        <f t="array" ref="AN150">IF(OR(T150={"NS","NA"},$Q150={"NS","NA"}),0,IF(T150&lt;=$Q150,0,1))</f>
        <v>0</v>
      </c>
      <c r="AO150" cm="1">
        <f t="array" ref="AO150">IF(OR(U150={"NS","NA"},$Q150={"NS","NA"}),0,IF(U150&lt;=$Q150,0,1))</f>
        <v>0</v>
      </c>
      <c r="AP150" cm="1">
        <f t="array" ref="AP150">IF(OR(V150={"NS","NA"},$Q150={"NS","NA"}),0,IF(V150&lt;=$Q150,0,1))</f>
        <v>0</v>
      </c>
      <c r="AQ150" cm="1">
        <f t="array" ref="AQ150">IF(OR(W150={"NS","NA"},$Q150={"NS","NA"}),0,IF(W150&lt;=$Q150,0,1))</f>
        <v>0</v>
      </c>
      <c r="AR150" cm="1">
        <f t="array" ref="AR150">IF(OR(X150={"NS","NA"},$Q150={"NS","NA"}),0,IF(X150&lt;=$Q150,0,1))</f>
        <v>0</v>
      </c>
      <c r="AS150" cm="1">
        <f t="array" ref="AS150">IF(OR(Y150={"NS","NA"},$Q150={"NS","NA"}),0,IF(Y150&lt;=$Q150,0,1))</f>
        <v>0</v>
      </c>
      <c r="AT150" cm="1">
        <f t="array" ref="AT150">IF(OR(Z150={"NS","NA"},$Q150={"NS","NA"}),0,IF(Z150&lt;=$Q150,0,1))</f>
        <v>0</v>
      </c>
      <c r="FO150"/>
      <c r="FP150"/>
      <c r="FQ150"/>
      <c r="FR150"/>
    </row>
    <row r="151" spans="1:174" ht="15" customHeight="1">
      <c r="A151" s="62"/>
      <c r="B151" s="8"/>
      <c r="C151" s="984"/>
      <c r="D151" s="983" t="s">
        <v>7514</v>
      </c>
      <c r="E151" s="669"/>
      <c r="F151" s="670"/>
      <c r="G151" s="752" t="s">
        <v>7515</v>
      </c>
      <c r="H151" s="669"/>
      <c r="I151" s="669"/>
      <c r="J151" s="669"/>
      <c r="K151" s="669"/>
      <c r="L151" s="670"/>
      <c r="M151" s="671"/>
      <c r="N151" s="653"/>
      <c r="O151" s="653"/>
      <c r="P151" s="748"/>
      <c r="Q151" s="112"/>
      <c r="R151" s="112"/>
      <c r="S151" s="112"/>
      <c r="T151" s="112"/>
      <c r="U151" s="112"/>
      <c r="V151" s="112"/>
      <c r="W151" s="112"/>
      <c r="X151" s="112"/>
      <c r="Y151" s="112"/>
      <c r="Z151" s="112"/>
      <c r="AA151" s="774"/>
      <c r="AB151" s="741"/>
      <c r="AC151" s="774"/>
      <c r="AD151" s="741"/>
      <c r="AG151">
        <f t="shared" si="0"/>
        <v>0</v>
      </c>
      <c r="AH151">
        <f t="shared" si="1"/>
        <v>0</v>
      </c>
      <c r="AI151" cm="1">
        <f t="array" ref="AI151">IF(OR(Q151={"NS","NA"},Y83={"NS","NA"}),0,IF(Q151&lt;=Y83,0,1))</f>
        <v>0</v>
      </c>
      <c r="AJ151" cm="1">
        <f t="array" ref="AJ151">IF(OR(Q151={"NS","NA"},AK151={"NS","NA"}),0,IF(Q151&lt;=AK151,0,1))</f>
        <v>0</v>
      </c>
      <c r="AK151">
        <f t="shared" si="2"/>
        <v>0</v>
      </c>
      <c r="AL151" cm="1">
        <f t="array" ref="AL151">IF(OR(R151={"NS","NA"},$Q151={"NS","NA"}),0,IF(R151&lt;=$Q151,0,1))</f>
        <v>0</v>
      </c>
      <c r="AM151" cm="1">
        <f t="array" ref="AM151">IF(OR(S151={"NS","NA"},$Q151={"NS","NA"}),0,IF(S151&lt;=$Q151,0,1))</f>
        <v>0</v>
      </c>
      <c r="AN151" cm="1">
        <f t="array" ref="AN151">IF(OR(T151={"NS","NA"},$Q151={"NS","NA"}),0,IF(T151&lt;=$Q151,0,1))</f>
        <v>0</v>
      </c>
      <c r="AO151" cm="1">
        <f t="array" ref="AO151">IF(OR(U151={"NS","NA"},$Q151={"NS","NA"}),0,IF(U151&lt;=$Q151,0,1))</f>
        <v>0</v>
      </c>
      <c r="AP151" cm="1">
        <f t="array" ref="AP151">IF(OR(V151={"NS","NA"},$Q151={"NS","NA"}),0,IF(V151&lt;=$Q151,0,1))</f>
        <v>0</v>
      </c>
      <c r="AQ151" cm="1">
        <f t="array" ref="AQ151">IF(OR(W151={"NS","NA"},$Q151={"NS","NA"}),0,IF(W151&lt;=$Q151,0,1))</f>
        <v>0</v>
      </c>
      <c r="AR151" cm="1">
        <f t="array" ref="AR151">IF(OR(X151={"NS","NA"},$Q151={"NS","NA"}),0,IF(X151&lt;=$Q151,0,1))</f>
        <v>0</v>
      </c>
      <c r="AS151" cm="1">
        <f t="array" ref="AS151">IF(OR(Y151={"NS","NA"},$Q151={"NS","NA"}),0,IF(Y151&lt;=$Q151,0,1))</f>
        <v>0</v>
      </c>
      <c r="AT151" cm="1">
        <f t="array" ref="AT151">IF(OR(Z151={"NS","NA"},$Q151={"NS","NA"}),0,IF(Z151&lt;=$Q151,0,1))</f>
        <v>0</v>
      </c>
      <c r="FO151"/>
      <c r="FP151"/>
      <c r="FQ151"/>
      <c r="FR151"/>
    </row>
    <row r="152" spans="1:174" ht="36" customHeight="1">
      <c r="A152" s="62"/>
      <c r="B152" s="8"/>
      <c r="C152" s="984"/>
      <c r="D152" s="983" t="s">
        <v>7516</v>
      </c>
      <c r="E152" s="669"/>
      <c r="F152" s="670"/>
      <c r="G152" s="752" t="s">
        <v>7517</v>
      </c>
      <c r="H152" s="669"/>
      <c r="I152" s="669"/>
      <c r="J152" s="669"/>
      <c r="K152" s="669"/>
      <c r="L152" s="670"/>
      <c r="M152" s="671"/>
      <c r="N152" s="653"/>
      <c r="O152" s="653"/>
      <c r="P152" s="748"/>
      <c r="Q152" s="112"/>
      <c r="R152" s="112"/>
      <c r="S152" s="112"/>
      <c r="T152" s="112"/>
      <c r="U152" s="112"/>
      <c r="V152" s="112"/>
      <c r="W152" s="112"/>
      <c r="X152" s="112"/>
      <c r="Y152" s="112"/>
      <c r="Z152" s="112"/>
      <c r="AA152" s="774"/>
      <c r="AB152" s="741"/>
      <c r="AC152" s="774"/>
      <c r="AD152" s="741"/>
      <c r="AG152">
        <f t="shared" si="0"/>
        <v>0</v>
      </c>
      <c r="AH152">
        <f t="shared" si="1"/>
        <v>0</v>
      </c>
      <c r="AI152" cm="1">
        <f t="array" ref="AI152">IF(OR(Q152={"NS","NA"},Y84={"NS","NA"}),0,IF(Q152&lt;=Y84,0,1))</f>
        <v>0</v>
      </c>
      <c r="AJ152" cm="1">
        <f t="array" ref="AJ152">IF(OR(Q152={"NS","NA"},AK152={"NS","NA"}),0,IF(Q152&lt;=AK152,0,1))</f>
        <v>0</v>
      </c>
      <c r="AK152">
        <f t="shared" si="2"/>
        <v>0</v>
      </c>
      <c r="AL152" cm="1">
        <f t="array" ref="AL152">IF(OR(R152={"NS","NA"},$Q152={"NS","NA"}),0,IF(R152&lt;=$Q152,0,1))</f>
        <v>0</v>
      </c>
      <c r="AM152" cm="1">
        <f t="array" ref="AM152">IF(OR(S152={"NS","NA"},$Q152={"NS","NA"}),0,IF(S152&lt;=$Q152,0,1))</f>
        <v>0</v>
      </c>
      <c r="AN152" cm="1">
        <f t="array" ref="AN152">IF(OR(T152={"NS","NA"},$Q152={"NS","NA"}),0,IF(T152&lt;=$Q152,0,1))</f>
        <v>0</v>
      </c>
      <c r="AO152" cm="1">
        <f t="array" ref="AO152">IF(OR(U152={"NS","NA"},$Q152={"NS","NA"}),0,IF(U152&lt;=$Q152,0,1))</f>
        <v>0</v>
      </c>
      <c r="AP152" cm="1">
        <f t="array" ref="AP152">IF(OR(V152={"NS","NA"},$Q152={"NS","NA"}),0,IF(V152&lt;=$Q152,0,1))</f>
        <v>0</v>
      </c>
      <c r="AQ152" cm="1">
        <f t="array" ref="AQ152">IF(OR(W152={"NS","NA"},$Q152={"NS","NA"}),0,IF(W152&lt;=$Q152,0,1))</f>
        <v>0</v>
      </c>
      <c r="AR152" cm="1">
        <f t="array" ref="AR152">IF(OR(X152={"NS","NA"},$Q152={"NS","NA"}),0,IF(X152&lt;=$Q152,0,1))</f>
        <v>0</v>
      </c>
      <c r="AS152" cm="1">
        <f t="array" ref="AS152">IF(OR(Y152={"NS","NA"},$Q152={"NS","NA"}),0,IF(Y152&lt;=$Q152,0,1))</f>
        <v>0</v>
      </c>
      <c r="AT152" cm="1">
        <f t="array" ref="AT152">IF(OR(Z152={"NS","NA"},$Q152={"NS","NA"}),0,IF(Z152&lt;=$Q152,0,1))</f>
        <v>0</v>
      </c>
      <c r="FO152"/>
      <c r="FP152"/>
      <c r="FQ152"/>
      <c r="FR152"/>
    </row>
    <row r="153" spans="1:174" ht="15" customHeight="1">
      <c r="A153" s="62"/>
      <c r="B153" s="8"/>
      <c r="C153" s="984"/>
      <c r="D153" s="983" t="s">
        <v>7518</v>
      </c>
      <c r="E153" s="669"/>
      <c r="F153" s="670"/>
      <c r="G153" s="752" t="s">
        <v>7519</v>
      </c>
      <c r="H153" s="669"/>
      <c r="I153" s="669"/>
      <c r="J153" s="669"/>
      <c r="K153" s="669"/>
      <c r="L153" s="670"/>
      <c r="M153" s="671"/>
      <c r="N153" s="653"/>
      <c r="O153" s="653"/>
      <c r="P153" s="748"/>
      <c r="Q153" s="112"/>
      <c r="R153" s="112"/>
      <c r="S153" s="112"/>
      <c r="T153" s="112"/>
      <c r="U153" s="112"/>
      <c r="V153" s="112"/>
      <c r="W153" s="112"/>
      <c r="X153" s="112"/>
      <c r="Y153" s="112"/>
      <c r="Z153" s="112"/>
      <c r="AA153" s="774"/>
      <c r="AB153" s="741"/>
      <c r="AC153" s="774"/>
      <c r="AD153" s="741"/>
      <c r="AG153">
        <f t="shared" si="0"/>
        <v>0</v>
      </c>
      <c r="AH153">
        <f t="shared" si="1"/>
        <v>0</v>
      </c>
      <c r="AI153" cm="1">
        <f t="array" ref="AI153">IF(OR(Q153={"NS","NA"},Y85={"NS","NA"}),0,IF(Q153&lt;=Y85,0,1))</f>
        <v>0</v>
      </c>
      <c r="AJ153" cm="1">
        <f t="array" ref="AJ153">IF(OR(Q153={"NS","NA"},AK153={"NS","NA"}),0,IF(Q153&lt;=AK153,0,1))</f>
        <v>0</v>
      </c>
      <c r="AK153">
        <f t="shared" si="2"/>
        <v>0</v>
      </c>
      <c r="AL153" cm="1">
        <f t="array" ref="AL153">IF(OR(R153={"NS","NA"},$Q153={"NS","NA"}),0,IF(R153&lt;=$Q153,0,1))</f>
        <v>0</v>
      </c>
      <c r="AM153" cm="1">
        <f t="array" ref="AM153">IF(OR(S153={"NS","NA"},$Q153={"NS","NA"}),0,IF(S153&lt;=$Q153,0,1))</f>
        <v>0</v>
      </c>
      <c r="AN153" cm="1">
        <f t="array" ref="AN153">IF(OR(T153={"NS","NA"},$Q153={"NS","NA"}),0,IF(T153&lt;=$Q153,0,1))</f>
        <v>0</v>
      </c>
      <c r="AO153" cm="1">
        <f t="array" ref="AO153">IF(OR(U153={"NS","NA"},$Q153={"NS","NA"}),0,IF(U153&lt;=$Q153,0,1))</f>
        <v>0</v>
      </c>
      <c r="AP153" cm="1">
        <f t="array" ref="AP153">IF(OR(V153={"NS","NA"},$Q153={"NS","NA"}),0,IF(V153&lt;=$Q153,0,1))</f>
        <v>0</v>
      </c>
      <c r="AQ153" cm="1">
        <f t="array" ref="AQ153">IF(OR(W153={"NS","NA"},$Q153={"NS","NA"}),0,IF(W153&lt;=$Q153,0,1))</f>
        <v>0</v>
      </c>
      <c r="AR153" cm="1">
        <f t="array" ref="AR153">IF(OR(X153={"NS","NA"},$Q153={"NS","NA"}),0,IF(X153&lt;=$Q153,0,1))</f>
        <v>0</v>
      </c>
      <c r="AS153" cm="1">
        <f t="array" ref="AS153">IF(OR(Y153={"NS","NA"},$Q153={"NS","NA"}),0,IF(Y153&lt;=$Q153,0,1))</f>
        <v>0</v>
      </c>
      <c r="AT153" cm="1">
        <f t="array" ref="AT153">IF(OR(Z153={"NS","NA"},$Q153={"NS","NA"}),0,IF(Z153&lt;=$Q153,0,1))</f>
        <v>0</v>
      </c>
      <c r="FO153"/>
      <c r="FP153"/>
      <c r="FQ153"/>
      <c r="FR153"/>
    </row>
    <row r="154" spans="1:174" ht="15" customHeight="1">
      <c r="A154" s="62"/>
      <c r="B154" s="8"/>
      <c r="C154" s="984"/>
      <c r="D154" s="983" t="s">
        <v>7520</v>
      </c>
      <c r="E154" s="669"/>
      <c r="F154" s="670"/>
      <c r="G154" s="752" t="s">
        <v>7521</v>
      </c>
      <c r="H154" s="669"/>
      <c r="I154" s="669"/>
      <c r="J154" s="669"/>
      <c r="K154" s="669"/>
      <c r="L154" s="670"/>
      <c r="M154" s="671"/>
      <c r="N154" s="653"/>
      <c r="O154" s="653"/>
      <c r="P154" s="748"/>
      <c r="Q154" s="112"/>
      <c r="R154" s="112"/>
      <c r="S154" s="112"/>
      <c r="T154" s="112"/>
      <c r="U154" s="112"/>
      <c r="V154" s="112"/>
      <c r="W154" s="112"/>
      <c r="X154" s="112"/>
      <c r="Y154" s="112"/>
      <c r="Z154" s="112"/>
      <c r="AA154" s="774"/>
      <c r="AB154" s="741"/>
      <c r="AC154" s="774"/>
      <c r="AD154" s="741"/>
      <c r="AG154">
        <f t="shared" si="0"/>
        <v>0</v>
      </c>
      <c r="AH154">
        <f t="shared" si="1"/>
        <v>0</v>
      </c>
      <c r="AI154" cm="1">
        <f t="array" ref="AI154">IF(OR(Q154={"NS","NA"},Y86={"NS","NA"}),0,IF(Q154&lt;=Y86,0,1))</f>
        <v>0</v>
      </c>
      <c r="AJ154" cm="1">
        <f t="array" ref="AJ154">IF(OR(Q154={"NS","NA"},AK154={"NS","NA"}),0,IF(Q154&lt;=AK154,0,1))</f>
        <v>0</v>
      </c>
      <c r="AK154">
        <f t="shared" si="2"/>
        <v>0</v>
      </c>
      <c r="AL154" cm="1">
        <f t="array" ref="AL154">IF(OR(R154={"NS","NA"},$Q154={"NS","NA"}),0,IF(R154&lt;=$Q154,0,1))</f>
        <v>0</v>
      </c>
      <c r="AM154" cm="1">
        <f t="array" ref="AM154">IF(OR(S154={"NS","NA"},$Q154={"NS","NA"}),0,IF(S154&lt;=$Q154,0,1))</f>
        <v>0</v>
      </c>
      <c r="AN154" cm="1">
        <f t="array" ref="AN154">IF(OR(T154={"NS","NA"},$Q154={"NS","NA"}),0,IF(T154&lt;=$Q154,0,1))</f>
        <v>0</v>
      </c>
      <c r="AO154" cm="1">
        <f t="array" ref="AO154">IF(OR(U154={"NS","NA"},$Q154={"NS","NA"}),0,IF(U154&lt;=$Q154,0,1))</f>
        <v>0</v>
      </c>
      <c r="AP154" cm="1">
        <f t="array" ref="AP154">IF(OR(V154={"NS","NA"},$Q154={"NS","NA"}),0,IF(V154&lt;=$Q154,0,1))</f>
        <v>0</v>
      </c>
      <c r="AQ154" cm="1">
        <f t="array" ref="AQ154">IF(OR(W154={"NS","NA"},$Q154={"NS","NA"}),0,IF(W154&lt;=$Q154,0,1))</f>
        <v>0</v>
      </c>
      <c r="AR154" cm="1">
        <f t="array" ref="AR154">IF(OR(X154={"NS","NA"},$Q154={"NS","NA"}),0,IF(X154&lt;=$Q154,0,1))</f>
        <v>0</v>
      </c>
      <c r="AS154" cm="1">
        <f t="array" ref="AS154">IF(OR(Y154={"NS","NA"},$Q154={"NS","NA"}),0,IF(Y154&lt;=$Q154,0,1))</f>
        <v>0</v>
      </c>
      <c r="AT154" cm="1">
        <f t="array" ref="AT154">IF(OR(Z154={"NS","NA"},$Q154={"NS","NA"}),0,IF(Z154&lt;=$Q154,0,1))</f>
        <v>0</v>
      </c>
      <c r="FO154"/>
      <c r="FP154"/>
      <c r="FQ154"/>
      <c r="FR154"/>
    </row>
    <row r="155" spans="1:174" ht="15" customHeight="1">
      <c r="A155" s="62"/>
      <c r="B155" s="8"/>
      <c r="C155" s="984"/>
      <c r="D155" s="983" t="s">
        <v>7522</v>
      </c>
      <c r="E155" s="669"/>
      <c r="F155" s="670"/>
      <c r="G155" s="752" t="s">
        <v>7523</v>
      </c>
      <c r="H155" s="669"/>
      <c r="I155" s="669"/>
      <c r="J155" s="669"/>
      <c r="K155" s="669"/>
      <c r="L155" s="670"/>
      <c r="M155" s="671"/>
      <c r="N155" s="653"/>
      <c r="O155" s="653"/>
      <c r="P155" s="748"/>
      <c r="Q155" s="112"/>
      <c r="R155" s="112"/>
      <c r="S155" s="112"/>
      <c r="T155" s="112"/>
      <c r="U155" s="112"/>
      <c r="V155" s="112"/>
      <c r="W155" s="112"/>
      <c r="X155" s="112"/>
      <c r="Y155" s="112"/>
      <c r="Z155" s="112"/>
      <c r="AA155" s="774"/>
      <c r="AB155" s="741"/>
      <c r="AC155" s="774"/>
      <c r="AD155" s="741"/>
      <c r="AG155">
        <f t="shared" si="0"/>
        <v>0</v>
      </c>
      <c r="AH155">
        <f t="shared" si="1"/>
        <v>0</v>
      </c>
      <c r="AI155" cm="1">
        <f t="array" ref="AI155">IF(OR(Q155={"NS","NA"},Y87={"NS","NA"}),0,IF(Q155&lt;=Y87,0,1))</f>
        <v>0</v>
      </c>
      <c r="AJ155" cm="1">
        <f t="array" ref="AJ155">IF(OR(Q155={"NS","NA"},AK155={"NS","NA"}),0,IF(Q155&lt;=AK155,0,1))</f>
        <v>0</v>
      </c>
      <c r="AK155">
        <f t="shared" si="2"/>
        <v>0</v>
      </c>
      <c r="AL155" cm="1">
        <f t="array" ref="AL155">IF(OR(R155={"NS","NA"},$Q155={"NS","NA"}),0,IF(R155&lt;=$Q155,0,1))</f>
        <v>0</v>
      </c>
      <c r="AM155" cm="1">
        <f t="array" ref="AM155">IF(OR(S155={"NS","NA"},$Q155={"NS","NA"}),0,IF(S155&lt;=$Q155,0,1))</f>
        <v>0</v>
      </c>
      <c r="AN155" cm="1">
        <f t="array" ref="AN155">IF(OR(T155={"NS","NA"},$Q155={"NS","NA"}),0,IF(T155&lt;=$Q155,0,1))</f>
        <v>0</v>
      </c>
      <c r="AO155" cm="1">
        <f t="array" ref="AO155">IF(OR(U155={"NS","NA"},$Q155={"NS","NA"}),0,IF(U155&lt;=$Q155,0,1))</f>
        <v>0</v>
      </c>
      <c r="AP155" cm="1">
        <f t="array" ref="AP155">IF(OR(V155={"NS","NA"},$Q155={"NS","NA"}),0,IF(V155&lt;=$Q155,0,1))</f>
        <v>0</v>
      </c>
      <c r="AQ155" cm="1">
        <f t="array" ref="AQ155">IF(OR(W155={"NS","NA"},$Q155={"NS","NA"}),0,IF(W155&lt;=$Q155,0,1))</f>
        <v>0</v>
      </c>
      <c r="AR155" cm="1">
        <f t="array" ref="AR155">IF(OR(X155={"NS","NA"},$Q155={"NS","NA"}),0,IF(X155&lt;=$Q155,0,1))</f>
        <v>0</v>
      </c>
      <c r="AS155" cm="1">
        <f t="array" ref="AS155">IF(OR(Y155={"NS","NA"},$Q155={"NS","NA"}),0,IF(Y155&lt;=$Q155,0,1))</f>
        <v>0</v>
      </c>
      <c r="AT155" cm="1">
        <f t="array" ref="AT155">IF(OR(Z155={"NS","NA"},$Q155={"NS","NA"}),0,IF(Z155&lt;=$Q155,0,1))</f>
        <v>0</v>
      </c>
      <c r="FO155"/>
      <c r="FP155"/>
      <c r="FQ155"/>
      <c r="FR155"/>
    </row>
    <row r="156" spans="1:174" ht="15" customHeight="1">
      <c r="A156" s="62"/>
      <c r="B156" s="8"/>
      <c r="C156" s="984"/>
      <c r="D156" s="983" t="s">
        <v>7524</v>
      </c>
      <c r="E156" s="669"/>
      <c r="F156" s="670"/>
      <c r="G156" s="752" t="s">
        <v>7525</v>
      </c>
      <c r="H156" s="669"/>
      <c r="I156" s="669"/>
      <c r="J156" s="669"/>
      <c r="K156" s="669"/>
      <c r="L156" s="670"/>
      <c r="M156" s="671"/>
      <c r="N156" s="653"/>
      <c r="O156" s="653"/>
      <c r="P156" s="748"/>
      <c r="Q156" s="112"/>
      <c r="R156" s="112"/>
      <c r="S156" s="112"/>
      <c r="T156" s="112"/>
      <c r="U156" s="112"/>
      <c r="V156" s="112"/>
      <c r="W156" s="112"/>
      <c r="X156" s="112"/>
      <c r="Y156" s="112"/>
      <c r="Z156" s="112"/>
      <c r="AA156" s="774"/>
      <c r="AB156" s="741"/>
      <c r="AC156" s="774"/>
      <c r="AD156" s="741"/>
      <c r="AG156">
        <f t="shared" si="0"/>
        <v>0</v>
      </c>
      <c r="AH156">
        <f t="shared" si="1"/>
        <v>0</v>
      </c>
      <c r="AI156" cm="1">
        <f t="array" ref="AI156">IF(OR(Q156={"NS","NA"},Y88={"NS","NA"}),0,IF(Q156&lt;=Y88,0,1))</f>
        <v>0</v>
      </c>
      <c r="AJ156" cm="1">
        <f t="array" ref="AJ156">IF(OR(Q156={"NS","NA"},AK156={"NS","NA"}),0,IF(Q156&lt;=AK156,0,1))</f>
        <v>0</v>
      </c>
      <c r="AK156">
        <f t="shared" si="2"/>
        <v>0</v>
      </c>
      <c r="AL156" cm="1">
        <f t="array" ref="AL156">IF(OR(R156={"NS","NA"},$Q156={"NS","NA"}),0,IF(R156&lt;=$Q156,0,1))</f>
        <v>0</v>
      </c>
      <c r="AM156" cm="1">
        <f t="array" ref="AM156">IF(OR(S156={"NS","NA"},$Q156={"NS","NA"}),0,IF(S156&lt;=$Q156,0,1))</f>
        <v>0</v>
      </c>
      <c r="AN156" cm="1">
        <f t="array" ref="AN156">IF(OR(T156={"NS","NA"},$Q156={"NS","NA"}),0,IF(T156&lt;=$Q156,0,1))</f>
        <v>0</v>
      </c>
      <c r="AO156" cm="1">
        <f t="array" ref="AO156">IF(OR(U156={"NS","NA"},$Q156={"NS","NA"}),0,IF(U156&lt;=$Q156,0,1))</f>
        <v>0</v>
      </c>
      <c r="AP156" cm="1">
        <f t="array" ref="AP156">IF(OR(V156={"NS","NA"},$Q156={"NS","NA"}),0,IF(V156&lt;=$Q156,0,1))</f>
        <v>0</v>
      </c>
      <c r="AQ156" cm="1">
        <f t="array" ref="AQ156">IF(OR(W156={"NS","NA"},$Q156={"NS","NA"}),0,IF(W156&lt;=$Q156,0,1))</f>
        <v>0</v>
      </c>
      <c r="AR156" cm="1">
        <f t="array" ref="AR156">IF(OR(X156={"NS","NA"},$Q156={"NS","NA"}),0,IF(X156&lt;=$Q156,0,1))</f>
        <v>0</v>
      </c>
      <c r="AS156" cm="1">
        <f t="array" ref="AS156">IF(OR(Y156={"NS","NA"},$Q156={"NS","NA"}),0,IF(Y156&lt;=$Q156,0,1))</f>
        <v>0</v>
      </c>
      <c r="AT156" cm="1">
        <f t="array" ref="AT156">IF(OR(Z156={"NS","NA"},$Q156={"NS","NA"}),0,IF(Z156&lt;=$Q156,0,1))</f>
        <v>0</v>
      </c>
      <c r="FO156"/>
      <c r="FP156"/>
      <c r="FQ156"/>
      <c r="FR156"/>
    </row>
    <row r="157" spans="1:174" ht="36" customHeight="1">
      <c r="A157" s="62"/>
      <c r="B157" s="8"/>
      <c r="C157" s="984"/>
      <c r="D157" s="1032" t="s">
        <v>7526</v>
      </c>
      <c r="E157" s="1030" t="s">
        <v>7527</v>
      </c>
      <c r="F157" s="670"/>
      <c r="G157" s="752" t="s">
        <v>7619</v>
      </c>
      <c r="H157" s="669"/>
      <c r="I157" s="669"/>
      <c r="J157" s="669"/>
      <c r="K157" s="669"/>
      <c r="L157" s="670"/>
      <c r="M157" s="671"/>
      <c r="N157" s="653"/>
      <c r="O157" s="653"/>
      <c r="P157" s="748"/>
      <c r="Q157" s="112"/>
      <c r="R157" s="112"/>
      <c r="S157" s="112"/>
      <c r="T157" s="112"/>
      <c r="U157" s="112"/>
      <c r="V157" s="112"/>
      <c r="W157" s="112"/>
      <c r="X157" s="112"/>
      <c r="Y157" s="112"/>
      <c r="Z157" s="112"/>
      <c r="AA157" s="774"/>
      <c r="AB157" s="741"/>
      <c r="AC157" s="774"/>
      <c r="AD157" s="741"/>
      <c r="AG157">
        <f t="shared" si="0"/>
        <v>0</v>
      </c>
      <c r="AH157">
        <f t="shared" si="1"/>
        <v>0</v>
      </c>
      <c r="AI157" cm="1">
        <f t="array" ref="AI157">IF(OR(Q157={"NS","NA"},Y89={"NS","NA"}),0,IF(Q157&lt;=Y89,0,1))</f>
        <v>0</v>
      </c>
      <c r="AJ157" cm="1">
        <f t="array" ref="AJ157">IF(OR(Q157={"NS","NA"},AK157={"NS","NA"}),0,IF(Q157&lt;=AK157,0,1))</f>
        <v>0</v>
      </c>
      <c r="AK157">
        <f t="shared" si="2"/>
        <v>0</v>
      </c>
      <c r="AL157" cm="1">
        <f t="array" ref="AL157">IF(OR(R157={"NS","NA"},$Q157={"NS","NA"}),0,IF(R157&lt;=$Q157,0,1))</f>
        <v>0</v>
      </c>
      <c r="AM157" cm="1">
        <f t="array" ref="AM157">IF(OR(S157={"NS","NA"},$Q157={"NS","NA"}),0,IF(S157&lt;=$Q157,0,1))</f>
        <v>0</v>
      </c>
      <c r="AN157" cm="1">
        <f t="array" ref="AN157">IF(OR(T157={"NS","NA"},$Q157={"NS","NA"}),0,IF(T157&lt;=$Q157,0,1))</f>
        <v>0</v>
      </c>
      <c r="AO157" cm="1">
        <f t="array" ref="AO157">IF(OR(U157={"NS","NA"},$Q157={"NS","NA"}),0,IF(U157&lt;=$Q157,0,1))</f>
        <v>0</v>
      </c>
      <c r="AP157" cm="1">
        <f t="array" ref="AP157">IF(OR(V157={"NS","NA"},$Q157={"NS","NA"}),0,IF(V157&lt;=$Q157,0,1))</f>
        <v>0</v>
      </c>
      <c r="AQ157" cm="1">
        <f t="array" ref="AQ157">IF(OR(W157={"NS","NA"},$Q157={"NS","NA"}),0,IF(W157&lt;=$Q157,0,1))</f>
        <v>0</v>
      </c>
      <c r="AR157" cm="1">
        <f t="array" ref="AR157">IF(OR(X157={"NS","NA"},$Q157={"NS","NA"}),0,IF(X157&lt;=$Q157,0,1))</f>
        <v>0</v>
      </c>
      <c r="AS157" cm="1">
        <f t="array" ref="AS157">IF(OR(Y157={"NS","NA"},$Q157={"NS","NA"}),0,IF(Y157&lt;=$Q157,0,1))</f>
        <v>0</v>
      </c>
      <c r="AT157" cm="1">
        <f t="array" ref="AT157">IF(OR(Z157={"NS","NA"},$Q157={"NS","NA"}),0,IF(Z157&lt;=$Q157,0,1))</f>
        <v>0</v>
      </c>
      <c r="FO157"/>
      <c r="FP157"/>
      <c r="FQ157"/>
      <c r="FR157"/>
    </row>
    <row r="158" spans="1:174" ht="15" customHeight="1">
      <c r="A158" s="62"/>
      <c r="B158" s="8"/>
      <c r="C158" s="984"/>
      <c r="D158" s="984"/>
      <c r="E158" s="1030" t="s">
        <v>7529</v>
      </c>
      <c r="F158" s="670"/>
      <c r="G158" s="752" t="s">
        <v>7530</v>
      </c>
      <c r="H158" s="669"/>
      <c r="I158" s="669"/>
      <c r="J158" s="669"/>
      <c r="K158" s="669"/>
      <c r="L158" s="670"/>
      <c r="M158" s="671"/>
      <c r="N158" s="653"/>
      <c r="O158" s="653"/>
      <c r="P158" s="748"/>
      <c r="Q158" s="112"/>
      <c r="R158" s="112"/>
      <c r="S158" s="112"/>
      <c r="T158" s="112"/>
      <c r="U158" s="112"/>
      <c r="V158" s="112"/>
      <c r="W158" s="112"/>
      <c r="X158" s="112"/>
      <c r="Y158" s="112"/>
      <c r="Z158" s="112"/>
      <c r="AA158" s="774"/>
      <c r="AB158" s="741"/>
      <c r="AC158" s="774"/>
      <c r="AD158" s="741"/>
      <c r="AG158">
        <f t="shared" si="0"/>
        <v>0</v>
      </c>
      <c r="AH158">
        <f t="shared" si="1"/>
        <v>0</v>
      </c>
      <c r="AI158" cm="1">
        <f t="array" ref="AI158">IF(OR(Q158={"NS","NA"},Y90={"NS","NA"}),0,IF(Q158&lt;=Y90,0,1))</f>
        <v>0</v>
      </c>
      <c r="AJ158" cm="1">
        <f t="array" ref="AJ158">IF(OR(Q158={"NS","NA"},AK158={"NS","NA"}),0,IF(Q158&lt;=AK158,0,1))</f>
        <v>0</v>
      </c>
      <c r="AK158">
        <f t="shared" si="2"/>
        <v>0</v>
      </c>
      <c r="AL158" cm="1">
        <f t="array" ref="AL158">IF(OR(R158={"NS","NA"},$Q158={"NS","NA"}),0,IF(R158&lt;=$Q158,0,1))</f>
        <v>0</v>
      </c>
      <c r="AM158" cm="1">
        <f t="array" ref="AM158">IF(OR(S158={"NS","NA"},$Q158={"NS","NA"}),0,IF(S158&lt;=$Q158,0,1))</f>
        <v>0</v>
      </c>
      <c r="AN158" cm="1">
        <f t="array" ref="AN158">IF(OR(T158={"NS","NA"},$Q158={"NS","NA"}),0,IF(T158&lt;=$Q158,0,1))</f>
        <v>0</v>
      </c>
      <c r="AO158" cm="1">
        <f t="array" ref="AO158">IF(OR(U158={"NS","NA"},$Q158={"NS","NA"}),0,IF(U158&lt;=$Q158,0,1))</f>
        <v>0</v>
      </c>
      <c r="AP158" cm="1">
        <f t="array" ref="AP158">IF(OR(V158={"NS","NA"},$Q158={"NS","NA"}),0,IF(V158&lt;=$Q158,0,1))</f>
        <v>0</v>
      </c>
      <c r="AQ158" cm="1">
        <f t="array" ref="AQ158">IF(OR(W158={"NS","NA"},$Q158={"NS","NA"}),0,IF(W158&lt;=$Q158,0,1))</f>
        <v>0</v>
      </c>
      <c r="AR158" cm="1">
        <f t="array" ref="AR158">IF(OR(X158={"NS","NA"},$Q158={"NS","NA"}),0,IF(X158&lt;=$Q158,0,1))</f>
        <v>0</v>
      </c>
      <c r="AS158" cm="1">
        <f t="array" ref="AS158">IF(OR(Y158={"NS","NA"},$Q158={"NS","NA"}),0,IF(Y158&lt;=$Q158,0,1))</f>
        <v>0</v>
      </c>
      <c r="AT158" cm="1">
        <f t="array" ref="AT158">IF(OR(Z158={"NS","NA"},$Q158={"NS","NA"}),0,IF(Z158&lt;=$Q158,0,1))</f>
        <v>0</v>
      </c>
      <c r="FO158"/>
      <c r="FP158"/>
      <c r="FQ158"/>
      <c r="FR158"/>
    </row>
    <row r="159" spans="1:174" ht="15" customHeight="1">
      <c r="A159" s="62"/>
      <c r="B159" s="8"/>
      <c r="C159" s="984"/>
      <c r="D159" s="984"/>
      <c r="E159" s="1030" t="s">
        <v>7531</v>
      </c>
      <c r="F159" s="670"/>
      <c r="G159" s="752" t="s">
        <v>7532</v>
      </c>
      <c r="H159" s="669"/>
      <c r="I159" s="669"/>
      <c r="J159" s="669"/>
      <c r="K159" s="669"/>
      <c r="L159" s="670"/>
      <c r="M159" s="671"/>
      <c r="N159" s="653"/>
      <c r="O159" s="653"/>
      <c r="P159" s="748"/>
      <c r="Q159" s="112"/>
      <c r="R159" s="112"/>
      <c r="S159" s="112"/>
      <c r="T159" s="112"/>
      <c r="U159" s="112"/>
      <c r="V159" s="112"/>
      <c r="W159" s="112"/>
      <c r="X159" s="112"/>
      <c r="Y159" s="112"/>
      <c r="Z159" s="112"/>
      <c r="AA159" s="774"/>
      <c r="AB159" s="741"/>
      <c r="AC159" s="774"/>
      <c r="AD159" s="741"/>
      <c r="AG159">
        <f t="shared" si="0"/>
        <v>0</v>
      </c>
      <c r="AH159">
        <f t="shared" si="1"/>
        <v>0</v>
      </c>
      <c r="AI159" cm="1">
        <f t="array" ref="AI159">IF(OR(Q159={"NS","NA"},Y91={"NS","NA"}),0,IF(Q159&lt;=Y91,0,1))</f>
        <v>0</v>
      </c>
      <c r="AJ159" cm="1">
        <f t="array" ref="AJ159">IF(OR(Q159={"NS","NA"},AK159={"NS","NA"}),0,IF(Q159&lt;=AK159,0,1))</f>
        <v>0</v>
      </c>
      <c r="AK159">
        <f t="shared" si="2"/>
        <v>0</v>
      </c>
      <c r="AL159" cm="1">
        <f t="array" ref="AL159">IF(OR(R159={"NS","NA"},$Q159={"NS","NA"}),0,IF(R159&lt;=$Q159,0,1))</f>
        <v>0</v>
      </c>
      <c r="AM159" cm="1">
        <f t="array" ref="AM159">IF(OR(S159={"NS","NA"},$Q159={"NS","NA"}),0,IF(S159&lt;=$Q159,0,1))</f>
        <v>0</v>
      </c>
      <c r="AN159" cm="1">
        <f t="array" ref="AN159">IF(OR(T159={"NS","NA"},$Q159={"NS","NA"}),0,IF(T159&lt;=$Q159,0,1))</f>
        <v>0</v>
      </c>
      <c r="AO159" cm="1">
        <f t="array" ref="AO159">IF(OR(U159={"NS","NA"},$Q159={"NS","NA"}),0,IF(U159&lt;=$Q159,0,1))</f>
        <v>0</v>
      </c>
      <c r="AP159" cm="1">
        <f t="array" ref="AP159">IF(OR(V159={"NS","NA"},$Q159={"NS","NA"}),0,IF(V159&lt;=$Q159,0,1))</f>
        <v>0</v>
      </c>
      <c r="AQ159" cm="1">
        <f t="array" ref="AQ159">IF(OR(W159={"NS","NA"},$Q159={"NS","NA"}),0,IF(W159&lt;=$Q159,0,1))</f>
        <v>0</v>
      </c>
      <c r="AR159" cm="1">
        <f t="array" ref="AR159">IF(OR(X159={"NS","NA"},$Q159={"NS","NA"}),0,IF(X159&lt;=$Q159,0,1))</f>
        <v>0</v>
      </c>
      <c r="AS159" cm="1">
        <f t="array" ref="AS159">IF(OR(Y159={"NS","NA"},$Q159={"NS","NA"}),0,IF(Y159&lt;=$Q159,0,1))</f>
        <v>0</v>
      </c>
      <c r="AT159" cm="1">
        <f t="array" ref="AT159">IF(OR(Z159={"NS","NA"},$Q159={"NS","NA"}),0,IF(Z159&lt;=$Q159,0,1))</f>
        <v>0</v>
      </c>
      <c r="FO159"/>
      <c r="FP159"/>
      <c r="FQ159"/>
      <c r="FR159"/>
    </row>
    <row r="160" spans="1:174" ht="15" customHeight="1">
      <c r="A160" s="62"/>
      <c r="B160" s="8"/>
      <c r="C160" s="984"/>
      <c r="D160" s="984"/>
      <c r="E160" s="1030" t="s">
        <v>7533</v>
      </c>
      <c r="F160" s="670"/>
      <c r="G160" s="752" t="s">
        <v>7620</v>
      </c>
      <c r="H160" s="669"/>
      <c r="I160" s="669"/>
      <c r="J160" s="669"/>
      <c r="K160" s="669"/>
      <c r="L160" s="670"/>
      <c r="M160" s="671"/>
      <c r="N160" s="653"/>
      <c r="O160" s="653"/>
      <c r="P160" s="748"/>
      <c r="Q160" s="112"/>
      <c r="R160" s="112"/>
      <c r="S160" s="112"/>
      <c r="T160" s="112"/>
      <c r="U160" s="112"/>
      <c r="V160" s="112"/>
      <c r="W160" s="112"/>
      <c r="X160" s="112"/>
      <c r="Y160" s="112"/>
      <c r="Z160" s="112"/>
      <c r="AA160" s="774"/>
      <c r="AB160" s="741"/>
      <c r="AC160" s="774"/>
      <c r="AD160" s="741"/>
      <c r="AG160">
        <f t="shared" si="0"/>
        <v>0</v>
      </c>
      <c r="AH160">
        <f t="shared" si="1"/>
        <v>0</v>
      </c>
      <c r="AI160" cm="1">
        <f t="array" ref="AI160">IF(OR(Q160={"NS","NA"},Y92={"NS","NA"}),0,IF(Q160&lt;=Y92,0,1))</f>
        <v>0</v>
      </c>
      <c r="AJ160" cm="1">
        <f t="array" ref="AJ160">IF(OR(Q160={"NS","NA"},AK160={"NS","NA"}),0,IF(Q160&lt;=AK160,0,1))</f>
        <v>0</v>
      </c>
      <c r="AK160">
        <f t="shared" si="2"/>
        <v>0</v>
      </c>
      <c r="AL160" cm="1">
        <f t="array" ref="AL160">IF(OR(R160={"NS","NA"},$Q160={"NS","NA"}),0,IF(R160&lt;=$Q160,0,1))</f>
        <v>0</v>
      </c>
      <c r="AM160" cm="1">
        <f t="array" ref="AM160">IF(OR(S160={"NS","NA"},$Q160={"NS","NA"}),0,IF(S160&lt;=$Q160,0,1))</f>
        <v>0</v>
      </c>
      <c r="AN160" cm="1">
        <f t="array" ref="AN160">IF(OR(T160={"NS","NA"},$Q160={"NS","NA"}),0,IF(T160&lt;=$Q160,0,1))</f>
        <v>0</v>
      </c>
      <c r="AO160" cm="1">
        <f t="array" ref="AO160">IF(OR(U160={"NS","NA"},$Q160={"NS","NA"}),0,IF(U160&lt;=$Q160,0,1))</f>
        <v>0</v>
      </c>
      <c r="AP160" cm="1">
        <f t="array" ref="AP160">IF(OR(V160={"NS","NA"},$Q160={"NS","NA"}),0,IF(V160&lt;=$Q160,0,1))</f>
        <v>0</v>
      </c>
      <c r="AQ160" cm="1">
        <f t="array" ref="AQ160">IF(OR(W160={"NS","NA"},$Q160={"NS","NA"}),0,IF(W160&lt;=$Q160,0,1))</f>
        <v>0</v>
      </c>
      <c r="AR160" cm="1">
        <f t="array" ref="AR160">IF(OR(X160={"NS","NA"},$Q160={"NS","NA"}),0,IF(X160&lt;=$Q160,0,1))</f>
        <v>0</v>
      </c>
      <c r="AS160" cm="1">
        <f t="array" ref="AS160">IF(OR(Y160={"NS","NA"},$Q160={"NS","NA"}),0,IF(Y160&lt;=$Q160,0,1))</f>
        <v>0</v>
      </c>
      <c r="AT160" cm="1">
        <f t="array" ref="AT160">IF(OR(Z160={"NS","NA"},$Q160={"NS","NA"}),0,IF(Z160&lt;=$Q160,0,1))</f>
        <v>0</v>
      </c>
      <c r="FO160"/>
      <c r="FP160"/>
      <c r="FQ160"/>
      <c r="FR160"/>
    </row>
    <row r="161" spans="1:174" ht="15" customHeight="1">
      <c r="A161" s="62"/>
      <c r="B161" s="8"/>
      <c r="C161" s="984"/>
      <c r="D161" s="984"/>
      <c r="E161" s="1030" t="s">
        <v>7535</v>
      </c>
      <c r="F161" s="670"/>
      <c r="G161" s="752" t="s">
        <v>7536</v>
      </c>
      <c r="H161" s="669"/>
      <c r="I161" s="669"/>
      <c r="J161" s="669"/>
      <c r="K161" s="669"/>
      <c r="L161" s="670"/>
      <c r="M161" s="671"/>
      <c r="N161" s="653"/>
      <c r="O161" s="653"/>
      <c r="P161" s="748"/>
      <c r="Q161" s="112"/>
      <c r="R161" s="112"/>
      <c r="S161" s="112"/>
      <c r="T161" s="112"/>
      <c r="U161" s="112"/>
      <c r="V161" s="112"/>
      <c r="W161" s="112"/>
      <c r="X161" s="112"/>
      <c r="Y161" s="112"/>
      <c r="Z161" s="112"/>
      <c r="AA161" s="774"/>
      <c r="AB161" s="741"/>
      <c r="AC161" s="774"/>
      <c r="AD161" s="741"/>
      <c r="AG161">
        <f t="shared" si="0"/>
        <v>0</v>
      </c>
      <c r="AH161">
        <f t="shared" si="1"/>
        <v>0</v>
      </c>
      <c r="AI161" cm="1">
        <f t="array" ref="AI161">IF(OR(Q161={"NS","NA"},Y93={"NS","NA"}),0,IF(Q161&lt;=Y93,0,1))</f>
        <v>0</v>
      </c>
      <c r="AJ161" cm="1">
        <f t="array" ref="AJ161">IF(OR(Q161={"NS","NA"},AK161={"NS","NA"}),0,IF(Q161&lt;=AK161,0,1))</f>
        <v>0</v>
      </c>
      <c r="AK161">
        <f t="shared" si="2"/>
        <v>0</v>
      </c>
      <c r="AL161" cm="1">
        <f t="array" ref="AL161">IF(OR(R161={"NS","NA"},$Q161={"NS","NA"}),0,IF(R161&lt;=$Q161,0,1))</f>
        <v>0</v>
      </c>
      <c r="AM161" cm="1">
        <f t="array" ref="AM161">IF(OR(S161={"NS","NA"},$Q161={"NS","NA"}),0,IF(S161&lt;=$Q161,0,1))</f>
        <v>0</v>
      </c>
      <c r="AN161" cm="1">
        <f t="array" ref="AN161">IF(OR(T161={"NS","NA"},$Q161={"NS","NA"}),0,IF(T161&lt;=$Q161,0,1))</f>
        <v>0</v>
      </c>
      <c r="AO161" cm="1">
        <f t="array" ref="AO161">IF(OR(U161={"NS","NA"},$Q161={"NS","NA"}),0,IF(U161&lt;=$Q161,0,1))</f>
        <v>0</v>
      </c>
      <c r="AP161" cm="1">
        <f t="array" ref="AP161">IF(OR(V161={"NS","NA"},$Q161={"NS","NA"}),0,IF(V161&lt;=$Q161,0,1))</f>
        <v>0</v>
      </c>
      <c r="AQ161" cm="1">
        <f t="array" ref="AQ161">IF(OR(W161={"NS","NA"},$Q161={"NS","NA"}),0,IF(W161&lt;=$Q161,0,1))</f>
        <v>0</v>
      </c>
      <c r="AR161" cm="1">
        <f t="array" ref="AR161">IF(OR(X161={"NS","NA"},$Q161={"NS","NA"}),0,IF(X161&lt;=$Q161,0,1))</f>
        <v>0</v>
      </c>
      <c r="AS161" cm="1">
        <f t="array" ref="AS161">IF(OR(Y161={"NS","NA"},$Q161={"NS","NA"}),0,IF(Y161&lt;=$Q161,0,1))</f>
        <v>0</v>
      </c>
      <c r="AT161" cm="1">
        <f t="array" ref="AT161">IF(OR(Z161={"NS","NA"},$Q161={"NS","NA"}),0,IF(Z161&lt;=$Q161,0,1))</f>
        <v>0</v>
      </c>
      <c r="FO161"/>
      <c r="FP161"/>
      <c r="FQ161"/>
      <c r="FR161"/>
    </row>
    <row r="162" spans="1:174" ht="15" customHeight="1">
      <c r="A162" s="62"/>
      <c r="B162" s="8"/>
      <c r="C162" s="984"/>
      <c r="D162" s="983" t="s">
        <v>7537</v>
      </c>
      <c r="E162" s="669"/>
      <c r="F162" s="670"/>
      <c r="G162" s="752" t="s">
        <v>7538</v>
      </c>
      <c r="H162" s="669"/>
      <c r="I162" s="669"/>
      <c r="J162" s="669"/>
      <c r="K162" s="669"/>
      <c r="L162" s="670"/>
      <c r="M162" s="671"/>
      <c r="N162" s="653"/>
      <c r="O162" s="653"/>
      <c r="P162" s="748"/>
      <c r="Q162" s="112"/>
      <c r="R162" s="112"/>
      <c r="S162" s="112"/>
      <c r="T162" s="112"/>
      <c r="U162" s="112"/>
      <c r="V162" s="112"/>
      <c r="W162" s="112"/>
      <c r="X162" s="112"/>
      <c r="Y162" s="112"/>
      <c r="Z162" s="112"/>
      <c r="AA162" s="774"/>
      <c r="AB162" s="741"/>
      <c r="AC162" s="774"/>
      <c r="AD162" s="741"/>
      <c r="AG162">
        <f t="shared" si="0"/>
        <v>0</v>
      </c>
      <c r="AH162">
        <f t="shared" si="1"/>
        <v>0</v>
      </c>
      <c r="AI162" cm="1">
        <f t="array" ref="AI162">IF(OR(Q162={"NS","NA"},Y94={"NS","NA"}),0,IF(Q162&lt;=Y94,0,1))</f>
        <v>0</v>
      </c>
      <c r="AJ162" cm="1">
        <f t="array" ref="AJ162">IF(OR(Q162={"NS","NA"},AK162={"NS","NA"}),0,IF(Q162&lt;=AK162,0,1))</f>
        <v>0</v>
      </c>
      <c r="AK162">
        <f t="shared" si="2"/>
        <v>0</v>
      </c>
      <c r="AL162" cm="1">
        <f t="array" ref="AL162">IF(OR(R162={"NS","NA"},$Q162={"NS","NA"}),0,IF(R162&lt;=$Q162,0,1))</f>
        <v>0</v>
      </c>
      <c r="AM162" cm="1">
        <f t="array" ref="AM162">IF(OR(S162={"NS","NA"},$Q162={"NS","NA"}),0,IF(S162&lt;=$Q162,0,1))</f>
        <v>0</v>
      </c>
      <c r="AN162" cm="1">
        <f t="array" ref="AN162">IF(OR(T162={"NS","NA"},$Q162={"NS","NA"}),0,IF(T162&lt;=$Q162,0,1))</f>
        <v>0</v>
      </c>
      <c r="AO162" cm="1">
        <f t="array" ref="AO162">IF(OR(U162={"NS","NA"},$Q162={"NS","NA"}),0,IF(U162&lt;=$Q162,0,1))</f>
        <v>0</v>
      </c>
      <c r="AP162" cm="1">
        <f t="array" ref="AP162">IF(OR(V162={"NS","NA"},$Q162={"NS","NA"}),0,IF(V162&lt;=$Q162,0,1))</f>
        <v>0</v>
      </c>
      <c r="AQ162" cm="1">
        <f t="array" ref="AQ162">IF(OR(W162={"NS","NA"},$Q162={"NS","NA"}),0,IF(W162&lt;=$Q162,0,1))</f>
        <v>0</v>
      </c>
      <c r="AR162" cm="1">
        <f t="array" ref="AR162">IF(OR(X162={"NS","NA"},$Q162={"NS","NA"}),0,IF(X162&lt;=$Q162,0,1))</f>
        <v>0</v>
      </c>
      <c r="AS162" cm="1">
        <f t="array" ref="AS162">IF(OR(Y162={"NS","NA"},$Q162={"NS","NA"}),0,IF(Y162&lt;=$Q162,0,1))</f>
        <v>0</v>
      </c>
      <c r="AT162" cm="1">
        <f t="array" ref="AT162">IF(OR(Z162={"NS","NA"},$Q162={"NS","NA"}),0,IF(Z162&lt;=$Q162,0,1))</f>
        <v>0</v>
      </c>
      <c r="FO162"/>
      <c r="FP162"/>
      <c r="FQ162"/>
      <c r="FR162"/>
    </row>
    <row r="163" spans="1:174" ht="24" customHeight="1">
      <c r="A163" s="62"/>
      <c r="B163" s="8"/>
      <c r="C163" s="984"/>
      <c r="D163" s="983" t="s">
        <v>7539</v>
      </c>
      <c r="E163" s="669"/>
      <c r="F163" s="670"/>
      <c r="G163" s="752" t="s">
        <v>7540</v>
      </c>
      <c r="H163" s="669"/>
      <c r="I163" s="669"/>
      <c r="J163" s="669"/>
      <c r="K163" s="669"/>
      <c r="L163" s="670"/>
      <c r="M163" s="671"/>
      <c r="N163" s="653"/>
      <c r="O163" s="653"/>
      <c r="P163" s="748"/>
      <c r="Q163" s="112"/>
      <c r="R163" s="112"/>
      <c r="S163" s="112"/>
      <c r="T163" s="112"/>
      <c r="U163" s="112"/>
      <c r="V163" s="112"/>
      <c r="W163" s="112"/>
      <c r="X163" s="112"/>
      <c r="Y163" s="112"/>
      <c r="Z163" s="112"/>
      <c r="AA163" s="774"/>
      <c r="AB163" s="741"/>
      <c r="AC163" s="774"/>
      <c r="AD163" s="741"/>
      <c r="AG163">
        <f t="shared" si="0"/>
        <v>0</v>
      </c>
      <c r="AH163">
        <f t="shared" si="1"/>
        <v>0</v>
      </c>
      <c r="AI163" cm="1">
        <f t="array" ref="AI163">IF(OR(Q163={"NS","NA"},Y95={"NS","NA"}),0,IF(Q163&lt;=Y95,0,1))</f>
        <v>0</v>
      </c>
      <c r="AJ163" cm="1">
        <f t="array" ref="AJ163">IF(OR(Q163={"NS","NA"},AK163={"NS","NA"}),0,IF(Q163&lt;=AK163,0,1))</f>
        <v>0</v>
      </c>
      <c r="AK163">
        <f t="shared" si="2"/>
        <v>0</v>
      </c>
      <c r="AL163" cm="1">
        <f t="array" ref="AL163">IF(OR(R163={"NS","NA"},$Q163={"NS","NA"}),0,IF(R163&lt;=$Q163,0,1))</f>
        <v>0</v>
      </c>
      <c r="AM163" cm="1">
        <f t="array" ref="AM163">IF(OR(S163={"NS","NA"},$Q163={"NS","NA"}),0,IF(S163&lt;=$Q163,0,1))</f>
        <v>0</v>
      </c>
      <c r="AN163" cm="1">
        <f t="array" ref="AN163">IF(OR(T163={"NS","NA"},$Q163={"NS","NA"}),0,IF(T163&lt;=$Q163,0,1))</f>
        <v>0</v>
      </c>
      <c r="AO163" cm="1">
        <f t="array" ref="AO163">IF(OR(U163={"NS","NA"},$Q163={"NS","NA"}),0,IF(U163&lt;=$Q163,0,1))</f>
        <v>0</v>
      </c>
      <c r="AP163" cm="1">
        <f t="array" ref="AP163">IF(OR(V163={"NS","NA"},$Q163={"NS","NA"}),0,IF(V163&lt;=$Q163,0,1))</f>
        <v>0</v>
      </c>
      <c r="AQ163" cm="1">
        <f t="array" ref="AQ163">IF(OR(W163={"NS","NA"},$Q163={"NS","NA"}),0,IF(W163&lt;=$Q163,0,1))</f>
        <v>0</v>
      </c>
      <c r="AR163" cm="1">
        <f t="array" ref="AR163">IF(OR(X163={"NS","NA"},$Q163={"NS","NA"}),0,IF(X163&lt;=$Q163,0,1))</f>
        <v>0</v>
      </c>
      <c r="AS163" cm="1">
        <f t="array" ref="AS163">IF(OR(Y163={"NS","NA"},$Q163={"NS","NA"}),0,IF(Y163&lt;=$Q163,0,1))</f>
        <v>0</v>
      </c>
      <c r="AT163" cm="1">
        <f t="array" ref="AT163">IF(OR(Z163={"NS","NA"},$Q163={"NS","NA"}),0,IF(Z163&lt;=$Q163,0,1))</f>
        <v>0</v>
      </c>
      <c r="FO163"/>
      <c r="FP163"/>
      <c r="FQ163"/>
      <c r="FR163"/>
    </row>
    <row r="164" spans="1:174" ht="15" customHeight="1">
      <c r="A164" s="62"/>
      <c r="B164" s="8"/>
      <c r="C164" s="984"/>
      <c r="D164" s="1032" t="s">
        <v>7541</v>
      </c>
      <c r="E164" s="1030" t="s">
        <v>7542</v>
      </c>
      <c r="F164" s="670"/>
      <c r="G164" s="752" t="s">
        <v>7543</v>
      </c>
      <c r="H164" s="669"/>
      <c r="I164" s="669"/>
      <c r="J164" s="669"/>
      <c r="K164" s="669"/>
      <c r="L164" s="670"/>
      <c r="M164" s="671"/>
      <c r="N164" s="653"/>
      <c r="O164" s="653"/>
      <c r="P164" s="748"/>
      <c r="Q164" s="112"/>
      <c r="R164" s="112"/>
      <c r="S164" s="112"/>
      <c r="T164" s="112"/>
      <c r="U164" s="112"/>
      <c r="V164" s="112"/>
      <c r="W164" s="112"/>
      <c r="X164" s="112"/>
      <c r="Y164" s="112"/>
      <c r="Z164" s="112"/>
      <c r="AA164" s="774"/>
      <c r="AB164" s="741"/>
      <c r="AC164" s="774"/>
      <c r="AD164" s="741"/>
      <c r="AG164">
        <f t="shared" si="0"/>
        <v>0</v>
      </c>
      <c r="AH164">
        <f t="shared" si="1"/>
        <v>0</v>
      </c>
      <c r="AI164" cm="1">
        <f t="array" ref="AI164">IF(OR(Q164={"NS","NA"},Y96={"NS","NA"}),0,IF(Q164&lt;=Y96,0,1))</f>
        <v>0</v>
      </c>
      <c r="AJ164" cm="1">
        <f t="array" ref="AJ164">IF(OR(Q164={"NS","NA"},AK164={"NS","NA"}),0,IF(Q164&lt;=AK164,0,1))</f>
        <v>0</v>
      </c>
      <c r="AK164">
        <f t="shared" si="2"/>
        <v>0</v>
      </c>
      <c r="AL164" cm="1">
        <f t="array" ref="AL164">IF(OR(R164={"NS","NA"},$Q164={"NS","NA"}),0,IF(R164&lt;=$Q164,0,1))</f>
        <v>0</v>
      </c>
      <c r="AM164" cm="1">
        <f t="array" ref="AM164">IF(OR(S164={"NS","NA"},$Q164={"NS","NA"}),0,IF(S164&lt;=$Q164,0,1))</f>
        <v>0</v>
      </c>
      <c r="AN164" cm="1">
        <f t="array" ref="AN164">IF(OR(T164={"NS","NA"},$Q164={"NS","NA"}),0,IF(T164&lt;=$Q164,0,1))</f>
        <v>0</v>
      </c>
      <c r="AO164" cm="1">
        <f t="array" ref="AO164">IF(OR(U164={"NS","NA"},$Q164={"NS","NA"}),0,IF(U164&lt;=$Q164,0,1))</f>
        <v>0</v>
      </c>
      <c r="AP164" cm="1">
        <f t="array" ref="AP164">IF(OR(V164={"NS","NA"},$Q164={"NS","NA"}),0,IF(V164&lt;=$Q164,0,1))</f>
        <v>0</v>
      </c>
      <c r="AQ164" cm="1">
        <f t="array" ref="AQ164">IF(OR(W164={"NS","NA"},$Q164={"NS","NA"}),0,IF(W164&lt;=$Q164,0,1))</f>
        <v>0</v>
      </c>
      <c r="AR164" cm="1">
        <f t="array" ref="AR164">IF(OR(X164={"NS","NA"},$Q164={"NS","NA"}),0,IF(X164&lt;=$Q164,0,1))</f>
        <v>0</v>
      </c>
      <c r="AS164" cm="1">
        <f t="array" ref="AS164">IF(OR(Y164={"NS","NA"},$Q164={"NS","NA"}),0,IF(Y164&lt;=$Q164,0,1))</f>
        <v>0</v>
      </c>
      <c r="AT164" cm="1">
        <f t="array" ref="AT164">IF(OR(Z164={"NS","NA"},$Q164={"NS","NA"}),0,IF(Z164&lt;=$Q164,0,1))</f>
        <v>0</v>
      </c>
      <c r="FO164"/>
      <c r="FP164"/>
      <c r="FQ164"/>
      <c r="FR164"/>
    </row>
    <row r="165" spans="1:174" ht="15" customHeight="1">
      <c r="A165" s="62"/>
      <c r="B165" s="8"/>
      <c r="C165" s="984"/>
      <c r="D165" s="984"/>
      <c r="E165" s="1030" t="s">
        <v>7544</v>
      </c>
      <c r="F165" s="670"/>
      <c r="G165" s="752" t="s">
        <v>7545</v>
      </c>
      <c r="H165" s="669"/>
      <c r="I165" s="669"/>
      <c r="J165" s="669"/>
      <c r="K165" s="669"/>
      <c r="L165" s="670"/>
      <c r="M165" s="671"/>
      <c r="N165" s="653"/>
      <c r="O165" s="653"/>
      <c r="P165" s="748"/>
      <c r="Q165" s="112"/>
      <c r="R165" s="112"/>
      <c r="S165" s="112"/>
      <c r="T165" s="112"/>
      <c r="U165" s="112"/>
      <c r="V165" s="112"/>
      <c r="W165" s="112"/>
      <c r="X165" s="112"/>
      <c r="Y165" s="112"/>
      <c r="Z165" s="112"/>
      <c r="AA165" s="774"/>
      <c r="AB165" s="741"/>
      <c r="AC165" s="774"/>
      <c r="AD165" s="741"/>
      <c r="AG165">
        <f t="shared" si="0"/>
        <v>0</v>
      </c>
      <c r="AH165">
        <f t="shared" si="1"/>
        <v>0</v>
      </c>
      <c r="AI165" cm="1">
        <f t="array" ref="AI165">IF(OR(Q165={"NS","NA"},Y97={"NS","NA"}),0,IF(Q165&lt;=Y97,0,1))</f>
        <v>0</v>
      </c>
      <c r="AJ165" cm="1">
        <f t="array" ref="AJ165">IF(OR(Q165={"NS","NA"},AK165={"NS","NA"}),0,IF(Q165&lt;=AK165,0,1))</f>
        <v>0</v>
      </c>
      <c r="AK165">
        <f t="shared" si="2"/>
        <v>0</v>
      </c>
      <c r="AL165" cm="1">
        <f t="array" ref="AL165">IF(OR(R165={"NS","NA"},$Q165={"NS","NA"}),0,IF(R165&lt;=$Q165,0,1))</f>
        <v>0</v>
      </c>
      <c r="AM165" cm="1">
        <f t="array" ref="AM165">IF(OR(S165={"NS","NA"},$Q165={"NS","NA"}),0,IF(S165&lt;=$Q165,0,1))</f>
        <v>0</v>
      </c>
      <c r="AN165" cm="1">
        <f t="array" ref="AN165">IF(OR(T165={"NS","NA"},$Q165={"NS","NA"}),0,IF(T165&lt;=$Q165,0,1))</f>
        <v>0</v>
      </c>
      <c r="AO165" cm="1">
        <f t="array" ref="AO165">IF(OR(U165={"NS","NA"},$Q165={"NS","NA"}),0,IF(U165&lt;=$Q165,0,1))</f>
        <v>0</v>
      </c>
      <c r="AP165" cm="1">
        <f t="array" ref="AP165">IF(OR(V165={"NS","NA"},$Q165={"NS","NA"}),0,IF(V165&lt;=$Q165,0,1))</f>
        <v>0</v>
      </c>
      <c r="AQ165" cm="1">
        <f t="array" ref="AQ165">IF(OR(W165={"NS","NA"},$Q165={"NS","NA"}),0,IF(W165&lt;=$Q165,0,1))</f>
        <v>0</v>
      </c>
      <c r="AR165" cm="1">
        <f t="array" ref="AR165">IF(OR(X165={"NS","NA"},$Q165={"NS","NA"}),0,IF(X165&lt;=$Q165,0,1))</f>
        <v>0</v>
      </c>
      <c r="AS165" cm="1">
        <f t="array" ref="AS165">IF(OR(Y165={"NS","NA"},$Q165={"NS","NA"}),0,IF(Y165&lt;=$Q165,0,1))</f>
        <v>0</v>
      </c>
      <c r="AT165" cm="1">
        <f t="array" ref="AT165">IF(OR(Z165={"NS","NA"},$Q165={"NS","NA"}),0,IF(Z165&lt;=$Q165,0,1))</f>
        <v>0</v>
      </c>
      <c r="FO165"/>
      <c r="FP165"/>
      <c r="FQ165"/>
      <c r="FR165"/>
    </row>
    <row r="166" spans="1:174" ht="15" customHeight="1">
      <c r="A166" s="62"/>
      <c r="B166" s="8"/>
      <c r="C166" s="984"/>
      <c r="D166" s="984"/>
      <c r="E166" s="1030" t="s">
        <v>7546</v>
      </c>
      <c r="F166" s="670"/>
      <c r="G166" s="752" t="s">
        <v>7547</v>
      </c>
      <c r="H166" s="669"/>
      <c r="I166" s="669"/>
      <c r="J166" s="669"/>
      <c r="K166" s="669"/>
      <c r="L166" s="670"/>
      <c r="M166" s="671"/>
      <c r="N166" s="653"/>
      <c r="O166" s="653"/>
      <c r="P166" s="748"/>
      <c r="Q166" s="112"/>
      <c r="R166" s="112"/>
      <c r="S166" s="112"/>
      <c r="T166" s="112"/>
      <c r="U166" s="112"/>
      <c r="V166" s="112"/>
      <c r="W166" s="112"/>
      <c r="X166" s="112"/>
      <c r="Y166" s="112"/>
      <c r="Z166" s="112"/>
      <c r="AA166" s="774"/>
      <c r="AB166" s="741"/>
      <c r="AC166" s="774"/>
      <c r="AD166" s="741"/>
      <c r="AG166">
        <f t="shared" si="0"/>
        <v>0</v>
      </c>
      <c r="AH166">
        <f t="shared" si="1"/>
        <v>0</v>
      </c>
      <c r="AI166" cm="1">
        <f t="array" ref="AI166">IF(OR(Q166={"NS","NA"},Y98={"NS","NA"}),0,IF(Q166&lt;=Y98,0,1))</f>
        <v>0</v>
      </c>
      <c r="AJ166" cm="1">
        <f t="array" ref="AJ166">IF(OR(Q166={"NS","NA"},AK166={"NS","NA"}),0,IF(Q166&lt;=AK166,0,1))</f>
        <v>0</v>
      </c>
      <c r="AK166">
        <f t="shared" si="2"/>
        <v>0</v>
      </c>
      <c r="AL166" cm="1">
        <f t="array" ref="AL166">IF(OR(R166={"NS","NA"},$Q166={"NS","NA"}),0,IF(R166&lt;=$Q166,0,1))</f>
        <v>0</v>
      </c>
      <c r="AM166" cm="1">
        <f t="array" ref="AM166">IF(OR(S166={"NS","NA"},$Q166={"NS","NA"}),0,IF(S166&lt;=$Q166,0,1))</f>
        <v>0</v>
      </c>
      <c r="AN166" cm="1">
        <f t="array" ref="AN166">IF(OR(T166={"NS","NA"},$Q166={"NS","NA"}),0,IF(T166&lt;=$Q166,0,1))</f>
        <v>0</v>
      </c>
      <c r="AO166" cm="1">
        <f t="array" ref="AO166">IF(OR(U166={"NS","NA"},$Q166={"NS","NA"}),0,IF(U166&lt;=$Q166,0,1))</f>
        <v>0</v>
      </c>
      <c r="AP166" cm="1">
        <f t="array" ref="AP166">IF(OR(V166={"NS","NA"},$Q166={"NS","NA"}),0,IF(V166&lt;=$Q166,0,1))</f>
        <v>0</v>
      </c>
      <c r="AQ166" cm="1">
        <f t="array" ref="AQ166">IF(OR(W166={"NS","NA"},$Q166={"NS","NA"}),0,IF(W166&lt;=$Q166,0,1))</f>
        <v>0</v>
      </c>
      <c r="AR166" cm="1">
        <f t="array" ref="AR166">IF(OR(X166={"NS","NA"},$Q166={"NS","NA"}),0,IF(X166&lt;=$Q166,0,1))</f>
        <v>0</v>
      </c>
      <c r="AS166" cm="1">
        <f t="array" ref="AS166">IF(OR(Y166={"NS","NA"},$Q166={"NS","NA"}),0,IF(Y166&lt;=$Q166,0,1))</f>
        <v>0</v>
      </c>
      <c r="AT166" cm="1">
        <f t="array" ref="AT166">IF(OR(Z166={"NS","NA"},$Q166={"NS","NA"}),0,IF(Z166&lt;=$Q166,0,1))</f>
        <v>0</v>
      </c>
      <c r="FO166"/>
      <c r="FP166"/>
      <c r="FQ166"/>
      <c r="FR166"/>
    </row>
    <row r="167" spans="1:174" ht="15" customHeight="1">
      <c r="A167" s="62"/>
      <c r="C167" s="984"/>
      <c r="D167" s="984"/>
      <c r="E167" s="1030" t="s">
        <v>7548</v>
      </c>
      <c r="F167" s="670"/>
      <c r="G167" s="752" t="s">
        <v>7621</v>
      </c>
      <c r="H167" s="669"/>
      <c r="I167" s="669"/>
      <c r="J167" s="669"/>
      <c r="K167" s="669"/>
      <c r="L167" s="670"/>
      <c r="M167" s="671"/>
      <c r="N167" s="653"/>
      <c r="O167" s="653"/>
      <c r="P167" s="748"/>
      <c r="Q167" s="112"/>
      <c r="R167" s="112"/>
      <c r="S167" s="112"/>
      <c r="T167" s="112"/>
      <c r="U167" s="112"/>
      <c r="V167" s="112"/>
      <c r="W167" s="112"/>
      <c r="X167" s="112"/>
      <c r="Y167" s="112"/>
      <c r="Z167" s="112"/>
      <c r="AA167" s="774"/>
      <c r="AB167" s="741"/>
      <c r="AC167" s="774"/>
      <c r="AD167" s="741"/>
      <c r="AG167">
        <f t="shared" si="0"/>
        <v>0</v>
      </c>
      <c r="AH167">
        <f t="shared" si="1"/>
        <v>0</v>
      </c>
      <c r="AI167" cm="1">
        <f t="array" ref="AI167">IF(OR(Q167={"NS","NA"},Y99={"NS","NA"}),0,IF(Q167&lt;=Y99,0,1))</f>
        <v>0</v>
      </c>
      <c r="AJ167" cm="1">
        <f t="array" ref="AJ167">IF(OR(Q167={"NS","NA"},AK167={"NS","NA"}),0,IF(Q167&lt;=AK167,0,1))</f>
        <v>0</v>
      </c>
      <c r="AK167">
        <f t="shared" si="2"/>
        <v>0</v>
      </c>
      <c r="AL167" cm="1">
        <f t="array" ref="AL167">IF(OR(R167={"NS","NA"},$Q167={"NS","NA"}),0,IF(R167&lt;=$Q167,0,1))</f>
        <v>0</v>
      </c>
      <c r="AM167" cm="1">
        <f t="array" ref="AM167">IF(OR(S167={"NS","NA"},$Q167={"NS","NA"}),0,IF(S167&lt;=$Q167,0,1))</f>
        <v>0</v>
      </c>
      <c r="AN167" cm="1">
        <f t="array" ref="AN167">IF(OR(T167={"NS","NA"},$Q167={"NS","NA"}),0,IF(T167&lt;=$Q167,0,1))</f>
        <v>0</v>
      </c>
      <c r="AO167" cm="1">
        <f t="array" ref="AO167">IF(OR(U167={"NS","NA"},$Q167={"NS","NA"}),0,IF(U167&lt;=$Q167,0,1))</f>
        <v>0</v>
      </c>
      <c r="AP167" cm="1">
        <f t="array" ref="AP167">IF(OR(V167={"NS","NA"},$Q167={"NS","NA"}),0,IF(V167&lt;=$Q167,0,1))</f>
        <v>0</v>
      </c>
      <c r="AQ167" cm="1">
        <f t="array" ref="AQ167">IF(OR(W167={"NS","NA"},$Q167={"NS","NA"}),0,IF(W167&lt;=$Q167,0,1))</f>
        <v>0</v>
      </c>
      <c r="AR167" cm="1">
        <f t="array" ref="AR167">IF(OR(X167={"NS","NA"},$Q167={"NS","NA"}),0,IF(X167&lt;=$Q167,0,1))</f>
        <v>0</v>
      </c>
      <c r="AS167" cm="1">
        <f t="array" ref="AS167">IF(OR(Y167={"NS","NA"},$Q167={"NS","NA"}),0,IF(Y167&lt;=$Q167,0,1))</f>
        <v>0</v>
      </c>
      <c r="AT167" cm="1">
        <f t="array" ref="AT167">IF(OR(Z167={"NS","NA"},$Q167={"NS","NA"}),0,IF(Z167&lt;=$Q167,0,1))</f>
        <v>0</v>
      </c>
      <c r="FO167"/>
      <c r="FP167"/>
      <c r="FQ167"/>
      <c r="FR167"/>
    </row>
    <row r="168" spans="1:174" ht="15" customHeight="1">
      <c r="A168" s="62"/>
      <c r="C168" s="984"/>
      <c r="D168" s="984"/>
      <c r="E168" s="1030" t="s">
        <v>7550</v>
      </c>
      <c r="F168" s="670"/>
      <c r="G168" s="752" t="s">
        <v>7551</v>
      </c>
      <c r="H168" s="669"/>
      <c r="I168" s="669"/>
      <c r="J168" s="669"/>
      <c r="K168" s="669"/>
      <c r="L168" s="670"/>
      <c r="M168" s="671"/>
      <c r="N168" s="653"/>
      <c r="O168" s="653"/>
      <c r="P168" s="748"/>
      <c r="Q168" s="112"/>
      <c r="R168" s="112"/>
      <c r="S168" s="112"/>
      <c r="T168" s="112"/>
      <c r="U168" s="112"/>
      <c r="V168" s="112"/>
      <c r="W168" s="112"/>
      <c r="X168" s="112"/>
      <c r="Y168" s="112"/>
      <c r="Z168" s="112"/>
      <c r="AA168" s="774"/>
      <c r="AB168" s="741"/>
      <c r="AC168" s="774"/>
      <c r="AD168" s="741"/>
      <c r="AG168">
        <f t="shared" si="0"/>
        <v>0</v>
      </c>
      <c r="AH168">
        <f t="shared" si="1"/>
        <v>0</v>
      </c>
      <c r="AI168" cm="1">
        <f t="array" ref="AI168">IF(OR(Q168={"NS","NA"},Y100={"NS","NA"}),0,IF(Q168&lt;=Y100,0,1))</f>
        <v>0</v>
      </c>
      <c r="AJ168" cm="1">
        <f t="array" ref="AJ168">IF(OR(Q168={"NS","NA"},AK168={"NS","NA"}),0,IF(Q168&lt;=AK168,0,1))</f>
        <v>0</v>
      </c>
      <c r="AK168">
        <f t="shared" si="2"/>
        <v>0</v>
      </c>
      <c r="AL168" cm="1">
        <f t="array" ref="AL168">IF(OR(R168={"NS","NA"},$Q168={"NS","NA"}),0,IF(R168&lt;=$Q168,0,1))</f>
        <v>0</v>
      </c>
      <c r="AM168" cm="1">
        <f t="array" ref="AM168">IF(OR(S168={"NS","NA"},$Q168={"NS","NA"}),0,IF(S168&lt;=$Q168,0,1))</f>
        <v>0</v>
      </c>
      <c r="AN168" cm="1">
        <f t="array" ref="AN168">IF(OR(T168={"NS","NA"},$Q168={"NS","NA"}),0,IF(T168&lt;=$Q168,0,1))</f>
        <v>0</v>
      </c>
      <c r="AO168" cm="1">
        <f t="array" ref="AO168">IF(OR(U168={"NS","NA"},$Q168={"NS","NA"}),0,IF(U168&lt;=$Q168,0,1))</f>
        <v>0</v>
      </c>
      <c r="AP168" cm="1">
        <f t="array" ref="AP168">IF(OR(V168={"NS","NA"},$Q168={"NS","NA"}),0,IF(V168&lt;=$Q168,0,1))</f>
        <v>0</v>
      </c>
      <c r="AQ168" cm="1">
        <f t="array" ref="AQ168">IF(OR(W168={"NS","NA"},$Q168={"NS","NA"}),0,IF(W168&lt;=$Q168,0,1))</f>
        <v>0</v>
      </c>
      <c r="AR168" cm="1">
        <f t="array" ref="AR168">IF(OR(X168={"NS","NA"},$Q168={"NS","NA"}),0,IF(X168&lt;=$Q168,0,1))</f>
        <v>0</v>
      </c>
      <c r="AS168" cm="1">
        <f t="array" ref="AS168">IF(OR(Y168={"NS","NA"},$Q168={"NS","NA"}),0,IF(Y168&lt;=$Q168,0,1))</f>
        <v>0</v>
      </c>
      <c r="AT168" cm="1">
        <f t="array" ref="AT168">IF(OR(Z168={"NS","NA"},$Q168={"NS","NA"}),0,IF(Z168&lt;=$Q168,0,1))</f>
        <v>0</v>
      </c>
      <c r="FO168"/>
      <c r="FP168"/>
      <c r="FQ168"/>
      <c r="FR168"/>
    </row>
    <row r="169" spans="1:174" ht="24" customHeight="1">
      <c r="A169" s="62"/>
      <c r="C169" s="984"/>
      <c r="D169" s="983" t="s">
        <v>7552</v>
      </c>
      <c r="E169" s="669"/>
      <c r="F169" s="670"/>
      <c r="G169" s="752" t="s">
        <v>7553</v>
      </c>
      <c r="H169" s="669"/>
      <c r="I169" s="669"/>
      <c r="J169" s="669"/>
      <c r="K169" s="669"/>
      <c r="L169" s="670"/>
      <c r="M169" s="671"/>
      <c r="N169" s="653"/>
      <c r="O169" s="653"/>
      <c r="P169" s="748"/>
      <c r="Q169" s="112"/>
      <c r="R169" s="112"/>
      <c r="S169" s="112"/>
      <c r="T169" s="112"/>
      <c r="U169" s="112"/>
      <c r="V169" s="112"/>
      <c r="W169" s="112"/>
      <c r="X169" s="112"/>
      <c r="Y169" s="112"/>
      <c r="Z169" s="112"/>
      <c r="AA169" s="774"/>
      <c r="AB169" s="741"/>
      <c r="AC169" s="774"/>
      <c r="AD169" s="741"/>
      <c r="AG169">
        <f t="shared" si="0"/>
        <v>0</v>
      </c>
      <c r="AH169">
        <f t="shared" si="1"/>
        <v>0</v>
      </c>
      <c r="AI169" cm="1">
        <f t="array" ref="AI169">IF(OR(Q169={"NS","NA"},Y101={"NS","NA"}),0,IF(Q169&lt;=Y101,0,1))</f>
        <v>0</v>
      </c>
      <c r="AJ169" cm="1">
        <f t="array" ref="AJ169">IF(OR(Q169={"NS","NA"},AK169={"NS","NA"}),0,IF(Q169&lt;=AK169,0,1))</f>
        <v>0</v>
      </c>
      <c r="AK169">
        <f t="shared" si="2"/>
        <v>0</v>
      </c>
      <c r="AL169" cm="1">
        <f t="array" ref="AL169">IF(OR(R169={"NS","NA"},$Q169={"NS","NA"}),0,IF(R169&lt;=$Q169,0,1))</f>
        <v>0</v>
      </c>
      <c r="AM169" cm="1">
        <f t="array" ref="AM169">IF(OR(S169={"NS","NA"},$Q169={"NS","NA"}),0,IF(S169&lt;=$Q169,0,1))</f>
        <v>0</v>
      </c>
      <c r="AN169" cm="1">
        <f t="array" ref="AN169">IF(OR(T169={"NS","NA"},$Q169={"NS","NA"}),0,IF(T169&lt;=$Q169,0,1))</f>
        <v>0</v>
      </c>
      <c r="AO169" cm="1">
        <f t="array" ref="AO169">IF(OR(U169={"NS","NA"},$Q169={"NS","NA"}),0,IF(U169&lt;=$Q169,0,1))</f>
        <v>0</v>
      </c>
      <c r="AP169" cm="1">
        <f t="array" ref="AP169">IF(OR(V169={"NS","NA"},$Q169={"NS","NA"}),0,IF(V169&lt;=$Q169,0,1))</f>
        <v>0</v>
      </c>
      <c r="AQ169" cm="1">
        <f t="array" ref="AQ169">IF(OR(W169={"NS","NA"},$Q169={"NS","NA"}),0,IF(W169&lt;=$Q169,0,1))</f>
        <v>0</v>
      </c>
      <c r="AR169" cm="1">
        <f t="array" ref="AR169">IF(OR(X169={"NS","NA"},$Q169={"NS","NA"}),0,IF(X169&lt;=$Q169,0,1))</f>
        <v>0</v>
      </c>
      <c r="AS169" cm="1">
        <f t="array" ref="AS169">IF(OR(Y169={"NS","NA"},$Q169={"NS","NA"}),0,IF(Y169&lt;=$Q169,0,1))</f>
        <v>0</v>
      </c>
      <c r="AT169" cm="1">
        <f t="array" ref="AT169">IF(OR(Z169={"NS","NA"},$Q169={"NS","NA"}),0,IF(Z169&lt;=$Q169,0,1))</f>
        <v>0</v>
      </c>
      <c r="FO169"/>
      <c r="FP169"/>
      <c r="FQ169"/>
      <c r="FR169"/>
    </row>
    <row r="170" spans="1:174" ht="15" customHeight="1">
      <c r="A170" s="62"/>
      <c r="C170" s="876"/>
      <c r="D170" s="983" t="s">
        <v>7554</v>
      </c>
      <c r="E170" s="669"/>
      <c r="F170" s="670"/>
      <c r="G170" s="752" t="s">
        <v>7622</v>
      </c>
      <c r="H170" s="669"/>
      <c r="I170" s="669"/>
      <c r="J170" s="669"/>
      <c r="K170" s="669"/>
      <c r="L170" s="670"/>
      <c r="M170" s="671"/>
      <c r="N170" s="653"/>
      <c r="O170" s="653"/>
      <c r="P170" s="748"/>
      <c r="Q170" s="112"/>
      <c r="R170" s="112"/>
      <c r="S170" s="112"/>
      <c r="T170" s="112"/>
      <c r="U170" s="112"/>
      <c r="V170" s="112"/>
      <c r="W170" s="112"/>
      <c r="X170" s="112"/>
      <c r="Y170" s="112"/>
      <c r="Z170" s="112"/>
      <c r="AA170" s="774"/>
      <c r="AB170" s="741"/>
      <c r="AC170" s="774"/>
      <c r="AD170" s="741"/>
      <c r="AG170">
        <f t="shared" si="0"/>
        <v>0</v>
      </c>
      <c r="AH170">
        <f t="shared" si="1"/>
        <v>0</v>
      </c>
      <c r="AI170" cm="1">
        <f t="array" ref="AI170">IF(OR(Q170={"NS","NA"},Y102={"NS","NA"}),0,IF(Q170&lt;=Y102,0,1))</f>
        <v>0</v>
      </c>
      <c r="AJ170" cm="1">
        <f t="array" ref="AJ170">IF(OR(Q170={"NS","NA"},AK170={"NS","NA"}),0,IF(Q170&lt;=AK170,0,1))</f>
        <v>0</v>
      </c>
      <c r="AK170">
        <f t="shared" si="2"/>
        <v>0</v>
      </c>
      <c r="AL170" cm="1">
        <f t="array" ref="AL170">IF(OR(R170={"NS","NA"},$Q170={"NS","NA"}),0,IF(R170&lt;=$Q170,0,1))</f>
        <v>0</v>
      </c>
      <c r="AM170" cm="1">
        <f t="array" ref="AM170">IF(OR(S170={"NS","NA"},$Q170={"NS","NA"}),0,IF(S170&lt;=$Q170,0,1))</f>
        <v>0</v>
      </c>
      <c r="AN170" cm="1">
        <f t="array" ref="AN170">IF(OR(T170={"NS","NA"},$Q170={"NS","NA"}),0,IF(T170&lt;=$Q170,0,1))</f>
        <v>0</v>
      </c>
      <c r="AO170" cm="1">
        <f t="array" ref="AO170">IF(OR(U170={"NS","NA"},$Q170={"NS","NA"}),0,IF(U170&lt;=$Q170,0,1))</f>
        <v>0</v>
      </c>
      <c r="AP170" cm="1">
        <f t="array" ref="AP170">IF(OR(V170={"NS","NA"},$Q170={"NS","NA"}),0,IF(V170&lt;=$Q170,0,1))</f>
        <v>0</v>
      </c>
      <c r="AQ170" cm="1">
        <f t="array" ref="AQ170">IF(OR(W170={"NS","NA"},$Q170={"NS","NA"}),0,IF(W170&lt;=$Q170,0,1))</f>
        <v>0</v>
      </c>
      <c r="AR170" cm="1">
        <f t="array" ref="AR170">IF(OR(X170={"NS","NA"},$Q170={"NS","NA"}),0,IF(X170&lt;=$Q170,0,1))</f>
        <v>0</v>
      </c>
      <c r="AS170" cm="1">
        <f t="array" ref="AS170">IF(OR(Y170={"NS","NA"},$Q170={"NS","NA"}),0,IF(Y170&lt;=$Q170,0,1))</f>
        <v>0</v>
      </c>
      <c r="AT170" cm="1">
        <f t="array" ref="AT170">IF(OR(Z170={"NS","NA"},$Q170={"NS","NA"}),0,IF(Z170&lt;=$Q170,0,1))</f>
        <v>0</v>
      </c>
      <c r="FO170"/>
      <c r="FP170"/>
      <c r="FQ170"/>
      <c r="FR170"/>
    </row>
    <row r="171" spans="1:174" ht="15" customHeight="1">
      <c r="A171" s="62"/>
      <c r="C171" s="861" t="s">
        <v>7560</v>
      </c>
      <c r="D171" s="983" t="s">
        <v>5526</v>
      </c>
      <c r="E171" s="669"/>
      <c r="F171" s="670"/>
      <c r="G171" s="752" t="s">
        <v>7561</v>
      </c>
      <c r="H171" s="669"/>
      <c r="I171" s="669"/>
      <c r="J171" s="669"/>
      <c r="K171" s="669"/>
      <c r="L171" s="670"/>
      <c r="M171" s="671"/>
      <c r="N171" s="653"/>
      <c r="O171" s="653"/>
      <c r="P171" s="748"/>
      <c r="Q171" s="112"/>
      <c r="R171" s="112"/>
      <c r="S171" s="112"/>
      <c r="T171" s="112"/>
      <c r="U171" s="112"/>
      <c r="V171" s="112"/>
      <c r="W171" s="112"/>
      <c r="X171" s="112"/>
      <c r="Y171" s="112"/>
      <c r="Z171" s="112"/>
      <c r="AA171" s="774"/>
      <c r="AB171" s="741"/>
      <c r="AC171" s="774"/>
      <c r="AD171" s="741"/>
      <c r="AG171">
        <f t="shared" si="0"/>
        <v>0</v>
      </c>
      <c r="AH171">
        <f t="shared" si="1"/>
        <v>0</v>
      </c>
      <c r="AI171" cm="1">
        <f t="array" ref="AI171">IF(OR(Q171={"NS","NA"},Y103={"NS","NA"}),0,IF(Q171&lt;=Y103,0,1))</f>
        <v>0</v>
      </c>
      <c r="AJ171" cm="1">
        <f t="array" ref="AJ171">IF(OR(Q171={"NS","NA"},AK171={"NS","NA"}),0,IF(Q171&lt;=AK171,0,1))</f>
        <v>0</v>
      </c>
      <c r="AK171">
        <f t="shared" si="2"/>
        <v>0</v>
      </c>
      <c r="AL171" cm="1">
        <f t="array" ref="AL171">IF(OR(R171={"NS","NA"},$Q171={"NS","NA"}),0,IF(R171&lt;=$Q171,0,1))</f>
        <v>0</v>
      </c>
      <c r="AM171" cm="1">
        <f t="array" ref="AM171">IF(OR(S171={"NS","NA"},$Q171={"NS","NA"}),0,IF(S171&lt;=$Q171,0,1))</f>
        <v>0</v>
      </c>
      <c r="AN171" cm="1">
        <f t="array" ref="AN171">IF(OR(T171={"NS","NA"},$Q171={"NS","NA"}),0,IF(T171&lt;=$Q171,0,1))</f>
        <v>0</v>
      </c>
      <c r="AO171" cm="1">
        <f t="array" ref="AO171">IF(OR(U171={"NS","NA"},$Q171={"NS","NA"}),0,IF(U171&lt;=$Q171,0,1))</f>
        <v>0</v>
      </c>
      <c r="AP171" cm="1">
        <f t="array" ref="AP171">IF(OR(V171={"NS","NA"},$Q171={"NS","NA"}),0,IF(V171&lt;=$Q171,0,1))</f>
        <v>0</v>
      </c>
      <c r="AQ171" cm="1">
        <f t="array" ref="AQ171">IF(OR(W171={"NS","NA"},$Q171={"NS","NA"}),0,IF(W171&lt;=$Q171,0,1))</f>
        <v>0</v>
      </c>
      <c r="AR171" cm="1">
        <f t="array" ref="AR171">IF(OR(X171={"NS","NA"},$Q171={"NS","NA"}),0,IF(X171&lt;=$Q171,0,1))</f>
        <v>0</v>
      </c>
      <c r="AS171" cm="1">
        <f t="array" ref="AS171">IF(OR(Y171={"NS","NA"},$Q171={"NS","NA"}),0,IF(Y171&lt;=$Q171,0,1))</f>
        <v>0</v>
      </c>
      <c r="AT171" cm="1">
        <f t="array" ref="AT171">IF(OR(Z171={"NS","NA"},$Q171={"NS","NA"}),0,IF(Z171&lt;=$Q171,0,1))</f>
        <v>0</v>
      </c>
      <c r="FO171"/>
      <c r="FP171"/>
      <c r="FQ171"/>
      <c r="FR171"/>
    </row>
    <row r="172" spans="1:174" ht="15" customHeight="1">
      <c r="A172" s="62"/>
      <c r="C172" s="984"/>
      <c r="D172" s="983" t="s">
        <v>5528</v>
      </c>
      <c r="E172" s="669"/>
      <c r="F172" s="670"/>
      <c r="G172" s="752" t="s">
        <v>7562</v>
      </c>
      <c r="H172" s="669"/>
      <c r="I172" s="669"/>
      <c r="J172" s="669"/>
      <c r="K172" s="669"/>
      <c r="L172" s="670"/>
      <c r="M172" s="671"/>
      <c r="N172" s="653"/>
      <c r="O172" s="653"/>
      <c r="P172" s="748"/>
      <c r="Q172" s="112"/>
      <c r="R172" s="112"/>
      <c r="S172" s="112"/>
      <c r="T172" s="112"/>
      <c r="U172" s="112"/>
      <c r="V172" s="112"/>
      <c r="W172" s="112"/>
      <c r="X172" s="112"/>
      <c r="Y172" s="112"/>
      <c r="Z172" s="112"/>
      <c r="AA172" s="774"/>
      <c r="AB172" s="741"/>
      <c r="AC172" s="774"/>
      <c r="AD172" s="741"/>
      <c r="AG172">
        <f t="shared" si="0"/>
        <v>0</v>
      </c>
      <c r="AH172">
        <f t="shared" si="1"/>
        <v>0</v>
      </c>
      <c r="AI172" cm="1">
        <f t="array" ref="AI172">IF(OR(Q172={"NS","NA"},Y104={"NS","NA"}),0,IF(Q172&lt;=Y104,0,1))</f>
        <v>0</v>
      </c>
      <c r="AJ172" cm="1">
        <f t="array" ref="AJ172">IF(OR(Q172={"NS","NA"},AK172={"NS","NA"}),0,IF(Q172&lt;=AK172,0,1))</f>
        <v>0</v>
      </c>
      <c r="AK172">
        <f t="shared" si="2"/>
        <v>0</v>
      </c>
      <c r="AL172" cm="1">
        <f t="array" ref="AL172">IF(OR(R172={"NS","NA"},$Q172={"NS","NA"}),0,IF(R172&lt;=$Q172,0,1))</f>
        <v>0</v>
      </c>
      <c r="AM172" cm="1">
        <f t="array" ref="AM172">IF(OR(S172={"NS","NA"},$Q172={"NS","NA"}),0,IF(S172&lt;=$Q172,0,1))</f>
        <v>0</v>
      </c>
      <c r="AN172" cm="1">
        <f t="array" ref="AN172">IF(OR(T172={"NS","NA"},$Q172={"NS","NA"}),0,IF(T172&lt;=$Q172,0,1))</f>
        <v>0</v>
      </c>
      <c r="AO172" cm="1">
        <f t="array" ref="AO172">IF(OR(U172={"NS","NA"},$Q172={"NS","NA"}),0,IF(U172&lt;=$Q172,0,1))</f>
        <v>0</v>
      </c>
      <c r="AP172" cm="1">
        <f t="array" ref="AP172">IF(OR(V172={"NS","NA"},$Q172={"NS","NA"}),0,IF(V172&lt;=$Q172,0,1))</f>
        <v>0</v>
      </c>
      <c r="AQ172" cm="1">
        <f t="array" ref="AQ172">IF(OR(W172={"NS","NA"},$Q172={"NS","NA"}),0,IF(W172&lt;=$Q172,0,1))</f>
        <v>0</v>
      </c>
      <c r="AR172" cm="1">
        <f t="array" ref="AR172">IF(OR(X172={"NS","NA"},$Q172={"NS","NA"}),0,IF(X172&lt;=$Q172,0,1))</f>
        <v>0</v>
      </c>
      <c r="AS172" cm="1">
        <f t="array" ref="AS172">IF(OR(Y172={"NS","NA"},$Q172={"NS","NA"}),0,IF(Y172&lt;=$Q172,0,1))</f>
        <v>0</v>
      </c>
      <c r="AT172" cm="1">
        <f t="array" ref="AT172">IF(OR(Z172={"NS","NA"},$Q172={"NS","NA"}),0,IF(Z172&lt;=$Q172,0,1))</f>
        <v>0</v>
      </c>
      <c r="FO172"/>
      <c r="FP172"/>
      <c r="FQ172"/>
      <c r="FR172"/>
    </row>
    <row r="173" spans="1:174" ht="24" customHeight="1">
      <c r="A173" s="62"/>
      <c r="C173" s="984"/>
      <c r="D173" s="983" t="s">
        <v>5530</v>
      </c>
      <c r="E173" s="669"/>
      <c r="F173" s="670"/>
      <c r="G173" s="752" t="s">
        <v>7567</v>
      </c>
      <c r="H173" s="669"/>
      <c r="I173" s="669"/>
      <c r="J173" s="669"/>
      <c r="K173" s="669"/>
      <c r="L173" s="670"/>
      <c r="M173" s="671"/>
      <c r="N173" s="653"/>
      <c r="O173" s="653"/>
      <c r="P173" s="748"/>
      <c r="Q173" s="112"/>
      <c r="R173" s="112"/>
      <c r="S173" s="112"/>
      <c r="T173" s="112"/>
      <c r="U173" s="112"/>
      <c r="V173" s="112"/>
      <c r="W173" s="112"/>
      <c r="X173" s="112"/>
      <c r="Y173" s="112"/>
      <c r="Z173" s="112"/>
      <c r="AA173" s="774"/>
      <c r="AB173" s="741"/>
      <c r="AC173" s="774"/>
      <c r="AD173" s="741"/>
      <c r="AG173">
        <f t="shared" si="0"/>
        <v>0</v>
      </c>
      <c r="AH173">
        <f t="shared" si="1"/>
        <v>0</v>
      </c>
      <c r="AI173" cm="1">
        <f t="array" ref="AI173">IF(OR(Q173={"NS","NA"},Y105={"NS","NA"}),0,IF(Q173&lt;=Y105,0,1))</f>
        <v>0</v>
      </c>
      <c r="AJ173" cm="1">
        <f t="array" ref="AJ173">IF(OR(Q173={"NS","NA"},AK173={"NS","NA"}),0,IF(Q173&lt;=AK173,0,1))</f>
        <v>0</v>
      </c>
      <c r="AK173">
        <f t="shared" si="2"/>
        <v>0</v>
      </c>
      <c r="AL173" cm="1">
        <f t="array" ref="AL173">IF(OR(R173={"NS","NA"},$Q173={"NS","NA"}),0,IF(R173&lt;=$Q173,0,1))</f>
        <v>0</v>
      </c>
      <c r="AM173" cm="1">
        <f t="array" ref="AM173">IF(OR(S173={"NS","NA"},$Q173={"NS","NA"}),0,IF(S173&lt;=$Q173,0,1))</f>
        <v>0</v>
      </c>
      <c r="AN173" cm="1">
        <f t="array" ref="AN173">IF(OR(T173={"NS","NA"},$Q173={"NS","NA"}),0,IF(T173&lt;=$Q173,0,1))</f>
        <v>0</v>
      </c>
      <c r="AO173" cm="1">
        <f t="array" ref="AO173">IF(OR(U173={"NS","NA"},$Q173={"NS","NA"}),0,IF(U173&lt;=$Q173,0,1))</f>
        <v>0</v>
      </c>
      <c r="AP173" cm="1">
        <f t="array" ref="AP173">IF(OR(V173={"NS","NA"},$Q173={"NS","NA"}),0,IF(V173&lt;=$Q173,0,1))</f>
        <v>0</v>
      </c>
      <c r="AQ173" cm="1">
        <f t="array" ref="AQ173">IF(OR(W173={"NS","NA"},$Q173={"NS","NA"}),0,IF(W173&lt;=$Q173,0,1))</f>
        <v>0</v>
      </c>
      <c r="AR173" cm="1">
        <f t="array" ref="AR173">IF(OR(X173={"NS","NA"},$Q173={"NS","NA"}),0,IF(X173&lt;=$Q173,0,1))</f>
        <v>0</v>
      </c>
      <c r="AS173" cm="1">
        <f t="array" ref="AS173">IF(OR(Y173={"NS","NA"},$Q173={"NS","NA"}),0,IF(Y173&lt;=$Q173,0,1))</f>
        <v>0</v>
      </c>
      <c r="AT173" cm="1">
        <f t="array" ref="AT173">IF(OR(Z173={"NS","NA"},$Q173={"NS","NA"}),0,IF(Z173&lt;=$Q173,0,1))</f>
        <v>0</v>
      </c>
      <c r="FO173"/>
      <c r="FP173"/>
      <c r="FQ173"/>
      <c r="FR173"/>
    </row>
    <row r="174" spans="1:174" ht="15" customHeight="1">
      <c r="A174" s="62"/>
      <c r="C174" s="984"/>
      <c r="D174" s="983" t="s">
        <v>5532</v>
      </c>
      <c r="E174" s="669"/>
      <c r="F174" s="670"/>
      <c r="G174" s="752" t="s">
        <v>7571</v>
      </c>
      <c r="H174" s="669"/>
      <c r="I174" s="669"/>
      <c r="J174" s="669"/>
      <c r="K174" s="669"/>
      <c r="L174" s="670"/>
      <c r="M174" s="671"/>
      <c r="N174" s="653"/>
      <c r="O174" s="653"/>
      <c r="P174" s="748"/>
      <c r="Q174" s="112"/>
      <c r="R174" s="112"/>
      <c r="S174" s="112"/>
      <c r="T174" s="112"/>
      <c r="U174" s="112"/>
      <c r="V174" s="112"/>
      <c r="W174" s="112"/>
      <c r="X174" s="112"/>
      <c r="Y174" s="112"/>
      <c r="Z174" s="112"/>
      <c r="AA174" s="774"/>
      <c r="AB174" s="741"/>
      <c r="AC174" s="774"/>
      <c r="AD174" s="741"/>
      <c r="AG174">
        <f t="shared" si="0"/>
        <v>0</v>
      </c>
      <c r="AH174">
        <f t="shared" si="1"/>
        <v>0</v>
      </c>
      <c r="AI174" cm="1">
        <f t="array" ref="AI174">IF(OR(Q174={"NS","NA"},Y106={"NS","NA"}),0,IF(Q174&lt;=Y106,0,1))</f>
        <v>0</v>
      </c>
      <c r="AJ174" cm="1">
        <f t="array" ref="AJ174">IF(OR(Q174={"NS","NA"},AK174={"NS","NA"}),0,IF(Q174&lt;=AK174,0,1))</f>
        <v>0</v>
      </c>
      <c r="AK174">
        <f t="shared" si="2"/>
        <v>0</v>
      </c>
      <c r="AL174" cm="1">
        <f t="array" ref="AL174">IF(OR(R174={"NS","NA"},$Q174={"NS","NA"}),0,IF(R174&lt;=$Q174,0,1))</f>
        <v>0</v>
      </c>
      <c r="AM174" cm="1">
        <f t="array" ref="AM174">IF(OR(S174={"NS","NA"},$Q174={"NS","NA"}),0,IF(S174&lt;=$Q174,0,1))</f>
        <v>0</v>
      </c>
      <c r="AN174" cm="1">
        <f t="array" ref="AN174">IF(OR(T174={"NS","NA"},$Q174={"NS","NA"}),0,IF(T174&lt;=$Q174,0,1))</f>
        <v>0</v>
      </c>
      <c r="AO174" cm="1">
        <f t="array" ref="AO174">IF(OR(U174={"NS","NA"},$Q174={"NS","NA"}),0,IF(U174&lt;=$Q174,0,1))</f>
        <v>0</v>
      </c>
      <c r="AP174" cm="1">
        <f t="array" ref="AP174">IF(OR(V174={"NS","NA"},$Q174={"NS","NA"}),0,IF(V174&lt;=$Q174,0,1))</f>
        <v>0</v>
      </c>
      <c r="AQ174" cm="1">
        <f t="array" ref="AQ174">IF(OR(W174={"NS","NA"},$Q174={"NS","NA"}),0,IF(W174&lt;=$Q174,0,1))</f>
        <v>0</v>
      </c>
      <c r="AR174" cm="1">
        <f t="array" ref="AR174">IF(OR(X174={"NS","NA"},$Q174={"NS","NA"}),0,IF(X174&lt;=$Q174,0,1))</f>
        <v>0</v>
      </c>
      <c r="AS174" cm="1">
        <f t="array" ref="AS174">IF(OR(Y174={"NS","NA"},$Q174={"NS","NA"}),0,IF(Y174&lt;=$Q174,0,1))</f>
        <v>0</v>
      </c>
      <c r="AT174" cm="1">
        <f t="array" ref="AT174">IF(OR(Z174={"NS","NA"},$Q174={"NS","NA"}),0,IF(Z174&lt;=$Q174,0,1))</f>
        <v>0</v>
      </c>
      <c r="FO174"/>
      <c r="FP174"/>
      <c r="FQ174"/>
      <c r="FR174"/>
    </row>
    <row r="175" spans="1:174" ht="24" customHeight="1">
      <c r="A175" s="62"/>
      <c r="B175" s="8"/>
      <c r="C175" s="984"/>
      <c r="D175" s="983" t="s">
        <v>5534</v>
      </c>
      <c r="E175" s="669"/>
      <c r="F175" s="670"/>
      <c r="G175" s="752" t="s">
        <v>7576</v>
      </c>
      <c r="H175" s="669"/>
      <c r="I175" s="669"/>
      <c r="J175" s="669"/>
      <c r="K175" s="669"/>
      <c r="L175" s="670"/>
      <c r="M175" s="671"/>
      <c r="N175" s="653"/>
      <c r="O175" s="653"/>
      <c r="P175" s="748"/>
      <c r="Q175" s="112"/>
      <c r="R175" s="112"/>
      <c r="S175" s="112"/>
      <c r="T175" s="112"/>
      <c r="U175" s="112"/>
      <c r="V175" s="112"/>
      <c r="W175" s="112"/>
      <c r="X175" s="112"/>
      <c r="Y175" s="112"/>
      <c r="Z175" s="112"/>
      <c r="AA175" s="774"/>
      <c r="AB175" s="741"/>
      <c r="AC175" s="774"/>
      <c r="AD175" s="741"/>
      <c r="AG175">
        <f t="shared" si="0"/>
        <v>0</v>
      </c>
      <c r="AH175">
        <f t="shared" si="1"/>
        <v>0</v>
      </c>
      <c r="AI175" cm="1">
        <f t="array" ref="AI175">IF(OR(Q175={"NS","NA"},Y107={"NS","NA"}),0,IF(Q175&lt;=Y107,0,1))</f>
        <v>0</v>
      </c>
      <c r="AJ175" cm="1">
        <f t="array" ref="AJ175">IF(OR(Q175={"NS","NA"},AK175={"NS","NA"}),0,IF(Q175&lt;=AK175,0,1))</f>
        <v>0</v>
      </c>
      <c r="AK175">
        <f t="shared" si="2"/>
        <v>0</v>
      </c>
      <c r="AL175" cm="1">
        <f t="array" ref="AL175">IF(OR(R175={"NS","NA"},$Q175={"NS","NA"}),0,IF(R175&lt;=$Q175,0,1))</f>
        <v>0</v>
      </c>
      <c r="AM175" cm="1">
        <f t="array" ref="AM175">IF(OR(S175={"NS","NA"},$Q175={"NS","NA"}),0,IF(S175&lt;=$Q175,0,1))</f>
        <v>0</v>
      </c>
      <c r="AN175" cm="1">
        <f t="array" ref="AN175">IF(OR(T175={"NS","NA"},$Q175={"NS","NA"}),0,IF(T175&lt;=$Q175,0,1))</f>
        <v>0</v>
      </c>
      <c r="AO175" cm="1">
        <f t="array" ref="AO175">IF(OR(U175={"NS","NA"},$Q175={"NS","NA"}),0,IF(U175&lt;=$Q175,0,1))</f>
        <v>0</v>
      </c>
      <c r="AP175" cm="1">
        <f t="array" ref="AP175">IF(OR(V175={"NS","NA"},$Q175={"NS","NA"}),0,IF(V175&lt;=$Q175,0,1))</f>
        <v>0</v>
      </c>
      <c r="AQ175" cm="1">
        <f t="array" ref="AQ175">IF(OR(W175={"NS","NA"},$Q175={"NS","NA"}),0,IF(W175&lt;=$Q175,0,1))</f>
        <v>0</v>
      </c>
      <c r="AR175" cm="1">
        <f t="array" ref="AR175">IF(OR(X175={"NS","NA"},$Q175={"NS","NA"}),0,IF(X175&lt;=$Q175,0,1))</f>
        <v>0</v>
      </c>
      <c r="AS175" cm="1">
        <f t="array" ref="AS175">IF(OR(Y175={"NS","NA"},$Q175={"NS","NA"}),0,IF(Y175&lt;=$Q175,0,1))</f>
        <v>0</v>
      </c>
      <c r="AT175" cm="1">
        <f t="array" ref="AT175">IF(OR(Z175={"NS","NA"},$Q175={"NS","NA"}),0,IF(Z175&lt;=$Q175,0,1))</f>
        <v>0</v>
      </c>
      <c r="FO175"/>
      <c r="FP175"/>
      <c r="FQ175"/>
      <c r="FR175"/>
    </row>
    <row r="176" spans="1:174" ht="24" customHeight="1">
      <c r="A176" s="62"/>
      <c r="B176" s="8"/>
      <c r="C176" s="984"/>
      <c r="D176" s="983" t="s">
        <v>5536</v>
      </c>
      <c r="E176" s="669"/>
      <c r="F176" s="670"/>
      <c r="G176" s="752" t="s">
        <v>7578</v>
      </c>
      <c r="H176" s="669"/>
      <c r="I176" s="669"/>
      <c r="J176" s="669"/>
      <c r="K176" s="669"/>
      <c r="L176" s="670"/>
      <c r="M176" s="671"/>
      <c r="N176" s="653"/>
      <c r="O176" s="653"/>
      <c r="P176" s="748"/>
      <c r="Q176" s="112"/>
      <c r="R176" s="112"/>
      <c r="S176" s="112"/>
      <c r="T176" s="112"/>
      <c r="U176" s="112"/>
      <c r="V176" s="112"/>
      <c r="W176" s="112"/>
      <c r="X176" s="112"/>
      <c r="Y176" s="112"/>
      <c r="Z176" s="112"/>
      <c r="AA176" s="774"/>
      <c r="AB176" s="741"/>
      <c r="AC176" s="774"/>
      <c r="AD176" s="741"/>
      <c r="AG176">
        <f t="shared" si="0"/>
        <v>0</v>
      </c>
      <c r="AH176">
        <f t="shared" si="1"/>
        <v>0</v>
      </c>
      <c r="AI176" cm="1">
        <f t="array" ref="AI176">IF(OR(Q176={"NS","NA"},Y108={"NS","NA"}),0,IF(Q176&lt;=Y108,0,1))</f>
        <v>0</v>
      </c>
      <c r="AJ176" cm="1">
        <f t="array" ref="AJ176">IF(OR(Q176={"NS","NA"},AK176={"NS","NA"}),0,IF(Q176&lt;=AK176,0,1))</f>
        <v>0</v>
      </c>
      <c r="AK176">
        <f t="shared" si="2"/>
        <v>0</v>
      </c>
      <c r="AL176" cm="1">
        <f t="array" ref="AL176">IF(OR(R176={"NS","NA"},$Q176={"NS","NA"}),0,IF(R176&lt;=$Q176,0,1))</f>
        <v>0</v>
      </c>
      <c r="AM176" cm="1">
        <f t="array" ref="AM176">IF(OR(S176={"NS","NA"},$Q176={"NS","NA"}),0,IF(S176&lt;=$Q176,0,1))</f>
        <v>0</v>
      </c>
      <c r="AN176" cm="1">
        <f t="array" ref="AN176">IF(OR(T176={"NS","NA"},$Q176={"NS","NA"}),0,IF(T176&lt;=$Q176,0,1))</f>
        <v>0</v>
      </c>
      <c r="AO176" cm="1">
        <f t="array" ref="AO176">IF(OR(U176={"NS","NA"},$Q176={"NS","NA"}),0,IF(U176&lt;=$Q176,0,1))</f>
        <v>0</v>
      </c>
      <c r="AP176" cm="1">
        <f t="array" ref="AP176">IF(OR(V176={"NS","NA"},$Q176={"NS","NA"}),0,IF(V176&lt;=$Q176,0,1))</f>
        <v>0</v>
      </c>
      <c r="AQ176" cm="1">
        <f t="array" ref="AQ176">IF(OR(W176={"NS","NA"},$Q176={"NS","NA"}),0,IF(W176&lt;=$Q176,0,1))</f>
        <v>0</v>
      </c>
      <c r="AR176" cm="1">
        <f t="array" ref="AR176">IF(OR(X176={"NS","NA"},$Q176={"NS","NA"}),0,IF(X176&lt;=$Q176,0,1))</f>
        <v>0</v>
      </c>
      <c r="AS176" cm="1">
        <f t="array" ref="AS176">IF(OR(Y176={"NS","NA"},$Q176={"NS","NA"}),0,IF(Y176&lt;=$Q176,0,1))</f>
        <v>0</v>
      </c>
      <c r="AT176" cm="1">
        <f t="array" ref="AT176">IF(OR(Z176={"NS","NA"},$Q176={"NS","NA"}),0,IF(Z176&lt;=$Q176,0,1))</f>
        <v>0</v>
      </c>
      <c r="FO176"/>
      <c r="FP176"/>
      <c r="FQ176"/>
      <c r="FR176"/>
    </row>
    <row r="177" spans="1:174" ht="15" customHeight="1">
      <c r="A177" s="62"/>
      <c r="B177" s="8"/>
      <c r="C177" s="984"/>
      <c r="D177" s="983" t="s">
        <v>7581</v>
      </c>
      <c r="E177" s="669"/>
      <c r="F177" s="670"/>
      <c r="G177" s="752" t="s">
        <v>7582</v>
      </c>
      <c r="H177" s="669"/>
      <c r="I177" s="669"/>
      <c r="J177" s="669"/>
      <c r="K177" s="669"/>
      <c r="L177" s="670"/>
      <c r="M177" s="671"/>
      <c r="N177" s="653"/>
      <c r="O177" s="653"/>
      <c r="P177" s="748"/>
      <c r="Q177" s="112"/>
      <c r="R177" s="112"/>
      <c r="S177" s="112"/>
      <c r="T177" s="112"/>
      <c r="U177" s="112"/>
      <c r="V177" s="112"/>
      <c r="W177" s="112"/>
      <c r="X177" s="112"/>
      <c r="Y177" s="112"/>
      <c r="Z177" s="112"/>
      <c r="AA177" s="774"/>
      <c r="AB177" s="741"/>
      <c r="AC177" s="774"/>
      <c r="AD177" s="741"/>
      <c r="AG177">
        <f t="shared" si="0"/>
        <v>0</v>
      </c>
      <c r="AH177">
        <f t="shared" si="1"/>
        <v>0</v>
      </c>
      <c r="AI177" cm="1">
        <f t="array" ref="AI177">IF(OR(Q177={"NS","NA"},Y109={"NS","NA"}),0,IF(Q177&lt;=Y109,0,1))</f>
        <v>0</v>
      </c>
      <c r="AJ177" cm="1">
        <f t="array" ref="AJ177">IF(OR(Q177={"NS","NA"},AK177={"NS","NA"}),0,IF(Q177&lt;=AK177,0,1))</f>
        <v>0</v>
      </c>
      <c r="AK177">
        <f t="shared" si="2"/>
        <v>0</v>
      </c>
      <c r="AL177" cm="1">
        <f t="array" ref="AL177">IF(OR(R177={"NS","NA"},$Q177={"NS","NA"}),0,IF(R177&lt;=$Q177,0,1))</f>
        <v>0</v>
      </c>
      <c r="AM177" cm="1">
        <f t="array" ref="AM177">IF(OR(S177={"NS","NA"},$Q177={"NS","NA"}),0,IF(S177&lt;=$Q177,0,1))</f>
        <v>0</v>
      </c>
      <c r="AN177" cm="1">
        <f t="array" ref="AN177">IF(OR(T177={"NS","NA"},$Q177={"NS","NA"}),0,IF(T177&lt;=$Q177,0,1))</f>
        <v>0</v>
      </c>
      <c r="AO177" cm="1">
        <f t="array" ref="AO177">IF(OR(U177={"NS","NA"},$Q177={"NS","NA"}),0,IF(U177&lt;=$Q177,0,1))</f>
        <v>0</v>
      </c>
      <c r="AP177" cm="1">
        <f t="array" ref="AP177">IF(OR(V177={"NS","NA"},$Q177={"NS","NA"}),0,IF(V177&lt;=$Q177,0,1))</f>
        <v>0</v>
      </c>
      <c r="AQ177" cm="1">
        <f t="array" ref="AQ177">IF(OR(W177={"NS","NA"},$Q177={"NS","NA"}),0,IF(W177&lt;=$Q177,0,1))</f>
        <v>0</v>
      </c>
      <c r="AR177" cm="1">
        <f t="array" ref="AR177">IF(OR(X177={"NS","NA"},$Q177={"NS","NA"}),0,IF(X177&lt;=$Q177,0,1))</f>
        <v>0</v>
      </c>
      <c r="AS177" cm="1">
        <f t="array" ref="AS177">IF(OR(Y177={"NS","NA"},$Q177={"NS","NA"}),0,IF(Y177&lt;=$Q177,0,1))</f>
        <v>0</v>
      </c>
      <c r="AT177" cm="1">
        <f t="array" ref="AT177">IF(OR(Z177={"NS","NA"},$Q177={"NS","NA"}),0,IF(Z177&lt;=$Q177,0,1))</f>
        <v>0</v>
      </c>
      <c r="FO177"/>
      <c r="FP177"/>
      <c r="FQ177"/>
      <c r="FR177"/>
    </row>
    <row r="178" spans="1:174" ht="24" customHeight="1">
      <c r="A178" s="62"/>
      <c r="B178" s="8"/>
      <c r="C178" s="984"/>
      <c r="D178" s="983" t="s">
        <v>7585</v>
      </c>
      <c r="E178" s="669"/>
      <c r="F178" s="670"/>
      <c r="G178" s="752" t="s">
        <v>7586</v>
      </c>
      <c r="H178" s="669"/>
      <c r="I178" s="669"/>
      <c r="J178" s="669"/>
      <c r="K178" s="669"/>
      <c r="L178" s="670"/>
      <c r="M178" s="671"/>
      <c r="N178" s="653"/>
      <c r="O178" s="653"/>
      <c r="P178" s="748"/>
      <c r="Q178" s="112"/>
      <c r="R178" s="112"/>
      <c r="S178" s="112"/>
      <c r="T178" s="112"/>
      <c r="U178" s="112"/>
      <c r="V178" s="112"/>
      <c r="W178" s="112"/>
      <c r="X178" s="112"/>
      <c r="Y178" s="112"/>
      <c r="Z178" s="112"/>
      <c r="AA178" s="774"/>
      <c r="AB178" s="741"/>
      <c r="AC178" s="774"/>
      <c r="AD178" s="741"/>
      <c r="AG178">
        <f t="shared" si="0"/>
        <v>0</v>
      </c>
      <c r="AH178">
        <f t="shared" si="1"/>
        <v>0</v>
      </c>
      <c r="AI178" cm="1">
        <f t="array" ref="AI178">IF(OR(Q178={"NS","NA"},Y110={"NS","NA"}),0,IF(Q178&lt;=Y110,0,1))</f>
        <v>0</v>
      </c>
      <c r="AJ178" cm="1">
        <f t="array" ref="AJ178">IF(OR(Q178={"NS","NA"},AK178={"NS","NA"}),0,IF(Q178&lt;=AK178,0,1))</f>
        <v>0</v>
      </c>
      <c r="AK178">
        <f t="shared" si="2"/>
        <v>0</v>
      </c>
      <c r="AL178" cm="1">
        <f t="array" ref="AL178">IF(OR(R178={"NS","NA"},$Q178={"NS","NA"}),0,IF(R178&lt;=$Q178,0,1))</f>
        <v>0</v>
      </c>
      <c r="AM178" cm="1">
        <f t="array" ref="AM178">IF(OR(S178={"NS","NA"},$Q178={"NS","NA"}),0,IF(S178&lt;=$Q178,0,1))</f>
        <v>0</v>
      </c>
      <c r="AN178" cm="1">
        <f t="array" ref="AN178">IF(OR(T178={"NS","NA"},$Q178={"NS","NA"}),0,IF(T178&lt;=$Q178,0,1))</f>
        <v>0</v>
      </c>
      <c r="AO178" cm="1">
        <f t="array" ref="AO178">IF(OR(U178={"NS","NA"},$Q178={"NS","NA"}),0,IF(U178&lt;=$Q178,0,1))</f>
        <v>0</v>
      </c>
      <c r="AP178" cm="1">
        <f t="array" ref="AP178">IF(OR(V178={"NS","NA"},$Q178={"NS","NA"}),0,IF(V178&lt;=$Q178,0,1))</f>
        <v>0</v>
      </c>
      <c r="AQ178" cm="1">
        <f t="array" ref="AQ178">IF(OR(W178={"NS","NA"},$Q178={"NS","NA"}),0,IF(W178&lt;=$Q178,0,1))</f>
        <v>0</v>
      </c>
      <c r="AR178" cm="1">
        <f t="array" ref="AR178">IF(OR(X178={"NS","NA"},$Q178={"NS","NA"}),0,IF(X178&lt;=$Q178,0,1))</f>
        <v>0</v>
      </c>
      <c r="AS178" cm="1">
        <f t="array" ref="AS178">IF(OR(Y178={"NS","NA"},$Q178={"NS","NA"}),0,IF(Y178&lt;=$Q178,0,1))</f>
        <v>0</v>
      </c>
      <c r="AT178" cm="1">
        <f t="array" ref="AT178">IF(OR(Z178={"NS","NA"},$Q178={"NS","NA"}),0,IF(Z178&lt;=$Q178,0,1))</f>
        <v>0</v>
      </c>
      <c r="FO178"/>
      <c r="FP178"/>
      <c r="FQ178"/>
      <c r="FR178"/>
    </row>
    <row r="179" spans="1:174" ht="15" customHeight="1">
      <c r="A179" s="62"/>
      <c r="B179" s="8"/>
      <c r="C179" s="876"/>
      <c r="D179" s="983" t="s">
        <v>7588</v>
      </c>
      <c r="E179" s="669"/>
      <c r="F179" s="670"/>
      <c r="G179" s="752" t="s">
        <v>7623</v>
      </c>
      <c r="H179" s="669"/>
      <c r="I179" s="669"/>
      <c r="J179" s="669"/>
      <c r="K179" s="669"/>
      <c r="L179" s="670"/>
      <c r="M179" s="671"/>
      <c r="N179" s="653"/>
      <c r="O179" s="653"/>
      <c r="P179" s="748"/>
      <c r="Q179" s="112"/>
      <c r="R179" s="112"/>
      <c r="S179" s="112"/>
      <c r="T179" s="112"/>
      <c r="U179" s="112"/>
      <c r="V179" s="112"/>
      <c r="W179" s="112"/>
      <c r="X179" s="112"/>
      <c r="Y179" s="112"/>
      <c r="Z179" s="112"/>
      <c r="AA179" s="774"/>
      <c r="AB179" s="741"/>
      <c r="AC179" s="774"/>
      <c r="AD179" s="741"/>
      <c r="AG179">
        <f t="shared" si="0"/>
        <v>0</v>
      </c>
      <c r="AH179">
        <f t="shared" si="1"/>
        <v>0</v>
      </c>
      <c r="AI179" cm="1">
        <f t="array" ref="AI179">IF(OR(Q179={"NS","NA"},Y111={"NS","NA"}),0,IF(Q179&lt;=Y111,0,1))</f>
        <v>0</v>
      </c>
      <c r="AJ179" cm="1">
        <f t="array" ref="AJ179">IF(OR(Q179={"NS","NA"},AK179={"NS","NA"}),0,IF(Q179&lt;=AK179,0,1))</f>
        <v>0</v>
      </c>
      <c r="AK179">
        <f t="shared" si="2"/>
        <v>0</v>
      </c>
      <c r="AL179" cm="1">
        <f t="array" ref="AL179">IF(OR(R179={"NS","NA"},$Q179={"NS","NA"}),0,IF(R179&lt;=$Q179,0,1))</f>
        <v>0</v>
      </c>
      <c r="AM179" cm="1">
        <f t="array" ref="AM179">IF(OR(S179={"NS","NA"},$Q179={"NS","NA"}),0,IF(S179&lt;=$Q179,0,1))</f>
        <v>0</v>
      </c>
      <c r="AN179" cm="1">
        <f t="array" ref="AN179">IF(OR(T179={"NS","NA"},$Q179={"NS","NA"}),0,IF(T179&lt;=$Q179,0,1))</f>
        <v>0</v>
      </c>
      <c r="AO179" cm="1">
        <f t="array" ref="AO179">IF(OR(U179={"NS","NA"},$Q179={"NS","NA"}),0,IF(U179&lt;=$Q179,0,1))</f>
        <v>0</v>
      </c>
      <c r="AP179" cm="1">
        <f t="array" ref="AP179">IF(OR(V179={"NS","NA"},$Q179={"NS","NA"}),0,IF(V179&lt;=$Q179,0,1))</f>
        <v>0</v>
      </c>
      <c r="AQ179" cm="1">
        <f t="array" ref="AQ179">IF(OR(W179={"NS","NA"},$Q179={"NS","NA"}),0,IF(W179&lt;=$Q179,0,1))</f>
        <v>0</v>
      </c>
      <c r="AR179" cm="1">
        <f t="array" ref="AR179">IF(OR(X179={"NS","NA"},$Q179={"NS","NA"}),0,IF(X179&lt;=$Q179,0,1))</f>
        <v>0</v>
      </c>
      <c r="AS179" cm="1">
        <f t="array" ref="AS179">IF(OR(Y179={"NS","NA"},$Q179={"NS","NA"}),0,IF(Y179&lt;=$Q179,0,1))</f>
        <v>0</v>
      </c>
      <c r="AT179" cm="1">
        <f t="array" ref="AT179">IF(OR(Z179={"NS","NA"},$Q179={"NS","NA"}),0,IF(Z179&lt;=$Q179,0,1))</f>
        <v>0</v>
      </c>
      <c r="FO179"/>
      <c r="FP179"/>
      <c r="FQ179"/>
      <c r="FR179"/>
    </row>
    <row r="180" spans="1:174" ht="15" customHeight="1">
      <c r="A180" s="62"/>
      <c r="B180" s="8"/>
      <c r="C180" s="863" t="s">
        <v>5044</v>
      </c>
      <c r="D180" s="669"/>
      <c r="E180" s="669"/>
      <c r="F180" s="670"/>
      <c r="G180" s="752" t="s">
        <v>422</v>
      </c>
      <c r="H180" s="669"/>
      <c r="I180" s="669"/>
      <c r="J180" s="669"/>
      <c r="K180" s="669"/>
      <c r="L180" s="670"/>
      <c r="M180" s="671"/>
      <c r="N180" s="653"/>
      <c r="O180" s="653"/>
      <c r="P180" s="748"/>
      <c r="Q180" s="112"/>
      <c r="R180" s="112"/>
      <c r="S180" s="112"/>
      <c r="T180" s="112"/>
      <c r="U180" s="112"/>
      <c r="V180" s="112"/>
      <c r="W180" s="112"/>
      <c r="X180" s="112"/>
      <c r="Y180" s="112"/>
      <c r="Z180" s="112"/>
      <c r="AA180" s="774"/>
      <c r="AB180" s="741"/>
      <c r="AC180" s="774"/>
      <c r="AD180" s="741"/>
      <c r="AG180">
        <f>IF(AND($C$31=1,Y112&gt;0,Y112&lt;&gt;"NS",Y112&lt;&gt;"NA"),IF(OR(AND(M180=1,COUNTA(Q180:AD180)=12),AND(M180&gt;1,COUNTA(AA180:AD180)=2)),0,1),0)</f>
        <v>0</v>
      </c>
      <c r="AH180">
        <f>IF(OR($C$31&lt;&gt;1,$Y112=0,$Y112="NS",$Y112="NA"),IF(COUNTA(M180:AD180)=0,0,1),IF(M180&gt;1,IF(COUNTA(Q180:Z180)=0,0,1),0))</f>
        <v>0</v>
      </c>
      <c r="AI180" cm="1">
        <f t="array" ref="AI180">IF(OR(Q180={"NS","NA"},Y112={"NS","NA"}),0,IF(Q180&lt;=Y112,0,1))</f>
        <v>0</v>
      </c>
      <c r="AJ180" cm="1">
        <f t="array" ref="AJ180">IF(OR(Q180={"NS","NA"},AK180={"NS","NA"}),0,IF(Q180&lt;=AK180,0,1))</f>
        <v>0</v>
      </c>
      <c r="AK180">
        <f t="shared" si="2"/>
        <v>0</v>
      </c>
      <c r="AL180" cm="1">
        <f t="array" ref="AL180">IF(OR(R180={"NS","NA"},$Q180={"NS","NA"}),0,IF(R180&lt;=$Q180,0,1))</f>
        <v>0</v>
      </c>
      <c r="AM180" cm="1">
        <f t="array" ref="AM180">IF(OR(S180={"NS","NA"},$Q180={"NS","NA"}),0,IF(S180&lt;=$Q180,0,1))</f>
        <v>0</v>
      </c>
      <c r="AN180" cm="1">
        <f t="array" ref="AN180">IF(OR(T180={"NS","NA"},$Q180={"NS","NA"}),0,IF(T180&lt;=$Q180,0,1))</f>
        <v>0</v>
      </c>
      <c r="AO180" cm="1">
        <f t="array" ref="AO180">IF(OR(U180={"NS","NA"},$Q180={"NS","NA"}),0,IF(U180&lt;=$Q180,0,1))</f>
        <v>0</v>
      </c>
      <c r="AP180" cm="1">
        <f t="array" ref="AP180">IF(OR(V180={"NS","NA"},$Q180={"NS","NA"}),0,IF(V180&lt;=$Q180,0,1))</f>
        <v>0</v>
      </c>
      <c r="AQ180" cm="1">
        <f t="array" ref="AQ180">IF(OR(W180={"NS","NA"},$Q180={"NS","NA"}),0,IF(W180&lt;=$Q180,0,1))</f>
        <v>0</v>
      </c>
      <c r="AR180" cm="1">
        <f t="array" ref="AR180">IF(OR(X180={"NS","NA"},$Q180={"NS","NA"}),0,IF(X180&lt;=$Q180,0,1))</f>
        <v>0</v>
      </c>
      <c r="AS180" cm="1">
        <f t="array" ref="AS180">IF(OR(Y180={"NS","NA"},$Q180={"NS","NA"}),0,IF(Y180&lt;=$Q180,0,1))</f>
        <v>0</v>
      </c>
      <c r="AT180" cm="1">
        <f t="array" ref="AT180">IF(OR(Z180={"NS","NA"},$Q180={"NS","NA"}),0,IF(Z180&lt;=$Q180,0,1))</f>
        <v>0</v>
      </c>
      <c r="FO180"/>
      <c r="FP180"/>
      <c r="FQ180"/>
      <c r="FR180"/>
    </row>
    <row r="181" spans="1:174" ht="15" customHeight="1">
      <c r="A181" s="5"/>
      <c r="B181" s="8"/>
      <c r="C181" s="8"/>
      <c r="D181" s="8"/>
      <c r="E181" s="8"/>
      <c r="F181" s="8"/>
      <c r="G181" s="8"/>
      <c r="H181" s="8"/>
      <c r="I181" s="8"/>
      <c r="J181" s="8"/>
      <c r="K181" s="8"/>
      <c r="L181" s="8"/>
      <c r="M181" s="8"/>
      <c r="N181" s="8"/>
      <c r="O181" s="8"/>
      <c r="P181" s="90" t="s">
        <v>5512</v>
      </c>
      <c r="Q181" s="80">
        <f>IF(AND(SUM(Q141:Q180)=0,COUNTIF(Q141:Q180,"NS")&gt;0),"NS",IF(AND(SUM(Q141:Q180)=0,COUNTIF(Q141:Q180,0)&gt;0),0,IF(AND(SUM(Q141:Q180)=0,COUNTIF(Q141:Q180,"NA")&gt;0),"NA",SUM(Q141:Q180))))</f>
        <v>0</v>
      </c>
      <c r="R181" s="80">
        <f t="shared" ref="R181:Y181" si="3">IF(AND(SUM(R141:R180)=0,COUNTIF(R141:R180,"NS")&gt;0),"NS",IF(AND(SUM(R141:R180)=0,COUNTIF(R141:R180,0)&gt;0),0,IF(AND(SUM(R141:R180)=0,COUNTIF(R141:R180,"NA")&gt;0),"NA",SUM(R141:R180))))</f>
        <v>0</v>
      </c>
      <c r="S181" s="80">
        <f t="shared" si="3"/>
        <v>0</v>
      </c>
      <c r="T181" s="80">
        <f t="shared" si="3"/>
        <v>0</v>
      </c>
      <c r="U181" s="80">
        <f t="shared" si="3"/>
        <v>0</v>
      </c>
      <c r="V181" s="80">
        <f t="shared" si="3"/>
        <v>0</v>
      </c>
      <c r="W181" s="80">
        <f t="shared" si="3"/>
        <v>0</v>
      </c>
      <c r="X181" s="80">
        <f t="shared" si="3"/>
        <v>0</v>
      </c>
      <c r="Y181" s="80">
        <f t="shared" si="3"/>
        <v>0</v>
      </c>
      <c r="Z181" s="80">
        <f>IF(AND(SUM(Z141:Z180)=0,COUNTIF(Z141:Z180,"NS")&gt;0),"NS",IF(AND(SUM(Z141:Z180)=0,COUNTIF(Z141:Z180,0)&gt;0),0,IF(AND(SUM(Z141:Z180)=0,COUNTIF(Z141:Z180,"NA")&gt;0),"NA",SUM(Z141:Z180))))</f>
        <v>0</v>
      </c>
      <c r="AA181" s="110"/>
      <c r="AB181" s="8"/>
      <c r="AC181" s="8"/>
      <c r="AD181" s="8"/>
      <c r="AG181" s="193">
        <f>SUM(AG141:AG180)</f>
        <v>0</v>
      </c>
      <c r="AH181" s="193">
        <f>SUM(AH141:AH180)</f>
        <v>0</v>
      </c>
      <c r="AI181" cm="1">
        <f t="array" ref="AI181">IF(OR(Q181={"NS","NA"},Y113={"NS","NA"}),0,IF(Q181&lt;=Y113,0,1))</f>
        <v>0</v>
      </c>
      <c r="AJ181" cm="1">
        <f t="array" ref="AJ181">IF(OR(Q181={"NS","NA"},AK181={"NS","NA"}),0,IF(Q181&lt;=AK181,0,1))</f>
        <v>0</v>
      </c>
      <c r="AK181">
        <f>IF(AND(SUM(R181:Z181)=0,COUNTIF(R181:Z181,"NS")&gt;0),"NS",IF(AND(SUM(R181:Z181)=0,COUNTIF(R181:Z181,0)&gt;0),0,IF(AND(SUM(R181:Z181)=0,COUNTIF(R181:Z181,"NA")&gt;0),"NA",SUM(R181:Z181))))</f>
        <v>0</v>
      </c>
      <c r="AL181" cm="1">
        <f t="array" ref="AL181">IF(OR(R181={"NS","NA"},$Q181={"NS","NA"}),0,IF(R181&lt;=$Q181,0,1))</f>
        <v>0</v>
      </c>
      <c r="AM181" cm="1">
        <f t="array" ref="AM181">IF(OR(S181={"NS","NA"},$Q181={"NS","NA"}),0,IF(S181&lt;=$Q181,0,1))</f>
        <v>0</v>
      </c>
      <c r="AN181" cm="1">
        <f t="array" ref="AN181">IF(OR(T181={"NS","NA"},$Q181={"NS","NA"}),0,IF(T181&lt;=$Q181,0,1))</f>
        <v>0</v>
      </c>
      <c r="AO181" cm="1">
        <f t="array" ref="AO181">IF(OR(U181={"NS","NA"},$Q181={"NS","NA"}),0,IF(U181&lt;=$Q181,0,1))</f>
        <v>0</v>
      </c>
      <c r="AP181" cm="1">
        <f t="array" ref="AP181">IF(OR(V181={"NS","NA"},$Q181={"NS","NA"}),0,IF(V181&lt;=$Q181,0,1))</f>
        <v>0</v>
      </c>
      <c r="AQ181" cm="1">
        <f t="array" ref="AQ181">IF(OR(W181={"NS","NA"},$Q181={"NS","NA"}),0,IF(W181&lt;=$Q181,0,1))</f>
        <v>0</v>
      </c>
      <c r="AR181" cm="1">
        <f t="array" ref="AR181">IF(OR(X181={"NS","NA"},$Q181={"NS","NA"}),0,IF(X181&lt;=$Q181,0,1))</f>
        <v>0</v>
      </c>
      <c r="AS181" cm="1">
        <f t="array" ref="AS181">IF(OR(Y181={"NS","NA"},$Q181={"NS","NA"}),0,IF(Y181&lt;=$Q181,0,1))</f>
        <v>0</v>
      </c>
      <c r="AT181" cm="1">
        <f t="array" ref="AT181">IF(OR(Z181={"NS","NA"},$Q181={"NS","NA"}),0,IF(Z181&lt;=$Q181,0,1))</f>
        <v>0</v>
      </c>
      <c r="FR181"/>
    </row>
    <row r="182" spans="1:174" ht="15" customHeight="1">
      <c r="A182" s="62"/>
      <c r="B182" s="8"/>
      <c r="C182" s="8"/>
      <c r="D182" s="8"/>
      <c r="E182" s="8"/>
      <c r="F182" s="8"/>
      <c r="G182" s="8"/>
      <c r="H182" s="8"/>
      <c r="I182" s="8"/>
      <c r="J182" s="8"/>
      <c r="K182" s="8"/>
      <c r="L182" s="8"/>
      <c r="M182" s="8"/>
      <c r="N182" s="8"/>
      <c r="O182" s="8"/>
      <c r="P182" s="406"/>
      <c r="Q182" s="107"/>
      <c r="R182" s="11"/>
      <c r="S182" s="11"/>
      <c r="T182" s="110"/>
      <c r="U182" s="110"/>
      <c r="V182" s="110"/>
      <c r="W182" s="110"/>
      <c r="X182" s="110"/>
      <c r="Y182" s="110"/>
      <c r="Z182" s="110"/>
      <c r="AA182" s="110"/>
      <c r="AB182" s="8"/>
      <c r="AC182" s="8"/>
      <c r="AD182" s="8"/>
      <c r="AG182" s="478"/>
      <c r="AH182" s="478"/>
      <c r="AI182" s="193">
        <f>SUM(AI141:AI181)</f>
        <v>0</v>
      </c>
      <c r="AJ182" s="193">
        <f>SUM(AJ141:AJ181)</f>
        <v>0</v>
      </c>
      <c r="AK182" s="478"/>
      <c r="AL182" s="478"/>
      <c r="AM182" s="478"/>
      <c r="AN182" s="478"/>
      <c r="AO182" s="478"/>
      <c r="AP182" s="478"/>
      <c r="AQ182" s="478"/>
      <c r="AR182" s="478"/>
      <c r="AT182" s="193">
        <f>SUM(AL141:AT181)</f>
        <v>0</v>
      </c>
      <c r="FO182"/>
      <c r="FP182"/>
    </row>
    <row r="183" spans="1:174" ht="15" customHeight="1">
      <c r="A183" s="62"/>
      <c r="C183" s="771" t="s">
        <v>7624</v>
      </c>
      <c r="D183" s="669"/>
      <c r="E183" s="669"/>
      <c r="F183" s="669"/>
      <c r="G183" s="669"/>
      <c r="H183" s="669"/>
      <c r="I183" s="669"/>
      <c r="J183" s="669"/>
      <c r="K183" s="669"/>
      <c r="L183" s="669"/>
      <c r="M183" s="669"/>
      <c r="N183" s="669"/>
      <c r="O183" s="669"/>
      <c r="P183" s="669"/>
      <c r="Q183" s="669"/>
      <c r="R183" s="669"/>
      <c r="S183" s="669"/>
      <c r="T183" s="669"/>
      <c r="U183" s="669"/>
      <c r="V183" s="669"/>
      <c r="W183" s="669"/>
      <c r="X183" s="669"/>
      <c r="Y183" s="669"/>
      <c r="Z183" s="669"/>
      <c r="AA183" s="669"/>
      <c r="AB183" s="669"/>
      <c r="AC183" s="669"/>
      <c r="AD183" s="670"/>
    </row>
    <row r="184" spans="1:174" ht="15" customHeight="1">
      <c r="A184" s="62"/>
      <c r="B184" s="8"/>
      <c r="C184" s="481" t="s">
        <v>5040</v>
      </c>
      <c r="D184" s="752" t="s">
        <v>5447</v>
      </c>
      <c r="E184" s="669"/>
      <c r="F184" s="669"/>
      <c r="G184" s="669"/>
      <c r="H184" s="669"/>
      <c r="I184" s="669"/>
      <c r="J184" s="669"/>
      <c r="K184" s="669"/>
      <c r="L184" s="669"/>
      <c r="M184" s="669"/>
      <c r="N184" s="669"/>
      <c r="O184" s="669"/>
      <c r="P184" s="669"/>
      <c r="Q184" s="669"/>
      <c r="R184" s="669"/>
      <c r="S184" s="669"/>
      <c r="T184" s="669"/>
      <c r="U184" s="669"/>
      <c r="V184" s="669"/>
      <c r="W184" s="669"/>
      <c r="X184" s="669"/>
      <c r="Y184" s="669"/>
      <c r="Z184" s="669"/>
      <c r="AA184" s="669"/>
      <c r="AB184" s="669"/>
      <c r="AC184" s="669"/>
      <c r="AD184" s="670"/>
    </row>
    <row r="185" spans="1:174" ht="15" customHeight="1">
      <c r="A185" s="62"/>
      <c r="B185" s="8"/>
      <c r="C185" s="71" t="s">
        <v>5042</v>
      </c>
      <c r="D185" s="752" t="s">
        <v>5443</v>
      </c>
      <c r="E185" s="669"/>
      <c r="F185" s="669"/>
      <c r="G185" s="669"/>
      <c r="H185" s="669"/>
      <c r="I185" s="669"/>
      <c r="J185" s="669"/>
      <c r="K185" s="669"/>
      <c r="L185" s="669"/>
      <c r="M185" s="669"/>
      <c r="N185" s="669"/>
      <c r="O185" s="669"/>
      <c r="P185" s="669"/>
      <c r="Q185" s="669"/>
      <c r="R185" s="669"/>
      <c r="S185" s="669"/>
      <c r="T185" s="669"/>
      <c r="U185" s="669"/>
      <c r="V185" s="669"/>
      <c r="W185" s="669"/>
      <c r="X185" s="669"/>
      <c r="Y185" s="669"/>
      <c r="Z185" s="669"/>
      <c r="AA185" s="669"/>
      <c r="AB185" s="669"/>
      <c r="AC185" s="669"/>
      <c r="AD185" s="670"/>
    </row>
    <row r="186" spans="1:174" ht="15" customHeight="1">
      <c r="A186" s="62"/>
      <c r="B186" s="8"/>
      <c r="C186" s="71" t="s">
        <v>5044</v>
      </c>
      <c r="D186" s="752" t="s">
        <v>7625</v>
      </c>
      <c r="E186" s="669"/>
      <c r="F186" s="669"/>
      <c r="G186" s="669"/>
      <c r="H186" s="669"/>
      <c r="I186" s="669"/>
      <c r="J186" s="669"/>
      <c r="K186" s="669"/>
      <c r="L186" s="669"/>
      <c r="M186" s="669"/>
      <c r="N186" s="669"/>
      <c r="O186" s="669"/>
      <c r="P186" s="669"/>
      <c r="Q186" s="669"/>
      <c r="R186" s="669"/>
      <c r="S186" s="669"/>
      <c r="T186" s="669"/>
      <c r="U186" s="669"/>
      <c r="V186" s="669"/>
      <c r="W186" s="669"/>
      <c r="X186" s="669"/>
      <c r="Y186" s="669"/>
      <c r="Z186" s="669"/>
      <c r="AA186" s="669"/>
      <c r="AB186" s="669"/>
      <c r="AC186" s="669"/>
      <c r="AD186" s="670"/>
    </row>
    <row r="187" spans="1:174" ht="15" customHeight="1">
      <c r="A187" s="62"/>
      <c r="B187" s="8"/>
      <c r="C187" s="71" t="s">
        <v>5046</v>
      </c>
      <c r="D187" s="752" t="s">
        <v>7626</v>
      </c>
      <c r="E187" s="669"/>
      <c r="F187" s="669"/>
      <c r="G187" s="669"/>
      <c r="H187" s="669"/>
      <c r="I187" s="669"/>
      <c r="J187" s="669"/>
      <c r="K187" s="669"/>
      <c r="L187" s="669"/>
      <c r="M187" s="669"/>
      <c r="N187" s="669"/>
      <c r="O187" s="669"/>
      <c r="P187" s="669"/>
      <c r="Q187" s="669"/>
      <c r="R187" s="669"/>
      <c r="S187" s="669"/>
      <c r="T187" s="669"/>
      <c r="U187" s="669"/>
      <c r="V187" s="669"/>
      <c r="W187" s="669"/>
      <c r="X187" s="669"/>
      <c r="Y187" s="669"/>
      <c r="Z187" s="669"/>
      <c r="AA187" s="669"/>
      <c r="AB187" s="669"/>
      <c r="AC187" s="669"/>
      <c r="AD187" s="670"/>
    </row>
    <row r="188" spans="1:174" ht="15" customHeight="1">
      <c r="A188" s="62"/>
      <c r="B188" s="8"/>
      <c r="C188" s="71" t="s">
        <v>5048</v>
      </c>
      <c r="D188" s="752" t="s">
        <v>7627</v>
      </c>
      <c r="E188" s="669"/>
      <c r="F188" s="669"/>
      <c r="G188" s="669"/>
      <c r="H188" s="669"/>
      <c r="I188" s="669"/>
      <c r="J188" s="669"/>
      <c r="K188" s="669"/>
      <c r="L188" s="669"/>
      <c r="M188" s="669"/>
      <c r="N188" s="669"/>
      <c r="O188" s="669"/>
      <c r="P188" s="669"/>
      <c r="Q188" s="669"/>
      <c r="R188" s="669"/>
      <c r="S188" s="669"/>
      <c r="T188" s="669"/>
      <c r="U188" s="669"/>
      <c r="V188" s="669"/>
      <c r="W188" s="669"/>
      <c r="X188" s="669"/>
      <c r="Y188" s="669"/>
      <c r="Z188" s="669"/>
      <c r="AA188" s="669"/>
      <c r="AB188" s="669"/>
      <c r="AC188" s="669"/>
      <c r="AD188" s="670"/>
    </row>
    <row r="189" spans="1:174" ht="15" customHeight="1">
      <c r="A189" s="62"/>
      <c r="B189" s="8"/>
      <c r="C189" s="71" t="s">
        <v>5050</v>
      </c>
      <c r="D189" s="752" t="s">
        <v>5444</v>
      </c>
      <c r="E189" s="669"/>
      <c r="F189" s="669"/>
      <c r="G189" s="669"/>
      <c r="H189" s="669"/>
      <c r="I189" s="669"/>
      <c r="J189" s="669"/>
      <c r="K189" s="669"/>
      <c r="L189" s="669"/>
      <c r="M189" s="669"/>
      <c r="N189" s="669"/>
      <c r="O189" s="669"/>
      <c r="P189" s="669"/>
      <c r="Q189" s="669"/>
      <c r="R189" s="669"/>
      <c r="S189" s="669"/>
      <c r="T189" s="669"/>
      <c r="U189" s="669"/>
      <c r="V189" s="669"/>
      <c r="W189" s="669"/>
      <c r="X189" s="669"/>
      <c r="Y189" s="669"/>
      <c r="Z189" s="669"/>
      <c r="AA189" s="669"/>
      <c r="AB189" s="669"/>
      <c r="AC189" s="669"/>
      <c r="AD189" s="670"/>
    </row>
    <row r="190" spans="1:174" ht="15" customHeight="1">
      <c r="A190" s="62"/>
      <c r="B190" s="8"/>
      <c r="C190" s="71" t="s">
        <v>5052</v>
      </c>
      <c r="D190" s="752" t="s">
        <v>5448</v>
      </c>
      <c r="E190" s="669"/>
      <c r="F190" s="669"/>
      <c r="G190" s="669"/>
      <c r="H190" s="669"/>
      <c r="I190" s="669"/>
      <c r="J190" s="669"/>
      <c r="K190" s="669"/>
      <c r="L190" s="669"/>
      <c r="M190" s="669"/>
      <c r="N190" s="669"/>
      <c r="O190" s="669"/>
      <c r="P190" s="669"/>
      <c r="Q190" s="669"/>
      <c r="R190" s="669"/>
      <c r="S190" s="669"/>
      <c r="T190" s="669"/>
      <c r="U190" s="669"/>
      <c r="V190" s="669"/>
      <c r="W190" s="669"/>
      <c r="X190" s="669"/>
      <c r="Y190" s="669"/>
      <c r="Z190" s="669"/>
      <c r="AA190" s="669"/>
      <c r="AB190" s="669"/>
      <c r="AC190" s="669"/>
      <c r="AD190" s="670"/>
    </row>
    <row r="191" spans="1:174" ht="15" customHeight="1">
      <c r="A191" s="62"/>
      <c r="B191" s="8"/>
      <c r="C191" s="71" t="s">
        <v>5054</v>
      </c>
      <c r="D191" s="752" t="s">
        <v>7628</v>
      </c>
      <c r="E191" s="669"/>
      <c r="F191" s="669"/>
      <c r="G191" s="669"/>
      <c r="H191" s="669"/>
      <c r="I191" s="669"/>
      <c r="J191" s="669"/>
      <c r="K191" s="669"/>
      <c r="L191" s="669"/>
      <c r="M191" s="669"/>
      <c r="N191" s="669"/>
      <c r="O191" s="669"/>
      <c r="P191" s="669"/>
      <c r="Q191" s="669"/>
      <c r="R191" s="669"/>
      <c r="S191" s="669"/>
      <c r="T191" s="669"/>
      <c r="U191" s="669"/>
      <c r="V191" s="669"/>
      <c r="W191" s="669"/>
      <c r="X191" s="669"/>
      <c r="Y191" s="669"/>
      <c r="Z191" s="669"/>
      <c r="AA191" s="669"/>
      <c r="AB191" s="669"/>
      <c r="AC191" s="669"/>
      <c r="AD191" s="670"/>
    </row>
    <row r="192" spans="1:174" ht="15" customHeight="1">
      <c r="A192" s="62"/>
      <c r="B192" s="8"/>
      <c r="C192" s="415" t="s">
        <v>5056</v>
      </c>
      <c r="D192" s="752" t="s">
        <v>422</v>
      </c>
      <c r="E192" s="669"/>
      <c r="F192" s="669"/>
      <c r="G192" s="669"/>
      <c r="H192" s="669"/>
      <c r="I192" s="669"/>
      <c r="J192" s="669"/>
      <c r="K192" s="669"/>
      <c r="L192" s="669"/>
      <c r="M192" s="669"/>
      <c r="N192" s="669"/>
      <c r="O192" s="669"/>
      <c r="P192" s="669"/>
      <c r="Q192" s="669"/>
      <c r="R192" s="669"/>
      <c r="S192" s="669"/>
      <c r="T192" s="669"/>
      <c r="U192" s="669"/>
      <c r="V192" s="669"/>
      <c r="W192" s="669"/>
      <c r="X192" s="669"/>
      <c r="Y192" s="669"/>
      <c r="Z192" s="669"/>
      <c r="AA192" s="669"/>
      <c r="AB192" s="669"/>
      <c r="AC192" s="669"/>
      <c r="AD192" s="670"/>
    </row>
    <row r="193" spans="1:39" ht="15" customHeight="1">
      <c r="A193" s="5"/>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9" ht="24" customHeight="1">
      <c r="A194" s="5"/>
      <c r="B194" s="8"/>
      <c r="C194" s="758" t="s">
        <v>5120</v>
      </c>
      <c r="D194" s="736"/>
      <c r="E194" s="736"/>
      <c r="F194" s="736"/>
      <c r="G194" s="736"/>
      <c r="H194" s="736"/>
      <c r="I194" s="736"/>
      <c r="J194" s="736"/>
      <c r="K194" s="736"/>
      <c r="L194" s="736"/>
      <c r="M194" s="736"/>
      <c r="N194" s="736"/>
      <c r="O194" s="736"/>
      <c r="P194" s="736"/>
      <c r="Q194" s="736"/>
      <c r="R194" s="736"/>
      <c r="S194" s="736"/>
      <c r="T194" s="736"/>
      <c r="U194" s="736"/>
      <c r="V194" s="736"/>
      <c r="W194" s="736"/>
      <c r="X194" s="736"/>
      <c r="Y194" s="736"/>
      <c r="Z194" s="736"/>
      <c r="AA194" s="736"/>
      <c r="AB194" s="736"/>
      <c r="AC194" s="736"/>
      <c r="AD194" s="736"/>
    </row>
    <row r="195" spans="1:39" ht="60" customHeight="1">
      <c r="A195" s="5"/>
      <c r="B195" s="8"/>
      <c r="C195" s="747"/>
      <c r="D195" s="653"/>
      <c r="E195" s="653"/>
      <c r="F195" s="653"/>
      <c r="G195" s="653"/>
      <c r="H195" s="653"/>
      <c r="I195" s="653"/>
      <c r="J195" s="653"/>
      <c r="K195" s="653"/>
      <c r="L195" s="653"/>
      <c r="M195" s="653"/>
      <c r="N195" s="653"/>
      <c r="O195" s="653"/>
      <c r="P195" s="653"/>
      <c r="Q195" s="653"/>
      <c r="R195" s="653"/>
      <c r="S195" s="653"/>
      <c r="T195" s="653"/>
      <c r="U195" s="653"/>
      <c r="V195" s="653"/>
      <c r="W195" s="653"/>
      <c r="X195" s="653"/>
      <c r="Y195" s="653"/>
      <c r="Z195" s="653"/>
      <c r="AA195" s="653"/>
      <c r="AB195" s="653"/>
      <c r="AC195" s="653"/>
      <c r="AD195" s="748"/>
    </row>
    <row r="196" spans="1:39" ht="15" customHeight="1">
      <c r="A196" s="5"/>
      <c r="B196" s="946" t="str">
        <f>IF(AG181=0,"","Favor de ingresar toda la información requerida en la pregunta")</f>
        <v/>
      </c>
      <c r="C196" s="946"/>
      <c r="D196" s="946"/>
      <c r="E196" s="946"/>
      <c r="F196" s="946"/>
      <c r="G196" s="946"/>
      <c r="H196" s="946"/>
      <c r="I196" s="946"/>
      <c r="J196" s="946"/>
      <c r="K196" s="946"/>
      <c r="L196" s="946"/>
      <c r="M196" s="946"/>
      <c r="N196" s="946"/>
      <c r="O196" s="946"/>
      <c r="P196" s="946"/>
      <c r="Q196" s="946"/>
      <c r="R196" s="946"/>
      <c r="S196" s="946"/>
      <c r="T196" s="946"/>
      <c r="U196" s="946"/>
      <c r="V196" s="946"/>
      <c r="W196" s="946"/>
      <c r="X196" s="946"/>
      <c r="Y196" s="946"/>
      <c r="Z196" s="946"/>
      <c r="AA196" s="946"/>
      <c r="AB196" s="946"/>
      <c r="AC196" s="946"/>
      <c r="AD196" s="946"/>
      <c r="AE196" s="946"/>
    </row>
    <row r="197" spans="1:39" ht="15" customHeight="1">
      <c r="A197" s="5"/>
      <c r="B197" s="1001" t="str">
        <f>IF($C$31&lt;&gt;1,"",IF(COUNTIF(Q141:AD180,"NS")&lt;&gt;0,"Alerta: debido a que cuenta con registros NS, debe proporcionar una justificación en el area de comentarios al final de la pregunta",""))</f>
        <v/>
      </c>
      <c r="C197" s="1001"/>
      <c r="D197" s="1001"/>
      <c r="E197" s="1001"/>
      <c r="F197" s="1001"/>
      <c r="G197" s="1001"/>
      <c r="H197" s="1001"/>
      <c r="I197" s="1001"/>
      <c r="J197" s="1001"/>
      <c r="K197" s="1001"/>
      <c r="L197" s="1001"/>
      <c r="M197" s="1001"/>
      <c r="N197" s="1001"/>
      <c r="O197" s="1001"/>
      <c r="P197" s="1001"/>
      <c r="Q197" s="1001"/>
      <c r="R197" s="1001"/>
      <c r="S197" s="1001"/>
      <c r="T197" s="1001"/>
      <c r="U197" s="1001"/>
      <c r="V197" s="1001"/>
      <c r="W197" s="1001"/>
      <c r="X197" s="1001"/>
      <c r="Y197" s="1001"/>
      <c r="Z197" s="1001"/>
      <c r="AA197" s="1001"/>
      <c r="AB197" s="1001"/>
      <c r="AC197" s="1001"/>
      <c r="AD197" s="1001"/>
      <c r="AE197" s="1001"/>
    </row>
    <row r="198" spans="1:39" ht="15" customHeight="1">
      <c r="A198" s="5"/>
      <c r="B198" s="880" t="str">
        <f>IF(AH181&gt;0,"Revise la información capturada, ya que tiene datos ingresados en celdas que están sombreadas","")</f>
        <v/>
      </c>
      <c r="C198" s="880"/>
      <c r="D198" s="880"/>
      <c r="E198" s="880"/>
      <c r="F198" s="880"/>
      <c r="G198" s="880"/>
      <c r="H198" s="880"/>
      <c r="I198" s="880"/>
      <c r="J198" s="880"/>
      <c r="K198" s="880"/>
      <c r="L198" s="880"/>
      <c r="M198" s="880"/>
      <c r="N198" s="880"/>
      <c r="O198" s="880"/>
      <c r="P198" s="880"/>
      <c r="Q198" s="880"/>
      <c r="R198" s="880"/>
      <c r="S198" s="880"/>
      <c r="T198" s="880"/>
      <c r="U198" s="880"/>
      <c r="V198" s="880"/>
      <c r="W198" s="880"/>
      <c r="X198" s="880"/>
      <c r="Y198" s="880"/>
      <c r="Z198" s="880"/>
      <c r="AA198" s="880"/>
      <c r="AB198" s="880"/>
      <c r="AC198" s="880"/>
      <c r="AD198" s="880"/>
      <c r="AE198" s="880"/>
    </row>
    <row r="199" spans="1:39" ht="15" customHeight="1">
      <c r="A199" s="5"/>
      <c r="B199" s="753" t="str">
        <f>IF($C$31&lt;&gt;1,"",IF(AI182&gt;0,"Favor de revisar la instrucción 3, debido a que no se cumplen con los criterios mencionados",""))</f>
        <v/>
      </c>
      <c r="C199" s="753"/>
      <c r="D199" s="753"/>
      <c r="E199" s="753"/>
      <c r="F199" s="753"/>
      <c r="G199" s="753"/>
      <c r="H199" s="753"/>
      <c r="I199" s="753"/>
      <c r="J199" s="753"/>
      <c r="K199" s="753"/>
      <c r="L199" s="753"/>
      <c r="M199" s="753"/>
      <c r="N199" s="753"/>
      <c r="O199" s="753"/>
      <c r="P199" s="753"/>
      <c r="Q199" s="753"/>
      <c r="R199" s="753"/>
      <c r="S199" s="753"/>
      <c r="T199" s="753"/>
      <c r="U199" s="753"/>
      <c r="V199" s="753"/>
      <c r="W199" s="753"/>
      <c r="X199" s="753"/>
      <c r="Y199" s="753"/>
      <c r="Z199" s="753"/>
      <c r="AA199" s="753"/>
      <c r="AB199" s="753"/>
      <c r="AC199" s="753"/>
      <c r="AD199" s="753"/>
      <c r="AE199" s="753"/>
    </row>
    <row r="200" spans="1:39" ht="15" customHeight="1">
      <c r="A200" s="5"/>
      <c r="B200" s="753" t="str">
        <f>IF($C$31&lt;&gt;1,"",IF(AJ182&gt;0,"Favor de revisar la instrucción 4, debido a que no se cumplen con los criterios mencionados",""))</f>
        <v/>
      </c>
      <c r="C200" s="753"/>
      <c r="D200" s="753"/>
      <c r="E200" s="753"/>
      <c r="F200" s="753"/>
      <c r="G200" s="753"/>
      <c r="H200" s="753"/>
      <c r="I200" s="753"/>
      <c r="J200" s="753"/>
      <c r="K200" s="753"/>
      <c r="L200" s="753"/>
      <c r="M200" s="753"/>
      <c r="N200" s="753"/>
      <c r="O200" s="753"/>
      <c r="P200" s="753"/>
      <c r="Q200" s="753"/>
      <c r="R200" s="753"/>
      <c r="S200" s="753"/>
      <c r="T200" s="753"/>
      <c r="U200" s="753"/>
      <c r="V200" s="753"/>
      <c r="W200" s="753"/>
      <c r="X200" s="753"/>
      <c r="Y200" s="753"/>
      <c r="Z200" s="753"/>
      <c r="AA200" s="753"/>
      <c r="AB200" s="753"/>
      <c r="AC200" s="753"/>
      <c r="AD200" s="753"/>
      <c r="AE200" s="753"/>
    </row>
    <row r="201" spans="1:39" ht="15" customHeight="1">
      <c r="A201" s="5"/>
      <c r="B201" s="749" t="str">
        <f>IF($C$31&lt;&gt;1,"",IF(AT182&gt;0,"Alerta: debe de proporcionar una justificación de acuerdo a lo establecido en la instrucción 5",""))</f>
        <v/>
      </c>
      <c r="C201" s="749"/>
      <c r="D201" s="749"/>
      <c r="E201" s="749"/>
      <c r="F201" s="749"/>
      <c r="G201" s="749"/>
      <c r="H201" s="749"/>
      <c r="I201" s="749"/>
      <c r="J201" s="749"/>
      <c r="K201" s="749"/>
      <c r="L201" s="749"/>
      <c r="M201" s="749"/>
      <c r="N201" s="749"/>
      <c r="O201" s="749"/>
      <c r="P201" s="749"/>
      <c r="Q201" s="749"/>
      <c r="R201" s="749"/>
      <c r="S201" s="749"/>
      <c r="T201" s="749"/>
      <c r="U201" s="749"/>
      <c r="V201" s="749"/>
      <c r="W201" s="749"/>
      <c r="X201" s="749"/>
      <c r="Y201" s="749"/>
      <c r="Z201" s="749"/>
      <c r="AA201" s="749"/>
      <c r="AB201" s="749"/>
      <c r="AC201" s="749"/>
      <c r="AD201" s="749"/>
      <c r="AE201" s="749"/>
    </row>
    <row r="202" spans="1:39" ht="24" customHeight="1">
      <c r="A202" s="61" t="s">
        <v>7629</v>
      </c>
      <c r="B202" s="755" t="s">
        <v>7630</v>
      </c>
      <c r="C202" s="736"/>
      <c r="D202" s="736"/>
      <c r="E202" s="736"/>
      <c r="F202" s="736"/>
      <c r="G202" s="736"/>
      <c r="H202" s="736"/>
      <c r="I202" s="736"/>
      <c r="J202" s="736"/>
      <c r="K202" s="736"/>
      <c r="L202" s="736"/>
      <c r="M202" s="736"/>
      <c r="N202" s="736"/>
      <c r="O202" s="736"/>
      <c r="P202" s="736"/>
      <c r="Q202" s="736"/>
      <c r="R202" s="736"/>
      <c r="S202" s="736"/>
      <c r="T202" s="736"/>
      <c r="U202" s="736"/>
      <c r="V202" s="736"/>
      <c r="W202" s="736"/>
      <c r="X202" s="736"/>
      <c r="Y202" s="736"/>
      <c r="Z202" s="736"/>
      <c r="AA202" s="736"/>
      <c r="AB202" s="736"/>
      <c r="AC202" s="736"/>
      <c r="AD202" s="736"/>
    </row>
    <row r="203" spans="1:39" ht="24" customHeight="1">
      <c r="A203" s="5"/>
      <c r="B203" s="6"/>
      <c r="C203" s="756" t="s">
        <v>7631</v>
      </c>
      <c r="D203" s="736"/>
      <c r="E203" s="736"/>
      <c r="F203" s="736"/>
      <c r="G203" s="736"/>
      <c r="H203" s="736"/>
      <c r="I203" s="736"/>
      <c r="J203" s="736"/>
      <c r="K203" s="736"/>
      <c r="L203" s="736"/>
      <c r="M203" s="736"/>
      <c r="N203" s="736"/>
      <c r="O203" s="736"/>
      <c r="P203" s="736"/>
      <c r="Q203" s="736"/>
      <c r="R203" s="736"/>
      <c r="S203" s="736"/>
      <c r="T203" s="736"/>
      <c r="U203" s="736"/>
      <c r="V203" s="736"/>
      <c r="W203" s="736"/>
      <c r="X203" s="736"/>
      <c r="Y203" s="736"/>
      <c r="Z203" s="736"/>
      <c r="AA203" s="736"/>
      <c r="AB203" s="736"/>
      <c r="AC203" s="736"/>
      <c r="AD203" s="736"/>
    </row>
    <row r="204" spans="1:39" ht="15" customHeight="1">
      <c r="A204" s="5"/>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row>
    <row r="205" spans="1:39" ht="24" customHeight="1">
      <c r="A205" s="5"/>
      <c r="B205" s="6"/>
      <c r="C205" s="879" t="s">
        <v>7496</v>
      </c>
      <c r="D205" s="771" t="s">
        <v>7497</v>
      </c>
      <c r="E205" s="773"/>
      <c r="F205" s="769"/>
      <c r="G205" s="771" t="s">
        <v>7498</v>
      </c>
      <c r="H205" s="773"/>
      <c r="I205" s="773"/>
      <c r="J205" s="773"/>
      <c r="K205" s="773"/>
      <c r="L205" s="773"/>
      <c r="M205" s="773"/>
      <c r="N205" s="773"/>
      <c r="O205" s="773"/>
      <c r="P205" s="769"/>
      <c r="Q205" s="643" t="s">
        <v>7632</v>
      </c>
      <c r="R205" s="669"/>
      <c r="S205" s="669"/>
      <c r="T205" s="669"/>
      <c r="U205" s="669"/>
      <c r="V205" s="669"/>
      <c r="W205" s="669"/>
      <c r="X205" s="669"/>
      <c r="Y205" s="669"/>
      <c r="Z205" s="669"/>
      <c r="AA205" s="669"/>
      <c r="AB205" s="669"/>
      <c r="AC205" s="669"/>
      <c r="AD205" s="670"/>
    </row>
    <row r="206" spans="1:39" s="478" customFormat="1" ht="108" customHeight="1">
      <c r="A206" s="5"/>
      <c r="B206" s="6"/>
      <c r="C206" s="876"/>
      <c r="D206" s="770"/>
      <c r="E206" s="732"/>
      <c r="F206" s="733"/>
      <c r="G206" s="770"/>
      <c r="H206" s="732"/>
      <c r="I206" s="732"/>
      <c r="J206" s="732"/>
      <c r="K206" s="732"/>
      <c r="L206" s="732"/>
      <c r="M206" s="732"/>
      <c r="N206" s="732"/>
      <c r="O206" s="732"/>
      <c r="P206" s="733"/>
      <c r="Q206" s="643" t="s">
        <v>5560</v>
      </c>
      <c r="R206" s="670"/>
      <c r="S206" s="759" t="s">
        <v>7633</v>
      </c>
      <c r="T206" s="670"/>
      <c r="U206" s="759" t="s">
        <v>7634</v>
      </c>
      <c r="V206" s="670"/>
      <c r="W206" s="759" t="s">
        <v>7635</v>
      </c>
      <c r="X206" s="670"/>
      <c r="Y206" s="759" t="s">
        <v>7636</v>
      </c>
      <c r="Z206" s="670"/>
      <c r="AA206" s="759" t="s">
        <v>7637</v>
      </c>
      <c r="AB206" s="670"/>
      <c r="AC206" s="759" t="s">
        <v>422</v>
      </c>
      <c r="AD206" s="670"/>
      <c r="AE206" s="4"/>
      <c r="AG206" t="s">
        <v>5110</v>
      </c>
      <c r="AH206" t="s">
        <v>5905</v>
      </c>
      <c r="AI206" t="s">
        <v>7638</v>
      </c>
      <c r="AJ206" s="383" t="s">
        <v>5572</v>
      </c>
      <c r="AK206" s="383" t="s">
        <v>5573</v>
      </c>
      <c r="AL206" s="383" t="s">
        <v>5574</v>
      </c>
      <c r="AM206" s="383" t="s">
        <v>5575</v>
      </c>
    </row>
    <row r="207" spans="1:39" s="478" customFormat="1" ht="15" customHeight="1">
      <c r="A207" s="5"/>
      <c r="B207" s="6"/>
      <c r="C207" s="1031" t="s">
        <v>7499</v>
      </c>
      <c r="D207" s="1038" t="s">
        <v>6631</v>
      </c>
      <c r="E207" s="732"/>
      <c r="F207" s="733"/>
      <c r="G207" s="752" t="s">
        <v>7500</v>
      </c>
      <c r="H207" s="669"/>
      <c r="I207" s="669"/>
      <c r="J207" s="669"/>
      <c r="K207" s="669"/>
      <c r="L207" s="669"/>
      <c r="M207" s="669"/>
      <c r="N207" s="669"/>
      <c r="O207" s="669"/>
      <c r="P207" s="670"/>
      <c r="Q207" s="1033" t="str">
        <f>IF(AI207="","",AI207)</f>
        <v/>
      </c>
      <c r="R207" s="1034"/>
      <c r="S207" s="1029"/>
      <c r="T207" s="744"/>
      <c r="U207" s="1029"/>
      <c r="V207" s="744"/>
      <c r="W207" s="1029"/>
      <c r="X207" s="744"/>
      <c r="Y207" s="1029"/>
      <c r="Z207" s="744"/>
      <c r="AA207" s="1029"/>
      <c r="AB207" s="744"/>
      <c r="AC207" s="1029"/>
      <c r="AD207" s="744"/>
      <c r="AE207" s="4"/>
      <c r="AG207">
        <f>IF(AND($C$31=1,Y73&gt;0,Y73&lt;&gt;"NS",Y73&lt;&gt;"NA"),IF(COUNTBLANK(Q207:AD207)=7,0,1),0)</f>
        <v>0</v>
      </c>
      <c r="AH207">
        <f>IF(OR($C$31&lt;&gt;1,$Y73=0,$Y73="NS",$Y73="NA"),IF(COUNTBLANK(Q207:AD207)=14,0,1),0)</f>
        <v>0</v>
      </c>
      <c r="AI207" t="str">
        <f>IF(OR($C$31&lt;&gt;1,$Y73=0,$Y73="NS",$Y73="NA"),"",Y73)</f>
        <v/>
      </c>
      <c r="AJ207" s="386" t="str">
        <f>Q207</f>
        <v/>
      </c>
      <c r="AK207" s="315">
        <f>COUNTIF(S207:AD207,"NS")</f>
        <v>0</v>
      </c>
      <c r="AL207" s="386">
        <f>SUM(S207:AD207)</f>
        <v>0</v>
      </c>
      <c r="AM207" s="315">
        <f>IF(AJ207="",0,IF(OR(AND(AJ207=0, AK207&gt;0),AND(AJ207="NS", AL207&gt;0), AND(AJ207="NS", AK207=0, AL207=0)), 1, IF(OR(AND(AJ207&gt;0, AK207&gt;1,AJ207&gt;AL207), AND(AJ207="NS", AK207=2), AND(AJ207="NS", AL207=0, AK207&gt;0), AJ207=AL207), 0, 1)))</f>
        <v>0</v>
      </c>
    </row>
    <row r="208" spans="1:39" s="478" customFormat="1" ht="15" customHeight="1">
      <c r="A208" s="5"/>
      <c r="B208" s="6"/>
      <c r="C208" s="984"/>
      <c r="D208" s="983" t="s">
        <v>6634</v>
      </c>
      <c r="E208" s="669"/>
      <c r="F208" s="670"/>
      <c r="G208" s="752" t="s">
        <v>7501</v>
      </c>
      <c r="H208" s="669"/>
      <c r="I208" s="669"/>
      <c r="J208" s="669"/>
      <c r="K208" s="669"/>
      <c r="L208" s="669"/>
      <c r="M208" s="669"/>
      <c r="N208" s="669"/>
      <c r="O208" s="669"/>
      <c r="P208" s="670"/>
      <c r="Q208" s="1033" t="str">
        <f t="shared" ref="Q208:Q245" si="4">IF(AI208="","",AI208)</f>
        <v/>
      </c>
      <c r="R208" s="1034"/>
      <c r="S208" s="1029"/>
      <c r="T208" s="744"/>
      <c r="U208" s="1029"/>
      <c r="V208" s="744"/>
      <c r="W208" s="1029"/>
      <c r="X208" s="744"/>
      <c r="Y208" s="1029"/>
      <c r="Z208" s="744"/>
      <c r="AA208" s="1029"/>
      <c r="AB208" s="744"/>
      <c r="AC208" s="1029"/>
      <c r="AD208" s="744"/>
      <c r="AE208" s="4"/>
      <c r="AG208">
        <f t="shared" ref="AG208:AG245" si="5">IF(AND($C$31=1,Y74&gt;0,Y74&lt;&gt;"NS",Y74&lt;&gt;"NA"),IF(COUNTBLANK(Q208:AD208)=7,0,1),0)</f>
        <v>0</v>
      </c>
      <c r="AH208">
        <f t="shared" ref="AH208:AH245" si="6">IF(OR($C$31&lt;&gt;1,$Y74=0,$Y74="NS",$Y74="NA"),IF(COUNTBLANK(Q208:AD208)=14,0,1),0)</f>
        <v>0</v>
      </c>
      <c r="AI208" t="str">
        <f t="shared" ref="AI208:AI245" si="7">IF(OR($C$31&lt;&gt;1,$Y74=0,$Y74="NS",$Y74="NA"),"",Y74)</f>
        <v/>
      </c>
      <c r="AJ208" s="315" t="str">
        <f t="shared" ref="AJ208:AJ245" si="8">Q208</f>
        <v/>
      </c>
      <c r="AK208" s="315">
        <f t="shared" ref="AK208:AK245" si="9">COUNTIF(S208:AD208,"NS")</f>
        <v>0</v>
      </c>
      <c r="AL208" s="315">
        <f t="shared" ref="AL208:AL245" si="10">SUM(S208:AD208)</f>
        <v>0</v>
      </c>
      <c r="AM208" s="315">
        <f t="shared" ref="AM208:AM245" si="11">IF(AJ208="",0,IF(OR(AND(AJ208=0, AK208&gt;0),AND(AJ208="NS", AL208&gt;0), AND(AJ208="NS", AK208=0, AL208=0)), 1, IF(OR(AND(AJ208&gt;0, AK208&gt;1,AJ208&gt;AL208), AND(AJ208="NS", AK208=2), AND(AJ208="NS", AL208=0, AK208&gt;0), AJ208=AL208), 0, 1)))</f>
        <v>0</v>
      </c>
    </row>
    <row r="209" spans="1:39" s="478" customFormat="1" ht="15" customHeight="1">
      <c r="A209" s="5"/>
      <c r="B209" s="6"/>
      <c r="C209" s="984"/>
      <c r="D209" s="983" t="s">
        <v>6636</v>
      </c>
      <c r="E209" s="669"/>
      <c r="F209" s="670"/>
      <c r="G209" s="752" t="s">
        <v>7502</v>
      </c>
      <c r="H209" s="669"/>
      <c r="I209" s="669"/>
      <c r="J209" s="669"/>
      <c r="K209" s="669"/>
      <c r="L209" s="669"/>
      <c r="M209" s="669"/>
      <c r="N209" s="669"/>
      <c r="O209" s="669"/>
      <c r="P209" s="670"/>
      <c r="Q209" s="1033" t="str">
        <f t="shared" si="4"/>
        <v/>
      </c>
      <c r="R209" s="1034"/>
      <c r="S209" s="1029"/>
      <c r="T209" s="744"/>
      <c r="U209" s="1029"/>
      <c r="V209" s="744"/>
      <c r="W209" s="1029"/>
      <c r="X209" s="744"/>
      <c r="Y209" s="1029"/>
      <c r="Z209" s="744"/>
      <c r="AA209" s="1029"/>
      <c r="AB209" s="744"/>
      <c r="AC209" s="1029"/>
      <c r="AD209" s="744"/>
      <c r="AE209" s="4"/>
      <c r="AG209">
        <f t="shared" si="5"/>
        <v>0</v>
      </c>
      <c r="AH209">
        <f t="shared" si="6"/>
        <v>0</v>
      </c>
      <c r="AI209" t="str">
        <f t="shared" si="7"/>
        <v/>
      </c>
      <c r="AJ209" s="315" t="str">
        <f t="shared" si="8"/>
        <v/>
      </c>
      <c r="AK209" s="315">
        <f t="shared" si="9"/>
        <v>0</v>
      </c>
      <c r="AL209" s="315">
        <f t="shared" si="10"/>
        <v>0</v>
      </c>
      <c r="AM209" s="315">
        <f t="shared" si="11"/>
        <v>0</v>
      </c>
    </row>
    <row r="210" spans="1:39" s="478" customFormat="1" ht="15" customHeight="1">
      <c r="A210" s="5"/>
      <c r="B210" s="6"/>
      <c r="C210" s="984"/>
      <c r="D210" s="983" t="s">
        <v>6638</v>
      </c>
      <c r="E210" s="669"/>
      <c r="F210" s="670"/>
      <c r="G210" s="752" t="s">
        <v>7503</v>
      </c>
      <c r="H210" s="669"/>
      <c r="I210" s="669"/>
      <c r="J210" s="669"/>
      <c r="K210" s="669"/>
      <c r="L210" s="669"/>
      <c r="M210" s="669"/>
      <c r="N210" s="669"/>
      <c r="O210" s="669"/>
      <c r="P210" s="670"/>
      <c r="Q210" s="1033" t="str">
        <f t="shared" si="4"/>
        <v/>
      </c>
      <c r="R210" s="1034"/>
      <c r="S210" s="1029"/>
      <c r="T210" s="744"/>
      <c r="U210" s="1029"/>
      <c r="V210" s="744"/>
      <c r="W210" s="1029"/>
      <c r="X210" s="744"/>
      <c r="Y210" s="1029"/>
      <c r="Z210" s="744"/>
      <c r="AA210" s="1029"/>
      <c r="AB210" s="744"/>
      <c r="AC210" s="1029"/>
      <c r="AD210" s="744"/>
      <c r="AE210" s="4"/>
      <c r="AG210">
        <f t="shared" si="5"/>
        <v>0</v>
      </c>
      <c r="AH210">
        <f t="shared" si="6"/>
        <v>0</v>
      </c>
      <c r="AI210" t="str">
        <f t="shared" si="7"/>
        <v/>
      </c>
      <c r="AJ210" s="315" t="str">
        <f t="shared" si="8"/>
        <v/>
      </c>
      <c r="AK210" s="315">
        <f t="shared" si="9"/>
        <v>0</v>
      </c>
      <c r="AL210" s="315">
        <f t="shared" si="10"/>
        <v>0</v>
      </c>
      <c r="AM210" s="315">
        <f t="shared" si="11"/>
        <v>0</v>
      </c>
    </row>
    <row r="211" spans="1:39" s="478" customFormat="1" ht="15" customHeight="1">
      <c r="A211" s="5"/>
      <c r="B211" s="6"/>
      <c r="C211" s="984"/>
      <c r="D211" s="983" t="s">
        <v>6640</v>
      </c>
      <c r="E211" s="669"/>
      <c r="F211" s="670"/>
      <c r="G211" s="752" t="s">
        <v>7504</v>
      </c>
      <c r="H211" s="669"/>
      <c r="I211" s="669"/>
      <c r="J211" s="669"/>
      <c r="K211" s="669"/>
      <c r="L211" s="669"/>
      <c r="M211" s="669"/>
      <c r="N211" s="669"/>
      <c r="O211" s="669"/>
      <c r="P211" s="670"/>
      <c r="Q211" s="1033" t="str">
        <f t="shared" si="4"/>
        <v/>
      </c>
      <c r="R211" s="1034"/>
      <c r="S211" s="1029"/>
      <c r="T211" s="744"/>
      <c r="U211" s="1029"/>
      <c r="V211" s="744"/>
      <c r="W211" s="1029"/>
      <c r="X211" s="744"/>
      <c r="Y211" s="1029"/>
      <c r="Z211" s="744"/>
      <c r="AA211" s="1029"/>
      <c r="AB211" s="744"/>
      <c r="AC211" s="1029"/>
      <c r="AD211" s="744"/>
      <c r="AE211" s="4"/>
      <c r="AG211">
        <f t="shared" si="5"/>
        <v>0</v>
      </c>
      <c r="AH211">
        <f t="shared" si="6"/>
        <v>0</v>
      </c>
      <c r="AI211" t="str">
        <f t="shared" si="7"/>
        <v/>
      </c>
      <c r="AJ211" s="315" t="str">
        <f t="shared" si="8"/>
        <v/>
      </c>
      <c r="AK211" s="315">
        <f t="shared" si="9"/>
        <v>0</v>
      </c>
      <c r="AL211" s="315">
        <f t="shared" si="10"/>
        <v>0</v>
      </c>
      <c r="AM211" s="315">
        <f t="shared" si="11"/>
        <v>0</v>
      </c>
    </row>
    <row r="212" spans="1:39" s="478" customFormat="1" ht="15" customHeight="1">
      <c r="A212" s="5"/>
      <c r="B212" s="6"/>
      <c r="C212" s="984"/>
      <c r="D212" s="983" t="s">
        <v>6642</v>
      </c>
      <c r="E212" s="669"/>
      <c r="F212" s="670"/>
      <c r="G212" s="752" t="s">
        <v>7505</v>
      </c>
      <c r="H212" s="669"/>
      <c r="I212" s="669"/>
      <c r="J212" s="669"/>
      <c r="K212" s="669"/>
      <c r="L212" s="669"/>
      <c r="M212" s="669"/>
      <c r="N212" s="669"/>
      <c r="O212" s="669"/>
      <c r="P212" s="670"/>
      <c r="Q212" s="1033" t="str">
        <f t="shared" si="4"/>
        <v/>
      </c>
      <c r="R212" s="1034"/>
      <c r="S212" s="1029"/>
      <c r="T212" s="744"/>
      <c r="U212" s="1029"/>
      <c r="V212" s="744"/>
      <c r="W212" s="1029"/>
      <c r="X212" s="744"/>
      <c r="Y212" s="1029"/>
      <c r="Z212" s="744"/>
      <c r="AA212" s="1029"/>
      <c r="AB212" s="744"/>
      <c r="AC212" s="1029"/>
      <c r="AD212" s="744"/>
      <c r="AE212" s="4"/>
      <c r="AG212">
        <f t="shared" si="5"/>
        <v>0</v>
      </c>
      <c r="AH212">
        <f t="shared" si="6"/>
        <v>0</v>
      </c>
      <c r="AI212" t="str">
        <f t="shared" si="7"/>
        <v/>
      </c>
      <c r="AJ212" s="315" t="str">
        <f t="shared" si="8"/>
        <v/>
      </c>
      <c r="AK212" s="315">
        <f t="shared" si="9"/>
        <v>0</v>
      </c>
      <c r="AL212" s="315">
        <f t="shared" si="10"/>
        <v>0</v>
      </c>
      <c r="AM212" s="315">
        <f t="shared" si="11"/>
        <v>0</v>
      </c>
    </row>
    <row r="213" spans="1:39" s="478" customFormat="1" ht="15" customHeight="1">
      <c r="A213" s="5"/>
      <c r="B213" s="6"/>
      <c r="C213" s="984"/>
      <c r="D213" s="983" t="s">
        <v>7506</v>
      </c>
      <c r="E213" s="669"/>
      <c r="F213" s="670"/>
      <c r="G213" s="752" t="s">
        <v>7507</v>
      </c>
      <c r="H213" s="669"/>
      <c r="I213" s="669"/>
      <c r="J213" s="669"/>
      <c r="K213" s="669"/>
      <c r="L213" s="669"/>
      <c r="M213" s="669"/>
      <c r="N213" s="669"/>
      <c r="O213" s="669"/>
      <c r="P213" s="670"/>
      <c r="Q213" s="1033" t="str">
        <f t="shared" si="4"/>
        <v/>
      </c>
      <c r="R213" s="1034"/>
      <c r="S213" s="1029"/>
      <c r="T213" s="744"/>
      <c r="U213" s="1029"/>
      <c r="V213" s="744"/>
      <c r="W213" s="1029"/>
      <c r="X213" s="744"/>
      <c r="Y213" s="1029"/>
      <c r="Z213" s="744"/>
      <c r="AA213" s="1029"/>
      <c r="AB213" s="744"/>
      <c r="AC213" s="1029"/>
      <c r="AD213" s="744"/>
      <c r="AE213" s="4"/>
      <c r="AG213">
        <f t="shared" si="5"/>
        <v>0</v>
      </c>
      <c r="AH213">
        <f t="shared" si="6"/>
        <v>0</v>
      </c>
      <c r="AI213" t="str">
        <f t="shared" si="7"/>
        <v/>
      </c>
      <c r="AJ213" s="315" t="str">
        <f t="shared" si="8"/>
        <v/>
      </c>
      <c r="AK213" s="315">
        <f t="shared" si="9"/>
        <v>0</v>
      </c>
      <c r="AL213" s="315">
        <f t="shared" si="10"/>
        <v>0</v>
      </c>
      <c r="AM213" s="315">
        <f t="shared" si="11"/>
        <v>0</v>
      </c>
    </row>
    <row r="214" spans="1:39" s="478" customFormat="1" ht="15" customHeight="1">
      <c r="A214" s="5"/>
      <c r="B214" s="6"/>
      <c r="C214" s="984"/>
      <c r="D214" s="983" t="s">
        <v>7508</v>
      </c>
      <c r="E214" s="669"/>
      <c r="F214" s="670"/>
      <c r="G214" s="752" t="s">
        <v>7509</v>
      </c>
      <c r="H214" s="669"/>
      <c r="I214" s="669"/>
      <c r="J214" s="669"/>
      <c r="K214" s="669"/>
      <c r="L214" s="669"/>
      <c r="M214" s="669"/>
      <c r="N214" s="669"/>
      <c r="O214" s="669"/>
      <c r="P214" s="670"/>
      <c r="Q214" s="1033" t="str">
        <f t="shared" si="4"/>
        <v/>
      </c>
      <c r="R214" s="1034"/>
      <c r="S214" s="1029"/>
      <c r="T214" s="744"/>
      <c r="U214" s="1029"/>
      <c r="V214" s="744"/>
      <c r="W214" s="1029"/>
      <c r="X214" s="744"/>
      <c r="Y214" s="1029"/>
      <c r="Z214" s="744"/>
      <c r="AA214" s="1029"/>
      <c r="AB214" s="744"/>
      <c r="AC214" s="1029"/>
      <c r="AD214" s="744"/>
      <c r="AE214" s="4"/>
      <c r="AG214">
        <f t="shared" si="5"/>
        <v>0</v>
      </c>
      <c r="AH214">
        <f t="shared" si="6"/>
        <v>0</v>
      </c>
      <c r="AI214" t="str">
        <f t="shared" si="7"/>
        <v/>
      </c>
      <c r="AJ214" s="315" t="str">
        <f t="shared" si="8"/>
        <v/>
      </c>
      <c r="AK214" s="315">
        <f t="shared" si="9"/>
        <v>0</v>
      </c>
      <c r="AL214" s="315">
        <f t="shared" si="10"/>
        <v>0</v>
      </c>
      <c r="AM214" s="315">
        <f t="shared" si="11"/>
        <v>0</v>
      </c>
    </row>
    <row r="215" spans="1:39" s="478" customFormat="1" ht="15" customHeight="1">
      <c r="A215" s="5"/>
      <c r="B215" s="6"/>
      <c r="C215" s="984"/>
      <c r="D215" s="983" t="s">
        <v>7510</v>
      </c>
      <c r="E215" s="669"/>
      <c r="F215" s="670"/>
      <c r="G215" s="752" t="s">
        <v>7511</v>
      </c>
      <c r="H215" s="669"/>
      <c r="I215" s="669"/>
      <c r="J215" s="669"/>
      <c r="K215" s="669"/>
      <c r="L215" s="669"/>
      <c r="M215" s="669"/>
      <c r="N215" s="669"/>
      <c r="O215" s="669"/>
      <c r="P215" s="670"/>
      <c r="Q215" s="1033" t="str">
        <f t="shared" si="4"/>
        <v/>
      </c>
      <c r="R215" s="1034"/>
      <c r="S215" s="1029"/>
      <c r="T215" s="744"/>
      <c r="U215" s="1029"/>
      <c r="V215" s="744"/>
      <c r="W215" s="1029"/>
      <c r="X215" s="744"/>
      <c r="Y215" s="1029"/>
      <c r="Z215" s="744"/>
      <c r="AA215" s="1029"/>
      <c r="AB215" s="744"/>
      <c r="AC215" s="1029"/>
      <c r="AD215" s="744"/>
      <c r="AE215" s="4"/>
      <c r="AG215">
        <f t="shared" si="5"/>
        <v>0</v>
      </c>
      <c r="AH215">
        <f t="shared" si="6"/>
        <v>0</v>
      </c>
      <c r="AI215" t="str">
        <f t="shared" si="7"/>
        <v/>
      </c>
      <c r="AJ215" s="315" t="str">
        <f t="shared" si="8"/>
        <v/>
      </c>
      <c r="AK215" s="315">
        <f t="shared" si="9"/>
        <v>0</v>
      </c>
      <c r="AL215" s="315">
        <f t="shared" si="10"/>
        <v>0</v>
      </c>
      <c r="AM215" s="315">
        <f t="shared" si="11"/>
        <v>0</v>
      </c>
    </row>
    <row r="216" spans="1:39" s="478" customFormat="1" ht="24" customHeight="1">
      <c r="A216" s="5"/>
      <c r="B216" s="6"/>
      <c r="C216" s="984"/>
      <c r="D216" s="983" t="s">
        <v>7512</v>
      </c>
      <c r="E216" s="669"/>
      <c r="F216" s="670"/>
      <c r="G216" s="752" t="s">
        <v>7513</v>
      </c>
      <c r="H216" s="669"/>
      <c r="I216" s="669"/>
      <c r="J216" s="669"/>
      <c r="K216" s="669"/>
      <c r="L216" s="669"/>
      <c r="M216" s="669"/>
      <c r="N216" s="669"/>
      <c r="O216" s="669"/>
      <c r="P216" s="670"/>
      <c r="Q216" s="1033" t="str">
        <f t="shared" si="4"/>
        <v/>
      </c>
      <c r="R216" s="1034"/>
      <c r="S216" s="1029"/>
      <c r="T216" s="744"/>
      <c r="U216" s="1029"/>
      <c r="V216" s="744"/>
      <c r="W216" s="1029"/>
      <c r="X216" s="744"/>
      <c r="Y216" s="1029"/>
      <c r="Z216" s="744"/>
      <c r="AA216" s="1029"/>
      <c r="AB216" s="744"/>
      <c r="AC216" s="1029"/>
      <c r="AD216" s="744"/>
      <c r="AE216" s="4"/>
      <c r="AG216">
        <f t="shared" si="5"/>
        <v>0</v>
      </c>
      <c r="AH216">
        <f t="shared" si="6"/>
        <v>0</v>
      </c>
      <c r="AI216" t="str">
        <f t="shared" si="7"/>
        <v/>
      </c>
      <c r="AJ216" s="315" t="str">
        <f t="shared" si="8"/>
        <v/>
      </c>
      <c r="AK216" s="315">
        <f t="shared" si="9"/>
        <v>0</v>
      </c>
      <c r="AL216" s="315">
        <f t="shared" si="10"/>
        <v>0</v>
      </c>
      <c r="AM216" s="315">
        <f t="shared" si="11"/>
        <v>0</v>
      </c>
    </row>
    <row r="217" spans="1:39" s="478" customFormat="1" ht="15" customHeight="1">
      <c r="A217" s="5"/>
      <c r="B217" s="6"/>
      <c r="C217" s="984"/>
      <c r="D217" s="983" t="s">
        <v>7514</v>
      </c>
      <c r="E217" s="669"/>
      <c r="F217" s="670"/>
      <c r="G217" s="752" t="s">
        <v>7515</v>
      </c>
      <c r="H217" s="669"/>
      <c r="I217" s="669"/>
      <c r="J217" s="669"/>
      <c r="K217" s="669"/>
      <c r="L217" s="669"/>
      <c r="M217" s="669"/>
      <c r="N217" s="669"/>
      <c r="O217" s="669"/>
      <c r="P217" s="670"/>
      <c r="Q217" s="1033" t="str">
        <f t="shared" si="4"/>
        <v/>
      </c>
      <c r="R217" s="1034"/>
      <c r="S217" s="1029"/>
      <c r="T217" s="744"/>
      <c r="U217" s="1029"/>
      <c r="V217" s="744"/>
      <c r="W217" s="1029"/>
      <c r="X217" s="744"/>
      <c r="Y217" s="1029"/>
      <c r="Z217" s="744"/>
      <c r="AA217" s="1029"/>
      <c r="AB217" s="744"/>
      <c r="AC217" s="1029"/>
      <c r="AD217" s="744"/>
      <c r="AE217" s="4"/>
      <c r="AG217">
        <f t="shared" si="5"/>
        <v>0</v>
      </c>
      <c r="AH217">
        <f t="shared" si="6"/>
        <v>0</v>
      </c>
      <c r="AI217" t="str">
        <f t="shared" si="7"/>
        <v/>
      </c>
      <c r="AJ217" s="315" t="str">
        <f t="shared" si="8"/>
        <v/>
      </c>
      <c r="AK217" s="315">
        <f t="shared" si="9"/>
        <v>0</v>
      </c>
      <c r="AL217" s="315">
        <f t="shared" si="10"/>
        <v>0</v>
      </c>
      <c r="AM217" s="315">
        <f t="shared" si="11"/>
        <v>0</v>
      </c>
    </row>
    <row r="218" spans="1:39" s="478" customFormat="1" ht="24" customHeight="1">
      <c r="A218" s="5"/>
      <c r="B218" s="6"/>
      <c r="C218" s="984"/>
      <c r="D218" s="983" t="s">
        <v>7516</v>
      </c>
      <c r="E218" s="669"/>
      <c r="F218" s="670"/>
      <c r="G218" s="752" t="s">
        <v>7517</v>
      </c>
      <c r="H218" s="669"/>
      <c r="I218" s="669"/>
      <c r="J218" s="669"/>
      <c r="K218" s="669"/>
      <c r="L218" s="669"/>
      <c r="M218" s="669"/>
      <c r="N218" s="669"/>
      <c r="O218" s="669"/>
      <c r="P218" s="670"/>
      <c r="Q218" s="1033" t="str">
        <f t="shared" si="4"/>
        <v/>
      </c>
      <c r="R218" s="1034"/>
      <c r="S218" s="1029"/>
      <c r="T218" s="744"/>
      <c r="U218" s="1029"/>
      <c r="V218" s="744"/>
      <c r="W218" s="1029"/>
      <c r="X218" s="744"/>
      <c r="Y218" s="1029"/>
      <c r="Z218" s="744"/>
      <c r="AA218" s="1029"/>
      <c r="AB218" s="744"/>
      <c r="AC218" s="1029"/>
      <c r="AD218" s="744"/>
      <c r="AE218" s="4"/>
      <c r="AG218">
        <f t="shared" si="5"/>
        <v>0</v>
      </c>
      <c r="AH218">
        <f t="shared" si="6"/>
        <v>0</v>
      </c>
      <c r="AI218" t="str">
        <f t="shared" si="7"/>
        <v/>
      </c>
      <c r="AJ218" s="315" t="str">
        <f t="shared" si="8"/>
        <v/>
      </c>
      <c r="AK218" s="315">
        <f t="shared" si="9"/>
        <v>0</v>
      </c>
      <c r="AL218" s="315">
        <f t="shared" si="10"/>
        <v>0</v>
      </c>
      <c r="AM218" s="315">
        <f t="shared" si="11"/>
        <v>0</v>
      </c>
    </row>
    <row r="219" spans="1:39" s="478" customFormat="1" ht="15" customHeight="1">
      <c r="A219" s="5"/>
      <c r="B219" s="6"/>
      <c r="C219" s="984"/>
      <c r="D219" s="983" t="s">
        <v>7518</v>
      </c>
      <c r="E219" s="669"/>
      <c r="F219" s="670"/>
      <c r="G219" s="752" t="s">
        <v>7519</v>
      </c>
      <c r="H219" s="669"/>
      <c r="I219" s="669"/>
      <c r="J219" s="669"/>
      <c r="K219" s="669"/>
      <c r="L219" s="669"/>
      <c r="M219" s="669"/>
      <c r="N219" s="669"/>
      <c r="O219" s="669"/>
      <c r="P219" s="670"/>
      <c r="Q219" s="1033" t="str">
        <f t="shared" si="4"/>
        <v/>
      </c>
      <c r="R219" s="1034"/>
      <c r="S219" s="1029"/>
      <c r="T219" s="744"/>
      <c r="U219" s="1029"/>
      <c r="V219" s="744"/>
      <c r="W219" s="1029"/>
      <c r="X219" s="744"/>
      <c r="Y219" s="1029"/>
      <c r="Z219" s="744"/>
      <c r="AA219" s="1029"/>
      <c r="AB219" s="744"/>
      <c r="AC219" s="1029"/>
      <c r="AD219" s="744"/>
      <c r="AE219" s="4"/>
      <c r="AG219">
        <f t="shared" si="5"/>
        <v>0</v>
      </c>
      <c r="AH219">
        <f t="shared" si="6"/>
        <v>0</v>
      </c>
      <c r="AI219" t="str">
        <f t="shared" si="7"/>
        <v/>
      </c>
      <c r="AJ219" s="315" t="str">
        <f t="shared" si="8"/>
        <v/>
      </c>
      <c r="AK219" s="315">
        <f t="shared" si="9"/>
        <v>0</v>
      </c>
      <c r="AL219" s="315">
        <f t="shared" si="10"/>
        <v>0</v>
      </c>
      <c r="AM219" s="315">
        <f t="shared" si="11"/>
        <v>0</v>
      </c>
    </row>
    <row r="220" spans="1:39" s="478" customFormat="1" ht="15" customHeight="1">
      <c r="A220" s="5"/>
      <c r="B220" s="6"/>
      <c r="C220" s="984"/>
      <c r="D220" s="983" t="s">
        <v>7520</v>
      </c>
      <c r="E220" s="669"/>
      <c r="F220" s="670"/>
      <c r="G220" s="752" t="s">
        <v>7521</v>
      </c>
      <c r="H220" s="669"/>
      <c r="I220" s="669"/>
      <c r="J220" s="669"/>
      <c r="K220" s="669"/>
      <c r="L220" s="669"/>
      <c r="M220" s="669"/>
      <c r="N220" s="669"/>
      <c r="O220" s="669"/>
      <c r="P220" s="670"/>
      <c r="Q220" s="1033" t="str">
        <f t="shared" si="4"/>
        <v/>
      </c>
      <c r="R220" s="1034"/>
      <c r="S220" s="1029"/>
      <c r="T220" s="744"/>
      <c r="U220" s="1029"/>
      <c r="V220" s="744"/>
      <c r="W220" s="1029"/>
      <c r="X220" s="744"/>
      <c r="Y220" s="1029"/>
      <c r="Z220" s="744"/>
      <c r="AA220" s="1029"/>
      <c r="AB220" s="744"/>
      <c r="AC220" s="1029"/>
      <c r="AD220" s="744"/>
      <c r="AE220" s="4"/>
      <c r="AG220">
        <f t="shared" si="5"/>
        <v>0</v>
      </c>
      <c r="AH220">
        <f t="shared" si="6"/>
        <v>0</v>
      </c>
      <c r="AI220" t="str">
        <f t="shared" si="7"/>
        <v/>
      </c>
      <c r="AJ220" s="315" t="str">
        <f t="shared" si="8"/>
        <v/>
      </c>
      <c r="AK220" s="315">
        <f t="shared" si="9"/>
        <v>0</v>
      </c>
      <c r="AL220" s="315">
        <f t="shared" si="10"/>
        <v>0</v>
      </c>
      <c r="AM220" s="315">
        <f t="shared" si="11"/>
        <v>0</v>
      </c>
    </row>
    <row r="221" spans="1:39" s="478" customFormat="1" ht="15" customHeight="1">
      <c r="A221" s="5"/>
      <c r="B221" s="6"/>
      <c r="C221" s="984"/>
      <c r="D221" s="983" t="s">
        <v>7522</v>
      </c>
      <c r="E221" s="669"/>
      <c r="F221" s="670"/>
      <c r="G221" s="752" t="s">
        <v>7523</v>
      </c>
      <c r="H221" s="669"/>
      <c r="I221" s="669"/>
      <c r="J221" s="669"/>
      <c r="K221" s="669"/>
      <c r="L221" s="669"/>
      <c r="M221" s="669"/>
      <c r="N221" s="669"/>
      <c r="O221" s="669"/>
      <c r="P221" s="670"/>
      <c r="Q221" s="1033" t="str">
        <f t="shared" si="4"/>
        <v/>
      </c>
      <c r="R221" s="1034"/>
      <c r="S221" s="1029"/>
      <c r="T221" s="744"/>
      <c r="U221" s="1029"/>
      <c r="V221" s="744"/>
      <c r="W221" s="1029"/>
      <c r="X221" s="744"/>
      <c r="Y221" s="1029"/>
      <c r="Z221" s="744"/>
      <c r="AA221" s="1029"/>
      <c r="AB221" s="744"/>
      <c r="AC221" s="1029"/>
      <c r="AD221" s="744"/>
      <c r="AE221" s="4"/>
      <c r="AG221">
        <f t="shared" si="5"/>
        <v>0</v>
      </c>
      <c r="AH221">
        <f t="shared" si="6"/>
        <v>0</v>
      </c>
      <c r="AI221" t="str">
        <f t="shared" si="7"/>
        <v/>
      </c>
      <c r="AJ221" s="315" t="str">
        <f t="shared" si="8"/>
        <v/>
      </c>
      <c r="AK221" s="315">
        <f t="shared" si="9"/>
        <v>0</v>
      </c>
      <c r="AL221" s="315">
        <f t="shared" si="10"/>
        <v>0</v>
      </c>
      <c r="AM221" s="315">
        <f t="shared" si="11"/>
        <v>0</v>
      </c>
    </row>
    <row r="222" spans="1:39" s="478" customFormat="1" ht="15" customHeight="1">
      <c r="A222" s="5"/>
      <c r="B222" s="6"/>
      <c r="C222" s="984"/>
      <c r="D222" s="983" t="s">
        <v>7524</v>
      </c>
      <c r="E222" s="669"/>
      <c r="F222" s="670"/>
      <c r="G222" s="752" t="s">
        <v>7525</v>
      </c>
      <c r="H222" s="669"/>
      <c r="I222" s="669"/>
      <c r="J222" s="669"/>
      <c r="K222" s="669"/>
      <c r="L222" s="669"/>
      <c r="M222" s="669"/>
      <c r="N222" s="669"/>
      <c r="O222" s="669"/>
      <c r="P222" s="670"/>
      <c r="Q222" s="1033" t="str">
        <f t="shared" si="4"/>
        <v/>
      </c>
      <c r="R222" s="1034"/>
      <c r="S222" s="1029"/>
      <c r="T222" s="744"/>
      <c r="U222" s="1029"/>
      <c r="V222" s="744"/>
      <c r="W222" s="1029"/>
      <c r="X222" s="744"/>
      <c r="Y222" s="1029"/>
      <c r="Z222" s="744"/>
      <c r="AA222" s="1029"/>
      <c r="AB222" s="744"/>
      <c r="AC222" s="1029"/>
      <c r="AD222" s="744"/>
      <c r="AE222" s="4"/>
      <c r="AG222">
        <f t="shared" si="5"/>
        <v>0</v>
      </c>
      <c r="AH222">
        <f t="shared" si="6"/>
        <v>0</v>
      </c>
      <c r="AI222" t="str">
        <f t="shared" si="7"/>
        <v/>
      </c>
      <c r="AJ222" s="315" t="str">
        <f t="shared" si="8"/>
        <v/>
      </c>
      <c r="AK222" s="315">
        <f t="shared" si="9"/>
        <v>0</v>
      </c>
      <c r="AL222" s="315">
        <f t="shared" si="10"/>
        <v>0</v>
      </c>
      <c r="AM222" s="315">
        <f t="shared" si="11"/>
        <v>0</v>
      </c>
    </row>
    <row r="223" spans="1:39" s="478" customFormat="1" ht="24" customHeight="1">
      <c r="A223" s="5"/>
      <c r="B223" s="6"/>
      <c r="C223" s="984"/>
      <c r="D223" s="1032" t="s">
        <v>7526</v>
      </c>
      <c r="E223" s="1030" t="s">
        <v>7527</v>
      </c>
      <c r="F223" s="670"/>
      <c r="G223" s="1042" t="s">
        <v>7639</v>
      </c>
      <c r="H223" s="669"/>
      <c r="I223" s="669"/>
      <c r="J223" s="669"/>
      <c r="K223" s="669"/>
      <c r="L223" s="669"/>
      <c r="M223" s="669"/>
      <c r="N223" s="669"/>
      <c r="O223" s="669"/>
      <c r="P223" s="670"/>
      <c r="Q223" s="1033" t="str">
        <f t="shared" si="4"/>
        <v/>
      </c>
      <c r="R223" s="1034"/>
      <c r="S223" s="1029"/>
      <c r="T223" s="744"/>
      <c r="U223" s="1029"/>
      <c r="V223" s="744"/>
      <c r="W223" s="1029"/>
      <c r="X223" s="744"/>
      <c r="Y223" s="1029"/>
      <c r="Z223" s="744"/>
      <c r="AA223" s="1029"/>
      <c r="AB223" s="744"/>
      <c r="AC223" s="1029"/>
      <c r="AD223" s="744"/>
      <c r="AE223" s="4"/>
      <c r="AG223">
        <f t="shared" si="5"/>
        <v>0</v>
      </c>
      <c r="AH223">
        <f t="shared" si="6"/>
        <v>0</v>
      </c>
      <c r="AI223" t="str">
        <f t="shared" si="7"/>
        <v/>
      </c>
      <c r="AJ223" s="315" t="str">
        <f t="shared" si="8"/>
        <v/>
      </c>
      <c r="AK223" s="315">
        <f t="shared" si="9"/>
        <v>0</v>
      </c>
      <c r="AL223" s="315">
        <f t="shared" si="10"/>
        <v>0</v>
      </c>
      <c r="AM223" s="315">
        <f t="shared" si="11"/>
        <v>0</v>
      </c>
    </row>
    <row r="224" spans="1:39" s="478" customFormat="1" ht="15" customHeight="1">
      <c r="A224" s="5"/>
      <c r="B224" s="6"/>
      <c r="C224" s="984"/>
      <c r="D224" s="984"/>
      <c r="E224" s="1030" t="s">
        <v>7529</v>
      </c>
      <c r="F224" s="670"/>
      <c r="G224" s="752" t="s">
        <v>7640</v>
      </c>
      <c r="H224" s="669"/>
      <c r="I224" s="669"/>
      <c r="J224" s="669"/>
      <c r="K224" s="669"/>
      <c r="L224" s="669"/>
      <c r="M224" s="669"/>
      <c r="N224" s="669"/>
      <c r="O224" s="669"/>
      <c r="P224" s="670"/>
      <c r="Q224" s="1033" t="str">
        <f t="shared" si="4"/>
        <v/>
      </c>
      <c r="R224" s="1034"/>
      <c r="S224" s="1029"/>
      <c r="T224" s="744"/>
      <c r="U224" s="1029"/>
      <c r="V224" s="744"/>
      <c r="W224" s="1029"/>
      <c r="X224" s="744"/>
      <c r="Y224" s="1029"/>
      <c r="Z224" s="744"/>
      <c r="AA224" s="1029"/>
      <c r="AB224" s="744"/>
      <c r="AC224" s="1029"/>
      <c r="AD224" s="744"/>
      <c r="AE224" s="4"/>
      <c r="AG224">
        <f t="shared" si="5"/>
        <v>0</v>
      </c>
      <c r="AH224">
        <f t="shared" si="6"/>
        <v>0</v>
      </c>
      <c r="AI224" t="str">
        <f t="shared" si="7"/>
        <v/>
      </c>
      <c r="AJ224" s="315" t="str">
        <f t="shared" si="8"/>
        <v/>
      </c>
      <c r="AK224" s="315">
        <f t="shared" si="9"/>
        <v>0</v>
      </c>
      <c r="AL224" s="315">
        <f t="shared" si="10"/>
        <v>0</v>
      </c>
      <c r="AM224" s="315">
        <f t="shared" si="11"/>
        <v>0</v>
      </c>
    </row>
    <row r="225" spans="1:39" s="478" customFormat="1" ht="15" customHeight="1">
      <c r="A225" s="5"/>
      <c r="B225" s="6"/>
      <c r="C225" s="984"/>
      <c r="D225" s="984"/>
      <c r="E225" s="1030" t="s">
        <v>7531</v>
      </c>
      <c r="F225" s="670"/>
      <c r="G225" s="752" t="s">
        <v>7532</v>
      </c>
      <c r="H225" s="669"/>
      <c r="I225" s="669"/>
      <c r="J225" s="669"/>
      <c r="K225" s="669"/>
      <c r="L225" s="669"/>
      <c r="M225" s="669"/>
      <c r="N225" s="669"/>
      <c r="O225" s="669"/>
      <c r="P225" s="670"/>
      <c r="Q225" s="1033" t="str">
        <f t="shared" si="4"/>
        <v/>
      </c>
      <c r="R225" s="1034"/>
      <c r="S225" s="1029"/>
      <c r="T225" s="744"/>
      <c r="U225" s="1029"/>
      <c r="V225" s="744"/>
      <c r="W225" s="1029"/>
      <c r="X225" s="744"/>
      <c r="Y225" s="1029"/>
      <c r="Z225" s="744"/>
      <c r="AA225" s="1029"/>
      <c r="AB225" s="744"/>
      <c r="AC225" s="1029"/>
      <c r="AD225" s="744"/>
      <c r="AE225" s="4"/>
      <c r="AG225">
        <f t="shared" si="5"/>
        <v>0</v>
      </c>
      <c r="AH225">
        <f t="shared" si="6"/>
        <v>0</v>
      </c>
      <c r="AI225" t="str">
        <f t="shared" si="7"/>
        <v/>
      </c>
      <c r="AJ225" s="315" t="str">
        <f t="shared" si="8"/>
        <v/>
      </c>
      <c r="AK225" s="315">
        <f t="shared" si="9"/>
        <v>0</v>
      </c>
      <c r="AL225" s="315">
        <f t="shared" si="10"/>
        <v>0</v>
      </c>
      <c r="AM225" s="315">
        <f t="shared" si="11"/>
        <v>0</v>
      </c>
    </row>
    <row r="226" spans="1:39" s="478" customFormat="1" ht="15" customHeight="1">
      <c r="A226" s="5"/>
      <c r="B226" s="6"/>
      <c r="C226" s="984"/>
      <c r="D226" s="984"/>
      <c r="E226" s="1030" t="s">
        <v>7533</v>
      </c>
      <c r="F226" s="670"/>
      <c r="G226" s="752" t="s">
        <v>7620</v>
      </c>
      <c r="H226" s="669"/>
      <c r="I226" s="669"/>
      <c r="J226" s="669"/>
      <c r="K226" s="669"/>
      <c r="L226" s="669"/>
      <c r="M226" s="669"/>
      <c r="N226" s="669"/>
      <c r="O226" s="669"/>
      <c r="P226" s="670"/>
      <c r="Q226" s="1033" t="str">
        <f t="shared" si="4"/>
        <v/>
      </c>
      <c r="R226" s="1034"/>
      <c r="S226" s="1029"/>
      <c r="T226" s="744"/>
      <c r="U226" s="1029"/>
      <c r="V226" s="744"/>
      <c r="W226" s="1029"/>
      <c r="X226" s="744"/>
      <c r="Y226" s="1029"/>
      <c r="Z226" s="744"/>
      <c r="AA226" s="1029"/>
      <c r="AB226" s="744"/>
      <c r="AC226" s="1029"/>
      <c r="AD226" s="744"/>
      <c r="AE226" s="4"/>
      <c r="AG226">
        <f t="shared" si="5"/>
        <v>0</v>
      </c>
      <c r="AH226">
        <f t="shared" si="6"/>
        <v>0</v>
      </c>
      <c r="AI226" t="str">
        <f t="shared" si="7"/>
        <v/>
      </c>
      <c r="AJ226" s="315" t="str">
        <f t="shared" si="8"/>
        <v/>
      </c>
      <c r="AK226" s="315">
        <f t="shared" si="9"/>
        <v>0</v>
      </c>
      <c r="AL226" s="315">
        <f t="shared" si="10"/>
        <v>0</v>
      </c>
      <c r="AM226" s="315">
        <f t="shared" si="11"/>
        <v>0</v>
      </c>
    </row>
    <row r="227" spans="1:39" s="478" customFormat="1" ht="15" customHeight="1">
      <c r="A227" s="5"/>
      <c r="B227" s="6"/>
      <c r="C227" s="984"/>
      <c r="D227" s="984"/>
      <c r="E227" s="1030" t="s">
        <v>7535</v>
      </c>
      <c r="F227" s="670"/>
      <c r="G227" s="752" t="s">
        <v>7536</v>
      </c>
      <c r="H227" s="669"/>
      <c r="I227" s="669"/>
      <c r="J227" s="669"/>
      <c r="K227" s="669"/>
      <c r="L227" s="669"/>
      <c r="M227" s="669"/>
      <c r="N227" s="669"/>
      <c r="O227" s="669"/>
      <c r="P227" s="670"/>
      <c r="Q227" s="1033" t="str">
        <f t="shared" si="4"/>
        <v/>
      </c>
      <c r="R227" s="1034"/>
      <c r="S227" s="1029"/>
      <c r="T227" s="744"/>
      <c r="U227" s="1029"/>
      <c r="V227" s="744"/>
      <c r="W227" s="1029"/>
      <c r="X227" s="744"/>
      <c r="Y227" s="1029"/>
      <c r="Z227" s="744"/>
      <c r="AA227" s="1029"/>
      <c r="AB227" s="744"/>
      <c r="AC227" s="1029"/>
      <c r="AD227" s="744"/>
      <c r="AE227" s="4"/>
      <c r="AG227">
        <f t="shared" si="5"/>
        <v>0</v>
      </c>
      <c r="AH227">
        <f t="shared" si="6"/>
        <v>0</v>
      </c>
      <c r="AI227" t="str">
        <f t="shared" si="7"/>
        <v/>
      </c>
      <c r="AJ227" s="315" t="str">
        <f t="shared" si="8"/>
        <v/>
      </c>
      <c r="AK227" s="315">
        <f t="shared" si="9"/>
        <v>0</v>
      </c>
      <c r="AL227" s="315">
        <f t="shared" si="10"/>
        <v>0</v>
      </c>
      <c r="AM227" s="315">
        <f t="shared" si="11"/>
        <v>0</v>
      </c>
    </row>
    <row r="228" spans="1:39" s="478" customFormat="1" ht="15" customHeight="1">
      <c r="A228" s="5"/>
      <c r="B228" s="6"/>
      <c r="C228" s="984"/>
      <c r="D228" s="983" t="s">
        <v>7537</v>
      </c>
      <c r="E228" s="669"/>
      <c r="F228" s="670"/>
      <c r="G228" s="752" t="s">
        <v>7538</v>
      </c>
      <c r="H228" s="669"/>
      <c r="I228" s="669"/>
      <c r="J228" s="669"/>
      <c r="K228" s="669"/>
      <c r="L228" s="669"/>
      <c r="M228" s="669"/>
      <c r="N228" s="669"/>
      <c r="O228" s="669"/>
      <c r="P228" s="670"/>
      <c r="Q228" s="1033" t="str">
        <f t="shared" si="4"/>
        <v/>
      </c>
      <c r="R228" s="1034"/>
      <c r="S228" s="1029"/>
      <c r="T228" s="744"/>
      <c r="U228" s="1029"/>
      <c r="V228" s="744"/>
      <c r="W228" s="1029"/>
      <c r="X228" s="744"/>
      <c r="Y228" s="1029"/>
      <c r="Z228" s="744"/>
      <c r="AA228" s="1029"/>
      <c r="AB228" s="744"/>
      <c r="AC228" s="1029"/>
      <c r="AD228" s="744"/>
      <c r="AE228" s="4"/>
      <c r="AG228">
        <f t="shared" si="5"/>
        <v>0</v>
      </c>
      <c r="AH228">
        <f t="shared" si="6"/>
        <v>0</v>
      </c>
      <c r="AI228" t="str">
        <f t="shared" si="7"/>
        <v/>
      </c>
      <c r="AJ228" s="315" t="str">
        <f t="shared" si="8"/>
        <v/>
      </c>
      <c r="AK228" s="315">
        <f t="shared" si="9"/>
        <v>0</v>
      </c>
      <c r="AL228" s="315">
        <f t="shared" si="10"/>
        <v>0</v>
      </c>
      <c r="AM228" s="315">
        <f t="shared" si="11"/>
        <v>0</v>
      </c>
    </row>
    <row r="229" spans="1:39" s="478" customFormat="1" ht="15" customHeight="1">
      <c r="A229" s="5"/>
      <c r="B229" s="6"/>
      <c r="C229" s="984"/>
      <c r="D229" s="983" t="s">
        <v>7539</v>
      </c>
      <c r="E229" s="669"/>
      <c r="F229" s="670"/>
      <c r="G229" s="752" t="s">
        <v>7540</v>
      </c>
      <c r="H229" s="669"/>
      <c r="I229" s="669"/>
      <c r="J229" s="669"/>
      <c r="K229" s="669"/>
      <c r="L229" s="669"/>
      <c r="M229" s="669"/>
      <c r="N229" s="669"/>
      <c r="O229" s="669"/>
      <c r="P229" s="670"/>
      <c r="Q229" s="1033" t="str">
        <f t="shared" si="4"/>
        <v/>
      </c>
      <c r="R229" s="1034"/>
      <c r="S229" s="1029"/>
      <c r="T229" s="744"/>
      <c r="U229" s="1029"/>
      <c r="V229" s="744"/>
      <c r="W229" s="1029"/>
      <c r="X229" s="744"/>
      <c r="Y229" s="1029"/>
      <c r="Z229" s="744"/>
      <c r="AA229" s="1029"/>
      <c r="AB229" s="744"/>
      <c r="AC229" s="1029"/>
      <c r="AD229" s="744"/>
      <c r="AE229" s="4"/>
      <c r="AG229">
        <f t="shared" si="5"/>
        <v>0</v>
      </c>
      <c r="AH229">
        <f t="shared" si="6"/>
        <v>0</v>
      </c>
      <c r="AI229" t="str">
        <f t="shared" si="7"/>
        <v/>
      </c>
      <c r="AJ229" s="315" t="str">
        <f t="shared" si="8"/>
        <v/>
      </c>
      <c r="AK229" s="315">
        <f t="shared" si="9"/>
        <v>0</v>
      </c>
      <c r="AL229" s="315">
        <f t="shared" si="10"/>
        <v>0</v>
      </c>
      <c r="AM229" s="315">
        <f t="shared" si="11"/>
        <v>0</v>
      </c>
    </row>
    <row r="230" spans="1:39" s="478" customFormat="1" ht="15" customHeight="1">
      <c r="A230" s="5"/>
      <c r="B230" s="6"/>
      <c r="C230" s="984"/>
      <c r="D230" s="1032" t="s">
        <v>7541</v>
      </c>
      <c r="E230" s="1030" t="s">
        <v>7542</v>
      </c>
      <c r="F230" s="670"/>
      <c r="G230" s="752" t="s">
        <v>7543</v>
      </c>
      <c r="H230" s="669"/>
      <c r="I230" s="669"/>
      <c r="J230" s="669"/>
      <c r="K230" s="669"/>
      <c r="L230" s="669"/>
      <c r="M230" s="669"/>
      <c r="N230" s="669"/>
      <c r="O230" s="669"/>
      <c r="P230" s="670"/>
      <c r="Q230" s="1033" t="str">
        <f t="shared" si="4"/>
        <v/>
      </c>
      <c r="R230" s="1034"/>
      <c r="S230" s="1029"/>
      <c r="T230" s="744"/>
      <c r="U230" s="1029"/>
      <c r="V230" s="744"/>
      <c r="W230" s="1029"/>
      <c r="X230" s="744"/>
      <c r="Y230" s="1029"/>
      <c r="Z230" s="744"/>
      <c r="AA230" s="1029"/>
      <c r="AB230" s="744"/>
      <c r="AC230" s="1029"/>
      <c r="AD230" s="744"/>
      <c r="AE230" s="4"/>
      <c r="AG230">
        <f t="shared" si="5"/>
        <v>0</v>
      </c>
      <c r="AH230">
        <f t="shared" si="6"/>
        <v>0</v>
      </c>
      <c r="AI230" t="str">
        <f t="shared" si="7"/>
        <v/>
      </c>
      <c r="AJ230" s="315" t="str">
        <f t="shared" si="8"/>
        <v/>
      </c>
      <c r="AK230" s="315">
        <f t="shared" si="9"/>
        <v>0</v>
      </c>
      <c r="AL230" s="315">
        <f t="shared" si="10"/>
        <v>0</v>
      </c>
      <c r="AM230" s="315">
        <f t="shared" si="11"/>
        <v>0</v>
      </c>
    </row>
    <row r="231" spans="1:39" s="478" customFormat="1" ht="15" customHeight="1">
      <c r="A231" s="5"/>
      <c r="B231" s="6"/>
      <c r="C231" s="984"/>
      <c r="D231" s="984"/>
      <c r="E231" s="1030" t="s">
        <v>7544</v>
      </c>
      <c r="F231" s="670"/>
      <c r="G231" s="752" t="s">
        <v>7545</v>
      </c>
      <c r="H231" s="669"/>
      <c r="I231" s="669"/>
      <c r="J231" s="669"/>
      <c r="K231" s="669"/>
      <c r="L231" s="669"/>
      <c r="M231" s="669"/>
      <c r="N231" s="669"/>
      <c r="O231" s="669"/>
      <c r="P231" s="670"/>
      <c r="Q231" s="1033" t="str">
        <f t="shared" si="4"/>
        <v/>
      </c>
      <c r="R231" s="1034"/>
      <c r="S231" s="1029"/>
      <c r="T231" s="744"/>
      <c r="U231" s="1029"/>
      <c r="V231" s="744"/>
      <c r="W231" s="1029"/>
      <c r="X231" s="744"/>
      <c r="Y231" s="1029"/>
      <c r="Z231" s="744"/>
      <c r="AA231" s="1029"/>
      <c r="AB231" s="744"/>
      <c r="AC231" s="1029"/>
      <c r="AD231" s="744"/>
      <c r="AE231" s="4"/>
      <c r="AG231">
        <f t="shared" si="5"/>
        <v>0</v>
      </c>
      <c r="AH231">
        <f t="shared" si="6"/>
        <v>0</v>
      </c>
      <c r="AI231" t="str">
        <f t="shared" si="7"/>
        <v/>
      </c>
      <c r="AJ231" s="315" t="str">
        <f t="shared" si="8"/>
        <v/>
      </c>
      <c r="AK231" s="315">
        <f t="shared" si="9"/>
        <v>0</v>
      </c>
      <c r="AL231" s="315">
        <f t="shared" si="10"/>
        <v>0</v>
      </c>
      <c r="AM231" s="315">
        <f t="shared" si="11"/>
        <v>0</v>
      </c>
    </row>
    <row r="232" spans="1:39" s="478" customFormat="1" ht="15" customHeight="1">
      <c r="A232" s="5"/>
      <c r="B232" s="6"/>
      <c r="C232" s="984"/>
      <c r="D232" s="984"/>
      <c r="E232" s="1030" t="s">
        <v>7546</v>
      </c>
      <c r="F232" s="670"/>
      <c r="G232" s="752" t="s">
        <v>7547</v>
      </c>
      <c r="H232" s="669"/>
      <c r="I232" s="669"/>
      <c r="J232" s="669"/>
      <c r="K232" s="669"/>
      <c r="L232" s="669"/>
      <c r="M232" s="669"/>
      <c r="N232" s="669"/>
      <c r="O232" s="669"/>
      <c r="P232" s="670"/>
      <c r="Q232" s="1033" t="str">
        <f t="shared" si="4"/>
        <v/>
      </c>
      <c r="R232" s="1034"/>
      <c r="S232" s="1029"/>
      <c r="T232" s="744"/>
      <c r="U232" s="1029"/>
      <c r="V232" s="744"/>
      <c r="W232" s="1029"/>
      <c r="X232" s="744"/>
      <c r="Y232" s="1029"/>
      <c r="Z232" s="744"/>
      <c r="AA232" s="1029"/>
      <c r="AB232" s="744"/>
      <c r="AC232" s="1029"/>
      <c r="AD232" s="744"/>
      <c r="AE232" s="4"/>
      <c r="AG232">
        <f t="shared" si="5"/>
        <v>0</v>
      </c>
      <c r="AH232">
        <f t="shared" si="6"/>
        <v>0</v>
      </c>
      <c r="AI232" t="str">
        <f t="shared" si="7"/>
        <v/>
      </c>
      <c r="AJ232" s="315" t="str">
        <f t="shared" si="8"/>
        <v/>
      </c>
      <c r="AK232" s="315">
        <f t="shared" si="9"/>
        <v>0</v>
      </c>
      <c r="AL232" s="315">
        <f t="shared" si="10"/>
        <v>0</v>
      </c>
      <c r="AM232" s="315">
        <f t="shared" si="11"/>
        <v>0</v>
      </c>
    </row>
    <row r="233" spans="1:39" s="478" customFormat="1" ht="15" customHeight="1">
      <c r="A233" s="5"/>
      <c r="B233" s="6"/>
      <c r="C233" s="984"/>
      <c r="D233" s="984"/>
      <c r="E233" s="1030" t="s">
        <v>7548</v>
      </c>
      <c r="F233" s="670"/>
      <c r="G233" s="752" t="s">
        <v>7621</v>
      </c>
      <c r="H233" s="669"/>
      <c r="I233" s="669"/>
      <c r="J233" s="669"/>
      <c r="K233" s="669"/>
      <c r="L233" s="669"/>
      <c r="M233" s="669"/>
      <c r="N233" s="669"/>
      <c r="O233" s="669"/>
      <c r="P233" s="670"/>
      <c r="Q233" s="1033" t="str">
        <f t="shared" si="4"/>
        <v/>
      </c>
      <c r="R233" s="1034"/>
      <c r="S233" s="1029"/>
      <c r="T233" s="744"/>
      <c r="U233" s="1029"/>
      <c r="V233" s="744"/>
      <c r="W233" s="1029"/>
      <c r="X233" s="744"/>
      <c r="Y233" s="1029"/>
      <c r="Z233" s="744"/>
      <c r="AA233" s="1029"/>
      <c r="AB233" s="744"/>
      <c r="AC233" s="1029"/>
      <c r="AD233" s="744"/>
      <c r="AE233" s="4"/>
      <c r="AG233">
        <f t="shared" si="5"/>
        <v>0</v>
      </c>
      <c r="AH233">
        <f t="shared" si="6"/>
        <v>0</v>
      </c>
      <c r="AI233" t="str">
        <f t="shared" si="7"/>
        <v/>
      </c>
      <c r="AJ233" s="315" t="str">
        <f t="shared" si="8"/>
        <v/>
      </c>
      <c r="AK233" s="315">
        <f t="shared" si="9"/>
        <v>0</v>
      </c>
      <c r="AL233" s="315">
        <f t="shared" si="10"/>
        <v>0</v>
      </c>
      <c r="AM233" s="315">
        <f t="shared" si="11"/>
        <v>0</v>
      </c>
    </row>
    <row r="234" spans="1:39" s="478" customFormat="1" ht="15" customHeight="1">
      <c r="A234" s="5"/>
      <c r="B234" s="6"/>
      <c r="C234" s="984"/>
      <c r="D234" s="984"/>
      <c r="E234" s="1030" t="s">
        <v>7550</v>
      </c>
      <c r="F234" s="670"/>
      <c r="G234" s="752" t="s">
        <v>7551</v>
      </c>
      <c r="H234" s="669"/>
      <c r="I234" s="669"/>
      <c r="J234" s="669"/>
      <c r="K234" s="669"/>
      <c r="L234" s="669"/>
      <c r="M234" s="669"/>
      <c r="N234" s="669"/>
      <c r="O234" s="669"/>
      <c r="P234" s="670"/>
      <c r="Q234" s="1033" t="str">
        <f t="shared" si="4"/>
        <v/>
      </c>
      <c r="R234" s="1034"/>
      <c r="S234" s="1029"/>
      <c r="T234" s="744"/>
      <c r="U234" s="1029"/>
      <c r="V234" s="744"/>
      <c r="W234" s="1029"/>
      <c r="X234" s="744"/>
      <c r="Y234" s="1029"/>
      <c r="Z234" s="744"/>
      <c r="AA234" s="1029"/>
      <c r="AB234" s="744"/>
      <c r="AC234" s="1029"/>
      <c r="AD234" s="744"/>
      <c r="AE234" s="4"/>
      <c r="AG234">
        <f t="shared" si="5"/>
        <v>0</v>
      </c>
      <c r="AH234">
        <f t="shared" si="6"/>
        <v>0</v>
      </c>
      <c r="AI234" t="str">
        <f t="shared" si="7"/>
        <v/>
      </c>
      <c r="AJ234" s="315" t="str">
        <f t="shared" si="8"/>
        <v/>
      </c>
      <c r="AK234" s="315">
        <f t="shared" si="9"/>
        <v>0</v>
      </c>
      <c r="AL234" s="315">
        <f t="shared" si="10"/>
        <v>0</v>
      </c>
      <c r="AM234" s="315">
        <f t="shared" si="11"/>
        <v>0</v>
      </c>
    </row>
    <row r="235" spans="1:39" s="478" customFormat="1" ht="15" customHeight="1">
      <c r="A235" s="5"/>
      <c r="B235" s="6"/>
      <c r="C235" s="984"/>
      <c r="D235" s="983" t="s">
        <v>7552</v>
      </c>
      <c r="E235" s="669"/>
      <c r="F235" s="670"/>
      <c r="G235" s="752" t="s">
        <v>7553</v>
      </c>
      <c r="H235" s="669"/>
      <c r="I235" s="669"/>
      <c r="J235" s="669"/>
      <c r="K235" s="669"/>
      <c r="L235" s="669"/>
      <c r="M235" s="669"/>
      <c r="N235" s="669"/>
      <c r="O235" s="669"/>
      <c r="P235" s="670"/>
      <c r="Q235" s="1033" t="str">
        <f t="shared" si="4"/>
        <v/>
      </c>
      <c r="R235" s="1034"/>
      <c r="S235" s="1029"/>
      <c r="T235" s="744"/>
      <c r="U235" s="1029"/>
      <c r="V235" s="744"/>
      <c r="W235" s="1029"/>
      <c r="X235" s="744"/>
      <c r="Y235" s="1029"/>
      <c r="Z235" s="744"/>
      <c r="AA235" s="1029"/>
      <c r="AB235" s="744"/>
      <c r="AC235" s="1029"/>
      <c r="AD235" s="744"/>
      <c r="AE235" s="4"/>
      <c r="AG235">
        <f t="shared" si="5"/>
        <v>0</v>
      </c>
      <c r="AH235">
        <f t="shared" si="6"/>
        <v>0</v>
      </c>
      <c r="AI235" t="str">
        <f t="shared" si="7"/>
        <v/>
      </c>
      <c r="AJ235" s="315" t="str">
        <f t="shared" si="8"/>
        <v/>
      </c>
      <c r="AK235" s="315">
        <f t="shared" si="9"/>
        <v>0</v>
      </c>
      <c r="AL235" s="315">
        <f t="shared" si="10"/>
        <v>0</v>
      </c>
      <c r="AM235" s="315">
        <f t="shared" si="11"/>
        <v>0</v>
      </c>
    </row>
    <row r="236" spans="1:39" s="478" customFormat="1" ht="15" customHeight="1">
      <c r="A236" s="5"/>
      <c r="B236" s="6"/>
      <c r="C236" s="876"/>
      <c r="D236" s="983" t="s">
        <v>7554</v>
      </c>
      <c r="E236" s="669"/>
      <c r="F236" s="670"/>
      <c r="G236" s="752" t="s">
        <v>7622</v>
      </c>
      <c r="H236" s="669"/>
      <c r="I236" s="669"/>
      <c r="J236" s="669"/>
      <c r="K236" s="669"/>
      <c r="L236" s="669"/>
      <c r="M236" s="669"/>
      <c r="N236" s="669"/>
      <c r="O236" s="669"/>
      <c r="P236" s="670"/>
      <c r="Q236" s="1033" t="str">
        <f t="shared" si="4"/>
        <v/>
      </c>
      <c r="R236" s="1034"/>
      <c r="S236" s="1029"/>
      <c r="T236" s="744"/>
      <c r="U236" s="1029"/>
      <c r="V236" s="744"/>
      <c r="W236" s="1029"/>
      <c r="X236" s="744"/>
      <c r="Y236" s="1029"/>
      <c r="Z236" s="744"/>
      <c r="AA236" s="1029"/>
      <c r="AB236" s="744"/>
      <c r="AC236" s="1029"/>
      <c r="AD236" s="744"/>
      <c r="AE236" s="4"/>
      <c r="AG236">
        <f t="shared" si="5"/>
        <v>0</v>
      </c>
      <c r="AH236">
        <f t="shared" si="6"/>
        <v>0</v>
      </c>
      <c r="AI236" t="str">
        <f t="shared" si="7"/>
        <v/>
      </c>
      <c r="AJ236" s="315" t="str">
        <f t="shared" si="8"/>
        <v/>
      </c>
      <c r="AK236" s="315">
        <f t="shared" si="9"/>
        <v>0</v>
      </c>
      <c r="AL236" s="315">
        <f t="shared" si="10"/>
        <v>0</v>
      </c>
      <c r="AM236" s="315">
        <f t="shared" si="11"/>
        <v>0</v>
      </c>
    </row>
    <row r="237" spans="1:39" s="478" customFormat="1" ht="15" customHeight="1">
      <c r="A237" s="5"/>
      <c r="B237" s="6"/>
      <c r="C237" s="861" t="s">
        <v>7560</v>
      </c>
      <c r="D237" s="983" t="s">
        <v>5526</v>
      </c>
      <c r="E237" s="669"/>
      <c r="F237" s="670"/>
      <c r="G237" s="752" t="s">
        <v>7561</v>
      </c>
      <c r="H237" s="669"/>
      <c r="I237" s="669"/>
      <c r="J237" s="669"/>
      <c r="K237" s="669"/>
      <c r="L237" s="669"/>
      <c r="M237" s="669"/>
      <c r="N237" s="669"/>
      <c r="O237" s="669"/>
      <c r="P237" s="670"/>
      <c r="Q237" s="1033" t="str">
        <f t="shared" si="4"/>
        <v/>
      </c>
      <c r="R237" s="1034"/>
      <c r="S237" s="1029"/>
      <c r="T237" s="744"/>
      <c r="U237" s="1029"/>
      <c r="V237" s="744"/>
      <c r="W237" s="1029"/>
      <c r="X237" s="744"/>
      <c r="Y237" s="1029"/>
      <c r="Z237" s="744"/>
      <c r="AA237" s="1029"/>
      <c r="AB237" s="744"/>
      <c r="AC237" s="1029"/>
      <c r="AD237" s="744"/>
      <c r="AE237" s="4"/>
      <c r="AG237">
        <f t="shared" si="5"/>
        <v>0</v>
      </c>
      <c r="AH237">
        <f t="shared" si="6"/>
        <v>0</v>
      </c>
      <c r="AI237" t="str">
        <f t="shared" si="7"/>
        <v/>
      </c>
      <c r="AJ237" s="315" t="str">
        <f t="shared" si="8"/>
        <v/>
      </c>
      <c r="AK237" s="315">
        <f t="shared" si="9"/>
        <v>0</v>
      </c>
      <c r="AL237" s="315">
        <f t="shared" si="10"/>
        <v>0</v>
      </c>
      <c r="AM237" s="315">
        <f t="shared" si="11"/>
        <v>0</v>
      </c>
    </row>
    <row r="238" spans="1:39" s="478" customFormat="1" ht="15" customHeight="1">
      <c r="A238" s="5"/>
      <c r="B238" s="6"/>
      <c r="C238" s="984"/>
      <c r="D238" s="983" t="s">
        <v>5528</v>
      </c>
      <c r="E238" s="669"/>
      <c r="F238" s="670"/>
      <c r="G238" s="752" t="s">
        <v>7562</v>
      </c>
      <c r="H238" s="669"/>
      <c r="I238" s="669"/>
      <c r="J238" s="669"/>
      <c r="K238" s="669"/>
      <c r="L238" s="669"/>
      <c r="M238" s="669"/>
      <c r="N238" s="669"/>
      <c r="O238" s="669"/>
      <c r="P238" s="670"/>
      <c r="Q238" s="1033" t="str">
        <f t="shared" si="4"/>
        <v/>
      </c>
      <c r="R238" s="1034"/>
      <c r="S238" s="1029"/>
      <c r="T238" s="744"/>
      <c r="U238" s="1029"/>
      <c r="V238" s="744"/>
      <c r="W238" s="1029"/>
      <c r="X238" s="744"/>
      <c r="Y238" s="1029"/>
      <c r="Z238" s="744"/>
      <c r="AA238" s="1029"/>
      <c r="AB238" s="744"/>
      <c r="AC238" s="1029"/>
      <c r="AD238" s="744"/>
      <c r="AE238" s="4"/>
      <c r="AG238">
        <f t="shared" si="5"/>
        <v>0</v>
      </c>
      <c r="AH238">
        <f t="shared" si="6"/>
        <v>0</v>
      </c>
      <c r="AI238" t="str">
        <f t="shared" si="7"/>
        <v/>
      </c>
      <c r="AJ238" s="315" t="str">
        <f t="shared" si="8"/>
        <v/>
      </c>
      <c r="AK238" s="315">
        <f t="shared" si="9"/>
        <v>0</v>
      </c>
      <c r="AL238" s="315">
        <f t="shared" si="10"/>
        <v>0</v>
      </c>
      <c r="AM238" s="315">
        <f t="shared" si="11"/>
        <v>0</v>
      </c>
    </row>
    <row r="239" spans="1:39" s="478" customFormat="1" ht="15" customHeight="1">
      <c r="A239" s="5"/>
      <c r="B239" s="6"/>
      <c r="C239" s="984"/>
      <c r="D239" s="983" t="s">
        <v>5530</v>
      </c>
      <c r="E239" s="669"/>
      <c r="F239" s="670"/>
      <c r="G239" s="752" t="s">
        <v>7567</v>
      </c>
      <c r="H239" s="669"/>
      <c r="I239" s="669"/>
      <c r="J239" s="669"/>
      <c r="K239" s="669"/>
      <c r="L239" s="669"/>
      <c r="M239" s="669"/>
      <c r="N239" s="669"/>
      <c r="O239" s="669"/>
      <c r="P239" s="670"/>
      <c r="Q239" s="1033" t="str">
        <f t="shared" si="4"/>
        <v/>
      </c>
      <c r="R239" s="1034"/>
      <c r="S239" s="1029"/>
      <c r="T239" s="744"/>
      <c r="U239" s="1029"/>
      <c r="V239" s="744"/>
      <c r="W239" s="1029"/>
      <c r="X239" s="744"/>
      <c r="Y239" s="1029"/>
      <c r="Z239" s="744"/>
      <c r="AA239" s="1029"/>
      <c r="AB239" s="744"/>
      <c r="AC239" s="1029"/>
      <c r="AD239" s="744"/>
      <c r="AE239" s="4"/>
      <c r="AG239">
        <f t="shared" si="5"/>
        <v>0</v>
      </c>
      <c r="AH239">
        <f t="shared" si="6"/>
        <v>0</v>
      </c>
      <c r="AI239" t="str">
        <f t="shared" si="7"/>
        <v/>
      </c>
      <c r="AJ239" s="315" t="str">
        <f t="shared" si="8"/>
        <v/>
      </c>
      <c r="AK239" s="315">
        <f t="shared" si="9"/>
        <v>0</v>
      </c>
      <c r="AL239" s="315">
        <f t="shared" si="10"/>
        <v>0</v>
      </c>
      <c r="AM239" s="315">
        <f t="shared" si="11"/>
        <v>0</v>
      </c>
    </row>
    <row r="240" spans="1:39" s="478" customFormat="1" ht="15" customHeight="1">
      <c r="A240" s="5"/>
      <c r="B240" s="6"/>
      <c r="C240" s="984"/>
      <c r="D240" s="983" t="s">
        <v>5532</v>
      </c>
      <c r="E240" s="669"/>
      <c r="F240" s="670"/>
      <c r="G240" s="752" t="s">
        <v>7571</v>
      </c>
      <c r="H240" s="669"/>
      <c r="I240" s="669"/>
      <c r="J240" s="669"/>
      <c r="K240" s="669"/>
      <c r="L240" s="669"/>
      <c r="M240" s="669"/>
      <c r="N240" s="669"/>
      <c r="O240" s="669"/>
      <c r="P240" s="670"/>
      <c r="Q240" s="1033" t="str">
        <f t="shared" si="4"/>
        <v/>
      </c>
      <c r="R240" s="1034"/>
      <c r="S240" s="1029"/>
      <c r="T240" s="744"/>
      <c r="U240" s="1029"/>
      <c r="V240" s="744"/>
      <c r="W240" s="1029"/>
      <c r="X240" s="744"/>
      <c r="Y240" s="1029"/>
      <c r="Z240" s="744"/>
      <c r="AA240" s="1029"/>
      <c r="AB240" s="744"/>
      <c r="AC240" s="1029"/>
      <c r="AD240" s="744"/>
      <c r="AE240" s="4"/>
      <c r="AG240">
        <f t="shared" si="5"/>
        <v>0</v>
      </c>
      <c r="AH240">
        <f t="shared" si="6"/>
        <v>0</v>
      </c>
      <c r="AI240" t="str">
        <f t="shared" si="7"/>
        <v/>
      </c>
      <c r="AJ240" s="315" t="str">
        <f t="shared" si="8"/>
        <v/>
      </c>
      <c r="AK240" s="315">
        <f t="shared" si="9"/>
        <v>0</v>
      </c>
      <c r="AL240" s="315">
        <f t="shared" si="10"/>
        <v>0</v>
      </c>
      <c r="AM240" s="315">
        <f t="shared" si="11"/>
        <v>0</v>
      </c>
    </row>
    <row r="241" spans="1:39" s="478" customFormat="1" ht="15" customHeight="1">
      <c r="A241" s="5"/>
      <c r="B241" s="6"/>
      <c r="C241" s="984"/>
      <c r="D241" s="983" t="s">
        <v>5534</v>
      </c>
      <c r="E241" s="669"/>
      <c r="F241" s="670"/>
      <c r="G241" s="752" t="s">
        <v>7576</v>
      </c>
      <c r="H241" s="669"/>
      <c r="I241" s="669"/>
      <c r="J241" s="669"/>
      <c r="K241" s="669"/>
      <c r="L241" s="669"/>
      <c r="M241" s="669"/>
      <c r="N241" s="669"/>
      <c r="O241" s="669"/>
      <c r="P241" s="670"/>
      <c r="Q241" s="1033" t="str">
        <f t="shared" si="4"/>
        <v/>
      </c>
      <c r="R241" s="1034"/>
      <c r="S241" s="1029"/>
      <c r="T241" s="744"/>
      <c r="U241" s="1029"/>
      <c r="V241" s="744"/>
      <c r="W241" s="1029"/>
      <c r="X241" s="744"/>
      <c r="Y241" s="1029"/>
      <c r="Z241" s="744"/>
      <c r="AA241" s="1029"/>
      <c r="AB241" s="744"/>
      <c r="AC241" s="1029"/>
      <c r="AD241" s="744"/>
      <c r="AE241" s="4"/>
      <c r="AG241">
        <f t="shared" si="5"/>
        <v>0</v>
      </c>
      <c r="AH241">
        <f t="shared" si="6"/>
        <v>0</v>
      </c>
      <c r="AI241" t="str">
        <f t="shared" si="7"/>
        <v/>
      </c>
      <c r="AJ241" s="315" t="str">
        <f t="shared" si="8"/>
        <v/>
      </c>
      <c r="AK241" s="315">
        <f t="shared" si="9"/>
        <v>0</v>
      </c>
      <c r="AL241" s="315">
        <f t="shared" si="10"/>
        <v>0</v>
      </c>
      <c r="AM241" s="315">
        <f t="shared" si="11"/>
        <v>0</v>
      </c>
    </row>
    <row r="242" spans="1:39" s="478" customFormat="1" ht="24" customHeight="1">
      <c r="A242" s="5"/>
      <c r="B242" s="6"/>
      <c r="C242" s="984"/>
      <c r="D242" s="983" t="s">
        <v>5536</v>
      </c>
      <c r="E242" s="669"/>
      <c r="F242" s="670"/>
      <c r="G242" s="752" t="s">
        <v>7578</v>
      </c>
      <c r="H242" s="669"/>
      <c r="I242" s="669"/>
      <c r="J242" s="669"/>
      <c r="K242" s="669"/>
      <c r="L242" s="669"/>
      <c r="M242" s="669"/>
      <c r="N242" s="669"/>
      <c r="O242" s="669"/>
      <c r="P242" s="670"/>
      <c r="Q242" s="1033" t="str">
        <f t="shared" si="4"/>
        <v/>
      </c>
      <c r="R242" s="1034"/>
      <c r="S242" s="1029"/>
      <c r="T242" s="744"/>
      <c r="U242" s="1029"/>
      <c r="V242" s="744"/>
      <c r="W242" s="1029"/>
      <c r="X242" s="744"/>
      <c r="Y242" s="1029"/>
      <c r="Z242" s="744"/>
      <c r="AA242" s="1029"/>
      <c r="AB242" s="744"/>
      <c r="AC242" s="1029"/>
      <c r="AD242" s="744"/>
      <c r="AE242" s="4"/>
      <c r="AG242">
        <f t="shared" si="5"/>
        <v>0</v>
      </c>
      <c r="AH242">
        <f t="shared" si="6"/>
        <v>0</v>
      </c>
      <c r="AI242" t="str">
        <f t="shared" si="7"/>
        <v/>
      </c>
      <c r="AJ242" s="315" t="str">
        <f t="shared" si="8"/>
        <v/>
      </c>
      <c r="AK242" s="315">
        <f t="shared" si="9"/>
        <v>0</v>
      </c>
      <c r="AL242" s="315">
        <f t="shared" si="10"/>
        <v>0</v>
      </c>
      <c r="AM242" s="315">
        <f t="shared" si="11"/>
        <v>0</v>
      </c>
    </row>
    <row r="243" spans="1:39" s="478" customFormat="1" ht="15" customHeight="1">
      <c r="A243" s="5"/>
      <c r="B243" s="6"/>
      <c r="C243" s="984"/>
      <c r="D243" s="983" t="s">
        <v>7581</v>
      </c>
      <c r="E243" s="669"/>
      <c r="F243" s="670"/>
      <c r="G243" s="752" t="s">
        <v>7582</v>
      </c>
      <c r="H243" s="669"/>
      <c r="I243" s="669"/>
      <c r="J243" s="669"/>
      <c r="K243" s="669"/>
      <c r="L243" s="669"/>
      <c r="M243" s="669"/>
      <c r="N243" s="669"/>
      <c r="O243" s="669"/>
      <c r="P243" s="670"/>
      <c r="Q243" s="1033" t="str">
        <f t="shared" si="4"/>
        <v/>
      </c>
      <c r="R243" s="1034"/>
      <c r="S243" s="1029"/>
      <c r="T243" s="744"/>
      <c r="U243" s="1029"/>
      <c r="V243" s="744"/>
      <c r="W243" s="1029"/>
      <c r="X243" s="744"/>
      <c r="Y243" s="1029"/>
      <c r="Z243" s="744"/>
      <c r="AA243" s="1029"/>
      <c r="AB243" s="744"/>
      <c r="AC243" s="1029"/>
      <c r="AD243" s="744"/>
      <c r="AE243" s="4"/>
      <c r="AG243">
        <f t="shared" si="5"/>
        <v>0</v>
      </c>
      <c r="AH243">
        <f t="shared" si="6"/>
        <v>0</v>
      </c>
      <c r="AI243" t="str">
        <f t="shared" si="7"/>
        <v/>
      </c>
      <c r="AJ243" s="315" t="str">
        <f t="shared" si="8"/>
        <v/>
      </c>
      <c r="AK243" s="315">
        <f t="shared" si="9"/>
        <v>0</v>
      </c>
      <c r="AL243" s="315">
        <f t="shared" si="10"/>
        <v>0</v>
      </c>
      <c r="AM243" s="315">
        <f t="shared" si="11"/>
        <v>0</v>
      </c>
    </row>
    <row r="244" spans="1:39" s="478" customFormat="1" ht="15" customHeight="1">
      <c r="A244" s="5"/>
      <c r="B244" s="6"/>
      <c r="C244" s="984"/>
      <c r="D244" s="983" t="s">
        <v>7585</v>
      </c>
      <c r="E244" s="669"/>
      <c r="F244" s="670"/>
      <c r="G244" s="752" t="s">
        <v>7586</v>
      </c>
      <c r="H244" s="669"/>
      <c r="I244" s="669"/>
      <c r="J244" s="669"/>
      <c r="K244" s="669"/>
      <c r="L244" s="669"/>
      <c r="M244" s="669"/>
      <c r="N244" s="669"/>
      <c r="O244" s="669"/>
      <c r="P244" s="670"/>
      <c r="Q244" s="1033" t="str">
        <f t="shared" si="4"/>
        <v/>
      </c>
      <c r="R244" s="1034"/>
      <c r="S244" s="1029"/>
      <c r="T244" s="744"/>
      <c r="U244" s="1029"/>
      <c r="V244" s="744"/>
      <c r="W244" s="1029"/>
      <c r="X244" s="744"/>
      <c r="Y244" s="1029"/>
      <c r="Z244" s="744"/>
      <c r="AA244" s="1029"/>
      <c r="AB244" s="744"/>
      <c r="AC244" s="1029"/>
      <c r="AD244" s="744"/>
      <c r="AE244" s="4"/>
      <c r="AG244">
        <f t="shared" si="5"/>
        <v>0</v>
      </c>
      <c r="AH244">
        <f t="shared" si="6"/>
        <v>0</v>
      </c>
      <c r="AI244" t="str">
        <f t="shared" si="7"/>
        <v/>
      </c>
      <c r="AJ244" s="315" t="str">
        <f t="shared" si="8"/>
        <v/>
      </c>
      <c r="AK244" s="315">
        <f t="shared" si="9"/>
        <v>0</v>
      </c>
      <c r="AL244" s="315">
        <f t="shared" si="10"/>
        <v>0</v>
      </c>
      <c r="AM244" s="315">
        <f t="shared" si="11"/>
        <v>0</v>
      </c>
    </row>
    <row r="245" spans="1:39" s="478" customFormat="1" ht="15" customHeight="1">
      <c r="A245" s="5"/>
      <c r="B245" s="6"/>
      <c r="C245" s="876"/>
      <c r="D245" s="983" t="s">
        <v>7588</v>
      </c>
      <c r="E245" s="669"/>
      <c r="F245" s="670"/>
      <c r="G245" s="752" t="s">
        <v>7623</v>
      </c>
      <c r="H245" s="669"/>
      <c r="I245" s="669"/>
      <c r="J245" s="669"/>
      <c r="K245" s="669"/>
      <c r="L245" s="669"/>
      <c r="M245" s="669"/>
      <c r="N245" s="669"/>
      <c r="O245" s="669"/>
      <c r="P245" s="670"/>
      <c r="Q245" s="1033" t="str">
        <f t="shared" si="4"/>
        <v/>
      </c>
      <c r="R245" s="1034"/>
      <c r="S245" s="1029"/>
      <c r="T245" s="744"/>
      <c r="U245" s="1029"/>
      <c r="V245" s="744"/>
      <c r="W245" s="1029"/>
      <c r="X245" s="744"/>
      <c r="Y245" s="1029"/>
      <c r="Z245" s="744"/>
      <c r="AA245" s="1029"/>
      <c r="AB245" s="744"/>
      <c r="AC245" s="1029"/>
      <c r="AD245" s="744"/>
      <c r="AE245" s="4"/>
      <c r="AG245">
        <f t="shared" si="5"/>
        <v>0</v>
      </c>
      <c r="AH245">
        <f t="shared" si="6"/>
        <v>0</v>
      </c>
      <c r="AI245" t="str">
        <f t="shared" si="7"/>
        <v/>
      </c>
      <c r="AJ245" s="315" t="str">
        <f t="shared" si="8"/>
        <v/>
      </c>
      <c r="AK245" s="315">
        <f t="shared" si="9"/>
        <v>0</v>
      </c>
      <c r="AL245" s="315">
        <f t="shared" si="10"/>
        <v>0</v>
      </c>
      <c r="AM245" s="315">
        <f t="shared" si="11"/>
        <v>0</v>
      </c>
    </row>
    <row r="246" spans="1:39" s="478" customFormat="1" ht="15" customHeight="1">
      <c r="A246" s="5"/>
      <c r="B246" s="6"/>
      <c r="C246" s="863" t="s">
        <v>5044</v>
      </c>
      <c r="D246" s="669"/>
      <c r="E246" s="669"/>
      <c r="F246" s="670"/>
      <c r="G246" s="752" t="s">
        <v>422</v>
      </c>
      <c r="H246" s="669"/>
      <c r="I246" s="669"/>
      <c r="J246" s="669"/>
      <c r="K246" s="669"/>
      <c r="L246" s="669"/>
      <c r="M246" s="669"/>
      <c r="N246" s="669"/>
      <c r="O246" s="669"/>
      <c r="P246" s="670"/>
      <c r="Q246" s="1033" t="str">
        <f>IF(AI246="","",AI246)</f>
        <v/>
      </c>
      <c r="R246" s="1034"/>
      <c r="S246" s="1029"/>
      <c r="T246" s="744"/>
      <c r="U246" s="1029"/>
      <c r="V246" s="744"/>
      <c r="W246" s="1029"/>
      <c r="X246" s="744"/>
      <c r="Y246" s="1029"/>
      <c r="Z246" s="744"/>
      <c r="AA246" s="1029"/>
      <c r="AB246" s="744"/>
      <c r="AC246" s="1029"/>
      <c r="AD246" s="744"/>
      <c r="AE246" s="4"/>
      <c r="AG246">
        <f>IF(AND($C$31=1,Y112&gt;0,Y112&lt;&gt;"NS",Y112&lt;&gt;"NA"),IF(COUNTBLANK(Q246:AD246)=7,0,1),0)</f>
        <v>0</v>
      </c>
      <c r="AH246">
        <f>IF(OR($C$31&lt;&gt;1,$Y112=0,$Y112="NS",$Y112="NA"),IF(COUNTBLANK(Q246:AD246)=14,0,1),0)</f>
        <v>0</v>
      </c>
      <c r="AI246" t="str">
        <f>IF(OR($C$31&lt;&gt;1,$Y112=0,$Y112="NS",$Y112="NA"),"",Y112)</f>
        <v/>
      </c>
      <c r="AJ246" s="386" t="str">
        <f>Q246</f>
        <v/>
      </c>
      <c r="AK246" s="315">
        <f>COUNTIF(S246:AD246,"NS")</f>
        <v>0</v>
      </c>
      <c r="AL246" s="386">
        <f>SUM(S246:AD246)</f>
        <v>0</v>
      </c>
      <c r="AM246" s="315">
        <f>IF(AJ246="",0,IF(OR(AND(AJ246=0, AK246&gt;0),AND(AJ246="NS", AL246&gt;0), AND(AJ246="NS", AK246=0, AL246=0)), 1, IF(OR(AND(AJ246&gt;0, AK246&gt;1,AJ246&gt;AL246), AND(AJ246="NS", AK246=2), AND(AJ246="NS", AL246=0, AK246&gt;0), AJ246=AL246), 0, 1)))</f>
        <v>0</v>
      </c>
    </row>
    <row r="247" spans="1:39" s="478" customFormat="1" ht="15" customHeight="1">
      <c r="A247" s="5"/>
      <c r="B247" s="6"/>
      <c r="C247" s="6"/>
      <c r="D247" s="6"/>
      <c r="E247" s="6"/>
      <c r="F247" s="6"/>
      <c r="G247" s="6"/>
      <c r="H247" s="6"/>
      <c r="I247" s="6"/>
      <c r="J247" s="6"/>
      <c r="K247" s="6"/>
      <c r="L247" s="6"/>
      <c r="M247" s="6"/>
      <c r="N247" s="90"/>
      <c r="O247" s="6"/>
      <c r="P247" s="90" t="s">
        <v>5512</v>
      </c>
      <c r="Q247" s="668">
        <f>IF(AND(SUM(Q207:Q246)=0,COUNTIF(Q207:Q246,"NS")&gt;0),"NS",IF(AND(SUM(Q207:Q246)=0,COUNTIF(Q207:Q246,0)&gt;0),0,IF(AND(SUM(Q207:Q246)=0,COUNTIF(Q207:Q246,"NA")&gt;0),"NA",SUM(Q207:Q246))))</f>
        <v>0</v>
      </c>
      <c r="R247" s="670"/>
      <c r="S247" s="668">
        <f>IF(AND(SUM(S207:S246)=0,COUNTIF(S207:S246,"NS")&gt;0),"NS",IF(AND(SUM(S207:S246)=0,COUNTIF(S207:S246,0)&gt;0),0,IF(AND(SUM(S207:S246)=0,COUNTIF(S207:S246,"NA")&gt;0),"NA",SUM(S207:S246))))</f>
        <v>0</v>
      </c>
      <c r="T247" s="670"/>
      <c r="U247" s="668">
        <f>IF(AND(SUM(U207:U246)=0,COUNTIF(U207:U246,"NS")&gt;0),"NS",IF(AND(SUM(U207:U246)=0,COUNTIF(U207:U246,0)&gt;0),0,IF(AND(SUM(U207:U246)=0,COUNTIF(U207:U246,"NA")&gt;0),"NA",SUM(U207:U246))))</f>
        <v>0</v>
      </c>
      <c r="V247" s="670"/>
      <c r="W247" s="668">
        <f>IF(AND(SUM(W207:W246)=0,COUNTIF(W207:W246,"NS")&gt;0),"NS",IF(AND(SUM(W207:W246)=0,COUNTIF(W207:W246,0)&gt;0),0,IF(AND(SUM(W207:W246)=0,COUNTIF(W207:W246,"NA")&gt;0),"NA",SUM(W207:W246))))</f>
        <v>0</v>
      </c>
      <c r="X247" s="670"/>
      <c r="Y247" s="668">
        <f>IF(AND(SUM(Y207:Y246)=0,COUNTIF(Y207:Y246,"NS")&gt;0),"NS",IF(AND(SUM(Y207:Y246)=0,COUNTIF(Y207:Y246,0)&gt;0),0,IF(AND(SUM(Y207:Y246)=0,COUNTIF(Y207:Y246,"NA")&gt;0),"NA",SUM(Y207:Y246))))</f>
        <v>0</v>
      </c>
      <c r="Z247" s="670"/>
      <c r="AA247" s="668">
        <f>IF(AND(SUM(AA207:AA246)=0,COUNTIF(AA207:AA246,"NS")&gt;0),"NS",IF(AND(SUM(AA207:AA246)=0,COUNTIF(AA207:AA246,0)&gt;0),0,IF(AND(SUM(AA207:AA246)=0,COUNTIF(AA207:AA246,"NA")&gt;0),"NA",SUM(AA207:AA246))))</f>
        <v>0</v>
      </c>
      <c r="AB247" s="670"/>
      <c r="AC247" s="668">
        <f>IF(AND(SUM(AC207:AC246)=0,COUNTIF(AC207:AC246,"NS")&gt;0),"NS",IF(AND(SUM(AC207:AC246)=0,COUNTIF(AC207:AC246,0)&gt;0),0,IF(AND(SUM(AC207:AC246)=0,COUNTIF(AC207:AC246,"NA")&gt;0),"NA",SUM(AC207:AC246))))</f>
        <v>0</v>
      </c>
      <c r="AD247" s="670"/>
      <c r="AE247" s="4"/>
      <c r="AG247" s="193">
        <f>SUM(AG207:AG246)</f>
        <v>0</v>
      </c>
      <c r="AH247" s="193">
        <f>SUM(AH207:AH246)</f>
        <v>0</v>
      </c>
      <c r="AI247"/>
      <c r="AM247" s="617">
        <f>SUM(AM207:AM246)</f>
        <v>0</v>
      </c>
    </row>
    <row r="248" spans="1:39" s="478" customFormat="1" ht="15" customHeight="1">
      <c r="A248" s="5"/>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4"/>
      <c r="AI248"/>
    </row>
    <row r="249" spans="1:39" s="478" customFormat="1" ht="24" customHeight="1">
      <c r="A249" s="5"/>
      <c r="B249" s="6"/>
      <c r="C249" s="758" t="s">
        <v>5120</v>
      </c>
      <c r="D249" s="736"/>
      <c r="E249" s="736"/>
      <c r="F249" s="736"/>
      <c r="G249" s="736"/>
      <c r="H249" s="736"/>
      <c r="I249" s="736"/>
      <c r="J249" s="736"/>
      <c r="K249" s="736"/>
      <c r="L249" s="736"/>
      <c r="M249" s="736"/>
      <c r="N249" s="736"/>
      <c r="O249" s="736"/>
      <c r="P249" s="736"/>
      <c r="Q249" s="736"/>
      <c r="R249" s="736"/>
      <c r="S249" s="736"/>
      <c r="T249" s="736"/>
      <c r="U249" s="736"/>
      <c r="V249" s="736"/>
      <c r="W249" s="736"/>
      <c r="X249" s="736"/>
      <c r="Y249" s="736"/>
      <c r="Z249" s="736"/>
      <c r="AA249" s="736"/>
      <c r="AB249" s="736"/>
      <c r="AC249" s="736"/>
      <c r="AD249" s="736"/>
      <c r="AE249" s="4"/>
    </row>
    <row r="250" spans="1:39" s="478" customFormat="1" ht="60" customHeight="1">
      <c r="A250" s="5"/>
      <c r="B250" s="6"/>
      <c r="C250" s="801"/>
      <c r="D250" s="653"/>
      <c r="E250" s="653"/>
      <c r="F250" s="653"/>
      <c r="G250" s="653"/>
      <c r="H250" s="653"/>
      <c r="I250" s="653"/>
      <c r="J250" s="653"/>
      <c r="K250" s="653"/>
      <c r="L250" s="653"/>
      <c r="M250" s="653"/>
      <c r="N250" s="653"/>
      <c r="O250" s="653"/>
      <c r="P250" s="653"/>
      <c r="Q250" s="653"/>
      <c r="R250" s="653"/>
      <c r="S250" s="653"/>
      <c r="T250" s="653"/>
      <c r="U250" s="653"/>
      <c r="V250" s="653"/>
      <c r="W250" s="653"/>
      <c r="X250" s="653"/>
      <c r="Y250" s="653"/>
      <c r="Z250" s="653"/>
      <c r="AA250" s="653"/>
      <c r="AB250" s="653"/>
      <c r="AC250" s="653"/>
      <c r="AD250" s="748"/>
      <c r="AE250" s="4"/>
    </row>
    <row r="251" spans="1:39" s="478" customFormat="1" ht="15" customHeight="1">
      <c r="A251" s="5"/>
      <c r="B251" s="946" t="str">
        <f>IF(AG247=0,"","Favor de ingresar toda la información requerida en la pregunta")</f>
        <v/>
      </c>
      <c r="C251" s="946"/>
      <c r="D251" s="946"/>
      <c r="E251" s="946"/>
      <c r="F251" s="946"/>
      <c r="G251" s="946"/>
      <c r="H251" s="946"/>
      <c r="I251" s="946"/>
      <c r="J251" s="946"/>
      <c r="K251" s="946"/>
      <c r="L251" s="946"/>
      <c r="M251" s="946"/>
      <c r="N251" s="946"/>
      <c r="O251" s="946"/>
      <c r="P251" s="946"/>
      <c r="Q251" s="946"/>
      <c r="R251" s="946"/>
      <c r="S251" s="946"/>
      <c r="T251" s="946"/>
      <c r="U251" s="946"/>
      <c r="V251" s="946"/>
      <c r="W251" s="946"/>
      <c r="X251" s="946"/>
      <c r="Y251" s="946"/>
      <c r="Z251" s="946"/>
      <c r="AA251" s="946"/>
      <c r="AB251" s="946"/>
      <c r="AC251" s="946"/>
      <c r="AD251" s="946"/>
      <c r="AE251" s="946"/>
    </row>
    <row r="252" spans="1:39" s="478" customFormat="1" ht="15" customHeight="1">
      <c r="A252" s="5"/>
      <c r="B252" s="1001" t="str">
        <f>IF($C$31&lt;&gt;1,"",IF(COUNTIF(Q207:AD246,"NS")&lt;&gt;0,"Alerta: debido a que cuenta con registros NS, debe proporcionar una justificación en el area de comentarios al final de la pregunta",""))</f>
        <v/>
      </c>
      <c r="C252" s="1001"/>
      <c r="D252" s="1001"/>
      <c r="E252" s="1001"/>
      <c r="F252" s="1001"/>
      <c r="G252" s="1001"/>
      <c r="H252" s="1001"/>
      <c r="I252" s="1001"/>
      <c r="J252" s="1001"/>
      <c r="K252" s="1001"/>
      <c r="L252" s="1001"/>
      <c r="M252" s="1001"/>
      <c r="N252" s="1001"/>
      <c r="O252" s="1001"/>
      <c r="P252" s="1001"/>
      <c r="Q252" s="1001"/>
      <c r="R252" s="1001"/>
      <c r="S252" s="1001"/>
      <c r="T252" s="1001"/>
      <c r="U252" s="1001"/>
      <c r="V252" s="1001"/>
      <c r="W252" s="1001"/>
      <c r="X252" s="1001"/>
      <c r="Y252" s="1001"/>
      <c r="Z252" s="1001"/>
      <c r="AA252" s="1001"/>
      <c r="AB252" s="1001"/>
      <c r="AC252" s="1001"/>
      <c r="AD252" s="1001"/>
      <c r="AE252" s="1001"/>
    </row>
    <row r="253" spans="1:39" s="478" customFormat="1" ht="15" customHeight="1">
      <c r="A253" s="5"/>
      <c r="B253" s="880" t="str">
        <f>IF(AH247&gt;0,"Revise la información capturada, ya que tiene datos ingresados en celdas que están sombreadas","")</f>
        <v/>
      </c>
      <c r="C253" s="880"/>
      <c r="D253" s="880"/>
      <c r="E253" s="880"/>
      <c r="F253" s="880"/>
      <c r="G253" s="880"/>
      <c r="H253" s="880"/>
      <c r="I253" s="880"/>
      <c r="J253" s="880"/>
      <c r="K253" s="880"/>
      <c r="L253" s="880"/>
      <c r="M253" s="880"/>
      <c r="N253" s="880"/>
      <c r="O253" s="880"/>
      <c r="P253" s="880"/>
      <c r="Q253" s="880"/>
      <c r="R253" s="880"/>
      <c r="S253" s="880"/>
      <c r="T253" s="880"/>
      <c r="U253" s="880"/>
      <c r="V253" s="880"/>
      <c r="W253" s="880"/>
      <c r="X253" s="880"/>
      <c r="Y253" s="880"/>
      <c r="Z253" s="880"/>
      <c r="AA253" s="880"/>
      <c r="AB253" s="880"/>
      <c r="AC253" s="880"/>
      <c r="AD253" s="880"/>
      <c r="AE253" s="880"/>
    </row>
    <row r="254" spans="1:39" s="478" customFormat="1" ht="15" customHeight="1">
      <c r="A254" s="5"/>
      <c r="B254" s="880" t="str">
        <f>IF($C$31&lt;&gt;1,"",IF(AM247&gt;0,"Favor de revisar la suma y consistencia de totales y/o subtotales por filas (numéricos y NS)",""))</f>
        <v/>
      </c>
      <c r="C254" s="880"/>
      <c r="D254" s="880"/>
      <c r="E254" s="880"/>
      <c r="F254" s="880"/>
      <c r="G254" s="880"/>
      <c r="H254" s="880"/>
      <c r="I254" s="880"/>
      <c r="J254" s="880"/>
      <c r="K254" s="880"/>
      <c r="L254" s="880"/>
      <c r="M254" s="880"/>
      <c r="N254" s="880"/>
      <c r="O254" s="880"/>
      <c r="P254" s="880"/>
      <c r="Q254" s="880"/>
      <c r="R254" s="880"/>
      <c r="S254" s="880"/>
      <c r="T254" s="880"/>
      <c r="U254" s="880"/>
      <c r="V254" s="880"/>
      <c r="W254" s="880"/>
      <c r="X254" s="880"/>
      <c r="Y254" s="880"/>
      <c r="Z254" s="880"/>
      <c r="AA254" s="880"/>
      <c r="AB254" s="880"/>
      <c r="AC254" s="880"/>
      <c r="AD254" s="880"/>
      <c r="AE254" s="880"/>
    </row>
    <row r="255" spans="1:39" s="478" customFormat="1" ht="15" customHeight="1">
      <c r="A255" s="5"/>
      <c r="B255" s="545"/>
      <c r="C255" s="545"/>
      <c r="D255" s="545"/>
      <c r="E255" s="545"/>
      <c r="F255" s="545"/>
      <c r="G255" s="545"/>
      <c r="H255" s="545"/>
      <c r="I255" s="545"/>
      <c r="J255" s="545"/>
      <c r="K255" s="545"/>
      <c r="L255" s="545"/>
      <c r="M255" s="545"/>
      <c r="N255" s="545"/>
      <c r="O255" s="545"/>
      <c r="P255" s="545"/>
      <c r="Q255" s="545"/>
      <c r="R255" s="545"/>
      <c r="S255" s="545"/>
      <c r="T255" s="545"/>
      <c r="U255" s="545"/>
      <c r="V255" s="545"/>
      <c r="W255" s="545"/>
      <c r="X255" s="545"/>
      <c r="Y255" s="545"/>
      <c r="Z255" s="545"/>
      <c r="AA255" s="545"/>
      <c r="AB255" s="545"/>
      <c r="AC255" s="545"/>
      <c r="AD255" s="545"/>
      <c r="AE255" s="545"/>
    </row>
    <row r="256" spans="1:39" s="478" customFormat="1" ht="15" customHeight="1">
      <c r="A256" s="5"/>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4"/>
    </row>
    <row r="257" spans="1:38" s="478" customFormat="1" ht="15" customHeight="1">
      <c r="A257" s="61" t="s">
        <v>7641</v>
      </c>
      <c r="B257" s="755" t="s">
        <v>7642</v>
      </c>
      <c r="C257" s="736"/>
      <c r="D257" s="736"/>
      <c r="E257" s="736"/>
      <c r="F257" s="736"/>
      <c r="G257" s="736"/>
      <c r="H257" s="736"/>
      <c r="I257" s="736"/>
      <c r="J257" s="736"/>
      <c r="K257" s="736"/>
      <c r="L257" s="736"/>
      <c r="M257" s="736"/>
      <c r="N257" s="736"/>
      <c r="O257" s="736"/>
      <c r="P257" s="736"/>
      <c r="Q257" s="736"/>
      <c r="R257" s="736"/>
      <c r="S257" s="736"/>
      <c r="T257" s="736"/>
      <c r="U257" s="736"/>
      <c r="V257" s="736"/>
      <c r="W257" s="736"/>
      <c r="X257" s="736"/>
      <c r="Y257" s="736"/>
      <c r="Z257" s="736"/>
      <c r="AA257" s="736"/>
      <c r="AB257" s="736"/>
      <c r="AC257" s="736"/>
      <c r="AD257" s="736"/>
      <c r="AE257" s="4"/>
    </row>
    <row r="258" spans="1:38" s="478" customFormat="1" ht="15" customHeight="1">
      <c r="A258" s="62"/>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4"/>
    </row>
    <row r="259" spans="1:38" s="478" customFormat="1" ht="15" customHeight="1">
      <c r="A259" s="62"/>
      <c r="B259" s="8"/>
      <c r="C259" s="771" t="s">
        <v>7643</v>
      </c>
      <c r="D259" s="773"/>
      <c r="E259" s="773"/>
      <c r="F259" s="773"/>
      <c r="G259" s="773"/>
      <c r="H259" s="773"/>
      <c r="I259" s="773"/>
      <c r="J259" s="773"/>
      <c r="K259" s="773"/>
      <c r="L259" s="773"/>
      <c r="M259" s="773"/>
      <c r="N259" s="769"/>
      <c r="O259" s="771" t="s">
        <v>7644</v>
      </c>
      <c r="P259" s="669"/>
      <c r="Q259" s="669"/>
      <c r="R259" s="669"/>
      <c r="S259" s="669"/>
      <c r="T259" s="669"/>
      <c r="U259" s="669"/>
      <c r="V259" s="669"/>
      <c r="W259" s="669"/>
      <c r="X259" s="669"/>
      <c r="Y259" s="669"/>
      <c r="Z259" s="669"/>
      <c r="AA259" s="669"/>
      <c r="AB259" s="669"/>
      <c r="AC259" s="669"/>
      <c r="AD259" s="670"/>
      <c r="AE259" s="4"/>
    </row>
    <row r="260" spans="1:38" s="478" customFormat="1" ht="15" customHeight="1">
      <c r="A260" s="62"/>
      <c r="B260" s="8"/>
      <c r="C260" s="770"/>
      <c r="D260" s="732"/>
      <c r="E260" s="732"/>
      <c r="F260" s="732"/>
      <c r="G260" s="732"/>
      <c r="H260" s="732"/>
      <c r="I260" s="732"/>
      <c r="J260" s="732"/>
      <c r="K260" s="732"/>
      <c r="L260" s="732"/>
      <c r="M260" s="732"/>
      <c r="N260" s="733"/>
      <c r="O260" s="771" t="s">
        <v>5560</v>
      </c>
      <c r="P260" s="669"/>
      <c r="Q260" s="669"/>
      <c r="R260" s="670"/>
      <c r="S260" s="634" t="s">
        <v>6029</v>
      </c>
      <c r="T260" s="669"/>
      <c r="U260" s="669"/>
      <c r="V260" s="670"/>
      <c r="W260" s="634" t="s">
        <v>6030</v>
      </c>
      <c r="X260" s="669"/>
      <c r="Y260" s="669"/>
      <c r="Z260" s="670"/>
      <c r="AA260" s="634" t="s">
        <v>422</v>
      </c>
      <c r="AB260" s="669"/>
      <c r="AC260" s="669"/>
      <c r="AD260" s="670"/>
      <c r="AE260" s="4"/>
      <c r="AG260" t="s">
        <v>5110</v>
      </c>
      <c r="AH260" t="s">
        <v>5905</v>
      </c>
      <c r="AI260" s="383" t="s">
        <v>5572</v>
      </c>
      <c r="AJ260" s="383" t="s">
        <v>5573</v>
      </c>
      <c r="AK260" s="383" t="s">
        <v>5574</v>
      </c>
      <c r="AL260" s="383" t="s">
        <v>5575</v>
      </c>
    </row>
    <row r="261" spans="1:38" s="478" customFormat="1" ht="15" customHeight="1">
      <c r="A261" s="62"/>
      <c r="B261" s="8"/>
      <c r="C261" s="481" t="s">
        <v>5040</v>
      </c>
      <c r="D261" s="763" t="s">
        <v>7645</v>
      </c>
      <c r="E261" s="669"/>
      <c r="F261" s="669"/>
      <c r="G261" s="669"/>
      <c r="H261" s="669"/>
      <c r="I261" s="669"/>
      <c r="J261" s="669"/>
      <c r="K261" s="669"/>
      <c r="L261" s="669"/>
      <c r="M261" s="669"/>
      <c r="N261" s="670"/>
      <c r="O261" s="1026"/>
      <c r="P261" s="1027"/>
      <c r="Q261" s="1027"/>
      <c r="R261" s="1028"/>
      <c r="S261" s="1026"/>
      <c r="T261" s="1027"/>
      <c r="U261" s="1027"/>
      <c r="V261" s="1028"/>
      <c r="W261" s="1026"/>
      <c r="X261" s="1027"/>
      <c r="Y261" s="1027"/>
      <c r="Z261" s="1028"/>
      <c r="AA261" s="1026"/>
      <c r="AB261" s="1027"/>
      <c r="AC261" s="1027"/>
      <c r="AD261" s="1028"/>
      <c r="AE261" s="4"/>
      <c r="AG261" s="396">
        <f>IF($C$31=1,IF(COUNTA(O261:AD263)=12,0,1),0)</f>
        <v>0</v>
      </c>
      <c r="AH261" s="396">
        <f>IF($C$31&lt;&gt;1,IF(COUNTA(O261:AD263)=0,0,1),0)</f>
        <v>0</v>
      </c>
      <c r="AI261" s="386">
        <f>O261</f>
        <v>0</v>
      </c>
      <c r="AJ261" s="315">
        <f>COUNTIF(S261:AD261,"NS")</f>
        <v>0</v>
      </c>
      <c r="AK261" s="386">
        <f>SUM(S261:AD261)</f>
        <v>0</v>
      </c>
      <c r="AL261" s="315">
        <f>IF(OR(AND(AI261=0, AJ261&gt;0),AND(AI261="NS", AK261&gt;0), AND(AI261="NS", AJ261=0, AK261=0)), 1, IF(OR(AND(AI261&gt;0, AJ261&gt;1,AI261&gt;AK261), AND(AI261="NS", AJ261=2), AND(AI261="NS", AK261=0, AJ261&gt;0), AI261=AK261), 0, 1))</f>
        <v>0</v>
      </c>
    </row>
    <row r="262" spans="1:38" s="478" customFormat="1" ht="15" customHeight="1">
      <c r="A262" s="62"/>
      <c r="B262" s="8"/>
      <c r="C262" s="71" t="s">
        <v>5042</v>
      </c>
      <c r="D262" s="763" t="s">
        <v>7646</v>
      </c>
      <c r="E262" s="669"/>
      <c r="F262" s="669"/>
      <c r="G262" s="669"/>
      <c r="H262" s="669"/>
      <c r="I262" s="669"/>
      <c r="J262" s="669"/>
      <c r="K262" s="669"/>
      <c r="L262" s="669"/>
      <c r="M262" s="669"/>
      <c r="N262" s="670"/>
      <c r="O262" s="1026"/>
      <c r="P262" s="1027"/>
      <c r="Q262" s="1027"/>
      <c r="R262" s="1028"/>
      <c r="S262" s="1026"/>
      <c r="T262" s="1027"/>
      <c r="U262" s="1027"/>
      <c r="V262" s="1028"/>
      <c r="W262" s="1026"/>
      <c r="X262" s="1027"/>
      <c r="Y262" s="1027"/>
      <c r="Z262" s="1028"/>
      <c r="AA262" s="1026"/>
      <c r="AB262" s="1027"/>
      <c r="AC262" s="1027"/>
      <c r="AD262" s="1028"/>
      <c r="AE262" s="4"/>
      <c r="AI262" s="315">
        <f t="shared" ref="AI262" si="12">O262</f>
        <v>0</v>
      </c>
      <c r="AJ262" s="315">
        <f t="shared" ref="AJ262" si="13">COUNTIF(S262:AD262,"NS")</f>
        <v>0</v>
      </c>
      <c r="AK262" s="315">
        <f t="shared" ref="AK262" si="14">SUM(S262:AD262)</f>
        <v>0</v>
      </c>
      <c r="AL262" s="315">
        <f t="shared" ref="AL262" si="15">IF(OR(AND(AI262=0, AJ262&gt;0),AND(AI262="NS", AK262&gt;0), AND(AI262="NS", AJ262=0, AK262=0)), 1, IF(OR(AND(AI262&gt;0, AJ262&gt;1,AI262&gt;AK262), AND(AI262="NS", AJ262=2), AND(AI262="NS", AK262=0, AJ262&gt;0), AI262=AK262), 0, 1))</f>
        <v>0</v>
      </c>
    </row>
    <row r="263" spans="1:38" s="478" customFormat="1" ht="15" customHeight="1">
      <c r="A263" s="62"/>
      <c r="B263" s="8"/>
      <c r="C263" s="71" t="s">
        <v>5044</v>
      </c>
      <c r="D263" s="752" t="s">
        <v>422</v>
      </c>
      <c r="E263" s="669"/>
      <c r="F263" s="669"/>
      <c r="G263" s="669"/>
      <c r="H263" s="669"/>
      <c r="I263" s="669"/>
      <c r="J263" s="669"/>
      <c r="K263" s="669"/>
      <c r="L263" s="669"/>
      <c r="M263" s="669"/>
      <c r="N263" s="670"/>
      <c r="O263" s="1026"/>
      <c r="P263" s="1027"/>
      <c r="Q263" s="1027"/>
      <c r="R263" s="1028"/>
      <c r="S263" s="1026"/>
      <c r="T263" s="1027"/>
      <c r="U263" s="1027"/>
      <c r="V263" s="1028"/>
      <c r="W263" s="1026"/>
      <c r="X263" s="1027"/>
      <c r="Y263" s="1027"/>
      <c r="Z263" s="1028"/>
      <c r="AA263" s="1026"/>
      <c r="AB263" s="1027"/>
      <c r="AC263" s="1027"/>
      <c r="AD263" s="1028"/>
      <c r="AE263" s="4"/>
      <c r="AI263" s="386">
        <f>O263</f>
        <v>0</v>
      </c>
      <c r="AJ263" s="315">
        <f>COUNTIF(S263:AD263,"NS")</f>
        <v>0</v>
      </c>
      <c r="AK263" s="386">
        <f>SUM(S263:AD263)</f>
        <v>0</v>
      </c>
      <c r="AL263" s="315">
        <f>IF(OR(AND(AI263=0, AJ263&gt;0),AND(AI263="NS", AK263&gt;0), AND(AI263="NS", AJ263=0, AK263=0)), 1, IF(OR(AND(AI263&gt;0, AJ263&gt;1,AI263&gt;AK263), AND(AI263="NS", AJ263=2), AND(AI263="NS", AK263=0, AJ263&gt;0), AI263=AK263), 0, 1))</f>
        <v>0</v>
      </c>
    </row>
    <row r="264" spans="1:38" s="478" customFormat="1" ht="15" customHeight="1">
      <c r="A264" s="62"/>
      <c r="B264" s="8"/>
      <c r="C264" s="8"/>
      <c r="D264" s="8"/>
      <c r="E264" s="8"/>
      <c r="F264" s="8"/>
      <c r="G264" s="8"/>
      <c r="H264" s="8"/>
      <c r="I264" s="8"/>
      <c r="J264" s="107"/>
      <c r="K264" s="8"/>
      <c r="L264" s="8"/>
      <c r="M264" s="8"/>
      <c r="N264" s="90" t="s">
        <v>5512</v>
      </c>
      <c r="O264" s="1037">
        <f>IF(AND(SUM(O261:O263)=0,COUNTIF(O261:O263,"NS")&gt;0),"NS",IF(AND(SUM(O261:O263)=0,COUNTIF(O261:O263,0)&gt;0),0,IF(AND(SUM(O261:O263)=0,COUNTIF(O261:O263,"NA")&gt;0),"NA",SUM(O261:O263))))</f>
        <v>0</v>
      </c>
      <c r="P264" s="969"/>
      <c r="Q264" s="969"/>
      <c r="R264" s="970"/>
      <c r="S264" s="1037">
        <f>IF(AND(SUM(S261:S263)=0,COUNTIF(S261:S263,"NS")&gt;0),"NS",IF(AND(SUM(S261:S263)=0,COUNTIF(S261:S263,0)&gt;0),0,IF(AND(SUM(S261:S263)=0,COUNTIF(S261:S263,"NA")&gt;0),"NA",SUM(S261:S263))))</f>
        <v>0</v>
      </c>
      <c r="T264" s="969"/>
      <c r="U264" s="969"/>
      <c r="V264" s="970"/>
      <c r="W264" s="1037">
        <f>IF(AND(SUM(W261:W263)=0,COUNTIF(W261:W263,"NS")&gt;0),"NS",IF(AND(SUM(W261:W263)=0,COUNTIF(W261:W263,0)&gt;0),0,IF(AND(SUM(W261:W263)=0,COUNTIF(W261:W263,"NA")&gt;0),"NA",SUM(W261:W263))))</f>
        <v>0</v>
      </c>
      <c r="X264" s="969"/>
      <c r="Y264" s="969"/>
      <c r="Z264" s="970"/>
      <c r="AA264" s="1037">
        <f>IF(AND(SUM(AA261:AA263)=0,COUNTIF(AA261:AA263,"NS")&gt;0),"NS",IF(AND(SUM(AA261:AA263)=0,COUNTIF(AA261:AA263,0)&gt;0),0,IF(AND(SUM(AA261:AA263)=0,COUNTIF(AA261:AA263,"NA")&gt;0),"NA",SUM(AA261:AA263))))</f>
        <v>0</v>
      </c>
      <c r="AB264" s="969"/>
      <c r="AC264" s="969"/>
      <c r="AD264" s="970"/>
      <c r="AE264" s="4"/>
      <c r="AL264" s="480">
        <f>SUM(AL261:AL263)</f>
        <v>0</v>
      </c>
    </row>
    <row r="265" spans="1:38" s="478" customFormat="1" ht="15" customHeight="1">
      <c r="A265" s="62"/>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4"/>
    </row>
    <row r="266" spans="1:38" s="478" customFormat="1" ht="24" customHeight="1">
      <c r="A266" s="5"/>
      <c r="B266" s="8"/>
      <c r="C266" s="758" t="s">
        <v>5120</v>
      </c>
      <c r="D266" s="736"/>
      <c r="E266" s="736"/>
      <c r="F266" s="736"/>
      <c r="G266" s="736"/>
      <c r="H266" s="736"/>
      <c r="I266" s="736"/>
      <c r="J266" s="736"/>
      <c r="K266" s="736"/>
      <c r="L266" s="736"/>
      <c r="M266" s="736"/>
      <c r="N266" s="736"/>
      <c r="O266" s="736"/>
      <c r="P266" s="736"/>
      <c r="Q266" s="736"/>
      <c r="R266" s="736"/>
      <c r="S266" s="736"/>
      <c r="T266" s="736"/>
      <c r="U266" s="736"/>
      <c r="V266" s="736"/>
      <c r="W266" s="736"/>
      <c r="X266" s="736"/>
      <c r="Y266" s="736"/>
      <c r="Z266" s="736"/>
      <c r="AA266" s="736"/>
      <c r="AB266" s="736"/>
      <c r="AC266" s="736"/>
      <c r="AD266" s="736"/>
      <c r="AE266" s="4"/>
    </row>
    <row r="267" spans="1:38" s="478" customFormat="1" ht="60" customHeight="1">
      <c r="A267" s="5"/>
      <c r="B267" s="8"/>
      <c r="C267" s="747"/>
      <c r="D267" s="653"/>
      <c r="E267" s="653"/>
      <c r="F267" s="653"/>
      <c r="G267" s="653"/>
      <c r="H267" s="653"/>
      <c r="I267" s="653"/>
      <c r="J267" s="653"/>
      <c r="K267" s="653"/>
      <c r="L267" s="653"/>
      <c r="M267" s="653"/>
      <c r="N267" s="653"/>
      <c r="O267" s="653"/>
      <c r="P267" s="653"/>
      <c r="Q267" s="653"/>
      <c r="R267" s="653"/>
      <c r="S267" s="653"/>
      <c r="T267" s="653"/>
      <c r="U267" s="653"/>
      <c r="V267" s="653"/>
      <c r="W267" s="653"/>
      <c r="X267" s="653"/>
      <c r="Y267" s="653"/>
      <c r="Z267" s="653"/>
      <c r="AA267" s="653"/>
      <c r="AB267" s="653"/>
      <c r="AC267" s="653"/>
      <c r="AD267" s="748"/>
      <c r="AE267" s="4"/>
    </row>
    <row r="268" spans="1:38" s="478" customFormat="1" ht="15" customHeight="1">
      <c r="A268" s="5"/>
      <c r="B268" s="946" t="str">
        <f>IF(AG261=0,"","Favor de ingresar toda la información requerida en la pregunta")</f>
        <v/>
      </c>
      <c r="C268" s="946"/>
      <c r="D268" s="946"/>
      <c r="E268" s="946"/>
      <c r="F268" s="946"/>
      <c r="G268" s="946"/>
      <c r="H268" s="946"/>
      <c r="I268" s="946"/>
      <c r="J268" s="946"/>
      <c r="K268" s="946"/>
      <c r="L268" s="946"/>
      <c r="M268" s="946"/>
      <c r="N268" s="946"/>
      <c r="O268" s="946"/>
      <c r="P268" s="946"/>
      <c r="Q268" s="946"/>
      <c r="R268" s="946"/>
      <c r="S268" s="946"/>
      <c r="T268" s="946"/>
      <c r="U268" s="946"/>
      <c r="V268" s="946"/>
      <c r="W268" s="946"/>
      <c r="X268" s="946"/>
      <c r="Y268" s="946"/>
      <c r="Z268" s="946"/>
      <c r="AA268" s="946"/>
      <c r="AB268" s="946"/>
      <c r="AC268" s="946"/>
      <c r="AD268" s="946"/>
      <c r="AE268" s="946"/>
    </row>
    <row r="269" spans="1:38" s="478" customFormat="1" ht="15" customHeight="1">
      <c r="A269" s="5"/>
      <c r="B269" s="1001" t="str">
        <f>IF($C$31&lt;&gt;1,"",IF(COUNTIF(O261:AD263,"NS")&lt;&gt;0,"Alerta: debido a que cuenta con registros NS, debe proporcionar una justificación en el area de comentarios al final de la pregunta",""))</f>
        <v/>
      </c>
      <c r="C269" s="1001"/>
      <c r="D269" s="1001"/>
      <c r="E269" s="1001"/>
      <c r="F269" s="1001"/>
      <c r="G269" s="1001"/>
      <c r="H269" s="1001"/>
      <c r="I269" s="1001"/>
      <c r="J269" s="1001"/>
      <c r="K269" s="1001"/>
      <c r="L269" s="1001"/>
      <c r="M269" s="1001"/>
      <c r="N269" s="1001"/>
      <c r="O269" s="1001"/>
      <c r="P269" s="1001"/>
      <c r="Q269" s="1001"/>
      <c r="R269" s="1001"/>
      <c r="S269" s="1001"/>
      <c r="T269" s="1001"/>
      <c r="U269" s="1001"/>
      <c r="V269" s="1001"/>
      <c r="W269" s="1001"/>
      <c r="X269" s="1001"/>
      <c r="Y269" s="1001"/>
      <c r="Z269" s="1001"/>
      <c r="AA269" s="1001"/>
      <c r="AB269" s="1001"/>
      <c r="AC269" s="1001"/>
      <c r="AD269" s="1001"/>
      <c r="AE269" s="1001"/>
    </row>
    <row r="270" spans="1:38" s="478" customFormat="1" ht="15" customHeight="1">
      <c r="A270" s="5"/>
      <c r="B270" s="880" t="str">
        <f>IF(AH261&gt;0,"Revise la información capturada, ya que tiene datos ingresados en celdas que están sombreadas","")</f>
        <v/>
      </c>
      <c r="C270" s="880"/>
      <c r="D270" s="880"/>
      <c r="E270" s="880"/>
      <c r="F270" s="880"/>
      <c r="G270" s="880"/>
      <c r="H270" s="880"/>
      <c r="I270" s="880"/>
      <c r="J270" s="880"/>
      <c r="K270" s="880"/>
      <c r="L270" s="880"/>
      <c r="M270" s="880"/>
      <c r="N270" s="880"/>
      <c r="O270" s="880"/>
      <c r="P270" s="880"/>
      <c r="Q270" s="880"/>
      <c r="R270" s="880"/>
      <c r="S270" s="880"/>
      <c r="T270" s="880"/>
      <c r="U270" s="880"/>
      <c r="V270" s="880"/>
      <c r="W270" s="880"/>
      <c r="X270" s="880"/>
      <c r="Y270" s="880"/>
      <c r="Z270" s="880"/>
      <c r="AA270" s="880"/>
      <c r="AB270" s="880"/>
      <c r="AC270" s="880"/>
      <c r="AD270" s="880"/>
      <c r="AE270" s="880"/>
    </row>
    <row r="271" spans="1:38" s="478" customFormat="1" ht="15" customHeight="1">
      <c r="A271" s="5"/>
      <c r="B271" s="880" t="str">
        <f>IF($C$31&lt;&gt;1,"",IF(AL264&gt;0,"Favor de revisar la suma y consistencia de totales y/o subtotales por filas (numéricos y NS)",""))</f>
        <v/>
      </c>
      <c r="C271" s="880"/>
      <c r="D271" s="880"/>
      <c r="E271" s="880"/>
      <c r="F271" s="880"/>
      <c r="G271" s="880"/>
      <c r="H271" s="880"/>
      <c r="I271" s="880"/>
      <c r="J271" s="880"/>
      <c r="K271" s="880"/>
      <c r="L271" s="880"/>
      <c r="M271" s="880"/>
      <c r="N271" s="880"/>
      <c r="O271" s="880"/>
      <c r="P271" s="880"/>
      <c r="Q271" s="880"/>
      <c r="R271" s="880"/>
      <c r="S271" s="880"/>
      <c r="T271" s="880"/>
      <c r="U271" s="880"/>
      <c r="V271" s="880"/>
      <c r="W271" s="880"/>
      <c r="X271" s="880"/>
      <c r="Y271" s="880"/>
      <c r="Z271" s="880"/>
      <c r="AA271" s="880"/>
      <c r="AB271" s="880"/>
      <c r="AC271" s="880"/>
      <c r="AD271" s="880"/>
      <c r="AE271" s="880"/>
    </row>
    <row r="272" spans="1:38" s="478" customFormat="1" ht="15" customHeight="1">
      <c r="A272" s="5"/>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4"/>
    </row>
    <row r="273" spans="1:58" s="478" customFormat="1" ht="15" customHeight="1">
      <c r="A273" s="5"/>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4"/>
    </row>
    <row r="274" spans="1:58" s="478" customFormat="1" ht="15" customHeight="1">
      <c r="A274" s="61" t="s">
        <v>7647</v>
      </c>
      <c r="B274" s="910" t="s">
        <v>7648</v>
      </c>
      <c r="C274" s="736"/>
      <c r="D274" s="736"/>
      <c r="E274" s="736"/>
      <c r="F274" s="736"/>
      <c r="G274" s="736"/>
      <c r="H274" s="736"/>
      <c r="I274" s="736"/>
      <c r="J274" s="736"/>
      <c r="K274" s="736"/>
      <c r="L274" s="736"/>
      <c r="M274" s="736"/>
      <c r="N274" s="736"/>
      <c r="O274" s="736"/>
      <c r="P274" s="736"/>
      <c r="Q274" s="736"/>
      <c r="R274" s="736"/>
      <c r="S274" s="736"/>
      <c r="T274" s="736"/>
      <c r="U274" s="736"/>
      <c r="V274" s="736"/>
      <c r="W274" s="736"/>
      <c r="X274" s="736"/>
      <c r="Y274" s="736"/>
      <c r="Z274" s="736"/>
      <c r="AA274" s="736"/>
      <c r="AB274" s="736"/>
      <c r="AC274" s="736"/>
      <c r="AD274" s="736"/>
      <c r="AE274" s="4"/>
    </row>
    <row r="275" spans="1:58" s="478" customFormat="1" ht="36" customHeight="1">
      <c r="A275" s="62"/>
      <c r="B275" s="8"/>
      <c r="C275" s="735" t="s">
        <v>7649</v>
      </c>
      <c r="D275" s="736"/>
      <c r="E275" s="736"/>
      <c r="F275" s="736"/>
      <c r="G275" s="736"/>
      <c r="H275" s="736"/>
      <c r="I275" s="736"/>
      <c r="J275" s="736"/>
      <c r="K275" s="736"/>
      <c r="L275" s="736"/>
      <c r="M275" s="736"/>
      <c r="N275" s="736"/>
      <c r="O275" s="736"/>
      <c r="P275" s="736"/>
      <c r="Q275" s="736"/>
      <c r="R275" s="736"/>
      <c r="S275" s="736"/>
      <c r="T275" s="736"/>
      <c r="U275" s="736"/>
      <c r="V275" s="736"/>
      <c r="W275" s="736"/>
      <c r="X275" s="736"/>
      <c r="Y275" s="736"/>
      <c r="Z275" s="736"/>
      <c r="AA275" s="736"/>
      <c r="AB275" s="736"/>
      <c r="AC275" s="736"/>
      <c r="AD275" s="736"/>
      <c r="AE275" s="4"/>
    </row>
    <row r="276" spans="1:58" s="478" customFormat="1" ht="36" customHeight="1">
      <c r="A276" s="62"/>
      <c r="B276" s="8"/>
      <c r="C276" s="735" t="s">
        <v>7650</v>
      </c>
      <c r="D276" s="736"/>
      <c r="E276" s="736"/>
      <c r="F276" s="736"/>
      <c r="G276" s="736"/>
      <c r="H276" s="736"/>
      <c r="I276" s="736"/>
      <c r="J276" s="736"/>
      <c r="K276" s="736"/>
      <c r="L276" s="736"/>
      <c r="M276" s="736"/>
      <c r="N276" s="736"/>
      <c r="O276" s="736"/>
      <c r="P276" s="736"/>
      <c r="Q276" s="736"/>
      <c r="R276" s="736"/>
      <c r="S276" s="736"/>
      <c r="T276" s="736"/>
      <c r="U276" s="736"/>
      <c r="V276" s="736"/>
      <c r="W276" s="736"/>
      <c r="X276" s="736"/>
      <c r="Y276" s="736"/>
      <c r="Z276" s="736"/>
      <c r="AA276" s="736"/>
      <c r="AB276" s="736"/>
      <c r="AC276" s="736"/>
      <c r="AD276" s="736"/>
      <c r="AE276" s="4"/>
    </row>
    <row r="277" spans="1:58" s="478" customFormat="1" ht="15" customHeight="1">
      <c r="A277" s="62"/>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4"/>
    </row>
    <row r="278" spans="1:58" s="478" customFormat="1" ht="15" customHeight="1">
      <c r="A278" s="62"/>
      <c r="B278" s="8"/>
      <c r="C278" s="771" t="s">
        <v>7651</v>
      </c>
      <c r="D278" s="669"/>
      <c r="E278" s="669"/>
      <c r="F278" s="669"/>
      <c r="G278" s="669"/>
      <c r="H278" s="669"/>
      <c r="I278" s="669"/>
      <c r="J278" s="669"/>
      <c r="K278" s="669"/>
      <c r="L278" s="669"/>
      <c r="M278" s="669"/>
      <c r="N278" s="669"/>
      <c r="O278" s="669"/>
      <c r="P278" s="669"/>
      <c r="Q278" s="669"/>
      <c r="R278" s="669"/>
      <c r="S278" s="669"/>
      <c r="T278" s="669"/>
      <c r="U278" s="669"/>
      <c r="V278" s="669"/>
      <c r="W278" s="669"/>
      <c r="X278" s="669"/>
      <c r="Y278" s="669"/>
      <c r="Z278" s="669"/>
      <c r="AA278" s="669"/>
      <c r="AB278" s="669"/>
      <c r="AC278" s="669"/>
      <c r="AD278" s="670"/>
      <c r="AE278" s="4"/>
    </row>
    <row r="279" spans="1:58" s="478" customFormat="1" ht="15" customHeight="1">
      <c r="A279" s="62"/>
      <c r="B279" s="8"/>
      <c r="C279" s="771" t="s">
        <v>5560</v>
      </c>
      <c r="D279" s="769"/>
      <c r="E279" s="861" t="s">
        <v>6029</v>
      </c>
      <c r="F279" s="769"/>
      <c r="G279" s="861" t="s">
        <v>6030</v>
      </c>
      <c r="H279" s="769"/>
      <c r="I279" s="861" t="s">
        <v>422</v>
      </c>
      <c r="J279" s="769"/>
      <c r="K279" s="634" t="s">
        <v>7652</v>
      </c>
      <c r="L279" s="669"/>
      <c r="M279" s="669"/>
      <c r="N279" s="669"/>
      <c r="O279" s="669"/>
      <c r="P279" s="669"/>
      <c r="Q279" s="669"/>
      <c r="R279" s="669"/>
      <c r="S279" s="669"/>
      <c r="T279" s="669"/>
      <c r="U279" s="669"/>
      <c r="V279" s="669"/>
      <c r="W279" s="669"/>
      <c r="X279" s="669"/>
      <c r="Y279" s="669"/>
      <c r="Z279" s="669"/>
      <c r="AA279" s="669"/>
      <c r="AB279" s="669"/>
      <c r="AC279" s="669"/>
      <c r="AD279" s="670"/>
      <c r="AE279" s="4"/>
    </row>
    <row r="280" spans="1:58" s="478" customFormat="1" ht="15" customHeight="1">
      <c r="A280" s="62"/>
      <c r="B280" s="8"/>
      <c r="C280" s="862"/>
      <c r="D280" s="689"/>
      <c r="E280" s="862"/>
      <c r="F280" s="689"/>
      <c r="G280" s="862"/>
      <c r="H280" s="689"/>
      <c r="I280" s="862"/>
      <c r="J280" s="689"/>
      <c r="K280" s="634" t="s">
        <v>7653</v>
      </c>
      <c r="L280" s="669"/>
      <c r="M280" s="669"/>
      <c r="N280" s="670"/>
      <c r="O280" s="634" t="s">
        <v>7654</v>
      </c>
      <c r="P280" s="669"/>
      <c r="Q280" s="669"/>
      <c r="R280" s="670"/>
      <c r="S280" s="634" t="s">
        <v>7655</v>
      </c>
      <c r="T280" s="669"/>
      <c r="U280" s="669"/>
      <c r="V280" s="670"/>
      <c r="W280" s="634" t="s">
        <v>7656</v>
      </c>
      <c r="X280" s="669"/>
      <c r="Y280" s="669"/>
      <c r="Z280" s="670"/>
      <c r="AA280" s="634" t="s">
        <v>7657</v>
      </c>
      <c r="AB280" s="669"/>
      <c r="AC280" s="669"/>
      <c r="AD280" s="670"/>
      <c r="AE280" s="4"/>
    </row>
    <row r="281" spans="1:58" s="478" customFormat="1" ht="72" customHeight="1">
      <c r="A281" s="62"/>
      <c r="B281" s="8"/>
      <c r="C281" s="770"/>
      <c r="D281" s="733"/>
      <c r="E281" s="770"/>
      <c r="F281" s="733"/>
      <c r="G281" s="770"/>
      <c r="H281" s="733"/>
      <c r="I281" s="770"/>
      <c r="J281" s="733"/>
      <c r="K281" s="79" t="s">
        <v>5571</v>
      </c>
      <c r="L281" s="81" t="s">
        <v>6029</v>
      </c>
      <c r="M281" s="81" t="s">
        <v>6030</v>
      </c>
      <c r="N281" s="81" t="s">
        <v>422</v>
      </c>
      <c r="O281" s="79" t="s">
        <v>5571</v>
      </c>
      <c r="P281" s="81" t="s">
        <v>6029</v>
      </c>
      <c r="Q281" s="81" t="s">
        <v>6030</v>
      </c>
      <c r="R281" s="81" t="s">
        <v>422</v>
      </c>
      <c r="S281" s="79" t="s">
        <v>5571</v>
      </c>
      <c r="T281" s="81" t="s">
        <v>6029</v>
      </c>
      <c r="U281" s="81" t="s">
        <v>6030</v>
      </c>
      <c r="V281" s="81" t="s">
        <v>422</v>
      </c>
      <c r="W281" s="79" t="s">
        <v>5571</v>
      </c>
      <c r="X281" s="81" t="s">
        <v>6029</v>
      </c>
      <c r="Y281" s="81" t="s">
        <v>6030</v>
      </c>
      <c r="Z281" s="81" t="s">
        <v>422</v>
      </c>
      <c r="AA281" s="79" t="s">
        <v>5571</v>
      </c>
      <c r="AB281" s="81" t="s">
        <v>6029</v>
      </c>
      <c r="AC281" s="81" t="s">
        <v>6030</v>
      </c>
      <c r="AD281" s="81" t="s">
        <v>422</v>
      </c>
      <c r="AE281" s="4"/>
      <c r="AG281" t="s">
        <v>5110</v>
      </c>
      <c r="AH281" t="s">
        <v>5905</v>
      </c>
      <c r="AI281" t="s">
        <v>7658</v>
      </c>
      <c r="AJ281"/>
      <c r="AM281" t="s">
        <v>6047</v>
      </c>
    </row>
    <row r="282" spans="1:58" s="478" customFormat="1" ht="15" customHeight="1">
      <c r="A282" s="62"/>
      <c r="B282" s="8"/>
      <c r="C282" s="1026"/>
      <c r="D282" s="1028"/>
      <c r="E282" s="1026"/>
      <c r="F282" s="1028"/>
      <c r="G282" s="1026"/>
      <c r="H282" s="1028"/>
      <c r="I282" s="1026"/>
      <c r="J282" s="1028"/>
      <c r="K282" s="384"/>
      <c r="L282" s="384"/>
      <c r="M282" s="384"/>
      <c r="N282" s="384"/>
      <c r="O282" s="384"/>
      <c r="P282" s="384"/>
      <c r="Q282" s="384"/>
      <c r="R282" s="384"/>
      <c r="S282" s="384"/>
      <c r="T282" s="384"/>
      <c r="U282" s="384"/>
      <c r="V282" s="384"/>
      <c r="W282" s="384"/>
      <c r="X282" s="384"/>
      <c r="Y282" s="384"/>
      <c r="Z282" s="384"/>
      <c r="AA282" s="384"/>
      <c r="AB282" s="384"/>
      <c r="AC282" s="384"/>
      <c r="AD282" s="384"/>
      <c r="AE282" s="4"/>
      <c r="AG282" s="396">
        <f>IF($C$31=1,IF(COUNTA(C282:AD282)=24,0,1),0)</f>
        <v>0</v>
      </c>
      <c r="AH282" s="396">
        <f>IF($C$31&lt;&gt;1,IF(COUNTA(C282:AD282)=0,0,1),0)</f>
        <v>0</v>
      </c>
      <c r="AI282">
        <f>IF(SUM(C282)&lt;=SUM(K282,O282,S282,W282,AA282),0,1)</f>
        <v>0</v>
      </c>
      <c r="AJ282">
        <f>IF(SUM(E282)&lt;=SUM(L282,P282,T282,X282,AB282),0,1)</f>
        <v>0</v>
      </c>
      <c r="AK282">
        <f>IF(SUM(G282)&lt;=SUM(M282,Q282,U282,Y282,AC282),0,1)</f>
        <v>0</v>
      </c>
      <c r="AL282">
        <f>IF(SUM(I282)&lt;=SUM(N282,R282,V282,Z282,AD282),0,1)</f>
        <v>0</v>
      </c>
      <c r="AM282" cm="1">
        <f t="array" ref="AM282">IF(OR(K282={"NS","NA"},$C$282={"NS","NA"}),0,IF(K282&lt;=$C$282,0,1))</f>
        <v>0</v>
      </c>
      <c r="AN282" cm="1">
        <f t="array" ref="AN282">IF(OR(L282={"NS","NA"},$E$282={"NS","NA"}),0,IF(L282&lt;=$E$282,0,1))</f>
        <v>0</v>
      </c>
      <c r="AO282" cm="1">
        <f t="array" ref="AO282">IF(OR(M282={"NS","NA"},$G$282={"NS","NA"}),0,IF(M282&lt;=$G$282,0,1))</f>
        <v>0</v>
      </c>
      <c r="AP282" cm="1">
        <f t="array" ref="AP282">IF(OR(N282={"NS","NA"},$I$282={"NS","NA"}),0,IF(N282&lt;=$I$282,0,1))</f>
        <v>0</v>
      </c>
      <c r="AQ282" cm="1">
        <f t="array" ref="AQ282">IF(OR(O282={"NS","NA"},$C$282={"NS","NA"}),0,IF(O282&lt;=$C$282,0,1))</f>
        <v>0</v>
      </c>
      <c r="AR282" cm="1">
        <f t="array" ref="AR282">IF(OR(P282={"NS","NA"},$E$282={"NS","NA"}),0,IF(P282&lt;=$E$282,0,1))</f>
        <v>0</v>
      </c>
      <c r="AS282" cm="1">
        <f t="array" ref="AS282">IF(OR(Q282={"NS","NA"},$G$282={"NS","NA"}),0,IF(Q282&lt;=$G$282,0,1))</f>
        <v>0</v>
      </c>
      <c r="AT282" cm="1">
        <f t="array" ref="AT282">IF(OR(R282={"NS","NA"},$I$282={"NS","NA"}),0,IF(R282&lt;=$I$282,0,1))</f>
        <v>0</v>
      </c>
      <c r="AU282" cm="1">
        <f t="array" ref="AU282">IF(OR(S282={"NS","NA"},$C$282={"NS","NA"}),0,IF(S282&lt;=$C$282,0,1))</f>
        <v>0</v>
      </c>
      <c r="AV282" cm="1">
        <f t="array" ref="AV282">IF(OR(T282={"NS","NA"},$E$282={"NS","NA"}),0,IF(T282&lt;=$E$282,0,1))</f>
        <v>0</v>
      </c>
      <c r="AW282" cm="1">
        <f t="array" ref="AW282">IF(OR(U282={"NS","NA"},$G$282={"NS","NA"}),0,IF(U282&lt;=$G$282,0,1))</f>
        <v>0</v>
      </c>
      <c r="AX282" cm="1">
        <f t="array" ref="AX282">IF(OR(V282={"NS","NA"},$I$282={"NS","NA"}),0,IF(V282&lt;=$I$282,0,1))</f>
        <v>0</v>
      </c>
      <c r="AY282" cm="1">
        <f t="array" ref="AY282">IF(OR(W282={"NS","NA"},$C$282={"NS","NA"}),0,IF(W282&lt;=$C$282,0,1))</f>
        <v>0</v>
      </c>
      <c r="AZ282" cm="1">
        <f t="array" ref="AZ282">IF(OR(X282={"NS","NA"},$E$282={"NS","NA"}),0,IF(X282&lt;=$E$282,0,1))</f>
        <v>0</v>
      </c>
      <c r="BA282" cm="1">
        <f t="array" ref="BA282">IF(OR(Y282={"NS","NA"},$G$282={"NS","NA"}),0,IF(Y282&lt;=$G$282,0,1))</f>
        <v>0</v>
      </c>
      <c r="BB282" cm="1">
        <f t="array" ref="BB282">IF(OR(Z282={"NS","NA"},$I$282={"NS","NA"}),0,IF(Z282&lt;=$I$282,0,1))</f>
        <v>0</v>
      </c>
      <c r="BC282" cm="1">
        <f t="array" ref="BC282">IF(OR(AA282={"NS","NA"},$C$282={"NS","NA"}),0,IF(AA282&lt;=$C$282,0,1))</f>
        <v>0</v>
      </c>
      <c r="BD282" cm="1">
        <f t="array" ref="BD282">IF(OR(AB282={"NS","NA"},$E$282={"NS","NA"}),0,IF(AB282&lt;=$E$282,0,1))</f>
        <v>0</v>
      </c>
      <c r="BE282" cm="1">
        <f t="array" ref="BE282">IF(OR(AC282={"NS","NA"},$G$282={"NS","NA"}),0,IF(AC282&lt;=$G$282,0,1))</f>
        <v>0</v>
      </c>
      <c r="BF282" cm="1">
        <f t="array" ref="BF282">IF(OR(AD282={"NS","NA"},$I$282={"NS","NA"}),0,IF(AD282&lt;=$I$282,0,1))</f>
        <v>0</v>
      </c>
    </row>
    <row r="283" spans="1:58" s="478" customFormat="1" ht="15" customHeight="1">
      <c r="A283" s="62"/>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4"/>
      <c r="AL283" s="480">
        <f>SUM(AI282:AL282)</f>
        <v>0</v>
      </c>
      <c r="BF283" s="480">
        <f>SUM(AM282:BF282)</f>
        <v>0</v>
      </c>
    </row>
    <row r="284" spans="1:58" s="478" customFormat="1" ht="24" customHeight="1">
      <c r="A284" s="5"/>
      <c r="B284" s="8"/>
      <c r="C284" s="758" t="s">
        <v>5120</v>
      </c>
      <c r="D284" s="736"/>
      <c r="E284" s="736"/>
      <c r="F284" s="736"/>
      <c r="G284" s="736"/>
      <c r="H284" s="736"/>
      <c r="I284" s="736"/>
      <c r="J284" s="736"/>
      <c r="K284" s="736"/>
      <c r="L284" s="736"/>
      <c r="M284" s="736"/>
      <c r="N284" s="736"/>
      <c r="O284" s="736"/>
      <c r="P284" s="736"/>
      <c r="Q284" s="736"/>
      <c r="R284" s="736"/>
      <c r="S284" s="736"/>
      <c r="T284" s="736"/>
      <c r="U284" s="736"/>
      <c r="V284" s="736"/>
      <c r="W284" s="736"/>
      <c r="X284" s="736"/>
      <c r="Y284" s="736"/>
      <c r="Z284" s="736"/>
      <c r="AA284" s="736"/>
      <c r="AB284" s="736"/>
      <c r="AC284" s="736"/>
      <c r="AD284" s="736"/>
      <c r="AE284" s="4"/>
    </row>
    <row r="285" spans="1:58" s="478" customFormat="1" ht="60" customHeight="1">
      <c r="A285" s="5"/>
      <c r="B285" s="8"/>
      <c r="C285" s="747"/>
      <c r="D285" s="653"/>
      <c r="E285" s="653"/>
      <c r="F285" s="653"/>
      <c r="G285" s="653"/>
      <c r="H285" s="653"/>
      <c r="I285" s="653"/>
      <c r="J285" s="653"/>
      <c r="K285" s="653"/>
      <c r="L285" s="653"/>
      <c r="M285" s="653"/>
      <c r="N285" s="653"/>
      <c r="O285" s="653"/>
      <c r="P285" s="653"/>
      <c r="Q285" s="653"/>
      <c r="R285" s="653"/>
      <c r="S285" s="653"/>
      <c r="T285" s="653"/>
      <c r="U285" s="653"/>
      <c r="V285" s="653"/>
      <c r="W285" s="653"/>
      <c r="X285" s="653"/>
      <c r="Y285" s="653"/>
      <c r="Z285" s="653"/>
      <c r="AA285" s="653"/>
      <c r="AB285" s="653"/>
      <c r="AC285" s="653"/>
      <c r="AD285" s="748"/>
      <c r="AE285" s="4"/>
    </row>
    <row r="286" spans="1:58" s="478" customFormat="1" ht="15" customHeight="1">
      <c r="A286" s="5"/>
      <c r="B286" s="946" t="str">
        <f>IF(AG282=0,"","Favor de ingresar toda la información requerida en la pregunta")</f>
        <v/>
      </c>
      <c r="C286" s="946"/>
      <c r="D286" s="946"/>
      <c r="E286" s="946"/>
      <c r="F286" s="946"/>
      <c r="G286" s="946"/>
      <c r="H286" s="946"/>
      <c r="I286" s="946"/>
      <c r="J286" s="946"/>
      <c r="K286" s="946"/>
      <c r="L286" s="946"/>
      <c r="M286" s="946"/>
      <c r="N286" s="946"/>
      <c r="O286" s="946"/>
      <c r="P286" s="946"/>
      <c r="Q286" s="946"/>
      <c r="R286" s="946"/>
      <c r="S286" s="946"/>
      <c r="T286" s="946"/>
      <c r="U286" s="946"/>
      <c r="V286" s="946"/>
      <c r="W286" s="946"/>
      <c r="X286" s="946"/>
      <c r="Y286" s="946"/>
      <c r="Z286" s="946"/>
      <c r="AA286" s="946"/>
      <c r="AB286" s="946"/>
      <c r="AC286" s="946"/>
      <c r="AD286" s="946"/>
      <c r="AE286" s="946"/>
    </row>
    <row r="287" spans="1:58" s="478" customFormat="1" ht="15" customHeight="1">
      <c r="A287" s="5"/>
      <c r="B287" s="1001" t="str">
        <f>IF($C$31&lt;&gt;1,"",IF(COUNTIF(C282:AD282,"NS")&lt;&gt;0,"Alerta: debido a que cuenta con registros NS, debe proporcionar una justificación en el area de comentarios al final de la pregunta",""))</f>
        <v/>
      </c>
      <c r="C287" s="1001"/>
      <c r="D287" s="1001"/>
      <c r="E287" s="1001"/>
      <c r="F287" s="1001"/>
      <c r="G287" s="1001"/>
      <c r="H287" s="1001"/>
      <c r="I287" s="1001"/>
      <c r="J287" s="1001"/>
      <c r="K287" s="1001"/>
      <c r="L287" s="1001"/>
      <c r="M287" s="1001"/>
      <c r="N287" s="1001"/>
      <c r="O287" s="1001"/>
      <c r="P287" s="1001"/>
      <c r="Q287" s="1001"/>
      <c r="R287" s="1001"/>
      <c r="S287" s="1001"/>
      <c r="T287" s="1001"/>
      <c r="U287" s="1001"/>
      <c r="V287" s="1001"/>
      <c r="W287" s="1001"/>
      <c r="X287" s="1001"/>
      <c r="Y287" s="1001"/>
      <c r="Z287" s="1001"/>
      <c r="AA287" s="1001"/>
      <c r="AB287" s="1001"/>
      <c r="AC287" s="1001"/>
      <c r="AD287" s="1001"/>
      <c r="AE287" s="1001"/>
    </row>
    <row r="288" spans="1:58" s="478" customFormat="1" ht="15" customHeight="1">
      <c r="A288" s="5"/>
      <c r="B288" s="880" t="str">
        <f>IF(AH282&gt;0,"Revise la información capturada, ya que tiene datos ingresados en celdas que están sombreadas","")</f>
        <v/>
      </c>
      <c r="C288" s="880"/>
      <c r="D288" s="880"/>
      <c r="E288" s="880"/>
      <c r="F288" s="880"/>
      <c r="G288" s="880"/>
      <c r="H288" s="880"/>
      <c r="I288" s="880"/>
      <c r="J288" s="880"/>
      <c r="K288" s="880"/>
      <c r="L288" s="880"/>
      <c r="M288" s="880"/>
      <c r="N288" s="880"/>
      <c r="O288" s="880"/>
      <c r="P288" s="880"/>
      <c r="Q288" s="880"/>
      <c r="R288" s="880"/>
      <c r="S288" s="880"/>
      <c r="T288" s="880"/>
      <c r="U288" s="880"/>
      <c r="V288" s="880"/>
      <c r="W288" s="880"/>
      <c r="X288" s="880"/>
      <c r="Y288" s="880"/>
      <c r="Z288" s="880"/>
      <c r="AA288" s="880"/>
      <c r="AB288" s="880"/>
      <c r="AC288" s="880"/>
      <c r="AD288" s="880"/>
      <c r="AE288" s="880"/>
    </row>
    <row r="289" spans="1:70" s="478" customFormat="1" ht="15" customHeight="1">
      <c r="A289" s="5"/>
      <c r="B289" s="753" t="str">
        <f>IF($C$31&lt;&gt;1,"",IF(AL283&gt;0,"Favor de revisar la instrucción 1, debido a que no se cumplen con los criterios mencionados",""))</f>
        <v/>
      </c>
      <c r="C289" s="753"/>
      <c r="D289" s="753"/>
      <c r="E289" s="753"/>
      <c r="F289" s="753"/>
      <c r="G289" s="753"/>
      <c r="H289" s="753"/>
      <c r="I289" s="753"/>
      <c r="J289" s="753"/>
      <c r="K289" s="753"/>
      <c r="L289" s="753"/>
      <c r="M289" s="753"/>
      <c r="N289" s="753"/>
      <c r="O289" s="753"/>
      <c r="P289" s="753"/>
      <c r="Q289" s="753"/>
      <c r="R289" s="753"/>
      <c r="S289" s="753"/>
      <c r="T289" s="753"/>
      <c r="U289" s="753"/>
      <c r="V289" s="753"/>
      <c r="W289" s="753"/>
      <c r="X289" s="753"/>
      <c r="Y289" s="753"/>
      <c r="Z289" s="753"/>
      <c r="AA289" s="753"/>
      <c r="AB289" s="753"/>
      <c r="AC289" s="753"/>
      <c r="AD289" s="753"/>
      <c r="AE289" s="753"/>
    </row>
    <row r="290" spans="1:70" s="478" customFormat="1" ht="15" customHeight="1">
      <c r="A290" s="5"/>
      <c r="B290" s="749" t="str">
        <f>IF($C$31&lt;&gt;1,"",IF(BF283&gt;0,"Alerta: debe de proporcionar una justificación de acuerdo a lo establecido en la instrucción 2",""))</f>
        <v/>
      </c>
      <c r="C290" s="749"/>
      <c r="D290" s="749"/>
      <c r="E290" s="749"/>
      <c r="F290" s="749"/>
      <c r="G290" s="749"/>
      <c r="H290" s="749"/>
      <c r="I290" s="749"/>
      <c r="J290" s="749"/>
      <c r="K290" s="749"/>
      <c r="L290" s="749"/>
      <c r="M290" s="749"/>
      <c r="N290" s="749"/>
      <c r="O290" s="749"/>
      <c r="P290" s="749"/>
      <c r="Q290" s="749"/>
      <c r="R290" s="749"/>
      <c r="S290" s="749"/>
      <c r="T290" s="749"/>
      <c r="U290" s="749"/>
      <c r="V290" s="749"/>
      <c r="W290" s="749"/>
      <c r="X290" s="749"/>
      <c r="Y290" s="749"/>
      <c r="Z290" s="749"/>
      <c r="AA290" s="749"/>
      <c r="AB290" s="749"/>
      <c r="AC290" s="749"/>
      <c r="AD290" s="749"/>
      <c r="AE290" s="749"/>
    </row>
    <row r="291" spans="1:70" s="478" customFormat="1" ht="15" customHeight="1">
      <c r="A291" s="5"/>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4"/>
    </row>
    <row r="292" spans="1:70" s="478" customFormat="1" ht="24" customHeight="1">
      <c r="A292" s="61" t="s">
        <v>7659</v>
      </c>
      <c r="B292" s="755" t="s">
        <v>7660</v>
      </c>
      <c r="C292" s="736"/>
      <c r="D292" s="736"/>
      <c r="E292" s="736"/>
      <c r="F292" s="736"/>
      <c r="G292" s="736"/>
      <c r="H292" s="736"/>
      <c r="I292" s="736"/>
      <c r="J292" s="736"/>
      <c r="K292" s="736"/>
      <c r="L292" s="736"/>
      <c r="M292" s="736"/>
      <c r="N292" s="736"/>
      <c r="O292" s="736"/>
      <c r="P292" s="736"/>
      <c r="Q292" s="736"/>
      <c r="R292" s="736"/>
      <c r="S292" s="736"/>
      <c r="T292" s="736"/>
      <c r="U292" s="736"/>
      <c r="V292" s="736"/>
      <c r="W292" s="736"/>
      <c r="X292" s="736"/>
      <c r="Y292" s="736"/>
      <c r="Z292" s="736"/>
      <c r="AA292" s="736"/>
      <c r="AB292" s="736"/>
      <c r="AC292" s="736"/>
      <c r="AD292" s="736"/>
      <c r="AE292" s="4"/>
    </row>
    <row r="293" spans="1:70" s="478" customFormat="1" ht="24" customHeight="1">
      <c r="A293" s="61"/>
      <c r="B293" s="59"/>
      <c r="C293" s="735" t="s">
        <v>7661</v>
      </c>
      <c r="D293" s="736"/>
      <c r="E293" s="736"/>
      <c r="F293" s="736"/>
      <c r="G293" s="736"/>
      <c r="H293" s="736"/>
      <c r="I293" s="736"/>
      <c r="J293" s="736"/>
      <c r="K293" s="736"/>
      <c r="L293" s="736"/>
      <c r="M293" s="736"/>
      <c r="N293" s="736"/>
      <c r="O293" s="736"/>
      <c r="P293" s="736"/>
      <c r="Q293" s="736"/>
      <c r="R293" s="736"/>
      <c r="S293" s="736"/>
      <c r="T293" s="736"/>
      <c r="U293" s="736"/>
      <c r="V293" s="736"/>
      <c r="W293" s="736"/>
      <c r="X293" s="736"/>
      <c r="Y293" s="736"/>
      <c r="Z293" s="736"/>
      <c r="AA293" s="736"/>
      <c r="AB293" s="736"/>
      <c r="AC293" s="736"/>
      <c r="AD293" s="736"/>
      <c r="AE293" s="4"/>
    </row>
    <row r="294" spans="1:70" s="478" customFormat="1" ht="24" customHeight="1">
      <c r="A294" s="61"/>
      <c r="B294" s="59"/>
      <c r="C294" s="735" t="s">
        <v>7662</v>
      </c>
      <c r="D294" s="736"/>
      <c r="E294" s="736"/>
      <c r="F294" s="736"/>
      <c r="G294" s="736"/>
      <c r="H294" s="736"/>
      <c r="I294" s="736"/>
      <c r="J294" s="736"/>
      <c r="K294" s="736"/>
      <c r="L294" s="736"/>
      <c r="M294" s="736"/>
      <c r="N294" s="736"/>
      <c r="O294" s="736"/>
      <c r="P294" s="736"/>
      <c r="Q294" s="736"/>
      <c r="R294" s="736"/>
      <c r="S294" s="736"/>
      <c r="T294" s="736"/>
      <c r="U294" s="736"/>
      <c r="V294" s="736"/>
      <c r="W294" s="736"/>
      <c r="X294" s="736"/>
      <c r="Y294" s="736"/>
      <c r="Z294" s="736"/>
      <c r="AA294" s="736"/>
      <c r="AB294" s="736"/>
      <c r="AC294" s="736"/>
      <c r="AD294" s="736"/>
      <c r="AE294" s="4"/>
    </row>
    <row r="295" spans="1:70" s="478" customFormat="1" ht="38.1" customHeight="1">
      <c r="A295" s="62"/>
      <c r="B295" s="8"/>
      <c r="C295" s="735" t="s">
        <v>7663</v>
      </c>
      <c r="D295" s="736"/>
      <c r="E295" s="736"/>
      <c r="F295" s="736"/>
      <c r="G295" s="736"/>
      <c r="H295" s="736"/>
      <c r="I295" s="736"/>
      <c r="J295" s="736"/>
      <c r="K295" s="736"/>
      <c r="L295" s="736"/>
      <c r="M295" s="736"/>
      <c r="N295" s="736"/>
      <c r="O295" s="736"/>
      <c r="P295" s="736"/>
      <c r="Q295" s="736"/>
      <c r="R295" s="736"/>
      <c r="S295" s="736"/>
      <c r="T295" s="736"/>
      <c r="U295" s="736"/>
      <c r="V295" s="736"/>
      <c r="W295" s="736"/>
      <c r="X295" s="736"/>
      <c r="Y295" s="736"/>
      <c r="Z295" s="736"/>
      <c r="AA295" s="736"/>
      <c r="AB295" s="736"/>
      <c r="AC295" s="736"/>
      <c r="AD295" s="736"/>
      <c r="AE295" s="4"/>
    </row>
    <row r="296" spans="1:70" s="478" customFormat="1" ht="38.1" customHeight="1">
      <c r="A296" s="62"/>
      <c r="B296" s="8"/>
      <c r="C296" s="735" t="s">
        <v>7664</v>
      </c>
      <c r="D296" s="736"/>
      <c r="E296" s="736"/>
      <c r="F296" s="736"/>
      <c r="G296" s="736"/>
      <c r="H296" s="736"/>
      <c r="I296" s="736"/>
      <c r="J296" s="736"/>
      <c r="K296" s="736"/>
      <c r="L296" s="736"/>
      <c r="M296" s="736"/>
      <c r="N296" s="736"/>
      <c r="O296" s="736"/>
      <c r="P296" s="736"/>
      <c r="Q296" s="736"/>
      <c r="R296" s="736"/>
      <c r="S296" s="736"/>
      <c r="T296" s="736"/>
      <c r="U296" s="736"/>
      <c r="V296" s="736"/>
      <c r="W296" s="736"/>
      <c r="X296" s="736"/>
      <c r="Y296" s="736"/>
      <c r="Z296" s="736"/>
      <c r="AA296" s="736"/>
      <c r="AB296" s="736"/>
      <c r="AC296" s="736"/>
      <c r="AD296" s="736"/>
      <c r="AE296" s="4"/>
    </row>
    <row r="297" spans="1:70" s="478" customFormat="1" ht="38.1" customHeight="1">
      <c r="A297" s="62"/>
      <c r="B297" s="8"/>
      <c r="C297" s="735" t="s">
        <v>7665</v>
      </c>
      <c r="D297" s="736"/>
      <c r="E297" s="736"/>
      <c r="F297" s="736"/>
      <c r="G297" s="736"/>
      <c r="H297" s="736"/>
      <c r="I297" s="736"/>
      <c r="J297" s="736"/>
      <c r="K297" s="736"/>
      <c r="L297" s="736"/>
      <c r="M297" s="736"/>
      <c r="N297" s="736"/>
      <c r="O297" s="736"/>
      <c r="P297" s="736"/>
      <c r="Q297" s="736"/>
      <c r="R297" s="736"/>
      <c r="S297" s="736"/>
      <c r="T297" s="736"/>
      <c r="U297" s="736"/>
      <c r="V297" s="736"/>
      <c r="W297" s="736"/>
      <c r="X297" s="736"/>
      <c r="Y297" s="736"/>
      <c r="Z297" s="736"/>
      <c r="AA297" s="736"/>
      <c r="AB297" s="736"/>
      <c r="AC297" s="736"/>
      <c r="AD297" s="736"/>
      <c r="AE297" s="4"/>
    </row>
    <row r="298" spans="1:70" s="478" customFormat="1" ht="38.1" customHeight="1">
      <c r="A298" s="62"/>
      <c r="B298" s="8"/>
      <c r="C298" s="735" t="s">
        <v>7666</v>
      </c>
      <c r="D298" s="736"/>
      <c r="E298" s="736"/>
      <c r="F298" s="736"/>
      <c r="G298" s="736"/>
      <c r="H298" s="736"/>
      <c r="I298" s="736"/>
      <c r="J298" s="736"/>
      <c r="K298" s="736"/>
      <c r="L298" s="736"/>
      <c r="M298" s="736"/>
      <c r="N298" s="736"/>
      <c r="O298" s="736"/>
      <c r="P298" s="736"/>
      <c r="Q298" s="736"/>
      <c r="R298" s="736"/>
      <c r="S298" s="736"/>
      <c r="T298" s="736"/>
      <c r="U298" s="736"/>
      <c r="V298" s="736"/>
      <c r="W298" s="736"/>
      <c r="X298" s="736"/>
      <c r="Y298" s="736"/>
      <c r="Z298" s="736"/>
      <c r="AA298" s="736"/>
      <c r="AB298" s="736"/>
      <c r="AC298" s="736"/>
      <c r="AD298" s="736"/>
      <c r="AE298" s="4"/>
    </row>
    <row r="299" spans="1:70" s="478" customFormat="1" ht="15" customHeight="1">
      <c r="A299" s="62"/>
      <c r="B299" s="8"/>
      <c r="C299" s="388"/>
      <c r="D299" s="388"/>
      <c r="E299" s="388"/>
      <c r="F299" s="388"/>
      <c r="G299" s="388"/>
      <c r="H299" s="388"/>
      <c r="I299" s="388"/>
      <c r="J299" s="388"/>
      <c r="K299" s="388"/>
      <c r="L299" s="388"/>
      <c r="M299" s="388"/>
      <c r="N299" s="388"/>
      <c r="O299" s="388"/>
      <c r="P299" s="388"/>
      <c r="Q299" s="388"/>
      <c r="R299" s="388"/>
      <c r="S299" s="388"/>
      <c r="T299" s="388"/>
      <c r="U299" s="388"/>
      <c r="V299" s="388"/>
      <c r="W299" s="388"/>
      <c r="X299" s="388"/>
      <c r="Y299" s="388"/>
      <c r="Z299" s="388"/>
      <c r="AA299" s="388"/>
      <c r="AB299" s="388"/>
      <c r="AC299" s="388"/>
      <c r="AD299" s="388"/>
      <c r="AE299" s="4"/>
    </row>
    <row r="300" spans="1:70" s="478" customFormat="1" ht="15" customHeight="1">
      <c r="A300" s="62"/>
      <c r="B300" s="8"/>
      <c r="C300" s="404" t="s">
        <v>7667</v>
      </c>
      <c r="D300" s="10"/>
      <c r="E300" s="10"/>
      <c r="F300" s="10"/>
      <c r="G300" s="10"/>
      <c r="H300" s="10"/>
      <c r="I300" s="10"/>
      <c r="J300" s="10"/>
      <c r="K300" s="10"/>
      <c r="L300" s="10"/>
      <c r="M300" s="388"/>
      <c r="N300" s="388"/>
      <c r="O300" s="388"/>
      <c r="P300" s="388"/>
      <c r="Q300" s="388"/>
      <c r="R300" s="388"/>
      <c r="S300" s="388"/>
      <c r="T300" s="388"/>
      <c r="U300" s="388"/>
      <c r="V300" s="388"/>
      <c r="W300" s="388"/>
      <c r="X300" s="388"/>
      <c r="Y300" s="388"/>
      <c r="Z300" s="388"/>
      <c r="AA300" s="388"/>
      <c r="AB300" s="388"/>
      <c r="AC300" s="388"/>
      <c r="AD300" s="388"/>
      <c r="AE300" s="4"/>
    </row>
    <row r="301" spans="1:70" s="478" customFormat="1" ht="15" customHeight="1">
      <c r="A301" s="62"/>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388"/>
      <c r="AB301" s="388"/>
      <c r="AC301" s="388"/>
      <c r="AD301" s="388"/>
      <c r="AE301" s="4"/>
    </row>
    <row r="302" spans="1:70" s="478" customFormat="1" ht="36" customHeight="1">
      <c r="A302" s="62"/>
      <c r="B302" s="14"/>
      <c r="C302" s="879" t="s">
        <v>7496</v>
      </c>
      <c r="D302" s="771" t="s">
        <v>7497</v>
      </c>
      <c r="E302" s="773"/>
      <c r="F302" s="769"/>
      <c r="G302" s="771" t="s">
        <v>7498</v>
      </c>
      <c r="H302" s="773"/>
      <c r="I302" s="773"/>
      <c r="J302" s="773"/>
      <c r="K302" s="773"/>
      <c r="L302" s="773"/>
      <c r="M302" s="773"/>
      <c r="N302" s="769"/>
      <c r="O302" s="771" t="s">
        <v>7644</v>
      </c>
      <c r="P302" s="669"/>
      <c r="Q302" s="669"/>
      <c r="R302" s="669"/>
      <c r="S302" s="669"/>
      <c r="T302" s="669"/>
      <c r="U302" s="669"/>
      <c r="V302" s="669"/>
      <c r="W302" s="669"/>
      <c r="X302" s="669"/>
      <c r="Y302" s="669"/>
      <c r="Z302" s="669"/>
      <c r="AA302" s="669"/>
      <c r="AB302" s="669"/>
      <c r="AC302" s="669"/>
      <c r="AD302" s="670"/>
      <c r="AE302" s="4"/>
    </row>
    <row r="303" spans="1:70" s="478" customFormat="1" ht="15" customHeight="1">
      <c r="A303" s="62"/>
      <c r="B303" s="8"/>
      <c r="C303" s="876"/>
      <c r="D303" s="770"/>
      <c r="E303" s="732"/>
      <c r="F303" s="733"/>
      <c r="G303" s="770"/>
      <c r="H303" s="732"/>
      <c r="I303" s="732"/>
      <c r="J303" s="732"/>
      <c r="K303" s="732"/>
      <c r="L303" s="732"/>
      <c r="M303" s="732"/>
      <c r="N303" s="733"/>
      <c r="O303" s="771" t="s">
        <v>5560</v>
      </c>
      <c r="P303" s="669"/>
      <c r="Q303" s="669"/>
      <c r="R303" s="670"/>
      <c r="S303" s="634" t="s">
        <v>6029</v>
      </c>
      <c r="T303" s="669"/>
      <c r="U303" s="669"/>
      <c r="V303" s="670"/>
      <c r="W303" s="634" t="s">
        <v>6030</v>
      </c>
      <c r="X303" s="669"/>
      <c r="Y303" s="669"/>
      <c r="Z303" s="670"/>
      <c r="AA303" s="634" t="s">
        <v>422</v>
      </c>
      <c r="AB303" s="669"/>
      <c r="AC303" s="669"/>
      <c r="AD303" s="670"/>
      <c r="AE303" s="4"/>
      <c r="AG303" t="s">
        <v>5110</v>
      </c>
      <c r="AH303" t="s">
        <v>5905</v>
      </c>
      <c r="AI303" t="s">
        <v>6266</v>
      </c>
      <c r="AJ303"/>
      <c r="AM303"/>
      <c r="AY303" t="s">
        <v>6132</v>
      </c>
      <c r="AZ303"/>
      <c r="BO303" s="383" t="s">
        <v>5572</v>
      </c>
      <c r="BP303" s="383" t="s">
        <v>5573</v>
      </c>
      <c r="BQ303" s="383" t="s">
        <v>5574</v>
      </c>
      <c r="BR303" s="383" t="s">
        <v>5575</v>
      </c>
    </row>
    <row r="304" spans="1:70" s="478" customFormat="1" ht="15" customHeight="1">
      <c r="A304" s="62"/>
      <c r="B304" s="14"/>
      <c r="C304" s="1031" t="s">
        <v>7499</v>
      </c>
      <c r="D304" s="983" t="s">
        <v>6631</v>
      </c>
      <c r="E304" s="669"/>
      <c r="F304" s="670"/>
      <c r="G304" s="989" t="s">
        <v>7500</v>
      </c>
      <c r="H304" s="669"/>
      <c r="I304" s="669"/>
      <c r="J304" s="669"/>
      <c r="K304" s="669"/>
      <c r="L304" s="669"/>
      <c r="M304" s="669"/>
      <c r="N304" s="670"/>
      <c r="O304" s="1026"/>
      <c r="P304" s="1027"/>
      <c r="Q304" s="1027"/>
      <c r="R304" s="1028"/>
      <c r="S304" s="1026"/>
      <c r="T304" s="1027"/>
      <c r="U304" s="1027"/>
      <c r="V304" s="1028"/>
      <c r="W304" s="1026"/>
      <c r="X304" s="1027"/>
      <c r="Y304" s="1027"/>
      <c r="Z304" s="1028"/>
      <c r="AA304" s="1026"/>
      <c r="AB304" s="1027"/>
      <c r="AC304" s="1027"/>
      <c r="AD304" s="1028"/>
      <c r="AE304" s="4"/>
      <c r="AG304">
        <f t="shared" ref="AG304:AG342" si="16">IF(AND($C$31=1,Y73&gt;0,Y73&lt;&gt;"NS",Y73&lt;&gt;"NA",$O$264&gt;0,$O$264&lt;&gt;"NS",$O$264&lt;&gt;"NA"),IF(COUNTA(O304:AD304)=4,0,1),0)</f>
        <v>0</v>
      </c>
      <c r="AH304">
        <f>IF(OR($C$31&lt;&gt;1,$Y73=0,$Y73="NS",$Y73="NA",$O$264=0,$O$264="NS",$O$264="NA"),IF(COUNTA(O304:AD304)=0,0,1),0)</f>
        <v>0</v>
      </c>
      <c r="AI304" s="1045" cm="1">
        <f t="array" ref="AI304">IF(OR(O344={"NS","NA"},O264={"NS","NA"}),0,IF(O344&gt;=O264,0,1))</f>
        <v>0</v>
      </c>
      <c r="AJ304" s="1045"/>
      <c r="AK304" s="1045"/>
      <c r="AL304" s="1045"/>
      <c r="AM304" s="1045" cm="1">
        <f t="array" ref="AM304">IF(OR(S344={"NS","NA"},S264={"NS","NA"}),0,IF(S344&gt;=S264,0,1))</f>
        <v>0</v>
      </c>
      <c r="AN304" s="1045"/>
      <c r="AO304" s="1045"/>
      <c r="AP304" s="1045"/>
      <c r="AQ304" s="1045" cm="1">
        <f t="array" ref="AQ304">IF(OR(W344={"NS","NA"},W264={"NS","NA"}),0,IF(W344&gt;=W264,0,1))</f>
        <v>0</v>
      </c>
      <c r="AR304" s="1045"/>
      <c r="AS304" s="1045"/>
      <c r="AT304" s="1045"/>
      <c r="AU304" s="1045" cm="1">
        <f t="array" ref="AU304">IF(OR(AA344={"NS","NA"},AA264={"NS","NA"}),0,IF(AA344&gt;=AA264,0,1))</f>
        <v>0</v>
      </c>
      <c r="AV304" s="1045"/>
      <c r="AW304" s="1045"/>
      <c r="AX304" s="1045"/>
      <c r="AY304" s="1045" cm="1">
        <f t="array" ref="AY304">IF(OR(O304={"NS","NA"},O$264={"NS","NA"}),0,IF(O304&lt;=O$264,0,1))</f>
        <v>0</v>
      </c>
      <c r="AZ304" s="1045"/>
      <c r="BA304" s="1045"/>
      <c r="BB304" s="1045"/>
      <c r="BC304" s="1045" cm="1">
        <f t="array" ref="BC304">IF(OR(S304={"NS","NA"},S$264={"NS","NA"}),0,IF(S304&lt;=S$264,0,1))</f>
        <v>0</v>
      </c>
      <c r="BD304" s="1045"/>
      <c r="BE304" s="1045"/>
      <c r="BF304" s="1045"/>
      <c r="BG304" s="1045" cm="1">
        <f t="array" ref="BG304">IF(OR(W304={"NS","NA"},W$264={"NS","NA"}),0,IF(W304&lt;=W$264,0,1))</f>
        <v>0</v>
      </c>
      <c r="BH304" s="1045"/>
      <c r="BI304" s="1045"/>
      <c r="BJ304" s="1045"/>
      <c r="BK304" s="1045" cm="1">
        <f t="array" ref="BK304">IF(OR(AA304={"NS","NA"},AA$264={"NS","NA"}),0,IF(AA304&lt;=AA$264,0,1))</f>
        <v>0</v>
      </c>
      <c r="BL304" s="1045"/>
      <c r="BM304" s="1045"/>
      <c r="BN304" s="1045"/>
      <c r="BO304" s="386">
        <f>O304</f>
        <v>0</v>
      </c>
      <c r="BP304" s="315">
        <f>COUNTIF(S304:AD304,"NS")</f>
        <v>0</v>
      </c>
      <c r="BQ304" s="386">
        <f>SUM(S304:AD304)</f>
        <v>0</v>
      </c>
      <c r="BR304" s="315">
        <f>IF(OR(AND(BO304=0, BP304&gt;0),AND(BO304="NS", BQ304&gt;0), AND(BO304="NS", BP304=0, BQ304=0)), 1, IF(OR(AND(BO304&gt;0, BP304&gt;1,BO304&gt;BQ304), AND(BO304="NS", BP304=2), AND(BO304="NS", BQ304=0, BP304&gt;0), BO304=BQ304), 0, 1))</f>
        <v>0</v>
      </c>
    </row>
    <row r="305" spans="1:70" s="478" customFormat="1" ht="15" customHeight="1">
      <c r="A305" s="62"/>
      <c r="B305" s="8"/>
      <c r="C305" s="984"/>
      <c r="D305" s="983" t="s">
        <v>6634</v>
      </c>
      <c r="E305" s="669"/>
      <c r="F305" s="670"/>
      <c r="G305" s="989" t="s">
        <v>7501</v>
      </c>
      <c r="H305" s="669"/>
      <c r="I305" s="669"/>
      <c r="J305" s="669"/>
      <c r="K305" s="669"/>
      <c r="L305" s="669"/>
      <c r="M305" s="669"/>
      <c r="N305" s="670"/>
      <c r="O305" s="1026"/>
      <c r="P305" s="1027"/>
      <c r="Q305" s="1027"/>
      <c r="R305" s="1028"/>
      <c r="S305" s="1026"/>
      <c r="T305" s="1027"/>
      <c r="U305" s="1027"/>
      <c r="V305" s="1028"/>
      <c r="W305" s="1026"/>
      <c r="X305" s="1027"/>
      <c r="Y305" s="1027"/>
      <c r="Z305" s="1028"/>
      <c r="AA305" s="1026"/>
      <c r="AB305" s="1027"/>
      <c r="AC305" s="1027"/>
      <c r="AD305" s="1028"/>
      <c r="AE305" s="4"/>
      <c r="AG305">
        <f t="shared" si="16"/>
        <v>0</v>
      </c>
      <c r="AH305">
        <f t="shared" ref="AH305:AH342" si="17">IF(OR($C$31&lt;&gt;1,$Y74=0,$Y74="NS",$Y74="NA",$O$264=0,$O$264="NS",$O$264="NA"),IF(COUNTA(O305:AD305)=0,0,1),0)</f>
        <v>0</v>
      </c>
      <c r="AX305" s="482">
        <f>SUM(AI304:AX304)</f>
        <v>0</v>
      </c>
      <c r="AY305" s="1045" cm="1">
        <f t="array" ref="AY305">IF(OR(O305={"NS","NA"},O$264={"NS","NA"}),0,IF(O305&lt;=O$264,0,1))</f>
        <v>0</v>
      </c>
      <c r="AZ305" s="1045"/>
      <c r="BA305" s="1045"/>
      <c r="BB305" s="1045"/>
      <c r="BC305" s="1045" cm="1">
        <f t="array" ref="BC305">IF(OR(S305={"NS","NA"},S$264={"NS","NA"}),0,IF(S305&lt;=S$264,0,1))</f>
        <v>0</v>
      </c>
      <c r="BD305" s="1045"/>
      <c r="BE305" s="1045"/>
      <c r="BF305" s="1045"/>
      <c r="BG305" s="1045" cm="1">
        <f t="array" ref="BG305">IF(OR(W305={"NS","NA"},W$264={"NS","NA"}),0,IF(W305&lt;=W$264,0,1))</f>
        <v>0</v>
      </c>
      <c r="BH305" s="1045"/>
      <c r="BI305" s="1045"/>
      <c r="BJ305" s="1045"/>
      <c r="BK305" s="1045" cm="1">
        <f t="array" ref="BK305">IF(OR(AA305={"NS","NA"},AA$264={"NS","NA"}),0,IF(AA305&lt;=AA$264,0,1))</f>
        <v>0</v>
      </c>
      <c r="BL305" s="1045"/>
      <c r="BM305" s="1045"/>
      <c r="BN305" s="1045"/>
      <c r="BO305" s="315">
        <f t="shared" ref="BO305:BO342" si="18">O305</f>
        <v>0</v>
      </c>
      <c r="BP305" s="315">
        <f t="shared" ref="BP305:BP342" si="19">COUNTIF(S305:AD305,"NS")</f>
        <v>0</v>
      </c>
      <c r="BQ305" s="315">
        <f t="shared" ref="BQ305:BQ342" si="20">SUM(S305:AD305)</f>
        <v>0</v>
      </c>
      <c r="BR305" s="315">
        <f t="shared" ref="BR305:BR342" si="21">IF(OR(AND(BO305=0, BP305&gt;0),AND(BO305="NS", BQ305&gt;0), AND(BO305="NS", BP305=0, BQ305=0)), 1, IF(OR(AND(BO305&gt;0, BP305&gt;1,BO305&gt;BQ305), AND(BO305="NS", BP305=2), AND(BO305="NS", BQ305=0, BP305&gt;0), BO305=BQ305), 0, 1))</f>
        <v>0</v>
      </c>
    </row>
    <row r="306" spans="1:70" s="478" customFormat="1" ht="15" customHeight="1">
      <c r="A306" s="62"/>
      <c r="B306" s="8"/>
      <c r="C306" s="984"/>
      <c r="D306" s="983" t="s">
        <v>6636</v>
      </c>
      <c r="E306" s="669"/>
      <c r="F306" s="670"/>
      <c r="G306" s="989" t="s">
        <v>7502</v>
      </c>
      <c r="H306" s="669"/>
      <c r="I306" s="669"/>
      <c r="J306" s="669"/>
      <c r="K306" s="669"/>
      <c r="L306" s="669"/>
      <c r="M306" s="669"/>
      <c r="N306" s="670"/>
      <c r="O306" s="1026"/>
      <c r="P306" s="1027"/>
      <c r="Q306" s="1027"/>
      <c r="R306" s="1028"/>
      <c r="S306" s="1026"/>
      <c r="T306" s="1027"/>
      <c r="U306" s="1027"/>
      <c r="V306" s="1028"/>
      <c r="W306" s="1026"/>
      <c r="X306" s="1027"/>
      <c r="Y306" s="1027"/>
      <c r="Z306" s="1028"/>
      <c r="AA306" s="1026"/>
      <c r="AB306" s="1027"/>
      <c r="AC306" s="1027"/>
      <c r="AD306" s="1028"/>
      <c r="AE306" s="4"/>
      <c r="AG306">
        <f t="shared" si="16"/>
        <v>0</v>
      </c>
      <c r="AH306">
        <f t="shared" si="17"/>
        <v>0</v>
      </c>
      <c r="AY306" s="1045" cm="1">
        <f t="array" ref="AY306">IF(OR(O306={"NS","NA"},O$264={"NS","NA"}),0,IF(O306&lt;=O$264,0,1))</f>
        <v>0</v>
      </c>
      <c r="AZ306" s="1045"/>
      <c r="BA306" s="1045"/>
      <c r="BB306" s="1045"/>
      <c r="BC306" s="1045" cm="1">
        <f t="array" ref="BC306">IF(OR(S306={"NS","NA"},S$264={"NS","NA"}),0,IF(S306&lt;=S$264,0,1))</f>
        <v>0</v>
      </c>
      <c r="BD306" s="1045"/>
      <c r="BE306" s="1045"/>
      <c r="BF306" s="1045"/>
      <c r="BG306" s="1045" cm="1">
        <f t="array" ref="BG306">IF(OR(W306={"NS","NA"},W$264={"NS","NA"}),0,IF(W306&lt;=W$264,0,1))</f>
        <v>0</v>
      </c>
      <c r="BH306" s="1045"/>
      <c r="BI306" s="1045"/>
      <c r="BJ306" s="1045"/>
      <c r="BK306" s="1045" cm="1">
        <f t="array" ref="BK306">IF(OR(AA306={"NS","NA"},AA$264={"NS","NA"}),0,IF(AA306&lt;=AA$264,0,1))</f>
        <v>0</v>
      </c>
      <c r="BL306" s="1045"/>
      <c r="BM306" s="1045"/>
      <c r="BN306" s="1045"/>
      <c r="BO306" s="315">
        <f t="shared" si="18"/>
        <v>0</v>
      </c>
      <c r="BP306" s="315">
        <f t="shared" si="19"/>
        <v>0</v>
      </c>
      <c r="BQ306" s="315">
        <f t="shared" si="20"/>
        <v>0</v>
      </c>
      <c r="BR306" s="315">
        <f t="shared" si="21"/>
        <v>0</v>
      </c>
    </row>
    <row r="307" spans="1:70" s="478" customFormat="1" ht="15" customHeight="1">
      <c r="A307" s="62"/>
      <c r="B307" s="8"/>
      <c r="C307" s="984"/>
      <c r="D307" s="983" t="s">
        <v>6638</v>
      </c>
      <c r="E307" s="669"/>
      <c r="F307" s="670"/>
      <c r="G307" s="989" t="s">
        <v>7503</v>
      </c>
      <c r="H307" s="669"/>
      <c r="I307" s="669"/>
      <c r="J307" s="669"/>
      <c r="K307" s="669"/>
      <c r="L307" s="669"/>
      <c r="M307" s="669"/>
      <c r="N307" s="670"/>
      <c r="O307" s="1026"/>
      <c r="P307" s="1027"/>
      <c r="Q307" s="1027"/>
      <c r="R307" s="1028"/>
      <c r="S307" s="1026"/>
      <c r="T307" s="1027"/>
      <c r="U307" s="1027"/>
      <c r="V307" s="1028"/>
      <c r="W307" s="1026"/>
      <c r="X307" s="1027"/>
      <c r="Y307" s="1027"/>
      <c r="Z307" s="1028"/>
      <c r="AA307" s="1026"/>
      <c r="AB307" s="1027"/>
      <c r="AC307" s="1027"/>
      <c r="AD307" s="1028"/>
      <c r="AE307" s="4"/>
      <c r="AG307">
        <f t="shared" si="16"/>
        <v>0</v>
      </c>
      <c r="AH307">
        <f t="shared" si="17"/>
        <v>0</v>
      </c>
      <c r="AY307" s="1045" cm="1">
        <f t="array" ref="AY307">IF(OR(O307={"NS","NA"},O$264={"NS","NA"}),0,IF(O307&lt;=O$264,0,1))</f>
        <v>0</v>
      </c>
      <c r="AZ307" s="1045"/>
      <c r="BA307" s="1045"/>
      <c r="BB307" s="1045"/>
      <c r="BC307" s="1045" cm="1">
        <f t="array" ref="BC307">IF(OR(S307={"NS","NA"},S$264={"NS","NA"}),0,IF(S307&lt;=S$264,0,1))</f>
        <v>0</v>
      </c>
      <c r="BD307" s="1045"/>
      <c r="BE307" s="1045"/>
      <c r="BF307" s="1045"/>
      <c r="BG307" s="1045" cm="1">
        <f t="array" ref="BG307">IF(OR(W307={"NS","NA"},W$264={"NS","NA"}),0,IF(W307&lt;=W$264,0,1))</f>
        <v>0</v>
      </c>
      <c r="BH307" s="1045"/>
      <c r="BI307" s="1045"/>
      <c r="BJ307" s="1045"/>
      <c r="BK307" s="1045" cm="1">
        <f t="array" ref="BK307">IF(OR(AA307={"NS","NA"},AA$264={"NS","NA"}),0,IF(AA307&lt;=AA$264,0,1))</f>
        <v>0</v>
      </c>
      <c r="BL307" s="1045"/>
      <c r="BM307" s="1045"/>
      <c r="BN307" s="1045"/>
      <c r="BO307" s="315">
        <f t="shared" si="18"/>
        <v>0</v>
      </c>
      <c r="BP307" s="315">
        <f t="shared" si="19"/>
        <v>0</v>
      </c>
      <c r="BQ307" s="315">
        <f t="shared" si="20"/>
        <v>0</v>
      </c>
      <c r="BR307" s="315">
        <f t="shared" si="21"/>
        <v>0</v>
      </c>
    </row>
    <row r="308" spans="1:70" s="478" customFormat="1" ht="15" customHeight="1">
      <c r="A308" s="62"/>
      <c r="B308" s="8"/>
      <c r="C308" s="984"/>
      <c r="D308" s="983" t="s">
        <v>6640</v>
      </c>
      <c r="E308" s="669"/>
      <c r="F308" s="670"/>
      <c r="G308" s="989" t="s">
        <v>7504</v>
      </c>
      <c r="H308" s="669"/>
      <c r="I308" s="669"/>
      <c r="J308" s="669"/>
      <c r="K308" s="669"/>
      <c r="L308" s="669"/>
      <c r="M308" s="669"/>
      <c r="N308" s="670"/>
      <c r="O308" s="1026"/>
      <c r="P308" s="1027"/>
      <c r="Q308" s="1027"/>
      <c r="R308" s="1028"/>
      <c r="S308" s="1026"/>
      <c r="T308" s="1027"/>
      <c r="U308" s="1027"/>
      <c r="V308" s="1028"/>
      <c r="W308" s="1026"/>
      <c r="X308" s="1027"/>
      <c r="Y308" s="1027"/>
      <c r="Z308" s="1028"/>
      <c r="AA308" s="1026"/>
      <c r="AB308" s="1027"/>
      <c r="AC308" s="1027"/>
      <c r="AD308" s="1028"/>
      <c r="AE308" s="4"/>
      <c r="AG308">
        <f t="shared" si="16"/>
        <v>0</v>
      </c>
      <c r="AH308">
        <f t="shared" si="17"/>
        <v>0</v>
      </c>
      <c r="AY308" s="1045" cm="1">
        <f t="array" ref="AY308">IF(OR(O308={"NS","NA"},O$264={"NS","NA"}),0,IF(O308&lt;=O$264,0,1))</f>
        <v>0</v>
      </c>
      <c r="AZ308" s="1045"/>
      <c r="BA308" s="1045"/>
      <c r="BB308" s="1045"/>
      <c r="BC308" s="1045" cm="1">
        <f t="array" ref="BC308">IF(OR(S308={"NS","NA"},S$264={"NS","NA"}),0,IF(S308&lt;=S$264,0,1))</f>
        <v>0</v>
      </c>
      <c r="BD308" s="1045"/>
      <c r="BE308" s="1045"/>
      <c r="BF308" s="1045"/>
      <c r="BG308" s="1045" cm="1">
        <f t="array" ref="BG308">IF(OR(W308={"NS","NA"},W$264={"NS","NA"}),0,IF(W308&lt;=W$264,0,1))</f>
        <v>0</v>
      </c>
      <c r="BH308" s="1045"/>
      <c r="BI308" s="1045"/>
      <c r="BJ308" s="1045"/>
      <c r="BK308" s="1045" cm="1">
        <f t="array" ref="BK308">IF(OR(AA308={"NS","NA"},AA$264={"NS","NA"}),0,IF(AA308&lt;=AA$264,0,1))</f>
        <v>0</v>
      </c>
      <c r="BL308" s="1045"/>
      <c r="BM308" s="1045"/>
      <c r="BN308" s="1045"/>
      <c r="BO308" s="315">
        <f t="shared" si="18"/>
        <v>0</v>
      </c>
      <c r="BP308" s="315">
        <f t="shared" si="19"/>
        <v>0</v>
      </c>
      <c r="BQ308" s="315">
        <f t="shared" si="20"/>
        <v>0</v>
      </c>
      <c r="BR308" s="315">
        <f t="shared" si="21"/>
        <v>0</v>
      </c>
    </row>
    <row r="309" spans="1:70" s="478" customFormat="1" ht="15" customHeight="1">
      <c r="A309" s="62"/>
      <c r="B309" s="8"/>
      <c r="C309" s="984"/>
      <c r="D309" s="983" t="s">
        <v>6642</v>
      </c>
      <c r="E309" s="669"/>
      <c r="F309" s="670"/>
      <c r="G309" s="989" t="s">
        <v>7505</v>
      </c>
      <c r="H309" s="669"/>
      <c r="I309" s="669"/>
      <c r="J309" s="669"/>
      <c r="K309" s="669"/>
      <c r="L309" s="669"/>
      <c r="M309" s="669"/>
      <c r="N309" s="670"/>
      <c r="O309" s="1026"/>
      <c r="P309" s="1027"/>
      <c r="Q309" s="1027"/>
      <c r="R309" s="1028"/>
      <c r="S309" s="1026"/>
      <c r="T309" s="1027"/>
      <c r="U309" s="1027"/>
      <c r="V309" s="1028"/>
      <c r="W309" s="1026"/>
      <c r="X309" s="1027"/>
      <c r="Y309" s="1027"/>
      <c r="Z309" s="1028"/>
      <c r="AA309" s="1026"/>
      <c r="AB309" s="1027"/>
      <c r="AC309" s="1027"/>
      <c r="AD309" s="1028"/>
      <c r="AE309" s="4"/>
      <c r="AG309">
        <f t="shared" si="16"/>
        <v>0</v>
      </c>
      <c r="AH309">
        <f t="shared" si="17"/>
        <v>0</v>
      </c>
      <c r="AY309" s="1045" cm="1">
        <f t="array" ref="AY309">IF(OR(O309={"NS","NA"},O$264={"NS","NA"}),0,IF(O309&lt;=O$264,0,1))</f>
        <v>0</v>
      </c>
      <c r="AZ309" s="1045"/>
      <c r="BA309" s="1045"/>
      <c r="BB309" s="1045"/>
      <c r="BC309" s="1045" cm="1">
        <f t="array" ref="BC309">IF(OR(S309={"NS","NA"},S$264={"NS","NA"}),0,IF(S309&lt;=S$264,0,1))</f>
        <v>0</v>
      </c>
      <c r="BD309" s="1045"/>
      <c r="BE309" s="1045"/>
      <c r="BF309" s="1045"/>
      <c r="BG309" s="1045" cm="1">
        <f t="array" ref="BG309">IF(OR(W309={"NS","NA"},W$264={"NS","NA"}),0,IF(W309&lt;=W$264,0,1))</f>
        <v>0</v>
      </c>
      <c r="BH309" s="1045"/>
      <c r="BI309" s="1045"/>
      <c r="BJ309" s="1045"/>
      <c r="BK309" s="1045" cm="1">
        <f t="array" ref="BK309">IF(OR(AA309={"NS","NA"},AA$264={"NS","NA"}),0,IF(AA309&lt;=AA$264,0,1))</f>
        <v>0</v>
      </c>
      <c r="BL309" s="1045"/>
      <c r="BM309" s="1045"/>
      <c r="BN309" s="1045"/>
      <c r="BO309" s="315">
        <f t="shared" si="18"/>
        <v>0</v>
      </c>
      <c r="BP309" s="315">
        <f t="shared" si="19"/>
        <v>0</v>
      </c>
      <c r="BQ309" s="315">
        <f t="shared" si="20"/>
        <v>0</v>
      </c>
      <c r="BR309" s="315">
        <f t="shared" si="21"/>
        <v>0</v>
      </c>
    </row>
    <row r="310" spans="1:70" s="478" customFormat="1" ht="15" customHeight="1">
      <c r="A310" s="62"/>
      <c r="B310" s="8"/>
      <c r="C310" s="984"/>
      <c r="D310" s="983" t="s">
        <v>7506</v>
      </c>
      <c r="E310" s="669"/>
      <c r="F310" s="670"/>
      <c r="G310" s="989" t="s">
        <v>7507</v>
      </c>
      <c r="H310" s="669"/>
      <c r="I310" s="669"/>
      <c r="J310" s="669"/>
      <c r="K310" s="669"/>
      <c r="L310" s="669"/>
      <c r="M310" s="669"/>
      <c r="N310" s="670"/>
      <c r="O310" s="1026"/>
      <c r="P310" s="1027"/>
      <c r="Q310" s="1027"/>
      <c r="R310" s="1028"/>
      <c r="S310" s="1026"/>
      <c r="T310" s="1027"/>
      <c r="U310" s="1027"/>
      <c r="V310" s="1028"/>
      <c r="W310" s="1026"/>
      <c r="X310" s="1027"/>
      <c r="Y310" s="1027"/>
      <c r="Z310" s="1028"/>
      <c r="AA310" s="1026"/>
      <c r="AB310" s="1027"/>
      <c r="AC310" s="1027"/>
      <c r="AD310" s="1028"/>
      <c r="AE310" s="4"/>
      <c r="AG310">
        <f t="shared" si="16"/>
        <v>0</v>
      </c>
      <c r="AH310">
        <f t="shared" si="17"/>
        <v>0</v>
      </c>
      <c r="AY310" s="1045" cm="1">
        <f t="array" ref="AY310">IF(OR(O310={"NS","NA"},O$264={"NS","NA"}),0,IF(O310&lt;=O$264,0,1))</f>
        <v>0</v>
      </c>
      <c r="AZ310" s="1045"/>
      <c r="BA310" s="1045"/>
      <c r="BB310" s="1045"/>
      <c r="BC310" s="1045" cm="1">
        <f t="array" ref="BC310">IF(OR(S310={"NS","NA"},S$264={"NS","NA"}),0,IF(S310&lt;=S$264,0,1))</f>
        <v>0</v>
      </c>
      <c r="BD310" s="1045"/>
      <c r="BE310" s="1045"/>
      <c r="BF310" s="1045"/>
      <c r="BG310" s="1045" cm="1">
        <f t="array" ref="BG310">IF(OR(W310={"NS","NA"},W$264={"NS","NA"}),0,IF(W310&lt;=W$264,0,1))</f>
        <v>0</v>
      </c>
      <c r="BH310" s="1045"/>
      <c r="BI310" s="1045"/>
      <c r="BJ310" s="1045"/>
      <c r="BK310" s="1045" cm="1">
        <f t="array" ref="BK310">IF(OR(AA310={"NS","NA"},AA$264={"NS","NA"}),0,IF(AA310&lt;=AA$264,0,1))</f>
        <v>0</v>
      </c>
      <c r="BL310" s="1045"/>
      <c r="BM310" s="1045"/>
      <c r="BN310" s="1045"/>
      <c r="BO310" s="315">
        <f t="shared" si="18"/>
        <v>0</v>
      </c>
      <c r="BP310" s="315">
        <f t="shared" si="19"/>
        <v>0</v>
      </c>
      <c r="BQ310" s="315">
        <f t="shared" si="20"/>
        <v>0</v>
      </c>
      <c r="BR310" s="315">
        <f t="shared" si="21"/>
        <v>0</v>
      </c>
    </row>
    <row r="311" spans="1:70" s="478" customFormat="1" ht="15" customHeight="1">
      <c r="A311" s="62"/>
      <c r="B311" s="8"/>
      <c r="C311" s="984"/>
      <c r="D311" s="983" t="s">
        <v>7508</v>
      </c>
      <c r="E311" s="669"/>
      <c r="F311" s="670"/>
      <c r="G311" s="989" t="s">
        <v>7509</v>
      </c>
      <c r="H311" s="669"/>
      <c r="I311" s="669"/>
      <c r="J311" s="669"/>
      <c r="K311" s="669"/>
      <c r="L311" s="669"/>
      <c r="M311" s="669"/>
      <c r="N311" s="670"/>
      <c r="O311" s="1026"/>
      <c r="P311" s="1027"/>
      <c r="Q311" s="1027"/>
      <c r="R311" s="1028"/>
      <c r="S311" s="1026"/>
      <c r="T311" s="1027"/>
      <c r="U311" s="1027"/>
      <c r="V311" s="1028"/>
      <c r="W311" s="1026"/>
      <c r="X311" s="1027"/>
      <c r="Y311" s="1027"/>
      <c r="Z311" s="1028"/>
      <c r="AA311" s="1026"/>
      <c r="AB311" s="1027"/>
      <c r="AC311" s="1027"/>
      <c r="AD311" s="1028"/>
      <c r="AE311" s="4"/>
      <c r="AG311">
        <f t="shared" si="16"/>
        <v>0</v>
      </c>
      <c r="AH311">
        <f t="shared" si="17"/>
        <v>0</v>
      </c>
      <c r="AY311" s="1045" cm="1">
        <f t="array" ref="AY311">IF(OR(O311={"NS","NA"},O$264={"NS","NA"}),0,IF(O311&lt;=O$264,0,1))</f>
        <v>0</v>
      </c>
      <c r="AZ311" s="1045"/>
      <c r="BA311" s="1045"/>
      <c r="BB311" s="1045"/>
      <c r="BC311" s="1045" cm="1">
        <f t="array" ref="BC311">IF(OR(S311={"NS","NA"},S$264={"NS","NA"}),0,IF(S311&lt;=S$264,0,1))</f>
        <v>0</v>
      </c>
      <c r="BD311" s="1045"/>
      <c r="BE311" s="1045"/>
      <c r="BF311" s="1045"/>
      <c r="BG311" s="1045" cm="1">
        <f t="array" ref="BG311">IF(OR(W311={"NS","NA"},W$264={"NS","NA"}),0,IF(W311&lt;=W$264,0,1))</f>
        <v>0</v>
      </c>
      <c r="BH311" s="1045"/>
      <c r="BI311" s="1045"/>
      <c r="BJ311" s="1045"/>
      <c r="BK311" s="1045" cm="1">
        <f t="array" ref="BK311">IF(OR(AA311={"NS","NA"},AA$264={"NS","NA"}),0,IF(AA311&lt;=AA$264,0,1))</f>
        <v>0</v>
      </c>
      <c r="BL311" s="1045"/>
      <c r="BM311" s="1045"/>
      <c r="BN311" s="1045"/>
      <c r="BO311" s="315">
        <f t="shared" si="18"/>
        <v>0</v>
      </c>
      <c r="BP311" s="315">
        <f t="shared" si="19"/>
        <v>0</v>
      </c>
      <c r="BQ311" s="315">
        <f t="shared" si="20"/>
        <v>0</v>
      </c>
      <c r="BR311" s="315">
        <f t="shared" si="21"/>
        <v>0</v>
      </c>
    </row>
    <row r="312" spans="1:70" s="478" customFormat="1" ht="15" customHeight="1">
      <c r="A312" s="62"/>
      <c r="B312" s="8"/>
      <c r="C312" s="984"/>
      <c r="D312" s="983" t="s">
        <v>7510</v>
      </c>
      <c r="E312" s="669"/>
      <c r="F312" s="670"/>
      <c r="G312" s="989" t="s">
        <v>7511</v>
      </c>
      <c r="H312" s="669"/>
      <c r="I312" s="669"/>
      <c r="J312" s="669"/>
      <c r="K312" s="669"/>
      <c r="L312" s="669"/>
      <c r="M312" s="669"/>
      <c r="N312" s="670"/>
      <c r="O312" s="1026"/>
      <c r="P312" s="1027"/>
      <c r="Q312" s="1027"/>
      <c r="R312" s="1028"/>
      <c r="S312" s="1026"/>
      <c r="T312" s="1027"/>
      <c r="U312" s="1027"/>
      <c r="V312" s="1028"/>
      <c r="W312" s="1026"/>
      <c r="X312" s="1027"/>
      <c r="Y312" s="1027"/>
      <c r="Z312" s="1028"/>
      <c r="AA312" s="1026"/>
      <c r="AB312" s="1027"/>
      <c r="AC312" s="1027"/>
      <c r="AD312" s="1028"/>
      <c r="AE312" s="4"/>
      <c r="AG312">
        <f t="shared" si="16"/>
        <v>0</v>
      </c>
      <c r="AH312">
        <f t="shared" si="17"/>
        <v>0</v>
      </c>
      <c r="AY312" s="1045" cm="1">
        <f t="array" ref="AY312">IF(OR(O312={"NS","NA"},O$264={"NS","NA"}),0,IF(O312&lt;=O$264,0,1))</f>
        <v>0</v>
      </c>
      <c r="AZ312" s="1045"/>
      <c r="BA312" s="1045"/>
      <c r="BB312" s="1045"/>
      <c r="BC312" s="1045" cm="1">
        <f t="array" ref="BC312">IF(OR(S312={"NS","NA"},S$264={"NS","NA"}),0,IF(S312&lt;=S$264,0,1))</f>
        <v>0</v>
      </c>
      <c r="BD312" s="1045"/>
      <c r="BE312" s="1045"/>
      <c r="BF312" s="1045"/>
      <c r="BG312" s="1045" cm="1">
        <f t="array" ref="BG312">IF(OR(W312={"NS","NA"},W$264={"NS","NA"}),0,IF(W312&lt;=W$264,0,1))</f>
        <v>0</v>
      </c>
      <c r="BH312" s="1045"/>
      <c r="BI312" s="1045"/>
      <c r="BJ312" s="1045"/>
      <c r="BK312" s="1045" cm="1">
        <f t="array" ref="BK312">IF(OR(AA312={"NS","NA"},AA$264={"NS","NA"}),0,IF(AA312&lt;=AA$264,0,1))</f>
        <v>0</v>
      </c>
      <c r="BL312" s="1045"/>
      <c r="BM312" s="1045"/>
      <c r="BN312" s="1045"/>
      <c r="BO312" s="315">
        <f t="shared" si="18"/>
        <v>0</v>
      </c>
      <c r="BP312" s="315">
        <f t="shared" si="19"/>
        <v>0</v>
      </c>
      <c r="BQ312" s="315">
        <f t="shared" si="20"/>
        <v>0</v>
      </c>
      <c r="BR312" s="315">
        <f t="shared" si="21"/>
        <v>0</v>
      </c>
    </row>
    <row r="313" spans="1:70" s="478" customFormat="1" ht="24" customHeight="1">
      <c r="A313" s="62"/>
      <c r="B313" s="8"/>
      <c r="C313" s="984"/>
      <c r="D313" s="983" t="s">
        <v>7512</v>
      </c>
      <c r="E313" s="669"/>
      <c r="F313" s="670"/>
      <c r="G313" s="752" t="s">
        <v>7513</v>
      </c>
      <c r="H313" s="669"/>
      <c r="I313" s="669"/>
      <c r="J313" s="669"/>
      <c r="K313" s="669"/>
      <c r="L313" s="669"/>
      <c r="M313" s="669"/>
      <c r="N313" s="670"/>
      <c r="O313" s="1026"/>
      <c r="P313" s="1027"/>
      <c r="Q313" s="1027"/>
      <c r="R313" s="1028"/>
      <c r="S313" s="1026"/>
      <c r="T313" s="1027"/>
      <c r="U313" s="1027"/>
      <c r="V313" s="1028"/>
      <c r="W313" s="1026"/>
      <c r="X313" s="1027"/>
      <c r="Y313" s="1027"/>
      <c r="Z313" s="1028"/>
      <c r="AA313" s="1026"/>
      <c r="AB313" s="1027"/>
      <c r="AC313" s="1027"/>
      <c r="AD313" s="1028"/>
      <c r="AE313" s="4"/>
      <c r="AG313">
        <f t="shared" si="16"/>
        <v>0</v>
      </c>
      <c r="AH313">
        <f t="shared" si="17"/>
        <v>0</v>
      </c>
      <c r="AY313" s="1045" cm="1">
        <f t="array" ref="AY313">IF(OR(O313={"NS","NA"},O$264={"NS","NA"}),0,IF(O313&lt;=O$264,0,1))</f>
        <v>0</v>
      </c>
      <c r="AZ313" s="1045"/>
      <c r="BA313" s="1045"/>
      <c r="BB313" s="1045"/>
      <c r="BC313" s="1045" cm="1">
        <f t="array" ref="BC313">IF(OR(S313={"NS","NA"},S$264={"NS","NA"}),0,IF(S313&lt;=S$264,0,1))</f>
        <v>0</v>
      </c>
      <c r="BD313" s="1045"/>
      <c r="BE313" s="1045"/>
      <c r="BF313" s="1045"/>
      <c r="BG313" s="1045" cm="1">
        <f t="array" ref="BG313">IF(OR(W313={"NS","NA"},W$264={"NS","NA"}),0,IF(W313&lt;=W$264,0,1))</f>
        <v>0</v>
      </c>
      <c r="BH313" s="1045"/>
      <c r="BI313" s="1045"/>
      <c r="BJ313" s="1045"/>
      <c r="BK313" s="1045" cm="1">
        <f t="array" ref="BK313">IF(OR(AA313={"NS","NA"},AA$264={"NS","NA"}),0,IF(AA313&lt;=AA$264,0,1))</f>
        <v>0</v>
      </c>
      <c r="BL313" s="1045"/>
      <c r="BM313" s="1045"/>
      <c r="BN313" s="1045"/>
      <c r="BO313" s="315">
        <f t="shared" si="18"/>
        <v>0</v>
      </c>
      <c r="BP313" s="315">
        <f t="shared" si="19"/>
        <v>0</v>
      </c>
      <c r="BQ313" s="315">
        <f t="shared" si="20"/>
        <v>0</v>
      </c>
      <c r="BR313" s="315">
        <f t="shared" si="21"/>
        <v>0</v>
      </c>
    </row>
    <row r="314" spans="1:70" s="478" customFormat="1" ht="15" customHeight="1">
      <c r="A314" s="62"/>
      <c r="B314" s="8"/>
      <c r="C314" s="984"/>
      <c r="D314" s="983" t="s">
        <v>7514</v>
      </c>
      <c r="E314" s="669"/>
      <c r="F314" s="670"/>
      <c r="G314" s="989" t="s">
        <v>7515</v>
      </c>
      <c r="H314" s="669"/>
      <c r="I314" s="669"/>
      <c r="J314" s="669"/>
      <c r="K314" s="669"/>
      <c r="L314" s="669"/>
      <c r="M314" s="669"/>
      <c r="N314" s="670"/>
      <c r="O314" s="1026"/>
      <c r="P314" s="1027"/>
      <c r="Q314" s="1027"/>
      <c r="R314" s="1028"/>
      <c r="S314" s="1026"/>
      <c r="T314" s="1027"/>
      <c r="U314" s="1027"/>
      <c r="V314" s="1028"/>
      <c r="W314" s="1026"/>
      <c r="X314" s="1027"/>
      <c r="Y314" s="1027"/>
      <c r="Z314" s="1028"/>
      <c r="AA314" s="1026"/>
      <c r="AB314" s="1027"/>
      <c r="AC314" s="1027"/>
      <c r="AD314" s="1028"/>
      <c r="AE314" s="4"/>
      <c r="AG314">
        <f t="shared" si="16"/>
        <v>0</v>
      </c>
      <c r="AH314">
        <f t="shared" si="17"/>
        <v>0</v>
      </c>
      <c r="AY314" s="1045" cm="1">
        <f t="array" ref="AY314">IF(OR(O314={"NS","NA"},O$264={"NS","NA"}),0,IF(O314&lt;=O$264,0,1))</f>
        <v>0</v>
      </c>
      <c r="AZ314" s="1045"/>
      <c r="BA314" s="1045"/>
      <c r="BB314" s="1045"/>
      <c r="BC314" s="1045" cm="1">
        <f t="array" ref="BC314">IF(OR(S314={"NS","NA"},S$264={"NS","NA"}),0,IF(S314&lt;=S$264,0,1))</f>
        <v>0</v>
      </c>
      <c r="BD314" s="1045"/>
      <c r="BE314" s="1045"/>
      <c r="BF314" s="1045"/>
      <c r="BG314" s="1045" cm="1">
        <f t="array" ref="BG314">IF(OR(W314={"NS","NA"},W$264={"NS","NA"}),0,IF(W314&lt;=W$264,0,1))</f>
        <v>0</v>
      </c>
      <c r="BH314" s="1045"/>
      <c r="BI314" s="1045"/>
      <c r="BJ314" s="1045"/>
      <c r="BK314" s="1045" cm="1">
        <f t="array" ref="BK314">IF(OR(AA314={"NS","NA"},AA$264={"NS","NA"}),0,IF(AA314&lt;=AA$264,0,1))</f>
        <v>0</v>
      </c>
      <c r="BL314" s="1045"/>
      <c r="BM314" s="1045"/>
      <c r="BN314" s="1045"/>
      <c r="BO314" s="315">
        <f t="shared" si="18"/>
        <v>0</v>
      </c>
      <c r="BP314" s="315">
        <f t="shared" si="19"/>
        <v>0</v>
      </c>
      <c r="BQ314" s="315">
        <f t="shared" si="20"/>
        <v>0</v>
      </c>
      <c r="BR314" s="315">
        <f t="shared" si="21"/>
        <v>0</v>
      </c>
    </row>
    <row r="315" spans="1:70" s="478" customFormat="1" ht="24" customHeight="1">
      <c r="A315" s="62"/>
      <c r="B315" s="8"/>
      <c r="C315" s="984"/>
      <c r="D315" s="983" t="s">
        <v>7516</v>
      </c>
      <c r="E315" s="669"/>
      <c r="F315" s="670"/>
      <c r="G315" s="752" t="s">
        <v>7517</v>
      </c>
      <c r="H315" s="669"/>
      <c r="I315" s="669"/>
      <c r="J315" s="669"/>
      <c r="K315" s="669"/>
      <c r="L315" s="669"/>
      <c r="M315" s="669"/>
      <c r="N315" s="670"/>
      <c r="O315" s="1026"/>
      <c r="P315" s="1027"/>
      <c r="Q315" s="1027"/>
      <c r="R315" s="1028"/>
      <c r="S315" s="1026"/>
      <c r="T315" s="1027"/>
      <c r="U315" s="1027"/>
      <c r="V315" s="1028"/>
      <c r="W315" s="1026"/>
      <c r="X315" s="1027"/>
      <c r="Y315" s="1027"/>
      <c r="Z315" s="1028"/>
      <c r="AA315" s="1026"/>
      <c r="AB315" s="1027"/>
      <c r="AC315" s="1027"/>
      <c r="AD315" s="1028"/>
      <c r="AE315" s="4"/>
      <c r="AG315">
        <f t="shared" si="16"/>
        <v>0</v>
      </c>
      <c r="AH315">
        <f t="shared" si="17"/>
        <v>0</v>
      </c>
      <c r="AY315" s="1045" cm="1">
        <f t="array" ref="AY315">IF(OR(O315={"NS","NA"},O$264={"NS","NA"}),0,IF(O315&lt;=O$264,0,1))</f>
        <v>0</v>
      </c>
      <c r="AZ315" s="1045"/>
      <c r="BA315" s="1045"/>
      <c r="BB315" s="1045"/>
      <c r="BC315" s="1045" cm="1">
        <f t="array" ref="BC315">IF(OR(S315={"NS","NA"},S$264={"NS","NA"}),0,IF(S315&lt;=S$264,0,1))</f>
        <v>0</v>
      </c>
      <c r="BD315" s="1045"/>
      <c r="BE315" s="1045"/>
      <c r="BF315" s="1045"/>
      <c r="BG315" s="1045" cm="1">
        <f t="array" ref="BG315">IF(OR(W315={"NS","NA"},W$264={"NS","NA"}),0,IF(W315&lt;=W$264,0,1))</f>
        <v>0</v>
      </c>
      <c r="BH315" s="1045"/>
      <c r="BI315" s="1045"/>
      <c r="BJ315" s="1045"/>
      <c r="BK315" s="1045" cm="1">
        <f t="array" ref="BK315">IF(OR(AA315={"NS","NA"},AA$264={"NS","NA"}),0,IF(AA315&lt;=AA$264,0,1))</f>
        <v>0</v>
      </c>
      <c r="BL315" s="1045"/>
      <c r="BM315" s="1045"/>
      <c r="BN315" s="1045"/>
      <c r="BO315" s="315">
        <f t="shared" si="18"/>
        <v>0</v>
      </c>
      <c r="BP315" s="315">
        <f t="shared" si="19"/>
        <v>0</v>
      </c>
      <c r="BQ315" s="315">
        <f t="shared" si="20"/>
        <v>0</v>
      </c>
      <c r="BR315" s="315">
        <f t="shared" si="21"/>
        <v>0</v>
      </c>
    </row>
    <row r="316" spans="1:70" s="478" customFormat="1" ht="15" customHeight="1">
      <c r="A316" s="62"/>
      <c r="B316" s="8"/>
      <c r="C316" s="984"/>
      <c r="D316" s="983" t="s">
        <v>7518</v>
      </c>
      <c r="E316" s="669"/>
      <c r="F316" s="670"/>
      <c r="G316" s="989" t="s">
        <v>7519</v>
      </c>
      <c r="H316" s="669"/>
      <c r="I316" s="669"/>
      <c r="J316" s="669"/>
      <c r="K316" s="669"/>
      <c r="L316" s="669"/>
      <c r="M316" s="669"/>
      <c r="N316" s="670"/>
      <c r="O316" s="1026"/>
      <c r="P316" s="1027"/>
      <c r="Q316" s="1027"/>
      <c r="R316" s="1028"/>
      <c r="S316" s="1026"/>
      <c r="T316" s="1027"/>
      <c r="U316" s="1027"/>
      <c r="V316" s="1028"/>
      <c r="W316" s="1026"/>
      <c r="X316" s="1027"/>
      <c r="Y316" s="1027"/>
      <c r="Z316" s="1028"/>
      <c r="AA316" s="1026"/>
      <c r="AB316" s="1027"/>
      <c r="AC316" s="1027"/>
      <c r="AD316" s="1028"/>
      <c r="AE316" s="4"/>
      <c r="AG316">
        <f t="shared" si="16"/>
        <v>0</v>
      </c>
      <c r="AH316">
        <f t="shared" si="17"/>
        <v>0</v>
      </c>
      <c r="AY316" s="1045" cm="1">
        <f t="array" ref="AY316">IF(OR(O316={"NS","NA"},O$264={"NS","NA"}),0,IF(O316&lt;=O$264,0,1))</f>
        <v>0</v>
      </c>
      <c r="AZ316" s="1045"/>
      <c r="BA316" s="1045"/>
      <c r="BB316" s="1045"/>
      <c r="BC316" s="1045" cm="1">
        <f t="array" ref="BC316">IF(OR(S316={"NS","NA"},S$264={"NS","NA"}),0,IF(S316&lt;=S$264,0,1))</f>
        <v>0</v>
      </c>
      <c r="BD316" s="1045"/>
      <c r="BE316" s="1045"/>
      <c r="BF316" s="1045"/>
      <c r="BG316" s="1045" cm="1">
        <f t="array" ref="BG316">IF(OR(W316={"NS","NA"},W$264={"NS","NA"}),0,IF(W316&lt;=W$264,0,1))</f>
        <v>0</v>
      </c>
      <c r="BH316" s="1045"/>
      <c r="BI316" s="1045"/>
      <c r="BJ316" s="1045"/>
      <c r="BK316" s="1045" cm="1">
        <f t="array" ref="BK316">IF(OR(AA316={"NS","NA"},AA$264={"NS","NA"}),0,IF(AA316&lt;=AA$264,0,1))</f>
        <v>0</v>
      </c>
      <c r="BL316" s="1045"/>
      <c r="BM316" s="1045"/>
      <c r="BN316" s="1045"/>
      <c r="BO316" s="315">
        <f t="shared" si="18"/>
        <v>0</v>
      </c>
      <c r="BP316" s="315">
        <f t="shared" si="19"/>
        <v>0</v>
      </c>
      <c r="BQ316" s="315">
        <f t="shared" si="20"/>
        <v>0</v>
      </c>
      <c r="BR316" s="315">
        <f t="shared" si="21"/>
        <v>0</v>
      </c>
    </row>
    <row r="317" spans="1:70" s="478" customFormat="1" ht="15" customHeight="1">
      <c r="A317" s="62"/>
      <c r="B317" s="8"/>
      <c r="C317" s="984"/>
      <c r="D317" s="983" t="s">
        <v>7520</v>
      </c>
      <c r="E317" s="669"/>
      <c r="F317" s="670"/>
      <c r="G317" s="989" t="s">
        <v>7521</v>
      </c>
      <c r="H317" s="669"/>
      <c r="I317" s="669"/>
      <c r="J317" s="669"/>
      <c r="K317" s="669"/>
      <c r="L317" s="669"/>
      <c r="M317" s="669"/>
      <c r="N317" s="670"/>
      <c r="O317" s="1026"/>
      <c r="P317" s="1027"/>
      <c r="Q317" s="1027"/>
      <c r="R317" s="1028"/>
      <c r="S317" s="1026"/>
      <c r="T317" s="1027"/>
      <c r="U317" s="1027"/>
      <c r="V317" s="1028"/>
      <c r="W317" s="1026"/>
      <c r="X317" s="1027"/>
      <c r="Y317" s="1027"/>
      <c r="Z317" s="1028"/>
      <c r="AA317" s="1026"/>
      <c r="AB317" s="1027"/>
      <c r="AC317" s="1027"/>
      <c r="AD317" s="1028"/>
      <c r="AE317" s="4"/>
      <c r="AG317">
        <f t="shared" si="16"/>
        <v>0</v>
      </c>
      <c r="AH317">
        <f t="shared" si="17"/>
        <v>0</v>
      </c>
      <c r="AY317" s="1045" cm="1">
        <f t="array" ref="AY317">IF(OR(O317={"NS","NA"},O$264={"NS","NA"}),0,IF(O317&lt;=O$264,0,1))</f>
        <v>0</v>
      </c>
      <c r="AZ317" s="1045"/>
      <c r="BA317" s="1045"/>
      <c r="BB317" s="1045"/>
      <c r="BC317" s="1045" cm="1">
        <f t="array" ref="BC317">IF(OR(S317={"NS","NA"},S$264={"NS","NA"}),0,IF(S317&lt;=S$264,0,1))</f>
        <v>0</v>
      </c>
      <c r="BD317" s="1045"/>
      <c r="BE317" s="1045"/>
      <c r="BF317" s="1045"/>
      <c r="BG317" s="1045" cm="1">
        <f t="array" ref="BG317">IF(OR(W317={"NS","NA"},W$264={"NS","NA"}),0,IF(W317&lt;=W$264,0,1))</f>
        <v>0</v>
      </c>
      <c r="BH317" s="1045"/>
      <c r="BI317" s="1045"/>
      <c r="BJ317" s="1045"/>
      <c r="BK317" s="1045" cm="1">
        <f t="array" ref="BK317">IF(OR(AA317={"NS","NA"},AA$264={"NS","NA"}),0,IF(AA317&lt;=AA$264,0,1))</f>
        <v>0</v>
      </c>
      <c r="BL317" s="1045"/>
      <c r="BM317" s="1045"/>
      <c r="BN317" s="1045"/>
      <c r="BO317" s="315">
        <f t="shared" si="18"/>
        <v>0</v>
      </c>
      <c r="BP317" s="315">
        <f t="shared" si="19"/>
        <v>0</v>
      </c>
      <c r="BQ317" s="315">
        <f t="shared" si="20"/>
        <v>0</v>
      </c>
      <c r="BR317" s="315">
        <f t="shared" si="21"/>
        <v>0</v>
      </c>
    </row>
    <row r="318" spans="1:70" s="478" customFormat="1" ht="15" customHeight="1">
      <c r="A318" s="62"/>
      <c r="B318" s="8"/>
      <c r="C318" s="984"/>
      <c r="D318" s="983" t="s">
        <v>7522</v>
      </c>
      <c r="E318" s="669"/>
      <c r="F318" s="670"/>
      <c r="G318" s="989" t="s">
        <v>7523</v>
      </c>
      <c r="H318" s="669"/>
      <c r="I318" s="669"/>
      <c r="J318" s="669"/>
      <c r="K318" s="669"/>
      <c r="L318" s="669"/>
      <c r="M318" s="669"/>
      <c r="N318" s="670"/>
      <c r="O318" s="1026"/>
      <c r="P318" s="1027"/>
      <c r="Q318" s="1027"/>
      <c r="R318" s="1028"/>
      <c r="S318" s="1026"/>
      <c r="T318" s="1027"/>
      <c r="U318" s="1027"/>
      <c r="V318" s="1028"/>
      <c r="W318" s="1026"/>
      <c r="X318" s="1027"/>
      <c r="Y318" s="1027"/>
      <c r="Z318" s="1028"/>
      <c r="AA318" s="1026"/>
      <c r="AB318" s="1027"/>
      <c r="AC318" s="1027"/>
      <c r="AD318" s="1028"/>
      <c r="AE318" s="4"/>
      <c r="AG318">
        <f t="shared" si="16"/>
        <v>0</v>
      </c>
      <c r="AH318">
        <f t="shared" si="17"/>
        <v>0</v>
      </c>
      <c r="AY318" s="1045" cm="1">
        <f t="array" ref="AY318">IF(OR(O318={"NS","NA"},O$264={"NS","NA"}),0,IF(O318&lt;=O$264,0,1))</f>
        <v>0</v>
      </c>
      <c r="AZ318" s="1045"/>
      <c r="BA318" s="1045"/>
      <c r="BB318" s="1045"/>
      <c r="BC318" s="1045" cm="1">
        <f t="array" ref="BC318">IF(OR(S318={"NS","NA"},S$264={"NS","NA"}),0,IF(S318&lt;=S$264,0,1))</f>
        <v>0</v>
      </c>
      <c r="BD318" s="1045"/>
      <c r="BE318" s="1045"/>
      <c r="BF318" s="1045"/>
      <c r="BG318" s="1045" cm="1">
        <f t="array" ref="BG318">IF(OR(W318={"NS","NA"},W$264={"NS","NA"}),0,IF(W318&lt;=W$264,0,1))</f>
        <v>0</v>
      </c>
      <c r="BH318" s="1045"/>
      <c r="BI318" s="1045"/>
      <c r="BJ318" s="1045"/>
      <c r="BK318" s="1045" cm="1">
        <f t="array" ref="BK318">IF(OR(AA318={"NS","NA"},AA$264={"NS","NA"}),0,IF(AA318&lt;=AA$264,0,1))</f>
        <v>0</v>
      </c>
      <c r="BL318" s="1045"/>
      <c r="BM318" s="1045"/>
      <c r="BN318" s="1045"/>
      <c r="BO318" s="315">
        <f t="shared" si="18"/>
        <v>0</v>
      </c>
      <c r="BP318" s="315">
        <f t="shared" si="19"/>
        <v>0</v>
      </c>
      <c r="BQ318" s="315">
        <f t="shared" si="20"/>
        <v>0</v>
      </c>
      <c r="BR318" s="315">
        <f t="shared" si="21"/>
        <v>0</v>
      </c>
    </row>
    <row r="319" spans="1:70" s="478" customFormat="1" ht="15" customHeight="1">
      <c r="A319" s="62"/>
      <c r="B319" s="8"/>
      <c r="C319" s="984"/>
      <c r="D319" s="983" t="s">
        <v>7524</v>
      </c>
      <c r="E319" s="669"/>
      <c r="F319" s="670"/>
      <c r="G319" s="989" t="s">
        <v>7525</v>
      </c>
      <c r="H319" s="669"/>
      <c r="I319" s="669"/>
      <c r="J319" s="669"/>
      <c r="K319" s="669"/>
      <c r="L319" s="669"/>
      <c r="M319" s="669"/>
      <c r="N319" s="670"/>
      <c r="O319" s="1026"/>
      <c r="P319" s="1027"/>
      <c r="Q319" s="1027"/>
      <c r="R319" s="1028"/>
      <c r="S319" s="1026"/>
      <c r="T319" s="1027"/>
      <c r="U319" s="1027"/>
      <c r="V319" s="1028"/>
      <c r="W319" s="1026"/>
      <c r="X319" s="1027"/>
      <c r="Y319" s="1027"/>
      <c r="Z319" s="1028"/>
      <c r="AA319" s="1026"/>
      <c r="AB319" s="1027"/>
      <c r="AC319" s="1027"/>
      <c r="AD319" s="1028"/>
      <c r="AE319" s="4"/>
      <c r="AG319">
        <f t="shared" si="16"/>
        <v>0</v>
      </c>
      <c r="AH319">
        <f t="shared" si="17"/>
        <v>0</v>
      </c>
      <c r="AY319" s="1045" cm="1">
        <f t="array" ref="AY319">IF(OR(O319={"NS","NA"},O$264={"NS","NA"}),0,IF(O319&lt;=O$264,0,1))</f>
        <v>0</v>
      </c>
      <c r="AZ319" s="1045"/>
      <c r="BA319" s="1045"/>
      <c r="BB319" s="1045"/>
      <c r="BC319" s="1045" cm="1">
        <f t="array" ref="BC319">IF(OR(S319={"NS","NA"},S$264={"NS","NA"}),0,IF(S319&lt;=S$264,0,1))</f>
        <v>0</v>
      </c>
      <c r="BD319" s="1045"/>
      <c r="BE319" s="1045"/>
      <c r="BF319" s="1045"/>
      <c r="BG319" s="1045" cm="1">
        <f t="array" ref="BG319">IF(OR(W319={"NS","NA"},W$264={"NS","NA"}),0,IF(W319&lt;=W$264,0,1))</f>
        <v>0</v>
      </c>
      <c r="BH319" s="1045"/>
      <c r="BI319" s="1045"/>
      <c r="BJ319" s="1045"/>
      <c r="BK319" s="1045" cm="1">
        <f t="array" ref="BK319">IF(OR(AA319={"NS","NA"},AA$264={"NS","NA"}),0,IF(AA319&lt;=AA$264,0,1))</f>
        <v>0</v>
      </c>
      <c r="BL319" s="1045"/>
      <c r="BM319" s="1045"/>
      <c r="BN319" s="1045"/>
      <c r="BO319" s="315">
        <f t="shared" si="18"/>
        <v>0</v>
      </c>
      <c r="BP319" s="315">
        <f t="shared" si="19"/>
        <v>0</v>
      </c>
      <c r="BQ319" s="315">
        <f t="shared" si="20"/>
        <v>0</v>
      </c>
      <c r="BR319" s="315">
        <f t="shared" si="21"/>
        <v>0</v>
      </c>
    </row>
    <row r="320" spans="1:70" s="478" customFormat="1" ht="36" customHeight="1">
      <c r="A320" s="62"/>
      <c r="B320" s="8"/>
      <c r="C320" s="984"/>
      <c r="D320" s="1032" t="s">
        <v>7526</v>
      </c>
      <c r="E320" s="1030" t="s">
        <v>7527</v>
      </c>
      <c r="F320" s="670"/>
      <c r="G320" s="752" t="s">
        <v>7528</v>
      </c>
      <c r="H320" s="669"/>
      <c r="I320" s="669"/>
      <c r="J320" s="669"/>
      <c r="K320" s="669"/>
      <c r="L320" s="669"/>
      <c r="M320" s="669"/>
      <c r="N320" s="670"/>
      <c r="O320" s="1026"/>
      <c r="P320" s="1027"/>
      <c r="Q320" s="1027"/>
      <c r="R320" s="1028"/>
      <c r="S320" s="1026"/>
      <c r="T320" s="1027"/>
      <c r="U320" s="1027"/>
      <c r="V320" s="1028"/>
      <c r="W320" s="1026"/>
      <c r="X320" s="1027"/>
      <c r="Y320" s="1027"/>
      <c r="Z320" s="1028"/>
      <c r="AA320" s="1026"/>
      <c r="AB320" s="1027"/>
      <c r="AC320" s="1027"/>
      <c r="AD320" s="1028"/>
      <c r="AE320" s="4"/>
      <c r="AG320">
        <f t="shared" si="16"/>
        <v>0</v>
      </c>
      <c r="AH320">
        <f t="shared" si="17"/>
        <v>0</v>
      </c>
      <c r="AY320" s="1045" cm="1">
        <f t="array" ref="AY320">IF(OR(O320={"NS","NA"},O$264={"NS","NA"}),0,IF(O320&lt;=O$264,0,1))</f>
        <v>0</v>
      </c>
      <c r="AZ320" s="1045"/>
      <c r="BA320" s="1045"/>
      <c r="BB320" s="1045"/>
      <c r="BC320" s="1045" cm="1">
        <f t="array" ref="BC320">IF(OR(S320={"NS","NA"},S$264={"NS","NA"}),0,IF(S320&lt;=S$264,0,1))</f>
        <v>0</v>
      </c>
      <c r="BD320" s="1045"/>
      <c r="BE320" s="1045"/>
      <c r="BF320" s="1045"/>
      <c r="BG320" s="1045" cm="1">
        <f t="array" ref="BG320">IF(OR(W320={"NS","NA"},W$264={"NS","NA"}),0,IF(W320&lt;=W$264,0,1))</f>
        <v>0</v>
      </c>
      <c r="BH320" s="1045"/>
      <c r="BI320" s="1045"/>
      <c r="BJ320" s="1045"/>
      <c r="BK320" s="1045" cm="1">
        <f t="array" ref="BK320">IF(OR(AA320={"NS","NA"},AA$264={"NS","NA"}),0,IF(AA320&lt;=AA$264,0,1))</f>
        <v>0</v>
      </c>
      <c r="BL320" s="1045"/>
      <c r="BM320" s="1045"/>
      <c r="BN320" s="1045"/>
      <c r="BO320" s="315">
        <f t="shared" si="18"/>
        <v>0</v>
      </c>
      <c r="BP320" s="315">
        <f t="shared" si="19"/>
        <v>0</v>
      </c>
      <c r="BQ320" s="315">
        <f t="shared" si="20"/>
        <v>0</v>
      </c>
      <c r="BR320" s="315">
        <f t="shared" si="21"/>
        <v>0</v>
      </c>
    </row>
    <row r="321" spans="1:70" s="478" customFormat="1" ht="15" customHeight="1">
      <c r="A321" s="62"/>
      <c r="B321" s="8"/>
      <c r="C321" s="984"/>
      <c r="D321" s="984"/>
      <c r="E321" s="1030" t="s">
        <v>7529</v>
      </c>
      <c r="F321" s="670"/>
      <c r="G321" s="989" t="s">
        <v>7530</v>
      </c>
      <c r="H321" s="669"/>
      <c r="I321" s="669"/>
      <c r="J321" s="669"/>
      <c r="K321" s="669"/>
      <c r="L321" s="669"/>
      <c r="M321" s="669"/>
      <c r="N321" s="670"/>
      <c r="O321" s="1026"/>
      <c r="P321" s="1027"/>
      <c r="Q321" s="1027"/>
      <c r="R321" s="1028"/>
      <c r="S321" s="1026"/>
      <c r="T321" s="1027"/>
      <c r="U321" s="1027"/>
      <c r="V321" s="1028"/>
      <c r="W321" s="1026"/>
      <c r="X321" s="1027"/>
      <c r="Y321" s="1027"/>
      <c r="Z321" s="1028"/>
      <c r="AA321" s="1026"/>
      <c r="AB321" s="1027"/>
      <c r="AC321" s="1027"/>
      <c r="AD321" s="1028"/>
      <c r="AE321" s="4"/>
      <c r="AG321">
        <f t="shared" si="16"/>
        <v>0</v>
      </c>
      <c r="AH321">
        <f t="shared" si="17"/>
        <v>0</v>
      </c>
      <c r="AY321" s="1045" cm="1">
        <f t="array" ref="AY321">IF(OR(O321={"NS","NA"},O$264={"NS","NA"}),0,IF(O321&lt;=O$264,0,1))</f>
        <v>0</v>
      </c>
      <c r="AZ321" s="1045"/>
      <c r="BA321" s="1045"/>
      <c r="BB321" s="1045"/>
      <c r="BC321" s="1045" cm="1">
        <f t="array" ref="BC321">IF(OR(S321={"NS","NA"},S$264={"NS","NA"}),0,IF(S321&lt;=S$264,0,1))</f>
        <v>0</v>
      </c>
      <c r="BD321" s="1045"/>
      <c r="BE321" s="1045"/>
      <c r="BF321" s="1045"/>
      <c r="BG321" s="1045" cm="1">
        <f t="array" ref="BG321">IF(OR(W321={"NS","NA"},W$264={"NS","NA"}),0,IF(W321&lt;=W$264,0,1))</f>
        <v>0</v>
      </c>
      <c r="BH321" s="1045"/>
      <c r="BI321" s="1045"/>
      <c r="BJ321" s="1045"/>
      <c r="BK321" s="1045" cm="1">
        <f t="array" ref="BK321">IF(OR(AA321={"NS","NA"},AA$264={"NS","NA"}),0,IF(AA321&lt;=AA$264,0,1))</f>
        <v>0</v>
      </c>
      <c r="BL321" s="1045"/>
      <c r="BM321" s="1045"/>
      <c r="BN321" s="1045"/>
      <c r="BO321" s="315">
        <f t="shared" si="18"/>
        <v>0</v>
      </c>
      <c r="BP321" s="315">
        <f t="shared" si="19"/>
        <v>0</v>
      </c>
      <c r="BQ321" s="315">
        <f t="shared" si="20"/>
        <v>0</v>
      </c>
      <c r="BR321" s="315">
        <f t="shared" si="21"/>
        <v>0</v>
      </c>
    </row>
    <row r="322" spans="1:70" s="478" customFormat="1" ht="15" customHeight="1">
      <c r="A322" s="62"/>
      <c r="B322" s="8"/>
      <c r="C322" s="984"/>
      <c r="D322" s="984"/>
      <c r="E322" s="1030" t="s">
        <v>7531</v>
      </c>
      <c r="F322" s="670"/>
      <c r="G322" s="989" t="s">
        <v>7532</v>
      </c>
      <c r="H322" s="669"/>
      <c r="I322" s="669"/>
      <c r="J322" s="669"/>
      <c r="K322" s="669"/>
      <c r="L322" s="669"/>
      <c r="M322" s="669"/>
      <c r="N322" s="670"/>
      <c r="O322" s="1026"/>
      <c r="P322" s="1027"/>
      <c r="Q322" s="1027"/>
      <c r="R322" s="1028"/>
      <c r="S322" s="1026"/>
      <c r="T322" s="1027"/>
      <c r="U322" s="1027"/>
      <c r="V322" s="1028"/>
      <c r="W322" s="1026"/>
      <c r="X322" s="1027"/>
      <c r="Y322" s="1027"/>
      <c r="Z322" s="1028"/>
      <c r="AA322" s="1026"/>
      <c r="AB322" s="1027"/>
      <c r="AC322" s="1027"/>
      <c r="AD322" s="1028"/>
      <c r="AE322" s="4"/>
      <c r="AG322">
        <f t="shared" si="16"/>
        <v>0</v>
      </c>
      <c r="AH322">
        <f t="shared" si="17"/>
        <v>0</v>
      </c>
      <c r="AY322" s="1045" cm="1">
        <f t="array" ref="AY322">IF(OR(O322={"NS","NA"},O$264={"NS","NA"}),0,IF(O322&lt;=O$264,0,1))</f>
        <v>0</v>
      </c>
      <c r="AZ322" s="1045"/>
      <c r="BA322" s="1045"/>
      <c r="BB322" s="1045"/>
      <c r="BC322" s="1045" cm="1">
        <f t="array" ref="BC322">IF(OR(S322={"NS","NA"},S$264={"NS","NA"}),0,IF(S322&lt;=S$264,0,1))</f>
        <v>0</v>
      </c>
      <c r="BD322" s="1045"/>
      <c r="BE322" s="1045"/>
      <c r="BF322" s="1045"/>
      <c r="BG322" s="1045" cm="1">
        <f t="array" ref="BG322">IF(OR(W322={"NS","NA"},W$264={"NS","NA"}),0,IF(W322&lt;=W$264,0,1))</f>
        <v>0</v>
      </c>
      <c r="BH322" s="1045"/>
      <c r="BI322" s="1045"/>
      <c r="BJ322" s="1045"/>
      <c r="BK322" s="1045" cm="1">
        <f t="array" ref="BK322">IF(OR(AA322={"NS","NA"},AA$264={"NS","NA"}),0,IF(AA322&lt;=AA$264,0,1))</f>
        <v>0</v>
      </c>
      <c r="BL322" s="1045"/>
      <c r="BM322" s="1045"/>
      <c r="BN322" s="1045"/>
      <c r="BO322" s="315">
        <f t="shared" si="18"/>
        <v>0</v>
      </c>
      <c r="BP322" s="315">
        <f t="shared" si="19"/>
        <v>0</v>
      </c>
      <c r="BQ322" s="315">
        <f t="shared" si="20"/>
        <v>0</v>
      </c>
      <c r="BR322" s="315">
        <f t="shared" si="21"/>
        <v>0</v>
      </c>
    </row>
    <row r="323" spans="1:70" s="478" customFormat="1" ht="15" customHeight="1">
      <c r="A323" s="62"/>
      <c r="B323" s="8"/>
      <c r="C323" s="984"/>
      <c r="D323" s="984"/>
      <c r="E323" s="1030" t="s">
        <v>7533</v>
      </c>
      <c r="F323" s="670"/>
      <c r="G323" s="989" t="s">
        <v>7620</v>
      </c>
      <c r="H323" s="669"/>
      <c r="I323" s="669"/>
      <c r="J323" s="669"/>
      <c r="K323" s="669"/>
      <c r="L323" s="669"/>
      <c r="M323" s="669"/>
      <c r="N323" s="670"/>
      <c r="O323" s="1026"/>
      <c r="P323" s="1027"/>
      <c r="Q323" s="1027"/>
      <c r="R323" s="1028"/>
      <c r="S323" s="1026"/>
      <c r="T323" s="1027"/>
      <c r="U323" s="1027"/>
      <c r="V323" s="1028"/>
      <c r="W323" s="1026"/>
      <c r="X323" s="1027"/>
      <c r="Y323" s="1027"/>
      <c r="Z323" s="1028"/>
      <c r="AA323" s="1026"/>
      <c r="AB323" s="1027"/>
      <c r="AC323" s="1027"/>
      <c r="AD323" s="1028"/>
      <c r="AE323" s="4"/>
      <c r="AG323">
        <f t="shared" si="16"/>
        <v>0</v>
      </c>
      <c r="AH323">
        <f t="shared" si="17"/>
        <v>0</v>
      </c>
      <c r="AY323" s="1045" cm="1">
        <f t="array" ref="AY323">IF(OR(O323={"NS","NA"},O$264={"NS","NA"}),0,IF(O323&lt;=O$264,0,1))</f>
        <v>0</v>
      </c>
      <c r="AZ323" s="1045"/>
      <c r="BA323" s="1045"/>
      <c r="BB323" s="1045"/>
      <c r="BC323" s="1045" cm="1">
        <f t="array" ref="BC323">IF(OR(S323={"NS","NA"},S$264={"NS","NA"}),0,IF(S323&lt;=S$264,0,1))</f>
        <v>0</v>
      </c>
      <c r="BD323" s="1045"/>
      <c r="BE323" s="1045"/>
      <c r="BF323" s="1045"/>
      <c r="BG323" s="1045" cm="1">
        <f t="array" ref="BG323">IF(OR(W323={"NS","NA"},W$264={"NS","NA"}),0,IF(W323&lt;=W$264,0,1))</f>
        <v>0</v>
      </c>
      <c r="BH323" s="1045"/>
      <c r="BI323" s="1045"/>
      <c r="BJ323" s="1045"/>
      <c r="BK323" s="1045" cm="1">
        <f t="array" ref="BK323">IF(OR(AA323={"NS","NA"},AA$264={"NS","NA"}),0,IF(AA323&lt;=AA$264,0,1))</f>
        <v>0</v>
      </c>
      <c r="BL323" s="1045"/>
      <c r="BM323" s="1045"/>
      <c r="BN323" s="1045"/>
      <c r="BO323" s="315">
        <f t="shared" si="18"/>
        <v>0</v>
      </c>
      <c r="BP323" s="315">
        <f t="shared" si="19"/>
        <v>0</v>
      </c>
      <c r="BQ323" s="315">
        <f t="shared" si="20"/>
        <v>0</v>
      </c>
      <c r="BR323" s="315">
        <f t="shared" si="21"/>
        <v>0</v>
      </c>
    </row>
    <row r="324" spans="1:70" s="478" customFormat="1" ht="15" customHeight="1">
      <c r="A324" s="62"/>
      <c r="B324" s="8"/>
      <c r="C324" s="984"/>
      <c r="D324" s="984"/>
      <c r="E324" s="1030" t="s">
        <v>7535</v>
      </c>
      <c r="F324" s="670"/>
      <c r="G324" s="989" t="s">
        <v>7536</v>
      </c>
      <c r="H324" s="669"/>
      <c r="I324" s="669"/>
      <c r="J324" s="669"/>
      <c r="K324" s="669"/>
      <c r="L324" s="669"/>
      <c r="M324" s="669"/>
      <c r="N324" s="670"/>
      <c r="O324" s="1026"/>
      <c r="P324" s="1027"/>
      <c r="Q324" s="1027"/>
      <c r="R324" s="1028"/>
      <c r="S324" s="1026"/>
      <c r="T324" s="1027"/>
      <c r="U324" s="1027"/>
      <c r="V324" s="1028"/>
      <c r="W324" s="1026"/>
      <c r="X324" s="1027"/>
      <c r="Y324" s="1027"/>
      <c r="Z324" s="1028"/>
      <c r="AA324" s="1026"/>
      <c r="AB324" s="1027"/>
      <c r="AC324" s="1027"/>
      <c r="AD324" s="1028"/>
      <c r="AE324" s="4"/>
      <c r="AG324">
        <f t="shared" si="16"/>
        <v>0</v>
      </c>
      <c r="AH324">
        <f t="shared" si="17"/>
        <v>0</v>
      </c>
      <c r="AY324" s="1045" cm="1">
        <f t="array" ref="AY324">IF(OR(O324={"NS","NA"},O$264={"NS","NA"}),0,IF(O324&lt;=O$264,0,1))</f>
        <v>0</v>
      </c>
      <c r="AZ324" s="1045"/>
      <c r="BA324" s="1045"/>
      <c r="BB324" s="1045"/>
      <c r="BC324" s="1045" cm="1">
        <f t="array" ref="BC324">IF(OR(S324={"NS","NA"},S$264={"NS","NA"}),0,IF(S324&lt;=S$264,0,1))</f>
        <v>0</v>
      </c>
      <c r="BD324" s="1045"/>
      <c r="BE324" s="1045"/>
      <c r="BF324" s="1045"/>
      <c r="BG324" s="1045" cm="1">
        <f t="array" ref="BG324">IF(OR(W324={"NS","NA"},W$264={"NS","NA"}),0,IF(W324&lt;=W$264,0,1))</f>
        <v>0</v>
      </c>
      <c r="BH324" s="1045"/>
      <c r="BI324" s="1045"/>
      <c r="BJ324" s="1045"/>
      <c r="BK324" s="1045" cm="1">
        <f t="array" ref="BK324">IF(OR(AA324={"NS","NA"},AA$264={"NS","NA"}),0,IF(AA324&lt;=AA$264,0,1))</f>
        <v>0</v>
      </c>
      <c r="BL324" s="1045"/>
      <c r="BM324" s="1045"/>
      <c r="BN324" s="1045"/>
      <c r="BO324" s="315">
        <f t="shared" si="18"/>
        <v>0</v>
      </c>
      <c r="BP324" s="315">
        <f t="shared" si="19"/>
        <v>0</v>
      </c>
      <c r="BQ324" s="315">
        <f t="shared" si="20"/>
        <v>0</v>
      </c>
      <c r="BR324" s="315">
        <f t="shared" si="21"/>
        <v>0</v>
      </c>
    </row>
    <row r="325" spans="1:70" s="478" customFormat="1" ht="15" customHeight="1">
      <c r="A325" s="62"/>
      <c r="B325" s="4"/>
      <c r="C325" s="984"/>
      <c r="D325" s="983" t="s">
        <v>7537</v>
      </c>
      <c r="E325" s="669"/>
      <c r="F325" s="670"/>
      <c r="G325" s="989" t="s">
        <v>7538</v>
      </c>
      <c r="H325" s="669"/>
      <c r="I325" s="669"/>
      <c r="J325" s="669"/>
      <c r="K325" s="669"/>
      <c r="L325" s="669"/>
      <c r="M325" s="669"/>
      <c r="N325" s="670"/>
      <c r="O325" s="1026"/>
      <c r="P325" s="1027"/>
      <c r="Q325" s="1027"/>
      <c r="R325" s="1028"/>
      <c r="S325" s="1026"/>
      <c r="T325" s="1027"/>
      <c r="U325" s="1027"/>
      <c r="V325" s="1028"/>
      <c r="W325" s="1026"/>
      <c r="X325" s="1027"/>
      <c r="Y325" s="1027"/>
      <c r="Z325" s="1028"/>
      <c r="AA325" s="1026"/>
      <c r="AB325" s="1027"/>
      <c r="AC325" s="1027"/>
      <c r="AD325" s="1028"/>
      <c r="AE325" s="4"/>
      <c r="AG325">
        <f t="shared" si="16"/>
        <v>0</v>
      </c>
      <c r="AH325">
        <f t="shared" si="17"/>
        <v>0</v>
      </c>
      <c r="AY325" s="1045" cm="1">
        <f t="array" ref="AY325">IF(OR(O325={"NS","NA"},O$264={"NS","NA"}),0,IF(O325&lt;=O$264,0,1))</f>
        <v>0</v>
      </c>
      <c r="AZ325" s="1045"/>
      <c r="BA325" s="1045"/>
      <c r="BB325" s="1045"/>
      <c r="BC325" s="1045" cm="1">
        <f t="array" ref="BC325">IF(OR(S325={"NS","NA"},S$264={"NS","NA"}),0,IF(S325&lt;=S$264,0,1))</f>
        <v>0</v>
      </c>
      <c r="BD325" s="1045"/>
      <c r="BE325" s="1045"/>
      <c r="BF325" s="1045"/>
      <c r="BG325" s="1045" cm="1">
        <f t="array" ref="BG325">IF(OR(W325={"NS","NA"},W$264={"NS","NA"}),0,IF(W325&lt;=W$264,0,1))</f>
        <v>0</v>
      </c>
      <c r="BH325" s="1045"/>
      <c r="BI325" s="1045"/>
      <c r="BJ325" s="1045"/>
      <c r="BK325" s="1045" cm="1">
        <f t="array" ref="BK325">IF(OR(AA325={"NS","NA"},AA$264={"NS","NA"}),0,IF(AA325&lt;=AA$264,0,1))</f>
        <v>0</v>
      </c>
      <c r="BL325" s="1045"/>
      <c r="BM325" s="1045"/>
      <c r="BN325" s="1045"/>
      <c r="BO325" s="315">
        <f t="shared" si="18"/>
        <v>0</v>
      </c>
      <c r="BP325" s="315">
        <f t="shared" si="19"/>
        <v>0</v>
      </c>
      <c r="BQ325" s="315">
        <f t="shared" si="20"/>
        <v>0</v>
      </c>
      <c r="BR325" s="315">
        <f t="shared" si="21"/>
        <v>0</v>
      </c>
    </row>
    <row r="326" spans="1:70" s="478" customFormat="1" ht="24" customHeight="1">
      <c r="A326" s="62"/>
      <c r="B326" s="4"/>
      <c r="C326" s="984"/>
      <c r="D326" s="983" t="s">
        <v>7539</v>
      </c>
      <c r="E326" s="669"/>
      <c r="F326" s="670"/>
      <c r="G326" s="989" t="s">
        <v>7540</v>
      </c>
      <c r="H326" s="669"/>
      <c r="I326" s="669"/>
      <c r="J326" s="669"/>
      <c r="K326" s="669"/>
      <c r="L326" s="669"/>
      <c r="M326" s="669"/>
      <c r="N326" s="670"/>
      <c r="O326" s="1026"/>
      <c r="P326" s="1027"/>
      <c r="Q326" s="1027"/>
      <c r="R326" s="1028"/>
      <c r="S326" s="1026"/>
      <c r="T326" s="1027"/>
      <c r="U326" s="1027"/>
      <c r="V326" s="1028"/>
      <c r="W326" s="1026"/>
      <c r="X326" s="1027"/>
      <c r="Y326" s="1027"/>
      <c r="Z326" s="1028"/>
      <c r="AA326" s="1026"/>
      <c r="AB326" s="1027"/>
      <c r="AC326" s="1027"/>
      <c r="AD326" s="1028"/>
      <c r="AE326" s="4"/>
      <c r="AG326">
        <f t="shared" si="16"/>
        <v>0</v>
      </c>
      <c r="AH326">
        <f t="shared" si="17"/>
        <v>0</v>
      </c>
      <c r="AY326" s="1045" cm="1">
        <f t="array" ref="AY326">IF(OR(O326={"NS","NA"},O$264={"NS","NA"}),0,IF(O326&lt;=O$264,0,1))</f>
        <v>0</v>
      </c>
      <c r="AZ326" s="1045"/>
      <c r="BA326" s="1045"/>
      <c r="BB326" s="1045"/>
      <c r="BC326" s="1045" cm="1">
        <f t="array" ref="BC326">IF(OR(S326={"NS","NA"},S$264={"NS","NA"}),0,IF(S326&lt;=S$264,0,1))</f>
        <v>0</v>
      </c>
      <c r="BD326" s="1045"/>
      <c r="BE326" s="1045"/>
      <c r="BF326" s="1045"/>
      <c r="BG326" s="1045" cm="1">
        <f t="array" ref="BG326">IF(OR(W326={"NS","NA"},W$264={"NS","NA"}),0,IF(W326&lt;=W$264,0,1))</f>
        <v>0</v>
      </c>
      <c r="BH326" s="1045"/>
      <c r="BI326" s="1045"/>
      <c r="BJ326" s="1045"/>
      <c r="BK326" s="1045" cm="1">
        <f t="array" ref="BK326">IF(OR(AA326={"NS","NA"},AA$264={"NS","NA"}),0,IF(AA326&lt;=AA$264,0,1))</f>
        <v>0</v>
      </c>
      <c r="BL326" s="1045"/>
      <c r="BM326" s="1045"/>
      <c r="BN326" s="1045"/>
      <c r="BO326" s="315">
        <f t="shared" si="18"/>
        <v>0</v>
      </c>
      <c r="BP326" s="315">
        <f t="shared" si="19"/>
        <v>0</v>
      </c>
      <c r="BQ326" s="315">
        <f t="shared" si="20"/>
        <v>0</v>
      </c>
      <c r="BR326" s="315">
        <f t="shared" si="21"/>
        <v>0</v>
      </c>
    </row>
    <row r="327" spans="1:70" s="478" customFormat="1" ht="15" customHeight="1">
      <c r="A327" s="62"/>
      <c r="B327" s="4"/>
      <c r="C327" s="984"/>
      <c r="D327" s="1032" t="s">
        <v>7541</v>
      </c>
      <c r="E327" s="1030" t="s">
        <v>7542</v>
      </c>
      <c r="F327" s="670"/>
      <c r="G327" s="989" t="s">
        <v>7543</v>
      </c>
      <c r="H327" s="669"/>
      <c r="I327" s="669"/>
      <c r="J327" s="669"/>
      <c r="K327" s="669"/>
      <c r="L327" s="669"/>
      <c r="M327" s="669"/>
      <c r="N327" s="670"/>
      <c r="O327" s="1026"/>
      <c r="P327" s="1027"/>
      <c r="Q327" s="1027"/>
      <c r="R327" s="1028"/>
      <c r="S327" s="1026"/>
      <c r="T327" s="1027"/>
      <c r="U327" s="1027"/>
      <c r="V327" s="1028"/>
      <c r="W327" s="1026"/>
      <c r="X327" s="1027"/>
      <c r="Y327" s="1027"/>
      <c r="Z327" s="1028"/>
      <c r="AA327" s="1026"/>
      <c r="AB327" s="1027"/>
      <c r="AC327" s="1027"/>
      <c r="AD327" s="1028"/>
      <c r="AE327" s="4"/>
      <c r="AG327">
        <f t="shared" si="16"/>
        <v>0</v>
      </c>
      <c r="AH327">
        <f t="shared" si="17"/>
        <v>0</v>
      </c>
      <c r="AY327" s="1045" cm="1">
        <f t="array" ref="AY327">IF(OR(O327={"NS","NA"},O$264={"NS","NA"}),0,IF(O327&lt;=O$264,0,1))</f>
        <v>0</v>
      </c>
      <c r="AZ327" s="1045"/>
      <c r="BA327" s="1045"/>
      <c r="BB327" s="1045"/>
      <c r="BC327" s="1045" cm="1">
        <f t="array" ref="BC327">IF(OR(S327={"NS","NA"},S$264={"NS","NA"}),0,IF(S327&lt;=S$264,0,1))</f>
        <v>0</v>
      </c>
      <c r="BD327" s="1045"/>
      <c r="BE327" s="1045"/>
      <c r="BF327" s="1045"/>
      <c r="BG327" s="1045" cm="1">
        <f t="array" ref="BG327">IF(OR(W327={"NS","NA"},W$264={"NS","NA"}),0,IF(W327&lt;=W$264,0,1))</f>
        <v>0</v>
      </c>
      <c r="BH327" s="1045"/>
      <c r="BI327" s="1045"/>
      <c r="BJ327" s="1045"/>
      <c r="BK327" s="1045" cm="1">
        <f t="array" ref="BK327">IF(OR(AA327={"NS","NA"},AA$264={"NS","NA"}),0,IF(AA327&lt;=AA$264,0,1))</f>
        <v>0</v>
      </c>
      <c r="BL327" s="1045"/>
      <c r="BM327" s="1045"/>
      <c r="BN327" s="1045"/>
      <c r="BO327" s="315">
        <f t="shared" si="18"/>
        <v>0</v>
      </c>
      <c r="BP327" s="315">
        <f t="shared" si="19"/>
        <v>0</v>
      </c>
      <c r="BQ327" s="315">
        <f t="shared" si="20"/>
        <v>0</v>
      </c>
      <c r="BR327" s="315">
        <f t="shared" si="21"/>
        <v>0</v>
      </c>
    </row>
    <row r="328" spans="1:70" s="478" customFormat="1" ht="15" customHeight="1">
      <c r="A328" s="62"/>
      <c r="B328" s="4"/>
      <c r="C328" s="984"/>
      <c r="D328" s="984"/>
      <c r="E328" s="1030" t="s">
        <v>7544</v>
      </c>
      <c r="F328" s="670"/>
      <c r="G328" s="989" t="s">
        <v>7545</v>
      </c>
      <c r="H328" s="669"/>
      <c r="I328" s="669"/>
      <c r="J328" s="669"/>
      <c r="K328" s="669"/>
      <c r="L328" s="669"/>
      <c r="M328" s="669"/>
      <c r="N328" s="670"/>
      <c r="O328" s="1026"/>
      <c r="P328" s="1027"/>
      <c r="Q328" s="1027"/>
      <c r="R328" s="1028"/>
      <c r="S328" s="1026"/>
      <c r="T328" s="1027"/>
      <c r="U328" s="1027"/>
      <c r="V328" s="1028"/>
      <c r="W328" s="1026"/>
      <c r="X328" s="1027"/>
      <c r="Y328" s="1027"/>
      <c r="Z328" s="1028"/>
      <c r="AA328" s="1026"/>
      <c r="AB328" s="1027"/>
      <c r="AC328" s="1027"/>
      <c r="AD328" s="1028"/>
      <c r="AE328" s="4"/>
      <c r="AG328">
        <f t="shared" si="16"/>
        <v>0</v>
      </c>
      <c r="AH328">
        <f t="shared" si="17"/>
        <v>0</v>
      </c>
      <c r="AY328" s="1045" cm="1">
        <f t="array" ref="AY328">IF(OR(O328={"NS","NA"},O$264={"NS","NA"}),0,IF(O328&lt;=O$264,0,1))</f>
        <v>0</v>
      </c>
      <c r="AZ328" s="1045"/>
      <c r="BA328" s="1045"/>
      <c r="BB328" s="1045"/>
      <c r="BC328" s="1045" cm="1">
        <f t="array" ref="BC328">IF(OR(S328={"NS","NA"},S$264={"NS","NA"}),0,IF(S328&lt;=S$264,0,1))</f>
        <v>0</v>
      </c>
      <c r="BD328" s="1045"/>
      <c r="BE328" s="1045"/>
      <c r="BF328" s="1045"/>
      <c r="BG328" s="1045" cm="1">
        <f t="array" ref="BG328">IF(OR(W328={"NS","NA"},W$264={"NS","NA"}),0,IF(W328&lt;=W$264,0,1))</f>
        <v>0</v>
      </c>
      <c r="BH328" s="1045"/>
      <c r="BI328" s="1045"/>
      <c r="BJ328" s="1045"/>
      <c r="BK328" s="1045" cm="1">
        <f t="array" ref="BK328">IF(OR(AA328={"NS","NA"},AA$264={"NS","NA"}),0,IF(AA328&lt;=AA$264,0,1))</f>
        <v>0</v>
      </c>
      <c r="BL328" s="1045"/>
      <c r="BM328" s="1045"/>
      <c r="BN328" s="1045"/>
      <c r="BO328" s="315">
        <f t="shared" si="18"/>
        <v>0</v>
      </c>
      <c r="BP328" s="315">
        <f t="shared" si="19"/>
        <v>0</v>
      </c>
      <c r="BQ328" s="315">
        <f t="shared" si="20"/>
        <v>0</v>
      </c>
      <c r="BR328" s="315">
        <f t="shared" si="21"/>
        <v>0</v>
      </c>
    </row>
    <row r="329" spans="1:70" s="478" customFormat="1" ht="15" customHeight="1">
      <c r="A329" s="62"/>
      <c r="B329" s="4"/>
      <c r="C329" s="984"/>
      <c r="D329" s="984"/>
      <c r="E329" s="1030" t="s">
        <v>7546</v>
      </c>
      <c r="F329" s="670"/>
      <c r="G329" s="989" t="s">
        <v>7547</v>
      </c>
      <c r="H329" s="669"/>
      <c r="I329" s="669"/>
      <c r="J329" s="669"/>
      <c r="K329" s="669"/>
      <c r="L329" s="669"/>
      <c r="M329" s="669"/>
      <c r="N329" s="670"/>
      <c r="O329" s="1026"/>
      <c r="P329" s="1027"/>
      <c r="Q329" s="1027"/>
      <c r="R329" s="1028"/>
      <c r="S329" s="1026"/>
      <c r="T329" s="1027"/>
      <c r="U329" s="1027"/>
      <c r="V329" s="1028"/>
      <c r="W329" s="1026"/>
      <c r="X329" s="1027"/>
      <c r="Y329" s="1027"/>
      <c r="Z329" s="1028"/>
      <c r="AA329" s="1026"/>
      <c r="AB329" s="1027"/>
      <c r="AC329" s="1027"/>
      <c r="AD329" s="1028"/>
      <c r="AE329" s="4"/>
      <c r="AG329">
        <f t="shared" si="16"/>
        <v>0</v>
      </c>
      <c r="AH329">
        <f t="shared" si="17"/>
        <v>0</v>
      </c>
      <c r="AY329" s="1045" cm="1">
        <f t="array" ref="AY329">IF(OR(O329={"NS","NA"},O$264={"NS","NA"}),0,IF(O329&lt;=O$264,0,1))</f>
        <v>0</v>
      </c>
      <c r="AZ329" s="1045"/>
      <c r="BA329" s="1045"/>
      <c r="BB329" s="1045"/>
      <c r="BC329" s="1045" cm="1">
        <f t="array" ref="BC329">IF(OR(S329={"NS","NA"},S$264={"NS","NA"}),0,IF(S329&lt;=S$264,0,1))</f>
        <v>0</v>
      </c>
      <c r="BD329" s="1045"/>
      <c r="BE329" s="1045"/>
      <c r="BF329" s="1045"/>
      <c r="BG329" s="1045" cm="1">
        <f t="array" ref="BG329">IF(OR(W329={"NS","NA"},W$264={"NS","NA"}),0,IF(W329&lt;=W$264,0,1))</f>
        <v>0</v>
      </c>
      <c r="BH329" s="1045"/>
      <c r="BI329" s="1045"/>
      <c r="BJ329" s="1045"/>
      <c r="BK329" s="1045" cm="1">
        <f t="array" ref="BK329">IF(OR(AA329={"NS","NA"},AA$264={"NS","NA"}),0,IF(AA329&lt;=AA$264,0,1))</f>
        <v>0</v>
      </c>
      <c r="BL329" s="1045"/>
      <c r="BM329" s="1045"/>
      <c r="BN329" s="1045"/>
      <c r="BO329" s="315">
        <f t="shared" si="18"/>
        <v>0</v>
      </c>
      <c r="BP329" s="315">
        <f t="shared" si="19"/>
        <v>0</v>
      </c>
      <c r="BQ329" s="315">
        <f t="shared" si="20"/>
        <v>0</v>
      </c>
      <c r="BR329" s="315">
        <f t="shared" si="21"/>
        <v>0</v>
      </c>
    </row>
    <row r="330" spans="1:70" s="478" customFormat="1" ht="15" customHeight="1">
      <c r="A330" s="62"/>
      <c r="B330" s="4"/>
      <c r="C330" s="984"/>
      <c r="D330" s="984"/>
      <c r="E330" s="1030" t="s">
        <v>7548</v>
      </c>
      <c r="F330" s="670"/>
      <c r="G330" s="989" t="s">
        <v>7621</v>
      </c>
      <c r="H330" s="669"/>
      <c r="I330" s="669"/>
      <c r="J330" s="669"/>
      <c r="K330" s="669"/>
      <c r="L330" s="669"/>
      <c r="M330" s="669"/>
      <c r="N330" s="670"/>
      <c r="O330" s="1026"/>
      <c r="P330" s="1027"/>
      <c r="Q330" s="1027"/>
      <c r="R330" s="1028"/>
      <c r="S330" s="1026"/>
      <c r="T330" s="1027"/>
      <c r="U330" s="1027"/>
      <c r="V330" s="1028"/>
      <c r="W330" s="1026"/>
      <c r="X330" s="1027"/>
      <c r="Y330" s="1027"/>
      <c r="Z330" s="1028"/>
      <c r="AA330" s="1026"/>
      <c r="AB330" s="1027"/>
      <c r="AC330" s="1027"/>
      <c r="AD330" s="1028"/>
      <c r="AE330" s="4"/>
      <c r="AG330">
        <f t="shared" si="16"/>
        <v>0</v>
      </c>
      <c r="AH330">
        <f t="shared" si="17"/>
        <v>0</v>
      </c>
      <c r="AY330" s="1045" cm="1">
        <f t="array" ref="AY330">IF(OR(O330={"NS","NA"},O$264={"NS","NA"}),0,IF(O330&lt;=O$264,0,1))</f>
        <v>0</v>
      </c>
      <c r="AZ330" s="1045"/>
      <c r="BA330" s="1045"/>
      <c r="BB330" s="1045"/>
      <c r="BC330" s="1045" cm="1">
        <f t="array" ref="BC330">IF(OR(S330={"NS","NA"},S$264={"NS","NA"}),0,IF(S330&lt;=S$264,0,1))</f>
        <v>0</v>
      </c>
      <c r="BD330" s="1045"/>
      <c r="BE330" s="1045"/>
      <c r="BF330" s="1045"/>
      <c r="BG330" s="1045" cm="1">
        <f t="array" ref="BG330">IF(OR(W330={"NS","NA"},W$264={"NS","NA"}),0,IF(W330&lt;=W$264,0,1))</f>
        <v>0</v>
      </c>
      <c r="BH330" s="1045"/>
      <c r="BI330" s="1045"/>
      <c r="BJ330" s="1045"/>
      <c r="BK330" s="1045" cm="1">
        <f t="array" ref="BK330">IF(OR(AA330={"NS","NA"},AA$264={"NS","NA"}),0,IF(AA330&lt;=AA$264,0,1))</f>
        <v>0</v>
      </c>
      <c r="BL330" s="1045"/>
      <c r="BM330" s="1045"/>
      <c r="BN330" s="1045"/>
      <c r="BO330" s="315">
        <f t="shared" si="18"/>
        <v>0</v>
      </c>
      <c r="BP330" s="315">
        <f t="shared" si="19"/>
        <v>0</v>
      </c>
      <c r="BQ330" s="315">
        <f t="shared" si="20"/>
        <v>0</v>
      </c>
      <c r="BR330" s="315">
        <f t="shared" si="21"/>
        <v>0</v>
      </c>
    </row>
    <row r="331" spans="1:70" s="478" customFormat="1" ht="15" customHeight="1">
      <c r="A331" s="62"/>
      <c r="B331" s="4"/>
      <c r="C331" s="984"/>
      <c r="D331" s="984"/>
      <c r="E331" s="1030" t="s">
        <v>7550</v>
      </c>
      <c r="F331" s="670"/>
      <c r="G331" s="989" t="s">
        <v>7551</v>
      </c>
      <c r="H331" s="669"/>
      <c r="I331" s="669"/>
      <c r="J331" s="669"/>
      <c r="K331" s="669"/>
      <c r="L331" s="669"/>
      <c r="M331" s="669"/>
      <c r="N331" s="670"/>
      <c r="O331" s="1026"/>
      <c r="P331" s="1027"/>
      <c r="Q331" s="1027"/>
      <c r="R331" s="1028"/>
      <c r="S331" s="1026"/>
      <c r="T331" s="1027"/>
      <c r="U331" s="1027"/>
      <c r="V331" s="1028"/>
      <c r="W331" s="1026"/>
      <c r="X331" s="1027"/>
      <c r="Y331" s="1027"/>
      <c r="Z331" s="1028"/>
      <c r="AA331" s="1026"/>
      <c r="AB331" s="1027"/>
      <c r="AC331" s="1027"/>
      <c r="AD331" s="1028"/>
      <c r="AE331" s="4"/>
      <c r="AG331">
        <f t="shared" si="16"/>
        <v>0</v>
      </c>
      <c r="AH331">
        <f t="shared" si="17"/>
        <v>0</v>
      </c>
      <c r="AY331" s="1045" cm="1">
        <f t="array" ref="AY331">IF(OR(O331={"NS","NA"},O$264={"NS","NA"}),0,IF(O331&lt;=O$264,0,1))</f>
        <v>0</v>
      </c>
      <c r="AZ331" s="1045"/>
      <c r="BA331" s="1045"/>
      <c r="BB331" s="1045"/>
      <c r="BC331" s="1045" cm="1">
        <f t="array" ref="BC331">IF(OR(S331={"NS","NA"},S$264={"NS","NA"}),0,IF(S331&lt;=S$264,0,1))</f>
        <v>0</v>
      </c>
      <c r="BD331" s="1045"/>
      <c r="BE331" s="1045"/>
      <c r="BF331" s="1045"/>
      <c r="BG331" s="1045" cm="1">
        <f t="array" ref="BG331">IF(OR(W331={"NS","NA"},W$264={"NS","NA"}),0,IF(W331&lt;=W$264,0,1))</f>
        <v>0</v>
      </c>
      <c r="BH331" s="1045"/>
      <c r="BI331" s="1045"/>
      <c r="BJ331" s="1045"/>
      <c r="BK331" s="1045" cm="1">
        <f t="array" ref="BK331">IF(OR(AA331={"NS","NA"},AA$264={"NS","NA"}),0,IF(AA331&lt;=AA$264,0,1))</f>
        <v>0</v>
      </c>
      <c r="BL331" s="1045"/>
      <c r="BM331" s="1045"/>
      <c r="BN331" s="1045"/>
      <c r="BO331" s="315">
        <f t="shared" si="18"/>
        <v>0</v>
      </c>
      <c r="BP331" s="315">
        <f t="shared" si="19"/>
        <v>0</v>
      </c>
      <c r="BQ331" s="315">
        <f t="shared" si="20"/>
        <v>0</v>
      </c>
      <c r="BR331" s="315">
        <f t="shared" si="21"/>
        <v>0</v>
      </c>
    </row>
    <row r="332" spans="1:70" s="478" customFormat="1" ht="15" customHeight="1">
      <c r="A332" s="62"/>
      <c r="B332" s="4"/>
      <c r="C332" s="984"/>
      <c r="D332" s="983" t="s">
        <v>7552</v>
      </c>
      <c r="E332" s="669"/>
      <c r="F332" s="670"/>
      <c r="G332" s="989" t="s">
        <v>7553</v>
      </c>
      <c r="H332" s="669"/>
      <c r="I332" s="669"/>
      <c r="J332" s="669"/>
      <c r="K332" s="669"/>
      <c r="L332" s="669"/>
      <c r="M332" s="669"/>
      <c r="N332" s="670"/>
      <c r="O332" s="1026"/>
      <c r="P332" s="1027"/>
      <c r="Q332" s="1027"/>
      <c r="R332" s="1028"/>
      <c r="S332" s="1026"/>
      <c r="T332" s="1027"/>
      <c r="U332" s="1027"/>
      <c r="V332" s="1028"/>
      <c r="W332" s="1026"/>
      <c r="X332" s="1027"/>
      <c r="Y332" s="1027"/>
      <c r="Z332" s="1028"/>
      <c r="AA332" s="1026"/>
      <c r="AB332" s="1027"/>
      <c r="AC332" s="1027"/>
      <c r="AD332" s="1028"/>
      <c r="AE332" s="4"/>
      <c r="AG332">
        <f t="shared" si="16"/>
        <v>0</v>
      </c>
      <c r="AH332">
        <f t="shared" si="17"/>
        <v>0</v>
      </c>
      <c r="AY332" s="1045" cm="1">
        <f t="array" ref="AY332">IF(OR(O332={"NS","NA"},O$264={"NS","NA"}),0,IF(O332&lt;=O$264,0,1))</f>
        <v>0</v>
      </c>
      <c r="AZ332" s="1045"/>
      <c r="BA332" s="1045"/>
      <c r="BB332" s="1045"/>
      <c r="BC332" s="1045" cm="1">
        <f t="array" ref="BC332">IF(OR(S332={"NS","NA"},S$264={"NS","NA"}),0,IF(S332&lt;=S$264,0,1))</f>
        <v>0</v>
      </c>
      <c r="BD332" s="1045"/>
      <c r="BE332" s="1045"/>
      <c r="BF332" s="1045"/>
      <c r="BG332" s="1045" cm="1">
        <f t="array" ref="BG332">IF(OR(W332={"NS","NA"},W$264={"NS","NA"}),0,IF(W332&lt;=W$264,0,1))</f>
        <v>0</v>
      </c>
      <c r="BH332" s="1045"/>
      <c r="BI332" s="1045"/>
      <c r="BJ332" s="1045"/>
      <c r="BK332" s="1045" cm="1">
        <f t="array" ref="BK332">IF(OR(AA332={"NS","NA"},AA$264={"NS","NA"}),0,IF(AA332&lt;=AA$264,0,1))</f>
        <v>0</v>
      </c>
      <c r="BL332" s="1045"/>
      <c r="BM332" s="1045"/>
      <c r="BN332" s="1045"/>
      <c r="BO332" s="315">
        <f t="shared" si="18"/>
        <v>0</v>
      </c>
      <c r="BP332" s="315">
        <f t="shared" si="19"/>
        <v>0</v>
      </c>
      <c r="BQ332" s="315">
        <f t="shared" si="20"/>
        <v>0</v>
      </c>
      <c r="BR332" s="315">
        <f t="shared" si="21"/>
        <v>0</v>
      </c>
    </row>
    <row r="333" spans="1:70" s="478" customFormat="1" ht="15" customHeight="1">
      <c r="A333" s="62"/>
      <c r="B333" s="4"/>
      <c r="C333" s="876"/>
      <c r="D333" s="983" t="s">
        <v>7554</v>
      </c>
      <c r="E333" s="669"/>
      <c r="F333" s="670"/>
      <c r="G333" s="989" t="s">
        <v>7622</v>
      </c>
      <c r="H333" s="669"/>
      <c r="I333" s="669"/>
      <c r="J333" s="669"/>
      <c r="K333" s="669"/>
      <c r="L333" s="669"/>
      <c r="M333" s="669"/>
      <c r="N333" s="670"/>
      <c r="O333" s="1026"/>
      <c r="P333" s="1027"/>
      <c r="Q333" s="1027"/>
      <c r="R333" s="1028"/>
      <c r="S333" s="1026"/>
      <c r="T333" s="1027"/>
      <c r="U333" s="1027"/>
      <c r="V333" s="1028"/>
      <c r="W333" s="1026"/>
      <c r="X333" s="1027"/>
      <c r="Y333" s="1027"/>
      <c r="Z333" s="1028"/>
      <c r="AA333" s="1026"/>
      <c r="AB333" s="1027"/>
      <c r="AC333" s="1027"/>
      <c r="AD333" s="1028"/>
      <c r="AE333" s="4"/>
      <c r="AG333">
        <f t="shared" si="16"/>
        <v>0</v>
      </c>
      <c r="AH333">
        <f t="shared" si="17"/>
        <v>0</v>
      </c>
      <c r="AY333" s="1045" cm="1">
        <f t="array" ref="AY333">IF(OR(O333={"NS","NA"},O$264={"NS","NA"}),0,IF(O333&lt;=O$264,0,1))</f>
        <v>0</v>
      </c>
      <c r="AZ333" s="1045"/>
      <c r="BA333" s="1045"/>
      <c r="BB333" s="1045"/>
      <c r="BC333" s="1045" cm="1">
        <f t="array" ref="BC333">IF(OR(S333={"NS","NA"},S$264={"NS","NA"}),0,IF(S333&lt;=S$264,0,1))</f>
        <v>0</v>
      </c>
      <c r="BD333" s="1045"/>
      <c r="BE333" s="1045"/>
      <c r="BF333" s="1045"/>
      <c r="BG333" s="1045" cm="1">
        <f t="array" ref="BG333">IF(OR(W333={"NS","NA"},W$264={"NS","NA"}),0,IF(W333&lt;=W$264,0,1))</f>
        <v>0</v>
      </c>
      <c r="BH333" s="1045"/>
      <c r="BI333" s="1045"/>
      <c r="BJ333" s="1045"/>
      <c r="BK333" s="1045" cm="1">
        <f t="array" ref="BK333">IF(OR(AA333={"NS","NA"},AA$264={"NS","NA"}),0,IF(AA333&lt;=AA$264,0,1))</f>
        <v>0</v>
      </c>
      <c r="BL333" s="1045"/>
      <c r="BM333" s="1045"/>
      <c r="BN333" s="1045"/>
      <c r="BO333" s="315">
        <f t="shared" si="18"/>
        <v>0</v>
      </c>
      <c r="BP333" s="315">
        <f t="shared" si="19"/>
        <v>0</v>
      </c>
      <c r="BQ333" s="315">
        <f t="shared" si="20"/>
        <v>0</v>
      </c>
      <c r="BR333" s="315">
        <f t="shared" si="21"/>
        <v>0</v>
      </c>
    </row>
    <row r="334" spans="1:70" s="478" customFormat="1" ht="15" customHeight="1">
      <c r="A334" s="62"/>
      <c r="B334" s="8"/>
      <c r="C334" s="861" t="s">
        <v>7560</v>
      </c>
      <c r="D334" s="983" t="s">
        <v>5526</v>
      </c>
      <c r="E334" s="669"/>
      <c r="F334" s="670"/>
      <c r="G334" s="989" t="s">
        <v>7561</v>
      </c>
      <c r="H334" s="669"/>
      <c r="I334" s="669"/>
      <c r="J334" s="669"/>
      <c r="K334" s="669"/>
      <c r="L334" s="669"/>
      <c r="M334" s="669"/>
      <c r="N334" s="670"/>
      <c r="O334" s="1026"/>
      <c r="P334" s="1027"/>
      <c r="Q334" s="1027"/>
      <c r="R334" s="1028"/>
      <c r="S334" s="1026"/>
      <c r="T334" s="1027"/>
      <c r="U334" s="1027"/>
      <c r="V334" s="1028"/>
      <c r="W334" s="1026"/>
      <c r="X334" s="1027"/>
      <c r="Y334" s="1027"/>
      <c r="Z334" s="1028"/>
      <c r="AA334" s="1026"/>
      <c r="AB334" s="1027"/>
      <c r="AC334" s="1027"/>
      <c r="AD334" s="1028"/>
      <c r="AE334" s="4"/>
      <c r="AG334">
        <f t="shared" si="16"/>
        <v>0</v>
      </c>
      <c r="AH334">
        <f t="shared" si="17"/>
        <v>0</v>
      </c>
      <c r="AY334" s="1045" cm="1">
        <f t="array" ref="AY334">IF(OR(O334={"NS","NA"},O$264={"NS","NA"}),0,IF(O334&lt;=O$264,0,1))</f>
        <v>0</v>
      </c>
      <c r="AZ334" s="1045"/>
      <c r="BA334" s="1045"/>
      <c r="BB334" s="1045"/>
      <c r="BC334" s="1045" cm="1">
        <f t="array" ref="BC334">IF(OR(S334={"NS","NA"},S$264={"NS","NA"}),0,IF(S334&lt;=S$264,0,1))</f>
        <v>0</v>
      </c>
      <c r="BD334" s="1045"/>
      <c r="BE334" s="1045"/>
      <c r="BF334" s="1045"/>
      <c r="BG334" s="1045" cm="1">
        <f t="array" ref="BG334">IF(OR(W334={"NS","NA"},W$264={"NS","NA"}),0,IF(W334&lt;=W$264,0,1))</f>
        <v>0</v>
      </c>
      <c r="BH334" s="1045"/>
      <c r="BI334" s="1045"/>
      <c r="BJ334" s="1045"/>
      <c r="BK334" s="1045" cm="1">
        <f t="array" ref="BK334">IF(OR(AA334={"NS","NA"},AA$264={"NS","NA"}),0,IF(AA334&lt;=AA$264,0,1))</f>
        <v>0</v>
      </c>
      <c r="BL334" s="1045"/>
      <c r="BM334" s="1045"/>
      <c r="BN334" s="1045"/>
      <c r="BO334" s="315">
        <f t="shared" si="18"/>
        <v>0</v>
      </c>
      <c r="BP334" s="315">
        <f t="shared" si="19"/>
        <v>0</v>
      </c>
      <c r="BQ334" s="315">
        <f t="shared" si="20"/>
        <v>0</v>
      </c>
      <c r="BR334" s="315">
        <f t="shared" si="21"/>
        <v>0</v>
      </c>
    </row>
    <row r="335" spans="1:70" s="478" customFormat="1" ht="15" customHeight="1">
      <c r="A335" s="62"/>
      <c r="B335" s="8"/>
      <c r="C335" s="984"/>
      <c r="D335" s="983" t="s">
        <v>5528</v>
      </c>
      <c r="E335" s="669"/>
      <c r="F335" s="670"/>
      <c r="G335" s="989" t="s">
        <v>7562</v>
      </c>
      <c r="H335" s="669"/>
      <c r="I335" s="669"/>
      <c r="J335" s="669"/>
      <c r="K335" s="669"/>
      <c r="L335" s="669"/>
      <c r="M335" s="669"/>
      <c r="N335" s="670"/>
      <c r="O335" s="1026"/>
      <c r="P335" s="1027"/>
      <c r="Q335" s="1027"/>
      <c r="R335" s="1028"/>
      <c r="S335" s="1026"/>
      <c r="T335" s="1027"/>
      <c r="U335" s="1027"/>
      <c r="V335" s="1028"/>
      <c r="W335" s="1026"/>
      <c r="X335" s="1027"/>
      <c r="Y335" s="1027"/>
      <c r="Z335" s="1028"/>
      <c r="AA335" s="1026"/>
      <c r="AB335" s="1027"/>
      <c r="AC335" s="1027"/>
      <c r="AD335" s="1028"/>
      <c r="AE335" s="4"/>
      <c r="AG335">
        <f t="shared" si="16"/>
        <v>0</v>
      </c>
      <c r="AH335">
        <f t="shared" si="17"/>
        <v>0</v>
      </c>
      <c r="AY335" s="1045" cm="1">
        <f t="array" ref="AY335">IF(OR(O335={"NS","NA"},O$264={"NS","NA"}),0,IF(O335&lt;=O$264,0,1))</f>
        <v>0</v>
      </c>
      <c r="AZ335" s="1045"/>
      <c r="BA335" s="1045"/>
      <c r="BB335" s="1045"/>
      <c r="BC335" s="1045" cm="1">
        <f t="array" ref="BC335">IF(OR(S335={"NS","NA"},S$264={"NS","NA"}),0,IF(S335&lt;=S$264,0,1))</f>
        <v>0</v>
      </c>
      <c r="BD335" s="1045"/>
      <c r="BE335" s="1045"/>
      <c r="BF335" s="1045"/>
      <c r="BG335" s="1045" cm="1">
        <f t="array" ref="BG335">IF(OR(W335={"NS","NA"},W$264={"NS","NA"}),0,IF(W335&lt;=W$264,0,1))</f>
        <v>0</v>
      </c>
      <c r="BH335" s="1045"/>
      <c r="BI335" s="1045"/>
      <c r="BJ335" s="1045"/>
      <c r="BK335" s="1045" cm="1">
        <f t="array" ref="BK335">IF(OR(AA335={"NS","NA"},AA$264={"NS","NA"}),0,IF(AA335&lt;=AA$264,0,1))</f>
        <v>0</v>
      </c>
      <c r="BL335" s="1045"/>
      <c r="BM335" s="1045"/>
      <c r="BN335" s="1045"/>
      <c r="BO335" s="315">
        <f t="shared" si="18"/>
        <v>0</v>
      </c>
      <c r="BP335" s="315">
        <f t="shared" si="19"/>
        <v>0</v>
      </c>
      <c r="BQ335" s="315">
        <f t="shared" si="20"/>
        <v>0</v>
      </c>
      <c r="BR335" s="315">
        <f t="shared" si="21"/>
        <v>0</v>
      </c>
    </row>
    <row r="336" spans="1:70" s="478" customFormat="1" ht="15" customHeight="1">
      <c r="A336" s="62"/>
      <c r="B336" s="8"/>
      <c r="C336" s="984"/>
      <c r="D336" s="983" t="s">
        <v>5530</v>
      </c>
      <c r="E336" s="669"/>
      <c r="F336" s="670"/>
      <c r="G336" s="989" t="s">
        <v>7567</v>
      </c>
      <c r="H336" s="669"/>
      <c r="I336" s="669"/>
      <c r="J336" s="669"/>
      <c r="K336" s="669"/>
      <c r="L336" s="669"/>
      <c r="M336" s="669"/>
      <c r="N336" s="670"/>
      <c r="O336" s="1026"/>
      <c r="P336" s="1027"/>
      <c r="Q336" s="1027"/>
      <c r="R336" s="1028"/>
      <c r="S336" s="1026"/>
      <c r="T336" s="1027"/>
      <c r="U336" s="1027"/>
      <c r="V336" s="1028"/>
      <c r="W336" s="1026"/>
      <c r="X336" s="1027"/>
      <c r="Y336" s="1027"/>
      <c r="Z336" s="1028"/>
      <c r="AA336" s="1026"/>
      <c r="AB336" s="1027"/>
      <c r="AC336" s="1027"/>
      <c r="AD336" s="1028"/>
      <c r="AE336" s="4"/>
      <c r="AG336">
        <f t="shared" si="16"/>
        <v>0</v>
      </c>
      <c r="AH336">
        <f t="shared" si="17"/>
        <v>0</v>
      </c>
      <c r="AY336" s="1045" cm="1">
        <f t="array" ref="AY336">IF(OR(O336={"NS","NA"},O$264={"NS","NA"}),0,IF(O336&lt;=O$264,0,1))</f>
        <v>0</v>
      </c>
      <c r="AZ336" s="1045"/>
      <c r="BA336" s="1045"/>
      <c r="BB336" s="1045"/>
      <c r="BC336" s="1045" cm="1">
        <f t="array" ref="BC336">IF(OR(S336={"NS","NA"},S$264={"NS","NA"}),0,IF(S336&lt;=S$264,0,1))</f>
        <v>0</v>
      </c>
      <c r="BD336" s="1045"/>
      <c r="BE336" s="1045"/>
      <c r="BF336" s="1045"/>
      <c r="BG336" s="1045" cm="1">
        <f t="array" ref="BG336">IF(OR(W336={"NS","NA"},W$264={"NS","NA"}),0,IF(W336&lt;=W$264,0,1))</f>
        <v>0</v>
      </c>
      <c r="BH336" s="1045"/>
      <c r="BI336" s="1045"/>
      <c r="BJ336" s="1045"/>
      <c r="BK336" s="1045" cm="1">
        <f t="array" ref="BK336">IF(OR(AA336={"NS","NA"},AA$264={"NS","NA"}),0,IF(AA336&lt;=AA$264,0,1))</f>
        <v>0</v>
      </c>
      <c r="BL336" s="1045"/>
      <c r="BM336" s="1045"/>
      <c r="BN336" s="1045"/>
      <c r="BO336" s="315">
        <f t="shared" si="18"/>
        <v>0</v>
      </c>
      <c r="BP336" s="315">
        <f t="shared" si="19"/>
        <v>0</v>
      </c>
      <c r="BQ336" s="315">
        <f t="shared" si="20"/>
        <v>0</v>
      </c>
      <c r="BR336" s="315">
        <f t="shared" si="21"/>
        <v>0</v>
      </c>
    </row>
    <row r="337" spans="1:70" s="478" customFormat="1" ht="15" customHeight="1">
      <c r="A337" s="62"/>
      <c r="B337" s="8"/>
      <c r="C337" s="984"/>
      <c r="D337" s="983" t="s">
        <v>5532</v>
      </c>
      <c r="E337" s="669"/>
      <c r="F337" s="670"/>
      <c r="G337" s="989" t="s">
        <v>7571</v>
      </c>
      <c r="H337" s="669"/>
      <c r="I337" s="669"/>
      <c r="J337" s="669"/>
      <c r="K337" s="669"/>
      <c r="L337" s="669"/>
      <c r="M337" s="669"/>
      <c r="N337" s="670"/>
      <c r="O337" s="1026"/>
      <c r="P337" s="1027"/>
      <c r="Q337" s="1027"/>
      <c r="R337" s="1028"/>
      <c r="S337" s="1026"/>
      <c r="T337" s="1027"/>
      <c r="U337" s="1027"/>
      <c r="V337" s="1028"/>
      <c r="W337" s="1026"/>
      <c r="X337" s="1027"/>
      <c r="Y337" s="1027"/>
      <c r="Z337" s="1028"/>
      <c r="AA337" s="1026"/>
      <c r="AB337" s="1027"/>
      <c r="AC337" s="1027"/>
      <c r="AD337" s="1028"/>
      <c r="AE337" s="4"/>
      <c r="AG337">
        <f t="shared" si="16"/>
        <v>0</v>
      </c>
      <c r="AH337">
        <f t="shared" si="17"/>
        <v>0</v>
      </c>
      <c r="AY337" s="1045" cm="1">
        <f t="array" ref="AY337">IF(OR(O337={"NS","NA"},O$264={"NS","NA"}),0,IF(O337&lt;=O$264,0,1))</f>
        <v>0</v>
      </c>
      <c r="AZ337" s="1045"/>
      <c r="BA337" s="1045"/>
      <c r="BB337" s="1045"/>
      <c r="BC337" s="1045" cm="1">
        <f t="array" ref="BC337">IF(OR(S337={"NS","NA"},S$264={"NS","NA"}),0,IF(S337&lt;=S$264,0,1))</f>
        <v>0</v>
      </c>
      <c r="BD337" s="1045"/>
      <c r="BE337" s="1045"/>
      <c r="BF337" s="1045"/>
      <c r="BG337" s="1045" cm="1">
        <f t="array" ref="BG337">IF(OR(W337={"NS","NA"},W$264={"NS","NA"}),0,IF(W337&lt;=W$264,0,1))</f>
        <v>0</v>
      </c>
      <c r="BH337" s="1045"/>
      <c r="BI337" s="1045"/>
      <c r="BJ337" s="1045"/>
      <c r="BK337" s="1045" cm="1">
        <f t="array" ref="BK337">IF(OR(AA337={"NS","NA"},AA$264={"NS","NA"}),0,IF(AA337&lt;=AA$264,0,1))</f>
        <v>0</v>
      </c>
      <c r="BL337" s="1045"/>
      <c r="BM337" s="1045"/>
      <c r="BN337" s="1045"/>
      <c r="BO337" s="315">
        <f t="shared" si="18"/>
        <v>0</v>
      </c>
      <c r="BP337" s="315">
        <f t="shared" si="19"/>
        <v>0</v>
      </c>
      <c r="BQ337" s="315">
        <f t="shared" si="20"/>
        <v>0</v>
      </c>
      <c r="BR337" s="315">
        <f t="shared" si="21"/>
        <v>0</v>
      </c>
    </row>
    <row r="338" spans="1:70" s="478" customFormat="1" ht="24" customHeight="1">
      <c r="A338" s="62"/>
      <c r="B338" s="8"/>
      <c r="C338" s="984"/>
      <c r="D338" s="983" t="s">
        <v>5534</v>
      </c>
      <c r="E338" s="669"/>
      <c r="F338" s="670"/>
      <c r="G338" s="989" t="s">
        <v>7576</v>
      </c>
      <c r="H338" s="669"/>
      <c r="I338" s="669"/>
      <c r="J338" s="669"/>
      <c r="K338" s="669"/>
      <c r="L338" s="669"/>
      <c r="M338" s="669"/>
      <c r="N338" s="670"/>
      <c r="O338" s="1026"/>
      <c r="P338" s="1027"/>
      <c r="Q338" s="1027"/>
      <c r="R338" s="1028"/>
      <c r="S338" s="1026"/>
      <c r="T338" s="1027"/>
      <c r="U338" s="1027"/>
      <c r="V338" s="1028"/>
      <c r="W338" s="1026"/>
      <c r="X338" s="1027"/>
      <c r="Y338" s="1027"/>
      <c r="Z338" s="1028"/>
      <c r="AA338" s="1026"/>
      <c r="AB338" s="1027"/>
      <c r="AC338" s="1027"/>
      <c r="AD338" s="1028"/>
      <c r="AE338" s="4"/>
      <c r="AG338">
        <f t="shared" si="16"/>
        <v>0</v>
      </c>
      <c r="AH338">
        <f t="shared" si="17"/>
        <v>0</v>
      </c>
      <c r="AY338" s="1045" cm="1">
        <f t="array" ref="AY338">IF(OR(O338={"NS","NA"},O$264={"NS","NA"}),0,IF(O338&lt;=O$264,0,1))</f>
        <v>0</v>
      </c>
      <c r="AZ338" s="1045"/>
      <c r="BA338" s="1045"/>
      <c r="BB338" s="1045"/>
      <c r="BC338" s="1045" cm="1">
        <f t="array" ref="BC338">IF(OR(S338={"NS","NA"},S$264={"NS","NA"}),0,IF(S338&lt;=S$264,0,1))</f>
        <v>0</v>
      </c>
      <c r="BD338" s="1045"/>
      <c r="BE338" s="1045"/>
      <c r="BF338" s="1045"/>
      <c r="BG338" s="1045" cm="1">
        <f t="array" ref="BG338">IF(OR(W338={"NS","NA"},W$264={"NS","NA"}),0,IF(W338&lt;=W$264,0,1))</f>
        <v>0</v>
      </c>
      <c r="BH338" s="1045"/>
      <c r="BI338" s="1045"/>
      <c r="BJ338" s="1045"/>
      <c r="BK338" s="1045" cm="1">
        <f t="array" ref="BK338">IF(OR(AA338={"NS","NA"},AA$264={"NS","NA"}),0,IF(AA338&lt;=AA$264,0,1))</f>
        <v>0</v>
      </c>
      <c r="BL338" s="1045"/>
      <c r="BM338" s="1045"/>
      <c r="BN338" s="1045"/>
      <c r="BO338" s="315">
        <f t="shared" si="18"/>
        <v>0</v>
      </c>
      <c r="BP338" s="315">
        <f t="shared" si="19"/>
        <v>0</v>
      </c>
      <c r="BQ338" s="315">
        <f t="shared" si="20"/>
        <v>0</v>
      </c>
      <c r="BR338" s="315">
        <f t="shared" si="21"/>
        <v>0</v>
      </c>
    </row>
    <row r="339" spans="1:70" s="478" customFormat="1" ht="24" customHeight="1">
      <c r="A339" s="62"/>
      <c r="B339" s="8"/>
      <c r="C339" s="984"/>
      <c r="D339" s="983" t="s">
        <v>5536</v>
      </c>
      <c r="E339" s="669"/>
      <c r="F339" s="670"/>
      <c r="G339" s="989" t="s">
        <v>7578</v>
      </c>
      <c r="H339" s="669"/>
      <c r="I339" s="669"/>
      <c r="J339" s="669"/>
      <c r="K339" s="669"/>
      <c r="L339" s="669"/>
      <c r="M339" s="669"/>
      <c r="N339" s="670"/>
      <c r="O339" s="1026"/>
      <c r="P339" s="1027"/>
      <c r="Q339" s="1027"/>
      <c r="R339" s="1028"/>
      <c r="S339" s="1026"/>
      <c r="T339" s="1027"/>
      <c r="U339" s="1027"/>
      <c r="V339" s="1028"/>
      <c r="W339" s="1026"/>
      <c r="X339" s="1027"/>
      <c r="Y339" s="1027"/>
      <c r="Z339" s="1028"/>
      <c r="AA339" s="1026"/>
      <c r="AB339" s="1027"/>
      <c r="AC339" s="1027"/>
      <c r="AD339" s="1028"/>
      <c r="AE339" s="4"/>
      <c r="AG339">
        <f t="shared" si="16"/>
        <v>0</v>
      </c>
      <c r="AH339">
        <f t="shared" si="17"/>
        <v>0</v>
      </c>
      <c r="AY339" s="1045" cm="1">
        <f t="array" ref="AY339">IF(OR(O339={"NS","NA"},O$264={"NS","NA"}),0,IF(O339&lt;=O$264,0,1))</f>
        <v>0</v>
      </c>
      <c r="AZ339" s="1045"/>
      <c r="BA339" s="1045"/>
      <c r="BB339" s="1045"/>
      <c r="BC339" s="1045" cm="1">
        <f t="array" ref="BC339">IF(OR(S339={"NS","NA"},S$264={"NS","NA"}),0,IF(S339&lt;=S$264,0,1))</f>
        <v>0</v>
      </c>
      <c r="BD339" s="1045"/>
      <c r="BE339" s="1045"/>
      <c r="BF339" s="1045"/>
      <c r="BG339" s="1045" cm="1">
        <f t="array" ref="BG339">IF(OR(W339={"NS","NA"},W$264={"NS","NA"}),0,IF(W339&lt;=W$264,0,1))</f>
        <v>0</v>
      </c>
      <c r="BH339" s="1045"/>
      <c r="BI339" s="1045"/>
      <c r="BJ339" s="1045"/>
      <c r="BK339" s="1045" cm="1">
        <f t="array" ref="BK339">IF(OR(AA339={"NS","NA"},AA$264={"NS","NA"}),0,IF(AA339&lt;=AA$264,0,1))</f>
        <v>0</v>
      </c>
      <c r="BL339" s="1045"/>
      <c r="BM339" s="1045"/>
      <c r="BN339" s="1045"/>
      <c r="BO339" s="315">
        <f t="shared" si="18"/>
        <v>0</v>
      </c>
      <c r="BP339" s="315">
        <f t="shared" si="19"/>
        <v>0</v>
      </c>
      <c r="BQ339" s="315">
        <f t="shared" si="20"/>
        <v>0</v>
      </c>
      <c r="BR339" s="315">
        <f t="shared" si="21"/>
        <v>0</v>
      </c>
    </row>
    <row r="340" spans="1:70" s="478" customFormat="1" ht="15" customHeight="1">
      <c r="A340" s="62"/>
      <c r="B340" s="8"/>
      <c r="C340" s="984"/>
      <c r="D340" s="983" t="s">
        <v>7581</v>
      </c>
      <c r="E340" s="669"/>
      <c r="F340" s="670"/>
      <c r="G340" s="989" t="s">
        <v>7582</v>
      </c>
      <c r="H340" s="669"/>
      <c r="I340" s="669"/>
      <c r="J340" s="669"/>
      <c r="K340" s="669"/>
      <c r="L340" s="669"/>
      <c r="M340" s="669"/>
      <c r="N340" s="670"/>
      <c r="O340" s="1026"/>
      <c r="P340" s="1027"/>
      <c r="Q340" s="1027"/>
      <c r="R340" s="1028"/>
      <c r="S340" s="1026"/>
      <c r="T340" s="1027"/>
      <c r="U340" s="1027"/>
      <c r="V340" s="1028"/>
      <c r="W340" s="1026"/>
      <c r="X340" s="1027"/>
      <c r="Y340" s="1027"/>
      <c r="Z340" s="1028"/>
      <c r="AA340" s="1026"/>
      <c r="AB340" s="1027"/>
      <c r="AC340" s="1027"/>
      <c r="AD340" s="1028"/>
      <c r="AE340" s="4"/>
      <c r="AG340">
        <f t="shared" si="16"/>
        <v>0</v>
      </c>
      <c r="AH340">
        <f t="shared" si="17"/>
        <v>0</v>
      </c>
      <c r="AY340" s="1045" cm="1">
        <f t="array" ref="AY340">IF(OR(O340={"NS","NA"},O$264={"NS","NA"}),0,IF(O340&lt;=O$264,0,1))</f>
        <v>0</v>
      </c>
      <c r="AZ340" s="1045"/>
      <c r="BA340" s="1045"/>
      <c r="BB340" s="1045"/>
      <c r="BC340" s="1045" cm="1">
        <f t="array" ref="BC340">IF(OR(S340={"NS","NA"},S$264={"NS","NA"}),0,IF(S340&lt;=S$264,0,1))</f>
        <v>0</v>
      </c>
      <c r="BD340" s="1045"/>
      <c r="BE340" s="1045"/>
      <c r="BF340" s="1045"/>
      <c r="BG340" s="1045" cm="1">
        <f t="array" ref="BG340">IF(OR(W340={"NS","NA"},W$264={"NS","NA"}),0,IF(W340&lt;=W$264,0,1))</f>
        <v>0</v>
      </c>
      <c r="BH340" s="1045"/>
      <c r="BI340" s="1045"/>
      <c r="BJ340" s="1045"/>
      <c r="BK340" s="1045" cm="1">
        <f t="array" ref="BK340">IF(OR(AA340={"NS","NA"},AA$264={"NS","NA"}),0,IF(AA340&lt;=AA$264,0,1))</f>
        <v>0</v>
      </c>
      <c r="BL340" s="1045"/>
      <c r="BM340" s="1045"/>
      <c r="BN340" s="1045"/>
      <c r="BO340" s="315">
        <f t="shared" si="18"/>
        <v>0</v>
      </c>
      <c r="BP340" s="315">
        <f t="shared" si="19"/>
        <v>0</v>
      </c>
      <c r="BQ340" s="315">
        <f t="shared" si="20"/>
        <v>0</v>
      </c>
      <c r="BR340" s="315">
        <f t="shared" si="21"/>
        <v>0</v>
      </c>
    </row>
    <row r="341" spans="1:70" s="478" customFormat="1" ht="24" customHeight="1">
      <c r="A341" s="62"/>
      <c r="B341" s="8"/>
      <c r="C341" s="984"/>
      <c r="D341" s="983" t="s">
        <v>7585</v>
      </c>
      <c r="E341" s="669"/>
      <c r="F341" s="670"/>
      <c r="G341" s="989" t="s">
        <v>7586</v>
      </c>
      <c r="H341" s="669"/>
      <c r="I341" s="669"/>
      <c r="J341" s="669"/>
      <c r="K341" s="669"/>
      <c r="L341" s="669"/>
      <c r="M341" s="669"/>
      <c r="N341" s="670"/>
      <c r="O341" s="1026"/>
      <c r="P341" s="1027"/>
      <c r="Q341" s="1027"/>
      <c r="R341" s="1028"/>
      <c r="S341" s="1026"/>
      <c r="T341" s="1027"/>
      <c r="U341" s="1027"/>
      <c r="V341" s="1028"/>
      <c r="W341" s="1026"/>
      <c r="X341" s="1027"/>
      <c r="Y341" s="1027"/>
      <c r="Z341" s="1028"/>
      <c r="AA341" s="1026"/>
      <c r="AB341" s="1027"/>
      <c r="AC341" s="1027"/>
      <c r="AD341" s="1028"/>
      <c r="AE341" s="4"/>
      <c r="AG341">
        <f t="shared" si="16"/>
        <v>0</v>
      </c>
      <c r="AH341">
        <f t="shared" si="17"/>
        <v>0</v>
      </c>
      <c r="AY341" s="1045" cm="1">
        <f t="array" ref="AY341">IF(OR(O341={"NS","NA"},O$264={"NS","NA"}),0,IF(O341&lt;=O$264,0,1))</f>
        <v>0</v>
      </c>
      <c r="AZ341" s="1045"/>
      <c r="BA341" s="1045"/>
      <c r="BB341" s="1045"/>
      <c r="BC341" s="1045" cm="1">
        <f t="array" ref="BC341">IF(OR(S341={"NS","NA"},S$264={"NS","NA"}),0,IF(S341&lt;=S$264,0,1))</f>
        <v>0</v>
      </c>
      <c r="BD341" s="1045"/>
      <c r="BE341" s="1045"/>
      <c r="BF341" s="1045"/>
      <c r="BG341" s="1045" cm="1">
        <f t="array" ref="BG341">IF(OR(W341={"NS","NA"},W$264={"NS","NA"}),0,IF(W341&lt;=W$264,0,1))</f>
        <v>0</v>
      </c>
      <c r="BH341" s="1045"/>
      <c r="BI341" s="1045"/>
      <c r="BJ341" s="1045"/>
      <c r="BK341" s="1045" cm="1">
        <f t="array" ref="BK341">IF(OR(AA341={"NS","NA"},AA$264={"NS","NA"}),0,IF(AA341&lt;=AA$264,0,1))</f>
        <v>0</v>
      </c>
      <c r="BL341" s="1045"/>
      <c r="BM341" s="1045"/>
      <c r="BN341" s="1045"/>
      <c r="BO341" s="315">
        <f t="shared" si="18"/>
        <v>0</v>
      </c>
      <c r="BP341" s="315">
        <f t="shared" si="19"/>
        <v>0</v>
      </c>
      <c r="BQ341" s="315">
        <f t="shared" si="20"/>
        <v>0</v>
      </c>
      <c r="BR341" s="315">
        <f t="shared" si="21"/>
        <v>0</v>
      </c>
    </row>
    <row r="342" spans="1:70" s="478" customFormat="1" ht="15" customHeight="1">
      <c r="A342" s="62"/>
      <c r="B342" s="8"/>
      <c r="C342" s="876"/>
      <c r="D342" s="983" t="s">
        <v>7588</v>
      </c>
      <c r="E342" s="669"/>
      <c r="F342" s="670"/>
      <c r="G342" s="989" t="s">
        <v>7623</v>
      </c>
      <c r="H342" s="669"/>
      <c r="I342" s="669"/>
      <c r="J342" s="669"/>
      <c r="K342" s="669"/>
      <c r="L342" s="669"/>
      <c r="M342" s="669"/>
      <c r="N342" s="670"/>
      <c r="O342" s="1026"/>
      <c r="P342" s="1027"/>
      <c r="Q342" s="1027"/>
      <c r="R342" s="1028"/>
      <c r="S342" s="1026"/>
      <c r="T342" s="1027"/>
      <c r="U342" s="1027"/>
      <c r="V342" s="1028"/>
      <c r="W342" s="1026"/>
      <c r="X342" s="1027"/>
      <c r="Y342" s="1027"/>
      <c r="Z342" s="1028"/>
      <c r="AA342" s="1026"/>
      <c r="AB342" s="1027"/>
      <c r="AC342" s="1027"/>
      <c r="AD342" s="1028"/>
      <c r="AE342" s="4"/>
      <c r="AG342">
        <f t="shared" si="16"/>
        <v>0</v>
      </c>
      <c r="AH342">
        <f t="shared" si="17"/>
        <v>0</v>
      </c>
      <c r="AY342" s="1045" cm="1">
        <f t="array" ref="AY342">IF(OR(O342={"NS","NA"},O$264={"NS","NA"}),0,IF(O342&lt;=O$264,0,1))</f>
        <v>0</v>
      </c>
      <c r="AZ342" s="1045"/>
      <c r="BA342" s="1045"/>
      <c r="BB342" s="1045"/>
      <c r="BC342" s="1045" cm="1">
        <f t="array" ref="BC342">IF(OR(S342={"NS","NA"},S$264={"NS","NA"}),0,IF(S342&lt;=S$264,0,1))</f>
        <v>0</v>
      </c>
      <c r="BD342" s="1045"/>
      <c r="BE342" s="1045"/>
      <c r="BF342" s="1045"/>
      <c r="BG342" s="1045" cm="1">
        <f t="array" ref="BG342">IF(OR(W342={"NS","NA"},W$264={"NS","NA"}),0,IF(W342&lt;=W$264,0,1))</f>
        <v>0</v>
      </c>
      <c r="BH342" s="1045"/>
      <c r="BI342" s="1045"/>
      <c r="BJ342" s="1045"/>
      <c r="BK342" s="1045" cm="1">
        <f t="array" ref="BK342">IF(OR(AA342={"NS","NA"},AA$264={"NS","NA"}),0,IF(AA342&lt;=AA$264,0,1))</f>
        <v>0</v>
      </c>
      <c r="BL342" s="1045"/>
      <c r="BM342" s="1045"/>
      <c r="BN342" s="1045"/>
      <c r="BO342" s="315">
        <f t="shared" si="18"/>
        <v>0</v>
      </c>
      <c r="BP342" s="315">
        <f t="shared" si="19"/>
        <v>0</v>
      </c>
      <c r="BQ342" s="315">
        <f t="shared" si="20"/>
        <v>0</v>
      </c>
      <c r="BR342" s="315">
        <f t="shared" si="21"/>
        <v>0</v>
      </c>
    </row>
    <row r="343" spans="1:70" s="478" customFormat="1" ht="15" customHeight="1">
      <c r="A343" s="62"/>
      <c r="B343" s="8"/>
      <c r="C343" s="863" t="s">
        <v>5044</v>
      </c>
      <c r="D343" s="669"/>
      <c r="E343" s="669"/>
      <c r="F343" s="670"/>
      <c r="G343" s="989" t="s">
        <v>422</v>
      </c>
      <c r="H343" s="669"/>
      <c r="I343" s="669"/>
      <c r="J343" s="669"/>
      <c r="K343" s="669"/>
      <c r="L343" s="669"/>
      <c r="M343" s="669"/>
      <c r="N343" s="670"/>
      <c r="O343" s="1026"/>
      <c r="P343" s="1027"/>
      <c r="Q343" s="1027"/>
      <c r="R343" s="1028"/>
      <c r="S343" s="1026"/>
      <c r="T343" s="1027"/>
      <c r="U343" s="1027"/>
      <c r="V343" s="1028"/>
      <c r="W343" s="1026"/>
      <c r="X343" s="1027"/>
      <c r="Y343" s="1027"/>
      <c r="Z343" s="1028"/>
      <c r="AA343" s="1026"/>
      <c r="AB343" s="1027"/>
      <c r="AC343" s="1027"/>
      <c r="AD343" s="1028"/>
      <c r="AE343" s="4"/>
      <c r="AG343">
        <f>IF(AND($C$31=1,Y112&gt;0,Y112&lt;&gt;"NS",Y112&lt;&gt;"NA",$O$264&gt;0,$O$264&lt;&gt;"NS",$O$264&lt;&gt;"NA"),IF(COUNTA(O343:AD343)=4,0,1),0)</f>
        <v>0</v>
      </c>
      <c r="AH343">
        <f>IF(OR($C$31&lt;&gt;1,$Y112=0,$Y112="NS",$Y112="NA",$O$264=0,$O$264="NS",$O$264="NA"),IF(COUNTA(O343:AD343)=0,0,1),0)</f>
        <v>0</v>
      </c>
      <c r="AY343" s="1045" cm="1">
        <f t="array" ref="AY343">IF(OR(O343={"NS","NA"},O$264={"NS","NA"}),0,IF(O343&lt;=O$264,0,1))</f>
        <v>0</v>
      </c>
      <c r="AZ343" s="1045"/>
      <c r="BA343" s="1045"/>
      <c r="BB343" s="1045"/>
      <c r="BC343" s="1045" cm="1">
        <f t="array" ref="BC343">IF(OR(S343={"NS","NA"},S$264={"NS","NA"}),0,IF(S343&lt;=S$264,0,1))</f>
        <v>0</v>
      </c>
      <c r="BD343" s="1045"/>
      <c r="BE343" s="1045"/>
      <c r="BF343" s="1045"/>
      <c r="BG343" s="1045" cm="1">
        <f t="array" ref="BG343">IF(OR(W343={"NS","NA"},W$264={"NS","NA"}),0,IF(W343&lt;=W$264,0,1))</f>
        <v>0</v>
      </c>
      <c r="BH343" s="1045"/>
      <c r="BI343" s="1045"/>
      <c r="BJ343" s="1045"/>
      <c r="BK343" s="1045" cm="1">
        <f t="array" ref="BK343">IF(OR(AA343={"NS","NA"},AA$264={"NS","NA"}),0,IF(AA343&lt;=AA$264,0,1))</f>
        <v>0</v>
      </c>
      <c r="BL343" s="1045"/>
      <c r="BM343" s="1045"/>
      <c r="BN343" s="1045"/>
      <c r="BO343" s="386">
        <f>O343</f>
        <v>0</v>
      </c>
      <c r="BP343" s="315">
        <f>COUNTIF(S343:AD343,"NS")</f>
        <v>0</v>
      </c>
      <c r="BQ343" s="386">
        <f>SUM(S343:AD343)</f>
        <v>0</v>
      </c>
      <c r="BR343" s="315">
        <f>IF(OR(AND(BO343=0, BP343&gt;0),AND(BO343="NS", BQ343&gt;0), AND(BO343="NS", BP343=0, BQ343=0)), 1, IF(OR(AND(BO343&gt;0, BP343&gt;1,BO343&gt;BQ343), AND(BO343="NS", BP343=2), AND(BO343="NS", BQ343=0, BP343&gt;0), BO343=BQ343), 0, 1))</f>
        <v>0</v>
      </c>
    </row>
    <row r="344" spans="1:70" s="478" customFormat="1" ht="15" customHeight="1">
      <c r="A344" s="62"/>
      <c r="B344" s="8"/>
      <c r="C344" s="483"/>
      <c r="D344" s="11"/>
      <c r="E344" s="11"/>
      <c r="F344" s="11"/>
      <c r="G344" s="4"/>
      <c r="H344" s="4"/>
      <c r="I344" s="4"/>
      <c r="J344" s="4"/>
      <c r="K344" s="4"/>
      <c r="L344" s="4"/>
      <c r="M344" s="4"/>
      <c r="N344" s="90" t="s">
        <v>5512</v>
      </c>
      <c r="O344" s="1037">
        <f>IF(AND(SUM(O304:O343)=0,COUNTIF(O304:O343,"NS")&gt;0),"NS",IF(AND(SUM(O304:O343)=0,COUNTIF(O304:O343,0)&gt;0),0,IF(AND(SUM(O304:O343)=0,COUNTIF(O304:O343,"NA")&gt;0),"NA",SUM(O304:O343))))</f>
        <v>0</v>
      </c>
      <c r="P344" s="969"/>
      <c r="Q344" s="969"/>
      <c r="R344" s="970"/>
      <c r="S344" s="1037">
        <f>IF(AND(SUM(S304:S343)=0,COUNTIF(S304:S343,"NS")&gt;0),"NS",IF(AND(SUM(S304:S343)=0,COUNTIF(S304:S343,0)&gt;0),0,IF(AND(SUM(S304:S343)=0,COUNTIF(S304:S343,"NA")&gt;0),"NA",SUM(S304:S343))))</f>
        <v>0</v>
      </c>
      <c r="T344" s="969"/>
      <c r="U344" s="969"/>
      <c r="V344" s="970"/>
      <c r="W344" s="1037">
        <f>IF(AND(SUM(W304:W343)=0,COUNTIF(W304:W343,"NS")&gt;0),"NS",IF(AND(SUM(W304:W343)=0,COUNTIF(W304:W343,0)&gt;0),0,IF(AND(SUM(W304:W343)=0,COUNTIF(W304:W343,"NA")&gt;0),"NA",SUM(W304:W343))))</f>
        <v>0</v>
      </c>
      <c r="X344" s="969"/>
      <c r="Y344" s="969"/>
      <c r="Z344" s="970"/>
      <c r="AA344" s="1037">
        <f>IF(AND(SUM(AA304:AA343)=0,COUNTIF(AA304:AA343,"NS")&gt;0),"NS",IF(AND(SUM(AA304:AA343)=0,COUNTIF(AA304:AA343,0)&gt;0),0,IF(AND(SUM(AA304:AA343)=0,COUNTIF(AA304:AA343,"NA")&gt;0),"NA",SUM(AA304:AA343))))</f>
        <v>0</v>
      </c>
      <c r="AB344" s="969"/>
      <c r="AC344" s="969"/>
      <c r="AD344" s="970"/>
      <c r="AE344" s="4"/>
      <c r="AG344" s="193">
        <f>SUM(AG304:AG343)</f>
        <v>0</v>
      </c>
      <c r="AH344" s="193">
        <f>SUM(AH304:AH343)</f>
        <v>0</v>
      </c>
      <c r="BN344" s="193">
        <f>SUM(AY304:BN343)</f>
        <v>0</v>
      </c>
      <c r="BR344" s="193">
        <f>SUM(BR304:BR343)</f>
        <v>0</v>
      </c>
    </row>
    <row r="345" spans="1:70" s="478" customFormat="1" ht="15" customHeight="1">
      <c r="A345" s="62"/>
      <c r="B345" s="8"/>
      <c r="C345" s="483"/>
      <c r="D345" s="11"/>
      <c r="E345" s="11"/>
      <c r="F345" s="11"/>
      <c r="G345" s="4"/>
      <c r="H345" s="4"/>
      <c r="I345" s="4"/>
      <c r="J345" s="4"/>
      <c r="K345" s="4"/>
      <c r="L345" s="4"/>
      <c r="M345" s="4"/>
      <c r="N345" s="90"/>
      <c r="O345" s="1"/>
      <c r="P345" s="1"/>
      <c r="Q345" s="1"/>
      <c r="R345" s="1"/>
      <c r="S345" s="1"/>
      <c r="T345" s="1"/>
      <c r="U345" s="1"/>
      <c r="V345" s="1"/>
      <c r="W345" s="1"/>
      <c r="X345" s="1"/>
      <c r="Y345" s="1"/>
      <c r="Z345" s="1"/>
      <c r="AA345" s="1"/>
      <c r="AB345" s="1"/>
      <c r="AC345" s="1"/>
      <c r="AD345" s="1"/>
      <c r="AE345" s="4"/>
    </row>
    <row r="346" spans="1:70" s="478" customFormat="1" ht="24" customHeight="1">
      <c r="A346" s="5"/>
      <c r="B346" s="8"/>
      <c r="C346" s="758" t="s">
        <v>5120</v>
      </c>
      <c r="D346" s="736"/>
      <c r="E346" s="736"/>
      <c r="F346" s="736"/>
      <c r="G346" s="736"/>
      <c r="H346" s="736"/>
      <c r="I346" s="736"/>
      <c r="J346" s="736"/>
      <c r="K346" s="736"/>
      <c r="L346" s="736"/>
      <c r="M346" s="736"/>
      <c r="N346" s="736"/>
      <c r="O346" s="736"/>
      <c r="P346" s="736"/>
      <c r="Q346" s="736"/>
      <c r="R346" s="736"/>
      <c r="S346" s="736"/>
      <c r="T346" s="736"/>
      <c r="U346" s="736"/>
      <c r="V346" s="736"/>
      <c r="W346" s="736"/>
      <c r="X346" s="736"/>
      <c r="Y346" s="736"/>
      <c r="Z346" s="736"/>
      <c r="AA346" s="736"/>
      <c r="AB346" s="736"/>
      <c r="AC346" s="736"/>
      <c r="AD346" s="736"/>
      <c r="AE346" s="4"/>
    </row>
    <row r="347" spans="1:70" s="478" customFormat="1" ht="60" customHeight="1">
      <c r="A347" s="5"/>
      <c r="B347" s="8"/>
      <c r="C347" s="801"/>
      <c r="D347" s="653"/>
      <c r="E347" s="653"/>
      <c r="F347" s="653"/>
      <c r="G347" s="653"/>
      <c r="H347" s="653"/>
      <c r="I347" s="653"/>
      <c r="J347" s="653"/>
      <c r="K347" s="653"/>
      <c r="L347" s="653"/>
      <c r="M347" s="653"/>
      <c r="N347" s="653"/>
      <c r="O347" s="653"/>
      <c r="P347" s="653"/>
      <c r="Q347" s="653"/>
      <c r="R347" s="653"/>
      <c r="S347" s="653"/>
      <c r="T347" s="653"/>
      <c r="U347" s="653"/>
      <c r="V347" s="653"/>
      <c r="W347" s="653"/>
      <c r="X347" s="653"/>
      <c r="Y347" s="653"/>
      <c r="Z347" s="653"/>
      <c r="AA347" s="653"/>
      <c r="AB347" s="653"/>
      <c r="AC347" s="653"/>
      <c r="AD347" s="748"/>
      <c r="AE347" s="4"/>
    </row>
    <row r="348" spans="1:70" s="478" customFormat="1" ht="15" customHeight="1">
      <c r="A348" s="5"/>
      <c r="B348" s="946" t="str">
        <f>IF(AG344=0,"","Favor de ingresar toda la información requerida en la pregunta")</f>
        <v/>
      </c>
      <c r="C348" s="946"/>
      <c r="D348" s="946"/>
      <c r="E348" s="946"/>
      <c r="F348" s="946"/>
      <c r="G348" s="946"/>
      <c r="H348" s="946"/>
      <c r="I348" s="946"/>
      <c r="J348" s="946"/>
      <c r="K348" s="946"/>
      <c r="L348" s="946"/>
      <c r="M348" s="946"/>
      <c r="N348" s="946"/>
      <c r="O348" s="946"/>
      <c r="P348" s="946"/>
      <c r="Q348" s="946"/>
      <c r="R348" s="946"/>
      <c r="S348" s="946"/>
      <c r="T348" s="946"/>
      <c r="U348" s="946"/>
      <c r="V348" s="946"/>
      <c r="W348" s="946"/>
      <c r="X348" s="946"/>
      <c r="Y348" s="946"/>
      <c r="Z348" s="946"/>
      <c r="AA348" s="946"/>
      <c r="AB348" s="946"/>
      <c r="AC348" s="946"/>
      <c r="AD348" s="946"/>
      <c r="AE348" s="946"/>
    </row>
    <row r="349" spans="1:70" s="478" customFormat="1" ht="15" customHeight="1">
      <c r="A349" s="5"/>
      <c r="B349" s="1001" t="str">
        <f>IF(OR($C$31&lt;&gt;1,$O$264=0,$O$264="NS",$O$264="NA"),"",IF(COUNTIF(O304:AD343,"NS")&lt;&gt;0,"Alerta: debido a que cuenta con registros NS, debe proporcionar una justificación en el area de comentarios al final de la pregunta",""))</f>
        <v/>
      </c>
      <c r="C349" s="1001"/>
      <c r="D349" s="1001"/>
      <c r="E349" s="1001"/>
      <c r="F349" s="1001"/>
      <c r="G349" s="1001"/>
      <c r="H349" s="1001"/>
      <c r="I349" s="1001"/>
      <c r="J349" s="1001"/>
      <c r="K349" s="1001"/>
      <c r="L349" s="1001"/>
      <c r="M349" s="1001"/>
      <c r="N349" s="1001"/>
      <c r="O349" s="1001"/>
      <c r="P349" s="1001"/>
      <c r="Q349" s="1001"/>
      <c r="R349" s="1001"/>
      <c r="S349" s="1001"/>
      <c r="T349" s="1001"/>
      <c r="U349" s="1001"/>
      <c r="V349" s="1001"/>
      <c r="W349" s="1001"/>
      <c r="X349" s="1001"/>
      <c r="Y349" s="1001"/>
      <c r="Z349" s="1001"/>
      <c r="AA349" s="1001"/>
      <c r="AB349" s="1001"/>
      <c r="AC349" s="1001"/>
      <c r="AD349" s="1001"/>
      <c r="AE349" s="1001"/>
    </row>
    <row r="350" spans="1:70" s="478" customFormat="1" ht="15" customHeight="1">
      <c r="A350" s="5"/>
      <c r="B350" s="880" t="str">
        <f>IF(AH344&gt;0,"Revise la información capturada, ya que tiene datos ingresados en celdas que están sombreadas","")</f>
        <v/>
      </c>
      <c r="C350" s="880"/>
      <c r="D350" s="880"/>
      <c r="E350" s="880"/>
      <c r="F350" s="880"/>
      <c r="G350" s="880"/>
      <c r="H350" s="880"/>
      <c r="I350" s="880"/>
      <c r="J350" s="880"/>
      <c r="K350" s="880"/>
      <c r="L350" s="880"/>
      <c r="M350" s="880"/>
      <c r="N350" s="880"/>
      <c r="O350" s="880"/>
      <c r="P350" s="880"/>
      <c r="Q350" s="880"/>
      <c r="R350" s="880"/>
      <c r="S350" s="880"/>
      <c r="T350" s="880"/>
      <c r="U350" s="880"/>
      <c r="V350" s="880"/>
      <c r="W350" s="880"/>
      <c r="X350" s="880"/>
      <c r="Y350" s="880"/>
      <c r="Z350" s="880"/>
      <c r="AA350" s="880"/>
      <c r="AB350" s="880"/>
      <c r="AC350" s="880"/>
      <c r="AD350" s="880"/>
      <c r="AE350" s="880"/>
    </row>
    <row r="351" spans="1:70" s="478" customFormat="1" ht="15" customHeight="1">
      <c r="A351" s="5"/>
      <c r="B351" s="880" t="str">
        <f>IF(OR($C$31&lt;&gt;1,$O$264=0,$O$264="NS",$O$264="NA"),"",IF(BR344&gt;0,"Favor de revisar la suma y consistencia de totales y/o subtotales por filas (numéricos y NS)",""))</f>
        <v/>
      </c>
      <c r="C351" s="880"/>
      <c r="D351" s="880"/>
      <c r="E351" s="880"/>
      <c r="F351" s="880"/>
      <c r="G351" s="880"/>
      <c r="H351" s="880"/>
      <c r="I351" s="880"/>
      <c r="J351" s="880"/>
      <c r="K351" s="880"/>
      <c r="L351" s="880"/>
      <c r="M351" s="880"/>
      <c r="N351" s="880"/>
      <c r="O351" s="880"/>
      <c r="P351" s="880"/>
      <c r="Q351" s="880"/>
      <c r="R351" s="880"/>
      <c r="S351" s="880"/>
      <c r="T351" s="880"/>
      <c r="U351" s="880"/>
      <c r="V351" s="880"/>
      <c r="W351" s="880"/>
      <c r="X351" s="880"/>
      <c r="Y351" s="880"/>
      <c r="Z351" s="880"/>
      <c r="AA351" s="880"/>
      <c r="AB351" s="880"/>
      <c r="AC351" s="880"/>
      <c r="AD351" s="880"/>
      <c r="AE351" s="880"/>
    </row>
    <row r="352" spans="1:70" s="478" customFormat="1" ht="15" customHeight="1">
      <c r="A352" s="5"/>
      <c r="B352" s="753" t="str">
        <f>IF($C$31&lt;&gt;1,"",IF(AX305&gt;0,"Favor de revisar la instrucción 3, debido a que no se cumplen con los criterios mencionados",""))</f>
        <v/>
      </c>
      <c r="C352" s="753"/>
      <c r="D352" s="753"/>
      <c r="E352" s="753"/>
      <c r="F352" s="753"/>
      <c r="G352" s="753"/>
      <c r="H352" s="753"/>
      <c r="I352" s="753"/>
      <c r="J352" s="753"/>
      <c r="K352" s="753"/>
      <c r="L352" s="753"/>
      <c r="M352" s="753"/>
      <c r="N352" s="753"/>
      <c r="O352" s="753"/>
      <c r="P352" s="753"/>
      <c r="Q352" s="753"/>
      <c r="R352" s="753"/>
      <c r="S352" s="753"/>
      <c r="T352" s="753"/>
      <c r="U352" s="753"/>
      <c r="V352" s="753"/>
      <c r="W352" s="753"/>
      <c r="X352" s="753"/>
      <c r="Y352" s="753"/>
      <c r="Z352" s="753"/>
      <c r="AA352" s="753"/>
      <c r="AB352" s="753"/>
      <c r="AC352" s="753"/>
      <c r="AD352" s="753"/>
      <c r="AE352" s="753"/>
    </row>
    <row r="353" spans="1:128" s="478" customFormat="1" ht="15" customHeight="1">
      <c r="A353" s="5"/>
      <c r="B353" s="749" t="str">
        <f>IF($C$31&lt;&gt;1,"",IF(BN344&gt;0,"Alerta: debe de proporcionar una justificación de acuerdo a lo establecido en la instrucción 4",""))</f>
        <v/>
      </c>
      <c r="C353" s="749"/>
      <c r="D353" s="749"/>
      <c r="E353" s="749"/>
      <c r="F353" s="749"/>
      <c r="G353" s="749"/>
      <c r="H353" s="749"/>
      <c r="I353" s="749"/>
      <c r="J353" s="749"/>
      <c r="K353" s="749"/>
      <c r="L353" s="749"/>
      <c r="M353" s="749"/>
      <c r="N353" s="749"/>
      <c r="O353" s="749"/>
      <c r="P353" s="749"/>
      <c r="Q353" s="749"/>
      <c r="R353" s="749"/>
      <c r="S353" s="749"/>
      <c r="T353" s="749"/>
      <c r="U353" s="749"/>
      <c r="V353" s="749"/>
      <c r="W353" s="749"/>
      <c r="X353" s="749"/>
      <c r="Y353" s="749"/>
      <c r="Z353" s="749"/>
      <c r="AA353" s="749"/>
      <c r="AB353" s="749"/>
      <c r="AC353" s="749"/>
      <c r="AD353" s="749"/>
      <c r="AE353" s="749"/>
    </row>
    <row r="354" spans="1:128" s="478" customFormat="1" ht="15" customHeight="1">
      <c r="A354" s="62"/>
      <c r="B354" s="8"/>
      <c r="C354" s="404" t="s">
        <v>7668</v>
      </c>
      <c r="D354" s="10"/>
      <c r="E354" s="10"/>
      <c r="F354" s="10"/>
      <c r="G354" s="10"/>
      <c r="H354" s="10"/>
      <c r="I354" s="10"/>
      <c r="J354" s="10"/>
      <c r="K354" s="10"/>
      <c r="L354" s="10"/>
      <c r="M354" s="388"/>
      <c r="N354" s="388"/>
      <c r="O354" s="388"/>
      <c r="P354" s="388"/>
      <c r="Q354" s="388"/>
      <c r="R354" s="388"/>
      <c r="S354" s="388"/>
      <c r="T354" s="388"/>
      <c r="U354" s="388"/>
      <c r="V354" s="388"/>
      <c r="W354" s="388"/>
      <c r="X354" s="388"/>
      <c r="Y354" s="388"/>
      <c r="Z354" s="388"/>
      <c r="AA354" s="388"/>
      <c r="AB354" s="388"/>
      <c r="AC354" s="388"/>
      <c r="AD354" s="388"/>
      <c r="AE354" s="4"/>
    </row>
    <row r="355" spans="1:128" s="478" customFormat="1" ht="15" customHeight="1">
      <c r="A355" s="62"/>
      <c r="B355" s="8"/>
      <c r="C355" s="8"/>
      <c r="D355" s="8"/>
      <c r="E355" s="8"/>
      <c r="F355" s="8"/>
      <c r="G355" s="8"/>
      <c r="H355" s="8"/>
      <c r="I355" s="8"/>
      <c r="J355" s="8"/>
      <c r="K355" s="8"/>
      <c r="L355" s="8"/>
      <c r="M355" s="1"/>
      <c r="N355" s="1"/>
      <c r="O355" s="1"/>
      <c r="P355" s="11"/>
      <c r="Q355" s="11"/>
      <c r="R355" s="11"/>
      <c r="S355" s="11"/>
      <c r="T355" s="11"/>
      <c r="U355" s="11"/>
      <c r="V355" s="11"/>
      <c r="W355" s="11"/>
      <c r="X355" s="11"/>
      <c r="Y355" s="11"/>
      <c r="Z355" s="11"/>
      <c r="AA355" s="388"/>
      <c r="AB355" s="388"/>
      <c r="AC355" s="388"/>
      <c r="AD355" s="388"/>
      <c r="AE355" s="4"/>
    </row>
    <row r="356" spans="1:128" s="478" customFormat="1" ht="15" customHeight="1">
      <c r="A356" s="62"/>
      <c r="B356" s="8"/>
      <c r="C356" s="879" t="s">
        <v>7496</v>
      </c>
      <c r="D356" s="771" t="s">
        <v>7497</v>
      </c>
      <c r="E356" s="773"/>
      <c r="F356" s="769"/>
      <c r="G356" s="771" t="s">
        <v>7651</v>
      </c>
      <c r="H356" s="669"/>
      <c r="I356" s="669"/>
      <c r="J356" s="669"/>
      <c r="K356" s="669"/>
      <c r="L356" s="669"/>
      <c r="M356" s="669"/>
      <c r="N356" s="669"/>
      <c r="O356" s="669"/>
      <c r="P356" s="669"/>
      <c r="Q356" s="669"/>
      <c r="R356" s="669"/>
      <c r="S356" s="669"/>
      <c r="T356" s="669"/>
      <c r="U356" s="669"/>
      <c r="V356" s="669"/>
      <c r="W356" s="669"/>
      <c r="X356" s="669"/>
      <c r="Y356" s="669"/>
      <c r="Z356" s="669"/>
      <c r="AA356" s="669"/>
      <c r="AB356" s="669"/>
      <c r="AC356" s="669"/>
      <c r="AD356" s="670"/>
      <c r="AE356" s="4"/>
    </row>
    <row r="357" spans="1:128" s="478" customFormat="1" ht="15" customHeight="1">
      <c r="A357" s="62"/>
      <c r="B357" s="8"/>
      <c r="C357" s="984"/>
      <c r="D357" s="862"/>
      <c r="E357" s="736"/>
      <c r="F357" s="689"/>
      <c r="G357" s="768" t="s">
        <v>5560</v>
      </c>
      <c r="H357" s="759" t="s">
        <v>6029</v>
      </c>
      <c r="I357" s="759" t="s">
        <v>6030</v>
      </c>
      <c r="J357" s="759" t="s">
        <v>7669</v>
      </c>
      <c r="K357" s="634" t="s">
        <v>7652</v>
      </c>
      <c r="L357" s="669"/>
      <c r="M357" s="669"/>
      <c r="N357" s="669"/>
      <c r="O357" s="669"/>
      <c r="P357" s="669"/>
      <c r="Q357" s="669"/>
      <c r="R357" s="669"/>
      <c r="S357" s="669"/>
      <c r="T357" s="669"/>
      <c r="U357" s="669"/>
      <c r="V357" s="669"/>
      <c r="W357" s="669"/>
      <c r="X357" s="669"/>
      <c r="Y357" s="669"/>
      <c r="Z357" s="669"/>
      <c r="AA357" s="669"/>
      <c r="AB357" s="669"/>
      <c r="AC357" s="669"/>
      <c r="AD357" s="670"/>
      <c r="AE357" s="4"/>
      <c r="CE357" s="634" t="s">
        <v>6072</v>
      </c>
      <c r="CF357" s="634"/>
      <c r="CG357" s="634"/>
      <c r="CH357" s="634"/>
      <c r="CI357" s="634"/>
      <c r="CJ357" s="634"/>
      <c r="CK357" s="634"/>
      <c r="CL357" s="634"/>
      <c r="CM357" s="634"/>
      <c r="CN357" s="634"/>
      <c r="CO357" s="634"/>
      <c r="CP357" s="634"/>
      <c r="CQ357" s="634"/>
      <c r="CR357" s="634"/>
      <c r="CS357" s="634"/>
      <c r="CT357" s="63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row>
    <row r="358" spans="1:128" s="478" customFormat="1" ht="14.25">
      <c r="A358" s="62"/>
      <c r="B358" s="8"/>
      <c r="C358" s="984"/>
      <c r="D358" s="862"/>
      <c r="E358" s="736"/>
      <c r="F358" s="689"/>
      <c r="G358" s="984"/>
      <c r="H358" s="984"/>
      <c r="I358" s="984"/>
      <c r="J358" s="984"/>
      <c r="K358" s="634" t="s">
        <v>7653</v>
      </c>
      <c r="L358" s="669"/>
      <c r="M358" s="669"/>
      <c r="N358" s="670"/>
      <c r="O358" s="634" t="s">
        <v>7654</v>
      </c>
      <c r="P358" s="669"/>
      <c r="Q358" s="669"/>
      <c r="R358" s="670"/>
      <c r="S358" s="634" t="s">
        <v>7655</v>
      </c>
      <c r="T358" s="669"/>
      <c r="U358" s="669"/>
      <c r="V358" s="670"/>
      <c r="W358" s="634" t="s">
        <v>7656</v>
      </c>
      <c r="X358" s="669"/>
      <c r="Y358" s="669"/>
      <c r="Z358" s="670"/>
      <c r="AA358" s="634" t="s">
        <v>7657</v>
      </c>
      <c r="AB358" s="669"/>
      <c r="AC358" s="669"/>
      <c r="AD358" s="670"/>
      <c r="AE358" s="4"/>
      <c r="CE358" s="1013" t="s">
        <v>5566</v>
      </c>
      <c r="CF358" s="669"/>
      <c r="CG358" s="669"/>
      <c r="CH358" s="670"/>
      <c r="CI358" s="1012" t="s">
        <v>6700</v>
      </c>
      <c r="CJ358" s="669"/>
      <c r="CK358" s="669"/>
      <c r="CL358" s="670"/>
      <c r="CM358" s="958" t="s">
        <v>6701</v>
      </c>
      <c r="CN358" s="959"/>
      <c r="CO358" s="959"/>
      <c r="CP358" s="960"/>
      <c r="CQ358" s="1048" t="s">
        <v>422</v>
      </c>
      <c r="CR358" s="1048"/>
      <c r="CS358" s="1048"/>
      <c r="CT358" s="1048"/>
      <c r="CU358" s="955" t="s">
        <v>6169</v>
      </c>
      <c r="CV358" s="669"/>
      <c r="CW358" s="670"/>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row>
    <row r="359" spans="1:128" s="478" customFormat="1" ht="72" customHeight="1">
      <c r="A359" s="62"/>
      <c r="B359" s="8"/>
      <c r="C359" s="876"/>
      <c r="D359" s="770"/>
      <c r="E359" s="732"/>
      <c r="F359" s="733"/>
      <c r="G359" s="876"/>
      <c r="H359" s="876"/>
      <c r="I359" s="876"/>
      <c r="J359" s="876"/>
      <c r="K359" s="484" t="s">
        <v>5571</v>
      </c>
      <c r="L359" s="63" t="s">
        <v>6029</v>
      </c>
      <c r="M359" s="63" t="s">
        <v>6030</v>
      </c>
      <c r="N359" s="63" t="s">
        <v>7670</v>
      </c>
      <c r="O359" s="50" t="s">
        <v>5571</v>
      </c>
      <c r="P359" s="63" t="s">
        <v>6029</v>
      </c>
      <c r="Q359" s="63" t="s">
        <v>6030</v>
      </c>
      <c r="R359" s="63" t="s">
        <v>7670</v>
      </c>
      <c r="S359" s="50" t="s">
        <v>5571</v>
      </c>
      <c r="T359" s="63" t="s">
        <v>6029</v>
      </c>
      <c r="U359" s="63" t="s">
        <v>6030</v>
      </c>
      <c r="V359" s="63" t="s">
        <v>7670</v>
      </c>
      <c r="W359" s="50" t="s">
        <v>5571</v>
      </c>
      <c r="X359" s="63" t="s">
        <v>6029</v>
      </c>
      <c r="Y359" s="63" t="s">
        <v>6030</v>
      </c>
      <c r="Z359" s="63" t="s">
        <v>7670</v>
      </c>
      <c r="AA359" s="50" t="s">
        <v>5571</v>
      </c>
      <c r="AB359" s="63" t="s">
        <v>6029</v>
      </c>
      <c r="AC359" s="63" t="s">
        <v>6030</v>
      </c>
      <c r="AD359" s="63" t="s">
        <v>7670</v>
      </c>
      <c r="AE359" s="4"/>
      <c r="AG359" t="s">
        <v>5110</v>
      </c>
      <c r="AH359" t="s">
        <v>5905</v>
      </c>
      <c r="AI359" t="s">
        <v>7671</v>
      </c>
      <c r="AJ359"/>
      <c r="BG359" t="s">
        <v>7672</v>
      </c>
      <c r="CE359" s="305" t="s">
        <v>5566</v>
      </c>
      <c r="CF359" s="306" t="s">
        <v>5592</v>
      </c>
      <c r="CG359" s="307" t="s">
        <v>5593</v>
      </c>
      <c r="CH359" s="308" t="s">
        <v>5594</v>
      </c>
      <c r="CI359" s="305" t="s">
        <v>5566</v>
      </c>
      <c r="CJ359" s="306" t="s">
        <v>5592</v>
      </c>
      <c r="CK359" s="307" t="s">
        <v>5593</v>
      </c>
      <c r="CL359" s="308" t="s">
        <v>5594</v>
      </c>
      <c r="CM359" s="305" t="s">
        <v>5566</v>
      </c>
      <c r="CN359" s="306" t="s">
        <v>5592</v>
      </c>
      <c r="CO359" s="307" t="s">
        <v>5593</v>
      </c>
      <c r="CP359" s="308" t="s">
        <v>5594</v>
      </c>
      <c r="CQ359" s="305" t="s">
        <v>5566</v>
      </c>
      <c r="CR359" s="306" t="s">
        <v>5592</v>
      </c>
      <c r="CS359" s="307" t="s">
        <v>5593</v>
      </c>
      <c r="CT359" s="308" t="s">
        <v>5594</v>
      </c>
      <c r="CU359" s="416" t="s">
        <v>5347</v>
      </c>
      <c r="CV359" s="229" t="s">
        <v>5355</v>
      </c>
      <c r="CW359" s="417" t="s">
        <v>5349</v>
      </c>
      <c r="CX359" s="315"/>
      <c r="CY359" s="315"/>
      <c r="CZ359" s="315"/>
      <c r="DA359" s="383" t="s">
        <v>5572</v>
      </c>
      <c r="DB359" s="383" t="s">
        <v>5573</v>
      </c>
      <c r="DC359" s="383" t="s">
        <v>5574</v>
      </c>
      <c r="DD359" s="383" t="s">
        <v>5575</v>
      </c>
      <c r="DE359" s="383" t="s">
        <v>5576</v>
      </c>
      <c r="DF359" s="383" t="s">
        <v>5577</v>
      </c>
      <c r="DG359" s="383" t="s">
        <v>5578</v>
      </c>
      <c r="DH359" s="383" t="s">
        <v>5579</v>
      </c>
      <c r="DI359" s="383" t="s">
        <v>5580</v>
      </c>
      <c r="DJ359" s="383" t="s">
        <v>5581</v>
      </c>
      <c r="DK359" s="383" t="s">
        <v>5582</v>
      </c>
      <c r="DL359" s="383" t="s">
        <v>5583</v>
      </c>
      <c r="DM359" s="383" t="s">
        <v>5584</v>
      </c>
      <c r="DN359" s="383" t="s">
        <v>5585</v>
      </c>
      <c r="DO359" s="383" t="s">
        <v>5586</v>
      </c>
      <c r="DP359" s="383" t="s">
        <v>5587</v>
      </c>
      <c r="DQ359" s="383" t="s">
        <v>5588</v>
      </c>
      <c r="DR359" s="383" t="s">
        <v>5589</v>
      </c>
      <c r="DS359" s="383" t="s">
        <v>5590</v>
      </c>
      <c r="DT359" s="383" t="s">
        <v>5591</v>
      </c>
      <c r="DU359" s="383" t="s">
        <v>6077</v>
      </c>
      <c r="DV359" s="383" t="s">
        <v>6078</v>
      </c>
      <c r="DW359" s="383" t="s">
        <v>6079</v>
      </c>
      <c r="DX359" s="383" t="s">
        <v>6080</v>
      </c>
    </row>
    <row r="360" spans="1:128" s="485" customFormat="1" ht="15" customHeight="1">
      <c r="A360" s="5"/>
      <c r="B360" s="8"/>
      <c r="C360" s="1031" t="s">
        <v>7499</v>
      </c>
      <c r="D360" s="983">
        <v>1.1000000000000001</v>
      </c>
      <c r="E360" s="669"/>
      <c r="F360" s="670"/>
      <c r="G360" s="112"/>
      <c r="H360" s="112"/>
      <c r="I360" s="112"/>
      <c r="J360" s="112"/>
      <c r="K360" s="112"/>
      <c r="L360" s="112"/>
      <c r="M360" s="112"/>
      <c r="N360" s="112"/>
      <c r="O360" s="112"/>
      <c r="P360" s="112"/>
      <c r="Q360" s="112"/>
      <c r="R360" s="112"/>
      <c r="S360" s="112"/>
      <c r="T360" s="112"/>
      <c r="U360" s="112"/>
      <c r="V360" s="112"/>
      <c r="W360" s="112"/>
      <c r="X360" s="112"/>
      <c r="Y360" s="112"/>
      <c r="Z360" s="112"/>
      <c r="AA360" s="112"/>
      <c r="AB360" s="112"/>
      <c r="AC360" s="112"/>
      <c r="AD360" s="112"/>
      <c r="AE360" s="4"/>
      <c r="AF360" s="478"/>
      <c r="AG360">
        <f>IF(AND($C$31=1,Y73&gt;0,Y73&lt;&gt;"NS",Y73&lt;&gt;"NA",$C$282&gt;0,$C$282&lt;&gt;"NS",$C$282&lt;&gt;"NA"),IF(COUNTA(G360:AD360)=24,0,1),0)</f>
        <v>0</v>
      </c>
      <c r="AH360">
        <f>IF(OR($C$31&lt;&gt;1,$Y73=0,$Y73="NS",$Y73="NA",$C$282=0,$C$282="NS",$C$282="NA"),IF(COUNTA(G360:AD360)=0,0,1),0)</f>
        <v>0</v>
      </c>
      <c r="AI360" cm="1">
        <f t="array" ref="AI360">IF(OR(G400={"NS","NA"},C282={"NS","NA"}),0,IF(G400&gt;=C282,0,1))</f>
        <v>0</v>
      </c>
      <c r="AJ360" cm="1">
        <f t="array" ref="AJ360">IF(OR(H400={"NS","NA"},E282={"NS","NA"}),0,IF(H400&gt;=E282,0,1))</f>
        <v>0</v>
      </c>
      <c r="AK360" cm="1">
        <f t="array" ref="AK360">IF(OR(I400={"NS","NA"},G282={"NS","NA"}),0,IF(I400&gt;=G282,0,1))</f>
        <v>0</v>
      </c>
      <c r="AL360" cm="1">
        <f t="array" ref="AL360">IF(OR(J400={"NS","NA"},I282={"NS","NA"}),0,IF(J400&gt;=I282,0,1))</f>
        <v>0</v>
      </c>
      <c r="AM360" cm="1">
        <f t="array" ref="AM360">IF(OR(K400={"NS","NA"},K282={"NS","NA"}),0,IF(K400&gt;=K282,0,1))</f>
        <v>0</v>
      </c>
      <c r="AN360" cm="1">
        <f t="array" ref="AN360">IF(OR(L400={"NS","NA"},L282={"NS","NA"}),0,IF(L400&gt;=L282,0,1))</f>
        <v>0</v>
      </c>
      <c r="AO360" cm="1">
        <f t="array" ref="AO360">IF(OR(M400={"NS","NA"},M282={"NS","NA"}),0,IF(M400&gt;=M282,0,1))</f>
        <v>0</v>
      </c>
      <c r="AP360" cm="1">
        <f t="array" ref="AP360">IF(OR(N400={"NS","NA"},N282={"NS","NA"}),0,IF(N400&gt;=N282,0,1))</f>
        <v>0</v>
      </c>
      <c r="AQ360" cm="1">
        <f t="array" ref="AQ360">IF(OR(O400={"NS","NA"},O282={"NS","NA"}),0,IF(O400&gt;=O282,0,1))</f>
        <v>0</v>
      </c>
      <c r="AR360" cm="1">
        <f t="array" ref="AR360">IF(OR(P400={"NS","NA"},P282={"NS","NA"}),0,IF(P400&gt;=P282,0,1))</f>
        <v>0</v>
      </c>
      <c r="AS360" cm="1">
        <f t="array" ref="AS360">IF(OR(Q400={"NS","NA"},Q282={"NS","NA"}),0,IF(Q400&gt;=Q282,0,1))</f>
        <v>0</v>
      </c>
      <c r="AT360" cm="1">
        <f t="array" ref="AT360">IF(OR(R400={"NS","NA"},R282={"NS","NA"}),0,IF(R400&gt;=R282,0,1))</f>
        <v>0</v>
      </c>
      <c r="AU360" cm="1">
        <f t="array" ref="AU360">IF(OR(S400={"NS","NA"},S282={"NS","NA"}),0,IF(S400&gt;=S282,0,1))</f>
        <v>0</v>
      </c>
      <c r="AV360" cm="1">
        <f t="array" ref="AV360">IF(OR(T400={"NS","NA"},T282={"NS","NA"}),0,IF(T400&gt;=T282,0,1))</f>
        <v>0</v>
      </c>
      <c r="AW360" cm="1">
        <f t="array" ref="AW360">IF(OR(U400={"NS","NA"},U282={"NS","NA"}),0,IF(U400&gt;=U282,0,1))</f>
        <v>0</v>
      </c>
      <c r="AX360" cm="1">
        <f t="array" ref="AX360">IF(OR(V400={"NS","NA"},V282={"NS","NA"}),0,IF(V400&gt;=V282,0,1))</f>
        <v>0</v>
      </c>
      <c r="AY360" cm="1">
        <f t="array" ref="AY360">IF(OR(W400={"NS","NA"},W282={"NS","NA"}),0,IF(W400&gt;=W282,0,1))</f>
        <v>0</v>
      </c>
      <c r="AZ360" cm="1">
        <f t="array" ref="AZ360">IF(OR(X400={"NS","NA"},X282={"NS","NA"}),0,IF(X400&gt;=X282,0,1))</f>
        <v>0</v>
      </c>
      <c r="BA360" cm="1">
        <f t="array" ref="BA360">IF(OR(Y400={"NS","NA"},Y282={"NS","NA"}),0,IF(Y400&gt;=Y282,0,1))</f>
        <v>0</v>
      </c>
      <c r="BB360" cm="1">
        <f t="array" ref="BB360">IF(OR(Z400={"NS","NA"},Z282={"NS","NA"}),0,IF(Z400&gt;=Z282,0,1))</f>
        <v>0</v>
      </c>
      <c r="BC360" cm="1">
        <f t="array" ref="BC360">IF(OR(AA400={"NS","NA"},AA282={"NS","NA"}),0,IF(AA400&gt;=AA282,0,1))</f>
        <v>0</v>
      </c>
      <c r="BD360" cm="1">
        <f t="array" ref="BD360">IF(OR(AB400={"NS","NA"},AB282={"NS","NA"}),0,IF(AB400&gt;=AB282,0,1))</f>
        <v>0</v>
      </c>
      <c r="BE360" cm="1">
        <f t="array" ref="BE360">IF(OR(AC400={"NS","NA"},AC282={"NS","NA"}),0,IF(AC400&gt;=AC282,0,1))</f>
        <v>0</v>
      </c>
      <c r="BF360" cm="1">
        <f t="array" ref="BF360">IF(OR(AD400={"NS","NA"},AD282={"NS","NA"}),0,IF(AD400&gt;=AD282,0,1))</f>
        <v>0</v>
      </c>
      <c r="BG360" s="485" cm="1">
        <f t="array" ref="BG360">IF(OR(G360={"NS","NA"},$C$282={"NS","NA"}),0,IF(G360&lt;=$C$282,0,1))</f>
        <v>0</v>
      </c>
      <c r="BH360" s="485" cm="1">
        <f t="array" ref="BH360">IF(OR(H360={"NS","NA"},$E$282={"NS","NA"}),0,IF(H360&lt;=$E$282,0,1))</f>
        <v>0</v>
      </c>
      <c r="BI360" s="485" cm="1">
        <f t="array" ref="BI360">IF(OR(I360={"NS","NA"},$G$282={"NS","NA"}),0,IF(I360&lt;=$G$282,0,1))</f>
        <v>0</v>
      </c>
      <c r="BJ360" s="485" cm="1">
        <f t="array" ref="BJ360">IF(OR(J360={"NS","NA"},$I$282={"NS","NA"}),0,IF(J360&lt;=$I$282,0,1))</f>
        <v>0</v>
      </c>
      <c r="BK360" s="485" cm="1">
        <f t="array" ref="BK360">IF(OR(K360={"NS","NA"},K$282={"NS","NA"}),0,IF(K360&lt;=K$282,0,1))</f>
        <v>0</v>
      </c>
      <c r="BL360" s="485" cm="1">
        <f t="array" ref="BL360">IF(OR(L360={"NS","NA"},L$282={"NS","NA"}),0,IF(L360&lt;=L$282,0,1))</f>
        <v>0</v>
      </c>
      <c r="BM360" s="485" cm="1">
        <f t="array" ref="BM360">IF(OR(M360={"NS","NA"},M$282={"NS","NA"}),0,IF(M360&lt;=M$282,0,1))</f>
        <v>0</v>
      </c>
      <c r="BN360" s="485" cm="1">
        <f t="array" ref="BN360">IF(OR(N360={"NS","NA"},N$282={"NS","NA"}),0,IF(N360&lt;=N$282,0,1))</f>
        <v>0</v>
      </c>
      <c r="BO360" s="485" cm="1">
        <f t="array" ref="BO360">IF(OR(O360={"NS","NA"},O$282={"NS","NA"}),0,IF(O360&lt;=O$282,0,1))</f>
        <v>0</v>
      </c>
      <c r="BP360" s="485" cm="1">
        <f t="array" ref="BP360">IF(OR(P360={"NS","NA"},P$282={"NS","NA"}),0,IF(P360&lt;=P$282,0,1))</f>
        <v>0</v>
      </c>
      <c r="BQ360" s="485" cm="1">
        <f t="array" ref="BQ360">IF(OR(Q360={"NS","NA"},Q$282={"NS","NA"}),0,IF(Q360&lt;=Q$282,0,1))</f>
        <v>0</v>
      </c>
      <c r="BR360" s="485" cm="1">
        <f t="array" ref="BR360">IF(OR(R360={"NS","NA"},R$282={"NS","NA"}),0,IF(R360&lt;=R$282,0,1))</f>
        <v>0</v>
      </c>
      <c r="BS360" s="485" cm="1">
        <f t="array" ref="BS360">IF(OR(S360={"NS","NA"},S$282={"NS","NA"}),0,IF(S360&lt;=S$282,0,1))</f>
        <v>0</v>
      </c>
      <c r="BT360" s="485" cm="1">
        <f t="array" ref="BT360">IF(OR(T360={"NS","NA"},T$282={"NS","NA"}),0,IF(T360&lt;=T$282,0,1))</f>
        <v>0</v>
      </c>
      <c r="BU360" s="485" cm="1">
        <f t="array" ref="BU360">IF(OR(U360={"NS","NA"},U$282={"NS","NA"}),0,IF(U360&lt;=U$282,0,1))</f>
        <v>0</v>
      </c>
      <c r="BV360" s="485" cm="1">
        <f t="array" ref="BV360">IF(OR(V360={"NS","NA"},V$282={"NS","NA"}),0,IF(V360&lt;=V$282,0,1))</f>
        <v>0</v>
      </c>
      <c r="BW360" s="485" cm="1">
        <f t="array" ref="BW360">IF(OR(W360={"NS","NA"},W$282={"NS","NA"}),0,IF(W360&lt;=W$282,0,1))</f>
        <v>0</v>
      </c>
      <c r="BX360" s="485" cm="1">
        <f t="array" ref="BX360">IF(OR(X360={"NS","NA"},X$282={"NS","NA"}),0,IF(X360&lt;=X$282,0,1))</f>
        <v>0</v>
      </c>
      <c r="BY360" s="485" cm="1">
        <f t="array" ref="BY360">IF(OR(Y360={"NS","NA"},Y$282={"NS","NA"}),0,IF(Y360&lt;=Y$282,0,1))</f>
        <v>0</v>
      </c>
      <c r="BZ360" s="485" cm="1">
        <f t="array" ref="BZ360">IF(OR(Z360={"NS","NA"},Z$282={"NS","NA"}),0,IF(Z360&lt;=Z$282,0,1))</f>
        <v>0</v>
      </c>
      <c r="CA360" s="485" cm="1">
        <f t="array" ref="CA360">IF(OR(AA360={"NS","NA"},AA$282={"NS","NA"}),0,IF(AA360&lt;=AA$282,0,1))</f>
        <v>0</v>
      </c>
      <c r="CB360" s="485" cm="1">
        <f t="array" ref="CB360">IF(OR(AB360={"NS","NA"},AB$282={"NS","NA"}),0,IF(AB360&lt;=AB$282,0,1))</f>
        <v>0</v>
      </c>
      <c r="CC360" s="485" cm="1">
        <f t="array" ref="CC360">IF(OR(AC360={"NS","NA"},AC$282={"NS","NA"}),0,IF(AC360&lt;=AC$282,0,1))</f>
        <v>0</v>
      </c>
      <c r="CD360" s="485" cm="1">
        <f t="array" ref="CD360">IF(OR(AD360={"NS","NA"},AD$282={"NS","NA"}),0,IF(AD360&lt;=AD$282,0,1))</f>
        <v>0</v>
      </c>
      <c r="CE360" s="311">
        <f>G360</f>
        <v>0</v>
      </c>
      <c r="CF360" s="312">
        <f>COUNTIF(K360,"NS") + COUNTIF(O360,"NS") + COUNTIF(S360,"NS") + COUNTIF(W360,"NS") + COUNTIF(AA360,"NS")</f>
        <v>0</v>
      </c>
      <c r="CG360" s="313">
        <f>SUM(K360,O360,S360,W360,AA360)</f>
        <v>0</v>
      </c>
      <c r="CH360" s="314">
        <f>IF(OR(AND(CE360=0, CF360&gt;0),AND(CE360="NS", CG360&gt;0), AND(CE360="NS", CF360=0, CG360=0)), 1, IF(OR(AND(CE360&gt;0, CF360&gt;1,CE360&gt;CG360), AND(CE360="NS", CF360=2), AND(CE360="NS", CG360=0, CF360&gt;0), CE360=CG360), 0, 1))</f>
        <v>0</v>
      </c>
      <c r="CI360" s="311">
        <f>H360</f>
        <v>0</v>
      </c>
      <c r="CJ360" s="312">
        <f>COUNTIF(L360,"NS") + COUNTIF(P360,"NS") + COUNTIF(T360,"NS") + COUNTIF(X360,"NS") + COUNTIF(AB360,"NS")</f>
        <v>0</v>
      </c>
      <c r="CK360" s="313">
        <f>SUM(L360,P360,T360,X360,AB360)</f>
        <v>0</v>
      </c>
      <c r="CL360" s="314">
        <f>IF(OR(AND(CI360=0, CJ360&gt;0),AND(CI360="NS", CK360&gt;0), AND(CI360="NS", CJ360=0, CK360=0)), 1, IF(OR(AND(CI360&gt;0, CJ360&gt;1,CI360&gt;CK360), AND(CI360="NS", CJ360=2), AND(CI360="NS", CK360=0, CJ360&gt;0), CI360=CK360), 0, 1))</f>
        <v>0</v>
      </c>
      <c r="CM360" s="311">
        <f>I360</f>
        <v>0</v>
      </c>
      <c r="CN360" s="312">
        <f>COUNTIF(M360,"NS") + COUNTIF(Q360,"NS") + COUNTIF(U360,"NS") + COUNTIF(Y360,"NS") + COUNTIF(AC360,"NS")</f>
        <v>0</v>
      </c>
      <c r="CO360" s="313">
        <f>SUM(M360,Q360,U360,Y360,AC360)</f>
        <v>0</v>
      </c>
      <c r="CP360" s="314">
        <f>IF(OR(AND(CM360=0, CN360&gt;0),AND(CM360="NS", CO360&gt;0), AND(CM360="NS", CN360=0, CO360=0)), 1, IF(OR(AND(CM360&gt;0, CN360&gt;1,CM360&gt;CO360), AND(CM360="NS", CN360=2), AND(CM360="NS", CO360=0, CN360&gt;0), CM360=CO360), 0, 1))</f>
        <v>0</v>
      </c>
      <c r="CQ360" s="311">
        <f>J360</f>
        <v>0</v>
      </c>
      <c r="CR360" s="312">
        <f>COUNTIF(N360,"NS") + COUNTIF(R360,"NS") + COUNTIF(V360,"NS") + COUNTIF(Z360,"NS") + COUNTIF(AD360,"NS")</f>
        <v>0</v>
      </c>
      <c r="CS360" s="313">
        <f>SUM(N360,R360,V360,Z360,AD360)</f>
        <v>0</v>
      </c>
      <c r="CT360" s="314">
        <f>IF(OR(AND(CQ360=0, CR360&gt;0),AND(CQ360="NS", CS360&gt;0), AND(CQ360="NS", CR360=0, CS360=0)), 1, IF(OR(AND(CQ360&gt;0, CR360&gt;1,CQ360&gt;CS360), AND(CQ360="NS", CR360=2), AND(CQ360="NS", CS360=0, CR360&gt;0), CQ360=CS360), 0, 1))</f>
        <v>0</v>
      </c>
      <c r="CU360" s="247">
        <f>IF(SUM(CH360,CL360,CP360,CT360,DD360,DH360,DL360,DP360,DT360,DX360)=0,0,1)</f>
        <v>0</v>
      </c>
      <c r="CV360" s="310" t="str">
        <f>IF(CU360=0,"",
IF(SUM($CU$360:CU360)=1,CW360,
IF($CU$400&gt;SUM($CU$360:CU360),_xlfn.CONCAT(", ",CW360),
IF($CU$400=SUM($CU$360:CU360),_xlfn.CONCAT(" y ",CW360)))))</f>
        <v/>
      </c>
      <c r="CW360" s="668">
        <v>1.1000000000000001</v>
      </c>
      <c r="CX360" s="668"/>
      <c r="CY360" s="668"/>
      <c r="CZ360" s="315"/>
      <c r="DA360" s="315">
        <f>G360</f>
        <v>0</v>
      </c>
      <c r="DB360" s="315">
        <f>COUNTIF(H360:J360,"NS")</f>
        <v>0</v>
      </c>
      <c r="DC360" s="315">
        <f>SUM(H360:J360)</f>
        <v>0</v>
      </c>
      <c r="DD360" s="315">
        <f>IF(OR(AND(DA360=0, DB360&gt;0),AND(DA360="NS", DC360&gt;0), AND(DA360="NS", DB360=0, DC360=0)), 1, IF(OR(AND(DA360&gt;0, DB360&gt;1,DA360&gt;DC360), AND(DA360="NS", DB360=2), AND(DA360="NS", DC360=0, DB360&gt;0), DA360=DC360), 0, 1))</f>
        <v>0</v>
      </c>
      <c r="DE360" s="315">
        <f>K360</f>
        <v>0</v>
      </c>
      <c r="DF360" s="315">
        <f>COUNTIF(L360:N360,"NS")</f>
        <v>0</v>
      </c>
      <c r="DG360" s="315">
        <f>SUM(L360:N360)</f>
        <v>0</v>
      </c>
      <c r="DH360" s="315">
        <f t="shared" ref="DH360:DH399" si="22">IF(OR(AND(DE360=0, DF360&gt;0),AND(DE360="NS", DG360&gt;0), AND(DE360="NS", DF360=0, DG360=0)), 1, IF(OR(AND(DE360&gt;0, DF360&gt;1,DE360&gt;DG360), AND(DE360="NS", DF360=2), AND(DE360="NS", DG360=0, DF360&gt;0), DE360=DG360), 0, 1))</f>
        <v>0</v>
      </c>
      <c r="DI360" s="315">
        <f>O360</f>
        <v>0</v>
      </c>
      <c r="DJ360" s="315">
        <f>COUNTIF(P360:R360,"NS")</f>
        <v>0</v>
      </c>
      <c r="DK360" s="315">
        <f>SUM(P360:R360)</f>
        <v>0</v>
      </c>
      <c r="DL360" s="315">
        <f t="shared" ref="DL360:DL399" si="23">IF(OR(AND(DI360=0, DJ360&gt;0),AND(DI360="NS", DK360&gt;0), AND(DI360="NS", DJ360=0, DK360=0)), 1, IF(OR(AND(DI360&gt;0, DJ360&gt;1,DI360&gt;DK360), AND(DI360="NS", DJ360=2), AND(DI360="NS", DK360=0, DJ360&gt;0), DI360=DK360), 0, 1))</f>
        <v>0</v>
      </c>
      <c r="DM360" s="315">
        <f>S360</f>
        <v>0</v>
      </c>
      <c r="DN360" s="315">
        <f>COUNTIF(T360:V360,"NS")</f>
        <v>0</v>
      </c>
      <c r="DO360" s="315">
        <f>SUM(T360:V360)</f>
        <v>0</v>
      </c>
      <c r="DP360" s="315">
        <f t="shared" ref="DP360:DP399" si="24">IF(OR(AND(DM360=0, DN360&gt;0),AND(DM360="NS", DO360&gt;0), AND(DM360="NS", DN360=0, DO360=0)), 1, IF(OR(AND(DM360&gt;0, DN360&gt;1,DM360&gt;DO360), AND(DM360="NS", DN360=2), AND(DM360="NS", DO360=0, DN360&gt;0), DM360=DO360), 0, 1))</f>
        <v>0</v>
      </c>
      <c r="DQ360" s="315">
        <f>W360</f>
        <v>0</v>
      </c>
      <c r="DR360" s="315">
        <f>COUNTIF(X360:Z360,"NS")</f>
        <v>0</v>
      </c>
      <c r="DS360" s="315">
        <f>SUM(X360:Z360)</f>
        <v>0</v>
      </c>
      <c r="DT360" s="315">
        <f>IF(OR(AND(DQ360=0, DR360&gt;0),AND(DQ360="NS", DS360&gt;0), AND(DQ360="NS", DR360=0, DS360=0)), 1, IF(OR(AND(DQ360&gt;0, DR360&gt;1,DQ360&gt;DS360), AND(DQ360="NS", DR360=2), AND(DQ360="NS", DS360=0, DR360&gt;0), DQ360=DS360), 0, 1))</f>
        <v>0</v>
      </c>
      <c r="DU360" s="315">
        <f>AA360</f>
        <v>0</v>
      </c>
      <c r="DV360" s="315">
        <f>COUNTIF(AB360:AD360,"NS")</f>
        <v>0</v>
      </c>
      <c r="DW360" s="315">
        <f>SUM(AB360:AD360)</f>
        <v>0</v>
      </c>
      <c r="DX360" s="315">
        <f t="shared" ref="DX360:DX398" si="25">IF(OR(AND(DU360=0, DV360&gt;0),AND(DU360="NS", DW360&gt;0), AND(DU360="NS", DV360=0, DW360=0)), 1, IF(OR(AND(DU360&gt;0, DV360&gt;1,DU360&gt;DW360), AND(DU360="NS", DV360=2), AND(DU360="NS", DW360=0, DV360&gt;0), DU360=DW360), 0, 1))</f>
        <v>0</v>
      </c>
    </row>
    <row r="361" spans="1:128" s="478" customFormat="1" ht="15" customHeight="1">
      <c r="A361" s="5"/>
      <c r="B361" s="8"/>
      <c r="C361" s="984"/>
      <c r="D361" s="983" t="s">
        <v>6634</v>
      </c>
      <c r="E361" s="669"/>
      <c r="F361" s="670"/>
      <c r="G361" s="112"/>
      <c r="H361" s="112"/>
      <c r="I361" s="112"/>
      <c r="J361" s="112"/>
      <c r="K361" s="112"/>
      <c r="L361" s="112"/>
      <c r="M361" s="112"/>
      <c r="N361" s="112"/>
      <c r="O361" s="112"/>
      <c r="P361" s="112"/>
      <c r="Q361" s="112"/>
      <c r="R361" s="112"/>
      <c r="S361" s="112"/>
      <c r="T361" s="112"/>
      <c r="U361" s="112"/>
      <c r="V361" s="112"/>
      <c r="W361" s="112"/>
      <c r="X361" s="112"/>
      <c r="Y361" s="112"/>
      <c r="Z361" s="112"/>
      <c r="AA361" s="112"/>
      <c r="AB361" s="112"/>
      <c r="AC361" s="112"/>
      <c r="AD361" s="112"/>
      <c r="AE361" s="4"/>
      <c r="AG361">
        <f t="shared" ref="AG361:AG398" si="26">IF(AND($C$31=1,Y74&gt;0,Y74&lt;&gt;"NS",Y74&lt;&gt;"NA",$C$282&gt;0,$C$282&lt;&gt;"NS",$C$282&lt;&gt;"NA"),IF(COUNTA(G361:AD361)=24,0,1),0)</f>
        <v>0</v>
      </c>
      <c r="AH361">
        <f t="shared" ref="AH361:AH398" si="27">IF(OR($C$31&lt;&gt;1,$Y74=0,$Y74="NS",$Y74="NA",$C$282=0,$C$282="NS",$C$282="NA"),IF(COUNTA(G361:AD361)=0,0,1),0)</f>
        <v>0</v>
      </c>
      <c r="BF361" s="480">
        <f>SUM(AI360:BF360)</f>
        <v>0</v>
      </c>
      <c r="BG361" s="485" cm="1">
        <f t="array" ref="BG361">IF(OR(G361={"NS","NA"},$C$282={"NS","NA"}),0,IF(G361&lt;=$C$282,0,1))</f>
        <v>0</v>
      </c>
      <c r="BH361" s="485" cm="1">
        <f t="array" ref="BH361">IF(OR(H361={"NS","NA"},$E$282={"NS","NA"}),0,IF(H361&lt;=$E$282,0,1))</f>
        <v>0</v>
      </c>
      <c r="BI361" s="485" cm="1">
        <f t="array" ref="BI361">IF(OR(I361={"NS","NA"},$G$282={"NS","NA"}),0,IF(I361&lt;=$G$282,0,1))</f>
        <v>0</v>
      </c>
      <c r="BJ361" s="485" cm="1">
        <f t="array" ref="BJ361">IF(OR(J361={"NS","NA"},$I$282={"NS","NA"}),0,IF(J361&lt;=$I$282,0,1))</f>
        <v>0</v>
      </c>
      <c r="BK361" s="485" cm="1">
        <f t="array" ref="BK361">IF(OR(K361={"NS","NA"},K$282={"NS","NA"}),0,IF(K361&lt;=K$282,0,1))</f>
        <v>0</v>
      </c>
      <c r="BL361" s="485" cm="1">
        <f t="array" ref="BL361">IF(OR(L361={"NS","NA"},L$282={"NS","NA"}),0,IF(L361&lt;=L$282,0,1))</f>
        <v>0</v>
      </c>
      <c r="BM361" s="485" cm="1">
        <f t="array" ref="BM361">IF(OR(M361={"NS","NA"},M$282={"NS","NA"}),0,IF(M361&lt;=M$282,0,1))</f>
        <v>0</v>
      </c>
      <c r="BN361" s="485" cm="1">
        <f t="array" ref="BN361">IF(OR(N361={"NS","NA"},N$282={"NS","NA"}),0,IF(N361&lt;=N$282,0,1))</f>
        <v>0</v>
      </c>
      <c r="BO361" s="485" cm="1">
        <f t="array" ref="BO361">IF(OR(O361={"NS","NA"},O$282={"NS","NA"}),0,IF(O361&lt;=O$282,0,1))</f>
        <v>0</v>
      </c>
      <c r="BP361" s="485" cm="1">
        <f t="array" ref="BP361">IF(OR(P361={"NS","NA"},P$282={"NS","NA"}),0,IF(P361&lt;=P$282,0,1))</f>
        <v>0</v>
      </c>
      <c r="BQ361" s="485" cm="1">
        <f t="array" ref="BQ361">IF(OR(Q361={"NS","NA"},Q$282={"NS","NA"}),0,IF(Q361&lt;=Q$282,0,1))</f>
        <v>0</v>
      </c>
      <c r="BR361" s="485" cm="1">
        <f t="array" ref="BR361">IF(OR(R361={"NS","NA"},R$282={"NS","NA"}),0,IF(R361&lt;=R$282,0,1))</f>
        <v>0</v>
      </c>
      <c r="BS361" s="485" cm="1">
        <f t="array" ref="BS361">IF(OR(S361={"NS","NA"},S$282={"NS","NA"}),0,IF(S361&lt;=S$282,0,1))</f>
        <v>0</v>
      </c>
      <c r="BT361" s="485" cm="1">
        <f t="array" ref="BT361">IF(OR(T361={"NS","NA"},T$282={"NS","NA"}),0,IF(T361&lt;=T$282,0,1))</f>
        <v>0</v>
      </c>
      <c r="BU361" s="485" cm="1">
        <f t="array" ref="BU361">IF(OR(U361={"NS","NA"},U$282={"NS","NA"}),0,IF(U361&lt;=U$282,0,1))</f>
        <v>0</v>
      </c>
      <c r="BV361" s="485" cm="1">
        <f t="array" ref="BV361">IF(OR(V361={"NS","NA"},V$282={"NS","NA"}),0,IF(V361&lt;=V$282,0,1))</f>
        <v>0</v>
      </c>
      <c r="BW361" s="485" cm="1">
        <f t="array" ref="BW361">IF(OR(W361={"NS","NA"},W$282={"NS","NA"}),0,IF(W361&lt;=W$282,0,1))</f>
        <v>0</v>
      </c>
      <c r="BX361" s="485" cm="1">
        <f t="array" ref="BX361">IF(OR(X361={"NS","NA"},X$282={"NS","NA"}),0,IF(X361&lt;=X$282,0,1))</f>
        <v>0</v>
      </c>
      <c r="BY361" s="485" cm="1">
        <f t="array" ref="BY361">IF(OR(Y361={"NS","NA"},Y$282={"NS","NA"}),0,IF(Y361&lt;=Y$282,0,1))</f>
        <v>0</v>
      </c>
      <c r="BZ361" s="485" cm="1">
        <f t="array" ref="BZ361">IF(OR(Z361={"NS","NA"},Z$282={"NS","NA"}),0,IF(Z361&lt;=Z$282,0,1))</f>
        <v>0</v>
      </c>
      <c r="CA361" s="485" cm="1">
        <f t="array" ref="CA361">IF(OR(AA361={"NS","NA"},AA$282={"NS","NA"}),0,IF(AA361&lt;=AA$282,0,1))</f>
        <v>0</v>
      </c>
      <c r="CB361" s="485" cm="1">
        <f t="array" ref="CB361">IF(OR(AB361={"NS","NA"},AB$282={"NS","NA"}),0,IF(AB361&lt;=AB$282,0,1))</f>
        <v>0</v>
      </c>
      <c r="CC361" s="485" cm="1">
        <f t="array" ref="CC361">IF(OR(AC361={"NS","NA"},AC$282={"NS","NA"}),0,IF(AC361&lt;=AC$282,0,1))</f>
        <v>0</v>
      </c>
      <c r="CD361" s="485" cm="1">
        <f t="array" ref="CD361">IF(OR(AD361={"NS","NA"},AD$282={"NS","NA"}),0,IF(AD361&lt;=AD$282,0,1))</f>
        <v>0</v>
      </c>
      <c r="CE361" s="311">
        <f t="shared" ref="CE361:CE399" si="28">G361</f>
        <v>0</v>
      </c>
      <c r="CF361" s="312">
        <f t="shared" ref="CF361:CF399" si="29">COUNTIF(K361,"NS") + COUNTIF(O361,"NS") + COUNTIF(S361,"NS") + COUNTIF(W361,"NS") + COUNTIF(AA361,"NS")</f>
        <v>0</v>
      </c>
      <c r="CG361" s="313">
        <f t="shared" ref="CG361:CG399" si="30">SUM(K361,O361,S361,W361,AA361)</f>
        <v>0</v>
      </c>
      <c r="CH361" s="314">
        <f t="shared" ref="CH361:CH399" si="31">IF(OR(AND(CE361=0, CF361&gt;0),AND(CE361="NS", CG361&gt;0), AND(CE361="NS", CF361=0, CG361=0)), 1, IF(OR(AND(CE361&gt;0, CF361&gt;1,CE361&gt;CG361), AND(CE361="NS", CF361=2), AND(CE361="NS", CG361=0, CF361&gt;0), CE361=CG361), 0, 1))</f>
        <v>0</v>
      </c>
      <c r="CI361" s="311">
        <f t="shared" ref="CI361:CI399" si="32">H361</f>
        <v>0</v>
      </c>
      <c r="CJ361" s="312">
        <f t="shared" ref="CJ361:CJ399" si="33">COUNTIF(L361,"NS") + COUNTIF(P361,"NS") + COUNTIF(T361,"NS") + COUNTIF(X361,"NS") + COUNTIF(AB361,"NS")</f>
        <v>0</v>
      </c>
      <c r="CK361" s="313">
        <f t="shared" ref="CK361:CK399" si="34">SUM(L361,P361,T361,X361,AB361)</f>
        <v>0</v>
      </c>
      <c r="CL361" s="314">
        <f t="shared" ref="CL361:CL399" si="35">IF(OR(AND(CI361=0, CJ361&gt;0),AND(CI361="NS", CK361&gt;0), AND(CI361="NS", CJ361=0, CK361=0)), 1, IF(OR(AND(CI361&gt;0, CJ361&gt;1,CI361&gt;CK361), AND(CI361="NS", CJ361=2), AND(CI361="NS", CK361=0, CJ361&gt;0), CI361=CK361), 0, 1))</f>
        <v>0</v>
      </c>
      <c r="CM361" s="311">
        <f t="shared" ref="CM361:CM399" si="36">I361</f>
        <v>0</v>
      </c>
      <c r="CN361" s="312">
        <f t="shared" ref="CN361:CN399" si="37">COUNTIF(M361,"NS") + COUNTIF(Q361,"NS") + COUNTIF(U361,"NS") + COUNTIF(Y361,"NS") + COUNTIF(AC361,"NS")</f>
        <v>0</v>
      </c>
      <c r="CO361" s="313">
        <f t="shared" ref="CO361:CO399" si="38">SUM(M361,Q361,U361,Y361,AC361)</f>
        <v>0</v>
      </c>
      <c r="CP361" s="314">
        <f t="shared" ref="CP361:CP398" si="39">IF(OR(AND(CM361=0, CN361&gt;0),AND(CM361="NS", CO361&gt;0), AND(CM361="NS", CN361=0, CO361=0)), 1, IF(OR(AND(CM361&gt;0, CN361&gt;1,CM361&gt;CO361), AND(CM361="NS", CN361=2), AND(CM361="NS", CO361=0, CN361&gt;0), CM361=CO361), 0, 1))</f>
        <v>0</v>
      </c>
      <c r="CQ361" s="311">
        <f t="shared" ref="CQ361:CQ398" si="40">J361</f>
        <v>0</v>
      </c>
      <c r="CR361" s="312">
        <f t="shared" ref="CR361:CR398" si="41">COUNTIF(N361,"NS") + COUNTIF(R361,"NS") + COUNTIF(V361,"NS") + COUNTIF(Z361,"NS") + COUNTIF(AD361,"NS")</f>
        <v>0</v>
      </c>
      <c r="CS361" s="313">
        <f t="shared" ref="CS361:CS398" si="42">SUM(N361,R361,V361,Z361,AD361)</f>
        <v>0</v>
      </c>
      <c r="CT361" s="314">
        <f t="shared" ref="CT361:CT398" si="43">IF(OR(AND(CQ361=0, CR361&gt;0),AND(CQ361="NS", CS361&gt;0), AND(CQ361="NS", CR361=0, CS361=0)), 1, IF(OR(AND(CQ361&gt;0, CR361&gt;1,CQ361&gt;CS361), AND(CQ361="NS", CR361=2), AND(CQ361="NS", CS361=0, CR361&gt;0), CQ361=CS361), 0, 1))</f>
        <v>0</v>
      </c>
      <c r="CU361" s="247">
        <f t="shared" ref="CU361:CU398" si="44">IF(SUM(CH361,CL361,CP361,CT361,DD361,DH361,DL361,DP361,DT361,DX361)=0,0,1)</f>
        <v>0</v>
      </c>
      <c r="CV361" s="310" t="str">
        <f>IF(CU361=0,"",
IF(SUM($CU$360:CU361)=1,CW361,
IF($CU$400&gt;SUM($CU$360:CU361),_xlfn.CONCAT(", ",CW361),
IF($CU$400=SUM($CU$360:CU361),_xlfn.CONCAT(" y ",CW361)))))</f>
        <v/>
      </c>
      <c r="CW361" s="668" t="s">
        <v>6634</v>
      </c>
      <c r="CX361" s="668"/>
      <c r="CY361" s="668"/>
      <c r="CZ361" s="315"/>
      <c r="DA361" s="315">
        <f t="shared" ref="DA361:DA399" si="45">G361</f>
        <v>0</v>
      </c>
      <c r="DB361" s="315">
        <f t="shared" ref="DB361:DB399" si="46">COUNTIF(H361:J361,"NS")</f>
        <v>0</v>
      </c>
      <c r="DC361" s="315">
        <f t="shared" ref="DC361:DC399" si="47">SUM(H361:J361)</f>
        <v>0</v>
      </c>
      <c r="DD361" s="315">
        <f t="shared" ref="DD361:DD399" si="48">IF(OR(AND(DA361=0, DB361&gt;0),AND(DA361="NS", DC361&gt;0), AND(DA361="NS", DB361=0, DC361=0)), 1, IF(OR(AND(DA361&gt;0, DB361&gt;1,DA361&gt;DC361), AND(DA361="NS", DB361=2), AND(DA361="NS", DC361=0, DB361&gt;0), DA361=DC361), 0, 1))</f>
        <v>0</v>
      </c>
      <c r="DE361" s="315">
        <f t="shared" ref="DE361:DE399" si="49">K361</f>
        <v>0</v>
      </c>
      <c r="DF361" s="315">
        <f t="shared" ref="DF361:DF399" si="50">COUNTIF(L361:N361,"NS")</f>
        <v>0</v>
      </c>
      <c r="DG361" s="315">
        <f t="shared" ref="DG361:DG399" si="51">SUM(L361:N361)</f>
        <v>0</v>
      </c>
      <c r="DH361" s="315">
        <f t="shared" si="22"/>
        <v>0</v>
      </c>
      <c r="DI361" s="315">
        <f t="shared" ref="DI361:DI399" si="52">O361</f>
        <v>0</v>
      </c>
      <c r="DJ361" s="315">
        <f t="shared" ref="DJ361:DJ399" si="53">COUNTIF(P361:R361,"NS")</f>
        <v>0</v>
      </c>
      <c r="DK361" s="315">
        <f t="shared" ref="DK361:DK399" si="54">SUM(P361:R361)</f>
        <v>0</v>
      </c>
      <c r="DL361" s="315">
        <f t="shared" si="23"/>
        <v>0</v>
      </c>
      <c r="DM361" s="315">
        <f t="shared" ref="DM361:DM399" si="55">S361</f>
        <v>0</v>
      </c>
      <c r="DN361" s="315">
        <f t="shared" ref="DN361:DN399" si="56">COUNTIF(T361:V361,"NS")</f>
        <v>0</v>
      </c>
      <c r="DO361" s="315">
        <f t="shared" ref="DO361:DO399" si="57">SUM(T361:V361)</f>
        <v>0</v>
      </c>
      <c r="DP361" s="315">
        <f t="shared" si="24"/>
        <v>0</v>
      </c>
      <c r="DQ361" s="315">
        <f t="shared" ref="DQ361:DQ399" si="58">W361</f>
        <v>0</v>
      </c>
      <c r="DR361" s="315">
        <f t="shared" ref="DR361:DR399" si="59">COUNTIF(X361:Z361,"NS")</f>
        <v>0</v>
      </c>
      <c r="DS361" s="315">
        <f t="shared" ref="DS361:DS399" si="60">SUM(X361:Z361)</f>
        <v>0</v>
      </c>
      <c r="DT361" s="315">
        <f t="shared" ref="DT361:DT399" si="61">IF(OR(AND(DQ361=0, DR361&gt;0),AND(DQ361="NS", DS361&gt;0), AND(DQ361="NS", DR361=0, DS361=0)), 1, IF(OR(AND(DQ361&gt;0, DR361&gt;1,DQ361&gt;DS361), AND(DQ361="NS", DR361=2), AND(DQ361="NS", DS361=0, DR361&gt;0), DQ361=DS361), 0, 1))</f>
        <v>0</v>
      </c>
      <c r="DU361" s="315">
        <f t="shared" ref="DU361:DU398" si="62">AA361</f>
        <v>0</v>
      </c>
      <c r="DV361" s="315">
        <f t="shared" ref="DV361:DV398" si="63">COUNTIF(AB361:AD361,"NS")</f>
        <v>0</v>
      </c>
      <c r="DW361" s="315">
        <f t="shared" ref="DW361:DW398" si="64">SUM(AB361:AD361)</f>
        <v>0</v>
      </c>
      <c r="DX361" s="315">
        <f t="shared" si="25"/>
        <v>0</v>
      </c>
    </row>
    <row r="362" spans="1:128" s="478" customFormat="1" ht="15" customHeight="1">
      <c r="A362" s="5"/>
      <c r="B362" s="8"/>
      <c r="C362" s="984"/>
      <c r="D362" s="983" t="s">
        <v>6636</v>
      </c>
      <c r="E362" s="669"/>
      <c r="F362" s="670"/>
      <c r="G362" s="112"/>
      <c r="H362" s="112"/>
      <c r="I362" s="112"/>
      <c r="J362" s="112"/>
      <c r="K362" s="112"/>
      <c r="L362" s="112"/>
      <c r="M362" s="112"/>
      <c r="N362" s="112"/>
      <c r="O362" s="112"/>
      <c r="P362" s="112"/>
      <c r="Q362" s="112"/>
      <c r="R362" s="112"/>
      <c r="S362" s="112"/>
      <c r="T362" s="112"/>
      <c r="U362" s="112"/>
      <c r="V362" s="112"/>
      <c r="W362" s="112"/>
      <c r="X362" s="112"/>
      <c r="Y362" s="112"/>
      <c r="Z362" s="112"/>
      <c r="AA362" s="112"/>
      <c r="AB362" s="112"/>
      <c r="AC362" s="112"/>
      <c r="AD362" s="112"/>
      <c r="AE362" s="4"/>
      <c r="AG362">
        <f t="shared" si="26"/>
        <v>0</v>
      </c>
      <c r="AH362">
        <f t="shared" si="27"/>
        <v>0</v>
      </c>
      <c r="BG362" s="485" cm="1">
        <f t="array" ref="BG362">IF(OR(G362={"NS","NA"},$C$282={"NS","NA"}),0,IF(G362&lt;=$C$282,0,1))</f>
        <v>0</v>
      </c>
      <c r="BH362" s="485" cm="1">
        <f t="array" ref="BH362">IF(OR(H362={"NS","NA"},$E$282={"NS","NA"}),0,IF(H362&lt;=$E$282,0,1))</f>
        <v>0</v>
      </c>
      <c r="BI362" s="485" cm="1">
        <f t="array" ref="BI362">IF(OR(I362={"NS","NA"},$G$282={"NS","NA"}),0,IF(I362&lt;=$G$282,0,1))</f>
        <v>0</v>
      </c>
      <c r="BJ362" s="485" cm="1">
        <f t="array" ref="BJ362">IF(OR(J362={"NS","NA"},$I$282={"NS","NA"}),0,IF(J362&lt;=$I$282,0,1))</f>
        <v>0</v>
      </c>
      <c r="BK362" s="485" cm="1">
        <f t="array" ref="BK362">IF(OR(K362={"NS","NA"},K$282={"NS","NA"}),0,IF(K362&lt;=K$282,0,1))</f>
        <v>0</v>
      </c>
      <c r="BL362" s="485" cm="1">
        <f t="array" ref="BL362">IF(OR(L362={"NS","NA"},L$282={"NS","NA"}),0,IF(L362&lt;=L$282,0,1))</f>
        <v>0</v>
      </c>
      <c r="BM362" s="485" cm="1">
        <f t="array" ref="BM362">IF(OR(M362={"NS","NA"},M$282={"NS","NA"}),0,IF(M362&lt;=M$282,0,1))</f>
        <v>0</v>
      </c>
      <c r="BN362" s="485" cm="1">
        <f t="array" ref="BN362">IF(OR(N362={"NS","NA"},N$282={"NS","NA"}),0,IF(N362&lt;=N$282,0,1))</f>
        <v>0</v>
      </c>
      <c r="BO362" s="485" cm="1">
        <f t="array" ref="BO362">IF(OR(O362={"NS","NA"},O$282={"NS","NA"}),0,IF(O362&lt;=O$282,0,1))</f>
        <v>0</v>
      </c>
      <c r="BP362" s="485" cm="1">
        <f t="array" ref="BP362">IF(OR(P362={"NS","NA"},P$282={"NS","NA"}),0,IF(P362&lt;=P$282,0,1))</f>
        <v>0</v>
      </c>
      <c r="BQ362" s="485" cm="1">
        <f t="array" ref="BQ362">IF(OR(Q362={"NS","NA"},Q$282={"NS","NA"}),0,IF(Q362&lt;=Q$282,0,1))</f>
        <v>0</v>
      </c>
      <c r="BR362" s="485" cm="1">
        <f t="array" ref="BR362">IF(OR(R362={"NS","NA"},R$282={"NS","NA"}),0,IF(R362&lt;=R$282,0,1))</f>
        <v>0</v>
      </c>
      <c r="BS362" s="485" cm="1">
        <f t="array" ref="BS362">IF(OR(S362={"NS","NA"},S$282={"NS","NA"}),0,IF(S362&lt;=S$282,0,1))</f>
        <v>0</v>
      </c>
      <c r="BT362" s="485" cm="1">
        <f t="array" ref="BT362">IF(OR(T362={"NS","NA"},T$282={"NS","NA"}),0,IF(T362&lt;=T$282,0,1))</f>
        <v>0</v>
      </c>
      <c r="BU362" s="485" cm="1">
        <f t="array" ref="BU362">IF(OR(U362={"NS","NA"},U$282={"NS","NA"}),0,IF(U362&lt;=U$282,0,1))</f>
        <v>0</v>
      </c>
      <c r="BV362" s="485" cm="1">
        <f t="array" ref="BV362">IF(OR(V362={"NS","NA"},V$282={"NS","NA"}),0,IF(V362&lt;=V$282,0,1))</f>
        <v>0</v>
      </c>
      <c r="BW362" s="485" cm="1">
        <f t="array" ref="BW362">IF(OR(W362={"NS","NA"},W$282={"NS","NA"}),0,IF(W362&lt;=W$282,0,1))</f>
        <v>0</v>
      </c>
      <c r="BX362" s="485" cm="1">
        <f t="array" ref="BX362">IF(OR(X362={"NS","NA"},X$282={"NS","NA"}),0,IF(X362&lt;=X$282,0,1))</f>
        <v>0</v>
      </c>
      <c r="BY362" s="485" cm="1">
        <f t="array" ref="BY362">IF(OR(Y362={"NS","NA"},Y$282={"NS","NA"}),0,IF(Y362&lt;=Y$282,0,1))</f>
        <v>0</v>
      </c>
      <c r="BZ362" s="485" cm="1">
        <f t="array" ref="BZ362">IF(OR(Z362={"NS","NA"},Z$282={"NS","NA"}),0,IF(Z362&lt;=Z$282,0,1))</f>
        <v>0</v>
      </c>
      <c r="CA362" s="485" cm="1">
        <f t="array" ref="CA362">IF(OR(AA362={"NS","NA"},AA$282={"NS","NA"}),0,IF(AA362&lt;=AA$282,0,1))</f>
        <v>0</v>
      </c>
      <c r="CB362" s="485" cm="1">
        <f t="array" ref="CB362">IF(OR(AB362={"NS","NA"},AB$282={"NS","NA"}),0,IF(AB362&lt;=AB$282,0,1))</f>
        <v>0</v>
      </c>
      <c r="CC362" s="485" cm="1">
        <f t="array" ref="CC362">IF(OR(AC362={"NS","NA"},AC$282={"NS","NA"}),0,IF(AC362&lt;=AC$282,0,1))</f>
        <v>0</v>
      </c>
      <c r="CD362" s="485" cm="1">
        <f t="array" ref="CD362">IF(OR(AD362={"NS","NA"},AD$282={"NS","NA"}),0,IF(AD362&lt;=AD$282,0,1))</f>
        <v>0</v>
      </c>
      <c r="CE362" s="311">
        <f t="shared" si="28"/>
        <v>0</v>
      </c>
      <c r="CF362" s="312">
        <f t="shared" si="29"/>
        <v>0</v>
      </c>
      <c r="CG362" s="313">
        <f t="shared" si="30"/>
        <v>0</v>
      </c>
      <c r="CH362" s="314">
        <f t="shared" si="31"/>
        <v>0</v>
      </c>
      <c r="CI362" s="311">
        <f t="shared" si="32"/>
        <v>0</v>
      </c>
      <c r="CJ362" s="312">
        <f t="shared" si="33"/>
        <v>0</v>
      </c>
      <c r="CK362" s="313">
        <f t="shared" si="34"/>
        <v>0</v>
      </c>
      <c r="CL362" s="314">
        <f t="shared" si="35"/>
        <v>0</v>
      </c>
      <c r="CM362" s="311">
        <f t="shared" si="36"/>
        <v>0</v>
      </c>
      <c r="CN362" s="312">
        <f t="shared" si="37"/>
        <v>0</v>
      </c>
      <c r="CO362" s="313">
        <f t="shared" si="38"/>
        <v>0</v>
      </c>
      <c r="CP362" s="314">
        <f t="shared" si="39"/>
        <v>0</v>
      </c>
      <c r="CQ362" s="311">
        <f t="shared" si="40"/>
        <v>0</v>
      </c>
      <c r="CR362" s="312">
        <f t="shared" si="41"/>
        <v>0</v>
      </c>
      <c r="CS362" s="313">
        <f t="shared" si="42"/>
        <v>0</v>
      </c>
      <c r="CT362" s="314">
        <f t="shared" si="43"/>
        <v>0</v>
      </c>
      <c r="CU362" s="247">
        <f t="shared" si="44"/>
        <v>0</v>
      </c>
      <c r="CV362" s="310" t="str">
        <f>IF(CU362=0,"",
IF(SUM($CU$360:CU362)=1,CW362,
IF($CU$400&gt;SUM($CU$360:CU362),_xlfn.CONCAT(", ",CW362),
IF($CU$400=SUM($CU$360:CU362),_xlfn.CONCAT(" y ",CW362)))))</f>
        <v/>
      </c>
      <c r="CW362" s="668" t="s">
        <v>6636</v>
      </c>
      <c r="CX362" s="668"/>
      <c r="CY362" s="668"/>
      <c r="DA362" s="315">
        <f t="shared" si="45"/>
        <v>0</v>
      </c>
      <c r="DB362" s="315">
        <f t="shared" si="46"/>
        <v>0</v>
      </c>
      <c r="DC362" s="315">
        <f t="shared" si="47"/>
        <v>0</v>
      </c>
      <c r="DD362" s="315">
        <f t="shared" si="48"/>
        <v>0</v>
      </c>
      <c r="DE362" s="315">
        <f t="shared" si="49"/>
        <v>0</v>
      </c>
      <c r="DF362" s="315">
        <f t="shared" si="50"/>
        <v>0</v>
      </c>
      <c r="DG362" s="315">
        <f t="shared" si="51"/>
        <v>0</v>
      </c>
      <c r="DH362" s="315">
        <f t="shared" si="22"/>
        <v>0</v>
      </c>
      <c r="DI362" s="315">
        <f t="shared" si="52"/>
        <v>0</v>
      </c>
      <c r="DJ362" s="315">
        <f t="shared" si="53"/>
        <v>0</v>
      </c>
      <c r="DK362" s="315">
        <f t="shared" si="54"/>
        <v>0</v>
      </c>
      <c r="DL362" s="315">
        <f t="shared" si="23"/>
        <v>0</v>
      </c>
      <c r="DM362" s="315">
        <f t="shared" si="55"/>
        <v>0</v>
      </c>
      <c r="DN362" s="315">
        <f t="shared" si="56"/>
        <v>0</v>
      </c>
      <c r="DO362" s="315">
        <f t="shared" si="57"/>
        <v>0</v>
      </c>
      <c r="DP362" s="315">
        <f t="shared" si="24"/>
        <v>0</v>
      </c>
      <c r="DQ362" s="315">
        <f t="shared" si="58"/>
        <v>0</v>
      </c>
      <c r="DR362" s="315">
        <f t="shared" si="59"/>
        <v>0</v>
      </c>
      <c r="DS362" s="315">
        <f t="shared" si="60"/>
        <v>0</v>
      </c>
      <c r="DT362" s="315">
        <f t="shared" si="61"/>
        <v>0</v>
      </c>
      <c r="DU362" s="315">
        <f t="shared" si="62"/>
        <v>0</v>
      </c>
      <c r="DV362" s="315">
        <f t="shared" si="63"/>
        <v>0</v>
      </c>
      <c r="DW362" s="315">
        <f t="shared" si="64"/>
        <v>0</v>
      </c>
      <c r="DX362" s="315">
        <f t="shared" si="25"/>
        <v>0</v>
      </c>
    </row>
    <row r="363" spans="1:128" s="478" customFormat="1" ht="15" customHeight="1">
      <c r="A363" s="5"/>
      <c r="B363" s="8"/>
      <c r="C363" s="984"/>
      <c r="D363" s="983" t="s">
        <v>6638</v>
      </c>
      <c r="E363" s="669"/>
      <c r="F363" s="670"/>
      <c r="G363" s="112"/>
      <c r="H363" s="112"/>
      <c r="I363" s="112"/>
      <c r="J363" s="112"/>
      <c r="K363" s="112"/>
      <c r="L363" s="112"/>
      <c r="M363" s="112"/>
      <c r="N363" s="112"/>
      <c r="O363" s="112"/>
      <c r="P363" s="112"/>
      <c r="Q363" s="112"/>
      <c r="R363" s="112"/>
      <c r="S363" s="112"/>
      <c r="T363" s="112"/>
      <c r="U363" s="112"/>
      <c r="V363" s="112"/>
      <c r="W363" s="112"/>
      <c r="X363" s="112"/>
      <c r="Y363" s="112"/>
      <c r="Z363" s="112"/>
      <c r="AA363" s="112"/>
      <c r="AB363" s="112"/>
      <c r="AC363" s="112"/>
      <c r="AD363" s="112"/>
      <c r="AE363" s="4"/>
      <c r="AG363">
        <f t="shared" si="26"/>
        <v>0</v>
      </c>
      <c r="AH363">
        <f t="shared" si="27"/>
        <v>0</v>
      </c>
      <c r="BG363" s="485" cm="1">
        <f t="array" ref="BG363">IF(OR(G363={"NS","NA"},$C$282={"NS","NA"}),0,IF(G363&lt;=$C$282,0,1))</f>
        <v>0</v>
      </c>
      <c r="BH363" s="485" cm="1">
        <f t="array" ref="BH363">IF(OR(H363={"NS","NA"},$E$282={"NS","NA"}),0,IF(H363&lt;=$E$282,0,1))</f>
        <v>0</v>
      </c>
      <c r="BI363" s="485" cm="1">
        <f t="array" ref="BI363">IF(OR(I363={"NS","NA"},$G$282={"NS","NA"}),0,IF(I363&lt;=$G$282,0,1))</f>
        <v>0</v>
      </c>
      <c r="BJ363" s="485" cm="1">
        <f t="array" ref="BJ363">IF(OR(J363={"NS","NA"},$I$282={"NS","NA"}),0,IF(J363&lt;=$I$282,0,1))</f>
        <v>0</v>
      </c>
      <c r="BK363" s="485" cm="1">
        <f t="array" ref="BK363">IF(OR(K363={"NS","NA"},K$282={"NS","NA"}),0,IF(K363&lt;=K$282,0,1))</f>
        <v>0</v>
      </c>
      <c r="BL363" s="485" cm="1">
        <f t="array" ref="BL363">IF(OR(L363={"NS","NA"},L$282={"NS","NA"}),0,IF(L363&lt;=L$282,0,1))</f>
        <v>0</v>
      </c>
      <c r="BM363" s="485" cm="1">
        <f t="array" ref="BM363">IF(OR(M363={"NS","NA"},M$282={"NS","NA"}),0,IF(M363&lt;=M$282,0,1))</f>
        <v>0</v>
      </c>
      <c r="BN363" s="485" cm="1">
        <f t="array" ref="BN363">IF(OR(N363={"NS","NA"},N$282={"NS","NA"}),0,IF(N363&lt;=N$282,0,1))</f>
        <v>0</v>
      </c>
      <c r="BO363" s="485" cm="1">
        <f t="array" ref="BO363">IF(OR(O363={"NS","NA"},O$282={"NS","NA"}),0,IF(O363&lt;=O$282,0,1))</f>
        <v>0</v>
      </c>
      <c r="BP363" s="485" cm="1">
        <f t="array" ref="BP363">IF(OR(P363={"NS","NA"},P$282={"NS","NA"}),0,IF(P363&lt;=P$282,0,1))</f>
        <v>0</v>
      </c>
      <c r="BQ363" s="485" cm="1">
        <f t="array" ref="BQ363">IF(OR(Q363={"NS","NA"},Q$282={"NS","NA"}),0,IF(Q363&lt;=Q$282,0,1))</f>
        <v>0</v>
      </c>
      <c r="BR363" s="485" cm="1">
        <f t="array" ref="BR363">IF(OR(R363={"NS","NA"},R$282={"NS","NA"}),0,IF(R363&lt;=R$282,0,1))</f>
        <v>0</v>
      </c>
      <c r="BS363" s="485" cm="1">
        <f t="array" ref="BS363">IF(OR(S363={"NS","NA"},S$282={"NS","NA"}),0,IF(S363&lt;=S$282,0,1))</f>
        <v>0</v>
      </c>
      <c r="BT363" s="485" cm="1">
        <f t="array" ref="BT363">IF(OR(T363={"NS","NA"},T$282={"NS","NA"}),0,IF(T363&lt;=T$282,0,1))</f>
        <v>0</v>
      </c>
      <c r="BU363" s="485" cm="1">
        <f t="array" ref="BU363">IF(OR(U363={"NS","NA"},U$282={"NS","NA"}),0,IF(U363&lt;=U$282,0,1))</f>
        <v>0</v>
      </c>
      <c r="BV363" s="485" cm="1">
        <f t="array" ref="BV363">IF(OR(V363={"NS","NA"},V$282={"NS","NA"}),0,IF(V363&lt;=V$282,0,1))</f>
        <v>0</v>
      </c>
      <c r="BW363" s="485" cm="1">
        <f t="array" ref="BW363">IF(OR(W363={"NS","NA"},W$282={"NS","NA"}),0,IF(W363&lt;=W$282,0,1))</f>
        <v>0</v>
      </c>
      <c r="BX363" s="485" cm="1">
        <f t="array" ref="BX363">IF(OR(X363={"NS","NA"},X$282={"NS","NA"}),0,IF(X363&lt;=X$282,0,1))</f>
        <v>0</v>
      </c>
      <c r="BY363" s="485" cm="1">
        <f t="array" ref="BY363">IF(OR(Y363={"NS","NA"},Y$282={"NS","NA"}),0,IF(Y363&lt;=Y$282,0,1))</f>
        <v>0</v>
      </c>
      <c r="BZ363" s="485" cm="1">
        <f t="array" ref="BZ363">IF(OR(Z363={"NS","NA"},Z$282={"NS","NA"}),0,IF(Z363&lt;=Z$282,0,1))</f>
        <v>0</v>
      </c>
      <c r="CA363" s="485" cm="1">
        <f t="array" ref="CA363">IF(OR(AA363={"NS","NA"},AA$282={"NS","NA"}),0,IF(AA363&lt;=AA$282,0,1))</f>
        <v>0</v>
      </c>
      <c r="CB363" s="485" cm="1">
        <f t="array" ref="CB363">IF(OR(AB363={"NS","NA"},AB$282={"NS","NA"}),0,IF(AB363&lt;=AB$282,0,1))</f>
        <v>0</v>
      </c>
      <c r="CC363" s="485" cm="1">
        <f t="array" ref="CC363">IF(OR(AC363={"NS","NA"},AC$282={"NS","NA"}),0,IF(AC363&lt;=AC$282,0,1))</f>
        <v>0</v>
      </c>
      <c r="CD363" s="485" cm="1">
        <f t="array" ref="CD363">IF(OR(AD363={"NS","NA"},AD$282={"NS","NA"}),0,IF(AD363&lt;=AD$282,0,1))</f>
        <v>0</v>
      </c>
      <c r="CE363" s="311">
        <f t="shared" si="28"/>
        <v>0</v>
      </c>
      <c r="CF363" s="312">
        <f t="shared" si="29"/>
        <v>0</v>
      </c>
      <c r="CG363" s="313">
        <f t="shared" si="30"/>
        <v>0</v>
      </c>
      <c r="CH363" s="314">
        <f t="shared" si="31"/>
        <v>0</v>
      </c>
      <c r="CI363" s="311">
        <f t="shared" si="32"/>
        <v>0</v>
      </c>
      <c r="CJ363" s="312">
        <f t="shared" si="33"/>
        <v>0</v>
      </c>
      <c r="CK363" s="313">
        <f t="shared" si="34"/>
        <v>0</v>
      </c>
      <c r="CL363" s="314">
        <f t="shared" si="35"/>
        <v>0</v>
      </c>
      <c r="CM363" s="311">
        <f t="shared" si="36"/>
        <v>0</v>
      </c>
      <c r="CN363" s="312">
        <f t="shared" si="37"/>
        <v>0</v>
      </c>
      <c r="CO363" s="313">
        <f t="shared" si="38"/>
        <v>0</v>
      </c>
      <c r="CP363" s="314">
        <f t="shared" si="39"/>
        <v>0</v>
      </c>
      <c r="CQ363" s="311">
        <f t="shared" si="40"/>
        <v>0</v>
      </c>
      <c r="CR363" s="312">
        <f t="shared" si="41"/>
        <v>0</v>
      </c>
      <c r="CS363" s="313">
        <f t="shared" si="42"/>
        <v>0</v>
      </c>
      <c r="CT363" s="314">
        <f t="shared" si="43"/>
        <v>0</v>
      </c>
      <c r="CU363" s="247">
        <f t="shared" si="44"/>
        <v>0</v>
      </c>
      <c r="CV363" s="310" t="str">
        <f>IF(CU363=0,"",
IF(SUM($CU$360:CU363)=1,CW363,
IF($CU$400&gt;SUM($CU$360:CU363),_xlfn.CONCAT(", ",CW363),
IF($CU$400=SUM($CU$360:CU363),_xlfn.CONCAT(" y ",CW363)))))</f>
        <v/>
      </c>
      <c r="CW363" s="668" t="s">
        <v>6638</v>
      </c>
      <c r="CX363" s="668"/>
      <c r="CY363" s="668"/>
      <c r="DA363" s="315">
        <f t="shared" si="45"/>
        <v>0</v>
      </c>
      <c r="DB363" s="315">
        <f t="shared" si="46"/>
        <v>0</v>
      </c>
      <c r="DC363" s="315">
        <f t="shared" si="47"/>
        <v>0</v>
      </c>
      <c r="DD363" s="315">
        <f t="shared" si="48"/>
        <v>0</v>
      </c>
      <c r="DE363" s="315">
        <f t="shared" si="49"/>
        <v>0</v>
      </c>
      <c r="DF363" s="315">
        <f t="shared" si="50"/>
        <v>0</v>
      </c>
      <c r="DG363" s="315">
        <f t="shared" si="51"/>
        <v>0</v>
      </c>
      <c r="DH363" s="315">
        <f t="shared" si="22"/>
        <v>0</v>
      </c>
      <c r="DI363" s="315">
        <f t="shared" si="52"/>
        <v>0</v>
      </c>
      <c r="DJ363" s="315">
        <f t="shared" si="53"/>
        <v>0</v>
      </c>
      <c r="DK363" s="315">
        <f t="shared" si="54"/>
        <v>0</v>
      </c>
      <c r="DL363" s="315">
        <f t="shared" si="23"/>
        <v>0</v>
      </c>
      <c r="DM363" s="315">
        <f t="shared" si="55"/>
        <v>0</v>
      </c>
      <c r="DN363" s="315">
        <f t="shared" si="56"/>
        <v>0</v>
      </c>
      <c r="DO363" s="315">
        <f t="shared" si="57"/>
        <v>0</v>
      </c>
      <c r="DP363" s="315">
        <f t="shared" si="24"/>
        <v>0</v>
      </c>
      <c r="DQ363" s="315">
        <f t="shared" si="58"/>
        <v>0</v>
      </c>
      <c r="DR363" s="315">
        <f t="shared" si="59"/>
        <v>0</v>
      </c>
      <c r="DS363" s="315">
        <f t="shared" si="60"/>
        <v>0</v>
      </c>
      <c r="DT363" s="315">
        <f t="shared" si="61"/>
        <v>0</v>
      </c>
      <c r="DU363" s="315">
        <f t="shared" si="62"/>
        <v>0</v>
      </c>
      <c r="DV363" s="315">
        <f t="shared" si="63"/>
        <v>0</v>
      </c>
      <c r="DW363" s="315">
        <f t="shared" si="64"/>
        <v>0</v>
      </c>
      <c r="DX363" s="315">
        <f t="shared" si="25"/>
        <v>0</v>
      </c>
    </row>
    <row r="364" spans="1:128" s="478" customFormat="1" ht="15" customHeight="1">
      <c r="A364" s="5"/>
      <c r="B364" s="8"/>
      <c r="C364" s="984"/>
      <c r="D364" s="983" t="s">
        <v>6640</v>
      </c>
      <c r="E364" s="669"/>
      <c r="F364" s="670"/>
      <c r="G364" s="112"/>
      <c r="H364" s="112"/>
      <c r="I364" s="112"/>
      <c r="J364" s="112"/>
      <c r="K364" s="112"/>
      <c r="L364" s="112"/>
      <c r="M364" s="112"/>
      <c r="N364" s="112"/>
      <c r="O364" s="112"/>
      <c r="P364" s="112"/>
      <c r="Q364" s="112"/>
      <c r="R364" s="112"/>
      <c r="S364" s="112"/>
      <c r="T364" s="112"/>
      <c r="U364" s="112"/>
      <c r="V364" s="112"/>
      <c r="W364" s="112"/>
      <c r="X364" s="112"/>
      <c r="Y364" s="112"/>
      <c r="Z364" s="112"/>
      <c r="AA364" s="112"/>
      <c r="AB364" s="112"/>
      <c r="AC364" s="112"/>
      <c r="AD364" s="112"/>
      <c r="AE364" s="4"/>
      <c r="AG364">
        <f t="shared" si="26"/>
        <v>0</v>
      </c>
      <c r="AH364">
        <f t="shared" si="27"/>
        <v>0</v>
      </c>
      <c r="BG364" s="485" cm="1">
        <f t="array" ref="BG364">IF(OR(G364={"NS","NA"},$C$282={"NS","NA"}),0,IF(G364&lt;=$C$282,0,1))</f>
        <v>0</v>
      </c>
      <c r="BH364" s="485" cm="1">
        <f t="array" ref="BH364">IF(OR(H364={"NS","NA"},$E$282={"NS","NA"}),0,IF(H364&lt;=$E$282,0,1))</f>
        <v>0</v>
      </c>
      <c r="BI364" s="485" cm="1">
        <f t="array" ref="BI364">IF(OR(I364={"NS","NA"},$G$282={"NS","NA"}),0,IF(I364&lt;=$G$282,0,1))</f>
        <v>0</v>
      </c>
      <c r="BJ364" s="485" cm="1">
        <f t="array" ref="BJ364">IF(OR(J364={"NS","NA"},$I$282={"NS","NA"}),0,IF(J364&lt;=$I$282,0,1))</f>
        <v>0</v>
      </c>
      <c r="BK364" s="485" cm="1">
        <f t="array" ref="BK364">IF(OR(K364={"NS","NA"},K$282={"NS","NA"}),0,IF(K364&lt;=K$282,0,1))</f>
        <v>0</v>
      </c>
      <c r="BL364" s="485" cm="1">
        <f t="array" ref="BL364">IF(OR(L364={"NS","NA"},L$282={"NS","NA"}),0,IF(L364&lt;=L$282,0,1))</f>
        <v>0</v>
      </c>
      <c r="BM364" s="485" cm="1">
        <f t="array" ref="BM364">IF(OR(M364={"NS","NA"},M$282={"NS","NA"}),0,IF(M364&lt;=M$282,0,1))</f>
        <v>0</v>
      </c>
      <c r="BN364" s="485" cm="1">
        <f t="array" ref="BN364">IF(OR(N364={"NS","NA"},N$282={"NS","NA"}),0,IF(N364&lt;=N$282,0,1))</f>
        <v>0</v>
      </c>
      <c r="BO364" s="485" cm="1">
        <f t="array" ref="BO364">IF(OR(O364={"NS","NA"},O$282={"NS","NA"}),0,IF(O364&lt;=O$282,0,1))</f>
        <v>0</v>
      </c>
      <c r="BP364" s="485" cm="1">
        <f t="array" ref="BP364">IF(OR(P364={"NS","NA"},P$282={"NS","NA"}),0,IF(P364&lt;=P$282,0,1))</f>
        <v>0</v>
      </c>
      <c r="BQ364" s="485" cm="1">
        <f t="array" ref="BQ364">IF(OR(Q364={"NS","NA"},Q$282={"NS","NA"}),0,IF(Q364&lt;=Q$282,0,1))</f>
        <v>0</v>
      </c>
      <c r="BR364" s="485" cm="1">
        <f t="array" ref="BR364">IF(OR(R364={"NS","NA"},R$282={"NS","NA"}),0,IF(R364&lt;=R$282,0,1))</f>
        <v>0</v>
      </c>
      <c r="BS364" s="485" cm="1">
        <f t="array" ref="BS364">IF(OR(S364={"NS","NA"},S$282={"NS","NA"}),0,IF(S364&lt;=S$282,0,1))</f>
        <v>0</v>
      </c>
      <c r="BT364" s="485" cm="1">
        <f t="array" ref="BT364">IF(OR(T364={"NS","NA"},T$282={"NS","NA"}),0,IF(T364&lt;=T$282,0,1))</f>
        <v>0</v>
      </c>
      <c r="BU364" s="485" cm="1">
        <f t="array" ref="BU364">IF(OR(U364={"NS","NA"},U$282={"NS","NA"}),0,IF(U364&lt;=U$282,0,1))</f>
        <v>0</v>
      </c>
      <c r="BV364" s="485" cm="1">
        <f t="array" ref="BV364">IF(OR(V364={"NS","NA"},V$282={"NS","NA"}),0,IF(V364&lt;=V$282,0,1))</f>
        <v>0</v>
      </c>
      <c r="BW364" s="485" cm="1">
        <f t="array" ref="BW364">IF(OR(W364={"NS","NA"},W$282={"NS","NA"}),0,IF(W364&lt;=W$282,0,1))</f>
        <v>0</v>
      </c>
      <c r="BX364" s="485" cm="1">
        <f t="array" ref="BX364">IF(OR(X364={"NS","NA"},X$282={"NS","NA"}),0,IF(X364&lt;=X$282,0,1))</f>
        <v>0</v>
      </c>
      <c r="BY364" s="485" cm="1">
        <f t="array" ref="BY364">IF(OR(Y364={"NS","NA"},Y$282={"NS","NA"}),0,IF(Y364&lt;=Y$282,0,1))</f>
        <v>0</v>
      </c>
      <c r="BZ364" s="485" cm="1">
        <f t="array" ref="BZ364">IF(OR(Z364={"NS","NA"},Z$282={"NS","NA"}),0,IF(Z364&lt;=Z$282,0,1))</f>
        <v>0</v>
      </c>
      <c r="CA364" s="485" cm="1">
        <f t="array" ref="CA364">IF(OR(AA364={"NS","NA"},AA$282={"NS","NA"}),0,IF(AA364&lt;=AA$282,0,1))</f>
        <v>0</v>
      </c>
      <c r="CB364" s="485" cm="1">
        <f t="array" ref="CB364">IF(OR(AB364={"NS","NA"},AB$282={"NS","NA"}),0,IF(AB364&lt;=AB$282,0,1))</f>
        <v>0</v>
      </c>
      <c r="CC364" s="485" cm="1">
        <f t="array" ref="CC364">IF(OR(AC364={"NS","NA"},AC$282={"NS","NA"}),0,IF(AC364&lt;=AC$282,0,1))</f>
        <v>0</v>
      </c>
      <c r="CD364" s="485" cm="1">
        <f t="array" ref="CD364">IF(OR(AD364={"NS","NA"},AD$282={"NS","NA"}),0,IF(AD364&lt;=AD$282,0,1))</f>
        <v>0</v>
      </c>
      <c r="CE364" s="311">
        <f t="shared" si="28"/>
        <v>0</v>
      </c>
      <c r="CF364" s="312">
        <f t="shared" si="29"/>
        <v>0</v>
      </c>
      <c r="CG364" s="313">
        <f t="shared" si="30"/>
        <v>0</v>
      </c>
      <c r="CH364" s="314">
        <f t="shared" si="31"/>
        <v>0</v>
      </c>
      <c r="CI364" s="311">
        <f t="shared" si="32"/>
        <v>0</v>
      </c>
      <c r="CJ364" s="312">
        <f t="shared" si="33"/>
        <v>0</v>
      </c>
      <c r="CK364" s="313">
        <f t="shared" si="34"/>
        <v>0</v>
      </c>
      <c r="CL364" s="314">
        <f t="shared" si="35"/>
        <v>0</v>
      </c>
      <c r="CM364" s="311">
        <f t="shared" si="36"/>
        <v>0</v>
      </c>
      <c r="CN364" s="312">
        <f t="shared" si="37"/>
        <v>0</v>
      </c>
      <c r="CO364" s="313">
        <f t="shared" si="38"/>
        <v>0</v>
      </c>
      <c r="CP364" s="314">
        <f t="shared" si="39"/>
        <v>0</v>
      </c>
      <c r="CQ364" s="311">
        <f t="shared" si="40"/>
        <v>0</v>
      </c>
      <c r="CR364" s="312">
        <f t="shared" si="41"/>
        <v>0</v>
      </c>
      <c r="CS364" s="313">
        <f t="shared" si="42"/>
        <v>0</v>
      </c>
      <c r="CT364" s="314">
        <f t="shared" si="43"/>
        <v>0</v>
      </c>
      <c r="CU364" s="247">
        <f t="shared" si="44"/>
        <v>0</v>
      </c>
      <c r="CV364" s="310" t="str">
        <f>IF(CU364=0,"",
IF(SUM($CU$360:CU364)=1,CW364,
IF($CU$400&gt;SUM($CU$360:CU364),_xlfn.CONCAT(", ",CW364),
IF($CU$400=SUM($CU$360:CU364),_xlfn.CONCAT(" y ",CW364)))))</f>
        <v/>
      </c>
      <c r="CW364" s="668" t="s">
        <v>6640</v>
      </c>
      <c r="CX364" s="668"/>
      <c r="CY364" s="668"/>
      <c r="DA364" s="315">
        <f t="shared" si="45"/>
        <v>0</v>
      </c>
      <c r="DB364" s="315">
        <f t="shared" si="46"/>
        <v>0</v>
      </c>
      <c r="DC364" s="315">
        <f t="shared" si="47"/>
        <v>0</v>
      </c>
      <c r="DD364" s="315">
        <f t="shared" si="48"/>
        <v>0</v>
      </c>
      <c r="DE364" s="315">
        <f t="shared" si="49"/>
        <v>0</v>
      </c>
      <c r="DF364" s="315">
        <f t="shared" si="50"/>
        <v>0</v>
      </c>
      <c r="DG364" s="315">
        <f t="shared" si="51"/>
        <v>0</v>
      </c>
      <c r="DH364" s="315">
        <f t="shared" si="22"/>
        <v>0</v>
      </c>
      <c r="DI364" s="315">
        <f t="shared" si="52"/>
        <v>0</v>
      </c>
      <c r="DJ364" s="315">
        <f t="shared" si="53"/>
        <v>0</v>
      </c>
      <c r="DK364" s="315">
        <f t="shared" si="54"/>
        <v>0</v>
      </c>
      <c r="DL364" s="315">
        <f t="shared" si="23"/>
        <v>0</v>
      </c>
      <c r="DM364" s="315">
        <f t="shared" si="55"/>
        <v>0</v>
      </c>
      <c r="DN364" s="315">
        <f t="shared" si="56"/>
        <v>0</v>
      </c>
      <c r="DO364" s="315">
        <f t="shared" si="57"/>
        <v>0</v>
      </c>
      <c r="DP364" s="315">
        <f t="shared" si="24"/>
        <v>0</v>
      </c>
      <c r="DQ364" s="315">
        <f t="shared" si="58"/>
        <v>0</v>
      </c>
      <c r="DR364" s="315">
        <f t="shared" si="59"/>
        <v>0</v>
      </c>
      <c r="DS364" s="315">
        <f t="shared" si="60"/>
        <v>0</v>
      </c>
      <c r="DT364" s="315">
        <f t="shared" si="61"/>
        <v>0</v>
      </c>
      <c r="DU364" s="315">
        <f t="shared" si="62"/>
        <v>0</v>
      </c>
      <c r="DV364" s="315">
        <f t="shared" si="63"/>
        <v>0</v>
      </c>
      <c r="DW364" s="315">
        <f t="shared" si="64"/>
        <v>0</v>
      </c>
      <c r="DX364" s="315">
        <f t="shared" si="25"/>
        <v>0</v>
      </c>
    </row>
    <row r="365" spans="1:128" s="478" customFormat="1" ht="15" customHeight="1">
      <c r="A365" s="5"/>
      <c r="B365" s="8"/>
      <c r="C365" s="984"/>
      <c r="D365" s="983" t="s">
        <v>6642</v>
      </c>
      <c r="E365" s="669"/>
      <c r="F365" s="670"/>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4"/>
      <c r="AG365">
        <f t="shared" si="26"/>
        <v>0</v>
      </c>
      <c r="AH365">
        <f t="shared" si="27"/>
        <v>0</v>
      </c>
      <c r="BG365" s="485" cm="1">
        <f t="array" ref="BG365">IF(OR(G365={"NS","NA"},$C$282={"NS","NA"}),0,IF(G365&lt;=$C$282,0,1))</f>
        <v>0</v>
      </c>
      <c r="BH365" s="485" cm="1">
        <f t="array" ref="BH365">IF(OR(H365={"NS","NA"},$E$282={"NS","NA"}),0,IF(H365&lt;=$E$282,0,1))</f>
        <v>0</v>
      </c>
      <c r="BI365" s="485" cm="1">
        <f t="array" ref="BI365">IF(OR(I365={"NS","NA"},$G$282={"NS","NA"}),0,IF(I365&lt;=$G$282,0,1))</f>
        <v>0</v>
      </c>
      <c r="BJ365" s="485" cm="1">
        <f t="array" ref="BJ365">IF(OR(J365={"NS","NA"},$I$282={"NS","NA"}),0,IF(J365&lt;=$I$282,0,1))</f>
        <v>0</v>
      </c>
      <c r="BK365" s="485" cm="1">
        <f t="array" ref="BK365">IF(OR(K365={"NS","NA"},K$282={"NS","NA"}),0,IF(K365&lt;=K$282,0,1))</f>
        <v>0</v>
      </c>
      <c r="BL365" s="485" cm="1">
        <f t="array" ref="BL365">IF(OR(L365={"NS","NA"},L$282={"NS","NA"}),0,IF(L365&lt;=L$282,0,1))</f>
        <v>0</v>
      </c>
      <c r="BM365" s="485" cm="1">
        <f t="array" ref="BM365">IF(OR(M365={"NS","NA"},M$282={"NS","NA"}),0,IF(M365&lt;=M$282,0,1))</f>
        <v>0</v>
      </c>
      <c r="BN365" s="485" cm="1">
        <f t="array" ref="BN365">IF(OR(N365={"NS","NA"},N$282={"NS","NA"}),0,IF(N365&lt;=N$282,0,1))</f>
        <v>0</v>
      </c>
      <c r="BO365" s="485" cm="1">
        <f t="array" ref="BO365">IF(OR(O365={"NS","NA"},O$282={"NS","NA"}),0,IF(O365&lt;=O$282,0,1))</f>
        <v>0</v>
      </c>
      <c r="BP365" s="485" cm="1">
        <f t="array" ref="BP365">IF(OR(P365={"NS","NA"},P$282={"NS","NA"}),0,IF(P365&lt;=P$282,0,1))</f>
        <v>0</v>
      </c>
      <c r="BQ365" s="485" cm="1">
        <f t="array" ref="BQ365">IF(OR(Q365={"NS","NA"},Q$282={"NS","NA"}),0,IF(Q365&lt;=Q$282,0,1))</f>
        <v>0</v>
      </c>
      <c r="BR365" s="485" cm="1">
        <f t="array" ref="BR365">IF(OR(R365={"NS","NA"},R$282={"NS","NA"}),0,IF(R365&lt;=R$282,0,1))</f>
        <v>0</v>
      </c>
      <c r="BS365" s="485" cm="1">
        <f t="array" ref="BS365">IF(OR(S365={"NS","NA"},S$282={"NS","NA"}),0,IF(S365&lt;=S$282,0,1))</f>
        <v>0</v>
      </c>
      <c r="BT365" s="485" cm="1">
        <f t="array" ref="BT365">IF(OR(T365={"NS","NA"},T$282={"NS","NA"}),0,IF(T365&lt;=T$282,0,1))</f>
        <v>0</v>
      </c>
      <c r="BU365" s="485" cm="1">
        <f t="array" ref="BU365">IF(OR(U365={"NS","NA"},U$282={"NS","NA"}),0,IF(U365&lt;=U$282,0,1))</f>
        <v>0</v>
      </c>
      <c r="BV365" s="485" cm="1">
        <f t="array" ref="BV365">IF(OR(V365={"NS","NA"},V$282={"NS","NA"}),0,IF(V365&lt;=V$282,0,1))</f>
        <v>0</v>
      </c>
      <c r="BW365" s="485" cm="1">
        <f t="array" ref="BW365">IF(OR(W365={"NS","NA"},W$282={"NS","NA"}),0,IF(W365&lt;=W$282,0,1))</f>
        <v>0</v>
      </c>
      <c r="BX365" s="485" cm="1">
        <f t="array" ref="BX365">IF(OR(X365={"NS","NA"},X$282={"NS","NA"}),0,IF(X365&lt;=X$282,0,1))</f>
        <v>0</v>
      </c>
      <c r="BY365" s="485" cm="1">
        <f t="array" ref="BY365">IF(OR(Y365={"NS","NA"},Y$282={"NS","NA"}),0,IF(Y365&lt;=Y$282,0,1))</f>
        <v>0</v>
      </c>
      <c r="BZ365" s="485" cm="1">
        <f t="array" ref="BZ365">IF(OR(Z365={"NS","NA"},Z$282={"NS","NA"}),0,IF(Z365&lt;=Z$282,0,1))</f>
        <v>0</v>
      </c>
      <c r="CA365" s="485" cm="1">
        <f t="array" ref="CA365">IF(OR(AA365={"NS","NA"},AA$282={"NS","NA"}),0,IF(AA365&lt;=AA$282,0,1))</f>
        <v>0</v>
      </c>
      <c r="CB365" s="485" cm="1">
        <f t="array" ref="CB365">IF(OR(AB365={"NS","NA"},AB$282={"NS","NA"}),0,IF(AB365&lt;=AB$282,0,1))</f>
        <v>0</v>
      </c>
      <c r="CC365" s="485" cm="1">
        <f t="array" ref="CC365">IF(OR(AC365={"NS","NA"},AC$282={"NS","NA"}),0,IF(AC365&lt;=AC$282,0,1))</f>
        <v>0</v>
      </c>
      <c r="CD365" s="485" cm="1">
        <f t="array" ref="CD365">IF(OR(AD365={"NS","NA"},AD$282={"NS","NA"}),0,IF(AD365&lt;=AD$282,0,1))</f>
        <v>0</v>
      </c>
      <c r="CE365" s="311">
        <f t="shared" si="28"/>
        <v>0</v>
      </c>
      <c r="CF365" s="312">
        <f t="shared" si="29"/>
        <v>0</v>
      </c>
      <c r="CG365" s="313">
        <f t="shared" si="30"/>
        <v>0</v>
      </c>
      <c r="CH365" s="314">
        <f t="shared" si="31"/>
        <v>0</v>
      </c>
      <c r="CI365" s="311">
        <f t="shared" si="32"/>
        <v>0</v>
      </c>
      <c r="CJ365" s="312">
        <f t="shared" si="33"/>
        <v>0</v>
      </c>
      <c r="CK365" s="313">
        <f t="shared" si="34"/>
        <v>0</v>
      </c>
      <c r="CL365" s="314">
        <f t="shared" si="35"/>
        <v>0</v>
      </c>
      <c r="CM365" s="311">
        <f t="shared" si="36"/>
        <v>0</v>
      </c>
      <c r="CN365" s="312">
        <f t="shared" si="37"/>
        <v>0</v>
      </c>
      <c r="CO365" s="313">
        <f t="shared" si="38"/>
        <v>0</v>
      </c>
      <c r="CP365" s="314">
        <f t="shared" si="39"/>
        <v>0</v>
      </c>
      <c r="CQ365" s="311">
        <f t="shared" si="40"/>
        <v>0</v>
      </c>
      <c r="CR365" s="312">
        <f t="shared" si="41"/>
        <v>0</v>
      </c>
      <c r="CS365" s="313">
        <f t="shared" si="42"/>
        <v>0</v>
      </c>
      <c r="CT365" s="314">
        <f t="shared" si="43"/>
        <v>0</v>
      </c>
      <c r="CU365" s="247">
        <f t="shared" si="44"/>
        <v>0</v>
      </c>
      <c r="CV365" s="310" t="str">
        <f>IF(CU365=0,"",
IF(SUM($CU$360:CU365)=1,CW365,
IF($CU$400&gt;SUM($CU$360:CU365),_xlfn.CONCAT(", ",CW365),
IF($CU$400=SUM($CU$360:CU365),_xlfn.CONCAT(" y ",CW365)))))</f>
        <v/>
      </c>
      <c r="CW365" s="668" t="s">
        <v>6642</v>
      </c>
      <c r="CX365" s="668"/>
      <c r="CY365" s="668"/>
      <c r="DA365" s="315">
        <f t="shared" si="45"/>
        <v>0</v>
      </c>
      <c r="DB365" s="315">
        <f t="shared" si="46"/>
        <v>0</v>
      </c>
      <c r="DC365" s="315">
        <f t="shared" si="47"/>
        <v>0</v>
      </c>
      <c r="DD365" s="315">
        <f t="shared" si="48"/>
        <v>0</v>
      </c>
      <c r="DE365" s="315">
        <f t="shared" si="49"/>
        <v>0</v>
      </c>
      <c r="DF365" s="315">
        <f t="shared" si="50"/>
        <v>0</v>
      </c>
      <c r="DG365" s="315">
        <f t="shared" si="51"/>
        <v>0</v>
      </c>
      <c r="DH365" s="315">
        <f t="shared" si="22"/>
        <v>0</v>
      </c>
      <c r="DI365" s="315">
        <f t="shared" si="52"/>
        <v>0</v>
      </c>
      <c r="DJ365" s="315">
        <f t="shared" si="53"/>
        <v>0</v>
      </c>
      <c r="DK365" s="315">
        <f t="shared" si="54"/>
        <v>0</v>
      </c>
      <c r="DL365" s="315">
        <f t="shared" si="23"/>
        <v>0</v>
      </c>
      <c r="DM365" s="315">
        <f t="shared" si="55"/>
        <v>0</v>
      </c>
      <c r="DN365" s="315">
        <f t="shared" si="56"/>
        <v>0</v>
      </c>
      <c r="DO365" s="315">
        <f t="shared" si="57"/>
        <v>0</v>
      </c>
      <c r="DP365" s="315">
        <f t="shared" si="24"/>
        <v>0</v>
      </c>
      <c r="DQ365" s="315">
        <f t="shared" si="58"/>
        <v>0</v>
      </c>
      <c r="DR365" s="315">
        <f t="shared" si="59"/>
        <v>0</v>
      </c>
      <c r="DS365" s="315">
        <f t="shared" si="60"/>
        <v>0</v>
      </c>
      <c r="DT365" s="315">
        <f t="shared" si="61"/>
        <v>0</v>
      </c>
      <c r="DU365" s="315">
        <f t="shared" si="62"/>
        <v>0</v>
      </c>
      <c r="DV365" s="315">
        <f t="shared" si="63"/>
        <v>0</v>
      </c>
      <c r="DW365" s="315">
        <f t="shared" si="64"/>
        <v>0</v>
      </c>
      <c r="DX365" s="315">
        <f t="shared" si="25"/>
        <v>0</v>
      </c>
    </row>
    <row r="366" spans="1:128" s="478" customFormat="1" ht="15" customHeight="1">
      <c r="A366" s="5"/>
      <c r="B366" s="8"/>
      <c r="C366" s="984"/>
      <c r="D366" s="983" t="s">
        <v>7506</v>
      </c>
      <c r="E366" s="669"/>
      <c r="F366" s="670"/>
      <c r="G366" s="112"/>
      <c r="H366" s="112"/>
      <c r="I366" s="112"/>
      <c r="J366" s="112"/>
      <c r="K366" s="112"/>
      <c r="L366" s="112"/>
      <c r="M366" s="112"/>
      <c r="N366" s="112"/>
      <c r="O366" s="112"/>
      <c r="P366" s="112"/>
      <c r="Q366" s="112"/>
      <c r="R366" s="112"/>
      <c r="S366" s="112"/>
      <c r="T366" s="112"/>
      <c r="U366" s="112"/>
      <c r="V366" s="112"/>
      <c r="W366" s="112"/>
      <c r="X366" s="112"/>
      <c r="Y366" s="112"/>
      <c r="Z366" s="112"/>
      <c r="AA366" s="112"/>
      <c r="AB366" s="112"/>
      <c r="AC366" s="112"/>
      <c r="AD366" s="112"/>
      <c r="AE366" s="4"/>
      <c r="AG366">
        <f t="shared" si="26"/>
        <v>0</v>
      </c>
      <c r="AH366">
        <f t="shared" si="27"/>
        <v>0</v>
      </c>
      <c r="BG366" s="485" cm="1">
        <f t="array" ref="BG366">IF(OR(G366={"NS","NA"},$C$282={"NS","NA"}),0,IF(G366&lt;=$C$282,0,1))</f>
        <v>0</v>
      </c>
      <c r="BH366" s="485" cm="1">
        <f t="array" ref="BH366">IF(OR(H366={"NS","NA"},$E$282={"NS","NA"}),0,IF(H366&lt;=$E$282,0,1))</f>
        <v>0</v>
      </c>
      <c r="BI366" s="485" cm="1">
        <f t="array" ref="BI366">IF(OR(I366={"NS","NA"},$G$282={"NS","NA"}),0,IF(I366&lt;=$G$282,0,1))</f>
        <v>0</v>
      </c>
      <c r="BJ366" s="485" cm="1">
        <f t="array" ref="BJ366">IF(OR(J366={"NS","NA"},$I$282={"NS","NA"}),0,IF(J366&lt;=$I$282,0,1))</f>
        <v>0</v>
      </c>
      <c r="BK366" s="485" cm="1">
        <f t="array" ref="BK366">IF(OR(K366={"NS","NA"},K$282={"NS","NA"}),0,IF(K366&lt;=K$282,0,1))</f>
        <v>0</v>
      </c>
      <c r="BL366" s="485" cm="1">
        <f t="array" ref="BL366">IF(OR(L366={"NS","NA"},L$282={"NS","NA"}),0,IF(L366&lt;=L$282,0,1))</f>
        <v>0</v>
      </c>
      <c r="BM366" s="485" cm="1">
        <f t="array" ref="BM366">IF(OR(M366={"NS","NA"},M$282={"NS","NA"}),0,IF(M366&lt;=M$282,0,1))</f>
        <v>0</v>
      </c>
      <c r="BN366" s="485" cm="1">
        <f t="array" ref="BN366">IF(OR(N366={"NS","NA"},N$282={"NS","NA"}),0,IF(N366&lt;=N$282,0,1))</f>
        <v>0</v>
      </c>
      <c r="BO366" s="485" cm="1">
        <f t="array" ref="BO366">IF(OR(O366={"NS","NA"},O$282={"NS","NA"}),0,IF(O366&lt;=O$282,0,1))</f>
        <v>0</v>
      </c>
      <c r="BP366" s="485" cm="1">
        <f t="array" ref="BP366">IF(OR(P366={"NS","NA"},P$282={"NS","NA"}),0,IF(P366&lt;=P$282,0,1))</f>
        <v>0</v>
      </c>
      <c r="BQ366" s="485" cm="1">
        <f t="array" ref="BQ366">IF(OR(Q366={"NS","NA"},Q$282={"NS","NA"}),0,IF(Q366&lt;=Q$282,0,1))</f>
        <v>0</v>
      </c>
      <c r="BR366" s="485" cm="1">
        <f t="array" ref="BR366">IF(OR(R366={"NS","NA"},R$282={"NS","NA"}),0,IF(R366&lt;=R$282,0,1))</f>
        <v>0</v>
      </c>
      <c r="BS366" s="485" cm="1">
        <f t="array" ref="BS366">IF(OR(S366={"NS","NA"},S$282={"NS","NA"}),0,IF(S366&lt;=S$282,0,1))</f>
        <v>0</v>
      </c>
      <c r="BT366" s="485" cm="1">
        <f t="array" ref="BT366">IF(OR(T366={"NS","NA"},T$282={"NS","NA"}),0,IF(T366&lt;=T$282,0,1))</f>
        <v>0</v>
      </c>
      <c r="BU366" s="485" cm="1">
        <f t="array" ref="BU366">IF(OR(U366={"NS","NA"},U$282={"NS","NA"}),0,IF(U366&lt;=U$282,0,1))</f>
        <v>0</v>
      </c>
      <c r="BV366" s="485" cm="1">
        <f t="array" ref="BV366">IF(OR(V366={"NS","NA"},V$282={"NS","NA"}),0,IF(V366&lt;=V$282,0,1))</f>
        <v>0</v>
      </c>
      <c r="BW366" s="485" cm="1">
        <f t="array" ref="BW366">IF(OR(W366={"NS","NA"},W$282={"NS","NA"}),0,IF(W366&lt;=W$282,0,1))</f>
        <v>0</v>
      </c>
      <c r="BX366" s="485" cm="1">
        <f t="array" ref="BX366">IF(OR(X366={"NS","NA"},X$282={"NS","NA"}),0,IF(X366&lt;=X$282,0,1))</f>
        <v>0</v>
      </c>
      <c r="BY366" s="485" cm="1">
        <f t="array" ref="BY366">IF(OR(Y366={"NS","NA"},Y$282={"NS","NA"}),0,IF(Y366&lt;=Y$282,0,1))</f>
        <v>0</v>
      </c>
      <c r="BZ366" s="485" cm="1">
        <f t="array" ref="BZ366">IF(OR(Z366={"NS","NA"},Z$282={"NS","NA"}),0,IF(Z366&lt;=Z$282,0,1))</f>
        <v>0</v>
      </c>
      <c r="CA366" s="485" cm="1">
        <f t="array" ref="CA366">IF(OR(AA366={"NS","NA"},AA$282={"NS","NA"}),0,IF(AA366&lt;=AA$282,0,1))</f>
        <v>0</v>
      </c>
      <c r="CB366" s="485" cm="1">
        <f t="array" ref="CB366">IF(OR(AB366={"NS","NA"},AB$282={"NS","NA"}),0,IF(AB366&lt;=AB$282,0,1))</f>
        <v>0</v>
      </c>
      <c r="CC366" s="485" cm="1">
        <f t="array" ref="CC366">IF(OR(AC366={"NS","NA"},AC$282={"NS","NA"}),0,IF(AC366&lt;=AC$282,0,1))</f>
        <v>0</v>
      </c>
      <c r="CD366" s="485" cm="1">
        <f t="array" ref="CD366">IF(OR(AD366={"NS","NA"},AD$282={"NS","NA"}),0,IF(AD366&lt;=AD$282,0,1))</f>
        <v>0</v>
      </c>
      <c r="CE366" s="311">
        <f t="shared" si="28"/>
        <v>0</v>
      </c>
      <c r="CF366" s="312">
        <f t="shared" si="29"/>
        <v>0</v>
      </c>
      <c r="CG366" s="313">
        <f t="shared" si="30"/>
        <v>0</v>
      </c>
      <c r="CH366" s="314">
        <f t="shared" si="31"/>
        <v>0</v>
      </c>
      <c r="CI366" s="311">
        <f t="shared" si="32"/>
        <v>0</v>
      </c>
      <c r="CJ366" s="312">
        <f t="shared" si="33"/>
        <v>0</v>
      </c>
      <c r="CK366" s="313">
        <f t="shared" si="34"/>
        <v>0</v>
      </c>
      <c r="CL366" s="314">
        <f t="shared" si="35"/>
        <v>0</v>
      </c>
      <c r="CM366" s="311">
        <f t="shared" si="36"/>
        <v>0</v>
      </c>
      <c r="CN366" s="312">
        <f t="shared" si="37"/>
        <v>0</v>
      </c>
      <c r="CO366" s="313">
        <f t="shared" si="38"/>
        <v>0</v>
      </c>
      <c r="CP366" s="314">
        <f t="shared" si="39"/>
        <v>0</v>
      </c>
      <c r="CQ366" s="311">
        <f t="shared" si="40"/>
        <v>0</v>
      </c>
      <c r="CR366" s="312">
        <f t="shared" si="41"/>
        <v>0</v>
      </c>
      <c r="CS366" s="313">
        <f t="shared" si="42"/>
        <v>0</v>
      </c>
      <c r="CT366" s="314">
        <f t="shared" si="43"/>
        <v>0</v>
      </c>
      <c r="CU366" s="247">
        <f t="shared" si="44"/>
        <v>0</v>
      </c>
      <c r="CV366" s="310" t="str">
        <f>IF(CU366=0,"",
IF(SUM($CU$360:CU366)=1,CW366,
IF($CU$400&gt;SUM($CU$360:CU366),_xlfn.CONCAT(", ",CW366),
IF($CU$400=SUM($CU$360:CU366),_xlfn.CONCAT(" y ",CW366)))))</f>
        <v/>
      </c>
      <c r="CW366" s="668" t="s">
        <v>7506</v>
      </c>
      <c r="CX366" s="668"/>
      <c r="CY366" s="668"/>
      <c r="DA366" s="315">
        <f t="shared" si="45"/>
        <v>0</v>
      </c>
      <c r="DB366" s="315">
        <f t="shared" si="46"/>
        <v>0</v>
      </c>
      <c r="DC366" s="315">
        <f t="shared" si="47"/>
        <v>0</v>
      </c>
      <c r="DD366" s="315">
        <f t="shared" si="48"/>
        <v>0</v>
      </c>
      <c r="DE366" s="315">
        <f t="shared" si="49"/>
        <v>0</v>
      </c>
      <c r="DF366" s="315">
        <f t="shared" si="50"/>
        <v>0</v>
      </c>
      <c r="DG366" s="315">
        <f t="shared" si="51"/>
        <v>0</v>
      </c>
      <c r="DH366" s="315">
        <f t="shared" si="22"/>
        <v>0</v>
      </c>
      <c r="DI366" s="315">
        <f t="shared" si="52"/>
        <v>0</v>
      </c>
      <c r="DJ366" s="315">
        <f t="shared" si="53"/>
        <v>0</v>
      </c>
      <c r="DK366" s="315">
        <f t="shared" si="54"/>
        <v>0</v>
      </c>
      <c r="DL366" s="315">
        <f t="shared" si="23"/>
        <v>0</v>
      </c>
      <c r="DM366" s="315">
        <f t="shared" si="55"/>
        <v>0</v>
      </c>
      <c r="DN366" s="315">
        <f t="shared" si="56"/>
        <v>0</v>
      </c>
      <c r="DO366" s="315">
        <f t="shared" si="57"/>
        <v>0</v>
      </c>
      <c r="DP366" s="315">
        <f t="shared" si="24"/>
        <v>0</v>
      </c>
      <c r="DQ366" s="315">
        <f t="shared" si="58"/>
        <v>0</v>
      </c>
      <c r="DR366" s="315">
        <f t="shared" si="59"/>
        <v>0</v>
      </c>
      <c r="DS366" s="315">
        <f t="shared" si="60"/>
        <v>0</v>
      </c>
      <c r="DT366" s="315">
        <f t="shared" si="61"/>
        <v>0</v>
      </c>
      <c r="DU366" s="315">
        <f t="shared" si="62"/>
        <v>0</v>
      </c>
      <c r="DV366" s="315">
        <f t="shared" si="63"/>
        <v>0</v>
      </c>
      <c r="DW366" s="315">
        <f t="shared" si="64"/>
        <v>0</v>
      </c>
      <c r="DX366" s="315">
        <f t="shared" si="25"/>
        <v>0</v>
      </c>
    </row>
    <row r="367" spans="1:128" s="478" customFormat="1" ht="15" customHeight="1">
      <c r="A367" s="5"/>
      <c r="B367" s="8"/>
      <c r="C367" s="984"/>
      <c r="D367" s="983" t="s">
        <v>7508</v>
      </c>
      <c r="E367" s="669"/>
      <c r="F367" s="670"/>
      <c r="G367" s="112"/>
      <c r="H367" s="112"/>
      <c r="I367" s="112"/>
      <c r="J367" s="112"/>
      <c r="K367" s="112"/>
      <c r="L367" s="112"/>
      <c r="M367" s="112"/>
      <c r="N367" s="112"/>
      <c r="O367" s="112"/>
      <c r="P367" s="112"/>
      <c r="Q367" s="112"/>
      <c r="R367" s="112"/>
      <c r="S367" s="112"/>
      <c r="T367" s="112"/>
      <c r="U367" s="112"/>
      <c r="V367" s="112"/>
      <c r="W367" s="112"/>
      <c r="X367" s="112"/>
      <c r="Y367" s="112"/>
      <c r="Z367" s="112"/>
      <c r="AA367" s="112"/>
      <c r="AB367" s="112"/>
      <c r="AC367" s="112"/>
      <c r="AD367" s="112"/>
      <c r="AE367" s="4"/>
      <c r="AG367">
        <f t="shared" si="26"/>
        <v>0</v>
      </c>
      <c r="AH367">
        <f t="shared" si="27"/>
        <v>0</v>
      </c>
      <c r="BG367" s="485" cm="1">
        <f t="array" ref="BG367">IF(OR(G367={"NS","NA"},$C$282={"NS","NA"}),0,IF(G367&lt;=$C$282,0,1))</f>
        <v>0</v>
      </c>
      <c r="BH367" s="485" cm="1">
        <f t="array" ref="BH367">IF(OR(H367={"NS","NA"},$E$282={"NS","NA"}),0,IF(H367&lt;=$E$282,0,1))</f>
        <v>0</v>
      </c>
      <c r="BI367" s="485" cm="1">
        <f t="array" ref="BI367">IF(OR(I367={"NS","NA"},$G$282={"NS","NA"}),0,IF(I367&lt;=$G$282,0,1))</f>
        <v>0</v>
      </c>
      <c r="BJ367" s="485" cm="1">
        <f t="array" ref="BJ367">IF(OR(J367={"NS","NA"},$I$282={"NS","NA"}),0,IF(J367&lt;=$I$282,0,1))</f>
        <v>0</v>
      </c>
      <c r="BK367" s="485" cm="1">
        <f t="array" ref="BK367">IF(OR(K367={"NS","NA"},K$282={"NS","NA"}),0,IF(K367&lt;=K$282,0,1))</f>
        <v>0</v>
      </c>
      <c r="BL367" s="485" cm="1">
        <f t="array" ref="BL367">IF(OR(L367={"NS","NA"},L$282={"NS","NA"}),0,IF(L367&lt;=L$282,0,1))</f>
        <v>0</v>
      </c>
      <c r="BM367" s="485" cm="1">
        <f t="array" ref="BM367">IF(OR(M367={"NS","NA"},M$282={"NS","NA"}),0,IF(M367&lt;=M$282,0,1))</f>
        <v>0</v>
      </c>
      <c r="BN367" s="485" cm="1">
        <f t="array" ref="BN367">IF(OR(N367={"NS","NA"},N$282={"NS","NA"}),0,IF(N367&lt;=N$282,0,1))</f>
        <v>0</v>
      </c>
      <c r="BO367" s="485" cm="1">
        <f t="array" ref="BO367">IF(OR(O367={"NS","NA"},O$282={"NS","NA"}),0,IF(O367&lt;=O$282,0,1))</f>
        <v>0</v>
      </c>
      <c r="BP367" s="485" cm="1">
        <f t="array" ref="BP367">IF(OR(P367={"NS","NA"},P$282={"NS","NA"}),0,IF(P367&lt;=P$282,0,1))</f>
        <v>0</v>
      </c>
      <c r="BQ367" s="485" cm="1">
        <f t="array" ref="BQ367">IF(OR(Q367={"NS","NA"},Q$282={"NS","NA"}),0,IF(Q367&lt;=Q$282,0,1))</f>
        <v>0</v>
      </c>
      <c r="BR367" s="485" cm="1">
        <f t="array" ref="BR367">IF(OR(R367={"NS","NA"},R$282={"NS","NA"}),0,IF(R367&lt;=R$282,0,1))</f>
        <v>0</v>
      </c>
      <c r="BS367" s="485" cm="1">
        <f t="array" ref="BS367">IF(OR(S367={"NS","NA"},S$282={"NS","NA"}),0,IF(S367&lt;=S$282,0,1))</f>
        <v>0</v>
      </c>
      <c r="BT367" s="485" cm="1">
        <f t="array" ref="BT367">IF(OR(T367={"NS","NA"},T$282={"NS","NA"}),0,IF(T367&lt;=T$282,0,1))</f>
        <v>0</v>
      </c>
      <c r="BU367" s="485" cm="1">
        <f t="array" ref="BU367">IF(OR(U367={"NS","NA"},U$282={"NS","NA"}),0,IF(U367&lt;=U$282,0,1))</f>
        <v>0</v>
      </c>
      <c r="BV367" s="485" cm="1">
        <f t="array" ref="BV367">IF(OR(V367={"NS","NA"},V$282={"NS","NA"}),0,IF(V367&lt;=V$282,0,1))</f>
        <v>0</v>
      </c>
      <c r="BW367" s="485" cm="1">
        <f t="array" ref="BW367">IF(OR(W367={"NS","NA"},W$282={"NS","NA"}),0,IF(W367&lt;=W$282,0,1))</f>
        <v>0</v>
      </c>
      <c r="BX367" s="485" cm="1">
        <f t="array" ref="BX367">IF(OR(X367={"NS","NA"},X$282={"NS","NA"}),0,IF(X367&lt;=X$282,0,1))</f>
        <v>0</v>
      </c>
      <c r="BY367" s="485" cm="1">
        <f t="array" ref="BY367">IF(OR(Y367={"NS","NA"},Y$282={"NS","NA"}),0,IF(Y367&lt;=Y$282,0,1))</f>
        <v>0</v>
      </c>
      <c r="BZ367" s="485" cm="1">
        <f t="array" ref="BZ367">IF(OR(Z367={"NS","NA"},Z$282={"NS","NA"}),0,IF(Z367&lt;=Z$282,0,1))</f>
        <v>0</v>
      </c>
      <c r="CA367" s="485" cm="1">
        <f t="array" ref="CA367">IF(OR(AA367={"NS","NA"},AA$282={"NS","NA"}),0,IF(AA367&lt;=AA$282,0,1))</f>
        <v>0</v>
      </c>
      <c r="CB367" s="485" cm="1">
        <f t="array" ref="CB367">IF(OR(AB367={"NS","NA"},AB$282={"NS","NA"}),0,IF(AB367&lt;=AB$282,0,1))</f>
        <v>0</v>
      </c>
      <c r="CC367" s="485" cm="1">
        <f t="array" ref="CC367">IF(OR(AC367={"NS","NA"},AC$282={"NS","NA"}),0,IF(AC367&lt;=AC$282,0,1))</f>
        <v>0</v>
      </c>
      <c r="CD367" s="485" cm="1">
        <f t="array" ref="CD367">IF(OR(AD367={"NS","NA"},AD$282={"NS","NA"}),0,IF(AD367&lt;=AD$282,0,1))</f>
        <v>0</v>
      </c>
      <c r="CE367" s="311">
        <f t="shared" si="28"/>
        <v>0</v>
      </c>
      <c r="CF367" s="312">
        <f t="shared" si="29"/>
        <v>0</v>
      </c>
      <c r="CG367" s="313">
        <f t="shared" si="30"/>
        <v>0</v>
      </c>
      <c r="CH367" s="314">
        <f t="shared" si="31"/>
        <v>0</v>
      </c>
      <c r="CI367" s="311">
        <f t="shared" si="32"/>
        <v>0</v>
      </c>
      <c r="CJ367" s="312">
        <f t="shared" si="33"/>
        <v>0</v>
      </c>
      <c r="CK367" s="313">
        <f t="shared" si="34"/>
        <v>0</v>
      </c>
      <c r="CL367" s="314">
        <f t="shared" si="35"/>
        <v>0</v>
      </c>
      <c r="CM367" s="311">
        <f t="shared" si="36"/>
        <v>0</v>
      </c>
      <c r="CN367" s="312">
        <f t="shared" si="37"/>
        <v>0</v>
      </c>
      <c r="CO367" s="313">
        <f t="shared" si="38"/>
        <v>0</v>
      </c>
      <c r="CP367" s="314">
        <f t="shared" si="39"/>
        <v>0</v>
      </c>
      <c r="CQ367" s="311">
        <f t="shared" si="40"/>
        <v>0</v>
      </c>
      <c r="CR367" s="312">
        <f t="shared" si="41"/>
        <v>0</v>
      </c>
      <c r="CS367" s="313">
        <f t="shared" si="42"/>
        <v>0</v>
      </c>
      <c r="CT367" s="314">
        <f t="shared" si="43"/>
        <v>0</v>
      </c>
      <c r="CU367" s="247">
        <f t="shared" si="44"/>
        <v>0</v>
      </c>
      <c r="CV367" s="310" t="str">
        <f>IF(CU367=0,"",
IF(SUM($CU$360:CU367)=1,CW367,
IF($CU$400&gt;SUM($CU$360:CU367),_xlfn.CONCAT(", ",CW367),
IF($CU$400=SUM($CU$360:CU367),_xlfn.CONCAT(" y ",CW367)))))</f>
        <v/>
      </c>
      <c r="CW367" s="668" t="s">
        <v>7508</v>
      </c>
      <c r="CX367" s="668"/>
      <c r="CY367" s="668"/>
      <c r="DA367" s="315">
        <f t="shared" si="45"/>
        <v>0</v>
      </c>
      <c r="DB367" s="315">
        <f t="shared" si="46"/>
        <v>0</v>
      </c>
      <c r="DC367" s="315">
        <f t="shared" si="47"/>
        <v>0</v>
      </c>
      <c r="DD367" s="315">
        <f t="shared" si="48"/>
        <v>0</v>
      </c>
      <c r="DE367" s="315">
        <f t="shared" si="49"/>
        <v>0</v>
      </c>
      <c r="DF367" s="315">
        <f t="shared" si="50"/>
        <v>0</v>
      </c>
      <c r="DG367" s="315">
        <f t="shared" si="51"/>
        <v>0</v>
      </c>
      <c r="DH367" s="315">
        <f t="shared" si="22"/>
        <v>0</v>
      </c>
      <c r="DI367" s="315">
        <f t="shared" si="52"/>
        <v>0</v>
      </c>
      <c r="DJ367" s="315">
        <f t="shared" si="53"/>
        <v>0</v>
      </c>
      <c r="DK367" s="315">
        <f t="shared" si="54"/>
        <v>0</v>
      </c>
      <c r="DL367" s="315">
        <f t="shared" si="23"/>
        <v>0</v>
      </c>
      <c r="DM367" s="315">
        <f t="shared" si="55"/>
        <v>0</v>
      </c>
      <c r="DN367" s="315">
        <f t="shared" si="56"/>
        <v>0</v>
      </c>
      <c r="DO367" s="315">
        <f t="shared" si="57"/>
        <v>0</v>
      </c>
      <c r="DP367" s="315">
        <f t="shared" si="24"/>
        <v>0</v>
      </c>
      <c r="DQ367" s="315">
        <f t="shared" si="58"/>
        <v>0</v>
      </c>
      <c r="DR367" s="315">
        <f t="shared" si="59"/>
        <v>0</v>
      </c>
      <c r="DS367" s="315">
        <f t="shared" si="60"/>
        <v>0</v>
      </c>
      <c r="DT367" s="315">
        <f t="shared" si="61"/>
        <v>0</v>
      </c>
      <c r="DU367" s="315">
        <f t="shared" si="62"/>
        <v>0</v>
      </c>
      <c r="DV367" s="315">
        <f t="shared" si="63"/>
        <v>0</v>
      </c>
      <c r="DW367" s="315">
        <f t="shared" si="64"/>
        <v>0</v>
      </c>
      <c r="DX367" s="315">
        <f t="shared" si="25"/>
        <v>0</v>
      </c>
    </row>
    <row r="368" spans="1:128" s="478" customFormat="1" ht="15" customHeight="1">
      <c r="A368" s="5"/>
      <c r="B368" s="8"/>
      <c r="C368" s="984"/>
      <c r="D368" s="983" t="s">
        <v>7510</v>
      </c>
      <c r="E368" s="669"/>
      <c r="F368" s="670"/>
      <c r="G368" s="112"/>
      <c r="H368" s="112"/>
      <c r="I368" s="112"/>
      <c r="J368" s="112"/>
      <c r="K368" s="112"/>
      <c r="L368" s="112"/>
      <c r="M368" s="112"/>
      <c r="N368" s="112"/>
      <c r="O368" s="112"/>
      <c r="P368" s="112"/>
      <c r="Q368" s="112"/>
      <c r="R368" s="112"/>
      <c r="S368" s="112"/>
      <c r="T368" s="112"/>
      <c r="U368" s="112"/>
      <c r="V368" s="112"/>
      <c r="W368" s="112"/>
      <c r="X368" s="112"/>
      <c r="Y368" s="112"/>
      <c r="Z368" s="112"/>
      <c r="AA368" s="112"/>
      <c r="AB368" s="112"/>
      <c r="AC368" s="112"/>
      <c r="AD368" s="112"/>
      <c r="AE368" s="4"/>
      <c r="AG368">
        <f t="shared" si="26"/>
        <v>0</v>
      </c>
      <c r="AH368">
        <f t="shared" si="27"/>
        <v>0</v>
      </c>
      <c r="BG368" s="485" cm="1">
        <f t="array" ref="BG368">IF(OR(G368={"NS","NA"},$C$282={"NS","NA"}),0,IF(G368&lt;=$C$282,0,1))</f>
        <v>0</v>
      </c>
      <c r="BH368" s="485" cm="1">
        <f t="array" ref="BH368">IF(OR(H368={"NS","NA"},$E$282={"NS","NA"}),0,IF(H368&lt;=$E$282,0,1))</f>
        <v>0</v>
      </c>
      <c r="BI368" s="485" cm="1">
        <f t="array" ref="BI368">IF(OR(I368={"NS","NA"},$G$282={"NS","NA"}),0,IF(I368&lt;=$G$282,0,1))</f>
        <v>0</v>
      </c>
      <c r="BJ368" s="485" cm="1">
        <f t="array" ref="BJ368">IF(OR(J368={"NS","NA"},$I$282={"NS","NA"}),0,IF(J368&lt;=$I$282,0,1))</f>
        <v>0</v>
      </c>
      <c r="BK368" s="485" cm="1">
        <f t="array" ref="BK368">IF(OR(K368={"NS","NA"},K$282={"NS","NA"}),0,IF(K368&lt;=K$282,0,1))</f>
        <v>0</v>
      </c>
      <c r="BL368" s="485" cm="1">
        <f t="array" ref="BL368">IF(OR(L368={"NS","NA"},L$282={"NS","NA"}),0,IF(L368&lt;=L$282,0,1))</f>
        <v>0</v>
      </c>
      <c r="BM368" s="485" cm="1">
        <f t="array" ref="BM368">IF(OR(M368={"NS","NA"},M$282={"NS","NA"}),0,IF(M368&lt;=M$282,0,1))</f>
        <v>0</v>
      </c>
      <c r="BN368" s="485" cm="1">
        <f t="array" ref="BN368">IF(OR(N368={"NS","NA"},N$282={"NS","NA"}),0,IF(N368&lt;=N$282,0,1))</f>
        <v>0</v>
      </c>
      <c r="BO368" s="485" cm="1">
        <f t="array" ref="BO368">IF(OR(O368={"NS","NA"},O$282={"NS","NA"}),0,IF(O368&lt;=O$282,0,1))</f>
        <v>0</v>
      </c>
      <c r="BP368" s="485" cm="1">
        <f t="array" ref="BP368">IF(OR(P368={"NS","NA"},P$282={"NS","NA"}),0,IF(P368&lt;=P$282,0,1))</f>
        <v>0</v>
      </c>
      <c r="BQ368" s="485" cm="1">
        <f t="array" ref="BQ368">IF(OR(Q368={"NS","NA"},Q$282={"NS","NA"}),0,IF(Q368&lt;=Q$282,0,1))</f>
        <v>0</v>
      </c>
      <c r="BR368" s="485" cm="1">
        <f t="array" ref="BR368">IF(OR(R368={"NS","NA"},R$282={"NS","NA"}),0,IF(R368&lt;=R$282,0,1))</f>
        <v>0</v>
      </c>
      <c r="BS368" s="485" cm="1">
        <f t="array" ref="BS368">IF(OR(S368={"NS","NA"},S$282={"NS","NA"}),0,IF(S368&lt;=S$282,0,1))</f>
        <v>0</v>
      </c>
      <c r="BT368" s="485" cm="1">
        <f t="array" ref="BT368">IF(OR(T368={"NS","NA"},T$282={"NS","NA"}),0,IF(T368&lt;=T$282,0,1))</f>
        <v>0</v>
      </c>
      <c r="BU368" s="485" cm="1">
        <f t="array" ref="BU368">IF(OR(U368={"NS","NA"},U$282={"NS","NA"}),0,IF(U368&lt;=U$282,0,1))</f>
        <v>0</v>
      </c>
      <c r="BV368" s="485" cm="1">
        <f t="array" ref="BV368">IF(OR(V368={"NS","NA"},V$282={"NS","NA"}),0,IF(V368&lt;=V$282,0,1))</f>
        <v>0</v>
      </c>
      <c r="BW368" s="485" cm="1">
        <f t="array" ref="BW368">IF(OR(W368={"NS","NA"},W$282={"NS","NA"}),0,IF(W368&lt;=W$282,0,1))</f>
        <v>0</v>
      </c>
      <c r="BX368" s="485" cm="1">
        <f t="array" ref="BX368">IF(OR(X368={"NS","NA"},X$282={"NS","NA"}),0,IF(X368&lt;=X$282,0,1))</f>
        <v>0</v>
      </c>
      <c r="BY368" s="485" cm="1">
        <f t="array" ref="BY368">IF(OR(Y368={"NS","NA"},Y$282={"NS","NA"}),0,IF(Y368&lt;=Y$282,0,1))</f>
        <v>0</v>
      </c>
      <c r="BZ368" s="485" cm="1">
        <f t="array" ref="BZ368">IF(OR(Z368={"NS","NA"},Z$282={"NS","NA"}),0,IF(Z368&lt;=Z$282,0,1))</f>
        <v>0</v>
      </c>
      <c r="CA368" s="485" cm="1">
        <f t="array" ref="CA368">IF(OR(AA368={"NS","NA"},AA$282={"NS","NA"}),0,IF(AA368&lt;=AA$282,0,1))</f>
        <v>0</v>
      </c>
      <c r="CB368" s="485" cm="1">
        <f t="array" ref="CB368">IF(OR(AB368={"NS","NA"},AB$282={"NS","NA"}),0,IF(AB368&lt;=AB$282,0,1))</f>
        <v>0</v>
      </c>
      <c r="CC368" s="485" cm="1">
        <f t="array" ref="CC368">IF(OR(AC368={"NS","NA"},AC$282={"NS","NA"}),0,IF(AC368&lt;=AC$282,0,1))</f>
        <v>0</v>
      </c>
      <c r="CD368" s="485" cm="1">
        <f t="array" ref="CD368">IF(OR(AD368={"NS","NA"},AD$282={"NS","NA"}),0,IF(AD368&lt;=AD$282,0,1))</f>
        <v>0</v>
      </c>
      <c r="CE368" s="311">
        <f t="shared" si="28"/>
        <v>0</v>
      </c>
      <c r="CF368" s="312">
        <f t="shared" si="29"/>
        <v>0</v>
      </c>
      <c r="CG368" s="313">
        <f t="shared" si="30"/>
        <v>0</v>
      </c>
      <c r="CH368" s="314">
        <f t="shared" si="31"/>
        <v>0</v>
      </c>
      <c r="CI368" s="311">
        <f t="shared" si="32"/>
        <v>0</v>
      </c>
      <c r="CJ368" s="312">
        <f t="shared" si="33"/>
        <v>0</v>
      </c>
      <c r="CK368" s="313">
        <f t="shared" si="34"/>
        <v>0</v>
      </c>
      <c r="CL368" s="314">
        <f t="shared" si="35"/>
        <v>0</v>
      </c>
      <c r="CM368" s="311">
        <f t="shared" si="36"/>
        <v>0</v>
      </c>
      <c r="CN368" s="312">
        <f t="shared" si="37"/>
        <v>0</v>
      </c>
      <c r="CO368" s="313">
        <f t="shared" si="38"/>
        <v>0</v>
      </c>
      <c r="CP368" s="314">
        <f t="shared" si="39"/>
        <v>0</v>
      </c>
      <c r="CQ368" s="311">
        <f t="shared" si="40"/>
        <v>0</v>
      </c>
      <c r="CR368" s="312">
        <f t="shared" si="41"/>
        <v>0</v>
      </c>
      <c r="CS368" s="313">
        <f t="shared" si="42"/>
        <v>0</v>
      </c>
      <c r="CT368" s="314">
        <f t="shared" si="43"/>
        <v>0</v>
      </c>
      <c r="CU368" s="247">
        <f t="shared" si="44"/>
        <v>0</v>
      </c>
      <c r="CV368" s="310" t="str">
        <f>IF(CU368=0,"",
IF(SUM($CU$360:CU368)=1,CW368,
IF($CU$400&gt;SUM($CU$360:CU368),_xlfn.CONCAT(", ",CW368),
IF($CU$400=SUM($CU$360:CU368),_xlfn.CONCAT(" y ",CW368)))))</f>
        <v/>
      </c>
      <c r="CW368" s="668" t="s">
        <v>7510</v>
      </c>
      <c r="CX368" s="668"/>
      <c r="CY368" s="668"/>
      <c r="DA368" s="315">
        <f t="shared" si="45"/>
        <v>0</v>
      </c>
      <c r="DB368" s="315">
        <f t="shared" si="46"/>
        <v>0</v>
      </c>
      <c r="DC368" s="315">
        <f t="shared" si="47"/>
        <v>0</v>
      </c>
      <c r="DD368" s="315">
        <f t="shared" si="48"/>
        <v>0</v>
      </c>
      <c r="DE368" s="315">
        <f t="shared" si="49"/>
        <v>0</v>
      </c>
      <c r="DF368" s="315">
        <f t="shared" si="50"/>
        <v>0</v>
      </c>
      <c r="DG368" s="315">
        <f t="shared" si="51"/>
        <v>0</v>
      </c>
      <c r="DH368" s="315">
        <f t="shared" si="22"/>
        <v>0</v>
      </c>
      <c r="DI368" s="315">
        <f t="shared" si="52"/>
        <v>0</v>
      </c>
      <c r="DJ368" s="315">
        <f t="shared" si="53"/>
        <v>0</v>
      </c>
      <c r="DK368" s="315">
        <f t="shared" si="54"/>
        <v>0</v>
      </c>
      <c r="DL368" s="315">
        <f t="shared" si="23"/>
        <v>0</v>
      </c>
      <c r="DM368" s="315">
        <f t="shared" si="55"/>
        <v>0</v>
      </c>
      <c r="DN368" s="315">
        <f t="shared" si="56"/>
        <v>0</v>
      </c>
      <c r="DO368" s="315">
        <f t="shared" si="57"/>
        <v>0</v>
      </c>
      <c r="DP368" s="315">
        <f t="shared" si="24"/>
        <v>0</v>
      </c>
      <c r="DQ368" s="315">
        <f t="shared" si="58"/>
        <v>0</v>
      </c>
      <c r="DR368" s="315">
        <f t="shared" si="59"/>
        <v>0</v>
      </c>
      <c r="DS368" s="315">
        <f t="shared" si="60"/>
        <v>0</v>
      </c>
      <c r="DT368" s="315">
        <f t="shared" si="61"/>
        <v>0</v>
      </c>
      <c r="DU368" s="315">
        <f t="shared" si="62"/>
        <v>0</v>
      </c>
      <c r="DV368" s="315">
        <f t="shared" si="63"/>
        <v>0</v>
      </c>
      <c r="DW368" s="315">
        <f t="shared" si="64"/>
        <v>0</v>
      </c>
      <c r="DX368" s="315">
        <f t="shared" si="25"/>
        <v>0</v>
      </c>
    </row>
    <row r="369" spans="1:128" s="478" customFormat="1" ht="15" customHeight="1">
      <c r="A369" s="5"/>
      <c r="B369" s="8"/>
      <c r="C369" s="984"/>
      <c r="D369" s="983" t="s">
        <v>7512</v>
      </c>
      <c r="E369" s="669"/>
      <c r="F369" s="670"/>
      <c r="G369" s="112"/>
      <c r="H369" s="112"/>
      <c r="I369" s="112"/>
      <c r="J369" s="112"/>
      <c r="K369" s="112"/>
      <c r="L369" s="112"/>
      <c r="M369" s="112"/>
      <c r="N369" s="112"/>
      <c r="O369" s="112"/>
      <c r="P369" s="112"/>
      <c r="Q369" s="112"/>
      <c r="R369" s="112"/>
      <c r="S369" s="112"/>
      <c r="T369" s="112"/>
      <c r="U369" s="112"/>
      <c r="V369" s="112"/>
      <c r="W369" s="112"/>
      <c r="X369" s="112"/>
      <c r="Y369" s="112"/>
      <c r="Z369" s="112"/>
      <c r="AA369" s="112"/>
      <c r="AB369" s="112"/>
      <c r="AC369" s="112"/>
      <c r="AD369" s="112"/>
      <c r="AE369" s="4"/>
      <c r="AG369">
        <f t="shared" si="26"/>
        <v>0</v>
      </c>
      <c r="AH369">
        <f t="shared" si="27"/>
        <v>0</v>
      </c>
      <c r="BG369" s="485" cm="1">
        <f t="array" ref="BG369">IF(OR(G369={"NS","NA"},$C$282={"NS","NA"}),0,IF(G369&lt;=$C$282,0,1))</f>
        <v>0</v>
      </c>
      <c r="BH369" s="485" cm="1">
        <f t="array" ref="BH369">IF(OR(H369={"NS","NA"},$E$282={"NS","NA"}),0,IF(H369&lt;=$E$282,0,1))</f>
        <v>0</v>
      </c>
      <c r="BI369" s="485" cm="1">
        <f t="array" ref="BI369">IF(OR(I369={"NS","NA"},$G$282={"NS","NA"}),0,IF(I369&lt;=$G$282,0,1))</f>
        <v>0</v>
      </c>
      <c r="BJ369" s="485" cm="1">
        <f t="array" ref="BJ369">IF(OR(J369={"NS","NA"},$I$282={"NS","NA"}),0,IF(J369&lt;=$I$282,0,1))</f>
        <v>0</v>
      </c>
      <c r="BK369" s="485" cm="1">
        <f t="array" ref="BK369">IF(OR(K369={"NS","NA"},K$282={"NS","NA"}),0,IF(K369&lt;=K$282,0,1))</f>
        <v>0</v>
      </c>
      <c r="BL369" s="485" cm="1">
        <f t="array" ref="BL369">IF(OR(L369={"NS","NA"},L$282={"NS","NA"}),0,IF(L369&lt;=L$282,0,1))</f>
        <v>0</v>
      </c>
      <c r="BM369" s="485" cm="1">
        <f t="array" ref="BM369">IF(OR(M369={"NS","NA"},M$282={"NS","NA"}),0,IF(M369&lt;=M$282,0,1))</f>
        <v>0</v>
      </c>
      <c r="BN369" s="485" cm="1">
        <f t="array" ref="BN369">IF(OR(N369={"NS","NA"},N$282={"NS","NA"}),0,IF(N369&lt;=N$282,0,1))</f>
        <v>0</v>
      </c>
      <c r="BO369" s="485" cm="1">
        <f t="array" ref="BO369">IF(OR(O369={"NS","NA"},O$282={"NS","NA"}),0,IF(O369&lt;=O$282,0,1))</f>
        <v>0</v>
      </c>
      <c r="BP369" s="485" cm="1">
        <f t="array" ref="BP369">IF(OR(P369={"NS","NA"},P$282={"NS","NA"}),0,IF(P369&lt;=P$282,0,1))</f>
        <v>0</v>
      </c>
      <c r="BQ369" s="485" cm="1">
        <f t="array" ref="BQ369">IF(OR(Q369={"NS","NA"},Q$282={"NS","NA"}),0,IF(Q369&lt;=Q$282,0,1))</f>
        <v>0</v>
      </c>
      <c r="BR369" s="485" cm="1">
        <f t="array" ref="BR369">IF(OR(R369={"NS","NA"},R$282={"NS","NA"}),0,IF(R369&lt;=R$282,0,1))</f>
        <v>0</v>
      </c>
      <c r="BS369" s="485" cm="1">
        <f t="array" ref="BS369">IF(OR(S369={"NS","NA"},S$282={"NS","NA"}),0,IF(S369&lt;=S$282,0,1))</f>
        <v>0</v>
      </c>
      <c r="BT369" s="485" cm="1">
        <f t="array" ref="BT369">IF(OR(T369={"NS","NA"},T$282={"NS","NA"}),0,IF(T369&lt;=T$282,0,1))</f>
        <v>0</v>
      </c>
      <c r="BU369" s="485" cm="1">
        <f t="array" ref="BU369">IF(OR(U369={"NS","NA"},U$282={"NS","NA"}),0,IF(U369&lt;=U$282,0,1))</f>
        <v>0</v>
      </c>
      <c r="BV369" s="485" cm="1">
        <f t="array" ref="BV369">IF(OR(V369={"NS","NA"},V$282={"NS","NA"}),0,IF(V369&lt;=V$282,0,1))</f>
        <v>0</v>
      </c>
      <c r="BW369" s="485" cm="1">
        <f t="array" ref="BW369">IF(OR(W369={"NS","NA"},W$282={"NS","NA"}),0,IF(W369&lt;=W$282,0,1))</f>
        <v>0</v>
      </c>
      <c r="BX369" s="485" cm="1">
        <f t="array" ref="BX369">IF(OR(X369={"NS","NA"},X$282={"NS","NA"}),0,IF(X369&lt;=X$282,0,1))</f>
        <v>0</v>
      </c>
      <c r="BY369" s="485" cm="1">
        <f t="array" ref="BY369">IF(OR(Y369={"NS","NA"},Y$282={"NS","NA"}),0,IF(Y369&lt;=Y$282,0,1))</f>
        <v>0</v>
      </c>
      <c r="BZ369" s="485" cm="1">
        <f t="array" ref="BZ369">IF(OR(Z369={"NS","NA"},Z$282={"NS","NA"}),0,IF(Z369&lt;=Z$282,0,1))</f>
        <v>0</v>
      </c>
      <c r="CA369" s="485" cm="1">
        <f t="array" ref="CA369">IF(OR(AA369={"NS","NA"},AA$282={"NS","NA"}),0,IF(AA369&lt;=AA$282,0,1))</f>
        <v>0</v>
      </c>
      <c r="CB369" s="485" cm="1">
        <f t="array" ref="CB369">IF(OR(AB369={"NS","NA"},AB$282={"NS","NA"}),0,IF(AB369&lt;=AB$282,0,1))</f>
        <v>0</v>
      </c>
      <c r="CC369" s="485" cm="1">
        <f t="array" ref="CC369">IF(OR(AC369={"NS","NA"},AC$282={"NS","NA"}),0,IF(AC369&lt;=AC$282,0,1))</f>
        <v>0</v>
      </c>
      <c r="CD369" s="485" cm="1">
        <f t="array" ref="CD369">IF(OR(AD369={"NS","NA"},AD$282={"NS","NA"}),0,IF(AD369&lt;=AD$282,0,1))</f>
        <v>0</v>
      </c>
      <c r="CE369" s="311">
        <f t="shared" si="28"/>
        <v>0</v>
      </c>
      <c r="CF369" s="312">
        <f t="shared" si="29"/>
        <v>0</v>
      </c>
      <c r="CG369" s="313">
        <f t="shared" si="30"/>
        <v>0</v>
      </c>
      <c r="CH369" s="314">
        <f t="shared" si="31"/>
        <v>0</v>
      </c>
      <c r="CI369" s="311">
        <f t="shared" si="32"/>
        <v>0</v>
      </c>
      <c r="CJ369" s="312">
        <f t="shared" si="33"/>
        <v>0</v>
      </c>
      <c r="CK369" s="313">
        <f t="shared" si="34"/>
        <v>0</v>
      </c>
      <c r="CL369" s="314">
        <f t="shared" si="35"/>
        <v>0</v>
      </c>
      <c r="CM369" s="311">
        <f t="shared" si="36"/>
        <v>0</v>
      </c>
      <c r="CN369" s="312">
        <f t="shared" si="37"/>
        <v>0</v>
      </c>
      <c r="CO369" s="313">
        <f t="shared" si="38"/>
        <v>0</v>
      </c>
      <c r="CP369" s="314">
        <f t="shared" si="39"/>
        <v>0</v>
      </c>
      <c r="CQ369" s="311">
        <f t="shared" si="40"/>
        <v>0</v>
      </c>
      <c r="CR369" s="312">
        <f t="shared" si="41"/>
        <v>0</v>
      </c>
      <c r="CS369" s="313">
        <f t="shared" si="42"/>
        <v>0</v>
      </c>
      <c r="CT369" s="314">
        <f t="shared" si="43"/>
        <v>0</v>
      </c>
      <c r="CU369" s="247">
        <f t="shared" si="44"/>
        <v>0</v>
      </c>
      <c r="CV369" s="310" t="str">
        <f>IF(CU369=0,"",
IF(SUM($CU$360:CU369)=1,CW369,
IF($CU$400&gt;SUM($CU$360:CU369),_xlfn.CONCAT(", ",CW369),
IF($CU$400=SUM($CU$360:CU369),_xlfn.CONCAT(" y ",CW369)))))</f>
        <v/>
      </c>
      <c r="CW369" s="668" t="s">
        <v>7512</v>
      </c>
      <c r="CX369" s="668"/>
      <c r="CY369" s="668"/>
      <c r="DA369" s="315">
        <f t="shared" si="45"/>
        <v>0</v>
      </c>
      <c r="DB369" s="315">
        <f t="shared" si="46"/>
        <v>0</v>
      </c>
      <c r="DC369" s="315">
        <f t="shared" si="47"/>
        <v>0</v>
      </c>
      <c r="DD369" s="315">
        <f t="shared" si="48"/>
        <v>0</v>
      </c>
      <c r="DE369" s="315">
        <f t="shared" si="49"/>
        <v>0</v>
      </c>
      <c r="DF369" s="315">
        <f t="shared" si="50"/>
        <v>0</v>
      </c>
      <c r="DG369" s="315">
        <f t="shared" si="51"/>
        <v>0</v>
      </c>
      <c r="DH369" s="315">
        <f t="shared" si="22"/>
        <v>0</v>
      </c>
      <c r="DI369" s="315">
        <f t="shared" si="52"/>
        <v>0</v>
      </c>
      <c r="DJ369" s="315">
        <f t="shared" si="53"/>
        <v>0</v>
      </c>
      <c r="DK369" s="315">
        <f t="shared" si="54"/>
        <v>0</v>
      </c>
      <c r="DL369" s="315">
        <f t="shared" si="23"/>
        <v>0</v>
      </c>
      <c r="DM369" s="315">
        <f t="shared" si="55"/>
        <v>0</v>
      </c>
      <c r="DN369" s="315">
        <f t="shared" si="56"/>
        <v>0</v>
      </c>
      <c r="DO369" s="315">
        <f t="shared" si="57"/>
        <v>0</v>
      </c>
      <c r="DP369" s="315">
        <f t="shared" si="24"/>
        <v>0</v>
      </c>
      <c r="DQ369" s="315">
        <f t="shared" si="58"/>
        <v>0</v>
      </c>
      <c r="DR369" s="315">
        <f t="shared" si="59"/>
        <v>0</v>
      </c>
      <c r="DS369" s="315">
        <f t="shared" si="60"/>
        <v>0</v>
      </c>
      <c r="DT369" s="315">
        <f t="shared" si="61"/>
        <v>0</v>
      </c>
      <c r="DU369" s="315">
        <f t="shared" si="62"/>
        <v>0</v>
      </c>
      <c r="DV369" s="315">
        <f t="shared" si="63"/>
        <v>0</v>
      </c>
      <c r="DW369" s="315">
        <f t="shared" si="64"/>
        <v>0</v>
      </c>
      <c r="DX369" s="315">
        <f t="shared" si="25"/>
        <v>0</v>
      </c>
    </row>
    <row r="370" spans="1:128" s="478" customFormat="1" ht="15" customHeight="1">
      <c r="A370" s="5"/>
      <c r="B370" s="8"/>
      <c r="C370" s="984"/>
      <c r="D370" s="983" t="s">
        <v>7514</v>
      </c>
      <c r="E370" s="669"/>
      <c r="F370" s="670"/>
      <c r="G370" s="112"/>
      <c r="H370" s="112"/>
      <c r="I370" s="112"/>
      <c r="J370" s="112"/>
      <c r="K370" s="112"/>
      <c r="L370" s="112"/>
      <c r="M370" s="112"/>
      <c r="N370" s="112"/>
      <c r="O370" s="112"/>
      <c r="P370" s="112"/>
      <c r="Q370" s="112"/>
      <c r="R370" s="112"/>
      <c r="S370" s="112"/>
      <c r="T370" s="112"/>
      <c r="U370" s="112"/>
      <c r="V370" s="112"/>
      <c r="W370" s="112"/>
      <c r="X370" s="112"/>
      <c r="Y370" s="112"/>
      <c r="Z370" s="112"/>
      <c r="AA370" s="112"/>
      <c r="AB370" s="112"/>
      <c r="AC370" s="112"/>
      <c r="AD370" s="112"/>
      <c r="AE370" s="4"/>
      <c r="AG370">
        <f t="shared" si="26"/>
        <v>0</v>
      </c>
      <c r="AH370">
        <f t="shared" si="27"/>
        <v>0</v>
      </c>
      <c r="BG370" s="485" cm="1">
        <f t="array" ref="BG370">IF(OR(G370={"NS","NA"},$C$282={"NS","NA"}),0,IF(G370&lt;=$C$282,0,1))</f>
        <v>0</v>
      </c>
      <c r="BH370" s="485" cm="1">
        <f t="array" ref="BH370">IF(OR(H370={"NS","NA"},$E$282={"NS","NA"}),0,IF(H370&lt;=$E$282,0,1))</f>
        <v>0</v>
      </c>
      <c r="BI370" s="485" cm="1">
        <f t="array" ref="BI370">IF(OR(I370={"NS","NA"},$G$282={"NS","NA"}),0,IF(I370&lt;=$G$282,0,1))</f>
        <v>0</v>
      </c>
      <c r="BJ370" s="485" cm="1">
        <f t="array" ref="BJ370">IF(OR(J370={"NS","NA"},$I$282={"NS","NA"}),0,IF(J370&lt;=$I$282,0,1))</f>
        <v>0</v>
      </c>
      <c r="BK370" s="485" cm="1">
        <f t="array" ref="BK370">IF(OR(K370={"NS","NA"},K$282={"NS","NA"}),0,IF(K370&lt;=K$282,0,1))</f>
        <v>0</v>
      </c>
      <c r="BL370" s="485" cm="1">
        <f t="array" ref="BL370">IF(OR(L370={"NS","NA"},L$282={"NS","NA"}),0,IF(L370&lt;=L$282,0,1))</f>
        <v>0</v>
      </c>
      <c r="BM370" s="485" cm="1">
        <f t="array" ref="BM370">IF(OR(M370={"NS","NA"},M$282={"NS","NA"}),0,IF(M370&lt;=M$282,0,1))</f>
        <v>0</v>
      </c>
      <c r="BN370" s="485" cm="1">
        <f t="array" ref="BN370">IF(OR(N370={"NS","NA"},N$282={"NS","NA"}),0,IF(N370&lt;=N$282,0,1))</f>
        <v>0</v>
      </c>
      <c r="BO370" s="485" cm="1">
        <f t="array" ref="BO370">IF(OR(O370={"NS","NA"},O$282={"NS","NA"}),0,IF(O370&lt;=O$282,0,1))</f>
        <v>0</v>
      </c>
      <c r="BP370" s="485" cm="1">
        <f t="array" ref="BP370">IF(OR(P370={"NS","NA"},P$282={"NS","NA"}),0,IF(P370&lt;=P$282,0,1))</f>
        <v>0</v>
      </c>
      <c r="BQ370" s="485" cm="1">
        <f t="array" ref="BQ370">IF(OR(Q370={"NS","NA"},Q$282={"NS","NA"}),0,IF(Q370&lt;=Q$282,0,1))</f>
        <v>0</v>
      </c>
      <c r="BR370" s="485" cm="1">
        <f t="array" ref="BR370">IF(OR(R370={"NS","NA"},R$282={"NS","NA"}),0,IF(R370&lt;=R$282,0,1))</f>
        <v>0</v>
      </c>
      <c r="BS370" s="485" cm="1">
        <f t="array" ref="BS370">IF(OR(S370={"NS","NA"},S$282={"NS","NA"}),0,IF(S370&lt;=S$282,0,1))</f>
        <v>0</v>
      </c>
      <c r="BT370" s="485" cm="1">
        <f t="array" ref="BT370">IF(OR(T370={"NS","NA"},T$282={"NS","NA"}),0,IF(T370&lt;=T$282,0,1))</f>
        <v>0</v>
      </c>
      <c r="BU370" s="485" cm="1">
        <f t="array" ref="BU370">IF(OR(U370={"NS","NA"},U$282={"NS","NA"}),0,IF(U370&lt;=U$282,0,1))</f>
        <v>0</v>
      </c>
      <c r="BV370" s="485" cm="1">
        <f t="array" ref="BV370">IF(OR(V370={"NS","NA"},V$282={"NS","NA"}),0,IF(V370&lt;=V$282,0,1))</f>
        <v>0</v>
      </c>
      <c r="BW370" s="485" cm="1">
        <f t="array" ref="BW370">IF(OR(W370={"NS","NA"},W$282={"NS","NA"}),0,IF(W370&lt;=W$282,0,1))</f>
        <v>0</v>
      </c>
      <c r="BX370" s="485" cm="1">
        <f t="array" ref="BX370">IF(OR(X370={"NS","NA"},X$282={"NS","NA"}),0,IF(X370&lt;=X$282,0,1))</f>
        <v>0</v>
      </c>
      <c r="BY370" s="485" cm="1">
        <f t="array" ref="BY370">IF(OR(Y370={"NS","NA"},Y$282={"NS","NA"}),0,IF(Y370&lt;=Y$282,0,1))</f>
        <v>0</v>
      </c>
      <c r="BZ370" s="485" cm="1">
        <f t="array" ref="BZ370">IF(OR(Z370={"NS","NA"},Z$282={"NS","NA"}),0,IF(Z370&lt;=Z$282,0,1))</f>
        <v>0</v>
      </c>
      <c r="CA370" s="485" cm="1">
        <f t="array" ref="CA370">IF(OR(AA370={"NS","NA"},AA$282={"NS","NA"}),0,IF(AA370&lt;=AA$282,0,1))</f>
        <v>0</v>
      </c>
      <c r="CB370" s="485" cm="1">
        <f t="array" ref="CB370">IF(OR(AB370={"NS","NA"},AB$282={"NS","NA"}),0,IF(AB370&lt;=AB$282,0,1))</f>
        <v>0</v>
      </c>
      <c r="CC370" s="485" cm="1">
        <f t="array" ref="CC370">IF(OR(AC370={"NS","NA"},AC$282={"NS","NA"}),0,IF(AC370&lt;=AC$282,0,1))</f>
        <v>0</v>
      </c>
      <c r="CD370" s="485" cm="1">
        <f t="array" ref="CD370">IF(OR(AD370={"NS","NA"},AD$282={"NS","NA"}),0,IF(AD370&lt;=AD$282,0,1))</f>
        <v>0</v>
      </c>
      <c r="CE370" s="311">
        <f t="shared" si="28"/>
        <v>0</v>
      </c>
      <c r="CF370" s="312">
        <f t="shared" si="29"/>
        <v>0</v>
      </c>
      <c r="CG370" s="313">
        <f t="shared" si="30"/>
        <v>0</v>
      </c>
      <c r="CH370" s="314">
        <f t="shared" si="31"/>
        <v>0</v>
      </c>
      <c r="CI370" s="311">
        <f t="shared" si="32"/>
        <v>0</v>
      </c>
      <c r="CJ370" s="312">
        <f t="shared" si="33"/>
        <v>0</v>
      </c>
      <c r="CK370" s="313">
        <f t="shared" si="34"/>
        <v>0</v>
      </c>
      <c r="CL370" s="314">
        <f t="shared" si="35"/>
        <v>0</v>
      </c>
      <c r="CM370" s="311">
        <f t="shared" si="36"/>
        <v>0</v>
      </c>
      <c r="CN370" s="312">
        <f t="shared" si="37"/>
        <v>0</v>
      </c>
      <c r="CO370" s="313">
        <f t="shared" si="38"/>
        <v>0</v>
      </c>
      <c r="CP370" s="314">
        <f t="shared" si="39"/>
        <v>0</v>
      </c>
      <c r="CQ370" s="311">
        <f t="shared" si="40"/>
        <v>0</v>
      </c>
      <c r="CR370" s="312">
        <f t="shared" si="41"/>
        <v>0</v>
      </c>
      <c r="CS370" s="313">
        <f t="shared" si="42"/>
        <v>0</v>
      </c>
      <c r="CT370" s="314">
        <f t="shared" si="43"/>
        <v>0</v>
      </c>
      <c r="CU370" s="247">
        <f t="shared" si="44"/>
        <v>0</v>
      </c>
      <c r="CV370" s="310" t="str">
        <f>IF(CU370=0,"",
IF(SUM($CU$360:CU370)=1,CW370,
IF($CU$400&gt;SUM($CU$360:CU370),_xlfn.CONCAT(", ",CW370),
IF($CU$400=SUM($CU$360:CU370),_xlfn.CONCAT(" y ",CW370)))))</f>
        <v/>
      </c>
      <c r="CW370" s="668" t="s">
        <v>7514</v>
      </c>
      <c r="CX370" s="668"/>
      <c r="CY370" s="668"/>
      <c r="DA370" s="315">
        <f t="shared" si="45"/>
        <v>0</v>
      </c>
      <c r="DB370" s="315">
        <f t="shared" si="46"/>
        <v>0</v>
      </c>
      <c r="DC370" s="315">
        <f t="shared" si="47"/>
        <v>0</v>
      </c>
      <c r="DD370" s="315">
        <f t="shared" si="48"/>
        <v>0</v>
      </c>
      <c r="DE370" s="315">
        <f t="shared" si="49"/>
        <v>0</v>
      </c>
      <c r="DF370" s="315">
        <f t="shared" si="50"/>
        <v>0</v>
      </c>
      <c r="DG370" s="315">
        <f t="shared" si="51"/>
        <v>0</v>
      </c>
      <c r="DH370" s="315">
        <f t="shared" si="22"/>
        <v>0</v>
      </c>
      <c r="DI370" s="315">
        <f t="shared" si="52"/>
        <v>0</v>
      </c>
      <c r="DJ370" s="315">
        <f t="shared" si="53"/>
        <v>0</v>
      </c>
      <c r="DK370" s="315">
        <f t="shared" si="54"/>
        <v>0</v>
      </c>
      <c r="DL370" s="315">
        <f t="shared" si="23"/>
        <v>0</v>
      </c>
      <c r="DM370" s="315">
        <f t="shared" si="55"/>
        <v>0</v>
      </c>
      <c r="DN370" s="315">
        <f t="shared" si="56"/>
        <v>0</v>
      </c>
      <c r="DO370" s="315">
        <f t="shared" si="57"/>
        <v>0</v>
      </c>
      <c r="DP370" s="315">
        <f t="shared" si="24"/>
        <v>0</v>
      </c>
      <c r="DQ370" s="315">
        <f t="shared" si="58"/>
        <v>0</v>
      </c>
      <c r="DR370" s="315">
        <f t="shared" si="59"/>
        <v>0</v>
      </c>
      <c r="DS370" s="315">
        <f t="shared" si="60"/>
        <v>0</v>
      </c>
      <c r="DT370" s="315">
        <f t="shared" si="61"/>
        <v>0</v>
      </c>
      <c r="DU370" s="315">
        <f t="shared" si="62"/>
        <v>0</v>
      </c>
      <c r="DV370" s="315">
        <f t="shared" si="63"/>
        <v>0</v>
      </c>
      <c r="DW370" s="315">
        <f t="shared" si="64"/>
        <v>0</v>
      </c>
      <c r="DX370" s="315">
        <f t="shared" si="25"/>
        <v>0</v>
      </c>
    </row>
    <row r="371" spans="1:128" s="478" customFormat="1" ht="15" customHeight="1">
      <c r="A371" s="5"/>
      <c r="B371" s="8"/>
      <c r="C371" s="984"/>
      <c r="D371" s="983" t="s">
        <v>7516</v>
      </c>
      <c r="E371" s="669"/>
      <c r="F371" s="670"/>
      <c r="G371" s="112"/>
      <c r="H371" s="112"/>
      <c r="I371" s="112"/>
      <c r="J371" s="112"/>
      <c r="K371" s="112"/>
      <c r="L371" s="112"/>
      <c r="M371" s="112"/>
      <c r="N371" s="112"/>
      <c r="O371" s="112"/>
      <c r="P371" s="112"/>
      <c r="Q371" s="112"/>
      <c r="R371" s="112"/>
      <c r="S371" s="112"/>
      <c r="T371" s="112"/>
      <c r="U371" s="112"/>
      <c r="V371" s="112"/>
      <c r="W371" s="112"/>
      <c r="X371" s="112"/>
      <c r="Y371" s="112"/>
      <c r="Z371" s="112"/>
      <c r="AA371" s="112"/>
      <c r="AB371" s="112"/>
      <c r="AC371" s="112"/>
      <c r="AD371" s="112"/>
      <c r="AE371" s="4"/>
      <c r="AG371">
        <f t="shared" si="26"/>
        <v>0</v>
      </c>
      <c r="AH371">
        <f t="shared" si="27"/>
        <v>0</v>
      </c>
      <c r="BG371" s="485" cm="1">
        <f t="array" ref="BG371">IF(OR(G371={"NS","NA"},$C$282={"NS","NA"}),0,IF(G371&lt;=$C$282,0,1))</f>
        <v>0</v>
      </c>
      <c r="BH371" s="485" cm="1">
        <f t="array" ref="BH371">IF(OR(H371={"NS","NA"},$E$282={"NS","NA"}),0,IF(H371&lt;=$E$282,0,1))</f>
        <v>0</v>
      </c>
      <c r="BI371" s="485" cm="1">
        <f t="array" ref="BI371">IF(OR(I371={"NS","NA"},$G$282={"NS","NA"}),0,IF(I371&lt;=$G$282,0,1))</f>
        <v>0</v>
      </c>
      <c r="BJ371" s="485" cm="1">
        <f t="array" ref="BJ371">IF(OR(J371={"NS","NA"},$I$282={"NS","NA"}),0,IF(J371&lt;=$I$282,0,1))</f>
        <v>0</v>
      </c>
      <c r="BK371" s="485" cm="1">
        <f t="array" ref="BK371">IF(OR(K371={"NS","NA"},K$282={"NS","NA"}),0,IF(K371&lt;=K$282,0,1))</f>
        <v>0</v>
      </c>
      <c r="BL371" s="485" cm="1">
        <f t="array" ref="BL371">IF(OR(L371={"NS","NA"},L$282={"NS","NA"}),0,IF(L371&lt;=L$282,0,1))</f>
        <v>0</v>
      </c>
      <c r="BM371" s="485" cm="1">
        <f t="array" ref="BM371">IF(OR(M371={"NS","NA"},M$282={"NS","NA"}),0,IF(M371&lt;=M$282,0,1))</f>
        <v>0</v>
      </c>
      <c r="BN371" s="485" cm="1">
        <f t="array" ref="BN371">IF(OR(N371={"NS","NA"},N$282={"NS","NA"}),0,IF(N371&lt;=N$282,0,1))</f>
        <v>0</v>
      </c>
      <c r="BO371" s="485" cm="1">
        <f t="array" ref="BO371">IF(OR(O371={"NS","NA"},O$282={"NS","NA"}),0,IF(O371&lt;=O$282,0,1))</f>
        <v>0</v>
      </c>
      <c r="BP371" s="485" cm="1">
        <f t="array" ref="BP371">IF(OR(P371={"NS","NA"},P$282={"NS","NA"}),0,IF(P371&lt;=P$282,0,1))</f>
        <v>0</v>
      </c>
      <c r="BQ371" s="485" cm="1">
        <f t="array" ref="BQ371">IF(OR(Q371={"NS","NA"},Q$282={"NS","NA"}),0,IF(Q371&lt;=Q$282,0,1))</f>
        <v>0</v>
      </c>
      <c r="BR371" s="485" cm="1">
        <f t="array" ref="BR371">IF(OR(R371={"NS","NA"},R$282={"NS","NA"}),0,IF(R371&lt;=R$282,0,1))</f>
        <v>0</v>
      </c>
      <c r="BS371" s="485" cm="1">
        <f t="array" ref="BS371">IF(OR(S371={"NS","NA"},S$282={"NS","NA"}),0,IF(S371&lt;=S$282,0,1))</f>
        <v>0</v>
      </c>
      <c r="BT371" s="485" cm="1">
        <f t="array" ref="BT371">IF(OR(T371={"NS","NA"},T$282={"NS","NA"}),0,IF(T371&lt;=T$282,0,1))</f>
        <v>0</v>
      </c>
      <c r="BU371" s="485" cm="1">
        <f t="array" ref="BU371">IF(OR(U371={"NS","NA"},U$282={"NS","NA"}),0,IF(U371&lt;=U$282,0,1))</f>
        <v>0</v>
      </c>
      <c r="BV371" s="485" cm="1">
        <f t="array" ref="BV371">IF(OR(V371={"NS","NA"},V$282={"NS","NA"}),0,IF(V371&lt;=V$282,0,1))</f>
        <v>0</v>
      </c>
      <c r="BW371" s="485" cm="1">
        <f t="array" ref="BW371">IF(OR(W371={"NS","NA"},W$282={"NS","NA"}),0,IF(W371&lt;=W$282,0,1))</f>
        <v>0</v>
      </c>
      <c r="BX371" s="485" cm="1">
        <f t="array" ref="BX371">IF(OR(X371={"NS","NA"},X$282={"NS","NA"}),0,IF(X371&lt;=X$282,0,1))</f>
        <v>0</v>
      </c>
      <c r="BY371" s="485" cm="1">
        <f t="array" ref="BY371">IF(OR(Y371={"NS","NA"},Y$282={"NS","NA"}),0,IF(Y371&lt;=Y$282,0,1))</f>
        <v>0</v>
      </c>
      <c r="BZ371" s="485" cm="1">
        <f t="array" ref="BZ371">IF(OR(Z371={"NS","NA"},Z$282={"NS","NA"}),0,IF(Z371&lt;=Z$282,0,1))</f>
        <v>0</v>
      </c>
      <c r="CA371" s="485" cm="1">
        <f t="array" ref="CA371">IF(OR(AA371={"NS","NA"},AA$282={"NS","NA"}),0,IF(AA371&lt;=AA$282,0,1))</f>
        <v>0</v>
      </c>
      <c r="CB371" s="485" cm="1">
        <f t="array" ref="CB371">IF(OR(AB371={"NS","NA"},AB$282={"NS","NA"}),0,IF(AB371&lt;=AB$282,0,1))</f>
        <v>0</v>
      </c>
      <c r="CC371" s="485" cm="1">
        <f t="array" ref="CC371">IF(OR(AC371={"NS","NA"},AC$282={"NS","NA"}),0,IF(AC371&lt;=AC$282,0,1))</f>
        <v>0</v>
      </c>
      <c r="CD371" s="485" cm="1">
        <f t="array" ref="CD371">IF(OR(AD371={"NS","NA"},AD$282={"NS","NA"}),0,IF(AD371&lt;=AD$282,0,1))</f>
        <v>0</v>
      </c>
      <c r="CE371" s="311">
        <f t="shared" si="28"/>
        <v>0</v>
      </c>
      <c r="CF371" s="312">
        <f t="shared" si="29"/>
        <v>0</v>
      </c>
      <c r="CG371" s="313">
        <f t="shared" si="30"/>
        <v>0</v>
      </c>
      <c r="CH371" s="314">
        <f t="shared" si="31"/>
        <v>0</v>
      </c>
      <c r="CI371" s="311">
        <f t="shared" si="32"/>
        <v>0</v>
      </c>
      <c r="CJ371" s="312">
        <f t="shared" si="33"/>
        <v>0</v>
      </c>
      <c r="CK371" s="313">
        <f t="shared" si="34"/>
        <v>0</v>
      </c>
      <c r="CL371" s="314">
        <f t="shared" si="35"/>
        <v>0</v>
      </c>
      <c r="CM371" s="311">
        <f t="shared" si="36"/>
        <v>0</v>
      </c>
      <c r="CN371" s="312">
        <f t="shared" si="37"/>
        <v>0</v>
      </c>
      <c r="CO371" s="313">
        <f t="shared" si="38"/>
        <v>0</v>
      </c>
      <c r="CP371" s="314">
        <f t="shared" si="39"/>
        <v>0</v>
      </c>
      <c r="CQ371" s="311">
        <f t="shared" si="40"/>
        <v>0</v>
      </c>
      <c r="CR371" s="312">
        <f t="shared" si="41"/>
        <v>0</v>
      </c>
      <c r="CS371" s="313">
        <f t="shared" si="42"/>
        <v>0</v>
      </c>
      <c r="CT371" s="314">
        <f t="shared" si="43"/>
        <v>0</v>
      </c>
      <c r="CU371" s="247">
        <f t="shared" si="44"/>
        <v>0</v>
      </c>
      <c r="CV371" s="310" t="str">
        <f>IF(CU371=0,"",
IF(SUM($CU$360:CU371)=1,CW371,
IF($CU$400&gt;SUM($CU$360:CU371),_xlfn.CONCAT(", ",CW371),
IF($CU$400=SUM($CU$360:CU371),_xlfn.CONCAT(" y ",CW371)))))</f>
        <v/>
      </c>
      <c r="CW371" s="668" t="s">
        <v>7516</v>
      </c>
      <c r="CX371" s="668"/>
      <c r="CY371" s="668"/>
      <c r="DA371" s="315">
        <f t="shared" si="45"/>
        <v>0</v>
      </c>
      <c r="DB371" s="315">
        <f t="shared" si="46"/>
        <v>0</v>
      </c>
      <c r="DC371" s="315">
        <f t="shared" si="47"/>
        <v>0</v>
      </c>
      <c r="DD371" s="315">
        <f t="shared" si="48"/>
        <v>0</v>
      </c>
      <c r="DE371" s="315">
        <f t="shared" si="49"/>
        <v>0</v>
      </c>
      <c r="DF371" s="315">
        <f t="shared" si="50"/>
        <v>0</v>
      </c>
      <c r="DG371" s="315">
        <f t="shared" si="51"/>
        <v>0</v>
      </c>
      <c r="DH371" s="315">
        <f t="shared" si="22"/>
        <v>0</v>
      </c>
      <c r="DI371" s="315">
        <f t="shared" si="52"/>
        <v>0</v>
      </c>
      <c r="DJ371" s="315">
        <f t="shared" si="53"/>
        <v>0</v>
      </c>
      <c r="DK371" s="315">
        <f t="shared" si="54"/>
        <v>0</v>
      </c>
      <c r="DL371" s="315">
        <f t="shared" si="23"/>
        <v>0</v>
      </c>
      <c r="DM371" s="315">
        <f t="shared" si="55"/>
        <v>0</v>
      </c>
      <c r="DN371" s="315">
        <f t="shared" si="56"/>
        <v>0</v>
      </c>
      <c r="DO371" s="315">
        <f t="shared" si="57"/>
        <v>0</v>
      </c>
      <c r="DP371" s="315">
        <f t="shared" si="24"/>
        <v>0</v>
      </c>
      <c r="DQ371" s="315">
        <f t="shared" si="58"/>
        <v>0</v>
      </c>
      <c r="DR371" s="315">
        <f t="shared" si="59"/>
        <v>0</v>
      </c>
      <c r="DS371" s="315">
        <f t="shared" si="60"/>
        <v>0</v>
      </c>
      <c r="DT371" s="315">
        <f t="shared" si="61"/>
        <v>0</v>
      </c>
      <c r="DU371" s="315">
        <f t="shared" si="62"/>
        <v>0</v>
      </c>
      <c r="DV371" s="315">
        <f t="shared" si="63"/>
        <v>0</v>
      </c>
      <c r="DW371" s="315">
        <f t="shared" si="64"/>
        <v>0</v>
      </c>
      <c r="DX371" s="315">
        <f t="shared" si="25"/>
        <v>0</v>
      </c>
    </row>
    <row r="372" spans="1:128" s="478" customFormat="1" ht="15" customHeight="1">
      <c r="A372" s="5"/>
      <c r="B372" s="8"/>
      <c r="C372" s="984"/>
      <c r="D372" s="983" t="s">
        <v>7518</v>
      </c>
      <c r="E372" s="669"/>
      <c r="F372" s="670"/>
      <c r="G372" s="112"/>
      <c r="H372" s="112"/>
      <c r="I372" s="112"/>
      <c r="J372" s="112"/>
      <c r="K372" s="112"/>
      <c r="L372" s="112"/>
      <c r="M372" s="112"/>
      <c r="N372" s="112"/>
      <c r="O372" s="112"/>
      <c r="P372" s="112"/>
      <c r="Q372" s="112"/>
      <c r="R372" s="112"/>
      <c r="S372" s="112"/>
      <c r="T372" s="112"/>
      <c r="U372" s="112"/>
      <c r="V372" s="112"/>
      <c r="W372" s="112"/>
      <c r="X372" s="112"/>
      <c r="Y372" s="112"/>
      <c r="Z372" s="112"/>
      <c r="AA372" s="112"/>
      <c r="AB372" s="112"/>
      <c r="AC372" s="112"/>
      <c r="AD372" s="112"/>
      <c r="AE372" s="4"/>
      <c r="AG372">
        <f t="shared" si="26"/>
        <v>0</v>
      </c>
      <c r="AH372">
        <f t="shared" si="27"/>
        <v>0</v>
      </c>
      <c r="BG372" s="485" cm="1">
        <f t="array" ref="BG372">IF(OR(G372={"NS","NA"},$C$282={"NS","NA"}),0,IF(G372&lt;=$C$282,0,1))</f>
        <v>0</v>
      </c>
      <c r="BH372" s="485" cm="1">
        <f t="array" ref="BH372">IF(OR(H372={"NS","NA"},$E$282={"NS","NA"}),0,IF(H372&lt;=$E$282,0,1))</f>
        <v>0</v>
      </c>
      <c r="BI372" s="485" cm="1">
        <f t="array" ref="BI372">IF(OR(I372={"NS","NA"},$G$282={"NS","NA"}),0,IF(I372&lt;=$G$282,0,1))</f>
        <v>0</v>
      </c>
      <c r="BJ372" s="485" cm="1">
        <f t="array" ref="BJ372">IF(OR(J372={"NS","NA"},$I$282={"NS","NA"}),0,IF(J372&lt;=$I$282,0,1))</f>
        <v>0</v>
      </c>
      <c r="BK372" s="485" cm="1">
        <f t="array" ref="BK372">IF(OR(K372={"NS","NA"},K$282={"NS","NA"}),0,IF(K372&lt;=K$282,0,1))</f>
        <v>0</v>
      </c>
      <c r="BL372" s="485" cm="1">
        <f t="array" ref="BL372">IF(OR(L372={"NS","NA"},L$282={"NS","NA"}),0,IF(L372&lt;=L$282,0,1))</f>
        <v>0</v>
      </c>
      <c r="BM372" s="485" cm="1">
        <f t="array" ref="BM372">IF(OR(M372={"NS","NA"},M$282={"NS","NA"}),0,IF(M372&lt;=M$282,0,1))</f>
        <v>0</v>
      </c>
      <c r="BN372" s="485" cm="1">
        <f t="array" ref="BN372">IF(OR(N372={"NS","NA"},N$282={"NS","NA"}),0,IF(N372&lt;=N$282,0,1))</f>
        <v>0</v>
      </c>
      <c r="BO372" s="485" cm="1">
        <f t="array" ref="BO372">IF(OR(O372={"NS","NA"},O$282={"NS","NA"}),0,IF(O372&lt;=O$282,0,1))</f>
        <v>0</v>
      </c>
      <c r="BP372" s="485" cm="1">
        <f t="array" ref="BP372">IF(OR(P372={"NS","NA"},P$282={"NS","NA"}),0,IF(P372&lt;=P$282,0,1))</f>
        <v>0</v>
      </c>
      <c r="BQ372" s="485" cm="1">
        <f t="array" ref="BQ372">IF(OR(Q372={"NS","NA"},Q$282={"NS","NA"}),0,IF(Q372&lt;=Q$282,0,1))</f>
        <v>0</v>
      </c>
      <c r="BR372" s="485" cm="1">
        <f t="array" ref="BR372">IF(OR(R372={"NS","NA"},R$282={"NS","NA"}),0,IF(R372&lt;=R$282,0,1))</f>
        <v>0</v>
      </c>
      <c r="BS372" s="485" cm="1">
        <f t="array" ref="BS372">IF(OR(S372={"NS","NA"},S$282={"NS","NA"}),0,IF(S372&lt;=S$282,0,1))</f>
        <v>0</v>
      </c>
      <c r="BT372" s="485" cm="1">
        <f t="array" ref="BT372">IF(OR(T372={"NS","NA"},T$282={"NS","NA"}),0,IF(T372&lt;=T$282,0,1))</f>
        <v>0</v>
      </c>
      <c r="BU372" s="485" cm="1">
        <f t="array" ref="BU372">IF(OR(U372={"NS","NA"},U$282={"NS","NA"}),0,IF(U372&lt;=U$282,0,1))</f>
        <v>0</v>
      </c>
      <c r="BV372" s="485" cm="1">
        <f t="array" ref="BV372">IF(OR(V372={"NS","NA"},V$282={"NS","NA"}),0,IF(V372&lt;=V$282,0,1))</f>
        <v>0</v>
      </c>
      <c r="BW372" s="485" cm="1">
        <f t="array" ref="BW372">IF(OR(W372={"NS","NA"},W$282={"NS","NA"}),0,IF(W372&lt;=W$282,0,1))</f>
        <v>0</v>
      </c>
      <c r="BX372" s="485" cm="1">
        <f t="array" ref="BX372">IF(OR(X372={"NS","NA"},X$282={"NS","NA"}),0,IF(X372&lt;=X$282,0,1))</f>
        <v>0</v>
      </c>
      <c r="BY372" s="485" cm="1">
        <f t="array" ref="BY372">IF(OR(Y372={"NS","NA"},Y$282={"NS","NA"}),0,IF(Y372&lt;=Y$282,0,1))</f>
        <v>0</v>
      </c>
      <c r="BZ372" s="485" cm="1">
        <f t="array" ref="BZ372">IF(OR(Z372={"NS","NA"},Z$282={"NS","NA"}),0,IF(Z372&lt;=Z$282,0,1))</f>
        <v>0</v>
      </c>
      <c r="CA372" s="485" cm="1">
        <f t="array" ref="CA372">IF(OR(AA372={"NS","NA"},AA$282={"NS","NA"}),0,IF(AA372&lt;=AA$282,0,1))</f>
        <v>0</v>
      </c>
      <c r="CB372" s="485" cm="1">
        <f t="array" ref="CB372">IF(OR(AB372={"NS","NA"},AB$282={"NS","NA"}),0,IF(AB372&lt;=AB$282,0,1))</f>
        <v>0</v>
      </c>
      <c r="CC372" s="485" cm="1">
        <f t="array" ref="CC372">IF(OR(AC372={"NS","NA"},AC$282={"NS","NA"}),0,IF(AC372&lt;=AC$282,0,1))</f>
        <v>0</v>
      </c>
      <c r="CD372" s="485" cm="1">
        <f t="array" ref="CD372">IF(OR(AD372={"NS","NA"},AD$282={"NS","NA"}),0,IF(AD372&lt;=AD$282,0,1))</f>
        <v>0</v>
      </c>
      <c r="CE372" s="311">
        <f t="shared" si="28"/>
        <v>0</v>
      </c>
      <c r="CF372" s="312">
        <f t="shared" si="29"/>
        <v>0</v>
      </c>
      <c r="CG372" s="313">
        <f t="shared" si="30"/>
        <v>0</v>
      </c>
      <c r="CH372" s="314">
        <f t="shared" si="31"/>
        <v>0</v>
      </c>
      <c r="CI372" s="311">
        <f t="shared" si="32"/>
        <v>0</v>
      </c>
      <c r="CJ372" s="312">
        <f t="shared" si="33"/>
        <v>0</v>
      </c>
      <c r="CK372" s="313">
        <f t="shared" si="34"/>
        <v>0</v>
      </c>
      <c r="CL372" s="314">
        <f t="shared" si="35"/>
        <v>0</v>
      </c>
      <c r="CM372" s="311">
        <f t="shared" si="36"/>
        <v>0</v>
      </c>
      <c r="CN372" s="312">
        <f t="shared" si="37"/>
        <v>0</v>
      </c>
      <c r="CO372" s="313">
        <f t="shared" si="38"/>
        <v>0</v>
      </c>
      <c r="CP372" s="314">
        <f t="shared" si="39"/>
        <v>0</v>
      </c>
      <c r="CQ372" s="311">
        <f t="shared" si="40"/>
        <v>0</v>
      </c>
      <c r="CR372" s="312">
        <f t="shared" si="41"/>
        <v>0</v>
      </c>
      <c r="CS372" s="313">
        <f t="shared" si="42"/>
        <v>0</v>
      </c>
      <c r="CT372" s="314">
        <f t="shared" si="43"/>
        <v>0</v>
      </c>
      <c r="CU372" s="247">
        <f t="shared" si="44"/>
        <v>0</v>
      </c>
      <c r="CV372" s="310" t="str">
        <f>IF(CU372=0,"",
IF(SUM($CU$360:CU372)=1,CW372,
IF($CU$400&gt;SUM($CU$360:CU372),_xlfn.CONCAT(", ",CW372),
IF($CU$400=SUM($CU$360:CU372),_xlfn.CONCAT(" y ",CW372)))))</f>
        <v/>
      </c>
      <c r="CW372" s="668" t="s">
        <v>7518</v>
      </c>
      <c r="CX372" s="668"/>
      <c r="CY372" s="668"/>
      <c r="DA372" s="315">
        <f t="shared" si="45"/>
        <v>0</v>
      </c>
      <c r="DB372" s="315">
        <f t="shared" si="46"/>
        <v>0</v>
      </c>
      <c r="DC372" s="315">
        <f t="shared" si="47"/>
        <v>0</v>
      </c>
      <c r="DD372" s="315">
        <f t="shared" si="48"/>
        <v>0</v>
      </c>
      <c r="DE372" s="315">
        <f t="shared" si="49"/>
        <v>0</v>
      </c>
      <c r="DF372" s="315">
        <f t="shared" si="50"/>
        <v>0</v>
      </c>
      <c r="DG372" s="315">
        <f t="shared" si="51"/>
        <v>0</v>
      </c>
      <c r="DH372" s="315">
        <f t="shared" si="22"/>
        <v>0</v>
      </c>
      <c r="DI372" s="315">
        <f t="shared" si="52"/>
        <v>0</v>
      </c>
      <c r="DJ372" s="315">
        <f t="shared" si="53"/>
        <v>0</v>
      </c>
      <c r="DK372" s="315">
        <f t="shared" si="54"/>
        <v>0</v>
      </c>
      <c r="DL372" s="315">
        <f t="shared" si="23"/>
        <v>0</v>
      </c>
      <c r="DM372" s="315">
        <f t="shared" si="55"/>
        <v>0</v>
      </c>
      <c r="DN372" s="315">
        <f t="shared" si="56"/>
        <v>0</v>
      </c>
      <c r="DO372" s="315">
        <f t="shared" si="57"/>
        <v>0</v>
      </c>
      <c r="DP372" s="315">
        <f t="shared" si="24"/>
        <v>0</v>
      </c>
      <c r="DQ372" s="315">
        <f t="shared" si="58"/>
        <v>0</v>
      </c>
      <c r="DR372" s="315">
        <f t="shared" si="59"/>
        <v>0</v>
      </c>
      <c r="DS372" s="315">
        <f t="shared" si="60"/>
        <v>0</v>
      </c>
      <c r="DT372" s="315">
        <f t="shared" si="61"/>
        <v>0</v>
      </c>
      <c r="DU372" s="315">
        <f t="shared" si="62"/>
        <v>0</v>
      </c>
      <c r="DV372" s="315">
        <f t="shared" si="63"/>
        <v>0</v>
      </c>
      <c r="DW372" s="315">
        <f t="shared" si="64"/>
        <v>0</v>
      </c>
      <c r="DX372" s="315">
        <f t="shared" si="25"/>
        <v>0</v>
      </c>
    </row>
    <row r="373" spans="1:128" s="478" customFormat="1" ht="15" customHeight="1">
      <c r="A373" s="5"/>
      <c r="B373" s="8"/>
      <c r="C373" s="984"/>
      <c r="D373" s="983" t="s">
        <v>7520</v>
      </c>
      <c r="E373" s="669"/>
      <c r="F373" s="670"/>
      <c r="G373" s="112"/>
      <c r="H373" s="112"/>
      <c r="I373" s="112"/>
      <c r="J373" s="112"/>
      <c r="K373" s="112"/>
      <c r="L373" s="112"/>
      <c r="M373" s="112"/>
      <c r="N373" s="112"/>
      <c r="O373" s="112"/>
      <c r="P373" s="112"/>
      <c r="Q373" s="112"/>
      <c r="R373" s="112"/>
      <c r="S373" s="112"/>
      <c r="T373" s="112"/>
      <c r="U373" s="112"/>
      <c r="V373" s="112"/>
      <c r="W373" s="112"/>
      <c r="X373" s="112"/>
      <c r="Y373" s="112"/>
      <c r="Z373" s="112"/>
      <c r="AA373" s="112"/>
      <c r="AB373" s="112"/>
      <c r="AC373" s="112"/>
      <c r="AD373" s="112"/>
      <c r="AE373" s="4"/>
      <c r="AG373">
        <f t="shared" si="26"/>
        <v>0</v>
      </c>
      <c r="AH373">
        <f t="shared" si="27"/>
        <v>0</v>
      </c>
      <c r="BG373" s="485" cm="1">
        <f t="array" ref="BG373">IF(OR(G373={"NS","NA"},$C$282={"NS","NA"}),0,IF(G373&lt;=$C$282,0,1))</f>
        <v>0</v>
      </c>
      <c r="BH373" s="485" cm="1">
        <f t="array" ref="BH373">IF(OR(H373={"NS","NA"},$E$282={"NS","NA"}),0,IF(H373&lt;=$E$282,0,1))</f>
        <v>0</v>
      </c>
      <c r="BI373" s="485" cm="1">
        <f t="array" ref="BI373">IF(OR(I373={"NS","NA"},$G$282={"NS","NA"}),0,IF(I373&lt;=$G$282,0,1))</f>
        <v>0</v>
      </c>
      <c r="BJ373" s="485" cm="1">
        <f t="array" ref="BJ373">IF(OR(J373={"NS","NA"},$I$282={"NS","NA"}),0,IF(J373&lt;=$I$282,0,1))</f>
        <v>0</v>
      </c>
      <c r="BK373" s="485" cm="1">
        <f t="array" ref="BK373">IF(OR(K373={"NS","NA"},K$282={"NS","NA"}),0,IF(K373&lt;=K$282,0,1))</f>
        <v>0</v>
      </c>
      <c r="BL373" s="485" cm="1">
        <f t="array" ref="BL373">IF(OR(L373={"NS","NA"},L$282={"NS","NA"}),0,IF(L373&lt;=L$282,0,1))</f>
        <v>0</v>
      </c>
      <c r="BM373" s="485" cm="1">
        <f t="array" ref="BM373">IF(OR(M373={"NS","NA"},M$282={"NS","NA"}),0,IF(M373&lt;=M$282,0,1))</f>
        <v>0</v>
      </c>
      <c r="BN373" s="485" cm="1">
        <f t="array" ref="BN373">IF(OR(N373={"NS","NA"},N$282={"NS","NA"}),0,IF(N373&lt;=N$282,0,1))</f>
        <v>0</v>
      </c>
      <c r="BO373" s="485" cm="1">
        <f t="array" ref="BO373">IF(OR(O373={"NS","NA"},O$282={"NS","NA"}),0,IF(O373&lt;=O$282,0,1))</f>
        <v>0</v>
      </c>
      <c r="BP373" s="485" cm="1">
        <f t="array" ref="BP373">IF(OR(P373={"NS","NA"},P$282={"NS","NA"}),0,IF(P373&lt;=P$282,0,1))</f>
        <v>0</v>
      </c>
      <c r="BQ373" s="485" cm="1">
        <f t="array" ref="BQ373">IF(OR(Q373={"NS","NA"},Q$282={"NS","NA"}),0,IF(Q373&lt;=Q$282,0,1))</f>
        <v>0</v>
      </c>
      <c r="BR373" s="485" cm="1">
        <f t="array" ref="BR373">IF(OR(R373={"NS","NA"},R$282={"NS","NA"}),0,IF(R373&lt;=R$282,0,1))</f>
        <v>0</v>
      </c>
      <c r="BS373" s="485" cm="1">
        <f t="array" ref="BS373">IF(OR(S373={"NS","NA"},S$282={"NS","NA"}),0,IF(S373&lt;=S$282,0,1))</f>
        <v>0</v>
      </c>
      <c r="BT373" s="485" cm="1">
        <f t="array" ref="BT373">IF(OR(T373={"NS","NA"},T$282={"NS","NA"}),0,IF(T373&lt;=T$282,0,1))</f>
        <v>0</v>
      </c>
      <c r="BU373" s="485" cm="1">
        <f t="array" ref="BU373">IF(OR(U373={"NS","NA"},U$282={"NS","NA"}),0,IF(U373&lt;=U$282,0,1))</f>
        <v>0</v>
      </c>
      <c r="BV373" s="485" cm="1">
        <f t="array" ref="BV373">IF(OR(V373={"NS","NA"},V$282={"NS","NA"}),0,IF(V373&lt;=V$282,0,1))</f>
        <v>0</v>
      </c>
      <c r="BW373" s="485" cm="1">
        <f t="array" ref="BW373">IF(OR(W373={"NS","NA"},W$282={"NS","NA"}),0,IF(W373&lt;=W$282,0,1))</f>
        <v>0</v>
      </c>
      <c r="BX373" s="485" cm="1">
        <f t="array" ref="BX373">IF(OR(X373={"NS","NA"},X$282={"NS","NA"}),0,IF(X373&lt;=X$282,0,1))</f>
        <v>0</v>
      </c>
      <c r="BY373" s="485" cm="1">
        <f t="array" ref="BY373">IF(OR(Y373={"NS","NA"},Y$282={"NS","NA"}),0,IF(Y373&lt;=Y$282,0,1))</f>
        <v>0</v>
      </c>
      <c r="BZ373" s="485" cm="1">
        <f t="array" ref="BZ373">IF(OR(Z373={"NS","NA"},Z$282={"NS","NA"}),0,IF(Z373&lt;=Z$282,0,1))</f>
        <v>0</v>
      </c>
      <c r="CA373" s="485" cm="1">
        <f t="array" ref="CA373">IF(OR(AA373={"NS","NA"},AA$282={"NS","NA"}),0,IF(AA373&lt;=AA$282,0,1))</f>
        <v>0</v>
      </c>
      <c r="CB373" s="485" cm="1">
        <f t="array" ref="CB373">IF(OR(AB373={"NS","NA"},AB$282={"NS","NA"}),0,IF(AB373&lt;=AB$282,0,1))</f>
        <v>0</v>
      </c>
      <c r="CC373" s="485" cm="1">
        <f t="array" ref="CC373">IF(OR(AC373={"NS","NA"},AC$282={"NS","NA"}),0,IF(AC373&lt;=AC$282,0,1))</f>
        <v>0</v>
      </c>
      <c r="CD373" s="485" cm="1">
        <f t="array" ref="CD373">IF(OR(AD373={"NS","NA"},AD$282={"NS","NA"}),0,IF(AD373&lt;=AD$282,0,1))</f>
        <v>0</v>
      </c>
      <c r="CE373" s="311">
        <f t="shared" si="28"/>
        <v>0</v>
      </c>
      <c r="CF373" s="312">
        <f t="shared" si="29"/>
        <v>0</v>
      </c>
      <c r="CG373" s="313">
        <f t="shared" si="30"/>
        <v>0</v>
      </c>
      <c r="CH373" s="314">
        <f t="shared" si="31"/>
        <v>0</v>
      </c>
      <c r="CI373" s="311">
        <f t="shared" si="32"/>
        <v>0</v>
      </c>
      <c r="CJ373" s="312">
        <f t="shared" si="33"/>
        <v>0</v>
      </c>
      <c r="CK373" s="313">
        <f t="shared" si="34"/>
        <v>0</v>
      </c>
      <c r="CL373" s="314">
        <f t="shared" si="35"/>
        <v>0</v>
      </c>
      <c r="CM373" s="311">
        <f t="shared" si="36"/>
        <v>0</v>
      </c>
      <c r="CN373" s="312">
        <f t="shared" si="37"/>
        <v>0</v>
      </c>
      <c r="CO373" s="313">
        <f t="shared" si="38"/>
        <v>0</v>
      </c>
      <c r="CP373" s="314">
        <f t="shared" si="39"/>
        <v>0</v>
      </c>
      <c r="CQ373" s="311">
        <f t="shared" si="40"/>
        <v>0</v>
      </c>
      <c r="CR373" s="312">
        <f t="shared" si="41"/>
        <v>0</v>
      </c>
      <c r="CS373" s="313">
        <f t="shared" si="42"/>
        <v>0</v>
      </c>
      <c r="CT373" s="314">
        <f t="shared" si="43"/>
        <v>0</v>
      </c>
      <c r="CU373" s="247">
        <f t="shared" si="44"/>
        <v>0</v>
      </c>
      <c r="CV373" s="310" t="str">
        <f>IF(CU373=0,"",
IF(SUM($CU$360:CU373)=1,CW373,
IF($CU$400&gt;SUM($CU$360:CU373),_xlfn.CONCAT(", ",CW373),
IF($CU$400=SUM($CU$360:CU373),_xlfn.CONCAT(" y ",CW373)))))</f>
        <v/>
      </c>
      <c r="CW373" s="668" t="s">
        <v>7520</v>
      </c>
      <c r="CX373" s="668"/>
      <c r="CY373" s="668"/>
      <c r="DA373" s="315">
        <f t="shared" si="45"/>
        <v>0</v>
      </c>
      <c r="DB373" s="315">
        <f t="shared" si="46"/>
        <v>0</v>
      </c>
      <c r="DC373" s="315">
        <f t="shared" si="47"/>
        <v>0</v>
      </c>
      <c r="DD373" s="315">
        <f t="shared" si="48"/>
        <v>0</v>
      </c>
      <c r="DE373" s="315">
        <f t="shared" si="49"/>
        <v>0</v>
      </c>
      <c r="DF373" s="315">
        <f t="shared" si="50"/>
        <v>0</v>
      </c>
      <c r="DG373" s="315">
        <f t="shared" si="51"/>
        <v>0</v>
      </c>
      <c r="DH373" s="315">
        <f t="shared" si="22"/>
        <v>0</v>
      </c>
      <c r="DI373" s="315">
        <f t="shared" si="52"/>
        <v>0</v>
      </c>
      <c r="DJ373" s="315">
        <f t="shared" si="53"/>
        <v>0</v>
      </c>
      <c r="DK373" s="315">
        <f t="shared" si="54"/>
        <v>0</v>
      </c>
      <c r="DL373" s="315">
        <f t="shared" si="23"/>
        <v>0</v>
      </c>
      <c r="DM373" s="315">
        <f t="shared" si="55"/>
        <v>0</v>
      </c>
      <c r="DN373" s="315">
        <f t="shared" si="56"/>
        <v>0</v>
      </c>
      <c r="DO373" s="315">
        <f t="shared" si="57"/>
        <v>0</v>
      </c>
      <c r="DP373" s="315">
        <f t="shared" si="24"/>
        <v>0</v>
      </c>
      <c r="DQ373" s="315">
        <f t="shared" si="58"/>
        <v>0</v>
      </c>
      <c r="DR373" s="315">
        <f t="shared" si="59"/>
        <v>0</v>
      </c>
      <c r="DS373" s="315">
        <f t="shared" si="60"/>
        <v>0</v>
      </c>
      <c r="DT373" s="315">
        <f t="shared" si="61"/>
        <v>0</v>
      </c>
      <c r="DU373" s="315">
        <f t="shared" si="62"/>
        <v>0</v>
      </c>
      <c r="DV373" s="315">
        <f t="shared" si="63"/>
        <v>0</v>
      </c>
      <c r="DW373" s="315">
        <f t="shared" si="64"/>
        <v>0</v>
      </c>
      <c r="DX373" s="315">
        <f t="shared" si="25"/>
        <v>0</v>
      </c>
    </row>
    <row r="374" spans="1:128" s="478" customFormat="1" ht="15" customHeight="1">
      <c r="A374" s="5"/>
      <c r="B374" s="8"/>
      <c r="C374" s="984"/>
      <c r="D374" s="983" t="s">
        <v>7522</v>
      </c>
      <c r="E374" s="669"/>
      <c r="F374" s="670"/>
      <c r="G374" s="112"/>
      <c r="H374" s="112"/>
      <c r="I374" s="112"/>
      <c r="J374" s="112"/>
      <c r="K374" s="112"/>
      <c r="L374" s="112"/>
      <c r="M374" s="112"/>
      <c r="N374" s="112"/>
      <c r="O374" s="112"/>
      <c r="P374" s="112"/>
      <c r="Q374" s="112"/>
      <c r="R374" s="112"/>
      <c r="S374" s="112"/>
      <c r="T374" s="112"/>
      <c r="U374" s="112"/>
      <c r="V374" s="112"/>
      <c r="W374" s="112"/>
      <c r="X374" s="112"/>
      <c r="Y374" s="112"/>
      <c r="Z374" s="112"/>
      <c r="AA374" s="112"/>
      <c r="AB374" s="112"/>
      <c r="AC374" s="112"/>
      <c r="AD374" s="112"/>
      <c r="AE374" s="4"/>
      <c r="AG374">
        <f t="shared" si="26"/>
        <v>0</v>
      </c>
      <c r="AH374">
        <f t="shared" si="27"/>
        <v>0</v>
      </c>
      <c r="BG374" s="485" cm="1">
        <f t="array" ref="BG374">IF(OR(G374={"NS","NA"},$C$282={"NS","NA"}),0,IF(G374&lt;=$C$282,0,1))</f>
        <v>0</v>
      </c>
      <c r="BH374" s="485" cm="1">
        <f t="array" ref="BH374">IF(OR(H374={"NS","NA"},$E$282={"NS","NA"}),0,IF(H374&lt;=$E$282,0,1))</f>
        <v>0</v>
      </c>
      <c r="BI374" s="485" cm="1">
        <f t="array" ref="BI374">IF(OR(I374={"NS","NA"},$G$282={"NS","NA"}),0,IF(I374&lt;=$G$282,0,1))</f>
        <v>0</v>
      </c>
      <c r="BJ374" s="485" cm="1">
        <f t="array" ref="BJ374">IF(OR(J374={"NS","NA"},$I$282={"NS","NA"}),0,IF(J374&lt;=$I$282,0,1))</f>
        <v>0</v>
      </c>
      <c r="BK374" s="485" cm="1">
        <f t="array" ref="BK374">IF(OR(K374={"NS","NA"},K$282={"NS","NA"}),0,IF(K374&lt;=K$282,0,1))</f>
        <v>0</v>
      </c>
      <c r="BL374" s="485" cm="1">
        <f t="array" ref="BL374">IF(OR(L374={"NS","NA"},L$282={"NS","NA"}),0,IF(L374&lt;=L$282,0,1))</f>
        <v>0</v>
      </c>
      <c r="BM374" s="485" cm="1">
        <f t="array" ref="BM374">IF(OR(M374={"NS","NA"},M$282={"NS","NA"}),0,IF(M374&lt;=M$282,0,1))</f>
        <v>0</v>
      </c>
      <c r="BN374" s="485" cm="1">
        <f t="array" ref="BN374">IF(OR(N374={"NS","NA"},N$282={"NS","NA"}),0,IF(N374&lt;=N$282,0,1))</f>
        <v>0</v>
      </c>
      <c r="BO374" s="485" cm="1">
        <f t="array" ref="BO374">IF(OR(O374={"NS","NA"},O$282={"NS","NA"}),0,IF(O374&lt;=O$282,0,1))</f>
        <v>0</v>
      </c>
      <c r="BP374" s="485" cm="1">
        <f t="array" ref="BP374">IF(OR(P374={"NS","NA"},P$282={"NS","NA"}),0,IF(P374&lt;=P$282,0,1))</f>
        <v>0</v>
      </c>
      <c r="BQ374" s="485" cm="1">
        <f t="array" ref="BQ374">IF(OR(Q374={"NS","NA"},Q$282={"NS","NA"}),0,IF(Q374&lt;=Q$282,0,1))</f>
        <v>0</v>
      </c>
      <c r="BR374" s="485" cm="1">
        <f t="array" ref="BR374">IF(OR(R374={"NS","NA"},R$282={"NS","NA"}),0,IF(R374&lt;=R$282,0,1))</f>
        <v>0</v>
      </c>
      <c r="BS374" s="485" cm="1">
        <f t="array" ref="BS374">IF(OR(S374={"NS","NA"},S$282={"NS","NA"}),0,IF(S374&lt;=S$282,0,1))</f>
        <v>0</v>
      </c>
      <c r="BT374" s="485" cm="1">
        <f t="array" ref="BT374">IF(OR(T374={"NS","NA"},T$282={"NS","NA"}),0,IF(T374&lt;=T$282,0,1))</f>
        <v>0</v>
      </c>
      <c r="BU374" s="485" cm="1">
        <f t="array" ref="BU374">IF(OR(U374={"NS","NA"},U$282={"NS","NA"}),0,IF(U374&lt;=U$282,0,1))</f>
        <v>0</v>
      </c>
      <c r="BV374" s="485" cm="1">
        <f t="array" ref="BV374">IF(OR(V374={"NS","NA"},V$282={"NS","NA"}),0,IF(V374&lt;=V$282,0,1))</f>
        <v>0</v>
      </c>
      <c r="BW374" s="485" cm="1">
        <f t="array" ref="BW374">IF(OR(W374={"NS","NA"},W$282={"NS","NA"}),0,IF(W374&lt;=W$282,0,1))</f>
        <v>0</v>
      </c>
      <c r="BX374" s="485" cm="1">
        <f t="array" ref="BX374">IF(OR(X374={"NS","NA"},X$282={"NS","NA"}),0,IF(X374&lt;=X$282,0,1))</f>
        <v>0</v>
      </c>
      <c r="BY374" s="485" cm="1">
        <f t="array" ref="BY374">IF(OR(Y374={"NS","NA"},Y$282={"NS","NA"}),0,IF(Y374&lt;=Y$282,0,1))</f>
        <v>0</v>
      </c>
      <c r="BZ374" s="485" cm="1">
        <f t="array" ref="BZ374">IF(OR(Z374={"NS","NA"},Z$282={"NS","NA"}),0,IF(Z374&lt;=Z$282,0,1))</f>
        <v>0</v>
      </c>
      <c r="CA374" s="485" cm="1">
        <f t="array" ref="CA374">IF(OR(AA374={"NS","NA"},AA$282={"NS","NA"}),0,IF(AA374&lt;=AA$282,0,1))</f>
        <v>0</v>
      </c>
      <c r="CB374" s="485" cm="1">
        <f t="array" ref="CB374">IF(OR(AB374={"NS","NA"},AB$282={"NS","NA"}),0,IF(AB374&lt;=AB$282,0,1))</f>
        <v>0</v>
      </c>
      <c r="CC374" s="485" cm="1">
        <f t="array" ref="CC374">IF(OR(AC374={"NS","NA"},AC$282={"NS","NA"}),0,IF(AC374&lt;=AC$282,0,1))</f>
        <v>0</v>
      </c>
      <c r="CD374" s="485" cm="1">
        <f t="array" ref="CD374">IF(OR(AD374={"NS","NA"},AD$282={"NS","NA"}),0,IF(AD374&lt;=AD$282,0,1))</f>
        <v>0</v>
      </c>
      <c r="CE374" s="311">
        <f t="shared" si="28"/>
        <v>0</v>
      </c>
      <c r="CF374" s="312">
        <f t="shared" si="29"/>
        <v>0</v>
      </c>
      <c r="CG374" s="313">
        <f t="shared" si="30"/>
        <v>0</v>
      </c>
      <c r="CH374" s="314">
        <f t="shared" si="31"/>
        <v>0</v>
      </c>
      <c r="CI374" s="311">
        <f t="shared" si="32"/>
        <v>0</v>
      </c>
      <c r="CJ374" s="312">
        <f t="shared" si="33"/>
        <v>0</v>
      </c>
      <c r="CK374" s="313">
        <f t="shared" si="34"/>
        <v>0</v>
      </c>
      <c r="CL374" s="314">
        <f t="shared" si="35"/>
        <v>0</v>
      </c>
      <c r="CM374" s="311">
        <f t="shared" si="36"/>
        <v>0</v>
      </c>
      <c r="CN374" s="312">
        <f t="shared" si="37"/>
        <v>0</v>
      </c>
      <c r="CO374" s="313">
        <f t="shared" si="38"/>
        <v>0</v>
      </c>
      <c r="CP374" s="314">
        <f t="shared" si="39"/>
        <v>0</v>
      </c>
      <c r="CQ374" s="311">
        <f t="shared" si="40"/>
        <v>0</v>
      </c>
      <c r="CR374" s="312">
        <f t="shared" si="41"/>
        <v>0</v>
      </c>
      <c r="CS374" s="313">
        <f t="shared" si="42"/>
        <v>0</v>
      </c>
      <c r="CT374" s="314">
        <f t="shared" si="43"/>
        <v>0</v>
      </c>
      <c r="CU374" s="247">
        <f t="shared" si="44"/>
        <v>0</v>
      </c>
      <c r="CV374" s="310" t="str">
        <f>IF(CU374=0,"",
IF(SUM($CU$360:CU374)=1,CW374,
IF($CU$400&gt;SUM($CU$360:CU374),_xlfn.CONCAT(", ",CW374),
IF($CU$400=SUM($CU$360:CU374),_xlfn.CONCAT(" y ",CW374)))))</f>
        <v/>
      </c>
      <c r="CW374" s="668" t="s">
        <v>7522</v>
      </c>
      <c r="CX374" s="668"/>
      <c r="CY374" s="668"/>
      <c r="DA374" s="315">
        <f t="shared" si="45"/>
        <v>0</v>
      </c>
      <c r="DB374" s="315">
        <f t="shared" si="46"/>
        <v>0</v>
      </c>
      <c r="DC374" s="315">
        <f t="shared" si="47"/>
        <v>0</v>
      </c>
      <c r="DD374" s="315">
        <f t="shared" si="48"/>
        <v>0</v>
      </c>
      <c r="DE374" s="315">
        <f t="shared" si="49"/>
        <v>0</v>
      </c>
      <c r="DF374" s="315">
        <f t="shared" si="50"/>
        <v>0</v>
      </c>
      <c r="DG374" s="315">
        <f t="shared" si="51"/>
        <v>0</v>
      </c>
      <c r="DH374" s="315">
        <f t="shared" si="22"/>
        <v>0</v>
      </c>
      <c r="DI374" s="315">
        <f t="shared" si="52"/>
        <v>0</v>
      </c>
      <c r="DJ374" s="315">
        <f t="shared" si="53"/>
        <v>0</v>
      </c>
      <c r="DK374" s="315">
        <f t="shared" si="54"/>
        <v>0</v>
      </c>
      <c r="DL374" s="315">
        <f t="shared" si="23"/>
        <v>0</v>
      </c>
      <c r="DM374" s="315">
        <f t="shared" si="55"/>
        <v>0</v>
      </c>
      <c r="DN374" s="315">
        <f t="shared" si="56"/>
        <v>0</v>
      </c>
      <c r="DO374" s="315">
        <f t="shared" si="57"/>
        <v>0</v>
      </c>
      <c r="DP374" s="315">
        <f t="shared" si="24"/>
        <v>0</v>
      </c>
      <c r="DQ374" s="315">
        <f t="shared" si="58"/>
        <v>0</v>
      </c>
      <c r="DR374" s="315">
        <f t="shared" si="59"/>
        <v>0</v>
      </c>
      <c r="DS374" s="315">
        <f t="shared" si="60"/>
        <v>0</v>
      </c>
      <c r="DT374" s="315">
        <f t="shared" si="61"/>
        <v>0</v>
      </c>
      <c r="DU374" s="315">
        <f t="shared" si="62"/>
        <v>0</v>
      </c>
      <c r="DV374" s="315">
        <f t="shared" si="63"/>
        <v>0</v>
      </c>
      <c r="DW374" s="315">
        <f t="shared" si="64"/>
        <v>0</v>
      </c>
      <c r="DX374" s="315">
        <f t="shared" si="25"/>
        <v>0</v>
      </c>
    </row>
    <row r="375" spans="1:128" s="478" customFormat="1" ht="15" customHeight="1">
      <c r="A375" s="5"/>
      <c r="B375" s="8"/>
      <c r="C375" s="984"/>
      <c r="D375" s="983" t="s">
        <v>7524</v>
      </c>
      <c r="E375" s="669"/>
      <c r="F375" s="670"/>
      <c r="G375" s="112"/>
      <c r="H375" s="112"/>
      <c r="I375" s="112"/>
      <c r="J375" s="112"/>
      <c r="K375" s="112"/>
      <c r="L375" s="112"/>
      <c r="M375" s="112"/>
      <c r="N375" s="112"/>
      <c r="O375" s="112"/>
      <c r="P375" s="112"/>
      <c r="Q375" s="112"/>
      <c r="R375" s="112"/>
      <c r="S375" s="112"/>
      <c r="T375" s="112"/>
      <c r="U375" s="112"/>
      <c r="V375" s="112"/>
      <c r="W375" s="112"/>
      <c r="X375" s="112"/>
      <c r="Y375" s="112"/>
      <c r="Z375" s="112"/>
      <c r="AA375" s="112"/>
      <c r="AB375" s="112"/>
      <c r="AC375" s="112"/>
      <c r="AD375" s="112"/>
      <c r="AE375" s="4"/>
      <c r="AG375">
        <f t="shared" si="26"/>
        <v>0</v>
      </c>
      <c r="AH375">
        <f t="shared" si="27"/>
        <v>0</v>
      </c>
      <c r="BG375" s="485" cm="1">
        <f t="array" ref="BG375">IF(OR(G375={"NS","NA"},$C$282={"NS","NA"}),0,IF(G375&lt;=$C$282,0,1))</f>
        <v>0</v>
      </c>
      <c r="BH375" s="485" cm="1">
        <f t="array" ref="BH375">IF(OR(H375={"NS","NA"},$E$282={"NS","NA"}),0,IF(H375&lt;=$E$282,0,1))</f>
        <v>0</v>
      </c>
      <c r="BI375" s="485" cm="1">
        <f t="array" ref="BI375">IF(OR(I375={"NS","NA"},$G$282={"NS","NA"}),0,IF(I375&lt;=$G$282,0,1))</f>
        <v>0</v>
      </c>
      <c r="BJ375" s="485" cm="1">
        <f t="array" ref="BJ375">IF(OR(J375={"NS","NA"},$I$282={"NS","NA"}),0,IF(J375&lt;=$I$282,0,1))</f>
        <v>0</v>
      </c>
      <c r="BK375" s="485" cm="1">
        <f t="array" ref="BK375">IF(OR(K375={"NS","NA"},K$282={"NS","NA"}),0,IF(K375&lt;=K$282,0,1))</f>
        <v>0</v>
      </c>
      <c r="BL375" s="485" cm="1">
        <f t="array" ref="BL375">IF(OR(L375={"NS","NA"},L$282={"NS","NA"}),0,IF(L375&lt;=L$282,0,1))</f>
        <v>0</v>
      </c>
      <c r="BM375" s="485" cm="1">
        <f t="array" ref="BM375">IF(OR(M375={"NS","NA"},M$282={"NS","NA"}),0,IF(M375&lt;=M$282,0,1))</f>
        <v>0</v>
      </c>
      <c r="BN375" s="485" cm="1">
        <f t="array" ref="BN375">IF(OR(N375={"NS","NA"},N$282={"NS","NA"}),0,IF(N375&lt;=N$282,0,1))</f>
        <v>0</v>
      </c>
      <c r="BO375" s="485" cm="1">
        <f t="array" ref="BO375">IF(OR(O375={"NS","NA"},O$282={"NS","NA"}),0,IF(O375&lt;=O$282,0,1))</f>
        <v>0</v>
      </c>
      <c r="BP375" s="485" cm="1">
        <f t="array" ref="BP375">IF(OR(P375={"NS","NA"},P$282={"NS","NA"}),0,IF(P375&lt;=P$282,0,1))</f>
        <v>0</v>
      </c>
      <c r="BQ375" s="485" cm="1">
        <f t="array" ref="BQ375">IF(OR(Q375={"NS","NA"},Q$282={"NS","NA"}),0,IF(Q375&lt;=Q$282,0,1))</f>
        <v>0</v>
      </c>
      <c r="BR375" s="485" cm="1">
        <f t="array" ref="BR375">IF(OR(R375={"NS","NA"},R$282={"NS","NA"}),0,IF(R375&lt;=R$282,0,1))</f>
        <v>0</v>
      </c>
      <c r="BS375" s="485" cm="1">
        <f t="array" ref="BS375">IF(OR(S375={"NS","NA"},S$282={"NS","NA"}),0,IF(S375&lt;=S$282,0,1))</f>
        <v>0</v>
      </c>
      <c r="BT375" s="485" cm="1">
        <f t="array" ref="BT375">IF(OR(T375={"NS","NA"},T$282={"NS","NA"}),0,IF(T375&lt;=T$282,0,1))</f>
        <v>0</v>
      </c>
      <c r="BU375" s="485" cm="1">
        <f t="array" ref="BU375">IF(OR(U375={"NS","NA"},U$282={"NS","NA"}),0,IF(U375&lt;=U$282,0,1))</f>
        <v>0</v>
      </c>
      <c r="BV375" s="485" cm="1">
        <f t="array" ref="BV375">IF(OR(V375={"NS","NA"},V$282={"NS","NA"}),0,IF(V375&lt;=V$282,0,1))</f>
        <v>0</v>
      </c>
      <c r="BW375" s="485" cm="1">
        <f t="array" ref="BW375">IF(OR(W375={"NS","NA"},W$282={"NS","NA"}),0,IF(W375&lt;=W$282,0,1))</f>
        <v>0</v>
      </c>
      <c r="BX375" s="485" cm="1">
        <f t="array" ref="BX375">IF(OR(X375={"NS","NA"},X$282={"NS","NA"}),0,IF(X375&lt;=X$282,0,1))</f>
        <v>0</v>
      </c>
      <c r="BY375" s="485" cm="1">
        <f t="array" ref="BY375">IF(OR(Y375={"NS","NA"},Y$282={"NS","NA"}),0,IF(Y375&lt;=Y$282,0,1))</f>
        <v>0</v>
      </c>
      <c r="BZ375" s="485" cm="1">
        <f t="array" ref="BZ375">IF(OR(Z375={"NS","NA"},Z$282={"NS","NA"}),0,IF(Z375&lt;=Z$282,0,1))</f>
        <v>0</v>
      </c>
      <c r="CA375" s="485" cm="1">
        <f t="array" ref="CA375">IF(OR(AA375={"NS","NA"},AA$282={"NS","NA"}),0,IF(AA375&lt;=AA$282,0,1))</f>
        <v>0</v>
      </c>
      <c r="CB375" s="485" cm="1">
        <f t="array" ref="CB375">IF(OR(AB375={"NS","NA"},AB$282={"NS","NA"}),0,IF(AB375&lt;=AB$282,0,1))</f>
        <v>0</v>
      </c>
      <c r="CC375" s="485" cm="1">
        <f t="array" ref="CC375">IF(OR(AC375={"NS","NA"},AC$282={"NS","NA"}),0,IF(AC375&lt;=AC$282,0,1))</f>
        <v>0</v>
      </c>
      <c r="CD375" s="485" cm="1">
        <f t="array" ref="CD375">IF(OR(AD375={"NS","NA"},AD$282={"NS","NA"}),0,IF(AD375&lt;=AD$282,0,1))</f>
        <v>0</v>
      </c>
      <c r="CE375" s="311">
        <f t="shared" si="28"/>
        <v>0</v>
      </c>
      <c r="CF375" s="312">
        <f t="shared" si="29"/>
        <v>0</v>
      </c>
      <c r="CG375" s="313">
        <f t="shared" si="30"/>
        <v>0</v>
      </c>
      <c r="CH375" s="314">
        <f t="shared" si="31"/>
        <v>0</v>
      </c>
      <c r="CI375" s="311">
        <f t="shared" si="32"/>
        <v>0</v>
      </c>
      <c r="CJ375" s="312">
        <f t="shared" si="33"/>
        <v>0</v>
      </c>
      <c r="CK375" s="313">
        <f t="shared" si="34"/>
        <v>0</v>
      </c>
      <c r="CL375" s="314">
        <f t="shared" si="35"/>
        <v>0</v>
      </c>
      <c r="CM375" s="311">
        <f t="shared" si="36"/>
        <v>0</v>
      </c>
      <c r="CN375" s="312">
        <f t="shared" si="37"/>
        <v>0</v>
      </c>
      <c r="CO375" s="313">
        <f t="shared" si="38"/>
        <v>0</v>
      </c>
      <c r="CP375" s="314">
        <f t="shared" si="39"/>
        <v>0</v>
      </c>
      <c r="CQ375" s="311">
        <f t="shared" si="40"/>
        <v>0</v>
      </c>
      <c r="CR375" s="312">
        <f t="shared" si="41"/>
        <v>0</v>
      </c>
      <c r="CS375" s="313">
        <f t="shared" si="42"/>
        <v>0</v>
      </c>
      <c r="CT375" s="314">
        <f t="shared" si="43"/>
        <v>0</v>
      </c>
      <c r="CU375" s="247">
        <f t="shared" si="44"/>
        <v>0</v>
      </c>
      <c r="CV375" s="310" t="str">
        <f>IF(CU375=0,"",
IF(SUM($CU$360:CU375)=1,CW375,
IF($CU$400&gt;SUM($CU$360:CU375),_xlfn.CONCAT(", ",CW375),
IF($CU$400=SUM($CU$360:CU375),_xlfn.CONCAT(" y ",CW375)))))</f>
        <v/>
      </c>
      <c r="CW375" s="668" t="s">
        <v>7524</v>
      </c>
      <c r="CX375" s="668"/>
      <c r="CY375" s="668"/>
      <c r="DA375" s="315">
        <f t="shared" si="45"/>
        <v>0</v>
      </c>
      <c r="DB375" s="315">
        <f t="shared" si="46"/>
        <v>0</v>
      </c>
      <c r="DC375" s="315">
        <f t="shared" si="47"/>
        <v>0</v>
      </c>
      <c r="DD375" s="315">
        <f t="shared" si="48"/>
        <v>0</v>
      </c>
      <c r="DE375" s="315">
        <f t="shared" si="49"/>
        <v>0</v>
      </c>
      <c r="DF375" s="315">
        <f t="shared" si="50"/>
        <v>0</v>
      </c>
      <c r="DG375" s="315">
        <f t="shared" si="51"/>
        <v>0</v>
      </c>
      <c r="DH375" s="315">
        <f t="shared" si="22"/>
        <v>0</v>
      </c>
      <c r="DI375" s="315">
        <f t="shared" si="52"/>
        <v>0</v>
      </c>
      <c r="DJ375" s="315">
        <f t="shared" si="53"/>
        <v>0</v>
      </c>
      <c r="DK375" s="315">
        <f t="shared" si="54"/>
        <v>0</v>
      </c>
      <c r="DL375" s="315">
        <f t="shared" si="23"/>
        <v>0</v>
      </c>
      <c r="DM375" s="315">
        <f t="shared" si="55"/>
        <v>0</v>
      </c>
      <c r="DN375" s="315">
        <f t="shared" si="56"/>
        <v>0</v>
      </c>
      <c r="DO375" s="315">
        <f t="shared" si="57"/>
        <v>0</v>
      </c>
      <c r="DP375" s="315">
        <f t="shared" si="24"/>
        <v>0</v>
      </c>
      <c r="DQ375" s="315">
        <f t="shared" si="58"/>
        <v>0</v>
      </c>
      <c r="DR375" s="315">
        <f t="shared" si="59"/>
        <v>0</v>
      </c>
      <c r="DS375" s="315">
        <f t="shared" si="60"/>
        <v>0</v>
      </c>
      <c r="DT375" s="315">
        <f t="shared" si="61"/>
        <v>0</v>
      </c>
      <c r="DU375" s="315">
        <f t="shared" si="62"/>
        <v>0</v>
      </c>
      <c r="DV375" s="315">
        <f t="shared" si="63"/>
        <v>0</v>
      </c>
      <c r="DW375" s="315">
        <f t="shared" si="64"/>
        <v>0</v>
      </c>
      <c r="DX375" s="315">
        <f t="shared" si="25"/>
        <v>0</v>
      </c>
    </row>
    <row r="376" spans="1:128" s="478" customFormat="1" ht="15" customHeight="1">
      <c r="A376" s="5"/>
      <c r="B376" s="8"/>
      <c r="C376" s="984"/>
      <c r="D376" s="1032" t="s">
        <v>7673</v>
      </c>
      <c r="E376" s="1030" t="s">
        <v>7527</v>
      </c>
      <c r="F376" s="670"/>
      <c r="G376" s="112"/>
      <c r="H376" s="112"/>
      <c r="I376" s="112"/>
      <c r="J376" s="112"/>
      <c r="K376" s="112"/>
      <c r="L376" s="112"/>
      <c r="M376" s="112"/>
      <c r="N376" s="112"/>
      <c r="O376" s="112"/>
      <c r="P376" s="112"/>
      <c r="Q376" s="112"/>
      <c r="R376" s="112"/>
      <c r="S376" s="112"/>
      <c r="T376" s="112"/>
      <c r="U376" s="112"/>
      <c r="V376" s="112"/>
      <c r="W376" s="112"/>
      <c r="X376" s="112"/>
      <c r="Y376" s="112"/>
      <c r="Z376" s="112"/>
      <c r="AA376" s="112"/>
      <c r="AB376" s="112"/>
      <c r="AC376" s="112"/>
      <c r="AD376" s="112"/>
      <c r="AE376" s="4"/>
      <c r="AG376">
        <f t="shared" si="26"/>
        <v>0</v>
      </c>
      <c r="AH376">
        <f t="shared" si="27"/>
        <v>0</v>
      </c>
      <c r="BG376" s="485" cm="1">
        <f t="array" ref="BG376">IF(OR(G376={"NS","NA"},$C$282={"NS","NA"}),0,IF(G376&lt;=$C$282,0,1))</f>
        <v>0</v>
      </c>
      <c r="BH376" s="485" cm="1">
        <f t="array" ref="BH376">IF(OR(H376={"NS","NA"},$E$282={"NS","NA"}),0,IF(H376&lt;=$E$282,0,1))</f>
        <v>0</v>
      </c>
      <c r="BI376" s="485" cm="1">
        <f t="array" ref="BI376">IF(OR(I376={"NS","NA"},$G$282={"NS","NA"}),0,IF(I376&lt;=$G$282,0,1))</f>
        <v>0</v>
      </c>
      <c r="BJ376" s="485" cm="1">
        <f t="array" ref="BJ376">IF(OR(J376={"NS","NA"},$I$282={"NS","NA"}),0,IF(J376&lt;=$I$282,0,1))</f>
        <v>0</v>
      </c>
      <c r="BK376" s="485" cm="1">
        <f t="array" ref="BK376">IF(OR(K376={"NS","NA"},K$282={"NS","NA"}),0,IF(K376&lt;=K$282,0,1))</f>
        <v>0</v>
      </c>
      <c r="BL376" s="485" cm="1">
        <f t="array" ref="BL376">IF(OR(L376={"NS","NA"},L$282={"NS","NA"}),0,IF(L376&lt;=L$282,0,1))</f>
        <v>0</v>
      </c>
      <c r="BM376" s="485" cm="1">
        <f t="array" ref="BM376">IF(OR(M376={"NS","NA"},M$282={"NS","NA"}),0,IF(M376&lt;=M$282,0,1))</f>
        <v>0</v>
      </c>
      <c r="BN376" s="485" cm="1">
        <f t="array" ref="BN376">IF(OR(N376={"NS","NA"},N$282={"NS","NA"}),0,IF(N376&lt;=N$282,0,1))</f>
        <v>0</v>
      </c>
      <c r="BO376" s="485" cm="1">
        <f t="array" ref="BO376">IF(OR(O376={"NS","NA"},O$282={"NS","NA"}),0,IF(O376&lt;=O$282,0,1))</f>
        <v>0</v>
      </c>
      <c r="BP376" s="485" cm="1">
        <f t="array" ref="BP376">IF(OR(P376={"NS","NA"},P$282={"NS","NA"}),0,IF(P376&lt;=P$282,0,1))</f>
        <v>0</v>
      </c>
      <c r="BQ376" s="485" cm="1">
        <f t="array" ref="BQ376">IF(OR(Q376={"NS","NA"},Q$282={"NS","NA"}),0,IF(Q376&lt;=Q$282,0,1))</f>
        <v>0</v>
      </c>
      <c r="BR376" s="485" cm="1">
        <f t="array" ref="BR376">IF(OR(R376={"NS","NA"},R$282={"NS","NA"}),0,IF(R376&lt;=R$282,0,1))</f>
        <v>0</v>
      </c>
      <c r="BS376" s="485" cm="1">
        <f t="array" ref="BS376">IF(OR(S376={"NS","NA"},S$282={"NS","NA"}),0,IF(S376&lt;=S$282,0,1))</f>
        <v>0</v>
      </c>
      <c r="BT376" s="485" cm="1">
        <f t="array" ref="BT376">IF(OR(T376={"NS","NA"},T$282={"NS","NA"}),0,IF(T376&lt;=T$282,0,1))</f>
        <v>0</v>
      </c>
      <c r="BU376" s="485" cm="1">
        <f t="array" ref="BU376">IF(OR(U376={"NS","NA"},U$282={"NS","NA"}),0,IF(U376&lt;=U$282,0,1))</f>
        <v>0</v>
      </c>
      <c r="BV376" s="485" cm="1">
        <f t="array" ref="BV376">IF(OR(V376={"NS","NA"},V$282={"NS","NA"}),0,IF(V376&lt;=V$282,0,1))</f>
        <v>0</v>
      </c>
      <c r="BW376" s="485" cm="1">
        <f t="array" ref="BW376">IF(OR(W376={"NS","NA"},W$282={"NS","NA"}),0,IF(W376&lt;=W$282,0,1))</f>
        <v>0</v>
      </c>
      <c r="BX376" s="485" cm="1">
        <f t="array" ref="BX376">IF(OR(X376={"NS","NA"},X$282={"NS","NA"}),0,IF(X376&lt;=X$282,0,1))</f>
        <v>0</v>
      </c>
      <c r="BY376" s="485" cm="1">
        <f t="array" ref="BY376">IF(OR(Y376={"NS","NA"},Y$282={"NS","NA"}),0,IF(Y376&lt;=Y$282,0,1))</f>
        <v>0</v>
      </c>
      <c r="BZ376" s="485" cm="1">
        <f t="array" ref="BZ376">IF(OR(Z376={"NS","NA"},Z$282={"NS","NA"}),0,IF(Z376&lt;=Z$282,0,1))</f>
        <v>0</v>
      </c>
      <c r="CA376" s="485" cm="1">
        <f t="array" ref="CA376">IF(OR(AA376={"NS","NA"},AA$282={"NS","NA"}),0,IF(AA376&lt;=AA$282,0,1))</f>
        <v>0</v>
      </c>
      <c r="CB376" s="485" cm="1">
        <f t="array" ref="CB376">IF(OR(AB376={"NS","NA"},AB$282={"NS","NA"}),0,IF(AB376&lt;=AB$282,0,1))</f>
        <v>0</v>
      </c>
      <c r="CC376" s="485" cm="1">
        <f t="array" ref="CC376">IF(OR(AC376={"NS","NA"},AC$282={"NS","NA"}),0,IF(AC376&lt;=AC$282,0,1))</f>
        <v>0</v>
      </c>
      <c r="CD376" s="485" cm="1">
        <f t="array" ref="CD376">IF(OR(AD376={"NS","NA"},AD$282={"NS","NA"}),0,IF(AD376&lt;=AD$282,0,1))</f>
        <v>0</v>
      </c>
      <c r="CE376" s="311">
        <f t="shared" si="28"/>
        <v>0</v>
      </c>
      <c r="CF376" s="312">
        <f t="shared" si="29"/>
        <v>0</v>
      </c>
      <c r="CG376" s="313">
        <f t="shared" si="30"/>
        <v>0</v>
      </c>
      <c r="CH376" s="314">
        <f t="shared" si="31"/>
        <v>0</v>
      </c>
      <c r="CI376" s="311">
        <f t="shared" si="32"/>
        <v>0</v>
      </c>
      <c r="CJ376" s="312">
        <f t="shared" si="33"/>
        <v>0</v>
      </c>
      <c r="CK376" s="313">
        <f t="shared" si="34"/>
        <v>0</v>
      </c>
      <c r="CL376" s="314">
        <f t="shared" si="35"/>
        <v>0</v>
      </c>
      <c r="CM376" s="311">
        <f t="shared" si="36"/>
        <v>0</v>
      </c>
      <c r="CN376" s="312">
        <f t="shared" si="37"/>
        <v>0</v>
      </c>
      <c r="CO376" s="313">
        <f t="shared" si="38"/>
        <v>0</v>
      </c>
      <c r="CP376" s="314">
        <f t="shared" si="39"/>
        <v>0</v>
      </c>
      <c r="CQ376" s="311">
        <f t="shared" si="40"/>
        <v>0</v>
      </c>
      <c r="CR376" s="312">
        <f t="shared" si="41"/>
        <v>0</v>
      </c>
      <c r="CS376" s="313">
        <f t="shared" si="42"/>
        <v>0</v>
      </c>
      <c r="CT376" s="314">
        <f t="shared" si="43"/>
        <v>0</v>
      </c>
      <c r="CU376" s="247">
        <f t="shared" si="44"/>
        <v>0</v>
      </c>
      <c r="CV376" s="310" t="str">
        <f>IF(CU376=0,"",
IF(SUM($CU$360:CU376)=1,CW376,
IF($CU$400&gt;SUM($CU$360:CU376),_xlfn.CONCAT(", ",CW376),
IF($CU$400=SUM($CU$360:CU376),_xlfn.CONCAT(" y ",CW376)))))</f>
        <v/>
      </c>
      <c r="CW376" s="1053" t="s">
        <v>7527</v>
      </c>
      <c r="CX376" s="1053"/>
      <c r="DA376" s="315">
        <f t="shared" si="45"/>
        <v>0</v>
      </c>
      <c r="DB376" s="315">
        <f t="shared" si="46"/>
        <v>0</v>
      </c>
      <c r="DC376" s="315">
        <f t="shared" si="47"/>
        <v>0</v>
      </c>
      <c r="DD376" s="315">
        <f t="shared" si="48"/>
        <v>0</v>
      </c>
      <c r="DE376" s="315">
        <f t="shared" si="49"/>
        <v>0</v>
      </c>
      <c r="DF376" s="315">
        <f t="shared" si="50"/>
        <v>0</v>
      </c>
      <c r="DG376" s="315">
        <f t="shared" si="51"/>
        <v>0</v>
      </c>
      <c r="DH376" s="315">
        <f t="shared" si="22"/>
        <v>0</v>
      </c>
      <c r="DI376" s="315">
        <f t="shared" si="52"/>
        <v>0</v>
      </c>
      <c r="DJ376" s="315">
        <f t="shared" si="53"/>
        <v>0</v>
      </c>
      <c r="DK376" s="315">
        <f t="shared" si="54"/>
        <v>0</v>
      </c>
      <c r="DL376" s="315">
        <f t="shared" si="23"/>
        <v>0</v>
      </c>
      <c r="DM376" s="315">
        <f t="shared" si="55"/>
        <v>0</v>
      </c>
      <c r="DN376" s="315">
        <f t="shared" si="56"/>
        <v>0</v>
      </c>
      <c r="DO376" s="315">
        <f t="shared" si="57"/>
        <v>0</v>
      </c>
      <c r="DP376" s="315">
        <f t="shared" si="24"/>
        <v>0</v>
      </c>
      <c r="DQ376" s="315">
        <f t="shared" si="58"/>
        <v>0</v>
      </c>
      <c r="DR376" s="315">
        <f t="shared" si="59"/>
        <v>0</v>
      </c>
      <c r="DS376" s="315">
        <f t="shared" si="60"/>
        <v>0</v>
      </c>
      <c r="DT376" s="315">
        <f t="shared" si="61"/>
        <v>0</v>
      </c>
      <c r="DU376" s="315">
        <f t="shared" si="62"/>
        <v>0</v>
      </c>
      <c r="DV376" s="315">
        <f t="shared" si="63"/>
        <v>0</v>
      </c>
      <c r="DW376" s="315">
        <f t="shared" si="64"/>
        <v>0</v>
      </c>
      <c r="DX376" s="315">
        <f t="shared" si="25"/>
        <v>0</v>
      </c>
    </row>
    <row r="377" spans="1:128" s="478" customFormat="1" ht="15" customHeight="1">
      <c r="A377" s="5"/>
      <c r="B377" s="8"/>
      <c r="C377" s="984"/>
      <c r="D377" s="984"/>
      <c r="E377" s="1030" t="s">
        <v>7529</v>
      </c>
      <c r="F377" s="670"/>
      <c r="G377" s="112"/>
      <c r="H377" s="112"/>
      <c r="I377" s="112"/>
      <c r="J377" s="112"/>
      <c r="K377" s="112"/>
      <c r="L377" s="112"/>
      <c r="M377" s="112"/>
      <c r="N377" s="112"/>
      <c r="O377" s="112"/>
      <c r="P377" s="112"/>
      <c r="Q377" s="112"/>
      <c r="R377" s="112"/>
      <c r="S377" s="112"/>
      <c r="T377" s="112"/>
      <c r="U377" s="112"/>
      <c r="V377" s="112"/>
      <c r="W377" s="112"/>
      <c r="X377" s="112"/>
      <c r="Y377" s="112"/>
      <c r="Z377" s="112"/>
      <c r="AA377" s="112"/>
      <c r="AB377" s="112"/>
      <c r="AC377" s="112"/>
      <c r="AD377" s="112"/>
      <c r="AE377" s="4"/>
      <c r="AG377">
        <f t="shared" si="26"/>
        <v>0</v>
      </c>
      <c r="AH377">
        <f t="shared" si="27"/>
        <v>0</v>
      </c>
      <c r="BG377" s="485" cm="1">
        <f t="array" ref="BG377">IF(OR(G377={"NS","NA"},$C$282={"NS","NA"}),0,IF(G377&lt;=$C$282,0,1))</f>
        <v>0</v>
      </c>
      <c r="BH377" s="485" cm="1">
        <f t="array" ref="BH377">IF(OR(H377={"NS","NA"},$E$282={"NS","NA"}),0,IF(H377&lt;=$E$282,0,1))</f>
        <v>0</v>
      </c>
      <c r="BI377" s="485" cm="1">
        <f t="array" ref="BI377">IF(OR(I377={"NS","NA"},$G$282={"NS","NA"}),0,IF(I377&lt;=$G$282,0,1))</f>
        <v>0</v>
      </c>
      <c r="BJ377" s="485" cm="1">
        <f t="array" ref="BJ377">IF(OR(J377={"NS","NA"},$I$282={"NS","NA"}),0,IF(J377&lt;=$I$282,0,1))</f>
        <v>0</v>
      </c>
      <c r="BK377" s="485" cm="1">
        <f t="array" ref="BK377">IF(OR(K377={"NS","NA"},K$282={"NS","NA"}),0,IF(K377&lt;=K$282,0,1))</f>
        <v>0</v>
      </c>
      <c r="BL377" s="485" cm="1">
        <f t="array" ref="BL377">IF(OR(L377={"NS","NA"},L$282={"NS","NA"}),0,IF(L377&lt;=L$282,0,1))</f>
        <v>0</v>
      </c>
      <c r="BM377" s="485" cm="1">
        <f t="array" ref="BM377">IF(OR(M377={"NS","NA"},M$282={"NS","NA"}),0,IF(M377&lt;=M$282,0,1))</f>
        <v>0</v>
      </c>
      <c r="BN377" s="485" cm="1">
        <f t="array" ref="BN377">IF(OR(N377={"NS","NA"},N$282={"NS","NA"}),0,IF(N377&lt;=N$282,0,1))</f>
        <v>0</v>
      </c>
      <c r="BO377" s="485" cm="1">
        <f t="array" ref="BO377">IF(OR(O377={"NS","NA"},O$282={"NS","NA"}),0,IF(O377&lt;=O$282,0,1))</f>
        <v>0</v>
      </c>
      <c r="BP377" s="485" cm="1">
        <f t="array" ref="BP377">IF(OR(P377={"NS","NA"},P$282={"NS","NA"}),0,IF(P377&lt;=P$282,0,1))</f>
        <v>0</v>
      </c>
      <c r="BQ377" s="485" cm="1">
        <f t="array" ref="BQ377">IF(OR(Q377={"NS","NA"},Q$282={"NS","NA"}),0,IF(Q377&lt;=Q$282,0,1))</f>
        <v>0</v>
      </c>
      <c r="BR377" s="485" cm="1">
        <f t="array" ref="BR377">IF(OR(R377={"NS","NA"},R$282={"NS","NA"}),0,IF(R377&lt;=R$282,0,1))</f>
        <v>0</v>
      </c>
      <c r="BS377" s="485" cm="1">
        <f t="array" ref="BS377">IF(OR(S377={"NS","NA"},S$282={"NS","NA"}),0,IF(S377&lt;=S$282,0,1))</f>
        <v>0</v>
      </c>
      <c r="BT377" s="485" cm="1">
        <f t="array" ref="BT377">IF(OR(T377={"NS","NA"},T$282={"NS","NA"}),0,IF(T377&lt;=T$282,0,1))</f>
        <v>0</v>
      </c>
      <c r="BU377" s="485" cm="1">
        <f t="array" ref="BU377">IF(OR(U377={"NS","NA"},U$282={"NS","NA"}),0,IF(U377&lt;=U$282,0,1))</f>
        <v>0</v>
      </c>
      <c r="BV377" s="485" cm="1">
        <f t="array" ref="BV377">IF(OR(V377={"NS","NA"},V$282={"NS","NA"}),0,IF(V377&lt;=V$282,0,1))</f>
        <v>0</v>
      </c>
      <c r="BW377" s="485" cm="1">
        <f t="array" ref="BW377">IF(OR(W377={"NS","NA"},W$282={"NS","NA"}),0,IF(W377&lt;=W$282,0,1))</f>
        <v>0</v>
      </c>
      <c r="BX377" s="485" cm="1">
        <f t="array" ref="BX377">IF(OR(X377={"NS","NA"},X$282={"NS","NA"}),0,IF(X377&lt;=X$282,0,1))</f>
        <v>0</v>
      </c>
      <c r="BY377" s="485" cm="1">
        <f t="array" ref="BY377">IF(OR(Y377={"NS","NA"},Y$282={"NS","NA"}),0,IF(Y377&lt;=Y$282,0,1))</f>
        <v>0</v>
      </c>
      <c r="BZ377" s="485" cm="1">
        <f t="array" ref="BZ377">IF(OR(Z377={"NS","NA"},Z$282={"NS","NA"}),0,IF(Z377&lt;=Z$282,0,1))</f>
        <v>0</v>
      </c>
      <c r="CA377" s="485" cm="1">
        <f t="array" ref="CA377">IF(OR(AA377={"NS","NA"},AA$282={"NS","NA"}),0,IF(AA377&lt;=AA$282,0,1))</f>
        <v>0</v>
      </c>
      <c r="CB377" s="485" cm="1">
        <f t="array" ref="CB377">IF(OR(AB377={"NS","NA"},AB$282={"NS","NA"}),0,IF(AB377&lt;=AB$282,0,1))</f>
        <v>0</v>
      </c>
      <c r="CC377" s="485" cm="1">
        <f t="array" ref="CC377">IF(OR(AC377={"NS","NA"},AC$282={"NS","NA"}),0,IF(AC377&lt;=AC$282,0,1))</f>
        <v>0</v>
      </c>
      <c r="CD377" s="485" cm="1">
        <f t="array" ref="CD377">IF(OR(AD377={"NS","NA"},AD$282={"NS","NA"}),0,IF(AD377&lt;=AD$282,0,1))</f>
        <v>0</v>
      </c>
      <c r="CE377" s="311">
        <f t="shared" si="28"/>
        <v>0</v>
      </c>
      <c r="CF377" s="312">
        <f t="shared" si="29"/>
        <v>0</v>
      </c>
      <c r="CG377" s="313">
        <f t="shared" si="30"/>
        <v>0</v>
      </c>
      <c r="CH377" s="314">
        <f t="shared" si="31"/>
        <v>0</v>
      </c>
      <c r="CI377" s="311">
        <f t="shared" si="32"/>
        <v>0</v>
      </c>
      <c r="CJ377" s="312">
        <f t="shared" si="33"/>
        <v>0</v>
      </c>
      <c r="CK377" s="313">
        <f t="shared" si="34"/>
        <v>0</v>
      </c>
      <c r="CL377" s="314">
        <f t="shared" si="35"/>
        <v>0</v>
      </c>
      <c r="CM377" s="311">
        <f t="shared" si="36"/>
        <v>0</v>
      </c>
      <c r="CN377" s="312">
        <f t="shared" si="37"/>
        <v>0</v>
      </c>
      <c r="CO377" s="313">
        <f t="shared" si="38"/>
        <v>0</v>
      </c>
      <c r="CP377" s="314">
        <f t="shared" si="39"/>
        <v>0</v>
      </c>
      <c r="CQ377" s="311">
        <f t="shared" si="40"/>
        <v>0</v>
      </c>
      <c r="CR377" s="312">
        <f t="shared" si="41"/>
        <v>0</v>
      </c>
      <c r="CS377" s="313">
        <f t="shared" si="42"/>
        <v>0</v>
      </c>
      <c r="CT377" s="314">
        <f t="shared" si="43"/>
        <v>0</v>
      </c>
      <c r="CU377" s="247">
        <f t="shared" si="44"/>
        <v>0</v>
      </c>
      <c r="CV377" s="310" t="str">
        <f>IF(CU377=0,"",
IF(SUM($CU$360:CU377)=1,CW377,
IF($CU$400&gt;SUM($CU$360:CU377),_xlfn.CONCAT(", ",CW377),
IF($CU$400=SUM($CU$360:CU377),_xlfn.CONCAT(" y ",CW377)))))</f>
        <v/>
      </c>
      <c r="CW377" s="1053" t="s">
        <v>7529</v>
      </c>
      <c r="CX377" s="1053"/>
      <c r="DA377" s="315">
        <f t="shared" si="45"/>
        <v>0</v>
      </c>
      <c r="DB377" s="315">
        <f t="shared" si="46"/>
        <v>0</v>
      </c>
      <c r="DC377" s="315">
        <f t="shared" si="47"/>
        <v>0</v>
      </c>
      <c r="DD377" s="315">
        <f t="shared" si="48"/>
        <v>0</v>
      </c>
      <c r="DE377" s="315">
        <f t="shared" si="49"/>
        <v>0</v>
      </c>
      <c r="DF377" s="315">
        <f t="shared" si="50"/>
        <v>0</v>
      </c>
      <c r="DG377" s="315">
        <f t="shared" si="51"/>
        <v>0</v>
      </c>
      <c r="DH377" s="315">
        <f t="shared" si="22"/>
        <v>0</v>
      </c>
      <c r="DI377" s="315">
        <f t="shared" si="52"/>
        <v>0</v>
      </c>
      <c r="DJ377" s="315">
        <f t="shared" si="53"/>
        <v>0</v>
      </c>
      <c r="DK377" s="315">
        <f t="shared" si="54"/>
        <v>0</v>
      </c>
      <c r="DL377" s="315">
        <f t="shared" si="23"/>
        <v>0</v>
      </c>
      <c r="DM377" s="315">
        <f t="shared" si="55"/>
        <v>0</v>
      </c>
      <c r="DN377" s="315">
        <f t="shared" si="56"/>
        <v>0</v>
      </c>
      <c r="DO377" s="315">
        <f t="shared" si="57"/>
        <v>0</v>
      </c>
      <c r="DP377" s="315">
        <f t="shared" si="24"/>
        <v>0</v>
      </c>
      <c r="DQ377" s="315">
        <f t="shared" si="58"/>
        <v>0</v>
      </c>
      <c r="DR377" s="315">
        <f t="shared" si="59"/>
        <v>0</v>
      </c>
      <c r="DS377" s="315">
        <f t="shared" si="60"/>
        <v>0</v>
      </c>
      <c r="DT377" s="315">
        <f t="shared" si="61"/>
        <v>0</v>
      </c>
      <c r="DU377" s="315">
        <f t="shared" si="62"/>
        <v>0</v>
      </c>
      <c r="DV377" s="315">
        <f t="shared" si="63"/>
        <v>0</v>
      </c>
      <c r="DW377" s="315">
        <f t="shared" si="64"/>
        <v>0</v>
      </c>
      <c r="DX377" s="315">
        <f t="shared" si="25"/>
        <v>0</v>
      </c>
    </row>
    <row r="378" spans="1:128" s="478" customFormat="1" ht="15" customHeight="1">
      <c r="A378" s="5"/>
      <c r="B378" s="8"/>
      <c r="C378" s="984"/>
      <c r="D378" s="984"/>
      <c r="E378" s="1030" t="s">
        <v>7531</v>
      </c>
      <c r="F378" s="670"/>
      <c r="G378" s="112"/>
      <c r="H378" s="112"/>
      <c r="I378" s="112"/>
      <c r="J378" s="112"/>
      <c r="K378" s="112"/>
      <c r="L378" s="112"/>
      <c r="M378" s="112"/>
      <c r="N378" s="112"/>
      <c r="O378" s="112"/>
      <c r="P378" s="112"/>
      <c r="Q378" s="112"/>
      <c r="R378" s="112"/>
      <c r="S378" s="112"/>
      <c r="T378" s="112"/>
      <c r="U378" s="112"/>
      <c r="V378" s="112"/>
      <c r="W378" s="112"/>
      <c r="X378" s="112"/>
      <c r="Y378" s="112"/>
      <c r="Z378" s="112"/>
      <c r="AA378" s="112"/>
      <c r="AB378" s="112"/>
      <c r="AC378" s="112"/>
      <c r="AD378" s="112"/>
      <c r="AE378" s="4"/>
      <c r="AG378">
        <f t="shared" si="26"/>
        <v>0</v>
      </c>
      <c r="AH378">
        <f t="shared" si="27"/>
        <v>0</v>
      </c>
      <c r="BG378" s="485" cm="1">
        <f t="array" ref="BG378">IF(OR(G378={"NS","NA"},$C$282={"NS","NA"}),0,IF(G378&lt;=$C$282,0,1))</f>
        <v>0</v>
      </c>
      <c r="BH378" s="485" cm="1">
        <f t="array" ref="BH378">IF(OR(H378={"NS","NA"},$E$282={"NS","NA"}),0,IF(H378&lt;=$E$282,0,1))</f>
        <v>0</v>
      </c>
      <c r="BI378" s="485" cm="1">
        <f t="array" ref="BI378">IF(OR(I378={"NS","NA"},$G$282={"NS","NA"}),0,IF(I378&lt;=$G$282,0,1))</f>
        <v>0</v>
      </c>
      <c r="BJ378" s="485" cm="1">
        <f t="array" ref="BJ378">IF(OR(J378={"NS","NA"},$I$282={"NS","NA"}),0,IF(J378&lt;=$I$282,0,1))</f>
        <v>0</v>
      </c>
      <c r="BK378" s="485" cm="1">
        <f t="array" ref="BK378">IF(OR(K378={"NS","NA"},K$282={"NS","NA"}),0,IF(K378&lt;=K$282,0,1))</f>
        <v>0</v>
      </c>
      <c r="BL378" s="485" cm="1">
        <f t="array" ref="BL378">IF(OR(L378={"NS","NA"},L$282={"NS","NA"}),0,IF(L378&lt;=L$282,0,1))</f>
        <v>0</v>
      </c>
      <c r="BM378" s="485" cm="1">
        <f t="array" ref="BM378">IF(OR(M378={"NS","NA"},M$282={"NS","NA"}),0,IF(M378&lt;=M$282,0,1))</f>
        <v>0</v>
      </c>
      <c r="BN378" s="485" cm="1">
        <f t="array" ref="BN378">IF(OR(N378={"NS","NA"},N$282={"NS","NA"}),0,IF(N378&lt;=N$282,0,1))</f>
        <v>0</v>
      </c>
      <c r="BO378" s="485" cm="1">
        <f t="array" ref="BO378">IF(OR(O378={"NS","NA"},O$282={"NS","NA"}),0,IF(O378&lt;=O$282,0,1))</f>
        <v>0</v>
      </c>
      <c r="BP378" s="485" cm="1">
        <f t="array" ref="BP378">IF(OR(P378={"NS","NA"},P$282={"NS","NA"}),0,IF(P378&lt;=P$282,0,1))</f>
        <v>0</v>
      </c>
      <c r="BQ378" s="485" cm="1">
        <f t="array" ref="BQ378">IF(OR(Q378={"NS","NA"},Q$282={"NS","NA"}),0,IF(Q378&lt;=Q$282,0,1))</f>
        <v>0</v>
      </c>
      <c r="BR378" s="485" cm="1">
        <f t="array" ref="BR378">IF(OR(R378={"NS","NA"},R$282={"NS","NA"}),0,IF(R378&lt;=R$282,0,1))</f>
        <v>0</v>
      </c>
      <c r="BS378" s="485" cm="1">
        <f t="array" ref="BS378">IF(OR(S378={"NS","NA"},S$282={"NS","NA"}),0,IF(S378&lt;=S$282,0,1))</f>
        <v>0</v>
      </c>
      <c r="BT378" s="485" cm="1">
        <f t="array" ref="BT378">IF(OR(T378={"NS","NA"},T$282={"NS","NA"}),0,IF(T378&lt;=T$282,0,1))</f>
        <v>0</v>
      </c>
      <c r="BU378" s="485" cm="1">
        <f t="array" ref="BU378">IF(OR(U378={"NS","NA"},U$282={"NS","NA"}),0,IF(U378&lt;=U$282,0,1))</f>
        <v>0</v>
      </c>
      <c r="BV378" s="485" cm="1">
        <f t="array" ref="BV378">IF(OR(V378={"NS","NA"},V$282={"NS","NA"}),0,IF(V378&lt;=V$282,0,1))</f>
        <v>0</v>
      </c>
      <c r="BW378" s="485" cm="1">
        <f t="array" ref="BW378">IF(OR(W378={"NS","NA"},W$282={"NS","NA"}),0,IF(W378&lt;=W$282,0,1))</f>
        <v>0</v>
      </c>
      <c r="BX378" s="485" cm="1">
        <f t="array" ref="BX378">IF(OR(X378={"NS","NA"},X$282={"NS","NA"}),0,IF(X378&lt;=X$282,0,1))</f>
        <v>0</v>
      </c>
      <c r="BY378" s="485" cm="1">
        <f t="array" ref="BY378">IF(OR(Y378={"NS","NA"},Y$282={"NS","NA"}),0,IF(Y378&lt;=Y$282,0,1))</f>
        <v>0</v>
      </c>
      <c r="BZ378" s="485" cm="1">
        <f t="array" ref="BZ378">IF(OR(Z378={"NS","NA"},Z$282={"NS","NA"}),0,IF(Z378&lt;=Z$282,0,1))</f>
        <v>0</v>
      </c>
      <c r="CA378" s="485" cm="1">
        <f t="array" ref="CA378">IF(OR(AA378={"NS","NA"},AA$282={"NS","NA"}),0,IF(AA378&lt;=AA$282,0,1))</f>
        <v>0</v>
      </c>
      <c r="CB378" s="485" cm="1">
        <f t="array" ref="CB378">IF(OR(AB378={"NS","NA"},AB$282={"NS","NA"}),0,IF(AB378&lt;=AB$282,0,1))</f>
        <v>0</v>
      </c>
      <c r="CC378" s="485" cm="1">
        <f t="array" ref="CC378">IF(OR(AC378={"NS","NA"},AC$282={"NS","NA"}),0,IF(AC378&lt;=AC$282,0,1))</f>
        <v>0</v>
      </c>
      <c r="CD378" s="485" cm="1">
        <f t="array" ref="CD378">IF(OR(AD378={"NS","NA"},AD$282={"NS","NA"}),0,IF(AD378&lt;=AD$282,0,1))</f>
        <v>0</v>
      </c>
      <c r="CE378" s="311">
        <f t="shared" si="28"/>
        <v>0</v>
      </c>
      <c r="CF378" s="312">
        <f t="shared" si="29"/>
        <v>0</v>
      </c>
      <c r="CG378" s="313">
        <f t="shared" si="30"/>
        <v>0</v>
      </c>
      <c r="CH378" s="314">
        <f t="shared" si="31"/>
        <v>0</v>
      </c>
      <c r="CI378" s="311">
        <f t="shared" si="32"/>
        <v>0</v>
      </c>
      <c r="CJ378" s="312">
        <f t="shared" si="33"/>
        <v>0</v>
      </c>
      <c r="CK378" s="313">
        <f t="shared" si="34"/>
        <v>0</v>
      </c>
      <c r="CL378" s="314">
        <f t="shared" si="35"/>
        <v>0</v>
      </c>
      <c r="CM378" s="311">
        <f t="shared" si="36"/>
        <v>0</v>
      </c>
      <c r="CN378" s="312">
        <f t="shared" si="37"/>
        <v>0</v>
      </c>
      <c r="CO378" s="313">
        <f t="shared" si="38"/>
        <v>0</v>
      </c>
      <c r="CP378" s="314">
        <f t="shared" si="39"/>
        <v>0</v>
      </c>
      <c r="CQ378" s="311">
        <f t="shared" si="40"/>
        <v>0</v>
      </c>
      <c r="CR378" s="312">
        <f t="shared" si="41"/>
        <v>0</v>
      </c>
      <c r="CS378" s="313">
        <f t="shared" si="42"/>
        <v>0</v>
      </c>
      <c r="CT378" s="314">
        <f t="shared" si="43"/>
        <v>0</v>
      </c>
      <c r="CU378" s="247">
        <f t="shared" si="44"/>
        <v>0</v>
      </c>
      <c r="CV378" s="310" t="str">
        <f>IF(CU378=0,"",
IF(SUM($CU$360:CU378)=1,CW378,
IF($CU$400&gt;SUM($CU$360:CU378),_xlfn.CONCAT(", ",CW378),
IF($CU$400=SUM($CU$360:CU378),_xlfn.CONCAT(" y ",CW378)))))</f>
        <v/>
      </c>
      <c r="CW378" s="1053" t="s">
        <v>7531</v>
      </c>
      <c r="CX378" s="1053"/>
      <c r="DA378" s="315">
        <f t="shared" si="45"/>
        <v>0</v>
      </c>
      <c r="DB378" s="315">
        <f t="shared" si="46"/>
        <v>0</v>
      </c>
      <c r="DC378" s="315">
        <f t="shared" si="47"/>
        <v>0</v>
      </c>
      <c r="DD378" s="315">
        <f t="shared" si="48"/>
        <v>0</v>
      </c>
      <c r="DE378" s="315">
        <f t="shared" si="49"/>
        <v>0</v>
      </c>
      <c r="DF378" s="315">
        <f t="shared" si="50"/>
        <v>0</v>
      </c>
      <c r="DG378" s="315">
        <f t="shared" si="51"/>
        <v>0</v>
      </c>
      <c r="DH378" s="315">
        <f t="shared" si="22"/>
        <v>0</v>
      </c>
      <c r="DI378" s="315">
        <f t="shared" si="52"/>
        <v>0</v>
      </c>
      <c r="DJ378" s="315">
        <f t="shared" si="53"/>
        <v>0</v>
      </c>
      <c r="DK378" s="315">
        <f t="shared" si="54"/>
        <v>0</v>
      </c>
      <c r="DL378" s="315">
        <f t="shared" si="23"/>
        <v>0</v>
      </c>
      <c r="DM378" s="315">
        <f t="shared" si="55"/>
        <v>0</v>
      </c>
      <c r="DN378" s="315">
        <f t="shared" si="56"/>
        <v>0</v>
      </c>
      <c r="DO378" s="315">
        <f t="shared" si="57"/>
        <v>0</v>
      </c>
      <c r="DP378" s="315">
        <f t="shared" si="24"/>
        <v>0</v>
      </c>
      <c r="DQ378" s="315">
        <f t="shared" si="58"/>
        <v>0</v>
      </c>
      <c r="DR378" s="315">
        <f t="shared" si="59"/>
        <v>0</v>
      </c>
      <c r="DS378" s="315">
        <f t="shared" si="60"/>
        <v>0</v>
      </c>
      <c r="DT378" s="315">
        <f t="shared" si="61"/>
        <v>0</v>
      </c>
      <c r="DU378" s="315">
        <f t="shared" si="62"/>
        <v>0</v>
      </c>
      <c r="DV378" s="315">
        <f t="shared" si="63"/>
        <v>0</v>
      </c>
      <c r="DW378" s="315">
        <f t="shared" si="64"/>
        <v>0</v>
      </c>
      <c r="DX378" s="315">
        <f t="shared" si="25"/>
        <v>0</v>
      </c>
    </row>
    <row r="379" spans="1:128" s="478" customFormat="1" ht="15" customHeight="1">
      <c r="A379" s="5"/>
      <c r="B379" s="8"/>
      <c r="C379" s="984"/>
      <c r="D379" s="984"/>
      <c r="E379" s="1030" t="s">
        <v>7533</v>
      </c>
      <c r="F379" s="670"/>
      <c r="G379" s="112"/>
      <c r="H379" s="112"/>
      <c r="I379" s="112"/>
      <c r="J379" s="112"/>
      <c r="K379" s="112"/>
      <c r="L379" s="112"/>
      <c r="M379" s="112"/>
      <c r="N379" s="112"/>
      <c r="O379" s="112"/>
      <c r="P379" s="112"/>
      <c r="Q379" s="112"/>
      <c r="R379" s="112"/>
      <c r="S379" s="112"/>
      <c r="T379" s="112"/>
      <c r="U379" s="112"/>
      <c r="V379" s="112"/>
      <c r="W379" s="112"/>
      <c r="X379" s="112"/>
      <c r="Y379" s="112"/>
      <c r="Z379" s="112"/>
      <c r="AA379" s="112"/>
      <c r="AB379" s="112"/>
      <c r="AC379" s="112"/>
      <c r="AD379" s="112"/>
      <c r="AE379" s="4"/>
      <c r="AG379">
        <f t="shared" si="26"/>
        <v>0</v>
      </c>
      <c r="AH379">
        <f t="shared" si="27"/>
        <v>0</v>
      </c>
      <c r="BG379" s="485" cm="1">
        <f t="array" ref="BG379">IF(OR(G379={"NS","NA"},$C$282={"NS","NA"}),0,IF(G379&lt;=$C$282,0,1))</f>
        <v>0</v>
      </c>
      <c r="BH379" s="485" cm="1">
        <f t="array" ref="BH379">IF(OR(H379={"NS","NA"},$E$282={"NS","NA"}),0,IF(H379&lt;=$E$282,0,1))</f>
        <v>0</v>
      </c>
      <c r="BI379" s="485" cm="1">
        <f t="array" ref="BI379">IF(OR(I379={"NS","NA"},$G$282={"NS","NA"}),0,IF(I379&lt;=$G$282,0,1))</f>
        <v>0</v>
      </c>
      <c r="BJ379" s="485" cm="1">
        <f t="array" ref="BJ379">IF(OR(J379={"NS","NA"},$I$282={"NS","NA"}),0,IF(J379&lt;=$I$282,0,1))</f>
        <v>0</v>
      </c>
      <c r="BK379" s="485" cm="1">
        <f t="array" ref="BK379">IF(OR(K379={"NS","NA"},K$282={"NS","NA"}),0,IF(K379&lt;=K$282,0,1))</f>
        <v>0</v>
      </c>
      <c r="BL379" s="485" cm="1">
        <f t="array" ref="BL379">IF(OR(L379={"NS","NA"},L$282={"NS","NA"}),0,IF(L379&lt;=L$282,0,1))</f>
        <v>0</v>
      </c>
      <c r="BM379" s="485" cm="1">
        <f t="array" ref="BM379">IF(OR(M379={"NS","NA"},M$282={"NS","NA"}),0,IF(M379&lt;=M$282,0,1))</f>
        <v>0</v>
      </c>
      <c r="BN379" s="485" cm="1">
        <f t="array" ref="BN379">IF(OR(N379={"NS","NA"},N$282={"NS","NA"}),0,IF(N379&lt;=N$282,0,1))</f>
        <v>0</v>
      </c>
      <c r="BO379" s="485" cm="1">
        <f t="array" ref="BO379">IF(OR(O379={"NS","NA"},O$282={"NS","NA"}),0,IF(O379&lt;=O$282,0,1))</f>
        <v>0</v>
      </c>
      <c r="BP379" s="485" cm="1">
        <f t="array" ref="BP379">IF(OR(P379={"NS","NA"},P$282={"NS","NA"}),0,IF(P379&lt;=P$282,0,1))</f>
        <v>0</v>
      </c>
      <c r="BQ379" s="485" cm="1">
        <f t="array" ref="BQ379">IF(OR(Q379={"NS","NA"},Q$282={"NS","NA"}),0,IF(Q379&lt;=Q$282,0,1))</f>
        <v>0</v>
      </c>
      <c r="BR379" s="485" cm="1">
        <f t="array" ref="BR379">IF(OR(R379={"NS","NA"},R$282={"NS","NA"}),0,IF(R379&lt;=R$282,0,1))</f>
        <v>0</v>
      </c>
      <c r="BS379" s="485" cm="1">
        <f t="array" ref="BS379">IF(OR(S379={"NS","NA"},S$282={"NS","NA"}),0,IF(S379&lt;=S$282,0,1))</f>
        <v>0</v>
      </c>
      <c r="BT379" s="485" cm="1">
        <f t="array" ref="BT379">IF(OR(T379={"NS","NA"},T$282={"NS","NA"}),0,IF(T379&lt;=T$282,0,1))</f>
        <v>0</v>
      </c>
      <c r="BU379" s="485" cm="1">
        <f t="array" ref="BU379">IF(OR(U379={"NS","NA"},U$282={"NS","NA"}),0,IF(U379&lt;=U$282,0,1))</f>
        <v>0</v>
      </c>
      <c r="BV379" s="485" cm="1">
        <f t="array" ref="BV379">IF(OR(V379={"NS","NA"},V$282={"NS","NA"}),0,IF(V379&lt;=V$282,0,1))</f>
        <v>0</v>
      </c>
      <c r="BW379" s="485" cm="1">
        <f t="array" ref="BW379">IF(OR(W379={"NS","NA"},W$282={"NS","NA"}),0,IF(W379&lt;=W$282,0,1))</f>
        <v>0</v>
      </c>
      <c r="BX379" s="485" cm="1">
        <f t="array" ref="BX379">IF(OR(X379={"NS","NA"},X$282={"NS","NA"}),0,IF(X379&lt;=X$282,0,1))</f>
        <v>0</v>
      </c>
      <c r="BY379" s="485" cm="1">
        <f t="array" ref="BY379">IF(OR(Y379={"NS","NA"},Y$282={"NS","NA"}),0,IF(Y379&lt;=Y$282,0,1))</f>
        <v>0</v>
      </c>
      <c r="BZ379" s="485" cm="1">
        <f t="array" ref="BZ379">IF(OR(Z379={"NS","NA"},Z$282={"NS","NA"}),0,IF(Z379&lt;=Z$282,0,1))</f>
        <v>0</v>
      </c>
      <c r="CA379" s="485" cm="1">
        <f t="array" ref="CA379">IF(OR(AA379={"NS","NA"},AA$282={"NS","NA"}),0,IF(AA379&lt;=AA$282,0,1))</f>
        <v>0</v>
      </c>
      <c r="CB379" s="485" cm="1">
        <f t="array" ref="CB379">IF(OR(AB379={"NS","NA"},AB$282={"NS","NA"}),0,IF(AB379&lt;=AB$282,0,1))</f>
        <v>0</v>
      </c>
      <c r="CC379" s="485" cm="1">
        <f t="array" ref="CC379">IF(OR(AC379={"NS","NA"},AC$282={"NS","NA"}),0,IF(AC379&lt;=AC$282,0,1))</f>
        <v>0</v>
      </c>
      <c r="CD379" s="485" cm="1">
        <f t="array" ref="CD379">IF(OR(AD379={"NS","NA"},AD$282={"NS","NA"}),0,IF(AD379&lt;=AD$282,0,1))</f>
        <v>0</v>
      </c>
      <c r="CE379" s="311">
        <f t="shared" si="28"/>
        <v>0</v>
      </c>
      <c r="CF379" s="312">
        <f t="shared" si="29"/>
        <v>0</v>
      </c>
      <c r="CG379" s="313">
        <f t="shared" si="30"/>
        <v>0</v>
      </c>
      <c r="CH379" s="314">
        <f t="shared" si="31"/>
        <v>0</v>
      </c>
      <c r="CI379" s="311">
        <f t="shared" si="32"/>
        <v>0</v>
      </c>
      <c r="CJ379" s="312">
        <f t="shared" si="33"/>
        <v>0</v>
      </c>
      <c r="CK379" s="313">
        <f t="shared" si="34"/>
        <v>0</v>
      </c>
      <c r="CL379" s="314">
        <f t="shared" si="35"/>
        <v>0</v>
      </c>
      <c r="CM379" s="311">
        <f t="shared" si="36"/>
        <v>0</v>
      </c>
      <c r="CN379" s="312">
        <f t="shared" si="37"/>
        <v>0</v>
      </c>
      <c r="CO379" s="313">
        <f t="shared" si="38"/>
        <v>0</v>
      </c>
      <c r="CP379" s="314">
        <f t="shared" si="39"/>
        <v>0</v>
      </c>
      <c r="CQ379" s="311">
        <f t="shared" si="40"/>
        <v>0</v>
      </c>
      <c r="CR379" s="312">
        <f t="shared" si="41"/>
        <v>0</v>
      </c>
      <c r="CS379" s="313">
        <f t="shared" si="42"/>
        <v>0</v>
      </c>
      <c r="CT379" s="314">
        <f t="shared" si="43"/>
        <v>0</v>
      </c>
      <c r="CU379" s="247">
        <f t="shared" si="44"/>
        <v>0</v>
      </c>
      <c r="CV379" s="310" t="str">
        <f>IF(CU379=0,"",
IF(SUM($CU$360:CU379)=1,CW379,
IF($CU$400&gt;SUM($CU$360:CU379),_xlfn.CONCAT(", ",CW379),
IF($CU$400=SUM($CU$360:CU379),_xlfn.CONCAT(" y ",CW379)))))</f>
        <v/>
      </c>
      <c r="CW379" s="1053" t="s">
        <v>7533</v>
      </c>
      <c r="CX379" s="1053"/>
      <c r="DA379" s="315">
        <f t="shared" si="45"/>
        <v>0</v>
      </c>
      <c r="DB379" s="315">
        <f t="shared" si="46"/>
        <v>0</v>
      </c>
      <c r="DC379" s="315">
        <f t="shared" si="47"/>
        <v>0</v>
      </c>
      <c r="DD379" s="315">
        <f t="shared" si="48"/>
        <v>0</v>
      </c>
      <c r="DE379" s="315">
        <f t="shared" si="49"/>
        <v>0</v>
      </c>
      <c r="DF379" s="315">
        <f t="shared" si="50"/>
        <v>0</v>
      </c>
      <c r="DG379" s="315">
        <f t="shared" si="51"/>
        <v>0</v>
      </c>
      <c r="DH379" s="315">
        <f t="shared" si="22"/>
        <v>0</v>
      </c>
      <c r="DI379" s="315">
        <f t="shared" si="52"/>
        <v>0</v>
      </c>
      <c r="DJ379" s="315">
        <f t="shared" si="53"/>
        <v>0</v>
      </c>
      <c r="DK379" s="315">
        <f t="shared" si="54"/>
        <v>0</v>
      </c>
      <c r="DL379" s="315">
        <f t="shared" si="23"/>
        <v>0</v>
      </c>
      <c r="DM379" s="315">
        <f t="shared" si="55"/>
        <v>0</v>
      </c>
      <c r="DN379" s="315">
        <f t="shared" si="56"/>
        <v>0</v>
      </c>
      <c r="DO379" s="315">
        <f t="shared" si="57"/>
        <v>0</v>
      </c>
      <c r="DP379" s="315">
        <f t="shared" si="24"/>
        <v>0</v>
      </c>
      <c r="DQ379" s="315">
        <f t="shared" si="58"/>
        <v>0</v>
      </c>
      <c r="DR379" s="315">
        <f t="shared" si="59"/>
        <v>0</v>
      </c>
      <c r="DS379" s="315">
        <f t="shared" si="60"/>
        <v>0</v>
      </c>
      <c r="DT379" s="315">
        <f t="shared" si="61"/>
        <v>0</v>
      </c>
      <c r="DU379" s="315">
        <f t="shared" si="62"/>
        <v>0</v>
      </c>
      <c r="DV379" s="315">
        <f t="shared" si="63"/>
        <v>0</v>
      </c>
      <c r="DW379" s="315">
        <f t="shared" si="64"/>
        <v>0</v>
      </c>
      <c r="DX379" s="315">
        <f t="shared" si="25"/>
        <v>0</v>
      </c>
    </row>
    <row r="380" spans="1:128" s="478" customFormat="1" ht="15" customHeight="1">
      <c r="A380" s="5"/>
      <c r="B380" s="8"/>
      <c r="C380" s="984"/>
      <c r="D380" s="984"/>
      <c r="E380" s="1030" t="s">
        <v>7535</v>
      </c>
      <c r="F380" s="670"/>
      <c r="G380" s="112"/>
      <c r="H380" s="112"/>
      <c r="I380" s="112"/>
      <c r="J380" s="112"/>
      <c r="K380" s="112"/>
      <c r="L380" s="112"/>
      <c r="M380" s="112"/>
      <c r="N380" s="112"/>
      <c r="O380" s="112"/>
      <c r="P380" s="112"/>
      <c r="Q380" s="112"/>
      <c r="R380" s="112"/>
      <c r="S380" s="112"/>
      <c r="T380" s="112"/>
      <c r="U380" s="112"/>
      <c r="V380" s="112"/>
      <c r="W380" s="112"/>
      <c r="X380" s="112"/>
      <c r="Y380" s="112"/>
      <c r="Z380" s="112"/>
      <c r="AA380" s="112"/>
      <c r="AB380" s="112"/>
      <c r="AC380" s="112"/>
      <c r="AD380" s="112"/>
      <c r="AE380" s="4"/>
      <c r="AG380">
        <f t="shared" si="26"/>
        <v>0</v>
      </c>
      <c r="AH380">
        <f t="shared" si="27"/>
        <v>0</v>
      </c>
      <c r="BG380" s="485" cm="1">
        <f t="array" ref="BG380">IF(OR(G380={"NS","NA"},$C$282={"NS","NA"}),0,IF(G380&lt;=$C$282,0,1))</f>
        <v>0</v>
      </c>
      <c r="BH380" s="485" cm="1">
        <f t="array" ref="BH380">IF(OR(H380={"NS","NA"},$E$282={"NS","NA"}),0,IF(H380&lt;=$E$282,0,1))</f>
        <v>0</v>
      </c>
      <c r="BI380" s="485" cm="1">
        <f t="array" ref="BI380">IF(OR(I380={"NS","NA"},$G$282={"NS","NA"}),0,IF(I380&lt;=$G$282,0,1))</f>
        <v>0</v>
      </c>
      <c r="BJ380" s="485" cm="1">
        <f t="array" ref="BJ380">IF(OR(J380={"NS","NA"},$I$282={"NS","NA"}),0,IF(J380&lt;=$I$282,0,1))</f>
        <v>0</v>
      </c>
      <c r="BK380" s="485" cm="1">
        <f t="array" ref="BK380">IF(OR(K380={"NS","NA"},K$282={"NS","NA"}),0,IF(K380&lt;=K$282,0,1))</f>
        <v>0</v>
      </c>
      <c r="BL380" s="485" cm="1">
        <f t="array" ref="BL380">IF(OR(L380={"NS","NA"},L$282={"NS","NA"}),0,IF(L380&lt;=L$282,0,1))</f>
        <v>0</v>
      </c>
      <c r="BM380" s="485" cm="1">
        <f t="array" ref="BM380">IF(OR(M380={"NS","NA"},M$282={"NS","NA"}),0,IF(M380&lt;=M$282,0,1))</f>
        <v>0</v>
      </c>
      <c r="BN380" s="485" cm="1">
        <f t="array" ref="BN380">IF(OR(N380={"NS","NA"},N$282={"NS","NA"}),0,IF(N380&lt;=N$282,0,1))</f>
        <v>0</v>
      </c>
      <c r="BO380" s="485" cm="1">
        <f t="array" ref="BO380">IF(OR(O380={"NS","NA"},O$282={"NS","NA"}),0,IF(O380&lt;=O$282,0,1))</f>
        <v>0</v>
      </c>
      <c r="BP380" s="485" cm="1">
        <f t="array" ref="BP380">IF(OR(P380={"NS","NA"},P$282={"NS","NA"}),0,IF(P380&lt;=P$282,0,1))</f>
        <v>0</v>
      </c>
      <c r="BQ380" s="485" cm="1">
        <f t="array" ref="BQ380">IF(OR(Q380={"NS","NA"},Q$282={"NS","NA"}),0,IF(Q380&lt;=Q$282,0,1))</f>
        <v>0</v>
      </c>
      <c r="BR380" s="485" cm="1">
        <f t="array" ref="BR380">IF(OR(R380={"NS","NA"},R$282={"NS","NA"}),0,IF(R380&lt;=R$282,0,1))</f>
        <v>0</v>
      </c>
      <c r="BS380" s="485" cm="1">
        <f t="array" ref="BS380">IF(OR(S380={"NS","NA"},S$282={"NS","NA"}),0,IF(S380&lt;=S$282,0,1))</f>
        <v>0</v>
      </c>
      <c r="BT380" s="485" cm="1">
        <f t="array" ref="BT380">IF(OR(T380={"NS","NA"},T$282={"NS","NA"}),0,IF(T380&lt;=T$282,0,1))</f>
        <v>0</v>
      </c>
      <c r="BU380" s="485" cm="1">
        <f t="array" ref="BU380">IF(OR(U380={"NS","NA"},U$282={"NS","NA"}),0,IF(U380&lt;=U$282,0,1))</f>
        <v>0</v>
      </c>
      <c r="BV380" s="485" cm="1">
        <f t="array" ref="BV380">IF(OR(V380={"NS","NA"},V$282={"NS","NA"}),0,IF(V380&lt;=V$282,0,1))</f>
        <v>0</v>
      </c>
      <c r="BW380" s="485" cm="1">
        <f t="array" ref="BW380">IF(OR(W380={"NS","NA"},W$282={"NS","NA"}),0,IF(W380&lt;=W$282,0,1))</f>
        <v>0</v>
      </c>
      <c r="BX380" s="485" cm="1">
        <f t="array" ref="BX380">IF(OR(X380={"NS","NA"},X$282={"NS","NA"}),0,IF(X380&lt;=X$282,0,1))</f>
        <v>0</v>
      </c>
      <c r="BY380" s="485" cm="1">
        <f t="array" ref="BY380">IF(OR(Y380={"NS","NA"},Y$282={"NS","NA"}),0,IF(Y380&lt;=Y$282,0,1))</f>
        <v>0</v>
      </c>
      <c r="BZ380" s="485" cm="1">
        <f t="array" ref="BZ380">IF(OR(Z380={"NS","NA"},Z$282={"NS","NA"}),0,IF(Z380&lt;=Z$282,0,1))</f>
        <v>0</v>
      </c>
      <c r="CA380" s="485" cm="1">
        <f t="array" ref="CA380">IF(OR(AA380={"NS","NA"},AA$282={"NS","NA"}),0,IF(AA380&lt;=AA$282,0,1))</f>
        <v>0</v>
      </c>
      <c r="CB380" s="485" cm="1">
        <f t="array" ref="CB380">IF(OR(AB380={"NS","NA"},AB$282={"NS","NA"}),0,IF(AB380&lt;=AB$282,0,1))</f>
        <v>0</v>
      </c>
      <c r="CC380" s="485" cm="1">
        <f t="array" ref="CC380">IF(OR(AC380={"NS","NA"},AC$282={"NS","NA"}),0,IF(AC380&lt;=AC$282,0,1))</f>
        <v>0</v>
      </c>
      <c r="CD380" s="485" cm="1">
        <f t="array" ref="CD380">IF(OR(AD380={"NS","NA"},AD$282={"NS","NA"}),0,IF(AD380&lt;=AD$282,0,1))</f>
        <v>0</v>
      </c>
      <c r="CE380" s="311">
        <f t="shared" si="28"/>
        <v>0</v>
      </c>
      <c r="CF380" s="312">
        <f t="shared" si="29"/>
        <v>0</v>
      </c>
      <c r="CG380" s="313">
        <f t="shared" si="30"/>
        <v>0</v>
      </c>
      <c r="CH380" s="314">
        <f t="shared" si="31"/>
        <v>0</v>
      </c>
      <c r="CI380" s="311">
        <f t="shared" si="32"/>
        <v>0</v>
      </c>
      <c r="CJ380" s="312">
        <f t="shared" si="33"/>
        <v>0</v>
      </c>
      <c r="CK380" s="313">
        <f t="shared" si="34"/>
        <v>0</v>
      </c>
      <c r="CL380" s="314">
        <f t="shared" si="35"/>
        <v>0</v>
      </c>
      <c r="CM380" s="311">
        <f t="shared" si="36"/>
        <v>0</v>
      </c>
      <c r="CN380" s="312">
        <f t="shared" si="37"/>
        <v>0</v>
      </c>
      <c r="CO380" s="313">
        <f t="shared" si="38"/>
        <v>0</v>
      </c>
      <c r="CP380" s="314">
        <f t="shared" si="39"/>
        <v>0</v>
      </c>
      <c r="CQ380" s="311">
        <f t="shared" si="40"/>
        <v>0</v>
      </c>
      <c r="CR380" s="312">
        <f t="shared" si="41"/>
        <v>0</v>
      </c>
      <c r="CS380" s="313">
        <f t="shared" si="42"/>
        <v>0</v>
      </c>
      <c r="CT380" s="314">
        <f t="shared" si="43"/>
        <v>0</v>
      </c>
      <c r="CU380" s="247">
        <f t="shared" si="44"/>
        <v>0</v>
      </c>
      <c r="CV380" s="310" t="str">
        <f>IF(CU380=0,"",
IF(SUM($CU$360:CU380)=1,CW380,
IF($CU$400&gt;SUM($CU$360:CU380),_xlfn.CONCAT(", ",CW380),
IF($CU$400=SUM($CU$360:CU380),_xlfn.CONCAT(" y ",CW380)))))</f>
        <v/>
      </c>
      <c r="CW380" s="1053" t="s">
        <v>7535</v>
      </c>
      <c r="CX380" s="1053"/>
      <c r="DA380" s="315">
        <f t="shared" si="45"/>
        <v>0</v>
      </c>
      <c r="DB380" s="315">
        <f t="shared" si="46"/>
        <v>0</v>
      </c>
      <c r="DC380" s="315">
        <f t="shared" si="47"/>
        <v>0</v>
      </c>
      <c r="DD380" s="315">
        <f t="shared" si="48"/>
        <v>0</v>
      </c>
      <c r="DE380" s="315">
        <f t="shared" si="49"/>
        <v>0</v>
      </c>
      <c r="DF380" s="315">
        <f t="shared" si="50"/>
        <v>0</v>
      </c>
      <c r="DG380" s="315">
        <f t="shared" si="51"/>
        <v>0</v>
      </c>
      <c r="DH380" s="315">
        <f t="shared" si="22"/>
        <v>0</v>
      </c>
      <c r="DI380" s="315">
        <f t="shared" si="52"/>
        <v>0</v>
      </c>
      <c r="DJ380" s="315">
        <f t="shared" si="53"/>
        <v>0</v>
      </c>
      <c r="DK380" s="315">
        <f t="shared" si="54"/>
        <v>0</v>
      </c>
      <c r="DL380" s="315">
        <f t="shared" si="23"/>
        <v>0</v>
      </c>
      <c r="DM380" s="315">
        <f t="shared" si="55"/>
        <v>0</v>
      </c>
      <c r="DN380" s="315">
        <f t="shared" si="56"/>
        <v>0</v>
      </c>
      <c r="DO380" s="315">
        <f t="shared" si="57"/>
        <v>0</v>
      </c>
      <c r="DP380" s="315">
        <f t="shared" si="24"/>
        <v>0</v>
      </c>
      <c r="DQ380" s="315">
        <f t="shared" si="58"/>
        <v>0</v>
      </c>
      <c r="DR380" s="315">
        <f t="shared" si="59"/>
        <v>0</v>
      </c>
      <c r="DS380" s="315">
        <f t="shared" si="60"/>
        <v>0</v>
      </c>
      <c r="DT380" s="315">
        <f t="shared" si="61"/>
        <v>0</v>
      </c>
      <c r="DU380" s="315">
        <f t="shared" si="62"/>
        <v>0</v>
      </c>
      <c r="DV380" s="315">
        <f t="shared" si="63"/>
        <v>0</v>
      </c>
      <c r="DW380" s="315">
        <f t="shared" si="64"/>
        <v>0</v>
      </c>
      <c r="DX380" s="315">
        <f t="shared" si="25"/>
        <v>0</v>
      </c>
    </row>
    <row r="381" spans="1:128" s="478" customFormat="1" ht="15" customHeight="1">
      <c r="A381" s="14"/>
      <c r="B381" s="4"/>
      <c r="C381" s="984"/>
      <c r="D381" s="668" t="s">
        <v>7537</v>
      </c>
      <c r="E381" s="669"/>
      <c r="F381" s="670"/>
      <c r="G381" s="112"/>
      <c r="H381" s="112"/>
      <c r="I381" s="112"/>
      <c r="J381" s="112"/>
      <c r="K381" s="112"/>
      <c r="L381" s="112"/>
      <c r="M381" s="112"/>
      <c r="N381" s="112"/>
      <c r="O381" s="112"/>
      <c r="P381" s="112"/>
      <c r="Q381" s="112"/>
      <c r="R381" s="112"/>
      <c r="S381" s="112"/>
      <c r="T381" s="112"/>
      <c r="U381" s="112"/>
      <c r="V381" s="112"/>
      <c r="W381" s="112"/>
      <c r="X381" s="112"/>
      <c r="Y381" s="112"/>
      <c r="Z381" s="112"/>
      <c r="AA381" s="112"/>
      <c r="AB381" s="112"/>
      <c r="AC381" s="112"/>
      <c r="AD381" s="112"/>
      <c r="AE381" s="4"/>
      <c r="AG381">
        <f t="shared" si="26"/>
        <v>0</v>
      </c>
      <c r="AH381">
        <f t="shared" si="27"/>
        <v>0</v>
      </c>
      <c r="BG381" s="485" cm="1">
        <f t="array" ref="BG381">IF(OR(G381={"NS","NA"},$C$282={"NS","NA"}),0,IF(G381&lt;=$C$282,0,1))</f>
        <v>0</v>
      </c>
      <c r="BH381" s="485" cm="1">
        <f t="array" ref="BH381">IF(OR(H381={"NS","NA"},$E$282={"NS","NA"}),0,IF(H381&lt;=$E$282,0,1))</f>
        <v>0</v>
      </c>
      <c r="BI381" s="485" cm="1">
        <f t="array" ref="BI381">IF(OR(I381={"NS","NA"},$G$282={"NS","NA"}),0,IF(I381&lt;=$G$282,0,1))</f>
        <v>0</v>
      </c>
      <c r="BJ381" s="485" cm="1">
        <f t="array" ref="BJ381">IF(OR(J381={"NS","NA"},$I$282={"NS","NA"}),0,IF(J381&lt;=$I$282,0,1))</f>
        <v>0</v>
      </c>
      <c r="BK381" s="485" cm="1">
        <f t="array" ref="BK381">IF(OR(K381={"NS","NA"},K$282={"NS","NA"}),0,IF(K381&lt;=K$282,0,1))</f>
        <v>0</v>
      </c>
      <c r="BL381" s="485" cm="1">
        <f t="array" ref="BL381">IF(OR(L381={"NS","NA"},L$282={"NS","NA"}),0,IF(L381&lt;=L$282,0,1))</f>
        <v>0</v>
      </c>
      <c r="BM381" s="485" cm="1">
        <f t="array" ref="BM381">IF(OR(M381={"NS","NA"},M$282={"NS","NA"}),0,IF(M381&lt;=M$282,0,1))</f>
        <v>0</v>
      </c>
      <c r="BN381" s="485" cm="1">
        <f t="array" ref="BN381">IF(OR(N381={"NS","NA"},N$282={"NS","NA"}),0,IF(N381&lt;=N$282,0,1))</f>
        <v>0</v>
      </c>
      <c r="BO381" s="485" cm="1">
        <f t="array" ref="BO381">IF(OR(O381={"NS","NA"},O$282={"NS","NA"}),0,IF(O381&lt;=O$282,0,1))</f>
        <v>0</v>
      </c>
      <c r="BP381" s="485" cm="1">
        <f t="array" ref="BP381">IF(OR(P381={"NS","NA"},P$282={"NS","NA"}),0,IF(P381&lt;=P$282,0,1))</f>
        <v>0</v>
      </c>
      <c r="BQ381" s="485" cm="1">
        <f t="array" ref="BQ381">IF(OR(Q381={"NS","NA"},Q$282={"NS","NA"}),0,IF(Q381&lt;=Q$282,0,1))</f>
        <v>0</v>
      </c>
      <c r="BR381" s="485" cm="1">
        <f t="array" ref="BR381">IF(OR(R381={"NS","NA"},R$282={"NS","NA"}),0,IF(R381&lt;=R$282,0,1))</f>
        <v>0</v>
      </c>
      <c r="BS381" s="485" cm="1">
        <f t="array" ref="BS381">IF(OR(S381={"NS","NA"},S$282={"NS","NA"}),0,IF(S381&lt;=S$282,0,1))</f>
        <v>0</v>
      </c>
      <c r="BT381" s="485" cm="1">
        <f t="array" ref="BT381">IF(OR(T381={"NS","NA"},T$282={"NS","NA"}),0,IF(T381&lt;=T$282,0,1))</f>
        <v>0</v>
      </c>
      <c r="BU381" s="485" cm="1">
        <f t="array" ref="BU381">IF(OR(U381={"NS","NA"},U$282={"NS","NA"}),0,IF(U381&lt;=U$282,0,1))</f>
        <v>0</v>
      </c>
      <c r="BV381" s="485" cm="1">
        <f t="array" ref="BV381">IF(OR(V381={"NS","NA"},V$282={"NS","NA"}),0,IF(V381&lt;=V$282,0,1))</f>
        <v>0</v>
      </c>
      <c r="BW381" s="485" cm="1">
        <f t="array" ref="BW381">IF(OR(W381={"NS","NA"},W$282={"NS","NA"}),0,IF(W381&lt;=W$282,0,1))</f>
        <v>0</v>
      </c>
      <c r="BX381" s="485" cm="1">
        <f t="array" ref="BX381">IF(OR(X381={"NS","NA"},X$282={"NS","NA"}),0,IF(X381&lt;=X$282,0,1))</f>
        <v>0</v>
      </c>
      <c r="BY381" s="485" cm="1">
        <f t="array" ref="BY381">IF(OR(Y381={"NS","NA"},Y$282={"NS","NA"}),0,IF(Y381&lt;=Y$282,0,1))</f>
        <v>0</v>
      </c>
      <c r="BZ381" s="485" cm="1">
        <f t="array" ref="BZ381">IF(OR(Z381={"NS","NA"},Z$282={"NS","NA"}),0,IF(Z381&lt;=Z$282,0,1))</f>
        <v>0</v>
      </c>
      <c r="CA381" s="485" cm="1">
        <f t="array" ref="CA381">IF(OR(AA381={"NS","NA"},AA$282={"NS","NA"}),0,IF(AA381&lt;=AA$282,0,1))</f>
        <v>0</v>
      </c>
      <c r="CB381" s="485" cm="1">
        <f t="array" ref="CB381">IF(OR(AB381={"NS","NA"},AB$282={"NS","NA"}),0,IF(AB381&lt;=AB$282,0,1))</f>
        <v>0</v>
      </c>
      <c r="CC381" s="485" cm="1">
        <f t="array" ref="CC381">IF(OR(AC381={"NS","NA"},AC$282={"NS","NA"}),0,IF(AC381&lt;=AC$282,0,1))</f>
        <v>0</v>
      </c>
      <c r="CD381" s="485" cm="1">
        <f t="array" ref="CD381">IF(OR(AD381={"NS","NA"},AD$282={"NS","NA"}),0,IF(AD381&lt;=AD$282,0,1))</f>
        <v>0</v>
      </c>
      <c r="CE381" s="311">
        <f t="shared" si="28"/>
        <v>0</v>
      </c>
      <c r="CF381" s="312">
        <f t="shared" si="29"/>
        <v>0</v>
      </c>
      <c r="CG381" s="313">
        <f t="shared" si="30"/>
        <v>0</v>
      </c>
      <c r="CH381" s="314">
        <f t="shared" si="31"/>
        <v>0</v>
      </c>
      <c r="CI381" s="311">
        <f t="shared" si="32"/>
        <v>0</v>
      </c>
      <c r="CJ381" s="312">
        <f t="shared" si="33"/>
        <v>0</v>
      </c>
      <c r="CK381" s="313">
        <f t="shared" si="34"/>
        <v>0</v>
      </c>
      <c r="CL381" s="314">
        <f t="shared" si="35"/>
        <v>0</v>
      </c>
      <c r="CM381" s="311">
        <f t="shared" si="36"/>
        <v>0</v>
      </c>
      <c r="CN381" s="312">
        <f t="shared" si="37"/>
        <v>0</v>
      </c>
      <c r="CO381" s="313">
        <f t="shared" si="38"/>
        <v>0</v>
      </c>
      <c r="CP381" s="314">
        <f t="shared" si="39"/>
        <v>0</v>
      </c>
      <c r="CQ381" s="311">
        <f t="shared" si="40"/>
        <v>0</v>
      </c>
      <c r="CR381" s="312">
        <f t="shared" si="41"/>
        <v>0</v>
      </c>
      <c r="CS381" s="313">
        <f t="shared" si="42"/>
        <v>0</v>
      </c>
      <c r="CT381" s="314">
        <f t="shared" si="43"/>
        <v>0</v>
      </c>
      <c r="CU381" s="247">
        <f t="shared" si="44"/>
        <v>0</v>
      </c>
      <c r="CV381" s="310" t="str">
        <f>IF(CU381=0,"",
IF(SUM($CU$360:CU381)=1,CW381,
IF($CU$400&gt;SUM($CU$360:CU381),_xlfn.CONCAT(", ",CW381),
IF($CU$400=SUM($CU$360:CU381),_xlfn.CONCAT(" y ",CW381)))))</f>
        <v/>
      </c>
      <c r="CW381" s="971" t="s">
        <v>7537</v>
      </c>
      <c r="CX381" s="972"/>
      <c r="CY381" s="973"/>
      <c r="DA381" s="315">
        <f t="shared" si="45"/>
        <v>0</v>
      </c>
      <c r="DB381" s="315">
        <f t="shared" si="46"/>
        <v>0</v>
      </c>
      <c r="DC381" s="315">
        <f t="shared" si="47"/>
        <v>0</v>
      </c>
      <c r="DD381" s="315">
        <f t="shared" si="48"/>
        <v>0</v>
      </c>
      <c r="DE381" s="315">
        <f t="shared" si="49"/>
        <v>0</v>
      </c>
      <c r="DF381" s="315">
        <f t="shared" si="50"/>
        <v>0</v>
      </c>
      <c r="DG381" s="315">
        <f t="shared" si="51"/>
        <v>0</v>
      </c>
      <c r="DH381" s="315">
        <f t="shared" si="22"/>
        <v>0</v>
      </c>
      <c r="DI381" s="315">
        <f t="shared" si="52"/>
        <v>0</v>
      </c>
      <c r="DJ381" s="315">
        <f t="shared" si="53"/>
        <v>0</v>
      </c>
      <c r="DK381" s="315">
        <f t="shared" si="54"/>
        <v>0</v>
      </c>
      <c r="DL381" s="315">
        <f t="shared" si="23"/>
        <v>0</v>
      </c>
      <c r="DM381" s="315">
        <f t="shared" si="55"/>
        <v>0</v>
      </c>
      <c r="DN381" s="315">
        <f t="shared" si="56"/>
        <v>0</v>
      </c>
      <c r="DO381" s="315">
        <f t="shared" si="57"/>
        <v>0</v>
      </c>
      <c r="DP381" s="315">
        <f t="shared" si="24"/>
        <v>0</v>
      </c>
      <c r="DQ381" s="315">
        <f t="shared" si="58"/>
        <v>0</v>
      </c>
      <c r="DR381" s="315">
        <f t="shared" si="59"/>
        <v>0</v>
      </c>
      <c r="DS381" s="315">
        <f t="shared" si="60"/>
        <v>0</v>
      </c>
      <c r="DT381" s="315">
        <f t="shared" si="61"/>
        <v>0</v>
      </c>
      <c r="DU381" s="315">
        <f t="shared" si="62"/>
        <v>0</v>
      </c>
      <c r="DV381" s="315">
        <f t="shared" si="63"/>
        <v>0</v>
      </c>
      <c r="DW381" s="315">
        <f t="shared" si="64"/>
        <v>0</v>
      </c>
      <c r="DX381" s="315">
        <f t="shared" si="25"/>
        <v>0</v>
      </c>
    </row>
    <row r="382" spans="1:128" s="478" customFormat="1" ht="15" customHeight="1">
      <c r="A382" s="14"/>
      <c r="B382" s="4"/>
      <c r="C382" s="984"/>
      <c r="D382" s="983" t="s">
        <v>7539</v>
      </c>
      <c r="E382" s="669"/>
      <c r="F382" s="670"/>
      <c r="G382" s="112"/>
      <c r="H382" s="112"/>
      <c r="I382" s="112"/>
      <c r="J382" s="112"/>
      <c r="K382" s="112"/>
      <c r="L382" s="112"/>
      <c r="M382" s="112"/>
      <c r="N382" s="112"/>
      <c r="O382" s="112"/>
      <c r="P382" s="112"/>
      <c r="Q382" s="112"/>
      <c r="R382" s="112"/>
      <c r="S382" s="112"/>
      <c r="T382" s="112"/>
      <c r="U382" s="112"/>
      <c r="V382" s="112"/>
      <c r="W382" s="112"/>
      <c r="X382" s="112"/>
      <c r="Y382" s="112"/>
      <c r="Z382" s="112"/>
      <c r="AA382" s="112"/>
      <c r="AB382" s="112"/>
      <c r="AC382" s="112"/>
      <c r="AD382" s="112"/>
      <c r="AE382" s="4"/>
      <c r="AG382">
        <f t="shared" si="26"/>
        <v>0</v>
      </c>
      <c r="AH382">
        <f t="shared" si="27"/>
        <v>0</v>
      </c>
      <c r="BG382" s="485" cm="1">
        <f t="array" ref="BG382">IF(OR(G382={"NS","NA"},$C$282={"NS","NA"}),0,IF(G382&lt;=$C$282,0,1))</f>
        <v>0</v>
      </c>
      <c r="BH382" s="485" cm="1">
        <f t="array" ref="BH382">IF(OR(H382={"NS","NA"},$E$282={"NS","NA"}),0,IF(H382&lt;=$E$282,0,1))</f>
        <v>0</v>
      </c>
      <c r="BI382" s="485" cm="1">
        <f t="array" ref="BI382">IF(OR(I382={"NS","NA"},$G$282={"NS","NA"}),0,IF(I382&lt;=$G$282,0,1))</f>
        <v>0</v>
      </c>
      <c r="BJ382" s="485" cm="1">
        <f t="array" ref="BJ382">IF(OR(J382={"NS","NA"},$I$282={"NS","NA"}),0,IF(J382&lt;=$I$282,0,1))</f>
        <v>0</v>
      </c>
      <c r="BK382" s="485" cm="1">
        <f t="array" ref="BK382">IF(OR(K382={"NS","NA"},K$282={"NS","NA"}),0,IF(K382&lt;=K$282,0,1))</f>
        <v>0</v>
      </c>
      <c r="BL382" s="485" cm="1">
        <f t="array" ref="BL382">IF(OR(L382={"NS","NA"},L$282={"NS","NA"}),0,IF(L382&lt;=L$282,0,1))</f>
        <v>0</v>
      </c>
      <c r="BM382" s="485" cm="1">
        <f t="array" ref="BM382">IF(OR(M382={"NS","NA"},M$282={"NS","NA"}),0,IF(M382&lt;=M$282,0,1))</f>
        <v>0</v>
      </c>
      <c r="BN382" s="485" cm="1">
        <f t="array" ref="BN382">IF(OR(N382={"NS","NA"},N$282={"NS","NA"}),0,IF(N382&lt;=N$282,0,1))</f>
        <v>0</v>
      </c>
      <c r="BO382" s="485" cm="1">
        <f t="array" ref="BO382">IF(OR(O382={"NS","NA"},O$282={"NS","NA"}),0,IF(O382&lt;=O$282,0,1))</f>
        <v>0</v>
      </c>
      <c r="BP382" s="485" cm="1">
        <f t="array" ref="BP382">IF(OR(P382={"NS","NA"},P$282={"NS","NA"}),0,IF(P382&lt;=P$282,0,1))</f>
        <v>0</v>
      </c>
      <c r="BQ382" s="485" cm="1">
        <f t="array" ref="BQ382">IF(OR(Q382={"NS","NA"},Q$282={"NS","NA"}),0,IF(Q382&lt;=Q$282,0,1))</f>
        <v>0</v>
      </c>
      <c r="BR382" s="485" cm="1">
        <f t="array" ref="BR382">IF(OR(R382={"NS","NA"},R$282={"NS","NA"}),0,IF(R382&lt;=R$282,0,1))</f>
        <v>0</v>
      </c>
      <c r="BS382" s="485" cm="1">
        <f t="array" ref="BS382">IF(OR(S382={"NS","NA"},S$282={"NS","NA"}),0,IF(S382&lt;=S$282,0,1))</f>
        <v>0</v>
      </c>
      <c r="BT382" s="485" cm="1">
        <f t="array" ref="BT382">IF(OR(T382={"NS","NA"},T$282={"NS","NA"}),0,IF(T382&lt;=T$282,0,1))</f>
        <v>0</v>
      </c>
      <c r="BU382" s="485" cm="1">
        <f t="array" ref="BU382">IF(OR(U382={"NS","NA"},U$282={"NS","NA"}),0,IF(U382&lt;=U$282,0,1))</f>
        <v>0</v>
      </c>
      <c r="BV382" s="485" cm="1">
        <f t="array" ref="BV382">IF(OR(V382={"NS","NA"},V$282={"NS","NA"}),0,IF(V382&lt;=V$282,0,1))</f>
        <v>0</v>
      </c>
      <c r="BW382" s="485" cm="1">
        <f t="array" ref="BW382">IF(OR(W382={"NS","NA"},W$282={"NS","NA"}),0,IF(W382&lt;=W$282,0,1))</f>
        <v>0</v>
      </c>
      <c r="BX382" s="485" cm="1">
        <f t="array" ref="BX382">IF(OR(X382={"NS","NA"},X$282={"NS","NA"}),0,IF(X382&lt;=X$282,0,1))</f>
        <v>0</v>
      </c>
      <c r="BY382" s="485" cm="1">
        <f t="array" ref="BY382">IF(OR(Y382={"NS","NA"},Y$282={"NS","NA"}),0,IF(Y382&lt;=Y$282,0,1))</f>
        <v>0</v>
      </c>
      <c r="BZ382" s="485" cm="1">
        <f t="array" ref="BZ382">IF(OR(Z382={"NS","NA"},Z$282={"NS","NA"}),0,IF(Z382&lt;=Z$282,0,1))</f>
        <v>0</v>
      </c>
      <c r="CA382" s="485" cm="1">
        <f t="array" ref="CA382">IF(OR(AA382={"NS","NA"},AA$282={"NS","NA"}),0,IF(AA382&lt;=AA$282,0,1))</f>
        <v>0</v>
      </c>
      <c r="CB382" s="485" cm="1">
        <f t="array" ref="CB382">IF(OR(AB382={"NS","NA"},AB$282={"NS","NA"}),0,IF(AB382&lt;=AB$282,0,1))</f>
        <v>0</v>
      </c>
      <c r="CC382" s="485" cm="1">
        <f t="array" ref="CC382">IF(OR(AC382={"NS","NA"},AC$282={"NS","NA"}),0,IF(AC382&lt;=AC$282,0,1))</f>
        <v>0</v>
      </c>
      <c r="CD382" s="485" cm="1">
        <f t="array" ref="CD382">IF(OR(AD382={"NS","NA"},AD$282={"NS","NA"}),0,IF(AD382&lt;=AD$282,0,1))</f>
        <v>0</v>
      </c>
      <c r="CE382" s="311">
        <f t="shared" si="28"/>
        <v>0</v>
      </c>
      <c r="CF382" s="312">
        <f t="shared" si="29"/>
        <v>0</v>
      </c>
      <c r="CG382" s="313">
        <f t="shared" si="30"/>
        <v>0</v>
      </c>
      <c r="CH382" s="314">
        <f t="shared" si="31"/>
        <v>0</v>
      </c>
      <c r="CI382" s="311">
        <f t="shared" si="32"/>
        <v>0</v>
      </c>
      <c r="CJ382" s="312">
        <f t="shared" si="33"/>
        <v>0</v>
      </c>
      <c r="CK382" s="313">
        <f t="shared" si="34"/>
        <v>0</v>
      </c>
      <c r="CL382" s="314">
        <f t="shared" si="35"/>
        <v>0</v>
      </c>
      <c r="CM382" s="311">
        <f t="shared" si="36"/>
        <v>0</v>
      </c>
      <c r="CN382" s="312">
        <f t="shared" si="37"/>
        <v>0</v>
      </c>
      <c r="CO382" s="313">
        <f t="shared" si="38"/>
        <v>0</v>
      </c>
      <c r="CP382" s="314">
        <f t="shared" si="39"/>
        <v>0</v>
      </c>
      <c r="CQ382" s="311">
        <f t="shared" si="40"/>
        <v>0</v>
      </c>
      <c r="CR382" s="312">
        <f t="shared" si="41"/>
        <v>0</v>
      </c>
      <c r="CS382" s="313">
        <f t="shared" si="42"/>
        <v>0</v>
      </c>
      <c r="CT382" s="314">
        <f t="shared" si="43"/>
        <v>0</v>
      </c>
      <c r="CU382" s="247">
        <f t="shared" si="44"/>
        <v>0</v>
      </c>
      <c r="CV382" s="310" t="str">
        <f>IF(CU382=0,"",
IF(SUM($CU$360:CU382)=1,CW382,
IF($CU$400&gt;SUM($CU$360:CU382),_xlfn.CONCAT(", ",CW382),
IF($CU$400=SUM($CU$360:CU382),_xlfn.CONCAT(" y ",CW382)))))</f>
        <v/>
      </c>
      <c r="CW382" s="971" t="s">
        <v>7539</v>
      </c>
      <c r="CX382" s="972"/>
      <c r="CY382" s="973"/>
      <c r="DA382" s="315">
        <f t="shared" si="45"/>
        <v>0</v>
      </c>
      <c r="DB382" s="315">
        <f t="shared" si="46"/>
        <v>0</v>
      </c>
      <c r="DC382" s="315">
        <f t="shared" si="47"/>
        <v>0</v>
      </c>
      <c r="DD382" s="315">
        <f t="shared" si="48"/>
        <v>0</v>
      </c>
      <c r="DE382" s="315">
        <f t="shared" si="49"/>
        <v>0</v>
      </c>
      <c r="DF382" s="315">
        <f t="shared" si="50"/>
        <v>0</v>
      </c>
      <c r="DG382" s="315">
        <f t="shared" si="51"/>
        <v>0</v>
      </c>
      <c r="DH382" s="315">
        <f t="shared" si="22"/>
        <v>0</v>
      </c>
      <c r="DI382" s="315">
        <f t="shared" si="52"/>
        <v>0</v>
      </c>
      <c r="DJ382" s="315">
        <f t="shared" si="53"/>
        <v>0</v>
      </c>
      <c r="DK382" s="315">
        <f t="shared" si="54"/>
        <v>0</v>
      </c>
      <c r="DL382" s="315">
        <f t="shared" si="23"/>
        <v>0</v>
      </c>
      <c r="DM382" s="315">
        <f t="shared" si="55"/>
        <v>0</v>
      </c>
      <c r="DN382" s="315">
        <f t="shared" si="56"/>
        <v>0</v>
      </c>
      <c r="DO382" s="315">
        <f t="shared" si="57"/>
        <v>0</v>
      </c>
      <c r="DP382" s="315">
        <f t="shared" si="24"/>
        <v>0</v>
      </c>
      <c r="DQ382" s="315">
        <f t="shared" si="58"/>
        <v>0</v>
      </c>
      <c r="DR382" s="315">
        <f t="shared" si="59"/>
        <v>0</v>
      </c>
      <c r="DS382" s="315">
        <f t="shared" si="60"/>
        <v>0</v>
      </c>
      <c r="DT382" s="315">
        <f t="shared" si="61"/>
        <v>0</v>
      </c>
      <c r="DU382" s="315">
        <f t="shared" si="62"/>
        <v>0</v>
      </c>
      <c r="DV382" s="315">
        <f t="shared" si="63"/>
        <v>0</v>
      </c>
      <c r="DW382" s="315">
        <f t="shared" si="64"/>
        <v>0</v>
      </c>
      <c r="DX382" s="315">
        <f t="shared" si="25"/>
        <v>0</v>
      </c>
    </row>
    <row r="383" spans="1:128" s="478" customFormat="1" ht="15" customHeight="1">
      <c r="A383" s="14"/>
      <c r="B383" s="4"/>
      <c r="C383" s="984"/>
      <c r="D383" s="1032" t="s">
        <v>7674</v>
      </c>
      <c r="E383" s="1030" t="s">
        <v>7542</v>
      </c>
      <c r="F383" s="670"/>
      <c r="G383" s="112"/>
      <c r="H383" s="112"/>
      <c r="I383" s="112"/>
      <c r="J383" s="112"/>
      <c r="K383" s="112"/>
      <c r="L383" s="112"/>
      <c r="M383" s="112"/>
      <c r="N383" s="112"/>
      <c r="O383" s="112"/>
      <c r="P383" s="112"/>
      <c r="Q383" s="112"/>
      <c r="R383" s="112"/>
      <c r="S383" s="112"/>
      <c r="T383" s="112"/>
      <c r="U383" s="112"/>
      <c r="V383" s="112"/>
      <c r="W383" s="112"/>
      <c r="X383" s="112"/>
      <c r="Y383" s="112"/>
      <c r="Z383" s="112"/>
      <c r="AA383" s="112"/>
      <c r="AB383" s="112"/>
      <c r="AC383" s="112"/>
      <c r="AD383" s="112"/>
      <c r="AE383" s="1"/>
      <c r="AG383">
        <f t="shared" si="26"/>
        <v>0</v>
      </c>
      <c r="AH383">
        <f t="shared" si="27"/>
        <v>0</v>
      </c>
      <c r="BG383" s="485" cm="1">
        <f t="array" ref="BG383">IF(OR(G383={"NS","NA"},$C$282={"NS","NA"}),0,IF(G383&lt;=$C$282,0,1))</f>
        <v>0</v>
      </c>
      <c r="BH383" s="485" cm="1">
        <f t="array" ref="BH383">IF(OR(H383={"NS","NA"},$E$282={"NS","NA"}),0,IF(H383&lt;=$E$282,0,1))</f>
        <v>0</v>
      </c>
      <c r="BI383" s="485" cm="1">
        <f t="array" ref="BI383">IF(OR(I383={"NS","NA"},$G$282={"NS","NA"}),0,IF(I383&lt;=$G$282,0,1))</f>
        <v>0</v>
      </c>
      <c r="BJ383" s="485" cm="1">
        <f t="array" ref="BJ383">IF(OR(J383={"NS","NA"},$I$282={"NS","NA"}),0,IF(J383&lt;=$I$282,0,1))</f>
        <v>0</v>
      </c>
      <c r="BK383" s="485" cm="1">
        <f t="array" ref="BK383">IF(OR(K383={"NS","NA"},K$282={"NS","NA"}),0,IF(K383&lt;=K$282,0,1))</f>
        <v>0</v>
      </c>
      <c r="BL383" s="485" cm="1">
        <f t="array" ref="BL383">IF(OR(L383={"NS","NA"},L$282={"NS","NA"}),0,IF(L383&lt;=L$282,0,1))</f>
        <v>0</v>
      </c>
      <c r="BM383" s="485" cm="1">
        <f t="array" ref="BM383">IF(OR(M383={"NS","NA"},M$282={"NS","NA"}),0,IF(M383&lt;=M$282,0,1))</f>
        <v>0</v>
      </c>
      <c r="BN383" s="485" cm="1">
        <f t="array" ref="BN383">IF(OR(N383={"NS","NA"},N$282={"NS","NA"}),0,IF(N383&lt;=N$282,0,1))</f>
        <v>0</v>
      </c>
      <c r="BO383" s="485" cm="1">
        <f t="array" ref="BO383">IF(OR(O383={"NS","NA"},O$282={"NS","NA"}),0,IF(O383&lt;=O$282,0,1))</f>
        <v>0</v>
      </c>
      <c r="BP383" s="485" cm="1">
        <f t="array" ref="BP383">IF(OR(P383={"NS","NA"},P$282={"NS","NA"}),0,IF(P383&lt;=P$282,0,1))</f>
        <v>0</v>
      </c>
      <c r="BQ383" s="485" cm="1">
        <f t="array" ref="BQ383">IF(OR(Q383={"NS","NA"},Q$282={"NS","NA"}),0,IF(Q383&lt;=Q$282,0,1))</f>
        <v>0</v>
      </c>
      <c r="BR383" s="485" cm="1">
        <f t="array" ref="BR383">IF(OR(R383={"NS","NA"},R$282={"NS","NA"}),0,IF(R383&lt;=R$282,0,1))</f>
        <v>0</v>
      </c>
      <c r="BS383" s="485" cm="1">
        <f t="array" ref="BS383">IF(OR(S383={"NS","NA"},S$282={"NS","NA"}),0,IF(S383&lt;=S$282,0,1))</f>
        <v>0</v>
      </c>
      <c r="BT383" s="485" cm="1">
        <f t="array" ref="BT383">IF(OR(T383={"NS","NA"},T$282={"NS","NA"}),0,IF(T383&lt;=T$282,0,1))</f>
        <v>0</v>
      </c>
      <c r="BU383" s="485" cm="1">
        <f t="array" ref="BU383">IF(OR(U383={"NS","NA"},U$282={"NS","NA"}),0,IF(U383&lt;=U$282,0,1))</f>
        <v>0</v>
      </c>
      <c r="BV383" s="485" cm="1">
        <f t="array" ref="BV383">IF(OR(V383={"NS","NA"},V$282={"NS","NA"}),0,IF(V383&lt;=V$282,0,1))</f>
        <v>0</v>
      </c>
      <c r="BW383" s="485" cm="1">
        <f t="array" ref="BW383">IF(OR(W383={"NS","NA"},W$282={"NS","NA"}),0,IF(W383&lt;=W$282,0,1))</f>
        <v>0</v>
      </c>
      <c r="BX383" s="485" cm="1">
        <f t="array" ref="BX383">IF(OR(X383={"NS","NA"},X$282={"NS","NA"}),0,IF(X383&lt;=X$282,0,1))</f>
        <v>0</v>
      </c>
      <c r="BY383" s="485" cm="1">
        <f t="array" ref="BY383">IF(OR(Y383={"NS","NA"},Y$282={"NS","NA"}),0,IF(Y383&lt;=Y$282,0,1))</f>
        <v>0</v>
      </c>
      <c r="BZ383" s="485" cm="1">
        <f t="array" ref="BZ383">IF(OR(Z383={"NS","NA"},Z$282={"NS","NA"}),0,IF(Z383&lt;=Z$282,0,1))</f>
        <v>0</v>
      </c>
      <c r="CA383" s="485" cm="1">
        <f t="array" ref="CA383">IF(OR(AA383={"NS","NA"},AA$282={"NS","NA"}),0,IF(AA383&lt;=AA$282,0,1))</f>
        <v>0</v>
      </c>
      <c r="CB383" s="485" cm="1">
        <f t="array" ref="CB383">IF(OR(AB383={"NS","NA"},AB$282={"NS","NA"}),0,IF(AB383&lt;=AB$282,0,1))</f>
        <v>0</v>
      </c>
      <c r="CC383" s="485" cm="1">
        <f t="array" ref="CC383">IF(OR(AC383={"NS","NA"},AC$282={"NS","NA"}),0,IF(AC383&lt;=AC$282,0,1))</f>
        <v>0</v>
      </c>
      <c r="CD383" s="485" cm="1">
        <f t="array" ref="CD383">IF(OR(AD383={"NS","NA"},AD$282={"NS","NA"}),0,IF(AD383&lt;=AD$282,0,1))</f>
        <v>0</v>
      </c>
      <c r="CE383" s="311">
        <f t="shared" si="28"/>
        <v>0</v>
      </c>
      <c r="CF383" s="312">
        <f t="shared" si="29"/>
        <v>0</v>
      </c>
      <c r="CG383" s="313">
        <f t="shared" si="30"/>
        <v>0</v>
      </c>
      <c r="CH383" s="314">
        <f t="shared" si="31"/>
        <v>0</v>
      </c>
      <c r="CI383" s="311">
        <f t="shared" si="32"/>
        <v>0</v>
      </c>
      <c r="CJ383" s="312">
        <f t="shared" si="33"/>
        <v>0</v>
      </c>
      <c r="CK383" s="313">
        <f t="shared" si="34"/>
        <v>0</v>
      </c>
      <c r="CL383" s="314">
        <f t="shared" si="35"/>
        <v>0</v>
      </c>
      <c r="CM383" s="311">
        <f t="shared" si="36"/>
        <v>0</v>
      </c>
      <c r="CN383" s="312">
        <f t="shared" si="37"/>
        <v>0</v>
      </c>
      <c r="CO383" s="313">
        <f t="shared" si="38"/>
        <v>0</v>
      </c>
      <c r="CP383" s="314">
        <f t="shared" si="39"/>
        <v>0</v>
      </c>
      <c r="CQ383" s="311">
        <f t="shared" si="40"/>
        <v>0</v>
      </c>
      <c r="CR383" s="312">
        <f t="shared" si="41"/>
        <v>0</v>
      </c>
      <c r="CS383" s="313">
        <f t="shared" si="42"/>
        <v>0</v>
      </c>
      <c r="CT383" s="314">
        <f t="shared" si="43"/>
        <v>0</v>
      </c>
      <c r="CU383" s="247">
        <f t="shared" si="44"/>
        <v>0</v>
      </c>
      <c r="CV383" s="310" t="str">
        <f>IF(CU383=0,"",
IF(SUM($CU$360:CU383)=1,CW383,
IF($CU$400&gt;SUM($CU$360:CU383),_xlfn.CONCAT(", ",CW383),
IF($CU$400=SUM($CU$360:CU383),_xlfn.CONCAT(" y ",CW383)))))</f>
        <v/>
      </c>
      <c r="CW383" s="1046" t="s">
        <v>7542</v>
      </c>
      <c r="CX383" s="1047"/>
      <c r="DA383" s="315">
        <f t="shared" si="45"/>
        <v>0</v>
      </c>
      <c r="DB383" s="315">
        <f t="shared" si="46"/>
        <v>0</v>
      </c>
      <c r="DC383" s="315">
        <f t="shared" si="47"/>
        <v>0</v>
      </c>
      <c r="DD383" s="315">
        <f t="shared" si="48"/>
        <v>0</v>
      </c>
      <c r="DE383" s="315">
        <f t="shared" si="49"/>
        <v>0</v>
      </c>
      <c r="DF383" s="315">
        <f t="shared" si="50"/>
        <v>0</v>
      </c>
      <c r="DG383" s="315">
        <f t="shared" si="51"/>
        <v>0</v>
      </c>
      <c r="DH383" s="315">
        <f t="shared" si="22"/>
        <v>0</v>
      </c>
      <c r="DI383" s="315">
        <f t="shared" si="52"/>
        <v>0</v>
      </c>
      <c r="DJ383" s="315">
        <f t="shared" si="53"/>
        <v>0</v>
      </c>
      <c r="DK383" s="315">
        <f t="shared" si="54"/>
        <v>0</v>
      </c>
      <c r="DL383" s="315">
        <f t="shared" si="23"/>
        <v>0</v>
      </c>
      <c r="DM383" s="315">
        <f t="shared" si="55"/>
        <v>0</v>
      </c>
      <c r="DN383" s="315">
        <f t="shared" si="56"/>
        <v>0</v>
      </c>
      <c r="DO383" s="315">
        <f t="shared" si="57"/>
        <v>0</v>
      </c>
      <c r="DP383" s="315">
        <f t="shared" si="24"/>
        <v>0</v>
      </c>
      <c r="DQ383" s="315">
        <f t="shared" si="58"/>
        <v>0</v>
      </c>
      <c r="DR383" s="315">
        <f t="shared" si="59"/>
        <v>0</v>
      </c>
      <c r="DS383" s="315">
        <f t="shared" si="60"/>
        <v>0</v>
      </c>
      <c r="DT383" s="315">
        <f t="shared" si="61"/>
        <v>0</v>
      </c>
      <c r="DU383" s="315">
        <f t="shared" si="62"/>
        <v>0</v>
      </c>
      <c r="DV383" s="315">
        <f t="shared" si="63"/>
        <v>0</v>
      </c>
      <c r="DW383" s="315">
        <f t="shared" si="64"/>
        <v>0</v>
      </c>
      <c r="DX383" s="315">
        <f t="shared" si="25"/>
        <v>0</v>
      </c>
    </row>
    <row r="384" spans="1:128" s="478" customFormat="1" ht="15" customHeight="1">
      <c r="A384" s="14"/>
      <c r="B384" s="4"/>
      <c r="C384" s="984"/>
      <c r="D384" s="984"/>
      <c r="E384" s="1030" t="s">
        <v>7544</v>
      </c>
      <c r="F384" s="670"/>
      <c r="G384" s="112"/>
      <c r="H384" s="112"/>
      <c r="I384" s="112"/>
      <c r="J384" s="112"/>
      <c r="K384" s="112"/>
      <c r="L384" s="112"/>
      <c r="M384" s="112"/>
      <c r="N384" s="112"/>
      <c r="O384" s="112"/>
      <c r="P384" s="112"/>
      <c r="Q384" s="112"/>
      <c r="R384" s="112"/>
      <c r="S384" s="112"/>
      <c r="T384" s="112"/>
      <c r="U384" s="112"/>
      <c r="V384" s="112"/>
      <c r="W384" s="112"/>
      <c r="X384" s="112"/>
      <c r="Y384" s="112"/>
      <c r="Z384" s="112"/>
      <c r="AA384" s="112"/>
      <c r="AB384" s="112"/>
      <c r="AC384" s="112"/>
      <c r="AD384" s="112"/>
      <c r="AE384" s="4"/>
      <c r="AG384">
        <f t="shared" si="26"/>
        <v>0</v>
      </c>
      <c r="AH384">
        <f t="shared" si="27"/>
        <v>0</v>
      </c>
      <c r="BG384" s="485" cm="1">
        <f t="array" ref="BG384">IF(OR(G384={"NS","NA"},$C$282={"NS","NA"}),0,IF(G384&lt;=$C$282,0,1))</f>
        <v>0</v>
      </c>
      <c r="BH384" s="485" cm="1">
        <f t="array" ref="BH384">IF(OR(H384={"NS","NA"},$E$282={"NS","NA"}),0,IF(H384&lt;=$E$282,0,1))</f>
        <v>0</v>
      </c>
      <c r="BI384" s="485" cm="1">
        <f t="array" ref="BI384">IF(OR(I384={"NS","NA"},$G$282={"NS","NA"}),0,IF(I384&lt;=$G$282,0,1))</f>
        <v>0</v>
      </c>
      <c r="BJ384" s="485" cm="1">
        <f t="array" ref="BJ384">IF(OR(J384={"NS","NA"},$I$282={"NS","NA"}),0,IF(J384&lt;=$I$282,0,1))</f>
        <v>0</v>
      </c>
      <c r="BK384" s="485" cm="1">
        <f t="array" ref="BK384">IF(OR(K384={"NS","NA"},K$282={"NS","NA"}),0,IF(K384&lt;=K$282,0,1))</f>
        <v>0</v>
      </c>
      <c r="BL384" s="485" cm="1">
        <f t="array" ref="BL384">IF(OR(L384={"NS","NA"},L$282={"NS","NA"}),0,IF(L384&lt;=L$282,0,1))</f>
        <v>0</v>
      </c>
      <c r="BM384" s="485" cm="1">
        <f t="array" ref="BM384">IF(OR(M384={"NS","NA"},M$282={"NS","NA"}),0,IF(M384&lt;=M$282,0,1))</f>
        <v>0</v>
      </c>
      <c r="BN384" s="485" cm="1">
        <f t="array" ref="BN384">IF(OR(N384={"NS","NA"},N$282={"NS","NA"}),0,IF(N384&lt;=N$282,0,1))</f>
        <v>0</v>
      </c>
      <c r="BO384" s="485" cm="1">
        <f t="array" ref="BO384">IF(OR(O384={"NS","NA"},O$282={"NS","NA"}),0,IF(O384&lt;=O$282,0,1))</f>
        <v>0</v>
      </c>
      <c r="BP384" s="485" cm="1">
        <f t="array" ref="BP384">IF(OR(P384={"NS","NA"},P$282={"NS","NA"}),0,IF(P384&lt;=P$282,0,1))</f>
        <v>0</v>
      </c>
      <c r="BQ384" s="485" cm="1">
        <f t="array" ref="BQ384">IF(OR(Q384={"NS","NA"},Q$282={"NS","NA"}),0,IF(Q384&lt;=Q$282,0,1))</f>
        <v>0</v>
      </c>
      <c r="BR384" s="485" cm="1">
        <f t="array" ref="BR384">IF(OR(R384={"NS","NA"},R$282={"NS","NA"}),0,IF(R384&lt;=R$282,0,1))</f>
        <v>0</v>
      </c>
      <c r="BS384" s="485" cm="1">
        <f t="array" ref="BS384">IF(OR(S384={"NS","NA"},S$282={"NS","NA"}),0,IF(S384&lt;=S$282,0,1))</f>
        <v>0</v>
      </c>
      <c r="BT384" s="485" cm="1">
        <f t="array" ref="BT384">IF(OR(T384={"NS","NA"},T$282={"NS","NA"}),0,IF(T384&lt;=T$282,0,1))</f>
        <v>0</v>
      </c>
      <c r="BU384" s="485" cm="1">
        <f t="array" ref="BU384">IF(OR(U384={"NS","NA"},U$282={"NS","NA"}),0,IF(U384&lt;=U$282,0,1))</f>
        <v>0</v>
      </c>
      <c r="BV384" s="485" cm="1">
        <f t="array" ref="BV384">IF(OR(V384={"NS","NA"},V$282={"NS","NA"}),0,IF(V384&lt;=V$282,0,1))</f>
        <v>0</v>
      </c>
      <c r="BW384" s="485" cm="1">
        <f t="array" ref="BW384">IF(OR(W384={"NS","NA"},W$282={"NS","NA"}),0,IF(W384&lt;=W$282,0,1))</f>
        <v>0</v>
      </c>
      <c r="BX384" s="485" cm="1">
        <f t="array" ref="BX384">IF(OR(X384={"NS","NA"},X$282={"NS","NA"}),0,IF(X384&lt;=X$282,0,1))</f>
        <v>0</v>
      </c>
      <c r="BY384" s="485" cm="1">
        <f t="array" ref="BY384">IF(OR(Y384={"NS","NA"},Y$282={"NS","NA"}),0,IF(Y384&lt;=Y$282,0,1))</f>
        <v>0</v>
      </c>
      <c r="BZ384" s="485" cm="1">
        <f t="array" ref="BZ384">IF(OR(Z384={"NS","NA"},Z$282={"NS","NA"}),0,IF(Z384&lt;=Z$282,0,1))</f>
        <v>0</v>
      </c>
      <c r="CA384" s="485" cm="1">
        <f t="array" ref="CA384">IF(OR(AA384={"NS","NA"},AA$282={"NS","NA"}),0,IF(AA384&lt;=AA$282,0,1))</f>
        <v>0</v>
      </c>
      <c r="CB384" s="485" cm="1">
        <f t="array" ref="CB384">IF(OR(AB384={"NS","NA"},AB$282={"NS","NA"}),0,IF(AB384&lt;=AB$282,0,1))</f>
        <v>0</v>
      </c>
      <c r="CC384" s="485" cm="1">
        <f t="array" ref="CC384">IF(OR(AC384={"NS","NA"},AC$282={"NS","NA"}),0,IF(AC384&lt;=AC$282,0,1))</f>
        <v>0</v>
      </c>
      <c r="CD384" s="485" cm="1">
        <f t="array" ref="CD384">IF(OR(AD384={"NS","NA"},AD$282={"NS","NA"}),0,IF(AD384&lt;=AD$282,0,1))</f>
        <v>0</v>
      </c>
      <c r="CE384" s="311">
        <f t="shared" si="28"/>
        <v>0</v>
      </c>
      <c r="CF384" s="312">
        <f t="shared" si="29"/>
        <v>0</v>
      </c>
      <c r="CG384" s="313">
        <f t="shared" si="30"/>
        <v>0</v>
      </c>
      <c r="CH384" s="314">
        <f t="shared" si="31"/>
        <v>0</v>
      </c>
      <c r="CI384" s="311">
        <f t="shared" si="32"/>
        <v>0</v>
      </c>
      <c r="CJ384" s="312">
        <f t="shared" si="33"/>
        <v>0</v>
      </c>
      <c r="CK384" s="313">
        <f t="shared" si="34"/>
        <v>0</v>
      </c>
      <c r="CL384" s="314">
        <f t="shared" si="35"/>
        <v>0</v>
      </c>
      <c r="CM384" s="311">
        <f t="shared" si="36"/>
        <v>0</v>
      </c>
      <c r="CN384" s="312">
        <f t="shared" si="37"/>
        <v>0</v>
      </c>
      <c r="CO384" s="313">
        <f t="shared" si="38"/>
        <v>0</v>
      </c>
      <c r="CP384" s="314">
        <f t="shared" si="39"/>
        <v>0</v>
      </c>
      <c r="CQ384" s="311">
        <f t="shared" si="40"/>
        <v>0</v>
      </c>
      <c r="CR384" s="312">
        <f t="shared" si="41"/>
        <v>0</v>
      </c>
      <c r="CS384" s="313">
        <f t="shared" si="42"/>
        <v>0</v>
      </c>
      <c r="CT384" s="314">
        <f t="shared" si="43"/>
        <v>0</v>
      </c>
      <c r="CU384" s="247">
        <f t="shared" si="44"/>
        <v>0</v>
      </c>
      <c r="CV384" s="310" t="str">
        <f>IF(CU384=0,"",
IF(SUM($CU$360:CU384)=1,CW384,
IF($CU$400&gt;SUM($CU$360:CU384),_xlfn.CONCAT(", ",CW384),
IF($CU$400=SUM($CU$360:CU384),_xlfn.CONCAT(" y ",CW384)))))</f>
        <v/>
      </c>
      <c r="CW384" s="1046" t="s">
        <v>7544</v>
      </c>
      <c r="CX384" s="1047"/>
      <c r="DA384" s="315">
        <f t="shared" si="45"/>
        <v>0</v>
      </c>
      <c r="DB384" s="315">
        <f t="shared" si="46"/>
        <v>0</v>
      </c>
      <c r="DC384" s="315">
        <f t="shared" si="47"/>
        <v>0</v>
      </c>
      <c r="DD384" s="315">
        <f t="shared" si="48"/>
        <v>0</v>
      </c>
      <c r="DE384" s="315">
        <f t="shared" si="49"/>
        <v>0</v>
      </c>
      <c r="DF384" s="315">
        <f t="shared" si="50"/>
        <v>0</v>
      </c>
      <c r="DG384" s="315">
        <f t="shared" si="51"/>
        <v>0</v>
      </c>
      <c r="DH384" s="315">
        <f t="shared" si="22"/>
        <v>0</v>
      </c>
      <c r="DI384" s="315">
        <f t="shared" si="52"/>
        <v>0</v>
      </c>
      <c r="DJ384" s="315">
        <f t="shared" si="53"/>
        <v>0</v>
      </c>
      <c r="DK384" s="315">
        <f t="shared" si="54"/>
        <v>0</v>
      </c>
      <c r="DL384" s="315">
        <f t="shared" si="23"/>
        <v>0</v>
      </c>
      <c r="DM384" s="315">
        <f t="shared" si="55"/>
        <v>0</v>
      </c>
      <c r="DN384" s="315">
        <f t="shared" si="56"/>
        <v>0</v>
      </c>
      <c r="DO384" s="315">
        <f t="shared" si="57"/>
        <v>0</v>
      </c>
      <c r="DP384" s="315">
        <f t="shared" si="24"/>
        <v>0</v>
      </c>
      <c r="DQ384" s="315">
        <f t="shared" si="58"/>
        <v>0</v>
      </c>
      <c r="DR384" s="315">
        <f t="shared" si="59"/>
        <v>0</v>
      </c>
      <c r="DS384" s="315">
        <f t="shared" si="60"/>
        <v>0</v>
      </c>
      <c r="DT384" s="315">
        <f t="shared" si="61"/>
        <v>0</v>
      </c>
      <c r="DU384" s="315">
        <f t="shared" si="62"/>
        <v>0</v>
      </c>
      <c r="DV384" s="315">
        <f t="shared" si="63"/>
        <v>0</v>
      </c>
      <c r="DW384" s="315">
        <f t="shared" si="64"/>
        <v>0</v>
      </c>
      <c r="DX384" s="315">
        <f t="shared" si="25"/>
        <v>0</v>
      </c>
    </row>
    <row r="385" spans="1:128" s="478" customFormat="1" ht="15" customHeight="1">
      <c r="A385" s="14"/>
      <c r="B385" s="4"/>
      <c r="C385" s="984"/>
      <c r="D385" s="984"/>
      <c r="E385" s="1030" t="s">
        <v>7546</v>
      </c>
      <c r="F385" s="670"/>
      <c r="G385" s="112"/>
      <c r="H385" s="112"/>
      <c r="I385" s="112"/>
      <c r="J385" s="112"/>
      <c r="K385" s="112"/>
      <c r="L385" s="112"/>
      <c r="M385" s="112"/>
      <c r="N385" s="112"/>
      <c r="O385" s="112"/>
      <c r="P385" s="112"/>
      <c r="Q385" s="112"/>
      <c r="R385" s="112"/>
      <c r="S385" s="112"/>
      <c r="T385" s="112"/>
      <c r="U385" s="112"/>
      <c r="V385" s="112"/>
      <c r="W385" s="112"/>
      <c r="X385" s="112"/>
      <c r="Y385" s="112"/>
      <c r="Z385" s="112"/>
      <c r="AA385" s="112"/>
      <c r="AB385" s="112"/>
      <c r="AC385" s="112"/>
      <c r="AD385" s="112"/>
      <c r="AE385" s="4"/>
      <c r="AG385">
        <f t="shared" si="26"/>
        <v>0</v>
      </c>
      <c r="AH385">
        <f t="shared" si="27"/>
        <v>0</v>
      </c>
      <c r="BG385" s="485" cm="1">
        <f t="array" ref="BG385">IF(OR(G385={"NS","NA"},$C$282={"NS","NA"}),0,IF(G385&lt;=$C$282,0,1))</f>
        <v>0</v>
      </c>
      <c r="BH385" s="485" cm="1">
        <f t="array" ref="BH385">IF(OR(H385={"NS","NA"},$E$282={"NS","NA"}),0,IF(H385&lt;=$E$282,0,1))</f>
        <v>0</v>
      </c>
      <c r="BI385" s="485" cm="1">
        <f t="array" ref="BI385">IF(OR(I385={"NS","NA"},$G$282={"NS","NA"}),0,IF(I385&lt;=$G$282,0,1))</f>
        <v>0</v>
      </c>
      <c r="BJ385" s="485" cm="1">
        <f t="array" ref="BJ385">IF(OR(J385={"NS","NA"},$I$282={"NS","NA"}),0,IF(J385&lt;=$I$282,0,1))</f>
        <v>0</v>
      </c>
      <c r="BK385" s="485" cm="1">
        <f t="array" ref="BK385">IF(OR(K385={"NS","NA"},K$282={"NS","NA"}),0,IF(K385&lt;=K$282,0,1))</f>
        <v>0</v>
      </c>
      <c r="BL385" s="485" cm="1">
        <f t="array" ref="BL385">IF(OR(L385={"NS","NA"},L$282={"NS","NA"}),0,IF(L385&lt;=L$282,0,1))</f>
        <v>0</v>
      </c>
      <c r="BM385" s="485" cm="1">
        <f t="array" ref="BM385">IF(OR(M385={"NS","NA"},M$282={"NS","NA"}),0,IF(M385&lt;=M$282,0,1))</f>
        <v>0</v>
      </c>
      <c r="BN385" s="485" cm="1">
        <f t="array" ref="BN385">IF(OR(N385={"NS","NA"},N$282={"NS","NA"}),0,IF(N385&lt;=N$282,0,1))</f>
        <v>0</v>
      </c>
      <c r="BO385" s="485" cm="1">
        <f t="array" ref="BO385">IF(OR(O385={"NS","NA"},O$282={"NS","NA"}),0,IF(O385&lt;=O$282,0,1))</f>
        <v>0</v>
      </c>
      <c r="BP385" s="485" cm="1">
        <f t="array" ref="BP385">IF(OR(P385={"NS","NA"},P$282={"NS","NA"}),0,IF(P385&lt;=P$282,0,1))</f>
        <v>0</v>
      </c>
      <c r="BQ385" s="485" cm="1">
        <f t="array" ref="BQ385">IF(OR(Q385={"NS","NA"},Q$282={"NS","NA"}),0,IF(Q385&lt;=Q$282,0,1))</f>
        <v>0</v>
      </c>
      <c r="BR385" s="485" cm="1">
        <f t="array" ref="BR385">IF(OR(R385={"NS","NA"},R$282={"NS","NA"}),0,IF(R385&lt;=R$282,0,1))</f>
        <v>0</v>
      </c>
      <c r="BS385" s="485" cm="1">
        <f t="array" ref="BS385">IF(OR(S385={"NS","NA"},S$282={"NS","NA"}),0,IF(S385&lt;=S$282,0,1))</f>
        <v>0</v>
      </c>
      <c r="BT385" s="485" cm="1">
        <f t="array" ref="BT385">IF(OR(T385={"NS","NA"},T$282={"NS","NA"}),0,IF(T385&lt;=T$282,0,1))</f>
        <v>0</v>
      </c>
      <c r="BU385" s="485" cm="1">
        <f t="array" ref="BU385">IF(OR(U385={"NS","NA"},U$282={"NS","NA"}),0,IF(U385&lt;=U$282,0,1))</f>
        <v>0</v>
      </c>
      <c r="BV385" s="485" cm="1">
        <f t="array" ref="BV385">IF(OR(V385={"NS","NA"},V$282={"NS","NA"}),0,IF(V385&lt;=V$282,0,1))</f>
        <v>0</v>
      </c>
      <c r="BW385" s="485" cm="1">
        <f t="array" ref="BW385">IF(OR(W385={"NS","NA"},W$282={"NS","NA"}),0,IF(W385&lt;=W$282,0,1))</f>
        <v>0</v>
      </c>
      <c r="BX385" s="485" cm="1">
        <f t="array" ref="BX385">IF(OR(X385={"NS","NA"},X$282={"NS","NA"}),0,IF(X385&lt;=X$282,0,1))</f>
        <v>0</v>
      </c>
      <c r="BY385" s="485" cm="1">
        <f t="array" ref="BY385">IF(OR(Y385={"NS","NA"},Y$282={"NS","NA"}),0,IF(Y385&lt;=Y$282,0,1))</f>
        <v>0</v>
      </c>
      <c r="BZ385" s="485" cm="1">
        <f t="array" ref="BZ385">IF(OR(Z385={"NS","NA"},Z$282={"NS","NA"}),0,IF(Z385&lt;=Z$282,0,1))</f>
        <v>0</v>
      </c>
      <c r="CA385" s="485" cm="1">
        <f t="array" ref="CA385">IF(OR(AA385={"NS","NA"},AA$282={"NS","NA"}),0,IF(AA385&lt;=AA$282,0,1))</f>
        <v>0</v>
      </c>
      <c r="CB385" s="485" cm="1">
        <f t="array" ref="CB385">IF(OR(AB385={"NS","NA"},AB$282={"NS","NA"}),0,IF(AB385&lt;=AB$282,0,1))</f>
        <v>0</v>
      </c>
      <c r="CC385" s="485" cm="1">
        <f t="array" ref="CC385">IF(OR(AC385={"NS","NA"},AC$282={"NS","NA"}),0,IF(AC385&lt;=AC$282,0,1))</f>
        <v>0</v>
      </c>
      <c r="CD385" s="485" cm="1">
        <f t="array" ref="CD385">IF(OR(AD385={"NS","NA"},AD$282={"NS","NA"}),0,IF(AD385&lt;=AD$282,0,1))</f>
        <v>0</v>
      </c>
      <c r="CE385" s="311">
        <f t="shared" si="28"/>
        <v>0</v>
      </c>
      <c r="CF385" s="312">
        <f t="shared" si="29"/>
        <v>0</v>
      </c>
      <c r="CG385" s="313">
        <f t="shared" si="30"/>
        <v>0</v>
      </c>
      <c r="CH385" s="314">
        <f t="shared" si="31"/>
        <v>0</v>
      </c>
      <c r="CI385" s="311">
        <f t="shared" si="32"/>
        <v>0</v>
      </c>
      <c r="CJ385" s="312">
        <f t="shared" si="33"/>
        <v>0</v>
      </c>
      <c r="CK385" s="313">
        <f t="shared" si="34"/>
        <v>0</v>
      </c>
      <c r="CL385" s="314">
        <f t="shared" si="35"/>
        <v>0</v>
      </c>
      <c r="CM385" s="311">
        <f t="shared" si="36"/>
        <v>0</v>
      </c>
      <c r="CN385" s="312">
        <f t="shared" si="37"/>
        <v>0</v>
      </c>
      <c r="CO385" s="313">
        <f t="shared" si="38"/>
        <v>0</v>
      </c>
      <c r="CP385" s="314">
        <f t="shared" si="39"/>
        <v>0</v>
      </c>
      <c r="CQ385" s="311">
        <f t="shared" si="40"/>
        <v>0</v>
      </c>
      <c r="CR385" s="312">
        <f t="shared" si="41"/>
        <v>0</v>
      </c>
      <c r="CS385" s="313">
        <f t="shared" si="42"/>
        <v>0</v>
      </c>
      <c r="CT385" s="314">
        <f t="shared" si="43"/>
        <v>0</v>
      </c>
      <c r="CU385" s="247">
        <f t="shared" si="44"/>
        <v>0</v>
      </c>
      <c r="CV385" s="310" t="str">
        <f>IF(CU385=0,"",
IF(SUM($CU$360:CU385)=1,CW385,
IF($CU$400&gt;SUM($CU$360:CU385),_xlfn.CONCAT(", ",CW385),
IF($CU$400=SUM($CU$360:CU385),_xlfn.CONCAT(" y ",CW385)))))</f>
        <v/>
      </c>
      <c r="CW385" s="1046" t="s">
        <v>7546</v>
      </c>
      <c r="CX385" s="1047"/>
      <c r="DA385" s="315">
        <f t="shared" si="45"/>
        <v>0</v>
      </c>
      <c r="DB385" s="315">
        <f t="shared" si="46"/>
        <v>0</v>
      </c>
      <c r="DC385" s="315">
        <f t="shared" si="47"/>
        <v>0</v>
      </c>
      <c r="DD385" s="315">
        <f t="shared" si="48"/>
        <v>0</v>
      </c>
      <c r="DE385" s="315">
        <f t="shared" si="49"/>
        <v>0</v>
      </c>
      <c r="DF385" s="315">
        <f t="shared" si="50"/>
        <v>0</v>
      </c>
      <c r="DG385" s="315">
        <f t="shared" si="51"/>
        <v>0</v>
      </c>
      <c r="DH385" s="315">
        <f t="shared" si="22"/>
        <v>0</v>
      </c>
      <c r="DI385" s="315">
        <f t="shared" si="52"/>
        <v>0</v>
      </c>
      <c r="DJ385" s="315">
        <f t="shared" si="53"/>
        <v>0</v>
      </c>
      <c r="DK385" s="315">
        <f t="shared" si="54"/>
        <v>0</v>
      </c>
      <c r="DL385" s="315">
        <f t="shared" si="23"/>
        <v>0</v>
      </c>
      <c r="DM385" s="315">
        <f t="shared" si="55"/>
        <v>0</v>
      </c>
      <c r="DN385" s="315">
        <f t="shared" si="56"/>
        <v>0</v>
      </c>
      <c r="DO385" s="315">
        <f t="shared" si="57"/>
        <v>0</v>
      </c>
      <c r="DP385" s="315">
        <f t="shared" si="24"/>
        <v>0</v>
      </c>
      <c r="DQ385" s="315">
        <f t="shared" si="58"/>
        <v>0</v>
      </c>
      <c r="DR385" s="315">
        <f t="shared" si="59"/>
        <v>0</v>
      </c>
      <c r="DS385" s="315">
        <f t="shared" si="60"/>
        <v>0</v>
      </c>
      <c r="DT385" s="315">
        <f t="shared" si="61"/>
        <v>0</v>
      </c>
      <c r="DU385" s="315">
        <f t="shared" si="62"/>
        <v>0</v>
      </c>
      <c r="DV385" s="315">
        <f t="shared" si="63"/>
        <v>0</v>
      </c>
      <c r="DW385" s="315">
        <f t="shared" si="64"/>
        <v>0</v>
      </c>
      <c r="DX385" s="315">
        <f t="shared" si="25"/>
        <v>0</v>
      </c>
    </row>
    <row r="386" spans="1:128" s="478" customFormat="1" ht="15" customHeight="1">
      <c r="A386" s="14"/>
      <c r="B386" s="4"/>
      <c r="C386" s="984"/>
      <c r="D386" s="984"/>
      <c r="E386" s="1030" t="s">
        <v>7548</v>
      </c>
      <c r="F386" s="670"/>
      <c r="G386" s="112"/>
      <c r="H386" s="112"/>
      <c r="I386" s="112"/>
      <c r="J386" s="112"/>
      <c r="K386" s="112"/>
      <c r="L386" s="112"/>
      <c r="M386" s="112"/>
      <c r="N386" s="112"/>
      <c r="O386" s="112"/>
      <c r="P386" s="112"/>
      <c r="Q386" s="112"/>
      <c r="R386" s="112"/>
      <c r="S386" s="112"/>
      <c r="T386" s="112"/>
      <c r="U386" s="112"/>
      <c r="V386" s="112"/>
      <c r="W386" s="112"/>
      <c r="X386" s="112"/>
      <c r="Y386" s="112"/>
      <c r="Z386" s="112"/>
      <c r="AA386" s="112"/>
      <c r="AB386" s="112"/>
      <c r="AC386" s="112"/>
      <c r="AD386" s="112"/>
      <c r="AE386" s="4"/>
      <c r="AG386">
        <f t="shared" si="26"/>
        <v>0</v>
      </c>
      <c r="AH386">
        <f t="shared" si="27"/>
        <v>0</v>
      </c>
      <c r="BG386" s="485" cm="1">
        <f t="array" ref="BG386">IF(OR(G386={"NS","NA"},$C$282={"NS","NA"}),0,IF(G386&lt;=$C$282,0,1))</f>
        <v>0</v>
      </c>
      <c r="BH386" s="485" cm="1">
        <f t="array" ref="BH386">IF(OR(H386={"NS","NA"},$E$282={"NS","NA"}),0,IF(H386&lt;=$E$282,0,1))</f>
        <v>0</v>
      </c>
      <c r="BI386" s="485" cm="1">
        <f t="array" ref="BI386">IF(OR(I386={"NS","NA"},$G$282={"NS","NA"}),0,IF(I386&lt;=$G$282,0,1))</f>
        <v>0</v>
      </c>
      <c r="BJ386" s="485" cm="1">
        <f t="array" ref="BJ386">IF(OR(J386={"NS","NA"},$I$282={"NS","NA"}),0,IF(J386&lt;=$I$282,0,1))</f>
        <v>0</v>
      </c>
      <c r="BK386" s="485" cm="1">
        <f t="array" ref="BK386">IF(OR(K386={"NS","NA"},K$282={"NS","NA"}),0,IF(K386&lt;=K$282,0,1))</f>
        <v>0</v>
      </c>
      <c r="BL386" s="485" cm="1">
        <f t="array" ref="BL386">IF(OR(L386={"NS","NA"},L$282={"NS","NA"}),0,IF(L386&lt;=L$282,0,1))</f>
        <v>0</v>
      </c>
      <c r="BM386" s="485" cm="1">
        <f t="array" ref="BM386">IF(OR(M386={"NS","NA"},M$282={"NS","NA"}),0,IF(M386&lt;=M$282,0,1))</f>
        <v>0</v>
      </c>
      <c r="BN386" s="485" cm="1">
        <f t="array" ref="BN386">IF(OR(N386={"NS","NA"},N$282={"NS","NA"}),0,IF(N386&lt;=N$282,0,1))</f>
        <v>0</v>
      </c>
      <c r="BO386" s="485" cm="1">
        <f t="array" ref="BO386">IF(OR(O386={"NS","NA"},O$282={"NS","NA"}),0,IF(O386&lt;=O$282,0,1))</f>
        <v>0</v>
      </c>
      <c r="BP386" s="485" cm="1">
        <f t="array" ref="BP386">IF(OR(P386={"NS","NA"},P$282={"NS","NA"}),0,IF(P386&lt;=P$282,0,1))</f>
        <v>0</v>
      </c>
      <c r="BQ386" s="485" cm="1">
        <f t="array" ref="BQ386">IF(OR(Q386={"NS","NA"},Q$282={"NS","NA"}),0,IF(Q386&lt;=Q$282,0,1))</f>
        <v>0</v>
      </c>
      <c r="BR386" s="485" cm="1">
        <f t="array" ref="BR386">IF(OR(R386={"NS","NA"},R$282={"NS","NA"}),0,IF(R386&lt;=R$282,0,1))</f>
        <v>0</v>
      </c>
      <c r="BS386" s="485" cm="1">
        <f t="array" ref="BS386">IF(OR(S386={"NS","NA"},S$282={"NS","NA"}),0,IF(S386&lt;=S$282,0,1))</f>
        <v>0</v>
      </c>
      <c r="BT386" s="485" cm="1">
        <f t="array" ref="BT386">IF(OR(T386={"NS","NA"},T$282={"NS","NA"}),0,IF(T386&lt;=T$282,0,1))</f>
        <v>0</v>
      </c>
      <c r="BU386" s="485" cm="1">
        <f t="array" ref="BU386">IF(OR(U386={"NS","NA"},U$282={"NS","NA"}),0,IF(U386&lt;=U$282,0,1))</f>
        <v>0</v>
      </c>
      <c r="BV386" s="485" cm="1">
        <f t="array" ref="BV386">IF(OR(V386={"NS","NA"},V$282={"NS","NA"}),0,IF(V386&lt;=V$282,0,1))</f>
        <v>0</v>
      </c>
      <c r="BW386" s="485" cm="1">
        <f t="array" ref="BW386">IF(OR(W386={"NS","NA"},W$282={"NS","NA"}),0,IF(W386&lt;=W$282,0,1))</f>
        <v>0</v>
      </c>
      <c r="BX386" s="485" cm="1">
        <f t="array" ref="BX386">IF(OR(X386={"NS","NA"},X$282={"NS","NA"}),0,IF(X386&lt;=X$282,0,1))</f>
        <v>0</v>
      </c>
      <c r="BY386" s="485" cm="1">
        <f t="array" ref="BY386">IF(OR(Y386={"NS","NA"},Y$282={"NS","NA"}),0,IF(Y386&lt;=Y$282,0,1))</f>
        <v>0</v>
      </c>
      <c r="BZ386" s="485" cm="1">
        <f t="array" ref="BZ386">IF(OR(Z386={"NS","NA"},Z$282={"NS","NA"}),0,IF(Z386&lt;=Z$282,0,1))</f>
        <v>0</v>
      </c>
      <c r="CA386" s="485" cm="1">
        <f t="array" ref="CA386">IF(OR(AA386={"NS","NA"},AA$282={"NS","NA"}),0,IF(AA386&lt;=AA$282,0,1))</f>
        <v>0</v>
      </c>
      <c r="CB386" s="485" cm="1">
        <f t="array" ref="CB386">IF(OR(AB386={"NS","NA"},AB$282={"NS","NA"}),0,IF(AB386&lt;=AB$282,0,1))</f>
        <v>0</v>
      </c>
      <c r="CC386" s="485" cm="1">
        <f t="array" ref="CC386">IF(OR(AC386={"NS","NA"},AC$282={"NS","NA"}),0,IF(AC386&lt;=AC$282,0,1))</f>
        <v>0</v>
      </c>
      <c r="CD386" s="485" cm="1">
        <f t="array" ref="CD386">IF(OR(AD386={"NS","NA"},AD$282={"NS","NA"}),0,IF(AD386&lt;=AD$282,0,1))</f>
        <v>0</v>
      </c>
      <c r="CE386" s="311">
        <f t="shared" si="28"/>
        <v>0</v>
      </c>
      <c r="CF386" s="312">
        <f t="shared" si="29"/>
        <v>0</v>
      </c>
      <c r="CG386" s="313">
        <f t="shared" si="30"/>
        <v>0</v>
      </c>
      <c r="CH386" s="314">
        <f t="shared" si="31"/>
        <v>0</v>
      </c>
      <c r="CI386" s="311">
        <f t="shared" si="32"/>
        <v>0</v>
      </c>
      <c r="CJ386" s="312">
        <f t="shared" si="33"/>
        <v>0</v>
      </c>
      <c r="CK386" s="313">
        <f t="shared" si="34"/>
        <v>0</v>
      </c>
      <c r="CL386" s="314">
        <f t="shared" si="35"/>
        <v>0</v>
      </c>
      <c r="CM386" s="311">
        <f t="shared" si="36"/>
        <v>0</v>
      </c>
      <c r="CN386" s="312">
        <f t="shared" si="37"/>
        <v>0</v>
      </c>
      <c r="CO386" s="313">
        <f t="shared" si="38"/>
        <v>0</v>
      </c>
      <c r="CP386" s="314">
        <f t="shared" si="39"/>
        <v>0</v>
      </c>
      <c r="CQ386" s="311">
        <f t="shared" si="40"/>
        <v>0</v>
      </c>
      <c r="CR386" s="312">
        <f t="shared" si="41"/>
        <v>0</v>
      </c>
      <c r="CS386" s="313">
        <f t="shared" si="42"/>
        <v>0</v>
      </c>
      <c r="CT386" s="314">
        <f t="shared" si="43"/>
        <v>0</v>
      </c>
      <c r="CU386" s="247">
        <f t="shared" si="44"/>
        <v>0</v>
      </c>
      <c r="CV386" s="310" t="str">
        <f>IF(CU386=0,"",
IF(SUM($CU$360:CU386)=1,CW386,
IF($CU$400&gt;SUM($CU$360:CU386),_xlfn.CONCAT(", ",CW386),
IF($CU$400=SUM($CU$360:CU386),_xlfn.CONCAT(" y ",CW386)))))</f>
        <v/>
      </c>
      <c r="CW386" s="1046" t="s">
        <v>7548</v>
      </c>
      <c r="CX386" s="1047"/>
      <c r="DA386" s="315">
        <f t="shared" si="45"/>
        <v>0</v>
      </c>
      <c r="DB386" s="315">
        <f t="shared" si="46"/>
        <v>0</v>
      </c>
      <c r="DC386" s="315">
        <f t="shared" si="47"/>
        <v>0</v>
      </c>
      <c r="DD386" s="315">
        <f t="shared" si="48"/>
        <v>0</v>
      </c>
      <c r="DE386" s="315">
        <f t="shared" si="49"/>
        <v>0</v>
      </c>
      <c r="DF386" s="315">
        <f t="shared" si="50"/>
        <v>0</v>
      </c>
      <c r="DG386" s="315">
        <f t="shared" si="51"/>
        <v>0</v>
      </c>
      <c r="DH386" s="315">
        <f t="shared" si="22"/>
        <v>0</v>
      </c>
      <c r="DI386" s="315">
        <f t="shared" si="52"/>
        <v>0</v>
      </c>
      <c r="DJ386" s="315">
        <f t="shared" si="53"/>
        <v>0</v>
      </c>
      <c r="DK386" s="315">
        <f t="shared" si="54"/>
        <v>0</v>
      </c>
      <c r="DL386" s="315">
        <f t="shared" si="23"/>
        <v>0</v>
      </c>
      <c r="DM386" s="315">
        <f t="shared" si="55"/>
        <v>0</v>
      </c>
      <c r="DN386" s="315">
        <f t="shared" si="56"/>
        <v>0</v>
      </c>
      <c r="DO386" s="315">
        <f t="shared" si="57"/>
        <v>0</v>
      </c>
      <c r="DP386" s="315">
        <f t="shared" si="24"/>
        <v>0</v>
      </c>
      <c r="DQ386" s="315">
        <f t="shared" si="58"/>
        <v>0</v>
      </c>
      <c r="DR386" s="315">
        <f t="shared" si="59"/>
        <v>0</v>
      </c>
      <c r="DS386" s="315">
        <f t="shared" si="60"/>
        <v>0</v>
      </c>
      <c r="DT386" s="315">
        <f t="shared" si="61"/>
        <v>0</v>
      </c>
      <c r="DU386" s="315">
        <f t="shared" si="62"/>
        <v>0</v>
      </c>
      <c r="DV386" s="315">
        <f t="shared" si="63"/>
        <v>0</v>
      </c>
      <c r="DW386" s="315">
        <f t="shared" si="64"/>
        <v>0</v>
      </c>
      <c r="DX386" s="315">
        <f t="shared" si="25"/>
        <v>0</v>
      </c>
    </row>
    <row r="387" spans="1:128" s="478" customFormat="1" ht="15" customHeight="1">
      <c r="A387" s="14"/>
      <c r="B387" s="4"/>
      <c r="C387" s="984"/>
      <c r="D387" s="984"/>
      <c r="E387" s="1030" t="s">
        <v>7550</v>
      </c>
      <c r="F387" s="670"/>
      <c r="G387" s="112"/>
      <c r="H387" s="112"/>
      <c r="I387" s="112"/>
      <c r="J387" s="112"/>
      <c r="K387" s="112"/>
      <c r="L387" s="112"/>
      <c r="M387" s="112"/>
      <c r="N387" s="112"/>
      <c r="O387" s="112"/>
      <c r="P387" s="112"/>
      <c r="Q387" s="112"/>
      <c r="R387" s="112"/>
      <c r="S387" s="112"/>
      <c r="T387" s="112"/>
      <c r="U387" s="112"/>
      <c r="V387" s="112"/>
      <c r="W387" s="112"/>
      <c r="X387" s="112"/>
      <c r="Y387" s="112"/>
      <c r="Z387" s="112"/>
      <c r="AA387" s="112"/>
      <c r="AB387" s="112"/>
      <c r="AC387" s="112"/>
      <c r="AD387" s="112"/>
      <c r="AE387" s="4"/>
      <c r="AG387">
        <f t="shared" si="26"/>
        <v>0</v>
      </c>
      <c r="AH387">
        <f t="shared" si="27"/>
        <v>0</v>
      </c>
      <c r="BG387" s="485" cm="1">
        <f t="array" ref="BG387">IF(OR(G387={"NS","NA"},$C$282={"NS","NA"}),0,IF(G387&lt;=$C$282,0,1))</f>
        <v>0</v>
      </c>
      <c r="BH387" s="485" cm="1">
        <f t="array" ref="BH387">IF(OR(H387={"NS","NA"},$E$282={"NS","NA"}),0,IF(H387&lt;=$E$282,0,1))</f>
        <v>0</v>
      </c>
      <c r="BI387" s="485" cm="1">
        <f t="array" ref="BI387">IF(OR(I387={"NS","NA"},$G$282={"NS","NA"}),0,IF(I387&lt;=$G$282,0,1))</f>
        <v>0</v>
      </c>
      <c r="BJ387" s="485" cm="1">
        <f t="array" ref="BJ387">IF(OR(J387={"NS","NA"},$I$282={"NS","NA"}),0,IF(J387&lt;=$I$282,0,1))</f>
        <v>0</v>
      </c>
      <c r="BK387" s="485" cm="1">
        <f t="array" ref="BK387">IF(OR(K387={"NS","NA"},K$282={"NS","NA"}),0,IF(K387&lt;=K$282,0,1))</f>
        <v>0</v>
      </c>
      <c r="BL387" s="485" cm="1">
        <f t="array" ref="BL387">IF(OR(L387={"NS","NA"},L$282={"NS","NA"}),0,IF(L387&lt;=L$282,0,1))</f>
        <v>0</v>
      </c>
      <c r="BM387" s="485" cm="1">
        <f t="array" ref="BM387">IF(OR(M387={"NS","NA"},M$282={"NS","NA"}),0,IF(M387&lt;=M$282,0,1))</f>
        <v>0</v>
      </c>
      <c r="BN387" s="485" cm="1">
        <f t="array" ref="BN387">IF(OR(N387={"NS","NA"},N$282={"NS","NA"}),0,IF(N387&lt;=N$282,0,1))</f>
        <v>0</v>
      </c>
      <c r="BO387" s="485" cm="1">
        <f t="array" ref="BO387">IF(OR(O387={"NS","NA"},O$282={"NS","NA"}),0,IF(O387&lt;=O$282,0,1))</f>
        <v>0</v>
      </c>
      <c r="BP387" s="485" cm="1">
        <f t="array" ref="BP387">IF(OR(P387={"NS","NA"},P$282={"NS","NA"}),0,IF(P387&lt;=P$282,0,1))</f>
        <v>0</v>
      </c>
      <c r="BQ387" s="485" cm="1">
        <f t="array" ref="BQ387">IF(OR(Q387={"NS","NA"},Q$282={"NS","NA"}),0,IF(Q387&lt;=Q$282,0,1))</f>
        <v>0</v>
      </c>
      <c r="BR387" s="485" cm="1">
        <f t="array" ref="BR387">IF(OR(R387={"NS","NA"},R$282={"NS","NA"}),0,IF(R387&lt;=R$282,0,1))</f>
        <v>0</v>
      </c>
      <c r="BS387" s="485" cm="1">
        <f t="array" ref="BS387">IF(OR(S387={"NS","NA"},S$282={"NS","NA"}),0,IF(S387&lt;=S$282,0,1))</f>
        <v>0</v>
      </c>
      <c r="BT387" s="485" cm="1">
        <f t="array" ref="BT387">IF(OR(T387={"NS","NA"},T$282={"NS","NA"}),0,IF(T387&lt;=T$282,0,1))</f>
        <v>0</v>
      </c>
      <c r="BU387" s="485" cm="1">
        <f t="array" ref="BU387">IF(OR(U387={"NS","NA"},U$282={"NS","NA"}),0,IF(U387&lt;=U$282,0,1))</f>
        <v>0</v>
      </c>
      <c r="BV387" s="485" cm="1">
        <f t="array" ref="BV387">IF(OR(V387={"NS","NA"},V$282={"NS","NA"}),0,IF(V387&lt;=V$282,0,1))</f>
        <v>0</v>
      </c>
      <c r="BW387" s="485" cm="1">
        <f t="array" ref="BW387">IF(OR(W387={"NS","NA"},W$282={"NS","NA"}),0,IF(W387&lt;=W$282,0,1))</f>
        <v>0</v>
      </c>
      <c r="BX387" s="485" cm="1">
        <f t="array" ref="BX387">IF(OR(X387={"NS","NA"},X$282={"NS","NA"}),0,IF(X387&lt;=X$282,0,1))</f>
        <v>0</v>
      </c>
      <c r="BY387" s="485" cm="1">
        <f t="array" ref="BY387">IF(OR(Y387={"NS","NA"},Y$282={"NS","NA"}),0,IF(Y387&lt;=Y$282,0,1))</f>
        <v>0</v>
      </c>
      <c r="BZ387" s="485" cm="1">
        <f t="array" ref="BZ387">IF(OR(Z387={"NS","NA"},Z$282={"NS","NA"}),0,IF(Z387&lt;=Z$282,0,1))</f>
        <v>0</v>
      </c>
      <c r="CA387" s="485" cm="1">
        <f t="array" ref="CA387">IF(OR(AA387={"NS","NA"},AA$282={"NS","NA"}),0,IF(AA387&lt;=AA$282,0,1))</f>
        <v>0</v>
      </c>
      <c r="CB387" s="485" cm="1">
        <f t="array" ref="CB387">IF(OR(AB387={"NS","NA"},AB$282={"NS","NA"}),0,IF(AB387&lt;=AB$282,0,1))</f>
        <v>0</v>
      </c>
      <c r="CC387" s="485" cm="1">
        <f t="array" ref="CC387">IF(OR(AC387={"NS","NA"},AC$282={"NS","NA"}),0,IF(AC387&lt;=AC$282,0,1))</f>
        <v>0</v>
      </c>
      <c r="CD387" s="485" cm="1">
        <f t="array" ref="CD387">IF(OR(AD387={"NS","NA"},AD$282={"NS","NA"}),0,IF(AD387&lt;=AD$282,0,1))</f>
        <v>0</v>
      </c>
      <c r="CE387" s="311">
        <f t="shared" si="28"/>
        <v>0</v>
      </c>
      <c r="CF387" s="312">
        <f t="shared" si="29"/>
        <v>0</v>
      </c>
      <c r="CG387" s="313">
        <f t="shared" si="30"/>
        <v>0</v>
      </c>
      <c r="CH387" s="314">
        <f t="shared" si="31"/>
        <v>0</v>
      </c>
      <c r="CI387" s="311">
        <f t="shared" si="32"/>
        <v>0</v>
      </c>
      <c r="CJ387" s="312">
        <f t="shared" si="33"/>
        <v>0</v>
      </c>
      <c r="CK387" s="313">
        <f t="shared" si="34"/>
        <v>0</v>
      </c>
      <c r="CL387" s="314">
        <f t="shared" si="35"/>
        <v>0</v>
      </c>
      <c r="CM387" s="311">
        <f t="shared" si="36"/>
        <v>0</v>
      </c>
      <c r="CN387" s="312">
        <f t="shared" si="37"/>
        <v>0</v>
      </c>
      <c r="CO387" s="313">
        <f t="shared" si="38"/>
        <v>0</v>
      </c>
      <c r="CP387" s="314">
        <f t="shared" si="39"/>
        <v>0</v>
      </c>
      <c r="CQ387" s="311">
        <f t="shared" si="40"/>
        <v>0</v>
      </c>
      <c r="CR387" s="312">
        <f t="shared" si="41"/>
        <v>0</v>
      </c>
      <c r="CS387" s="313">
        <f t="shared" si="42"/>
        <v>0</v>
      </c>
      <c r="CT387" s="314">
        <f t="shared" si="43"/>
        <v>0</v>
      </c>
      <c r="CU387" s="247">
        <f t="shared" si="44"/>
        <v>0</v>
      </c>
      <c r="CV387" s="310" t="str">
        <f>IF(CU387=0,"",
IF(SUM($CU$360:CU387)=1,CW387,
IF($CU$400&gt;SUM($CU$360:CU387),_xlfn.CONCAT(", ",CW387),
IF($CU$400=SUM($CU$360:CU387),_xlfn.CONCAT(" y ",CW387)))))</f>
        <v/>
      </c>
      <c r="CW387" s="1046" t="s">
        <v>7550</v>
      </c>
      <c r="CX387" s="1047"/>
      <c r="DA387" s="315">
        <f t="shared" si="45"/>
        <v>0</v>
      </c>
      <c r="DB387" s="315">
        <f t="shared" si="46"/>
        <v>0</v>
      </c>
      <c r="DC387" s="315">
        <f t="shared" si="47"/>
        <v>0</v>
      </c>
      <c r="DD387" s="315">
        <f t="shared" si="48"/>
        <v>0</v>
      </c>
      <c r="DE387" s="315">
        <f t="shared" si="49"/>
        <v>0</v>
      </c>
      <c r="DF387" s="315">
        <f t="shared" si="50"/>
        <v>0</v>
      </c>
      <c r="DG387" s="315">
        <f t="shared" si="51"/>
        <v>0</v>
      </c>
      <c r="DH387" s="315">
        <f t="shared" si="22"/>
        <v>0</v>
      </c>
      <c r="DI387" s="315">
        <f t="shared" si="52"/>
        <v>0</v>
      </c>
      <c r="DJ387" s="315">
        <f t="shared" si="53"/>
        <v>0</v>
      </c>
      <c r="DK387" s="315">
        <f t="shared" si="54"/>
        <v>0</v>
      </c>
      <c r="DL387" s="315">
        <f t="shared" si="23"/>
        <v>0</v>
      </c>
      <c r="DM387" s="315">
        <f t="shared" si="55"/>
        <v>0</v>
      </c>
      <c r="DN387" s="315">
        <f t="shared" si="56"/>
        <v>0</v>
      </c>
      <c r="DO387" s="315">
        <f t="shared" si="57"/>
        <v>0</v>
      </c>
      <c r="DP387" s="315">
        <f t="shared" si="24"/>
        <v>0</v>
      </c>
      <c r="DQ387" s="315">
        <f t="shared" si="58"/>
        <v>0</v>
      </c>
      <c r="DR387" s="315">
        <f t="shared" si="59"/>
        <v>0</v>
      </c>
      <c r="DS387" s="315">
        <f t="shared" si="60"/>
        <v>0</v>
      </c>
      <c r="DT387" s="315">
        <f t="shared" si="61"/>
        <v>0</v>
      </c>
      <c r="DU387" s="315">
        <f t="shared" si="62"/>
        <v>0</v>
      </c>
      <c r="DV387" s="315">
        <f t="shared" si="63"/>
        <v>0</v>
      </c>
      <c r="DW387" s="315">
        <f t="shared" si="64"/>
        <v>0</v>
      </c>
      <c r="DX387" s="315">
        <f t="shared" si="25"/>
        <v>0</v>
      </c>
    </row>
    <row r="388" spans="1:128" s="478" customFormat="1" ht="15" customHeight="1">
      <c r="A388" s="14"/>
      <c r="B388" s="4"/>
      <c r="C388" s="984"/>
      <c r="D388" s="983" t="s">
        <v>7552</v>
      </c>
      <c r="E388" s="669"/>
      <c r="F388" s="670"/>
      <c r="G388" s="112"/>
      <c r="H388" s="112"/>
      <c r="I388" s="112"/>
      <c r="J388" s="112"/>
      <c r="K388" s="112"/>
      <c r="L388" s="112"/>
      <c r="M388" s="112"/>
      <c r="N388" s="112"/>
      <c r="O388" s="112"/>
      <c r="P388" s="112"/>
      <c r="Q388" s="112"/>
      <c r="R388" s="112"/>
      <c r="S388" s="112"/>
      <c r="T388" s="112"/>
      <c r="U388" s="112"/>
      <c r="V388" s="112"/>
      <c r="W388" s="112"/>
      <c r="X388" s="112"/>
      <c r="Y388" s="112"/>
      <c r="Z388" s="112"/>
      <c r="AA388" s="112"/>
      <c r="AB388" s="112"/>
      <c r="AC388" s="112"/>
      <c r="AD388" s="112"/>
      <c r="AE388" s="4"/>
      <c r="AG388">
        <f t="shared" si="26"/>
        <v>0</v>
      </c>
      <c r="AH388">
        <f t="shared" si="27"/>
        <v>0</v>
      </c>
      <c r="BG388" s="485" cm="1">
        <f t="array" ref="BG388">IF(OR(G388={"NS","NA"},$C$282={"NS","NA"}),0,IF(G388&lt;=$C$282,0,1))</f>
        <v>0</v>
      </c>
      <c r="BH388" s="485" cm="1">
        <f t="array" ref="BH388">IF(OR(H388={"NS","NA"},$E$282={"NS","NA"}),0,IF(H388&lt;=$E$282,0,1))</f>
        <v>0</v>
      </c>
      <c r="BI388" s="485" cm="1">
        <f t="array" ref="BI388">IF(OR(I388={"NS","NA"},$G$282={"NS","NA"}),0,IF(I388&lt;=$G$282,0,1))</f>
        <v>0</v>
      </c>
      <c r="BJ388" s="485" cm="1">
        <f t="array" ref="BJ388">IF(OR(J388={"NS","NA"},$I$282={"NS","NA"}),0,IF(J388&lt;=$I$282,0,1))</f>
        <v>0</v>
      </c>
      <c r="BK388" s="485" cm="1">
        <f t="array" ref="BK388">IF(OR(K388={"NS","NA"},K$282={"NS","NA"}),0,IF(K388&lt;=K$282,0,1))</f>
        <v>0</v>
      </c>
      <c r="BL388" s="485" cm="1">
        <f t="array" ref="BL388">IF(OR(L388={"NS","NA"},L$282={"NS","NA"}),0,IF(L388&lt;=L$282,0,1))</f>
        <v>0</v>
      </c>
      <c r="BM388" s="485" cm="1">
        <f t="array" ref="BM388">IF(OR(M388={"NS","NA"},M$282={"NS","NA"}),0,IF(M388&lt;=M$282,0,1))</f>
        <v>0</v>
      </c>
      <c r="BN388" s="485" cm="1">
        <f t="array" ref="BN388">IF(OR(N388={"NS","NA"},N$282={"NS","NA"}),0,IF(N388&lt;=N$282,0,1))</f>
        <v>0</v>
      </c>
      <c r="BO388" s="485" cm="1">
        <f t="array" ref="BO388">IF(OR(O388={"NS","NA"},O$282={"NS","NA"}),0,IF(O388&lt;=O$282,0,1))</f>
        <v>0</v>
      </c>
      <c r="BP388" s="485" cm="1">
        <f t="array" ref="BP388">IF(OR(P388={"NS","NA"},P$282={"NS","NA"}),0,IF(P388&lt;=P$282,0,1))</f>
        <v>0</v>
      </c>
      <c r="BQ388" s="485" cm="1">
        <f t="array" ref="BQ388">IF(OR(Q388={"NS","NA"},Q$282={"NS","NA"}),0,IF(Q388&lt;=Q$282,0,1))</f>
        <v>0</v>
      </c>
      <c r="BR388" s="485" cm="1">
        <f t="array" ref="BR388">IF(OR(R388={"NS","NA"},R$282={"NS","NA"}),0,IF(R388&lt;=R$282,0,1))</f>
        <v>0</v>
      </c>
      <c r="BS388" s="485" cm="1">
        <f t="array" ref="BS388">IF(OR(S388={"NS","NA"},S$282={"NS","NA"}),0,IF(S388&lt;=S$282,0,1))</f>
        <v>0</v>
      </c>
      <c r="BT388" s="485" cm="1">
        <f t="array" ref="BT388">IF(OR(T388={"NS","NA"},T$282={"NS","NA"}),0,IF(T388&lt;=T$282,0,1))</f>
        <v>0</v>
      </c>
      <c r="BU388" s="485" cm="1">
        <f t="array" ref="BU388">IF(OR(U388={"NS","NA"},U$282={"NS","NA"}),0,IF(U388&lt;=U$282,0,1))</f>
        <v>0</v>
      </c>
      <c r="BV388" s="485" cm="1">
        <f t="array" ref="BV388">IF(OR(V388={"NS","NA"},V$282={"NS","NA"}),0,IF(V388&lt;=V$282,0,1))</f>
        <v>0</v>
      </c>
      <c r="BW388" s="485" cm="1">
        <f t="array" ref="BW388">IF(OR(W388={"NS","NA"},W$282={"NS","NA"}),0,IF(W388&lt;=W$282,0,1))</f>
        <v>0</v>
      </c>
      <c r="BX388" s="485" cm="1">
        <f t="array" ref="BX388">IF(OR(X388={"NS","NA"},X$282={"NS","NA"}),0,IF(X388&lt;=X$282,0,1))</f>
        <v>0</v>
      </c>
      <c r="BY388" s="485" cm="1">
        <f t="array" ref="BY388">IF(OR(Y388={"NS","NA"},Y$282={"NS","NA"}),0,IF(Y388&lt;=Y$282,0,1))</f>
        <v>0</v>
      </c>
      <c r="BZ388" s="485" cm="1">
        <f t="array" ref="BZ388">IF(OR(Z388={"NS","NA"},Z$282={"NS","NA"}),0,IF(Z388&lt;=Z$282,0,1))</f>
        <v>0</v>
      </c>
      <c r="CA388" s="485" cm="1">
        <f t="array" ref="CA388">IF(OR(AA388={"NS","NA"},AA$282={"NS","NA"}),0,IF(AA388&lt;=AA$282,0,1))</f>
        <v>0</v>
      </c>
      <c r="CB388" s="485" cm="1">
        <f t="array" ref="CB388">IF(OR(AB388={"NS","NA"},AB$282={"NS","NA"}),0,IF(AB388&lt;=AB$282,0,1))</f>
        <v>0</v>
      </c>
      <c r="CC388" s="485" cm="1">
        <f t="array" ref="CC388">IF(OR(AC388={"NS","NA"},AC$282={"NS","NA"}),0,IF(AC388&lt;=AC$282,0,1))</f>
        <v>0</v>
      </c>
      <c r="CD388" s="485" cm="1">
        <f t="array" ref="CD388">IF(OR(AD388={"NS","NA"},AD$282={"NS","NA"}),0,IF(AD388&lt;=AD$282,0,1))</f>
        <v>0</v>
      </c>
      <c r="CE388" s="311">
        <f t="shared" si="28"/>
        <v>0</v>
      </c>
      <c r="CF388" s="312">
        <f t="shared" si="29"/>
        <v>0</v>
      </c>
      <c r="CG388" s="313">
        <f t="shared" si="30"/>
        <v>0</v>
      </c>
      <c r="CH388" s="314">
        <f t="shared" si="31"/>
        <v>0</v>
      </c>
      <c r="CI388" s="311">
        <f t="shared" si="32"/>
        <v>0</v>
      </c>
      <c r="CJ388" s="312">
        <f t="shared" si="33"/>
        <v>0</v>
      </c>
      <c r="CK388" s="313">
        <f t="shared" si="34"/>
        <v>0</v>
      </c>
      <c r="CL388" s="314">
        <f t="shared" si="35"/>
        <v>0</v>
      </c>
      <c r="CM388" s="311">
        <f t="shared" si="36"/>
        <v>0</v>
      </c>
      <c r="CN388" s="312">
        <f t="shared" si="37"/>
        <v>0</v>
      </c>
      <c r="CO388" s="313">
        <f t="shared" si="38"/>
        <v>0</v>
      </c>
      <c r="CP388" s="314">
        <f t="shared" si="39"/>
        <v>0</v>
      </c>
      <c r="CQ388" s="311">
        <f t="shared" si="40"/>
        <v>0</v>
      </c>
      <c r="CR388" s="312">
        <f t="shared" si="41"/>
        <v>0</v>
      </c>
      <c r="CS388" s="313">
        <f t="shared" si="42"/>
        <v>0</v>
      </c>
      <c r="CT388" s="314">
        <f t="shared" si="43"/>
        <v>0</v>
      </c>
      <c r="CU388" s="247">
        <f t="shared" si="44"/>
        <v>0</v>
      </c>
      <c r="CV388" s="310" t="str">
        <f>IF(CU388=0,"",
IF(SUM($CU$360:CU388)=1,CW388,
IF($CU$400&gt;SUM($CU$360:CU388),_xlfn.CONCAT(", ",CW388),
IF($CU$400=SUM($CU$360:CU388),_xlfn.CONCAT(" y ",CW388)))))</f>
        <v/>
      </c>
      <c r="CW388" s="971" t="s">
        <v>7552</v>
      </c>
      <c r="CX388" s="972"/>
      <c r="CY388" s="973"/>
      <c r="DA388" s="315">
        <f t="shared" si="45"/>
        <v>0</v>
      </c>
      <c r="DB388" s="315">
        <f t="shared" si="46"/>
        <v>0</v>
      </c>
      <c r="DC388" s="315">
        <f t="shared" si="47"/>
        <v>0</v>
      </c>
      <c r="DD388" s="315">
        <f t="shared" si="48"/>
        <v>0</v>
      </c>
      <c r="DE388" s="315">
        <f t="shared" si="49"/>
        <v>0</v>
      </c>
      <c r="DF388" s="315">
        <f t="shared" si="50"/>
        <v>0</v>
      </c>
      <c r="DG388" s="315">
        <f t="shared" si="51"/>
        <v>0</v>
      </c>
      <c r="DH388" s="315">
        <f t="shared" si="22"/>
        <v>0</v>
      </c>
      <c r="DI388" s="315">
        <f t="shared" si="52"/>
        <v>0</v>
      </c>
      <c r="DJ388" s="315">
        <f t="shared" si="53"/>
        <v>0</v>
      </c>
      <c r="DK388" s="315">
        <f t="shared" si="54"/>
        <v>0</v>
      </c>
      <c r="DL388" s="315">
        <f t="shared" si="23"/>
        <v>0</v>
      </c>
      <c r="DM388" s="315">
        <f t="shared" si="55"/>
        <v>0</v>
      </c>
      <c r="DN388" s="315">
        <f t="shared" si="56"/>
        <v>0</v>
      </c>
      <c r="DO388" s="315">
        <f t="shared" si="57"/>
        <v>0</v>
      </c>
      <c r="DP388" s="315">
        <f t="shared" si="24"/>
        <v>0</v>
      </c>
      <c r="DQ388" s="315">
        <f t="shared" si="58"/>
        <v>0</v>
      </c>
      <c r="DR388" s="315">
        <f t="shared" si="59"/>
        <v>0</v>
      </c>
      <c r="DS388" s="315">
        <f t="shared" si="60"/>
        <v>0</v>
      </c>
      <c r="DT388" s="315">
        <f t="shared" si="61"/>
        <v>0</v>
      </c>
      <c r="DU388" s="315">
        <f t="shared" si="62"/>
        <v>0</v>
      </c>
      <c r="DV388" s="315">
        <f t="shared" si="63"/>
        <v>0</v>
      </c>
      <c r="DW388" s="315">
        <f t="shared" si="64"/>
        <v>0</v>
      </c>
      <c r="DX388" s="315">
        <f t="shared" si="25"/>
        <v>0</v>
      </c>
    </row>
    <row r="389" spans="1:128" s="478" customFormat="1" ht="15" customHeight="1">
      <c r="A389" s="14"/>
      <c r="B389" s="4"/>
      <c r="C389" s="876"/>
      <c r="D389" s="983" t="s">
        <v>7554</v>
      </c>
      <c r="E389" s="669"/>
      <c r="F389" s="670"/>
      <c r="G389" s="112"/>
      <c r="H389" s="112"/>
      <c r="I389" s="112"/>
      <c r="J389" s="112"/>
      <c r="K389" s="112"/>
      <c r="L389" s="112"/>
      <c r="M389" s="112"/>
      <c r="N389" s="112"/>
      <c r="O389" s="112"/>
      <c r="P389" s="112"/>
      <c r="Q389" s="112"/>
      <c r="R389" s="112"/>
      <c r="S389" s="112"/>
      <c r="T389" s="112"/>
      <c r="U389" s="112"/>
      <c r="V389" s="112"/>
      <c r="W389" s="112"/>
      <c r="X389" s="112"/>
      <c r="Y389" s="112"/>
      <c r="Z389" s="112"/>
      <c r="AA389" s="112"/>
      <c r="AB389" s="112"/>
      <c r="AC389" s="112"/>
      <c r="AD389" s="112"/>
      <c r="AE389" s="4"/>
      <c r="AG389">
        <f t="shared" si="26"/>
        <v>0</v>
      </c>
      <c r="AH389">
        <f t="shared" si="27"/>
        <v>0</v>
      </c>
      <c r="BG389" s="485" cm="1">
        <f t="array" ref="BG389">IF(OR(G389={"NS","NA"},$C$282={"NS","NA"}),0,IF(G389&lt;=$C$282,0,1))</f>
        <v>0</v>
      </c>
      <c r="BH389" s="485" cm="1">
        <f t="array" ref="BH389">IF(OR(H389={"NS","NA"},$E$282={"NS","NA"}),0,IF(H389&lt;=$E$282,0,1))</f>
        <v>0</v>
      </c>
      <c r="BI389" s="485" cm="1">
        <f t="array" ref="BI389">IF(OR(I389={"NS","NA"},$G$282={"NS","NA"}),0,IF(I389&lt;=$G$282,0,1))</f>
        <v>0</v>
      </c>
      <c r="BJ389" s="485" cm="1">
        <f t="array" ref="BJ389">IF(OR(J389={"NS","NA"},$I$282={"NS","NA"}),0,IF(J389&lt;=$I$282,0,1))</f>
        <v>0</v>
      </c>
      <c r="BK389" s="485" cm="1">
        <f t="array" ref="BK389">IF(OR(K389={"NS","NA"},K$282={"NS","NA"}),0,IF(K389&lt;=K$282,0,1))</f>
        <v>0</v>
      </c>
      <c r="BL389" s="485" cm="1">
        <f t="array" ref="BL389">IF(OR(L389={"NS","NA"},L$282={"NS","NA"}),0,IF(L389&lt;=L$282,0,1))</f>
        <v>0</v>
      </c>
      <c r="BM389" s="485" cm="1">
        <f t="array" ref="BM389">IF(OR(M389={"NS","NA"},M$282={"NS","NA"}),0,IF(M389&lt;=M$282,0,1))</f>
        <v>0</v>
      </c>
      <c r="BN389" s="485" cm="1">
        <f t="array" ref="BN389">IF(OR(N389={"NS","NA"},N$282={"NS","NA"}),0,IF(N389&lt;=N$282,0,1))</f>
        <v>0</v>
      </c>
      <c r="BO389" s="485" cm="1">
        <f t="array" ref="BO389">IF(OR(O389={"NS","NA"},O$282={"NS","NA"}),0,IF(O389&lt;=O$282,0,1))</f>
        <v>0</v>
      </c>
      <c r="BP389" s="485" cm="1">
        <f t="array" ref="BP389">IF(OR(P389={"NS","NA"},P$282={"NS","NA"}),0,IF(P389&lt;=P$282,0,1))</f>
        <v>0</v>
      </c>
      <c r="BQ389" s="485" cm="1">
        <f t="array" ref="BQ389">IF(OR(Q389={"NS","NA"},Q$282={"NS","NA"}),0,IF(Q389&lt;=Q$282,0,1))</f>
        <v>0</v>
      </c>
      <c r="BR389" s="485" cm="1">
        <f t="array" ref="BR389">IF(OR(R389={"NS","NA"},R$282={"NS","NA"}),0,IF(R389&lt;=R$282,0,1))</f>
        <v>0</v>
      </c>
      <c r="BS389" s="485" cm="1">
        <f t="array" ref="BS389">IF(OR(S389={"NS","NA"},S$282={"NS","NA"}),0,IF(S389&lt;=S$282,0,1))</f>
        <v>0</v>
      </c>
      <c r="BT389" s="485" cm="1">
        <f t="array" ref="BT389">IF(OR(T389={"NS","NA"},T$282={"NS","NA"}),0,IF(T389&lt;=T$282,0,1))</f>
        <v>0</v>
      </c>
      <c r="BU389" s="485" cm="1">
        <f t="array" ref="BU389">IF(OR(U389={"NS","NA"},U$282={"NS","NA"}),0,IF(U389&lt;=U$282,0,1))</f>
        <v>0</v>
      </c>
      <c r="BV389" s="485" cm="1">
        <f t="array" ref="BV389">IF(OR(V389={"NS","NA"},V$282={"NS","NA"}),0,IF(V389&lt;=V$282,0,1))</f>
        <v>0</v>
      </c>
      <c r="BW389" s="485" cm="1">
        <f t="array" ref="BW389">IF(OR(W389={"NS","NA"},W$282={"NS","NA"}),0,IF(W389&lt;=W$282,0,1))</f>
        <v>0</v>
      </c>
      <c r="BX389" s="485" cm="1">
        <f t="array" ref="BX389">IF(OR(X389={"NS","NA"},X$282={"NS","NA"}),0,IF(X389&lt;=X$282,0,1))</f>
        <v>0</v>
      </c>
      <c r="BY389" s="485" cm="1">
        <f t="array" ref="BY389">IF(OR(Y389={"NS","NA"},Y$282={"NS","NA"}),0,IF(Y389&lt;=Y$282,0,1))</f>
        <v>0</v>
      </c>
      <c r="BZ389" s="485" cm="1">
        <f t="array" ref="BZ389">IF(OR(Z389={"NS","NA"},Z$282={"NS","NA"}),0,IF(Z389&lt;=Z$282,0,1))</f>
        <v>0</v>
      </c>
      <c r="CA389" s="485" cm="1">
        <f t="array" ref="CA389">IF(OR(AA389={"NS","NA"},AA$282={"NS","NA"}),0,IF(AA389&lt;=AA$282,0,1))</f>
        <v>0</v>
      </c>
      <c r="CB389" s="485" cm="1">
        <f t="array" ref="CB389">IF(OR(AB389={"NS","NA"},AB$282={"NS","NA"}),0,IF(AB389&lt;=AB$282,0,1))</f>
        <v>0</v>
      </c>
      <c r="CC389" s="485" cm="1">
        <f t="array" ref="CC389">IF(OR(AC389={"NS","NA"},AC$282={"NS","NA"}),0,IF(AC389&lt;=AC$282,0,1))</f>
        <v>0</v>
      </c>
      <c r="CD389" s="485" cm="1">
        <f t="array" ref="CD389">IF(OR(AD389={"NS","NA"},AD$282={"NS","NA"}),0,IF(AD389&lt;=AD$282,0,1))</f>
        <v>0</v>
      </c>
      <c r="CE389" s="311">
        <f t="shared" si="28"/>
        <v>0</v>
      </c>
      <c r="CF389" s="312">
        <f t="shared" si="29"/>
        <v>0</v>
      </c>
      <c r="CG389" s="313">
        <f t="shared" si="30"/>
        <v>0</v>
      </c>
      <c r="CH389" s="314">
        <f t="shared" si="31"/>
        <v>0</v>
      </c>
      <c r="CI389" s="311">
        <f t="shared" si="32"/>
        <v>0</v>
      </c>
      <c r="CJ389" s="312">
        <f t="shared" si="33"/>
        <v>0</v>
      </c>
      <c r="CK389" s="313">
        <f t="shared" si="34"/>
        <v>0</v>
      </c>
      <c r="CL389" s="314">
        <f t="shared" si="35"/>
        <v>0</v>
      </c>
      <c r="CM389" s="311">
        <f t="shared" si="36"/>
        <v>0</v>
      </c>
      <c r="CN389" s="312">
        <f t="shared" si="37"/>
        <v>0</v>
      </c>
      <c r="CO389" s="313">
        <f t="shared" si="38"/>
        <v>0</v>
      </c>
      <c r="CP389" s="314">
        <f t="shared" si="39"/>
        <v>0</v>
      </c>
      <c r="CQ389" s="311">
        <f t="shared" si="40"/>
        <v>0</v>
      </c>
      <c r="CR389" s="312">
        <f t="shared" si="41"/>
        <v>0</v>
      </c>
      <c r="CS389" s="313">
        <f t="shared" si="42"/>
        <v>0</v>
      </c>
      <c r="CT389" s="314">
        <f t="shared" si="43"/>
        <v>0</v>
      </c>
      <c r="CU389" s="247">
        <f t="shared" si="44"/>
        <v>0</v>
      </c>
      <c r="CV389" s="310" t="str">
        <f>IF(CU389=0,"",
IF(SUM($CU$360:CU389)=1,CW389,
IF($CU$400&gt;SUM($CU$360:CU389),_xlfn.CONCAT(", ",CW389),
IF($CU$400=SUM($CU$360:CU389),_xlfn.CONCAT(" y ",CW389)))))</f>
        <v/>
      </c>
      <c r="CW389" s="971" t="s">
        <v>7554</v>
      </c>
      <c r="CX389" s="972"/>
      <c r="CY389" s="973"/>
      <c r="DA389" s="315">
        <f t="shared" si="45"/>
        <v>0</v>
      </c>
      <c r="DB389" s="315">
        <f t="shared" si="46"/>
        <v>0</v>
      </c>
      <c r="DC389" s="315">
        <f t="shared" si="47"/>
        <v>0</v>
      </c>
      <c r="DD389" s="315">
        <f t="shared" si="48"/>
        <v>0</v>
      </c>
      <c r="DE389" s="315">
        <f t="shared" si="49"/>
        <v>0</v>
      </c>
      <c r="DF389" s="315">
        <f t="shared" si="50"/>
        <v>0</v>
      </c>
      <c r="DG389" s="315">
        <f t="shared" si="51"/>
        <v>0</v>
      </c>
      <c r="DH389" s="315">
        <f t="shared" si="22"/>
        <v>0</v>
      </c>
      <c r="DI389" s="315">
        <f t="shared" si="52"/>
        <v>0</v>
      </c>
      <c r="DJ389" s="315">
        <f t="shared" si="53"/>
        <v>0</v>
      </c>
      <c r="DK389" s="315">
        <f t="shared" si="54"/>
        <v>0</v>
      </c>
      <c r="DL389" s="315">
        <f t="shared" si="23"/>
        <v>0</v>
      </c>
      <c r="DM389" s="315">
        <f t="shared" si="55"/>
        <v>0</v>
      </c>
      <c r="DN389" s="315">
        <f t="shared" si="56"/>
        <v>0</v>
      </c>
      <c r="DO389" s="315">
        <f t="shared" si="57"/>
        <v>0</v>
      </c>
      <c r="DP389" s="315">
        <f t="shared" si="24"/>
        <v>0</v>
      </c>
      <c r="DQ389" s="315">
        <f t="shared" si="58"/>
        <v>0</v>
      </c>
      <c r="DR389" s="315">
        <f t="shared" si="59"/>
        <v>0</v>
      </c>
      <c r="DS389" s="315">
        <f t="shared" si="60"/>
        <v>0</v>
      </c>
      <c r="DT389" s="315">
        <f t="shared" si="61"/>
        <v>0</v>
      </c>
      <c r="DU389" s="315">
        <f t="shared" si="62"/>
        <v>0</v>
      </c>
      <c r="DV389" s="315">
        <f t="shared" si="63"/>
        <v>0</v>
      </c>
      <c r="DW389" s="315">
        <f t="shared" si="64"/>
        <v>0</v>
      </c>
      <c r="DX389" s="315">
        <f t="shared" si="25"/>
        <v>0</v>
      </c>
    </row>
    <row r="390" spans="1:128" s="478" customFormat="1" ht="15" customHeight="1">
      <c r="A390" s="5"/>
      <c r="B390" s="8"/>
      <c r="C390" s="861" t="s">
        <v>7560</v>
      </c>
      <c r="D390" s="983" t="s">
        <v>5526</v>
      </c>
      <c r="E390" s="669"/>
      <c r="F390" s="670"/>
      <c r="G390" s="112"/>
      <c r="H390" s="112"/>
      <c r="I390" s="112"/>
      <c r="J390" s="112"/>
      <c r="K390" s="112"/>
      <c r="L390" s="112"/>
      <c r="M390" s="112"/>
      <c r="N390" s="112"/>
      <c r="O390" s="112"/>
      <c r="P390" s="112"/>
      <c r="Q390" s="112"/>
      <c r="R390" s="112"/>
      <c r="S390" s="112"/>
      <c r="T390" s="112"/>
      <c r="U390" s="112"/>
      <c r="V390" s="112"/>
      <c r="W390" s="112"/>
      <c r="X390" s="112"/>
      <c r="Y390" s="112"/>
      <c r="Z390" s="112"/>
      <c r="AA390" s="112"/>
      <c r="AB390" s="112"/>
      <c r="AC390" s="112"/>
      <c r="AD390" s="112"/>
      <c r="AE390" s="4"/>
      <c r="AG390">
        <f t="shared" si="26"/>
        <v>0</v>
      </c>
      <c r="AH390">
        <f t="shared" si="27"/>
        <v>0</v>
      </c>
      <c r="BG390" s="485" cm="1">
        <f t="array" ref="BG390">IF(OR(G390={"NS","NA"},$C$282={"NS","NA"}),0,IF(G390&lt;=$C$282,0,1))</f>
        <v>0</v>
      </c>
      <c r="BH390" s="485" cm="1">
        <f t="array" ref="BH390">IF(OR(H390={"NS","NA"},$E$282={"NS","NA"}),0,IF(H390&lt;=$E$282,0,1))</f>
        <v>0</v>
      </c>
      <c r="BI390" s="485" cm="1">
        <f t="array" ref="BI390">IF(OR(I390={"NS","NA"},$G$282={"NS","NA"}),0,IF(I390&lt;=$G$282,0,1))</f>
        <v>0</v>
      </c>
      <c r="BJ390" s="485" cm="1">
        <f t="array" ref="BJ390">IF(OR(J390={"NS","NA"},$I$282={"NS","NA"}),0,IF(J390&lt;=$I$282,0,1))</f>
        <v>0</v>
      </c>
      <c r="BK390" s="485" cm="1">
        <f t="array" ref="BK390">IF(OR(K390={"NS","NA"},K$282={"NS","NA"}),0,IF(K390&lt;=K$282,0,1))</f>
        <v>0</v>
      </c>
      <c r="BL390" s="485" cm="1">
        <f t="array" ref="BL390">IF(OR(L390={"NS","NA"},L$282={"NS","NA"}),0,IF(L390&lt;=L$282,0,1))</f>
        <v>0</v>
      </c>
      <c r="BM390" s="485" cm="1">
        <f t="array" ref="BM390">IF(OR(M390={"NS","NA"},M$282={"NS","NA"}),0,IF(M390&lt;=M$282,0,1))</f>
        <v>0</v>
      </c>
      <c r="BN390" s="485" cm="1">
        <f t="array" ref="BN390">IF(OR(N390={"NS","NA"},N$282={"NS","NA"}),0,IF(N390&lt;=N$282,0,1))</f>
        <v>0</v>
      </c>
      <c r="BO390" s="485" cm="1">
        <f t="array" ref="BO390">IF(OR(O390={"NS","NA"},O$282={"NS","NA"}),0,IF(O390&lt;=O$282,0,1))</f>
        <v>0</v>
      </c>
      <c r="BP390" s="485" cm="1">
        <f t="array" ref="BP390">IF(OR(P390={"NS","NA"},P$282={"NS","NA"}),0,IF(P390&lt;=P$282,0,1))</f>
        <v>0</v>
      </c>
      <c r="BQ390" s="485" cm="1">
        <f t="array" ref="BQ390">IF(OR(Q390={"NS","NA"},Q$282={"NS","NA"}),0,IF(Q390&lt;=Q$282,0,1))</f>
        <v>0</v>
      </c>
      <c r="BR390" s="485" cm="1">
        <f t="array" ref="BR390">IF(OR(R390={"NS","NA"},R$282={"NS","NA"}),0,IF(R390&lt;=R$282,0,1))</f>
        <v>0</v>
      </c>
      <c r="BS390" s="485" cm="1">
        <f t="array" ref="BS390">IF(OR(S390={"NS","NA"},S$282={"NS","NA"}),0,IF(S390&lt;=S$282,0,1))</f>
        <v>0</v>
      </c>
      <c r="BT390" s="485" cm="1">
        <f t="array" ref="BT390">IF(OR(T390={"NS","NA"},T$282={"NS","NA"}),0,IF(T390&lt;=T$282,0,1))</f>
        <v>0</v>
      </c>
      <c r="BU390" s="485" cm="1">
        <f t="array" ref="BU390">IF(OR(U390={"NS","NA"},U$282={"NS","NA"}),0,IF(U390&lt;=U$282,0,1))</f>
        <v>0</v>
      </c>
      <c r="BV390" s="485" cm="1">
        <f t="array" ref="BV390">IF(OR(V390={"NS","NA"},V$282={"NS","NA"}),0,IF(V390&lt;=V$282,0,1))</f>
        <v>0</v>
      </c>
      <c r="BW390" s="485" cm="1">
        <f t="array" ref="BW390">IF(OR(W390={"NS","NA"},W$282={"NS","NA"}),0,IF(W390&lt;=W$282,0,1))</f>
        <v>0</v>
      </c>
      <c r="BX390" s="485" cm="1">
        <f t="array" ref="BX390">IF(OR(X390={"NS","NA"},X$282={"NS","NA"}),0,IF(X390&lt;=X$282,0,1))</f>
        <v>0</v>
      </c>
      <c r="BY390" s="485" cm="1">
        <f t="array" ref="BY390">IF(OR(Y390={"NS","NA"},Y$282={"NS","NA"}),0,IF(Y390&lt;=Y$282,0,1))</f>
        <v>0</v>
      </c>
      <c r="BZ390" s="485" cm="1">
        <f t="array" ref="BZ390">IF(OR(Z390={"NS","NA"},Z$282={"NS","NA"}),0,IF(Z390&lt;=Z$282,0,1))</f>
        <v>0</v>
      </c>
      <c r="CA390" s="485" cm="1">
        <f t="array" ref="CA390">IF(OR(AA390={"NS","NA"},AA$282={"NS","NA"}),0,IF(AA390&lt;=AA$282,0,1))</f>
        <v>0</v>
      </c>
      <c r="CB390" s="485" cm="1">
        <f t="array" ref="CB390">IF(OR(AB390={"NS","NA"},AB$282={"NS","NA"}),0,IF(AB390&lt;=AB$282,0,1))</f>
        <v>0</v>
      </c>
      <c r="CC390" s="485" cm="1">
        <f t="array" ref="CC390">IF(OR(AC390={"NS","NA"},AC$282={"NS","NA"}),0,IF(AC390&lt;=AC$282,0,1))</f>
        <v>0</v>
      </c>
      <c r="CD390" s="485" cm="1">
        <f t="array" ref="CD390">IF(OR(AD390={"NS","NA"},AD$282={"NS","NA"}),0,IF(AD390&lt;=AD$282,0,1))</f>
        <v>0</v>
      </c>
      <c r="CE390" s="311">
        <f t="shared" si="28"/>
        <v>0</v>
      </c>
      <c r="CF390" s="312">
        <f t="shared" si="29"/>
        <v>0</v>
      </c>
      <c r="CG390" s="313">
        <f t="shared" si="30"/>
        <v>0</v>
      </c>
      <c r="CH390" s="314">
        <f t="shared" si="31"/>
        <v>0</v>
      </c>
      <c r="CI390" s="311">
        <f t="shared" si="32"/>
        <v>0</v>
      </c>
      <c r="CJ390" s="312">
        <f t="shared" si="33"/>
        <v>0</v>
      </c>
      <c r="CK390" s="313">
        <f t="shared" si="34"/>
        <v>0</v>
      </c>
      <c r="CL390" s="314">
        <f t="shared" si="35"/>
        <v>0</v>
      </c>
      <c r="CM390" s="311">
        <f t="shared" si="36"/>
        <v>0</v>
      </c>
      <c r="CN390" s="312">
        <f t="shared" si="37"/>
        <v>0</v>
      </c>
      <c r="CO390" s="313">
        <f t="shared" si="38"/>
        <v>0</v>
      </c>
      <c r="CP390" s="314">
        <f t="shared" si="39"/>
        <v>0</v>
      </c>
      <c r="CQ390" s="311">
        <f t="shared" si="40"/>
        <v>0</v>
      </c>
      <c r="CR390" s="312">
        <f t="shared" si="41"/>
        <v>0</v>
      </c>
      <c r="CS390" s="313">
        <f t="shared" si="42"/>
        <v>0</v>
      </c>
      <c r="CT390" s="314">
        <f t="shared" si="43"/>
        <v>0</v>
      </c>
      <c r="CU390" s="247">
        <f t="shared" si="44"/>
        <v>0</v>
      </c>
      <c r="CV390" s="310" t="str">
        <f>IF(CU390=0,"",
IF(SUM($CU$360:CU390)=1,CW390,
IF($CU$400&gt;SUM($CU$360:CU390),_xlfn.CONCAT(", ",CW390),
IF($CU$400=SUM($CU$360:CU390),_xlfn.CONCAT(" y ",CW390)))))</f>
        <v/>
      </c>
      <c r="CW390" s="971" t="s">
        <v>5526</v>
      </c>
      <c r="CX390" s="972"/>
      <c r="CY390" s="973"/>
      <c r="DA390" s="315">
        <f t="shared" si="45"/>
        <v>0</v>
      </c>
      <c r="DB390" s="315">
        <f t="shared" si="46"/>
        <v>0</v>
      </c>
      <c r="DC390" s="315">
        <f t="shared" si="47"/>
        <v>0</v>
      </c>
      <c r="DD390" s="315">
        <f t="shared" si="48"/>
        <v>0</v>
      </c>
      <c r="DE390" s="315">
        <f t="shared" si="49"/>
        <v>0</v>
      </c>
      <c r="DF390" s="315">
        <f t="shared" si="50"/>
        <v>0</v>
      </c>
      <c r="DG390" s="315">
        <f t="shared" si="51"/>
        <v>0</v>
      </c>
      <c r="DH390" s="315">
        <f t="shared" si="22"/>
        <v>0</v>
      </c>
      <c r="DI390" s="315">
        <f t="shared" si="52"/>
        <v>0</v>
      </c>
      <c r="DJ390" s="315">
        <f t="shared" si="53"/>
        <v>0</v>
      </c>
      <c r="DK390" s="315">
        <f t="shared" si="54"/>
        <v>0</v>
      </c>
      <c r="DL390" s="315">
        <f t="shared" si="23"/>
        <v>0</v>
      </c>
      <c r="DM390" s="315">
        <f t="shared" si="55"/>
        <v>0</v>
      </c>
      <c r="DN390" s="315">
        <f t="shared" si="56"/>
        <v>0</v>
      </c>
      <c r="DO390" s="315">
        <f t="shared" si="57"/>
        <v>0</v>
      </c>
      <c r="DP390" s="315">
        <f t="shared" si="24"/>
        <v>0</v>
      </c>
      <c r="DQ390" s="315">
        <f t="shared" si="58"/>
        <v>0</v>
      </c>
      <c r="DR390" s="315">
        <f t="shared" si="59"/>
        <v>0</v>
      </c>
      <c r="DS390" s="315">
        <f t="shared" si="60"/>
        <v>0</v>
      </c>
      <c r="DT390" s="315">
        <f t="shared" si="61"/>
        <v>0</v>
      </c>
      <c r="DU390" s="315">
        <f t="shared" si="62"/>
        <v>0</v>
      </c>
      <c r="DV390" s="315">
        <f t="shared" si="63"/>
        <v>0</v>
      </c>
      <c r="DW390" s="315">
        <f t="shared" si="64"/>
        <v>0</v>
      </c>
      <c r="DX390" s="315">
        <f t="shared" si="25"/>
        <v>0</v>
      </c>
    </row>
    <row r="391" spans="1:128" s="478" customFormat="1" ht="15" customHeight="1">
      <c r="A391" s="5"/>
      <c r="B391" s="8"/>
      <c r="C391" s="984"/>
      <c r="D391" s="983" t="s">
        <v>5528</v>
      </c>
      <c r="E391" s="669"/>
      <c r="F391" s="670"/>
      <c r="G391" s="112"/>
      <c r="H391" s="112"/>
      <c r="I391" s="112"/>
      <c r="J391" s="112"/>
      <c r="K391" s="112"/>
      <c r="L391" s="112"/>
      <c r="M391" s="112"/>
      <c r="N391" s="112"/>
      <c r="O391" s="112"/>
      <c r="P391" s="112"/>
      <c r="Q391" s="112"/>
      <c r="R391" s="112"/>
      <c r="S391" s="112"/>
      <c r="T391" s="112"/>
      <c r="U391" s="112"/>
      <c r="V391" s="112"/>
      <c r="W391" s="112"/>
      <c r="X391" s="112"/>
      <c r="Y391" s="112"/>
      <c r="Z391" s="112"/>
      <c r="AA391" s="112"/>
      <c r="AB391" s="112"/>
      <c r="AC391" s="112"/>
      <c r="AD391" s="112"/>
      <c r="AE391" s="4"/>
      <c r="AG391">
        <f t="shared" si="26"/>
        <v>0</v>
      </c>
      <c r="AH391">
        <f t="shared" si="27"/>
        <v>0</v>
      </c>
      <c r="BG391" s="485" cm="1">
        <f t="array" ref="BG391">IF(OR(G391={"NS","NA"},$C$282={"NS","NA"}),0,IF(G391&lt;=$C$282,0,1))</f>
        <v>0</v>
      </c>
      <c r="BH391" s="485" cm="1">
        <f t="array" ref="BH391">IF(OR(H391={"NS","NA"},$E$282={"NS","NA"}),0,IF(H391&lt;=$E$282,0,1))</f>
        <v>0</v>
      </c>
      <c r="BI391" s="485" cm="1">
        <f t="array" ref="BI391">IF(OR(I391={"NS","NA"},$G$282={"NS","NA"}),0,IF(I391&lt;=$G$282,0,1))</f>
        <v>0</v>
      </c>
      <c r="BJ391" s="485" cm="1">
        <f t="array" ref="BJ391">IF(OR(J391={"NS","NA"},$I$282={"NS","NA"}),0,IF(J391&lt;=$I$282,0,1))</f>
        <v>0</v>
      </c>
      <c r="BK391" s="485" cm="1">
        <f t="array" ref="BK391">IF(OR(K391={"NS","NA"},K$282={"NS","NA"}),0,IF(K391&lt;=K$282,0,1))</f>
        <v>0</v>
      </c>
      <c r="BL391" s="485" cm="1">
        <f t="array" ref="BL391">IF(OR(L391={"NS","NA"},L$282={"NS","NA"}),0,IF(L391&lt;=L$282,0,1))</f>
        <v>0</v>
      </c>
      <c r="BM391" s="485" cm="1">
        <f t="array" ref="BM391">IF(OR(M391={"NS","NA"},M$282={"NS","NA"}),0,IF(M391&lt;=M$282,0,1))</f>
        <v>0</v>
      </c>
      <c r="BN391" s="485" cm="1">
        <f t="array" ref="BN391">IF(OR(N391={"NS","NA"},N$282={"NS","NA"}),0,IF(N391&lt;=N$282,0,1))</f>
        <v>0</v>
      </c>
      <c r="BO391" s="485" cm="1">
        <f t="array" ref="BO391">IF(OR(O391={"NS","NA"},O$282={"NS","NA"}),0,IF(O391&lt;=O$282,0,1))</f>
        <v>0</v>
      </c>
      <c r="BP391" s="485" cm="1">
        <f t="array" ref="BP391">IF(OR(P391={"NS","NA"},P$282={"NS","NA"}),0,IF(P391&lt;=P$282,0,1))</f>
        <v>0</v>
      </c>
      <c r="BQ391" s="485" cm="1">
        <f t="array" ref="BQ391">IF(OR(Q391={"NS","NA"},Q$282={"NS","NA"}),0,IF(Q391&lt;=Q$282,0,1))</f>
        <v>0</v>
      </c>
      <c r="BR391" s="485" cm="1">
        <f t="array" ref="BR391">IF(OR(R391={"NS","NA"},R$282={"NS","NA"}),0,IF(R391&lt;=R$282,0,1))</f>
        <v>0</v>
      </c>
      <c r="BS391" s="485" cm="1">
        <f t="array" ref="BS391">IF(OR(S391={"NS","NA"},S$282={"NS","NA"}),0,IF(S391&lt;=S$282,0,1))</f>
        <v>0</v>
      </c>
      <c r="BT391" s="485" cm="1">
        <f t="array" ref="BT391">IF(OR(T391={"NS","NA"},T$282={"NS","NA"}),0,IF(T391&lt;=T$282,0,1))</f>
        <v>0</v>
      </c>
      <c r="BU391" s="485" cm="1">
        <f t="array" ref="BU391">IF(OR(U391={"NS","NA"},U$282={"NS","NA"}),0,IF(U391&lt;=U$282,0,1))</f>
        <v>0</v>
      </c>
      <c r="BV391" s="485" cm="1">
        <f t="array" ref="BV391">IF(OR(V391={"NS","NA"},V$282={"NS","NA"}),0,IF(V391&lt;=V$282,0,1))</f>
        <v>0</v>
      </c>
      <c r="BW391" s="485" cm="1">
        <f t="array" ref="BW391">IF(OR(W391={"NS","NA"},W$282={"NS","NA"}),0,IF(W391&lt;=W$282,0,1))</f>
        <v>0</v>
      </c>
      <c r="BX391" s="485" cm="1">
        <f t="array" ref="BX391">IF(OR(X391={"NS","NA"},X$282={"NS","NA"}),0,IF(X391&lt;=X$282,0,1))</f>
        <v>0</v>
      </c>
      <c r="BY391" s="485" cm="1">
        <f t="array" ref="BY391">IF(OR(Y391={"NS","NA"},Y$282={"NS","NA"}),0,IF(Y391&lt;=Y$282,0,1))</f>
        <v>0</v>
      </c>
      <c r="BZ391" s="485" cm="1">
        <f t="array" ref="BZ391">IF(OR(Z391={"NS","NA"},Z$282={"NS","NA"}),0,IF(Z391&lt;=Z$282,0,1))</f>
        <v>0</v>
      </c>
      <c r="CA391" s="485" cm="1">
        <f t="array" ref="CA391">IF(OR(AA391={"NS","NA"},AA$282={"NS","NA"}),0,IF(AA391&lt;=AA$282,0,1))</f>
        <v>0</v>
      </c>
      <c r="CB391" s="485" cm="1">
        <f t="array" ref="CB391">IF(OR(AB391={"NS","NA"},AB$282={"NS","NA"}),0,IF(AB391&lt;=AB$282,0,1))</f>
        <v>0</v>
      </c>
      <c r="CC391" s="485" cm="1">
        <f t="array" ref="CC391">IF(OR(AC391={"NS","NA"},AC$282={"NS","NA"}),0,IF(AC391&lt;=AC$282,0,1))</f>
        <v>0</v>
      </c>
      <c r="CD391" s="485" cm="1">
        <f t="array" ref="CD391">IF(OR(AD391={"NS","NA"},AD$282={"NS","NA"}),0,IF(AD391&lt;=AD$282,0,1))</f>
        <v>0</v>
      </c>
      <c r="CE391" s="311">
        <f t="shared" si="28"/>
        <v>0</v>
      </c>
      <c r="CF391" s="312">
        <f t="shared" si="29"/>
        <v>0</v>
      </c>
      <c r="CG391" s="313">
        <f t="shared" si="30"/>
        <v>0</v>
      </c>
      <c r="CH391" s="314">
        <f t="shared" si="31"/>
        <v>0</v>
      </c>
      <c r="CI391" s="311">
        <f t="shared" si="32"/>
        <v>0</v>
      </c>
      <c r="CJ391" s="312">
        <f t="shared" si="33"/>
        <v>0</v>
      </c>
      <c r="CK391" s="313">
        <f t="shared" si="34"/>
        <v>0</v>
      </c>
      <c r="CL391" s="314">
        <f t="shared" si="35"/>
        <v>0</v>
      </c>
      <c r="CM391" s="311">
        <f t="shared" si="36"/>
        <v>0</v>
      </c>
      <c r="CN391" s="312">
        <f t="shared" si="37"/>
        <v>0</v>
      </c>
      <c r="CO391" s="313">
        <f t="shared" si="38"/>
        <v>0</v>
      </c>
      <c r="CP391" s="314">
        <f t="shared" si="39"/>
        <v>0</v>
      </c>
      <c r="CQ391" s="311">
        <f t="shared" si="40"/>
        <v>0</v>
      </c>
      <c r="CR391" s="312">
        <f t="shared" si="41"/>
        <v>0</v>
      </c>
      <c r="CS391" s="313">
        <f t="shared" si="42"/>
        <v>0</v>
      </c>
      <c r="CT391" s="314">
        <f t="shared" si="43"/>
        <v>0</v>
      </c>
      <c r="CU391" s="247">
        <f t="shared" si="44"/>
        <v>0</v>
      </c>
      <c r="CV391" s="310" t="str">
        <f>IF(CU391=0,"",
IF(SUM($CU$360:CU391)=1,CW391,
IF($CU$400&gt;SUM($CU$360:CU391),_xlfn.CONCAT(", ",CW391),
IF($CU$400=SUM($CU$360:CU391),_xlfn.CONCAT(" y ",CW391)))))</f>
        <v/>
      </c>
      <c r="CW391" s="971" t="s">
        <v>5528</v>
      </c>
      <c r="CX391" s="972"/>
      <c r="CY391" s="973"/>
      <c r="DA391" s="315">
        <f t="shared" si="45"/>
        <v>0</v>
      </c>
      <c r="DB391" s="315">
        <f t="shared" si="46"/>
        <v>0</v>
      </c>
      <c r="DC391" s="315">
        <f t="shared" si="47"/>
        <v>0</v>
      </c>
      <c r="DD391" s="315">
        <f t="shared" si="48"/>
        <v>0</v>
      </c>
      <c r="DE391" s="315">
        <f t="shared" si="49"/>
        <v>0</v>
      </c>
      <c r="DF391" s="315">
        <f t="shared" si="50"/>
        <v>0</v>
      </c>
      <c r="DG391" s="315">
        <f t="shared" si="51"/>
        <v>0</v>
      </c>
      <c r="DH391" s="315">
        <f t="shared" si="22"/>
        <v>0</v>
      </c>
      <c r="DI391" s="315">
        <f t="shared" si="52"/>
        <v>0</v>
      </c>
      <c r="DJ391" s="315">
        <f t="shared" si="53"/>
        <v>0</v>
      </c>
      <c r="DK391" s="315">
        <f t="shared" si="54"/>
        <v>0</v>
      </c>
      <c r="DL391" s="315">
        <f t="shared" si="23"/>
        <v>0</v>
      </c>
      <c r="DM391" s="315">
        <f t="shared" si="55"/>
        <v>0</v>
      </c>
      <c r="DN391" s="315">
        <f t="shared" si="56"/>
        <v>0</v>
      </c>
      <c r="DO391" s="315">
        <f t="shared" si="57"/>
        <v>0</v>
      </c>
      <c r="DP391" s="315">
        <f t="shared" si="24"/>
        <v>0</v>
      </c>
      <c r="DQ391" s="315">
        <f t="shared" si="58"/>
        <v>0</v>
      </c>
      <c r="DR391" s="315">
        <f t="shared" si="59"/>
        <v>0</v>
      </c>
      <c r="DS391" s="315">
        <f t="shared" si="60"/>
        <v>0</v>
      </c>
      <c r="DT391" s="315">
        <f t="shared" si="61"/>
        <v>0</v>
      </c>
      <c r="DU391" s="315">
        <f t="shared" si="62"/>
        <v>0</v>
      </c>
      <c r="DV391" s="315">
        <f t="shared" si="63"/>
        <v>0</v>
      </c>
      <c r="DW391" s="315">
        <f t="shared" si="64"/>
        <v>0</v>
      </c>
      <c r="DX391" s="315">
        <f t="shared" si="25"/>
        <v>0</v>
      </c>
    </row>
    <row r="392" spans="1:128" s="478" customFormat="1" ht="15" customHeight="1">
      <c r="A392" s="5"/>
      <c r="B392" s="8"/>
      <c r="C392" s="984"/>
      <c r="D392" s="983" t="s">
        <v>5530</v>
      </c>
      <c r="E392" s="669"/>
      <c r="F392" s="670"/>
      <c r="G392" s="112"/>
      <c r="H392" s="112"/>
      <c r="I392" s="112"/>
      <c r="J392" s="112"/>
      <c r="K392" s="112"/>
      <c r="L392" s="112"/>
      <c r="M392" s="112"/>
      <c r="N392" s="112"/>
      <c r="O392" s="112"/>
      <c r="P392" s="112"/>
      <c r="Q392" s="112"/>
      <c r="R392" s="112"/>
      <c r="S392" s="112"/>
      <c r="T392" s="112"/>
      <c r="U392" s="112"/>
      <c r="V392" s="112"/>
      <c r="W392" s="112"/>
      <c r="X392" s="112"/>
      <c r="Y392" s="112"/>
      <c r="Z392" s="112"/>
      <c r="AA392" s="112"/>
      <c r="AB392" s="112"/>
      <c r="AC392" s="112"/>
      <c r="AD392" s="112"/>
      <c r="AE392" s="4"/>
      <c r="AG392">
        <f t="shared" si="26"/>
        <v>0</v>
      </c>
      <c r="AH392">
        <f t="shared" si="27"/>
        <v>0</v>
      </c>
      <c r="BG392" s="485" cm="1">
        <f t="array" ref="BG392">IF(OR(G392={"NS","NA"},$C$282={"NS","NA"}),0,IF(G392&lt;=$C$282,0,1))</f>
        <v>0</v>
      </c>
      <c r="BH392" s="485" cm="1">
        <f t="array" ref="BH392">IF(OR(H392={"NS","NA"},$E$282={"NS","NA"}),0,IF(H392&lt;=$E$282,0,1))</f>
        <v>0</v>
      </c>
      <c r="BI392" s="485" cm="1">
        <f t="array" ref="BI392">IF(OR(I392={"NS","NA"},$G$282={"NS","NA"}),0,IF(I392&lt;=$G$282,0,1))</f>
        <v>0</v>
      </c>
      <c r="BJ392" s="485" cm="1">
        <f t="array" ref="BJ392">IF(OR(J392={"NS","NA"},$I$282={"NS","NA"}),0,IF(J392&lt;=$I$282,0,1))</f>
        <v>0</v>
      </c>
      <c r="BK392" s="485" cm="1">
        <f t="array" ref="BK392">IF(OR(K392={"NS","NA"},K$282={"NS","NA"}),0,IF(K392&lt;=K$282,0,1))</f>
        <v>0</v>
      </c>
      <c r="BL392" s="485" cm="1">
        <f t="array" ref="BL392">IF(OR(L392={"NS","NA"},L$282={"NS","NA"}),0,IF(L392&lt;=L$282,0,1))</f>
        <v>0</v>
      </c>
      <c r="BM392" s="485" cm="1">
        <f t="array" ref="BM392">IF(OR(M392={"NS","NA"},M$282={"NS","NA"}),0,IF(M392&lt;=M$282,0,1))</f>
        <v>0</v>
      </c>
      <c r="BN392" s="485" cm="1">
        <f t="array" ref="BN392">IF(OR(N392={"NS","NA"},N$282={"NS","NA"}),0,IF(N392&lt;=N$282,0,1))</f>
        <v>0</v>
      </c>
      <c r="BO392" s="485" cm="1">
        <f t="array" ref="BO392">IF(OR(O392={"NS","NA"},O$282={"NS","NA"}),0,IF(O392&lt;=O$282,0,1))</f>
        <v>0</v>
      </c>
      <c r="BP392" s="485" cm="1">
        <f t="array" ref="BP392">IF(OR(P392={"NS","NA"},P$282={"NS","NA"}),0,IF(P392&lt;=P$282,0,1))</f>
        <v>0</v>
      </c>
      <c r="BQ392" s="485" cm="1">
        <f t="array" ref="BQ392">IF(OR(Q392={"NS","NA"},Q$282={"NS","NA"}),0,IF(Q392&lt;=Q$282,0,1))</f>
        <v>0</v>
      </c>
      <c r="BR392" s="485" cm="1">
        <f t="array" ref="BR392">IF(OR(R392={"NS","NA"},R$282={"NS","NA"}),0,IF(R392&lt;=R$282,0,1))</f>
        <v>0</v>
      </c>
      <c r="BS392" s="485" cm="1">
        <f t="array" ref="BS392">IF(OR(S392={"NS","NA"},S$282={"NS","NA"}),0,IF(S392&lt;=S$282,0,1))</f>
        <v>0</v>
      </c>
      <c r="BT392" s="485" cm="1">
        <f t="array" ref="BT392">IF(OR(T392={"NS","NA"},T$282={"NS","NA"}),0,IF(T392&lt;=T$282,0,1))</f>
        <v>0</v>
      </c>
      <c r="BU392" s="485" cm="1">
        <f t="array" ref="BU392">IF(OR(U392={"NS","NA"},U$282={"NS","NA"}),0,IF(U392&lt;=U$282,0,1))</f>
        <v>0</v>
      </c>
      <c r="BV392" s="485" cm="1">
        <f t="array" ref="BV392">IF(OR(V392={"NS","NA"},V$282={"NS","NA"}),0,IF(V392&lt;=V$282,0,1))</f>
        <v>0</v>
      </c>
      <c r="BW392" s="485" cm="1">
        <f t="array" ref="BW392">IF(OR(W392={"NS","NA"},W$282={"NS","NA"}),0,IF(W392&lt;=W$282,0,1))</f>
        <v>0</v>
      </c>
      <c r="BX392" s="485" cm="1">
        <f t="array" ref="BX392">IF(OR(X392={"NS","NA"},X$282={"NS","NA"}),0,IF(X392&lt;=X$282,0,1))</f>
        <v>0</v>
      </c>
      <c r="BY392" s="485" cm="1">
        <f t="array" ref="BY392">IF(OR(Y392={"NS","NA"},Y$282={"NS","NA"}),0,IF(Y392&lt;=Y$282,0,1))</f>
        <v>0</v>
      </c>
      <c r="BZ392" s="485" cm="1">
        <f t="array" ref="BZ392">IF(OR(Z392={"NS","NA"},Z$282={"NS","NA"}),0,IF(Z392&lt;=Z$282,0,1))</f>
        <v>0</v>
      </c>
      <c r="CA392" s="485" cm="1">
        <f t="array" ref="CA392">IF(OR(AA392={"NS","NA"},AA$282={"NS","NA"}),0,IF(AA392&lt;=AA$282,0,1))</f>
        <v>0</v>
      </c>
      <c r="CB392" s="485" cm="1">
        <f t="array" ref="CB392">IF(OR(AB392={"NS","NA"},AB$282={"NS","NA"}),0,IF(AB392&lt;=AB$282,0,1))</f>
        <v>0</v>
      </c>
      <c r="CC392" s="485" cm="1">
        <f t="array" ref="CC392">IF(OR(AC392={"NS","NA"},AC$282={"NS","NA"}),0,IF(AC392&lt;=AC$282,0,1))</f>
        <v>0</v>
      </c>
      <c r="CD392" s="485" cm="1">
        <f t="array" ref="CD392">IF(OR(AD392={"NS","NA"},AD$282={"NS","NA"}),0,IF(AD392&lt;=AD$282,0,1))</f>
        <v>0</v>
      </c>
      <c r="CE392" s="311">
        <f t="shared" si="28"/>
        <v>0</v>
      </c>
      <c r="CF392" s="312">
        <f t="shared" si="29"/>
        <v>0</v>
      </c>
      <c r="CG392" s="313">
        <f t="shared" si="30"/>
        <v>0</v>
      </c>
      <c r="CH392" s="314">
        <f t="shared" si="31"/>
        <v>0</v>
      </c>
      <c r="CI392" s="311">
        <f t="shared" si="32"/>
        <v>0</v>
      </c>
      <c r="CJ392" s="312">
        <f t="shared" si="33"/>
        <v>0</v>
      </c>
      <c r="CK392" s="313">
        <f t="shared" si="34"/>
        <v>0</v>
      </c>
      <c r="CL392" s="314">
        <f t="shared" si="35"/>
        <v>0</v>
      </c>
      <c r="CM392" s="311">
        <f t="shared" si="36"/>
        <v>0</v>
      </c>
      <c r="CN392" s="312">
        <f t="shared" si="37"/>
        <v>0</v>
      </c>
      <c r="CO392" s="313">
        <f t="shared" si="38"/>
        <v>0</v>
      </c>
      <c r="CP392" s="314">
        <f t="shared" si="39"/>
        <v>0</v>
      </c>
      <c r="CQ392" s="311">
        <f t="shared" si="40"/>
        <v>0</v>
      </c>
      <c r="CR392" s="312">
        <f t="shared" si="41"/>
        <v>0</v>
      </c>
      <c r="CS392" s="313">
        <f t="shared" si="42"/>
        <v>0</v>
      </c>
      <c r="CT392" s="314">
        <f t="shared" si="43"/>
        <v>0</v>
      </c>
      <c r="CU392" s="247">
        <f t="shared" si="44"/>
        <v>0</v>
      </c>
      <c r="CV392" s="310" t="str">
        <f>IF(CU392=0,"",
IF(SUM($CU$360:CU392)=1,CW392,
IF($CU$400&gt;SUM($CU$360:CU392),_xlfn.CONCAT(", ",CW392),
IF($CU$400=SUM($CU$360:CU392),_xlfn.CONCAT(" y ",CW392)))))</f>
        <v/>
      </c>
      <c r="CW392" s="971" t="s">
        <v>5530</v>
      </c>
      <c r="CX392" s="972"/>
      <c r="CY392" s="973"/>
      <c r="DA392" s="315">
        <f t="shared" si="45"/>
        <v>0</v>
      </c>
      <c r="DB392" s="315">
        <f t="shared" si="46"/>
        <v>0</v>
      </c>
      <c r="DC392" s="315">
        <f t="shared" si="47"/>
        <v>0</v>
      </c>
      <c r="DD392" s="315">
        <f t="shared" si="48"/>
        <v>0</v>
      </c>
      <c r="DE392" s="315">
        <f t="shared" si="49"/>
        <v>0</v>
      </c>
      <c r="DF392" s="315">
        <f t="shared" si="50"/>
        <v>0</v>
      </c>
      <c r="DG392" s="315">
        <f t="shared" si="51"/>
        <v>0</v>
      </c>
      <c r="DH392" s="315">
        <f t="shared" si="22"/>
        <v>0</v>
      </c>
      <c r="DI392" s="315">
        <f t="shared" si="52"/>
        <v>0</v>
      </c>
      <c r="DJ392" s="315">
        <f t="shared" si="53"/>
        <v>0</v>
      </c>
      <c r="DK392" s="315">
        <f t="shared" si="54"/>
        <v>0</v>
      </c>
      <c r="DL392" s="315">
        <f t="shared" si="23"/>
        <v>0</v>
      </c>
      <c r="DM392" s="315">
        <f t="shared" si="55"/>
        <v>0</v>
      </c>
      <c r="DN392" s="315">
        <f t="shared" si="56"/>
        <v>0</v>
      </c>
      <c r="DO392" s="315">
        <f t="shared" si="57"/>
        <v>0</v>
      </c>
      <c r="DP392" s="315">
        <f t="shared" si="24"/>
        <v>0</v>
      </c>
      <c r="DQ392" s="315">
        <f t="shared" si="58"/>
        <v>0</v>
      </c>
      <c r="DR392" s="315">
        <f t="shared" si="59"/>
        <v>0</v>
      </c>
      <c r="DS392" s="315">
        <f t="shared" si="60"/>
        <v>0</v>
      </c>
      <c r="DT392" s="315">
        <f t="shared" si="61"/>
        <v>0</v>
      </c>
      <c r="DU392" s="315">
        <f t="shared" si="62"/>
        <v>0</v>
      </c>
      <c r="DV392" s="315">
        <f t="shared" si="63"/>
        <v>0</v>
      </c>
      <c r="DW392" s="315">
        <f t="shared" si="64"/>
        <v>0</v>
      </c>
      <c r="DX392" s="315">
        <f t="shared" si="25"/>
        <v>0</v>
      </c>
    </row>
    <row r="393" spans="1:128" s="478" customFormat="1" ht="15" customHeight="1">
      <c r="A393" s="5"/>
      <c r="B393" s="8"/>
      <c r="C393" s="984"/>
      <c r="D393" s="983" t="s">
        <v>5532</v>
      </c>
      <c r="E393" s="669"/>
      <c r="F393" s="670"/>
      <c r="G393" s="112"/>
      <c r="H393" s="112"/>
      <c r="I393" s="112"/>
      <c r="J393" s="112"/>
      <c r="K393" s="112"/>
      <c r="L393" s="112"/>
      <c r="M393" s="112"/>
      <c r="N393" s="112"/>
      <c r="O393" s="112"/>
      <c r="P393" s="112"/>
      <c r="Q393" s="112"/>
      <c r="R393" s="112"/>
      <c r="S393" s="112"/>
      <c r="T393" s="112"/>
      <c r="U393" s="112"/>
      <c r="V393" s="112"/>
      <c r="W393" s="112"/>
      <c r="X393" s="112"/>
      <c r="Y393" s="112"/>
      <c r="Z393" s="112"/>
      <c r="AA393" s="112"/>
      <c r="AB393" s="112"/>
      <c r="AC393" s="112"/>
      <c r="AD393" s="112"/>
      <c r="AE393" s="4"/>
      <c r="AG393">
        <f t="shared" si="26"/>
        <v>0</v>
      </c>
      <c r="AH393">
        <f t="shared" si="27"/>
        <v>0</v>
      </c>
      <c r="BG393" s="485" cm="1">
        <f t="array" ref="BG393">IF(OR(G393={"NS","NA"},$C$282={"NS","NA"}),0,IF(G393&lt;=$C$282,0,1))</f>
        <v>0</v>
      </c>
      <c r="BH393" s="485" cm="1">
        <f t="array" ref="BH393">IF(OR(H393={"NS","NA"},$E$282={"NS","NA"}),0,IF(H393&lt;=$E$282,0,1))</f>
        <v>0</v>
      </c>
      <c r="BI393" s="485" cm="1">
        <f t="array" ref="BI393">IF(OR(I393={"NS","NA"},$G$282={"NS","NA"}),0,IF(I393&lt;=$G$282,0,1))</f>
        <v>0</v>
      </c>
      <c r="BJ393" s="485" cm="1">
        <f t="array" ref="BJ393">IF(OR(J393={"NS","NA"},$I$282={"NS","NA"}),0,IF(J393&lt;=$I$282,0,1))</f>
        <v>0</v>
      </c>
      <c r="BK393" s="485" cm="1">
        <f t="array" ref="BK393">IF(OR(K393={"NS","NA"},K$282={"NS","NA"}),0,IF(K393&lt;=K$282,0,1))</f>
        <v>0</v>
      </c>
      <c r="BL393" s="485" cm="1">
        <f t="array" ref="BL393">IF(OR(L393={"NS","NA"},L$282={"NS","NA"}),0,IF(L393&lt;=L$282,0,1))</f>
        <v>0</v>
      </c>
      <c r="BM393" s="485" cm="1">
        <f t="array" ref="BM393">IF(OR(M393={"NS","NA"},M$282={"NS","NA"}),0,IF(M393&lt;=M$282,0,1))</f>
        <v>0</v>
      </c>
      <c r="BN393" s="485" cm="1">
        <f t="array" ref="BN393">IF(OR(N393={"NS","NA"},N$282={"NS","NA"}),0,IF(N393&lt;=N$282,0,1))</f>
        <v>0</v>
      </c>
      <c r="BO393" s="485" cm="1">
        <f t="array" ref="BO393">IF(OR(O393={"NS","NA"},O$282={"NS","NA"}),0,IF(O393&lt;=O$282,0,1))</f>
        <v>0</v>
      </c>
      <c r="BP393" s="485" cm="1">
        <f t="array" ref="BP393">IF(OR(P393={"NS","NA"},P$282={"NS","NA"}),0,IF(P393&lt;=P$282,0,1))</f>
        <v>0</v>
      </c>
      <c r="BQ393" s="485" cm="1">
        <f t="array" ref="BQ393">IF(OR(Q393={"NS","NA"},Q$282={"NS","NA"}),0,IF(Q393&lt;=Q$282,0,1))</f>
        <v>0</v>
      </c>
      <c r="BR393" s="485" cm="1">
        <f t="array" ref="BR393">IF(OR(R393={"NS","NA"},R$282={"NS","NA"}),0,IF(R393&lt;=R$282,0,1))</f>
        <v>0</v>
      </c>
      <c r="BS393" s="485" cm="1">
        <f t="array" ref="BS393">IF(OR(S393={"NS","NA"},S$282={"NS","NA"}),0,IF(S393&lt;=S$282,0,1))</f>
        <v>0</v>
      </c>
      <c r="BT393" s="485" cm="1">
        <f t="array" ref="BT393">IF(OR(T393={"NS","NA"},T$282={"NS","NA"}),0,IF(T393&lt;=T$282,0,1))</f>
        <v>0</v>
      </c>
      <c r="BU393" s="485" cm="1">
        <f t="array" ref="BU393">IF(OR(U393={"NS","NA"},U$282={"NS","NA"}),0,IF(U393&lt;=U$282,0,1))</f>
        <v>0</v>
      </c>
      <c r="BV393" s="485" cm="1">
        <f t="array" ref="BV393">IF(OR(V393={"NS","NA"},V$282={"NS","NA"}),0,IF(V393&lt;=V$282,0,1))</f>
        <v>0</v>
      </c>
      <c r="BW393" s="485" cm="1">
        <f t="array" ref="BW393">IF(OR(W393={"NS","NA"},W$282={"NS","NA"}),0,IF(W393&lt;=W$282,0,1))</f>
        <v>0</v>
      </c>
      <c r="BX393" s="485" cm="1">
        <f t="array" ref="BX393">IF(OR(X393={"NS","NA"},X$282={"NS","NA"}),0,IF(X393&lt;=X$282,0,1))</f>
        <v>0</v>
      </c>
      <c r="BY393" s="485" cm="1">
        <f t="array" ref="BY393">IF(OR(Y393={"NS","NA"},Y$282={"NS","NA"}),0,IF(Y393&lt;=Y$282,0,1))</f>
        <v>0</v>
      </c>
      <c r="BZ393" s="485" cm="1">
        <f t="array" ref="BZ393">IF(OR(Z393={"NS","NA"},Z$282={"NS","NA"}),0,IF(Z393&lt;=Z$282,0,1))</f>
        <v>0</v>
      </c>
      <c r="CA393" s="485" cm="1">
        <f t="array" ref="CA393">IF(OR(AA393={"NS","NA"},AA$282={"NS","NA"}),0,IF(AA393&lt;=AA$282,0,1))</f>
        <v>0</v>
      </c>
      <c r="CB393" s="485" cm="1">
        <f t="array" ref="CB393">IF(OR(AB393={"NS","NA"},AB$282={"NS","NA"}),0,IF(AB393&lt;=AB$282,0,1))</f>
        <v>0</v>
      </c>
      <c r="CC393" s="485" cm="1">
        <f t="array" ref="CC393">IF(OR(AC393={"NS","NA"},AC$282={"NS","NA"}),0,IF(AC393&lt;=AC$282,0,1))</f>
        <v>0</v>
      </c>
      <c r="CD393" s="485" cm="1">
        <f t="array" ref="CD393">IF(OR(AD393={"NS","NA"},AD$282={"NS","NA"}),0,IF(AD393&lt;=AD$282,0,1))</f>
        <v>0</v>
      </c>
      <c r="CE393" s="311">
        <f t="shared" si="28"/>
        <v>0</v>
      </c>
      <c r="CF393" s="312">
        <f t="shared" si="29"/>
        <v>0</v>
      </c>
      <c r="CG393" s="313">
        <f t="shared" si="30"/>
        <v>0</v>
      </c>
      <c r="CH393" s="314">
        <f t="shared" si="31"/>
        <v>0</v>
      </c>
      <c r="CI393" s="311">
        <f t="shared" si="32"/>
        <v>0</v>
      </c>
      <c r="CJ393" s="312">
        <f t="shared" si="33"/>
        <v>0</v>
      </c>
      <c r="CK393" s="313">
        <f t="shared" si="34"/>
        <v>0</v>
      </c>
      <c r="CL393" s="314">
        <f t="shared" si="35"/>
        <v>0</v>
      </c>
      <c r="CM393" s="311">
        <f t="shared" si="36"/>
        <v>0</v>
      </c>
      <c r="CN393" s="312">
        <f t="shared" si="37"/>
        <v>0</v>
      </c>
      <c r="CO393" s="313">
        <f t="shared" si="38"/>
        <v>0</v>
      </c>
      <c r="CP393" s="314">
        <f t="shared" si="39"/>
        <v>0</v>
      </c>
      <c r="CQ393" s="311">
        <f t="shared" si="40"/>
        <v>0</v>
      </c>
      <c r="CR393" s="312">
        <f t="shared" si="41"/>
        <v>0</v>
      </c>
      <c r="CS393" s="313">
        <f t="shared" si="42"/>
        <v>0</v>
      </c>
      <c r="CT393" s="314">
        <f t="shared" si="43"/>
        <v>0</v>
      </c>
      <c r="CU393" s="247">
        <f t="shared" si="44"/>
        <v>0</v>
      </c>
      <c r="CV393" s="310" t="str">
        <f>IF(CU393=0,"",
IF(SUM($CU$360:CU393)=1,CW393,
IF($CU$400&gt;SUM($CU$360:CU393),_xlfn.CONCAT(", ",CW393),
IF($CU$400=SUM($CU$360:CU393),_xlfn.CONCAT(" y ",CW393)))))</f>
        <v/>
      </c>
      <c r="CW393" s="971" t="s">
        <v>5532</v>
      </c>
      <c r="CX393" s="972"/>
      <c r="CY393" s="973"/>
      <c r="DA393" s="315">
        <f t="shared" si="45"/>
        <v>0</v>
      </c>
      <c r="DB393" s="315">
        <f t="shared" si="46"/>
        <v>0</v>
      </c>
      <c r="DC393" s="315">
        <f t="shared" si="47"/>
        <v>0</v>
      </c>
      <c r="DD393" s="315">
        <f t="shared" si="48"/>
        <v>0</v>
      </c>
      <c r="DE393" s="315">
        <f t="shared" si="49"/>
        <v>0</v>
      </c>
      <c r="DF393" s="315">
        <f t="shared" si="50"/>
        <v>0</v>
      </c>
      <c r="DG393" s="315">
        <f t="shared" si="51"/>
        <v>0</v>
      </c>
      <c r="DH393" s="315">
        <f t="shared" si="22"/>
        <v>0</v>
      </c>
      <c r="DI393" s="315">
        <f t="shared" si="52"/>
        <v>0</v>
      </c>
      <c r="DJ393" s="315">
        <f t="shared" si="53"/>
        <v>0</v>
      </c>
      <c r="DK393" s="315">
        <f t="shared" si="54"/>
        <v>0</v>
      </c>
      <c r="DL393" s="315">
        <f t="shared" si="23"/>
        <v>0</v>
      </c>
      <c r="DM393" s="315">
        <f t="shared" si="55"/>
        <v>0</v>
      </c>
      <c r="DN393" s="315">
        <f t="shared" si="56"/>
        <v>0</v>
      </c>
      <c r="DO393" s="315">
        <f t="shared" si="57"/>
        <v>0</v>
      </c>
      <c r="DP393" s="315">
        <f t="shared" si="24"/>
        <v>0</v>
      </c>
      <c r="DQ393" s="315">
        <f t="shared" si="58"/>
        <v>0</v>
      </c>
      <c r="DR393" s="315">
        <f t="shared" si="59"/>
        <v>0</v>
      </c>
      <c r="DS393" s="315">
        <f t="shared" si="60"/>
        <v>0</v>
      </c>
      <c r="DT393" s="315">
        <f t="shared" si="61"/>
        <v>0</v>
      </c>
      <c r="DU393" s="315">
        <f t="shared" si="62"/>
        <v>0</v>
      </c>
      <c r="DV393" s="315">
        <f t="shared" si="63"/>
        <v>0</v>
      </c>
      <c r="DW393" s="315">
        <f t="shared" si="64"/>
        <v>0</v>
      </c>
      <c r="DX393" s="315">
        <f t="shared" si="25"/>
        <v>0</v>
      </c>
    </row>
    <row r="394" spans="1:128" s="478" customFormat="1" ht="15" customHeight="1">
      <c r="A394" s="5"/>
      <c r="B394" s="8"/>
      <c r="C394" s="984"/>
      <c r="D394" s="983" t="s">
        <v>5534</v>
      </c>
      <c r="E394" s="669"/>
      <c r="F394" s="670"/>
      <c r="G394" s="112"/>
      <c r="H394" s="112"/>
      <c r="I394" s="112"/>
      <c r="J394" s="112"/>
      <c r="K394" s="112"/>
      <c r="L394" s="112"/>
      <c r="M394" s="112"/>
      <c r="N394" s="112"/>
      <c r="O394" s="112"/>
      <c r="P394" s="112"/>
      <c r="Q394" s="112"/>
      <c r="R394" s="112"/>
      <c r="S394" s="112"/>
      <c r="T394" s="112"/>
      <c r="U394" s="112"/>
      <c r="V394" s="112"/>
      <c r="W394" s="112"/>
      <c r="X394" s="112"/>
      <c r="Y394" s="112"/>
      <c r="Z394" s="112"/>
      <c r="AA394" s="112"/>
      <c r="AB394" s="112"/>
      <c r="AC394" s="112"/>
      <c r="AD394" s="112"/>
      <c r="AE394" s="4"/>
      <c r="AG394">
        <f t="shared" si="26"/>
        <v>0</v>
      </c>
      <c r="AH394">
        <f t="shared" si="27"/>
        <v>0</v>
      </c>
      <c r="BG394" s="485" cm="1">
        <f t="array" ref="BG394">IF(OR(G394={"NS","NA"},$C$282={"NS","NA"}),0,IF(G394&lt;=$C$282,0,1))</f>
        <v>0</v>
      </c>
      <c r="BH394" s="485" cm="1">
        <f t="array" ref="BH394">IF(OR(H394={"NS","NA"},$E$282={"NS","NA"}),0,IF(H394&lt;=$E$282,0,1))</f>
        <v>0</v>
      </c>
      <c r="BI394" s="485" cm="1">
        <f t="array" ref="BI394">IF(OR(I394={"NS","NA"},$G$282={"NS","NA"}),0,IF(I394&lt;=$G$282,0,1))</f>
        <v>0</v>
      </c>
      <c r="BJ394" s="485" cm="1">
        <f t="array" ref="BJ394">IF(OR(J394={"NS","NA"},$I$282={"NS","NA"}),0,IF(J394&lt;=$I$282,0,1))</f>
        <v>0</v>
      </c>
      <c r="BK394" s="485" cm="1">
        <f t="array" ref="BK394">IF(OR(K394={"NS","NA"},K$282={"NS","NA"}),0,IF(K394&lt;=K$282,0,1))</f>
        <v>0</v>
      </c>
      <c r="BL394" s="485" cm="1">
        <f t="array" ref="BL394">IF(OR(L394={"NS","NA"},L$282={"NS","NA"}),0,IF(L394&lt;=L$282,0,1))</f>
        <v>0</v>
      </c>
      <c r="BM394" s="485" cm="1">
        <f t="array" ref="BM394">IF(OR(M394={"NS","NA"},M$282={"NS","NA"}),0,IF(M394&lt;=M$282,0,1))</f>
        <v>0</v>
      </c>
      <c r="BN394" s="485" cm="1">
        <f t="array" ref="BN394">IF(OR(N394={"NS","NA"},N$282={"NS","NA"}),0,IF(N394&lt;=N$282,0,1))</f>
        <v>0</v>
      </c>
      <c r="BO394" s="485" cm="1">
        <f t="array" ref="BO394">IF(OR(O394={"NS","NA"},O$282={"NS","NA"}),0,IF(O394&lt;=O$282,0,1))</f>
        <v>0</v>
      </c>
      <c r="BP394" s="485" cm="1">
        <f t="array" ref="BP394">IF(OR(P394={"NS","NA"},P$282={"NS","NA"}),0,IF(P394&lt;=P$282,0,1))</f>
        <v>0</v>
      </c>
      <c r="BQ394" s="485" cm="1">
        <f t="array" ref="BQ394">IF(OR(Q394={"NS","NA"},Q$282={"NS","NA"}),0,IF(Q394&lt;=Q$282,0,1))</f>
        <v>0</v>
      </c>
      <c r="BR394" s="485" cm="1">
        <f t="array" ref="BR394">IF(OR(R394={"NS","NA"},R$282={"NS","NA"}),0,IF(R394&lt;=R$282,0,1))</f>
        <v>0</v>
      </c>
      <c r="BS394" s="485" cm="1">
        <f t="array" ref="BS394">IF(OR(S394={"NS","NA"},S$282={"NS","NA"}),0,IF(S394&lt;=S$282,0,1))</f>
        <v>0</v>
      </c>
      <c r="BT394" s="485" cm="1">
        <f t="array" ref="BT394">IF(OR(T394={"NS","NA"},T$282={"NS","NA"}),0,IF(T394&lt;=T$282,0,1))</f>
        <v>0</v>
      </c>
      <c r="BU394" s="485" cm="1">
        <f t="array" ref="BU394">IF(OR(U394={"NS","NA"},U$282={"NS","NA"}),0,IF(U394&lt;=U$282,0,1))</f>
        <v>0</v>
      </c>
      <c r="BV394" s="485" cm="1">
        <f t="array" ref="BV394">IF(OR(V394={"NS","NA"},V$282={"NS","NA"}),0,IF(V394&lt;=V$282,0,1))</f>
        <v>0</v>
      </c>
      <c r="BW394" s="485" cm="1">
        <f t="array" ref="BW394">IF(OR(W394={"NS","NA"},W$282={"NS","NA"}),0,IF(W394&lt;=W$282,0,1))</f>
        <v>0</v>
      </c>
      <c r="BX394" s="485" cm="1">
        <f t="array" ref="BX394">IF(OR(X394={"NS","NA"},X$282={"NS","NA"}),0,IF(X394&lt;=X$282,0,1))</f>
        <v>0</v>
      </c>
      <c r="BY394" s="485" cm="1">
        <f t="array" ref="BY394">IF(OR(Y394={"NS","NA"},Y$282={"NS","NA"}),0,IF(Y394&lt;=Y$282,0,1))</f>
        <v>0</v>
      </c>
      <c r="BZ394" s="485" cm="1">
        <f t="array" ref="BZ394">IF(OR(Z394={"NS","NA"},Z$282={"NS","NA"}),0,IF(Z394&lt;=Z$282,0,1))</f>
        <v>0</v>
      </c>
      <c r="CA394" s="485" cm="1">
        <f t="array" ref="CA394">IF(OR(AA394={"NS","NA"},AA$282={"NS","NA"}),0,IF(AA394&lt;=AA$282,0,1))</f>
        <v>0</v>
      </c>
      <c r="CB394" s="485" cm="1">
        <f t="array" ref="CB394">IF(OR(AB394={"NS","NA"},AB$282={"NS","NA"}),0,IF(AB394&lt;=AB$282,0,1))</f>
        <v>0</v>
      </c>
      <c r="CC394" s="485" cm="1">
        <f t="array" ref="CC394">IF(OR(AC394={"NS","NA"},AC$282={"NS","NA"}),0,IF(AC394&lt;=AC$282,0,1))</f>
        <v>0</v>
      </c>
      <c r="CD394" s="485" cm="1">
        <f t="array" ref="CD394">IF(OR(AD394={"NS","NA"},AD$282={"NS","NA"}),0,IF(AD394&lt;=AD$282,0,1))</f>
        <v>0</v>
      </c>
      <c r="CE394" s="311">
        <f t="shared" si="28"/>
        <v>0</v>
      </c>
      <c r="CF394" s="312">
        <f t="shared" si="29"/>
        <v>0</v>
      </c>
      <c r="CG394" s="313">
        <f t="shared" si="30"/>
        <v>0</v>
      </c>
      <c r="CH394" s="314">
        <f t="shared" si="31"/>
        <v>0</v>
      </c>
      <c r="CI394" s="311">
        <f t="shared" si="32"/>
        <v>0</v>
      </c>
      <c r="CJ394" s="312">
        <f t="shared" si="33"/>
        <v>0</v>
      </c>
      <c r="CK394" s="313">
        <f t="shared" si="34"/>
        <v>0</v>
      </c>
      <c r="CL394" s="314">
        <f t="shared" si="35"/>
        <v>0</v>
      </c>
      <c r="CM394" s="311">
        <f t="shared" si="36"/>
        <v>0</v>
      </c>
      <c r="CN394" s="312">
        <f t="shared" si="37"/>
        <v>0</v>
      </c>
      <c r="CO394" s="313">
        <f t="shared" si="38"/>
        <v>0</v>
      </c>
      <c r="CP394" s="314">
        <f t="shared" si="39"/>
        <v>0</v>
      </c>
      <c r="CQ394" s="311">
        <f t="shared" si="40"/>
        <v>0</v>
      </c>
      <c r="CR394" s="312">
        <f t="shared" si="41"/>
        <v>0</v>
      </c>
      <c r="CS394" s="313">
        <f t="shared" si="42"/>
        <v>0</v>
      </c>
      <c r="CT394" s="314">
        <f t="shared" si="43"/>
        <v>0</v>
      </c>
      <c r="CU394" s="247">
        <f t="shared" si="44"/>
        <v>0</v>
      </c>
      <c r="CV394" s="310" t="str">
        <f>IF(CU394=0,"",
IF(SUM($CU$360:CU394)=1,CW394,
IF($CU$400&gt;SUM($CU$360:CU394),_xlfn.CONCAT(", ",CW394),
IF($CU$400=SUM($CU$360:CU394),_xlfn.CONCAT(" y ",CW394)))))</f>
        <v/>
      </c>
      <c r="CW394" s="971" t="s">
        <v>5534</v>
      </c>
      <c r="CX394" s="972"/>
      <c r="CY394" s="973"/>
      <c r="DA394" s="315">
        <f t="shared" si="45"/>
        <v>0</v>
      </c>
      <c r="DB394" s="315">
        <f t="shared" si="46"/>
        <v>0</v>
      </c>
      <c r="DC394" s="315">
        <f t="shared" si="47"/>
        <v>0</v>
      </c>
      <c r="DD394" s="315">
        <f t="shared" si="48"/>
        <v>0</v>
      </c>
      <c r="DE394" s="315">
        <f t="shared" si="49"/>
        <v>0</v>
      </c>
      <c r="DF394" s="315">
        <f t="shared" si="50"/>
        <v>0</v>
      </c>
      <c r="DG394" s="315">
        <f t="shared" si="51"/>
        <v>0</v>
      </c>
      <c r="DH394" s="315">
        <f t="shared" si="22"/>
        <v>0</v>
      </c>
      <c r="DI394" s="315">
        <f t="shared" si="52"/>
        <v>0</v>
      </c>
      <c r="DJ394" s="315">
        <f t="shared" si="53"/>
        <v>0</v>
      </c>
      <c r="DK394" s="315">
        <f t="shared" si="54"/>
        <v>0</v>
      </c>
      <c r="DL394" s="315">
        <f t="shared" si="23"/>
        <v>0</v>
      </c>
      <c r="DM394" s="315">
        <f t="shared" si="55"/>
        <v>0</v>
      </c>
      <c r="DN394" s="315">
        <f t="shared" si="56"/>
        <v>0</v>
      </c>
      <c r="DO394" s="315">
        <f t="shared" si="57"/>
        <v>0</v>
      </c>
      <c r="DP394" s="315">
        <f t="shared" si="24"/>
        <v>0</v>
      </c>
      <c r="DQ394" s="315">
        <f t="shared" si="58"/>
        <v>0</v>
      </c>
      <c r="DR394" s="315">
        <f t="shared" si="59"/>
        <v>0</v>
      </c>
      <c r="DS394" s="315">
        <f t="shared" si="60"/>
        <v>0</v>
      </c>
      <c r="DT394" s="315">
        <f t="shared" si="61"/>
        <v>0</v>
      </c>
      <c r="DU394" s="315">
        <f t="shared" si="62"/>
        <v>0</v>
      </c>
      <c r="DV394" s="315">
        <f t="shared" si="63"/>
        <v>0</v>
      </c>
      <c r="DW394" s="315">
        <f t="shared" si="64"/>
        <v>0</v>
      </c>
      <c r="DX394" s="315">
        <f t="shared" si="25"/>
        <v>0</v>
      </c>
    </row>
    <row r="395" spans="1:128" s="478" customFormat="1" ht="15" customHeight="1">
      <c r="A395" s="5"/>
      <c r="B395" s="8"/>
      <c r="C395" s="984"/>
      <c r="D395" s="983" t="s">
        <v>5536</v>
      </c>
      <c r="E395" s="669"/>
      <c r="F395" s="670"/>
      <c r="G395" s="112"/>
      <c r="H395" s="112"/>
      <c r="I395" s="112"/>
      <c r="J395" s="112"/>
      <c r="K395" s="112"/>
      <c r="L395" s="112"/>
      <c r="M395" s="112"/>
      <c r="N395" s="112"/>
      <c r="O395" s="112"/>
      <c r="P395" s="112"/>
      <c r="Q395" s="112"/>
      <c r="R395" s="112"/>
      <c r="S395" s="112"/>
      <c r="T395" s="112"/>
      <c r="U395" s="112"/>
      <c r="V395" s="112"/>
      <c r="W395" s="112"/>
      <c r="X395" s="112"/>
      <c r="Y395" s="112"/>
      <c r="Z395" s="112"/>
      <c r="AA395" s="112"/>
      <c r="AB395" s="112"/>
      <c r="AC395" s="112"/>
      <c r="AD395" s="112"/>
      <c r="AE395" s="4"/>
      <c r="AG395">
        <f t="shared" si="26"/>
        <v>0</v>
      </c>
      <c r="AH395">
        <f t="shared" si="27"/>
        <v>0</v>
      </c>
      <c r="BG395" s="485" cm="1">
        <f t="array" ref="BG395">IF(OR(G395={"NS","NA"},$C$282={"NS","NA"}),0,IF(G395&lt;=$C$282,0,1))</f>
        <v>0</v>
      </c>
      <c r="BH395" s="485" cm="1">
        <f t="array" ref="BH395">IF(OR(H395={"NS","NA"},$E$282={"NS","NA"}),0,IF(H395&lt;=$E$282,0,1))</f>
        <v>0</v>
      </c>
      <c r="BI395" s="485" cm="1">
        <f t="array" ref="BI395">IF(OR(I395={"NS","NA"},$G$282={"NS","NA"}),0,IF(I395&lt;=$G$282,0,1))</f>
        <v>0</v>
      </c>
      <c r="BJ395" s="485" cm="1">
        <f t="array" ref="BJ395">IF(OR(J395={"NS","NA"},$I$282={"NS","NA"}),0,IF(J395&lt;=$I$282,0,1))</f>
        <v>0</v>
      </c>
      <c r="BK395" s="485" cm="1">
        <f t="array" ref="BK395">IF(OR(K395={"NS","NA"},K$282={"NS","NA"}),0,IF(K395&lt;=K$282,0,1))</f>
        <v>0</v>
      </c>
      <c r="BL395" s="485" cm="1">
        <f t="array" ref="BL395">IF(OR(L395={"NS","NA"},L$282={"NS","NA"}),0,IF(L395&lt;=L$282,0,1))</f>
        <v>0</v>
      </c>
      <c r="BM395" s="485" cm="1">
        <f t="array" ref="BM395">IF(OR(M395={"NS","NA"},M$282={"NS","NA"}),0,IF(M395&lt;=M$282,0,1))</f>
        <v>0</v>
      </c>
      <c r="BN395" s="485" cm="1">
        <f t="array" ref="BN395">IF(OR(N395={"NS","NA"},N$282={"NS","NA"}),0,IF(N395&lt;=N$282,0,1))</f>
        <v>0</v>
      </c>
      <c r="BO395" s="485" cm="1">
        <f t="array" ref="BO395">IF(OR(O395={"NS","NA"},O$282={"NS","NA"}),0,IF(O395&lt;=O$282,0,1))</f>
        <v>0</v>
      </c>
      <c r="BP395" s="485" cm="1">
        <f t="array" ref="BP395">IF(OR(P395={"NS","NA"},P$282={"NS","NA"}),0,IF(P395&lt;=P$282,0,1))</f>
        <v>0</v>
      </c>
      <c r="BQ395" s="485" cm="1">
        <f t="array" ref="BQ395">IF(OR(Q395={"NS","NA"},Q$282={"NS","NA"}),0,IF(Q395&lt;=Q$282,0,1))</f>
        <v>0</v>
      </c>
      <c r="BR395" s="485" cm="1">
        <f t="array" ref="BR395">IF(OR(R395={"NS","NA"},R$282={"NS","NA"}),0,IF(R395&lt;=R$282,0,1))</f>
        <v>0</v>
      </c>
      <c r="BS395" s="485" cm="1">
        <f t="array" ref="BS395">IF(OR(S395={"NS","NA"},S$282={"NS","NA"}),0,IF(S395&lt;=S$282,0,1))</f>
        <v>0</v>
      </c>
      <c r="BT395" s="485" cm="1">
        <f t="array" ref="BT395">IF(OR(T395={"NS","NA"},T$282={"NS","NA"}),0,IF(T395&lt;=T$282,0,1))</f>
        <v>0</v>
      </c>
      <c r="BU395" s="485" cm="1">
        <f t="array" ref="BU395">IF(OR(U395={"NS","NA"},U$282={"NS","NA"}),0,IF(U395&lt;=U$282,0,1))</f>
        <v>0</v>
      </c>
      <c r="BV395" s="485" cm="1">
        <f t="array" ref="BV395">IF(OR(V395={"NS","NA"},V$282={"NS","NA"}),0,IF(V395&lt;=V$282,0,1))</f>
        <v>0</v>
      </c>
      <c r="BW395" s="485" cm="1">
        <f t="array" ref="BW395">IF(OR(W395={"NS","NA"},W$282={"NS","NA"}),0,IF(W395&lt;=W$282,0,1))</f>
        <v>0</v>
      </c>
      <c r="BX395" s="485" cm="1">
        <f t="array" ref="BX395">IF(OR(X395={"NS","NA"},X$282={"NS","NA"}),0,IF(X395&lt;=X$282,0,1))</f>
        <v>0</v>
      </c>
      <c r="BY395" s="485" cm="1">
        <f t="array" ref="BY395">IF(OR(Y395={"NS","NA"},Y$282={"NS","NA"}),0,IF(Y395&lt;=Y$282,0,1))</f>
        <v>0</v>
      </c>
      <c r="BZ395" s="485" cm="1">
        <f t="array" ref="BZ395">IF(OR(Z395={"NS","NA"},Z$282={"NS","NA"}),0,IF(Z395&lt;=Z$282,0,1))</f>
        <v>0</v>
      </c>
      <c r="CA395" s="485" cm="1">
        <f t="array" ref="CA395">IF(OR(AA395={"NS","NA"},AA$282={"NS","NA"}),0,IF(AA395&lt;=AA$282,0,1))</f>
        <v>0</v>
      </c>
      <c r="CB395" s="485" cm="1">
        <f t="array" ref="CB395">IF(OR(AB395={"NS","NA"},AB$282={"NS","NA"}),0,IF(AB395&lt;=AB$282,0,1))</f>
        <v>0</v>
      </c>
      <c r="CC395" s="485" cm="1">
        <f t="array" ref="CC395">IF(OR(AC395={"NS","NA"},AC$282={"NS","NA"}),0,IF(AC395&lt;=AC$282,0,1))</f>
        <v>0</v>
      </c>
      <c r="CD395" s="485" cm="1">
        <f t="array" ref="CD395">IF(OR(AD395={"NS","NA"},AD$282={"NS","NA"}),0,IF(AD395&lt;=AD$282,0,1))</f>
        <v>0</v>
      </c>
      <c r="CE395" s="311">
        <f t="shared" si="28"/>
        <v>0</v>
      </c>
      <c r="CF395" s="312">
        <f t="shared" si="29"/>
        <v>0</v>
      </c>
      <c r="CG395" s="313">
        <f t="shared" si="30"/>
        <v>0</v>
      </c>
      <c r="CH395" s="314">
        <f t="shared" si="31"/>
        <v>0</v>
      </c>
      <c r="CI395" s="311">
        <f t="shared" si="32"/>
        <v>0</v>
      </c>
      <c r="CJ395" s="312">
        <f t="shared" si="33"/>
        <v>0</v>
      </c>
      <c r="CK395" s="313">
        <f t="shared" si="34"/>
        <v>0</v>
      </c>
      <c r="CL395" s="314">
        <f t="shared" si="35"/>
        <v>0</v>
      </c>
      <c r="CM395" s="311">
        <f t="shared" si="36"/>
        <v>0</v>
      </c>
      <c r="CN395" s="312">
        <f t="shared" si="37"/>
        <v>0</v>
      </c>
      <c r="CO395" s="313">
        <f t="shared" si="38"/>
        <v>0</v>
      </c>
      <c r="CP395" s="314">
        <f t="shared" si="39"/>
        <v>0</v>
      </c>
      <c r="CQ395" s="311">
        <f t="shared" si="40"/>
        <v>0</v>
      </c>
      <c r="CR395" s="312">
        <f t="shared" si="41"/>
        <v>0</v>
      </c>
      <c r="CS395" s="313">
        <f t="shared" si="42"/>
        <v>0</v>
      </c>
      <c r="CT395" s="314">
        <f t="shared" si="43"/>
        <v>0</v>
      </c>
      <c r="CU395" s="247">
        <f t="shared" si="44"/>
        <v>0</v>
      </c>
      <c r="CV395" s="310" t="str">
        <f>IF(CU395=0,"",
IF(SUM($CU$360:CU395)=1,CW395,
IF($CU$400&gt;SUM($CU$360:CU395),_xlfn.CONCAT(", ",CW395),
IF($CU$400=SUM($CU$360:CU395),_xlfn.CONCAT(" y ",CW395)))))</f>
        <v/>
      </c>
      <c r="CW395" s="971" t="s">
        <v>5536</v>
      </c>
      <c r="CX395" s="972"/>
      <c r="CY395" s="973"/>
      <c r="DA395" s="315">
        <f t="shared" si="45"/>
        <v>0</v>
      </c>
      <c r="DB395" s="315">
        <f t="shared" si="46"/>
        <v>0</v>
      </c>
      <c r="DC395" s="315">
        <f t="shared" si="47"/>
        <v>0</v>
      </c>
      <c r="DD395" s="315">
        <f t="shared" si="48"/>
        <v>0</v>
      </c>
      <c r="DE395" s="315">
        <f t="shared" si="49"/>
        <v>0</v>
      </c>
      <c r="DF395" s="315">
        <f t="shared" si="50"/>
        <v>0</v>
      </c>
      <c r="DG395" s="315">
        <f t="shared" si="51"/>
        <v>0</v>
      </c>
      <c r="DH395" s="315">
        <f t="shared" si="22"/>
        <v>0</v>
      </c>
      <c r="DI395" s="315">
        <f t="shared" si="52"/>
        <v>0</v>
      </c>
      <c r="DJ395" s="315">
        <f t="shared" si="53"/>
        <v>0</v>
      </c>
      <c r="DK395" s="315">
        <f t="shared" si="54"/>
        <v>0</v>
      </c>
      <c r="DL395" s="315">
        <f t="shared" si="23"/>
        <v>0</v>
      </c>
      <c r="DM395" s="315">
        <f t="shared" si="55"/>
        <v>0</v>
      </c>
      <c r="DN395" s="315">
        <f t="shared" si="56"/>
        <v>0</v>
      </c>
      <c r="DO395" s="315">
        <f t="shared" si="57"/>
        <v>0</v>
      </c>
      <c r="DP395" s="315">
        <f t="shared" si="24"/>
        <v>0</v>
      </c>
      <c r="DQ395" s="315">
        <f t="shared" si="58"/>
        <v>0</v>
      </c>
      <c r="DR395" s="315">
        <f t="shared" si="59"/>
        <v>0</v>
      </c>
      <c r="DS395" s="315">
        <f t="shared" si="60"/>
        <v>0</v>
      </c>
      <c r="DT395" s="315">
        <f t="shared" si="61"/>
        <v>0</v>
      </c>
      <c r="DU395" s="315">
        <f t="shared" si="62"/>
        <v>0</v>
      </c>
      <c r="DV395" s="315">
        <f t="shared" si="63"/>
        <v>0</v>
      </c>
      <c r="DW395" s="315">
        <f t="shared" si="64"/>
        <v>0</v>
      </c>
      <c r="DX395" s="315">
        <f t="shared" si="25"/>
        <v>0</v>
      </c>
    </row>
    <row r="396" spans="1:128" s="478" customFormat="1" ht="15" customHeight="1">
      <c r="A396" s="5"/>
      <c r="B396" s="8"/>
      <c r="C396" s="984"/>
      <c r="D396" s="983" t="s">
        <v>7581</v>
      </c>
      <c r="E396" s="669"/>
      <c r="F396" s="670"/>
      <c r="G396" s="112"/>
      <c r="H396" s="112"/>
      <c r="I396" s="112"/>
      <c r="J396" s="112"/>
      <c r="K396" s="112"/>
      <c r="L396" s="112"/>
      <c r="M396" s="112"/>
      <c r="N396" s="112"/>
      <c r="O396" s="112"/>
      <c r="P396" s="112"/>
      <c r="Q396" s="112"/>
      <c r="R396" s="112"/>
      <c r="S396" s="112"/>
      <c r="T396" s="112"/>
      <c r="U396" s="112"/>
      <c r="V396" s="112"/>
      <c r="W396" s="112"/>
      <c r="X396" s="112"/>
      <c r="Y396" s="112"/>
      <c r="Z396" s="112"/>
      <c r="AA396" s="112"/>
      <c r="AB396" s="112"/>
      <c r="AC396" s="112"/>
      <c r="AD396" s="112"/>
      <c r="AE396" s="4"/>
      <c r="AG396">
        <f t="shared" si="26"/>
        <v>0</v>
      </c>
      <c r="AH396">
        <f t="shared" si="27"/>
        <v>0</v>
      </c>
      <c r="BG396" s="485" cm="1">
        <f t="array" ref="BG396">IF(OR(G396={"NS","NA"},$C$282={"NS","NA"}),0,IF(G396&lt;=$C$282,0,1))</f>
        <v>0</v>
      </c>
      <c r="BH396" s="485" cm="1">
        <f t="array" ref="BH396">IF(OR(H396={"NS","NA"},$E$282={"NS","NA"}),0,IF(H396&lt;=$E$282,0,1))</f>
        <v>0</v>
      </c>
      <c r="BI396" s="485" cm="1">
        <f t="array" ref="BI396">IF(OR(I396={"NS","NA"},$G$282={"NS","NA"}),0,IF(I396&lt;=$G$282,0,1))</f>
        <v>0</v>
      </c>
      <c r="BJ396" s="485" cm="1">
        <f t="array" ref="BJ396">IF(OR(J396={"NS","NA"},$I$282={"NS","NA"}),0,IF(J396&lt;=$I$282,0,1))</f>
        <v>0</v>
      </c>
      <c r="BK396" s="485" cm="1">
        <f t="array" ref="BK396">IF(OR(K396={"NS","NA"},K$282={"NS","NA"}),0,IF(K396&lt;=K$282,0,1))</f>
        <v>0</v>
      </c>
      <c r="BL396" s="485" cm="1">
        <f t="array" ref="BL396">IF(OR(L396={"NS","NA"},L$282={"NS","NA"}),0,IF(L396&lt;=L$282,0,1))</f>
        <v>0</v>
      </c>
      <c r="BM396" s="485" cm="1">
        <f t="array" ref="BM396">IF(OR(M396={"NS","NA"},M$282={"NS","NA"}),0,IF(M396&lt;=M$282,0,1))</f>
        <v>0</v>
      </c>
      <c r="BN396" s="485" cm="1">
        <f t="array" ref="BN396">IF(OR(N396={"NS","NA"},N$282={"NS","NA"}),0,IF(N396&lt;=N$282,0,1))</f>
        <v>0</v>
      </c>
      <c r="BO396" s="485" cm="1">
        <f t="array" ref="BO396">IF(OR(O396={"NS","NA"},O$282={"NS","NA"}),0,IF(O396&lt;=O$282,0,1))</f>
        <v>0</v>
      </c>
      <c r="BP396" s="485" cm="1">
        <f t="array" ref="BP396">IF(OR(P396={"NS","NA"},P$282={"NS","NA"}),0,IF(P396&lt;=P$282,0,1))</f>
        <v>0</v>
      </c>
      <c r="BQ396" s="485" cm="1">
        <f t="array" ref="BQ396">IF(OR(Q396={"NS","NA"},Q$282={"NS","NA"}),0,IF(Q396&lt;=Q$282,0,1))</f>
        <v>0</v>
      </c>
      <c r="BR396" s="485" cm="1">
        <f t="array" ref="BR396">IF(OR(R396={"NS","NA"},R$282={"NS","NA"}),0,IF(R396&lt;=R$282,0,1))</f>
        <v>0</v>
      </c>
      <c r="BS396" s="485" cm="1">
        <f t="array" ref="BS396">IF(OR(S396={"NS","NA"},S$282={"NS","NA"}),0,IF(S396&lt;=S$282,0,1))</f>
        <v>0</v>
      </c>
      <c r="BT396" s="485" cm="1">
        <f t="array" ref="BT396">IF(OR(T396={"NS","NA"},T$282={"NS","NA"}),0,IF(T396&lt;=T$282,0,1))</f>
        <v>0</v>
      </c>
      <c r="BU396" s="485" cm="1">
        <f t="array" ref="BU396">IF(OR(U396={"NS","NA"},U$282={"NS","NA"}),0,IF(U396&lt;=U$282,0,1))</f>
        <v>0</v>
      </c>
      <c r="BV396" s="485" cm="1">
        <f t="array" ref="BV396">IF(OR(V396={"NS","NA"},V$282={"NS","NA"}),0,IF(V396&lt;=V$282,0,1))</f>
        <v>0</v>
      </c>
      <c r="BW396" s="485" cm="1">
        <f t="array" ref="BW396">IF(OR(W396={"NS","NA"},W$282={"NS","NA"}),0,IF(W396&lt;=W$282,0,1))</f>
        <v>0</v>
      </c>
      <c r="BX396" s="485" cm="1">
        <f t="array" ref="BX396">IF(OR(X396={"NS","NA"},X$282={"NS","NA"}),0,IF(X396&lt;=X$282,0,1))</f>
        <v>0</v>
      </c>
      <c r="BY396" s="485" cm="1">
        <f t="array" ref="BY396">IF(OR(Y396={"NS","NA"},Y$282={"NS","NA"}),0,IF(Y396&lt;=Y$282,0,1))</f>
        <v>0</v>
      </c>
      <c r="BZ396" s="485" cm="1">
        <f t="array" ref="BZ396">IF(OR(Z396={"NS","NA"},Z$282={"NS","NA"}),0,IF(Z396&lt;=Z$282,0,1))</f>
        <v>0</v>
      </c>
      <c r="CA396" s="485" cm="1">
        <f t="array" ref="CA396">IF(OR(AA396={"NS","NA"},AA$282={"NS","NA"}),0,IF(AA396&lt;=AA$282,0,1))</f>
        <v>0</v>
      </c>
      <c r="CB396" s="485" cm="1">
        <f t="array" ref="CB396">IF(OR(AB396={"NS","NA"},AB$282={"NS","NA"}),0,IF(AB396&lt;=AB$282,0,1))</f>
        <v>0</v>
      </c>
      <c r="CC396" s="485" cm="1">
        <f t="array" ref="CC396">IF(OR(AC396={"NS","NA"},AC$282={"NS","NA"}),0,IF(AC396&lt;=AC$282,0,1))</f>
        <v>0</v>
      </c>
      <c r="CD396" s="485" cm="1">
        <f t="array" ref="CD396">IF(OR(AD396={"NS","NA"},AD$282={"NS","NA"}),0,IF(AD396&lt;=AD$282,0,1))</f>
        <v>0</v>
      </c>
      <c r="CE396" s="311">
        <f t="shared" si="28"/>
        <v>0</v>
      </c>
      <c r="CF396" s="312">
        <f t="shared" si="29"/>
        <v>0</v>
      </c>
      <c r="CG396" s="313">
        <f t="shared" si="30"/>
        <v>0</v>
      </c>
      <c r="CH396" s="314">
        <f t="shared" si="31"/>
        <v>0</v>
      </c>
      <c r="CI396" s="311">
        <f t="shared" si="32"/>
        <v>0</v>
      </c>
      <c r="CJ396" s="312">
        <f t="shared" si="33"/>
        <v>0</v>
      </c>
      <c r="CK396" s="313">
        <f t="shared" si="34"/>
        <v>0</v>
      </c>
      <c r="CL396" s="314">
        <f t="shared" si="35"/>
        <v>0</v>
      </c>
      <c r="CM396" s="311">
        <f t="shared" si="36"/>
        <v>0</v>
      </c>
      <c r="CN396" s="312">
        <f t="shared" si="37"/>
        <v>0</v>
      </c>
      <c r="CO396" s="313">
        <f t="shared" si="38"/>
        <v>0</v>
      </c>
      <c r="CP396" s="314">
        <f t="shared" si="39"/>
        <v>0</v>
      </c>
      <c r="CQ396" s="311">
        <f t="shared" si="40"/>
        <v>0</v>
      </c>
      <c r="CR396" s="312">
        <f t="shared" si="41"/>
        <v>0</v>
      </c>
      <c r="CS396" s="313">
        <f t="shared" si="42"/>
        <v>0</v>
      </c>
      <c r="CT396" s="314">
        <f t="shared" si="43"/>
        <v>0</v>
      </c>
      <c r="CU396" s="247">
        <f t="shared" si="44"/>
        <v>0</v>
      </c>
      <c r="CV396" s="310" t="str">
        <f>IF(CU396=0,"",
IF(SUM($CU$360:CU396)=1,CW396,
IF($CU$400&gt;SUM($CU$360:CU396),_xlfn.CONCAT(", ",CW396),
IF($CU$400=SUM($CU$360:CU396),_xlfn.CONCAT(" y ",CW396)))))</f>
        <v/>
      </c>
      <c r="CW396" s="971" t="s">
        <v>7581</v>
      </c>
      <c r="CX396" s="972"/>
      <c r="CY396" s="973"/>
      <c r="DA396" s="315">
        <f t="shared" si="45"/>
        <v>0</v>
      </c>
      <c r="DB396" s="315">
        <f t="shared" si="46"/>
        <v>0</v>
      </c>
      <c r="DC396" s="315">
        <f t="shared" si="47"/>
        <v>0</v>
      </c>
      <c r="DD396" s="315">
        <f t="shared" si="48"/>
        <v>0</v>
      </c>
      <c r="DE396" s="315">
        <f t="shared" si="49"/>
        <v>0</v>
      </c>
      <c r="DF396" s="315">
        <f t="shared" si="50"/>
        <v>0</v>
      </c>
      <c r="DG396" s="315">
        <f t="shared" si="51"/>
        <v>0</v>
      </c>
      <c r="DH396" s="315">
        <f t="shared" si="22"/>
        <v>0</v>
      </c>
      <c r="DI396" s="315">
        <f t="shared" si="52"/>
        <v>0</v>
      </c>
      <c r="DJ396" s="315">
        <f t="shared" si="53"/>
        <v>0</v>
      </c>
      <c r="DK396" s="315">
        <f t="shared" si="54"/>
        <v>0</v>
      </c>
      <c r="DL396" s="315">
        <f t="shared" si="23"/>
        <v>0</v>
      </c>
      <c r="DM396" s="315">
        <f t="shared" si="55"/>
        <v>0</v>
      </c>
      <c r="DN396" s="315">
        <f t="shared" si="56"/>
        <v>0</v>
      </c>
      <c r="DO396" s="315">
        <f t="shared" si="57"/>
        <v>0</v>
      </c>
      <c r="DP396" s="315">
        <f t="shared" si="24"/>
        <v>0</v>
      </c>
      <c r="DQ396" s="315">
        <f t="shared" si="58"/>
        <v>0</v>
      </c>
      <c r="DR396" s="315">
        <f t="shared" si="59"/>
        <v>0</v>
      </c>
      <c r="DS396" s="315">
        <f t="shared" si="60"/>
        <v>0</v>
      </c>
      <c r="DT396" s="315">
        <f t="shared" si="61"/>
        <v>0</v>
      </c>
      <c r="DU396" s="315">
        <f t="shared" si="62"/>
        <v>0</v>
      </c>
      <c r="DV396" s="315">
        <f t="shared" si="63"/>
        <v>0</v>
      </c>
      <c r="DW396" s="315">
        <f t="shared" si="64"/>
        <v>0</v>
      </c>
      <c r="DX396" s="315">
        <f t="shared" si="25"/>
        <v>0</v>
      </c>
    </row>
    <row r="397" spans="1:128" s="478" customFormat="1" ht="15" customHeight="1">
      <c r="A397" s="5"/>
      <c r="B397" s="8"/>
      <c r="C397" s="984"/>
      <c r="D397" s="983" t="s">
        <v>7585</v>
      </c>
      <c r="E397" s="669"/>
      <c r="F397" s="670"/>
      <c r="G397" s="112"/>
      <c r="H397" s="112"/>
      <c r="I397" s="112"/>
      <c r="J397" s="112"/>
      <c r="K397" s="112"/>
      <c r="L397" s="112"/>
      <c r="M397" s="112"/>
      <c r="N397" s="112"/>
      <c r="O397" s="112"/>
      <c r="P397" s="112"/>
      <c r="Q397" s="112"/>
      <c r="R397" s="112"/>
      <c r="S397" s="112"/>
      <c r="T397" s="112"/>
      <c r="U397" s="112"/>
      <c r="V397" s="112"/>
      <c r="W397" s="112"/>
      <c r="X397" s="112"/>
      <c r="Y397" s="112"/>
      <c r="Z397" s="112"/>
      <c r="AA397" s="112"/>
      <c r="AB397" s="112"/>
      <c r="AC397" s="112"/>
      <c r="AD397" s="112"/>
      <c r="AE397" s="4"/>
      <c r="AG397">
        <f t="shared" si="26"/>
        <v>0</v>
      </c>
      <c r="AH397">
        <f t="shared" si="27"/>
        <v>0</v>
      </c>
      <c r="BG397" s="485" cm="1">
        <f t="array" ref="BG397">IF(OR(G397={"NS","NA"},$C$282={"NS","NA"}),0,IF(G397&lt;=$C$282,0,1))</f>
        <v>0</v>
      </c>
      <c r="BH397" s="485" cm="1">
        <f t="array" ref="BH397">IF(OR(H397={"NS","NA"},$E$282={"NS","NA"}),0,IF(H397&lt;=$E$282,0,1))</f>
        <v>0</v>
      </c>
      <c r="BI397" s="485" cm="1">
        <f t="array" ref="BI397">IF(OR(I397={"NS","NA"},$G$282={"NS","NA"}),0,IF(I397&lt;=$G$282,0,1))</f>
        <v>0</v>
      </c>
      <c r="BJ397" s="485" cm="1">
        <f t="array" ref="BJ397">IF(OR(J397={"NS","NA"},$I$282={"NS","NA"}),0,IF(J397&lt;=$I$282,0,1))</f>
        <v>0</v>
      </c>
      <c r="BK397" s="485" cm="1">
        <f t="array" ref="BK397">IF(OR(K397={"NS","NA"},K$282={"NS","NA"}),0,IF(K397&lt;=K$282,0,1))</f>
        <v>0</v>
      </c>
      <c r="BL397" s="485" cm="1">
        <f t="array" ref="BL397">IF(OR(L397={"NS","NA"},L$282={"NS","NA"}),0,IF(L397&lt;=L$282,0,1))</f>
        <v>0</v>
      </c>
      <c r="BM397" s="485" cm="1">
        <f t="array" ref="BM397">IF(OR(M397={"NS","NA"},M$282={"NS","NA"}),0,IF(M397&lt;=M$282,0,1))</f>
        <v>0</v>
      </c>
      <c r="BN397" s="485" cm="1">
        <f t="array" ref="BN397">IF(OR(N397={"NS","NA"},N$282={"NS","NA"}),0,IF(N397&lt;=N$282,0,1))</f>
        <v>0</v>
      </c>
      <c r="BO397" s="485" cm="1">
        <f t="array" ref="BO397">IF(OR(O397={"NS","NA"},O$282={"NS","NA"}),0,IF(O397&lt;=O$282,0,1))</f>
        <v>0</v>
      </c>
      <c r="BP397" s="485" cm="1">
        <f t="array" ref="BP397">IF(OR(P397={"NS","NA"},P$282={"NS","NA"}),0,IF(P397&lt;=P$282,0,1))</f>
        <v>0</v>
      </c>
      <c r="BQ397" s="485" cm="1">
        <f t="array" ref="BQ397">IF(OR(Q397={"NS","NA"},Q$282={"NS","NA"}),0,IF(Q397&lt;=Q$282,0,1))</f>
        <v>0</v>
      </c>
      <c r="BR397" s="485" cm="1">
        <f t="array" ref="BR397">IF(OR(R397={"NS","NA"},R$282={"NS","NA"}),0,IF(R397&lt;=R$282,0,1))</f>
        <v>0</v>
      </c>
      <c r="BS397" s="485" cm="1">
        <f t="array" ref="BS397">IF(OR(S397={"NS","NA"},S$282={"NS","NA"}),0,IF(S397&lt;=S$282,0,1))</f>
        <v>0</v>
      </c>
      <c r="BT397" s="485" cm="1">
        <f t="array" ref="BT397">IF(OR(T397={"NS","NA"},T$282={"NS","NA"}),0,IF(T397&lt;=T$282,0,1))</f>
        <v>0</v>
      </c>
      <c r="BU397" s="485" cm="1">
        <f t="array" ref="BU397">IF(OR(U397={"NS","NA"},U$282={"NS","NA"}),0,IF(U397&lt;=U$282,0,1))</f>
        <v>0</v>
      </c>
      <c r="BV397" s="485" cm="1">
        <f t="array" ref="BV397">IF(OR(V397={"NS","NA"},V$282={"NS","NA"}),0,IF(V397&lt;=V$282,0,1))</f>
        <v>0</v>
      </c>
      <c r="BW397" s="485" cm="1">
        <f t="array" ref="BW397">IF(OR(W397={"NS","NA"},W$282={"NS","NA"}),0,IF(W397&lt;=W$282,0,1))</f>
        <v>0</v>
      </c>
      <c r="BX397" s="485" cm="1">
        <f t="array" ref="BX397">IF(OR(X397={"NS","NA"},X$282={"NS","NA"}),0,IF(X397&lt;=X$282,0,1))</f>
        <v>0</v>
      </c>
      <c r="BY397" s="485" cm="1">
        <f t="array" ref="BY397">IF(OR(Y397={"NS","NA"},Y$282={"NS","NA"}),0,IF(Y397&lt;=Y$282,0,1))</f>
        <v>0</v>
      </c>
      <c r="BZ397" s="485" cm="1">
        <f t="array" ref="BZ397">IF(OR(Z397={"NS","NA"},Z$282={"NS","NA"}),0,IF(Z397&lt;=Z$282,0,1))</f>
        <v>0</v>
      </c>
      <c r="CA397" s="485" cm="1">
        <f t="array" ref="CA397">IF(OR(AA397={"NS","NA"},AA$282={"NS","NA"}),0,IF(AA397&lt;=AA$282,0,1))</f>
        <v>0</v>
      </c>
      <c r="CB397" s="485" cm="1">
        <f t="array" ref="CB397">IF(OR(AB397={"NS","NA"},AB$282={"NS","NA"}),0,IF(AB397&lt;=AB$282,0,1))</f>
        <v>0</v>
      </c>
      <c r="CC397" s="485" cm="1">
        <f t="array" ref="CC397">IF(OR(AC397={"NS","NA"},AC$282={"NS","NA"}),0,IF(AC397&lt;=AC$282,0,1))</f>
        <v>0</v>
      </c>
      <c r="CD397" s="485" cm="1">
        <f t="array" ref="CD397">IF(OR(AD397={"NS","NA"},AD$282={"NS","NA"}),0,IF(AD397&lt;=AD$282,0,1))</f>
        <v>0</v>
      </c>
      <c r="CE397" s="311">
        <f t="shared" si="28"/>
        <v>0</v>
      </c>
      <c r="CF397" s="312">
        <f t="shared" si="29"/>
        <v>0</v>
      </c>
      <c r="CG397" s="313">
        <f t="shared" si="30"/>
        <v>0</v>
      </c>
      <c r="CH397" s="314">
        <f t="shared" si="31"/>
        <v>0</v>
      </c>
      <c r="CI397" s="311">
        <f t="shared" si="32"/>
        <v>0</v>
      </c>
      <c r="CJ397" s="312">
        <f t="shared" si="33"/>
        <v>0</v>
      </c>
      <c r="CK397" s="313">
        <f t="shared" si="34"/>
        <v>0</v>
      </c>
      <c r="CL397" s="314">
        <f t="shared" si="35"/>
        <v>0</v>
      </c>
      <c r="CM397" s="311">
        <f t="shared" si="36"/>
        <v>0</v>
      </c>
      <c r="CN397" s="312">
        <f t="shared" si="37"/>
        <v>0</v>
      </c>
      <c r="CO397" s="313">
        <f t="shared" si="38"/>
        <v>0</v>
      </c>
      <c r="CP397" s="314">
        <f t="shared" si="39"/>
        <v>0</v>
      </c>
      <c r="CQ397" s="311">
        <f t="shared" si="40"/>
        <v>0</v>
      </c>
      <c r="CR397" s="312">
        <f t="shared" si="41"/>
        <v>0</v>
      </c>
      <c r="CS397" s="313">
        <f t="shared" si="42"/>
        <v>0</v>
      </c>
      <c r="CT397" s="314">
        <f t="shared" si="43"/>
        <v>0</v>
      </c>
      <c r="CU397" s="247">
        <f t="shared" si="44"/>
        <v>0</v>
      </c>
      <c r="CV397" s="310" t="str">
        <f>IF(CU397=0,"",
IF(SUM($CU$360:CU397)=1,CW397,
IF($CU$400&gt;SUM($CU$360:CU397),_xlfn.CONCAT(", ",CW397),
IF($CU$400=SUM($CU$360:CU397),_xlfn.CONCAT(" y ",CW397)))))</f>
        <v/>
      </c>
      <c r="CW397" s="971" t="s">
        <v>7585</v>
      </c>
      <c r="CX397" s="972"/>
      <c r="CY397" s="973"/>
      <c r="DA397" s="315">
        <f t="shared" si="45"/>
        <v>0</v>
      </c>
      <c r="DB397" s="315">
        <f t="shared" si="46"/>
        <v>0</v>
      </c>
      <c r="DC397" s="315">
        <f t="shared" si="47"/>
        <v>0</v>
      </c>
      <c r="DD397" s="315">
        <f t="shared" si="48"/>
        <v>0</v>
      </c>
      <c r="DE397" s="315">
        <f t="shared" si="49"/>
        <v>0</v>
      </c>
      <c r="DF397" s="315">
        <f t="shared" si="50"/>
        <v>0</v>
      </c>
      <c r="DG397" s="315">
        <f t="shared" si="51"/>
        <v>0</v>
      </c>
      <c r="DH397" s="315">
        <f t="shared" si="22"/>
        <v>0</v>
      </c>
      <c r="DI397" s="315">
        <f t="shared" si="52"/>
        <v>0</v>
      </c>
      <c r="DJ397" s="315">
        <f t="shared" si="53"/>
        <v>0</v>
      </c>
      <c r="DK397" s="315">
        <f t="shared" si="54"/>
        <v>0</v>
      </c>
      <c r="DL397" s="315">
        <f t="shared" si="23"/>
        <v>0</v>
      </c>
      <c r="DM397" s="315">
        <f t="shared" si="55"/>
        <v>0</v>
      </c>
      <c r="DN397" s="315">
        <f t="shared" si="56"/>
        <v>0</v>
      </c>
      <c r="DO397" s="315">
        <f t="shared" si="57"/>
        <v>0</v>
      </c>
      <c r="DP397" s="315">
        <f t="shared" si="24"/>
        <v>0</v>
      </c>
      <c r="DQ397" s="315">
        <f t="shared" si="58"/>
        <v>0</v>
      </c>
      <c r="DR397" s="315">
        <f t="shared" si="59"/>
        <v>0</v>
      </c>
      <c r="DS397" s="315">
        <f t="shared" si="60"/>
        <v>0</v>
      </c>
      <c r="DT397" s="315">
        <f t="shared" si="61"/>
        <v>0</v>
      </c>
      <c r="DU397" s="315">
        <f t="shared" si="62"/>
        <v>0</v>
      </c>
      <c r="DV397" s="315">
        <f t="shared" si="63"/>
        <v>0</v>
      </c>
      <c r="DW397" s="315">
        <f t="shared" si="64"/>
        <v>0</v>
      </c>
      <c r="DX397" s="315">
        <f t="shared" si="25"/>
        <v>0</v>
      </c>
    </row>
    <row r="398" spans="1:128" s="478" customFormat="1" ht="15" customHeight="1">
      <c r="A398" s="5"/>
      <c r="B398" s="8"/>
      <c r="C398" s="876"/>
      <c r="D398" s="983" t="s">
        <v>7588</v>
      </c>
      <c r="E398" s="669"/>
      <c r="F398" s="670"/>
      <c r="G398" s="112"/>
      <c r="H398" s="112"/>
      <c r="I398" s="112"/>
      <c r="J398" s="112"/>
      <c r="K398" s="112"/>
      <c r="L398" s="112"/>
      <c r="M398" s="112"/>
      <c r="N398" s="112"/>
      <c r="O398" s="112"/>
      <c r="P398" s="112"/>
      <c r="Q398" s="112"/>
      <c r="R398" s="112"/>
      <c r="S398" s="112"/>
      <c r="T398" s="112"/>
      <c r="U398" s="112"/>
      <c r="V398" s="112"/>
      <c r="W398" s="112"/>
      <c r="X398" s="112"/>
      <c r="Y398" s="112"/>
      <c r="Z398" s="112"/>
      <c r="AA398" s="112"/>
      <c r="AB398" s="112"/>
      <c r="AC398" s="112"/>
      <c r="AD398" s="112"/>
      <c r="AE398" s="4"/>
      <c r="AG398">
        <f t="shared" si="26"/>
        <v>0</v>
      </c>
      <c r="AH398">
        <f t="shared" si="27"/>
        <v>0</v>
      </c>
      <c r="BG398" s="485" cm="1">
        <f t="array" ref="BG398">IF(OR(G398={"NS","NA"},$C$282={"NS","NA"}),0,IF(G398&lt;=$C$282,0,1))</f>
        <v>0</v>
      </c>
      <c r="BH398" s="485" cm="1">
        <f t="array" ref="BH398">IF(OR(H398={"NS","NA"},$E$282={"NS","NA"}),0,IF(H398&lt;=$E$282,0,1))</f>
        <v>0</v>
      </c>
      <c r="BI398" s="485" cm="1">
        <f t="array" ref="BI398">IF(OR(I398={"NS","NA"},$G$282={"NS","NA"}),0,IF(I398&lt;=$G$282,0,1))</f>
        <v>0</v>
      </c>
      <c r="BJ398" s="485" cm="1">
        <f t="array" ref="BJ398">IF(OR(J398={"NS","NA"},$I$282={"NS","NA"}),0,IF(J398&lt;=$I$282,0,1))</f>
        <v>0</v>
      </c>
      <c r="BK398" s="485" cm="1">
        <f t="array" ref="BK398">IF(OR(K398={"NS","NA"},K$282={"NS","NA"}),0,IF(K398&lt;=K$282,0,1))</f>
        <v>0</v>
      </c>
      <c r="BL398" s="485" cm="1">
        <f t="array" ref="BL398">IF(OR(L398={"NS","NA"},L$282={"NS","NA"}),0,IF(L398&lt;=L$282,0,1))</f>
        <v>0</v>
      </c>
      <c r="BM398" s="485" cm="1">
        <f t="array" ref="BM398">IF(OR(M398={"NS","NA"},M$282={"NS","NA"}),0,IF(M398&lt;=M$282,0,1))</f>
        <v>0</v>
      </c>
      <c r="BN398" s="485" cm="1">
        <f t="array" ref="BN398">IF(OR(N398={"NS","NA"},N$282={"NS","NA"}),0,IF(N398&lt;=N$282,0,1))</f>
        <v>0</v>
      </c>
      <c r="BO398" s="485" cm="1">
        <f t="array" ref="BO398">IF(OR(O398={"NS","NA"},O$282={"NS","NA"}),0,IF(O398&lt;=O$282,0,1))</f>
        <v>0</v>
      </c>
      <c r="BP398" s="485" cm="1">
        <f t="array" ref="BP398">IF(OR(P398={"NS","NA"},P$282={"NS","NA"}),0,IF(P398&lt;=P$282,0,1))</f>
        <v>0</v>
      </c>
      <c r="BQ398" s="485" cm="1">
        <f t="array" ref="BQ398">IF(OR(Q398={"NS","NA"},Q$282={"NS","NA"}),0,IF(Q398&lt;=Q$282,0,1))</f>
        <v>0</v>
      </c>
      <c r="BR398" s="485" cm="1">
        <f t="array" ref="BR398">IF(OR(R398={"NS","NA"},R$282={"NS","NA"}),0,IF(R398&lt;=R$282,0,1))</f>
        <v>0</v>
      </c>
      <c r="BS398" s="485" cm="1">
        <f t="array" ref="BS398">IF(OR(S398={"NS","NA"},S$282={"NS","NA"}),0,IF(S398&lt;=S$282,0,1))</f>
        <v>0</v>
      </c>
      <c r="BT398" s="485" cm="1">
        <f t="array" ref="BT398">IF(OR(T398={"NS","NA"},T$282={"NS","NA"}),0,IF(T398&lt;=T$282,0,1))</f>
        <v>0</v>
      </c>
      <c r="BU398" s="485" cm="1">
        <f t="array" ref="BU398">IF(OR(U398={"NS","NA"},U$282={"NS","NA"}),0,IF(U398&lt;=U$282,0,1))</f>
        <v>0</v>
      </c>
      <c r="BV398" s="485" cm="1">
        <f t="array" ref="BV398">IF(OR(V398={"NS","NA"},V$282={"NS","NA"}),0,IF(V398&lt;=V$282,0,1))</f>
        <v>0</v>
      </c>
      <c r="BW398" s="485" cm="1">
        <f t="array" ref="BW398">IF(OR(W398={"NS","NA"},W$282={"NS","NA"}),0,IF(W398&lt;=W$282,0,1))</f>
        <v>0</v>
      </c>
      <c r="BX398" s="485" cm="1">
        <f t="array" ref="BX398">IF(OR(X398={"NS","NA"},X$282={"NS","NA"}),0,IF(X398&lt;=X$282,0,1))</f>
        <v>0</v>
      </c>
      <c r="BY398" s="485" cm="1">
        <f t="array" ref="BY398">IF(OR(Y398={"NS","NA"},Y$282={"NS","NA"}),0,IF(Y398&lt;=Y$282,0,1))</f>
        <v>0</v>
      </c>
      <c r="BZ398" s="485" cm="1">
        <f t="array" ref="BZ398">IF(OR(Z398={"NS","NA"},Z$282={"NS","NA"}),0,IF(Z398&lt;=Z$282,0,1))</f>
        <v>0</v>
      </c>
      <c r="CA398" s="485" cm="1">
        <f t="array" ref="CA398">IF(OR(AA398={"NS","NA"},AA$282={"NS","NA"}),0,IF(AA398&lt;=AA$282,0,1))</f>
        <v>0</v>
      </c>
      <c r="CB398" s="485" cm="1">
        <f t="array" ref="CB398">IF(OR(AB398={"NS","NA"},AB$282={"NS","NA"}),0,IF(AB398&lt;=AB$282,0,1))</f>
        <v>0</v>
      </c>
      <c r="CC398" s="485" cm="1">
        <f t="array" ref="CC398">IF(OR(AC398={"NS","NA"},AC$282={"NS","NA"}),0,IF(AC398&lt;=AC$282,0,1))</f>
        <v>0</v>
      </c>
      <c r="CD398" s="485" cm="1">
        <f t="array" ref="CD398">IF(OR(AD398={"NS","NA"},AD$282={"NS","NA"}),0,IF(AD398&lt;=AD$282,0,1))</f>
        <v>0</v>
      </c>
      <c r="CE398" s="311">
        <f t="shared" si="28"/>
        <v>0</v>
      </c>
      <c r="CF398" s="312">
        <f t="shared" si="29"/>
        <v>0</v>
      </c>
      <c r="CG398" s="313">
        <f t="shared" si="30"/>
        <v>0</v>
      </c>
      <c r="CH398" s="314">
        <f t="shared" si="31"/>
        <v>0</v>
      </c>
      <c r="CI398" s="311">
        <f t="shared" si="32"/>
        <v>0</v>
      </c>
      <c r="CJ398" s="312">
        <f t="shared" si="33"/>
        <v>0</v>
      </c>
      <c r="CK398" s="313">
        <f t="shared" si="34"/>
        <v>0</v>
      </c>
      <c r="CL398" s="314">
        <f t="shared" si="35"/>
        <v>0</v>
      </c>
      <c r="CM398" s="311">
        <f t="shared" si="36"/>
        <v>0</v>
      </c>
      <c r="CN398" s="312">
        <f t="shared" si="37"/>
        <v>0</v>
      </c>
      <c r="CO398" s="313">
        <f t="shared" si="38"/>
        <v>0</v>
      </c>
      <c r="CP398" s="314">
        <f t="shared" si="39"/>
        <v>0</v>
      </c>
      <c r="CQ398" s="311">
        <f t="shared" si="40"/>
        <v>0</v>
      </c>
      <c r="CR398" s="312">
        <f t="shared" si="41"/>
        <v>0</v>
      </c>
      <c r="CS398" s="313">
        <f t="shared" si="42"/>
        <v>0</v>
      </c>
      <c r="CT398" s="314">
        <f t="shared" si="43"/>
        <v>0</v>
      </c>
      <c r="CU398" s="247">
        <f t="shared" si="44"/>
        <v>0</v>
      </c>
      <c r="CV398" s="310" t="str">
        <f>IF(CU398=0,"",
IF(SUM($CU$360:CU398)=1,CW398,
IF($CU$400&gt;SUM($CU$360:CU398),_xlfn.CONCAT(", ",CW398),
IF($CU$400=SUM($CU$360:CU398),_xlfn.CONCAT(" y ",CW398)))))</f>
        <v/>
      </c>
      <c r="CW398" s="971" t="s">
        <v>7588</v>
      </c>
      <c r="CX398" s="972"/>
      <c r="CY398" s="973"/>
      <c r="DA398" s="315">
        <f t="shared" si="45"/>
        <v>0</v>
      </c>
      <c r="DB398" s="315">
        <f t="shared" si="46"/>
        <v>0</v>
      </c>
      <c r="DC398" s="315">
        <f t="shared" si="47"/>
        <v>0</v>
      </c>
      <c r="DD398" s="315">
        <f t="shared" si="48"/>
        <v>0</v>
      </c>
      <c r="DE398" s="315">
        <f t="shared" si="49"/>
        <v>0</v>
      </c>
      <c r="DF398" s="315">
        <f t="shared" si="50"/>
        <v>0</v>
      </c>
      <c r="DG398" s="315">
        <f t="shared" si="51"/>
        <v>0</v>
      </c>
      <c r="DH398" s="315">
        <f t="shared" si="22"/>
        <v>0</v>
      </c>
      <c r="DI398" s="315">
        <f t="shared" si="52"/>
        <v>0</v>
      </c>
      <c r="DJ398" s="315">
        <f t="shared" si="53"/>
        <v>0</v>
      </c>
      <c r="DK398" s="315">
        <f t="shared" si="54"/>
        <v>0</v>
      </c>
      <c r="DL398" s="315">
        <f t="shared" si="23"/>
        <v>0</v>
      </c>
      <c r="DM398" s="315">
        <f t="shared" si="55"/>
        <v>0</v>
      </c>
      <c r="DN398" s="315">
        <f t="shared" si="56"/>
        <v>0</v>
      </c>
      <c r="DO398" s="315">
        <f t="shared" si="57"/>
        <v>0</v>
      </c>
      <c r="DP398" s="315">
        <f t="shared" si="24"/>
        <v>0</v>
      </c>
      <c r="DQ398" s="315">
        <f t="shared" si="58"/>
        <v>0</v>
      </c>
      <c r="DR398" s="315">
        <f t="shared" si="59"/>
        <v>0</v>
      </c>
      <c r="DS398" s="315">
        <f t="shared" si="60"/>
        <v>0</v>
      </c>
      <c r="DT398" s="315">
        <f t="shared" si="61"/>
        <v>0</v>
      </c>
      <c r="DU398" s="315">
        <f t="shared" si="62"/>
        <v>0</v>
      </c>
      <c r="DV398" s="315">
        <f t="shared" si="63"/>
        <v>0</v>
      </c>
      <c r="DW398" s="315">
        <f t="shared" si="64"/>
        <v>0</v>
      </c>
      <c r="DX398" s="315">
        <f t="shared" si="25"/>
        <v>0</v>
      </c>
    </row>
    <row r="399" spans="1:128" s="478" customFormat="1" ht="15" customHeight="1">
      <c r="A399" s="5"/>
      <c r="B399" s="8"/>
      <c r="C399" s="863" t="s">
        <v>5044</v>
      </c>
      <c r="D399" s="669"/>
      <c r="E399" s="669"/>
      <c r="F399" s="670"/>
      <c r="G399" s="112"/>
      <c r="H399" s="112"/>
      <c r="I399" s="112"/>
      <c r="J399" s="112"/>
      <c r="K399" s="112"/>
      <c r="L399" s="112"/>
      <c r="M399" s="112"/>
      <c r="N399" s="112"/>
      <c r="O399" s="112"/>
      <c r="P399" s="112"/>
      <c r="Q399" s="112"/>
      <c r="R399" s="112"/>
      <c r="S399" s="112"/>
      <c r="T399" s="112"/>
      <c r="U399" s="112"/>
      <c r="V399" s="112"/>
      <c r="W399" s="112"/>
      <c r="X399" s="112"/>
      <c r="Y399" s="112"/>
      <c r="Z399" s="112"/>
      <c r="AA399" s="112"/>
      <c r="AB399" s="112"/>
      <c r="AC399" s="112"/>
      <c r="AD399" s="112"/>
      <c r="AE399" s="4"/>
      <c r="AG399">
        <f>IF(AND($C$31=1,Y112&gt;0,Y112&lt;&gt;"NS",Y112&lt;&gt;"NA",$C$282&gt;0,$C$282&lt;&gt;"NS",$C$282&lt;&gt;"NA"),IF(COUNTA(G399:AD399)=24,0,1),0)</f>
        <v>0</v>
      </c>
      <c r="AH399">
        <f>IF(OR($C$31&lt;&gt;1,$Y112=0,$Y112="NS",$Y112="NA",$C$282=0,$C$282="NS",$C$282="NA"),IF(COUNTA(G399:AD399)=0,0,1),0)</f>
        <v>0</v>
      </c>
      <c r="BG399" s="485" cm="1">
        <f t="array" ref="BG399">IF(OR(G399={"NS","NA"},$C$282={"NS","NA"}),0,IF(G399&lt;=$C$282,0,1))</f>
        <v>0</v>
      </c>
      <c r="BH399" s="485" cm="1">
        <f t="array" ref="BH399">IF(OR(H399={"NS","NA"},$E$282={"NS","NA"}),0,IF(H399&lt;=$E$282,0,1))</f>
        <v>0</v>
      </c>
      <c r="BI399" s="485" cm="1">
        <f t="array" ref="BI399">IF(OR(I399={"NS","NA"},$G$282={"NS","NA"}),0,IF(I399&lt;=$G$282,0,1))</f>
        <v>0</v>
      </c>
      <c r="BJ399" s="485" cm="1">
        <f t="array" ref="BJ399">IF(OR(J399={"NS","NA"},$I$282={"NS","NA"}),0,IF(J399&lt;=$I$282,0,1))</f>
        <v>0</v>
      </c>
      <c r="BK399" s="485" cm="1">
        <f t="array" ref="BK399">IF(OR(K399={"NS","NA"},K$282={"NS","NA"}),0,IF(K399&lt;=K$282,0,1))</f>
        <v>0</v>
      </c>
      <c r="BL399" s="485" cm="1">
        <f t="array" ref="BL399">IF(OR(L399={"NS","NA"},L$282={"NS","NA"}),0,IF(L399&lt;=L$282,0,1))</f>
        <v>0</v>
      </c>
      <c r="BM399" s="485" cm="1">
        <f t="array" ref="BM399">IF(OR(M399={"NS","NA"},M$282={"NS","NA"}),0,IF(M399&lt;=M$282,0,1))</f>
        <v>0</v>
      </c>
      <c r="BN399" s="485" cm="1">
        <f t="array" ref="BN399">IF(OR(N399={"NS","NA"},N$282={"NS","NA"}),0,IF(N399&lt;=N$282,0,1))</f>
        <v>0</v>
      </c>
      <c r="BO399" s="485" cm="1">
        <f t="array" ref="BO399">IF(OR(O399={"NS","NA"},O$282={"NS","NA"}),0,IF(O399&lt;=O$282,0,1))</f>
        <v>0</v>
      </c>
      <c r="BP399" s="485" cm="1">
        <f t="array" ref="BP399">IF(OR(P399={"NS","NA"},P$282={"NS","NA"}),0,IF(P399&lt;=P$282,0,1))</f>
        <v>0</v>
      </c>
      <c r="BQ399" s="485" cm="1">
        <f t="array" ref="BQ399">IF(OR(Q399={"NS","NA"},Q$282={"NS","NA"}),0,IF(Q399&lt;=Q$282,0,1))</f>
        <v>0</v>
      </c>
      <c r="BR399" s="485" cm="1">
        <f t="array" ref="BR399">IF(OR(R399={"NS","NA"},R$282={"NS","NA"}),0,IF(R399&lt;=R$282,0,1))</f>
        <v>0</v>
      </c>
      <c r="BS399" s="485" cm="1">
        <f t="array" ref="BS399">IF(OR(S399={"NS","NA"},S$282={"NS","NA"}),0,IF(S399&lt;=S$282,0,1))</f>
        <v>0</v>
      </c>
      <c r="BT399" s="485" cm="1">
        <f t="array" ref="BT399">IF(OR(T399={"NS","NA"},T$282={"NS","NA"}),0,IF(T399&lt;=T$282,0,1))</f>
        <v>0</v>
      </c>
      <c r="BU399" s="485" cm="1">
        <f t="array" ref="BU399">IF(OR(U399={"NS","NA"},U$282={"NS","NA"}),0,IF(U399&lt;=U$282,0,1))</f>
        <v>0</v>
      </c>
      <c r="BV399" s="485" cm="1">
        <f t="array" ref="BV399">IF(OR(V399={"NS","NA"},V$282={"NS","NA"}),0,IF(V399&lt;=V$282,0,1))</f>
        <v>0</v>
      </c>
      <c r="BW399" s="485" cm="1">
        <f t="array" ref="BW399">IF(OR(W399={"NS","NA"},W$282={"NS","NA"}),0,IF(W399&lt;=W$282,0,1))</f>
        <v>0</v>
      </c>
      <c r="BX399" s="485" cm="1">
        <f t="array" ref="BX399">IF(OR(X399={"NS","NA"},X$282={"NS","NA"}),0,IF(X399&lt;=X$282,0,1))</f>
        <v>0</v>
      </c>
      <c r="BY399" s="485" cm="1">
        <f t="array" ref="BY399">IF(OR(Y399={"NS","NA"},Y$282={"NS","NA"}),0,IF(Y399&lt;=Y$282,0,1))</f>
        <v>0</v>
      </c>
      <c r="BZ399" s="485" cm="1">
        <f t="array" ref="BZ399">IF(OR(Z399={"NS","NA"},Z$282={"NS","NA"}),0,IF(Z399&lt;=Z$282,0,1))</f>
        <v>0</v>
      </c>
      <c r="CA399" s="485" cm="1">
        <f t="array" ref="CA399">IF(OR(AA399={"NS","NA"},AA$282={"NS","NA"}),0,IF(AA399&lt;=AA$282,0,1))</f>
        <v>0</v>
      </c>
      <c r="CB399" s="485" cm="1">
        <f t="array" ref="CB399">IF(OR(AB399={"NS","NA"},AB$282={"NS","NA"}),0,IF(AB399&lt;=AB$282,0,1))</f>
        <v>0</v>
      </c>
      <c r="CC399" s="485" cm="1">
        <f t="array" ref="CC399">IF(OR(AC399={"NS","NA"},AC$282={"NS","NA"}),0,IF(AC399&lt;=AC$282,0,1))</f>
        <v>0</v>
      </c>
      <c r="CD399" s="485" cm="1">
        <f t="array" ref="CD399">IF(OR(AD399={"NS","NA"},AD$282={"NS","NA"}),0,IF(AD399&lt;=AD$282,0,1))</f>
        <v>0</v>
      </c>
      <c r="CE399" s="311">
        <f t="shared" si="28"/>
        <v>0</v>
      </c>
      <c r="CF399" s="312">
        <f t="shared" si="29"/>
        <v>0</v>
      </c>
      <c r="CG399" s="313">
        <f t="shared" si="30"/>
        <v>0</v>
      </c>
      <c r="CH399" s="314">
        <f t="shared" si="31"/>
        <v>0</v>
      </c>
      <c r="CI399" s="311">
        <f t="shared" si="32"/>
        <v>0</v>
      </c>
      <c r="CJ399" s="312">
        <f t="shared" si="33"/>
        <v>0</v>
      </c>
      <c r="CK399" s="313">
        <f t="shared" si="34"/>
        <v>0</v>
      </c>
      <c r="CL399" s="314">
        <f t="shared" si="35"/>
        <v>0</v>
      </c>
      <c r="CM399" s="311">
        <f t="shared" si="36"/>
        <v>0</v>
      </c>
      <c r="CN399" s="312">
        <f t="shared" si="37"/>
        <v>0</v>
      </c>
      <c r="CO399" s="313">
        <f t="shared" si="38"/>
        <v>0</v>
      </c>
      <c r="CP399" s="314">
        <f>IF(OR(AND(CM399=0, CN399&gt;0),AND(CM399="NS", CO399&gt;0), AND(CM399="NS", CN399=0, CO399=0)), 1, IF(OR(AND(CM399&gt;0, CN399&gt;1,CM399&gt;CO399), AND(CM399="NS", CN399=2), AND(CM399="NS", CO399=0, CN399&gt;0), CM399=CO399), 0, 1))</f>
        <v>0</v>
      </c>
      <c r="CQ399" s="311">
        <f>J399</f>
        <v>0</v>
      </c>
      <c r="CR399" s="312">
        <f>COUNTIF(N399,"NS") + COUNTIF(R399,"NS") + COUNTIF(V399,"NS") + COUNTIF(Z399,"NS") + COUNTIF(AD399,"NS")</f>
        <v>0</v>
      </c>
      <c r="CS399" s="313">
        <f>SUM(N399,R399,V399,Z399,AD399)</f>
        <v>0</v>
      </c>
      <c r="CT399" s="314">
        <f>IF(OR(AND(CQ399=0, CR399&gt;0),AND(CQ399="NS", CS399&gt;0), AND(CQ399="NS", CR399=0, CS399=0)), 1, IF(OR(AND(CQ399&gt;0, CR399&gt;1,CQ399&gt;CS399), AND(CQ399="NS", CR399=2), AND(CQ399="NS", CS399=0, CR399&gt;0), CQ399=CS399), 0, 1))</f>
        <v>0</v>
      </c>
      <c r="CU399" s="247">
        <f>IF(SUM(CH399,CL399,CP399,CT399,DD399,DH399,DL399,DP399,DT399,DX399)=0,0,1)</f>
        <v>0</v>
      </c>
      <c r="CV399" s="310" t="str">
        <f>IF(CU399=0,"",
IF(SUM($CU$360:CU399)=1,CW399,
IF($CU$400&gt;SUM($CU$360:CU399),_xlfn.CONCAT(", ",CW399),
IF($CU$400=SUM($CU$360:CU399),_xlfn.CONCAT(" y ",CW399)))))</f>
        <v/>
      </c>
      <c r="CW399" s="1049" t="s">
        <v>5044</v>
      </c>
      <c r="CX399" s="1050"/>
      <c r="CY399" s="1050"/>
      <c r="CZ399" s="1051"/>
      <c r="DA399" s="315">
        <f t="shared" si="45"/>
        <v>0</v>
      </c>
      <c r="DB399" s="315">
        <f t="shared" si="46"/>
        <v>0</v>
      </c>
      <c r="DC399" s="315">
        <f t="shared" si="47"/>
        <v>0</v>
      </c>
      <c r="DD399" s="315">
        <f t="shared" si="48"/>
        <v>0</v>
      </c>
      <c r="DE399" s="315">
        <f t="shared" si="49"/>
        <v>0</v>
      </c>
      <c r="DF399" s="315">
        <f t="shared" si="50"/>
        <v>0</v>
      </c>
      <c r="DG399" s="315">
        <f t="shared" si="51"/>
        <v>0</v>
      </c>
      <c r="DH399" s="315">
        <f t="shared" si="22"/>
        <v>0</v>
      </c>
      <c r="DI399" s="315">
        <f t="shared" si="52"/>
        <v>0</v>
      </c>
      <c r="DJ399" s="315">
        <f t="shared" si="53"/>
        <v>0</v>
      </c>
      <c r="DK399" s="315">
        <f t="shared" si="54"/>
        <v>0</v>
      </c>
      <c r="DL399" s="315">
        <f t="shared" si="23"/>
        <v>0</v>
      </c>
      <c r="DM399" s="315">
        <f t="shared" si="55"/>
        <v>0</v>
      </c>
      <c r="DN399" s="315">
        <f t="shared" si="56"/>
        <v>0</v>
      </c>
      <c r="DO399" s="315">
        <f t="shared" si="57"/>
        <v>0</v>
      </c>
      <c r="DP399" s="315">
        <f t="shared" si="24"/>
        <v>0</v>
      </c>
      <c r="DQ399" s="315">
        <f t="shared" si="58"/>
        <v>0</v>
      </c>
      <c r="DR399" s="315">
        <f t="shared" si="59"/>
        <v>0</v>
      </c>
      <c r="DS399" s="315">
        <f t="shared" si="60"/>
        <v>0</v>
      </c>
      <c r="DT399" s="315">
        <f t="shared" si="61"/>
        <v>0</v>
      </c>
      <c r="DU399" s="315">
        <f>AA399</f>
        <v>0</v>
      </c>
      <c r="DV399" s="315">
        <f>COUNTIF(AB399:AD399,"NS")</f>
        <v>0</v>
      </c>
      <c r="DW399" s="315">
        <f>SUM(AB399:AD399)</f>
        <v>0</v>
      </c>
      <c r="DX399" s="315">
        <f>IF(OR(AND(DU399=0, DV399&gt;0),AND(DU399="NS", DW399&gt;0), AND(DU399="NS", DV399=0, DW399=0)), 1, IF(OR(AND(DU399&gt;0, DV399&gt;1,DU399&gt;DW399), AND(DU399="NS", DV399=2), AND(DU399="NS", DW399=0, DV399&gt;0), DU399=DW399), 0, 1))</f>
        <v>0</v>
      </c>
    </row>
    <row r="400" spans="1:128" s="478" customFormat="1" ht="15" customHeight="1">
      <c r="A400" s="5"/>
      <c r="B400" s="8"/>
      <c r="C400" s="483"/>
      <c r="D400" s="11"/>
      <c r="E400" s="11"/>
      <c r="F400" s="90" t="s">
        <v>5512</v>
      </c>
      <c r="G400" s="80">
        <f>IF(AND(SUM(G360:G399)=0,COUNTIF(G360:G399,"NS")&gt;0),"NS",IF(AND(SUM(G360:G399)=0,COUNTIF(G360:G399,0)&gt;0),0,IF(AND(SUM(G360:G399)=0,COUNTIF(G360:G399,"NA")&gt;0),"NA",SUM(G360:G399))))</f>
        <v>0</v>
      </c>
      <c r="H400" s="80">
        <f t="shared" ref="H400:AC400" si="65">IF(AND(SUM(H360:H399)=0,COUNTIF(H360:H399,"NS")&gt;0),"NS",IF(AND(SUM(H360:H399)=0,COUNTIF(H360:H399,0)&gt;0),0,IF(AND(SUM(H360:H399)=0,COUNTIF(H360:H399,"NA")&gt;0),"NA",SUM(H360:H399))))</f>
        <v>0</v>
      </c>
      <c r="I400" s="80">
        <f t="shared" si="65"/>
        <v>0</v>
      </c>
      <c r="J400" s="80">
        <f t="shared" si="65"/>
        <v>0</v>
      </c>
      <c r="K400" s="80">
        <f t="shared" si="65"/>
        <v>0</v>
      </c>
      <c r="L400" s="80">
        <f t="shared" si="65"/>
        <v>0</v>
      </c>
      <c r="M400" s="80">
        <f t="shared" si="65"/>
        <v>0</v>
      </c>
      <c r="N400" s="80">
        <f t="shared" si="65"/>
        <v>0</v>
      </c>
      <c r="O400" s="80">
        <f t="shared" si="65"/>
        <v>0</v>
      </c>
      <c r="P400" s="80">
        <f t="shared" si="65"/>
        <v>0</v>
      </c>
      <c r="Q400" s="80">
        <f t="shared" si="65"/>
        <v>0</v>
      </c>
      <c r="R400" s="80">
        <f t="shared" si="65"/>
        <v>0</v>
      </c>
      <c r="S400" s="80">
        <f t="shared" si="65"/>
        <v>0</v>
      </c>
      <c r="T400" s="80">
        <f t="shared" si="65"/>
        <v>0</v>
      </c>
      <c r="U400" s="80">
        <f t="shared" si="65"/>
        <v>0</v>
      </c>
      <c r="V400" s="80">
        <f t="shared" si="65"/>
        <v>0</v>
      </c>
      <c r="W400" s="80">
        <f t="shared" si="65"/>
        <v>0</v>
      </c>
      <c r="X400" s="80">
        <f t="shared" si="65"/>
        <v>0</v>
      </c>
      <c r="Y400" s="80">
        <f t="shared" si="65"/>
        <v>0</v>
      </c>
      <c r="Z400" s="80">
        <f t="shared" si="65"/>
        <v>0</v>
      </c>
      <c r="AA400" s="80">
        <f t="shared" si="65"/>
        <v>0</v>
      </c>
      <c r="AB400" s="80">
        <f t="shared" si="65"/>
        <v>0</v>
      </c>
      <c r="AC400" s="80">
        <f t="shared" si="65"/>
        <v>0</v>
      </c>
      <c r="AD400" s="80">
        <f>IF(AND(SUM(AD360:AD399)=0,COUNTIF(AD360:AD399,"NS")&gt;0),"NS",IF(AND(SUM(AD360:AD399)=0,COUNTIF(AD360:AD399,0)&gt;0),0,IF(AND(SUM(AD360:AD399)=0,COUNTIF(AD360:AD399,"NA")&gt;0),"NA",SUM(AD360:AD399))))</f>
        <v>0</v>
      </c>
      <c r="AE400" s="4"/>
      <c r="AG400" s="193">
        <f>SUM(AG360:AG399)</f>
        <v>0</v>
      </c>
      <c r="AH400" s="193">
        <f>SUM(AH360:AH399)</f>
        <v>0</v>
      </c>
      <c r="CD400" s="480">
        <f>SUM(BG360:CD399)</f>
        <v>0</v>
      </c>
      <c r="CU400" s="256">
        <f>SUM(CU360:CU399)</f>
        <v>0</v>
      </c>
      <c r="CV400" s="256" t="str">
        <f>IF(CU400=0,"",_xlfn.CONCAT(CV360:CV399))</f>
        <v/>
      </c>
      <c r="CW400" s="258" t="str">
        <f>IF(CU400=0,"",
IF(CU400=1,_xlfn.CONCAT("Favor de revisar la sumatoria del total y/o subtotal(es) en el numeral: ",CV400),_xlfn.CONCAT("Favor de revisar la sumatoria de los totales y/o subtotales en los numerales: ",CV400)))</f>
        <v/>
      </c>
      <c r="DD400" s="486">
        <f>SUM(DD360:DD399)</f>
        <v>0</v>
      </c>
      <c r="DH400" s="486">
        <f>SUM(DH360:DH399)</f>
        <v>0</v>
      </c>
      <c r="DL400" s="486">
        <f>SUM(DL360:DL399)</f>
        <v>0</v>
      </c>
      <c r="DP400" s="486">
        <f>SUM(DP360:DP399)</f>
        <v>0</v>
      </c>
      <c r="DT400" s="486">
        <f>SUM(DT360:DT399)</f>
        <v>0</v>
      </c>
      <c r="DX400" s="486">
        <f>SUM(DX360:DX399)</f>
        <v>0</v>
      </c>
    </row>
    <row r="401" spans="1:106" s="478" customFormat="1" ht="15" customHeight="1">
      <c r="A401" s="5"/>
      <c r="B401" s="8"/>
      <c r="C401" s="483"/>
      <c r="D401" s="11"/>
      <c r="E401" s="11"/>
      <c r="F401" s="90"/>
      <c r="G401" s="110"/>
      <c r="H401" s="110"/>
      <c r="I401" s="110"/>
      <c r="J401" s="110"/>
      <c r="K401" s="110"/>
      <c r="L401" s="110"/>
      <c r="M401" s="110"/>
      <c r="N401" s="110"/>
      <c r="O401" s="110"/>
      <c r="P401" s="110"/>
      <c r="Q401" s="110"/>
      <c r="R401" s="110"/>
      <c r="S401" s="110"/>
      <c r="T401" s="110"/>
      <c r="U401" s="110"/>
      <c r="V401" s="110"/>
      <c r="W401" s="110"/>
      <c r="X401" s="110"/>
      <c r="Y401" s="110"/>
      <c r="Z401" s="110"/>
      <c r="AA401" s="110"/>
      <c r="AB401" s="110"/>
      <c r="AC401" s="110"/>
      <c r="AD401" s="110"/>
      <c r="AE401" s="4"/>
      <c r="DA401" t="s">
        <v>5595</v>
      </c>
      <c r="DB401" s="396">
        <f>SUM(DD400,DH400,DL400,DP400,DT400,DX400)</f>
        <v>0</v>
      </c>
    </row>
    <row r="402" spans="1:106" s="478" customFormat="1" ht="24" customHeight="1">
      <c r="A402" s="5"/>
      <c r="B402" s="8"/>
      <c r="C402" s="758" t="s">
        <v>5120</v>
      </c>
      <c r="D402" s="736"/>
      <c r="E402" s="736"/>
      <c r="F402" s="736"/>
      <c r="G402" s="736"/>
      <c r="H402" s="736"/>
      <c r="I402" s="736"/>
      <c r="J402" s="736"/>
      <c r="K402" s="736"/>
      <c r="L402" s="736"/>
      <c r="M402" s="736"/>
      <c r="N402" s="736"/>
      <c r="O402" s="736"/>
      <c r="P402" s="736"/>
      <c r="Q402" s="736"/>
      <c r="R402" s="736"/>
      <c r="S402" s="736"/>
      <c r="T402" s="736"/>
      <c r="U402" s="736"/>
      <c r="V402" s="736"/>
      <c r="W402" s="736"/>
      <c r="X402" s="736"/>
      <c r="Y402" s="736"/>
      <c r="Z402" s="736"/>
      <c r="AA402" s="736"/>
      <c r="AB402" s="736"/>
      <c r="AC402" s="736"/>
      <c r="AD402" s="736"/>
      <c r="AE402" s="4"/>
    </row>
    <row r="403" spans="1:106" s="478" customFormat="1" ht="60" customHeight="1">
      <c r="A403" s="5"/>
      <c r="B403" s="8"/>
      <c r="C403" s="801"/>
      <c r="D403" s="653"/>
      <c r="E403" s="653"/>
      <c r="F403" s="653"/>
      <c r="G403" s="653"/>
      <c r="H403" s="653"/>
      <c r="I403" s="653"/>
      <c r="J403" s="653"/>
      <c r="K403" s="653"/>
      <c r="L403" s="653"/>
      <c r="M403" s="653"/>
      <c r="N403" s="653"/>
      <c r="O403" s="653"/>
      <c r="P403" s="653"/>
      <c r="Q403" s="653"/>
      <c r="R403" s="653"/>
      <c r="S403" s="653"/>
      <c r="T403" s="653"/>
      <c r="U403" s="653"/>
      <c r="V403" s="653"/>
      <c r="W403" s="653"/>
      <c r="X403" s="653"/>
      <c r="Y403" s="653"/>
      <c r="Z403" s="653"/>
      <c r="AA403" s="653"/>
      <c r="AB403" s="653"/>
      <c r="AC403" s="653"/>
      <c r="AD403" s="748"/>
      <c r="AE403" s="4"/>
    </row>
    <row r="404" spans="1:106" s="478" customFormat="1" ht="15" customHeight="1">
      <c r="A404" s="5"/>
      <c r="B404" s="946" t="str">
        <f>IF(AG400=0,"","Favor de ingresar toda la información requerida en la pregunta")</f>
        <v/>
      </c>
      <c r="C404" s="946"/>
      <c r="D404" s="946"/>
      <c r="E404" s="946"/>
      <c r="F404" s="946"/>
      <c r="G404" s="946"/>
      <c r="H404" s="946"/>
      <c r="I404" s="946"/>
      <c r="J404" s="946"/>
      <c r="K404" s="946"/>
      <c r="L404" s="946"/>
      <c r="M404" s="946"/>
      <c r="N404" s="946"/>
      <c r="O404" s="946"/>
      <c r="P404" s="946"/>
      <c r="Q404" s="946"/>
      <c r="R404" s="946"/>
      <c r="S404" s="946"/>
      <c r="T404" s="946"/>
      <c r="U404" s="946"/>
      <c r="V404" s="946"/>
      <c r="W404" s="946"/>
      <c r="X404" s="946"/>
      <c r="Y404" s="946"/>
      <c r="Z404" s="946"/>
      <c r="AA404" s="946"/>
      <c r="AB404" s="946"/>
      <c r="AC404" s="946"/>
      <c r="AD404" s="946"/>
      <c r="AE404" s="946"/>
    </row>
    <row r="405" spans="1:106" s="478" customFormat="1" ht="15" customHeight="1">
      <c r="A405" s="5"/>
      <c r="B405" s="1001" t="str">
        <f>IF(OR($C$31&lt;&gt;1,$C$282=0,$C$282="NS",$C$282="NA"),"",IF(COUNTIF(G360:AD399,"NS")&lt;&gt;0,"Alerta: debido a que cuenta con registros NS, debe proporcionar una justificación en el area de comentarios al final de la pregunta",""))</f>
        <v/>
      </c>
      <c r="C405" s="1001"/>
      <c r="D405" s="1001"/>
      <c r="E405" s="1001"/>
      <c r="F405" s="1001"/>
      <c r="G405" s="1001"/>
      <c r="H405" s="1001"/>
      <c r="I405" s="1001"/>
      <c r="J405" s="1001"/>
      <c r="K405" s="1001"/>
      <c r="L405" s="1001"/>
      <c r="M405" s="1001"/>
      <c r="N405" s="1001"/>
      <c r="O405" s="1001"/>
      <c r="P405" s="1001"/>
      <c r="Q405" s="1001"/>
      <c r="R405" s="1001"/>
      <c r="S405" s="1001"/>
      <c r="T405" s="1001"/>
      <c r="U405" s="1001"/>
      <c r="V405" s="1001"/>
      <c r="W405" s="1001"/>
      <c r="X405" s="1001"/>
      <c r="Y405" s="1001"/>
      <c r="Z405" s="1001"/>
      <c r="AA405" s="1001"/>
      <c r="AB405" s="1001"/>
      <c r="AC405" s="1001"/>
      <c r="AD405" s="1001"/>
      <c r="AE405" s="1001"/>
    </row>
    <row r="406" spans="1:106" s="478" customFormat="1" ht="15" customHeight="1">
      <c r="A406" s="5"/>
      <c r="B406" s="880" t="str">
        <f>IF(AH400&gt;0,"Revise la información capturada, ya que tiene datos ingresados en celdas que están sombreadas","")</f>
        <v/>
      </c>
      <c r="C406" s="880"/>
      <c r="D406" s="880"/>
      <c r="E406" s="880"/>
      <c r="F406" s="880"/>
      <c r="G406" s="880"/>
      <c r="H406" s="880"/>
      <c r="I406" s="880"/>
      <c r="J406" s="880"/>
      <c r="K406" s="880"/>
      <c r="L406" s="880"/>
      <c r="M406" s="880"/>
      <c r="N406" s="880"/>
      <c r="O406" s="880"/>
      <c r="P406" s="880"/>
      <c r="Q406" s="880"/>
      <c r="R406" s="880"/>
      <c r="S406" s="880"/>
      <c r="T406" s="880"/>
      <c r="U406" s="880"/>
      <c r="V406" s="880"/>
      <c r="W406" s="880"/>
      <c r="X406" s="880"/>
      <c r="Y406" s="880"/>
      <c r="Z406" s="880"/>
      <c r="AA406" s="880"/>
      <c r="AB406" s="880"/>
      <c r="AC406" s="880"/>
      <c r="AD406" s="880"/>
      <c r="AE406" s="880"/>
    </row>
    <row r="407" spans="1:106" s="478" customFormat="1" ht="15" customHeight="1">
      <c r="A407" s="5"/>
      <c r="B407" s="880" t="str">
        <f>IF(OR($C$31&lt;&gt;1,$C$282=0,$C$282="NS",$C$282="NA"),"",CW400)</f>
        <v/>
      </c>
      <c r="C407" s="880"/>
      <c r="D407" s="880"/>
      <c r="E407" s="880"/>
      <c r="F407" s="880"/>
      <c r="G407" s="880"/>
      <c r="H407" s="880"/>
      <c r="I407" s="880"/>
      <c r="J407" s="880"/>
      <c r="K407" s="880"/>
      <c r="L407" s="880"/>
      <c r="M407" s="880"/>
      <c r="N407" s="880"/>
      <c r="O407" s="880"/>
      <c r="P407" s="880"/>
      <c r="Q407" s="880"/>
      <c r="R407" s="880"/>
      <c r="S407" s="880"/>
      <c r="T407" s="880"/>
      <c r="U407" s="880"/>
      <c r="V407" s="880"/>
      <c r="W407" s="880"/>
      <c r="X407" s="880"/>
      <c r="Y407" s="880"/>
      <c r="Z407" s="880"/>
      <c r="AA407" s="880"/>
      <c r="AB407" s="880"/>
      <c r="AC407" s="880"/>
      <c r="AD407" s="880"/>
      <c r="AE407" s="880"/>
    </row>
    <row r="408" spans="1:106" s="478" customFormat="1" ht="15" customHeight="1">
      <c r="A408" s="5"/>
      <c r="B408" s="753" t="str">
        <f>IF($C$31&lt;&gt;1,"",IF(BF361&gt;0,"Favor de revisar la instrucción 5, debido a que no se cumplen con los criterios mencionados",""))</f>
        <v/>
      </c>
      <c r="C408" s="753"/>
      <c r="D408" s="753"/>
      <c r="E408" s="753"/>
      <c r="F408" s="753"/>
      <c r="G408" s="753"/>
      <c r="H408" s="753"/>
      <c r="I408" s="753"/>
      <c r="J408" s="753"/>
      <c r="K408" s="753"/>
      <c r="L408" s="753"/>
      <c r="M408" s="753"/>
      <c r="N408" s="753"/>
      <c r="O408" s="753"/>
      <c r="P408" s="753"/>
      <c r="Q408" s="753"/>
      <c r="R408" s="753"/>
      <c r="S408" s="753"/>
      <c r="T408" s="753"/>
      <c r="U408" s="753"/>
      <c r="V408" s="753"/>
      <c r="W408" s="753"/>
      <c r="X408" s="753"/>
      <c r="Y408" s="753"/>
      <c r="Z408" s="753"/>
      <c r="AA408" s="753"/>
      <c r="AB408" s="753"/>
      <c r="AC408" s="753"/>
      <c r="AD408" s="753"/>
      <c r="AE408" s="753"/>
    </row>
    <row r="409" spans="1:106" s="478" customFormat="1" ht="15" customHeight="1">
      <c r="A409" s="5"/>
      <c r="B409" s="749" t="str">
        <f>IF($C$31&lt;&gt;1,"",IF(CD400&gt;0,"Alerta: debe de proporcionar una justificación de acuerdo a lo establecido en la instrucción 6",""))</f>
        <v/>
      </c>
      <c r="C409" s="749"/>
      <c r="D409" s="749"/>
      <c r="E409" s="749"/>
      <c r="F409" s="749"/>
      <c r="G409" s="749"/>
      <c r="H409" s="749"/>
      <c r="I409" s="749"/>
      <c r="J409" s="749"/>
      <c r="K409" s="749"/>
      <c r="L409" s="749"/>
      <c r="M409" s="749"/>
      <c r="N409" s="749"/>
      <c r="O409" s="749"/>
      <c r="P409" s="749"/>
      <c r="Q409" s="749"/>
      <c r="R409" s="749"/>
      <c r="S409" s="749"/>
      <c r="T409" s="749"/>
      <c r="U409" s="749"/>
      <c r="V409" s="749"/>
      <c r="W409" s="749"/>
      <c r="X409" s="749"/>
      <c r="Y409" s="749"/>
      <c r="Z409" s="749"/>
      <c r="AA409" s="749"/>
      <c r="AB409" s="749"/>
      <c r="AC409" s="749"/>
      <c r="AD409" s="749"/>
      <c r="AE409" s="749"/>
    </row>
    <row r="410" spans="1:106" s="478" customFormat="1" ht="48" customHeight="1">
      <c r="A410" s="61" t="s">
        <v>7675</v>
      </c>
      <c r="B410" s="910" t="s">
        <v>7676</v>
      </c>
      <c r="C410" s="736"/>
      <c r="D410" s="736"/>
      <c r="E410" s="736"/>
      <c r="F410" s="736"/>
      <c r="G410" s="736"/>
      <c r="H410" s="736"/>
      <c r="I410" s="736"/>
      <c r="J410" s="736"/>
      <c r="K410" s="736"/>
      <c r="L410" s="736"/>
      <c r="M410" s="736"/>
      <c r="N410" s="736"/>
      <c r="O410" s="736"/>
      <c r="P410" s="736"/>
      <c r="Q410" s="736"/>
      <c r="R410" s="736"/>
      <c r="S410" s="736"/>
      <c r="T410" s="736"/>
      <c r="U410" s="736"/>
      <c r="V410" s="736"/>
      <c r="W410" s="736"/>
      <c r="X410" s="736"/>
      <c r="Y410" s="736"/>
      <c r="Z410" s="736"/>
      <c r="AA410" s="736"/>
      <c r="AB410" s="736"/>
      <c r="AC410" s="736"/>
      <c r="AD410" s="736"/>
      <c r="AE410" s="4"/>
    </row>
    <row r="411" spans="1:106" s="478" customFormat="1" ht="24" customHeight="1">
      <c r="A411" s="61"/>
      <c r="B411" s="59"/>
      <c r="C411" s="756" t="s">
        <v>7677</v>
      </c>
      <c r="D411" s="736"/>
      <c r="E411" s="736"/>
      <c r="F411" s="736"/>
      <c r="G411" s="736"/>
      <c r="H411" s="736"/>
      <c r="I411" s="736"/>
      <c r="J411" s="736"/>
      <c r="K411" s="736"/>
      <c r="L411" s="736"/>
      <c r="M411" s="736"/>
      <c r="N411" s="736"/>
      <c r="O411" s="736"/>
      <c r="P411" s="736"/>
      <c r="Q411" s="736"/>
      <c r="R411" s="736"/>
      <c r="S411" s="736"/>
      <c r="T411" s="736"/>
      <c r="U411" s="736"/>
      <c r="V411" s="736"/>
      <c r="W411" s="736"/>
      <c r="X411" s="736"/>
      <c r="Y411" s="736"/>
      <c r="Z411" s="736"/>
      <c r="AA411" s="736"/>
      <c r="AB411" s="736"/>
      <c r="AC411" s="736"/>
      <c r="AD411" s="736"/>
      <c r="AE411" s="4"/>
    </row>
    <row r="412" spans="1:106" s="478" customFormat="1" ht="37.5" customHeight="1">
      <c r="A412" s="61"/>
      <c r="B412" s="59"/>
      <c r="C412" s="756" t="s">
        <v>7678</v>
      </c>
      <c r="D412" s="736"/>
      <c r="E412" s="736"/>
      <c r="F412" s="736"/>
      <c r="G412" s="736"/>
      <c r="H412" s="736"/>
      <c r="I412" s="736"/>
      <c r="J412" s="736"/>
      <c r="K412" s="736"/>
      <c r="L412" s="736"/>
      <c r="M412" s="736"/>
      <c r="N412" s="736"/>
      <c r="O412" s="736"/>
      <c r="P412" s="736"/>
      <c r="Q412" s="736"/>
      <c r="R412" s="736"/>
      <c r="S412" s="736"/>
      <c r="T412" s="736"/>
      <c r="U412" s="736"/>
      <c r="V412" s="736"/>
      <c r="W412" s="736"/>
      <c r="X412" s="736"/>
      <c r="Y412" s="736"/>
      <c r="Z412" s="736"/>
      <c r="AA412" s="736"/>
      <c r="AB412" s="736"/>
      <c r="AC412" s="736"/>
      <c r="AD412" s="736"/>
      <c r="AE412" s="4"/>
    </row>
    <row r="413" spans="1:106" s="478" customFormat="1" ht="24" customHeight="1">
      <c r="A413" s="61"/>
      <c r="B413" s="59"/>
      <c r="C413" s="756" t="s">
        <v>7679</v>
      </c>
      <c r="D413" s="736"/>
      <c r="E413" s="736"/>
      <c r="F413" s="736"/>
      <c r="G413" s="736"/>
      <c r="H413" s="736"/>
      <c r="I413" s="736"/>
      <c r="J413" s="736"/>
      <c r="K413" s="736"/>
      <c r="L413" s="736"/>
      <c r="M413" s="736"/>
      <c r="N413" s="736"/>
      <c r="O413" s="736"/>
      <c r="P413" s="736"/>
      <c r="Q413" s="736"/>
      <c r="R413" s="736"/>
      <c r="S413" s="736"/>
      <c r="T413" s="736"/>
      <c r="U413" s="736"/>
      <c r="V413" s="736"/>
      <c r="W413" s="736"/>
      <c r="X413" s="736"/>
      <c r="Y413" s="736"/>
      <c r="Z413" s="736"/>
      <c r="AA413" s="736"/>
      <c r="AB413" s="736"/>
      <c r="AC413" s="736"/>
      <c r="AD413" s="736"/>
      <c r="AE413" s="4"/>
    </row>
    <row r="414" spans="1:106" s="478" customFormat="1" ht="15" customHeight="1">
      <c r="A414" s="61"/>
      <c r="B414" s="59"/>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
    </row>
    <row r="415" spans="1:106" s="478" customFormat="1" ht="24" customHeight="1">
      <c r="A415" s="62"/>
      <c r="B415" s="8"/>
      <c r="C415" s="771" t="s">
        <v>7680</v>
      </c>
      <c r="D415" s="669"/>
      <c r="E415" s="669"/>
      <c r="F415" s="669"/>
      <c r="G415" s="669"/>
      <c r="H415" s="669"/>
      <c r="I415" s="669"/>
      <c r="J415" s="669"/>
      <c r="K415" s="669"/>
      <c r="L415" s="669"/>
      <c r="M415" s="669"/>
      <c r="N415" s="669"/>
      <c r="O415" s="669"/>
      <c r="P415" s="669"/>
      <c r="Q415" s="669"/>
      <c r="R415" s="670"/>
      <c r="S415" s="771" t="s">
        <v>7681</v>
      </c>
      <c r="T415" s="669"/>
      <c r="U415" s="669"/>
      <c r="V415" s="669"/>
      <c r="W415" s="669"/>
      <c r="X415" s="670"/>
      <c r="Y415" s="771" t="s">
        <v>7682</v>
      </c>
      <c r="Z415" s="669"/>
      <c r="AA415" s="669"/>
      <c r="AB415" s="669"/>
      <c r="AC415" s="669"/>
      <c r="AD415" s="670"/>
      <c r="AE415" s="4"/>
      <c r="AG415" t="s">
        <v>5110</v>
      </c>
      <c r="AH415" t="s">
        <v>5905</v>
      </c>
      <c r="AI415" t="s">
        <v>6047</v>
      </c>
      <c r="AJ415" t="s">
        <v>7683</v>
      </c>
      <c r="AK415" t="s">
        <v>6131</v>
      </c>
      <c r="AL415" t="s">
        <v>7684</v>
      </c>
    </row>
    <row r="416" spans="1:106" s="478" customFormat="1" ht="15" customHeight="1">
      <c r="A416" s="62"/>
      <c r="B416" s="8"/>
      <c r="C416" s="863" t="s">
        <v>5040</v>
      </c>
      <c r="D416" s="670"/>
      <c r="E416" s="752" t="s">
        <v>7685</v>
      </c>
      <c r="F416" s="669"/>
      <c r="G416" s="669"/>
      <c r="H416" s="669"/>
      <c r="I416" s="669"/>
      <c r="J416" s="669"/>
      <c r="K416" s="669"/>
      <c r="L416" s="669"/>
      <c r="M416" s="669"/>
      <c r="N416" s="669"/>
      <c r="O416" s="669"/>
      <c r="P416" s="669"/>
      <c r="Q416" s="669"/>
      <c r="R416" s="670"/>
      <c r="S416" s="866"/>
      <c r="T416" s="866"/>
      <c r="U416" s="866"/>
      <c r="V416" s="866"/>
      <c r="W416" s="866"/>
      <c r="X416" s="866"/>
      <c r="Y416" s="866"/>
      <c r="Z416" s="866"/>
      <c r="AA416" s="866"/>
      <c r="AB416" s="866"/>
      <c r="AC416" s="866"/>
      <c r="AD416" s="866"/>
      <c r="AE416" s="4"/>
      <c r="AG416" s="396">
        <f>IF($C$31=1,IF(COUNTA(S416:AD418)=6,0,1),0)</f>
        <v>0</v>
      </c>
      <c r="AH416" s="396">
        <f>IF($C$31&lt;&gt;1,IF(COUNTA(S416:AD418)=0,0,1),0)</f>
        <v>0</v>
      </c>
      <c r="AI416" s="396" cm="1">
        <f t="array" ref="AI416">IF(OR(AJ416={"NS","NA"},$Q$31={"NS","NA"}),0,IF(AJ416&lt;=$Q$31,0,1))</f>
        <v>0</v>
      </c>
      <c r="AJ416" s="397">
        <f>IF(AND(SUM(S416:AD416)=0,COUNTIF(S416:AD416,"NS")&gt;0),"NS",IF(AND(SUM(S416:AD416)=0,COUNTIF(S416:AD416,0)&gt;0),0,IF(AND(SUM(S416:AD416)=0,COUNTIF(S416:AD416,"NA")&gt;0),"NA",SUM(S416:AD416))))</f>
        <v>0</v>
      </c>
      <c r="AK416" cm="1">
        <f t="array" ref="AK416">IF(OR(AL416={"NS","NA"},AJ416={"NS","NA"}),0,IF(AL416&lt;=AJ416,0,1))</f>
        <v>0</v>
      </c>
      <c r="AL416" s="397">
        <f>IF(AND(SUM(S418:AD418)=0,COUNTIF(S418:AD418,"NS")&gt;0),"NS",IF(AND(SUM(S418:AD418)=0,COUNTIF(S418:AD418,0)&gt;0),0,IF(AND(SUM(S418:AD418)=0,COUNTIF(S418:AD418,"NA")&gt;0),"NA",SUM(S418:AD418))))</f>
        <v>0</v>
      </c>
    </row>
    <row r="417" spans="1:42" s="478" customFormat="1" ht="36" customHeight="1">
      <c r="A417" s="62"/>
      <c r="B417" s="8"/>
      <c r="C417" s="759" t="s">
        <v>7686</v>
      </c>
      <c r="D417" s="74" t="s">
        <v>5526</v>
      </c>
      <c r="E417" s="989" t="s">
        <v>7687</v>
      </c>
      <c r="F417" s="669"/>
      <c r="G417" s="669"/>
      <c r="H417" s="669"/>
      <c r="I417" s="669"/>
      <c r="J417" s="669"/>
      <c r="K417" s="669"/>
      <c r="L417" s="669"/>
      <c r="M417" s="669"/>
      <c r="N417" s="669"/>
      <c r="O417" s="669"/>
      <c r="P417" s="669"/>
      <c r="Q417" s="669"/>
      <c r="R417" s="670"/>
      <c r="S417" s="866"/>
      <c r="T417" s="866"/>
      <c r="U417" s="866"/>
      <c r="V417" s="866"/>
      <c r="W417" s="866"/>
      <c r="X417" s="866"/>
      <c r="Y417" s="866"/>
      <c r="Z417" s="866"/>
      <c r="AA417" s="866"/>
      <c r="AB417" s="866"/>
      <c r="AC417" s="866"/>
      <c r="AD417" s="866"/>
      <c r="AE417" s="4"/>
      <c r="AK417" cm="1">
        <f t="array" ref="AK417">IF(OR(S418={"NS","NA"},S416={"NS","NA"}),0,IF(S418&lt;=S416,0,1))</f>
        <v>0</v>
      </c>
      <c r="AL417"/>
      <c r="AM417"/>
      <c r="AN417"/>
      <c r="AO417"/>
      <c r="AP417"/>
    </row>
    <row r="418" spans="1:42" s="478" customFormat="1" ht="36" customHeight="1">
      <c r="A418" s="62"/>
      <c r="B418" s="8"/>
      <c r="C418" s="876"/>
      <c r="D418" s="74" t="s">
        <v>5528</v>
      </c>
      <c r="E418" s="989" t="s">
        <v>7688</v>
      </c>
      <c r="F418" s="669"/>
      <c r="G418" s="669"/>
      <c r="H418" s="669"/>
      <c r="I418" s="669"/>
      <c r="J418" s="669"/>
      <c r="K418" s="669"/>
      <c r="L418" s="669"/>
      <c r="M418" s="669"/>
      <c r="N418" s="669"/>
      <c r="O418" s="669"/>
      <c r="P418" s="669"/>
      <c r="Q418" s="669"/>
      <c r="R418" s="670"/>
      <c r="S418" s="866"/>
      <c r="T418" s="866"/>
      <c r="U418" s="866"/>
      <c r="V418" s="866"/>
      <c r="W418" s="866"/>
      <c r="X418" s="866"/>
      <c r="Y418" s="866"/>
      <c r="Z418" s="866"/>
      <c r="AA418" s="866"/>
      <c r="AB418" s="866"/>
      <c r="AC418" s="866"/>
      <c r="AD418" s="866"/>
      <c r="AE418" s="4"/>
      <c r="AK418" cm="1">
        <f t="array" ref="AK418">IF(OR(Y418={"NS","NA"},Y416={"NS","NA"}),0,IF(Y418&lt;=Y416,0,1))</f>
        <v>0</v>
      </c>
    </row>
    <row r="419" spans="1:42" s="478" customFormat="1" ht="15" customHeight="1">
      <c r="A419" s="5"/>
      <c r="B419" s="8"/>
      <c r="C419" s="483"/>
      <c r="D419" s="11"/>
      <c r="E419" s="11"/>
      <c r="F419" s="90"/>
      <c r="G419" s="110"/>
      <c r="H419" s="110"/>
      <c r="I419" s="110"/>
      <c r="J419" s="110"/>
      <c r="K419" s="110"/>
      <c r="L419" s="110"/>
      <c r="M419" s="110"/>
      <c r="N419" s="110"/>
      <c r="O419" s="110"/>
      <c r="P419" s="110"/>
      <c r="Q419" s="110"/>
      <c r="R419" s="110"/>
      <c r="S419" s="110"/>
      <c r="T419" s="110"/>
      <c r="U419" s="110"/>
      <c r="V419" s="110"/>
      <c r="W419" s="110"/>
      <c r="X419" s="110"/>
      <c r="Y419" s="110"/>
      <c r="Z419" s="110"/>
      <c r="AA419" s="110"/>
      <c r="AB419" s="110"/>
      <c r="AC419" s="110"/>
      <c r="AD419" s="110"/>
      <c r="AE419" s="4"/>
      <c r="AK419" s="480">
        <f>SUM(AK416:AK418)</f>
        <v>0</v>
      </c>
    </row>
    <row r="420" spans="1:42" s="478" customFormat="1" ht="24" customHeight="1">
      <c r="A420" s="5"/>
      <c r="B420" s="8"/>
      <c r="C420" s="758" t="s">
        <v>5120</v>
      </c>
      <c r="D420" s="736"/>
      <c r="E420" s="736"/>
      <c r="F420" s="736"/>
      <c r="G420" s="736"/>
      <c r="H420" s="736"/>
      <c r="I420" s="736"/>
      <c r="J420" s="736"/>
      <c r="K420" s="736"/>
      <c r="L420" s="736"/>
      <c r="M420" s="736"/>
      <c r="N420" s="736"/>
      <c r="O420" s="736"/>
      <c r="P420" s="736"/>
      <c r="Q420" s="736"/>
      <c r="R420" s="736"/>
      <c r="S420" s="736"/>
      <c r="T420" s="736"/>
      <c r="U420" s="736"/>
      <c r="V420" s="736"/>
      <c r="W420" s="736"/>
      <c r="X420" s="736"/>
      <c r="Y420" s="736"/>
      <c r="Z420" s="736"/>
      <c r="AA420" s="736"/>
      <c r="AB420" s="736"/>
      <c r="AC420" s="736"/>
      <c r="AD420" s="736"/>
      <c r="AE420" s="4"/>
    </row>
    <row r="421" spans="1:42" s="478" customFormat="1" ht="60" customHeight="1">
      <c r="A421" s="5"/>
      <c r="B421" s="8"/>
      <c r="C421" s="801"/>
      <c r="D421" s="653"/>
      <c r="E421" s="653"/>
      <c r="F421" s="653"/>
      <c r="G421" s="653"/>
      <c r="H421" s="653"/>
      <c r="I421" s="653"/>
      <c r="J421" s="653"/>
      <c r="K421" s="653"/>
      <c r="L421" s="653"/>
      <c r="M421" s="653"/>
      <c r="N421" s="653"/>
      <c r="O421" s="653"/>
      <c r="P421" s="653"/>
      <c r="Q421" s="653"/>
      <c r="R421" s="653"/>
      <c r="S421" s="653"/>
      <c r="T421" s="653"/>
      <c r="U421" s="653"/>
      <c r="V421" s="653"/>
      <c r="W421" s="653"/>
      <c r="X421" s="653"/>
      <c r="Y421" s="653"/>
      <c r="Z421" s="653"/>
      <c r="AA421" s="653"/>
      <c r="AB421" s="653"/>
      <c r="AC421" s="653"/>
      <c r="AD421" s="748"/>
      <c r="AE421" s="4"/>
    </row>
    <row r="422" spans="1:42" s="478" customFormat="1" ht="15" customHeight="1">
      <c r="A422" s="4"/>
      <c r="B422" s="946" t="str">
        <f>IF(AG416=0,"","Favor de ingresar toda la información requerida en la pregunta")</f>
        <v/>
      </c>
      <c r="C422" s="946"/>
      <c r="D422" s="946"/>
      <c r="E422" s="946"/>
      <c r="F422" s="946"/>
      <c r="G422" s="946"/>
      <c r="H422" s="946"/>
      <c r="I422" s="946"/>
      <c r="J422" s="946"/>
      <c r="K422" s="946"/>
      <c r="L422" s="946"/>
      <c r="M422" s="946"/>
      <c r="N422" s="946"/>
      <c r="O422" s="946"/>
      <c r="P422" s="946"/>
      <c r="Q422" s="946"/>
      <c r="R422" s="946"/>
      <c r="S422" s="946"/>
      <c r="T422" s="946"/>
      <c r="U422" s="946"/>
      <c r="V422" s="946"/>
      <c r="W422" s="946"/>
      <c r="X422" s="946"/>
      <c r="Y422" s="946"/>
      <c r="Z422" s="946"/>
      <c r="AA422" s="946"/>
      <c r="AB422" s="946"/>
      <c r="AC422" s="946"/>
      <c r="AD422" s="946"/>
      <c r="AE422" s="946"/>
    </row>
    <row r="423" spans="1:42" s="478" customFormat="1" ht="15" customHeight="1">
      <c r="A423" s="4"/>
      <c r="B423" s="1001" t="str">
        <f>IF($C$31&lt;&gt;1,"",IF(COUNTIF(S416:AD418,"NS")&lt;&gt;0,"Alerta: debido a que cuenta con registros NS, debe proporcionar una justificación en el area de comentarios al final de la pregunta",""))</f>
        <v/>
      </c>
      <c r="C423" s="1001"/>
      <c r="D423" s="1001"/>
      <c r="E423" s="1001"/>
      <c r="F423" s="1001"/>
      <c r="G423" s="1001"/>
      <c r="H423" s="1001"/>
      <c r="I423" s="1001"/>
      <c r="J423" s="1001"/>
      <c r="K423" s="1001"/>
      <c r="L423" s="1001"/>
      <c r="M423" s="1001"/>
      <c r="N423" s="1001"/>
      <c r="O423" s="1001"/>
      <c r="P423" s="1001"/>
      <c r="Q423" s="1001"/>
      <c r="R423" s="1001"/>
      <c r="S423" s="1001"/>
      <c r="T423" s="1001"/>
      <c r="U423" s="1001"/>
      <c r="V423" s="1001"/>
      <c r="W423" s="1001"/>
      <c r="X423" s="1001"/>
      <c r="Y423" s="1001"/>
      <c r="Z423" s="1001"/>
      <c r="AA423" s="1001"/>
      <c r="AB423" s="1001"/>
      <c r="AC423" s="1001"/>
      <c r="AD423" s="1001"/>
      <c r="AE423" s="1001"/>
    </row>
    <row r="424" spans="1:42" s="478" customFormat="1" ht="15" customHeight="1">
      <c r="A424" s="5"/>
      <c r="B424" s="880" t="str">
        <f>IF(AH416&gt;0,"Revise la información capturada, ya que tiene datos ingresados en celdas que están sombreadas","")</f>
        <v/>
      </c>
      <c r="C424" s="880"/>
      <c r="D424" s="880"/>
      <c r="E424" s="880"/>
      <c r="F424" s="880"/>
      <c r="G424" s="880"/>
      <c r="H424" s="880"/>
      <c r="I424" s="880"/>
      <c r="J424" s="880"/>
      <c r="K424" s="880"/>
      <c r="L424" s="880"/>
      <c r="M424" s="880"/>
      <c r="N424" s="880"/>
      <c r="O424" s="880"/>
      <c r="P424" s="880"/>
      <c r="Q424" s="880"/>
      <c r="R424" s="880"/>
      <c r="S424" s="880"/>
      <c r="T424" s="880"/>
      <c r="U424" s="880"/>
      <c r="V424" s="880"/>
      <c r="W424" s="880"/>
      <c r="X424" s="880"/>
      <c r="Y424" s="880"/>
      <c r="Z424" s="880"/>
      <c r="AA424" s="880"/>
      <c r="AB424" s="880"/>
      <c r="AC424" s="880"/>
      <c r="AD424" s="880"/>
      <c r="AE424" s="880"/>
    </row>
    <row r="425" spans="1:42" s="478" customFormat="1" ht="15" customHeight="1">
      <c r="A425" s="5"/>
      <c r="B425" s="753" t="str">
        <f>IF($C$31&lt;&gt;1,"",IF(AK419&gt;0,"Favor de revisar la instrucción 3, debido a que no se cumplen con los criterios mencionados",""))</f>
        <v/>
      </c>
      <c r="C425" s="753"/>
      <c r="D425" s="753"/>
      <c r="E425" s="753"/>
      <c r="F425" s="753"/>
      <c r="G425" s="753"/>
      <c r="H425" s="753"/>
      <c r="I425" s="753"/>
      <c r="J425" s="753"/>
      <c r="K425" s="753"/>
      <c r="L425" s="753"/>
      <c r="M425" s="753"/>
      <c r="N425" s="753"/>
      <c r="O425" s="753"/>
      <c r="P425" s="753"/>
      <c r="Q425" s="753"/>
      <c r="R425" s="753"/>
      <c r="S425" s="753"/>
      <c r="T425" s="753"/>
      <c r="U425" s="753"/>
      <c r="V425" s="753"/>
      <c r="W425" s="753"/>
      <c r="X425" s="753"/>
      <c r="Y425" s="753"/>
      <c r="Z425" s="753"/>
      <c r="AA425" s="753"/>
      <c r="AB425" s="753"/>
      <c r="AC425" s="753"/>
      <c r="AD425" s="753"/>
      <c r="AE425" s="753"/>
    </row>
    <row r="426" spans="1:42" s="478" customFormat="1" ht="15" customHeight="1">
      <c r="A426" s="5"/>
      <c r="B426" s="749" t="str">
        <f>IF($C$31&lt;&gt;1,"",IF(AI416&gt;0,"Alerta: debe de proporcionar una justificación de acuerdo a lo establecido en la instrucción 2",""))</f>
        <v/>
      </c>
      <c r="C426" s="749"/>
      <c r="D426" s="749"/>
      <c r="E426" s="749"/>
      <c r="F426" s="749"/>
      <c r="G426" s="749"/>
      <c r="H426" s="749"/>
      <c r="I426" s="749"/>
      <c r="J426" s="749"/>
      <c r="K426" s="749"/>
      <c r="L426" s="749"/>
      <c r="M426" s="749"/>
      <c r="N426" s="749"/>
      <c r="O426" s="749"/>
      <c r="P426" s="749"/>
      <c r="Q426" s="749"/>
      <c r="R426" s="749"/>
      <c r="S426" s="749"/>
      <c r="T426" s="749"/>
      <c r="U426" s="749"/>
      <c r="V426" s="749"/>
      <c r="W426" s="749"/>
      <c r="X426" s="749"/>
      <c r="Y426" s="749"/>
      <c r="Z426" s="749"/>
      <c r="AA426" s="749"/>
      <c r="AB426" s="749"/>
      <c r="AC426" s="749"/>
      <c r="AD426" s="749"/>
      <c r="AE426" s="749"/>
    </row>
    <row r="427" spans="1:42" s="478" customFormat="1" ht="1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row>
    <row r="428" spans="1:42" s="478" customFormat="1" ht="36" customHeight="1">
      <c r="A428" s="61" t="s">
        <v>7689</v>
      </c>
      <c r="B428" s="755" t="s">
        <v>7690</v>
      </c>
      <c r="C428" s="736"/>
      <c r="D428" s="736"/>
      <c r="E428" s="736"/>
      <c r="F428" s="736"/>
      <c r="G428" s="736"/>
      <c r="H428" s="736"/>
      <c r="I428" s="736"/>
      <c r="J428" s="736"/>
      <c r="K428" s="736"/>
      <c r="L428" s="736"/>
      <c r="M428" s="736"/>
      <c r="N428" s="736"/>
      <c r="O428" s="736"/>
      <c r="P428" s="736"/>
      <c r="Q428" s="736"/>
      <c r="R428" s="736"/>
      <c r="S428" s="736"/>
      <c r="T428" s="736"/>
      <c r="U428" s="736"/>
      <c r="V428" s="736"/>
      <c r="W428" s="736"/>
      <c r="X428" s="736"/>
      <c r="Y428" s="736"/>
      <c r="Z428" s="736"/>
      <c r="AA428" s="736"/>
      <c r="AB428" s="736"/>
      <c r="AC428" s="736"/>
      <c r="AD428" s="736"/>
      <c r="AE428" s="4"/>
    </row>
    <row r="429" spans="1:42" s="478" customFormat="1" ht="36" customHeight="1">
      <c r="A429" s="62"/>
      <c r="B429" s="8"/>
      <c r="C429" s="756" t="s">
        <v>7691</v>
      </c>
      <c r="D429" s="736"/>
      <c r="E429" s="736"/>
      <c r="F429" s="736"/>
      <c r="G429" s="736"/>
      <c r="H429" s="736"/>
      <c r="I429" s="736"/>
      <c r="J429" s="736"/>
      <c r="K429" s="736"/>
      <c r="L429" s="736"/>
      <c r="M429" s="736"/>
      <c r="N429" s="736"/>
      <c r="O429" s="736"/>
      <c r="P429" s="736"/>
      <c r="Q429" s="736"/>
      <c r="R429" s="736"/>
      <c r="S429" s="736"/>
      <c r="T429" s="736"/>
      <c r="U429" s="736"/>
      <c r="V429" s="736"/>
      <c r="W429" s="736"/>
      <c r="X429" s="736"/>
      <c r="Y429" s="736"/>
      <c r="Z429" s="736"/>
      <c r="AA429" s="736"/>
      <c r="AB429" s="736"/>
      <c r="AC429" s="736"/>
      <c r="AD429" s="736"/>
      <c r="AE429" s="4"/>
    </row>
    <row r="430" spans="1:42" s="478" customFormat="1" ht="36" customHeight="1">
      <c r="A430" s="62"/>
      <c r="B430" s="8"/>
      <c r="C430" s="756" t="s">
        <v>7692</v>
      </c>
      <c r="D430" s="736"/>
      <c r="E430" s="736"/>
      <c r="F430" s="736"/>
      <c r="G430" s="736"/>
      <c r="H430" s="736"/>
      <c r="I430" s="736"/>
      <c r="J430" s="736"/>
      <c r="K430" s="736"/>
      <c r="L430" s="736"/>
      <c r="M430" s="736"/>
      <c r="N430" s="736"/>
      <c r="O430" s="736"/>
      <c r="P430" s="736"/>
      <c r="Q430" s="736"/>
      <c r="R430" s="736"/>
      <c r="S430" s="736"/>
      <c r="T430" s="736"/>
      <c r="U430" s="736"/>
      <c r="V430" s="736"/>
      <c r="W430" s="736"/>
      <c r="X430" s="736"/>
      <c r="Y430" s="736"/>
      <c r="Z430" s="736"/>
      <c r="AA430" s="736"/>
      <c r="AB430" s="736"/>
      <c r="AC430" s="736"/>
      <c r="AD430" s="736"/>
      <c r="AE430" s="4"/>
    </row>
    <row r="431" spans="1:42" s="478" customFormat="1" ht="15" customHeight="1">
      <c r="A431" s="62"/>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4"/>
    </row>
    <row r="432" spans="1:42" s="478" customFormat="1" ht="120" customHeight="1">
      <c r="A432" s="5"/>
      <c r="B432" s="67"/>
      <c r="C432" s="771" t="s">
        <v>7693</v>
      </c>
      <c r="D432" s="669"/>
      <c r="E432" s="669"/>
      <c r="F432" s="669"/>
      <c r="G432" s="669"/>
      <c r="H432" s="669"/>
      <c r="I432" s="669"/>
      <c r="J432" s="669"/>
      <c r="K432" s="669"/>
      <c r="L432" s="669"/>
      <c r="M432" s="669"/>
      <c r="N432" s="669"/>
      <c r="O432" s="669"/>
      <c r="P432" s="669"/>
      <c r="Q432" s="669"/>
      <c r="R432" s="670"/>
      <c r="S432" s="771" t="s">
        <v>7694</v>
      </c>
      <c r="T432" s="669"/>
      <c r="U432" s="669"/>
      <c r="V432" s="669"/>
      <c r="W432" s="669"/>
      <c r="X432" s="670"/>
      <c r="Y432" s="771" t="s">
        <v>7695</v>
      </c>
      <c r="Z432" s="669"/>
      <c r="AA432" s="669"/>
      <c r="AB432" s="669"/>
      <c r="AC432" s="669"/>
      <c r="AD432" s="670"/>
      <c r="AE432" s="4"/>
      <c r="AG432" t="s">
        <v>5110</v>
      </c>
      <c r="AH432" t="s">
        <v>5905</v>
      </c>
      <c r="AI432" t="s">
        <v>6047</v>
      </c>
    </row>
    <row r="433" spans="1:35" s="478" customFormat="1" ht="15" customHeight="1">
      <c r="A433" s="5"/>
      <c r="B433" s="67"/>
      <c r="C433" s="71" t="s">
        <v>5040</v>
      </c>
      <c r="D433" s="752" t="s">
        <v>7696</v>
      </c>
      <c r="E433" s="669"/>
      <c r="F433" s="669"/>
      <c r="G433" s="669"/>
      <c r="H433" s="669"/>
      <c r="I433" s="669"/>
      <c r="J433" s="669"/>
      <c r="K433" s="669"/>
      <c r="L433" s="669"/>
      <c r="M433" s="669"/>
      <c r="N433" s="669"/>
      <c r="O433" s="669"/>
      <c r="P433" s="669"/>
      <c r="Q433" s="669"/>
      <c r="R433" s="670"/>
      <c r="S433" s="640"/>
      <c r="T433" s="641"/>
      <c r="U433" s="641"/>
      <c r="V433" s="641"/>
      <c r="W433" s="641"/>
      <c r="X433" s="642"/>
      <c r="Y433" s="1026"/>
      <c r="Z433" s="1027"/>
      <c r="AA433" s="1027"/>
      <c r="AB433" s="1027"/>
      <c r="AC433" s="1027"/>
      <c r="AD433" s="1028"/>
      <c r="AE433" s="4"/>
      <c r="AG433">
        <f>IF($C$31=1,IF(OR(AND(S433=1,COUNTA(Y433)=1),S433&gt;1),0,1),0)</f>
        <v>0</v>
      </c>
      <c r="AH433">
        <f>IF($C$31&lt;&gt;1,IF(COUNTA(S433:AD433)=0,0,1),IF(S433&gt;1,IF(COUNTA(Y433)=0,0,1),0))</f>
        <v>0</v>
      </c>
      <c r="AI433" cm="1">
        <f t="array" ref="AI433">IF(OR(Y433={"NS","NA"},$Q$31={"NS","NA"}),0,IF(Y433&lt;=$Q$31,0,1))</f>
        <v>0</v>
      </c>
    </row>
    <row r="434" spans="1:35" s="478" customFormat="1" ht="15" customHeight="1">
      <c r="A434" s="5"/>
      <c r="B434" s="67"/>
      <c r="C434" s="71" t="s">
        <v>5042</v>
      </c>
      <c r="D434" s="752" t="s">
        <v>7697</v>
      </c>
      <c r="E434" s="669"/>
      <c r="F434" s="669"/>
      <c r="G434" s="669"/>
      <c r="H434" s="669"/>
      <c r="I434" s="669"/>
      <c r="J434" s="669"/>
      <c r="K434" s="669"/>
      <c r="L434" s="669"/>
      <c r="M434" s="669"/>
      <c r="N434" s="669"/>
      <c r="O434" s="669"/>
      <c r="P434" s="669"/>
      <c r="Q434" s="669"/>
      <c r="R434" s="670"/>
      <c r="S434" s="640"/>
      <c r="T434" s="641"/>
      <c r="U434" s="641"/>
      <c r="V434" s="641"/>
      <c r="W434" s="641"/>
      <c r="X434" s="642"/>
      <c r="Y434" s="1026"/>
      <c r="Z434" s="1027"/>
      <c r="AA434" s="1027"/>
      <c r="AB434" s="1027"/>
      <c r="AC434" s="1027"/>
      <c r="AD434" s="1028"/>
      <c r="AE434" s="4"/>
      <c r="AG434">
        <f t="shared" ref="AG434" si="66">IF($C$31=1,IF(OR(AND(S434=1,COUNTA(Y434)=1),S434&gt;1),0,1),0)</f>
        <v>0</v>
      </c>
      <c r="AH434">
        <f t="shared" ref="AH434" si="67">IF($C$31&lt;&gt;1,IF(COUNTA(S434:AD434)=0,0,1),IF(S434&gt;1,IF(COUNTA(Y434)=0,0,1),0))</f>
        <v>0</v>
      </c>
      <c r="AI434" cm="1">
        <f t="array" ref="AI434">IF(OR(Y434={"NS","NA"},$Q$31={"NS","NA"}),0,IF(Y434&lt;=$Q$31,0,1))</f>
        <v>0</v>
      </c>
    </row>
    <row r="435" spans="1:35" s="478" customFormat="1" ht="15" customHeight="1">
      <c r="A435" s="5"/>
      <c r="B435" s="67"/>
      <c r="C435" s="71" t="s">
        <v>5044</v>
      </c>
      <c r="D435" s="752" t="s">
        <v>7698</v>
      </c>
      <c r="E435" s="669"/>
      <c r="F435" s="669"/>
      <c r="G435" s="669"/>
      <c r="H435" s="669"/>
      <c r="I435" s="669"/>
      <c r="J435" s="669"/>
      <c r="K435" s="669"/>
      <c r="L435" s="669"/>
      <c r="M435" s="669"/>
      <c r="N435" s="669"/>
      <c r="O435" s="669"/>
      <c r="P435" s="669"/>
      <c r="Q435" s="669"/>
      <c r="R435" s="670"/>
      <c r="S435" s="640"/>
      <c r="T435" s="641"/>
      <c r="U435" s="641"/>
      <c r="V435" s="641"/>
      <c r="W435" s="641"/>
      <c r="X435" s="642"/>
      <c r="Y435" s="1026"/>
      <c r="Z435" s="1027"/>
      <c r="AA435" s="1027"/>
      <c r="AB435" s="1027"/>
      <c r="AC435" s="1027"/>
      <c r="AD435" s="1028"/>
      <c r="AE435" s="4"/>
      <c r="AG435">
        <f>IF($C$31=1,IF(OR(AND(S435=1,COUNTA(Y435)=1),S435&gt;1),0,1),0)</f>
        <v>0</v>
      </c>
      <c r="AH435">
        <f>IF($C$31&lt;&gt;1,IF(COUNTA(S435:AD435)=0,0,1),IF(S435&gt;1,IF(COUNTA(Y435)=0,0,1),0))</f>
        <v>0</v>
      </c>
      <c r="AI435" cm="1">
        <f t="array" ref="AI435">IF(OR(Y435={"NS","NA"},$Q$31={"NS","NA"}),0,IF(Y435&lt;=$Q$31,0,1))</f>
        <v>0</v>
      </c>
    </row>
    <row r="436" spans="1:35" s="478" customFormat="1" ht="15" customHeight="1">
      <c r="A436" s="5"/>
      <c r="B436" s="6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4"/>
      <c r="AG436" s="480">
        <f>SUM(AG433:AG435)</f>
        <v>0</v>
      </c>
      <c r="AH436" s="480">
        <f>SUM(AH433:AH435)</f>
        <v>0</v>
      </c>
      <c r="AI436" s="480">
        <f>SUM(AI433:AI435)</f>
        <v>0</v>
      </c>
    </row>
    <row r="437" spans="1:35" s="478" customFormat="1" ht="24" customHeight="1">
      <c r="A437" s="5"/>
      <c r="B437" s="8"/>
      <c r="C437" s="758" t="s">
        <v>5120</v>
      </c>
      <c r="D437" s="736"/>
      <c r="E437" s="736"/>
      <c r="F437" s="736"/>
      <c r="G437" s="736"/>
      <c r="H437" s="736"/>
      <c r="I437" s="736"/>
      <c r="J437" s="736"/>
      <c r="K437" s="736"/>
      <c r="L437" s="736"/>
      <c r="M437" s="736"/>
      <c r="N437" s="736"/>
      <c r="O437" s="736"/>
      <c r="P437" s="736"/>
      <c r="Q437" s="736"/>
      <c r="R437" s="736"/>
      <c r="S437" s="736"/>
      <c r="T437" s="736"/>
      <c r="U437" s="736"/>
      <c r="V437" s="736"/>
      <c r="W437" s="736"/>
      <c r="X437" s="736"/>
      <c r="Y437" s="736"/>
      <c r="Z437" s="736"/>
      <c r="AA437" s="736"/>
      <c r="AB437" s="736"/>
      <c r="AC437" s="736"/>
      <c r="AD437" s="736"/>
      <c r="AE437" s="4"/>
    </row>
    <row r="438" spans="1:35" s="478" customFormat="1" ht="60" customHeight="1">
      <c r="A438" s="5"/>
      <c r="B438" s="8"/>
      <c r="C438" s="801"/>
      <c r="D438" s="653"/>
      <c r="E438" s="653"/>
      <c r="F438" s="653"/>
      <c r="G438" s="653"/>
      <c r="H438" s="653"/>
      <c r="I438" s="653"/>
      <c r="J438" s="653"/>
      <c r="K438" s="653"/>
      <c r="L438" s="653"/>
      <c r="M438" s="653"/>
      <c r="N438" s="653"/>
      <c r="O438" s="653"/>
      <c r="P438" s="653"/>
      <c r="Q438" s="653"/>
      <c r="R438" s="653"/>
      <c r="S438" s="653"/>
      <c r="T438" s="653"/>
      <c r="U438" s="653"/>
      <c r="V438" s="653"/>
      <c r="W438" s="653"/>
      <c r="X438" s="653"/>
      <c r="Y438" s="653"/>
      <c r="Z438" s="653"/>
      <c r="AA438" s="653"/>
      <c r="AB438" s="653"/>
      <c r="AC438" s="653"/>
      <c r="AD438" s="748"/>
      <c r="AE438" s="4"/>
    </row>
    <row r="439" spans="1:35" s="478" customFormat="1" ht="15" customHeight="1">
      <c r="A439" s="4"/>
      <c r="B439" s="946" t="str">
        <f>IF(AG436=0,"","Favor de ingresar toda la información requerida en la pregunta")</f>
        <v/>
      </c>
      <c r="C439" s="946"/>
      <c r="D439" s="946"/>
      <c r="E439" s="946"/>
      <c r="F439" s="946"/>
      <c r="G439" s="946"/>
      <c r="H439" s="946"/>
      <c r="I439" s="946"/>
      <c r="J439" s="946"/>
      <c r="K439" s="946"/>
      <c r="L439" s="946"/>
      <c r="M439" s="946"/>
      <c r="N439" s="946"/>
      <c r="O439" s="946"/>
      <c r="P439" s="946"/>
      <c r="Q439" s="946"/>
      <c r="R439" s="946"/>
      <c r="S439" s="946"/>
      <c r="T439" s="946"/>
      <c r="U439" s="946"/>
      <c r="V439" s="946"/>
      <c r="W439" s="946"/>
      <c r="X439" s="946"/>
      <c r="Y439" s="946"/>
      <c r="Z439" s="946"/>
      <c r="AA439" s="946"/>
      <c r="AB439" s="946"/>
      <c r="AC439" s="946"/>
      <c r="AD439" s="946"/>
      <c r="AE439" s="946"/>
    </row>
    <row r="440" spans="1:35" s="478" customFormat="1" ht="15" customHeight="1">
      <c r="A440" s="4"/>
      <c r="B440" s="1001" t="str">
        <f>IF($C$31&lt;&gt;1,"",IF(COUNTIF(Y433:AD435,"NS")&lt;&gt;0,"Alerta: debido a que cuenta con registros NS, debe proporcionar una justificación en el area de comentarios al final de la pregunta",""))</f>
        <v/>
      </c>
      <c r="C440" s="1001"/>
      <c r="D440" s="1001"/>
      <c r="E440" s="1001"/>
      <c r="F440" s="1001"/>
      <c r="G440" s="1001"/>
      <c r="H440" s="1001"/>
      <c r="I440" s="1001"/>
      <c r="J440" s="1001"/>
      <c r="K440" s="1001"/>
      <c r="L440" s="1001"/>
      <c r="M440" s="1001"/>
      <c r="N440" s="1001"/>
      <c r="O440" s="1001"/>
      <c r="P440" s="1001"/>
      <c r="Q440" s="1001"/>
      <c r="R440" s="1001"/>
      <c r="S440" s="1001"/>
      <c r="T440" s="1001"/>
      <c r="U440" s="1001"/>
      <c r="V440" s="1001"/>
      <c r="W440" s="1001"/>
      <c r="X440" s="1001"/>
      <c r="Y440" s="1001"/>
      <c r="Z440" s="1001"/>
      <c r="AA440" s="1001"/>
      <c r="AB440" s="1001"/>
      <c r="AC440" s="1001"/>
      <c r="AD440" s="1001"/>
      <c r="AE440" s="1001"/>
    </row>
    <row r="441" spans="1:35" s="478" customFormat="1" ht="15" customHeight="1">
      <c r="A441" s="4"/>
      <c r="B441" s="880" t="str">
        <f>IF(AH436&gt;0,"Revise la información capturada, ya que tiene datos ingresados en celdas que están sombreadas","")</f>
        <v/>
      </c>
      <c r="C441" s="880"/>
      <c r="D441" s="880"/>
      <c r="E441" s="880"/>
      <c r="F441" s="880"/>
      <c r="G441" s="880"/>
      <c r="H441" s="880"/>
      <c r="I441" s="880"/>
      <c r="J441" s="880"/>
      <c r="K441" s="880"/>
      <c r="L441" s="880"/>
      <c r="M441" s="880"/>
      <c r="N441" s="880"/>
      <c r="O441" s="880"/>
      <c r="P441" s="880"/>
      <c r="Q441" s="880"/>
      <c r="R441" s="880"/>
      <c r="S441" s="880"/>
      <c r="T441" s="880"/>
      <c r="U441" s="880"/>
      <c r="V441" s="880"/>
      <c r="W441" s="880"/>
      <c r="X441" s="880"/>
      <c r="Y441" s="880"/>
      <c r="Z441" s="880"/>
      <c r="AA441" s="880"/>
      <c r="AB441" s="880"/>
      <c r="AC441" s="880"/>
      <c r="AD441" s="880"/>
      <c r="AE441" s="880"/>
    </row>
    <row r="442" spans="1:35" s="478" customFormat="1" ht="15" customHeight="1">
      <c r="A442" s="4"/>
      <c r="B442" s="749" t="str">
        <f>IF($C$31&lt;&gt;1,"",IF(AI436&gt;0,"Alerta: debe de proporcionar una justificación de acuerdo a lo establecido en la instrucción 2",""))</f>
        <v/>
      </c>
      <c r="C442" s="749"/>
      <c r="D442" s="749"/>
      <c r="E442" s="749"/>
      <c r="F442" s="749"/>
      <c r="G442" s="749"/>
      <c r="H442" s="749"/>
      <c r="I442" s="749"/>
      <c r="J442" s="749"/>
      <c r="K442" s="749"/>
      <c r="L442" s="749"/>
      <c r="M442" s="749"/>
      <c r="N442" s="749"/>
      <c r="O442" s="749"/>
      <c r="P442" s="749"/>
      <c r="Q442" s="749"/>
      <c r="R442" s="749"/>
      <c r="S442" s="749"/>
      <c r="T442" s="749"/>
      <c r="U442" s="749"/>
      <c r="V442" s="749"/>
      <c r="W442" s="749"/>
      <c r="X442" s="749"/>
      <c r="Y442" s="749"/>
      <c r="Z442" s="749"/>
      <c r="AA442" s="749"/>
      <c r="AB442" s="749"/>
      <c r="AC442" s="749"/>
      <c r="AD442" s="749"/>
      <c r="AE442" s="749"/>
    </row>
    <row r="443" spans="1:35" s="478" customFormat="1" ht="1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row>
    <row r="444" spans="1:35" s="478" customFormat="1" ht="1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row>
    <row r="445" spans="1:35" s="14" customFormat="1" ht="24" customHeight="1">
      <c r="A445" s="61" t="s">
        <v>7699</v>
      </c>
      <c r="B445" s="743" t="s">
        <v>7700</v>
      </c>
      <c r="C445" s="635"/>
      <c r="D445" s="635"/>
      <c r="E445" s="635"/>
      <c r="F445" s="635"/>
      <c r="G445" s="635"/>
      <c r="H445" s="635"/>
      <c r="I445" s="635"/>
      <c r="J445" s="635"/>
      <c r="K445" s="635"/>
      <c r="L445" s="635"/>
      <c r="M445" s="635"/>
      <c r="N445" s="635"/>
      <c r="O445" s="635"/>
      <c r="P445" s="635"/>
      <c r="Q445" s="635"/>
      <c r="R445" s="635"/>
      <c r="S445" s="635"/>
      <c r="T445" s="635"/>
      <c r="U445" s="635"/>
      <c r="V445" s="635"/>
      <c r="W445" s="635"/>
      <c r="X445" s="635"/>
      <c r="Y445" s="635"/>
      <c r="Z445" s="635"/>
      <c r="AA445" s="635"/>
      <c r="AB445" s="635"/>
      <c r="AC445" s="635"/>
      <c r="AD445" s="635"/>
      <c r="AE445" s="4"/>
    </row>
    <row r="446" spans="1:35" s="14" customFormat="1" ht="36" customHeight="1">
      <c r="B446" s="8"/>
      <c r="C446" s="742" t="s">
        <v>7701</v>
      </c>
      <c r="D446" s="736"/>
      <c r="E446" s="736"/>
      <c r="F446" s="736"/>
      <c r="G446" s="736"/>
      <c r="H446" s="736"/>
      <c r="I446" s="736"/>
      <c r="J446" s="736"/>
      <c r="K446" s="736"/>
      <c r="L446" s="736"/>
      <c r="M446" s="736"/>
      <c r="N446" s="736"/>
      <c r="O446" s="736"/>
      <c r="P446" s="736"/>
      <c r="Q446" s="736"/>
      <c r="R446" s="736"/>
      <c r="S446" s="736"/>
      <c r="T446" s="736"/>
      <c r="U446" s="736"/>
      <c r="V446" s="736"/>
      <c r="W446" s="736"/>
      <c r="X446" s="736"/>
      <c r="Y446" s="736"/>
      <c r="Z446" s="736"/>
      <c r="AA446" s="736"/>
      <c r="AB446" s="736"/>
      <c r="AC446" s="736"/>
      <c r="AD446" s="736"/>
      <c r="AE446" s="4"/>
    </row>
    <row r="447" spans="1:35" s="14" customFormat="1" ht="24" customHeight="1">
      <c r="B447" s="8"/>
      <c r="C447" s="758" t="s">
        <v>6689</v>
      </c>
      <c r="D447" s="635"/>
      <c r="E447" s="635"/>
      <c r="F447" s="635"/>
      <c r="G447" s="635"/>
      <c r="H447" s="635"/>
      <c r="I447" s="635"/>
      <c r="J447" s="635"/>
      <c r="K447" s="635"/>
      <c r="L447" s="635"/>
      <c r="M447" s="635"/>
      <c r="N447" s="635"/>
      <c r="O447" s="635"/>
      <c r="P447" s="635"/>
      <c r="Q447" s="635"/>
      <c r="R447" s="635"/>
      <c r="S447" s="635"/>
      <c r="T447" s="635"/>
      <c r="U447" s="635"/>
      <c r="V447" s="635"/>
      <c r="W447" s="635"/>
      <c r="X447" s="635"/>
      <c r="Y447" s="635"/>
      <c r="Z447" s="635"/>
      <c r="AA447" s="635"/>
      <c r="AB447" s="635"/>
      <c r="AC447" s="635"/>
      <c r="AD447" s="635"/>
      <c r="AE447" s="4"/>
      <c r="AF447" t="s">
        <v>7702</v>
      </c>
    </row>
    <row r="448" spans="1:35" s="14" customFormat="1" ht="24" customHeight="1">
      <c r="B448" s="8"/>
      <c r="C448" s="742" t="s">
        <v>7703</v>
      </c>
      <c r="D448" s="635"/>
      <c r="E448" s="635"/>
      <c r="F448" s="635"/>
      <c r="G448" s="635"/>
      <c r="H448" s="635"/>
      <c r="I448" s="635"/>
      <c r="J448" s="635"/>
      <c r="K448" s="635"/>
      <c r="L448" s="635"/>
      <c r="M448" s="635"/>
      <c r="N448" s="635"/>
      <c r="O448" s="635"/>
      <c r="P448" s="635"/>
      <c r="Q448" s="635"/>
      <c r="R448" s="635"/>
      <c r="S448" s="635"/>
      <c r="T448" s="635"/>
      <c r="U448" s="635"/>
      <c r="V448" s="635"/>
      <c r="W448" s="635"/>
      <c r="X448" s="635"/>
      <c r="Y448" s="635"/>
      <c r="Z448" s="635"/>
      <c r="AA448" s="635"/>
      <c r="AB448" s="635"/>
      <c r="AC448" s="635"/>
      <c r="AD448" s="635"/>
      <c r="AE448" s="4"/>
      <c r="AF448">
        <f>S433</f>
        <v>0</v>
      </c>
      <c r="AG448">
        <f>S434</f>
        <v>0</v>
      </c>
      <c r="AH448">
        <f>S435</f>
        <v>0</v>
      </c>
    </row>
    <row r="449" spans="1:45" s="14" customFormat="1" ht="15" customHeight="1" thickBot="1">
      <c r="A449" s="62"/>
      <c r="B449" s="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48"/>
      <c r="AD449" s="48"/>
      <c r="AE449" s="4"/>
      <c r="AF449" t="s">
        <v>7704</v>
      </c>
    </row>
    <row r="450" spans="1:45" s="14" customFormat="1" ht="15" customHeight="1" thickBot="1">
      <c r="A450" s="62"/>
      <c r="B450" s="8"/>
      <c r="C450" s="25" t="s">
        <v>6693</v>
      </c>
      <c r="D450" s="6"/>
      <c r="E450" s="6"/>
      <c r="F450" s="6"/>
      <c r="G450" s="6"/>
      <c r="H450" s="6"/>
      <c r="I450" s="6"/>
      <c r="J450" s="6"/>
      <c r="K450" s="6"/>
      <c r="L450" s="6"/>
      <c r="M450" s="1039" t="str">
        <f>IF(OR(B8="",$C$31&lt;&gt;1),"",B8)</f>
        <v/>
      </c>
      <c r="N450" s="1040"/>
      <c r="O450" s="1040"/>
      <c r="P450" s="1040"/>
      <c r="Q450" s="1040"/>
      <c r="R450" s="1040"/>
      <c r="S450" s="1040"/>
      <c r="T450" s="1040"/>
      <c r="U450" s="1040"/>
      <c r="V450" s="1040"/>
      <c r="W450" s="1040"/>
      <c r="X450" s="1040"/>
      <c r="Y450" s="1040"/>
      <c r="Z450" s="1040"/>
      <c r="AA450" s="1041"/>
      <c r="AB450" s="6"/>
      <c r="AC450" s="1039" t="str">
        <f>IF(OR(N8="",$C$31&lt;&gt;1),"",N8)</f>
        <v/>
      </c>
      <c r="AD450" s="1041"/>
      <c r="AE450" s="4"/>
      <c r="AF450">
        <f>IF(AF448&lt;&gt;1,IF(COUNTA(M454:R1028)=0,0,1),0)</f>
        <v>0</v>
      </c>
      <c r="AG450">
        <f>IF(AG448&lt;&gt;1,IF(COUNTA(S454:X1028)=0,0,1),0)</f>
        <v>0</v>
      </c>
      <c r="AH450">
        <f>IF(AH448&lt;&gt;1,IF(COUNTA(Y454:AD1028)=0,0,1),0)</f>
        <v>0</v>
      </c>
    </row>
    <row r="451" spans="1:45" s="14" customFormat="1" ht="15" customHeight="1">
      <c r="A451" s="5"/>
      <c r="B451" s="6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4"/>
    </row>
    <row r="452" spans="1:45" s="14" customFormat="1" ht="15" customHeight="1">
      <c r="A452" s="5"/>
      <c r="B452" s="67"/>
      <c r="C452" s="985" t="s">
        <v>6695</v>
      </c>
      <c r="D452" s="773"/>
      <c r="E452" s="773"/>
      <c r="F452" s="773"/>
      <c r="G452" s="773"/>
      <c r="H452" s="773"/>
      <c r="I452" s="773"/>
      <c r="J452" s="773"/>
      <c r="K452" s="773"/>
      <c r="L452" s="769"/>
      <c r="M452" s="643" t="s">
        <v>7693</v>
      </c>
      <c r="N452" s="669"/>
      <c r="O452" s="669"/>
      <c r="P452" s="669"/>
      <c r="Q452" s="669"/>
      <c r="R452" s="669"/>
      <c r="S452" s="669"/>
      <c r="T452" s="669"/>
      <c r="U452" s="669"/>
      <c r="V452" s="669"/>
      <c r="W452" s="669"/>
      <c r="X452" s="669"/>
      <c r="Y452" s="669"/>
      <c r="Z452" s="669"/>
      <c r="AA452" s="669"/>
      <c r="AB452" s="669"/>
      <c r="AC452" s="669"/>
      <c r="AD452" s="670"/>
      <c r="AE452" s="4"/>
    </row>
    <row r="453" spans="1:45" s="14" customFormat="1" ht="36" customHeight="1">
      <c r="A453" s="5"/>
      <c r="B453" s="67"/>
      <c r="C453" s="971" t="s">
        <v>6698</v>
      </c>
      <c r="D453" s="972"/>
      <c r="E453" s="972"/>
      <c r="F453" s="973"/>
      <c r="G453" s="990" t="s">
        <v>6699</v>
      </c>
      <c r="H453" s="669"/>
      <c r="I453" s="669"/>
      <c r="J453" s="669"/>
      <c r="K453" s="669"/>
      <c r="L453" s="670"/>
      <c r="M453" s="668" t="s">
        <v>7705</v>
      </c>
      <c r="N453" s="669"/>
      <c r="O453" s="669"/>
      <c r="P453" s="669"/>
      <c r="Q453" s="669"/>
      <c r="R453" s="670"/>
      <c r="S453" s="668" t="s">
        <v>7706</v>
      </c>
      <c r="T453" s="669"/>
      <c r="U453" s="669"/>
      <c r="V453" s="669"/>
      <c r="W453" s="669"/>
      <c r="X453" s="670"/>
      <c r="Y453" s="668" t="s">
        <v>7707</v>
      </c>
      <c r="Z453" s="669"/>
      <c r="AA453" s="669"/>
      <c r="AB453" s="669"/>
      <c r="AC453" s="669"/>
      <c r="AD453" s="670"/>
      <c r="AE453" s="4"/>
      <c r="AG453" s="11"/>
      <c r="AH453" s="11" t="s">
        <v>5905</v>
      </c>
      <c r="AI453" s="487" t="s">
        <v>7708</v>
      </c>
      <c r="AJ453" s="487" t="s">
        <v>7709</v>
      </c>
      <c r="AK453" s="52" t="s">
        <v>7710</v>
      </c>
      <c r="AM453" s="52"/>
      <c r="AN453" s="1052" t="s">
        <v>7711</v>
      </c>
      <c r="AO453" s="1052"/>
      <c r="AQ453" s="11" t="s">
        <v>7712</v>
      </c>
      <c r="AR453" s="11" t="s">
        <v>7713</v>
      </c>
      <c r="AS453" s="11" t="s">
        <v>7714</v>
      </c>
    </row>
    <row r="454" spans="1:45" s="14" customFormat="1" ht="14.25">
      <c r="A454" s="5"/>
      <c r="B454" s="67"/>
      <c r="C454" s="19" t="s">
        <v>5040</v>
      </c>
      <c r="D454" s="1023" t="str">
        <f>IF(AO454="No identificado","",IF(AN454="","",AN454))</f>
        <v/>
      </c>
      <c r="E454" s="1024"/>
      <c r="F454" s="1025"/>
      <c r="G454" s="752" t="str">
        <f>IF(AO454="No identificado","",IF(AO454="","",AO454))</f>
        <v/>
      </c>
      <c r="H454" s="752"/>
      <c r="I454" s="752"/>
      <c r="J454" s="752"/>
      <c r="K454" s="752"/>
      <c r="L454" s="752"/>
      <c r="M454" s="754"/>
      <c r="N454" s="754"/>
      <c r="O454" s="754"/>
      <c r="P454" s="754"/>
      <c r="Q454" s="754"/>
      <c r="R454" s="754"/>
      <c r="S454" s="754"/>
      <c r="T454" s="754"/>
      <c r="U454" s="754"/>
      <c r="V454" s="754"/>
      <c r="W454" s="754"/>
      <c r="X454" s="754"/>
      <c r="Y454" s="754"/>
      <c r="Z454" s="754"/>
      <c r="AA454" s="754"/>
      <c r="AB454" s="754"/>
      <c r="AC454" s="754"/>
      <c r="AD454" s="754"/>
      <c r="AE454" s="4"/>
      <c r="AG454"/>
      <c r="AH454">
        <f>IF(D454="",IF(COUNTA(M454:AD454)=0,0,1),0)</f>
        <v>0</v>
      </c>
      <c r="AI454" s="204">
        <f>IF(S433=1,1,0)</f>
        <v>0</v>
      </c>
      <c r="AJ454" s="204">
        <f>IF(AND(D454&lt;&gt;"",$AI$457&gt;0),1,0)</f>
        <v>0</v>
      </c>
      <c r="AK454">
        <f>IF(S433&lt;&gt;1,1,0)</f>
        <v>1</v>
      </c>
      <c r="AM454"/>
      <c r="AN454" s="488" t="str">
        <f>IF($AC$450="","",IF(HLOOKUP($AC$450,Presentación!$AQ$3:$BV$574,Presentación!AP4)="","",HLOOKUP($AC$450,Presentación!$AQ$3:$BV$574,Presentación!AP4,0)))</f>
        <v/>
      </c>
      <c r="AO454" s="489" t="str">
        <f>IF($AC$450="","",IF(HLOOKUP($AC$450,Presentación!$BZ$3:$DE$574,Presentación!AP4,0)="","",HLOOKUP($AC$450,Presentación!$BZ$3:$DE$574,Presentación!AP4,0)))</f>
        <v/>
      </c>
      <c r="AQ454">
        <f>IF(OR($D454="",$AK$454=1),0,IF(COUNTA($M$454:$R$1028)&gt;0,0,1))</f>
        <v>0</v>
      </c>
      <c r="AR454">
        <f>IF(OR($D454="",$AK$455=1),0,IF(COUNTA($S$454:$X$1028)&gt;0,0,1))</f>
        <v>0</v>
      </c>
      <c r="AS454">
        <f>IF(OR($D454="",$AK$456=1),0,IF(COUNTA($Y$454:$AD$1028)&gt;0,0,1))</f>
        <v>0</v>
      </c>
    </row>
    <row r="455" spans="1:45" s="14" customFormat="1" ht="14.25">
      <c r="A455" s="5"/>
      <c r="B455" s="67"/>
      <c r="C455" s="19" t="s">
        <v>5042</v>
      </c>
      <c r="D455" s="1023" t="str">
        <f t="shared" ref="D455:D518" si="68">IF(AO455="No identificado","",IF(AN455="","",AN455))</f>
        <v/>
      </c>
      <c r="E455" s="1024"/>
      <c r="F455" s="1025"/>
      <c r="G455" s="752" t="str">
        <f t="shared" ref="G455:G518" si="69">IF(AO455="No identificado","",IF(AO455="","",AO455))</f>
        <v/>
      </c>
      <c r="H455" s="752"/>
      <c r="I455" s="752"/>
      <c r="J455" s="752"/>
      <c r="K455" s="752"/>
      <c r="L455" s="752"/>
      <c r="M455" s="754"/>
      <c r="N455" s="754"/>
      <c r="O455" s="754"/>
      <c r="P455" s="754"/>
      <c r="Q455" s="754"/>
      <c r="R455" s="754"/>
      <c r="S455" s="754"/>
      <c r="T455" s="754"/>
      <c r="U455" s="754"/>
      <c r="V455" s="754"/>
      <c r="W455" s="754"/>
      <c r="X455" s="754"/>
      <c r="Y455" s="754"/>
      <c r="Z455" s="754"/>
      <c r="AA455" s="754"/>
      <c r="AB455" s="754"/>
      <c r="AC455" s="754"/>
      <c r="AD455" s="754"/>
      <c r="AE455" s="4"/>
      <c r="AG455"/>
      <c r="AH455">
        <f t="shared" ref="AH455:AH518" si="70">IF(D455="",IF(COUNTA(M455:AD455)=0,0,1),0)</f>
        <v>0</v>
      </c>
      <c r="AI455" s="204">
        <f t="shared" ref="AI455" si="71">IF(S434=1,1,0)</f>
        <v>0</v>
      </c>
      <c r="AJ455" s="204">
        <f t="shared" ref="AJ455:AJ518" si="72">IF(AND(D455&lt;&gt;"",$AI$457&gt;0),1,0)</f>
        <v>0</v>
      </c>
      <c r="AK455">
        <f>IF(S434&lt;&gt;1,1,0)</f>
        <v>1</v>
      </c>
      <c r="AN455" s="488" t="str">
        <f>IF($AC$450="","",IF(HLOOKUP($AC$450,Presentación!$AQ$3:$BV$574,Presentación!AP5)="","",HLOOKUP($AC$450,Presentación!$AQ$3:$BV$574,Presentación!AP5,0)))</f>
        <v/>
      </c>
      <c r="AO455" s="489" t="str">
        <f>IF($AC$450="","",IF(HLOOKUP($AC$450,Presentación!$BZ$3:$DE$574,Presentación!AP5,0)="","",HLOOKUP($AC$450,Presentación!$BZ$3:$DE$574,Presentación!AP5,0)))</f>
        <v/>
      </c>
      <c r="AQ455">
        <f t="shared" ref="AQ455:AQ518" si="73">IF(OR($D455="",$AK$454=1),0,IF(COUNTA($M$454:$R$1028)&gt;0,0,1))</f>
        <v>0</v>
      </c>
      <c r="AR455">
        <f t="shared" ref="AR455:AR518" si="74">IF(OR($D455="",$AK$455=1),0,IF(COUNTA($S$454:$X$1028)&gt;0,0,1))</f>
        <v>0</v>
      </c>
      <c r="AS455">
        <f t="shared" ref="AS455:AS518" si="75">IF(OR($D455="",$AK$456=1),0,IF(COUNTA($Y$454:$AD$1028)&gt;0,0,1))</f>
        <v>0</v>
      </c>
    </row>
    <row r="456" spans="1:45" s="14" customFormat="1" ht="14.25">
      <c r="A456" s="5"/>
      <c r="B456" s="67"/>
      <c r="C456" s="19" t="s">
        <v>5044</v>
      </c>
      <c r="D456" s="1023" t="str">
        <f t="shared" si="68"/>
        <v/>
      </c>
      <c r="E456" s="1024"/>
      <c r="F456" s="1025"/>
      <c r="G456" s="752" t="str">
        <f t="shared" si="69"/>
        <v/>
      </c>
      <c r="H456" s="752"/>
      <c r="I456" s="752"/>
      <c r="J456" s="752"/>
      <c r="K456" s="752"/>
      <c r="L456" s="752"/>
      <c r="M456" s="754"/>
      <c r="N456" s="754"/>
      <c r="O456" s="754"/>
      <c r="P456" s="754"/>
      <c r="Q456" s="754"/>
      <c r="R456" s="754"/>
      <c r="S456" s="754"/>
      <c r="T456" s="754"/>
      <c r="U456" s="754"/>
      <c r="V456" s="754"/>
      <c r="W456" s="754"/>
      <c r="X456" s="754"/>
      <c r="Y456" s="754"/>
      <c r="Z456" s="754"/>
      <c r="AA456" s="754"/>
      <c r="AB456" s="754"/>
      <c r="AC456" s="754"/>
      <c r="AD456" s="754"/>
      <c r="AE456" s="4"/>
      <c r="AG456"/>
      <c r="AH456">
        <f t="shared" si="70"/>
        <v>0</v>
      </c>
      <c r="AI456" s="204">
        <f>IF(S435=1,1,0)</f>
        <v>0</v>
      </c>
      <c r="AJ456" s="204">
        <f t="shared" si="72"/>
        <v>0</v>
      </c>
      <c r="AK456">
        <f>IF(S435&lt;&gt;1,1,0)</f>
        <v>1</v>
      </c>
      <c r="AN456" s="488" t="str">
        <f>IF($AC$450="","",IF(HLOOKUP($AC$450,Presentación!$AQ$3:$BV$574,Presentación!AP6)="","",HLOOKUP($AC$450,Presentación!$AQ$3:$BV$574,Presentación!AP6,0)))</f>
        <v/>
      </c>
      <c r="AO456" s="489" t="str">
        <f>IF($AC$450="","",IF(HLOOKUP($AC$450,Presentación!$BZ$3:$DE$574,Presentación!AP6,0)="","",HLOOKUP($AC$450,Presentación!$BZ$3:$DE$574,Presentación!AP6,0)))</f>
        <v/>
      </c>
      <c r="AQ456">
        <f t="shared" si="73"/>
        <v>0</v>
      </c>
      <c r="AR456">
        <f t="shared" si="74"/>
        <v>0</v>
      </c>
      <c r="AS456">
        <f t="shared" si="75"/>
        <v>0</v>
      </c>
    </row>
    <row r="457" spans="1:45" s="14" customFormat="1" ht="14.25">
      <c r="A457" s="5"/>
      <c r="B457" s="67"/>
      <c r="C457" s="19" t="s">
        <v>5046</v>
      </c>
      <c r="D457" s="1023" t="str">
        <f t="shared" si="68"/>
        <v/>
      </c>
      <c r="E457" s="1024"/>
      <c r="F457" s="1025"/>
      <c r="G457" s="752" t="str">
        <f t="shared" si="69"/>
        <v/>
      </c>
      <c r="H457" s="752"/>
      <c r="I457" s="752"/>
      <c r="J457" s="752"/>
      <c r="K457" s="752"/>
      <c r="L457" s="752"/>
      <c r="M457" s="754"/>
      <c r="N457" s="754"/>
      <c r="O457" s="754"/>
      <c r="P457" s="754"/>
      <c r="Q457" s="754"/>
      <c r="R457" s="754"/>
      <c r="S457" s="754"/>
      <c r="T457" s="754"/>
      <c r="U457" s="754"/>
      <c r="V457" s="754"/>
      <c r="W457" s="754"/>
      <c r="X457" s="754"/>
      <c r="Y457" s="754"/>
      <c r="Z457" s="754"/>
      <c r="AA457" s="754"/>
      <c r="AB457" s="754"/>
      <c r="AC457" s="754"/>
      <c r="AD457" s="754"/>
      <c r="AE457" s="4"/>
      <c r="AG457"/>
      <c r="AH457">
        <f t="shared" si="70"/>
        <v>0</v>
      </c>
      <c r="AI457" s="204">
        <f>SUM(AI454:AI456)</f>
        <v>0</v>
      </c>
      <c r="AJ457" s="204">
        <f t="shared" si="72"/>
        <v>0</v>
      </c>
      <c r="AK457" s="396">
        <f>SUM(AK454:AK456)</f>
        <v>3</v>
      </c>
      <c r="AN457" s="488" t="str">
        <f>IF($AC$450="","",IF(HLOOKUP($AC$450,Presentación!$AQ$3:$BV$574,Presentación!AP7)="","",HLOOKUP($AC$450,Presentación!$AQ$3:$BV$574,Presentación!AP7,0)))</f>
        <v/>
      </c>
      <c r="AO457" s="489" t="str">
        <f>IF($AC$450="","",IF(HLOOKUP($AC$450,Presentación!$BZ$3:$DE$574,Presentación!AP7,0)="","",HLOOKUP($AC$450,Presentación!$BZ$3:$DE$574,Presentación!AP7,0)))</f>
        <v/>
      </c>
      <c r="AQ457">
        <f t="shared" si="73"/>
        <v>0</v>
      </c>
      <c r="AR457">
        <f t="shared" si="74"/>
        <v>0</v>
      </c>
      <c r="AS457">
        <f t="shared" si="75"/>
        <v>0</v>
      </c>
    </row>
    <row r="458" spans="1:45" s="14" customFormat="1" ht="14.25">
      <c r="A458" s="5"/>
      <c r="B458" s="67"/>
      <c r="C458" s="19" t="s">
        <v>5048</v>
      </c>
      <c r="D458" s="1023" t="str">
        <f t="shared" si="68"/>
        <v/>
      </c>
      <c r="E458" s="1024"/>
      <c r="F458" s="1025"/>
      <c r="G458" s="752" t="str">
        <f t="shared" si="69"/>
        <v/>
      </c>
      <c r="H458" s="752"/>
      <c r="I458" s="752"/>
      <c r="J458" s="752"/>
      <c r="K458" s="752"/>
      <c r="L458" s="752"/>
      <c r="M458" s="754"/>
      <c r="N458" s="754"/>
      <c r="O458" s="754"/>
      <c r="P458" s="754"/>
      <c r="Q458" s="754"/>
      <c r="R458" s="754"/>
      <c r="S458" s="754"/>
      <c r="T458" s="754"/>
      <c r="U458" s="754"/>
      <c r="V458" s="754"/>
      <c r="W458" s="754"/>
      <c r="X458" s="754"/>
      <c r="Y458" s="754"/>
      <c r="Z458" s="754"/>
      <c r="AA458" s="754"/>
      <c r="AB458" s="754"/>
      <c r="AC458" s="754"/>
      <c r="AD458" s="754"/>
      <c r="AE458" s="4"/>
      <c r="AG458"/>
      <c r="AH458">
        <f t="shared" si="70"/>
        <v>0</v>
      </c>
      <c r="AI458" s="490"/>
      <c r="AJ458" s="204">
        <f t="shared" si="72"/>
        <v>0</v>
      </c>
      <c r="AN458" s="488" t="str">
        <f>IF($AC$450="","",IF(HLOOKUP($AC$450,Presentación!$AQ$3:$BV$574,Presentación!AP8)="","",HLOOKUP($AC$450,Presentación!$AQ$3:$BV$574,Presentación!AP8,0)))</f>
        <v/>
      </c>
      <c r="AO458" s="489" t="str">
        <f>IF($AC$450="","",IF(HLOOKUP($AC$450,Presentación!$BZ$3:$DE$574,Presentación!AP8,0)="","",HLOOKUP($AC$450,Presentación!$BZ$3:$DE$574,Presentación!AP8,0)))</f>
        <v/>
      </c>
      <c r="AQ458">
        <f t="shared" si="73"/>
        <v>0</v>
      </c>
      <c r="AR458">
        <f t="shared" si="74"/>
        <v>0</v>
      </c>
      <c r="AS458">
        <f t="shared" si="75"/>
        <v>0</v>
      </c>
    </row>
    <row r="459" spans="1:45" s="14" customFormat="1" ht="14.25">
      <c r="A459" s="5"/>
      <c r="B459" s="67"/>
      <c r="C459" s="19" t="s">
        <v>5050</v>
      </c>
      <c r="D459" s="1023" t="str">
        <f t="shared" si="68"/>
        <v/>
      </c>
      <c r="E459" s="1024"/>
      <c r="F459" s="1025"/>
      <c r="G459" s="752" t="str">
        <f t="shared" si="69"/>
        <v/>
      </c>
      <c r="H459" s="752"/>
      <c r="I459" s="752"/>
      <c r="J459" s="752"/>
      <c r="K459" s="752"/>
      <c r="L459" s="752"/>
      <c r="M459" s="754"/>
      <c r="N459" s="754"/>
      <c r="O459" s="754"/>
      <c r="P459" s="754"/>
      <c r="Q459" s="754"/>
      <c r="R459" s="754"/>
      <c r="S459" s="754"/>
      <c r="T459" s="754"/>
      <c r="U459" s="754"/>
      <c r="V459" s="754"/>
      <c r="W459" s="754"/>
      <c r="X459" s="754"/>
      <c r="Y459" s="754"/>
      <c r="Z459" s="754"/>
      <c r="AA459" s="754"/>
      <c r="AB459" s="754"/>
      <c r="AC459" s="754"/>
      <c r="AD459" s="754"/>
      <c r="AE459" s="4"/>
      <c r="AG459"/>
      <c r="AH459">
        <f t="shared" si="70"/>
        <v>0</v>
      </c>
      <c r="AI459" s="490"/>
      <c r="AJ459" s="204">
        <f t="shared" si="72"/>
        <v>0</v>
      </c>
      <c r="AN459" s="488" t="str">
        <f>IF($AC$450="","",IF(HLOOKUP($AC$450,Presentación!$AQ$3:$BV$574,Presentación!AP9)="","",HLOOKUP($AC$450,Presentación!$AQ$3:$BV$574,Presentación!AP9,0)))</f>
        <v/>
      </c>
      <c r="AO459" s="489" t="str">
        <f>IF($AC$450="","",IF(HLOOKUP($AC$450,Presentación!$BZ$3:$DE$574,Presentación!AP9,0)="","",HLOOKUP($AC$450,Presentación!$BZ$3:$DE$574,Presentación!AP9,0)))</f>
        <v/>
      </c>
      <c r="AQ459">
        <f t="shared" si="73"/>
        <v>0</v>
      </c>
      <c r="AR459">
        <f t="shared" si="74"/>
        <v>0</v>
      </c>
      <c r="AS459">
        <f t="shared" si="75"/>
        <v>0</v>
      </c>
    </row>
    <row r="460" spans="1:45" s="14" customFormat="1" ht="14.25">
      <c r="A460" s="5"/>
      <c r="B460" s="67"/>
      <c r="C460" s="19" t="s">
        <v>5052</v>
      </c>
      <c r="D460" s="1023" t="str">
        <f t="shared" si="68"/>
        <v/>
      </c>
      <c r="E460" s="1024"/>
      <c r="F460" s="1025"/>
      <c r="G460" s="752" t="str">
        <f t="shared" si="69"/>
        <v/>
      </c>
      <c r="H460" s="752"/>
      <c r="I460" s="752"/>
      <c r="J460" s="752"/>
      <c r="K460" s="752"/>
      <c r="L460" s="752"/>
      <c r="M460" s="754"/>
      <c r="N460" s="754"/>
      <c r="O460" s="754"/>
      <c r="P460" s="754"/>
      <c r="Q460" s="754"/>
      <c r="R460" s="754"/>
      <c r="S460" s="754"/>
      <c r="T460" s="754"/>
      <c r="U460" s="754"/>
      <c r="V460" s="754"/>
      <c r="W460" s="754"/>
      <c r="X460" s="754"/>
      <c r="Y460" s="754"/>
      <c r="Z460" s="754"/>
      <c r="AA460" s="754"/>
      <c r="AB460" s="754"/>
      <c r="AC460" s="754"/>
      <c r="AD460" s="754"/>
      <c r="AE460" s="4"/>
      <c r="AG460"/>
      <c r="AH460">
        <f t="shared" si="70"/>
        <v>0</v>
      </c>
      <c r="AI460" s="490"/>
      <c r="AJ460" s="204">
        <f t="shared" si="72"/>
        <v>0</v>
      </c>
      <c r="AN460" s="488" t="str">
        <f>IF($AC$450="","",IF(HLOOKUP($AC$450,Presentación!$AQ$3:$BV$574,Presentación!AP10)="","",HLOOKUP($AC$450,Presentación!$AQ$3:$BV$574,Presentación!AP10,0)))</f>
        <v/>
      </c>
      <c r="AO460" s="489" t="str">
        <f>IF($AC$450="","",IF(HLOOKUP($AC$450,Presentación!$BZ$3:$DE$574,Presentación!AP10,0)="","",HLOOKUP($AC$450,Presentación!$BZ$3:$DE$574,Presentación!AP10,0)))</f>
        <v/>
      </c>
      <c r="AQ460">
        <f t="shared" si="73"/>
        <v>0</v>
      </c>
      <c r="AR460">
        <f t="shared" si="74"/>
        <v>0</v>
      </c>
      <c r="AS460">
        <f t="shared" si="75"/>
        <v>0</v>
      </c>
    </row>
    <row r="461" spans="1:45" s="14" customFormat="1" ht="14.25">
      <c r="A461" s="5"/>
      <c r="B461" s="67"/>
      <c r="C461" s="19" t="s">
        <v>5054</v>
      </c>
      <c r="D461" s="1023" t="str">
        <f t="shared" si="68"/>
        <v/>
      </c>
      <c r="E461" s="1024"/>
      <c r="F461" s="1025"/>
      <c r="G461" s="752" t="str">
        <f t="shared" si="69"/>
        <v/>
      </c>
      <c r="H461" s="752"/>
      <c r="I461" s="752"/>
      <c r="J461" s="752"/>
      <c r="K461" s="752"/>
      <c r="L461" s="752"/>
      <c r="M461" s="754"/>
      <c r="N461" s="754"/>
      <c r="O461" s="754"/>
      <c r="P461" s="754"/>
      <c r="Q461" s="754"/>
      <c r="R461" s="754"/>
      <c r="S461" s="754"/>
      <c r="T461" s="754"/>
      <c r="U461" s="754"/>
      <c r="V461" s="754"/>
      <c r="W461" s="754"/>
      <c r="X461" s="754"/>
      <c r="Y461" s="754"/>
      <c r="Z461" s="754"/>
      <c r="AA461" s="754"/>
      <c r="AB461" s="754"/>
      <c r="AC461" s="754"/>
      <c r="AD461" s="754"/>
      <c r="AE461" s="4"/>
      <c r="AG461"/>
      <c r="AH461">
        <f t="shared" si="70"/>
        <v>0</v>
      </c>
      <c r="AI461" s="490"/>
      <c r="AJ461" s="204">
        <f t="shared" si="72"/>
        <v>0</v>
      </c>
      <c r="AN461" s="488" t="str">
        <f>IF($AC$450="","",IF(HLOOKUP($AC$450,Presentación!$AQ$3:$BV$574,Presentación!AP11)="","",HLOOKUP($AC$450,Presentación!$AQ$3:$BV$574,Presentación!AP11,0)))</f>
        <v/>
      </c>
      <c r="AO461" s="489" t="str">
        <f>IF($AC$450="","",IF(HLOOKUP($AC$450,Presentación!$BZ$3:$DE$574,Presentación!AP11,0)="","",HLOOKUP($AC$450,Presentación!$BZ$3:$DE$574,Presentación!AP11,0)))</f>
        <v/>
      </c>
      <c r="AQ461">
        <f t="shared" si="73"/>
        <v>0</v>
      </c>
      <c r="AR461">
        <f t="shared" si="74"/>
        <v>0</v>
      </c>
      <c r="AS461">
        <f t="shared" si="75"/>
        <v>0</v>
      </c>
    </row>
    <row r="462" spans="1:45" s="14" customFormat="1" ht="14.25">
      <c r="A462" s="5"/>
      <c r="B462" s="67"/>
      <c r="C462" s="19" t="s">
        <v>5056</v>
      </c>
      <c r="D462" s="1023" t="str">
        <f t="shared" si="68"/>
        <v/>
      </c>
      <c r="E462" s="1024"/>
      <c r="F462" s="1025"/>
      <c r="G462" s="752" t="str">
        <f t="shared" si="69"/>
        <v/>
      </c>
      <c r="H462" s="752"/>
      <c r="I462" s="752"/>
      <c r="J462" s="752"/>
      <c r="K462" s="752"/>
      <c r="L462" s="752"/>
      <c r="M462" s="754"/>
      <c r="N462" s="754"/>
      <c r="O462" s="754"/>
      <c r="P462" s="754"/>
      <c r="Q462" s="754"/>
      <c r="R462" s="754"/>
      <c r="S462" s="754"/>
      <c r="T462" s="754"/>
      <c r="U462" s="754"/>
      <c r="V462" s="754"/>
      <c r="W462" s="754"/>
      <c r="X462" s="754"/>
      <c r="Y462" s="754"/>
      <c r="Z462" s="754"/>
      <c r="AA462" s="754"/>
      <c r="AB462" s="754"/>
      <c r="AC462" s="754"/>
      <c r="AD462" s="754"/>
      <c r="AE462" s="4"/>
      <c r="AG462"/>
      <c r="AH462">
        <f t="shared" si="70"/>
        <v>0</v>
      </c>
      <c r="AI462" s="490"/>
      <c r="AJ462" s="204">
        <f t="shared" si="72"/>
        <v>0</v>
      </c>
      <c r="AN462" s="488" t="str">
        <f>IF($AC$450="","",IF(HLOOKUP($AC$450,Presentación!$AQ$3:$BV$574,Presentación!AP12)="","",HLOOKUP($AC$450,Presentación!$AQ$3:$BV$574,Presentación!AP12,0)))</f>
        <v/>
      </c>
      <c r="AO462" s="489" t="str">
        <f>IF($AC$450="","",IF(HLOOKUP($AC$450,Presentación!$BZ$3:$DE$574,Presentación!AP12,0)="","",HLOOKUP($AC$450,Presentación!$BZ$3:$DE$574,Presentación!AP12,0)))</f>
        <v/>
      </c>
      <c r="AQ462">
        <f t="shared" si="73"/>
        <v>0</v>
      </c>
      <c r="AR462">
        <f t="shared" si="74"/>
        <v>0</v>
      </c>
      <c r="AS462">
        <f t="shared" si="75"/>
        <v>0</v>
      </c>
    </row>
    <row r="463" spans="1:45" s="14" customFormat="1" ht="14.25">
      <c r="A463" s="5"/>
      <c r="B463" s="67"/>
      <c r="C463" s="19" t="s">
        <v>5057</v>
      </c>
      <c r="D463" s="1023" t="str">
        <f t="shared" si="68"/>
        <v/>
      </c>
      <c r="E463" s="1024"/>
      <c r="F463" s="1025"/>
      <c r="G463" s="752" t="str">
        <f t="shared" si="69"/>
        <v/>
      </c>
      <c r="H463" s="752"/>
      <c r="I463" s="752"/>
      <c r="J463" s="752"/>
      <c r="K463" s="752"/>
      <c r="L463" s="752"/>
      <c r="M463" s="754"/>
      <c r="N463" s="754"/>
      <c r="O463" s="754"/>
      <c r="P463" s="754"/>
      <c r="Q463" s="754"/>
      <c r="R463" s="754"/>
      <c r="S463" s="754"/>
      <c r="T463" s="754"/>
      <c r="U463" s="754"/>
      <c r="V463" s="754"/>
      <c r="W463" s="754"/>
      <c r="X463" s="754"/>
      <c r="Y463" s="754"/>
      <c r="Z463" s="754"/>
      <c r="AA463" s="754"/>
      <c r="AB463" s="754"/>
      <c r="AC463" s="754"/>
      <c r="AD463" s="754"/>
      <c r="AE463" s="4"/>
      <c r="AG463"/>
      <c r="AH463">
        <f t="shared" si="70"/>
        <v>0</v>
      </c>
      <c r="AI463" s="490"/>
      <c r="AJ463" s="204">
        <f t="shared" si="72"/>
        <v>0</v>
      </c>
      <c r="AN463" s="488" t="str">
        <f>IF($AC$450="","",IF(HLOOKUP($AC$450,Presentación!$AQ$3:$BV$574,Presentación!AP13)="","",HLOOKUP($AC$450,Presentación!$AQ$3:$BV$574,Presentación!AP13,0)))</f>
        <v/>
      </c>
      <c r="AO463" s="489" t="str">
        <f>IF($AC$450="","",IF(HLOOKUP($AC$450,Presentación!$BZ$3:$DE$574,Presentación!AP13,0)="","",HLOOKUP($AC$450,Presentación!$BZ$3:$DE$574,Presentación!AP13,0)))</f>
        <v/>
      </c>
      <c r="AQ463">
        <f t="shared" si="73"/>
        <v>0</v>
      </c>
      <c r="AR463">
        <f t="shared" si="74"/>
        <v>0</v>
      </c>
      <c r="AS463">
        <f t="shared" si="75"/>
        <v>0</v>
      </c>
    </row>
    <row r="464" spans="1:45" s="14" customFormat="1" ht="14.25">
      <c r="A464" s="5"/>
      <c r="B464" s="67"/>
      <c r="C464" s="19" t="s">
        <v>5059</v>
      </c>
      <c r="D464" s="1023" t="str">
        <f t="shared" si="68"/>
        <v/>
      </c>
      <c r="E464" s="1024"/>
      <c r="F464" s="1025"/>
      <c r="G464" s="752" t="str">
        <f t="shared" si="69"/>
        <v/>
      </c>
      <c r="H464" s="752"/>
      <c r="I464" s="752"/>
      <c r="J464" s="752"/>
      <c r="K464" s="752"/>
      <c r="L464" s="752"/>
      <c r="M464" s="754"/>
      <c r="N464" s="754"/>
      <c r="O464" s="754"/>
      <c r="P464" s="754"/>
      <c r="Q464" s="754"/>
      <c r="R464" s="754"/>
      <c r="S464" s="754"/>
      <c r="T464" s="754"/>
      <c r="U464" s="754"/>
      <c r="V464" s="754"/>
      <c r="W464" s="754"/>
      <c r="X464" s="754"/>
      <c r="Y464" s="754"/>
      <c r="Z464" s="754"/>
      <c r="AA464" s="754"/>
      <c r="AB464" s="754"/>
      <c r="AC464" s="754"/>
      <c r="AD464" s="754"/>
      <c r="AE464" s="4"/>
      <c r="AG464"/>
      <c r="AH464">
        <f t="shared" si="70"/>
        <v>0</v>
      </c>
      <c r="AI464" s="490"/>
      <c r="AJ464" s="204">
        <f t="shared" si="72"/>
        <v>0</v>
      </c>
      <c r="AN464" s="488" t="str">
        <f>IF($AC$450="","",IF(HLOOKUP($AC$450,Presentación!$AQ$3:$BV$574,Presentación!AP14)="","",HLOOKUP($AC$450,Presentación!$AQ$3:$BV$574,Presentación!AP14,0)))</f>
        <v/>
      </c>
      <c r="AO464" s="489" t="str">
        <f>IF($AC$450="","",IF(HLOOKUP($AC$450,Presentación!$BZ$3:$DE$574,Presentación!AP14,0)="","",HLOOKUP($AC$450,Presentación!$BZ$3:$DE$574,Presentación!AP14,0)))</f>
        <v/>
      </c>
      <c r="AQ464">
        <f t="shared" si="73"/>
        <v>0</v>
      </c>
      <c r="AR464">
        <f t="shared" si="74"/>
        <v>0</v>
      </c>
      <c r="AS464">
        <f t="shared" si="75"/>
        <v>0</v>
      </c>
    </row>
    <row r="465" spans="1:45" s="14" customFormat="1" ht="14.25">
      <c r="A465" s="5"/>
      <c r="B465" s="67"/>
      <c r="C465" s="19" t="s">
        <v>5060</v>
      </c>
      <c r="D465" s="1023" t="str">
        <f t="shared" si="68"/>
        <v/>
      </c>
      <c r="E465" s="1024"/>
      <c r="F465" s="1025"/>
      <c r="G465" s="752" t="str">
        <f t="shared" si="69"/>
        <v/>
      </c>
      <c r="H465" s="752"/>
      <c r="I465" s="752"/>
      <c r="J465" s="752"/>
      <c r="K465" s="752"/>
      <c r="L465" s="752"/>
      <c r="M465" s="754"/>
      <c r="N465" s="754"/>
      <c r="O465" s="754"/>
      <c r="P465" s="754"/>
      <c r="Q465" s="754"/>
      <c r="R465" s="754"/>
      <c r="S465" s="754"/>
      <c r="T465" s="754"/>
      <c r="U465" s="754"/>
      <c r="V465" s="754"/>
      <c r="W465" s="754"/>
      <c r="X465" s="754"/>
      <c r="Y465" s="754"/>
      <c r="Z465" s="754"/>
      <c r="AA465" s="754"/>
      <c r="AB465" s="754"/>
      <c r="AC465" s="754"/>
      <c r="AD465" s="754"/>
      <c r="AE465" s="4"/>
      <c r="AG465"/>
      <c r="AH465">
        <f t="shared" si="70"/>
        <v>0</v>
      </c>
      <c r="AI465" s="490"/>
      <c r="AJ465" s="204">
        <f t="shared" si="72"/>
        <v>0</v>
      </c>
      <c r="AN465" s="488" t="str">
        <f>IF($AC$450="","",IF(HLOOKUP($AC$450,Presentación!$AQ$3:$BV$574,Presentación!AP15)="","",HLOOKUP($AC$450,Presentación!$AQ$3:$BV$574,Presentación!AP15,0)))</f>
        <v/>
      </c>
      <c r="AO465" s="489" t="str">
        <f>IF($AC$450="","",IF(HLOOKUP($AC$450,Presentación!$BZ$3:$DE$574,Presentación!AP15,0)="","",HLOOKUP($AC$450,Presentación!$BZ$3:$DE$574,Presentación!AP15,0)))</f>
        <v/>
      </c>
      <c r="AQ465">
        <f t="shared" si="73"/>
        <v>0</v>
      </c>
      <c r="AR465">
        <f t="shared" si="74"/>
        <v>0</v>
      </c>
      <c r="AS465">
        <f t="shared" si="75"/>
        <v>0</v>
      </c>
    </row>
    <row r="466" spans="1:45" s="14" customFormat="1" ht="14.25">
      <c r="A466" s="5"/>
      <c r="B466" s="67"/>
      <c r="C466" s="19" t="s">
        <v>5061</v>
      </c>
      <c r="D466" s="1023" t="str">
        <f t="shared" si="68"/>
        <v/>
      </c>
      <c r="E466" s="1024"/>
      <c r="F466" s="1025"/>
      <c r="G466" s="752" t="str">
        <f t="shared" si="69"/>
        <v/>
      </c>
      <c r="H466" s="752"/>
      <c r="I466" s="752"/>
      <c r="J466" s="752"/>
      <c r="K466" s="752"/>
      <c r="L466" s="752"/>
      <c r="M466" s="754"/>
      <c r="N466" s="754"/>
      <c r="O466" s="754"/>
      <c r="P466" s="754"/>
      <c r="Q466" s="754"/>
      <c r="R466" s="754"/>
      <c r="S466" s="754"/>
      <c r="T466" s="754"/>
      <c r="U466" s="754"/>
      <c r="V466" s="754"/>
      <c r="W466" s="754"/>
      <c r="X466" s="754"/>
      <c r="Y466" s="754"/>
      <c r="Z466" s="754"/>
      <c r="AA466" s="754"/>
      <c r="AB466" s="754"/>
      <c r="AC466" s="754"/>
      <c r="AD466" s="754"/>
      <c r="AE466" s="4"/>
      <c r="AG466"/>
      <c r="AH466">
        <f t="shared" si="70"/>
        <v>0</v>
      </c>
      <c r="AI466" s="490"/>
      <c r="AJ466" s="204">
        <f t="shared" si="72"/>
        <v>0</v>
      </c>
      <c r="AN466" s="488" t="str">
        <f>IF($AC$450="","",IF(HLOOKUP($AC$450,Presentación!$AQ$3:$BV$574,Presentación!AP16)="","",HLOOKUP($AC$450,Presentación!$AQ$3:$BV$574,Presentación!AP16,0)))</f>
        <v/>
      </c>
      <c r="AO466" s="489" t="str">
        <f>IF($AC$450="","",IF(HLOOKUP($AC$450,Presentación!$BZ$3:$DE$574,Presentación!AP16,0)="","",HLOOKUP($AC$450,Presentación!$BZ$3:$DE$574,Presentación!AP16,0)))</f>
        <v/>
      </c>
      <c r="AQ466">
        <f t="shared" si="73"/>
        <v>0</v>
      </c>
      <c r="AR466">
        <f t="shared" si="74"/>
        <v>0</v>
      </c>
      <c r="AS466">
        <f t="shared" si="75"/>
        <v>0</v>
      </c>
    </row>
    <row r="467" spans="1:45" s="14" customFormat="1" ht="14.25">
      <c r="A467" s="5"/>
      <c r="B467" s="67"/>
      <c r="C467" s="19" t="s">
        <v>5062</v>
      </c>
      <c r="D467" s="1023" t="str">
        <f t="shared" si="68"/>
        <v/>
      </c>
      <c r="E467" s="1024"/>
      <c r="F467" s="1025"/>
      <c r="G467" s="752" t="str">
        <f t="shared" si="69"/>
        <v/>
      </c>
      <c r="H467" s="752"/>
      <c r="I467" s="752"/>
      <c r="J467" s="752"/>
      <c r="K467" s="752"/>
      <c r="L467" s="752"/>
      <c r="M467" s="754"/>
      <c r="N467" s="754"/>
      <c r="O467" s="754"/>
      <c r="P467" s="754"/>
      <c r="Q467" s="754"/>
      <c r="R467" s="754"/>
      <c r="S467" s="754"/>
      <c r="T467" s="754"/>
      <c r="U467" s="754"/>
      <c r="V467" s="754"/>
      <c r="W467" s="754"/>
      <c r="X467" s="754"/>
      <c r="Y467" s="754"/>
      <c r="Z467" s="754"/>
      <c r="AA467" s="754"/>
      <c r="AB467" s="754"/>
      <c r="AC467" s="754"/>
      <c r="AD467" s="754"/>
      <c r="AE467" s="4"/>
      <c r="AG467"/>
      <c r="AH467">
        <f t="shared" si="70"/>
        <v>0</v>
      </c>
      <c r="AI467" s="490"/>
      <c r="AJ467" s="204">
        <f t="shared" si="72"/>
        <v>0</v>
      </c>
      <c r="AN467" s="488" t="str">
        <f>IF($AC$450="","",IF(HLOOKUP($AC$450,Presentación!$AQ$3:$BV$574,Presentación!AP17)="","",HLOOKUP($AC$450,Presentación!$AQ$3:$BV$574,Presentación!AP17,0)))</f>
        <v/>
      </c>
      <c r="AO467" s="489" t="str">
        <f>IF($AC$450="","",IF(HLOOKUP($AC$450,Presentación!$BZ$3:$DE$574,Presentación!AP17,0)="","",HLOOKUP($AC$450,Presentación!$BZ$3:$DE$574,Presentación!AP17,0)))</f>
        <v/>
      </c>
      <c r="AQ467">
        <f t="shared" si="73"/>
        <v>0</v>
      </c>
      <c r="AR467">
        <f t="shared" si="74"/>
        <v>0</v>
      </c>
      <c r="AS467">
        <f t="shared" si="75"/>
        <v>0</v>
      </c>
    </row>
    <row r="468" spans="1:45" s="14" customFormat="1" ht="14.25">
      <c r="A468" s="5"/>
      <c r="B468" s="67"/>
      <c r="C468" s="19" t="s">
        <v>5063</v>
      </c>
      <c r="D468" s="1023" t="str">
        <f t="shared" si="68"/>
        <v/>
      </c>
      <c r="E468" s="1024"/>
      <c r="F468" s="1025"/>
      <c r="G468" s="752" t="str">
        <f t="shared" si="69"/>
        <v/>
      </c>
      <c r="H468" s="752"/>
      <c r="I468" s="752"/>
      <c r="J468" s="752"/>
      <c r="K468" s="752"/>
      <c r="L468" s="752"/>
      <c r="M468" s="754"/>
      <c r="N468" s="754"/>
      <c r="O468" s="754"/>
      <c r="P468" s="754"/>
      <c r="Q468" s="754"/>
      <c r="R468" s="754"/>
      <c r="S468" s="754"/>
      <c r="T468" s="754"/>
      <c r="U468" s="754"/>
      <c r="V468" s="754"/>
      <c r="W468" s="754"/>
      <c r="X468" s="754"/>
      <c r="Y468" s="754"/>
      <c r="Z468" s="754"/>
      <c r="AA468" s="754"/>
      <c r="AB468" s="754"/>
      <c r="AC468" s="754"/>
      <c r="AD468" s="754"/>
      <c r="AE468" s="4"/>
      <c r="AG468"/>
      <c r="AH468">
        <f t="shared" si="70"/>
        <v>0</v>
      </c>
      <c r="AI468" s="490"/>
      <c r="AJ468" s="204">
        <f t="shared" si="72"/>
        <v>0</v>
      </c>
      <c r="AN468" s="488" t="str">
        <f>IF($AC$450="","",IF(HLOOKUP($AC$450,Presentación!$AQ$3:$BV$574,Presentación!AP18)="","",HLOOKUP($AC$450,Presentación!$AQ$3:$BV$574,Presentación!AP18,0)))</f>
        <v/>
      </c>
      <c r="AO468" s="489" t="str">
        <f>IF($AC$450="","",IF(HLOOKUP($AC$450,Presentación!$BZ$3:$DE$574,Presentación!AP18,0)="","",HLOOKUP($AC$450,Presentación!$BZ$3:$DE$574,Presentación!AP18,0)))</f>
        <v/>
      </c>
      <c r="AQ468">
        <f t="shared" si="73"/>
        <v>0</v>
      </c>
      <c r="AR468">
        <f t="shared" si="74"/>
        <v>0</v>
      </c>
      <c r="AS468">
        <f t="shared" si="75"/>
        <v>0</v>
      </c>
    </row>
    <row r="469" spans="1:45" s="14" customFormat="1" ht="14.25">
      <c r="A469" s="5"/>
      <c r="B469" s="67"/>
      <c r="C469" s="19" t="s">
        <v>5064</v>
      </c>
      <c r="D469" s="1023" t="str">
        <f t="shared" si="68"/>
        <v/>
      </c>
      <c r="E469" s="1024"/>
      <c r="F469" s="1025"/>
      <c r="G469" s="752" t="str">
        <f t="shared" si="69"/>
        <v/>
      </c>
      <c r="H469" s="752"/>
      <c r="I469" s="752"/>
      <c r="J469" s="752"/>
      <c r="K469" s="752"/>
      <c r="L469" s="752"/>
      <c r="M469" s="754"/>
      <c r="N469" s="754"/>
      <c r="O469" s="754"/>
      <c r="P469" s="754"/>
      <c r="Q469" s="754"/>
      <c r="R469" s="754"/>
      <c r="S469" s="754"/>
      <c r="T469" s="754"/>
      <c r="U469" s="754"/>
      <c r="V469" s="754"/>
      <c r="W469" s="754"/>
      <c r="X469" s="754"/>
      <c r="Y469" s="754"/>
      <c r="Z469" s="754"/>
      <c r="AA469" s="754"/>
      <c r="AB469" s="754"/>
      <c r="AC469" s="754"/>
      <c r="AD469" s="754"/>
      <c r="AE469" s="4"/>
      <c r="AG469"/>
      <c r="AH469">
        <f t="shared" si="70"/>
        <v>0</v>
      </c>
      <c r="AI469" s="490"/>
      <c r="AJ469" s="204">
        <f t="shared" si="72"/>
        <v>0</v>
      </c>
      <c r="AN469" s="488" t="str">
        <f>IF($AC$450="","",IF(HLOOKUP($AC$450,Presentación!$AQ$3:$BV$574,Presentación!AP19)="","",HLOOKUP($AC$450,Presentación!$AQ$3:$BV$574,Presentación!AP19,0)))</f>
        <v/>
      </c>
      <c r="AO469" s="489" t="str">
        <f>IF($AC$450="","",IF(HLOOKUP($AC$450,Presentación!$BZ$3:$DE$574,Presentación!AP19,0)="","",HLOOKUP($AC$450,Presentación!$BZ$3:$DE$574,Presentación!AP19,0)))</f>
        <v/>
      </c>
      <c r="AQ469">
        <f t="shared" si="73"/>
        <v>0</v>
      </c>
      <c r="AR469">
        <f t="shared" si="74"/>
        <v>0</v>
      </c>
      <c r="AS469">
        <f t="shared" si="75"/>
        <v>0</v>
      </c>
    </row>
    <row r="470" spans="1:45" s="14" customFormat="1" ht="14.25">
      <c r="A470" s="5"/>
      <c r="B470" s="67"/>
      <c r="C470" s="19" t="s">
        <v>5065</v>
      </c>
      <c r="D470" s="1023" t="str">
        <f t="shared" si="68"/>
        <v/>
      </c>
      <c r="E470" s="1024"/>
      <c r="F470" s="1025"/>
      <c r="G470" s="752" t="str">
        <f t="shared" si="69"/>
        <v/>
      </c>
      <c r="H470" s="752"/>
      <c r="I470" s="752"/>
      <c r="J470" s="752"/>
      <c r="K470" s="752"/>
      <c r="L470" s="752"/>
      <c r="M470" s="754"/>
      <c r="N470" s="754"/>
      <c r="O470" s="754"/>
      <c r="P470" s="754"/>
      <c r="Q470" s="754"/>
      <c r="R470" s="754"/>
      <c r="S470" s="754"/>
      <c r="T470" s="754"/>
      <c r="U470" s="754"/>
      <c r="V470" s="754"/>
      <c r="W470" s="754"/>
      <c r="X470" s="754"/>
      <c r="Y470" s="754"/>
      <c r="Z470" s="754"/>
      <c r="AA470" s="754"/>
      <c r="AB470" s="754"/>
      <c r="AC470" s="754"/>
      <c r="AD470" s="754"/>
      <c r="AE470" s="4"/>
      <c r="AG470"/>
      <c r="AH470">
        <f t="shared" si="70"/>
        <v>0</v>
      </c>
      <c r="AI470" s="490"/>
      <c r="AJ470" s="204">
        <f t="shared" si="72"/>
        <v>0</v>
      </c>
      <c r="AN470" s="488" t="str">
        <f>IF($AC$450="","",IF(HLOOKUP($AC$450,Presentación!$AQ$3:$BV$574,Presentación!AP20)="","",HLOOKUP($AC$450,Presentación!$AQ$3:$BV$574,Presentación!AP20,0)))</f>
        <v/>
      </c>
      <c r="AO470" s="489" t="str">
        <f>IF($AC$450="","",IF(HLOOKUP($AC$450,Presentación!$BZ$3:$DE$574,Presentación!AP20,0)="","",HLOOKUP($AC$450,Presentación!$BZ$3:$DE$574,Presentación!AP20,0)))</f>
        <v/>
      </c>
      <c r="AQ470">
        <f t="shared" si="73"/>
        <v>0</v>
      </c>
      <c r="AR470">
        <f t="shared" si="74"/>
        <v>0</v>
      </c>
      <c r="AS470">
        <f t="shared" si="75"/>
        <v>0</v>
      </c>
    </row>
    <row r="471" spans="1:45" s="14" customFormat="1" ht="14.25">
      <c r="A471" s="5"/>
      <c r="B471" s="67"/>
      <c r="C471" s="19" t="s">
        <v>5066</v>
      </c>
      <c r="D471" s="1023" t="str">
        <f t="shared" si="68"/>
        <v/>
      </c>
      <c r="E471" s="1024"/>
      <c r="F471" s="1025"/>
      <c r="G471" s="752" t="str">
        <f t="shared" si="69"/>
        <v/>
      </c>
      <c r="H471" s="752"/>
      <c r="I471" s="752"/>
      <c r="J471" s="752"/>
      <c r="K471" s="752"/>
      <c r="L471" s="752"/>
      <c r="M471" s="754"/>
      <c r="N471" s="754"/>
      <c r="O471" s="754"/>
      <c r="P471" s="754"/>
      <c r="Q471" s="754"/>
      <c r="R471" s="754"/>
      <c r="S471" s="754"/>
      <c r="T471" s="754"/>
      <c r="U471" s="754"/>
      <c r="V471" s="754"/>
      <c r="W471" s="754"/>
      <c r="X471" s="754"/>
      <c r="Y471" s="754"/>
      <c r="Z471" s="754"/>
      <c r="AA471" s="754"/>
      <c r="AB471" s="754"/>
      <c r="AC471" s="754"/>
      <c r="AD471" s="754"/>
      <c r="AE471" s="4"/>
      <c r="AG471"/>
      <c r="AH471">
        <f t="shared" si="70"/>
        <v>0</v>
      </c>
      <c r="AI471" s="490"/>
      <c r="AJ471" s="204">
        <f t="shared" si="72"/>
        <v>0</v>
      </c>
      <c r="AN471" s="488" t="str">
        <f>IF($AC$450="","",IF(HLOOKUP($AC$450,Presentación!$AQ$3:$BV$574,Presentación!AP21)="","",HLOOKUP($AC$450,Presentación!$AQ$3:$BV$574,Presentación!AP21,0)))</f>
        <v/>
      </c>
      <c r="AO471" s="489" t="str">
        <f>IF($AC$450="","",IF(HLOOKUP($AC$450,Presentación!$BZ$3:$DE$574,Presentación!AP21,0)="","",HLOOKUP($AC$450,Presentación!$BZ$3:$DE$574,Presentación!AP21,0)))</f>
        <v/>
      </c>
      <c r="AQ471">
        <f t="shared" si="73"/>
        <v>0</v>
      </c>
      <c r="AR471">
        <f t="shared" si="74"/>
        <v>0</v>
      </c>
      <c r="AS471">
        <f t="shared" si="75"/>
        <v>0</v>
      </c>
    </row>
    <row r="472" spans="1:45" s="14" customFormat="1" ht="14.25">
      <c r="A472" s="5"/>
      <c r="B472" s="67"/>
      <c r="C472" s="19" t="s">
        <v>5067</v>
      </c>
      <c r="D472" s="1023" t="str">
        <f t="shared" si="68"/>
        <v/>
      </c>
      <c r="E472" s="1024"/>
      <c r="F472" s="1025"/>
      <c r="G472" s="752" t="str">
        <f t="shared" si="69"/>
        <v/>
      </c>
      <c r="H472" s="752"/>
      <c r="I472" s="752"/>
      <c r="J472" s="752"/>
      <c r="K472" s="752"/>
      <c r="L472" s="752"/>
      <c r="M472" s="754"/>
      <c r="N472" s="754"/>
      <c r="O472" s="754"/>
      <c r="P472" s="754"/>
      <c r="Q472" s="754"/>
      <c r="R472" s="754"/>
      <c r="S472" s="754"/>
      <c r="T472" s="754"/>
      <c r="U472" s="754"/>
      <c r="V472" s="754"/>
      <c r="W472" s="754"/>
      <c r="X472" s="754"/>
      <c r="Y472" s="754"/>
      <c r="Z472" s="754"/>
      <c r="AA472" s="754"/>
      <c r="AB472" s="754"/>
      <c r="AC472" s="754"/>
      <c r="AD472" s="754"/>
      <c r="AE472" s="4"/>
      <c r="AG472"/>
      <c r="AH472">
        <f t="shared" si="70"/>
        <v>0</v>
      </c>
      <c r="AI472" s="490"/>
      <c r="AJ472" s="204">
        <f t="shared" si="72"/>
        <v>0</v>
      </c>
      <c r="AN472" s="488" t="str">
        <f>IF($AC$450="","",IF(HLOOKUP($AC$450,Presentación!$AQ$3:$BV$574,Presentación!AP22)="","",HLOOKUP($AC$450,Presentación!$AQ$3:$BV$574,Presentación!AP22,0)))</f>
        <v/>
      </c>
      <c r="AO472" s="489" t="str">
        <f>IF($AC$450="","",IF(HLOOKUP($AC$450,Presentación!$BZ$3:$DE$574,Presentación!AP22,0)="","",HLOOKUP($AC$450,Presentación!$BZ$3:$DE$574,Presentación!AP22,0)))</f>
        <v/>
      </c>
      <c r="AQ472">
        <f t="shared" si="73"/>
        <v>0</v>
      </c>
      <c r="AR472">
        <f t="shared" si="74"/>
        <v>0</v>
      </c>
      <c r="AS472">
        <f t="shared" si="75"/>
        <v>0</v>
      </c>
    </row>
    <row r="473" spans="1:45" s="14" customFormat="1" ht="14.25">
      <c r="A473" s="5"/>
      <c r="B473" s="67"/>
      <c r="C473" s="19" t="s">
        <v>5068</v>
      </c>
      <c r="D473" s="1023" t="str">
        <f t="shared" si="68"/>
        <v/>
      </c>
      <c r="E473" s="1024"/>
      <c r="F473" s="1025"/>
      <c r="G473" s="752" t="str">
        <f t="shared" si="69"/>
        <v/>
      </c>
      <c r="H473" s="752"/>
      <c r="I473" s="752"/>
      <c r="J473" s="752"/>
      <c r="K473" s="752"/>
      <c r="L473" s="752"/>
      <c r="M473" s="754"/>
      <c r="N473" s="754"/>
      <c r="O473" s="754"/>
      <c r="P473" s="754"/>
      <c r="Q473" s="754"/>
      <c r="R473" s="754"/>
      <c r="S473" s="754"/>
      <c r="T473" s="754"/>
      <c r="U473" s="754"/>
      <c r="V473" s="754"/>
      <c r="W473" s="754"/>
      <c r="X473" s="754"/>
      <c r="Y473" s="754"/>
      <c r="Z473" s="754"/>
      <c r="AA473" s="754"/>
      <c r="AB473" s="754"/>
      <c r="AC473" s="754"/>
      <c r="AD473" s="754"/>
      <c r="AE473" s="4"/>
      <c r="AG473"/>
      <c r="AH473">
        <f t="shared" si="70"/>
        <v>0</v>
      </c>
      <c r="AI473" s="490"/>
      <c r="AJ473" s="204">
        <f t="shared" si="72"/>
        <v>0</v>
      </c>
      <c r="AN473" s="488" t="str">
        <f>IF($AC$450="","",IF(HLOOKUP($AC$450,Presentación!$AQ$3:$BV$574,Presentación!AP23)="","",HLOOKUP($AC$450,Presentación!$AQ$3:$BV$574,Presentación!AP23,0)))</f>
        <v/>
      </c>
      <c r="AO473" s="489" t="str">
        <f>IF($AC$450="","",IF(HLOOKUP($AC$450,Presentación!$BZ$3:$DE$574,Presentación!AP23,0)="","",HLOOKUP($AC$450,Presentación!$BZ$3:$DE$574,Presentación!AP23,0)))</f>
        <v/>
      </c>
      <c r="AQ473">
        <f t="shared" si="73"/>
        <v>0</v>
      </c>
      <c r="AR473">
        <f t="shared" si="74"/>
        <v>0</v>
      </c>
      <c r="AS473">
        <f t="shared" si="75"/>
        <v>0</v>
      </c>
    </row>
    <row r="474" spans="1:45" s="14" customFormat="1" ht="14.25">
      <c r="A474" s="5"/>
      <c r="B474" s="67"/>
      <c r="C474" s="19" t="s">
        <v>5069</v>
      </c>
      <c r="D474" s="1023" t="str">
        <f t="shared" si="68"/>
        <v/>
      </c>
      <c r="E474" s="1024"/>
      <c r="F474" s="1025"/>
      <c r="G474" s="752" t="str">
        <f t="shared" si="69"/>
        <v/>
      </c>
      <c r="H474" s="752"/>
      <c r="I474" s="752"/>
      <c r="J474" s="752"/>
      <c r="K474" s="752"/>
      <c r="L474" s="752"/>
      <c r="M474" s="754"/>
      <c r="N474" s="754"/>
      <c r="O474" s="754"/>
      <c r="P474" s="754"/>
      <c r="Q474" s="754"/>
      <c r="R474" s="754"/>
      <c r="S474" s="754"/>
      <c r="T474" s="754"/>
      <c r="U474" s="754"/>
      <c r="V474" s="754"/>
      <c r="W474" s="754"/>
      <c r="X474" s="754"/>
      <c r="Y474" s="754"/>
      <c r="Z474" s="754"/>
      <c r="AA474" s="754"/>
      <c r="AB474" s="754"/>
      <c r="AC474" s="754"/>
      <c r="AD474" s="754"/>
      <c r="AE474" s="4"/>
      <c r="AG474"/>
      <c r="AH474">
        <f t="shared" si="70"/>
        <v>0</v>
      </c>
      <c r="AI474" s="490"/>
      <c r="AJ474" s="204">
        <f t="shared" si="72"/>
        <v>0</v>
      </c>
      <c r="AN474" s="488" t="str">
        <f>IF($AC$450="","",IF(HLOOKUP($AC$450,Presentación!$AQ$3:$BV$574,Presentación!AP24)="","",HLOOKUP($AC$450,Presentación!$AQ$3:$BV$574,Presentación!AP24,0)))</f>
        <v/>
      </c>
      <c r="AO474" s="489" t="str">
        <f>IF($AC$450="","",IF(HLOOKUP($AC$450,Presentación!$BZ$3:$DE$574,Presentación!AP24,0)="","",HLOOKUP($AC$450,Presentación!$BZ$3:$DE$574,Presentación!AP24,0)))</f>
        <v/>
      </c>
      <c r="AQ474">
        <f t="shared" si="73"/>
        <v>0</v>
      </c>
      <c r="AR474">
        <f t="shared" si="74"/>
        <v>0</v>
      </c>
      <c r="AS474">
        <f t="shared" si="75"/>
        <v>0</v>
      </c>
    </row>
    <row r="475" spans="1:45" s="14" customFormat="1" ht="14.25">
      <c r="A475" s="5"/>
      <c r="B475" s="67"/>
      <c r="C475" s="19" t="s">
        <v>5070</v>
      </c>
      <c r="D475" s="1023" t="str">
        <f t="shared" si="68"/>
        <v/>
      </c>
      <c r="E475" s="1024"/>
      <c r="F475" s="1025"/>
      <c r="G475" s="752" t="str">
        <f t="shared" si="69"/>
        <v/>
      </c>
      <c r="H475" s="752"/>
      <c r="I475" s="752"/>
      <c r="J475" s="752"/>
      <c r="K475" s="752"/>
      <c r="L475" s="752"/>
      <c r="M475" s="754"/>
      <c r="N475" s="754"/>
      <c r="O475" s="754"/>
      <c r="P475" s="754"/>
      <c r="Q475" s="754"/>
      <c r="R475" s="754"/>
      <c r="S475" s="754"/>
      <c r="T475" s="754"/>
      <c r="U475" s="754"/>
      <c r="V475" s="754"/>
      <c r="W475" s="754"/>
      <c r="X475" s="754"/>
      <c r="Y475" s="754"/>
      <c r="Z475" s="754"/>
      <c r="AA475" s="754"/>
      <c r="AB475" s="754"/>
      <c r="AC475" s="754"/>
      <c r="AD475" s="754"/>
      <c r="AE475" s="4"/>
      <c r="AG475"/>
      <c r="AH475">
        <f t="shared" si="70"/>
        <v>0</v>
      </c>
      <c r="AI475" s="490"/>
      <c r="AJ475" s="204">
        <f t="shared" si="72"/>
        <v>0</v>
      </c>
      <c r="AN475" s="488" t="str">
        <f>IF($AC$450="","",IF(HLOOKUP($AC$450,Presentación!$AQ$3:$BV$574,Presentación!AP25)="","",HLOOKUP($AC$450,Presentación!$AQ$3:$BV$574,Presentación!AP25,0)))</f>
        <v/>
      </c>
      <c r="AO475" s="489" t="str">
        <f>IF($AC$450="","",IF(HLOOKUP($AC$450,Presentación!$BZ$3:$DE$574,Presentación!AP25,0)="","",HLOOKUP($AC$450,Presentación!$BZ$3:$DE$574,Presentación!AP25,0)))</f>
        <v/>
      </c>
      <c r="AQ475">
        <f t="shared" si="73"/>
        <v>0</v>
      </c>
      <c r="AR475">
        <f t="shared" si="74"/>
        <v>0</v>
      </c>
      <c r="AS475">
        <f t="shared" si="75"/>
        <v>0</v>
      </c>
    </row>
    <row r="476" spans="1:45" s="14" customFormat="1" ht="14.25">
      <c r="A476" s="5"/>
      <c r="B476" s="67"/>
      <c r="C476" s="19" t="s">
        <v>5071</v>
      </c>
      <c r="D476" s="1023" t="str">
        <f t="shared" si="68"/>
        <v/>
      </c>
      <c r="E476" s="1024"/>
      <c r="F476" s="1025"/>
      <c r="G476" s="752" t="str">
        <f t="shared" si="69"/>
        <v/>
      </c>
      <c r="H476" s="752"/>
      <c r="I476" s="752"/>
      <c r="J476" s="752"/>
      <c r="K476" s="752"/>
      <c r="L476" s="752"/>
      <c r="M476" s="754"/>
      <c r="N476" s="754"/>
      <c r="O476" s="754"/>
      <c r="P476" s="754"/>
      <c r="Q476" s="754"/>
      <c r="R476" s="754"/>
      <c r="S476" s="754"/>
      <c r="T476" s="754"/>
      <c r="U476" s="754"/>
      <c r="V476" s="754"/>
      <c r="W476" s="754"/>
      <c r="X476" s="754"/>
      <c r="Y476" s="754"/>
      <c r="Z476" s="754"/>
      <c r="AA476" s="754"/>
      <c r="AB476" s="754"/>
      <c r="AC476" s="754"/>
      <c r="AD476" s="754"/>
      <c r="AE476" s="4"/>
      <c r="AG476"/>
      <c r="AH476">
        <f t="shared" si="70"/>
        <v>0</v>
      </c>
      <c r="AI476" s="490"/>
      <c r="AJ476" s="204">
        <f t="shared" si="72"/>
        <v>0</v>
      </c>
      <c r="AN476" s="488" t="str">
        <f>IF($AC$450="","",IF(HLOOKUP($AC$450,Presentación!$AQ$3:$BV$574,Presentación!AP26)="","",HLOOKUP($AC$450,Presentación!$AQ$3:$BV$574,Presentación!AP26,0)))</f>
        <v/>
      </c>
      <c r="AO476" s="489" t="str">
        <f>IF($AC$450="","",IF(HLOOKUP($AC$450,Presentación!$BZ$3:$DE$574,Presentación!AP26,0)="","",HLOOKUP($AC$450,Presentación!$BZ$3:$DE$574,Presentación!AP26,0)))</f>
        <v/>
      </c>
      <c r="AQ476">
        <f t="shared" si="73"/>
        <v>0</v>
      </c>
      <c r="AR476">
        <f t="shared" si="74"/>
        <v>0</v>
      </c>
      <c r="AS476">
        <f t="shared" si="75"/>
        <v>0</v>
      </c>
    </row>
    <row r="477" spans="1:45" s="14" customFormat="1" ht="14.25">
      <c r="A477" s="5"/>
      <c r="B477" s="67"/>
      <c r="C477" s="19" t="s">
        <v>5072</v>
      </c>
      <c r="D477" s="1023" t="str">
        <f t="shared" si="68"/>
        <v/>
      </c>
      <c r="E477" s="1024"/>
      <c r="F477" s="1025"/>
      <c r="G477" s="752" t="str">
        <f t="shared" si="69"/>
        <v/>
      </c>
      <c r="H477" s="752"/>
      <c r="I477" s="752"/>
      <c r="J477" s="752"/>
      <c r="K477" s="752"/>
      <c r="L477" s="752"/>
      <c r="M477" s="754"/>
      <c r="N477" s="754"/>
      <c r="O477" s="754"/>
      <c r="P477" s="754"/>
      <c r="Q477" s="754"/>
      <c r="R477" s="754"/>
      <c r="S477" s="754"/>
      <c r="T477" s="754"/>
      <c r="U477" s="754"/>
      <c r="V477" s="754"/>
      <c r="W477" s="754"/>
      <c r="X477" s="754"/>
      <c r="Y477" s="754"/>
      <c r="Z477" s="754"/>
      <c r="AA477" s="754"/>
      <c r="AB477" s="754"/>
      <c r="AC477" s="754"/>
      <c r="AD477" s="754"/>
      <c r="AE477" s="4"/>
      <c r="AG477"/>
      <c r="AH477">
        <f t="shared" si="70"/>
        <v>0</v>
      </c>
      <c r="AI477" s="490"/>
      <c r="AJ477" s="204">
        <f t="shared" si="72"/>
        <v>0</v>
      </c>
      <c r="AN477" s="488" t="str">
        <f>IF($AC$450="","",IF(HLOOKUP($AC$450,Presentación!$AQ$3:$BV$574,Presentación!AP27)="","",HLOOKUP($AC$450,Presentación!$AQ$3:$BV$574,Presentación!AP27,0)))</f>
        <v/>
      </c>
      <c r="AO477" s="489" t="str">
        <f>IF($AC$450="","",IF(HLOOKUP($AC$450,Presentación!$BZ$3:$DE$574,Presentación!AP27,0)="","",HLOOKUP($AC$450,Presentación!$BZ$3:$DE$574,Presentación!AP27,0)))</f>
        <v/>
      </c>
      <c r="AQ477">
        <f t="shared" si="73"/>
        <v>0</v>
      </c>
      <c r="AR477">
        <f t="shared" si="74"/>
        <v>0</v>
      </c>
      <c r="AS477">
        <f t="shared" si="75"/>
        <v>0</v>
      </c>
    </row>
    <row r="478" spans="1:45" s="14" customFormat="1" ht="14.25">
      <c r="A478" s="5"/>
      <c r="B478" s="67"/>
      <c r="C478" s="19" t="s">
        <v>5073</v>
      </c>
      <c r="D478" s="1023" t="str">
        <f t="shared" si="68"/>
        <v/>
      </c>
      <c r="E478" s="1024"/>
      <c r="F478" s="1025"/>
      <c r="G478" s="752" t="str">
        <f t="shared" si="69"/>
        <v/>
      </c>
      <c r="H478" s="752"/>
      <c r="I478" s="752"/>
      <c r="J478" s="752"/>
      <c r="K478" s="752"/>
      <c r="L478" s="752"/>
      <c r="M478" s="754"/>
      <c r="N478" s="754"/>
      <c r="O478" s="754"/>
      <c r="P478" s="754"/>
      <c r="Q478" s="754"/>
      <c r="R478" s="754"/>
      <c r="S478" s="754"/>
      <c r="T478" s="754"/>
      <c r="U478" s="754"/>
      <c r="V478" s="754"/>
      <c r="W478" s="754"/>
      <c r="X478" s="754"/>
      <c r="Y478" s="754"/>
      <c r="Z478" s="754"/>
      <c r="AA478" s="754"/>
      <c r="AB478" s="754"/>
      <c r="AC478" s="754"/>
      <c r="AD478" s="754"/>
      <c r="AE478" s="4"/>
      <c r="AG478"/>
      <c r="AH478">
        <f t="shared" si="70"/>
        <v>0</v>
      </c>
      <c r="AI478" s="490"/>
      <c r="AJ478" s="204">
        <f t="shared" si="72"/>
        <v>0</v>
      </c>
      <c r="AN478" s="488" t="str">
        <f>IF($AC$450="","",IF(HLOOKUP($AC$450,Presentación!$AQ$3:$BV$574,Presentación!AP28)="","",HLOOKUP($AC$450,Presentación!$AQ$3:$BV$574,Presentación!AP28,0)))</f>
        <v/>
      </c>
      <c r="AO478" s="489" t="str">
        <f>IF($AC$450="","",IF(HLOOKUP($AC$450,Presentación!$BZ$3:$DE$574,Presentación!AP28,0)="","",HLOOKUP($AC$450,Presentación!$BZ$3:$DE$574,Presentación!AP28,0)))</f>
        <v/>
      </c>
      <c r="AQ478">
        <f t="shared" si="73"/>
        <v>0</v>
      </c>
      <c r="AR478">
        <f t="shared" si="74"/>
        <v>0</v>
      </c>
      <c r="AS478">
        <f t="shared" si="75"/>
        <v>0</v>
      </c>
    </row>
    <row r="479" spans="1:45" s="14" customFormat="1" ht="14.25">
      <c r="A479" s="5"/>
      <c r="B479" s="67"/>
      <c r="C479" s="19" t="s">
        <v>5074</v>
      </c>
      <c r="D479" s="1023" t="str">
        <f t="shared" si="68"/>
        <v/>
      </c>
      <c r="E479" s="1024"/>
      <c r="F479" s="1025"/>
      <c r="G479" s="752" t="str">
        <f t="shared" si="69"/>
        <v/>
      </c>
      <c r="H479" s="752"/>
      <c r="I479" s="752"/>
      <c r="J479" s="752"/>
      <c r="K479" s="752"/>
      <c r="L479" s="752"/>
      <c r="M479" s="754"/>
      <c r="N479" s="754"/>
      <c r="O479" s="754"/>
      <c r="P479" s="754"/>
      <c r="Q479" s="754"/>
      <c r="R479" s="754"/>
      <c r="S479" s="754"/>
      <c r="T479" s="754"/>
      <c r="U479" s="754"/>
      <c r="V479" s="754"/>
      <c r="W479" s="754"/>
      <c r="X479" s="754"/>
      <c r="Y479" s="754"/>
      <c r="Z479" s="754"/>
      <c r="AA479" s="754"/>
      <c r="AB479" s="754"/>
      <c r="AC479" s="754"/>
      <c r="AD479" s="754"/>
      <c r="AE479" s="4"/>
      <c r="AG479"/>
      <c r="AH479">
        <f t="shared" si="70"/>
        <v>0</v>
      </c>
      <c r="AI479" s="490"/>
      <c r="AJ479" s="204">
        <f t="shared" si="72"/>
        <v>0</v>
      </c>
      <c r="AN479" s="488" t="str">
        <f>IF($AC$450="","",IF(HLOOKUP($AC$450,Presentación!$AQ$3:$BV$574,Presentación!AP29)="","",HLOOKUP($AC$450,Presentación!$AQ$3:$BV$574,Presentación!AP29,0)))</f>
        <v/>
      </c>
      <c r="AO479" s="489" t="str">
        <f>IF($AC$450="","",IF(HLOOKUP($AC$450,Presentación!$BZ$3:$DE$574,Presentación!AP29,0)="","",HLOOKUP($AC$450,Presentación!$BZ$3:$DE$574,Presentación!AP29,0)))</f>
        <v/>
      </c>
      <c r="AQ479">
        <f t="shared" si="73"/>
        <v>0</v>
      </c>
      <c r="AR479">
        <f t="shared" si="74"/>
        <v>0</v>
      </c>
      <c r="AS479">
        <f t="shared" si="75"/>
        <v>0</v>
      </c>
    </row>
    <row r="480" spans="1:45" s="14" customFormat="1" ht="14.25">
      <c r="A480" s="5"/>
      <c r="B480" s="67"/>
      <c r="C480" s="19" t="s">
        <v>5075</v>
      </c>
      <c r="D480" s="1023" t="str">
        <f t="shared" si="68"/>
        <v/>
      </c>
      <c r="E480" s="1024"/>
      <c r="F480" s="1025"/>
      <c r="G480" s="752" t="str">
        <f t="shared" si="69"/>
        <v/>
      </c>
      <c r="H480" s="752"/>
      <c r="I480" s="752"/>
      <c r="J480" s="752"/>
      <c r="K480" s="752"/>
      <c r="L480" s="752"/>
      <c r="M480" s="754"/>
      <c r="N480" s="754"/>
      <c r="O480" s="754"/>
      <c r="P480" s="754"/>
      <c r="Q480" s="754"/>
      <c r="R480" s="754"/>
      <c r="S480" s="754"/>
      <c r="T480" s="754"/>
      <c r="U480" s="754"/>
      <c r="V480" s="754"/>
      <c r="W480" s="754"/>
      <c r="X480" s="754"/>
      <c r="Y480" s="754"/>
      <c r="Z480" s="754"/>
      <c r="AA480" s="754"/>
      <c r="AB480" s="754"/>
      <c r="AC480" s="754"/>
      <c r="AD480" s="754"/>
      <c r="AE480" s="4"/>
      <c r="AG480"/>
      <c r="AH480">
        <f t="shared" si="70"/>
        <v>0</v>
      </c>
      <c r="AI480" s="490"/>
      <c r="AJ480" s="204">
        <f t="shared" si="72"/>
        <v>0</v>
      </c>
      <c r="AN480" s="488" t="str">
        <f>IF($AC$450="","",IF(HLOOKUP($AC$450,Presentación!$AQ$3:$BV$574,Presentación!AP30)="","",HLOOKUP($AC$450,Presentación!$AQ$3:$BV$574,Presentación!AP30,0)))</f>
        <v/>
      </c>
      <c r="AO480" s="489" t="str">
        <f>IF($AC$450="","",IF(HLOOKUP($AC$450,Presentación!$BZ$3:$DE$574,Presentación!AP30,0)="","",HLOOKUP($AC$450,Presentación!$BZ$3:$DE$574,Presentación!AP30,0)))</f>
        <v/>
      </c>
      <c r="AQ480">
        <f t="shared" si="73"/>
        <v>0</v>
      </c>
      <c r="AR480">
        <f t="shared" si="74"/>
        <v>0</v>
      </c>
      <c r="AS480">
        <f t="shared" si="75"/>
        <v>0</v>
      </c>
    </row>
    <row r="481" spans="1:45" s="14" customFormat="1" ht="14.25">
      <c r="A481" s="5"/>
      <c r="B481" s="67"/>
      <c r="C481" s="19" t="s">
        <v>5076</v>
      </c>
      <c r="D481" s="1023" t="str">
        <f t="shared" si="68"/>
        <v/>
      </c>
      <c r="E481" s="1024"/>
      <c r="F481" s="1025"/>
      <c r="G481" s="752" t="str">
        <f t="shared" si="69"/>
        <v/>
      </c>
      <c r="H481" s="752"/>
      <c r="I481" s="752"/>
      <c r="J481" s="752"/>
      <c r="K481" s="752"/>
      <c r="L481" s="752"/>
      <c r="M481" s="754"/>
      <c r="N481" s="754"/>
      <c r="O481" s="754"/>
      <c r="P481" s="754"/>
      <c r="Q481" s="754"/>
      <c r="R481" s="754"/>
      <c r="S481" s="754"/>
      <c r="T481" s="754"/>
      <c r="U481" s="754"/>
      <c r="V481" s="754"/>
      <c r="W481" s="754"/>
      <c r="X481" s="754"/>
      <c r="Y481" s="754"/>
      <c r="Z481" s="754"/>
      <c r="AA481" s="754"/>
      <c r="AB481" s="754"/>
      <c r="AC481" s="754"/>
      <c r="AD481" s="754"/>
      <c r="AE481" s="4"/>
      <c r="AG481"/>
      <c r="AH481">
        <f t="shared" si="70"/>
        <v>0</v>
      </c>
      <c r="AI481" s="490"/>
      <c r="AJ481" s="204">
        <f t="shared" si="72"/>
        <v>0</v>
      </c>
      <c r="AN481" s="488" t="str">
        <f>IF($AC$450="","",IF(HLOOKUP($AC$450,Presentación!$AQ$3:$BV$574,Presentación!AP31)="","",HLOOKUP($AC$450,Presentación!$AQ$3:$BV$574,Presentación!AP31,0)))</f>
        <v/>
      </c>
      <c r="AO481" s="489" t="str">
        <f>IF($AC$450="","",IF(HLOOKUP($AC$450,Presentación!$BZ$3:$DE$574,Presentación!AP31,0)="","",HLOOKUP($AC$450,Presentación!$BZ$3:$DE$574,Presentación!AP31,0)))</f>
        <v/>
      </c>
      <c r="AQ481">
        <f t="shared" si="73"/>
        <v>0</v>
      </c>
      <c r="AR481">
        <f t="shared" si="74"/>
        <v>0</v>
      </c>
      <c r="AS481">
        <f t="shared" si="75"/>
        <v>0</v>
      </c>
    </row>
    <row r="482" spans="1:45" s="14" customFormat="1" ht="14.25">
      <c r="A482" s="5"/>
      <c r="B482" s="67"/>
      <c r="C482" s="19" t="s">
        <v>5077</v>
      </c>
      <c r="D482" s="1023" t="str">
        <f t="shared" si="68"/>
        <v/>
      </c>
      <c r="E482" s="1024"/>
      <c r="F482" s="1025"/>
      <c r="G482" s="752" t="str">
        <f t="shared" si="69"/>
        <v/>
      </c>
      <c r="H482" s="752"/>
      <c r="I482" s="752"/>
      <c r="J482" s="752"/>
      <c r="K482" s="752"/>
      <c r="L482" s="752"/>
      <c r="M482" s="754"/>
      <c r="N482" s="754"/>
      <c r="O482" s="754"/>
      <c r="P482" s="754"/>
      <c r="Q482" s="754"/>
      <c r="R482" s="754"/>
      <c r="S482" s="754"/>
      <c r="T482" s="754"/>
      <c r="U482" s="754"/>
      <c r="V482" s="754"/>
      <c r="W482" s="754"/>
      <c r="X482" s="754"/>
      <c r="Y482" s="754"/>
      <c r="Z482" s="754"/>
      <c r="AA482" s="754"/>
      <c r="AB482" s="754"/>
      <c r="AC482" s="754"/>
      <c r="AD482" s="754"/>
      <c r="AE482" s="4"/>
      <c r="AG482"/>
      <c r="AH482">
        <f t="shared" si="70"/>
        <v>0</v>
      </c>
      <c r="AI482" s="490"/>
      <c r="AJ482" s="204">
        <f t="shared" si="72"/>
        <v>0</v>
      </c>
      <c r="AN482" s="488" t="str">
        <f>IF($AC$450="","",IF(HLOOKUP($AC$450,Presentación!$AQ$3:$BV$574,Presentación!AP32)="","",HLOOKUP($AC$450,Presentación!$AQ$3:$BV$574,Presentación!AP32,0)))</f>
        <v/>
      </c>
      <c r="AO482" s="489" t="str">
        <f>IF($AC$450="","",IF(HLOOKUP($AC$450,Presentación!$BZ$3:$DE$574,Presentación!AP32,0)="","",HLOOKUP($AC$450,Presentación!$BZ$3:$DE$574,Presentación!AP32,0)))</f>
        <v/>
      </c>
      <c r="AQ482">
        <f t="shared" si="73"/>
        <v>0</v>
      </c>
      <c r="AR482">
        <f t="shared" si="74"/>
        <v>0</v>
      </c>
      <c r="AS482">
        <f t="shared" si="75"/>
        <v>0</v>
      </c>
    </row>
    <row r="483" spans="1:45" s="14" customFormat="1" ht="14.25">
      <c r="A483" s="5"/>
      <c r="B483" s="67"/>
      <c r="C483" s="19" t="s">
        <v>5078</v>
      </c>
      <c r="D483" s="1023" t="str">
        <f t="shared" si="68"/>
        <v/>
      </c>
      <c r="E483" s="1024"/>
      <c r="F483" s="1025"/>
      <c r="G483" s="752" t="str">
        <f t="shared" si="69"/>
        <v/>
      </c>
      <c r="H483" s="752"/>
      <c r="I483" s="752"/>
      <c r="J483" s="752"/>
      <c r="K483" s="752"/>
      <c r="L483" s="752"/>
      <c r="M483" s="754"/>
      <c r="N483" s="754"/>
      <c r="O483" s="754"/>
      <c r="P483" s="754"/>
      <c r="Q483" s="754"/>
      <c r="R483" s="754"/>
      <c r="S483" s="754"/>
      <c r="T483" s="754"/>
      <c r="U483" s="754"/>
      <c r="V483" s="754"/>
      <c r="W483" s="754"/>
      <c r="X483" s="754"/>
      <c r="Y483" s="754"/>
      <c r="Z483" s="754"/>
      <c r="AA483" s="754"/>
      <c r="AB483" s="754"/>
      <c r="AC483" s="754"/>
      <c r="AD483" s="754"/>
      <c r="AE483" s="4"/>
      <c r="AG483"/>
      <c r="AH483">
        <f t="shared" si="70"/>
        <v>0</v>
      </c>
      <c r="AI483" s="490"/>
      <c r="AJ483" s="204">
        <f t="shared" si="72"/>
        <v>0</v>
      </c>
      <c r="AN483" s="488" t="str">
        <f>IF($AC$450="","",IF(HLOOKUP($AC$450,Presentación!$AQ$3:$BV$574,Presentación!AP33)="","",HLOOKUP($AC$450,Presentación!$AQ$3:$BV$574,Presentación!AP33,0)))</f>
        <v/>
      </c>
      <c r="AO483" s="489" t="str">
        <f>IF($AC$450="","",IF(HLOOKUP($AC$450,Presentación!$BZ$3:$DE$574,Presentación!AP33,0)="","",HLOOKUP($AC$450,Presentación!$BZ$3:$DE$574,Presentación!AP33,0)))</f>
        <v/>
      </c>
      <c r="AQ483">
        <f t="shared" si="73"/>
        <v>0</v>
      </c>
      <c r="AR483">
        <f t="shared" si="74"/>
        <v>0</v>
      </c>
      <c r="AS483">
        <f t="shared" si="75"/>
        <v>0</v>
      </c>
    </row>
    <row r="484" spans="1:45" s="14" customFormat="1" ht="14.25">
      <c r="A484" s="5"/>
      <c r="B484" s="67"/>
      <c r="C484" s="19" t="s">
        <v>5079</v>
      </c>
      <c r="D484" s="1023" t="str">
        <f t="shared" si="68"/>
        <v/>
      </c>
      <c r="E484" s="1024"/>
      <c r="F484" s="1025"/>
      <c r="G484" s="752" t="str">
        <f t="shared" si="69"/>
        <v/>
      </c>
      <c r="H484" s="752"/>
      <c r="I484" s="752"/>
      <c r="J484" s="752"/>
      <c r="K484" s="752"/>
      <c r="L484" s="752"/>
      <c r="M484" s="754"/>
      <c r="N484" s="754"/>
      <c r="O484" s="754"/>
      <c r="P484" s="754"/>
      <c r="Q484" s="754"/>
      <c r="R484" s="754"/>
      <c r="S484" s="754"/>
      <c r="T484" s="754"/>
      <c r="U484" s="754"/>
      <c r="V484" s="754"/>
      <c r="W484" s="754"/>
      <c r="X484" s="754"/>
      <c r="Y484" s="754"/>
      <c r="Z484" s="754"/>
      <c r="AA484" s="754"/>
      <c r="AB484" s="754"/>
      <c r="AC484" s="754"/>
      <c r="AD484" s="754"/>
      <c r="AE484" s="4"/>
      <c r="AG484"/>
      <c r="AH484">
        <f t="shared" si="70"/>
        <v>0</v>
      </c>
      <c r="AI484" s="490"/>
      <c r="AJ484" s="204">
        <f t="shared" si="72"/>
        <v>0</v>
      </c>
      <c r="AN484" s="488" t="str">
        <f>IF($AC$450="","",IF(HLOOKUP($AC$450,Presentación!$AQ$3:$BV$574,Presentación!AP34)="","",HLOOKUP($AC$450,Presentación!$AQ$3:$BV$574,Presentación!AP34,0)))</f>
        <v/>
      </c>
      <c r="AO484" s="489" t="str">
        <f>IF($AC$450="","",IF(HLOOKUP($AC$450,Presentación!$BZ$3:$DE$574,Presentación!AP34,0)="","",HLOOKUP($AC$450,Presentación!$BZ$3:$DE$574,Presentación!AP34,0)))</f>
        <v/>
      </c>
      <c r="AQ484">
        <f t="shared" si="73"/>
        <v>0</v>
      </c>
      <c r="AR484">
        <f t="shared" si="74"/>
        <v>0</v>
      </c>
      <c r="AS484">
        <f t="shared" si="75"/>
        <v>0</v>
      </c>
    </row>
    <row r="485" spans="1:45" s="14" customFormat="1" ht="14.25">
      <c r="A485" s="5"/>
      <c r="B485" s="67"/>
      <c r="C485" s="19" t="s">
        <v>5080</v>
      </c>
      <c r="D485" s="1023" t="str">
        <f t="shared" si="68"/>
        <v/>
      </c>
      <c r="E485" s="1024"/>
      <c r="F485" s="1025"/>
      <c r="G485" s="752" t="str">
        <f t="shared" si="69"/>
        <v/>
      </c>
      <c r="H485" s="752"/>
      <c r="I485" s="752"/>
      <c r="J485" s="752"/>
      <c r="K485" s="752"/>
      <c r="L485" s="752"/>
      <c r="M485" s="754"/>
      <c r="N485" s="754"/>
      <c r="O485" s="754"/>
      <c r="P485" s="754"/>
      <c r="Q485" s="754"/>
      <c r="R485" s="754"/>
      <c r="S485" s="754"/>
      <c r="T485" s="754"/>
      <c r="U485" s="754"/>
      <c r="V485" s="754"/>
      <c r="W485" s="754"/>
      <c r="X485" s="754"/>
      <c r="Y485" s="754"/>
      <c r="Z485" s="754"/>
      <c r="AA485" s="754"/>
      <c r="AB485" s="754"/>
      <c r="AC485" s="754"/>
      <c r="AD485" s="754"/>
      <c r="AE485" s="4"/>
      <c r="AG485"/>
      <c r="AH485">
        <f t="shared" si="70"/>
        <v>0</v>
      </c>
      <c r="AI485" s="490"/>
      <c r="AJ485" s="204">
        <f t="shared" si="72"/>
        <v>0</v>
      </c>
      <c r="AN485" s="488" t="str">
        <f>IF($AC$450="","",IF(HLOOKUP($AC$450,Presentación!$AQ$3:$BV$574,Presentación!AP35)="","",HLOOKUP($AC$450,Presentación!$AQ$3:$BV$574,Presentación!AP35,0)))</f>
        <v/>
      </c>
      <c r="AO485" s="489" t="str">
        <f>IF($AC$450="","",IF(HLOOKUP($AC$450,Presentación!$BZ$3:$DE$574,Presentación!AP35,0)="","",HLOOKUP($AC$450,Presentación!$BZ$3:$DE$574,Presentación!AP35,0)))</f>
        <v/>
      </c>
      <c r="AQ485">
        <f t="shared" si="73"/>
        <v>0</v>
      </c>
      <c r="AR485">
        <f t="shared" si="74"/>
        <v>0</v>
      </c>
      <c r="AS485">
        <f t="shared" si="75"/>
        <v>0</v>
      </c>
    </row>
    <row r="486" spans="1:45" s="14" customFormat="1" ht="14.25">
      <c r="A486" s="5"/>
      <c r="B486" s="67"/>
      <c r="C486" s="19" t="s">
        <v>5081</v>
      </c>
      <c r="D486" s="1023" t="str">
        <f t="shared" si="68"/>
        <v/>
      </c>
      <c r="E486" s="1024"/>
      <c r="F486" s="1025"/>
      <c r="G486" s="752" t="str">
        <f t="shared" si="69"/>
        <v/>
      </c>
      <c r="H486" s="752"/>
      <c r="I486" s="752"/>
      <c r="J486" s="752"/>
      <c r="K486" s="752"/>
      <c r="L486" s="752"/>
      <c r="M486" s="754"/>
      <c r="N486" s="754"/>
      <c r="O486" s="754"/>
      <c r="P486" s="754"/>
      <c r="Q486" s="754"/>
      <c r="R486" s="754"/>
      <c r="S486" s="754"/>
      <c r="T486" s="754"/>
      <c r="U486" s="754"/>
      <c r="V486" s="754"/>
      <c r="W486" s="754"/>
      <c r="X486" s="754"/>
      <c r="Y486" s="754"/>
      <c r="Z486" s="754"/>
      <c r="AA486" s="754"/>
      <c r="AB486" s="754"/>
      <c r="AC486" s="754"/>
      <c r="AD486" s="754"/>
      <c r="AE486" s="4"/>
      <c r="AG486"/>
      <c r="AH486">
        <f t="shared" si="70"/>
        <v>0</v>
      </c>
      <c r="AI486" s="490"/>
      <c r="AJ486" s="204">
        <f t="shared" si="72"/>
        <v>0</v>
      </c>
      <c r="AN486" s="488" t="str">
        <f>IF($AC$450="","",IF(HLOOKUP($AC$450,Presentación!$AQ$3:$BV$574,Presentación!AP36)="","",HLOOKUP($AC$450,Presentación!$AQ$3:$BV$574,Presentación!AP36,0)))</f>
        <v/>
      </c>
      <c r="AO486" s="489" t="str">
        <f>IF($AC$450="","",IF(HLOOKUP($AC$450,Presentación!$BZ$3:$DE$574,Presentación!AP36,0)="","",HLOOKUP($AC$450,Presentación!$BZ$3:$DE$574,Presentación!AP36,0)))</f>
        <v/>
      </c>
      <c r="AQ486">
        <f t="shared" si="73"/>
        <v>0</v>
      </c>
      <c r="AR486">
        <f t="shared" si="74"/>
        <v>0</v>
      </c>
      <c r="AS486">
        <f t="shared" si="75"/>
        <v>0</v>
      </c>
    </row>
    <row r="487" spans="1:45" s="14" customFormat="1" ht="14.25">
      <c r="A487" s="5"/>
      <c r="B487" s="67"/>
      <c r="C487" s="19" t="s">
        <v>5082</v>
      </c>
      <c r="D487" s="1023" t="str">
        <f t="shared" si="68"/>
        <v/>
      </c>
      <c r="E487" s="1024"/>
      <c r="F487" s="1025"/>
      <c r="G487" s="752" t="str">
        <f t="shared" si="69"/>
        <v/>
      </c>
      <c r="H487" s="752"/>
      <c r="I487" s="752"/>
      <c r="J487" s="752"/>
      <c r="K487" s="752"/>
      <c r="L487" s="752"/>
      <c r="M487" s="754"/>
      <c r="N487" s="754"/>
      <c r="O487" s="754"/>
      <c r="P487" s="754"/>
      <c r="Q487" s="754"/>
      <c r="R487" s="754"/>
      <c r="S487" s="754"/>
      <c r="T487" s="754"/>
      <c r="U487" s="754"/>
      <c r="V487" s="754"/>
      <c r="W487" s="754"/>
      <c r="X487" s="754"/>
      <c r="Y487" s="754"/>
      <c r="Z487" s="754"/>
      <c r="AA487" s="754"/>
      <c r="AB487" s="754"/>
      <c r="AC487" s="754"/>
      <c r="AD487" s="754"/>
      <c r="AE487" s="4"/>
      <c r="AG487"/>
      <c r="AH487">
        <f t="shared" si="70"/>
        <v>0</v>
      </c>
      <c r="AI487" s="490"/>
      <c r="AJ487" s="204">
        <f t="shared" si="72"/>
        <v>0</v>
      </c>
      <c r="AN487" s="488" t="str">
        <f>IF($AC$450="","",IF(HLOOKUP($AC$450,Presentación!$AQ$3:$BV$574,Presentación!AP37)="","",HLOOKUP($AC$450,Presentación!$AQ$3:$BV$574,Presentación!AP37,0)))</f>
        <v/>
      </c>
      <c r="AO487" s="489" t="str">
        <f>IF($AC$450="","",IF(HLOOKUP($AC$450,Presentación!$BZ$3:$DE$574,Presentación!AP37,0)="","",HLOOKUP($AC$450,Presentación!$BZ$3:$DE$574,Presentación!AP37,0)))</f>
        <v/>
      </c>
      <c r="AQ487">
        <f t="shared" si="73"/>
        <v>0</v>
      </c>
      <c r="AR487">
        <f t="shared" si="74"/>
        <v>0</v>
      </c>
      <c r="AS487">
        <f t="shared" si="75"/>
        <v>0</v>
      </c>
    </row>
    <row r="488" spans="1:45" s="14" customFormat="1" ht="14.25">
      <c r="A488" s="5"/>
      <c r="B488" s="67"/>
      <c r="C488" s="19" t="s">
        <v>5083</v>
      </c>
      <c r="D488" s="1023" t="str">
        <f t="shared" si="68"/>
        <v/>
      </c>
      <c r="E488" s="1024"/>
      <c r="F488" s="1025"/>
      <c r="G488" s="752" t="str">
        <f t="shared" si="69"/>
        <v/>
      </c>
      <c r="H488" s="752"/>
      <c r="I488" s="752"/>
      <c r="J488" s="752"/>
      <c r="K488" s="752"/>
      <c r="L488" s="752"/>
      <c r="M488" s="754"/>
      <c r="N488" s="754"/>
      <c r="O488" s="754"/>
      <c r="P488" s="754"/>
      <c r="Q488" s="754"/>
      <c r="R488" s="754"/>
      <c r="S488" s="754"/>
      <c r="T488" s="754"/>
      <c r="U488" s="754"/>
      <c r="V488" s="754"/>
      <c r="W488" s="754"/>
      <c r="X488" s="754"/>
      <c r="Y488" s="754"/>
      <c r="Z488" s="754"/>
      <c r="AA488" s="754"/>
      <c r="AB488" s="754"/>
      <c r="AC488" s="754"/>
      <c r="AD488" s="754"/>
      <c r="AE488" s="4"/>
      <c r="AG488"/>
      <c r="AH488">
        <f t="shared" si="70"/>
        <v>0</v>
      </c>
      <c r="AI488" s="490"/>
      <c r="AJ488" s="204">
        <f t="shared" si="72"/>
        <v>0</v>
      </c>
      <c r="AN488" s="488" t="str">
        <f>IF($AC$450="","",IF(HLOOKUP($AC$450,Presentación!$AQ$3:$BV$574,Presentación!AP38)="","",HLOOKUP($AC$450,Presentación!$AQ$3:$BV$574,Presentación!AP38,0)))</f>
        <v/>
      </c>
      <c r="AO488" s="489" t="str">
        <f>IF($AC$450="","",IF(HLOOKUP($AC$450,Presentación!$BZ$3:$DE$574,Presentación!AP38,0)="","",HLOOKUP($AC$450,Presentación!$BZ$3:$DE$574,Presentación!AP38,0)))</f>
        <v/>
      </c>
      <c r="AQ488">
        <f t="shared" si="73"/>
        <v>0</v>
      </c>
      <c r="AR488">
        <f t="shared" si="74"/>
        <v>0</v>
      </c>
      <c r="AS488">
        <f t="shared" si="75"/>
        <v>0</v>
      </c>
    </row>
    <row r="489" spans="1:45" s="14" customFormat="1" ht="14.25">
      <c r="A489" s="5"/>
      <c r="B489" s="67"/>
      <c r="C489" s="19" t="s">
        <v>6457</v>
      </c>
      <c r="D489" s="1023" t="str">
        <f t="shared" si="68"/>
        <v/>
      </c>
      <c r="E489" s="1024"/>
      <c r="F489" s="1025"/>
      <c r="G489" s="752" t="str">
        <f t="shared" si="69"/>
        <v/>
      </c>
      <c r="H489" s="752"/>
      <c r="I489" s="752"/>
      <c r="J489" s="752"/>
      <c r="K489" s="752"/>
      <c r="L489" s="752"/>
      <c r="M489" s="754"/>
      <c r="N489" s="754"/>
      <c r="O489" s="754"/>
      <c r="P489" s="754"/>
      <c r="Q489" s="754"/>
      <c r="R489" s="754"/>
      <c r="S489" s="754"/>
      <c r="T489" s="754"/>
      <c r="U489" s="754"/>
      <c r="V489" s="754"/>
      <c r="W489" s="754"/>
      <c r="X489" s="754"/>
      <c r="Y489" s="754"/>
      <c r="Z489" s="754"/>
      <c r="AA489" s="754"/>
      <c r="AB489" s="754"/>
      <c r="AC489" s="754"/>
      <c r="AD489" s="754"/>
      <c r="AE489" s="4"/>
      <c r="AG489"/>
      <c r="AH489">
        <f t="shared" si="70"/>
        <v>0</v>
      </c>
      <c r="AI489" s="490"/>
      <c r="AJ489" s="204">
        <f t="shared" si="72"/>
        <v>0</v>
      </c>
      <c r="AN489" s="488" t="str">
        <f>IF($AC$450="","",IF(HLOOKUP($AC$450,Presentación!$AQ$3:$BV$574,Presentación!AP39)="","",HLOOKUP($AC$450,Presentación!$AQ$3:$BV$574,Presentación!AP39,0)))</f>
        <v/>
      </c>
      <c r="AO489" s="489" t="str">
        <f>IF($AC$450="","",IF(HLOOKUP($AC$450,Presentación!$BZ$3:$DE$574,Presentación!AP39,0)="","",HLOOKUP($AC$450,Presentación!$BZ$3:$DE$574,Presentación!AP39,0)))</f>
        <v/>
      </c>
      <c r="AQ489">
        <f t="shared" si="73"/>
        <v>0</v>
      </c>
      <c r="AR489">
        <f t="shared" si="74"/>
        <v>0</v>
      </c>
      <c r="AS489">
        <f t="shared" si="75"/>
        <v>0</v>
      </c>
    </row>
    <row r="490" spans="1:45" s="14" customFormat="1" ht="14.25">
      <c r="A490" s="5"/>
      <c r="B490" s="67"/>
      <c r="C490" s="19" t="s">
        <v>6703</v>
      </c>
      <c r="D490" s="1023" t="str">
        <f t="shared" si="68"/>
        <v/>
      </c>
      <c r="E490" s="1024"/>
      <c r="F490" s="1025"/>
      <c r="G490" s="752" t="str">
        <f t="shared" si="69"/>
        <v/>
      </c>
      <c r="H490" s="752"/>
      <c r="I490" s="752"/>
      <c r="J490" s="752"/>
      <c r="K490" s="752"/>
      <c r="L490" s="752"/>
      <c r="M490" s="754"/>
      <c r="N490" s="754"/>
      <c r="O490" s="754"/>
      <c r="P490" s="754"/>
      <c r="Q490" s="754"/>
      <c r="R490" s="754"/>
      <c r="S490" s="754"/>
      <c r="T490" s="754"/>
      <c r="U490" s="754"/>
      <c r="V490" s="754"/>
      <c r="W490" s="754"/>
      <c r="X490" s="754"/>
      <c r="Y490" s="754"/>
      <c r="Z490" s="754"/>
      <c r="AA490" s="754"/>
      <c r="AB490" s="754"/>
      <c r="AC490" s="754"/>
      <c r="AD490" s="754"/>
      <c r="AE490" s="4"/>
      <c r="AG490"/>
      <c r="AH490">
        <f t="shared" si="70"/>
        <v>0</v>
      </c>
      <c r="AI490" s="490"/>
      <c r="AJ490" s="204">
        <f t="shared" si="72"/>
        <v>0</v>
      </c>
      <c r="AN490" s="488" t="str">
        <f>IF($AC$450="","",IF(HLOOKUP($AC$450,Presentación!$AQ$3:$BV$574,Presentación!AP40)="","",HLOOKUP($AC$450,Presentación!$AQ$3:$BV$574,Presentación!AP40,0)))</f>
        <v/>
      </c>
      <c r="AO490" s="489" t="str">
        <f>IF($AC$450="","",IF(HLOOKUP($AC$450,Presentación!$BZ$3:$DE$574,Presentación!AP40,0)="","",HLOOKUP($AC$450,Presentación!$BZ$3:$DE$574,Presentación!AP40,0)))</f>
        <v/>
      </c>
      <c r="AQ490">
        <f t="shared" si="73"/>
        <v>0</v>
      </c>
      <c r="AR490">
        <f t="shared" si="74"/>
        <v>0</v>
      </c>
      <c r="AS490">
        <f t="shared" si="75"/>
        <v>0</v>
      </c>
    </row>
    <row r="491" spans="1:45" s="14" customFormat="1" ht="14.25">
      <c r="A491" s="5"/>
      <c r="B491" s="67"/>
      <c r="C491" s="19" t="s">
        <v>6704</v>
      </c>
      <c r="D491" s="1023" t="str">
        <f t="shared" si="68"/>
        <v/>
      </c>
      <c r="E491" s="1024"/>
      <c r="F491" s="1025"/>
      <c r="G491" s="752" t="str">
        <f t="shared" si="69"/>
        <v/>
      </c>
      <c r="H491" s="752"/>
      <c r="I491" s="752"/>
      <c r="J491" s="752"/>
      <c r="K491" s="752"/>
      <c r="L491" s="752"/>
      <c r="M491" s="754"/>
      <c r="N491" s="754"/>
      <c r="O491" s="754"/>
      <c r="P491" s="754"/>
      <c r="Q491" s="754"/>
      <c r="R491" s="754"/>
      <c r="S491" s="754"/>
      <c r="T491" s="754"/>
      <c r="U491" s="754"/>
      <c r="V491" s="754"/>
      <c r="W491" s="754"/>
      <c r="X491" s="754"/>
      <c r="Y491" s="754"/>
      <c r="Z491" s="754"/>
      <c r="AA491" s="754"/>
      <c r="AB491" s="754"/>
      <c r="AC491" s="754"/>
      <c r="AD491" s="754"/>
      <c r="AE491" s="4"/>
      <c r="AG491"/>
      <c r="AH491">
        <f t="shared" si="70"/>
        <v>0</v>
      </c>
      <c r="AI491" s="490"/>
      <c r="AJ491" s="204">
        <f t="shared" si="72"/>
        <v>0</v>
      </c>
      <c r="AN491" s="488" t="str">
        <f>IF($AC$450="","",IF(HLOOKUP($AC$450,Presentación!$AQ$3:$BV$574,Presentación!AP41)="","",HLOOKUP($AC$450,Presentación!$AQ$3:$BV$574,Presentación!AP41,0)))</f>
        <v/>
      </c>
      <c r="AO491" s="489" t="str">
        <f>IF($AC$450="","",IF(HLOOKUP($AC$450,Presentación!$BZ$3:$DE$574,Presentación!AP41,0)="","",HLOOKUP($AC$450,Presentación!$BZ$3:$DE$574,Presentación!AP41,0)))</f>
        <v/>
      </c>
      <c r="AQ491">
        <f t="shared" si="73"/>
        <v>0</v>
      </c>
      <c r="AR491">
        <f t="shared" si="74"/>
        <v>0</v>
      </c>
      <c r="AS491">
        <f t="shared" si="75"/>
        <v>0</v>
      </c>
    </row>
    <row r="492" spans="1:45" s="14" customFormat="1" ht="14.25">
      <c r="A492" s="5"/>
      <c r="B492" s="67"/>
      <c r="C492" s="19" t="s">
        <v>6705</v>
      </c>
      <c r="D492" s="1023" t="str">
        <f t="shared" si="68"/>
        <v/>
      </c>
      <c r="E492" s="1024"/>
      <c r="F492" s="1025"/>
      <c r="G492" s="752" t="str">
        <f t="shared" si="69"/>
        <v/>
      </c>
      <c r="H492" s="752"/>
      <c r="I492" s="752"/>
      <c r="J492" s="752"/>
      <c r="K492" s="752"/>
      <c r="L492" s="752"/>
      <c r="M492" s="754"/>
      <c r="N492" s="754"/>
      <c r="O492" s="754"/>
      <c r="P492" s="754"/>
      <c r="Q492" s="754"/>
      <c r="R492" s="754"/>
      <c r="S492" s="754"/>
      <c r="T492" s="754"/>
      <c r="U492" s="754"/>
      <c r="V492" s="754"/>
      <c r="W492" s="754"/>
      <c r="X492" s="754"/>
      <c r="Y492" s="754"/>
      <c r="Z492" s="754"/>
      <c r="AA492" s="754"/>
      <c r="AB492" s="754"/>
      <c r="AC492" s="754"/>
      <c r="AD492" s="754"/>
      <c r="AE492" s="4"/>
      <c r="AG492"/>
      <c r="AH492">
        <f t="shared" si="70"/>
        <v>0</v>
      </c>
      <c r="AI492" s="490"/>
      <c r="AJ492" s="204">
        <f t="shared" si="72"/>
        <v>0</v>
      </c>
      <c r="AN492" s="488" t="str">
        <f>IF($AC$450="","",IF(HLOOKUP($AC$450,Presentación!$AQ$3:$BV$574,Presentación!AP42)="","",HLOOKUP($AC$450,Presentación!$AQ$3:$BV$574,Presentación!AP42,0)))</f>
        <v/>
      </c>
      <c r="AO492" s="489" t="str">
        <f>IF($AC$450="","",IF(HLOOKUP($AC$450,Presentación!$BZ$3:$DE$574,Presentación!AP42,0)="","",HLOOKUP($AC$450,Presentación!$BZ$3:$DE$574,Presentación!AP42,0)))</f>
        <v/>
      </c>
      <c r="AQ492">
        <f t="shared" si="73"/>
        <v>0</v>
      </c>
      <c r="AR492">
        <f t="shared" si="74"/>
        <v>0</v>
      </c>
      <c r="AS492">
        <f t="shared" si="75"/>
        <v>0</v>
      </c>
    </row>
    <row r="493" spans="1:45" s="14" customFormat="1" ht="14.25">
      <c r="A493" s="5"/>
      <c r="B493" s="67"/>
      <c r="C493" s="19" t="s">
        <v>6706</v>
      </c>
      <c r="D493" s="1023" t="str">
        <f t="shared" si="68"/>
        <v/>
      </c>
      <c r="E493" s="1024"/>
      <c r="F493" s="1025"/>
      <c r="G493" s="752" t="str">
        <f t="shared" si="69"/>
        <v/>
      </c>
      <c r="H493" s="752"/>
      <c r="I493" s="752"/>
      <c r="J493" s="752"/>
      <c r="K493" s="752"/>
      <c r="L493" s="752"/>
      <c r="M493" s="754"/>
      <c r="N493" s="754"/>
      <c r="O493" s="754"/>
      <c r="P493" s="754"/>
      <c r="Q493" s="754"/>
      <c r="R493" s="754"/>
      <c r="S493" s="754"/>
      <c r="T493" s="754"/>
      <c r="U493" s="754"/>
      <c r="V493" s="754"/>
      <c r="W493" s="754"/>
      <c r="X493" s="754"/>
      <c r="Y493" s="754"/>
      <c r="Z493" s="754"/>
      <c r="AA493" s="754"/>
      <c r="AB493" s="754"/>
      <c r="AC493" s="754"/>
      <c r="AD493" s="754"/>
      <c r="AE493" s="4"/>
      <c r="AG493"/>
      <c r="AH493">
        <f t="shared" si="70"/>
        <v>0</v>
      </c>
      <c r="AI493" s="490"/>
      <c r="AJ493" s="204">
        <f t="shared" si="72"/>
        <v>0</v>
      </c>
      <c r="AN493" s="488" t="str">
        <f>IF($AC$450="","",IF(HLOOKUP($AC$450,Presentación!$AQ$3:$BV$574,Presentación!AP43)="","",HLOOKUP($AC$450,Presentación!$AQ$3:$BV$574,Presentación!AP43,0)))</f>
        <v/>
      </c>
      <c r="AO493" s="489" t="str">
        <f>IF($AC$450="","",IF(HLOOKUP($AC$450,Presentación!$BZ$3:$DE$574,Presentación!AP43,0)="","",HLOOKUP($AC$450,Presentación!$BZ$3:$DE$574,Presentación!AP43,0)))</f>
        <v/>
      </c>
      <c r="AQ493">
        <f t="shared" si="73"/>
        <v>0</v>
      </c>
      <c r="AR493">
        <f t="shared" si="74"/>
        <v>0</v>
      </c>
      <c r="AS493">
        <f t="shared" si="75"/>
        <v>0</v>
      </c>
    </row>
    <row r="494" spans="1:45" s="14" customFormat="1" ht="14.25">
      <c r="A494" s="5"/>
      <c r="B494" s="67"/>
      <c r="C494" s="19" t="s">
        <v>6707</v>
      </c>
      <c r="D494" s="1023" t="str">
        <f t="shared" si="68"/>
        <v/>
      </c>
      <c r="E494" s="1024"/>
      <c r="F494" s="1025"/>
      <c r="G494" s="752" t="str">
        <f t="shared" si="69"/>
        <v/>
      </c>
      <c r="H494" s="752"/>
      <c r="I494" s="752"/>
      <c r="J494" s="752"/>
      <c r="K494" s="752"/>
      <c r="L494" s="752"/>
      <c r="M494" s="754"/>
      <c r="N494" s="754"/>
      <c r="O494" s="754"/>
      <c r="P494" s="754"/>
      <c r="Q494" s="754"/>
      <c r="R494" s="754"/>
      <c r="S494" s="754"/>
      <c r="T494" s="754"/>
      <c r="U494" s="754"/>
      <c r="V494" s="754"/>
      <c r="W494" s="754"/>
      <c r="X494" s="754"/>
      <c r="Y494" s="754"/>
      <c r="Z494" s="754"/>
      <c r="AA494" s="754"/>
      <c r="AB494" s="754"/>
      <c r="AC494" s="754"/>
      <c r="AD494" s="754"/>
      <c r="AE494" s="4"/>
      <c r="AG494"/>
      <c r="AH494">
        <f t="shared" si="70"/>
        <v>0</v>
      </c>
      <c r="AI494" s="490"/>
      <c r="AJ494" s="204">
        <f t="shared" si="72"/>
        <v>0</v>
      </c>
      <c r="AN494" s="488" t="str">
        <f>IF($AC$450="","",IF(HLOOKUP($AC$450,Presentación!$AQ$3:$BV$574,Presentación!AP44)="","",HLOOKUP($AC$450,Presentación!$AQ$3:$BV$574,Presentación!AP44,0)))</f>
        <v/>
      </c>
      <c r="AO494" s="489" t="str">
        <f>IF($AC$450="","",IF(HLOOKUP($AC$450,Presentación!$BZ$3:$DE$574,Presentación!AP44,0)="","",HLOOKUP($AC$450,Presentación!$BZ$3:$DE$574,Presentación!AP44,0)))</f>
        <v/>
      </c>
      <c r="AQ494">
        <f t="shared" si="73"/>
        <v>0</v>
      </c>
      <c r="AR494">
        <f t="shared" si="74"/>
        <v>0</v>
      </c>
      <c r="AS494">
        <f t="shared" si="75"/>
        <v>0</v>
      </c>
    </row>
    <row r="495" spans="1:45" s="14" customFormat="1" ht="14.25">
      <c r="A495" s="5"/>
      <c r="B495" s="67"/>
      <c r="C495" s="19" t="s">
        <v>6708</v>
      </c>
      <c r="D495" s="1023" t="str">
        <f t="shared" si="68"/>
        <v/>
      </c>
      <c r="E495" s="1024"/>
      <c r="F495" s="1025"/>
      <c r="G495" s="752" t="str">
        <f t="shared" si="69"/>
        <v/>
      </c>
      <c r="H495" s="752"/>
      <c r="I495" s="752"/>
      <c r="J495" s="752"/>
      <c r="K495" s="752"/>
      <c r="L495" s="752"/>
      <c r="M495" s="754"/>
      <c r="N495" s="754"/>
      <c r="O495" s="754"/>
      <c r="P495" s="754"/>
      <c r="Q495" s="754"/>
      <c r="R495" s="754"/>
      <c r="S495" s="754"/>
      <c r="T495" s="754"/>
      <c r="U495" s="754"/>
      <c r="V495" s="754"/>
      <c r="W495" s="754"/>
      <c r="X495" s="754"/>
      <c r="Y495" s="754"/>
      <c r="Z495" s="754"/>
      <c r="AA495" s="754"/>
      <c r="AB495" s="754"/>
      <c r="AC495" s="754"/>
      <c r="AD495" s="754"/>
      <c r="AE495" s="4"/>
      <c r="AG495"/>
      <c r="AH495">
        <f t="shared" si="70"/>
        <v>0</v>
      </c>
      <c r="AI495" s="490"/>
      <c r="AJ495" s="204">
        <f t="shared" si="72"/>
        <v>0</v>
      </c>
      <c r="AN495" s="488" t="str">
        <f>IF($AC$450="","",IF(HLOOKUP($AC$450,Presentación!$AQ$3:$BV$574,Presentación!AP45)="","",HLOOKUP($AC$450,Presentación!$AQ$3:$BV$574,Presentación!AP45,0)))</f>
        <v/>
      </c>
      <c r="AO495" s="489" t="str">
        <f>IF($AC$450="","",IF(HLOOKUP($AC$450,Presentación!$BZ$3:$DE$574,Presentación!AP45,0)="","",HLOOKUP($AC$450,Presentación!$BZ$3:$DE$574,Presentación!AP45,0)))</f>
        <v/>
      </c>
      <c r="AQ495">
        <f t="shared" si="73"/>
        <v>0</v>
      </c>
      <c r="AR495">
        <f t="shared" si="74"/>
        <v>0</v>
      </c>
      <c r="AS495">
        <f t="shared" si="75"/>
        <v>0</v>
      </c>
    </row>
    <row r="496" spans="1:45" s="14" customFormat="1" ht="14.25">
      <c r="A496" s="5"/>
      <c r="B496" s="67"/>
      <c r="C496" s="19" t="s">
        <v>6709</v>
      </c>
      <c r="D496" s="1023" t="str">
        <f t="shared" si="68"/>
        <v/>
      </c>
      <c r="E496" s="1024"/>
      <c r="F496" s="1025"/>
      <c r="G496" s="752" t="str">
        <f t="shared" si="69"/>
        <v/>
      </c>
      <c r="H496" s="752"/>
      <c r="I496" s="752"/>
      <c r="J496" s="752"/>
      <c r="K496" s="752"/>
      <c r="L496" s="752"/>
      <c r="M496" s="754"/>
      <c r="N496" s="754"/>
      <c r="O496" s="754"/>
      <c r="P496" s="754"/>
      <c r="Q496" s="754"/>
      <c r="R496" s="754"/>
      <c r="S496" s="754"/>
      <c r="T496" s="754"/>
      <c r="U496" s="754"/>
      <c r="V496" s="754"/>
      <c r="W496" s="754"/>
      <c r="X496" s="754"/>
      <c r="Y496" s="754"/>
      <c r="Z496" s="754"/>
      <c r="AA496" s="754"/>
      <c r="AB496" s="754"/>
      <c r="AC496" s="754"/>
      <c r="AD496" s="754"/>
      <c r="AE496" s="4"/>
      <c r="AG496"/>
      <c r="AH496">
        <f t="shared" si="70"/>
        <v>0</v>
      </c>
      <c r="AI496" s="490"/>
      <c r="AJ496" s="204">
        <f t="shared" si="72"/>
        <v>0</v>
      </c>
      <c r="AN496" s="488" t="str">
        <f>IF($AC$450="","",IF(HLOOKUP($AC$450,Presentación!$AQ$3:$BV$574,Presentación!AP46)="","",HLOOKUP($AC$450,Presentación!$AQ$3:$BV$574,Presentación!AP46,0)))</f>
        <v/>
      </c>
      <c r="AO496" s="489" t="str">
        <f>IF($AC$450="","",IF(HLOOKUP($AC$450,Presentación!$BZ$3:$DE$574,Presentación!AP46,0)="","",HLOOKUP($AC$450,Presentación!$BZ$3:$DE$574,Presentación!AP46,0)))</f>
        <v/>
      </c>
      <c r="AQ496">
        <f t="shared" si="73"/>
        <v>0</v>
      </c>
      <c r="AR496">
        <f t="shared" si="74"/>
        <v>0</v>
      </c>
      <c r="AS496">
        <f t="shared" si="75"/>
        <v>0</v>
      </c>
    </row>
    <row r="497" spans="1:45" s="14" customFormat="1" ht="14.25">
      <c r="A497" s="5"/>
      <c r="B497" s="67"/>
      <c r="C497" s="19" t="s">
        <v>6710</v>
      </c>
      <c r="D497" s="1023" t="str">
        <f t="shared" si="68"/>
        <v/>
      </c>
      <c r="E497" s="1024"/>
      <c r="F497" s="1025"/>
      <c r="G497" s="752" t="str">
        <f t="shared" si="69"/>
        <v/>
      </c>
      <c r="H497" s="752"/>
      <c r="I497" s="752"/>
      <c r="J497" s="752"/>
      <c r="K497" s="752"/>
      <c r="L497" s="752"/>
      <c r="M497" s="754"/>
      <c r="N497" s="754"/>
      <c r="O497" s="754"/>
      <c r="P497" s="754"/>
      <c r="Q497" s="754"/>
      <c r="R497" s="754"/>
      <c r="S497" s="754"/>
      <c r="T497" s="754"/>
      <c r="U497" s="754"/>
      <c r="V497" s="754"/>
      <c r="W497" s="754"/>
      <c r="X497" s="754"/>
      <c r="Y497" s="754"/>
      <c r="Z497" s="754"/>
      <c r="AA497" s="754"/>
      <c r="AB497" s="754"/>
      <c r="AC497" s="754"/>
      <c r="AD497" s="754"/>
      <c r="AE497" s="4"/>
      <c r="AG497"/>
      <c r="AH497">
        <f t="shared" si="70"/>
        <v>0</v>
      </c>
      <c r="AI497" s="490"/>
      <c r="AJ497" s="204">
        <f t="shared" si="72"/>
        <v>0</v>
      </c>
      <c r="AN497" s="488" t="str">
        <f>IF($AC$450="","",IF(HLOOKUP($AC$450,Presentación!$AQ$3:$BV$574,Presentación!AP47)="","",HLOOKUP($AC$450,Presentación!$AQ$3:$BV$574,Presentación!AP47,0)))</f>
        <v/>
      </c>
      <c r="AO497" s="489" t="str">
        <f>IF($AC$450="","",IF(HLOOKUP($AC$450,Presentación!$BZ$3:$DE$574,Presentación!AP47,0)="","",HLOOKUP($AC$450,Presentación!$BZ$3:$DE$574,Presentación!AP47,0)))</f>
        <v/>
      </c>
      <c r="AQ497">
        <f t="shared" si="73"/>
        <v>0</v>
      </c>
      <c r="AR497">
        <f t="shared" si="74"/>
        <v>0</v>
      </c>
      <c r="AS497">
        <f t="shared" si="75"/>
        <v>0</v>
      </c>
    </row>
    <row r="498" spans="1:45" s="14" customFormat="1" ht="14.25">
      <c r="A498" s="5"/>
      <c r="B498" s="67"/>
      <c r="C498" s="19" t="s">
        <v>6711</v>
      </c>
      <c r="D498" s="1023" t="str">
        <f t="shared" si="68"/>
        <v/>
      </c>
      <c r="E498" s="1024"/>
      <c r="F498" s="1025"/>
      <c r="G498" s="752" t="str">
        <f t="shared" si="69"/>
        <v/>
      </c>
      <c r="H498" s="752"/>
      <c r="I498" s="752"/>
      <c r="J498" s="752"/>
      <c r="K498" s="752"/>
      <c r="L498" s="752"/>
      <c r="M498" s="754"/>
      <c r="N498" s="754"/>
      <c r="O498" s="754"/>
      <c r="P498" s="754"/>
      <c r="Q498" s="754"/>
      <c r="R498" s="754"/>
      <c r="S498" s="754"/>
      <c r="T498" s="754"/>
      <c r="U498" s="754"/>
      <c r="V498" s="754"/>
      <c r="W498" s="754"/>
      <c r="X498" s="754"/>
      <c r="Y498" s="754"/>
      <c r="Z498" s="754"/>
      <c r="AA498" s="754"/>
      <c r="AB498" s="754"/>
      <c r="AC498" s="754"/>
      <c r="AD498" s="754"/>
      <c r="AE498" s="4"/>
      <c r="AG498"/>
      <c r="AH498">
        <f t="shared" si="70"/>
        <v>0</v>
      </c>
      <c r="AI498" s="490"/>
      <c r="AJ498" s="204">
        <f t="shared" si="72"/>
        <v>0</v>
      </c>
      <c r="AN498" s="488" t="str">
        <f>IF($AC$450="","",IF(HLOOKUP($AC$450,Presentación!$AQ$3:$BV$574,Presentación!AP48)="","",HLOOKUP($AC$450,Presentación!$AQ$3:$BV$574,Presentación!AP48,0)))</f>
        <v/>
      </c>
      <c r="AO498" s="489" t="str">
        <f>IF($AC$450="","",IF(HLOOKUP($AC$450,Presentación!$BZ$3:$DE$574,Presentación!AP48,0)="","",HLOOKUP($AC$450,Presentación!$BZ$3:$DE$574,Presentación!AP48,0)))</f>
        <v/>
      </c>
      <c r="AQ498">
        <f t="shared" si="73"/>
        <v>0</v>
      </c>
      <c r="AR498">
        <f t="shared" si="74"/>
        <v>0</v>
      </c>
      <c r="AS498">
        <f t="shared" si="75"/>
        <v>0</v>
      </c>
    </row>
    <row r="499" spans="1:45" s="14" customFormat="1" ht="14.25">
      <c r="A499" s="5"/>
      <c r="B499" s="67"/>
      <c r="C499" s="19" t="s">
        <v>6712</v>
      </c>
      <c r="D499" s="1023" t="str">
        <f t="shared" si="68"/>
        <v/>
      </c>
      <c r="E499" s="1024"/>
      <c r="F499" s="1025"/>
      <c r="G499" s="752" t="str">
        <f t="shared" si="69"/>
        <v/>
      </c>
      <c r="H499" s="752"/>
      <c r="I499" s="752"/>
      <c r="J499" s="752"/>
      <c r="K499" s="752"/>
      <c r="L499" s="752"/>
      <c r="M499" s="754"/>
      <c r="N499" s="754"/>
      <c r="O499" s="754"/>
      <c r="P499" s="754"/>
      <c r="Q499" s="754"/>
      <c r="R499" s="754"/>
      <c r="S499" s="754"/>
      <c r="T499" s="754"/>
      <c r="U499" s="754"/>
      <c r="V499" s="754"/>
      <c r="W499" s="754"/>
      <c r="X499" s="754"/>
      <c r="Y499" s="754"/>
      <c r="Z499" s="754"/>
      <c r="AA499" s="754"/>
      <c r="AB499" s="754"/>
      <c r="AC499" s="754"/>
      <c r="AD499" s="754"/>
      <c r="AE499" s="4"/>
      <c r="AG499"/>
      <c r="AH499">
        <f t="shared" si="70"/>
        <v>0</v>
      </c>
      <c r="AI499" s="490"/>
      <c r="AJ499" s="204">
        <f t="shared" si="72"/>
        <v>0</v>
      </c>
      <c r="AN499" s="488" t="str">
        <f>IF($AC$450="","",IF(HLOOKUP($AC$450,Presentación!$AQ$3:$BV$574,Presentación!AP49)="","",HLOOKUP($AC$450,Presentación!$AQ$3:$BV$574,Presentación!AP49,0)))</f>
        <v/>
      </c>
      <c r="AO499" s="489" t="str">
        <f>IF($AC$450="","",IF(HLOOKUP($AC$450,Presentación!$BZ$3:$DE$574,Presentación!AP49,0)="","",HLOOKUP($AC$450,Presentación!$BZ$3:$DE$574,Presentación!AP49,0)))</f>
        <v/>
      </c>
      <c r="AQ499">
        <f t="shared" si="73"/>
        <v>0</v>
      </c>
      <c r="AR499">
        <f t="shared" si="74"/>
        <v>0</v>
      </c>
      <c r="AS499">
        <f t="shared" si="75"/>
        <v>0</v>
      </c>
    </row>
    <row r="500" spans="1:45" s="14" customFormat="1" ht="14.25">
      <c r="A500" s="5"/>
      <c r="B500" s="67"/>
      <c r="C500" s="19" t="s">
        <v>6713</v>
      </c>
      <c r="D500" s="1023" t="str">
        <f t="shared" si="68"/>
        <v/>
      </c>
      <c r="E500" s="1024"/>
      <c r="F500" s="1025"/>
      <c r="G500" s="752" t="str">
        <f t="shared" si="69"/>
        <v/>
      </c>
      <c r="H500" s="752"/>
      <c r="I500" s="752"/>
      <c r="J500" s="752"/>
      <c r="K500" s="752"/>
      <c r="L500" s="752"/>
      <c r="M500" s="754"/>
      <c r="N500" s="754"/>
      <c r="O500" s="754"/>
      <c r="P500" s="754"/>
      <c r="Q500" s="754"/>
      <c r="R500" s="754"/>
      <c r="S500" s="754"/>
      <c r="T500" s="754"/>
      <c r="U500" s="754"/>
      <c r="V500" s="754"/>
      <c r="W500" s="754"/>
      <c r="X500" s="754"/>
      <c r="Y500" s="754"/>
      <c r="Z500" s="754"/>
      <c r="AA500" s="754"/>
      <c r="AB500" s="754"/>
      <c r="AC500" s="754"/>
      <c r="AD500" s="754"/>
      <c r="AE500" s="4"/>
      <c r="AG500"/>
      <c r="AH500">
        <f t="shared" si="70"/>
        <v>0</v>
      </c>
      <c r="AI500" s="490"/>
      <c r="AJ500" s="204">
        <f t="shared" si="72"/>
        <v>0</v>
      </c>
      <c r="AN500" s="488" t="str">
        <f>IF($AC$450="","",IF(HLOOKUP($AC$450,Presentación!$AQ$3:$BV$574,Presentación!AP50)="","",HLOOKUP($AC$450,Presentación!$AQ$3:$BV$574,Presentación!AP50,0)))</f>
        <v/>
      </c>
      <c r="AO500" s="489" t="str">
        <f>IF($AC$450="","",IF(HLOOKUP($AC$450,Presentación!$BZ$3:$DE$574,Presentación!AP50,0)="","",HLOOKUP($AC$450,Presentación!$BZ$3:$DE$574,Presentación!AP50,0)))</f>
        <v/>
      </c>
      <c r="AQ500">
        <f t="shared" si="73"/>
        <v>0</v>
      </c>
      <c r="AR500">
        <f t="shared" si="74"/>
        <v>0</v>
      </c>
      <c r="AS500">
        <f t="shared" si="75"/>
        <v>0</v>
      </c>
    </row>
    <row r="501" spans="1:45" s="14" customFormat="1" ht="14.25">
      <c r="A501" s="5"/>
      <c r="B501" s="67"/>
      <c r="C501" s="19" t="s">
        <v>6714</v>
      </c>
      <c r="D501" s="1023" t="str">
        <f t="shared" si="68"/>
        <v/>
      </c>
      <c r="E501" s="1024"/>
      <c r="F501" s="1025"/>
      <c r="G501" s="752" t="str">
        <f t="shared" si="69"/>
        <v/>
      </c>
      <c r="H501" s="752"/>
      <c r="I501" s="752"/>
      <c r="J501" s="752"/>
      <c r="K501" s="752"/>
      <c r="L501" s="752"/>
      <c r="M501" s="754"/>
      <c r="N501" s="754"/>
      <c r="O501" s="754"/>
      <c r="P501" s="754"/>
      <c r="Q501" s="754"/>
      <c r="R501" s="754"/>
      <c r="S501" s="754"/>
      <c r="T501" s="754"/>
      <c r="U501" s="754"/>
      <c r="V501" s="754"/>
      <c r="W501" s="754"/>
      <c r="X501" s="754"/>
      <c r="Y501" s="754"/>
      <c r="Z501" s="754"/>
      <c r="AA501" s="754"/>
      <c r="AB501" s="754"/>
      <c r="AC501" s="754"/>
      <c r="AD501" s="754"/>
      <c r="AE501" s="4"/>
      <c r="AG501"/>
      <c r="AH501">
        <f t="shared" si="70"/>
        <v>0</v>
      </c>
      <c r="AI501" s="490"/>
      <c r="AJ501" s="204">
        <f t="shared" si="72"/>
        <v>0</v>
      </c>
      <c r="AN501" s="488" t="str">
        <f>IF($AC$450="","",IF(HLOOKUP($AC$450,Presentación!$AQ$3:$BV$574,Presentación!AP51)="","",HLOOKUP($AC$450,Presentación!$AQ$3:$BV$574,Presentación!AP51,0)))</f>
        <v/>
      </c>
      <c r="AO501" s="489" t="str">
        <f>IF($AC$450="","",IF(HLOOKUP($AC$450,Presentación!$BZ$3:$DE$574,Presentación!AP51,0)="","",HLOOKUP($AC$450,Presentación!$BZ$3:$DE$574,Presentación!AP51,0)))</f>
        <v/>
      </c>
      <c r="AQ501">
        <f t="shared" si="73"/>
        <v>0</v>
      </c>
      <c r="AR501">
        <f t="shared" si="74"/>
        <v>0</v>
      </c>
      <c r="AS501">
        <f t="shared" si="75"/>
        <v>0</v>
      </c>
    </row>
    <row r="502" spans="1:45" s="14" customFormat="1" ht="14.25">
      <c r="A502" s="5"/>
      <c r="B502" s="67"/>
      <c r="C502" s="19" t="s">
        <v>6715</v>
      </c>
      <c r="D502" s="1023" t="str">
        <f t="shared" si="68"/>
        <v/>
      </c>
      <c r="E502" s="1024"/>
      <c r="F502" s="1025"/>
      <c r="G502" s="752" t="str">
        <f t="shared" si="69"/>
        <v/>
      </c>
      <c r="H502" s="752"/>
      <c r="I502" s="752"/>
      <c r="J502" s="752"/>
      <c r="K502" s="752"/>
      <c r="L502" s="752"/>
      <c r="M502" s="754"/>
      <c r="N502" s="754"/>
      <c r="O502" s="754"/>
      <c r="P502" s="754"/>
      <c r="Q502" s="754"/>
      <c r="R502" s="754"/>
      <c r="S502" s="754"/>
      <c r="T502" s="754"/>
      <c r="U502" s="754"/>
      <c r="V502" s="754"/>
      <c r="W502" s="754"/>
      <c r="X502" s="754"/>
      <c r="Y502" s="754"/>
      <c r="Z502" s="754"/>
      <c r="AA502" s="754"/>
      <c r="AB502" s="754"/>
      <c r="AC502" s="754"/>
      <c r="AD502" s="754"/>
      <c r="AE502" s="4"/>
      <c r="AG502"/>
      <c r="AH502">
        <f t="shared" si="70"/>
        <v>0</v>
      </c>
      <c r="AI502" s="490"/>
      <c r="AJ502" s="204">
        <f t="shared" si="72"/>
        <v>0</v>
      </c>
      <c r="AN502" s="488" t="str">
        <f>IF($AC$450="","",IF(HLOOKUP($AC$450,Presentación!$AQ$3:$BV$574,Presentación!AP52)="","",HLOOKUP($AC$450,Presentación!$AQ$3:$BV$574,Presentación!AP52,0)))</f>
        <v/>
      </c>
      <c r="AO502" s="489" t="str">
        <f>IF($AC$450="","",IF(HLOOKUP($AC$450,Presentación!$BZ$3:$DE$574,Presentación!AP52,0)="","",HLOOKUP($AC$450,Presentación!$BZ$3:$DE$574,Presentación!AP52,0)))</f>
        <v/>
      </c>
      <c r="AQ502">
        <f t="shared" si="73"/>
        <v>0</v>
      </c>
      <c r="AR502">
        <f t="shared" si="74"/>
        <v>0</v>
      </c>
      <c r="AS502">
        <f t="shared" si="75"/>
        <v>0</v>
      </c>
    </row>
    <row r="503" spans="1:45" s="14" customFormat="1" ht="14.25">
      <c r="A503" s="5"/>
      <c r="B503" s="67"/>
      <c r="C503" s="19" t="s">
        <v>6716</v>
      </c>
      <c r="D503" s="1023" t="str">
        <f t="shared" si="68"/>
        <v/>
      </c>
      <c r="E503" s="1024"/>
      <c r="F503" s="1025"/>
      <c r="G503" s="752" t="str">
        <f t="shared" si="69"/>
        <v/>
      </c>
      <c r="H503" s="752"/>
      <c r="I503" s="752"/>
      <c r="J503" s="752"/>
      <c r="K503" s="752"/>
      <c r="L503" s="752"/>
      <c r="M503" s="754"/>
      <c r="N503" s="754"/>
      <c r="O503" s="754"/>
      <c r="P503" s="754"/>
      <c r="Q503" s="754"/>
      <c r="R503" s="754"/>
      <c r="S503" s="754"/>
      <c r="T503" s="754"/>
      <c r="U503" s="754"/>
      <c r="V503" s="754"/>
      <c r="W503" s="754"/>
      <c r="X503" s="754"/>
      <c r="Y503" s="754"/>
      <c r="Z503" s="754"/>
      <c r="AA503" s="754"/>
      <c r="AB503" s="754"/>
      <c r="AC503" s="754"/>
      <c r="AD503" s="754"/>
      <c r="AE503" s="4"/>
      <c r="AG503"/>
      <c r="AH503">
        <f t="shared" si="70"/>
        <v>0</v>
      </c>
      <c r="AI503" s="490"/>
      <c r="AJ503" s="204">
        <f t="shared" si="72"/>
        <v>0</v>
      </c>
      <c r="AN503" s="488" t="str">
        <f>IF($AC$450="","",IF(HLOOKUP($AC$450,Presentación!$AQ$3:$BV$574,Presentación!AP53)="","",HLOOKUP($AC$450,Presentación!$AQ$3:$BV$574,Presentación!AP53,0)))</f>
        <v/>
      </c>
      <c r="AO503" s="489" t="str">
        <f>IF($AC$450="","",IF(HLOOKUP($AC$450,Presentación!$BZ$3:$DE$574,Presentación!AP53,0)="","",HLOOKUP($AC$450,Presentación!$BZ$3:$DE$574,Presentación!AP53,0)))</f>
        <v/>
      </c>
      <c r="AQ503">
        <f t="shared" si="73"/>
        <v>0</v>
      </c>
      <c r="AR503">
        <f t="shared" si="74"/>
        <v>0</v>
      </c>
      <c r="AS503">
        <f t="shared" si="75"/>
        <v>0</v>
      </c>
    </row>
    <row r="504" spans="1:45" s="14" customFormat="1" ht="14.25">
      <c r="A504" s="5"/>
      <c r="B504" s="67"/>
      <c r="C504" s="19" t="s">
        <v>6717</v>
      </c>
      <c r="D504" s="1023" t="str">
        <f t="shared" si="68"/>
        <v/>
      </c>
      <c r="E504" s="1024"/>
      <c r="F504" s="1025"/>
      <c r="G504" s="752" t="str">
        <f t="shared" si="69"/>
        <v/>
      </c>
      <c r="H504" s="752"/>
      <c r="I504" s="752"/>
      <c r="J504" s="752"/>
      <c r="K504" s="752"/>
      <c r="L504" s="752"/>
      <c r="M504" s="754"/>
      <c r="N504" s="754"/>
      <c r="O504" s="754"/>
      <c r="P504" s="754"/>
      <c r="Q504" s="754"/>
      <c r="R504" s="754"/>
      <c r="S504" s="754"/>
      <c r="T504" s="754"/>
      <c r="U504" s="754"/>
      <c r="V504" s="754"/>
      <c r="W504" s="754"/>
      <c r="X504" s="754"/>
      <c r="Y504" s="754"/>
      <c r="Z504" s="754"/>
      <c r="AA504" s="754"/>
      <c r="AB504" s="754"/>
      <c r="AC504" s="754"/>
      <c r="AD504" s="754"/>
      <c r="AE504" s="4"/>
      <c r="AG504"/>
      <c r="AH504">
        <f t="shared" si="70"/>
        <v>0</v>
      </c>
      <c r="AI504" s="490"/>
      <c r="AJ504" s="204">
        <f t="shared" si="72"/>
        <v>0</v>
      </c>
      <c r="AN504" s="488" t="str">
        <f>IF($AC$450="","",IF(HLOOKUP($AC$450,Presentación!$AQ$3:$BV$574,Presentación!AP54)="","",HLOOKUP($AC$450,Presentación!$AQ$3:$BV$574,Presentación!AP54,0)))</f>
        <v/>
      </c>
      <c r="AO504" s="489" t="str">
        <f>IF($AC$450="","",IF(HLOOKUP($AC$450,Presentación!$BZ$3:$DE$574,Presentación!AP54,0)="","",HLOOKUP($AC$450,Presentación!$BZ$3:$DE$574,Presentación!AP54,0)))</f>
        <v/>
      </c>
      <c r="AQ504">
        <f t="shared" si="73"/>
        <v>0</v>
      </c>
      <c r="AR504">
        <f t="shared" si="74"/>
        <v>0</v>
      </c>
      <c r="AS504">
        <f t="shared" si="75"/>
        <v>0</v>
      </c>
    </row>
    <row r="505" spans="1:45" s="14" customFormat="1" ht="14.25">
      <c r="A505" s="5"/>
      <c r="B505" s="67"/>
      <c r="C505" s="19" t="s">
        <v>6718</v>
      </c>
      <c r="D505" s="1023" t="str">
        <f t="shared" si="68"/>
        <v/>
      </c>
      <c r="E505" s="1024"/>
      <c r="F505" s="1025"/>
      <c r="G505" s="752" t="str">
        <f t="shared" si="69"/>
        <v/>
      </c>
      <c r="H505" s="752"/>
      <c r="I505" s="752"/>
      <c r="J505" s="752"/>
      <c r="K505" s="752"/>
      <c r="L505" s="752"/>
      <c r="M505" s="754"/>
      <c r="N505" s="754"/>
      <c r="O505" s="754"/>
      <c r="P505" s="754"/>
      <c r="Q505" s="754"/>
      <c r="R505" s="754"/>
      <c r="S505" s="754"/>
      <c r="T505" s="754"/>
      <c r="U505" s="754"/>
      <c r="V505" s="754"/>
      <c r="W505" s="754"/>
      <c r="X505" s="754"/>
      <c r="Y505" s="754"/>
      <c r="Z505" s="754"/>
      <c r="AA505" s="754"/>
      <c r="AB505" s="754"/>
      <c r="AC505" s="754"/>
      <c r="AD505" s="754"/>
      <c r="AE505" s="4"/>
      <c r="AG505"/>
      <c r="AH505">
        <f t="shared" si="70"/>
        <v>0</v>
      </c>
      <c r="AI505" s="490"/>
      <c r="AJ505" s="204">
        <f t="shared" si="72"/>
        <v>0</v>
      </c>
      <c r="AN505" s="488" t="str">
        <f>IF($AC$450="","",IF(HLOOKUP($AC$450,Presentación!$AQ$3:$BV$574,Presentación!AP55)="","",HLOOKUP($AC$450,Presentación!$AQ$3:$BV$574,Presentación!AP55,0)))</f>
        <v/>
      </c>
      <c r="AO505" s="489" t="str">
        <f>IF($AC$450="","",IF(HLOOKUP($AC$450,Presentación!$BZ$3:$DE$574,Presentación!AP55,0)="","",HLOOKUP($AC$450,Presentación!$BZ$3:$DE$574,Presentación!AP55,0)))</f>
        <v/>
      </c>
      <c r="AQ505">
        <f t="shared" si="73"/>
        <v>0</v>
      </c>
      <c r="AR505">
        <f t="shared" si="74"/>
        <v>0</v>
      </c>
      <c r="AS505">
        <f t="shared" si="75"/>
        <v>0</v>
      </c>
    </row>
    <row r="506" spans="1:45" s="14" customFormat="1" ht="14.25">
      <c r="A506" s="5"/>
      <c r="B506" s="67"/>
      <c r="C506" s="19" t="s">
        <v>6719</v>
      </c>
      <c r="D506" s="1023" t="str">
        <f t="shared" si="68"/>
        <v/>
      </c>
      <c r="E506" s="1024"/>
      <c r="F506" s="1025"/>
      <c r="G506" s="752" t="str">
        <f t="shared" si="69"/>
        <v/>
      </c>
      <c r="H506" s="752"/>
      <c r="I506" s="752"/>
      <c r="J506" s="752"/>
      <c r="K506" s="752"/>
      <c r="L506" s="752"/>
      <c r="M506" s="754"/>
      <c r="N506" s="754"/>
      <c r="O506" s="754"/>
      <c r="P506" s="754"/>
      <c r="Q506" s="754"/>
      <c r="R506" s="754"/>
      <c r="S506" s="754"/>
      <c r="T506" s="754"/>
      <c r="U506" s="754"/>
      <c r="V506" s="754"/>
      <c r="W506" s="754"/>
      <c r="X506" s="754"/>
      <c r="Y506" s="754"/>
      <c r="Z506" s="754"/>
      <c r="AA506" s="754"/>
      <c r="AB506" s="754"/>
      <c r="AC506" s="754"/>
      <c r="AD506" s="754"/>
      <c r="AE506" s="4"/>
      <c r="AG506"/>
      <c r="AH506">
        <f t="shared" si="70"/>
        <v>0</v>
      </c>
      <c r="AI506" s="490"/>
      <c r="AJ506" s="204">
        <f t="shared" si="72"/>
        <v>0</v>
      </c>
      <c r="AN506" s="488" t="str">
        <f>IF($AC$450="","",IF(HLOOKUP($AC$450,Presentación!$AQ$3:$BV$574,Presentación!AP56)="","",HLOOKUP($AC$450,Presentación!$AQ$3:$BV$574,Presentación!AP56,0)))</f>
        <v/>
      </c>
      <c r="AO506" s="489" t="str">
        <f>IF($AC$450="","",IF(HLOOKUP($AC$450,Presentación!$BZ$3:$DE$574,Presentación!AP56,0)="","",HLOOKUP($AC$450,Presentación!$BZ$3:$DE$574,Presentación!AP56,0)))</f>
        <v/>
      </c>
      <c r="AQ506">
        <f t="shared" si="73"/>
        <v>0</v>
      </c>
      <c r="AR506">
        <f t="shared" si="74"/>
        <v>0</v>
      </c>
      <c r="AS506">
        <f t="shared" si="75"/>
        <v>0</v>
      </c>
    </row>
    <row r="507" spans="1:45" s="14" customFormat="1" ht="14.25">
      <c r="A507" s="5"/>
      <c r="B507" s="67"/>
      <c r="C507" s="19" t="s">
        <v>6720</v>
      </c>
      <c r="D507" s="1023" t="str">
        <f t="shared" si="68"/>
        <v/>
      </c>
      <c r="E507" s="1024"/>
      <c r="F507" s="1025"/>
      <c r="G507" s="752" t="str">
        <f t="shared" si="69"/>
        <v/>
      </c>
      <c r="H507" s="752"/>
      <c r="I507" s="752"/>
      <c r="J507" s="752"/>
      <c r="K507" s="752"/>
      <c r="L507" s="752"/>
      <c r="M507" s="754"/>
      <c r="N507" s="754"/>
      <c r="O507" s="754"/>
      <c r="P507" s="754"/>
      <c r="Q507" s="754"/>
      <c r="R507" s="754"/>
      <c r="S507" s="754"/>
      <c r="T507" s="754"/>
      <c r="U507" s="754"/>
      <c r="V507" s="754"/>
      <c r="W507" s="754"/>
      <c r="X507" s="754"/>
      <c r="Y507" s="754"/>
      <c r="Z507" s="754"/>
      <c r="AA507" s="754"/>
      <c r="AB507" s="754"/>
      <c r="AC507" s="754"/>
      <c r="AD507" s="754"/>
      <c r="AE507" s="4"/>
      <c r="AG507"/>
      <c r="AH507">
        <f t="shared" si="70"/>
        <v>0</v>
      </c>
      <c r="AI507" s="490"/>
      <c r="AJ507" s="204">
        <f t="shared" si="72"/>
        <v>0</v>
      </c>
      <c r="AN507" s="488" t="str">
        <f>IF($AC$450="","",IF(HLOOKUP($AC$450,Presentación!$AQ$3:$BV$574,Presentación!AP57)="","",HLOOKUP($AC$450,Presentación!$AQ$3:$BV$574,Presentación!AP57,0)))</f>
        <v/>
      </c>
      <c r="AO507" s="489" t="str">
        <f>IF($AC$450="","",IF(HLOOKUP($AC$450,Presentación!$BZ$3:$DE$574,Presentación!AP57,0)="","",HLOOKUP($AC$450,Presentación!$BZ$3:$DE$574,Presentación!AP57,0)))</f>
        <v/>
      </c>
      <c r="AQ507">
        <f t="shared" si="73"/>
        <v>0</v>
      </c>
      <c r="AR507">
        <f t="shared" si="74"/>
        <v>0</v>
      </c>
      <c r="AS507">
        <f t="shared" si="75"/>
        <v>0</v>
      </c>
    </row>
    <row r="508" spans="1:45" s="14" customFormat="1" ht="14.25">
      <c r="A508" s="5"/>
      <c r="B508" s="67"/>
      <c r="C508" s="19" t="s">
        <v>6721</v>
      </c>
      <c r="D508" s="1023" t="str">
        <f t="shared" si="68"/>
        <v/>
      </c>
      <c r="E508" s="1024"/>
      <c r="F508" s="1025"/>
      <c r="G508" s="752" t="str">
        <f t="shared" si="69"/>
        <v/>
      </c>
      <c r="H508" s="752"/>
      <c r="I508" s="752"/>
      <c r="J508" s="752"/>
      <c r="K508" s="752"/>
      <c r="L508" s="752"/>
      <c r="M508" s="754"/>
      <c r="N508" s="754"/>
      <c r="O508" s="754"/>
      <c r="P508" s="754"/>
      <c r="Q508" s="754"/>
      <c r="R508" s="754"/>
      <c r="S508" s="754"/>
      <c r="T508" s="754"/>
      <c r="U508" s="754"/>
      <c r="V508" s="754"/>
      <c r="W508" s="754"/>
      <c r="X508" s="754"/>
      <c r="Y508" s="754"/>
      <c r="Z508" s="754"/>
      <c r="AA508" s="754"/>
      <c r="AB508" s="754"/>
      <c r="AC508" s="754"/>
      <c r="AD508" s="754"/>
      <c r="AE508" s="4"/>
      <c r="AG508"/>
      <c r="AH508">
        <f t="shared" si="70"/>
        <v>0</v>
      </c>
      <c r="AI508" s="490"/>
      <c r="AJ508" s="204">
        <f t="shared" si="72"/>
        <v>0</v>
      </c>
      <c r="AN508" s="488" t="str">
        <f>IF($AC$450="","",IF(HLOOKUP($AC$450,Presentación!$AQ$3:$BV$574,Presentación!AP58)="","",HLOOKUP($AC$450,Presentación!$AQ$3:$BV$574,Presentación!AP58,0)))</f>
        <v/>
      </c>
      <c r="AO508" s="489" t="str">
        <f>IF($AC$450="","",IF(HLOOKUP($AC$450,Presentación!$BZ$3:$DE$574,Presentación!AP58,0)="","",HLOOKUP($AC$450,Presentación!$BZ$3:$DE$574,Presentación!AP58,0)))</f>
        <v/>
      </c>
      <c r="AQ508">
        <f t="shared" si="73"/>
        <v>0</v>
      </c>
      <c r="AR508">
        <f t="shared" si="74"/>
        <v>0</v>
      </c>
      <c r="AS508">
        <f t="shared" si="75"/>
        <v>0</v>
      </c>
    </row>
    <row r="509" spans="1:45" s="14" customFormat="1" ht="14.25">
      <c r="A509" s="5"/>
      <c r="B509" s="67"/>
      <c r="C509" s="19" t="s">
        <v>6722</v>
      </c>
      <c r="D509" s="1023" t="str">
        <f t="shared" si="68"/>
        <v/>
      </c>
      <c r="E509" s="1024"/>
      <c r="F509" s="1025"/>
      <c r="G509" s="752" t="str">
        <f t="shared" si="69"/>
        <v/>
      </c>
      <c r="H509" s="752"/>
      <c r="I509" s="752"/>
      <c r="J509" s="752"/>
      <c r="K509" s="752"/>
      <c r="L509" s="752"/>
      <c r="M509" s="754"/>
      <c r="N509" s="754"/>
      <c r="O509" s="754"/>
      <c r="P509" s="754"/>
      <c r="Q509" s="754"/>
      <c r="R509" s="754"/>
      <c r="S509" s="754"/>
      <c r="T509" s="754"/>
      <c r="U509" s="754"/>
      <c r="V509" s="754"/>
      <c r="W509" s="754"/>
      <c r="X509" s="754"/>
      <c r="Y509" s="754"/>
      <c r="Z509" s="754"/>
      <c r="AA509" s="754"/>
      <c r="AB509" s="754"/>
      <c r="AC509" s="754"/>
      <c r="AD509" s="754"/>
      <c r="AE509" s="4"/>
      <c r="AG509"/>
      <c r="AH509">
        <f t="shared" si="70"/>
        <v>0</v>
      </c>
      <c r="AI509" s="490"/>
      <c r="AJ509" s="204">
        <f t="shared" si="72"/>
        <v>0</v>
      </c>
      <c r="AN509" s="488" t="str">
        <f>IF($AC$450="","",IF(HLOOKUP($AC$450,Presentación!$AQ$3:$BV$574,Presentación!AP59)="","",HLOOKUP($AC$450,Presentación!$AQ$3:$BV$574,Presentación!AP59,0)))</f>
        <v/>
      </c>
      <c r="AO509" s="489" t="str">
        <f>IF($AC$450="","",IF(HLOOKUP($AC$450,Presentación!$BZ$3:$DE$574,Presentación!AP59,0)="","",HLOOKUP($AC$450,Presentación!$BZ$3:$DE$574,Presentación!AP59,0)))</f>
        <v/>
      </c>
      <c r="AQ509">
        <f t="shared" si="73"/>
        <v>0</v>
      </c>
      <c r="AR509">
        <f t="shared" si="74"/>
        <v>0</v>
      </c>
      <c r="AS509">
        <f t="shared" si="75"/>
        <v>0</v>
      </c>
    </row>
    <row r="510" spans="1:45" s="14" customFormat="1" ht="14.25">
      <c r="A510" s="5"/>
      <c r="B510" s="67"/>
      <c r="C510" s="19" t="s">
        <v>6723</v>
      </c>
      <c r="D510" s="1023" t="str">
        <f t="shared" si="68"/>
        <v/>
      </c>
      <c r="E510" s="1024"/>
      <c r="F510" s="1025"/>
      <c r="G510" s="752" t="str">
        <f t="shared" si="69"/>
        <v/>
      </c>
      <c r="H510" s="752"/>
      <c r="I510" s="752"/>
      <c r="J510" s="752"/>
      <c r="K510" s="752"/>
      <c r="L510" s="752"/>
      <c r="M510" s="754"/>
      <c r="N510" s="754"/>
      <c r="O510" s="754"/>
      <c r="P510" s="754"/>
      <c r="Q510" s="754"/>
      <c r="R510" s="754"/>
      <c r="S510" s="754"/>
      <c r="T510" s="754"/>
      <c r="U510" s="754"/>
      <c r="V510" s="754"/>
      <c r="W510" s="754"/>
      <c r="X510" s="754"/>
      <c r="Y510" s="754"/>
      <c r="Z510" s="754"/>
      <c r="AA510" s="754"/>
      <c r="AB510" s="754"/>
      <c r="AC510" s="754"/>
      <c r="AD510" s="754"/>
      <c r="AE510" s="4"/>
      <c r="AG510"/>
      <c r="AH510">
        <f t="shared" si="70"/>
        <v>0</v>
      </c>
      <c r="AI510" s="490"/>
      <c r="AJ510" s="204">
        <f t="shared" si="72"/>
        <v>0</v>
      </c>
      <c r="AN510" s="488" t="str">
        <f>IF($AC$450="","",IF(HLOOKUP($AC$450,Presentación!$AQ$3:$BV$574,Presentación!AP60)="","",HLOOKUP($AC$450,Presentación!$AQ$3:$BV$574,Presentación!AP60,0)))</f>
        <v/>
      </c>
      <c r="AO510" s="489" t="str">
        <f>IF($AC$450="","",IF(HLOOKUP($AC$450,Presentación!$BZ$3:$DE$574,Presentación!AP60,0)="","",HLOOKUP($AC$450,Presentación!$BZ$3:$DE$574,Presentación!AP60,0)))</f>
        <v/>
      </c>
      <c r="AQ510">
        <f t="shared" si="73"/>
        <v>0</v>
      </c>
      <c r="AR510">
        <f t="shared" si="74"/>
        <v>0</v>
      </c>
      <c r="AS510">
        <f t="shared" si="75"/>
        <v>0</v>
      </c>
    </row>
    <row r="511" spans="1:45" s="14" customFormat="1" ht="14.25">
      <c r="A511" s="5"/>
      <c r="B511" s="67"/>
      <c r="C511" s="19" t="s">
        <v>6724</v>
      </c>
      <c r="D511" s="1023" t="str">
        <f t="shared" si="68"/>
        <v/>
      </c>
      <c r="E511" s="1024"/>
      <c r="F511" s="1025"/>
      <c r="G511" s="752" t="str">
        <f t="shared" si="69"/>
        <v/>
      </c>
      <c r="H511" s="752"/>
      <c r="I511" s="752"/>
      <c r="J511" s="752"/>
      <c r="K511" s="752"/>
      <c r="L511" s="752"/>
      <c r="M511" s="754"/>
      <c r="N511" s="754"/>
      <c r="O511" s="754"/>
      <c r="P511" s="754"/>
      <c r="Q511" s="754"/>
      <c r="R511" s="754"/>
      <c r="S511" s="754"/>
      <c r="T511" s="754"/>
      <c r="U511" s="754"/>
      <c r="V511" s="754"/>
      <c r="W511" s="754"/>
      <c r="X511" s="754"/>
      <c r="Y511" s="754"/>
      <c r="Z511" s="754"/>
      <c r="AA511" s="754"/>
      <c r="AB511" s="754"/>
      <c r="AC511" s="754"/>
      <c r="AD511" s="754"/>
      <c r="AE511" s="4"/>
      <c r="AG511"/>
      <c r="AH511">
        <f t="shared" si="70"/>
        <v>0</v>
      </c>
      <c r="AI511" s="490"/>
      <c r="AJ511" s="204">
        <f t="shared" si="72"/>
        <v>0</v>
      </c>
      <c r="AN511" s="488" t="str">
        <f>IF($AC$450="","",IF(HLOOKUP($AC$450,Presentación!$AQ$3:$BV$574,Presentación!AP61)="","",HLOOKUP($AC$450,Presentación!$AQ$3:$BV$574,Presentación!AP61,0)))</f>
        <v/>
      </c>
      <c r="AO511" s="489" t="str">
        <f>IF($AC$450="","",IF(HLOOKUP($AC$450,Presentación!$BZ$3:$DE$574,Presentación!AP61,0)="","",HLOOKUP($AC$450,Presentación!$BZ$3:$DE$574,Presentación!AP61,0)))</f>
        <v/>
      </c>
      <c r="AQ511">
        <f t="shared" si="73"/>
        <v>0</v>
      </c>
      <c r="AR511">
        <f t="shared" si="74"/>
        <v>0</v>
      </c>
      <c r="AS511">
        <f t="shared" si="75"/>
        <v>0</v>
      </c>
    </row>
    <row r="512" spans="1:45" s="14" customFormat="1" ht="14.25">
      <c r="A512" s="5"/>
      <c r="B512" s="67"/>
      <c r="C512" s="19" t="s">
        <v>6725</v>
      </c>
      <c r="D512" s="1023" t="str">
        <f t="shared" si="68"/>
        <v/>
      </c>
      <c r="E512" s="1024"/>
      <c r="F512" s="1025"/>
      <c r="G512" s="752" t="str">
        <f t="shared" si="69"/>
        <v/>
      </c>
      <c r="H512" s="752"/>
      <c r="I512" s="752"/>
      <c r="J512" s="752"/>
      <c r="K512" s="752"/>
      <c r="L512" s="752"/>
      <c r="M512" s="754"/>
      <c r="N512" s="754"/>
      <c r="O512" s="754"/>
      <c r="P512" s="754"/>
      <c r="Q512" s="754"/>
      <c r="R512" s="754"/>
      <c r="S512" s="754"/>
      <c r="T512" s="754"/>
      <c r="U512" s="754"/>
      <c r="V512" s="754"/>
      <c r="W512" s="754"/>
      <c r="X512" s="754"/>
      <c r="Y512" s="754"/>
      <c r="Z512" s="754"/>
      <c r="AA512" s="754"/>
      <c r="AB512" s="754"/>
      <c r="AC512" s="754"/>
      <c r="AD512" s="754"/>
      <c r="AE512" s="4"/>
      <c r="AG512"/>
      <c r="AH512">
        <f t="shared" si="70"/>
        <v>0</v>
      </c>
      <c r="AI512" s="490"/>
      <c r="AJ512" s="204">
        <f t="shared" si="72"/>
        <v>0</v>
      </c>
      <c r="AN512" s="488" t="str">
        <f>IF($AC$450="","",IF(HLOOKUP($AC$450,Presentación!$AQ$3:$BV$574,Presentación!AP62)="","",HLOOKUP($AC$450,Presentación!$AQ$3:$BV$574,Presentación!AP62,0)))</f>
        <v/>
      </c>
      <c r="AO512" s="489" t="str">
        <f>IF($AC$450="","",IF(HLOOKUP($AC$450,Presentación!$BZ$3:$DE$574,Presentación!AP62,0)="","",HLOOKUP($AC$450,Presentación!$BZ$3:$DE$574,Presentación!AP62,0)))</f>
        <v/>
      </c>
      <c r="AQ512">
        <f t="shared" si="73"/>
        <v>0</v>
      </c>
      <c r="AR512">
        <f t="shared" si="74"/>
        <v>0</v>
      </c>
      <c r="AS512">
        <f t="shared" si="75"/>
        <v>0</v>
      </c>
    </row>
    <row r="513" spans="1:45" s="14" customFormat="1" ht="14.25">
      <c r="A513" s="5"/>
      <c r="B513" s="67"/>
      <c r="C513" s="19" t="s">
        <v>6726</v>
      </c>
      <c r="D513" s="1023" t="str">
        <f t="shared" si="68"/>
        <v/>
      </c>
      <c r="E513" s="1024"/>
      <c r="F513" s="1025"/>
      <c r="G513" s="752" t="str">
        <f t="shared" si="69"/>
        <v/>
      </c>
      <c r="H513" s="752"/>
      <c r="I513" s="752"/>
      <c r="J513" s="752"/>
      <c r="K513" s="752"/>
      <c r="L513" s="752"/>
      <c r="M513" s="754"/>
      <c r="N513" s="754"/>
      <c r="O513" s="754"/>
      <c r="P513" s="754"/>
      <c r="Q513" s="754"/>
      <c r="R513" s="754"/>
      <c r="S513" s="754"/>
      <c r="T513" s="754"/>
      <c r="U513" s="754"/>
      <c r="V513" s="754"/>
      <c r="W513" s="754"/>
      <c r="X513" s="754"/>
      <c r="Y513" s="754"/>
      <c r="Z513" s="754"/>
      <c r="AA513" s="754"/>
      <c r="AB513" s="754"/>
      <c r="AC513" s="754"/>
      <c r="AD513" s="754"/>
      <c r="AE513" s="4"/>
      <c r="AG513"/>
      <c r="AH513">
        <f t="shared" si="70"/>
        <v>0</v>
      </c>
      <c r="AI513" s="490"/>
      <c r="AJ513" s="204">
        <f t="shared" si="72"/>
        <v>0</v>
      </c>
      <c r="AN513" s="488" t="str">
        <f>IF($AC$450="","",IF(HLOOKUP($AC$450,Presentación!$AQ$3:$BV$574,Presentación!AP63)="","",HLOOKUP($AC$450,Presentación!$AQ$3:$BV$574,Presentación!AP63,0)))</f>
        <v/>
      </c>
      <c r="AO513" s="489" t="str">
        <f>IF($AC$450="","",IF(HLOOKUP($AC$450,Presentación!$BZ$3:$DE$574,Presentación!AP63,0)="","",HLOOKUP($AC$450,Presentación!$BZ$3:$DE$574,Presentación!AP63,0)))</f>
        <v/>
      </c>
      <c r="AQ513">
        <f t="shared" si="73"/>
        <v>0</v>
      </c>
      <c r="AR513">
        <f t="shared" si="74"/>
        <v>0</v>
      </c>
      <c r="AS513">
        <f t="shared" si="75"/>
        <v>0</v>
      </c>
    </row>
    <row r="514" spans="1:45" s="14" customFormat="1" ht="14.25">
      <c r="A514" s="5"/>
      <c r="B514" s="67"/>
      <c r="C514" s="19" t="s">
        <v>6727</v>
      </c>
      <c r="D514" s="1023" t="str">
        <f t="shared" si="68"/>
        <v/>
      </c>
      <c r="E514" s="1024"/>
      <c r="F514" s="1025"/>
      <c r="G514" s="752" t="str">
        <f t="shared" si="69"/>
        <v/>
      </c>
      <c r="H514" s="752"/>
      <c r="I514" s="752"/>
      <c r="J514" s="752"/>
      <c r="K514" s="752"/>
      <c r="L514" s="752"/>
      <c r="M514" s="754"/>
      <c r="N514" s="754"/>
      <c r="O514" s="754"/>
      <c r="P514" s="754"/>
      <c r="Q514" s="754"/>
      <c r="R514" s="754"/>
      <c r="S514" s="754"/>
      <c r="T514" s="754"/>
      <c r="U514" s="754"/>
      <c r="V514" s="754"/>
      <c r="W514" s="754"/>
      <c r="X514" s="754"/>
      <c r="Y514" s="754"/>
      <c r="Z514" s="754"/>
      <c r="AA514" s="754"/>
      <c r="AB514" s="754"/>
      <c r="AC514" s="754"/>
      <c r="AD514" s="754"/>
      <c r="AE514" s="4"/>
      <c r="AG514"/>
      <c r="AH514">
        <f t="shared" si="70"/>
        <v>0</v>
      </c>
      <c r="AI514" s="490"/>
      <c r="AJ514" s="204">
        <f t="shared" si="72"/>
        <v>0</v>
      </c>
      <c r="AN514" s="488" t="str">
        <f>IF($AC$450="","",IF(HLOOKUP($AC$450,Presentación!$AQ$3:$BV$574,Presentación!AP64)="","",HLOOKUP($AC$450,Presentación!$AQ$3:$BV$574,Presentación!AP64,0)))</f>
        <v/>
      </c>
      <c r="AO514" s="489" t="str">
        <f>IF($AC$450="","",IF(HLOOKUP($AC$450,Presentación!$BZ$3:$DE$574,Presentación!AP64,0)="","",HLOOKUP($AC$450,Presentación!$BZ$3:$DE$574,Presentación!AP64,0)))</f>
        <v/>
      </c>
      <c r="AQ514">
        <f t="shared" si="73"/>
        <v>0</v>
      </c>
      <c r="AR514">
        <f t="shared" si="74"/>
        <v>0</v>
      </c>
      <c r="AS514">
        <f t="shared" si="75"/>
        <v>0</v>
      </c>
    </row>
    <row r="515" spans="1:45" s="14" customFormat="1" ht="14.25">
      <c r="A515" s="5"/>
      <c r="B515" s="67"/>
      <c r="C515" s="19" t="s">
        <v>6728</v>
      </c>
      <c r="D515" s="1023" t="str">
        <f t="shared" si="68"/>
        <v/>
      </c>
      <c r="E515" s="1024"/>
      <c r="F515" s="1025"/>
      <c r="G515" s="752" t="str">
        <f t="shared" si="69"/>
        <v/>
      </c>
      <c r="H515" s="752"/>
      <c r="I515" s="752"/>
      <c r="J515" s="752"/>
      <c r="K515" s="752"/>
      <c r="L515" s="752"/>
      <c r="M515" s="754"/>
      <c r="N515" s="754"/>
      <c r="O515" s="754"/>
      <c r="P515" s="754"/>
      <c r="Q515" s="754"/>
      <c r="R515" s="754"/>
      <c r="S515" s="754"/>
      <c r="T515" s="754"/>
      <c r="U515" s="754"/>
      <c r="V515" s="754"/>
      <c r="W515" s="754"/>
      <c r="X515" s="754"/>
      <c r="Y515" s="754"/>
      <c r="Z515" s="754"/>
      <c r="AA515" s="754"/>
      <c r="AB515" s="754"/>
      <c r="AC515" s="754"/>
      <c r="AD515" s="754"/>
      <c r="AE515" s="4"/>
      <c r="AG515"/>
      <c r="AH515">
        <f t="shared" si="70"/>
        <v>0</v>
      </c>
      <c r="AI515" s="490"/>
      <c r="AJ515" s="204">
        <f t="shared" si="72"/>
        <v>0</v>
      </c>
      <c r="AN515" s="488" t="str">
        <f>IF($AC$450="","",IF(HLOOKUP($AC$450,Presentación!$AQ$3:$BV$574,Presentación!AP65)="","",HLOOKUP($AC$450,Presentación!$AQ$3:$BV$574,Presentación!AP65,0)))</f>
        <v/>
      </c>
      <c r="AO515" s="489" t="str">
        <f>IF($AC$450="","",IF(HLOOKUP($AC$450,Presentación!$BZ$3:$DE$574,Presentación!AP65,0)="","",HLOOKUP($AC$450,Presentación!$BZ$3:$DE$574,Presentación!AP65,0)))</f>
        <v/>
      </c>
      <c r="AQ515">
        <f t="shared" si="73"/>
        <v>0</v>
      </c>
      <c r="AR515">
        <f t="shared" si="74"/>
        <v>0</v>
      </c>
      <c r="AS515">
        <f t="shared" si="75"/>
        <v>0</v>
      </c>
    </row>
    <row r="516" spans="1:45" s="14" customFormat="1" ht="14.25">
      <c r="A516" s="5"/>
      <c r="B516" s="67"/>
      <c r="C516" s="19" t="s">
        <v>6729</v>
      </c>
      <c r="D516" s="1023" t="str">
        <f t="shared" si="68"/>
        <v/>
      </c>
      <c r="E516" s="1024"/>
      <c r="F516" s="1025"/>
      <c r="G516" s="752" t="str">
        <f t="shared" si="69"/>
        <v/>
      </c>
      <c r="H516" s="752"/>
      <c r="I516" s="752"/>
      <c r="J516" s="752"/>
      <c r="K516" s="752"/>
      <c r="L516" s="752"/>
      <c r="M516" s="754"/>
      <c r="N516" s="754"/>
      <c r="O516" s="754"/>
      <c r="P516" s="754"/>
      <c r="Q516" s="754"/>
      <c r="R516" s="754"/>
      <c r="S516" s="754"/>
      <c r="T516" s="754"/>
      <c r="U516" s="754"/>
      <c r="V516" s="754"/>
      <c r="W516" s="754"/>
      <c r="X516" s="754"/>
      <c r="Y516" s="754"/>
      <c r="Z516" s="754"/>
      <c r="AA516" s="754"/>
      <c r="AB516" s="754"/>
      <c r="AC516" s="754"/>
      <c r="AD516" s="754"/>
      <c r="AE516" s="4"/>
      <c r="AG516"/>
      <c r="AH516">
        <f t="shared" si="70"/>
        <v>0</v>
      </c>
      <c r="AI516" s="490"/>
      <c r="AJ516" s="204">
        <f t="shared" si="72"/>
        <v>0</v>
      </c>
      <c r="AN516" s="488" t="str">
        <f>IF($AC$450="","",IF(HLOOKUP($AC$450,Presentación!$AQ$3:$BV$574,Presentación!AP66)="","",HLOOKUP($AC$450,Presentación!$AQ$3:$BV$574,Presentación!AP66,0)))</f>
        <v/>
      </c>
      <c r="AO516" s="489" t="str">
        <f>IF($AC$450="","",IF(HLOOKUP($AC$450,Presentación!$BZ$3:$DE$574,Presentación!AP66,0)="","",HLOOKUP($AC$450,Presentación!$BZ$3:$DE$574,Presentación!AP66,0)))</f>
        <v/>
      </c>
      <c r="AQ516">
        <f t="shared" si="73"/>
        <v>0</v>
      </c>
      <c r="AR516">
        <f t="shared" si="74"/>
        <v>0</v>
      </c>
      <c r="AS516">
        <f t="shared" si="75"/>
        <v>0</v>
      </c>
    </row>
    <row r="517" spans="1:45" s="14" customFormat="1" ht="14.25">
      <c r="A517" s="5"/>
      <c r="B517" s="67"/>
      <c r="C517" s="19" t="s">
        <v>6730</v>
      </c>
      <c r="D517" s="1023" t="str">
        <f t="shared" si="68"/>
        <v/>
      </c>
      <c r="E517" s="1024"/>
      <c r="F517" s="1025"/>
      <c r="G517" s="752" t="str">
        <f t="shared" si="69"/>
        <v/>
      </c>
      <c r="H517" s="752"/>
      <c r="I517" s="752"/>
      <c r="J517" s="752"/>
      <c r="K517" s="752"/>
      <c r="L517" s="752"/>
      <c r="M517" s="754"/>
      <c r="N517" s="754"/>
      <c r="O517" s="754"/>
      <c r="P517" s="754"/>
      <c r="Q517" s="754"/>
      <c r="R517" s="754"/>
      <c r="S517" s="754"/>
      <c r="T517" s="754"/>
      <c r="U517" s="754"/>
      <c r="V517" s="754"/>
      <c r="W517" s="754"/>
      <c r="X517" s="754"/>
      <c r="Y517" s="754"/>
      <c r="Z517" s="754"/>
      <c r="AA517" s="754"/>
      <c r="AB517" s="754"/>
      <c r="AC517" s="754"/>
      <c r="AD517" s="754"/>
      <c r="AE517" s="4"/>
      <c r="AG517"/>
      <c r="AH517">
        <f t="shared" si="70"/>
        <v>0</v>
      </c>
      <c r="AI517" s="490"/>
      <c r="AJ517" s="204">
        <f t="shared" si="72"/>
        <v>0</v>
      </c>
      <c r="AN517" s="488" t="str">
        <f>IF($AC$450="","",IF(HLOOKUP($AC$450,Presentación!$AQ$3:$BV$574,Presentación!AP67)="","",HLOOKUP($AC$450,Presentación!$AQ$3:$BV$574,Presentación!AP67,0)))</f>
        <v/>
      </c>
      <c r="AO517" s="489" t="str">
        <f>IF($AC$450="","",IF(HLOOKUP($AC$450,Presentación!$BZ$3:$DE$574,Presentación!AP67,0)="","",HLOOKUP($AC$450,Presentación!$BZ$3:$DE$574,Presentación!AP67,0)))</f>
        <v/>
      </c>
      <c r="AQ517">
        <f t="shared" si="73"/>
        <v>0</v>
      </c>
      <c r="AR517">
        <f t="shared" si="74"/>
        <v>0</v>
      </c>
      <c r="AS517">
        <f t="shared" si="75"/>
        <v>0</v>
      </c>
    </row>
    <row r="518" spans="1:45" s="14" customFormat="1" ht="14.25">
      <c r="A518" s="5"/>
      <c r="B518" s="67"/>
      <c r="C518" s="19" t="s">
        <v>6731</v>
      </c>
      <c r="D518" s="1023" t="str">
        <f t="shared" si="68"/>
        <v/>
      </c>
      <c r="E518" s="1024"/>
      <c r="F518" s="1025"/>
      <c r="G518" s="752" t="str">
        <f t="shared" si="69"/>
        <v/>
      </c>
      <c r="H518" s="752"/>
      <c r="I518" s="752"/>
      <c r="J518" s="752"/>
      <c r="K518" s="752"/>
      <c r="L518" s="752"/>
      <c r="M518" s="754"/>
      <c r="N518" s="754"/>
      <c r="O518" s="754"/>
      <c r="P518" s="754"/>
      <c r="Q518" s="754"/>
      <c r="R518" s="754"/>
      <c r="S518" s="754"/>
      <c r="T518" s="754"/>
      <c r="U518" s="754"/>
      <c r="V518" s="754"/>
      <c r="W518" s="754"/>
      <c r="X518" s="754"/>
      <c r="Y518" s="754"/>
      <c r="Z518" s="754"/>
      <c r="AA518" s="754"/>
      <c r="AB518" s="754"/>
      <c r="AC518" s="754"/>
      <c r="AD518" s="754"/>
      <c r="AE518" s="4"/>
      <c r="AG518"/>
      <c r="AH518">
        <f t="shared" si="70"/>
        <v>0</v>
      </c>
      <c r="AI518" s="490"/>
      <c r="AJ518" s="204">
        <f t="shared" si="72"/>
        <v>0</v>
      </c>
      <c r="AN518" s="488" t="str">
        <f>IF($AC$450="","",IF(HLOOKUP($AC$450,Presentación!$AQ$3:$BV$574,Presentación!AP68)="","",HLOOKUP($AC$450,Presentación!$AQ$3:$BV$574,Presentación!AP68,0)))</f>
        <v/>
      </c>
      <c r="AO518" s="489" t="str">
        <f>IF($AC$450="","",IF(HLOOKUP($AC$450,Presentación!$BZ$3:$DE$574,Presentación!AP68,0)="","",HLOOKUP($AC$450,Presentación!$BZ$3:$DE$574,Presentación!AP68,0)))</f>
        <v/>
      </c>
      <c r="AQ518">
        <f t="shared" si="73"/>
        <v>0</v>
      </c>
      <c r="AR518">
        <f t="shared" si="74"/>
        <v>0</v>
      </c>
      <c r="AS518">
        <f t="shared" si="75"/>
        <v>0</v>
      </c>
    </row>
    <row r="519" spans="1:45" s="14" customFormat="1" ht="14.25">
      <c r="A519" s="5"/>
      <c r="B519" s="67"/>
      <c r="C519" s="19" t="s">
        <v>6732</v>
      </c>
      <c r="D519" s="1023" t="str">
        <f t="shared" ref="D519:D582" si="76">IF(AO519="No identificado","",IF(AN519="","",AN519))</f>
        <v/>
      </c>
      <c r="E519" s="1024"/>
      <c r="F519" s="1025"/>
      <c r="G519" s="752" t="str">
        <f t="shared" ref="G519:G582" si="77">IF(AO519="No identificado","",IF(AO519="","",AO519))</f>
        <v/>
      </c>
      <c r="H519" s="752"/>
      <c r="I519" s="752"/>
      <c r="J519" s="752"/>
      <c r="K519" s="752"/>
      <c r="L519" s="752"/>
      <c r="M519" s="754"/>
      <c r="N519" s="754"/>
      <c r="O519" s="754"/>
      <c r="P519" s="754"/>
      <c r="Q519" s="754"/>
      <c r="R519" s="754"/>
      <c r="S519" s="754"/>
      <c r="T519" s="754"/>
      <c r="U519" s="754"/>
      <c r="V519" s="754"/>
      <c r="W519" s="754"/>
      <c r="X519" s="754"/>
      <c r="Y519" s="754"/>
      <c r="Z519" s="754"/>
      <c r="AA519" s="754"/>
      <c r="AB519" s="754"/>
      <c r="AC519" s="754"/>
      <c r="AD519" s="754"/>
      <c r="AE519" s="4"/>
      <c r="AG519"/>
      <c r="AH519">
        <f t="shared" ref="AH519:AH582" si="78">IF(D519="",IF(COUNTA(M519:AD519)=0,0,1),0)</f>
        <v>0</v>
      </c>
      <c r="AI519" s="490"/>
      <c r="AJ519" s="204">
        <f t="shared" ref="AJ519:AJ582" si="79">IF(AND(D519&lt;&gt;"",$AI$457&gt;0),1,0)</f>
        <v>0</v>
      </c>
      <c r="AN519" s="488" t="str">
        <f>IF($AC$450="","",IF(HLOOKUP($AC$450,Presentación!$AQ$3:$BV$574,Presentación!AP69)="","",HLOOKUP($AC$450,Presentación!$AQ$3:$BV$574,Presentación!AP69,0)))</f>
        <v/>
      </c>
      <c r="AO519" s="489" t="str">
        <f>IF($AC$450="","",IF(HLOOKUP($AC$450,Presentación!$BZ$3:$DE$574,Presentación!AP69,0)="","",HLOOKUP($AC$450,Presentación!$BZ$3:$DE$574,Presentación!AP69,0)))</f>
        <v/>
      </c>
      <c r="AQ519">
        <f t="shared" ref="AQ519:AQ582" si="80">IF(OR($D519="",$AK$454=1),0,IF(COUNTA($M$454:$R$1028)&gt;0,0,1))</f>
        <v>0</v>
      </c>
      <c r="AR519">
        <f t="shared" ref="AR519:AR582" si="81">IF(OR($D519="",$AK$455=1),0,IF(COUNTA($S$454:$X$1028)&gt;0,0,1))</f>
        <v>0</v>
      </c>
      <c r="AS519">
        <f t="shared" ref="AS519:AS582" si="82">IF(OR($D519="",$AK$456=1),0,IF(COUNTA($Y$454:$AD$1028)&gt;0,0,1))</f>
        <v>0</v>
      </c>
    </row>
    <row r="520" spans="1:45" s="14" customFormat="1" ht="14.25">
      <c r="A520" s="5"/>
      <c r="B520" s="67"/>
      <c r="C520" s="19" t="s">
        <v>6733</v>
      </c>
      <c r="D520" s="1023" t="str">
        <f t="shared" si="76"/>
        <v/>
      </c>
      <c r="E520" s="1024"/>
      <c r="F520" s="1025"/>
      <c r="G520" s="752" t="str">
        <f t="shared" si="77"/>
        <v/>
      </c>
      <c r="H520" s="752"/>
      <c r="I520" s="752"/>
      <c r="J520" s="752"/>
      <c r="K520" s="752"/>
      <c r="L520" s="752"/>
      <c r="M520" s="754"/>
      <c r="N520" s="754"/>
      <c r="O520" s="754"/>
      <c r="P520" s="754"/>
      <c r="Q520" s="754"/>
      <c r="R520" s="754"/>
      <c r="S520" s="754"/>
      <c r="T520" s="754"/>
      <c r="U520" s="754"/>
      <c r="V520" s="754"/>
      <c r="W520" s="754"/>
      <c r="X520" s="754"/>
      <c r="Y520" s="754"/>
      <c r="Z520" s="754"/>
      <c r="AA520" s="754"/>
      <c r="AB520" s="754"/>
      <c r="AC520" s="754"/>
      <c r="AD520" s="754"/>
      <c r="AE520" s="4"/>
      <c r="AG520"/>
      <c r="AH520">
        <f t="shared" si="78"/>
        <v>0</v>
      </c>
      <c r="AI520" s="490"/>
      <c r="AJ520" s="204">
        <f t="shared" si="79"/>
        <v>0</v>
      </c>
      <c r="AN520" s="488" t="str">
        <f>IF($AC$450="","",IF(HLOOKUP($AC$450,Presentación!$AQ$3:$BV$574,Presentación!AP70)="","",HLOOKUP($AC$450,Presentación!$AQ$3:$BV$574,Presentación!AP70,0)))</f>
        <v/>
      </c>
      <c r="AO520" s="489" t="str">
        <f>IF($AC$450="","",IF(HLOOKUP($AC$450,Presentación!$BZ$3:$DE$574,Presentación!AP70,0)="","",HLOOKUP($AC$450,Presentación!$BZ$3:$DE$574,Presentación!AP70,0)))</f>
        <v/>
      </c>
      <c r="AQ520">
        <f t="shared" si="80"/>
        <v>0</v>
      </c>
      <c r="AR520">
        <f t="shared" si="81"/>
        <v>0</v>
      </c>
      <c r="AS520">
        <f t="shared" si="82"/>
        <v>0</v>
      </c>
    </row>
    <row r="521" spans="1:45" s="14" customFormat="1" ht="14.25">
      <c r="A521" s="5"/>
      <c r="B521" s="67"/>
      <c r="C521" s="19" t="s">
        <v>6734</v>
      </c>
      <c r="D521" s="1023" t="str">
        <f t="shared" si="76"/>
        <v/>
      </c>
      <c r="E521" s="1024"/>
      <c r="F521" s="1025"/>
      <c r="G521" s="752" t="str">
        <f t="shared" si="77"/>
        <v/>
      </c>
      <c r="H521" s="752"/>
      <c r="I521" s="752"/>
      <c r="J521" s="752"/>
      <c r="K521" s="752"/>
      <c r="L521" s="752"/>
      <c r="M521" s="754"/>
      <c r="N521" s="754"/>
      <c r="O521" s="754"/>
      <c r="P521" s="754"/>
      <c r="Q521" s="754"/>
      <c r="R521" s="754"/>
      <c r="S521" s="754"/>
      <c r="T521" s="754"/>
      <c r="U521" s="754"/>
      <c r="V521" s="754"/>
      <c r="W521" s="754"/>
      <c r="X521" s="754"/>
      <c r="Y521" s="754"/>
      <c r="Z521" s="754"/>
      <c r="AA521" s="754"/>
      <c r="AB521" s="754"/>
      <c r="AC521" s="754"/>
      <c r="AD521" s="754"/>
      <c r="AE521" s="4"/>
      <c r="AG521"/>
      <c r="AH521">
        <f t="shared" si="78"/>
        <v>0</v>
      </c>
      <c r="AI521" s="490"/>
      <c r="AJ521" s="204">
        <f t="shared" si="79"/>
        <v>0</v>
      </c>
      <c r="AN521" s="488" t="str">
        <f>IF($AC$450="","",IF(HLOOKUP($AC$450,Presentación!$AQ$3:$BV$574,Presentación!AP71)="","",HLOOKUP($AC$450,Presentación!$AQ$3:$BV$574,Presentación!AP71,0)))</f>
        <v/>
      </c>
      <c r="AO521" s="489" t="str">
        <f>IF($AC$450="","",IF(HLOOKUP($AC$450,Presentación!$BZ$3:$DE$574,Presentación!AP71,0)="","",HLOOKUP($AC$450,Presentación!$BZ$3:$DE$574,Presentación!AP71,0)))</f>
        <v/>
      </c>
      <c r="AQ521">
        <f t="shared" si="80"/>
        <v>0</v>
      </c>
      <c r="AR521">
        <f t="shared" si="81"/>
        <v>0</v>
      </c>
      <c r="AS521">
        <f t="shared" si="82"/>
        <v>0</v>
      </c>
    </row>
    <row r="522" spans="1:45" s="14" customFormat="1" ht="14.25">
      <c r="A522" s="5"/>
      <c r="B522" s="67"/>
      <c r="C522" s="19" t="s">
        <v>6735</v>
      </c>
      <c r="D522" s="1023" t="str">
        <f t="shared" si="76"/>
        <v/>
      </c>
      <c r="E522" s="1024"/>
      <c r="F522" s="1025"/>
      <c r="G522" s="752" t="str">
        <f t="shared" si="77"/>
        <v/>
      </c>
      <c r="H522" s="752"/>
      <c r="I522" s="752"/>
      <c r="J522" s="752"/>
      <c r="K522" s="752"/>
      <c r="L522" s="752"/>
      <c r="M522" s="754"/>
      <c r="N522" s="754"/>
      <c r="O522" s="754"/>
      <c r="P522" s="754"/>
      <c r="Q522" s="754"/>
      <c r="R522" s="754"/>
      <c r="S522" s="754"/>
      <c r="T522" s="754"/>
      <c r="U522" s="754"/>
      <c r="V522" s="754"/>
      <c r="W522" s="754"/>
      <c r="X522" s="754"/>
      <c r="Y522" s="754"/>
      <c r="Z522" s="754"/>
      <c r="AA522" s="754"/>
      <c r="AB522" s="754"/>
      <c r="AC522" s="754"/>
      <c r="AD522" s="754"/>
      <c r="AE522" s="4"/>
      <c r="AG522"/>
      <c r="AH522">
        <f t="shared" si="78"/>
        <v>0</v>
      </c>
      <c r="AI522" s="490"/>
      <c r="AJ522" s="204">
        <f t="shared" si="79"/>
        <v>0</v>
      </c>
      <c r="AN522" s="488" t="str">
        <f>IF($AC$450="","",IF(HLOOKUP($AC$450,Presentación!$AQ$3:$BV$574,Presentación!AP72)="","",HLOOKUP($AC$450,Presentación!$AQ$3:$BV$574,Presentación!AP72,0)))</f>
        <v/>
      </c>
      <c r="AO522" s="489" t="str">
        <f>IF($AC$450="","",IF(HLOOKUP($AC$450,Presentación!$BZ$3:$DE$574,Presentación!AP72,0)="","",HLOOKUP($AC$450,Presentación!$BZ$3:$DE$574,Presentación!AP72,0)))</f>
        <v/>
      </c>
      <c r="AQ522">
        <f t="shared" si="80"/>
        <v>0</v>
      </c>
      <c r="AR522">
        <f t="shared" si="81"/>
        <v>0</v>
      </c>
      <c r="AS522">
        <f t="shared" si="82"/>
        <v>0</v>
      </c>
    </row>
    <row r="523" spans="1:45" s="14" customFormat="1" ht="14.25">
      <c r="A523" s="5"/>
      <c r="B523" s="67"/>
      <c r="C523" s="19" t="s">
        <v>6736</v>
      </c>
      <c r="D523" s="1023" t="str">
        <f t="shared" si="76"/>
        <v/>
      </c>
      <c r="E523" s="1024"/>
      <c r="F523" s="1025"/>
      <c r="G523" s="752" t="str">
        <f t="shared" si="77"/>
        <v/>
      </c>
      <c r="H523" s="752"/>
      <c r="I523" s="752"/>
      <c r="J523" s="752"/>
      <c r="K523" s="752"/>
      <c r="L523" s="752"/>
      <c r="M523" s="754"/>
      <c r="N523" s="754"/>
      <c r="O523" s="754"/>
      <c r="P523" s="754"/>
      <c r="Q523" s="754"/>
      <c r="R523" s="754"/>
      <c r="S523" s="754"/>
      <c r="T523" s="754"/>
      <c r="U523" s="754"/>
      <c r="V523" s="754"/>
      <c r="W523" s="754"/>
      <c r="X523" s="754"/>
      <c r="Y523" s="754"/>
      <c r="Z523" s="754"/>
      <c r="AA523" s="754"/>
      <c r="AB523" s="754"/>
      <c r="AC523" s="754"/>
      <c r="AD523" s="754"/>
      <c r="AE523" s="4"/>
      <c r="AG523"/>
      <c r="AH523">
        <f t="shared" si="78"/>
        <v>0</v>
      </c>
      <c r="AI523" s="490"/>
      <c r="AJ523" s="204">
        <f t="shared" si="79"/>
        <v>0</v>
      </c>
      <c r="AN523" s="488" t="str">
        <f>IF($AC$450="","",IF(HLOOKUP($AC$450,Presentación!$AQ$3:$BV$574,Presentación!AP73)="","",HLOOKUP($AC$450,Presentación!$AQ$3:$BV$574,Presentación!AP73,0)))</f>
        <v/>
      </c>
      <c r="AO523" s="489" t="str">
        <f>IF($AC$450="","",IF(HLOOKUP($AC$450,Presentación!$BZ$3:$DE$574,Presentación!AP73,0)="","",HLOOKUP($AC$450,Presentación!$BZ$3:$DE$574,Presentación!AP73,0)))</f>
        <v/>
      </c>
      <c r="AQ523">
        <f t="shared" si="80"/>
        <v>0</v>
      </c>
      <c r="AR523">
        <f t="shared" si="81"/>
        <v>0</v>
      </c>
      <c r="AS523">
        <f t="shared" si="82"/>
        <v>0</v>
      </c>
    </row>
    <row r="524" spans="1:45" s="14" customFormat="1" ht="14.25">
      <c r="A524" s="5"/>
      <c r="B524" s="67"/>
      <c r="C524" s="19" t="s">
        <v>6737</v>
      </c>
      <c r="D524" s="1023" t="str">
        <f t="shared" si="76"/>
        <v/>
      </c>
      <c r="E524" s="1024"/>
      <c r="F524" s="1025"/>
      <c r="G524" s="752" t="str">
        <f t="shared" si="77"/>
        <v/>
      </c>
      <c r="H524" s="752"/>
      <c r="I524" s="752"/>
      <c r="J524" s="752"/>
      <c r="K524" s="752"/>
      <c r="L524" s="752"/>
      <c r="M524" s="754"/>
      <c r="N524" s="754"/>
      <c r="O524" s="754"/>
      <c r="P524" s="754"/>
      <c r="Q524" s="754"/>
      <c r="R524" s="754"/>
      <c r="S524" s="754"/>
      <c r="T524" s="754"/>
      <c r="U524" s="754"/>
      <c r="V524" s="754"/>
      <c r="W524" s="754"/>
      <c r="X524" s="754"/>
      <c r="Y524" s="754"/>
      <c r="Z524" s="754"/>
      <c r="AA524" s="754"/>
      <c r="AB524" s="754"/>
      <c r="AC524" s="754"/>
      <c r="AD524" s="754"/>
      <c r="AE524" s="4"/>
      <c r="AG524"/>
      <c r="AH524">
        <f t="shared" si="78"/>
        <v>0</v>
      </c>
      <c r="AI524" s="490"/>
      <c r="AJ524" s="204">
        <f t="shared" si="79"/>
        <v>0</v>
      </c>
      <c r="AN524" s="488" t="str">
        <f>IF($AC$450="","",IF(HLOOKUP($AC$450,Presentación!$AQ$3:$BV$574,Presentación!AP74)="","",HLOOKUP($AC$450,Presentación!$AQ$3:$BV$574,Presentación!AP74,0)))</f>
        <v/>
      </c>
      <c r="AO524" s="489" t="str">
        <f>IF($AC$450="","",IF(HLOOKUP($AC$450,Presentación!$BZ$3:$DE$574,Presentación!AP74,0)="","",HLOOKUP($AC$450,Presentación!$BZ$3:$DE$574,Presentación!AP74,0)))</f>
        <v/>
      </c>
      <c r="AQ524">
        <f t="shared" si="80"/>
        <v>0</v>
      </c>
      <c r="AR524">
        <f t="shared" si="81"/>
        <v>0</v>
      </c>
      <c r="AS524">
        <f t="shared" si="82"/>
        <v>0</v>
      </c>
    </row>
    <row r="525" spans="1:45" s="14" customFormat="1" ht="14.25">
      <c r="A525" s="5"/>
      <c r="B525" s="67"/>
      <c r="C525" s="19" t="s">
        <v>6738</v>
      </c>
      <c r="D525" s="1023" t="str">
        <f t="shared" si="76"/>
        <v/>
      </c>
      <c r="E525" s="1024"/>
      <c r="F525" s="1025"/>
      <c r="G525" s="752" t="str">
        <f t="shared" si="77"/>
        <v/>
      </c>
      <c r="H525" s="752"/>
      <c r="I525" s="752"/>
      <c r="J525" s="752"/>
      <c r="K525" s="752"/>
      <c r="L525" s="752"/>
      <c r="M525" s="754"/>
      <c r="N525" s="754"/>
      <c r="O525" s="754"/>
      <c r="P525" s="754"/>
      <c r="Q525" s="754"/>
      <c r="R525" s="754"/>
      <c r="S525" s="754"/>
      <c r="T525" s="754"/>
      <c r="U525" s="754"/>
      <c r="V525" s="754"/>
      <c r="W525" s="754"/>
      <c r="X525" s="754"/>
      <c r="Y525" s="754"/>
      <c r="Z525" s="754"/>
      <c r="AA525" s="754"/>
      <c r="AB525" s="754"/>
      <c r="AC525" s="754"/>
      <c r="AD525" s="754"/>
      <c r="AE525" s="4"/>
      <c r="AG525"/>
      <c r="AH525">
        <f t="shared" si="78"/>
        <v>0</v>
      </c>
      <c r="AI525" s="490"/>
      <c r="AJ525" s="204">
        <f t="shared" si="79"/>
        <v>0</v>
      </c>
      <c r="AN525" s="488" t="str">
        <f>IF($AC$450="","",IF(HLOOKUP($AC$450,Presentación!$AQ$3:$BV$574,Presentación!AP75)="","",HLOOKUP($AC$450,Presentación!$AQ$3:$BV$574,Presentación!AP75,0)))</f>
        <v/>
      </c>
      <c r="AO525" s="489" t="str">
        <f>IF($AC$450="","",IF(HLOOKUP($AC$450,Presentación!$BZ$3:$DE$574,Presentación!AP75,0)="","",HLOOKUP($AC$450,Presentación!$BZ$3:$DE$574,Presentación!AP75,0)))</f>
        <v/>
      </c>
      <c r="AQ525">
        <f t="shared" si="80"/>
        <v>0</v>
      </c>
      <c r="AR525">
        <f t="shared" si="81"/>
        <v>0</v>
      </c>
      <c r="AS525">
        <f t="shared" si="82"/>
        <v>0</v>
      </c>
    </row>
    <row r="526" spans="1:45" s="14" customFormat="1" ht="14.25">
      <c r="A526" s="5"/>
      <c r="B526" s="67"/>
      <c r="C526" s="19" t="s">
        <v>6739</v>
      </c>
      <c r="D526" s="1023" t="str">
        <f t="shared" si="76"/>
        <v/>
      </c>
      <c r="E526" s="1024"/>
      <c r="F526" s="1025"/>
      <c r="G526" s="752" t="str">
        <f t="shared" si="77"/>
        <v/>
      </c>
      <c r="H526" s="752"/>
      <c r="I526" s="752"/>
      <c r="J526" s="752"/>
      <c r="K526" s="752"/>
      <c r="L526" s="752"/>
      <c r="M526" s="754"/>
      <c r="N526" s="754"/>
      <c r="O526" s="754"/>
      <c r="P526" s="754"/>
      <c r="Q526" s="754"/>
      <c r="R526" s="754"/>
      <c r="S526" s="754"/>
      <c r="T526" s="754"/>
      <c r="U526" s="754"/>
      <c r="V526" s="754"/>
      <c r="W526" s="754"/>
      <c r="X526" s="754"/>
      <c r="Y526" s="754"/>
      <c r="Z526" s="754"/>
      <c r="AA526" s="754"/>
      <c r="AB526" s="754"/>
      <c r="AC526" s="754"/>
      <c r="AD526" s="754"/>
      <c r="AE526" s="4"/>
      <c r="AG526"/>
      <c r="AH526">
        <f t="shared" si="78"/>
        <v>0</v>
      </c>
      <c r="AI526" s="490"/>
      <c r="AJ526" s="204">
        <f t="shared" si="79"/>
        <v>0</v>
      </c>
      <c r="AN526" s="488" t="str">
        <f>IF($AC$450="","",IF(HLOOKUP($AC$450,Presentación!$AQ$3:$BV$574,Presentación!AP76)="","",HLOOKUP($AC$450,Presentación!$AQ$3:$BV$574,Presentación!AP76,0)))</f>
        <v/>
      </c>
      <c r="AO526" s="489" t="str">
        <f>IF($AC$450="","",IF(HLOOKUP($AC$450,Presentación!$BZ$3:$DE$574,Presentación!AP76,0)="","",HLOOKUP($AC$450,Presentación!$BZ$3:$DE$574,Presentación!AP76,0)))</f>
        <v/>
      </c>
      <c r="AQ526">
        <f t="shared" si="80"/>
        <v>0</v>
      </c>
      <c r="AR526">
        <f t="shared" si="81"/>
        <v>0</v>
      </c>
      <c r="AS526">
        <f t="shared" si="82"/>
        <v>0</v>
      </c>
    </row>
    <row r="527" spans="1:45" s="14" customFormat="1" ht="14.25">
      <c r="A527" s="5"/>
      <c r="B527" s="67"/>
      <c r="C527" s="19" t="s">
        <v>6740</v>
      </c>
      <c r="D527" s="1023" t="str">
        <f t="shared" si="76"/>
        <v/>
      </c>
      <c r="E527" s="1024"/>
      <c r="F527" s="1025"/>
      <c r="G527" s="752" t="str">
        <f t="shared" si="77"/>
        <v/>
      </c>
      <c r="H527" s="752"/>
      <c r="I527" s="752"/>
      <c r="J527" s="752"/>
      <c r="K527" s="752"/>
      <c r="L527" s="752"/>
      <c r="M527" s="754"/>
      <c r="N527" s="754"/>
      <c r="O527" s="754"/>
      <c r="P527" s="754"/>
      <c r="Q527" s="754"/>
      <c r="R527" s="754"/>
      <c r="S527" s="754"/>
      <c r="T527" s="754"/>
      <c r="U527" s="754"/>
      <c r="V527" s="754"/>
      <c r="W527" s="754"/>
      <c r="X527" s="754"/>
      <c r="Y527" s="754"/>
      <c r="Z527" s="754"/>
      <c r="AA527" s="754"/>
      <c r="AB527" s="754"/>
      <c r="AC527" s="754"/>
      <c r="AD527" s="754"/>
      <c r="AE527" s="4"/>
      <c r="AG527"/>
      <c r="AH527">
        <f t="shared" si="78"/>
        <v>0</v>
      </c>
      <c r="AI527" s="490"/>
      <c r="AJ527" s="204">
        <f t="shared" si="79"/>
        <v>0</v>
      </c>
      <c r="AN527" s="488" t="str">
        <f>IF($AC$450="","",IF(HLOOKUP($AC$450,Presentación!$AQ$3:$BV$574,Presentación!AP77)="","",HLOOKUP($AC$450,Presentación!$AQ$3:$BV$574,Presentación!AP77,0)))</f>
        <v/>
      </c>
      <c r="AO527" s="489" t="str">
        <f>IF($AC$450="","",IF(HLOOKUP($AC$450,Presentación!$BZ$3:$DE$574,Presentación!AP77,0)="","",HLOOKUP($AC$450,Presentación!$BZ$3:$DE$574,Presentación!AP77,0)))</f>
        <v/>
      </c>
      <c r="AQ527">
        <f t="shared" si="80"/>
        <v>0</v>
      </c>
      <c r="AR527">
        <f t="shared" si="81"/>
        <v>0</v>
      </c>
      <c r="AS527">
        <f t="shared" si="82"/>
        <v>0</v>
      </c>
    </row>
    <row r="528" spans="1:45" s="14" customFormat="1" ht="14.25">
      <c r="A528" s="5"/>
      <c r="B528" s="67"/>
      <c r="C528" s="19" t="s">
        <v>6741</v>
      </c>
      <c r="D528" s="1023" t="str">
        <f t="shared" si="76"/>
        <v/>
      </c>
      <c r="E528" s="1024"/>
      <c r="F528" s="1025"/>
      <c r="G528" s="752" t="str">
        <f t="shared" si="77"/>
        <v/>
      </c>
      <c r="H528" s="752"/>
      <c r="I528" s="752"/>
      <c r="J528" s="752"/>
      <c r="K528" s="752"/>
      <c r="L528" s="752"/>
      <c r="M528" s="754"/>
      <c r="N528" s="754"/>
      <c r="O528" s="754"/>
      <c r="P528" s="754"/>
      <c r="Q528" s="754"/>
      <c r="R528" s="754"/>
      <c r="S528" s="754"/>
      <c r="T528" s="754"/>
      <c r="U528" s="754"/>
      <c r="V528" s="754"/>
      <c r="W528" s="754"/>
      <c r="X528" s="754"/>
      <c r="Y528" s="754"/>
      <c r="Z528" s="754"/>
      <c r="AA528" s="754"/>
      <c r="AB528" s="754"/>
      <c r="AC528" s="754"/>
      <c r="AD528" s="754"/>
      <c r="AE528" s="4"/>
      <c r="AG528"/>
      <c r="AH528">
        <f t="shared" si="78"/>
        <v>0</v>
      </c>
      <c r="AI528" s="490"/>
      <c r="AJ528" s="204">
        <f t="shared" si="79"/>
        <v>0</v>
      </c>
      <c r="AN528" s="488" t="str">
        <f>IF($AC$450="","",IF(HLOOKUP($AC$450,Presentación!$AQ$3:$BV$574,Presentación!AP78)="","",HLOOKUP($AC$450,Presentación!$AQ$3:$BV$574,Presentación!AP78,0)))</f>
        <v/>
      </c>
      <c r="AO528" s="489" t="str">
        <f>IF($AC$450="","",IF(HLOOKUP($AC$450,Presentación!$BZ$3:$DE$574,Presentación!AP78,0)="","",HLOOKUP($AC$450,Presentación!$BZ$3:$DE$574,Presentación!AP78,0)))</f>
        <v/>
      </c>
      <c r="AQ528">
        <f t="shared" si="80"/>
        <v>0</v>
      </c>
      <c r="AR528">
        <f t="shared" si="81"/>
        <v>0</v>
      </c>
      <c r="AS528">
        <f t="shared" si="82"/>
        <v>0</v>
      </c>
    </row>
    <row r="529" spans="1:45" s="14" customFormat="1" ht="14.25">
      <c r="A529" s="5"/>
      <c r="B529" s="67"/>
      <c r="C529" s="19" t="s">
        <v>6742</v>
      </c>
      <c r="D529" s="1023" t="str">
        <f t="shared" si="76"/>
        <v/>
      </c>
      <c r="E529" s="1024"/>
      <c r="F529" s="1025"/>
      <c r="G529" s="752" t="str">
        <f t="shared" si="77"/>
        <v/>
      </c>
      <c r="H529" s="752"/>
      <c r="I529" s="752"/>
      <c r="J529" s="752"/>
      <c r="K529" s="752"/>
      <c r="L529" s="752"/>
      <c r="M529" s="754"/>
      <c r="N529" s="754"/>
      <c r="O529" s="754"/>
      <c r="P529" s="754"/>
      <c r="Q529" s="754"/>
      <c r="R529" s="754"/>
      <c r="S529" s="754"/>
      <c r="T529" s="754"/>
      <c r="U529" s="754"/>
      <c r="V529" s="754"/>
      <c r="W529" s="754"/>
      <c r="X529" s="754"/>
      <c r="Y529" s="754"/>
      <c r="Z529" s="754"/>
      <c r="AA529" s="754"/>
      <c r="AB529" s="754"/>
      <c r="AC529" s="754"/>
      <c r="AD529" s="754"/>
      <c r="AE529" s="4"/>
      <c r="AG529"/>
      <c r="AH529">
        <f t="shared" si="78"/>
        <v>0</v>
      </c>
      <c r="AI529" s="490"/>
      <c r="AJ529" s="204">
        <f t="shared" si="79"/>
        <v>0</v>
      </c>
      <c r="AN529" s="488" t="str">
        <f>IF($AC$450="","",IF(HLOOKUP($AC$450,Presentación!$AQ$3:$BV$574,Presentación!AP79)="","",HLOOKUP($AC$450,Presentación!$AQ$3:$BV$574,Presentación!AP79,0)))</f>
        <v/>
      </c>
      <c r="AO529" s="489" t="str">
        <f>IF($AC$450="","",IF(HLOOKUP($AC$450,Presentación!$BZ$3:$DE$574,Presentación!AP79,0)="","",HLOOKUP($AC$450,Presentación!$BZ$3:$DE$574,Presentación!AP79,0)))</f>
        <v/>
      </c>
      <c r="AQ529">
        <f t="shared" si="80"/>
        <v>0</v>
      </c>
      <c r="AR529">
        <f t="shared" si="81"/>
        <v>0</v>
      </c>
      <c r="AS529">
        <f t="shared" si="82"/>
        <v>0</v>
      </c>
    </row>
    <row r="530" spans="1:45" s="14" customFormat="1" ht="14.25">
      <c r="A530" s="5"/>
      <c r="B530" s="67"/>
      <c r="C530" s="19" t="s">
        <v>6743</v>
      </c>
      <c r="D530" s="1023" t="str">
        <f t="shared" si="76"/>
        <v/>
      </c>
      <c r="E530" s="1024"/>
      <c r="F530" s="1025"/>
      <c r="G530" s="752" t="str">
        <f t="shared" si="77"/>
        <v/>
      </c>
      <c r="H530" s="752"/>
      <c r="I530" s="752"/>
      <c r="J530" s="752"/>
      <c r="K530" s="752"/>
      <c r="L530" s="752"/>
      <c r="M530" s="754"/>
      <c r="N530" s="754"/>
      <c r="O530" s="754"/>
      <c r="P530" s="754"/>
      <c r="Q530" s="754"/>
      <c r="R530" s="754"/>
      <c r="S530" s="754"/>
      <c r="T530" s="754"/>
      <c r="U530" s="754"/>
      <c r="V530" s="754"/>
      <c r="W530" s="754"/>
      <c r="X530" s="754"/>
      <c r="Y530" s="754"/>
      <c r="Z530" s="754"/>
      <c r="AA530" s="754"/>
      <c r="AB530" s="754"/>
      <c r="AC530" s="754"/>
      <c r="AD530" s="754"/>
      <c r="AE530" s="4"/>
      <c r="AG530"/>
      <c r="AH530">
        <f t="shared" si="78"/>
        <v>0</v>
      </c>
      <c r="AI530" s="490"/>
      <c r="AJ530" s="204">
        <f t="shared" si="79"/>
        <v>0</v>
      </c>
      <c r="AN530" s="488" t="str">
        <f>IF($AC$450="","",IF(HLOOKUP($AC$450,Presentación!$AQ$3:$BV$574,Presentación!AP80)="","",HLOOKUP($AC$450,Presentación!$AQ$3:$BV$574,Presentación!AP80,0)))</f>
        <v/>
      </c>
      <c r="AO530" s="489" t="str">
        <f>IF($AC$450="","",IF(HLOOKUP($AC$450,Presentación!$BZ$3:$DE$574,Presentación!AP80,0)="","",HLOOKUP($AC$450,Presentación!$BZ$3:$DE$574,Presentación!AP80,0)))</f>
        <v/>
      </c>
      <c r="AQ530">
        <f t="shared" si="80"/>
        <v>0</v>
      </c>
      <c r="AR530">
        <f t="shared" si="81"/>
        <v>0</v>
      </c>
      <c r="AS530">
        <f t="shared" si="82"/>
        <v>0</v>
      </c>
    </row>
    <row r="531" spans="1:45" s="14" customFormat="1" ht="14.25">
      <c r="A531" s="5"/>
      <c r="B531" s="67"/>
      <c r="C531" s="19" t="s">
        <v>6744</v>
      </c>
      <c r="D531" s="1023" t="str">
        <f t="shared" si="76"/>
        <v/>
      </c>
      <c r="E531" s="1024"/>
      <c r="F531" s="1025"/>
      <c r="G531" s="752" t="str">
        <f t="shared" si="77"/>
        <v/>
      </c>
      <c r="H531" s="752"/>
      <c r="I531" s="752"/>
      <c r="J531" s="752"/>
      <c r="K531" s="752"/>
      <c r="L531" s="752"/>
      <c r="M531" s="754"/>
      <c r="N531" s="754"/>
      <c r="O531" s="754"/>
      <c r="P531" s="754"/>
      <c r="Q531" s="754"/>
      <c r="R531" s="754"/>
      <c r="S531" s="754"/>
      <c r="T531" s="754"/>
      <c r="U531" s="754"/>
      <c r="V531" s="754"/>
      <c r="W531" s="754"/>
      <c r="X531" s="754"/>
      <c r="Y531" s="754"/>
      <c r="Z531" s="754"/>
      <c r="AA531" s="754"/>
      <c r="AB531" s="754"/>
      <c r="AC531" s="754"/>
      <c r="AD531" s="754"/>
      <c r="AE531" s="4"/>
      <c r="AG531"/>
      <c r="AH531">
        <f t="shared" si="78"/>
        <v>0</v>
      </c>
      <c r="AI531" s="490"/>
      <c r="AJ531" s="204">
        <f t="shared" si="79"/>
        <v>0</v>
      </c>
      <c r="AN531" s="488" t="str">
        <f>IF($AC$450="","",IF(HLOOKUP($AC$450,Presentación!$AQ$3:$BV$574,Presentación!AP81)="","",HLOOKUP($AC$450,Presentación!$AQ$3:$BV$574,Presentación!AP81,0)))</f>
        <v/>
      </c>
      <c r="AO531" s="489" t="str">
        <f>IF($AC$450="","",IF(HLOOKUP($AC$450,Presentación!$BZ$3:$DE$574,Presentación!AP81,0)="","",HLOOKUP($AC$450,Presentación!$BZ$3:$DE$574,Presentación!AP81,0)))</f>
        <v/>
      </c>
      <c r="AQ531">
        <f t="shared" si="80"/>
        <v>0</v>
      </c>
      <c r="AR531">
        <f t="shared" si="81"/>
        <v>0</v>
      </c>
      <c r="AS531">
        <f t="shared" si="82"/>
        <v>0</v>
      </c>
    </row>
    <row r="532" spans="1:45" s="14" customFormat="1" ht="14.25">
      <c r="A532" s="5"/>
      <c r="B532" s="67"/>
      <c r="C532" s="19" t="s">
        <v>6745</v>
      </c>
      <c r="D532" s="1023" t="str">
        <f t="shared" si="76"/>
        <v/>
      </c>
      <c r="E532" s="1024"/>
      <c r="F532" s="1025"/>
      <c r="G532" s="752" t="str">
        <f t="shared" si="77"/>
        <v/>
      </c>
      <c r="H532" s="752"/>
      <c r="I532" s="752"/>
      <c r="J532" s="752"/>
      <c r="K532" s="752"/>
      <c r="L532" s="752"/>
      <c r="M532" s="754"/>
      <c r="N532" s="754"/>
      <c r="O532" s="754"/>
      <c r="P532" s="754"/>
      <c r="Q532" s="754"/>
      <c r="R532" s="754"/>
      <c r="S532" s="754"/>
      <c r="T532" s="754"/>
      <c r="U532" s="754"/>
      <c r="V532" s="754"/>
      <c r="W532" s="754"/>
      <c r="X532" s="754"/>
      <c r="Y532" s="754"/>
      <c r="Z532" s="754"/>
      <c r="AA532" s="754"/>
      <c r="AB532" s="754"/>
      <c r="AC532" s="754"/>
      <c r="AD532" s="754"/>
      <c r="AE532" s="4"/>
      <c r="AG532"/>
      <c r="AH532">
        <f t="shared" si="78"/>
        <v>0</v>
      </c>
      <c r="AI532" s="490"/>
      <c r="AJ532" s="204">
        <f t="shared" si="79"/>
        <v>0</v>
      </c>
      <c r="AN532" s="488" t="str">
        <f>IF($AC$450="","",IF(HLOOKUP($AC$450,Presentación!$AQ$3:$BV$574,Presentación!AP82)="","",HLOOKUP($AC$450,Presentación!$AQ$3:$BV$574,Presentación!AP82,0)))</f>
        <v/>
      </c>
      <c r="AO532" s="489" t="str">
        <f>IF($AC$450="","",IF(HLOOKUP($AC$450,Presentación!$BZ$3:$DE$574,Presentación!AP82,0)="","",HLOOKUP($AC$450,Presentación!$BZ$3:$DE$574,Presentación!AP82,0)))</f>
        <v/>
      </c>
      <c r="AQ532">
        <f t="shared" si="80"/>
        <v>0</v>
      </c>
      <c r="AR532">
        <f t="shared" si="81"/>
        <v>0</v>
      </c>
      <c r="AS532">
        <f t="shared" si="82"/>
        <v>0</v>
      </c>
    </row>
    <row r="533" spans="1:45" s="14" customFormat="1" ht="14.25">
      <c r="A533" s="5"/>
      <c r="B533" s="67"/>
      <c r="C533" s="19" t="s">
        <v>6746</v>
      </c>
      <c r="D533" s="1023" t="str">
        <f t="shared" si="76"/>
        <v/>
      </c>
      <c r="E533" s="1024"/>
      <c r="F533" s="1025"/>
      <c r="G533" s="752" t="str">
        <f t="shared" si="77"/>
        <v/>
      </c>
      <c r="H533" s="752"/>
      <c r="I533" s="752"/>
      <c r="J533" s="752"/>
      <c r="K533" s="752"/>
      <c r="L533" s="752"/>
      <c r="M533" s="754"/>
      <c r="N533" s="754"/>
      <c r="O533" s="754"/>
      <c r="P533" s="754"/>
      <c r="Q533" s="754"/>
      <c r="R533" s="754"/>
      <c r="S533" s="754"/>
      <c r="T533" s="754"/>
      <c r="U533" s="754"/>
      <c r="V533" s="754"/>
      <c r="W533" s="754"/>
      <c r="X533" s="754"/>
      <c r="Y533" s="754"/>
      <c r="Z533" s="754"/>
      <c r="AA533" s="754"/>
      <c r="AB533" s="754"/>
      <c r="AC533" s="754"/>
      <c r="AD533" s="754"/>
      <c r="AE533" s="4"/>
      <c r="AG533"/>
      <c r="AH533">
        <f t="shared" si="78"/>
        <v>0</v>
      </c>
      <c r="AI533" s="490"/>
      <c r="AJ533" s="204">
        <f t="shared" si="79"/>
        <v>0</v>
      </c>
      <c r="AN533" s="488" t="str">
        <f>IF($AC$450="","",IF(HLOOKUP($AC$450,Presentación!$AQ$3:$BV$574,Presentación!AP83)="","",HLOOKUP($AC$450,Presentación!$AQ$3:$BV$574,Presentación!AP83,0)))</f>
        <v/>
      </c>
      <c r="AO533" s="489" t="str">
        <f>IF($AC$450="","",IF(HLOOKUP($AC$450,Presentación!$BZ$3:$DE$574,Presentación!AP83,0)="","",HLOOKUP($AC$450,Presentación!$BZ$3:$DE$574,Presentación!AP83,0)))</f>
        <v/>
      </c>
      <c r="AQ533">
        <f t="shared" si="80"/>
        <v>0</v>
      </c>
      <c r="AR533">
        <f t="shared" si="81"/>
        <v>0</v>
      </c>
      <c r="AS533">
        <f t="shared" si="82"/>
        <v>0</v>
      </c>
    </row>
    <row r="534" spans="1:45" s="14" customFormat="1" ht="14.25">
      <c r="A534" s="5"/>
      <c r="B534" s="67"/>
      <c r="C534" s="19" t="s">
        <v>6747</v>
      </c>
      <c r="D534" s="1023" t="str">
        <f t="shared" si="76"/>
        <v/>
      </c>
      <c r="E534" s="1024"/>
      <c r="F534" s="1025"/>
      <c r="G534" s="752" t="str">
        <f t="shared" si="77"/>
        <v/>
      </c>
      <c r="H534" s="752"/>
      <c r="I534" s="752"/>
      <c r="J534" s="752"/>
      <c r="K534" s="752"/>
      <c r="L534" s="752"/>
      <c r="M534" s="754"/>
      <c r="N534" s="754"/>
      <c r="O534" s="754"/>
      <c r="P534" s="754"/>
      <c r="Q534" s="754"/>
      <c r="R534" s="754"/>
      <c r="S534" s="754"/>
      <c r="T534" s="754"/>
      <c r="U534" s="754"/>
      <c r="V534" s="754"/>
      <c r="W534" s="754"/>
      <c r="X534" s="754"/>
      <c r="Y534" s="754"/>
      <c r="Z534" s="754"/>
      <c r="AA534" s="754"/>
      <c r="AB534" s="754"/>
      <c r="AC534" s="754"/>
      <c r="AD534" s="754"/>
      <c r="AE534" s="4"/>
      <c r="AG534"/>
      <c r="AH534">
        <f t="shared" si="78"/>
        <v>0</v>
      </c>
      <c r="AI534" s="490"/>
      <c r="AJ534" s="204">
        <f t="shared" si="79"/>
        <v>0</v>
      </c>
      <c r="AN534" s="488" t="str">
        <f>IF($AC$450="","",IF(HLOOKUP($AC$450,Presentación!$AQ$3:$BV$574,Presentación!AP84)="","",HLOOKUP($AC$450,Presentación!$AQ$3:$BV$574,Presentación!AP84,0)))</f>
        <v/>
      </c>
      <c r="AO534" s="489" t="str">
        <f>IF($AC$450="","",IF(HLOOKUP($AC$450,Presentación!$BZ$3:$DE$574,Presentación!AP84,0)="","",HLOOKUP($AC$450,Presentación!$BZ$3:$DE$574,Presentación!AP84,0)))</f>
        <v/>
      </c>
      <c r="AQ534">
        <f t="shared" si="80"/>
        <v>0</v>
      </c>
      <c r="AR534">
        <f t="shared" si="81"/>
        <v>0</v>
      </c>
      <c r="AS534">
        <f t="shared" si="82"/>
        <v>0</v>
      </c>
    </row>
    <row r="535" spans="1:45" s="14" customFormat="1" ht="14.25">
      <c r="A535" s="5"/>
      <c r="B535" s="67"/>
      <c r="C535" s="19" t="s">
        <v>6748</v>
      </c>
      <c r="D535" s="1023" t="str">
        <f t="shared" si="76"/>
        <v/>
      </c>
      <c r="E535" s="1024"/>
      <c r="F535" s="1025"/>
      <c r="G535" s="752" t="str">
        <f t="shared" si="77"/>
        <v/>
      </c>
      <c r="H535" s="752"/>
      <c r="I535" s="752"/>
      <c r="J535" s="752"/>
      <c r="K535" s="752"/>
      <c r="L535" s="752"/>
      <c r="M535" s="754"/>
      <c r="N535" s="754"/>
      <c r="O535" s="754"/>
      <c r="P535" s="754"/>
      <c r="Q535" s="754"/>
      <c r="R535" s="754"/>
      <c r="S535" s="754"/>
      <c r="T535" s="754"/>
      <c r="U535" s="754"/>
      <c r="V535" s="754"/>
      <c r="W535" s="754"/>
      <c r="X535" s="754"/>
      <c r="Y535" s="754"/>
      <c r="Z535" s="754"/>
      <c r="AA535" s="754"/>
      <c r="AB535" s="754"/>
      <c r="AC535" s="754"/>
      <c r="AD535" s="754"/>
      <c r="AE535" s="4"/>
      <c r="AG535"/>
      <c r="AH535">
        <f t="shared" si="78"/>
        <v>0</v>
      </c>
      <c r="AI535" s="490"/>
      <c r="AJ535" s="204">
        <f t="shared" si="79"/>
        <v>0</v>
      </c>
      <c r="AN535" s="488" t="str">
        <f>IF($AC$450="","",IF(HLOOKUP($AC$450,Presentación!$AQ$3:$BV$574,Presentación!AP85)="","",HLOOKUP($AC$450,Presentación!$AQ$3:$BV$574,Presentación!AP85,0)))</f>
        <v/>
      </c>
      <c r="AO535" s="489" t="str">
        <f>IF($AC$450="","",IF(HLOOKUP($AC$450,Presentación!$BZ$3:$DE$574,Presentación!AP85,0)="","",HLOOKUP($AC$450,Presentación!$BZ$3:$DE$574,Presentación!AP85,0)))</f>
        <v/>
      </c>
      <c r="AQ535">
        <f t="shared" si="80"/>
        <v>0</v>
      </c>
      <c r="AR535">
        <f t="shared" si="81"/>
        <v>0</v>
      </c>
      <c r="AS535">
        <f t="shared" si="82"/>
        <v>0</v>
      </c>
    </row>
    <row r="536" spans="1:45" s="14" customFormat="1" ht="14.25">
      <c r="A536" s="5"/>
      <c r="B536" s="67"/>
      <c r="C536" s="19" t="s">
        <v>6749</v>
      </c>
      <c r="D536" s="1023" t="str">
        <f t="shared" si="76"/>
        <v/>
      </c>
      <c r="E536" s="1024"/>
      <c r="F536" s="1025"/>
      <c r="G536" s="752" t="str">
        <f t="shared" si="77"/>
        <v/>
      </c>
      <c r="H536" s="752"/>
      <c r="I536" s="752"/>
      <c r="J536" s="752"/>
      <c r="K536" s="752"/>
      <c r="L536" s="752"/>
      <c r="M536" s="754"/>
      <c r="N536" s="754"/>
      <c r="O536" s="754"/>
      <c r="P536" s="754"/>
      <c r="Q536" s="754"/>
      <c r="R536" s="754"/>
      <c r="S536" s="754"/>
      <c r="T536" s="754"/>
      <c r="U536" s="754"/>
      <c r="V536" s="754"/>
      <c r="W536" s="754"/>
      <c r="X536" s="754"/>
      <c r="Y536" s="754"/>
      <c r="Z536" s="754"/>
      <c r="AA536" s="754"/>
      <c r="AB536" s="754"/>
      <c r="AC536" s="754"/>
      <c r="AD536" s="754"/>
      <c r="AE536" s="4"/>
      <c r="AG536"/>
      <c r="AH536">
        <f t="shared" si="78"/>
        <v>0</v>
      </c>
      <c r="AI536" s="490"/>
      <c r="AJ536" s="204">
        <f t="shared" si="79"/>
        <v>0</v>
      </c>
      <c r="AN536" s="488" t="str">
        <f>IF($AC$450="","",IF(HLOOKUP($AC$450,Presentación!$AQ$3:$BV$574,Presentación!AP86)="","",HLOOKUP($AC$450,Presentación!$AQ$3:$BV$574,Presentación!AP86,0)))</f>
        <v/>
      </c>
      <c r="AO536" s="489" t="str">
        <f>IF($AC$450="","",IF(HLOOKUP($AC$450,Presentación!$BZ$3:$DE$574,Presentación!AP86,0)="","",HLOOKUP($AC$450,Presentación!$BZ$3:$DE$574,Presentación!AP86,0)))</f>
        <v/>
      </c>
      <c r="AQ536">
        <f t="shared" si="80"/>
        <v>0</v>
      </c>
      <c r="AR536">
        <f t="shared" si="81"/>
        <v>0</v>
      </c>
      <c r="AS536">
        <f t="shared" si="82"/>
        <v>0</v>
      </c>
    </row>
    <row r="537" spans="1:45" s="14" customFormat="1" ht="14.25">
      <c r="A537" s="5"/>
      <c r="B537" s="67"/>
      <c r="C537" s="19" t="s">
        <v>6750</v>
      </c>
      <c r="D537" s="1023" t="str">
        <f t="shared" si="76"/>
        <v/>
      </c>
      <c r="E537" s="1024"/>
      <c r="F537" s="1025"/>
      <c r="G537" s="752" t="str">
        <f t="shared" si="77"/>
        <v/>
      </c>
      <c r="H537" s="752"/>
      <c r="I537" s="752"/>
      <c r="J537" s="752"/>
      <c r="K537" s="752"/>
      <c r="L537" s="752"/>
      <c r="M537" s="754"/>
      <c r="N537" s="754"/>
      <c r="O537" s="754"/>
      <c r="P537" s="754"/>
      <c r="Q537" s="754"/>
      <c r="R537" s="754"/>
      <c r="S537" s="754"/>
      <c r="T537" s="754"/>
      <c r="U537" s="754"/>
      <c r="V537" s="754"/>
      <c r="W537" s="754"/>
      <c r="X537" s="754"/>
      <c r="Y537" s="754"/>
      <c r="Z537" s="754"/>
      <c r="AA537" s="754"/>
      <c r="AB537" s="754"/>
      <c r="AC537" s="754"/>
      <c r="AD537" s="754"/>
      <c r="AE537" s="4"/>
      <c r="AG537"/>
      <c r="AH537">
        <f t="shared" si="78"/>
        <v>0</v>
      </c>
      <c r="AI537" s="490"/>
      <c r="AJ537" s="204">
        <f t="shared" si="79"/>
        <v>0</v>
      </c>
      <c r="AN537" s="488" t="str">
        <f>IF($AC$450="","",IF(HLOOKUP($AC$450,Presentación!$AQ$3:$BV$574,Presentación!AP87)="","",HLOOKUP($AC$450,Presentación!$AQ$3:$BV$574,Presentación!AP87,0)))</f>
        <v/>
      </c>
      <c r="AO537" s="489" t="str">
        <f>IF($AC$450="","",IF(HLOOKUP($AC$450,Presentación!$BZ$3:$DE$574,Presentación!AP87,0)="","",HLOOKUP($AC$450,Presentación!$BZ$3:$DE$574,Presentación!AP87,0)))</f>
        <v/>
      </c>
      <c r="AQ537">
        <f t="shared" si="80"/>
        <v>0</v>
      </c>
      <c r="AR537">
        <f t="shared" si="81"/>
        <v>0</v>
      </c>
      <c r="AS537">
        <f t="shared" si="82"/>
        <v>0</v>
      </c>
    </row>
    <row r="538" spans="1:45" s="14" customFormat="1" ht="14.25">
      <c r="A538" s="5"/>
      <c r="B538" s="67"/>
      <c r="C538" s="19" t="s">
        <v>6751</v>
      </c>
      <c r="D538" s="1023" t="str">
        <f t="shared" si="76"/>
        <v/>
      </c>
      <c r="E538" s="1024"/>
      <c r="F538" s="1025"/>
      <c r="G538" s="752" t="str">
        <f t="shared" si="77"/>
        <v/>
      </c>
      <c r="H538" s="752"/>
      <c r="I538" s="752"/>
      <c r="J538" s="752"/>
      <c r="K538" s="752"/>
      <c r="L538" s="752"/>
      <c r="M538" s="754"/>
      <c r="N538" s="754"/>
      <c r="O538" s="754"/>
      <c r="P538" s="754"/>
      <c r="Q538" s="754"/>
      <c r="R538" s="754"/>
      <c r="S538" s="754"/>
      <c r="T538" s="754"/>
      <c r="U538" s="754"/>
      <c r="V538" s="754"/>
      <c r="W538" s="754"/>
      <c r="X538" s="754"/>
      <c r="Y538" s="754"/>
      <c r="Z538" s="754"/>
      <c r="AA538" s="754"/>
      <c r="AB538" s="754"/>
      <c r="AC538" s="754"/>
      <c r="AD538" s="754"/>
      <c r="AE538" s="4"/>
      <c r="AG538"/>
      <c r="AH538">
        <f t="shared" si="78"/>
        <v>0</v>
      </c>
      <c r="AI538" s="490"/>
      <c r="AJ538" s="204">
        <f t="shared" si="79"/>
        <v>0</v>
      </c>
      <c r="AN538" s="488" t="str">
        <f>IF($AC$450="","",IF(HLOOKUP($AC$450,Presentación!$AQ$3:$BV$574,Presentación!AP88)="","",HLOOKUP($AC$450,Presentación!$AQ$3:$BV$574,Presentación!AP88,0)))</f>
        <v/>
      </c>
      <c r="AO538" s="489" t="str">
        <f>IF($AC$450="","",IF(HLOOKUP($AC$450,Presentación!$BZ$3:$DE$574,Presentación!AP88,0)="","",HLOOKUP($AC$450,Presentación!$BZ$3:$DE$574,Presentación!AP88,0)))</f>
        <v/>
      </c>
      <c r="AQ538">
        <f t="shared" si="80"/>
        <v>0</v>
      </c>
      <c r="AR538">
        <f t="shared" si="81"/>
        <v>0</v>
      </c>
      <c r="AS538">
        <f t="shared" si="82"/>
        <v>0</v>
      </c>
    </row>
    <row r="539" spans="1:45" s="14" customFormat="1" ht="14.25">
      <c r="A539" s="5"/>
      <c r="B539" s="67"/>
      <c r="C539" s="19" t="s">
        <v>6752</v>
      </c>
      <c r="D539" s="1023" t="str">
        <f t="shared" si="76"/>
        <v/>
      </c>
      <c r="E539" s="1024"/>
      <c r="F539" s="1025"/>
      <c r="G539" s="752" t="str">
        <f t="shared" si="77"/>
        <v/>
      </c>
      <c r="H539" s="752"/>
      <c r="I539" s="752"/>
      <c r="J539" s="752"/>
      <c r="K539" s="752"/>
      <c r="L539" s="752"/>
      <c r="M539" s="754"/>
      <c r="N539" s="754"/>
      <c r="O539" s="754"/>
      <c r="P539" s="754"/>
      <c r="Q539" s="754"/>
      <c r="R539" s="754"/>
      <c r="S539" s="754"/>
      <c r="T539" s="754"/>
      <c r="U539" s="754"/>
      <c r="V539" s="754"/>
      <c r="W539" s="754"/>
      <c r="X539" s="754"/>
      <c r="Y539" s="754"/>
      <c r="Z539" s="754"/>
      <c r="AA539" s="754"/>
      <c r="AB539" s="754"/>
      <c r="AC539" s="754"/>
      <c r="AD539" s="754"/>
      <c r="AE539" s="4"/>
      <c r="AG539"/>
      <c r="AH539">
        <f t="shared" si="78"/>
        <v>0</v>
      </c>
      <c r="AI539" s="490"/>
      <c r="AJ539" s="204">
        <f t="shared" si="79"/>
        <v>0</v>
      </c>
      <c r="AN539" s="488" t="str">
        <f>IF($AC$450="","",IF(HLOOKUP($AC$450,Presentación!$AQ$3:$BV$574,Presentación!AP89)="","",HLOOKUP($AC$450,Presentación!$AQ$3:$BV$574,Presentación!AP89,0)))</f>
        <v/>
      </c>
      <c r="AO539" s="489" t="str">
        <f>IF($AC$450="","",IF(HLOOKUP($AC$450,Presentación!$BZ$3:$DE$574,Presentación!AP89,0)="","",HLOOKUP($AC$450,Presentación!$BZ$3:$DE$574,Presentación!AP89,0)))</f>
        <v/>
      </c>
      <c r="AQ539">
        <f t="shared" si="80"/>
        <v>0</v>
      </c>
      <c r="AR539">
        <f t="shared" si="81"/>
        <v>0</v>
      </c>
      <c r="AS539">
        <f t="shared" si="82"/>
        <v>0</v>
      </c>
    </row>
    <row r="540" spans="1:45" s="14" customFormat="1" ht="14.25">
      <c r="A540" s="5"/>
      <c r="B540" s="67"/>
      <c r="C540" s="19" t="s">
        <v>6753</v>
      </c>
      <c r="D540" s="1023" t="str">
        <f t="shared" si="76"/>
        <v/>
      </c>
      <c r="E540" s="1024"/>
      <c r="F540" s="1025"/>
      <c r="G540" s="752" t="str">
        <f t="shared" si="77"/>
        <v/>
      </c>
      <c r="H540" s="752"/>
      <c r="I540" s="752"/>
      <c r="J540" s="752"/>
      <c r="K540" s="752"/>
      <c r="L540" s="752"/>
      <c r="M540" s="754"/>
      <c r="N540" s="754"/>
      <c r="O540" s="754"/>
      <c r="P540" s="754"/>
      <c r="Q540" s="754"/>
      <c r="R540" s="754"/>
      <c r="S540" s="754"/>
      <c r="T540" s="754"/>
      <c r="U540" s="754"/>
      <c r="V540" s="754"/>
      <c r="W540" s="754"/>
      <c r="X540" s="754"/>
      <c r="Y540" s="754"/>
      <c r="Z540" s="754"/>
      <c r="AA540" s="754"/>
      <c r="AB540" s="754"/>
      <c r="AC540" s="754"/>
      <c r="AD540" s="754"/>
      <c r="AE540" s="4"/>
      <c r="AG540"/>
      <c r="AH540">
        <f t="shared" si="78"/>
        <v>0</v>
      </c>
      <c r="AI540" s="490"/>
      <c r="AJ540" s="204">
        <f t="shared" si="79"/>
        <v>0</v>
      </c>
      <c r="AN540" s="488" t="str">
        <f>IF($AC$450="","",IF(HLOOKUP($AC$450,Presentación!$AQ$3:$BV$574,Presentación!AP90)="","",HLOOKUP($AC$450,Presentación!$AQ$3:$BV$574,Presentación!AP90,0)))</f>
        <v/>
      </c>
      <c r="AO540" s="489" t="str">
        <f>IF($AC$450="","",IF(HLOOKUP($AC$450,Presentación!$BZ$3:$DE$574,Presentación!AP90,0)="","",HLOOKUP($AC$450,Presentación!$BZ$3:$DE$574,Presentación!AP90,0)))</f>
        <v/>
      </c>
      <c r="AQ540">
        <f t="shared" si="80"/>
        <v>0</v>
      </c>
      <c r="AR540">
        <f t="shared" si="81"/>
        <v>0</v>
      </c>
      <c r="AS540">
        <f t="shared" si="82"/>
        <v>0</v>
      </c>
    </row>
    <row r="541" spans="1:45" s="14" customFormat="1" ht="14.25">
      <c r="A541" s="5"/>
      <c r="B541" s="67"/>
      <c r="C541" s="19" t="s">
        <v>6754</v>
      </c>
      <c r="D541" s="1023" t="str">
        <f t="shared" si="76"/>
        <v/>
      </c>
      <c r="E541" s="1024"/>
      <c r="F541" s="1025"/>
      <c r="G541" s="752" t="str">
        <f t="shared" si="77"/>
        <v/>
      </c>
      <c r="H541" s="752"/>
      <c r="I541" s="752"/>
      <c r="J541" s="752"/>
      <c r="K541" s="752"/>
      <c r="L541" s="752"/>
      <c r="M541" s="754"/>
      <c r="N541" s="754"/>
      <c r="O541" s="754"/>
      <c r="P541" s="754"/>
      <c r="Q541" s="754"/>
      <c r="R541" s="754"/>
      <c r="S541" s="754"/>
      <c r="T541" s="754"/>
      <c r="U541" s="754"/>
      <c r="V541" s="754"/>
      <c r="W541" s="754"/>
      <c r="X541" s="754"/>
      <c r="Y541" s="754"/>
      <c r="Z541" s="754"/>
      <c r="AA541" s="754"/>
      <c r="AB541" s="754"/>
      <c r="AC541" s="754"/>
      <c r="AD541" s="754"/>
      <c r="AE541" s="4"/>
      <c r="AG541"/>
      <c r="AH541">
        <f t="shared" si="78"/>
        <v>0</v>
      </c>
      <c r="AI541" s="490"/>
      <c r="AJ541" s="204">
        <f t="shared" si="79"/>
        <v>0</v>
      </c>
      <c r="AN541" s="488" t="str">
        <f>IF($AC$450="","",IF(HLOOKUP($AC$450,Presentación!$AQ$3:$BV$574,Presentación!AP91)="","",HLOOKUP($AC$450,Presentación!$AQ$3:$BV$574,Presentación!AP91,0)))</f>
        <v/>
      </c>
      <c r="AO541" s="489" t="str">
        <f>IF($AC$450="","",IF(HLOOKUP($AC$450,Presentación!$BZ$3:$DE$574,Presentación!AP91,0)="","",HLOOKUP($AC$450,Presentación!$BZ$3:$DE$574,Presentación!AP91,0)))</f>
        <v/>
      </c>
      <c r="AQ541">
        <f t="shared" si="80"/>
        <v>0</v>
      </c>
      <c r="AR541">
        <f t="shared" si="81"/>
        <v>0</v>
      </c>
      <c r="AS541">
        <f t="shared" si="82"/>
        <v>0</v>
      </c>
    </row>
    <row r="542" spans="1:45" s="14" customFormat="1" ht="14.25">
      <c r="A542" s="5"/>
      <c r="B542" s="67"/>
      <c r="C542" s="19" t="s">
        <v>6755</v>
      </c>
      <c r="D542" s="1023" t="str">
        <f t="shared" si="76"/>
        <v/>
      </c>
      <c r="E542" s="1024"/>
      <c r="F542" s="1025"/>
      <c r="G542" s="752" t="str">
        <f t="shared" si="77"/>
        <v/>
      </c>
      <c r="H542" s="752"/>
      <c r="I542" s="752"/>
      <c r="J542" s="752"/>
      <c r="K542" s="752"/>
      <c r="L542" s="752"/>
      <c r="M542" s="754"/>
      <c r="N542" s="754"/>
      <c r="O542" s="754"/>
      <c r="P542" s="754"/>
      <c r="Q542" s="754"/>
      <c r="R542" s="754"/>
      <c r="S542" s="754"/>
      <c r="T542" s="754"/>
      <c r="U542" s="754"/>
      <c r="V542" s="754"/>
      <c r="W542" s="754"/>
      <c r="X542" s="754"/>
      <c r="Y542" s="754"/>
      <c r="Z542" s="754"/>
      <c r="AA542" s="754"/>
      <c r="AB542" s="754"/>
      <c r="AC542" s="754"/>
      <c r="AD542" s="754"/>
      <c r="AE542" s="4"/>
      <c r="AG542"/>
      <c r="AH542">
        <f t="shared" si="78"/>
        <v>0</v>
      </c>
      <c r="AI542" s="490"/>
      <c r="AJ542" s="204">
        <f t="shared" si="79"/>
        <v>0</v>
      </c>
      <c r="AN542" s="488" t="str">
        <f>IF($AC$450="","",IF(HLOOKUP($AC$450,Presentación!$AQ$3:$BV$574,Presentación!AP92)="","",HLOOKUP($AC$450,Presentación!$AQ$3:$BV$574,Presentación!AP92,0)))</f>
        <v/>
      </c>
      <c r="AO542" s="489" t="str">
        <f>IF($AC$450="","",IF(HLOOKUP($AC$450,Presentación!$BZ$3:$DE$574,Presentación!AP92,0)="","",HLOOKUP($AC$450,Presentación!$BZ$3:$DE$574,Presentación!AP92,0)))</f>
        <v/>
      </c>
      <c r="AQ542">
        <f t="shared" si="80"/>
        <v>0</v>
      </c>
      <c r="AR542">
        <f t="shared" si="81"/>
        <v>0</v>
      </c>
      <c r="AS542">
        <f t="shared" si="82"/>
        <v>0</v>
      </c>
    </row>
    <row r="543" spans="1:45" s="14" customFormat="1" ht="14.25">
      <c r="A543" s="5"/>
      <c r="B543" s="67"/>
      <c r="C543" s="19" t="s">
        <v>6756</v>
      </c>
      <c r="D543" s="1023" t="str">
        <f t="shared" si="76"/>
        <v/>
      </c>
      <c r="E543" s="1024"/>
      <c r="F543" s="1025"/>
      <c r="G543" s="752" t="str">
        <f t="shared" si="77"/>
        <v/>
      </c>
      <c r="H543" s="752"/>
      <c r="I543" s="752"/>
      <c r="J543" s="752"/>
      <c r="K543" s="752"/>
      <c r="L543" s="752"/>
      <c r="M543" s="754"/>
      <c r="N543" s="754"/>
      <c r="O543" s="754"/>
      <c r="P543" s="754"/>
      <c r="Q543" s="754"/>
      <c r="R543" s="754"/>
      <c r="S543" s="754"/>
      <c r="T543" s="754"/>
      <c r="U543" s="754"/>
      <c r="V543" s="754"/>
      <c r="W543" s="754"/>
      <c r="X543" s="754"/>
      <c r="Y543" s="754"/>
      <c r="Z543" s="754"/>
      <c r="AA543" s="754"/>
      <c r="AB543" s="754"/>
      <c r="AC543" s="754"/>
      <c r="AD543" s="754"/>
      <c r="AE543" s="4"/>
      <c r="AG543"/>
      <c r="AH543">
        <f t="shared" si="78"/>
        <v>0</v>
      </c>
      <c r="AI543" s="490"/>
      <c r="AJ543" s="204">
        <f t="shared" si="79"/>
        <v>0</v>
      </c>
      <c r="AN543" s="488" t="str">
        <f>IF($AC$450="","",IF(HLOOKUP($AC$450,Presentación!$AQ$3:$BV$574,Presentación!AP93)="","",HLOOKUP($AC$450,Presentación!$AQ$3:$BV$574,Presentación!AP93,0)))</f>
        <v/>
      </c>
      <c r="AO543" s="489" t="str">
        <f>IF($AC$450="","",IF(HLOOKUP($AC$450,Presentación!$BZ$3:$DE$574,Presentación!AP93,0)="","",HLOOKUP($AC$450,Presentación!$BZ$3:$DE$574,Presentación!AP93,0)))</f>
        <v/>
      </c>
      <c r="AQ543">
        <f t="shared" si="80"/>
        <v>0</v>
      </c>
      <c r="AR543">
        <f t="shared" si="81"/>
        <v>0</v>
      </c>
      <c r="AS543">
        <f t="shared" si="82"/>
        <v>0</v>
      </c>
    </row>
    <row r="544" spans="1:45" s="14" customFormat="1" ht="14.25">
      <c r="A544" s="5"/>
      <c r="B544" s="67"/>
      <c r="C544" s="19" t="s">
        <v>6757</v>
      </c>
      <c r="D544" s="1023" t="str">
        <f t="shared" si="76"/>
        <v/>
      </c>
      <c r="E544" s="1024"/>
      <c r="F544" s="1025"/>
      <c r="G544" s="752" t="str">
        <f t="shared" si="77"/>
        <v/>
      </c>
      <c r="H544" s="752"/>
      <c r="I544" s="752"/>
      <c r="J544" s="752"/>
      <c r="K544" s="752"/>
      <c r="L544" s="752"/>
      <c r="M544" s="754"/>
      <c r="N544" s="754"/>
      <c r="O544" s="754"/>
      <c r="P544" s="754"/>
      <c r="Q544" s="754"/>
      <c r="R544" s="754"/>
      <c r="S544" s="754"/>
      <c r="T544" s="754"/>
      <c r="U544" s="754"/>
      <c r="V544" s="754"/>
      <c r="W544" s="754"/>
      <c r="X544" s="754"/>
      <c r="Y544" s="754"/>
      <c r="Z544" s="754"/>
      <c r="AA544" s="754"/>
      <c r="AB544" s="754"/>
      <c r="AC544" s="754"/>
      <c r="AD544" s="754"/>
      <c r="AE544" s="4"/>
      <c r="AG544"/>
      <c r="AH544">
        <f t="shared" si="78"/>
        <v>0</v>
      </c>
      <c r="AI544" s="490"/>
      <c r="AJ544" s="204">
        <f t="shared" si="79"/>
        <v>0</v>
      </c>
      <c r="AN544" s="488" t="str">
        <f>IF($AC$450="","",IF(HLOOKUP($AC$450,Presentación!$AQ$3:$BV$574,Presentación!AP94)="","",HLOOKUP($AC$450,Presentación!$AQ$3:$BV$574,Presentación!AP94,0)))</f>
        <v/>
      </c>
      <c r="AO544" s="489" t="str">
        <f>IF($AC$450="","",IF(HLOOKUP($AC$450,Presentación!$BZ$3:$DE$574,Presentación!AP94,0)="","",HLOOKUP($AC$450,Presentación!$BZ$3:$DE$574,Presentación!AP94,0)))</f>
        <v/>
      </c>
      <c r="AQ544">
        <f t="shared" si="80"/>
        <v>0</v>
      </c>
      <c r="AR544">
        <f t="shared" si="81"/>
        <v>0</v>
      </c>
      <c r="AS544">
        <f t="shared" si="82"/>
        <v>0</v>
      </c>
    </row>
    <row r="545" spans="1:45" s="14" customFormat="1" ht="14.25">
      <c r="A545" s="5"/>
      <c r="B545" s="67"/>
      <c r="C545" s="19" t="s">
        <v>6758</v>
      </c>
      <c r="D545" s="1023" t="str">
        <f t="shared" si="76"/>
        <v/>
      </c>
      <c r="E545" s="1024"/>
      <c r="F545" s="1025"/>
      <c r="G545" s="752" t="str">
        <f t="shared" si="77"/>
        <v/>
      </c>
      <c r="H545" s="752"/>
      <c r="I545" s="752"/>
      <c r="J545" s="752"/>
      <c r="K545" s="752"/>
      <c r="L545" s="752"/>
      <c r="M545" s="754"/>
      <c r="N545" s="754"/>
      <c r="O545" s="754"/>
      <c r="P545" s="754"/>
      <c r="Q545" s="754"/>
      <c r="R545" s="754"/>
      <c r="S545" s="754"/>
      <c r="T545" s="754"/>
      <c r="U545" s="754"/>
      <c r="V545" s="754"/>
      <c r="W545" s="754"/>
      <c r="X545" s="754"/>
      <c r="Y545" s="754"/>
      <c r="Z545" s="754"/>
      <c r="AA545" s="754"/>
      <c r="AB545" s="754"/>
      <c r="AC545" s="754"/>
      <c r="AD545" s="754"/>
      <c r="AE545" s="4"/>
      <c r="AG545"/>
      <c r="AH545">
        <f t="shared" si="78"/>
        <v>0</v>
      </c>
      <c r="AI545" s="490"/>
      <c r="AJ545" s="204">
        <f t="shared" si="79"/>
        <v>0</v>
      </c>
      <c r="AN545" s="488" t="str">
        <f>IF($AC$450="","",IF(HLOOKUP($AC$450,Presentación!$AQ$3:$BV$574,Presentación!AP95)="","",HLOOKUP($AC$450,Presentación!$AQ$3:$BV$574,Presentación!AP95,0)))</f>
        <v/>
      </c>
      <c r="AO545" s="489" t="str">
        <f>IF($AC$450="","",IF(HLOOKUP($AC$450,Presentación!$BZ$3:$DE$574,Presentación!AP95,0)="","",HLOOKUP($AC$450,Presentación!$BZ$3:$DE$574,Presentación!AP95,0)))</f>
        <v/>
      </c>
      <c r="AQ545">
        <f t="shared" si="80"/>
        <v>0</v>
      </c>
      <c r="AR545">
        <f t="shared" si="81"/>
        <v>0</v>
      </c>
      <c r="AS545">
        <f t="shared" si="82"/>
        <v>0</v>
      </c>
    </row>
    <row r="546" spans="1:45" s="14" customFormat="1" ht="14.25">
      <c r="A546" s="5"/>
      <c r="B546" s="67"/>
      <c r="C546" s="19" t="s">
        <v>6759</v>
      </c>
      <c r="D546" s="1023" t="str">
        <f t="shared" si="76"/>
        <v/>
      </c>
      <c r="E546" s="1024"/>
      <c r="F546" s="1025"/>
      <c r="G546" s="752" t="str">
        <f t="shared" si="77"/>
        <v/>
      </c>
      <c r="H546" s="752"/>
      <c r="I546" s="752"/>
      <c r="J546" s="752"/>
      <c r="K546" s="752"/>
      <c r="L546" s="752"/>
      <c r="M546" s="754"/>
      <c r="N546" s="754"/>
      <c r="O546" s="754"/>
      <c r="P546" s="754"/>
      <c r="Q546" s="754"/>
      <c r="R546" s="754"/>
      <c r="S546" s="754"/>
      <c r="T546" s="754"/>
      <c r="U546" s="754"/>
      <c r="V546" s="754"/>
      <c r="W546" s="754"/>
      <c r="X546" s="754"/>
      <c r="Y546" s="754"/>
      <c r="Z546" s="754"/>
      <c r="AA546" s="754"/>
      <c r="AB546" s="754"/>
      <c r="AC546" s="754"/>
      <c r="AD546" s="754"/>
      <c r="AE546" s="4"/>
      <c r="AG546"/>
      <c r="AH546">
        <f t="shared" si="78"/>
        <v>0</v>
      </c>
      <c r="AI546" s="490"/>
      <c r="AJ546" s="204">
        <f t="shared" si="79"/>
        <v>0</v>
      </c>
      <c r="AN546" s="488" t="str">
        <f>IF($AC$450="","",IF(HLOOKUP($AC$450,Presentación!$AQ$3:$BV$574,Presentación!AP96)="","",HLOOKUP($AC$450,Presentación!$AQ$3:$BV$574,Presentación!AP96,0)))</f>
        <v/>
      </c>
      <c r="AO546" s="489" t="str">
        <f>IF($AC$450="","",IF(HLOOKUP($AC$450,Presentación!$BZ$3:$DE$574,Presentación!AP96,0)="","",HLOOKUP($AC$450,Presentación!$BZ$3:$DE$574,Presentación!AP96,0)))</f>
        <v/>
      </c>
      <c r="AQ546">
        <f t="shared" si="80"/>
        <v>0</v>
      </c>
      <c r="AR546">
        <f t="shared" si="81"/>
        <v>0</v>
      </c>
      <c r="AS546">
        <f t="shared" si="82"/>
        <v>0</v>
      </c>
    </row>
    <row r="547" spans="1:45" s="14" customFormat="1" ht="14.25">
      <c r="A547" s="5"/>
      <c r="B547" s="67"/>
      <c r="C547" s="19" t="s">
        <v>6760</v>
      </c>
      <c r="D547" s="1023" t="str">
        <f t="shared" si="76"/>
        <v/>
      </c>
      <c r="E547" s="1024"/>
      <c r="F547" s="1025"/>
      <c r="G547" s="752" t="str">
        <f t="shared" si="77"/>
        <v/>
      </c>
      <c r="H547" s="752"/>
      <c r="I547" s="752"/>
      <c r="J547" s="752"/>
      <c r="K547" s="752"/>
      <c r="L547" s="752"/>
      <c r="M547" s="754"/>
      <c r="N547" s="754"/>
      <c r="O547" s="754"/>
      <c r="P547" s="754"/>
      <c r="Q547" s="754"/>
      <c r="R547" s="754"/>
      <c r="S547" s="754"/>
      <c r="T547" s="754"/>
      <c r="U547" s="754"/>
      <c r="V547" s="754"/>
      <c r="W547" s="754"/>
      <c r="X547" s="754"/>
      <c r="Y547" s="754"/>
      <c r="Z547" s="754"/>
      <c r="AA547" s="754"/>
      <c r="AB547" s="754"/>
      <c r="AC547" s="754"/>
      <c r="AD547" s="754"/>
      <c r="AE547" s="4"/>
      <c r="AG547"/>
      <c r="AH547">
        <f t="shared" si="78"/>
        <v>0</v>
      </c>
      <c r="AI547" s="490"/>
      <c r="AJ547" s="204">
        <f t="shared" si="79"/>
        <v>0</v>
      </c>
      <c r="AN547" s="488" t="str">
        <f>IF($AC$450="","",IF(HLOOKUP($AC$450,Presentación!$AQ$3:$BV$574,Presentación!AP97)="","",HLOOKUP($AC$450,Presentación!$AQ$3:$BV$574,Presentación!AP97,0)))</f>
        <v/>
      </c>
      <c r="AO547" s="489" t="str">
        <f>IF($AC$450="","",IF(HLOOKUP($AC$450,Presentación!$BZ$3:$DE$574,Presentación!AP97,0)="","",HLOOKUP($AC$450,Presentación!$BZ$3:$DE$574,Presentación!AP97,0)))</f>
        <v/>
      </c>
      <c r="AQ547">
        <f t="shared" si="80"/>
        <v>0</v>
      </c>
      <c r="AR547">
        <f t="shared" si="81"/>
        <v>0</v>
      </c>
      <c r="AS547">
        <f t="shared" si="82"/>
        <v>0</v>
      </c>
    </row>
    <row r="548" spans="1:45" s="14" customFormat="1" ht="14.25">
      <c r="A548" s="5"/>
      <c r="B548" s="67"/>
      <c r="C548" s="19" t="s">
        <v>6761</v>
      </c>
      <c r="D548" s="1023" t="str">
        <f t="shared" si="76"/>
        <v/>
      </c>
      <c r="E548" s="1024"/>
      <c r="F548" s="1025"/>
      <c r="G548" s="752" t="str">
        <f t="shared" si="77"/>
        <v/>
      </c>
      <c r="H548" s="752"/>
      <c r="I548" s="752"/>
      <c r="J548" s="752"/>
      <c r="K548" s="752"/>
      <c r="L548" s="752"/>
      <c r="M548" s="754"/>
      <c r="N548" s="754"/>
      <c r="O548" s="754"/>
      <c r="P548" s="754"/>
      <c r="Q548" s="754"/>
      <c r="R548" s="754"/>
      <c r="S548" s="754"/>
      <c r="T548" s="754"/>
      <c r="U548" s="754"/>
      <c r="V548" s="754"/>
      <c r="W548" s="754"/>
      <c r="X548" s="754"/>
      <c r="Y548" s="754"/>
      <c r="Z548" s="754"/>
      <c r="AA548" s="754"/>
      <c r="AB548" s="754"/>
      <c r="AC548" s="754"/>
      <c r="AD548" s="754"/>
      <c r="AE548" s="4"/>
      <c r="AG548"/>
      <c r="AH548">
        <f t="shared" si="78"/>
        <v>0</v>
      </c>
      <c r="AI548" s="490"/>
      <c r="AJ548" s="204">
        <f t="shared" si="79"/>
        <v>0</v>
      </c>
      <c r="AN548" s="488" t="str">
        <f>IF($AC$450="","",IF(HLOOKUP($AC$450,Presentación!$AQ$3:$BV$574,Presentación!AP98)="","",HLOOKUP($AC$450,Presentación!$AQ$3:$BV$574,Presentación!AP98,0)))</f>
        <v/>
      </c>
      <c r="AO548" s="489" t="str">
        <f>IF($AC$450="","",IF(HLOOKUP($AC$450,Presentación!$BZ$3:$DE$574,Presentación!AP98,0)="","",HLOOKUP($AC$450,Presentación!$BZ$3:$DE$574,Presentación!AP98,0)))</f>
        <v/>
      </c>
      <c r="AQ548">
        <f t="shared" si="80"/>
        <v>0</v>
      </c>
      <c r="AR548">
        <f t="shared" si="81"/>
        <v>0</v>
      </c>
      <c r="AS548">
        <f t="shared" si="82"/>
        <v>0</v>
      </c>
    </row>
    <row r="549" spans="1:45" s="14" customFormat="1" ht="14.25">
      <c r="A549" s="5"/>
      <c r="B549" s="67"/>
      <c r="C549" s="19" t="s">
        <v>6762</v>
      </c>
      <c r="D549" s="1023" t="str">
        <f t="shared" si="76"/>
        <v/>
      </c>
      <c r="E549" s="1024"/>
      <c r="F549" s="1025"/>
      <c r="G549" s="752" t="str">
        <f t="shared" si="77"/>
        <v/>
      </c>
      <c r="H549" s="752"/>
      <c r="I549" s="752"/>
      <c r="J549" s="752"/>
      <c r="K549" s="752"/>
      <c r="L549" s="752"/>
      <c r="M549" s="754"/>
      <c r="N549" s="754"/>
      <c r="O549" s="754"/>
      <c r="P549" s="754"/>
      <c r="Q549" s="754"/>
      <c r="R549" s="754"/>
      <c r="S549" s="754"/>
      <c r="T549" s="754"/>
      <c r="U549" s="754"/>
      <c r="V549" s="754"/>
      <c r="W549" s="754"/>
      <c r="X549" s="754"/>
      <c r="Y549" s="754"/>
      <c r="Z549" s="754"/>
      <c r="AA549" s="754"/>
      <c r="AB549" s="754"/>
      <c r="AC549" s="754"/>
      <c r="AD549" s="754"/>
      <c r="AE549" s="4"/>
      <c r="AG549"/>
      <c r="AH549">
        <f t="shared" si="78"/>
        <v>0</v>
      </c>
      <c r="AI549" s="490"/>
      <c r="AJ549" s="204">
        <f t="shared" si="79"/>
        <v>0</v>
      </c>
      <c r="AN549" s="488" t="str">
        <f>IF($AC$450="","",IF(HLOOKUP($AC$450,Presentación!$AQ$3:$BV$574,Presentación!AP99)="","",HLOOKUP($AC$450,Presentación!$AQ$3:$BV$574,Presentación!AP99,0)))</f>
        <v/>
      </c>
      <c r="AO549" s="489" t="str">
        <f>IF($AC$450="","",IF(HLOOKUP($AC$450,Presentación!$BZ$3:$DE$574,Presentación!AP99,0)="","",HLOOKUP($AC$450,Presentación!$BZ$3:$DE$574,Presentación!AP99,0)))</f>
        <v/>
      </c>
      <c r="AQ549">
        <f t="shared" si="80"/>
        <v>0</v>
      </c>
      <c r="AR549">
        <f t="shared" si="81"/>
        <v>0</v>
      </c>
      <c r="AS549">
        <f t="shared" si="82"/>
        <v>0</v>
      </c>
    </row>
    <row r="550" spans="1:45" s="14" customFormat="1" ht="14.25">
      <c r="A550" s="5"/>
      <c r="B550" s="67"/>
      <c r="C550" s="19" t="s">
        <v>6763</v>
      </c>
      <c r="D550" s="1023" t="str">
        <f t="shared" si="76"/>
        <v/>
      </c>
      <c r="E550" s="1024"/>
      <c r="F550" s="1025"/>
      <c r="G550" s="752" t="str">
        <f t="shared" si="77"/>
        <v/>
      </c>
      <c r="H550" s="752"/>
      <c r="I550" s="752"/>
      <c r="J550" s="752"/>
      <c r="K550" s="752"/>
      <c r="L550" s="752"/>
      <c r="M550" s="754"/>
      <c r="N550" s="754"/>
      <c r="O550" s="754"/>
      <c r="P550" s="754"/>
      <c r="Q550" s="754"/>
      <c r="R550" s="754"/>
      <c r="S550" s="754"/>
      <c r="T550" s="754"/>
      <c r="U550" s="754"/>
      <c r="V550" s="754"/>
      <c r="W550" s="754"/>
      <c r="X550" s="754"/>
      <c r="Y550" s="754"/>
      <c r="Z550" s="754"/>
      <c r="AA550" s="754"/>
      <c r="AB550" s="754"/>
      <c r="AC550" s="754"/>
      <c r="AD550" s="754"/>
      <c r="AE550" s="4"/>
      <c r="AG550"/>
      <c r="AH550">
        <f t="shared" si="78"/>
        <v>0</v>
      </c>
      <c r="AI550" s="490"/>
      <c r="AJ550" s="204">
        <f t="shared" si="79"/>
        <v>0</v>
      </c>
      <c r="AN550" s="488" t="str">
        <f>IF($AC$450="","",IF(HLOOKUP($AC$450,Presentación!$AQ$3:$BV$574,Presentación!AP100)="","",HLOOKUP($AC$450,Presentación!$AQ$3:$BV$574,Presentación!AP100,0)))</f>
        <v/>
      </c>
      <c r="AO550" s="489" t="str">
        <f>IF($AC$450="","",IF(HLOOKUP($AC$450,Presentación!$BZ$3:$DE$574,Presentación!AP100,0)="","",HLOOKUP($AC$450,Presentación!$BZ$3:$DE$574,Presentación!AP100,0)))</f>
        <v/>
      </c>
      <c r="AQ550">
        <f t="shared" si="80"/>
        <v>0</v>
      </c>
      <c r="AR550">
        <f t="shared" si="81"/>
        <v>0</v>
      </c>
      <c r="AS550">
        <f t="shared" si="82"/>
        <v>0</v>
      </c>
    </row>
    <row r="551" spans="1:45" s="14" customFormat="1" ht="14.25">
      <c r="A551" s="5"/>
      <c r="B551" s="67"/>
      <c r="C551" s="19" t="s">
        <v>6764</v>
      </c>
      <c r="D551" s="1023" t="str">
        <f t="shared" si="76"/>
        <v/>
      </c>
      <c r="E551" s="1024"/>
      <c r="F551" s="1025"/>
      <c r="G551" s="752" t="str">
        <f t="shared" si="77"/>
        <v/>
      </c>
      <c r="H551" s="752"/>
      <c r="I551" s="752"/>
      <c r="J551" s="752"/>
      <c r="K551" s="752"/>
      <c r="L551" s="752"/>
      <c r="M551" s="754"/>
      <c r="N551" s="754"/>
      <c r="O551" s="754"/>
      <c r="P551" s="754"/>
      <c r="Q551" s="754"/>
      <c r="R551" s="754"/>
      <c r="S551" s="754"/>
      <c r="T551" s="754"/>
      <c r="U551" s="754"/>
      <c r="V551" s="754"/>
      <c r="W551" s="754"/>
      <c r="X551" s="754"/>
      <c r="Y551" s="754"/>
      <c r="Z551" s="754"/>
      <c r="AA551" s="754"/>
      <c r="AB551" s="754"/>
      <c r="AC551" s="754"/>
      <c r="AD551" s="754"/>
      <c r="AE551" s="4"/>
      <c r="AG551"/>
      <c r="AH551">
        <f t="shared" si="78"/>
        <v>0</v>
      </c>
      <c r="AI551" s="490"/>
      <c r="AJ551" s="204">
        <f t="shared" si="79"/>
        <v>0</v>
      </c>
      <c r="AN551" s="488" t="str">
        <f>IF($AC$450="","",IF(HLOOKUP($AC$450,Presentación!$AQ$3:$BV$574,Presentación!AP101)="","",HLOOKUP($AC$450,Presentación!$AQ$3:$BV$574,Presentación!AP101,0)))</f>
        <v/>
      </c>
      <c r="AO551" s="489" t="str">
        <f>IF($AC$450="","",IF(HLOOKUP($AC$450,Presentación!$BZ$3:$DE$574,Presentación!AP101,0)="","",HLOOKUP($AC$450,Presentación!$BZ$3:$DE$574,Presentación!AP101,0)))</f>
        <v/>
      </c>
      <c r="AQ551">
        <f t="shared" si="80"/>
        <v>0</v>
      </c>
      <c r="AR551">
        <f t="shared" si="81"/>
        <v>0</v>
      </c>
      <c r="AS551">
        <f t="shared" si="82"/>
        <v>0</v>
      </c>
    </row>
    <row r="552" spans="1:45" s="14" customFormat="1" ht="14.25">
      <c r="A552" s="5"/>
      <c r="B552" s="67"/>
      <c r="C552" s="19" t="s">
        <v>5424</v>
      </c>
      <c r="D552" s="1023" t="str">
        <f t="shared" si="76"/>
        <v/>
      </c>
      <c r="E552" s="1024"/>
      <c r="F552" s="1025"/>
      <c r="G552" s="752" t="str">
        <f t="shared" si="77"/>
        <v/>
      </c>
      <c r="H552" s="752"/>
      <c r="I552" s="752"/>
      <c r="J552" s="752"/>
      <c r="K552" s="752"/>
      <c r="L552" s="752"/>
      <c r="M552" s="754"/>
      <c r="N552" s="754"/>
      <c r="O552" s="754"/>
      <c r="P552" s="754"/>
      <c r="Q552" s="754"/>
      <c r="R552" s="754"/>
      <c r="S552" s="754"/>
      <c r="T552" s="754"/>
      <c r="U552" s="754"/>
      <c r="V552" s="754"/>
      <c r="W552" s="754"/>
      <c r="X552" s="754"/>
      <c r="Y552" s="754"/>
      <c r="Z552" s="754"/>
      <c r="AA552" s="754"/>
      <c r="AB552" s="754"/>
      <c r="AC552" s="754"/>
      <c r="AD552" s="754"/>
      <c r="AE552" s="4"/>
      <c r="AG552"/>
      <c r="AH552">
        <f t="shared" si="78"/>
        <v>0</v>
      </c>
      <c r="AI552" s="490"/>
      <c r="AJ552" s="204">
        <f t="shared" si="79"/>
        <v>0</v>
      </c>
      <c r="AN552" s="488" t="str">
        <f>IF($AC$450="","",IF(HLOOKUP($AC$450,Presentación!$AQ$3:$BV$574,Presentación!AP102)="","",HLOOKUP($AC$450,Presentación!$AQ$3:$BV$574,Presentación!AP102,0)))</f>
        <v/>
      </c>
      <c r="AO552" s="489" t="str">
        <f>IF($AC$450="","",IF(HLOOKUP($AC$450,Presentación!$BZ$3:$DE$574,Presentación!AP102,0)="","",HLOOKUP($AC$450,Presentación!$BZ$3:$DE$574,Presentación!AP102,0)))</f>
        <v/>
      </c>
      <c r="AQ552">
        <f t="shared" si="80"/>
        <v>0</v>
      </c>
      <c r="AR552">
        <f t="shared" si="81"/>
        <v>0</v>
      </c>
      <c r="AS552">
        <f t="shared" si="82"/>
        <v>0</v>
      </c>
    </row>
    <row r="553" spans="1:45" s="14" customFormat="1" ht="14.25">
      <c r="A553" s="5"/>
      <c r="B553" s="67"/>
      <c r="C553" s="19" t="s">
        <v>6765</v>
      </c>
      <c r="D553" s="1023" t="str">
        <f t="shared" si="76"/>
        <v/>
      </c>
      <c r="E553" s="1024"/>
      <c r="F553" s="1025"/>
      <c r="G553" s="752" t="str">
        <f t="shared" si="77"/>
        <v/>
      </c>
      <c r="H553" s="752"/>
      <c r="I553" s="752"/>
      <c r="J553" s="752"/>
      <c r="K553" s="752"/>
      <c r="L553" s="752"/>
      <c r="M553" s="754"/>
      <c r="N553" s="754"/>
      <c r="O553" s="754"/>
      <c r="P553" s="754"/>
      <c r="Q553" s="754"/>
      <c r="R553" s="754"/>
      <c r="S553" s="754"/>
      <c r="T553" s="754"/>
      <c r="U553" s="754"/>
      <c r="V553" s="754"/>
      <c r="W553" s="754"/>
      <c r="X553" s="754"/>
      <c r="Y553" s="754"/>
      <c r="Z553" s="754"/>
      <c r="AA553" s="754"/>
      <c r="AB553" s="754"/>
      <c r="AC553" s="754"/>
      <c r="AD553" s="754"/>
      <c r="AE553" s="4"/>
      <c r="AG553"/>
      <c r="AH553">
        <f t="shared" si="78"/>
        <v>0</v>
      </c>
      <c r="AI553" s="490"/>
      <c r="AJ553" s="204">
        <f t="shared" si="79"/>
        <v>0</v>
      </c>
      <c r="AN553" s="488" t="str">
        <f>IF($AC$450="","",IF(HLOOKUP($AC$450,Presentación!$AQ$3:$BV$574,Presentación!AP103)="","",HLOOKUP($AC$450,Presentación!$AQ$3:$BV$574,Presentación!AP103,0)))</f>
        <v/>
      </c>
      <c r="AO553" s="489" t="str">
        <f>IF($AC$450="","",IF(HLOOKUP($AC$450,Presentación!$BZ$3:$DE$574,Presentación!AP103,0)="","",HLOOKUP($AC$450,Presentación!$BZ$3:$DE$574,Presentación!AP103,0)))</f>
        <v/>
      </c>
      <c r="AQ553">
        <f t="shared" si="80"/>
        <v>0</v>
      </c>
      <c r="AR553">
        <f t="shared" si="81"/>
        <v>0</v>
      </c>
      <c r="AS553">
        <f t="shared" si="82"/>
        <v>0</v>
      </c>
    </row>
    <row r="554" spans="1:45" s="14" customFormat="1" ht="14.25">
      <c r="A554" s="5"/>
      <c r="B554" s="67"/>
      <c r="C554" s="19" t="s">
        <v>6766</v>
      </c>
      <c r="D554" s="1023" t="str">
        <f t="shared" si="76"/>
        <v/>
      </c>
      <c r="E554" s="1024"/>
      <c r="F554" s="1025"/>
      <c r="G554" s="752" t="str">
        <f t="shared" si="77"/>
        <v/>
      </c>
      <c r="H554" s="752"/>
      <c r="I554" s="752"/>
      <c r="J554" s="752"/>
      <c r="K554" s="752"/>
      <c r="L554" s="752"/>
      <c r="M554" s="754"/>
      <c r="N554" s="754"/>
      <c r="O554" s="754"/>
      <c r="P554" s="754"/>
      <c r="Q554" s="754"/>
      <c r="R554" s="754"/>
      <c r="S554" s="754"/>
      <c r="T554" s="754"/>
      <c r="U554" s="754"/>
      <c r="V554" s="754"/>
      <c r="W554" s="754"/>
      <c r="X554" s="754"/>
      <c r="Y554" s="754"/>
      <c r="Z554" s="754"/>
      <c r="AA554" s="754"/>
      <c r="AB554" s="754"/>
      <c r="AC554" s="754"/>
      <c r="AD554" s="754"/>
      <c r="AE554" s="4"/>
      <c r="AG554"/>
      <c r="AH554">
        <f t="shared" si="78"/>
        <v>0</v>
      </c>
      <c r="AI554" s="490"/>
      <c r="AJ554" s="204">
        <f t="shared" si="79"/>
        <v>0</v>
      </c>
      <c r="AN554" s="488" t="str">
        <f>IF($AC$450="","",IF(HLOOKUP($AC$450,Presentación!$AQ$3:$BV$574,Presentación!AP104)="","",HLOOKUP($AC$450,Presentación!$AQ$3:$BV$574,Presentación!AP104,0)))</f>
        <v/>
      </c>
      <c r="AO554" s="489" t="str">
        <f>IF($AC$450="","",IF(HLOOKUP($AC$450,Presentación!$BZ$3:$DE$574,Presentación!AP104,0)="","",HLOOKUP($AC$450,Presentación!$BZ$3:$DE$574,Presentación!AP104,0)))</f>
        <v/>
      </c>
      <c r="AQ554">
        <f t="shared" si="80"/>
        <v>0</v>
      </c>
      <c r="AR554">
        <f t="shared" si="81"/>
        <v>0</v>
      </c>
      <c r="AS554">
        <f t="shared" si="82"/>
        <v>0</v>
      </c>
    </row>
    <row r="555" spans="1:45" s="14" customFormat="1" ht="14.25">
      <c r="A555" s="5"/>
      <c r="B555" s="67"/>
      <c r="C555" s="19" t="s">
        <v>6767</v>
      </c>
      <c r="D555" s="1023" t="str">
        <f t="shared" si="76"/>
        <v/>
      </c>
      <c r="E555" s="1024"/>
      <c r="F555" s="1025"/>
      <c r="G555" s="752" t="str">
        <f t="shared" si="77"/>
        <v/>
      </c>
      <c r="H555" s="752"/>
      <c r="I555" s="752"/>
      <c r="J555" s="752"/>
      <c r="K555" s="752"/>
      <c r="L555" s="752"/>
      <c r="M555" s="754"/>
      <c r="N555" s="754"/>
      <c r="O555" s="754"/>
      <c r="P555" s="754"/>
      <c r="Q555" s="754"/>
      <c r="R555" s="754"/>
      <c r="S555" s="754"/>
      <c r="T555" s="754"/>
      <c r="U555" s="754"/>
      <c r="V555" s="754"/>
      <c r="W555" s="754"/>
      <c r="X555" s="754"/>
      <c r="Y555" s="754"/>
      <c r="Z555" s="754"/>
      <c r="AA555" s="754"/>
      <c r="AB555" s="754"/>
      <c r="AC555" s="754"/>
      <c r="AD555" s="754"/>
      <c r="AE555" s="4"/>
      <c r="AG555"/>
      <c r="AH555">
        <f t="shared" si="78"/>
        <v>0</v>
      </c>
      <c r="AI555" s="490"/>
      <c r="AJ555" s="204">
        <f t="shared" si="79"/>
        <v>0</v>
      </c>
      <c r="AN555" s="488" t="str">
        <f>IF($AC$450="","",IF(HLOOKUP($AC$450,Presentación!$AQ$3:$BV$574,Presentación!AP105)="","",HLOOKUP($AC$450,Presentación!$AQ$3:$BV$574,Presentación!AP105,0)))</f>
        <v/>
      </c>
      <c r="AO555" s="489" t="str">
        <f>IF($AC$450="","",IF(HLOOKUP($AC$450,Presentación!$BZ$3:$DE$574,Presentación!AP105,0)="","",HLOOKUP($AC$450,Presentación!$BZ$3:$DE$574,Presentación!AP105,0)))</f>
        <v/>
      </c>
      <c r="AQ555">
        <f t="shared" si="80"/>
        <v>0</v>
      </c>
      <c r="AR555">
        <f t="shared" si="81"/>
        <v>0</v>
      </c>
      <c r="AS555">
        <f t="shared" si="82"/>
        <v>0</v>
      </c>
    </row>
    <row r="556" spans="1:45" s="14" customFormat="1" ht="14.25">
      <c r="A556" s="5"/>
      <c r="B556" s="67"/>
      <c r="C556" s="19" t="s">
        <v>6768</v>
      </c>
      <c r="D556" s="1023" t="str">
        <f t="shared" si="76"/>
        <v/>
      </c>
      <c r="E556" s="1024"/>
      <c r="F556" s="1025"/>
      <c r="G556" s="752" t="str">
        <f t="shared" si="77"/>
        <v/>
      </c>
      <c r="H556" s="752"/>
      <c r="I556" s="752"/>
      <c r="J556" s="752"/>
      <c r="K556" s="752"/>
      <c r="L556" s="752"/>
      <c r="M556" s="754"/>
      <c r="N556" s="754"/>
      <c r="O556" s="754"/>
      <c r="P556" s="754"/>
      <c r="Q556" s="754"/>
      <c r="R556" s="754"/>
      <c r="S556" s="754"/>
      <c r="T556" s="754"/>
      <c r="U556" s="754"/>
      <c r="V556" s="754"/>
      <c r="W556" s="754"/>
      <c r="X556" s="754"/>
      <c r="Y556" s="754"/>
      <c r="Z556" s="754"/>
      <c r="AA556" s="754"/>
      <c r="AB556" s="754"/>
      <c r="AC556" s="754"/>
      <c r="AD556" s="754"/>
      <c r="AE556" s="4"/>
      <c r="AG556"/>
      <c r="AH556">
        <f t="shared" si="78"/>
        <v>0</v>
      </c>
      <c r="AI556" s="490"/>
      <c r="AJ556" s="204">
        <f t="shared" si="79"/>
        <v>0</v>
      </c>
      <c r="AN556" s="488" t="str">
        <f>IF($AC$450="","",IF(HLOOKUP($AC$450,Presentación!$AQ$3:$BV$574,Presentación!AP106)="","",HLOOKUP($AC$450,Presentación!$AQ$3:$BV$574,Presentación!AP106,0)))</f>
        <v/>
      </c>
      <c r="AO556" s="489" t="str">
        <f>IF($AC$450="","",IF(HLOOKUP($AC$450,Presentación!$BZ$3:$DE$574,Presentación!AP106,0)="","",HLOOKUP($AC$450,Presentación!$BZ$3:$DE$574,Presentación!AP106,0)))</f>
        <v/>
      </c>
      <c r="AQ556">
        <f t="shared" si="80"/>
        <v>0</v>
      </c>
      <c r="AR556">
        <f t="shared" si="81"/>
        <v>0</v>
      </c>
      <c r="AS556">
        <f t="shared" si="82"/>
        <v>0</v>
      </c>
    </row>
    <row r="557" spans="1:45" s="14" customFormat="1" ht="14.25">
      <c r="A557" s="5"/>
      <c r="B557" s="67"/>
      <c r="C557" s="19" t="s">
        <v>6769</v>
      </c>
      <c r="D557" s="1023" t="str">
        <f t="shared" si="76"/>
        <v/>
      </c>
      <c r="E557" s="1024"/>
      <c r="F557" s="1025"/>
      <c r="G557" s="752" t="str">
        <f t="shared" si="77"/>
        <v/>
      </c>
      <c r="H557" s="752"/>
      <c r="I557" s="752"/>
      <c r="J557" s="752"/>
      <c r="K557" s="752"/>
      <c r="L557" s="752"/>
      <c r="M557" s="754"/>
      <c r="N557" s="754"/>
      <c r="O557" s="754"/>
      <c r="P557" s="754"/>
      <c r="Q557" s="754"/>
      <c r="R557" s="754"/>
      <c r="S557" s="754"/>
      <c r="T557" s="754"/>
      <c r="U557" s="754"/>
      <c r="V557" s="754"/>
      <c r="W557" s="754"/>
      <c r="X557" s="754"/>
      <c r="Y557" s="754"/>
      <c r="Z557" s="754"/>
      <c r="AA557" s="754"/>
      <c r="AB557" s="754"/>
      <c r="AC557" s="754"/>
      <c r="AD557" s="754"/>
      <c r="AE557" s="4"/>
      <c r="AG557"/>
      <c r="AH557">
        <f t="shared" si="78"/>
        <v>0</v>
      </c>
      <c r="AI557" s="490"/>
      <c r="AJ557" s="204">
        <f t="shared" si="79"/>
        <v>0</v>
      </c>
      <c r="AN557" s="488" t="str">
        <f>IF($AC$450="","",IF(HLOOKUP($AC$450,Presentación!$AQ$3:$BV$574,Presentación!AP107)="","",HLOOKUP($AC$450,Presentación!$AQ$3:$BV$574,Presentación!AP107,0)))</f>
        <v/>
      </c>
      <c r="AO557" s="489" t="str">
        <f>IF($AC$450="","",IF(HLOOKUP($AC$450,Presentación!$BZ$3:$DE$574,Presentación!AP107,0)="","",HLOOKUP($AC$450,Presentación!$BZ$3:$DE$574,Presentación!AP107,0)))</f>
        <v/>
      </c>
      <c r="AQ557">
        <f t="shared" si="80"/>
        <v>0</v>
      </c>
      <c r="AR557">
        <f t="shared" si="81"/>
        <v>0</v>
      </c>
      <c r="AS557">
        <f t="shared" si="82"/>
        <v>0</v>
      </c>
    </row>
    <row r="558" spans="1:45" s="14" customFormat="1" ht="14.25">
      <c r="A558" s="5"/>
      <c r="B558" s="67"/>
      <c r="C558" s="19" t="s">
        <v>6770</v>
      </c>
      <c r="D558" s="1023" t="str">
        <f t="shared" si="76"/>
        <v/>
      </c>
      <c r="E558" s="1024"/>
      <c r="F558" s="1025"/>
      <c r="G558" s="752" t="str">
        <f t="shared" si="77"/>
        <v/>
      </c>
      <c r="H558" s="752"/>
      <c r="I558" s="752"/>
      <c r="J558" s="752"/>
      <c r="K558" s="752"/>
      <c r="L558" s="752"/>
      <c r="M558" s="754"/>
      <c r="N558" s="754"/>
      <c r="O558" s="754"/>
      <c r="P558" s="754"/>
      <c r="Q558" s="754"/>
      <c r="R558" s="754"/>
      <c r="S558" s="754"/>
      <c r="T558" s="754"/>
      <c r="U558" s="754"/>
      <c r="V558" s="754"/>
      <c r="W558" s="754"/>
      <c r="X558" s="754"/>
      <c r="Y558" s="754"/>
      <c r="Z558" s="754"/>
      <c r="AA558" s="754"/>
      <c r="AB558" s="754"/>
      <c r="AC558" s="754"/>
      <c r="AD558" s="754"/>
      <c r="AE558" s="4"/>
      <c r="AG558"/>
      <c r="AH558">
        <f t="shared" si="78"/>
        <v>0</v>
      </c>
      <c r="AI558" s="490"/>
      <c r="AJ558" s="204">
        <f t="shared" si="79"/>
        <v>0</v>
      </c>
      <c r="AN558" s="488" t="str">
        <f>IF($AC$450="","",IF(HLOOKUP($AC$450,Presentación!$AQ$3:$BV$574,Presentación!AP108)="","",HLOOKUP($AC$450,Presentación!$AQ$3:$BV$574,Presentación!AP108,0)))</f>
        <v/>
      </c>
      <c r="AO558" s="489" t="str">
        <f>IF($AC$450="","",IF(HLOOKUP($AC$450,Presentación!$BZ$3:$DE$574,Presentación!AP108,0)="","",HLOOKUP($AC$450,Presentación!$BZ$3:$DE$574,Presentación!AP108,0)))</f>
        <v/>
      </c>
      <c r="AQ558">
        <f t="shared" si="80"/>
        <v>0</v>
      </c>
      <c r="AR558">
        <f t="shared" si="81"/>
        <v>0</v>
      </c>
      <c r="AS558">
        <f t="shared" si="82"/>
        <v>0</v>
      </c>
    </row>
    <row r="559" spans="1:45" s="14" customFormat="1" ht="14.25">
      <c r="A559" s="5"/>
      <c r="B559" s="67"/>
      <c r="C559" s="19" t="s">
        <v>6771</v>
      </c>
      <c r="D559" s="1023" t="str">
        <f t="shared" si="76"/>
        <v/>
      </c>
      <c r="E559" s="1024"/>
      <c r="F559" s="1025"/>
      <c r="G559" s="752" t="str">
        <f t="shared" si="77"/>
        <v/>
      </c>
      <c r="H559" s="752"/>
      <c r="I559" s="752"/>
      <c r="J559" s="752"/>
      <c r="K559" s="752"/>
      <c r="L559" s="752"/>
      <c r="M559" s="754"/>
      <c r="N559" s="754"/>
      <c r="O559" s="754"/>
      <c r="P559" s="754"/>
      <c r="Q559" s="754"/>
      <c r="R559" s="754"/>
      <c r="S559" s="754"/>
      <c r="T559" s="754"/>
      <c r="U559" s="754"/>
      <c r="V559" s="754"/>
      <c r="W559" s="754"/>
      <c r="X559" s="754"/>
      <c r="Y559" s="754"/>
      <c r="Z559" s="754"/>
      <c r="AA559" s="754"/>
      <c r="AB559" s="754"/>
      <c r="AC559" s="754"/>
      <c r="AD559" s="754"/>
      <c r="AE559" s="4"/>
      <c r="AG559"/>
      <c r="AH559">
        <f t="shared" si="78"/>
        <v>0</v>
      </c>
      <c r="AI559" s="490"/>
      <c r="AJ559" s="204">
        <f t="shared" si="79"/>
        <v>0</v>
      </c>
      <c r="AN559" s="488" t="str">
        <f>IF($AC$450="","",IF(HLOOKUP($AC$450,Presentación!$AQ$3:$BV$574,Presentación!AP109)="","",HLOOKUP($AC$450,Presentación!$AQ$3:$BV$574,Presentación!AP109,0)))</f>
        <v/>
      </c>
      <c r="AO559" s="489" t="str">
        <f>IF($AC$450="","",IF(HLOOKUP($AC$450,Presentación!$BZ$3:$DE$574,Presentación!AP109,0)="","",HLOOKUP($AC$450,Presentación!$BZ$3:$DE$574,Presentación!AP109,0)))</f>
        <v/>
      </c>
      <c r="AQ559">
        <f t="shared" si="80"/>
        <v>0</v>
      </c>
      <c r="AR559">
        <f t="shared" si="81"/>
        <v>0</v>
      </c>
      <c r="AS559">
        <f t="shared" si="82"/>
        <v>0</v>
      </c>
    </row>
    <row r="560" spans="1:45" s="14" customFormat="1" ht="14.25">
      <c r="A560" s="5"/>
      <c r="B560" s="67"/>
      <c r="C560" s="19" t="s">
        <v>6772</v>
      </c>
      <c r="D560" s="1023" t="str">
        <f t="shared" si="76"/>
        <v/>
      </c>
      <c r="E560" s="1024"/>
      <c r="F560" s="1025"/>
      <c r="G560" s="752" t="str">
        <f t="shared" si="77"/>
        <v/>
      </c>
      <c r="H560" s="752"/>
      <c r="I560" s="752"/>
      <c r="J560" s="752"/>
      <c r="K560" s="752"/>
      <c r="L560" s="752"/>
      <c r="M560" s="754"/>
      <c r="N560" s="754"/>
      <c r="O560" s="754"/>
      <c r="P560" s="754"/>
      <c r="Q560" s="754"/>
      <c r="R560" s="754"/>
      <c r="S560" s="754"/>
      <c r="T560" s="754"/>
      <c r="U560" s="754"/>
      <c r="V560" s="754"/>
      <c r="W560" s="754"/>
      <c r="X560" s="754"/>
      <c r="Y560" s="754"/>
      <c r="Z560" s="754"/>
      <c r="AA560" s="754"/>
      <c r="AB560" s="754"/>
      <c r="AC560" s="754"/>
      <c r="AD560" s="754"/>
      <c r="AE560" s="4"/>
      <c r="AG560"/>
      <c r="AH560">
        <f t="shared" si="78"/>
        <v>0</v>
      </c>
      <c r="AI560" s="490"/>
      <c r="AJ560" s="204">
        <f t="shared" si="79"/>
        <v>0</v>
      </c>
      <c r="AN560" s="488" t="str">
        <f>IF($AC$450="","",IF(HLOOKUP($AC$450,Presentación!$AQ$3:$BV$574,Presentación!AP110)="","",HLOOKUP($AC$450,Presentación!$AQ$3:$BV$574,Presentación!AP110,0)))</f>
        <v/>
      </c>
      <c r="AO560" s="489" t="str">
        <f>IF($AC$450="","",IF(HLOOKUP($AC$450,Presentación!$BZ$3:$DE$574,Presentación!AP110,0)="","",HLOOKUP($AC$450,Presentación!$BZ$3:$DE$574,Presentación!AP110,0)))</f>
        <v/>
      </c>
      <c r="AQ560">
        <f t="shared" si="80"/>
        <v>0</v>
      </c>
      <c r="AR560">
        <f t="shared" si="81"/>
        <v>0</v>
      </c>
      <c r="AS560">
        <f t="shared" si="82"/>
        <v>0</v>
      </c>
    </row>
    <row r="561" spans="1:45" s="14" customFormat="1" ht="14.25">
      <c r="A561" s="5"/>
      <c r="B561" s="67"/>
      <c r="C561" s="19" t="s">
        <v>6773</v>
      </c>
      <c r="D561" s="1023" t="str">
        <f t="shared" si="76"/>
        <v/>
      </c>
      <c r="E561" s="1024"/>
      <c r="F561" s="1025"/>
      <c r="G561" s="752" t="str">
        <f t="shared" si="77"/>
        <v/>
      </c>
      <c r="H561" s="752"/>
      <c r="I561" s="752"/>
      <c r="J561" s="752"/>
      <c r="K561" s="752"/>
      <c r="L561" s="752"/>
      <c r="M561" s="754"/>
      <c r="N561" s="754"/>
      <c r="O561" s="754"/>
      <c r="P561" s="754"/>
      <c r="Q561" s="754"/>
      <c r="R561" s="754"/>
      <c r="S561" s="754"/>
      <c r="T561" s="754"/>
      <c r="U561" s="754"/>
      <c r="V561" s="754"/>
      <c r="W561" s="754"/>
      <c r="X561" s="754"/>
      <c r="Y561" s="754"/>
      <c r="Z561" s="754"/>
      <c r="AA561" s="754"/>
      <c r="AB561" s="754"/>
      <c r="AC561" s="754"/>
      <c r="AD561" s="754"/>
      <c r="AE561" s="4"/>
      <c r="AG561"/>
      <c r="AH561">
        <f t="shared" si="78"/>
        <v>0</v>
      </c>
      <c r="AI561" s="490"/>
      <c r="AJ561" s="204">
        <f t="shared" si="79"/>
        <v>0</v>
      </c>
      <c r="AN561" s="488" t="str">
        <f>IF($AC$450="","",IF(HLOOKUP($AC$450,Presentación!$AQ$3:$BV$574,Presentación!AP111)="","",HLOOKUP($AC$450,Presentación!$AQ$3:$BV$574,Presentación!AP111,0)))</f>
        <v/>
      </c>
      <c r="AO561" s="489" t="str">
        <f>IF($AC$450="","",IF(HLOOKUP($AC$450,Presentación!$BZ$3:$DE$574,Presentación!AP111,0)="","",HLOOKUP($AC$450,Presentación!$BZ$3:$DE$574,Presentación!AP111,0)))</f>
        <v/>
      </c>
      <c r="AQ561">
        <f t="shared" si="80"/>
        <v>0</v>
      </c>
      <c r="AR561">
        <f t="shared" si="81"/>
        <v>0</v>
      </c>
      <c r="AS561">
        <f t="shared" si="82"/>
        <v>0</v>
      </c>
    </row>
    <row r="562" spans="1:45" s="14" customFormat="1" ht="14.25">
      <c r="A562" s="5"/>
      <c r="B562" s="67"/>
      <c r="C562" s="19" t="s">
        <v>6774</v>
      </c>
      <c r="D562" s="1023" t="str">
        <f t="shared" si="76"/>
        <v/>
      </c>
      <c r="E562" s="1024"/>
      <c r="F562" s="1025"/>
      <c r="G562" s="752" t="str">
        <f t="shared" si="77"/>
        <v/>
      </c>
      <c r="H562" s="752"/>
      <c r="I562" s="752"/>
      <c r="J562" s="752"/>
      <c r="K562" s="752"/>
      <c r="L562" s="752"/>
      <c r="M562" s="754"/>
      <c r="N562" s="754"/>
      <c r="O562" s="754"/>
      <c r="P562" s="754"/>
      <c r="Q562" s="754"/>
      <c r="R562" s="754"/>
      <c r="S562" s="754"/>
      <c r="T562" s="754"/>
      <c r="U562" s="754"/>
      <c r="V562" s="754"/>
      <c r="W562" s="754"/>
      <c r="X562" s="754"/>
      <c r="Y562" s="754"/>
      <c r="Z562" s="754"/>
      <c r="AA562" s="754"/>
      <c r="AB562" s="754"/>
      <c r="AC562" s="754"/>
      <c r="AD562" s="754"/>
      <c r="AE562" s="4"/>
      <c r="AG562"/>
      <c r="AH562">
        <f t="shared" si="78"/>
        <v>0</v>
      </c>
      <c r="AI562" s="490"/>
      <c r="AJ562" s="204">
        <f t="shared" si="79"/>
        <v>0</v>
      </c>
      <c r="AN562" s="488" t="str">
        <f>IF($AC$450="","",IF(HLOOKUP($AC$450,Presentación!$AQ$3:$BV$574,Presentación!AP112)="","",HLOOKUP($AC$450,Presentación!$AQ$3:$BV$574,Presentación!AP112,0)))</f>
        <v/>
      </c>
      <c r="AO562" s="489" t="str">
        <f>IF($AC$450="","",IF(HLOOKUP($AC$450,Presentación!$BZ$3:$DE$574,Presentación!AP112,0)="","",HLOOKUP($AC$450,Presentación!$BZ$3:$DE$574,Presentación!AP112,0)))</f>
        <v/>
      </c>
      <c r="AQ562">
        <f t="shared" si="80"/>
        <v>0</v>
      </c>
      <c r="AR562">
        <f t="shared" si="81"/>
        <v>0</v>
      </c>
      <c r="AS562">
        <f t="shared" si="82"/>
        <v>0</v>
      </c>
    </row>
    <row r="563" spans="1:45" s="14" customFormat="1" ht="14.25">
      <c r="A563" s="5"/>
      <c r="B563" s="67"/>
      <c r="C563" s="19" t="s">
        <v>6775</v>
      </c>
      <c r="D563" s="1023" t="str">
        <f t="shared" si="76"/>
        <v/>
      </c>
      <c r="E563" s="1024"/>
      <c r="F563" s="1025"/>
      <c r="G563" s="752" t="str">
        <f t="shared" si="77"/>
        <v/>
      </c>
      <c r="H563" s="752"/>
      <c r="I563" s="752"/>
      <c r="J563" s="752"/>
      <c r="K563" s="752"/>
      <c r="L563" s="752"/>
      <c r="M563" s="754"/>
      <c r="N563" s="754"/>
      <c r="O563" s="754"/>
      <c r="P563" s="754"/>
      <c r="Q563" s="754"/>
      <c r="R563" s="754"/>
      <c r="S563" s="754"/>
      <c r="T563" s="754"/>
      <c r="U563" s="754"/>
      <c r="V563" s="754"/>
      <c r="W563" s="754"/>
      <c r="X563" s="754"/>
      <c r="Y563" s="754"/>
      <c r="Z563" s="754"/>
      <c r="AA563" s="754"/>
      <c r="AB563" s="754"/>
      <c r="AC563" s="754"/>
      <c r="AD563" s="754"/>
      <c r="AE563" s="4"/>
      <c r="AG563"/>
      <c r="AH563">
        <f t="shared" si="78"/>
        <v>0</v>
      </c>
      <c r="AI563" s="490"/>
      <c r="AJ563" s="204">
        <f t="shared" si="79"/>
        <v>0</v>
      </c>
      <c r="AN563" s="488" t="str">
        <f>IF($AC$450="","",IF(HLOOKUP($AC$450,Presentación!$AQ$3:$BV$574,Presentación!AP113)="","",HLOOKUP($AC$450,Presentación!$AQ$3:$BV$574,Presentación!AP113,0)))</f>
        <v/>
      </c>
      <c r="AO563" s="489" t="str">
        <f>IF($AC$450="","",IF(HLOOKUP($AC$450,Presentación!$BZ$3:$DE$574,Presentación!AP113,0)="","",HLOOKUP($AC$450,Presentación!$BZ$3:$DE$574,Presentación!AP113,0)))</f>
        <v/>
      </c>
      <c r="AQ563">
        <f t="shared" si="80"/>
        <v>0</v>
      </c>
      <c r="AR563">
        <f t="shared" si="81"/>
        <v>0</v>
      </c>
      <c r="AS563">
        <f t="shared" si="82"/>
        <v>0</v>
      </c>
    </row>
    <row r="564" spans="1:45" s="14" customFormat="1" ht="14.25">
      <c r="A564" s="5"/>
      <c r="B564" s="67"/>
      <c r="C564" s="19" t="s">
        <v>6776</v>
      </c>
      <c r="D564" s="1023" t="str">
        <f t="shared" si="76"/>
        <v/>
      </c>
      <c r="E564" s="1024"/>
      <c r="F564" s="1025"/>
      <c r="G564" s="752" t="str">
        <f t="shared" si="77"/>
        <v/>
      </c>
      <c r="H564" s="752"/>
      <c r="I564" s="752"/>
      <c r="J564" s="752"/>
      <c r="K564" s="752"/>
      <c r="L564" s="752"/>
      <c r="M564" s="754"/>
      <c r="N564" s="754"/>
      <c r="O564" s="754"/>
      <c r="P564" s="754"/>
      <c r="Q564" s="754"/>
      <c r="R564" s="754"/>
      <c r="S564" s="754"/>
      <c r="T564" s="754"/>
      <c r="U564" s="754"/>
      <c r="V564" s="754"/>
      <c r="W564" s="754"/>
      <c r="X564" s="754"/>
      <c r="Y564" s="754"/>
      <c r="Z564" s="754"/>
      <c r="AA564" s="754"/>
      <c r="AB564" s="754"/>
      <c r="AC564" s="754"/>
      <c r="AD564" s="754"/>
      <c r="AE564" s="4"/>
      <c r="AG564"/>
      <c r="AH564">
        <f t="shared" si="78"/>
        <v>0</v>
      </c>
      <c r="AI564" s="490"/>
      <c r="AJ564" s="204">
        <f t="shared" si="79"/>
        <v>0</v>
      </c>
      <c r="AN564" s="488" t="str">
        <f>IF($AC$450="","",IF(HLOOKUP($AC$450,Presentación!$AQ$3:$BV$574,Presentación!AP114)="","",HLOOKUP($AC$450,Presentación!$AQ$3:$BV$574,Presentación!AP114,0)))</f>
        <v/>
      </c>
      <c r="AO564" s="489" t="str">
        <f>IF($AC$450="","",IF(HLOOKUP($AC$450,Presentación!$BZ$3:$DE$574,Presentación!AP114,0)="","",HLOOKUP($AC$450,Presentación!$BZ$3:$DE$574,Presentación!AP114,0)))</f>
        <v/>
      </c>
      <c r="AQ564">
        <f t="shared" si="80"/>
        <v>0</v>
      </c>
      <c r="AR564">
        <f t="shared" si="81"/>
        <v>0</v>
      </c>
      <c r="AS564">
        <f t="shared" si="82"/>
        <v>0</v>
      </c>
    </row>
    <row r="565" spans="1:45" s="14" customFormat="1" ht="14.25">
      <c r="A565" s="5"/>
      <c r="B565" s="67"/>
      <c r="C565" s="19" t="s">
        <v>6777</v>
      </c>
      <c r="D565" s="1023" t="str">
        <f t="shared" si="76"/>
        <v/>
      </c>
      <c r="E565" s="1024"/>
      <c r="F565" s="1025"/>
      <c r="G565" s="752" t="str">
        <f t="shared" si="77"/>
        <v/>
      </c>
      <c r="H565" s="752"/>
      <c r="I565" s="752"/>
      <c r="J565" s="752"/>
      <c r="K565" s="752"/>
      <c r="L565" s="752"/>
      <c r="M565" s="754"/>
      <c r="N565" s="754"/>
      <c r="O565" s="754"/>
      <c r="P565" s="754"/>
      <c r="Q565" s="754"/>
      <c r="R565" s="754"/>
      <c r="S565" s="754"/>
      <c r="T565" s="754"/>
      <c r="U565" s="754"/>
      <c r="V565" s="754"/>
      <c r="W565" s="754"/>
      <c r="X565" s="754"/>
      <c r="Y565" s="754"/>
      <c r="Z565" s="754"/>
      <c r="AA565" s="754"/>
      <c r="AB565" s="754"/>
      <c r="AC565" s="754"/>
      <c r="AD565" s="754"/>
      <c r="AE565" s="4"/>
      <c r="AG565"/>
      <c r="AH565">
        <f t="shared" si="78"/>
        <v>0</v>
      </c>
      <c r="AI565" s="490"/>
      <c r="AJ565" s="204">
        <f t="shared" si="79"/>
        <v>0</v>
      </c>
      <c r="AN565" s="488" t="str">
        <f>IF($AC$450="","",IF(HLOOKUP($AC$450,Presentación!$AQ$3:$BV$574,Presentación!AP115)="","",HLOOKUP($AC$450,Presentación!$AQ$3:$BV$574,Presentación!AP115,0)))</f>
        <v/>
      </c>
      <c r="AO565" s="489" t="str">
        <f>IF($AC$450="","",IF(HLOOKUP($AC$450,Presentación!$BZ$3:$DE$574,Presentación!AP115,0)="","",HLOOKUP($AC$450,Presentación!$BZ$3:$DE$574,Presentación!AP115,0)))</f>
        <v/>
      </c>
      <c r="AQ565">
        <f t="shared" si="80"/>
        <v>0</v>
      </c>
      <c r="AR565">
        <f t="shared" si="81"/>
        <v>0</v>
      </c>
      <c r="AS565">
        <f t="shared" si="82"/>
        <v>0</v>
      </c>
    </row>
    <row r="566" spans="1:45" s="14" customFormat="1" ht="14.25">
      <c r="A566" s="5"/>
      <c r="B566" s="67"/>
      <c r="C566" s="19" t="s">
        <v>6778</v>
      </c>
      <c r="D566" s="1023" t="str">
        <f t="shared" si="76"/>
        <v/>
      </c>
      <c r="E566" s="1024"/>
      <c r="F566" s="1025"/>
      <c r="G566" s="752" t="str">
        <f t="shared" si="77"/>
        <v/>
      </c>
      <c r="H566" s="752"/>
      <c r="I566" s="752"/>
      <c r="J566" s="752"/>
      <c r="K566" s="752"/>
      <c r="L566" s="752"/>
      <c r="M566" s="754"/>
      <c r="N566" s="754"/>
      <c r="O566" s="754"/>
      <c r="P566" s="754"/>
      <c r="Q566" s="754"/>
      <c r="R566" s="754"/>
      <c r="S566" s="754"/>
      <c r="T566" s="754"/>
      <c r="U566" s="754"/>
      <c r="V566" s="754"/>
      <c r="W566" s="754"/>
      <c r="X566" s="754"/>
      <c r="Y566" s="754"/>
      <c r="Z566" s="754"/>
      <c r="AA566" s="754"/>
      <c r="AB566" s="754"/>
      <c r="AC566" s="754"/>
      <c r="AD566" s="754"/>
      <c r="AE566" s="4"/>
      <c r="AG566"/>
      <c r="AH566">
        <f t="shared" si="78"/>
        <v>0</v>
      </c>
      <c r="AI566" s="490"/>
      <c r="AJ566" s="204">
        <f t="shared" si="79"/>
        <v>0</v>
      </c>
      <c r="AN566" s="488" t="str">
        <f>IF($AC$450="","",IF(HLOOKUP($AC$450,Presentación!$AQ$3:$BV$574,Presentación!AP116)="","",HLOOKUP($AC$450,Presentación!$AQ$3:$BV$574,Presentación!AP116,0)))</f>
        <v/>
      </c>
      <c r="AO566" s="489" t="str">
        <f>IF($AC$450="","",IF(HLOOKUP($AC$450,Presentación!$BZ$3:$DE$574,Presentación!AP116,0)="","",HLOOKUP($AC$450,Presentación!$BZ$3:$DE$574,Presentación!AP116,0)))</f>
        <v/>
      </c>
      <c r="AQ566">
        <f t="shared" si="80"/>
        <v>0</v>
      </c>
      <c r="AR566">
        <f t="shared" si="81"/>
        <v>0</v>
      </c>
      <c r="AS566">
        <f t="shared" si="82"/>
        <v>0</v>
      </c>
    </row>
    <row r="567" spans="1:45" s="14" customFormat="1" ht="14.25">
      <c r="A567" s="5"/>
      <c r="B567" s="67"/>
      <c r="C567" s="19" t="s">
        <v>6779</v>
      </c>
      <c r="D567" s="1023" t="str">
        <f t="shared" si="76"/>
        <v/>
      </c>
      <c r="E567" s="1024"/>
      <c r="F567" s="1025"/>
      <c r="G567" s="752" t="str">
        <f t="shared" si="77"/>
        <v/>
      </c>
      <c r="H567" s="752"/>
      <c r="I567" s="752"/>
      <c r="J567" s="752"/>
      <c r="K567" s="752"/>
      <c r="L567" s="752"/>
      <c r="M567" s="754"/>
      <c r="N567" s="754"/>
      <c r="O567" s="754"/>
      <c r="P567" s="754"/>
      <c r="Q567" s="754"/>
      <c r="R567" s="754"/>
      <c r="S567" s="754"/>
      <c r="T567" s="754"/>
      <c r="U567" s="754"/>
      <c r="V567" s="754"/>
      <c r="W567" s="754"/>
      <c r="X567" s="754"/>
      <c r="Y567" s="754"/>
      <c r="Z567" s="754"/>
      <c r="AA567" s="754"/>
      <c r="AB567" s="754"/>
      <c r="AC567" s="754"/>
      <c r="AD567" s="754"/>
      <c r="AE567" s="4"/>
      <c r="AG567"/>
      <c r="AH567">
        <f t="shared" si="78"/>
        <v>0</v>
      </c>
      <c r="AI567" s="490"/>
      <c r="AJ567" s="204">
        <f t="shared" si="79"/>
        <v>0</v>
      </c>
      <c r="AN567" s="488" t="str">
        <f>IF($AC$450="","",IF(HLOOKUP($AC$450,Presentación!$AQ$3:$BV$574,Presentación!AP117)="","",HLOOKUP($AC$450,Presentación!$AQ$3:$BV$574,Presentación!AP117,0)))</f>
        <v/>
      </c>
      <c r="AO567" s="489" t="str">
        <f>IF($AC$450="","",IF(HLOOKUP($AC$450,Presentación!$BZ$3:$DE$574,Presentación!AP117,0)="","",HLOOKUP($AC$450,Presentación!$BZ$3:$DE$574,Presentación!AP117,0)))</f>
        <v/>
      </c>
      <c r="AQ567">
        <f t="shared" si="80"/>
        <v>0</v>
      </c>
      <c r="AR567">
        <f t="shared" si="81"/>
        <v>0</v>
      </c>
      <c r="AS567">
        <f t="shared" si="82"/>
        <v>0</v>
      </c>
    </row>
    <row r="568" spans="1:45" s="14" customFormat="1" ht="14.25">
      <c r="A568" s="5"/>
      <c r="B568" s="67"/>
      <c r="C568" s="19" t="s">
        <v>6780</v>
      </c>
      <c r="D568" s="1023" t="str">
        <f t="shared" si="76"/>
        <v/>
      </c>
      <c r="E568" s="1024"/>
      <c r="F568" s="1025"/>
      <c r="G568" s="752" t="str">
        <f t="shared" si="77"/>
        <v/>
      </c>
      <c r="H568" s="752"/>
      <c r="I568" s="752"/>
      <c r="J568" s="752"/>
      <c r="K568" s="752"/>
      <c r="L568" s="752"/>
      <c r="M568" s="754"/>
      <c r="N568" s="754"/>
      <c r="O568" s="754"/>
      <c r="P568" s="754"/>
      <c r="Q568" s="754"/>
      <c r="R568" s="754"/>
      <c r="S568" s="754"/>
      <c r="T568" s="754"/>
      <c r="U568" s="754"/>
      <c r="V568" s="754"/>
      <c r="W568" s="754"/>
      <c r="X568" s="754"/>
      <c r="Y568" s="754"/>
      <c r="Z568" s="754"/>
      <c r="AA568" s="754"/>
      <c r="AB568" s="754"/>
      <c r="AC568" s="754"/>
      <c r="AD568" s="754"/>
      <c r="AE568" s="4"/>
      <c r="AG568"/>
      <c r="AH568">
        <f t="shared" si="78"/>
        <v>0</v>
      </c>
      <c r="AI568" s="490"/>
      <c r="AJ568" s="204">
        <f t="shared" si="79"/>
        <v>0</v>
      </c>
      <c r="AN568" s="488" t="str">
        <f>IF($AC$450="","",IF(HLOOKUP($AC$450,Presentación!$AQ$3:$BV$574,Presentación!AP118)="","",HLOOKUP($AC$450,Presentación!$AQ$3:$BV$574,Presentación!AP118,0)))</f>
        <v/>
      </c>
      <c r="AO568" s="489" t="str">
        <f>IF($AC$450="","",IF(HLOOKUP($AC$450,Presentación!$BZ$3:$DE$574,Presentación!AP118,0)="","",HLOOKUP($AC$450,Presentación!$BZ$3:$DE$574,Presentación!AP118,0)))</f>
        <v/>
      </c>
      <c r="AQ568">
        <f t="shared" si="80"/>
        <v>0</v>
      </c>
      <c r="AR568">
        <f t="shared" si="81"/>
        <v>0</v>
      </c>
      <c r="AS568">
        <f t="shared" si="82"/>
        <v>0</v>
      </c>
    </row>
    <row r="569" spans="1:45" s="14" customFormat="1" ht="14.25">
      <c r="A569" s="5"/>
      <c r="B569" s="67"/>
      <c r="C569" s="19" t="s">
        <v>6781</v>
      </c>
      <c r="D569" s="1023" t="str">
        <f t="shared" si="76"/>
        <v/>
      </c>
      <c r="E569" s="1024"/>
      <c r="F569" s="1025"/>
      <c r="G569" s="752" t="str">
        <f t="shared" si="77"/>
        <v/>
      </c>
      <c r="H569" s="752"/>
      <c r="I569" s="752"/>
      <c r="J569" s="752"/>
      <c r="K569" s="752"/>
      <c r="L569" s="752"/>
      <c r="M569" s="754"/>
      <c r="N569" s="754"/>
      <c r="O569" s="754"/>
      <c r="P569" s="754"/>
      <c r="Q569" s="754"/>
      <c r="R569" s="754"/>
      <c r="S569" s="754"/>
      <c r="T569" s="754"/>
      <c r="U569" s="754"/>
      <c r="V569" s="754"/>
      <c r="W569" s="754"/>
      <c r="X569" s="754"/>
      <c r="Y569" s="754"/>
      <c r="Z569" s="754"/>
      <c r="AA569" s="754"/>
      <c r="AB569" s="754"/>
      <c r="AC569" s="754"/>
      <c r="AD569" s="754"/>
      <c r="AE569" s="4"/>
      <c r="AG569"/>
      <c r="AH569">
        <f t="shared" si="78"/>
        <v>0</v>
      </c>
      <c r="AI569" s="490"/>
      <c r="AJ569" s="204">
        <f t="shared" si="79"/>
        <v>0</v>
      </c>
      <c r="AN569" s="488" t="str">
        <f>IF($AC$450="","",IF(HLOOKUP($AC$450,Presentación!$AQ$3:$BV$574,Presentación!AP119)="","",HLOOKUP($AC$450,Presentación!$AQ$3:$BV$574,Presentación!AP119,0)))</f>
        <v/>
      </c>
      <c r="AO569" s="489" t="str">
        <f>IF($AC$450="","",IF(HLOOKUP($AC$450,Presentación!$BZ$3:$DE$574,Presentación!AP119,0)="","",HLOOKUP($AC$450,Presentación!$BZ$3:$DE$574,Presentación!AP119,0)))</f>
        <v/>
      </c>
      <c r="AQ569">
        <f t="shared" si="80"/>
        <v>0</v>
      </c>
      <c r="AR569">
        <f t="shared" si="81"/>
        <v>0</v>
      </c>
      <c r="AS569">
        <f t="shared" si="82"/>
        <v>0</v>
      </c>
    </row>
    <row r="570" spans="1:45" s="14" customFormat="1" ht="14.25">
      <c r="A570" s="5"/>
      <c r="B570" s="67"/>
      <c r="C570" s="19" t="s">
        <v>6782</v>
      </c>
      <c r="D570" s="1023" t="str">
        <f t="shared" si="76"/>
        <v/>
      </c>
      <c r="E570" s="1024"/>
      <c r="F570" s="1025"/>
      <c r="G570" s="752" t="str">
        <f t="shared" si="77"/>
        <v/>
      </c>
      <c r="H570" s="752"/>
      <c r="I570" s="752"/>
      <c r="J570" s="752"/>
      <c r="K570" s="752"/>
      <c r="L570" s="752"/>
      <c r="M570" s="754"/>
      <c r="N570" s="754"/>
      <c r="O570" s="754"/>
      <c r="P570" s="754"/>
      <c r="Q570" s="754"/>
      <c r="R570" s="754"/>
      <c r="S570" s="754"/>
      <c r="T570" s="754"/>
      <c r="U570" s="754"/>
      <c r="V570" s="754"/>
      <c r="W570" s="754"/>
      <c r="X570" s="754"/>
      <c r="Y570" s="754"/>
      <c r="Z570" s="754"/>
      <c r="AA570" s="754"/>
      <c r="AB570" s="754"/>
      <c r="AC570" s="754"/>
      <c r="AD570" s="754"/>
      <c r="AE570" s="4"/>
      <c r="AG570"/>
      <c r="AH570">
        <f t="shared" si="78"/>
        <v>0</v>
      </c>
      <c r="AI570" s="490"/>
      <c r="AJ570" s="204">
        <f t="shared" si="79"/>
        <v>0</v>
      </c>
      <c r="AN570" s="488" t="str">
        <f>IF($AC$450="","",IF(HLOOKUP($AC$450,Presentación!$AQ$3:$BV$574,Presentación!AP120)="","",HLOOKUP($AC$450,Presentación!$AQ$3:$BV$574,Presentación!AP120,0)))</f>
        <v/>
      </c>
      <c r="AO570" s="489" t="str">
        <f>IF($AC$450="","",IF(HLOOKUP($AC$450,Presentación!$BZ$3:$DE$574,Presentación!AP120,0)="","",HLOOKUP($AC$450,Presentación!$BZ$3:$DE$574,Presentación!AP120,0)))</f>
        <v/>
      </c>
      <c r="AQ570">
        <f t="shared" si="80"/>
        <v>0</v>
      </c>
      <c r="AR570">
        <f t="shared" si="81"/>
        <v>0</v>
      </c>
      <c r="AS570">
        <f t="shared" si="82"/>
        <v>0</v>
      </c>
    </row>
    <row r="571" spans="1:45" s="14" customFormat="1" ht="14.25">
      <c r="A571" s="5"/>
      <c r="B571" s="67"/>
      <c r="C571" s="19" t="s">
        <v>6783</v>
      </c>
      <c r="D571" s="1023" t="str">
        <f t="shared" si="76"/>
        <v/>
      </c>
      <c r="E571" s="1024"/>
      <c r="F571" s="1025"/>
      <c r="G571" s="752" t="str">
        <f t="shared" si="77"/>
        <v/>
      </c>
      <c r="H571" s="752"/>
      <c r="I571" s="752"/>
      <c r="J571" s="752"/>
      <c r="K571" s="752"/>
      <c r="L571" s="752"/>
      <c r="M571" s="754"/>
      <c r="N571" s="754"/>
      <c r="O571" s="754"/>
      <c r="P571" s="754"/>
      <c r="Q571" s="754"/>
      <c r="R571" s="754"/>
      <c r="S571" s="754"/>
      <c r="T571" s="754"/>
      <c r="U571" s="754"/>
      <c r="V571" s="754"/>
      <c r="W571" s="754"/>
      <c r="X571" s="754"/>
      <c r="Y571" s="754"/>
      <c r="Z571" s="754"/>
      <c r="AA571" s="754"/>
      <c r="AB571" s="754"/>
      <c r="AC571" s="754"/>
      <c r="AD571" s="754"/>
      <c r="AE571" s="4"/>
      <c r="AG571"/>
      <c r="AH571">
        <f t="shared" si="78"/>
        <v>0</v>
      </c>
      <c r="AI571" s="490"/>
      <c r="AJ571" s="204">
        <f t="shared" si="79"/>
        <v>0</v>
      </c>
      <c r="AN571" s="488" t="str">
        <f>IF($AC$450="","",IF(HLOOKUP($AC$450,Presentación!$AQ$3:$BV$574,Presentación!AP121)="","",HLOOKUP($AC$450,Presentación!$AQ$3:$BV$574,Presentación!AP121,0)))</f>
        <v/>
      </c>
      <c r="AO571" s="489" t="str">
        <f>IF($AC$450="","",IF(HLOOKUP($AC$450,Presentación!$BZ$3:$DE$574,Presentación!AP121,0)="","",HLOOKUP($AC$450,Presentación!$BZ$3:$DE$574,Presentación!AP121,0)))</f>
        <v/>
      </c>
      <c r="AQ571">
        <f t="shared" si="80"/>
        <v>0</v>
      </c>
      <c r="AR571">
        <f t="shared" si="81"/>
        <v>0</v>
      </c>
      <c r="AS571">
        <f t="shared" si="82"/>
        <v>0</v>
      </c>
    </row>
    <row r="572" spans="1:45" s="14" customFormat="1" ht="14.25">
      <c r="A572" s="5"/>
      <c r="B572" s="67"/>
      <c r="C572" s="19" t="s">
        <v>6784</v>
      </c>
      <c r="D572" s="1023" t="str">
        <f t="shared" si="76"/>
        <v/>
      </c>
      <c r="E572" s="1024"/>
      <c r="F572" s="1025"/>
      <c r="G572" s="752" t="str">
        <f t="shared" si="77"/>
        <v/>
      </c>
      <c r="H572" s="752"/>
      <c r="I572" s="752"/>
      <c r="J572" s="752"/>
      <c r="K572" s="752"/>
      <c r="L572" s="752"/>
      <c r="M572" s="754"/>
      <c r="N572" s="754"/>
      <c r="O572" s="754"/>
      <c r="P572" s="754"/>
      <c r="Q572" s="754"/>
      <c r="R572" s="754"/>
      <c r="S572" s="754"/>
      <c r="T572" s="754"/>
      <c r="U572" s="754"/>
      <c r="V572" s="754"/>
      <c r="W572" s="754"/>
      <c r="X572" s="754"/>
      <c r="Y572" s="754"/>
      <c r="Z572" s="754"/>
      <c r="AA572" s="754"/>
      <c r="AB572" s="754"/>
      <c r="AC572" s="754"/>
      <c r="AD572" s="754"/>
      <c r="AE572" s="4"/>
      <c r="AG572"/>
      <c r="AH572">
        <f t="shared" si="78"/>
        <v>0</v>
      </c>
      <c r="AI572" s="490"/>
      <c r="AJ572" s="204">
        <f t="shared" si="79"/>
        <v>0</v>
      </c>
      <c r="AN572" s="488" t="str">
        <f>IF($AC$450="","",IF(HLOOKUP($AC$450,Presentación!$AQ$3:$BV$574,Presentación!AP122)="","",HLOOKUP($AC$450,Presentación!$AQ$3:$BV$574,Presentación!AP122,0)))</f>
        <v/>
      </c>
      <c r="AO572" s="489" t="str">
        <f>IF($AC$450="","",IF(HLOOKUP($AC$450,Presentación!$BZ$3:$DE$574,Presentación!AP122,0)="","",HLOOKUP($AC$450,Presentación!$BZ$3:$DE$574,Presentación!AP122,0)))</f>
        <v/>
      </c>
      <c r="AQ572">
        <f t="shared" si="80"/>
        <v>0</v>
      </c>
      <c r="AR572">
        <f t="shared" si="81"/>
        <v>0</v>
      </c>
      <c r="AS572">
        <f t="shared" si="82"/>
        <v>0</v>
      </c>
    </row>
    <row r="573" spans="1:45" s="14" customFormat="1" ht="14.25">
      <c r="A573" s="5"/>
      <c r="B573" s="67"/>
      <c r="C573" s="19" t="s">
        <v>6785</v>
      </c>
      <c r="D573" s="1023" t="str">
        <f t="shared" si="76"/>
        <v/>
      </c>
      <c r="E573" s="1024"/>
      <c r="F573" s="1025"/>
      <c r="G573" s="752" t="str">
        <f t="shared" si="77"/>
        <v/>
      </c>
      <c r="H573" s="752"/>
      <c r="I573" s="752"/>
      <c r="J573" s="752"/>
      <c r="K573" s="752"/>
      <c r="L573" s="752"/>
      <c r="M573" s="754"/>
      <c r="N573" s="754"/>
      <c r="O573" s="754"/>
      <c r="P573" s="754"/>
      <c r="Q573" s="754"/>
      <c r="R573" s="754"/>
      <c r="S573" s="754"/>
      <c r="T573" s="754"/>
      <c r="U573" s="754"/>
      <c r="V573" s="754"/>
      <c r="W573" s="754"/>
      <c r="X573" s="754"/>
      <c r="Y573" s="754"/>
      <c r="Z573" s="754"/>
      <c r="AA573" s="754"/>
      <c r="AB573" s="754"/>
      <c r="AC573" s="754"/>
      <c r="AD573" s="754"/>
      <c r="AE573" s="4"/>
      <c r="AG573"/>
      <c r="AH573">
        <f t="shared" si="78"/>
        <v>0</v>
      </c>
      <c r="AI573" s="490"/>
      <c r="AJ573" s="204">
        <f t="shared" si="79"/>
        <v>0</v>
      </c>
      <c r="AN573" s="488" t="str">
        <f>IF($AC$450="","",IF(HLOOKUP($AC$450,Presentación!$AQ$3:$BV$574,Presentación!AP123)="","",HLOOKUP($AC$450,Presentación!$AQ$3:$BV$574,Presentación!AP123,0)))</f>
        <v/>
      </c>
      <c r="AO573" s="489" t="str">
        <f>IF($AC$450="","",IF(HLOOKUP($AC$450,Presentación!$BZ$3:$DE$574,Presentación!AP123,0)="","",HLOOKUP($AC$450,Presentación!$BZ$3:$DE$574,Presentación!AP123,0)))</f>
        <v/>
      </c>
      <c r="AQ573">
        <f t="shared" si="80"/>
        <v>0</v>
      </c>
      <c r="AR573">
        <f t="shared" si="81"/>
        <v>0</v>
      </c>
      <c r="AS573">
        <f t="shared" si="82"/>
        <v>0</v>
      </c>
    </row>
    <row r="574" spans="1:45" s="14" customFormat="1" ht="14.25">
      <c r="A574" s="5"/>
      <c r="B574" s="67"/>
      <c r="C574" s="19" t="s">
        <v>6786</v>
      </c>
      <c r="D574" s="1023" t="str">
        <f t="shared" si="76"/>
        <v/>
      </c>
      <c r="E574" s="1024"/>
      <c r="F574" s="1025"/>
      <c r="G574" s="752" t="str">
        <f t="shared" si="77"/>
        <v/>
      </c>
      <c r="H574" s="752"/>
      <c r="I574" s="752"/>
      <c r="J574" s="752"/>
      <c r="K574" s="752"/>
      <c r="L574" s="752"/>
      <c r="M574" s="754"/>
      <c r="N574" s="754"/>
      <c r="O574" s="754"/>
      <c r="P574" s="754"/>
      <c r="Q574" s="754"/>
      <c r="R574" s="754"/>
      <c r="S574" s="754"/>
      <c r="T574" s="754"/>
      <c r="U574" s="754"/>
      <c r="V574" s="754"/>
      <c r="W574" s="754"/>
      <c r="X574" s="754"/>
      <c r="Y574" s="754"/>
      <c r="Z574" s="754"/>
      <c r="AA574" s="754"/>
      <c r="AB574" s="754"/>
      <c r="AC574" s="754"/>
      <c r="AD574" s="754"/>
      <c r="AE574" s="4"/>
      <c r="AG574"/>
      <c r="AH574">
        <f t="shared" si="78"/>
        <v>0</v>
      </c>
      <c r="AI574" s="490"/>
      <c r="AJ574" s="204">
        <f t="shared" si="79"/>
        <v>0</v>
      </c>
      <c r="AN574" s="488" t="str">
        <f>IF($AC$450="","",IF(HLOOKUP($AC$450,Presentación!$AQ$3:$BV$574,Presentación!AP124)="","",HLOOKUP($AC$450,Presentación!$AQ$3:$BV$574,Presentación!AP124,0)))</f>
        <v/>
      </c>
      <c r="AO574" s="489" t="str">
        <f>IF($AC$450="","",IF(HLOOKUP($AC$450,Presentación!$BZ$3:$DE$574,Presentación!AP124,0)="","",HLOOKUP($AC$450,Presentación!$BZ$3:$DE$574,Presentación!AP124,0)))</f>
        <v/>
      </c>
      <c r="AQ574">
        <f t="shared" si="80"/>
        <v>0</v>
      </c>
      <c r="AR574">
        <f t="shared" si="81"/>
        <v>0</v>
      </c>
      <c r="AS574">
        <f t="shared" si="82"/>
        <v>0</v>
      </c>
    </row>
    <row r="575" spans="1:45" s="14" customFormat="1" ht="14.25">
      <c r="A575" s="5"/>
      <c r="B575" s="67"/>
      <c r="C575" s="19" t="s">
        <v>6787</v>
      </c>
      <c r="D575" s="1023" t="str">
        <f t="shared" si="76"/>
        <v/>
      </c>
      <c r="E575" s="1024"/>
      <c r="F575" s="1025"/>
      <c r="G575" s="752" t="str">
        <f t="shared" si="77"/>
        <v/>
      </c>
      <c r="H575" s="752"/>
      <c r="I575" s="752"/>
      <c r="J575" s="752"/>
      <c r="K575" s="752"/>
      <c r="L575" s="752"/>
      <c r="M575" s="754"/>
      <c r="N575" s="754"/>
      <c r="O575" s="754"/>
      <c r="P575" s="754"/>
      <c r="Q575" s="754"/>
      <c r="R575" s="754"/>
      <c r="S575" s="754"/>
      <c r="T575" s="754"/>
      <c r="U575" s="754"/>
      <c r="V575" s="754"/>
      <c r="W575" s="754"/>
      <c r="X575" s="754"/>
      <c r="Y575" s="754"/>
      <c r="Z575" s="754"/>
      <c r="AA575" s="754"/>
      <c r="AB575" s="754"/>
      <c r="AC575" s="754"/>
      <c r="AD575" s="754"/>
      <c r="AE575" s="4"/>
      <c r="AG575"/>
      <c r="AH575">
        <f t="shared" si="78"/>
        <v>0</v>
      </c>
      <c r="AI575" s="490"/>
      <c r="AJ575" s="204">
        <f t="shared" si="79"/>
        <v>0</v>
      </c>
      <c r="AN575" s="488" t="str">
        <f>IF($AC$450="","",IF(HLOOKUP($AC$450,Presentación!$AQ$3:$BV$574,Presentación!AP125)="","",HLOOKUP($AC$450,Presentación!$AQ$3:$BV$574,Presentación!AP125,0)))</f>
        <v/>
      </c>
      <c r="AO575" s="489" t="str">
        <f>IF($AC$450="","",IF(HLOOKUP($AC$450,Presentación!$BZ$3:$DE$574,Presentación!AP125,0)="","",HLOOKUP($AC$450,Presentación!$BZ$3:$DE$574,Presentación!AP125,0)))</f>
        <v/>
      </c>
      <c r="AQ575">
        <f t="shared" si="80"/>
        <v>0</v>
      </c>
      <c r="AR575">
        <f t="shared" si="81"/>
        <v>0</v>
      </c>
      <c r="AS575">
        <f t="shared" si="82"/>
        <v>0</v>
      </c>
    </row>
    <row r="576" spans="1:45" s="14" customFormat="1" ht="14.25">
      <c r="A576" s="5"/>
      <c r="B576" s="67"/>
      <c r="C576" s="19" t="s">
        <v>6788</v>
      </c>
      <c r="D576" s="1023" t="str">
        <f t="shared" si="76"/>
        <v/>
      </c>
      <c r="E576" s="1024"/>
      <c r="F576" s="1025"/>
      <c r="G576" s="752" t="str">
        <f t="shared" si="77"/>
        <v/>
      </c>
      <c r="H576" s="752"/>
      <c r="I576" s="752"/>
      <c r="J576" s="752"/>
      <c r="K576" s="752"/>
      <c r="L576" s="752"/>
      <c r="M576" s="754"/>
      <c r="N576" s="754"/>
      <c r="O576" s="754"/>
      <c r="P576" s="754"/>
      <c r="Q576" s="754"/>
      <c r="R576" s="754"/>
      <c r="S576" s="754"/>
      <c r="T576" s="754"/>
      <c r="U576" s="754"/>
      <c r="V576" s="754"/>
      <c r="W576" s="754"/>
      <c r="X576" s="754"/>
      <c r="Y576" s="754"/>
      <c r="Z576" s="754"/>
      <c r="AA576" s="754"/>
      <c r="AB576" s="754"/>
      <c r="AC576" s="754"/>
      <c r="AD576" s="754"/>
      <c r="AE576" s="4"/>
      <c r="AG576"/>
      <c r="AH576">
        <f t="shared" si="78"/>
        <v>0</v>
      </c>
      <c r="AI576" s="490"/>
      <c r="AJ576" s="204">
        <f t="shared" si="79"/>
        <v>0</v>
      </c>
      <c r="AN576" s="488" t="str">
        <f>IF($AC$450="","",IF(HLOOKUP($AC$450,Presentación!$AQ$3:$BV$574,Presentación!AP126)="","",HLOOKUP($AC$450,Presentación!$AQ$3:$BV$574,Presentación!AP126,0)))</f>
        <v/>
      </c>
      <c r="AO576" s="489" t="str">
        <f>IF($AC$450="","",IF(HLOOKUP($AC$450,Presentación!$BZ$3:$DE$574,Presentación!AP126,0)="","",HLOOKUP($AC$450,Presentación!$BZ$3:$DE$574,Presentación!AP126,0)))</f>
        <v/>
      </c>
      <c r="AQ576">
        <f t="shared" si="80"/>
        <v>0</v>
      </c>
      <c r="AR576">
        <f t="shared" si="81"/>
        <v>0</v>
      </c>
      <c r="AS576">
        <f t="shared" si="82"/>
        <v>0</v>
      </c>
    </row>
    <row r="577" spans="1:45" s="14" customFormat="1" ht="14.25">
      <c r="A577" s="5"/>
      <c r="B577" s="67"/>
      <c r="C577" s="19" t="s">
        <v>6789</v>
      </c>
      <c r="D577" s="1023" t="str">
        <f t="shared" si="76"/>
        <v/>
      </c>
      <c r="E577" s="1024"/>
      <c r="F577" s="1025"/>
      <c r="G577" s="752" t="str">
        <f t="shared" si="77"/>
        <v/>
      </c>
      <c r="H577" s="752"/>
      <c r="I577" s="752"/>
      <c r="J577" s="752"/>
      <c r="K577" s="752"/>
      <c r="L577" s="752"/>
      <c r="M577" s="754"/>
      <c r="N577" s="754"/>
      <c r="O577" s="754"/>
      <c r="P577" s="754"/>
      <c r="Q577" s="754"/>
      <c r="R577" s="754"/>
      <c r="S577" s="754"/>
      <c r="T577" s="754"/>
      <c r="U577" s="754"/>
      <c r="V577" s="754"/>
      <c r="W577" s="754"/>
      <c r="X577" s="754"/>
      <c r="Y577" s="754"/>
      <c r="Z577" s="754"/>
      <c r="AA577" s="754"/>
      <c r="AB577" s="754"/>
      <c r="AC577" s="754"/>
      <c r="AD577" s="754"/>
      <c r="AE577" s="4"/>
      <c r="AG577"/>
      <c r="AH577">
        <f t="shared" si="78"/>
        <v>0</v>
      </c>
      <c r="AI577" s="490"/>
      <c r="AJ577" s="204">
        <f t="shared" si="79"/>
        <v>0</v>
      </c>
      <c r="AN577" s="488" t="str">
        <f>IF($AC$450="","",IF(HLOOKUP($AC$450,Presentación!$AQ$3:$BV$574,Presentación!AP127)="","",HLOOKUP($AC$450,Presentación!$AQ$3:$BV$574,Presentación!AP127,0)))</f>
        <v/>
      </c>
      <c r="AO577" s="489" t="str">
        <f>IF($AC$450="","",IF(HLOOKUP($AC$450,Presentación!$BZ$3:$DE$574,Presentación!AP127,0)="","",HLOOKUP($AC$450,Presentación!$BZ$3:$DE$574,Presentación!AP127,0)))</f>
        <v/>
      </c>
      <c r="AQ577">
        <f t="shared" si="80"/>
        <v>0</v>
      </c>
      <c r="AR577">
        <f t="shared" si="81"/>
        <v>0</v>
      </c>
      <c r="AS577">
        <f t="shared" si="82"/>
        <v>0</v>
      </c>
    </row>
    <row r="578" spans="1:45" s="14" customFormat="1" ht="14.25">
      <c r="A578" s="5"/>
      <c r="B578" s="67"/>
      <c r="C578" s="19" t="s">
        <v>6790</v>
      </c>
      <c r="D578" s="1023" t="str">
        <f t="shared" si="76"/>
        <v/>
      </c>
      <c r="E578" s="1024"/>
      <c r="F578" s="1025"/>
      <c r="G578" s="752" t="str">
        <f t="shared" si="77"/>
        <v/>
      </c>
      <c r="H578" s="752"/>
      <c r="I578" s="752"/>
      <c r="J578" s="752"/>
      <c r="K578" s="752"/>
      <c r="L578" s="752"/>
      <c r="M578" s="754"/>
      <c r="N578" s="754"/>
      <c r="O578" s="754"/>
      <c r="P578" s="754"/>
      <c r="Q578" s="754"/>
      <c r="R578" s="754"/>
      <c r="S578" s="754"/>
      <c r="T578" s="754"/>
      <c r="U578" s="754"/>
      <c r="V578" s="754"/>
      <c r="W578" s="754"/>
      <c r="X578" s="754"/>
      <c r="Y578" s="754"/>
      <c r="Z578" s="754"/>
      <c r="AA578" s="754"/>
      <c r="AB578" s="754"/>
      <c r="AC578" s="754"/>
      <c r="AD578" s="754"/>
      <c r="AE578" s="4"/>
      <c r="AG578"/>
      <c r="AH578">
        <f t="shared" si="78"/>
        <v>0</v>
      </c>
      <c r="AI578" s="490"/>
      <c r="AJ578" s="204">
        <f t="shared" si="79"/>
        <v>0</v>
      </c>
      <c r="AN578" s="488" t="str">
        <f>IF($AC$450="","",IF(HLOOKUP($AC$450,Presentación!$AQ$3:$BV$574,Presentación!AP128)="","",HLOOKUP($AC$450,Presentación!$AQ$3:$BV$574,Presentación!AP128,0)))</f>
        <v/>
      </c>
      <c r="AO578" s="489" t="str">
        <f>IF($AC$450="","",IF(HLOOKUP($AC$450,Presentación!$BZ$3:$DE$574,Presentación!AP128,0)="","",HLOOKUP($AC$450,Presentación!$BZ$3:$DE$574,Presentación!AP128,0)))</f>
        <v/>
      </c>
      <c r="AQ578">
        <f t="shared" si="80"/>
        <v>0</v>
      </c>
      <c r="AR578">
        <f t="shared" si="81"/>
        <v>0</v>
      </c>
      <c r="AS578">
        <f t="shared" si="82"/>
        <v>0</v>
      </c>
    </row>
    <row r="579" spans="1:45" s="14" customFormat="1" ht="14.25">
      <c r="A579" s="5"/>
      <c r="B579" s="67"/>
      <c r="C579" s="19" t="s">
        <v>6791</v>
      </c>
      <c r="D579" s="1023" t="str">
        <f t="shared" si="76"/>
        <v/>
      </c>
      <c r="E579" s="1024"/>
      <c r="F579" s="1025"/>
      <c r="G579" s="752" t="str">
        <f t="shared" si="77"/>
        <v/>
      </c>
      <c r="H579" s="752"/>
      <c r="I579" s="752"/>
      <c r="J579" s="752"/>
      <c r="K579" s="752"/>
      <c r="L579" s="752"/>
      <c r="M579" s="754"/>
      <c r="N579" s="754"/>
      <c r="O579" s="754"/>
      <c r="P579" s="754"/>
      <c r="Q579" s="754"/>
      <c r="R579" s="754"/>
      <c r="S579" s="754"/>
      <c r="T579" s="754"/>
      <c r="U579" s="754"/>
      <c r="V579" s="754"/>
      <c r="W579" s="754"/>
      <c r="X579" s="754"/>
      <c r="Y579" s="754"/>
      <c r="Z579" s="754"/>
      <c r="AA579" s="754"/>
      <c r="AB579" s="754"/>
      <c r="AC579" s="754"/>
      <c r="AD579" s="754"/>
      <c r="AE579" s="4"/>
      <c r="AG579"/>
      <c r="AH579">
        <f t="shared" si="78"/>
        <v>0</v>
      </c>
      <c r="AI579" s="490"/>
      <c r="AJ579" s="204">
        <f t="shared" si="79"/>
        <v>0</v>
      </c>
      <c r="AN579" s="488" t="str">
        <f>IF($AC$450="","",IF(HLOOKUP($AC$450,Presentación!$AQ$3:$BV$574,Presentación!AP129)="","",HLOOKUP($AC$450,Presentación!$AQ$3:$BV$574,Presentación!AP129,0)))</f>
        <v/>
      </c>
      <c r="AO579" s="489" t="str">
        <f>IF($AC$450="","",IF(HLOOKUP($AC$450,Presentación!$BZ$3:$DE$574,Presentación!AP129,0)="","",HLOOKUP($AC$450,Presentación!$BZ$3:$DE$574,Presentación!AP129,0)))</f>
        <v/>
      </c>
      <c r="AQ579">
        <f t="shared" si="80"/>
        <v>0</v>
      </c>
      <c r="AR579">
        <f t="shared" si="81"/>
        <v>0</v>
      </c>
      <c r="AS579">
        <f t="shared" si="82"/>
        <v>0</v>
      </c>
    </row>
    <row r="580" spans="1:45" s="14" customFormat="1" ht="14.25">
      <c r="A580" s="5"/>
      <c r="B580" s="67"/>
      <c r="C580" s="19" t="s">
        <v>6792</v>
      </c>
      <c r="D580" s="1023" t="str">
        <f t="shared" si="76"/>
        <v/>
      </c>
      <c r="E580" s="1024"/>
      <c r="F580" s="1025"/>
      <c r="G580" s="752" t="str">
        <f t="shared" si="77"/>
        <v/>
      </c>
      <c r="H580" s="752"/>
      <c r="I580" s="752"/>
      <c r="J580" s="752"/>
      <c r="K580" s="752"/>
      <c r="L580" s="752"/>
      <c r="M580" s="754"/>
      <c r="N580" s="754"/>
      <c r="O580" s="754"/>
      <c r="P580" s="754"/>
      <c r="Q580" s="754"/>
      <c r="R580" s="754"/>
      <c r="S580" s="754"/>
      <c r="T580" s="754"/>
      <c r="U580" s="754"/>
      <c r="V580" s="754"/>
      <c r="W580" s="754"/>
      <c r="X580" s="754"/>
      <c r="Y580" s="754"/>
      <c r="Z580" s="754"/>
      <c r="AA580" s="754"/>
      <c r="AB580" s="754"/>
      <c r="AC580" s="754"/>
      <c r="AD580" s="754"/>
      <c r="AE580" s="4"/>
      <c r="AG580"/>
      <c r="AH580">
        <f t="shared" si="78"/>
        <v>0</v>
      </c>
      <c r="AI580" s="490"/>
      <c r="AJ580" s="204">
        <f t="shared" si="79"/>
        <v>0</v>
      </c>
      <c r="AN580" s="488" t="str">
        <f>IF($AC$450="","",IF(HLOOKUP($AC$450,Presentación!$AQ$3:$BV$574,Presentación!AP130)="","",HLOOKUP($AC$450,Presentación!$AQ$3:$BV$574,Presentación!AP130,0)))</f>
        <v/>
      </c>
      <c r="AO580" s="489" t="str">
        <f>IF($AC$450="","",IF(HLOOKUP($AC$450,Presentación!$BZ$3:$DE$574,Presentación!AP130,0)="","",HLOOKUP($AC$450,Presentación!$BZ$3:$DE$574,Presentación!AP130,0)))</f>
        <v/>
      </c>
      <c r="AQ580">
        <f t="shared" si="80"/>
        <v>0</v>
      </c>
      <c r="AR580">
        <f t="shared" si="81"/>
        <v>0</v>
      </c>
      <c r="AS580">
        <f t="shared" si="82"/>
        <v>0</v>
      </c>
    </row>
    <row r="581" spans="1:45" s="14" customFormat="1" ht="14.25">
      <c r="A581" s="5"/>
      <c r="B581" s="67"/>
      <c r="C581" s="19" t="s">
        <v>6793</v>
      </c>
      <c r="D581" s="1023" t="str">
        <f t="shared" si="76"/>
        <v/>
      </c>
      <c r="E581" s="1024"/>
      <c r="F581" s="1025"/>
      <c r="G581" s="752" t="str">
        <f t="shared" si="77"/>
        <v/>
      </c>
      <c r="H581" s="752"/>
      <c r="I581" s="752"/>
      <c r="J581" s="752"/>
      <c r="K581" s="752"/>
      <c r="L581" s="752"/>
      <c r="M581" s="754"/>
      <c r="N581" s="754"/>
      <c r="O581" s="754"/>
      <c r="P581" s="754"/>
      <c r="Q581" s="754"/>
      <c r="R581" s="754"/>
      <c r="S581" s="754"/>
      <c r="T581" s="754"/>
      <c r="U581" s="754"/>
      <c r="V581" s="754"/>
      <c r="W581" s="754"/>
      <c r="X581" s="754"/>
      <c r="Y581" s="754"/>
      <c r="Z581" s="754"/>
      <c r="AA581" s="754"/>
      <c r="AB581" s="754"/>
      <c r="AC581" s="754"/>
      <c r="AD581" s="754"/>
      <c r="AE581" s="4"/>
      <c r="AG581"/>
      <c r="AH581">
        <f t="shared" si="78"/>
        <v>0</v>
      </c>
      <c r="AI581" s="490"/>
      <c r="AJ581" s="204">
        <f t="shared" si="79"/>
        <v>0</v>
      </c>
      <c r="AN581" s="488" t="str">
        <f>IF($AC$450="","",IF(HLOOKUP($AC$450,Presentación!$AQ$3:$BV$574,Presentación!AP131)="","",HLOOKUP($AC$450,Presentación!$AQ$3:$BV$574,Presentación!AP131,0)))</f>
        <v/>
      </c>
      <c r="AO581" s="489" t="str">
        <f>IF($AC$450="","",IF(HLOOKUP($AC$450,Presentación!$BZ$3:$DE$574,Presentación!AP131,0)="","",HLOOKUP($AC$450,Presentación!$BZ$3:$DE$574,Presentación!AP131,0)))</f>
        <v/>
      </c>
      <c r="AQ581">
        <f t="shared" si="80"/>
        <v>0</v>
      </c>
      <c r="AR581">
        <f t="shared" si="81"/>
        <v>0</v>
      </c>
      <c r="AS581">
        <f t="shared" si="82"/>
        <v>0</v>
      </c>
    </row>
    <row r="582" spans="1:45" s="14" customFormat="1" ht="14.25">
      <c r="A582" s="5"/>
      <c r="B582" s="67"/>
      <c r="C582" s="19" t="s">
        <v>6794</v>
      </c>
      <c r="D582" s="1023" t="str">
        <f t="shared" si="76"/>
        <v/>
      </c>
      <c r="E582" s="1024"/>
      <c r="F582" s="1025"/>
      <c r="G582" s="752" t="str">
        <f t="shared" si="77"/>
        <v/>
      </c>
      <c r="H582" s="752"/>
      <c r="I582" s="752"/>
      <c r="J582" s="752"/>
      <c r="K582" s="752"/>
      <c r="L582" s="752"/>
      <c r="M582" s="754"/>
      <c r="N582" s="754"/>
      <c r="O582" s="754"/>
      <c r="P582" s="754"/>
      <c r="Q582" s="754"/>
      <c r="R582" s="754"/>
      <c r="S582" s="754"/>
      <c r="T582" s="754"/>
      <c r="U582" s="754"/>
      <c r="V582" s="754"/>
      <c r="W582" s="754"/>
      <c r="X582" s="754"/>
      <c r="Y582" s="754"/>
      <c r="Z582" s="754"/>
      <c r="AA582" s="754"/>
      <c r="AB582" s="754"/>
      <c r="AC582" s="754"/>
      <c r="AD582" s="754"/>
      <c r="AE582" s="4"/>
      <c r="AG582"/>
      <c r="AH582">
        <f t="shared" si="78"/>
        <v>0</v>
      </c>
      <c r="AI582" s="490"/>
      <c r="AJ582" s="204">
        <f t="shared" si="79"/>
        <v>0</v>
      </c>
      <c r="AN582" s="488" t="str">
        <f>IF($AC$450="","",IF(HLOOKUP($AC$450,Presentación!$AQ$3:$BV$574,Presentación!AP132)="","",HLOOKUP($AC$450,Presentación!$AQ$3:$BV$574,Presentación!AP132,0)))</f>
        <v/>
      </c>
      <c r="AO582" s="489" t="str">
        <f>IF($AC$450="","",IF(HLOOKUP($AC$450,Presentación!$BZ$3:$DE$574,Presentación!AP132,0)="","",HLOOKUP($AC$450,Presentación!$BZ$3:$DE$574,Presentación!AP132,0)))</f>
        <v/>
      </c>
      <c r="AQ582">
        <f t="shared" si="80"/>
        <v>0</v>
      </c>
      <c r="AR582">
        <f t="shared" si="81"/>
        <v>0</v>
      </c>
      <c r="AS582">
        <f t="shared" si="82"/>
        <v>0</v>
      </c>
    </row>
    <row r="583" spans="1:45" s="14" customFormat="1" ht="14.25">
      <c r="A583" s="5"/>
      <c r="B583" s="67"/>
      <c r="C583" s="19" t="s">
        <v>6795</v>
      </c>
      <c r="D583" s="1023" t="str">
        <f t="shared" ref="D583:D646" si="83">IF(AO583="No identificado","",IF(AN583="","",AN583))</f>
        <v/>
      </c>
      <c r="E583" s="1024"/>
      <c r="F583" s="1025"/>
      <c r="G583" s="752" t="str">
        <f t="shared" ref="G583:G646" si="84">IF(AO583="No identificado","",IF(AO583="","",AO583))</f>
        <v/>
      </c>
      <c r="H583" s="752"/>
      <c r="I583" s="752"/>
      <c r="J583" s="752"/>
      <c r="K583" s="752"/>
      <c r="L583" s="752"/>
      <c r="M583" s="754"/>
      <c r="N583" s="754"/>
      <c r="O583" s="754"/>
      <c r="P583" s="754"/>
      <c r="Q583" s="754"/>
      <c r="R583" s="754"/>
      <c r="S583" s="754"/>
      <c r="T583" s="754"/>
      <c r="U583" s="754"/>
      <c r="V583" s="754"/>
      <c r="W583" s="754"/>
      <c r="X583" s="754"/>
      <c r="Y583" s="754"/>
      <c r="Z583" s="754"/>
      <c r="AA583" s="754"/>
      <c r="AB583" s="754"/>
      <c r="AC583" s="754"/>
      <c r="AD583" s="754"/>
      <c r="AE583" s="4"/>
      <c r="AG583"/>
      <c r="AH583">
        <f t="shared" ref="AH583:AH646" si="85">IF(D583="",IF(COUNTA(M583:AD583)=0,0,1),0)</f>
        <v>0</v>
      </c>
      <c r="AI583" s="490"/>
      <c r="AJ583" s="204">
        <f t="shared" ref="AJ583:AJ646" si="86">IF(AND(D583&lt;&gt;"",$AI$457&gt;0),1,0)</f>
        <v>0</v>
      </c>
      <c r="AN583" s="488" t="str">
        <f>IF($AC$450="","",IF(HLOOKUP($AC$450,Presentación!$AQ$3:$BV$574,Presentación!AP133)="","",HLOOKUP($AC$450,Presentación!$AQ$3:$BV$574,Presentación!AP133,0)))</f>
        <v/>
      </c>
      <c r="AO583" s="489" t="str">
        <f>IF($AC$450="","",IF(HLOOKUP($AC$450,Presentación!$BZ$3:$DE$574,Presentación!AP133,0)="","",HLOOKUP($AC$450,Presentación!$BZ$3:$DE$574,Presentación!AP133,0)))</f>
        <v/>
      </c>
      <c r="AQ583">
        <f t="shared" ref="AQ583:AQ646" si="87">IF(OR($D583="",$AK$454=1),0,IF(COUNTA($M$454:$R$1028)&gt;0,0,1))</f>
        <v>0</v>
      </c>
      <c r="AR583">
        <f t="shared" ref="AR583:AR646" si="88">IF(OR($D583="",$AK$455=1),0,IF(COUNTA($S$454:$X$1028)&gt;0,0,1))</f>
        <v>0</v>
      </c>
      <c r="AS583">
        <f t="shared" ref="AS583:AS646" si="89">IF(OR($D583="",$AK$456=1),0,IF(COUNTA($Y$454:$AD$1028)&gt;0,0,1))</f>
        <v>0</v>
      </c>
    </row>
    <row r="584" spans="1:45" s="14" customFormat="1" ht="14.25">
      <c r="A584" s="5"/>
      <c r="B584" s="67"/>
      <c r="C584" s="19" t="s">
        <v>6796</v>
      </c>
      <c r="D584" s="1023" t="str">
        <f t="shared" si="83"/>
        <v/>
      </c>
      <c r="E584" s="1024"/>
      <c r="F584" s="1025"/>
      <c r="G584" s="752" t="str">
        <f t="shared" si="84"/>
        <v/>
      </c>
      <c r="H584" s="752"/>
      <c r="I584" s="752"/>
      <c r="J584" s="752"/>
      <c r="K584" s="752"/>
      <c r="L584" s="752"/>
      <c r="M584" s="754"/>
      <c r="N584" s="754"/>
      <c r="O584" s="754"/>
      <c r="P584" s="754"/>
      <c r="Q584" s="754"/>
      <c r="R584" s="754"/>
      <c r="S584" s="754"/>
      <c r="T584" s="754"/>
      <c r="U584" s="754"/>
      <c r="V584" s="754"/>
      <c r="W584" s="754"/>
      <c r="X584" s="754"/>
      <c r="Y584" s="754"/>
      <c r="Z584" s="754"/>
      <c r="AA584" s="754"/>
      <c r="AB584" s="754"/>
      <c r="AC584" s="754"/>
      <c r="AD584" s="754"/>
      <c r="AE584" s="4"/>
      <c r="AG584"/>
      <c r="AH584">
        <f t="shared" si="85"/>
        <v>0</v>
      </c>
      <c r="AI584" s="490"/>
      <c r="AJ584" s="204">
        <f t="shared" si="86"/>
        <v>0</v>
      </c>
      <c r="AN584" s="488" t="str">
        <f>IF($AC$450="","",IF(HLOOKUP($AC$450,Presentación!$AQ$3:$BV$574,Presentación!AP134)="","",HLOOKUP($AC$450,Presentación!$AQ$3:$BV$574,Presentación!AP134,0)))</f>
        <v/>
      </c>
      <c r="AO584" s="489" t="str">
        <f>IF($AC$450="","",IF(HLOOKUP($AC$450,Presentación!$BZ$3:$DE$574,Presentación!AP134,0)="","",HLOOKUP($AC$450,Presentación!$BZ$3:$DE$574,Presentación!AP134,0)))</f>
        <v/>
      </c>
      <c r="AQ584">
        <f t="shared" si="87"/>
        <v>0</v>
      </c>
      <c r="AR584">
        <f t="shared" si="88"/>
        <v>0</v>
      </c>
      <c r="AS584">
        <f t="shared" si="89"/>
        <v>0</v>
      </c>
    </row>
    <row r="585" spans="1:45" s="14" customFormat="1" ht="14.25">
      <c r="A585" s="5"/>
      <c r="B585" s="67"/>
      <c r="C585" s="19" t="s">
        <v>6797</v>
      </c>
      <c r="D585" s="1023" t="str">
        <f t="shared" si="83"/>
        <v/>
      </c>
      <c r="E585" s="1024"/>
      <c r="F585" s="1025"/>
      <c r="G585" s="752" t="str">
        <f t="shared" si="84"/>
        <v/>
      </c>
      <c r="H585" s="752"/>
      <c r="I585" s="752"/>
      <c r="J585" s="752"/>
      <c r="K585" s="752"/>
      <c r="L585" s="752"/>
      <c r="M585" s="754"/>
      <c r="N585" s="754"/>
      <c r="O585" s="754"/>
      <c r="P585" s="754"/>
      <c r="Q585" s="754"/>
      <c r="R585" s="754"/>
      <c r="S585" s="754"/>
      <c r="T585" s="754"/>
      <c r="U585" s="754"/>
      <c r="V585" s="754"/>
      <c r="W585" s="754"/>
      <c r="X585" s="754"/>
      <c r="Y585" s="754"/>
      <c r="Z585" s="754"/>
      <c r="AA585" s="754"/>
      <c r="AB585" s="754"/>
      <c r="AC585" s="754"/>
      <c r="AD585" s="754"/>
      <c r="AE585" s="4"/>
      <c r="AG585"/>
      <c r="AH585">
        <f t="shared" si="85"/>
        <v>0</v>
      </c>
      <c r="AI585" s="490"/>
      <c r="AJ585" s="204">
        <f t="shared" si="86"/>
        <v>0</v>
      </c>
      <c r="AN585" s="488" t="str">
        <f>IF($AC$450="","",IF(HLOOKUP($AC$450,Presentación!$AQ$3:$BV$574,Presentación!AP135)="","",HLOOKUP($AC$450,Presentación!$AQ$3:$BV$574,Presentación!AP135,0)))</f>
        <v/>
      </c>
      <c r="AO585" s="489" t="str">
        <f>IF($AC$450="","",IF(HLOOKUP($AC$450,Presentación!$BZ$3:$DE$574,Presentación!AP135,0)="","",HLOOKUP($AC$450,Presentación!$BZ$3:$DE$574,Presentación!AP135,0)))</f>
        <v/>
      </c>
      <c r="AQ585">
        <f t="shared" si="87"/>
        <v>0</v>
      </c>
      <c r="AR585">
        <f t="shared" si="88"/>
        <v>0</v>
      </c>
      <c r="AS585">
        <f t="shared" si="89"/>
        <v>0</v>
      </c>
    </row>
    <row r="586" spans="1:45" s="14" customFormat="1" ht="14.25">
      <c r="A586" s="5"/>
      <c r="B586" s="67"/>
      <c r="C586" s="19" t="s">
        <v>6798</v>
      </c>
      <c r="D586" s="1023" t="str">
        <f t="shared" si="83"/>
        <v/>
      </c>
      <c r="E586" s="1024"/>
      <c r="F586" s="1025"/>
      <c r="G586" s="752" t="str">
        <f t="shared" si="84"/>
        <v/>
      </c>
      <c r="H586" s="752"/>
      <c r="I586" s="752"/>
      <c r="J586" s="752"/>
      <c r="K586" s="752"/>
      <c r="L586" s="752"/>
      <c r="M586" s="754"/>
      <c r="N586" s="754"/>
      <c r="O586" s="754"/>
      <c r="P586" s="754"/>
      <c r="Q586" s="754"/>
      <c r="R586" s="754"/>
      <c r="S586" s="754"/>
      <c r="T586" s="754"/>
      <c r="U586" s="754"/>
      <c r="V586" s="754"/>
      <c r="W586" s="754"/>
      <c r="X586" s="754"/>
      <c r="Y586" s="754"/>
      <c r="Z586" s="754"/>
      <c r="AA586" s="754"/>
      <c r="AB586" s="754"/>
      <c r="AC586" s="754"/>
      <c r="AD586" s="754"/>
      <c r="AE586" s="4"/>
      <c r="AG586"/>
      <c r="AH586">
        <f t="shared" si="85"/>
        <v>0</v>
      </c>
      <c r="AI586" s="490"/>
      <c r="AJ586" s="204">
        <f t="shared" si="86"/>
        <v>0</v>
      </c>
      <c r="AN586" s="488" t="str">
        <f>IF($AC$450="","",IF(HLOOKUP($AC$450,Presentación!$AQ$3:$BV$574,Presentación!AP136)="","",HLOOKUP($AC$450,Presentación!$AQ$3:$BV$574,Presentación!AP136,0)))</f>
        <v/>
      </c>
      <c r="AO586" s="489" t="str">
        <f>IF($AC$450="","",IF(HLOOKUP($AC$450,Presentación!$BZ$3:$DE$574,Presentación!AP136,0)="","",HLOOKUP($AC$450,Presentación!$BZ$3:$DE$574,Presentación!AP136,0)))</f>
        <v/>
      </c>
      <c r="AQ586">
        <f t="shared" si="87"/>
        <v>0</v>
      </c>
      <c r="AR586">
        <f t="shared" si="88"/>
        <v>0</v>
      </c>
      <c r="AS586">
        <f t="shared" si="89"/>
        <v>0</v>
      </c>
    </row>
    <row r="587" spans="1:45" s="14" customFormat="1" ht="14.25">
      <c r="A587" s="5"/>
      <c r="B587" s="67"/>
      <c r="C587" s="19" t="s">
        <v>6799</v>
      </c>
      <c r="D587" s="1023" t="str">
        <f t="shared" si="83"/>
        <v/>
      </c>
      <c r="E587" s="1024"/>
      <c r="F587" s="1025"/>
      <c r="G587" s="752" t="str">
        <f t="shared" si="84"/>
        <v/>
      </c>
      <c r="H587" s="752"/>
      <c r="I587" s="752"/>
      <c r="J587" s="752"/>
      <c r="K587" s="752"/>
      <c r="L587" s="752"/>
      <c r="M587" s="754"/>
      <c r="N587" s="754"/>
      <c r="O587" s="754"/>
      <c r="P587" s="754"/>
      <c r="Q587" s="754"/>
      <c r="R587" s="754"/>
      <c r="S587" s="754"/>
      <c r="T587" s="754"/>
      <c r="U587" s="754"/>
      <c r="V587" s="754"/>
      <c r="W587" s="754"/>
      <c r="X587" s="754"/>
      <c r="Y587" s="754"/>
      <c r="Z587" s="754"/>
      <c r="AA587" s="754"/>
      <c r="AB587" s="754"/>
      <c r="AC587" s="754"/>
      <c r="AD587" s="754"/>
      <c r="AE587" s="4"/>
      <c r="AG587"/>
      <c r="AH587">
        <f t="shared" si="85"/>
        <v>0</v>
      </c>
      <c r="AI587" s="490"/>
      <c r="AJ587" s="204">
        <f t="shared" si="86"/>
        <v>0</v>
      </c>
      <c r="AN587" s="488" t="str">
        <f>IF($AC$450="","",IF(HLOOKUP($AC$450,Presentación!$AQ$3:$BV$574,Presentación!AP137)="","",HLOOKUP($AC$450,Presentación!$AQ$3:$BV$574,Presentación!AP137,0)))</f>
        <v/>
      </c>
      <c r="AO587" s="489" t="str">
        <f>IF($AC$450="","",IF(HLOOKUP($AC$450,Presentación!$BZ$3:$DE$574,Presentación!AP137,0)="","",HLOOKUP($AC$450,Presentación!$BZ$3:$DE$574,Presentación!AP137,0)))</f>
        <v/>
      </c>
      <c r="AQ587">
        <f t="shared" si="87"/>
        <v>0</v>
      </c>
      <c r="AR587">
        <f t="shared" si="88"/>
        <v>0</v>
      </c>
      <c r="AS587">
        <f t="shared" si="89"/>
        <v>0</v>
      </c>
    </row>
    <row r="588" spans="1:45" s="14" customFormat="1" ht="14.25">
      <c r="A588" s="5"/>
      <c r="B588" s="67"/>
      <c r="C588" s="19" t="s">
        <v>6800</v>
      </c>
      <c r="D588" s="1023" t="str">
        <f t="shared" si="83"/>
        <v/>
      </c>
      <c r="E588" s="1024"/>
      <c r="F588" s="1025"/>
      <c r="G588" s="752" t="str">
        <f t="shared" si="84"/>
        <v/>
      </c>
      <c r="H588" s="752"/>
      <c r="I588" s="752"/>
      <c r="J588" s="752"/>
      <c r="K588" s="752"/>
      <c r="L588" s="752"/>
      <c r="M588" s="754"/>
      <c r="N588" s="754"/>
      <c r="O588" s="754"/>
      <c r="P588" s="754"/>
      <c r="Q588" s="754"/>
      <c r="R588" s="754"/>
      <c r="S588" s="754"/>
      <c r="T588" s="754"/>
      <c r="U588" s="754"/>
      <c r="V588" s="754"/>
      <c r="W588" s="754"/>
      <c r="X588" s="754"/>
      <c r="Y588" s="754"/>
      <c r="Z588" s="754"/>
      <c r="AA588" s="754"/>
      <c r="AB588" s="754"/>
      <c r="AC588" s="754"/>
      <c r="AD588" s="754"/>
      <c r="AE588" s="4"/>
      <c r="AG588"/>
      <c r="AH588">
        <f t="shared" si="85"/>
        <v>0</v>
      </c>
      <c r="AI588" s="490"/>
      <c r="AJ588" s="204">
        <f t="shared" si="86"/>
        <v>0</v>
      </c>
      <c r="AN588" s="488" t="str">
        <f>IF($AC$450="","",IF(HLOOKUP($AC$450,Presentación!$AQ$3:$BV$574,Presentación!AP138)="","",HLOOKUP($AC$450,Presentación!$AQ$3:$BV$574,Presentación!AP138,0)))</f>
        <v/>
      </c>
      <c r="AO588" s="489" t="str">
        <f>IF($AC$450="","",IF(HLOOKUP($AC$450,Presentación!$BZ$3:$DE$574,Presentación!AP138,0)="","",HLOOKUP($AC$450,Presentación!$BZ$3:$DE$574,Presentación!AP138,0)))</f>
        <v/>
      </c>
      <c r="AQ588">
        <f t="shared" si="87"/>
        <v>0</v>
      </c>
      <c r="AR588">
        <f t="shared" si="88"/>
        <v>0</v>
      </c>
      <c r="AS588">
        <f t="shared" si="89"/>
        <v>0</v>
      </c>
    </row>
    <row r="589" spans="1:45" s="14" customFormat="1" ht="14.25">
      <c r="A589" s="5"/>
      <c r="B589" s="67"/>
      <c r="C589" s="19" t="s">
        <v>6801</v>
      </c>
      <c r="D589" s="1023" t="str">
        <f t="shared" si="83"/>
        <v/>
      </c>
      <c r="E589" s="1024"/>
      <c r="F589" s="1025"/>
      <c r="G589" s="752" t="str">
        <f t="shared" si="84"/>
        <v/>
      </c>
      <c r="H589" s="752"/>
      <c r="I589" s="752"/>
      <c r="J589" s="752"/>
      <c r="K589" s="752"/>
      <c r="L589" s="752"/>
      <c r="M589" s="754"/>
      <c r="N589" s="754"/>
      <c r="O589" s="754"/>
      <c r="P589" s="754"/>
      <c r="Q589" s="754"/>
      <c r="R589" s="754"/>
      <c r="S589" s="754"/>
      <c r="T589" s="754"/>
      <c r="U589" s="754"/>
      <c r="V589" s="754"/>
      <c r="W589" s="754"/>
      <c r="X589" s="754"/>
      <c r="Y589" s="754"/>
      <c r="Z589" s="754"/>
      <c r="AA589" s="754"/>
      <c r="AB589" s="754"/>
      <c r="AC589" s="754"/>
      <c r="AD589" s="754"/>
      <c r="AE589" s="4"/>
      <c r="AG589"/>
      <c r="AH589">
        <f t="shared" si="85"/>
        <v>0</v>
      </c>
      <c r="AI589" s="490"/>
      <c r="AJ589" s="204">
        <f t="shared" si="86"/>
        <v>0</v>
      </c>
      <c r="AN589" s="488" t="str">
        <f>IF($AC$450="","",IF(HLOOKUP($AC$450,Presentación!$AQ$3:$BV$574,Presentación!AP139)="","",HLOOKUP($AC$450,Presentación!$AQ$3:$BV$574,Presentación!AP139,0)))</f>
        <v/>
      </c>
      <c r="AO589" s="489" t="str">
        <f>IF($AC$450="","",IF(HLOOKUP($AC$450,Presentación!$BZ$3:$DE$574,Presentación!AP139,0)="","",HLOOKUP($AC$450,Presentación!$BZ$3:$DE$574,Presentación!AP139,0)))</f>
        <v/>
      </c>
      <c r="AQ589">
        <f t="shared" si="87"/>
        <v>0</v>
      </c>
      <c r="AR589">
        <f t="shared" si="88"/>
        <v>0</v>
      </c>
      <c r="AS589">
        <f t="shared" si="89"/>
        <v>0</v>
      </c>
    </row>
    <row r="590" spans="1:45" s="14" customFormat="1" ht="14.25">
      <c r="A590" s="5"/>
      <c r="B590" s="67"/>
      <c r="C590" s="19" t="s">
        <v>6802</v>
      </c>
      <c r="D590" s="1023" t="str">
        <f t="shared" si="83"/>
        <v/>
      </c>
      <c r="E590" s="1024"/>
      <c r="F590" s="1025"/>
      <c r="G590" s="752" t="str">
        <f t="shared" si="84"/>
        <v/>
      </c>
      <c r="H590" s="752"/>
      <c r="I590" s="752"/>
      <c r="J590" s="752"/>
      <c r="K590" s="752"/>
      <c r="L590" s="752"/>
      <c r="M590" s="754"/>
      <c r="N590" s="754"/>
      <c r="O590" s="754"/>
      <c r="P590" s="754"/>
      <c r="Q590" s="754"/>
      <c r="R590" s="754"/>
      <c r="S590" s="754"/>
      <c r="T590" s="754"/>
      <c r="U590" s="754"/>
      <c r="V590" s="754"/>
      <c r="W590" s="754"/>
      <c r="X590" s="754"/>
      <c r="Y590" s="754"/>
      <c r="Z590" s="754"/>
      <c r="AA590" s="754"/>
      <c r="AB590" s="754"/>
      <c r="AC590" s="754"/>
      <c r="AD590" s="754"/>
      <c r="AE590" s="4"/>
      <c r="AG590"/>
      <c r="AH590">
        <f t="shared" si="85"/>
        <v>0</v>
      </c>
      <c r="AI590" s="490"/>
      <c r="AJ590" s="204">
        <f t="shared" si="86"/>
        <v>0</v>
      </c>
      <c r="AN590" s="488" t="str">
        <f>IF($AC$450="","",IF(HLOOKUP($AC$450,Presentación!$AQ$3:$BV$574,Presentación!AP140)="","",HLOOKUP($AC$450,Presentación!$AQ$3:$BV$574,Presentación!AP140,0)))</f>
        <v/>
      </c>
      <c r="AO590" s="489" t="str">
        <f>IF($AC$450="","",IF(HLOOKUP($AC$450,Presentación!$BZ$3:$DE$574,Presentación!AP140,0)="","",HLOOKUP($AC$450,Presentación!$BZ$3:$DE$574,Presentación!AP140,0)))</f>
        <v/>
      </c>
      <c r="AQ590">
        <f t="shared" si="87"/>
        <v>0</v>
      </c>
      <c r="AR590">
        <f t="shared" si="88"/>
        <v>0</v>
      </c>
      <c r="AS590">
        <f t="shared" si="89"/>
        <v>0</v>
      </c>
    </row>
    <row r="591" spans="1:45" s="14" customFormat="1" ht="14.25">
      <c r="A591" s="5"/>
      <c r="B591" s="67"/>
      <c r="C591" s="19" t="s">
        <v>6803</v>
      </c>
      <c r="D591" s="1023" t="str">
        <f t="shared" si="83"/>
        <v/>
      </c>
      <c r="E591" s="1024"/>
      <c r="F591" s="1025"/>
      <c r="G591" s="752" t="str">
        <f t="shared" si="84"/>
        <v/>
      </c>
      <c r="H591" s="752"/>
      <c r="I591" s="752"/>
      <c r="J591" s="752"/>
      <c r="K591" s="752"/>
      <c r="L591" s="752"/>
      <c r="M591" s="754"/>
      <c r="N591" s="754"/>
      <c r="O591" s="754"/>
      <c r="P591" s="754"/>
      <c r="Q591" s="754"/>
      <c r="R591" s="754"/>
      <c r="S591" s="754"/>
      <c r="T591" s="754"/>
      <c r="U591" s="754"/>
      <c r="V591" s="754"/>
      <c r="W591" s="754"/>
      <c r="X591" s="754"/>
      <c r="Y591" s="754"/>
      <c r="Z591" s="754"/>
      <c r="AA591" s="754"/>
      <c r="AB591" s="754"/>
      <c r="AC591" s="754"/>
      <c r="AD591" s="754"/>
      <c r="AE591" s="4"/>
      <c r="AG591"/>
      <c r="AH591">
        <f t="shared" si="85"/>
        <v>0</v>
      </c>
      <c r="AI591" s="490"/>
      <c r="AJ591" s="204">
        <f t="shared" si="86"/>
        <v>0</v>
      </c>
      <c r="AN591" s="488" t="str">
        <f>IF($AC$450="","",IF(HLOOKUP($AC$450,Presentación!$AQ$3:$BV$574,Presentación!AP141)="","",HLOOKUP($AC$450,Presentación!$AQ$3:$BV$574,Presentación!AP141,0)))</f>
        <v/>
      </c>
      <c r="AO591" s="489" t="str">
        <f>IF($AC$450="","",IF(HLOOKUP($AC$450,Presentación!$BZ$3:$DE$574,Presentación!AP141,0)="","",HLOOKUP($AC$450,Presentación!$BZ$3:$DE$574,Presentación!AP141,0)))</f>
        <v/>
      </c>
      <c r="AQ591">
        <f t="shared" si="87"/>
        <v>0</v>
      </c>
      <c r="AR591">
        <f t="shared" si="88"/>
        <v>0</v>
      </c>
      <c r="AS591">
        <f t="shared" si="89"/>
        <v>0</v>
      </c>
    </row>
    <row r="592" spans="1:45" s="14" customFormat="1" ht="14.25">
      <c r="A592" s="5"/>
      <c r="B592" s="67"/>
      <c r="C592" s="19" t="s">
        <v>6804</v>
      </c>
      <c r="D592" s="1023" t="str">
        <f t="shared" si="83"/>
        <v/>
      </c>
      <c r="E592" s="1024"/>
      <c r="F592" s="1025"/>
      <c r="G592" s="752" t="str">
        <f t="shared" si="84"/>
        <v/>
      </c>
      <c r="H592" s="752"/>
      <c r="I592" s="752"/>
      <c r="J592" s="752"/>
      <c r="K592" s="752"/>
      <c r="L592" s="752"/>
      <c r="M592" s="754"/>
      <c r="N592" s="754"/>
      <c r="O592" s="754"/>
      <c r="P592" s="754"/>
      <c r="Q592" s="754"/>
      <c r="R592" s="754"/>
      <c r="S592" s="754"/>
      <c r="T592" s="754"/>
      <c r="U592" s="754"/>
      <c r="V592" s="754"/>
      <c r="W592" s="754"/>
      <c r="X592" s="754"/>
      <c r="Y592" s="754"/>
      <c r="Z592" s="754"/>
      <c r="AA592" s="754"/>
      <c r="AB592" s="754"/>
      <c r="AC592" s="754"/>
      <c r="AD592" s="754"/>
      <c r="AE592" s="4"/>
      <c r="AG592"/>
      <c r="AH592">
        <f t="shared" si="85"/>
        <v>0</v>
      </c>
      <c r="AI592" s="490"/>
      <c r="AJ592" s="204">
        <f t="shared" si="86"/>
        <v>0</v>
      </c>
      <c r="AN592" s="488" t="str">
        <f>IF($AC$450="","",IF(HLOOKUP($AC$450,Presentación!$AQ$3:$BV$574,Presentación!AP142)="","",HLOOKUP($AC$450,Presentación!$AQ$3:$BV$574,Presentación!AP142,0)))</f>
        <v/>
      </c>
      <c r="AO592" s="489" t="str">
        <f>IF($AC$450="","",IF(HLOOKUP($AC$450,Presentación!$BZ$3:$DE$574,Presentación!AP142,0)="","",HLOOKUP($AC$450,Presentación!$BZ$3:$DE$574,Presentación!AP142,0)))</f>
        <v/>
      </c>
      <c r="AQ592">
        <f t="shared" si="87"/>
        <v>0</v>
      </c>
      <c r="AR592">
        <f t="shared" si="88"/>
        <v>0</v>
      </c>
      <c r="AS592">
        <f t="shared" si="89"/>
        <v>0</v>
      </c>
    </row>
    <row r="593" spans="1:45" s="14" customFormat="1" ht="14.25">
      <c r="A593" s="5"/>
      <c r="B593" s="67"/>
      <c r="C593" s="19" t="s">
        <v>6805</v>
      </c>
      <c r="D593" s="1023" t="str">
        <f t="shared" si="83"/>
        <v/>
      </c>
      <c r="E593" s="1024"/>
      <c r="F593" s="1025"/>
      <c r="G593" s="752" t="str">
        <f t="shared" si="84"/>
        <v/>
      </c>
      <c r="H593" s="752"/>
      <c r="I593" s="752"/>
      <c r="J593" s="752"/>
      <c r="K593" s="752"/>
      <c r="L593" s="752"/>
      <c r="M593" s="754"/>
      <c r="N593" s="754"/>
      <c r="O593" s="754"/>
      <c r="P593" s="754"/>
      <c r="Q593" s="754"/>
      <c r="R593" s="754"/>
      <c r="S593" s="754"/>
      <c r="T593" s="754"/>
      <c r="U593" s="754"/>
      <c r="V593" s="754"/>
      <c r="W593" s="754"/>
      <c r="X593" s="754"/>
      <c r="Y593" s="754"/>
      <c r="Z593" s="754"/>
      <c r="AA593" s="754"/>
      <c r="AB593" s="754"/>
      <c r="AC593" s="754"/>
      <c r="AD593" s="754"/>
      <c r="AE593" s="4"/>
      <c r="AG593"/>
      <c r="AH593">
        <f t="shared" si="85"/>
        <v>0</v>
      </c>
      <c r="AI593" s="490"/>
      <c r="AJ593" s="204">
        <f t="shared" si="86"/>
        <v>0</v>
      </c>
      <c r="AN593" s="488" t="str">
        <f>IF($AC$450="","",IF(HLOOKUP($AC$450,Presentación!$AQ$3:$BV$574,Presentación!AP143)="","",HLOOKUP($AC$450,Presentación!$AQ$3:$BV$574,Presentación!AP143,0)))</f>
        <v/>
      </c>
      <c r="AO593" s="489" t="str">
        <f>IF($AC$450="","",IF(HLOOKUP($AC$450,Presentación!$BZ$3:$DE$574,Presentación!AP143,0)="","",HLOOKUP($AC$450,Presentación!$BZ$3:$DE$574,Presentación!AP143,0)))</f>
        <v/>
      </c>
      <c r="AQ593">
        <f t="shared" si="87"/>
        <v>0</v>
      </c>
      <c r="AR593">
        <f t="shared" si="88"/>
        <v>0</v>
      </c>
      <c r="AS593">
        <f t="shared" si="89"/>
        <v>0</v>
      </c>
    </row>
    <row r="594" spans="1:45" s="14" customFormat="1" ht="14.25">
      <c r="A594" s="5"/>
      <c r="B594" s="67"/>
      <c r="C594" s="19" t="s">
        <v>6806</v>
      </c>
      <c r="D594" s="1023" t="str">
        <f t="shared" si="83"/>
        <v/>
      </c>
      <c r="E594" s="1024"/>
      <c r="F594" s="1025"/>
      <c r="G594" s="752" t="str">
        <f t="shared" si="84"/>
        <v/>
      </c>
      <c r="H594" s="752"/>
      <c r="I594" s="752"/>
      <c r="J594" s="752"/>
      <c r="K594" s="752"/>
      <c r="L594" s="752"/>
      <c r="M594" s="754"/>
      <c r="N594" s="754"/>
      <c r="O594" s="754"/>
      <c r="P594" s="754"/>
      <c r="Q594" s="754"/>
      <c r="R594" s="754"/>
      <c r="S594" s="754"/>
      <c r="T594" s="754"/>
      <c r="U594" s="754"/>
      <c r="V594" s="754"/>
      <c r="W594" s="754"/>
      <c r="X594" s="754"/>
      <c r="Y594" s="754"/>
      <c r="Z594" s="754"/>
      <c r="AA594" s="754"/>
      <c r="AB594" s="754"/>
      <c r="AC594" s="754"/>
      <c r="AD594" s="754"/>
      <c r="AE594" s="4"/>
      <c r="AG594"/>
      <c r="AH594">
        <f t="shared" si="85"/>
        <v>0</v>
      </c>
      <c r="AI594" s="490"/>
      <c r="AJ594" s="204">
        <f t="shared" si="86"/>
        <v>0</v>
      </c>
      <c r="AN594" s="488" t="str">
        <f>IF($AC$450="","",IF(HLOOKUP($AC$450,Presentación!$AQ$3:$BV$574,Presentación!AP144)="","",HLOOKUP($AC$450,Presentación!$AQ$3:$BV$574,Presentación!AP144,0)))</f>
        <v/>
      </c>
      <c r="AO594" s="489" t="str">
        <f>IF($AC$450="","",IF(HLOOKUP($AC$450,Presentación!$BZ$3:$DE$574,Presentación!AP144,0)="","",HLOOKUP($AC$450,Presentación!$BZ$3:$DE$574,Presentación!AP144,0)))</f>
        <v/>
      </c>
      <c r="AQ594">
        <f t="shared" si="87"/>
        <v>0</v>
      </c>
      <c r="AR594">
        <f t="shared" si="88"/>
        <v>0</v>
      </c>
      <c r="AS594">
        <f t="shared" si="89"/>
        <v>0</v>
      </c>
    </row>
    <row r="595" spans="1:45" s="14" customFormat="1" ht="14.25">
      <c r="A595" s="5"/>
      <c r="B595" s="67"/>
      <c r="C595" s="19" t="s">
        <v>6807</v>
      </c>
      <c r="D595" s="1023" t="str">
        <f t="shared" si="83"/>
        <v/>
      </c>
      <c r="E595" s="1024"/>
      <c r="F595" s="1025"/>
      <c r="G595" s="752" t="str">
        <f t="shared" si="84"/>
        <v/>
      </c>
      <c r="H595" s="752"/>
      <c r="I595" s="752"/>
      <c r="J595" s="752"/>
      <c r="K595" s="752"/>
      <c r="L595" s="752"/>
      <c r="M595" s="754"/>
      <c r="N595" s="754"/>
      <c r="O595" s="754"/>
      <c r="P595" s="754"/>
      <c r="Q595" s="754"/>
      <c r="R595" s="754"/>
      <c r="S595" s="754"/>
      <c r="T595" s="754"/>
      <c r="U595" s="754"/>
      <c r="V595" s="754"/>
      <c r="W595" s="754"/>
      <c r="X595" s="754"/>
      <c r="Y595" s="754"/>
      <c r="Z595" s="754"/>
      <c r="AA595" s="754"/>
      <c r="AB595" s="754"/>
      <c r="AC595" s="754"/>
      <c r="AD595" s="754"/>
      <c r="AE595" s="4"/>
      <c r="AG595"/>
      <c r="AH595">
        <f t="shared" si="85"/>
        <v>0</v>
      </c>
      <c r="AI595" s="490"/>
      <c r="AJ595" s="204">
        <f t="shared" si="86"/>
        <v>0</v>
      </c>
      <c r="AN595" s="488" t="str">
        <f>IF($AC$450="","",IF(HLOOKUP($AC$450,Presentación!$AQ$3:$BV$574,Presentación!AP145)="","",HLOOKUP($AC$450,Presentación!$AQ$3:$BV$574,Presentación!AP145,0)))</f>
        <v/>
      </c>
      <c r="AO595" s="489" t="str">
        <f>IF($AC$450="","",IF(HLOOKUP($AC$450,Presentación!$BZ$3:$DE$574,Presentación!AP145,0)="","",HLOOKUP($AC$450,Presentación!$BZ$3:$DE$574,Presentación!AP145,0)))</f>
        <v/>
      </c>
      <c r="AQ595">
        <f t="shared" si="87"/>
        <v>0</v>
      </c>
      <c r="AR595">
        <f t="shared" si="88"/>
        <v>0</v>
      </c>
      <c r="AS595">
        <f t="shared" si="89"/>
        <v>0</v>
      </c>
    </row>
    <row r="596" spans="1:45" s="14" customFormat="1" ht="14.25">
      <c r="A596" s="5"/>
      <c r="B596" s="67"/>
      <c r="C596" s="19" t="s">
        <v>6808</v>
      </c>
      <c r="D596" s="1023" t="str">
        <f t="shared" si="83"/>
        <v/>
      </c>
      <c r="E596" s="1024"/>
      <c r="F596" s="1025"/>
      <c r="G596" s="752" t="str">
        <f t="shared" si="84"/>
        <v/>
      </c>
      <c r="H596" s="752"/>
      <c r="I596" s="752"/>
      <c r="J596" s="752"/>
      <c r="K596" s="752"/>
      <c r="L596" s="752"/>
      <c r="M596" s="754"/>
      <c r="N596" s="754"/>
      <c r="O596" s="754"/>
      <c r="P596" s="754"/>
      <c r="Q596" s="754"/>
      <c r="R596" s="754"/>
      <c r="S596" s="754"/>
      <c r="T596" s="754"/>
      <c r="U596" s="754"/>
      <c r="V596" s="754"/>
      <c r="W596" s="754"/>
      <c r="X596" s="754"/>
      <c r="Y596" s="754"/>
      <c r="Z596" s="754"/>
      <c r="AA596" s="754"/>
      <c r="AB596" s="754"/>
      <c r="AC596" s="754"/>
      <c r="AD596" s="754"/>
      <c r="AE596" s="4"/>
      <c r="AG596"/>
      <c r="AH596">
        <f t="shared" si="85"/>
        <v>0</v>
      </c>
      <c r="AI596" s="490"/>
      <c r="AJ596" s="204">
        <f t="shared" si="86"/>
        <v>0</v>
      </c>
      <c r="AN596" s="488" t="str">
        <f>IF($AC$450="","",IF(HLOOKUP($AC$450,Presentación!$AQ$3:$BV$574,Presentación!AP146)="","",HLOOKUP($AC$450,Presentación!$AQ$3:$BV$574,Presentación!AP146,0)))</f>
        <v/>
      </c>
      <c r="AO596" s="489" t="str">
        <f>IF($AC$450="","",IF(HLOOKUP($AC$450,Presentación!$BZ$3:$DE$574,Presentación!AP146,0)="","",HLOOKUP($AC$450,Presentación!$BZ$3:$DE$574,Presentación!AP146,0)))</f>
        <v/>
      </c>
      <c r="AQ596">
        <f t="shared" si="87"/>
        <v>0</v>
      </c>
      <c r="AR596">
        <f t="shared" si="88"/>
        <v>0</v>
      </c>
      <c r="AS596">
        <f t="shared" si="89"/>
        <v>0</v>
      </c>
    </row>
    <row r="597" spans="1:45" s="14" customFormat="1" ht="14.25">
      <c r="A597" s="5"/>
      <c r="B597" s="67"/>
      <c r="C597" s="19" t="s">
        <v>6809</v>
      </c>
      <c r="D597" s="1023" t="str">
        <f t="shared" si="83"/>
        <v/>
      </c>
      <c r="E597" s="1024"/>
      <c r="F597" s="1025"/>
      <c r="G597" s="752" t="str">
        <f t="shared" si="84"/>
        <v/>
      </c>
      <c r="H597" s="752"/>
      <c r="I597" s="752"/>
      <c r="J597" s="752"/>
      <c r="K597" s="752"/>
      <c r="L597" s="752"/>
      <c r="M597" s="754"/>
      <c r="N597" s="754"/>
      <c r="O597" s="754"/>
      <c r="P597" s="754"/>
      <c r="Q597" s="754"/>
      <c r="R597" s="754"/>
      <c r="S597" s="754"/>
      <c r="T597" s="754"/>
      <c r="U597" s="754"/>
      <c r="V597" s="754"/>
      <c r="W597" s="754"/>
      <c r="X597" s="754"/>
      <c r="Y597" s="754"/>
      <c r="Z597" s="754"/>
      <c r="AA597" s="754"/>
      <c r="AB597" s="754"/>
      <c r="AC597" s="754"/>
      <c r="AD597" s="754"/>
      <c r="AE597" s="4"/>
      <c r="AG597"/>
      <c r="AH597">
        <f t="shared" si="85"/>
        <v>0</v>
      </c>
      <c r="AI597" s="490"/>
      <c r="AJ597" s="204">
        <f t="shared" si="86"/>
        <v>0</v>
      </c>
      <c r="AN597" s="488" t="str">
        <f>IF($AC$450="","",IF(HLOOKUP($AC$450,Presentación!$AQ$3:$BV$574,Presentación!AP147)="","",HLOOKUP($AC$450,Presentación!$AQ$3:$BV$574,Presentación!AP147,0)))</f>
        <v/>
      </c>
      <c r="AO597" s="489" t="str">
        <f>IF($AC$450="","",IF(HLOOKUP($AC$450,Presentación!$BZ$3:$DE$574,Presentación!AP147,0)="","",HLOOKUP($AC$450,Presentación!$BZ$3:$DE$574,Presentación!AP147,0)))</f>
        <v/>
      </c>
      <c r="AQ597">
        <f t="shared" si="87"/>
        <v>0</v>
      </c>
      <c r="AR597">
        <f t="shared" si="88"/>
        <v>0</v>
      </c>
      <c r="AS597">
        <f t="shared" si="89"/>
        <v>0</v>
      </c>
    </row>
    <row r="598" spans="1:45" s="14" customFormat="1" ht="14.25">
      <c r="A598" s="5"/>
      <c r="B598" s="67"/>
      <c r="C598" s="19" t="s">
        <v>6810</v>
      </c>
      <c r="D598" s="1023" t="str">
        <f t="shared" si="83"/>
        <v/>
      </c>
      <c r="E598" s="1024"/>
      <c r="F598" s="1025"/>
      <c r="G598" s="752" t="str">
        <f t="shared" si="84"/>
        <v/>
      </c>
      <c r="H598" s="752"/>
      <c r="I598" s="752"/>
      <c r="J598" s="752"/>
      <c r="K598" s="752"/>
      <c r="L598" s="752"/>
      <c r="M598" s="754"/>
      <c r="N598" s="754"/>
      <c r="O598" s="754"/>
      <c r="P598" s="754"/>
      <c r="Q598" s="754"/>
      <c r="R598" s="754"/>
      <c r="S598" s="754"/>
      <c r="T598" s="754"/>
      <c r="U598" s="754"/>
      <c r="V598" s="754"/>
      <c r="W598" s="754"/>
      <c r="X598" s="754"/>
      <c r="Y598" s="754"/>
      <c r="Z598" s="754"/>
      <c r="AA598" s="754"/>
      <c r="AB598" s="754"/>
      <c r="AC598" s="754"/>
      <c r="AD598" s="754"/>
      <c r="AE598" s="4"/>
      <c r="AG598"/>
      <c r="AH598">
        <f t="shared" si="85"/>
        <v>0</v>
      </c>
      <c r="AI598" s="490"/>
      <c r="AJ598" s="204">
        <f t="shared" si="86"/>
        <v>0</v>
      </c>
      <c r="AN598" s="488" t="str">
        <f>IF($AC$450="","",IF(HLOOKUP($AC$450,Presentación!$AQ$3:$BV$574,Presentación!AP148)="","",HLOOKUP($AC$450,Presentación!$AQ$3:$BV$574,Presentación!AP148,0)))</f>
        <v/>
      </c>
      <c r="AO598" s="489" t="str">
        <f>IF($AC$450="","",IF(HLOOKUP($AC$450,Presentación!$BZ$3:$DE$574,Presentación!AP148,0)="","",HLOOKUP($AC$450,Presentación!$BZ$3:$DE$574,Presentación!AP148,0)))</f>
        <v/>
      </c>
      <c r="AQ598">
        <f t="shared" si="87"/>
        <v>0</v>
      </c>
      <c r="AR598">
        <f t="shared" si="88"/>
        <v>0</v>
      </c>
      <c r="AS598">
        <f t="shared" si="89"/>
        <v>0</v>
      </c>
    </row>
    <row r="599" spans="1:45" s="14" customFormat="1" ht="14.25">
      <c r="A599" s="5"/>
      <c r="B599" s="67"/>
      <c r="C599" s="19" t="s">
        <v>6811</v>
      </c>
      <c r="D599" s="1023" t="str">
        <f t="shared" si="83"/>
        <v/>
      </c>
      <c r="E599" s="1024"/>
      <c r="F599" s="1025"/>
      <c r="G599" s="752" t="str">
        <f t="shared" si="84"/>
        <v/>
      </c>
      <c r="H599" s="752"/>
      <c r="I599" s="752"/>
      <c r="J599" s="752"/>
      <c r="K599" s="752"/>
      <c r="L599" s="752"/>
      <c r="M599" s="754"/>
      <c r="N599" s="754"/>
      <c r="O599" s="754"/>
      <c r="P599" s="754"/>
      <c r="Q599" s="754"/>
      <c r="R599" s="754"/>
      <c r="S599" s="754"/>
      <c r="T599" s="754"/>
      <c r="U599" s="754"/>
      <c r="V599" s="754"/>
      <c r="W599" s="754"/>
      <c r="X599" s="754"/>
      <c r="Y599" s="754"/>
      <c r="Z599" s="754"/>
      <c r="AA599" s="754"/>
      <c r="AB599" s="754"/>
      <c r="AC599" s="754"/>
      <c r="AD599" s="754"/>
      <c r="AE599" s="4"/>
      <c r="AG599"/>
      <c r="AH599">
        <f t="shared" si="85"/>
        <v>0</v>
      </c>
      <c r="AI599" s="490"/>
      <c r="AJ599" s="204">
        <f t="shared" si="86"/>
        <v>0</v>
      </c>
      <c r="AN599" s="488" t="str">
        <f>IF($AC$450="","",IF(HLOOKUP($AC$450,Presentación!$AQ$3:$BV$574,Presentación!AP149)="","",HLOOKUP($AC$450,Presentación!$AQ$3:$BV$574,Presentación!AP149,0)))</f>
        <v/>
      </c>
      <c r="AO599" s="489" t="str">
        <f>IF($AC$450="","",IF(HLOOKUP($AC$450,Presentación!$BZ$3:$DE$574,Presentación!AP149,0)="","",HLOOKUP($AC$450,Presentación!$BZ$3:$DE$574,Presentación!AP149,0)))</f>
        <v/>
      </c>
      <c r="AQ599">
        <f t="shared" si="87"/>
        <v>0</v>
      </c>
      <c r="AR599">
        <f t="shared" si="88"/>
        <v>0</v>
      </c>
      <c r="AS599">
        <f t="shared" si="89"/>
        <v>0</v>
      </c>
    </row>
    <row r="600" spans="1:45" s="14" customFormat="1" ht="14.25">
      <c r="A600" s="5"/>
      <c r="B600" s="67"/>
      <c r="C600" s="19" t="s">
        <v>6812</v>
      </c>
      <c r="D600" s="1023" t="str">
        <f t="shared" si="83"/>
        <v/>
      </c>
      <c r="E600" s="1024"/>
      <c r="F600" s="1025"/>
      <c r="G600" s="752" t="str">
        <f t="shared" si="84"/>
        <v/>
      </c>
      <c r="H600" s="752"/>
      <c r="I600" s="752"/>
      <c r="J600" s="752"/>
      <c r="K600" s="752"/>
      <c r="L600" s="752"/>
      <c r="M600" s="754"/>
      <c r="N600" s="754"/>
      <c r="O600" s="754"/>
      <c r="P600" s="754"/>
      <c r="Q600" s="754"/>
      <c r="R600" s="754"/>
      <c r="S600" s="754"/>
      <c r="T600" s="754"/>
      <c r="U600" s="754"/>
      <c r="V600" s="754"/>
      <c r="W600" s="754"/>
      <c r="X600" s="754"/>
      <c r="Y600" s="754"/>
      <c r="Z600" s="754"/>
      <c r="AA600" s="754"/>
      <c r="AB600" s="754"/>
      <c r="AC600" s="754"/>
      <c r="AD600" s="754"/>
      <c r="AE600" s="4"/>
      <c r="AG600"/>
      <c r="AH600">
        <f t="shared" si="85"/>
        <v>0</v>
      </c>
      <c r="AI600" s="490"/>
      <c r="AJ600" s="204">
        <f t="shared" si="86"/>
        <v>0</v>
      </c>
      <c r="AN600" s="488" t="str">
        <f>IF($AC$450="","",IF(HLOOKUP($AC$450,Presentación!$AQ$3:$BV$574,Presentación!AP150)="","",HLOOKUP($AC$450,Presentación!$AQ$3:$BV$574,Presentación!AP150,0)))</f>
        <v/>
      </c>
      <c r="AO600" s="489" t="str">
        <f>IF($AC$450="","",IF(HLOOKUP($AC$450,Presentación!$BZ$3:$DE$574,Presentación!AP150,0)="","",HLOOKUP($AC$450,Presentación!$BZ$3:$DE$574,Presentación!AP150,0)))</f>
        <v/>
      </c>
      <c r="AQ600">
        <f t="shared" si="87"/>
        <v>0</v>
      </c>
      <c r="AR600">
        <f t="shared" si="88"/>
        <v>0</v>
      </c>
      <c r="AS600">
        <f t="shared" si="89"/>
        <v>0</v>
      </c>
    </row>
    <row r="601" spans="1:45" s="14" customFormat="1" ht="14.25">
      <c r="A601" s="5"/>
      <c r="B601" s="67"/>
      <c r="C601" s="19" t="s">
        <v>6813</v>
      </c>
      <c r="D601" s="1023" t="str">
        <f t="shared" si="83"/>
        <v/>
      </c>
      <c r="E601" s="1024"/>
      <c r="F601" s="1025"/>
      <c r="G601" s="752" t="str">
        <f t="shared" si="84"/>
        <v/>
      </c>
      <c r="H601" s="752"/>
      <c r="I601" s="752"/>
      <c r="J601" s="752"/>
      <c r="K601" s="752"/>
      <c r="L601" s="752"/>
      <c r="M601" s="754"/>
      <c r="N601" s="754"/>
      <c r="O601" s="754"/>
      <c r="P601" s="754"/>
      <c r="Q601" s="754"/>
      <c r="R601" s="754"/>
      <c r="S601" s="754"/>
      <c r="T601" s="754"/>
      <c r="U601" s="754"/>
      <c r="V601" s="754"/>
      <c r="W601" s="754"/>
      <c r="X601" s="754"/>
      <c r="Y601" s="754"/>
      <c r="Z601" s="754"/>
      <c r="AA601" s="754"/>
      <c r="AB601" s="754"/>
      <c r="AC601" s="754"/>
      <c r="AD601" s="754"/>
      <c r="AE601" s="4"/>
      <c r="AG601"/>
      <c r="AH601">
        <f t="shared" si="85"/>
        <v>0</v>
      </c>
      <c r="AI601" s="490"/>
      <c r="AJ601" s="204">
        <f t="shared" si="86"/>
        <v>0</v>
      </c>
      <c r="AN601" s="488" t="str">
        <f>IF($AC$450="","",IF(HLOOKUP($AC$450,Presentación!$AQ$3:$BV$574,Presentación!AP151)="","",HLOOKUP($AC$450,Presentación!$AQ$3:$BV$574,Presentación!AP151,0)))</f>
        <v/>
      </c>
      <c r="AO601" s="489" t="str">
        <f>IF($AC$450="","",IF(HLOOKUP($AC$450,Presentación!$BZ$3:$DE$574,Presentación!AP151,0)="","",HLOOKUP($AC$450,Presentación!$BZ$3:$DE$574,Presentación!AP151,0)))</f>
        <v/>
      </c>
      <c r="AQ601">
        <f t="shared" si="87"/>
        <v>0</v>
      </c>
      <c r="AR601">
        <f t="shared" si="88"/>
        <v>0</v>
      </c>
      <c r="AS601">
        <f t="shared" si="89"/>
        <v>0</v>
      </c>
    </row>
    <row r="602" spans="1:45" s="14" customFormat="1" ht="14.25">
      <c r="A602" s="5"/>
      <c r="B602" s="67"/>
      <c r="C602" s="19" t="s">
        <v>6814</v>
      </c>
      <c r="D602" s="1023" t="str">
        <f t="shared" si="83"/>
        <v/>
      </c>
      <c r="E602" s="1024"/>
      <c r="F602" s="1025"/>
      <c r="G602" s="752" t="str">
        <f t="shared" si="84"/>
        <v/>
      </c>
      <c r="H602" s="752"/>
      <c r="I602" s="752"/>
      <c r="J602" s="752"/>
      <c r="K602" s="752"/>
      <c r="L602" s="752"/>
      <c r="M602" s="754"/>
      <c r="N602" s="754"/>
      <c r="O602" s="754"/>
      <c r="P602" s="754"/>
      <c r="Q602" s="754"/>
      <c r="R602" s="754"/>
      <c r="S602" s="754"/>
      <c r="T602" s="754"/>
      <c r="U602" s="754"/>
      <c r="V602" s="754"/>
      <c r="W602" s="754"/>
      <c r="X602" s="754"/>
      <c r="Y602" s="754"/>
      <c r="Z602" s="754"/>
      <c r="AA602" s="754"/>
      <c r="AB602" s="754"/>
      <c r="AC602" s="754"/>
      <c r="AD602" s="754"/>
      <c r="AE602" s="4"/>
      <c r="AG602"/>
      <c r="AH602">
        <f t="shared" si="85"/>
        <v>0</v>
      </c>
      <c r="AI602" s="490"/>
      <c r="AJ602" s="204">
        <f t="shared" si="86"/>
        <v>0</v>
      </c>
      <c r="AN602" s="488" t="str">
        <f>IF($AC$450="","",IF(HLOOKUP($AC$450,Presentación!$AQ$3:$BV$574,Presentación!AP152)="","",HLOOKUP($AC$450,Presentación!$AQ$3:$BV$574,Presentación!AP152,0)))</f>
        <v/>
      </c>
      <c r="AO602" s="489" t="str">
        <f>IF($AC$450="","",IF(HLOOKUP($AC$450,Presentación!$BZ$3:$DE$574,Presentación!AP152,0)="","",HLOOKUP($AC$450,Presentación!$BZ$3:$DE$574,Presentación!AP152,0)))</f>
        <v/>
      </c>
      <c r="AQ602">
        <f t="shared" si="87"/>
        <v>0</v>
      </c>
      <c r="AR602">
        <f t="shared" si="88"/>
        <v>0</v>
      </c>
      <c r="AS602">
        <f t="shared" si="89"/>
        <v>0</v>
      </c>
    </row>
    <row r="603" spans="1:45" s="14" customFormat="1" ht="14.25">
      <c r="A603" s="5"/>
      <c r="B603" s="67"/>
      <c r="C603" s="19" t="s">
        <v>6815</v>
      </c>
      <c r="D603" s="1023" t="str">
        <f t="shared" si="83"/>
        <v/>
      </c>
      <c r="E603" s="1024"/>
      <c r="F603" s="1025"/>
      <c r="G603" s="752" t="str">
        <f t="shared" si="84"/>
        <v/>
      </c>
      <c r="H603" s="752"/>
      <c r="I603" s="752"/>
      <c r="J603" s="752"/>
      <c r="K603" s="752"/>
      <c r="L603" s="752"/>
      <c r="M603" s="754"/>
      <c r="N603" s="754"/>
      <c r="O603" s="754"/>
      <c r="P603" s="754"/>
      <c r="Q603" s="754"/>
      <c r="R603" s="754"/>
      <c r="S603" s="754"/>
      <c r="T603" s="754"/>
      <c r="U603" s="754"/>
      <c r="V603" s="754"/>
      <c r="W603" s="754"/>
      <c r="X603" s="754"/>
      <c r="Y603" s="754"/>
      <c r="Z603" s="754"/>
      <c r="AA603" s="754"/>
      <c r="AB603" s="754"/>
      <c r="AC603" s="754"/>
      <c r="AD603" s="754"/>
      <c r="AE603" s="4"/>
      <c r="AG603"/>
      <c r="AH603">
        <f t="shared" si="85"/>
        <v>0</v>
      </c>
      <c r="AI603" s="490"/>
      <c r="AJ603" s="204">
        <f t="shared" si="86"/>
        <v>0</v>
      </c>
      <c r="AN603" s="488" t="str">
        <f>IF($AC$450="","",IF(HLOOKUP($AC$450,Presentación!$AQ$3:$BV$574,Presentación!AP153)="","",HLOOKUP($AC$450,Presentación!$AQ$3:$BV$574,Presentación!AP153,0)))</f>
        <v/>
      </c>
      <c r="AO603" s="489" t="str">
        <f>IF($AC$450="","",IF(HLOOKUP($AC$450,Presentación!$BZ$3:$DE$574,Presentación!AP153,0)="","",HLOOKUP($AC$450,Presentación!$BZ$3:$DE$574,Presentación!AP153,0)))</f>
        <v/>
      </c>
      <c r="AQ603">
        <f t="shared" si="87"/>
        <v>0</v>
      </c>
      <c r="AR603">
        <f t="shared" si="88"/>
        <v>0</v>
      </c>
      <c r="AS603">
        <f t="shared" si="89"/>
        <v>0</v>
      </c>
    </row>
    <row r="604" spans="1:45" s="14" customFormat="1" ht="14.25">
      <c r="A604" s="5"/>
      <c r="B604" s="67"/>
      <c r="C604" s="19" t="s">
        <v>6816</v>
      </c>
      <c r="D604" s="1023" t="str">
        <f t="shared" si="83"/>
        <v/>
      </c>
      <c r="E604" s="1024"/>
      <c r="F604" s="1025"/>
      <c r="G604" s="752" t="str">
        <f t="shared" si="84"/>
        <v/>
      </c>
      <c r="H604" s="752"/>
      <c r="I604" s="752"/>
      <c r="J604" s="752"/>
      <c r="K604" s="752"/>
      <c r="L604" s="752"/>
      <c r="M604" s="754"/>
      <c r="N604" s="754"/>
      <c r="O604" s="754"/>
      <c r="P604" s="754"/>
      <c r="Q604" s="754"/>
      <c r="R604" s="754"/>
      <c r="S604" s="754"/>
      <c r="T604" s="754"/>
      <c r="U604" s="754"/>
      <c r="V604" s="754"/>
      <c r="W604" s="754"/>
      <c r="X604" s="754"/>
      <c r="Y604" s="754"/>
      <c r="Z604" s="754"/>
      <c r="AA604" s="754"/>
      <c r="AB604" s="754"/>
      <c r="AC604" s="754"/>
      <c r="AD604" s="754"/>
      <c r="AE604" s="4"/>
      <c r="AG604"/>
      <c r="AH604">
        <f t="shared" si="85"/>
        <v>0</v>
      </c>
      <c r="AI604" s="490"/>
      <c r="AJ604" s="204">
        <f t="shared" si="86"/>
        <v>0</v>
      </c>
      <c r="AN604" s="488" t="str">
        <f>IF($AC$450="","",IF(HLOOKUP($AC$450,Presentación!$AQ$3:$BV$574,Presentación!AP154)="","",HLOOKUP($AC$450,Presentación!$AQ$3:$BV$574,Presentación!AP154,0)))</f>
        <v/>
      </c>
      <c r="AO604" s="489" t="str">
        <f>IF($AC$450="","",IF(HLOOKUP($AC$450,Presentación!$BZ$3:$DE$574,Presentación!AP154,0)="","",HLOOKUP($AC$450,Presentación!$BZ$3:$DE$574,Presentación!AP154,0)))</f>
        <v/>
      </c>
      <c r="AQ604">
        <f t="shared" si="87"/>
        <v>0</v>
      </c>
      <c r="AR604">
        <f t="shared" si="88"/>
        <v>0</v>
      </c>
      <c r="AS604">
        <f t="shared" si="89"/>
        <v>0</v>
      </c>
    </row>
    <row r="605" spans="1:45" s="14" customFormat="1" ht="14.25">
      <c r="A605" s="5"/>
      <c r="B605" s="67"/>
      <c r="C605" s="19" t="s">
        <v>6817</v>
      </c>
      <c r="D605" s="1023" t="str">
        <f t="shared" si="83"/>
        <v/>
      </c>
      <c r="E605" s="1024"/>
      <c r="F605" s="1025"/>
      <c r="G605" s="752" t="str">
        <f t="shared" si="84"/>
        <v/>
      </c>
      <c r="H605" s="752"/>
      <c r="I605" s="752"/>
      <c r="J605" s="752"/>
      <c r="K605" s="752"/>
      <c r="L605" s="752"/>
      <c r="M605" s="754"/>
      <c r="N605" s="754"/>
      <c r="O605" s="754"/>
      <c r="P605" s="754"/>
      <c r="Q605" s="754"/>
      <c r="R605" s="754"/>
      <c r="S605" s="754"/>
      <c r="T605" s="754"/>
      <c r="U605" s="754"/>
      <c r="V605" s="754"/>
      <c r="W605" s="754"/>
      <c r="X605" s="754"/>
      <c r="Y605" s="754"/>
      <c r="Z605" s="754"/>
      <c r="AA605" s="754"/>
      <c r="AB605" s="754"/>
      <c r="AC605" s="754"/>
      <c r="AD605" s="754"/>
      <c r="AE605" s="4"/>
      <c r="AG605"/>
      <c r="AH605">
        <f t="shared" si="85"/>
        <v>0</v>
      </c>
      <c r="AI605" s="490"/>
      <c r="AJ605" s="204">
        <f t="shared" si="86"/>
        <v>0</v>
      </c>
      <c r="AN605" s="488" t="str">
        <f>IF($AC$450="","",IF(HLOOKUP($AC$450,Presentación!$AQ$3:$BV$574,Presentación!AP155)="","",HLOOKUP($AC$450,Presentación!$AQ$3:$BV$574,Presentación!AP155,0)))</f>
        <v/>
      </c>
      <c r="AO605" s="489" t="str">
        <f>IF($AC$450="","",IF(HLOOKUP($AC$450,Presentación!$BZ$3:$DE$574,Presentación!AP155,0)="","",HLOOKUP($AC$450,Presentación!$BZ$3:$DE$574,Presentación!AP155,0)))</f>
        <v/>
      </c>
      <c r="AQ605">
        <f t="shared" si="87"/>
        <v>0</v>
      </c>
      <c r="AR605">
        <f t="shared" si="88"/>
        <v>0</v>
      </c>
      <c r="AS605">
        <f t="shared" si="89"/>
        <v>0</v>
      </c>
    </row>
    <row r="606" spans="1:45" s="14" customFormat="1" ht="14.25">
      <c r="A606" s="5"/>
      <c r="B606" s="67"/>
      <c r="C606" s="19" t="s">
        <v>6818</v>
      </c>
      <c r="D606" s="1023" t="str">
        <f t="shared" si="83"/>
        <v/>
      </c>
      <c r="E606" s="1024"/>
      <c r="F606" s="1025"/>
      <c r="G606" s="752" t="str">
        <f t="shared" si="84"/>
        <v/>
      </c>
      <c r="H606" s="752"/>
      <c r="I606" s="752"/>
      <c r="J606" s="752"/>
      <c r="K606" s="752"/>
      <c r="L606" s="752"/>
      <c r="M606" s="754"/>
      <c r="N606" s="754"/>
      <c r="O606" s="754"/>
      <c r="P606" s="754"/>
      <c r="Q606" s="754"/>
      <c r="R606" s="754"/>
      <c r="S606" s="754"/>
      <c r="T606" s="754"/>
      <c r="U606" s="754"/>
      <c r="V606" s="754"/>
      <c r="W606" s="754"/>
      <c r="X606" s="754"/>
      <c r="Y606" s="754"/>
      <c r="Z606" s="754"/>
      <c r="AA606" s="754"/>
      <c r="AB606" s="754"/>
      <c r="AC606" s="754"/>
      <c r="AD606" s="754"/>
      <c r="AE606" s="4"/>
      <c r="AG606"/>
      <c r="AH606">
        <f t="shared" si="85"/>
        <v>0</v>
      </c>
      <c r="AI606" s="490"/>
      <c r="AJ606" s="204">
        <f t="shared" si="86"/>
        <v>0</v>
      </c>
      <c r="AN606" s="488" t="str">
        <f>IF($AC$450="","",IF(HLOOKUP($AC$450,Presentación!$AQ$3:$BV$574,Presentación!AP156)="","",HLOOKUP($AC$450,Presentación!$AQ$3:$BV$574,Presentación!AP156,0)))</f>
        <v/>
      </c>
      <c r="AO606" s="489" t="str">
        <f>IF($AC$450="","",IF(HLOOKUP($AC$450,Presentación!$BZ$3:$DE$574,Presentación!AP156,0)="","",HLOOKUP($AC$450,Presentación!$BZ$3:$DE$574,Presentación!AP156,0)))</f>
        <v/>
      </c>
      <c r="AQ606">
        <f t="shared" si="87"/>
        <v>0</v>
      </c>
      <c r="AR606">
        <f t="shared" si="88"/>
        <v>0</v>
      </c>
      <c r="AS606">
        <f t="shared" si="89"/>
        <v>0</v>
      </c>
    </row>
    <row r="607" spans="1:45" s="14" customFormat="1" ht="14.25">
      <c r="A607" s="5"/>
      <c r="B607" s="67"/>
      <c r="C607" s="19" t="s">
        <v>6819</v>
      </c>
      <c r="D607" s="1023" t="str">
        <f t="shared" si="83"/>
        <v/>
      </c>
      <c r="E607" s="1024"/>
      <c r="F607" s="1025"/>
      <c r="G607" s="752" t="str">
        <f t="shared" si="84"/>
        <v/>
      </c>
      <c r="H607" s="752"/>
      <c r="I607" s="752"/>
      <c r="J607" s="752"/>
      <c r="K607" s="752"/>
      <c r="L607" s="752"/>
      <c r="M607" s="754"/>
      <c r="N607" s="754"/>
      <c r="O607" s="754"/>
      <c r="P607" s="754"/>
      <c r="Q607" s="754"/>
      <c r="R607" s="754"/>
      <c r="S607" s="754"/>
      <c r="T607" s="754"/>
      <c r="U607" s="754"/>
      <c r="V607" s="754"/>
      <c r="W607" s="754"/>
      <c r="X607" s="754"/>
      <c r="Y607" s="754"/>
      <c r="Z607" s="754"/>
      <c r="AA607" s="754"/>
      <c r="AB607" s="754"/>
      <c r="AC607" s="754"/>
      <c r="AD607" s="754"/>
      <c r="AE607" s="4"/>
      <c r="AG607"/>
      <c r="AH607">
        <f t="shared" si="85"/>
        <v>0</v>
      </c>
      <c r="AI607" s="490"/>
      <c r="AJ607" s="204">
        <f t="shared" si="86"/>
        <v>0</v>
      </c>
      <c r="AN607" s="488" t="str">
        <f>IF($AC$450="","",IF(HLOOKUP($AC$450,Presentación!$AQ$3:$BV$574,Presentación!AP157)="","",HLOOKUP($AC$450,Presentación!$AQ$3:$BV$574,Presentación!AP157,0)))</f>
        <v/>
      </c>
      <c r="AO607" s="489" t="str">
        <f>IF($AC$450="","",IF(HLOOKUP($AC$450,Presentación!$BZ$3:$DE$574,Presentación!AP157,0)="","",HLOOKUP($AC$450,Presentación!$BZ$3:$DE$574,Presentación!AP157,0)))</f>
        <v/>
      </c>
      <c r="AQ607">
        <f t="shared" si="87"/>
        <v>0</v>
      </c>
      <c r="AR607">
        <f t="shared" si="88"/>
        <v>0</v>
      </c>
      <c r="AS607">
        <f t="shared" si="89"/>
        <v>0</v>
      </c>
    </row>
    <row r="608" spans="1:45" s="14" customFormat="1" ht="14.25">
      <c r="A608" s="5"/>
      <c r="B608" s="67"/>
      <c r="C608" s="19" t="s">
        <v>6820</v>
      </c>
      <c r="D608" s="1023" t="str">
        <f t="shared" si="83"/>
        <v/>
      </c>
      <c r="E608" s="1024"/>
      <c r="F608" s="1025"/>
      <c r="G608" s="752" t="str">
        <f t="shared" si="84"/>
        <v/>
      </c>
      <c r="H608" s="752"/>
      <c r="I608" s="752"/>
      <c r="J608" s="752"/>
      <c r="K608" s="752"/>
      <c r="L608" s="752"/>
      <c r="M608" s="754"/>
      <c r="N608" s="754"/>
      <c r="O608" s="754"/>
      <c r="P608" s="754"/>
      <c r="Q608" s="754"/>
      <c r="R608" s="754"/>
      <c r="S608" s="754"/>
      <c r="T608" s="754"/>
      <c r="U608" s="754"/>
      <c r="V608" s="754"/>
      <c r="W608" s="754"/>
      <c r="X608" s="754"/>
      <c r="Y608" s="754"/>
      <c r="Z608" s="754"/>
      <c r="AA608" s="754"/>
      <c r="AB608" s="754"/>
      <c r="AC608" s="754"/>
      <c r="AD608" s="754"/>
      <c r="AE608" s="4"/>
      <c r="AG608"/>
      <c r="AH608">
        <f t="shared" si="85"/>
        <v>0</v>
      </c>
      <c r="AI608" s="490"/>
      <c r="AJ608" s="204">
        <f t="shared" si="86"/>
        <v>0</v>
      </c>
      <c r="AN608" s="488" t="str">
        <f>IF($AC$450="","",IF(HLOOKUP($AC$450,Presentación!$AQ$3:$BV$574,Presentación!AP158)="","",HLOOKUP($AC$450,Presentación!$AQ$3:$BV$574,Presentación!AP158,0)))</f>
        <v/>
      </c>
      <c r="AO608" s="489" t="str">
        <f>IF($AC$450="","",IF(HLOOKUP($AC$450,Presentación!$BZ$3:$DE$574,Presentación!AP158,0)="","",HLOOKUP($AC$450,Presentación!$BZ$3:$DE$574,Presentación!AP158,0)))</f>
        <v/>
      </c>
      <c r="AQ608">
        <f t="shared" si="87"/>
        <v>0</v>
      </c>
      <c r="AR608">
        <f t="shared" si="88"/>
        <v>0</v>
      </c>
      <c r="AS608">
        <f t="shared" si="89"/>
        <v>0</v>
      </c>
    </row>
    <row r="609" spans="1:45" s="14" customFormat="1" ht="14.25">
      <c r="A609" s="5"/>
      <c r="B609" s="67"/>
      <c r="C609" s="19" t="s">
        <v>6821</v>
      </c>
      <c r="D609" s="1023" t="str">
        <f t="shared" si="83"/>
        <v/>
      </c>
      <c r="E609" s="1024"/>
      <c r="F609" s="1025"/>
      <c r="G609" s="752" t="str">
        <f t="shared" si="84"/>
        <v/>
      </c>
      <c r="H609" s="752"/>
      <c r="I609" s="752"/>
      <c r="J609" s="752"/>
      <c r="K609" s="752"/>
      <c r="L609" s="752"/>
      <c r="M609" s="754"/>
      <c r="N609" s="754"/>
      <c r="O609" s="754"/>
      <c r="P609" s="754"/>
      <c r="Q609" s="754"/>
      <c r="R609" s="754"/>
      <c r="S609" s="754"/>
      <c r="T609" s="754"/>
      <c r="U609" s="754"/>
      <c r="V609" s="754"/>
      <c r="W609" s="754"/>
      <c r="X609" s="754"/>
      <c r="Y609" s="754"/>
      <c r="Z609" s="754"/>
      <c r="AA609" s="754"/>
      <c r="AB609" s="754"/>
      <c r="AC609" s="754"/>
      <c r="AD609" s="754"/>
      <c r="AE609" s="4"/>
      <c r="AG609"/>
      <c r="AH609">
        <f t="shared" si="85"/>
        <v>0</v>
      </c>
      <c r="AI609" s="490"/>
      <c r="AJ609" s="204">
        <f t="shared" si="86"/>
        <v>0</v>
      </c>
      <c r="AN609" s="488" t="str">
        <f>IF($AC$450="","",IF(HLOOKUP($AC$450,Presentación!$AQ$3:$BV$574,Presentación!AP159)="","",HLOOKUP($AC$450,Presentación!$AQ$3:$BV$574,Presentación!AP159,0)))</f>
        <v/>
      </c>
      <c r="AO609" s="489" t="str">
        <f>IF($AC$450="","",IF(HLOOKUP($AC$450,Presentación!$BZ$3:$DE$574,Presentación!AP159,0)="","",HLOOKUP($AC$450,Presentación!$BZ$3:$DE$574,Presentación!AP159,0)))</f>
        <v/>
      </c>
      <c r="AQ609">
        <f t="shared" si="87"/>
        <v>0</v>
      </c>
      <c r="AR609">
        <f t="shared" si="88"/>
        <v>0</v>
      </c>
      <c r="AS609">
        <f t="shared" si="89"/>
        <v>0</v>
      </c>
    </row>
    <row r="610" spans="1:45" s="14" customFormat="1" ht="14.25">
      <c r="A610" s="5"/>
      <c r="B610" s="67"/>
      <c r="C610" s="19" t="s">
        <v>6822</v>
      </c>
      <c r="D610" s="1023" t="str">
        <f t="shared" si="83"/>
        <v/>
      </c>
      <c r="E610" s="1024"/>
      <c r="F610" s="1025"/>
      <c r="G610" s="752" t="str">
        <f t="shared" si="84"/>
        <v/>
      </c>
      <c r="H610" s="752"/>
      <c r="I610" s="752"/>
      <c r="J610" s="752"/>
      <c r="K610" s="752"/>
      <c r="L610" s="752"/>
      <c r="M610" s="754"/>
      <c r="N610" s="754"/>
      <c r="O610" s="754"/>
      <c r="P610" s="754"/>
      <c r="Q610" s="754"/>
      <c r="R610" s="754"/>
      <c r="S610" s="754"/>
      <c r="T610" s="754"/>
      <c r="U610" s="754"/>
      <c r="V610" s="754"/>
      <c r="W610" s="754"/>
      <c r="X610" s="754"/>
      <c r="Y610" s="754"/>
      <c r="Z610" s="754"/>
      <c r="AA610" s="754"/>
      <c r="AB610" s="754"/>
      <c r="AC610" s="754"/>
      <c r="AD610" s="754"/>
      <c r="AE610" s="4"/>
      <c r="AG610"/>
      <c r="AH610">
        <f t="shared" si="85"/>
        <v>0</v>
      </c>
      <c r="AI610" s="490"/>
      <c r="AJ610" s="204">
        <f t="shared" si="86"/>
        <v>0</v>
      </c>
      <c r="AN610" s="488" t="str">
        <f>IF($AC$450="","",IF(HLOOKUP($AC$450,Presentación!$AQ$3:$BV$574,Presentación!AP160)="","",HLOOKUP($AC$450,Presentación!$AQ$3:$BV$574,Presentación!AP160,0)))</f>
        <v/>
      </c>
      <c r="AO610" s="489" t="str">
        <f>IF($AC$450="","",IF(HLOOKUP($AC$450,Presentación!$BZ$3:$DE$574,Presentación!AP160,0)="","",HLOOKUP($AC$450,Presentación!$BZ$3:$DE$574,Presentación!AP160,0)))</f>
        <v/>
      </c>
      <c r="AQ610">
        <f t="shared" si="87"/>
        <v>0</v>
      </c>
      <c r="AR610">
        <f t="shared" si="88"/>
        <v>0</v>
      </c>
      <c r="AS610">
        <f t="shared" si="89"/>
        <v>0</v>
      </c>
    </row>
    <row r="611" spans="1:45" s="14" customFormat="1" ht="14.25">
      <c r="A611" s="5"/>
      <c r="B611" s="67"/>
      <c r="C611" s="19" t="s">
        <v>6823</v>
      </c>
      <c r="D611" s="1023" t="str">
        <f t="shared" si="83"/>
        <v/>
      </c>
      <c r="E611" s="1024"/>
      <c r="F611" s="1025"/>
      <c r="G611" s="752" t="str">
        <f t="shared" si="84"/>
        <v/>
      </c>
      <c r="H611" s="752"/>
      <c r="I611" s="752"/>
      <c r="J611" s="752"/>
      <c r="K611" s="752"/>
      <c r="L611" s="752"/>
      <c r="M611" s="754"/>
      <c r="N611" s="754"/>
      <c r="O611" s="754"/>
      <c r="P611" s="754"/>
      <c r="Q611" s="754"/>
      <c r="R611" s="754"/>
      <c r="S611" s="754"/>
      <c r="T611" s="754"/>
      <c r="U611" s="754"/>
      <c r="V611" s="754"/>
      <c r="W611" s="754"/>
      <c r="X611" s="754"/>
      <c r="Y611" s="754"/>
      <c r="Z611" s="754"/>
      <c r="AA611" s="754"/>
      <c r="AB611" s="754"/>
      <c r="AC611" s="754"/>
      <c r="AD611" s="754"/>
      <c r="AE611" s="4"/>
      <c r="AG611"/>
      <c r="AH611">
        <f t="shared" si="85"/>
        <v>0</v>
      </c>
      <c r="AI611" s="490"/>
      <c r="AJ611" s="204">
        <f t="shared" si="86"/>
        <v>0</v>
      </c>
      <c r="AN611" s="488" t="str">
        <f>IF($AC$450="","",IF(HLOOKUP($AC$450,Presentación!$AQ$3:$BV$574,Presentación!AP161)="","",HLOOKUP($AC$450,Presentación!$AQ$3:$BV$574,Presentación!AP161,0)))</f>
        <v/>
      </c>
      <c r="AO611" s="489" t="str">
        <f>IF($AC$450="","",IF(HLOOKUP($AC$450,Presentación!$BZ$3:$DE$574,Presentación!AP161,0)="","",HLOOKUP($AC$450,Presentación!$BZ$3:$DE$574,Presentación!AP161,0)))</f>
        <v/>
      </c>
      <c r="AQ611">
        <f t="shared" si="87"/>
        <v>0</v>
      </c>
      <c r="AR611">
        <f t="shared" si="88"/>
        <v>0</v>
      </c>
      <c r="AS611">
        <f t="shared" si="89"/>
        <v>0</v>
      </c>
    </row>
    <row r="612" spans="1:45" s="14" customFormat="1" ht="14.25">
      <c r="A612" s="5"/>
      <c r="B612" s="67"/>
      <c r="C612" s="19" t="s">
        <v>6824</v>
      </c>
      <c r="D612" s="1023" t="str">
        <f t="shared" si="83"/>
        <v/>
      </c>
      <c r="E612" s="1024"/>
      <c r="F612" s="1025"/>
      <c r="G612" s="752" t="str">
        <f t="shared" si="84"/>
        <v/>
      </c>
      <c r="H612" s="752"/>
      <c r="I612" s="752"/>
      <c r="J612" s="752"/>
      <c r="K612" s="752"/>
      <c r="L612" s="752"/>
      <c r="M612" s="754"/>
      <c r="N612" s="754"/>
      <c r="O612" s="754"/>
      <c r="P612" s="754"/>
      <c r="Q612" s="754"/>
      <c r="R612" s="754"/>
      <c r="S612" s="754"/>
      <c r="T612" s="754"/>
      <c r="U612" s="754"/>
      <c r="V612" s="754"/>
      <c r="W612" s="754"/>
      <c r="X612" s="754"/>
      <c r="Y612" s="754"/>
      <c r="Z612" s="754"/>
      <c r="AA612" s="754"/>
      <c r="AB612" s="754"/>
      <c r="AC612" s="754"/>
      <c r="AD612" s="754"/>
      <c r="AE612" s="4"/>
      <c r="AG612"/>
      <c r="AH612">
        <f t="shared" si="85"/>
        <v>0</v>
      </c>
      <c r="AI612" s="490"/>
      <c r="AJ612" s="204">
        <f t="shared" si="86"/>
        <v>0</v>
      </c>
      <c r="AN612" s="488" t="str">
        <f>IF($AC$450="","",IF(HLOOKUP($AC$450,Presentación!$AQ$3:$BV$574,Presentación!AP162)="","",HLOOKUP($AC$450,Presentación!$AQ$3:$BV$574,Presentación!AP162,0)))</f>
        <v/>
      </c>
      <c r="AO612" s="489" t="str">
        <f>IF($AC$450="","",IF(HLOOKUP($AC$450,Presentación!$BZ$3:$DE$574,Presentación!AP162,0)="","",HLOOKUP($AC$450,Presentación!$BZ$3:$DE$574,Presentación!AP162,0)))</f>
        <v/>
      </c>
      <c r="AQ612">
        <f t="shared" si="87"/>
        <v>0</v>
      </c>
      <c r="AR612">
        <f t="shared" si="88"/>
        <v>0</v>
      </c>
      <c r="AS612">
        <f t="shared" si="89"/>
        <v>0</v>
      </c>
    </row>
    <row r="613" spans="1:45" s="14" customFormat="1" ht="14.25">
      <c r="A613" s="5"/>
      <c r="B613" s="67"/>
      <c r="C613" s="19" t="s">
        <v>6825</v>
      </c>
      <c r="D613" s="1023" t="str">
        <f t="shared" si="83"/>
        <v/>
      </c>
      <c r="E613" s="1024"/>
      <c r="F613" s="1025"/>
      <c r="G613" s="752" t="str">
        <f t="shared" si="84"/>
        <v/>
      </c>
      <c r="H613" s="752"/>
      <c r="I613" s="752"/>
      <c r="J613" s="752"/>
      <c r="K613" s="752"/>
      <c r="L613" s="752"/>
      <c r="M613" s="754"/>
      <c r="N613" s="754"/>
      <c r="O613" s="754"/>
      <c r="P613" s="754"/>
      <c r="Q613" s="754"/>
      <c r="R613" s="754"/>
      <c r="S613" s="754"/>
      <c r="T613" s="754"/>
      <c r="U613" s="754"/>
      <c r="V613" s="754"/>
      <c r="W613" s="754"/>
      <c r="X613" s="754"/>
      <c r="Y613" s="754"/>
      <c r="Z613" s="754"/>
      <c r="AA613" s="754"/>
      <c r="AB613" s="754"/>
      <c r="AC613" s="754"/>
      <c r="AD613" s="754"/>
      <c r="AE613" s="4"/>
      <c r="AG613"/>
      <c r="AH613">
        <f t="shared" si="85"/>
        <v>0</v>
      </c>
      <c r="AI613" s="490"/>
      <c r="AJ613" s="204">
        <f t="shared" si="86"/>
        <v>0</v>
      </c>
      <c r="AN613" s="488" t="str">
        <f>IF($AC$450="","",IF(HLOOKUP($AC$450,Presentación!$AQ$3:$BV$574,Presentación!AP163)="","",HLOOKUP($AC$450,Presentación!$AQ$3:$BV$574,Presentación!AP163,0)))</f>
        <v/>
      </c>
      <c r="AO613" s="489" t="str">
        <f>IF($AC$450="","",IF(HLOOKUP($AC$450,Presentación!$BZ$3:$DE$574,Presentación!AP163,0)="","",HLOOKUP($AC$450,Presentación!$BZ$3:$DE$574,Presentación!AP163,0)))</f>
        <v/>
      </c>
      <c r="AQ613">
        <f t="shared" si="87"/>
        <v>0</v>
      </c>
      <c r="AR613">
        <f t="shared" si="88"/>
        <v>0</v>
      </c>
      <c r="AS613">
        <f t="shared" si="89"/>
        <v>0</v>
      </c>
    </row>
    <row r="614" spans="1:45" s="14" customFormat="1" ht="14.25">
      <c r="A614" s="5"/>
      <c r="B614" s="67"/>
      <c r="C614" s="19" t="s">
        <v>6826</v>
      </c>
      <c r="D614" s="1023" t="str">
        <f t="shared" si="83"/>
        <v/>
      </c>
      <c r="E614" s="1024"/>
      <c r="F614" s="1025"/>
      <c r="G614" s="752" t="str">
        <f t="shared" si="84"/>
        <v/>
      </c>
      <c r="H614" s="752"/>
      <c r="I614" s="752"/>
      <c r="J614" s="752"/>
      <c r="K614" s="752"/>
      <c r="L614" s="752"/>
      <c r="M614" s="754"/>
      <c r="N614" s="754"/>
      <c r="O614" s="754"/>
      <c r="P614" s="754"/>
      <c r="Q614" s="754"/>
      <c r="R614" s="754"/>
      <c r="S614" s="754"/>
      <c r="T614" s="754"/>
      <c r="U614" s="754"/>
      <c r="V614" s="754"/>
      <c r="W614" s="754"/>
      <c r="X614" s="754"/>
      <c r="Y614" s="754"/>
      <c r="Z614" s="754"/>
      <c r="AA614" s="754"/>
      <c r="AB614" s="754"/>
      <c r="AC614" s="754"/>
      <c r="AD614" s="754"/>
      <c r="AE614" s="4"/>
      <c r="AG614"/>
      <c r="AH614">
        <f t="shared" si="85"/>
        <v>0</v>
      </c>
      <c r="AI614" s="490"/>
      <c r="AJ614" s="204">
        <f t="shared" si="86"/>
        <v>0</v>
      </c>
      <c r="AN614" s="488" t="str">
        <f>IF($AC$450="","",IF(HLOOKUP($AC$450,Presentación!$AQ$3:$BV$574,Presentación!AP164)="","",HLOOKUP($AC$450,Presentación!$AQ$3:$BV$574,Presentación!AP164,0)))</f>
        <v/>
      </c>
      <c r="AO614" s="489" t="str">
        <f>IF($AC$450="","",IF(HLOOKUP($AC$450,Presentación!$BZ$3:$DE$574,Presentación!AP164,0)="","",HLOOKUP($AC$450,Presentación!$BZ$3:$DE$574,Presentación!AP164,0)))</f>
        <v/>
      </c>
      <c r="AQ614">
        <f t="shared" si="87"/>
        <v>0</v>
      </c>
      <c r="AR614">
        <f t="shared" si="88"/>
        <v>0</v>
      </c>
      <c r="AS614">
        <f t="shared" si="89"/>
        <v>0</v>
      </c>
    </row>
    <row r="615" spans="1:45" s="14" customFormat="1" ht="14.25">
      <c r="A615" s="5"/>
      <c r="B615" s="67"/>
      <c r="C615" s="19" t="s">
        <v>6827</v>
      </c>
      <c r="D615" s="1023" t="str">
        <f t="shared" si="83"/>
        <v/>
      </c>
      <c r="E615" s="1024"/>
      <c r="F615" s="1025"/>
      <c r="G615" s="752" t="str">
        <f t="shared" si="84"/>
        <v/>
      </c>
      <c r="H615" s="752"/>
      <c r="I615" s="752"/>
      <c r="J615" s="752"/>
      <c r="K615" s="752"/>
      <c r="L615" s="752"/>
      <c r="M615" s="754"/>
      <c r="N615" s="754"/>
      <c r="O615" s="754"/>
      <c r="P615" s="754"/>
      <c r="Q615" s="754"/>
      <c r="R615" s="754"/>
      <c r="S615" s="754"/>
      <c r="T615" s="754"/>
      <c r="U615" s="754"/>
      <c r="V615" s="754"/>
      <c r="W615" s="754"/>
      <c r="X615" s="754"/>
      <c r="Y615" s="754"/>
      <c r="Z615" s="754"/>
      <c r="AA615" s="754"/>
      <c r="AB615" s="754"/>
      <c r="AC615" s="754"/>
      <c r="AD615" s="754"/>
      <c r="AE615" s="4"/>
      <c r="AG615"/>
      <c r="AH615">
        <f t="shared" si="85"/>
        <v>0</v>
      </c>
      <c r="AI615" s="490"/>
      <c r="AJ615" s="204">
        <f t="shared" si="86"/>
        <v>0</v>
      </c>
      <c r="AN615" s="488" t="str">
        <f>IF($AC$450="","",IF(HLOOKUP($AC$450,Presentación!$AQ$3:$BV$574,Presentación!AP165)="","",HLOOKUP($AC$450,Presentación!$AQ$3:$BV$574,Presentación!AP165,0)))</f>
        <v/>
      </c>
      <c r="AO615" s="489" t="str">
        <f>IF($AC$450="","",IF(HLOOKUP($AC$450,Presentación!$BZ$3:$DE$574,Presentación!AP165,0)="","",HLOOKUP($AC$450,Presentación!$BZ$3:$DE$574,Presentación!AP165,0)))</f>
        <v/>
      </c>
      <c r="AQ615">
        <f t="shared" si="87"/>
        <v>0</v>
      </c>
      <c r="AR615">
        <f t="shared" si="88"/>
        <v>0</v>
      </c>
      <c r="AS615">
        <f t="shared" si="89"/>
        <v>0</v>
      </c>
    </row>
    <row r="616" spans="1:45" s="14" customFormat="1" ht="14.25">
      <c r="A616" s="5"/>
      <c r="B616" s="67"/>
      <c r="C616" s="19" t="s">
        <v>6828</v>
      </c>
      <c r="D616" s="1023" t="str">
        <f t="shared" si="83"/>
        <v/>
      </c>
      <c r="E616" s="1024"/>
      <c r="F616" s="1025"/>
      <c r="G616" s="752" t="str">
        <f t="shared" si="84"/>
        <v/>
      </c>
      <c r="H616" s="752"/>
      <c r="I616" s="752"/>
      <c r="J616" s="752"/>
      <c r="K616" s="752"/>
      <c r="L616" s="752"/>
      <c r="M616" s="754"/>
      <c r="N616" s="754"/>
      <c r="O616" s="754"/>
      <c r="P616" s="754"/>
      <c r="Q616" s="754"/>
      <c r="R616" s="754"/>
      <c r="S616" s="754"/>
      <c r="T616" s="754"/>
      <c r="U616" s="754"/>
      <c r="V616" s="754"/>
      <c r="W616" s="754"/>
      <c r="X616" s="754"/>
      <c r="Y616" s="754"/>
      <c r="Z616" s="754"/>
      <c r="AA616" s="754"/>
      <c r="AB616" s="754"/>
      <c r="AC616" s="754"/>
      <c r="AD616" s="754"/>
      <c r="AE616" s="4"/>
      <c r="AG616"/>
      <c r="AH616">
        <f t="shared" si="85"/>
        <v>0</v>
      </c>
      <c r="AI616" s="490"/>
      <c r="AJ616" s="204">
        <f t="shared" si="86"/>
        <v>0</v>
      </c>
      <c r="AN616" s="488" t="str">
        <f>IF($AC$450="","",IF(HLOOKUP($AC$450,Presentación!$AQ$3:$BV$574,Presentación!AP166)="","",HLOOKUP($AC$450,Presentación!$AQ$3:$BV$574,Presentación!AP166,0)))</f>
        <v/>
      </c>
      <c r="AO616" s="489" t="str">
        <f>IF($AC$450="","",IF(HLOOKUP($AC$450,Presentación!$BZ$3:$DE$574,Presentación!AP166,0)="","",HLOOKUP($AC$450,Presentación!$BZ$3:$DE$574,Presentación!AP166,0)))</f>
        <v/>
      </c>
      <c r="AQ616">
        <f t="shared" si="87"/>
        <v>0</v>
      </c>
      <c r="AR616">
        <f t="shared" si="88"/>
        <v>0</v>
      </c>
      <c r="AS616">
        <f t="shared" si="89"/>
        <v>0</v>
      </c>
    </row>
    <row r="617" spans="1:45" s="14" customFormat="1" ht="14.25">
      <c r="A617" s="5"/>
      <c r="B617" s="67"/>
      <c r="C617" s="19" t="s">
        <v>6829</v>
      </c>
      <c r="D617" s="1023" t="str">
        <f t="shared" si="83"/>
        <v/>
      </c>
      <c r="E617" s="1024"/>
      <c r="F617" s="1025"/>
      <c r="G617" s="752" t="str">
        <f t="shared" si="84"/>
        <v/>
      </c>
      <c r="H617" s="752"/>
      <c r="I617" s="752"/>
      <c r="J617" s="752"/>
      <c r="K617" s="752"/>
      <c r="L617" s="752"/>
      <c r="M617" s="754"/>
      <c r="N617" s="754"/>
      <c r="O617" s="754"/>
      <c r="P617" s="754"/>
      <c r="Q617" s="754"/>
      <c r="R617" s="754"/>
      <c r="S617" s="754"/>
      <c r="T617" s="754"/>
      <c r="U617" s="754"/>
      <c r="V617" s="754"/>
      <c r="W617" s="754"/>
      <c r="X617" s="754"/>
      <c r="Y617" s="754"/>
      <c r="Z617" s="754"/>
      <c r="AA617" s="754"/>
      <c r="AB617" s="754"/>
      <c r="AC617" s="754"/>
      <c r="AD617" s="754"/>
      <c r="AE617" s="4"/>
      <c r="AG617"/>
      <c r="AH617">
        <f t="shared" si="85"/>
        <v>0</v>
      </c>
      <c r="AI617" s="490"/>
      <c r="AJ617" s="204">
        <f t="shared" si="86"/>
        <v>0</v>
      </c>
      <c r="AN617" s="488" t="str">
        <f>IF($AC$450="","",IF(HLOOKUP($AC$450,Presentación!$AQ$3:$BV$574,Presentación!AP167)="","",HLOOKUP($AC$450,Presentación!$AQ$3:$BV$574,Presentación!AP167,0)))</f>
        <v/>
      </c>
      <c r="AO617" s="489" t="str">
        <f>IF($AC$450="","",IF(HLOOKUP($AC$450,Presentación!$BZ$3:$DE$574,Presentación!AP167,0)="","",HLOOKUP($AC$450,Presentación!$BZ$3:$DE$574,Presentación!AP167,0)))</f>
        <v/>
      </c>
      <c r="AQ617">
        <f t="shared" si="87"/>
        <v>0</v>
      </c>
      <c r="AR617">
        <f t="shared" si="88"/>
        <v>0</v>
      </c>
      <c r="AS617">
        <f t="shared" si="89"/>
        <v>0</v>
      </c>
    </row>
    <row r="618" spans="1:45" s="14" customFormat="1" ht="14.25">
      <c r="A618" s="5"/>
      <c r="B618" s="67"/>
      <c r="C618" s="19" t="s">
        <v>6830</v>
      </c>
      <c r="D618" s="1023" t="str">
        <f t="shared" si="83"/>
        <v/>
      </c>
      <c r="E618" s="1024"/>
      <c r="F618" s="1025"/>
      <c r="G618" s="752" t="str">
        <f t="shared" si="84"/>
        <v/>
      </c>
      <c r="H618" s="752"/>
      <c r="I618" s="752"/>
      <c r="J618" s="752"/>
      <c r="K618" s="752"/>
      <c r="L618" s="752"/>
      <c r="M618" s="754"/>
      <c r="N618" s="754"/>
      <c r="O618" s="754"/>
      <c r="P618" s="754"/>
      <c r="Q618" s="754"/>
      <c r="R618" s="754"/>
      <c r="S618" s="754"/>
      <c r="T618" s="754"/>
      <c r="U618" s="754"/>
      <c r="V618" s="754"/>
      <c r="W618" s="754"/>
      <c r="X618" s="754"/>
      <c r="Y618" s="754"/>
      <c r="Z618" s="754"/>
      <c r="AA618" s="754"/>
      <c r="AB618" s="754"/>
      <c r="AC618" s="754"/>
      <c r="AD618" s="754"/>
      <c r="AE618" s="4"/>
      <c r="AG618"/>
      <c r="AH618">
        <f t="shared" si="85"/>
        <v>0</v>
      </c>
      <c r="AI618" s="490"/>
      <c r="AJ618" s="204">
        <f t="shared" si="86"/>
        <v>0</v>
      </c>
      <c r="AN618" s="488" t="str">
        <f>IF($AC$450="","",IF(HLOOKUP($AC$450,Presentación!$AQ$3:$BV$574,Presentación!AP168)="","",HLOOKUP($AC$450,Presentación!$AQ$3:$BV$574,Presentación!AP168,0)))</f>
        <v/>
      </c>
      <c r="AO618" s="489" t="str">
        <f>IF($AC$450="","",IF(HLOOKUP($AC$450,Presentación!$BZ$3:$DE$574,Presentación!AP168,0)="","",HLOOKUP($AC$450,Presentación!$BZ$3:$DE$574,Presentación!AP168,0)))</f>
        <v/>
      </c>
      <c r="AQ618">
        <f t="shared" si="87"/>
        <v>0</v>
      </c>
      <c r="AR618">
        <f t="shared" si="88"/>
        <v>0</v>
      </c>
      <c r="AS618">
        <f t="shared" si="89"/>
        <v>0</v>
      </c>
    </row>
    <row r="619" spans="1:45" s="14" customFormat="1" ht="14.25">
      <c r="A619" s="5"/>
      <c r="B619" s="67"/>
      <c r="C619" s="19" t="s">
        <v>6831</v>
      </c>
      <c r="D619" s="1023" t="str">
        <f t="shared" si="83"/>
        <v/>
      </c>
      <c r="E619" s="1024"/>
      <c r="F619" s="1025"/>
      <c r="G619" s="752" t="str">
        <f t="shared" si="84"/>
        <v/>
      </c>
      <c r="H619" s="752"/>
      <c r="I619" s="752"/>
      <c r="J619" s="752"/>
      <c r="K619" s="752"/>
      <c r="L619" s="752"/>
      <c r="M619" s="754"/>
      <c r="N619" s="754"/>
      <c r="O619" s="754"/>
      <c r="P619" s="754"/>
      <c r="Q619" s="754"/>
      <c r="R619" s="754"/>
      <c r="S619" s="754"/>
      <c r="T619" s="754"/>
      <c r="U619" s="754"/>
      <c r="V619" s="754"/>
      <c r="W619" s="754"/>
      <c r="X619" s="754"/>
      <c r="Y619" s="754"/>
      <c r="Z619" s="754"/>
      <c r="AA619" s="754"/>
      <c r="AB619" s="754"/>
      <c r="AC619" s="754"/>
      <c r="AD619" s="754"/>
      <c r="AE619" s="4"/>
      <c r="AG619"/>
      <c r="AH619">
        <f t="shared" si="85"/>
        <v>0</v>
      </c>
      <c r="AI619" s="490"/>
      <c r="AJ619" s="204">
        <f t="shared" si="86"/>
        <v>0</v>
      </c>
      <c r="AN619" s="488" t="str">
        <f>IF($AC$450="","",IF(HLOOKUP($AC$450,Presentación!$AQ$3:$BV$574,Presentación!AP169)="","",HLOOKUP($AC$450,Presentación!$AQ$3:$BV$574,Presentación!AP169,0)))</f>
        <v/>
      </c>
      <c r="AO619" s="489" t="str">
        <f>IF($AC$450="","",IF(HLOOKUP($AC$450,Presentación!$BZ$3:$DE$574,Presentación!AP169,0)="","",HLOOKUP($AC$450,Presentación!$BZ$3:$DE$574,Presentación!AP169,0)))</f>
        <v/>
      </c>
      <c r="AQ619">
        <f t="shared" si="87"/>
        <v>0</v>
      </c>
      <c r="AR619">
        <f t="shared" si="88"/>
        <v>0</v>
      </c>
      <c r="AS619">
        <f t="shared" si="89"/>
        <v>0</v>
      </c>
    </row>
    <row r="620" spans="1:45" s="14" customFormat="1" ht="14.25">
      <c r="A620" s="5"/>
      <c r="B620" s="67"/>
      <c r="C620" s="19" t="s">
        <v>6832</v>
      </c>
      <c r="D620" s="1023" t="str">
        <f t="shared" si="83"/>
        <v/>
      </c>
      <c r="E620" s="1024"/>
      <c r="F620" s="1025"/>
      <c r="G620" s="752" t="str">
        <f t="shared" si="84"/>
        <v/>
      </c>
      <c r="H620" s="752"/>
      <c r="I620" s="752"/>
      <c r="J620" s="752"/>
      <c r="K620" s="752"/>
      <c r="L620" s="752"/>
      <c r="M620" s="754"/>
      <c r="N620" s="754"/>
      <c r="O620" s="754"/>
      <c r="P620" s="754"/>
      <c r="Q620" s="754"/>
      <c r="R620" s="754"/>
      <c r="S620" s="754"/>
      <c r="T620" s="754"/>
      <c r="U620" s="754"/>
      <c r="V620" s="754"/>
      <c r="W620" s="754"/>
      <c r="X620" s="754"/>
      <c r="Y620" s="754"/>
      <c r="Z620" s="754"/>
      <c r="AA620" s="754"/>
      <c r="AB620" s="754"/>
      <c r="AC620" s="754"/>
      <c r="AD620" s="754"/>
      <c r="AE620" s="4"/>
      <c r="AG620"/>
      <c r="AH620">
        <f t="shared" si="85"/>
        <v>0</v>
      </c>
      <c r="AI620" s="490"/>
      <c r="AJ620" s="204">
        <f t="shared" si="86"/>
        <v>0</v>
      </c>
      <c r="AN620" s="488" t="str">
        <f>IF($AC$450="","",IF(HLOOKUP($AC$450,Presentación!$AQ$3:$BV$574,Presentación!AP170)="","",HLOOKUP($AC$450,Presentación!$AQ$3:$BV$574,Presentación!AP170,0)))</f>
        <v/>
      </c>
      <c r="AO620" s="489" t="str">
        <f>IF($AC$450="","",IF(HLOOKUP($AC$450,Presentación!$BZ$3:$DE$574,Presentación!AP170,0)="","",HLOOKUP($AC$450,Presentación!$BZ$3:$DE$574,Presentación!AP170,0)))</f>
        <v/>
      </c>
      <c r="AQ620">
        <f t="shared" si="87"/>
        <v>0</v>
      </c>
      <c r="AR620">
        <f t="shared" si="88"/>
        <v>0</v>
      </c>
      <c r="AS620">
        <f t="shared" si="89"/>
        <v>0</v>
      </c>
    </row>
    <row r="621" spans="1:45" s="14" customFormat="1" ht="14.25">
      <c r="A621" s="5"/>
      <c r="B621" s="67"/>
      <c r="C621" s="19" t="s">
        <v>6833</v>
      </c>
      <c r="D621" s="1023" t="str">
        <f t="shared" si="83"/>
        <v/>
      </c>
      <c r="E621" s="1024"/>
      <c r="F621" s="1025"/>
      <c r="G621" s="752" t="str">
        <f t="shared" si="84"/>
        <v/>
      </c>
      <c r="H621" s="752"/>
      <c r="I621" s="752"/>
      <c r="J621" s="752"/>
      <c r="K621" s="752"/>
      <c r="L621" s="752"/>
      <c r="M621" s="754"/>
      <c r="N621" s="754"/>
      <c r="O621" s="754"/>
      <c r="P621" s="754"/>
      <c r="Q621" s="754"/>
      <c r="R621" s="754"/>
      <c r="S621" s="754"/>
      <c r="T621" s="754"/>
      <c r="U621" s="754"/>
      <c r="V621" s="754"/>
      <c r="W621" s="754"/>
      <c r="X621" s="754"/>
      <c r="Y621" s="754"/>
      <c r="Z621" s="754"/>
      <c r="AA621" s="754"/>
      <c r="AB621" s="754"/>
      <c r="AC621" s="754"/>
      <c r="AD621" s="754"/>
      <c r="AE621" s="4"/>
      <c r="AG621"/>
      <c r="AH621">
        <f t="shared" si="85"/>
        <v>0</v>
      </c>
      <c r="AI621" s="490"/>
      <c r="AJ621" s="204">
        <f t="shared" si="86"/>
        <v>0</v>
      </c>
      <c r="AN621" s="488" t="str">
        <f>IF($AC$450="","",IF(HLOOKUP($AC$450,Presentación!$AQ$3:$BV$574,Presentación!AP171)="","",HLOOKUP($AC$450,Presentación!$AQ$3:$BV$574,Presentación!AP171,0)))</f>
        <v/>
      </c>
      <c r="AO621" s="489" t="str">
        <f>IF($AC$450="","",IF(HLOOKUP($AC$450,Presentación!$BZ$3:$DE$574,Presentación!AP171,0)="","",HLOOKUP($AC$450,Presentación!$BZ$3:$DE$574,Presentación!AP171,0)))</f>
        <v/>
      </c>
      <c r="AQ621">
        <f t="shared" si="87"/>
        <v>0</v>
      </c>
      <c r="AR621">
        <f t="shared" si="88"/>
        <v>0</v>
      </c>
      <c r="AS621">
        <f t="shared" si="89"/>
        <v>0</v>
      </c>
    </row>
    <row r="622" spans="1:45" s="14" customFormat="1" ht="14.25">
      <c r="A622" s="5"/>
      <c r="B622" s="67"/>
      <c r="C622" s="19" t="s">
        <v>6834</v>
      </c>
      <c r="D622" s="1023" t="str">
        <f t="shared" si="83"/>
        <v/>
      </c>
      <c r="E622" s="1024"/>
      <c r="F622" s="1025"/>
      <c r="G622" s="752" t="str">
        <f t="shared" si="84"/>
        <v/>
      </c>
      <c r="H622" s="752"/>
      <c r="I622" s="752"/>
      <c r="J622" s="752"/>
      <c r="K622" s="752"/>
      <c r="L622" s="752"/>
      <c r="M622" s="754"/>
      <c r="N622" s="754"/>
      <c r="O622" s="754"/>
      <c r="P622" s="754"/>
      <c r="Q622" s="754"/>
      <c r="R622" s="754"/>
      <c r="S622" s="754"/>
      <c r="T622" s="754"/>
      <c r="U622" s="754"/>
      <c r="V622" s="754"/>
      <c r="W622" s="754"/>
      <c r="X622" s="754"/>
      <c r="Y622" s="754"/>
      <c r="Z622" s="754"/>
      <c r="AA622" s="754"/>
      <c r="AB622" s="754"/>
      <c r="AC622" s="754"/>
      <c r="AD622" s="754"/>
      <c r="AE622" s="4"/>
      <c r="AG622"/>
      <c r="AH622">
        <f t="shared" si="85"/>
        <v>0</v>
      </c>
      <c r="AI622" s="490"/>
      <c r="AJ622" s="204">
        <f t="shared" si="86"/>
        <v>0</v>
      </c>
      <c r="AN622" s="488" t="str">
        <f>IF($AC$450="","",IF(HLOOKUP($AC$450,Presentación!$AQ$3:$BV$574,Presentación!AP172)="","",HLOOKUP($AC$450,Presentación!$AQ$3:$BV$574,Presentación!AP172,0)))</f>
        <v/>
      </c>
      <c r="AO622" s="489" t="str">
        <f>IF($AC$450="","",IF(HLOOKUP($AC$450,Presentación!$BZ$3:$DE$574,Presentación!AP172,0)="","",HLOOKUP($AC$450,Presentación!$BZ$3:$DE$574,Presentación!AP172,0)))</f>
        <v/>
      </c>
      <c r="AQ622">
        <f t="shared" si="87"/>
        <v>0</v>
      </c>
      <c r="AR622">
        <f t="shared" si="88"/>
        <v>0</v>
      </c>
      <c r="AS622">
        <f t="shared" si="89"/>
        <v>0</v>
      </c>
    </row>
    <row r="623" spans="1:45" s="14" customFormat="1" ht="14.25">
      <c r="A623" s="5"/>
      <c r="B623" s="67"/>
      <c r="C623" s="19" t="s">
        <v>6835</v>
      </c>
      <c r="D623" s="1023" t="str">
        <f t="shared" si="83"/>
        <v/>
      </c>
      <c r="E623" s="1024"/>
      <c r="F623" s="1025"/>
      <c r="G623" s="752" t="str">
        <f t="shared" si="84"/>
        <v/>
      </c>
      <c r="H623" s="752"/>
      <c r="I623" s="752"/>
      <c r="J623" s="752"/>
      <c r="K623" s="752"/>
      <c r="L623" s="752"/>
      <c r="M623" s="754"/>
      <c r="N623" s="754"/>
      <c r="O623" s="754"/>
      <c r="P623" s="754"/>
      <c r="Q623" s="754"/>
      <c r="R623" s="754"/>
      <c r="S623" s="754"/>
      <c r="T623" s="754"/>
      <c r="U623" s="754"/>
      <c r="V623" s="754"/>
      <c r="W623" s="754"/>
      <c r="X623" s="754"/>
      <c r="Y623" s="754"/>
      <c r="Z623" s="754"/>
      <c r="AA623" s="754"/>
      <c r="AB623" s="754"/>
      <c r="AC623" s="754"/>
      <c r="AD623" s="754"/>
      <c r="AE623" s="4"/>
      <c r="AG623"/>
      <c r="AH623">
        <f t="shared" si="85"/>
        <v>0</v>
      </c>
      <c r="AI623" s="490"/>
      <c r="AJ623" s="204">
        <f t="shared" si="86"/>
        <v>0</v>
      </c>
      <c r="AN623" s="488" t="str">
        <f>IF($AC$450="","",IF(HLOOKUP($AC$450,Presentación!$AQ$3:$BV$574,Presentación!AP173)="","",HLOOKUP($AC$450,Presentación!$AQ$3:$BV$574,Presentación!AP173,0)))</f>
        <v/>
      </c>
      <c r="AO623" s="489" t="str">
        <f>IF($AC$450="","",IF(HLOOKUP($AC$450,Presentación!$BZ$3:$DE$574,Presentación!AP173,0)="","",HLOOKUP($AC$450,Presentación!$BZ$3:$DE$574,Presentación!AP173,0)))</f>
        <v/>
      </c>
      <c r="AQ623">
        <f t="shared" si="87"/>
        <v>0</v>
      </c>
      <c r="AR623">
        <f t="shared" si="88"/>
        <v>0</v>
      </c>
      <c r="AS623">
        <f t="shared" si="89"/>
        <v>0</v>
      </c>
    </row>
    <row r="624" spans="1:45" s="14" customFormat="1" ht="14.25">
      <c r="A624" s="5"/>
      <c r="B624" s="67"/>
      <c r="C624" s="19" t="s">
        <v>6836</v>
      </c>
      <c r="D624" s="1023" t="str">
        <f t="shared" si="83"/>
        <v/>
      </c>
      <c r="E624" s="1024"/>
      <c r="F624" s="1025"/>
      <c r="G624" s="752" t="str">
        <f t="shared" si="84"/>
        <v/>
      </c>
      <c r="H624" s="752"/>
      <c r="I624" s="752"/>
      <c r="J624" s="752"/>
      <c r="K624" s="752"/>
      <c r="L624" s="752"/>
      <c r="M624" s="754"/>
      <c r="N624" s="754"/>
      <c r="O624" s="754"/>
      <c r="P624" s="754"/>
      <c r="Q624" s="754"/>
      <c r="R624" s="754"/>
      <c r="S624" s="754"/>
      <c r="T624" s="754"/>
      <c r="U624" s="754"/>
      <c r="V624" s="754"/>
      <c r="W624" s="754"/>
      <c r="X624" s="754"/>
      <c r="Y624" s="754"/>
      <c r="Z624" s="754"/>
      <c r="AA624" s="754"/>
      <c r="AB624" s="754"/>
      <c r="AC624" s="754"/>
      <c r="AD624" s="754"/>
      <c r="AE624" s="4"/>
      <c r="AG624"/>
      <c r="AH624">
        <f t="shared" si="85"/>
        <v>0</v>
      </c>
      <c r="AI624" s="490"/>
      <c r="AJ624" s="204">
        <f t="shared" si="86"/>
        <v>0</v>
      </c>
      <c r="AN624" s="488" t="str">
        <f>IF($AC$450="","",IF(HLOOKUP($AC$450,Presentación!$AQ$3:$BV$574,Presentación!AP174)="","",HLOOKUP($AC$450,Presentación!$AQ$3:$BV$574,Presentación!AP174,0)))</f>
        <v/>
      </c>
      <c r="AO624" s="489" t="str">
        <f>IF($AC$450="","",IF(HLOOKUP($AC$450,Presentación!$BZ$3:$DE$574,Presentación!AP174,0)="","",HLOOKUP($AC$450,Presentación!$BZ$3:$DE$574,Presentación!AP174,0)))</f>
        <v/>
      </c>
      <c r="AQ624">
        <f t="shared" si="87"/>
        <v>0</v>
      </c>
      <c r="AR624">
        <f t="shared" si="88"/>
        <v>0</v>
      </c>
      <c r="AS624">
        <f t="shared" si="89"/>
        <v>0</v>
      </c>
    </row>
    <row r="625" spans="1:45" s="14" customFormat="1" ht="14.25">
      <c r="A625" s="5"/>
      <c r="B625" s="67"/>
      <c r="C625" s="19" t="s">
        <v>6837</v>
      </c>
      <c r="D625" s="1023" t="str">
        <f t="shared" si="83"/>
        <v/>
      </c>
      <c r="E625" s="1024"/>
      <c r="F625" s="1025"/>
      <c r="G625" s="752" t="str">
        <f t="shared" si="84"/>
        <v/>
      </c>
      <c r="H625" s="752"/>
      <c r="I625" s="752"/>
      <c r="J625" s="752"/>
      <c r="K625" s="752"/>
      <c r="L625" s="752"/>
      <c r="M625" s="754"/>
      <c r="N625" s="754"/>
      <c r="O625" s="754"/>
      <c r="P625" s="754"/>
      <c r="Q625" s="754"/>
      <c r="R625" s="754"/>
      <c r="S625" s="754"/>
      <c r="T625" s="754"/>
      <c r="U625" s="754"/>
      <c r="V625" s="754"/>
      <c r="W625" s="754"/>
      <c r="X625" s="754"/>
      <c r="Y625" s="754"/>
      <c r="Z625" s="754"/>
      <c r="AA625" s="754"/>
      <c r="AB625" s="754"/>
      <c r="AC625" s="754"/>
      <c r="AD625" s="754"/>
      <c r="AE625" s="4"/>
      <c r="AG625"/>
      <c r="AH625">
        <f t="shared" si="85"/>
        <v>0</v>
      </c>
      <c r="AI625" s="490"/>
      <c r="AJ625" s="204">
        <f t="shared" si="86"/>
        <v>0</v>
      </c>
      <c r="AN625" s="488" t="str">
        <f>IF($AC$450="","",IF(HLOOKUP($AC$450,Presentación!$AQ$3:$BV$574,Presentación!AP175)="","",HLOOKUP($AC$450,Presentación!$AQ$3:$BV$574,Presentación!AP175,0)))</f>
        <v/>
      </c>
      <c r="AO625" s="489" t="str">
        <f>IF($AC$450="","",IF(HLOOKUP($AC$450,Presentación!$BZ$3:$DE$574,Presentación!AP175,0)="","",HLOOKUP($AC$450,Presentación!$BZ$3:$DE$574,Presentación!AP175,0)))</f>
        <v/>
      </c>
      <c r="AQ625">
        <f t="shared" si="87"/>
        <v>0</v>
      </c>
      <c r="AR625">
        <f t="shared" si="88"/>
        <v>0</v>
      </c>
      <c r="AS625">
        <f t="shared" si="89"/>
        <v>0</v>
      </c>
    </row>
    <row r="626" spans="1:45" s="14" customFormat="1" ht="14.25">
      <c r="A626" s="5"/>
      <c r="B626" s="67"/>
      <c r="C626" s="19" t="s">
        <v>6838</v>
      </c>
      <c r="D626" s="1023" t="str">
        <f t="shared" si="83"/>
        <v/>
      </c>
      <c r="E626" s="1024"/>
      <c r="F626" s="1025"/>
      <c r="G626" s="752" t="str">
        <f t="shared" si="84"/>
        <v/>
      </c>
      <c r="H626" s="752"/>
      <c r="I626" s="752"/>
      <c r="J626" s="752"/>
      <c r="K626" s="752"/>
      <c r="L626" s="752"/>
      <c r="M626" s="754"/>
      <c r="N626" s="754"/>
      <c r="O626" s="754"/>
      <c r="P626" s="754"/>
      <c r="Q626" s="754"/>
      <c r="R626" s="754"/>
      <c r="S626" s="754"/>
      <c r="T626" s="754"/>
      <c r="U626" s="754"/>
      <c r="V626" s="754"/>
      <c r="W626" s="754"/>
      <c r="X626" s="754"/>
      <c r="Y626" s="754"/>
      <c r="Z626" s="754"/>
      <c r="AA626" s="754"/>
      <c r="AB626" s="754"/>
      <c r="AC626" s="754"/>
      <c r="AD626" s="754"/>
      <c r="AE626" s="4"/>
      <c r="AG626"/>
      <c r="AH626">
        <f t="shared" si="85"/>
        <v>0</v>
      </c>
      <c r="AI626" s="490"/>
      <c r="AJ626" s="204">
        <f t="shared" si="86"/>
        <v>0</v>
      </c>
      <c r="AN626" s="488" t="str">
        <f>IF($AC$450="","",IF(HLOOKUP($AC$450,Presentación!$AQ$3:$BV$574,Presentación!AP176)="","",HLOOKUP($AC$450,Presentación!$AQ$3:$BV$574,Presentación!AP176,0)))</f>
        <v/>
      </c>
      <c r="AO626" s="489" t="str">
        <f>IF($AC$450="","",IF(HLOOKUP($AC$450,Presentación!$BZ$3:$DE$574,Presentación!AP176,0)="","",HLOOKUP($AC$450,Presentación!$BZ$3:$DE$574,Presentación!AP176,0)))</f>
        <v/>
      </c>
      <c r="AQ626">
        <f t="shared" si="87"/>
        <v>0</v>
      </c>
      <c r="AR626">
        <f t="shared" si="88"/>
        <v>0</v>
      </c>
      <c r="AS626">
        <f t="shared" si="89"/>
        <v>0</v>
      </c>
    </row>
    <row r="627" spans="1:45" s="14" customFormat="1" ht="14.25">
      <c r="A627" s="5"/>
      <c r="B627" s="67"/>
      <c r="C627" s="19" t="s">
        <v>6839</v>
      </c>
      <c r="D627" s="1023" t="str">
        <f t="shared" si="83"/>
        <v/>
      </c>
      <c r="E627" s="1024"/>
      <c r="F627" s="1025"/>
      <c r="G627" s="752" t="str">
        <f t="shared" si="84"/>
        <v/>
      </c>
      <c r="H627" s="752"/>
      <c r="I627" s="752"/>
      <c r="J627" s="752"/>
      <c r="K627" s="752"/>
      <c r="L627" s="752"/>
      <c r="M627" s="754"/>
      <c r="N627" s="754"/>
      <c r="O627" s="754"/>
      <c r="P627" s="754"/>
      <c r="Q627" s="754"/>
      <c r="R627" s="754"/>
      <c r="S627" s="754"/>
      <c r="T627" s="754"/>
      <c r="U627" s="754"/>
      <c r="V627" s="754"/>
      <c r="W627" s="754"/>
      <c r="X627" s="754"/>
      <c r="Y627" s="754"/>
      <c r="Z627" s="754"/>
      <c r="AA627" s="754"/>
      <c r="AB627" s="754"/>
      <c r="AC627" s="754"/>
      <c r="AD627" s="754"/>
      <c r="AE627" s="4"/>
      <c r="AG627"/>
      <c r="AH627">
        <f t="shared" si="85"/>
        <v>0</v>
      </c>
      <c r="AI627" s="490"/>
      <c r="AJ627" s="204">
        <f t="shared" si="86"/>
        <v>0</v>
      </c>
      <c r="AN627" s="488" t="str">
        <f>IF($AC$450="","",IF(HLOOKUP($AC$450,Presentación!$AQ$3:$BV$574,Presentación!AP177)="","",HLOOKUP($AC$450,Presentación!$AQ$3:$BV$574,Presentación!AP177,0)))</f>
        <v/>
      </c>
      <c r="AO627" s="489" t="str">
        <f>IF($AC$450="","",IF(HLOOKUP($AC$450,Presentación!$BZ$3:$DE$574,Presentación!AP177,0)="","",HLOOKUP($AC$450,Presentación!$BZ$3:$DE$574,Presentación!AP177,0)))</f>
        <v/>
      </c>
      <c r="AQ627">
        <f t="shared" si="87"/>
        <v>0</v>
      </c>
      <c r="AR627">
        <f t="shared" si="88"/>
        <v>0</v>
      </c>
      <c r="AS627">
        <f t="shared" si="89"/>
        <v>0</v>
      </c>
    </row>
    <row r="628" spans="1:45" s="14" customFormat="1" ht="14.25">
      <c r="A628" s="5"/>
      <c r="B628" s="67"/>
      <c r="C628" s="19" t="s">
        <v>6840</v>
      </c>
      <c r="D628" s="1023" t="str">
        <f t="shared" si="83"/>
        <v/>
      </c>
      <c r="E628" s="1024"/>
      <c r="F628" s="1025"/>
      <c r="G628" s="752" t="str">
        <f t="shared" si="84"/>
        <v/>
      </c>
      <c r="H628" s="752"/>
      <c r="I628" s="752"/>
      <c r="J628" s="752"/>
      <c r="K628" s="752"/>
      <c r="L628" s="752"/>
      <c r="M628" s="754"/>
      <c r="N628" s="754"/>
      <c r="O628" s="754"/>
      <c r="P628" s="754"/>
      <c r="Q628" s="754"/>
      <c r="R628" s="754"/>
      <c r="S628" s="754"/>
      <c r="T628" s="754"/>
      <c r="U628" s="754"/>
      <c r="V628" s="754"/>
      <c r="W628" s="754"/>
      <c r="X628" s="754"/>
      <c r="Y628" s="754"/>
      <c r="Z628" s="754"/>
      <c r="AA628" s="754"/>
      <c r="AB628" s="754"/>
      <c r="AC628" s="754"/>
      <c r="AD628" s="754"/>
      <c r="AE628" s="4"/>
      <c r="AG628"/>
      <c r="AH628">
        <f t="shared" si="85"/>
        <v>0</v>
      </c>
      <c r="AI628" s="490"/>
      <c r="AJ628" s="204">
        <f t="shared" si="86"/>
        <v>0</v>
      </c>
      <c r="AN628" s="488" t="str">
        <f>IF($AC$450="","",IF(HLOOKUP($AC$450,Presentación!$AQ$3:$BV$574,Presentación!AP178)="","",HLOOKUP($AC$450,Presentación!$AQ$3:$BV$574,Presentación!AP178,0)))</f>
        <v/>
      </c>
      <c r="AO628" s="489" t="str">
        <f>IF($AC$450="","",IF(HLOOKUP($AC$450,Presentación!$BZ$3:$DE$574,Presentación!AP178,0)="","",HLOOKUP($AC$450,Presentación!$BZ$3:$DE$574,Presentación!AP178,0)))</f>
        <v/>
      </c>
      <c r="AQ628">
        <f t="shared" si="87"/>
        <v>0</v>
      </c>
      <c r="AR628">
        <f t="shared" si="88"/>
        <v>0</v>
      </c>
      <c r="AS628">
        <f t="shared" si="89"/>
        <v>0</v>
      </c>
    </row>
    <row r="629" spans="1:45" s="14" customFormat="1" ht="14.25">
      <c r="A629" s="5"/>
      <c r="B629" s="67"/>
      <c r="C629" s="19" t="s">
        <v>6841</v>
      </c>
      <c r="D629" s="1023" t="str">
        <f t="shared" si="83"/>
        <v/>
      </c>
      <c r="E629" s="1024"/>
      <c r="F629" s="1025"/>
      <c r="G629" s="752" t="str">
        <f t="shared" si="84"/>
        <v/>
      </c>
      <c r="H629" s="752"/>
      <c r="I629" s="752"/>
      <c r="J629" s="752"/>
      <c r="K629" s="752"/>
      <c r="L629" s="752"/>
      <c r="M629" s="754"/>
      <c r="N629" s="754"/>
      <c r="O629" s="754"/>
      <c r="P629" s="754"/>
      <c r="Q629" s="754"/>
      <c r="R629" s="754"/>
      <c r="S629" s="754"/>
      <c r="T629" s="754"/>
      <c r="U629" s="754"/>
      <c r="V629" s="754"/>
      <c r="W629" s="754"/>
      <c r="X629" s="754"/>
      <c r="Y629" s="754"/>
      <c r="Z629" s="754"/>
      <c r="AA629" s="754"/>
      <c r="AB629" s="754"/>
      <c r="AC629" s="754"/>
      <c r="AD629" s="754"/>
      <c r="AE629" s="4"/>
      <c r="AG629"/>
      <c r="AH629">
        <f t="shared" si="85"/>
        <v>0</v>
      </c>
      <c r="AI629" s="490"/>
      <c r="AJ629" s="204">
        <f t="shared" si="86"/>
        <v>0</v>
      </c>
      <c r="AN629" s="488" t="str">
        <f>IF($AC$450="","",IF(HLOOKUP($AC$450,Presentación!$AQ$3:$BV$574,Presentación!AP179)="","",HLOOKUP($AC$450,Presentación!$AQ$3:$BV$574,Presentación!AP179,0)))</f>
        <v/>
      </c>
      <c r="AO629" s="489" t="str">
        <f>IF($AC$450="","",IF(HLOOKUP($AC$450,Presentación!$BZ$3:$DE$574,Presentación!AP179,0)="","",HLOOKUP($AC$450,Presentación!$BZ$3:$DE$574,Presentación!AP179,0)))</f>
        <v/>
      </c>
      <c r="AQ629">
        <f t="shared" si="87"/>
        <v>0</v>
      </c>
      <c r="AR629">
        <f t="shared" si="88"/>
        <v>0</v>
      </c>
      <c r="AS629">
        <f t="shared" si="89"/>
        <v>0</v>
      </c>
    </row>
    <row r="630" spans="1:45" s="14" customFormat="1" ht="14.25">
      <c r="A630" s="5"/>
      <c r="B630" s="67"/>
      <c r="C630" s="19" t="s">
        <v>6842</v>
      </c>
      <c r="D630" s="1023" t="str">
        <f t="shared" si="83"/>
        <v/>
      </c>
      <c r="E630" s="1024"/>
      <c r="F630" s="1025"/>
      <c r="G630" s="752" t="str">
        <f t="shared" si="84"/>
        <v/>
      </c>
      <c r="H630" s="752"/>
      <c r="I630" s="752"/>
      <c r="J630" s="752"/>
      <c r="K630" s="752"/>
      <c r="L630" s="752"/>
      <c r="M630" s="754"/>
      <c r="N630" s="754"/>
      <c r="O630" s="754"/>
      <c r="P630" s="754"/>
      <c r="Q630" s="754"/>
      <c r="R630" s="754"/>
      <c r="S630" s="754"/>
      <c r="T630" s="754"/>
      <c r="U630" s="754"/>
      <c r="V630" s="754"/>
      <c r="W630" s="754"/>
      <c r="X630" s="754"/>
      <c r="Y630" s="754"/>
      <c r="Z630" s="754"/>
      <c r="AA630" s="754"/>
      <c r="AB630" s="754"/>
      <c r="AC630" s="754"/>
      <c r="AD630" s="754"/>
      <c r="AE630" s="4"/>
      <c r="AG630"/>
      <c r="AH630">
        <f t="shared" si="85"/>
        <v>0</v>
      </c>
      <c r="AI630" s="490"/>
      <c r="AJ630" s="204">
        <f t="shared" si="86"/>
        <v>0</v>
      </c>
      <c r="AN630" s="488" t="str">
        <f>IF($AC$450="","",IF(HLOOKUP($AC$450,Presentación!$AQ$3:$BV$574,Presentación!AP180)="","",HLOOKUP($AC$450,Presentación!$AQ$3:$BV$574,Presentación!AP180,0)))</f>
        <v/>
      </c>
      <c r="AO630" s="489" t="str">
        <f>IF($AC$450="","",IF(HLOOKUP($AC$450,Presentación!$BZ$3:$DE$574,Presentación!AP180,0)="","",HLOOKUP($AC$450,Presentación!$BZ$3:$DE$574,Presentación!AP180,0)))</f>
        <v/>
      </c>
      <c r="AQ630">
        <f t="shared" si="87"/>
        <v>0</v>
      </c>
      <c r="AR630">
        <f t="shared" si="88"/>
        <v>0</v>
      </c>
      <c r="AS630">
        <f t="shared" si="89"/>
        <v>0</v>
      </c>
    </row>
    <row r="631" spans="1:45" s="14" customFormat="1" ht="14.25">
      <c r="A631" s="5"/>
      <c r="B631" s="67"/>
      <c r="C631" s="19" t="s">
        <v>6843</v>
      </c>
      <c r="D631" s="1023" t="str">
        <f t="shared" si="83"/>
        <v/>
      </c>
      <c r="E631" s="1024"/>
      <c r="F631" s="1025"/>
      <c r="G631" s="752" t="str">
        <f t="shared" si="84"/>
        <v/>
      </c>
      <c r="H631" s="752"/>
      <c r="I631" s="752"/>
      <c r="J631" s="752"/>
      <c r="K631" s="752"/>
      <c r="L631" s="752"/>
      <c r="M631" s="754"/>
      <c r="N631" s="754"/>
      <c r="O631" s="754"/>
      <c r="P631" s="754"/>
      <c r="Q631" s="754"/>
      <c r="R631" s="754"/>
      <c r="S631" s="754"/>
      <c r="T631" s="754"/>
      <c r="U631" s="754"/>
      <c r="V631" s="754"/>
      <c r="W631" s="754"/>
      <c r="X631" s="754"/>
      <c r="Y631" s="754"/>
      <c r="Z631" s="754"/>
      <c r="AA631" s="754"/>
      <c r="AB631" s="754"/>
      <c r="AC631" s="754"/>
      <c r="AD631" s="754"/>
      <c r="AE631" s="4"/>
      <c r="AG631"/>
      <c r="AH631">
        <f t="shared" si="85"/>
        <v>0</v>
      </c>
      <c r="AI631" s="490"/>
      <c r="AJ631" s="204">
        <f t="shared" si="86"/>
        <v>0</v>
      </c>
      <c r="AN631" s="488" t="str">
        <f>IF($AC$450="","",IF(HLOOKUP($AC$450,Presentación!$AQ$3:$BV$574,Presentación!AP181)="","",HLOOKUP($AC$450,Presentación!$AQ$3:$BV$574,Presentación!AP181,0)))</f>
        <v/>
      </c>
      <c r="AO631" s="489" t="str">
        <f>IF($AC$450="","",IF(HLOOKUP($AC$450,Presentación!$BZ$3:$DE$574,Presentación!AP181,0)="","",HLOOKUP($AC$450,Presentación!$BZ$3:$DE$574,Presentación!AP181,0)))</f>
        <v/>
      </c>
      <c r="AQ631">
        <f t="shared" si="87"/>
        <v>0</v>
      </c>
      <c r="AR631">
        <f t="shared" si="88"/>
        <v>0</v>
      </c>
      <c r="AS631">
        <f t="shared" si="89"/>
        <v>0</v>
      </c>
    </row>
    <row r="632" spans="1:45" s="14" customFormat="1" ht="14.25">
      <c r="A632" s="5"/>
      <c r="B632" s="67"/>
      <c r="C632" s="19" t="s">
        <v>6844</v>
      </c>
      <c r="D632" s="1023" t="str">
        <f t="shared" si="83"/>
        <v/>
      </c>
      <c r="E632" s="1024"/>
      <c r="F632" s="1025"/>
      <c r="G632" s="752" t="str">
        <f t="shared" si="84"/>
        <v/>
      </c>
      <c r="H632" s="752"/>
      <c r="I632" s="752"/>
      <c r="J632" s="752"/>
      <c r="K632" s="752"/>
      <c r="L632" s="752"/>
      <c r="M632" s="754"/>
      <c r="N632" s="754"/>
      <c r="O632" s="754"/>
      <c r="P632" s="754"/>
      <c r="Q632" s="754"/>
      <c r="R632" s="754"/>
      <c r="S632" s="754"/>
      <c r="T632" s="754"/>
      <c r="U632" s="754"/>
      <c r="V632" s="754"/>
      <c r="W632" s="754"/>
      <c r="X632" s="754"/>
      <c r="Y632" s="754"/>
      <c r="Z632" s="754"/>
      <c r="AA632" s="754"/>
      <c r="AB632" s="754"/>
      <c r="AC632" s="754"/>
      <c r="AD632" s="754"/>
      <c r="AE632" s="4"/>
      <c r="AG632"/>
      <c r="AH632">
        <f t="shared" si="85"/>
        <v>0</v>
      </c>
      <c r="AI632" s="490"/>
      <c r="AJ632" s="204">
        <f t="shared" si="86"/>
        <v>0</v>
      </c>
      <c r="AN632" s="488" t="str">
        <f>IF($AC$450="","",IF(HLOOKUP($AC$450,Presentación!$AQ$3:$BV$574,Presentación!AP182)="","",HLOOKUP($AC$450,Presentación!$AQ$3:$BV$574,Presentación!AP182,0)))</f>
        <v/>
      </c>
      <c r="AO632" s="489" t="str">
        <f>IF($AC$450="","",IF(HLOOKUP($AC$450,Presentación!$BZ$3:$DE$574,Presentación!AP182,0)="","",HLOOKUP($AC$450,Presentación!$BZ$3:$DE$574,Presentación!AP182,0)))</f>
        <v/>
      </c>
      <c r="AQ632">
        <f t="shared" si="87"/>
        <v>0</v>
      </c>
      <c r="AR632">
        <f t="shared" si="88"/>
        <v>0</v>
      </c>
      <c r="AS632">
        <f t="shared" si="89"/>
        <v>0</v>
      </c>
    </row>
    <row r="633" spans="1:45" s="14" customFormat="1" ht="14.25">
      <c r="A633" s="5"/>
      <c r="B633" s="67"/>
      <c r="C633" s="19" t="s">
        <v>6845</v>
      </c>
      <c r="D633" s="1023" t="str">
        <f t="shared" si="83"/>
        <v/>
      </c>
      <c r="E633" s="1024"/>
      <c r="F633" s="1025"/>
      <c r="G633" s="752" t="str">
        <f t="shared" si="84"/>
        <v/>
      </c>
      <c r="H633" s="752"/>
      <c r="I633" s="752"/>
      <c r="J633" s="752"/>
      <c r="K633" s="752"/>
      <c r="L633" s="752"/>
      <c r="M633" s="754"/>
      <c r="N633" s="754"/>
      <c r="O633" s="754"/>
      <c r="P633" s="754"/>
      <c r="Q633" s="754"/>
      <c r="R633" s="754"/>
      <c r="S633" s="754"/>
      <c r="T633" s="754"/>
      <c r="U633" s="754"/>
      <c r="V633" s="754"/>
      <c r="W633" s="754"/>
      <c r="X633" s="754"/>
      <c r="Y633" s="754"/>
      <c r="Z633" s="754"/>
      <c r="AA633" s="754"/>
      <c r="AB633" s="754"/>
      <c r="AC633" s="754"/>
      <c r="AD633" s="754"/>
      <c r="AE633" s="4"/>
      <c r="AG633"/>
      <c r="AH633">
        <f t="shared" si="85"/>
        <v>0</v>
      </c>
      <c r="AI633" s="490"/>
      <c r="AJ633" s="204">
        <f t="shared" si="86"/>
        <v>0</v>
      </c>
      <c r="AN633" s="488" t="str">
        <f>IF($AC$450="","",IF(HLOOKUP($AC$450,Presentación!$AQ$3:$BV$574,Presentación!AP183)="","",HLOOKUP($AC$450,Presentación!$AQ$3:$BV$574,Presentación!AP183,0)))</f>
        <v/>
      </c>
      <c r="AO633" s="489" t="str">
        <f>IF($AC$450="","",IF(HLOOKUP($AC$450,Presentación!$BZ$3:$DE$574,Presentación!AP183,0)="","",HLOOKUP($AC$450,Presentación!$BZ$3:$DE$574,Presentación!AP183,0)))</f>
        <v/>
      </c>
      <c r="AQ633">
        <f t="shared" si="87"/>
        <v>0</v>
      </c>
      <c r="AR633">
        <f t="shared" si="88"/>
        <v>0</v>
      </c>
      <c r="AS633">
        <f t="shared" si="89"/>
        <v>0</v>
      </c>
    </row>
    <row r="634" spans="1:45" s="14" customFormat="1" ht="14.25">
      <c r="A634" s="5"/>
      <c r="B634" s="67"/>
      <c r="C634" s="19" t="s">
        <v>6846</v>
      </c>
      <c r="D634" s="1023" t="str">
        <f t="shared" si="83"/>
        <v/>
      </c>
      <c r="E634" s="1024"/>
      <c r="F634" s="1025"/>
      <c r="G634" s="752" t="str">
        <f t="shared" si="84"/>
        <v/>
      </c>
      <c r="H634" s="752"/>
      <c r="I634" s="752"/>
      <c r="J634" s="752"/>
      <c r="K634" s="752"/>
      <c r="L634" s="752"/>
      <c r="M634" s="754"/>
      <c r="N634" s="754"/>
      <c r="O634" s="754"/>
      <c r="P634" s="754"/>
      <c r="Q634" s="754"/>
      <c r="R634" s="754"/>
      <c r="S634" s="754"/>
      <c r="T634" s="754"/>
      <c r="U634" s="754"/>
      <c r="V634" s="754"/>
      <c r="W634" s="754"/>
      <c r="X634" s="754"/>
      <c r="Y634" s="754"/>
      <c r="Z634" s="754"/>
      <c r="AA634" s="754"/>
      <c r="AB634" s="754"/>
      <c r="AC634" s="754"/>
      <c r="AD634" s="754"/>
      <c r="AE634" s="4"/>
      <c r="AG634"/>
      <c r="AH634">
        <f t="shared" si="85"/>
        <v>0</v>
      </c>
      <c r="AI634" s="490"/>
      <c r="AJ634" s="204">
        <f t="shared" si="86"/>
        <v>0</v>
      </c>
      <c r="AN634" s="488" t="str">
        <f>IF($AC$450="","",IF(HLOOKUP($AC$450,Presentación!$AQ$3:$BV$574,Presentación!AP184)="","",HLOOKUP($AC$450,Presentación!$AQ$3:$BV$574,Presentación!AP184,0)))</f>
        <v/>
      </c>
      <c r="AO634" s="489" t="str">
        <f>IF($AC$450="","",IF(HLOOKUP($AC$450,Presentación!$BZ$3:$DE$574,Presentación!AP184,0)="","",HLOOKUP($AC$450,Presentación!$BZ$3:$DE$574,Presentación!AP184,0)))</f>
        <v/>
      </c>
      <c r="AQ634">
        <f t="shared" si="87"/>
        <v>0</v>
      </c>
      <c r="AR634">
        <f t="shared" si="88"/>
        <v>0</v>
      </c>
      <c r="AS634">
        <f t="shared" si="89"/>
        <v>0</v>
      </c>
    </row>
    <row r="635" spans="1:45" s="14" customFormat="1" ht="14.25">
      <c r="A635" s="5"/>
      <c r="B635" s="67"/>
      <c r="C635" s="19" t="s">
        <v>6847</v>
      </c>
      <c r="D635" s="1023" t="str">
        <f t="shared" si="83"/>
        <v/>
      </c>
      <c r="E635" s="1024"/>
      <c r="F635" s="1025"/>
      <c r="G635" s="752" t="str">
        <f t="shared" si="84"/>
        <v/>
      </c>
      <c r="H635" s="752"/>
      <c r="I635" s="752"/>
      <c r="J635" s="752"/>
      <c r="K635" s="752"/>
      <c r="L635" s="752"/>
      <c r="M635" s="754"/>
      <c r="N635" s="754"/>
      <c r="O635" s="754"/>
      <c r="P635" s="754"/>
      <c r="Q635" s="754"/>
      <c r="R635" s="754"/>
      <c r="S635" s="754"/>
      <c r="T635" s="754"/>
      <c r="U635" s="754"/>
      <c r="V635" s="754"/>
      <c r="W635" s="754"/>
      <c r="X635" s="754"/>
      <c r="Y635" s="754"/>
      <c r="Z635" s="754"/>
      <c r="AA635" s="754"/>
      <c r="AB635" s="754"/>
      <c r="AC635" s="754"/>
      <c r="AD635" s="754"/>
      <c r="AE635" s="4"/>
      <c r="AG635"/>
      <c r="AH635">
        <f t="shared" si="85"/>
        <v>0</v>
      </c>
      <c r="AI635" s="490"/>
      <c r="AJ635" s="204">
        <f t="shared" si="86"/>
        <v>0</v>
      </c>
      <c r="AN635" s="488" t="str">
        <f>IF($AC$450="","",IF(HLOOKUP($AC$450,Presentación!$AQ$3:$BV$574,Presentación!AP185)="","",HLOOKUP($AC$450,Presentación!$AQ$3:$BV$574,Presentación!AP185,0)))</f>
        <v/>
      </c>
      <c r="AO635" s="489" t="str">
        <f>IF($AC$450="","",IF(HLOOKUP($AC$450,Presentación!$BZ$3:$DE$574,Presentación!AP185,0)="","",HLOOKUP($AC$450,Presentación!$BZ$3:$DE$574,Presentación!AP185,0)))</f>
        <v/>
      </c>
      <c r="AQ635">
        <f t="shared" si="87"/>
        <v>0</v>
      </c>
      <c r="AR635">
        <f t="shared" si="88"/>
        <v>0</v>
      </c>
      <c r="AS635">
        <f t="shared" si="89"/>
        <v>0</v>
      </c>
    </row>
    <row r="636" spans="1:45" s="14" customFormat="1" ht="14.25">
      <c r="A636" s="5"/>
      <c r="B636" s="67"/>
      <c r="C636" s="19" t="s">
        <v>6848</v>
      </c>
      <c r="D636" s="1023" t="str">
        <f t="shared" si="83"/>
        <v/>
      </c>
      <c r="E636" s="1024"/>
      <c r="F636" s="1025"/>
      <c r="G636" s="752" t="str">
        <f t="shared" si="84"/>
        <v/>
      </c>
      <c r="H636" s="752"/>
      <c r="I636" s="752"/>
      <c r="J636" s="752"/>
      <c r="K636" s="752"/>
      <c r="L636" s="752"/>
      <c r="M636" s="754"/>
      <c r="N636" s="754"/>
      <c r="O636" s="754"/>
      <c r="P636" s="754"/>
      <c r="Q636" s="754"/>
      <c r="R636" s="754"/>
      <c r="S636" s="754"/>
      <c r="T636" s="754"/>
      <c r="U636" s="754"/>
      <c r="V636" s="754"/>
      <c r="W636" s="754"/>
      <c r="X636" s="754"/>
      <c r="Y636" s="754"/>
      <c r="Z636" s="754"/>
      <c r="AA636" s="754"/>
      <c r="AB636" s="754"/>
      <c r="AC636" s="754"/>
      <c r="AD636" s="754"/>
      <c r="AE636" s="4"/>
      <c r="AG636"/>
      <c r="AH636">
        <f t="shared" si="85"/>
        <v>0</v>
      </c>
      <c r="AI636" s="490"/>
      <c r="AJ636" s="204">
        <f t="shared" si="86"/>
        <v>0</v>
      </c>
      <c r="AN636" s="488" t="str">
        <f>IF($AC$450="","",IF(HLOOKUP($AC$450,Presentación!$AQ$3:$BV$574,Presentación!AP186)="","",HLOOKUP($AC$450,Presentación!$AQ$3:$BV$574,Presentación!AP186,0)))</f>
        <v/>
      </c>
      <c r="AO636" s="489" t="str">
        <f>IF($AC$450="","",IF(HLOOKUP($AC$450,Presentación!$BZ$3:$DE$574,Presentación!AP186,0)="","",HLOOKUP($AC$450,Presentación!$BZ$3:$DE$574,Presentación!AP186,0)))</f>
        <v/>
      </c>
      <c r="AQ636">
        <f t="shared" si="87"/>
        <v>0</v>
      </c>
      <c r="AR636">
        <f t="shared" si="88"/>
        <v>0</v>
      </c>
      <c r="AS636">
        <f t="shared" si="89"/>
        <v>0</v>
      </c>
    </row>
    <row r="637" spans="1:45" s="14" customFormat="1" ht="14.25">
      <c r="A637" s="5"/>
      <c r="B637" s="67"/>
      <c r="C637" s="19" t="s">
        <v>6849</v>
      </c>
      <c r="D637" s="1023" t="str">
        <f t="shared" si="83"/>
        <v/>
      </c>
      <c r="E637" s="1024"/>
      <c r="F637" s="1025"/>
      <c r="G637" s="752" t="str">
        <f t="shared" si="84"/>
        <v/>
      </c>
      <c r="H637" s="752"/>
      <c r="I637" s="752"/>
      <c r="J637" s="752"/>
      <c r="K637" s="752"/>
      <c r="L637" s="752"/>
      <c r="M637" s="754"/>
      <c r="N637" s="754"/>
      <c r="O637" s="754"/>
      <c r="P637" s="754"/>
      <c r="Q637" s="754"/>
      <c r="R637" s="754"/>
      <c r="S637" s="754"/>
      <c r="T637" s="754"/>
      <c r="U637" s="754"/>
      <c r="V637" s="754"/>
      <c r="W637" s="754"/>
      <c r="X637" s="754"/>
      <c r="Y637" s="754"/>
      <c r="Z637" s="754"/>
      <c r="AA637" s="754"/>
      <c r="AB637" s="754"/>
      <c r="AC637" s="754"/>
      <c r="AD637" s="754"/>
      <c r="AE637" s="4"/>
      <c r="AG637"/>
      <c r="AH637">
        <f t="shared" si="85"/>
        <v>0</v>
      </c>
      <c r="AI637" s="490"/>
      <c r="AJ637" s="204">
        <f t="shared" si="86"/>
        <v>0</v>
      </c>
      <c r="AN637" s="488" t="str">
        <f>IF($AC$450="","",IF(HLOOKUP($AC$450,Presentación!$AQ$3:$BV$574,Presentación!AP187)="","",HLOOKUP($AC$450,Presentación!$AQ$3:$BV$574,Presentación!AP187,0)))</f>
        <v/>
      </c>
      <c r="AO637" s="489" t="str">
        <f>IF($AC$450="","",IF(HLOOKUP($AC$450,Presentación!$BZ$3:$DE$574,Presentación!AP187,0)="","",HLOOKUP($AC$450,Presentación!$BZ$3:$DE$574,Presentación!AP187,0)))</f>
        <v/>
      </c>
      <c r="AQ637">
        <f t="shared" si="87"/>
        <v>0</v>
      </c>
      <c r="AR637">
        <f t="shared" si="88"/>
        <v>0</v>
      </c>
      <c r="AS637">
        <f t="shared" si="89"/>
        <v>0</v>
      </c>
    </row>
    <row r="638" spans="1:45" s="14" customFormat="1" ht="14.25">
      <c r="A638" s="5"/>
      <c r="B638" s="67"/>
      <c r="C638" s="19" t="s">
        <v>6850</v>
      </c>
      <c r="D638" s="1023" t="str">
        <f t="shared" si="83"/>
        <v/>
      </c>
      <c r="E638" s="1024"/>
      <c r="F638" s="1025"/>
      <c r="G638" s="752" t="str">
        <f t="shared" si="84"/>
        <v/>
      </c>
      <c r="H638" s="752"/>
      <c r="I638" s="752"/>
      <c r="J638" s="752"/>
      <c r="K638" s="752"/>
      <c r="L638" s="752"/>
      <c r="M638" s="754"/>
      <c r="N638" s="754"/>
      <c r="O638" s="754"/>
      <c r="P638" s="754"/>
      <c r="Q638" s="754"/>
      <c r="R638" s="754"/>
      <c r="S638" s="754"/>
      <c r="T638" s="754"/>
      <c r="U638" s="754"/>
      <c r="V638" s="754"/>
      <c r="W638" s="754"/>
      <c r="X638" s="754"/>
      <c r="Y638" s="754"/>
      <c r="Z638" s="754"/>
      <c r="AA638" s="754"/>
      <c r="AB638" s="754"/>
      <c r="AC638" s="754"/>
      <c r="AD638" s="754"/>
      <c r="AE638" s="4"/>
      <c r="AG638"/>
      <c r="AH638">
        <f t="shared" si="85"/>
        <v>0</v>
      </c>
      <c r="AI638" s="490"/>
      <c r="AJ638" s="204">
        <f t="shared" si="86"/>
        <v>0</v>
      </c>
      <c r="AN638" s="488" t="str">
        <f>IF($AC$450="","",IF(HLOOKUP($AC$450,Presentación!$AQ$3:$BV$574,Presentación!AP188)="","",HLOOKUP($AC$450,Presentación!$AQ$3:$BV$574,Presentación!AP188,0)))</f>
        <v/>
      </c>
      <c r="AO638" s="489" t="str">
        <f>IF($AC$450="","",IF(HLOOKUP($AC$450,Presentación!$BZ$3:$DE$574,Presentación!AP188,0)="","",HLOOKUP($AC$450,Presentación!$BZ$3:$DE$574,Presentación!AP188,0)))</f>
        <v/>
      </c>
      <c r="AQ638">
        <f t="shared" si="87"/>
        <v>0</v>
      </c>
      <c r="AR638">
        <f t="shared" si="88"/>
        <v>0</v>
      </c>
      <c r="AS638">
        <f t="shared" si="89"/>
        <v>0</v>
      </c>
    </row>
    <row r="639" spans="1:45" s="14" customFormat="1" ht="14.25">
      <c r="A639" s="5"/>
      <c r="B639" s="67"/>
      <c r="C639" s="19" t="s">
        <v>6851</v>
      </c>
      <c r="D639" s="1023" t="str">
        <f t="shared" si="83"/>
        <v/>
      </c>
      <c r="E639" s="1024"/>
      <c r="F639" s="1025"/>
      <c r="G639" s="752" t="str">
        <f t="shared" si="84"/>
        <v/>
      </c>
      <c r="H639" s="752"/>
      <c r="I639" s="752"/>
      <c r="J639" s="752"/>
      <c r="K639" s="752"/>
      <c r="L639" s="752"/>
      <c r="M639" s="754"/>
      <c r="N639" s="754"/>
      <c r="O639" s="754"/>
      <c r="P639" s="754"/>
      <c r="Q639" s="754"/>
      <c r="R639" s="754"/>
      <c r="S639" s="754"/>
      <c r="T639" s="754"/>
      <c r="U639" s="754"/>
      <c r="V639" s="754"/>
      <c r="W639" s="754"/>
      <c r="X639" s="754"/>
      <c r="Y639" s="754"/>
      <c r="Z639" s="754"/>
      <c r="AA639" s="754"/>
      <c r="AB639" s="754"/>
      <c r="AC639" s="754"/>
      <c r="AD639" s="754"/>
      <c r="AE639" s="4"/>
      <c r="AG639"/>
      <c r="AH639">
        <f t="shared" si="85"/>
        <v>0</v>
      </c>
      <c r="AI639" s="490"/>
      <c r="AJ639" s="204">
        <f t="shared" si="86"/>
        <v>0</v>
      </c>
      <c r="AN639" s="488" t="str">
        <f>IF($AC$450="","",IF(HLOOKUP($AC$450,Presentación!$AQ$3:$BV$574,Presentación!AP189)="","",HLOOKUP($AC$450,Presentación!$AQ$3:$BV$574,Presentación!AP189,0)))</f>
        <v/>
      </c>
      <c r="AO639" s="489" t="str">
        <f>IF($AC$450="","",IF(HLOOKUP($AC$450,Presentación!$BZ$3:$DE$574,Presentación!AP189,0)="","",HLOOKUP($AC$450,Presentación!$BZ$3:$DE$574,Presentación!AP189,0)))</f>
        <v/>
      </c>
      <c r="AQ639">
        <f t="shared" si="87"/>
        <v>0</v>
      </c>
      <c r="AR639">
        <f t="shared" si="88"/>
        <v>0</v>
      </c>
      <c r="AS639">
        <f t="shared" si="89"/>
        <v>0</v>
      </c>
    </row>
    <row r="640" spans="1:45" s="14" customFormat="1" ht="14.25">
      <c r="A640" s="5"/>
      <c r="B640" s="67"/>
      <c r="C640" s="19" t="s">
        <v>6852</v>
      </c>
      <c r="D640" s="1023" t="str">
        <f t="shared" si="83"/>
        <v/>
      </c>
      <c r="E640" s="1024"/>
      <c r="F640" s="1025"/>
      <c r="G640" s="752" t="str">
        <f t="shared" si="84"/>
        <v/>
      </c>
      <c r="H640" s="752"/>
      <c r="I640" s="752"/>
      <c r="J640" s="752"/>
      <c r="K640" s="752"/>
      <c r="L640" s="752"/>
      <c r="M640" s="754"/>
      <c r="N640" s="754"/>
      <c r="O640" s="754"/>
      <c r="P640" s="754"/>
      <c r="Q640" s="754"/>
      <c r="R640" s="754"/>
      <c r="S640" s="754"/>
      <c r="T640" s="754"/>
      <c r="U640" s="754"/>
      <c r="V640" s="754"/>
      <c r="W640" s="754"/>
      <c r="X640" s="754"/>
      <c r="Y640" s="754"/>
      <c r="Z640" s="754"/>
      <c r="AA640" s="754"/>
      <c r="AB640" s="754"/>
      <c r="AC640" s="754"/>
      <c r="AD640" s="754"/>
      <c r="AE640" s="4"/>
      <c r="AG640"/>
      <c r="AH640">
        <f t="shared" si="85"/>
        <v>0</v>
      </c>
      <c r="AI640" s="490"/>
      <c r="AJ640" s="204">
        <f t="shared" si="86"/>
        <v>0</v>
      </c>
      <c r="AN640" s="488" t="str">
        <f>IF($AC$450="","",IF(HLOOKUP($AC$450,Presentación!$AQ$3:$BV$574,Presentación!AP190)="","",HLOOKUP($AC$450,Presentación!$AQ$3:$BV$574,Presentación!AP190,0)))</f>
        <v/>
      </c>
      <c r="AO640" s="489" t="str">
        <f>IF($AC$450="","",IF(HLOOKUP($AC$450,Presentación!$BZ$3:$DE$574,Presentación!AP190,0)="","",HLOOKUP($AC$450,Presentación!$BZ$3:$DE$574,Presentación!AP190,0)))</f>
        <v/>
      </c>
      <c r="AQ640">
        <f t="shared" si="87"/>
        <v>0</v>
      </c>
      <c r="AR640">
        <f t="shared" si="88"/>
        <v>0</v>
      </c>
      <c r="AS640">
        <f t="shared" si="89"/>
        <v>0</v>
      </c>
    </row>
    <row r="641" spans="1:45" s="14" customFormat="1" ht="14.25">
      <c r="A641" s="5"/>
      <c r="B641" s="67"/>
      <c r="C641" s="19" t="s">
        <v>6853</v>
      </c>
      <c r="D641" s="1023" t="str">
        <f t="shared" si="83"/>
        <v/>
      </c>
      <c r="E641" s="1024"/>
      <c r="F641" s="1025"/>
      <c r="G641" s="752" t="str">
        <f t="shared" si="84"/>
        <v/>
      </c>
      <c r="H641" s="752"/>
      <c r="I641" s="752"/>
      <c r="J641" s="752"/>
      <c r="K641" s="752"/>
      <c r="L641" s="752"/>
      <c r="M641" s="754"/>
      <c r="N641" s="754"/>
      <c r="O641" s="754"/>
      <c r="P641" s="754"/>
      <c r="Q641" s="754"/>
      <c r="R641" s="754"/>
      <c r="S641" s="754"/>
      <c r="T641" s="754"/>
      <c r="U641" s="754"/>
      <c r="V641" s="754"/>
      <c r="W641" s="754"/>
      <c r="X641" s="754"/>
      <c r="Y641" s="754"/>
      <c r="Z641" s="754"/>
      <c r="AA641" s="754"/>
      <c r="AB641" s="754"/>
      <c r="AC641" s="754"/>
      <c r="AD641" s="754"/>
      <c r="AE641" s="4"/>
      <c r="AG641"/>
      <c r="AH641">
        <f t="shared" si="85"/>
        <v>0</v>
      </c>
      <c r="AI641" s="490"/>
      <c r="AJ641" s="204">
        <f t="shared" si="86"/>
        <v>0</v>
      </c>
      <c r="AN641" s="488" t="str">
        <f>IF($AC$450="","",IF(HLOOKUP($AC$450,Presentación!$AQ$3:$BV$574,Presentación!AP191)="","",HLOOKUP($AC$450,Presentación!$AQ$3:$BV$574,Presentación!AP191,0)))</f>
        <v/>
      </c>
      <c r="AO641" s="489" t="str">
        <f>IF($AC$450="","",IF(HLOOKUP($AC$450,Presentación!$BZ$3:$DE$574,Presentación!AP191,0)="","",HLOOKUP($AC$450,Presentación!$BZ$3:$DE$574,Presentación!AP191,0)))</f>
        <v/>
      </c>
      <c r="AQ641">
        <f t="shared" si="87"/>
        <v>0</v>
      </c>
      <c r="AR641">
        <f t="shared" si="88"/>
        <v>0</v>
      </c>
      <c r="AS641">
        <f t="shared" si="89"/>
        <v>0</v>
      </c>
    </row>
    <row r="642" spans="1:45" s="14" customFormat="1" ht="14.25">
      <c r="A642" s="5"/>
      <c r="B642" s="67"/>
      <c r="C642" s="19" t="s">
        <v>6854</v>
      </c>
      <c r="D642" s="1023" t="str">
        <f t="shared" si="83"/>
        <v/>
      </c>
      <c r="E642" s="1024"/>
      <c r="F642" s="1025"/>
      <c r="G642" s="752" t="str">
        <f t="shared" si="84"/>
        <v/>
      </c>
      <c r="H642" s="752"/>
      <c r="I642" s="752"/>
      <c r="J642" s="752"/>
      <c r="K642" s="752"/>
      <c r="L642" s="752"/>
      <c r="M642" s="754"/>
      <c r="N642" s="754"/>
      <c r="O642" s="754"/>
      <c r="P642" s="754"/>
      <c r="Q642" s="754"/>
      <c r="R642" s="754"/>
      <c r="S642" s="754"/>
      <c r="T642" s="754"/>
      <c r="U642" s="754"/>
      <c r="V642" s="754"/>
      <c r="W642" s="754"/>
      <c r="X642" s="754"/>
      <c r="Y642" s="754"/>
      <c r="Z642" s="754"/>
      <c r="AA642" s="754"/>
      <c r="AB642" s="754"/>
      <c r="AC642" s="754"/>
      <c r="AD642" s="754"/>
      <c r="AE642" s="4"/>
      <c r="AG642"/>
      <c r="AH642">
        <f t="shared" si="85"/>
        <v>0</v>
      </c>
      <c r="AI642" s="490"/>
      <c r="AJ642" s="204">
        <f t="shared" si="86"/>
        <v>0</v>
      </c>
      <c r="AN642" s="488" t="str">
        <f>IF($AC$450="","",IF(HLOOKUP($AC$450,Presentación!$AQ$3:$BV$574,Presentación!AP192)="","",HLOOKUP($AC$450,Presentación!$AQ$3:$BV$574,Presentación!AP192,0)))</f>
        <v/>
      </c>
      <c r="AO642" s="489" t="str">
        <f>IF($AC$450="","",IF(HLOOKUP($AC$450,Presentación!$BZ$3:$DE$574,Presentación!AP192,0)="","",HLOOKUP($AC$450,Presentación!$BZ$3:$DE$574,Presentación!AP192,0)))</f>
        <v/>
      </c>
      <c r="AQ642">
        <f t="shared" si="87"/>
        <v>0</v>
      </c>
      <c r="AR642">
        <f t="shared" si="88"/>
        <v>0</v>
      </c>
      <c r="AS642">
        <f t="shared" si="89"/>
        <v>0</v>
      </c>
    </row>
    <row r="643" spans="1:45" s="14" customFormat="1" ht="14.25">
      <c r="A643" s="5"/>
      <c r="B643" s="67"/>
      <c r="C643" s="19" t="s">
        <v>6855</v>
      </c>
      <c r="D643" s="1023" t="str">
        <f t="shared" si="83"/>
        <v/>
      </c>
      <c r="E643" s="1024"/>
      <c r="F643" s="1025"/>
      <c r="G643" s="752" t="str">
        <f t="shared" si="84"/>
        <v/>
      </c>
      <c r="H643" s="752"/>
      <c r="I643" s="752"/>
      <c r="J643" s="752"/>
      <c r="K643" s="752"/>
      <c r="L643" s="752"/>
      <c r="M643" s="754"/>
      <c r="N643" s="754"/>
      <c r="O643" s="754"/>
      <c r="P643" s="754"/>
      <c r="Q643" s="754"/>
      <c r="R643" s="754"/>
      <c r="S643" s="754"/>
      <c r="T643" s="754"/>
      <c r="U643" s="754"/>
      <c r="V643" s="754"/>
      <c r="W643" s="754"/>
      <c r="X643" s="754"/>
      <c r="Y643" s="754"/>
      <c r="Z643" s="754"/>
      <c r="AA643" s="754"/>
      <c r="AB643" s="754"/>
      <c r="AC643" s="754"/>
      <c r="AD643" s="754"/>
      <c r="AE643" s="4"/>
      <c r="AG643"/>
      <c r="AH643">
        <f t="shared" si="85"/>
        <v>0</v>
      </c>
      <c r="AI643" s="490"/>
      <c r="AJ643" s="204">
        <f t="shared" si="86"/>
        <v>0</v>
      </c>
      <c r="AN643" s="488" t="str">
        <f>IF($AC$450="","",IF(HLOOKUP($AC$450,Presentación!$AQ$3:$BV$574,Presentación!AP193)="","",HLOOKUP($AC$450,Presentación!$AQ$3:$BV$574,Presentación!AP193,0)))</f>
        <v/>
      </c>
      <c r="AO643" s="489" t="str">
        <f>IF($AC$450="","",IF(HLOOKUP($AC$450,Presentación!$BZ$3:$DE$574,Presentación!AP193,0)="","",HLOOKUP($AC$450,Presentación!$BZ$3:$DE$574,Presentación!AP193,0)))</f>
        <v/>
      </c>
      <c r="AQ643">
        <f t="shared" si="87"/>
        <v>0</v>
      </c>
      <c r="AR643">
        <f t="shared" si="88"/>
        <v>0</v>
      </c>
      <c r="AS643">
        <f t="shared" si="89"/>
        <v>0</v>
      </c>
    </row>
    <row r="644" spans="1:45" s="14" customFormat="1" ht="14.25">
      <c r="A644" s="5"/>
      <c r="B644" s="67"/>
      <c r="C644" s="19" t="s">
        <v>6856</v>
      </c>
      <c r="D644" s="1023" t="str">
        <f t="shared" si="83"/>
        <v/>
      </c>
      <c r="E644" s="1024"/>
      <c r="F644" s="1025"/>
      <c r="G644" s="752" t="str">
        <f t="shared" si="84"/>
        <v/>
      </c>
      <c r="H644" s="752"/>
      <c r="I644" s="752"/>
      <c r="J644" s="752"/>
      <c r="K644" s="752"/>
      <c r="L644" s="752"/>
      <c r="M644" s="754"/>
      <c r="N644" s="754"/>
      <c r="O644" s="754"/>
      <c r="P644" s="754"/>
      <c r="Q644" s="754"/>
      <c r="R644" s="754"/>
      <c r="S644" s="754"/>
      <c r="T644" s="754"/>
      <c r="U644" s="754"/>
      <c r="V644" s="754"/>
      <c r="W644" s="754"/>
      <c r="X644" s="754"/>
      <c r="Y644" s="754"/>
      <c r="Z644" s="754"/>
      <c r="AA644" s="754"/>
      <c r="AB644" s="754"/>
      <c r="AC644" s="754"/>
      <c r="AD644" s="754"/>
      <c r="AE644" s="4"/>
      <c r="AG644"/>
      <c r="AH644">
        <f t="shared" si="85"/>
        <v>0</v>
      </c>
      <c r="AI644" s="490"/>
      <c r="AJ644" s="204">
        <f t="shared" si="86"/>
        <v>0</v>
      </c>
      <c r="AN644" s="488" t="str">
        <f>IF($AC$450="","",IF(HLOOKUP($AC$450,Presentación!$AQ$3:$BV$574,Presentación!AP194)="","",HLOOKUP($AC$450,Presentación!$AQ$3:$BV$574,Presentación!AP194,0)))</f>
        <v/>
      </c>
      <c r="AO644" s="489" t="str">
        <f>IF($AC$450="","",IF(HLOOKUP($AC$450,Presentación!$BZ$3:$DE$574,Presentación!AP194,0)="","",HLOOKUP($AC$450,Presentación!$BZ$3:$DE$574,Presentación!AP194,0)))</f>
        <v/>
      </c>
      <c r="AQ644">
        <f t="shared" si="87"/>
        <v>0</v>
      </c>
      <c r="AR644">
        <f t="shared" si="88"/>
        <v>0</v>
      </c>
      <c r="AS644">
        <f t="shared" si="89"/>
        <v>0</v>
      </c>
    </row>
    <row r="645" spans="1:45" s="14" customFormat="1" ht="14.25">
      <c r="A645" s="5"/>
      <c r="B645" s="67"/>
      <c r="C645" s="19" t="s">
        <v>6857</v>
      </c>
      <c r="D645" s="1023" t="str">
        <f t="shared" si="83"/>
        <v/>
      </c>
      <c r="E645" s="1024"/>
      <c r="F645" s="1025"/>
      <c r="G645" s="752" t="str">
        <f t="shared" si="84"/>
        <v/>
      </c>
      <c r="H645" s="752"/>
      <c r="I645" s="752"/>
      <c r="J645" s="752"/>
      <c r="K645" s="752"/>
      <c r="L645" s="752"/>
      <c r="M645" s="754"/>
      <c r="N645" s="754"/>
      <c r="O645" s="754"/>
      <c r="P645" s="754"/>
      <c r="Q645" s="754"/>
      <c r="R645" s="754"/>
      <c r="S645" s="754"/>
      <c r="T645" s="754"/>
      <c r="U645" s="754"/>
      <c r="V645" s="754"/>
      <c r="W645" s="754"/>
      <c r="X645" s="754"/>
      <c r="Y645" s="754"/>
      <c r="Z645" s="754"/>
      <c r="AA645" s="754"/>
      <c r="AB645" s="754"/>
      <c r="AC645" s="754"/>
      <c r="AD645" s="754"/>
      <c r="AE645" s="4"/>
      <c r="AG645"/>
      <c r="AH645">
        <f t="shared" si="85"/>
        <v>0</v>
      </c>
      <c r="AI645" s="490"/>
      <c r="AJ645" s="204">
        <f t="shared" si="86"/>
        <v>0</v>
      </c>
      <c r="AN645" s="488" t="str">
        <f>IF($AC$450="","",IF(HLOOKUP($AC$450,Presentación!$AQ$3:$BV$574,Presentación!AP195)="","",HLOOKUP($AC$450,Presentación!$AQ$3:$BV$574,Presentación!AP195,0)))</f>
        <v/>
      </c>
      <c r="AO645" s="489" t="str">
        <f>IF($AC$450="","",IF(HLOOKUP($AC$450,Presentación!$BZ$3:$DE$574,Presentación!AP195,0)="","",HLOOKUP($AC$450,Presentación!$BZ$3:$DE$574,Presentación!AP195,0)))</f>
        <v/>
      </c>
      <c r="AQ645">
        <f t="shared" si="87"/>
        <v>0</v>
      </c>
      <c r="AR645">
        <f t="shared" si="88"/>
        <v>0</v>
      </c>
      <c r="AS645">
        <f t="shared" si="89"/>
        <v>0</v>
      </c>
    </row>
    <row r="646" spans="1:45" s="14" customFormat="1" ht="14.25">
      <c r="A646" s="5"/>
      <c r="B646" s="67"/>
      <c r="C646" s="19" t="s">
        <v>6858</v>
      </c>
      <c r="D646" s="1023" t="str">
        <f t="shared" si="83"/>
        <v/>
      </c>
      <c r="E646" s="1024"/>
      <c r="F646" s="1025"/>
      <c r="G646" s="752" t="str">
        <f t="shared" si="84"/>
        <v/>
      </c>
      <c r="H646" s="752"/>
      <c r="I646" s="752"/>
      <c r="J646" s="752"/>
      <c r="K646" s="752"/>
      <c r="L646" s="752"/>
      <c r="M646" s="754"/>
      <c r="N646" s="754"/>
      <c r="O646" s="754"/>
      <c r="P646" s="754"/>
      <c r="Q646" s="754"/>
      <c r="R646" s="754"/>
      <c r="S646" s="754"/>
      <c r="T646" s="754"/>
      <c r="U646" s="754"/>
      <c r="V646" s="754"/>
      <c r="W646" s="754"/>
      <c r="X646" s="754"/>
      <c r="Y646" s="754"/>
      <c r="Z646" s="754"/>
      <c r="AA646" s="754"/>
      <c r="AB646" s="754"/>
      <c r="AC646" s="754"/>
      <c r="AD646" s="754"/>
      <c r="AE646" s="4"/>
      <c r="AG646"/>
      <c r="AH646">
        <f t="shared" si="85"/>
        <v>0</v>
      </c>
      <c r="AI646" s="490"/>
      <c r="AJ646" s="204">
        <f t="shared" si="86"/>
        <v>0</v>
      </c>
      <c r="AN646" s="488" t="str">
        <f>IF($AC$450="","",IF(HLOOKUP($AC$450,Presentación!$AQ$3:$BV$574,Presentación!AP196)="","",HLOOKUP($AC$450,Presentación!$AQ$3:$BV$574,Presentación!AP196,0)))</f>
        <v/>
      </c>
      <c r="AO646" s="489" t="str">
        <f>IF($AC$450="","",IF(HLOOKUP($AC$450,Presentación!$BZ$3:$DE$574,Presentación!AP196,0)="","",HLOOKUP($AC$450,Presentación!$BZ$3:$DE$574,Presentación!AP196,0)))</f>
        <v/>
      </c>
      <c r="AQ646">
        <f t="shared" si="87"/>
        <v>0</v>
      </c>
      <c r="AR646">
        <f t="shared" si="88"/>
        <v>0</v>
      </c>
      <c r="AS646">
        <f t="shared" si="89"/>
        <v>0</v>
      </c>
    </row>
    <row r="647" spans="1:45" s="14" customFormat="1" ht="14.25">
      <c r="A647" s="5"/>
      <c r="B647" s="67"/>
      <c r="C647" s="19" t="s">
        <v>6859</v>
      </c>
      <c r="D647" s="1023" t="str">
        <f t="shared" ref="D647:D710" si="90">IF(AO647="No identificado","",IF(AN647="","",AN647))</f>
        <v/>
      </c>
      <c r="E647" s="1024"/>
      <c r="F647" s="1025"/>
      <c r="G647" s="752" t="str">
        <f t="shared" ref="G647:G710" si="91">IF(AO647="No identificado","",IF(AO647="","",AO647))</f>
        <v/>
      </c>
      <c r="H647" s="752"/>
      <c r="I647" s="752"/>
      <c r="J647" s="752"/>
      <c r="K647" s="752"/>
      <c r="L647" s="752"/>
      <c r="M647" s="754"/>
      <c r="N647" s="754"/>
      <c r="O647" s="754"/>
      <c r="P647" s="754"/>
      <c r="Q647" s="754"/>
      <c r="R647" s="754"/>
      <c r="S647" s="754"/>
      <c r="T647" s="754"/>
      <c r="U647" s="754"/>
      <c r="V647" s="754"/>
      <c r="W647" s="754"/>
      <c r="X647" s="754"/>
      <c r="Y647" s="754"/>
      <c r="Z647" s="754"/>
      <c r="AA647" s="754"/>
      <c r="AB647" s="754"/>
      <c r="AC647" s="754"/>
      <c r="AD647" s="754"/>
      <c r="AE647" s="4"/>
      <c r="AG647"/>
      <c r="AH647">
        <f t="shared" ref="AH647:AH710" si="92">IF(D647="",IF(COUNTA(M647:AD647)=0,0,1),0)</f>
        <v>0</v>
      </c>
      <c r="AI647" s="490"/>
      <c r="AJ647" s="204">
        <f t="shared" ref="AJ647:AJ710" si="93">IF(AND(D647&lt;&gt;"",$AI$457&gt;0),1,0)</f>
        <v>0</v>
      </c>
      <c r="AN647" s="488" t="str">
        <f>IF($AC$450="","",IF(HLOOKUP($AC$450,Presentación!$AQ$3:$BV$574,Presentación!AP197)="","",HLOOKUP($AC$450,Presentación!$AQ$3:$BV$574,Presentación!AP197,0)))</f>
        <v/>
      </c>
      <c r="AO647" s="489" t="str">
        <f>IF($AC$450="","",IF(HLOOKUP($AC$450,Presentación!$BZ$3:$DE$574,Presentación!AP197,0)="","",HLOOKUP($AC$450,Presentación!$BZ$3:$DE$574,Presentación!AP197,0)))</f>
        <v/>
      </c>
      <c r="AQ647">
        <f t="shared" ref="AQ647:AQ710" si="94">IF(OR($D647="",$AK$454=1),0,IF(COUNTA($M$454:$R$1028)&gt;0,0,1))</f>
        <v>0</v>
      </c>
      <c r="AR647">
        <f t="shared" ref="AR647:AR710" si="95">IF(OR($D647="",$AK$455=1),0,IF(COUNTA($S$454:$X$1028)&gt;0,0,1))</f>
        <v>0</v>
      </c>
      <c r="AS647">
        <f t="shared" ref="AS647:AS710" si="96">IF(OR($D647="",$AK$456=1),0,IF(COUNTA($Y$454:$AD$1028)&gt;0,0,1))</f>
        <v>0</v>
      </c>
    </row>
    <row r="648" spans="1:45" s="14" customFormat="1" ht="14.25">
      <c r="A648" s="5"/>
      <c r="B648" s="67"/>
      <c r="C648" s="19" t="s">
        <v>6860</v>
      </c>
      <c r="D648" s="1023" t="str">
        <f t="shared" si="90"/>
        <v/>
      </c>
      <c r="E648" s="1024"/>
      <c r="F648" s="1025"/>
      <c r="G648" s="752" t="str">
        <f t="shared" si="91"/>
        <v/>
      </c>
      <c r="H648" s="752"/>
      <c r="I648" s="752"/>
      <c r="J648" s="752"/>
      <c r="K648" s="752"/>
      <c r="L648" s="752"/>
      <c r="M648" s="754"/>
      <c r="N648" s="754"/>
      <c r="O648" s="754"/>
      <c r="P648" s="754"/>
      <c r="Q648" s="754"/>
      <c r="R648" s="754"/>
      <c r="S648" s="754"/>
      <c r="T648" s="754"/>
      <c r="U648" s="754"/>
      <c r="V648" s="754"/>
      <c r="W648" s="754"/>
      <c r="X648" s="754"/>
      <c r="Y648" s="754"/>
      <c r="Z648" s="754"/>
      <c r="AA648" s="754"/>
      <c r="AB648" s="754"/>
      <c r="AC648" s="754"/>
      <c r="AD648" s="754"/>
      <c r="AE648" s="4"/>
      <c r="AG648"/>
      <c r="AH648">
        <f t="shared" si="92"/>
        <v>0</v>
      </c>
      <c r="AI648" s="490"/>
      <c r="AJ648" s="204">
        <f t="shared" si="93"/>
        <v>0</v>
      </c>
      <c r="AN648" s="488" t="str">
        <f>IF($AC$450="","",IF(HLOOKUP($AC$450,Presentación!$AQ$3:$BV$574,Presentación!AP198)="","",HLOOKUP($AC$450,Presentación!$AQ$3:$BV$574,Presentación!AP198,0)))</f>
        <v/>
      </c>
      <c r="AO648" s="489" t="str">
        <f>IF($AC$450="","",IF(HLOOKUP($AC$450,Presentación!$BZ$3:$DE$574,Presentación!AP198,0)="","",HLOOKUP($AC$450,Presentación!$BZ$3:$DE$574,Presentación!AP198,0)))</f>
        <v/>
      </c>
      <c r="AQ648">
        <f t="shared" si="94"/>
        <v>0</v>
      </c>
      <c r="AR648">
        <f t="shared" si="95"/>
        <v>0</v>
      </c>
      <c r="AS648">
        <f t="shared" si="96"/>
        <v>0</v>
      </c>
    </row>
    <row r="649" spans="1:45" s="14" customFormat="1" ht="14.25">
      <c r="A649" s="5"/>
      <c r="B649" s="67"/>
      <c r="C649" s="19" t="s">
        <v>6861</v>
      </c>
      <c r="D649" s="1023" t="str">
        <f t="shared" si="90"/>
        <v/>
      </c>
      <c r="E649" s="1024"/>
      <c r="F649" s="1025"/>
      <c r="G649" s="752" t="str">
        <f t="shared" si="91"/>
        <v/>
      </c>
      <c r="H649" s="752"/>
      <c r="I649" s="752"/>
      <c r="J649" s="752"/>
      <c r="K649" s="752"/>
      <c r="L649" s="752"/>
      <c r="M649" s="754"/>
      <c r="N649" s="754"/>
      <c r="O649" s="754"/>
      <c r="P649" s="754"/>
      <c r="Q649" s="754"/>
      <c r="R649" s="754"/>
      <c r="S649" s="754"/>
      <c r="T649" s="754"/>
      <c r="U649" s="754"/>
      <c r="V649" s="754"/>
      <c r="W649" s="754"/>
      <c r="X649" s="754"/>
      <c r="Y649" s="754"/>
      <c r="Z649" s="754"/>
      <c r="AA649" s="754"/>
      <c r="AB649" s="754"/>
      <c r="AC649" s="754"/>
      <c r="AD649" s="754"/>
      <c r="AE649" s="4"/>
      <c r="AG649"/>
      <c r="AH649">
        <f t="shared" si="92"/>
        <v>0</v>
      </c>
      <c r="AI649" s="490"/>
      <c r="AJ649" s="204">
        <f t="shared" si="93"/>
        <v>0</v>
      </c>
      <c r="AN649" s="488" t="str">
        <f>IF($AC$450="","",IF(HLOOKUP($AC$450,Presentación!$AQ$3:$BV$574,Presentación!AP199)="","",HLOOKUP($AC$450,Presentación!$AQ$3:$BV$574,Presentación!AP199,0)))</f>
        <v/>
      </c>
      <c r="AO649" s="489" t="str">
        <f>IF($AC$450="","",IF(HLOOKUP($AC$450,Presentación!$BZ$3:$DE$574,Presentación!AP199,0)="","",HLOOKUP($AC$450,Presentación!$BZ$3:$DE$574,Presentación!AP199,0)))</f>
        <v/>
      </c>
      <c r="AQ649">
        <f t="shared" si="94"/>
        <v>0</v>
      </c>
      <c r="AR649">
        <f t="shared" si="95"/>
        <v>0</v>
      </c>
      <c r="AS649">
        <f t="shared" si="96"/>
        <v>0</v>
      </c>
    </row>
    <row r="650" spans="1:45" s="14" customFormat="1" ht="14.25">
      <c r="A650" s="5"/>
      <c r="B650" s="67"/>
      <c r="C650" s="19" t="s">
        <v>6862</v>
      </c>
      <c r="D650" s="1023" t="str">
        <f t="shared" si="90"/>
        <v/>
      </c>
      <c r="E650" s="1024"/>
      <c r="F650" s="1025"/>
      <c r="G650" s="752" t="str">
        <f t="shared" si="91"/>
        <v/>
      </c>
      <c r="H650" s="752"/>
      <c r="I650" s="752"/>
      <c r="J650" s="752"/>
      <c r="K650" s="752"/>
      <c r="L650" s="752"/>
      <c r="M650" s="754"/>
      <c r="N650" s="754"/>
      <c r="O650" s="754"/>
      <c r="P650" s="754"/>
      <c r="Q650" s="754"/>
      <c r="R650" s="754"/>
      <c r="S650" s="754"/>
      <c r="T650" s="754"/>
      <c r="U650" s="754"/>
      <c r="V650" s="754"/>
      <c r="W650" s="754"/>
      <c r="X650" s="754"/>
      <c r="Y650" s="754"/>
      <c r="Z650" s="754"/>
      <c r="AA650" s="754"/>
      <c r="AB650" s="754"/>
      <c r="AC650" s="754"/>
      <c r="AD650" s="754"/>
      <c r="AE650" s="4"/>
      <c r="AG650"/>
      <c r="AH650">
        <f t="shared" si="92"/>
        <v>0</v>
      </c>
      <c r="AI650" s="490"/>
      <c r="AJ650" s="204">
        <f t="shared" si="93"/>
        <v>0</v>
      </c>
      <c r="AN650" s="488" t="str">
        <f>IF($AC$450="","",IF(HLOOKUP($AC$450,Presentación!$AQ$3:$BV$574,Presentación!AP200)="","",HLOOKUP($AC$450,Presentación!$AQ$3:$BV$574,Presentación!AP200,0)))</f>
        <v/>
      </c>
      <c r="AO650" s="489" t="str">
        <f>IF($AC$450="","",IF(HLOOKUP($AC$450,Presentación!$BZ$3:$DE$574,Presentación!AP200,0)="","",HLOOKUP($AC$450,Presentación!$BZ$3:$DE$574,Presentación!AP200,0)))</f>
        <v/>
      </c>
      <c r="AQ650">
        <f t="shared" si="94"/>
        <v>0</v>
      </c>
      <c r="AR650">
        <f t="shared" si="95"/>
        <v>0</v>
      </c>
      <c r="AS650">
        <f t="shared" si="96"/>
        <v>0</v>
      </c>
    </row>
    <row r="651" spans="1:45" s="14" customFormat="1" ht="14.25">
      <c r="A651" s="5"/>
      <c r="B651" s="67"/>
      <c r="C651" s="19" t="s">
        <v>6863</v>
      </c>
      <c r="D651" s="1023" t="str">
        <f t="shared" si="90"/>
        <v/>
      </c>
      <c r="E651" s="1024"/>
      <c r="F651" s="1025"/>
      <c r="G651" s="752" t="str">
        <f t="shared" si="91"/>
        <v/>
      </c>
      <c r="H651" s="752"/>
      <c r="I651" s="752"/>
      <c r="J651" s="752"/>
      <c r="K651" s="752"/>
      <c r="L651" s="752"/>
      <c r="M651" s="754"/>
      <c r="N651" s="754"/>
      <c r="O651" s="754"/>
      <c r="P651" s="754"/>
      <c r="Q651" s="754"/>
      <c r="R651" s="754"/>
      <c r="S651" s="754"/>
      <c r="T651" s="754"/>
      <c r="U651" s="754"/>
      <c r="V651" s="754"/>
      <c r="W651" s="754"/>
      <c r="X651" s="754"/>
      <c r="Y651" s="754"/>
      <c r="Z651" s="754"/>
      <c r="AA651" s="754"/>
      <c r="AB651" s="754"/>
      <c r="AC651" s="754"/>
      <c r="AD651" s="754"/>
      <c r="AE651" s="4"/>
      <c r="AG651"/>
      <c r="AH651">
        <f t="shared" si="92"/>
        <v>0</v>
      </c>
      <c r="AI651" s="490"/>
      <c r="AJ651" s="204">
        <f t="shared" si="93"/>
        <v>0</v>
      </c>
      <c r="AN651" s="488" t="str">
        <f>IF($AC$450="","",IF(HLOOKUP($AC$450,Presentación!$AQ$3:$BV$574,Presentación!AP201)="","",HLOOKUP($AC$450,Presentación!$AQ$3:$BV$574,Presentación!AP201,0)))</f>
        <v/>
      </c>
      <c r="AO651" s="489" t="str">
        <f>IF($AC$450="","",IF(HLOOKUP($AC$450,Presentación!$BZ$3:$DE$574,Presentación!AP201,0)="","",HLOOKUP($AC$450,Presentación!$BZ$3:$DE$574,Presentación!AP201,0)))</f>
        <v/>
      </c>
      <c r="AQ651">
        <f t="shared" si="94"/>
        <v>0</v>
      </c>
      <c r="AR651">
        <f t="shared" si="95"/>
        <v>0</v>
      </c>
      <c r="AS651">
        <f t="shared" si="96"/>
        <v>0</v>
      </c>
    </row>
    <row r="652" spans="1:45" s="14" customFormat="1" ht="14.25">
      <c r="A652" s="5"/>
      <c r="B652" s="67"/>
      <c r="C652" s="19" t="s">
        <v>6864</v>
      </c>
      <c r="D652" s="1023" t="str">
        <f t="shared" si="90"/>
        <v/>
      </c>
      <c r="E652" s="1024"/>
      <c r="F652" s="1025"/>
      <c r="G652" s="752" t="str">
        <f t="shared" si="91"/>
        <v/>
      </c>
      <c r="H652" s="752"/>
      <c r="I652" s="752"/>
      <c r="J652" s="752"/>
      <c r="K652" s="752"/>
      <c r="L652" s="752"/>
      <c r="M652" s="754"/>
      <c r="N652" s="754"/>
      <c r="O652" s="754"/>
      <c r="P652" s="754"/>
      <c r="Q652" s="754"/>
      <c r="R652" s="754"/>
      <c r="S652" s="754"/>
      <c r="T652" s="754"/>
      <c r="U652" s="754"/>
      <c r="V652" s="754"/>
      <c r="W652" s="754"/>
      <c r="X652" s="754"/>
      <c r="Y652" s="754"/>
      <c r="Z652" s="754"/>
      <c r="AA652" s="754"/>
      <c r="AB652" s="754"/>
      <c r="AC652" s="754"/>
      <c r="AD652" s="754"/>
      <c r="AE652" s="4"/>
      <c r="AG652"/>
      <c r="AH652">
        <f t="shared" si="92"/>
        <v>0</v>
      </c>
      <c r="AI652" s="490"/>
      <c r="AJ652" s="204">
        <f t="shared" si="93"/>
        <v>0</v>
      </c>
      <c r="AN652" s="488" t="str">
        <f>IF($AC$450="","",IF(HLOOKUP($AC$450,Presentación!$AQ$3:$BV$574,Presentación!AP202)="","",HLOOKUP($AC$450,Presentación!$AQ$3:$BV$574,Presentación!AP202,0)))</f>
        <v/>
      </c>
      <c r="AO652" s="489" t="str">
        <f>IF($AC$450="","",IF(HLOOKUP($AC$450,Presentación!$BZ$3:$DE$574,Presentación!AP202,0)="","",HLOOKUP($AC$450,Presentación!$BZ$3:$DE$574,Presentación!AP202,0)))</f>
        <v/>
      </c>
      <c r="AQ652">
        <f t="shared" si="94"/>
        <v>0</v>
      </c>
      <c r="AR652">
        <f t="shared" si="95"/>
        <v>0</v>
      </c>
      <c r="AS652">
        <f t="shared" si="96"/>
        <v>0</v>
      </c>
    </row>
    <row r="653" spans="1:45" s="14" customFormat="1" ht="14.25">
      <c r="A653" s="5"/>
      <c r="B653" s="67"/>
      <c r="C653" s="19" t="s">
        <v>6865</v>
      </c>
      <c r="D653" s="1023" t="str">
        <f t="shared" si="90"/>
        <v/>
      </c>
      <c r="E653" s="1024"/>
      <c r="F653" s="1025"/>
      <c r="G653" s="752" t="str">
        <f t="shared" si="91"/>
        <v/>
      </c>
      <c r="H653" s="752"/>
      <c r="I653" s="752"/>
      <c r="J653" s="752"/>
      <c r="K653" s="752"/>
      <c r="L653" s="752"/>
      <c r="M653" s="754"/>
      <c r="N653" s="754"/>
      <c r="O653" s="754"/>
      <c r="P653" s="754"/>
      <c r="Q653" s="754"/>
      <c r="R653" s="754"/>
      <c r="S653" s="754"/>
      <c r="T653" s="754"/>
      <c r="U653" s="754"/>
      <c r="V653" s="754"/>
      <c r="W653" s="754"/>
      <c r="X653" s="754"/>
      <c r="Y653" s="754"/>
      <c r="Z653" s="754"/>
      <c r="AA653" s="754"/>
      <c r="AB653" s="754"/>
      <c r="AC653" s="754"/>
      <c r="AD653" s="754"/>
      <c r="AE653" s="4"/>
      <c r="AG653"/>
      <c r="AH653">
        <f t="shared" si="92"/>
        <v>0</v>
      </c>
      <c r="AI653" s="490"/>
      <c r="AJ653" s="204">
        <f t="shared" si="93"/>
        <v>0</v>
      </c>
      <c r="AN653" s="488" t="str">
        <f>IF($AC$450="","",IF(HLOOKUP($AC$450,Presentación!$AQ$3:$BV$574,Presentación!AP203)="","",HLOOKUP($AC$450,Presentación!$AQ$3:$BV$574,Presentación!AP203,0)))</f>
        <v/>
      </c>
      <c r="AO653" s="489" t="str">
        <f>IF($AC$450="","",IF(HLOOKUP($AC$450,Presentación!$BZ$3:$DE$574,Presentación!AP203,0)="","",HLOOKUP($AC$450,Presentación!$BZ$3:$DE$574,Presentación!AP203,0)))</f>
        <v/>
      </c>
      <c r="AQ653">
        <f t="shared" si="94"/>
        <v>0</v>
      </c>
      <c r="AR653">
        <f t="shared" si="95"/>
        <v>0</v>
      </c>
      <c r="AS653">
        <f t="shared" si="96"/>
        <v>0</v>
      </c>
    </row>
    <row r="654" spans="1:45" s="14" customFormat="1" ht="14.25">
      <c r="A654" s="5"/>
      <c r="B654" s="67"/>
      <c r="C654" s="19" t="s">
        <v>6866</v>
      </c>
      <c r="D654" s="1023" t="str">
        <f t="shared" si="90"/>
        <v/>
      </c>
      <c r="E654" s="1024"/>
      <c r="F654" s="1025"/>
      <c r="G654" s="752" t="str">
        <f t="shared" si="91"/>
        <v/>
      </c>
      <c r="H654" s="752"/>
      <c r="I654" s="752"/>
      <c r="J654" s="752"/>
      <c r="K654" s="752"/>
      <c r="L654" s="752"/>
      <c r="M654" s="754"/>
      <c r="N654" s="754"/>
      <c r="O654" s="754"/>
      <c r="P654" s="754"/>
      <c r="Q654" s="754"/>
      <c r="R654" s="754"/>
      <c r="S654" s="754"/>
      <c r="T654" s="754"/>
      <c r="U654" s="754"/>
      <c r="V654" s="754"/>
      <c r="W654" s="754"/>
      <c r="X654" s="754"/>
      <c r="Y654" s="754"/>
      <c r="Z654" s="754"/>
      <c r="AA654" s="754"/>
      <c r="AB654" s="754"/>
      <c r="AC654" s="754"/>
      <c r="AD654" s="754"/>
      <c r="AE654" s="4"/>
      <c r="AG654"/>
      <c r="AH654">
        <f t="shared" si="92"/>
        <v>0</v>
      </c>
      <c r="AI654" s="490"/>
      <c r="AJ654" s="204">
        <f t="shared" si="93"/>
        <v>0</v>
      </c>
      <c r="AN654" s="488" t="str">
        <f>IF($AC$450="","",IF(HLOOKUP($AC$450,Presentación!$AQ$3:$BV$574,Presentación!AP204)="","",HLOOKUP($AC$450,Presentación!$AQ$3:$BV$574,Presentación!AP204,0)))</f>
        <v/>
      </c>
      <c r="AO654" s="489" t="str">
        <f>IF($AC$450="","",IF(HLOOKUP($AC$450,Presentación!$BZ$3:$DE$574,Presentación!AP204,0)="","",HLOOKUP($AC$450,Presentación!$BZ$3:$DE$574,Presentación!AP204,0)))</f>
        <v/>
      </c>
      <c r="AQ654">
        <f t="shared" si="94"/>
        <v>0</v>
      </c>
      <c r="AR654">
        <f t="shared" si="95"/>
        <v>0</v>
      </c>
      <c r="AS654">
        <f t="shared" si="96"/>
        <v>0</v>
      </c>
    </row>
    <row r="655" spans="1:45" s="14" customFormat="1" ht="14.25">
      <c r="A655" s="5"/>
      <c r="B655" s="67"/>
      <c r="C655" s="19" t="s">
        <v>6867</v>
      </c>
      <c r="D655" s="1023" t="str">
        <f t="shared" si="90"/>
        <v/>
      </c>
      <c r="E655" s="1024"/>
      <c r="F655" s="1025"/>
      <c r="G655" s="752" t="str">
        <f t="shared" si="91"/>
        <v/>
      </c>
      <c r="H655" s="752"/>
      <c r="I655" s="752"/>
      <c r="J655" s="752"/>
      <c r="K655" s="752"/>
      <c r="L655" s="752"/>
      <c r="M655" s="754"/>
      <c r="N655" s="754"/>
      <c r="O655" s="754"/>
      <c r="P655" s="754"/>
      <c r="Q655" s="754"/>
      <c r="R655" s="754"/>
      <c r="S655" s="754"/>
      <c r="T655" s="754"/>
      <c r="U655" s="754"/>
      <c r="V655" s="754"/>
      <c r="W655" s="754"/>
      <c r="X655" s="754"/>
      <c r="Y655" s="754"/>
      <c r="Z655" s="754"/>
      <c r="AA655" s="754"/>
      <c r="AB655" s="754"/>
      <c r="AC655" s="754"/>
      <c r="AD655" s="754"/>
      <c r="AE655" s="4"/>
      <c r="AG655"/>
      <c r="AH655">
        <f t="shared" si="92"/>
        <v>0</v>
      </c>
      <c r="AI655" s="490"/>
      <c r="AJ655" s="204">
        <f t="shared" si="93"/>
        <v>0</v>
      </c>
      <c r="AN655" s="488" t="str">
        <f>IF($AC$450="","",IF(HLOOKUP($AC$450,Presentación!$AQ$3:$BV$574,Presentación!AP205)="","",HLOOKUP($AC$450,Presentación!$AQ$3:$BV$574,Presentación!AP205,0)))</f>
        <v/>
      </c>
      <c r="AO655" s="489" t="str">
        <f>IF($AC$450="","",IF(HLOOKUP($AC$450,Presentación!$BZ$3:$DE$574,Presentación!AP205,0)="","",HLOOKUP($AC$450,Presentación!$BZ$3:$DE$574,Presentación!AP205,0)))</f>
        <v/>
      </c>
      <c r="AQ655">
        <f t="shared" si="94"/>
        <v>0</v>
      </c>
      <c r="AR655">
        <f t="shared" si="95"/>
        <v>0</v>
      </c>
      <c r="AS655">
        <f t="shared" si="96"/>
        <v>0</v>
      </c>
    </row>
    <row r="656" spans="1:45" s="14" customFormat="1" ht="14.25">
      <c r="A656" s="5"/>
      <c r="B656" s="67"/>
      <c r="C656" s="19" t="s">
        <v>6868</v>
      </c>
      <c r="D656" s="1023" t="str">
        <f t="shared" si="90"/>
        <v/>
      </c>
      <c r="E656" s="1024"/>
      <c r="F656" s="1025"/>
      <c r="G656" s="752" t="str">
        <f t="shared" si="91"/>
        <v/>
      </c>
      <c r="H656" s="752"/>
      <c r="I656" s="752"/>
      <c r="J656" s="752"/>
      <c r="K656" s="752"/>
      <c r="L656" s="752"/>
      <c r="M656" s="754"/>
      <c r="N656" s="754"/>
      <c r="O656" s="754"/>
      <c r="P656" s="754"/>
      <c r="Q656" s="754"/>
      <c r="R656" s="754"/>
      <c r="S656" s="754"/>
      <c r="T656" s="754"/>
      <c r="U656" s="754"/>
      <c r="V656" s="754"/>
      <c r="W656" s="754"/>
      <c r="X656" s="754"/>
      <c r="Y656" s="754"/>
      <c r="Z656" s="754"/>
      <c r="AA656" s="754"/>
      <c r="AB656" s="754"/>
      <c r="AC656" s="754"/>
      <c r="AD656" s="754"/>
      <c r="AE656" s="4"/>
      <c r="AG656"/>
      <c r="AH656">
        <f t="shared" si="92"/>
        <v>0</v>
      </c>
      <c r="AI656" s="490"/>
      <c r="AJ656" s="204">
        <f t="shared" si="93"/>
        <v>0</v>
      </c>
      <c r="AN656" s="488" t="str">
        <f>IF($AC$450="","",IF(HLOOKUP($AC$450,Presentación!$AQ$3:$BV$574,Presentación!AP206)="","",HLOOKUP($AC$450,Presentación!$AQ$3:$BV$574,Presentación!AP206,0)))</f>
        <v/>
      </c>
      <c r="AO656" s="489" t="str">
        <f>IF($AC$450="","",IF(HLOOKUP($AC$450,Presentación!$BZ$3:$DE$574,Presentación!AP206,0)="","",HLOOKUP($AC$450,Presentación!$BZ$3:$DE$574,Presentación!AP206,0)))</f>
        <v/>
      </c>
      <c r="AQ656">
        <f t="shared" si="94"/>
        <v>0</v>
      </c>
      <c r="AR656">
        <f t="shared" si="95"/>
        <v>0</v>
      </c>
      <c r="AS656">
        <f t="shared" si="96"/>
        <v>0</v>
      </c>
    </row>
    <row r="657" spans="1:45" s="14" customFormat="1" ht="14.25">
      <c r="A657" s="5"/>
      <c r="B657" s="67"/>
      <c r="C657" s="19" t="s">
        <v>6869</v>
      </c>
      <c r="D657" s="1023" t="str">
        <f t="shared" si="90"/>
        <v/>
      </c>
      <c r="E657" s="1024"/>
      <c r="F657" s="1025"/>
      <c r="G657" s="752" t="str">
        <f t="shared" si="91"/>
        <v/>
      </c>
      <c r="H657" s="752"/>
      <c r="I657" s="752"/>
      <c r="J657" s="752"/>
      <c r="K657" s="752"/>
      <c r="L657" s="752"/>
      <c r="M657" s="754"/>
      <c r="N657" s="754"/>
      <c r="O657" s="754"/>
      <c r="P657" s="754"/>
      <c r="Q657" s="754"/>
      <c r="R657" s="754"/>
      <c r="S657" s="754"/>
      <c r="T657" s="754"/>
      <c r="U657" s="754"/>
      <c r="V657" s="754"/>
      <c r="W657" s="754"/>
      <c r="X657" s="754"/>
      <c r="Y657" s="754"/>
      <c r="Z657" s="754"/>
      <c r="AA657" s="754"/>
      <c r="AB657" s="754"/>
      <c r="AC657" s="754"/>
      <c r="AD657" s="754"/>
      <c r="AE657" s="4"/>
      <c r="AG657"/>
      <c r="AH657">
        <f t="shared" si="92"/>
        <v>0</v>
      </c>
      <c r="AI657" s="490"/>
      <c r="AJ657" s="204">
        <f t="shared" si="93"/>
        <v>0</v>
      </c>
      <c r="AN657" s="488" t="str">
        <f>IF($AC$450="","",IF(HLOOKUP($AC$450,Presentación!$AQ$3:$BV$574,Presentación!AP207)="","",HLOOKUP($AC$450,Presentación!$AQ$3:$BV$574,Presentación!AP207,0)))</f>
        <v/>
      </c>
      <c r="AO657" s="489" t="str">
        <f>IF($AC$450="","",IF(HLOOKUP($AC$450,Presentación!$BZ$3:$DE$574,Presentación!AP207,0)="","",HLOOKUP($AC$450,Presentación!$BZ$3:$DE$574,Presentación!AP207,0)))</f>
        <v/>
      </c>
      <c r="AQ657">
        <f t="shared" si="94"/>
        <v>0</v>
      </c>
      <c r="AR657">
        <f t="shared" si="95"/>
        <v>0</v>
      </c>
      <c r="AS657">
        <f t="shared" si="96"/>
        <v>0</v>
      </c>
    </row>
    <row r="658" spans="1:45" s="14" customFormat="1" ht="14.25">
      <c r="A658" s="5"/>
      <c r="B658" s="67"/>
      <c r="C658" s="19" t="s">
        <v>6870</v>
      </c>
      <c r="D658" s="1023" t="str">
        <f t="shared" si="90"/>
        <v/>
      </c>
      <c r="E658" s="1024"/>
      <c r="F658" s="1025"/>
      <c r="G658" s="752" t="str">
        <f t="shared" si="91"/>
        <v/>
      </c>
      <c r="H658" s="752"/>
      <c r="I658" s="752"/>
      <c r="J658" s="752"/>
      <c r="K658" s="752"/>
      <c r="L658" s="752"/>
      <c r="M658" s="754"/>
      <c r="N658" s="754"/>
      <c r="O658" s="754"/>
      <c r="P658" s="754"/>
      <c r="Q658" s="754"/>
      <c r="R658" s="754"/>
      <c r="S658" s="754"/>
      <c r="T658" s="754"/>
      <c r="U658" s="754"/>
      <c r="V658" s="754"/>
      <c r="W658" s="754"/>
      <c r="X658" s="754"/>
      <c r="Y658" s="754"/>
      <c r="Z658" s="754"/>
      <c r="AA658" s="754"/>
      <c r="AB658" s="754"/>
      <c r="AC658" s="754"/>
      <c r="AD658" s="754"/>
      <c r="AE658" s="4"/>
      <c r="AG658"/>
      <c r="AH658">
        <f t="shared" si="92"/>
        <v>0</v>
      </c>
      <c r="AI658" s="490"/>
      <c r="AJ658" s="204">
        <f t="shared" si="93"/>
        <v>0</v>
      </c>
      <c r="AN658" s="488" t="str">
        <f>IF($AC$450="","",IF(HLOOKUP($AC$450,Presentación!$AQ$3:$BV$574,Presentación!AP208)="","",HLOOKUP($AC$450,Presentación!$AQ$3:$BV$574,Presentación!AP208,0)))</f>
        <v/>
      </c>
      <c r="AO658" s="489" t="str">
        <f>IF($AC$450="","",IF(HLOOKUP($AC$450,Presentación!$BZ$3:$DE$574,Presentación!AP208,0)="","",HLOOKUP($AC$450,Presentación!$BZ$3:$DE$574,Presentación!AP208,0)))</f>
        <v/>
      </c>
      <c r="AQ658">
        <f t="shared" si="94"/>
        <v>0</v>
      </c>
      <c r="AR658">
        <f t="shared" si="95"/>
        <v>0</v>
      </c>
      <c r="AS658">
        <f t="shared" si="96"/>
        <v>0</v>
      </c>
    </row>
    <row r="659" spans="1:45" s="14" customFormat="1" ht="14.25">
      <c r="A659" s="5"/>
      <c r="B659" s="67"/>
      <c r="C659" s="19" t="s">
        <v>6871</v>
      </c>
      <c r="D659" s="1023" t="str">
        <f t="shared" si="90"/>
        <v/>
      </c>
      <c r="E659" s="1024"/>
      <c r="F659" s="1025"/>
      <c r="G659" s="752" t="str">
        <f t="shared" si="91"/>
        <v/>
      </c>
      <c r="H659" s="752"/>
      <c r="I659" s="752"/>
      <c r="J659" s="752"/>
      <c r="K659" s="752"/>
      <c r="L659" s="752"/>
      <c r="M659" s="754"/>
      <c r="N659" s="754"/>
      <c r="O659" s="754"/>
      <c r="P659" s="754"/>
      <c r="Q659" s="754"/>
      <c r="R659" s="754"/>
      <c r="S659" s="754"/>
      <c r="T659" s="754"/>
      <c r="U659" s="754"/>
      <c r="V659" s="754"/>
      <c r="W659" s="754"/>
      <c r="X659" s="754"/>
      <c r="Y659" s="754"/>
      <c r="Z659" s="754"/>
      <c r="AA659" s="754"/>
      <c r="AB659" s="754"/>
      <c r="AC659" s="754"/>
      <c r="AD659" s="754"/>
      <c r="AE659" s="4"/>
      <c r="AG659"/>
      <c r="AH659">
        <f t="shared" si="92"/>
        <v>0</v>
      </c>
      <c r="AI659" s="490"/>
      <c r="AJ659" s="204">
        <f t="shared" si="93"/>
        <v>0</v>
      </c>
      <c r="AN659" s="488" t="str">
        <f>IF($AC$450="","",IF(HLOOKUP($AC$450,Presentación!$AQ$3:$BV$574,Presentación!AP209)="","",HLOOKUP($AC$450,Presentación!$AQ$3:$BV$574,Presentación!AP209,0)))</f>
        <v/>
      </c>
      <c r="AO659" s="489" t="str">
        <f>IF($AC$450="","",IF(HLOOKUP($AC$450,Presentación!$BZ$3:$DE$574,Presentación!AP209,0)="","",HLOOKUP($AC$450,Presentación!$BZ$3:$DE$574,Presentación!AP209,0)))</f>
        <v/>
      </c>
      <c r="AQ659">
        <f t="shared" si="94"/>
        <v>0</v>
      </c>
      <c r="AR659">
        <f t="shared" si="95"/>
        <v>0</v>
      </c>
      <c r="AS659">
        <f t="shared" si="96"/>
        <v>0</v>
      </c>
    </row>
    <row r="660" spans="1:45" s="14" customFormat="1" ht="14.25">
      <c r="A660" s="5"/>
      <c r="B660" s="67"/>
      <c r="C660" s="19" t="s">
        <v>6872</v>
      </c>
      <c r="D660" s="1023" t="str">
        <f t="shared" si="90"/>
        <v/>
      </c>
      <c r="E660" s="1024"/>
      <c r="F660" s="1025"/>
      <c r="G660" s="752" t="str">
        <f t="shared" si="91"/>
        <v/>
      </c>
      <c r="H660" s="752"/>
      <c r="I660" s="752"/>
      <c r="J660" s="752"/>
      <c r="K660" s="752"/>
      <c r="L660" s="752"/>
      <c r="M660" s="754"/>
      <c r="N660" s="754"/>
      <c r="O660" s="754"/>
      <c r="P660" s="754"/>
      <c r="Q660" s="754"/>
      <c r="R660" s="754"/>
      <c r="S660" s="754"/>
      <c r="T660" s="754"/>
      <c r="U660" s="754"/>
      <c r="V660" s="754"/>
      <c r="W660" s="754"/>
      <c r="X660" s="754"/>
      <c r="Y660" s="754"/>
      <c r="Z660" s="754"/>
      <c r="AA660" s="754"/>
      <c r="AB660" s="754"/>
      <c r="AC660" s="754"/>
      <c r="AD660" s="754"/>
      <c r="AE660" s="4"/>
      <c r="AG660"/>
      <c r="AH660">
        <f t="shared" si="92"/>
        <v>0</v>
      </c>
      <c r="AI660" s="490"/>
      <c r="AJ660" s="204">
        <f t="shared" si="93"/>
        <v>0</v>
      </c>
      <c r="AN660" s="488" t="str">
        <f>IF($AC$450="","",IF(HLOOKUP($AC$450,Presentación!$AQ$3:$BV$574,Presentación!AP210)="","",HLOOKUP($AC$450,Presentación!$AQ$3:$BV$574,Presentación!AP210,0)))</f>
        <v/>
      </c>
      <c r="AO660" s="489" t="str">
        <f>IF($AC$450="","",IF(HLOOKUP($AC$450,Presentación!$BZ$3:$DE$574,Presentación!AP210,0)="","",HLOOKUP($AC$450,Presentación!$BZ$3:$DE$574,Presentación!AP210,0)))</f>
        <v/>
      </c>
      <c r="AQ660">
        <f t="shared" si="94"/>
        <v>0</v>
      </c>
      <c r="AR660">
        <f t="shared" si="95"/>
        <v>0</v>
      </c>
      <c r="AS660">
        <f t="shared" si="96"/>
        <v>0</v>
      </c>
    </row>
    <row r="661" spans="1:45" s="14" customFormat="1" ht="14.25">
      <c r="A661" s="5"/>
      <c r="B661" s="67"/>
      <c r="C661" s="19" t="s">
        <v>6873</v>
      </c>
      <c r="D661" s="1023" t="str">
        <f t="shared" si="90"/>
        <v/>
      </c>
      <c r="E661" s="1024"/>
      <c r="F661" s="1025"/>
      <c r="G661" s="752" t="str">
        <f t="shared" si="91"/>
        <v/>
      </c>
      <c r="H661" s="752"/>
      <c r="I661" s="752"/>
      <c r="J661" s="752"/>
      <c r="K661" s="752"/>
      <c r="L661" s="752"/>
      <c r="M661" s="754"/>
      <c r="N661" s="754"/>
      <c r="O661" s="754"/>
      <c r="P661" s="754"/>
      <c r="Q661" s="754"/>
      <c r="R661" s="754"/>
      <c r="S661" s="754"/>
      <c r="T661" s="754"/>
      <c r="U661" s="754"/>
      <c r="V661" s="754"/>
      <c r="W661" s="754"/>
      <c r="X661" s="754"/>
      <c r="Y661" s="754"/>
      <c r="Z661" s="754"/>
      <c r="AA661" s="754"/>
      <c r="AB661" s="754"/>
      <c r="AC661" s="754"/>
      <c r="AD661" s="754"/>
      <c r="AE661" s="4"/>
      <c r="AG661"/>
      <c r="AH661">
        <f t="shared" si="92"/>
        <v>0</v>
      </c>
      <c r="AI661" s="490"/>
      <c r="AJ661" s="204">
        <f t="shared" si="93"/>
        <v>0</v>
      </c>
      <c r="AN661" s="488" t="str">
        <f>IF($AC$450="","",IF(HLOOKUP($AC$450,Presentación!$AQ$3:$BV$574,Presentación!AP211)="","",HLOOKUP($AC$450,Presentación!$AQ$3:$BV$574,Presentación!AP211,0)))</f>
        <v/>
      </c>
      <c r="AO661" s="489" t="str">
        <f>IF($AC$450="","",IF(HLOOKUP($AC$450,Presentación!$BZ$3:$DE$574,Presentación!AP211,0)="","",HLOOKUP($AC$450,Presentación!$BZ$3:$DE$574,Presentación!AP211,0)))</f>
        <v/>
      </c>
      <c r="AQ661">
        <f t="shared" si="94"/>
        <v>0</v>
      </c>
      <c r="AR661">
        <f t="shared" si="95"/>
        <v>0</v>
      </c>
      <c r="AS661">
        <f t="shared" si="96"/>
        <v>0</v>
      </c>
    </row>
    <row r="662" spans="1:45" s="14" customFormat="1" ht="14.25">
      <c r="A662" s="5"/>
      <c r="B662" s="67"/>
      <c r="C662" s="19" t="s">
        <v>6874</v>
      </c>
      <c r="D662" s="1023" t="str">
        <f t="shared" si="90"/>
        <v/>
      </c>
      <c r="E662" s="1024"/>
      <c r="F662" s="1025"/>
      <c r="G662" s="752" t="str">
        <f t="shared" si="91"/>
        <v/>
      </c>
      <c r="H662" s="752"/>
      <c r="I662" s="752"/>
      <c r="J662" s="752"/>
      <c r="K662" s="752"/>
      <c r="L662" s="752"/>
      <c r="M662" s="754"/>
      <c r="N662" s="754"/>
      <c r="O662" s="754"/>
      <c r="P662" s="754"/>
      <c r="Q662" s="754"/>
      <c r="R662" s="754"/>
      <c r="S662" s="754"/>
      <c r="T662" s="754"/>
      <c r="U662" s="754"/>
      <c r="V662" s="754"/>
      <c r="W662" s="754"/>
      <c r="X662" s="754"/>
      <c r="Y662" s="754"/>
      <c r="Z662" s="754"/>
      <c r="AA662" s="754"/>
      <c r="AB662" s="754"/>
      <c r="AC662" s="754"/>
      <c r="AD662" s="754"/>
      <c r="AE662" s="4"/>
      <c r="AG662"/>
      <c r="AH662">
        <f t="shared" si="92"/>
        <v>0</v>
      </c>
      <c r="AI662" s="490"/>
      <c r="AJ662" s="204">
        <f t="shared" si="93"/>
        <v>0</v>
      </c>
      <c r="AN662" s="488" t="str">
        <f>IF($AC$450="","",IF(HLOOKUP($AC$450,Presentación!$AQ$3:$BV$574,Presentación!AP212)="","",HLOOKUP($AC$450,Presentación!$AQ$3:$BV$574,Presentación!AP212,0)))</f>
        <v/>
      </c>
      <c r="AO662" s="489" t="str">
        <f>IF($AC$450="","",IF(HLOOKUP($AC$450,Presentación!$BZ$3:$DE$574,Presentación!AP212,0)="","",HLOOKUP($AC$450,Presentación!$BZ$3:$DE$574,Presentación!AP212,0)))</f>
        <v/>
      </c>
      <c r="AQ662">
        <f t="shared" si="94"/>
        <v>0</v>
      </c>
      <c r="AR662">
        <f t="shared" si="95"/>
        <v>0</v>
      </c>
      <c r="AS662">
        <f t="shared" si="96"/>
        <v>0</v>
      </c>
    </row>
    <row r="663" spans="1:45" s="14" customFormat="1" ht="14.25">
      <c r="A663" s="5"/>
      <c r="B663" s="67"/>
      <c r="C663" s="19" t="s">
        <v>6875</v>
      </c>
      <c r="D663" s="1023" t="str">
        <f t="shared" si="90"/>
        <v/>
      </c>
      <c r="E663" s="1024"/>
      <c r="F663" s="1025"/>
      <c r="G663" s="752" t="str">
        <f t="shared" si="91"/>
        <v/>
      </c>
      <c r="H663" s="752"/>
      <c r="I663" s="752"/>
      <c r="J663" s="752"/>
      <c r="K663" s="752"/>
      <c r="L663" s="752"/>
      <c r="M663" s="754"/>
      <c r="N663" s="754"/>
      <c r="O663" s="754"/>
      <c r="P663" s="754"/>
      <c r="Q663" s="754"/>
      <c r="R663" s="754"/>
      <c r="S663" s="754"/>
      <c r="T663" s="754"/>
      <c r="U663" s="754"/>
      <c r="V663" s="754"/>
      <c r="W663" s="754"/>
      <c r="X663" s="754"/>
      <c r="Y663" s="754"/>
      <c r="Z663" s="754"/>
      <c r="AA663" s="754"/>
      <c r="AB663" s="754"/>
      <c r="AC663" s="754"/>
      <c r="AD663" s="754"/>
      <c r="AE663" s="4"/>
      <c r="AG663"/>
      <c r="AH663">
        <f t="shared" si="92"/>
        <v>0</v>
      </c>
      <c r="AI663" s="490"/>
      <c r="AJ663" s="204">
        <f t="shared" si="93"/>
        <v>0</v>
      </c>
      <c r="AN663" s="488" t="str">
        <f>IF($AC$450="","",IF(HLOOKUP($AC$450,Presentación!$AQ$3:$BV$574,Presentación!AP213)="","",HLOOKUP($AC$450,Presentación!$AQ$3:$BV$574,Presentación!AP213,0)))</f>
        <v/>
      </c>
      <c r="AO663" s="489" t="str">
        <f>IF($AC$450="","",IF(HLOOKUP($AC$450,Presentación!$BZ$3:$DE$574,Presentación!AP213,0)="","",HLOOKUP($AC$450,Presentación!$BZ$3:$DE$574,Presentación!AP213,0)))</f>
        <v/>
      </c>
      <c r="AQ663">
        <f t="shared" si="94"/>
        <v>0</v>
      </c>
      <c r="AR663">
        <f t="shared" si="95"/>
        <v>0</v>
      </c>
      <c r="AS663">
        <f t="shared" si="96"/>
        <v>0</v>
      </c>
    </row>
    <row r="664" spans="1:45" s="14" customFormat="1" ht="14.25">
      <c r="A664" s="5"/>
      <c r="B664" s="67"/>
      <c r="C664" s="19" t="s">
        <v>6876</v>
      </c>
      <c r="D664" s="1023" t="str">
        <f t="shared" si="90"/>
        <v/>
      </c>
      <c r="E664" s="1024"/>
      <c r="F664" s="1025"/>
      <c r="G664" s="752" t="str">
        <f t="shared" si="91"/>
        <v/>
      </c>
      <c r="H664" s="752"/>
      <c r="I664" s="752"/>
      <c r="J664" s="752"/>
      <c r="K664" s="752"/>
      <c r="L664" s="752"/>
      <c r="M664" s="754"/>
      <c r="N664" s="754"/>
      <c r="O664" s="754"/>
      <c r="P664" s="754"/>
      <c r="Q664" s="754"/>
      <c r="R664" s="754"/>
      <c r="S664" s="754"/>
      <c r="T664" s="754"/>
      <c r="U664" s="754"/>
      <c r="V664" s="754"/>
      <c r="W664" s="754"/>
      <c r="X664" s="754"/>
      <c r="Y664" s="754"/>
      <c r="Z664" s="754"/>
      <c r="AA664" s="754"/>
      <c r="AB664" s="754"/>
      <c r="AC664" s="754"/>
      <c r="AD664" s="754"/>
      <c r="AE664" s="4"/>
      <c r="AG664"/>
      <c r="AH664">
        <f t="shared" si="92"/>
        <v>0</v>
      </c>
      <c r="AI664" s="490"/>
      <c r="AJ664" s="204">
        <f t="shared" si="93"/>
        <v>0</v>
      </c>
      <c r="AN664" s="488" t="str">
        <f>IF($AC$450="","",IF(HLOOKUP($AC$450,Presentación!$AQ$3:$BV$574,Presentación!AP214)="","",HLOOKUP($AC$450,Presentación!$AQ$3:$BV$574,Presentación!AP214,0)))</f>
        <v/>
      </c>
      <c r="AO664" s="489" t="str">
        <f>IF($AC$450="","",IF(HLOOKUP($AC$450,Presentación!$BZ$3:$DE$574,Presentación!AP214,0)="","",HLOOKUP($AC$450,Presentación!$BZ$3:$DE$574,Presentación!AP214,0)))</f>
        <v/>
      </c>
      <c r="AQ664">
        <f t="shared" si="94"/>
        <v>0</v>
      </c>
      <c r="AR664">
        <f t="shared" si="95"/>
        <v>0</v>
      </c>
      <c r="AS664">
        <f t="shared" si="96"/>
        <v>0</v>
      </c>
    </row>
    <row r="665" spans="1:45" s="14" customFormat="1" ht="14.25">
      <c r="A665" s="5"/>
      <c r="B665" s="67"/>
      <c r="C665" s="19" t="s">
        <v>6877</v>
      </c>
      <c r="D665" s="1023" t="str">
        <f t="shared" si="90"/>
        <v/>
      </c>
      <c r="E665" s="1024"/>
      <c r="F665" s="1025"/>
      <c r="G665" s="752" t="str">
        <f t="shared" si="91"/>
        <v/>
      </c>
      <c r="H665" s="752"/>
      <c r="I665" s="752"/>
      <c r="J665" s="752"/>
      <c r="K665" s="752"/>
      <c r="L665" s="752"/>
      <c r="M665" s="754"/>
      <c r="N665" s="754"/>
      <c r="O665" s="754"/>
      <c r="P665" s="754"/>
      <c r="Q665" s="754"/>
      <c r="R665" s="754"/>
      <c r="S665" s="754"/>
      <c r="T665" s="754"/>
      <c r="U665" s="754"/>
      <c r="V665" s="754"/>
      <c r="W665" s="754"/>
      <c r="X665" s="754"/>
      <c r="Y665" s="754"/>
      <c r="Z665" s="754"/>
      <c r="AA665" s="754"/>
      <c r="AB665" s="754"/>
      <c r="AC665" s="754"/>
      <c r="AD665" s="754"/>
      <c r="AE665" s="4"/>
      <c r="AG665"/>
      <c r="AH665">
        <f t="shared" si="92"/>
        <v>0</v>
      </c>
      <c r="AI665" s="490"/>
      <c r="AJ665" s="204">
        <f t="shared" si="93"/>
        <v>0</v>
      </c>
      <c r="AN665" s="488" t="str">
        <f>IF($AC$450="","",IF(HLOOKUP($AC$450,Presentación!$AQ$3:$BV$574,Presentación!AP215)="","",HLOOKUP($AC$450,Presentación!$AQ$3:$BV$574,Presentación!AP215,0)))</f>
        <v/>
      </c>
      <c r="AO665" s="489" t="str">
        <f>IF($AC$450="","",IF(HLOOKUP($AC$450,Presentación!$BZ$3:$DE$574,Presentación!AP215,0)="","",HLOOKUP($AC$450,Presentación!$BZ$3:$DE$574,Presentación!AP215,0)))</f>
        <v/>
      </c>
      <c r="AQ665">
        <f t="shared" si="94"/>
        <v>0</v>
      </c>
      <c r="AR665">
        <f t="shared" si="95"/>
        <v>0</v>
      </c>
      <c r="AS665">
        <f t="shared" si="96"/>
        <v>0</v>
      </c>
    </row>
    <row r="666" spans="1:45" s="14" customFormat="1" ht="14.25">
      <c r="A666" s="5"/>
      <c r="B666" s="67"/>
      <c r="C666" s="19" t="s">
        <v>6878</v>
      </c>
      <c r="D666" s="1023" t="str">
        <f t="shared" si="90"/>
        <v/>
      </c>
      <c r="E666" s="1024"/>
      <c r="F666" s="1025"/>
      <c r="G666" s="752" t="str">
        <f t="shared" si="91"/>
        <v/>
      </c>
      <c r="H666" s="752"/>
      <c r="I666" s="752"/>
      <c r="J666" s="752"/>
      <c r="K666" s="752"/>
      <c r="L666" s="752"/>
      <c r="M666" s="754"/>
      <c r="N666" s="754"/>
      <c r="O666" s="754"/>
      <c r="P666" s="754"/>
      <c r="Q666" s="754"/>
      <c r="R666" s="754"/>
      <c r="S666" s="754"/>
      <c r="T666" s="754"/>
      <c r="U666" s="754"/>
      <c r="V666" s="754"/>
      <c r="W666" s="754"/>
      <c r="X666" s="754"/>
      <c r="Y666" s="754"/>
      <c r="Z666" s="754"/>
      <c r="AA666" s="754"/>
      <c r="AB666" s="754"/>
      <c r="AC666" s="754"/>
      <c r="AD666" s="754"/>
      <c r="AE666" s="4"/>
      <c r="AG666"/>
      <c r="AH666">
        <f t="shared" si="92"/>
        <v>0</v>
      </c>
      <c r="AI666" s="490"/>
      <c r="AJ666" s="204">
        <f t="shared" si="93"/>
        <v>0</v>
      </c>
      <c r="AN666" s="488" t="str">
        <f>IF($AC$450="","",IF(HLOOKUP($AC$450,Presentación!$AQ$3:$BV$574,Presentación!AP216)="","",HLOOKUP($AC$450,Presentación!$AQ$3:$BV$574,Presentación!AP216,0)))</f>
        <v/>
      </c>
      <c r="AO666" s="489" t="str">
        <f>IF($AC$450="","",IF(HLOOKUP($AC$450,Presentación!$BZ$3:$DE$574,Presentación!AP216,0)="","",HLOOKUP($AC$450,Presentación!$BZ$3:$DE$574,Presentación!AP216,0)))</f>
        <v/>
      </c>
      <c r="AQ666">
        <f t="shared" si="94"/>
        <v>0</v>
      </c>
      <c r="AR666">
        <f t="shared" si="95"/>
        <v>0</v>
      </c>
      <c r="AS666">
        <f t="shared" si="96"/>
        <v>0</v>
      </c>
    </row>
    <row r="667" spans="1:45" s="14" customFormat="1" ht="14.25">
      <c r="A667" s="5"/>
      <c r="B667" s="67"/>
      <c r="C667" s="19" t="s">
        <v>6879</v>
      </c>
      <c r="D667" s="1023" t="str">
        <f t="shared" si="90"/>
        <v/>
      </c>
      <c r="E667" s="1024"/>
      <c r="F667" s="1025"/>
      <c r="G667" s="752" t="str">
        <f t="shared" si="91"/>
        <v/>
      </c>
      <c r="H667" s="752"/>
      <c r="I667" s="752"/>
      <c r="J667" s="752"/>
      <c r="K667" s="752"/>
      <c r="L667" s="752"/>
      <c r="M667" s="754"/>
      <c r="N667" s="754"/>
      <c r="O667" s="754"/>
      <c r="P667" s="754"/>
      <c r="Q667" s="754"/>
      <c r="R667" s="754"/>
      <c r="S667" s="754"/>
      <c r="T667" s="754"/>
      <c r="U667" s="754"/>
      <c r="V667" s="754"/>
      <c r="W667" s="754"/>
      <c r="X667" s="754"/>
      <c r="Y667" s="754"/>
      <c r="Z667" s="754"/>
      <c r="AA667" s="754"/>
      <c r="AB667" s="754"/>
      <c r="AC667" s="754"/>
      <c r="AD667" s="754"/>
      <c r="AE667" s="4"/>
      <c r="AG667"/>
      <c r="AH667">
        <f t="shared" si="92"/>
        <v>0</v>
      </c>
      <c r="AI667" s="490"/>
      <c r="AJ667" s="204">
        <f t="shared" si="93"/>
        <v>0</v>
      </c>
      <c r="AN667" s="488" t="str">
        <f>IF($AC$450="","",IF(HLOOKUP($AC$450,Presentación!$AQ$3:$BV$574,Presentación!AP217)="","",HLOOKUP($AC$450,Presentación!$AQ$3:$BV$574,Presentación!AP217,0)))</f>
        <v/>
      </c>
      <c r="AO667" s="489" t="str">
        <f>IF($AC$450="","",IF(HLOOKUP($AC$450,Presentación!$BZ$3:$DE$574,Presentación!AP217,0)="","",HLOOKUP($AC$450,Presentación!$BZ$3:$DE$574,Presentación!AP217,0)))</f>
        <v/>
      </c>
      <c r="AQ667">
        <f t="shared" si="94"/>
        <v>0</v>
      </c>
      <c r="AR667">
        <f t="shared" si="95"/>
        <v>0</v>
      </c>
      <c r="AS667">
        <f t="shared" si="96"/>
        <v>0</v>
      </c>
    </row>
    <row r="668" spans="1:45" s="14" customFormat="1" ht="14.25">
      <c r="A668" s="5"/>
      <c r="B668" s="67"/>
      <c r="C668" s="19" t="s">
        <v>6880</v>
      </c>
      <c r="D668" s="1023" t="str">
        <f t="shared" si="90"/>
        <v/>
      </c>
      <c r="E668" s="1024"/>
      <c r="F668" s="1025"/>
      <c r="G668" s="752" t="str">
        <f t="shared" si="91"/>
        <v/>
      </c>
      <c r="H668" s="752"/>
      <c r="I668" s="752"/>
      <c r="J668" s="752"/>
      <c r="K668" s="752"/>
      <c r="L668" s="752"/>
      <c r="M668" s="754"/>
      <c r="N668" s="754"/>
      <c r="O668" s="754"/>
      <c r="P668" s="754"/>
      <c r="Q668" s="754"/>
      <c r="R668" s="754"/>
      <c r="S668" s="754"/>
      <c r="T668" s="754"/>
      <c r="U668" s="754"/>
      <c r="V668" s="754"/>
      <c r="W668" s="754"/>
      <c r="X668" s="754"/>
      <c r="Y668" s="754"/>
      <c r="Z668" s="754"/>
      <c r="AA668" s="754"/>
      <c r="AB668" s="754"/>
      <c r="AC668" s="754"/>
      <c r="AD668" s="754"/>
      <c r="AE668" s="4"/>
      <c r="AG668"/>
      <c r="AH668">
        <f t="shared" si="92"/>
        <v>0</v>
      </c>
      <c r="AI668" s="490"/>
      <c r="AJ668" s="204">
        <f t="shared" si="93"/>
        <v>0</v>
      </c>
      <c r="AN668" s="488" t="str">
        <f>IF($AC$450="","",IF(HLOOKUP($AC$450,Presentación!$AQ$3:$BV$574,Presentación!AP218)="","",HLOOKUP($AC$450,Presentación!$AQ$3:$BV$574,Presentación!AP218,0)))</f>
        <v/>
      </c>
      <c r="AO668" s="489" t="str">
        <f>IF($AC$450="","",IF(HLOOKUP($AC$450,Presentación!$BZ$3:$DE$574,Presentación!AP218,0)="","",HLOOKUP($AC$450,Presentación!$BZ$3:$DE$574,Presentación!AP218,0)))</f>
        <v/>
      </c>
      <c r="AQ668">
        <f t="shared" si="94"/>
        <v>0</v>
      </c>
      <c r="AR668">
        <f t="shared" si="95"/>
        <v>0</v>
      </c>
      <c r="AS668">
        <f t="shared" si="96"/>
        <v>0</v>
      </c>
    </row>
    <row r="669" spans="1:45" s="14" customFormat="1" ht="14.25">
      <c r="A669" s="5"/>
      <c r="B669" s="67"/>
      <c r="C669" s="19" t="s">
        <v>6881</v>
      </c>
      <c r="D669" s="1023" t="str">
        <f t="shared" si="90"/>
        <v/>
      </c>
      <c r="E669" s="1024"/>
      <c r="F669" s="1025"/>
      <c r="G669" s="752" t="str">
        <f t="shared" si="91"/>
        <v/>
      </c>
      <c r="H669" s="752"/>
      <c r="I669" s="752"/>
      <c r="J669" s="752"/>
      <c r="K669" s="752"/>
      <c r="L669" s="752"/>
      <c r="M669" s="754"/>
      <c r="N669" s="754"/>
      <c r="O669" s="754"/>
      <c r="P669" s="754"/>
      <c r="Q669" s="754"/>
      <c r="R669" s="754"/>
      <c r="S669" s="754"/>
      <c r="T669" s="754"/>
      <c r="U669" s="754"/>
      <c r="V669" s="754"/>
      <c r="W669" s="754"/>
      <c r="X669" s="754"/>
      <c r="Y669" s="754"/>
      <c r="Z669" s="754"/>
      <c r="AA669" s="754"/>
      <c r="AB669" s="754"/>
      <c r="AC669" s="754"/>
      <c r="AD669" s="754"/>
      <c r="AE669" s="4"/>
      <c r="AG669"/>
      <c r="AH669">
        <f t="shared" si="92"/>
        <v>0</v>
      </c>
      <c r="AI669" s="490"/>
      <c r="AJ669" s="204">
        <f t="shared" si="93"/>
        <v>0</v>
      </c>
      <c r="AN669" s="488" t="str">
        <f>IF($AC$450="","",IF(HLOOKUP($AC$450,Presentación!$AQ$3:$BV$574,Presentación!AP219)="","",HLOOKUP($AC$450,Presentación!$AQ$3:$BV$574,Presentación!AP219,0)))</f>
        <v/>
      </c>
      <c r="AO669" s="489" t="str">
        <f>IF($AC$450="","",IF(HLOOKUP($AC$450,Presentación!$BZ$3:$DE$574,Presentación!AP219,0)="","",HLOOKUP($AC$450,Presentación!$BZ$3:$DE$574,Presentación!AP219,0)))</f>
        <v/>
      </c>
      <c r="AQ669">
        <f t="shared" si="94"/>
        <v>0</v>
      </c>
      <c r="AR669">
        <f t="shared" si="95"/>
        <v>0</v>
      </c>
      <c r="AS669">
        <f t="shared" si="96"/>
        <v>0</v>
      </c>
    </row>
    <row r="670" spans="1:45" s="14" customFormat="1" ht="14.25">
      <c r="A670" s="5"/>
      <c r="B670" s="67"/>
      <c r="C670" s="19" t="s">
        <v>6882</v>
      </c>
      <c r="D670" s="1023" t="str">
        <f t="shared" si="90"/>
        <v/>
      </c>
      <c r="E670" s="1024"/>
      <c r="F670" s="1025"/>
      <c r="G670" s="752" t="str">
        <f t="shared" si="91"/>
        <v/>
      </c>
      <c r="H670" s="752"/>
      <c r="I670" s="752"/>
      <c r="J670" s="752"/>
      <c r="K670" s="752"/>
      <c r="L670" s="752"/>
      <c r="M670" s="754"/>
      <c r="N670" s="754"/>
      <c r="O670" s="754"/>
      <c r="P670" s="754"/>
      <c r="Q670" s="754"/>
      <c r="R670" s="754"/>
      <c r="S670" s="754"/>
      <c r="T670" s="754"/>
      <c r="U670" s="754"/>
      <c r="V670" s="754"/>
      <c r="W670" s="754"/>
      <c r="X670" s="754"/>
      <c r="Y670" s="754"/>
      <c r="Z670" s="754"/>
      <c r="AA670" s="754"/>
      <c r="AB670" s="754"/>
      <c r="AC670" s="754"/>
      <c r="AD670" s="754"/>
      <c r="AE670" s="4"/>
      <c r="AG670"/>
      <c r="AH670">
        <f t="shared" si="92"/>
        <v>0</v>
      </c>
      <c r="AI670" s="490"/>
      <c r="AJ670" s="204">
        <f t="shared" si="93"/>
        <v>0</v>
      </c>
      <c r="AN670" s="488" t="str">
        <f>IF($AC$450="","",IF(HLOOKUP($AC$450,Presentación!$AQ$3:$BV$574,Presentación!AP220)="","",HLOOKUP($AC$450,Presentación!$AQ$3:$BV$574,Presentación!AP220,0)))</f>
        <v/>
      </c>
      <c r="AO670" s="489" t="str">
        <f>IF($AC$450="","",IF(HLOOKUP($AC$450,Presentación!$BZ$3:$DE$574,Presentación!AP220,0)="","",HLOOKUP($AC$450,Presentación!$BZ$3:$DE$574,Presentación!AP220,0)))</f>
        <v/>
      </c>
      <c r="AQ670">
        <f t="shared" si="94"/>
        <v>0</v>
      </c>
      <c r="AR670">
        <f t="shared" si="95"/>
        <v>0</v>
      </c>
      <c r="AS670">
        <f t="shared" si="96"/>
        <v>0</v>
      </c>
    </row>
    <row r="671" spans="1:45" s="14" customFormat="1" ht="14.25">
      <c r="A671" s="5"/>
      <c r="B671" s="67"/>
      <c r="C671" s="19" t="s">
        <v>6883</v>
      </c>
      <c r="D671" s="1023" t="str">
        <f t="shared" si="90"/>
        <v/>
      </c>
      <c r="E671" s="1024"/>
      <c r="F671" s="1025"/>
      <c r="G671" s="752" t="str">
        <f t="shared" si="91"/>
        <v/>
      </c>
      <c r="H671" s="752"/>
      <c r="I671" s="752"/>
      <c r="J671" s="752"/>
      <c r="K671" s="752"/>
      <c r="L671" s="752"/>
      <c r="M671" s="754"/>
      <c r="N671" s="754"/>
      <c r="O671" s="754"/>
      <c r="P671" s="754"/>
      <c r="Q671" s="754"/>
      <c r="R671" s="754"/>
      <c r="S671" s="754"/>
      <c r="T671" s="754"/>
      <c r="U671" s="754"/>
      <c r="V671" s="754"/>
      <c r="W671" s="754"/>
      <c r="X671" s="754"/>
      <c r="Y671" s="754"/>
      <c r="Z671" s="754"/>
      <c r="AA671" s="754"/>
      <c r="AB671" s="754"/>
      <c r="AC671" s="754"/>
      <c r="AD671" s="754"/>
      <c r="AE671" s="4"/>
      <c r="AG671"/>
      <c r="AH671">
        <f t="shared" si="92"/>
        <v>0</v>
      </c>
      <c r="AI671" s="490"/>
      <c r="AJ671" s="204">
        <f t="shared" si="93"/>
        <v>0</v>
      </c>
      <c r="AN671" s="488" t="str">
        <f>IF($AC$450="","",IF(HLOOKUP($AC$450,Presentación!$AQ$3:$BV$574,Presentación!AP221)="","",HLOOKUP($AC$450,Presentación!$AQ$3:$BV$574,Presentación!AP221,0)))</f>
        <v/>
      </c>
      <c r="AO671" s="489" t="str">
        <f>IF($AC$450="","",IF(HLOOKUP($AC$450,Presentación!$BZ$3:$DE$574,Presentación!AP221,0)="","",HLOOKUP($AC$450,Presentación!$BZ$3:$DE$574,Presentación!AP221,0)))</f>
        <v/>
      </c>
      <c r="AQ671">
        <f t="shared" si="94"/>
        <v>0</v>
      </c>
      <c r="AR671">
        <f t="shared" si="95"/>
        <v>0</v>
      </c>
      <c r="AS671">
        <f t="shared" si="96"/>
        <v>0</v>
      </c>
    </row>
    <row r="672" spans="1:45" s="14" customFormat="1" ht="14.25">
      <c r="A672" s="5"/>
      <c r="B672" s="67"/>
      <c r="C672" s="19" t="s">
        <v>6884</v>
      </c>
      <c r="D672" s="1023" t="str">
        <f t="shared" si="90"/>
        <v/>
      </c>
      <c r="E672" s="1024"/>
      <c r="F672" s="1025"/>
      <c r="G672" s="752" t="str">
        <f t="shared" si="91"/>
        <v/>
      </c>
      <c r="H672" s="752"/>
      <c r="I672" s="752"/>
      <c r="J672" s="752"/>
      <c r="K672" s="752"/>
      <c r="L672" s="752"/>
      <c r="M672" s="754"/>
      <c r="N672" s="754"/>
      <c r="O672" s="754"/>
      <c r="P672" s="754"/>
      <c r="Q672" s="754"/>
      <c r="R672" s="754"/>
      <c r="S672" s="754"/>
      <c r="T672" s="754"/>
      <c r="U672" s="754"/>
      <c r="V672" s="754"/>
      <c r="W672" s="754"/>
      <c r="X672" s="754"/>
      <c r="Y672" s="754"/>
      <c r="Z672" s="754"/>
      <c r="AA672" s="754"/>
      <c r="AB672" s="754"/>
      <c r="AC672" s="754"/>
      <c r="AD672" s="754"/>
      <c r="AE672" s="4"/>
      <c r="AG672"/>
      <c r="AH672">
        <f t="shared" si="92"/>
        <v>0</v>
      </c>
      <c r="AI672" s="490"/>
      <c r="AJ672" s="204">
        <f t="shared" si="93"/>
        <v>0</v>
      </c>
      <c r="AN672" s="488" t="str">
        <f>IF($AC$450="","",IF(HLOOKUP($AC$450,Presentación!$AQ$3:$BV$574,Presentación!AP222)="","",HLOOKUP($AC$450,Presentación!$AQ$3:$BV$574,Presentación!AP222,0)))</f>
        <v/>
      </c>
      <c r="AO672" s="489" t="str">
        <f>IF($AC$450="","",IF(HLOOKUP($AC$450,Presentación!$BZ$3:$DE$574,Presentación!AP222,0)="","",HLOOKUP($AC$450,Presentación!$BZ$3:$DE$574,Presentación!AP222,0)))</f>
        <v/>
      </c>
      <c r="AQ672">
        <f t="shared" si="94"/>
        <v>0</v>
      </c>
      <c r="AR672">
        <f t="shared" si="95"/>
        <v>0</v>
      </c>
      <c r="AS672">
        <f t="shared" si="96"/>
        <v>0</v>
      </c>
    </row>
    <row r="673" spans="1:45" s="14" customFormat="1" ht="14.25">
      <c r="A673" s="5"/>
      <c r="B673" s="67"/>
      <c r="C673" s="19" t="s">
        <v>6885</v>
      </c>
      <c r="D673" s="1023" t="str">
        <f t="shared" si="90"/>
        <v/>
      </c>
      <c r="E673" s="1024"/>
      <c r="F673" s="1025"/>
      <c r="G673" s="752" t="str">
        <f t="shared" si="91"/>
        <v/>
      </c>
      <c r="H673" s="752"/>
      <c r="I673" s="752"/>
      <c r="J673" s="752"/>
      <c r="K673" s="752"/>
      <c r="L673" s="752"/>
      <c r="M673" s="754"/>
      <c r="N673" s="754"/>
      <c r="O673" s="754"/>
      <c r="P673" s="754"/>
      <c r="Q673" s="754"/>
      <c r="R673" s="754"/>
      <c r="S673" s="754"/>
      <c r="T673" s="754"/>
      <c r="U673" s="754"/>
      <c r="V673" s="754"/>
      <c r="W673" s="754"/>
      <c r="X673" s="754"/>
      <c r="Y673" s="754"/>
      <c r="Z673" s="754"/>
      <c r="AA673" s="754"/>
      <c r="AB673" s="754"/>
      <c r="AC673" s="754"/>
      <c r="AD673" s="754"/>
      <c r="AE673" s="4"/>
      <c r="AG673"/>
      <c r="AH673">
        <f t="shared" si="92"/>
        <v>0</v>
      </c>
      <c r="AI673" s="490"/>
      <c r="AJ673" s="204">
        <f t="shared" si="93"/>
        <v>0</v>
      </c>
      <c r="AN673" s="488" t="str">
        <f>IF($AC$450="","",IF(HLOOKUP($AC$450,Presentación!$AQ$3:$BV$574,Presentación!AP223)="","",HLOOKUP($AC$450,Presentación!$AQ$3:$BV$574,Presentación!AP223,0)))</f>
        <v/>
      </c>
      <c r="AO673" s="489" t="str">
        <f>IF($AC$450="","",IF(HLOOKUP($AC$450,Presentación!$BZ$3:$DE$574,Presentación!AP223,0)="","",HLOOKUP($AC$450,Presentación!$BZ$3:$DE$574,Presentación!AP223,0)))</f>
        <v/>
      </c>
      <c r="AQ673">
        <f t="shared" si="94"/>
        <v>0</v>
      </c>
      <c r="AR673">
        <f t="shared" si="95"/>
        <v>0</v>
      </c>
      <c r="AS673">
        <f t="shared" si="96"/>
        <v>0</v>
      </c>
    </row>
    <row r="674" spans="1:45" s="14" customFormat="1" ht="14.25">
      <c r="A674" s="5"/>
      <c r="B674" s="67"/>
      <c r="C674" s="19" t="s">
        <v>6886</v>
      </c>
      <c r="D674" s="1023" t="str">
        <f t="shared" si="90"/>
        <v/>
      </c>
      <c r="E674" s="1024"/>
      <c r="F674" s="1025"/>
      <c r="G674" s="752" t="str">
        <f t="shared" si="91"/>
        <v/>
      </c>
      <c r="H674" s="752"/>
      <c r="I674" s="752"/>
      <c r="J674" s="752"/>
      <c r="K674" s="752"/>
      <c r="L674" s="752"/>
      <c r="M674" s="754"/>
      <c r="N674" s="754"/>
      <c r="O674" s="754"/>
      <c r="P674" s="754"/>
      <c r="Q674" s="754"/>
      <c r="R674" s="754"/>
      <c r="S674" s="754"/>
      <c r="T674" s="754"/>
      <c r="U674" s="754"/>
      <c r="V674" s="754"/>
      <c r="W674" s="754"/>
      <c r="X674" s="754"/>
      <c r="Y674" s="754"/>
      <c r="Z674" s="754"/>
      <c r="AA674" s="754"/>
      <c r="AB674" s="754"/>
      <c r="AC674" s="754"/>
      <c r="AD674" s="754"/>
      <c r="AE674" s="4"/>
      <c r="AG674"/>
      <c r="AH674">
        <f t="shared" si="92"/>
        <v>0</v>
      </c>
      <c r="AI674" s="490"/>
      <c r="AJ674" s="204">
        <f t="shared" si="93"/>
        <v>0</v>
      </c>
      <c r="AN674" s="488" t="str">
        <f>IF($AC$450="","",IF(HLOOKUP($AC$450,Presentación!$AQ$3:$BV$574,Presentación!AP224)="","",HLOOKUP($AC$450,Presentación!$AQ$3:$BV$574,Presentación!AP224,0)))</f>
        <v/>
      </c>
      <c r="AO674" s="489" t="str">
        <f>IF($AC$450="","",IF(HLOOKUP($AC$450,Presentación!$BZ$3:$DE$574,Presentación!AP224,0)="","",HLOOKUP($AC$450,Presentación!$BZ$3:$DE$574,Presentación!AP224,0)))</f>
        <v/>
      </c>
      <c r="AQ674">
        <f t="shared" si="94"/>
        <v>0</v>
      </c>
      <c r="AR674">
        <f t="shared" si="95"/>
        <v>0</v>
      </c>
      <c r="AS674">
        <f t="shared" si="96"/>
        <v>0</v>
      </c>
    </row>
    <row r="675" spans="1:45" s="14" customFormat="1" ht="14.25">
      <c r="A675" s="5"/>
      <c r="B675" s="67"/>
      <c r="C675" s="19" t="s">
        <v>6887</v>
      </c>
      <c r="D675" s="1023" t="str">
        <f t="shared" si="90"/>
        <v/>
      </c>
      <c r="E675" s="1024"/>
      <c r="F675" s="1025"/>
      <c r="G675" s="752" t="str">
        <f t="shared" si="91"/>
        <v/>
      </c>
      <c r="H675" s="752"/>
      <c r="I675" s="752"/>
      <c r="J675" s="752"/>
      <c r="K675" s="752"/>
      <c r="L675" s="752"/>
      <c r="M675" s="754"/>
      <c r="N675" s="754"/>
      <c r="O675" s="754"/>
      <c r="P675" s="754"/>
      <c r="Q675" s="754"/>
      <c r="R675" s="754"/>
      <c r="S675" s="754"/>
      <c r="T675" s="754"/>
      <c r="U675" s="754"/>
      <c r="V675" s="754"/>
      <c r="W675" s="754"/>
      <c r="X675" s="754"/>
      <c r="Y675" s="754"/>
      <c r="Z675" s="754"/>
      <c r="AA675" s="754"/>
      <c r="AB675" s="754"/>
      <c r="AC675" s="754"/>
      <c r="AD675" s="754"/>
      <c r="AE675" s="4"/>
      <c r="AG675"/>
      <c r="AH675">
        <f t="shared" si="92"/>
        <v>0</v>
      </c>
      <c r="AI675" s="490"/>
      <c r="AJ675" s="204">
        <f t="shared" si="93"/>
        <v>0</v>
      </c>
      <c r="AN675" s="488" t="str">
        <f>IF($AC$450="","",IF(HLOOKUP($AC$450,Presentación!$AQ$3:$BV$574,Presentación!AP225)="","",HLOOKUP($AC$450,Presentación!$AQ$3:$BV$574,Presentación!AP225,0)))</f>
        <v/>
      </c>
      <c r="AO675" s="489" t="str">
        <f>IF($AC$450="","",IF(HLOOKUP($AC$450,Presentación!$BZ$3:$DE$574,Presentación!AP225,0)="","",HLOOKUP($AC$450,Presentación!$BZ$3:$DE$574,Presentación!AP225,0)))</f>
        <v/>
      </c>
      <c r="AQ675">
        <f t="shared" si="94"/>
        <v>0</v>
      </c>
      <c r="AR675">
        <f t="shared" si="95"/>
        <v>0</v>
      </c>
      <c r="AS675">
        <f t="shared" si="96"/>
        <v>0</v>
      </c>
    </row>
    <row r="676" spans="1:45" s="14" customFormat="1" ht="14.25">
      <c r="A676" s="5"/>
      <c r="B676" s="67"/>
      <c r="C676" s="19" t="s">
        <v>6888</v>
      </c>
      <c r="D676" s="1023" t="str">
        <f t="shared" si="90"/>
        <v/>
      </c>
      <c r="E676" s="1024"/>
      <c r="F676" s="1025"/>
      <c r="G676" s="752" t="str">
        <f t="shared" si="91"/>
        <v/>
      </c>
      <c r="H676" s="752"/>
      <c r="I676" s="752"/>
      <c r="J676" s="752"/>
      <c r="K676" s="752"/>
      <c r="L676" s="752"/>
      <c r="M676" s="754"/>
      <c r="N676" s="754"/>
      <c r="O676" s="754"/>
      <c r="P676" s="754"/>
      <c r="Q676" s="754"/>
      <c r="R676" s="754"/>
      <c r="S676" s="754"/>
      <c r="T676" s="754"/>
      <c r="U676" s="754"/>
      <c r="V676" s="754"/>
      <c r="W676" s="754"/>
      <c r="X676" s="754"/>
      <c r="Y676" s="754"/>
      <c r="Z676" s="754"/>
      <c r="AA676" s="754"/>
      <c r="AB676" s="754"/>
      <c r="AC676" s="754"/>
      <c r="AD676" s="754"/>
      <c r="AE676" s="4"/>
      <c r="AG676"/>
      <c r="AH676">
        <f t="shared" si="92"/>
        <v>0</v>
      </c>
      <c r="AI676" s="490"/>
      <c r="AJ676" s="204">
        <f t="shared" si="93"/>
        <v>0</v>
      </c>
      <c r="AN676" s="488" t="str">
        <f>IF($AC$450="","",IF(HLOOKUP($AC$450,Presentación!$AQ$3:$BV$574,Presentación!AP226)="","",HLOOKUP($AC$450,Presentación!$AQ$3:$BV$574,Presentación!AP226,0)))</f>
        <v/>
      </c>
      <c r="AO676" s="489" t="str">
        <f>IF($AC$450="","",IF(HLOOKUP($AC$450,Presentación!$BZ$3:$DE$574,Presentación!AP226,0)="","",HLOOKUP($AC$450,Presentación!$BZ$3:$DE$574,Presentación!AP226,0)))</f>
        <v/>
      </c>
      <c r="AQ676">
        <f t="shared" si="94"/>
        <v>0</v>
      </c>
      <c r="AR676">
        <f t="shared" si="95"/>
        <v>0</v>
      </c>
      <c r="AS676">
        <f t="shared" si="96"/>
        <v>0</v>
      </c>
    </row>
    <row r="677" spans="1:45" s="14" customFormat="1" ht="14.25">
      <c r="A677" s="5"/>
      <c r="B677" s="67"/>
      <c r="C677" s="19" t="s">
        <v>6889</v>
      </c>
      <c r="D677" s="1023" t="str">
        <f t="shared" si="90"/>
        <v/>
      </c>
      <c r="E677" s="1024"/>
      <c r="F677" s="1025"/>
      <c r="G677" s="752" t="str">
        <f t="shared" si="91"/>
        <v/>
      </c>
      <c r="H677" s="752"/>
      <c r="I677" s="752"/>
      <c r="J677" s="752"/>
      <c r="K677" s="752"/>
      <c r="L677" s="752"/>
      <c r="M677" s="754"/>
      <c r="N677" s="754"/>
      <c r="O677" s="754"/>
      <c r="P677" s="754"/>
      <c r="Q677" s="754"/>
      <c r="R677" s="754"/>
      <c r="S677" s="754"/>
      <c r="T677" s="754"/>
      <c r="U677" s="754"/>
      <c r="V677" s="754"/>
      <c r="W677" s="754"/>
      <c r="X677" s="754"/>
      <c r="Y677" s="754"/>
      <c r="Z677" s="754"/>
      <c r="AA677" s="754"/>
      <c r="AB677" s="754"/>
      <c r="AC677" s="754"/>
      <c r="AD677" s="754"/>
      <c r="AE677" s="4"/>
      <c r="AG677"/>
      <c r="AH677">
        <f t="shared" si="92"/>
        <v>0</v>
      </c>
      <c r="AI677" s="490"/>
      <c r="AJ677" s="204">
        <f t="shared" si="93"/>
        <v>0</v>
      </c>
      <c r="AN677" s="488" t="str">
        <f>IF($AC$450="","",IF(HLOOKUP($AC$450,Presentación!$AQ$3:$BV$574,Presentación!AP227)="","",HLOOKUP($AC$450,Presentación!$AQ$3:$BV$574,Presentación!AP227,0)))</f>
        <v/>
      </c>
      <c r="AO677" s="489" t="str">
        <f>IF($AC$450="","",IF(HLOOKUP($AC$450,Presentación!$BZ$3:$DE$574,Presentación!AP227,0)="","",HLOOKUP($AC$450,Presentación!$BZ$3:$DE$574,Presentación!AP227,0)))</f>
        <v/>
      </c>
      <c r="AQ677">
        <f t="shared" si="94"/>
        <v>0</v>
      </c>
      <c r="AR677">
        <f t="shared" si="95"/>
        <v>0</v>
      </c>
      <c r="AS677">
        <f t="shared" si="96"/>
        <v>0</v>
      </c>
    </row>
    <row r="678" spans="1:45" s="14" customFormat="1" ht="14.25">
      <c r="A678" s="5"/>
      <c r="B678" s="67"/>
      <c r="C678" s="19" t="s">
        <v>6890</v>
      </c>
      <c r="D678" s="1023" t="str">
        <f t="shared" si="90"/>
        <v/>
      </c>
      <c r="E678" s="1024"/>
      <c r="F678" s="1025"/>
      <c r="G678" s="752" t="str">
        <f t="shared" si="91"/>
        <v/>
      </c>
      <c r="H678" s="752"/>
      <c r="I678" s="752"/>
      <c r="J678" s="752"/>
      <c r="K678" s="752"/>
      <c r="L678" s="752"/>
      <c r="M678" s="754"/>
      <c r="N678" s="754"/>
      <c r="O678" s="754"/>
      <c r="P678" s="754"/>
      <c r="Q678" s="754"/>
      <c r="R678" s="754"/>
      <c r="S678" s="754"/>
      <c r="T678" s="754"/>
      <c r="U678" s="754"/>
      <c r="V678" s="754"/>
      <c r="W678" s="754"/>
      <c r="X678" s="754"/>
      <c r="Y678" s="754"/>
      <c r="Z678" s="754"/>
      <c r="AA678" s="754"/>
      <c r="AB678" s="754"/>
      <c r="AC678" s="754"/>
      <c r="AD678" s="754"/>
      <c r="AE678" s="4"/>
      <c r="AG678"/>
      <c r="AH678">
        <f t="shared" si="92"/>
        <v>0</v>
      </c>
      <c r="AI678" s="490"/>
      <c r="AJ678" s="204">
        <f t="shared" si="93"/>
        <v>0</v>
      </c>
      <c r="AN678" s="488" t="str">
        <f>IF($AC$450="","",IF(HLOOKUP($AC$450,Presentación!$AQ$3:$BV$574,Presentación!AP228)="","",HLOOKUP($AC$450,Presentación!$AQ$3:$BV$574,Presentación!AP228,0)))</f>
        <v/>
      </c>
      <c r="AO678" s="489" t="str">
        <f>IF($AC$450="","",IF(HLOOKUP($AC$450,Presentación!$BZ$3:$DE$574,Presentación!AP228,0)="","",HLOOKUP($AC$450,Presentación!$BZ$3:$DE$574,Presentación!AP228,0)))</f>
        <v/>
      </c>
      <c r="AQ678">
        <f t="shared" si="94"/>
        <v>0</v>
      </c>
      <c r="AR678">
        <f t="shared" si="95"/>
        <v>0</v>
      </c>
      <c r="AS678">
        <f t="shared" si="96"/>
        <v>0</v>
      </c>
    </row>
    <row r="679" spans="1:45" s="14" customFormat="1" ht="14.25">
      <c r="A679" s="5"/>
      <c r="B679" s="67"/>
      <c r="C679" s="19" t="s">
        <v>6891</v>
      </c>
      <c r="D679" s="1023" t="str">
        <f t="shared" si="90"/>
        <v/>
      </c>
      <c r="E679" s="1024"/>
      <c r="F679" s="1025"/>
      <c r="G679" s="752" t="str">
        <f t="shared" si="91"/>
        <v/>
      </c>
      <c r="H679" s="752"/>
      <c r="I679" s="752"/>
      <c r="J679" s="752"/>
      <c r="K679" s="752"/>
      <c r="L679" s="752"/>
      <c r="M679" s="754"/>
      <c r="N679" s="754"/>
      <c r="O679" s="754"/>
      <c r="P679" s="754"/>
      <c r="Q679" s="754"/>
      <c r="R679" s="754"/>
      <c r="S679" s="754"/>
      <c r="T679" s="754"/>
      <c r="U679" s="754"/>
      <c r="V679" s="754"/>
      <c r="W679" s="754"/>
      <c r="X679" s="754"/>
      <c r="Y679" s="754"/>
      <c r="Z679" s="754"/>
      <c r="AA679" s="754"/>
      <c r="AB679" s="754"/>
      <c r="AC679" s="754"/>
      <c r="AD679" s="754"/>
      <c r="AE679" s="4"/>
      <c r="AG679"/>
      <c r="AH679">
        <f t="shared" si="92"/>
        <v>0</v>
      </c>
      <c r="AI679" s="490"/>
      <c r="AJ679" s="204">
        <f t="shared" si="93"/>
        <v>0</v>
      </c>
      <c r="AN679" s="488" t="str">
        <f>IF($AC$450="","",IF(HLOOKUP($AC$450,Presentación!$AQ$3:$BV$574,Presentación!AP229)="","",HLOOKUP($AC$450,Presentación!$AQ$3:$BV$574,Presentación!AP229,0)))</f>
        <v/>
      </c>
      <c r="AO679" s="489" t="str">
        <f>IF($AC$450="","",IF(HLOOKUP($AC$450,Presentación!$BZ$3:$DE$574,Presentación!AP229,0)="","",HLOOKUP($AC$450,Presentación!$BZ$3:$DE$574,Presentación!AP229,0)))</f>
        <v/>
      </c>
      <c r="AQ679">
        <f t="shared" si="94"/>
        <v>0</v>
      </c>
      <c r="AR679">
        <f t="shared" si="95"/>
        <v>0</v>
      </c>
      <c r="AS679">
        <f t="shared" si="96"/>
        <v>0</v>
      </c>
    </row>
    <row r="680" spans="1:45" s="14" customFormat="1" ht="14.25">
      <c r="A680" s="5"/>
      <c r="B680" s="67"/>
      <c r="C680" s="19" t="s">
        <v>6892</v>
      </c>
      <c r="D680" s="1023" t="str">
        <f t="shared" si="90"/>
        <v/>
      </c>
      <c r="E680" s="1024"/>
      <c r="F680" s="1025"/>
      <c r="G680" s="752" t="str">
        <f t="shared" si="91"/>
        <v/>
      </c>
      <c r="H680" s="752"/>
      <c r="I680" s="752"/>
      <c r="J680" s="752"/>
      <c r="K680" s="752"/>
      <c r="L680" s="752"/>
      <c r="M680" s="754"/>
      <c r="N680" s="754"/>
      <c r="O680" s="754"/>
      <c r="P680" s="754"/>
      <c r="Q680" s="754"/>
      <c r="R680" s="754"/>
      <c r="S680" s="754"/>
      <c r="T680" s="754"/>
      <c r="U680" s="754"/>
      <c r="V680" s="754"/>
      <c r="W680" s="754"/>
      <c r="X680" s="754"/>
      <c r="Y680" s="754"/>
      <c r="Z680" s="754"/>
      <c r="AA680" s="754"/>
      <c r="AB680" s="754"/>
      <c r="AC680" s="754"/>
      <c r="AD680" s="754"/>
      <c r="AE680" s="4"/>
      <c r="AG680"/>
      <c r="AH680">
        <f t="shared" si="92"/>
        <v>0</v>
      </c>
      <c r="AI680" s="490"/>
      <c r="AJ680" s="204">
        <f t="shared" si="93"/>
        <v>0</v>
      </c>
      <c r="AN680" s="488" t="str">
        <f>IF($AC$450="","",IF(HLOOKUP($AC$450,Presentación!$AQ$3:$BV$574,Presentación!AP230)="","",HLOOKUP($AC$450,Presentación!$AQ$3:$BV$574,Presentación!AP230,0)))</f>
        <v/>
      </c>
      <c r="AO680" s="489" t="str">
        <f>IF($AC$450="","",IF(HLOOKUP($AC$450,Presentación!$BZ$3:$DE$574,Presentación!AP230,0)="","",HLOOKUP($AC$450,Presentación!$BZ$3:$DE$574,Presentación!AP230,0)))</f>
        <v/>
      </c>
      <c r="AQ680">
        <f t="shared" si="94"/>
        <v>0</v>
      </c>
      <c r="AR680">
        <f t="shared" si="95"/>
        <v>0</v>
      </c>
      <c r="AS680">
        <f t="shared" si="96"/>
        <v>0</v>
      </c>
    </row>
    <row r="681" spans="1:45" s="14" customFormat="1" ht="14.25">
      <c r="A681" s="5"/>
      <c r="B681" s="67"/>
      <c r="C681" s="19" t="s">
        <v>6893</v>
      </c>
      <c r="D681" s="1023" t="str">
        <f t="shared" si="90"/>
        <v/>
      </c>
      <c r="E681" s="1024"/>
      <c r="F681" s="1025"/>
      <c r="G681" s="752" t="str">
        <f t="shared" si="91"/>
        <v/>
      </c>
      <c r="H681" s="752"/>
      <c r="I681" s="752"/>
      <c r="J681" s="752"/>
      <c r="K681" s="752"/>
      <c r="L681" s="752"/>
      <c r="M681" s="754"/>
      <c r="N681" s="754"/>
      <c r="O681" s="754"/>
      <c r="P681" s="754"/>
      <c r="Q681" s="754"/>
      <c r="R681" s="754"/>
      <c r="S681" s="754"/>
      <c r="T681" s="754"/>
      <c r="U681" s="754"/>
      <c r="V681" s="754"/>
      <c r="W681" s="754"/>
      <c r="X681" s="754"/>
      <c r="Y681" s="754"/>
      <c r="Z681" s="754"/>
      <c r="AA681" s="754"/>
      <c r="AB681" s="754"/>
      <c r="AC681" s="754"/>
      <c r="AD681" s="754"/>
      <c r="AE681" s="4"/>
      <c r="AG681"/>
      <c r="AH681">
        <f t="shared" si="92"/>
        <v>0</v>
      </c>
      <c r="AI681" s="490"/>
      <c r="AJ681" s="204">
        <f t="shared" si="93"/>
        <v>0</v>
      </c>
      <c r="AN681" s="488" t="str">
        <f>IF($AC$450="","",IF(HLOOKUP($AC$450,Presentación!$AQ$3:$BV$574,Presentación!AP231)="","",HLOOKUP($AC$450,Presentación!$AQ$3:$BV$574,Presentación!AP231,0)))</f>
        <v/>
      </c>
      <c r="AO681" s="489" t="str">
        <f>IF($AC$450="","",IF(HLOOKUP($AC$450,Presentación!$BZ$3:$DE$574,Presentación!AP231,0)="","",HLOOKUP($AC$450,Presentación!$BZ$3:$DE$574,Presentación!AP231,0)))</f>
        <v/>
      </c>
      <c r="AQ681">
        <f t="shared" si="94"/>
        <v>0</v>
      </c>
      <c r="AR681">
        <f t="shared" si="95"/>
        <v>0</v>
      </c>
      <c r="AS681">
        <f t="shared" si="96"/>
        <v>0</v>
      </c>
    </row>
    <row r="682" spans="1:45" s="14" customFormat="1" ht="14.25">
      <c r="A682" s="5"/>
      <c r="B682" s="67"/>
      <c r="C682" s="19" t="s">
        <v>6894</v>
      </c>
      <c r="D682" s="1023" t="str">
        <f t="shared" si="90"/>
        <v/>
      </c>
      <c r="E682" s="1024"/>
      <c r="F682" s="1025"/>
      <c r="G682" s="752" t="str">
        <f t="shared" si="91"/>
        <v/>
      </c>
      <c r="H682" s="752"/>
      <c r="I682" s="752"/>
      <c r="J682" s="752"/>
      <c r="K682" s="752"/>
      <c r="L682" s="752"/>
      <c r="M682" s="754"/>
      <c r="N682" s="754"/>
      <c r="O682" s="754"/>
      <c r="P682" s="754"/>
      <c r="Q682" s="754"/>
      <c r="R682" s="754"/>
      <c r="S682" s="754"/>
      <c r="T682" s="754"/>
      <c r="U682" s="754"/>
      <c r="V682" s="754"/>
      <c r="W682" s="754"/>
      <c r="X682" s="754"/>
      <c r="Y682" s="754"/>
      <c r="Z682" s="754"/>
      <c r="AA682" s="754"/>
      <c r="AB682" s="754"/>
      <c r="AC682" s="754"/>
      <c r="AD682" s="754"/>
      <c r="AE682" s="4"/>
      <c r="AG682"/>
      <c r="AH682">
        <f t="shared" si="92"/>
        <v>0</v>
      </c>
      <c r="AI682" s="490"/>
      <c r="AJ682" s="204">
        <f t="shared" si="93"/>
        <v>0</v>
      </c>
      <c r="AN682" s="488" t="str">
        <f>IF($AC$450="","",IF(HLOOKUP($AC$450,Presentación!$AQ$3:$BV$574,Presentación!AP232)="","",HLOOKUP($AC$450,Presentación!$AQ$3:$BV$574,Presentación!AP232,0)))</f>
        <v/>
      </c>
      <c r="AO682" s="489" t="str">
        <f>IF($AC$450="","",IF(HLOOKUP($AC$450,Presentación!$BZ$3:$DE$574,Presentación!AP232,0)="","",HLOOKUP($AC$450,Presentación!$BZ$3:$DE$574,Presentación!AP232,0)))</f>
        <v/>
      </c>
      <c r="AQ682">
        <f t="shared" si="94"/>
        <v>0</v>
      </c>
      <c r="AR682">
        <f t="shared" si="95"/>
        <v>0</v>
      </c>
      <c r="AS682">
        <f t="shared" si="96"/>
        <v>0</v>
      </c>
    </row>
    <row r="683" spans="1:45" s="14" customFormat="1" ht="14.25">
      <c r="A683" s="5"/>
      <c r="B683" s="67"/>
      <c r="C683" s="19" t="s">
        <v>6895</v>
      </c>
      <c r="D683" s="1023" t="str">
        <f t="shared" si="90"/>
        <v/>
      </c>
      <c r="E683" s="1024"/>
      <c r="F683" s="1025"/>
      <c r="G683" s="752" t="str">
        <f t="shared" si="91"/>
        <v/>
      </c>
      <c r="H683" s="752"/>
      <c r="I683" s="752"/>
      <c r="J683" s="752"/>
      <c r="K683" s="752"/>
      <c r="L683" s="752"/>
      <c r="M683" s="754"/>
      <c r="N683" s="754"/>
      <c r="O683" s="754"/>
      <c r="P683" s="754"/>
      <c r="Q683" s="754"/>
      <c r="R683" s="754"/>
      <c r="S683" s="754"/>
      <c r="T683" s="754"/>
      <c r="U683" s="754"/>
      <c r="V683" s="754"/>
      <c r="W683" s="754"/>
      <c r="X683" s="754"/>
      <c r="Y683" s="754"/>
      <c r="Z683" s="754"/>
      <c r="AA683" s="754"/>
      <c r="AB683" s="754"/>
      <c r="AC683" s="754"/>
      <c r="AD683" s="754"/>
      <c r="AE683" s="4"/>
      <c r="AG683"/>
      <c r="AH683">
        <f t="shared" si="92"/>
        <v>0</v>
      </c>
      <c r="AI683" s="490"/>
      <c r="AJ683" s="204">
        <f t="shared" si="93"/>
        <v>0</v>
      </c>
      <c r="AN683" s="488" t="str">
        <f>IF($AC$450="","",IF(HLOOKUP($AC$450,Presentación!$AQ$3:$BV$574,Presentación!AP233)="","",HLOOKUP($AC$450,Presentación!$AQ$3:$BV$574,Presentación!AP233,0)))</f>
        <v/>
      </c>
      <c r="AO683" s="489" t="str">
        <f>IF($AC$450="","",IF(HLOOKUP($AC$450,Presentación!$BZ$3:$DE$574,Presentación!AP233,0)="","",HLOOKUP($AC$450,Presentación!$BZ$3:$DE$574,Presentación!AP233,0)))</f>
        <v/>
      </c>
      <c r="AQ683">
        <f t="shared" si="94"/>
        <v>0</v>
      </c>
      <c r="AR683">
        <f t="shared" si="95"/>
        <v>0</v>
      </c>
      <c r="AS683">
        <f t="shared" si="96"/>
        <v>0</v>
      </c>
    </row>
    <row r="684" spans="1:45" s="14" customFormat="1" ht="14.25">
      <c r="A684" s="5"/>
      <c r="B684" s="67"/>
      <c r="C684" s="19" t="s">
        <v>6896</v>
      </c>
      <c r="D684" s="1023" t="str">
        <f t="shared" si="90"/>
        <v/>
      </c>
      <c r="E684" s="1024"/>
      <c r="F684" s="1025"/>
      <c r="G684" s="752" t="str">
        <f t="shared" si="91"/>
        <v/>
      </c>
      <c r="H684" s="752"/>
      <c r="I684" s="752"/>
      <c r="J684" s="752"/>
      <c r="K684" s="752"/>
      <c r="L684" s="752"/>
      <c r="M684" s="754"/>
      <c r="N684" s="754"/>
      <c r="O684" s="754"/>
      <c r="P684" s="754"/>
      <c r="Q684" s="754"/>
      <c r="R684" s="754"/>
      <c r="S684" s="754"/>
      <c r="T684" s="754"/>
      <c r="U684" s="754"/>
      <c r="V684" s="754"/>
      <c r="W684" s="754"/>
      <c r="X684" s="754"/>
      <c r="Y684" s="754"/>
      <c r="Z684" s="754"/>
      <c r="AA684" s="754"/>
      <c r="AB684" s="754"/>
      <c r="AC684" s="754"/>
      <c r="AD684" s="754"/>
      <c r="AE684" s="4"/>
      <c r="AG684"/>
      <c r="AH684">
        <f t="shared" si="92"/>
        <v>0</v>
      </c>
      <c r="AI684" s="490"/>
      <c r="AJ684" s="204">
        <f t="shared" si="93"/>
        <v>0</v>
      </c>
      <c r="AN684" s="488" t="str">
        <f>IF($AC$450="","",IF(HLOOKUP($AC$450,Presentación!$AQ$3:$BV$574,Presentación!AP234)="","",HLOOKUP($AC$450,Presentación!$AQ$3:$BV$574,Presentación!AP234,0)))</f>
        <v/>
      </c>
      <c r="AO684" s="489" t="str">
        <f>IF($AC$450="","",IF(HLOOKUP($AC$450,Presentación!$BZ$3:$DE$574,Presentación!AP234,0)="","",HLOOKUP($AC$450,Presentación!$BZ$3:$DE$574,Presentación!AP234,0)))</f>
        <v/>
      </c>
      <c r="AQ684">
        <f t="shared" si="94"/>
        <v>0</v>
      </c>
      <c r="AR684">
        <f t="shared" si="95"/>
        <v>0</v>
      </c>
      <c r="AS684">
        <f t="shared" si="96"/>
        <v>0</v>
      </c>
    </row>
    <row r="685" spans="1:45" s="14" customFormat="1" ht="14.25">
      <c r="A685" s="5"/>
      <c r="B685" s="67"/>
      <c r="C685" s="19" t="s">
        <v>6897</v>
      </c>
      <c r="D685" s="1023" t="str">
        <f t="shared" si="90"/>
        <v/>
      </c>
      <c r="E685" s="1024"/>
      <c r="F685" s="1025"/>
      <c r="G685" s="752" t="str">
        <f t="shared" si="91"/>
        <v/>
      </c>
      <c r="H685" s="752"/>
      <c r="I685" s="752"/>
      <c r="J685" s="752"/>
      <c r="K685" s="752"/>
      <c r="L685" s="752"/>
      <c r="M685" s="754"/>
      <c r="N685" s="754"/>
      <c r="O685" s="754"/>
      <c r="P685" s="754"/>
      <c r="Q685" s="754"/>
      <c r="R685" s="754"/>
      <c r="S685" s="754"/>
      <c r="T685" s="754"/>
      <c r="U685" s="754"/>
      <c r="V685" s="754"/>
      <c r="W685" s="754"/>
      <c r="X685" s="754"/>
      <c r="Y685" s="754"/>
      <c r="Z685" s="754"/>
      <c r="AA685" s="754"/>
      <c r="AB685" s="754"/>
      <c r="AC685" s="754"/>
      <c r="AD685" s="754"/>
      <c r="AE685" s="4"/>
      <c r="AG685"/>
      <c r="AH685">
        <f t="shared" si="92"/>
        <v>0</v>
      </c>
      <c r="AI685" s="490"/>
      <c r="AJ685" s="204">
        <f t="shared" si="93"/>
        <v>0</v>
      </c>
      <c r="AN685" s="488" t="str">
        <f>IF($AC$450="","",IF(HLOOKUP($AC$450,Presentación!$AQ$3:$BV$574,Presentación!AP235)="","",HLOOKUP($AC$450,Presentación!$AQ$3:$BV$574,Presentación!AP235,0)))</f>
        <v/>
      </c>
      <c r="AO685" s="489" t="str">
        <f>IF($AC$450="","",IF(HLOOKUP($AC$450,Presentación!$BZ$3:$DE$574,Presentación!AP235,0)="","",HLOOKUP($AC$450,Presentación!$BZ$3:$DE$574,Presentación!AP235,0)))</f>
        <v/>
      </c>
      <c r="AQ685">
        <f t="shared" si="94"/>
        <v>0</v>
      </c>
      <c r="AR685">
        <f t="shared" si="95"/>
        <v>0</v>
      </c>
      <c r="AS685">
        <f t="shared" si="96"/>
        <v>0</v>
      </c>
    </row>
    <row r="686" spans="1:45" s="14" customFormat="1" ht="14.25">
      <c r="A686" s="5"/>
      <c r="B686" s="67"/>
      <c r="C686" s="19" t="s">
        <v>6898</v>
      </c>
      <c r="D686" s="1023" t="str">
        <f t="shared" si="90"/>
        <v/>
      </c>
      <c r="E686" s="1024"/>
      <c r="F686" s="1025"/>
      <c r="G686" s="752" t="str">
        <f t="shared" si="91"/>
        <v/>
      </c>
      <c r="H686" s="752"/>
      <c r="I686" s="752"/>
      <c r="J686" s="752"/>
      <c r="K686" s="752"/>
      <c r="L686" s="752"/>
      <c r="M686" s="754"/>
      <c r="N686" s="754"/>
      <c r="O686" s="754"/>
      <c r="P686" s="754"/>
      <c r="Q686" s="754"/>
      <c r="R686" s="754"/>
      <c r="S686" s="754"/>
      <c r="T686" s="754"/>
      <c r="U686" s="754"/>
      <c r="V686" s="754"/>
      <c r="W686" s="754"/>
      <c r="X686" s="754"/>
      <c r="Y686" s="754"/>
      <c r="Z686" s="754"/>
      <c r="AA686" s="754"/>
      <c r="AB686" s="754"/>
      <c r="AC686" s="754"/>
      <c r="AD686" s="754"/>
      <c r="AE686" s="4"/>
      <c r="AG686"/>
      <c r="AH686">
        <f t="shared" si="92"/>
        <v>0</v>
      </c>
      <c r="AI686" s="490"/>
      <c r="AJ686" s="204">
        <f t="shared" si="93"/>
        <v>0</v>
      </c>
      <c r="AN686" s="488" t="str">
        <f>IF($AC$450="","",IF(HLOOKUP($AC$450,Presentación!$AQ$3:$BV$574,Presentación!AP236)="","",HLOOKUP($AC$450,Presentación!$AQ$3:$BV$574,Presentación!AP236,0)))</f>
        <v/>
      </c>
      <c r="AO686" s="489" t="str">
        <f>IF($AC$450="","",IF(HLOOKUP($AC$450,Presentación!$BZ$3:$DE$574,Presentación!AP236,0)="","",HLOOKUP($AC$450,Presentación!$BZ$3:$DE$574,Presentación!AP236,0)))</f>
        <v/>
      </c>
      <c r="AQ686">
        <f t="shared" si="94"/>
        <v>0</v>
      </c>
      <c r="AR686">
        <f t="shared" si="95"/>
        <v>0</v>
      </c>
      <c r="AS686">
        <f t="shared" si="96"/>
        <v>0</v>
      </c>
    </row>
    <row r="687" spans="1:45" s="14" customFormat="1" ht="14.25">
      <c r="A687" s="5"/>
      <c r="B687" s="67"/>
      <c r="C687" s="19" t="s">
        <v>6899</v>
      </c>
      <c r="D687" s="1023" t="str">
        <f t="shared" si="90"/>
        <v/>
      </c>
      <c r="E687" s="1024"/>
      <c r="F687" s="1025"/>
      <c r="G687" s="752" t="str">
        <f t="shared" si="91"/>
        <v/>
      </c>
      <c r="H687" s="752"/>
      <c r="I687" s="752"/>
      <c r="J687" s="752"/>
      <c r="K687" s="752"/>
      <c r="L687" s="752"/>
      <c r="M687" s="754"/>
      <c r="N687" s="754"/>
      <c r="O687" s="754"/>
      <c r="P687" s="754"/>
      <c r="Q687" s="754"/>
      <c r="R687" s="754"/>
      <c r="S687" s="754"/>
      <c r="T687" s="754"/>
      <c r="U687" s="754"/>
      <c r="V687" s="754"/>
      <c r="W687" s="754"/>
      <c r="X687" s="754"/>
      <c r="Y687" s="754"/>
      <c r="Z687" s="754"/>
      <c r="AA687" s="754"/>
      <c r="AB687" s="754"/>
      <c r="AC687" s="754"/>
      <c r="AD687" s="754"/>
      <c r="AE687" s="4"/>
      <c r="AG687"/>
      <c r="AH687">
        <f t="shared" si="92"/>
        <v>0</v>
      </c>
      <c r="AI687" s="490"/>
      <c r="AJ687" s="204">
        <f t="shared" si="93"/>
        <v>0</v>
      </c>
      <c r="AN687" s="488" t="str">
        <f>IF($AC$450="","",IF(HLOOKUP($AC$450,Presentación!$AQ$3:$BV$574,Presentación!AP237)="","",HLOOKUP($AC$450,Presentación!$AQ$3:$BV$574,Presentación!AP237,0)))</f>
        <v/>
      </c>
      <c r="AO687" s="489" t="str">
        <f>IF($AC$450="","",IF(HLOOKUP($AC$450,Presentación!$BZ$3:$DE$574,Presentación!AP237,0)="","",HLOOKUP($AC$450,Presentación!$BZ$3:$DE$574,Presentación!AP237,0)))</f>
        <v/>
      </c>
      <c r="AQ687">
        <f t="shared" si="94"/>
        <v>0</v>
      </c>
      <c r="AR687">
        <f t="shared" si="95"/>
        <v>0</v>
      </c>
      <c r="AS687">
        <f t="shared" si="96"/>
        <v>0</v>
      </c>
    </row>
    <row r="688" spans="1:45" s="14" customFormat="1" ht="14.25">
      <c r="A688" s="5"/>
      <c r="B688" s="67"/>
      <c r="C688" s="19" t="s">
        <v>6900</v>
      </c>
      <c r="D688" s="1023" t="str">
        <f t="shared" si="90"/>
        <v/>
      </c>
      <c r="E688" s="1024"/>
      <c r="F688" s="1025"/>
      <c r="G688" s="752" t="str">
        <f t="shared" si="91"/>
        <v/>
      </c>
      <c r="H688" s="752"/>
      <c r="I688" s="752"/>
      <c r="J688" s="752"/>
      <c r="K688" s="752"/>
      <c r="L688" s="752"/>
      <c r="M688" s="754"/>
      <c r="N688" s="754"/>
      <c r="O688" s="754"/>
      <c r="P688" s="754"/>
      <c r="Q688" s="754"/>
      <c r="R688" s="754"/>
      <c r="S688" s="754"/>
      <c r="T688" s="754"/>
      <c r="U688" s="754"/>
      <c r="V688" s="754"/>
      <c r="W688" s="754"/>
      <c r="X688" s="754"/>
      <c r="Y688" s="754"/>
      <c r="Z688" s="754"/>
      <c r="AA688" s="754"/>
      <c r="AB688" s="754"/>
      <c r="AC688" s="754"/>
      <c r="AD688" s="754"/>
      <c r="AE688" s="4"/>
      <c r="AG688"/>
      <c r="AH688">
        <f t="shared" si="92"/>
        <v>0</v>
      </c>
      <c r="AI688" s="490"/>
      <c r="AJ688" s="204">
        <f t="shared" si="93"/>
        <v>0</v>
      </c>
      <c r="AN688" s="488" t="str">
        <f>IF($AC$450="","",IF(HLOOKUP($AC$450,Presentación!$AQ$3:$BV$574,Presentación!AP238)="","",HLOOKUP($AC$450,Presentación!$AQ$3:$BV$574,Presentación!AP238,0)))</f>
        <v/>
      </c>
      <c r="AO688" s="489" t="str">
        <f>IF($AC$450="","",IF(HLOOKUP($AC$450,Presentación!$BZ$3:$DE$574,Presentación!AP238,0)="","",HLOOKUP($AC$450,Presentación!$BZ$3:$DE$574,Presentación!AP238,0)))</f>
        <v/>
      </c>
      <c r="AQ688">
        <f t="shared" si="94"/>
        <v>0</v>
      </c>
      <c r="AR688">
        <f t="shared" si="95"/>
        <v>0</v>
      </c>
      <c r="AS688">
        <f t="shared" si="96"/>
        <v>0</v>
      </c>
    </row>
    <row r="689" spans="1:45" s="14" customFormat="1" ht="14.25">
      <c r="A689" s="5"/>
      <c r="B689" s="67"/>
      <c r="C689" s="19" t="s">
        <v>6901</v>
      </c>
      <c r="D689" s="1023" t="str">
        <f t="shared" si="90"/>
        <v/>
      </c>
      <c r="E689" s="1024"/>
      <c r="F689" s="1025"/>
      <c r="G689" s="752" t="str">
        <f t="shared" si="91"/>
        <v/>
      </c>
      <c r="H689" s="752"/>
      <c r="I689" s="752"/>
      <c r="J689" s="752"/>
      <c r="K689" s="752"/>
      <c r="L689" s="752"/>
      <c r="M689" s="754"/>
      <c r="N689" s="754"/>
      <c r="O689" s="754"/>
      <c r="P689" s="754"/>
      <c r="Q689" s="754"/>
      <c r="R689" s="754"/>
      <c r="S689" s="754"/>
      <c r="T689" s="754"/>
      <c r="U689" s="754"/>
      <c r="V689" s="754"/>
      <c r="W689" s="754"/>
      <c r="X689" s="754"/>
      <c r="Y689" s="754"/>
      <c r="Z689" s="754"/>
      <c r="AA689" s="754"/>
      <c r="AB689" s="754"/>
      <c r="AC689" s="754"/>
      <c r="AD689" s="754"/>
      <c r="AE689" s="4"/>
      <c r="AG689"/>
      <c r="AH689">
        <f t="shared" si="92"/>
        <v>0</v>
      </c>
      <c r="AI689" s="490"/>
      <c r="AJ689" s="204">
        <f t="shared" si="93"/>
        <v>0</v>
      </c>
      <c r="AN689" s="488" t="str">
        <f>IF($AC$450="","",IF(HLOOKUP($AC$450,Presentación!$AQ$3:$BV$574,Presentación!AP239)="","",HLOOKUP($AC$450,Presentación!$AQ$3:$BV$574,Presentación!AP239,0)))</f>
        <v/>
      </c>
      <c r="AO689" s="489" t="str">
        <f>IF($AC$450="","",IF(HLOOKUP($AC$450,Presentación!$BZ$3:$DE$574,Presentación!AP239,0)="","",HLOOKUP($AC$450,Presentación!$BZ$3:$DE$574,Presentación!AP239,0)))</f>
        <v/>
      </c>
      <c r="AQ689">
        <f t="shared" si="94"/>
        <v>0</v>
      </c>
      <c r="AR689">
        <f t="shared" si="95"/>
        <v>0</v>
      </c>
      <c r="AS689">
        <f t="shared" si="96"/>
        <v>0</v>
      </c>
    </row>
    <row r="690" spans="1:45" s="14" customFormat="1" ht="14.25">
      <c r="A690" s="5"/>
      <c r="B690" s="67"/>
      <c r="C690" s="19" t="s">
        <v>6902</v>
      </c>
      <c r="D690" s="1023" t="str">
        <f t="shared" si="90"/>
        <v/>
      </c>
      <c r="E690" s="1024"/>
      <c r="F690" s="1025"/>
      <c r="G690" s="752" t="str">
        <f t="shared" si="91"/>
        <v/>
      </c>
      <c r="H690" s="752"/>
      <c r="I690" s="752"/>
      <c r="J690" s="752"/>
      <c r="K690" s="752"/>
      <c r="L690" s="752"/>
      <c r="M690" s="754"/>
      <c r="N690" s="754"/>
      <c r="O690" s="754"/>
      <c r="P690" s="754"/>
      <c r="Q690" s="754"/>
      <c r="R690" s="754"/>
      <c r="S690" s="754"/>
      <c r="T690" s="754"/>
      <c r="U690" s="754"/>
      <c r="V690" s="754"/>
      <c r="W690" s="754"/>
      <c r="X690" s="754"/>
      <c r="Y690" s="754"/>
      <c r="Z690" s="754"/>
      <c r="AA690" s="754"/>
      <c r="AB690" s="754"/>
      <c r="AC690" s="754"/>
      <c r="AD690" s="754"/>
      <c r="AE690" s="4"/>
      <c r="AG690"/>
      <c r="AH690">
        <f t="shared" si="92"/>
        <v>0</v>
      </c>
      <c r="AI690" s="490"/>
      <c r="AJ690" s="204">
        <f t="shared" si="93"/>
        <v>0</v>
      </c>
      <c r="AN690" s="488" t="str">
        <f>IF($AC$450="","",IF(HLOOKUP($AC$450,Presentación!$AQ$3:$BV$574,Presentación!AP240)="","",HLOOKUP($AC$450,Presentación!$AQ$3:$BV$574,Presentación!AP240,0)))</f>
        <v/>
      </c>
      <c r="AO690" s="489" t="str">
        <f>IF($AC$450="","",IF(HLOOKUP($AC$450,Presentación!$BZ$3:$DE$574,Presentación!AP240,0)="","",HLOOKUP($AC$450,Presentación!$BZ$3:$DE$574,Presentación!AP240,0)))</f>
        <v/>
      </c>
      <c r="AQ690">
        <f t="shared" si="94"/>
        <v>0</v>
      </c>
      <c r="AR690">
        <f t="shared" si="95"/>
        <v>0</v>
      </c>
      <c r="AS690">
        <f t="shared" si="96"/>
        <v>0</v>
      </c>
    </row>
    <row r="691" spans="1:45" s="14" customFormat="1" ht="14.25">
      <c r="A691" s="5"/>
      <c r="B691" s="67"/>
      <c r="C691" s="19" t="s">
        <v>6903</v>
      </c>
      <c r="D691" s="1023" t="str">
        <f t="shared" si="90"/>
        <v/>
      </c>
      <c r="E691" s="1024"/>
      <c r="F691" s="1025"/>
      <c r="G691" s="752" t="str">
        <f t="shared" si="91"/>
        <v/>
      </c>
      <c r="H691" s="752"/>
      <c r="I691" s="752"/>
      <c r="J691" s="752"/>
      <c r="K691" s="752"/>
      <c r="L691" s="752"/>
      <c r="M691" s="754"/>
      <c r="N691" s="754"/>
      <c r="O691" s="754"/>
      <c r="P691" s="754"/>
      <c r="Q691" s="754"/>
      <c r="R691" s="754"/>
      <c r="S691" s="754"/>
      <c r="T691" s="754"/>
      <c r="U691" s="754"/>
      <c r="V691" s="754"/>
      <c r="W691" s="754"/>
      <c r="X691" s="754"/>
      <c r="Y691" s="754"/>
      <c r="Z691" s="754"/>
      <c r="AA691" s="754"/>
      <c r="AB691" s="754"/>
      <c r="AC691" s="754"/>
      <c r="AD691" s="754"/>
      <c r="AE691" s="4"/>
      <c r="AG691"/>
      <c r="AH691">
        <f t="shared" si="92"/>
        <v>0</v>
      </c>
      <c r="AI691" s="490"/>
      <c r="AJ691" s="204">
        <f t="shared" si="93"/>
        <v>0</v>
      </c>
      <c r="AN691" s="488" t="str">
        <f>IF($AC$450="","",IF(HLOOKUP($AC$450,Presentación!$AQ$3:$BV$574,Presentación!AP241)="","",HLOOKUP($AC$450,Presentación!$AQ$3:$BV$574,Presentación!AP241,0)))</f>
        <v/>
      </c>
      <c r="AO691" s="489" t="str">
        <f>IF($AC$450="","",IF(HLOOKUP($AC$450,Presentación!$BZ$3:$DE$574,Presentación!AP241,0)="","",HLOOKUP($AC$450,Presentación!$BZ$3:$DE$574,Presentación!AP241,0)))</f>
        <v/>
      </c>
      <c r="AQ691">
        <f t="shared" si="94"/>
        <v>0</v>
      </c>
      <c r="AR691">
        <f t="shared" si="95"/>
        <v>0</v>
      </c>
      <c r="AS691">
        <f t="shared" si="96"/>
        <v>0</v>
      </c>
    </row>
    <row r="692" spans="1:45" s="14" customFormat="1" ht="14.25">
      <c r="A692" s="5"/>
      <c r="B692" s="67"/>
      <c r="C692" s="19" t="s">
        <v>6904</v>
      </c>
      <c r="D692" s="1023" t="str">
        <f t="shared" si="90"/>
        <v/>
      </c>
      <c r="E692" s="1024"/>
      <c r="F692" s="1025"/>
      <c r="G692" s="752" t="str">
        <f t="shared" si="91"/>
        <v/>
      </c>
      <c r="H692" s="752"/>
      <c r="I692" s="752"/>
      <c r="J692" s="752"/>
      <c r="K692" s="752"/>
      <c r="L692" s="752"/>
      <c r="M692" s="754"/>
      <c r="N692" s="754"/>
      <c r="O692" s="754"/>
      <c r="P692" s="754"/>
      <c r="Q692" s="754"/>
      <c r="R692" s="754"/>
      <c r="S692" s="754"/>
      <c r="T692" s="754"/>
      <c r="U692" s="754"/>
      <c r="V692" s="754"/>
      <c r="W692" s="754"/>
      <c r="X692" s="754"/>
      <c r="Y692" s="754"/>
      <c r="Z692" s="754"/>
      <c r="AA692" s="754"/>
      <c r="AB692" s="754"/>
      <c r="AC692" s="754"/>
      <c r="AD692" s="754"/>
      <c r="AE692" s="4"/>
      <c r="AG692"/>
      <c r="AH692">
        <f t="shared" si="92"/>
        <v>0</v>
      </c>
      <c r="AI692" s="490"/>
      <c r="AJ692" s="204">
        <f t="shared" si="93"/>
        <v>0</v>
      </c>
      <c r="AN692" s="488" t="str">
        <f>IF($AC$450="","",IF(HLOOKUP($AC$450,Presentación!$AQ$3:$BV$574,Presentación!AP242)="","",HLOOKUP($AC$450,Presentación!$AQ$3:$BV$574,Presentación!AP242,0)))</f>
        <v/>
      </c>
      <c r="AO692" s="489" t="str">
        <f>IF($AC$450="","",IF(HLOOKUP($AC$450,Presentación!$BZ$3:$DE$574,Presentación!AP242,0)="","",HLOOKUP($AC$450,Presentación!$BZ$3:$DE$574,Presentación!AP242,0)))</f>
        <v/>
      </c>
      <c r="AQ692">
        <f t="shared" si="94"/>
        <v>0</v>
      </c>
      <c r="AR692">
        <f t="shared" si="95"/>
        <v>0</v>
      </c>
      <c r="AS692">
        <f t="shared" si="96"/>
        <v>0</v>
      </c>
    </row>
    <row r="693" spans="1:45" s="14" customFormat="1" ht="14.25">
      <c r="A693" s="5"/>
      <c r="B693" s="67"/>
      <c r="C693" s="19" t="s">
        <v>6905</v>
      </c>
      <c r="D693" s="1023" t="str">
        <f t="shared" si="90"/>
        <v/>
      </c>
      <c r="E693" s="1024"/>
      <c r="F693" s="1025"/>
      <c r="G693" s="752" t="str">
        <f t="shared" si="91"/>
        <v/>
      </c>
      <c r="H693" s="752"/>
      <c r="I693" s="752"/>
      <c r="J693" s="752"/>
      <c r="K693" s="752"/>
      <c r="L693" s="752"/>
      <c r="M693" s="754"/>
      <c r="N693" s="754"/>
      <c r="O693" s="754"/>
      <c r="P693" s="754"/>
      <c r="Q693" s="754"/>
      <c r="R693" s="754"/>
      <c r="S693" s="754"/>
      <c r="T693" s="754"/>
      <c r="U693" s="754"/>
      <c r="V693" s="754"/>
      <c r="W693" s="754"/>
      <c r="X693" s="754"/>
      <c r="Y693" s="754"/>
      <c r="Z693" s="754"/>
      <c r="AA693" s="754"/>
      <c r="AB693" s="754"/>
      <c r="AC693" s="754"/>
      <c r="AD693" s="754"/>
      <c r="AE693" s="4"/>
      <c r="AG693"/>
      <c r="AH693">
        <f t="shared" si="92"/>
        <v>0</v>
      </c>
      <c r="AI693" s="490"/>
      <c r="AJ693" s="204">
        <f t="shared" si="93"/>
        <v>0</v>
      </c>
      <c r="AN693" s="488" t="str">
        <f>IF($AC$450="","",IF(HLOOKUP($AC$450,Presentación!$AQ$3:$BV$574,Presentación!AP243)="","",HLOOKUP($AC$450,Presentación!$AQ$3:$BV$574,Presentación!AP243,0)))</f>
        <v/>
      </c>
      <c r="AO693" s="489" t="str">
        <f>IF($AC$450="","",IF(HLOOKUP($AC$450,Presentación!$BZ$3:$DE$574,Presentación!AP243,0)="","",HLOOKUP($AC$450,Presentación!$BZ$3:$DE$574,Presentación!AP243,0)))</f>
        <v/>
      </c>
      <c r="AQ693">
        <f t="shared" si="94"/>
        <v>0</v>
      </c>
      <c r="AR693">
        <f t="shared" si="95"/>
        <v>0</v>
      </c>
      <c r="AS693">
        <f t="shared" si="96"/>
        <v>0</v>
      </c>
    </row>
    <row r="694" spans="1:45" s="14" customFormat="1" ht="14.25">
      <c r="A694" s="5"/>
      <c r="B694" s="67"/>
      <c r="C694" s="19" t="s">
        <v>6906</v>
      </c>
      <c r="D694" s="1023" t="str">
        <f t="shared" si="90"/>
        <v/>
      </c>
      <c r="E694" s="1024"/>
      <c r="F694" s="1025"/>
      <c r="G694" s="752" t="str">
        <f t="shared" si="91"/>
        <v/>
      </c>
      <c r="H694" s="752"/>
      <c r="I694" s="752"/>
      <c r="J694" s="752"/>
      <c r="K694" s="752"/>
      <c r="L694" s="752"/>
      <c r="M694" s="754"/>
      <c r="N694" s="754"/>
      <c r="O694" s="754"/>
      <c r="P694" s="754"/>
      <c r="Q694" s="754"/>
      <c r="R694" s="754"/>
      <c r="S694" s="754"/>
      <c r="T694" s="754"/>
      <c r="U694" s="754"/>
      <c r="V694" s="754"/>
      <c r="W694" s="754"/>
      <c r="X694" s="754"/>
      <c r="Y694" s="754"/>
      <c r="Z694" s="754"/>
      <c r="AA694" s="754"/>
      <c r="AB694" s="754"/>
      <c r="AC694" s="754"/>
      <c r="AD694" s="754"/>
      <c r="AE694" s="4"/>
      <c r="AG694"/>
      <c r="AH694">
        <f t="shared" si="92"/>
        <v>0</v>
      </c>
      <c r="AI694" s="490"/>
      <c r="AJ694" s="204">
        <f t="shared" si="93"/>
        <v>0</v>
      </c>
      <c r="AN694" s="488" t="str">
        <f>IF($AC$450="","",IF(HLOOKUP($AC$450,Presentación!$AQ$3:$BV$574,Presentación!AP244)="","",HLOOKUP($AC$450,Presentación!$AQ$3:$BV$574,Presentación!AP244,0)))</f>
        <v/>
      </c>
      <c r="AO694" s="489" t="str">
        <f>IF($AC$450="","",IF(HLOOKUP($AC$450,Presentación!$BZ$3:$DE$574,Presentación!AP244,0)="","",HLOOKUP($AC$450,Presentación!$BZ$3:$DE$574,Presentación!AP244,0)))</f>
        <v/>
      </c>
      <c r="AQ694">
        <f t="shared" si="94"/>
        <v>0</v>
      </c>
      <c r="AR694">
        <f t="shared" si="95"/>
        <v>0</v>
      </c>
      <c r="AS694">
        <f t="shared" si="96"/>
        <v>0</v>
      </c>
    </row>
    <row r="695" spans="1:45" s="14" customFormat="1" ht="14.25">
      <c r="A695" s="5"/>
      <c r="B695" s="67"/>
      <c r="C695" s="19" t="s">
        <v>6907</v>
      </c>
      <c r="D695" s="1023" t="str">
        <f t="shared" si="90"/>
        <v/>
      </c>
      <c r="E695" s="1024"/>
      <c r="F695" s="1025"/>
      <c r="G695" s="752" t="str">
        <f t="shared" si="91"/>
        <v/>
      </c>
      <c r="H695" s="752"/>
      <c r="I695" s="752"/>
      <c r="J695" s="752"/>
      <c r="K695" s="752"/>
      <c r="L695" s="752"/>
      <c r="M695" s="754"/>
      <c r="N695" s="754"/>
      <c r="O695" s="754"/>
      <c r="P695" s="754"/>
      <c r="Q695" s="754"/>
      <c r="R695" s="754"/>
      <c r="S695" s="754"/>
      <c r="T695" s="754"/>
      <c r="U695" s="754"/>
      <c r="V695" s="754"/>
      <c r="W695" s="754"/>
      <c r="X695" s="754"/>
      <c r="Y695" s="754"/>
      <c r="Z695" s="754"/>
      <c r="AA695" s="754"/>
      <c r="AB695" s="754"/>
      <c r="AC695" s="754"/>
      <c r="AD695" s="754"/>
      <c r="AE695" s="4"/>
      <c r="AG695"/>
      <c r="AH695">
        <f t="shared" si="92"/>
        <v>0</v>
      </c>
      <c r="AI695" s="490"/>
      <c r="AJ695" s="204">
        <f t="shared" si="93"/>
        <v>0</v>
      </c>
      <c r="AN695" s="488" t="str">
        <f>IF($AC$450="","",IF(HLOOKUP($AC$450,Presentación!$AQ$3:$BV$574,Presentación!AP245)="","",HLOOKUP($AC$450,Presentación!$AQ$3:$BV$574,Presentación!AP245,0)))</f>
        <v/>
      </c>
      <c r="AO695" s="489" t="str">
        <f>IF($AC$450="","",IF(HLOOKUP($AC$450,Presentación!$BZ$3:$DE$574,Presentación!AP245,0)="","",HLOOKUP($AC$450,Presentación!$BZ$3:$DE$574,Presentación!AP245,0)))</f>
        <v/>
      </c>
      <c r="AQ695">
        <f t="shared" si="94"/>
        <v>0</v>
      </c>
      <c r="AR695">
        <f t="shared" si="95"/>
        <v>0</v>
      </c>
      <c r="AS695">
        <f t="shared" si="96"/>
        <v>0</v>
      </c>
    </row>
    <row r="696" spans="1:45" s="14" customFormat="1" ht="14.25">
      <c r="A696" s="5"/>
      <c r="B696" s="67"/>
      <c r="C696" s="19" t="s">
        <v>6908</v>
      </c>
      <c r="D696" s="1023" t="str">
        <f t="shared" si="90"/>
        <v/>
      </c>
      <c r="E696" s="1024"/>
      <c r="F696" s="1025"/>
      <c r="G696" s="752" t="str">
        <f t="shared" si="91"/>
        <v/>
      </c>
      <c r="H696" s="752"/>
      <c r="I696" s="752"/>
      <c r="J696" s="752"/>
      <c r="K696" s="752"/>
      <c r="L696" s="752"/>
      <c r="M696" s="754"/>
      <c r="N696" s="754"/>
      <c r="O696" s="754"/>
      <c r="P696" s="754"/>
      <c r="Q696" s="754"/>
      <c r="R696" s="754"/>
      <c r="S696" s="754"/>
      <c r="T696" s="754"/>
      <c r="U696" s="754"/>
      <c r="V696" s="754"/>
      <c r="W696" s="754"/>
      <c r="X696" s="754"/>
      <c r="Y696" s="754"/>
      <c r="Z696" s="754"/>
      <c r="AA696" s="754"/>
      <c r="AB696" s="754"/>
      <c r="AC696" s="754"/>
      <c r="AD696" s="754"/>
      <c r="AE696" s="4"/>
      <c r="AG696"/>
      <c r="AH696">
        <f t="shared" si="92"/>
        <v>0</v>
      </c>
      <c r="AI696" s="490"/>
      <c r="AJ696" s="204">
        <f t="shared" si="93"/>
        <v>0</v>
      </c>
      <c r="AN696" s="488" t="str">
        <f>IF($AC$450="","",IF(HLOOKUP($AC$450,Presentación!$AQ$3:$BV$574,Presentación!AP246)="","",HLOOKUP($AC$450,Presentación!$AQ$3:$BV$574,Presentación!AP246,0)))</f>
        <v/>
      </c>
      <c r="AO696" s="489" t="str">
        <f>IF($AC$450="","",IF(HLOOKUP($AC$450,Presentación!$BZ$3:$DE$574,Presentación!AP246,0)="","",HLOOKUP($AC$450,Presentación!$BZ$3:$DE$574,Presentación!AP246,0)))</f>
        <v/>
      </c>
      <c r="AQ696">
        <f t="shared" si="94"/>
        <v>0</v>
      </c>
      <c r="AR696">
        <f t="shared" si="95"/>
        <v>0</v>
      </c>
      <c r="AS696">
        <f t="shared" si="96"/>
        <v>0</v>
      </c>
    </row>
    <row r="697" spans="1:45" s="14" customFormat="1" ht="14.25">
      <c r="A697" s="5"/>
      <c r="B697" s="67"/>
      <c r="C697" s="19" t="s">
        <v>6909</v>
      </c>
      <c r="D697" s="1023" t="str">
        <f t="shared" si="90"/>
        <v/>
      </c>
      <c r="E697" s="1024"/>
      <c r="F697" s="1025"/>
      <c r="G697" s="752" t="str">
        <f t="shared" si="91"/>
        <v/>
      </c>
      <c r="H697" s="752"/>
      <c r="I697" s="752"/>
      <c r="J697" s="752"/>
      <c r="K697" s="752"/>
      <c r="L697" s="752"/>
      <c r="M697" s="754"/>
      <c r="N697" s="754"/>
      <c r="O697" s="754"/>
      <c r="P697" s="754"/>
      <c r="Q697" s="754"/>
      <c r="R697" s="754"/>
      <c r="S697" s="754"/>
      <c r="T697" s="754"/>
      <c r="U697" s="754"/>
      <c r="V697" s="754"/>
      <c r="W697" s="754"/>
      <c r="X697" s="754"/>
      <c r="Y697" s="754"/>
      <c r="Z697" s="754"/>
      <c r="AA697" s="754"/>
      <c r="AB697" s="754"/>
      <c r="AC697" s="754"/>
      <c r="AD697" s="754"/>
      <c r="AE697" s="4"/>
      <c r="AG697"/>
      <c r="AH697">
        <f t="shared" si="92"/>
        <v>0</v>
      </c>
      <c r="AI697" s="490"/>
      <c r="AJ697" s="204">
        <f t="shared" si="93"/>
        <v>0</v>
      </c>
      <c r="AN697" s="488" t="str">
        <f>IF($AC$450="","",IF(HLOOKUP($AC$450,Presentación!$AQ$3:$BV$574,Presentación!AP247)="","",HLOOKUP($AC$450,Presentación!$AQ$3:$BV$574,Presentación!AP247,0)))</f>
        <v/>
      </c>
      <c r="AO697" s="489" t="str">
        <f>IF($AC$450="","",IF(HLOOKUP($AC$450,Presentación!$BZ$3:$DE$574,Presentación!AP247,0)="","",HLOOKUP($AC$450,Presentación!$BZ$3:$DE$574,Presentación!AP247,0)))</f>
        <v/>
      </c>
      <c r="AQ697">
        <f t="shared" si="94"/>
        <v>0</v>
      </c>
      <c r="AR697">
        <f t="shared" si="95"/>
        <v>0</v>
      </c>
      <c r="AS697">
        <f t="shared" si="96"/>
        <v>0</v>
      </c>
    </row>
    <row r="698" spans="1:45" s="14" customFormat="1" ht="14.25">
      <c r="A698" s="5"/>
      <c r="B698" s="67"/>
      <c r="C698" s="19" t="s">
        <v>6910</v>
      </c>
      <c r="D698" s="1023" t="str">
        <f t="shared" si="90"/>
        <v/>
      </c>
      <c r="E698" s="1024"/>
      <c r="F698" s="1025"/>
      <c r="G698" s="752" t="str">
        <f t="shared" si="91"/>
        <v/>
      </c>
      <c r="H698" s="752"/>
      <c r="I698" s="752"/>
      <c r="J698" s="752"/>
      <c r="K698" s="752"/>
      <c r="L698" s="752"/>
      <c r="M698" s="754"/>
      <c r="N698" s="754"/>
      <c r="O698" s="754"/>
      <c r="P698" s="754"/>
      <c r="Q698" s="754"/>
      <c r="R698" s="754"/>
      <c r="S698" s="754"/>
      <c r="T698" s="754"/>
      <c r="U698" s="754"/>
      <c r="V698" s="754"/>
      <c r="W698" s="754"/>
      <c r="X698" s="754"/>
      <c r="Y698" s="754"/>
      <c r="Z698" s="754"/>
      <c r="AA698" s="754"/>
      <c r="AB698" s="754"/>
      <c r="AC698" s="754"/>
      <c r="AD698" s="754"/>
      <c r="AE698" s="4"/>
      <c r="AG698"/>
      <c r="AH698">
        <f t="shared" si="92"/>
        <v>0</v>
      </c>
      <c r="AI698" s="490"/>
      <c r="AJ698" s="204">
        <f t="shared" si="93"/>
        <v>0</v>
      </c>
      <c r="AN698" s="488" t="str">
        <f>IF($AC$450="","",IF(HLOOKUP($AC$450,Presentación!$AQ$3:$BV$574,Presentación!AP248)="","",HLOOKUP($AC$450,Presentación!$AQ$3:$BV$574,Presentación!AP248,0)))</f>
        <v/>
      </c>
      <c r="AO698" s="489" t="str">
        <f>IF($AC$450="","",IF(HLOOKUP($AC$450,Presentación!$BZ$3:$DE$574,Presentación!AP248,0)="","",HLOOKUP($AC$450,Presentación!$BZ$3:$DE$574,Presentación!AP248,0)))</f>
        <v/>
      </c>
      <c r="AQ698">
        <f t="shared" si="94"/>
        <v>0</v>
      </c>
      <c r="AR698">
        <f t="shared" si="95"/>
        <v>0</v>
      </c>
      <c r="AS698">
        <f t="shared" si="96"/>
        <v>0</v>
      </c>
    </row>
    <row r="699" spans="1:45" s="14" customFormat="1" ht="14.25">
      <c r="A699" s="5"/>
      <c r="B699" s="67"/>
      <c r="C699" s="19" t="s">
        <v>6911</v>
      </c>
      <c r="D699" s="1023" t="str">
        <f t="shared" si="90"/>
        <v/>
      </c>
      <c r="E699" s="1024"/>
      <c r="F699" s="1025"/>
      <c r="G699" s="752" t="str">
        <f t="shared" si="91"/>
        <v/>
      </c>
      <c r="H699" s="752"/>
      <c r="I699" s="752"/>
      <c r="J699" s="752"/>
      <c r="K699" s="752"/>
      <c r="L699" s="752"/>
      <c r="M699" s="754"/>
      <c r="N699" s="754"/>
      <c r="O699" s="754"/>
      <c r="P699" s="754"/>
      <c r="Q699" s="754"/>
      <c r="R699" s="754"/>
      <c r="S699" s="754"/>
      <c r="T699" s="754"/>
      <c r="U699" s="754"/>
      <c r="V699" s="754"/>
      <c r="W699" s="754"/>
      <c r="X699" s="754"/>
      <c r="Y699" s="754"/>
      <c r="Z699" s="754"/>
      <c r="AA699" s="754"/>
      <c r="AB699" s="754"/>
      <c r="AC699" s="754"/>
      <c r="AD699" s="754"/>
      <c r="AE699" s="4"/>
      <c r="AG699"/>
      <c r="AH699">
        <f t="shared" si="92"/>
        <v>0</v>
      </c>
      <c r="AI699" s="490"/>
      <c r="AJ699" s="204">
        <f t="shared" si="93"/>
        <v>0</v>
      </c>
      <c r="AN699" s="488" t="str">
        <f>IF($AC$450="","",IF(HLOOKUP($AC$450,Presentación!$AQ$3:$BV$574,Presentación!AP249)="","",HLOOKUP($AC$450,Presentación!$AQ$3:$BV$574,Presentación!AP249,0)))</f>
        <v/>
      </c>
      <c r="AO699" s="489" t="str">
        <f>IF($AC$450="","",IF(HLOOKUP($AC$450,Presentación!$BZ$3:$DE$574,Presentación!AP249,0)="","",HLOOKUP($AC$450,Presentación!$BZ$3:$DE$574,Presentación!AP249,0)))</f>
        <v/>
      </c>
      <c r="AQ699">
        <f t="shared" si="94"/>
        <v>0</v>
      </c>
      <c r="AR699">
        <f t="shared" si="95"/>
        <v>0</v>
      </c>
      <c r="AS699">
        <f t="shared" si="96"/>
        <v>0</v>
      </c>
    </row>
    <row r="700" spans="1:45" s="14" customFormat="1" ht="14.25">
      <c r="A700" s="5"/>
      <c r="B700" s="67"/>
      <c r="C700" s="19" t="s">
        <v>6912</v>
      </c>
      <c r="D700" s="1023" t="str">
        <f t="shared" si="90"/>
        <v/>
      </c>
      <c r="E700" s="1024"/>
      <c r="F700" s="1025"/>
      <c r="G700" s="752" t="str">
        <f t="shared" si="91"/>
        <v/>
      </c>
      <c r="H700" s="752"/>
      <c r="I700" s="752"/>
      <c r="J700" s="752"/>
      <c r="K700" s="752"/>
      <c r="L700" s="752"/>
      <c r="M700" s="754"/>
      <c r="N700" s="754"/>
      <c r="O700" s="754"/>
      <c r="P700" s="754"/>
      <c r="Q700" s="754"/>
      <c r="R700" s="754"/>
      <c r="S700" s="754"/>
      <c r="T700" s="754"/>
      <c r="U700" s="754"/>
      <c r="V700" s="754"/>
      <c r="W700" s="754"/>
      <c r="X700" s="754"/>
      <c r="Y700" s="754"/>
      <c r="Z700" s="754"/>
      <c r="AA700" s="754"/>
      <c r="AB700" s="754"/>
      <c r="AC700" s="754"/>
      <c r="AD700" s="754"/>
      <c r="AE700" s="4"/>
      <c r="AG700"/>
      <c r="AH700">
        <f t="shared" si="92"/>
        <v>0</v>
      </c>
      <c r="AI700" s="490"/>
      <c r="AJ700" s="204">
        <f t="shared" si="93"/>
        <v>0</v>
      </c>
      <c r="AN700" s="488" t="str">
        <f>IF($AC$450="","",IF(HLOOKUP($AC$450,Presentación!$AQ$3:$BV$574,Presentación!AP250)="","",HLOOKUP($AC$450,Presentación!$AQ$3:$BV$574,Presentación!AP250,0)))</f>
        <v/>
      </c>
      <c r="AO700" s="489" t="str">
        <f>IF($AC$450="","",IF(HLOOKUP($AC$450,Presentación!$BZ$3:$DE$574,Presentación!AP250,0)="","",HLOOKUP($AC$450,Presentación!$BZ$3:$DE$574,Presentación!AP250,0)))</f>
        <v/>
      </c>
      <c r="AQ700">
        <f t="shared" si="94"/>
        <v>0</v>
      </c>
      <c r="AR700">
        <f t="shared" si="95"/>
        <v>0</v>
      </c>
      <c r="AS700">
        <f t="shared" si="96"/>
        <v>0</v>
      </c>
    </row>
    <row r="701" spans="1:45" s="14" customFormat="1" ht="14.25">
      <c r="A701" s="5"/>
      <c r="B701" s="67"/>
      <c r="C701" s="19" t="s">
        <v>6913</v>
      </c>
      <c r="D701" s="1023" t="str">
        <f t="shared" si="90"/>
        <v/>
      </c>
      <c r="E701" s="1024"/>
      <c r="F701" s="1025"/>
      <c r="G701" s="752" t="str">
        <f t="shared" si="91"/>
        <v/>
      </c>
      <c r="H701" s="752"/>
      <c r="I701" s="752"/>
      <c r="J701" s="752"/>
      <c r="K701" s="752"/>
      <c r="L701" s="752"/>
      <c r="M701" s="754"/>
      <c r="N701" s="754"/>
      <c r="O701" s="754"/>
      <c r="P701" s="754"/>
      <c r="Q701" s="754"/>
      <c r="R701" s="754"/>
      <c r="S701" s="754"/>
      <c r="T701" s="754"/>
      <c r="U701" s="754"/>
      <c r="V701" s="754"/>
      <c r="W701" s="754"/>
      <c r="X701" s="754"/>
      <c r="Y701" s="754"/>
      <c r="Z701" s="754"/>
      <c r="AA701" s="754"/>
      <c r="AB701" s="754"/>
      <c r="AC701" s="754"/>
      <c r="AD701" s="754"/>
      <c r="AE701" s="4"/>
      <c r="AG701"/>
      <c r="AH701">
        <f t="shared" si="92"/>
        <v>0</v>
      </c>
      <c r="AI701" s="490"/>
      <c r="AJ701" s="204">
        <f t="shared" si="93"/>
        <v>0</v>
      </c>
      <c r="AN701" s="488" t="str">
        <f>IF($AC$450="","",IF(HLOOKUP($AC$450,Presentación!$AQ$3:$BV$574,Presentación!AP251)="","",HLOOKUP($AC$450,Presentación!$AQ$3:$BV$574,Presentación!AP251,0)))</f>
        <v/>
      </c>
      <c r="AO701" s="489" t="str">
        <f>IF($AC$450="","",IF(HLOOKUP($AC$450,Presentación!$BZ$3:$DE$574,Presentación!AP251,0)="","",HLOOKUP($AC$450,Presentación!$BZ$3:$DE$574,Presentación!AP251,0)))</f>
        <v/>
      </c>
      <c r="AQ701">
        <f t="shared" si="94"/>
        <v>0</v>
      </c>
      <c r="AR701">
        <f t="shared" si="95"/>
        <v>0</v>
      </c>
      <c r="AS701">
        <f t="shared" si="96"/>
        <v>0</v>
      </c>
    </row>
    <row r="702" spans="1:45" s="14" customFormat="1" ht="14.25">
      <c r="A702" s="5"/>
      <c r="B702" s="67"/>
      <c r="C702" s="19" t="s">
        <v>6914</v>
      </c>
      <c r="D702" s="1023" t="str">
        <f t="shared" si="90"/>
        <v/>
      </c>
      <c r="E702" s="1024"/>
      <c r="F702" s="1025"/>
      <c r="G702" s="752" t="str">
        <f t="shared" si="91"/>
        <v/>
      </c>
      <c r="H702" s="752"/>
      <c r="I702" s="752"/>
      <c r="J702" s="752"/>
      <c r="K702" s="752"/>
      <c r="L702" s="752"/>
      <c r="M702" s="754"/>
      <c r="N702" s="754"/>
      <c r="O702" s="754"/>
      <c r="P702" s="754"/>
      <c r="Q702" s="754"/>
      <c r="R702" s="754"/>
      <c r="S702" s="754"/>
      <c r="T702" s="754"/>
      <c r="U702" s="754"/>
      <c r="V702" s="754"/>
      <c r="W702" s="754"/>
      <c r="X702" s="754"/>
      <c r="Y702" s="754"/>
      <c r="Z702" s="754"/>
      <c r="AA702" s="754"/>
      <c r="AB702" s="754"/>
      <c r="AC702" s="754"/>
      <c r="AD702" s="754"/>
      <c r="AE702" s="4"/>
      <c r="AG702"/>
      <c r="AH702">
        <f t="shared" si="92"/>
        <v>0</v>
      </c>
      <c r="AI702" s="490"/>
      <c r="AJ702" s="204">
        <f t="shared" si="93"/>
        <v>0</v>
      </c>
      <c r="AN702" s="488" t="str">
        <f>IF($AC$450="","",IF(HLOOKUP($AC$450,Presentación!$AQ$3:$BV$574,Presentación!AP252)="","",HLOOKUP($AC$450,Presentación!$AQ$3:$BV$574,Presentación!AP252,0)))</f>
        <v/>
      </c>
      <c r="AO702" s="489" t="str">
        <f>IF($AC$450="","",IF(HLOOKUP($AC$450,Presentación!$BZ$3:$DE$574,Presentación!AP252,0)="","",HLOOKUP($AC$450,Presentación!$BZ$3:$DE$574,Presentación!AP252,0)))</f>
        <v/>
      </c>
      <c r="AQ702">
        <f t="shared" si="94"/>
        <v>0</v>
      </c>
      <c r="AR702">
        <f t="shared" si="95"/>
        <v>0</v>
      </c>
      <c r="AS702">
        <f t="shared" si="96"/>
        <v>0</v>
      </c>
    </row>
    <row r="703" spans="1:45" s="14" customFormat="1" ht="14.25">
      <c r="A703" s="5"/>
      <c r="B703" s="67"/>
      <c r="C703" s="19" t="s">
        <v>6915</v>
      </c>
      <c r="D703" s="1023" t="str">
        <f t="shared" si="90"/>
        <v/>
      </c>
      <c r="E703" s="1024"/>
      <c r="F703" s="1025"/>
      <c r="G703" s="752" t="str">
        <f t="shared" si="91"/>
        <v/>
      </c>
      <c r="H703" s="752"/>
      <c r="I703" s="752"/>
      <c r="J703" s="752"/>
      <c r="K703" s="752"/>
      <c r="L703" s="752"/>
      <c r="M703" s="754"/>
      <c r="N703" s="754"/>
      <c r="O703" s="754"/>
      <c r="P703" s="754"/>
      <c r="Q703" s="754"/>
      <c r="R703" s="754"/>
      <c r="S703" s="754"/>
      <c r="T703" s="754"/>
      <c r="U703" s="754"/>
      <c r="V703" s="754"/>
      <c r="W703" s="754"/>
      <c r="X703" s="754"/>
      <c r="Y703" s="754"/>
      <c r="Z703" s="754"/>
      <c r="AA703" s="754"/>
      <c r="AB703" s="754"/>
      <c r="AC703" s="754"/>
      <c r="AD703" s="754"/>
      <c r="AE703" s="4"/>
      <c r="AG703"/>
      <c r="AH703">
        <f t="shared" si="92"/>
        <v>0</v>
      </c>
      <c r="AI703" s="490"/>
      <c r="AJ703" s="204">
        <f t="shared" si="93"/>
        <v>0</v>
      </c>
      <c r="AN703" s="488" t="str">
        <f>IF($AC$450="","",IF(HLOOKUP($AC$450,Presentación!$AQ$3:$BV$574,Presentación!AP253)="","",HLOOKUP($AC$450,Presentación!$AQ$3:$BV$574,Presentación!AP253,0)))</f>
        <v/>
      </c>
      <c r="AO703" s="489" t="str">
        <f>IF($AC$450="","",IF(HLOOKUP($AC$450,Presentación!$BZ$3:$DE$574,Presentación!AP253,0)="","",HLOOKUP($AC$450,Presentación!$BZ$3:$DE$574,Presentación!AP253,0)))</f>
        <v/>
      </c>
      <c r="AQ703">
        <f t="shared" si="94"/>
        <v>0</v>
      </c>
      <c r="AR703">
        <f t="shared" si="95"/>
        <v>0</v>
      </c>
      <c r="AS703">
        <f t="shared" si="96"/>
        <v>0</v>
      </c>
    </row>
    <row r="704" spans="1:45" s="14" customFormat="1" ht="14.25">
      <c r="A704" s="5"/>
      <c r="B704" s="67"/>
      <c r="C704" s="19" t="s">
        <v>6916</v>
      </c>
      <c r="D704" s="1023" t="str">
        <f t="shared" si="90"/>
        <v/>
      </c>
      <c r="E704" s="1024"/>
      <c r="F704" s="1025"/>
      <c r="G704" s="752" t="str">
        <f t="shared" si="91"/>
        <v/>
      </c>
      <c r="H704" s="752"/>
      <c r="I704" s="752"/>
      <c r="J704" s="752"/>
      <c r="K704" s="752"/>
      <c r="L704" s="752"/>
      <c r="M704" s="754"/>
      <c r="N704" s="754"/>
      <c r="O704" s="754"/>
      <c r="P704" s="754"/>
      <c r="Q704" s="754"/>
      <c r="R704" s="754"/>
      <c r="S704" s="754"/>
      <c r="T704" s="754"/>
      <c r="U704" s="754"/>
      <c r="V704" s="754"/>
      <c r="W704" s="754"/>
      <c r="X704" s="754"/>
      <c r="Y704" s="754"/>
      <c r="Z704" s="754"/>
      <c r="AA704" s="754"/>
      <c r="AB704" s="754"/>
      <c r="AC704" s="754"/>
      <c r="AD704" s="754"/>
      <c r="AE704" s="4"/>
      <c r="AG704"/>
      <c r="AH704">
        <f t="shared" si="92"/>
        <v>0</v>
      </c>
      <c r="AI704" s="490"/>
      <c r="AJ704" s="204">
        <f t="shared" si="93"/>
        <v>0</v>
      </c>
      <c r="AN704" s="488" t="str">
        <f>IF($AC$450="","",IF(HLOOKUP($AC$450,Presentación!$AQ$3:$BV$574,Presentación!AP254)="","",HLOOKUP($AC$450,Presentación!$AQ$3:$BV$574,Presentación!AP254,0)))</f>
        <v/>
      </c>
      <c r="AO704" s="489" t="str">
        <f>IF($AC$450="","",IF(HLOOKUP($AC$450,Presentación!$BZ$3:$DE$574,Presentación!AP254,0)="","",HLOOKUP($AC$450,Presentación!$BZ$3:$DE$574,Presentación!AP254,0)))</f>
        <v/>
      </c>
      <c r="AQ704">
        <f t="shared" si="94"/>
        <v>0</v>
      </c>
      <c r="AR704">
        <f t="shared" si="95"/>
        <v>0</v>
      </c>
      <c r="AS704">
        <f t="shared" si="96"/>
        <v>0</v>
      </c>
    </row>
    <row r="705" spans="1:45" s="14" customFormat="1" ht="14.25">
      <c r="A705" s="5"/>
      <c r="B705" s="67"/>
      <c r="C705" s="19" t="s">
        <v>6917</v>
      </c>
      <c r="D705" s="1023" t="str">
        <f t="shared" si="90"/>
        <v/>
      </c>
      <c r="E705" s="1024"/>
      <c r="F705" s="1025"/>
      <c r="G705" s="752" t="str">
        <f t="shared" si="91"/>
        <v/>
      </c>
      <c r="H705" s="752"/>
      <c r="I705" s="752"/>
      <c r="J705" s="752"/>
      <c r="K705" s="752"/>
      <c r="L705" s="752"/>
      <c r="M705" s="754"/>
      <c r="N705" s="754"/>
      <c r="O705" s="754"/>
      <c r="P705" s="754"/>
      <c r="Q705" s="754"/>
      <c r="R705" s="754"/>
      <c r="S705" s="754"/>
      <c r="T705" s="754"/>
      <c r="U705" s="754"/>
      <c r="V705" s="754"/>
      <c r="W705" s="754"/>
      <c r="X705" s="754"/>
      <c r="Y705" s="754"/>
      <c r="Z705" s="754"/>
      <c r="AA705" s="754"/>
      <c r="AB705" s="754"/>
      <c r="AC705" s="754"/>
      <c r="AD705" s="754"/>
      <c r="AE705" s="4"/>
      <c r="AG705"/>
      <c r="AH705">
        <f t="shared" si="92"/>
        <v>0</v>
      </c>
      <c r="AI705" s="490"/>
      <c r="AJ705" s="204">
        <f t="shared" si="93"/>
        <v>0</v>
      </c>
      <c r="AN705" s="488" t="str">
        <f>IF($AC$450="","",IF(HLOOKUP($AC$450,Presentación!$AQ$3:$BV$574,Presentación!AP255)="","",HLOOKUP($AC$450,Presentación!$AQ$3:$BV$574,Presentación!AP255,0)))</f>
        <v/>
      </c>
      <c r="AO705" s="489" t="str">
        <f>IF($AC$450="","",IF(HLOOKUP($AC$450,Presentación!$BZ$3:$DE$574,Presentación!AP255,0)="","",HLOOKUP($AC$450,Presentación!$BZ$3:$DE$574,Presentación!AP255,0)))</f>
        <v/>
      </c>
      <c r="AQ705">
        <f t="shared" si="94"/>
        <v>0</v>
      </c>
      <c r="AR705">
        <f t="shared" si="95"/>
        <v>0</v>
      </c>
      <c r="AS705">
        <f t="shared" si="96"/>
        <v>0</v>
      </c>
    </row>
    <row r="706" spans="1:45" s="14" customFormat="1" ht="14.25">
      <c r="A706" s="5"/>
      <c r="B706" s="67"/>
      <c r="C706" s="19" t="s">
        <v>6918</v>
      </c>
      <c r="D706" s="1023" t="str">
        <f t="shared" si="90"/>
        <v/>
      </c>
      <c r="E706" s="1024"/>
      <c r="F706" s="1025"/>
      <c r="G706" s="752" t="str">
        <f t="shared" si="91"/>
        <v/>
      </c>
      <c r="H706" s="752"/>
      <c r="I706" s="752"/>
      <c r="J706" s="752"/>
      <c r="K706" s="752"/>
      <c r="L706" s="752"/>
      <c r="M706" s="754"/>
      <c r="N706" s="754"/>
      <c r="O706" s="754"/>
      <c r="P706" s="754"/>
      <c r="Q706" s="754"/>
      <c r="R706" s="754"/>
      <c r="S706" s="754"/>
      <c r="T706" s="754"/>
      <c r="U706" s="754"/>
      <c r="V706" s="754"/>
      <c r="W706" s="754"/>
      <c r="X706" s="754"/>
      <c r="Y706" s="754"/>
      <c r="Z706" s="754"/>
      <c r="AA706" s="754"/>
      <c r="AB706" s="754"/>
      <c r="AC706" s="754"/>
      <c r="AD706" s="754"/>
      <c r="AE706" s="4"/>
      <c r="AG706"/>
      <c r="AH706">
        <f t="shared" si="92"/>
        <v>0</v>
      </c>
      <c r="AI706" s="490"/>
      <c r="AJ706" s="204">
        <f t="shared" si="93"/>
        <v>0</v>
      </c>
      <c r="AN706" s="488" t="str">
        <f>IF($AC$450="","",IF(HLOOKUP($AC$450,Presentación!$AQ$3:$BV$574,Presentación!AP256)="","",HLOOKUP($AC$450,Presentación!$AQ$3:$BV$574,Presentación!AP256,0)))</f>
        <v/>
      </c>
      <c r="AO706" s="489" t="str">
        <f>IF($AC$450="","",IF(HLOOKUP($AC$450,Presentación!$BZ$3:$DE$574,Presentación!AP256,0)="","",HLOOKUP($AC$450,Presentación!$BZ$3:$DE$574,Presentación!AP256,0)))</f>
        <v/>
      </c>
      <c r="AQ706">
        <f t="shared" si="94"/>
        <v>0</v>
      </c>
      <c r="AR706">
        <f t="shared" si="95"/>
        <v>0</v>
      </c>
      <c r="AS706">
        <f t="shared" si="96"/>
        <v>0</v>
      </c>
    </row>
    <row r="707" spans="1:45" s="14" customFormat="1" ht="14.25">
      <c r="A707" s="5"/>
      <c r="B707" s="67"/>
      <c r="C707" s="19" t="s">
        <v>6919</v>
      </c>
      <c r="D707" s="1023" t="str">
        <f t="shared" si="90"/>
        <v/>
      </c>
      <c r="E707" s="1024"/>
      <c r="F707" s="1025"/>
      <c r="G707" s="752" t="str">
        <f t="shared" si="91"/>
        <v/>
      </c>
      <c r="H707" s="752"/>
      <c r="I707" s="752"/>
      <c r="J707" s="752"/>
      <c r="K707" s="752"/>
      <c r="L707" s="752"/>
      <c r="M707" s="754"/>
      <c r="N707" s="754"/>
      <c r="O707" s="754"/>
      <c r="P707" s="754"/>
      <c r="Q707" s="754"/>
      <c r="R707" s="754"/>
      <c r="S707" s="754"/>
      <c r="T707" s="754"/>
      <c r="U707" s="754"/>
      <c r="V707" s="754"/>
      <c r="W707" s="754"/>
      <c r="X707" s="754"/>
      <c r="Y707" s="754"/>
      <c r="Z707" s="754"/>
      <c r="AA707" s="754"/>
      <c r="AB707" s="754"/>
      <c r="AC707" s="754"/>
      <c r="AD707" s="754"/>
      <c r="AE707" s="4"/>
      <c r="AG707"/>
      <c r="AH707">
        <f t="shared" si="92"/>
        <v>0</v>
      </c>
      <c r="AI707" s="490"/>
      <c r="AJ707" s="204">
        <f t="shared" si="93"/>
        <v>0</v>
      </c>
      <c r="AN707" s="488" t="str">
        <f>IF($AC$450="","",IF(HLOOKUP($AC$450,Presentación!$AQ$3:$BV$574,Presentación!AP257)="","",HLOOKUP($AC$450,Presentación!$AQ$3:$BV$574,Presentación!AP257,0)))</f>
        <v/>
      </c>
      <c r="AO707" s="489" t="str">
        <f>IF($AC$450="","",IF(HLOOKUP($AC$450,Presentación!$BZ$3:$DE$574,Presentación!AP257,0)="","",HLOOKUP($AC$450,Presentación!$BZ$3:$DE$574,Presentación!AP257,0)))</f>
        <v/>
      </c>
      <c r="AQ707">
        <f t="shared" si="94"/>
        <v>0</v>
      </c>
      <c r="AR707">
        <f t="shared" si="95"/>
        <v>0</v>
      </c>
      <c r="AS707">
        <f t="shared" si="96"/>
        <v>0</v>
      </c>
    </row>
    <row r="708" spans="1:45" s="14" customFormat="1" ht="14.25">
      <c r="A708" s="5"/>
      <c r="B708" s="67"/>
      <c r="C708" s="19" t="s">
        <v>6920</v>
      </c>
      <c r="D708" s="1023" t="str">
        <f t="shared" si="90"/>
        <v/>
      </c>
      <c r="E708" s="1024"/>
      <c r="F708" s="1025"/>
      <c r="G708" s="752" t="str">
        <f t="shared" si="91"/>
        <v/>
      </c>
      <c r="H708" s="752"/>
      <c r="I708" s="752"/>
      <c r="J708" s="752"/>
      <c r="K708" s="752"/>
      <c r="L708" s="752"/>
      <c r="M708" s="754"/>
      <c r="N708" s="754"/>
      <c r="O708" s="754"/>
      <c r="P708" s="754"/>
      <c r="Q708" s="754"/>
      <c r="R708" s="754"/>
      <c r="S708" s="754"/>
      <c r="T708" s="754"/>
      <c r="U708" s="754"/>
      <c r="V708" s="754"/>
      <c r="W708" s="754"/>
      <c r="X708" s="754"/>
      <c r="Y708" s="754"/>
      <c r="Z708" s="754"/>
      <c r="AA708" s="754"/>
      <c r="AB708" s="754"/>
      <c r="AC708" s="754"/>
      <c r="AD708" s="754"/>
      <c r="AE708" s="4"/>
      <c r="AG708"/>
      <c r="AH708">
        <f t="shared" si="92"/>
        <v>0</v>
      </c>
      <c r="AI708" s="490"/>
      <c r="AJ708" s="204">
        <f t="shared" si="93"/>
        <v>0</v>
      </c>
      <c r="AN708" s="488" t="str">
        <f>IF($AC$450="","",IF(HLOOKUP($AC$450,Presentación!$AQ$3:$BV$574,Presentación!AP258)="","",HLOOKUP($AC$450,Presentación!$AQ$3:$BV$574,Presentación!AP258,0)))</f>
        <v/>
      </c>
      <c r="AO708" s="489" t="str">
        <f>IF($AC$450="","",IF(HLOOKUP($AC$450,Presentación!$BZ$3:$DE$574,Presentación!AP258,0)="","",HLOOKUP($AC$450,Presentación!$BZ$3:$DE$574,Presentación!AP258,0)))</f>
        <v/>
      </c>
      <c r="AQ708">
        <f t="shared" si="94"/>
        <v>0</v>
      </c>
      <c r="AR708">
        <f t="shared" si="95"/>
        <v>0</v>
      </c>
      <c r="AS708">
        <f t="shared" si="96"/>
        <v>0</v>
      </c>
    </row>
    <row r="709" spans="1:45" s="14" customFormat="1" ht="14.25">
      <c r="A709" s="5"/>
      <c r="B709" s="67"/>
      <c r="C709" s="19" t="s">
        <v>6921</v>
      </c>
      <c r="D709" s="1023" t="str">
        <f t="shared" si="90"/>
        <v/>
      </c>
      <c r="E709" s="1024"/>
      <c r="F709" s="1025"/>
      <c r="G709" s="752" t="str">
        <f t="shared" si="91"/>
        <v/>
      </c>
      <c r="H709" s="752"/>
      <c r="I709" s="752"/>
      <c r="J709" s="752"/>
      <c r="K709" s="752"/>
      <c r="L709" s="752"/>
      <c r="M709" s="754"/>
      <c r="N709" s="754"/>
      <c r="O709" s="754"/>
      <c r="P709" s="754"/>
      <c r="Q709" s="754"/>
      <c r="R709" s="754"/>
      <c r="S709" s="754"/>
      <c r="T709" s="754"/>
      <c r="U709" s="754"/>
      <c r="V709" s="754"/>
      <c r="W709" s="754"/>
      <c r="X709" s="754"/>
      <c r="Y709" s="754"/>
      <c r="Z709" s="754"/>
      <c r="AA709" s="754"/>
      <c r="AB709" s="754"/>
      <c r="AC709" s="754"/>
      <c r="AD709" s="754"/>
      <c r="AE709" s="4"/>
      <c r="AG709"/>
      <c r="AH709">
        <f t="shared" si="92"/>
        <v>0</v>
      </c>
      <c r="AI709" s="490"/>
      <c r="AJ709" s="204">
        <f t="shared" si="93"/>
        <v>0</v>
      </c>
      <c r="AN709" s="488" t="str">
        <f>IF($AC$450="","",IF(HLOOKUP($AC$450,Presentación!$AQ$3:$BV$574,Presentación!AP259)="","",HLOOKUP($AC$450,Presentación!$AQ$3:$BV$574,Presentación!AP259,0)))</f>
        <v/>
      </c>
      <c r="AO709" s="489" t="str">
        <f>IF($AC$450="","",IF(HLOOKUP($AC$450,Presentación!$BZ$3:$DE$574,Presentación!AP259,0)="","",HLOOKUP($AC$450,Presentación!$BZ$3:$DE$574,Presentación!AP259,0)))</f>
        <v/>
      </c>
      <c r="AQ709">
        <f t="shared" si="94"/>
        <v>0</v>
      </c>
      <c r="AR709">
        <f t="shared" si="95"/>
        <v>0</v>
      </c>
      <c r="AS709">
        <f t="shared" si="96"/>
        <v>0</v>
      </c>
    </row>
    <row r="710" spans="1:45" s="14" customFormat="1" ht="14.25">
      <c r="A710" s="5"/>
      <c r="B710" s="67"/>
      <c r="C710" s="19" t="s">
        <v>6922</v>
      </c>
      <c r="D710" s="1023" t="str">
        <f t="shared" si="90"/>
        <v/>
      </c>
      <c r="E710" s="1024"/>
      <c r="F710" s="1025"/>
      <c r="G710" s="752" t="str">
        <f t="shared" si="91"/>
        <v/>
      </c>
      <c r="H710" s="752"/>
      <c r="I710" s="752"/>
      <c r="J710" s="752"/>
      <c r="K710" s="752"/>
      <c r="L710" s="752"/>
      <c r="M710" s="754"/>
      <c r="N710" s="754"/>
      <c r="O710" s="754"/>
      <c r="P710" s="754"/>
      <c r="Q710" s="754"/>
      <c r="R710" s="754"/>
      <c r="S710" s="754"/>
      <c r="T710" s="754"/>
      <c r="U710" s="754"/>
      <c r="V710" s="754"/>
      <c r="W710" s="754"/>
      <c r="X710" s="754"/>
      <c r="Y710" s="754"/>
      <c r="Z710" s="754"/>
      <c r="AA710" s="754"/>
      <c r="AB710" s="754"/>
      <c r="AC710" s="754"/>
      <c r="AD710" s="754"/>
      <c r="AE710" s="4"/>
      <c r="AG710"/>
      <c r="AH710">
        <f t="shared" si="92"/>
        <v>0</v>
      </c>
      <c r="AI710" s="490"/>
      <c r="AJ710" s="204">
        <f t="shared" si="93"/>
        <v>0</v>
      </c>
      <c r="AN710" s="488" t="str">
        <f>IF($AC$450="","",IF(HLOOKUP($AC$450,Presentación!$AQ$3:$BV$574,Presentación!AP260)="","",HLOOKUP($AC$450,Presentación!$AQ$3:$BV$574,Presentación!AP260,0)))</f>
        <v/>
      </c>
      <c r="AO710" s="489" t="str">
        <f>IF($AC$450="","",IF(HLOOKUP($AC$450,Presentación!$BZ$3:$DE$574,Presentación!AP260,0)="","",HLOOKUP($AC$450,Presentación!$BZ$3:$DE$574,Presentación!AP260,0)))</f>
        <v/>
      </c>
      <c r="AQ710">
        <f t="shared" si="94"/>
        <v>0</v>
      </c>
      <c r="AR710">
        <f t="shared" si="95"/>
        <v>0</v>
      </c>
      <c r="AS710">
        <f t="shared" si="96"/>
        <v>0</v>
      </c>
    </row>
    <row r="711" spans="1:45" s="14" customFormat="1" ht="14.25">
      <c r="A711" s="5"/>
      <c r="B711" s="67"/>
      <c r="C711" s="19" t="s">
        <v>6923</v>
      </c>
      <c r="D711" s="1023" t="str">
        <f t="shared" ref="D711:D774" si="97">IF(AO711="No identificado","",IF(AN711="","",AN711))</f>
        <v/>
      </c>
      <c r="E711" s="1024"/>
      <c r="F711" s="1025"/>
      <c r="G711" s="752" t="str">
        <f t="shared" ref="G711:G774" si="98">IF(AO711="No identificado","",IF(AO711="","",AO711))</f>
        <v/>
      </c>
      <c r="H711" s="752"/>
      <c r="I711" s="752"/>
      <c r="J711" s="752"/>
      <c r="K711" s="752"/>
      <c r="L711" s="752"/>
      <c r="M711" s="754"/>
      <c r="N711" s="754"/>
      <c r="O711" s="754"/>
      <c r="P711" s="754"/>
      <c r="Q711" s="754"/>
      <c r="R711" s="754"/>
      <c r="S711" s="754"/>
      <c r="T711" s="754"/>
      <c r="U711" s="754"/>
      <c r="V711" s="754"/>
      <c r="W711" s="754"/>
      <c r="X711" s="754"/>
      <c r="Y711" s="754"/>
      <c r="Z711" s="754"/>
      <c r="AA711" s="754"/>
      <c r="AB711" s="754"/>
      <c r="AC711" s="754"/>
      <c r="AD711" s="754"/>
      <c r="AE711" s="4"/>
      <c r="AG711"/>
      <c r="AH711">
        <f t="shared" ref="AH711:AH774" si="99">IF(D711="",IF(COUNTA(M711:AD711)=0,0,1),0)</f>
        <v>0</v>
      </c>
      <c r="AI711" s="490"/>
      <c r="AJ711" s="204">
        <f t="shared" ref="AJ711:AJ774" si="100">IF(AND(D711&lt;&gt;"",$AI$457&gt;0),1,0)</f>
        <v>0</v>
      </c>
      <c r="AN711" s="488" t="str">
        <f>IF($AC$450="","",IF(HLOOKUP($AC$450,Presentación!$AQ$3:$BV$574,Presentación!AP261)="","",HLOOKUP($AC$450,Presentación!$AQ$3:$BV$574,Presentación!AP261,0)))</f>
        <v/>
      </c>
      <c r="AO711" s="489" t="str">
        <f>IF($AC$450="","",IF(HLOOKUP($AC$450,Presentación!$BZ$3:$DE$574,Presentación!AP261,0)="","",HLOOKUP($AC$450,Presentación!$BZ$3:$DE$574,Presentación!AP261,0)))</f>
        <v/>
      </c>
      <c r="AQ711">
        <f t="shared" ref="AQ711:AQ774" si="101">IF(OR($D711="",$AK$454=1),0,IF(COUNTA($M$454:$R$1028)&gt;0,0,1))</f>
        <v>0</v>
      </c>
      <c r="AR711">
        <f t="shared" ref="AR711:AR774" si="102">IF(OR($D711="",$AK$455=1),0,IF(COUNTA($S$454:$X$1028)&gt;0,0,1))</f>
        <v>0</v>
      </c>
      <c r="AS711">
        <f t="shared" ref="AS711:AS774" si="103">IF(OR($D711="",$AK$456=1),0,IF(COUNTA($Y$454:$AD$1028)&gt;0,0,1))</f>
        <v>0</v>
      </c>
    </row>
    <row r="712" spans="1:45" s="14" customFormat="1" ht="14.25">
      <c r="A712" s="5"/>
      <c r="B712" s="67"/>
      <c r="C712" s="19" t="s">
        <v>6924</v>
      </c>
      <c r="D712" s="1023" t="str">
        <f t="shared" si="97"/>
        <v/>
      </c>
      <c r="E712" s="1024"/>
      <c r="F712" s="1025"/>
      <c r="G712" s="752" t="str">
        <f t="shared" si="98"/>
        <v/>
      </c>
      <c r="H712" s="752"/>
      <c r="I712" s="752"/>
      <c r="J712" s="752"/>
      <c r="K712" s="752"/>
      <c r="L712" s="752"/>
      <c r="M712" s="754"/>
      <c r="N712" s="754"/>
      <c r="O712" s="754"/>
      <c r="P712" s="754"/>
      <c r="Q712" s="754"/>
      <c r="R712" s="754"/>
      <c r="S712" s="754"/>
      <c r="T712" s="754"/>
      <c r="U712" s="754"/>
      <c r="V712" s="754"/>
      <c r="W712" s="754"/>
      <c r="X712" s="754"/>
      <c r="Y712" s="754"/>
      <c r="Z712" s="754"/>
      <c r="AA712" s="754"/>
      <c r="AB712" s="754"/>
      <c r="AC712" s="754"/>
      <c r="AD712" s="754"/>
      <c r="AE712" s="4"/>
      <c r="AG712"/>
      <c r="AH712">
        <f t="shared" si="99"/>
        <v>0</v>
      </c>
      <c r="AI712" s="490"/>
      <c r="AJ712" s="204">
        <f t="shared" si="100"/>
        <v>0</v>
      </c>
      <c r="AN712" s="488" t="str">
        <f>IF($AC$450="","",IF(HLOOKUP($AC$450,Presentación!$AQ$3:$BV$574,Presentación!AP262)="","",HLOOKUP($AC$450,Presentación!$AQ$3:$BV$574,Presentación!AP262,0)))</f>
        <v/>
      </c>
      <c r="AO712" s="489" t="str">
        <f>IF($AC$450="","",IF(HLOOKUP($AC$450,Presentación!$BZ$3:$DE$574,Presentación!AP262,0)="","",HLOOKUP($AC$450,Presentación!$BZ$3:$DE$574,Presentación!AP262,0)))</f>
        <v/>
      </c>
      <c r="AQ712">
        <f t="shared" si="101"/>
        <v>0</v>
      </c>
      <c r="AR712">
        <f t="shared" si="102"/>
        <v>0</v>
      </c>
      <c r="AS712">
        <f t="shared" si="103"/>
        <v>0</v>
      </c>
    </row>
    <row r="713" spans="1:45" s="14" customFormat="1" ht="14.25">
      <c r="A713" s="5"/>
      <c r="B713" s="67"/>
      <c r="C713" s="19" t="s">
        <v>6925</v>
      </c>
      <c r="D713" s="1023" t="str">
        <f t="shared" si="97"/>
        <v/>
      </c>
      <c r="E713" s="1024"/>
      <c r="F713" s="1025"/>
      <c r="G713" s="752" t="str">
        <f t="shared" si="98"/>
        <v/>
      </c>
      <c r="H713" s="752"/>
      <c r="I713" s="752"/>
      <c r="J713" s="752"/>
      <c r="K713" s="752"/>
      <c r="L713" s="752"/>
      <c r="M713" s="754"/>
      <c r="N713" s="754"/>
      <c r="O713" s="754"/>
      <c r="P713" s="754"/>
      <c r="Q713" s="754"/>
      <c r="R713" s="754"/>
      <c r="S713" s="754"/>
      <c r="T713" s="754"/>
      <c r="U713" s="754"/>
      <c r="V713" s="754"/>
      <c r="W713" s="754"/>
      <c r="X713" s="754"/>
      <c r="Y713" s="754"/>
      <c r="Z713" s="754"/>
      <c r="AA713" s="754"/>
      <c r="AB713" s="754"/>
      <c r="AC713" s="754"/>
      <c r="AD713" s="754"/>
      <c r="AE713" s="4"/>
      <c r="AG713"/>
      <c r="AH713">
        <f t="shared" si="99"/>
        <v>0</v>
      </c>
      <c r="AI713" s="490"/>
      <c r="AJ713" s="204">
        <f t="shared" si="100"/>
        <v>0</v>
      </c>
      <c r="AN713" s="488" t="str">
        <f>IF($AC$450="","",IF(HLOOKUP($AC$450,Presentación!$AQ$3:$BV$574,Presentación!AP263)="","",HLOOKUP($AC$450,Presentación!$AQ$3:$BV$574,Presentación!AP263,0)))</f>
        <v/>
      </c>
      <c r="AO713" s="489" t="str">
        <f>IF($AC$450="","",IF(HLOOKUP($AC$450,Presentación!$BZ$3:$DE$574,Presentación!AP263,0)="","",HLOOKUP($AC$450,Presentación!$BZ$3:$DE$574,Presentación!AP263,0)))</f>
        <v/>
      </c>
      <c r="AQ713">
        <f t="shared" si="101"/>
        <v>0</v>
      </c>
      <c r="AR713">
        <f t="shared" si="102"/>
        <v>0</v>
      </c>
      <c r="AS713">
        <f t="shared" si="103"/>
        <v>0</v>
      </c>
    </row>
    <row r="714" spans="1:45" s="14" customFormat="1" ht="14.25">
      <c r="A714" s="5"/>
      <c r="B714" s="67"/>
      <c r="C714" s="19" t="s">
        <v>6926</v>
      </c>
      <c r="D714" s="1023" t="str">
        <f t="shared" si="97"/>
        <v/>
      </c>
      <c r="E714" s="1024"/>
      <c r="F714" s="1025"/>
      <c r="G714" s="752" t="str">
        <f t="shared" si="98"/>
        <v/>
      </c>
      <c r="H714" s="752"/>
      <c r="I714" s="752"/>
      <c r="J714" s="752"/>
      <c r="K714" s="752"/>
      <c r="L714" s="752"/>
      <c r="M714" s="754"/>
      <c r="N714" s="754"/>
      <c r="O714" s="754"/>
      <c r="P714" s="754"/>
      <c r="Q714" s="754"/>
      <c r="R714" s="754"/>
      <c r="S714" s="754"/>
      <c r="T714" s="754"/>
      <c r="U714" s="754"/>
      <c r="V714" s="754"/>
      <c r="W714" s="754"/>
      <c r="X714" s="754"/>
      <c r="Y714" s="754"/>
      <c r="Z714" s="754"/>
      <c r="AA714" s="754"/>
      <c r="AB714" s="754"/>
      <c r="AC714" s="754"/>
      <c r="AD714" s="754"/>
      <c r="AE714" s="4"/>
      <c r="AG714"/>
      <c r="AH714">
        <f t="shared" si="99"/>
        <v>0</v>
      </c>
      <c r="AI714" s="490"/>
      <c r="AJ714" s="204">
        <f t="shared" si="100"/>
        <v>0</v>
      </c>
      <c r="AN714" s="488" t="str">
        <f>IF($AC$450="","",IF(HLOOKUP($AC$450,Presentación!$AQ$3:$BV$574,Presentación!AP264)="","",HLOOKUP($AC$450,Presentación!$AQ$3:$BV$574,Presentación!AP264,0)))</f>
        <v/>
      </c>
      <c r="AO714" s="489" t="str">
        <f>IF($AC$450="","",IF(HLOOKUP($AC$450,Presentación!$BZ$3:$DE$574,Presentación!AP264,0)="","",HLOOKUP($AC$450,Presentación!$BZ$3:$DE$574,Presentación!AP264,0)))</f>
        <v/>
      </c>
      <c r="AQ714">
        <f t="shared" si="101"/>
        <v>0</v>
      </c>
      <c r="AR714">
        <f t="shared" si="102"/>
        <v>0</v>
      </c>
      <c r="AS714">
        <f t="shared" si="103"/>
        <v>0</v>
      </c>
    </row>
    <row r="715" spans="1:45" s="14" customFormat="1" ht="14.25">
      <c r="A715" s="5"/>
      <c r="B715" s="67"/>
      <c r="C715" s="19" t="s">
        <v>6927</v>
      </c>
      <c r="D715" s="1023" t="str">
        <f t="shared" si="97"/>
        <v/>
      </c>
      <c r="E715" s="1024"/>
      <c r="F715" s="1025"/>
      <c r="G715" s="752" t="str">
        <f t="shared" si="98"/>
        <v/>
      </c>
      <c r="H715" s="752"/>
      <c r="I715" s="752"/>
      <c r="J715" s="752"/>
      <c r="K715" s="752"/>
      <c r="L715" s="752"/>
      <c r="M715" s="754"/>
      <c r="N715" s="754"/>
      <c r="O715" s="754"/>
      <c r="P715" s="754"/>
      <c r="Q715" s="754"/>
      <c r="R715" s="754"/>
      <c r="S715" s="754"/>
      <c r="T715" s="754"/>
      <c r="U715" s="754"/>
      <c r="V715" s="754"/>
      <c r="W715" s="754"/>
      <c r="X715" s="754"/>
      <c r="Y715" s="754"/>
      <c r="Z715" s="754"/>
      <c r="AA715" s="754"/>
      <c r="AB715" s="754"/>
      <c r="AC715" s="754"/>
      <c r="AD715" s="754"/>
      <c r="AE715" s="4"/>
      <c r="AG715"/>
      <c r="AH715">
        <f t="shared" si="99"/>
        <v>0</v>
      </c>
      <c r="AI715" s="490"/>
      <c r="AJ715" s="204">
        <f t="shared" si="100"/>
        <v>0</v>
      </c>
      <c r="AN715" s="488" t="str">
        <f>IF($AC$450="","",IF(HLOOKUP($AC$450,Presentación!$AQ$3:$BV$574,Presentación!AP265)="","",HLOOKUP($AC$450,Presentación!$AQ$3:$BV$574,Presentación!AP265,0)))</f>
        <v/>
      </c>
      <c r="AO715" s="489" t="str">
        <f>IF($AC$450="","",IF(HLOOKUP($AC$450,Presentación!$BZ$3:$DE$574,Presentación!AP265,0)="","",HLOOKUP($AC$450,Presentación!$BZ$3:$DE$574,Presentación!AP265,0)))</f>
        <v/>
      </c>
      <c r="AQ715">
        <f t="shared" si="101"/>
        <v>0</v>
      </c>
      <c r="AR715">
        <f t="shared" si="102"/>
        <v>0</v>
      </c>
      <c r="AS715">
        <f t="shared" si="103"/>
        <v>0</v>
      </c>
    </row>
    <row r="716" spans="1:45" s="14" customFormat="1" ht="14.25">
      <c r="A716" s="5"/>
      <c r="B716" s="67"/>
      <c r="C716" s="19" t="s">
        <v>6928</v>
      </c>
      <c r="D716" s="1023" t="str">
        <f t="shared" si="97"/>
        <v/>
      </c>
      <c r="E716" s="1024"/>
      <c r="F716" s="1025"/>
      <c r="G716" s="752" t="str">
        <f t="shared" si="98"/>
        <v/>
      </c>
      <c r="H716" s="752"/>
      <c r="I716" s="752"/>
      <c r="J716" s="752"/>
      <c r="K716" s="752"/>
      <c r="L716" s="752"/>
      <c r="M716" s="754"/>
      <c r="N716" s="754"/>
      <c r="O716" s="754"/>
      <c r="P716" s="754"/>
      <c r="Q716" s="754"/>
      <c r="R716" s="754"/>
      <c r="S716" s="754"/>
      <c r="T716" s="754"/>
      <c r="U716" s="754"/>
      <c r="V716" s="754"/>
      <c r="W716" s="754"/>
      <c r="X716" s="754"/>
      <c r="Y716" s="754"/>
      <c r="Z716" s="754"/>
      <c r="AA716" s="754"/>
      <c r="AB716" s="754"/>
      <c r="AC716" s="754"/>
      <c r="AD716" s="754"/>
      <c r="AE716" s="4"/>
      <c r="AG716"/>
      <c r="AH716">
        <f t="shared" si="99"/>
        <v>0</v>
      </c>
      <c r="AI716" s="490"/>
      <c r="AJ716" s="204">
        <f t="shared" si="100"/>
        <v>0</v>
      </c>
      <c r="AN716" s="488" t="str">
        <f>IF($AC$450="","",IF(HLOOKUP($AC$450,Presentación!$AQ$3:$BV$574,Presentación!AP266)="","",HLOOKUP($AC$450,Presentación!$AQ$3:$BV$574,Presentación!AP266,0)))</f>
        <v/>
      </c>
      <c r="AO716" s="489" t="str">
        <f>IF($AC$450="","",IF(HLOOKUP($AC$450,Presentación!$BZ$3:$DE$574,Presentación!AP266,0)="","",HLOOKUP($AC$450,Presentación!$BZ$3:$DE$574,Presentación!AP266,0)))</f>
        <v/>
      </c>
      <c r="AQ716">
        <f t="shared" si="101"/>
        <v>0</v>
      </c>
      <c r="AR716">
        <f t="shared" si="102"/>
        <v>0</v>
      </c>
      <c r="AS716">
        <f t="shared" si="103"/>
        <v>0</v>
      </c>
    </row>
    <row r="717" spans="1:45" s="14" customFormat="1" ht="14.25">
      <c r="A717" s="5"/>
      <c r="B717" s="67"/>
      <c r="C717" s="19" t="s">
        <v>6929</v>
      </c>
      <c r="D717" s="1023" t="str">
        <f t="shared" si="97"/>
        <v/>
      </c>
      <c r="E717" s="1024"/>
      <c r="F717" s="1025"/>
      <c r="G717" s="752" t="str">
        <f t="shared" si="98"/>
        <v/>
      </c>
      <c r="H717" s="752"/>
      <c r="I717" s="752"/>
      <c r="J717" s="752"/>
      <c r="K717" s="752"/>
      <c r="L717" s="752"/>
      <c r="M717" s="754"/>
      <c r="N717" s="754"/>
      <c r="O717" s="754"/>
      <c r="P717" s="754"/>
      <c r="Q717" s="754"/>
      <c r="R717" s="754"/>
      <c r="S717" s="754"/>
      <c r="T717" s="754"/>
      <c r="U717" s="754"/>
      <c r="V717" s="754"/>
      <c r="W717" s="754"/>
      <c r="X717" s="754"/>
      <c r="Y717" s="754"/>
      <c r="Z717" s="754"/>
      <c r="AA717" s="754"/>
      <c r="AB717" s="754"/>
      <c r="AC717" s="754"/>
      <c r="AD717" s="754"/>
      <c r="AE717" s="4"/>
      <c r="AG717"/>
      <c r="AH717">
        <f t="shared" si="99"/>
        <v>0</v>
      </c>
      <c r="AI717" s="490"/>
      <c r="AJ717" s="204">
        <f t="shared" si="100"/>
        <v>0</v>
      </c>
      <c r="AN717" s="488" t="str">
        <f>IF($AC$450="","",IF(HLOOKUP($AC$450,Presentación!$AQ$3:$BV$574,Presentación!AP267)="","",HLOOKUP($AC$450,Presentación!$AQ$3:$BV$574,Presentación!AP267,0)))</f>
        <v/>
      </c>
      <c r="AO717" s="489" t="str">
        <f>IF($AC$450="","",IF(HLOOKUP($AC$450,Presentación!$BZ$3:$DE$574,Presentación!AP267,0)="","",HLOOKUP($AC$450,Presentación!$BZ$3:$DE$574,Presentación!AP267,0)))</f>
        <v/>
      </c>
      <c r="AQ717">
        <f t="shared" si="101"/>
        <v>0</v>
      </c>
      <c r="AR717">
        <f t="shared" si="102"/>
        <v>0</v>
      </c>
      <c r="AS717">
        <f t="shared" si="103"/>
        <v>0</v>
      </c>
    </row>
    <row r="718" spans="1:45" s="14" customFormat="1" ht="14.25">
      <c r="A718" s="5"/>
      <c r="B718" s="67"/>
      <c r="C718" s="19" t="s">
        <v>6930</v>
      </c>
      <c r="D718" s="1023" t="str">
        <f t="shared" si="97"/>
        <v/>
      </c>
      <c r="E718" s="1024"/>
      <c r="F718" s="1025"/>
      <c r="G718" s="752" t="str">
        <f t="shared" si="98"/>
        <v/>
      </c>
      <c r="H718" s="752"/>
      <c r="I718" s="752"/>
      <c r="J718" s="752"/>
      <c r="K718" s="752"/>
      <c r="L718" s="752"/>
      <c r="M718" s="754"/>
      <c r="N718" s="754"/>
      <c r="O718" s="754"/>
      <c r="P718" s="754"/>
      <c r="Q718" s="754"/>
      <c r="R718" s="754"/>
      <c r="S718" s="754"/>
      <c r="T718" s="754"/>
      <c r="U718" s="754"/>
      <c r="V718" s="754"/>
      <c r="W718" s="754"/>
      <c r="X718" s="754"/>
      <c r="Y718" s="754"/>
      <c r="Z718" s="754"/>
      <c r="AA718" s="754"/>
      <c r="AB718" s="754"/>
      <c r="AC718" s="754"/>
      <c r="AD718" s="754"/>
      <c r="AE718" s="4"/>
      <c r="AG718"/>
      <c r="AH718">
        <f t="shared" si="99"/>
        <v>0</v>
      </c>
      <c r="AI718" s="490"/>
      <c r="AJ718" s="204">
        <f t="shared" si="100"/>
        <v>0</v>
      </c>
      <c r="AN718" s="488" t="str">
        <f>IF($AC$450="","",IF(HLOOKUP($AC$450,Presentación!$AQ$3:$BV$574,Presentación!AP268)="","",HLOOKUP($AC$450,Presentación!$AQ$3:$BV$574,Presentación!AP268,0)))</f>
        <v/>
      </c>
      <c r="AO718" s="489" t="str">
        <f>IF($AC$450="","",IF(HLOOKUP($AC$450,Presentación!$BZ$3:$DE$574,Presentación!AP268,0)="","",HLOOKUP($AC$450,Presentación!$BZ$3:$DE$574,Presentación!AP268,0)))</f>
        <v/>
      </c>
      <c r="AQ718">
        <f t="shared" si="101"/>
        <v>0</v>
      </c>
      <c r="AR718">
        <f t="shared" si="102"/>
        <v>0</v>
      </c>
      <c r="AS718">
        <f t="shared" si="103"/>
        <v>0</v>
      </c>
    </row>
    <row r="719" spans="1:45" s="14" customFormat="1" ht="14.25">
      <c r="A719" s="5"/>
      <c r="B719" s="67"/>
      <c r="C719" s="19" t="s">
        <v>6931</v>
      </c>
      <c r="D719" s="1023" t="str">
        <f t="shared" si="97"/>
        <v/>
      </c>
      <c r="E719" s="1024"/>
      <c r="F719" s="1025"/>
      <c r="G719" s="752" t="str">
        <f t="shared" si="98"/>
        <v/>
      </c>
      <c r="H719" s="752"/>
      <c r="I719" s="752"/>
      <c r="J719" s="752"/>
      <c r="K719" s="752"/>
      <c r="L719" s="752"/>
      <c r="M719" s="754"/>
      <c r="N719" s="754"/>
      <c r="O719" s="754"/>
      <c r="P719" s="754"/>
      <c r="Q719" s="754"/>
      <c r="R719" s="754"/>
      <c r="S719" s="754"/>
      <c r="T719" s="754"/>
      <c r="U719" s="754"/>
      <c r="V719" s="754"/>
      <c r="W719" s="754"/>
      <c r="X719" s="754"/>
      <c r="Y719" s="754"/>
      <c r="Z719" s="754"/>
      <c r="AA719" s="754"/>
      <c r="AB719" s="754"/>
      <c r="AC719" s="754"/>
      <c r="AD719" s="754"/>
      <c r="AE719" s="4"/>
      <c r="AG719"/>
      <c r="AH719">
        <f t="shared" si="99"/>
        <v>0</v>
      </c>
      <c r="AI719" s="490"/>
      <c r="AJ719" s="204">
        <f t="shared" si="100"/>
        <v>0</v>
      </c>
      <c r="AN719" s="488" t="str">
        <f>IF($AC$450="","",IF(HLOOKUP($AC$450,Presentación!$AQ$3:$BV$574,Presentación!AP269)="","",HLOOKUP($AC$450,Presentación!$AQ$3:$BV$574,Presentación!AP269,0)))</f>
        <v/>
      </c>
      <c r="AO719" s="489" t="str">
        <f>IF($AC$450="","",IF(HLOOKUP($AC$450,Presentación!$BZ$3:$DE$574,Presentación!AP269,0)="","",HLOOKUP($AC$450,Presentación!$BZ$3:$DE$574,Presentación!AP269,0)))</f>
        <v/>
      </c>
      <c r="AQ719">
        <f t="shared" si="101"/>
        <v>0</v>
      </c>
      <c r="AR719">
        <f t="shared" si="102"/>
        <v>0</v>
      </c>
      <c r="AS719">
        <f t="shared" si="103"/>
        <v>0</v>
      </c>
    </row>
    <row r="720" spans="1:45" s="14" customFormat="1" ht="14.25">
      <c r="A720" s="5"/>
      <c r="B720" s="67"/>
      <c r="C720" s="19" t="s">
        <v>6932</v>
      </c>
      <c r="D720" s="1023" t="str">
        <f t="shared" si="97"/>
        <v/>
      </c>
      <c r="E720" s="1024"/>
      <c r="F720" s="1025"/>
      <c r="G720" s="752" t="str">
        <f t="shared" si="98"/>
        <v/>
      </c>
      <c r="H720" s="752"/>
      <c r="I720" s="752"/>
      <c r="J720" s="752"/>
      <c r="K720" s="752"/>
      <c r="L720" s="752"/>
      <c r="M720" s="754"/>
      <c r="N720" s="754"/>
      <c r="O720" s="754"/>
      <c r="P720" s="754"/>
      <c r="Q720" s="754"/>
      <c r="R720" s="754"/>
      <c r="S720" s="754"/>
      <c r="T720" s="754"/>
      <c r="U720" s="754"/>
      <c r="V720" s="754"/>
      <c r="W720" s="754"/>
      <c r="X720" s="754"/>
      <c r="Y720" s="754"/>
      <c r="Z720" s="754"/>
      <c r="AA720" s="754"/>
      <c r="AB720" s="754"/>
      <c r="AC720" s="754"/>
      <c r="AD720" s="754"/>
      <c r="AE720" s="4"/>
      <c r="AG720"/>
      <c r="AH720">
        <f t="shared" si="99"/>
        <v>0</v>
      </c>
      <c r="AI720" s="490"/>
      <c r="AJ720" s="204">
        <f t="shared" si="100"/>
        <v>0</v>
      </c>
      <c r="AN720" s="488" t="str">
        <f>IF($AC$450="","",IF(HLOOKUP($AC$450,Presentación!$AQ$3:$BV$574,Presentación!AP270)="","",HLOOKUP($AC$450,Presentación!$AQ$3:$BV$574,Presentación!AP270,0)))</f>
        <v/>
      </c>
      <c r="AO720" s="489" t="str">
        <f>IF($AC$450="","",IF(HLOOKUP($AC$450,Presentación!$BZ$3:$DE$574,Presentación!AP270,0)="","",HLOOKUP($AC$450,Presentación!$BZ$3:$DE$574,Presentación!AP270,0)))</f>
        <v/>
      </c>
      <c r="AQ720">
        <f t="shared" si="101"/>
        <v>0</v>
      </c>
      <c r="AR720">
        <f t="shared" si="102"/>
        <v>0</v>
      </c>
      <c r="AS720">
        <f t="shared" si="103"/>
        <v>0</v>
      </c>
    </row>
    <row r="721" spans="1:45" s="14" customFormat="1" ht="14.25">
      <c r="A721" s="5"/>
      <c r="B721" s="67"/>
      <c r="C721" s="19" t="s">
        <v>6933</v>
      </c>
      <c r="D721" s="1023" t="str">
        <f t="shared" si="97"/>
        <v/>
      </c>
      <c r="E721" s="1024"/>
      <c r="F721" s="1025"/>
      <c r="G721" s="752" t="str">
        <f t="shared" si="98"/>
        <v/>
      </c>
      <c r="H721" s="752"/>
      <c r="I721" s="752"/>
      <c r="J721" s="752"/>
      <c r="K721" s="752"/>
      <c r="L721" s="752"/>
      <c r="M721" s="754"/>
      <c r="N721" s="754"/>
      <c r="O721" s="754"/>
      <c r="P721" s="754"/>
      <c r="Q721" s="754"/>
      <c r="R721" s="754"/>
      <c r="S721" s="754"/>
      <c r="T721" s="754"/>
      <c r="U721" s="754"/>
      <c r="V721" s="754"/>
      <c r="W721" s="754"/>
      <c r="X721" s="754"/>
      <c r="Y721" s="754"/>
      <c r="Z721" s="754"/>
      <c r="AA721" s="754"/>
      <c r="AB721" s="754"/>
      <c r="AC721" s="754"/>
      <c r="AD721" s="754"/>
      <c r="AE721" s="4"/>
      <c r="AG721"/>
      <c r="AH721">
        <f t="shared" si="99"/>
        <v>0</v>
      </c>
      <c r="AI721" s="490"/>
      <c r="AJ721" s="204">
        <f t="shared" si="100"/>
        <v>0</v>
      </c>
      <c r="AN721" s="488" t="str">
        <f>IF($AC$450="","",IF(HLOOKUP($AC$450,Presentación!$AQ$3:$BV$574,Presentación!AP271)="","",HLOOKUP($AC$450,Presentación!$AQ$3:$BV$574,Presentación!AP271,0)))</f>
        <v/>
      </c>
      <c r="AO721" s="489" t="str">
        <f>IF($AC$450="","",IF(HLOOKUP($AC$450,Presentación!$BZ$3:$DE$574,Presentación!AP271,0)="","",HLOOKUP($AC$450,Presentación!$BZ$3:$DE$574,Presentación!AP271,0)))</f>
        <v/>
      </c>
      <c r="AQ721">
        <f t="shared" si="101"/>
        <v>0</v>
      </c>
      <c r="AR721">
        <f t="shared" si="102"/>
        <v>0</v>
      </c>
      <c r="AS721">
        <f t="shared" si="103"/>
        <v>0</v>
      </c>
    </row>
    <row r="722" spans="1:45" s="14" customFormat="1" ht="14.25">
      <c r="A722" s="5"/>
      <c r="B722" s="67"/>
      <c r="C722" s="19" t="s">
        <v>6934</v>
      </c>
      <c r="D722" s="1023" t="str">
        <f t="shared" si="97"/>
        <v/>
      </c>
      <c r="E722" s="1024"/>
      <c r="F722" s="1025"/>
      <c r="G722" s="752" t="str">
        <f t="shared" si="98"/>
        <v/>
      </c>
      <c r="H722" s="752"/>
      <c r="I722" s="752"/>
      <c r="J722" s="752"/>
      <c r="K722" s="752"/>
      <c r="L722" s="752"/>
      <c r="M722" s="754"/>
      <c r="N722" s="754"/>
      <c r="O722" s="754"/>
      <c r="P722" s="754"/>
      <c r="Q722" s="754"/>
      <c r="R722" s="754"/>
      <c r="S722" s="754"/>
      <c r="T722" s="754"/>
      <c r="U722" s="754"/>
      <c r="V722" s="754"/>
      <c r="W722" s="754"/>
      <c r="X722" s="754"/>
      <c r="Y722" s="754"/>
      <c r="Z722" s="754"/>
      <c r="AA722" s="754"/>
      <c r="AB722" s="754"/>
      <c r="AC722" s="754"/>
      <c r="AD722" s="754"/>
      <c r="AE722" s="4"/>
      <c r="AG722"/>
      <c r="AH722">
        <f t="shared" si="99"/>
        <v>0</v>
      </c>
      <c r="AI722" s="490"/>
      <c r="AJ722" s="204">
        <f t="shared" si="100"/>
        <v>0</v>
      </c>
      <c r="AN722" s="488" t="str">
        <f>IF($AC$450="","",IF(HLOOKUP($AC$450,Presentación!$AQ$3:$BV$574,Presentación!AP272)="","",HLOOKUP($AC$450,Presentación!$AQ$3:$BV$574,Presentación!AP272,0)))</f>
        <v/>
      </c>
      <c r="AO722" s="489" t="str">
        <f>IF($AC$450="","",IF(HLOOKUP($AC$450,Presentación!$BZ$3:$DE$574,Presentación!AP272,0)="","",HLOOKUP($AC$450,Presentación!$BZ$3:$DE$574,Presentación!AP272,0)))</f>
        <v/>
      </c>
      <c r="AQ722">
        <f t="shared" si="101"/>
        <v>0</v>
      </c>
      <c r="AR722">
        <f t="shared" si="102"/>
        <v>0</v>
      </c>
      <c r="AS722">
        <f t="shared" si="103"/>
        <v>0</v>
      </c>
    </row>
    <row r="723" spans="1:45" s="14" customFormat="1" ht="14.25">
      <c r="A723" s="5"/>
      <c r="B723" s="67"/>
      <c r="C723" s="19" t="s">
        <v>6935</v>
      </c>
      <c r="D723" s="1023" t="str">
        <f t="shared" si="97"/>
        <v/>
      </c>
      <c r="E723" s="1024"/>
      <c r="F723" s="1025"/>
      <c r="G723" s="752" t="str">
        <f t="shared" si="98"/>
        <v/>
      </c>
      <c r="H723" s="752"/>
      <c r="I723" s="752"/>
      <c r="J723" s="752"/>
      <c r="K723" s="752"/>
      <c r="L723" s="752"/>
      <c r="M723" s="754"/>
      <c r="N723" s="754"/>
      <c r="O723" s="754"/>
      <c r="P723" s="754"/>
      <c r="Q723" s="754"/>
      <c r="R723" s="754"/>
      <c r="S723" s="754"/>
      <c r="T723" s="754"/>
      <c r="U723" s="754"/>
      <c r="V723" s="754"/>
      <c r="W723" s="754"/>
      <c r="X723" s="754"/>
      <c r="Y723" s="754"/>
      <c r="Z723" s="754"/>
      <c r="AA723" s="754"/>
      <c r="AB723" s="754"/>
      <c r="AC723" s="754"/>
      <c r="AD723" s="754"/>
      <c r="AE723" s="4"/>
      <c r="AG723"/>
      <c r="AH723">
        <f t="shared" si="99"/>
        <v>0</v>
      </c>
      <c r="AI723" s="490"/>
      <c r="AJ723" s="204">
        <f t="shared" si="100"/>
        <v>0</v>
      </c>
      <c r="AN723" s="488" t="str">
        <f>IF($AC$450="","",IF(HLOOKUP($AC$450,Presentación!$AQ$3:$BV$574,Presentación!AP273)="","",HLOOKUP($AC$450,Presentación!$AQ$3:$BV$574,Presentación!AP273,0)))</f>
        <v/>
      </c>
      <c r="AO723" s="489" t="str">
        <f>IF($AC$450="","",IF(HLOOKUP($AC$450,Presentación!$BZ$3:$DE$574,Presentación!AP273,0)="","",HLOOKUP($AC$450,Presentación!$BZ$3:$DE$574,Presentación!AP273,0)))</f>
        <v/>
      </c>
      <c r="AQ723">
        <f t="shared" si="101"/>
        <v>0</v>
      </c>
      <c r="AR723">
        <f t="shared" si="102"/>
        <v>0</v>
      </c>
      <c r="AS723">
        <f t="shared" si="103"/>
        <v>0</v>
      </c>
    </row>
    <row r="724" spans="1:45" s="14" customFormat="1" ht="14.25">
      <c r="A724" s="5"/>
      <c r="B724" s="67"/>
      <c r="C724" s="19" t="s">
        <v>6936</v>
      </c>
      <c r="D724" s="1023" t="str">
        <f t="shared" si="97"/>
        <v/>
      </c>
      <c r="E724" s="1024"/>
      <c r="F724" s="1025"/>
      <c r="G724" s="752" t="str">
        <f t="shared" si="98"/>
        <v/>
      </c>
      <c r="H724" s="752"/>
      <c r="I724" s="752"/>
      <c r="J724" s="752"/>
      <c r="K724" s="752"/>
      <c r="L724" s="752"/>
      <c r="M724" s="754"/>
      <c r="N724" s="754"/>
      <c r="O724" s="754"/>
      <c r="P724" s="754"/>
      <c r="Q724" s="754"/>
      <c r="R724" s="754"/>
      <c r="S724" s="754"/>
      <c r="T724" s="754"/>
      <c r="U724" s="754"/>
      <c r="V724" s="754"/>
      <c r="W724" s="754"/>
      <c r="X724" s="754"/>
      <c r="Y724" s="754"/>
      <c r="Z724" s="754"/>
      <c r="AA724" s="754"/>
      <c r="AB724" s="754"/>
      <c r="AC724" s="754"/>
      <c r="AD724" s="754"/>
      <c r="AE724" s="4"/>
      <c r="AG724"/>
      <c r="AH724">
        <f t="shared" si="99"/>
        <v>0</v>
      </c>
      <c r="AI724" s="490"/>
      <c r="AJ724" s="204">
        <f t="shared" si="100"/>
        <v>0</v>
      </c>
      <c r="AN724" s="488" t="str">
        <f>IF($AC$450="","",IF(HLOOKUP($AC$450,Presentación!$AQ$3:$BV$574,Presentación!AP274)="","",HLOOKUP($AC$450,Presentación!$AQ$3:$BV$574,Presentación!AP274,0)))</f>
        <v/>
      </c>
      <c r="AO724" s="489" t="str">
        <f>IF($AC$450="","",IF(HLOOKUP($AC$450,Presentación!$BZ$3:$DE$574,Presentación!AP274,0)="","",HLOOKUP($AC$450,Presentación!$BZ$3:$DE$574,Presentación!AP274,0)))</f>
        <v/>
      </c>
      <c r="AQ724">
        <f t="shared" si="101"/>
        <v>0</v>
      </c>
      <c r="AR724">
        <f t="shared" si="102"/>
        <v>0</v>
      </c>
      <c r="AS724">
        <f t="shared" si="103"/>
        <v>0</v>
      </c>
    </row>
    <row r="725" spans="1:45" s="14" customFormat="1" ht="14.25">
      <c r="A725" s="5"/>
      <c r="B725" s="67"/>
      <c r="C725" s="19" t="s">
        <v>6937</v>
      </c>
      <c r="D725" s="1023" t="str">
        <f t="shared" si="97"/>
        <v/>
      </c>
      <c r="E725" s="1024"/>
      <c r="F725" s="1025"/>
      <c r="G725" s="752" t="str">
        <f t="shared" si="98"/>
        <v/>
      </c>
      <c r="H725" s="752"/>
      <c r="I725" s="752"/>
      <c r="J725" s="752"/>
      <c r="K725" s="752"/>
      <c r="L725" s="752"/>
      <c r="M725" s="754"/>
      <c r="N725" s="754"/>
      <c r="O725" s="754"/>
      <c r="P725" s="754"/>
      <c r="Q725" s="754"/>
      <c r="R725" s="754"/>
      <c r="S725" s="754"/>
      <c r="T725" s="754"/>
      <c r="U725" s="754"/>
      <c r="V725" s="754"/>
      <c r="W725" s="754"/>
      <c r="X725" s="754"/>
      <c r="Y725" s="754"/>
      <c r="Z725" s="754"/>
      <c r="AA725" s="754"/>
      <c r="AB725" s="754"/>
      <c r="AC725" s="754"/>
      <c r="AD725" s="754"/>
      <c r="AE725" s="4"/>
      <c r="AG725"/>
      <c r="AH725">
        <f t="shared" si="99"/>
        <v>0</v>
      </c>
      <c r="AI725" s="490"/>
      <c r="AJ725" s="204">
        <f t="shared" si="100"/>
        <v>0</v>
      </c>
      <c r="AN725" s="488" t="str">
        <f>IF($AC$450="","",IF(HLOOKUP($AC$450,Presentación!$AQ$3:$BV$574,Presentación!AP275)="","",HLOOKUP($AC$450,Presentación!$AQ$3:$BV$574,Presentación!AP275,0)))</f>
        <v/>
      </c>
      <c r="AO725" s="489" t="str">
        <f>IF($AC$450="","",IF(HLOOKUP($AC$450,Presentación!$BZ$3:$DE$574,Presentación!AP275,0)="","",HLOOKUP($AC$450,Presentación!$BZ$3:$DE$574,Presentación!AP275,0)))</f>
        <v/>
      </c>
      <c r="AQ725">
        <f t="shared" si="101"/>
        <v>0</v>
      </c>
      <c r="AR725">
        <f t="shared" si="102"/>
        <v>0</v>
      </c>
      <c r="AS725">
        <f t="shared" si="103"/>
        <v>0</v>
      </c>
    </row>
    <row r="726" spans="1:45" s="14" customFormat="1" ht="14.25">
      <c r="A726" s="5"/>
      <c r="B726" s="67"/>
      <c r="C726" s="19" t="s">
        <v>6938</v>
      </c>
      <c r="D726" s="1023" t="str">
        <f t="shared" si="97"/>
        <v/>
      </c>
      <c r="E726" s="1024"/>
      <c r="F726" s="1025"/>
      <c r="G726" s="752" t="str">
        <f t="shared" si="98"/>
        <v/>
      </c>
      <c r="H726" s="752"/>
      <c r="I726" s="752"/>
      <c r="J726" s="752"/>
      <c r="K726" s="752"/>
      <c r="L726" s="752"/>
      <c r="M726" s="754"/>
      <c r="N726" s="754"/>
      <c r="O726" s="754"/>
      <c r="P726" s="754"/>
      <c r="Q726" s="754"/>
      <c r="R726" s="754"/>
      <c r="S726" s="754"/>
      <c r="T726" s="754"/>
      <c r="U726" s="754"/>
      <c r="V726" s="754"/>
      <c r="W726" s="754"/>
      <c r="X726" s="754"/>
      <c r="Y726" s="754"/>
      <c r="Z726" s="754"/>
      <c r="AA726" s="754"/>
      <c r="AB726" s="754"/>
      <c r="AC726" s="754"/>
      <c r="AD726" s="754"/>
      <c r="AE726" s="4"/>
      <c r="AG726"/>
      <c r="AH726">
        <f t="shared" si="99"/>
        <v>0</v>
      </c>
      <c r="AI726" s="490"/>
      <c r="AJ726" s="204">
        <f t="shared" si="100"/>
        <v>0</v>
      </c>
      <c r="AN726" s="488" t="str">
        <f>IF($AC$450="","",IF(HLOOKUP($AC$450,Presentación!$AQ$3:$BV$574,Presentación!AP276)="","",HLOOKUP($AC$450,Presentación!$AQ$3:$BV$574,Presentación!AP276,0)))</f>
        <v/>
      </c>
      <c r="AO726" s="489" t="str">
        <f>IF($AC$450="","",IF(HLOOKUP($AC$450,Presentación!$BZ$3:$DE$574,Presentación!AP276,0)="","",HLOOKUP($AC$450,Presentación!$BZ$3:$DE$574,Presentación!AP276,0)))</f>
        <v/>
      </c>
      <c r="AQ726">
        <f t="shared" si="101"/>
        <v>0</v>
      </c>
      <c r="AR726">
        <f t="shared" si="102"/>
        <v>0</v>
      </c>
      <c r="AS726">
        <f t="shared" si="103"/>
        <v>0</v>
      </c>
    </row>
    <row r="727" spans="1:45" s="14" customFormat="1" ht="14.25">
      <c r="A727" s="5"/>
      <c r="B727" s="67"/>
      <c r="C727" s="19" t="s">
        <v>6939</v>
      </c>
      <c r="D727" s="1023" t="str">
        <f t="shared" si="97"/>
        <v/>
      </c>
      <c r="E727" s="1024"/>
      <c r="F727" s="1025"/>
      <c r="G727" s="752" t="str">
        <f t="shared" si="98"/>
        <v/>
      </c>
      <c r="H727" s="752"/>
      <c r="I727" s="752"/>
      <c r="J727" s="752"/>
      <c r="K727" s="752"/>
      <c r="L727" s="752"/>
      <c r="M727" s="754"/>
      <c r="N727" s="754"/>
      <c r="O727" s="754"/>
      <c r="P727" s="754"/>
      <c r="Q727" s="754"/>
      <c r="R727" s="754"/>
      <c r="S727" s="754"/>
      <c r="T727" s="754"/>
      <c r="U727" s="754"/>
      <c r="V727" s="754"/>
      <c r="W727" s="754"/>
      <c r="X727" s="754"/>
      <c r="Y727" s="754"/>
      <c r="Z727" s="754"/>
      <c r="AA727" s="754"/>
      <c r="AB727" s="754"/>
      <c r="AC727" s="754"/>
      <c r="AD727" s="754"/>
      <c r="AE727" s="4"/>
      <c r="AG727"/>
      <c r="AH727">
        <f t="shared" si="99"/>
        <v>0</v>
      </c>
      <c r="AI727" s="490"/>
      <c r="AJ727" s="204">
        <f t="shared" si="100"/>
        <v>0</v>
      </c>
      <c r="AN727" s="488" t="str">
        <f>IF($AC$450="","",IF(HLOOKUP($AC$450,Presentación!$AQ$3:$BV$574,Presentación!AP277)="","",HLOOKUP($AC$450,Presentación!$AQ$3:$BV$574,Presentación!AP277,0)))</f>
        <v/>
      </c>
      <c r="AO727" s="489" t="str">
        <f>IF($AC$450="","",IF(HLOOKUP($AC$450,Presentación!$BZ$3:$DE$574,Presentación!AP277,0)="","",HLOOKUP($AC$450,Presentación!$BZ$3:$DE$574,Presentación!AP277,0)))</f>
        <v/>
      </c>
      <c r="AQ727">
        <f t="shared" si="101"/>
        <v>0</v>
      </c>
      <c r="AR727">
        <f t="shared" si="102"/>
        <v>0</v>
      </c>
      <c r="AS727">
        <f t="shared" si="103"/>
        <v>0</v>
      </c>
    </row>
    <row r="728" spans="1:45" s="14" customFormat="1" ht="14.25">
      <c r="A728" s="5"/>
      <c r="B728" s="67"/>
      <c r="C728" s="19" t="s">
        <v>6940</v>
      </c>
      <c r="D728" s="1023" t="str">
        <f t="shared" si="97"/>
        <v/>
      </c>
      <c r="E728" s="1024"/>
      <c r="F728" s="1025"/>
      <c r="G728" s="752" t="str">
        <f t="shared" si="98"/>
        <v/>
      </c>
      <c r="H728" s="752"/>
      <c r="I728" s="752"/>
      <c r="J728" s="752"/>
      <c r="K728" s="752"/>
      <c r="L728" s="752"/>
      <c r="M728" s="754"/>
      <c r="N728" s="754"/>
      <c r="O728" s="754"/>
      <c r="P728" s="754"/>
      <c r="Q728" s="754"/>
      <c r="R728" s="754"/>
      <c r="S728" s="754"/>
      <c r="T728" s="754"/>
      <c r="U728" s="754"/>
      <c r="V728" s="754"/>
      <c r="W728" s="754"/>
      <c r="X728" s="754"/>
      <c r="Y728" s="754"/>
      <c r="Z728" s="754"/>
      <c r="AA728" s="754"/>
      <c r="AB728" s="754"/>
      <c r="AC728" s="754"/>
      <c r="AD728" s="754"/>
      <c r="AE728" s="4"/>
      <c r="AG728"/>
      <c r="AH728">
        <f t="shared" si="99"/>
        <v>0</v>
      </c>
      <c r="AI728" s="490"/>
      <c r="AJ728" s="204">
        <f t="shared" si="100"/>
        <v>0</v>
      </c>
      <c r="AN728" s="488" t="str">
        <f>IF($AC$450="","",IF(HLOOKUP($AC$450,Presentación!$AQ$3:$BV$574,Presentación!AP278)="","",HLOOKUP($AC$450,Presentación!$AQ$3:$BV$574,Presentación!AP278,0)))</f>
        <v/>
      </c>
      <c r="AO728" s="489" t="str">
        <f>IF($AC$450="","",IF(HLOOKUP($AC$450,Presentación!$BZ$3:$DE$574,Presentación!AP278,0)="","",HLOOKUP($AC$450,Presentación!$BZ$3:$DE$574,Presentación!AP278,0)))</f>
        <v/>
      </c>
      <c r="AQ728">
        <f t="shared" si="101"/>
        <v>0</v>
      </c>
      <c r="AR728">
        <f t="shared" si="102"/>
        <v>0</v>
      </c>
      <c r="AS728">
        <f t="shared" si="103"/>
        <v>0</v>
      </c>
    </row>
    <row r="729" spans="1:45" s="14" customFormat="1" ht="14.25">
      <c r="A729" s="5"/>
      <c r="B729" s="67"/>
      <c r="C729" s="19" t="s">
        <v>6941</v>
      </c>
      <c r="D729" s="1023" t="str">
        <f t="shared" si="97"/>
        <v/>
      </c>
      <c r="E729" s="1024"/>
      <c r="F729" s="1025"/>
      <c r="G729" s="752" t="str">
        <f t="shared" si="98"/>
        <v/>
      </c>
      <c r="H729" s="752"/>
      <c r="I729" s="752"/>
      <c r="J729" s="752"/>
      <c r="K729" s="752"/>
      <c r="L729" s="752"/>
      <c r="M729" s="754"/>
      <c r="N729" s="754"/>
      <c r="O729" s="754"/>
      <c r="P729" s="754"/>
      <c r="Q729" s="754"/>
      <c r="R729" s="754"/>
      <c r="S729" s="754"/>
      <c r="T729" s="754"/>
      <c r="U729" s="754"/>
      <c r="V729" s="754"/>
      <c r="W729" s="754"/>
      <c r="X729" s="754"/>
      <c r="Y729" s="754"/>
      <c r="Z729" s="754"/>
      <c r="AA729" s="754"/>
      <c r="AB729" s="754"/>
      <c r="AC729" s="754"/>
      <c r="AD729" s="754"/>
      <c r="AE729" s="4"/>
      <c r="AG729"/>
      <c r="AH729">
        <f t="shared" si="99"/>
        <v>0</v>
      </c>
      <c r="AI729" s="490"/>
      <c r="AJ729" s="204">
        <f t="shared" si="100"/>
        <v>0</v>
      </c>
      <c r="AN729" s="488" t="str">
        <f>IF($AC$450="","",IF(HLOOKUP($AC$450,Presentación!$AQ$3:$BV$574,Presentación!AP279)="","",HLOOKUP($AC$450,Presentación!$AQ$3:$BV$574,Presentación!AP279,0)))</f>
        <v/>
      </c>
      <c r="AO729" s="489" t="str">
        <f>IF($AC$450="","",IF(HLOOKUP($AC$450,Presentación!$BZ$3:$DE$574,Presentación!AP279,0)="","",HLOOKUP($AC$450,Presentación!$BZ$3:$DE$574,Presentación!AP279,0)))</f>
        <v/>
      </c>
      <c r="AQ729">
        <f t="shared" si="101"/>
        <v>0</v>
      </c>
      <c r="AR729">
        <f t="shared" si="102"/>
        <v>0</v>
      </c>
      <c r="AS729">
        <f t="shared" si="103"/>
        <v>0</v>
      </c>
    </row>
    <row r="730" spans="1:45" s="14" customFormat="1" ht="14.25">
      <c r="A730" s="5"/>
      <c r="B730" s="67"/>
      <c r="C730" s="19" t="s">
        <v>6942</v>
      </c>
      <c r="D730" s="1023" t="str">
        <f t="shared" si="97"/>
        <v/>
      </c>
      <c r="E730" s="1024"/>
      <c r="F730" s="1025"/>
      <c r="G730" s="752" t="str">
        <f t="shared" si="98"/>
        <v/>
      </c>
      <c r="H730" s="752"/>
      <c r="I730" s="752"/>
      <c r="J730" s="752"/>
      <c r="K730" s="752"/>
      <c r="L730" s="752"/>
      <c r="M730" s="754"/>
      <c r="N730" s="754"/>
      <c r="O730" s="754"/>
      <c r="P730" s="754"/>
      <c r="Q730" s="754"/>
      <c r="R730" s="754"/>
      <c r="S730" s="754"/>
      <c r="T730" s="754"/>
      <c r="U730" s="754"/>
      <c r="V730" s="754"/>
      <c r="W730" s="754"/>
      <c r="X730" s="754"/>
      <c r="Y730" s="754"/>
      <c r="Z730" s="754"/>
      <c r="AA730" s="754"/>
      <c r="AB730" s="754"/>
      <c r="AC730" s="754"/>
      <c r="AD730" s="754"/>
      <c r="AE730" s="4"/>
      <c r="AG730"/>
      <c r="AH730">
        <f t="shared" si="99"/>
        <v>0</v>
      </c>
      <c r="AI730" s="490"/>
      <c r="AJ730" s="204">
        <f t="shared" si="100"/>
        <v>0</v>
      </c>
      <c r="AN730" s="488" t="str">
        <f>IF($AC$450="","",IF(HLOOKUP($AC$450,Presentación!$AQ$3:$BV$574,Presentación!AP280)="","",HLOOKUP($AC$450,Presentación!$AQ$3:$BV$574,Presentación!AP280,0)))</f>
        <v/>
      </c>
      <c r="AO730" s="489" t="str">
        <f>IF($AC$450="","",IF(HLOOKUP($AC$450,Presentación!$BZ$3:$DE$574,Presentación!AP280,0)="","",HLOOKUP($AC$450,Presentación!$BZ$3:$DE$574,Presentación!AP280,0)))</f>
        <v/>
      </c>
      <c r="AQ730">
        <f t="shared" si="101"/>
        <v>0</v>
      </c>
      <c r="AR730">
        <f t="shared" si="102"/>
        <v>0</v>
      </c>
      <c r="AS730">
        <f t="shared" si="103"/>
        <v>0</v>
      </c>
    </row>
    <row r="731" spans="1:45" s="14" customFormat="1" ht="14.25">
      <c r="A731" s="5"/>
      <c r="B731" s="67"/>
      <c r="C731" s="19" t="s">
        <v>6943</v>
      </c>
      <c r="D731" s="1023" t="str">
        <f t="shared" si="97"/>
        <v/>
      </c>
      <c r="E731" s="1024"/>
      <c r="F731" s="1025"/>
      <c r="G731" s="752" t="str">
        <f t="shared" si="98"/>
        <v/>
      </c>
      <c r="H731" s="752"/>
      <c r="I731" s="752"/>
      <c r="J731" s="752"/>
      <c r="K731" s="752"/>
      <c r="L731" s="752"/>
      <c r="M731" s="754"/>
      <c r="N731" s="754"/>
      <c r="O731" s="754"/>
      <c r="P731" s="754"/>
      <c r="Q731" s="754"/>
      <c r="R731" s="754"/>
      <c r="S731" s="754"/>
      <c r="T731" s="754"/>
      <c r="U731" s="754"/>
      <c r="V731" s="754"/>
      <c r="W731" s="754"/>
      <c r="X731" s="754"/>
      <c r="Y731" s="754"/>
      <c r="Z731" s="754"/>
      <c r="AA731" s="754"/>
      <c r="AB731" s="754"/>
      <c r="AC731" s="754"/>
      <c r="AD731" s="754"/>
      <c r="AE731" s="4"/>
      <c r="AG731"/>
      <c r="AH731">
        <f t="shared" si="99"/>
        <v>0</v>
      </c>
      <c r="AI731" s="490"/>
      <c r="AJ731" s="204">
        <f t="shared" si="100"/>
        <v>0</v>
      </c>
      <c r="AN731" s="488" t="str">
        <f>IF($AC$450="","",IF(HLOOKUP($AC$450,Presentación!$AQ$3:$BV$574,Presentación!AP281)="","",HLOOKUP($AC$450,Presentación!$AQ$3:$BV$574,Presentación!AP281,0)))</f>
        <v/>
      </c>
      <c r="AO731" s="489" t="str">
        <f>IF($AC$450="","",IF(HLOOKUP($AC$450,Presentación!$BZ$3:$DE$574,Presentación!AP281,0)="","",HLOOKUP($AC$450,Presentación!$BZ$3:$DE$574,Presentación!AP281,0)))</f>
        <v/>
      </c>
      <c r="AQ731">
        <f t="shared" si="101"/>
        <v>0</v>
      </c>
      <c r="AR731">
        <f t="shared" si="102"/>
        <v>0</v>
      </c>
      <c r="AS731">
        <f t="shared" si="103"/>
        <v>0</v>
      </c>
    </row>
    <row r="732" spans="1:45" s="14" customFormat="1" ht="14.25">
      <c r="A732" s="5"/>
      <c r="B732" s="67"/>
      <c r="C732" s="19" t="s">
        <v>6944</v>
      </c>
      <c r="D732" s="1023" t="str">
        <f t="shared" si="97"/>
        <v/>
      </c>
      <c r="E732" s="1024"/>
      <c r="F732" s="1025"/>
      <c r="G732" s="752" t="str">
        <f t="shared" si="98"/>
        <v/>
      </c>
      <c r="H732" s="752"/>
      <c r="I732" s="752"/>
      <c r="J732" s="752"/>
      <c r="K732" s="752"/>
      <c r="L732" s="752"/>
      <c r="M732" s="754"/>
      <c r="N732" s="754"/>
      <c r="O732" s="754"/>
      <c r="P732" s="754"/>
      <c r="Q732" s="754"/>
      <c r="R732" s="754"/>
      <c r="S732" s="754"/>
      <c r="T732" s="754"/>
      <c r="U732" s="754"/>
      <c r="V732" s="754"/>
      <c r="W732" s="754"/>
      <c r="X732" s="754"/>
      <c r="Y732" s="754"/>
      <c r="Z732" s="754"/>
      <c r="AA732" s="754"/>
      <c r="AB732" s="754"/>
      <c r="AC732" s="754"/>
      <c r="AD732" s="754"/>
      <c r="AE732" s="4"/>
      <c r="AG732"/>
      <c r="AH732">
        <f t="shared" si="99"/>
        <v>0</v>
      </c>
      <c r="AI732" s="490"/>
      <c r="AJ732" s="204">
        <f t="shared" si="100"/>
        <v>0</v>
      </c>
      <c r="AN732" s="488" t="str">
        <f>IF($AC$450="","",IF(HLOOKUP($AC$450,Presentación!$AQ$3:$BV$574,Presentación!AP282)="","",HLOOKUP($AC$450,Presentación!$AQ$3:$BV$574,Presentación!AP282,0)))</f>
        <v/>
      </c>
      <c r="AO732" s="489" t="str">
        <f>IF($AC$450="","",IF(HLOOKUP($AC$450,Presentación!$BZ$3:$DE$574,Presentación!AP282,0)="","",HLOOKUP($AC$450,Presentación!$BZ$3:$DE$574,Presentación!AP282,0)))</f>
        <v/>
      </c>
      <c r="AQ732">
        <f t="shared" si="101"/>
        <v>0</v>
      </c>
      <c r="AR732">
        <f t="shared" si="102"/>
        <v>0</v>
      </c>
      <c r="AS732">
        <f t="shared" si="103"/>
        <v>0</v>
      </c>
    </row>
    <row r="733" spans="1:45" s="14" customFormat="1" ht="14.25">
      <c r="A733" s="5"/>
      <c r="B733" s="67"/>
      <c r="C733" s="19" t="s">
        <v>6945</v>
      </c>
      <c r="D733" s="1023" t="str">
        <f t="shared" si="97"/>
        <v/>
      </c>
      <c r="E733" s="1024"/>
      <c r="F733" s="1025"/>
      <c r="G733" s="752" t="str">
        <f t="shared" si="98"/>
        <v/>
      </c>
      <c r="H733" s="752"/>
      <c r="I733" s="752"/>
      <c r="J733" s="752"/>
      <c r="K733" s="752"/>
      <c r="L733" s="752"/>
      <c r="M733" s="754"/>
      <c r="N733" s="754"/>
      <c r="O733" s="754"/>
      <c r="P733" s="754"/>
      <c r="Q733" s="754"/>
      <c r="R733" s="754"/>
      <c r="S733" s="754"/>
      <c r="T733" s="754"/>
      <c r="U733" s="754"/>
      <c r="V733" s="754"/>
      <c r="W733" s="754"/>
      <c r="X733" s="754"/>
      <c r="Y733" s="754"/>
      <c r="Z733" s="754"/>
      <c r="AA733" s="754"/>
      <c r="AB733" s="754"/>
      <c r="AC733" s="754"/>
      <c r="AD733" s="754"/>
      <c r="AE733" s="4"/>
      <c r="AG733"/>
      <c r="AH733">
        <f t="shared" si="99"/>
        <v>0</v>
      </c>
      <c r="AI733" s="490"/>
      <c r="AJ733" s="204">
        <f t="shared" si="100"/>
        <v>0</v>
      </c>
      <c r="AN733" s="488" t="str">
        <f>IF($AC$450="","",IF(HLOOKUP($AC$450,Presentación!$AQ$3:$BV$574,Presentación!AP283)="","",HLOOKUP($AC$450,Presentación!$AQ$3:$BV$574,Presentación!AP283,0)))</f>
        <v/>
      </c>
      <c r="AO733" s="489" t="str">
        <f>IF($AC$450="","",IF(HLOOKUP($AC$450,Presentación!$BZ$3:$DE$574,Presentación!AP283,0)="","",HLOOKUP($AC$450,Presentación!$BZ$3:$DE$574,Presentación!AP283,0)))</f>
        <v/>
      </c>
      <c r="AQ733">
        <f t="shared" si="101"/>
        <v>0</v>
      </c>
      <c r="AR733">
        <f t="shared" si="102"/>
        <v>0</v>
      </c>
      <c r="AS733">
        <f t="shared" si="103"/>
        <v>0</v>
      </c>
    </row>
    <row r="734" spans="1:45" s="14" customFormat="1" ht="14.25">
      <c r="A734" s="5"/>
      <c r="B734" s="67"/>
      <c r="C734" s="19" t="s">
        <v>6946</v>
      </c>
      <c r="D734" s="1023" t="str">
        <f t="shared" si="97"/>
        <v/>
      </c>
      <c r="E734" s="1024"/>
      <c r="F734" s="1025"/>
      <c r="G734" s="752" t="str">
        <f t="shared" si="98"/>
        <v/>
      </c>
      <c r="H734" s="752"/>
      <c r="I734" s="752"/>
      <c r="J734" s="752"/>
      <c r="K734" s="752"/>
      <c r="L734" s="752"/>
      <c r="M734" s="754"/>
      <c r="N734" s="754"/>
      <c r="O734" s="754"/>
      <c r="P734" s="754"/>
      <c r="Q734" s="754"/>
      <c r="R734" s="754"/>
      <c r="S734" s="754"/>
      <c r="T734" s="754"/>
      <c r="U734" s="754"/>
      <c r="V734" s="754"/>
      <c r="W734" s="754"/>
      <c r="X734" s="754"/>
      <c r="Y734" s="754"/>
      <c r="Z734" s="754"/>
      <c r="AA734" s="754"/>
      <c r="AB734" s="754"/>
      <c r="AC734" s="754"/>
      <c r="AD734" s="754"/>
      <c r="AE734" s="4"/>
      <c r="AG734"/>
      <c r="AH734">
        <f t="shared" si="99"/>
        <v>0</v>
      </c>
      <c r="AI734" s="490"/>
      <c r="AJ734" s="204">
        <f t="shared" si="100"/>
        <v>0</v>
      </c>
      <c r="AN734" s="488" t="str">
        <f>IF($AC$450="","",IF(HLOOKUP($AC$450,Presentación!$AQ$3:$BV$574,Presentación!AP284)="","",HLOOKUP($AC$450,Presentación!$AQ$3:$BV$574,Presentación!AP284,0)))</f>
        <v/>
      </c>
      <c r="AO734" s="489" t="str">
        <f>IF($AC$450="","",IF(HLOOKUP($AC$450,Presentación!$BZ$3:$DE$574,Presentación!AP284,0)="","",HLOOKUP($AC$450,Presentación!$BZ$3:$DE$574,Presentación!AP284,0)))</f>
        <v/>
      </c>
      <c r="AQ734">
        <f t="shared" si="101"/>
        <v>0</v>
      </c>
      <c r="AR734">
        <f t="shared" si="102"/>
        <v>0</v>
      </c>
      <c r="AS734">
        <f t="shared" si="103"/>
        <v>0</v>
      </c>
    </row>
    <row r="735" spans="1:45" s="14" customFormat="1" ht="14.25">
      <c r="A735" s="5"/>
      <c r="B735" s="67"/>
      <c r="C735" s="19" t="s">
        <v>6947</v>
      </c>
      <c r="D735" s="1023" t="str">
        <f t="shared" si="97"/>
        <v/>
      </c>
      <c r="E735" s="1024"/>
      <c r="F735" s="1025"/>
      <c r="G735" s="752" t="str">
        <f t="shared" si="98"/>
        <v/>
      </c>
      <c r="H735" s="752"/>
      <c r="I735" s="752"/>
      <c r="J735" s="752"/>
      <c r="K735" s="752"/>
      <c r="L735" s="752"/>
      <c r="M735" s="754"/>
      <c r="N735" s="754"/>
      <c r="O735" s="754"/>
      <c r="P735" s="754"/>
      <c r="Q735" s="754"/>
      <c r="R735" s="754"/>
      <c r="S735" s="754"/>
      <c r="T735" s="754"/>
      <c r="U735" s="754"/>
      <c r="V735" s="754"/>
      <c r="W735" s="754"/>
      <c r="X735" s="754"/>
      <c r="Y735" s="754"/>
      <c r="Z735" s="754"/>
      <c r="AA735" s="754"/>
      <c r="AB735" s="754"/>
      <c r="AC735" s="754"/>
      <c r="AD735" s="754"/>
      <c r="AE735" s="4"/>
      <c r="AG735"/>
      <c r="AH735">
        <f t="shared" si="99"/>
        <v>0</v>
      </c>
      <c r="AI735" s="490"/>
      <c r="AJ735" s="204">
        <f t="shared" si="100"/>
        <v>0</v>
      </c>
      <c r="AN735" s="488" t="str">
        <f>IF($AC$450="","",IF(HLOOKUP($AC$450,Presentación!$AQ$3:$BV$574,Presentación!AP285)="","",HLOOKUP($AC$450,Presentación!$AQ$3:$BV$574,Presentación!AP285,0)))</f>
        <v/>
      </c>
      <c r="AO735" s="489" t="str">
        <f>IF($AC$450="","",IF(HLOOKUP($AC$450,Presentación!$BZ$3:$DE$574,Presentación!AP285,0)="","",HLOOKUP($AC$450,Presentación!$BZ$3:$DE$574,Presentación!AP285,0)))</f>
        <v/>
      </c>
      <c r="AQ735">
        <f t="shared" si="101"/>
        <v>0</v>
      </c>
      <c r="AR735">
        <f t="shared" si="102"/>
        <v>0</v>
      </c>
      <c r="AS735">
        <f t="shared" si="103"/>
        <v>0</v>
      </c>
    </row>
    <row r="736" spans="1:45" s="14" customFormat="1" ht="14.25">
      <c r="A736" s="5"/>
      <c r="B736" s="67"/>
      <c r="C736" s="19" t="s">
        <v>6948</v>
      </c>
      <c r="D736" s="1023" t="str">
        <f t="shared" si="97"/>
        <v/>
      </c>
      <c r="E736" s="1024"/>
      <c r="F736" s="1025"/>
      <c r="G736" s="752" t="str">
        <f t="shared" si="98"/>
        <v/>
      </c>
      <c r="H736" s="752"/>
      <c r="I736" s="752"/>
      <c r="J736" s="752"/>
      <c r="K736" s="752"/>
      <c r="L736" s="752"/>
      <c r="M736" s="754"/>
      <c r="N736" s="754"/>
      <c r="O736" s="754"/>
      <c r="P736" s="754"/>
      <c r="Q736" s="754"/>
      <c r="R736" s="754"/>
      <c r="S736" s="754"/>
      <c r="T736" s="754"/>
      <c r="U736" s="754"/>
      <c r="V736" s="754"/>
      <c r="W736" s="754"/>
      <c r="X736" s="754"/>
      <c r="Y736" s="754"/>
      <c r="Z736" s="754"/>
      <c r="AA736" s="754"/>
      <c r="AB736" s="754"/>
      <c r="AC736" s="754"/>
      <c r="AD736" s="754"/>
      <c r="AE736" s="4"/>
      <c r="AG736"/>
      <c r="AH736">
        <f t="shared" si="99"/>
        <v>0</v>
      </c>
      <c r="AI736" s="490"/>
      <c r="AJ736" s="204">
        <f t="shared" si="100"/>
        <v>0</v>
      </c>
      <c r="AN736" s="488" t="str">
        <f>IF($AC$450="","",IF(HLOOKUP($AC$450,Presentación!$AQ$3:$BV$574,Presentación!AP286)="","",HLOOKUP($AC$450,Presentación!$AQ$3:$BV$574,Presentación!AP286,0)))</f>
        <v/>
      </c>
      <c r="AO736" s="489" t="str">
        <f>IF($AC$450="","",IF(HLOOKUP($AC$450,Presentación!$BZ$3:$DE$574,Presentación!AP286,0)="","",HLOOKUP($AC$450,Presentación!$BZ$3:$DE$574,Presentación!AP286,0)))</f>
        <v/>
      </c>
      <c r="AQ736">
        <f t="shared" si="101"/>
        <v>0</v>
      </c>
      <c r="AR736">
        <f t="shared" si="102"/>
        <v>0</v>
      </c>
      <c r="AS736">
        <f t="shared" si="103"/>
        <v>0</v>
      </c>
    </row>
    <row r="737" spans="1:45" s="14" customFormat="1" ht="14.25">
      <c r="A737" s="5"/>
      <c r="B737" s="67"/>
      <c r="C737" s="19" t="s">
        <v>6949</v>
      </c>
      <c r="D737" s="1023" t="str">
        <f t="shared" si="97"/>
        <v/>
      </c>
      <c r="E737" s="1024"/>
      <c r="F737" s="1025"/>
      <c r="G737" s="752" t="str">
        <f t="shared" si="98"/>
        <v/>
      </c>
      <c r="H737" s="752"/>
      <c r="I737" s="752"/>
      <c r="J737" s="752"/>
      <c r="K737" s="752"/>
      <c r="L737" s="752"/>
      <c r="M737" s="754"/>
      <c r="N737" s="754"/>
      <c r="O737" s="754"/>
      <c r="P737" s="754"/>
      <c r="Q737" s="754"/>
      <c r="R737" s="754"/>
      <c r="S737" s="754"/>
      <c r="T737" s="754"/>
      <c r="U737" s="754"/>
      <c r="V737" s="754"/>
      <c r="W737" s="754"/>
      <c r="X737" s="754"/>
      <c r="Y737" s="754"/>
      <c r="Z737" s="754"/>
      <c r="AA737" s="754"/>
      <c r="AB737" s="754"/>
      <c r="AC737" s="754"/>
      <c r="AD737" s="754"/>
      <c r="AE737" s="4"/>
      <c r="AG737"/>
      <c r="AH737">
        <f t="shared" si="99"/>
        <v>0</v>
      </c>
      <c r="AI737" s="490"/>
      <c r="AJ737" s="204">
        <f t="shared" si="100"/>
        <v>0</v>
      </c>
      <c r="AN737" s="488" t="str">
        <f>IF($AC$450="","",IF(HLOOKUP($AC$450,Presentación!$AQ$3:$BV$574,Presentación!AP287)="","",HLOOKUP($AC$450,Presentación!$AQ$3:$BV$574,Presentación!AP287,0)))</f>
        <v/>
      </c>
      <c r="AO737" s="489" t="str">
        <f>IF($AC$450="","",IF(HLOOKUP($AC$450,Presentación!$BZ$3:$DE$574,Presentación!AP287,0)="","",HLOOKUP($AC$450,Presentación!$BZ$3:$DE$574,Presentación!AP287,0)))</f>
        <v/>
      </c>
      <c r="AQ737">
        <f t="shared" si="101"/>
        <v>0</v>
      </c>
      <c r="AR737">
        <f t="shared" si="102"/>
        <v>0</v>
      </c>
      <c r="AS737">
        <f t="shared" si="103"/>
        <v>0</v>
      </c>
    </row>
    <row r="738" spans="1:45" s="14" customFormat="1" ht="14.25">
      <c r="A738" s="5"/>
      <c r="B738" s="67"/>
      <c r="C738" s="19" t="s">
        <v>6950</v>
      </c>
      <c r="D738" s="1023" t="str">
        <f t="shared" si="97"/>
        <v/>
      </c>
      <c r="E738" s="1024"/>
      <c r="F738" s="1025"/>
      <c r="G738" s="752" t="str">
        <f t="shared" si="98"/>
        <v/>
      </c>
      <c r="H738" s="752"/>
      <c r="I738" s="752"/>
      <c r="J738" s="752"/>
      <c r="K738" s="752"/>
      <c r="L738" s="752"/>
      <c r="M738" s="754"/>
      <c r="N738" s="754"/>
      <c r="O738" s="754"/>
      <c r="P738" s="754"/>
      <c r="Q738" s="754"/>
      <c r="R738" s="754"/>
      <c r="S738" s="754"/>
      <c r="T738" s="754"/>
      <c r="U738" s="754"/>
      <c r="V738" s="754"/>
      <c r="W738" s="754"/>
      <c r="X738" s="754"/>
      <c r="Y738" s="754"/>
      <c r="Z738" s="754"/>
      <c r="AA738" s="754"/>
      <c r="AB738" s="754"/>
      <c r="AC738" s="754"/>
      <c r="AD738" s="754"/>
      <c r="AE738" s="4"/>
      <c r="AG738"/>
      <c r="AH738">
        <f t="shared" si="99"/>
        <v>0</v>
      </c>
      <c r="AI738" s="490"/>
      <c r="AJ738" s="204">
        <f t="shared" si="100"/>
        <v>0</v>
      </c>
      <c r="AN738" s="488" t="str">
        <f>IF($AC$450="","",IF(HLOOKUP($AC$450,Presentación!$AQ$3:$BV$574,Presentación!AP288)="","",HLOOKUP($AC$450,Presentación!$AQ$3:$BV$574,Presentación!AP288,0)))</f>
        <v/>
      </c>
      <c r="AO738" s="489" t="str">
        <f>IF($AC$450="","",IF(HLOOKUP($AC$450,Presentación!$BZ$3:$DE$574,Presentación!AP288,0)="","",HLOOKUP($AC$450,Presentación!$BZ$3:$DE$574,Presentación!AP288,0)))</f>
        <v/>
      </c>
      <c r="AQ738">
        <f t="shared" si="101"/>
        <v>0</v>
      </c>
      <c r="AR738">
        <f t="shared" si="102"/>
        <v>0</v>
      </c>
      <c r="AS738">
        <f t="shared" si="103"/>
        <v>0</v>
      </c>
    </row>
    <row r="739" spans="1:45" s="14" customFormat="1" ht="14.25">
      <c r="A739" s="5"/>
      <c r="B739" s="67"/>
      <c r="C739" s="19" t="s">
        <v>6951</v>
      </c>
      <c r="D739" s="1023" t="str">
        <f t="shared" si="97"/>
        <v/>
      </c>
      <c r="E739" s="1024"/>
      <c r="F739" s="1025"/>
      <c r="G739" s="752" t="str">
        <f t="shared" si="98"/>
        <v/>
      </c>
      <c r="H739" s="752"/>
      <c r="I739" s="752"/>
      <c r="J739" s="752"/>
      <c r="K739" s="752"/>
      <c r="L739" s="752"/>
      <c r="M739" s="754"/>
      <c r="N739" s="754"/>
      <c r="O739" s="754"/>
      <c r="P739" s="754"/>
      <c r="Q739" s="754"/>
      <c r="R739" s="754"/>
      <c r="S739" s="754"/>
      <c r="T739" s="754"/>
      <c r="U739" s="754"/>
      <c r="V739" s="754"/>
      <c r="W739" s="754"/>
      <c r="X739" s="754"/>
      <c r="Y739" s="754"/>
      <c r="Z739" s="754"/>
      <c r="AA739" s="754"/>
      <c r="AB739" s="754"/>
      <c r="AC739" s="754"/>
      <c r="AD739" s="754"/>
      <c r="AE739" s="4"/>
      <c r="AG739"/>
      <c r="AH739">
        <f t="shared" si="99"/>
        <v>0</v>
      </c>
      <c r="AI739" s="490"/>
      <c r="AJ739" s="204">
        <f t="shared" si="100"/>
        <v>0</v>
      </c>
      <c r="AN739" s="488" t="str">
        <f>IF($AC$450="","",IF(HLOOKUP($AC$450,Presentación!$AQ$3:$BV$574,Presentación!AP289)="","",HLOOKUP($AC$450,Presentación!$AQ$3:$BV$574,Presentación!AP289,0)))</f>
        <v/>
      </c>
      <c r="AO739" s="489" t="str">
        <f>IF($AC$450="","",IF(HLOOKUP($AC$450,Presentación!$BZ$3:$DE$574,Presentación!AP289,0)="","",HLOOKUP($AC$450,Presentación!$BZ$3:$DE$574,Presentación!AP289,0)))</f>
        <v/>
      </c>
      <c r="AQ739">
        <f t="shared" si="101"/>
        <v>0</v>
      </c>
      <c r="AR739">
        <f t="shared" si="102"/>
        <v>0</v>
      </c>
      <c r="AS739">
        <f t="shared" si="103"/>
        <v>0</v>
      </c>
    </row>
    <row r="740" spans="1:45" s="14" customFormat="1" ht="14.25">
      <c r="A740" s="5"/>
      <c r="B740" s="67"/>
      <c r="C740" s="19" t="s">
        <v>6952</v>
      </c>
      <c r="D740" s="1023" t="str">
        <f t="shared" si="97"/>
        <v/>
      </c>
      <c r="E740" s="1024"/>
      <c r="F740" s="1025"/>
      <c r="G740" s="752" t="str">
        <f t="shared" si="98"/>
        <v/>
      </c>
      <c r="H740" s="752"/>
      <c r="I740" s="752"/>
      <c r="J740" s="752"/>
      <c r="K740" s="752"/>
      <c r="L740" s="752"/>
      <c r="M740" s="754"/>
      <c r="N740" s="754"/>
      <c r="O740" s="754"/>
      <c r="P740" s="754"/>
      <c r="Q740" s="754"/>
      <c r="R740" s="754"/>
      <c r="S740" s="754"/>
      <c r="T740" s="754"/>
      <c r="U740" s="754"/>
      <c r="V740" s="754"/>
      <c r="W740" s="754"/>
      <c r="X740" s="754"/>
      <c r="Y740" s="754"/>
      <c r="Z740" s="754"/>
      <c r="AA740" s="754"/>
      <c r="AB740" s="754"/>
      <c r="AC740" s="754"/>
      <c r="AD740" s="754"/>
      <c r="AE740" s="4"/>
      <c r="AG740"/>
      <c r="AH740">
        <f t="shared" si="99"/>
        <v>0</v>
      </c>
      <c r="AI740" s="490"/>
      <c r="AJ740" s="204">
        <f t="shared" si="100"/>
        <v>0</v>
      </c>
      <c r="AN740" s="488" t="str">
        <f>IF($AC$450="","",IF(HLOOKUP($AC$450,Presentación!$AQ$3:$BV$574,Presentación!AP290)="","",HLOOKUP($AC$450,Presentación!$AQ$3:$BV$574,Presentación!AP290,0)))</f>
        <v/>
      </c>
      <c r="AO740" s="489" t="str">
        <f>IF($AC$450="","",IF(HLOOKUP($AC$450,Presentación!$BZ$3:$DE$574,Presentación!AP290,0)="","",HLOOKUP($AC$450,Presentación!$BZ$3:$DE$574,Presentación!AP290,0)))</f>
        <v/>
      </c>
      <c r="AQ740">
        <f t="shared" si="101"/>
        <v>0</v>
      </c>
      <c r="AR740">
        <f t="shared" si="102"/>
        <v>0</v>
      </c>
      <c r="AS740">
        <f t="shared" si="103"/>
        <v>0</v>
      </c>
    </row>
    <row r="741" spans="1:45" s="14" customFormat="1" ht="14.25">
      <c r="A741" s="5"/>
      <c r="B741" s="67"/>
      <c r="C741" s="19" t="s">
        <v>6953</v>
      </c>
      <c r="D741" s="1023" t="str">
        <f t="shared" si="97"/>
        <v/>
      </c>
      <c r="E741" s="1024"/>
      <c r="F741" s="1025"/>
      <c r="G741" s="752" t="str">
        <f t="shared" si="98"/>
        <v/>
      </c>
      <c r="H741" s="752"/>
      <c r="I741" s="752"/>
      <c r="J741" s="752"/>
      <c r="K741" s="752"/>
      <c r="L741" s="752"/>
      <c r="M741" s="754"/>
      <c r="N741" s="754"/>
      <c r="O741" s="754"/>
      <c r="P741" s="754"/>
      <c r="Q741" s="754"/>
      <c r="R741" s="754"/>
      <c r="S741" s="754"/>
      <c r="T741" s="754"/>
      <c r="U741" s="754"/>
      <c r="V741" s="754"/>
      <c r="W741" s="754"/>
      <c r="X741" s="754"/>
      <c r="Y741" s="754"/>
      <c r="Z741" s="754"/>
      <c r="AA741" s="754"/>
      <c r="AB741" s="754"/>
      <c r="AC741" s="754"/>
      <c r="AD741" s="754"/>
      <c r="AE741" s="4"/>
      <c r="AG741"/>
      <c r="AH741">
        <f t="shared" si="99"/>
        <v>0</v>
      </c>
      <c r="AI741" s="490"/>
      <c r="AJ741" s="204">
        <f t="shared" si="100"/>
        <v>0</v>
      </c>
      <c r="AN741" s="488" t="str">
        <f>IF($AC$450="","",IF(HLOOKUP($AC$450,Presentación!$AQ$3:$BV$574,Presentación!AP291)="","",HLOOKUP($AC$450,Presentación!$AQ$3:$BV$574,Presentación!AP291,0)))</f>
        <v/>
      </c>
      <c r="AO741" s="489" t="str">
        <f>IF($AC$450="","",IF(HLOOKUP($AC$450,Presentación!$BZ$3:$DE$574,Presentación!AP291,0)="","",HLOOKUP($AC$450,Presentación!$BZ$3:$DE$574,Presentación!AP291,0)))</f>
        <v/>
      </c>
      <c r="AQ741">
        <f t="shared" si="101"/>
        <v>0</v>
      </c>
      <c r="AR741">
        <f t="shared" si="102"/>
        <v>0</v>
      </c>
      <c r="AS741">
        <f t="shared" si="103"/>
        <v>0</v>
      </c>
    </row>
    <row r="742" spans="1:45" s="14" customFormat="1" ht="14.25">
      <c r="A742" s="5"/>
      <c r="B742" s="67"/>
      <c r="C742" s="19" t="s">
        <v>6954</v>
      </c>
      <c r="D742" s="1023" t="str">
        <f t="shared" si="97"/>
        <v/>
      </c>
      <c r="E742" s="1024"/>
      <c r="F742" s="1025"/>
      <c r="G742" s="752" t="str">
        <f t="shared" si="98"/>
        <v/>
      </c>
      <c r="H742" s="752"/>
      <c r="I742" s="752"/>
      <c r="J742" s="752"/>
      <c r="K742" s="752"/>
      <c r="L742" s="752"/>
      <c r="M742" s="754"/>
      <c r="N742" s="754"/>
      <c r="O742" s="754"/>
      <c r="P742" s="754"/>
      <c r="Q742" s="754"/>
      <c r="R742" s="754"/>
      <c r="S742" s="754"/>
      <c r="T742" s="754"/>
      <c r="U742" s="754"/>
      <c r="V742" s="754"/>
      <c r="W742" s="754"/>
      <c r="X742" s="754"/>
      <c r="Y742" s="754"/>
      <c r="Z742" s="754"/>
      <c r="AA742" s="754"/>
      <c r="AB742" s="754"/>
      <c r="AC742" s="754"/>
      <c r="AD742" s="754"/>
      <c r="AE742" s="4"/>
      <c r="AG742"/>
      <c r="AH742">
        <f t="shared" si="99"/>
        <v>0</v>
      </c>
      <c r="AI742" s="490"/>
      <c r="AJ742" s="204">
        <f t="shared" si="100"/>
        <v>0</v>
      </c>
      <c r="AN742" s="488" t="str">
        <f>IF($AC$450="","",IF(HLOOKUP($AC$450,Presentación!$AQ$3:$BV$574,Presentación!AP292)="","",HLOOKUP($AC$450,Presentación!$AQ$3:$BV$574,Presentación!AP292,0)))</f>
        <v/>
      </c>
      <c r="AO742" s="489" t="str">
        <f>IF($AC$450="","",IF(HLOOKUP($AC$450,Presentación!$BZ$3:$DE$574,Presentación!AP292,0)="","",HLOOKUP($AC$450,Presentación!$BZ$3:$DE$574,Presentación!AP292,0)))</f>
        <v/>
      </c>
      <c r="AQ742">
        <f t="shared" si="101"/>
        <v>0</v>
      </c>
      <c r="AR742">
        <f t="shared" si="102"/>
        <v>0</v>
      </c>
      <c r="AS742">
        <f t="shared" si="103"/>
        <v>0</v>
      </c>
    </row>
    <row r="743" spans="1:45" s="14" customFormat="1" ht="14.25">
      <c r="A743" s="5"/>
      <c r="B743" s="67"/>
      <c r="C743" s="19" t="s">
        <v>6955</v>
      </c>
      <c r="D743" s="1023" t="str">
        <f t="shared" si="97"/>
        <v/>
      </c>
      <c r="E743" s="1024"/>
      <c r="F743" s="1025"/>
      <c r="G743" s="752" t="str">
        <f t="shared" si="98"/>
        <v/>
      </c>
      <c r="H743" s="752"/>
      <c r="I743" s="752"/>
      <c r="J743" s="752"/>
      <c r="K743" s="752"/>
      <c r="L743" s="752"/>
      <c r="M743" s="754"/>
      <c r="N743" s="754"/>
      <c r="O743" s="754"/>
      <c r="P743" s="754"/>
      <c r="Q743" s="754"/>
      <c r="R743" s="754"/>
      <c r="S743" s="754"/>
      <c r="T743" s="754"/>
      <c r="U743" s="754"/>
      <c r="V743" s="754"/>
      <c r="W743" s="754"/>
      <c r="X743" s="754"/>
      <c r="Y743" s="754"/>
      <c r="Z743" s="754"/>
      <c r="AA743" s="754"/>
      <c r="AB743" s="754"/>
      <c r="AC743" s="754"/>
      <c r="AD743" s="754"/>
      <c r="AE743" s="4"/>
      <c r="AG743"/>
      <c r="AH743">
        <f t="shared" si="99"/>
        <v>0</v>
      </c>
      <c r="AI743" s="490"/>
      <c r="AJ743" s="204">
        <f t="shared" si="100"/>
        <v>0</v>
      </c>
      <c r="AN743" s="488" t="str">
        <f>IF($AC$450="","",IF(HLOOKUP($AC$450,Presentación!$AQ$3:$BV$574,Presentación!AP293)="","",HLOOKUP($AC$450,Presentación!$AQ$3:$BV$574,Presentación!AP293,0)))</f>
        <v/>
      </c>
      <c r="AO743" s="489" t="str">
        <f>IF($AC$450="","",IF(HLOOKUP($AC$450,Presentación!$BZ$3:$DE$574,Presentación!AP293,0)="","",HLOOKUP($AC$450,Presentación!$BZ$3:$DE$574,Presentación!AP293,0)))</f>
        <v/>
      </c>
      <c r="AQ743">
        <f t="shared" si="101"/>
        <v>0</v>
      </c>
      <c r="AR743">
        <f t="shared" si="102"/>
        <v>0</v>
      </c>
      <c r="AS743">
        <f t="shared" si="103"/>
        <v>0</v>
      </c>
    </row>
    <row r="744" spans="1:45" s="14" customFormat="1" ht="14.25">
      <c r="A744" s="5"/>
      <c r="B744" s="67"/>
      <c r="C744" s="19" t="s">
        <v>6956</v>
      </c>
      <c r="D744" s="1023" t="str">
        <f t="shared" si="97"/>
        <v/>
      </c>
      <c r="E744" s="1024"/>
      <c r="F744" s="1025"/>
      <c r="G744" s="752" t="str">
        <f t="shared" si="98"/>
        <v/>
      </c>
      <c r="H744" s="752"/>
      <c r="I744" s="752"/>
      <c r="J744" s="752"/>
      <c r="K744" s="752"/>
      <c r="L744" s="752"/>
      <c r="M744" s="754"/>
      <c r="N744" s="754"/>
      <c r="O744" s="754"/>
      <c r="P744" s="754"/>
      <c r="Q744" s="754"/>
      <c r="R744" s="754"/>
      <c r="S744" s="754"/>
      <c r="T744" s="754"/>
      <c r="U744" s="754"/>
      <c r="V744" s="754"/>
      <c r="W744" s="754"/>
      <c r="X744" s="754"/>
      <c r="Y744" s="754"/>
      <c r="Z744" s="754"/>
      <c r="AA744" s="754"/>
      <c r="AB744" s="754"/>
      <c r="AC744" s="754"/>
      <c r="AD744" s="754"/>
      <c r="AE744" s="4"/>
      <c r="AG744"/>
      <c r="AH744">
        <f t="shared" si="99"/>
        <v>0</v>
      </c>
      <c r="AI744" s="490"/>
      <c r="AJ744" s="204">
        <f t="shared" si="100"/>
        <v>0</v>
      </c>
      <c r="AN744" s="488" t="str">
        <f>IF($AC$450="","",IF(HLOOKUP($AC$450,Presentación!$AQ$3:$BV$574,Presentación!AP294)="","",HLOOKUP($AC$450,Presentación!$AQ$3:$BV$574,Presentación!AP294,0)))</f>
        <v/>
      </c>
      <c r="AO744" s="489" t="str">
        <f>IF($AC$450="","",IF(HLOOKUP($AC$450,Presentación!$BZ$3:$DE$574,Presentación!AP294,0)="","",HLOOKUP($AC$450,Presentación!$BZ$3:$DE$574,Presentación!AP294,0)))</f>
        <v/>
      </c>
      <c r="AQ744">
        <f t="shared" si="101"/>
        <v>0</v>
      </c>
      <c r="AR744">
        <f t="shared" si="102"/>
        <v>0</v>
      </c>
      <c r="AS744">
        <f t="shared" si="103"/>
        <v>0</v>
      </c>
    </row>
    <row r="745" spans="1:45" s="14" customFormat="1" ht="14.25">
      <c r="A745" s="5"/>
      <c r="B745" s="67"/>
      <c r="C745" s="19" t="s">
        <v>6957</v>
      </c>
      <c r="D745" s="1023" t="str">
        <f t="shared" si="97"/>
        <v/>
      </c>
      <c r="E745" s="1024"/>
      <c r="F745" s="1025"/>
      <c r="G745" s="752" t="str">
        <f t="shared" si="98"/>
        <v/>
      </c>
      <c r="H745" s="752"/>
      <c r="I745" s="752"/>
      <c r="J745" s="752"/>
      <c r="K745" s="752"/>
      <c r="L745" s="752"/>
      <c r="M745" s="754"/>
      <c r="N745" s="754"/>
      <c r="O745" s="754"/>
      <c r="P745" s="754"/>
      <c r="Q745" s="754"/>
      <c r="R745" s="754"/>
      <c r="S745" s="754"/>
      <c r="T745" s="754"/>
      <c r="U745" s="754"/>
      <c r="V745" s="754"/>
      <c r="W745" s="754"/>
      <c r="X745" s="754"/>
      <c r="Y745" s="754"/>
      <c r="Z745" s="754"/>
      <c r="AA745" s="754"/>
      <c r="AB745" s="754"/>
      <c r="AC745" s="754"/>
      <c r="AD745" s="754"/>
      <c r="AE745" s="4"/>
      <c r="AG745"/>
      <c r="AH745">
        <f t="shared" si="99"/>
        <v>0</v>
      </c>
      <c r="AI745" s="490"/>
      <c r="AJ745" s="204">
        <f t="shared" si="100"/>
        <v>0</v>
      </c>
      <c r="AN745" s="488" t="str">
        <f>IF($AC$450="","",IF(HLOOKUP($AC$450,Presentación!$AQ$3:$BV$574,Presentación!AP295)="","",HLOOKUP($AC$450,Presentación!$AQ$3:$BV$574,Presentación!AP295,0)))</f>
        <v/>
      </c>
      <c r="AO745" s="489" t="str">
        <f>IF($AC$450="","",IF(HLOOKUP($AC$450,Presentación!$BZ$3:$DE$574,Presentación!AP295,0)="","",HLOOKUP($AC$450,Presentación!$BZ$3:$DE$574,Presentación!AP295,0)))</f>
        <v/>
      </c>
      <c r="AQ745">
        <f t="shared" si="101"/>
        <v>0</v>
      </c>
      <c r="AR745">
        <f t="shared" si="102"/>
        <v>0</v>
      </c>
      <c r="AS745">
        <f t="shared" si="103"/>
        <v>0</v>
      </c>
    </row>
    <row r="746" spans="1:45" s="14" customFormat="1" ht="14.25">
      <c r="A746" s="5"/>
      <c r="B746" s="67"/>
      <c r="C746" s="19" t="s">
        <v>6958</v>
      </c>
      <c r="D746" s="1023" t="str">
        <f t="shared" si="97"/>
        <v/>
      </c>
      <c r="E746" s="1024"/>
      <c r="F746" s="1025"/>
      <c r="G746" s="752" t="str">
        <f t="shared" si="98"/>
        <v/>
      </c>
      <c r="H746" s="752"/>
      <c r="I746" s="752"/>
      <c r="J746" s="752"/>
      <c r="K746" s="752"/>
      <c r="L746" s="752"/>
      <c r="M746" s="754"/>
      <c r="N746" s="754"/>
      <c r="O746" s="754"/>
      <c r="P746" s="754"/>
      <c r="Q746" s="754"/>
      <c r="R746" s="754"/>
      <c r="S746" s="754"/>
      <c r="T746" s="754"/>
      <c r="U746" s="754"/>
      <c r="V746" s="754"/>
      <c r="W746" s="754"/>
      <c r="X746" s="754"/>
      <c r="Y746" s="754"/>
      <c r="Z746" s="754"/>
      <c r="AA746" s="754"/>
      <c r="AB746" s="754"/>
      <c r="AC746" s="754"/>
      <c r="AD746" s="754"/>
      <c r="AE746" s="4"/>
      <c r="AG746"/>
      <c r="AH746">
        <f t="shared" si="99"/>
        <v>0</v>
      </c>
      <c r="AI746" s="490"/>
      <c r="AJ746" s="204">
        <f t="shared" si="100"/>
        <v>0</v>
      </c>
      <c r="AN746" s="488" t="str">
        <f>IF($AC$450="","",IF(HLOOKUP($AC$450,Presentación!$AQ$3:$BV$574,Presentación!AP296)="","",HLOOKUP($AC$450,Presentación!$AQ$3:$BV$574,Presentación!AP296,0)))</f>
        <v/>
      </c>
      <c r="AO746" s="489" t="str">
        <f>IF($AC$450="","",IF(HLOOKUP($AC$450,Presentación!$BZ$3:$DE$574,Presentación!AP296,0)="","",HLOOKUP($AC$450,Presentación!$BZ$3:$DE$574,Presentación!AP296,0)))</f>
        <v/>
      </c>
      <c r="AQ746">
        <f t="shared" si="101"/>
        <v>0</v>
      </c>
      <c r="AR746">
        <f t="shared" si="102"/>
        <v>0</v>
      </c>
      <c r="AS746">
        <f t="shared" si="103"/>
        <v>0</v>
      </c>
    </row>
    <row r="747" spans="1:45" s="14" customFormat="1" ht="14.25">
      <c r="A747" s="5"/>
      <c r="B747" s="67"/>
      <c r="C747" s="19" t="s">
        <v>6959</v>
      </c>
      <c r="D747" s="1023" t="str">
        <f t="shared" si="97"/>
        <v/>
      </c>
      <c r="E747" s="1024"/>
      <c r="F747" s="1025"/>
      <c r="G747" s="752" t="str">
        <f t="shared" si="98"/>
        <v/>
      </c>
      <c r="H747" s="752"/>
      <c r="I747" s="752"/>
      <c r="J747" s="752"/>
      <c r="K747" s="752"/>
      <c r="L747" s="752"/>
      <c r="M747" s="754"/>
      <c r="N747" s="754"/>
      <c r="O747" s="754"/>
      <c r="P747" s="754"/>
      <c r="Q747" s="754"/>
      <c r="R747" s="754"/>
      <c r="S747" s="754"/>
      <c r="T747" s="754"/>
      <c r="U747" s="754"/>
      <c r="V747" s="754"/>
      <c r="W747" s="754"/>
      <c r="X747" s="754"/>
      <c r="Y747" s="754"/>
      <c r="Z747" s="754"/>
      <c r="AA747" s="754"/>
      <c r="AB747" s="754"/>
      <c r="AC747" s="754"/>
      <c r="AD747" s="754"/>
      <c r="AE747" s="4"/>
      <c r="AG747"/>
      <c r="AH747">
        <f t="shared" si="99"/>
        <v>0</v>
      </c>
      <c r="AI747" s="490"/>
      <c r="AJ747" s="204">
        <f t="shared" si="100"/>
        <v>0</v>
      </c>
      <c r="AN747" s="488" t="str">
        <f>IF($AC$450="","",IF(HLOOKUP($AC$450,Presentación!$AQ$3:$BV$574,Presentación!AP297)="","",HLOOKUP($AC$450,Presentación!$AQ$3:$BV$574,Presentación!AP297,0)))</f>
        <v/>
      </c>
      <c r="AO747" s="489" t="str">
        <f>IF($AC$450="","",IF(HLOOKUP($AC$450,Presentación!$BZ$3:$DE$574,Presentación!AP297,0)="","",HLOOKUP($AC$450,Presentación!$BZ$3:$DE$574,Presentación!AP297,0)))</f>
        <v/>
      </c>
      <c r="AQ747">
        <f t="shared" si="101"/>
        <v>0</v>
      </c>
      <c r="AR747">
        <f t="shared" si="102"/>
        <v>0</v>
      </c>
      <c r="AS747">
        <f t="shared" si="103"/>
        <v>0</v>
      </c>
    </row>
    <row r="748" spans="1:45" s="14" customFormat="1" ht="14.25">
      <c r="A748" s="5"/>
      <c r="B748" s="67"/>
      <c r="C748" s="19" t="s">
        <v>6960</v>
      </c>
      <c r="D748" s="1023" t="str">
        <f t="shared" si="97"/>
        <v/>
      </c>
      <c r="E748" s="1024"/>
      <c r="F748" s="1025"/>
      <c r="G748" s="752" t="str">
        <f t="shared" si="98"/>
        <v/>
      </c>
      <c r="H748" s="752"/>
      <c r="I748" s="752"/>
      <c r="J748" s="752"/>
      <c r="K748" s="752"/>
      <c r="L748" s="752"/>
      <c r="M748" s="754"/>
      <c r="N748" s="754"/>
      <c r="O748" s="754"/>
      <c r="P748" s="754"/>
      <c r="Q748" s="754"/>
      <c r="R748" s="754"/>
      <c r="S748" s="754"/>
      <c r="T748" s="754"/>
      <c r="U748" s="754"/>
      <c r="V748" s="754"/>
      <c r="W748" s="754"/>
      <c r="X748" s="754"/>
      <c r="Y748" s="754"/>
      <c r="Z748" s="754"/>
      <c r="AA748" s="754"/>
      <c r="AB748" s="754"/>
      <c r="AC748" s="754"/>
      <c r="AD748" s="754"/>
      <c r="AE748" s="4"/>
      <c r="AG748"/>
      <c r="AH748">
        <f t="shared" si="99"/>
        <v>0</v>
      </c>
      <c r="AI748" s="490"/>
      <c r="AJ748" s="204">
        <f t="shared" si="100"/>
        <v>0</v>
      </c>
      <c r="AN748" s="488" t="str">
        <f>IF($AC$450="","",IF(HLOOKUP($AC$450,Presentación!$AQ$3:$BV$574,Presentación!AP298)="","",HLOOKUP($AC$450,Presentación!$AQ$3:$BV$574,Presentación!AP298,0)))</f>
        <v/>
      </c>
      <c r="AO748" s="489" t="str">
        <f>IF($AC$450="","",IF(HLOOKUP($AC$450,Presentación!$BZ$3:$DE$574,Presentación!AP298,0)="","",HLOOKUP($AC$450,Presentación!$BZ$3:$DE$574,Presentación!AP298,0)))</f>
        <v/>
      </c>
      <c r="AQ748">
        <f t="shared" si="101"/>
        <v>0</v>
      </c>
      <c r="AR748">
        <f t="shared" si="102"/>
        <v>0</v>
      </c>
      <c r="AS748">
        <f t="shared" si="103"/>
        <v>0</v>
      </c>
    </row>
    <row r="749" spans="1:45" s="14" customFormat="1" ht="14.25">
      <c r="A749" s="5"/>
      <c r="B749" s="67"/>
      <c r="C749" s="19" t="s">
        <v>6961</v>
      </c>
      <c r="D749" s="1023" t="str">
        <f t="shared" si="97"/>
        <v/>
      </c>
      <c r="E749" s="1024"/>
      <c r="F749" s="1025"/>
      <c r="G749" s="752" t="str">
        <f t="shared" si="98"/>
        <v/>
      </c>
      <c r="H749" s="752"/>
      <c r="I749" s="752"/>
      <c r="J749" s="752"/>
      <c r="K749" s="752"/>
      <c r="L749" s="752"/>
      <c r="M749" s="754"/>
      <c r="N749" s="754"/>
      <c r="O749" s="754"/>
      <c r="P749" s="754"/>
      <c r="Q749" s="754"/>
      <c r="R749" s="754"/>
      <c r="S749" s="754"/>
      <c r="T749" s="754"/>
      <c r="U749" s="754"/>
      <c r="V749" s="754"/>
      <c r="W749" s="754"/>
      <c r="X749" s="754"/>
      <c r="Y749" s="754"/>
      <c r="Z749" s="754"/>
      <c r="AA749" s="754"/>
      <c r="AB749" s="754"/>
      <c r="AC749" s="754"/>
      <c r="AD749" s="754"/>
      <c r="AE749" s="4"/>
      <c r="AG749"/>
      <c r="AH749">
        <f t="shared" si="99"/>
        <v>0</v>
      </c>
      <c r="AI749" s="490"/>
      <c r="AJ749" s="204">
        <f t="shared" si="100"/>
        <v>0</v>
      </c>
      <c r="AN749" s="488" t="str">
        <f>IF($AC$450="","",IF(HLOOKUP($AC$450,Presentación!$AQ$3:$BV$574,Presentación!AP299)="","",HLOOKUP($AC$450,Presentación!$AQ$3:$BV$574,Presentación!AP299,0)))</f>
        <v/>
      </c>
      <c r="AO749" s="489" t="str">
        <f>IF($AC$450="","",IF(HLOOKUP($AC$450,Presentación!$BZ$3:$DE$574,Presentación!AP299,0)="","",HLOOKUP($AC$450,Presentación!$BZ$3:$DE$574,Presentación!AP299,0)))</f>
        <v/>
      </c>
      <c r="AQ749">
        <f t="shared" si="101"/>
        <v>0</v>
      </c>
      <c r="AR749">
        <f t="shared" si="102"/>
        <v>0</v>
      </c>
      <c r="AS749">
        <f t="shared" si="103"/>
        <v>0</v>
      </c>
    </row>
    <row r="750" spans="1:45" s="14" customFormat="1" ht="14.25">
      <c r="A750" s="5"/>
      <c r="B750" s="67"/>
      <c r="C750" s="19" t="s">
        <v>6962</v>
      </c>
      <c r="D750" s="1023" t="str">
        <f t="shared" si="97"/>
        <v/>
      </c>
      <c r="E750" s="1024"/>
      <c r="F750" s="1025"/>
      <c r="G750" s="752" t="str">
        <f t="shared" si="98"/>
        <v/>
      </c>
      <c r="H750" s="752"/>
      <c r="I750" s="752"/>
      <c r="J750" s="752"/>
      <c r="K750" s="752"/>
      <c r="L750" s="752"/>
      <c r="M750" s="754"/>
      <c r="N750" s="754"/>
      <c r="O750" s="754"/>
      <c r="P750" s="754"/>
      <c r="Q750" s="754"/>
      <c r="R750" s="754"/>
      <c r="S750" s="754"/>
      <c r="T750" s="754"/>
      <c r="U750" s="754"/>
      <c r="V750" s="754"/>
      <c r="W750" s="754"/>
      <c r="X750" s="754"/>
      <c r="Y750" s="754"/>
      <c r="Z750" s="754"/>
      <c r="AA750" s="754"/>
      <c r="AB750" s="754"/>
      <c r="AC750" s="754"/>
      <c r="AD750" s="754"/>
      <c r="AE750" s="4"/>
      <c r="AG750"/>
      <c r="AH750">
        <f t="shared" si="99"/>
        <v>0</v>
      </c>
      <c r="AI750" s="490"/>
      <c r="AJ750" s="204">
        <f t="shared" si="100"/>
        <v>0</v>
      </c>
      <c r="AN750" s="488" t="str">
        <f>IF($AC$450="","",IF(HLOOKUP($AC$450,Presentación!$AQ$3:$BV$574,Presentación!AP300)="","",HLOOKUP($AC$450,Presentación!$AQ$3:$BV$574,Presentación!AP300,0)))</f>
        <v/>
      </c>
      <c r="AO750" s="489" t="str">
        <f>IF($AC$450="","",IF(HLOOKUP($AC$450,Presentación!$BZ$3:$DE$574,Presentación!AP300,0)="","",HLOOKUP($AC$450,Presentación!$BZ$3:$DE$574,Presentación!AP300,0)))</f>
        <v/>
      </c>
      <c r="AQ750">
        <f t="shared" si="101"/>
        <v>0</v>
      </c>
      <c r="AR750">
        <f t="shared" si="102"/>
        <v>0</v>
      </c>
      <c r="AS750">
        <f t="shared" si="103"/>
        <v>0</v>
      </c>
    </row>
    <row r="751" spans="1:45" s="14" customFormat="1" ht="14.25">
      <c r="A751" s="5"/>
      <c r="B751" s="67"/>
      <c r="C751" s="19" t="s">
        <v>6963</v>
      </c>
      <c r="D751" s="1023" t="str">
        <f t="shared" si="97"/>
        <v/>
      </c>
      <c r="E751" s="1024"/>
      <c r="F751" s="1025"/>
      <c r="G751" s="752" t="str">
        <f t="shared" si="98"/>
        <v/>
      </c>
      <c r="H751" s="752"/>
      <c r="I751" s="752"/>
      <c r="J751" s="752"/>
      <c r="K751" s="752"/>
      <c r="L751" s="752"/>
      <c r="M751" s="754"/>
      <c r="N751" s="754"/>
      <c r="O751" s="754"/>
      <c r="P751" s="754"/>
      <c r="Q751" s="754"/>
      <c r="R751" s="754"/>
      <c r="S751" s="754"/>
      <c r="T751" s="754"/>
      <c r="U751" s="754"/>
      <c r="V751" s="754"/>
      <c r="W751" s="754"/>
      <c r="X751" s="754"/>
      <c r="Y751" s="754"/>
      <c r="Z751" s="754"/>
      <c r="AA751" s="754"/>
      <c r="AB751" s="754"/>
      <c r="AC751" s="754"/>
      <c r="AD751" s="754"/>
      <c r="AE751" s="4"/>
      <c r="AG751"/>
      <c r="AH751">
        <f t="shared" si="99"/>
        <v>0</v>
      </c>
      <c r="AI751" s="490"/>
      <c r="AJ751" s="204">
        <f t="shared" si="100"/>
        <v>0</v>
      </c>
      <c r="AN751" s="488" t="str">
        <f>IF($AC$450="","",IF(HLOOKUP($AC$450,Presentación!$AQ$3:$BV$574,Presentación!AP301)="","",HLOOKUP($AC$450,Presentación!$AQ$3:$BV$574,Presentación!AP301,0)))</f>
        <v/>
      </c>
      <c r="AO751" s="489" t="str">
        <f>IF($AC$450="","",IF(HLOOKUP($AC$450,Presentación!$BZ$3:$DE$574,Presentación!AP301,0)="","",HLOOKUP($AC$450,Presentación!$BZ$3:$DE$574,Presentación!AP301,0)))</f>
        <v/>
      </c>
      <c r="AQ751">
        <f t="shared" si="101"/>
        <v>0</v>
      </c>
      <c r="AR751">
        <f t="shared" si="102"/>
        <v>0</v>
      </c>
      <c r="AS751">
        <f t="shared" si="103"/>
        <v>0</v>
      </c>
    </row>
    <row r="752" spans="1:45" s="14" customFormat="1" ht="14.25">
      <c r="A752" s="5"/>
      <c r="B752" s="67"/>
      <c r="C752" s="19" t="s">
        <v>6964</v>
      </c>
      <c r="D752" s="1023" t="str">
        <f t="shared" si="97"/>
        <v/>
      </c>
      <c r="E752" s="1024"/>
      <c r="F752" s="1025"/>
      <c r="G752" s="752" t="str">
        <f t="shared" si="98"/>
        <v/>
      </c>
      <c r="H752" s="752"/>
      <c r="I752" s="752"/>
      <c r="J752" s="752"/>
      <c r="K752" s="752"/>
      <c r="L752" s="752"/>
      <c r="M752" s="754"/>
      <c r="N752" s="754"/>
      <c r="O752" s="754"/>
      <c r="P752" s="754"/>
      <c r="Q752" s="754"/>
      <c r="R752" s="754"/>
      <c r="S752" s="754"/>
      <c r="T752" s="754"/>
      <c r="U752" s="754"/>
      <c r="V752" s="754"/>
      <c r="W752" s="754"/>
      <c r="X752" s="754"/>
      <c r="Y752" s="754"/>
      <c r="Z752" s="754"/>
      <c r="AA752" s="754"/>
      <c r="AB752" s="754"/>
      <c r="AC752" s="754"/>
      <c r="AD752" s="754"/>
      <c r="AE752" s="4"/>
      <c r="AG752"/>
      <c r="AH752">
        <f t="shared" si="99"/>
        <v>0</v>
      </c>
      <c r="AI752" s="490"/>
      <c r="AJ752" s="204">
        <f t="shared" si="100"/>
        <v>0</v>
      </c>
      <c r="AN752" s="488" t="str">
        <f>IF($AC$450="","",IF(HLOOKUP($AC$450,Presentación!$AQ$3:$BV$574,Presentación!AP302)="","",HLOOKUP($AC$450,Presentación!$AQ$3:$BV$574,Presentación!AP302,0)))</f>
        <v/>
      </c>
      <c r="AO752" s="489" t="str">
        <f>IF($AC$450="","",IF(HLOOKUP($AC$450,Presentación!$BZ$3:$DE$574,Presentación!AP302,0)="","",HLOOKUP($AC$450,Presentación!$BZ$3:$DE$574,Presentación!AP302,0)))</f>
        <v/>
      </c>
      <c r="AQ752">
        <f t="shared" si="101"/>
        <v>0</v>
      </c>
      <c r="AR752">
        <f t="shared" si="102"/>
        <v>0</v>
      </c>
      <c r="AS752">
        <f t="shared" si="103"/>
        <v>0</v>
      </c>
    </row>
    <row r="753" spans="1:45" s="14" customFormat="1" ht="14.25">
      <c r="A753" s="5"/>
      <c r="B753" s="67"/>
      <c r="C753" s="19" t="s">
        <v>6965</v>
      </c>
      <c r="D753" s="1023" t="str">
        <f t="shared" si="97"/>
        <v/>
      </c>
      <c r="E753" s="1024"/>
      <c r="F753" s="1025"/>
      <c r="G753" s="752" t="str">
        <f t="shared" si="98"/>
        <v/>
      </c>
      <c r="H753" s="752"/>
      <c r="I753" s="752"/>
      <c r="J753" s="752"/>
      <c r="K753" s="752"/>
      <c r="L753" s="752"/>
      <c r="M753" s="754"/>
      <c r="N753" s="754"/>
      <c r="O753" s="754"/>
      <c r="P753" s="754"/>
      <c r="Q753" s="754"/>
      <c r="R753" s="754"/>
      <c r="S753" s="754"/>
      <c r="T753" s="754"/>
      <c r="U753" s="754"/>
      <c r="V753" s="754"/>
      <c r="W753" s="754"/>
      <c r="X753" s="754"/>
      <c r="Y753" s="754"/>
      <c r="Z753" s="754"/>
      <c r="AA753" s="754"/>
      <c r="AB753" s="754"/>
      <c r="AC753" s="754"/>
      <c r="AD753" s="754"/>
      <c r="AE753" s="4"/>
      <c r="AG753"/>
      <c r="AH753">
        <f t="shared" si="99"/>
        <v>0</v>
      </c>
      <c r="AI753" s="490"/>
      <c r="AJ753" s="204">
        <f t="shared" si="100"/>
        <v>0</v>
      </c>
      <c r="AN753" s="488" t="str">
        <f>IF($AC$450="","",IF(HLOOKUP($AC$450,Presentación!$AQ$3:$BV$574,Presentación!AP303)="","",HLOOKUP($AC$450,Presentación!$AQ$3:$BV$574,Presentación!AP303,0)))</f>
        <v/>
      </c>
      <c r="AO753" s="489" t="str">
        <f>IF($AC$450="","",IF(HLOOKUP($AC$450,Presentación!$BZ$3:$DE$574,Presentación!AP303,0)="","",HLOOKUP($AC$450,Presentación!$BZ$3:$DE$574,Presentación!AP303,0)))</f>
        <v/>
      </c>
      <c r="AQ753">
        <f t="shared" si="101"/>
        <v>0</v>
      </c>
      <c r="AR753">
        <f t="shared" si="102"/>
        <v>0</v>
      </c>
      <c r="AS753">
        <f t="shared" si="103"/>
        <v>0</v>
      </c>
    </row>
    <row r="754" spans="1:45" s="14" customFormat="1" ht="14.25">
      <c r="A754" s="5"/>
      <c r="B754" s="67"/>
      <c r="C754" s="19" t="s">
        <v>6966</v>
      </c>
      <c r="D754" s="1023" t="str">
        <f t="shared" si="97"/>
        <v/>
      </c>
      <c r="E754" s="1024"/>
      <c r="F754" s="1025"/>
      <c r="G754" s="752" t="str">
        <f t="shared" si="98"/>
        <v/>
      </c>
      <c r="H754" s="752"/>
      <c r="I754" s="752"/>
      <c r="J754" s="752"/>
      <c r="K754" s="752"/>
      <c r="L754" s="752"/>
      <c r="M754" s="754"/>
      <c r="N754" s="754"/>
      <c r="O754" s="754"/>
      <c r="P754" s="754"/>
      <c r="Q754" s="754"/>
      <c r="R754" s="754"/>
      <c r="S754" s="754"/>
      <c r="T754" s="754"/>
      <c r="U754" s="754"/>
      <c r="V754" s="754"/>
      <c r="W754" s="754"/>
      <c r="X754" s="754"/>
      <c r="Y754" s="754"/>
      <c r="Z754" s="754"/>
      <c r="AA754" s="754"/>
      <c r="AB754" s="754"/>
      <c r="AC754" s="754"/>
      <c r="AD754" s="754"/>
      <c r="AE754" s="4"/>
      <c r="AG754"/>
      <c r="AH754">
        <f t="shared" si="99"/>
        <v>0</v>
      </c>
      <c r="AI754" s="490"/>
      <c r="AJ754" s="204">
        <f t="shared" si="100"/>
        <v>0</v>
      </c>
      <c r="AN754" s="488" t="str">
        <f>IF($AC$450="","",IF(HLOOKUP($AC$450,Presentación!$AQ$3:$BV$574,Presentación!AP304)="","",HLOOKUP($AC$450,Presentación!$AQ$3:$BV$574,Presentación!AP304,0)))</f>
        <v/>
      </c>
      <c r="AO754" s="489" t="str">
        <f>IF($AC$450="","",IF(HLOOKUP($AC$450,Presentación!$BZ$3:$DE$574,Presentación!AP304,0)="","",HLOOKUP($AC$450,Presentación!$BZ$3:$DE$574,Presentación!AP304,0)))</f>
        <v/>
      </c>
      <c r="AQ754">
        <f t="shared" si="101"/>
        <v>0</v>
      </c>
      <c r="AR754">
        <f t="shared" si="102"/>
        <v>0</v>
      </c>
      <c r="AS754">
        <f t="shared" si="103"/>
        <v>0</v>
      </c>
    </row>
    <row r="755" spans="1:45" s="14" customFormat="1" ht="14.25">
      <c r="A755" s="5"/>
      <c r="B755" s="67"/>
      <c r="C755" s="19" t="s">
        <v>6967</v>
      </c>
      <c r="D755" s="1023" t="str">
        <f t="shared" si="97"/>
        <v/>
      </c>
      <c r="E755" s="1024"/>
      <c r="F755" s="1025"/>
      <c r="G755" s="752" t="str">
        <f t="shared" si="98"/>
        <v/>
      </c>
      <c r="H755" s="752"/>
      <c r="I755" s="752"/>
      <c r="J755" s="752"/>
      <c r="K755" s="752"/>
      <c r="L755" s="752"/>
      <c r="M755" s="754"/>
      <c r="N755" s="754"/>
      <c r="O755" s="754"/>
      <c r="P755" s="754"/>
      <c r="Q755" s="754"/>
      <c r="R755" s="754"/>
      <c r="S755" s="754"/>
      <c r="T755" s="754"/>
      <c r="U755" s="754"/>
      <c r="V755" s="754"/>
      <c r="W755" s="754"/>
      <c r="X755" s="754"/>
      <c r="Y755" s="754"/>
      <c r="Z755" s="754"/>
      <c r="AA755" s="754"/>
      <c r="AB755" s="754"/>
      <c r="AC755" s="754"/>
      <c r="AD755" s="754"/>
      <c r="AE755" s="4"/>
      <c r="AG755"/>
      <c r="AH755">
        <f t="shared" si="99"/>
        <v>0</v>
      </c>
      <c r="AI755" s="490"/>
      <c r="AJ755" s="204">
        <f t="shared" si="100"/>
        <v>0</v>
      </c>
      <c r="AN755" s="488" t="str">
        <f>IF($AC$450="","",IF(HLOOKUP($AC$450,Presentación!$AQ$3:$BV$574,Presentación!AP305)="","",HLOOKUP($AC$450,Presentación!$AQ$3:$BV$574,Presentación!AP305,0)))</f>
        <v/>
      </c>
      <c r="AO755" s="489" t="str">
        <f>IF($AC$450="","",IF(HLOOKUP($AC$450,Presentación!$BZ$3:$DE$574,Presentación!AP305,0)="","",HLOOKUP($AC$450,Presentación!$BZ$3:$DE$574,Presentación!AP305,0)))</f>
        <v/>
      </c>
      <c r="AQ755">
        <f t="shared" si="101"/>
        <v>0</v>
      </c>
      <c r="AR755">
        <f t="shared" si="102"/>
        <v>0</v>
      </c>
      <c r="AS755">
        <f t="shared" si="103"/>
        <v>0</v>
      </c>
    </row>
    <row r="756" spans="1:45" s="14" customFormat="1" ht="14.25">
      <c r="A756" s="5"/>
      <c r="B756" s="67"/>
      <c r="C756" s="19" t="s">
        <v>6968</v>
      </c>
      <c r="D756" s="1023" t="str">
        <f t="shared" si="97"/>
        <v/>
      </c>
      <c r="E756" s="1024"/>
      <c r="F756" s="1025"/>
      <c r="G756" s="752" t="str">
        <f t="shared" si="98"/>
        <v/>
      </c>
      <c r="H756" s="752"/>
      <c r="I756" s="752"/>
      <c r="J756" s="752"/>
      <c r="K756" s="752"/>
      <c r="L756" s="752"/>
      <c r="M756" s="754"/>
      <c r="N756" s="754"/>
      <c r="O756" s="754"/>
      <c r="P756" s="754"/>
      <c r="Q756" s="754"/>
      <c r="R756" s="754"/>
      <c r="S756" s="754"/>
      <c r="T756" s="754"/>
      <c r="U756" s="754"/>
      <c r="V756" s="754"/>
      <c r="W756" s="754"/>
      <c r="X756" s="754"/>
      <c r="Y756" s="754"/>
      <c r="Z756" s="754"/>
      <c r="AA756" s="754"/>
      <c r="AB756" s="754"/>
      <c r="AC756" s="754"/>
      <c r="AD756" s="754"/>
      <c r="AE756" s="4"/>
      <c r="AG756"/>
      <c r="AH756">
        <f t="shared" si="99"/>
        <v>0</v>
      </c>
      <c r="AI756" s="490"/>
      <c r="AJ756" s="204">
        <f t="shared" si="100"/>
        <v>0</v>
      </c>
      <c r="AN756" s="488" t="str">
        <f>IF($AC$450="","",IF(HLOOKUP($AC$450,Presentación!$AQ$3:$BV$574,Presentación!AP306)="","",HLOOKUP($AC$450,Presentación!$AQ$3:$BV$574,Presentación!AP306,0)))</f>
        <v/>
      </c>
      <c r="AO756" s="489" t="str">
        <f>IF($AC$450="","",IF(HLOOKUP($AC$450,Presentación!$BZ$3:$DE$574,Presentación!AP306,0)="","",HLOOKUP($AC$450,Presentación!$BZ$3:$DE$574,Presentación!AP306,0)))</f>
        <v/>
      </c>
      <c r="AQ756">
        <f t="shared" si="101"/>
        <v>0</v>
      </c>
      <c r="AR756">
        <f t="shared" si="102"/>
        <v>0</v>
      </c>
      <c r="AS756">
        <f t="shared" si="103"/>
        <v>0</v>
      </c>
    </row>
    <row r="757" spans="1:45" s="14" customFormat="1" ht="14.25">
      <c r="A757" s="5"/>
      <c r="B757" s="67"/>
      <c r="C757" s="19" t="s">
        <v>6969</v>
      </c>
      <c r="D757" s="1023" t="str">
        <f t="shared" si="97"/>
        <v/>
      </c>
      <c r="E757" s="1024"/>
      <c r="F757" s="1025"/>
      <c r="G757" s="752" t="str">
        <f t="shared" si="98"/>
        <v/>
      </c>
      <c r="H757" s="752"/>
      <c r="I757" s="752"/>
      <c r="J757" s="752"/>
      <c r="K757" s="752"/>
      <c r="L757" s="752"/>
      <c r="M757" s="754"/>
      <c r="N757" s="754"/>
      <c r="O757" s="754"/>
      <c r="P757" s="754"/>
      <c r="Q757" s="754"/>
      <c r="R757" s="754"/>
      <c r="S757" s="754"/>
      <c r="T757" s="754"/>
      <c r="U757" s="754"/>
      <c r="V757" s="754"/>
      <c r="W757" s="754"/>
      <c r="X757" s="754"/>
      <c r="Y757" s="754"/>
      <c r="Z757" s="754"/>
      <c r="AA757" s="754"/>
      <c r="AB757" s="754"/>
      <c r="AC757" s="754"/>
      <c r="AD757" s="754"/>
      <c r="AE757" s="4"/>
      <c r="AG757"/>
      <c r="AH757">
        <f t="shared" si="99"/>
        <v>0</v>
      </c>
      <c r="AI757" s="490"/>
      <c r="AJ757" s="204">
        <f t="shared" si="100"/>
        <v>0</v>
      </c>
      <c r="AN757" s="488" t="str">
        <f>IF($AC$450="","",IF(HLOOKUP($AC$450,Presentación!$AQ$3:$BV$574,Presentación!AP307)="","",HLOOKUP($AC$450,Presentación!$AQ$3:$BV$574,Presentación!AP307,0)))</f>
        <v/>
      </c>
      <c r="AO757" s="489" t="str">
        <f>IF($AC$450="","",IF(HLOOKUP($AC$450,Presentación!$BZ$3:$DE$574,Presentación!AP307,0)="","",HLOOKUP($AC$450,Presentación!$BZ$3:$DE$574,Presentación!AP307,0)))</f>
        <v/>
      </c>
      <c r="AQ757">
        <f t="shared" si="101"/>
        <v>0</v>
      </c>
      <c r="AR757">
        <f t="shared" si="102"/>
        <v>0</v>
      </c>
      <c r="AS757">
        <f t="shared" si="103"/>
        <v>0</v>
      </c>
    </row>
    <row r="758" spans="1:45" s="14" customFormat="1" ht="14.25">
      <c r="A758" s="5"/>
      <c r="B758" s="67"/>
      <c r="C758" s="19" t="s">
        <v>6970</v>
      </c>
      <c r="D758" s="1023" t="str">
        <f t="shared" si="97"/>
        <v/>
      </c>
      <c r="E758" s="1024"/>
      <c r="F758" s="1025"/>
      <c r="G758" s="752" t="str">
        <f t="shared" si="98"/>
        <v/>
      </c>
      <c r="H758" s="752"/>
      <c r="I758" s="752"/>
      <c r="J758" s="752"/>
      <c r="K758" s="752"/>
      <c r="L758" s="752"/>
      <c r="M758" s="754"/>
      <c r="N758" s="754"/>
      <c r="O758" s="754"/>
      <c r="P758" s="754"/>
      <c r="Q758" s="754"/>
      <c r="R758" s="754"/>
      <c r="S758" s="754"/>
      <c r="T758" s="754"/>
      <c r="U758" s="754"/>
      <c r="V758" s="754"/>
      <c r="W758" s="754"/>
      <c r="X758" s="754"/>
      <c r="Y758" s="754"/>
      <c r="Z758" s="754"/>
      <c r="AA758" s="754"/>
      <c r="AB758" s="754"/>
      <c r="AC758" s="754"/>
      <c r="AD758" s="754"/>
      <c r="AE758" s="4"/>
      <c r="AG758"/>
      <c r="AH758">
        <f t="shared" si="99"/>
        <v>0</v>
      </c>
      <c r="AI758" s="490"/>
      <c r="AJ758" s="204">
        <f t="shared" si="100"/>
        <v>0</v>
      </c>
      <c r="AN758" s="488" t="str">
        <f>IF($AC$450="","",IF(HLOOKUP($AC$450,Presentación!$AQ$3:$BV$574,Presentación!AP308)="","",HLOOKUP($AC$450,Presentación!$AQ$3:$BV$574,Presentación!AP308,0)))</f>
        <v/>
      </c>
      <c r="AO758" s="489" t="str">
        <f>IF($AC$450="","",IF(HLOOKUP($AC$450,Presentación!$BZ$3:$DE$574,Presentación!AP308,0)="","",HLOOKUP($AC$450,Presentación!$BZ$3:$DE$574,Presentación!AP308,0)))</f>
        <v/>
      </c>
      <c r="AQ758">
        <f t="shared" si="101"/>
        <v>0</v>
      </c>
      <c r="AR758">
        <f t="shared" si="102"/>
        <v>0</v>
      </c>
      <c r="AS758">
        <f t="shared" si="103"/>
        <v>0</v>
      </c>
    </row>
    <row r="759" spans="1:45" s="14" customFormat="1" ht="14.25">
      <c r="A759" s="5"/>
      <c r="B759" s="67"/>
      <c r="C759" s="19" t="s">
        <v>6971</v>
      </c>
      <c r="D759" s="1023" t="str">
        <f t="shared" si="97"/>
        <v/>
      </c>
      <c r="E759" s="1024"/>
      <c r="F759" s="1025"/>
      <c r="G759" s="752" t="str">
        <f t="shared" si="98"/>
        <v/>
      </c>
      <c r="H759" s="752"/>
      <c r="I759" s="752"/>
      <c r="J759" s="752"/>
      <c r="K759" s="752"/>
      <c r="L759" s="752"/>
      <c r="M759" s="754"/>
      <c r="N759" s="754"/>
      <c r="O759" s="754"/>
      <c r="P759" s="754"/>
      <c r="Q759" s="754"/>
      <c r="R759" s="754"/>
      <c r="S759" s="754"/>
      <c r="T759" s="754"/>
      <c r="U759" s="754"/>
      <c r="V759" s="754"/>
      <c r="W759" s="754"/>
      <c r="X759" s="754"/>
      <c r="Y759" s="754"/>
      <c r="Z759" s="754"/>
      <c r="AA759" s="754"/>
      <c r="AB759" s="754"/>
      <c r="AC759" s="754"/>
      <c r="AD759" s="754"/>
      <c r="AE759" s="4"/>
      <c r="AG759"/>
      <c r="AH759">
        <f t="shared" si="99"/>
        <v>0</v>
      </c>
      <c r="AI759" s="490"/>
      <c r="AJ759" s="204">
        <f t="shared" si="100"/>
        <v>0</v>
      </c>
      <c r="AN759" s="488" t="str">
        <f>IF($AC$450="","",IF(HLOOKUP($AC$450,Presentación!$AQ$3:$BV$574,Presentación!AP309)="","",HLOOKUP($AC$450,Presentación!$AQ$3:$BV$574,Presentación!AP309,0)))</f>
        <v/>
      </c>
      <c r="AO759" s="489" t="str">
        <f>IF($AC$450="","",IF(HLOOKUP($AC$450,Presentación!$BZ$3:$DE$574,Presentación!AP309,0)="","",HLOOKUP($AC$450,Presentación!$BZ$3:$DE$574,Presentación!AP309,0)))</f>
        <v/>
      </c>
      <c r="AQ759">
        <f t="shared" si="101"/>
        <v>0</v>
      </c>
      <c r="AR759">
        <f t="shared" si="102"/>
        <v>0</v>
      </c>
      <c r="AS759">
        <f t="shared" si="103"/>
        <v>0</v>
      </c>
    </row>
    <row r="760" spans="1:45" s="14" customFormat="1" ht="14.25">
      <c r="A760" s="5"/>
      <c r="B760" s="67"/>
      <c r="C760" s="19" t="s">
        <v>6972</v>
      </c>
      <c r="D760" s="1023" t="str">
        <f t="shared" si="97"/>
        <v/>
      </c>
      <c r="E760" s="1024"/>
      <c r="F760" s="1025"/>
      <c r="G760" s="752" t="str">
        <f t="shared" si="98"/>
        <v/>
      </c>
      <c r="H760" s="752"/>
      <c r="I760" s="752"/>
      <c r="J760" s="752"/>
      <c r="K760" s="752"/>
      <c r="L760" s="752"/>
      <c r="M760" s="754"/>
      <c r="N760" s="754"/>
      <c r="O760" s="754"/>
      <c r="P760" s="754"/>
      <c r="Q760" s="754"/>
      <c r="R760" s="754"/>
      <c r="S760" s="754"/>
      <c r="T760" s="754"/>
      <c r="U760" s="754"/>
      <c r="V760" s="754"/>
      <c r="W760" s="754"/>
      <c r="X760" s="754"/>
      <c r="Y760" s="754"/>
      <c r="Z760" s="754"/>
      <c r="AA760" s="754"/>
      <c r="AB760" s="754"/>
      <c r="AC760" s="754"/>
      <c r="AD760" s="754"/>
      <c r="AE760" s="4"/>
      <c r="AG760"/>
      <c r="AH760">
        <f t="shared" si="99"/>
        <v>0</v>
      </c>
      <c r="AI760" s="490"/>
      <c r="AJ760" s="204">
        <f t="shared" si="100"/>
        <v>0</v>
      </c>
      <c r="AN760" s="488" t="str">
        <f>IF($AC$450="","",IF(HLOOKUP($AC$450,Presentación!$AQ$3:$BV$574,Presentación!AP310)="","",HLOOKUP($AC$450,Presentación!$AQ$3:$BV$574,Presentación!AP310,0)))</f>
        <v/>
      </c>
      <c r="AO760" s="489" t="str">
        <f>IF($AC$450="","",IF(HLOOKUP($AC$450,Presentación!$BZ$3:$DE$574,Presentación!AP310,0)="","",HLOOKUP($AC$450,Presentación!$BZ$3:$DE$574,Presentación!AP310,0)))</f>
        <v/>
      </c>
      <c r="AQ760">
        <f t="shared" si="101"/>
        <v>0</v>
      </c>
      <c r="AR760">
        <f t="shared" si="102"/>
        <v>0</v>
      </c>
      <c r="AS760">
        <f t="shared" si="103"/>
        <v>0</v>
      </c>
    </row>
    <row r="761" spans="1:45" s="14" customFormat="1" ht="14.25">
      <c r="A761" s="5"/>
      <c r="B761" s="67"/>
      <c r="C761" s="19" t="s">
        <v>6973</v>
      </c>
      <c r="D761" s="1023" t="str">
        <f t="shared" si="97"/>
        <v/>
      </c>
      <c r="E761" s="1024"/>
      <c r="F761" s="1025"/>
      <c r="G761" s="752" t="str">
        <f t="shared" si="98"/>
        <v/>
      </c>
      <c r="H761" s="752"/>
      <c r="I761" s="752"/>
      <c r="J761" s="752"/>
      <c r="K761" s="752"/>
      <c r="L761" s="752"/>
      <c r="M761" s="754"/>
      <c r="N761" s="754"/>
      <c r="O761" s="754"/>
      <c r="P761" s="754"/>
      <c r="Q761" s="754"/>
      <c r="R761" s="754"/>
      <c r="S761" s="754"/>
      <c r="T761" s="754"/>
      <c r="U761" s="754"/>
      <c r="V761" s="754"/>
      <c r="W761" s="754"/>
      <c r="X761" s="754"/>
      <c r="Y761" s="754"/>
      <c r="Z761" s="754"/>
      <c r="AA761" s="754"/>
      <c r="AB761" s="754"/>
      <c r="AC761" s="754"/>
      <c r="AD761" s="754"/>
      <c r="AE761" s="4"/>
      <c r="AG761"/>
      <c r="AH761">
        <f t="shared" si="99"/>
        <v>0</v>
      </c>
      <c r="AI761" s="490"/>
      <c r="AJ761" s="204">
        <f t="shared" si="100"/>
        <v>0</v>
      </c>
      <c r="AN761" s="488" t="str">
        <f>IF($AC$450="","",IF(HLOOKUP($AC$450,Presentación!$AQ$3:$BV$574,Presentación!AP311)="","",HLOOKUP($AC$450,Presentación!$AQ$3:$BV$574,Presentación!AP311,0)))</f>
        <v/>
      </c>
      <c r="AO761" s="489" t="str">
        <f>IF($AC$450="","",IF(HLOOKUP($AC$450,Presentación!$BZ$3:$DE$574,Presentación!AP311,0)="","",HLOOKUP($AC$450,Presentación!$BZ$3:$DE$574,Presentación!AP311,0)))</f>
        <v/>
      </c>
      <c r="AQ761">
        <f t="shared" si="101"/>
        <v>0</v>
      </c>
      <c r="AR761">
        <f t="shared" si="102"/>
        <v>0</v>
      </c>
      <c r="AS761">
        <f t="shared" si="103"/>
        <v>0</v>
      </c>
    </row>
    <row r="762" spans="1:45" s="14" customFormat="1" ht="14.25">
      <c r="A762" s="5"/>
      <c r="B762" s="67"/>
      <c r="C762" s="19" t="s">
        <v>6974</v>
      </c>
      <c r="D762" s="1023" t="str">
        <f t="shared" si="97"/>
        <v/>
      </c>
      <c r="E762" s="1024"/>
      <c r="F762" s="1025"/>
      <c r="G762" s="752" t="str">
        <f t="shared" si="98"/>
        <v/>
      </c>
      <c r="H762" s="752"/>
      <c r="I762" s="752"/>
      <c r="J762" s="752"/>
      <c r="K762" s="752"/>
      <c r="L762" s="752"/>
      <c r="M762" s="754"/>
      <c r="N762" s="754"/>
      <c r="O762" s="754"/>
      <c r="P762" s="754"/>
      <c r="Q762" s="754"/>
      <c r="R762" s="754"/>
      <c r="S762" s="754"/>
      <c r="T762" s="754"/>
      <c r="U762" s="754"/>
      <c r="V762" s="754"/>
      <c r="W762" s="754"/>
      <c r="X762" s="754"/>
      <c r="Y762" s="754"/>
      <c r="Z762" s="754"/>
      <c r="AA762" s="754"/>
      <c r="AB762" s="754"/>
      <c r="AC762" s="754"/>
      <c r="AD762" s="754"/>
      <c r="AE762" s="4"/>
      <c r="AG762"/>
      <c r="AH762">
        <f t="shared" si="99"/>
        <v>0</v>
      </c>
      <c r="AI762" s="490"/>
      <c r="AJ762" s="204">
        <f t="shared" si="100"/>
        <v>0</v>
      </c>
      <c r="AN762" s="488" t="str">
        <f>IF($AC$450="","",IF(HLOOKUP($AC$450,Presentación!$AQ$3:$BV$574,Presentación!AP312)="","",HLOOKUP($AC$450,Presentación!$AQ$3:$BV$574,Presentación!AP312,0)))</f>
        <v/>
      </c>
      <c r="AO762" s="489" t="str">
        <f>IF($AC$450="","",IF(HLOOKUP($AC$450,Presentación!$BZ$3:$DE$574,Presentación!AP312,0)="","",HLOOKUP($AC$450,Presentación!$BZ$3:$DE$574,Presentación!AP312,0)))</f>
        <v/>
      </c>
      <c r="AQ762">
        <f t="shared" si="101"/>
        <v>0</v>
      </c>
      <c r="AR762">
        <f t="shared" si="102"/>
        <v>0</v>
      </c>
      <c r="AS762">
        <f t="shared" si="103"/>
        <v>0</v>
      </c>
    </row>
    <row r="763" spans="1:45" s="14" customFormat="1" ht="14.25">
      <c r="A763" s="5"/>
      <c r="B763" s="67"/>
      <c r="C763" s="19" t="s">
        <v>6975</v>
      </c>
      <c r="D763" s="1023" t="str">
        <f t="shared" si="97"/>
        <v/>
      </c>
      <c r="E763" s="1024"/>
      <c r="F763" s="1025"/>
      <c r="G763" s="752" t="str">
        <f t="shared" si="98"/>
        <v/>
      </c>
      <c r="H763" s="752"/>
      <c r="I763" s="752"/>
      <c r="J763" s="752"/>
      <c r="K763" s="752"/>
      <c r="L763" s="752"/>
      <c r="M763" s="754"/>
      <c r="N763" s="754"/>
      <c r="O763" s="754"/>
      <c r="P763" s="754"/>
      <c r="Q763" s="754"/>
      <c r="R763" s="754"/>
      <c r="S763" s="754"/>
      <c r="T763" s="754"/>
      <c r="U763" s="754"/>
      <c r="V763" s="754"/>
      <c r="W763" s="754"/>
      <c r="X763" s="754"/>
      <c r="Y763" s="754"/>
      <c r="Z763" s="754"/>
      <c r="AA763" s="754"/>
      <c r="AB763" s="754"/>
      <c r="AC763" s="754"/>
      <c r="AD763" s="754"/>
      <c r="AE763" s="4"/>
      <c r="AG763"/>
      <c r="AH763">
        <f t="shared" si="99"/>
        <v>0</v>
      </c>
      <c r="AI763" s="490"/>
      <c r="AJ763" s="204">
        <f t="shared" si="100"/>
        <v>0</v>
      </c>
      <c r="AN763" s="488" t="str">
        <f>IF($AC$450="","",IF(HLOOKUP($AC$450,Presentación!$AQ$3:$BV$574,Presentación!AP313)="","",HLOOKUP($AC$450,Presentación!$AQ$3:$BV$574,Presentación!AP313,0)))</f>
        <v/>
      </c>
      <c r="AO763" s="489" t="str">
        <f>IF($AC$450="","",IF(HLOOKUP($AC$450,Presentación!$BZ$3:$DE$574,Presentación!AP313,0)="","",HLOOKUP($AC$450,Presentación!$BZ$3:$DE$574,Presentación!AP313,0)))</f>
        <v/>
      </c>
      <c r="AQ763">
        <f t="shared" si="101"/>
        <v>0</v>
      </c>
      <c r="AR763">
        <f t="shared" si="102"/>
        <v>0</v>
      </c>
      <c r="AS763">
        <f t="shared" si="103"/>
        <v>0</v>
      </c>
    </row>
    <row r="764" spans="1:45" s="14" customFormat="1" ht="14.25">
      <c r="A764" s="5"/>
      <c r="B764" s="67"/>
      <c r="C764" s="19" t="s">
        <v>6976</v>
      </c>
      <c r="D764" s="1023" t="str">
        <f t="shared" si="97"/>
        <v/>
      </c>
      <c r="E764" s="1024"/>
      <c r="F764" s="1025"/>
      <c r="G764" s="752" t="str">
        <f t="shared" si="98"/>
        <v/>
      </c>
      <c r="H764" s="752"/>
      <c r="I764" s="752"/>
      <c r="J764" s="752"/>
      <c r="K764" s="752"/>
      <c r="L764" s="752"/>
      <c r="M764" s="754"/>
      <c r="N764" s="754"/>
      <c r="O764" s="754"/>
      <c r="P764" s="754"/>
      <c r="Q764" s="754"/>
      <c r="R764" s="754"/>
      <c r="S764" s="754"/>
      <c r="T764" s="754"/>
      <c r="U764" s="754"/>
      <c r="V764" s="754"/>
      <c r="W764" s="754"/>
      <c r="X764" s="754"/>
      <c r="Y764" s="754"/>
      <c r="Z764" s="754"/>
      <c r="AA764" s="754"/>
      <c r="AB764" s="754"/>
      <c r="AC764" s="754"/>
      <c r="AD764" s="754"/>
      <c r="AE764" s="4"/>
      <c r="AG764"/>
      <c r="AH764">
        <f t="shared" si="99"/>
        <v>0</v>
      </c>
      <c r="AI764" s="490"/>
      <c r="AJ764" s="204">
        <f t="shared" si="100"/>
        <v>0</v>
      </c>
      <c r="AN764" s="488" t="str">
        <f>IF($AC$450="","",IF(HLOOKUP($AC$450,Presentación!$AQ$3:$BV$574,Presentación!AP314)="","",HLOOKUP($AC$450,Presentación!$AQ$3:$BV$574,Presentación!AP314,0)))</f>
        <v/>
      </c>
      <c r="AO764" s="489" t="str">
        <f>IF($AC$450="","",IF(HLOOKUP($AC$450,Presentación!$BZ$3:$DE$574,Presentación!AP314,0)="","",HLOOKUP($AC$450,Presentación!$BZ$3:$DE$574,Presentación!AP314,0)))</f>
        <v/>
      </c>
      <c r="AQ764">
        <f t="shared" si="101"/>
        <v>0</v>
      </c>
      <c r="AR764">
        <f t="shared" si="102"/>
        <v>0</v>
      </c>
      <c r="AS764">
        <f t="shared" si="103"/>
        <v>0</v>
      </c>
    </row>
    <row r="765" spans="1:45" s="14" customFormat="1" ht="14.25">
      <c r="A765" s="5"/>
      <c r="B765" s="67"/>
      <c r="C765" s="19" t="s">
        <v>6977</v>
      </c>
      <c r="D765" s="1023" t="str">
        <f t="shared" si="97"/>
        <v/>
      </c>
      <c r="E765" s="1024"/>
      <c r="F765" s="1025"/>
      <c r="G765" s="752" t="str">
        <f t="shared" si="98"/>
        <v/>
      </c>
      <c r="H765" s="752"/>
      <c r="I765" s="752"/>
      <c r="J765" s="752"/>
      <c r="K765" s="752"/>
      <c r="L765" s="752"/>
      <c r="M765" s="754"/>
      <c r="N765" s="754"/>
      <c r="O765" s="754"/>
      <c r="P765" s="754"/>
      <c r="Q765" s="754"/>
      <c r="R765" s="754"/>
      <c r="S765" s="754"/>
      <c r="T765" s="754"/>
      <c r="U765" s="754"/>
      <c r="V765" s="754"/>
      <c r="W765" s="754"/>
      <c r="X765" s="754"/>
      <c r="Y765" s="754"/>
      <c r="Z765" s="754"/>
      <c r="AA765" s="754"/>
      <c r="AB765" s="754"/>
      <c r="AC765" s="754"/>
      <c r="AD765" s="754"/>
      <c r="AE765" s="4"/>
      <c r="AG765"/>
      <c r="AH765">
        <f t="shared" si="99"/>
        <v>0</v>
      </c>
      <c r="AI765" s="490"/>
      <c r="AJ765" s="204">
        <f t="shared" si="100"/>
        <v>0</v>
      </c>
      <c r="AN765" s="488" t="str">
        <f>IF($AC$450="","",IF(HLOOKUP($AC$450,Presentación!$AQ$3:$BV$574,Presentación!AP315)="","",HLOOKUP($AC$450,Presentación!$AQ$3:$BV$574,Presentación!AP315,0)))</f>
        <v/>
      </c>
      <c r="AO765" s="489" t="str">
        <f>IF($AC$450="","",IF(HLOOKUP($AC$450,Presentación!$BZ$3:$DE$574,Presentación!AP315,0)="","",HLOOKUP($AC$450,Presentación!$BZ$3:$DE$574,Presentación!AP315,0)))</f>
        <v/>
      </c>
      <c r="AQ765">
        <f t="shared" si="101"/>
        <v>0</v>
      </c>
      <c r="AR765">
        <f t="shared" si="102"/>
        <v>0</v>
      </c>
      <c r="AS765">
        <f t="shared" si="103"/>
        <v>0</v>
      </c>
    </row>
    <row r="766" spans="1:45" s="14" customFormat="1" ht="14.25">
      <c r="A766" s="5"/>
      <c r="B766" s="67"/>
      <c r="C766" s="19" t="s">
        <v>6978</v>
      </c>
      <c r="D766" s="1023" t="str">
        <f t="shared" si="97"/>
        <v/>
      </c>
      <c r="E766" s="1024"/>
      <c r="F766" s="1025"/>
      <c r="G766" s="752" t="str">
        <f t="shared" si="98"/>
        <v/>
      </c>
      <c r="H766" s="752"/>
      <c r="I766" s="752"/>
      <c r="J766" s="752"/>
      <c r="K766" s="752"/>
      <c r="L766" s="752"/>
      <c r="M766" s="754"/>
      <c r="N766" s="754"/>
      <c r="O766" s="754"/>
      <c r="P766" s="754"/>
      <c r="Q766" s="754"/>
      <c r="R766" s="754"/>
      <c r="S766" s="754"/>
      <c r="T766" s="754"/>
      <c r="U766" s="754"/>
      <c r="V766" s="754"/>
      <c r="W766" s="754"/>
      <c r="X766" s="754"/>
      <c r="Y766" s="754"/>
      <c r="Z766" s="754"/>
      <c r="AA766" s="754"/>
      <c r="AB766" s="754"/>
      <c r="AC766" s="754"/>
      <c r="AD766" s="754"/>
      <c r="AE766" s="4"/>
      <c r="AG766"/>
      <c r="AH766">
        <f t="shared" si="99"/>
        <v>0</v>
      </c>
      <c r="AI766" s="490"/>
      <c r="AJ766" s="204">
        <f t="shared" si="100"/>
        <v>0</v>
      </c>
      <c r="AN766" s="488" t="str">
        <f>IF($AC$450="","",IF(HLOOKUP($AC$450,Presentación!$AQ$3:$BV$574,Presentación!AP316)="","",HLOOKUP($AC$450,Presentación!$AQ$3:$BV$574,Presentación!AP316,0)))</f>
        <v/>
      </c>
      <c r="AO766" s="489" t="str">
        <f>IF($AC$450="","",IF(HLOOKUP($AC$450,Presentación!$BZ$3:$DE$574,Presentación!AP316,0)="","",HLOOKUP($AC$450,Presentación!$BZ$3:$DE$574,Presentación!AP316,0)))</f>
        <v/>
      </c>
      <c r="AQ766">
        <f t="shared" si="101"/>
        <v>0</v>
      </c>
      <c r="AR766">
        <f t="shared" si="102"/>
        <v>0</v>
      </c>
      <c r="AS766">
        <f t="shared" si="103"/>
        <v>0</v>
      </c>
    </row>
    <row r="767" spans="1:45" s="14" customFormat="1" ht="14.25">
      <c r="A767" s="5"/>
      <c r="B767" s="67"/>
      <c r="C767" s="19" t="s">
        <v>6979</v>
      </c>
      <c r="D767" s="1023" t="str">
        <f t="shared" si="97"/>
        <v/>
      </c>
      <c r="E767" s="1024"/>
      <c r="F767" s="1025"/>
      <c r="G767" s="752" t="str">
        <f t="shared" si="98"/>
        <v/>
      </c>
      <c r="H767" s="752"/>
      <c r="I767" s="752"/>
      <c r="J767" s="752"/>
      <c r="K767" s="752"/>
      <c r="L767" s="752"/>
      <c r="M767" s="754"/>
      <c r="N767" s="754"/>
      <c r="O767" s="754"/>
      <c r="P767" s="754"/>
      <c r="Q767" s="754"/>
      <c r="R767" s="754"/>
      <c r="S767" s="754"/>
      <c r="T767" s="754"/>
      <c r="U767" s="754"/>
      <c r="V767" s="754"/>
      <c r="W767" s="754"/>
      <c r="X767" s="754"/>
      <c r="Y767" s="754"/>
      <c r="Z767" s="754"/>
      <c r="AA767" s="754"/>
      <c r="AB767" s="754"/>
      <c r="AC767" s="754"/>
      <c r="AD767" s="754"/>
      <c r="AE767" s="4"/>
      <c r="AG767"/>
      <c r="AH767">
        <f t="shared" si="99"/>
        <v>0</v>
      </c>
      <c r="AI767" s="490"/>
      <c r="AJ767" s="204">
        <f t="shared" si="100"/>
        <v>0</v>
      </c>
      <c r="AN767" s="488" t="str">
        <f>IF($AC$450="","",IF(HLOOKUP($AC$450,Presentación!$AQ$3:$BV$574,Presentación!AP317)="","",HLOOKUP($AC$450,Presentación!$AQ$3:$BV$574,Presentación!AP317,0)))</f>
        <v/>
      </c>
      <c r="AO767" s="489" t="str">
        <f>IF($AC$450="","",IF(HLOOKUP($AC$450,Presentación!$BZ$3:$DE$574,Presentación!AP317,0)="","",HLOOKUP($AC$450,Presentación!$BZ$3:$DE$574,Presentación!AP317,0)))</f>
        <v/>
      </c>
      <c r="AQ767">
        <f t="shared" si="101"/>
        <v>0</v>
      </c>
      <c r="AR767">
        <f t="shared" si="102"/>
        <v>0</v>
      </c>
      <c r="AS767">
        <f t="shared" si="103"/>
        <v>0</v>
      </c>
    </row>
    <row r="768" spans="1:45" s="14" customFormat="1" ht="14.25">
      <c r="A768" s="5"/>
      <c r="B768" s="67"/>
      <c r="C768" s="19" t="s">
        <v>6980</v>
      </c>
      <c r="D768" s="1023" t="str">
        <f t="shared" si="97"/>
        <v/>
      </c>
      <c r="E768" s="1024"/>
      <c r="F768" s="1025"/>
      <c r="G768" s="752" t="str">
        <f t="shared" si="98"/>
        <v/>
      </c>
      <c r="H768" s="752"/>
      <c r="I768" s="752"/>
      <c r="J768" s="752"/>
      <c r="K768" s="752"/>
      <c r="L768" s="752"/>
      <c r="M768" s="754"/>
      <c r="N768" s="754"/>
      <c r="O768" s="754"/>
      <c r="P768" s="754"/>
      <c r="Q768" s="754"/>
      <c r="R768" s="754"/>
      <c r="S768" s="754"/>
      <c r="T768" s="754"/>
      <c r="U768" s="754"/>
      <c r="V768" s="754"/>
      <c r="W768" s="754"/>
      <c r="X768" s="754"/>
      <c r="Y768" s="754"/>
      <c r="Z768" s="754"/>
      <c r="AA768" s="754"/>
      <c r="AB768" s="754"/>
      <c r="AC768" s="754"/>
      <c r="AD768" s="754"/>
      <c r="AE768" s="4"/>
      <c r="AG768"/>
      <c r="AH768">
        <f t="shared" si="99"/>
        <v>0</v>
      </c>
      <c r="AI768" s="490"/>
      <c r="AJ768" s="204">
        <f t="shared" si="100"/>
        <v>0</v>
      </c>
      <c r="AN768" s="488" t="str">
        <f>IF($AC$450="","",IF(HLOOKUP($AC$450,Presentación!$AQ$3:$BV$574,Presentación!AP318)="","",HLOOKUP($AC$450,Presentación!$AQ$3:$BV$574,Presentación!AP318,0)))</f>
        <v/>
      </c>
      <c r="AO768" s="489" t="str">
        <f>IF($AC$450="","",IF(HLOOKUP($AC$450,Presentación!$BZ$3:$DE$574,Presentación!AP318,0)="","",HLOOKUP($AC$450,Presentación!$BZ$3:$DE$574,Presentación!AP318,0)))</f>
        <v/>
      </c>
      <c r="AQ768">
        <f t="shared" si="101"/>
        <v>0</v>
      </c>
      <c r="AR768">
        <f t="shared" si="102"/>
        <v>0</v>
      </c>
      <c r="AS768">
        <f t="shared" si="103"/>
        <v>0</v>
      </c>
    </row>
    <row r="769" spans="1:45" s="14" customFormat="1" ht="14.25">
      <c r="A769" s="5"/>
      <c r="B769" s="67"/>
      <c r="C769" s="19" t="s">
        <v>6981</v>
      </c>
      <c r="D769" s="1023" t="str">
        <f t="shared" si="97"/>
        <v/>
      </c>
      <c r="E769" s="1024"/>
      <c r="F769" s="1025"/>
      <c r="G769" s="752" t="str">
        <f t="shared" si="98"/>
        <v/>
      </c>
      <c r="H769" s="752"/>
      <c r="I769" s="752"/>
      <c r="J769" s="752"/>
      <c r="K769" s="752"/>
      <c r="L769" s="752"/>
      <c r="M769" s="754"/>
      <c r="N769" s="754"/>
      <c r="O769" s="754"/>
      <c r="P769" s="754"/>
      <c r="Q769" s="754"/>
      <c r="R769" s="754"/>
      <c r="S769" s="754"/>
      <c r="T769" s="754"/>
      <c r="U769" s="754"/>
      <c r="V769" s="754"/>
      <c r="W769" s="754"/>
      <c r="X769" s="754"/>
      <c r="Y769" s="754"/>
      <c r="Z769" s="754"/>
      <c r="AA769" s="754"/>
      <c r="AB769" s="754"/>
      <c r="AC769" s="754"/>
      <c r="AD769" s="754"/>
      <c r="AE769" s="4"/>
      <c r="AG769"/>
      <c r="AH769">
        <f t="shared" si="99"/>
        <v>0</v>
      </c>
      <c r="AI769" s="490"/>
      <c r="AJ769" s="204">
        <f t="shared" si="100"/>
        <v>0</v>
      </c>
      <c r="AN769" s="488" t="str">
        <f>IF($AC$450="","",IF(HLOOKUP($AC$450,Presentación!$AQ$3:$BV$574,Presentación!AP319)="","",HLOOKUP($AC$450,Presentación!$AQ$3:$BV$574,Presentación!AP319,0)))</f>
        <v/>
      </c>
      <c r="AO769" s="489" t="str">
        <f>IF($AC$450="","",IF(HLOOKUP($AC$450,Presentación!$BZ$3:$DE$574,Presentación!AP319,0)="","",HLOOKUP($AC$450,Presentación!$BZ$3:$DE$574,Presentación!AP319,0)))</f>
        <v/>
      </c>
      <c r="AQ769">
        <f t="shared" si="101"/>
        <v>0</v>
      </c>
      <c r="AR769">
        <f t="shared" si="102"/>
        <v>0</v>
      </c>
      <c r="AS769">
        <f t="shared" si="103"/>
        <v>0</v>
      </c>
    </row>
    <row r="770" spans="1:45" s="14" customFormat="1" ht="14.25">
      <c r="A770" s="5"/>
      <c r="B770" s="67"/>
      <c r="C770" s="19" t="s">
        <v>6982</v>
      </c>
      <c r="D770" s="1023" t="str">
        <f t="shared" si="97"/>
        <v/>
      </c>
      <c r="E770" s="1024"/>
      <c r="F770" s="1025"/>
      <c r="G770" s="752" t="str">
        <f t="shared" si="98"/>
        <v/>
      </c>
      <c r="H770" s="752"/>
      <c r="I770" s="752"/>
      <c r="J770" s="752"/>
      <c r="K770" s="752"/>
      <c r="L770" s="752"/>
      <c r="M770" s="754"/>
      <c r="N770" s="754"/>
      <c r="O770" s="754"/>
      <c r="P770" s="754"/>
      <c r="Q770" s="754"/>
      <c r="R770" s="754"/>
      <c r="S770" s="754"/>
      <c r="T770" s="754"/>
      <c r="U770" s="754"/>
      <c r="V770" s="754"/>
      <c r="W770" s="754"/>
      <c r="X770" s="754"/>
      <c r="Y770" s="754"/>
      <c r="Z770" s="754"/>
      <c r="AA770" s="754"/>
      <c r="AB770" s="754"/>
      <c r="AC770" s="754"/>
      <c r="AD770" s="754"/>
      <c r="AE770" s="4"/>
      <c r="AG770"/>
      <c r="AH770">
        <f t="shared" si="99"/>
        <v>0</v>
      </c>
      <c r="AI770" s="490"/>
      <c r="AJ770" s="204">
        <f t="shared" si="100"/>
        <v>0</v>
      </c>
      <c r="AN770" s="488" t="str">
        <f>IF($AC$450="","",IF(HLOOKUP($AC$450,Presentación!$AQ$3:$BV$574,Presentación!AP320)="","",HLOOKUP($AC$450,Presentación!$AQ$3:$BV$574,Presentación!AP320,0)))</f>
        <v/>
      </c>
      <c r="AO770" s="489" t="str">
        <f>IF($AC$450="","",IF(HLOOKUP($AC$450,Presentación!$BZ$3:$DE$574,Presentación!AP320,0)="","",HLOOKUP($AC$450,Presentación!$BZ$3:$DE$574,Presentación!AP320,0)))</f>
        <v/>
      </c>
      <c r="AQ770">
        <f t="shared" si="101"/>
        <v>0</v>
      </c>
      <c r="AR770">
        <f t="shared" si="102"/>
        <v>0</v>
      </c>
      <c r="AS770">
        <f t="shared" si="103"/>
        <v>0</v>
      </c>
    </row>
    <row r="771" spans="1:45" s="14" customFormat="1" ht="14.25">
      <c r="A771" s="5"/>
      <c r="B771" s="67"/>
      <c r="C771" s="19" t="s">
        <v>6983</v>
      </c>
      <c r="D771" s="1023" t="str">
        <f t="shared" si="97"/>
        <v/>
      </c>
      <c r="E771" s="1024"/>
      <c r="F771" s="1025"/>
      <c r="G771" s="752" t="str">
        <f t="shared" si="98"/>
        <v/>
      </c>
      <c r="H771" s="752"/>
      <c r="I771" s="752"/>
      <c r="J771" s="752"/>
      <c r="K771" s="752"/>
      <c r="L771" s="752"/>
      <c r="M771" s="754"/>
      <c r="N771" s="754"/>
      <c r="O771" s="754"/>
      <c r="P771" s="754"/>
      <c r="Q771" s="754"/>
      <c r="R771" s="754"/>
      <c r="S771" s="754"/>
      <c r="T771" s="754"/>
      <c r="U771" s="754"/>
      <c r="V771" s="754"/>
      <c r="W771" s="754"/>
      <c r="X771" s="754"/>
      <c r="Y771" s="754"/>
      <c r="Z771" s="754"/>
      <c r="AA771" s="754"/>
      <c r="AB771" s="754"/>
      <c r="AC771" s="754"/>
      <c r="AD771" s="754"/>
      <c r="AE771" s="4"/>
      <c r="AG771"/>
      <c r="AH771">
        <f t="shared" si="99"/>
        <v>0</v>
      </c>
      <c r="AI771" s="490"/>
      <c r="AJ771" s="204">
        <f t="shared" si="100"/>
        <v>0</v>
      </c>
      <c r="AN771" s="488" t="str">
        <f>IF($AC$450="","",IF(HLOOKUP($AC$450,Presentación!$AQ$3:$BV$574,Presentación!AP321)="","",HLOOKUP($AC$450,Presentación!$AQ$3:$BV$574,Presentación!AP321,0)))</f>
        <v/>
      </c>
      <c r="AO771" s="489" t="str">
        <f>IF($AC$450="","",IF(HLOOKUP($AC$450,Presentación!$BZ$3:$DE$574,Presentación!AP321,0)="","",HLOOKUP($AC$450,Presentación!$BZ$3:$DE$574,Presentación!AP321,0)))</f>
        <v/>
      </c>
      <c r="AQ771">
        <f t="shared" si="101"/>
        <v>0</v>
      </c>
      <c r="AR771">
        <f t="shared" si="102"/>
        <v>0</v>
      </c>
      <c r="AS771">
        <f t="shared" si="103"/>
        <v>0</v>
      </c>
    </row>
    <row r="772" spans="1:45" s="14" customFormat="1" ht="14.25">
      <c r="A772" s="5"/>
      <c r="B772" s="67"/>
      <c r="C772" s="19" t="s">
        <v>6984</v>
      </c>
      <c r="D772" s="1023" t="str">
        <f t="shared" si="97"/>
        <v/>
      </c>
      <c r="E772" s="1024"/>
      <c r="F772" s="1025"/>
      <c r="G772" s="752" t="str">
        <f t="shared" si="98"/>
        <v/>
      </c>
      <c r="H772" s="752"/>
      <c r="I772" s="752"/>
      <c r="J772" s="752"/>
      <c r="K772" s="752"/>
      <c r="L772" s="752"/>
      <c r="M772" s="754"/>
      <c r="N772" s="754"/>
      <c r="O772" s="754"/>
      <c r="P772" s="754"/>
      <c r="Q772" s="754"/>
      <c r="R772" s="754"/>
      <c r="S772" s="754"/>
      <c r="T772" s="754"/>
      <c r="U772" s="754"/>
      <c r="V772" s="754"/>
      <c r="W772" s="754"/>
      <c r="X772" s="754"/>
      <c r="Y772" s="754"/>
      <c r="Z772" s="754"/>
      <c r="AA772" s="754"/>
      <c r="AB772" s="754"/>
      <c r="AC772" s="754"/>
      <c r="AD772" s="754"/>
      <c r="AE772" s="4"/>
      <c r="AG772"/>
      <c r="AH772">
        <f t="shared" si="99"/>
        <v>0</v>
      </c>
      <c r="AI772" s="490"/>
      <c r="AJ772" s="204">
        <f t="shared" si="100"/>
        <v>0</v>
      </c>
      <c r="AN772" s="488" t="str">
        <f>IF($AC$450="","",IF(HLOOKUP($AC$450,Presentación!$AQ$3:$BV$574,Presentación!AP322)="","",HLOOKUP($AC$450,Presentación!$AQ$3:$BV$574,Presentación!AP322,0)))</f>
        <v/>
      </c>
      <c r="AO772" s="489" t="str">
        <f>IF($AC$450="","",IF(HLOOKUP($AC$450,Presentación!$BZ$3:$DE$574,Presentación!AP322,0)="","",HLOOKUP($AC$450,Presentación!$BZ$3:$DE$574,Presentación!AP322,0)))</f>
        <v/>
      </c>
      <c r="AQ772">
        <f t="shared" si="101"/>
        <v>0</v>
      </c>
      <c r="AR772">
        <f t="shared" si="102"/>
        <v>0</v>
      </c>
      <c r="AS772">
        <f t="shared" si="103"/>
        <v>0</v>
      </c>
    </row>
    <row r="773" spans="1:45" s="14" customFormat="1" ht="14.25">
      <c r="A773" s="5"/>
      <c r="B773" s="67"/>
      <c r="C773" s="19" t="s">
        <v>6985</v>
      </c>
      <c r="D773" s="1023" t="str">
        <f t="shared" si="97"/>
        <v/>
      </c>
      <c r="E773" s="1024"/>
      <c r="F773" s="1025"/>
      <c r="G773" s="752" t="str">
        <f t="shared" si="98"/>
        <v/>
      </c>
      <c r="H773" s="752"/>
      <c r="I773" s="752"/>
      <c r="J773" s="752"/>
      <c r="K773" s="752"/>
      <c r="L773" s="752"/>
      <c r="M773" s="754"/>
      <c r="N773" s="754"/>
      <c r="O773" s="754"/>
      <c r="P773" s="754"/>
      <c r="Q773" s="754"/>
      <c r="R773" s="754"/>
      <c r="S773" s="754"/>
      <c r="T773" s="754"/>
      <c r="U773" s="754"/>
      <c r="V773" s="754"/>
      <c r="W773" s="754"/>
      <c r="X773" s="754"/>
      <c r="Y773" s="754"/>
      <c r="Z773" s="754"/>
      <c r="AA773" s="754"/>
      <c r="AB773" s="754"/>
      <c r="AC773" s="754"/>
      <c r="AD773" s="754"/>
      <c r="AE773" s="4"/>
      <c r="AG773"/>
      <c r="AH773">
        <f t="shared" si="99"/>
        <v>0</v>
      </c>
      <c r="AI773" s="490"/>
      <c r="AJ773" s="204">
        <f t="shared" si="100"/>
        <v>0</v>
      </c>
      <c r="AN773" s="488" t="str">
        <f>IF($AC$450="","",IF(HLOOKUP($AC$450,Presentación!$AQ$3:$BV$574,Presentación!AP323)="","",HLOOKUP($AC$450,Presentación!$AQ$3:$BV$574,Presentación!AP323,0)))</f>
        <v/>
      </c>
      <c r="AO773" s="489" t="str">
        <f>IF($AC$450="","",IF(HLOOKUP($AC$450,Presentación!$BZ$3:$DE$574,Presentación!AP323,0)="","",HLOOKUP($AC$450,Presentación!$BZ$3:$DE$574,Presentación!AP323,0)))</f>
        <v/>
      </c>
      <c r="AQ773">
        <f t="shared" si="101"/>
        <v>0</v>
      </c>
      <c r="AR773">
        <f t="shared" si="102"/>
        <v>0</v>
      </c>
      <c r="AS773">
        <f t="shared" si="103"/>
        <v>0</v>
      </c>
    </row>
    <row r="774" spans="1:45" s="14" customFormat="1" ht="14.25">
      <c r="A774" s="5"/>
      <c r="B774" s="67"/>
      <c r="C774" s="19" t="s">
        <v>6986</v>
      </c>
      <c r="D774" s="1023" t="str">
        <f t="shared" si="97"/>
        <v/>
      </c>
      <c r="E774" s="1024"/>
      <c r="F774" s="1025"/>
      <c r="G774" s="752" t="str">
        <f t="shared" si="98"/>
        <v/>
      </c>
      <c r="H774" s="752"/>
      <c r="I774" s="752"/>
      <c r="J774" s="752"/>
      <c r="K774" s="752"/>
      <c r="L774" s="752"/>
      <c r="M774" s="754"/>
      <c r="N774" s="754"/>
      <c r="O774" s="754"/>
      <c r="P774" s="754"/>
      <c r="Q774" s="754"/>
      <c r="R774" s="754"/>
      <c r="S774" s="754"/>
      <c r="T774" s="754"/>
      <c r="U774" s="754"/>
      <c r="V774" s="754"/>
      <c r="W774" s="754"/>
      <c r="X774" s="754"/>
      <c r="Y774" s="754"/>
      <c r="Z774" s="754"/>
      <c r="AA774" s="754"/>
      <c r="AB774" s="754"/>
      <c r="AC774" s="754"/>
      <c r="AD774" s="754"/>
      <c r="AE774" s="4"/>
      <c r="AG774"/>
      <c r="AH774">
        <f t="shared" si="99"/>
        <v>0</v>
      </c>
      <c r="AI774" s="490"/>
      <c r="AJ774" s="204">
        <f t="shared" si="100"/>
        <v>0</v>
      </c>
      <c r="AN774" s="488" t="str">
        <f>IF($AC$450="","",IF(HLOOKUP($AC$450,Presentación!$AQ$3:$BV$574,Presentación!AP324)="","",HLOOKUP($AC$450,Presentación!$AQ$3:$BV$574,Presentación!AP324,0)))</f>
        <v/>
      </c>
      <c r="AO774" s="489" t="str">
        <f>IF($AC$450="","",IF(HLOOKUP($AC$450,Presentación!$BZ$3:$DE$574,Presentación!AP324,0)="","",HLOOKUP($AC$450,Presentación!$BZ$3:$DE$574,Presentación!AP324,0)))</f>
        <v/>
      </c>
      <c r="AQ774">
        <f t="shared" si="101"/>
        <v>0</v>
      </c>
      <c r="AR774">
        <f t="shared" si="102"/>
        <v>0</v>
      </c>
      <c r="AS774">
        <f t="shared" si="103"/>
        <v>0</v>
      </c>
    </row>
    <row r="775" spans="1:45" s="14" customFormat="1" ht="14.25">
      <c r="A775" s="5"/>
      <c r="B775" s="67"/>
      <c r="C775" s="19" t="s">
        <v>6987</v>
      </c>
      <c r="D775" s="1023" t="str">
        <f t="shared" ref="D775:D838" si="104">IF(AO775="No identificado","",IF(AN775="","",AN775))</f>
        <v/>
      </c>
      <c r="E775" s="1024"/>
      <c r="F775" s="1025"/>
      <c r="G775" s="752" t="str">
        <f t="shared" ref="G775:G838" si="105">IF(AO775="No identificado","",IF(AO775="","",AO775))</f>
        <v/>
      </c>
      <c r="H775" s="752"/>
      <c r="I775" s="752"/>
      <c r="J775" s="752"/>
      <c r="K775" s="752"/>
      <c r="L775" s="752"/>
      <c r="M775" s="754"/>
      <c r="N775" s="754"/>
      <c r="O775" s="754"/>
      <c r="P775" s="754"/>
      <c r="Q775" s="754"/>
      <c r="R775" s="754"/>
      <c r="S775" s="754"/>
      <c r="T775" s="754"/>
      <c r="U775" s="754"/>
      <c r="V775" s="754"/>
      <c r="W775" s="754"/>
      <c r="X775" s="754"/>
      <c r="Y775" s="754"/>
      <c r="Z775" s="754"/>
      <c r="AA775" s="754"/>
      <c r="AB775" s="754"/>
      <c r="AC775" s="754"/>
      <c r="AD775" s="754"/>
      <c r="AE775" s="4"/>
      <c r="AG775"/>
      <c r="AH775">
        <f t="shared" ref="AH775:AH838" si="106">IF(D775="",IF(COUNTA(M775:AD775)=0,0,1),0)</f>
        <v>0</v>
      </c>
      <c r="AI775" s="490"/>
      <c r="AJ775" s="204">
        <f t="shared" ref="AJ775:AJ838" si="107">IF(AND(D775&lt;&gt;"",$AI$457&gt;0),1,0)</f>
        <v>0</v>
      </c>
      <c r="AN775" s="488" t="str">
        <f>IF($AC$450="","",IF(HLOOKUP($AC$450,Presentación!$AQ$3:$BV$574,Presentación!AP325)="","",HLOOKUP($AC$450,Presentación!$AQ$3:$BV$574,Presentación!AP325,0)))</f>
        <v/>
      </c>
      <c r="AO775" s="489" t="str">
        <f>IF($AC$450="","",IF(HLOOKUP($AC$450,Presentación!$BZ$3:$DE$574,Presentación!AP325,0)="","",HLOOKUP($AC$450,Presentación!$BZ$3:$DE$574,Presentación!AP325,0)))</f>
        <v/>
      </c>
      <c r="AQ775">
        <f t="shared" ref="AQ775:AQ838" si="108">IF(OR($D775="",$AK$454=1),0,IF(COUNTA($M$454:$R$1028)&gt;0,0,1))</f>
        <v>0</v>
      </c>
      <c r="AR775">
        <f t="shared" ref="AR775:AR838" si="109">IF(OR($D775="",$AK$455=1),0,IF(COUNTA($S$454:$X$1028)&gt;0,0,1))</f>
        <v>0</v>
      </c>
      <c r="AS775">
        <f t="shared" ref="AS775:AS838" si="110">IF(OR($D775="",$AK$456=1),0,IF(COUNTA($Y$454:$AD$1028)&gt;0,0,1))</f>
        <v>0</v>
      </c>
    </row>
    <row r="776" spans="1:45" s="14" customFormat="1" ht="14.25">
      <c r="A776" s="5"/>
      <c r="B776" s="67"/>
      <c r="C776" s="19" t="s">
        <v>6988</v>
      </c>
      <c r="D776" s="1023" t="str">
        <f t="shared" si="104"/>
        <v/>
      </c>
      <c r="E776" s="1024"/>
      <c r="F776" s="1025"/>
      <c r="G776" s="752" t="str">
        <f t="shared" si="105"/>
        <v/>
      </c>
      <c r="H776" s="752"/>
      <c r="I776" s="752"/>
      <c r="J776" s="752"/>
      <c r="K776" s="752"/>
      <c r="L776" s="752"/>
      <c r="M776" s="754"/>
      <c r="N776" s="754"/>
      <c r="O776" s="754"/>
      <c r="P776" s="754"/>
      <c r="Q776" s="754"/>
      <c r="R776" s="754"/>
      <c r="S776" s="754"/>
      <c r="T776" s="754"/>
      <c r="U776" s="754"/>
      <c r="V776" s="754"/>
      <c r="W776" s="754"/>
      <c r="X776" s="754"/>
      <c r="Y776" s="754"/>
      <c r="Z776" s="754"/>
      <c r="AA776" s="754"/>
      <c r="AB776" s="754"/>
      <c r="AC776" s="754"/>
      <c r="AD776" s="754"/>
      <c r="AE776" s="4"/>
      <c r="AG776"/>
      <c r="AH776">
        <f t="shared" si="106"/>
        <v>0</v>
      </c>
      <c r="AI776" s="490"/>
      <c r="AJ776" s="204">
        <f t="shared" si="107"/>
        <v>0</v>
      </c>
      <c r="AN776" s="488" t="str">
        <f>IF($AC$450="","",IF(HLOOKUP($AC$450,Presentación!$AQ$3:$BV$574,Presentación!AP326)="","",HLOOKUP($AC$450,Presentación!$AQ$3:$BV$574,Presentación!AP326,0)))</f>
        <v/>
      </c>
      <c r="AO776" s="489" t="str">
        <f>IF($AC$450="","",IF(HLOOKUP($AC$450,Presentación!$BZ$3:$DE$574,Presentación!AP326,0)="","",HLOOKUP($AC$450,Presentación!$BZ$3:$DE$574,Presentación!AP326,0)))</f>
        <v/>
      </c>
      <c r="AQ776">
        <f t="shared" si="108"/>
        <v>0</v>
      </c>
      <c r="AR776">
        <f t="shared" si="109"/>
        <v>0</v>
      </c>
      <c r="AS776">
        <f t="shared" si="110"/>
        <v>0</v>
      </c>
    </row>
    <row r="777" spans="1:45" s="14" customFormat="1" ht="14.25">
      <c r="A777" s="5"/>
      <c r="B777" s="67"/>
      <c r="C777" s="19" t="s">
        <v>6989</v>
      </c>
      <c r="D777" s="1023" t="str">
        <f t="shared" si="104"/>
        <v/>
      </c>
      <c r="E777" s="1024"/>
      <c r="F777" s="1025"/>
      <c r="G777" s="752" t="str">
        <f t="shared" si="105"/>
        <v/>
      </c>
      <c r="H777" s="752"/>
      <c r="I777" s="752"/>
      <c r="J777" s="752"/>
      <c r="K777" s="752"/>
      <c r="L777" s="752"/>
      <c r="M777" s="754"/>
      <c r="N777" s="754"/>
      <c r="O777" s="754"/>
      <c r="P777" s="754"/>
      <c r="Q777" s="754"/>
      <c r="R777" s="754"/>
      <c r="S777" s="754"/>
      <c r="T777" s="754"/>
      <c r="U777" s="754"/>
      <c r="V777" s="754"/>
      <c r="W777" s="754"/>
      <c r="X777" s="754"/>
      <c r="Y777" s="754"/>
      <c r="Z777" s="754"/>
      <c r="AA777" s="754"/>
      <c r="AB777" s="754"/>
      <c r="AC777" s="754"/>
      <c r="AD777" s="754"/>
      <c r="AE777" s="4"/>
      <c r="AG777"/>
      <c r="AH777">
        <f t="shared" si="106"/>
        <v>0</v>
      </c>
      <c r="AI777" s="490"/>
      <c r="AJ777" s="204">
        <f t="shared" si="107"/>
        <v>0</v>
      </c>
      <c r="AN777" s="488" t="str">
        <f>IF($AC$450="","",IF(HLOOKUP($AC$450,Presentación!$AQ$3:$BV$574,Presentación!AP327)="","",HLOOKUP($AC$450,Presentación!$AQ$3:$BV$574,Presentación!AP327,0)))</f>
        <v/>
      </c>
      <c r="AO777" s="489" t="str">
        <f>IF($AC$450="","",IF(HLOOKUP($AC$450,Presentación!$BZ$3:$DE$574,Presentación!AP327,0)="","",HLOOKUP($AC$450,Presentación!$BZ$3:$DE$574,Presentación!AP327,0)))</f>
        <v/>
      </c>
      <c r="AQ777">
        <f t="shared" si="108"/>
        <v>0</v>
      </c>
      <c r="AR777">
        <f t="shared" si="109"/>
        <v>0</v>
      </c>
      <c r="AS777">
        <f t="shared" si="110"/>
        <v>0</v>
      </c>
    </row>
    <row r="778" spans="1:45" s="14" customFormat="1" ht="14.25">
      <c r="A778" s="5"/>
      <c r="B778" s="67"/>
      <c r="C778" s="19" t="s">
        <v>6990</v>
      </c>
      <c r="D778" s="1023" t="str">
        <f t="shared" si="104"/>
        <v/>
      </c>
      <c r="E778" s="1024"/>
      <c r="F778" s="1025"/>
      <c r="G778" s="752" t="str">
        <f t="shared" si="105"/>
        <v/>
      </c>
      <c r="H778" s="752"/>
      <c r="I778" s="752"/>
      <c r="J778" s="752"/>
      <c r="K778" s="752"/>
      <c r="L778" s="752"/>
      <c r="M778" s="754"/>
      <c r="N778" s="754"/>
      <c r="O778" s="754"/>
      <c r="P778" s="754"/>
      <c r="Q778" s="754"/>
      <c r="R778" s="754"/>
      <c r="S778" s="754"/>
      <c r="T778" s="754"/>
      <c r="U778" s="754"/>
      <c r="V778" s="754"/>
      <c r="W778" s="754"/>
      <c r="X778" s="754"/>
      <c r="Y778" s="754"/>
      <c r="Z778" s="754"/>
      <c r="AA778" s="754"/>
      <c r="AB778" s="754"/>
      <c r="AC778" s="754"/>
      <c r="AD778" s="754"/>
      <c r="AE778" s="4"/>
      <c r="AG778"/>
      <c r="AH778">
        <f t="shared" si="106"/>
        <v>0</v>
      </c>
      <c r="AI778" s="490"/>
      <c r="AJ778" s="204">
        <f t="shared" si="107"/>
        <v>0</v>
      </c>
      <c r="AN778" s="488" t="str">
        <f>IF($AC$450="","",IF(HLOOKUP($AC$450,Presentación!$AQ$3:$BV$574,Presentación!AP328)="","",HLOOKUP($AC$450,Presentación!$AQ$3:$BV$574,Presentación!AP328,0)))</f>
        <v/>
      </c>
      <c r="AO778" s="489" t="str">
        <f>IF($AC$450="","",IF(HLOOKUP($AC$450,Presentación!$BZ$3:$DE$574,Presentación!AP328,0)="","",HLOOKUP($AC$450,Presentación!$BZ$3:$DE$574,Presentación!AP328,0)))</f>
        <v/>
      </c>
      <c r="AQ778">
        <f t="shared" si="108"/>
        <v>0</v>
      </c>
      <c r="AR778">
        <f t="shared" si="109"/>
        <v>0</v>
      </c>
      <c r="AS778">
        <f t="shared" si="110"/>
        <v>0</v>
      </c>
    </row>
    <row r="779" spans="1:45" s="14" customFormat="1" ht="14.25">
      <c r="A779" s="5"/>
      <c r="B779" s="67"/>
      <c r="C779" s="19" t="s">
        <v>6991</v>
      </c>
      <c r="D779" s="1023" t="str">
        <f t="shared" si="104"/>
        <v/>
      </c>
      <c r="E779" s="1024"/>
      <c r="F779" s="1025"/>
      <c r="G779" s="752" t="str">
        <f t="shared" si="105"/>
        <v/>
      </c>
      <c r="H779" s="752"/>
      <c r="I779" s="752"/>
      <c r="J779" s="752"/>
      <c r="K779" s="752"/>
      <c r="L779" s="752"/>
      <c r="M779" s="754"/>
      <c r="N779" s="754"/>
      <c r="O779" s="754"/>
      <c r="P779" s="754"/>
      <c r="Q779" s="754"/>
      <c r="R779" s="754"/>
      <c r="S779" s="754"/>
      <c r="T779" s="754"/>
      <c r="U779" s="754"/>
      <c r="V779" s="754"/>
      <c r="W779" s="754"/>
      <c r="X779" s="754"/>
      <c r="Y779" s="754"/>
      <c r="Z779" s="754"/>
      <c r="AA779" s="754"/>
      <c r="AB779" s="754"/>
      <c r="AC779" s="754"/>
      <c r="AD779" s="754"/>
      <c r="AE779" s="4"/>
      <c r="AG779"/>
      <c r="AH779">
        <f t="shared" si="106"/>
        <v>0</v>
      </c>
      <c r="AI779" s="490"/>
      <c r="AJ779" s="204">
        <f t="shared" si="107"/>
        <v>0</v>
      </c>
      <c r="AN779" s="488" t="str">
        <f>IF($AC$450="","",IF(HLOOKUP($AC$450,Presentación!$AQ$3:$BV$574,Presentación!AP329)="","",HLOOKUP($AC$450,Presentación!$AQ$3:$BV$574,Presentación!AP329,0)))</f>
        <v/>
      </c>
      <c r="AO779" s="489" t="str">
        <f>IF($AC$450="","",IF(HLOOKUP($AC$450,Presentación!$BZ$3:$DE$574,Presentación!AP329,0)="","",HLOOKUP($AC$450,Presentación!$BZ$3:$DE$574,Presentación!AP329,0)))</f>
        <v/>
      </c>
      <c r="AQ779">
        <f t="shared" si="108"/>
        <v>0</v>
      </c>
      <c r="AR779">
        <f t="shared" si="109"/>
        <v>0</v>
      </c>
      <c r="AS779">
        <f t="shared" si="110"/>
        <v>0</v>
      </c>
    </row>
    <row r="780" spans="1:45" s="14" customFormat="1" ht="14.25">
      <c r="A780" s="5"/>
      <c r="B780" s="67"/>
      <c r="C780" s="19" t="s">
        <v>6992</v>
      </c>
      <c r="D780" s="1023" t="str">
        <f t="shared" si="104"/>
        <v/>
      </c>
      <c r="E780" s="1024"/>
      <c r="F780" s="1025"/>
      <c r="G780" s="752" t="str">
        <f t="shared" si="105"/>
        <v/>
      </c>
      <c r="H780" s="752"/>
      <c r="I780" s="752"/>
      <c r="J780" s="752"/>
      <c r="K780" s="752"/>
      <c r="L780" s="752"/>
      <c r="M780" s="754"/>
      <c r="N780" s="754"/>
      <c r="O780" s="754"/>
      <c r="P780" s="754"/>
      <c r="Q780" s="754"/>
      <c r="R780" s="754"/>
      <c r="S780" s="754"/>
      <c r="T780" s="754"/>
      <c r="U780" s="754"/>
      <c r="V780" s="754"/>
      <c r="W780" s="754"/>
      <c r="X780" s="754"/>
      <c r="Y780" s="754"/>
      <c r="Z780" s="754"/>
      <c r="AA780" s="754"/>
      <c r="AB780" s="754"/>
      <c r="AC780" s="754"/>
      <c r="AD780" s="754"/>
      <c r="AE780" s="4"/>
      <c r="AG780"/>
      <c r="AH780">
        <f t="shared" si="106"/>
        <v>0</v>
      </c>
      <c r="AI780" s="490"/>
      <c r="AJ780" s="204">
        <f t="shared" si="107"/>
        <v>0</v>
      </c>
      <c r="AN780" s="488" t="str">
        <f>IF($AC$450="","",IF(HLOOKUP($AC$450,Presentación!$AQ$3:$BV$574,Presentación!AP330)="","",HLOOKUP($AC$450,Presentación!$AQ$3:$BV$574,Presentación!AP330,0)))</f>
        <v/>
      </c>
      <c r="AO780" s="489" t="str">
        <f>IF($AC$450="","",IF(HLOOKUP($AC$450,Presentación!$BZ$3:$DE$574,Presentación!AP330,0)="","",HLOOKUP($AC$450,Presentación!$BZ$3:$DE$574,Presentación!AP330,0)))</f>
        <v/>
      </c>
      <c r="AQ780">
        <f t="shared" si="108"/>
        <v>0</v>
      </c>
      <c r="AR780">
        <f t="shared" si="109"/>
        <v>0</v>
      </c>
      <c r="AS780">
        <f t="shared" si="110"/>
        <v>0</v>
      </c>
    </row>
    <row r="781" spans="1:45" s="14" customFormat="1" ht="14.25">
      <c r="A781" s="5"/>
      <c r="B781" s="67"/>
      <c r="C781" s="19" t="s">
        <v>6993</v>
      </c>
      <c r="D781" s="1023" t="str">
        <f t="shared" si="104"/>
        <v/>
      </c>
      <c r="E781" s="1024"/>
      <c r="F781" s="1025"/>
      <c r="G781" s="752" t="str">
        <f t="shared" si="105"/>
        <v/>
      </c>
      <c r="H781" s="752"/>
      <c r="I781" s="752"/>
      <c r="J781" s="752"/>
      <c r="K781" s="752"/>
      <c r="L781" s="752"/>
      <c r="M781" s="754"/>
      <c r="N781" s="754"/>
      <c r="O781" s="754"/>
      <c r="P781" s="754"/>
      <c r="Q781" s="754"/>
      <c r="R781" s="754"/>
      <c r="S781" s="754"/>
      <c r="T781" s="754"/>
      <c r="U781" s="754"/>
      <c r="V781" s="754"/>
      <c r="W781" s="754"/>
      <c r="X781" s="754"/>
      <c r="Y781" s="754"/>
      <c r="Z781" s="754"/>
      <c r="AA781" s="754"/>
      <c r="AB781" s="754"/>
      <c r="AC781" s="754"/>
      <c r="AD781" s="754"/>
      <c r="AE781" s="4"/>
      <c r="AG781"/>
      <c r="AH781">
        <f t="shared" si="106"/>
        <v>0</v>
      </c>
      <c r="AI781" s="490"/>
      <c r="AJ781" s="204">
        <f t="shared" si="107"/>
        <v>0</v>
      </c>
      <c r="AN781" s="488" t="str">
        <f>IF($AC$450="","",IF(HLOOKUP($AC$450,Presentación!$AQ$3:$BV$574,Presentación!AP331)="","",HLOOKUP($AC$450,Presentación!$AQ$3:$BV$574,Presentación!AP331,0)))</f>
        <v/>
      </c>
      <c r="AO781" s="489" t="str">
        <f>IF($AC$450="","",IF(HLOOKUP($AC$450,Presentación!$BZ$3:$DE$574,Presentación!AP331,0)="","",HLOOKUP($AC$450,Presentación!$BZ$3:$DE$574,Presentación!AP331,0)))</f>
        <v/>
      </c>
      <c r="AQ781">
        <f t="shared" si="108"/>
        <v>0</v>
      </c>
      <c r="AR781">
        <f t="shared" si="109"/>
        <v>0</v>
      </c>
      <c r="AS781">
        <f t="shared" si="110"/>
        <v>0</v>
      </c>
    </row>
    <row r="782" spans="1:45" s="14" customFormat="1" ht="14.25">
      <c r="A782" s="5"/>
      <c r="B782" s="67"/>
      <c r="C782" s="19" t="s">
        <v>6994</v>
      </c>
      <c r="D782" s="1023" t="str">
        <f t="shared" si="104"/>
        <v/>
      </c>
      <c r="E782" s="1024"/>
      <c r="F782" s="1025"/>
      <c r="G782" s="752" t="str">
        <f t="shared" si="105"/>
        <v/>
      </c>
      <c r="H782" s="752"/>
      <c r="I782" s="752"/>
      <c r="J782" s="752"/>
      <c r="K782" s="752"/>
      <c r="L782" s="752"/>
      <c r="M782" s="754"/>
      <c r="N782" s="754"/>
      <c r="O782" s="754"/>
      <c r="P782" s="754"/>
      <c r="Q782" s="754"/>
      <c r="R782" s="754"/>
      <c r="S782" s="754"/>
      <c r="T782" s="754"/>
      <c r="U782" s="754"/>
      <c r="V782" s="754"/>
      <c r="W782" s="754"/>
      <c r="X782" s="754"/>
      <c r="Y782" s="754"/>
      <c r="Z782" s="754"/>
      <c r="AA782" s="754"/>
      <c r="AB782" s="754"/>
      <c r="AC782" s="754"/>
      <c r="AD782" s="754"/>
      <c r="AE782" s="4"/>
      <c r="AG782"/>
      <c r="AH782">
        <f t="shared" si="106"/>
        <v>0</v>
      </c>
      <c r="AI782" s="490"/>
      <c r="AJ782" s="204">
        <f t="shared" si="107"/>
        <v>0</v>
      </c>
      <c r="AN782" s="488" t="str">
        <f>IF($AC$450="","",IF(HLOOKUP($AC$450,Presentación!$AQ$3:$BV$574,Presentación!AP332)="","",HLOOKUP($AC$450,Presentación!$AQ$3:$BV$574,Presentación!AP332,0)))</f>
        <v/>
      </c>
      <c r="AO782" s="489" t="str">
        <f>IF($AC$450="","",IF(HLOOKUP($AC$450,Presentación!$BZ$3:$DE$574,Presentación!AP332,0)="","",HLOOKUP($AC$450,Presentación!$BZ$3:$DE$574,Presentación!AP332,0)))</f>
        <v/>
      </c>
      <c r="AQ782">
        <f t="shared" si="108"/>
        <v>0</v>
      </c>
      <c r="AR782">
        <f t="shared" si="109"/>
        <v>0</v>
      </c>
      <c r="AS782">
        <f t="shared" si="110"/>
        <v>0</v>
      </c>
    </row>
    <row r="783" spans="1:45" s="14" customFormat="1" ht="14.25">
      <c r="A783" s="5"/>
      <c r="B783" s="67"/>
      <c r="C783" s="19" t="s">
        <v>6995</v>
      </c>
      <c r="D783" s="1023" t="str">
        <f t="shared" si="104"/>
        <v/>
      </c>
      <c r="E783" s="1024"/>
      <c r="F783" s="1025"/>
      <c r="G783" s="752" t="str">
        <f t="shared" si="105"/>
        <v/>
      </c>
      <c r="H783" s="752"/>
      <c r="I783" s="752"/>
      <c r="J783" s="752"/>
      <c r="K783" s="752"/>
      <c r="L783" s="752"/>
      <c r="M783" s="754"/>
      <c r="N783" s="754"/>
      <c r="O783" s="754"/>
      <c r="P783" s="754"/>
      <c r="Q783" s="754"/>
      <c r="R783" s="754"/>
      <c r="S783" s="754"/>
      <c r="T783" s="754"/>
      <c r="U783" s="754"/>
      <c r="V783" s="754"/>
      <c r="W783" s="754"/>
      <c r="X783" s="754"/>
      <c r="Y783" s="754"/>
      <c r="Z783" s="754"/>
      <c r="AA783" s="754"/>
      <c r="AB783" s="754"/>
      <c r="AC783" s="754"/>
      <c r="AD783" s="754"/>
      <c r="AE783" s="4"/>
      <c r="AG783"/>
      <c r="AH783">
        <f t="shared" si="106"/>
        <v>0</v>
      </c>
      <c r="AI783" s="490"/>
      <c r="AJ783" s="204">
        <f t="shared" si="107"/>
        <v>0</v>
      </c>
      <c r="AN783" s="488" t="str">
        <f>IF($AC$450="","",IF(HLOOKUP($AC$450,Presentación!$AQ$3:$BV$574,Presentación!AP333)="","",HLOOKUP($AC$450,Presentación!$AQ$3:$BV$574,Presentación!AP333,0)))</f>
        <v/>
      </c>
      <c r="AO783" s="489" t="str">
        <f>IF($AC$450="","",IF(HLOOKUP($AC$450,Presentación!$BZ$3:$DE$574,Presentación!AP333,0)="","",HLOOKUP($AC$450,Presentación!$BZ$3:$DE$574,Presentación!AP333,0)))</f>
        <v/>
      </c>
      <c r="AQ783">
        <f t="shared" si="108"/>
        <v>0</v>
      </c>
      <c r="AR783">
        <f t="shared" si="109"/>
        <v>0</v>
      </c>
      <c r="AS783">
        <f t="shared" si="110"/>
        <v>0</v>
      </c>
    </row>
    <row r="784" spans="1:45" s="14" customFormat="1" ht="14.25">
      <c r="A784" s="5"/>
      <c r="B784" s="67"/>
      <c r="C784" s="19" t="s">
        <v>6996</v>
      </c>
      <c r="D784" s="1023" t="str">
        <f t="shared" si="104"/>
        <v/>
      </c>
      <c r="E784" s="1024"/>
      <c r="F784" s="1025"/>
      <c r="G784" s="752" t="str">
        <f t="shared" si="105"/>
        <v/>
      </c>
      <c r="H784" s="752"/>
      <c r="I784" s="752"/>
      <c r="J784" s="752"/>
      <c r="K784" s="752"/>
      <c r="L784" s="752"/>
      <c r="M784" s="754"/>
      <c r="N784" s="754"/>
      <c r="O784" s="754"/>
      <c r="P784" s="754"/>
      <c r="Q784" s="754"/>
      <c r="R784" s="754"/>
      <c r="S784" s="754"/>
      <c r="T784" s="754"/>
      <c r="U784" s="754"/>
      <c r="V784" s="754"/>
      <c r="W784" s="754"/>
      <c r="X784" s="754"/>
      <c r="Y784" s="754"/>
      <c r="Z784" s="754"/>
      <c r="AA784" s="754"/>
      <c r="AB784" s="754"/>
      <c r="AC784" s="754"/>
      <c r="AD784" s="754"/>
      <c r="AE784" s="4"/>
      <c r="AG784"/>
      <c r="AH784">
        <f t="shared" si="106"/>
        <v>0</v>
      </c>
      <c r="AI784" s="490"/>
      <c r="AJ784" s="204">
        <f t="shared" si="107"/>
        <v>0</v>
      </c>
      <c r="AN784" s="488" t="str">
        <f>IF($AC$450="","",IF(HLOOKUP($AC$450,Presentación!$AQ$3:$BV$574,Presentación!AP334)="","",HLOOKUP($AC$450,Presentación!$AQ$3:$BV$574,Presentación!AP334,0)))</f>
        <v/>
      </c>
      <c r="AO784" s="489" t="str">
        <f>IF($AC$450="","",IF(HLOOKUP($AC$450,Presentación!$BZ$3:$DE$574,Presentación!AP334,0)="","",HLOOKUP($AC$450,Presentación!$BZ$3:$DE$574,Presentación!AP334,0)))</f>
        <v/>
      </c>
      <c r="AQ784">
        <f t="shared" si="108"/>
        <v>0</v>
      </c>
      <c r="AR784">
        <f t="shared" si="109"/>
        <v>0</v>
      </c>
      <c r="AS784">
        <f t="shared" si="110"/>
        <v>0</v>
      </c>
    </row>
    <row r="785" spans="1:45" s="14" customFormat="1" ht="14.25">
      <c r="A785" s="5"/>
      <c r="B785" s="67"/>
      <c r="C785" s="19" t="s">
        <v>6997</v>
      </c>
      <c r="D785" s="1023" t="str">
        <f t="shared" si="104"/>
        <v/>
      </c>
      <c r="E785" s="1024"/>
      <c r="F785" s="1025"/>
      <c r="G785" s="752" t="str">
        <f t="shared" si="105"/>
        <v/>
      </c>
      <c r="H785" s="752"/>
      <c r="I785" s="752"/>
      <c r="J785" s="752"/>
      <c r="K785" s="752"/>
      <c r="L785" s="752"/>
      <c r="M785" s="754"/>
      <c r="N785" s="754"/>
      <c r="O785" s="754"/>
      <c r="P785" s="754"/>
      <c r="Q785" s="754"/>
      <c r="R785" s="754"/>
      <c r="S785" s="754"/>
      <c r="T785" s="754"/>
      <c r="U785" s="754"/>
      <c r="V785" s="754"/>
      <c r="W785" s="754"/>
      <c r="X785" s="754"/>
      <c r="Y785" s="754"/>
      <c r="Z785" s="754"/>
      <c r="AA785" s="754"/>
      <c r="AB785" s="754"/>
      <c r="AC785" s="754"/>
      <c r="AD785" s="754"/>
      <c r="AE785" s="4"/>
      <c r="AG785"/>
      <c r="AH785">
        <f t="shared" si="106"/>
        <v>0</v>
      </c>
      <c r="AI785" s="490"/>
      <c r="AJ785" s="204">
        <f t="shared" si="107"/>
        <v>0</v>
      </c>
      <c r="AN785" s="488" t="str">
        <f>IF($AC$450="","",IF(HLOOKUP($AC$450,Presentación!$AQ$3:$BV$574,Presentación!AP335)="","",HLOOKUP($AC$450,Presentación!$AQ$3:$BV$574,Presentación!AP335,0)))</f>
        <v/>
      </c>
      <c r="AO785" s="489" t="str">
        <f>IF($AC$450="","",IF(HLOOKUP($AC$450,Presentación!$BZ$3:$DE$574,Presentación!AP335,0)="","",HLOOKUP($AC$450,Presentación!$BZ$3:$DE$574,Presentación!AP335,0)))</f>
        <v/>
      </c>
      <c r="AQ785">
        <f t="shared" si="108"/>
        <v>0</v>
      </c>
      <c r="AR785">
        <f t="shared" si="109"/>
        <v>0</v>
      </c>
      <c r="AS785">
        <f t="shared" si="110"/>
        <v>0</v>
      </c>
    </row>
    <row r="786" spans="1:45" s="14" customFormat="1" ht="14.25">
      <c r="A786" s="5"/>
      <c r="B786" s="67"/>
      <c r="C786" s="19" t="s">
        <v>6998</v>
      </c>
      <c r="D786" s="1023" t="str">
        <f t="shared" si="104"/>
        <v/>
      </c>
      <c r="E786" s="1024"/>
      <c r="F786" s="1025"/>
      <c r="G786" s="752" t="str">
        <f t="shared" si="105"/>
        <v/>
      </c>
      <c r="H786" s="752"/>
      <c r="I786" s="752"/>
      <c r="J786" s="752"/>
      <c r="K786" s="752"/>
      <c r="L786" s="752"/>
      <c r="M786" s="754"/>
      <c r="N786" s="754"/>
      <c r="O786" s="754"/>
      <c r="P786" s="754"/>
      <c r="Q786" s="754"/>
      <c r="R786" s="754"/>
      <c r="S786" s="754"/>
      <c r="T786" s="754"/>
      <c r="U786" s="754"/>
      <c r="V786" s="754"/>
      <c r="W786" s="754"/>
      <c r="X786" s="754"/>
      <c r="Y786" s="754"/>
      <c r="Z786" s="754"/>
      <c r="AA786" s="754"/>
      <c r="AB786" s="754"/>
      <c r="AC786" s="754"/>
      <c r="AD786" s="754"/>
      <c r="AE786" s="4"/>
      <c r="AG786"/>
      <c r="AH786">
        <f t="shared" si="106"/>
        <v>0</v>
      </c>
      <c r="AI786" s="490"/>
      <c r="AJ786" s="204">
        <f t="shared" si="107"/>
        <v>0</v>
      </c>
      <c r="AN786" s="488" t="str">
        <f>IF($AC$450="","",IF(HLOOKUP($AC$450,Presentación!$AQ$3:$BV$574,Presentación!AP336)="","",HLOOKUP($AC$450,Presentación!$AQ$3:$BV$574,Presentación!AP336,0)))</f>
        <v/>
      </c>
      <c r="AO786" s="489" t="str">
        <f>IF($AC$450="","",IF(HLOOKUP($AC$450,Presentación!$BZ$3:$DE$574,Presentación!AP336,0)="","",HLOOKUP($AC$450,Presentación!$BZ$3:$DE$574,Presentación!AP336,0)))</f>
        <v/>
      </c>
      <c r="AQ786">
        <f t="shared" si="108"/>
        <v>0</v>
      </c>
      <c r="AR786">
        <f t="shared" si="109"/>
        <v>0</v>
      </c>
      <c r="AS786">
        <f t="shared" si="110"/>
        <v>0</v>
      </c>
    </row>
    <row r="787" spans="1:45" s="14" customFormat="1" ht="14.25">
      <c r="A787" s="5"/>
      <c r="B787" s="67"/>
      <c r="C787" s="19" t="s">
        <v>6999</v>
      </c>
      <c r="D787" s="1023" t="str">
        <f t="shared" si="104"/>
        <v/>
      </c>
      <c r="E787" s="1024"/>
      <c r="F787" s="1025"/>
      <c r="G787" s="752" t="str">
        <f t="shared" si="105"/>
        <v/>
      </c>
      <c r="H787" s="752"/>
      <c r="I787" s="752"/>
      <c r="J787" s="752"/>
      <c r="K787" s="752"/>
      <c r="L787" s="752"/>
      <c r="M787" s="754"/>
      <c r="N787" s="754"/>
      <c r="O787" s="754"/>
      <c r="P787" s="754"/>
      <c r="Q787" s="754"/>
      <c r="R787" s="754"/>
      <c r="S787" s="754"/>
      <c r="T787" s="754"/>
      <c r="U787" s="754"/>
      <c r="V787" s="754"/>
      <c r="W787" s="754"/>
      <c r="X787" s="754"/>
      <c r="Y787" s="754"/>
      <c r="Z787" s="754"/>
      <c r="AA787" s="754"/>
      <c r="AB787" s="754"/>
      <c r="AC787" s="754"/>
      <c r="AD787" s="754"/>
      <c r="AE787" s="4"/>
      <c r="AG787"/>
      <c r="AH787">
        <f t="shared" si="106"/>
        <v>0</v>
      </c>
      <c r="AI787" s="490"/>
      <c r="AJ787" s="204">
        <f t="shared" si="107"/>
        <v>0</v>
      </c>
      <c r="AN787" s="488" t="str">
        <f>IF($AC$450="","",IF(HLOOKUP($AC$450,Presentación!$AQ$3:$BV$574,Presentación!AP337)="","",HLOOKUP($AC$450,Presentación!$AQ$3:$BV$574,Presentación!AP337,0)))</f>
        <v/>
      </c>
      <c r="AO787" s="489" t="str">
        <f>IF($AC$450="","",IF(HLOOKUP($AC$450,Presentación!$BZ$3:$DE$574,Presentación!AP337,0)="","",HLOOKUP($AC$450,Presentación!$BZ$3:$DE$574,Presentación!AP337,0)))</f>
        <v/>
      </c>
      <c r="AQ787">
        <f t="shared" si="108"/>
        <v>0</v>
      </c>
      <c r="AR787">
        <f t="shared" si="109"/>
        <v>0</v>
      </c>
      <c r="AS787">
        <f t="shared" si="110"/>
        <v>0</v>
      </c>
    </row>
    <row r="788" spans="1:45" s="14" customFormat="1" ht="14.25">
      <c r="A788" s="5"/>
      <c r="B788" s="67"/>
      <c r="C788" s="19" t="s">
        <v>7000</v>
      </c>
      <c r="D788" s="1023" t="str">
        <f t="shared" si="104"/>
        <v/>
      </c>
      <c r="E788" s="1024"/>
      <c r="F788" s="1025"/>
      <c r="G788" s="752" t="str">
        <f t="shared" si="105"/>
        <v/>
      </c>
      <c r="H788" s="752"/>
      <c r="I788" s="752"/>
      <c r="J788" s="752"/>
      <c r="K788" s="752"/>
      <c r="L788" s="752"/>
      <c r="M788" s="754"/>
      <c r="N788" s="754"/>
      <c r="O788" s="754"/>
      <c r="P788" s="754"/>
      <c r="Q788" s="754"/>
      <c r="R788" s="754"/>
      <c r="S788" s="754"/>
      <c r="T788" s="754"/>
      <c r="U788" s="754"/>
      <c r="V788" s="754"/>
      <c r="W788" s="754"/>
      <c r="X788" s="754"/>
      <c r="Y788" s="754"/>
      <c r="Z788" s="754"/>
      <c r="AA788" s="754"/>
      <c r="AB788" s="754"/>
      <c r="AC788" s="754"/>
      <c r="AD788" s="754"/>
      <c r="AE788" s="4"/>
      <c r="AG788"/>
      <c r="AH788">
        <f t="shared" si="106"/>
        <v>0</v>
      </c>
      <c r="AI788" s="490"/>
      <c r="AJ788" s="204">
        <f t="shared" si="107"/>
        <v>0</v>
      </c>
      <c r="AN788" s="488" t="str">
        <f>IF($AC$450="","",IF(HLOOKUP($AC$450,Presentación!$AQ$3:$BV$574,Presentación!AP338)="","",HLOOKUP($AC$450,Presentación!$AQ$3:$BV$574,Presentación!AP338,0)))</f>
        <v/>
      </c>
      <c r="AO788" s="489" t="str">
        <f>IF($AC$450="","",IF(HLOOKUP($AC$450,Presentación!$BZ$3:$DE$574,Presentación!AP338,0)="","",HLOOKUP($AC$450,Presentación!$BZ$3:$DE$574,Presentación!AP338,0)))</f>
        <v/>
      </c>
      <c r="AQ788">
        <f t="shared" si="108"/>
        <v>0</v>
      </c>
      <c r="AR788">
        <f t="shared" si="109"/>
        <v>0</v>
      </c>
      <c r="AS788">
        <f t="shared" si="110"/>
        <v>0</v>
      </c>
    </row>
    <row r="789" spans="1:45" s="14" customFormat="1" ht="14.25">
      <c r="A789" s="5"/>
      <c r="B789" s="67"/>
      <c r="C789" s="19" t="s">
        <v>7001</v>
      </c>
      <c r="D789" s="1023" t="str">
        <f t="shared" si="104"/>
        <v/>
      </c>
      <c r="E789" s="1024"/>
      <c r="F789" s="1025"/>
      <c r="G789" s="752" t="str">
        <f t="shared" si="105"/>
        <v/>
      </c>
      <c r="H789" s="752"/>
      <c r="I789" s="752"/>
      <c r="J789" s="752"/>
      <c r="K789" s="752"/>
      <c r="L789" s="752"/>
      <c r="M789" s="754"/>
      <c r="N789" s="754"/>
      <c r="O789" s="754"/>
      <c r="P789" s="754"/>
      <c r="Q789" s="754"/>
      <c r="R789" s="754"/>
      <c r="S789" s="754"/>
      <c r="T789" s="754"/>
      <c r="U789" s="754"/>
      <c r="V789" s="754"/>
      <c r="W789" s="754"/>
      <c r="X789" s="754"/>
      <c r="Y789" s="754"/>
      <c r="Z789" s="754"/>
      <c r="AA789" s="754"/>
      <c r="AB789" s="754"/>
      <c r="AC789" s="754"/>
      <c r="AD789" s="754"/>
      <c r="AE789" s="4"/>
      <c r="AG789"/>
      <c r="AH789">
        <f t="shared" si="106"/>
        <v>0</v>
      </c>
      <c r="AI789" s="490"/>
      <c r="AJ789" s="204">
        <f t="shared" si="107"/>
        <v>0</v>
      </c>
      <c r="AN789" s="488" t="str">
        <f>IF($AC$450="","",IF(HLOOKUP($AC$450,Presentación!$AQ$3:$BV$574,Presentación!AP339)="","",HLOOKUP($AC$450,Presentación!$AQ$3:$BV$574,Presentación!AP339,0)))</f>
        <v/>
      </c>
      <c r="AO789" s="489" t="str">
        <f>IF($AC$450="","",IF(HLOOKUP($AC$450,Presentación!$BZ$3:$DE$574,Presentación!AP339,0)="","",HLOOKUP($AC$450,Presentación!$BZ$3:$DE$574,Presentación!AP339,0)))</f>
        <v/>
      </c>
      <c r="AQ789">
        <f t="shared" si="108"/>
        <v>0</v>
      </c>
      <c r="AR789">
        <f t="shared" si="109"/>
        <v>0</v>
      </c>
      <c r="AS789">
        <f t="shared" si="110"/>
        <v>0</v>
      </c>
    </row>
    <row r="790" spans="1:45" s="14" customFormat="1" ht="14.25">
      <c r="A790" s="5"/>
      <c r="B790" s="67"/>
      <c r="C790" s="19" t="s">
        <v>7002</v>
      </c>
      <c r="D790" s="1023" t="str">
        <f t="shared" si="104"/>
        <v/>
      </c>
      <c r="E790" s="1024"/>
      <c r="F790" s="1025"/>
      <c r="G790" s="752" t="str">
        <f t="shared" si="105"/>
        <v/>
      </c>
      <c r="H790" s="752"/>
      <c r="I790" s="752"/>
      <c r="J790" s="752"/>
      <c r="K790" s="752"/>
      <c r="L790" s="752"/>
      <c r="M790" s="754"/>
      <c r="N790" s="754"/>
      <c r="O790" s="754"/>
      <c r="P790" s="754"/>
      <c r="Q790" s="754"/>
      <c r="R790" s="754"/>
      <c r="S790" s="754"/>
      <c r="T790" s="754"/>
      <c r="U790" s="754"/>
      <c r="V790" s="754"/>
      <c r="W790" s="754"/>
      <c r="X790" s="754"/>
      <c r="Y790" s="754"/>
      <c r="Z790" s="754"/>
      <c r="AA790" s="754"/>
      <c r="AB790" s="754"/>
      <c r="AC790" s="754"/>
      <c r="AD790" s="754"/>
      <c r="AE790" s="4"/>
      <c r="AG790"/>
      <c r="AH790">
        <f t="shared" si="106"/>
        <v>0</v>
      </c>
      <c r="AI790" s="490"/>
      <c r="AJ790" s="204">
        <f t="shared" si="107"/>
        <v>0</v>
      </c>
      <c r="AN790" s="488" t="str">
        <f>IF($AC$450="","",IF(HLOOKUP($AC$450,Presentación!$AQ$3:$BV$574,Presentación!AP340)="","",HLOOKUP($AC$450,Presentación!$AQ$3:$BV$574,Presentación!AP340,0)))</f>
        <v/>
      </c>
      <c r="AO790" s="489" t="str">
        <f>IF($AC$450="","",IF(HLOOKUP($AC$450,Presentación!$BZ$3:$DE$574,Presentación!AP340,0)="","",HLOOKUP($AC$450,Presentación!$BZ$3:$DE$574,Presentación!AP340,0)))</f>
        <v/>
      </c>
      <c r="AQ790">
        <f t="shared" si="108"/>
        <v>0</v>
      </c>
      <c r="AR790">
        <f t="shared" si="109"/>
        <v>0</v>
      </c>
      <c r="AS790">
        <f t="shared" si="110"/>
        <v>0</v>
      </c>
    </row>
    <row r="791" spans="1:45" s="14" customFormat="1" ht="14.25">
      <c r="A791" s="5"/>
      <c r="B791" s="67"/>
      <c r="C791" s="19" t="s">
        <v>7003</v>
      </c>
      <c r="D791" s="1023" t="str">
        <f t="shared" si="104"/>
        <v/>
      </c>
      <c r="E791" s="1024"/>
      <c r="F791" s="1025"/>
      <c r="G791" s="752" t="str">
        <f t="shared" si="105"/>
        <v/>
      </c>
      <c r="H791" s="752"/>
      <c r="I791" s="752"/>
      <c r="J791" s="752"/>
      <c r="K791" s="752"/>
      <c r="L791" s="752"/>
      <c r="M791" s="754"/>
      <c r="N791" s="754"/>
      <c r="O791" s="754"/>
      <c r="P791" s="754"/>
      <c r="Q791" s="754"/>
      <c r="R791" s="754"/>
      <c r="S791" s="754"/>
      <c r="T791" s="754"/>
      <c r="U791" s="754"/>
      <c r="V791" s="754"/>
      <c r="W791" s="754"/>
      <c r="X791" s="754"/>
      <c r="Y791" s="754"/>
      <c r="Z791" s="754"/>
      <c r="AA791" s="754"/>
      <c r="AB791" s="754"/>
      <c r="AC791" s="754"/>
      <c r="AD791" s="754"/>
      <c r="AE791" s="4"/>
      <c r="AG791"/>
      <c r="AH791">
        <f t="shared" si="106"/>
        <v>0</v>
      </c>
      <c r="AI791" s="490"/>
      <c r="AJ791" s="204">
        <f t="shared" si="107"/>
        <v>0</v>
      </c>
      <c r="AN791" s="488" t="str">
        <f>IF($AC$450="","",IF(HLOOKUP($AC$450,Presentación!$AQ$3:$BV$574,Presentación!AP341)="","",HLOOKUP($AC$450,Presentación!$AQ$3:$BV$574,Presentación!AP341,0)))</f>
        <v/>
      </c>
      <c r="AO791" s="489" t="str">
        <f>IF($AC$450="","",IF(HLOOKUP($AC$450,Presentación!$BZ$3:$DE$574,Presentación!AP341,0)="","",HLOOKUP($AC$450,Presentación!$BZ$3:$DE$574,Presentación!AP341,0)))</f>
        <v/>
      </c>
      <c r="AQ791">
        <f t="shared" si="108"/>
        <v>0</v>
      </c>
      <c r="AR791">
        <f t="shared" si="109"/>
        <v>0</v>
      </c>
      <c r="AS791">
        <f t="shared" si="110"/>
        <v>0</v>
      </c>
    </row>
    <row r="792" spans="1:45" s="14" customFormat="1" ht="14.25">
      <c r="A792" s="5"/>
      <c r="B792" s="67"/>
      <c r="C792" s="19" t="s">
        <v>7004</v>
      </c>
      <c r="D792" s="1023" t="str">
        <f t="shared" si="104"/>
        <v/>
      </c>
      <c r="E792" s="1024"/>
      <c r="F792" s="1025"/>
      <c r="G792" s="752" t="str">
        <f t="shared" si="105"/>
        <v/>
      </c>
      <c r="H792" s="752"/>
      <c r="I792" s="752"/>
      <c r="J792" s="752"/>
      <c r="K792" s="752"/>
      <c r="L792" s="752"/>
      <c r="M792" s="754"/>
      <c r="N792" s="754"/>
      <c r="O792" s="754"/>
      <c r="P792" s="754"/>
      <c r="Q792" s="754"/>
      <c r="R792" s="754"/>
      <c r="S792" s="754"/>
      <c r="T792" s="754"/>
      <c r="U792" s="754"/>
      <c r="V792" s="754"/>
      <c r="W792" s="754"/>
      <c r="X792" s="754"/>
      <c r="Y792" s="754"/>
      <c r="Z792" s="754"/>
      <c r="AA792" s="754"/>
      <c r="AB792" s="754"/>
      <c r="AC792" s="754"/>
      <c r="AD792" s="754"/>
      <c r="AE792" s="4"/>
      <c r="AG792"/>
      <c r="AH792">
        <f t="shared" si="106"/>
        <v>0</v>
      </c>
      <c r="AI792" s="490"/>
      <c r="AJ792" s="204">
        <f t="shared" si="107"/>
        <v>0</v>
      </c>
      <c r="AN792" s="488" t="str">
        <f>IF($AC$450="","",IF(HLOOKUP($AC$450,Presentación!$AQ$3:$BV$574,Presentación!AP342)="","",HLOOKUP($AC$450,Presentación!$AQ$3:$BV$574,Presentación!AP342,0)))</f>
        <v/>
      </c>
      <c r="AO792" s="489" t="str">
        <f>IF($AC$450="","",IF(HLOOKUP($AC$450,Presentación!$BZ$3:$DE$574,Presentación!AP342,0)="","",HLOOKUP($AC$450,Presentación!$BZ$3:$DE$574,Presentación!AP342,0)))</f>
        <v/>
      </c>
      <c r="AQ792">
        <f t="shared" si="108"/>
        <v>0</v>
      </c>
      <c r="AR792">
        <f t="shared" si="109"/>
        <v>0</v>
      </c>
      <c r="AS792">
        <f t="shared" si="110"/>
        <v>0</v>
      </c>
    </row>
    <row r="793" spans="1:45" s="14" customFormat="1" ht="14.25">
      <c r="A793" s="5"/>
      <c r="B793" s="67"/>
      <c r="C793" s="19" t="s">
        <v>7005</v>
      </c>
      <c r="D793" s="1023" t="str">
        <f t="shared" si="104"/>
        <v/>
      </c>
      <c r="E793" s="1024"/>
      <c r="F793" s="1025"/>
      <c r="G793" s="752" t="str">
        <f t="shared" si="105"/>
        <v/>
      </c>
      <c r="H793" s="752"/>
      <c r="I793" s="752"/>
      <c r="J793" s="752"/>
      <c r="K793" s="752"/>
      <c r="L793" s="752"/>
      <c r="M793" s="754"/>
      <c r="N793" s="754"/>
      <c r="O793" s="754"/>
      <c r="P793" s="754"/>
      <c r="Q793" s="754"/>
      <c r="R793" s="754"/>
      <c r="S793" s="754"/>
      <c r="T793" s="754"/>
      <c r="U793" s="754"/>
      <c r="V793" s="754"/>
      <c r="W793" s="754"/>
      <c r="X793" s="754"/>
      <c r="Y793" s="754"/>
      <c r="Z793" s="754"/>
      <c r="AA793" s="754"/>
      <c r="AB793" s="754"/>
      <c r="AC793" s="754"/>
      <c r="AD793" s="754"/>
      <c r="AE793" s="4"/>
      <c r="AG793"/>
      <c r="AH793">
        <f t="shared" si="106"/>
        <v>0</v>
      </c>
      <c r="AI793" s="490"/>
      <c r="AJ793" s="204">
        <f t="shared" si="107"/>
        <v>0</v>
      </c>
      <c r="AN793" s="488" t="str">
        <f>IF($AC$450="","",IF(HLOOKUP($AC$450,Presentación!$AQ$3:$BV$574,Presentación!AP343)="","",HLOOKUP($AC$450,Presentación!$AQ$3:$BV$574,Presentación!AP343,0)))</f>
        <v/>
      </c>
      <c r="AO793" s="489" t="str">
        <f>IF($AC$450="","",IF(HLOOKUP($AC$450,Presentación!$BZ$3:$DE$574,Presentación!AP343,0)="","",HLOOKUP($AC$450,Presentación!$BZ$3:$DE$574,Presentación!AP343,0)))</f>
        <v/>
      </c>
      <c r="AQ793">
        <f t="shared" si="108"/>
        <v>0</v>
      </c>
      <c r="AR793">
        <f t="shared" si="109"/>
        <v>0</v>
      </c>
      <c r="AS793">
        <f t="shared" si="110"/>
        <v>0</v>
      </c>
    </row>
    <row r="794" spans="1:45" s="14" customFormat="1" ht="14.25">
      <c r="A794" s="5"/>
      <c r="B794" s="67"/>
      <c r="C794" s="19" t="s">
        <v>7006</v>
      </c>
      <c r="D794" s="1023" t="str">
        <f t="shared" si="104"/>
        <v/>
      </c>
      <c r="E794" s="1024"/>
      <c r="F794" s="1025"/>
      <c r="G794" s="752" t="str">
        <f t="shared" si="105"/>
        <v/>
      </c>
      <c r="H794" s="752"/>
      <c r="I794" s="752"/>
      <c r="J794" s="752"/>
      <c r="K794" s="752"/>
      <c r="L794" s="752"/>
      <c r="M794" s="754"/>
      <c r="N794" s="754"/>
      <c r="O794" s="754"/>
      <c r="P794" s="754"/>
      <c r="Q794" s="754"/>
      <c r="R794" s="754"/>
      <c r="S794" s="754"/>
      <c r="T794" s="754"/>
      <c r="U794" s="754"/>
      <c r="V794" s="754"/>
      <c r="W794" s="754"/>
      <c r="X794" s="754"/>
      <c r="Y794" s="754"/>
      <c r="Z794" s="754"/>
      <c r="AA794" s="754"/>
      <c r="AB794" s="754"/>
      <c r="AC794" s="754"/>
      <c r="AD794" s="754"/>
      <c r="AE794" s="4"/>
      <c r="AG794"/>
      <c r="AH794">
        <f t="shared" si="106"/>
        <v>0</v>
      </c>
      <c r="AI794" s="490"/>
      <c r="AJ794" s="204">
        <f t="shared" si="107"/>
        <v>0</v>
      </c>
      <c r="AN794" s="488" t="str">
        <f>IF($AC$450="","",IF(HLOOKUP($AC$450,Presentación!$AQ$3:$BV$574,Presentación!AP344)="","",HLOOKUP($AC$450,Presentación!$AQ$3:$BV$574,Presentación!AP344,0)))</f>
        <v/>
      </c>
      <c r="AO794" s="489" t="str">
        <f>IF($AC$450="","",IF(HLOOKUP($AC$450,Presentación!$BZ$3:$DE$574,Presentación!AP344,0)="","",HLOOKUP($AC$450,Presentación!$BZ$3:$DE$574,Presentación!AP344,0)))</f>
        <v/>
      </c>
      <c r="AQ794">
        <f t="shared" si="108"/>
        <v>0</v>
      </c>
      <c r="AR794">
        <f t="shared" si="109"/>
        <v>0</v>
      </c>
      <c r="AS794">
        <f t="shared" si="110"/>
        <v>0</v>
      </c>
    </row>
    <row r="795" spans="1:45" s="14" customFormat="1" ht="14.25">
      <c r="A795" s="5"/>
      <c r="B795" s="67"/>
      <c r="C795" s="19" t="s">
        <v>7007</v>
      </c>
      <c r="D795" s="1023" t="str">
        <f t="shared" si="104"/>
        <v/>
      </c>
      <c r="E795" s="1024"/>
      <c r="F795" s="1025"/>
      <c r="G795" s="752" t="str">
        <f t="shared" si="105"/>
        <v/>
      </c>
      <c r="H795" s="752"/>
      <c r="I795" s="752"/>
      <c r="J795" s="752"/>
      <c r="K795" s="752"/>
      <c r="L795" s="752"/>
      <c r="M795" s="754"/>
      <c r="N795" s="754"/>
      <c r="O795" s="754"/>
      <c r="P795" s="754"/>
      <c r="Q795" s="754"/>
      <c r="R795" s="754"/>
      <c r="S795" s="754"/>
      <c r="T795" s="754"/>
      <c r="U795" s="754"/>
      <c r="V795" s="754"/>
      <c r="W795" s="754"/>
      <c r="X795" s="754"/>
      <c r="Y795" s="754"/>
      <c r="Z795" s="754"/>
      <c r="AA795" s="754"/>
      <c r="AB795" s="754"/>
      <c r="AC795" s="754"/>
      <c r="AD795" s="754"/>
      <c r="AE795" s="4"/>
      <c r="AG795"/>
      <c r="AH795">
        <f t="shared" si="106"/>
        <v>0</v>
      </c>
      <c r="AI795" s="490"/>
      <c r="AJ795" s="204">
        <f t="shared" si="107"/>
        <v>0</v>
      </c>
      <c r="AN795" s="488" t="str">
        <f>IF($AC$450="","",IF(HLOOKUP($AC$450,Presentación!$AQ$3:$BV$574,Presentación!AP345)="","",HLOOKUP($AC$450,Presentación!$AQ$3:$BV$574,Presentación!AP345,0)))</f>
        <v/>
      </c>
      <c r="AO795" s="489" t="str">
        <f>IF($AC$450="","",IF(HLOOKUP($AC$450,Presentación!$BZ$3:$DE$574,Presentación!AP345,0)="","",HLOOKUP($AC$450,Presentación!$BZ$3:$DE$574,Presentación!AP345,0)))</f>
        <v/>
      </c>
      <c r="AQ795">
        <f t="shared" si="108"/>
        <v>0</v>
      </c>
      <c r="AR795">
        <f t="shared" si="109"/>
        <v>0</v>
      </c>
      <c r="AS795">
        <f t="shared" si="110"/>
        <v>0</v>
      </c>
    </row>
    <row r="796" spans="1:45" s="14" customFormat="1" ht="14.25">
      <c r="A796" s="5"/>
      <c r="B796" s="67"/>
      <c r="C796" s="19" t="s">
        <v>7008</v>
      </c>
      <c r="D796" s="1023" t="str">
        <f t="shared" si="104"/>
        <v/>
      </c>
      <c r="E796" s="1024"/>
      <c r="F796" s="1025"/>
      <c r="G796" s="752" t="str">
        <f t="shared" si="105"/>
        <v/>
      </c>
      <c r="H796" s="752"/>
      <c r="I796" s="752"/>
      <c r="J796" s="752"/>
      <c r="K796" s="752"/>
      <c r="L796" s="752"/>
      <c r="M796" s="754"/>
      <c r="N796" s="754"/>
      <c r="O796" s="754"/>
      <c r="P796" s="754"/>
      <c r="Q796" s="754"/>
      <c r="R796" s="754"/>
      <c r="S796" s="754"/>
      <c r="T796" s="754"/>
      <c r="U796" s="754"/>
      <c r="V796" s="754"/>
      <c r="W796" s="754"/>
      <c r="X796" s="754"/>
      <c r="Y796" s="754"/>
      <c r="Z796" s="754"/>
      <c r="AA796" s="754"/>
      <c r="AB796" s="754"/>
      <c r="AC796" s="754"/>
      <c r="AD796" s="754"/>
      <c r="AE796" s="4"/>
      <c r="AG796"/>
      <c r="AH796">
        <f t="shared" si="106"/>
        <v>0</v>
      </c>
      <c r="AI796" s="490"/>
      <c r="AJ796" s="204">
        <f t="shared" si="107"/>
        <v>0</v>
      </c>
      <c r="AN796" s="488" t="str">
        <f>IF($AC$450="","",IF(HLOOKUP($AC$450,Presentación!$AQ$3:$BV$574,Presentación!AP346)="","",HLOOKUP($AC$450,Presentación!$AQ$3:$BV$574,Presentación!AP346,0)))</f>
        <v/>
      </c>
      <c r="AO796" s="489" t="str">
        <f>IF($AC$450="","",IF(HLOOKUP($AC$450,Presentación!$BZ$3:$DE$574,Presentación!AP346,0)="","",HLOOKUP($AC$450,Presentación!$BZ$3:$DE$574,Presentación!AP346,0)))</f>
        <v/>
      </c>
      <c r="AQ796">
        <f t="shared" si="108"/>
        <v>0</v>
      </c>
      <c r="AR796">
        <f t="shared" si="109"/>
        <v>0</v>
      </c>
      <c r="AS796">
        <f t="shared" si="110"/>
        <v>0</v>
      </c>
    </row>
    <row r="797" spans="1:45" s="14" customFormat="1" ht="14.25">
      <c r="A797" s="5"/>
      <c r="B797" s="67"/>
      <c r="C797" s="19" t="s">
        <v>7009</v>
      </c>
      <c r="D797" s="1023" t="str">
        <f t="shared" si="104"/>
        <v/>
      </c>
      <c r="E797" s="1024"/>
      <c r="F797" s="1025"/>
      <c r="G797" s="752" t="str">
        <f t="shared" si="105"/>
        <v/>
      </c>
      <c r="H797" s="752"/>
      <c r="I797" s="752"/>
      <c r="J797" s="752"/>
      <c r="K797" s="752"/>
      <c r="L797" s="752"/>
      <c r="M797" s="754"/>
      <c r="N797" s="754"/>
      <c r="O797" s="754"/>
      <c r="P797" s="754"/>
      <c r="Q797" s="754"/>
      <c r="R797" s="754"/>
      <c r="S797" s="754"/>
      <c r="T797" s="754"/>
      <c r="U797" s="754"/>
      <c r="V797" s="754"/>
      <c r="W797" s="754"/>
      <c r="X797" s="754"/>
      <c r="Y797" s="754"/>
      <c r="Z797" s="754"/>
      <c r="AA797" s="754"/>
      <c r="AB797" s="754"/>
      <c r="AC797" s="754"/>
      <c r="AD797" s="754"/>
      <c r="AE797" s="4"/>
      <c r="AG797"/>
      <c r="AH797">
        <f t="shared" si="106"/>
        <v>0</v>
      </c>
      <c r="AI797" s="490"/>
      <c r="AJ797" s="204">
        <f t="shared" si="107"/>
        <v>0</v>
      </c>
      <c r="AN797" s="488" t="str">
        <f>IF($AC$450="","",IF(HLOOKUP($AC$450,Presentación!$AQ$3:$BV$574,Presentación!AP347)="","",HLOOKUP($AC$450,Presentación!$AQ$3:$BV$574,Presentación!AP347,0)))</f>
        <v/>
      </c>
      <c r="AO797" s="489" t="str">
        <f>IF($AC$450="","",IF(HLOOKUP($AC$450,Presentación!$BZ$3:$DE$574,Presentación!AP347,0)="","",HLOOKUP($AC$450,Presentación!$BZ$3:$DE$574,Presentación!AP347,0)))</f>
        <v/>
      </c>
      <c r="AQ797">
        <f t="shared" si="108"/>
        <v>0</v>
      </c>
      <c r="AR797">
        <f t="shared" si="109"/>
        <v>0</v>
      </c>
      <c r="AS797">
        <f t="shared" si="110"/>
        <v>0</v>
      </c>
    </row>
    <row r="798" spans="1:45" s="14" customFormat="1" ht="14.25">
      <c r="A798" s="5"/>
      <c r="B798" s="67"/>
      <c r="C798" s="19" t="s">
        <v>7010</v>
      </c>
      <c r="D798" s="1023" t="str">
        <f t="shared" si="104"/>
        <v/>
      </c>
      <c r="E798" s="1024"/>
      <c r="F798" s="1025"/>
      <c r="G798" s="752" t="str">
        <f t="shared" si="105"/>
        <v/>
      </c>
      <c r="H798" s="752"/>
      <c r="I798" s="752"/>
      <c r="J798" s="752"/>
      <c r="K798" s="752"/>
      <c r="L798" s="752"/>
      <c r="M798" s="754"/>
      <c r="N798" s="754"/>
      <c r="O798" s="754"/>
      <c r="P798" s="754"/>
      <c r="Q798" s="754"/>
      <c r="R798" s="754"/>
      <c r="S798" s="754"/>
      <c r="T798" s="754"/>
      <c r="U798" s="754"/>
      <c r="V798" s="754"/>
      <c r="W798" s="754"/>
      <c r="X798" s="754"/>
      <c r="Y798" s="754"/>
      <c r="Z798" s="754"/>
      <c r="AA798" s="754"/>
      <c r="AB798" s="754"/>
      <c r="AC798" s="754"/>
      <c r="AD798" s="754"/>
      <c r="AE798" s="4"/>
      <c r="AG798"/>
      <c r="AH798">
        <f t="shared" si="106"/>
        <v>0</v>
      </c>
      <c r="AI798" s="490"/>
      <c r="AJ798" s="204">
        <f t="shared" si="107"/>
        <v>0</v>
      </c>
      <c r="AN798" s="488" t="str">
        <f>IF($AC$450="","",IF(HLOOKUP($AC$450,Presentación!$AQ$3:$BV$574,Presentación!AP348)="","",HLOOKUP($AC$450,Presentación!$AQ$3:$BV$574,Presentación!AP348,0)))</f>
        <v/>
      </c>
      <c r="AO798" s="489" t="str">
        <f>IF($AC$450="","",IF(HLOOKUP($AC$450,Presentación!$BZ$3:$DE$574,Presentación!AP348,0)="","",HLOOKUP($AC$450,Presentación!$BZ$3:$DE$574,Presentación!AP348,0)))</f>
        <v/>
      </c>
      <c r="AQ798">
        <f t="shared" si="108"/>
        <v>0</v>
      </c>
      <c r="AR798">
        <f t="shared" si="109"/>
        <v>0</v>
      </c>
      <c r="AS798">
        <f t="shared" si="110"/>
        <v>0</v>
      </c>
    </row>
    <row r="799" spans="1:45" s="14" customFormat="1" ht="14.25">
      <c r="A799" s="5"/>
      <c r="B799" s="67"/>
      <c r="C799" s="19" t="s">
        <v>7011</v>
      </c>
      <c r="D799" s="1023" t="str">
        <f t="shared" si="104"/>
        <v/>
      </c>
      <c r="E799" s="1024"/>
      <c r="F799" s="1025"/>
      <c r="G799" s="752" t="str">
        <f t="shared" si="105"/>
        <v/>
      </c>
      <c r="H799" s="752"/>
      <c r="I799" s="752"/>
      <c r="J799" s="752"/>
      <c r="K799" s="752"/>
      <c r="L799" s="752"/>
      <c r="M799" s="754"/>
      <c r="N799" s="754"/>
      <c r="O799" s="754"/>
      <c r="P799" s="754"/>
      <c r="Q799" s="754"/>
      <c r="R799" s="754"/>
      <c r="S799" s="754"/>
      <c r="T799" s="754"/>
      <c r="U799" s="754"/>
      <c r="V799" s="754"/>
      <c r="W799" s="754"/>
      <c r="X799" s="754"/>
      <c r="Y799" s="754"/>
      <c r="Z799" s="754"/>
      <c r="AA799" s="754"/>
      <c r="AB799" s="754"/>
      <c r="AC799" s="754"/>
      <c r="AD799" s="754"/>
      <c r="AE799" s="4"/>
      <c r="AG799"/>
      <c r="AH799">
        <f t="shared" si="106"/>
        <v>0</v>
      </c>
      <c r="AI799" s="490"/>
      <c r="AJ799" s="204">
        <f t="shared" si="107"/>
        <v>0</v>
      </c>
      <c r="AN799" s="488" t="str">
        <f>IF($AC$450="","",IF(HLOOKUP($AC$450,Presentación!$AQ$3:$BV$574,Presentación!AP349)="","",HLOOKUP($AC$450,Presentación!$AQ$3:$BV$574,Presentación!AP349,0)))</f>
        <v/>
      </c>
      <c r="AO799" s="489" t="str">
        <f>IF($AC$450="","",IF(HLOOKUP($AC$450,Presentación!$BZ$3:$DE$574,Presentación!AP349,0)="","",HLOOKUP($AC$450,Presentación!$BZ$3:$DE$574,Presentación!AP349,0)))</f>
        <v/>
      </c>
      <c r="AQ799">
        <f t="shared" si="108"/>
        <v>0</v>
      </c>
      <c r="AR799">
        <f t="shared" si="109"/>
        <v>0</v>
      </c>
      <c r="AS799">
        <f t="shared" si="110"/>
        <v>0</v>
      </c>
    </row>
    <row r="800" spans="1:45" s="14" customFormat="1" ht="14.25">
      <c r="A800" s="5"/>
      <c r="B800" s="67"/>
      <c r="C800" s="19" t="s">
        <v>7012</v>
      </c>
      <c r="D800" s="1023" t="str">
        <f t="shared" si="104"/>
        <v/>
      </c>
      <c r="E800" s="1024"/>
      <c r="F800" s="1025"/>
      <c r="G800" s="752" t="str">
        <f t="shared" si="105"/>
        <v/>
      </c>
      <c r="H800" s="752"/>
      <c r="I800" s="752"/>
      <c r="J800" s="752"/>
      <c r="K800" s="752"/>
      <c r="L800" s="752"/>
      <c r="M800" s="754"/>
      <c r="N800" s="754"/>
      <c r="O800" s="754"/>
      <c r="P800" s="754"/>
      <c r="Q800" s="754"/>
      <c r="R800" s="754"/>
      <c r="S800" s="754"/>
      <c r="T800" s="754"/>
      <c r="U800" s="754"/>
      <c r="V800" s="754"/>
      <c r="W800" s="754"/>
      <c r="X800" s="754"/>
      <c r="Y800" s="754"/>
      <c r="Z800" s="754"/>
      <c r="AA800" s="754"/>
      <c r="AB800" s="754"/>
      <c r="AC800" s="754"/>
      <c r="AD800" s="754"/>
      <c r="AE800" s="4"/>
      <c r="AG800"/>
      <c r="AH800">
        <f t="shared" si="106"/>
        <v>0</v>
      </c>
      <c r="AI800" s="490"/>
      <c r="AJ800" s="204">
        <f t="shared" si="107"/>
        <v>0</v>
      </c>
      <c r="AN800" s="488" t="str">
        <f>IF($AC$450="","",IF(HLOOKUP($AC$450,Presentación!$AQ$3:$BV$574,Presentación!AP350)="","",HLOOKUP($AC$450,Presentación!$AQ$3:$BV$574,Presentación!AP350,0)))</f>
        <v/>
      </c>
      <c r="AO800" s="489" t="str">
        <f>IF($AC$450="","",IF(HLOOKUP($AC$450,Presentación!$BZ$3:$DE$574,Presentación!AP350,0)="","",HLOOKUP($AC$450,Presentación!$BZ$3:$DE$574,Presentación!AP350,0)))</f>
        <v/>
      </c>
      <c r="AQ800">
        <f t="shared" si="108"/>
        <v>0</v>
      </c>
      <c r="AR800">
        <f t="shared" si="109"/>
        <v>0</v>
      </c>
      <c r="AS800">
        <f t="shared" si="110"/>
        <v>0</v>
      </c>
    </row>
    <row r="801" spans="1:45" s="14" customFormat="1" ht="14.25">
      <c r="A801" s="5"/>
      <c r="B801" s="67"/>
      <c r="C801" s="19" t="s">
        <v>7013</v>
      </c>
      <c r="D801" s="1023" t="str">
        <f t="shared" si="104"/>
        <v/>
      </c>
      <c r="E801" s="1024"/>
      <c r="F801" s="1025"/>
      <c r="G801" s="752" t="str">
        <f t="shared" si="105"/>
        <v/>
      </c>
      <c r="H801" s="752"/>
      <c r="I801" s="752"/>
      <c r="J801" s="752"/>
      <c r="K801" s="752"/>
      <c r="L801" s="752"/>
      <c r="M801" s="754"/>
      <c r="N801" s="754"/>
      <c r="O801" s="754"/>
      <c r="P801" s="754"/>
      <c r="Q801" s="754"/>
      <c r="R801" s="754"/>
      <c r="S801" s="754"/>
      <c r="T801" s="754"/>
      <c r="U801" s="754"/>
      <c r="V801" s="754"/>
      <c r="W801" s="754"/>
      <c r="X801" s="754"/>
      <c r="Y801" s="754"/>
      <c r="Z801" s="754"/>
      <c r="AA801" s="754"/>
      <c r="AB801" s="754"/>
      <c r="AC801" s="754"/>
      <c r="AD801" s="754"/>
      <c r="AE801" s="4"/>
      <c r="AG801"/>
      <c r="AH801">
        <f t="shared" si="106"/>
        <v>0</v>
      </c>
      <c r="AI801" s="490"/>
      <c r="AJ801" s="204">
        <f t="shared" si="107"/>
        <v>0</v>
      </c>
      <c r="AN801" s="488" t="str">
        <f>IF($AC$450="","",IF(HLOOKUP($AC$450,Presentación!$AQ$3:$BV$574,Presentación!AP351)="","",HLOOKUP($AC$450,Presentación!$AQ$3:$BV$574,Presentación!AP351,0)))</f>
        <v/>
      </c>
      <c r="AO801" s="489" t="str">
        <f>IF($AC$450="","",IF(HLOOKUP($AC$450,Presentación!$BZ$3:$DE$574,Presentación!AP351,0)="","",HLOOKUP($AC$450,Presentación!$BZ$3:$DE$574,Presentación!AP351,0)))</f>
        <v/>
      </c>
      <c r="AQ801">
        <f t="shared" si="108"/>
        <v>0</v>
      </c>
      <c r="AR801">
        <f t="shared" si="109"/>
        <v>0</v>
      </c>
      <c r="AS801">
        <f t="shared" si="110"/>
        <v>0</v>
      </c>
    </row>
    <row r="802" spans="1:45" s="14" customFormat="1" ht="14.25">
      <c r="A802" s="5"/>
      <c r="B802" s="67"/>
      <c r="C802" s="19" t="s">
        <v>7014</v>
      </c>
      <c r="D802" s="1023" t="str">
        <f t="shared" si="104"/>
        <v/>
      </c>
      <c r="E802" s="1024"/>
      <c r="F802" s="1025"/>
      <c r="G802" s="752" t="str">
        <f t="shared" si="105"/>
        <v/>
      </c>
      <c r="H802" s="752"/>
      <c r="I802" s="752"/>
      <c r="J802" s="752"/>
      <c r="K802" s="752"/>
      <c r="L802" s="752"/>
      <c r="M802" s="754"/>
      <c r="N802" s="754"/>
      <c r="O802" s="754"/>
      <c r="P802" s="754"/>
      <c r="Q802" s="754"/>
      <c r="R802" s="754"/>
      <c r="S802" s="754"/>
      <c r="T802" s="754"/>
      <c r="U802" s="754"/>
      <c r="V802" s="754"/>
      <c r="W802" s="754"/>
      <c r="X802" s="754"/>
      <c r="Y802" s="754"/>
      <c r="Z802" s="754"/>
      <c r="AA802" s="754"/>
      <c r="AB802" s="754"/>
      <c r="AC802" s="754"/>
      <c r="AD802" s="754"/>
      <c r="AE802" s="4"/>
      <c r="AG802"/>
      <c r="AH802">
        <f t="shared" si="106"/>
        <v>0</v>
      </c>
      <c r="AI802" s="490"/>
      <c r="AJ802" s="204">
        <f t="shared" si="107"/>
        <v>0</v>
      </c>
      <c r="AN802" s="488" t="str">
        <f>IF($AC$450="","",IF(HLOOKUP($AC$450,Presentación!$AQ$3:$BV$574,Presentación!AP352)="","",HLOOKUP($AC$450,Presentación!$AQ$3:$BV$574,Presentación!AP352,0)))</f>
        <v/>
      </c>
      <c r="AO802" s="489" t="str">
        <f>IF($AC$450="","",IF(HLOOKUP($AC$450,Presentación!$BZ$3:$DE$574,Presentación!AP352,0)="","",HLOOKUP($AC$450,Presentación!$BZ$3:$DE$574,Presentación!AP352,0)))</f>
        <v/>
      </c>
      <c r="AQ802">
        <f t="shared" si="108"/>
        <v>0</v>
      </c>
      <c r="AR802">
        <f t="shared" si="109"/>
        <v>0</v>
      </c>
      <c r="AS802">
        <f t="shared" si="110"/>
        <v>0</v>
      </c>
    </row>
    <row r="803" spans="1:45" s="14" customFormat="1" ht="14.25">
      <c r="A803" s="5"/>
      <c r="B803" s="67"/>
      <c r="C803" s="19" t="s">
        <v>7015</v>
      </c>
      <c r="D803" s="1023" t="str">
        <f t="shared" si="104"/>
        <v/>
      </c>
      <c r="E803" s="1024"/>
      <c r="F803" s="1025"/>
      <c r="G803" s="752" t="str">
        <f t="shared" si="105"/>
        <v/>
      </c>
      <c r="H803" s="752"/>
      <c r="I803" s="752"/>
      <c r="J803" s="752"/>
      <c r="K803" s="752"/>
      <c r="L803" s="752"/>
      <c r="M803" s="754"/>
      <c r="N803" s="754"/>
      <c r="O803" s="754"/>
      <c r="P803" s="754"/>
      <c r="Q803" s="754"/>
      <c r="R803" s="754"/>
      <c r="S803" s="754"/>
      <c r="T803" s="754"/>
      <c r="U803" s="754"/>
      <c r="V803" s="754"/>
      <c r="W803" s="754"/>
      <c r="X803" s="754"/>
      <c r="Y803" s="754"/>
      <c r="Z803" s="754"/>
      <c r="AA803" s="754"/>
      <c r="AB803" s="754"/>
      <c r="AC803" s="754"/>
      <c r="AD803" s="754"/>
      <c r="AE803" s="4"/>
      <c r="AG803"/>
      <c r="AH803">
        <f t="shared" si="106"/>
        <v>0</v>
      </c>
      <c r="AI803" s="490"/>
      <c r="AJ803" s="204">
        <f t="shared" si="107"/>
        <v>0</v>
      </c>
      <c r="AN803" s="488" t="str">
        <f>IF($AC$450="","",IF(HLOOKUP($AC$450,Presentación!$AQ$3:$BV$574,Presentación!AP353)="","",HLOOKUP($AC$450,Presentación!$AQ$3:$BV$574,Presentación!AP353,0)))</f>
        <v/>
      </c>
      <c r="AO803" s="489" t="str">
        <f>IF($AC$450="","",IF(HLOOKUP($AC$450,Presentación!$BZ$3:$DE$574,Presentación!AP353,0)="","",HLOOKUP($AC$450,Presentación!$BZ$3:$DE$574,Presentación!AP353,0)))</f>
        <v/>
      </c>
      <c r="AQ803">
        <f t="shared" si="108"/>
        <v>0</v>
      </c>
      <c r="AR803">
        <f t="shared" si="109"/>
        <v>0</v>
      </c>
      <c r="AS803">
        <f t="shared" si="110"/>
        <v>0</v>
      </c>
    </row>
    <row r="804" spans="1:45" s="14" customFormat="1" ht="14.25">
      <c r="A804" s="5"/>
      <c r="B804" s="67"/>
      <c r="C804" s="19" t="s">
        <v>7016</v>
      </c>
      <c r="D804" s="1023" t="str">
        <f t="shared" si="104"/>
        <v/>
      </c>
      <c r="E804" s="1024"/>
      <c r="F804" s="1025"/>
      <c r="G804" s="752" t="str">
        <f t="shared" si="105"/>
        <v/>
      </c>
      <c r="H804" s="752"/>
      <c r="I804" s="752"/>
      <c r="J804" s="752"/>
      <c r="K804" s="752"/>
      <c r="L804" s="752"/>
      <c r="M804" s="754"/>
      <c r="N804" s="754"/>
      <c r="O804" s="754"/>
      <c r="P804" s="754"/>
      <c r="Q804" s="754"/>
      <c r="R804" s="754"/>
      <c r="S804" s="754"/>
      <c r="T804" s="754"/>
      <c r="U804" s="754"/>
      <c r="V804" s="754"/>
      <c r="W804" s="754"/>
      <c r="X804" s="754"/>
      <c r="Y804" s="754"/>
      <c r="Z804" s="754"/>
      <c r="AA804" s="754"/>
      <c r="AB804" s="754"/>
      <c r="AC804" s="754"/>
      <c r="AD804" s="754"/>
      <c r="AE804" s="4"/>
      <c r="AG804"/>
      <c r="AH804">
        <f t="shared" si="106"/>
        <v>0</v>
      </c>
      <c r="AI804" s="490"/>
      <c r="AJ804" s="204">
        <f t="shared" si="107"/>
        <v>0</v>
      </c>
      <c r="AN804" s="488" t="str">
        <f>IF($AC$450="","",IF(HLOOKUP($AC$450,Presentación!$AQ$3:$BV$574,Presentación!AP354)="","",HLOOKUP($AC$450,Presentación!$AQ$3:$BV$574,Presentación!AP354,0)))</f>
        <v/>
      </c>
      <c r="AO804" s="489" t="str">
        <f>IF($AC$450="","",IF(HLOOKUP($AC$450,Presentación!$BZ$3:$DE$574,Presentación!AP354,0)="","",HLOOKUP($AC$450,Presentación!$BZ$3:$DE$574,Presentación!AP354,0)))</f>
        <v/>
      </c>
      <c r="AQ804">
        <f t="shared" si="108"/>
        <v>0</v>
      </c>
      <c r="AR804">
        <f t="shared" si="109"/>
        <v>0</v>
      </c>
      <c r="AS804">
        <f t="shared" si="110"/>
        <v>0</v>
      </c>
    </row>
    <row r="805" spans="1:45" s="14" customFormat="1" ht="14.25">
      <c r="A805" s="5"/>
      <c r="B805" s="67"/>
      <c r="C805" s="19" t="s">
        <v>7017</v>
      </c>
      <c r="D805" s="1023" t="str">
        <f t="shared" si="104"/>
        <v/>
      </c>
      <c r="E805" s="1024"/>
      <c r="F805" s="1025"/>
      <c r="G805" s="752" t="str">
        <f t="shared" si="105"/>
        <v/>
      </c>
      <c r="H805" s="752"/>
      <c r="I805" s="752"/>
      <c r="J805" s="752"/>
      <c r="K805" s="752"/>
      <c r="L805" s="752"/>
      <c r="M805" s="754"/>
      <c r="N805" s="754"/>
      <c r="O805" s="754"/>
      <c r="P805" s="754"/>
      <c r="Q805" s="754"/>
      <c r="R805" s="754"/>
      <c r="S805" s="754"/>
      <c r="T805" s="754"/>
      <c r="U805" s="754"/>
      <c r="V805" s="754"/>
      <c r="W805" s="754"/>
      <c r="X805" s="754"/>
      <c r="Y805" s="754"/>
      <c r="Z805" s="754"/>
      <c r="AA805" s="754"/>
      <c r="AB805" s="754"/>
      <c r="AC805" s="754"/>
      <c r="AD805" s="754"/>
      <c r="AE805" s="4"/>
      <c r="AG805"/>
      <c r="AH805">
        <f t="shared" si="106"/>
        <v>0</v>
      </c>
      <c r="AI805" s="490"/>
      <c r="AJ805" s="204">
        <f t="shared" si="107"/>
        <v>0</v>
      </c>
      <c r="AN805" s="488" t="str">
        <f>IF($AC$450="","",IF(HLOOKUP($AC$450,Presentación!$AQ$3:$BV$574,Presentación!AP355)="","",HLOOKUP($AC$450,Presentación!$AQ$3:$BV$574,Presentación!AP355,0)))</f>
        <v/>
      </c>
      <c r="AO805" s="489" t="str">
        <f>IF($AC$450="","",IF(HLOOKUP($AC$450,Presentación!$BZ$3:$DE$574,Presentación!AP355,0)="","",HLOOKUP($AC$450,Presentación!$BZ$3:$DE$574,Presentación!AP355,0)))</f>
        <v/>
      </c>
      <c r="AQ805">
        <f t="shared" si="108"/>
        <v>0</v>
      </c>
      <c r="AR805">
        <f t="shared" si="109"/>
        <v>0</v>
      </c>
      <c r="AS805">
        <f t="shared" si="110"/>
        <v>0</v>
      </c>
    </row>
    <row r="806" spans="1:45" s="14" customFormat="1" ht="14.25">
      <c r="A806" s="5"/>
      <c r="B806" s="67"/>
      <c r="C806" s="19" t="s">
        <v>7018</v>
      </c>
      <c r="D806" s="1023" t="str">
        <f t="shared" si="104"/>
        <v/>
      </c>
      <c r="E806" s="1024"/>
      <c r="F806" s="1025"/>
      <c r="G806" s="752" t="str">
        <f t="shared" si="105"/>
        <v/>
      </c>
      <c r="H806" s="752"/>
      <c r="I806" s="752"/>
      <c r="J806" s="752"/>
      <c r="K806" s="752"/>
      <c r="L806" s="752"/>
      <c r="M806" s="754"/>
      <c r="N806" s="754"/>
      <c r="O806" s="754"/>
      <c r="P806" s="754"/>
      <c r="Q806" s="754"/>
      <c r="R806" s="754"/>
      <c r="S806" s="754"/>
      <c r="T806" s="754"/>
      <c r="U806" s="754"/>
      <c r="V806" s="754"/>
      <c r="W806" s="754"/>
      <c r="X806" s="754"/>
      <c r="Y806" s="754"/>
      <c r="Z806" s="754"/>
      <c r="AA806" s="754"/>
      <c r="AB806" s="754"/>
      <c r="AC806" s="754"/>
      <c r="AD806" s="754"/>
      <c r="AE806" s="4"/>
      <c r="AG806"/>
      <c r="AH806">
        <f t="shared" si="106"/>
        <v>0</v>
      </c>
      <c r="AI806" s="490"/>
      <c r="AJ806" s="204">
        <f t="shared" si="107"/>
        <v>0</v>
      </c>
      <c r="AN806" s="488" t="str">
        <f>IF($AC$450="","",IF(HLOOKUP($AC$450,Presentación!$AQ$3:$BV$574,Presentación!AP356)="","",HLOOKUP($AC$450,Presentación!$AQ$3:$BV$574,Presentación!AP356,0)))</f>
        <v/>
      </c>
      <c r="AO806" s="489" t="str">
        <f>IF($AC$450="","",IF(HLOOKUP($AC$450,Presentación!$BZ$3:$DE$574,Presentación!AP356,0)="","",HLOOKUP($AC$450,Presentación!$BZ$3:$DE$574,Presentación!AP356,0)))</f>
        <v/>
      </c>
      <c r="AQ806">
        <f t="shared" si="108"/>
        <v>0</v>
      </c>
      <c r="AR806">
        <f t="shared" si="109"/>
        <v>0</v>
      </c>
      <c r="AS806">
        <f t="shared" si="110"/>
        <v>0</v>
      </c>
    </row>
    <row r="807" spans="1:45" s="14" customFormat="1" ht="14.25">
      <c r="A807" s="5"/>
      <c r="B807" s="67"/>
      <c r="C807" s="19" t="s">
        <v>7019</v>
      </c>
      <c r="D807" s="1023" t="str">
        <f t="shared" si="104"/>
        <v/>
      </c>
      <c r="E807" s="1024"/>
      <c r="F807" s="1025"/>
      <c r="G807" s="752" t="str">
        <f t="shared" si="105"/>
        <v/>
      </c>
      <c r="H807" s="752"/>
      <c r="I807" s="752"/>
      <c r="J807" s="752"/>
      <c r="K807" s="752"/>
      <c r="L807" s="752"/>
      <c r="M807" s="754"/>
      <c r="N807" s="754"/>
      <c r="O807" s="754"/>
      <c r="P807" s="754"/>
      <c r="Q807" s="754"/>
      <c r="R807" s="754"/>
      <c r="S807" s="754"/>
      <c r="T807" s="754"/>
      <c r="U807" s="754"/>
      <c r="V807" s="754"/>
      <c r="W807" s="754"/>
      <c r="X807" s="754"/>
      <c r="Y807" s="754"/>
      <c r="Z807" s="754"/>
      <c r="AA807" s="754"/>
      <c r="AB807" s="754"/>
      <c r="AC807" s="754"/>
      <c r="AD807" s="754"/>
      <c r="AE807" s="4"/>
      <c r="AG807"/>
      <c r="AH807">
        <f t="shared" si="106"/>
        <v>0</v>
      </c>
      <c r="AI807" s="490"/>
      <c r="AJ807" s="204">
        <f t="shared" si="107"/>
        <v>0</v>
      </c>
      <c r="AN807" s="488" t="str">
        <f>IF($AC$450="","",IF(HLOOKUP($AC$450,Presentación!$AQ$3:$BV$574,Presentación!AP357)="","",HLOOKUP($AC$450,Presentación!$AQ$3:$BV$574,Presentación!AP357,0)))</f>
        <v/>
      </c>
      <c r="AO807" s="489" t="str">
        <f>IF($AC$450="","",IF(HLOOKUP($AC$450,Presentación!$BZ$3:$DE$574,Presentación!AP357,0)="","",HLOOKUP($AC$450,Presentación!$BZ$3:$DE$574,Presentación!AP357,0)))</f>
        <v/>
      </c>
      <c r="AQ807">
        <f t="shared" si="108"/>
        <v>0</v>
      </c>
      <c r="AR807">
        <f t="shared" si="109"/>
        <v>0</v>
      </c>
      <c r="AS807">
        <f t="shared" si="110"/>
        <v>0</v>
      </c>
    </row>
    <row r="808" spans="1:45" s="14" customFormat="1" ht="14.25">
      <c r="A808" s="5"/>
      <c r="B808" s="67"/>
      <c r="C808" s="19" t="s">
        <v>7020</v>
      </c>
      <c r="D808" s="1023" t="str">
        <f t="shared" si="104"/>
        <v/>
      </c>
      <c r="E808" s="1024"/>
      <c r="F808" s="1025"/>
      <c r="G808" s="752" t="str">
        <f t="shared" si="105"/>
        <v/>
      </c>
      <c r="H808" s="752"/>
      <c r="I808" s="752"/>
      <c r="J808" s="752"/>
      <c r="K808" s="752"/>
      <c r="L808" s="752"/>
      <c r="M808" s="754"/>
      <c r="N808" s="754"/>
      <c r="O808" s="754"/>
      <c r="P808" s="754"/>
      <c r="Q808" s="754"/>
      <c r="R808" s="754"/>
      <c r="S808" s="754"/>
      <c r="T808" s="754"/>
      <c r="U808" s="754"/>
      <c r="V808" s="754"/>
      <c r="W808" s="754"/>
      <c r="X808" s="754"/>
      <c r="Y808" s="754"/>
      <c r="Z808" s="754"/>
      <c r="AA808" s="754"/>
      <c r="AB808" s="754"/>
      <c r="AC808" s="754"/>
      <c r="AD808" s="754"/>
      <c r="AE808" s="4"/>
      <c r="AG808"/>
      <c r="AH808">
        <f t="shared" si="106"/>
        <v>0</v>
      </c>
      <c r="AI808" s="490"/>
      <c r="AJ808" s="204">
        <f t="shared" si="107"/>
        <v>0</v>
      </c>
      <c r="AN808" s="488" t="str">
        <f>IF($AC$450="","",IF(HLOOKUP($AC$450,Presentación!$AQ$3:$BV$574,Presentación!AP358)="","",HLOOKUP($AC$450,Presentación!$AQ$3:$BV$574,Presentación!AP358,0)))</f>
        <v/>
      </c>
      <c r="AO808" s="489" t="str">
        <f>IF($AC$450="","",IF(HLOOKUP($AC$450,Presentación!$BZ$3:$DE$574,Presentación!AP358,0)="","",HLOOKUP($AC$450,Presentación!$BZ$3:$DE$574,Presentación!AP358,0)))</f>
        <v/>
      </c>
      <c r="AQ808">
        <f t="shared" si="108"/>
        <v>0</v>
      </c>
      <c r="AR808">
        <f t="shared" si="109"/>
        <v>0</v>
      </c>
      <c r="AS808">
        <f t="shared" si="110"/>
        <v>0</v>
      </c>
    </row>
    <row r="809" spans="1:45" s="14" customFormat="1" ht="14.25">
      <c r="A809" s="5"/>
      <c r="B809" s="67"/>
      <c r="C809" s="19" t="s">
        <v>7021</v>
      </c>
      <c r="D809" s="1023" t="str">
        <f t="shared" si="104"/>
        <v/>
      </c>
      <c r="E809" s="1024"/>
      <c r="F809" s="1025"/>
      <c r="G809" s="752" t="str">
        <f t="shared" si="105"/>
        <v/>
      </c>
      <c r="H809" s="752"/>
      <c r="I809" s="752"/>
      <c r="J809" s="752"/>
      <c r="K809" s="752"/>
      <c r="L809" s="752"/>
      <c r="M809" s="754"/>
      <c r="N809" s="754"/>
      <c r="O809" s="754"/>
      <c r="P809" s="754"/>
      <c r="Q809" s="754"/>
      <c r="R809" s="754"/>
      <c r="S809" s="754"/>
      <c r="T809" s="754"/>
      <c r="U809" s="754"/>
      <c r="V809" s="754"/>
      <c r="W809" s="754"/>
      <c r="X809" s="754"/>
      <c r="Y809" s="754"/>
      <c r="Z809" s="754"/>
      <c r="AA809" s="754"/>
      <c r="AB809" s="754"/>
      <c r="AC809" s="754"/>
      <c r="AD809" s="754"/>
      <c r="AE809" s="4"/>
      <c r="AG809"/>
      <c r="AH809">
        <f t="shared" si="106"/>
        <v>0</v>
      </c>
      <c r="AI809" s="490"/>
      <c r="AJ809" s="204">
        <f t="shared" si="107"/>
        <v>0</v>
      </c>
      <c r="AN809" s="488" t="str">
        <f>IF($AC$450="","",IF(HLOOKUP($AC$450,Presentación!$AQ$3:$BV$574,Presentación!AP359)="","",HLOOKUP($AC$450,Presentación!$AQ$3:$BV$574,Presentación!AP359,0)))</f>
        <v/>
      </c>
      <c r="AO809" s="489" t="str">
        <f>IF($AC$450="","",IF(HLOOKUP($AC$450,Presentación!$BZ$3:$DE$574,Presentación!AP359,0)="","",HLOOKUP($AC$450,Presentación!$BZ$3:$DE$574,Presentación!AP359,0)))</f>
        <v/>
      </c>
      <c r="AQ809">
        <f t="shared" si="108"/>
        <v>0</v>
      </c>
      <c r="AR809">
        <f t="shared" si="109"/>
        <v>0</v>
      </c>
      <c r="AS809">
        <f t="shared" si="110"/>
        <v>0</v>
      </c>
    </row>
    <row r="810" spans="1:45" s="14" customFormat="1" ht="14.25">
      <c r="A810" s="5"/>
      <c r="B810" s="67"/>
      <c r="C810" s="19" t="s">
        <v>7022</v>
      </c>
      <c r="D810" s="1023" t="str">
        <f t="shared" si="104"/>
        <v/>
      </c>
      <c r="E810" s="1024"/>
      <c r="F810" s="1025"/>
      <c r="G810" s="752" t="str">
        <f t="shared" si="105"/>
        <v/>
      </c>
      <c r="H810" s="752"/>
      <c r="I810" s="752"/>
      <c r="J810" s="752"/>
      <c r="K810" s="752"/>
      <c r="L810" s="752"/>
      <c r="M810" s="754"/>
      <c r="N810" s="754"/>
      <c r="O810" s="754"/>
      <c r="P810" s="754"/>
      <c r="Q810" s="754"/>
      <c r="R810" s="754"/>
      <c r="S810" s="754"/>
      <c r="T810" s="754"/>
      <c r="U810" s="754"/>
      <c r="V810" s="754"/>
      <c r="W810" s="754"/>
      <c r="X810" s="754"/>
      <c r="Y810" s="754"/>
      <c r="Z810" s="754"/>
      <c r="AA810" s="754"/>
      <c r="AB810" s="754"/>
      <c r="AC810" s="754"/>
      <c r="AD810" s="754"/>
      <c r="AE810" s="4"/>
      <c r="AG810"/>
      <c r="AH810">
        <f t="shared" si="106"/>
        <v>0</v>
      </c>
      <c r="AI810" s="490"/>
      <c r="AJ810" s="204">
        <f t="shared" si="107"/>
        <v>0</v>
      </c>
      <c r="AN810" s="488" t="str">
        <f>IF($AC$450="","",IF(HLOOKUP($AC$450,Presentación!$AQ$3:$BV$574,Presentación!AP360)="","",HLOOKUP($AC$450,Presentación!$AQ$3:$BV$574,Presentación!AP360,0)))</f>
        <v/>
      </c>
      <c r="AO810" s="489" t="str">
        <f>IF($AC$450="","",IF(HLOOKUP($AC$450,Presentación!$BZ$3:$DE$574,Presentación!AP360,0)="","",HLOOKUP($AC$450,Presentación!$BZ$3:$DE$574,Presentación!AP360,0)))</f>
        <v/>
      </c>
      <c r="AQ810">
        <f t="shared" si="108"/>
        <v>0</v>
      </c>
      <c r="AR810">
        <f t="shared" si="109"/>
        <v>0</v>
      </c>
      <c r="AS810">
        <f t="shared" si="110"/>
        <v>0</v>
      </c>
    </row>
    <row r="811" spans="1:45" s="14" customFormat="1" ht="14.25">
      <c r="A811" s="5"/>
      <c r="B811" s="67"/>
      <c r="C811" s="19" t="s">
        <v>7023</v>
      </c>
      <c r="D811" s="1023" t="str">
        <f t="shared" si="104"/>
        <v/>
      </c>
      <c r="E811" s="1024"/>
      <c r="F811" s="1025"/>
      <c r="G811" s="752" t="str">
        <f t="shared" si="105"/>
        <v/>
      </c>
      <c r="H811" s="752"/>
      <c r="I811" s="752"/>
      <c r="J811" s="752"/>
      <c r="K811" s="752"/>
      <c r="L811" s="752"/>
      <c r="M811" s="754"/>
      <c r="N811" s="754"/>
      <c r="O811" s="754"/>
      <c r="P811" s="754"/>
      <c r="Q811" s="754"/>
      <c r="R811" s="754"/>
      <c r="S811" s="754"/>
      <c r="T811" s="754"/>
      <c r="U811" s="754"/>
      <c r="V811" s="754"/>
      <c r="W811" s="754"/>
      <c r="X811" s="754"/>
      <c r="Y811" s="754"/>
      <c r="Z811" s="754"/>
      <c r="AA811" s="754"/>
      <c r="AB811" s="754"/>
      <c r="AC811" s="754"/>
      <c r="AD811" s="754"/>
      <c r="AE811" s="4"/>
      <c r="AG811"/>
      <c r="AH811">
        <f t="shared" si="106"/>
        <v>0</v>
      </c>
      <c r="AI811" s="490"/>
      <c r="AJ811" s="204">
        <f t="shared" si="107"/>
        <v>0</v>
      </c>
      <c r="AN811" s="488" t="str">
        <f>IF($AC$450="","",IF(HLOOKUP($AC$450,Presentación!$AQ$3:$BV$574,Presentación!AP361)="","",HLOOKUP($AC$450,Presentación!$AQ$3:$BV$574,Presentación!AP361,0)))</f>
        <v/>
      </c>
      <c r="AO811" s="489" t="str">
        <f>IF($AC$450="","",IF(HLOOKUP($AC$450,Presentación!$BZ$3:$DE$574,Presentación!AP361,0)="","",HLOOKUP($AC$450,Presentación!$BZ$3:$DE$574,Presentación!AP361,0)))</f>
        <v/>
      </c>
      <c r="AQ811">
        <f t="shared" si="108"/>
        <v>0</v>
      </c>
      <c r="AR811">
        <f t="shared" si="109"/>
        <v>0</v>
      </c>
      <c r="AS811">
        <f t="shared" si="110"/>
        <v>0</v>
      </c>
    </row>
    <row r="812" spans="1:45" s="14" customFormat="1" ht="14.25">
      <c r="A812" s="5"/>
      <c r="B812" s="67"/>
      <c r="C812" s="19" t="s">
        <v>7024</v>
      </c>
      <c r="D812" s="1023" t="str">
        <f t="shared" si="104"/>
        <v/>
      </c>
      <c r="E812" s="1024"/>
      <c r="F812" s="1025"/>
      <c r="G812" s="752" t="str">
        <f t="shared" si="105"/>
        <v/>
      </c>
      <c r="H812" s="752"/>
      <c r="I812" s="752"/>
      <c r="J812" s="752"/>
      <c r="K812" s="752"/>
      <c r="L812" s="752"/>
      <c r="M812" s="754"/>
      <c r="N812" s="754"/>
      <c r="O812" s="754"/>
      <c r="P812" s="754"/>
      <c r="Q812" s="754"/>
      <c r="R812" s="754"/>
      <c r="S812" s="754"/>
      <c r="T812" s="754"/>
      <c r="U812" s="754"/>
      <c r="V812" s="754"/>
      <c r="W812" s="754"/>
      <c r="X812" s="754"/>
      <c r="Y812" s="754"/>
      <c r="Z812" s="754"/>
      <c r="AA812" s="754"/>
      <c r="AB812" s="754"/>
      <c r="AC812" s="754"/>
      <c r="AD812" s="754"/>
      <c r="AE812" s="4"/>
      <c r="AG812"/>
      <c r="AH812">
        <f t="shared" si="106"/>
        <v>0</v>
      </c>
      <c r="AI812" s="490"/>
      <c r="AJ812" s="204">
        <f t="shared" si="107"/>
        <v>0</v>
      </c>
      <c r="AN812" s="488" t="str">
        <f>IF($AC$450="","",IF(HLOOKUP($AC$450,Presentación!$AQ$3:$BV$574,Presentación!AP362)="","",HLOOKUP($AC$450,Presentación!$AQ$3:$BV$574,Presentación!AP362,0)))</f>
        <v/>
      </c>
      <c r="AO812" s="489" t="str">
        <f>IF($AC$450="","",IF(HLOOKUP($AC$450,Presentación!$BZ$3:$DE$574,Presentación!AP362,0)="","",HLOOKUP($AC$450,Presentación!$BZ$3:$DE$574,Presentación!AP362,0)))</f>
        <v/>
      </c>
      <c r="AQ812">
        <f t="shared" si="108"/>
        <v>0</v>
      </c>
      <c r="AR812">
        <f t="shared" si="109"/>
        <v>0</v>
      </c>
      <c r="AS812">
        <f t="shared" si="110"/>
        <v>0</v>
      </c>
    </row>
    <row r="813" spans="1:45" s="14" customFormat="1" ht="14.25">
      <c r="A813" s="5"/>
      <c r="B813" s="67"/>
      <c r="C813" s="19" t="s">
        <v>7025</v>
      </c>
      <c r="D813" s="1023" t="str">
        <f t="shared" si="104"/>
        <v/>
      </c>
      <c r="E813" s="1024"/>
      <c r="F813" s="1025"/>
      <c r="G813" s="752" t="str">
        <f t="shared" si="105"/>
        <v/>
      </c>
      <c r="H813" s="752"/>
      <c r="I813" s="752"/>
      <c r="J813" s="752"/>
      <c r="K813" s="752"/>
      <c r="L813" s="752"/>
      <c r="M813" s="754"/>
      <c r="N813" s="754"/>
      <c r="O813" s="754"/>
      <c r="P813" s="754"/>
      <c r="Q813" s="754"/>
      <c r="R813" s="754"/>
      <c r="S813" s="754"/>
      <c r="T813" s="754"/>
      <c r="U813" s="754"/>
      <c r="V813" s="754"/>
      <c r="W813" s="754"/>
      <c r="X813" s="754"/>
      <c r="Y813" s="754"/>
      <c r="Z813" s="754"/>
      <c r="AA813" s="754"/>
      <c r="AB813" s="754"/>
      <c r="AC813" s="754"/>
      <c r="AD813" s="754"/>
      <c r="AE813" s="4"/>
      <c r="AG813"/>
      <c r="AH813">
        <f t="shared" si="106"/>
        <v>0</v>
      </c>
      <c r="AI813" s="490"/>
      <c r="AJ813" s="204">
        <f t="shared" si="107"/>
        <v>0</v>
      </c>
      <c r="AN813" s="488" t="str">
        <f>IF($AC$450="","",IF(HLOOKUP($AC$450,Presentación!$AQ$3:$BV$574,Presentación!AP363)="","",HLOOKUP($AC$450,Presentación!$AQ$3:$BV$574,Presentación!AP363,0)))</f>
        <v/>
      </c>
      <c r="AO813" s="489" t="str">
        <f>IF($AC$450="","",IF(HLOOKUP($AC$450,Presentación!$BZ$3:$DE$574,Presentación!AP363,0)="","",HLOOKUP($AC$450,Presentación!$BZ$3:$DE$574,Presentación!AP363,0)))</f>
        <v/>
      </c>
      <c r="AQ813">
        <f t="shared" si="108"/>
        <v>0</v>
      </c>
      <c r="AR813">
        <f t="shared" si="109"/>
        <v>0</v>
      </c>
      <c r="AS813">
        <f t="shared" si="110"/>
        <v>0</v>
      </c>
    </row>
    <row r="814" spans="1:45" s="14" customFormat="1" ht="14.25">
      <c r="A814" s="5"/>
      <c r="B814" s="67"/>
      <c r="C814" s="19" t="s">
        <v>7026</v>
      </c>
      <c r="D814" s="1023" t="str">
        <f t="shared" si="104"/>
        <v/>
      </c>
      <c r="E814" s="1024"/>
      <c r="F814" s="1025"/>
      <c r="G814" s="752" t="str">
        <f t="shared" si="105"/>
        <v/>
      </c>
      <c r="H814" s="752"/>
      <c r="I814" s="752"/>
      <c r="J814" s="752"/>
      <c r="K814" s="752"/>
      <c r="L814" s="752"/>
      <c r="M814" s="754"/>
      <c r="N814" s="754"/>
      <c r="O814" s="754"/>
      <c r="P814" s="754"/>
      <c r="Q814" s="754"/>
      <c r="R814" s="754"/>
      <c r="S814" s="754"/>
      <c r="T814" s="754"/>
      <c r="U814" s="754"/>
      <c r="V814" s="754"/>
      <c r="W814" s="754"/>
      <c r="X814" s="754"/>
      <c r="Y814" s="754"/>
      <c r="Z814" s="754"/>
      <c r="AA814" s="754"/>
      <c r="AB814" s="754"/>
      <c r="AC814" s="754"/>
      <c r="AD814" s="754"/>
      <c r="AE814" s="4"/>
      <c r="AG814"/>
      <c r="AH814">
        <f t="shared" si="106"/>
        <v>0</v>
      </c>
      <c r="AI814" s="490"/>
      <c r="AJ814" s="204">
        <f t="shared" si="107"/>
        <v>0</v>
      </c>
      <c r="AN814" s="488" t="str">
        <f>IF($AC$450="","",IF(HLOOKUP($AC$450,Presentación!$AQ$3:$BV$574,Presentación!AP364)="","",HLOOKUP($AC$450,Presentación!$AQ$3:$BV$574,Presentación!AP364,0)))</f>
        <v/>
      </c>
      <c r="AO814" s="489" t="str">
        <f>IF($AC$450="","",IF(HLOOKUP($AC$450,Presentación!$BZ$3:$DE$574,Presentación!AP364,0)="","",HLOOKUP($AC$450,Presentación!$BZ$3:$DE$574,Presentación!AP364,0)))</f>
        <v/>
      </c>
      <c r="AQ814">
        <f t="shared" si="108"/>
        <v>0</v>
      </c>
      <c r="AR814">
        <f t="shared" si="109"/>
        <v>0</v>
      </c>
      <c r="AS814">
        <f t="shared" si="110"/>
        <v>0</v>
      </c>
    </row>
    <row r="815" spans="1:45" s="14" customFormat="1" ht="14.25">
      <c r="A815" s="5"/>
      <c r="B815" s="67"/>
      <c r="C815" s="19" t="s">
        <v>7027</v>
      </c>
      <c r="D815" s="1023" t="str">
        <f t="shared" si="104"/>
        <v/>
      </c>
      <c r="E815" s="1024"/>
      <c r="F815" s="1025"/>
      <c r="G815" s="752" t="str">
        <f t="shared" si="105"/>
        <v/>
      </c>
      <c r="H815" s="752"/>
      <c r="I815" s="752"/>
      <c r="J815" s="752"/>
      <c r="K815" s="752"/>
      <c r="L815" s="752"/>
      <c r="M815" s="754"/>
      <c r="N815" s="754"/>
      <c r="O815" s="754"/>
      <c r="P815" s="754"/>
      <c r="Q815" s="754"/>
      <c r="R815" s="754"/>
      <c r="S815" s="754"/>
      <c r="T815" s="754"/>
      <c r="U815" s="754"/>
      <c r="V815" s="754"/>
      <c r="W815" s="754"/>
      <c r="X815" s="754"/>
      <c r="Y815" s="754"/>
      <c r="Z815" s="754"/>
      <c r="AA815" s="754"/>
      <c r="AB815" s="754"/>
      <c r="AC815" s="754"/>
      <c r="AD815" s="754"/>
      <c r="AE815" s="4"/>
      <c r="AG815"/>
      <c r="AH815">
        <f t="shared" si="106"/>
        <v>0</v>
      </c>
      <c r="AI815" s="490"/>
      <c r="AJ815" s="204">
        <f t="shared" si="107"/>
        <v>0</v>
      </c>
      <c r="AN815" s="488" t="str">
        <f>IF($AC$450="","",IF(HLOOKUP($AC$450,Presentación!$AQ$3:$BV$574,Presentación!AP365)="","",HLOOKUP($AC$450,Presentación!$AQ$3:$BV$574,Presentación!AP365,0)))</f>
        <v/>
      </c>
      <c r="AO815" s="489" t="str">
        <f>IF($AC$450="","",IF(HLOOKUP($AC$450,Presentación!$BZ$3:$DE$574,Presentación!AP365,0)="","",HLOOKUP($AC$450,Presentación!$BZ$3:$DE$574,Presentación!AP365,0)))</f>
        <v/>
      </c>
      <c r="AQ815">
        <f t="shared" si="108"/>
        <v>0</v>
      </c>
      <c r="AR815">
        <f t="shared" si="109"/>
        <v>0</v>
      </c>
      <c r="AS815">
        <f t="shared" si="110"/>
        <v>0</v>
      </c>
    </row>
    <row r="816" spans="1:45" s="14" customFormat="1" ht="14.25">
      <c r="A816" s="5"/>
      <c r="B816" s="67"/>
      <c r="C816" s="19" t="s">
        <v>7028</v>
      </c>
      <c r="D816" s="1023" t="str">
        <f t="shared" si="104"/>
        <v/>
      </c>
      <c r="E816" s="1024"/>
      <c r="F816" s="1025"/>
      <c r="G816" s="752" t="str">
        <f t="shared" si="105"/>
        <v/>
      </c>
      <c r="H816" s="752"/>
      <c r="I816" s="752"/>
      <c r="J816" s="752"/>
      <c r="K816" s="752"/>
      <c r="L816" s="752"/>
      <c r="M816" s="754"/>
      <c r="N816" s="754"/>
      <c r="O816" s="754"/>
      <c r="P816" s="754"/>
      <c r="Q816" s="754"/>
      <c r="R816" s="754"/>
      <c r="S816" s="754"/>
      <c r="T816" s="754"/>
      <c r="U816" s="754"/>
      <c r="V816" s="754"/>
      <c r="W816" s="754"/>
      <c r="X816" s="754"/>
      <c r="Y816" s="754"/>
      <c r="Z816" s="754"/>
      <c r="AA816" s="754"/>
      <c r="AB816" s="754"/>
      <c r="AC816" s="754"/>
      <c r="AD816" s="754"/>
      <c r="AE816" s="4"/>
      <c r="AG816"/>
      <c r="AH816">
        <f t="shared" si="106"/>
        <v>0</v>
      </c>
      <c r="AI816" s="490"/>
      <c r="AJ816" s="204">
        <f t="shared" si="107"/>
        <v>0</v>
      </c>
      <c r="AN816" s="488" t="str">
        <f>IF($AC$450="","",IF(HLOOKUP($AC$450,Presentación!$AQ$3:$BV$574,Presentación!AP366)="","",HLOOKUP($AC$450,Presentación!$AQ$3:$BV$574,Presentación!AP366,0)))</f>
        <v/>
      </c>
      <c r="AO816" s="489" t="str">
        <f>IF($AC$450="","",IF(HLOOKUP($AC$450,Presentación!$BZ$3:$DE$574,Presentación!AP366,0)="","",HLOOKUP($AC$450,Presentación!$BZ$3:$DE$574,Presentación!AP366,0)))</f>
        <v/>
      </c>
      <c r="AQ816">
        <f t="shared" si="108"/>
        <v>0</v>
      </c>
      <c r="AR816">
        <f t="shared" si="109"/>
        <v>0</v>
      </c>
      <c r="AS816">
        <f t="shared" si="110"/>
        <v>0</v>
      </c>
    </row>
    <row r="817" spans="1:45" s="14" customFormat="1" ht="14.25">
      <c r="A817" s="5"/>
      <c r="B817" s="67"/>
      <c r="C817" s="19" t="s">
        <v>7029</v>
      </c>
      <c r="D817" s="1023" t="str">
        <f t="shared" si="104"/>
        <v/>
      </c>
      <c r="E817" s="1024"/>
      <c r="F817" s="1025"/>
      <c r="G817" s="752" t="str">
        <f t="shared" si="105"/>
        <v/>
      </c>
      <c r="H817" s="752"/>
      <c r="I817" s="752"/>
      <c r="J817" s="752"/>
      <c r="K817" s="752"/>
      <c r="L817" s="752"/>
      <c r="M817" s="754"/>
      <c r="N817" s="754"/>
      <c r="O817" s="754"/>
      <c r="P817" s="754"/>
      <c r="Q817" s="754"/>
      <c r="R817" s="754"/>
      <c r="S817" s="754"/>
      <c r="T817" s="754"/>
      <c r="U817" s="754"/>
      <c r="V817" s="754"/>
      <c r="W817" s="754"/>
      <c r="X817" s="754"/>
      <c r="Y817" s="754"/>
      <c r="Z817" s="754"/>
      <c r="AA817" s="754"/>
      <c r="AB817" s="754"/>
      <c r="AC817" s="754"/>
      <c r="AD817" s="754"/>
      <c r="AE817" s="4"/>
      <c r="AG817"/>
      <c r="AH817">
        <f t="shared" si="106"/>
        <v>0</v>
      </c>
      <c r="AI817" s="490"/>
      <c r="AJ817" s="204">
        <f t="shared" si="107"/>
        <v>0</v>
      </c>
      <c r="AN817" s="488" t="str">
        <f>IF($AC$450="","",IF(HLOOKUP($AC$450,Presentación!$AQ$3:$BV$574,Presentación!AP367)="","",HLOOKUP($AC$450,Presentación!$AQ$3:$BV$574,Presentación!AP367,0)))</f>
        <v/>
      </c>
      <c r="AO817" s="489" t="str">
        <f>IF($AC$450="","",IF(HLOOKUP($AC$450,Presentación!$BZ$3:$DE$574,Presentación!AP367,0)="","",HLOOKUP($AC$450,Presentación!$BZ$3:$DE$574,Presentación!AP367,0)))</f>
        <v/>
      </c>
      <c r="AQ817">
        <f t="shared" si="108"/>
        <v>0</v>
      </c>
      <c r="AR817">
        <f t="shared" si="109"/>
        <v>0</v>
      </c>
      <c r="AS817">
        <f t="shared" si="110"/>
        <v>0</v>
      </c>
    </row>
    <row r="818" spans="1:45" s="14" customFormat="1" ht="14.25">
      <c r="A818" s="5"/>
      <c r="B818" s="67"/>
      <c r="C818" s="19" t="s">
        <v>7030</v>
      </c>
      <c r="D818" s="1023" t="str">
        <f t="shared" si="104"/>
        <v/>
      </c>
      <c r="E818" s="1024"/>
      <c r="F818" s="1025"/>
      <c r="G818" s="752" t="str">
        <f t="shared" si="105"/>
        <v/>
      </c>
      <c r="H818" s="752"/>
      <c r="I818" s="752"/>
      <c r="J818" s="752"/>
      <c r="K818" s="752"/>
      <c r="L818" s="752"/>
      <c r="M818" s="754"/>
      <c r="N818" s="754"/>
      <c r="O818" s="754"/>
      <c r="P818" s="754"/>
      <c r="Q818" s="754"/>
      <c r="R818" s="754"/>
      <c r="S818" s="754"/>
      <c r="T818" s="754"/>
      <c r="U818" s="754"/>
      <c r="V818" s="754"/>
      <c r="W818" s="754"/>
      <c r="X818" s="754"/>
      <c r="Y818" s="754"/>
      <c r="Z818" s="754"/>
      <c r="AA818" s="754"/>
      <c r="AB818" s="754"/>
      <c r="AC818" s="754"/>
      <c r="AD818" s="754"/>
      <c r="AE818" s="4"/>
      <c r="AG818"/>
      <c r="AH818">
        <f t="shared" si="106"/>
        <v>0</v>
      </c>
      <c r="AI818" s="490"/>
      <c r="AJ818" s="204">
        <f t="shared" si="107"/>
        <v>0</v>
      </c>
      <c r="AN818" s="488" t="str">
        <f>IF($AC$450="","",IF(HLOOKUP($AC$450,Presentación!$AQ$3:$BV$574,Presentación!AP368)="","",HLOOKUP($AC$450,Presentación!$AQ$3:$BV$574,Presentación!AP368,0)))</f>
        <v/>
      </c>
      <c r="AO818" s="489" t="str">
        <f>IF($AC$450="","",IF(HLOOKUP($AC$450,Presentación!$BZ$3:$DE$574,Presentación!AP368,0)="","",HLOOKUP($AC$450,Presentación!$BZ$3:$DE$574,Presentación!AP368,0)))</f>
        <v/>
      </c>
      <c r="AQ818">
        <f t="shared" si="108"/>
        <v>0</v>
      </c>
      <c r="AR818">
        <f t="shared" si="109"/>
        <v>0</v>
      </c>
      <c r="AS818">
        <f t="shared" si="110"/>
        <v>0</v>
      </c>
    </row>
    <row r="819" spans="1:45" s="14" customFormat="1" ht="14.25">
      <c r="A819" s="5"/>
      <c r="B819" s="67"/>
      <c r="C819" s="19" t="s">
        <v>7031</v>
      </c>
      <c r="D819" s="1023" t="str">
        <f t="shared" si="104"/>
        <v/>
      </c>
      <c r="E819" s="1024"/>
      <c r="F819" s="1025"/>
      <c r="G819" s="752" t="str">
        <f t="shared" si="105"/>
        <v/>
      </c>
      <c r="H819" s="752"/>
      <c r="I819" s="752"/>
      <c r="J819" s="752"/>
      <c r="K819" s="752"/>
      <c r="L819" s="752"/>
      <c r="M819" s="754"/>
      <c r="N819" s="754"/>
      <c r="O819" s="754"/>
      <c r="P819" s="754"/>
      <c r="Q819" s="754"/>
      <c r="R819" s="754"/>
      <c r="S819" s="754"/>
      <c r="T819" s="754"/>
      <c r="U819" s="754"/>
      <c r="V819" s="754"/>
      <c r="W819" s="754"/>
      <c r="X819" s="754"/>
      <c r="Y819" s="754"/>
      <c r="Z819" s="754"/>
      <c r="AA819" s="754"/>
      <c r="AB819" s="754"/>
      <c r="AC819" s="754"/>
      <c r="AD819" s="754"/>
      <c r="AE819" s="4"/>
      <c r="AG819"/>
      <c r="AH819">
        <f t="shared" si="106"/>
        <v>0</v>
      </c>
      <c r="AI819" s="490"/>
      <c r="AJ819" s="204">
        <f t="shared" si="107"/>
        <v>0</v>
      </c>
      <c r="AN819" s="488" t="str">
        <f>IF($AC$450="","",IF(HLOOKUP($AC$450,Presentación!$AQ$3:$BV$574,Presentación!AP369)="","",HLOOKUP($AC$450,Presentación!$AQ$3:$BV$574,Presentación!AP369,0)))</f>
        <v/>
      </c>
      <c r="AO819" s="489" t="str">
        <f>IF($AC$450="","",IF(HLOOKUP($AC$450,Presentación!$BZ$3:$DE$574,Presentación!AP369,0)="","",HLOOKUP($AC$450,Presentación!$BZ$3:$DE$574,Presentación!AP369,0)))</f>
        <v/>
      </c>
      <c r="AQ819">
        <f t="shared" si="108"/>
        <v>0</v>
      </c>
      <c r="AR819">
        <f t="shared" si="109"/>
        <v>0</v>
      </c>
      <c r="AS819">
        <f t="shared" si="110"/>
        <v>0</v>
      </c>
    </row>
    <row r="820" spans="1:45" s="14" customFormat="1" ht="14.25">
      <c r="A820" s="5"/>
      <c r="B820" s="67"/>
      <c r="C820" s="19" t="s">
        <v>7032</v>
      </c>
      <c r="D820" s="1023" t="str">
        <f t="shared" si="104"/>
        <v/>
      </c>
      <c r="E820" s="1024"/>
      <c r="F820" s="1025"/>
      <c r="G820" s="752" t="str">
        <f t="shared" si="105"/>
        <v/>
      </c>
      <c r="H820" s="752"/>
      <c r="I820" s="752"/>
      <c r="J820" s="752"/>
      <c r="K820" s="752"/>
      <c r="L820" s="752"/>
      <c r="M820" s="754"/>
      <c r="N820" s="754"/>
      <c r="O820" s="754"/>
      <c r="P820" s="754"/>
      <c r="Q820" s="754"/>
      <c r="R820" s="754"/>
      <c r="S820" s="754"/>
      <c r="T820" s="754"/>
      <c r="U820" s="754"/>
      <c r="V820" s="754"/>
      <c r="W820" s="754"/>
      <c r="X820" s="754"/>
      <c r="Y820" s="754"/>
      <c r="Z820" s="754"/>
      <c r="AA820" s="754"/>
      <c r="AB820" s="754"/>
      <c r="AC820" s="754"/>
      <c r="AD820" s="754"/>
      <c r="AE820" s="4"/>
      <c r="AG820"/>
      <c r="AH820">
        <f t="shared" si="106"/>
        <v>0</v>
      </c>
      <c r="AI820" s="490"/>
      <c r="AJ820" s="204">
        <f t="shared" si="107"/>
        <v>0</v>
      </c>
      <c r="AN820" s="488" t="str">
        <f>IF($AC$450="","",IF(HLOOKUP($AC$450,Presentación!$AQ$3:$BV$574,Presentación!AP370)="","",HLOOKUP($AC$450,Presentación!$AQ$3:$BV$574,Presentación!AP370,0)))</f>
        <v/>
      </c>
      <c r="AO820" s="489" t="str">
        <f>IF($AC$450="","",IF(HLOOKUP($AC$450,Presentación!$BZ$3:$DE$574,Presentación!AP370,0)="","",HLOOKUP($AC$450,Presentación!$BZ$3:$DE$574,Presentación!AP370,0)))</f>
        <v/>
      </c>
      <c r="AQ820">
        <f t="shared" si="108"/>
        <v>0</v>
      </c>
      <c r="AR820">
        <f t="shared" si="109"/>
        <v>0</v>
      </c>
      <c r="AS820">
        <f t="shared" si="110"/>
        <v>0</v>
      </c>
    </row>
    <row r="821" spans="1:45" s="14" customFormat="1" ht="14.25">
      <c r="A821" s="5"/>
      <c r="B821" s="67"/>
      <c r="C821" s="19" t="s">
        <v>7033</v>
      </c>
      <c r="D821" s="1023" t="str">
        <f t="shared" si="104"/>
        <v/>
      </c>
      <c r="E821" s="1024"/>
      <c r="F821" s="1025"/>
      <c r="G821" s="752" t="str">
        <f t="shared" si="105"/>
        <v/>
      </c>
      <c r="H821" s="752"/>
      <c r="I821" s="752"/>
      <c r="J821" s="752"/>
      <c r="K821" s="752"/>
      <c r="L821" s="752"/>
      <c r="M821" s="754"/>
      <c r="N821" s="754"/>
      <c r="O821" s="754"/>
      <c r="P821" s="754"/>
      <c r="Q821" s="754"/>
      <c r="R821" s="754"/>
      <c r="S821" s="754"/>
      <c r="T821" s="754"/>
      <c r="U821" s="754"/>
      <c r="V821" s="754"/>
      <c r="W821" s="754"/>
      <c r="X821" s="754"/>
      <c r="Y821" s="754"/>
      <c r="Z821" s="754"/>
      <c r="AA821" s="754"/>
      <c r="AB821" s="754"/>
      <c r="AC821" s="754"/>
      <c r="AD821" s="754"/>
      <c r="AE821" s="4"/>
      <c r="AG821"/>
      <c r="AH821">
        <f t="shared" si="106"/>
        <v>0</v>
      </c>
      <c r="AI821" s="490"/>
      <c r="AJ821" s="204">
        <f t="shared" si="107"/>
        <v>0</v>
      </c>
      <c r="AN821" s="488" t="str">
        <f>IF($AC$450="","",IF(HLOOKUP($AC$450,Presentación!$AQ$3:$BV$574,Presentación!AP371)="","",HLOOKUP($AC$450,Presentación!$AQ$3:$BV$574,Presentación!AP371,0)))</f>
        <v/>
      </c>
      <c r="AO821" s="489" t="str">
        <f>IF($AC$450="","",IF(HLOOKUP($AC$450,Presentación!$BZ$3:$DE$574,Presentación!AP371,0)="","",HLOOKUP($AC$450,Presentación!$BZ$3:$DE$574,Presentación!AP371,0)))</f>
        <v/>
      </c>
      <c r="AQ821">
        <f t="shared" si="108"/>
        <v>0</v>
      </c>
      <c r="AR821">
        <f t="shared" si="109"/>
        <v>0</v>
      </c>
      <c r="AS821">
        <f t="shared" si="110"/>
        <v>0</v>
      </c>
    </row>
    <row r="822" spans="1:45" s="14" customFormat="1" ht="14.25">
      <c r="A822" s="5"/>
      <c r="B822" s="67"/>
      <c r="C822" s="19" t="s">
        <v>7034</v>
      </c>
      <c r="D822" s="1023" t="str">
        <f t="shared" si="104"/>
        <v/>
      </c>
      <c r="E822" s="1024"/>
      <c r="F822" s="1025"/>
      <c r="G822" s="752" t="str">
        <f t="shared" si="105"/>
        <v/>
      </c>
      <c r="H822" s="752"/>
      <c r="I822" s="752"/>
      <c r="J822" s="752"/>
      <c r="K822" s="752"/>
      <c r="L822" s="752"/>
      <c r="M822" s="754"/>
      <c r="N822" s="754"/>
      <c r="O822" s="754"/>
      <c r="P822" s="754"/>
      <c r="Q822" s="754"/>
      <c r="R822" s="754"/>
      <c r="S822" s="754"/>
      <c r="T822" s="754"/>
      <c r="U822" s="754"/>
      <c r="V822" s="754"/>
      <c r="W822" s="754"/>
      <c r="X822" s="754"/>
      <c r="Y822" s="754"/>
      <c r="Z822" s="754"/>
      <c r="AA822" s="754"/>
      <c r="AB822" s="754"/>
      <c r="AC822" s="754"/>
      <c r="AD822" s="754"/>
      <c r="AE822" s="4"/>
      <c r="AG822"/>
      <c r="AH822">
        <f t="shared" si="106"/>
        <v>0</v>
      </c>
      <c r="AI822" s="490"/>
      <c r="AJ822" s="204">
        <f t="shared" si="107"/>
        <v>0</v>
      </c>
      <c r="AN822" s="488" t="str">
        <f>IF($AC$450="","",IF(HLOOKUP($AC$450,Presentación!$AQ$3:$BV$574,Presentación!AP372)="","",HLOOKUP($AC$450,Presentación!$AQ$3:$BV$574,Presentación!AP372,0)))</f>
        <v/>
      </c>
      <c r="AO822" s="489" t="str">
        <f>IF($AC$450="","",IF(HLOOKUP($AC$450,Presentación!$BZ$3:$DE$574,Presentación!AP372,0)="","",HLOOKUP($AC$450,Presentación!$BZ$3:$DE$574,Presentación!AP372,0)))</f>
        <v/>
      </c>
      <c r="AQ822">
        <f t="shared" si="108"/>
        <v>0</v>
      </c>
      <c r="AR822">
        <f t="shared" si="109"/>
        <v>0</v>
      </c>
      <c r="AS822">
        <f t="shared" si="110"/>
        <v>0</v>
      </c>
    </row>
    <row r="823" spans="1:45" s="14" customFormat="1" ht="14.25">
      <c r="A823" s="5"/>
      <c r="B823" s="67"/>
      <c r="C823" s="19" t="s">
        <v>7035</v>
      </c>
      <c r="D823" s="1023" t="str">
        <f t="shared" si="104"/>
        <v/>
      </c>
      <c r="E823" s="1024"/>
      <c r="F823" s="1025"/>
      <c r="G823" s="752" t="str">
        <f t="shared" si="105"/>
        <v/>
      </c>
      <c r="H823" s="752"/>
      <c r="I823" s="752"/>
      <c r="J823" s="752"/>
      <c r="K823" s="752"/>
      <c r="L823" s="752"/>
      <c r="M823" s="754"/>
      <c r="N823" s="754"/>
      <c r="O823" s="754"/>
      <c r="P823" s="754"/>
      <c r="Q823" s="754"/>
      <c r="R823" s="754"/>
      <c r="S823" s="754"/>
      <c r="T823" s="754"/>
      <c r="U823" s="754"/>
      <c r="V823" s="754"/>
      <c r="W823" s="754"/>
      <c r="X823" s="754"/>
      <c r="Y823" s="754"/>
      <c r="Z823" s="754"/>
      <c r="AA823" s="754"/>
      <c r="AB823" s="754"/>
      <c r="AC823" s="754"/>
      <c r="AD823" s="754"/>
      <c r="AE823" s="4"/>
      <c r="AG823"/>
      <c r="AH823">
        <f t="shared" si="106"/>
        <v>0</v>
      </c>
      <c r="AI823" s="490"/>
      <c r="AJ823" s="204">
        <f t="shared" si="107"/>
        <v>0</v>
      </c>
      <c r="AN823" s="488" t="str">
        <f>IF($AC$450="","",IF(HLOOKUP($AC$450,Presentación!$AQ$3:$BV$574,Presentación!AP373)="","",HLOOKUP($AC$450,Presentación!$AQ$3:$BV$574,Presentación!AP373,0)))</f>
        <v/>
      </c>
      <c r="AO823" s="489" t="str">
        <f>IF($AC$450="","",IF(HLOOKUP($AC$450,Presentación!$BZ$3:$DE$574,Presentación!AP373,0)="","",HLOOKUP($AC$450,Presentación!$BZ$3:$DE$574,Presentación!AP373,0)))</f>
        <v/>
      </c>
      <c r="AQ823">
        <f t="shared" si="108"/>
        <v>0</v>
      </c>
      <c r="AR823">
        <f t="shared" si="109"/>
        <v>0</v>
      </c>
      <c r="AS823">
        <f t="shared" si="110"/>
        <v>0</v>
      </c>
    </row>
    <row r="824" spans="1:45" s="14" customFormat="1" ht="14.25">
      <c r="A824" s="5"/>
      <c r="B824" s="67"/>
      <c r="C824" s="19" t="s">
        <v>7036</v>
      </c>
      <c r="D824" s="1023" t="str">
        <f t="shared" si="104"/>
        <v/>
      </c>
      <c r="E824" s="1024"/>
      <c r="F824" s="1025"/>
      <c r="G824" s="752" t="str">
        <f t="shared" si="105"/>
        <v/>
      </c>
      <c r="H824" s="752"/>
      <c r="I824" s="752"/>
      <c r="J824" s="752"/>
      <c r="K824" s="752"/>
      <c r="L824" s="752"/>
      <c r="M824" s="754"/>
      <c r="N824" s="754"/>
      <c r="O824" s="754"/>
      <c r="P824" s="754"/>
      <c r="Q824" s="754"/>
      <c r="R824" s="754"/>
      <c r="S824" s="754"/>
      <c r="T824" s="754"/>
      <c r="U824" s="754"/>
      <c r="V824" s="754"/>
      <c r="W824" s="754"/>
      <c r="X824" s="754"/>
      <c r="Y824" s="754"/>
      <c r="Z824" s="754"/>
      <c r="AA824" s="754"/>
      <c r="AB824" s="754"/>
      <c r="AC824" s="754"/>
      <c r="AD824" s="754"/>
      <c r="AE824" s="4"/>
      <c r="AG824"/>
      <c r="AH824">
        <f t="shared" si="106"/>
        <v>0</v>
      </c>
      <c r="AI824" s="490"/>
      <c r="AJ824" s="204">
        <f t="shared" si="107"/>
        <v>0</v>
      </c>
      <c r="AN824" s="488" t="str">
        <f>IF($AC$450="","",IF(HLOOKUP($AC$450,Presentación!$AQ$3:$BV$574,Presentación!AP374)="","",HLOOKUP($AC$450,Presentación!$AQ$3:$BV$574,Presentación!AP374,0)))</f>
        <v/>
      </c>
      <c r="AO824" s="489" t="str">
        <f>IF($AC$450="","",IF(HLOOKUP($AC$450,Presentación!$BZ$3:$DE$574,Presentación!AP374,0)="","",HLOOKUP($AC$450,Presentación!$BZ$3:$DE$574,Presentación!AP374,0)))</f>
        <v/>
      </c>
      <c r="AQ824">
        <f t="shared" si="108"/>
        <v>0</v>
      </c>
      <c r="AR824">
        <f t="shared" si="109"/>
        <v>0</v>
      </c>
      <c r="AS824">
        <f t="shared" si="110"/>
        <v>0</v>
      </c>
    </row>
    <row r="825" spans="1:45" s="14" customFormat="1" ht="14.25">
      <c r="A825" s="5"/>
      <c r="B825" s="67"/>
      <c r="C825" s="19" t="s">
        <v>7037</v>
      </c>
      <c r="D825" s="1023" t="str">
        <f t="shared" si="104"/>
        <v/>
      </c>
      <c r="E825" s="1024"/>
      <c r="F825" s="1025"/>
      <c r="G825" s="752" t="str">
        <f t="shared" si="105"/>
        <v/>
      </c>
      <c r="H825" s="752"/>
      <c r="I825" s="752"/>
      <c r="J825" s="752"/>
      <c r="K825" s="752"/>
      <c r="L825" s="752"/>
      <c r="M825" s="754"/>
      <c r="N825" s="754"/>
      <c r="O825" s="754"/>
      <c r="P825" s="754"/>
      <c r="Q825" s="754"/>
      <c r="R825" s="754"/>
      <c r="S825" s="754"/>
      <c r="T825" s="754"/>
      <c r="U825" s="754"/>
      <c r="V825" s="754"/>
      <c r="W825" s="754"/>
      <c r="X825" s="754"/>
      <c r="Y825" s="754"/>
      <c r="Z825" s="754"/>
      <c r="AA825" s="754"/>
      <c r="AB825" s="754"/>
      <c r="AC825" s="754"/>
      <c r="AD825" s="754"/>
      <c r="AE825" s="4"/>
      <c r="AG825"/>
      <c r="AH825">
        <f t="shared" si="106"/>
        <v>0</v>
      </c>
      <c r="AI825" s="490"/>
      <c r="AJ825" s="204">
        <f t="shared" si="107"/>
        <v>0</v>
      </c>
      <c r="AN825" s="488" t="str">
        <f>IF($AC$450="","",IF(HLOOKUP($AC$450,Presentación!$AQ$3:$BV$574,Presentación!AP375)="","",HLOOKUP($AC$450,Presentación!$AQ$3:$BV$574,Presentación!AP375,0)))</f>
        <v/>
      </c>
      <c r="AO825" s="489" t="str">
        <f>IF($AC$450="","",IF(HLOOKUP($AC$450,Presentación!$BZ$3:$DE$574,Presentación!AP375,0)="","",HLOOKUP($AC$450,Presentación!$BZ$3:$DE$574,Presentación!AP375,0)))</f>
        <v/>
      </c>
      <c r="AQ825">
        <f t="shared" si="108"/>
        <v>0</v>
      </c>
      <c r="AR825">
        <f t="shared" si="109"/>
        <v>0</v>
      </c>
      <c r="AS825">
        <f t="shared" si="110"/>
        <v>0</v>
      </c>
    </row>
    <row r="826" spans="1:45" s="14" customFormat="1" ht="14.25">
      <c r="A826" s="5"/>
      <c r="B826" s="67"/>
      <c r="C826" s="19" t="s">
        <v>7038</v>
      </c>
      <c r="D826" s="1023" t="str">
        <f t="shared" si="104"/>
        <v/>
      </c>
      <c r="E826" s="1024"/>
      <c r="F826" s="1025"/>
      <c r="G826" s="752" t="str">
        <f t="shared" si="105"/>
        <v/>
      </c>
      <c r="H826" s="752"/>
      <c r="I826" s="752"/>
      <c r="J826" s="752"/>
      <c r="K826" s="752"/>
      <c r="L826" s="752"/>
      <c r="M826" s="754"/>
      <c r="N826" s="754"/>
      <c r="O826" s="754"/>
      <c r="P826" s="754"/>
      <c r="Q826" s="754"/>
      <c r="R826" s="754"/>
      <c r="S826" s="754"/>
      <c r="T826" s="754"/>
      <c r="U826" s="754"/>
      <c r="V826" s="754"/>
      <c r="W826" s="754"/>
      <c r="X826" s="754"/>
      <c r="Y826" s="754"/>
      <c r="Z826" s="754"/>
      <c r="AA826" s="754"/>
      <c r="AB826" s="754"/>
      <c r="AC826" s="754"/>
      <c r="AD826" s="754"/>
      <c r="AE826" s="4"/>
      <c r="AG826"/>
      <c r="AH826">
        <f t="shared" si="106"/>
        <v>0</v>
      </c>
      <c r="AI826" s="490"/>
      <c r="AJ826" s="204">
        <f t="shared" si="107"/>
        <v>0</v>
      </c>
      <c r="AN826" s="488" t="str">
        <f>IF($AC$450="","",IF(HLOOKUP($AC$450,Presentación!$AQ$3:$BV$574,Presentación!AP376)="","",HLOOKUP($AC$450,Presentación!$AQ$3:$BV$574,Presentación!AP376,0)))</f>
        <v/>
      </c>
      <c r="AO826" s="489" t="str">
        <f>IF($AC$450="","",IF(HLOOKUP($AC$450,Presentación!$BZ$3:$DE$574,Presentación!AP376,0)="","",HLOOKUP($AC$450,Presentación!$BZ$3:$DE$574,Presentación!AP376,0)))</f>
        <v/>
      </c>
      <c r="AQ826">
        <f t="shared" si="108"/>
        <v>0</v>
      </c>
      <c r="AR826">
        <f t="shared" si="109"/>
        <v>0</v>
      </c>
      <c r="AS826">
        <f t="shared" si="110"/>
        <v>0</v>
      </c>
    </row>
    <row r="827" spans="1:45" s="14" customFormat="1" ht="14.25">
      <c r="A827" s="5"/>
      <c r="B827" s="67"/>
      <c r="C827" s="19" t="s">
        <v>7039</v>
      </c>
      <c r="D827" s="1023" t="str">
        <f t="shared" si="104"/>
        <v/>
      </c>
      <c r="E827" s="1024"/>
      <c r="F827" s="1025"/>
      <c r="G827" s="752" t="str">
        <f t="shared" si="105"/>
        <v/>
      </c>
      <c r="H827" s="752"/>
      <c r="I827" s="752"/>
      <c r="J827" s="752"/>
      <c r="K827" s="752"/>
      <c r="L827" s="752"/>
      <c r="M827" s="754"/>
      <c r="N827" s="754"/>
      <c r="O827" s="754"/>
      <c r="P827" s="754"/>
      <c r="Q827" s="754"/>
      <c r="R827" s="754"/>
      <c r="S827" s="754"/>
      <c r="T827" s="754"/>
      <c r="U827" s="754"/>
      <c r="V827" s="754"/>
      <c r="W827" s="754"/>
      <c r="X827" s="754"/>
      <c r="Y827" s="754"/>
      <c r="Z827" s="754"/>
      <c r="AA827" s="754"/>
      <c r="AB827" s="754"/>
      <c r="AC827" s="754"/>
      <c r="AD827" s="754"/>
      <c r="AE827" s="4"/>
      <c r="AG827"/>
      <c r="AH827">
        <f t="shared" si="106"/>
        <v>0</v>
      </c>
      <c r="AI827" s="490"/>
      <c r="AJ827" s="204">
        <f t="shared" si="107"/>
        <v>0</v>
      </c>
      <c r="AN827" s="488" t="str">
        <f>IF($AC$450="","",IF(HLOOKUP($AC$450,Presentación!$AQ$3:$BV$574,Presentación!AP377)="","",HLOOKUP($AC$450,Presentación!$AQ$3:$BV$574,Presentación!AP377,0)))</f>
        <v/>
      </c>
      <c r="AO827" s="489" t="str">
        <f>IF($AC$450="","",IF(HLOOKUP($AC$450,Presentación!$BZ$3:$DE$574,Presentación!AP377,0)="","",HLOOKUP($AC$450,Presentación!$BZ$3:$DE$574,Presentación!AP377,0)))</f>
        <v/>
      </c>
      <c r="AQ827">
        <f t="shared" si="108"/>
        <v>0</v>
      </c>
      <c r="AR827">
        <f t="shared" si="109"/>
        <v>0</v>
      </c>
      <c r="AS827">
        <f t="shared" si="110"/>
        <v>0</v>
      </c>
    </row>
    <row r="828" spans="1:45" s="14" customFormat="1" ht="14.25">
      <c r="A828" s="5"/>
      <c r="B828" s="67"/>
      <c r="C828" s="19" t="s">
        <v>7040</v>
      </c>
      <c r="D828" s="1023" t="str">
        <f t="shared" si="104"/>
        <v/>
      </c>
      <c r="E828" s="1024"/>
      <c r="F828" s="1025"/>
      <c r="G828" s="752" t="str">
        <f t="shared" si="105"/>
        <v/>
      </c>
      <c r="H828" s="752"/>
      <c r="I828" s="752"/>
      <c r="J828" s="752"/>
      <c r="K828" s="752"/>
      <c r="L828" s="752"/>
      <c r="M828" s="754"/>
      <c r="N828" s="754"/>
      <c r="O828" s="754"/>
      <c r="P828" s="754"/>
      <c r="Q828" s="754"/>
      <c r="R828" s="754"/>
      <c r="S828" s="754"/>
      <c r="T828" s="754"/>
      <c r="U828" s="754"/>
      <c r="V828" s="754"/>
      <c r="W828" s="754"/>
      <c r="X828" s="754"/>
      <c r="Y828" s="754"/>
      <c r="Z828" s="754"/>
      <c r="AA828" s="754"/>
      <c r="AB828" s="754"/>
      <c r="AC828" s="754"/>
      <c r="AD828" s="754"/>
      <c r="AE828" s="4"/>
      <c r="AG828"/>
      <c r="AH828">
        <f t="shared" si="106"/>
        <v>0</v>
      </c>
      <c r="AI828" s="490"/>
      <c r="AJ828" s="204">
        <f t="shared" si="107"/>
        <v>0</v>
      </c>
      <c r="AN828" s="488" t="str">
        <f>IF($AC$450="","",IF(HLOOKUP($AC$450,Presentación!$AQ$3:$BV$574,Presentación!AP378)="","",HLOOKUP($AC$450,Presentación!$AQ$3:$BV$574,Presentación!AP378,0)))</f>
        <v/>
      </c>
      <c r="AO828" s="489" t="str">
        <f>IF($AC$450="","",IF(HLOOKUP($AC$450,Presentación!$BZ$3:$DE$574,Presentación!AP378,0)="","",HLOOKUP($AC$450,Presentación!$BZ$3:$DE$574,Presentación!AP378,0)))</f>
        <v/>
      </c>
      <c r="AQ828">
        <f t="shared" si="108"/>
        <v>0</v>
      </c>
      <c r="AR828">
        <f t="shared" si="109"/>
        <v>0</v>
      </c>
      <c r="AS828">
        <f t="shared" si="110"/>
        <v>0</v>
      </c>
    </row>
    <row r="829" spans="1:45" s="14" customFormat="1" ht="14.25">
      <c r="A829" s="5"/>
      <c r="B829" s="67"/>
      <c r="C829" s="19" t="s">
        <v>7041</v>
      </c>
      <c r="D829" s="1023" t="str">
        <f t="shared" si="104"/>
        <v/>
      </c>
      <c r="E829" s="1024"/>
      <c r="F829" s="1025"/>
      <c r="G829" s="752" t="str">
        <f t="shared" si="105"/>
        <v/>
      </c>
      <c r="H829" s="752"/>
      <c r="I829" s="752"/>
      <c r="J829" s="752"/>
      <c r="K829" s="752"/>
      <c r="L829" s="752"/>
      <c r="M829" s="754"/>
      <c r="N829" s="754"/>
      <c r="O829" s="754"/>
      <c r="P829" s="754"/>
      <c r="Q829" s="754"/>
      <c r="R829" s="754"/>
      <c r="S829" s="754"/>
      <c r="T829" s="754"/>
      <c r="U829" s="754"/>
      <c r="V829" s="754"/>
      <c r="W829" s="754"/>
      <c r="X829" s="754"/>
      <c r="Y829" s="754"/>
      <c r="Z829" s="754"/>
      <c r="AA829" s="754"/>
      <c r="AB829" s="754"/>
      <c r="AC829" s="754"/>
      <c r="AD829" s="754"/>
      <c r="AE829" s="4"/>
      <c r="AG829"/>
      <c r="AH829">
        <f t="shared" si="106"/>
        <v>0</v>
      </c>
      <c r="AI829" s="490"/>
      <c r="AJ829" s="204">
        <f t="shared" si="107"/>
        <v>0</v>
      </c>
      <c r="AN829" s="488" t="str">
        <f>IF($AC$450="","",IF(HLOOKUP($AC$450,Presentación!$AQ$3:$BV$574,Presentación!AP379)="","",HLOOKUP($AC$450,Presentación!$AQ$3:$BV$574,Presentación!AP379,0)))</f>
        <v/>
      </c>
      <c r="AO829" s="489" t="str">
        <f>IF($AC$450="","",IF(HLOOKUP($AC$450,Presentación!$BZ$3:$DE$574,Presentación!AP379,0)="","",HLOOKUP($AC$450,Presentación!$BZ$3:$DE$574,Presentación!AP379,0)))</f>
        <v/>
      </c>
      <c r="AQ829">
        <f t="shared" si="108"/>
        <v>0</v>
      </c>
      <c r="AR829">
        <f t="shared" si="109"/>
        <v>0</v>
      </c>
      <c r="AS829">
        <f t="shared" si="110"/>
        <v>0</v>
      </c>
    </row>
    <row r="830" spans="1:45" s="14" customFormat="1" ht="14.25">
      <c r="A830" s="5"/>
      <c r="B830" s="67"/>
      <c r="C830" s="19" t="s">
        <v>7042</v>
      </c>
      <c r="D830" s="1023" t="str">
        <f t="shared" si="104"/>
        <v/>
      </c>
      <c r="E830" s="1024"/>
      <c r="F830" s="1025"/>
      <c r="G830" s="752" t="str">
        <f t="shared" si="105"/>
        <v/>
      </c>
      <c r="H830" s="752"/>
      <c r="I830" s="752"/>
      <c r="J830" s="752"/>
      <c r="K830" s="752"/>
      <c r="L830" s="752"/>
      <c r="M830" s="754"/>
      <c r="N830" s="754"/>
      <c r="O830" s="754"/>
      <c r="P830" s="754"/>
      <c r="Q830" s="754"/>
      <c r="R830" s="754"/>
      <c r="S830" s="754"/>
      <c r="T830" s="754"/>
      <c r="U830" s="754"/>
      <c r="V830" s="754"/>
      <c r="W830" s="754"/>
      <c r="X830" s="754"/>
      <c r="Y830" s="754"/>
      <c r="Z830" s="754"/>
      <c r="AA830" s="754"/>
      <c r="AB830" s="754"/>
      <c r="AC830" s="754"/>
      <c r="AD830" s="754"/>
      <c r="AE830" s="4"/>
      <c r="AG830"/>
      <c r="AH830">
        <f t="shared" si="106"/>
        <v>0</v>
      </c>
      <c r="AI830" s="490"/>
      <c r="AJ830" s="204">
        <f t="shared" si="107"/>
        <v>0</v>
      </c>
      <c r="AN830" s="488" t="str">
        <f>IF($AC$450="","",IF(HLOOKUP($AC$450,Presentación!$AQ$3:$BV$574,Presentación!AP380)="","",HLOOKUP($AC$450,Presentación!$AQ$3:$BV$574,Presentación!AP380,0)))</f>
        <v/>
      </c>
      <c r="AO830" s="489" t="str">
        <f>IF($AC$450="","",IF(HLOOKUP($AC$450,Presentación!$BZ$3:$DE$574,Presentación!AP380,0)="","",HLOOKUP($AC$450,Presentación!$BZ$3:$DE$574,Presentación!AP380,0)))</f>
        <v/>
      </c>
      <c r="AQ830">
        <f t="shared" si="108"/>
        <v>0</v>
      </c>
      <c r="AR830">
        <f t="shared" si="109"/>
        <v>0</v>
      </c>
      <c r="AS830">
        <f t="shared" si="110"/>
        <v>0</v>
      </c>
    </row>
    <row r="831" spans="1:45" s="14" customFormat="1" ht="14.25">
      <c r="A831" s="5"/>
      <c r="B831" s="67"/>
      <c r="C831" s="19" t="s">
        <v>7043</v>
      </c>
      <c r="D831" s="1023" t="str">
        <f t="shared" si="104"/>
        <v/>
      </c>
      <c r="E831" s="1024"/>
      <c r="F831" s="1025"/>
      <c r="G831" s="752" t="str">
        <f t="shared" si="105"/>
        <v/>
      </c>
      <c r="H831" s="752"/>
      <c r="I831" s="752"/>
      <c r="J831" s="752"/>
      <c r="K831" s="752"/>
      <c r="L831" s="752"/>
      <c r="M831" s="754"/>
      <c r="N831" s="754"/>
      <c r="O831" s="754"/>
      <c r="P831" s="754"/>
      <c r="Q831" s="754"/>
      <c r="R831" s="754"/>
      <c r="S831" s="754"/>
      <c r="T831" s="754"/>
      <c r="U831" s="754"/>
      <c r="V831" s="754"/>
      <c r="W831" s="754"/>
      <c r="X831" s="754"/>
      <c r="Y831" s="754"/>
      <c r="Z831" s="754"/>
      <c r="AA831" s="754"/>
      <c r="AB831" s="754"/>
      <c r="AC831" s="754"/>
      <c r="AD831" s="754"/>
      <c r="AE831" s="4"/>
      <c r="AG831"/>
      <c r="AH831">
        <f t="shared" si="106"/>
        <v>0</v>
      </c>
      <c r="AI831" s="490"/>
      <c r="AJ831" s="204">
        <f t="shared" si="107"/>
        <v>0</v>
      </c>
      <c r="AN831" s="488" t="str">
        <f>IF($AC$450="","",IF(HLOOKUP($AC$450,Presentación!$AQ$3:$BV$574,Presentación!AP381)="","",HLOOKUP($AC$450,Presentación!$AQ$3:$BV$574,Presentación!AP381,0)))</f>
        <v/>
      </c>
      <c r="AO831" s="489" t="str">
        <f>IF($AC$450="","",IF(HLOOKUP($AC$450,Presentación!$BZ$3:$DE$574,Presentación!AP381,0)="","",HLOOKUP($AC$450,Presentación!$BZ$3:$DE$574,Presentación!AP381,0)))</f>
        <v/>
      </c>
      <c r="AQ831">
        <f t="shared" si="108"/>
        <v>0</v>
      </c>
      <c r="AR831">
        <f t="shared" si="109"/>
        <v>0</v>
      </c>
      <c r="AS831">
        <f t="shared" si="110"/>
        <v>0</v>
      </c>
    </row>
    <row r="832" spans="1:45" s="14" customFormat="1" ht="14.25">
      <c r="A832" s="5"/>
      <c r="B832" s="67"/>
      <c r="C832" s="19" t="s">
        <v>7044</v>
      </c>
      <c r="D832" s="1023" t="str">
        <f t="shared" si="104"/>
        <v/>
      </c>
      <c r="E832" s="1024"/>
      <c r="F832" s="1025"/>
      <c r="G832" s="752" t="str">
        <f t="shared" si="105"/>
        <v/>
      </c>
      <c r="H832" s="752"/>
      <c r="I832" s="752"/>
      <c r="J832" s="752"/>
      <c r="K832" s="752"/>
      <c r="L832" s="752"/>
      <c r="M832" s="754"/>
      <c r="N832" s="754"/>
      <c r="O832" s="754"/>
      <c r="P832" s="754"/>
      <c r="Q832" s="754"/>
      <c r="R832" s="754"/>
      <c r="S832" s="754"/>
      <c r="T832" s="754"/>
      <c r="U832" s="754"/>
      <c r="V832" s="754"/>
      <c r="W832" s="754"/>
      <c r="X832" s="754"/>
      <c r="Y832" s="754"/>
      <c r="Z832" s="754"/>
      <c r="AA832" s="754"/>
      <c r="AB832" s="754"/>
      <c r="AC832" s="754"/>
      <c r="AD832" s="754"/>
      <c r="AE832" s="4"/>
      <c r="AG832"/>
      <c r="AH832">
        <f t="shared" si="106"/>
        <v>0</v>
      </c>
      <c r="AI832" s="490"/>
      <c r="AJ832" s="204">
        <f t="shared" si="107"/>
        <v>0</v>
      </c>
      <c r="AN832" s="488" t="str">
        <f>IF($AC$450="","",IF(HLOOKUP($AC$450,Presentación!$AQ$3:$BV$574,Presentación!AP382)="","",HLOOKUP($AC$450,Presentación!$AQ$3:$BV$574,Presentación!AP382,0)))</f>
        <v/>
      </c>
      <c r="AO832" s="489" t="str">
        <f>IF($AC$450="","",IF(HLOOKUP($AC$450,Presentación!$BZ$3:$DE$574,Presentación!AP382,0)="","",HLOOKUP($AC$450,Presentación!$BZ$3:$DE$574,Presentación!AP382,0)))</f>
        <v/>
      </c>
      <c r="AQ832">
        <f t="shared" si="108"/>
        <v>0</v>
      </c>
      <c r="AR832">
        <f t="shared" si="109"/>
        <v>0</v>
      </c>
      <c r="AS832">
        <f t="shared" si="110"/>
        <v>0</v>
      </c>
    </row>
    <row r="833" spans="1:45" s="14" customFormat="1" ht="14.25">
      <c r="A833" s="5"/>
      <c r="B833" s="67"/>
      <c r="C833" s="19" t="s">
        <v>7045</v>
      </c>
      <c r="D833" s="1023" t="str">
        <f t="shared" si="104"/>
        <v/>
      </c>
      <c r="E833" s="1024"/>
      <c r="F833" s="1025"/>
      <c r="G833" s="752" t="str">
        <f t="shared" si="105"/>
        <v/>
      </c>
      <c r="H833" s="752"/>
      <c r="I833" s="752"/>
      <c r="J833" s="752"/>
      <c r="K833" s="752"/>
      <c r="L833" s="752"/>
      <c r="M833" s="754"/>
      <c r="N833" s="754"/>
      <c r="O833" s="754"/>
      <c r="P833" s="754"/>
      <c r="Q833" s="754"/>
      <c r="R833" s="754"/>
      <c r="S833" s="754"/>
      <c r="T833" s="754"/>
      <c r="U833" s="754"/>
      <c r="V833" s="754"/>
      <c r="W833" s="754"/>
      <c r="X833" s="754"/>
      <c r="Y833" s="754"/>
      <c r="Z833" s="754"/>
      <c r="AA833" s="754"/>
      <c r="AB833" s="754"/>
      <c r="AC833" s="754"/>
      <c r="AD833" s="754"/>
      <c r="AE833" s="4"/>
      <c r="AG833"/>
      <c r="AH833">
        <f t="shared" si="106"/>
        <v>0</v>
      </c>
      <c r="AI833" s="490"/>
      <c r="AJ833" s="204">
        <f t="shared" si="107"/>
        <v>0</v>
      </c>
      <c r="AN833" s="488" t="str">
        <f>IF($AC$450="","",IF(HLOOKUP($AC$450,Presentación!$AQ$3:$BV$574,Presentación!AP383)="","",HLOOKUP($AC$450,Presentación!$AQ$3:$BV$574,Presentación!AP383,0)))</f>
        <v/>
      </c>
      <c r="AO833" s="489" t="str">
        <f>IF($AC$450="","",IF(HLOOKUP($AC$450,Presentación!$BZ$3:$DE$574,Presentación!AP383,0)="","",HLOOKUP($AC$450,Presentación!$BZ$3:$DE$574,Presentación!AP383,0)))</f>
        <v/>
      </c>
      <c r="AQ833">
        <f t="shared" si="108"/>
        <v>0</v>
      </c>
      <c r="AR833">
        <f t="shared" si="109"/>
        <v>0</v>
      </c>
      <c r="AS833">
        <f t="shared" si="110"/>
        <v>0</v>
      </c>
    </row>
    <row r="834" spans="1:45" s="14" customFormat="1" ht="14.25">
      <c r="A834" s="5"/>
      <c r="B834" s="67"/>
      <c r="C834" s="19" t="s">
        <v>7046</v>
      </c>
      <c r="D834" s="1023" t="str">
        <f t="shared" si="104"/>
        <v/>
      </c>
      <c r="E834" s="1024"/>
      <c r="F834" s="1025"/>
      <c r="G834" s="752" t="str">
        <f t="shared" si="105"/>
        <v/>
      </c>
      <c r="H834" s="752"/>
      <c r="I834" s="752"/>
      <c r="J834" s="752"/>
      <c r="K834" s="752"/>
      <c r="L834" s="752"/>
      <c r="M834" s="754"/>
      <c r="N834" s="754"/>
      <c r="O834" s="754"/>
      <c r="P834" s="754"/>
      <c r="Q834" s="754"/>
      <c r="R834" s="754"/>
      <c r="S834" s="754"/>
      <c r="T834" s="754"/>
      <c r="U834" s="754"/>
      <c r="V834" s="754"/>
      <c r="W834" s="754"/>
      <c r="X834" s="754"/>
      <c r="Y834" s="754"/>
      <c r="Z834" s="754"/>
      <c r="AA834" s="754"/>
      <c r="AB834" s="754"/>
      <c r="AC834" s="754"/>
      <c r="AD834" s="754"/>
      <c r="AE834" s="4"/>
      <c r="AG834"/>
      <c r="AH834">
        <f t="shared" si="106"/>
        <v>0</v>
      </c>
      <c r="AI834" s="490"/>
      <c r="AJ834" s="204">
        <f t="shared" si="107"/>
        <v>0</v>
      </c>
      <c r="AN834" s="488" t="str">
        <f>IF($AC$450="","",IF(HLOOKUP($AC$450,Presentación!$AQ$3:$BV$574,Presentación!AP384)="","",HLOOKUP($AC$450,Presentación!$AQ$3:$BV$574,Presentación!AP384,0)))</f>
        <v/>
      </c>
      <c r="AO834" s="489" t="str">
        <f>IF($AC$450="","",IF(HLOOKUP($AC$450,Presentación!$BZ$3:$DE$574,Presentación!AP384,0)="","",HLOOKUP($AC$450,Presentación!$BZ$3:$DE$574,Presentación!AP384,0)))</f>
        <v/>
      </c>
      <c r="AQ834">
        <f t="shared" si="108"/>
        <v>0</v>
      </c>
      <c r="AR834">
        <f t="shared" si="109"/>
        <v>0</v>
      </c>
      <c r="AS834">
        <f t="shared" si="110"/>
        <v>0</v>
      </c>
    </row>
    <row r="835" spans="1:45" s="14" customFormat="1" ht="14.25">
      <c r="A835" s="5"/>
      <c r="B835" s="67"/>
      <c r="C835" s="19" t="s">
        <v>7047</v>
      </c>
      <c r="D835" s="1023" t="str">
        <f t="shared" si="104"/>
        <v/>
      </c>
      <c r="E835" s="1024"/>
      <c r="F835" s="1025"/>
      <c r="G835" s="752" t="str">
        <f t="shared" si="105"/>
        <v/>
      </c>
      <c r="H835" s="752"/>
      <c r="I835" s="752"/>
      <c r="J835" s="752"/>
      <c r="K835" s="752"/>
      <c r="L835" s="752"/>
      <c r="M835" s="754"/>
      <c r="N835" s="754"/>
      <c r="O835" s="754"/>
      <c r="P835" s="754"/>
      <c r="Q835" s="754"/>
      <c r="R835" s="754"/>
      <c r="S835" s="754"/>
      <c r="T835" s="754"/>
      <c r="U835" s="754"/>
      <c r="V835" s="754"/>
      <c r="W835" s="754"/>
      <c r="X835" s="754"/>
      <c r="Y835" s="754"/>
      <c r="Z835" s="754"/>
      <c r="AA835" s="754"/>
      <c r="AB835" s="754"/>
      <c r="AC835" s="754"/>
      <c r="AD835" s="754"/>
      <c r="AE835" s="4"/>
      <c r="AG835"/>
      <c r="AH835">
        <f t="shared" si="106"/>
        <v>0</v>
      </c>
      <c r="AI835" s="490"/>
      <c r="AJ835" s="204">
        <f t="shared" si="107"/>
        <v>0</v>
      </c>
      <c r="AN835" s="488" t="str">
        <f>IF($AC$450="","",IF(HLOOKUP($AC$450,Presentación!$AQ$3:$BV$574,Presentación!AP385)="","",HLOOKUP($AC$450,Presentación!$AQ$3:$BV$574,Presentación!AP385,0)))</f>
        <v/>
      </c>
      <c r="AO835" s="489" t="str">
        <f>IF($AC$450="","",IF(HLOOKUP($AC$450,Presentación!$BZ$3:$DE$574,Presentación!AP385,0)="","",HLOOKUP($AC$450,Presentación!$BZ$3:$DE$574,Presentación!AP385,0)))</f>
        <v/>
      </c>
      <c r="AQ835">
        <f t="shared" si="108"/>
        <v>0</v>
      </c>
      <c r="AR835">
        <f t="shared" si="109"/>
        <v>0</v>
      </c>
      <c r="AS835">
        <f t="shared" si="110"/>
        <v>0</v>
      </c>
    </row>
    <row r="836" spans="1:45" s="14" customFormat="1" ht="14.25">
      <c r="A836" s="5"/>
      <c r="B836" s="67"/>
      <c r="C836" s="19" t="s">
        <v>7048</v>
      </c>
      <c r="D836" s="1023" t="str">
        <f t="shared" si="104"/>
        <v/>
      </c>
      <c r="E836" s="1024"/>
      <c r="F836" s="1025"/>
      <c r="G836" s="752" t="str">
        <f t="shared" si="105"/>
        <v/>
      </c>
      <c r="H836" s="752"/>
      <c r="I836" s="752"/>
      <c r="J836" s="752"/>
      <c r="K836" s="752"/>
      <c r="L836" s="752"/>
      <c r="M836" s="754"/>
      <c r="N836" s="754"/>
      <c r="O836" s="754"/>
      <c r="P836" s="754"/>
      <c r="Q836" s="754"/>
      <c r="R836" s="754"/>
      <c r="S836" s="754"/>
      <c r="T836" s="754"/>
      <c r="U836" s="754"/>
      <c r="V836" s="754"/>
      <c r="W836" s="754"/>
      <c r="X836" s="754"/>
      <c r="Y836" s="754"/>
      <c r="Z836" s="754"/>
      <c r="AA836" s="754"/>
      <c r="AB836" s="754"/>
      <c r="AC836" s="754"/>
      <c r="AD836" s="754"/>
      <c r="AE836" s="4"/>
      <c r="AG836"/>
      <c r="AH836">
        <f t="shared" si="106"/>
        <v>0</v>
      </c>
      <c r="AI836" s="490"/>
      <c r="AJ836" s="204">
        <f t="shared" si="107"/>
        <v>0</v>
      </c>
      <c r="AN836" s="488" t="str">
        <f>IF($AC$450="","",IF(HLOOKUP($AC$450,Presentación!$AQ$3:$BV$574,Presentación!AP386)="","",HLOOKUP($AC$450,Presentación!$AQ$3:$BV$574,Presentación!AP386,0)))</f>
        <v/>
      </c>
      <c r="AO836" s="489" t="str">
        <f>IF($AC$450="","",IF(HLOOKUP($AC$450,Presentación!$BZ$3:$DE$574,Presentación!AP386,0)="","",HLOOKUP($AC$450,Presentación!$BZ$3:$DE$574,Presentación!AP386,0)))</f>
        <v/>
      </c>
      <c r="AQ836">
        <f t="shared" si="108"/>
        <v>0</v>
      </c>
      <c r="AR836">
        <f t="shared" si="109"/>
        <v>0</v>
      </c>
      <c r="AS836">
        <f t="shared" si="110"/>
        <v>0</v>
      </c>
    </row>
    <row r="837" spans="1:45" s="14" customFormat="1" ht="14.25">
      <c r="A837" s="5"/>
      <c r="B837" s="67"/>
      <c r="C837" s="19" t="s">
        <v>7049</v>
      </c>
      <c r="D837" s="1023" t="str">
        <f t="shared" si="104"/>
        <v/>
      </c>
      <c r="E837" s="1024"/>
      <c r="F837" s="1025"/>
      <c r="G837" s="752" t="str">
        <f t="shared" si="105"/>
        <v/>
      </c>
      <c r="H837" s="752"/>
      <c r="I837" s="752"/>
      <c r="J837" s="752"/>
      <c r="K837" s="752"/>
      <c r="L837" s="752"/>
      <c r="M837" s="754"/>
      <c r="N837" s="754"/>
      <c r="O837" s="754"/>
      <c r="P837" s="754"/>
      <c r="Q837" s="754"/>
      <c r="R837" s="754"/>
      <c r="S837" s="754"/>
      <c r="T837" s="754"/>
      <c r="U837" s="754"/>
      <c r="V837" s="754"/>
      <c r="W837" s="754"/>
      <c r="X837" s="754"/>
      <c r="Y837" s="754"/>
      <c r="Z837" s="754"/>
      <c r="AA837" s="754"/>
      <c r="AB837" s="754"/>
      <c r="AC837" s="754"/>
      <c r="AD837" s="754"/>
      <c r="AE837" s="4"/>
      <c r="AG837"/>
      <c r="AH837">
        <f t="shared" si="106"/>
        <v>0</v>
      </c>
      <c r="AI837" s="490"/>
      <c r="AJ837" s="204">
        <f t="shared" si="107"/>
        <v>0</v>
      </c>
      <c r="AN837" s="488" t="str">
        <f>IF($AC$450="","",IF(HLOOKUP($AC$450,Presentación!$AQ$3:$BV$574,Presentación!AP387)="","",HLOOKUP($AC$450,Presentación!$AQ$3:$BV$574,Presentación!AP387,0)))</f>
        <v/>
      </c>
      <c r="AO837" s="489" t="str">
        <f>IF($AC$450="","",IF(HLOOKUP($AC$450,Presentación!$BZ$3:$DE$574,Presentación!AP387,0)="","",HLOOKUP($AC$450,Presentación!$BZ$3:$DE$574,Presentación!AP387,0)))</f>
        <v/>
      </c>
      <c r="AQ837">
        <f t="shared" si="108"/>
        <v>0</v>
      </c>
      <c r="AR837">
        <f t="shared" si="109"/>
        <v>0</v>
      </c>
      <c r="AS837">
        <f t="shared" si="110"/>
        <v>0</v>
      </c>
    </row>
    <row r="838" spans="1:45" s="14" customFormat="1" ht="14.25">
      <c r="A838" s="5"/>
      <c r="B838" s="67"/>
      <c r="C838" s="19" t="s">
        <v>7050</v>
      </c>
      <c r="D838" s="1023" t="str">
        <f t="shared" si="104"/>
        <v/>
      </c>
      <c r="E838" s="1024"/>
      <c r="F838" s="1025"/>
      <c r="G838" s="752" t="str">
        <f t="shared" si="105"/>
        <v/>
      </c>
      <c r="H838" s="752"/>
      <c r="I838" s="752"/>
      <c r="J838" s="752"/>
      <c r="K838" s="752"/>
      <c r="L838" s="752"/>
      <c r="M838" s="754"/>
      <c r="N838" s="754"/>
      <c r="O838" s="754"/>
      <c r="P838" s="754"/>
      <c r="Q838" s="754"/>
      <c r="R838" s="754"/>
      <c r="S838" s="754"/>
      <c r="T838" s="754"/>
      <c r="U838" s="754"/>
      <c r="V838" s="754"/>
      <c r="W838" s="754"/>
      <c r="X838" s="754"/>
      <c r="Y838" s="754"/>
      <c r="Z838" s="754"/>
      <c r="AA838" s="754"/>
      <c r="AB838" s="754"/>
      <c r="AC838" s="754"/>
      <c r="AD838" s="754"/>
      <c r="AE838" s="4"/>
      <c r="AG838"/>
      <c r="AH838">
        <f t="shared" si="106"/>
        <v>0</v>
      </c>
      <c r="AI838" s="490"/>
      <c r="AJ838" s="204">
        <f t="shared" si="107"/>
        <v>0</v>
      </c>
      <c r="AN838" s="488" t="str">
        <f>IF($AC$450="","",IF(HLOOKUP($AC$450,Presentación!$AQ$3:$BV$574,Presentación!AP388)="","",HLOOKUP($AC$450,Presentación!$AQ$3:$BV$574,Presentación!AP388,0)))</f>
        <v/>
      </c>
      <c r="AO838" s="489" t="str">
        <f>IF($AC$450="","",IF(HLOOKUP($AC$450,Presentación!$BZ$3:$DE$574,Presentación!AP388,0)="","",HLOOKUP($AC$450,Presentación!$BZ$3:$DE$574,Presentación!AP388,0)))</f>
        <v/>
      </c>
      <c r="AQ838">
        <f t="shared" si="108"/>
        <v>0</v>
      </c>
      <c r="AR838">
        <f t="shared" si="109"/>
        <v>0</v>
      </c>
      <c r="AS838">
        <f t="shared" si="110"/>
        <v>0</v>
      </c>
    </row>
    <row r="839" spans="1:45" s="14" customFormat="1" ht="14.25">
      <c r="A839" s="5"/>
      <c r="B839" s="67"/>
      <c r="C839" s="19" t="s">
        <v>7051</v>
      </c>
      <c r="D839" s="1023" t="str">
        <f t="shared" ref="D839:D902" si="111">IF(AO839="No identificado","",IF(AN839="","",AN839))</f>
        <v/>
      </c>
      <c r="E839" s="1024"/>
      <c r="F839" s="1025"/>
      <c r="G839" s="752" t="str">
        <f t="shared" ref="G839:G902" si="112">IF(AO839="No identificado","",IF(AO839="","",AO839))</f>
        <v/>
      </c>
      <c r="H839" s="752"/>
      <c r="I839" s="752"/>
      <c r="J839" s="752"/>
      <c r="K839" s="752"/>
      <c r="L839" s="752"/>
      <c r="M839" s="754"/>
      <c r="N839" s="754"/>
      <c r="O839" s="754"/>
      <c r="P839" s="754"/>
      <c r="Q839" s="754"/>
      <c r="R839" s="754"/>
      <c r="S839" s="754"/>
      <c r="T839" s="754"/>
      <c r="U839" s="754"/>
      <c r="V839" s="754"/>
      <c r="W839" s="754"/>
      <c r="X839" s="754"/>
      <c r="Y839" s="754"/>
      <c r="Z839" s="754"/>
      <c r="AA839" s="754"/>
      <c r="AB839" s="754"/>
      <c r="AC839" s="754"/>
      <c r="AD839" s="754"/>
      <c r="AE839" s="4"/>
      <c r="AG839"/>
      <c r="AH839">
        <f t="shared" ref="AH839:AH902" si="113">IF(D839="",IF(COUNTA(M839:AD839)=0,0,1),0)</f>
        <v>0</v>
      </c>
      <c r="AI839" s="490"/>
      <c r="AJ839" s="204">
        <f t="shared" ref="AJ839:AJ902" si="114">IF(AND(D839&lt;&gt;"",$AI$457&gt;0),1,0)</f>
        <v>0</v>
      </c>
      <c r="AN839" s="488" t="str">
        <f>IF($AC$450="","",IF(HLOOKUP($AC$450,Presentación!$AQ$3:$BV$574,Presentación!AP389)="","",HLOOKUP($AC$450,Presentación!$AQ$3:$BV$574,Presentación!AP389,0)))</f>
        <v/>
      </c>
      <c r="AO839" s="489" t="str">
        <f>IF($AC$450="","",IF(HLOOKUP($AC$450,Presentación!$BZ$3:$DE$574,Presentación!AP389,0)="","",HLOOKUP($AC$450,Presentación!$BZ$3:$DE$574,Presentación!AP389,0)))</f>
        <v/>
      </c>
      <c r="AQ839">
        <f t="shared" ref="AQ839:AQ902" si="115">IF(OR($D839="",$AK$454=1),0,IF(COUNTA($M$454:$R$1028)&gt;0,0,1))</f>
        <v>0</v>
      </c>
      <c r="AR839">
        <f t="shared" ref="AR839:AR902" si="116">IF(OR($D839="",$AK$455=1),0,IF(COUNTA($S$454:$X$1028)&gt;0,0,1))</f>
        <v>0</v>
      </c>
      <c r="AS839">
        <f t="shared" ref="AS839:AS902" si="117">IF(OR($D839="",$AK$456=1),0,IF(COUNTA($Y$454:$AD$1028)&gt;0,0,1))</f>
        <v>0</v>
      </c>
    </row>
    <row r="840" spans="1:45" s="14" customFormat="1" ht="14.25">
      <c r="A840" s="5"/>
      <c r="B840" s="67"/>
      <c r="C840" s="19" t="s">
        <v>7052</v>
      </c>
      <c r="D840" s="1023" t="str">
        <f t="shared" si="111"/>
        <v/>
      </c>
      <c r="E840" s="1024"/>
      <c r="F840" s="1025"/>
      <c r="G840" s="752" t="str">
        <f t="shared" si="112"/>
        <v/>
      </c>
      <c r="H840" s="752"/>
      <c r="I840" s="752"/>
      <c r="J840" s="752"/>
      <c r="K840" s="752"/>
      <c r="L840" s="752"/>
      <c r="M840" s="754"/>
      <c r="N840" s="754"/>
      <c r="O840" s="754"/>
      <c r="P840" s="754"/>
      <c r="Q840" s="754"/>
      <c r="R840" s="754"/>
      <c r="S840" s="754"/>
      <c r="T840" s="754"/>
      <c r="U840" s="754"/>
      <c r="V840" s="754"/>
      <c r="W840" s="754"/>
      <c r="X840" s="754"/>
      <c r="Y840" s="754"/>
      <c r="Z840" s="754"/>
      <c r="AA840" s="754"/>
      <c r="AB840" s="754"/>
      <c r="AC840" s="754"/>
      <c r="AD840" s="754"/>
      <c r="AE840" s="4"/>
      <c r="AG840"/>
      <c r="AH840">
        <f t="shared" si="113"/>
        <v>0</v>
      </c>
      <c r="AI840" s="490"/>
      <c r="AJ840" s="204">
        <f t="shared" si="114"/>
        <v>0</v>
      </c>
      <c r="AN840" s="488" t="str">
        <f>IF($AC$450="","",IF(HLOOKUP($AC$450,Presentación!$AQ$3:$BV$574,Presentación!AP390)="","",HLOOKUP($AC$450,Presentación!$AQ$3:$BV$574,Presentación!AP390,0)))</f>
        <v/>
      </c>
      <c r="AO840" s="489" t="str">
        <f>IF($AC$450="","",IF(HLOOKUP($AC$450,Presentación!$BZ$3:$DE$574,Presentación!AP390,0)="","",HLOOKUP($AC$450,Presentación!$BZ$3:$DE$574,Presentación!AP390,0)))</f>
        <v/>
      </c>
      <c r="AQ840">
        <f t="shared" si="115"/>
        <v>0</v>
      </c>
      <c r="AR840">
        <f t="shared" si="116"/>
        <v>0</v>
      </c>
      <c r="AS840">
        <f t="shared" si="117"/>
        <v>0</v>
      </c>
    </row>
    <row r="841" spans="1:45" s="14" customFormat="1" ht="14.25">
      <c r="A841" s="5"/>
      <c r="B841" s="67"/>
      <c r="C841" s="19" t="s">
        <v>7053</v>
      </c>
      <c r="D841" s="1023" t="str">
        <f t="shared" si="111"/>
        <v/>
      </c>
      <c r="E841" s="1024"/>
      <c r="F841" s="1025"/>
      <c r="G841" s="752" t="str">
        <f t="shared" si="112"/>
        <v/>
      </c>
      <c r="H841" s="752"/>
      <c r="I841" s="752"/>
      <c r="J841" s="752"/>
      <c r="K841" s="752"/>
      <c r="L841" s="752"/>
      <c r="M841" s="754"/>
      <c r="N841" s="754"/>
      <c r="O841" s="754"/>
      <c r="P841" s="754"/>
      <c r="Q841" s="754"/>
      <c r="R841" s="754"/>
      <c r="S841" s="754"/>
      <c r="T841" s="754"/>
      <c r="U841" s="754"/>
      <c r="V841" s="754"/>
      <c r="W841" s="754"/>
      <c r="X841" s="754"/>
      <c r="Y841" s="754"/>
      <c r="Z841" s="754"/>
      <c r="AA841" s="754"/>
      <c r="AB841" s="754"/>
      <c r="AC841" s="754"/>
      <c r="AD841" s="754"/>
      <c r="AE841" s="4"/>
      <c r="AG841"/>
      <c r="AH841">
        <f t="shared" si="113"/>
        <v>0</v>
      </c>
      <c r="AI841" s="490"/>
      <c r="AJ841" s="204">
        <f t="shared" si="114"/>
        <v>0</v>
      </c>
      <c r="AN841" s="488" t="str">
        <f>IF($AC$450="","",IF(HLOOKUP($AC$450,Presentación!$AQ$3:$BV$574,Presentación!AP391)="","",HLOOKUP($AC$450,Presentación!$AQ$3:$BV$574,Presentación!AP391,0)))</f>
        <v/>
      </c>
      <c r="AO841" s="489" t="str">
        <f>IF($AC$450="","",IF(HLOOKUP($AC$450,Presentación!$BZ$3:$DE$574,Presentación!AP391,0)="","",HLOOKUP($AC$450,Presentación!$BZ$3:$DE$574,Presentación!AP391,0)))</f>
        <v/>
      </c>
      <c r="AQ841">
        <f t="shared" si="115"/>
        <v>0</v>
      </c>
      <c r="AR841">
        <f t="shared" si="116"/>
        <v>0</v>
      </c>
      <c r="AS841">
        <f t="shared" si="117"/>
        <v>0</v>
      </c>
    </row>
    <row r="842" spans="1:45" s="14" customFormat="1" ht="14.25">
      <c r="A842" s="5"/>
      <c r="B842" s="67"/>
      <c r="C842" s="19" t="s">
        <v>7054</v>
      </c>
      <c r="D842" s="1023" t="str">
        <f t="shared" si="111"/>
        <v/>
      </c>
      <c r="E842" s="1024"/>
      <c r="F842" s="1025"/>
      <c r="G842" s="752" t="str">
        <f t="shared" si="112"/>
        <v/>
      </c>
      <c r="H842" s="752"/>
      <c r="I842" s="752"/>
      <c r="J842" s="752"/>
      <c r="K842" s="752"/>
      <c r="L842" s="752"/>
      <c r="M842" s="754"/>
      <c r="N842" s="754"/>
      <c r="O842" s="754"/>
      <c r="P842" s="754"/>
      <c r="Q842" s="754"/>
      <c r="R842" s="754"/>
      <c r="S842" s="754"/>
      <c r="T842" s="754"/>
      <c r="U842" s="754"/>
      <c r="V842" s="754"/>
      <c r="W842" s="754"/>
      <c r="X842" s="754"/>
      <c r="Y842" s="754"/>
      <c r="Z842" s="754"/>
      <c r="AA842" s="754"/>
      <c r="AB842" s="754"/>
      <c r="AC842" s="754"/>
      <c r="AD842" s="754"/>
      <c r="AE842" s="4"/>
      <c r="AG842"/>
      <c r="AH842">
        <f t="shared" si="113"/>
        <v>0</v>
      </c>
      <c r="AI842" s="490"/>
      <c r="AJ842" s="204">
        <f t="shared" si="114"/>
        <v>0</v>
      </c>
      <c r="AN842" s="488" t="str">
        <f>IF($AC$450="","",IF(HLOOKUP($AC$450,Presentación!$AQ$3:$BV$574,Presentación!AP392)="","",HLOOKUP($AC$450,Presentación!$AQ$3:$BV$574,Presentación!AP392,0)))</f>
        <v/>
      </c>
      <c r="AO842" s="489" t="str">
        <f>IF($AC$450="","",IF(HLOOKUP($AC$450,Presentación!$BZ$3:$DE$574,Presentación!AP392,0)="","",HLOOKUP($AC$450,Presentación!$BZ$3:$DE$574,Presentación!AP392,0)))</f>
        <v/>
      </c>
      <c r="AQ842">
        <f t="shared" si="115"/>
        <v>0</v>
      </c>
      <c r="AR842">
        <f t="shared" si="116"/>
        <v>0</v>
      </c>
      <c r="AS842">
        <f t="shared" si="117"/>
        <v>0</v>
      </c>
    </row>
    <row r="843" spans="1:45" s="14" customFormat="1" ht="14.25">
      <c r="A843" s="5"/>
      <c r="B843" s="67"/>
      <c r="C843" s="19" t="s">
        <v>7055</v>
      </c>
      <c r="D843" s="1023" t="str">
        <f t="shared" si="111"/>
        <v/>
      </c>
      <c r="E843" s="1024"/>
      <c r="F843" s="1025"/>
      <c r="G843" s="752" t="str">
        <f t="shared" si="112"/>
        <v/>
      </c>
      <c r="H843" s="752"/>
      <c r="I843" s="752"/>
      <c r="J843" s="752"/>
      <c r="K843" s="752"/>
      <c r="L843" s="752"/>
      <c r="M843" s="754"/>
      <c r="N843" s="754"/>
      <c r="O843" s="754"/>
      <c r="P843" s="754"/>
      <c r="Q843" s="754"/>
      <c r="R843" s="754"/>
      <c r="S843" s="754"/>
      <c r="T843" s="754"/>
      <c r="U843" s="754"/>
      <c r="V843" s="754"/>
      <c r="W843" s="754"/>
      <c r="X843" s="754"/>
      <c r="Y843" s="754"/>
      <c r="Z843" s="754"/>
      <c r="AA843" s="754"/>
      <c r="AB843" s="754"/>
      <c r="AC843" s="754"/>
      <c r="AD843" s="754"/>
      <c r="AE843" s="4"/>
      <c r="AG843"/>
      <c r="AH843">
        <f t="shared" si="113"/>
        <v>0</v>
      </c>
      <c r="AI843" s="490"/>
      <c r="AJ843" s="204">
        <f t="shared" si="114"/>
        <v>0</v>
      </c>
      <c r="AN843" s="488" t="str">
        <f>IF($AC$450="","",IF(HLOOKUP($AC$450,Presentación!$AQ$3:$BV$574,Presentación!AP393)="","",HLOOKUP($AC$450,Presentación!$AQ$3:$BV$574,Presentación!AP393,0)))</f>
        <v/>
      </c>
      <c r="AO843" s="489" t="str">
        <f>IF($AC$450="","",IF(HLOOKUP($AC$450,Presentación!$BZ$3:$DE$574,Presentación!AP393,0)="","",HLOOKUP($AC$450,Presentación!$BZ$3:$DE$574,Presentación!AP393,0)))</f>
        <v/>
      </c>
      <c r="AQ843">
        <f t="shared" si="115"/>
        <v>0</v>
      </c>
      <c r="AR843">
        <f t="shared" si="116"/>
        <v>0</v>
      </c>
      <c r="AS843">
        <f t="shared" si="117"/>
        <v>0</v>
      </c>
    </row>
    <row r="844" spans="1:45" s="14" customFormat="1" ht="14.25">
      <c r="A844" s="5"/>
      <c r="B844" s="67"/>
      <c r="C844" s="19" t="s">
        <v>7056</v>
      </c>
      <c r="D844" s="1023" t="str">
        <f t="shared" si="111"/>
        <v/>
      </c>
      <c r="E844" s="1024"/>
      <c r="F844" s="1025"/>
      <c r="G844" s="752" t="str">
        <f t="shared" si="112"/>
        <v/>
      </c>
      <c r="H844" s="752"/>
      <c r="I844" s="752"/>
      <c r="J844" s="752"/>
      <c r="K844" s="752"/>
      <c r="L844" s="752"/>
      <c r="M844" s="754"/>
      <c r="N844" s="754"/>
      <c r="O844" s="754"/>
      <c r="P844" s="754"/>
      <c r="Q844" s="754"/>
      <c r="R844" s="754"/>
      <c r="S844" s="754"/>
      <c r="T844" s="754"/>
      <c r="U844" s="754"/>
      <c r="V844" s="754"/>
      <c r="W844" s="754"/>
      <c r="X844" s="754"/>
      <c r="Y844" s="754"/>
      <c r="Z844" s="754"/>
      <c r="AA844" s="754"/>
      <c r="AB844" s="754"/>
      <c r="AC844" s="754"/>
      <c r="AD844" s="754"/>
      <c r="AE844" s="4"/>
      <c r="AG844"/>
      <c r="AH844">
        <f t="shared" si="113"/>
        <v>0</v>
      </c>
      <c r="AI844" s="490"/>
      <c r="AJ844" s="204">
        <f t="shared" si="114"/>
        <v>0</v>
      </c>
      <c r="AN844" s="488" t="str">
        <f>IF($AC$450="","",IF(HLOOKUP($AC$450,Presentación!$AQ$3:$BV$574,Presentación!AP394)="","",HLOOKUP($AC$450,Presentación!$AQ$3:$BV$574,Presentación!AP394,0)))</f>
        <v/>
      </c>
      <c r="AO844" s="489" t="str">
        <f>IF($AC$450="","",IF(HLOOKUP($AC$450,Presentación!$BZ$3:$DE$574,Presentación!AP394,0)="","",HLOOKUP($AC$450,Presentación!$BZ$3:$DE$574,Presentación!AP394,0)))</f>
        <v/>
      </c>
      <c r="AQ844">
        <f t="shared" si="115"/>
        <v>0</v>
      </c>
      <c r="AR844">
        <f t="shared" si="116"/>
        <v>0</v>
      </c>
      <c r="AS844">
        <f t="shared" si="117"/>
        <v>0</v>
      </c>
    </row>
    <row r="845" spans="1:45" s="14" customFormat="1" ht="14.25">
      <c r="A845" s="5"/>
      <c r="B845" s="67"/>
      <c r="C845" s="19" t="s">
        <v>7057</v>
      </c>
      <c r="D845" s="1023" t="str">
        <f t="shared" si="111"/>
        <v/>
      </c>
      <c r="E845" s="1024"/>
      <c r="F845" s="1025"/>
      <c r="G845" s="752" t="str">
        <f t="shared" si="112"/>
        <v/>
      </c>
      <c r="H845" s="752"/>
      <c r="I845" s="752"/>
      <c r="J845" s="752"/>
      <c r="K845" s="752"/>
      <c r="L845" s="752"/>
      <c r="M845" s="754"/>
      <c r="N845" s="754"/>
      <c r="O845" s="754"/>
      <c r="P845" s="754"/>
      <c r="Q845" s="754"/>
      <c r="R845" s="754"/>
      <c r="S845" s="754"/>
      <c r="T845" s="754"/>
      <c r="U845" s="754"/>
      <c r="V845" s="754"/>
      <c r="W845" s="754"/>
      <c r="X845" s="754"/>
      <c r="Y845" s="754"/>
      <c r="Z845" s="754"/>
      <c r="AA845" s="754"/>
      <c r="AB845" s="754"/>
      <c r="AC845" s="754"/>
      <c r="AD845" s="754"/>
      <c r="AE845" s="4"/>
      <c r="AG845"/>
      <c r="AH845">
        <f t="shared" si="113"/>
        <v>0</v>
      </c>
      <c r="AI845" s="490"/>
      <c r="AJ845" s="204">
        <f t="shared" si="114"/>
        <v>0</v>
      </c>
      <c r="AN845" s="488" t="str">
        <f>IF($AC$450="","",IF(HLOOKUP($AC$450,Presentación!$AQ$3:$BV$574,Presentación!AP395)="","",HLOOKUP($AC$450,Presentación!$AQ$3:$BV$574,Presentación!AP395,0)))</f>
        <v/>
      </c>
      <c r="AO845" s="489" t="str">
        <f>IF($AC$450="","",IF(HLOOKUP($AC$450,Presentación!$BZ$3:$DE$574,Presentación!AP395,0)="","",HLOOKUP($AC$450,Presentación!$BZ$3:$DE$574,Presentación!AP395,0)))</f>
        <v/>
      </c>
      <c r="AQ845">
        <f t="shared" si="115"/>
        <v>0</v>
      </c>
      <c r="AR845">
        <f t="shared" si="116"/>
        <v>0</v>
      </c>
      <c r="AS845">
        <f t="shared" si="117"/>
        <v>0</v>
      </c>
    </row>
    <row r="846" spans="1:45" s="14" customFormat="1" ht="14.25">
      <c r="A846" s="5"/>
      <c r="B846" s="67"/>
      <c r="C846" s="19" t="s">
        <v>7058</v>
      </c>
      <c r="D846" s="1023" t="str">
        <f t="shared" si="111"/>
        <v/>
      </c>
      <c r="E846" s="1024"/>
      <c r="F846" s="1025"/>
      <c r="G846" s="752" t="str">
        <f t="shared" si="112"/>
        <v/>
      </c>
      <c r="H846" s="752"/>
      <c r="I846" s="752"/>
      <c r="J846" s="752"/>
      <c r="K846" s="752"/>
      <c r="L846" s="752"/>
      <c r="M846" s="754"/>
      <c r="N846" s="754"/>
      <c r="O846" s="754"/>
      <c r="P846" s="754"/>
      <c r="Q846" s="754"/>
      <c r="R846" s="754"/>
      <c r="S846" s="754"/>
      <c r="T846" s="754"/>
      <c r="U846" s="754"/>
      <c r="V846" s="754"/>
      <c r="W846" s="754"/>
      <c r="X846" s="754"/>
      <c r="Y846" s="754"/>
      <c r="Z846" s="754"/>
      <c r="AA846" s="754"/>
      <c r="AB846" s="754"/>
      <c r="AC846" s="754"/>
      <c r="AD846" s="754"/>
      <c r="AE846" s="4"/>
      <c r="AG846"/>
      <c r="AH846">
        <f t="shared" si="113"/>
        <v>0</v>
      </c>
      <c r="AI846" s="490"/>
      <c r="AJ846" s="204">
        <f t="shared" si="114"/>
        <v>0</v>
      </c>
      <c r="AN846" s="488" t="str">
        <f>IF($AC$450="","",IF(HLOOKUP($AC$450,Presentación!$AQ$3:$BV$574,Presentación!AP396)="","",HLOOKUP($AC$450,Presentación!$AQ$3:$BV$574,Presentación!AP396,0)))</f>
        <v/>
      </c>
      <c r="AO846" s="489" t="str">
        <f>IF($AC$450="","",IF(HLOOKUP($AC$450,Presentación!$BZ$3:$DE$574,Presentación!AP396,0)="","",HLOOKUP($AC$450,Presentación!$BZ$3:$DE$574,Presentación!AP396,0)))</f>
        <v/>
      </c>
      <c r="AQ846">
        <f t="shared" si="115"/>
        <v>0</v>
      </c>
      <c r="AR846">
        <f t="shared" si="116"/>
        <v>0</v>
      </c>
      <c r="AS846">
        <f t="shared" si="117"/>
        <v>0</v>
      </c>
    </row>
    <row r="847" spans="1:45" s="14" customFormat="1" ht="14.25">
      <c r="A847" s="5"/>
      <c r="B847" s="67"/>
      <c r="C847" s="19" t="s">
        <v>7059</v>
      </c>
      <c r="D847" s="1023" t="str">
        <f t="shared" si="111"/>
        <v/>
      </c>
      <c r="E847" s="1024"/>
      <c r="F847" s="1025"/>
      <c r="G847" s="752" t="str">
        <f t="shared" si="112"/>
        <v/>
      </c>
      <c r="H847" s="752"/>
      <c r="I847" s="752"/>
      <c r="J847" s="752"/>
      <c r="K847" s="752"/>
      <c r="L847" s="752"/>
      <c r="M847" s="754"/>
      <c r="N847" s="754"/>
      <c r="O847" s="754"/>
      <c r="P847" s="754"/>
      <c r="Q847" s="754"/>
      <c r="R847" s="754"/>
      <c r="S847" s="754"/>
      <c r="T847" s="754"/>
      <c r="U847" s="754"/>
      <c r="V847" s="754"/>
      <c r="W847" s="754"/>
      <c r="X847" s="754"/>
      <c r="Y847" s="754"/>
      <c r="Z847" s="754"/>
      <c r="AA847" s="754"/>
      <c r="AB847" s="754"/>
      <c r="AC847" s="754"/>
      <c r="AD847" s="754"/>
      <c r="AE847" s="4"/>
      <c r="AG847"/>
      <c r="AH847">
        <f t="shared" si="113"/>
        <v>0</v>
      </c>
      <c r="AI847" s="490"/>
      <c r="AJ847" s="204">
        <f t="shared" si="114"/>
        <v>0</v>
      </c>
      <c r="AN847" s="488" t="str">
        <f>IF($AC$450="","",IF(HLOOKUP($AC$450,Presentación!$AQ$3:$BV$574,Presentación!AP397)="","",HLOOKUP($AC$450,Presentación!$AQ$3:$BV$574,Presentación!AP397,0)))</f>
        <v/>
      </c>
      <c r="AO847" s="489" t="str">
        <f>IF($AC$450="","",IF(HLOOKUP($AC$450,Presentación!$BZ$3:$DE$574,Presentación!AP397,0)="","",HLOOKUP($AC$450,Presentación!$BZ$3:$DE$574,Presentación!AP397,0)))</f>
        <v/>
      </c>
      <c r="AQ847">
        <f t="shared" si="115"/>
        <v>0</v>
      </c>
      <c r="AR847">
        <f t="shared" si="116"/>
        <v>0</v>
      </c>
      <c r="AS847">
        <f t="shared" si="117"/>
        <v>0</v>
      </c>
    </row>
    <row r="848" spans="1:45" s="14" customFormat="1" ht="14.25">
      <c r="A848" s="5"/>
      <c r="B848" s="67"/>
      <c r="C848" s="19" t="s">
        <v>7060</v>
      </c>
      <c r="D848" s="1023" t="str">
        <f t="shared" si="111"/>
        <v/>
      </c>
      <c r="E848" s="1024"/>
      <c r="F848" s="1025"/>
      <c r="G848" s="752" t="str">
        <f t="shared" si="112"/>
        <v/>
      </c>
      <c r="H848" s="752"/>
      <c r="I848" s="752"/>
      <c r="J848" s="752"/>
      <c r="K848" s="752"/>
      <c r="L848" s="752"/>
      <c r="M848" s="754"/>
      <c r="N848" s="754"/>
      <c r="O848" s="754"/>
      <c r="P848" s="754"/>
      <c r="Q848" s="754"/>
      <c r="R848" s="754"/>
      <c r="S848" s="754"/>
      <c r="T848" s="754"/>
      <c r="U848" s="754"/>
      <c r="V848" s="754"/>
      <c r="W848" s="754"/>
      <c r="X848" s="754"/>
      <c r="Y848" s="754"/>
      <c r="Z848" s="754"/>
      <c r="AA848" s="754"/>
      <c r="AB848" s="754"/>
      <c r="AC848" s="754"/>
      <c r="AD848" s="754"/>
      <c r="AE848" s="4"/>
      <c r="AG848"/>
      <c r="AH848">
        <f t="shared" si="113"/>
        <v>0</v>
      </c>
      <c r="AI848" s="490"/>
      <c r="AJ848" s="204">
        <f t="shared" si="114"/>
        <v>0</v>
      </c>
      <c r="AN848" s="488" t="str">
        <f>IF($AC$450="","",IF(HLOOKUP($AC$450,Presentación!$AQ$3:$BV$574,Presentación!AP398)="","",HLOOKUP($AC$450,Presentación!$AQ$3:$BV$574,Presentación!AP398,0)))</f>
        <v/>
      </c>
      <c r="AO848" s="489" t="str">
        <f>IF($AC$450="","",IF(HLOOKUP($AC$450,Presentación!$BZ$3:$DE$574,Presentación!AP398,0)="","",HLOOKUP($AC$450,Presentación!$BZ$3:$DE$574,Presentación!AP398,0)))</f>
        <v/>
      </c>
      <c r="AQ848">
        <f t="shared" si="115"/>
        <v>0</v>
      </c>
      <c r="AR848">
        <f t="shared" si="116"/>
        <v>0</v>
      </c>
      <c r="AS848">
        <f t="shared" si="117"/>
        <v>0</v>
      </c>
    </row>
    <row r="849" spans="1:45" s="14" customFormat="1" ht="14.25">
      <c r="A849" s="5"/>
      <c r="B849" s="67"/>
      <c r="C849" s="19" t="s">
        <v>7061</v>
      </c>
      <c r="D849" s="1023" t="str">
        <f t="shared" si="111"/>
        <v/>
      </c>
      <c r="E849" s="1024"/>
      <c r="F849" s="1025"/>
      <c r="G849" s="752" t="str">
        <f t="shared" si="112"/>
        <v/>
      </c>
      <c r="H849" s="752"/>
      <c r="I849" s="752"/>
      <c r="J849" s="752"/>
      <c r="K849" s="752"/>
      <c r="L849" s="752"/>
      <c r="M849" s="754"/>
      <c r="N849" s="754"/>
      <c r="O849" s="754"/>
      <c r="P849" s="754"/>
      <c r="Q849" s="754"/>
      <c r="R849" s="754"/>
      <c r="S849" s="754"/>
      <c r="T849" s="754"/>
      <c r="U849" s="754"/>
      <c r="V849" s="754"/>
      <c r="W849" s="754"/>
      <c r="X849" s="754"/>
      <c r="Y849" s="754"/>
      <c r="Z849" s="754"/>
      <c r="AA849" s="754"/>
      <c r="AB849" s="754"/>
      <c r="AC849" s="754"/>
      <c r="AD849" s="754"/>
      <c r="AE849" s="4"/>
      <c r="AG849"/>
      <c r="AH849">
        <f t="shared" si="113"/>
        <v>0</v>
      </c>
      <c r="AI849" s="490"/>
      <c r="AJ849" s="204">
        <f t="shared" si="114"/>
        <v>0</v>
      </c>
      <c r="AN849" s="488" t="str">
        <f>IF($AC$450="","",IF(HLOOKUP($AC$450,Presentación!$AQ$3:$BV$574,Presentación!AP399)="","",HLOOKUP($AC$450,Presentación!$AQ$3:$BV$574,Presentación!AP399,0)))</f>
        <v/>
      </c>
      <c r="AO849" s="489" t="str">
        <f>IF($AC$450="","",IF(HLOOKUP($AC$450,Presentación!$BZ$3:$DE$574,Presentación!AP399,0)="","",HLOOKUP($AC$450,Presentación!$BZ$3:$DE$574,Presentación!AP399,0)))</f>
        <v/>
      </c>
      <c r="AQ849">
        <f t="shared" si="115"/>
        <v>0</v>
      </c>
      <c r="AR849">
        <f t="shared" si="116"/>
        <v>0</v>
      </c>
      <c r="AS849">
        <f t="shared" si="117"/>
        <v>0</v>
      </c>
    </row>
    <row r="850" spans="1:45" s="14" customFormat="1" ht="14.25">
      <c r="A850" s="5"/>
      <c r="B850" s="67"/>
      <c r="C850" s="19" t="s">
        <v>7062</v>
      </c>
      <c r="D850" s="1023" t="str">
        <f t="shared" si="111"/>
        <v/>
      </c>
      <c r="E850" s="1024"/>
      <c r="F850" s="1025"/>
      <c r="G850" s="752" t="str">
        <f t="shared" si="112"/>
        <v/>
      </c>
      <c r="H850" s="752"/>
      <c r="I850" s="752"/>
      <c r="J850" s="752"/>
      <c r="K850" s="752"/>
      <c r="L850" s="752"/>
      <c r="M850" s="754"/>
      <c r="N850" s="754"/>
      <c r="O850" s="754"/>
      <c r="P850" s="754"/>
      <c r="Q850" s="754"/>
      <c r="R850" s="754"/>
      <c r="S850" s="754"/>
      <c r="T850" s="754"/>
      <c r="U850" s="754"/>
      <c r="V850" s="754"/>
      <c r="W850" s="754"/>
      <c r="X850" s="754"/>
      <c r="Y850" s="754"/>
      <c r="Z850" s="754"/>
      <c r="AA850" s="754"/>
      <c r="AB850" s="754"/>
      <c r="AC850" s="754"/>
      <c r="AD850" s="754"/>
      <c r="AE850" s="4"/>
      <c r="AG850"/>
      <c r="AH850">
        <f t="shared" si="113"/>
        <v>0</v>
      </c>
      <c r="AI850" s="490"/>
      <c r="AJ850" s="204">
        <f t="shared" si="114"/>
        <v>0</v>
      </c>
      <c r="AN850" s="488" t="str">
        <f>IF($AC$450="","",IF(HLOOKUP($AC$450,Presentación!$AQ$3:$BV$574,Presentación!AP400)="","",HLOOKUP($AC$450,Presentación!$AQ$3:$BV$574,Presentación!AP400,0)))</f>
        <v/>
      </c>
      <c r="AO850" s="489" t="str">
        <f>IF($AC$450="","",IF(HLOOKUP($AC$450,Presentación!$BZ$3:$DE$574,Presentación!AP400,0)="","",HLOOKUP($AC$450,Presentación!$BZ$3:$DE$574,Presentación!AP400,0)))</f>
        <v/>
      </c>
      <c r="AQ850">
        <f t="shared" si="115"/>
        <v>0</v>
      </c>
      <c r="AR850">
        <f t="shared" si="116"/>
        <v>0</v>
      </c>
      <c r="AS850">
        <f t="shared" si="117"/>
        <v>0</v>
      </c>
    </row>
    <row r="851" spans="1:45" s="14" customFormat="1" ht="14.25">
      <c r="A851" s="5"/>
      <c r="B851" s="67"/>
      <c r="C851" s="19" t="s">
        <v>7063</v>
      </c>
      <c r="D851" s="1023" t="str">
        <f t="shared" si="111"/>
        <v/>
      </c>
      <c r="E851" s="1024"/>
      <c r="F851" s="1025"/>
      <c r="G851" s="752" t="str">
        <f t="shared" si="112"/>
        <v/>
      </c>
      <c r="H851" s="752"/>
      <c r="I851" s="752"/>
      <c r="J851" s="752"/>
      <c r="K851" s="752"/>
      <c r="L851" s="752"/>
      <c r="M851" s="754"/>
      <c r="N851" s="754"/>
      <c r="O851" s="754"/>
      <c r="P851" s="754"/>
      <c r="Q851" s="754"/>
      <c r="R851" s="754"/>
      <c r="S851" s="754"/>
      <c r="T851" s="754"/>
      <c r="U851" s="754"/>
      <c r="V851" s="754"/>
      <c r="W851" s="754"/>
      <c r="X851" s="754"/>
      <c r="Y851" s="754"/>
      <c r="Z851" s="754"/>
      <c r="AA851" s="754"/>
      <c r="AB851" s="754"/>
      <c r="AC851" s="754"/>
      <c r="AD851" s="754"/>
      <c r="AE851" s="4"/>
      <c r="AG851"/>
      <c r="AH851">
        <f t="shared" si="113"/>
        <v>0</v>
      </c>
      <c r="AI851" s="490"/>
      <c r="AJ851" s="204">
        <f t="shared" si="114"/>
        <v>0</v>
      </c>
      <c r="AN851" s="488" t="str">
        <f>IF($AC$450="","",IF(HLOOKUP($AC$450,Presentación!$AQ$3:$BV$574,Presentación!AP401)="","",HLOOKUP($AC$450,Presentación!$AQ$3:$BV$574,Presentación!AP401,0)))</f>
        <v/>
      </c>
      <c r="AO851" s="489" t="str">
        <f>IF($AC$450="","",IF(HLOOKUP($AC$450,Presentación!$BZ$3:$DE$574,Presentación!AP401,0)="","",HLOOKUP($AC$450,Presentación!$BZ$3:$DE$574,Presentación!AP401,0)))</f>
        <v/>
      </c>
      <c r="AQ851">
        <f t="shared" si="115"/>
        <v>0</v>
      </c>
      <c r="AR851">
        <f t="shared" si="116"/>
        <v>0</v>
      </c>
      <c r="AS851">
        <f t="shared" si="117"/>
        <v>0</v>
      </c>
    </row>
    <row r="852" spans="1:45" s="14" customFormat="1" ht="14.25">
      <c r="A852" s="5"/>
      <c r="B852" s="67"/>
      <c r="C852" s="19" t="s">
        <v>7064</v>
      </c>
      <c r="D852" s="1023" t="str">
        <f t="shared" si="111"/>
        <v/>
      </c>
      <c r="E852" s="1024"/>
      <c r="F852" s="1025"/>
      <c r="G852" s="752" t="str">
        <f t="shared" si="112"/>
        <v/>
      </c>
      <c r="H852" s="752"/>
      <c r="I852" s="752"/>
      <c r="J852" s="752"/>
      <c r="K852" s="752"/>
      <c r="L852" s="752"/>
      <c r="M852" s="754"/>
      <c r="N852" s="754"/>
      <c r="O852" s="754"/>
      <c r="P852" s="754"/>
      <c r="Q852" s="754"/>
      <c r="R852" s="754"/>
      <c r="S852" s="754"/>
      <c r="T852" s="754"/>
      <c r="U852" s="754"/>
      <c r="V852" s="754"/>
      <c r="W852" s="754"/>
      <c r="X852" s="754"/>
      <c r="Y852" s="754"/>
      <c r="Z852" s="754"/>
      <c r="AA852" s="754"/>
      <c r="AB852" s="754"/>
      <c r="AC852" s="754"/>
      <c r="AD852" s="754"/>
      <c r="AE852" s="4"/>
      <c r="AG852"/>
      <c r="AH852">
        <f t="shared" si="113"/>
        <v>0</v>
      </c>
      <c r="AI852" s="490"/>
      <c r="AJ852" s="204">
        <f t="shared" si="114"/>
        <v>0</v>
      </c>
      <c r="AN852" s="488" t="str">
        <f>IF($AC$450="","",IF(HLOOKUP($AC$450,Presentación!$AQ$3:$BV$574,Presentación!AP402)="","",HLOOKUP($AC$450,Presentación!$AQ$3:$BV$574,Presentación!AP402,0)))</f>
        <v/>
      </c>
      <c r="AO852" s="489" t="str">
        <f>IF($AC$450="","",IF(HLOOKUP($AC$450,Presentación!$BZ$3:$DE$574,Presentación!AP402,0)="","",HLOOKUP($AC$450,Presentación!$BZ$3:$DE$574,Presentación!AP402,0)))</f>
        <v/>
      </c>
      <c r="AQ852">
        <f t="shared" si="115"/>
        <v>0</v>
      </c>
      <c r="AR852">
        <f t="shared" si="116"/>
        <v>0</v>
      </c>
      <c r="AS852">
        <f t="shared" si="117"/>
        <v>0</v>
      </c>
    </row>
    <row r="853" spans="1:45" s="14" customFormat="1" ht="14.25">
      <c r="A853" s="5"/>
      <c r="B853" s="67"/>
      <c r="C853" s="19" t="s">
        <v>7065</v>
      </c>
      <c r="D853" s="1023" t="str">
        <f t="shared" si="111"/>
        <v/>
      </c>
      <c r="E853" s="1024"/>
      <c r="F853" s="1025"/>
      <c r="G853" s="752" t="str">
        <f t="shared" si="112"/>
        <v/>
      </c>
      <c r="H853" s="752"/>
      <c r="I853" s="752"/>
      <c r="J853" s="752"/>
      <c r="K853" s="752"/>
      <c r="L853" s="752"/>
      <c r="M853" s="754"/>
      <c r="N853" s="754"/>
      <c r="O853" s="754"/>
      <c r="P853" s="754"/>
      <c r="Q853" s="754"/>
      <c r="R853" s="754"/>
      <c r="S853" s="754"/>
      <c r="T853" s="754"/>
      <c r="U853" s="754"/>
      <c r="V853" s="754"/>
      <c r="W853" s="754"/>
      <c r="X853" s="754"/>
      <c r="Y853" s="754"/>
      <c r="Z853" s="754"/>
      <c r="AA853" s="754"/>
      <c r="AB853" s="754"/>
      <c r="AC853" s="754"/>
      <c r="AD853" s="754"/>
      <c r="AE853" s="4"/>
      <c r="AG853"/>
      <c r="AH853">
        <f t="shared" si="113"/>
        <v>0</v>
      </c>
      <c r="AI853" s="490"/>
      <c r="AJ853" s="204">
        <f t="shared" si="114"/>
        <v>0</v>
      </c>
      <c r="AN853" s="488" t="str">
        <f>IF($AC$450="","",IF(HLOOKUP($AC$450,Presentación!$AQ$3:$BV$574,Presentación!AP403)="","",HLOOKUP($AC$450,Presentación!$AQ$3:$BV$574,Presentación!AP403,0)))</f>
        <v/>
      </c>
      <c r="AO853" s="489" t="str">
        <f>IF($AC$450="","",IF(HLOOKUP($AC$450,Presentación!$BZ$3:$DE$574,Presentación!AP403,0)="","",HLOOKUP($AC$450,Presentación!$BZ$3:$DE$574,Presentación!AP403,0)))</f>
        <v/>
      </c>
      <c r="AQ853">
        <f t="shared" si="115"/>
        <v>0</v>
      </c>
      <c r="AR853">
        <f t="shared" si="116"/>
        <v>0</v>
      </c>
      <c r="AS853">
        <f t="shared" si="117"/>
        <v>0</v>
      </c>
    </row>
    <row r="854" spans="1:45" s="14" customFormat="1" ht="14.25">
      <c r="A854" s="5"/>
      <c r="B854" s="67"/>
      <c r="C854" s="19" t="s">
        <v>7066</v>
      </c>
      <c r="D854" s="1023" t="str">
        <f t="shared" si="111"/>
        <v/>
      </c>
      <c r="E854" s="1024"/>
      <c r="F854" s="1025"/>
      <c r="G854" s="752" t="str">
        <f t="shared" si="112"/>
        <v/>
      </c>
      <c r="H854" s="752"/>
      <c r="I854" s="752"/>
      <c r="J854" s="752"/>
      <c r="K854" s="752"/>
      <c r="L854" s="752"/>
      <c r="M854" s="754"/>
      <c r="N854" s="754"/>
      <c r="O854" s="754"/>
      <c r="P854" s="754"/>
      <c r="Q854" s="754"/>
      <c r="R854" s="754"/>
      <c r="S854" s="754"/>
      <c r="T854" s="754"/>
      <c r="U854" s="754"/>
      <c r="V854" s="754"/>
      <c r="W854" s="754"/>
      <c r="X854" s="754"/>
      <c r="Y854" s="754"/>
      <c r="Z854" s="754"/>
      <c r="AA854" s="754"/>
      <c r="AB854" s="754"/>
      <c r="AC854" s="754"/>
      <c r="AD854" s="754"/>
      <c r="AE854" s="4"/>
      <c r="AG854"/>
      <c r="AH854">
        <f t="shared" si="113"/>
        <v>0</v>
      </c>
      <c r="AI854" s="490"/>
      <c r="AJ854" s="204">
        <f t="shared" si="114"/>
        <v>0</v>
      </c>
      <c r="AN854" s="488" t="str">
        <f>IF($AC$450="","",IF(HLOOKUP($AC$450,Presentación!$AQ$3:$BV$574,Presentación!AP404)="","",HLOOKUP($AC$450,Presentación!$AQ$3:$BV$574,Presentación!AP404,0)))</f>
        <v/>
      </c>
      <c r="AO854" s="489" t="str">
        <f>IF($AC$450="","",IF(HLOOKUP($AC$450,Presentación!$BZ$3:$DE$574,Presentación!AP404,0)="","",HLOOKUP($AC$450,Presentación!$BZ$3:$DE$574,Presentación!AP404,0)))</f>
        <v/>
      </c>
      <c r="AQ854">
        <f t="shared" si="115"/>
        <v>0</v>
      </c>
      <c r="AR854">
        <f t="shared" si="116"/>
        <v>0</v>
      </c>
      <c r="AS854">
        <f t="shared" si="117"/>
        <v>0</v>
      </c>
    </row>
    <row r="855" spans="1:45" s="14" customFormat="1" ht="14.25">
      <c r="A855" s="5"/>
      <c r="B855" s="67"/>
      <c r="C855" s="19" t="s">
        <v>7067</v>
      </c>
      <c r="D855" s="1023" t="str">
        <f t="shared" si="111"/>
        <v/>
      </c>
      <c r="E855" s="1024"/>
      <c r="F855" s="1025"/>
      <c r="G855" s="752" t="str">
        <f t="shared" si="112"/>
        <v/>
      </c>
      <c r="H855" s="752"/>
      <c r="I855" s="752"/>
      <c r="J855" s="752"/>
      <c r="K855" s="752"/>
      <c r="L855" s="752"/>
      <c r="M855" s="754"/>
      <c r="N855" s="754"/>
      <c r="O855" s="754"/>
      <c r="P855" s="754"/>
      <c r="Q855" s="754"/>
      <c r="R855" s="754"/>
      <c r="S855" s="754"/>
      <c r="T855" s="754"/>
      <c r="U855" s="754"/>
      <c r="V855" s="754"/>
      <c r="W855" s="754"/>
      <c r="X855" s="754"/>
      <c r="Y855" s="754"/>
      <c r="Z855" s="754"/>
      <c r="AA855" s="754"/>
      <c r="AB855" s="754"/>
      <c r="AC855" s="754"/>
      <c r="AD855" s="754"/>
      <c r="AE855" s="4"/>
      <c r="AG855"/>
      <c r="AH855">
        <f t="shared" si="113"/>
        <v>0</v>
      </c>
      <c r="AI855" s="490"/>
      <c r="AJ855" s="204">
        <f t="shared" si="114"/>
        <v>0</v>
      </c>
      <c r="AN855" s="488" t="str">
        <f>IF($AC$450="","",IF(HLOOKUP($AC$450,Presentación!$AQ$3:$BV$574,Presentación!AP405)="","",HLOOKUP($AC$450,Presentación!$AQ$3:$BV$574,Presentación!AP405,0)))</f>
        <v/>
      </c>
      <c r="AO855" s="489" t="str">
        <f>IF($AC$450="","",IF(HLOOKUP($AC$450,Presentación!$BZ$3:$DE$574,Presentación!AP405,0)="","",HLOOKUP($AC$450,Presentación!$BZ$3:$DE$574,Presentación!AP405,0)))</f>
        <v/>
      </c>
      <c r="AQ855">
        <f t="shared" si="115"/>
        <v>0</v>
      </c>
      <c r="AR855">
        <f t="shared" si="116"/>
        <v>0</v>
      </c>
      <c r="AS855">
        <f t="shared" si="117"/>
        <v>0</v>
      </c>
    </row>
    <row r="856" spans="1:45" s="14" customFormat="1" ht="14.25">
      <c r="A856" s="5"/>
      <c r="B856" s="67"/>
      <c r="C856" s="19" t="s">
        <v>7068</v>
      </c>
      <c r="D856" s="1023" t="str">
        <f t="shared" si="111"/>
        <v/>
      </c>
      <c r="E856" s="1024"/>
      <c r="F856" s="1025"/>
      <c r="G856" s="752" t="str">
        <f t="shared" si="112"/>
        <v/>
      </c>
      <c r="H856" s="752"/>
      <c r="I856" s="752"/>
      <c r="J856" s="752"/>
      <c r="K856" s="752"/>
      <c r="L856" s="752"/>
      <c r="M856" s="754"/>
      <c r="N856" s="754"/>
      <c r="O856" s="754"/>
      <c r="P856" s="754"/>
      <c r="Q856" s="754"/>
      <c r="R856" s="754"/>
      <c r="S856" s="754"/>
      <c r="T856" s="754"/>
      <c r="U856" s="754"/>
      <c r="V856" s="754"/>
      <c r="W856" s="754"/>
      <c r="X856" s="754"/>
      <c r="Y856" s="754"/>
      <c r="Z856" s="754"/>
      <c r="AA856" s="754"/>
      <c r="AB856" s="754"/>
      <c r="AC856" s="754"/>
      <c r="AD856" s="754"/>
      <c r="AE856" s="4"/>
      <c r="AG856"/>
      <c r="AH856">
        <f t="shared" si="113"/>
        <v>0</v>
      </c>
      <c r="AI856" s="490"/>
      <c r="AJ856" s="204">
        <f t="shared" si="114"/>
        <v>0</v>
      </c>
      <c r="AN856" s="488" t="str">
        <f>IF($AC$450="","",IF(HLOOKUP($AC$450,Presentación!$AQ$3:$BV$574,Presentación!AP406)="","",HLOOKUP($AC$450,Presentación!$AQ$3:$BV$574,Presentación!AP406,0)))</f>
        <v/>
      </c>
      <c r="AO856" s="489" t="str">
        <f>IF($AC$450="","",IF(HLOOKUP($AC$450,Presentación!$BZ$3:$DE$574,Presentación!AP406,0)="","",HLOOKUP($AC$450,Presentación!$BZ$3:$DE$574,Presentación!AP406,0)))</f>
        <v/>
      </c>
      <c r="AQ856">
        <f t="shared" si="115"/>
        <v>0</v>
      </c>
      <c r="AR856">
        <f t="shared" si="116"/>
        <v>0</v>
      </c>
      <c r="AS856">
        <f t="shared" si="117"/>
        <v>0</v>
      </c>
    </row>
    <row r="857" spans="1:45" s="14" customFormat="1" ht="14.25">
      <c r="A857" s="5"/>
      <c r="B857" s="67"/>
      <c r="C857" s="19" t="s">
        <v>7069</v>
      </c>
      <c r="D857" s="1023" t="str">
        <f t="shared" si="111"/>
        <v/>
      </c>
      <c r="E857" s="1024"/>
      <c r="F857" s="1025"/>
      <c r="G857" s="752" t="str">
        <f t="shared" si="112"/>
        <v/>
      </c>
      <c r="H857" s="752"/>
      <c r="I857" s="752"/>
      <c r="J857" s="752"/>
      <c r="K857" s="752"/>
      <c r="L857" s="752"/>
      <c r="M857" s="754"/>
      <c r="N857" s="754"/>
      <c r="O857" s="754"/>
      <c r="P857" s="754"/>
      <c r="Q857" s="754"/>
      <c r="R857" s="754"/>
      <c r="S857" s="754"/>
      <c r="T857" s="754"/>
      <c r="U857" s="754"/>
      <c r="V857" s="754"/>
      <c r="W857" s="754"/>
      <c r="X857" s="754"/>
      <c r="Y857" s="754"/>
      <c r="Z857" s="754"/>
      <c r="AA857" s="754"/>
      <c r="AB857" s="754"/>
      <c r="AC857" s="754"/>
      <c r="AD857" s="754"/>
      <c r="AE857" s="4"/>
      <c r="AG857"/>
      <c r="AH857">
        <f t="shared" si="113"/>
        <v>0</v>
      </c>
      <c r="AI857" s="490"/>
      <c r="AJ857" s="204">
        <f t="shared" si="114"/>
        <v>0</v>
      </c>
      <c r="AN857" s="488" t="str">
        <f>IF($AC$450="","",IF(HLOOKUP($AC$450,Presentación!$AQ$3:$BV$574,Presentación!AP407)="","",HLOOKUP($AC$450,Presentación!$AQ$3:$BV$574,Presentación!AP407,0)))</f>
        <v/>
      </c>
      <c r="AO857" s="489" t="str">
        <f>IF($AC$450="","",IF(HLOOKUP($AC$450,Presentación!$BZ$3:$DE$574,Presentación!AP407,0)="","",HLOOKUP($AC$450,Presentación!$BZ$3:$DE$574,Presentación!AP407,0)))</f>
        <v/>
      </c>
      <c r="AQ857">
        <f t="shared" si="115"/>
        <v>0</v>
      </c>
      <c r="AR857">
        <f t="shared" si="116"/>
        <v>0</v>
      </c>
      <c r="AS857">
        <f t="shared" si="117"/>
        <v>0</v>
      </c>
    </row>
    <row r="858" spans="1:45" s="14" customFormat="1" ht="14.25">
      <c r="A858" s="5"/>
      <c r="B858" s="67"/>
      <c r="C858" s="19" t="s">
        <v>7070</v>
      </c>
      <c r="D858" s="1023" t="str">
        <f t="shared" si="111"/>
        <v/>
      </c>
      <c r="E858" s="1024"/>
      <c r="F858" s="1025"/>
      <c r="G858" s="752" t="str">
        <f t="shared" si="112"/>
        <v/>
      </c>
      <c r="H858" s="752"/>
      <c r="I858" s="752"/>
      <c r="J858" s="752"/>
      <c r="K858" s="752"/>
      <c r="L858" s="752"/>
      <c r="M858" s="754"/>
      <c r="N858" s="754"/>
      <c r="O858" s="754"/>
      <c r="P858" s="754"/>
      <c r="Q858" s="754"/>
      <c r="R858" s="754"/>
      <c r="S858" s="754"/>
      <c r="T858" s="754"/>
      <c r="U858" s="754"/>
      <c r="V858" s="754"/>
      <c r="W858" s="754"/>
      <c r="X858" s="754"/>
      <c r="Y858" s="754"/>
      <c r="Z858" s="754"/>
      <c r="AA858" s="754"/>
      <c r="AB858" s="754"/>
      <c r="AC858" s="754"/>
      <c r="AD858" s="754"/>
      <c r="AE858" s="4"/>
      <c r="AG858"/>
      <c r="AH858">
        <f t="shared" si="113"/>
        <v>0</v>
      </c>
      <c r="AI858" s="490"/>
      <c r="AJ858" s="204">
        <f t="shared" si="114"/>
        <v>0</v>
      </c>
      <c r="AN858" s="488" t="str">
        <f>IF($AC$450="","",IF(HLOOKUP($AC$450,Presentación!$AQ$3:$BV$574,Presentación!AP408)="","",HLOOKUP($AC$450,Presentación!$AQ$3:$BV$574,Presentación!AP408,0)))</f>
        <v/>
      </c>
      <c r="AO858" s="489" t="str">
        <f>IF($AC$450="","",IF(HLOOKUP($AC$450,Presentación!$BZ$3:$DE$574,Presentación!AP408,0)="","",HLOOKUP($AC$450,Presentación!$BZ$3:$DE$574,Presentación!AP408,0)))</f>
        <v/>
      </c>
      <c r="AQ858">
        <f t="shared" si="115"/>
        <v>0</v>
      </c>
      <c r="AR858">
        <f t="shared" si="116"/>
        <v>0</v>
      </c>
      <c r="AS858">
        <f t="shared" si="117"/>
        <v>0</v>
      </c>
    </row>
    <row r="859" spans="1:45" s="14" customFormat="1" ht="14.25">
      <c r="A859" s="5"/>
      <c r="B859" s="67"/>
      <c r="C859" s="19" t="s">
        <v>7071</v>
      </c>
      <c r="D859" s="1023" t="str">
        <f t="shared" si="111"/>
        <v/>
      </c>
      <c r="E859" s="1024"/>
      <c r="F859" s="1025"/>
      <c r="G859" s="752" t="str">
        <f t="shared" si="112"/>
        <v/>
      </c>
      <c r="H859" s="752"/>
      <c r="I859" s="752"/>
      <c r="J859" s="752"/>
      <c r="K859" s="752"/>
      <c r="L859" s="752"/>
      <c r="M859" s="754"/>
      <c r="N859" s="754"/>
      <c r="O859" s="754"/>
      <c r="P859" s="754"/>
      <c r="Q859" s="754"/>
      <c r="R859" s="754"/>
      <c r="S859" s="754"/>
      <c r="T859" s="754"/>
      <c r="U859" s="754"/>
      <c r="V859" s="754"/>
      <c r="W859" s="754"/>
      <c r="X859" s="754"/>
      <c r="Y859" s="754"/>
      <c r="Z859" s="754"/>
      <c r="AA859" s="754"/>
      <c r="AB859" s="754"/>
      <c r="AC859" s="754"/>
      <c r="AD859" s="754"/>
      <c r="AE859" s="4"/>
      <c r="AG859"/>
      <c r="AH859">
        <f t="shared" si="113"/>
        <v>0</v>
      </c>
      <c r="AI859" s="490"/>
      <c r="AJ859" s="204">
        <f t="shared" si="114"/>
        <v>0</v>
      </c>
      <c r="AN859" s="488" t="str">
        <f>IF($AC$450="","",IF(HLOOKUP($AC$450,Presentación!$AQ$3:$BV$574,Presentación!AP409)="","",HLOOKUP($AC$450,Presentación!$AQ$3:$BV$574,Presentación!AP409,0)))</f>
        <v/>
      </c>
      <c r="AO859" s="489" t="str">
        <f>IF($AC$450="","",IF(HLOOKUP($AC$450,Presentación!$BZ$3:$DE$574,Presentación!AP409,0)="","",HLOOKUP($AC$450,Presentación!$BZ$3:$DE$574,Presentación!AP409,0)))</f>
        <v/>
      </c>
      <c r="AQ859">
        <f t="shared" si="115"/>
        <v>0</v>
      </c>
      <c r="AR859">
        <f t="shared" si="116"/>
        <v>0</v>
      </c>
      <c r="AS859">
        <f t="shared" si="117"/>
        <v>0</v>
      </c>
    </row>
    <row r="860" spans="1:45" s="14" customFormat="1" ht="14.25">
      <c r="A860" s="5"/>
      <c r="B860" s="67"/>
      <c r="C860" s="19" t="s">
        <v>7072</v>
      </c>
      <c r="D860" s="1023" t="str">
        <f t="shared" si="111"/>
        <v/>
      </c>
      <c r="E860" s="1024"/>
      <c r="F860" s="1025"/>
      <c r="G860" s="752" t="str">
        <f t="shared" si="112"/>
        <v/>
      </c>
      <c r="H860" s="752"/>
      <c r="I860" s="752"/>
      <c r="J860" s="752"/>
      <c r="K860" s="752"/>
      <c r="L860" s="752"/>
      <c r="M860" s="754"/>
      <c r="N860" s="754"/>
      <c r="O860" s="754"/>
      <c r="P860" s="754"/>
      <c r="Q860" s="754"/>
      <c r="R860" s="754"/>
      <c r="S860" s="754"/>
      <c r="T860" s="754"/>
      <c r="U860" s="754"/>
      <c r="V860" s="754"/>
      <c r="W860" s="754"/>
      <c r="X860" s="754"/>
      <c r="Y860" s="754"/>
      <c r="Z860" s="754"/>
      <c r="AA860" s="754"/>
      <c r="AB860" s="754"/>
      <c r="AC860" s="754"/>
      <c r="AD860" s="754"/>
      <c r="AE860" s="4"/>
      <c r="AG860"/>
      <c r="AH860">
        <f t="shared" si="113"/>
        <v>0</v>
      </c>
      <c r="AI860" s="490"/>
      <c r="AJ860" s="204">
        <f t="shared" si="114"/>
        <v>0</v>
      </c>
      <c r="AN860" s="488" t="str">
        <f>IF($AC$450="","",IF(HLOOKUP($AC$450,Presentación!$AQ$3:$BV$574,Presentación!AP410)="","",HLOOKUP($AC$450,Presentación!$AQ$3:$BV$574,Presentación!AP410,0)))</f>
        <v/>
      </c>
      <c r="AO860" s="489" t="str">
        <f>IF($AC$450="","",IF(HLOOKUP($AC$450,Presentación!$BZ$3:$DE$574,Presentación!AP410,0)="","",HLOOKUP($AC$450,Presentación!$BZ$3:$DE$574,Presentación!AP410,0)))</f>
        <v/>
      </c>
      <c r="AQ860">
        <f t="shared" si="115"/>
        <v>0</v>
      </c>
      <c r="AR860">
        <f t="shared" si="116"/>
        <v>0</v>
      </c>
      <c r="AS860">
        <f t="shared" si="117"/>
        <v>0</v>
      </c>
    </row>
    <row r="861" spans="1:45" s="14" customFormat="1" ht="14.25">
      <c r="A861" s="5"/>
      <c r="B861" s="67"/>
      <c r="C861" s="19" t="s">
        <v>7073</v>
      </c>
      <c r="D861" s="1023" t="str">
        <f t="shared" si="111"/>
        <v/>
      </c>
      <c r="E861" s="1024"/>
      <c r="F861" s="1025"/>
      <c r="G861" s="752" t="str">
        <f t="shared" si="112"/>
        <v/>
      </c>
      <c r="H861" s="752"/>
      <c r="I861" s="752"/>
      <c r="J861" s="752"/>
      <c r="K861" s="752"/>
      <c r="L861" s="752"/>
      <c r="M861" s="754"/>
      <c r="N861" s="754"/>
      <c r="O861" s="754"/>
      <c r="P861" s="754"/>
      <c r="Q861" s="754"/>
      <c r="R861" s="754"/>
      <c r="S861" s="754"/>
      <c r="T861" s="754"/>
      <c r="U861" s="754"/>
      <c r="V861" s="754"/>
      <c r="W861" s="754"/>
      <c r="X861" s="754"/>
      <c r="Y861" s="754"/>
      <c r="Z861" s="754"/>
      <c r="AA861" s="754"/>
      <c r="AB861" s="754"/>
      <c r="AC861" s="754"/>
      <c r="AD861" s="754"/>
      <c r="AE861" s="4"/>
      <c r="AG861"/>
      <c r="AH861">
        <f t="shared" si="113"/>
        <v>0</v>
      </c>
      <c r="AI861" s="490"/>
      <c r="AJ861" s="204">
        <f t="shared" si="114"/>
        <v>0</v>
      </c>
      <c r="AN861" s="488" t="str">
        <f>IF($AC$450="","",IF(HLOOKUP($AC$450,Presentación!$AQ$3:$BV$574,Presentación!AP411)="","",HLOOKUP($AC$450,Presentación!$AQ$3:$BV$574,Presentación!AP411,0)))</f>
        <v/>
      </c>
      <c r="AO861" s="489" t="str">
        <f>IF($AC$450="","",IF(HLOOKUP($AC$450,Presentación!$BZ$3:$DE$574,Presentación!AP411,0)="","",HLOOKUP($AC$450,Presentación!$BZ$3:$DE$574,Presentación!AP411,0)))</f>
        <v/>
      </c>
      <c r="AQ861">
        <f t="shared" si="115"/>
        <v>0</v>
      </c>
      <c r="AR861">
        <f t="shared" si="116"/>
        <v>0</v>
      </c>
      <c r="AS861">
        <f t="shared" si="117"/>
        <v>0</v>
      </c>
    </row>
    <row r="862" spans="1:45" s="14" customFormat="1" ht="14.25">
      <c r="A862" s="5"/>
      <c r="B862" s="67"/>
      <c r="C862" s="19" t="s">
        <v>7074</v>
      </c>
      <c r="D862" s="1023" t="str">
        <f t="shared" si="111"/>
        <v/>
      </c>
      <c r="E862" s="1024"/>
      <c r="F862" s="1025"/>
      <c r="G862" s="752" t="str">
        <f t="shared" si="112"/>
        <v/>
      </c>
      <c r="H862" s="752"/>
      <c r="I862" s="752"/>
      <c r="J862" s="752"/>
      <c r="K862" s="752"/>
      <c r="L862" s="752"/>
      <c r="M862" s="754"/>
      <c r="N862" s="754"/>
      <c r="O862" s="754"/>
      <c r="P862" s="754"/>
      <c r="Q862" s="754"/>
      <c r="R862" s="754"/>
      <c r="S862" s="754"/>
      <c r="T862" s="754"/>
      <c r="U862" s="754"/>
      <c r="V862" s="754"/>
      <c r="W862" s="754"/>
      <c r="X862" s="754"/>
      <c r="Y862" s="754"/>
      <c r="Z862" s="754"/>
      <c r="AA862" s="754"/>
      <c r="AB862" s="754"/>
      <c r="AC862" s="754"/>
      <c r="AD862" s="754"/>
      <c r="AE862" s="4"/>
      <c r="AG862"/>
      <c r="AH862">
        <f t="shared" si="113"/>
        <v>0</v>
      </c>
      <c r="AI862" s="490"/>
      <c r="AJ862" s="204">
        <f t="shared" si="114"/>
        <v>0</v>
      </c>
      <c r="AN862" s="488" t="str">
        <f>IF($AC$450="","",IF(HLOOKUP($AC$450,Presentación!$AQ$3:$BV$574,Presentación!AP412)="","",HLOOKUP($AC$450,Presentación!$AQ$3:$BV$574,Presentación!AP412,0)))</f>
        <v/>
      </c>
      <c r="AO862" s="489" t="str">
        <f>IF($AC$450="","",IF(HLOOKUP($AC$450,Presentación!$BZ$3:$DE$574,Presentación!AP412,0)="","",HLOOKUP($AC$450,Presentación!$BZ$3:$DE$574,Presentación!AP412,0)))</f>
        <v/>
      </c>
      <c r="AQ862">
        <f t="shared" si="115"/>
        <v>0</v>
      </c>
      <c r="AR862">
        <f t="shared" si="116"/>
        <v>0</v>
      </c>
      <c r="AS862">
        <f t="shared" si="117"/>
        <v>0</v>
      </c>
    </row>
    <row r="863" spans="1:45" s="14" customFormat="1" ht="14.25">
      <c r="A863" s="5"/>
      <c r="B863" s="67"/>
      <c r="C863" s="19" t="s">
        <v>7075</v>
      </c>
      <c r="D863" s="1023" t="str">
        <f t="shared" si="111"/>
        <v/>
      </c>
      <c r="E863" s="1024"/>
      <c r="F863" s="1025"/>
      <c r="G863" s="752" t="str">
        <f t="shared" si="112"/>
        <v/>
      </c>
      <c r="H863" s="752"/>
      <c r="I863" s="752"/>
      <c r="J863" s="752"/>
      <c r="K863" s="752"/>
      <c r="L863" s="752"/>
      <c r="M863" s="754"/>
      <c r="N863" s="754"/>
      <c r="O863" s="754"/>
      <c r="P863" s="754"/>
      <c r="Q863" s="754"/>
      <c r="R863" s="754"/>
      <c r="S863" s="754"/>
      <c r="T863" s="754"/>
      <c r="U863" s="754"/>
      <c r="V863" s="754"/>
      <c r="W863" s="754"/>
      <c r="X863" s="754"/>
      <c r="Y863" s="754"/>
      <c r="Z863" s="754"/>
      <c r="AA863" s="754"/>
      <c r="AB863" s="754"/>
      <c r="AC863" s="754"/>
      <c r="AD863" s="754"/>
      <c r="AE863" s="4"/>
      <c r="AG863"/>
      <c r="AH863">
        <f t="shared" si="113"/>
        <v>0</v>
      </c>
      <c r="AI863" s="490"/>
      <c r="AJ863" s="204">
        <f t="shared" si="114"/>
        <v>0</v>
      </c>
      <c r="AN863" s="488" t="str">
        <f>IF($AC$450="","",IF(HLOOKUP($AC$450,Presentación!$AQ$3:$BV$574,Presentación!AP413)="","",HLOOKUP($AC$450,Presentación!$AQ$3:$BV$574,Presentación!AP413,0)))</f>
        <v/>
      </c>
      <c r="AO863" s="489" t="str">
        <f>IF($AC$450="","",IF(HLOOKUP($AC$450,Presentación!$BZ$3:$DE$574,Presentación!AP413,0)="","",HLOOKUP($AC$450,Presentación!$BZ$3:$DE$574,Presentación!AP413,0)))</f>
        <v/>
      </c>
      <c r="AQ863">
        <f t="shared" si="115"/>
        <v>0</v>
      </c>
      <c r="AR863">
        <f t="shared" si="116"/>
        <v>0</v>
      </c>
      <c r="AS863">
        <f t="shared" si="117"/>
        <v>0</v>
      </c>
    </row>
    <row r="864" spans="1:45" s="14" customFormat="1" ht="14.25">
      <c r="A864" s="5"/>
      <c r="B864" s="67"/>
      <c r="C864" s="19" t="s">
        <v>7076</v>
      </c>
      <c r="D864" s="1023" t="str">
        <f t="shared" si="111"/>
        <v/>
      </c>
      <c r="E864" s="1024"/>
      <c r="F864" s="1025"/>
      <c r="G864" s="752" t="str">
        <f t="shared" si="112"/>
        <v/>
      </c>
      <c r="H864" s="752"/>
      <c r="I864" s="752"/>
      <c r="J864" s="752"/>
      <c r="K864" s="752"/>
      <c r="L864" s="752"/>
      <c r="M864" s="754"/>
      <c r="N864" s="754"/>
      <c r="O864" s="754"/>
      <c r="P864" s="754"/>
      <c r="Q864" s="754"/>
      <c r="R864" s="754"/>
      <c r="S864" s="754"/>
      <c r="T864" s="754"/>
      <c r="U864" s="754"/>
      <c r="V864" s="754"/>
      <c r="W864" s="754"/>
      <c r="X864" s="754"/>
      <c r="Y864" s="754"/>
      <c r="Z864" s="754"/>
      <c r="AA864" s="754"/>
      <c r="AB864" s="754"/>
      <c r="AC864" s="754"/>
      <c r="AD864" s="754"/>
      <c r="AE864" s="4"/>
      <c r="AG864"/>
      <c r="AH864">
        <f t="shared" si="113"/>
        <v>0</v>
      </c>
      <c r="AI864" s="490"/>
      <c r="AJ864" s="204">
        <f t="shared" si="114"/>
        <v>0</v>
      </c>
      <c r="AN864" s="488" t="str">
        <f>IF($AC$450="","",IF(HLOOKUP($AC$450,Presentación!$AQ$3:$BV$574,Presentación!AP414)="","",HLOOKUP($AC$450,Presentación!$AQ$3:$BV$574,Presentación!AP414,0)))</f>
        <v/>
      </c>
      <c r="AO864" s="489" t="str">
        <f>IF($AC$450="","",IF(HLOOKUP($AC$450,Presentación!$BZ$3:$DE$574,Presentación!AP414,0)="","",HLOOKUP($AC$450,Presentación!$BZ$3:$DE$574,Presentación!AP414,0)))</f>
        <v/>
      </c>
      <c r="AQ864">
        <f t="shared" si="115"/>
        <v>0</v>
      </c>
      <c r="AR864">
        <f t="shared" si="116"/>
        <v>0</v>
      </c>
      <c r="AS864">
        <f t="shared" si="117"/>
        <v>0</v>
      </c>
    </row>
    <row r="865" spans="1:45" s="14" customFormat="1" ht="14.25">
      <c r="A865" s="5"/>
      <c r="B865" s="67"/>
      <c r="C865" s="19" t="s">
        <v>7077</v>
      </c>
      <c r="D865" s="1023" t="str">
        <f t="shared" si="111"/>
        <v/>
      </c>
      <c r="E865" s="1024"/>
      <c r="F865" s="1025"/>
      <c r="G865" s="752" t="str">
        <f t="shared" si="112"/>
        <v/>
      </c>
      <c r="H865" s="752"/>
      <c r="I865" s="752"/>
      <c r="J865" s="752"/>
      <c r="K865" s="752"/>
      <c r="L865" s="752"/>
      <c r="M865" s="754"/>
      <c r="N865" s="754"/>
      <c r="O865" s="754"/>
      <c r="P865" s="754"/>
      <c r="Q865" s="754"/>
      <c r="R865" s="754"/>
      <c r="S865" s="754"/>
      <c r="T865" s="754"/>
      <c r="U865" s="754"/>
      <c r="V865" s="754"/>
      <c r="W865" s="754"/>
      <c r="X865" s="754"/>
      <c r="Y865" s="754"/>
      <c r="Z865" s="754"/>
      <c r="AA865" s="754"/>
      <c r="AB865" s="754"/>
      <c r="AC865" s="754"/>
      <c r="AD865" s="754"/>
      <c r="AE865" s="4"/>
      <c r="AG865"/>
      <c r="AH865">
        <f t="shared" si="113"/>
        <v>0</v>
      </c>
      <c r="AI865" s="490"/>
      <c r="AJ865" s="204">
        <f t="shared" si="114"/>
        <v>0</v>
      </c>
      <c r="AN865" s="488" t="str">
        <f>IF($AC$450="","",IF(HLOOKUP($AC$450,Presentación!$AQ$3:$BV$574,Presentación!AP415)="","",HLOOKUP($AC$450,Presentación!$AQ$3:$BV$574,Presentación!AP415,0)))</f>
        <v/>
      </c>
      <c r="AO865" s="489" t="str">
        <f>IF($AC$450="","",IF(HLOOKUP($AC$450,Presentación!$BZ$3:$DE$574,Presentación!AP415,0)="","",HLOOKUP($AC$450,Presentación!$BZ$3:$DE$574,Presentación!AP415,0)))</f>
        <v/>
      </c>
      <c r="AQ865">
        <f t="shared" si="115"/>
        <v>0</v>
      </c>
      <c r="AR865">
        <f t="shared" si="116"/>
        <v>0</v>
      </c>
      <c r="AS865">
        <f t="shared" si="117"/>
        <v>0</v>
      </c>
    </row>
    <row r="866" spans="1:45" s="14" customFormat="1" ht="14.25">
      <c r="A866" s="5"/>
      <c r="B866" s="67"/>
      <c r="C866" s="19" t="s">
        <v>7078</v>
      </c>
      <c r="D866" s="1023" t="str">
        <f t="shared" si="111"/>
        <v/>
      </c>
      <c r="E866" s="1024"/>
      <c r="F866" s="1025"/>
      <c r="G866" s="752" t="str">
        <f t="shared" si="112"/>
        <v/>
      </c>
      <c r="H866" s="752"/>
      <c r="I866" s="752"/>
      <c r="J866" s="752"/>
      <c r="K866" s="752"/>
      <c r="L866" s="752"/>
      <c r="M866" s="754"/>
      <c r="N866" s="754"/>
      <c r="O866" s="754"/>
      <c r="P866" s="754"/>
      <c r="Q866" s="754"/>
      <c r="R866" s="754"/>
      <c r="S866" s="754"/>
      <c r="T866" s="754"/>
      <c r="U866" s="754"/>
      <c r="V866" s="754"/>
      <c r="W866" s="754"/>
      <c r="X866" s="754"/>
      <c r="Y866" s="754"/>
      <c r="Z866" s="754"/>
      <c r="AA866" s="754"/>
      <c r="AB866" s="754"/>
      <c r="AC866" s="754"/>
      <c r="AD866" s="754"/>
      <c r="AE866" s="4"/>
      <c r="AG866"/>
      <c r="AH866">
        <f t="shared" si="113"/>
        <v>0</v>
      </c>
      <c r="AI866" s="490"/>
      <c r="AJ866" s="204">
        <f t="shared" si="114"/>
        <v>0</v>
      </c>
      <c r="AN866" s="488" t="str">
        <f>IF($AC$450="","",IF(HLOOKUP($AC$450,Presentación!$AQ$3:$BV$574,Presentación!AP416)="","",HLOOKUP($AC$450,Presentación!$AQ$3:$BV$574,Presentación!AP416,0)))</f>
        <v/>
      </c>
      <c r="AO866" s="489" t="str">
        <f>IF($AC$450="","",IF(HLOOKUP($AC$450,Presentación!$BZ$3:$DE$574,Presentación!AP416,0)="","",HLOOKUP($AC$450,Presentación!$BZ$3:$DE$574,Presentación!AP416,0)))</f>
        <v/>
      </c>
      <c r="AQ866">
        <f t="shared" si="115"/>
        <v>0</v>
      </c>
      <c r="AR866">
        <f t="shared" si="116"/>
        <v>0</v>
      </c>
      <c r="AS866">
        <f t="shared" si="117"/>
        <v>0</v>
      </c>
    </row>
    <row r="867" spans="1:45" s="14" customFormat="1" ht="14.25">
      <c r="A867" s="5"/>
      <c r="B867" s="67"/>
      <c r="C867" s="19" t="s">
        <v>7079</v>
      </c>
      <c r="D867" s="1023" t="str">
        <f t="shared" si="111"/>
        <v/>
      </c>
      <c r="E867" s="1024"/>
      <c r="F867" s="1025"/>
      <c r="G867" s="752" t="str">
        <f t="shared" si="112"/>
        <v/>
      </c>
      <c r="H867" s="752"/>
      <c r="I867" s="752"/>
      <c r="J867" s="752"/>
      <c r="K867" s="752"/>
      <c r="L867" s="752"/>
      <c r="M867" s="754"/>
      <c r="N867" s="754"/>
      <c r="O867" s="754"/>
      <c r="P867" s="754"/>
      <c r="Q867" s="754"/>
      <c r="R867" s="754"/>
      <c r="S867" s="754"/>
      <c r="T867" s="754"/>
      <c r="U867" s="754"/>
      <c r="V867" s="754"/>
      <c r="W867" s="754"/>
      <c r="X867" s="754"/>
      <c r="Y867" s="754"/>
      <c r="Z867" s="754"/>
      <c r="AA867" s="754"/>
      <c r="AB867" s="754"/>
      <c r="AC867" s="754"/>
      <c r="AD867" s="754"/>
      <c r="AE867" s="4"/>
      <c r="AG867"/>
      <c r="AH867">
        <f t="shared" si="113"/>
        <v>0</v>
      </c>
      <c r="AI867" s="490"/>
      <c r="AJ867" s="204">
        <f t="shared" si="114"/>
        <v>0</v>
      </c>
      <c r="AN867" s="488" t="str">
        <f>IF($AC$450="","",IF(HLOOKUP($AC$450,Presentación!$AQ$3:$BV$574,Presentación!AP417)="","",HLOOKUP($AC$450,Presentación!$AQ$3:$BV$574,Presentación!AP417,0)))</f>
        <v/>
      </c>
      <c r="AO867" s="489" t="str">
        <f>IF($AC$450="","",IF(HLOOKUP($AC$450,Presentación!$BZ$3:$DE$574,Presentación!AP417,0)="","",HLOOKUP($AC$450,Presentación!$BZ$3:$DE$574,Presentación!AP417,0)))</f>
        <v/>
      </c>
      <c r="AQ867">
        <f t="shared" si="115"/>
        <v>0</v>
      </c>
      <c r="AR867">
        <f t="shared" si="116"/>
        <v>0</v>
      </c>
      <c r="AS867">
        <f t="shared" si="117"/>
        <v>0</v>
      </c>
    </row>
    <row r="868" spans="1:45" s="14" customFormat="1" ht="14.25">
      <c r="A868" s="5"/>
      <c r="B868" s="67"/>
      <c r="C868" s="19" t="s">
        <v>7080</v>
      </c>
      <c r="D868" s="1023" t="str">
        <f t="shared" si="111"/>
        <v/>
      </c>
      <c r="E868" s="1024"/>
      <c r="F868" s="1025"/>
      <c r="G868" s="752" t="str">
        <f t="shared" si="112"/>
        <v/>
      </c>
      <c r="H868" s="752"/>
      <c r="I868" s="752"/>
      <c r="J868" s="752"/>
      <c r="K868" s="752"/>
      <c r="L868" s="752"/>
      <c r="M868" s="754"/>
      <c r="N868" s="754"/>
      <c r="O868" s="754"/>
      <c r="P868" s="754"/>
      <c r="Q868" s="754"/>
      <c r="R868" s="754"/>
      <c r="S868" s="754"/>
      <c r="T868" s="754"/>
      <c r="U868" s="754"/>
      <c r="V868" s="754"/>
      <c r="W868" s="754"/>
      <c r="X868" s="754"/>
      <c r="Y868" s="754"/>
      <c r="Z868" s="754"/>
      <c r="AA868" s="754"/>
      <c r="AB868" s="754"/>
      <c r="AC868" s="754"/>
      <c r="AD868" s="754"/>
      <c r="AE868" s="4"/>
      <c r="AG868"/>
      <c r="AH868">
        <f t="shared" si="113"/>
        <v>0</v>
      </c>
      <c r="AI868" s="490"/>
      <c r="AJ868" s="204">
        <f t="shared" si="114"/>
        <v>0</v>
      </c>
      <c r="AN868" s="488" t="str">
        <f>IF($AC$450="","",IF(HLOOKUP($AC$450,Presentación!$AQ$3:$BV$574,Presentación!AP418)="","",HLOOKUP($AC$450,Presentación!$AQ$3:$BV$574,Presentación!AP418,0)))</f>
        <v/>
      </c>
      <c r="AO868" s="489" t="str">
        <f>IF($AC$450="","",IF(HLOOKUP($AC$450,Presentación!$BZ$3:$DE$574,Presentación!AP418,0)="","",HLOOKUP($AC$450,Presentación!$BZ$3:$DE$574,Presentación!AP418,0)))</f>
        <v/>
      </c>
      <c r="AQ868">
        <f t="shared" si="115"/>
        <v>0</v>
      </c>
      <c r="AR868">
        <f t="shared" si="116"/>
        <v>0</v>
      </c>
      <c r="AS868">
        <f t="shared" si="117"/>
        <v>0</v>
      </c>
    </row>
    <row r="869" spans="1:45" s="14" customFormat="1" ht="14.25">
      <c r="A869" s="5"/>
      <c r="B869" s="67"/>
      <c r="C869" s="19" t="s">
        <v>7081</v>
      </c>
      <c r="D869" s="1023" t="str">
        <f t="shared" si="111"/>
        <v/>
      </c>
      <c r="E869" s="1024"/>
      <c r="F869" s="1025"/>
      <c r="G869" s="752" t="str">
        <f t="shared" si="112"/>
        <v/>
      </c>
      <c r="H869" s="752"/>
      <c r="I869" s="752"/>
      <c r="J869" s="752"/>
      <c r="K869" s="752"/>
      <c r="L869" s="752"/>
      <c r="M869" s="754"/>
      <c r="N869" s="754"/>
      <c r="O869" s="754"/>
      <c r="P869" s="754"/>
      <c r="Q869" s="754"/>
      <c r="R869" s="754"/>
      <c r="S869" s="754"/>
      <c r="T869" s="754"/>
      <c r="U869" s="754"/>
      <c r="V869" s="754"/>
      <c r="W869" s="754"/>
      <c r="X869" s="754"/>
      <c r="Y869" s="754"/>
      <c r="Z869" s="754"/>
      <c r="AA869" s="754"/>
      <c r="AB869" s="754"/>
      <c r="AC869" s="754"/>
      <c r="AD869" s="754"/>
      <c r="AE869" s="4"/>
      <c r="AG869"/>
      <c r="AH869">
        <f t="shared" si="113"/>
        <v>0</v>
      </c>
      <c r="AI869" s="490"/>
      <c r="AJ869" s="204">
        <f t="shared" si="114"/>
        <v>0</v>
      </c>
      <c r="AN869" s="488" t="str">
        <f>IF($AC$450="","",IF(HLOOKUP($AC$450,Presentación!$AQ$3:$BV$574,Presentación!AP419)="","",HLOOKUP($AC$450,Presentación!$AQ$3:$BV$574,Presentación!AP419,0)))</f>
        <v/>
      </c>
      <c r="AO869" s="489" t="str">
        <f>IF($AC$450="","",IF(HLOOKUP($AC$450,Presentación!$BZ$3:$DE$574,Presentación!AP419,0)="","",HLOOKUP($AC$450,Presentación!$BZ$3:$DE$574,Presentación!AP419,0)))</f>
        <v/>
      </c>
      <c r="AQ869">
        <f t="shared" si="115"/>
        <v>0</v>
      </c>
      <c r="AR869">
        <f t="shared" si="116"/>
        <v>0</v>
      </c>
      <c r="AS869">
        <f t="shared" si="117"/>
        <v>0</v>
      </c>
    </row>
    <row r="870" spans="1:45" s="14" customFormat="1" ht="14.25">
      <c r="A870" s="5"/>
      <c r="B870" s="67"/>
      <c r="C870" s="19" t="s">
        <v>7082</v>
      </c>
      <c r="D870" s="1023" t="str">
        <f t="shared" si="111"/>
        <v/>
      </c>
      <c r="E870" s="1024"/>
      <c r="F870" s="1025"/>
      <c r="G870" s="752" t="str">
        <f t="shared" si="112"/>
        <v/>
      </c>
      <c r="H870" s="752"/>
      <c r="I870" s="752"/>
      <c r="J870" s="752"/>
      <c r="K870" s="752"/>
      <c r="L870" s="752"/>
      <c r="M870" s="754"/>
      <c r="N870" s="754"/>
      <c r="O870" s="754"/>
      <c r="P870" s="754"/>
      <c r="Q870" s="754"/>
      <c r="R870" s="754"/>
      <c r="S870" s="754"/>
      <c r="T870" s="754"/>
      <c r="U870" s="754"/>
      <c r="V870" s="754"/>
      <c r="W870" s="754"/>
      <c r="X870" s="754"/>
      <c r="Y870" s="754"/>
      <c r="Z870" s="754"/>
      <c r="AA870" s="754"/>
      <c r="AB870" s="754"/>
      <c r="AC870" s="754"/>
      <c r="AD870" s="754"/>
      <c r="AE870" s="4"/>
      <c r="AG870"/>
      <c r="AH870">
        <f t="shared" si="113"/>
        <v>0</v>
      </c>
      <c r="AI870" s="490"/>
      <c r="AJ870" s="204">
        <f t="shared" si="114"/>
        <v>0</v>
      </c>
      <c r="AN870" s="488" t="str">
        <f>IF($AC$450="","",IF(HLOOKUP($AC$450,Presentación!$AQ$3:$BV$574,Presentación!AP420)="","",HLOOKUP($AC$450,Presentación!$AQ$3:$BV$574,Presentación!AP420,0)))</f>
        <v/>
      </c>
      <c r="AO870" s="489" t="str">
        <f>IF($AC$450="","",IF(HLOOKUP($AC$450,Presentación!$BZ$3:$DE$574,Presentación!AP420,0)="","",HLOOKUP($AC$450,Presentación!$BZ$3:$DE$574,Presentación!AP420,0)))</f>
        <v/>
      </c>
      <c r="AQ870">
        <f t="shared" si="115"/>
        <v>0</v>
      </c>
      <c r="AR870">
        <f t="shared" si="116"/>
        <v>0</v>
      </c>
      <c r="AS870">
        <f t="shared" si="117"/>
        <v>0</v>
      </c>
    </row>
    <row r="871" spans="1:45" s="14" customFormat="1" ht="14.25">
      <c r="A871" s="5"/>
      <c r="B871" s="67"/>
      <c r="C871" s="19" t="s">
        <v>7083</v>
      </c>
      <c r="D871" s="1023" t="str">
        <f t="shared" si="111"/>
        <v/>
      </c>
      <c r="E871" s="1024"/>
      <c r="F871" s="1025"/>
      <c r="G871" s="752" t="str">
        <f t="shared" si="112"/>
        <v/>
      </c>
      <c r="H871" s="752"/>
      <c r="I871" s="752"/>
      <c r="J871" s="752"/>
      <c r="K871" s="752"/>
      <c r="L871" s="752"/>
      <c r="M871" s="754"/>
      <c r="N871" s="754"/>
      <c r="O871" s="754"/>
      <c r="P871" s="754"/>
      <c r="Q871" s="754"/>
      <c r="R871" s="754"/>
      <c r="S871" s="754"/>
      <c r="T871" s="754"/>
      <c r="U871" s="754"/>
      <c r="V871" s="754"/>
      <c r="W871" s="754"/>
      <c r="X871" s="754"/>
      <c r="Y871" s="754"/>
      <c r="Z871" s="754"/>
      <c r="AA871" s="754"/>
      <c r="AB871" s="754"/>
      <c r="AC871" s="754"/>
      <c r="AD871" s="754"/>
      <c r="AE871" s="4"/>
      <c r="AG871"/>
      <c r="AH871">
        <f t="shared" si="113"/>
        <v>0</v>
      </c>
      <c r="AI871" s="490"/>
      <c r="AJ871" s="204">
        <f t="shared" si="114"/>
        <v>0</v>
      </c>
      <c r="AN871" s="488" t="str">
        <f>IF($AC$450="","",IF(HLOOKUP($AC$450,Presentación!$AQ$3:$BV$574,Presentación!AP421)="","",HLOOKUP($AC$450,Presentación!$AQ$3:$BV$574,Presentación!AP421,0)))</f>
        <v/>
      </c>
      <c r="AO871" s="489" t="str">
        <f>IF($AC$450="","",IF(HLOOKUP($AC$450,Presentación!$BZ$3:$DE$574,Presentación!AP421,0)="","",HLOOKUP($AC$450,Presentación!$BZ$3:$DE$574,Presentación!AP421,0)))</f>
        <v/>
      </c>
      <c r="AQ871">
        <f t="shared" si="115"/>
        <v>0</v>
      </c>
      <c r="AR871">
        <f t="shared" si="116"/>
        <v>0</v>
      </c>
      <c r="AS871">
        <f t="shared" si="117"/>
        <v>0</v>
      </c>
    </row>
    <row r="872" spans="1:45" s="14" customFormat="1" ht="14.25">
      <c r="A872" s="5"/>
      <c r="B872" s="67"/>
      <c r="C872" s="19" t="s">
        <v>7084</v>
      </c>
      <c r="D872" s="1023" t="str">
        <f t="shared" si="111"/>
        <v/>
      </c>
      <c r="E872" s="1024"/>
      <c r="F872" s="1025"/>
      <c r="G872" s="752" t="str">
        <f t="shared" si="112"/>
        <v/>
      </c>
      <c r="H872" s="752"/>
      <c r="I872" s="752"/>
      <c r="J872" s="752"/>
      <c r="K872" s="752"/>
      <c r="L872" s="752"/>
      <c r="M872" s="754"/>
      <c r="N872" s="754"/>
      <c r="O872" s="754"/>
      <c r="P872" s="754"/>
      <c r="Q872" s="754"/>
      <c r="R872" s="754"/>
      <c r="S872" s="754"/>
      <c r="T872" s="754"/>
      <c r="U872" s="754"/>
      <c r="V872" s="754"/>
      <c r="W872" s="754"/>
      <c r="X872" s="754"/>
      <c r="Y872" s="754"/>
      <c r="Z872" s="754"/>
      <c r="AA872" s="754"/>
      <c r="AB872" s="754"/>
      <c r="AC872" s="754"/>
      <c r="AD872" s="754"/>
      <c r="AE872" s="4"/>
      <c r="AG872"/>
      <c r="AH872">
        <f t="shared" si="113"/>
        <v>0</v>
      </c>
      <c r="AI872" s="490"/>
      <c r="AJ872" s="204">
        <f t="shared" si="114"/>
        <v>0</v>
      </c>
      <c r="AN872" s="488" t="str">
        <f>IF($AC$450="","",IF(HLOOKUP($AC$450,Presentación!$AQ$3:$BV$574,Presentación!AP422)="","",HLOOKUP($AC$450,Presentación!$AQ$3:$BV$574,Presentación!AP422,0)))</f>
        <v/>
      </c>
      <c r="AO872" s="489" t="str">
        <f>IF($AC$450="","",IF(HLOOKUP($AC$450,Presentación!$BZ$3:$DE$574,Presentación!AP422,0)="","",HLOOKUP($AC$450,Presentación!$BZ$3:$DE$574,Presentación!AP422,0)))</f>
        <v/>
      </c>
      <c r="AQ872">
        <f t="shared" si="115"/>
        <v>0</v>
      </c>
      <c r="AR872">
        <f t="shared" si="116"/>
        <v>0</v>
      </c>
      <c r="AS872">
        <f t="shared" si="117"/>
        <v>0</v>
      </c>
    </row>
    <row r="873" spans="1:45" s="14" customFormat="1" ht="14.25">
      <c r="A873" s="5"/>
      <c r="B873" s="67"/>
      <c r="C873" s="19" t="s">
        <v>7085</v>
      </c>
      <c r="D873" s="1023" t="str">
        <f t="shared" si="111"/>
        <v/>
      </c>
      <c r="E873" s="1024"/>
      <c r="F873" s="1025"/>
      <c r="G873" s="752" t="str">
        <f t="shared" si="112"/>
        <v/>
      </c>
      <c r="H873" s="752"/>
      <c r="I873" s="752"/>
      <c r="J873" s="752"/>
      <c r="K873" s="752"/>
      <c r="L873" s="752"/>
      <c r="M873" s="754"/>
      <c r="N873" s="754"/>
      <c r="O873" s="754"/>
      <c r="P873" s="754"/>
      <c r="Q873" s="754"/>
      <c r="R873" s="754"/>
      <c r="S873" s="754"/>
      <c r="T873" s="754"/>
      <c r="U873" s="754"/>
      <c r="V873" s="754"/>
      <c r="W873" s="754"/>
      <c r="X873" s="754"/>
      <c r="Y873" s="754"/>
      <c r="Z873" s="754"/>
      <c r="AA873" s="754"/>
      <c r="AB873" s="754"/>
      <c r="AC873" s="754"/>
      <c r="AD873" s="754"/>
      <c r="AE873" s="4"/>
      <c r="AG873"/>
      <c r="AH873">
        <f t="shared" si="113"/>
        <v>0</v>
      </c>
      <c r="AI873" s="490"/>
      <c r="AJ873" s="204">
        <f t="shared" si="114"/>
        <v>0</v>
      </c>
      <c r="AN873" s="488" t="str">
        <f>IF($AC$450="","",IF(HLOOKUP($AC$450,Presentación!$AQ$3:$BV$574,Presentación!AP423)="","",HLOOKUP($AC$450,Presentación!$AQ$3:$BV$574,Presentación!AP423,0)))</f>
        <v/>
      </c>
      <c r="AO873" s="489" t="str">
        <f>IF($AC$450="","",IF(HLOOKUP($AC$450,Presentación!$BZ$3:$DE$574,Presentación!AP423,0)="","",HLOOKUP($AC$450,Presentación!$BZ$3:$DE$574,Presentación!AP423,0)))</f>
        <v/>
      </c>
      <c r="AQ873">
        <f t="shared" si="115"/>
        <v>0</v>
      </c>
      <c r="AR873">
        <f t="shared" si="116"/>
        <v>0</v>
      </c>
      <c r="AS873">
        <f t="shared" si="117"/>
        <v>0</v>
      </c>
    </row>
    <row r="874" spans="1:45" s="14" customFormat="1" ht="14.25">
      <c r="A874" s="5"/>
      <c r="B874" s="67"/>
      <c r="C874" s="19" t="s">
        <v>7086</v>
      </c>
      <c r="D874" s="1023" t="str">
        <f t="shared" si="111"/>
        <v/>
      </c>
      <c r="E874" s="1024"/>
      <c r="F874" s="1025"/>
      <c r="G874" s="752" t="str">
        <f t="shared" si="112"/>
        <v/>
      </c>
      <c r="H874" s="752"/>
      <c r="I874" s="752"/>
      <c r="J874" s="752"/>
      <c r="K874" s="752"/>
      <c r="L874" s="752"/>
      <c r="M874" s="754"/>
      <c r="N874" s="754"/>
      <c r="O874" s="754"/>
      <c r="P874" s="754"/>
      <c r="Q874" s="754"/>
      <c r="R874" s="754"/>
      <c r="S874" s="754"/>
      <c r="T874" s="754"/>
      <c r="U874" s="754"/>
      <c r="V874" s="754"/>
      <c r="W874" s="754"/>
      <c r="X874" s="754"/>
      <c r="Y874" s="754"/>
      <c r="Z874" s="754"/>
      <c r="AA874" s="754"/>
      <c r="AB874" s="754"/>
      <c r="AC874" s="754"/>
      <c r="AD874" s="754"/>
      <c r="AE874" s="4"/>
      <c r="AG874"/>
      <c r="AH874">
        <f t="shared" si="113"/>
        <v>0</v>
      </c>
      <c r="AI874" s="490"/>
      <c r="AJ874" s="204">
        <f t="shared" si="114"/>
        <v>0</v>
      </c>
      <c r="AN874" s="488" t="str">
        <f>IF($AC$450="","",IF(HLOOKUP($AC$450,Presentación!$AQ$3:$BV$574,Presentación!AP424)="","",HLOOKUP($AC$450,Presentación!$AQ$3:$BV$574,Presentación!AP424,0)))</f>
        <v/>
      </c>
      <c r="AO874" s="489" t="str">
        <f>IF($AC$450="","",IF(HLOOKUP($AC$450,Presentación!$BZ$3:$DE$574,Presentación!AP424,0)="","",HLOOKUP($AC$450,Presentación!$BZ$3:$DE$574,Presentación!AP424,0)))</f>
        <v/>
      </c>
      <c r="AQ874">
        <f t="shared" si="115"/>
        <v>0</v>
      </c>
      <c r="AR874">
        <f t="shared" si="116"/>
        <v>0</v>
      </c>
      <c r="AS874">
        <f t="shared" si="117"/>
        <v>0</v>
      </c>
    </row>
    <row r="875" spans="1:45" s="14" customFormat="1" ht="14.25">
      <c r="A875" s="5"/>
      <c r="B875" s="67"/>
      <c r="C875" s="19" t="s">
        <v>7087</v>
      </c>
      <c r="D875" s="1023" t="str">
        <f t="shared" si="111"/>
        <v/>
      </c>
      <c r="E875" s="1024"/>
      <c r="F875" s="1025"/>
      <c r="G875" s="752" t="str">
        <f t="shared" si="112"/>
        <v/>
      </c>
      <c r="H875" s="752"/>
      <c r="I875" s="752"/>
      <c r="J875" s="752"/>
      <c r="K875" s="752"/>
      <c r="L875" s="752"/>
      <c r="M875" s="754"/>
      <c r="N875" s="754"/>
      <c r="O875" s="754"/>
      <c r="P875" s="754"/>
      <c r="Q875" s="754"/>
      <c r="R875" s="754"/>
      <c r="S875" s="754"/>
      <c r="T875" s="754"/>
      <c r="U875" s="754"/>
      <c r="V875" s="754"/>
      <c r="W875" s="754"/>
      <c r="X875" s="754"/>
      <c r="Y875" s="754"/>
      <c r="Z875" s="754"/>
      <c r="AA875" s="754"/>
      <c r="AB875" s="754"/>
      <c r="AC875" s="754"/>
      <c r="AD875" s="754"/>
      <c r="AE875" s="4"/>
      <c r="AG875"/>
      <c r="AH875">
        <f t="shared" si="113"/>
        <v>0</v>
      </c>
      <c r="AI875" s="490"/>
      <c r="AJ875" s="204">
        <f t="shared" si="114"/>
        <v>0</v>
      </c>
      <c r="AN875" s="488" t="str">
        <f>IF($AC$450="","",IF(HLOOKUP($AC$450,Presentación!$AQ$3:$BV$574,Presentación!AP425)="","",HLOOKUP($AC$450,Presentación!$AQ$3:$BV$574,Presentación!AP425,0)))</f>
        <v/>
      </c>
      <c r="AO875" s="489" t="str">
        <f>IF($AC$450="","",IF(HLOOKUP($AC$450,Presentación!$BZ$3:$DE$574,Presentación!AP425,0)="","",HLOOKUP($AC$450,Presentación!$BZ$3:$DE$574,Presentación!AP425,0)))</f>
        <v/>
      </c>
      <c r="AQ875">
        <f t="shared" si="115"/>
        <v>0</v>
      </c>
      <c r="AR875">
        <f t="shared" si="116"/>
        <v>0</v>
      </c>
      <c r="AS875">
        <f t="shared" si="117"/>
        <v>0</v>
      </c>
    </row>
    <row r="876" spans="1:45" s="14" customFormat="1" ht="14.25">
      <c r="A876" s="5"/>
      <c r="B876" s="67"/>
      <c r="C876" s="19" t="s">
        <v>7088</v>
      </c>
      <c r="D876" s="1023" t="str">
        <f t="shared" si="111"/>
        <v/>
      </c>
      <c r="E876" s="1024"/>
      <c r="F876" s="1025"/>
      <c r="G876" s="752" t="str">
        <f t="shared" si="112"/>
        <v/>
      </c>
      <c r="H876" s="752"/>
      <c r="I876" s="752"/>
      <c r="J876" s="752"/>
      <c r="K876" s="752"/>
      <c r="L876" s="752"/>
      <c r="M876" s="754"/>
      <c r="N876" s="754"/>
      <c r="O876" s="754"/>
      <c r="P876" s="754"/>
      <c r="Q876" s="754"/>
      <c r="R876" s="754"/>
      <c r="S876" s="754"/>
      <c r="T876" s="754"/>
      <c r="U876" s="754"/>
      <c r="V876" s="754"/>
      <c r="W876" s="754"/>
      <c r="X876" s="754"/>
      <c r="Y876" s="754"/>
      <c r="Z876" s="754"/>
      <c r="AA876" s="754"/>
      <c r="AB876" s="754"/>
      <c r="AC876" s="754"/>
      <c r="AD876" s="754"/>
      <c r="AE876" s="4"/>
      <c r="AG876"/>
      <c r="AH876">
        <f t="shared" si="113"/>
        <v>0</v>
      </c>
      <c r="AI876" s="490"/>
      <c r="AJ876" s="204">
        <f t="shared" si="114"/>
        <v>0</v>
      </c>
      <c r="AN876" s="488" t="str">
        <f>IF($AC$450="","",IF(HLOOKUP($AC$450,Presentación!$AQ$3:$BV$574,Presentación!AP426)="","",HLOOKUP($AC$450,Presentación!$AQ$3:$BV$574,Presentación!AP426,0)))</f>
        <v/>
      </c>
      <c r="AO876" s="489" t="str">
        <f>IF($AC$450="","",IF(HLOOKUP($AC$450,Presentación!$BZ$3:$DE$574,Presentación!AP426,0)="","",HLOOKUP($AC$450,Presentación!$BZ$3:$DE$574,Presentación!AP426,0)))</f>
        <v/>
      </c>
      <c r="AQ876">
        <f t="shared" si="115"/>
        <v>0</v>
      </c>
      <c r="AR876">
        <f t="shared" si="116"/>
        <v>0</v>
      </c>
      <c r="AS876">
        <f t="shared" si="117"/>
        <v>0</v>
      </c>
    </row>
    <row r="877" spans="1:45" s="14" customFormat="1" ht="14.25">
      <c r="A877" s="5"/>
      <c r="B877" s="67"/>
      <c r="C877" s="19" t="s">
        <v>7089</v>
      </c>
      <c r="D877" s="1023" t="str">
        <f t="shared" si="111"/>
        <v/>
      </c>
      <c r="E877" s="1024"/>
      <c r="F877" s="1025"/>
      <c r="G877" s="752" t="str">
        <f t="shared" si="112"/>
        <v/>
      </c>
      <c r="H877" s="752"/>
      <c r="I877" s="752"/>
      <c r="J877" s="752"/>
      <c r="K877" s="752"/>
      <c r="L877" s="752"/>
      <c r="M877" s="754"/>
      <c r="N877" s="754"/>
      <c r="O877" s="754"/>
      <c r="P877" s="754"/>
      <c r="Q877" s="754"/>
      <c r="R877" s="754"/>
      <c r="S877" s="754"/>
      <c r="T877" s="754"/>
      <c r="U877" s="754"/>
      <c r="V877" s="754"/>
      <c r="W877" s="754"/>
      <c r="X877" s="754"/>
      <c r="Y877" s="754"/>
      <c r="Z877" s="754"/>
      <c r="AA877" s="754"/>
      <c r="AB877" s="754"/>
      <c r="AC877" s="754"/>
      <c r="AD877" s="754"/>
      <c r="AE877" s="4"/>
      <c r="AG877"/>
      <c r="AH877">
        <f t="shared" si="113"/>
        <v>0</v>
      </c>
      <c r="AI877" s="490"/>
      <c r="AJ877" s="204">
        <f t="shared" si="114"/>
        <v>0</v>
      </c>
      <c r="AN877" s="488" t="str">
        <f>IF($AC$450="","",IF(HLOOKUP($AC$450,Presentación!$AQ$3:$BV$574,Presentación!AP427)="","",HLOOKUP($AC$450,Presentación!$AQ$3:$BV$574,Presentación!AP427,0)))</f>
        <v/>
      </c>
      <c r="AO877" s="489" t="str">
        <f>IF($AC$450="","",IF(HLOOKUP($AC$450,Presentación!$BZ$3:$DE$574,Presentación!AP427,0)="","",HLOOKUP($AC$450,Presentación!$BZ$3:$DE$574,Presentación!AP427,0)))</f>
        <v/>
      </c>
      <c r="AQ877">
        <f t="shared" si="115"/>
        <v>0</v>
      </c>
      <c r="AR877">
        <f t="shared" si="116"/>
        <v>0</v>
      </c>
      <c r="AS877">
        <f t="shared" si="117"/>
        <v>0</v>
      </c>
    </row>
    <row r="878" spans="1:45" s="14" customFormat="1" ht="14.25">
      <c r="A878" s="5"/>
      <c r="B878" s="67"/>
      <c r="C878" s="19" t="s">
        <v>7090</v>
      </c>
      <c r="D878" s="1023" t="str">
        <f t="shared" si="111"/>
        <v/>
      </c>
      <c r="E878" s="1024"/>
      <c r="F878" s="1025"/>
      <c r="G878" s="752" t="str">
        <f t="shared" si="112"/>
        <v/>
      </c>
      <c r="H878" s="752"/>
      <c r="I878" s="752"/>
      <c r="J878" s="752"/>
      <c r="K878" s="752"/>
      <c r="L878" s="752"/>
      <c r="M878" s="754"/>
      <c r="N878" s="754"/>
      <c r="O878" s="754"/>
      <c r="P878" s="754"/>
      <c r="Q878" s="754"/>
      <c r="R878" s="754"/>
      <c r="S878" s="754"/>
      <c r="T878" s="754"/>
      <c r="U878" s="754"/>
      <c r="V878" s="754"/>
      <c r="W878" s="754"/>
      <c r="X878" s="754"/>
      <c r="Y878" s="754"/>
      <c r="Z878" s="754"/>
      <c r="AA878" s="754"/>
      <c r="AB878" s="754"/>
      <c r="AC878" s="754"/>
      <c r="AD878" s="754"/>
      <c r="AE878" s="4"/>
      <c r="AG878"/>
      <c r="AH878">
        <f t="shared" si="113"/>
        <v>0</v>
      </c>
      <c r="AI878" s="490"/>
      <c r="AJ878" s="204">
        <f t="shared" si="114"/>
        <v>0</v>
      </c>
      <c r="AN878" s="488" t="str">
        <f>IF($AC$450="","",IF(HLOOKUP($AC$450,Presentación!$AQ$3:$BV$574,Presentación!AP428)="","",HLOOKUP($AC$450,Presentación!$AQ$3:$BV$574,Presentación!AP428,0)))</f>
        <v/>
      </c>
      <c r="AO878" s="489" t="str">
        <f>IF($AC$450="","",IF(HLOOKUP($AC$450,Presentación!$BZ$3:$DE$574,Presentación!AP428,0)="","",HLOOKUP($AC$450,Presentación!$BZ$3:$DE$574,Presentación!AP428,0)))</f>
        <v/>
      </c>
      <c r="AQ878">
        <f t="shared" si="115"/>
        <v>0</v>
      </c>
      <c r="AR878">
        <f t="shared" si="116"/>
        <v>0</v>
      </c>
      <c r="AS878">
        <f t="shared" si="117"/>
        <v>0</v>
      </c>
    </row>
    <row r="879" spans="1:45" s="14" customFormat="1" ht="14.25">
      <c r="A879" s="5"/>
      <c r="B879" s="67"/>
      <c r="C879" s="19" t="s">
        <v>7091</v>
      </c>
      <c r="D879" s="1023" t="str">
        <f t="shared" si="111"/>
        <v/>
      </c>
      <c r="E879" s="1024"/>
      <c r="F879" s="1025"/>
      <c r="G879" s="752" t="str">
        <f t="shared" si="112"/>
        <v/>
      </c>
      <c r="H879" s="752"/>
      <c r="I879" s="752"/>
      <c r="J879" s="752"/>
      <c r="K879" s="752"/>
      <c r="L879" s="752"/>
      <c r="M879" s="754"/>
      <c r="N879" s="754"/>
      <c r="O879" s="754"/>
      <c r="P879" s="754"/>
      <c r="Q879" s="754"/>
      <c r="R879" s="754"/>
      <c r="S879" s="754"/>
      <c r="T879" s="754"/>
      <c r="U879" s="754"/>
      <c r="V879" s="754"/>
      <c r="W879" s="754"/>
      <c r="X879" s="754"/>
      <c r="Y879" s="754"/>
      <c r="Z879" s="754"/>
      <c r="AA879" s="754"/>
      <c r="AB879" s="754"/>
      <c r="AC879" s="754"/>
      <c r="AD879" s="754"/>
      <c r="AE879" s="4"/>
      <c r="AG879"/>
      <c r="AH879">
        <f t="shared" si="113"/>
        <v>0</v>
      </c>
      <c r="AI879" s="490"/>
      <c r="AJ879" s="204">
        <f t="shared" si="114"/>
        <v>0</v>
      </c>
      <c r="AN879" s="488" t="str">
        <f>IF($AC$450="","",IF(HLOOKUP($AC$450,Presentación!$AQ$3:$BV$574,Presentación!AP429)="","",HLOOKUP($AC$450,Presentación!$AQ$3:$BV$574,Presentación!AP429,0)))</f>
        <v/>
      </c>
      <c r="AO879" s="489" t="str">
        <f>IF($AC$450="","",IF(HLOOKUP($AC$450,Presentación!$BZ$3:$DE$574,Presentación!AP429,0)="","",HLOOKUP($AC$450,Presentación!$BZ$3:$DE$574,Presentación!AP429,0)))</f>
        <v/>
      </c>
      <c r="AQ879">
        <f t="shared" si="115"/>
        <v>0</v>
      </c>
      <c r="AR879">
        <f t="shared" si="116"/>
        <v>0</v>
      </c>
      <c r="AS879">
        <f t="shared" si="117"/>
        <v>0</v>
      </c>
    </row>
    <row r="880" spans="1:45" s="14" customFormat="1" ht="14.25">
      <c r="A880" s="5"/>
      <c r="B880" s="67"/>
      <c r="C880" s="19" t="s">
        <v>7092</v>
      </c>
      <c r="D880" s="1023" t="str">
        <f t="shared" si="111"/>
        <v/>
      </c>
      <c r="E880" s="1024"/>
      <c r="F880" s="1025"/>
      <c r="G880" s="752" t="str">
        <f t="shared" si="112"/>
        <v/>
      </c>
      <c r="H880" s="752"/>
      <c r="I880" s="752"/>
      <c r="J880" s="752"/>
      <c r="K880" s="752"/>
      <c r="L880" s="752"/>
      <c r="M880" s="754"/>
      <c r="N880" s="754"/>
      <c r="O880" s="754"/>
      <c r="P880" s="754"/>
      <c r="Q880" s="754"/>
      <c r="R880" s="754"/>
      <c r="S880" s="754"/>
      <c r="T880" s="754"/>
      <c r="U880" s="754"/>
      <c r="V880" s="754"/>
      <c r="W880" s="754"/>
      <c r="X880" s="754"/>
      <c r="Y880" s="754"/>
      <c r="Z880" s="754"/>
      <c r="AA880" s="754"/>
      <c r="AB880" s="754"/>
      <c r="AC880" s="754"/>
      <c r="AD880" s="754"/>
      <c r="AE880" s="4"/>
      <c r="AG880"/>
      <c r="AH880">
        <f t="shared" si="113"/>
        <v>0</v>
      </c>
      <c r="AI880" s="490"/>
      <c r="AJ880" s="204">
        <f t="shared" si="114"/>
        <v>0</v>
      </c>
      <c r="AN880" s="488" t="str">
        <f>IF($AC$450="","",IF(HLOOKUP($AC$450,Presentación!$AQ$3:$BV$574,Presentación!AP430)="","",HLOOKUP($AC$450,Presentación!$AQ$3:$BV$574,Presentación!AP430,0)))</f>
        <v/>
      </c>
      <c r="AO880" s="489" t="str">
        <f>IF($AC$450="","",IF(HLOOKUP($AC$450,Presentación!$BZ$3:$DE$574,Presentación!AP430,0)="","",HLOOKUP($AC$450,Presentación!$BZ$3:$DE$574,Presentación!AP430,0)))</f>
        <v/>
      </c>
      <c r="AQ880">
        <f t="shared" si="115"/>
        <v>0</v>
      </c>
      <c r="AR880">
        <f t="shared" si="116"/>
        <v>0</v>
      </c>
      <c r="AS880">
        <f t="shared" si="117"/>
        <v>0</v>
      </c>
    </row>
    <row r="881" spans="1:45" s="14" customFormat="1" ht="14.25">
      <c r="A881" s="5"/>
      <c r="B881" s="67"/>
      <c r="C881" s="19" t="s">
        <v>7093</v>
      </c>
      <c r="D881" s="1023" t="str">
        <f t="shared" si="111"/>
        <v/>
      </c>
      <c r="E881" s="1024"/>
      <c r="F881" s="1025"/>
      <c r="G881" s="752" t="str">
        <f t="shared" si="112"/>
        <v/>
      </c>
      <c r="H881" s="752"/>
      <c r="I881" s="752"/>
      <c r="J881" s="752"/>
      <c r="K881" s="752"/>
      <c r="L881" s="752"/>
      <c r="M881" s="754"/>
      <c r="N881" s="754"/>
      <c r="O881" s="754"/>
      <c r="P881" s="754"/>
      <c r="Q881" s="754"/>
      <c r="R881" s="754"/>
      <c r="S881" s="754"/>
      <c r="T881" s="754"/>
      <c r="U881" s="754"/>
      <c r="V881" s="754"/>
      <c r="W881" s="754"/>
      <c r="X881" s="754"/>
      <c r="Y881" s="754"/>
      <c r="Z881" s="754"/>
      <c r="AA881" s="754"/>
      <c r="AB881" s="754"/>
      <c r="AC881" s="754"/>
      <c r="AD881" s="754"/>
      <c r="AE881" s="4"/>
      <c r="AG881"/>
      <c r="AH881">
        <f t="shared" si="113"/>
        <v>0</v>
      </c>
      <c r="AI881" s="490"/>
      <c r="AJ881" s="204">
        <f t="shared" si="114"/>
        <v>0</v>
      </c>
      <c r="AN881" s="488" t="str">
        <f>IF($AC$450="","",IF(HLOOKUP($AC$450,Presentación!$AQ$3:$BV$574,Presentación!AP431)="","",HLOOKUP($AC$450,Presentación!$AQ$3:$BV$574,Presentación!AP431,0)))</f>
        <v/>
      </c>
      <c r="AO881" s="489" t="str">
        <f>IF($AC$450="","",IF(HLOOKUP($AC$450,Presentación!$BZ$3:$DE$574,Presentación!AP431,0)="","",HLOOKUP($AC$450,Presentación!$BZ$3:$DE$574,Presentación!AP431,0)))</f>
        <v/>
      </c>
      <c r="AQ881">
        <f t="shared" si="115"/>
        <v>0</v>
      </c>
      <c r="AR881">
        <f t="shared" si="116"/>
        <v>0</v>
      </c>
      <c r="AS881">
        <f t="shared" si="117"/>
        <v>0</v>
      </c>
    </row>
    <row r="882" spans="1:45" s="14" customFormat="1" ht="14.25">
      <c r="A882" s="5"/>
      <c r="B882" s="67"/>
      <c r="C882" s="19" t="s">
        <v>7094</v>
      </c>
      <c r="D882" s="1023" t="str">
        <f t="shared" si="111"/>
        <v/>
      </c>
      <c r="E882" s="1024"/>
      <c r="F882" s="1025"/>
      <c r="G882" s="752" t="str">
        <f t="shared" si="112"/>
        <v/>
      </c>
      <c r="H882" s="752"/>
      <c r="I882" s="752"/>
      <c r="J882" s="752"/>
      <c r="K882" s="752"/>
      <c r="L882" s="752"/>
      <c r="M882" s="754"/>
      <c r="N882" s="754"/>
      <c r="O882" s="754"/>
      <c r="P882" s="754"/>
      <c r="Q882" s="754"/>
      <c r="R882" s="754"/>
      <c r="S882" s="754"/>
      <c r="T882" s="754"/>
      <c r="U882" s="754"/>
      <c r="V882" s="754"/>
      <c r="W882" s="754"/>
      <c r="X882" s="754"/>
      <c r="Y882" s="754"/>
      <c r="Z882" s="754"/>
      <c r="AA882" s="754"/>
      <c r="AB882" s="754"/>
      <c r="AC882" s="754"/>
      <c r="AD882" s="754"/>
      <c r="AE882" s="4"/>
      <c r="AG882"/>
      <c r="AH882">
        <f t="shared" si="113"/>
        <v>0</v>
      </c>
      <c r="AI882" s="490"/>
      <c r="AJ882" s="204">
        <f t="shared" si="114"/>
        <v>0</v>
      </c>
      <c r="AN882" s="488" t="str">
        <f>IF($AC$450="","",IF(HLOOKUP($AC$450,Presentación!$AQ$3:$BV$574,Presentación!AP432)="","",HLOOKUP($AC$450,Presentación!$AQ$3:$BV$574,Presentación!AP432,0)))</f>
        <v/>
      </c>
      <c r="AO882" s="489" t="str">
        <f>IF($AC$450="","",IF(HLOOKUP($AC$450,Presentación!$BZ$3:$DE$574,Presentación!AP432,0)="","",HLOOKUP($AC$450,Presentación!$BZ$3:$DE$574,Presentación!AP432,0)))</f>
        <v/>
      </c>
      <c r="AQ882">
        <f t="shared" si="115"/>
        <v>0</v>
      </c>
      <c r="AR882">
        <f t="shared" si="116"/>
        <v>0</v>
      </c>
      <c r="AS882">
        <f t="shared" si="117"/>
        <v>0</v>
      </c>
    </row>
    <row r="883" spans="1:45" s="14" customFormat="1" ht="14.25">
      <c r="A883" s="5"/>
      <c r="B883" s="67"/>
      <c r="C883" s="19" t="s">
        <v>7095</v>
      </c>
      <c r="D883" s="1023" t="str">
        <f t="shared" si="111"/>
        <v/>
      </c>
      <c r="E883" s="1024"/>
      <c r="F883" s="1025"/>
      <c r="G883" s="752" t="str">
        <f t="shared" si="112"/>
        <v/>
      </c>
      <c r="H883" s="752"/>
      <c r="I883" s="752"/>
      <c r="J883" s="752"/>
      <c r="K883" s="752"/>
      <c r="L883" s="752"/>
      <c r="M883" s="754"/>
      <c r="N883" s="754"/>
      <c r="O883" s="754"/>
      <c r="P883" s="754"/>
      <c r="Q883" s="754"/>
      <c r="R883" s="754"/>
      <c r="S883" s="754"/>
      <c r="T883" s="754"/>
      <c r="U883" s="754"/>
      <c r="V883" s="754"/>
      <c r="W883" s="754"/>
      <c r="X883" s="754"/>
      <c r="Y883" s="754"/>
      <c r="Z883" s="754"/>
      <c r="AA883" s="754"/>
      <c r="AB883" s="754"/>
      <c r="AC883" s="754"/>
      <c r="AD883" s="754"/>
      <c r="AE883" s="4"/>
      <c r="AG883"/>
      <c r="AH883">
        <f t="shared" si="113"/>
        <v>0</v>
      </c>
      <c r="AI883" s="490"/>
      <c r="AJ883" s="204">
        <f t="shared" si="114"/>
        <v>0</v>
      </c>
      <c r="AN883" s="488" t="str">
        <f>IF($AC$450="","",IF(HLOOKUP($AC$450,Presentación!$AQ$3:$BV$574,Presentación!AP433)="","",HLOOKUP($AC$450,Presentación!$AQ$3:$BV$574,Presentación!AP433,0)))</f>
        <v/>
      </c>
      <c r="AO883" s="489" t="str">
        <f>IF($AC$450="","",IF(HLOOKUP($AC$450,Presentación!$BZ$3:$DE$574,Presentación!AP433,0)="","",HLOOKUP($AC$450,Presentación!$BZ$3:$DE$574,Presentación!AP433,0)))</f>
        <v/>
      </c>
      <c r="AQ883">
        <f t="shared" si="115"/>
        <v>0</v>
      </c>
      <c r="AR883">
        <f t="shared" si="116"/>
        <v>0</v>
      </c>
      <c r="AS883">
        <f t="shared" si="117"/>
        <v>0</v>
      </c>
    </row>
    <row r="884" spans="1:45" s="14" customFormat="1" ht="14.25">
      <c r="A884" s="5"/>
      <c r="B884" s="67"/>
      <c r="C884" s="19" t="s">
        <v>7096</v>
      </c>
      <c r="D884" s="1023" t="str">
        <f t="shared" si="111"/>
        <v/>
      </c>
      <c r="E884" s="1024"/>
      <c r="F884" s="1025"/>
      <c r="G884" s="752" t="str">
        <f t="shared" si="112"/>
        <v/>
      </c>
      <c r="H884" s="752"/>
      <c r="I884" s="752"/>
      <c r="J884" s="752"/>
      <c r="K884" s="752"/>
      <c r="L884" s="752"/>
      <c r="M884" s="754"/>
      <c r="N884" s="754"/>
      <c r="O884" s="754"/>
      <c r="P884" s="754"/>
      <c r="Q884" s="754"/>
      <c r="R884" s="754"/>
      <c r="S884" s="754"/>
      <c r="T884" s="754"/>
      <c r="U884" s="754"/>
      <c r="V884" s="754"/>
      <c r="W884" s="754"/>
      <c r="X884" s="754"/>
      <c r="Y884" s="754"/>
      <c r="Z884" s="754"/>
      <c r="AA884" s="754"/>
      <c r="AB884" s="754"/>
      <c r="AC884" s="754"/>
      <c r="AD884" s="754"/>
      <c r="AE884" s="4"/>
      <c r="AG884"/>
      <c r="AH884">
        <f t="shared" si="113"/>
        <v>0</v>
      </c>
      <c r="AI884" s="490"/>
      <c r="AJ884" s="204">
        <f t="shared" si="114"/>
        <v>0</v>
      </c>
      <c r="AN884" s="488" t="str">
        <f>IF($AC$450="","",IF(HLOOKUP($AC$450,Presentación!$AQ$3:$BV$574,Presentación!AP434)="","",HLOOKUP($AC$450,Presentación!$AQ$3:$BV$574,Presentación!AP434,0)))</f>
        <v/>
      </c>
      <c r="AO884" s="489" t="str">
        <f>IF($AC$450="","",IF(HLOOKUP($AC$450,Presentación!$BZ$3:$DE$574,Presentación!AP434,0)="","",HLOOKUP($AC$450,Presentación!$BZ$3:$DE$574,Presentación!AP434,0)))</f>
        <v/>
      </c>
      <c r="AQ884">
        <f t="shared" si="115"/>
        <v>0</v>
      </c>
      <c r="AR884">
        <f t="shared" si="116"/>
        <v>0</v>
      </c>
      <c r="AS884">
        <f t="shared" si="117"/>
        <v>0</v>
      </c>
    </row>
    <row r="885" spans="1:45" s="14" customFormat="1" ht="14.25">
      <c r="A885" s="5"/>
      <c r="B885" s="67"/>
      <c r="C885" s="19" t="s">
        <v>7097</v>
      </c>
      <c r="D885" s="1023" t="str">
        <f t="shared" si="111"/>
        <v/>
      </c>
      <c r="E885" s="1024"/>
      <c r="F885" s="1025"/>
      <c r="G885" s="752" t="str">
        <f t="shared" si="112"/>
        <v/>
      </c>
      <c r="H885" s="752"/>
      <c r="I885" s="752"/>
      <c r="J885" s="752"/>
      <c r="K885" s="752"/>
      <c r="L885" s="752"/>
      <c r="M885" s="754"/>
      <c r="N885" s="754"/>
      <c r="O885" s="754"/>
      <c r="P885" s="754"/>
      <c r="Q885" s="754"/>
      <c r="R885" s="754"/>
      <c r="S885" s="754"/>
      <c r="T885" s="754"/>
      <c r="U885" s="754"/>
      <c r="V885" s="754"/>
      <c r="W885" s="754"/>
      <c r="X885" s="754"/>
      <c r="Y885" s="754"/>
      <c r="Z885" s="754"/>
      <c r="AA885" s="754"/>
      <c r="AB885" s="754"/>
      <c r="AC885" s="754"/>
      <c r="AD885" s="754"/>
      <c r="AE885" s="4"/>
      <c r="AG885"/>
      <c r="AH885">
        <f t="shared" si="113"/>
        <v>0</v>
      </c>
      <c r="AI885" s="490"/>
      <c r="AJ885" s="204">
        <f t="shared" si="114"/>
        <v>0</v>
      </c>
      <c r="AN885" s="488" t="str">
        <f>IF($AC$450="","",IF(HLOOKUP($AC$450,Presentación!$AQ$3:$BV$574,Presentación!AP435)="","",HLOOKUP($AC$450,Presentación!$AQ$3:$BV$574,Presentación!AP435,0)))</f>
        <v/>
      </c>
      <c r="AO885" s="489" t="str">
        <f>IF($AC$450="","",IF(HLOOKUP($AC$450,Presentación!$BZ$3:$DE$574,Presentación!AP435,0)="","",HLOOKUP($AC$450,Presentación!$BZ$3:$DE$574,Presentación!AP435,0)))</f>
        <v/>
      </c>
      <c r="AQ885">
        <f t="shared" si="115"/>
        <v>0</v>
      </c>
      <c r="AR885">
        <f t="shared" si="116"/>
        <v>0</v>
      </c>
      <c r="AS885">
        <f t="shared" si="117"/>
        <v>0</v>
      </c>
    </row>
    <row r="886" spans="1:45" s="14" customFormat="1" ht="14.25">
      <c r="A886" s="5"/>
      <c r="B886" s="67"/>
      <c r="C886" s="19" t="s">
        <v>7098</v>
      </c>
      <c r="D886" s="1023" t="str">
        <f t="shared" si="111"/>
        <v/>
      </c>
      <c r="E886" s="1024"/>
      <c r="F886" s="1025"/>
      <c r="G886" s="752" t="str">
        <f t="shared" si="112"/>
        <v/>
      </c>
      <c r="H886" s="752"/>
      <c r="I886" s="752"/>
      <c r="J886" s="752"/>
      <c r="K886" s="752"/>
      <c r="L886" s="752"/>
      <c r="M886" s="754"/>
      <c r="N886" s="754"/>
      <c r="O886" s="754"/>
      <c r="P886" s="754"/>
      <c r="Q886" s="754"/>
      <c r="R886" s="754"/>
      <c r="S886" s="754"/>
      <c r="T886" s="754"/>
      <c r="U886" s="754"/>
      <c r="V886" s="754"/>
      <c r="W886" s="754"/>
      <c r="X886" s="754"/>
      <c r="Y886" s="754"/>
      <c r="Z886" s="754"/>
      <c r="AA886" s="754"/>
      <c r="AB886" s="754"/>
      <c r="AC886" s="754"/>
      <c r="AD886" s="754"/>
      <c r="AE886" s="4"/>
      <c r="AG886"/>
      <c r="AH886">
        <f t="shared" si="113"/>
        <v>0</v>
      </c>
      <c r="AI886" s="490"/>
      <c r="AJ886" s="204">
        <f t="shared" si="114"/>
        <v>0</v>
      </c>
      <c r="AN886" s="488" t="str">
        <f>IF($AC$450="","",IF(HLOOKUP($AC$450,Presentación!$AQ$3:$BV$574,Presentación!AP436)="","",HLOOKUP($AC$450,Presentación!$AQ$3:$BV$574,Presentación!AP436,0)))</f>
        <v/>
      </c>
      <c r="AO886" s="489" t="str">
        <f>IF($AC$450="","",IF(HLOOKUP($AC$450,Presentación!$BZ$3:$DE$574,Presentación!AP436,0)="","",HLOOKUP($AC$450,Presentación!$BZ$3:$DE$574,Presentación!AP436,0)))</f>
        <v/>
      </c>
      <c r="AQ886">
        <f t="shared" si="115"/>
        <v>0</v>
      </c>
      <c r="AR886">
        <f t="shared" si="116"/>
        <v>0</v>
      </c>
      <c r="AS886">
        <f t="shared" si="117"/>
        <v>0</v>
      </c>
    </row>
    <row r="887" spans="1:45" s="14" customFormat="1" ht="14.25">
      <c r="A887" s="5"/>
      <c r="B887" s="67"/>
      <c r="C887" s="19" t="s">
        <v>7099</v>
      </c>
      <c r="D887" s="1023" t="str">
        <f t="shared" si="111"/>
        <v/>
      </c>
      <c r="E887" s="1024"/>
      <c r="F887" s="1025"/>
      <c r="G887" s="752" t="str">
        <f t="shared" si="112"/>
        <v/>
      </c>
      <c r="H887" s="752"/>
      <c r="I887" s="752"/>
      <c r="J887" s="752"/>
      <c r="K887" s="752"/>
      <c r="L887" s="752"/>
      <c r="M887" s="754"/>
      <c r="N887" s="754"/>
      <c r="O887" s="754"/>
      <c r="P887" s="754"/>
      <c r="Q887" s="754"/>
      <c r="R887" s="754"/>
      <c r="S887" s="754"/>
      <c r="T887" s="754"/>
      <c r="U887" s="754"/>
      <c r="V887" s="754"/>
      <c r="W887" s="754"/>
      <c r="X887" s="754"/>
      <c r="Y887" s="754"/>
      <c r="Z887" s="754"/>
      <c r="AA887" s="754"/>
      <c r="AB887" s="754"/>
      <c r="AC887" s="754"/>
      <c r="AD887" s="754"/>
      <c r="AE887" s="4"/>
      <c r="AG887"/>
      <c r="AH887">
        <f t="shared" si="113"/>
        <v>0</v>
      </c>
      <c r="AI887" s="490"/>
      <c r="AJ887" s="204">
        <f t="shared" si="114"/>
        <v>0</v>
      </c>
      <c r="AN887" s="488" t="str">
        <f>IF($AC$450="","",IF(HLOOKUP($AC$450,Presentación!$AQ$3:$BV$574,Presentación!AP437)="","",HLOOKUP($AC$450,Presentación!$AQ$3:$BV$574,Presentación!AP437,0)))</f>
        <v/>
      </c>
      <c r="AO887" s="489" t="str">
        <f>IF($AC$450="","",IF(HLOOKUP($AC$450,Presentación!$BZ$3:$DE$574,Presentación!AP437,0)="","",HLOOKUP($AC$450,Presentación!$BZ$3:$DE$574,Presentación!AP437,0)))</f>
        <v/>
      </c>
      <c r="AQ887">
        <f t="shared" si="115"/>
        <v>0</v>
      </c>
      <c r="AR887">
        <f t="shared" si="116"/>
        <v>0</v>
      </c>
      <c r="AS887">
        <f t="shared" si="117"/>
        <v>0</v>
      </c>
    </row>
    <row r="888" spans="1:45" s="14" customFormat="1" ht="14.25">
      <c r="A888" s="5"/>
      <c r="B888" s="67"/>
      <c r="C888" s="19" t="s">
        <v>7100</v>
      </c>
      <c r="D888" s="1023" t="str">
        <f t="shared" si="111"/>
        <v/>
      </c>
      <c r="E888" s="1024"/>
      <c r="F888" s="1025"/>
      <c r="G888" s="752" t="str">
        <f t="shared" si="112"/>
        <v/>
      </c>
      <c r="H888" s="752"/>
      <c r="I888" s="752"/>
      <c r="J888" s="752"/>
      <c r="K888" s="752"/>
      <c r="L888" s="752"/>
      <c r="M888" s="754"/>
      <c r="N888" s="754"/>
      <c r="O888" s="754"/>
      <c r="P888" s="754"/>
      <c r="Q888" s="754"/>
      <c r="R888" s="754"/>
      <c r="S888" s="754"/>
      <c r="T888" s="754"/>
      <c r="U888" s="754"/>
      <c r="V888" s="754"/>
      <c r="W888" s="754"/>
      <c r="X888" s="754"/>
      <c r="Y888" s="754"/>
      <c r="Z888" s="754"/>
      <c r="AA888" s="754"/>
      <c r="AB888" s="754"/>
      <c r="AC888" s="754"/>
      <c r="AD888" s="754"/>
      <c r="AE888" s="4"/>
      <c r="AG888"/>
      <c r="AH888">
        <f t="shared" si="113"/>
        <v>0</v>
      </c>
      <c r="AI888" s="490"/>
      <c r="AJ888" s="204">
        <f t="shared" si="114"/>
        <v>0</v>
      </c>
      <c r="AN888" s="488" t="str">
        <f>IF($AC$450="","",IF(HLOOKUP($AC$450,Presentación!$AQ$3:$BV$574,Presentación!AP438)="","",HLOOKUP($AC$450,Presentación!$AQ$3:$BV$574,Presentación!AP438,0)))</f>
        <v/>
      </c>
      <c r="AO888" s="489" t="str">
        <f>IF($AC$450="","",IF(HLOOKUP($AC$450,Presentación!$BZ$3:$DE$574,Presentación!AP438,0)="","",HLOOKUP($AC$450,Presentación!$BZ$3:$DE$574,Presentación!AP438,0)))</f>
        <v/>
      </c>
      <c r="AQ888">
        <f t="shared" si="115"/>
        <v>0</v>
      </c>
      <c r="AR888">
        <f t="shared" si="116"/>
        <v>0</v>
      </c>
      <c r="AS888">
        <f t="shared" si="117"/>
        <v>0</v>
      </c>
    </row>
    <row r="889" spans="1:45" s="14" customFormat="1" ht="14.25">
      <c r="A889" s="5"/>
      <c r="B889" s="67"/>
      <c r="C889" s="19" t="s">
        <v>7101</v>
      </c>
      <c r="D889" s="1023" t="str">
        <f t="shared" si="111"/>
        <v/>
      </c>
      <c r="E889" s="1024"/>
      <c r="F889" s="1025"/>
      <c r="G889" s="752" t="str">
        <f t="shared" si="112"/>
        <v/>
      </c>
      <c r="H889" s="752"/>
      <c r="I889" s="752"/>
      <c r="J889" s="752"/>
      <c r="K889" s="752"/>
      <c r="L889" s="752"/>
      <c r="M889" s="754"/>
      <c r="N889" s="754"/>
      <c r="O889" s="754"/>
      <c r="P889" s="754"/>
      <c r="Q889" s="754"/>
      <c r="R889" s="754"/>
      <c r="S889" s="754"/>
      <c r="T889" s="754"/>
      <c r="U889" s="754"/>
      <c r="V889" s="754"/>
      <c r="W889" s="754"/>
      <c r="X889" s="754"/>
      <c r="Y889" s="754"/>
      <c r="Z889" s="754"/>
      <c r="AA889" s="754"/>
      <c r="AB889" s="754"/>
      <c r="AC889" s="754"/>
      <c r="AD889" s="754"/>
      <c r="AE889" s="4"/>
      <c r="AG889"/>
      <c r="AH889">
        <f t="shared" si="113"/>
        <v>0</v>
      </c>
      <c r="AI889" s="490"/>
      <c r="AJ889" s="204">
        <f t="shared" si="114"/>
        <v>0</v>
      </c>
      <c r="AN889" s="488" t="str">
        <f>IF($AC$450="","",IF(HLOOKUP($AC$450,Presentación!$AQ$3:$BV$574,Presentación!AP439)="","",HLOOKUP($AC$450,Presentación!$AQ$3:$BV$574,Presentación!AP439,0)))</f>
        <v/>
      </c>
      <c r="AO889" s="489" t="str">
        <f>IF($AC$450="","",IF(HLOOKUP($AC$450,Presentación!$BZ$3:$DE$574,Presentación!AP439,0)="","",HLOOKUP($AC$450,Presentación!$BZ$3:$DE$574,Presentación!AP439,0)))</f>
        <v/>
      </c>
      <c r="AQ889">
        <f t="shared" si="115"/>
        <v>0</v>
      </c>
      <c r="AR889">
        <f t="shared" si="116"/>
        <v>0</v>
      </c>
      <c r="AS889">
        <f t="shared" si="117"/>
        <v>0</v>
      </c>
    </row>
    <row r="890" spans="1:45" s="14" customFormat="1" ht="14.25">
      <c r="A890" s="5"/>
      <c r="B890" s="67"/>
      <c r="C890" s="19" t="s">
        <v>7102</v>
      </c>
      <c r="D890" s="1023" t="str">
        <f t="shared" si="111"/>
        <v/>
      </c>
      <c r="E890" s="1024"/>
      <c r="F890" s="1025"/>
      <c r="G890" s="752" t="str">
        <f t="shared" si="112"/>
        <v/>
      </c>
      <c r="H890" s="752"/>
      <c r="I890" s="752"/>
      <c r="J890" s="752"/>
      <c r="K890" s="752"/>
      <c r="L890" s="752"/>
      <c r="M890" s="754"/>
      <c r="N890" s="754"/>
      <c r="O890" s="754"/>
      <c r="P890" s="754"/>
      <c r="Q890" s="754"/>
      <c r="R890" s="754"/>
      <c r="S890" s="754"/>
      <c r="T890" s="754"/>
      <c r="U890" s="754"/>
      <c r="V890" s="754"/>
      <c r="W890" s="754"/>
      <c r="X890" s="754"/>
      <c r="Y890" s="754"/>
      <c r="Z890" s="754"/>
      <c r="AA890" s="754"/>
      <c r="AB890" s="754"/>
      <c r="AC890" s="754"/>
      <c r="AD890" s="754"/>
      <c r="AE890" s="4"/>
      <c r="AG890"/>
      <c r="AH890">
        <f t="shared" si="113"/>
        <v>0</v>
      </c>
      <c r="AI890" s="490"/>
      <c r="AJ890" s="204">
        <f t="shared" si="114"/>
        <v>0</v>
      </c>
      <c r="AN890" s="488" t="str">
        <f>IF($AC$450="","",IF(HLOOKUP($AC$450,Presentación!$AQ$3:$BV$574,Presentación!AP440)="","",HLOOKUP($AC$450,Presentación!$AQ$3:$BV$574,Presentación!AP440,0)))</f>
        <v/>
      </c>
      <c r="AO890" s="489" t="str">
        <f>IF($AC$450="","",IF(HLOOKUP($AC$450,Presentación!$BZ$3:$DE$574,Presentación!AP440,0)="","",HLOOKUP($AC$450,Presentación!$BZ$3:$DE$574,Presentación!AP440,0)))</f>
        <v/>
      </c>
      <c r="AQ890">
        <f t="shared" si="115"/>
        <v>0</v>
      </c>
      <c r="AR890">
        <f t="shared" si="116"/>
        <v>0</v>
      </c>
      <c r="AS890">
        <f t="shared" si="117"/>
        <v>0</v>
      </c>
    </row>
    <row r="891" spans="1:45" s="14" customFormat="1" ht="14.25">
      <c r="A891" s="5"/>
      <c r="B891" s="67"/>
      <c r="C891" s="19" t="s">
        <v>7103</v>
      </c>
      <c r="D891" s="1023" t="str">
        <f t="shared" si="111"/>
        <v/>
      </c>
      <c r="E891" s="1024"/>
      <c r="F891" s="1025"/>
      <c r="G891" s="752" t="str">
        <f t="shared" si="112"/>
        <v/>
      </c>
      <c r="H891" s="752"/>
      <c r="I891" s="752"/>
      <c r="J891" s="752"/>
      <c r="K891" s="752"/>
      <c r="L891" s="752"/>
      <c r="M891" s="754"/>
      <c r="N891" s="754"/>
      <c r="O891" s="754"/>
      <c r="P891" s="754"/>
      <c r="Q891" s="754"/>
      <c r="R891" s="754"/>
      <c r="S891" s="754"/>
      <c r="T891" s="754"/>
      <c r="U891" s="754"/>
      <c r="V891" s="754"/>
      <c r="W891" s="754"/>
      <c r="X891" s="754"/>
      <c r="Y891" s="754"/>
      <c r="Z891" s="754"/>
      <c r="AA891" s="754"/>
      <c r="AB891" s="754"/>
      <c r="AC891" s="754"/>
      <c r="AD891" s="754"/>
      <c r="AE891" s="4"/>
      <c r="AG891"/>
      <c r="AH891">
        <f t="shared" si="113"/>
        <v>0</v>
      </c>
      <c r="AI891" s="490"/>
      <c r="AJ891" s="204">
        <f t="shared" si="114"/>
        <v>0</v>
      </c>
      <c r="AN891" s="488" t="str">
        <f>IF($AC$450="","",IF(HLOOKUP($AC$450,Presentación!$AQ$3:$BV$574,Presentación!AP441)="","",HLOOKUP($AC$450,Presentación!$AQ$3:$BV$574,Presentación!AP441,0)))</f>
        <v/>
      </c>
      <c r="AO891" s="489" t="str">
        <f>IF($AC$450="","",IF(HLOOKUP($AC$450,Presentación!$BZ$3:$DE$574,Presentación!AP441,0)="","",HLOOKUP($AC$450,Presentación!$BZ$3:$DE$574,Presentación!AP441,0)))</f>
        <v/>
      </c>
      <c r="AQ891">
        <f t="shared" si="115"/>
        <v>0</v>
      </c>
      <c r="AR891">
        <f t="shared" si="116"/>
        <v>0</v>
      </c>
      <c r="AS891">
        <f t="shared" si="117"/>
        <v>0</v>
      </c>
    </row>
    <row r="892" spans="1:45" s="14" customFormat="1" ht="14.25">
      <c r="A892" s="5"/>
      <c r="B892" s="67"/>
      <c r="C892" s="19" t="s">
        <v>7104</v>
      </c>
      <c r="D892" s="1023" t="str">
        <f t="shared" si="111"/>
        <v/>
      </c>
      <c r="E892" s="1024"/>
      <c r="F892" s="1025"/>
      <c r="G892" s="752" t="str">
        <f t="shared" si="112"/>
        <v/>
      </c>
      <c r="H892" s="752"/>
      <c r="I892" s="752"/>
      <c r="J892" s="752"/>
      <c r="K892" s="752"/>
      <c r="L892" s="752"/>
      <c r="M892" s="754"/>
      <c r="N892" s="754"/>
      <c r="O892" s="754"/>
      <c r="P892" s="754"/>
      <c r="Q892" s="754"/>
      <c r="R892" s="754"/>
      <c r="S892" s="754"/>
      <c r="T892" s="754"/>
      <c r="U892" s="754"/>
      <c r="V892" s="754"/>
      <c r="W892" s="754"/>
      <c r="X892" s="754"/>
      <c r="Y892" s="754"/>
      <c r="Z892" s="754"/>
      <c r="AA892" s="754"/>
      <c r="AB892" s="754"/>
      <c r="AC892" s="754"/>
      <c r="AD892" s="754"/>
      <c r="AE892" s="4"/>
      <c r="AG892"/>
      <c r="AH892">
        <f t="shared" si="113"/>
        <v>0</v>
      </c>
      <c r="AI892" s="490"/>
      <c r="AJ892" s="204">
        <f t="shared" si="114"/>
        <v>0</v>
      </c>
      <c r="AN892" s="488" t="str">
        <f>IF($AC$450="","",IF(HLOOKUP($AC$450,Presentación!$AQ$3:$BV$574,Presentación!AP442)="","",HLOOKUP($AC$450,Presentación!$AQ$3:$BV$574,Presentación!AP442,0)))</f>
        <v/>
      </c>
      <c r="AO892" s="489" t="str">
        <f>IF($AC$450="","",IF(HLOOKUP($AC$450,Presentación!$BZ$3:$DE$574,Presentación!AP442,0)="","",HLOOKUP($AC$450,Presentación!$BZ$3:$DE$574,Presentación!AP442,0)))</f>
        <v/>
      </c>
      <c r="AQ892">
        <f t="shared" si="115"/>
        <v>0</v>
      </c>
      <c r="AR892">
        <f t="shared" si="116"/>
        <v>0</v>
      </c>
      <c r="AS892">
        <f t="shared" si="117"/>
        <v>0</v>
      </c>
    </row>
    <row r="893" spans="1:45" s="14" customFormat="1" ht="14.25">
      <c r="A893" s="5"/>
      <c r="B893" s="67"/>
      <c r="C893" s="19" t="s">
        <v>7105</v>
      </c>
      <c r="D893" s="1023" t="str">
        <f t="shared" si="111"/>
        <v/>
      </c>
      <c r="E893" s="1024"/>
      <c r="F893" s="1025"/>
      <c r="G893" s="752" t="str">
        <f t="shared" si="112"/>
        <v/>
      </c>
      <c r="H893" s="752"/>
      <c r="I893" s="752"/>
      <c r="J893" s="752"/>
      <c r="K893" s="752"/>
      <c r="L893" s="752"/>
      <c r="M893" s="754"/>
      <c r="N893" s="754"/>
      <c r="O893" s="754"/>
      <c r="P893" s="754"/>
      <c r="Q893" s="754"/>
      <c r="R893" s="754"/>
      <c r="S893" s="754"/>
      <c r="T893" s="754"/>
      <c r="U893" s="754"/>
      <c r="V893" s="754"/>
      <c r="W893" s="754"/>
      <c r="X893" s="754"/>
      <c r="Y893" s="754"/>
      <c r="Z893" s="754"/>
      <c r="AA893" s="754"/>
      <c r="AB893" s="754"/>
      <c r="AC893" s="754"/>
      <c r="AD893" s="754"/>
      <c r="AE893" s="4"/>
      <c r="AG893"/>
      <c r="AH893">
        <f t="shared" si="113"/>
        <v>0</v>
      </c>
      <c r="AI893" s="490"/>
      <c r="AJ893" s="204">
        <f t="shared" si="114"/>
        <v>0</v>
      </c>
      <c r="AN893" s="488" t="str">
        <f>IF($AC$450="","",IF(HLOOKUP($AC$450,Presentación!$AQ$3:$BV$574,Presentación!AP443)="","",HLOOKUP($AC$450,Presentación!$AQ$3:$BV$574,Presentación!AP443,0)))</f>
        <v/>
      </c>
      <c r="AO893" s="489" t="str">
        <f>IF($AC$450="","",IF(HLOOKUP($AC$450,Presentación!$BZ$3:$DE$574,Presentación!AP443,0)="","",HLOOKUP($AC$450,Presentación!$BZ$3:$DE$574,Presentación!AP443,0)))</f>
        <v/>
      </c>
      <c r="AQ893">
        <f t="shared" si="115"/>
        <v>0</v>
      </c>
      <c r="AR893">
        <f t="shared" si="116"/>
        <v>0</v>
      </c>
      <c r="AS893">
        <f t="shared" si="117"/>
        <v>0</v>
      </c>
    </row>
    <row r="894" spans="1:45" s="14" customFormat="1" ht="14.25">
      <c r="A894" s="5"/>
      <c r="B894" s="67"/>
      <c r="C894" s="19" t="s">
        <v>7106</v>
      </c>
      <c r="D894" s="1023" t="str">
        <f t="shared" si="111"/>
        <v/>
      </c>
      <c r="E894" s="1024"/>
      <c r="F894" s="1025"/>
      <c r="G894" s="752" t="str">
        <f t="shared" si="112"/>
        <v/>
      </c>
      <c r="H894" s="752"/>
      <c r="I894" s="752"/>
      <c r="J894" s="752"/>
      <c r="K894" s="752"/>
      <c r="L894" s="752"/>
      <c r="M894" s="754"/>
      <c r="N894" s="754"/>
      <c r="O894" s="754"/>
      <c r="P894" s="754"/>
      <c r="Q894" s="754"/>
      <c r="R894" s="754"/>
      <c r="S894" s="754"/>
      <c r="T894" s="754"/>
      <c r="U894" s="754"/>
      <c r="V894" s="754"/>
      <c r="W894" s="754"/>
      <c r="X894" s="754"/>
      <c r="Y894" s="754"/>
      <c r="Z894" s="754"/>
      <c r="AA894" s="754"/>
      <c r="AB894" s="754"/>
      <c r="AC894" s="754"/>
      <c r="AD894" s="754"/>
      <c r="AE894" s="4"/>
      <c r="AG894"/>
      <c r="AH894">
        <f t="shared" si="113"/>
        <v>0</v>
      </c>
      <c r="AI894" s="490"/>
      <c r="AJ894" s="204">
        <f t="shared" si="114"/>
        <v>0</v>
      </c>
      <c r="AN894" s="488" t="str">
        <f>IF($AC$450="","",IF(HLOOKUP($AC$450,Presentación!$AQ$3:$BV$574,Presentación!AP444)="","",HLOOKUP($AC$450,Presentación!$AQ$3:$BV$574,Presentación!AP444,0)))</f>
        <v/>
      </c>
      <c r="AO894" s="489" t="str">
        <f>IF($AC$450="","",IF(HLOOKUP($AC$450,Presentación!$BZ$3:$DE$574,Presentación!AP444,0)="","",HLOOKUP($AC$450,Presentación!$BZ$3:$DE$574,Presentación!AP444,0)))</f>
        <v/>
      </c>
      <c r="AQ894">
        <f t="shared" si="115"/>
        <v>0</v>
      </c>
      <c r="AR894">
        <f t="shared" si="116"/>
        <v>0</v>
      </c>
      <c r="AS894">
        <f t="shared" si="117"/>
        <v>0</v>
      </c>
    </row>
    <row r="895" spans="1:45" s="14" customFormat="1" ht="14.25">
      <c r="A895" s="5"/>
      <c r="B895" s="67"/>
      <c r="C895" s="19" t="s">
        <v>7107</v>
      </c>
      <c r="D895" s="1023" t="str">
        <f t="shared" si="111"/>
        <v/>
      </c>
      <c r="E895" s="1024"/>
      <c r="F895" s="1025"/>
      <c r="G895" s="752" t="str">
        <f t="shared" si="112"/>
        <v/>
      </c>
      <c r="H895" s="752"/>
      <c r="I895" s="752"/>
      <c r="J895" s="752"/>
      <c r="K895" s="752"/>
      <c r="L895" s="752"/>
      <c r="M895" s="754"/>
      <c r="N895" s="754"/>
      <c r="O895" s="754"/>
      <c r="P895" s="754"/>
      <c r="Q895" s="754"/>
      <c r="R895" s="754"/>
      <c r="S895" s="754"/>
      <c r="T895" s="754"/>
      <c r="U895" s="754"/>
      <c r="V895" s="754"/>
      <c r="W895" s="754"/>
      <c r="X895" s="754"/>
      <c r="Y895" s="754"/>
      <c r="Z895" s="754"/>
      <c r="AA895" s="754"/>
      <c r="AB895" s="754"/>
      <c r="AC895" s="754"/>
      <c r="AD895" s="754"/>
      <c r="AE895" s="4"/>
      <c r="AG895"/>
      <c r="AH895">
        <f t="shared" si="113"/>
        <v>0</v>
      </c>
      <c r="AI895" s="490"/>
      <c r="AJ895" s="204">
        <f t="shared" si="114"/>
        <v>0</v>
      </c>
      <c r="AN895" s="488" t="str">
        <f>IF($AC$450="","",IF(HLOOKUP($AC$450,Presentación!$AQ$3:$BV$574,Presentación!AP445)="","",HLOOKUP($AC$450,Presentación!$AQ$3:$BV$574,Presentación!AP445,0)))</f>
        <v/>
      </c>
      <c r="AO895" s="489" t="str">
        <f>IF($AC$450="","",IF(HLOOKUP($AC$450,Presentación!$BZ$3:$DE$574,Presentación!AP445,0)="","",HLOOKUP($AC$450,Presentación!$BZ$3:$DE$574,Presentación!AP445,0)))</f>
        <v/>
      </c>
      <c r="AQ895">
        <f t="shared" si="115"/>
        <v>0</v>
      </c>
      <c r="AR895">
        <f t="shared" si="116"/>
        <v>0</v>
      </c>
      <c r="AS895">
        <f t="shared" si="117"/>
        <v>0</v>
      </c>
    </row>
    <row r="896" spans="1:45" s="14" customFormat="1" ht="14.25">
      <c r="A896" s="5"/>
      <c r="B896" s="67"/>
      <c r="C896" s="19" t="s">
        <v>7108</v>
      </c>
      <c r="D896" s="1023" t="str">
        <f t="shared" si="111"/>
        <v/>
      </c>
      <c r="E896" s="1024"/>
      <c r="F896" s="1025"/>
      <c r="G896" s="752" t="str">
        <f t="shared" si="112"/>
        <v/>
      </c>
      <c r="H896" s="752"/>
      <c r="I896" s="752"/>
      <c r="J896" s="752"/>
      <c r="K896" s="752"/>
      <c r="L896" s="752"/>
      <c r="M896" s="754"/>
      <c r="N896" s="754"/>
      <c r="O896" s="754"/>
      <c r="P896" s="754"/>
      <c r="Q896" s="754"/>
      <c r="R896" s="754"/>
      <c r="S896" s="754"/>
      <c r="T896" s="754"/>
      <c r="U896" s="754"/>
      <c r="V896" s="754"/>
      <c r="W896" s="754"/>
      <c r="X896" s="754"/>
      <c r="Y896" s="754"/>
      <c r="Z896" s="754"/>
      <c r="AA896" s="754"/>
      <c r="AB896" s="754"/>
      <c r="AC896" s="754"/>
      <c r="AD896" s="754"/>
      <c r="AE896" s="4"/>
      <c r="AG896"/>
      <c r="AH896">
        <f t="shared" si="113"/>
        <v>0</v>
      </c>
      <c r="AI896" s="490"/>
      <c r="AJ896" s="204">
        <f t="shared" si="114"/>
        <v>0</v>
      </c>
      <c r="AN896" s="488" t="str">
        <f>IF($AC$450="","",IF(HLOOKUP($AC$450,Presentación!$AQ$3:$BV$574,Presentación!AP446)="","",HLOOKUP($AC$450,Presentación!$AQ$3:$BV$574,Presentación!AP446,0)))</f>
        <v/>
      </c>
      <c r="AO896" s="489" t="str">
        <f>IF($AC$450="","",IF(HLOOKUP($AC$450,Presentación!$BZ$3:$DE$574,Presentación!AP446,0)="","",HLOOKUP($AC$450,Presentación!$BZ$3:$DE$574,Presentación!AP446,0)))</f>
        <v/>
      </c>
      <c r="AQ896">
        <f t="shared" si="115"/>
        <v>0</v>
      </c>
      <c r="AR896">
        <f t="shared" si="116"/>
        <v>0</v>
      </c>
      <c r="AS896">
        <f t="shared" si="117"/>
        <v>0</v>
      </c>
    </row>
    <row r="897" spans="1:45" s="14" customFormat="1" ht="14.25">
      <c r="A897" s="5"/>
      <c r="B897" s="67"/>
      <c r="C897" s="19" t="s">
        <v>7109</v>
      </c>
      <c r="D897" s="1023" t="str">
        <f t="shared" si="111"/>
        <v/>
      </c>
      <c r="E897" s="1024"/>
      <c r="F897" s="1025"/>
      <c r="G897" s="752" t="str">
        <f t="shared" si="112"/>
        <v/>
      </c>
      <c r="H897" s="752"/>
      <c r="I897" s="752"/>
      <c r="J897" s="752"/>
      <c r="K897" s="752"/>
      <c r="L897" s="752"/>
      <c r="M897" s="754"/>
      <c r="N897" s="754"/>
      <c r="O897" s="754"/>
      <c r="P897" s="754"/>
      <c r="Q897" s="754"/>
      <c r="R897" s="754"/>
      <c r="S897" s="754"/>
      <c r="T897" s="754"/>
      <c r="U897" s="754"/>
      <c r="V897" s="754"/>
      <c r="W897" s="754"/>
      <c r="X897" s="754"/>
      <c r="Y897" s="754"/>
      <c r="Z897" s="754"/>
      <c r="AA897" s="754"/>
      <c r="AB897" s="754"/>
      <c r="AC897" s="754"/>
      <c r="AD897" s="754"/>
      <c r="AE897" s="4"/>
      <c r="AG897"/>
      <c r="AH897">
        <f t="shared" si="113"/>
        <v>0</v>
      </c>
      <c r="AI897" s="490"/>
      <c r="AJ897" s="204">
        <f t="shared" si="114"/>
        <v>0</v>
      </c>
      <c r="AN897" s="488" t="str">
        <f>IF($AC$450="","",IF(HLOOKUP($AC$450,Presentación!$AQ$3:$BV$574,Presentación!AP447)="","",HLOOKUP($AC$450,Presentación!$AQ$3:$BV$574,Presentación!AP447,0)))</f>
        <v/>
      </c>
      <c r="AO897" s="489" t="str">
        <f>IF($AC$450="","",IF(HLOOKUP($AC$450,Presentación!$BZ$3:$DE$574,Presentación!AP447,0)="","",HLOOKUP($AC$450,Presentación!$BZ$3:$DE$574,Presentación!AP447,0)))</f>
        <v/>
      </c>
      <c r="AQ897">
        <f t="shared" si="115"/>
        <v>0</v>
      </c>
      <c r="AR897">
        <f t="shared" si="116"/>
        <v>0</v>
      </c>
      <c r="AS897">
        <f t="shared" si="117"/>
        <v>0</v>
      </c>
    </row>
    <row r="898" spans="1:45" s="14" customFormat="1" ht="14.25">
      <c r="A898" s="5"/>
      <c r="B898" s="67"/>
      <c r="C898" s="19" t="s">
        <v>7110</v>
      </c>
      <c r="D898" s="1023" t="str">
        <f t="shared" si="111"/>
        <v/>
      </c>
      <c r="E898" s="1024"/>
      <c r="F898" s="1025"/>
      <c r="G898" s="752" t="str">
        <f t="shared" si="112"/>
        <v/>
      </c>
      <c r="H898" s="752"/>
      <c r="I898" s="752"/>
      <c r="J898" s="752"/>
      <c r="K898" s="752"/>
      <c r="L898" s="752"/>
      <c r="M898" s="754"/>
      <c r="N898" s="754"/>
      <c r="O898" s="754"/>
      <c r="P898" s="754"/>
      <c r="Q898" s="754"/>
      <c r="R898" s="754"/>
      <c r="S898" s="754"/>
      <c r="T898" s="754"/>
      <c r="U898" s="754"/>
      <c r="V898" s="754"/>
      <c r="W898" s="754"/>
      <c r="X898" s="754"/>
      <c r="Y898" s="754"/>
      <c r="Z898" s="754"/>
      <c r="AA898" s="754"/>
      <c r="AB898" s="754"/>
      <c r="AC898" s="754"/>
      <c r="AD898" s="754"/>
      <c r="AE898" s="4"/>
      <c r="AG898"/>
      <c r="AH898">
        <f t="shared" si="113"/>
        <v>0</v>
      </c>
      <c r="AI898" s="490"/>
      <c r="AJ898" s="204">
        <f t="shared" si="114"/>
        <v>0</v>
      </c>
      <c r="AN898" s="488" t="str">
        <f>IF($AC$450="","",IF(HLOOKUP($AC$450,Presentación!$AQ$3:$BV$574,Presentación!AP448)="","",HLOOKUP($AC$450,Presentación!$AQ$3:$BV$574,Presentación!AP448,0)))</f>
        <v/>
      </c>
      <c r="AO898" s="489" t="str">
        <f>IF($AC$450="","",IF(HLOOKUP($AC$450,Presentación!$BZ$3:$DE$574,Presentación!AP448,0)="","",HLOOKUP($AC$450,Presentación!$BZ$3:$DE$574,Presentación!AP448,0)))</f>
        <v/>
      </c>
      <c r="AQ898">
        <f t="shared" si="115"/>
        <v>0</v>
      </c>
      <c r="AR898">
        <f t="shared" si="116"/>
        <v>0</v>
      </c>
      <c r="AS898">
        <f t="shared" si="117"/>
        <v>0</v>
      </c>
    </row>
    <row r="899" spans="1:45" s="14" customFormat="1" ht="14.25">
      <c r="A899" s="5"/>
      <c r="B899" s="67"/>
      <c r="C899" s="19" t="s">
        <v>7111</v>
      </c>
      <c r="D899" s="1023" t="str">
        <f t="shared" si="111"/>
        <v/>
      </c>
      <c r="E899" s="1024"/>
      <c r="F899" s="1025"/>
      <c r="G899" s="752" t="str">
        <f t="shared" si="112"/>
        <v/>
      </c>
      <c r="H899" s="752"/>
      <c r="I899" s="752"/>
      <c r="J899" s="752"/>
      <c r="K899" s="752"/>
      <c r="L899" s="752"/>
      <c r="M899" s="754"/>
      <c r="N899" s="754"/>
      <c r="O899" s="754"/>
      <c r="P899" s="754"/>
      <c r="Q899" s="754"/>
      <c r="R899" s="754"/>
      <c r="S899" s="754"/>
      <c r="T899" s="754"/>
      <c r="U899" s="754"/>
      <c r="V899" s="754"/>
      <c r="W899" s="754"/>
      <c r="X899" s="754"/>
      <c r="Y899" s="754"/>
      <c r="Z899" s="754"/>
      <c r="AA899" s="754"/>
      <c r="AB899" s="754"/>
      <c r="AC899" s="754"/>
      <c r="AD899" s="754"/>
      <c r="AE899" s="4"/>
      <c r="AG899"/>
      <c r="AH899">
        <f t="shared" si="113"/>
        <v>0</v>
      </c>
      <c r="AI899" s="490"/>
      <c r="AJ899" s="204">
        <f t="shared" si="114"/>
        <v>0</v>
      </c>
      <c r="AN899" s="488" t="str">
        <f>IF($AC$450="","",IF(HLOOKUP($AC$450,Presentación!$AQ$3:$BV$574,Presentación!AP449)="","",HLOOKUP($AC$450,Presentación!$AQ$3:$BV$574,Presentación!AP449,0)))</f>
        <v/>
      </c>
      <c r="AO899" s="489" t="str">
        <f>IF($AC$450="","",IF(HLOOKUP($AC$450,Presentación!$BZ$3:$DE$574,Presentación!AP449,0)="","",HLOOKUP($AC$450,Presentación!$BZ$3:$DE$574,Presentación!AP449,0)))</f>
        <v/>
      </c>
      <c r="AQ899">
        <f t="shared" si="115"/>
        <v>0</v>
      </c>
      <c r="AR899">
        <f t="shared" si="116"/>
        <v>0</v>
      </c>
      <c r="AS899">
        <f t="shared" si="117"/>
        <v>0</v>
      </c>
    </row>
    <row r="900" spans="1:45" s="14" customFormat="1" ht="14.25">
      <c r="A900" s="5"/>
      <c r="B900" s="67"/>
      <c r="C900" s="19" t="s">
        <v>7112</v>
      </c>
      <c r="D900" s="1023" t="str">
        <f t="shared" si="111"/>
        <v/>
      </c>
      <c r="E900" s="1024"/>
      <c r="F900" s="1025"/>
      <c r="G900" s="752" t="str">
        <f t="shared" si="112"/>
        <v/>
      </c>
      <c r="H900" s="752"/>
      <c r="I900" s="752"/>
      <c r="J900" s="752"/>
      <c r="K900" s="752"/>
      <c r="L900" s="752"/>
      <c r="M900" s="754"/>
      <c r="N900" s="754"/>
      <c r="O900" s="754"/>
      <c r="P900" s="754"/>
      <c r="Q900" s="754"/>
      <c r="R900" s="754"/>
      <c r="S900" s="754"/>
      <c r="T900" s="754"/>
      <c r="U900" s="754"/>
      <c r="V900" s="754"/>
      <c r="W900" s="754"/>
      <c r="X900" s="754"/>
      <c r="Y900" s="754"/>
      <c r="Z900" s="754"/>
      <c r="AA900" s="754"/>
      <c r="AB900" s="754"/>
      <c r="AC900" s="754"/>
      <c r="AD900" s="754"/>
      <c r="AE900" s="4"/>
      <c r="AG900"/>
      <c r="AH900">
        <f t="shared" si="113"/>
        <v>0</v>
      </c>
      <c r="AI900" s="490"/>
      <c r="AJ900" s="204">
        <f t="shared" si="114"/>
        <v>0</v>
      </c>
      <c r="AN900" s="488" t="str">
        <f>IF($AC$450="","",IF(HLOOKUP($AC$450,Presentación!$AQ$3:$BV$574,Presentación!AP450)="","",HLOOKUP($AC$450,Presentación!$AQ$3:$BV$574,Presentación!AP450,0)))</f>
        <v/>
      </c>
      <c r="AO900" s="489" t="str">
        <f>IF($AC$450="","",IF(HLOOKUP($AC$450,Presentación!$BZ$3:$DE$574,Presentación!AP450,0)="","",HLOOKUP($AC$450,Presentación!$BZ$3:$DE$574,Presentación!AP450,0)))</f>
        <v/>
      </c>
      <c r="AQ900">
        <f t="shared" si="115"/>
        <v>0</v>
      </c>
      <c r="AR900">
        <f t="shared" si="116"/>
        <v>0</v>
      </c>
      <c r="AS900">
        <f t="shared" si="117"/>
        <v>0</v>
      </c>
    </row>
    <row r="901" spans="1:45" s="14" customFormat="1" ht="14.25">
      <c r="A901" s="5"/>
      <c r="B901" s="67"/>
      <c r="C901" s="19" t="s">
        <v>7113</v>
      </c>
      <c r="D901" s="1023" t="str">
        <f t="shared" si="111"/>
        <v/>
      </c>
      <c r="E901" s="1024"/>
      <c r="F901" s="1025"/>
      <c r="G901" s="752" t="str">
        <f t="shared" si="112"/>
        <v/>
      </c>
      <c r="H901" s="752"/>
      <c r="I901" s="752"/>
      <c r="J901" s="752"/>
      <c r="K901" s="752"/>
      <c r="L901" s="752"/>
      <c r="M901" s="754"/>
      <c r="N901" s="754"/>
      <c r="O901" s="754"/>
      <c r="P901" s="754"/>
      <c r="Q901" s="754"/>
      <c r="R901" s="754"/>
      <c r="S901" s="754"/>
      <c r="T901" s="754"/>
      <c r="U901" s="754"/>
      <c r="V901" s="754"/>
      <c r="W901" s="754"/>
      <c r="X901" s="754"/>
      <c r="Y901" s="754"/>
      <c r="Z901" s="754"/>
      <c r="AA901" s="754"/>
      <c r="AB901" s="754"/>
      <c r="AC901" s="754"/>
      <c r="AD901" s="754"/>
      <c r="AE901" s="4"/>
      <c r="AG901"/>
      <c r="AH901">
        <f t="shared" si="113"/>
        <v>0</v>
      </c>
      <c r="AI901" s="490"/>
      <c r="AJ901" s="204">
        <f t="shared" si="114"/>
        <v>0</v>
      </c>
      <c r="AN901" s="488" t="str">
        <f>IF($AC$450="","",IF(HLOOKUP($AC$450,Presentación!$AQ$3:$BV$574,Presentación!AP451)="","",HLOOKUP($AC$450,Presentación!$AQ$3:$BV$574,Presentación!AP451,0)))</f>
        <v/>
      </c>
      <c r="AO901" s="489" t="str">
        <f>IF($AC$450="","",IF(HLOOKUP($AC$450,Presentación!$BZ$3:$DE$574,Presentación!AP451,0)="","",HLOOKUP($AC$450,Presentación!$BZ$3:$DE$574,Presentación!AP451,0)))</f>
        <v/>
      </c>
      <c r="AQ901">
        <f t="shared" si="115"/>
        <v>0</v>
      </c>
      <c r="AR901">
        <f t="shared" si="116"/>
        <v>0</v>
      </c>
      <c r="AS901">
        <f t="shared" si="117"/>
        <v>0</v>
      </c>
    </row>
    <row r="902" spans="1:45" s="14" customFormat="1" ht="14.25">
      <c r="A902" s="5"/>
      <c r="B902" s="67"/>
      <c r="C902" s="19" t="s">
        <v>7114</v>
      </c>
      <c r="D902" s="1023" t="str">
        <f t="shared" si="111"/>
        <v/>
      </c>
      <c r="E902" s="1024"/>
      <c r="F902" s="1025"/>
      <c r="G902" s="752" t="str">
        <f t="shared" si="112"/>
        <v/>
      </c>
      <c r="H902" s="752"/>
      <c r="I902" s="752"/>
      <c r="J902" s="752"/>
      <c r="K902" s="752"/>
      <c r="L902" s="752"/>
      <c r="M902" s="754"/>
      <c r="N902" s="754"/>
      <c r="O902" s="754"/>
      <c r="P902" s="754"/>
      <c r="Q902" s="754"/>
      <c r="R902" s="754"/>
      <c r="S902" s="754"/>
      <c r="T902" s="754"/>
      <c r="U902" s="754"/>
      <c r="V902" s="754"/>
      <c r="W902" s="754"/>
      <c r="X902" s="754"/>
      <c r="Y902" s="754"/>
      <c r="Z902" s="754"/>
      <c r="AA902" s="754"/>
      <c r="AB902" s="754"/>
      <c r="AC902" s="754"/>
      <c r="AD902" s="754"/>
      <c r="AE902" s="4"/>
      <c r="AG902"/>
      <c r="AH902">
        <f t="shared" si="113"/>
        <v>0</v>
      </c>
      <c r="AI902" s="490"/>
      <c r="AJ902" s="204">
        <f t="shared" si="114"/>
        <v>0</v>
      </c>
      <c r="AN902" s="488" t="str">
        <f>IF($AC$450="","",IF(HLOOKUP($AC$450,Presentación!$AQ$3:$BV$574,Presentación!AP452)="","",HLOOKUP($AC$450,Presentación!$AQ$3:$BV$574,Presentación!AP452,0)))</f>
        <v/>
      </c>
      <c r="AO902" s="489" t="str">
        <f>IF($AC$450="","",IF(HLOOKUP($AC$450,Presentación!$BZ$3:$DE$574,Presentación!AP452,0)="","",HLOOKUP($AC$450,Presentación!$BZ$3:$DE$574,Presentación!AP452,0)))</f>
        <v/>
      </c>
      <c r="AQ902">
        <f t="shared" si="115"/>
        <v>0</v>
      </c>
      <c r="AR902">
        <f t="shared" si="116"/>
        <v>0</v>
      </c>
      <c r="AS902">
        <f t="shared" si="117"/>
        <v>0</v>
      </c>
    </row>
    <row r="903" spans="1:45" s="14" customFormat="1" ht="14.25">
      <c r="A903" s="5"/>
      <c r="B903" s="67"/>
      <c r="C903" s="19" t="s">
        <v>7115</v>
      </c>
      <c r="D903" s="1023" t="str">
        <f t="shared" ref="D903:D966" si="118">IF(AO903="No identificado","",IF(AN903="","",AN903))</f>
        <v/>
      </c>
      <c r="E903" s="1024"/>
      <c r="F903" s="1025"/>
      <c r="G903" s="752" t="str">
        <f t="shared" ref="G903:G966" si="119">IF(AO903="No identificado","",IF(AO903="","",AO903))</f>
        <v/>
      </c>
      <c r="H903" s="752"/>
      <c r="I903" s="752"/>
      <c r="J903" s="752"/>
      <c r="K903" s="752"/>
      <c r="L903" s="752"/>
      <c r="M903" s="754"/>
      <c r="N903" s="754"/>
      <c r="O903" s="754"/>
      <c r="P903" s="754"/>
      <c r="Q903" s="754"/>
      <c r="R903" s="754"/>
      <c r="S903" s="754"/>
      <c r="T903" s="754"/>
      <c r="U903" s="754"/>
      <c r="V903" s="754"/>
      <c r="W903" s="754"/>
      <c r="X903" s="754"/>
      <c r="Y903" s="754"/>
      <c r="Z903" s="754"/>
      <c r="AA903" s="754"/>
      <c r="AB903" s="754"/>
      <c r="AC903" s="754"/>
      <c r="AD903" s="754"/>
      <c r="AE903" s="4"/>
      <c r="AG903"/>
      <c r="AH903">
        <f t="shared" ref="AH903:AH966" si="120">IF(D903="",IF(COUNTA(M903:AD903)=0,0,1),0)</f>
        <v>0</v>
      </c>
      <c r="AI903" s="490"/>
      <c r="AJ903" s="204">
        <f t="shared" ref="AJ903:AJ966" si="121">IF(AND(D903&lt;&gt;"",$AI$457&gt;0),1,0)</f>
        <v>0</v>
      </c>
      <c r="AN903" s="488" t="str">
        <f>IF($AC$450="","",IF(HLOOKUP($AC$450,Presentación!$AQ$3:$BV$574,Presentación!AP453)="","",HLOOKUP($AC$450,Presentación!$AQ$3:$BV$574,Presentación!AP453,0)))</f>
        <v/>
      </c>
      <c r="AO903" s="489" t="str">
        <f>IF($AC$450="","",IF(HLOOKUP($AC$450,Presentación!$BZ$3:$DE$574,Presentación!AP453,0)="","",HLOOKUP($AC$450,Presentación!$BZ$3:$DE$574,Presentación!AP453,0)))</f>
        <v/>
      </c>
      <c r="AQ903">
        <f t="shared" ref="AQ903:AQ966" si="122">IF(OR($D903="",$AK$454=1),0,IF(COUNTA($M$454:$R$1028)&gt;0,0,1))</f>
        <v>0</v>
      </c>
      <c r="AR903">
        <f t="shared" ref="AR903:AR966" si="123">IF(OR($D903="",$AK$455=1),0,IF(COUNTA($S$454:$X$1028)&gt;0,0,1))</f>
        <v>0</v>
      </c>
      <c r="AS903">
        <f t="shared" ref="AS903:AS966" si="124">IF(OR($D903="",$AK$456=1),0,IF(COUNTA($Y$454:$AD$1028)&gt;0,0,1))</f>
        <v>0</v>
      </c>
    </row>
    <row r="904" spans="1:45" s="14" customFormat="1" ht="14.25">
      <c r="A904" s="5"/>
      <c r="B904" s="67"/>
      <c r="C904" s="19" t="s">
        <v>7116</v>
      </c>
      <c r="D904" s="1023" t="str">
        <f t="shared" si="118"/>
        <v/>
      </c>
      <c r="E904" s="1024"/>
      <c r="F904" s="1025"/>
      <c r="G904" s="752" t="str">
        <f t="shared" si="119"/>
        <v/>
      </c>
      <c r="H904" s="752"/>
      <c r="I904" s="752"/>
      <c r="J904" s="752"/>
      <c r="K904" s="752"/>
      <c r="L904" s="752"/>
      <c r="M904" s="754"/>
      <c r="N904" s="754"/>
      <c r="O904" s="754"/>
      <c r="P904" s="754"/>
      <c r="Q904" s="754"/>
      <c r="R904" s="754"/>
      <c r="S904" s="754"/>
      <c r="T904" s="754"/>
      <c r="U904" s="754"/>
      <c r="V904" s="754"/>
      <c r="W904" s="754"/>
      <c r="X904" s="754"/>
      <c r="Y904" s="754"/>
      <c r="Z904" s="754"/>
      <c r="AA904" s="754"/>
      <c r="AB904" s="754"/>
      <c r="AC904" s="754"/>
      <c r="AD904" s="754"/>
      <c r="AE904" s="4"/>
      <c r="AG904"/>
      <c r="AH904">
        <f t="shared" si="120"/>
        <v>0</v>
      </c>
      <c r="AI904" s="490"/>
      <c r="AJ904" s="204">
        <f t="shared" si="121"/>
        <v>0</v>
      </c>
      <c r="AN904" s="488" t="str">
        <f>IF($AC$450="","",IF(HLOOKUP($AC$450,Presentación!$AQ$3:$BV$574,Presentación!AP454)="","",HLOOKUP($AC$450,Presentación!$AQ$3:$BV$574,Presentación!AP454,0)))</f>
        <v/>
      </c>
      <c r="AO904" s="489" t="str">
        <f>IF($AC$450="","",IF(HLOOKUP($AC$450,Presentación!$BZ$3:$DE$574,Presentación!AP454,0)="","",HLOOKUP($AC$450,Presentación!$BZ$3:$DE$574,Presentación!AP454,0)))</f>
        <v/>
      </c>
      <c r="AQ904">
        <f t="shared" si="122"/>
        <v>0</v>
      </c>
      <c r="AR904">
        <f t="shared" si="123"/>
        <v>0</v>
      </c>
      <c r="AS904">
        <f t="shared" si="124"/>
        <v>0</v>
      </c>
    </row>
    <row r="905" spans="1:45" s="14" customFormat="1" ht="14.25">
      <c r="A905" s="5"/>
      <c r="B905" s="67"/>
      <c r="C905" s="19" t="s">
        <v>7117</v>
      </c>
      <c r="D905" s="1023" t="str">
        <f t="shared" si="118"/>
        <v/>
      </c>
      <c r="E905" s="1024"/>
      <c r="F905" s="1025"/>
      <c r="G905" s="752" t="str">
        <f t="shared" si="119"/>
        <v/>
      </c>
      <c r="H905" s="752"/>
      <c r="I905" s="752"/>
      <c r="J905" s="752"/>
      <c r="K905" s="752"/>
      <c r="L905" s="752"/>
      <c r="M905" s="754"/>
      <c r="N905" s="754"/>
      <c r="O905" s="754"/>
      <c r="P905" s="754"/>
      <c r="Q905" s="754"/>
      <c r="R905" s="754"/>
      <c r="S905" s="754"/>
      <c r="T905" s="754"/>
      <c r="U905" s="754"/>
      <c r="V905" s="754"/>
      <c r="W905" s="754"/>
      <c r="X905" s="754"/>
      <c r="Y905" s="754"/>
      <c r="Z905" s="754"/>
      <c r="AA905" s="754"/>
      <c r="AB905" s="754"/>
      <c r="AC905" s="754"/>
      <c r="AD905" s="754"/>
      <c r="AE905" s="4"/>
      <c r="AG905"/>
      <c r="AH905">
        <f t="shared" si="120"/>
        <v>0</v>
      </c>
      <c r="AI905" s="490"/>
      <c r="AJ905" s="204">
        <f t="shared" si="121"/>
        <v>0</v>
      </c>
      <c r="AN905" s="488" t="str">
        <f>IF($AC$450="","",IF(HLOOKUP($AC$450,Presentación!$AQ$3:$BV$574,Presentación!AP455)="","",HLOOKUP($AC$450,Presentación!$AQ$3:$BV$574,Presentación!AP455,0)))</f>
        <v/>
      </c>
      <c r="AO905" s="489" t="str">
        <f>IF($AC$450="","",IF(HLOOKUP($AC$450,Presentación!$BZ$3:$DE$574,Presentación!AP455,0)="","",HLOOKUP($AC$450,Presentación!$BZ$3:$DE$574,Presentación!AP455,0)))</f>
        <v/>
      </c>
      <c r="AQ905">
        <f t="shared" si="122"/>
        <v>0</v>
      </c>
      <c r="AR905">
        <f t="shared" si="123"/>
        <v>0</v>
      </c>
      <c r="AS905">
        <f t="shared" si="124"/>
        <v>0</v>
      </c>
    </row>
    <row r="906" spans="1:45" s="14" customFormat="1" ht="14.25">
      <c r="A906" s="5"/>
      <c r="B906" s="67"/>
      <c r="C906" s="19" t="s">
        <v>7118</v>
      </c>
      <c r="D906" s="1023" t="str">
        <f t="shared" si="118"/>
        <v/>
      </c>
      <c r="E906" s="1024"/>
      <c r="F906" s="1025"/>
      <c r="G906" s="752" t="str">
        <f t="shared" si="119"/>
        <v/>
      </c>
      <c r="H906" s="752"/>
      <c r="I906" s="752"/>
      <c r="J906" s="752"/>
      <c r="K906" s="752"/>
      <c r="L906" s="752"/>
      <c r="M906" s="754"/>
      <c r="N906" s="754"/>
      <c r="O906" s="754"/>
      <c r="P906" s="754"/>
      <c r="Q906" s="754"/>
      <c r="R906" s="754"/>
      <c r="S906" s="754"/>
      <c r="T906" s="754"/>
      <c r="U906" s="754"/>
      <c r="V906" s="754"/>
      <c r="W906" s="754"/>
      <c r="X906" s="754"/>
      <c r="Y906" s="754"/>
      <c r="Z906" s="754"/>
      <c r="AA906" s="754"/>
      <c r="AB906" s="754"/>
      <c r="AC906" s="754"/>
      <c r="AD906" s="754"/>
      <c r="AE906" s="4"/>
      <c r="AG906"/>
      <c r="AH906">
        <f t="shared" si="120"/>
        <v>0</v>
      </c>
      <c r="AI906" s="490"/>
      <c r="AJ906" s="204">
        <f t="shared" si="121"/>
        <v>0</v>
      </c>
      <c r="AN906" s="488" t="str">
        <f>IF($AC$450="","",IF(HLOOKUP($AC$450,Presentación!$AQ$3:$BV$574,Presentación!AP456)="","",HLOOKUP($AC$450,Presentación!$AQ$3:$BV$574,Presentación!AP456,0)))</f>
        <v/>
      </c>
      <c r="AO906" s="489" t="str">
        <f>IF($AC$450="","",IF(HLOOKUP($AC$450,Presentación!$BZ$3:$DE$574,Presentación!AP456,0)="","",HLOOKUP($AC$450,Presentación!$BZ$3:$DE$574,Presentación!AP456,0)))</f>
        <v/>
      </c>
      <c r="AQ906">
        <f t="shared" si="122"/>
        <v>0</v>
      </c>
      <c r="AR906">
        <f t="shared" si="123"/>
        <v>0</v>
      </c>
      <c r="AS906">
        <f t="shared" si="124"/>
        <v>0</v>
      </c>
    </row>
    <row r="907" spans="1:45" s="14" customFormat="1" ht="14.25">
      <c r="A907" s="5"/>
      <c r="B907" s="67"/>
      <c r="C907" s="19" t="s">
        <v>7119</v>
      </c>
      <c r="D907" s="1023" t="str">
        <f t="shared" si="118"/>
        <v/>
      </c>
      <c r="E907" s="1024"/>
      <c r="F907" s="1025"/>
      <c r="G907" s="752" t="str">
        <f t="shared" si="119"/>
        <v/>
      </c>
      <c r="H907" s="752"/>
      <c r="I907" s="752"/>
      <c r="J907" s="752"/>
      <c r="K907" s="752"/>
      <c r="L907" s="752"/>
      <c r="M907" s="754"/>
      <c r="N907" s="754"/>
      <c r="O907" s="754"/>
      <c r="P907" s="754"/>
      <c r="Q907" s="754"/>
      <c r="R907" s="754"/>
      <c r="S907" s="754"/>
      <c r="T907" s="754"/>
      <c r="U907" s="754"/>
      <c r="V907" s="754"/>
      <c r="W907" s="754"/>
      <c r="X907" s="754"/>
      <c r="Y907" s="754"/>
      <c r="Z907" s="754"/>
      <c r="AA907" s="754"/>
      <c r="AB907" s="754"/>
      <c r="AC907" s="754"/>
      <c r="AD907" s="754"/>
      <c r="AE907" s="4"/>
      <c r="AG907"/>
      <c r="AH907">
        <f t="shared" si="120"/>
        <v>0</v>
      </c>
      <c r="AI907" s="490"/>
      <c r="AJ907" s="204">
        <f t="shared" si="121"/>
        <v>0</v>
      </c>
      <c r="AN907" s="488" t="str">
        <f>IF($AC$450="","",IF(HLOOKUP($AC$450,Presentación!$AQ$3:$BV$574,Presentación!AP457)="","",HLOOKUP($AC$450,Presentación!$AQ$3:$BV$574,Presentación!AP457,0)))</f>
        <v/>
      </c>
      <c r="AO907" s="489" t="str">
        <f>IF($AC$450="","",IF(HLOOKUP($AC$450,Presentación!$BZ$3:$DE$574,Presentación!AP457,0)="","",HLOOKUP($AC$450,Presentación!$BZ$3:$DE$574,Presentación!AP457,0)))</f>
        <v/>
      </c>
      <c r="AQ907">
        <f t="shared" si="122"/>
        <v>0</v>
      </c>
      <c r="AR907">
        <f t="shared" si="123"/>
        <v>0</v>
      </c>
      <c r="AS907">
        <f t="shared" si="124"/>
        <v>0</v>
      </c>
    </row>
    <row r="908" spans="1:45" s="14" customFormat="1" ht="14.25">
      <c r="A908" s="5"/>
      <c r="B908" s="67"/>
      <c r="C908" s="19" t="s">
        <v>7120</v>
      </c>
      <c r="D908" s="1023" t="str">
        <f t="shared" si="118"/>
        <v/>
      </c>
      <c r="E908" s="1024"/>
      <c r="F908" s="1025"/>
      <c r="G908" s="752" t="str">
        <f t="shared" si="119"/>
        <v/>
      </c>
      <c r="H908" s="752"/>
      <c r="I908" s="752"/>
      <c r="J908" s="752"/>
      <c r="K908" s="752"/>
      <c r="L908" s="752"/>
      <c r="M908" s="754"/>
      <c r="N908" s="754"/>
      <c r="O908" s="754"/>
      <c r="P908" s="754"/>
      <c r="Q908" s="754"/>
      <c r="R908" s="754"/>
      <c r="S908" s="754"/>
      <c r="T908" s="754"/>
      <c r="U908" s="754"/>
      <c r="V908" s="754"/>
      <c r="W908" s="754"/>
      <c r="X908" s="754"/>
      <c r="Y908" s="754"/>
      <c r="Z908" s="754"/>
      <c r="AA908" s="754"/>
      <c r="AB908" s="754"/>
      <c r="AC908" s="754"/>
      <c r="AD908" s="754"/>
      <c r="AE908" s="4"/>
      <c r="AG908"/>
      <c r="AH908">
        <f t="shared" si="120"/>
        <v>0</v>
      </c>
      <c r="AI908" s="490"/>
      <c r="AJ908" s="204">
        <f t="shared" si="121"/>
        <v>0</v>
      </c>
      <c r="AN908" s="488" t="str">
        <f>IF($AC$450="","",IF(HLOOKUP($AC$450,Presentación!$AQ$3:$BV$574,Presentación!AP458)="","",HLOOKUP($AC$450,Presentación!$AQ$3:$BV$574,Presentación!AP458,0)))</f>
        <v/>
      </c>
      <c r="AO908" s="489" t="str">
        <f>IF($AC$450="","",IF(HLOOKUP($AC$450,Presentación!$BZ$3:$DE$574,Presentación!AP458,0)="","",HLOOKUP($AC$450,Presentación!$BZ$3:$DE$574,Presentación!AP458,0)))</f>
        <v/>
      </c>
      <c r="AQ908">
        <f t="shared" si="122"/>
        <v>0</v>
      </c>
      <c r="AR908">
        <f t="shared" si="123"/>
        <v>0</v>
      </c>
      <c r="AS908">
        <f t="shared" si="124"/>
        <v>0</v>
      </c>
    </row>
    <row r="909" spans="1:45" s="14" customFormat="1" ht="14.25">
      <c r="A909" s="5"/>
      <c r="B909" s="67"/>
      <c r="C909" s="19" t="s">
        <v>7121</v>
      </c>
      <c r="D909" s="1023" t="str">
        <f t="shared" si="118"/>
        <v/>
      </c>
      <c r="E909" s="1024"/>
      <c r="F909" s="1025"/>
      <c r="G909" s="752" t="str">
        <f t="shared" si="119"/>
        <v/>
      </c>
      <c r="H909" s="752"/>
      <c r="I909" s="752"/>
      <c r="J909" s="752"/>
      <c r="K909" s="752"/>
      <c r="L909" s="752"/>
      <c r="M909" s="754"/>
      <c r="N909" s="754"/>
      <c r="O909" s="754"/>
      <c r="P909" s="754"/>
      <c r="Q909" s="754"/>
      <c r="R909" s="754"/>
      <c r="S909" s="754"/>
      <c r="T909" s="754"/>
      <c r="U909" s="754"/>
      <c r="V909" s="754"/>
      <c r="W909" s="754"/>
      <c r="X909" s="754"/>
      <c r="Y909" s="754"/>
      <c r="Z909" s="754"/>
      <c r="AA909" s="754"/>
      <c r="AB909" s="754"/>
      <c r="AC909" s="754"/>
      <c r="AD909" s="754"/>
      <c r="AE909" s="4"/>
      <c r="AG909"/>
      <c r="AH909">
        <f t="shared" si="120"/>
        <v>0</v>
      </c>
      <c r="AI909" s="490"/>
      <c r="AJ909" s="204">
        <f t="shared" si="121"/>
        <v>0</v>
      </c>
      <c r="AN909" s="488" t="str">
        <f>IF($AC$450="","",IF(HLOOKUP($AC$450,Presentación!$AQ$3:$BV$574,Presentación!AP459)="","",HLOOKUP($AC$450,Presentación!$AQ$3:$BV$574,Presentación!AP459,0)))</f>
        <v/>
      </c>
      <c r="AO909" s="489" t="str">
        <f>IF($AC$450="","",IF(HLOOKUP($AC$450,Presentación!$BZ$3:$DE$574,Presentación!AP459,0)="","",HLOOKUP($AC$450,Presentación!$BZ$3:$DE$574,Presentación!AP459,0)))</f>
        <v/>
      </c>
      <c r="AQ909">
        <f t="shared" si="122"/>
        <v>0</v>
      </c>
      <c r="AR909">
        <f t="shared" si="123"/>
        <v>0</v>
      </c>
      <c r="AS909">
        <f t="shared" si="124"/>
        <v>0</v>
      </c>
    </row>
    <row r="910" spans="1:45" s="14" customFormat="1" ht="14.25">
      <c r="A910" s="5"/>
      <c r="B910" s="67"/>
      <c r="C910" s="19" t="s">
        <v>7122</v>
      </c>
      <c r="D910" s="1023" t="str">
        <f t="shared" si="118"/>
        <v/>
      </c>
      <c r="E910" s="1024"/>
      <c r="F910" s="1025"/>
      <c r="G910" s="752" t="str">
        <f t="shared" si="119"/>
        <v/>
      </c>
      <c r="H910" s="752"/>
      <c r="I910" s="752"/>
      <c r="J910" s="752"/>
      <c r="K910" s="752"/>
      <c r="L910" s="752"/>
      <c r="M910" s="754"/>
      <c r="N910" s="754"/>
      <c r="O910" s="754"/>
      <c r="P910" s="754"/>
      <c r="Q910" s="754"/>
      <c r="R910" s="754"/>
      <c r="S910" s="754"/>
      <c r="T910" s="754"/>
      <c r="U910" s="754"/>
      <c r="V910" s="754"/>
      <c r="W910" s="754"/>
      <c r="X910" s="754"/>
      <c r="Y910" s="754"/>
      <c r="Z910" s="754"/>
      <c r="AA910" s="754"/>
      <c r="AB910" s="754"/>
      <c r="AC910" s="754"/>
      <c r="AD910" s="754"/>
      <c r="AE910" s="4"/>
      <c r="AG910"/>
      <c r="AH910">
        <f t="shared" si="120"/>
        <v>0</v>
      </c>
      <c r="AI910" s="490"/>
      <c r="AJ910" s="204">
        <f t="shared" si="121"/>
        <v>0</v>
      </c>
      <c r="AN910" s="488" t="str">
        <f>IF($AC$450="","",IF(HLOOKUP($AC$450,Presentación!$AQ$3:$BV$574,Presentación!AP460)="","",HLOOKUP($AC$450,Presentación!$AQ$3:$BV$574,Presentación!AP460,0)))</f>
        <v/>
      </c>
      <c r="AO910" s="489" t="str">
        <f>IF($AC$450="","",IF(HLOOKUP($AC$450,Presentación!$BZ$3:$DE$574,Presentación!AP460,0)="","",HLOOKUP($AC$450,Presentación!$BZ$3:$DE$574,Presentación!AP460,0)))</f>
        <v/>
      </c>
      <c r="AQ910">
        <f t="shared" si="122"/>
        <v>0</v>
      </c>
      <c r="AR910">
        <f t="shared" si="123"/>
        <v>0</v>
      </c>
      <c r="AS910">
        <f t="shared" si="124"/>
        <v>0</v>
      </c>
    </row>
    <row r="911" spans="1:45" s="14" customFormat="1" ht="14.25">
      <c r="A911" s="5"/>
      <c r="B911" s="67"/>
      <c r="C911" s="19" t="s">
        <v>7123</v>
      </c>
      <c r="D911" s="1023" t="str">
        <f t="shared" si="118"/>
        <v/>
      </c>
      <c r="E911" s="1024"/>
      <c r="F911" s="1025"/>
      <c r="G911" s="752" t="str">
        <f t="shared" si="119"/>
        <v/>
      </c>
      <c r="H911" s="752"/>
      <c r="I911" s="752"/>
      <c r="J911" s="752"/>
      <c r="K911" s="752"/>
      <c r="L911" s="752"/>
      <c r="M911" s="754"/>
      <c r="N911" s="754"/>
      <c r="O911" s="754"/>
      <c r="P911" s="754"/>
      <c r="Q911" s="754"/>
      <c r="R911" s="754"/>
      <c r="S911" s="754"/>
      <c r="T911" s="754"/>
      <c r="U911" s="754"/>
      <c r="V911" s="754"/>
      <c r="W911" s="754"/>
      <c r="X911" s="754"/>
      <c r="Y911" s="754"/>
      <c r="Z911" s="754"/>
      <c r="AA911" s="754"/>
      <c r="AB911" s="754"/>
      <c r="AC911" s="754"/>
      <c r="AD911" s="754"/>
      <c r="AE911" s="4"/>
      <c r="AG911"/>
      <c r="AH911">
        <f t="shared" si="120"/>
        <v>0</v>
      </c>
      <c r="AI911" s="490"/>
      <c r="AJ911" s="204">
        <f t="shared" si="121"/>
        <v>0</v>
      </c>
      <c r="AN911" s="488" t="str">
        <f>IF($AC$450="","",IF(HLOOKUP($AC$450,Presentación!$AQ$3:$BV$574,Presentación!AP461)="","",HLOOKUP($AC$450,Presentación!$AQ$3:$BV$574,Presentación!AP461,0)))</f>
        <v/>
      </c>
      <c r="AO911" s="489" t="str">
        <f>IF($AC$450="","",IF(HLOOKUP($AC$450,Presentación!$BZ$3:$DE$574,Presentación!AP461,0)="","",HLOOKUP($AC$450,Presentación!$BZ$3:$DE$574,Presentación!AP461,0)))</f>
        <v/>
      </c>
      <c r="AQ911">
        <f t="shared" si="122"/>
        <v>0</v>
      </c>
      <c r="AR911">
        <f t="shared" si="123"/>
        <v>0</v>
      </c>
      <c r="AS911">
        <f t="shared" si="124"/>
        <v>0</v>
      </c>
    </row>
    <row r="912" spans="1:45" s="14" customFormat="1" ht="14.25">
      <c r="A912" s="5"/>
      <c r="B912" s="67"/>
      <c r="C912" s="19" t="s">
        <v>7124</v>
      </c>
      <c r="D912" s="1023" t="str">
        <f t="shared" si="118"/>
        <v/>
      </c>
      <c r="E912" s="1024"/>
      <c r="F912" s="1025"/>
      <c r="G912" s="752" t="str">
        <f t="shared" si="119"/>
        <v/>
      </c>
      <c r="H912" s="752"/>
      <c r="I912" s="752"/>
      <c r="J912" s="752"/>
      <c r="K912" s="752"/>
      <c r="L912" s="752"/>
      <c r="M912" s="754"/>
      <c r="N912" s="754"/>
      <c r="O912" s="754"/>
      <c r="P912" s="754"/>
      <c r="Q912" s="754"/>
      <c r="R912" s="754"/>
      <c r="S912" s="754"/>
      <c r="T912" s="754"/>
      <c r="U912" s="754"/>
      <c r="V912" s="754"/>
      <c r="W912" s="754"/>
      <c r="X912" s="754"/>
      <c r="Y912" s="754"/>
      <c r="Z912" s="754"/>
      <c r="AA912" s="754"/>
      <c r="AB912" s="754"/>
      <c r="AC912" s="754"/>
      <c r="AD912" s="754"/>
      <c r="AE912" s="4"/>
      <c r="AG912"/>
      <c r="AH912">
        <f t="shared" si="120"/>
        <v>0</v>
      </c>
      <c r="AI912" s="490"/>
      <c r="AJ912" s="204">
        <f t="shared" si="121"/>
        <v>0</v>
      </c>
      <c r="AN912" s="488" t="str">
        <f>IF($AC$450="","",IF(HLOOKUP($AC$450,Presentación!$AQ$3:$BV$574,Presentación!AP462)="","",HLOOKUP($AC$450,Presentación!$AQ$3:$BV$574,Presentación!AP462,0)))</f>
        <v/>
      </c>
      <c r="AO912" s="489" t="str">
        <f>IF($AC$450="","",IF(HLOOKUP($AC$450,Presentación!$BZ$3:$DE$574,Presentación!AP462,0)="","",HLOOKUP($AC$450,Presentación!$BZ$3:$DE$574,Presentación!AP462,0)))</f>
        <v/>
      </c>
      <c r="AQ912">
        <f t="shared" si="122"/>
        <v>0</v>
      </c>
      <c r="AR912">
        <f t="shared" si="123"/>
        <v>0</v>
      </c>
      <c r="AS912">
        <f t="shared" si="124"/>
        <v>0</v>
      </c>
    </row>
    <row r="913" spans="1:45" s="14" customFormat="1" ht="14.25">
      <c r="A913" s="5"/>
      <c r="B913" s="67"/>
      <c r="C913" s="19" t="s">
        <v>7125</v>
      </c>
      <c r="D913" s="1023" t="str">
        <f t="shared" si="118"/>
        <v/>
      </c>
      <c r="E913" s="1024"/>
      <c r="F913" s="1025"/>
      <c r="G913" s="752" t="str">
        <f t="shared" si="119"/>
        <v/>
      </c>
      <c r="H913" s="752"/>
      <c r="I913" s="752"/>
      <c r="J913" s="752"/>
      <c r="K913" s="752"/>
      <c r="L913" s="752"/>
      <c r="M913" s="754"/>
      <c r="N913" s="754"/>
      <c r="O913" s="754"/>
      <c r="P913" s="754"/>
      <c r="Q913" s="754"/>
      <c r="R913" s="754"/>
      <c r="S913" s="754"/>
      <c r="T913" s="754"/>
      <c r="U913" s="754"/>
      <c r="V913" s="754"/>
      <c r="W913" s="754"/>
      <c r="X913" s="754"/>
      <c r="Y913" s="754"/>
      <c r="Z913" s="754"/>
      <c r="AA913" s="754"/>
      <c r="AB913" s="754"/>
      <c r="AC913" s="754"/>
      <c r="AD913" s="754"/>
      <c r="AE913" s="4"/>
      <c r="AG913"/>
      <c r="AH913">
        <f t="shared" si="120"/>
        <v>0</v>
      </c>
      <c r="AI913" s="490"/>
      <c r="AJ913" s="204">
        <f t="shared" si="121"/>
        <v>0</v>
      </c>
      <c r="AN913" s="488" t="str">
        <f>IF($AC$450="","",IF(HLOOKUP($AC$450,Presentación!$AQ$3:$BV$574,Presentación!AP463)="","",HLOOKUP($AC$450,Presentación!$AQ$3:$BV$574,Presentación!AP463,0)))</f>
        <v/>
      </c>
      <c r="AO913" s="489" t="str">
        <f>IF($AC$450="","",IF(HLOOKUP($AC$450,Presentación!$BZ$3:$DE$574,Presentación!AP463,0)="","",HLOOKUP($AC$450,Presentación!$BZ$3:$DE$574,Presentación!AP463,0)))</f>
        <v/>
      </c>
      <c r="AQ913">
        <f t="shared" si="122"/>
        <v>0</v>
      </c>
      <c r="AR913">
        <f t="shared" si="123"/>
        <v>0</v>
      </c>
      <c r="AS913">
        <f t="shared" si="124"/>
        <v>0</v>
      </c>
    </row>
    <row r="914" spans="1:45" s="14" customFormat="1" ht="14.25">
      <c r="A914" s="5"/>
      <c r="B914" s="67"/>
      <c r="C914" s="19" t="s">
        <v>7126</v>
      </c>
      <c r="D914" s="1023" t="str">
        <f t="shared" si="118"/>
        <v/>
      </c>
      <c r="E914" s="1024"/>
      <c r="F914" s="1025"/>
      <c r="G914" s="752" t="str">
        <f t="shared" si="119"/>
        <v/>
      </c>
      <c r="H914" s="752"/>
      <c r="I914" s="752"/>
      <c r="J914" s="752"/>
      <c r="K914" s="752"/>
      <c r="L914" s="752"/>
      <c r="M914" s="754"/>
      <c r="N914" s="754"/>
      <c r="O914" s="754"/>
      <c r="P914" s="754"/>
      <c r="Q914" s="754"/>
      <c r="R914" s="754"/>
      <c r="S914" s="754"/>
      <c r="T914" s="754"/>
      <c r="U914" s="754"/>
      <c r="V914" s="754"/>
      <c r="W914" s="754"/>
      <c r="X914" s="754"/>
      <c r="Y914" s="754"/>
      <c r="Z914" s="754"/>
      <c r="AA914" s="754"/>
      <c r="AB914" s="754"/>
      <c r="AC914" s="754"/>
      <c r="AD914" s="754"/>
      <c r="AE914" s="4"/>
      <c r="AG914"/>
      <c r="AH914">
        <f t="shared" si="120"/>
        <v>0</v>
      </c>
      <c r="AI914" s="490"/>
      <c r="AJ914" s="204">
        <f t="shared" si="121"/>
        <v>0</v>
      </c>
      <c r="AN914" s="488" t="str">
        <f>IF($AC$450="","",IF(HLOOKUP($AC$450,Presentación!$AQ$3:$BV$574,Presentación!AP464)="","",HLOOKUP($AC$450,Presentación!$AQ$3:$BV$574,Presentación!AP464,0)))</f>
        <v/>
      </c>
      <c r="AO914" s="489" t="str">
        <f>IF($AC$450="","",IF(HLOOKUP($AC$450,Presentación!$BZ$3:$DE$574,Presentación!AP464,0)="","",HLOOKUP($AC$450,Presentación!$BZ$3:$DE$574,Presentación!AP464,0)))</f>
        <v/>
      </c>
      <c r="AQ914">
        <f t="shared" si="122"/>
        <v>0</v>
      </c>
      <c r="AR914">
        <f t="shared" si="123"/>
        <v>0</v>
      </c>
      <c r="AS914">
        <f t="shared" si="124"/>
        <v>0</v>
      </c>
    </row>
    <row r="915" spans="1:45" s="14" customFormat="1" ht="14.25">
      <c r="A915" s="5"/>
      <c r="B915" s="67"/>
      <c r="C915" s="19" t="s">
        <v>7127</v>
      </c>
      <c r="D915" s="1023" t="str">
        <f t="shared" si="118"/>
        <v/>
      </c>
      <c r="E915" s="1024"/>
      <c r="F915" s="1025"/>
      <c r="G915" s="752" t="str">
        <f t="shared" si="119"/>
        <v/>
      </c>
      <c r="H915" s="752"/>
      <c r="I915" s="752"/>
      <c r="J915" s="752"/>
      <c r="K915" s="752"/>
      <c r="L915" s="752"/>
      <c r="M915" s="754"/>
      <c r="N915" s="754"/>
      <c r="O915" s="754"/>
      <c r="P915" s="754"/>
      <c r="Q915" s="754"/>
      <c r="R915" s="754"/>
      <c r="S915" s="754"/>
      <c r="T915" s="754"/>
      <c r="U915" s="754"/>
      <c r="V915" s="754"/>
      <c r="W915" s="754"/>
      <c r="X915" s="754"/>
      <c r="Y915" s="754"/>
      <c r="Z915" s="754"/>
      <c r="AA915" s="754"/>
      <c r="AB915" s="754"/>
      <c r="AC915" s="754"/>
      <c r="AD915" s="754"/>
      <c r="AE915" s="4"/>
      <c r="AG915"/>
      <c r="AH915">
        <f t="shared" si="120"/>
        <v>0</v>
      </c>
      <c r="AI915" s="490"/>
      <c r="AJ915" s="204">
        <f t="shared" si="121"/>
        <v>0</v>
      </c>
      <c r="AN915" s="488" t="str">
        <f>IF($AC$450="","",IF(HLOOKUP($AC$450,Presentación!$AQ$3:$BV$574,Presentación!AP465)="","",HLOOKUP($AC$450,Presentación!$AQ$3:$BV$574,Presentación!AP465,0)))</f>
        <v/>
      </c>
      <c r="AO915" s="489" t="str">
        <f>IF($AC$450="","",IF(HLOOKUP($AC$450,Presentación!$BZ$3:$DE$574,Presentación!AP465,0)="","",HLOOKUP($AC$450,Presentación!$BZ$3:$DE$574,Presentación!AP465,0)))</f>
        <v/>
      </c>
      <c r="AQ915">
        <f t="shared" si="122"/>
        <v>0</v>
      </c>
      <c r="AR915">
        <f t="shared" si="123"/>
        <v>0</v>
      </c>
      <c r="AS915">
        <f t="shared" si="124"/>
        <v>0</v>
      </c>
    </row>
    <row r="916" spans="1:45" s="14" customFormat="1" ht="14.25">
      <c r="A916" s="5"/>
      <c r="B916" s="67"/>
      <c r="C916" s="19" t="s">
        <v>7128</v>
      </c>
      <c r="D916" s="1023" t="str">
        <f t="shared" si="118"/>
        <v/>
      </c>
      <c r="E916" s="1024"/>
      <c r="F916" s="1025"/>
      <c r="G916" s="752" t="str">
        <f t="shared" si="119"/>
        <v/>
      </c>
      <c r="H916" s="752"/>
      <c r="I916" s="752"/>
      <c r="J916" s="752"/>
      <c r="K916" s="752"/>
      <c r="L916" s="752"/>
      <c r="M916" s="754"/>
      <c r="N916" s="754"/>
      <c r="O916" s="754"/>
      <c r="P916" s="754"/>
      <c r="Q916" s="754"/>
      <c r="R916" s="754"/>
      <c r="S916" s="754"/>
      <c r="T916" s="754"/>
      <c r="U916" s="754"/>
      <c r="V916" s="754"/>
      <c r="W916" s="754"/>
      <c r="X916" s="754"/>
      <c r="Y916" s="754"/>
      <c r="Z916" s="754"/>
      <c r="AA916" s="754"/>
      <c r="AB916" s="754"/>
      <c r="AC916" s="754"/>
      <c r="AD916" s="754"/>
      <c r="AE916" s="4"/>
      <c r="AG916"/>
      <c r="AH916">
        <f t="shared" si="120"/>
        <v>0</v>
      </c>
      <c r="AI916" s="490"/>
      <c r="AJ916" s="204">
        <f t="shared" si="121"/>
        <v>0</v>
      </c>
      <c r="AN916" s="488" t="str">
        <f>IF($AC$450="","",IF(HLOOKUP($AC$450,Presentación!$AQ$3:$BV$574,Presentación!AP466)="","",HLOOKUP($AC$450,Presentación!$AQ$3:$BV$574,Presentación!AP466,0)))</f>
        <v/>
      </c>
      <c r="AO916" s="489" t="str">
        <f>IF($AC$450="","",IF(HLOOKUP($AC$450,Presentación!$BZ$3:$DE$574,Presentación!AP466,0)="","",HLOOKUP($AC$450,Presentación!$BZ$3:$DE$574,Presentación!AP466,0)))</f>
        <v/>
      </c>
      <c r="AQ916">
        <f t="shared" si="122"/>
        <v>0</v>
      </c>
      <c r="AR916">
        <f t="shared" si="123"/>
        <v>0</v>
      </c>
      <c r="AS916">
        <f t="shared" si="124"/>
        <v>0</v>
      </c>
    </row>
    <row r="917" spans="1:45" s="14" customFormat="1" ht="14.25">
      <c r="A917" s="5"/>
      <c r="B917" s="67"/>
      <c r="C917" s="19" t="s">
        <v>7129</v>
      </c>
      <c r="D917" s="1023" t="str">
        <f t="shared" si="118"/>
        <v/>
      </c>
      <c r="E917" s="1024"/>
      <c r="F917" s="1025"/>
      <c r="G917" s="752" t="str">
        <f t="shared" si="119"/>
        <v/>
      </c>
      <c r="H917" s="752"/>
      <c r="I917" s="752"/>
      <c r="J917" s="752"/>
      <c r="K917" s="752"/>
      <c r="L917" s="752"/>
      <c r="M917" s="754"/>
      <c r="N917" s="754"/>
      <c r="O917" s="754"/>
      <c r="P917" s="754"/>
      <c r="Q917" s="754"/>
      <c r="R917" s="754"/>
      <c r="S917" s="754"/>
      <c r="T917" s="754"/>
      <c r="U917" s="754"/>
      <c r="V917" s="754"/>
      <c r="W917" s="754"/>
      <c r="X917" s="754"/>
      <c r="Y917" s="754"/>
      <c r="Z917" s="754"/>
      <c r="AA917" s="754"/>
      <c r="AB917" s="754"/>
      <c r="AC917" s="754"/>
      <c r="AD917" s="754"/>
      <c r="AE917" s="4"/>
      <c r="AG917"/>
      <c r="AH917">
        <f t="shared" si="120"/>
        <v>0</v>
      </c>
      <c r="AI917" s="490"/>
      <c r="AJ917" s="204">
        <f t="shared" si="121"/>
        <v>0</v>
      </c>
      <c r="AN917" s="488" t="str">
        <f>IF($AC$450="","",IF(HLOOKUP($AC$450,Presentación!$AQ$3:$BV$574,Presentación!AP467)="","",HLOOKUP($AC$450,Presentación!$AQ$3:$BV$574,Presentación!AP467,0)))</f>
        <v/>
      </c>
      <c r="AO917" s="489" t="str">
        <f>IF($AC$450="","",IF(HLOOKUP($AC$450,Presentación!$BZ$3:$DE$574,Presentación!AP467,0)="","",HLOOKUP($AC$450,Presentación!$BZ$3:$DE$574,Presentación!AP467,0)))</f>
        <v/>
      </c>
      <c r="AQ917">
        <f t="shared" si="122"/>
        <v>0</v>
      </c>
      <c r="AR917">
        <f t="shared" si="123"/>
        <v>0</v>
      </c>
      <c r="AS917">
        <f t="shared" si="124"/>
        <v>0</v>
      </c>
    </row>
    <row r="918" spans="1:45" s="14" customFormat="1" ht="14.25">
      <c r="A918" s="5"/>
      <c r="B918" s="67"/>
      <c r="C918" s="19" t="s">
        <v>7130</v>
      </c>
      <c r="D918" s="1023" t="str">
        <f t="shared" si="118"/>
        <v/>
      </c>
      <c r="E918" s="1024"/>
      <c r="F918" s="1025"/>
      <c r="G918" s="752" t="str">
        <f t="shared" si="119"/>
        <v/>
      </c>
      <c r="H918" s="752"/>
      <c r="I918" s="752"/>
      <c r="J918" s="752"/>
      <c r="K918" s="752"/>
      <c r="L918" s="752"/>
      <c r="M918" s="754"/>
      <c r="N918" s="754"/>
      <c r="O918" s="754"/>
      <c r="P918" s="754"/>
      <c r="Q918" s="754"/>
      <c r="R918" s="754"/>
      <c r="S918" s="754"/>
      <c r="T918" s="754"/>
      <c r="U918" s="754"/>
      <c r="V918" s="754"/>
      <c r="W918" s="754"/>
      <c r="X918" s="754"/>
      <c r="Y918" s="754"/>
      <c r="Z918" s="754"/>
      <c r="AA918" s="754"/>
      <c r="AB918" s="754"/>
      <c r="AC918" s="754"/>
      <c r="AD918" s="754"/>
      <c r="AE918" s="4"/>
      <c r="AG918"/>
      <c r="AH918">
        <f t="shared" si="120"/>
        <v>0</v>
      </c>
      <c r="AI918" s="490"/>
      <c r="AJ918" s="204">
        <f t="shared" si="121"/>
        <v>0</v>
      </c>
      <c r="AN918" s="488" t="str">
        <f>IF($AC$450="","",IF(HLOOKUP($AC$450,Presentación!$AQ$3:$BV$574,Presentación!AP468)="","",HLOOKUP($AC$450,Presentación!$AQ$3:$BV$574,Presentación!AP468,0)))</f>
        <v/>
      </c>
      <c r="AO918" s="489" t="str">
        <f>IF($AC$450="","",IF(HLOOKUP($AC$450,Presentación!$BZ$3:$DE$574,Presentación!AP468,0)="","",HLOOKUP($AC$450,Presentación!$BZ$3:$DE$574,Presentación!AP468,0)))</f>
        <v/>
      </c>
      <c r="AQ918">
        <f t="shared" si="122"/>
        <v>0</v>
      </c>
      <c r="AR918">
        <f t="shared" si="123"/>
        <v>0</v>
      </c>
      <c r="AS918">
        <f t="shared" si="124"/>
        <v>0</v>
      </c>
    </row>
    <row r="919" spans="1:45" s="14" customFormat="1" ht="14.25">
      <c r="A919" s="5"/>
      <c r="B919" s="67"/>
      <c r="C919" s="19" t="s">
        <v>7131</v>
      </c>
      <c r="D919" s="1023" t="str">
        <f t="shared" si="118"/>
        <v/>
      </c>
      <c r="E919" s="1024"/>
      <c r="F919" s="1025"/>
      <c r="G919" s="752" t="str">
        <f t="shared" si="119"/>
        <v/>
      </c>
      <c r="H919" s="752"/>
      <c r="I919" s="752"/>
      <c r="J919" s="752"/>
      <c r="K919" s="752"/>
      <c r="L919" s="752"/>
      <c r="M919" s="754"/>
      <c r="N919" s="754"/>
      <c r="O919" s="754"/>
      <c r="P919" s="754"/>
      <c r="Q919" s="754"/>
      <c r="R919" s="754"/>
      <c r="S919" s="754"/>
      <c r="T919" s="754"/>
      <c r="U919" s="754"/>
      <c r="V919" s="754"/>
      <c r="W919" s="754"/>
      <c r="X919" s="754"/>
      <c r="Y919" s="754"/>
      <c r="Z919" s="754"/>
      <c r="AA919" s="754"/>
      <c r="AB919" s="754"/>
      <c r="AC919" s="754"/>
      <c r="AD919" s="754"/>
      <c r="AE919" s="4"/>
      <c r="AG919"/>
      <c r="AH919">
        <f t="shared" si="120"/>
        <v>0</v>
      </c>
      <c r="AI919" s="490"/>
      <c r="AJ919" s="204">
        <f t="shared" si="121"/>
        <v>0</v>
      </c>
      <c r="AN919" s="488" t="str">
        <f>IF($AC$450="","",IF(HLOOKUP($AC$450,Presentación!$AQ$3:$BV$574,Presentación!AP469)="","",HLOOKUP($AC$450,Presentación!$AQ$3:$BV$574,Presentación!AP469,0)))</f>
        <v/>
      </c>
      <c r="AO919" s="489" t="str">
        <f>IF($AC$450="","",IF(HLOOKUP($AC$450,Presentación!$BZ$3:$DE$574,Presentación!AP469,0)="","",HLOOKUP($AC$450,Presentación!$BZ$3:$DE$574,Presentación!AP469,0)))</f>
        <v/>
      </c>
      <c r="AQ919">
        <f t="shared" si="122"/>
        <v>0</v>
      </c>
      <c r="AR919">
        <f t="shared" si="123"/>
        <v>0</v>
      </c>
      <c r="AS919">
        <f t="shared" si="124"/>
        <v>0</v>
      </c>
    </row>
    <row r="920" spans="1:45" s="14" customFormat="1" ht="14.25">
      <c r="A920" s="5"/>
      <c r="B920" s="67"/>
      <c r="C920" s="19" t="s">
        <v>7132</v>
      </c>
      <c r="D920" s="1023" t="str">
        <f t="shared" si="118"/>
        <v/>
      </c>
      <c r="E920" s="1024"/>
      <c r="F920" s="1025"/>
      <c r="G920" s="752" t="str">
        <f t="shared" si="119"/>
        <v/>
      </c>
      <c r="H920" s="752"/>
      <c r="I920" s="752"/>
      <c r="J920" s="752"/>
      <c r="K920" s="752"/>
      <c r="L920" s="752"/>
      <c r="M920" s="754"/>
      <c r="N920" s="754"/>
      <c r="O920" s="754"/>
      <c r="P920" s="754"/>
      <c r="Q920" s="754"/>
      <c r="R920" s="754"/>
      <c r="S920" s="754"/>
      <c r="T920" s="754"/>
      <c r="U920" s="754"/>
      <c r="V920" s="754"/>
      <c r="W920" s="754"/>
      <c r="X920" s="754"/>
      <c r="Y920" s="754"/>
      <c r="Z920" s="754"/>
      <c r="AA920" s="754"/>
      <c r="AB920" s="754"/>
      <c r="AC920" s="754"/>
      <c r="AD920" s="754"/>
      <c r="AE920" s="4"/>
      <c r="AG920"/>
      <c r="AH920">
        <f t="shared" si="120"/>
        <v>0</v>
      </c>
      <c r="AI920" s="490"/>
      <c r="AJ920" s="204">
        <f t="shared" si="121"/>
        <v>0</v>
      </c>
      <c r="AN920" s="488" t="str">
        <f>IF($AC$450="","",IF(HLOOKUP($AC$450,Presentación!$AQ$3:$BV$574,Presentación!AP470)="","",HLOOKUP($AC$450,Presentación!$AQ$3:$BV$574,Presentación!AP470,0)))</f>
        <v/>
      </c>
      <c r="AO920" s="489" t="str">
        <f>IF($AC$450="","",IF(HLOOKUP($AC$450,Presentación!$BZ$3:$DE$574,Presentación!AP470,0)="","",HLOOKUP($AC$450,Presentación!$BZ$3:$DE$574,Presentación!AP470,0)))</f>
        <v/>
      </c>
      <c r="AQ920">
        <f t="shared" si="122"/>
        <v>0</v>
      </c>
      <c r="AR920">
        <f t="shared" si="123"/>
        <v>0</v>
      </c>
      <c r="AS920">
        <f t="shared" si="124"/>
        <v>0</v>
      </c>
    </row>
    <row r="921" spans="1:45" s="14" customFormat="1" ht="14.25">
      <c r="A921" s="5"/>
      <c r="B921" s="67"/>
      <c r="C921" s="19" t="s">
        <v>7133</v>
      </c>
      <c r="D921" s="1023" t="str">
        <f t="shared" si="118"/>
        <v/>
      </c>
      <c r="E921" s="1024"/>
      <c r="F921" s="1025"/>
      <c r="G921" s="752" t="str">
        <f t="shared" si="119"/>
        <v/>
      </c>
      <c r="H921" s="752"/>
      <c r="I921" s="752"/>
      <c r="J921" s="752"/>
      <c r="K921" s="752"/>
      <c r="L921" s="752"/>
      <c r="M921" s="754"/>
      <c r="N921" s="754"/>
      <c r="O921" s="754"/>
      <c r="P921" s="754"/>
      <c r="Q921" s="754"/>
      <c r="R921" s="754"/>
      <c r="S921" s="754"/>
      <c r="T921" s="754"/>
      <c r="U921" s="754"/>
      <c r="V921" s="754"/>
      <c r="W921" s="754"/>
      <c r="X921" s="754"/>
      <c r="Y921" s="754"/>
      <c r="Z921" s="754"/>
      <c r="AA921" s="754"/>
      <c r="AB921" s="754"/>
      <c r="AC921" s="754"/>
      <c r="AD921" s="754"/>
      <c r="AE921" s="4"/>
      <c r="AG921"/>
      <c r="AH921">
        <f t="shared" si="120"/>
        <v>0</v>
      </c>
      <c r="AI921" s="490"/>
      <c r="AJ921" s="204">
        <f t="shared" si="121"/>
        <v>0</v>
      </c>
      <c r="AN921" s="488" t="str">
        <f>IF($AC$450="","",IF(HLOOKUP($AC$450,Presentación!$AQ$3:$BV$574,Presentación!AP471)="","",HLOOKUP($AC$450,Presentación!$AQ$3:$BV$574,Presentación!AP471,0)))</f>
        <v/>
      </c>
      <c r="AO921" s="489" t="str">
        <f>IF($AC$450="","",IF(HLOOKUP($AC$450,Presentación!$BZ$3:$DE$574,Presentación!AP471,0)="","",HLOOKUP($AC$450,Presentación!$BZ$3:$DE$574,Presentación!AP471,0)))</f>
        <v/>
      </c>
      <c r="AQ921">
        <f t="shared" si="122"/>
        <v>0</v>
      </c>
      <c r="AR921">
        <f t="shared" si="123"/>
        <v>0</v>
      </c>
      <c r="AS921">
        <f t="shared" si="124"/>
        <v>0</v>
      </c>
    </row>
    <row r="922" spans="1:45" s="14" customFormat="1" ht="14.25">
      <c r="A922" s="5"/>
      <c r="B922" s="67"/>
      <c r="C922" s="19" t="s">
        <v>7134</v>
      </c>
      <c r="D922" s="1023" t="str">
        <f t="shared" si="118"/>
        <v/>
      </c>
      <c r="E922" s="1024"/>
      <c r="F922" s="1025"/>
      <c r="G922" s="752" t="str">
        <f t="shared" si="119"/>
        <v/>
      </c>
      <c r="H922" s="752"/>
      <c r="I922" s="752"/>
      <c r="J922" s="752"/>
      <c r="K922" s="752"/>
      <c r="L922" s="752"/>
      <c r="M922" s="754"/>
      <c r="N922" s="754"/>
      <c r="O922" s="754"/>
      <c r="P922" s="754"/>
      <c r="Q922" s="754"/>
      <c r="R922" s="754"/>
      <c r="S922" s="754"/>
      <c r="T922" s="754"/>
      <c r="U922" s="754"/>
      <c r="V922" s="754"/>
      <c r="W922" s="754"/>
      <c r="X922" s="754"/>
      <c r="Y922" s="754"/>
      <c r="Z922" s="754"/>
      <c r="AA922" s="754"/>
      <c r="AB922" s="754"/>
      <c r="AC922" s="754"/>
      <c r="AD922" s="754"/>
      <c r="AE922" s="4"/>
      <c r="AG922"/>
      <c r="AH922">
        <f t="shared" si="120"/>
        <v>0</v>
      </c>
      <c r="AI922" s="490"/>
      <c r="AJ922" s="204">
        <f t="shared" si="121"/>
        <v>0</v>
      </c>
      <c r="AN922" s="488" t="str">
        <f>IF($AC$450="","",IF(HLOOKUP($AC$450,Presentación!$AQ$3:$BV$574,Presentación!AP472)="","",HLOOKUP($AC$450,Presentación!$AQ$3:$BV$574,Presentación!AP472,0)))</f>
        <v/>
      </c>
      <c r="AO922" s="489" t="str">
        <f>IF($AC$450="","",IF(HLOOKUP($AC$450,Presentación!$BZ$3:$DE$574,Presentación!AP472,0)="","",HLOOKUP($AC$450,Presentación!$BZ$3:$DE$574,Presentación!AP472,0)))</f>
        <v/>
      </c>
      <c r="AQ922">
        <f t="shared" si="122"/>
        <v>0</v>
      </c>
      <c r="AR922">
        <f t="shared" si="123"/>
        <v>0</v>
      </c>
      <c r="AS922">
        <f t="shared" si="124"/>
        <v>0</v>
      </c>
    </row>
    <row r="923" spans="1:45" s="14" customFormat="1" ht="14.25">
      <c r="A923" s="5"/>
      <c r="B923" s="67"/>
      <c r="C923" s="19" t="s">
        <v>7135</v>
      </c>
      <c r="D923" s="1023" t="str">
        <f t="shared" si="118"/>
        <v/>
      </c>
      <c r="E923" s="1024"/>
      <c r="F923" s="1025"/>
      <c r="G923" s="752" t="str">
        <f t="shared" si="119"/>
        <v/>
      </c>
      <c r="H923" s="752"/>
      <c r="I923" s="752"/>
      <c r="J923" s="752"/>
      <c r="K923" s="752"/>
      <c r="L923" s="752"/>
      <c r="M923" s="754"/>
      <c r="N923" s="754"/>
      <c r="O923" s="754"/>
      <c r="P923" s="754"/>
      <c r="Q923" s="754"/>
      <c r="R923" s="754"/>
      <c r="S923" s="754"/>
      <c r="T923" s="754"/>
      <c r="U923" s="754"/>
      <c r="V923" s="754"/>
      <c r="W923" s="754"/>
      <c r="X923" s="754"/>
      <c r="Y923" s="754"/>
      <c r="Z923" s="754"/>
      <c r="AA923" s="754"/>
      <c r="AB923" s="754"/>
      <c r="AC923" s="754"/>
      <c r="AD923" s="754"/>
      <c r="AE923" s="4"/>
      <c r="AG923"/>
      <c r="AH923">
        <f t="shared" si="120"/>
        <v>0</v>
      </c>
      <c r="AI923" s="490"/>
      <c r="AJ923" s="204">
        <f t="shared" si="121"/>
        <v>0</v>
      </c>
      <c r="AN923" s="488" t="str">
        <f>IF($AC$450="","",IF(HLOOKUP($AC$450,Presentación!$AQ$3:$BV$574,Presentación!AP473)="","",HLOOKUP($AC$450,Presentación!$AQ$3:$BV$574,Presentación!AP473,0)))</f>
        <v/>
      </c>
      <c r="AO923" s="489" t="str">
        <f>IF($AC$450="","",IF(HLOOKUP($AC$450,Presentación!$BZ$3:$DE$574,Presentación!AP473,0)="","",HLOOKUP($AC$450,Presentación!$BZ$3:$DE$574,Presentación!AP473,0)))</f>
        <v/>
      </c>
      <c r="AQ923">
        <f t="shared" si="122"/>
        <v>0</v>
      </c>
      <c r="AR923">
        <f t="shared" si="123"/>
        <v>0</v>
      </c>
      <c r="AS923">
        <f t="shared" si="124"/>
        <v>0</v>
      </c>
    </row>
    <row r="924" spans="1:45" s="14" customFormat="1" ht="14.25">
      <c r="A924" s="5"/>
      <c r="B924" s="67"/>
      <c r="C924" s="19" t="s">
        <v>7136</v>
      </c>
      <c r="D924" s="1023" t="str">
        <f t="shared" si="118"/>
        <v/>
      </c>
      <c r="E924" s="1024"/>
      <c r="F924" s="1025"/>
      <c r="G924" s="752" t="str">
        <f t="shared" si="119"/>
        <v/>
      </c>
      <c r="H924" s="752"/>
      <c r="I924" s="752"/>
      <c r="J924" s="752"/>
      <c r="K924" s="752"/>
      <c r="L924" s="752"/>
      <c r="M924" s="754"/>
      <c r="N924" s="754"/>
      <c r="O924" s="754"/>
      <c r="P924" s="754"/>
      <c r="Q924" s="754"/>
      <c r="R924" s="754"/>
      <c r="S924" s="754"/>
      <c r="T924" s="754"/>
      <c r="U924" s="754"/>
      <c r="V924" s="754"/>
      <c r="W924" s="754"/>
      <c r="X924" s="754"/>
      <c r="Y924" s="754"/>
      <c r="Z924" s="754"/>
      <c r="AA924" s="754"/>
      <c r="AB924" s="754"/>
      <c r="AC924" s="754"/>
      <c r="AD924" s="754"/>
      <c r="AE924" s="4"/>
      <c r="AG924"/>
      <c r="AH924">
        <f t="shared" si="120"/>
        <v>0</v>
      </c>
      <c r="AI924" s="490"/>
      <c r="AJ924" s="204">
        <f t="shared" si="121"/>
        <v>0</v>
      </c>
      <c r="AN924" s="488" t="str">
        <f>IF($AC$450="","",IF(HLOOKUP($AC$450,Presentación!$AQ$3:$BV$574,Presentación!AP474)="","",HLOOKUP($AC$450,Presentación!$AQ$3:$BV$574,Presentación!AP474,0)))</f>
        <v/>
      </c>
      <c r="AO924" s="489" t="str">
        <f>IF($AC$450="","",IF(HLOOKUP($AC$450,Presentación!$BZ$3:$DE$574,Presentación!AP474,0)="","",HLOOKUP($AC$450,Presentación!$BZ$3:$DE$574,Presentación!AP474,0)))</f>
        <v/>
      </c>
      <c r="AQ924">
        <f t="shared" si="122"/>
        <v>0</v>
      </c>
      <c r="AR924">
        <f t="shared" si="123"/>
        <v>0</v>
      </c>
      <c r="AS924">
        <f t="shared" si="124"/>
        <v>0</v>
      </c>
    </row>
    <row r="925" spans="1:45" s="14" customFormat="1" ht="14.25">
      <c r="A925" s="5"/>
      <c r="B925" s="67"/>
      <c r="C925" s="19" t="s">
        <v>7137</v>
      </c>
      <c r="D925" s="1023" t="str">
        <f t="shared" si="118"/>
        <v/>
      </c>
      <c r="E925" s="1024"/>
      <c r="F925" s="1025"/>
      <c r="G925" s="752" t="str">
        <f t="shared" si="119"/>
        <v/>
      </c>
      <c r="H925" s="752"/>
      <c r="I925" s="752"/>
      <c r="J925" s="752"/>
      <c r="K925" s="752"/>
      <c r="L925" s="752"/>
      <c r="M925" s="754"/>
      <c r="N925" s="754"/>
      <c r="O925" s="754"/>
      <c r="P925" s="754"/>
      <c r="Q925" s="754"/>
      <c r="R925" s="754"/>
      <c r="S925" s="754"/>
      <c r="T925" s="754"/>
      <c r="U925" s="754"/>
      <c r="V925" s="754"/>
      <c r="W925" s="754"/>
      <c r="X925" s="754"/>
      <c r="Y925" s="754"/>
      <c r="Z925" s="754"/>
      <c r="AA925" s="754"/>
      <c r="AB925" s="754"/>
      <c r="AC925" s="754"/>
      <c r="AD925" s="754"/>
      <c r="AE925" s="4"/>
      <c r="AG925"/>
      <c r="AH925">
        <f t="shared" si="120"/>
        <v>0</v>
      </c>
      <c r="AI925" s="490"/>
      <c r="AJ925" s="204">
        <f t="shared" si="121"/>
        <v>0</v>
      </c>
      <c r="AN925" s="488" t="str">
        <f>IF($AC$450="","",IF(HLOOKUP($AC$450,Presentación!$AQ$3:$BV$574,Presentación!AP475)="","",HLOOKUP($AC$450,Presentación!$AQ$3:$BV$574,Presentación!AP475,0)))</f>
        <v/>
      </c>
      <c r="AO925" s="489" t="str">
        <f>IF($AC$450="","",IF(HLOOKUP($AC$450,Presentación!$BZ$3:$DE$574,Presentación!AP475,0)="","",HLOOKUP($AC$450,Presentación!$BZ$3:$DE$574,Presentación!AP475,0)))</f>
        <v/>
      </c>
      <c r="AQ925">
        <f t="shared" si="122"/>
        <v>0</v>
      </c>
      <c r="AR925">
        <f t="shared" si="123"/>
        <v>0</v>
      </c>
      <c r="AS925">
        <f t="shared" si="124"/>
        <v>0</v>
      </c>
    </row>
    <row r="926" spans="1:45" s="14" customFormat="1" ht="14.25">
      <c r="A926" s="5"/>
      <c r="B926" s="67"/>
      <c r="C926" s="19" t="s">
        <v>7138</v>
      </c>
      <c r="D926" s="1023" t="str">
        <f t="shared" si="118"/>
        <v/>
      </c>
      <c r="E926" s="1024"/>
      <c r="F926" s="1025"/>
      <c r="G926" s="752" t="str">
        <f t="shared" si="119"/>
        <v/>
      </c>
      <c r="H926" s="752"/>
      <c r="I926" s="752"/>
      <c r="J926" s="752"/>
      <c r="K926" s="752"/>
      <c r="L926" s="752"/>
      <c r="M926" s="754"/>
      <c r="N926" s="754"/>
      <c r="O926" s="754"/>
      <c r="P926" s="754"/>
      <c r="Q926" s="754"/>
      <c r="R926" s="754"/>
      <c r="S926" s="754"/>
      <c r="T926" s="754"/>
      <c r="U926" s="754"/>
      <c r="V926" s="754"/>
      <c r="W926" s="754"/>
      <c r="X926" s="754"/>
      <c r="Y926" s="754"/>
      <c r="Z926" s="754"/>
      <c r="AA926" s="754"/>
      <c r="AB926" s="754"/>
      <c r="AC926" s="754"/>
      <c r="AD926" s="754"/>
      <c r="AE926" s="4"/>
      <c r="AG926"/>
      <c r="AH926">
        <f t="shared" si="120"/>
        <v>0</v>
      </c>
      <c r="AI926" s="490"/>
      <c r="AJ926" s="204">
        <f t="shared" si="121"/>
        <v>0</v>
      </c>
      <c r="AN926" s="488" t="str">
        <f>IF($AC$450="","",IF(HLOOKUP($AC$450,Presentación!$AQ$3:$BV$574,Presentación!AP476)="","",HLOOKUP($AC$450,Presentación!$AQ$3:$BV$574,Presentación!AP476,0)))</f>
        <v/>
      </c>
      <c r="AO926" s="489" t="str">
        <f>IF($AC$450="","",IF(HLOOKUP($AC$450,Presentación!$BZ$3:$DE$574,Presentación!AP476,0)="","",HLOOKUP($AC$450,Presentación!$BZ$3:$DE$574,Presentación!AP476,0)))</f>
        <v/>
      </c>
      <c r="AQ926">
        <f t="shared" si="122"/>
        <v>0</v>
      </c>
      <c r="AR926">
        <f t="shared" si="123"/>
        <v>0</v>
      </c>
      <c r="AS926">
        <f t="shared" si="124"/>
        <v>0</v>
      </c>
    </row>
    <row r="927" spans="1:45" s="14" customFormat="1" ht="14.25">
      <c r="A927" s="5"/>
      <c r="B927" s="67"/>
      <c r="C927" s="19" t="s">
        <v>7139</v>
      </c>
      <c r="D927" s="1023" t="str">
        <f t="shared" si="118"/>
        <v/>
      </c>
      <c r="E927" s="1024"/>
      <c r="F927" s="1025"/>
      <c r="G927" s="752" t="str">
        <f t="shared" si="119"/>
        <v/>
      </c>
      <c r="H927" s="752"/>
      <c r="I927" s="752"/>
      <c r="J927" s="752"/>
      <c r="K927" s="752"/>
      <c r="L927" s="752"/>
      <c r="M927" s="754"/>
      <c r="N927" s="754"/>
      <c r="O927" s="754"/>
      <c r="P927" s="754"/>
      <c r="Q927" s="754"/>
      <c r="R927" s="754"/>
      <c r="S927" s="754"/>
      <c r="T927" s="754"/>
      <c r="U927" s="754"/>
      <c r="V927" s="754"/>
      <c r="W927" s="754"/>
      <c r="X927" s="754"/>
      <c r="Y927" s="754"/>
      <c r="Z927" s="754"/>
      <c r="AA927" s="754"/>
      <c r="AB927" s="754"/>
      <c r="AC927" s="754"/>
      <c r="AD927" s="754"/>
      <c r="AE927" s="4"/>
      <c r="AG927"/>
      <c r="AH927">
        <f t="shared" si="120"/>
        <v>0</v>
      </c>
      <c r="AI927" s="490"/>
      <c r="AJ927" s="204">
        <f t="shared" si="121"/>
        <v>0</v>
      </c>
      <c r="AN927" s="488" t="str">
        <f>IF($AC$450="","",IF(HLOOKUP($AC$450,Presentación!$AQ$3:$BV$574,Presentación!AP477)="","",HLOOKUP($AC$450,Presentación!$AQ$3:$BV$574,Presentación!AP477,0)))</f>
        <v/>
      </c>
      <c r="AO927" s="489" t="str">
        <f>IF($AC$450="","",IF(HLOOKUP($AC$450,Presentación!$BZ$3:$DE$574,Presentación!AP477,0)="","",HLOOKUP($AC$450,Presentación!$BZ$3:$DE$574,Presentación!AP477,0)))</f>
        <v/>
      </c>
      <c r="AQ927">
        <f t="shared" si="122"/>
        <v>0</v>
      </c>
      <c r="AR927">
        <f t="shared" si="123"/>
        <v>0</v>
      </c>
      <c r="AS927">
        <f t="shared" si="124"/>
        <v>0</v>
      </c>
    </row>
    <row r="928" spans="1:45" s="14" customFormat="1" ht="14.25">
      <c r="A928" s="5"/>
      <c r="B928" s="67"/>
      <c r="C928" s="19" t="s">
        <v>7140</v>
      </c>
      <c r="D928" s="1023" t="str">
        <f t="shared" si="118"/>
        <v/>
      </c>
      <c r="E928" s="1024"/>
      <c r="F928" s="1025"/>
      <c r="G928" s="752" t="str">
        <f t="shared" si="119"/>
        <v/>
      </c>
      <c r="H928" s="752"/>
      <c r="I928" s="752"/>
      <c r="J928" s="752"/>
      <c r="K928" s="752"/>
      <c r="L928" s="752"/>
      <c r="M928" s="754"/>
      <c r="N928" s="754"/>
      <c r="O928" s="754"/>
      <c r="P928" s="754"/>
      <c r="Q928" s="754"/>
      <c r="R928" s="754"/>
      <c r="S928" s="754"/>
      <c r="T928" s="754"/>
      <c r="U928" s="754"/>
      <c r="V928" s="754"/>
      <c r="W928" s="754"/>
      <c r="X928" s="754"/>
      <c r="Y928" s="754"/>
      <c r="Z928" s="754"/>
      <c r="AA928" s="754"/>
      <c r="AB928" s="754"/>
      <c r="AC928" s="754"/>
      <c r="AD928" s="754"/>
      <c r="AE928" s="4"/>
      <c r="AG928"/>
      <c r="AH928">
        <f t="shared" si="120"/>
        <v>0</v>
      </c>
      <c r="AI928" s="490"/>
      <c r="AJ928" s="204">
        <f t="shared" si="121"/>
        <v>0</v>
      </c>
      <c r="AN928" s="488" t="str">
        <f>IF($AC$450="","",IF(HLOOKUP($AC$450,Presentación!$AQ$3:$BV$574,Presentación!AP478)="","",HLOOKUP($AC$450,Presentación!$AQ$3:$BV$574,Presentación!AP478,0)))</f>
        <v/>
      </c>
      <c r="AO928" s="489" t="str">
        <f>IF($AC$450="","",IF(HLOOKUP($AC$450,Presentación!$BZ$3:$DE$574,Presentación!AP478,0)="","",HLOOKUP($AC$450,Presentación!$BZ$3:$DE$574,Presentación!AP478,0)))</f>
        <v/>
      </c>
      <c r="AQ928">
        <f t="shared" si="122"/>
        <v>0</v>
      </c>
      <c r="AR928">
        <f t="shared" si="123"/>
        <v>0</v>
      </c>
      <c r="AS928">
        <f t="shared" si="124"/>
        <v>0</v>
      </c>
    </row>
    <row r="929" spans="1:45" s="14" customFormat="1" ht="14.25">
      <c r="A929" s="5"/>
      <c r="B929" s="67"/>
      <c r="C929" s="19" t="s">
        <v>7141</v>
      </c>
      <c r="D929" s="1023" t="str">
        <f t="shared" si="118"/>
        <v/>
      </c>
      <c r="E929" s="1024"/>
      <c r="F929" s="1025"/>
      <c r="G929" s="752" t="str">
        <f t="shared" si="119"/>
        <v/>
      </c>
      <c r="H929" s="752"/>
      <c r="I929" s="752"/>
      <c r="J929" s="752"/>
      <c r="K929" s="752"/>
      <c r="L929" s="752"/>
      <c r="M929" s="754"/>
      <c r="N929" s="754"/>
      <c r="O929" s="754"/>
      <c r="P929" s="754"/>
      <c r="Q929" s="754"/>
      <c r="R929" s="754"/>
      <c r="S929" s="754"/>
      <c r="T929" s="754"/>
      <c r="U929" s="754"/>
      <c r="V929" s="754"/>
      <c r="W929" s="754"/>
      <c r="X929" s="754"/>
      <c r="Y929" s="754"/>
      <c r="Z929" s="754"/>
      <c r="AA929" s="754"/>
      <c r="AB929" s="754"/>
      <c r="AC929" s="754"/>
      <c r="AD929" s="754"/>
      <c r="AE929" s="4"/>
      <c r="AG929"/>
      <c r="AH929">
        <f t="shared" si="120"/>
        <v>0</v>
      </c>
      <c r="AI929" s="490"/>
      <c r="AJ929" s="204">
        <f t="shared" si="121"/>
        <v>0</v>
      </c>
      <c r="AN929" s="488" t="str">
        <f>IF($AC$450="","",IF(HLOOKUP($AC$450,Presentación!$AQ$3:$BV$574,Presentación!AP479)="","",HLOOKUP($AC$450,Presentación!$AQ$3:$BV$574,Presentación!AP479,0)))</f>
        <v/>
      </c>
      <c r="AO929" s="489" t="str">
        <f>IF($AC$450="","",IF(HLOOKUP($AC$450,Presentación!$BZ$3:$DE$574,Presentación!AP479,0)="","",HLOOKUP($AC$450,Presentación!$BZ$3:$DE$574,Presentación!AP479,0)))</f>
        <v/>
      </c>
      <c r="AQ929">
        <f t="shared" si="122"/>
        <v>0</v>
      </c>
      <c r="AR929">
        <f t="shared" si="123"/>
        <v>0</v>
      </c>
      <c r="AS929">
        <f t="shared" si="124"/>
        <v>0</v>
      </c>
    </row>
    <row r="930" spans="1:45" s="14" customFormat="1" ht="14.25">
      <c r="A930" s="5"/>
      <c r="B930" s="67"/>
      <c r="C930" s="19" t="s">
        <v>7142</v>
      </c>
      <c r="D930" s="1023" t="str">
        <f t="shared" si="118"/>
        <v/>
      </c>
      <c r="E930" s="1024"/>
      <c r="F930" s="1025"/>
      <c r="G930" s="752" t="str">
        <f t="shared" si="119"/>
        <v/>
      </c>
      <c r="H930" s="752"/>
      <c r="I930" s="752"/>
      <c r="J930" s="752"/>
      <c r="K930" s="752"/>
      <c r="L930" s="752"/>
      <c r="M930" s="754"/>
      <c r="N930" s="754"/>
      <c r="O930" s="754"/>
      <c r="P930" s="754"/>
      <c r="Q930" s="754"/>
      <c r="R930" s="754"/>
      <c r="S930" s="754"/>
      <c r="T930" s="754"/>
      <c r="U930" s="754"/>
      <c r="V930" s="754"/>
      <c r="W930" s="754"/>
      <c r="X930" s="754"/>
      <c r="Y930" s="754"/>
      <c r="Z930" s="754"/>
      <c r="AA930" s="754"/>
      <c r="AB930" s="754"/>
      <c r="AC930" s="754"/>
      <c r="AD930" s="754"/>
      <c r="AE930" s="4"/>
      <c r="AG930"/>
      <c r="AH930">
        <f t="shared" si="120"/>
        <v>0</v>
      </c>
      <c r="AI930" s="490"/>
      <c r="AJ930" s="204">
        <f t="shared" si="121"/>
        <v>0</v>
      </c>
      <c r="AN930" s="488" t="str">
        <f>IF($AC$450="","",IF(HLOOKUP($AC$450,Presentación!$AQ$3:$BV$574,Presentación!AP480)="","",HLOOKUP($AC$450,Presentación!$AQ$3:$BV$574,Presentación!AP480,0)))</f>
        <v/>
      </c>
      <c r="AO930" s="489" t="str">
        <f>IF($AC$450="","",IF(HLOOKUP($AC$450,Presentación!$BZ$3:$DE$574,Presentación!AP480,0)="","",HLOOKUP($AC$450,Presentación!$BZ$3:$DE$574,Presentación!AP480,0)))</f>
        <v/>
      </c>
      <c r="AQ930">
        <f t="shared" si="122"/>
        <v>0</v>
      </c>
      <c r="AR930">
        <f t="shared" si="123"/>
        <v>0</v>
      </c>
      <c r="AS930">
        <f t="shared" si="124"/>
        <v>0</v>
      </c>
    </row>
    <row r="931" spans="1:45" s="14" customFormat="1" ht="14.25">
      <c r="A931" s="5"/>
      <c r="B931" s="67"/>
      <c r="C931" s="19" t="s">
        <v>7143</v>
      </c>
      <c r="D931" s="1023" t="str">
        <f t="shared" si="118"/>
        <v/>
      </c>
      <c r="E931" s="1024"/>
      <c r="F931" s="1025"/>
      <c r="G931" s="752" t="str">
        <f t="shared" si="119"/>
        <v/>
      </c>
      <c r="H931" s="752"/>
      <c r="I931" s="752"/>
      <c r="J931" s="752"/>
      <c r="K931" s="752"/>
      <c r="L931" s="752"/>
      <c r="M931" s="754"/>
      <c r="N931" s="754"/>
      <c r="O931" s="754"/>
      <c r="P931" s="754"/>
      <c r="Q931" s="754"/>
      <c r="R931" s="754"/>
      <c r="S931" s="754"/>
      <c r="T931" s="754"/>
      <c r="U931" s="754"/>
      <c r="V931" s="754"/>
      <c r="W931" s="754"/>
      <c r="X931" s="754"/>
      <c r="Y931" s="754"/>
      <c r="Z931" s="754"/>
      <c r="AA931" s="754"/>
      <c r="AB931" s="754"/>
      <c r="AC931" s="754"/>
      <c r="AD931" s="754"/>
      <c r="AE931" s="4"/>
      <c r="AG931"/>
      <c r="AH931">
        <f t="shared" si="120"/>
        <v>0</v>
      </c>
      <c r="AI931" s="490"/>
      <c r="AJ931" s="204">
        <f t="shared" si="121"/>
        <v>0</v>
      </c>
      <c r="AN931" s="488" t="str">
        <f>IF($AC$450="","",IF(HLOOKUP($AC$450,Presentación!$AQ$3:$BV$574,Presentación!AP481)="","",HLOOKUP($AC$450,Presentación!$AQ$3:$BV$574,Presentación!AP481,0)))</f>
        <v/>
      </c>
      <c r="AO931" s="489" t="str">
        <f>IF($AC$450="","",IF(HLOOKUP($AC$450,Presentación!$BZ$3:$DE$574,Presentación!AP481,0)="","",HLOOKUP($AC$450,Presentación!$BZ$3:$DE$574,Presentación!AP481,0)))</f>
        <v/>
      </c>
      <c r="AQ931">
        <f t="shared" si="122"/>
        <v>0</v>
      </c>
      <c r="AR931">
        <f t="shared" si="123"/>
        <v>0</v>
      </c>
      <c r="AS931">
        <f t="shared" si="124"/>
        <v>0</v>
      </c>
    </row>
    <row r="932" spans="1:45" s="14" customFormat="1" ht="14.25">
      <c r="A932" s="5"/>
      <c r="B932" s="67"/>
      <c r="C932" s="19" t="s">
        <v>7144</v>
      </c>
      <c r="D932" s="1023" t="str">
        <f t="shared" si="118"/>
        <v/>
      </c>
      <c r="E932" s="1024"/>
      <c r="F932" s="1025"/>
      <c r="G932" s="752" t="str">
        <f t="shared" si="119"/>
        <v/>
      </c>
      <c r="H932" s="752"/>
      <c r="I932" s="752"/>
      <c r="J932" s="752"/>
      <c r="K932" s="752"/>
      <c r="L932" s="752"/>
      <c r="M932" s="754"/>
      <c r="N932" s="754"/>
      <c r="O932" s="754"/>
      <c r="P932" s="754"/>
      <c r="Q932" s="754"/>
      <c r="R932" s="754"/>
      <c r="S932" s="754"/>
      <c r="T932" s="754"/>
      <c r="U932" s="754"/>
      <c r="V932" s="754"/>
      <c r="W932" s="754"/>
      <c r="X932" s="754"/>
      <c r="Y932" s="754"/>
      <c r="Z932" s="754"/>
      <c r="AA932" s="754"/>
      <c r="AB932" s="754"/>
      <c r="AC932" s="754"/>
      <c r="AD932" s="754"/>
      <c r="AE932" s="4"/>
      <c r="AG932"/>
      <c r="AH932">
        <f t="shared" si="120"/>
        <v>0</v>
      </c>
      <c r="AI932" s="490"/>
      <c r="AJ932" s="204">
        <f t="shared" si="121"/>
        <v>0</v>
      </c>
      <c r="AN932" s="488" t="str">
        <f>IF($AC$450="","",IF(HLOOKUP($AC$450,Presentación!$AQ$3:$BV$574,Presentación!AP482)="","",HLOOKUP($AC$450,Presentación!$AQ$3:$BV$574,Presentación!AP482,0)))</f>
        <v/>
      </c>
      <c r="AO932" s="489" t="str">
        <f>IF($AC$450="","",IF(HLOOKUP($AC$450,Presentación!$BZ$3:$DE$574,Presentación!AP482,0)="","",HLOOKUP($AC$450,Presentación!$BZ$3:$DE$574,Presentación!AP482,0)))</f>
        <v/>
      </c>
      <c r="AQ932">
        <f t="shared" si="122"/>
        <v>0</v>
      </c>
      <c r="AR932">
        <f t="shared" si="123"/>
        <v>0</v>
      </c>
      <c r="AS932">
        <f t="shared" si="124"/>
        <v>0</v>
      </c>
    </row>
    <row r="933" spans="1:45" s="14" customFormat="1" ht="14.25">
      <c r="A933" s="5"/>
      <c r="B933" s="67"/>
      <c r="C933" s="19" t="s">
        <v>7145</v>
      </c>
      <c r="D933" s="1023" t="str">
        <f t="shared" si="118"/>
        <v/>
      </c>
      <c r="E933" s="1024"/>
      <c r="F933" s="1025"/>
      <c r="G933" s="752" t="str">
        <f t="shared" si="119"/>
        <v/>
      </c>
      <c r="H933" s="752"/>
      <c r="I933" s="752"/>
      <c r="J933" s="752"/>
      <c r="K933" s="752"/>
      <c r="L933" s="752"/>
      <c r="M933" s="754"/>
      <c r="N933" s="754"/>
      <c r="O933" s="754"/>
      <c r="P933" s="754"/>
      <c r="Q933" s="754"/>
      <c r="R933" s="754"/>
      <c r="S933" s="754"/>
      <c r="T933" s="754"/>
      <c r="U933" s="754"/>
      <c r="V933" s="754"/>
      <c r="W933" s="754"/>
      <c r="X933" s="754"/>
      <c r="Y933" s="754"/>
      <c r="Z933" s="754"/>
      <c r="AA933" s="754"/>
      <c r="AB933" s="754"/>
      <c r="AC933" s="754"/>
      <c r="AD933" s="754"/>
      <c r="AE933" s="4"/>
      <c r="AG933"/>
      <c r="AH933">
        <f t="shared" si="120"/>
        <v>0</v>
      </c>
      <c r="AI933" s="490"/>
      <c r="AJ933" s="204">
        <f t="shared" si="121"/>
        <v>0</v>
      </c>
      <c r="AN933" s="488" t="str">
        <f>IF($AC$450="","",IF(HLOOKUP($AC$450,Presentación!$AQ$3:$BV$574,Presentación!AP483)="","",HLOOKUP($AC$450,Presentación!$AQ$3:$BV$574,Presentación!AP483,0)))</f>
        <v/>
      </c>
      <c r="AO933" s="489" t="str">
        <f>IF($AC$450="","",IF(HLOOKUP($AC$450,Presentación!$BZ$3:$DE$574,Presentación!AP483,0)="","",HLOOKUP($AC$450,Presentación!$BZ$3:$DE$574,Presentación!AP483,0)))</f>
        <v/>
      </c>
      <c r="AQ933">
        <f t="shared" si="122"/>
        <v>0</v>
      </c>
      <c r="AR933">
        <f t="shared" si="123"/>
        <v>0</v>
      </c>
      <c r="AS933">
        <f t="shared" si="124"/>
        <v>0</v>
      </c>
    </row>
    <row r="934" spans="1:45" s="14" customFormat="1" ht="14.25">
      <c r="A934" s="5"/>
      <c r="B934" s="67"/>
      <c r="C934" s="19" t="s">
        <v>7146</v>
      </c>
      <c r="D934" s="1023" t="str">
        <f t="shared" si="118"/>
        <v/>
      </c>
      <c r="E934" s="1024"/>
      <c r="F934" s="1025"/>
      <c r="G934" s="752" t="str">
        <f t="shared" si="119"/>
        <v/>
      </c>
      <c r="H934" s="752"/>
      <c r="I934" s="752"/>
      <c r="J934" s="752"/>
      <c r="K934" s="752"/>
      <c r="L934" s="752"/>
      <c r="M934" s="754"/>
      <c r="N934" s="754"/>
      <c r="O934" s="754"/>
      <c r="P934" s="754"/>
      <c r="Q934" s="754"/>
      <c r="R934" s="754"/>
      <c r="S934" s="754"/>
      <c r="T934" s="754"/>
      <c r="U934" s="754"/>
      <c r="V934" s="754"/>
      <c r="W934" s="754"/>
      <c r="X934" s="754"/>
      <c r="Y934" s="754"/>
      <c r="Z934" s="754"/>
      <c r="AA934" s="754"/>
      <c r="AB934" s="754"/>
      <c r="AC934" s="754"/>
      <c r="AD934" s="754"/>
      <c r="AE934" s="4"/>
      <c r="AG934"/>
      <c r="AH934">
        <f t="shared" si="120"/>
        <v>0</v>
      </c>
      <c r="AI934" s="490"/>
      <c r="AJ934" s="204">
        <f t="shared" si="121"/>
        <v>0</v>
      </c>
      <c r="AN934" s="488" t="str">
        <f>IF($AC$450="","",IF(HLOOKUP($AC$450,Presentación!$AQ$3:$BV$574,Presentación!AP484)="","",HLOOKUP($AC$450,Presentación!$AQ$3:$BV$574,Presentación!AP484,0)))</f>
        <v/>
      </c>
      <c r="AO934" s="489" t="str">
        <f>IF($AC$450="","",IF(HLOOKUP($AC$450,Presentación!$BZ$3:$DE$574,Presentación!AP484,0)="","",HLOOKUP($AC$450,Presentación!$BZ$3:$DE$574,Presentación!AP484,0)))</f>
        <v/>
      </c>
      <c r="AQ934">
        <f t="shared" si="122"/>
        <v>0</v>
      </c>
      <c r="AR934">
        <f t="shared" si="123"/>
        <v>0</v>
      </c>
      <c r="AS934">
        <f t="shared" si="124"/>
        <v>0</v>
      </c>
    </row>
    <row r="935" spans="1:45" s="14" customFormat="1" ht="14.25">
      <c r="A935" s="5"/>
      <c r="B935" s="67"/>
      <c r="C935" s="19" t="s">
        <v>7147</v>
      </c>
      <c r="D935" s="1023" t="str">
        <f t="shared" si="118"/>
        <v/>
      </c>
      <c r="E935" s="1024"/>
      <c r="F935" s="1025"/>
      <c r="G935" s="752" t="str">
        <f t="shared" si="119"/>
        <v/>
      </c>
      <c r="H935" s="752"/>
      <c r="I935" s="752"/>
      <c r="J935" s="752"/>
      <c r="K935" s="752"/>
      <c r="L935" s="752"/>
      <c r="M935" s="754"/>
      <c r="N935" s="754"/>
      <c r="O935" s="754"/>
      <c r="P935" s="754"/>
      <c r="Q935" s="754"/>
      <c r="R935" s="754"/>
      <c r="S935" s="754"/>
      <c r="T935" s="754"/>
      <c r="U935" s="754"/>
      <c r="V935" s="754"/>
      <c r="W935" s="754"/>
      <c r="X935" s="754"/>
      <c r="Y935" s="754"/>
      <c r="Z935" s="754"/>
      <c r="AA935" s="754"/>
      <c r="AB935" s="754"/>
      <c r="AC935" s="754"/>
      <c r="AD935" s="754"/>
      <c r="AE935" s="4"/>
      <c r="AG935"/>
      <c r="AH935">
        <f t="shared" si="120"/>
        <v>0</v>
      </c>
      <c r="AI935" s="490"/>
      <c r="AJ935" s="204">
        <f t="shared" si="121"/>
        <v>0</v>
      </c>
      <c r="AN935" s="488" t="str">
        <f>IF($AC$450="","",IF(HLOOKUP($AC$450,Presentación!$AQ$3:$BV$574,Presentación!AP485)="","",HLOOKUP($AC$450,Presentación!$AQ$3:$BV$574,Presentación!AP485,0)))</f>
        <v/>
      </c>
      <c r="AO935" s="489" t="str">
        <f>IF($AC$450="","",IF(HLOOKUP($AC$450,Presentación!$BZ$3:$DE$574,Presentación!AP485,0)="","",HLOOKUP($AC$450,Presentación!$BZ$3:$DE$574,Presentación!AP485,0)))</f>
        <v/>
      </c>
      <c r="AQ935">
        <f t="shared" si="122"/>
        <v>0</v>
      </c>
      <c r="AR935">
        <f t="shared" si="123"/>
        <v>0</v>
      </c>
      <c r="AS935">
        <f t="shared" si="124"/>
        <v>0</v>
      </c>
    </row>
    <row r="936" spans="1:45" s="14" customFormat="1" ht="14.25">
      <c r="A936" s="5"/>
      <c r="B936" s="67"/>
      <c r="C936" s="19" t="s">
        <v>7148</v>
      </c>
      <c r="D936" s="1023" t="str">
        <f t="shared" si="118"/>
        <v/>
      </c>
      <c r="E936" s="1024"/>
      <c r="F936" s="1025"/>
      <c r="G936" s="752" t="str">
        <f t="shared" si="119"/>
        <v/>
      </c>
      <c r="H936" s="752"/>
      <c r="I936" s="752"/>
      <c r="J936" s="752"/>
      <c r="K936" s="752"/>
      <c r="L936" s="752"/>
      <c r="M936" s="754"/>
      <c r="N936" s="754"/>
      <c r="O936" s="754"/>
      <c r="P936" s="754"/>
      <c r="Q936" s="754"/>
      <c r="R936" s="754"/>
      <c r="S936" s="754"/>
      <c r="T936" s="754"/>
      <c r="U936" s="754"/>
      <c r="V936" s="754"/>
      <c r="W936" s="754"/>
      <c r="X936" s="754"/>
      <c r="Y936" s="754"/>
      <c r="Z936" s="754"/>
      <c r="AA936" s="754"/>
      <c r="AB936" s="754"/>
      <c r="AC936" s="754"/>
      <c r="AD936" s="754"/>
      <c r="AE936" s="4"/>
      <c r="AG936"/>
      <c r="AH936">
        <f t="shared" si="120"/>
        <v>0</v>
      </c>
      <c r="AI936" s="490"/>
      <c r="AJ936" s="204">
        <f t="shared" si="121"/>
        <v>0</v>
      </c>
      <c r="AN936" s="488" t="str">
        <f>IF($AC$450="","",IF(HLOOKUP($AC$450,Presentación!$AQ$3:$BV$574,Presentación!AP486)="","",HLOOKUP($AC$450,Presentación!$AQ$3:$BV$574,Presentación!AP486,0)))</f>
        <v/>
      </c>
      <c r="AO936" s="489" t="str">
        <f>IF($AC$450="","",IF(HLOOKUP($AC$450,Presentación!$BZ$3:$DE$574,Presentación!AP486,0)="","",HLOOKUP($AC$450,Presentación!$BZ$3:$DE$574,Presentación!AP486,0)))</f>
        <v/>
      </c>
      <c r="AQ936">
        <f t="shared" si="122"/>
        <v>0</v>
      </c>
      <c r="AR936">
        <f t="shared" si="123"/>
        <v>0</v>
      </c>
      <c r="AS936">
        <f t="shared" si="124"/>
        <v>0</v>
      </c>
    </row>
    <row r="937" spans="1:45" s="14" customFormat="1" ht="14.25">
      <c r="A937" s="5"/>
      <c r="B937" s="67"/>
      <c r="C937" s="19" t="s">
        <v>7149</v>
      </c>
      <c r="D937" s="1023" t="str">
        <f t="shared" si="118"/>
        <v/>
      </c>
      <c r="E937" s="1024"/>
      <c r="F937" s="1025"/>
      <c r="G937" s="752" t="str">
        <f t="shared" si="119"/>
        <v/>
      </c>
      <c r="H937" s="752"/>
      <c r="I937" s="752"/>
      <c r="J937" s="752"/>
      <c r="K937" s="752"/>
      <c r="L937" s="752"/>
      <c r="M937" s="754"/>
      <c r="N937" s="754"/>
      <c r="O937" s="754"/>
      <c r="P937" s="754"/>
      <c r="Q937" s="754"/>
      <c r="R937" s="754"/>
      <c r="S937" s="754"/>
      <c r="T937" s="754"/>
      <c r="U937" s="754"/>
      <c r="V937" s="754"/>
      <c r="W937" s="754"/>
      <c r="X937" s="754"/>
      <c r="Y937" s="754"/>
      <c r="Z937" s="754"/>
      <c r="AA937" s="754"/>
      <c r="AB937" s="754"/>
      <c r="AC937" s="754"/>
      <c r="AD937" s="754"/>
      <c r="AE937" s="4"/>
      <c r="AG937"/>
      <c r="AH937">
        <f t="shared" si="120"/>
        <v>0</v>
      </c>
      <c r="AI937" s="490"/>
      <c r="AJ937" s="204">
        <f t="shared" si="121"/>
        <v>0</v>
      </c>
      <c r="AN937" s="488" t="str">
        <f>IF($AC$450="","",IF(HLOOKUP($AC$450,Presentación!$AQ$3:$BV$574,Presentación!AP487)="","",HLOOKUP($AC$450,Presentación!$AQ$3:$BV$574,Presentación!AP487,0)))</f>
        <v/>
      </c>
      <c r="AO937" s="489" t="str">
        <f>IF($AC$450="","",IF(HLOOKUP($AC$450,Presentación!$BZ$3:$DE$574,Presentación!AP487,0)="","",HLOOKUP($AC$450,Presentación!$BZ$3:$DE$574,Presentación!AP487,0)))</f>
        <v/>
      </c>
      <c r="AQ937">
        <f t="shared" si="122"/>
        <v>0</v>
      </c>
      <c r="AR937">
        <f t="shared" si="123"/>
        <v>0</v>
      </c>
      <c r="AS937">
        <f t="shared" si="124"/>
        <v>0</v>
      </c>
    </row>
    <row r="938" spans="1:45" s="14" customFormat="1" ht="14.25">
      <c r="A938" s="5"/>
      <c r="B938" s="67"/>
      <c r="C938" s="19" t="s">
        <v>7150</v>
      </c>
      <c r="D938" s="1023" t="str">
        <f t="shared" si="118"/>
        <v/>
      </c>
      <c r="E938" s="1024"/>
      <c r="F938" s="1025"/>
      <c r="G938" s="752" t="str">
        <f t="shared" si="119"/>
        <v/>
      </c>
      <c r="H938" s="752"/>
      <c r="I938" s="752"/>
      <c r="J938" s="752"/>
      <c r="K938" s="752"/>
      <c r="L938" s="752"/>
      <c r="M938" s="754"/>
      <c r="N938" s="754"/>
      <c r="O938" s="754"/>
      <c r="P938" s="754"/>
      <c r="Q938" s="754"/>
      <c r="R938" s="754"/>
      <c r="S938" s="754"/>
      <c r="T938" s="754"/>
      <c r="U938" s="754"/>
      <c r="V938" s="754"/>
      <c r="W938" s="754"/>
      <c r="X938" s="754"/>
      <c r="Y938" s="754"/>
      <c r="Z938" s="754"/>
      <c r="AA938" s="754"/>
      <c r="AB938" s="754"/>
      <c r="AC938" s="754"/>
      <c r="AD938" s="754"/>
      <c r="AE938" s="4"/>
      <c r="AG938"/>
      <c r="AH938">
        <f t="shared" si="120"/>
        <v>0</v>
      </c>
      <c r="AI938" s="490"/>
      <c r="AJ938" s="204">
        <f t="shared" si="121"/>
        <v>0</v>
      </c>
      <c r="AN938" s="488" t="str">
        <f>IF($AC$450="","",IF(HLOOKUP($AC$450,Presentación!$AQ$3:$BV$574,Presentación!AP488)="","",HLOOKUP($AC$450,Presentación!$AQ$3:$BV$574,Presentación!AP488,0)))</f>
        <v/>
      </c>
      <c r="AO938" s="489" t="str">
        <f>IF($AC$450="","",IF(HLOOKUP($AC$450,Presentación!$BZ$3:$DE$574,Presentación!AP488,0)="","",HLOOKUP($AC$450,Presentación!$BZ$3:$DE$574,Presentación!AP488,0)))</f>
        <v/>
      </c>
      <c r="AQ938">
        <f t="shared" si="122"/>
        <v>0</v>
      </c>
      <c r="AR938">
        <f t="shared" si="123"/>
        <v>0</v>
      </c>
      <c r="AS938">
        <f t="shared" si="124"/>
        <v>0</v>
      </c>
    </row>
    <row r="939" spans="1:45" s="14" customFormat="1" ht="14.25">
      <c r="A939" s="5"/>
      <c r="B939" s="67"/>
      <c r="C939" s="19" t="s">
        <v>7151</v>
      </c>
      <c r="D939" s="1023" t="str">
        <f t="shared" si="118"/>
        <v/>
      </c>
      <c r="E939" s="1024"/>
      <c r="F939" s="1025"/>
      <c r="G939" s="752" t="str">
        <f t="shared" si="119"/>
        <v/>
      </c>
      <c r="H939" s="752"/>
      <c r="I939" s="752"/>
      <c r="J939" s="752"/>
      <c r="K939" s="752"/>
      <c r="L939" s="752"/>
      <c r="M939" s="754"/>
      <c r="N939" s="754"/>
      <c r="O939" s="754"/>
      <c r="P939" s="754"/>
      <c r="Q939" s="754"/>
      <c r="R939" s="754"/>
      <c r="S939" s="754"/>
      <c r="T939" s="754"/>
      <c r="U939" s="754"/>
      <c r="V939" s="754"/>
      <c r="W939" s="754"/>
      <c r="X939" s="754"/>
      <c r="Y939" s="754"/>
      <c r="Z939" s="754"/>
      <c r="AA939" s="754"/>
      <c r="AB939" s="754"/>
      <c r="AC939" s="754"/>
      <c r="AD939" s="754"/>
      <c r="AE939" s="4"/>
      <c r="AG939"/>
      <c r="AH939">
        <f t="shared" si="120"/>
        <v>0</v>
      </c>
      <c r="AI939" s="490"/>
      <c r="AJ939" s="204">
        <f t="shared" si="121"/>
        <v>0</v>
      </c>
      <c r="AN939" s="488" t="str">
        <f>IF($AC$450="","",IF(HLOOKUP($AC$450,Presentación!$AQ$3:$BV$574,Presentación!AP489)="","",HLOOKUP($AC$450,Presentación!$AQ$3:$BV$574,Presentación!AP489,0)))</f>
        <v/>
      </c>
      <c r="AO939" s="489" t="str">
        <f>IF($AC$450="","",IF(HLOOKUP($AC$450,Presentación!$BZ$3:$DE$574,Presentación!AP489,0)="","",HLOOKUP($AC$450,Presentación!$BZ$3:$DE$574,Presentación!AP489,0)))</f>
        <v/>
      </c>
      <c r="AQ939">
        <f t="shared" si="122"/>
        <v>0</v>
      </c>
      <c r="AR939">
        <f t="shared" si="123"/>
        <v>0</v>
      </c>
      <c r="AS939">
        <f t="shared" si="124"/>
        <v>0</v>
      </c>
    </row>
    <row r="940" spans="1:45" s="14" customFormat="1" ht="14.25">
      <c r="A940" s="5"/>
      <c r="B940" s="67"/>
      <c r="C940" s="19" t="s">
        <v>7152</v>
      </c>
      <c r="D940" s="1023" t="str">
        <f t="shared" si="118"/>
        <v/>
      </c>
      <c r="E940" s="1024"/>
      <c r="F940" s="1025"/>
      <c r="G940" s="752" t="str">
        <f t="shared" si="119"/>
        <v/>
      </c>
      <c r="H940" s="752"/>
      <c r="I940" s="752"/>
      <c r="J940" s="752"/>
      <c r="K940" s="752"/>
      <c r="L940" s="752"/>
      <c r="M940" s="754"/>
      <c r="N940" s="754"/>
      <c r="O940" s="754"/>
      <c r="P940" s="754"/>
      <c r="Q940" s="754"/>
      <c r="R940" s="754"/>
      <c r="S940" s="754"/>
      <c r="T940" s="754"/>
      <c r="U940" s="754"/>
      <c r="V940" s="754"/>
      <c r="W940" s="754"/>
      <c r="X940" s="754"/>
      <c r="Y940" s="754"/>
      <c r="Z940" s="754"/>
      <c r="AA940" s="754"/>
      <c r="AB940" s="754"/>
      <c r="AC940" s="754"/>
      <c r="AD940" s="754"/>
      <c r="AE940" s="4"/>
      <c r="AG940"/>
      <c r="AH940">
        <f t="shared" si="120"/>
        <v>0</v>
      </c>
      <c r="AI940" s="490"/>
      <c r="AJ940" s="204">
        <f t="shared" si="121"/>
        <v>0</v>
      </c>
      <c r="AN940" s="488" t="str">
        <f>IF($AC$450="","",IF(HLOOKUP($AC$450,Presentación!$AQ$3:$BV$574,Presentación!AP490)="","",HLOOKUP($AC$450,Presentación!$AQ$3:$BV$574,Presentación!AP490,0)))</f>
        <v/>
      </c>
      <c r="AO940" s="489" t="str">
        <f>IF($AC$450="","",IF(HLOOKUP($AC$450,Presentación!$BZ$3:$DE$574,Presentación!AP490,0)="","",HLOOKUP($AC$450,Presentación!$BZ$3:$DE$574,Presentación!AP490,0)))</f>
        <v/>
      </c>
      <c r="AQ940">
        <f t="shared" si="122"/>
        <v>0</v>
      </c>
      <c r="AR940">
        <f t="shared" si="123"/>
        <v>0</v>
      </c>
      <c r="AS940">
        <f t="shared" si="124"/>
        <v>0</v>
      </c>
    </row>
    <row r="941" spans="1:45" s="14" customFormat="1" ht="14.25">
      <c r="A941" s="5"/>
      <c r="B941" s="67"/>
      <c r="C941" s="19" t="s">
        <v>7153</v>
      </c>
      <c r="D941" s="1023" t="str">
        <f t="shared" si="118"/>
        <v/>
      </c>
      <c r="E941" s="1024"/>
      <c r="F941" s="1025"/>
      <c r="G941" s="752" t="str">
        <f t="shared" si="119"/>
        <v/>
      </c>
      <c r="H941" s="752"/>
      <c r="I941" s="752"/>
      <c r="J941" s="752"/>
      <c r="K941" s="752"/>
      <c r="L941" s="752"/>
      <c r="M941" s="754"/>
      <c r="N941" s="754"/>
      <c r="O941" s="754"/>
      <c r="P941" s="754"/>
      <c r="Q941" s="754"/>
      <c r="R941" s="754"/>
      <c r="S941" s="754"/>
      <c r="T941" s="754"/>
      <c r="U941" s="754"/>
      <c r="V941" s="754"/>
      <c r="W941" s="754"/>
      <c r="X941" s="754"/>
      <c r="Y941" s="754"/>
      <c r="Z941" s="754"/>
      <c r="AA941" s="754"/>
      <c r="AB941" s="754"/>
      <c r="AC941" s="754"/>
      <c r="AD941" s="754"/>
      <c r="AE941" s="4"/>
      <c r="AG941"/>
      <c r="AH941">
        <f t="shared" si="120"/>
        <v>0</v>
      </c>
      <c r="AI941" s="490"/>
      <c r="AJ941" s="204">
        <f t="shared" si="121"/>
        <v>0</v>
      </c>
      <c r="AN941" s="488" t="str">
        <f>IF($AC$450="","",IF(HLOOKUP($AC$450,Presentación!$AQ$3:$BV$574,Presentación!AP491)="","",HLOOKUP($AC$450,Presentación!$AQ$3:$BV$574,Presentación!AP491,0)))</f>
        <v/>
      </c>
      <c r="AO941" s="489" t="str">
        <f>IF($AC$450="","",IF(HLOOKUP($AC$450,Presentación!$BZ$3:$DE$574,Presentación!AP491,0)="","",HLOOKUP($AC$450,Presentación!$BZ$3:$DE$574,Presentación!AP491,0)))</f>
        <v/>
      </c>
      <c r="AQ941">
        <f t="shared" si="122"/>
        <v>0</v>
      </c>
      <c r="AR941">
        <f t="shared" si="123"/>
        <v>0</v>
      </c>
      <c r="AS941">
        <f t="shared" si="124"/>
        <v>0</v>
      </c>
    </row>
    <row r="942" spans="1:45" s="14" customFormat="1" ht="14.25">
      <c r="A942" s="5"/>
      <c r="B942" s="67"/>
      <c r="C942" s="19" t="s">
        <v>7154</v>
      </c>
      <c r="D942" s="1023" t="str">
        <f t="shared" si="118"/>
        <v/>
      </c>
      <c r="E942" s="1024"/>
      <c r="F942" s="1025"/>
      <c r="G942" s="752" t="str">
        <f t="shared" si="119"/>
        <v/>
      </c>
      <c r="H942" s="752"/>
      <c r="I942" s="752"/>
      <c r="J942" s="752"/>
      <c r="K942" s="752"/>
      <c r="L942" s="752"/>
      <c r="M942" s="754"/>
      <c r="N942" s="754"/>
      <c r="O942" s="754"/>
      <c r="P942" s="754"/>
      <c r="Q942" s="754"/>
      <c r="R942" s="754"/>
      <c r="S942" s="754"/>
      <c r="T942" s="754"/>
      <c r="U942" s="754"/>
      <c r="V942" s="754"/>
      <c r="W942" s="754"/>
      <c r="X942" s="754"/>
      <c r="Y942" s="754"/>
      <c r="Z942" s="754"/>
      <c r="AA942" s="754"/>
      <c r="AB942" s="754"/>
      <c r="AC942" s="754"/>
      <c r="AD942" s="754"/>
      <c r="AE942" s="4"/>
      <c r="AG942"/>
      <c r="AH942">
        <f t="shared" si="120"/>
        <v>0</v>
      </c>
      <c r="AI942" s="490"/>
      <c r="AJ942" s="204">
        <f t="shared" si="121"/>
        <v>0</v>
      </c>
      <c r="AN942" s="488" t="str">
        <f>IF($AC$450="","",IF(HLOOKUP($AC$450,Presentación!$AQ$3:$BV$574,Presentación!AP492)="","",HLOOKUP($AC$450,Presentación!$AQ$3:$BV$574,Presentación!AP492,0)))</f>
        <v/>
      </c>
      <c r="AO942" s="489" t="str">
        <f>IF($AC$450="","",IF(HLOOKUP($AC$450,Presentación!$BZ$3:$DE$574,Presentación!AP492,0)="","",HLOOKUP($AC$450,Presentación!$BZ$3:$DE$574,Presentación!AP492,0)))</f>
        <v/>
      </c>
      <c r="AQ942">
        <f t="shared" si="122"/>
        <v>0</v>
      </c>
      <c r="AR942">
        <f t="shared" si="123"/>
        <v>0</v>
      </c>
      <c r="AS942">
        <f t="shared" si="124"/>
        <v>0</v>
      </c>
    </row>
    <row r="943" spans="1:45" s="14" customFormat="1" ht="14.25">
      <c r="A943" s="5"/>
      <c r="B943" s="67"/>
      <c r="C943" s="19" t="s">
        <v>7155</v>
      </c>
      <c r="D943" s="1023" t="str">
        <f t="shared" si="118"/>
        <v/>
      </c>
      <c r="E943" s="1024"/>
      <c r="F943" s="1025"/>
      <c r="G943" s="752" t="str">
        <f t="shared" si="119"/>
        <v/>
      </c>
      <c r="H943" s="752"/>
      <c r="I943" s="752"/>
      <c r="J943" s="752"/>
      <c r="K943" s="752"/>
      <c r="L943" s="752"/>
      <c r="M943" s="754"/>
      <c r="N943" s="754"/>
      <c r="O943" s="754"/>
      <c r="P943" s="754"/>
      <c r="Q943" s="754"/>
      <c r="R943" s="754"/>
      <c r="S943" s="754"/>
      <c r="T943" s="754"/>
      <c r="U943" s="754"/>
      <c r="V943" s="754"/>
      <c r="W943" s="754"/>
      <c r="X943" s="754"/>
      <c r="Y943" s="754"/>
      <c r="Z943" s="754"/>
      <c r="AA943" s="754"/>
      <c r="AB943" s="754"/>
      <c r="AC943" s="754"/>
      <c r="AD943" s="754"/>
      <c r="AE943" s="4"/>
      <c r="AG943"/>
      <c r="AH943">
        <f t="shared" si="120"/>
        <v>0</v>
      </c>
      <c r="AI943" s="490"/>
      <c r="AJ943" s="204">
        <f t="shared" si="121"/>
        <v>0</v>
      </c>
      <c r="AN943" s="488" t="str">
        <f>IF($AC$450="","",IF(HLOOKUP($AC$450,Presentación!$AQ$3:$BV$574,Presentación!AP493)="","",HLOOKUP($AC$450,Presentación!$AQ$3:$BV$574,Presentación!AP493,0)))</f>
        <v/>
      </c>
      <c r="AO943" s="489" t="str">
        <f>IF($AC$450="","",IF(HLOOKUP($AC$450,Presentación!$BZ$3:$DE$574,Presentación!AP493,0)="","",HLOOKUP($AC$450,Presentación!$BZ$3:$DE$574,Presentación!AP493,0)))</f>
        <v/>
      </c>
      <c r="AQ943">
        <f t="shared" si="122"/>
        <v>0</v>
      </c>
      <c r="AR943">
        <f t="shared" si="123"/>
        <v>0</v>
      </c>
      <c r="AS943">
        <f t="shared" si="124"/>
        <v>0</v>
      </c>
    </row>
    <row r="944" spans="1:45" s="14" customFormat="1" ht="14.25">
      <c r="A944" s="5"/>
      <c r="B944" s="67"/>
      <c r="C944" s="19" t="s">
        <v>7156</v>
      </c>
      <c r="D944" s="1023" t="str">
        <f t="shared" si="118"/>
        <v/>
      </c>
      <c r="E944" s="1024"/>
      <c r="F944" s="1025"/>
      <c r="G944" s="752" t="str">
        <f t="shared" si="119"/>
        <v/>
      </c>
      <c r="H944" s="752"/>
      <c r="I944" s="752"/>
      <c r="J944" s="752"/>
      <c r="K944" s="752"/>
      <c r="L944" s="752"/>
      <c r="M944" s="754"/>
      <c r="N944" s="754"/>
      <c r="O944" s="754"/>
      <c r="P944" s="754"/>
      <c r="Q944" s="754"/>
      <c r="R944" s="754"/>
      <c r="S944" s="754"/>
      <c r="T944" s="754"/>
      <c r="U944" s="754"/>
      <c r="V944" s="754"/>
      <c r="W944" s="754"/>
      <c r="X944" s="754"/>
      <c r="Y944" s="754"/>
      <c r="Z944" s="754"/>
      <c r="AA944" s="754"/>
      <c r="AB944" s="754"/>
      <c r="AC944" s="754"/>
      <c r="AD944" s="754"/>
      <c r="AE944" s="4"/>
      <c r="AG944"/>
      <c r="AH944">
        <f t="shared" si="120"/>
        <v>0</v>
      </c>
      <c r="AI944" s="490"/>
      <c r="AJ944" s="204">
        <f t="shared" si="121"/>
        <v>0</v>
      </c>
      <c r="AN944" s="488" t="str">
        <f>IF($AC$450="","",IF(HLOOKUP($AC$450,Presentación!$AQ$3:$BV$574,Presentación!AP494)="","",HLOOKUP($AC$450,Presentación!$AQ$3:$BV$574,Presentación!AP494,0)))</f>
        <v/>
      </c>
      <c r="AO944" s="489" t="str">
        <f>IF($AC$450="","",IF(HLOOKUP($AC$450,Presentación!$BZ$3:$DE$574,Presentación!AP494,0)="","",HLOOKUP($AC$450,Presentación!$BZ$3:$DE$574,Presentación!AP494,0)))</f>
        <v/>
      </c>
      <c r="AQ944">
        <f t="shared" si="122"/>
        <v>0</v>
      </c>
      <c r="AR944">
        <f t="shared" si="123"/>
        <v>0</v>
      </c>
      <c r="AS944">
        <f t="shared" si="124"/>
        <v>0</v>
      </c>
    </row>
    <row r="945" spans="1:45" s="14" customFormat="1" ht="14.25">
      <c r="A945" s="5"/>
      <c r="B945" s="67"/>
      <c r="C945" s="19" t="s">
        <v>7157</v>
      </c>
      <c r="D945" s="1023" t="str">
        <f t="shared" si="118"/>
        <v/>
      </c>
      <c r="E945" s="1024"/>
      <c r="F945" s="1025"/>
      <c r="G945" s="752" t="str">
        <f t="shared" si="119"/>
        <v/>
      </c>
      <c r="H945" s="752"/>
      <c r="I945" s="752"/>
      <c r="J945" s="752"/>
      <c r="K945" s="752"/>
      <c r="L945" s="752"/>
      <c r="M945" s="754"/>
      <c r="N945" s="754"/>
      <c r="O945" s="754"/>
      <c r="P945" s="754"/>
      <c r="Q945" s="754"/>
      <c r="R945" s="754"/>
      <c r="S945" s="754"/>
      <c r="T945" s="754"/>
      <c r="U945" s="754"/>
      <c r="V945" s="754"/>
      <c r="W945" s="754"/>
      <c r="X945" s="754"/>
      <c r="Y945" s="754"/>
      <c r="Z945" s="754"/>
      <c r="AA945" s="754"/>
      <c r="AB945" s="754"/>
      <c r="AC945" s="754"/>
      <c r="AD945" s="754"/>
      <c r="AE945" s="4"/>
      <c r="AG945"/>
      <c r="AH945">
        <f t="shared" si="120"/>
        <v>0</v>
      </c>
      <c r="AI945" s="490"/>
      <c r="AJ945" s="204">
        <f t="shared" si="121"/>
        <v>0</v>
      </c>
      <c r="AN945" s="488" t="str">
        <f>IF($AC$450="","",IF(HLOOKUP($AC$450,Presentación!$AQ$3:$BV$574,Presentación!AP495)="","",HLOOKUP($AC$450,Presentación!$AQ$3:$BV$574,Presentación!AP495,0)))</f>
        <v/>
      </c>
      <c r="AO945" s="489" t="str">
        <f>IF($AC$450="","",IF(HLOOKUP($AC$450,Presentación!$BZ$3:$DE$574,Presentación!AP495,0)="","",HLOOKUP($AC$450,Presentación!$BZ$3:$DE$574,Presentación!AP495,0)))</f>
        <v/>
      </c>
      <c r="AQ945">
        <f t="shared" si="122"/>
        <v>0</v>
      </c>
      <c r="AR945">
        <f t="shared" si="123"/>
        <v>0</v>
      </c>
      <c r="AS945">
        <f t="shared" si="124"/>
        <v>0</v>
      </c>
    </row>
    <row r="946" spans="1:45" s="14" customFormat="1" ht="14.25">
      <c r="A946" s="5"/>
      <c r="B946" s="67"/>
      <c r="C946" s="19" t="s">
        <v>7158</v>
      </c>
      <c r="D946" s="1023" t="str">
        <f t="shared" si="118"/>
        <v/>
      </c>
      <c r="E946" s="1024"/>
      <c r="F946" s="1025"/>
      <c r="G946" s="752" t="str">
        <f t="shared" si="119"/>
        <v/>
      </c>
      <c r="H946" s="752"/>
      <c r="I946" s="752"/>
      <c r="J946" s="752"/>
      <c r="K946" s="752"/>
      <c r="L946" s="752"/>
      <c r="M946" s="754"/>
      <c r="N946" s="754"/>
      <c r="O946" s="754"/>
      <c r="P946" s="754"/>
      <c r="Q946" s="754"/>
      <c r="R946" s="754"/>
      <c r="S946" s="754"/>
      <c r="T946" s="754"/>
      <c r="U946" s="754"/>
      <c r="V946" s="754"/>
      <c r="W946" s="754"/>
      <c r="X946" s="754"/>
      <c r="Y946" s="754"/>
      <c r="Z946" s="754"/>
      <c r="AA946" s="754"/>
      <c r="AB946" s="754"/>
      <c r="AC946" s="754"/>
      <c r="AD946" s="754"/>
      <c r="AE946" s="4"/>
      <c r="AG946"/>
      <c r="AH946">
        <f t="shared" si="120"/>
        <v>0</v>
      </c>
      <c r="AI946" s="490"/>
      <c r="AJ946" s="204">
        <f t="shared" si="121"/>
        <v>0</v>
      </c>
      <c r="AN946" s="488" t="str">
        <f>IF($AC$450="","",IF(HLOOKUP($AC$450,Presentación!$AQ$3:$BV$574,Presentación!AP496)="","",HLOOKUP($AC$450,Presentación!$AQ$3:$BV$574,Presentación!AP496,0)))</f>
        <v/>
      </c>
      <c r="AO946" s="489" t="str">
        <f>IF($AC$450="","",IF(HLOOKUP($AC$450,Presentación!$BZ$3:$DE$574,Presentación!AP496,0)="","",HLOOKUP($AC$450,Presentación!$BZ$3:$DE$574,Presentación!AP496,0)))</f>
        <v/>
      </c>
      <c r="AQ946">
        <f t="shared" si="122"/>
        <v>0</v>
      </c>
      <c r="AR946">
        <f t="shared" si="123"/>
        <v>0</v>
      </c>
      <c r="AS946">
        <f t="shared" si="124"/>
        <v>0</v>
      </c>
    </row>
    <row r="947" spans="1:45" s="14" customFormat="1" ht="14.25">
      <c r="A947" s="5"/>
      <c r="B947" s="67"/>
      <c r="C947" s="19" t="s">
        <v>7159</v>
      </c>
      <c r="D947" s="1023" t="str">
        <f t="shared" si="118"/>
        <v/>
      </c>
      <c r="E947" s="1024"/>
      <c r="F947" s="1025"/>
      <c r="G947" s="752" t="str">
        <f t="shared" si="119"/>
        <v/>
      </c>
      <c r="H947" s="752"/>
      <c r="I947" s="752"/>
      <c r="J947" s="752"/>
      <c r="K947" s="752"/>
      <c r="L947" s="752"/>
      <c r="M947" s="754"/>
      <c r="N947" s="754"/>
      <c r="O947" s="754"/>
      <c r="P947" s="754"/>
      <c r="Q947" s="754"/>
      <c r="R947" s="754"/>
      <c r="S947" s="754"/>
      <c r="T947" s="754"/>
      <c r="U947" s="754"/>
      <c r="V947" s="754"/>
      <c r="W947" s="754"/>
      <c r="X947" s="754"/>
      <c r="Y947" s="754"/>
      <c r="Z947" s="754"/>
      <c r="AA947" s="754"/>
      <c r="AB947" s="754"/>
      <c r="AC947" s="754"/>
      <c r="AD947" s="754"/>
      <c r="AE947" s="4"/>
      <c r="AG947"/>
      <c r="AH947">
        <f t="shared" si="120"/>
        <v>0</v>
      </c>
      <c r="AI947" s="490"/>
      <c r="AJ947" s="204">
        <f t="shared" si="121"/>
        <v>0</v>
      </c>
      <c r="AN947" s="488" t="str">
        <f>IF($AC$450="","",IF(HLOOKUP($AC$450,Presentación!$AQ$3:$BV$574,Presentación!AP497)="","",HLOOKUP($AC$450,Presentación!$AQ$3:$BV$574,Presentación!AP497,0)))</f>
        <v/>
      </c>
      <c r="AO947" s="489" t="str">
        <f>IF($AC$450="","",IF(HLOOKUP($AC$450,Presentación!$BZ$3:$DE$574,Presentación!AP497,0)="","",HLOOKUP($AC$450,Presentación!$BZ$3:$DE$574,Presentación!AP497,0)))</f>
        <v/>
      </c>
      <c r="AQ947">
        <f t="shared" si="122"/>
        <v>0</v>
      </c>
      <c r="AR947">
        <f t="shared" si="123"/>
        <v>0</v>
      </c>
      <c r="AS947">
        <f t="shared" si="124"/>
        <v>0</v>
      </c>
    </row>
    <row r="948" spans="1:45" s="14" customFormat="1" ht="14.25">
      <c r="A948" s="5"/>
      <c r="B948" s="67"/>
      <c r="C948" s="19" t="s">
        <v>7160</v>
      </c>
      <c r="D948" s="1023" t="str">
        <f t="shared" si="118"/>
        <v/>
      </c>
      <c r="E948" s="1024"/>
      <c r="F948" s="1025"/>
      <c r="G948" s="752" t="str">
        <f t="shared" si="119"/>
        <v/>
      </c>
      <c r="H948" s="752"/>
      <c r="I948" s="752"/>
      <c r="J948" s="752"/>
      <c r="K948" s="752"/>
      <c r="L948" s="752"/>
      <c r="M948" s="754"/>
      <c r="N948" s="754"/>
      <c r="O948" s="754"/>
      <c r="P948" s="754"/>
      <c r="Q948" s="754"/>
      <c r="R948" s="754"/>
      <c r="S948" s="754"/>
      <c r="T948" s="754"/>
      <c r="U948" s="754"/>
      <c r="V948" s="754"/>
      <c r="W948" s="754"/>
      <c r="X948" s="754"/>
      <c r="Y948" s="754"/>
      <c r="Z948" s="754"/>
      <c r="AA948" s="754"/>
      <c r="AB948" s="754"/>
      <c r="AC948" s="754"/>
      <c r="AD948" s="754"/>
      <c r="AE948" s="4"/>
      <c r="AG948"/>
      <c r="AH948">
        <f t="shared" si="120"/>
        <v>0</v>
      </c>
      <c r="AI948" s="490"/>
      <c r="AJ948" s="204">
        <f t="shared" si="121"/>
        <v>0</v>
      </c>
      <c r="AN948" s="488" t="str">
        <f>IF($AC$450="","",IF(HLOOKUP($AC$450,Presentación!$AQ$3:$BV$574,Presentación!AP498)="","",HLOOKUP($AC$450,Presentación!$AQ$3:$BV$574,Presentación!AP498,0)))</f>
        <v/>
      </c>
      <c r="AO948" s="489" t="str">
        <f>IF($AC$450="","",IF(HLOOKUP($AC$450,Presentación!$BZ$3:$DE$574,Presentación!AP498,0)="","",HLOOKUP($AC$450,Presentación!$BZ$3:$DE$574,Presentación!AP498,0)))</f>
        <v/>
      </c>
      <c r="AQ948">
        <f t="shared" si="122"/>
        <v>0</v>
      </c>
      <c r="AR948">
        <f t="shared" si="123"/>
        <v>0</v>
      </c>
      <c r="AS948">
        <f t="shared" si="124"/>
        <v>0</v>
      </c>
    </row>
    <row r="949" spans="1:45" s="14" customFormat="1" ht="14.25">
      <c r="A949" s="5"/>
      <c r="B949" s="67"/>
      <c r="C949" s="19" t="s">
        <v>7161</v>
      </c>
      <c r="D949" s="1023" t="str">
        <f t="shared" si="118"/>
        <v/>
      </c>
      <c r="E949" s="1024"/>
      <c r="F949" s="1025"/>
      <c r="G949" s="752" t="str">
        <f t="shared" si="119"/>
        <v/>
      </c>
      <c r="H949" s="752"/>
      <c r="I949" s="752"/>
      <c r="J949" s="752"/>
      <c r="K949" s="752"/>
      <c r="L949" s="752"/>
      <c r="M949" s="754"/>
      <c r="N949" s="754"/>
      <c r="O949" s="754"/>
      <c r="P949" s="754"/>
      <c r="Q949" s="754"/>
      <c r="R949" s="754"/>
      <c r="S949" s="754"/>
      <c r="T949" s="754"/>
      <c r="U949" s="754"/>
      <c r="V949" s="754"/>
      <c r="W949" s="754"/>
      <c r="X949" s="754"/>
      <c r="Y949" s="754"/>
      <c r="Z949" s="754"/>
      <c r="AA949" s="754"/>
      <c r="AB949" s="754"/>
      <c r="AC949" s="754"/>
      <c r="AD949" s="754"/>
      <c r="AE949" s="4"/>
      <c r="AG949"/>
      <c r="AH949">
        <f t="shared" si="120"/>
        <v>0</v>
      </c>
      <c r="AI949" s="490"/>
      <c r="AJ949" s="204">
        <f t="shared" si="121"/>
        <v>0</v>
      </c>
      <c r="AN949" s="488" t="str">
        <f>IF($AC$450="","",IF(HLOOKUP($AC$450,Presentación!$AQ$3:$BV$574,Presentación!AP499)="","",HLOOKUP($AC$450,Presentación!$AQ$3:$BV$574,Presentación!AP499,0)))</f>
        <v/>
      </c>
      <c r="AO949" s="489" t="str">
        <f>IF($AC$450="","",IF(HLOOKUP($AC$450,Presentación!$BZ$3:$DE$574,Presentación!AP499,0)="","",HLOOKUP($AC$450,Presentación!$BZ$3:$DE$574,Presentación!AP499,0)))</f>
        <v/>
      </c>
      <c r="AQ949">
        <f t="shared" si="122"/>
        <v>0</v>
      </c>
      <c r="AR949">
        <f t="shared" si="123"/>
        <v>0</v>
      </c>
      <c r="AS949">
        <f t="shared" si="124"/>
        <v>0</v>
      </c>
    </row>
    <row r="950" spans="1:45" s="14" customFormat="1" ht="14.25">
      <c r="A950" s="5"/>
      <c r="B950" s="67"/>
      <c r="C950" s="19" t="s">
        <v>7162</v>
      </c>
      <c r="D950" s="1023" t="str">
        <f t="shared" si="118"/>
        <v/>
      </c>
      <c r="E950" s="1024"/>
      <c r="F950" s="1025"/>
      <c r="G950" s="752" t="str">
        <f t="shared" si="119"/>
        <v/>
      </c>
      <c r="H950" s="752"/>
      <c r="I950" s="752"/>
      <c r="J950" s="752"/>
      <c r="K950" s="752"/>
      <c r="L950" s="752"/>
      <c r="M950" s="754"/>
      <c r="N950" s="754"/>
      <c r="O950" s="754"/>
      <c r="P950" s="754"/>
      <c r="Q950" s="754"/>
      <c r="R950" s="754"/>
      <c r="S950" s="754"/>
      <c r="T950" s="754"/>
      <c r="U950" s="754"/>
      <c r="V950" s="754"/>
      <c r="W950" s="754"/>
      <c r="X950" s="754"/>
      <c r="Y950" s="754"/>
      <c r="Z950" s="754"/>
      <c r="AA950" s="754"/>
      <c r="AB950" s="754"/>
      <c r="AC950" s="754"/>
      <c r="AD950" s="754"/>
      <c r="AE950" s="4"/>
      <c r="AG950"/>
      <c r="AH950">
        <f t="shared" si="120"/>
        <v>0</v>
      </c>
      <c r="AI950" s="490"/>
      <c r="AJ950" s="204">
        <f t="shared" si="121"/>
        <v>0</v>
      </c>
      <c r="AN950" s="488" t="str">
        <f>IF($AC$450="","",IF(HLOOKUP($AC$450,Presentación!$AQ$3:$BV$574,Presentación!AP500)="","",HLOOKUP($AC$450,Presentación!$AQ$3:$BV$574,Presentación!AP500,0)))</f>
        <v/>
      </c>
      <c r="AO950" s="489" t="str">
        <f>IF($AC$450="","",IF(HLOOKUP($AC$450,Presentación!$BZ$3:$DE$574,Presentación!AP500,0)="","",HLOOKUP($AC$450,Presentación!$BZ$3:$DE$574,Presentación!AP500,0)))</f>
        <v/>
      </c>
      <c r="AQ950">
        <f t="shared" si="122"/>
        <v>0</v>
      </c>
      <c r="AR950">
        <f t="shared" si="123"/>
        <v>0</v>
      </c>
      <c r="AS950">
        <f t="shared" si="124"/>
        <v>0</v>
      </c>
    </row>
    <row r="951" spans="1:45" s="14" customFormat="1" ht="14.25">
      <c r="A951" s="5"/>
      <c r="B951" s="67"/>
      <c r="C951" s="19" t="s">
        <v>7163</v>
      </c>
      <c r="D951" s="1023" t="str">
        <f t="shared" si="118"/>
        <v/>
      </c>
      <c r="E951" s="1024"/>
      <c r="F951" s="1025"/>
      <c r="G951" s="752" t="str">
        <f t="shared" si="119"/>
        <v/>
      </c>
      <c r="H951" s="752"/>
      <c r="I951" s="752"/>
      <c r="J951" s="752"/>
      <c r="K951" s="752"/>
      <c r="L951" s="752"/>
      <c r="M951" s="754"/>
      <c r="N951" s="754"/>
      <c r="O951" s="754"/>
      <c r="P951" s="754"/>
      <c r="Q951" s="754"/>
      <c r="R951" s="754"/>
      <c r="S951" s="754"/>
      <c r="T951" s="754"/>
      <c r="U951" s="754"/>
      <c r="V951" s="754"/>
      <c r="W951" s="754"/>
      <c r="X951" s="754"/>
      <c r="Y951" s="754"/>
      <c r="Z951" s="754"/>
      <c r="AA951" s="754"/>
      <c r="AB951" s="754"/>
      <c r="AC951" s="754"/>
      <c r="AD951" s="754"/>
      <c r="AE951" s="4"/>
      <c r="AG951"/>
      <c r="AH951">
        <f t="shared" si="120"/>
        <v>0</v>
      </c>
      <c r="AI951" s="490"/>
      <c r="AJ951" s="204">
        <f t="shared" si="121"/>
        <v>0</v>
      </c>
      <c r="AN951" s="488" t="str">
        <f>IF($AC$450="","",IF(HLOOKUP($AC$450,Presentación!$AQ$3:$BV$574,Presentación!AP501)="","",HLOOKUP($AC$450,Presentación!$AQ$3:$BV$574,Presentación!AP501,0)))</f>
        <v/>
      </c>
      <c r="AO951" s="489" t="str">
        <f>IF($AC$450="","",IF(HLOOKUP($AC$450,Presentación!$BZ$3:$DE$574,Presentación!AP501,0)="","",HLOOKUP($AC$450,Presentación!$BZ$3:$DE$574,Presentación!AP501,0)))</f>
        <v/>
      </c>
      <c r="AQ951">
        <f t="shared" si="122"/>
        <v>0</v>
      </c>
      <c r="AR951">
        <f t="shared" si="123"/>
        <v>0</v>
      </c>
      <c r="AS951">
        <f t="shared" si="124"/>
        <v>0</v>
      </c>
    </row>
    <row r="952" spans="1:45" s="14" customFormat="1" ht="14.25">
      <c r="A952" s="5"/>
      <c r="B952" s="67"/>
      <c r="C952" s="19" t="s">
        <v>7164</v>
      </c>
      <c r="D952" s="1023" t="str">
        <f t="shared" si="118"/>
        <v/>
      </c>
      <c r="E952" s="1024"/>
      <c r="F952" s="1025"/>
      <c r="G952" s="752" t="str">
        <f t="shared" si="119"/>
        <v/>
      </c>
      <c r="H952" s="752"/>
      <c r="I952" s="752"/>
      <c r="J952" s="752"/>
      <c r="K952" s="752"/>
      <c r="L952" s="752"/>
      <c r="M952" s="754"/>
      <c r="N952" s="754"/>
      <c r="O952" s="754"/>
      <c r="P952" s="754"/>
      <c r="Q952" s="754"/>
      <c r="R952" s="754"/>
      <c r="S952" s="754"/>
      <c r="T952" s="754"/>
      <c r="U952" s="754"/>
      <c r="V952" s="754"/>
      <c r="W952" s="754"/>
      <c r="X952" s="754"/>
      <c r="Y952" s="754"/>
      <c r="Z952" s="754"/>
      <c r="AA952" s="754"/>
      <c r="AB952" s="754"/>
      <c r="AC952" s="754"/>
      <c r="AD952" s="754"/>
      <c r="AE952" s="4"/>
      <c r="AG952"/>
      <c r="AH952">
        <f t="shared" si="120"/>
        <v>0</v>
      </c>
      <c r="AI952" s="490"/>
      <c r="AJ952" s="204">
        <f t="shared" si="121"/>
        <v>0</v>
      </c>
      <c r="AN952" s="488" t="str">
        <f>IF($AC$450="","",IF(HLOOKUP($AC$450,Presentación!$AQ$3:$BV$574,Presentación!AP502)="","",HLOOKUP($AC$450,Presentación!$AQ$3:$BV$574,Presentación!AP502,0)))</f>
        <v/>
      </c>
      <c r="AO952" s="489" t="str">
        <f>IF($AC$450="","",IF(HLOOKUP($AC$450,Presentación!$BZ$3:$DE$574,Presentación!AP502,0)="","",HLOOKUP($AC$450,Presentación!$BZ$3:$DE$574,Presentación!AP502,0)))</f>
        <v/>
      </c>
      <c r="AQ952">
        <f t="shared" si="122"/>
        <v>0</v>
      </c>
      <c r="AR952">
        <f t="shared" si="123"/>
        <v>0</v>
      </c>
      <c r="AS952">
        <f t="shared" si="124"/>
        <v>0</v>
      </c>
    </row>
    <row r="953" spans="1:45" s="14" customFormat="1" ht="14.25">
      <c r="A953" s="5"/>
      <c r="B953" s="67"/>
      <c r="C953" s="19" t="s">
        <v>7165</v>
      </c>
      <c r="D953" s="1023" t="str">
        <f t="shared" si="118"/>
        <v/>
      </c>
      <c r="E953" s="1024"/>
      <c r="F953" s="1025"/>
      <c r="G953" s="752" t="str">
        <f t="shared" si="119"/>
        <v/>
      </c>
      <c r="H953" s="752"/>
      <c r="I953" s="752"/>
      <c r="J953" s="752"/>
      <c r="K953" s="752"/>
      <c r="L953" s="752"/>
      <c r="M953" s="754"/>
      <c r="N953" s="754"/>
      <c r="O953" s="754"/>
      <c r="P953" s="754"/>
      <c r="Q953" s="754"/>
      <c r="R953" s="754"/>
      <c r="S953" s="754"/>
      <c r="T953" s="754"/>
      <c r="U953" s="754"/>
      <c r="V953" s="754"/>
      <c r="W953" s="754"/>
      <c r="X953" s="754"/>
      <c r="Y953" s="754"/>
      <c r="Z953" s="754"/>
      <c r="AA953" s="754"/>
      <c r="AB953" s="754"/>
      <c r="AC953" s="754"/>
      <c r="AD953" s="754"/>
      <c r="AE953" s="4"/>
      <c r="AG953"/>
      <c r="AH953">
        <f t="shared" si="120"/>
        <v>0</v>
      </c>
      <c r="AI953" s="490"/>
      <c r="AJ953" s="204">
        <f t="shared" si="121"/>
        <v>0</v>
      </c>
      <c r="AN953" s="488" t="str">
        <f>IF($AC$450="","",IF(HLOOKUP($AC$450,Presentación!$AQ$3:$BV$574,Presentación!AP503)="","",HLOOKUP($AC$450,Presentación!$AQ$3:$BV$574,Presentación!AP503,0)))</f>
        <v/>
      </c>
      <c r="AO953" s="489" t="str">
        <f>IF($AC$450="","",IF(HLOOKUP($AC$450,Presentación!$BZ$3:$DE$574,Presentación!AP503,0)="","",HLOOKUP($AC$450,Presentación!$BZ$3:$DE$574,Presentación!AP503,0)))</f>
        <v/>
      </c>
      <c r="AQ953">
        <f t="shared" si="122"/>
        <v>0</v>
      </c>
      <c r="AR953">
        <f t="shared" si="123"/>
        <v>0</v>
      </c>
      <c r="AS953">
        <f t="shared" si="124"/>
        <v>0</v>
      </c>
    </row>
    <row r="954" spans="1:45" s="14" customFormat="1" ht="14.25">
      <c r="A954" s="5"/>
      <c r="B954" s="67"/>
      <c r="C954" s="19" t="s">
        <v>7166</v>
      </c>
      <c r="D954" s="1023" t="str">
        <f t="shared" si="118"/>
        <v/>
      </c>
      <c r="E954" s="1024"/>
      <c r="F954" s="1025"/>
      <c r="G954" s="752" t="str">
        <f t="shared" si="119"/>
        <v/>
      </c>
      <c r="H954" s="752"/>
      <c r="I954" s="752"/>
      <c r="J954" s="752"/>
      <c r="K954" s="752"/>
      <c r="L954" s="752"/>
      <c r="M954" s="754"/>
      <c r="N954" s="754"/>
      <c r="O954" s="754"/>
      <c r="P954" s="754"/>
      <c r="Q954" s="754"/>
      <c r="R954" s="754"/>
      <c r="S954" s="754"/>
      <c r="T954" s="754"/>
      <c r="U954" s="754"/>
      <c r="V954" s="754"/>
      <c r="W954" s="754"/>
      <c r="X954" s="754"/>
      <c r="Y954" s="754"/>
      <c r="Z954" s="754"/>
      <c r="AA954" s="754"/>
      <c r="AB954" s="754"/>
      <c r="AC954" s="754"/>
      <c r="AD954" s="754"/>
      <c r="AE954" s="4"/>
      <c r="AG954"/>
      <c r="AH954">
        <f t="shared" si="120"/>
        <v>0</v>
      </c>
      <c r="AI954" s="490"/>
      <c r="AJ954" s="204">
        <f t="shared" si="121"/>
        <v>0</v>
      </c>
      <c r="AN954" s="488" t="str">
        <f>IF($AC$450="","",IF(HLOOKUP($AC$450,Presentación!$AQ$3:$BV$574,Presentación!AP504)="","",HLOOKUP($AC$450,Presentación!$AQ$3:$BV$574,Presentación!AP504,0)))</f>
        <v/>
      </c>
      <c r="AO954" s="489" t="str">
        <f>IF($AC$450="","",IF(HLOOKUP($AC$450,Presentación!$BZ$3:$DE$574,Presentación!AP504,0)="","",HLOOKUP($AC$450,Presentación!$BZ$3:$DE$574,Presentación!AP504,0)))</f>
        <v/>
      </c>
      <c r="AQ954">
        <f t="shared" si="122"/>
        <v>0</v>
      </c>
      <c r="AR954">
        <f t="shared" si="123"/>
        <v>0</v>
      </c>
      <c r="AS954">
        <f t="shared" si="124"/>
        <v>0</v>
      </c>
    </row>
    <row r="955" spans="1:45" s="14" customFormat="1" ht="14.25">
      <c r="A955" s="5"/>
      <c r="B955" s="67"/>
      <c r="C955" s="19" t="s">
        <v>7167</v>
      </c>
      <c r="D955" s="1023" t="str">
        <f t="shared" si="118"/>
        <v/>
      </c>
      <c r="E955" s="1024"/>
      <c r="F955" s="1025"/>
      <c r="G955" s="752" t="str">
        <f t="shared" si="119"/>
        <v/>
      </c>
      <c r="H955" s="752"/>
      <c r="I955" s="752"/>
      <c r="J955" s="752"/>
      <c r="K955" s="752"/>
      <c r="L955" s="752"/>
      <c r="M955" s="754"/>
      <c r="N955" s="754"/>
      <c r="O955" s="754"/>
      <c r="P955" s="754"/>
      <c r="Q955" s="754"/>
      <c r="R955" s="754"/>
      <c r="S955" s="754"/>
      <c r="T955" s="754"/>
      <c r="U955" s="754"/>
      <c r="V955" s="754"/>
      <c r="W955" s="754"/>
      <c r="X955" s="754"/>
      <c r="Y955" s="754"/>
      <c r="Z955" s="754"/>
      <c r="AA955" s="754"/>
      <c r="AB955" s="754"/>
      <c r="AC955" s="754"/>
      <c r="AD955" s="754"/>
      <c r="AE955" s="4"/>
      <c r="AG955"/>
      <c r="AH955">
        <f t="shared" si="120"/>
        <v>0</v>
      </c>
      <c r="AI955" s="490"/>
      <c r="AJ955" s="204">
        <f t="shared" si="121"/>
        <v>0</v>
      </c>
      <c r="AN955" s="488" t="str">
        <f>IF($AC$450="","",IF(HLOOKUP($AC$450,Presentación!$AQ$3:$BV$574,Presentación!AP505)="","",HLOOKUP($AC$450,Presentación!$AQ$3:$BV$574,Presentación!AP505,0)))</f>
        <v/>
      </c>
      <c r="AO955" s="489" t="str">
        <f>IF($AC$450="","",IF(HLOOKUP($AC$450,Presentación!$BZ$3:$DE$574,Presentación!AP505,0)="","",HLOOKUP($AC$450,Presentación!$BZ$3:$DE$574,Presentación!AP505,0)))</f>
        <v/>
      </c>
      <c r="AQ955">
        <f t="shared" si="122"/>
        <v>0</v>
      </c>
      <c r="AR955">
        <f t="shared" si="123"/>
        <v>0</v>
      </c>
      <c r="AS955">
        <f t="shared" si="124"/>
        <v>0</v>
      </c>
    </row>
    <row r="956" spans="1:45" s="14" customFormat="1" ht="14.25">
      <c r="A956" s="5"/>
      <c r="B956" s="67"/>
      <c r="C956" s="19" t="s">
        <v>7168</v>
      </c>
      <c r="D956" s="1023" t="str">
        <f t="shared" si="118"/>
        <v/>
      </c>
      <c r="E956" s="1024"/>
      <c r="F956" s="1025"/>
      <c r="G956" s="752" t="str">
        <f t="shared" si="119"/>
        <v/>
      </c>
      <c r="H956" s="752"/>
      <c r="I956" s="752"/>
      <c r="J956" s="752"/>
      <c r="K956" s="752"/>
      <c r="L956" s="752"/>
      <c r="M956" s="754"/>
      <c r="N956" s="754"/>
      <c r="O956" s="754"/>
      <c r="P956" s="754"/>
      <c r="Q956" s="754"/>
      <c r="R956" s="754"/>
      <c r="S956" s="754"/>
      <c r="T956" s="754"/>
      <c r="U956" s="754"/>
      <c r="V956" s="754"/>
      <c r="W956" s="754"/>
      <c r="X956" s="754"/>
      <c r="Y956" s="754"/>
      <c r="Z956" s="754"/>
      <c r="AA956" s="754"/>
      <c r="AB956" s="754"/>
      <c r="AC956" s="754"/>
      <c r="AD956" s="754"/>
      <c r="AE956" s="4"/>
      <c r="AG956"/>
      <c r="AH956">
        <f t="shared" si="120"/>
        <v>0</v>
      </c>
      <c r="AI956" s="490"/>
      <c r="AJ956" s="204">
        <f t="shared" si="121"/>
        <v>0</v>
      </c>
      <c r="AN956" s="488" t="str">
        <f>IF($AC$450="","",IF(HLOOKUP($AC$450,Presentación!$AQ$3:$BV$574,Presentación!AP506)="","",HLOOKUP($AC$450,Presentación!$AQ$3:$BV$574,Presentación!AP506,0)))</f>
        <v/>
      </c>
      <c r="AO956" s="489" t="str">
        <f>IF($AC$450="","",IF(HLOOKUP($AC$450,Presentación!$BZ$3:$DE$574,Presentación!AP506,0)="","",HLOOKUP($AC$450,Presentación!$BZ$3:$DE$574,Presentación!AP506,0)))</f>
        <v/>
      </c>
      <c r="AQ956">
        <f t="shared" si="122"/>
        <v>0</v>
      </c>
      <c r="AR956">
        <f t="shared" si="123"/>
        <v>0</v>
      </c>
      <c r="AS956">
        <f t="shared" si="124"/>
        <v>0</v>
      </c>
    </row>
    <row r="957" spans="1:45" s="14" customFormat="1" ht="14.25">
      <c r="A957" s="5"/>
      <c r="B957" s="67"/>
      <c r="C957" s="19" t="s">
        <v>7169</v>
      </c>
      <c r="D957" s="1023" t="str">
        <f t="shared" si="118"/>
        <v/>
      </c>
      <c r="E957" s="1024"/>
      <c r="F957" s="1025"/>
      <c r="G957" s="752" t="str">
        <f t="shared" si="119"/>
        <v/>
      </c>
      <c r="H957" s="752"/>
      <c r="I957" s="752"/>
      <c r="J957" s="752"/>
      <c r="K957" s="752"/>
      <c r="L957" s="752"/>
      <c r="M957" s="754"/>
      <c r="N957" s="754"/>
      <c r="O957" s="754"/>
      <c r="P957" s="754"/>
      <c r="Q957" s="754"/>
      <c r="R957" s="754"/>
      <c r="S957" s="754"/>
      <c r="T957" s="754"/>
      <c r="U957" s="754"/>
      <c r="V957" s="754"/>
      <c r="W957" s="754"/>
      <c r="X957" s="754"/>
      <c r="Y957" s="754"/>
      <c r="Z957" s="754"/>
      <c r="AA957" s="754"/>
      <c r="AB957" s="754"/>
      <c r="AC957" s="754"/>
      <c r="AD957" s="754"/>
      <c r="AE957" s="4"/>
      <c r="AG957"/>
      <c r="AH957">
        <f t="shared" si="120"/>
        <v>0</v>
      </c>
      <c r="AI957" s="490"/>
      <c r="AJ957" s="204">
        <f t="shared" si="121"/>
        <v>0</v>
      </c>
      <c r="AN957" s="488" t="str">
        <f>IF($AC$450="","",IF(HLOOKUP($AC$450,Presentación!$AQ$3:$BV$574,Presentación!AP507)="","",HLOOKUP($AC$450,Presentación!$AQ$3:$BV$574,Presentación!AP507,0)))</f>
        <v/>
      </c>
      <c r="AO957" s="489" t="str">
        <f>IF($AC$450="","",IF(HLOOKUP($AC$450,Presentación!$BZ$3:$DE$574,Presentación!AP507,0)="","",HLOOKUP($AC$450,Presentación!$BZ$3:$DE$574,Presentación!AP507,0)))</f>
        <v/>
      </c>
      <c r="AQ957">
        <f t="shared" si="122"/>
        <v>0</v>
      </c>
      <c r="AR957">
        <f t="shared" si="123"/>
        <v>0</v>
      </c>
      <c r="AS957">
        <f t="shared" si="124"/>
        <v>0</v>
      </c>
    </row>
    <row r="958" spans="1:45" s="14" customFormat="1" ht="14.25">
      <c r="A958" s="5"/>
      <c r="B958" s="67"/>
      <c r="C958" s="19" t="s">
        <v>7170</v>
      </c>
      <c r="D958" s="1023" t="str">
        <f t="shared" si="118"/>
        <v/>
      </c>
      <c r="E958" s="1024"/>
      <c r="F958" s="1025"/>
      <c r="G958" s="752" t="str">
        <f t="shared" si="119"/>
        <v/>
      </c>
      <c r="H958" s="752"/>
      <c r="I958" s="752"/>
      <c r="J958" s="752"/>
      <c r="K958" s="752"/>
      <c r="L958" s="752"/>
      <c r="M958" s="754"/>
      <c r="N958" s="754"/>
      <c r="O958" s="754"/>
      <c r="P958" s="754"/>
      <c r="Q958" s="754"/>
      <c r="R958" s="754"/>
      <c r="S958" s="754"/>
      <c r="T958" s="754"/>
      <c r="U958" s="754"/>
      <c r="V958" s="754"/>
      <c r="W958" s="754"/>
      <c r="X958" s="754"/>
      <c r="Y958" s="754"/>
      <c r="Z958" s="754"/>
      <c r="AA958" s="754"/>
      <c r="AB958" s="754"/>
      <c r="AC958" s="754"/>
      <c r="AD958" s="754"/>
      <c r="AE958" s="4"/>
      <c r="AG958"/>
      <c r="AH958">
        <f t="shared" si="120"/>
        <v>0</v>
      </c>
      <c r="AI958" s="490"/>
      <c r="AJ958" s="204">
        <f t="shared" si="121"/>
        <v>0</v>
      </c>
      <c r="AN958" s="488" t="str">
        <f>IF($AC$450="","",IF(HLOOKUP($AC$450,Presentación!$AQ$3:$BV$574,Presentación!AP508)="","",HLOOKUP($AC$450,Presentación!$AQ$3:$BV$574,Presentación!AP508,0)))</f>
        <v/>
      </c>
      <c r="AO958" s="489" t="str">
        <f>IF($AC$450="","",IF(HLOOKUP($AC$450,Presentación!$BZ$3:$DE$574,Presentación!AP508,0)="","",HLOOKUP($AC$450,Presentación!$BZ$3:$DE$574,Presentación!AP508,0)))</f>
        <v/>
      </c>
      <c r="AQ958">
        <f t="shared" si="122"/>
        <v>0</v>
      </c>
      <c r="AR958">
        <f t="shared" si="123"/>
        <v>0</v>
      </c>
      <c r="AS958">
        <f t="shared" si="124"/>
        <v>0</v>
      </c>
    </row>
    <row r="959" spans="1:45" s="14" customFormat="1" ht="14.25">
      <c r="A959" s="5"/>
      <c r="B959" s="67"/>
      <c r="C959" s="19" t="s">
        <v>7171</v>
      </c>
      <c r="D959" s="1023" t="str">
        <f t="shared" si="118"/>
        <v/>
      </c>
      <c r="E959" s="1024"/>
      <c r="F959" s="1025"/>
      <c r="G959" s="752" t="str">
        <f t="shared" si="119"/>
        <v/>
      </c>
      <c r="H959" s="752"/>
      <c r="I959" s="752"/>
      <c r="J959" s="752"/>
      <c r="K959" s="752"/>
      <c r="L959" s="752"/>
      <c r="M959" s="754"/>
      <c r="N959" s="754"/>
      <c r="O959" s="754"/>
      <c r="P959" s="754"/>
      <c r="Q959" s="754"/>
      <c r="R959" s="754"/>
      <c r="S959" s="754"/>
      <c r="T959" s="754"/>
      <c r="U959" s="754"/>
      <c r="V959" s="754"/>
      <c r="W959" s="754"/>
      <c r="X959" s="754"/>
      <c r="Y959" s="754"/>
      <c r="Z959" s="754"/>
      <c r="AA959" s="754"/>
      <c r="AB959" s="754"/>
      <c r="AC959" s="754"/>
      <c r="AD959" s="754"/>
      <c r="AE959" s="4"/>
      <c r="AG959"/>
      <c r="AH959">
        <f t="shared" si="120"/>
        <v>0</v>
      </c>
      <c r="AI959" s="490"/>
      <c r="AJ959" s="204">
        <f t="shared" si="121"/>
        <v>0</v>
      </c>
      <c r="AN959" s="488" t="str">
        <f>IF($AC$450="","",IF(HLOOKUP($AC$450,Presentación!$AQ$3:$BV$574,Presentación!AP509)="","",HLOOKUP($AC$450,Presentación!$AQ$3:$BV$574,Presentación!AP509,0)))</f>
        <v/>
      </c>
      <c r="AO959" s="489" t="str">
        <f>IF($AC$450="","",IF(HLOOKUP($AC$450,Presentación!$BZ$3:$DE$574,Presentación!AP509,0)="","",HLOOKUP($AC$450,Presentación!$BZ$3:$DE$574,Presentación!AP509,0)))</f>
        <v/>
      </c>
      <c r="AQ959">
        <f t="shared" si="122"/>
        <v>0</v>
      </c>
      <c r="AR959">
        <f t="shared" si="123"/>
        <v>0</v>
      </c>
      <c r="AS959">
        <f t="shared" si="124"/>
        <v>0</v>
      </c>
    </row>
    <row r="960" spans="1:45" s="14" customFormat="1" ht="14.25">
      <c r="A960" s="5"/>
      <c r="B960" s="67"/>
      <c r="C960" s="19" t="s">
        <v>7172</v>
      </c>
      <c r="D960" s="1023" t="str">
        <f t="shared" si="118"/>
        <v/>
      </c>
      <c r="E960" s="1024"/>
      <c r="F960" s="1025"/>
      <c r="G960" s="752" t="str">
        <f t="shared" si="119"/>
        <v/>
      </c>
      <c r="H960" s="752"/>
      <c r="I960" s="752"/>
      <c r="J960" s="752"/>
      <c r="K960" s="752"/>
      <c r="L960" s="752"/>
      <c r="M960" s="754"/>
      <c r="N960" s="754"/>
      <c r="O960" s="754"/>
      <c r="P960" s="754"/>
      <c r="Q960" s="754"/>
      <c r="R960" s="754"/>
      <c r="S960" s="754"/>
      <c r="T960" s="754"/>
      <c r="U960" s="754"/>
      <c r="V960" s="754"/>
      <c r="W960" s="754"/>
      <c r="X960" s="754"/>
      <c r="Y960" s="754"/>
      <c r="Z960" s="754"/>
      <c r="AA960" s="754"/>
      <c r="AB960" s="754"/>
      <c r="AC960" s="754"/>
      <c r="AD960" s="754"/>
      <c r="AE960" s="4"/>
      <c r="AG960"/>
      <c r="AH960">
        <f t="shared" si="120"/>
        <v>0</v>
      </c>
      <c r="AI960" s="490"/>
      <c r="AJ960" s="204">
        <f t="shared" si="121"/>
        <v>0</v>
      </c>
      <c r="AN960" s="488" t="str">
        <f>IF($AC$450="","",IF(HLOOKUP($AC$450,Presentación!$AQ$3:$BV$574,Presentación!AP510)="","",HLOOKUP($AC$450,Presentación!$AQ$3:$BV$574,Presentación!AP510,0)))</f>
        <v/>
      </c>
      <c r="AO960" s="489" t="str">
        <f>IF($AC$450="","",IF(HLOOKUP($AC$450,Presentación!$BZ$3:$DE$574,Presentación!AP510,0)="","",HLOOKUP($AC$450,Presentación!$BZ$3:$DE$574,Presentación!AP510,0)))</f>
        <v/>
      </c>
      <c r="AQ960">
        <f t="shared" si="122"/>
        <v>0</v>
      </c>
      <c r="AR960">
        <f t="shared" si="123"/>
        <v>0</v>
      </c>
      <c r="AS960">
        <f t="shared" si="124"/>
        <v>0</v>
      </c>
    </row>
    <row r="961" spans="1:45" s="14" customFormat="1" ht="14.25">
      <c r="A961" s="5"/>
      <c r="B961" s="67"/>
      <c r="C961" s="19" t="s">
        <v>7173</v>
      </c>
      <c r="D961" s="1023" t="str">
        <f t="shared" si="118"/>
        <v/>
      </c>
      <c r="E961" s="1024"/>
      <c r="F961" s="1025"/>
      <c r="G961" s="752" t="str">
        <f t="shared" si="119"/>
        <v/>
      </c>
      <c r="H961" s="752"/>
      <c r="I961" s="752"/>
      <c r="J961" s="752"/>
      <c r="K961" s="752"/>
      <c r="L961" s="752"/>
      <c r="M961" s="754"/>
      <c r="N961" s="754"/>
      <c r="O961" s="754"/>
      <c r="P961" s="754"/>
      <c r="Q961" s="754"/>
      <c r="R961" s="754"/>
      <c r="S961" s="754"/>
      <c r="T961" s="754"/>
      <c r="U961" s="754"/>
      <c r="V961" s="754"/>
      <c r="W961" s="754"/>
      <c r="X961" s="754"/>
      <c r="Y961" s="754"/>
      <c r="Z961" s="754"/>
      <c r="AA961" s="754"/>
      <c r="AB961" s="754"/>
      <c r="AC961" s="754"/>
      <c r="AD961" s="754"/>
      <c r="AE961" s="4"/>
      <c r="AG961"/>
      <c r="AH961">
        <f t="shared" si="120"/>
        <v>0</v>
      </c>
      <c r="AI961" s="490"/>
      <c r="AJ961" s="204">
        <f t="shared" si="121"/>
        <v>0</v>
      </c>
      <c r="AN961" s="488" t="str">
        <f>IF($AC$450="","",IF(HLOOKUP($AC$450,Presentación!$AQ$3:$BV$574,Presentación!AP511)="","",HLOOKUP($AC$450,Presentación!$AQ$3:$BV$574,Presentación!AP511,0)))</f>
        <v/>
      </c>
      <c r="AO961" s="489" t="str">
        <f>IF($AC$450="","",IF(HLOOKUP($AC$450,Presentación!$BZ$3:$DE$574,Presentación!AP511,0)="","",HLOOKUP($AC$450,Presentación!$BZ$3:$DE$574,Presentación!AP511,0)))</f>
        <v/>
      </c>
      <c r="AQ961">
        <f t="shared" si="122"/>
        <v>0</v>
      </c>
      <c r="AR961">
        <f t="shared" si="123"/>
        <v>0</v>
      </c>
      <c r="AS961">
        <f t="shared" si="124"/>
        <v>0</v>
      </c>
    </row>
    <row r="962" spans="1:45" s="14" customFormat="1" ht="14.25">
      <c r="A962" s="5"/>
      <c r="B962" s="67"/>
      <c r="C962" s="19" t="s">
        <v>7174</v>
      </c>
      <c r="D962" s="1023" t="str">
        <f t="shared" si="118"/>
        <v/>
      </c>
      <c r="E962" s="1024"/>
      <c r="F962" s="1025"/>
      <c r="G962" s="752" t="str">
        <f t="shared" si="119"/>
        <v/>
      </c>
      <c r="H962" s="752"/>
      <c r="I962" s="752"/>
      <c r="J962" s="752"/>
      <c r="K962" s="752"/>
      <c r="L962" s="752"/>
      <c r="M962" s="754"/>
      <c r="N962" s="754"/>
      <c r="O962" s="754"/>
      <c r="P962" s="754"/>
      <c r="Q962" s="754"/>
      <c r="R962" s="754"/>
      <c r="S962" s="754"/>
      <c r="T962" s="754"/>
      <c r="U962" s="754"/>
      <c r="V962" s="754"/>
      <c r="W962" s="754"/>
      <c r="X962" s="754"/>
      <c r="Y962" s="754"/>
      <c r="Z962" s="754"/>
      <c r="AA962" s="754"/>
      <c r="AB962" s="754"/>
      <c r="AC962" s="754"/>
      <c r="AD962" s="754"/>
      <c r="AE962" s="4"/>
      <c r="AG962"/>
      <c r="AH962">
        <f t="shared" si="120"/>
        <v>0</v>
      </c>
      <c r="AI962" s="490"/>
      <c r="AJ962" s="204">
        <f t="shared" si="121"/>
        <v>0</v>
      </c>
      <c r="AN962" s="488" t="str">
        <f>IF($AC$450="","",IF(HLOOKUP($AC$450,Presentación!$AQ$3:$BV$574,Presentación!AP512)="","",HLOOKUP($AC$450,Presentación!$AQ$3:$BV$574,Presentación!AP512,0)))</f>
        <v/>
      </c>
      <c r="AO962" s="489" t="str">
        <f>IF($AC$450="","",IF(HLOOKUP($AC$450,Presentación!$BZ$3:$DE$574,Presentación!AP512,0)="","",HLOOKUP($AC$450,Presentación!$BZ$3:$DE$574,Presentación!AP512,0)))</f>
        <v/>
      </c>
      <c r="AQ962">
        <f t="shared" si="122"/>
        <v>0</v>
      </c>
      <c r="AR962">
        <f t="shared" si="123"/>
        <v>0</v>
      </c>
      <c r="AS962">
        <f t="shared" si="124"/>
        <v>0</v>
      </c>
    </row>
    <row r="963" spans="1:45" s="14" customFormat="1" ht="14.25">
      <c r="A963" s="5"/>
      <c r="B963" s="67"/>
      <c r="C963" s="19" t="s">
        <v>7175</v>
      </c>
      <c r="D963" s="1023" t="str">
        <f t="shared" si="118"/>
        <v/>
      </c>
      <c r="E963" s="1024"/>
      <c r="F963" s="1025"/>
      <c r="G963" s="752" t="str">
        <f t="shared" si="119"/>
        <v/>
      </c>
      <c r="H963" s="752"/>
      <c r="I963" s="752"/>
      <c r="J963" s="752"/>
      <c r="K963" s="752"/>
      <c r="L963" s="752"/>
      <c r="M963" s="754"/>
      <c r="N963" s="754"/>
      <c r="O963" s="754"/>
      <c r="P963" s="754"/>
      <c r="Q963" s="754"/>
      <c r="R963" s="754"/>
      <c r="S963" s="754"/>
      <c r="T963" s="754"/>
      <c r="U963" s="754"/>
      <c r="V963" s="754"/>
      <c r="W963" s="754"/>
      <c r="X963" s="754"/>
      <c r="Y963" s="754"/>
      <c r="Z963" s="754"/>
      <c r="AA963" s="754"/>
      <c r="AB963" s="754"/>
      <c r="AC963" s="754"/>
      <c r="AD963" s="754"/>
      <c r="AE963" s="4"/>
      <c r="AG963"/>
      <c r="AH963">
        <f t="shared" si="120"/>
        <v>0</v>
      </c>
      <c r="AI963" s="490"/>
      <c r="AJ963" s="204">
        <f t="shared" si="121"/>
        <v>0</v>
      </c>
      <c r="AN963" s="488" t="str">
        <f>IF($AC$450="","",IF(HLOOKUP($AC$450,Presentación!$AQ$3:$BV$574,Presentación!AP513)="","",HLOOKUP($AC$450,Presentación!$AQ$3:$BV$574,Presentación!AP513,0)))</f>
        <v/>
      </c>
      <c r="AO963" s="489" t="str">
        <f>IF($AC$450="","",IF(HLOOKUP($AC$450,Presentación!$BZ$3:$DE$574,Presentación!AP513,0)="","",HLOOKUP($AC$450,Presentación!$BZ$3:$DE$574,Presentación!AP513,0)))</f>
        <v/>
      </c>
      <c r="AQ963">
        <f t="shared" si="122"/>
        <v>0</v>
      </c>
      <c r="AR963">
        <f t="shared" si="123"/>
        <v>0</v>
      </c>
      <c r="AS963">
        <f t="shared" si="124"/>
        <v>0</v>
      </c>
    </row>
    <row r="964" spans="1:45" s="14" customFormat="1" ht="14.25">
      <c r="A964" s="5"/>
      <c r="B964" s="67"/>
      <c r="C964" s="19" t="s">
        <v>7176</v>
      </c>
      <c r="D964" s="1023" t="str">
        <f t="shared" si="118"/>
        <v/>
      </c>
      <c r="E964" s="1024"/>
      <c r="F964" s="1025"/>
      <c r="G964" s="752" t="str">
        <f t="shared" si="119"/>
        <v/>
      </c>
      <c r="H964" s="752"/>
      <c r="I964" s="752"/>
      <c r="J964" s="752"/>
      <c r="K964" s="752"/>
      <c r="L964" s="752"/>
      <c r="M964" s="754"/>
      <c r="N964" s="754"/>
      <c r="O964" s="754"/>
      <c r="P964" s="754"/>
      <c r="Q964" s="754"/>
      <c r="R964" s="754"/>
      <c r="S964" s="754"/>
      <c r="T964" s="754"/>
      <c r="U964" s="754"/>
      <c r="V964" s="754"/>
      <c r="W964" s="754"/>
      <c r="X964" s="754"/>
      <c r="Y964" s="754"/>
      <c r="Z964" s="754"/>
      <c r="AA964" s="754"/>
      <c r="AB964" s="754"/>
      <c r="AC964" s="754"/>
      <c r="AD964" s="754"/>
      <c r="AE964" s="4"/>
      <c r="AG964"/>
      <c r="AH964">
        <f t="shared" si="120"/>
        <v>0</v>
      </c>
      <c r="AI964" s="490"/>
      <c r="AJ964" s="204">
        <f t="shared" si="121"/>
        <v>0</v>
      </c>
      <c r="AN964" s="488" t="str">
        <f>IF($AC$450="","",IF(HLOOKUP($AC$450,Presentación!$AQ$3:$BV$574,Presentación!AP514)="","",HLOOKUP($AC$450,Presentación!$AQ$3:$BV$574,Presentación!AP514,0)))</f>
        <v/>
      </c>
      <c r="AO964" s="489" t="str">
        <f>IF($AC$450="","",IF(HLOOKUP($AC$450,Presentación!$BZ$3:$DE$574,Presentación!AP514,0)="","",HLOOKUP($AC$450,Presentación!$BZ$3:$DE$574,Presentación!AP514,0)))</f>
        <v/>
      </c>
      <c r="AQ964">
        <f t="shared" si="122"/>
        <v>0</v>
      </c>
      <c r="AR964">
        <f t="shared" si="123"/>
        <v>0</v>
      </c>
      <c r="AS964">
        <f t="shared" si="124"/>
        <v>0</v>
      </c>
    </row>
    <row r="965" spans="1:45" s="14" customFormat="1" ht="14.25">
      <c r="A965" s="5"/>
      <c r="B965" s="67"/>
      <c r="C965" s="19" t="s">
        <v>7177</v>
      </c>
      <c r="D965" s="1023" t="str">
        <f t="shared" si="118"/>
        <v/>
      </c>
      <c r="E965" s="1024"/>
      <c r="F965" s="1025"/>
      <c r="G965" s="752" t="str">
        <f t="shared" si="119"/>
        <v/>
      </c>
      <c r="H965" s="752"/>
      <c r="I965" s="752"/>
      <c r="J965" s="752"/>
      <c r="K965" s="752"/>
      <c r="L965" s="752"/>
      <c r="M965" s="754"/>
      <c r="N965" s="754"/>
      <c r="O965" s="754"/>
      <c r="P965" s="754"/>
      <c r="Q965" s="754"/>
      <c r="R965" s="754"/>
      <c r="S965" s="754"/>
      <c r="T965" s="754"/>
      <c r="U965" s="754"/>
      <c r="V965" s="754"/>
      <c r="W965" s="754"/>
      <c r="X965" s="754"/>
      <c r="Y965" s="754"/>
      <c r="Z965" s="754"/>
      <c r="AA965" s="754"/>
      <c r="AB965" s="754"/>
      <c r="AC965" s="754"/>
      <c r="AD965" s="754"/>
      <c r="AE965" s="4"/>
      <c r="AG965"/>
      <c r="AH965">
        <f t="shared" si="120"/>
        <v>0</v>
      </c>
      <c r="AI965" s="490"/>
      <c r="AJ965" s="204">
        <f t="shared" si="121"/>
        <v>0</v>
      </c>
      <c r="AN965" s="488" t="str">
        <f>IF($AC$450="","",IF(HLOOKUP($AC$450,Presentación!$AQ$3:$BV$574,Presentación!AP515)="","",HLOOKUP($AC$450,Presentación!$AQ$3:$BV$574,Presentación!AP515,0)))</f>
        <v/>
      </c>
      <c r="AO965" s="489" t="str">
        <f>IF($AC$450="","",IF(HLOOKUP($AC$450,Presentación!$BZ$3:$DE$574,Presentación!AP515,0)="","",HLOOKUP($AC$450,Presentación!$BZ$3:$DE$574,Presentación!AP515,0)))</f>
        <v/>
      </c>
      <c r="AQ965">
        <f t="shared" si="122"/>
        <v>0</v>
      </c>
      <c r="AR965">
        <f t="shared" si="123"/>
        <v>0</v>
      </c>
      <c r="AS965">
        <f t="shared" si="124"/>
        <v>0</v>
      </c>
    </row>
    <row r="966" spans="1:45" s="14" customFormat="1" ht="14.25">
      <c r="A966" s="5"/>
      <c r="B966" s="67"/>
      <c r="C966" s="19" t="s">
        <v>7178</v>
      </c>
      <c r="D966" s="1023" t="str">
        <f t="shared" si="118"/>
        <v/>
      </c>
      <c r="E966" s="1024"/>
      <c r="F966" s="1025"/>
      <c r="G966" s="752" t="str">
        <f t="shared" si="119"/>
        <v/>
      </c>
      <c r="H966" s="752"/>
      <c r="I966" s="752"/>
      <c r="J966" s="752"/>
      <c r="K966" s="752"/>
      <c r="L966" s="752"/>
      <c r="M966" s="754"/>
      <c r="N966" s="754"/>
      <c r="O966" s="754"/>
      <c r="P966" s="754"/>
      <c r="Q966" s="754"/>
      <c r="R966" s="754"/>
      <c r="S966" s="754"/>
      <c r="T966" s="754"/>
      <c r="U966" s="754"/>
      <c r="V966" s="754"/>
      <c r="W966" s="754"/>
      <c r="X966" s="754"/>
      <c r="Y966" s="754"/>
      <c r="Z966" s="754"/>
      <c r="AA966" s="754"/>
      <c r="AB966" s="754"/>
      <c r="AC966" s="754"/>
      <c r="AD966" s="754"/>
      <c r="AE966" s="4"/>
      <c r="AG966"/>
      <c r="AH966">
        <f t="shared" si="120"/>
        <v>0</v>
      </c>
      <c r="AI966" s="490"/>
      <c r="AJ966" s="204">
        <f t="shared" si="121"/>
        <v>0</v>
      </c>
      <c r="AN966" s="488" t="str">
        <f>IF($AC$450="","",IF(HLOOKUP($AC$450,Presentación!$AQ$3:$BV$574,Presentación!AP516)="","",HLOOKUP($AC$450,Presentación!$AQ$3:$BV$574,Presentación!AP516,0)))</f>
        <v/>
      </c>
      <c r="AO966" s="489" t="str">
        <f>IF($AC$450="","",IF(HLOOKUP($AC$450,Presentación!$BZ$3:$DE$574,Presentación!AP516,0)="","",HLOOKUP($AC$450,Presentación!$BZ$3:$DE$574,Presentación!AP516,0)))</f>
        <v/>
      </c>
      <c r="AQ966">
        <f t="shared" si="122"/>
        <v>0</v>
      </c>
      <c r="AR966">
        <f t="shared" si="123"/>
        <v>0</v>
      </c>
      <c r="AS966">
        <f t="shared" si="124"/>
        <v>0</v>
      </c>
    </row>
    <row r="967" spans="1:45" s="14" customFormat="1" ht="14.25">
      <c r="A967" s="5"/>
      <c r="B967" s="67"/>
      <c r="C967" s="19" t="s">
        <v>7179</v>
      </c>
      <c r="D967" s="1023" t="str">
        <f t="shared" ref="D967:D1023" si="125">IF(AO967="No identificado","",IF(AN967="","",AN967))</f>
        <v/>
      </c>
      <c r="E967" s="1024"/>
      <c r="F967" s="1025"/>
      <c r="G967" s="752" t="str">
        <f t="shared" ref="G967:G1023" si="126">IF(AO967="No identificado","",IF(AO967="","",AO967))</f>
        <v/>
      </c>
      <c r="H967" s="752"/>
      <c r="I967" s="752"/>
      <c r="J967" s="752"/>
      <c r="K967" s="752"/>
      <c r="L967" s="752"/>
      <c r="M967" s="754"/>
      <c r="N967" s="754"/>
      <c r="O967" s="754"/>
      <c r="P967" s="754"/>
      <c r="Q967" s="754"/>
      <c r="R967" s="754"/>
      <c r="S967" s="754"/>
      <c r="T967" s="754"/>
      <c r="U967" s="754"/>
      <c r="V967" s="754"/>
      <c r="W967" s="754"/>
      <c r="X967" s="754"/>
      <c r="Y967" s="754"/>
      <c r="Z967" s="754"/>
      <c r="AA967" s="754"/>
      <c r="AB967" s="754"/>
      <c r="AC967" s="754"/>
      <c r="AD967" s="754"/>
      <c r="AE967" s="4"/>
      <c r="AG967"/>
      <c r="AH967">
        <f t="shared" ref="AH967:AH1027" si="127">IF(D967="",IF(COUNTA(M967:AD967)=0,0,1),0)</f>
        <v>0</v>
      </c>
      <c r="AI967" s="490"/>
      <c r="AJ967" s="204">
        <f t="shared" ref="AJ967:AJ1027" si="128">IF(AND(D967&lt;&gt;"",$AI$457&gt;0),1,0)</f>
        <v>0</v>
      </c>
      <c r="AN967" s="488" t="str">
        <f>IF($AC$450="","",IF(HLOOKUP($AC$450,Presentación!$AQ$3:$BV$574,Presentación!AP517)="","",HLOOKUP($AC$450,Presentación!$AQ$3:$BV$574,Presentación!AP517,0)))</f>
        <v/>
      </c>
      <c r="AO967" s="489" t="str">
        <f>IF($AC$450="","",IF(HLOOKUP($AC$450,Presentación!$BZ$3:$DE$574,Presentación!AP517,0)="","",HLOOKUP($AC$450,Presentación!$BZ$3:$DE$574,Presentación!AP517,0)))</f>
        <v/>
      </c>
      <c r="AQ967">
        <f t="shared" ref="AQ967:AQ1027" si="129">IF(OR($D967="",$AK$454=1),0,IF(COUNTA($M$454:$R$1028)&gt;0,0,1))</f>
        <v>0</v>
      </c>
      <c r="AR967">
        <f t="shared" ref="AR967:AR1027" si="130">IF(OR($D967="",$AK$455=1),0,IF(COUNTA($S$454:$X$1028)&gt;0,0,1))</f>
        <v>0</v>
      </c>
      <c r="AS967">
        <f t="shared" ref="AS967:AS1027" si="131">IF(OR($D967="",$AK$456=1),0,IF(COUNTA($Y$454:$AD$1028)&gt;0,0,1))</f>
        <v>0</v>
      </c>
    </row>
    <row r="968" spans="1:45" s="14" customFormat="1" ht="14.25">
      <c r="A968" s="5"/>
      <c r="B968" s="67"/>
      <c r="C968" s="19" t="s">
        <v>7180</v>
      </c>
      <c r="D968" s="1023" t="str">
        <f t="shared" si="125"/>
        <v/>
      </c>
      <c r="E968" s="1024"/>
      <c r="F968" s="1025"/>
      <c r="G968" s="752" t="str">
        <f t="shared" si="126"/>
        <v/>
      </c>
      <c r="H968" s="752"/>
      <c r="I968" s="752"/>
      <c r="J968" s="752"/>
      <c r="K968" s="752"/>
      <c r="L968" s="752"/>
      <c r="M968" s="754"/>
      <c r="N968" s="754"/>
      <c r="O968" s="754"/>
      <c r="P968" s="754"/>
      <c r="Q968" s="754"/>
      <c r="R968" s="754"/>
      <c r="S968" s="754"/>
      <c r="T968" s="754"/>
      <c r="U968" s="754"/>
      <c r="V968" s="754"/>
      <c r="W968" s="754"/>
      <c r="X968" s="754"/>
      <c r="Y968" s="754"/>
      <c r="Z968" s="754"/>
      <c r="AA968" s="754"/>
      <c r="AB968" s="754"/>
      <c r="AC968" s="754"/>
      <c r="AD968" s="754"/>
      <c r="AE968" s="4"/>
      <c r="AG968"/>
      <c r="AH968">
        <f t="shared" si="127"/>
        <v>0</v>
      </c>
      <c r="AI968" s="490"/>
      <c r="AJ968" s="204">
        <f t="shared" si="128"/>
        <v>0</v>
      </c>
      <c r="AN968" s="488" t="str">
        <f>IF($AC$450="","",IF(HLOOKUP($AC$450,Presentación!$AQ$3:$BV$574,Presentación!AP518)="","",HLOOKUP($AC$450,Presentación!$AQ$3:$BV$574,Presentación!AP518,0)))</f>
        <v/>
      </c>
      <c r="AO968" s="489" t="str">
        <f>IF($AC$450="","",IF(HLOOKUP($AC$450,Presentación!$BZ$3:$DE$574,Presentación!AP518,0)="","",HLOOKUP($AC$450,Presentación!$BZ$3:$DE$574,Presentación!AP518,0)))</f>
        <v/>
      </c>
      <c r="AQ968">
        <f t="shared" si="129"/>
        <v>0</v>
      </c>
      <c r="AR968">
        <f t="shared" si="130"/>
        <v>0</v>
      </c>
      <c r="AS968">
        <f t="shared" si="131"/>
        <v>0</v>
      </c>
    </row>
    <row r="969" spans="1:45" s="14" customFormat="1" ht="14.25">
      <c r="A969" s="5"/>
      <c r="B969" s="67"/>
      <c r="C969" s="19" t="s">
        <v>7181</v>
      </c>
      <c r="D969" s="1023" t="str">
        <f t="shared" si="125"/>
        <v/>
      </c>
      <c r="E969" s="1024"/>
      <c r="F969" s="1025"/>
      <c r="G969" s="752" t="str">
        <f t="shared" si="126"/>
        <v/>
      </c>
      <c r="H969" s="752"/>
      <c r="I969" s="752"/>
      <c r="J969" s="752"/>
      <c r="K969" s="752"/>
      <c r="L969" s="752"/>
      <c r="M969" s="754"/>
      <c r="N969" s="754"/>
      <c r="O969" s="754"/>
      <c r="P969" s="754"/>
      <c r="Q969" s="754"/>
      <c r="R969" s="754"/>
      <c r="S969" s="754"/>
      <c r="T969" s="754"/>
      <c r="U969" s="754"/>
      <c r="V969" s="754"/>
      <c r="W969" s="754"/>
      <c r="X969" s="754"/>
      <c r="Y969" s="754"/>
      <c r="Z969" s="754"/>
      <c r="AA969" s="754"/>
      <c r="AB969" s="754"/>
      <c r="AC969" s="754"/>
      <c r="AD969" s="754"/>
      <c r="AE969" s="4"/>
      <c r="AG969"/>
      <c r="AH969">
        <f t="shared" si="127"/>
        <v>0</v>
      </c>
      <c r="AI969" s="490"/>
      <c r="AJ969" s="204">
        <f t="shared" si="128"/>
        <v>0</v>
      </c>
      <c r="AN969" s="488" t="str">
        <f>IF($AC$450="","",IF(HLOOKUP($AC$450,Presentación!$AQ$3:$BV$574,Presentación!AP519)="","",HLOOKUP($AC$450,Presentación!$AQ$3:$BV$574,Presentación!AP519,0)))</f>
        <v/>
      </c>
      <c r="AO969" s="489" t="str">
        <f>IF($AC$450="","",IF(HLOOKUP($AC$450,Presentación!$BZ$3:$DE$574,Presentación!AP519,0)="","",HLOOKUP($AC$450,Presentación!$BZ$3:$DE$574,Presentación!AP519,0)))</f>
        <v/>
      </c>
      <c r="AQ969">
        <f t="shared" si="129"/>
        <v>0</v>
      </c>
      <c r="AR969">
        <f t="shared" si="130"/>
        <v>0</v>
      </c>
      <c r="AS969">
        <f t="shared" si="131"/>
        <v>0</v>
      </c>
    </row>
    <row r="970" spans="1:45" s="14" customFormat="1" ht="14.25">
      <c r="A970" s="5"/>
      <c r="B970" s="67"/>
      <c r="C970" s="19" t="s">
        <v>7182</v>
      </c>
      <c r="D970" s="1023" t="str">
        <f t="shared" si="125"/>
        <v/>
      </c>
      <c r="E970" s="1024"/>
      <c r="F970" s="1025"/>
      <c r="G970" s="752" t="str">
        <f t="shared" si="126"/>
        <v/>
      </c>
      <c r="H970" s="752"/>
      <c r="I970" s="752"/>
      <c r="J970" s="752"/>
      <c r="K970" s="752"/>
      <c r="L970" s="752"/>
      <c r="M970" s="754"/>
      <c r="N970" s="754"/>
      <c r="O970" s="754"/>
      <c r="P970" s="754"/>
      <c r="Q970" s="754"/>
      <c r="R970" s="754"/>
      <c r="S970" s="754"/>
      <c r="T970" s="754"/>
      <c r="U970" s="754"/>
      <c r="V970" s="754"/>
      <c r="W970" s="754"/>
      <c r="X970" s="754"/>
      <c r="Y970" s="754"/>
      <c r="Z970" s="754"/>
      <c r="AA970" s="754"/>
      <c r="AB970" s="754"/>
      <c r="AC970" s="754"/>
      <c r="AD970" s="754"/>
      <c r="AE970" s="4"/>
      <c r="AG970"/>
      <c r="AH970">
        <f t="shared" si="127"/>
        <v>0</v>
      </c>
      <c r="AI970" s="490"/>
      <c r="AJ970" s="204">
        <f t="shared" si="128"/>
        <v>0</v>
      </c>
      <c r="AN970" s="488" t="str">
        <f>IF($AC$450="","",IF(HLOOKUP($AC$450,Presentación!$AQ$3:$BV$574,Presentación!AP520)="","",HLOOKUP($AC$450,Presentación!$AQ$3:$BV$574,Presentación!AP520,0)))</f>
        <v/>
      </c>
      <c r="AO970" s="489" t="str">
        <f>IF($AC$450="","",IF(HLOOKUP($AC$450,Presentación!$BZ$3:$DE$574,Presentación!AP520,0)="","",HLOOKUP($AC$450,Presentación!$BZ$3:$DE$574,Presentación!AP520,0)))</f>
        <v/>
      </c>
      <c r="AQ970">
        <f t="shared" si="129"/>
        <v>0</v>
      </c>
      <c r="AR970">
        <f t="shared" si="130"/>
        <v>0</v>
      </c>
      <c r="AS970">
        <f t="shared" si="131"/>
        <v>0</v>
      </c>
    </row>
    <row r="971" spans="1:45" s="14" customFormat="1" ht="14.25">
      <c r="A971" s="5"/>
      <c r="B971" s="67"/>
      <c r="C971" s="19" t="s">
        <v>7183</v>
      </c>
      <c r="D971" s="1023" t="str">
        <f t="shared" si="125"/>
        <v/>
      </c>
      <c r="E971" s="1024"/>
      <c r="F971" s="1025"/>
      <c r="G971" s="752" t="str">
        <f t="shared" si="126"/>
        <v/>
      </c>
      <c r="H971" s="752"/>
      <c r="I971" s="752"/>
      <c r="J971" s="752"/>
      <c r="K971" s="752"/>
      <c r="L971" s="752"/>
      <c r="M971" s="754"/>
      <c r="N971" s="754"/>
      <c r="O971" s="754"/>
      <c r="P971" s="754"/>
      <c r="Q971" s="754"/>
      <c r="R971" s="754"/>
      <c r="S971" s="754"/>
      <c r="T971" s="754"/>
      <c r="U971" s="754"/>
      <c r="V971" s="754"/>
      <c r="W971" s="754"/>
      <c r="X971" s="754"/>
      <c r="Y971" s="754"/>
      <c r="Z971" s="754"/>
      <c r="AA971" s="754"/>
      <c r="AB971" s="754"/>
      <c r="AC971" s="754"/>
      <c r="AD971" s="754"/>
      <c r="AE971" s="4"/>
      <c r="AG971"/>
      <c r="AH971">
        <f t="shared" si="127"/>
        <v>0</v>
      </c>
      <c r="AI971" s="490"/>
      <c r="AJ971" s="204">
        <f t="shared" si="128"/>
        <v>0</v>
      </c>
      <c r="AN971" s="488" t="str">
        <f>IF($AC$450="","",IF(HLOOKUP($AC$450,Presentación!$AQ$3:$BV$574,Presentación!AP521)="","",HLOOKUP($AC$450,Presentación!$AQ$3:$BV$574,Presentación!AP521,0)))</f>
        <v/>
      </c>
      <c r="AO971" s="489" t="str">
        <f>IF($AC$450="","",IF(HLOOKUP($AC$450,Presentación!$BZ$3:$DE$574,Presentación!AP521,0)="","",HLOOKUP($AC$450,Presentación!$BZ$3:$DE$574,Presentación!AP521,0)))</f>
        <v/>
      </c>
      <c r="AQ971">
        <f t="shared" si="129"/>
        <v>0</v>
      </c>
      <c r="AR971">
        <f t="shared" si="130"/>
        <v>0</v>
      </c>
      <c r="AS971">
        <f t="shared" si="131"/>
        <v>0</v>
      </c>
    </row>
    <row r="972" spans="1:45" s="14" customFormat="1" ht="14.25">
      <c r="A972" s="5"/>
      <c r="B972" s="67"/>
      <c r="C972" s="19" t="s">
        <v>7184</v>
      </c>
      <c r="D972" s="1023" t="str">
        <f t="shared" si="125"/>
        <v/>
      </c>
      <c r="E972" s="1024"/>
      <c r="F972" s="1025"/>
      <c r="G972" s="752" t="str">
        <f t="shared" si="126"/>
        <v/>
      </c>
      <c r="H972" s="752"/>
      <c r="I972" s="752"/>
      <c r="J972" s="752"/>
      <c r="K972" s="752"/>
      <c r="L972" s="752"/>
      <c r="M972" s="754"/>
      <c r="N972" s="754"/>
      <c r="O972" s="754"/>
      <c r="P972" s="754"/>
      <c r="Q972" s="754"/>
      <c r="R972" s="754"/>
      <c r="S972" s="754"/>
      <c r="T972" s="754"/>
      <c r="U972" s="754"/>
      <c r="V972" s="754"/>
      <c r="W972" s="754"/>
      <c r="X972" s="754"/>
      <c r="Y972" s="754"/>
      <c r="Z972" s="754"/>
      <c r="AA972" s="754"/>
      <c r="AB972" s="754"/>
      <c r="AC972" s="754"/>
      <c r="AD972" s="754"/>
      <c r="AE972" s="4"/>
      <c r="AG972"/>
      <c r="AH972">
        <f t="shared" si="127"/>
        <v>0</v>
      </c>
      <c r="AI972" s="490"/>
      <c r="AJ972" s="204">
        <f t="shared" si="128"/>
        <v>0</v>
      </c>
      <c r="AN972" s="488" t="str">
        <f>IF($AC$450="","",IF(HLOOKUP($AC$450,Presentación!$AQ$3:$BV$574,Presentación!AP522)="","",HLOOKUP($AC$450,Presentación!$AQ$3:$BV$574,Presentación!AP522,0)))</f>
        <v/>
      </c>
      <c r="AO972" s="489" t="str">
        <f>IF($AC$450="","",IF(HLOOKUP($AC$450,Presentación!$BZ$3:$DE$574,Presentación!AP522,0)="","",HLOOKUP($AC$450,Presentación!$BZ$3:$DE$574,Presentación!AP522,0)))</f>
        <v/>
      </c>
      <c r="AQ972">
        <f t="shared" si="129"/>
        <v>0</v>
      </c>
      <c r="AR972">
        <f t="shared" si="130"/>
        <v>0</v>
      </c>
      <c r="AS972">
        <f t="shared" si="131"/>
        <v>0</v>
      </c>
    </row>
    <row r="973" spans="1:45" s="14" customFormat="1" ht="14.25">
      <c r="A973" s="5"/>
      <c r="B973" s="67"/>
      <c r="C973" s="19" t="s">
        <v>7185</v>
      </c>
      <c r="D973" s="1023" t="str">
        <f t="shared" si="125"/>
        <v/>
      </c>
      <c r="E973" s="1024"/>
      <c r="F973" s="1025"/>
      <c r="G973" s="752" t="str">
        <f t="shared" si="126"/>
        <v/>
      </c>
      <c r="H973" s="752"/>
      <c r="I973" s="752"/>
      <c r="J973" s="752"/>
      <c r="K973" s="752"/>
      <c r="L973" s="752"/>
      <c r="M973" s="754"/>
      <c r="N973" s="754"/>
      <c r="O973" s="754"/>
      <c r="P973" s="754"/>
      <c r="Q973" s="754"/>
      <c r="R973" s="754"/>
      <c r="S973" s="754"/>
      <c r="T973" s="754"/>
      <c r="U973" s="754"/>
      <c r="V973" s="754"/>
      <c r="W973" s="754"/>
      <c r="X973" s="754"/>
      <c r="Y973" s="754"/>
      <c r="Z973" s="754"/>
      <c r="AA973" s="754"/>
      <c r="AB973" s="754"/>
      <c r="AC973" s="754"/>
      <c r="AD973" s="754"/>
      <c r="AE973" s="4"/>
      <c r="AG973"/>
      <c r="AH973">
        <f t="shared" si="127"/>
        <v>0</v>
      </c>
      <c r="AI973" s="490"/>
      <c r="AJ973" s="204">
        <f t="shared" si="128"/>
        <v>0</v>
      </c>
      <c r="AN973" s="488" t="str">
        <f>IF($AC$450="","",IF(HLOOKUP($AC$450,Presentación!$AQ$3:$BV$574,Presentación!AP523)="","",HLOOKUP($AC$450,Presentación!$AQ$3:$BV$574,Presentación!AP523,0)))</f>
        <v/>
      </c>
      <c r="AO973" s="489" t="str">
        <f>IF($AC$450="","",IF(HLOOKUP($AC$450,Presentación!$BZ$3:$DE$574,Presentación!AP523,0)="","",HLOOKUP($AC$450,Presentación!$BZ$3:$DE$574,Presentación!AP523,0)))</f>
        <v/>
      </c>
      <c r="AQ973">
        <f t="shared" si="129"/>
        <v>0</v>
      </c>
      <c r="AR973">
        <f t="shared" si="130"/>
        <v>0</v>
      </c>
      <c r="AS973">
        <f t="shared" si="131"/>
        <v>0</v>
      </c>
    </row>
    <row r="974" spans="1:45" s="14" customFormat="1" ht="14.25">
      <c r="A974" s="5"/>
      <c r="B974" s="67"/>
      <c r="C974" s="19" t="s">
        <v>7186</v>
      </c>
      <c r="D974" s="1023" t="str">
        <f t="shared" si="125"/>
        <v/>
      </c>
      <c r="E974" s="1024"/>
      <c r="F974" s="1025"/>
      <c r="G974" s="752" t="str">
        <f t="shared" si="126"/>
        <v/>
      </c>
      <c r="H974" s="752"/>
      <c r="I974" s="752"/>
      <c r="J974" s="752"/>
      <c r="K974" s="752"/>
      <c r="L974" s="752"/>
      <c r="M974" s="754"/>
      <c r="N974" s="754"/>
      <c r="O974" s="754"/>
      <c r="P974" s="754"/>
      <c r="Q974" s="754"/>
      <c r="R974" s="754"/>
      <c r="S974" s="754"/>
      <c r="T974" s="754"/>
      <c r="U974" s="754"/>
      <c r="V974" s="754"/>
      <c r="W974" s="754"/>
      <c r="X974" s="754"/>
      <c r="Y974" s="754"/>
      <c r="Z974" s="754"/>
      <c r="AA974" s="754"/>
      <c r="AB974" s="754"/>
      <c r="AC974" s="754"/>
      <c r="AD974" s="754"/>
      <c r="AE974" s="4"/>
      <c r="AG974"/>
      <c r="AH974">
        <f t="shared" si="127"/>
        <v>0</v>
      </c>
      <c r="AI974" s="490"/>
      <c r="AJ974" s="204">
        <f t="shared" si="128"/>
        <v>0</v>
      </c>
      <c r="AN974" s="488" t="str">
        <f>IF($AC$450="","",IF(HLOOKUP($AC$450,Presentación!$AQ$3:$BV$574,Presentación!AP524)="","",HLOOKUP($AC$450,Presentación!$AQ$3:$BV$574,Presentación!AP524,0)))</f>
        <v/>
      </c>
      <c r="AO974" s="489" t="str">
        <f>IF($AC$450="","",IF(HLOOKUP($AC$450,Presentación!$BZ$3:$DE$574,Presentación!AP524,0)="","",HLOOKUP($AC$450,Presentación!$BZ$3:$DE$574,Presentación!AP524,0)))</f>
        <v/>
      </c>
      <c r="AQ974">
        <f t="shared" si="129"/>
        <v>0</v>
      </c>
      <c r="AR974">
        <f t="shared" si="130"/>
        <v>0</v>
      </c>
      <c r="AS974">
        <f t="shared" si="131"/>
        <v>0</v>
      </c>
    </row>
    <row r="975" spans="1:45" s="14" customFormat="1" ht="14.25">
      <c r="A975" s="5"/>
      <c r="B975" s="67"/>
      <c r="C975" s="19" t="s">
        <v>7187</v>
      </c>
      <c r="D975" s="1023" t="str">
        <f t="shared" si="125"/>
        <v/>
      </c>
      <c r="E975" s="1024"/>
      <c r="F975" s="1025"/>
      <c r="G975" s="752" t="str">
        <f t="shared" si="126"/>
        <v/>
      </c>
      <c r="H975" s="752"/>
      <c r="I975" s="752"/>
      <c r="J975" s="752"/>
      <c r="K975" s="752"/>
      <c r="L975" s="752"/>
      <c r="M975" s="754"/>
      <c r="N975" s="754"/>
      <c r="O975" s="754"/>
      <c r="P975" s="754"/>
      <c r="Q975" s="754"/>
      <c r="R975" s="754"/>
      <c r="S975" s="754"/>
      <c r="T975" s="754"/>
      <c r="U975" s="754"/>
      <c r="V975" s="754"/>
      <c r="W975" s="754"/>
      <c r="X975" s="754"/>
      <c r="Y975" s="754"/>
      <c r="Z975" s="754"/>
      <c r="AA975" s="754"/>
      <c r="AB975" s="754"/>
      <c r="AC975" s="754"/>
      <c r="AD975" s="754"/>
      <c r="AE975" s="4"/>
      <c r="AG975"/>
      <c r="AH975">
        <f t="shared" si="127"/>
        <v>0</v>
      </c>
      <c r="AI975" s="490"/>
      <c r="AJ975" s="204">
        <f t="shared" si="128"/>
        <v>0</v>
      </c>
      <c r="AN975" s="488" t="str">
        <f>IF($AC$450="","",IF(HLOOKUP($AC$450,Presentación!$AQ$3:$BV$574,Presentación!AP525)="","",HLOOKUP($AC$450,Presentación!$AQ$3:$BV$574,Presentación!AP525,0)))</f>
        <v/>
      </c>
      <c r="AO975" s="489" t="str">
        <f>IF($AC$450="","",IF(HLOOKUP($AC$450,Presentación!$BZ$3:$DE$574,Presentación!AP525,0)="","",HLOOKUP($AC$450,Presentación!$BZ$3:$DE$574,Presentación!AP525,0)))</f>
        <v/>
      </c>
      <c r="AQ975">
        <f t="shared" si="129"/>
        <v>0</v>
      </c>
      <c r="AR975">
        <f t="shared" si="130"/>
        <v>0</v>
      </c>
      <c r="AS975">
        <f t="shared" si="131"/>
        <v>0</v>
      </c>
    </row>
    <row r="976" spans="1:45" s="14" customFormat="1" ht="14.25">
      <c r="A976" s="5"/>
      <c r="B976" s="67"/>
      <c r="C976" s="19" t="s">
        <v>7188</v>
      </c>
      <c r="D976" s="1023" t="str">
        <f t="shared" si="125"/>
        <v/>
      </c>
      <c r="E976" s="1024"/>
      <c r="F976" s="1025"/>
      <c r="G976" s="752" t="str">
        <f t="shared" si="126"/>
        <v/>
      </c>
      <c r="H976" s="752"/>
      <c r="I976" s="752"/>
      <c r="J976" s="752"/>
      <c r="K976" s="752"/>
      <c r="L976" s="752"/>
      <c r="M976" s="754"/>
      <c r="N976" s="754"/>
      <c r="O976" s="754"/>
      <c r="P976" s="754"/>
      <c r="Q976" s="754"/>
      <c r="R976" s="754"/>
      <c r="S976" s="754"/>
      <c r="T976" s="754"/>
      <c r="U976" s="754"/>
      <c r="V976" s="754"/>
      <c r="W976" s="754"/>
      <c r="X976" s="754"/>
      <c r="Y976" s="754"/>
      <c r="Z976" s="754"/>
      <c r="AA976" s="754"/>
      <c r="AB976" s="754"/>
      <c r="AC976" s="754"/>
      <c r="AD976" s="754"/>
      <c r="AE976" s="4"/>
      <c r="AG976"/>
      <c r="AH976">
        <f t="shared" si="127"/>
        <v>0</v>
      </c>
      <c r="AI976" s="490"/>
      <c r="AJ976" s="204">
        <f t="shared" si="128"/>
        <v>0</v>
      </c>
      <c r="AN976" s="488" t="str">
        <f>IF($AC$450="","",IF(HLOOKUP($AC$450,Presentación!$AQ$3:$BV$574,Presentación!AP526)="","",HLOOKUP($AC$450,Presentación!$AQ$3:$BV$574,Presentación!AP526,0)))</f>
        <v/>
      </c>
      <c r="AO976" s="489" t="str">
        <f>IF($AC$450="","",IF(HLOOKUP($AC$450,Presentación!$BZ$3:$DE$574,Presentación!AP526,0)="","",HLOOKUP($AC$450,Presentación!$BZ$3:$DE$574,Presentación!AP526,0)))</f>
        <v/>
      </c>
      <c r="AQ976">
        <f t="shared" si="129"/>
        <v>0</v>
      </c>
      <c r="AR976">
        <f t="shared" si="130"/>
        <v>0</v>
      </c>
      <c r="AS976">
        <f t="shared" si="131"/>
        <v>0</v>
      </c>
    </row>
    <row r="977" spans="1:45" s="14" customFormat="1" ht="14.25">
      <c r="A977" s="5"/>
      <c r="B977" s="67"/>
      <c r="C977" s="19" t="s">
        <v>7189</v>
      </c>
      <c r="D977" s="1023" t="str">
        <f t="shared" si="125"/>
        <v/>
      </c>
      <c r="E977" s="1024"/>
      <c r="F977" s="1025"/>
      <c r="G977" s="752" t="str">
        <f t="shared" si="126"/>
        <v/>
      </c>
      <c r="H977" s="752"/>
      <c r="I977" s="752"/>
      <c r="J977" s="752"/>
      <c r="K977" s="752"/>
      <c r="L977" s="752"/>
      <c r="M977" s="754"/>
      <c r="N977" s="754"/>
      <c r="O977" s="754"/>
      <c r="P977" s="754"/>
      <c r="Q977" s="754"/>
      <c r="R977" s="754"/>
      <c r="S977" s="754"/>
      <c r="T977" s="754"/>
      <c r="U977" s="754"/>
      <c r="V977" s="754"/>
      <c r="W977" s="754"/>
      <c r="X977" s="754"/>
      <c r="Y977" s="754"/>
      <c r="Z977" s="754"/>
      <c r="AA977" s="754"/>
      <c r="AB977" s="754"/>
      <c r="AC977" s="754"/>
      <c r="AD977" s="754"/>
      <c r="AE977" s="4"/>
      <c r="AG977"/>
      <c r="AH977">
        <f t="shared" si="127"/>
        <v>0</v>
      </c>
      <c r="AI977" s="490"/>
      <c r="AJ977" s="204">
        <f t="shared" si="128"/>
        <v>0</v>
      </c>
      <c r="AN977" s="488" t="str">
        <f>IF($AC$450="","",IF(HLOOKUP($AC$450,Presentación!$AQ$3:$BV$574,Presentación!AP527)="","",HLOOKUP($AC$450,Presentación!$AQ$3:$BV$574,Presentación!AP527,0)))</f>
        <v/>
      </c>
      <c r="AO977" s="489" t="str">
        <f>IF($AC$450="","",IF(HLOOKUP($AC$450,Presentación!$BZ$3:$DE$574,Presentación!AP527,0)="","",HLOOKUP($AC$450,Presentación!$BZ$3:$DE$574,Presentación!AP527,0)))</f>
        <v/>
      </c>
      <c r="AQ977">
        <f t="shared" si="129"/>
        <v>0</v>
      </c>
      <c r="AR977">
        <f t="shared" si="130"/>
        <v>0</v>
      </c>
      <c r="AS977">
        <f t="shared" si="131"/>
        <v>0</v>
      </c>
    </row>
    <row r="978" spans="1:45" s="14" customFormat="1" ht="14.25">
      <c r="A978" s="5"/>
      <c r="B978" s="67"/>
      <c r="C978" s="19" t="s">
        <v>7190</v>
      </c>
      <c r="D978" s="1023" t="str">
        <f t="shared" si="125"/>
        <v/>
      </c>
      <c r="E978" s="1024"/>
      <c r="F978" s="1025"/>
      <c r="G978" s="752" t="str">
        <f t="shared" si="126"/>
        <v/>
      </c>
      <c r="H978" s="752"/>
      <c r="I978" s="752"/>
      <c r="J978" s="752"/>
      <c r="K978" s="752"/>
      <c r="L978" s="752"/>
      <c r="M978" s="754"/>
      <c r="N978" s="754"/>
      <c r="O978" s="754"/>
      <c r="P978" s="754"/>
      <c r="Q978" s="754"/>
      <c r="R978" s="754"/>
      <c r="S978" s="754"/>
      <c r="T978" s="754"/>
      <c r="U978" s="754"/>
      <c r="V978" s="754"/>
      <c r="W978" s="754"/>
      <c r="X978" s="754"/>
      <c r="Y978" s="754"/>
      <c r="Z978" s="754"/>
      <c r="AA978" s="754"/>
      <c r="AB978" s="754"/>
      <c r="AC978" s="754"/>
      <c r="AD978" s="754"/>
      <c r="AE978" s="4"/>
      <c r="AG978"/>
      <c r="AH978">
        <f t="shared" si="127"/>
        <v>0</v>
      </c>
      <c r="AI978" s="490"/>
      <c r="AJ978" s="204">
        <f t="shared" si="128"/>
        <v>0</v>
      </c>
      <c r="AN978" s="488" t="str">
        <f>IF($AC$450="","",IF(HLOOKUP($AC$450,Presentación!$AQ$3:$BV$574,Presentación!AP528)="","",HLOOKUP($AC$450,Presentación!$AQ$3:$BV$574,Presentación!AP528,0)))</f>
        <v/>
      </c>
      <c r="AO978" s="489" t="str">
        <f>IF($AC$450="","",IF(HLOOKUP($AC$450,Presentación!$BZ$3:$DE$574,Presentación!AP528,0)="","",HLOOKUP($AC$450,Presentación!$BZ$3:$DE$574,Presentación!AP528,0)))</f>
        <v/>
      </c>
      <c r="AQ978">
        <f t="shared" si="129"/>
        <v>0</v>
      </c>
      <c r="AR978">
        <f t="shared" si="130"/>
        <v>0</v>
      </c>
      <c r="AS978">
        <f t="shared" si="131"/>
        <v>0</v>
      </c>
    </row>
    <row r="979" spans="1:45" s="14" customFormat="1" ht="14.25">
      <c r="A979" s="5"/>
      <c r="B979" s="67"/>
      <c r="C979" s="19" t="s">
        <v>7191</v>
      </c>
      <c r="D979" s="1023" t="str">
        <f t="shared" si="125"/>
        <v/>
      </c>
      <c r="E979" s="1024"/>
      <c r="F979" s="1025"/>
      <c r="G979" s="752" t="str">
        <f t="shared" si="126"/>
        <v/>
      </c>
      <c r="H979" s="752"/>
      <c r="I979" s="752"/>
      <c r="J979" s="752"/>
      <c r="K979" s="752"/>
      <c r="L979" s="752"/>
      <c r="M979" s="754"/>
      <c r="N979" s="754"/>
      <c r="O979" s="754"/>
      <c r="P979" s="754"/>
      <c r="Q979" s="754"/>
      <c r="R979" s="754"/>
      <c r="S979" s="754"/>
      <c r="T979" s="754"/>
      <c r="U979" s="754"/>
      <c r="V979" s="754"/>
      <c r="W979" s="754"/>
      <c r="X979" s="754"/>
      <c r="Y979" s="754"/>
      <c r="Z979" s="754"/>
      <c r="AA979" s="754"/>
      <c r="AB979" s="754"/>
      <c r="AC979" s="754"/>
      <c r="AD979" s="754"/>
      <c r="AE979" s="4"/>
      <c r="AG979"/>
      <c r="AH979">
        <f t="shared" si="127"/>
        <v>0</v>
      </c>
      <c r="AI979" s="490"/>
      <c r="AJ979" s="204">
        <f t="shared" si="128"/>
        <v>0</v>
      </c>
      <c r="AN979" s="488" t="str">
        <f>IF($AC$450="","",IF(HLOOKUP($AC$450,Presentación!$AQ$3:$BV$574,Presentación!AP529)="","",HLOOKUP($AC$450,Presentación!$AQ$3:$BV$574,Presentación!AP529,0)))</f>
        <v/>
      </c>
      <c r="AO979" s="489" t="str">
        <f>IF($AC$450="","",IF(HLOOKUP($AC$450,Presentación!$BZ$3:$DE$574,Presentación!AP529,0)="","",HLOOKUP($AC$450,Presentación!$BZ$3:$DE$574,Presentación!AP529,0)))</f>
        <v/>
      </c>
      <c r="AQ979">
        <f t="shared" si="129"/>
        <v>0</v>
      </c>
      <c r="AR979">
        <f t="shared" si="130"/>
        <v>0</v>
      </c>
      <c r="AS979">
        <f t="shared" si="131"/>
        <v>0</v>
      </c>
    </row>
    <row r="980" spans="1:45" s="14" customFormat="1" ht="14.25">
      <c r="A980" s="5"/>
      <c r="B980" s="67"/>
      <c r="C980" s="19" t="s">
        <v>7192</v>
      </c>
      <c r="D980" s="1023" t="str">
        <f t="shared" si="125"/>
        <v/>
      </c>
      <c r="E980" s="1024"/>
      <c r="F980" s="1025"/>
      <c r="G980" s="752" t="str">
        <f t="shared" si="126"/>
        <v/>
      </c>
      <c r="H980" s="752"/>
      <c r="I980" s="752"/>
      <c r="J980" s="752"/>
      <c r="K980" s="752"/>
      <c r="L980" s="752"/>
      <c r="M980" s="754"/>
      <c r="N980" s="754"/>
      <c r="O980" s="754"/>
      <c r="P980" s="754"/>
      <c r="Q980" s="754"/>
      <c r="R980" s="754"/>
      <c r="S980" s="754"/>
      <c r="T980" s="754"/>
      <c r="U980" s="754"/>
      <c r="V980" s="754"/>
      <c r="W980" s="754"/>
      <c r="X980" s="754"/>
      <c r="Y980" s="754"/>
      <c r="Z980" s="754"/>
      <c r="AA980" s="754"/>
      <c r="AB980" s="754"/>
      <c r="AC980" s="754"/>
      <c r="AD980" s="754"/>
      <c r="AE980" s="4"/>
      <c r="AG980"/>
      <c r="AH980">
        <f t="shared" si="127"/>
        <v>0</v>
      </c>
      <c r="AI980" s="490"/>
      <c r="AJ980" s="204">
        <f t="shared" si="128"/>
        <v>0</v>
      </c>
      <c r="AN980" s="488" t="str">
        <f>IF($AC$450="","",IF(HLOOKUP($AC$450,Presentación!$AQ$3:$BV$574,Presentación!AP530)="","",HLOOKUP($AC$450,Presentación!$AQ$3:$BV$574,Presentación!AP530,0)))</f>
        <v/>
      </c>
      <c r="AO980" s="489" t="str">
        <f>IF($AC$450="","",IF(HLOOKUP($AC$450,Presentación!$BZ$3:$DE$574,Presentación!AP530,0)="","",HLOOKUP($AC$450,Presentación!$BZ$3:$DE$574,Presentación!AP530,0)))</f>
        <v/>
      </c>
      <c r="AQ980">
        <f t="shared" si="129"/>
        <v>0</v>
      </c>
      <c r="AR980">
        <f t="shared" si="130"/>
        <v>0</v>
      </c>
      <c r="AS980">
        <f t="shared" si="131"/>
        <v>0</v>
      </c>
    </row>
    <row r="981" spans="1:45" s="14" customFormat="1" ht="14.25">
      <c r="A981" s="5"/>
      <c r="B981" s="67"/>
      <c r="C981" s="19" t="s">
        <v>7193</v>
      </c>
      <c r="D981" s="1023" t="str">
        <f t="shared" si="125"/>
        <v/>
      </c>
      <c r="E981" s="1024"/>
      <c r="F981" s="1025"/>
      <c r="G981" s="752" t="str">
        <f t="shared" si="126"/>
        <v/>
      </c>
      <c r="H981" s="752"/>
      <c r="I981" s="752"/>
      <c r="J981" s="752"/>
      <c r="K981" s="752"/>
      <c r="L981" s="752"/>
      <c r="M981" s="754"/>
      <c r="N981" s="754"/>
      <c r="O981" s="754"/>
      <c r="P981" s="754"/>
      <c r="Q981" s="754"/>
      <c r="R981" s="754"/>
      <c r="S981" s="754"/>
      <c r="T981" s="754"/>
      <c r="U981" s="754"/>
      <c r="V981" s="754"/>
      <c r="W981" s="754"/>
      <c r="X981" s="754"/>
      <c r="Y981" s="754"/>
      <c r="Z981" s="754"/>
      <c r="AA981" s="754"/>
      <c r="AB981" s="754"/>
      <c r="AC981" s="754"/>
      <c r="AD981" s="754"/>
      <c r="AE981" s="4"/>
      <c r="AG981"/>
      <c r="AH981">
        <f t="shared" si="127"/>
        <v>0</v>
      </c>
      <c r="AI981" s="490"/>
      <c r="AJ981" s="204">
        <f t="shared" si="128"/>
        <v>0</v>
      </c>
      <c r="AN981" s="488" t="str">
        <f>IF($AC$450="","",IF(HLOOKUP($AC$450,Presentación!$AQ$3:$BV$574,Presentación!AP531)="","",HLOOKUP($AC$450,Presentación!$AQ$3:$BV$574,Presentación!AP531,0)))</f>
        <v/>
      </c>
      <c r="AO981" s="489" t="str">
        <f>IF($AC$450="","",IF(HLOOKUP($AC$450,Presentación!$BZ$3:$DE$574,Presentación!AP531,0)="","",HLOOKUP($AC$450,Presentación!$BZ$3:$DE$574,Presentación!AP531,0)))</f>
        <v/>
      </c>
      <c r="AQ981">
        <f t="shared" si="129"/>
        <v>0</v>
      </c>
      <c r="AR981">
        <f t="shared" si="130"/>
        <v>0</v>
      </c>
      <c r="AS981">
        <f t="shared" si="131"/>
        <v>0</v>
      </c>
    </row>
    <row r="982" spans="1:45" s="14" customFormat="1" ht="14.25">
      <c r="A982" s="5"/>
      <c r="B982" s="67"/>
      <c r="C982" s="19" t="s">
        <v>7194</v>
      </c>
      <c r="D982" s="1023" t="str">
        <f t="shared" si="125"/>
        <v/>
      </c>
      <c r="E982" s="1024"/>
      <c r="F982" s="1025"/>
      <c r="G982" s="752" t="str">
        <f t="shared" si="126"/>
        <v/>
      </c>
      <c r="H982" s="752"/>
      <c r="I982" s="752"/>
      <c r="J982" s="752"/>
      <c r="K982" s="752"/>
      <c r="L982" s="752"/>
      <c r="M982" s="754"/>
      <c r="N982" s="754"/>
      <c r="O982" s="754"/>
      <c r="P982" s="754"/>
      <c r="Q982" s="754"/>
      <c r="R982" s="754"/>
      <c r="S982" s="754"/>
      <c r="T982" s="754"/>
      <c r="U982" s="754"/>
      <c r="V982" s="754"/>
      <c r="W982" s="754"/>
      <c r="X982" s="754"/>
      <c r="Y982" s="754"/>
      <c r="Z982" s="754"/>
      <c r="AA982" s="754"/>
      <c r="AB982" s="754"/>
      <c r="AC982" s="754"/>
      <c r="AD982" s="754"/>
      <c r="AE982" s="4"/>
      <c r="AG982"/>
      <c r="AH982">
        <f t="shared" si="127"/>
        <v>0</v>
      </c>
      <c r="AI982" s="490"/>
      <c r="AJ982" s="204">
        <f t="shared" si="128"/>
        <v>0</v>
      </c>
      <c r="AN982" s="488" t="str">
        <f>IF($AC$450="","",IF(HLOOKUP($AC$450,Presentación!$AQ$3:$BV$574,Presentación!AP532)="","",HLOOKUP($AC$450,Presentación!$AQ$3:$BV$574,Presentación!AP532,0)))</f>
        <v/>
      </c>
      <c r="AO982" s="489" t="str">
        <f>IF($AC$450="","",IF(HLOOKUP($AC$450,Presentación!$BZ$3:$DE$574,Presentación!AP532,0)="","",HLOOKUP($AC$450,Presentación!$BZ$3:$DE$574,Presentación!AP532,0)))</f>
        <v/>
      </c>
      <c r="AQ982">
        <f t="shared" si="129"/>
        <v>0</v>
      </c>
      <c r="AR982">
        <f t="shared" si="130"/>
        <v>0</v>
      </c>
      <c r="AS982">
        <f t="shared" si="131"/>
        <v>0</v>
      </c>
    </row>
    <row r="983" spans="1:45" s="14" customFormat="1" ht="14.25">
      <c r="A983" s="5"/>
      <c r="B983" s="67"/>
      <c r="C983" s="19" t="s">
        <v>7195</v>
      </c>
      <c r="D983" s="1023" t="str">
        <f t="shared" si="125"/>
        <v/>
      </c>
      <c r="E983" s="1024"/>
      <c r="F983" s="1025"/>
      <c r="G983" s="752" t="str">
        <f t="shared" si="126"/>
        <v/>
      </c>
      <c r="H983" s="752"/>
      <c r="I983" s="752"/>
      <c r="J983" s="752"/>
      <c r="K983" s="752"/>
      <c r="L983" s="752"/>
      <c r="M983" s="754"/>
      <c r="N983" s="754"/>
      <c r="O983" s="754"/>
      <c r="P983" s="754"/>
      <c r="Q983" s="754"/>
      <c r="R983" s="754"/>
      <c r="S983" s="754"/>
      <c r="T983" s="754"/>
      <c r="U983" s="754"/>
      <c r="V983" s="754"/>
      <c r="W983" s="754"/>
      <c r="X983" s="754"/>
      <c r="Y983" s="754"/>
      <c r="Z983" s="754"/>
      <c r="AA983" s="754"/>
      <c r="AB983" s="754"/>
      <c r="AC983" s="754"/>
      <c r="AD983" s="754"/>
      <c r="AE983" s="4"/>
      <c r="AG983"/>
      <c r="AH983">
        <f t="shared" si="127"/>
        <v>0</v>
      </c>
      <c r="AI983" s="490"/>
      <c r="AJ983" s="204">
        <f t="shared" si="128"/>
        <v>0</v>
      </c>
      <c r="AN983" s="488" t="str">
        <f>IF($AC$450="","",IF(HLOOKUP($AC$450,Presentación!$AQ$3:$BV$574,Presentación!AP533)="","",HLOOKUP($AC$450,Presentación!$AQ$3:$BV$574,Presentación!AP533,0)))</f>
        <v/>
      </c>
      <c r="AO983" s="489" t="str">
        <f>IF($AC$450="","",IF(HLOOKUP($AC$450,Presentación!$BZ$3:$DE$574,Presentación!AP533,0)="","",HLOOKUP($AC$450,Presentación!$BZ$3:$DE$574,Presentación!AP533,0)))</f>
        <v/>
      </c>
      <c r="AQ983">
        <f t="shared" si="129"/>
        <v>0</v>
      </c>
      <c r="AR983">
        <f t="shared" si="130"/>
        <v>0</v>
      </c>
      <c r="AS983">
        <f t="shared" si="131"/>
        <v>0</v>
      </c>
    </row>
    <row r="984" spans="1:45" s="14" customFormat="1" ht="14.25">
      <c r="A984" s="5"/>
      <c r="B984" s="67"/>
      <c r="C984" s="19" t="s">
        <v>7196</v>
      </c>
      <c r="D984" s="1023" t="str">
        <f t="shared" si="125"/>
        <v/>
      </c>
      <c r="E984" s="1024"/>
      <c r="F984" s="1025"/>
      <c r="G984" s="752" t="str">
        <f t="shared" si="126"/>
        <v/>
      </c>
      <c r="H984" s="752"/>
      <c r="I984" s="752"/>
      <c r="J984" s="752"/>
      <c r="K984" s="752"/>
      <c r="L984" s="752"/>
      <c r="M984" s="754"/>
      <c r="N984" s="754"/>
      <c r="O984" s="754"/>
      <c r="P984" s="754"/>
      <c r="Q984" s="754"/>
      <c r="R984" s="754"/>
      <c r="S984" s="754"/>
      <c r="T984" s="754"/>
      <c r="U984" s="754"/>
      <c r="V984" s="754"/>
      <c r="W984" s="754"/>
      <c r="X984" s="754"/>
      <c r="Y984" s="754"/>
      <c r="Z984" s="754"/>
      <c r="AA984" s="754"/>
      <c r="AB984" s="754"/>
      <c r="AC984" s="754"/>
      <c r="AD984" s="754"/>
      <c r="AE984" s="4"/>
      <c r="AG984"/>
      <c r="AH984">
        <f t="shared" si="127"/>
        <v>0</v>
      </c>
      <c r="AI984" s="490"/>
      <c r="AJ984" s="204">
        <f t="shared" si="128"/>
        <v>0</v>
      </c>
      <c r="AN984" s="488" t="str">
        <f>IF($AC$450="","",IF(HLOOKUP($AC$450,Presentación!$AQ$3:$BV$574,Presentación!AP534)="","",HLOOKUP($AC$450,Presentación!$AQ$3:$BV$574,Presentación!AP534,0)))</f>
        <v/>
      </c>
      <c r="AO984" s="489" t="str">
        <f>IF($AC$450="","",IF(HLOOKUP($AC$450,Presentación!$BZ$3:$DE$574,Presentación!AP534,0)="","",HLOOKUP($AC$450,Presentación!$BZ$3:$DE$574,Presentación!AP534,0)))</f>
        <v/>
      </c>
      <c r="AQ984">
        <f t="shared" si="129"/>
        <v>0</v>
      </c>
      <c r="AR984">
        <f t="shared" si="130"/>
        <v>0</v>
      </c>
      <c r="AS984">
        <f t="shared" si="131"/>
        <v>0</v>
      </c>
    </row>
    <row r="985" spans="1:45" s="14" customFormat="1" ht="14.25">
      <c r="A985" s="5"/>
      <c r="B985" s="67"/>
      <c r="C985" s="19" t="s">
        <v>7197</v>
      </c>
      <c r="D985" s="1023" t="str">
        <f t="shared" si="125"/>
        <v/>
      </c>
      <c r="E985" s="1024"/>
      <c r="F985" s="1025"/>
      <c r="G985" s="752" t="str">
        <f t="shared" si="126"/>
        <v/>
      </c>
      <c r="H985" s="752"/>
      <c r="I985" s="752"/>
      <c r="J985" s="752"/>
      <c r="K985" s="752"/>
      <c r="L985" s="752"/>
      <c r="M985" s="754"/>
      <c r="N985" s="754"/>
      <c r="O985" s="754"/>
      <c r="P985" s="754"/>
      <c r="Q985" s="754"/>
      <c r="R985" s="754"/>
      <c r="S985" s="754"/>
      <c r="T985" s="754"/>
      <c r="U985" s="754"/>
      <c r="V985" s="754"/>
      <c r="W985" s="754"/>
      <c r="X985" s="754"/>
      <c r="Y985" s="754"/>
      <c r="Z985" s="754"/>
      <c r="AA985" s="754"/>
      <c r="AB985" s="754"/>
      <c r="AC985" s="754"/>
      <c r="AD985" s="754"/>
      <c r="AE985" s="4"/>
      <c r="AG985"/>
      <c r="AH985">
        <f t="shared" si="127"/>
        <v>0</v>
      </c>
      <c r="AI985" s="490"/>
      <c r="AJ985" s="204">
        <f t="shared" si="128"/>
        <v>0</v>
      </c>
      <c r="AN985" s="488" t="str">
        <f>IF($AC$450="","",IF(HLOOKUP($AC$450,Presentación!$AQ$3:$BV$574,Presentación!AP535)="","",HLOOKUP($AC$450,Presentación!$AQ$3:$BV$574,Presentación!AP535,0)))</f>
        <v/>
      </c>
      <c r="AO985" s="489" t="str">
        <f>IF($AC$450="","",IF(HLOOKUP($AC$450,Presentación!$BZ$3:$DE$574,Presentación!AP535,0)="","",HLOOKUP($AC$450,Presentación!$BZ$3:$DE$574,Presentación!AP535,0)))</f>
        <v/>
      </c>
      <c r="AQ985">
        <f t="shared" si="129"/>
        <v>0</v>
      </c>
      <c r="AR985">
        <f t="shared" si="130"/>
        <v>0</v>
      </c>
      <c r="AS985">
        <f t="shared" si="131"/>
        <v>0</v>
      </c>
    </row>
    <row r="986" spans="1:45" s="14" customFormat="1" ht="14.25">
      <c r="A986" s="5"/>
      <c r="B986" s="67"/>
      <c r="C986" s="19" t="s">
        <v>7198</v>
      </c>
      <c r="D986" s="1023" t="str">
        <f t="shared" si="125"/>
        <v/>
      </c>
      <c r="E986" s="1024"/>
      <c r="F986" s="1025"/>
      <c r="G986" s="752" t="str">
        <f t="shared" si="126"/>
        <v/>
      </c>
      <c r="H986" s="752"/>
      <c r="I986" s="752"/>
      <c r="J986" s="752"/>
      <c r="K986" s="752"/>
      <c r="L986" s="752"/>
      <c r="M986" s="754"/>
      <c r="N986" s="754"/>
      <c r="O986" s="754"/>
      <c r="P986" s="754"/>
      <c r="Q986" s="754"/>
      <c r="R986" s="754"/>
      <c r="S986" s="754"/>
      <c r="T986" s="754"/>
      <c r="U986" s="754"/>
      <c r="V986" s="754"/>
      <c r="W986" s="754"/>
      <c r="X986" s="754"/>
      <c r="Y986" s="754"/>
      <c r="Z986" s="754"/>
      <c r="AA986" s="754"/>
      <c r="AB986" s="754"/>
      <c r="AC986" s="754"/>
      <c r="AD986" s="754"/>
      <c r="AE986" s="4"/>
      <c r="AG986"/>
      <c r="AH986">
        <f t="shared" si="127"/>
        <v>0</v>
      </c>
      <c r="AI986" s="490"/>
      <c r="AJ986" s="204">
        <f t="shared" si="128"/>
        <v>0</v>
      </c>
      <c r="AN986" s="488" t="str">
        <f>IF($AC$450="","",IF(HLOOKUP($AC$450,Presentación!$AQ$3:$BV$574,Presentación!AP536)="","",HLOOKUP($AC$450,Presentación!$AQ$3:$BV$574,Presentación!AP536,0)))</f>
        <v/>
      </c>
      <c r="AO986" s="489" t="str">
        <f>IF($AC$450="","",IF(HLOOKUP($AC$450,Presentación!$BZ$3:$DE$574,Presentación!AP536,0)="","",HLOOKUP($AC$450,Presentación!$BZ$3:$DE$574,Presentación!AP536,0)))</f>
        <v/>
      </c>
      <c r="AQ986">
        <f t="shared" si="129"/>
        <v>0</v>
      </c>
      <c r="AR986">
        <f t="shared" si="130"/>
        <v>0</v>
      </c>
      <c r="AS986">
        <f t="shared" si="131"/>
        <v>0</v>
      </c>
    </row>
    <row r="987" spans="1:45" s="14" customFormat="1" ht="14.25">
      <c r="A987" s="5"/>
      <c r="B987" s="67"/>
      <c r="C987" s="19" t="s">
        <v>7199</v>
      </c>
      <c r="D987" s="1023" t="str">
        <f t="shared" si="125"/>
        <v/>
      </c>
      <c r="E987" s="1024"/>
      <c r="F987" s="1025"/>
      <c r="G987" s="752" t="str">
        <f t="shared" si="126"/>
        <v/>
      </c>
      <c r="H987" s="752"/>
      <c r="I987" s="752"/>
      <c r="J987" s="752"/>
      <c r="K987" s="752"/>
      <c r="L987" s="752"/>
      <c r="M987" s="754"/>
      <c r="N987" s="754"/>
      <c r="O987" s="754"/>
      <c r="P987" s="754"/>
      <c r="Q987" s="754"/>
      <c r="R987" s="754"/>
      <c r="S987" s="754"/>
      <c r="T987" s="754"/>
      <c r="U987" s="754"/>
      <c r="V987" s="754"/>
      <c r="W987" s="754"/>
      <c r="X987" s="754"/>
      <c r="Y987" s="754"/>
      <c r="Z987" s="754"/>
      <c r="AA987" s="754"/>
      <c r="AB987" s="754"/>
      <c r="AC987" s="754"/>
      <c r="AD987" s="754"/>
      <c r="AE987" s="4"/>
      <c r="AG987"/>
      <c r="AH987">
        <f t="shared" si="127"/>
        <v>0</v>
      </c>
      <c r="AI987" s="490"/>
      <c r="AJ987" s="204">
        <f t="shared" si="128"/>
        <v>0</v>
      </c>
      <c r="AN987" s="488" t="str">
        <f>IF($AC$450="","",IF(HLOOKUP($AC$450,Presentación!$AQ$3:$BV$574,Presentación!AP537)="","",HLOOKUP($AC$450,Presentación!$AQ$3:$BV$574,Presentación!AP537,0)))</f>
        <v/>
      </c>
      <c r="AO987" s="489" t="str">
        <f>IF($AC$450="","",IF(HLOOKUP($AC$450,Presentación!$BZ$3:$DE$574,Presentación!AP537,0)="","",HLOOKUP($AC$450,Presentación!$BZ$3:$DE$574,Presentación!AP537,0)))</f>
        <v/>
      </c>
      <c r="AQ987">
        <f t="shared" si="129"/>
        <v>0</v>
      </c>
      <c r="AR987">
        <f t="shared" si="130"/>
        <v>0</v>
      </c>
      <c r="AS987">
        <f t="shared" si="131"/>
        <v>0</v>
      </c>
    </row>
    <row r="988" spans="1:45" s="14" customFormat="1" ht="14.25">
      <c r="A988" s="5"/>
      <c r="B988" s="67"/>
      <c r="C988" s="19" t="s">
        <v>7200</v>
      </c>
      <c r="D988" s="1023" t="str">
        <f t="shared" si="125"/>
        <v/>
      </c>
      <c r="E988" s="1024"/>
      <c r="F988" s="1025"/>
      <c r="G988" s="752" t="str">
        <f t="shared" si="126"/>
        <v/>
      </c>
      <c r="H988" s="752"/>
      <c r="I988" s="752"/>
      <c r="J988" s="752"/>
      <c r="K988" s="752"/>
      <c r="L988" s="752"/>
      <c r="M988" s="754"/>
      <c r="N988" s="754"/>
      <c r="O988" s="754"/>
      <c r="P988" s="754"/>
      <c r="Q988" s="754"/>
      <c r="R988" s="754"/>
      <c r="S988" s="754"/>
      <c r="T988" s="754"/>
      <c r="U988" s="754"/>
      <c r="V988" s="754"/>
      <c r="W988" s="754"/>
      <c r="X988" s="754"/>
      <c r="Y988" s="754"/>
      <c r="Z988" s="754"/>
      <c r="AA988" s="754"/>
      <c r="AB988" s="754"/>
      <c r="AC988" s="754"/>
      <c r="AD988" s="754"/>
      <c r="AE988" s="4"/>
      <c r="AG988"/>
      <c r="AH988">
        <f t="shared" si="127"/>
        <v>0</v>
      </c>
      <c r="AI988" s="490"/>
      <c r="AJ988" s="204">
        <f t="shared" si="128"/>
        <v>0</v>
      </c>
      <c r="AN988" s="488" t="str">
        <f>IF($AC$450="","",IF(HLOOKUP($AC$450,Presentación!$AQ$3:$BV$574,Presentación!AP538)="","",HLOOKUP($AC$450,Presentación!$AQ$3:$BV$574,Presentación!AP538,0)))</f>
        <v/>
      </c>
      <c r="AO988" s="489" t="str">
        <f>IF($AC$450="","",IF(HLOOKUP($AC$450,Presentación!$BZ$3:$DE$574,Presentación!AP538,0)="","",HLOOKUP($AC$450,Presentación!$BZ$3:$DE$574,Presentación!AP538,0)))</f>
        <v/>
      </c>
      <c r="AQ988">
        <f t="shared" si="129"/>
        <v>0</v>
      </c>
      <c r="AR988">
        <f t="shared" si="130"/>
        <v>0</v>
      </c>
      <c r="AS988">
        <f t="shared" si="131"/>
        <v>0</v>
      </c>
    </row>
    <row r="989" spans="1:45" s="14" customFormat="1" ht="14.25">
      <c r="A989" s="5"/>
      <c r="B989" s="67"/>
      <c r="C989" s="19" t="s">
        <v>7201</v>
      </c>
      <c r="D989" s="1023" t="str">
        <f t="shared" si="125"/>
        <v/>
      </c>
      <c r="E989" s="1024"/>
      <c r="F989" s="1025"/>
      <c r="G989" s="752" t="str">
        <f t="shared" si="126"/>
        <v/>
      </c>
      <c r="H989" s="752"/>
      <c r="I989" s="752"/>
      <c r="J989" s="752"/>
      <c r="K989" s="752"/>
      <c r="L989" s="752"/>
      <c r="M989" s="754"/>
      <c r="N989" s="754"/>
      <c r="O989" s="754"/>
      <c r="P989" s="754"/>
      <c r="Q989" s="754"/>
      <c r="R989" s="754"/>
      <c r="S989" s="754"/>
      <c r="T989" s="754"/>
      <c r="U989" s="754"/>
      <c r="V989" s="754"/>
      <c r="W989" s="754"/>
      <c r="X989" s="754"/>
      <c r="Y989" s="754"/>
      <c r="Z989" s="754"/>
      <c r="AA989" s="754"/>
      <c r="AB989" s="754"/>
      <c r="AC989" s="754"/>
      <c r="AD989" s="754"/>
      <c r="AE989" s="4"/>
      <c r="AG989"/>
      <c r="AH989">
        <f t="shared" si="127"/>
        <v>0</v>
      </c>
      <c r="AI989" s="490"/>
      <c r="AJ989" s="204">
        <f t="shared" si="128"/>
        <v>0</v>
      </c>
      <c r="AN989" s="488" t="str">
        <f>IF($AC$450="","",IF(HLOOKUP($AC$450,Presentación!$AQ$3:$BV$574,Presentación!AP539)="","",HLOOKUP($AC$450,Presentación!$AQ$3:$BV$574,Presentación!AP539,0)))</f>
        <v/>
      </c>
      <c r="AO989" s="489" t="str">
        <f>IF($AC$450="","",IF(HLOOKUP($AC$450,Presentación!$BZ$3:$DE$574,Presentación!AP539,0)="","",HLOOKUP($AC$450,Presentación!$BZ$3:$DE$574,Presentación!AP539,0)))</f>
        <v/>
      </c>
      <c r="AQ989">
        <f t="shared" si="129"/>
        <v>0</v>
      </c>
      <c r="AR989">
        <f t="shared" si="130"/>
        <v>0</v>
      </c>
      <c r="AS989">
        <f t="shared" si="131"/>
        <v>0</v>
      </c>
    </row>
    <row r="990" spans="1:45" s="14" customFormat="1" ht="14.25">
      <c r="A990" s="5"/>
      <c r="B990" s="67"/>
      <c r="C990" s="19" t="s">
        <v>7202</v>
      </c>
      <c r="D990" s="1023" t="str">
        <f t="shared" si="125"/>
        <v/>
      </c>
      <c r="E990" s="1024"/>
      <c r="F990" s="1025"/>
      <c r="G990" s="752" t="str">
        <f t="shared" si="126"/>
        <v/>
      </c>
      <c r="H990" s="752"/>
      <c r="I990" s="752"/>
      <c r="J990" s="752"/>
      <c r="K990" s="752"/>
      <c r="L990" s="752"/>
      <c r="M990" s="754"/>
      <c r="N990" s="754"/>
      <c r="O990" s="754"/>
      <c r="P990" s="754"/>
      <c r="Q990" s="754"/>
      <c r="R990" s="754"/>
      <c r="S990" s="754"/>
      <c r="T990" s="754"/>
      <c r="U990" s="754"/>
      <c r="V990" s="754"/>
      <c r="W990" s="754"/>
      <c r="X990" s="754"/>
      <c r="Y990" s="754"/>
      <c r="Z990" s="754"/>
      <c r="AA990" s="754"/>
      <c r="AB990" s="754"/>
      <c r="AC990" s="754"/>
      <c r="AD990" s="754"/>
      <c r="AE990" s="4"/>
      <c r="AG990"/>
      <c r="AH990">
        <f t="shared" si="127"/>
        <v>0</v>
      </c>
      <c r="AI990" s="490"/>
      <c r="AJ990" s="204">
        <f t="shared" si="128"/>
        <v>0</v>
      </c>
      <c r="AN990" s="488" t="str">
        <f>IF($AC$450="","",IF(HLOOKUP($AC$450,Presentación!$AQ$3:$BV$574,Presentación!AP540)="","",HLOOKUP($AC$450,Presentación!$AQ$3:$BV$574,Presentación!AP540,0)))</f>
        <v/>
      </c>
      <c r="AO990" s="489" t="str">
        <f>IF($AC$450="","",IF(HLOOKUP($AC$450,Presentación!$BZ$3:$DE$574,Presentación!AP540,0)="","",HLOOKUP($AC$450,Presentación!$BZ$3:$DE$574,Presentación!AP540,0)))</f>
        <v/>
      </c>
      <c r="AQ990">
        <f t="shared" si="129"/>
        <v>0</v>
      </c>
      <c r="AR990">
        <f t="shared" si="130"/>
        <v>0</v>
      </c>
      <c r="AS990">
        <f t="shared" si="131"/>
        <v>0</v>
      </c>
    </row>
    <row r="991" spans="1:45" s="14" customFormat="1" ht="14.25">
      <c r="A991" s="5"/>
      <c r="B991" s="67"/>
      <c r="C991" s="19" t="s">
        <v>7203</v>
      </c>
      <c r="D991" s="1023" t="str">
        <f t="shared" si="125"/>
        <v/>
      </c>
      <c r="E991" s="1024"/>
      <c r="F991" s="1025"/>
      <c r="G991" s="752" t="str">
        <f t="shared" si="126"/>
        <v/>
      </c>
      <c r="H991" s="752"/>
      <c r="I991" s="752"/>
      <c r="J991" s="752"/>
      <c r="K991" s="752"/>
      <c r="L991" s="752"/>
      <c r="M991" s="754"/>
      <c r="N991" s="754"/>
      <c r="O991" s="754"/>
      <c r="P991" s="754"/>
      <c r="Q991" s="754"/>
      <c r="R991" s="754"/>
      <c r="S991" s="754"/>
      <c r="T991" s="754"/>
      <c r="U991" s="754"/>
      <c r="V991" s="754"/>
      <c r="W991" s="754"/>
      <c r="X991" s="754"/>
      <c r="Y991" s="754"/>
      <c r="Z991" s="754"/>
      <c r="AA991" s="754"/>
      <c r="AB991" s="754"/>
      <c r="AC991" s="754"/>
      <c r="AD991" s="754"/>
      <c r="AE991" s="4"/>
      <c r="AG991"/>
      <c r="AH991">
        <f t="shared" si="127"/>
        <v>0</v>
      </c>
      <c r="AI991" s="490"/>
      <c r="AJ991" s="204">
        <f t="shared" si="128"/>
        <v>0</v>
      </c>
      <c r="AN991" s="488" t="str">
        <f>IF($AC$450="","",IF(HLOOKUP($AC$450,Presentación!$AQ$3:$BV$574,Presentación!AP541)="","",HLOOKUP($AC$450,Presentación!$AQ$3:$BV$574,Presentación!AP541,0)))</f>
        <v/>
      </c>
      <c r="AO991" s="489" t="str">
        <f>IF($AC$450="","",IF(HLOOKUP($AC$450,Presentación!$BZ$3:$DE$574,Presentación!AP541,0)="","",HLOOKUP($AC$450,Presentación!$BZ$3:$DE$574,Presentación!AP541,0)))</f>
        <v/>
      </c>
      <c r="AQ991">
        <f t="shared" si="129"/>
        <v>0</v>
      </c>
      <c r="AR991">
        <f t="shared" si="130"/>
        <v>0</v>
      </c>
      <c r="AS991">
        <f t="shared" si="131"/>
        <v>0</v>
      </c>
    </row>
    <row r="992" spans="1:45" s="14" customFormat="1" ht="14.25">
      <c r="A992" s="5"/>
      <c r="B992" s="67"/>
      <c r="C992" s="19" t="s">
        <v>7204</v>
      </c>
      <c r="D992" s="1023" t="str">
        <f t="shared" si="125"/>
        <v/>
      </c>
      <c r="E992" s="1024"/>
      <c r="F992" s="1025"/>
      <c r="G992" s="752" t="str">
        <f t="shared" si="126"/>
        <v/>
      </c>
      <c r="H992" s="752"/>
      <c r="I992" s="752"/>
      <c r="J992" s="752"/>
      <c r="K992" s="752"/>
      <c r="L992" s="752"/>
      <c r="M992" s="754"/>
      <c r="N992" s="754"/>
      <c r="O992" s="754"/>
      <c r="P992" s="754"/>
      <c r="Q992" s="754"/>
      <c r="R992" s="754"/>
      <c r="S992" s="754"/>
      <c r="T992" s="754"/>
      <c r="U992" s="754"/>
      <c r="V992" s="754"/>
      <c r="W992" s="754"/>
      <c r="X992" s="754"/>
      <c r="Y992" s="754"/>
      <c r="Z992" s="754"/>
      <c r="AA992" s="754"/>
      <c r="AB992" s="754"/>
      <c r="AC992" s="754"/>
      <c r="AD992" s="754"/>
      <c r="AE992" s="4"/>
      <c r="AG992"/>
      <c r="AH992">
        <f t="shared" si="127"/>
        <v>0</v>
      </c>
      <c r="AI992" s="490"/>
      <c r="AJ992" s="204">
        <f t="shared" si="128"/>
        <v>0</v>
      </c>
      <c r="AN992" s="488" t="str">
        <f>IF($AC$450="","",IF(HLOOKUP($AC$450,Presentación!$AQ$3:$BV$574,Presentación!AP542)="","",HLOOKUP($AC$450,Presentación!$AQ$3:$BV$574,Presentación!AP542,0)))</f>
        <v/>
      </c>
      <c r="AO992" s="489" t="str">
        <f>IF($AC$450="","",IF(HLOOKUP($AC$450,Presentación!$BZ$3:$DE$574,Presentación!AP542,0)="","",HLOOKUP($AC$450,Presentación!$BZ$3:$DE$574,Presentación!AP542,0)))</f>
        <v/>
      </c>
      <c r="AQ992">
        <f t="shared" si="129"/>
        <v>0</v>
      </c>
      <c r="AR992">
        <f t="shared" si="130"/>
        <v>0</v>
      </c>
      <c r="AS992">
        <f t="shared" si="131"/>
        <v>0</v>
      </c>
    </row>
    <row r="993" spans="1:45" s="14" customFormat="1" ht="14.25">
      <c r="A993" s="5"/>
      <c r="B993" s="67"/>
      <c r="C993" s="19" t="s">
        <v>7205</v>
      </c>
      <c r="D993" s="1023" t="str">
        <f t="shared" si="125"/>
        <v/>
      </c>
      <c r="E993" s="1024"/>
      <c r="F993" s="1025"/>
      <c r="G993" s="752" t="str">
        <f t="shared" si="126"/>
        <v/>
      </c>
      <c r="H993" s="752"/>
      <c r="I993" s="752"/>
      <c r="J993" s="752"/>
      <c r="K993" s="752"/>
      <c r="L993" s="752"/>
      <c r="M993" s="754"/>
      <c r="N993" s="754"/>
      <c r="O993" s="754"/>
      <c r="P993" s="754"/>
      <c r="Q993" s="754"/>
      <c r="R993" s="754"/>
      <c r="S993" s="754"/>
      <c r="T993" s="754"/>
      <c r="U993" s="754"/>
      <c r="V993" s="754"/>
      <c r="W993" s="754"/>
      <c r="X993" s="754"/>
      <c r="Y993" s="754"/>
      <c r="Z993" s="754"/>
      <c r="AA993" s="754"/>
      <c r="AB993" s="754"/>
      <c r="AC993" s="754"/>
      <c r="AD993" s="754"/>
      <c r="AE993" s="4"/>
      <c r="AG993"/>
      <c r="AH993">
        <f t="shared" si="127"/>
        <v>0</v>
      </c>
      <c r="AI993" s="490"/>
      <c r="AJ993" s="204">
        <f t="shared" si="128"/>
        <v>0</v>
      </c>
      <c r="AN993" s="488" t="str">
        <f>IF($AC$450="","",IF(HLOOKUP($AC$450,Presentación!$AQ$3:$BV$574,Presentación!AP543)="","",HLOOKUP($AC$450,Presentación!$AQ$3:$BV$574,Presentación!AP543,0)))</f>
        <v/>
      </c>
      <c r="AO993" s="489" t="str">
        <f>IF($AC$450="","",IF(HLOOKUP($AC$450,Presentación!$BZ$3:$DE$574,Presentación!AP543,0)="","",HLOOKUP($AC$450,Presentación!$BZ$3:$DE$574,Presentación!AP543,0)))</f>
        <v/>
      </c>
      <c r="AQ993">
        <f t="shared" si="129"/>
        <v>0</v>
      </c>
      <c r="AR993">
        <f t="shared" si="130"/>
        <v>0</v>
      </c>
      <c r="AS993">
        <f t="shared" si="131"/>
        <v>0</v>
      </c>
    </row>
    <row r="994" spans="1:45" s="14" customFormat="1" ht="14.25">
      <c r="A994" s="5"/>
      <c r="B994" s="67"/>
      <c r="C994" s="19" t="s">
        <v>7206</v>
      </c>
      <c r="D994" s="1023" t="str">
        <f t="shared" si="125"/>
        <v/>
      </c>
      <c r="E994" s="1024"/>
      <c r="F994" s="1025"/>
      <c r="G994" s="752" t="str">
        <f t="shared" si="126"/>
        <v/>
      </c>
      <c r="H994" s="752"/>
      <c r="I994" s="752"/>
      <c r="J994" s="752"/>
      <c r="K994" s="752"/>
      <c r="L994" s="752"/>
      <c r="M994" s="754"/>
      <c r="N994" s="754"/>
      <c r="O994" s="754"/>
      <c r="P994" s="754"/>
      <c r="Q994" s="754"/>
      <c r="R994" s="754"/>
      <c r="S994" s="754"/>
      <c r="T994" s="754"/>
      <c r="U994" s="754"/>
      <c r="V994" s="754"/>
      <c r="W994" s="754"/>
      <c r="X994" s="754"/>
      <c r="Y994" s="754"/>
      <c r="Z994" s="754"/>
      <c r="AA994" s="754"/>
      <c r="AB994" s="754"/>
      <c r="AC994" s="754"/>
      <c r="AD994" s="754"/>
      <c r="AE994" s="4"/>
      <c r="AG994"/>
      <c r="AH994">
        <f t="shared" si="127"/>
        <v>0</v>
      </c>
      <c r="AI994" s="490"/>
      <c r="AJ994" s="204">
        <f t="shared" si="128"/>
        <v>0</v>
      </c>
      <c r="AN994" s="488" t="str">
        <f>IF($AC$450="","",IF(HLOOKUP($AC$450,Presentación!$AQ$3:$BV$574,Presentación!AP544)="","",HLOOKUP($AC$450,Presentación!$AQ$3:$BV$574,Presentación!AP544,0)))</f>
        <v/>
      </c>
      <c r="AO994" s="489" t="str">
        <f>IF($AC$450="","",IF(HLOOKUP($AC$450,Presentación!$BZ$3:$DE$574,Presentación!AP544,0)="","",HLOOKUP($AC$450,Presentación!$BZ$3:$DE$574,Presentación!AP544,0)))</f>
        <v/>
      </c>
      <c r="AQ994">
        <f t="shared" si="129"/>
        <v>0</v>
      </c>
      <c r="AR994">
        <f t="shared" si="130"/>
        <v>0</v>
      </c>
      <c r="AS994">
        <f t="shared" si="131"/>
        <v>0</v>
      </c>
    </row>
    <row r="995" spans="1:45" s="14" customFormat="1" ht="14.25">
      <c r="A995" s="5"/>
      <c r="B995" s="67"/>
      <c r="C995" s="19" t="s">
        <v>7207</v>
      </c>
      <c r="D995" s="1023" t="str">
        <f t="shared" si="125"/>
        <v/>
      </c>
      <c r="E995" s="1024"/>
      <c r="F995" s="1025"/>
      <c r="G995" s="752" t="str">
        <f t="shared" si="126"/>
        <v/>
      </c>
      <c r="H995" s="752"/>
      <c r="I995" s="752"/>
      <c r="J995" s="752"/>
      <c r="K995" s="752"/>
      <c r="L995" s="752"/>
      <c r="M995" s="754"/>
      <c r="N995" s="754"/>
      <c r="O995" s="754"/>
      <c r="P995" s="754"/>
      <c r="Q995" s="754"/>
      <c r="R995" s="754"/>
      <c r="S995" s="754"/>
      <c r="T995" s="754"/>
      <c r="U995" s="754"/>
      <c r="V995" s="754"/>
      <c r="W995" s="754"/>
      <c r="X995" s="754"/>
      <c r="Y995" s="754"/>
      <c r="Z995" s="754"/>
      <c r="AA995" s="754"/>
      <c r="AB995" s="754"/>
      <c r="AC995" s="754"/>
      <c r="AD995" s="754"/>
      <c r="AE995" s="4"/>
      <c r="AG995"/>
      <c r="AH995">
        <f t="shared" si="127"/>
        <v>0</v>
      </c>
      <c r="AI995" s="490"/>
      <c r="AJ995" s="204">
        <f t="shared" si="128"/>
        <v>0</v>
      </c>
      <c r="AN995" s="488" t="str">
        <f>IF($AC$450="","",IF(HLOOKUP($AC$450,Presentación!$AQ$3:$BV$574,Presentación!AP545)="","",HLOOKUP($AC$450,Presentación!$AQ$3:$BV$574,Presentación!AP545,0)))</f>
        <v/>
      </c>
      <c r="AO995" s="489" t="str">
        <f>IF($AC$450="","",IF(HLOOKUP($AC$450,Presentación!$BZ$3:$DE$574,Presentación!AP545,0)="","",HLOOKUP($AC$450,Presentación!$BZ$3:$DE$574,Presentación!AP545,0)))</f>
        <v/>
      </c>
      <c r="AQ995">
        <f t="shared" si="129"/>
        <v>0</v>
      </c>
      <c r="AR995">
        <f t="shared" si="130"/>
        <v>0</v>
      </c>
      <c r="AS995">
        <f t="shared" si="131"/>
        <v>0</v>
      </c>
    </row>
    <row r="996" spans="1:45" s="14" customFormat="1" ht="14.25">
      <c r="A996" s="5"/>
      <c r="B996" s="67"/>
      <c r="C996" s="19" t="s">
        <v>7208</v>
      </c>
      <c r="D996" s="1023" t="str">
        <f t="shared" si="125"/>
        <v/>
      </c>
      <c r="E996" s="1024"/>
      <c r="F996" s="1025"/>
      <c r="G996" s="752" t="str">
        <f t="shared" si="126"/>
        <v/>
      </c>
      <c r="H996" s="752"/>
      <c r="I996" s="752"/>
      <c r="J996" s="752"/>
      <c r="K996" s="752"/>
      <c r="L996" s="752"/>
      <c r="M996" s="754"/>
      <c r="N996" s="754"/>
      <c r="O996" s="754"/>
      <c r="P996" s="754"/>
      <c r="Q996" s="754"/>
      <c r="R996" s="754"/>
      <c r="S996" s="754"/>
      <c r="T996" s="754"/>
      <c r="U996" s="754"/>
      <c r="V996" s="754"/>
      <c r="W996" s="754"/>
      <c r="X996" s="754"/>
      <c r="Y996" s="754"/>
      <c r="Z996" s="754"/>
      <c r="AA996" s="754"/>
      <c r="AB996" s="754"/>
      <c r="AC996" s="754"/>
      <c r="AD996" s="754"/>
      <c r="AE996" s="4"/>
      <c r="AG996"/>
      <c r="AH996">
        <f t="shared" si="127"/>
        <v>0</v>
      </c>
      <c r="AI996" s="490"/>
      <c r="AJ996" s="204">
        <f t="shared" si="128"/>
        <v>0</v>
      </c>
      <c r="AN996" s="488" t="str">
        <f>IF($AC$450="","",IF(HLOOKUP($AC$450,Presentación!$AQ$3:$BV$574,Presentación!AP546)="","",HLOOKUP($AC$450,Presentación!$AQ$3:$BV$574,Presentación!AP546,0)))</f>
        <v/>
      </c>
      <c r="AO996" s="489" t="str">
        <f>IF($AC$450="","",IF(HLOOKUP($AC$450,Presentación!$BZ$3:$DE$574,Presentación!AP546,0)="","",HLOOKUP($AC$450,Presentación!$BZ$3:$DE$574,Presentación!AP546,0)))</f>
        <v/>
      </c>
      <c r="AQ996">
        <f t="shared" si="129"/>
        <v>0</v>
      </c>
      <c r="AR996">
        <f t="shared" si="130"/>
        <v>0</v>
      </c>
      <c r="AS996">
        <f t="shared" si="131"/>
        <v>0</v>
      </c>
    </row>
    <row r="997" spans="1:45" s="14" customFormat="1" ht="14.25">
      <c r="A997" s="5"/>
      <c r="B997" s="67"/>
      <c r="C997" s="19" t="s">
        <v>7209</v>
      </c>
      <c r="D997" s="1023" t="str">
        <f t="shared" si="125"/>
        <v/>
      </c>
      <c r="E997" s="1024"/>
      <c r="F997" s="1025"/>
      <c r="G997" s="752" t="str">
        <f t="shared" si="126"/>
        <v/>
      </c>
      <c r="H997" s="752"/>
      <c r="I997" s="752"/>
      <c r="J997" s="752"/>
      <c r="K997" s="752"/>
      <c r="L997" s="752"/>
      <c r="M997" s="754"/>
      <c r="N997" s="754"/>
      <c r="O997" s="754"/>
      <c r="P997" s="754"/>
      <c r="Q997" s="754"/>
      <c r="R997" s="754"/>
      <c r="S997" s="754"/>
      <c r="T997" s="754"/>
      <c r="U997" s="754"/>
      <c r="V997" s="754"/>
      <c r="W997" s="754"/>
      <c r="X997" s="754"/>
      <c r="Y997" s="754"/>
      <c r="Z997" s="754"/>
      <c r="AA997" s="754"/>
      <c r="AB997" s="754"/>
      <c r="AC997" s="754"/>
      <c r="AD997" s="754"/>
      <c r="AE997" s="4"/>
      <c r="AG997"/>
      <c r="AH997">
        <f t="shared" si="127"/>
        <v>0</v>
      </c>
      <c r="AI997" s="490"/>
      <c r="AJ997" s="204">
        <f t="shared" si="128"/>
        <v>0</v>
      </c>
      <c r="AN997" s="488" t="str">
        <f>IF($AC$450="","",IF(HLOOKUP($AC$450,Presentación!$AQ$3:$BV$574,Presentación!AP547)="","",HLOOKUP($AC$450,Presentación!$AQ$3:$BV$574,Presentación!AP547,0)))</f>
        <v/>
      </c>
      <c r="AO997" s="489" t="str">
        <f>IF($AC$450="","",IF(HLOOKUP($AC$450,Presentación!$BZ$3:$DE$574,Presentación!AP547,0)="","",HLOOKUP($AC$450,Presentación!$BZ$3:$DE$574,Presentación!AP547,0)))</f>
        <v/>
      </c>
      <c r="AQ997">
        <f t="shared" si="129"/>
        <v>0</v>
      </c>
      <c r="AR997">
        <f t="shared" si="130"/>
        <v>0</v>
      </c>
      <c r="AS997">
        <f t="shared" si="131"/>
        <v>0</v>
      </c>
    </row>
    <row r="998" spans="1:45" s="14" customFormat="1" ht="14.25">
      <c r="A998" s="5"/>
      <c r="B998" s="67"/>
      <c r="C998" s="19" t="s">
        <v>7210</v>
      </c>
      <c r="D998" s="1023" t="str">
        <f t="shared" si="125"/>
        <v/>
      </c>
      <c r="E998" s="1024"/>
      <c r="F998" s="1025"/>
      <c r="G998" s="752" t="str">
        <f t="shared" si="126"/>
        <v/>
      </c>
      <c r="H998" s="752"/>
      <c r="I998" s="752"/>
      <c r="J998" s="752"/>
      <c r="K998" s="752"/>
      <c r="L998" s="752"/>
      <c r="M998" s="754"/>
      <c r="N998" s="754"/>
      <c r="O998" s="754"/>
      <c r="P998" s="754"/>
      <c r="Q998" s="754"/>
      <c r="R998" s="754"/>
      <c r="S998" s="754"/>
      <c r="T998" s="754"/>
      <c r="U998" s="754"/>
      <c r="V998" s="754"/>
      <c r="W998" s="754"/>
      <c r="X998" s="754"/>
      <c r="Y998" s="754"/>
      <c r="Z998" s="754"/>
      <c r="AA998" s="754"/>
      <c r="AB998" s="754"/>
      <c r="AC998" s="754"/>
      <c r="AD998" s="754"/>
      <c r="AE998" s="4"/>
      <c r="AG998"/>
      <c r="AH998">
        <f t="shared" si="127"/>
        <v>0</v>
      </c>
      <c r="AI998" s="490"/>
      <c r="AJ998" s="204">
        <f t="shared" si="128"/>
        <v>0</v>
      </c>
      <c r="AN998" s="488" t="str">
        <f>IF($AC$450="","",IF(HLOOKUP($AC$450,Presentación!$AQ$3:$BV$574,Presentación!AP548)="","",HLOOKUP($AC$450,Presentación!$AQ$3:$BV$574,Presentación!AP548,0)))</f>
        <v/>
      </c>
      <c r="AO998" s="489" t="str">
        <f>IF($AC$450="","",IF(HLOOKUP($AC$450,Presentación!$BZ$3:$DE$574,Presentación!AP548,0)="","",HLOOKUP($AC$450,Presentación!$BZ$3:$DE$574,Presentación!AP548,0)))</f>
        <v/>
      </c>
      <c r="AQ998">
        <f t="shared" si="129"/>
        <v>0</v>
      </c>
      <c r="AR998">
        <f t="shared" si="130"/>
        <v>0</v>
      </c>
      <c r="AS998">
        <f t="shared" si="131"/>
        <v>0</v>
      </c>
    </row>
    <row r="999" spans="1:45" s="14" customFormat="1" ht="14.25">
      <c r="A999" s="5"/>
      <c r="B999" s="67"/>
      <c r="C999" s="19" t="s">
        <v>7211</v>
      </c>
      <c r="D999" s="1023" t="str">
        <f t="shared" si="125"/>
        <v/>
      </c>
      <c r="E999" s="1024"/>
      <c r="F999" s="1025"/>
      <c r="G999" s="752" t="str">
        <f t="shared" si="126"/>
        <v/>
      </c>
      <c r="H999" s="752"/>
      <c r="I999" s="752"/>
      <c r="J999" s="752"/>
      <c r="K999" s="752"/>
      <c r="L999" s="752"/>
      <c r="M999" s="754"/>
      <c r="N999" s="754"/>
      <c r="O999" s="754"/>
      <c r="P999" s="754"/>
      <c r="Q999" s="754"/>
      <c r="R999" s="754"/>
      <c r="S999" s="754"/>
      <c r="T999" s="754"/>
      <c r="U999" s="754"/>
      <c r="V999" s="754"/>
      <c r="W999" s="754"/>
      <c r="X999" s="754"/>
      <c r="Y999" s="754"/>
      <c r="Z999" s="754"/>
      <c r="AA999" s="754"/>
      <c r="AB999" s="754"/>
      <c r="AC999" s="754"/>
      <c r="AD999" s="754"/>
      <c r="AE999" s="4"/>
      <c r="AG999"/>
      <c r="AH999">
        <f t="shared" si="127"/>
        <v>0</v>
      </c>
      <c r="AI999" s="490"/>
      <c r="AJ999" s="204">
        <f t="shared" si="128"/>
        <v>0</v>
      </c>
      <c r="AN999" s="488" t="str">
        <f>IF($AC$450="","",IF(HLOOKUP($AC$450,Presentación!$AQ$3:$BV$574,Presentación!AP549)="","",HLOOKUP($AC$450,Presentación!$AQ$3:$BV$574,Presentación!AP549,0)))</f>
        <v/>
      </c>
      <c r="AO999" s="489" t="str">
        <f>IF($AC$450="","",IF(HLOOKUP($AC$450,Presentación!$BZ$3:$DE$574,Presentación!AP549,0)="","",HLOOKUP($AC$450,Presentación!$BZ$3:$DE$574,Presentación!AP549,0)))</f>
        <v/>
      </c>
      <c r="AQ999">
        <f t="shared" si="129"/>
        <v>0</v>
      </c>
      <c r="AR999">
        <f t="shared" si="130"/>
        <v>0</v>
      </c>
      <c r="AS999">
        <f t="shared" si="131"/>
        <v>0</v>
      </c>
    </row>
    <row r="1000" spans="1:45" s="14" customFormat="1" ht="14.25">
      <c r="A1000" s="5"/>
      <c r="B1000" s="67"/>
      <c r="C1000" s="19" t="s">
        <v>7212</v>
      </c>
      <c r="D1000" s="1023" t="str">
        <f t="shared" si="125"/>
        <v/>
      </c>
      <c r="E1000" s="1024"/>
      <c r="F1000" s="1025"/>
      <c r="G1000" s="752" t="str">
        <f t="shared" si="126"/>
        <v/>
      </c>
      <c r="H1000" s="752"/>
      <c r="I1000" s="752"/>
      <c r="J1000" s="752"/>
      <c r="K1000" s="752"/>
      <c r="L1000" s="752"/>
      <c r="M1000" s="754"/>
      <c r="N1000" s="754"/>
      <c r="O1000" s="754"/>
      <c r="P1000" s="754"/>
      <c r="Q1000" s="754"/>
      <c r="R1000" s="754"/>
      <c r="S1000" s="754"/>
      <c r="T1000" s="754"/>
      <c r="U1000" s="754"/>
      <c r="V1000" s="754"/>
      <c r="W1000" s="754"/>
      <c r="X1000" s="754"/>
      <c r="Y1000" s="754"/>
      <c r="Z1000" s="754"/>
      <c r="AA1000" s="754"/>
      <c r="AB1000" s="754"/>
      <c r="AC1000" s="754"/>
      <c r="AD1000" s="754"/>
      <c r="AE1000" s="4"/>
      <c r="AG1000"/>
      <c r="AH1000">
        <f t="shared" si="127"/>
        <v>0</v>
      </c>
      <c r="AI1000" s="490"/>
      <c r="AJ1000" s="204">
        <f t="shared" si="128"/>
        <v>0</v>
      </c>
      <c r="AN1000" s="488" t="str">
        <f>IF($AC$450="","",IF(HLOOKUP($AC$450,Presentación!$AQ$3:$BV$574,Presentación!AP550)="","",HLOOKUP($AC$450,Presentación!$AQ$3:$BV$574,Presentación!AP550,0)))</f>
        <v/>
      </c>
      <c r="AO1000" s="489" t="str">
        <f>IF($AC$450="","",IF(HLOOKUP($AC$450,Presentación!$BZ$3:$DE$574,Presentación!AP550,0)="","",HLOOKUP($AC$450,Presentación!$BZ$3:$DE$574,Presentación!AP550,0)))</f>
        <v/>
      </c>
      <c r="AQ1000">
        <f t="shared" si="129"/>
        <v>0</v>
      </c>
      <c r="AR1000">
        <f t="shared" si="130"/>
        <v>0</v>
      </c>
      <c r="AS1000">
        <f t="shared" si="131"/>
        <v>0</v>
      </c>
    </row>
    <row r="1001" spans="1:45" s="14" customFormat="1" ht="14.25">
      <c r="A1001" s="5"/>
      <c r="B1001" s="67"/>
      <c r="C1001" s="19" t="s">
        <v>7213</v>
      </c>
      <c r="D1001" s="1023" t="str">
        <f t="shared" si="125"/>
        <v/>
      </c>
      <c r="E1001" s="1024"/>
      <c r="F1001" s="1025"/>
      <c r="G1001" s="752" t="str">
        <f t="shared" si="126"/>
        <v/>
      </c>
      <c r="H1001" s="752"/>
      <c r="I1001" s="752"/>
      <c r="J1001" s="752"/>
      <c r="K1001" s="752"/>
      <c r="L1001" s="752"/>
      <c r="M1001" s="754"/>
      <c r="N1001" s="754"/>
      <c r="O1001" s="754"/>
      <c r="P1001" s="754"/>
      <c r="Q1001" s="754"/>
      <c r="R1001" s="754"/>
      <c r="S1001" s="754"/>
      <c r="T1001" s="754"/>
      <c r="U1001" s="754"/>
      <c r="V1001" s="754"/>
      <c r="W1001" s="754"/>
      <c r="X1001" s="754"/>
      <c r="Y1001" s="754"/>
      <c r="Z1001" s="754"/>
      <c r="AA1001" s="754"/>
      <c r="AB1001" s="754"/>
      <c r="AC1001" s="754"/>
      <c r="AD1001" s="754"/>
      <c r="AE1001" s="4"/>
      <c r="AG1001"/>
      <c r="AH1001">
        <f t="shared" si="127"/>
        <v>0</v>
      </c>
      <c r="AI1001" s="490"/>
      <c r="AJ1001" s="204">
        <f t="shared" si="128"/>
        <v>0</v>
      </c>
      <c r="AN1001" s="488" t="str">
        <f>IF($AC$450="","",IF(HLOOKUP($AC$450,Presentación!$AQ$3:$BV$574,Presentación!AP551)="","",HLOOKUP($AC$450,Presentación!$AQ$3:$BV$574,Presentación!AP551,0)))</f>
        <v/>
      </c>
      <c r="AO1001" s="489" t="str">
        <f>IF($AC$450="","",IF(HLOOKUP($AC$450,Presentación!$BZ$3:$DE$574,Presentación!AP551,0)="","",HLOOKUP($AC$450,Presentación!$BZ$3:$DE$574,Presentación!AP551,0)))</f>
        <v/>
      </c>
      <c r="AQ1001">
        <f t="shared" si="129"/>
        <v>0</v>
      </c>
      <c r="AR1001">
        <f t="shared" si="130"/>
        <v>0</v>
      </c>
      <c r="AS1001">
        <f t="shared" si="131"/>
        <v>0</v>
      </c>
    </row>
    <row r="1002" spans="1:45" s="14" customFormat="1" ht="14.25">
      <c r="A1002" s="5"/>
      <c r="B1002" s="67"/>
      <c r="C1002" s="19" t="s">
        <v>7214</v>
      </c>
      <c r="D1002" s="1023" t="str">
        <f t="shared" si="125"/>
        <v/>
      </c>
      <c r="E1002" s="1024"/>
      <c r="F1002" s="1025"/>
      <c r="G1002" s="752" t="str">
        <f t="shared" si="126"/>
        <v/>
      </c>
      <c r="H1002" s="752"/>
      <c r="I1002" s="752"/>
      <c r="J1002" s="752"/>
      <c r="K1002" s="752"/>
      <c r="L1002" s="752"/>
      <c r="M1002" s="754"/>
      <c r="N1002" s="754"/>
      <c r="O1002" s="754"/>
      <c r="P1002" s="754"/>
      <c r="Q1002" s="754"/>
      <c r="R1002" s="754"/>
      <c r="S1002" s="754"/>
      <c r="T1002" s="754"/>
      <c r="U1002" s="754"/>
      <c r="V1002" s="754"/>
      <c r="W1002" s="754"/>
      <c r="X1002" s="754"/>
      <c r="Y1002" s="754"/>
      <c r="Z1002" s="754"/>
      <c r="AA1002" s="754"/>
      <c r="AB1002" s="754"/>
      <c r="AC1002" s="754"/>
      <c r="AD1002" s="754"/>
      <c r="AE1002" s="4"/>
      <c r="AG1002"/>
      <c r="AH1002">
        <f t="shared" si="127"/>
        <v>0</v>
      </c>
      <c r="AI1002" s="490"/>
      <c r="AJ1002" s="204">
        <f t="shared" si="128"/>
        <v>0</v>
      </c>
      <c r="AN1002" s="488" t="str">
        <f>IF($AC$450="","",IF(HLOOKUP($AC$450,Presentación!$AQ$3:$BV$574,Presentación!AP552)="","",HLOOKUP($AC$450,Presentación!$AQ$3:$BV$574,Presentación!AP552,0)))</f>
        <v/>
      </c>
      <c r="AO1002" s="489" t="str">
        <f>IF($AC$450="","",IF(HLOOKUP($AC$450,Presentación!$BZ$3:$DE$574,Presentación!AP552,0)="","",HLOOKUP($AC$450,Presentación!$BZ$3:$DE$574,Presentación!AP552,0)))</f>
        <v/>
      </c>
      <c r="AQ1002">
        <f t="shared" si="129"/>
        <v>0</v>
      </c>
      <c r="AR1002">
        <f t="shared" si="130"/>
        <v>0</v>
      </c>
      <c r="AS1002">
        <f t="shared" si="131"/>
        <v>0</v>
      </c>
    </row>
    <row r="1003" spans="1:45" s="14" customFormat="1" ht="14.25">
      <c r="A1003" s="5"/>
      <c r="B1003" s="67"/>
      <c r="C1003" s="19" t="s">
        <v>7215</v>
      </c>
      <c r="D1003" s="1023" t="str">
        <f t="shared" si="125"/>
        <v/>
      </c>
      <c r="E1003" s="1024"/>
      <c r="F1003" s="1025"/>
      <c r="G1003" s="752" t="str">
        <f t="shared" si="126"/>
        <v/>
      </c>
      <c r="H1003" s="752"/>
      <c r="I1003" s="752"/>
      <c r="J1003" s="752"/>
      <c r="K1003" s="752"/>
      <c r="L1003" s="752"/>
      <c r="M1003" s="754"/>
      <c r="N1003" s="754"/>
      <c r="O1003" s="754"/>
      <c r="P1003" s="754"/>
      <c r="Q1003" s="754"/>
      <c r="R1003" s="754"/>
      <c r="S1003" s="754"/>
      <c r="T1003" s="754"/>
      <c r="U1003" s="754"/>
      <c r="V1003" s="754"/>
      <c r="W1003" s="754"/>
      <c r="X1003" s="754"/>
      <c r="Y1003" s="754"/>
      <c r="Z1003" s="754"/>
      <c r="AA1003" s="754"/>
      <c r="AB1003" s="754"/>
      <c r="AC1003" s="754"/>
      <c r="AD1003" s="754"/>
      <c r="AE1003" s="4"/>
      <c r="AG1003"/>
      <c r="AH1003">
        <f t="shared" si="127"/>
        <v>0</v>
      </c>
      <c r="AI1003" s="490"/>
      <c r="AJ1003" s="204">
        <f t="shared" si="128"/>
        <v>0</v>
      </c>
      <c r="AN1003" s="488" t="str">
        <f>IF($AC$450="","",IF(HLOOKUP($AC$450,Presentación!$AQ$3:$BV$574,Presentación!AP553)="","",HLOOKUP($AC$450,Presentación!$AQ$3:$BV$574,Presentación!AP553,0)))</f>
        <v/>
      </c>
      <c r="AO1003" s="489" t="str">
        <f>IF($AC$450="","",IF(HLOOKUP($AC$450,Presentación!$BZ$3:$DE$574,Presentación!AP553,0)="","",HLOOKUP($AC$450,Presentación!$BZ$3:$DE$574,Presentación!AP553,0)))</f>
        <v/>
      </c>
      <c r="AQ1003">
        <f t="shared" si="129"/>
        <v>0</v>
      </c>
      <c r="AR1003">
        <f t="shared" si="130"/>
        <v>0</v>
      </c>
      <c r="AS1003">
        <f t="shared" si="131"/>
        <v>0</v>
      </c>
    </row>
    <row r="1004" spans="1:45" s="14" customFormat="1" ht="14.25">
      <c r="A1004" s="5"/>
      <c r="B1004" s="67"/>
      <c r="C1004" s="19" t="s">
        <v>7216</v>
      </c>
      <c r="D1004" s="1023" t="str">
        <f t="shared" si="125"/>
        <v/>
      </c>
      <c r="E1004" s="1024"/>
      <c r="F1004" s="1025"/>
      <c r="G1004" s="752" t="str">
        <f t="shared" si="126"/>
        <v/>
      </c>
      <c r="H1004" s="752"/>
      <c r="I1004" s="752"/>
      <c r="J1004" s="752"/>
      <c r="K1004" s="752"/>
      <c r="L1004" s="752"/>
      <c r="M1004" s="754"/>
      <c r="N1004" s="754"/>
      <c r="O1004" s="754"/>
      <c r="P1004" s="754"/>
      <c r="Q1004" s="754"/>
      <c r="R1004" s="754"/>
      <c r="S1004" s="754"/>
      <c r="T1004" s="754"/>
      <c r="U1004" s="754"/>
      <c r="V1004" s="754"/>
      <c r="W1004" s="754"/>
      <c r="X1004" s="754"/>
      <c r="Y1004" s="754"/>
      <c r="Z1004" s="754"/>
      <c r="AA1004" s="754"/>
      <c r="AB1004" s="754"/>
      <c r="AC1004" s="754"/>
      <c r="AD1004" s="754"/>
      <c r="AE1004" s="4"/>
      <c r="AG1004"/>
      <c r="AH1004">
        <f t="shared" si="127"/>
        <v>0</v>
      </c>
      <c r="AI1004" s="490"/>
      <c r="AJ1004" s="204">
        <f t="shared" si="128"/>
        <v>0</v>
      </c>
      <c r="AN1004" s="488" t="str">
        <f>IF($AC$450="","",IF(HLOOKUP($AC$450,Presentación!$AQ$3:$BV$574,Presentación!AP554)="","",HLOOKUP($AC$450,Presentación!$AQ$3:$BV$574,Presentación!AP554,0)))</f>
        <v/>
      </c>
      <c r="AO1004" s="489" t="str">
        <f>IF($AC$450="","",IF(HLOOKUP($AC$450,Presentación!$BZ$3:$DE$574,Presentación!AP554,0)="","",HLOOKUP($AC$450,Presentación!$BZ$3:$DE$574,Presentación!AP554,0)))</f>
        <v/>
      </c>
      <c r="AQ1004">
        <f t="shared" si="129"/>
        <v>0</v>
      </c>
      <c r="AR1004">
        <f t="shared" si="130"/>
        <v>0</v>
      </c>
      <c r="AS1004">
        <f t="shared" si="131"/>
        <v>0</v>
      </c>
    </row>
    <row r="1005" spans="1:45" s="14" customFormat="1" ht="14.25">
      <c r="B1005" s="67"/>
      <c r="C1005" s="19" t="s">
        <v>7217</v>
      </c>
      <c r="D1005" s="1023" t="str">
        <f t="shared" si="125"/>
        <v/>
      </c>
      <c r="E1005" s="1024"/>
      <c r="F1005" s="1025"/>
      <c r="G1005" s="752" t="str">
        <f t="shared" si="126"/>
        <v/>
      </c>
      <c r="H1005" s="752"/>
      <c r="I1005" s="752"/>
      <c r="J1005" s="752"/>
      <c r="K1005" s="752"/>
      <c r="L1005" s="752"/>
      <c r="M1005" s="754"/>
      <c r="N1005" s="754"/>
      <c r="O1005" s="754"/>
      <c r="P1005" s="754"/>
      <c r="Q1005" s="754"/>
      <c r="R1005" s="754"/>
      <c r="S1005" s="754"/>
      <c r="T1005" s="754"/>
      <c r="U1005" s="754"/>
      <c r="V1005" s="754"/>
      <c r="W1005" s="754"/>
      <c r="X1005" s="754"/>
      <c r="Y1005" s="754"/>
      <c r="Z1005" s="754"/>
      <c r="AA1005" s="754"/>
      <c r="AB1005" s="754"/>
      <c r="AC1005" s="754"/>
      <c r="AD1005" s="754"/>
      <c r="AE1005" s="4"/>
      <c r="AG1005"/>
      <c r="AH1005">
        <f t="shared" si="127"/>
        <v>0</v>
      </c>
      <c r="AI1005" s="490"/>
      <c r="AJ1005" s="204">
        <f t="shared" si="128"/>
        <v>0</v>
      </c>
      <c r="AN1005" s="488" t="str">
        <f>IF($AC$450="","",IF(HLOOKUP($AC$450,Presentación!$AQ$3:$BV$574,Presentación!AP555)="","",HLOOKUP($AC$450,Presentación!$AQ$3:$BV$574,Presentación!AP555,0)))</f>
        <v/>
      </c>
      <c r="AO1005" s="489" t="str">
        <f>IF($AC$450="","",IF(HLOOKUP($AC$450,Presentación!$BZ$3:$DE$574,Presentación!AP555,0)="","",HLOOKUP($AC$450,Presentación!$BZ$3:$DE$574,Presentación!AP555,0)))</f>
        <v/>
      </c>
      <c r="AQ1005">
        <f t="shared" si="129"/>
        <v>0</v>
      </c>
      <c r="AR1005">
        <f t="shared" si="130"/>
        <v>0</v>
      </c>
      <c r="AS1005">
        <f t="shared" si="131"/>
        <v>0</v>
      </c>
    </row>
    <row r="1006" spans="1:45" s="14" customFormat="1" ht="14.25">
      <c r="A1006" s="5"/>
      <c r="B1006" s="67"/>
      <c r="C1006" s="19" t="s">
        <v>7218</v>
      </c>
      <c r="D1006" s="1023" t="str">
        <f t="shared" si="125"/>
        <v/>
      </c>
      <c r="E1006" s="1024"/>
      <c r="F1006" s="1025"/>
      <c r="G1006" s="752" t="str">
        <f t="shared" si="126"/>
        <v/>
      </c>
      <c r="H1006" s="752"/>
      <c r="I1006" s="752"/>
      <c r="J1006" s="752"/>
      <c r="K1006" s="752"/>
      <c r="L1006" s="752"/>
      <c r="M1006" s="754"/>
      <c r="N1006" s="754"/>
      <c r="O1006" s="754"/>
      <c r="P1006" s="754"/>
      <c r="Q1006" s="754"/>
      <c r="R1006" s="754"/>
      <c r="S1006" s="754"/>
      <c r="T1006" s="754"/>
      <c r="U1006" s="754"/>
      <c r="V1006" s="754"/>
      <c r="W1006" s="754"/>
      <c r="X1006" s="754"/>
      <c r="Y1006" s="754"/>
      <c r="Z1006" s="754"/>
      <c r="AA1006" s="754"/>
      <c r="AB1006" s="754"/>
      <c r="AC1006" s="754"/>
      <c r="AD1006" s="754"/>
      <c r="AE1006" s="4"/>
      <c r="AG1006"/>
      <c r="AH1006">
        <f t="shared" si="127"/>
        <v>0</v>
      </c>
      <c r="AI1006" s="490"/>
      <c r="AJ1006" s="204">
        <f t="shared" si="128"/>
        <v>0</v>
      </c>
      <c r="AN1006" s="488" t="str">
        <f>IF($AC$450="","",IF(HLOOKUP($AC$450,Presentación!$AQ$3:$BV$574,Presentación!AP556)="","",HLOOKUP($AC$450,Presentación!$AQ$3:$BV$574,Presentación!AP556,0)))</f>
        <v/>
      </c>
      <c r="AO1006" s="489" t="str">
        <f>IF($AC$450="","",IF(HLOOKUP($AC$450,Presentación!$BZ$3:$DE$574,Presentación!AP556,0)="","",HLOOKUP($AC$450,Presentación!$BZ$3:$DE$574,Presentación!AP556,0)))</f>
        <v/>
      </c>
      <c r="AQ1006">
        <f t="shared" si="129"/>
        <v>0</v>
      </c>
      <c r="AR1006">
        <f t="shared" si="130"/>
        <v>0</v>
      </c>
      <c r="AS1006">
        <f t="shared" si="131"/>
        <v>0</v>
      </c>
    </row>
    <row r="1007" spans="1:45" s="14" customFormat="1" ht="14.25">
      <c r="B1007" s="67"/>
      <c r="C1007" s="19" t="s">
        <v>7219</v>
      </c>
      <c r="D1007" s="1023" t="str">
        <f t="shared" si="125"/>
        <v/>
      </c>
      <c r="E1007" s="1024"/>
      <c r="F1007" s="1025"/>
      <c r="G1007" s="752" t="str">
        <f t="shared" si="126"/>
        <v/>
      </c>
      <c r="H1007" s="752"/>
      <c r="I1007" s="752"/>
      <c r="J1007" s="752"/>
      <c r="K1007" s="752"/>
      <c r="L1007" s="752"/>
      <c r="M1007" s="754"/>
      <c r="N1007" s="754"/>
      <c r="O1007" s="754"/>
      <c r="P1007" s="754"/>
      <c r="Q1007" s="754"/>
      <c r="R1007" s="754"/>
      <c r="S1007" s="754"/>
      <c r="T1007" s="754"/>
      <c r="U1007" s="754"/>
      <c r="V1007" s="754"/>
      <c r="W1007" s="754"/>
      <c r="X1007" s="754"/>
      <c r="Y1007" s="754"/>
      <c r="Z1007" s="754"/>
      <c r="AA1007" s="754"/>
      <c r="AB1007" s="754"/>
      <c r="AC1007" s="754"/>
      <c r="AD1007" s="754"/>
      <c r="AE1007" s="4"/>
      <c r="AG1007"/>
      <c r="AH1007">
        <f t="shared" si="127"/>
        <v>0</v>
      </c>
      <c r="AI1007" s="490"/>
      <c r="AJ1007" s="204">
        <f t="shared" si="128"/>
        <v>0</v>
      </c>
      <c r="AN1007" s="488" t="str">
        <f>IF($AC$450="","",IF(HLOOKUP($AC$450,Presentación!$AQ$3:$BV$574,Presentación!AP557)="","",HLOOKUP($AC$450,Presentación!$AQ$3:$BV$574,Presentación!AP557,0)))</f>
        <v/>
      </c>
      <c r="AO1007" s="489" t="str">
        <f>IF($AC$450="","",IF(HLOOKUP($AC$450,Presentación!$BZ$3:$DE$574,Presentación!AP557,0)="","",HLOOKUP($AC$450,Presentación!$BZ$3:$DE$574,Presentación!AP557,0)))</f>
        <v/>
      </c>
      <c r="AQ1007">
        <f t="shared" si="129"/>
        <v>0</v>
      </c>
      <c r="AR1007">
        <f t="shared" si="130"/>
        <v>0</v>
      </c>
      <c r="AS1007">
        <f t="shared" si="131"/>
        <v>0</v>
      </c>
    </row>
    <row r="1008" spans="1:45" s="14" customFormat="1" ht="14.25">
      <c r="A1008" s="5"/>
      <c r="B1008" s="67"/>
      <c r="C1008" s="19" t="s">
        <v>7220</v>
      </c>
      <c r="D1008" s="1023" t="str">
        <f t="shared" si="125"/>
        <v/>
      </c>
      <c r="E1008" s="1024"/>
      <c r="F1008" s="1025"/>
      <c r="G1008" s="752" t="str">
        <f t="shared" si="126"/>
        <v/>
      </c>
      <c r="H1008" s="752"/>
      <c r="I1008" s="752"/>
      <c r="J1008" s="752"/>
      <c r="K1008" s="752"/>
      <c r="L1008" s="752"/>
      <c r="M1008" s="754"/>
      <c r="N1008" s="754"/>
      <c r="O1008" s="754"/>
      <c r="P1008" s="754"/>
      <c r="Q1008" s="754"/>
      <c r="R1008" s="754"/>
      <c r="S1008" s="754"/>
      <c r="T1008" s="754"/>
      <c r="U1008" s="754"/>
      <c r="V1008" s="754"/>
      <c r="W1008" s="754"/>
      <c r="X1008" s="754"/>
      <c r="Y1008" s="754"/>
      <c r="Z1008" s="754"/>
      <c r="AA1008" s="754"/>
      <c r="AB1008" s="754"/>
      <c r="AC1008" s="754"/>
      <c r="AD1008" s="754"/>
      <c r="AE1008" s="4"/>
      <c r="AG1008"/>
      <c r="AH1008">
        <f t="shared" si="127"/>
        <v>0</v>
      </c>
      <c r="AI1008" s="490"/>
      <c r="AJ1008" s="204">
        <f t="shared" si="128"/>
        <v>0</v>
      </c>
      <c r="AN1008" s="488" t="str">
        <f>IF($AC$450="","",IF(HLOOKUP($AC$450,Presentación!$AQ$3:$BV$574,Presentación!AP558)="","",HLOOKUP($AC$450,Presentación!$AQ$3:$BV$574,Presentación!AP558,0)))</f>
        <v/>
      </c>
      <c r="AO1008" s="489" t="str">
        <f>IF($AC$450="","",IF(HLOOKUP($AC$450,Presentación!$BZ$3:$DE$574,Presentación!AP558,0)="","",HLOOKUP($AC$450,Presentación!$BZ$3:$DE$574,Presentación!AP558,0)))</f>
        <v/>
      </c>
      <c r="AQ1008">
        <f t="shared" si="129"/>
        <v>0</v>
      </c>
      <c r="AR1008">
        <f t="shared" si="130"/>
        <v>0</v>
      </c>
      <c r="AS1008">
        <f t="shared" si="131"/>
        <v>0</v>
      </c>
    </row>
    <row r="1009" spans="1:45" s="14" customFormat="1" ht="14.25">
      <c r="A1009" s="5"/>
      <c r="B1009" s="67"/>
      <c r="C1009" s="19" t="s">
        <v>7221</v>
      </c>
      <c r="D1009" s="1023" t="str">
        <f t="shared" si="125"/>
        <v/>
      </c>
      <c r="E1009" s="1024"/>
      <c r="F1009" s="1025"/>
      <c r="G1009" s="752" t="str">
        <f t="shared" si="126"/>
        <v/>
      </c>
      <c r="H1009" s="752"/>
      <c r="I1009" s="752"/>
      <c r="J1009" s="752"/>
      <c r="K1009" s="752"/>
      <c r="L1009" s="752"/>
      <c r="M1009" s="754"/>
      <c r="N1009" s="754"/>
      <c r="O1009" s="754"/>
      <c r="P1009" s="754"/>
      <c r="Q1009" s="754"/>
      <c r="R1009" s="754"/>
      <c r="S1009" s="754"/>
      <c r="T1009" s="754"/>
      <c r="U1009" s="754"/>
      <c r="V1009" s="754"/>
      <c r="W1009" s="754"/>
      <c r="X1009" s="754"/>
      <c r="Y1009" s="754"/>
      <c r="Z1009" s="754"/>
      <c r="AA1009" s="754"/>
      <c r="AB1009" s="754"/>
      <c r="AC1009" s="754"/>
      <c r="AD1009" s="754"/>
      <c r="AE1009" s="4"/>
      <c r="AG1009"/>
      <c r="AH1009">
        <f t="shared" si="127"/>
        <v>0</v>
      </c>
      <c r="AI1009" s="490"/>
      <c r="AJ1009" s="204">
        <f t="shared" si="128"/>
        <v>0</v>
      </c>
      <c r="AN1009" s="488" t="str">
        <f>IF($AC$450="","",IF(HLOOKUP($AC$450,Presentación!$AQ$3:$BV$574,Presentación!AP559)="","",HLOOKUP($AC$450,Presentación!$AQ$3:$BV$574,Presentación!AP559,0)))</f>
        <v/>
      </c>
      <c r="AO1009" s="489" t="str">
        <f>IF($AC$450="","",IF(HLOOKUP($AC$450,Presentación!$BZ$3:$DE$574,Presentación!AP559,0)="","",HLOOKUP($AC$450,Presentación!$BZ$3:$DE$574,Presentación!AP559,0)))</f>
        <v/>
      </c>
      <c r="AQ1009">
        <f t="shared" si="129"/>
        <v>0</v>
      </c>
      <c r="AR1009">
        <f t="shared" si="130"/>
        <v>0</v>
      </c>
      <c r="AS1009">
        <f t="shared" si="131"/>
        <v>0</v>
      </c>
    </row>
    <row r="1010" spans="1:45" s="14" customFormat="1" ht="14.25">
      <c r="A1010" s="5"/>
      <c r="B1010" s="67"/>
      <c r="C1010" s="19" t="s">
        <v>7222</v>
      </c>
      <c r="D1010" s="1023" t="str">
        <f t="shared" si="125"/>
        <v/>
      </c>
      <c r="E1010" s="1024"/>
      <c r="F1010" s="1025"/>
      <c r="G1010" s="752" t="str">
        <f t="shared" si="126"/>
        <v/>
      </c>
      <c r="H1010" s="752"/>
      <c r="I1010" s="752"/>
      <c r="J1010" s="752"/>
      <c r="K1010" s="752"/>
      <c r="L1010" s="752"/>
      <c r="M1010" s="754"/>
      <c r="N1010" s="754"/>
      <c r="O1010" s="754"/>
      <c r="P1010" s="754"/>
      <c r="Q1010" s="754"/>
      <c r="R1010" s="754"/>
      <c r="S1010" s="754"/>
      <c r="T1010" s="754"/>
      <c r="U1010" s="754"/>
      <c r="V1010" s="754"/>
      <c r="W1010" s="754"/>
      <c r="X1010" s="754"/>
      <c r="Y1010" s="754"/>
      <c r="Z1010" s="754"/>
      <c r="AA1010" s="754"/>
      <c r="AB1010" s="754"/>
      <c r="AC1010" s="754"/>
      <c r="AD1010" s="754"/>
      <c r="AE1010" s="4"/>
      <c r="AG1010"/>
      <c r="AH1010">
        <f t="shared" si="127"/>
        <v>0</v>
      </c>
      <c r="AI1010" s="490"/>
      <c r="AJ1010" s="204">
        <f t="shared" si="128"/>
        <v>0</v>
      </c>
      <c r="AN1010" s="488" t="str">
        <f>IF($AC$450="","",IF(HLOOKUP($AC$450,Presentación!$AQ$3:$BV$574,Presentación!AP560)="","",HLOOKUP($AC$450,Presentación!$AQ$3:$BV$574,Presentación!AP560,0)))</f>
        <v/>
      </c>
      <c r="AO1010" s="489" t="str">
        <f>IF($AC$450="","",IF(HLOOKUP($AC$450,Presentación!$BZ$3:$DE$574,Presentación!AP560,0)="","",HLOOKUP($AC$450,Presentación!$BZ$3:$DE$574,Presentación!AP560,0)))</f>
        <v/>
      </c>
      <c r="AQ1010">
        <f t="shared" si="129"/>
        <v>0</v>
      </c>
      <c r="AR1010">
        <f t="shared" si="130"/>
        <v>0</v>
      </c>
      <c r="AS1010">
        <f t="shared" si="131"/>
        <v>0</v>
      </c>
    </row>
    <row r="1011" spans="1:45" s="14" customFormat="1" ht="14.25">
      <c r="A1011" s="5"/>
      <c r="B1011" s="67"/>
      <c r="C1011" s="19" t="s">
        <v>7223</v>
      </c>
      <c r="D1011" s="1023" t="str">
        <f t="shared" si="125"/>
        <v/>
      </c>
      <c r="E1011" s="1024"/>
      <c r="F1011" s="1025"/>
      <c r="G1011" s="752" t="str">
        <f t="shared" si="126"/>
        <v/>
      </c>
      <c r="H1011" s="752"/>
      <c r="I1011" s="752"/>
      <c r="J1011" s="752"/>
      <c r="K1011" s="752"/>
      <c r="L1011" s="752"/>
      <c r="M1011" s="754"/>
      <c r="N1011" s="754"/>
      <c r="O1011" s="754"/>
      <c r="P1011" s="754"/>
      <c r="Q1011" s="754"/>
      <c r="R1011" s="754"/>
      <c r="S1011" s="754"/>
      <c r="T1011" s="754"/>
      <c r="U1011" s="754"/>
      <c r="V1011" s="754"/>
      <c r="W1011" s="754"/>
      <c r="X1011" s="754"/>
      <c r="Y1011" s="754"/>
      <c r="Z1011" s="754"/>
      <c r="AA1011" s="754"/>
      <c r="AB1011" s="754"/>
      <c r="AC1011" s="754"/>
      <c r="AD1011" s="754"/>
      <c r="AE1011" s="4"/>
      <c r="AG1011"/>
      <c r="AH1011">
        <f t="shared" si="127"/>
        <v>0</v>
      </c>
      <c r="AI1011" s="490"/>
      <c r="AJ1011" s="204">
        <f t="shared" si="128"/>
        <v>0</v>
      </c>
      <c r="AN1011" s="488" t="str">
        <f>IF($AC$450="","",IF(HLOOKUP($AC$450,Presentación!$AQ$3:$BV$574,Presentación!AP561)="","",HLOOKUP($AC$450,Presentación!$AQ$3:$BV$574,Presentación!AP561,0)))</f>
        <v/>
      </c>
      <c r="AO1011" s="489" t="str">
        <f>IF($AC$450="","",IF(HLOOKUP($AC$450,Presentación!$BZ$3:$DE$574,Presentación!AP561,0)="","",HLOOKUP($AC$450,Presentación!$BZ$3:$DE$574,Presentación!AP561,0)))</f>
        <v/>
      </c>
      <c r="AQ1011">
        <f t="shared" si="129"/>
        <v>0</v>
      </c>
      <c r="AR1011">
        <f t="shared" si="130"/>
        <v>0</v>
      </c>
      <c r="AS1011">
        <f t="shared" si="131"/>
        <v>0</v>
      </c>
    </row>
    <row r="1012" spans="1:45" s="14" customFormat="1" ht="14.25">
      <c r="A1012" s="5"/>
      <c r="B1012" s="67"/>
      <c r="C1012" s="19" t="s">
        <v>7224</v>
      </c>
      <c r="D1012" s="1023" t="str">
        <f t="shared" si="125"/>
        <v/>
      </c>
      <c r="E1012" s="1024"/>
      <c r="F1012" s="1025"/>
      <c r="G1012" s="752" t="str">
        <f t="shared" si="126"/>
        <v/>
      </c>
      <c r="H1012" s="752"/>
      <c r="I1012" s="752"/>
      <c r="J1012" s="752"/>
      <c r="K1012" s="752"/>
      <c r="L1012" s="752"/>
      <c r="M1012" s="754"/>
      <c r="N1012" s="754"/>
      <c r="O1012" s="754"/>
      <c r="P1012" s="754"/>
      <c r="Q1012" s="754"/>
      <c r="R1012" s="754"/>
      <c r="S1012" s="754"/>
      <c r="T1012" s="754"/>
      <c r="U1012" s="754"/>
      <c r="V1012" s="754"/>
      <c r="W1012" s="754"/>
      <c r="X1012" s="754"/>
      <c r="Y1012" s="754"/>
      <c r="Z1012" s="754"/>
      <c r="AA1012" s="754"/>
      <c r="AB1012" s="754"/>
      <c r="AC1012" s="754"/>
      <c r="AD1012" s="754"/>
      <c r="AE1012" s="4"/>
      <c r="AG1012"/>
      <c r="AH1012">
        <f t="shared" si="127"/>
        <v>0</v>
      </c>
      <c r="AI1012" s="490"/>
      <c r="AJ1012" s="204">
        <f t="shared" si="128"/>
        <v>0</v>
      </c>
      <c r="AN1012" s="488" t="str">
        <f>IF($AC$450="","",IF(HLOOKUP($AC$450,Presentación!$AQ$3:$BV$574,Presentación!AP562)="","",HLOOKUP($AC$450,Presentación!$AQ$3:$BV$574,Presentación!AP562,0)))</f>
        <v/>
      </c>
      <c r="AO1012" s="489" t="str">
        <f>IF($AC$450="","",IF(HLOOKUP($AC$450,Presentación!$BZ$3:$DE$574,Presentación!AP562,0)="","",HLOOKUP($AC$450,Presentación!$BZ$3:$DE$574,Presentación!AP562,0)))</f>
        <v/>
      </c>
      <c r="AQ1012">
        <f t="shared" si="129"/>
        <v>0</v>
      </c>
      <c r="AR1012">
        <f t="shared" si="130"/>
        <v>0</v>
      </c>
      <c r="AS1012">
        <f t="shared" si="131"/>
        <v>0</v>
      </c>
    </row>
    <row r="1013" spans="1:45" s="14" customFormat="1" ht="14.25">
      <c r="A1013" s="5"/>
      <c r="B1013" s="67"/>
      <c r="C1013" s="19" t="s">
        <v>7225</v>
      </c>
      <c r="D1013" s="1023" t="str">
        <f t="shared" si="125"/>
        <v/>
      </c>
      <c r="E1013" s="1024"/>
      <c r="F1013" s="1025"/>
      <c r="G1013" s="752" t="str">
        <f t="shared" si="126"/>
        <v/>
      </c>
      <c r="H1013" s="752"/>
      <c r="I1013" s="752"/>
      <c r="J1013" s="752"/>
      <c r="K1013" s="752"/>
      <c r="L1013" s="752"/>
      <c r="M1013" s="754"/>
      <c r="N1013" s="754"/>
      <c r="O1013" s="754"/>
      <c r="P1013" s="754"/>
      <c r="Q1013" s="754"/>
      <c r="R1013" s="754"/>
      <c r="S1013" s="754"/>
      <c r="T1013" s="754"/>
      <c r="U1013" s="754"/>
      <c r="V1013" s="754"/>
      <c r="W1013" s="754"/>
      <c r="X1013" s="754"/>
      <c r="Y1013" s="754"/>
      <c r="Z1013" s="754"/>
      <c r="AA1013" s="754"/>
      <c r="AB1013" s="754"/>
      <c r="AC1013" s="754"/>
      <c r="AD1013" s="754"/>
      <c r="AE1013" s="4"/>
      <c r="AG1013"/>
      <c r="AH1013">
        <f t="shared" si="127"/>
        <v>0</v>
      </c>
      <c r="AI1013" s="490"/>
      <c r="AJ1013" s="204">
        <f t="shared" si="128"/>
        <v>0</v>
      </c>
      <c r="AN1013" s="488" t="str">
        <f>IF($AC$450="","",IF(HLOOKUP($AC$450,Presentación!$AQ$3:$BV$574,Presentación!AP563)="","",HLOOKUP($AC$450,Presentación!$AQ$3:$BV$574,Presentación!AP563,0)))</f>
        <v/>
      </c>
      <c r="AO1013" s="489" t="str">
        <f>IF($AC$450="","",IF(HLOOKUP($AC$450,Presentación!$BZ$3:$DE$574,Presentación!AP563,0)="","",HLOOKUP($AC$450,Presentación!$BZ$3:$DE$574,Presentación!AP563,0)))</f>
        <v/>
      </c>
      <c r="AQ1013">
        <f t="shared" si="129"/>
        <v>0</v>
      </c>
      <c r="AR1013">
        <f t="shared" si="130"/>
        <v>0</v>
      </c>
      <c r="AS1013">
        <f t="shared" si="131"/>
        <v>0</v>
      </c>
    </row>
    <row r="1014" spans="1:45" s="14" customFormat="1" ht="14.25">
      <c r="A1014" s="5"/>
      <c r="B1014" s="67"/>
      <c r="C1014" s="19" t="s">
        <v>7226</v>
      </c>
      <c r="D1014" s="1023" t="str">
        <f t="shared" si="125"/>
        <v/>
      </c>
      <c r="E1014" s="1024"/>
      <c r="F1014" s="1025"/>
      <c r="G1014" s="752" t="str">
        <f t="shared" si="126"/>
        <v/>
      </c>
      <c r="H1014" s="752"/>
      <c r="I1014" s="752"/>
      <c r="J1014" s="752"/>
      <c r="K1014" s="752"/>
      <c r="L1014" s="752"/>
      <c r="M1014" s="754"/>
      <c r="N1014" s="754"/>
      <c r="O1014" s="754"/>
      <c r="P1014" s="754"/>
      <c r="Q1014" s="754"/>
      <c r="R1014" s="754"/>
      <c r="S1014" s="754"/>
      <c r="T1014" s="754"/>
      <c r="U1014" s="754"/>
      <c r="V1014" s="754"/>
      <c r="W1014" s="754"/>
      <c r="X1014" s="754"/>
      <c r="Y1014" s="754"/>
      <c r="Z1014" s="754"/>
      <c r="AA1014" s="754"/>
      <c r="AB1014" s="754"/>
      <c r="AC1014" s="754"/>
      <c r="AD1014" s="754"/>
      <c r="AE1014" s="4"/>
      <c r="AG1014"/>
      <c r="AH1014">
        <f t="shared" si="127"/>
        <v>0</v>
      </c>
      <c r="AI1014" s="490"/>
      <c r="AJ1014" s="204">
        <f t="shared" si="128"/>
        <v>0</v>
      </c>
      <c r="AN1014" s="488" t="str">
        <f>IF($AC$450="","",IF(HLOOKUP($AC$450,Presentación!$AQ$3:$BV$574,Presentación!AP564)="","",HLOOKUP($AC$450,Presentación!$AQ$3:$BV$574,Presentación!AP564,0)))</f>
        <v/>
      </c>
      <c r="AO1014" s="489" t="str">
        <f>IF($AC$450="","",IF(HLOOKUP($AC$450,Presentación!$BZ$3:$DE$574,Presentación!AP564,0)="","",HLOOKUP($AC$450,Presentación!$BZ$3:$DE$574,Presentación!AP564,0)))</f>
        <v/>
      </c>
      <c r="AQ1014">
        <f t="shared" si="129"/>
        <v>0</v>
      </c>
      <c r="AR1014">
        <f t="shared" si="130"/>
        <v>0</v>
      </c>
      <c r="AS1014">
        <f t="shared" si="131"/>
        <v>0</v>
      </c>
    </row>
    <row r="1015" spans="1:45" s="14" customFormat="1" ht="14.25">
      <c r="A1015" s="5"/>
      <c r="B1015" s="67"/>
      <c r="C1015" s="19" t="s">
        <v>7227</v>
      </c>
      <c r="D1015" s="1023" t="str">
        <f t="shared" si="125"/>
        <v/>
      </c>
      <c r="E1015" s="1024"/>
      <c r="F1015" s="1025"/>
      <c r="G1015" s="752" t="str">
        <f t="shared" si="126"/>
        <v/>
      </c>
      <c r="H1015" s="752"/>
      <c r="I1015" s="752"/>
      <c r="J1015" s="752"/>
      <c r="K1015" s="752"/>
      <c r="L1015" s="752"/>
      <c r="M1015" s="754"/>
      <c r="N1015" s="754"/>
      <c r="O1015" s="754"/>
      <c r="P1015" s="754"/>
      <c r="Q1015" s="754"/>
      <c r="R1015" s="754"/>
      <c r="S1015" s="754"/>
      <c r="T1015" s="754"/>
      <c r="U1015" s="754"/>
      <c r="V1015" s="754"/>
      <c r="W1015" s="754"/>
      <c r="X1015" s="754"/>
      <c r="Y1015" s="754"/>
      <c r="Z1015" s="754"/>
      <c r="AA1015" s="754"/>
      <c r="AB1015" s="754"/>
      <c r="AC1015" s="754"/>
      <c r="AD1015" s="754"/>
      <c r="AE1015" s="4"/>
      <c r="AG1015"/>
      <c r="AH1015">
        <f t="shared" si="127"/>
        <v>0</v>
      </c>
      <c r="AI1015" s="490"/>
      <c r="AJ1015" s="204">
        <f t="shared" si="128"/>
        <v>0</v>
      </c>
      <c r="AN1015" s="488" t="str">
        <f>IF($AC$450="","",IF(HLOOKUP($AC$450,Presentación!$AQ$3:$BV$574,Presentación!AP565)="","",HLOOKUP($AC$450,Presentación!$AQ$3:$BV$574,Presentación!AP565,0)))</f>
        <v/>
      </c>
      <c r="AO1015" s="489" t="str">
        <f>IF($AC$450="","",IF(HLOOKUP($AC$450,Presentación!$BZ$3:$DE$574,Presentación!AP565,0)="","",HLOOKUP($AC$450,Presentación!$BZ$3:$DE$574,Presentación!AP565,0)))</f>
        <v/>
      </c>
      <c r="AQ1015">
        <f t="shared" si="129"/>
        <v>0</v>
      </c>
      <c r="AR1015">
        <f t="shared" si="130"/>
        <v>0</v>
      </c>
      <c r="AS1015">
        <f t="shared" si="131"/>
        <v>0</v>
      </c>
    </row>
    <row r="1016" spans="1:45" s="14" customFormat="1" ht="14.25">
      <c r="A1016" s="5"/>
      <c r="B1016" s="67"/>
      <c r="C1016" s="19" t="s">
        <v>7228</v>
      </c>
      <c r="D1016" s="1023" t="str">
        <f t="shared" si="125"/>
        <v/>
      </c>
      <c r="E1016" s="1024"/>
      <c r="F1016" s="1025"/>
      <c r="G1016" s="752" t="str">
        <f t="shared" si="126"/>
        <v/>
      </c>
      <c r="H1016" s="752"/>
      <c r="I1016" s="752"/>
      <c r="J1016" s="752"/>
      <c r="K1016" s="752"/>
      <c r="L1016" s="752"/>
      <c r="M1016" s="754"/>
      <c r="N1016" s="754"/>
      <c r="O1016" s="754"/>
      <c r="P1016" s="754"/>
      <c r="Q1016" s="754"/>
      <c r="R1016" s="754"/>
      <c r="S1016" s="754"/>
      <c r="T1016" s="754"/>
      <c r="U1016" s="754"/>
      <c r="V1016" s="754"/>
      <c r="W1016" s="754"/>
      <c r="X1016" s="754"/>
      <c r="Y1016" s="754"/>
      <c r="Z1016" s="754"/>
      <c r="AA1016" s="754"/>
      <c r="AB1016" s="754"/>
      <c r="AC1016" s="754"/>
      <c r="AD1016" s="754"/>
      <c r="AE1016" s="4"/>
      <c r="AG1016"/>
      <c r="AH1016">
        <f t="shared" si="127"/>
        <v>0</v>
      </c>
      <c r="AI1016" s="490"/>
      <c r="AJ1016" s="204">
        <f t="shared" si="128"/>
        <v>0</v>
      </c>
      <c r="AN1016" s="488" t="str">
        <f>IF($AC$450="","",IF(HLOOKUP($AC$450,Presentación!$AQ$3:$BV$574,Presentación!AP566)="","",HLOOKUP($AC$450,Presentación!$AQ$3:$BV$574,Presentación!AP566,0)))</f>
        <v/>
      </c>
      <c r="AO1016" s="489" t="str">
        <f>IF($AC$450="","",IF(HLOOKUP($AC$450,Presentación!$BZ$3:$DE$574,Presentación!AP566,0)="","",HLOOKUP($AC$450,Presentación!$BZ$3:$DE$574,Presentación!AP566,0)))</f>
        <v/>
      </c>
      <c r="AQ1016">
        <f t="shared" si="129"/>
        <v>0</v>
      </c>
      <c r="AR1016">
        <f t="shared" si="130"/>
        <v>0</v>
      </c>
      <c r="AS1016">
        <f t="shared" si="131"/>
        <v>0</v>
      </c>
    </row>
    <row r="1017" spans="1:45" s="14" customFormat="1" ht="14.25">
      <c r="A1017" s="5"/>
      <c r="B1017" s="67"/>
      <c r="C1017" s="19" t="s">
        <v>7229</v>
      </c>
      <c r="D1017" s="1023" t="str">
        <f t="shared" si="125"/>
        <v/>
      </c>
      <c r="E1017" s="1024"/>
      <c r="F1017" s="1025"/>
      <c r="G1017" s="752" t="str">
        <f t="shared" si="126"/>
        <v/>
      </c>
      <c r="H1017" s="752"/>
      <c r="I1017" s="752"/>
      <c r="J1017" s="752"/>
      <c r="K1017" s="752"/>
      <c r="L1017" s="752"/>
      <c r="M1017" s="754"/>
      <c r="N1017" s="754"/>
      <c r="O1017" s="754"/>
      <c r="P1017" s="754"/>
      <c r="Q1017" s="754"/>
      <c r="R1017" s="754"/>
      <c r="S1017" s="754"/>
      <c r="T1017" s="754"/>
      <c r="U1017" s="754"/>
      <c r="V1017" s="754"/>
      <c r="W1017" s="754"/>
      <c r="X1017" s="754"/>
      <c r="Y1017" s="754"/>
      <c r="Z1017" s="754"/>
      <c r="AA1017" s="754"/>
      <c r="AB1017" s="754"/>
      <c r="AC1017" s="754"/>
      <c r="AD1017" s="754"/>
      <c r="AE1017" s="4"/>
      <c r="AG1017"/>
      <c r="AH1017">
        <f t="shared" si="127"/>
        <v>0</v>
      </c>
      <c r="AI1017" s="490"/>
      <c r="AJ1017" s="204">
        <f t="shared" si="128"/>
        <v>0</v>
      </c>
      <c r="AN1017" s="488" t="str">
        <f>IF($AC$450="","",IF(HLOOKUP($AC$450,Presentación!$AQ$3:$BV$574,Presentación!AP567)="","",HLOOKUP($AC$450,Presentación!$AQ$3:$BV$574,Presentación!AP567,0)))</f>
        <v/>
      </c>
      <c r="AO1017" s="489" t="str">
        <f>IF($AC$450="","",IF(HLOOKUP($AC$450,Presentación!$BZ$3:$DE$574,Presentación!AP567,0)="","",HLOOKUP($AC$450,Presentación!$BZ$3:$DE$574,Presentación!AP567,0)))</f>
        <v/>
      </c>
      <c r="AQ1017">
        <f t="shared" si="129"/>
        <v>0</v>
      </c>
      <c r="AR1017">
        <f t="shared" si="130"/>
        <v>0</v>
      </c>
      <c r="AS1017">
        <f t="shared" si="131"/>
        <v>0</v>
      </c>
    </row>
    <row r="1018" spans="1:45" s="14" customFormat="1" ht="14.25">
      <c r="A1018" s="5"/>
      <c r="B1018" s="67"/>
      <c r="C1018" s="19" t="s">
        <v>7230</v>
      </c>
      <c r="D1018" s="1023" t="str">
        <f t="shared" si="125"/>
        <v/>
      </c>
      <c r="E1018" s="1024"/>
      <c r="F1018" s="1025"/>
      <c r="G1018" s="752" t="str">
        <f t="shared" si="126"/>
        <v/>
      </c>
      <c r="H1018" s="752"/>
      <c r="I1018" s="752"/>
      <c r="J1018" s="752"/>
      <c r="K1018" s="752"/>
      <c r="L1018" s="752"/>
      <c r="M1018" s="754"/>
      <c r="N1018" s="754"/>
      <c r="O1018" s="754"/>
      <c r="P1018" s="754"/>
      <c r="Q1018" s="754"/>
      <c r="R1018" s="754"/>
      <c r="S1018" s="754"/>
      <c r="T1018" s="754"/>
      <c r="U1018" s="754"/>
      <c r="V1018" s="754"/>
      <c r="W1018" s="754"/>
      <c r="X1018" s="754"/>
      <c r="Y1018" s="754"/>
      <c r="Z1018" s="754"/>
      <c r="AA1018" s="754"/>
      <c r="AB1018" s="754"/>
      <c r="AC1018" s="754"/>
      <c r="AD1018" s="754"/>
      <c r="AE1018" s="4"/>
      <c r="AG1018"/>
      <c r="AH1018">
        <f t="shared" si="127"/>
        <v>0</v>
      </c>
      <c r="AI1018" s="490"/>
      <c r="AJ1018" s="204">
        <f t="shared" si="128"/>
        <v>0</v>
      </c>
      <c r="AN1018" s="488" t="str">
        <f>IF($AC$450="","",IF(HLOOKUP($AC$450,Presentación!$AQ$3:$BV$574,Presentación!AP568)="","",HLOOKUP($AC$450,Presentación!$AQ$3:$BV$574,Presentación!AP568,0)))</f>
        <v/>
      </c>
      <c r="AO1018" s="489" t="str">
        <f>IF($AC$450="","",IF(HLOOKUP($AC$450,Presentación!$BZ$3:$DE$574,Presentación!AP568,0)="","",HLOOKUP($AC$450,Presentación!$BZ$3:$DE$574,Presentación!AP568,0)))</f>
        <v/>
      </c>
      <c r="AQ1018">
        <f t="shared" si="129"/>
        <v>0</v>
      </c>
      <c r="AR1018">
        <f t="shared" si="130"/>
        <v>0</v>
      </c>
      <c r="AS1018">
        <f t="shared" si="131"/>
        <v>0</v>
      </c>
    </row>
    <row r="1019" spans="1:45" s="14" customFormat="1" ht="14.25">
      <c r="A1019" s="5"/>
      <c r="B1019" s="67"/>
      <c r="C1019" s="19" t="s">
        <v>7231</v>
      </c>
      <c r="D1019" s="1023" t="str">
        <f t="shared" si="125"/>
        <v/>
      </c>
      <c r="E1019" s="1024"/>
      <c r="F1019" s="1025"/>
      <c r="G1019" s="752" t="str">
        <f t="shared" si="126"/>
        <v/>
      </c>
      <c r="H1019" s="752"/>
      <c r="I1019" s="752"/>
      <c r="J1019" s="752"/>
      <c r="K1019" s="752"/>
      <c r="L1019" s="752"/>
      <c r="M1019" s="754"/>
      <c r="N1019" s="754"/>
      <c r="O1019" s="754"/>
      <c r="P1019" s="754"/>
      <c r="Q1019" s="754"/>
      <c r="R1019" s="754"/>
      <c r="S1019" s="754"/>
      <c r="T1019" s="754"/>
      <c r="U1019" s="754"/>
      <c r="V1019" s="754"/>
      <c r="W1019" s="754"/>
      <c r="X1019" s="754"/>
      <c r="Y1019" s="754"/>
      <c r="Z1019" s="754"/>
      <c r="AA1019" s="754"/>
      <c r="AB1019" s="754"/>
      <c r="AC1019" s="754"/>
      <c r="AD1019" s="754"/>
      <c r="AE1019" s="4"/>
      <c r="AG1019"/>
      <c r="AH1019">
        <f t="shared" si="127"/>
        <v>0</v>
      </c>
      <c r="AI1019" s="490"/>
      <c r="AJ1019" s="204">
        <f t="shared" si="128"/>
        <v>0</v>
      </c>
      <c r="AN1019" s="488" t="str">
        <f>IF($AC$450="","",IF(HLOOKUP($AC$450,Presentación!$AQ$3:$BV$574,Presentación!AP569)="","",HLOOKUP($AC$450,Presentación!$AQ$3:$BV$574,Presentación!AP569,0)))</f>
        <v/>
      </c>
      <c r="AO1019" s="489" t="str">
        <f>IF($AC$450="","",IF(HLOOKUP($AC$450,Presentación!$BZ$3:$DE$574,Presentación!AP569,0)="","",HLOOKUP($AC$450,Presentación!$BZ$3:$DE$574,Presentación!AP569,0)))</f>
        <v/>
      </c>
      <c r="AQ1019">
        <f t="shared" si="129"/>
        <v>0</v>
      </c>
      <c r="AR1019">
        <f t="shared" si="130"/>
        <v>0</v>
      </c>
      <c r="AS1019">
        <f t="shared" si="131"/>
        <v>0</v>
      </c>
    </row>
    <row r="1020" spans="1:45" s="14" customFormat="1" ht="14.25">
      <c r="A1020" s="5"/>
      <c r="B1020" s="67"/>
      <c r="C1020" s="19" t="s">
        <v>7232</v>
      </c>
      <c r="D1020" s="1023" t="str">
        <f t="shared" si="125"/>
        <v/>
      </c>
      <c r="E1020" s="1024"/>
      <c r="F1020" s="1025"/>
      <c r="G1020" s="752" t="str">
        <f t="shared" si="126"/>
        <v/>
      </c>
      <c r="H1020" s="752"/>
      <c r="I1020" s="752"/>
      <c r="J1020" s="752"/>
      <c r="K1020" s="752"/>
      <c r="L1020" s="752"/>
      <c r="M1020" s="754"/>
      <c r="N1020" s="754"/>
      <c r="O1020" s="754"/>
      <c r="P1020" s="754"/>
      <c r="Q1020" s="754"/>
      <c r="R1020" s="754"/>
      <c r="S1020" s="754"/>
      <c r="T1020" s="754"/>
      <c r="U1020" s="754"/>
      <c r="V1020" s="754"/>
      <c r="W1020" s="754"/>
      <c r="X1020" s="754"/>
      <c r="Y1020" s="754"/>
      <c r="Z1020" s="754"/>
      <c r="AA1020" s="754"/>
      <c r="AB1020" s="754"/>
      <c r="AC1020" s="754"/>
      <c r="AD1020" s="754"/>
      <c r="AE1020" s="4"/>
      <c r="AG1020"/>
      <c r="AH1020">
        <f t="shared" si="127"/>
        <v>0</v>
      </c>
      <c r="AI1020" s="490"/>
      <c r="AJ1020" s="204">
        <f t="shared" si="128"/>
        <v>0</v>
      </c>
      <c r="AN1020" s="488" t="str">
        <f>IF($AC$450="","",IF(HLOOKUP($AC$450,Presentación!$AQ$3:$BV$574,Presentación!AP570)="","",HLOOKUP($AC$450,Presentación!$AQ$3:$BV$574,Presentación!AP570,0)))</f>
        <v/>
      </c>
      <c r="AO1020" s="489" t="str">
        <f>IF($AC$450="","",IF(HLOOKUP($AC$450,Presentación!$BZ$3:$DE$574,Presentación!AP570,0)="","",HLOOKUP($AC$450,Presentación!$BZ$3:$DE$574,Presentación!AP570,0)))</f>
        <v/>
      </c>
      <c r="AQ1020">
        <f t="shared" si="129"/>
        <v>0</v>
      </c>
      <c r="AR1020">
        <f t="shared" si="130"/>
        <v>0</v>
      </c>
      <c r="AS1020">
        <f t="shared" si="131"/>
        <v>0</v>
      </c>
    </row>
    <row r="1021" spans="1:45" s="14" customFormat="1" ht="14.25">
      <c r="A1021" s="5"/>
      <c r="B1021" s="67"/>
      <c r="C1021" s="19" t="s">
        <v>7233</v>
      </c>
      <c r="D1021" s="1023" t="str">
        <f t="shared" si="125"/>
        <v/>
      </c>
      <c r="E1021" s="1024"/>
      <c r="F1021" s="1025"/>
      <c r="G1021" s="752" t="str">
        <f t="shared" si="126"/>
        <v/>
      </c>
      <c r="H1021" s="752"/>
      <c r="I1021" s="752"/>
      <c r="J1021" s="752"/>
      <c r="K1021" s="752"/>
      <c r="L1021" s="752"/>
      <c r="M1021" s="754"/>
      <c r="N1021" s="754"/>
      <c r="O1021" s="754"/>
      <c r="P1021" s="754"/>
      <c r="Q1021" s="754"/>
      <c r="R1021" s="754"/>
      <c r="S1021" s="754"/>
      <c r="T1021" s="754"/>
      <c r="U1021" s="754"/>
      <c r="V1021" s="754"/>
      <c r="W1021" s="754"/>
      <c r="X1021" s="754"/>
      <c r="Y1021" s="754"/>
      <c r="Z1021" s="754"/>
      <c r="AA1021" s="754"/>
      <c r="AB1021" s="754"/>
      <c r="AC1021" s="754"/>
      <c r="AD1021" s="754"/>
      <c r="AE1021" s="4"/>
      <c r="AG1021"/>
      <c r="AH1021">
        <f t="shared" si="127"/>
        <v>0</v>
      </c>
      <c r="AI1021" s="490"/>
      <c r="AJ1021" s="204">
        <f t="shared" si="128"/>
        <v>0</v>
      </c>
      <c r="AN1021" s="488" t="str">
        <f>IF($AC$450="","",IF(HLOOKUP($AC$450,Presentación!$AQ$3:$BV$574,Presentación!AP571)="","",HLOOKUP($AC$450,Presentación!$AQ$3:$BV$574,Presentación!AP571,0)))</f>
        <v/>
      </c>
      <c r="AO1021" s="489" t="str">
        <f>IF($AC$450="","",IF(HLOOKUP($AC$450,Presentación!$BZ$3:$DE$574,Presentación!AP571,0)="","",HLOOKUP($AC$450,Presentación!$BZ$3:$DE$574,Presentación!AP571,0)))</f>
        <v/>
      </c>
      <c r="AQ1021">
        <f t="shared" si="129"/>
        <v>0</v>
      </c>
      <c r="AR1021">
        <f t="shared" si="130"/>
        <v>0</v>
      </c>
      <c r="AS1021">
        <f t="shared" si="131"/>
        <v>0</v>
      </c>
    </row>
    <row r="1022" spans="1:45" s="14" customFormat="1" ht="14.25">
      <c r="A1022" s="5"/>
      <c r="B1022" s="67"/>
      <c r="C1022" s="19" t="s">
        <v>7234</v>
      </c>
      <c r="D1022" s="1023" t="str">
        <f t="shared" si="125"/>
        <v/>
      </c>
      <c r="E1022" s="1024"/>
      <c r="F1022" s="1025"/>
      <c r="G1022" s="752" t="str">
        <f t="shared" si="126"/>
        <v/>
      </c>
      <c r="H1022" s="752"/>
      <c r="I1022" s="752"/>
      <c r="J1022" s="752"/>
      <c r="K1022" s="752"/>
      <c r="L1022" s="752"/>
      <c r="M1022" s="754"/>
      <c r="N1022" s="754"/>
      <c r="O1022" s="754"/>
      <c r="P1022" s="754"/>
      <c r="Q1022" s="754"/>
      <c r="R1022" s="754"/>
      <c r="S1022" s="754"/>
      <c r="T1022" s="754"/>
      <c r="U1022" s="754"/>
      <c r="V1022" s="754"/>
      <c r="W1022" s="754"/>
      <c r="X1022" s="754"/>
      <c r="Y1022" s="754"/>
      <c r="Z1022" s="754"/>
      <c r="AA1022" s="754"/>
      <c r="AB1022" s="754"/>
      <c r="AC1022" s="754"/>
      <c r="AD1022" s="754"/>
      <c r="AE1022" s="4"/>
      <c r="AG1022"/>
      <c r="AH1022">
        <f t="shared" si="127"/>
        <v>0</v>
      </c>
      <c r="AI1022" s="490"/>
      <c r="AJ1022" s="204">
        <f t="shared" si="128"/>
        <v>0</v>
      </c>
      <c r="AN1022" s="488" t="str">
        <f>IF($AC$450="","",IF(HLOOKUP($AC$450,Presentación!$AQ$3:$BV$574,Presentación!AP572)="","",HLOOKUP($AC$450,Presentación!$AQ$3:$BV$574,Presentación!AP572,0)))</f>
        <v/>
      </c>
      <c r="AO1022" s="489" t="str">
        <f>IF($AC$450="","",IF(HLOOKUP($AC$450,Presentación!$BZ$3:$DE$574,Presentación!AP572,0)="","",HLOOKUP($AC$450,Presentación!$BZ$3:$DE$574,Presentación!AP572,0)))</f>
        <v/>
      </c>
      <c r="AQ1022">
        <f t="shared" si="129"/>
        <v>0</v>
      </c>
      <c r="AR1022">
        <f t="shared" si="130"/>
        <v>0</v>
      </c>
      <c r="AS1022">
        <f t="shared" si="131"/>
        <v>0</v>
      </c>
    </row>
    <row r="1023" spans="1:45" s="14" customFormat="1" ht="14.25">
      <c r="A1023" s="5"/>
      <c r="B1023" s="67"/>
      <c r="C1023" s="19" t="s">
        <v>7235</v>
      </c>
      <c r="D1023" s="1023" t="str">
        <f t="shared" si="125"/>
        <v/>
      </c>
      <c r="E1023" s="1024"/>
      <c r="F1023" s="1025"/>
      <c r="G1023" s="752" t="str">
        <f t="shared" si="126"/>
        <v/>
      </c>
      <c r="H1023" s="752"/>
      <c r="I1023" s="752"/>
      <c r="J1023" s="752"/>
      <c r="K1023" s="752"/>
      <c r="L1023" s="752"/>
      <c r="M1023" s="754"/>
      <c r="N1023" s="754"/>
      <c r="O1023" s="754"/>
      <c r="P1023" s="754"/>
      <c r="Q1023" s="754"/>
      <c r="R1023" s="754"/>
      <c r="S1023" s="754"/>
      <c r="T1023" s="754"/>
      <c r="U1023" s="754"/>
      <c r="V1023" s="754"/>
      <c r="W1023" s="754"/>
      <c r="X1023" s="754"/>
      <c r="Y1023" s="754"/>
      <c r="Z1023" s="754"/>
      <c r="AA1023" s="754"/>
      <c r="AB1023" s="754"/>
      <c r="AC1023" s="754"/>
      <c r="AD1023" s="754"/>
      <c r="AE1023" s="4"/>
      <c r="AG1023"/>
      <c r="AH1023">
        <f t="shared" si="127"/>
        <v>0</v>
      </c>
      <c r="AI1023" s="490"/>
      <c r="AJ1023" s="204">
        <f t="shared" si="128"/>
        <v>0</v>
      </c>
      <c r="AN1023" s="488" t="str">
        <f>IF($AC$450="","",IF(HLOOKUP($AC$450,Presentación!$AQ$3:$BV$574,Presentación!AP573)="","",HLOOKUP($AC$450,Presentación!$AQ$3:$BV$574,Presentación!AP573,0)))</f>
        <v/>
      </c>
      <c r="AO1023" s="489" t="str">
        <f>IF($AC$450="","",IF(HLOOKUP($AC$450,Presentación!$BZ$3:$DE$574,Presentación!AP573,0)="","",HLOOKUP($AC$450,Presentación!$BZ$3:$DE$574,Presentación!AP573,0)))</f>
        <v/>
      </c>
      <c r="AQ1023">
        <f t="shared" si="129"/>
        <v>0</v>
      </c>
      <c r="AR1023">
        <f t="shared" si="130"/>
        <v>0</v>
      </c>
      <c r="AS1023">
        <f t="shared" si="131"/>
        <v>0</v>
      </c>
    </row>
    <row r="1024" spans="1:45" s="14" customFormat="1" ht="14.25">
      <c r="A1024" s="5"/>
      <c r="B1024" s="67"/>
      <c r="C1024" s="19" t="s">
        <v>7236</v>
      </c>
      <c r="D1024" s="1023" t="str">
        <f>IF(AO1024="No identificado","",IF(AN1024="","",AN1024))</f>
        <v/>
      </c>
      <c r="E1024" s="1024"/>
      <c r="F1024" s="1025"/>
      <c r="G1024" s="752" t="str">
        <f>IF(AO1024="No identificado","",IF(AO1024="","",AO1024))</f>
        <v/>
      </c>
      <c r="H1024" s="752"/>
      <c r="I1024" s="752"/>
      <c r="J1024" s="752"/>
      <c r="K1024" s="752"/>
      <c r="L1024" s="752"/>
      <c r="M1024" s="754"/>
      <c r="N1024" s="754"/>
      <c r="O1024" s="754"/>
      <c r="P1024" s="754"/>
      <c r="Q1024" s="754"/>
      <c r="R1024" s="754"/>
      <c r="S1024" s="754"/>
      <c r="T1024" s="754"/>
      <c r="U1024" s="754"/>
      <c r="V1024" s="754"/>
      <c r="W1024" s="754"/>
      <c r="X1024" s="754"/>
      <c r="Y1024" s="754"/>
      <c r="Z1024" s="754"/>
      <c r="AA1024" s="754"/>
      <c r="AB1024" s="754"/>
      <c r="AC1024" s="754"/>
      <c r="AD1024" s="754"/>
      <c r="AE1024" s="4"/>
      <c r="AG1024"/>
      <c r="AH1024">
        <f t="shared" si="127"/>
        <v>0</v>
      </c>
      <c r="AI1024" s="490"/>
      <c r="AJ1024" s="204">
        <f t="shared" si="128"/>
        <v>0</v>
      </c>
      <c r="AN1024" s="488" t="str">
        <f>IF($AC$450="","",IF(HLOOKUP($AC$450,Presentación!$AQ$3:$BV$574,Presentación!AP574)="","",HLOOKUP($AC$450,Presentación!$AQ$3:$BV$574,Presentación!AP574,0)))</f>
        <v/>
      </c>
      <c r="AO1024" s="489" t="str">
        <f>IF($AC$450="","",IF(HLOOKUP($AC$450,Presentación!$BZ$3:$DE$574,Presentación!AP574,0)="","",HLOOKUP($AC$450,Presentación!$BZ$3:$DE$574,Presentación!AP574,0)))</f>
        <v/>
      </c>
      <c r="AQ1024">
        <f t="shared" si="129"/>
        <v>0</v>
      </c>
      <c r="AR1024">
        <f t="shared" si="130"/>
        <v>0</v>
      </c>
      <c r="AS1024">
        <f t="shared" si="131"/>
        <v>0</v>
      </c>
    </row>
    <row r="1025" spans="1:128" s="14" customFormat="1" ht="15" customHeight="1">
      <c r="A1025" s="5"/>
      <c r="B1025" s="67"/>
      <c r="C1025" s="19" t="s">
        <v>7237</v>
      </c>
      <c r="D1025" s="1023"/>
      <c r="E1025" s="1024"/>
      <c r="F1025" s="1025"/>
      <c r="G1025" s="752"/>
      <c r="H1025" s="752"/>
      <c r="I1025" s="752"/>
      <c r="J1025" s="752"/>
      <c r="K1025" s="752"/>
      <c r="L1025" s="752"/>
      <c r="M1025" s="754"/>
      <c r="N1025" s="754"/>
      <c r="O1025" s="754"/>
      <c r="P1025" s="754"/>
      <c r="Q1025" s="754"/>
      <c r="R1025" s="754"/>
      <c r="S1025" s="754"/>
      <c r="T1025" s="754"/>
      <c r="U1025" s="754"/>
      <c r="V1025" s="754"/>
      <c r="W1025" s="754"/>
      <c r="X1025" s="754"/>
      <c r="Y1025" s="754"/>
      <c r="Z1025" s="754"/>
      <c r="AA1025" s="754"/>
      <c r="AB1025" s="754"/>
      <c r="AC1025" s="754"/>
      <c r="AD1025" s="754"/>
      <c r="AE1025" s="4"/>
      <c r="AG1025"/>
      <c r="AH1025">
        <f t="shared" si="127"/>
        <v>0</v>
      </c>
      <c r="AI1025" s="490"/>
      <c r="AJ1025" s="204">
        <f t="shared" si="128"/>
        <v>0</v>
      </c>
      <c r="AQ1025">
        <f t="shared" si="129"/>
        <v>0</v>
      </c>
      <c r="AR1025">
        <f t="shared" si="130"/>
        <v>0</v>
      </c>
      <c r="AS1025">
        <f t="shared" si="131"/>
        <v>0</v>
      </c>
    </row>
    <row r="1026" spans="1:128" s="14" customFormat="1" ht="15" customHeight="1">
      <c r="A1026" s="5"/>
      <c r="B1026" s="67"/>
      <c r="C1026" s="19" t="s">
        <v>7238</v>
      </c>
      <c r="D1026" s="1023"/>
      <c r="E1026" s="1024"/>
      <c r="F1026" s="1025"/>
      <c r="G1026" s="752"/>
      <c r="H1026" s="752"/>
      <c r="I1026" s="752"/>
      <c r="J1026" s="752"/>
      <c r="K1026" s="752"/>
      <c r="L1026" s="752"/>
      <c r="M1026" s="754"/>
      <c r="N1026" s="754"/>
      <c r="O1026" s="754"/>
      <c r="P1026" s="754"/>
      <c r="Q1026" s="754"/>
      <c r="R1026" s="754"/>
      <c r="S1026" s="754"/>
      <c r="T1026" s="754"/>
      <c r="U1026" s="754"/>
      <c r="V1026" s="754"/>
      <c r="W1026" s="754"/>
      <c r="X1026" s="754"/>
      <c r="Y1026" s="754"/>
      <c r="Z1026" s="754"/>
      <c r="AA1026" s="754"/>
      <c r="AB1026" s="754"/>
      <c r="AC1026" s="754"/>
      <c r="AD1026" s="754"/>
      <c r="AE1026" s="4"/>
      <c r="AG1026"/>
      <c r="AH1026">
        <f t="shared" si="127"/>
        <v>0</v>
      </c>
      <c r="AI1026" s="490"/>
      <c r="AJ1026" s="204">
        <f t="shared" si="128"/>
        <v>0</v>
      </c>
      <c r="AQ1026">
        <f t="shared" si="129"/>
        <v>0</v>
      </c>
      <c r="AR1026">
        <f t="shared" si="130"/>
        <v>0</v>
      </c>
      <c r="AS1026">
        <f t="shared" si="131"/>
        <v>0</v>
      </c>
    </row>
    <row r="1027" spans="1:128" s="14" customFormat="1" ht="15" customHeight="1">
      <c r="A1027" s="5"/>
      <c r="B1027" s="67"/>
      <c r="C1027" s="19" t="s">
        <v>7239</v>
      </c>
      <c r="D1027" s="1023"/>
      <c r="E1027" s="1024"/>
      <c r="F1027" s="1025"/>
      <c r="G1027" s="752"/>
      <c r="H1027" s="752"/>
      <c r="I1027" s="752"/>
      <c r="J1027" s="752"/>
      <c r="K1027" s="752"/>
      <c r="L1027" s="752"/>
      <c r="M1027" s="754"/>
      <c r="N1027" s="754"/>
      <c r="O1027" s="754"/>
      <c r="P1027" s="754"/>
      <c r="Q1027" s="754"/>
      <c r="R1027" s="754"/>
      <c r="S1027" s="754"/>
      <c r="T1027" s="754"/>
      <c r="U1027" s="754"/>
      <c r="V1027" s="754"/>
      <c r="W1027" s="754"/>
      <c r="X1027" s="754"/>
      <c r="Y1027" s="754"/>
      <c r="Z1027" s="754"/>
      <c r="AA1027" s="754"/>
      <c r="AB1027" s="754"/>
      <c r="AC1027" s="754"/>
      <c r="AD1027" s="754"/>
      <c r="AE1027" s="4"/>
      <c r="AG1027"/>
      <c r="AH1027">
        <f t="shared" si="127"/>
        <v>0</v>
      </c>
      <c r="AI1027" s="490"/>
      <c r="AJ1027" s="204">
        <f t="shared" si="128"/>
        <v>0</v>
      </c>
      <c r="AQ1027">
        <f t="shared" si="129"/>
        <v>0</v>
      </c>
      <c r="AR1027">
        <f t="shared" si="130"/>
        <v>0</v>
      </c>
      <c r="AS1027">
        <f t="shared" si="131"/>
        <v>0</v>
      </c>
    </row>
    <row r="1028" spans="1:128" s="14" customFormat="1" ht="15" customHeight="1">
      <c r="A1028" s="5"/>
      <c r="B1028" s="67"/>
      <c r="C1028" s="19" t="s">
        <v>7240</v>
      </c>
      <c r="D1028" s="1023"/>
      <c r="E1028" s="1024"/>
      <c r="F1028" s="1025"/>
      <c r="G1028" s="752"/>
      <c r="H1028" s="752"/>
      <c r="I1028" s="752"/>
      <c r="J1028" s="752"/>
      <c r="K1028" s="752"/>
      <c r="L1028" s="752"/>
      <c r="M1028" s="754"/>
      <c r="N1028" s="754"/>
      <c r="O1028" s="754"/>
      <c r="P1028" s="754"/>
      <c r="Q1028" s="754"/>
      <c r="R1028" s="754"/>
      <c r="S1028" s="754"/>
      <c r="T1028" s="754"/>
      <c r="U1028" s="754"/>
      <c r="V1028" s="754"/>
      <c r="W1028" s="754"/>
      <c r="X1028" s="754"/>
      <c r="Y1028" s="754"/>
      <c r="Z1028" s="754"/>
      <c r="AA1028" s="754"/>
      <c r="AB1028" s="754"/>
      <c r="AC1028" s="754"/>
      <c r="AD1028" s="754"/>
      <c r="AE1028" s="4"/>
      <c r="AG1028"/>
      <c r="AH1028">
        <f>IF(D1028="",IF(COUNTA(M1028:AD1028)=0,0,1),0)</f>
        <v>0</v>
      </c>
      <c r="AI1028" s="490"/>
      <c r="AJ1028" s="204">
        <f>IF(AND(D1028&lt;&gt;"",$AI$457&gt;0),1,0)</f>
        <v>0</v>
      </c>
      <c r="AQ1028">
        <f>IF(OR($D1028="",$AK$454=1),0,IF(COUNTA($M$454:$R$1028)&gt;0,0,1))</f>
        <v>0</v>
      </c>
      <c r="AR1028">
        <f>IF(OR($D1028="",$AK$455=1),0,IF(COUNTA($S$454:$X$1028)&gt;0,0,1))</f>
        <v>0</v>
      </c>
      <c r="AS1028">
        <f>IF(OR($D1028="",$AK$456=1),0,IF(COUNTA($Y$454:$AD$1028)&gt;0,0,1))</f>
        <v>0</v>
      </c>
    </row>
    <row r="1029" spans="1:128" s="478" customFormat="1" ht="15" customHeight="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4"/>
      <c r="AG1029"/>
      <c r="AH1029" s="396">
        <f>SUM(AH454:AH1028,AF450:AH450)</f>
        <v>0</v>
      </c>
      <c r="AI1029" s="491"/>
      <c r="AJ1029" s="204">
        <f>SUM(AJ454:AJ1028)</f>
        <v>0</v>
      </c>
      <c r="AO1029" s="14"/>
      <c r="AS1029" s="396">
        <f>SUM(AQ454:AS1028)</f>
        <v>0</v>
      </c>
    </row>
    <row r="1030" spans="1:128" s="478" customFormat="1" ht="24" customHeight="1">
      <c r="A1030" s="5"/>
      <c r="B1030" s="8"/>
      <c r="C1030" s="758" t="s">
        <v>5120</v>
      </c>
      <c r="D1030" s="736"/>
      <c r="E1030" s="736"/>
      <c r="F1030" s="736"/>
      <c r="G1030" s="736"/>
      <c r="H1030" s="736"/>
      <c r="I1030" s="736"/>
      <c r="J1030" s="736"/>
      <c r="K1030" s="736"/>
      <c r="L1030" s="736"/>
      <c r="M1030" s="736"/>
      <c r="N1030" s="736"/>
      <c r="O1030" s="736"/>
      <c r="P1030" s="736"/>
      <c r="Q1030" s="736"/>
      <c r="R1030" s="736"/>
      <c r="S1030" s="736"/>
      <c r="T1030" s="736"/>
      <c r="U1030" s="736"/>
      <c r="V1030" s="736"/>
      <c r="W1030" s="736"/>
      <c r="X1030" s="736"/>
      <c r="Y1030" s="736"/>
      <c r="Z1030" s="736"/>
      <c r="AA1030" s="736"/>
      <c r="AB1030" s="736"/>
      <c r="AC1030" s="736"/>
      <c r="AD1030" s="736"/>
      <c r="AE1030" s="4"/>
      <c r="AG1030"/>
      <c r="AH1030"/>
    </row>
    <row r="1031" spans="1:128" s="478" customFormat="1" ht="60" customHeight="1">
      <c r="A1031" s="5"/>
      <c r="B1031" s="8"/>
      <c r="C1031" s="801"/>
      <c r="D1031" s="653"/>
      <c r="E1031" s="653"/>
      <c r="F1031" s="653"/>
      <c r="G1031" s="653"/>
      <c r="H1031" s="653"/>
      <c r="I1031" s="653"/>
      <c r="J1031" s="653"/>
      <c r="K1031" s="653"/>
      <c r="L1031" s="653"/>
      <c r="M1031" s="653"/>
      <c r="N1031" s="653"/>
      <c r="O1031" s="653"/>
      <c r="P1031" s="653"/>
      <c r="Q1031" s="653"/>
      <c r="R1031" s="653"/>
      <c r="S1031" s="653"/>
      <c r="T1031" s="653"/>
      <c r="U1031" s="653"/>
      <c r="V1031" s="653"/>
      <c r="W1031" s="653"/>
      <c r="X1031" s="653"/>
      <c r="Y1031" s="653"/>
      <c r="Z1031" s="653"/>
      <c r="AA1031" s="653"/>
      <c r="AB1031" s="653"/>
      <c r="AC1031" s="653"/>
      <c r="AD1031" s="748"/>
      <c r="AE1031" s="4"/>
    </row>
    <row r="1032" spans="1:128" s="478" customFormat="1" ht="15" customHeight="1">
      <c r="A1032" s="4"/>
      <c r="B1032" s="946" t="str">
        <f>IF(AS1029=0,"","Favor de ingresar toda la información requerida en la pregunta")</f>
        <v/>
      </c>
      <c r="C1032" s="946"/>
      <c r="D1032" s="946"/>
      <c r="E1032" s="946"/>
      <c r="F1032" s="946"/>
      <c r="G1032" s="946"/>
      <c r="H1032" s="946"/>
      <c r="I1032" s="946"/>
      <c r="J1032" s="946"/>
      <c r="K1032" s="946"/>
      <c r="L1032" s="946"/>
      <c r="M1032" s="946"/>
      <c r="N1032" s="946"/>
      <c r="O1032" s="946"/>
      <c r="P1032" s="946"/>
      <c r="Q1032" s="946"/>
      <c r="R1032" s="946"/>
      <c r="S1032" s="946"/>
      <c r="T1032" s="946"/>
      <c r="U1032" s="946"/>
      <c r="V1032" s="946"/>
      <c r="W1032" s="946"/>
      <c r="X1032" s="946"/>
      <c r="Y1032" s="946"/>
      <c r="Z1032" s="946"/>
      <c r="AA1032" s="946"/>
      <c r="AB1032" s="946"/>
      <c r="AC1032" s="946"/>
      <c r="AD1032" s="946"/>
      <c r="AE1032" s="946"/>
    </row>
    <row r="1033" spans="1:128" s="478" customFormat="1" ht="15" customHeight="1">
      <c r="A1033" s="4"/>
      <c r="B1033" s="1001" t="str">
        <f>IF(COUNTIF(M454:AD1028,"NS")&lt;&gt;0,"Alerta: debido a que cuenta con registros NS, debe proporcionar una justificación en el area de comentarios al final de la pregunta","")</f>
        <v/>
      </c>
      <c r="C1033" s="1001"/>
      <c r="D1033" s="1001"/>
      <c r="E1033" s="1001"/>
      <c r="F1033" s="1001"/>
      <c r="G1033" s="1001"/>
      <c r="H1033" s="1001"/>
      <c r="I1033" s="1001"/>
      <c r="J1033" s="1001"/>
      <c r="K1033" s="1001"/>
      <c r="L1033" s="1001"/>
      <c r="M1033" s="1001"/>
      <c r="N1033" s="1001"/>
      <c r="O1033" s="1001"/>
      <c r="P1033" s="1001"/>
      <c r="Q1033" s="1001"/>
      <c r="R1033" s="1001"/>
      <c r="S1033" s="1001"/>
      <c r="T1033" s="1001"/>
      <c r="U1033" s="1001"/>
      <c r="V1033" s="1001"/>
      <c r="W1033" s="1001"/>
      <c r="X1033" s="1001"/>
      <c r="Y1033" s="1001"/>
      <c r="Z1033" s="1001"/>
      <c r="AA1033" s="1001"/>
      <c r="AB1033" s="1001"/>
      <c r="AC1033" s="1001"/>
      <c r="AD1033" s="1001"/>
      <c r="AE1033" s="1001"/>
    </row>
    <row r="1034" spans="1:128" s="478" customFormat="1" ht="15" customHeight="1">
      <c r="A1034" s="4"/>
      <c r="B1034" s="880" t="str">
        <f>IF(AH1029&gt;0,"Revise la información capturada, ya que tiene datos ingresados en celdas que están sombreadas","")</f>
        <v/>
      </c>
      <c r="C1034" s="880"/>
      <c r="D1034" s="880"/>
      <c r="E1034" s="880"/>
      <c r="F1034" s="880"/>
      <c r="G1034" s="880"/>
      <c r="H1034" s="880"/>
      <c r="I1034" s="880"/>
      <c r="J1034" s="880"/>
      <c r="K1034" s="880"/>
      <c r="L1034" s="880"/>
      <c r="M1034" s="880"/>
      <c r="N1034" s="880"/>
      <c r="O1034" s="880"/>
      <c r="P1034" s="880"/>
      <c r="Q1034" s="880"/>
      <c r="R1034" s="880"/>
      <c r="S1034" s="880"/>
      <c r="T1034" s="880"/>
      <c r="U1034" s="880"/>
      <c r="V1034" s="880"/>
      <c r="W1034" s="880"/>
      <c r="X1034" s="880"/>
      <c r="Y1034" s="880"/>
      <c r="Z1034" s="880"/>
      <c r="AA1034" s="880"/>
      <c r="AB1034" s="880"/>
      <c r="AC1034" s="880"/>
      <c r="AD1034" s="880"/>
      <c r="AE1034" s="880"/>
    </row>
    <row r="1035" spans="1:128" s="1" customFormat="1" ht="15" customHeight="1">
      <c r="A1035" s="4"/>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c r="AF1035" s="478"/>
      <c r="AG1035" s="478"/>
      <c r="AH1035" s="478"/>
      <c r="AI1035" s="478"/>
      <c r="AJ1035" s="478"/>
      <c r="AK1035" s="478"/>
      <c r="AL1035" s="478"/>
      <c r="AM1035" s="478"/>
      <c r="AN1035" s="478"/>
      <c r="AO1035" s="478"/>
      <c r="AP1035" s="478"/>
      <c r="AQ1035" s="478"/>
      <c r="AR1035" s="478"/>
      <c r="AS1035" s="478"/>
      <c r="AT1035" s="478"/>
      <c r="AU1035" s="478"/>
      <c r="AV1035" s="478"/>
      <c r="AW1035" s="478"/>
      <c r="AX1035" s="478"/>
      <c r="AY1035" s="478"/>
      <c r="AZ1035" s="478"/>
      <c r="BA1035" s="478"/>
      <c r="BB1035" s="478"/>
      <c r="BC1035" s="478"/>
      <c r="BD1035" s="478"/>
      <c r="BE1035" s="478"/>
      <c r="BF1035" s="478"/>
      <c r="BG1035" s="478"/>
      <c r="BH1035" s="478"/>
      <c r="BI1035" s="478"/>
      <c r="BJ1035" s="478"/>
      <c r="BK1035" s="478"/>
      <c r="BL1035" s="478"/>
      <c r="BM1035" s="478"/>
      <c r="BN1035" s="478"/>
      <c r="BO1035" s="478"/>
      <c r="BP1035" s="478"/>
      <c r="BQ1035" s="478"/>
      <c r="BR1035" s="478"/>
      <c r="BS1035" s="478"/>
      <c r="BT1035" s="478"/>
      <c r="BU1035" s="478"/>
      <c r="BV1035" s="478"/>
      <c r="BW1035" s="478"/>
      <c r="BX1035" s="478"/>
      <c r="BY1035" s="478"/>
      <c r="BZ1035" s="478"/>
      <c r="CA1035" s="478"/>
      <c r="CB1035" s="478"/>
      <c r="CC1035" s="478"/>
      <c r="CD1035" s="478"/>
      <c r="CE1035" s="478"/>
      <c r="CF1035" s="478"/>
      <c r="CG1035" s="478"/>
      <c r="CH1035" s="478"/>
      <c r="CI1035" s="478"/>
      <c r="CJ1035" s="478"/>
      <c r="CK1035" s="478"/>
      <c r="CL1035" s="478"/>
      <c r="CM1035" s="478"/>
      <c r="CN1035" s="478"/>
      <c r="CO1035" s="478"/>
      <c r="CP1035" s="478"/>
      <c r="CQ1035" s="478"/>
      <c r="CR1035" s="478"/>
      <c r="CS1035" s="478"/>
      <c r="CT1035" s="478"/>
      <c r="CU1035" s="478"/>
      <c r="CV1035" s="478"/>
      <c r="CW1035" s="478"/>
      <c r="CX1035" s="478"/>
      <c r="CY1035" s="478"/>
      <c r="CZ1035" s="478"/>
      <c r="DA1035" s="478"/>
      <c r="DB1035" s="478"/>
      <c r="DC1035" s="478"/>
      <c r="DD1035" s="478"/>
      <c r="DE1035" s="478"/>
      <c r="DF1035" s="478"/>
      <c r="DG1035" s="478"/>
      <c r="DH1035" s="478"/>
      <c r="DI1035" s="478"/>
      <c r="DJ1035" s="478"/>
      <c r="DK1035" s="478"/>
      <c r="DL1035" s="478"/>
      <c r="DM1035" s="478"/>
      <c r="DN1035" s="478"/>
      <c r="DO1035" s="478"/>
      <c r="DP1035" s="478"/>
      <c r="DQ1035" s="478"/>
      <c r="DR1035" s="478"/>
      <c r="DS1035" s="478"/>
      <c r="DT1035" s="478"/>
      <c r="DU1035" s="478"/>
      <c r="DV1035" s="478"/>
      <c r="DW1035" s="478"/>
      <c r="DX1035" s="478"/>
    </row>
    <row r="1036" spans="1:128" s="1" customFormat="1" ht="15" customHeight="1">
      <c r="A1036" s="4"/>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c r="Z1036" s="4"/>
      <c r="AA1036" s="4"/>
      <c r="AB1036" s="4"/>
      <c r="AC1036" s="4"/>
      <c r="AD1036" s="4"/>
      <c r="AE1036" s="4"/>
      <c r="AF1036" s="478"/>
      <c r="AG1036" s="478"/>
      <c r="AH1036" s="478"/>
      <c r="AI1036" s="478"/>
      <c r="AJ1036" s="478"/>
      <c r="AK1036" s="478"/>
      <c r="AL1036" s="478"/>
      <c r="AM1036" s="478"/>
      <c r="AN1036" s="478"/>
      <c r="AO1036" s="478"/>
      <c r="AP1036" s="478"/>
      <c r="AQ1036" s="478"/>
      <c r="AR1036" s="478"/>
      <c r="AS1036" s="478"/>
      <c r="AT1036" s="478"/>
      <c r="AU1036" s="478"/>
      <c r="AV1036" s="478"/>
      <c r="AW1036" s="478"/>
      <c r="AX1036" s="478"/>
      <c r="AY1036" s="478"/>
      <c r="AZ1036" s="478"/>
      <c r="BA1036" s="478"/>
      <c r="BB1036" s="478"/>
      <c r="BC1036" s="478"/>
      <c r="BD1036" s="478"/>
      <c r="BE1036" s="478"/>
      <c r="BF1036" s="478"/>
      <c r="BG1036" s="478"/>
      <c r="BH1036" s="478"/>
      <c r="BI1036" s="478"/>
      <c r="BJ1036" s="478"/>
      <c r="BK1036" s="478"/>
      <c r="BL1036" s="478"/>
      <c r="BM1036" s="478"/>
      <c r="BN1036" s="478"/>
      <c r="BO1036" s="478"/>
      <c r="BP1036" s="478"/>
      <c r="BQ1036" s="478"/>
      <c r="BR1036" s="478"/>
      <c r="BS1036" s="478"/>
      <c r="BT1036" s="478"/>
      <c r="BU1036" s="478"/>
      <c r="BV1036" s="478"/>
      <c r="BW1036" s="478"/>
      <c r="BX1036" s="478"/>
      <c r="BY1036" s="478"/>
      <c r="BZ1036" s="478"/>
      <c r="CA1036" s="478"/>
      <c r="CB1036" s="478"/>
      <c r="CC1036" s="478"/>
      <c r="CD1036" s="478"/>
      <c r="CE1036" s="478"/>
      <c r="CF1036" s="478"/>
      <c r="CG1036" s="478"/>
      <c r="CH1036" s="478"/>
      <c r="CI1036" s="478"/>
      <c r="CJ1036" s="478"/>
      <c r="CK1036" s="478"/>
      <c r="CL1036" s="478"/>
      <c r="CM1036" s="478"/>
      <c r="CN1036" s="478"/>
      <c r="CO1036" s="478"/>
      <c r="CP1036" s="478"/>
      <c r="CQ1036" s="478"/>
      <c r="CR1036" s="478"/>
      <c r="CS1036" s="478"/>
      <c r="CT1036" s="478"/>
      <c r="CU1036" s="478"/>
      <c r="CV1036" s="478"/>
      <c r="CW1036" s="478"/>
      <c r="CX1036" s="478"/>
      <c r="CY1036" s="478"/>
      <c r="CZ1036" s="478"/>
      <c r="DA1036" s="478"/>
      <c r="DB1036" s="478"/>
      <c r="DC1036" s="478"/>
      <c r="DD1036" s="478"/>
      <c r="DE1036" s="478"/>
      <c r="DF1036" s="478"/>
      <c r="DG1036" s="478"/>
      <c r="DH1036" s="478"/>
      <c r="DI1036" s="478"/>
      <c r="DJ1036" s="478"/>
      <c r="DK1036" s="478"/>
      <c r="DL1036" s="478"/>
      <c r="DM1036" s="478"/>
      <c r="DN1036" s="478"/>
      <c r="DO1036" s="478"/>
      <c r="DP1036" s="478"/>
      <c r="DQ1036" s="478"/>
      <c r="DR1036" s="478"/>
      <c r="DS1036" s="478"/>
      <c r="DT1036" s="478"/>
      <c r="DU1036" s="478"/>
      <c r="DV1036" s="478"/>
      <c r="DW1036" s="478"/>
      <c r="DX1036" s="478"/>
    </row>
    <row r="1037" spans="1:128" s="1" customFormat="1" ht="15" customHeight="1">
      <c r="A1037" s="4"/>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4"/>
      <c r="AC1037" s="4"/>
      <c r="AD1037" s="4"/>
      <c r="AE1037" s="4"/>
      <c r="AF1037" s="478"/>
      <c r="AG1037" s="478"/>
      <c r="AH1037" s="478"/>
      <c r="AI1037" s="478"/>
      <c r="AJ1037" s="478"/>
      <c r="AK1037" s="478"/>
      <c r="AL1037" s="478"/>
      <c r="AM1037" s="478"/>
      <c r="AN1037" s="478"/>
      <c r="AO1037" s="478"/>
      <c r="AP1037" s="478"/>
      <c r="AQ1037" s="478"/>
      <c r="AR1037" s="478"/>
      <c r="AS1037" s="478"/>
      <c r="AT1037" s="478"/>
      <c r="AU1037" s="478"/>
      <c r="AV1037" s="478"/>
      <c r="AW1037" s="478"/>
      <c r="AX1037" s="478"/>
      <c r="AY1037" s="478"/>
      <c r="AZ1037" s="478"/>
      <c r="BA1037" s="478"/>
      <c r="BB1037" s="478"/>
      <c r="BC1037" s="478"/>
      <c r="BD1037" s="478"/>
      <c r="BE1037" s="478"/>
      <c r="BF1037" s="478"/>
      <c r="BG1037" s="478"/>
      <c r="BH1037" s="478"/>
      <c r="BI1037" s="478"/>
      <c r="BJ1037" s="478"/>
      <c r="BK1037" s="478"/>
      <c r="BL1037" s="478"/>
      <c r="BM1037" s="478"/>
      <c r="BN1037" s="478"/>
      <c r="BO1037" s="478"/>
      <c r="BP1037" s="478"/>
      <c r="BQ1037" s="478"/>
      <c r="BR1037" s="478"/>
      <c r="BS1037" s="478"/>
      <c r="BT1037" s="478"/>
      <c r="BU1037" s="478"/>
      <c r="BV1037" s="478"/>
      <c r="BW1037" s="478"/>
      <c r="BX1037" s="478"/>
      <c r="BY1037" s="478"/>
      <c r="BZ1037" s="478"/>
      <c r="CA1037" s="478"/>
      <c r="CB1037" s="478"/>
      <c r="CC1037" s="478"/>
      <c r="CD1037" s="478"/>
      <c r="CE1037" s="478"/>
      <c r="CF1037" s="478"/>
      <c r="CG1037" s="478"/>
      <c r="CH1037" s="478"/>
      <c r="CI1037" s="478"/>
      <c r="CJ1037" s="478"/>
      <c r="CK1037" s="478"/>
      <c r="CL1037" s="478"/>
      <c r="CM1037" s="478"/>
      <c r="CN1037" s="478"/>
      <c r="CO1037" s="478"/>
      <c r="CP1037" s="478"/>
      <c r="CQ1037" s="478"/>
      <c r="CR1037" s="478"/>
      <c r="CS1037" s="478"/>
      <c r="CT1037" s="478"/>
      <c r="CU1037" s="478"/>
      <c r="CV1037" s="478"/>
      <c r="CW1037" s="478"/>
      <c r="CX1037" s="478"/>
      <c r="CY1037" s="478"/>
      <c r="CZ1037" s="478"/>
      <c r="DA1037" s="478"/>
      <c r="DB1037" s="478"/>
      <c r="DC1037" s="478"/>
      <c r="DD1037" s="478"/>
      <c r="DE1037" s="478"/>
      <c r="DF1037" s="478"/>
      <c r="DG1037" s="478"/>
      <c r="DH1037" s="478"/>
      <c r="DI1037" s="478"/>
      <c r="DJ1037" s="478"/>
      <c r="DK1037" s="478"/>
      <c r="DL1037" s="478"/>
      <c r="DM1037" s="478"/>
      <c r="DN1037" s="478"/>
      <c r="DO1037" s="478"/>
      <c r="DP1037" s="478"/>
      <c r="DQ1037" s="478"/>
      <c r="DR1037" s="478"/>
      <c r="DS1037" s="478"/>
      <c r="DT1037" s="478"/>
      <c r="DU1037" s="478"/>
      <c r="DV1037" s="478"/>
      <c r="DW1037" s="478"/>
      <c r="DX1037" s="478"/>
    </row>
  </sheetData>
  <sheetProtection algorithmName="SHA-512" hashValue="fJhIWq9CJDiuNJGy5TaP+vCAtO70Yy/yWodta5Na9xXFZwdQjZ1trWdwR1tLenFUpj+uSPYUdQJgk6uzCbxChw==" saltValue="WRhJeVh887h2CMJarcfdgg==" spinCount="100000" sheet="1" objects="1" scenarios="1"/>
  <mergeCells count="4393">
    <mergeCell ref="CW387:CX387"/>
    <mergeCell ref="CW388:CY388"/>
    <mergeCell ref="E90:F90"/>
    <mergeCell ref="Y73:AD73"/>
    <mergeCell ref="B1032:AE1032"/>
    <mergeCell ref="B1034:AE1034"/>
    <mergeCell ref="B407:AE407"/>
    <mergeCell ref="B408:AE408"/>
    <mergeCell ref="B409:AE409"/>
    <mergeCell ref="B422:AE422"/>
    <mergeCell ref="B424:AE424"/>
    <mergeCell ref="B425:AE425"/>
    <mergeCell ref="B426:AE426"/>
    <mergeCell ref="B439:AE439"/>
    <mergeCell ref="B441:AE441"/>
    <mergeCell ref="B442:AE442"/>
    <mergeCell ref="CU358:CW358"/>
    <mergeCell ref="B251:AE251"/>
    <mergeCell ref="B254:AE254"/>
    <mergeCell ref="B268:AE268"/>
    <mergeCell ref="B271:AE271"/>
    <mergeCell ref="B286:AE286"/>
    <mergeCell ref="B289:AE289"/>
    <mergeCell ref="B290:AE290"/>
    <mergeCell ref="B348:AE348"/>
    <mergeCell ref="B351:AE351"/>
    <mergeCell ref="B352:AE352"/>
    <mergeCell ref="B353:AE353"/>
    <mergeCell ref="B404:AE404"/>
    <mergeCell ref="B405:AE405"/>
    <mergeCell ref="B406:AE406"/>
    <mergeCell ref="CW385:CX385"/>
    <mergeCell ref="CW386:CX386"/>
    <mergeCell ref="CW382:CY382"/>
    <mergeCell ref="CW383:CX383"/>
    <mergeCell ref="B35:AE35"/>
    <mergeCell ref="B37:AE37"/>
    <mergeCell ref="B38:AE38"/>
    <mergeCell ref="B56:AE56"/>
    <mergeCell ref="B59:AE59"/>
    <mergeCell ref="B61:AE61"/>
    <mergeCell ref="B62:AE62"/>
    <mergeCell ref="B63:AE63"/>
    <mergeCell ref="B116:AE116"/>
    <mergeCell ref="B118:AE118"/>
    <mergeCell ref="B120:AE120"/>
    <mergeCell ref="B122:AE122"/>
    <mergeCell ref="B125:AE125"/>
    <mergeCell ref="B127:AE127"/>
    <mergeCell ref="B128:AE128"/>
    <mergeCell ref="D50:X50"/>
    <mergeCell ref="Y50:AD50"/>
    <mergeCell ref="C66:AD66"/>
    <mergeCell ref="C42:AD42"/>
    <mergeCell ref="C67:AD67"/>
    <mergeCell ref="G82:X82"/>
    <mergeCell ref="Y49:AD49"/>
    <mergeCell ref="G81:X81"/>
    <mergeCell ref="G111:X111"/>
    <mergeCell ref="D104:F104"/>
    <mergeCell ref="G74:X74"/>
    <mergeCell ref="D81:F81"/>
    <mergeCell ref="G99:X99"/>
    <mergeCell ref="C115:E115"/>
    <mergeCell ref="D89:D93"/>
    <mergeCell ref="CW366:CY366"/>
    <mergeCell ref="CW367:CY367"/>
    <mergeCell ref="CW389:CY389"/>
    <mergeCell ref="CW390:CY390"/>
    <mergeCell ref="CW391:CY391"/>
    <mergeCell ref="CW392:CY392"/>
    <mergeCell ref="CW393:CY393"/>
    <mergeCell ref="CW394:CY394"/>
    <mergeCell ref="CW395:CY395"/>
    <mergeCell ref="CW396:CY396"/>
    <mergeCell ref="CW397:CY397"/>
    <mergeCell ref="CW398:CY398"/>
    <mergeCell ref="CW399:CZ399"/>
    <mergeCell ref="AN453:AO453"/>
    <mergeCell ref="B196:AE196"/>
    <mergeCell ref="B199:AE199"/>
    <mergeCell ref="B200:AE200"/>
    <mergeCell ref="B201:AE201"/>
    <mergeCell ref="CW368:CY368"/>
    <mergeCell ref="CW369:CY369"/>
    <mergeCell ref="CW370:CY370"/>
    <mergeCell ref="CW371:CY371"/>
    <mergeCell ref="CW372:CY372"/>
    <mergeCell ref="CW373:CY373"/>
    <mergeCell ref="CW374:CY374"/>
    <mergeCell ref="CW375:CY375"/>
    <mergeCell ref="CW376:CX376"/>
    <mergeCell ref="CW377:CX377"/>
    <mergeCell ref="CW378:CX378"/>
    <mergeCell ref="CW379:CX379"/>
    <mergeCell ref="CW380:CX380"/>
    <mergeCell ref="CW381:CY381"/>
    <mergeCell ref="AY339:BB339"/>
    <mergeCell ref="BC339:BF339"/>
    <mergeCell ref="BG339:BJ339"/>
    <mergeCell ref="BK339:BN339"/>
    <mergeCell ref="AY340:BB340"/>
    <mergeCell ref="BC340:BF340"/>
    <mergeCell ref="BG340:BJ340"/>
    <mergeCell ref="BK340:BN340"/>
    <mergeCell ref="AY341:BB341"/>
    <mergeCell ref="BC341:BF341"/>
    <mergeCell ref="BG341:BJ341"/>
    <mergeCell ref="BK341:BN341"/>
    <mergeCell ref="AY342:BB342"/>
    <mergeCell ref="BC342:BF342"/>
    <mergeCell ref="BG342:BJ342"/>
    <mergeCell ref="BK342:BN342"/>
    <mergeCell ref="CW384:CX384"/>
    <mergeCell ref="AY343:BB343"/>
    <mergeCell ref="BC343:BF343"/>
    <mergeCell ref="BG343:BJ343"/>
    <mergeCell ref="BK343:BN343"/>
    <mergeCell ref="CE357:CT357"/>
    <mergeCell ref="CE358:CH358"/>
    <mergeCell ref="CI358:CL358"/>
    <mergeCell ref="CM358:CP358"/>
    <mergeCell ref="CQ358:CT358"/>
    <mergeCell ref="CW360:CY360"/>
    <mergeCell ref="CW361:CY361"/>
    <mergeCell ref="CW362:CY362"/>
    <mergeCell ref="CW363:CY363"/>
    <mergeCell ref="CW364:CY364"/>
    <mergeCell ref="CW365:CY365"/>
    <mergeCell ref="AY334:BB334"/>
    <mergeCell ref="BC334:BF334"/>
    <mergeCell ref="BG334:BJ334"/>
    <mergeCell ref="BK334:BN334"/>
    <mergeCell ref="AY335:BB335"/>
    <mergeCell ref="BC335:BF335"/>
    <mergeCell ref="BG335:BJ335"/>
    <mergeCell ref="BK335:BN335"/>
    <mergeCell ref="AY336:BB336"/>
    <mergeCell ref="BC336:BF336"/>
    <mergeCell ref="BG336:BJ336"/>
    <mergeCell ref="BK336:BN336"/>
    <mergeCell ref="AY337:BB337"/>
    <mergeCell ref="BC337:BF337"/>
    <mergeCell ref="BG337:BJ337"/>
    <mergeCell ref="BK337:BN337"/>
    <mergeCell ref="AY328:BB328"/>
    <mergeCell ref="BC328:BF328"/>
    <mergeCell ref="BG328:BJ328"/>
    <mergeCell ref="BK328:BN328"/>
    <mergeCell ref="AY338:BB338"/>
    <mergeCell ref="BC338:BF338"/>
    <mergeCell ref="BG338:BJ338"/>
    <mergeCell ref="BK338:BN338"/>
    <mergeCell ref="AY329:BB329"/>
    <mergeCell ref="BC329:BF329"/>
    <mergeCell ref="BG329:BJ329"/>
    <mergeCell ref="BK329:BN329"/>
    <mergeCell ref="AY330:BB330"/>
    <mergeCell ref="BC330:BF330"/>
    <mergeCell ref="BG330:BJ330"/>
    <mergeCell ref="BK330:BN330"/>
    <mergeCell ref="AY331:BB331"/>
    <mergeCell ref="BC331:BF331"/>
    <mergeCell ref="BG331:BJ331"/>
    <mergeCell ref="BK331:BN331"/>
    <mergeCell ref="AY332:BB332"/>
    <mergeCell ref="BC332:BF332"/>
    <mergeCell ref="BG332:BJ332"/>
    <mergeCell ref="BK332:BN332"/>
    <mergeCell ref="AY333:BB333"/>
    <mergeCell ref="BC333:BF333"/>
    <mergeCell ref="BG333:BJ333"/>
    <mergeCell ref="BK333:BN333"/>
    <mergeCell ref="AY323:BB323"/>
    <mergeCell ref="BC323:BF323"/>
    <mergeCell ref="BG323:BJ323"/>
    <mergeCell ref="BK323:BN323"/>
    <mergeCell ref="AY324:BB324"/>
    <mergeCell ref="BC324:BF324"/>
    <mergeCell ref="BG324:BJ324"/>
    <mergeCell ref="BK324:BN324"/>
    <mergeCell ref="AY325:BB325"/>
    <mergeCell ref="BC325:BF325"/>
    <mergeCell ref="BG325:BJ325"/>
    <mergeCell ref="BK325:BN325"/>
    <mergeCell ref="AY326:BB326"/>
    <mergeCell ref="BC326:BF326"/>
    <mergeCell ref="BG326:BJ326"/>
    <mergeCell ref="BK326:BN326"/>
    <mergeCell ref="AY327:BB327"/>
    <mergeCell ref="BC327:BF327"/>
    <mergeCell ref="BG327:BJ327"/>
    <mergeCell ref="BK327:BN327"/>
    <mergeCell ref="AY318:BB318"/>
    <mergeCell ref="BC318:BF318"/>
    <mergeCell ref="BG318:BJ318"/>
    <mergeCell ref="BK318:BN318"/>
    <mergeCell ref="AY319:BB319"/>
    <mergeCell ref="BC319:BF319"/>
    <mergeCell ref="BG319:BJ319"/>
    <mergeCell ref="BK319:BN319"/>
    <mergeCell ref="AY320:BB320"/>
    <mergeCell ref="BC320:BF320"/>
    <mergeCell ref="BG320:BJ320"/>
    <mergeCell ref="BK320:BN320"/>
    <mergeCell ref="AY321:BB321"/>
    <mergeCell ref="BC321:BF321"/>
    <mergeCell ref="BG321:BJ321"/>
    <mergeCell ref="BK321:BN321"/>
    <mergeCell ref="AY322:BB322"/>
    <mergeCell ref="BC322:BF322"/>
    <mergeCell ref="BG322:BJ322"/>
    <mergeCell ref="BK322:BN322"/>
    <mergeCell ref="AY313:BB313"/>
    <mergeCell ref="BC313:BF313"/>
    <mergeCell ref="BG313:BJ313"/>
    <mergeCell ref="BK313:BN313"/>
    <mergeCell ref="AY314:BB314"/>
    <mergeCell ref="BC314:BF314"/>
    <mergeCell ref="BG314:BJ314"/>
    <mergeCell ref="BK314:BN314"/>
    <mergeCell ref="AY315:BB315"/>
    <mergeCell ref="BC315:BF315"/>
    <mergeCell ref="BG315:BJ315"/>
    <mergeCell ref="BK315:BN315"/>
    <mergeCell ref="AY316:BB316"/>
    <mergeCell ref="BC316:BF316"/>
    <mergeCell ref="BG316:BJ316"/>
    <mergeCell ref="BK316:BN316"/>
    <mergeCell ref="AY317:BB317"/>
    <mergeCell ref="BC317:BF317"/>
    <mergeCell ref="BG317:BJ317"/>
    <mergeCell ref="BK317:BN317"/>
    <mergeCell ref="AY308:BB308"/>
    <mergeCell ref="BC308:BF308"/>
    <mergeCell ref="BG308:BJ308"/>
    <mergeCell ref="BK308:BN308"/>
    <mergeCell ref="AY309:BB309"/>
    <mergeCell ref="BC309:BF309"/>
    <mergeCell ref="BG309:BJ309"/>
    <mergeCell ref="BK309:BN309"/>
    <mergeCell ref="AY310:BB310"/>
    <mergeCell ref="BC310:BF310"/>
    <mergeCell ref="BG310:BJ310"/>
    <mergeCell ref="BK310:BN310"/>
    <mergeCell ref="AY311:BB311"/>
    <mergeCell ref="BC311:BF311"/>
    <mergeCell ref="BG311:BJ311"/>
    <mergeCell ref="BK311:BN311"/>
    <mergeCell ref="AY312:BB312"/>
    <mergeCell ref="BC312:BF312"/>
    <mergeCell ref="BG312:BJ312"/>
    <mergeCell ref="BK312:BN312"/>
    <mergeCell ref="AI304:AL304"/>
    <mergeCell ref="AM304:AP304"/>
    <mergeCell ref="AQ304:AT304"/>
    <mergeCell ref="AU304:AX304"/>
    <mergeCell ref="AY304:BB304"/>
    <mergeCell ref="BC304:BF304"/>
    <mergeCell ref="BG304:BJ304"/>
    <mergeCell ref="BK304:BN304"/>
    <mergeCell ref="AY305:BB305"/>
    <mergeCell ref="BC305:BF305"/>
    <mergeCell ref="BG305:BJ305"/>
    <mergeCell ref="BK305:BN305"/>
    <mergeCell ref="AY306:BB306"/>
    <mergeCell ref="BC306:BF306"/>
    <mergeCell ref="BG306:BJ306"/>
    <mergeCell ref="BK306:BN306"/>
    <mergeCell ref="AY307:BB307"/>
    <mergeCell ref="BC307:BF307"/>
    <mergeCell ref="BG307:BJ307"/>
    <mergeCell ref="BK307:BN307"/>
    <mergeCell ref="D169:F169"/>
    <mergeCell ref="S214:T214"/>
    <mergeCell ref="M995:R995"/>
    <mergeCell ref="Y775:AD775"/>
    <mergeCell ref="Y750:AD750"/>
    <mergeCell ref="B1:AD1"/>
    <mergeCell ref="Y1009:AD1009"/>
    <mergeCell ref="AA157:AB157"/>
    <mergeCell ref="G746:L746"/>
    <mergeCell ref="S841:X841"/>
    <mergeCell ref="Y1003:AD1003"/>
    <mergeCell ref="S326:V326"/>
    <mergeCell ref="M164:P164"/>
    <mergeCell ref="D888:F888"/>
    <mergeCell ref="M827:R827"/>
    <mergeCell ref="C119:E119"/>
    <mergeCell ref="Y51:AD51"/>
    <mergeCell ref="Y722:AD722"/>
    <mergeCell ref="G774:L774"/>
    <mergeCell ref="S554:X554"/>
    <mergeCell ref="C112:F112"/>
    <mergeCell ref="D601:F601"/>
    <mergeCell ref="S217:T217"/>
    <mergeCell ref="Y53:AD53"/>
    <mergeCell ref="E321:F321"/>
    <mergeCell ref="C133:AD133"/>
    <mergeCell ref="S483:X483"/>
    <mergeCell ref="D503:F503"/>
    <mergeCell ref="D530:F530"/>
    <mergeCell ref="G1003:L1003"/>
    <mergeCell ref="G785:L785"/>
    <mergeCell ref="S881:X881"/>
    <mergeCell ref="M977:R977"/>
    <mergeCell ref="S936:X936"/>
    <mergeCell ref="M919:R919"/>
    <mergeCell ref="S507:X507"/>
    <mergeCell ref="AA358:AD358"/>
    <mergeCell ref="M568:R568"/>
    <mergeCell ref="G704:L704"/>
    <mergeCell ref="G698:L698"/>
    <mergeCell ref="D743:F743"/>
    <mergeCell ref="Y752:AD752"/>
    <mergeCell ref="M175:P175"/>
    <mergeCell ref="Y417:AD417"/>
    <mergeCell ref="M540:R540"/>
    <mergeCell ref="M873:R873"/>
    <mergeCell ref="M939:R939"/>
    <mergeCell ref="D920:F920"/>
    <mergeCell ref="Y917:AD917"/>
    <mergeCell ref="S212:T212"/>
    <mergeCell ref="S905:X905"/>
    <mergeCell ref="S533:X533"/>
    <mergeCell ref="S508:X508"/>
    <mergeCell ref="G709:L709"/>
    <mergeCell ref="Y511:AD511"/>
    <mergeCell ref="G745:L745"/>
    <mergeCell ref="S806:X806"/>
    <mergeCell ref="Y711:AD711"/>
    <mergeCell ref="M744:R744"/>
    <mergeCell ref="Y763:AD763"/>
    <mergeCell ref="M597:R597"/>
    <mergeCell ref="S759:X759"/>
    <mergeCell ref="G801:L801"/>
    <mergeCell ref="D776:F776"/>
    <mergeCell ref="D1012:F1012"/>
    <mergeCell ref="Y706:AD706"/>
    <mergeCell ref="D585:F585"/>
    <mergeCell ref="AC218:AD218"/>
    <mergeCell ref="Y418:AD418"/>
    <mergeCell ref="S433:X433"/>
    <mergeCell ref="AA228:AB228"/>
    <mergeCell ref="M1000:R1000"/>
    <mergeCell ref="D596:F596"/>
    <mergeCell ref="D955:F955"/>
    <mergeCell ref="S981:X981"/>
    <mergeCell ref="S949:X949"/>
    <mergeCell ref="S976:X976"/>
    <mergeCell ref="D961:F961"/>
    <mergeCell ref="M913:R913"/>
    <mergeCell ref="G487:L487"/>
    <mergeCell ref="Y814:AD814"/>
    <mergeCell ref="M728:R728"/>
    <mergeCell ref="M640:R640"/>
    <mergeCell ref="G472:L472"/>
    <mergeCell ref="G770:L770"/>
    <mergeCell ref="D890:F890"/>
    <mergeCell ref="Y683:AD683"/>
    <mergeCell ref="D755:F755"/>
    <mergeCell ref="D840:F840"/>
    <mergeCell ref="W310:Z310"/>
    <mergeCell ref="D705:F705"/>
    <mergeCell ref="G846:L846"/>
    <mergeCell ref="Y788:AD788"/>
    <mergeCell ref="G840:L840"/>
    <mergeCell ref="Y675:AD675"/>
    <mergeCell ref="S862:X862"/>
    <mergeCell ref="Y1022:AD1022"/>
    <mergeCell ref="AA170:AB170"/>
    <mergeCell ref="C180:F180"/>
    <mergeCell ref="D603:F603"/>
    <mergeCell ref="S219:T219"/>
    <mergeCell ref="M177:P177"/>
    <mergeCell ref="S435:X435"/>
    <mergeCell ref="G1017:L1017"/>
    <mergeCell ref="G922:L922"/>
    <mergeCell ref="S945:X945"/>
    <mergeCell ref="G938:L938"/>
    <mergeCell ref="S912:X912"/>
    <mergeCell ref="Y926:AD926"/>
    <mergeCell ref="Y882:AD882"/>
    <mergeCell ref="Y888:AD888"/>
    <mergeCell ref="Y884:AD884"/>
    <mergeCell ref="G892:L892"/>
    <mergeCell ref="M901:R901"/>
    <mergeCell ref="S879:X879"/>
    <mergeCell ref="S873:X873"/>
    <mergeCell ref="M969:R969"/>
    <mergeCell ref="M641:R641"/>
    <mergeCell ref="M1013:R1013"/>
    <mergeCell ref="Y488:AD488"/>
    <mergeCell ref="Y463:AD463"/>
    <mergeCell ref="D957:F957"/>
    <mergeCell ref="Q225:R225"/>
    <mergeCell ref="M1008:R1008"/>
    <mergeCell ref="D975:F975"/>
    <mergeCell ref="M943:R943"/>
    <mergeCell ref="M937:R937"/>
    <mergeCell ref="D968:F968"/>
    <mergeCell ref="D1025:F1025"/>
    <mergeCell ref="AA321:AD321"/>
    <mergeCell ref="M573:R573"/>
    <mergeCell ref="D306:F306"/>
    <mergeCell ref="AC244:AD244"/>
    <mergeCell ref="Y719:AD719"/>
    <mergeCell ref="D604:F604"/>
    <mergeCell ref="G458:L458"/>
    <mergeCell ref="M871:R871"/>
    <mergeCell ref="D598:F598"/>
    <mergeCell ref="M687:R687"/>
    <mergeCell ref="M1015:R1015"/>
    <mergeCell ref="Y845:AD845"/>
    <mergeCell ref="G859:L859"/>
    <mergeCell ref="Y472:AD472"/>
    <mergeCell ref="S581:X581"/>
    <mergeCell ref="M792:R792"/>
    <mergeCell ref="D628:F628"/>
    <mergeCell ref="G761:L761"/>
    <mergeCell ref="G717:L717"/>
    <mergeCell ref="S836:X836"/>
    <mergeCell ref="G878:L878"/>
    <mergeCell ref="S956:X956"/>
    <mergeCell ref="W339:Z339"/>
    <mergeCell ref="S614:X614"/>
    <mergeCell ref="S564:X564"/>
    <mergeCell ref="D913:F913"/>
    <mergeCell ref="D972:F972"/>
    <mergeCell ref="M974:R974"/>
    <mergeCell ref="D624:F624"/>
    <mergeCell ref="D656:F656"/>
    <mergeCell ref="M705:R705"/>
    <mergeCell ref="M985:R985"/>
    <mergeCell ref="AC236:AD236"/>
    <mergeCell ref="M566:R566"/>
    <mergeCell ref="Y704:AD704"/>
    <mergeCell ref="S536:X536"/>
    <mergeCell ref="D977:F977"/>
    <mergeCell ref="Y798:AD798"/>
    <mergeCell ref="Y800:AD800"/>
    <mergeCell ref="Y791:AD791"/>
    <mergeCell ref="D936:F936"/>
    <mergeCell ref="M851:R851"/>
    <mergeCell ref="D865:F865"/>
    <mergeCell ref="G507:L507"/>
    <mergeCell ref="G594:L594"/>
    <mergeCell ref="Y878:AD878"/>
    <mergeCell ref="M845:R845"/>
    <mergeCell ref="G955:L955"/>
    <mergeCell ref="D959:F959"/>
    <mergeCell ref="S454:X454"/>
    <mergeCell ref="M957:R957"/>
    <mergeCell ref="G968:L968"/>
    <mergeCell ref="D974:F974"/>
    <mergeCell ref="D676:F676"/>
    <mergeCell ref="S927:X927"/>
    <mergeCell ref="D536:F536"/>
    <mergeCell ref="Y564:AD564"/>
    <mergeCell ref="Y724:AD724"/>
    <mergeCell ref="S834:X834"/>
    <mergeCell ref="M616:R616"/>
    <mergeCell ref="O333:R333"/>
    <mergeCell ref="D398:F398"/>
    <mergeCell ref="G308:N308"/>
    <mergeCell ref="D970:F970"/>
    <mergeCell ref="M938:R938"/>
    <mergeCell ref="D396:F396"/>
    <mergeCell ref="S647:X647"/>
    <mergeCell ref="G561:L561"/>
    <mergeCell ref="D572:F572"/>
    <mergeCell ref="Y851:AD851"/>
    <mergeCell ref="AA242:AB242"/>
    <mergeCell ref="U237:V237"/>
    <mergeCell ref="S324:V324"/>
    <mergeCell ref="AA311:AD311"/>
    <mergeCell ref="Y580:AD580"/>
    <mergeCell ref="C429:AD429"/>
    <mergeCell ref="U238:V238"/>
    <mergeCell ref="D243:F243"/>
    <mergeCell ref="D742:F742"/>
    <mergeCell ref="Y674:AD674"/>
    <mergeCell ref="G688:L688"/>
    <mergeCell ref="G586:L586"/>
    <mergeCell ref="M525:R525"/>
    <mergeCell ref="D600:F600"/>
    <mergeCell ref="S845:X845"/>
    <mergeCell ref="M814:R814"/>
    <mergeCell ref="M647:R647"/>
    <mergeCell ref="D703:F703"/>
    <mergeCell ref="S796:X796"/>
    <mergeCell ref="S576:X576"/>
    <mergeCell ref="Y738:AD738"/>
    <mergeCell ref="G811:L811"/>
    <mergeCell ref="M475:R475"/>
    <mergeCell ref="S461:X461"/>
    <mergeCell ref="G611:L611"/>
    <mergeCell ref="C57:AD57"/>
    <mergeCell ref="D668:F668"/>
    <mergeCell ref="Q222:R222"/>
    <mergeCell ref="M726:R726"/>
    <mergeCell ref="S807:X807"/>
    <mergeCell ref="D241:F241"/>
    <mergeCell ref="M639:R639"/>
    <mergeCell ref="D372:F372"/>
    <mergeCell ref="Y516:AD516"/>
    <mergeCell ref="D670:F670"/>
    <mergeCell ref="Y72:AD72"/>
    <mergeCell ref="Q216:R216"/>
    <mergeCell ref="D768:F768"/>
    <mergeCell ref="D672:F672"/>
    <mergeCell ref="Y90:AD90"/>
    <mergeCell ref="AA207:AB207"/>
    <mergeCell ref="W304:Z304"/>
    <mergeCell ref="Y522:AD522"/>
    <mergeCell ref="G153:L153"/>
    <mergeCell ref="G669:L669"/>
    <mergeCell ref="M169:P169"/>
    <mergeCell ref="D157:D161"/>
    <mergeCell ref="G530:L530"/>
    <mergeCell ref="B410:AD410"/>
    <mergeCell ref="AA319:AD319"/>
    <mergeCell ref="D707:F707"/>
    <mergeCell ref="D245:F245"/>
    <mergeCell ref="AC223:AD223"/>
    <mergeCell ref="M159:P159"/>
    <mergeCell ref="G180:L180"/>
    <mergeCell ref="AA143:AB143"/>
    <mergeCell ref="S645:X645"/>
    <mergeCell ref="S805:X805"/>
    <mergeCell ref="Y789:AD789"/>
    <mergeCell ref="S238:T238"/>
    <mergeCell ref="M577:R577"/>
    <mergeCell ref="Y454:AD454"/>
    <mergeCell ref="S331:V331"/>
    <mergeCell ref="Y822:AD822"/>
    <mergeCell ref="Y645:AD645"/>
    <mergeCell ref="M826:R826"/>
    <mergeCell ref="D836:F836"/>
    <mergeCell ref="Y242:Z242"/>
    <mergeCell ref="M791:R791"/>
    <mergeCell ref="M623:R623"/>
    <mergeCell ref="S485:X485"/>
    <mergeCell ref="D532:F532"/>
    <mergeCell ref="D228:F228"/>
    <mergeCell ref="Y227:Z227"/>
    <mergeCell ref="Y619:AD619"/>
    <mergeCell ref="G539:L539"/>
    <mergeCell ref="M677:R677"/>
    <mergeCell ref="S342:V342"/>
    <mergeCell ref="G474:L474"/>
    <mergeCell ref="G772:L772"/>
    <mergeCell ref="D472:F472"/>
    <mergeCell ref="M665:R665"/>
    <mergeCell ref="S592:X592"/>
    <mergeCell ref="D370:F370"/>
    <mergeCell ref="S432:X432"/>
    <mergeCell ref="G705:L705"/>
    <mergeCell ref="E331:F331"/>
    <mergeCell ref="S641:X641"/>
    <mergeCell ref="G734:L734"/>
    <mergeCell ref="G928:L928"/>
    <mergeCell ref="Y241:Z241"/>
    <mergeCell ref="U242:V242"/>
    <mergeCell ref="W243:X243"/>
    <mergeCell ref="W337:Z337"/>
    <mergeCell ref="Y827:AD827"/>
    <mergeCell ref="G564:L564"/>
    <mergeCell ref="AA310:AD310"/>
    <mergeCell ref="M751:R751"/>
    <mergeCell ref="M745:R745"/>
    <mergeCell ref="G767:L767"/>
    <mergeCell ref="Y508:AD508"/>
    <mergeCell ref="Y544:AD544"/>
    <mergeCell ref="G649:L649"/>
    <mergeCell ref="G848:L848"/>
    <mergeCell ref="S505:X505"/>
    <mergeCell ref="S322:V322"/>
    <mergeCell ref="G769:L769"/>
    <mergeCell ref="S473:X473"/>
    <mergeCell ref="M733:R733"/>
    <mergeCell ref="S924:X924"/>
    <mergeCell ref="S334:V334"/>
    <mergeCell ref="Y806:AD806"/>
    <mergeCell ref="S875:X875"/>
    <mergeCell ref="M693:R693"/>
    <mergeCell ref="S715:X715"/>
    <mergeCell ref="Y880:AD880"/>
    <mergeCell ref="S679:X679"/>
    <mergeCell ref="E417:R417"/>
    <mergeCell ref="M458:R458"/>
    <mergeCell ref="S660:X660"/>
    <mergeCell ref="AA339:AD339"/>
    <mergeCell ref="D883:F883"/>
    <mergeCell ref="M484:R484"/>
    <mergeCell ref="G336:N336"/>
    <mergeCell ref="G783:L783"/>
    <mergeCell ref="O263:R263"/>
    <mergeCell ref="S837:X837"/>
    <mergeCell ref="AA145:AB145"/>
    <mergeCell ref="Y416:AD416"/>
    <mergeCell ref="G650:L650"/>
    <mergeCell ref="S747:X747"/>
    <mergeCell ref="Y557:AD557"/>
    <mergeCell ref="S733:X733"/>
    <mergeCell ref="D661:F661"/>
    <mergeCell ref="G523:L523"/>
    <mergeCell ref="AA159:AB159"/>
    <mergeCell ref="AC221:AD221"/>
    <mergeCell ref="M157:P157"/>
    <mergeCell ref="G209:P209"/>
    <mergeCell ref="G521:L521"/>
    <mergeCell ref="U217:V217"/>
    <mergeCell ref="G471:L471"/>
    <mergeCell ref="G484:L484"/>
    <mergeCell ref="B440:AE440"/>
    <mergeCell ref="D223:D227"/>
    <mergeCell ref="B253:AE253"/>
    <mergeCell ref="G728:L728"/>
    <mergeCell ref="M815:R815"/>
    <mergeCell ref="M613:R613"/>
    <mergeCell ref="S787:X787"/>
    <mergeCell ref="Y811:AD811"/>
    <mergeCell ref="D146:F146"/>
    <mergeCell ref="G158:L158"/>
    <mergeCell ref="AA215:AB215"/>
    <mergeCell ref="AC161:AD161"/>
    <mergeCell ref="G534:L534"/>
    <mergeCell ref="S629:X629"/>
    <mergeCell ref="G665:L665"/>
    <mergeCell ref="D188:AD188"/>
    <mergeCell ref="Y644:AD644"/>
    <mergeCell ref="G645:L645"/>
    <mergeCell ref="Y726:AD726"/>
    <mergeCell ref="S649:X649"/>
    <mergeCell ref="G149:L149"/>
    <mergeCell ref="Y461:AD461"/>
    <mergeCell ref="AA236:AB236"/>
    <mergeCell ref="G522:L522"/>
    <mergeCell ref="U235:V235"/>
    <mergeCell ref="S713:X713"/>
    <mergeCell ref="M174:P174"/>
    <mergeCell ref="D222:F222"/>
    <mergeCell ref="S655:X655"/>
    <mergeCell ref="S712:X712"/>
    <mergeCell ref="G583:L583"/>
    <mergeCell ref="D723:F723"/>
    <mergeCell ref="G576:L576"/>
    <mergeCell ref="Y527:AD527"/>
    <mergeCell ref="D638:F638"/>
    <mergeCell ref="M650:R650"/>
    <mergeCell ref="M555:R555"/>
    <mergeCell ref="AC178:AD178"/>
    <mergeCell ref="C276:AD276"/>
    <mergeCell ref="K279:AD279"/>
    <mergeCell ref="S245:T245"/>
    <mergeCell ref="Y506:AD506"/>
    <mergeCell ref="Q218:R218"/>
    <mergeCell ref="S586:X586"/>
    <mergeCell ref="M722:R722"/>
    <mergeCell ref="S463:X463"/>
    <mergeCell ref="D641:F641"/>
    <mergeCell ref="M695:R695"/>
    <mergeCell ref="E223:F223"/>
    <mergeCell ref="G520:L520"/>
    <mergeCell ref="D692:F692"/>
    <mergeCell ref="O327:R327"/>
    <mergeCell ref="M743:R743"/>
    <mergeCell ref="Y582:AD582"/>
    <mergeCell ref="G596:L596"/>
    <mergeCell ref="D341:F341"/>
    <mergeCell ref="Y225:Z225"/>
    <mergeCell ref="G489:L489"/>
    <mergeCell ref="Y514:AD514"/>
    <mergeCell ref="G453:L453"/>
    <mergeCell ref="S537:X537"/>
    <mergeCell ref="D584:F584"/>
    <mergeCell ref="S225:T225"/>
    <mergeCell ref="Y533:AD533"/>
    <mergeCell ref="D435:R435"/>
    <mergeCell ref="D376:D380"/>
    <mergeCell ref="G575:L575"/>
    <mergeCell ref="S227:T227"/>
    <mergeCell ref="M618:R618"/>
    <mergeCell ref="Y222:Z222"/>
    <mergeCell ref="M735:R735"/>
    <mergeCell ref="M710:R710"/>
    <mergeCell ref="E230:F230"/>
    <mergeCell ref="C266:AD266"/>
    <mergeCell ref="S880:X880"/>
    <mergeCell ref="D996:F996"/>
    <mergeCell ref="D1021:F1021"/>
    <mergeCell ref="S522:X522"/>
    <mergeCell ref="M780:R780"/>
    <mergeCell ref="S210:T210"/>
    <mergeCell ref="M168:P168"/>
    <mergeCell ref="M956:R956"/>
    <mergeCell ref="G910:L910"/>
    <mergeCell ref="Y529:AD529"/>
    <mergeCell ref="G978:L978"/>
    <mergeCell ref="Y983:AD983"/>
    <mergeCell ref="S947:X947"/>
    <mergeCell ref="S520:X520"/>
    <mergeCell ref="D567:F567"/>
    <mergeCell ref="S208:T208"/>
    <mergeCell ref="D315:F315"/>
    <mergeCell ref="Y459:AD459"/>
    <mergeCell ref="G985:L985"/>
    <mergeCell ref="Y665:AD665"/>
    <mergeCell ref="C411:AD411"/>
    <mergeCell ref="D516:F516"/>
    <mergeCell ref="G311:N311"/>
    <mergeCell ref="S984:X984"/>
    <mergeCell ref="M846:R846"/>
    <mergeCell ref="D694:F694"/>
    <mergeCell ref="M798:R798"/>
    <mergeCell ref="D797:F797"/>
    <mergeCell ref="G549:L549"/>
    <mergeCell ref="Y915:AD915"/>
    <mergeCell ref="M854:R854"/>
    <mergeCell ref="S943:X943"/>
    <mergeCell ref="G857:L857"/>
    <mergeCell ref="M750:R750"/>
    <mergeCell ref="D483:F483"/>
    <mergeCell ref="O358:R358"/>
    <mergeCell ref="J357:J359"/>
    <mergeCell ref="G552:L552"/>
    <mergeCell ref="G936:L936"/>
    <mergeCell ref="G947:L947"/>
    <mergeCell ref="S871:X871"/>
    <mergeCell ref="Y220:Z220"/>
    <mergeCell ref="S662:X662"/>
    <mergeCell ref="D709:F709"/>
    <mergeCell ref="M463:R463"/>
    <mergeCell ref="Y854:AD854"/>
    <mergeCell ref="E380:F380"/>
    <mergeCell ref="Y562:AD562"/>
    <mergeCell ref="Y860:AD860"/>
    <mergeCell ref="D326:F326"/>
    <mergeCell ref="G808:L808"/>
    <mergeCell ref="D843:F843"/>
    <mergeCell ref="S637:X637"/>
    <mergeCell ref="B428:AD428"/>
    <mergeCell ref="Y610:AD610"/>
    <mergeCell ref="M653:R653"/>
    <mergeCell ref="Y748:AD748"/>
    <mergeCell ref="Y919:AD919"/>
    <mergeCell ref="Y456:AD456"/>
    <mergeCell ref="M860:R860"/>
    <mergeCell ref="D526:F526"/>
    <mergeCell ref="M931:R931"/>
    <mergeCell ref="K358:N358"/>
    <mergeCell ref="C360:C389"/>
    <mergeCell ref="M1024:R1024"/>
    <mergeCell ref="Y109:AD109"/>
    <mergeCell ref="S589:X589"/>
    <mergeCell ref="Y543:AD543"/>
    <mergeCell ref="Q244:R244"/>
    <mergeCell ref="G557:L557"/>
    <mergeCell ref="M719:R719"/>
    <mergeCell ref="Y841:AD841"/>
    <mergeCell ref="G855:L855"/>
    <mergeCell ref="G849:L849"/>
    <mergeCell ref="G865:L865"/>
    <mergeCell ref="G550:L550"/>
    <mergeCell ref="S620:X620"/>
    <mergeCell ref="G485:L485"/>
    <mergeCell ref="G607:L607"/>
    <mergeCell ref="C413:AD413"/>
    <mergeCell ref="D336:F336"/>
    <mergeCell ref="M688:R688"/>
    <mergeCell ref="G818:L818"/>
    <mergeCell ref="S618:X618"/>
    <mergeCell ref="D807:F807"/>
    <mergeCell ref="S658:X658"/>
    <mergeCell ref="E384:F384"/>
    <mergeCell ref="E323:F323"/>
    <mergeCell ref="AA172:AB172"/>
    <mergeCell ref="G644:L644"/>
    <mergeCell ref="D727:F727"/>
    <mergeCell ref="U207:V207"/>
    <mergeCell ref="S206:T206"/>
    <mergeCell ref="U223:V223"/>
    <mergeCell ref="G809:L809"/>
    <mergeCell ref="M1022:R1022"/>
    <mergeCell ref="M1011:R1011"/>
    <mergeCell ref="S1018:X1018"/>
    <mergeCell ref="M662:R662"/>
    <mergeCell ref="S555:X555"/>
    <mergeCell ref="S1000:X1000"/>
    <mergeCell ref="S992:X992"/>
    <mergeCell ref="S1013:X1013"/>
    <mergeCell ref="S1015:X1015"/>
    <mergeCell ref="D623:F623"/>
    <mergeCell ref="D826:F826"/>
    <mergeCell ref="M586:R586"/>
    <mergeCell ref="M708:R708"/>
    <mergeCell ref="S798:X798"/>
    <mergeCell ref="G630:L630"/>
    <mergeCell ref="Y730:AD730"/>
    <mergeCell ref="S600:X600"/>
    <mergeCell ref="Y991:AD991"/>
    <mergeCell ref="M723:R723"/>
    <mergeCell ref="S975:X975"/>
    <mergeCell ref="D992:F992"/>
    <mergeCell ref="D939:F939"/>
    <mergeCell ref="S1011:X1011"/>
    <mergeCell ref="D849:F849"/>
    <mergeCell ref="G613:L613"/>
    <mergeCell ref="Y597:AD597"/>
    <mergeCell ref="G920:L920"/>
    <mergeCell ref="S574:X574"/>
    <mergeCell ref="Y760:AD760"/>
    <mergeCell ref="S891:X891"/>
    <mergeCell ref="M935:R935"/>
    <mergeCell ref="D989:F989"/>
    <mergeCell ref="Y965:AD965"/>
    <mergeCell ref="G75:X75"/>
    <mergeCell ref="G246:P246"/>
    <mergeCell ref="W217:X217"/>
    <mergeCell ref="D103:F103"/>
    <mergeCell ref="C121:E121"/>
    <mergeCell ref="E89:F89"/>
    <mergeCell ref="G147:L147"/>
    <mergeCell ref="AC166:AD166"/>
    <mergeCell ref="AA177:AB177"/>
    <mergeCell ref="AA169:AB169"/>
    <mergeCell ref="G245:P245"/>
    <mergeCell ref="D389:F389"/>
    <mergeCell ref="M503:R503"/>
    <mergeCell ref="O320:R320"/>
    <mergeCell ref="G242:P242"/>
    <mergeCell ref="G154:L154"/>
    <mergeCell ref="M453:R453"/>
    <mergeCell ref="AC162:AD162"/>
    <mergeCell ref="Y83:AD83"/>
    <mergeCell ref="D94:F94"/>
    <mergeCell ref="G107:X107"/>
    <mergeCell ref="AA323:AD323"/>
    <mergeCell ref="Y219:Z219"/>
    <mergeCell ref="G104:X104"/>
    <mergeCell ref="D148:F148"/>
    <mergeCell ref="AA141:AB141"/>
    <mergeCell ref="S215:T215"/>
    <mergeCell ref="Y415:AD415"/>
    <mergeCell ref="G169:L169"/>
    <mergeCell ref="Q227:R227"/>
    <mergeCell ref="D110:F110"/>
    <mergeCell ref="Q209:R209"/>
    <mergeCell ref="C30:P30"/>
    <mergeCell ref="S728:X728"/>
    <mergeCell ref="C437:AD437"/>
    <mergeCell ref="S611:X611"/>
    <mergeCell ref="D773:F773"/>
    <mergeCell ref="D76:F76"/>
    <mergeCell ref="B198:AE198"/>
    <mergeCell ref="AA234:AB234"/>
    <mergeCell ref="M741:R741"/>
    <mergeCell ref="W245:X245"/>
    <mergeCell ref="Y496:AD496"/>
    <mergeCell ref="C34:AD34"/>
    <mergeCell ref="D48:X48"/>
    <mergeCell ref="S659:X659"/>
    <mergeCell ref="M491:R491"/>
    <mergeCell ref="D52:X52"/>
    <mergeCell ref="Y99:AD99"/>
    <mergeCell ref="Y74:AD74"/>
    <mergeCell ref="G592:L592"/>
    <mergeCell ref="G567:L567"/>
    <mergeCell ref="S724:X724"/>
    <mergeCell ref="G160:L160"/>
    <mergeCell ref="C203:AD203"/>
    <mergeCell ref="W321:Z321"/>
    <mergeCell ref="W319:Z319"/>
    <mergeCell ref="AC163:AD163"/>
    <mergeCell ref="C250:AD250"/>
    <mergeCell ref="G84:X84"/>
    <mergeCell ref="Y107:AD107"/>
    <mergeCell ref="D186:AD186"/>
    <mergeCell ref="AA210:AB210"/>
    <mergeCell ref="AA151:AB151"/>
    <mergeCell ref="D72:F72"/>
    <mergeCell ref="D902:F902"/>
    <mergeCell ref="D147:F147"/>
    <mergeCell ref="M528:R528"/>
    <mergeCell ref="G559:L559"/>
    <mergeCell ref="O322:R322"/>
    <mergeCell ref="G244:P244"/>
    <mergeCell ref="G963:L963"/>
    <mergeCell ref="M917:R917"/>
    <mergeCell ref="Y816:AD816"/>
    <mergeCell ref="S800:X800"/>
    <mergeCell ref="R139:Z139"/>
    <mergeCell ref="O305:R305"/>
    <mergeCell ref="F117:AD117"/>
    <mergeCell ref="G166:L166"/>
    <mergeCell ref="M499:R499"/>
    <mergeCell ref="C347:AD347"/>
    <mergeCell ref="D105:F105"/>
    <mergeCell ref="M530:R530"/>
    <mergeCell ref="M138:P140"/>
    <mergeCell ref="U236:V236"/>
    <mergeCell ref="G959:L959"/>
    <mergeCell ref="S758:X758"/>
    <mergeCell ref="D463:F463"/>
    <mergeCell ref="G668:L668"/>
    <mergeCell ref="S711:X711"/>
    <mergeCell ref="D731:F731"/>
    <mergeCell ref="G72:X72"/>
    <mergeCell ref="Y88:AD88"/>
    <mergeCell ref="Q138:Z138"/>
    <mergeCell ref="Y869:AD869"/>
    <mergeCell ref="G883:L883"/>
    <mergeCell ref="Y1028:AD1028"/>
    <mergeCell ref="AA176:AB176"/>
    <mergeCell ref="Y52:AD52"/>
    <mergeCell ref="S1027:X1027"/>
    <mergeCell ref="Y592:AD592"/>
    <mergeCell ref="S695:X695"/>
    <mergeCell ref="Y723:AD723"/>
    <mergeCell ref="S722:X722"/>
    <mergeCell ref="Y1021:AD1021"/>
    <mergeCell ref="D602:F602"/>
    <mergeCell ref="S853:X853"/>
    <mergeCell ref="D900:F900"/>
    <mergeCell ref="D145:F145"/>
    <mergeCell ref="D79:F79"/>
    <mergeCell ref="M526:R526"/>
    <mergeCell ref="M501:R501"/>
    <mergeCell ref="Y594:AD594"/>
    <mergeCell ref="D479:F479"/>
    <mergeCell ref="S730:X730"/>
    <mergeCell ref="E91:F91"/>
    <mergeCell ref="W323:Z323"/>
    <mergeCell ref="S1009:X1009"/>
    <mergeCell ref="M986:R986"/>
    <mergeCell ref="M888:R888"/>
    <mergeCell ref="D621:F621"/>
    <mergeCell ref="D74:F74"/>
    <mergeCell ref="Y739:AD739"/>
    <mergeCell ref="D176:F176"/>
    <mergeCell ref="D474:F474"/>
    <mergeCell ref="D985:F985"/>
    <mergeCell ref="M968:R968"/>
    <mergeCell ref="D847:F847"/>
    <mergeCell ref="C1031:AD1031"/>
    <mergeCell ref="S1024:X1024"/>
    <mergeCell ref="G1021:L1021"/>
    <mergeCell ref="G1015:L1015"/>
    <mergeCell ref="G558:L558"/>
    <mergeCell ref="G1019:L1019"/>
    <mergeCell ref="Y1001:AD1001"/>
    <mergeCell ref="Y1019:AD1019"/>
    <mergeCell ref="G993:L993"/>
    <mergeCell ref="D529:F529"/>
    <mergeCell ref="G987:L987"/>
    <mergeCell ref="Y1026:AD1026"/>
    <mergeCell ref="Y1020:AD1020"/>
    <mergeCell ref="G974:L974"/>
    <mergeCell ref="Y897:AD897"/>
    <mergeCell ref="G589:L589"/>
    <mergeCell ref="Y546:AD546"/>
    <mergeCell ref="G598:L598"/>
    <mergeCell ref="D1028:F1028"/>
    <mergeCell ref="D783:F783"/>
    <mergeCell ref="G881:L881"/>
    <mergeCell ref="S974:X974"/>
    <mergeCell ref="M806:R806"/>
    <mergeCell ref="D994:F994"/>
    <mergeCell ref="Y859:AD859"/>
    <mergeCell ref="G677:L677"/>
    <mergeCell ref="M539:R539"/>
    <mergeCell ref="M565:R565"/>
    <mergeCell ref="M1026:R1026"/>
    <mergeCell ref="G1012:L1012"/>
    <mergeCell ref="S980:X980"/>
    <mergeCell ref="Y838:AD838"/>
    <mergeCell ref="Y963:AD963"/>
    <mergeCell ref="G977:L977"/>
    <mergeCell ref="M567:R567"/>
    <mergeCell ref="M857:R857"/>
    <mergeCell ref="S750:X750"/>
    <mergeCell ref="Y612:AD612"/>
    <mergeCell ref="M912:R912"/>
    <mergeCell ref="Y638:AD638"/>
    <mergeCell ref="D571:F571"/>
    <mergeCell ref="M797:R797"/>
    <mergeCell ref="D373:F373"/>
    <mergeCell ref="M462:R462"/>
    <mergeCell ref="M456:R456"/>
    <mergeCell ref="S631:X631"/>
    <mergeCell ref="G532:L532"/>
    <mergeCell ref="D871:F871"/>
    <mergeCell ref="M954:R954"/>
    <mergeCell ref="G454:L454"/>
    <mergeCell ref="M813:R813"/>
    <mergeCell ref="D760:F760"/>
    <mergeCell ref="D510:F510"/>
    <mergeCell ref="S573:X573"/>
    <mergeCell ref="D818:F818"/>
    <mergeCell ref="S469:X469"/>
    <mergeCell ref="M563:R563"/>
    <mergeCell ref="M929:R929"/>
    <mergeCell ref="S926:X926"/>
    <mergeCell ref="Y803:AD803"/>
    <mergeCell ref="G912:L912"/>
    <mergeCell ref="S958:X958"/>
    <mergeCell ref="S489:X489"/>
    <mergeCell ref="G732:L732"/>
    <mergeCell ref="M144:P144"/>
    <mergeCell ref="D845:F845"/>
    <mergeCell ref="Y631:AD631"/>
    <mergeCell ref="G894:L894"/>
    <mergeCell ref="S500:X500"/>
    <mergeCell ref="D808:F808"/>
    <mergeCell ref="M866:R866"/>
    <mergeCell ref="G879:L879"/>
    <mergeCell ref="Y663:AD663"/>
    <mergeCell ref="S524:X524"/>
    <mergeCell ref="Y686:AD686"/>
    <mergeCell ref="G700:L700"/>
    <mergeCell ref="D229:F229"/>
    <mergeCell ref="G207:P207"/>
    <mergeCell ref="AC150:AD150"/>
    <mergeCell ref="M583:R583"/>
    <mergeCell ref="G493:L493"/>
    <mergeCell ref="O321:R321"/>
    <mergeCell ref="Y507:AD507"/>
    <mergeCell ref="Y467:AD467"/>
    <mergeCell ref="Y701:AD701"/>
    <mergeCell ref="E167:F167"/>
    <mergeCell ref="W212:X212"/>
    <mergeCell ref="Y465:AD465"/>
    <mergeCell ref="D528:F528"/>
    <mergeCell ref="M614:R614"/>
    <mergeCell ref="Y656:AD656"/>
    <mergeCell ref="G664:L664"/>
    <mergeCell ref="AC159:AD159"/>
    <mergeCell ref="M883:R883"/>
    <mergeCell ref="G736:L736"/>
    <mergeCell ref="S822:X822"/>
    <mergeCell ref="U206:V206"/>
    <mergeCell ref="M881:R881"/>
    <mergeCell ref="S339:V339"/>
    <mergeCell ref="C453:F453"/>
    <mergeCell ref="Y843:AD843"/>
    <mergeCell ref="S605:X605"/>
    <mergeCell ref="D549:F549"/>
    <mergeCell ref="D761:F761"/>
    <mergeCell ref="Y618:AD618"/>
    <mergeCell ref="Y916:AD916"/>
    <mergeCell ref="S748:X748"/>
    <mergeCell ref="D911:F911"/>
    <mergeCell ref="D917:F917"/>
    <mergeCell ref="M879:R879"/>
    <mergeCell ref="G929:L929"/>
    <mergeCell ref="G334:N334"/>
    <mergeCell ref="G702:L702"/>
    <mergeCell ref="Y736:AD736"/>
    <mergeCell ref="M870:R870"/>
    <mergeCell ref="S870:X870"/>
    <mergeCell ref="K357:AD357"/>
    <mergeCell ref="S329:V329"/>
    <mergeCell ref="M817:R817"/>
    <mergeCell ref="Y572:AD572"/>
    <mergeCell ref="Y669:AD669"/>
    <mergeCell ref="G587:L587"/>
    <mergeCell ref="S415:X415"/>
    <mergeCell ref="S642:X642"/>
    <mergeCell ref="G699:L699"/>
    <mergeCell ref="M704:R704"/>
    <mergeCell ref="D733:F733"/>
    <mergeCell ref="Q207:R207"/>
    <mergeCell ref="D216:F216"/>
    <mergeCell ref="D614:F614"/>
    <mergeCell ref="Y636:AD636"/>
    <mergeCell ref="Y758:AD758"/>
    <mergeCell ref="G631:L631"/>
    <mergeCell ref="M855:R855"/>
    <mergeCell ref="Y925:AD925"/>
    <mergeCell ref="W236:X236"/>
    <mergeCell ref="B349:AE349"/>
    <mergeCell ref="G787:L787"/>
    <mergeCell ref="M631:R631"/>
    <mergeCell ref="D856:F856"/>
    <mergeCell ref="M773:R773"/>
    <mergeCell ref="G909:L909"/>
    <mergeCell ref="M474:R474"/>
    <mergeCell ref="D592:F592"/>
    <mergeCell ref="AC235:AD235"/>
    <mergeCell ref="W223:X223"/>
    <mergeCell ref="Y879:AD879"/>
    <mergeCell ref="D749:F749"/>
    <mergeCell ref="M771:R771"/>
    <mergeCell ref="B445:AD445"/>
    <mergeCell ref="D335:F335"/>
    <mergeCell ref="D460:F460"/>
    <mergeCell ref="W309:Z309"/>
    <mergeCell ref="S602:X602"/>
    <mergeCell ref="Y495:AD495"/>
    <mergeCell ref="Y844:AD844"/>
    <mergeCell ref="S535:X535"/>
    <mergeCell ref="D832:F832"/>
    <mergeCell ref="O304:R304"/>
    <mergeCell ref="U216:V216"/>
    <mergeCell ref="M156:P156"/>
    <mergeCell ref="AA334:AD334"/>
    <mergeCell ref="Q219:R219"/>
    <mergeCell ref="S506:X506"/>
    <mergeCell ref="S628:X628"/>
    <mergeCell ref="S804:X804"/>
    <mergeCell ref="M776:R776"/>
    <mergeCell ref="D691:F691"/>
    <mergeCell ref="G847:L847"/>
    <mergeCell ref="G208:P208"/>
    <mergeCell ref="G624:L624"/>
    <mergeCell ref="AA160:AB160"/>
    <mergeCell ref="S467:X467"/>
    <mergeCell ref="Y629:AD629"/>
    <mergeCell ref="D356:F359"/>
    <mergeCell ref="G615:L615"/>
    <mergeCell ref="Y599:AD599"/>
    <mergeCell ref="S693:X693"/>
    <mergeCell ref="Y593:AD593"/>
    <mergeCell ref="S729:X729"/>
    <mergeCell ref="D547:F547"/>
    <mergeCell ref="Y581:AD581"/>
    <mergeCell ref="G238:P238"/>
    <mergeCell ref="W242:X242"/>
    <mergeCell ref="AC241:AD241"/>
    <mergeCell ref="S242:T242"/>
    <mergeCell ref="Y769:AD769"/>
    <mergeCell ref="AA221:AB221"/>
    <mergeCell ref="S673:X673"/>
    <mergeCell ref="W318:Z318"/>
    <mergeCell ref="G480:L480"/>
    <mergeCell ref="M779:R779"/>
    <mergeCell ref="D1009:F1009"/>
    <mergeCell ref="M994:R994"/>
    <mergeCell ref="Y767:AD767"/>
    <mergeCell ref="G819:L819"/>
    <mergeCell ref="S464:X464"/>
    <mergeCell ref="G716:L716"/>
    <mergeCell ref="Y973:AD973"/>
    <mergeCell ref="S471:X471"/>
    <mergeCell ref="S465:X465"/>
    <mergeCell ref="D814:F814"/>
    <mergeCell ref="G957:L957"/>
    <mergeCell ref="C16:AD16"/>
    <mergeCell ref="S890:X890"/>
    <mergeCell ref="D937:F937"/>
    <mergeCell ref="D943:F943"/>
    <mergeCell ref="D49:X49"/>
    <mergeCell ref="AC217:AD217"/>
    <mergeCell ref="E378:F378"/>
    <mergeCell ref="G500:L500"/>
    <mergeCell ref="D156:F156"/>
    <mergeCell ref="Y85:AD85"/>
    <mergeCell ref="S749:X749"/>
    <mergeCell ref="M581:R581"/>
    <mergeCell ref="Y634:AD634"/>
    <mergeCell ref="S228:T228"/>
    <mergeCell ref="M670:R670"/>
    <mergeCell ref="G502:L502"/>
    <mergeCell ref="G800:L800"/>
    <mergeCell ref="D96:D100"/>
    <mergeCell ref="E379:F379"/>
    <mergeCell ref="AA158:AB158"/>
    <mergeCell ref="Y460:AD460"/>
    <mergeCell ref="Y987:AD987"/>
    <mergeCell ref="M142:P142"/>
    <mergeCell ref="Y778:AD778"/>
    <mergeCell ref="I282:J282"/>
    <mergeCell ref="Y771:AD771"/>
    <mergeCell ref="AA213:AB213"/>
    <mergeCell ref="AA142:AB142"/>
    <mergeCell ref="G560:L560"/>
    <mergeCell ref="M666:R666"/>
    <mergeCell ref="AA336:AD336"/>
    <mergeCell ref="Y842:AD842"/>
    <mergeCell ref="D1011:F1011"/>
    <mergeCell ref="G966:L966"/>
    <mergeCell ref="D649:F649"/>
    <mergeCell ref="Y793:AD793"/>
    <mergeCell ref="D391:F391"/>
    <mergeCell ref="G547:L547"/>
    <mergeCell ref="Y804:AD804"/>
    <mergeCell ref="Y810:AD810"/>
    <mergeCell ref="D983:F983"/>
    <mergeCell ref="D958:F958"/>
    <mergeCell ref="D564:F564"/>
    <mergeCell ref="G758:L758"/>
    <mergeCell ref="M920:R920"/>
    <mergeCell ref="M605:R605"/>
    <mergeCell ref="Y700:AD700"/>
    <mergeCell ref="M964:R964"/>
    <mergeCell ref="AC206:AD206"/>
    <mergeCell ref="Y504:AD504"/>
    <mergeCell ref="Y540:AD540"/>
    <mergeCell ref="Y498:AD498"/>
    <mergeCell ref="S607:X607"/>
    <mergeCell ref="N8:O8"/>
    <mergeCell ref="Y102:AD102"/>
    <mergeCell ref="G725:L725"/>
    <mergeCell ref="D569:F569"/>
    <mergeCell ref="S820:X820"/>
    <mergeCell ref="Y988:AD988"/>
    <mergeCell ref="S480:X480"/>
    <mergeCell ref="C69:AD69"/>
    <mergeCell ref="E100:F100"/>
    <mergeCell ref="Y106:AD106"/>
    <mergeCell ref="G102:X102"/>
    <mergeCell ref="AC146:AD146"/>
    <mergeCell ref="Y207:Z207"/>
    <mergeCell ref="M897:R897"/>
    <mergeCell ref="AC148:AD148"/>
    <mergeCell ref="F119:AD119"/>
    <mergeCell ref="S933:X933"/>
    <mergeCell ref="Y206:Z206"/>
    <mergeCell ref="G307:N307"/>
    <mergeCell ref="S572:X572"/>
    <mergeCell ref="D952:F952"/>
    <mergeCell ref="Y702:AD702"/>
    <mergeCell ref="Y773:AD773"/>
    <mergeCell ref="AA225:AB225"/>
    <mergeCell ref="D658:F658"/>
    <mergeCell ref="S909:X909"/>
    <mergeCell ref="D956:F956"/>
    <mergeCell ref="G727:L727"/>
    <mergeCell ref="C132:AD132"/>
    <mergeCell ref="M620:R620"/>
    <mergeCell ref="D109:F109"/>
    <mergeCell ref="D945:F945"/>
    <mergeCell ref="B19:AD19"/>
    <mergeCell ref="S561:X561"/>
    <mergeCell ref="M966:R966"/>
    <mergeCell ref="AA337:AD337"/>
    <mergeCell ref="G773:L773"/>
    <mergeCell ref="S675:X675"/>
    <mergeCell ref="AC240:AD240"/>
    <mergeCell ref="Y100:AD100"/>
    <mergeCell ref="G696:L696"/>
    <mergeCell ref="S462:X462"/>
    <mergeCell ref="D482:F482"/>
    <mergeCell ref="M592:R592"/>
    <mergeCell ref="M863:R863"/>
    <mergeCell ref="S539:X539"/>
    <mergeCell ref="AA153:AB153"/>
    <mergeCell ref="M1021:R1021"/>
    <mergeCell ref="Y776:AD776"/>
    <mergeCell ref="C412:AD412"/>
    <mergeCell ref="D213:F213"/>
    <mergeCell ref="Y559:AD559"/>
    <mergeCell ref="M739:R739"/>
    <mergeCell ref="Y690:AD690"/>
    <mergeCell ref="Y807:AD807"/>
    <mergeCell ref="AA226:AB226"/>
    <mergeCell ref="M742:R742"/>
    <mergeCell ref="S904:X904"/>
    <mergeCell ref="Y998:AD998"/>
    <mergeCell ref="S321:V321"/>
    <mergeCell ref="M155:P155"/>
    <mergeCell ref="S308:V308"/>
    <mergeCell ref="M1010:R1010"/>
    <mergeCell ref="S960:X960"/>
    <mergeCell ref="D1024:F1024"/>
    <mergeCell ref="S547:X547"/>
    <mergeCell ref="M694:R694"/>
    <mergeCell ref="G150:L150"/>
    <mergeCell ref="M992:R992"/>
    <mergeCell ref="AC243:AD243"/>
    <mergeCell ref="D725:F725"/>
    <mergeCell ref="Y747:AD747"/>
    <mergeCell ref="G824:L824"/>
    <mergeCell ref="D209:F209"/>
    <mergeCell ref="E387:F387"/>
    <mergeCell ref="S310:V310"/>
    <mergeCell ref="M629:R629"/>
    <mergeCell ref="D677:F677"/>
    <mergeCell ref="M760:R760"/>
    <mergeCell ref="S928:X928"/>
    <mergeCell ref="D669:F669"/>
    <mergeCell ref="M637:R637"/>
    <mergeCell ref="D693:F693"/>
    <mergeCell ref="D695:F695"/>
    <mergeCell ref="G891:L891"/>
    <mergeCell ref="G749:L749"/>
    <mergeCell ref="S504:X504"/>
    <mergeCell ref="S626:X626"/>
    <mergeCell ref="O340:R340"/>
    <mergeCell ref="G540:L540"/>
    <mergeCell ref="Y824:AD824"/>
    <mergeCell ref="G838:L838"/>
    <mergeCell ref="D1023:F1023"/>
    <mergeCell ref="S460:X460"/>
    <mergeCell ref="G1024:L1024"/>
    <mergeCell ref="Q235:R235"/>
    <mergeCell ref="D24:AD24"/>
    <mergeCell ref="D362:F362"/>
    <mergeCell ref="D548:F548"/>
    <mergeCell ref="D388:F388"/>
    <mergeCell ref="Y235:Z235"/>
    <mergeCell ref="S207:T207"/>
    <mergeCell ref="M165:P165"/>
    <mergeCell ref="Y510:AD510"/>
    <mergeCell ref="G551:L551"/>
    <mergeCell ref="D462:F462"/>
    <mergeCell ref="O337:R337"/>
    <mergeCell ref="G536:L536"/>
    <mergeCell ref="D371:F371"/>
    <mergeCell ref="S510:X510"/>
    <mergeCell ref="M173:P173"/>
    <mergeCell ref="E99:F99"/>
    <mergeCell ref="E97:F97"/>
    <mergeCell ref="S477:X477"/>
    <mergeCell ref="E164:F164"/>
    <mergeCell ref="Q31:AD31"/>
    <mergeCell ref="Y87:AD87"/>
    <mergeCell ref="D456:F456"/>
    <mergeCell ref="G73:X73"/>
    <mergeCell ref="AA223:AB223"/>
    <mergeCell ref="D73:F73"/>
    <mergeCell ref="G503:L503"/>
    <mergeCell ref="AC233:AD233"/>
    <mergeCell ref="Q206:R206"/>
    <mergeCell ref="M479:R479"/>
    <mergeCell ref="M473:R473"/>
    <mergeCell ref="D511:F511"/>
    <mergeCell ref="AA224:AB224"/>
    <mergeCell ref="M955:R955"/>
    <mergeCell ref="M949:R949"/>
    <mergeCell ref="H357:H359"/>
    <mergeCell ref="M601:R601"/>
    <mergeCell ref="AA308:AD308"/>
    <mergeCell ref="M941:R941"/>
    <mergeCell ref="M918:R918"/>
    <mergeCell ref="D931:F931"/>
    <mergeCell ref="Y825:AD825"/>
    <mergeCell ref="G782:L782"/>
    <mergeCell ref="Y886:AD886"/>
    <mergeCell ref="D828:F828"/>
    <mergeCell ref="Y832:AD832"/>
    <mergeCell ref="G863:L863"/>
    <mergeCell ref="S861:X861"/>
    <mergeCell ref="D799:F799"/>
    <mergeCell ref="Y941:AD941"/>
    <mergeCell ref="AA309:AD309"/>
    <mergeCell ref="W325:Z325"/>
    <mergeCell ref="Y934:AD934"/>
    <mergeCell ref="G802:L802"/>
    <mergeCell ref="Y746:AD746"/>
    <mergeCell ref="Y538:AD538"/>
    <mergeCell ref="D762:F762"/>
    <mergeCell ref="G861:L861"/>
    <mergeCell ref="O339:R339"/>
    <mergeCell ref="M872:R872"/>
    <mergeCell ref="Y826:AD826"/>
    <mergeCell ref="S901:X901"/>
    <mergeCell ref="M714:R714"/>
    <mergeCell ref="M495:R495"/>
    <mergeCell ref="G313:N313"/>
    <mergeCell ref="G856:L856"/>
    <mergeCell ref="S971:X971"/>
    <mergeCell ref="D475:F475"/>
    <mergeCell ref="M1003:R1003"/>
    <mergeCell ref="M152:P152"/>
    <mergeCell ref="D154:F154"/>
    <mergeCell ref="AA155:AB155"/>
    <mergeCell ref="G178:L178"/>
    <mergeCell ref="M153:P153"/>
    <mergeCell ref="C134:AD134"/>
    <mergeCell ref="E165:F165"/>
    <mergeCell ref="G145:L145"/>
    <mergeCell ref="AC143:AD143"/>
    <mergeCell ref="U244:V244"/>
    <mergeCell ref="S337:V337"/>
    <mergeCell ref="G151:L151"/>
    <mergeCell ref="C194:AD194"/>
    <mergeCell ref="G456:L456"/>
    <mergeCell ref="Y526:AD526"/>
    <mergeCell ref="S552:X552"/>
    <mergeCell ref="Y967:AD967"/>
    <mergeCell ref="M529:R529"/>
    <mergeCell ref="AC215:AD215"/>
    <mergeCell ref="Y480:AD480"/>
    <mergeCell ref="S902:X902"/>
    <mergeCell ref="Y831:AD831"/>
    <mergeCell ref="Q217:R217"/>
    <mergeCell ref="D898:F898"/>
    <mergeCell ref="D873:F873"/>
    <mergeCell ref="M557:R557"/>
    <mergeCell ref="Y652:AD652"/>
    <mergeCell ref="C298:AD298"/>
    <mergeCell ref="D734:F734"/>
    <mergeCell ref="Y911:AD911"/>
    <mergeCell ref="D508:F508"/>
    <mergeCell ref="D554:F554"/>
    <mergeCell ref="S1010:X1010"/>
    <mergeCell ref="S962:X962"/>
    <mergeCell ref="D667:F667"/>
    <mergeCell ref="S918:X918"/>
    <mergeCell ref="S499:X499"/>
    <mergeCell ref="G467:L467"/>
    <mergeCell ref="G827:L827"/>
    <mergeCell ref="S741:X741"/>
    <mergeCell ref="G836:L836"/>
    <mergeCell ref="S946:X946"/>
    <mergeCell ref="G975:L975"/>
    <mergeCell ref="Y989:AD989"/>
    <mergeCell ref="Y952:AD952"/>
    <mergeCell ref="Y954:AD954"/>
    <mergeCell ref="D990:F990"/>
    <mergeCell ref="Y971:AD971"/>
    <mergeCell ref="G996:L996"/>
    <mergeCell ref="M984:R984"/>
    <mergeCell ref="M862:R862"/>
    <mergeCell ref="M828:R828"/>
    <mergeCell ref="Y962:AD962"/>
    <mergeCell ref="Y545:AD545"/>
    <mergeCell ref="Y785:AD785"/>
    <mergeCell ref="G743:L743"/>
    <mergeCell ref="M669:R669"/>
    <mergeCell ref="M668:R668"/>
    <mergeCell ref="D815:F815"/>
    <mergeCell ref="M761:R761"/>
    <mergeCell ref="G730:L730"/>
    <mergeCell ref="S803:X803"/>
    <mergeCell ref="Y743:AD743"/>
    <mergeCell ref="Y829:AD829"/>
    <mergeCell ref="S1028:X1028"/>
    <mergeCell ref="D314:F314"/>
    <mergeCell ref="M701:R701"/>
    <mergeCell ref="G330:N330"/>
    <mergeCell ref="S723:X723"/>
    <mergeCell ref="G508:L508"/>
    <mergeCell ref="M492:R492"/>
    <mergeCell ref="D620:F620"/>
    <mergeCell ref="G501:L501"/>
    <mergeCell ref="M703:R703"/>
    <mergeCell ref="G356:AD356"/>
    <mergeCell ref="D1022:F1022"/>
    <mergeCell ref="S1026:X1026"/>
    <mergeCell ref="S907:X907"/>
    <mergeCell ref="Y691:AD691"/>
    <mergeCell ref="S813:X813"/>
    <mergeCell ref="G324:N324"/>
    <mergeCell ref="S665:X665"/>
    <mergeCell ref="S692:X692"/>
    <mergeCell ref="D582:F582"/>
    <mergeCell ref="S833:X833"/>
    <mergeCell ref="S677:X677"/>
    <mergeCell ref="I357:I359"/>
    <mergeCell ref="Y512:AD512"/>
    <mergeCell ref="G900:L900"/>
    <mergeCell ref="S699:X699"/>
    <mergeCell ref="D500:F500"/>
    <mergeCell ref="M1001:R1001"/>
    <mergeCell ref="G697:L697"/>
    <mergeCell ref="G763:L763"/>
    <mergeCell ref="D732:F732"/>
    <mergeCell ref="S775:X775"/>
    <mergeCell ref="Y982:AD982"/>
    <mergeCell ref="Y861:AD861"/>
    <mergeCell ref="G875:L875"/>
    <mergeCell ref="Y588:AD588"/>
    <mergeCell ref="Y676:AD676"/>
    <mergeCell ref="S783:X783"/>
    <mergeCell ref="D869:F869"/>
    <mergeCell ref="M734:R734"/>
    <mergeCell ref="S877:X877"/>
    <mergeCell ref="Y820:AD820"/>
    <mergeCell ref="G834:L834"/>
    <mergeCell ref="D954:F954"/>
    <mergeCell ref="G837:L837"/>
    <mergeCell ref="M926:R926"/>
    <mergeCell ref="S849:X849"/>
    <mergeCell ref="Y951:AD951"/>
    <mergeCell ref="Y946:AD946"/>
    <mergeCell ref="M933:R933"/>
    <mergeCell ref="S917:X917"/>
    <mergeCell ref="M950:R950"/>
    <mergeCell ref="Y914:AD914"/>
    <mergeCell ref="Y908:AD908"/>
    <mergeCell ref="G976:L976"/>
    <mergeCell ref="G771:L771"/>
    <mergeCell ref="M835:R835"/>
    <mergeCell ref="D759:F759"/>
    <mergeCell ref="M594:R594"/>
    <mergeCell ref="Y689:AD689"/>
    <mergeCell ref="Y720:AD720"/>
    <mergeCell ref="D862:F862"/>
    <mergeCell ref="M757:R757"/>
    <mergeCell ref="D788:F788"/>
    <mergeCell ref="D796:F796"/>
    <mergeCell ref="D654:F654"/>
    <mergeCell ref="M793:R793"/>
    <mergeCell ref="Y731:AD731"/>
    <mergeCell ref="G768:L768"/>
    <mergeCell ref="D541:F541"/>
    <mergeCell ref="D580:F580"/>
    <mergeCell ref="G662:L662"/>
    <mergeCell ref="Y703:AD703"/>
    <mergeCell ref="D696:F696"/>
    <mergeCell ref="G659:L659"/>
    <mergeCell ref="D537:F537"/>
    <mergeCell ref="G627:L627"/>
    <mergeCell ref="M790:R790"/>
    <mergeCell ref="G545:L545"/>
    <mergeCell ref="M588:R588"/>
    <mergeCell ref="Y621:AD621"/>
    <mergeCell ref="D753:F753"/>
    <mergeCell ref="S727:X727"/>
    <mergeCell ref="S793:X793"/>
    <mergeCell ref="D586:F586"/>
    <mergeCell ref="Y590:AD590"/>
    <mergeCell ref="M689:R689"/>
    <mergeCell ref="S770:X770"/>
    <mergeCell ref="S685:X685"/>
    <mergeCell ref="M680:R680"/>
    <mergeCell ref="M636:R636"/>
    <mergeCell ref="D617:F617"/>
    <mergeCell ref="M676:R676"/>
    <mergeCell ref="S328:V328"/>
    <mergeCell ref="D361:F361"/>
    <mergeCell ref="G476:L476"/>
    <mergeCell ref="D682:F682"/>
    <mergeCell ref="M517:R517"/>
    <mergeCell ref="M713:R713"/>
    <mergeCell ref="G548:L548"/>
    <mergeCell ref="M615:R615"/>
    <mergeCell ref="Y654:AD654"/>
    <mergeCell ref="Y714:AD714"/>
    <mergeCell ref="Y667:AD667"/>
    <mergeCell ref="D650:F650"/>
    <mergeCell ref="D261:N261"/>
    <mergeCell ref="D471:F471"/>
    <mergeCell ref="D863:F863"/>
    <mergeCell ref="S835:X835"/>
    <mergeCell ref="Y578:AD578"/>
    <mergeCell ref="S514:X514"/>
    <mergeCell ref="S490:X490"/>
    <mergeCell ref="E385:F385"/>
    <mergeCell ref="S262:V262"/>
    <mergeCell ref="D790:F790"/>
    <mergeCell ref="D834:F834"/>
    <mergeCell ref="E418:R418"/>
    <mergeCell ref="G333:N333"/>
    <mergeCell ref="O318:R318"/>
    <mergeCell ref="Y611:AD611"/>
    <mergeCell ref="B423:AE423"/>
    <mergeCell ref="D490:F490"/>
    <mergeCell ref="Y524:AD524"/>
    <mergeCell ref="G538:L538"/>
    <mergeCell ref="S309:V309"/>
    <mergeCell ref="D262:N262"/>
    <mergeCell ref="G605:L605"/>
    <mergeCell ref="S588:X588"/>
    <mergeCell ref="G588:L588"/>
    <mergeCell ref="D338:F338"/>
    <mergeCell ref="M596:R596"/>
    <mergeCell ref="G465:L465"/>
    <mergeCell ref="M554:R554"/>
    <mergeCell ref="S583:X583"/>
    <mergeCell ref="D333:F333"/>
    <mergeCell ref="E330:F330"/>
    <mergeCell ref="O308:R308"/>
    <mergeCell ref="D557:F557"/>
    <mergeCell ref="C415:R415"/>
    <mergeCell ref="M582:R582"/>
    <mergeCell ref="S491:X491"/>
    <mergeCell ref="S585:X585"/>
    <mergeCell ref="S584:X584"/>
    <mergeCell ref="S577:X577"/>
    <mergeCell ref="D319:F319"/>
    <mergeCell ref="D320:D324"/>
    <mergeCell ref="G475:L475"/>
    <mergeCell ref="S570:X570"/>
    <mergeCell ref="G578:L578"/>
    <mergeCell ref="G316:N316"/>
    <mergeCell ref="G483:L483"/>
    <mergeCell ref="D78:F78"/>
    <mergeCell ref="B131:AD131"/>
    <mergeCell ref="G577:L577"/>
    <mergeCell ref="U219:V219"/>
    <mergeCell ref="G753:L753"/>
    <mergeCell ref="E320:F320"/>
    <mergeCell ref="AC168:AD168"/>
    <mergeCell ref="AA261:AD261"/>
    <mergeCell ref="Y756:AD756"/>
    <mergeCell ref="G766:L766"/>
    <mergeCell ref="B197:AE197"/>
    <mergeCell ref="D220:F220"/>
    <mergeCell ref="D433:R433"/>
    <mergeCell ref="D454:F454"/>
    <mergeCell ref="O329:R329"/>
    <mergeCell ref="G681:L681"/>
    <mergeCell ref="D177:F177"/>
    <mergeCell ref="G148:L148"/>
    <mergeCell ref="G175:L175"/>
    <mergeCell ref="G177:L177"/>
    <mergeCell ref="G164:L164"/>
    <mergeCell ref="Y234:Z234"/>
    <mergeCell ref="W327:Z327"/>
    <mergeCell ref="G464:L464"/>
    <mergeCell ref="G315:N315"/>
    <mergeCell ref="G762:L762"/>
    <mergeCell ref="Y98:AD98"/>
    <mergeCell ref="D205:F206"/>
    <mergeCell ref="U239:V239"/>
    <mergeCell ref="W239:X239"/>
    <mergeCell ref="Y232:Z232"/>
    <mergeCell ref="AA330:AD330"/>
    <mergeCell ref="M909:R909"/>
    <mergeCell ref="AC160:AD160"/>
    <mergeCell ref="U234:V234"/>
    <mergeCell ref="E416:R416"/>
    <mergeCell ref="S327:V327"/>
    <mergeCell ref="W226:X226"/>
    <mergeCell ref="Y477:AD477"/>
    <mergeCell ref="Y635:AD635"/>
    <mergeCell ref="S307:V307"/>
    <mergeCell ref="D542:F542"/>
    <mergeCell ref="D619:F619"/>
    <mergeCell ref="D741:F741"/>
    <mergeCell ref="M516:R516"/>
    <mergeCell ref="D312:F312"/>
    <mergeCell ref="M522:R522"/>
    <mergeCell ref="D588:F588"/>
    <mergeCell ref="D724:F724"/>
    <mergeCell ref="S760:X760"/>
    <mergeCell ref="S752:X752"/>
    <mergeCell ref="Y601:AD601"/>
    <mergeCell ref="G678:L678"/>
    <mergeCell ref="M789:R789"/>
    <mergeCell ref="Y909:AD909"/>
    <mergeCell ref="S868:X868"/>
    <mergeCell ref="Y896:AD896"/>
    <mergeCell ref="G872:L872"/>
    <mergeCell ref="D893:F893"/>
    <mergeCell ref="D787:F787"/>
    <mergeCell ref="AC209:AD209"/>
    <mergeCell ref="C279:D281"/>
    <mergeCell ref="G227:P227"/>
    <mergeCell ref="G239:P239"/>
    <mergeCell ref="B1033:AE1033"/>
    <mergeCell ref="M796:R796"/>
    <mergeCell ref="Y1008:AD1008"/>
    <mergeCell ref="E377:F377"/>
    <mergeCell ref="G628:L628"/>
    <mergeCell ref="Y551:AD551"/>
    <mergeCell ref="M490:R490"/>
    <mergeCell ref="M832:R832"/>
    <mergeCell ref="M788:R788"/>
    <mergeCell ref="G926:L926"/>
    <mergeCell ref="G962:L962"/>
    <mergeCell ref="D857:F857"/>
    <mergeCell ref="S839:X839"/>
    <mergeCell ref="G499:L499"/>
    <mergeCell ref="Y950:AD950"/>
    <mergeCell ref="Y554:AD554"/>
    <mergeCell ref="D505:F505"/>
    <mergeCell ref="Y912:AD912"/>
    <mergeCell ref="M830:R830"/>
    <mergeCell ref="G799:L799"/>
    <mergeCell ref="Y607:AD607"/>
    <mergeCell ref="Y905:AD905"/>
    <mergeCell ref="M914:R914"/>
    <mergeCell ref="Y942:AD942"/>
    <mergeCell ref="M945:R945"/>
    <mergeCell ref="S488:X488"/>
    <mergeCell ref="Y740:AD740"/>
    <mergeCell ref="G641:L641"/>
    <mergeCell ref="G904:L904"/>
    <mergeCell ref="G509:L509"/>
    <mergeCell ref="Y795:AD795"/>
    <mergeCell ref="M690:R690"/>
    <mergeCell ref="G949:L949"/>
    <mergeCell ref="G874:L874"/>
    <mergeCell ref="D918:F918"/>
    <mergeCell ref="D860:F860"/>
    <mergeCell ref="G902:L902"/>
    <mergeCell ref="Y936:AD936"/>
    <mergeCell ref="S944:X944"/>
    <mergeCell ref="G843:L843"/>
    <mergeCell ref="S864:X864"/>
    <mergeCell ref="G810:L810"/>
    <mergeCell ref="S842:X842"/>
    <mergeCell ref="S872:X872"/>
    <mergeCell ref="M821:R821"/>
    <mergeCell ref="Y834:AD834"/>
    <mergeCell ref="S865:X865"/>
    <mergeCell ref="S931:X931"/>
    <mergeCell ref="D941:F941"/>
    <mergeCell ref="Y839:AD839"/>
    <mergeCell ref="S854:X854"/>
    <mergeCell ref="D901:F901"/>
    <mergeCell ref="D899:F899"/>
    <mergeCell ref="M911:R911"/>
    <mergeCell ref="M811:R811"/>
    <mergeCell ref="M899:R899"/>
    <mergeCell ref="M894:R894"/>
    <mergeCell ref="D882:F882"/>
    <mergeCell ref="S878:X878"/>
    <mergeCell ref="S896:X896"/>
    <mergeCell ref="S908:X908"/>
    <mergeCell ref="S816:X816"/>
    <mergeCell ref="Y891:AD891"/>
    <mergeCell ref="Y892:AD892"/>
    <mergeCell ref="Y877:AD877"/>
    <mergeCell ref="D756:F756"/>
    <mergeCell ref="Y906:AD906"/>
    <mergeCell ref="D916:F916"/>
    <mergeCell ref="D854:F854"/>
    <mergeCell ref="D729:F729"/>
    <mergeCell ref="M698:R698"/>
    <mergeCell ref="Y900:AD900"/>
    <mergeCell ref="D805:F805"/>
    <mergeCell ref="S610:X610"/>
    <mergeCell ref="D771:F771"/>
    <mergeCell ref="M898:R898"/>
    <mergeCell ref="S906:X906"/>
    <mergeCell ref="G825:L825"/>
    <mergeCell ref="S824:X824"/>
    <mergeCell ref="Y741:AD741"/>
    <mergeCell ref="D830:F830"/>
    <mergeCell ref="Y812:AD812"/>
    <mergeCell ref="S678:X678"/>
    <mergeCell ref="D698:F698"/>
    <mergeCell ref="M781:R781"/>
    <mergeCell ref="S818:X818"/>
    <mergeCell ref="G670:L670"/>
    <mergeCell ref="Y660:AD660"/>
    <mergeCell ref="G911:L911"/>
    <mergeCell ref="D722:F722"/>
    <mergeCell ref="G765:L765"/>
    <mergeCell ref="D660:F660"/>
    <mergeCell ref="G871:L871"/>
    <mergeCell ref="Y642:AD642"/>
    <mergeCell ref="D876:F876"/>
    <mergeCell ref="S683:X683"/>
    <mergeCell ref="S999:X999"/>
    <mergeCell ref="M896:R896"/>
    <mergeCell ref="D960:F960"/>
    <mergeCell ref="S997:X997"/>
    <mergeCell ref="Y981:AD981"/>
    <mergeCell ref="D562:F562"/>
    <mergeCell ref="D991:F991"/>
    <mergeCell ref="S965:X965"/>
    <mergeCell ref="O323:R323"/>
    <mergeCell ref="S639:X639"/>
    <mergeCell ref="D686:F686"/>
    <mergeCell ref="M775:R775"/>
    <mergeCell ref="S973:X973"/>
    <mergeCell ref="D477:F477"/>
    <mergeCell ref="G880:L880"/>
    <mergeCell ref="Y980:AD980"/>
    <mergeCell ref="Y898:AD898"/>
    <mergeCell ref="M990:R990"/>
    <mergeCell ref="G995:L995"/>
    <mergeCell ref="G754:L754"/>
    <mergeCell ref="M732:R732"/>
    <mergeCell ref="M707:R707"/>
    <mergeCell ref="Y953:AD953"/>
    <mergeCell ref="G573:L573"/>
    <mergeCell ref="D981:F981"/>
    <mergeCell ref="M785:R785"/>
    <mergeCell ref="S921:X921"/>
    <mergeCell ref="Y922:AD922"/>
    <mergeCell ref="G812:L812"/>
    <mergeCell ref="Y901:AD901"/>
    <mergeCell ref="D841:F841"/>
    <mergeCell ref="D949:F949"/>
    <mergeCell ref="Y75:AD75"/>
    <mergeCell ref="D108:F108"/>
    <mergeCell ref="AA138:AD138"/>
    <mergeCell ref="Y487:AD487"/>
    <mergeCell ref="S608:X608"/>
    <mergeCell ref="G162:L162"/>
    <mergeCell ref="W264:Z264"/>
    <mergeCell ref="Y659:AD659"/>
    <mergeCell ref="Y1006:AD1006"/>
    <mergeCell ref="G326:N326"/>
    <mergeCell ref="S694:X694"/>
    <mergeCell ref="M488:R488"/>
    <mergeCell ref="Y244:Z244"/>
    <mergeCell ref="G933:L933"/>
    <mergeCell ref="Y240:Z240"/>
    <mergeCell ref="Y579:AD579"/>
    <mergeCell ref="M498:R498"/>
    <mergeCell ref="G600:L600"/>
    <mergeCell ref="Y553:AD553"/>
    <mergeCell ref="M472:R472"/>
    <mergeCell ref="W334:Z334"/>
    <mergeCell ref="G946:L946"/>
    <mergeCell ref="M511:R511"/>
    <mergeCell ref="Y633:AD633"/>
    <mergeCell ref="Y751:AD751"/>
    <mergeCell ref="Y729:AD729"/>
    <mergeCell ref="G781:L781"/>
    <mergeCell ref="Y944:AD944"/>
    <mergeCell ref="S680:X680"/>
    <mergeCell ref="Y591:AD591"/>
    <mergeCell ref="S545:X545"/>
    <mergeCell ref="G873:L873"/>
    <mergeCell ref="G999:L999"/>
    <mergeCell ref="Y999:AD999"/>
    <mergeCell ref="D884:F884"/>
    <mergeCell ref="Y876:AD876"/>
    <mergeCell ref="S708:X708"/>
    <mergeCell ref="G744:L744"/>
    <mergeCell ref="M999:R999"/>
    <mergeCell ref="M971:R971"/>
    <mergeCell ref="Y931:AD931"/>
    <mergeCell ref="Y933:AD933"/>
    <mergeCell ref="G956:L956"/>
    <mergeCell ref="G943:L943"/>
    <mergeCell ref="B8:L8"/>
    <mergeCell ref="D102:F102"/>
    <mergeCell ref="D375:F375"/>
    <mergeCell ref="Y673:AD673"/>
    <mergeCell ref="G94:X94"/>
    <mergeCell ref="Y648:AD648"/>
    <mergeCell ref="S784:X784"/>
    <mergeCell ref="C13:AD13"/>
    <mergeCell ref="C103:C111"/>
    <mergeCell ref="C15:AD15"/>
    <mergeCell ref="S671:X671"/>
    <mergeCell ref="AA233:AB233"/>
    <mergeCell ref="D175:F175"/>
    <mergeCell ref="D141:F141"/>
    <mergeCell ref="G715:L715"/>
    <mergeCell ref="D434:R434"/>
    <mergeCell ref="Y657:AD657"/>
    <mergeCell ref="AA262:AD262"/>
    <mergeCell ref="D313:F313"/>
    <mergeCell ref="M748:R748"/>
    <mergeCell ref="Y948:AD948"/>
    <mergeCell ref="Y608:AD608"/>
    <mergeCell ref="G983:L983"/>
    <mergeCell ref="M654:R654"/>
    <mergeCell ref="D578:F578"/>
    <mergeCell ref="D589:F589"/>
    <mergeCell ref="D966:F966"/>
    <mergeCell ref="G658:L658"/>
    <mergeCell ref="Y1004:AD1004"/>
    <mergeCell ref="S781:X781"/>
    <mergeCell ref="Y881:AD881"/>
    <mergeCell ref="Y875:AD875"/>
    <mergeCell ref="D988:F988"/>
    <mergeCell ref="S812:X812"/>
    <mergeCell ref="D690:F690"/>
    <mergeCell ref="S601:X601"/>
    <mergeCell ref="S782:X782"/>
    <mergeCell ref="S657:X657"/>
    <mergeCell ref="D748:F748"/>
    <mergeCell ref="S925:X925"/>
    <mergeCell ref="S950:X950"/>
    <mergeCell ref="S762:X762"/>
    <mergeCell ref="G798:L798"/>
    <mergeCell ref="D839:F839"/>
    <mergeCell ref="G925:L925"/>
    <mergeCell ref="S690:X690"/>
    <mergeCell ref="Y682:AD682"/>
    <mergeCell ref="Y887:AD887"/>
    <mergeCell ref="G901:L901"/>
    <mergeCell ref="M946:R946"/>
    <mergeCell ref="M635:R635"/>
    <mergeCell ref="D666:F666"/>
    <mergeCell ref="D997:F997"/>
    <mergeCell ref="M936:R936"/>
    <mergeCell ref="M591:R591"/>
    <mergeCell ref="D639:F639"/>
    <mergeCell ref="Y929:AD929"/>
    <mergeCell ref="S952:X952"/>
    <mergeCell ref="S988:X988"/>
    <mergeCell ref="S954:X954"/>
    <mergeCell ref="S990:X990"/>
    <mergeCell ref="S527:X527"/>
    <mergeCell ref="D488:F488"/>
    <mergeCell ref="M718:R718"/>
    <mergeCell ref="S459:X459"/>
    <mergeCell ref="Y535:AD535"/>
    <mergeCell ref="AC450:AD450"/>
    <mergeCell ref="Y857:AD857"/>
    <mergeCell ref="G604:L604"/>
    <mergeCell ref="Y753:AD753"/>
    <mergeCell ref="G788:L788"/>
    <mergeCell ref="M537:R537"/>
    <mergeCell ref="S874:X874"/>
    <mergeCell ref="S534:X534"/>
    <mergeCell ref="Y615:AD615"/>
    <mergeCell ref="Y867:AD867"/>
    <mergeCell ref="G964:L964"/>
    <mergeCell ref="D738:F738"/>
    <mergeCell ref="Y895:AD895"/>
    <mergeCell ref="M787:R787"/>
    <mergeCell ref="M663:R663"/>
    <mergeCell ref="G463:L463"/>
    <mergeCell ref="M630:R630"/>
    <mergeCell ref="S725:X725"/>
    <mergeCell ref="G853:L853"/>
    <mergeCell ref="G647:L647"/>
    <mergeCell ref="Y737:AD737"/>
    <mergeCell ref="S797:X797"/>
    <mergeCell ref="Y850:AD850"/>
    <mergeCell ref="Y764:AD764"/>
    <mergeCell ref="G663:L663"/>
    <mergeCell ref="M843:R843"/>
    <mergeCell ref="S571:X571"/>
    <mergeCell ref="Y513:AD513"/>
    <mergeCell ref="G602:L602"/>
    <mergeCell ref="Y525:AD525"/>
    <mergeCell ref="M853:R853"/>
    <mergeCell ref="G685:L685"/>
    <mergeCell ref="S340:V340"/>
    <mergeCell ref="M543:R543"/>
    <mergeCell ref="G612:L612"/>
    <mergeCell ref="S482:X482"/>
    <mergeCell ref="S604:X604"/>
    <mergeCell ref="M612:R612"/>
    <mergeCell ref="G571:L571"/>
    <mergeCell ref="Y646:AD646"/>
    <mergeCell ref="S556:X556"/>
    <mergeCell ref="M692:R692"/>
    <mergeCell ref="G466:L466"/>
    <mergeCell ref="Y577:AD577"/>
    <mergeCell ref="Y570:AD570"/>
    <mergeCell ref="Y617:AD617"/>
    <mergeCell ref="G606:L606"/>
    <mergeCell ref="Y840:AD840"/>
    <mergeCell ref="Y609:AD609"/>
    <mergeCell ref="Y471:AD471"/>
    <mergeCell ref="G156:L156"/>
    <mergeCell ref="M673:R673"/>
    <mergeCell ref="S566:X566"/>
    <mergeCell ref="S635:X635"/>
    <mergeCell ref="G742:L742"/>
    <mergeCell ref="S731:X731"/>
    <mergeCell ref="S851:X851"/>
    <mergeCell ref="G724:L724"/>
    <mergeCell ref="M730:R730"/>
    <mergeCell ref="Y766:AD766"/>
    <mergeCell ref="Y217:Z217"/>
    <mergeCell ref="W213:X213"/>
    <mergeCell ref="AC231:AD231"/>
    <mergeCell ref="G686:L686"/>
    <mergeCell ref="G713:L713"/>
    <mergeCell ref="AA231:AB231"/>
    <mergeCell ref="D173:F173"/>
    <mergeCell ref="AA230:AB230"/>
    <mergeCell ref="G237:P237"/>
    <mergeCell ref="U214:V214"/>
    <mergeCell ref="U243:V243"/>
    <mergeCell ref="AA227:AB227"/>
    <mergeCell ref="G219:P219"/>
    <mergeCell ref="E225:F225"/>
    <mergeCell ref="Q220:R220"/>
    <mergeCell ref="AA217:AB217"/>
    <mergeCell ref="D499:F499"/>
    <mergeCell ref="D457:F457"/>
    <mergeCell ref="D237:F237"/>
    <mergeCell ref="B252:AE252"/>
    <mergeCell ref="C302:C303"/>
    <mergeCell ref="D544:F544"/>
    <mergeCell ref="AA280:AD280"/>
    <mergeCell ref="D212:F212"/>
    <mergeCell ref="S325:V325"/>
    <mergeCell ref="C297:AD297"/>
    <mergeCell ref="AC234:AD234"/>
    <mergeCell ref="S264:V264"/>
    <mergeCell ref="AA313:AD313"/>
    <mergeCell ref="Q236:R236"/>
    <mergeCell ref="G950:L950"/>
    <mergeCell ref="G935:L935"/>
    <mergeCell ref="D897:F897"/>
    <mergeCell ref="Y907:AD907"/>
    <mergeCell ref="D934:F934"/>
    <mergeCell ref="M915:R915"/>
    <mergeCell ref="AA335:AD335"/>
    <mergeCell ref="Y786:AD786"/>
    <mergeCell ref="M746:R746"/>
    <mergeCell ref="M619:R619"/>
    <mergeCell ref="S603:X603"/>
    <mergeCell ref="G919:L919"/>
    <mergeCell ref="C432:R432"/>
    <mergeCell ref="E328:F328"/>
    <mergeCell ref="D701:F701"/>
    <mergeCell ref="D793:F793"/>
    <mergeCell ref="D561:F561"/>
    <mergeCell ref="G479:L479"/>
    <mergeCell ref="S889:X889"/>
    <mergeCell ref="D594:F594"/>
    <mergeCell ref="D675:F675"/>
    <mergeCell ref="D878:F878"/>
    <mergeCell ref="M932:R932"/>
    <mergeCell ref="D933:F933"/>
    <mergeCell ref="G813:L813"/>
    <mergeCell ref="C1030:AD1030"/>
    <mergeCell ref="G994:L994"/>
    <mergeCell ref="G990:L990"/>
    <mergeCell ref="S1008:X1008"/>
    <mergeCell ref="M507:R507"/>
    <mergeCell ref="Y1017:AD1017"/>
    <mergeCell ref="Y1005:AD1005"/>
    <mergeCell ref="Y1007:AD1007"/>
    <mergeCell ref="S1006:X1006"/>
    <mergeCell ref="S674:X674"/>
    <mergeCell ref="M927:R927"/>
    <mergeCell ref="D581:F581"/>
    <mergeCell ref="S710:X710"/>
    <mergeCell ref="S832:X832"/>
    <mergeCell ref="D879:F879"/>
    <mergeCell ref="G687:L687"/>
    <mergeCell ref="D609:F609"/>
    <mergeCell ref="S860:X860"/>
    <mergeCell ref="M667:R667"/>
    <mergeCell ref="M876:R876"/>
    <mergeCell ref="S821:X821"/>
    <mergeCell ref="M951:R951"/>
    <mergeCell ref="D684:F684"/>
    <mergeCell ref="S516:X516"/>
    <mergeCell ref="M546:R546"/>
    <mergeCell ref="D524:F524"/>
    <mergeCell ref="S684:X684"/>
    <mergeCell ref="G661:L661"/>
    <mergeCell ref="Y655:AD655"/>
    <mergeCell ref="D861:F861"/>
    <mergeCell ref="D813:F813"/>
    <mergeCell ref="Y1027:AD1027"/>
    <mergeCell ref="AA150:AB150"/>
    <mergeCell ref="S224:T224"/>
    <mergeCell ref="D185:AD185"/>
    <mergeCell ref="M576:R576"/>
    <mergeCell ref="S869:X869"/>
    <mergeCell ref="M1007:R1007"/>
    <mergeCell ref="Y1014:AD1014"/>
    <mergeCell ref="M1009:R1009"/>
    <mergeCell ref="D613:F613"/>
    <mergeCell ref="M880:R880"/>
    <mergeCell ref="D1026:F1026"/>
    <mergeCell ref="Y1018:AD1018"/>
    <mergeCell ref="Y889:AD889"/>
    <mergeCell ref="AA168:AB168"/>
    <mergeCell ref="G640:L640"/>
    <mergeCell ref="G684:L684"/>
    <mergeCell ref="S777:X777"/>
    <mergeCell ref="D824:F824"/>
    <mergeCell ref="W233:X233"/>
    <mergeCell ref="M907:R907"/>
    <mergeCell ref="Y486:AD486"/>
    <mergeCell ref="M882:R882"/>
    <mergeCell ref="Y784:AD784"/>
    <mergeCell ref="D999:F999"/>
    <mergeCell ref="C416:D416"/>
    <mergeCell ref="Y930:AD930"/>
    <mergeCell ref="M839:R839"/>
    <mergeCell ref="G778:L778"/>
    <mergeCell ref="G839:L839"/>
    <mergeCell ref="S211:T211"/>
    <mergeCell ref="D829:F829"/>
    <mergeCell ref="Q238:R238"/>
    <mergeCell ref="D1019:F1019"/>
    <mergeCell ref="Y821:AD821"/>
    <mergeCell ref="M645:R645"/>
    <mergeCell ref="G750:L750"/>
    <mergeCell ref="M1018:R1018"/>
    <mergeCell ref="Y84:AD84"/>
    <mergeCell ref="M878:R878"/>
    <mergeCell ref="Y457:AD457"/>
    <mergeCell ref="D611:F611"/>
    <mergeCell ref="Y755:AD755"/>
    <mergeCell ref="G492:L492"/>
    <mergeCell ref="S587:X587"/>
    <mergeCell ref="D909:F909"/>
    <mergeCell ref="S885:X885"/>
    <mergeCell ref="G921:L921"/>
    <mergeCell ref="Y86:AD86"/>
    <mergeCell ref="D184:AD184"/>
    <mergeCell ref="S458:X458"/>
    <mergeCell ref="Y757:AD757"/>
    <mergeCell ref="G792:L792"/>
    <mergeCell ref="Y979:AD979"/>
    <mergeCell ref="D831:F831"/>
    <mergeCell ref="C267:AD267"/>
    <mergeCell ref="G683:L683"/>
    <mergeCell ref="S318:V318"/>
    <mergeCell ref="S884:X884"/>
    <mergeCell ref="M1005:R1005"/>
    <mergeCell ref="D610:F610"/>
    <mergeCell ref="S746:X746"/>
    <mergeCell ref="M991:R991"/>
    <mergeCell ref="S979:X979"/>
    <mergeCell ref="M1020:R1020"/>
    <mergeCell ref="Y679:AD679"/>
    <mergeCell ref="G693:L693"/>
    <mergeCell ref="M593:R593"/>
    <mergeCell ref="M715:R715"/>
    <mergeCell ref="G851:L851"/>
    <mergeCell ref="Y470:AD470"/>
    <mergeCell ref="Y681:AD681"/>
    <mergeCell ref="G695:L695"/>
    <mergeCell ref="D778:F778"/>
    <mergeCell ref="Y744:AD744"/>
    <mergeCell ref="Y1016:AD1016"/>
    <mergeCell ref="D1010:F1010"/>
    <mergeCell ref="D962:F962"/>
    <mergeCell ref="G1013:L1013"/>
    <mergeCell ref="D971:F971"/>
    <mergeCell ref="D965:F965"/>
    <mergeCell ref="D636:F636"/>
    <mergeCell ref="S887:X887"/>
    <mergeCell ref="G711:L711"/>
    <mergeCell ref="D984:F984"/>
    <mergeCell ref="G992:L992"/>
    <mergeCell ref="D946:F946"/>
    <mergeCell ref="M711:R711"/>
    <mergeCell ref="G524:L524"/>
    <mergeCell ref="Y855:AD855"/>
    <mergeCell ref="S888:X888"/>
    <mergeCell ref="D1003:F1003"/>
    <mergeCell ref="S897:X897"/>
    <mergeCell ref="M997:R997"/>
    <mergeCell ref="D987:F987"/>
    <mergeCell ref="D823:F823"/>
    <mergeCell ref="D1006:F1006"/>
    <mergeCell ref="O338:R338"/>
    <mergeCell ref="G777:L777"/>
    <mergeCell ref="G752:L752"/>
    <mergeCell ref="S532:X532"/>
    <mergeCell ref="S654:X654"/>
    <mergeCell ref="M686:R686"/>
    <mergeCell ref="Y466:AD466"/>
    <mergeCell ref="S1014:X1014"/>
    <mergeCell ref="D1008:F1008"/>
    <mergeCell ref="D1001:F1001"/>
    <mergeCell ref="Y823:AD823"/>
    <mergeCell ref="S496:X496"/>
    <mergeCell ref="D822:F822"/>
    <mergeCell ref="D964:F964"/>
    <mergeCell ref="G854:L854"/>
    <mergeCell ref="M989:R989"/>
    <mergeCell ref="D635:F635"/>
    <mergeCell ref="M684:R684"/>
    <mergeCell ref="S886:X886"/>
    <mergeCell ref="G1009:L1009"/>
    <mergeCell ref="M720:R720"/>
    <mergeCell ref="S882:X882"/>
    <mergeCell ref="D935:F935"/>
    <mergeCell ref="D842:F842"/>
    <mergeCell ref="G945:L945"/>
    <mergeCell ref="M459:R459"/>
    <mergeCell ref="S481:X481"/>
    <mergeCell ref="S779:X779"/>
    <mergeCell ref="M611:R611"/>
    <mergeCell ref="D565:F565"/>
    <mergeCell ref="S983:X983"/>
    <mergeCell ref="Q232:R232"/>
    <mergeCell ref="E233:F233"/>
    <mergeCell ref="AA243:AB243"/>
    <mergeCell ref="S1016:X1016"/>
    <mergeCell ref="D721:F721"/>
    <mergeCell ref="S972:X972"/>
    <mergeCell ref="M660:R660"/>
    <mergeCell ref="M928:R928"/>
    <mergeCell ref="M829:R829"/>
    <mergeCell ref="D907:F907"/>
    <mergeCell ref="G888:L888"/>
    <mergeCell ref="S831:X831"/>
    <mergeCell ref="S916:X916"/>
    <mergeCell ref="D928:F928"/>
    <mergeCell ref="G1010:L1010"/>
    <mergeCell ref="G979:L979"/>
    <mergeCell ref="D820:F820"/>
    <mergeCell ref="M903:R903"/>
    <mergeCell ref="G1014:L1014"/>
    <mergeCell ref="G1008:L1008"/>
    <mergeCell ref="G1005:L1005"/>
    <mergeCell ref="G1007:L1007"/>
    <mergeCell ref="M1014:R1014"/>
    <mergeCell ref="S991:X991"/>
    <mergeCell ref="S790:X790"/>
    <mergeCell ref="M996:R996"/>
    <mergeCell ref="G986:L986"/>
    <mergeCell ref="S948:X948"/>
    <mergeCell ref="S479:X479"/>
    <mergeCell ref="AA315:AD315"/>
    <mergeCell ref="S338:V338"/>
    <mergeCell ref="C259:N260"/>
    <mergeCell ref="D144:F144"/>
    <mergeCell ref="D210:F210"/>
    <mergeCell ref="C282:D282"/>
    <mergeCell ref="W328:Z328"/>
    <mergeCell ref="G864:L864"/>
    <mergeCell ref="S525:X525"/>
    <mergeCell ref="B11:AD11"/>
    <mergeCell ref="S553:X553"/>
    <mergeCell ref="Y782:AD782"/>
    <mergeCell ref="D138:F140"/>
    <mergeCell ref="G343:N343"/>
    <mergeCell ref="Y537:AD537"/>
    <mergeCell ref="Y77:AD77"/>
    <mergeCell ref="G790:L790"/>
    <mergeCell ref="M505:R505"/>
    <mergeCell ref="D714:F714"/>
    <mergeCell ref="O264:R264"/>
    <mergeCell ref="Y46:AD46"/>
    <mergeCell ref="G101:X101"/>
    <mergeCell ref="G95:X95"/>
    <mergeCell ref="D87:F87"/>
    <mergeCell ref="D786:F786"/>
    <mergeCell ref="M509:R509"/>
    <mergeCell ref="Y721:AD721"/>
    <mergeCell ref="D758:F758"/>
    <mergeCell ref="M545:R545"/>
    <mergeCell ref="G226:P226"/>
    <mergeCell ref="D612:F612"/>
    <mergeCell ref="C28:AD28"/>
    <mergeCell ref="G236:P236"/>
    <mergeCell ref="Y231:Z231"/>
    <mergeCell ref="W224:X224"/>
    <mergeCell ref="AC169:AD169"/>
    <mergeCell ref="D211:F211"/>
    <mergeCell ref="Y79:AD79"/>
    <mergeCell ref="AA211:AB211"/>
    <mergeCell ref="M167:P167"/>
    <mergeCell ref="AC154:AD154"/>
    <mergeCell ref="S261:V261"/>
    <mergeCell ref="W232:X232"/>
    <mergeCell ref="AC222:AD222"/>
    <mergeCell ref="D191:AD191"/>
    <mergeCell ref="G221:P221"/>
    <mergeCell ref="Q234:R234"/>
    <mergeCell ref="E376:F376"/>
    <mergeCell ref="AC232:AD232"/>
    <mergeCell ref="D242:F242"/>
    <mergeCell ref="D240:F240"/>
    <mergeCell ref="AC145:AD145"/>
    <mergeCell ref="C136:AD136"/>
    <mergeCell ref="E231:F231"/>
    <mergeCell ref="U232:V232"/>
    <mergeCell ref="W221:X221"/>
    <mergeCell ref="G331:N331"/>
    <mergeCell ref="D337:F337"/>
    <mergeCell ref="G146:L146"/>
    <mergeCell ref="Q243:R243"/>
    <mergeCell ref="U221:V221"/>
    <mergeCell ref="O262:R262"/>
    <mergeCell ref="O280:R280"/>
    <mergeCell ref="AA241:AB241"/>
    <mergeCell ref="W311:Z311"/>
    <mergeCell ref="M150:P150"/>
    <mergeCell ref="AA235:AB235"/>
    <mergeCell ref="AC164:AD164"/>
    <mergeCell ref="D239:F239"/>
    <mergeCell ref="AC212:AD212"/>
    <mergeCell ref="AA174:AB174"/>
    <mergeCell ref="G165:L165"/>
    <mergeCell ref="Y453:AD453"/>
    <mergeCell ref="Y542:AD542"/>
    <mergeCell ref="AA166:AB166"/>
    <mergeCell ref="M154:P154"/>
    <mergeCell ref="O303:R303"/>
    <mergeCell ref="W335:Z335"/>
    <mergeCell ref="G498:L498"/>
    <mergeCell ref="E386:F386"/>
    <mergeCell ref="C447:AD447"/>
    <mergeCell ref="M172:P172"/>
    <mergeCell ref="G513:L513"/>
    <mergeCell ref="D221:F221"/>
    <mergeCell ref="AC210:AD210"/>
    <mergeCell ref="C171:C179"/>
    <mergeCell ref="S244:T244"/>
    <mergeCell ref="AA318:AD318"/>
    <mergeCell ref="C343:F343"/>
    <mergeCell ref="D470:F470"/>
    <mergeCell ref="AC179:AD179"/>
    <mergeCell ref="S517:X517"/>
    <mergeCell ref="U215:V215"/>
    <mergeCell ref="E282:F282"/>
    <mergeCell ref="G340:N340"/>
    <mergeCell ref="O334:R334"/>
    <mergeCell ref="S509:X509"/>
    <mergeCell ref="D535:F535"/>
    <mergeCell ref="G515:L515"/>
    <mergeCell ref="S915:X915"/>
    <mergeCell ref="D896:F896"/>
    <mergeCell ref="M952:R952"/>
    <mergeCell ref="S963:X963"/>
    <mergeCell ref="Q221:R221"/>
    <mergeCell ref="D214:F214"/>
    <mergeCell ref="M580:R580"/>
    <mergeCell ref="S336:V336"/>
    <mergeCell ref="M527:R527"/>
    <mergeCell ref="M685:R685"/>
    <mergeCell ref="D190:AD190"/>
    <mergeCell ref="AA171:AB171"/>
    <mergeCell ref="M548:R548"/>
    <mergeCell ref="G223:P223"/>
    <mergeCell ref="D687:F687"/>
    <mergeCell ref="G506:L506"/>
    <mergeCell ref="S232:T232"/>
    <mergeCell ref="M841:R841"/>
    <mergeCell ref="AC239:AD239"/>
    <mergeCell ref="S236:T236"/>
    <mergeCell ref="D583:F583"/>
    <mergeCell ref="O259:AD259"/>
    <mergeCell ref="W317:Z317"/>
    <mergeCell ref="D304:F304"/>
    <mergeCell ref="S474:X474"/>
    <mergeCell ref="D494:F494"/>
    <mergeCell ref="G477:L477"/>
    <mergeCell ref="G328:N328"/>
    <mergeCell ref="AA317:AD317"/>
    <mergeCell ref="AA333:AD333"/>
    <mergeCell ref="Q224:R224"/>
    <mergeCell ref="D367:F367"/>
    <mergeCell ref="Y48:AD48"/>
    <mergeCell ref="D712:F712"/>
    <mergeCell ref="W234:X234"/>
    <mergeCell ref="Y485:AD485"/>
    <mergeCell ref="G282:H282"/>
    <mergeCell ref="G835:L835"/>
    <mergeCell ref="S996:X996"/>
    <mergeCell ref="D915:F915"/>
    <mergeCell ref="Y632:AD632"/>
    <mergeCell ref="S910:X910"/>
    <mergeCell ref="G907:L907"/>
    <mergeCell ref="M895:R895"/>
    <mergeCell ref="D926:F926"/>
    <mergeCell ref="D881:F881"/>
    <mergeCell ref="Y858:AD858"/>
    <mergeCell ref="Y852:AD852"/>
    <mergeCell ref="M460:R460"/>
    <mergeCell ref="G459:L459"/>
    <mergeCell ref="M758:R758"/>
    <mergeCell ref="Y893:AD893"/>
    <mergeCell ref="Y247:Z247"/>
    <mergeCell ref="Y552:AD552"/>
    <mergeCell ref="G797:L797"/>
    <mergeCell ref="S590:X590"/>
    <mergeCell ref="D914:F914"/>
    <mergeCell ref="S941:X941"/>
    <mergeCell ref="G656:L656"/>
    <mergeCell ref="G954:L954"/>
    <mergeCell ref="S652:X652"/>
    <mergeCell ref="S709:X709"/>
    <mergeCell ref="G176:L176"/>
    <mergeCell ref="W211:X211"/>
    <mergeCell ref="Y47:AD47"/>
    <mergeCell ref="D75:F75"/>
    <mergeCell ref="C117:E117"/>
    <mergeCell ref="D107:F107"/>
    <mergeCell ref="G89:X89"/>
    <mergeCell ref="Y96:AD96"/>
    <mergeCell ref="Y792:AD792"/>
    <mergeCell ref="W330:Z330"/>
    <mergeCell ref="G714:L714"/>
    <mergeCell ref="M497:R497"/>
    <mergeCell ref="G496:L496"/>
    <mergeCell ref="M524:R524"/>
    <mergeCell ref="M795:R795"/>
    <mergeCell ref="G211:P211"/>
    <mergeCell ref="G760:L760"/>
    <mergeCell ref="S515:X515"/>
    <mergeCell ref="S638:X638"/>
    <mergeCell ref="M470:R470"/>
    <mergeCell ref="W344:Z344"/>
    <mergeCell ref="M171:P171"/>
    <mergeCell ref="G225:P225"/>
    <mergeCell ref="S418:X418"/>
    <mergeCell ref="D302:F303"/>
    <mergeCell ref="M450:AA450"/>
    <mergeCell ref="Y113:AD113"/>
    <mergeCell ref="Q223:R223"/>
    <mergeCell ref="Y104:AD104"/>
    <mergeCell ref="G224:P224"/>
    <mergeCell ref="G93:X93"/>
    <mergeCell ref="D172:F172"/>
    <mergeCell ref="D514:F514"/>
    <mergeCell ref="G161:L161"/>
    <mergeCell ref="S1007:X1007"/>
    <mergeCell ref="D870:F870"/>
    <mergeCell ref="E234:F234"/>
    <mergeCell ref="AC175:AD175"/>
    <mergeCell ref="C205:C206"/>
    <mergeCell ref="AA167:AB167"/>
    <mergeCell ref="O315:R315"/>
    <mergeCell ref="W261:Z261"/>
    <mergeCell ref="Y216:Z216"/>
    <mergeCell ref="Y210:Z210"/>
    <mergeCell ref="M752:R752"/>
    <mergeCell ref="G537:L537"/>
    <mergeCell ref="Y239:Z239"/>
    <mergeCell ref="G958:L958"/>
    <mergeCell ref="G877:L877"/>
    <mergeCell ref="AA246:AB246"/>
    <mergeCell ref="M864:R864"/>
    <mergeCell ref="D590:F590"/>
    <mergeCell ref="Y734:AD734"/>
    <mergeCell ref="Y819:AD819"/>
    <mergeCell ref="Y209:Z209"/>
    <mergeCell ref="D774:F774"/>
    <mergeCell ref="Y519:AD519"/>
    <mergeCell ref="G533:L533"/>
    <mergeCell ref="G527:L527"/>
    <mergeCell ref="S1005:X1005"/>
    <mergeCell ref="G167:L167"/>
    <mergeCell ref="S551:X551"/>
    <mergeCell ref="G490:L490"/>
    <mergeCell ref="M691:R691"/>
    <mergeCell ref="S243:T243"/>
    <mergeCell ref="D806:F806"/>
    <mergeCell ref="M1017:R1017"/>
    <mergeCell ref="S977:X977"/>
    <mergeCell ref="Y949:AD949"/>
    <mergeCell ref="G998:L998"/>
    <mergeCell ref="G942:L942"/>
    <mergeCell ref="S739:X739"/>
    <mergeCell ref="W262:Z262"/>
    <mergeCell ref="S765:X765"/>
    <mergeCell ref="G796:L796"/>
    <mergeCell ref="D563:F563"/>
    <mergeCell ref="S1023:X1023"/>
    <mergeCell ref="D230:D234"/>
    <mergeCell ref="G820:L820"/>
    <mergeCell ref="S1012:X1012"/>
    <mergeCell ref="G1001:L1001"/>
    <mergeCell ref="D461:F461"/>
    <mergeCell ref="M961:R961"/>
    <mergeCell ref="M1019:R1019"/>
    <mergeCell ref="M890:R890"/>
    <mergeCell ref="Y932:AD932"/>
    <mergeCell ref="M934:R934"/>
    <mergeCell ref="D1014:F1014"/>
    <mergeCell ref="D1018:F1018"/>
    <mergeCell ref="Y986:AD986"/>
    <mergeCell ref="S776:X776"/>
    <mergeCell ref="M608:R608"/>
    <mergeCell ref="Y1002:AD1002"/>
    <mergeCell ref="S549:X549"/>
    <mergeCell ref="S989:X989"/>
    <mergeCell ref="G960:L960"/>
    <mergeCell ref="M983:R983"/>
    <mergeCell ref="M982:R982"/>
    <mergeCell ref="S1025:X1025"/>
    <mergeCell ref="D317:F317"/>
    <mergeCell ref="AA139:AB140"/>
    <mergeCell ref="D746:F746"/>
    <mergeCell ref="G138:L140"/>
    <mergeCell ref="D469:F469"/>
    <mergeCell ref="S720:X720"/>
    <mergeCell ref="D740:F740"/>
    <mergeCell ref="G815:L815"/>
    <mergeCell ref="W237:X237"/>
    <mergeCell ref="M822:R822"/>
    <mergeCell ref="D775:F775"/>
    <mergeCell ref="G629:L629"/>
    <mergeCell ref="D769:F769"/>
    <mergeCell ref="M858:R858"/>
    <mergeCell ref="G927:L927"/>
    <mergeCell ref="S1020:X1020"/>
    <mergeCell ref="G988:L988"/>
    <mergeCell ref="G357:G359"/>
    <mergeCell ref="G626:L626"/>
    <mergeCell ref="S644:X644"/>
    <mergeCell ref="G1011:L1011"/>
    <mergeCell ref="D558:F558"/>
    <mergeCell ref="S543:X543"/>
    <mergeCell ref="G585:L585"/>
    <mergeCell ref="D646:F646"/>
    <mergeCell ref="G173:L173"/>
    <mergeCell ref="AA152:AB152"/>
    <mergeCell ref="U211:V211"/>
    <mergeCell ref="D629:F629"/>
    <mergeCell ref="Y536:AD536"/>
    <mergeCell ref="S568:X568"/>
    <mergeCell ref="C135:AD135"/>
    <mergeCell ref="E161:F161"/>
    <mergeCell ref="G529:L529"/>
    <mergeCell ref="Y81:AD81"/>
    <mergeCell ref="D106:F106"/>
    <mergeCell ref="D208:F208"/>
    <mergeCell ref="M494:R494"/>
    <mergeCell ref="G163:L163"/>
    <mergeCell ref="G461:L461"/>
    <mergeCell ref="G312:N312"/>
    <mergeCell ref="G83:X83"/>
    <mergeCell ref="D152:F152"/>
    <mergeCell ref="G528:L528"/>
    <mergeCell ref="D316:F316"/>
    <mergeCell ref="AA328:AD328"/>
    <mergeCell ref="G98:X98"/>
    <mergeCell ref="AA206:AB206"/>
    <mergeCell ref="G306:N306"/>
    <mergeCell ref="S213:T213"/>
    <mergeCell ref="S518:X518"/>
    <mergeCell ref="G314:N314"/>
    <mergeCell ref="G103:X103"/>
    <mergeCell ref="D339:F339"/>
    <mergeCell ref="Q226:R226"/>
    <mergeCell ref="M179:P179"/>
    <mergeCell ref="G473:L473"/>
    <mergeCell ref="C420:AD420"/>
    <mergeCell ref="C246:F246"/>
    <mergeCell ref="S501:X501"/>
    <mergeCell ref="Y523:AD523"/>
    <mergeCell ref="D155:F155"/>
    <mergeCell ref="C138:C140"/>
    <mergeCell ref="E98:F98"/>
    <mergeCell ref="AC176:AD176"/>
    <mergeCell ref="Y680:AD680"/>
    <mergeCell ref="K280:N280"/>
    <mergeCell ref="Y97:AD97"/>
    <mergeCell ref="AA316:AD316"/>
    <mergeCell ref="M160:P160"/>
    <mergeCell ref="G215:P215"/>
    <mergeCell ref="G205:P206"/>
    <mergeCell ref="S497:X497"/>
    <mergeCell ref="S333:V333"/>
    <mergeCell ref="S241:T241"/>
    <mergeCell ref="G97:X97"/>
    <mergeCell ref="D498:F498"/>
    <mergeCell ref="M510:R510"/>
    <mergeCell ref="M633:R633"/>
    <mergeCell ref="E166:F166"/>
    <mergeCell ref="W280:Z280"/>
    <mergeCell ref="W207:X207"/>
    <mergeCell ref="Y494:AD494"/>
    <mergeCell ref="D648:F648"/>
    <mergeCell ref="G590:L590"/>
    <mergeCell ref="W320:Z320"/>
    <mergeCell ref="Y221:Z221"/>
    <mergeCell ref="G235:P235"/>
    <mergeCell ref="M454:R454"/>
    <mergeCell ref="Y576:AD576"/>
    <mergeCell ref="G584:L584"/>
    <mergeCell ref="Y215:Z215"/>
    <mergeCell ref="AC147:AD147"/>
    <mergeCell ref="O302:AD302"/>
    <mergeCell ref="O306:R306"/>
    <mergeCell ref="AA147:AB147"/>
    <mergeCell ref="C249:AD249"/>
    <mergeCell ref="W241:X241"/>
    <mergeCell ref="D473:F473"/>
    <mergeCell ref="Q233:R233"/>
    <mergeCell ref="G482:L482"/>
    <mergeCell ref="M556:R556"/>
    <mergeCell ref="C390:C398"/>
    <mergeCell ref="AA344:AD344"/>
    <mergeCell ref="Y214:Z214"/>
    <mergeCell ref="G555:L555"/>
    <mergeCell ref="AC156:AD156"/>
    <mergeCell ref="D164:D168"/>
    <mergeCell ref="C183:AD183"/>
    <mergeCell ref="Y213:Z213"/>
    <mergeCell ref="D546:F546"/>
    <mergeCell ref="G309:N309"/>
    <mergeCell ref="W333:Z333"/>
    <mergeCell ref="Q242:R242"/>
    <mergeCell ref="Y432:AD432"/>
    <mergeCell ref="W206:X206"/>
    <mergeCell ref="Y469:AD469"/>
    <mergeCell ref="C446:AD446"/>
    <mergeCell ref="S498:X498"/>
    <mergeCell ref="O307:R307"/>
    <mergeCell ref="S330:V330"/>
    <mergeCell ref="G305:N305"/>
    <mergeCell ref="C356:C359"/>
    <mergeCell ref="W240:X240"/>
    <mergeCell ref="Q211:R211"/>
    <mergeCell ref="G323:N323"/>
    <mergeCell ref="AC171:AD171"/>
    <mergeCell ref="S646:X646"/>
    <mergeCell ref="Y491:AD491"/>
    <mergeCell ref="D539:F539"/>
    <mergeCell ref="E329:F329"/>
    <mergeCell ref="M599:R599"/>
    <mergeCell ref="S335:V335"/>
    <mergeCell ref="S494:X494"/>
    <mergeCell ref="D484:F484"/>
    <mergeCell ref="G455:L455"/>
    <mergeCell ref="D553:F553"/>
    <mergeCell ref="M480:R480"/>
    <mergeCell ref="G639:L639"/>
    <mergeCell ref="M626:R626"/>
    <mergeCell ref="S634:X634"/>
    <mergeCell ref="G462:L462"/>
    <mergeCell ref="S546:X546"/>
    <mergeCell ref="Y639:AD639"/>
    <mergeCell ref="S550:X550"/>
    <mergeCell ref="M553:R553"/>
    <mergeCell ref="S633:X633"/>
    <mergeCell ref="D560:F560"/>
    <mergeCell ref="M595:R595"/>
    <mergeCell ref="G610:L610"/>
    <mergeCell ref="D616:F616"/>
    <mergeCell ref="D637:F637"/>
    <mergeCell ref="D631:F631"/>
    <mergeCell ref="Y623:AD623"/>
    <mergeCell ref="M523:R523"/>
    <mergeCell ref="M550:R550"/>
    <mergeCell ref="S795:X795"/>
    <mergeCell ref="M759:R759"/>
    <mergeCell ref="M777:R777"/>
    <mergeCell ref="D555:F555"/>
    <mergeCell ref="S621:X621"/>
    <mergeCell ref="AA326:AD326"/>
    <mergeCell ref="D574:F574"/>
    <mergeCell ref="M643:R643"/>
    <mergeCell ref="M675:R675"/>
    <mergeCell ref="S672:X672"/>
    <mergeCell ref="S599:X599"/>
    <mergeCell ref="S593:X593"/>
    <mergeCell ref="C399:F399"/>
    <mergeCell ref="D458:F458"/>
    <mergeCell ref="M585:R585"/>
    <mergeCell ref="Y574:AD574"/>
    <mergeCell ref="S529:X529"/>
    <mergeCell ref="G491:L491"/>
    <mergeCell ref="C304:C333"/>
    <mergeCell ref="M544:R544"/>
    <mergeCell ref="M496:R496"/>
    <mergeCell ref="O319:R319"/>
    <mergeCell ref="E322:F322"/>
    <mergeCell ref="G673:L673"/>
    <mergeCell ref="M562:R562"/>
    <mergeCell ref="S627:X627"/>
    <mergeCell ref="D591:F591"/>
    <mergeCell ref="W308:Z308"/>
    <mergeCell ref="D459:F459"/>
    <mergeCell ref="C334:C342"/>
    <mergeCell ref="Y561:AD561"/>
    <mergeCell ref="D395:F395"/>
    <mergeCell ref="D777:F777"/>
    <mergeCell ref="D369:F369"/>
    <mergeCell ref="Y770:AD770"/>
    <mergeCell ref="G591:L591"/>
    <mergeCell ref="Y688:AD688"/>
    <mergeCell ref="G562:L562"/>
    <mergeCell ref="S682:X682"/>
    <mergeCell ref="D702:F702"/>
    <mergeCell ref="M724:R724"/>
    <mergeCell ref="M706:R706"/>
    <mergeCell ref="Y759:AD759"/>
    <mergeCell ref="S767:X767"/>
    <mergeCell ref="Y777:AD777"/>
    <mergeCell ref="S650:X650"/>
    <mergeCell ref="S624:X624"/>
    <mergeCell ref="D545:F545"/>
    <mergeCell ref="S707:X707"/>
    <mergeCell ref="M532:R532"/>
    <mergeCell ref="D556:F556"/>
    <mergeCell ref="S640:X640"/>
    <mergeCell ref="D382:F382"/>
    <mergeCell ref="S511:X511"/>
    <mergeCell ref="Y716:AD716"/>
    <mergeCell ref="S745:X745"/>
    <mergeCell ref="G481:L481"/>
    <mergeCell ref="Y626:AD626"/>
    <mergeCell ref="Y625:AD625"/>
    <mergeCell ref="M682:R682"/>
    <mergeCell ref="S697:X697"/>
    <mergeCell ref="G614:L614"/>
    <mergeCell ref="M564:R564"/>
    <mergeCell ref="M482:R482"/>
    <mergeCell ref="C25:AD25"/>
    <mergeCell ref="U229:V229"/>
    <mergeCell ref="S687:X687"/>
    <mergeCell ref="S899:X899"/>
    <mergeCell ref="S788:X788"/>
    <mergeCell ref="Y671:AD671"/>
    <mergeCell ref="G723:L723"/>
    <mergeCell ref="S478:X478"/>
    <mergeCell ref="M572:R572"/>
    <mergeCell ref="C43:AD43"/>
    <mergeCell ref="S636:X636"/>
    <mergeCell ref="D683:F683"/>
    <mergeCell ref="D543:F543"/>
    <mergeCell ref="Y687:AD687"/>
    <mergeCell ref="G701:L701"/>
    <mergeCell ref="D88:F88"/>
    <mergeCell ref="S716:X716"/>
    <mergeCell ref="W313:Z313"/>
    <mergeCell ref="B202:AD202"/>
    <mergeCell ref="M868:R868"/>
    <mergeCell ref="G581:L581"/>
    <mergeCell ref="G556:L556"/>
    <mergeCell ref="F115:AD115"/>
    <mergeCell ref="M634:R634"/>
    <mergeCell ref="S582:X582"/>
    <mergeCell ref="D171:F171"/>
    <mergeCell ref="S323:V323"/>
    <mergeCell ref="S303:V303"/>
    <mergeCell ref="O311:R311"/>
    <mergeCell ref="Y228:Z228"/>
    <mergeCell ref="Y709:AD709"/>
    <mergeCell ref="M506:R506"/>
    <mergeCell ref="G1026:L1026"/>
    <mergeCell ref="G91:X91"/>
    <mergeCell ref="AA222:AB222"/>
    <mergeCell ref="D953:F953"/>
    <mergeCell ref="S476:X476"/>
    <mergeCell ref="D496:F496"/>
    <mergeCell ref="O317:R317"/>
    <mergeCell ref="G756:L756"/>
    <mergeCell ref="S772:X772"/>
    <mergeCell ref="D792:F792"/>
    <mergeCell ref="Y794:AD794"/>
    <mergeCell ref="S903:X903"/>
    <mergeCell ref="D950:F950"/>
    <mergeCell ref="S320:V320"/>
    <mergeCell ref="D944:F944"/>
    <mergeCell ref="S625:X625"/>
    <mergeCell ref="S867:X867"/>
    <mergeCell ref="G620:L620"/>
    <mergeCell ref="Y910:AD910"/>
    <mergeCell ref="G1025:L1025"/>
    <mergeCell ref="M590:R590"/>
    <mergeCell ref="D1020:F1020"/>
    <mergeCell ref="D802:F802"/>
    <mergeCell ref="Y768:AD768"/>
    <mergeCell ref="D593:F593"/>
    <mergeCell ref="E383:F383"/>
    <mergeCell ref="S234:T234"/>
    <mergeCell ref="S844:X844"/>
    <mergeCell ref="M980:R980"/>
    <mergeCell ref="M561:R561"/>
    <mergeCell ref="Y928:AD928"/>
    <mergeCell ref="D811:F811"/>
    <mergeCell ref="G1028:L1028"/>
    <mergeCell ref="M579:R579"/>
    <mergeCell ref="G565:L565"/>
    <mergeCell ref="D1005:F1005"/>
    <mergeCell ref="D1007:F1007"/>
    <mergeCell ref="AA332:AD332"/>
    <mergeCell ref="M504:R504"/>
    <mergeCell ref="S702:X702"/>
    <mergeCell ref="AC211:AD211"/>
    <mergeCell ref="M960:R960"/>
    <mergeCell ref="G741:L741"/>
    <mergeCell ref="G618:L618"/>
    <mergeCell ref="Y541:AD541"/>
    <mergeCell ref="M1002:R1002"/>
    <mergeCell ref="G690:L690"/>
    <mergeCell ref="M967:R967"/>
    <mergeCell ref="O336:R336"/>
    <mergeCell ref="M842:R842"/>
    <mergeCell ref="O330:R330"/>
    <mergeCell ref="G747:L747"/>
    <mergeCell ref="M922:R922"/>
    <mergeCell ref="M916:R916"/>
    <mergeCell ref="G937:L937"/>
    <mergeCell ref="Y921:AD921"/>
    <mergeCell ref="S937:X937"/>
    <mergeCell ref="G780:L780"/>
    <mergeCell ref="M975:R975"/>
    <mergeCell ref="Y765:AD765"/>
    <mergeCell ref="G694:L694"/>
    <mergeCell ref="M923:R923"/>
    <mergeCell ref="G916:L916"/>
    <mergeCell ref="Y923:AD923"/>
    <mergeCell ref="AA7:AD7"/>
    <mergeCell ref="M906:R906"/>
    <mergeCell ref="U231:V231"/>
    <mergeCell ref="S689:X689"/>
    <mergeCell ref="S987:X987"/>
    <mergeCell ref="M574:R574"/>
    <mergeCell ref="D552:F552"/>
    <mergeCell ref="D527:F527"/>
    <mergeCell ref="D850:F850"/>
    <mergeCell ref="M493:R493"/>
    <mergeCell ref="U224:V224"/>
    <mergeCell ref="S317:V317"/>
    <mergeCell ref="M610:R610"/>
    <mergeCell ref="M908:R908"/>
    <mergeCell ref="M609:R609"/>
    <mergeCell ref="M603:R603"/>
    <mergeCell ref="Y698:AD698"/>
    <mergeCell ref="G712:L712"/>
    <mergeCell ref="G739:L739"/>
    <mergeCell ref="D852:F852"/>
    <mergeCell ref="Q205:AD205"/>
    <mergeCell ref="S344:V344"/>
    <mergeCell ref="C18:AD18"/>
    <mergeCell ref="S315:V315"/>
    <mergeCell ref="S799:X799"/>
    <mergeCell ref="C44:AD44"/>
    <mergeCell ref="B36:AE36"/>
    <mergeCell ref="D821:F821"/>
    <mergeCell ref="S313:V313"/>
    <mergeCell ref="Y483:AD483"/>
    <mergeCell ref="D963:F963"/>
    <mergeCell ref="C12:AD12"/>
    <mergeCell ref="Y996:AD996"/>
    <mergeCell ref="Y697:AD697"/>
    <mergeCell ref="Y685:AD685"/>
    <mergeCell ref="M804:R804"/>
    <mergeCell ref="M962:R962"/>
    <mergeCell ref="G794:L794"/>
    <mergeCell ref="Y717:AD717"/>
    <mergeCell ref="S847:X847"/>
    <mergeCell ref="Y959:AD959"/>
    <mergeCell ref="M884:R884"/>
    <mergeCell ref="S923:X923"/>
    <mergeCell ref="G660:L660"/>
    <mergeCell ref="S866:X866"/>
    <mergeCell ref="G814:L814"/>
    <mergeCell ref="D720:F720"/>
    <mergeCell ref="M508:R508"/>
    <mergeCell ref="Y455:AD455"/>
    <mergeCell ref="D507:F507"/>
    <mergeCell ref="M465:R465"/>
    <mergeCell ref="G601:L601"/>
    <mergeCell ref="G460:L460"/>
    <mergeCell ref="S513:X513"/>
    <mergeCell ref="D632:F632"/>
    <mergeCell ref="M467:R467"/>
    <mergeCell ref="Y558:AD558"/>
    <mergeCell ref="Y622:AD622"/>
    <mergeCell ref="S738:X738"/>
    <mergeCell ref="Y661:AD661"/>
    <mergeCell ref="G675:L675"/>
    <mergeCell ref="G546:L546"/>
    <mergeCell ref="M769:R769"/>
    <mergeCell ref="D887:F887"/>
    <mergeCell ref="M1028:R1028"/>
    <mergeCell ref="Y783:AD783"/>
    <mergeCell ref="Y105:AD105"/>
    <mergeCell ref="G676:L676"/>
    <mergeCell ref="S913:X913"/>
    <mergeCell ref="Y478:AD478"/>
    <mergeCell ref="D363:F363"/>
    <mergeCell ref="Q215:R215"/>
    <mergeCell ref="AA237:AB237"/>
    <mergeCell ref="S502:X502"/>
    <mergeCell ref="Y664:AD664"/>
    <mergeCell ref="D207:F207"/>
    <mergeCell ref="M632:R632"/>
    <mergeCell ref="D365:F365"/>
    <mergeCell ref="Y509:AD509"/>
    <mergeCell ref="S616:X616"/>
    <mergeCell ref="D663:F663"/>
    <mergeCell ref="S914:X914"/>
    <mergeCell ref="M930:R930"/>
    <mergeCell ref="AA239:AB239"/>
    <mergeCell ref="S495:X495"/>
    <mergeCell ref="Y995:AD995"/>
    <mergeCell ref="S938:X938"/>
    <mergeCell ref="S802:X802"/>
    <mergeCell ref="D236:F236"/>
    <mergeCell ref="S487:X487"/>
    <mergeCell ref="M756:R756"/>
    <mergeCell ref="S785:X785"/>
    <mergeCell ref="Y110:AD110"/>
    <mergeCell ref="D523:F523"/>
    <mergeCell ref="D645:F645"/>
    <mergeCell ref="S774:X774"/>
    <mergeCell ref="G80:X80"/>
    <mergeCell ref="D83:F83"/>
    <mergeCell ref="S664:X664"/>
    <mergeCell ref="S691:X691"/>
    <mergeCell ref="S223:T223"/>
    <mergeCell ref="AC220:AD220"/>
    <mergeCell ref="G79:X79"/>
    <mergeCell ref="C70:AD70"/>
    <mergeCell ref="Y772:AD772"/>
    <mergeCell ref="G666:L666"/>
    <mergeCell ref="Q231:R231"/>
    <mergeCell ref="Y627:AD627"/>
    <mergeCell ref="D170:F170"/>
    <mergeCell ref="AC144:AD144"/>
    <mergeCell ref="D626:F626"/>
    <mergeCell ref="D332:F332"/>
    <mergeCell ref="U233:V233"/>
    <mergeCell ref="G616:L616"/>
    <mergeCell ref="D597:F597"/>
    <mergeCell ref="G572:L572"/>
    <mergeCell ref="Y672:AD672"/>
    <mergeCell ref="Y643:AD643"/>
    <mergeCell ref="B274:AD274"/>
    <mergeCell ref="AA343:AD343"/>
    <mergeCell ref="O310:R310"/>
    <mergeCell ref="G342:N342"/>
    <mergeCell ref="D455:F455"/>
    <mergeCell ref="S744:X744"/>
    <mergeCell ref="Y606:AD606"/>
    <mergeCell ref="W306:Z306"/>
    <mergeCell ref="U230:V230"/>
    <mergeCell ref="Y754:AD754"/>
    <mergeCell ref="B27:AD27"/>
    <mergeCell ref="M541:R541"/>
    <mergeCell ref="S569:X569"/>
    <mergeCell ref="M699:R699"/>
    <mergeCell ref="AA175:AB175"/>
    <mergeCell ref="D730:F730"/>
    <mergeCell ref="G804:L804"/>
    <mergeCell ref="Y92:AD92"/>
    <mergeCell ref="G279:H281"/>
    <mergeCell ref="Y641:AD641"/>
    <mergeCell ref="G233:P233"/>
    <mergeCell ref="D665:F665"/>
    <mergeCell ref="O260:R260"/>
    <mergeCell ref="S246:T246"/>
    <mergeCell ref="AC247:AD247"/>
    <mergeCell ref="C275:AD275"/>
    <mergeCell ref="AA264:AD264"/>
    <mergeCell ref="D238:F238"/>
    <mergeCell ref="G231:P231"/>
    <mergeCell ref="AA146:AB146"/>
    <mergeCell ref="S591:X591"/>
    <mergeCell ref="D383:D387"/>
    <mergeCell ref="Q240:R240"/>
    <mergeCell ref="Y801:AD801"/>
    <mergeCell ref="G322:N322"/>
    <mergeCell ref="C296:AD296"/>
    <mergeCell ref="G516:L516"/>
    <mergeCell ref="G535:L535"/>
    <mergeCell ref="B41:AD41"/>
    <mergeCell ref="G341:N341"/>
    <mergeCell ref="G335:N335"/>
    <mergeCell ref="Y230:Z230"/>
    <mergeCell ref="D1027:F1027"/>
    <mergeCell ref="M697:R697"/>
    <mergeCell ref="D308:F308"/>
    <mergeCell ref="AC246:AD246"/>
    <mergeCell ref="S559:X559"/>
    <mergeCell ref="M1004:R1004"/>
    <mergeCell ref="D737:F737"/>
    <mergeCell ref="D318:F318"/>
    <mergeCell ref="D1016:F1016"/>
    <mergeCell ref="G832:L832"/>
    <mergeCell ref="Q213:R213"/>
    <mergeCell ref="D634:F634"/>
    <mergeCell ref="M717:R717"/>
    <mergeCell ref="C448:AD448"/>
    <mergeCell ref="G703:L703"/>
    <mergeCell ref="O325:R325"/>
    <mergeCell ref="S580:X580"/>
    <mergeCell ref="Y805:AD805"/>
    <mergeCell ref="S493:X493"/>
    <mergeCell ref="D374:F374"/>
    <mergeCell ref="G852:L852"/>
    <mergeCell ref="S544:X544"/>
    <mergeCell ref="D998:F998"/>
    <mergeCell ref="D858:F858"/>
    <mergeCell ref="S623:X623"/>
    <mergeCell ref="Y774:AD774"/>
    <mergeCell ref="Y556:AD556"/>
    <mergeCell ref="G570:L570"/>
    <mergeCell ref="C294:AD294"/>
    <mergeCell ref="M1006:R1006"/>
    <mergeCell ref="D325:F325"/>
    <mergeCell ref="S967:X967"/>
    <mergeCell ref="Y94:AD94"/>
    <mergeCell ref="G243:P243"/>
    <mergeCell ref="S237:T237"/>
    <mergeCell ref="M535:R535"/>
    <mergeCell ref="D924:F924"/>
    <mergeCell ref="Y595:AD595"/>
    <mergeCell ref="Y589:AD589"/>
    <mergeCell ref="Y458:AD458"/>
    <mergeCell ref="G510:L510"/>
    <mergeCell ref="Y76:AD76"/>
    <mergeCell ref="Y710:AD710"/>
    <mergeCell ref="G850:L850"/>
    <mergeCell ref="G844:L844"/>
    <mergeCell ref="D476:F476"/>
    <mergeCell ref="U247:V247"/>
    <mergeCell ref="S721:X721"/>
    <mergeCell ref="E327:F327"/>
    <mergeCell ref="S531:X531"/>
    <mergeCell ref="D906:F906"/>
    <mergeCell ref="Y904:AD904"/>
    <mergeCell ref="Y836:AD836"/>
    <mergeCell ref="S567:X567"/>
    <mergeCell ref="M674:R674"/>
    <mergeCell ref="G622:L622"/>
    <mergeCell ref="D486:F486"/>
    <mergeCell ref="M452:AD452"/>
    <mergeCell ref="D688:F688"/>
    <mergeCell ref="Y489:AD489"/>
    <mergeCell ref="G833:L833"/>
    <mergeCell ref="Y818:AD818"/>
    <mergeCell ref="D218:F218"/>
    <mergeCell ref="Y243:Z243"/>
    <mergeCell ref="Q30:AD30"/>
    <mergeCell ref="S579:X579"/>
    <mergeCell ref="AA208:AB208"/>
    <mergeCell ref="D763:F763"/>
    <mergeCell ref="G674:L674"/>
    <mergeCell ref="W260:Z260"/>
    <mergeCell ref="D757:F757"/>
    <mergeCell ref="D85:F85"/>
    <mergeCell ref="G174:L174"/>
    <mergeCell ref="Y492:AD492"/>
    <mergeCell ref="Y735:AD735"/>
    <mergeCell ref="M471:R471"/>
    <mergeCell ref="G519:L519"/>
    <mergeCell ref="Y712:AD712"/>
    <mergeCell ref="Y699:AD699"/>
    <mergeCell ref="S468:X468"/>
    <mergeCell ref="D521:F521"/>
    <mergeCell ref="D652:F652"/>
    <mergeCell ref="S229:T229"/>
    <mergeCell ref="AA179:AB179"/>
    <mergeCell ref="D142:F142"/>
    <mergeCell ref="D726:F726"/>
    <mergeCell ref="C68:AD68"/>
    <mergeCell ref="Y229:Z229"/>
    <mergeCell ref="G497:L497"/>
    <mergeCell ref="M161:P161"/>
    <mergeCell ref="AC238:AD238"/>
    <mergeCell ref="M571:R571"/>
    <mergeCell ref="U226:V226"/>
    <mergeCell ref="AA306:AD306"/>
    <mergeCell ref="Y575:AD575"/>
    <mergeCell ref="M542:R542"/>
    <mergeCell ref="M840:R840"/>
    <mergeCell ref="Y849:AD849"/>
    <mergeCell ref="C46:X46"/>
    <mergeCell ref="G109:X109"/>
    <mergeCell ref="G889:L889"/>
    <mergeCell ref="D643:F643"/>
    <mergeCell ref="Y647:AD647"/>
    <mergeCell ref="D497:F497"/>
    <mergeCell ref="G655:L655"/>
    <mergeCell ref="Y573:AD573"/>
    <mergeCell ref="S594:X594"/>
    <mergeCell ref="D647:F647"/>
    <mergeCell ref="W208:X208"/>
    <mergeCell ref="Y493:AD493"/>
    <mergeCell ref="W235:X235"/>
    <mergeCell ref="D101:F101"/>
    <mergeCell ref="W220:X220"/>
    <mergeCell ref="Y662:AD662"/>
    <mergeCell ref="S786:X786"/>
    <mergeCell ref="AC167:AD167"/>
    <mergeCell ref="Y521:AD521"/>
    <mergeCell ref="G327:N327"/>
    <mergeCell ref="AC173:AD173"/>
    <mergeCell ref="S764:X764"/>
    <mergeCell ref="AA165:AB165"/>
    <mergeCell ref="G543:L543"/>
    <mergeCell ref="G692:L692"/>
    <mergeCell ref="D550:F550"/>
    <mergeCell ref="D525:F525"/>
    <mergeCell ref="D311:F311"/>
    <mergeCell ref="M810:R810"/>
    <mergeCell ref="Y865:AD865"/>
    <mergeCell ref="G831:L831"/>
    <mergeCell ref="M837:R837"/>
    <mergeCell ref="S526:X526"/>
    <mergeCell ref="G112:X112"/>
    <mergeCell ref="M655:R655"/>
    <mergeCell ref="G924:L924"/>
    <mergeCell ref="M786:R786"/>
    <mergeCell ref="D713:F713"/>
    <mergeCell ref="S606:X606"/>
    <mergeCell ref="D795:F795"/>
    <mergeCell ref="D801:F801"/>
    <mergeCell ref="M736:R736"/>
    <mergeCell ref="D767:F767"/>
    <mergeCell ref="O344:R344"/>
    <mergeCell ref="M469:R469"/>
    <mergeCell ref="M767:R767"/>
    <mergeCell ref="Y560:AD560"/>
    <mergeCell ref="G574:L574"/>
    <mergeCell ref="Y502:AD502"/>
    <mergeCell ref="M166:P166"/>
    <mergeCell ref="Y780:AD780"/>
    <mergeCell ref="D895:F895"/>
    <mergeCell ref="AA304:AD304"/>
    <mergeCell ref="AA148:AB148"/>
    <mergeCell ref="S221:T221"/>
    <mergeCell ref="AA156:AB156"/>
    <mergeCell ref="D340:F340"/>
    <mergeCell ref="Y484:AD484"/>
    <mergeCell ref="Y520:AD520"/>
    <mergeCell ref="G876:L876"/>
    <mergeCell ref="Y112:AD112"/>
    <mergeCell ref="G841:L841"/>
    <mergeCell ref="S240:T240"/>
    <mergeCell ref="G625:L625"/>
    <mergeCell ref="Y563:AD563"/>
    <mergeCell ref="M638:R638"/>
    <mergeCell ref="D711:F711"/>
    <mergeCell ref="Y473:AD473"/>
    <mergeCell ref="S609:X609"/>
    <mergeCell ref="S735:X735"/>
    <mergeCell ref="M651:R651"/>
    <mergeCell ref="Y668:AD668"/>
    <mergeCell ref="M754:R754"/>
    <mergeCell ref="D487:F487"/>
    <mergeCell ref="Y809:AD809"/>
    <mergeCell ref="G554:L554"/>
    <mergeCell ref="S766:X766"/>
    <mergeCell ref="M782:R782"/>
    <mergeCell ref="G807:L807"/>
    <mergeCell ref="O324:R324"/>
    <mergeCell ref="M661:R661"/>
    <mergeCell ref="D478:F478"/>
    <mergeCell ref="D744:F744"/>
    <mergeCell ref="M461:R461"/>
    <mergeCell ref="W315:Z315"/>
    <mergeCell ref="AA342:AD342"/>
    <mergeCell ref="S778:X778"/>
    <mergeCell ref="D587:F587"/>
    <mergeCell ref="D633:F633"/>
    <mergeCell ref="D747:F747"/>
    <mergeCell ref="D579:F579"/>
    <mergeCell ref="D599:F599"/>
    <mergeCell ref="G779:L779"/>
    <mergeCell ref="S718:X718"/>
    <mergeCell ref="Y960:AD960"/>
    <mergeCell ref="Q139:Q140"/>
    <mergeCell ref="Y614:AD614"/>
    <mergeCell ref="M521:R521"/>
    <mergeCell ref="S719:X719"/>
    <mergeCell ref="Q229:R229"/>
    <mergeCell ref="AA232:AB232"/>
    <mergeCell ref="S280:V280"/>
    <mergeCell ref="AC157:AD157"/>
    <mergeCell ref="G234:P234"/>
    <mergeCell ref="Y940:AD940"/>
    <mergeCell ref="Y943:AD943"/>
    <mergeCell ref="S859:X859"/>
    <mergeCell ref="O328:R328"/>
    <mergeCell ref="G488:L488"/>
    <mergeCell ref="Y745:AD745"/>
    <mergeCell ref="M512:R512"/>
    <mergeCell ref="Y903:AD903"/>
    <mergeCell ref="S934:X934"/>
    <mergeCell ref="M924:R924"/>
    <mergeCell ref="M578:R578"/>
    <mergeCell ref="G914:L914"/>
    <mergeCell ref="Y677:AD677"/>
    <mergeCell ref="M642:R642"/>
    <mergeCell ref="G637:L637"/>
    <mergeCell ref="AA324:AD324"/>
    <mergeCell ref="W209:X209"/>
    <mergeCell ref="M778:R778"/>
    <mergeCell ref="G885:L885"/>
    <mergeCell ref="AC139:AD140"/>
    <mergeCell ref="S856:X856"/>
    <mergeCell ref="Y815:AD815"/>
    <mergeCell ref="G220:P220"/>
    <mergeCell ref="M162:P162"/>
    <mergeCell ref="G214:P214"/>
    <mergeCell ref="AC213:AD213"/>
    <mergeCell ref="M170:P170"/>
    <mergeCell ref="AC216:AD216"/>
    <mergeCell ref="AA164:AB164"/>
    <mergeCell ref="O314:R314"/>
    <mergeCell ref="S848:X848"/>
    <mergeCell ref="Y817:AD817"/>
    <mergeCell ref="B257:AD257"/>
    <mergeCell ref="G337:N337"/>
    <mergeCell ref="D192:AD192"/>
    <mergeCell ref="M652:R652"/>
    <mergeCell ref="G310:N310"/>
    <mergeCell ref="Y762:AD762"/>
    <mergeCell ref="G823:L823"/>
    <mergeCell ref="D489:F489"/>
    <mergeCell ref="D334:F334"/>
    <mergeCell ref="D360:F360"/>
    <mergeCell ref="G517:L517"/>
    <mergeCell ref="G170:L170"/>
    <mergeCell ref="AC165:AD165"/>
    <mergeCell ref="G222:P222"/>
    <mergeCell ref="G829:L829"/>
    <mergeCell ref="D217:F217"/>
    <mergeCell ref="AA260:AD260"/>
    <mergeCell ref="O313:R313"/>
    <mergeCell ref="W244:X244"/>
    <mergeCell ref="Y224:Z224"/>
    <mergeCell ref="AA325:AD325"/>
    <mergeCell ref="D342:F342"/>
    <mergeCell ref="Y935:AD935"/>
    <mergeCell ref="Y937:AD937"/>
    <mergeCell ref="Y890:AD890"/>
    <mergeCell ref="Y433:AD433"/>
    <mergeCell ref="D766:F766"/>
    <mergeCell ref="AC177:AD177"/>
    <mergeCell ref="M648:R648"/>
    <mergeCell ref="S226:T226"/>
    <mergeCell ref="S953:X953"/>
    <mergeCell ref="S942:X942"/>
    <mergeCell ref="Y708:AD708"/>
    <mergeCell ref="S794:X794"/>
    <mergeCell ref="S810:X810"/>
    <mergeCell ref="S319:V319"/>
    <mergeCell ref="M627:R627"/>
    <mergeCell ref="Y802:AD802"/>
    <mergeCell ref="D803:F803"/>
    <mergeCell ref="D717:F717"/>
    <mergeCell ref="D502:F502"/>
    <mergeCell ref="M560:R560"/>
    <mergeCell ref="S753:X753"/>
    <mergeCell ref="M849:R849"/>
    <mergeCell ref="S863:X863"/>
    <mergeCell ref="G805:L805"/>
    <mergeCell ref="G748:L748"/>
    <mergeCell ref="D812:F812"/>
    <mergeCell ref="M712:R712"/>
    <mergeCell ref="D680:F680"/>
    <mergeCell ref="S455:X455"/>
    <mergeCell ref="S898:X898"/>
    <mergeCell ref="Y939:AD939"/>
    <mergeCell ref="M844:R844"/>
    <mergeCell ref="G918:L918"/>
    <mergeCell ref="Y616:AD616"/>
    <mergeCell ref="G870:L870"/>
    <mergeCell ref="M820:R820"/>
    <mergeCell ref="Y233:Z233"/>
    <mergeCell ref="S512:X512"/>
    <mergeCell ref="S416:X416"/>
    <mergeCell ref="S666:X666"/>
    <mergeCell ref="G232:P232"/>
    <mergeCell ref="G648:L648"/>
    <mergeCell ref="G654:L654"/>
    <mergeCell ref="M747:R747"/>
    <mergeCell ref="G468:L468"/>
    <mergeCell ref="G890:L890"/>
    <mergeCell ref="S852:X852"/>
    <mergeCell ref="S530:X530"/>
    <mergeCell ref="M489:R489"/>
    <mergeCell ref="G619:L619"/>
    <mergeCell ref="AA263:AD263"/>
    <mergeCell ref="Y870:AD870"/>
    <mergeCell ref="C452:L452"/>
    <mergeCell ref="G755:L755"/>
    <mergeCell ref="G886:L886"/>
    <mergeCell ref="AA322:AD322"/>
    <mergeCell ref="S717:X717"/>
    <mergeCell ref="M481:R481"/>
    <mergeCell ref="Y534:AD534"/>
    <mergeCell ref="Y696:AD696"/>
    <mergeCell ref="Y725:AD725"/>
    <mergeCell ref="O342:R342"/>
    <mergeCell ref="M812:R812"/>
    <mergeCell ref="D859:F859"/>
    <mergeCell ref="S1022:X1022"/>
    <mergeCell ref="Y587:AD587"/>
    <mergeCell ref="E227:F227"/>
    <mergeCell ref="Y885:AD885"/>
    <mergeCell ref="G110:X110"/>
    <mergeCell ref="G672:L672"/>
    <mergeCell ref="Y474:AD474"/>
    <mergeCell ref="S982:X982"/>
    <mergeCell ref="W332:Z332"/>
    <mergeCell ref="G469:L469"/>
    <mergeCell ref="Y732:AD732"/>
    <mergeCell ref="Y550:AD550"/>
    <mergeCell ref="G898:L898"/>
    <mergeCell ref="Y211:Z211"/>
    <mergeCell ref="G905:L905"/>
    <mergeCell ref="AA341:AD341"/>
    <mergeCell ref="Y434:AD434"/>
    <mergeCell ref="Y212:Z212"/>
    <mergeCell ref="M671:R671"/>
    <mergeCell ref="M646:R646"/>
    <mergeCell ref="G478:L478"/>
    <mergeCell ref="G329:N329"/>
    <mergeCell ref="G776:L776"/>
    <mergeCell ref="M721:R721"/>
    <mergeCell ref="Y978:AD978"/>
    <mergeCell ref="G897:L897"/>
    <mergeCell ref="G457:L457"/>
    <mergeCell ref="S951:X951"/>
    <mergeCell ref="M973:R973"/>
    <mergeCell ref="Y1013:AD1013"/>
    <mergeCell ref="AA340:AD340"/>
    <mergeCell ref="G653:L653"/>
    <mergeCell ref="G1027:L1027"/>
    <mergeCell ref="G940:L940"/>
    <mergeCell ref="G967:L967"/>
    <mergeCell ref="E232:F232"/>
    <mergeCell ref="W218:X218"/>
    <mergeCell ref="Y586:AD586"/>
    <mergeCell ref="E226:F226"/>
    <mergeCell ref="G722:L722"/>
    <mergeCell ref="M681:R681"/>
    <mergeCell ref="Y1015:AD1015"/>
    <mergeCell ref="G635:L635"/>
    <mergeCell ref="M979:R979"/>
    <mergeCell ref="Y856:AD856"/>
    <mergeCell ref="Y246:Z246"/>
    <mergeCell ref="S417:X417"/>
    <mergeCell ref="S688:X688"/>
    <mergeCell ref="S978:X978"/>
    <mergeCell ref="Y871:AD871"/>
    <mergeCell ref="G903:L903"/>
    <mergeCell ref="Y549:AD549"/>
    <mergeCell ref="AA314:AD314"/>
    <mergeCell ref="M885:R885"/>
    <mergeCell ref="M848:R848"/>
    <mergeCell ref="Y603:AD603"/>
    <mergeCell ref="Y993:AD993"/>
    <mergeCell ref="Y530:AD530"/>
    <mergeCell ref="S1017:X1017"/>
    <mergeCell ref="AC228:AD228"/>
    <mergeCell ref="M518:R518"/>
    <mergeCell ref="Y518:AD518"/>
    <mergeCell ref="G1022:L1022"/>
    <mergeCell ref="D464:F464"/>
    <mergeCell ref="M889:R889"/>
    <mergeCell ref="G795:L795"/>
    <mergeCell ref="M948:R948"/>
    <mergeCell ref="G860:L860"/>
    <mergeCell ref="D973:F973"/>
    <mergeCell ref="D1002:F1002"/>
    <mergeCell ref="S761:X761"/>
    <mergeCell ref="Y531:AD531"/>
    <mergeCell ref="D697:F697"/>
    <mergeCell ref="M965:R965"/>
    <mergeCell ref="Y630:AD630"/>
    <mergeCell ref="S737:X737"/>
    <mergeCell ref="G638:L638"/>
    <mergeCell ref="S542:X542"/>
    <mergeCell ref="Y961:AD961"/>
    <mergeCell ref="D967:F967"/>
    <mergeCell ref="Y583:AD583"/>
    <mergeCell ref="M886:R886"/>
    <mergeCell ref="M861:R861"/>
    <mergeCell ref="S829:X829"/>
    <mergeCell ref="D605:F605"/>
    <mergeCell ref="D615:F615"/>
    <mergeCell ref="D772:F772"/>
    <mergeCell ref="S686:X686"/>
    <mergeCell ref="S808:X808"/>
    <mergeCell ref="Y761:AD761"/>
    <mergeCell ref="D880:F880"/>
    <mergeCell ref="D886:F886"/>
    <mergeCell ref="S656:X656"/>
    <mergeCell ref="M658:R658"/>
    <mergeCell ref="S1002:X1002"/>
    <mergeCell ref="Y874:AD874"/>
    <mergeCell ref="G882:L882"/>
    <mergeCell ref="G969:L969"/>
    <mergeCell ref="G512:L512"/>
    <mergeCell ref="D595:F595"/>
    <mergeCell ref="S846:X846"/>
    <mergeCell ref="Y974:AD974"/>
    <mergeCell ref="M737:R737"/>
    <mergeCell ref="Y977:AD977"/>
    <mergeCell ref="G973:L973"/>
    <mergeCell ref="D573:F573"/>
    <mergeCell ref="G563:L563"/>
    <mergeCell ref="S959:X959"/>
    <mergeCell ref="G984:L984"/>
    <mergeCell ref="M981:R981"/>
    <mergeCell ref="G822:L822"/>
    <mergeCell ref="G816:L816"/>
    <mergeCell ref="S814:X814"/>
    <mergeCell ref="G917:L917"/>
    <mergeCell ref="D885:F885"/>
    <mergeCell ref="M824:R824"/>
    <mergeCell ref="D833:F833"/>
    <mergeCell ref="S876:X876"/>
    <mergeCell ref="D838:F838"/>
    <mergeCell ref="G593:L593"/>
    <mergeCell ref="Y883:AD883"/>
    <mergeCell ref="D877:F877"/>
    <mergeCell ref="M738:R738"/>
    <mergeCell ref="G806:L806"/>
    <mergeCell ref="S597:X597"/>
    <mergeCell ref="Y970:AD970"/>
    <mergeCell ref="Y957:AD957"/>
    <mergeCell ref="G970:L970"/>
    <mergeCell ref="M978:R978"/>
    <mergeCell ref="Y966:AD966"/>
    <mergeCell ref="G980:L980"/>
    <mergeCell ref="M972:R972"/>
    <mergeCell ref="Y515:AD515"/>
    <mergeCell ref="D912:F912"/>
    <mergeCell ref="S740:X740"/>
    <mergeCell ref="M877:R877"/>
    <mergeCell ref="D699:F699"/>
    <mergeCell ref="D674:F674"/>
    <mergeCell ref="D765:F765"/>
    <mergeCell ref="D800:F800"/>
    <mergeCell ref="G952:L952"/>
    <mergeCell ref="Y947:AD947"/>
    <mergeCell ref="S969:X969"/>
    <mergeCell ref="G657:L657"/>
    <mergeCell ref="M656:R656"/>
    <mergeCell ref="Y976:AD976"/>
    <mergeCell ref="Y678:AD678"/>
    <mergeCell ref="S596:X596"/>
    <mergeCell ref="Y938:AD938"/>
    <mergeCell ref="Y653:AD653"/>
    <mergeCell ref="G667:L667"/>
    <mergeCell ref="D538:F538"/>
    <mergeCell ref="M852:R852"/>
    <mergeCell ref="M644:R644"/>
    <mergeCell ref="M925:R925"/>
    <mergeCell ref="D930:F930"/>
    <mergeCell ref="D719:F719"/>
    <mergeCell ref="D925:F925"/>
    <mergeCell ref="M893:R893"/>
    <mergeCell ref="D927:F927"/>
    <mergeCell ref="D47:X47"/>
    <mergeCell ref="AC230:AD230"/>
    <mergeCell ref="G951:L951"/>
    <mergeCell ref="S260:V260"/>
    <mergeCell ref="Y728:AD728"/>
    <mergeCell ref="M552:R552"/>
    <mergeCell ref="M823:R823"/>
    <mergeCell ref="D310:F310"/>
    <mergeCell ref="G76:X76"/>
    <mergeCell ref="D608:F608"/>
    <mergeCell ref="D504:F504"/>
    <mergeCell ref="AC180:AD180"/>
    <mergeCell ref="D540:F540"/>
    <mergeCell ref="S791:X791"/>
    <mergeCell ref="G617:L617"/>
    <mergeCell ref="AA307:AD307"/>
    <mergeCell ref="G775:L775"/>
    <mergeCell ref="D889:F889"/>
    <mergeCell ref="D844:F844"/>
    <mergeCell ref="G621:L621"/>
    <mergeCell ref="S922:X922"/>
    <mergeCell ref="M740:R740"/>
    <mergeCell ref="M628:R628"/>
    <mergeCell ref="G786:L786"/>
    <mergeCell ref="D785:F785"/>
    <mergeCell ref="D855:F855"/>
    <mergeCell ref="G828:L828"/>
    <mergeCell ref="S726:X726"/>
    <mergeCell ref="D781:F781"/>
    <mergeCell ref="D789:F789"/>
    <mergeCell ref="S900:X900"/>
    <mergeCell ref="S894:X894"/>
    <mergeCell ref="G887:L887"/>
    <mergeCell ref="M683:R683"/>
    <mergeCell ref="G707:L707"/>
    <mergeCell ref="M921:R921"/>
    <mergeCell ref="D969:F969"/>
    <mergeCell ref="C285:AD285"/>
    <mergeCell ref="D235:F235"/>
    <mergeCell ref="S486:X486"/>
    <mergeCell ref="D533:F533"/>
    <mergeCell ref="D804:F804"/>
    <mergeCell ref="D664:F664"/>
    <mergeCell ref="M856:R856"/>
    <mergeCell ref="G691:L691"/>
    <mergeCell ref="G718:L718"/>
    <mergeCell ref="G636:L636"/>
    <mergeCell ref="G634:L634"/>
    <mergeCell ref="D780:F780"/>
    <mergeCell ref="S773:X773"/>
    <mergeCell ref="G726:L726"/>
    <mergeCell ref="M905:R905"/>
    <mergeCell ref="G896:L896"/>
    <mergeCell ref="S763:X763"/>
    <mergeCell ref="S757:X757"/>
    <mergeCell ref="M865:R865"/>
    <mergeCell ref="S968:X968"/>
    <mergeCell ref="D618:F618"/>
    <mergeCell ref="D784:F784"/>
    <mergeCell ref="S940:X940"/>
    <mergeCell ref="Y924:AD924"/>
    <mergeCell ref="D923:F923"/>
    <mergeCell ref="G842:L842"/>
    <mergeCell ref="D867:F867"/>
    <mergeCell ref="C20:AD20"/>
    <mergeCell ref="D178:F178"/>
    <mergeCell ref="D153:F153"/>
    <mergeCell ref="D908:F908"/>
    <mergeCell ref="AC152:AD152"/>
    <mergeCell ref="C22:AD22"/>
    <mergeCell ref="M534:R534"/>
    <mergeCell ref="D827:F827"/>
    <mergeCell ref="D810:F810"/>
    <mergeCell ref="D513:F513"/>
    <mergeCell ref="C237:C245"/>
    <mergeCell ref="AA245:AB245"/>
    <mergeCell ref="B65:AD65"/>
    <mergeCell ref="AA212:AB212"/>
    <mergeCell ref="E158:F158"/>
    <mergeCell ref="E93:F93"/>
    <mergeCell ref="Y80:AD80"/>
    <mergeCell ref="Y78:AD78"/>
    <mergeCell ref="G212:P212"/>
    <mergeCell ref="S578:X578"/>
    <mergeCell ref="C402:AD402"/>
    <mergeCell ref="Y846:AD846"/>
    <mergeCell ref="AA240:AB240"/>
    <mergeCell ref="Y89:AD89"/>
    <mergeCell ref="Y462:AD462"/>
    <mergeCell ref="D151:F151"/>
    <mergeCell ref="S755:X755"/>
    <mergeCell ref="S830:X830"/>
    <mergeCell ref="S220:T220"/>
    <mergeCell ref="G155:L155"/>
    <mergeCell ref="W341:Z341"/>
    <mergeCell ref="E92:F92"/>
    <mergeCell ref="Y972:AD972"/>
    <mergeCell ref="S817:X817"/>
    <mergeCell ref="C33:AD33"/>
    <mergeCell ref="AC172:AD172"/>
    <mergeCell ref="AA154:AB154"/>
    <mergeCell ref="G152:L152"/>
    <mergeCell ref="D174:F174"/>
    <mergeCell ref="D982:F982"/>
    <mergeCell ref="D905:F905"/>
    <mergeCell ref="D903:F903"/>
    <mergeCell ref="Y532:AD532"/>
    <mergeCell ref="M953:R953"/>
    <mergeCell ref="S668:X668"/>
    <mergeCell ref="G899:L899"/>
    <mergeCell ref="S970:X970"/>
    <mergeCell ref="Y920:AD920"/>
    <mergeCell ref="M887:R887"/>
    <mergeCell ref="G948:L948"/>
    <mergeCell ref="Y658:AD658"/>
    <mergeCell ref="G710:L710"/>
    <mergeCell ref="Y111:AD111"/>
    <mergeCell ref="Y651:AD651"/>
    <mergeCell ref="D509:F509"/>
    <mergeCell ref="Y958:AD958"/>
    <mergeCell ref="S306:V306"/>
    <mergeCell ref="G553:L553"/>
    <mergeCell ref="D837:F837"/>
    <mergeCell ref="M910:R910"/>
    <mergeCell ref="S789:X789"/>
    <mergeCell ref="W312:Z312"/>
    <mergeCell ref="D809:F809"/>
    <mergeCell ref="E96:F96"/>
    <mergeCell ref="Y1012:AD1012"/>
    <mergeCell ref="S819:X819"/>
    <mergeCell ref="S209:T209"/>
    <mergeCell ref="Y984:AD984"/>
    <mergeCell ref="G1004:L1004"/>
    <mergeCell ref="M988:R988"/>
    <mergeCell ref="AA209:AB209"/>
    <mergeCell ref="M716:R716"/>
    <mergeCell ref="U208:V208"/>
    <mergeCell ref="M892:R892"/>
    <mergeCell ref="S457:X457"/>
    <mergeCell ref="U212:V212"/>
    <mergeCell ref="Y435:AD435"/>
    <mergeCell ref="Y945:AD945"/>
    <mergeCell ref="G682:L682"/>
    <mergeCell ref="Y605:AD605"/>
    <mergeCell ref="G953:L953"/>
    <mergeCell ref="Y482:AD482"/>
    <mergeCell ref="M942:R942"/>
    <mergeCell ref="G895:L895"/>
    <mergeCell ref="M875:R875"/>
    <mergeCell ref="S619:X619"/>
    <mergeCell ref="Y985:AD985"/>
    <mergeCell ref="G580:L580"/>
    <mergeCell ref="Y873:AD873"/>
    <mergeCell ref="G740:L740"/>
    <mergeCell ref="Y956:AD956"/>
    <mergeCell ref="Y218:Z218"/>
    <mergeCell ref="G941:L941"/>
    <mergeCell ref="AC214:AD214"/>
    <mergeCell ref="G944:L944"/>
    <mergeCell ref="W222:X222"/>
    <mergeCell ref="Y1025:AD1025"/>
    <mergeCell ref="AA173:AB173"/>
    <mergeCell ref="D606:F606"/>
    <mergeCell ref="S247:T247"/>
    <mergeCell ref="S222:T222"/>
    <mergeCell ref="M180:P180"/>
    <mergeCell ref="D149:F149"/>
    <mergeCell ref="S857:X857"/>
    <mergeCell ref="D904:F904"/>
    <mergeCell ref="D143:F143"/>
    <mergeCell ref="D910:F910"/>
    <mergeCell ref="Y598:AD598"/>
    <mergeCell ref="Y1024:AD1024"/>
    <mergeCell ref="Y1023:AD1023"/>
    <mergeCell ref="D531:F531"/>
    <mergeCell ref="D576:F576"/>
    <mergeCell ref="D570:F570"/>
    <mergeCell ref="G789:L789"/>
    <mergeCell ref="M1016:R1016"/>
    <mergeCell ref="Y796:AD796"/>
    <mergeCell ref="M559:R559"/>
    <mergeCell ref="Y835:AD835"/>
    <mergeCell ref="S557:X557"/>
    <mergeCell ref="W343:Z343"/>
    <mergeCell ref="G981:L981"/>
    <mergeCell ref="Y866:AD866"/>
    <mergeCell ref="Y749:AD749"/>
    <mergeCell ref="G486:L486"/>
    <mergeCell ref="G1018:L1018"/>
    <mergeCell ref="Y1011:AD1011"/>
    <mergeCell ref="M947:R947"/>
    <mergeCell ref="M659:R659"/>
    <mergeCell ref="G108:X108"/>
    <mergeCell ref="C123:AD123"/>
    <mergeCell ref="S541:X541"/>
    <mergeCell ref="S663:X663"/>
    <mergeCell ref="U228:V228"/>
    <mergeCell ref="AA220:AB220"/>
    <mergeCell ref="D678:F678"/>
    <mergeCell ref="Y637:AD637"/>
    <mergeCell ref="D522:F522"/>
    <mergeCell ref="AA214:AB214"/>
    <mergeCell ref="D392:F392"/>
    <mergeCell ref="S643:X643"/>
    <mergeCell ref="M657:R657"/>
    <mergeCell ref="G793:L793"/>
    <mergeCell ref="Y596:AD596"/>
    <mergeCell ref="D689:F689"/>
    <mergeCell ref="G531:L531"/>
    <mergeCell ref="S705:X705"/>
    <mergeCell ref="D679:F679"/>
    <mergeCell ref="M768:R768"/>
    <mergeCell ref="M163:P163"/>
    <mergeCell ref="M570:R570"/>
    <mergeCell ref="AC170:AD170"/>
    <mergeCell ref="G171:L171"/>
    <mergeCell ref="AC229:AD229"/>
    <mergeCell ref="G144:L144"/>
    <mergeCell ref="AC158:AD158"/>
    <mergeCell ref="G759:L759"/>
    <mergeCell ref="G603:L603"/>
    <mergeCell ref="AC224:AD224"/>
    <mergeCell ref="U213:V213"/>
    <mergeCell ref="E160:F160"/>
    <mergeCell ref="G106:X106"/>
    <mergeCell ref="Y95:AD95"/>
    <mergeCell ref="S855:X855"/>
    <mergeCell ref="G1020:L1020"/>
    <mergeCell ref="D986:F986"/>
    <mergeCell ref="D671:F671"/>
    <mergeCell ref="Y693:AD693"/>
    <mergeCell ref="F55:AD55"/>
    <mergeCell ref="M729:R729"/>
    <mergeCell ref="D978:F978"/>
    <mergeCell ref="D575:F575"/>
    <mergeCell ref="S216:T216"/>
    <mergeCell ref="S826:X826"/>
    <mergeCell ref="M149:P149"/>
    <mergeCell ref="M514:R514"/>
    <mergeCell ref="G862:L862"/>
    <mergeCell ref="M143:P143"/>
    <mergeCell ref="AC207:AD207"/>
    <mergeCell ref="D1004:F1004"/>
    <mergeCell ref="S521:X521"/>
    <mergeCell ref="AA144:AB144"/>
    <mergeCell ref="D577:F577"/>
    <mergeCell ref="S218:T218"/>
    <mergeCell ref="M176:P176"/>
    <mergeCell ref="G989:L989"/>
    <mergeCell ref="S1004:X1004"/>
    <mergeCell ref="AA329:AD329"/>
    <mergeCell ref="Y830:AD830"/>
    <mergeCell ref="M515:R515"/>
    <mergeCell ref="D493:F493"/>
    <mergeCell ref="M141:P141"/>
    <mergeCell ref="C58:AD58"/>
    <mergeCell ref="Q230:R230"/>
    <mergeCell ref="S598:X598"/>
    <mergeCell ref="M1027:R1027"/>
    <mergeCell ref="M146:P146"/>
    <mergeCell ref="D244:F244"/>
    <mergeCell ref="S470:X470"/>
    <mergeCell ref="M940:R940"/>
    <mergeCell ref="D673:F673"/>
    <mergeCell ref="Y695:AD695"/>
    <mergeCell ref="M731:R731"/>
    <mergeCell ref="S341:V341"/>
    <mergeCell ref="S316:V316"/>
    <mergeCell ref="M519:R519"/>
    <mergeCell ref="Y853:AD853"/>
    <mergeCell ref="AA303:AD303"/>
    <mergeCell ref="M148:P148"/>
    <mergeCell ref="G1023:L1023"/>
    <mergeCell ref="G720:L720"/>
    <mergeCell ref="S815:X815"/>
    <mergeCell ref="G991:L991"/>
    <mergeCell ref="S475:X475"/>
    <mergeCell ref="G733:L733"/>
    <mergeCell ref="S828:X828"/>
    <mergeCell ref="D875:F875"/>
    <mergeCell ref="D735:F735"/>
    <mergeCell ref="M958:R958"/>
    <mergeCell ref="S986:X986"/>
    <mergeCell ref="G982:L982"/>
    <mergeCell ref="W303:Z303"/>
    <mergeCell ref="S575:X575"/>
    <mergeCell ref="D622:F622"/>
    <mergeCell ref="D976:F976"/>
    <mergeCell ref="G906:L906"/>
    <mergeCell ref="D750:F750"/>
    <mergeCell ref="M457:R457"/>
    <mergeCell ref="Y848:AD848"/>
    <mergeCell ref="M755:R755"/>
    <mergeCell ref="AA162:AB162"/>
    <mergeCell ref="Y620:AD620"/>
    <mergeCell ref="B287:AE287"/>
    <mergeCell ref="S809:X809"/>
    <mergeCell ref="G845:L845"/>
    <mergeCell ref="M850:R850"/>
    <mergeCell ref="Y568:AD568"/>
    <mergeCell ref="G582:L582"/>
    <mergeCell ref="S704:X704"/>
    <mergeCell ref="Y872:AD872"/>
    <mergeCell ref="D364:F364"/>
    <mergeCell ref="Q247:R247"/>
    <mergeCell ref="S615:X615"/>
    <mergeCell ref="S892:X892"/>
    <mergeCell ref="D627:F627"/>
    <mergeCell ref="G525:L525"/>
    <mergeCell ref="G319:N319"/>
    <mergeCell ref="G241:P241"/>
    <mergeCell ref="S456:X456"/>
    <mergeCell ref="S754:X754"/>
    <mergeCell ref="G817:L817"/>
    <mergeCell ref="S453:X453"/>
    <mergeCell ref="S231:T231"/>
    <mergeCell ref="M801:R801"/>
    <mergeCell ref="U225:V225"/>
    <mergeCell ref="Y864:AD864"/>
    <mergeCell ref="AA238:AB238"/>
    <mergeCell ref="S929:X929"/>
    <mergeCell ref="I279:J281"/>
    <mergeCell ref="M794:R794"/>
    <mergeCell ref="D368:F368"/>
    <mergeCell ref="Y969:AD969"/>
    <mergeCell ref="D568:F568"/>
    <mergeCell ref="S565:X565"/>
    <mergeCell ref="Y847:AD847"/>
    <mergeCell ref="Y237:Z237"/>
    <mergeCell ref="D770:F770"/>
    <mergeCell ref="M944:R944"/>
    <mergeCell ref="M487:R487"/>
    <mergeCell ref="Y927:AD927"/>
    <mergeCell ref="M478:R478"/>
    <mergeCell ref="M549:R549"/>
    <mergeCell ref="G643:L643"/>
    <mergeCell ref="S736:X736"/>
    <mergeCell ref="S792:X792"/>
    <mergeCell ref="G642:L642"/>
    <mergeCell ref="D782:F782"/>
    <mergeCell ref="C430:AD430"/>
    <mergeCell ref="G751:L751"/>
    <mergeCell ref="Y718:AD718"/>
    <mergeCell ref="Y500:AD500"/>
    <mergeCell ref="M589:R589"/>
    <mergeCell ref="G719:L719"/>
    <mergeCell ref="Y624:AD624"/>
    <mergeCell ref="D951:F951"/>
    <mergeCell ref="G764:L764"/>
    <mergeCell ref="Y566:AD566"/>
    <mergeCell ref="AA331:AD331"/>
    <mergeCell ref="Y837:AD837"/>
    <mergeCell ref="M1012:R1012"/>
    <mergeCell ref="O261:R261"/>
    <mergeCell ref="M987:R987"/>
    <mergeCell ref="M672:R672"/>
    <mergeCell ref="G504:L504"/>
    <mergeCell ref="C403:AD403"/>
    <mergeCell ref="M803:R803"/>
    <mergeCell ref="D187:AD187"/>
    <mergeCell ref="D736:F736"/>
    <mergeCell ref="D728:F728"/>
    <mergeCell ref="B269:AE269"/>
    <mergeCell ref="D309:F309"/>
    <mergeCell ref="S560:X560"/>
    <mergeCell ref="M696:R696"/>
    <mergeCell ref="S964:X964"/>
    <mergeCell ref="S993:X993"/>
    <mergeCell ref="S780:X780"/>
    <mergeCell ref="M993:R993"/>
    <mergeCell ref="S966:X966"/>
    <mergeCell ref="S661:X661"/>
    <mergeCell ref="S239:T239"/>
    <mergeCell ref="M770:R770"/>
    <mergeCell ref="S919:X919"/>
    <mergeCell ref="E324:F324"/>
    <mergeCell ref="D980:F980"/>
    <mergeCell ref="M874:R874"/>
    <mergeCell ref="Y797:AD797"/>
    <mergeCell ref="Q245:R245"/>
    <mergeCell ref="G680:L680"/>
    <mergeCell ref="W229:X229"/>
    <mergeCell ref="S957:X957"/>
    <mergeCell ref="G939:L939"/>
    <mergeCell ref="S1021:X1021"/>
    <mergeCell ref="AC245:AD245"/>
    <mergeCell ref="M808:R808"/>
    <mergeCell ref="W216:X216"/>
    <mergeCell ref="Y715:AD715"/>
    <mergeCell ref="G339:N339"/>
    <mergeCell ref="M679:R679"/>
    <mergeCell ref="G142:L142"/>
    <mergeCell ref="G1016:L1016"/>
    <mergeCell ref="C421:AD421"/>
    <mergeCell ref="S595:X595"/>
    <mergeCell ref="O309:R309"/>
    <mergeCell ref="D520:F520"/>
    <mergeCell ref="D642:F642"/>
    <mergeCell ref="AA218:AB218"/>
    <mergeCell ref="M700:R700"/>
    <mergeCell ref="M725:R725"/>
    <mergeCell ref="S893:X893"/>
    <mergeCell ref="M998:R998"/>
    <mergeCell ref="G826:L826"/>
    <mergeCell ref="G997:L997"/>
    <mergeCell ref="S995:X995"/>
    <mergeCell ref="D1015:F1015"/>
    <mergeCell ref="AA338:AD338"/>
    <mergeCell ref="D716:F716"/>
    <mergeCell ref="G597:L597"/>
    <mergeCell ref="D710:F710"/>
    <mergeCell ref="S939:X939"/>
    <mergeCell ref="AC151:AD151"/>
    <mergeCell ref="S823:X823"/>
    <mergeCell ref="D1017:F1017"/>
    <mergeCell ref="D1013:F1013"/>
    <mergeCell ref="M1023:R1023"/>
    <mergeCell ref="G830:L830"/>
    <mergeCell ref="D215:F215"/>
    <mergeCell ref="S466:X466"/>
    <mergeCell ref="Y490:AD490"/>
    <mergeCell ref="D644:F644"/>
    <mergeCell ref="S895:X895"/>
    <mergeCell ref="E157:F157"/>
    <mergeCell ref="M727:R727"/>
    <mergeCell ref="AA247:AB247"/>
    <mergeCell ref="S312:V312"/>
    <mergeCell ref="D942:F942"/>
    <mergeCell ref="G731:L731"/>
    <mergeCell ref="M624:R624"/>
    <mergeCell ref="G972:L972"/>
    <mergeCell ref="D995:F995"/>
    <mergeCell ref="Y501:AD501"/>
    <mergeCell ref="D655:F655"/>
    <mergeCell ref="AA327:AD327"/>
    <mergeCell ref="G157:L157"/>
    <mergeCell ref="S998:X998"/>
    <mergeCell ref="U246:V246"/>
    <mergeCell ref="G884:L884"/>
    <mergeCell ref="D657:F657"/>
    <mergeCell ref="Y862:AD862"/>
    <mergeCell ref="M678:R678"/>
    <mergeCell ref="G566:L566"/>
    <mergeCell ref="G217:P217"/>
    <mergeCell ref="M547:R547"/>
    <mergeCell ref="S751:X751"/>
    <mergeCell ref="M558:R558"/>
    <mergeCell ref="E168:F168"/>
    <mergeCell ref="M1025:R1025"/>
    <mergeCell ref="D515:F515"/>
    <mergeCell ref="M598:R598"/>
    <mergeCell ref="Y790:AD790"/>
    <mergeCell ref="E159:F159"/>
    <mergeCell ref="Y475:AD475"/>
    <mergeCell ref="S314:V314"/>
    <mergeCell ref="S920:X920"/>
    <mergeCell ref="Q237:R237"/>
    <mergeCell ref="Q212:R212"/>
    <mergeCell ref="Y692:AD692"/>
    <mergeCell ref="M145:P145"/>
    <mergeCell ref="AA244:AB244"/>
    <mergeCell ref="G858:L858"/>
    <mergeCell ref="S613:X613"/>
    <mergeCell ref="S955:X955"/>
    <mergeCell ref="D1000:F1000"/>
    <mergeCell ref="Q239:R239"/>
    <mergeCell ref="Q214:R214"/>
    <mergeCell ref="S492:X492"/>
    <mergeCell ref="G729:L729"/>
    <mergeCell ref="M622:R622"/>
    <mergeCell ref="M147:P147"/>
    <mergeCell ref="S484:X484"/>
    <mergeCell ref="S563:X563"/>
    <mergeCell ref="Y547:AD547"/>
    <mergeCell ref="G599:L599"/>
    <mergeCell ref="B288:AE288"/>
    <mergeCell ref="S653:X653"/>
    <mergeCell ref="D700:F700"/>
    <mergeCell ref="M783:R783"/>
    <mergeCell ref="C417:C418"/>
    <mergeCell ref="U210:V210"/>
    <mergeCell ref="G514:L514"/>
    <mergeCell ref="Y548:AD548"/>
    <mergeCell ref="M587:R587"/>
    <mergeCell ref="G228:P228"/>
    <mergeCell ref="M621:R621"/>
    <mergeCell ref="W231:X231"/>
    <mergeCell ref="AA305:AD305"/>
    <mergeCell ref="Q241:R241"/>
    <mergeCell ref="Q228:R228"/>
    <mergeCell ref="AA219:AB219"/>
    <mergeCell ref="AA229:AB229"/>
    <mergeCell ref="Y727:AD727"/>
    <mergeCell ref="D625:F625"/>
    <mergeCell ref="G652:L652"/>
    <mergeCell ref="S503:X503"/>
    <mergeCell ref="S233:T233"/>
    <mergeCell ref="D381:F381"/>
    <mergeCell ref="S632:X632"/>
    <mergeCell ref="M483:R483"/>
    <mergeCell ref="G494:L494"/>
    <mergeCell ref="W338:Z338"/>
    <mergeCell ref="D559:F559"/>
    <mergeCell ref="M617:R617"/>
    <mergeCell ref="M500:R500"/>
    <mergeCell ref="Y649:AD649"/>
    <mergeCell ref="S343:V343"/>
    <mergeCell ref="S630:X630"/>
    <mergeCell ref="G544:L544"/>
    <mergeCell ref="G671:L671"/>
    <mergeCell ref="G321:N321"/>
    <mergeCell ref="M551:R551"/>
    <mergeCell ref="D940:F940"/>
    <mergeCell ref="G821:L821"/>
    <mergeCell ref="Q208:R208"/>
    <mergeCell ref="W230:X230"/>
    <mergeCell ref="M625:R625"/>
    <mergeCell ref="E279:F281"/>
    <mergeCell ref="D662:F662"/>
    <mergeCell ref="S519:X519"/>
    <mergeCell ref="M709:R709"/>
    <mergeCell ref="G541:L541"/>
    <mergeCell ref="M569:R569"/>
    <mergeCell ref="M867:R867"/>
    <mergeCell ref="U245:V245"/>
    <mergeCell ref="W316:Z316"/>
    <mergeCell ref="S548:X548"/>
    <mergeCell ref="G304:N304"/>
    <mergeCell ref="S670:X670"/>
    <mergeCell ref="M533:R533"/>
    <mergeCell ref="M838:R838"/>
    <mergeCell ref="D922:F922"/>
    <mergeCell ref="G915:L915"/>
    <mergeCell ref="D891:F891"/>
    <mergeCell ref="D551:F551"/>
    <mergeCell ref="G931:L931"/>
    <mergeCell ref="D929:F929"/>
    <mergeCell ref="S858:X858"/>
    <mergeCell ref="G784:L784"/>
    <mergeCell ref="Y585:AD585"/>
    <mergeCell ref="M762:R762"/>
    <mergeCell ref="D607:F607"/>
    <mergeCell ref="Q246:R246"/>
    <mergeCell ref="Y640:AD640"/>
    <mergeCell ref="B10:AD10"/>
    <mergeCell ref="Y705:AD705"/>
    <mergeCell ref="C73:C102"/>
    <mergeCell ref="G757:L757"/>
    <mergeCell ref="M466:R466"/>
    <mergeCell ref="M158:P158"/>
    <mergeCell ref="D715:F715"/>
    <mergeCell ref="M764:R764"/>
    <mergeCell ref="Y238:Z238"/>
    <mergeCell ref="W331:Z331"/>
    <mergeCell ref="C31:P31"/>
    <mergeCell ref="C438:AD438"/>
    <mergeCell ref="O332:R332"/>
    <mergeCell ref="O326:R326"/>
    <mergeCell ref="D23:AD23"/>
    <mergeCell ref="G317:N317"/>
    <mergeCell ref="B270:AE270"/>
    <mergeCell ref="Y208:Z208"/>
    <mergeCell ref="O343:R343"/>
    <mergeCell ref="Y666:AD666"/>
    <mergeCell ref="G86:X86"/>
    <mergeCell ref="D82:F82"/>
    <mergeCell ref="Y236:Z236"/>
    <mergeCell ref="G608:L608"/>
    <mergeCell ref="Y628:AD628"/>
    <mergeCell ref="D111:F111"/>
    <mergeCell ref="M749:R749"/>
    <mergeCell ref="D640:F640"/>
    <mergeCell ref="M485:R485"/>
    <mergeCell ref="D704:F704"/>
    <mergeCell ref="G738:L738"/>
    <mergeCell ref="D86:F86"/>
    <mergeCell ref="G88:X88"/>
    <mergeCell ref="G96:X96"/>
    <mergeCell ref="D163:F163"/>
    <mergeCell ref="D754:F754"/>
    <mergeCell ref="G708:L708"/>
    <mergeCell ref="B5:AD5"/>
    <mergeCell ref="W307:Z307"/>
    <mergeCell ref="G302:N303"/>
    <mergeCell ref="AC226:AD226"/>
    <mergeCell ref="D708:F708"/>
    <mergeCell ref="C124:AD124"/>
    <mergeCell ref="M468:R468"/>
    <mergeCell ref="O331:R331"/>
    <mergeCell ref="Y499:AD499"/>
    <mergeCell ref="D653:F653"/>
    <mergeCell ref="B60:AE60"/>
    <mergeCell ref="F121:AD121"/>
    <mergeCell ref="G77:X77"/>
    <mergeCell ref="Y93:AD93"/>
    <mergeCell ref="Y82:AD82"/>
    <mergeCell ref="AC141:AD141"/>
    <mergeCell ref="D219:F219"/>
    <mergeCell ref="S523:X523"/>
    <mergeCell ref="D681:F681"/>
    <mergeCell ref="S332:V332"/>
    <mergeCell ref="C278:AD278"/>
    <mergeCell ref="Y505:AD505"/>
    <mergeCell ref="G87:X87"/>
    <mergeCell ref="Y479:AD479"/>
    <mergeCell ref="G518:L518"/>
    <mergeCell ref="Y223:Z223"/>
    <mergeCell ref="AC149:AD149"/>
    <mergeCell ref="G78:X78"/>
    <mergeCell ref="D84:F84"/>
    <mergeCell ref="Y101:AD101"/>
    <mergeCell ref="G85:X85"/>
    <mergeCell ref="D189:AD189"/>
    <mergeCell ref="G240:P240"/>
    <mergeCell ref="Y464:AD464"/>
    <mergeCell ref="G505:L505"/>
    <mergeCell ref="Q210:R210"/>
    <mergeCell ref="D366:F366"/>
    <mergeCell ref="M455:R455"/>
    <mergeCell ref="S617:X617"/>
    <mergeCell ref="D506:F506"/>
    <mergeCell ref="W305:Z305"/>
    <mergeCell ref="C284:AD284"/>
    <mergeCell ref="G325:N325"/>
    <mergeCell ref="G141:L141"/>
    <mergeCell ref="AA180:AB180"/>
    <mergeCell ref="AC242:AD242"/>
    <mergeCell ref="M178:P178"/>
    <mergeCell ref="G230:P230"/>
    <mergeCell ref="S434:X434"/>
    <mergeCell ref="D485:F485"/>
    <mergeCell ref="W228:X228"/>
    <mergeCell ref="D162:F162"/>
    <mergeCell ref="AA312:AD312"/>
    <mergeCell ref="W314:Z314"/>
    <mergeCell ref="W326:Z326"/>
    <mergeCell ref="G320:N320"/>
    <mergeCell ref="M476:R476"/>
    <mergeCell ref="G332:N332"/>
    <mergeCell ref="AA178:AB178"/>
    <mergeCell ref="AA149:AB149"/>
    <mergeCell ref="W336:Z336"/>
    <mergeCell ref="D77:F77"/>
    <mergeCell ref="D263:N263"/>
    <mergeCell ref="Y613:AD613"/>
    <mergeCell ref="G92:X92"/>
    <mergeCell ref="O335:R335"/>
    <mergeCell ref="G179:L179"/>
    <mergeCell ref="G100:X100"/>
    <mergeCell ref="C195:AD195"/>
    <mergeCell ref="AA216:AB216"/>
    <mergeCell ref="G159:L159"/>
    <mergeCell ref="G90:X90"/>
    <mergeCell ref="C141:C170"/>
    <mergeCell ref="W342:Z342"/>
    <mergeCell ref="Y602:AD602"/>
    <mergeCell ref="D95:F95"/>
    <mergeCell ref="U209:V209"/>
    <mergeCell ref="D495:F495"/>
    <mergeCell ref="D519:F519"/>
    <mergeCell ref="M602:R602"/>
    <mergeCell ref="G470:L470"/>
    <mergeCell ref="S558:X558"/>
    <mergeCell ref="D327:D331"/>
    <mergeCell ref="B126:AE126"/>
    <mergeCell ref="W247:X247"/>
    <mergeCell ref="AC142:AD142"/>
    <mergeCell ref="AC208:AD208"/>
    <mergeCell ref="AC237:AD237"/>
    <mergeCell ref="AC174:AD174"/>
    <mergeCell ref="M151:P151"/>
    <mergeCell ref="Y567:AD567"/>
    <mergeCell ref="Y91:AD91"/>
    <mergeCell ref="S1019:X1019"/>
    <mergeCell ref="S994:X994"/>
    <mergeCell ref="S801:X801"/>
    <mergeCell ref="S562:X562"/>
    <mergeCell ref="W324:Z324"/>
    <mergeCell ref="D305:F305"/>
    <mergeCell ref="G923:L923"/>
    <mergeCell ref="S932:X932"/>
    <mergeCell ref="D979:F979"/>
    <mergeCell ref="Y975:AD975"/>
    <mergeCell ref="S961:X961"/>
    <mergeCell ref="W329:Z329"/>
    <mergeCell ref="Y968:AD968"/>
    <mergeCell ref="G971:L971"/>
    <mergeCell ref="G1000:L1000"/>
    <mergeCell ref="O316:R316"/>
    <mergeCell ref="M900:R900"/>
    <mergeCell ref="G908:L908"/>
    <mergeCell ref="D481:F481"/>
    <mergeCell ref="G495:L495"/>
    <mergeCell ref="S732:X732"/>
    <mergeCell ref="G961:L961"/>
    <mergeCell ref="D465:F465"/>
    <mergeCell ref="S743:X743"/>
    <mergeCell ref="D921:F921"/>
    <mergeCell ref="O312:R312"/>
    <mergeCell ref="D466:F466"/>
    <mergeCell ref="D764:F764"/>
    <mergeCell ref="O341:R341"/>
    <mergeCell ref="D947:F947"/>
    <mergeCell ref="B292:AD292"/>
    <mergeCell ref="D51:X51"/>
    <mergeCell ref="D80:F80"/>
    <mergeCell ref="Y108:AD108"/>
    <mergeCell ref="G679:L679"/>
    <mergeCell ref="D819:F819"/>
    <mergeCell ref="Y964:AD964"/>
    <mergeCell ref="S771:X771"/>
    <mergeCell ref="D518:F518"/>
    <mergeCell ref="D948:F948"/>
    <mergeCell ref="U218:V218"/>
    <mergeCell ref="S311:V311"/>
    <mergeCell ref="M763:R763"/>
    <mergeCell ref="G595:L595"/>
    <mergeCell ref="G893:L893"/>
    <mergeCell ref="G868:L868"/>
    <mergeCell ref="Y670:AD670"/>
    <mergeCell ref="G168:L168"/>
    <mergeCell ref="G143:L143"/>
    <mergeCell ref="D752:F752"/>
    <mergeCell ref="G568:L568"/>
    <mergeCell ref="G866:L866"/>
    <mergeCell ref="D938:F938"/>
    <mergeCell ref="S472:X472"/>
    <mergeCell ref="C55:E55"/>
    <mergeCell ref="C295:AD295"/>
    <mergeCell ref="D394:F394"/>
    <mergeCell ref="W340:Z340"/>
    <mergeCell ref="D864:F864"/>
    <mergeCell ref="C346:AD346"/>
    <mergeCell ref="S669:X669"/>
    <mergeCell ref="G934:L934"/>
    <mergeCell ref="Y918:AD918"/>
    <mergeCell ref="W214:X214"/>
    <mergeCell ref="Y833:AD833"/>
    <mergeCell ref="M869:R869"/>
    <mergeCell ref="G869:L869"/>
    <mergeCell ref="M859:R859"/>
    <mergeCell ref="S305:V305"/>
    <mergeCell ref="U241:V241"/>
    <mergeCell ref="Y517:AD517"/>
    <mergeCell ref="G569:L569"/>
    <mergeCell ref="G867:L867"/>
    <mergeCell ref="S622:X622"/>
    <mergeCell ref="D798:F798"/>
    <mergeCell ref="Y828:AD828"/>
    <mergeCell ref="M833:R833"/>
    <mergeCell ref="D851:F851"/>
    <mergeCell ref="S850:X850"/>
    <mergeCell ref="W227:X227"/>
    <mergeCell ref="W225:X225"/>
    <mergeCell ref="D307:F307"/>
    <mergeCell ref="G526:L526"/>
    <mergeCell ref="G511:L511"/>
    <mergeCell ref="D825:F825"/>
    <mergeCell ref="W219:X219"/>
    <mergeCell ref="W246:X246"/>
    <mergeCell ref="W263:Z263"/>
    <mergeCell ref="S734:X734"/>
    <mergeCell ref="D480:F480"/>
    <mergeCell ref="M607:R607"/>
    <mergeCell ref="S528:X528"/>
    <mergeCell ref="Y468:AD468"/>
    <mergeCell ref="D492:F492"/>
    <mergeCell ref="D512:F512"/>
    <mergeCell ref="D718:F718"/>
    <mergeCell ref="Y539:AD539"/>
    <mergeCell ref="W358:Z358"/>
    <mergeCell ref="Y733:AD733"/>
    <mergeCell ref="M816:R816"/>
    <mergeCell ref="D794:F794"/>
    <mergeCell ref="M538:R538"/>
    <mergeCell ref="S700:X700"/>
    <mergeCell ref="M477:R477"/>
    <mergeCell ref="Y528:AD528"/>
    <mergeCell ref="G542:L542"/>
    <mergeCell ref="Y799:AD799"/>
    <mergeCell ref="D630:F630"/>
    <mergeCell ref="Y813:AD813"/>
    <mergeCell ref="G706:L706"/>
    <mergeCell ref="D651:F651"/>
    <mergeCell ref="S696:X696"/>
    <mergeCell ref="M805:R805"/>
    <mergeCell ref="M664:R664"/>
    <mergeCell ref="D397:F397"/>
    <mergeCell ref="D467:F467"/>
    <mergeCell ref="Y604:AD604"/>
    <mergeCell ref="S811:X811"/>
    <mergeCell ref="M486:R486"/>
    <mergeCell ref="S648:X648"/>
    <mergeCell ref="M784:R784"/>
    <mergeCell ref="D468:F468"/>
    <mergeCell ref="S706:X706"/>
    <mergeCell ref="D393:F393"/>
    <mergeCell ref="D706:F706"/>
    <mergeCell ref="D685:F685"/>
    <mergeCell ref="D739:F739"/>
    <mergeCell ref="G1006:L1006"/>
    <mergeCell ref="U222:V222"/>
    <mergeCell ref="Y571:AD571"/>
    <mergeCell ref="Y565:AD565"/>
    <mergeCell ref="G579:L579"/>
    <mergeCell ref="Y226:Z226"/>
    <mergeCell ref="S701:X701"/>
    <mergeCell ref="Y863:AD863"/>
    <mergeCell ref="Y1000:AD1000"/>
    <mergeCell ref="G737:L737"/>
    <mergeCell ref="Y994:AD994"/>
    <mergeCell ref="S1003:X1003"/>
    <mergeCell ref="M649:R649"/>
    <mergeCell ref="Y476:AD476"/>
    <mergeCell ref="S651:X651"/>
    <mergeCell ref="M464:R464"/>
    <mergeCell ref="M702:R702"/>
    <mergeCell ref="Y503:AD503"/>
    <mergeCell ref="M847:R847"/>
    <mergeCell ref="G791:L791"/>
    <mergeCell ref="S714:X714"/>
    <mergeCell ref="Y742:AD742"/>
    <mergeCell ref="M772:R772"/>
    <mergeCell ref="M766:R766"/>
    <mergeCell ref="M765:R765"/>
    <mergeCell ref="M963:R963"/>
    <mergeCell ref="Y902:AD902"/>
    <mergeCell ref="G965:L965"/>
    <mergeCell ref="Y955:AD955"/>
    <mergeCell ref="S935:X935"/>
    <mergeCell ref="Y600:AD600"/>
    <mergeCell ref="Y913:AD913"/>
    <mergeCell ref="D866:F866"/>
    <mergeCell ref="D534:F534"/>
    <mergeCell ref="M604:R604"/>
    <mergeCell ref="D853:F853"/>
    <mergeCell ref="Y992:AD992"/>
    <mergeCell ref="M799:R799"/>
    <mergeCell ref="S827:X827"/>
    <mergeCell ref="D874:F874"/>
    <mergeCell ref="D491:F491"/>
    <mergeCell ref="S742:X742"/>
    <mergeCell ref="M818:R818"/>
    <mergeCell ref="M600:R600"/>
    <mergeCell ref="M575:R575"/>
    <mergeCell ref="S612:X612"/>
    <mergeCell ref="Y684:AD684"/>
    <mergeCell ref="M959:R959"/>
    <mergeCell ref="D817:F817"/>
    <mergeCell ref="Y787:AD787"/>
    <mergeCell ref="M753:R753"/>
    <mergeCell ref="M819:R819"/>
    <mergeCell ref="S681:X681"/>
    <mergeCell ref="D932:F932"/>
    <mergeCell ref="S930:X930"/>
    <mergeCell ref="G623:L623"/>
    <mergeCell ref="S676:X676"/>
    <mergeCell ref="Y899:AD899"/>
    <mergeCell ref="G913:L913"/>
    <mergeCell ref="M774:R774"/>
    <mergeCell ref="S667:X667"/>
    <mergeCell ref="S883:X883"/>
    <mergeCell ref="M825:R825"/>
    <mergeCell ref="M891:R891"/>
    <mergeCell ref="Y1010:AD1010"/>
    <mergeCell ref="S358:V358"/>
    <mergeCell ref="U240:V240"/>
    <mergeCell ref="M536:R536"/>
    <mergeCell ref="S698:X698"/>
    <mergeCell ref="AA320:AD320"/>
    <mergeCell ref="M807:R807"/>
    <mergeCell ref="M834:R834"/>
    <mergeCell ref="W215:X215"/>
    <mergeCell ref="M502:R502"/>
    <mergeCell ref="M800:R800"/>
    <mergeCell ref="G216:P216"/>
    <mergeCell ref="G632:L632"/>
    <mergeCell ref="Y555:AD555"/>
    <mergeCell ref="G210:P210"/>
    <mergeCell ref="M836:R836"/>
    <mergeCell ref="G930:L930"/>
    <mergeCell ref="Y713:AD713"/>
    <mergeCell ref="S230:T230"/>
    <mergeCell ref="S840:X840"/>
    <mergeCell ref="S263:V263"/>
    <mergeCell ref="AC227:AD227"/>
    <mergeCell ref="M976:R976"/>
    <mergeCell ref="M970:R970"/>
    <mergeCell ref="U227:V227"/>
    <mergeCell ref="M606:R606"/>
    <mergeCell ref="Y868:AD868"/>
    <mergeCell ref="U220:V220"/>
    <mergeCell ref="M904:R904"/>
    <mergeCell ref="S703:X703"/>
    <mergeCell ref="S825:X825"/>
    <mergeCell ref="S1001:X1001"/>
    <mergeCell ref="B3:AD3"/>
    <mergeCell ref="Y707:AD707"/>
    <mergeCell ref="G721:L721"/>
    <mergeCell ref="S843:X843"/>
    <mergeCell ref="M531:R531"/>
    <mergeCell ref="M802:R802"/>
    <mergeCell ref="G218:P218"/>
    <mergeCell ref="Y584:AD584"/>
    <mergeCell ref="S756:X756"/>
    <mergeCell ref="Y245:Z245"/>
    <mergeCell ref="E224:F224"/>
    <mergeCell ref="W210:X210"/>
    <mergeCell ref="S538:X538"/>
    <mergeCell ref="AA161:AB161"/>
    <mergeCell ref="Y497:AD497"/>
    <mergeCell ref="S235:T235"/>
    <mergeCell ref="G633:L633"/>
    <mergeCell ref="M831:R831"/>
    <mergeCell ref="S540:X540"/>
    <mergeCell ref="S838:X838"/>
    <mergeCell ref="AA163:AB163"/>
    <mergeCell ref="AC225:AD225"/>
    <mergeCell ref="G213:P213"/>
    <mergeCell ref="AC219:AD219"/>
    <mergeCell ref="M520:R520"/>
    <mergeCell ref="G229:P229"/>
    <mergeCell ref="G689:L689"/>
    <mergeCell ref="W238:X238"/>
    <mergeCell ref="D791:F791"/>
    <mergeCell ref="C207:C236"/>
    <mergeCell ref="S304:V304"/>
    <mergeCell ref="AC153:AD153"/>
    <mergeCell ref="C14:AD14"/>
    <mergeCell ref="Y481:AD481"/>
    <mergeCell ref="M902:R902"/>
    <mergeCell ref="Y779:AD779"/>
    <mergeCell ref="G1002:L1002"/>
    <mergeCell ref="Y894:AD894"/>
    <mergeCell ref="Y990:AD990"/>
    <mergeCell ref="Y650:AD650"/>
    <mergeCell ref="Y781:AD781"/>
    <mergeCell ref="Y808:AD808"/>
    <mergeCell ref="Y569:AD569"/>
    <mergeCell ref="Y103:AD103"/>
    <mergeCell ref="S911:X911"/>
    <mergeCell ref="G735:L735"/>
    <mergeCell ref="D501:F501"/>
    <mergeCell ref="M584:R584"/>
    <mergeCell ref="D659:F659"/>
    <mergeCell ref="D835:F835"/>
    <mergeCell ref="S985:X985"/>
    <mergeCell ref="G803:L803"/>
    <mergeCell ref="Y997:AD997"/>
    <mergeCell ref="D390:F390"/>
    <mergeCell ref="B350:AE350"/>
    <mergeCell ref="W322:Z322"/>
    <mergeCell ref="D846:F846"/>
    <mergeCell ref="B54:AD54"/>
    <mergeCell ref="C293:AD293"/>
    <mergeCell ref="D179:F179"/>
    <mergeCell ref="AC155:AD155"/>
    <mergeCell ref="D993:F993"/>
    <mergeCell ref="D872:F872"/>
    <mergeCell ref="D566:F566"/>
    <mergeCell ref="AH55:AK55"/>
    <mergeCell ref="B114:AD114"/>
    <mergeCell ref="AH102:AK102"/>
    <mergeCell ref="AM102:AP102"/>
    <mergeCell ref="AR102:AU102"/>
    <mergeCell ref="AW102:AZ102"/>
    <mergeCell ref="C17:AD17"/>
    <mergeCell ref="S769:X769"/>
    <mergeCell ref="D816:F816"/>
    <mergeCell ref="G646:L646"/>
    <mergeCell ref="D517:F517"/>
    <mergeCell ref="D150:F150"/>
    <mergeCell ref="S768:X768"/>
    <mergeCell ref="G932:L932"/>
    <mergeCell ref="D892:F892"/>
    <mergeCell ref="D894:F894"/>
    <mergeCell ref="D919:F919"/>
    <mergeCell ref="M513:R513"/>
    <mergeCell ref="D779:F779"/>
    <mergeCell ref="G609:L609"/>
    <mergeCell ref="G338:N338"/>
    <mergeCell ref="D868:F868"/>
    <mergeCell ref="D751:F751"/>
    <mergeCell ref="D745:F745"/>
    <mergeCell ref="M809:R809"/>
    <mergeCell ref="G105:X105"/>
    <mergeCell ref="Y694:AD694"/>
    <mergeCell ref="G318:N318"/>
    <mergeCell ref="D848:F848"/>
    <mergeCell ref="C21:AD21"/>
    <mergeCell ref="G651:L651"/>
    <mergeCell ref="G172:L172"/>
  </mergeCells>
  <conditionalFormatting sqref="A1:XFD452 A453:AK1029 AM453:XFD1028 AM1029:AP1029 AR1029:XFD1029 A1030:XFD1048576">
    <cfRule type="expression" dxfId="214" priority="753" stopIfTrue="1">
      <formula>AND($A$1&lt;&gt;"",SEARCH("igual o mayor",A1)&gt;0)</formula>
    </cfRule>
  </conditionalFormatting>
  <conditionalFormatting sqref="A1:XFD452 AM453:XFD1028 A453:AK1029 AM1029:AP1029 AR1029:XFD1029 A1030:XFD1048576">
    <cfRule type="expression" dxfId="213" priority="756" stopIfTrue="1">
      <formula>AND($A$1&lt;&gt;"",SEARCH("en blanco",A1)&gt;0)</formula>
    </cfRule>
    <cfRule type="expression" dxfId="212" priority="758" stopIfTrue="1">
      <formula>AND($A$1&lt;&gt;"",SUM(A1)&gt;0)</formula>
    </cfRule>
    <cfRule type="expression" dxfId="211" priority="757" stopIfTrue="1">
      <formula>AND($A$1&lt;&gt;"",SEARCH("no puede registrar",A1)&gt;0)</formula>
    </cfRule>
    <cfRule type="expression" dxfId="210" priority="755" stopIfTrue="1">
      <formula>AND($A$1&lt;&gt;"",SEARCH("pase a la pregunta",A1)&gt;0)</formula>
    </cfRule>
    <cfRule type="expression" dxfId="209" priority="754" stopIfTrue="1">
      <formula>AND($A$1&lt;&gt;"",SEARCH("igual o menor",A1)&gt;0)</formula>
    </cfRule>
    <cfRule type="expression" dxfId="208" priority="759" stopIfTrue="1">
      <formula>AND($A$1&lt;&gt;"",SEARCH("la pregunta",A1)&gt;0)</formula>
    </cfRule>
  </conditionalFormatting>
  <conditionalFormatting sqref="B54:AD54">
    <cfRule type="expression" dxfId="207" priority="153" stopIfTrue="1">
      <formula>AND($A$1&lt;&gt;"",SEARCH("no puede registrar",B54)&gt;0)</formula>
    </cfRule>
    <cfRule type="expression" dxfId="206" priority="143" stopIfTrue="1">
      <formula>AND($A$1&lt;&gt;"",SEARCH("igual o menor",B54)&gt;0)</formula>
    </cfRule>
    <cfRule type="expression" dxfId="205" priority="150" stopIfTrue="1">
      <formula>AND($A$1&lt;&gt;"",SEARCH("igual o menor",B54)&gt;0)</formula>
    </cfRule>
    <cfRule type="expression" dxfId="204" priority="151" stopIfTrue="1">
      <formula>AND($A$1&lt;&gt;"",SEARCH("pase a la pregunta",B54)&gt;0)</formula>
    </cfRule>
    <cfRule type="expression" dxfId="203" priority="152" stopIfTrue="1">
      <formula>AND($A$1&lt;&gt;"",SEARCH("en blanco",B54)&gt;0)</formula>
    </cfRule>
    <cfRule type="expression" dxfId="202" priority="154" stopIfTrue="1">
      <formula>AND($A$1&lt;&gt;"",SUM(B54)&gt;0)</formula>
    </cfRule>
    <cfRule type="expression" dxfId="201" priority="142" stopIfTrue="1">
      <formula>AND($A$1&lt;&gt;"",SEARCH("igual o mayor",B54)&gt;0)</formula>
    </cfRule>
    <cfRule type="expression" dxfId="200" priority="144" stopIfTrue="1">
      <formula>AND($A$1&lt;&gt;"",SEARCH("pase a la pregunta",B54)&gt;0)</formula>
    </cfRule>
    <cfRule type="expression" dxfId="199" priority="155" stopIfTrue="1">
      <formula>AND($A$1&lt;&gt;"",SEARCH("la pregunta",B54)&gt;0)</formula>
    </cfRule>
    <cfRule type="expression" dxfId="198" priority="145" stopIfTrue="1">
      <formula>AND($A$1&lt;&gt;"",SEARCH("en blanco",B54)&gt;0)</formula>
    </cfRule>
    <cfRule type="expression" dxfId="197" priority="146" stopIfTrue="1">
      <formula>AND($A$1&lt;&gt;"",SEARCH("no puede registrar",B54)&gt;0)</formula>
    </cfRule>
    <cfRule type="expression" dxfId="196" priority="147" stopIfTrue="1">
      <formula>AND($A$1&lt;&gt;"",SUM(B54)&gt;0)</formula>
    </cfRule>
    <cfRule type="expression" dxfId="195" priority="148" stopIfTrue="1">
      <formula>AND($A$1&lt;&gt;"",SEARCH("la pregunta",B54)&gt;0)</formula>
    </cfRule>
    <cfRule type="expression" dxfId="194" priority="149" stopIfTrue="1">
      <formula>AND($A$1&lt;&gt;"",SEARCH("igual o mayor",B54)&gt;0)</formula>
    </cfRule>
  </conditionalFormatting>
  <conditionalFormatting sqref="B114:AD114">
    <cfRule type="expression" dxfId="193" priority="71" stopIfTrue="1">
      <formula>AND($A$1&lt;&gt;"",SEARCH("la pregunta",B114)&gt;0)</formula>
    </cfRule>
    <cfRule type="expression" dxfId="192" priority="68" stopIfTrue="1">
      <formula>AND($A$1&lt;&gt;"",SEARCH("en blanco",B114)&gt;0)</formula>
    </cfRule>
    <cfRule type="expression" dxfId="191" priority="64" stopIfTrue="1">
      <formula>AND($A$1&lt;&gt;"",SEARCH("la pregunta",B114)&gt;0)</formula>
    </cfRule>
    <cfRule type="expression" dxfId="190" priority="69" stopIfTrue="1">
      <formula>AND($A$1&lt;&gt;"",SEARCH("no puede registrar",B114)&gt;0)</formula>
    </cfRule>
    <cfRule type="expression" dxfId="189" priority="70" stopIfTrue="1">
      <formula>AND($A$1&lt;&gt;"",SUM(B114)&gt;0)</formula>
    </cfRule>
    <cfRule type="expression" dxfId="188" priority="59" stopIfTrue="1">
      <formula>AND($A$1&lt;&gt;"",SEARCH("igual o menor",B114)&gt;0)</formula>
    </cfRule>
    <cfRule type="expression" dxfId="187" priority="58" stopIfTrue="1">
      <formula>AND($A$1&lt;&gt;"",SEARCH("igual o mayor",B114)&gt;0)</formula>
    </cfRule>
    <cfRule type="expression" dxfId="186" priority="60" stopIfTrue="1">
      <formula>AND($A$1&lt;&gt;"",SEARCH("pase a la pregunta",B114)&gt;0)</formula>
    </cfRule>
    <cfRule type="expression" dxfId="185" priority="61" stopIfTrue="1">
      <formula>AND($A$1&lt;&gt;"",SEARCH("en blanco",B114)&gt;0)</formula>
    </cfRule>
    <cfRule type="expression" dxfId="184" priority="62" stopIfTrue="1">
      <formula>AND($A$1&lt;&gt;"",SEARCH("no puede registrar",B114)&gt;0)</formula>
    </cfRule>
    <cfRule type="expression" dxfId="183" priority="63" stopIfTrue="1">
      <formula>AND($A$1&lt;&gt;"",SUM(B114)&gt;0)</formula>
    </cfRule>
    <cfRule type="expression" dxfId="182" priority="65" stopIfTrue="1">
      <formula>AND($A$1&lt;&gt;"",SEARCH("igual o mayor",B114)&gt;0)</formula>
    </cfRule>
    <cfRule type="expression" dxfId="181" priority="66" stopIfTrue="1">
      <formula>AND($A$1&lt;&gt;"",SEARCH("igual o menor",B114)&gt;0)</formula>
    </cfRule>
    <cfRule type="expression" dxfId="180" priority="67" stopIfTrue="1">
      <formula>AND($A$1&lt;&gt;"",SEARCH("pase a la pregunta",B114)&gt;0)</formula>
    </cfRule>
  </conditionalFormatting>
  <conditionalFormatting sqref="C282:AD282">
    <cfRule type="expression" dxfId="179" priority="186">
      <formula>$C$31&lt;&gt;1</formula>
    </cfRule>
  </conditionalFormatting>
  <conditionalFormatting sqref="D47:X50">
    <cfRule type="expression" dxfId="178" priority="748" stopIfTrue="1">
      <formula>ISNUMBER(SEARCH(" " &amp; D47 &amp; " ", " " &amp; SUBSTITUTE($AJ$57, " / ", " ") &amp; " "))</formula>
    </cfRule>
  </conditionalFormatting>
  <conditionalFormatting sqref="D454:AD1028">
    <cfRule type="expression" dxfId="177" priority="174">
      <formula>$AC$450=""</formula>
    </cfRule>
    <cfRule type="expression" dxfId="176" priority="175">
      <formula>$D454=""</formula>
    </cfRule>
  </conditionalFormatting>
  <conditionalFormatting sqref="F119:N119">
    <cfRule type="expression" dxfId="175" priority="194">
      <formula>OR(Y102=0,Y102="NA",Y102="NS")</formula>
    </cfRule>
    <cfRule type="expression" dxfId="174" priority="195">
      <formula>AND(Y102&gt;0,Y102&lt;&gt;"NA",Y102&lt;&gt;"NS",F119="")</formula>
    </cfRule>
  </conditionalFormatting>
  <conditionalFormatting sqref="F55:AD55">
    <cfRule type="expression" dxfId="173" priority="202">
      <formula>AND(Y51&gt;0,Y51&lt;&gt;"NA",Y51&lt;&gt;"NS",F55="")</formula>
    </cfRule>
    <cfRule type="expression" dxfId="172" priority="201">
      <formula>OR(Y51=0,Y51="NA",Y51="NS")</formula>
    </cfRule>
  </conditionalFormatting>
  <conditionalFormatting sqref="F115:AD115">
    <cfRule type="expression" dxfId="171" priority="198">
      <formula>OR(Y92=0,Y92="NA",Y92="NS")</formula>
    </cfRule>
    <cfRule type="expression" dxfId="170" priority="199">
      <formula>AND(Y92&gt;0,Y92&lt;&gt;"NA",Y92&lt;&gt;"NS",F115="")</formula>
    </cfRule>
  </conditionalFormatting>
  <conditionalFormatting sqref="F117:AD117">
    <cfRule type="expression" dxfId="169" priority="197">
      <formula>AND(Y99&gt;0,Y99&lt;&gt;"NA",Y99&lt;&gt;"NS",F117="")</formula>
    </cfRule>
    <cfRule type="expression" dxfId="168" priority="196">
      <formula>OR(Y99=0,Y99="NA",Y99="NS")</formula>
    </cfRule>
  </conditionalFormatting>
  <conditionalFormatting sqref="F121:AD121">
    <cfRule type="expression" dxfId="167" priority="193">
      <formula>AND(Y111&gt;0,Y111&lt;&gt;"NA",Y111&lt;&gt;"NS",F121="")</formula>
    </cfRule>
    <cfRule type="expression" dxfId="166" priority="192">
      <formula>OR(Y111=0,Y111="NA",Y111="NS")</formula>
    </cfRule>
  </conditionalFormatting>
  <conditionalFormatting sqref="G73:X88 G94:X95 G101">
    <cfRule type="expression" dxfId="165" priority="751" stopIfTrue="1">
      <formula>ISNUMBER(SEARCH(" " &amp; G73 &amp; " ", " " &amp; SUBSTITUTE($AT$104, " / ", " ") &amp; " "))</formula>
    </cfRule>
  </conditionalFormatting>
  <conditionalFormatting sqref="G89:X91">
    <cfRule type="expression" dxfId="164" priority="749" stopIfTrue="1">
      <formula>ISNUMBER(SEARCH(" " &amp; G89 &amp; " ", " " &amp; SUBSTITUTE($AJ$104, " / ", " ") &amp; " "))</formula>
    </cfRule>
  </conditionalFormatting>
  <conditionalFormatting sqref="G96:X98">
    <cfRule type="expression" dxfId="163" priority="750" stopIfTrue="1">
      <formula>ISNUMBER(SEARCH(" " &amp; G96 &amp; " ", " " &amp; SUBSTITUTE($AO$104, " / ", " ") &amp; " "))</formula>
    </cfRule>
  </conditionalFormatting>
  <conditionalFormatting sqref="G103:X110">
    <cfRule type="expression" dxfId="162" priority="752" stopIfTrue="1">
      <formula>ISNUMBER(SEARCH(" " &amp; G103 &amp; " ", " " &amp; SUBSTITUTE($AY$104, " / ", " ") &amp; " "))</formula>
    </cfRule>
  </conditionalFormatting>
  <conditionalFormatting sqref="G360:AD399">
    <cfRule type="expression" dxfId="161" priority="323">
      <formula>OR($C$31&lt;&gt;1,$Y73=0,$Y73="NS",$Y73="NA",$C$282=0,$C$282="NS",$C$282="NA")</formula>
    </cfRule>
  </conditionalFormatting>
  <conditionalFormatting sqref="M454:R1028">
    <cfRule type="expression" dxfId="160" priority="178">
      <formula>$AF$448&lt;&gt;1</formula>
    </cfRule>
  </conditionalFormatting>
  <conditionalFormatting sqref="M450:AA450">
    <cfRule type="expression" dxfId="159" priority="173">
      <formula>OR(B8="",$C$31&lt;&gt;1)</formula>
    </cfRule>
  </conditionalFormatting>
  <conditionalFormatting sqref="M141:AD180">
    <cfRule type="expression" dxfId="158" priority="190">
      <formula>OR($C$31&lt;&gt;1,$Y73=0,$Y73="NS",$Y73="NA")</formula>
    </cfRule>
  </conditionalFormatting>
  <conditionalFormatting sqref="O119:AD119">
    <cfRule type="expression" dxfId="157" priority="747">
      <formula>AND(#REF!&gt;0,#REF!&lt;&gt;"NA",#REF!&lt;&gt;"NS",O119="")</formula>
    </cfRule>
    <cfRule type="expression" dxfId="156" priority="746">
      <formula>OR(#REF!=0,#REF!="NA",#REF!="NS")</formula>
    </cfRule>
  </conditionalFormatting>
  <conditionalFormatting sqref="O261:AD263">
    <cfRule type="expression" dxfId="155" priority="187">
      <formula>$C$31&lt;&gt;1</formula>
    </cfRule>
  </conditionalFormatting>
  <conditionalFormatting sqref="O304:AD343">
    <cfRule type="expression" dxfId="154" priority="326">
      <formula>OR($C$31&lt;&gt;1,$Y73=0,$Y73="NS",$Y73="NA",$O$264=0,$O$264="NS",$O$264="NA")</formula>
    </cfRule>
  </conditionalFormatting>
  <conditionalFormatting sqref="Q141:Z180">
    <cfRule type="expression" dxfId="153" priority="189">
      <formula>$M141&gt;1</formula>
    </cfRule>
  </conditionalFormatting>
  <conditionalFormatting sqref="Q31:AD31">
    <cfRule type="expression" dxfId="152" priority="179">
      <formula>C31&gt;1</formula>
    </cfRule>
  </conditionalFormatting>
  <conditionalFormatting sqref="Q207:AD246">
    <cfRule type="expression" dxfId="151" priority="188">
      <formula>OR($C$31&lt;&gt;1,$Y73=0,$Y73="NS",$Y73="NA")</formula>
    </cfRule>
  </conditionalFormatting>
  <conditionalFormatting sqref="S454:X1028">
    <cfRule type="expression" dxfId="150" priority="177">
      <formula>$AG$448&lt;&gt;1</formula>
    </cfRule>
  </conditionalFormatting>
  <conditionalFormatting sqref="S416:AD418">
    <cfRule type="expression" dxfId="149" priority="183">
      <formula>$C$31&lt;&gt;1</formula>
    </cfRule>
  </conditionalFormatting>
  <conditionalFormatting sqref="S433:AD435">
    <cfRule type="expression" dxfId="148" priority="181">
      <formula>$C$31&lt;&gt;1</formula>
    </cfRule>
  </conditionalFormatting>
  <conditionalFormatting sqref="Y47:AD52">
    <cfRule type="expression" dxfId="147" priority="203">
      <formula>$C$31&lt;&gt;1</formula>
    </cfRule>
  </conditionalFormatting>
  <conditionalFormatting sqref="Y73:AD112">
    <cfRule type="expression" dxfId="146" priority="200">
      <formula>$C$31&lt;&gt;1</formula>
    </cfRule>
  </conditionalFormatting>
  <conditionalFormatting sqref="Y433:AD435">
    <cfRule type="expression" dxfId="145" priority="182">
      <formula>$S433&gt;1</formula>
    </cfRule>
  </conditionalFormatting>
  <conditionalFormatting sqref="Y454:AD1028">
    <cfRule type="expression" dxfId="144" priority="176">
      <formula>$AH$448&lt;&gt;1</formula>
    </cfRule>
  </conditionalFormatting>
  <conditionalFormatting sqref="AC450:AD450">
    <cfRule type="expression" dxfId="143" priority="172">
      <formula>OR(N8="",$C$31&lt;&gt;1)</formula>
    </cfRule>
  </conditionalFormatting>
  <conditionalFormatting sqref="AF55 AR104:AR124 AR127:AR131">
    <cfRule type="expression" dxfId="142" priority="156" stopIfTrue="1">
      <formula>AND($A$1&lt;&gt;"",SEARCH("igual o mayor",AF55)&gt;0)</formula>
    </cfRule>
    <cfRule type="expression" dxfId="141" priority="157" stopIfTrue="1">
      <formula>AND($A$1&lt;&gt;"",SEARCH("igual o menor",AF55)&gt;0)</formula>
    </cfRule>
    <cfRule type="expression" dxfId="140" priority="158" stopIfTrue="1">
      <formula>AND($A$1&lt;&gt;"",SEARCH("pase a la pregunta",AF55)&gt;0)</formula>
    </cfRule>
    <cfRule type="expression" dxfId="139" priority="159" stopIfTrue="1">
      <formula>AND($A$1&lt;&gt;"",SEARCH("en blanco",AF55)&gt;0)</formula>
    </cfRule>
    <cfRule type="expression" dxfId="138" priority="160" stopIfTrue="1">
      <formula>AND($A$1&lt;&gt;"",SEARCH("no puede registrar",AF55)&gt;0)</formula>
    </cfRule>
    <cfRule type="expression" dxfId="137" priority="161" stopIfTrue="1">
      <formula>AND($A$1&lt;&gt;"",SUM(AF55)&gt;0)</formula>
    </cfRule>
    <cfRule type="expression" dxfId="136" priority="162" stopIfTrue="1">
      <formula>AND($A$1&lt;&gt;"",SEARCH("la pregunta",AF55)&gt;0)</formula>
    </cfRule>
    <cfRule type="expression" dxfId="135" priority="163" stopIfTrue="1">
      <formula>AND($A$1&lt;&gt;"",SEARCH("igual o mayor",AF55)&gt;0)</formula>
    </cfRule>
    <cfRule type="expression" dxfId="134" priority="164" stopIfTrue="1">
      <formula>AND($A$1&lt;&gt;"",SEARCH("igual o menor",AF55)&gt;0)</formula>
    </cfRule>
    <cfRule type="expression" dxfId="133" priority="166" stopIfTrue="1">
      <formula>AND($A$1&lt;&gt;"",SEARCH("en blanco",AF55)&gt;0)</formula>
    </cfRule>
    <cfRule type="expression" dxfId="132" priority="167" stopIfTrue="1">
      <formula>AND($A$1&lt;&gt;"",SEARCH("no puede registrar",AF55)&gt;0)</formula>
    </cfRule>
    <cfRule type="expression" dxfId="131" priority="168" stopIfTrue="1">
      <formula>AND($A$1&lt;&gt;"",SUM(AF55)&gt;0)</formula>
    </cfRule>
    <cfRule type="expression" dxfId="130" priority="169" stopIfTrue="1">
      <formula>AND($A$1&lt;&gt;"",SEARCH("la pregunta",AF55)&gt;0)</formula>
    </cfRule>
    <cfRule type="expression" dxfId="129" priority="165" stopIfTrue="1">
      <formula>AND($A$1&lt;&gt;"",SEARCH("pase a la pregunta",AF55)&gt;0)</formula>
    </cfRule>
  </conditionalFormatting>
  <conditionalFormatting sqref="AF115">
    <cfRule type="expression" dxfId="128" priority="127" stopIfTrue="1">
      <formula>AND($A$1&lt;&gt;"",SEARCH("la pregunta",AF115)&gt;0)</formula>
    </cfRule>
    <cfRule type="expression" dxfId="127" priority="126" stopIfTrue="1">
      <formula>AND($A$1&lt;&gt;"",SUM(AF115)&gt;0)</formula>
    </cfRule>
    <cfRule type="expression" dxfId="126" priority="125" stopIfTrue="1">
      <formula>AND($A$1&lt;&gt;"",SEARCH("no puede registrar",AF115)&gt;0)</formula>
    </cfRule>
    <cfRule type="expression" dxfId="125" priority="124" stopIfTrue="1">
      <formula>AND($A$1&lt;&gt;"",SEARCH("en blanco",AF115)&gt;0)</formula>
    </cfRule>
    <cfRule type="expression" dxfId="124" priority="123" stopIfTrue="1">
      <formula>AND($A$1&lt;&gt;"",SEARCH("pase a la pregunta",AF115)&gt;0)</formula>
    </cfRule>
    <cfRule type="expression" dxfId="123" priority="121" stopIfTrue="1">
      <formula>AND($A$1&lt;&gt;"",SEARCH("igual o mayor",AF115)&gt;0)</formula>
    </cfRule>
    <cfRule type="expression" dxfId="122" priority="120" stopIfTrue="1">
      <formula>AND($A$1&lt;&gt;"",SEARCH("la pregunta",AF115)&gt;0)</formula>
    </cfRule>
    <cfRule type="expression" dxfId="121" priority="119" stopIfTrue="1">
      <formula>AND($A$1&lt;&gt;"",SUM(AF115)&gt;0)</formula>
    </cfRule>
    <cfRule type="expression" dxfId="120" priority="118" stopIfTrue="1">
      <formula>AND($A$1&lt;&gt;"",SEARCH("no puede registrar",AF115)&gt;0)</formula>
    </cfRule>
    <cfRule type="expression" dxfId="119" priority="117" stopIfTrue="1">
      <formula>AND($A$1&lt;&gt;"",SEARCH("en blanco",AF115)&gt;0)</formula>
    </cfRule>
    <cfRule type="expression" dxfId="118" priority="116" stopIfTrue="1">
      <formula>AND($A$1&lt;&gt;"",SEARCH("pase a la pregunta",AF115)&gt;0)</formula>
    </cfRule>
    <cfRule type="expression" dxfId="117" priority="114" stopIfTrue="1">
      <formula>AND($A$1&lt;&gt;"",SEARCH("igual o mayor",AF115)&gt;0)</formula>
    </cfRule>
    <cfRule type="expression" dxfId="116" priority="122" stopIfTrue="1">
      <formula>AND($A$1&lt;&gt;"",SEARCH("igual o menor",AF115)&gt;0)</formula>
    </cfRule>
    <cfRule type="expression" dxfId="115" priority="115" stopIfTrue="1">
      <formula>AND($A$1&lt;&gt;"",SEARCH("igual o menor",AF115)&gt;0)</formula>
    </cfRule>
  </conditionalFormatting>
  <conditionalFormatting sqref="AF117">
    <cfRule type="expression" dxfId="114" priority="102" stopIfTrue="1">
      <formula>AND($A$1&lt;&gt;"",SEARCH("pase a la pregunta",AF117)&gt;0)</formula>
    </cfRule>
    <cfRule type="expression" dxfId="113" priority="112" stopIfTrue="1">
      <formula>AND($A$1&lt;&gt;"",SUM(AF117)&gt;0)</formula>
    </cfRule>
    <cfRule type="expression" dxfId="112" priority="111" stopIfTrue="1">
      <formula>AND($A$1&lt;&gt;"",SEARCH("no puede registrar",AF117)&gt;0)</formula>
    </cfRule>
    <cfRule type="expression" dxfId="111" priority="110" stopIfTrue="1">
      <formula>AND($A$1&lt;&gt;"",SEARCH("en blanco",AF117)&gt;0)</formula>
    </cfRule>
    <cfRule type="expression" dxfId="110" priority="109" stopIfTrue="1">
      <formula>AND($A$1&lt;&gt;"",SEARCH("pase a la pregunta",AF117)&gt;0)</formula>
    </cfRule>
    <cfRule type="expression" dxfId="109" priority="100" stopIfTrue="1">
      <formula>AND($A$1&lt;&gt;"",SEARCH("igual o mayor",AF117)&gt;0)</formula>
    </cfRule>
    <cfRule type="expression" dxfId="108" priority="113" stopIfTrue="1">
      <formula>AND($A$1&lt;&gt;"",SEARCH("la pregunta",AF117)&gt;0)</formula>
    </cfRule>
    <cfRule type="expression" dxfId="107" priority="108" stopIfTrue="1">
      <formula>AND($A$1&lt;&gt;"",SEARCH("igual o menor",AF117)&gt;0)</formula>
    </cfRule>
    <cfRule type="expression" dxfId="106" priority="107" stopIfTrue="1">
      <formula>AND($A$1&lt;&gt;"",SEARCH("igual o mayor",AF117)&gt;0)</formula>
    </cfRule>
    <cfRule type="expression" dxfId="105" priority="106" stopIfTrue="1">
      <formula>AND($A$1&lt;&gt;"",SEARCH("la pregunta",AF117)&gt;0)</formula>
    </cfRule>
    <cfRule type="expression" dxfId="104" priority="105" stopIfTrue="1">
      <formula>AND($A$1&lt;&gt;"",SUM(AF117)&gt;0)</formula>
    </cfRule>
    <cfRule type="expression" dxfId="103" priority="104" stopIfTrue="1">
      <formula>AND($A$1&lt;&gt;"",SEARCH("no puede registrar",AF117)&gt;0)</formula>
    </cfRule>
    <cfRule type="expression" dxfId="102" priority="103" stopIfTrue="1">
      <formula>AND($A$1&lt;&gt;"",SEARCH("en blanco",AF117)&gt;0)</formula>
    </cfRule>
    <cfRule type="expression" dxfId="101" priority="101" stopIfTrue="1">
      <formula>AND($A$1&lt;&gt;"",SEARCH("igual o menor",AF117)&gt;0)</formula>
    </cfRule>
  </conditionalFormatting>
  <conditionalFormatting sqref="AF119">
    <cfRule type="expression" dxfId="100" priority="86" stopIfTrue="1">
      <formula>AND($A$1&lt;&gt;"",SEARCH("igual o mayor",AF119)&gt;0)</formula>
    </cfRule>
    <cfRule type="expression" dxfId="99" priority="87" stopIfTrue="1">
      <formula>AND($A$1&lt;&gt;"",SEARCH("igual o menor",AF119)&gt;0)</formula>
    </cfRule>
    <cfRule type="expression" dxfId="98" priority="88" stopIfTrue="1">
      <formula>AND($A$1&lt;&gt;"",SEARCH("pase a la pregunta",AF119)&gt;0)</formula>
    </cfRule>
    <cfRule type="expression" dxfId="97" priority="89" stopIfTrue="1">
      <formula>AND($A$1&lt;&gt;"",SEARCH("en blanco",AF119)&gt;0)</formula>
    </cfRule>
    <cfRule type="expression" dxfId="96" priority="90" stopIfTrue="1">
      <formula>AND($A$1&lt;&gt;"",SEARCH("no puede registrar",AF119)&gt;0)</formula>
    </cfRule>
    <cfRule type="expression" dxfId="95" priority="92" stopIfTrue="1">
      <formula>AND($A$1&lt;&gt;"",SEARCH("la pregunta",AF119)&gt;0)</formula>
    </cfRule>
    <cfRule type="expression" dxfId="94" priority="93" stopIfTrue="1">
      <formula>AND($A$1&lt;&gt;"",SEARCH("igual o mayor",AF119)&gt;0)</formula>
    </cfRule>
    <cfRule type="expression" dxfId="93" priority="94" stopIfTrue="1">
      <formula>AND($A$1&lt;&gt;"",SEARCH("igual o menor",AF119)&gt;0)</formula>
    </cfRule>
    <cfRule type="expression" dxfId="92" priority="95" stopIfTrue="1">
      <formula>AND($A$1&lt;&gt;"",SEARCH("pase a la pregunta",AF119)&gt;0)</formula>
    </cfRule>
    <cfRule type="expression" dxfId="91" priority="96" stopIfTrue="1">
      <formula>AND($A$1&lt;&gt;"",SEARCH("en blanco",AF119)&gt;0)</formula>
    </cfRule>
    <cfRule type="expression" dxfId="90" priority="97" stopIfTrue="1">
      <formula>AND($A$1&lt;&gt;"",SEARCH("no puede registrar",AF119)&gt;0)</formula>
    </cfRule>
    <cfRule type="expression" dxfId="89" priority="98" stopIfTrue="1">
      <formula>AND($A$1&lt;&gt;"",SUM(AF119)&gt;0)</formula>
    </cfRule>
    <cfRule type="expression" dxfId="88" priority="99" stopIfTrue="1">
      <formula>AND($A$1&lt;&gt;"",SEARCH("la pregunta",AF119)&gt;0)</formula>
    </cfRule>
    <cfRule type="expression" dxfId="87" priority="91" stopIfTrue="1">
      <formula>AND($A$1&lt;&gt;"",SUM(AF119)&gt;0)</formula>
    </cfRule>
  </conditionalFormatting>
  <conditionalFormatting sqref="AF121">
    <cfRule type="expression" dxfId="86" priority="80" stopIfTrue="1">
      <formula>AND($A$1&lt;&gt;"",SEARCH("igual o menor",AF121)&gt;0)</formula>
    </cfRule>
    <cfRule type="expression" dxfId="85" priority="82" stopIfTrue="1">
      <formula>AND($A$1&lt;&gt;"",SEARCH("en blanco",AF121)&gt;0)</formula>
    </cfRule>
    <cfRule type="expression" dxfId="84" priority="77" stopIfTrue="1">
      <formula>AND($A$1&lt;&gt;"",SUM(AF121)&gt;0)</formula>
    </cfRule>
    <cfRule type="expression" dxfId="83" priority="84" stopIfTrue="1">
      <formula>AND($A$1&lt;&gt;"",SUM(AF121)&gt;0)</formula>
    </cfRule>
    <cfRule type="expression" dxfId="82" priority="85" stopIfTrue="1">
      <formula>AND($A$1&lt;&gt;"",SEARCH("la pregunta",AF121)&gt;0)</formula>
    </cfRule>
    <cfRule type="expression" dxfId="81" priority="79" stopIfTrue="1">
      <formula>AND($A$1&lt;&gt;"",SEARCH("igual o mayor",AF121)&gt;0)</formula>
    </cfRule>
    <cfRule type="expression" dxfId="80" priority="83" stopIfTrue="1">
      <formula>AND($A$1&lt;&gt;"",SEARCH("no puede registrar",AF121)&gt;0)</formula>
    </cfRule>
    <cfRule type="expression" dxfId="79" priority="78" stopIfTrue="1">
      <formula>AND($A$1&lt;&gt;"",SEARCH("la pregunta",AF121)&gt;0)</formula>
    </cfRule>
    <cfRule type="expression" dxfId="78" priority="72" stopIfTrue="1">
      <formula>AND($A$1&lt;&gt;"",SEARCH("igual o mayor",AF121)&gt;0)</formula>
    </cfRule>
    <cfRule type="expression" dxfId="77" priority="73" stopIfTrue="1">
      <formula>AND($A$1&lt;&gt;"",SEARCH("igual o menor",AF121)&gt;0)</formula>
    </cfRule>
    <cfRule type="expression" dxfId="76" priority="74" stopIfTrue="1">
      <formula>AND($A$1&lt;&gt;"",SEARCH("pase a la pregunta",AF121)&gt;0)</formula>
    </cfRule>
    <cfRule type="expression" dxfId="75" priority="75" stopIfTrue="1">
      <formula>AND($A$1&lt;&gt;"",SEARCH("en blanco",AF121)&gt;0)</formula>
    </cfRule>
    <cfRule type="expression" dxfId="74" priority="76" stopIfTrue="1">
      <formula>AND($A$1&lt;&gt;"",SEARCH("no puede registrar",AF121)&gt;0)</formula>
    </cfRule>
    <cfRule type="expression" dxfId="73" priority="81" stopIfTrue="1">
      <formula>AND($A$1&lt;&gt;"",SEARCH("pase a la pregunta",AF121)&gt;0)</formula>
    </cfRule>
  </conditionalFormatting>
  <conditionalFormatting sqref="AH57:AH60">
    <cfRule type="expression" dxfId="72" priority="134" stopIfTrue="1">
      <formula>AND($A$1&lt;&gt;"",SEARCH("la pregunta",AH57)&gt;0)</formula>
    </cfRule>
    <cfRule type="expression" dxfId="71" priority="136" stopIfTrue="1">
      <formula>AND($A$1&lt;&gt;"",SEARCH("igual o menor",AH57)&gt;0)</formula>
    </cfRule>
    <cfRule type="expression" dxfId="70" priority="137" stopIfTrue="1">
      <formula>AND($A$1&lt;&gt;"",SEARCH("pase a la pregunta",AH57)&gt;0)</formula>
    </cfRule>
    <cfRule type="expression" dxfId="69" priority="139" stopIfTrue="1">
      <formula>AND($A$1&lt;&gt;"",SEARCH("no puede registrar",AH57)&gt;0)</formula>
    </cfRule>
    <cfRule type="expression" dxfId="68" priority="140" stopIfTrue="1">
      <formula>AND($A$1&lt;&gt;"",SUM(AH57)&gt;0)</formula>
    </cfRule>
    <cfRule type="expression" dxfId="67" priority="141" stopIfTrue="1">
      <formula>AND($A$1&lt;&gt;"",SEARCH("la pregunta",AH57)&gt;0)</formula>
    </cfRule>
    <cfRule type="expression" dxfId="66" priority="135" stopIfTrue="1">
      <formula>AND($A$1&lt;&gt;"",SEARCH("igual o mayor",AH57)&gt;0)</formula>
    </cfRule>
    <cfRule type="expression" dxfId="65" priority="138" stopIfTrue="1">
      <formula>AND($A$1&lt;&gt;"",SEARCH("en blanco",AH57)&gt;0)</formula>
    </cfRule>
    <cfRule type="expression" dxfId="64" priority="128" stopIfTrue="1">
      <formula>AND($A$1&lt;&gt;"",SEARCH("igual o mayor",AH57)&gt;0)</formula>
    </cfRule>
    <cfRule type="expression" dxfId="63" priority="129" stopIfTrue="1">
      <formula>AND($A$1&lt;&gt;"",SEARCH("igual o menor",AH57)&gt;0)</formula>
    </cfRule>
    <cfRule type="expression" dxfId="62" priority="130" stopIfTrue="1">
      <formula>AND($A$1&lt;&gt;"",SEARCH("pase a la pregunta",AH57)&gt;0)</formula>
    </cfRule>
    <cfRule type="expression" dxfId="61" priority="131" stopIfTrue="1">
      <formula>AND($A$1&lt;&gt;"",SEARCH("en blanco",AH57)&gt;0)</formula>
    </cfRule>
    <cfRule type="expression" dxfId="60" priority="132" stopIfTrue="1">
      <formula>AND($A$1&lt;&gt;"",SEARCH("no puede registrar",AH57)&gt;0)</formula>
    </cfRule>
    <cfRule type="expression" dxfId="59" priority="133" stopIfTrue="1">
      <formula>AND($A$1&lt;&gt;"",SUM(AH57)&gt;0)</formula>
    </cfRule>
  </conditionalFormatting>
  <conditionalFormatting sqref="AH104:AH106">
    <cfRule type="expression" dxfId="58" priority="50" stopIfTrue="1">
      <formula>AND($A$1&lt;&gt;"",SEARCH("la pregunta",AH104)&gt;0)</formula>
    </cfRule>
    <cfRule type="expression" dxfId="57" priority="57" stopIfTrue="1">
      <formula>AND($A$1&lt;&gt;"",SEARCH("la pregunta",AH104)&gt;0)</formula>
    </cfRule>
    <cfRule type="expression" dxfId="56" priority="56" stopIfTrue="1">
      <formula>AND($A$1&lt;&gt;"",SUM(AH104)&gt;0)</formula>
    </cfRule>
    <cfRule type="expression" dxfId="55" priority="55" stopIfTrue="1">
      <formula>AND($A$1&lt;&gt;"",SEARCH("no puede registrar",AH104)&gt;0)</formula>
    </cfRule>
    <cfRule type="expression" dxfId="54" priority="54" stopIfTrue="1">
      <formula>AND($A$1&lt;&gt;"",SEARCH("en blanco",AH104)&gt;0)</formula>
    </cfRule>
    <cfRule type="expression" dxfId="53" priority="52" stopIfTrue="1">
      <formula>AND($A$1&lt;&gt;"",SEARCH("igual o menor",AH104)&gt;0)</formula>
    </cfRule>
    <cfRule type="expression" dxfId="52" priority="51" stopIfTrue="1">
      <formula>AND($A$1&lt;&gt;"",SEARCH("igual o mayor",AH104)&gt;0)</formula>
    </cfRule>
    <cfRule type="expression" dxfId="51" priority="47" stopIfTrue="1">
      <formula>AND($A$1&lt;&gt;"",SEARCH("en blanco",AH104)&gt;0)</formula>
    </cfRule>
    <cfRule type="expression" dxfId="50" priority="53" stopIfTrue="1">
      <formula>AND($A$1&lt;&gt;"",SEARCH("pase a la pregunta",AH104)&gt;0)</formula>
    </cfRule>
    <cfRule type="expression" dxfId="49" priority="48" stopIfTrue="1">
      <formula>AND($A$1&lt;&gt;"",SEARCH("no puede registrar",AH104)&gt;0)</formula>
    </cfRule>
    <cfRule type="expression" dxfId="48" priority="44" stopIfTrue="1">
      <formula>AND($A$1&lt;&gt;"",SEARCH("igual o mayor",AH104)&gt;0)</formula>
    </cfRule>
    <cfRule type="expression" dxfId="47" priority="45" stopIfTrue="1">
      <formula>AND($A$1&lt;&gt;"",SEARCH("igual o menor",AH104)&gt;0)</formula>
    </cfRule>
    <cfRule type="expression" dxfId="46" priority="49" stopIfTrue="1">
      <formula>AND($A$1&lt;&gt;"",SUM(AH104)&gt;0)</formula>
    </cfRule>
    <cfRule type="expression" dxfId="45" priority="46" stopIfTrue="1">
      <formula>AND($A$1&lt;&gt;"",SEARCH("pase a la pregunta",AH104)&gt;0)</formula>
    </cfRule>
  </conditionalFormatting>
  <conditionalFormatting sqref="AM104:AM106">
    <cfRule type="expression" dxfId="44" priority="36" stopIfTrue="1">
      <formula>AND($A$1&lt;&gt;"",SEARCH("la pregunta",AM104)&gt;0)</formula>
    </cfRule>
    <cfRule type="expression" dxfId="43" priority="35" stopIfTrue="1">
      <formula>AND($A$1&lt;&gt;"",SUM(AM104)&gt;0)</formula>
    </cfRule>
    <cfRule type="expression" dxfId="42" priority="34" stopIfTrue="1">
      <formula>AND($A$1&lt;&gt;"",SEARCH("no puede registrar",AM104)&gt;0)</formula>
    </cfRule>
    <cfRule type="expression" dxfId="41" priority="33" stopIfTrue="1">
      <formula>AND($A$1&lt;&gt;"",SEARCH("en blanco",AM104)&gt;0)</formula>
    </cfRule>
    <cfRule type="expression" dxfId="40" priority="32" stopIfTrue="1">
      <formula>AND($A$1&lt;&gt;"",SEARCH("pase a la pregunta",AM104)&gt;0)</formula>
    </cfRule>
    <cfRule type="expression" dxfId="39" priority="30" stopIfTrue="1">
      <formula>AND($A$1&lt;&gt;"",SEARCH("igual o mayor",AM104)&gt;0)</formula>
    </cfRule>
    <cfRule type="expression" dxfId="38" priority="31" stopIfTrue="1">
      <formula>AND($A$1&lt;&gt;"",SEARCH("igual o menor",AM104)&gt;0)</formula>
    </cfRule>
    <cfRule type="expression" dxfId="37" priority="42" stopIfTrue="1">
      <formula>AND($A$1&lt;&gt;"",SUM(AM104)&gt;0)</formula>
    </cfRule>
    <cfRule type="expression" dxfId="36" priority="40" stopIfTrue="1">
      <formula>AND($A$1&lt;&gt;"",SEARCH("en blanco",AM104)&gt;0)</formula>
    </cfRule>
    <cfRule type="expression" dxfId="35" priority="43" stopIfTrue="1">
      <formula>AND($A$1&lt;&gt;"",SEARCH("la pregunta",AM104)&gt;0)</formula>
    </cfRule>
    <cfRule type="expression" dxfId="34" priority="41" stopIfTrue="1">
      <formula>AND($A$1&lt;&gt;"",SEARCH("no puede registrar",AM104)&gt;0)</formula>
    </cfRule>
    <cfRule type="expression" dxfId="33" priority="39" stopIfTrue="1">
      <formula>AND($A$1&lt;&gt;"",SEARCH("pase a la pregunta",AM104)&gt;0)</formula>
    </cfRule>
    <cfRule type="expression" dxfId="32" priority="38" stopIfTrue="1">
      <formula>AND($A$1&lt;&gt;"",SEARCH("igual o menor",AM104)&gt;0)</formula>
    </cfRule>
    <cfRule type="expression" dxfId="31" priority="37" stopIfTrue="1">
      <formula>AND($A$1&lt;&gt;"",SEARCH("igual o mayor",AM104)&gt;0)</formula>
    </cfRule>
  </conditionalFormatting>
  <conditionalFormatting sqref="AW104:AW111">
    <cfRule type="expression" dxfId="30" priority="10" stopIfTrue="1">
      <formula>AND($A$1&lt;&gt;"",SEARCH("igual o menor",AW104)&gt;0)</formula>
    </cfRule>
    <cfRule type="expression" dxfId="29" priority="8" stopIfTrue="1">
      <formula>AND($A$1&lt;&gt;"",SEARCH("la pregunta",AW104)&gt;0)</formula>
    </cfRule>
    <cfRule type="expression" dxfId="28" priority="11" stopIfTrue="1">
      <formula>AND($A$1&lt;&gt;"",SEARCH("pase a la pregunta",AW104)&gt;0)</formula>
    </cfRule>
    <cfRule type="expression" dxfId="27" priority="7" stopIfTrue="1">
      <formula>AND($A$1&lt;&gt;"",SUM(AW104)&gt;0)</formula>
    </cfRule>
    <cfRule type="expression" dxfId="26" priority="12" stopIfTrue="1">
      <formula>AND($A$1&lt;&gt;"",SEARCH("en blanco",AW104)&gt;0)</formula>
    </cfRule>
    <cfRule type="expression" dxfId="25" priority="13" stopIfTrue="1">
      <formula>AND($A$1&lt;&gt;"",SEARCH("no puede registrar",AW104)&gt;0)</formula>
    </cfRule>
    <cfRule type="expression" dxfId="24" priority="14" stopIfTrue="1">
      <formula>AND($A$1&lt;&gt;"",SUM(AW104)&gt;0)</formula>
    </cfRule>
    <cfRule type="expression" dxfId="23" priority="15" stopIfTrue="1">
      <formula>AND($A$1&lt;&gt;"",SEARCH("la pregunta",AW104)&gt;0)</formula>
    </cfRule>
    <cfRule type="expression" dxfId="22" priority="2" stopIfTrue="1">
      <formula>AND($A$1&lt;&gt;"",SEARCH("igual o mayor",AW104)&gt;0)</formula>
    </cfRule>
    <cfRule type="expression" dxfId="21" priority="6" stopIfTrue="1">
      <formula>AND($A$1&lt;&gt;"",SEARCH("no puede registrar",AW104)&gt;0)</formula>
    </cfRule>
    <cfRule type="expression" dxfId="20" priority="5" stopIfTrue="1">
      <formula>AND($A$1&lt;&gt;"",SEARCH("en blanco",AW104)&gt;0)</formula>
    </cfRule>
    <cfRule type="expression" dxfId="19" priority="4" stopIfTrue="1">
      <formula>AND($A$1&lt;&gt;"",SEARCH("pase a la pregunta",AW104)&gt;0)</formula>
    </cfRule>
    <cfRule type="expression" dxfId="18" priority="3" stopIfTrue="1">
      <formula>AND($A$1&lt;&gt;"",SEARCH("igual o menor",AW104)&gt;0)</formula>
    </cfRule>
    <cfRule type="expression" dxfId="17" priority="9" stopIfTrue="1">
      <formula>AND($A$1&lt;&gt;"",SEARCH("igual o mayor",AW104)&gt;0)</formula>
    </cfRule>
  </conditionalFormatting>
  <dataValidations disablePrompts="1" count="2">
    <dataValidation type="list" allowBlank="1" showErrorMessage="1" errorTitle="Datos incorrectos" error="Los datos ingresados no son correctos, revise las opciones disponibles" sqref="C31 S433:S435 M141:M180">
      <formula1>"1,2,9"</formula1>
    </dataValidation>
    <dataValidation type="list" allowBlank="1" showInputMessage="1" showErrorMessage="1" sqref="M454:AD1028">
      <formula1>"X"</formula1>
    </dataValidation>
  </dataValidations>
  <hyperlinks>
    <hyperlink ref="AA7" location="Índice!B39" display="Índice"/>
  </hyperlinks>
  <printOptions horizontalCentered="1" verticalCentered="1"/>
  <pageMargins left="0.70866141732283472" right="0.70866141732283472" top="0.74803149606299213" bottom="0.74803149606299213" header="0.31496062992125984" footer="0.31496062992125984"/>
  <pageSetup scale="70" orientation="portrait" r:id="rId1"/>
  <headerFooter>
    <oddHeader>&amp;CMódulo 2 Sección XIII
Cuestionario</oddHeader>
    <oddFooter>&amp;LCenso Nacional de Gobiernos Estatales 2026&amp;R&amp;P de &amp;N</oddFooter>
  </headerFooter>
  <rowBreaks count="4" manualBreakCount="4">
    <brk id="32" max="30" man="1"/>
    <brk id="170" max="30" man="1"/>
    <brk id="319" max="30" man="1"/>
    <brk id="375" max="3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BG60"/>
  <sheetViews>
    <sheetView showGridLines="0" view="pageBreakPreview" zoomScale="120" zoomScaleNormal="100" zoomScaleSheetLayoutView="120" workbookViewId="0"/>
  </sheetViews>
  <sheetFormatPr baseColWidth="10" defaultColWidth="0" defaultRowHeight="0" customHeight="1" zeroHeight="1"/>
  <cols>
    <col min="1" max="1" width="5.625" style="4" customWidth="1"/>
    <col min="2" max="38" width="3.625" style="4" customWidth="1"/>
    <col min="39" max="39" width="5.625" style="4" customWidth="1"/>
    <col min="40" max="16384" width="13.625" style="4" hidden="1"/>
  </cols>
  <sheetData>
    <row r="1" spans="1:38" ht="173.25" customHeight="1">
      <c r="A1" s="610"/>
      <c r="B1" s="1062" t="s">
        <v>0</v>
      </c>
      <c r="C1" s="1063"/>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row>
    <row r="2" spans="1:38" ht="15" customHeight="1"/>
    <row r="3" spans="1:38" ht="45" customHeight="1">
      <c r="B3" s="622" t="s">
        <v>1</v>
      </c>
      <c r="C3" s="736"/>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c r="AE3" s="736"/>
      <c r="AF3" s="736"/>
      <c r="AG3" s="736"/>
      <c r="AH3" s="736"/>
      <c r="AI3" s="736"/>
      <c r="AJ3" s="736"/>
      <c r="AK3" s="736"/>
      <c r="AL3" s="736"/>
    </row>
    <row r="4" spans="1:38" ht="15" customHeight="1"/>
    <row r="5" spans="1:38" ht="60" customHeight="1">
      <c r="B5" s="659" t="s">
        <v>39</v>
      </c>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row>
    <row r="6" spans="1:38" ht="15" customHeight="1"/>
    <row r="7" spans="1:38" ht="15" customHeight="1" thickBot="1">
      <c r="B7" s="3" t="s">
        <v>3</v>
      </c>
      <c r="C7" s="2"/>
      <c r="D7" s="2"/>
      <c r="E7" s="2"/>
      <c r="F7" s="2"/>
      <c r="G7" s="2"/>
      <c r="H7" s="2"/>
      <c r="I7" s="2"/>
      <c r="J7" s="2"/>
      <c r="K7" s="2"/>
      <c r="L7" s="2"/>
      <c r="M7" s="2"/>
      <c r="N7" s="3" t="s">
        <v>4</v>
      </c>
      <c r="O7" s="2"/>
      <c r="P7" s="3"/>
      <c r="Q7" s="109"/>
      <c r="AG7" s="501"/>
      <c r="AH7"/>
      <c r="AI7" s="684" t="s">
        <v>2</v>
      </c>
      <c r="AJ7" s="736"/>
      <c r="AK7" s="736"/>
      <c r="AL7" s="736"/>
    </row>
    <row r="8" spans="1:38" ht="15" customHeight="1" thickBot="1">
      <c r="B8" s="623" t="str">
        <f>IF(Presentación!B8="","",Presentación!B8)</f>
        <v>Veracruz de Ignacio de la Llave</v>
      </c>
      <c r="C8" s="625"/>
      <c r="D8" s="625"/>
      <c r="E8" s="625"/>
      <c r="F8" s="625"/>
      <c r="G8" s="625"/>
      <c r="H8" s="625"/>
      <c r="I8" s="625"/>
      <c r="J8" s="625"/>
      <c r="K8" s="625"/>
      <c r="L8" s="624"/>
      <c r="M8" s="2"/>
      <c r="N8" s="623" t="str">
        <f>IF(Presentación!N8="","",Presentación!N8)</f>
        <v>230</v>
      </c>
      <c r="O8" s="624"/>
      <c r="P8" s="14"/>
      <c r="Q8" s="14"/>
      <c r="R8" s="492"/>
      <c r="S8" s="492"/>
      <c r="T8" s="119"/>
      <c r="U8" s="119"/>
      <c r="V8" s="119"/>
      <c r="W8" s="119"/>
      <c r="X8" s="119"/>
      <c r="Y8" s="119"/>
      <c r="Z8" s="119"/>
      <c r="AA8" s="119"/>
      <c r="AB8" s="119"/>
      <c r="AC8" s="119"/>
      <c r="AD8" s="119"/>
      <c r="AE8" s="119"/>
      <c r="AF8" s="492"/>
      <c r="AG8" s="119"/>
      <c r="AL8" s="502"/>
    </row>
    <row r="9" spans="1:38" ht="15" customHeight="1">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502"/>
      <c r="AI9" s="502"/>
      <c r="AJ9" s="502"/>
      <c r="AK9" s="502"/>
      <c r="AL9" s="502"/>
    </row>
    <row r="10" spans="1:38" ht="15" customHeight="1">
      <c r="AG10" s="503"/>
      <c r="AH10"/>
      <c r="AI10" s="1061" t="s">
        <v>7715</v>
      </c>
      <c r="AJ10" s="736"/>
      <c r="AK10" s="736"/>
      <c r="AL10" s="736"/>
    </row>
    <row r="11" spans="1:38" ht="15" customHeight="1"/>
    <row r="12" spans="1:38" ht="15" customHeight="1">
      <c r="A12" s="28"/>
      <c r="B12" s="772" t="s">
        <v>7716</v>
      </c>
      <c r="C12" s="773"/>
      <c r="D12" s="773"/>
      <c r="E12" s="773"/>
      <c r="F12" s="773"/>
      <c r="G12" s="773"/>
      <c r="H12" s="773"/>
      <c r="I12" s="773"/>
      <c r="J12" s="773"/>
      <c r="K12" s="773"/>
      <c r="L12" s="773"/>
      <c r="M12" s="773"/>
      <c r="N12" s="773"/>
      <c r="O12" s="773"/>
      <c r="P12" s="773"/>
      <c r="Q12" s="773"/>
      <c r="R12" s="773"/>
      <c r="S12" s="773"/>
      <c r="T12" s="773"/>
      <c r="U12" s="773"/>
      <c r="V12" s="773"/>
      <c r="W12" s="773"/>
      <c r="X12" s="773"/>
      <c r="Y12" s="773"/>
      <c r="Z12" s="773"/>
      <c r="AA12" s="773"/>
      <c r="AB12" s="773"/>
      <c r="AC12" s="773"/>
      <c r="AD12" s="773"/>
      <c r="AE12" s="773"/>
      <c r="AF12" s="773"/>
      <c r="AG12" s="773"/>
      <c r="AH12" s="773"/>
      <c r="AI12" s="773"/>
      <c r="AJ12" s="773"/>
      <c r="AK12" s="773"/>
      <c r="AL12" s="769"/>
    </row>
    <row r="13" spans="1:38" ht="15" customHeight="1">
      <c r="A13" s="28"/>
      <c r="B13" s="12"/>
      <c r="C13" s="987" t="s">
        <v>7717</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736"/>
      <c r="AE13" s="736"/>
      <c r="AF13" s="736"/>
      <c r="AG13" s="736"/>
      <c r="AH13" s="736"/>
      <c r="AI13" s="736"/>
      <c r="AJ13" s="736"/>
      <c r="AK13" s="736"/>
      <c r="AL13" s="689"/>
    </row>
    <row r="14" spans="1:38" ht="24" customHeight="1">
      <c r="A14" s="28"/>
      <c r="B14" s="493"/>
      <c r="C14" s="781" t="s">
        <v>7718</v>
      </c>
      <c r="D14" s="736"/>
      <c r="E14" s="736"/>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c r="AD14" s="736"/>
      <c r="AE14" s="736"/>
      <c r="AF14" s="736"/>
      <c r="AG14" s="736"/>
      <c r="AH14" s="736"/>
      <c r="AI14" s="736"/>
      <c r="AJ14" s="736"/>
      <c r="AK14" s="736"/>
      <c r="AL14" s="689"/>
    </row>
    <row r="15" spans="1:38" ht="24" customHeight="1">
      <c r="A15" s="28"/>
      <c r="B15" s="493"/>
      <c r="C15" s="781" t="s">
        <v>7719</v>
      </c>
      <c r="D15" s="736"/>
      <c r="E15" s="736"/>
      <c r="F15" s="736"/>
      <c r="G15" s="736"/>
      <c r="H15" s="736"/>
      <c r="I15" s="736"/>
      <c r="J15" s="736"/>
      <c r="K15" s="736"/>
      <c r="L15" s="736"/>
      <c r="M15" s="736"/>
      <c r="N15" s="736"/>
      <c r="O15" s="736"/>
      <c r="P15" s="736"/>
      <c r="Q15" s="736"/>
      <c r="R15" s="736"/>
      <c r="S15" s="736"/>
      <c r="T15" s="736"/>
      <c r="U15" s="736"/>
      <c r="V15" s="736"/>
      <c r="W15" s="736"/>
      <c r="X15" s="736"/>
      <c r="Y15" s="736"/>
      <c r="Z15" s="736"/>
      <c r="AA15" s="736"/>
      <c r="AB15" s="736"/>
      <c r="AC15" s="736"/>
      <c r="AD15" s="736"/>
      <c r="AE15" s="736"/>
      <c r="AF15" s="736"/>
      <c r="AG15" s="736"/>
      <c r="AH15" s="736"/>
      <c r="AI15" s="736"/>
      <c r="AJ15" s="736"/>
      <c r="AK15" s="736"/>
      <c r="AL15" s="689"/>
    </row>
    <row r="16" spans="1:38" ht="15" customHeight="1">
      <c r="A16" s="28"/>
      <c r="B16" s="493"/>
      <c r="C16" s="1065" t="s">
        <v>7720</v>
      </c>
      <c r="D16" s="635"/>
      <c r="E16" s="635"/>
      <c r="F16" s="635"/>
      <c r="G16" s="635"/>
      <c r="H16" s="635"/>
      <c r="I16" s="635"/>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89"/>
    </row>
    <row r="17" spans="1:59" ht="15" customHeight="1">
      <c r="A17" s="28"/>
      <c r="B17" s="504"/>
      <c r="C17" s="781" t="s">
        <v>7721</v>
      </c>
      <c r="D17" s="736"/>
      <c r="E17" s="736"/>
      <c r="F17" s="736"/>
      <c r="G17" s="736"/>
      <c r="H17" s="736"/>
      <c r="I17" s="736"/>
      <c r="J17" s="736"/>
      <c r="K17" s="736"/>
      <c r="L17" s="736"/>
      <c r="M17" s="736"/>
      <c r="N17" s="736"/>
      <c r="O17" s="736"/>
      <c r="P17" s="736"/>
      <c r="Q17" s="736"/>
      <c r="R17" s="736"/>
      <c r="S17" s="736"/>
      <c r="T17" s="736"/>
      <c r="U17" s="736"/>
      <c r="V17" s="736"/>
      <c r="W17" s="736"/>
      <c r="X17" s="736"/>
      <c r="Y17" s="736"/>
      <c r="Z17" s="736"/>
      <c r="AA17" s="736"/>
      <c r="AB17" s="736"/>
      <c r="AC17" s="736"/>
      <c r="AD17" s="736"/>
      <c r="AE17" s="736"/>
      <c r="AF17" s="736"/>
      <c r="AG17" s="736"/>
      <c r="AH17" s="736"/>
      <c r="AI17" s="736"/>
      <c r="AJ17" s="736"/>
      <c r="AK17" s="736"/>
      <c r="AL17" s="689"/>
    </row>
    <row r="18" spans="1:59" ht="24" customHeight="1">
      <c r="A18" s="28"/>
      <c r="B18" s="494"/>
      <c r="C18" s="781" t="s">
        <v>7722</v>
      </c>
      <c r="D18" s="736"/>
      <c r="E18" s="736"/>
      <c r="F18" s="736"/>
      <c r="G18" s="736"/>
      <c r="H18" s="736"/>
      <c r="I18" s="736"/>
      <c r="J18" s="736"/>
      <c r="K18" s="736"/>
      <c r="L18" s="736"/>
      <c r="M18" s="736"/>
      <c r="N18" s="736"/>
      <c r="O18" s="736"/>
      <c r="P18" s="736"/>
      <c r="Q18" s="736"/>
      <c r="R18" s="736"/>
      <c r="S18" s="736"/>
      <c r="T18" s="736"/>
      <c r="U18" s="736"/>
      <c r="V18" s="736"/>
      <c r="W18" s="736"/>
      <c r="X18" s="736"/>
      <c r="Y18" s="736"/>
      <c r="Z18" s="736"/>
      <c r="AA18" s="736"/>
      <c r="AB18" s="736"/>
      <c r="AC18" s="736"/>
      <c r="AD18" s="736"/>
      <c r="AE18" s="736"/>
      <c r="AF18" s="736"/>
      <c r="AG18" s="736"/>
      <c r="AH18" s="736"/>
      <c r="AI18" s="736"/>
      <c r="AJ18" s="736"/>
      <c r="AK18" s="736"/>
      <c r="AL18" s="689"/>
    </row>
    <row r="19" spans="1:59" ht="72" customHeight="1">
      <c r="A19" s="28"/>
      <c r="B19" s="603"/>
      <c r="C19" s="735" t="s">
        <v>7723</v>
      </c>
      <c r="D19" s="756"/>
      <c r="E19" s="756"/>
      <c r="F19" s="756"/>
      <c r="G19" s="756"/>
      <c r="H19" s="756"/>
      <c r="I19" s="756"/>
      <c r="J19" s="756"/>
      <c r="K19" s="756"/>
      <c r="L19" s="756"/>
      <c r="M19" s="756"/>
      <c r="N19" s="756"/>
      <c r="O19" s="756"/>
      <c r="P19" s="756"/>
      <c r="Q19" s="756"/>
      <c r="R19" s="756"/>
      <c r="S19" s="756"/>
      <c r="T19" s="756"/>
      <c r="U19" s="756"/>
      <c r="V19" s="756"/>
      <c r="W19" s="756"/>
      <c r="X19" s="756"/>
      <c r="Y19" s="756"/>
      <c r="Z19" s="756"/>
      <c r="AA19" s="756"/>
      <c r="AB19" s="756"/>
      <c r="AC19" s="756"/>
      <c r="AD19" s="756"/>
      <c r="AE19" s="756"/>
      <c r="AF19" s="756"/>
      <c r="AG19" s="756"/>
      <c r="AH19" s="756"/>
      <c r="AI19" s="756"/>
      <c r="AJ19" s="756"/>
      <c r="AK19" s="756"/>
      <c r="AL19" s="987"/>
    </row>
    <row r="20" spans="1:59" ht="36" customHeight="1">
      <c r="A20" s="28"/>
      <c r="B20" s="494"/>
      <c r="C20" s="781" t="s">
        <v>7724</v>
      </c>
      <c r="D20" s="736"/>
      <c r="E20" s="736"/>
      <c r="F20" s="736"/>
      <c r="G20" s="736"/>
      <c r="H20" s="736"/>
      <c r="I20" s="736"/>
      <c r="J20" s="736"/>
      <c r="K20" s="736"/>
      <c r="L20" s="736"/>
      <c r="M20" s="736"/>
      <c r="N20" s="736"/>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689"/>
    </row>
    <row r="21" spans="1:59" ht="15" customHeight="1">
      <c r="A21" s="28"/>
      <c r="B21" s="494"/>
      <c r="C21" s="781" t="s">
        <v>7725</v>
      </c>
      <c r="D21" s="736"/>
      <c r="E21" s="736"/>
      <c r="F21" s="736"/>
      <c r="G21" s="736"/>
      <c r="H21" s="736"/>
      <c r="I21" s="736"/>
      <c r="J21" s="736"/>
      <c r="K21" s="736"/>
      <c r="L21" s="736"/>
      <c r="M21" s="736"/>
      <c r="N21" s="736"/>
      <c r="O21" s="736"/>
      <c r="P21" s="736"/>
      <c r="Q21" s="736"/>
      <c r="R21" s="736"/>
      <c r="S21" s="736"/>
      <c r="T21" s="736"/>
      <c r="U21" s="736"/>
      <c r="V21" s="736"/>
      <c r="W21" s="736"/>
      <c r="X21" s="736"/>
      <c r="Y21" s="736"/>
      <c r="Z21" s="736"/>
      <c r="AA21" s="736"/>
      <c r="AB21" s="736"/>
      <c r="AC21" s="736"/>
      <c r="AD21" s="736"/>
      <c r="AE21" s="736"/>
      <c r="AF21" s="736"/>
      <c r="AG21" s="736"/>
      <c r="AH21" s="736"/>
      <c r="AI21" s="736"/>
      <c r="AJ21" s="736"/>
      <c r="AK21" s="736"/>
      <c r="AL21" s="689"/>
    </row>
    <row r="22" spans="1:59" ht="36" customHeight="1">
      <c r="A22" s="28"/>
      <c r="B22" s="495"/>
      <c r="C22" s="780" t="s">
        <v>7726</v>
      </c>
      <c r="D22" s="732"/>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732"/>
      <c r="AC22" s="732"/>
      <c r="AD22" s="732"/>
      <c r="AE22" s="732"/>
      <c r="AF22" s="732"/>
      <c r="AG22" s="732"/>
      <c r="AH22" s="732"/>
      <c r="AI22" s="732"/>
      <c r="AJ22" s="732"/>
      <c r="AK22" s="732"/>
      <c r="AL22" s="733"/>
    </row>
    <row r="23" spans="1:59" ht="15" customHeight="1">
      <c r="A23" s="2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row>
    <row r="24" spans="1:59" ht="168" customHeight="1">
      <c r="B24" s="8"/>
      <c r="C24" s="771" t="s">
        <v>5852</v>
      </c>
      <c r="D24" s="773"/>
      <c r="E24" s="773"/>
      <c r="F24" s="773"/>
      <c r="G24" s="769"/>
      <c r="H24" s="768" t="s">
        <v>5853</v>
      </c>
      <c r="I24" s="769"/>
      <c r="J24" s="1053" t="s">
        <v>7727</v>
      </c>
      <c r="K24" s="773"/>
      <c r="L24" s="769"/>
      <c r="M24" s="771" t="s">
        <v>6695</v>
      </c>
      <c r="N24" s="669"/>
      <c r="O24" s="669"/>
      <c r="P24" s="669"/>
      <c r="Q24" s="670"/>
      <c r="R24" s="771" t="s">
        <v>7728</v>
      </c>
      <c r="S24" s="773"/>
      <c r="T24" s="769"/>
      <c r="U24" s="643" t="s">
        <v>7729</v>
      </c>
      <c r="V24" s="773"/>
      <c r="W24" s="769"/>
      <c r="X24" s="1056" t="s">
        <v>7730</v>
      </c>
      <c r="Y24" s="643" t="s">
        <v>7731</v>
      </c>
      <c r="Z24" s="773"/>
      <c r="AA24" s="769"/>
      <c r="AB24" s="643" t="s">
        <v>7732</v>
      </c>
      <c r="AC24" s="773"/>
      <c r="AD24" s="769"/>
      <c r="AE24" s="643" t="s">
        <v>7733</v>
      </c>
      <c r="AF24" s="773"/>
      <c r="AG24" s="769"/>
      <c r="AH24" s="643" t="s">
        <v>7734</v>
      </c>
      <c r="AI24" s="773"/>
      <c r="AJ24" s="769"/>
      <c r="AK24" s="768" t="s">
        <v>7735</v>
      </c>
      <c r="AL24" s="769"/>
      <c r="AP24" s="945" t="s">
        <v>5343</v>
      </c>
      <c r="AQ24" s="945"/>
      <c r="AR24" s="945"/>
      <c r="AT24" s="1054" t="s">
        <v>5338</v>
      </c>
      <c r="AU24" s="1054"/>
      <c r="AV24" s="1055" t="s">
        <v>5338</v>
      </c>
      <c r="AW24" s="1055"/>
      <c r="AX24" s="1057" t="s">
        <v>7736</v>
      </c>
      <c r="AY24" s="1057"/>
      <c r="AZ24" s="1058" t="s">
        <v>7737</v>
      </c>
      <c r="BA24" s="1059"/>
      <c r="BB24" s="1059"/>
      <c r="BC24" s="1059"/>
      <c r="BD24" s="1059"/>
      <c r="BE24" s="1059"/>
      <c r="BF24" s="1059"/>
      <c r="BG24" s="1060"/>
    </row>
    <row r="25" spans="1:59" ht="15" customHeight="1">
      <c r="A25" s="28"/>
      <c r="B25" s="8"/>
      <c r="C25" s="770"/>
      <c r="D25" s="732"/>
      <c r="E25" s="732"/>
      <c r="F25" s="732"/>
      <c r="G25" s="733"/>
      <c r="H25" s="770"/>
      <c r="I25" s="733"/>
      <c r="J25" s="770"/>
      <c r="K25" s="732"/>
      <c r="L25" s="733"/>
      <c r="M25" s="1064" t="s">
        <v>6698</v>
      </c>
      <c r="N25" s="1064"/>
      <c r="O25" s="634" t="s">
        <v>6699</v>
      </c>
      <c r="P25" s="669"/>
      <c r="Q25" s="670"/>
      <c r="R25" s="770"/>
      <c r="S25" s="732"/>
      <c r="T25" s="733"/>
      <c r="U25" s="770"/>
      <c r="V25" s="732"/>
      <c r="W25" s="733"/>
      <c r="X25" s="876"/>
      <c r="Y25" s="770"/>
      <c r="Z25" s="732"/>
      <c r="AA25" s="733"/>
      <c r="AB25" s="770"/>
      <c r="AC25" s="732"/>
      <c r="AD25" s="733"/>
      <c r="AE25" s="770"/>
      <c r="AF25" s="732"/>
      <c r="AG25" s="733"/>
      <c r="AH25" s="770"/>
      <c r="AI25" s="732"/>
      <c r="AJ25" s="733"/>
      <c r="AK25" s="770"/>
      <c r="AL25" s="733"/>
      <c r="AO25" s="496" t="s">
        <v>5110</v>
      </c>
      <c r="AP25" s="418" t="s">
        <v>5354</v>
      </c>
      <c r="AQ25" s="381" t="s">
        <v>5355</v>
      </c>
      <c r="AR25" s="419" t="s">
        <v>5349</v>
      </c>
      <c r="AS25" s="496" t="s">
        <v>5905</v>
      </c>
      <c r="AT25" s="577" t="s">
        <v>7738</v>
      </c>
      <c r="AU25" s="577" t="s">
        <v>7739</v>
      </c>
      <c r="AV25" s="578" t="s">
        <v>7740</v>
      </c>
      <c r="AW25" s="578" t="s">
        <v>7741</v>
      </c>
      <c r="AX25" s="579" t="s">
        <v>7742</v>
      </c>
      <c r="AY25" s="579" t="s">
        <v>7743</v>
      </c>
      <c r="AZ25" s="580" t="s">
        <v>7744</v>
      </c>
      <c r="BA25" s="580" t="s">
        <v>7745</v>
      </c>
      <c r="BB25" s="580" t="s">
        <v>7746</v>
      </c>
      <c r="BC25" s="580" t="s">
        <v>7747</v>
      </c>
      <c r="BD25" s="581" t="s">
        <v>5594</v>
      </c>
      <c r="BE25" s="582" t="s">
        <v>7748</v>
      </c>
      <c r="BF25" s="576" t="s">
        <v>5355</v>
      </c>
      <c r="BG25" s="580" t="s">
        <v>5349</v>
      </c>
    </row>
    <row r="26" spans="1:59" ht="15" customHeight="1">
      <c r="A26" s="500"/>
      <c r="B26" s="22"/>
      <c r="C26" s="9" t="s">
        <v>5040</v>
      </c>
      <c r="D26" s="763" t="str">
        <f>IF(CNGE_2026_M2_Secc8!D74="","",CNGE_2026_M2_Secc8!D74)</f>
        <v/>
      </c>
      <c r="E26" s="669"/>
      <c r="F26" s="669"/>
      <c r="G26" s="670"/>
      <c r="H26" s="671"/>
      <c r="I26" s="748"/>
      <c r="J26" s="671"/>
      <c r="K26" s="653"/>
      <c r="L26" s="748"/>
      <c r="M26" s="668" t="str">
        <f>IF(O26="","",VLOOKUP(O26,Presentación!$AL$3:$AN$578,2,FALSE))</f>
        <v/>
      </c>
      <c r="N26" s="670"/>
      <c r="O26" s="747"/>
      <c r="P26" s="653"/>
      <c r="Q26" s="748"/>
      <c r="R26" s="747"/>
      <c r="S26" s="653"/>
      <c r="T26" s="748"/>
      <c r="U26" s="671"/>
      <c r="V26" s="653"/>
      <c r="W26" s="748"/>
      <c r="X26" s="389" t="s">
        <v>7749</v>
      </c>
      <c r="Y26" s="671"/>
      <c r="Z26" s="653"/>
      <c r="AA26" s="748"/>
      <c r="AB26" s="671"/>
      <c r="AC26" s="653"/>
      <c r="AD26" s="748"/>
      <c r="AE26" s="671"/>
      <c r="AF26" s="653"/>
      <c r="AG26" s="748"/>
      <c r="AH26" s="671"/>
      <c r="AI26" s="653"/>
      <c r="AJ26" s="748"/>
      <c r="AK26" s="671"/>
      <c r="AL26" s="748"/>
      <c r="AO26" s="2">
        <f>IF(SUM(COUNTBLANK(D26),COUNTBLANK(J26:AL26))=29,0,IF(AND(COUNTA(J26:W26)=5,COUNTA(Y26:AJ26)=4),0,1))</f>
        <v>0</v>
      </c>
      <c r="AP26" s="247">
        <f>IF(AO26=0,0,1)</f>
        <v>0</v>
      </c>
      <c r="AQ26" s="233" t="str">
        <f>IF(AP26=0,"",
IF(SUM($AP$26:AP26)=1,AR26,
IF($AP$46&gt;SUM($AP$26:AP26),_xlfn.CONCAT(", ",AR26),
IF($AP$46=SUM($AP$26:AP26),_xlfn.CONCAT(" y ",AR26)))))</f>
        <v/>
      </c>
      <c r="AR26" s="74" t="s">
        <v>5358</v>
      </c>
      <c r="AS26" s="4">
        <f>IF(COUNTA(AK26)=0,0,1)</f>
        <v>0</v>
      </c>
      <c r="AT26" s="497" t="e" cm="1">
        <f t="array" aca="1" ref="AT26" ca="1">_xlfn.TEXTJOIN("",TRUE,IFERROR((MID(U26,ROW(INDIRECT("1:"&amp;LEN(U26))),1)*1),""))</f>
        <v>#NAME?</v>
      </c>
      <c r="AU26" s="497" t="e">
        <f ca="1">IF(AND(U26&lt;&gt;"NS",U26&lt;&gt;"NA",LEN(AT26)&gt;8),1,0)</f>
        <v>#NAME?</v>
      </c>
      <c r="AV26" s="498" t="e" cm="1">
        <f t="array" aca="1" ref="AV26" ca="1">_xlfn.TEXTJOIN("",TRUE,IFERROR((MID(Y26,ROW(INDIRECT("1:"&amp;LEN(Y26))),1)*1),""))</f>
        <v>#NAME?</v>
      </c>
      <c r="AW26" s="498" t="e">
        <f ca="1">IF(AND(Y26&lt;&gt;"NS",Y26&lt;&gt;"NA",LEN(AV26)&gt;9),1,0)</f>
        <v>#NAME?</v>
      </c>
      <c r="AX26" s="499" t="e" cm="1">
        <f t="array" aca="1" ref="AX26" ca="1">_xlfn.TEXTJOIN("",TRUE,IFERROR((MID(AH26,ROW(INDIRECT("1:"&amp;LEN(AH26))),1)*1),""))</f>
        <v>#NAME?</v>
      </c>
      <c r="AY26" s="499" t="e">
        <f ca="1">IF(OR(AH26="",AH26="NS",AH26="NA",LEN(AX26)=10),0,1)</f>
        <v>#NAME?</v>
      </c>
      <c r="AZ26" s="583">
        <f t="shared" ref="AZ26:AZ42" si="0">IF(OR(AB26="",AB26="NS"),0,_xlfn.LET(_xlpm.t,AB26,_xlpm.g,FIND("-",_xlpm.t),TRIM(LEFT(_xlpm.t,_xlpm.g-1))))</f>
        <v>0</v>
      </c>
      <c r="BA26" s="584">
        <f t="shared" ref="BA26:BA42" si="1">IF(OR(AB26="",AB26="NS"),0,_xlfn.LET(_xlpm.t,AB26,_xlpm.g,FIND("-",_xlpm.t),_xlpm.c,IFERROR(FIND(",",_xlpm.t),9999),_xlpm.p,IFERROR(FIND("(",_xlpm.t),9999),_xlpm.fin,MIN(_xlpm.c,_xlpm.p,LEN(_xlpm.t)+1),TRIM(MID(_xlpm.t,_xlpm.g+1,_xlpm.fin-_xlpm.g-1))))</f>
        <v>0</v>
      </c>
      <c r="BB26" s="585" t="str">
        <f t="shared" ref="BB26:BB42" si="2">IF(OR(AB26="",AB26="NS"),"",IFERROR(_xlfn.LET(_xlpm.t,TRIM(MID(AB26,FIND(",",AB26)+1,LEN(AB26))),_xlpm.s,TRIM(LEFT(_xlpm.t,IFERROR(FIND("(",_xlpm.t),LEN(_xlpm.t)+1)-1)),_xlpm.g,FIND("-",_xlpm.s),TRIM(LEFT(_xlpm.s,_xlpm.g-1))),""))</f>
        <v/>
      </c>
      <c r="BC26" s="584" t="str">
        <f t="shared" ref="BC26:BC42" si="3">IF(OR(AB26="",AB26="NS"),"",IFERROR(_xlfn.LET(_xlpm.t,TRIM(MID(AB26,FIND(",",AB26)+1,LEN(AB26))),_xlpm.s,TRIM(LEFT(_xlpm.t,IFERROR(FIND("(",_xlpm.t),LEN(_xlpm.t)+1)-1)),_xlpm.g,FIND("-",_xlpm.s),TRIM(MID(_xlpm.s,_xlpm.g+1,LEN(_xlpm.s)-_xlpm.g))),""))</f>
        <v/>
      </c>
      <c r="BD26" s="586" t="b">
        <f t="shared" ref="BD26:BD42" si="4">IF(
   OR(AB26="",AB26="NS"),
   TRUE,
   AND(
      NOT(ISERROR(FIND(":",TRIM(AZ26)))),
      ISNUMBER(VALUE(LEFT(TRIM(AZ26),FIND(":",TRIM(AZ26))-1))),
      ISNUMBER(VALUE(RIGHT(TRIM(AZ26),LEN(TRIM(AZ26))-FIND(":",TRIM(AZ26))))),
      VALUE(LEFT(TRIM(AZ26),FIND(":",TRIM(AZ26))-1))&gt;=0,
      VALUE(LEFT(TRIM(AZ26),FIND(":",TRIM(AZ26))-1))&lt;=23,
      VALUE(RIGHT(TRIM(AZ26),LEN(TRIM(AZ26))-FIND(":",TRIM(AZ26))))&gt;=0,
      VALUE(RIGHT(TRIM(AZ26),LEN(TRIM(AZ26))-FIND(":",TRIM(AZ26))))&lt;=59,
      ISNUMBER(VALUE(TRIM(AZ26))),
      VALUE(TRIM(AZ26))&gt;=0,
      VALUE(TRIM(AZ26))&lt;1,
      NOT(ISERROR(FIND(":",TRIM(BA26)))),
      ISNUMBER(VALUE(LEFT(TRIM(BA26),FIND(":",TRIM(BA26))-1))),
      ISNUMBER(VALUE(RIGHT(TRIM(BA26),LEN(TRIM(BA26))-FIND(":",TRIM(BA26))))),
      VALUE(LEFT(TRIM(BA26),FIND(":",TRIM(BA26))-1))&gt;=0,
      VALUE(LEFT(TRIM(BA26),FIND(":",TRIM(BA26))-1))&lt;=23,
      VALUE(RIGHT(TRIM(BA26),LEN(TRIM(BA26))-FIND(":",TRIM(BA26))))&gt;=0,
      VALUE(RIGHT(TRIM(BA26),LEN(TRIM(BA26))-FIND(":",TRIM(BA26))))&lt;=59,
      ISNUMBER(VALUE(TRIM(BA26))),
      VALUE(TRIM(BA26))&gt;=0,
      VALUE(TRIM(BA26))&lt;1,
      VALUE(TRIM(AZ26))&lt;VALUE(TRIM(BA26)),
      IF(
         OR(TRIM(BB26)="",TRIM(BC26)=""),
         TRUE,
         AND(
            NOT(ISERROR(FIND(":",TRIM(BB26)))),
            ISNUMBER(VALUE(LEFT(TRIM(BB26),FIND(":",TRIM(BB26))-1))),
            ISNUMBER(VALUE(RIGHT(TRIM(BB26),LEN(TRIM(BB26))-FIND(":",TRIM(BB26))))),
            VALUE(LEFT(TRIM(BB26),FIND(":",TRIM(BB26))-1))&gt;=0,
            VALUE(LEFT(TRIM(BB26),FIND(":",TRIM(BB26))-1))&lt;=23,
            VALUE(RIGHT(TRIM(BB26),LEN(TRIM(BB26))-FIND(":",TRIM(BB26))))&gt;=0,
            VALUE(RIGHT(TRIM(BB26),LEN(TRIM(BB26))-FIND(":",TRIM(BB26))))&lt;=59,
            ISNUMBER(VALUE(TRIM(BB26))),
            VALUE(TRIM(BB26))&gt;=0,
            VALUE(TRIM(BB26))&lt;1,
            NOT(ISERROR(FIND(":",TRIM(BC26)))),
            ISNUMBER(VALUE(LEFT(TRIM(BC26),FIND(":",TRIM(BC26))-1))),
            ISNUMBER(VALUE(RIGHT(TRIM(BC26),LEN(TRIM(BC26))-FIND(":",TRIM(BC26))))),
            VALUE(LEFT(TRIM(BC26),FIND(":",TRIM(BC26))-1))&gt;=0,
            VALUE(LEFT(TRIM(BC26),FIND(":",TRIM(BC26))-1))&lt;=23,
            VALUE(RIGHT(TRIM(BC26),LEN(TRIM(BC26))-FIND(":",TRIM(BC26))))&gt;=0,
            VALUE(RIGHT(TRIM(BC26),LEN(TRIM(BC26))-FIND(":",TRIM(BC26))))&lt;=59,
            ISNUMBER(VALUE(TRIM(BC26))),
            VALUE(TRIM(BC26))&gt;=0,
            VALUE(TRIM(BC26))&lt;1,
            VALUE(TRIM(BB26))&lt;VALUE(TRIM(BC26)),
            IF(
               NOT(ISERROR(FIND("(",AB26))),
               TRUE,
               VALUE(TRIM(BA26))&lt;=VALUE(TRIM(BB26))
            )
         )
      )
   )
)</f>
        <v>1</v>
      </c>
      <c r="BE26" s="585">
        <f>IF(ISERROR(BD26),1,IF(BD26=FALSE,1,0))</f>
        <v>0</v>
      </c>
      <c r="BF26" s="587" t="str">
        <f>IF(BE26=0,"",
IF(SUM($BE$26:BE26)=1,BG26,
IF($BD$46&gt;SUM($BE$26:BE26),_xlfn.CONCAT(", ",BG26),
IF($BE$46=SUM($BE$26:BE26),_xlfn.CONCAT(" y ",BG26)))))</f>
        <v/>
      </c>
      <c r="BG26" s="588">
        <v>1</v>
      </c>
    </row>
    <row r="27" spans="1:59" ht="15" customHeight="1">
      <c r="A27" s="500"/>
      <c r="B27" s="22"/>
      <c r="C27" s="9" t="s">
        <v>5042</v>
      </c>
      <c r="D27" s="763" t="str">
        <f>IF(CNGE_2026_M2_Secc8!D75="","",CNGE_2026_M2_Secc8!D75)</f>
        <v/>
      </c>
      <c r="E27" s="669"/>
      <c r="F27" s="669"/>
      <c r="G27" s="670"/>
      <c r="H27" s="671"/>
      <c r="I27" s="748"/>
      <c r="J27" s="671"/>
      <c r="K27" s="653"/>
      <c r="L27" s="748"/>
      <c r="M27" s="668" t="str">
        <f>IF(O27="","",VLOOKUP(O27,Presentación!$AL$3:$AN$578,2,FALSE))</f>
        <v/>
      </c>
      <c r="N27" s="670"/>
      <c r="O27" s="747"/>
      <c r="P27" s="653"/>
      <c r="Q27" s="748"/>
      <c r="R27" s="747"/>
      <c r="S27" s="653"/>
      <c r="T27" s="748"/>
      <c r="U27" s="671"/>
      <c r="V27" s="653"/>
      <c r="W27" s="748"/>
      <c r="X27" s="389" t="s">
        <v>7749</v>
      </c>
      <c r="Y27" s="671"/>
      <c r="Z27" s="653"/>
      <c r="AA27" s="748"/>
      <c r="AB27" s="671"/>
      <c r="AC27" s="653"/>
      <c r="AD27" s="748"/>
      <c r="AE27" s="671"/>
      <c r="AF27" s="653"/>
      <c r="AG27" s="748"/>
      <c r="AH27" s="671"/>
      <c r="AI27" s="653"/>
      <c r="AJ27" s="748"/>
      <c r="AK27" s="671"/>
      <c r="AL27" s="748"/>
      <c r="AO27" s="2">
        <f>IF(SUM(COUNTBLANK(D27),COUNTBLANK(J27:AL27))=29,0, IF(AK27="",IF(AND(COUNTA(J27:W27)=5,COUNTA(Y27:AJ27)=4),0,1), IF(AND(COUNTA(J27)=1,COUNTA(AB27:AJ27)=3),0,1)) )</f>
        <v>0</v>
      </c>
      <c r="AP27" s="247">
        <f t="shared" ref="AP27:AP44" si="5">IF(AO27=0,0,1)</f>
        <v>0</v>
      </c>
      <c r="AQ27" s="233" t="str">
        <f>IF(AP27=0,"",
IF(SUM($AP$26:AP27)=1,AR27,
IF($AP$46&gt;SUM($AP$26:AP27),_xlfn.CONCAT(", ",AR27),
IF($AP$46=SUM($AP$26:AP27),_xlfn.CONCAT(" y ",AR27)))))</f>
        <v/>
      </c>
      <c r="AR27" s="74" t="s">
        <v>5359</v>
      </c>
      <c r="AS27" s="4">
        <f>IF(AK27="",0,IF(SUM(COUNTBLANK(M27:W27),COUNTBLANK(Y27))=12,0,1))</f>
        <v>0</v>
      </c>
      <c r="AT27" s="497" t="e" cm="1">
        <f t="array" aca="1" ref="AT27" ca="1">_xlfn.TEXTJOIN("",TRUE,IFERROR((MID(U27,ROW(INDIRECT("1:"&amp;LEN(U27))),1)*1),""))</f>
        <v>#NAME?</v>
      </c>
      <c r="AU27" s="497" t="e">
        <f t="shared" ref="AU27:AU42" ca="1" si="6">IF(AND(U27&lt;&gt;"NS",U27&lt;&gt;"NA",LEN(AT27)&gt;8),1,0)</f>
        <v>#NAME?</v>
      </c>
      <c r="AV27" s="498" t="e" cm="1">
        <f t="array" aca="1" ref="AV27" ca="1">_xlfn.TEXTJOIN("",TRUE,IFERROR((MID(Y27,ROW(INDIRECT("1:"&amp;LEN(Y27))),1)*1),""))</f>
        <v>#NAME?</v>
      </c>
      <c r="AW27" s="498" t="e">
        <f t="shared" ref="AW27:AW42" ca="1" si="7">IF(AND(Y27&lt;&gt;"NS",Y27&lt;&gt;"NA",LEN(AV27)&gt;9),1,0)</f>
        <v>#NAME?</v>
      </c>
      <c r="AX27" s="499" t="e" cm="1">
        <f t="array" aca="1" ref="AX27" ca="1">_xlfn.TEXTJOIN("",TRUE,IFERROR((MID(AH27,ROW(INDIRECT("1:"&amp;LEN(AH27))),1)*1),""))</f>
        <v>#NAME?</v>
      </c>
      <c r="AY27" s="499" t="e">
        <f ca="1">IF(OR(AH27="",AH27="NS",AH27="NA",LEN(AX27)=10),0,1)</f>
        <v>#NAME?</v>
      </c>
      <c r="AZ27" s="589">
        <f t="shared" si="0"/>
        <v>0</v>
      </c>
      <c r="BA27" s="590">
        <f t="shared" si="1"/>
        <v>0</v>
      </c>
      <c r="BB27" s="587" t="str">
        <f t="shared" si="2"/>
        <v/>
      </c>
      <c r="BC27" s="590" t="str">
        <f t="shared" si="3"/>
        <v/>
      </c>
      <c r="BD27" s="591" t="b">
        <f t="shared" si="4"/>
        <v>1</v>
      </c>
      <c r="BE27" s="587">
        <f t="shared" ref="BE27:BE41" si="8">IF(ISERROR(BD27),1,IF(BD27=FALSE,1,0))</f>
        <v>0</v>
      </c>
      <c r="BF27" s="587" t="str">
        <f>IF(BE27=0,"",
IF(SUM($BE$26:BE27)=1,BG27,
IF($BD$46&gt;SUM($BE$26:BE27),_xlfn.CONCAT(", ",BG27),
IF($BE$46=SUM($BE$26:BE27),_xlfn.CONCAT(" y ",BG27)))))</f>
        <v/>
      </c>
      <c r="BG27" s="588">
        <v>2</v>
      </c>
    </row>
    <row r="28" spans="1:59" ht="15" customHeight="1">
      <c r="A28" s="500"/>
      <c r="B28" s="22"/>
      <c r="C28" s="9" t="s">
        <v>5044</v>
      </c>
      <c r="D28" s="763" t="str">
        <f>IF(CNGE_2026_M2_Secc8!D76="","",CNGE_2026_M2_Secc8!D76)</f>
        <v/>
      </c>
      <c r="E28" s="669"/>
      <c r="F28" s="669"/>
      <c r="G28" s="670"/>
      <c r="H28" s="671"/>
      <c r="I28" s="748"/>
      <c r="J28" s="671"/>
      <c r="K28" s="653"/>
      <c r="L28" s="748"/>
      <c r="M28" s="668" t="str">
        <f>IF(O28="","",VLOOKUP(O28,Presentación!$AL$3:$AN$578,2,FALSE))</f>
        <v/>
      </c>
      <c r="N28" s="670"/>
      <c r="O28" s="747"/>
      <c r="P28" s="653"/>
      <c r="Q28" s="748"/>
      <c r="R28" s="747"/>
      <c r="S28" s="653"/>
      <c r="T28" s="748"/>
      <c r="U28" s="671"/>
      <c r="V28" s="653"/>
      <c r="W28" s="748"/>
      <c r="X28" s="389" t="s">
        <v>7749</v>
      </c>
      <c r="Y28" s="671"/>
      <c r="Z28" s="653"/>
      <c r="AA28" s="748"/>
      <c r="AB28" s="671"/>
      <c r="AC28" s="653"/>
      <c r="AD28" s="748"/>
      <c r="AE28" s="671"/>
      <c r="AF28" s="653"/>
      <c r="AG28" s="748"/>
      <c r="AH28" s="671"/>
      <c r="AI28" s="653"/>
      <c r="AJ28" s="748"/>
      <c r="AK28" s="671"/>
      <c r="AL28" s="748"/>
      <c r="AO28" s="2">
        <f t="shared" ref="AO28:AO45" si="9">IF(SUM(COUNTBLANK(D28),COUNTBLANK(J28:AL28))=29,0, IF(AK28="",IF(AND(COUNTA(J28:W28)=5,COUNTA(Y28:AJ28)=4),0,1), IF(AND(COUNTA(J28)=1,COUNTA(AB28:AJ28)=3),0,1)) )</f>
        <v>0</v>
      </c>
      <c r="AP28" s="247">
        <f t="shared" si="5"/>
        <v>0</v>
      </c>
      <c r="AQ28" s="233" t="str">
        <f>IF(AP28=0,"",
IF(SUM($AP$26:AP28)=1,AR28,
IF($AP$46&gt;SUM($AP$26:AP28),_xlfn.CONCAT(", ",AR28),
IF($AP$46=SUM($AP$26:AP28),_xlfn.CONCAT(" y ",AR28)))))</f>
        <v/>
      </c>
      <c r="AR28" s="74" t="s">
        <v>5360</v>
      </c>
      <c r="AS28" s="4">
        <f t="shared" ref="AS28:AS45" si="10">IF(AK28="",0,IF(SUM(COUNTBLANK(M28:W28),COUNTBLANK(Y28))=12,0,1))</f>
        <v>0</v>
      </c>
      <c r="AT28" s="497" t="e" cm="1">
        <f t="array" aca="1" ref="AT28" ca="1">_xlfn.TEXTJOIN("",TRUE,IFERROR((MID(U28,ROW(INDIRECT("1:"&amp;LEN(U28))),1)*1),""))</f>
        <v>#NAME?</v>
      </c>
      <c r="AU28" s="497" t="e">
        <f t="shared" ca="1" si="6"/>
        <v>#NAME?</v>
      </c>
      <c r="AV28" s="498" t="e" cm="1">
        <f t="array" aca="1" ref="AV28" ca="1">_xlfn.TEXTJOIN("",TRUE,IFERROR((MID(Y28,ROW(INDIRECT("1:"&amp;LEN(Y28))),1)*1),""))</f>
        <v>#NAME?</v>
      </c>
      <c r="AW28" s="498" t="e">
        <f t="shared" ca="1" si="7"/>
        <v>#NAME?</v>
      </c>
      <c r="AX28" s="499" t="e" cm="1">
        <f t="array" aca="1" ref="AX28" ca="1">_xlfn.TEXTJOIN("",TRUE,IFERROR((MID(AH28,ROW(INDIRECT("1:"&amp;LEN(AH28))),1)*1),""))</f>
        <v>#NAME?</v>
      </c>
      <c r="AY28" s="499" t="e">
        <f t="shared" ref="AY28:AY42" ca="1" si="11">IF(OR(AH28="",AH28="NS",AH28="NA",LEN(AX28)=10),0,1)</f>
        <v>#NAME?</v>
      </c>
      <c r="AZ28" s="589">
        <f t="shared" si="0"/>
        <v>0</v>
      </c>
      <c r="BA28" s="590">
        <f t="shared" si="1"/>
        <v>0</v>
      </c>
      <c r="BB28" s="587" t="str">
        <f t="shared" si="2"/>
        <v/>
      </c>
      <c r="BC28" s="590" t="str">
        <f t="shared" si="3"/>
        <v/>
      </c>
      <c r="BD28" s="591" t="b">
        <f t="shared" si="4"/>
        <v>1</v>
      </c>
      <c r="BE28" s="587">
        <f t="shared" si="8"/>
        <v>0</v>
      </c>
      <c r="BF28" s="587" t="str">
        <f>IF(BE28=0,"",
IF(SUM($BE$26:BE28)=1,BG28,
IF($BD$46&gt;SUM($BE$26:BE28),_xlfn.CONCAT(", ",BG28),
IF($BE$46=SUM($BE$26:BE28),_xlfn.CONCAT(" y ",BG28)))))</f>
        <v/>
      </c>
      <c r="BG28" s="588">
        <v>3</v>
      </c>
    </row>
    <row r="29" spans="1:59" ht="15" customHeight="1">
      <c r="A29" s="500"/>
      <c r="B29" s="22"/>
      <c r="C29" s="9" t="s">
        <v>5046</v>
      </c>
      <c r="D29" s="763" t="str">
        <f>IF(CNGE_2026_M2_Secc8!D77="","",CNGE_2026_M2_Secc8!D77)</f>
        <v/>
      </c>
      <c r="E29" s="669"/>
      <c r="F29" s="669"/>
      <c r="G29" s="670"/>
      <c r="H29" s="671"/>
      <c r="I29" s="748"/>
      <c r="J29" s="671"/>
      <c r="K29" s="653"/>
      <c r="L29" s="748"/>
      <c r="M29" s="668" t="str">
        <f>IF(O29="","",VLOOKUP(O29,Presentación!$AL$3:$AN$578,2,FALSE))</f>
        <v/>
      </c>
      <c r="N29" s="670"/>
      <c r="O29" s="747"/>
      <c r="P29" s="653"/>
      <c r="Q29" s="748"/>
      <c r="R29" s="747"/>
      <c r="S29" s="653"/>
      <c r="T29" s="748"/>
      <c r="U29" s="671"/>
      <c r="V29" s="653"/>
      <c r="W29" s="748"/>
      <c r="X29" s="389" t="s">
        <v>7749</v>
      </c>
      <c r="Y29" s="671"/>
      <c r="Z29" s="653"/>
      <c r="AA29" s="748"/>
      <c r="AB29" s="671"/>
      <c r="AC29" s="653"/>
      <c r="AD29" s="748"/>
      <c r="AE29" s="671"/>
      <c r="AF29" s="653"/>
      <c r="AG29" s="748"/>
      <c r="AH29" s="671"/>
      <c r="AI29" s="653"/>
      <c r="AJ29" s="748"/>
      <c r="AK29" s="671"/>
      <c r="AL29" s="748"/>
      <c r="AO29" s="2">
        <f t="shared" si="9"/>
        <v>0</v>
      </c>
      <c r="AP29" s="247">
        <f t="shared" si="5"/>
        <v>0</v>
      </c>
      <c r="AQ29" s="233" t="str">
        <f>IF(AP29=0,"",
IF(SUM($AP$26:AP29)=1,AR29,
IF($AP$46&gt;SUM($AP$26:AP29),_xlfn.CONCAT(", ",AR29),
IF($AP$46=SUM($AP$26:AP29),_xlfn.CONCAT(" y ",AR29)))))</f>
        <v/>
      </c>
      <c r="AR29" s="74" t="s">
        <v>5361</v>
      </c>
      <c r="AS29" s="4">
        <f t="shared" si="10"/>
        <v>0</v>
      </c>
      <c r="AT29" s="497" t="e" cm="1">
        <f t="array" aca="1" ref="AT29" ca="1">_xlfn.TEXTJOIN("",TRUE,IFERROR((MID(U29,ROW(INDIRECT("1:"&amp;LEN(U29))),1)*1),""))</f>
        <v>#NAME?</v>
      </c>
      <c r="AU29" s="497" t="e">
        <f t="shared" ca="1" si="6"/>
        <v>#NAME?</v>
      </c>
      <c r="AV29" s="498" t="e" cm="1">
        <f t="array" aca="1" ref="AV29" ca="1">_xlfn.TEXTJOIN("",TRUE,IFERROR((MID(Y29,ROW(INDIRECT("1:"&amp;LEN(Y29))),1)*1),""))</f>
        <v>#NAME?</v>
      </c>
      <c r="AW29" s="498" t="e">
        <f t="shared" ca="1" si="7"/>
        <v>#NAME?</v>
      </c>
      <c r="AX29" s="499" t="e" cm="1">
        <f t="array" aca="1" ref="AX29" ca="1">_xlfn.TEXTJOIN("",TRUE,IFERROR((MID(AH29,ROW(INDIRECT("1:"&amp;LEN(AH29))),1)*1),""))</f>
        <v>#NAME?</v>
      </c>
      <c r="AY29" s="499" t="e">
        <f t="shared" ca="1" si="11"/>
        <v>#NAME?</v>
      </c>
      <c r="AZ29" s="589">
        <f t="shared" si="0"/>
        <v>0</v>
      </c>
      <c r="BA29" s="590">
        <f t="shared" si="1"/>
        <v>0</v>
      </c>
      <c r="BB29" s="587" t="str">
        <f t="shared" si="2"/>
        <v/>
      </c>
      <c r="BC29" s="590" t="str">
        <f t="shared" si="3"/>
        <v/>
      </c>
      <c r="BD29" s="591" t="b">
        <f t="shared" si="4"/>
        <v>1</v>
      </c>
      <c r="BE29" s="587">
        <f t="shared" si="8"/>
        <v>0</v>
      </c>
      <c r="BF29" s="587" t="str">
        <f>IF(BE29=0,"",
IF(SUM($BE$26:BE29)=1,BG29,
IF($BD$46&gt;SUM($BE$26:BE29),_xlfn.CONCAT(", ",BG29),
IF($BE$46=SUM($BE$26:BE29),_xlfn.CONCAT(" y ",BG29)))))</f>
        <v/>
      </c>
      <c r="BG29" s="588">
        <v>4</v>
      </c>
    </row>
    <row r="30" spans="1:59" ht="15" customHeight="1">
      <c r="A30" s="500"/>
      <c r="B30" s="22"/>
      <c r="C30" s="9" t="s">
        <v>5048</v>
      </c>
      <c r="D30" s="763" t="str">
        <f>IF(CNGE_2026_M2_Secc8!D78="","",CNGE_2026_M2_Secc8!D78)</f>
        <v/>
      </c>
      <c r="E30" s="669"/>
      <c r="F30" s="669"/>
      <c r="G30" s="670"/>
      <c r="H30" s="671"/>
      <c r="I30" s="748"/>
      <c r="J30" s="671"/>
      <c r="K30" s="653"/>
      <c r="L30" s="748"/>
      <c r="M30" s="668" t="str">
        <f>IF(O30="","",VLOOKUP(O30,Presentación!$AL$3:$AN$578,2,FALSE))</f>
        <v/>
      </c>
      <c r="N30" s="670"/>
      <c r="O30" s="747"/>
      <c r="P30" s="653"/>
      <c r="Q30" s="748"/>
      <c r="R30" s="747"/>
      <c r="S30" s="653"/>
      <c r="T30" s="748"/>
      <c r="U30" s="671"/>
      <c r="V30" s="653"/>
      <c r="W30" s="748"/>
      <c r="X30" s="389" t="s">
        <v>7749</v>
      </c>
      <c r="Y30" s="671"/>
      <c r="Z30" s="653"/>
      <c r="AA30" s="748"/>
      <c r="AB30" s="671"/>
      <c r="AC30" s="653"/>
      <c r="AD30" s="748"/>
      <c r="AE30" s="671"/>
      <c r="AF30" s="653"/>
      <c r="AG30" s="748"/>
      <c r="AH30" s="671"/>
      <c r="AI30" s="653"/>
      <c r="AJ30" s="748"/>
      <c r="AK30" s="671"/>
      <c r="AL30" s="748"/>
      <c r="AO30" s="2">
        <f t="shared" si="9"/>
        <v>0</v>
      </c>
      <c r="AP30" s="247">
        <f t="shared" si="5"/>
        <v>0</v>
      </c>
      <c r="AQ30" s="233" t="str">
        <f>IF(AP30=0,"",
IF(SUM($AP$26:AP30)=1,AR30,
IF($AP$46&gt;SUM($AP$26:AP30),_xlfn.CONCAT(", ",AR30),
IF($AP$46=SUM($AP$26:AP30),_xlfn.CONCAT(" y ",AR30)))))</f>
        <v/>
      </c>
      <c r="AR30" s="74" t="s">
        <v>5362</v>
      </c>
      <c r="AS30" s="4">
        <f t="shared" si="10"/>
        <v>0</v>
      </c>
      <c r="AT30" s="497" t="e" cm="1">
        <f t="array" aca="1" ref="AT30" ca="1">_xlfn.TEXTJOIN("",TRUE,IFERROR((MID(U30,ROW(INDIRECT("1:"&amp;LEN(U30))),1)*1),""))</f>
        <v>#NAME?</v>
      </c>
      <c r="AU30" s="497" t="e">
        <f t="shared" ca="1" si="6"/>
        <v>#NAME?</v>
      </c>
      <c r="AV30" s="498" t="e" cm="1">
        <f t="array" aca="1" ref="AV30" ca="1">_xlfn.TEXTJOIN("",TRUE,IFERROR((MID(Y30,ROW(INDIRECT("1:"&amp;LEN(Y30))),1)*1),""))</f>
        <v>#NAME?</v>
      </c>
      <c r="AW30" s="498" t="e">
        <f t="shared" ca="1" si="7"/>
        <v>#NAME?</v>
      </c>
      <c r="AX30" s="499" t="e" cm="1">
        <f t="array" aca="1" ref="AX30" ca="1">_xlfn.TEXTJOIN("",TRUE,IFERROR((MID(AH30,ROW(INDIRECT("1:"&amp;LEN(AH30))),1)*1),""))</f>
        <v>#NAME?</v>
      </c>
      <c r="AY30" s="499" t="e">
        <f t="shared" ca="1" si="11"/>
        <v>#NAME?</v>
      </c>
      <c r="AZ30" s="589">
        <f t="shared" si="0"/>
        <v>0</v>
      </c>
      <c r="BA30" s="590">
        <f t="shared" si="1"/>
        <v>0</v>
      </c>
      <c r="BB30" s="587" t="str">
        <f t="shared" si="2"/>
        <v/>
      </c>
      <c r="BC30" s="590" t="str">
        <f t="shared" si="3"/>
        <v/>
      </c>
      <c r="BD30" s="591" t="b">
        <f t="shared" si="4"/>
        <v>1</v>
      </c>
      <c r="BE30" s="587">
        <f t="shared" si="8"/>
        <v>0</v>
      </c>
      <c r="BF30" s="587" t="str">
        <f>IF(BE30=0,"",
IF(SUM($BE$26:BE30)=1,BG30,
IF($BD$46&gt;SUM($BE$26:BE30),_xlfn.CONCAT(", ",BG30),
IF($BE$46=SUM($BE$26:BE30),_xlfn.CONCAT(" y ",BG30)))))</f>
        <v/>
      </c>
      <c r="BG30" s="588">
        <v>5</v>
      </c>
    </row>
    <row r="31" spans="1:59" ht="15" customHeight="1">
      <c r="A31" s="500"/>
      <c r="B31" s="22"/>
      <c r="C31" s="9" t="s">
        <v>5050</v>
      </c>
      <c r="D31" s="763" t="str">
        <f>IF(CNGE_2026_M2_Secc8!D79="","",CNGE_2026_M2_Secc8!D79)</f>
        <v/>
      </c>
      <c r="E31" s="669"/>
      <c r="F31" s="669"/>
      <c r="G31" s="670"/>
      <c r="H31" s="671"/>
      <c r="I31" s="748"/>
      <c r="J31" s="671"/>
      <c r="K31" s="653"/>
      <c r="L31" s="748"/>
      <c r="M31" s="668" t="str">
        <f>IF(O31="","",VLOOKUP(O31,Presentación!$AL$3:$AN$578,2,FALSE))</f>
        <v/>
      </c>
      <c r="N31" s="670"/>
      <c r="O31" s="747"/>
      <c r="P31" s="653"/>
      <c r="Q31" s="748"/>
      <c r="R31" s="747"/>
      <c r="S31" s="653"/>
      <c r="T31" s="748"/>
      <c r="U31" s="671"/>
      <c r="V31" s="653"/>
      <c r="W31" s="748"/>
      <c r="X31" s="389" t="s">
        <v>7749</v>
      </c>
      <c r="Y31" s="671"/>
      <c r="Z31" s="653"/>
      <c r="AA31" s="748"/>
      <c r="AB31" s="671"/>
      <c r="AC31" s="653"/>
      <c r="AD31" s="748"/>
      <c r="AE31" s="671"/>
      <c r="AF31" s="653"/>
      <c r="AG31" s="748"/>
      <c r="AH31" s="671"/>
      <c r="AI31" s="653"/>
      <c r="AJ31" s="748"/>
      <c r="AK31" s="671"/>
      <c r="AL31" s="748"/>
      <c r="AO31" s="2">
        <f t="shared" si="9"/>
        <v>0</v>
      </c>
      <c r="AP31" s="247">
        <f t="shared" si="5"/>
        <v>0</v>
      </c>
      <c r="AQ31" s="233" t="str">
        <f>IF(AP31=0,"",
IF(SUM($AP$26:AP31)=1,AR31,
IF($AP$46&gt;SUM($AP$26:AP31),_xlfn.CONCAT(", ",AR31),
IF($AP$46=SUM($AP$26:AP31),_xlfn.CONCAT(" y ",AR31)))))</f>
        <v/>
      </c>
      <c r="AR31" s="74" t="s">
        <v>5363</v>
      </c>
      <c r="AS31" s="4">
        <f t="shared" si="10"/>
        <v>0</v>
      </c>
      <c r="AT31" s="497" t="e" cm="1">
        <f t="array" aca="1" ref="AT31" ca="1">_xlfn.TEXTJOIN("",TRUE,IFERROR((MID(U31,ROW(INDIRECT("1:"&amp;LEN(U31))),1)*1),""))</f>
        <v>#NAME?</v>
      </c>
      <c r="AU31" s="497" t="e">
        <f t="shared" ca="1" si="6"/>
        <v>#NAME?</v>
      </c>
      <c r="AV31" s="498" t="e" cm="1">
        <f t="array" aca="1" ref="AV31" ca="1">_xlfn.TEXTJOIN("",TRUE,IFERROR((MID(Y31,ROW(INDIRECT("1:"&amp;LEN(Y31))),1)*1),""))</f>
        <v>#NAME?</v>
      </c>
      <c r="AW31" s="498" t="e">
        <f t="shared" ca="1" si="7"/>
        <v>#NAME?</v>
      </c>
      <c r="AX31" s="499" t="e" cm="1">
        <f t="array" aca="1" ref="AX31" ca="1">_xlfn.TEXTJOIN("",TRUE,IFERROR((MID(AH31,ROW(INDIRECT("1:"&amp;LEN(AH31))),1)*1),""))</f>
        <v>#NAME?</v>
      </c>
      <c r="AY31" s="499" t="e">
        <f t="shared" ca="1" si="11"/>
        <v>#NAME?</v>
      </c>
      <c r="AZ31" s="589">
        <f t="shared" si="0"/>
        <v>0</v>
      </c>
      <c r="BA31" s="590">
        <f t="shared" si="1"/>
        <v>0</v>
      </c>
      <c r="BB31" s="587" t="str">
        <f t="shared" si="2"/>
        <v/>
      </c>
      <c r="BC31" s="590" t="str">
        <f t="shared" si="3"/>
        <v/>
      </c>
      <c r="BD31" s="591" t="b">
        <f t="shared" si="4"/>
        <v>1</v>
      </c>
      <c r="BE31" s="587">
        <f t="shared" si="8"/>
        <v>0</v>
      </c>
      <c r="BF31" s="587" t="str">
        <f>IF(BE31=0,"",
IF(SUM($BE$26:BE31)=1,BG31,
IF($BD$46&gt;SUM($BE$26:BE31),_xlfn.CONCAT(", ",BG31),
IF($BE$46=SUM($BE$26:BE31),_xlfn.CONCAT(" y ",BG31)))))</f>
        <v/>
      </c>
      <c r="BG31" s="588">
        <v>6</v>
      </c>
    </row>
    <row r="32" spans="1:59" ht="15" customHeight="1">
      <c r="A32" s="500"/>
      <c r="B32" s="22"/>
      <c r="C32" s="9" t="s">
        <v>5052</v>
      </c>
      <c r="D32" s="763" t="str">
        <f>IF(CNGE_2026_M2_Secc8!D80="","",CNGE_2026_M2_Secc8!D80)</f>
        <v/>
      </c>
      <c r="E32" s="669"/>
      <c r="F32" s="669"/>
      <c r="G32" s="670"/>
      <c r="H32" s="671"/>
      <c r="I32" s="748"/>
      <c r="J32" s="671"/>
      <c r="K32" s="653"/>
      <c r="L32" s="748"/>
      <c r="M32" s="668" t="str">
        <f>IF(O32="","",VLOOKUP(O32,Presentación!$AL$3:$AN$578,2,FALSE))</f>
        <v/>
      </c>
      <c r="N32" s="670"/>
      <c r="O32" s="747"/>
      <c r="P32" s="653"/>
      <c r="Q32" s="748"/>
      <c r="R32" s="747"/>
      <c r="S32" s="653"/>
      <c r="T32" s="748"/>
      <c r="U32" s="671"/>
      <c r="V32" s="653"/>
      <c r="W32" s="748"/>
      <c r="X32" s="389" t="s">
        <v>7749</v>
      </c>
      <c r="Y32" s="671"/>
      <c r="Z32" s="653"/>
      <c r="AA32" s="748"/>
      <c r="AB32" s="671"/>
      <c r="AC32" s="653"/>
      <c r="AD32" s="748"/>
      <c r="AE32" s="671"/>
      <c r="AF32" s="653"/>
      <c r="AG32" s="748"/>
      <c r="AH32" s="671"/>
      <c r="AI32" s="653"/>
      <c r="AJ32" s="748"/>
      <c r="AK32" s="671"/>
      <c r="AL32" s="748"/>
      <c r="AO32" s="2">
        <f t="shared" si="9"/>
        <v>0</v>
      </c>
      <c r="AP32" s="247">
        <f t="shared" si="5"/>
        <v>0</v>
      </c>
      <c r="AQ32" s="233" t="str">
        <f>IF(AP32=0,"",
IF(SUM($AP$26:AP32)=1,AR32,
IF($AP$46&gt;SUM($AP$26:AP32),_xlfn.CONCAT(", ",AR32),
IF($AP$46=SUM($AP$26:AP32),_xlfn.CONCAT(" y ",AR32)))))</f>
        <v/>
      </c>
      <c r="AR32" s="74" t="s">
        <v>5364</v>
      </c>
      <c r="AS32" s="4">
        <f t="shared" si="10"/>
        <v>0</v>
      </c>
      <c r="AT32" s="497" t="e" cm="1">
        <f t="array" aca="1" ref="AT32" ca="1">_xlfn.TEXTJOIN("",TRUE,IFERROR((MID(U32,ROW(INDIRECT("1:"&amp;LEN(U32))),1)*1),""))</f>
        <v>#NAME?</v>
      </c>
      <c r="AU32" s="497" t="e">
        <f t="shared" ca="1" si="6"/>
        <v>#NAME?</v>
      </c>
      <c r="AV32" s="498" t="e" cm="1">
        <f t="array" aca="1" ref="AV32" ca="1">_xlfn.TEXTJOIN("",TRUE,IFERROR((MID(Y32,ROW(INDIRECT("1:"&amp;LEN(Y32))),1)*1),""))</f>
        <v>#NAME?</v>
      </c>
      <c r="AW32" s="498" t="e">
        <f t="shared" ca="1" si="7"/>
        <v>#NAME?</v>
      </c>
      <c r="AX32" s="499" t="e" cm="1">
        <f t="array" aca="1" ref="AX32" ca="1">_xlfn.TEXTJOIN("",TRUE,IFERROR((MID(AH32,ROW(INDIRECT("1:"&amp;LEN(AH32))),1)*1),""))</f>
        <v>#NAME?</v>
      </c>
      <c r="AY32" s="499" t="e">
        <f t="shared" ca="1" si="11"/>
        <v>#NAME?</v>
      </c>
      <c r="AZ32" s="589">
        <f t="shared" si="0"/>
        <v>0</v>
      </c>
      <c r="BA32" s="590">
        <f t="shared" si="1"/>
        <v>0</v>
      </c>
      <c r="BB32" s="587" t="str">
        <f t="shared" si="2"/>
        <v/>
      </c>
      <c r="BC32" s="590" t="str">
        <f t="shared" si="3"/>
        <v/>
      </c>
      <c r="BD32" s="591" t="b">
        <f t="shared" si="4"/>
        <v>1</v>
      </c>
      <c r="BE32" s="587">
        <f t="shared" si="8"/>
        <v>0</v>
      </c>
      <c r="BF32" s="587" t="str">
        <f>IF(BE32=0,"",
IF(SUM($BE$26:BE32)=1,BG32,
IF($BD$46&gt;SUM($BE$26:BE32),_xlfn.CONCAT(", ",BG32),
IF($BE$46=SUM($BE$26:BE32),_xlfn.CONCAT(" y ",BG32)))))</f>
        <v/>
      </c>
      <c r="BG32" s="588">
        <v>7</v>
      </c>
    </row>
    <row r="33" spans="1:59" ht="15" customHeight="1">
      <c r="A33" s="500"/>
      <c r="B33" s="22"/>
      <c r="C33" s="9" t="s">
        <v>5054</v>
      </c>
      <c r="D33" s="763" t="str">
        <f>IF(CNGE_2026_M2_Secc8!D81="","",CNGE_2026_M2_Secc8!D81)</f>
        <v/>
      </c>
      <c r="E33" s="669"/>
      <c r="F33" s="669"/>
      <c r="G33" s="670"/>
      <c r="H33" s="671"/>
      <c r="I33" s="748"/>
      <c r="J33" s="671"/>
      <c r="K33" s="653"/>
      <c r="L33" s="748"/>
      <c r="M33" s="668" t="str">
        <f>IF(O33="","",VLOOKUP(O33,Presentación!$AL$3:$AN$578,2,FALSE))</f>
        <v/>
      </c>
      <c r="N33" s="670"/>
      <c r="O33" s="747"/>
      <c r="P33" s="653"/>
      <c r="Q33" s="748"/>
      <c r="R33" s="747"/>
      <c r="S33" s="653"/>
      <c r="T33" s="748"/>
      <c r="U33" s="671"/>
      <c r="V33" s="653"/>
      <c r="W33" s="748"/>
      <c r="X33" s="389" t="s">
        <v>7749</v>
      </c>
      <c r="Y33" s="671"/>
      <c r="Z33" s="653"/>
      <c r="AA33" s="748"/>
      <c r="AB33" s="671"/>
      <c r="AC33" s="653"/>
      <c r="AD33" s="748"/>
      <c r="AE33" s="671"/>
      <c r="AF33" s="653"/>
      <c r="AG33" s="748"/>
      <c r="AH33" s="671"/>
      <c r="AI33" s="653"/>
      <c r="AJ33" s="748"/>
      <c r="AK33" s="671"/>
      <c r="AL33" s="748"/>
      <c r="AO33" s="2">
        <f t="shared" si="9"/>
        <v>0</v>
      </c>
      <c r="AP33" s="247">
        <f t="shared" si="5"/>
        <v>0</v>
      </c>
      <c r="AQ33" s="233" t="str">
        <f>IF(AP33=0,"",
IF(SUM($AP$26:AP33)=1,AR33,
IF($AP$46&gt;SUM($AP$26:AP33),_xlfn.CONCAT(", ",AR33),
IF($AP$46=SUM($AP$26:AP33),_xlfn.CONCAT(" y ",AR33)))))</f>
        <v/>
      </c>
      <c r="AR33" s="74" t="s">
        <v>5365</v>
      </c>
      <c r="AS33" s="4">
        <f t="shared" si="10"/>
        <v>0</v>
      </c>
      <c r="AT33" s="497" t="e" cm="1">
        <f t="array" aca="1" ref="AT33" ca="1">_xlfn.TEXTJOIN("",TRUE,IFERROR((MID(U33,ROW(INDIRECT("1:"&amp;LEN(U33))),1)*1),""))</f>
        <v>#NAME?</v>
      </c>
      <c r="AU33" s="497" t="e">
        <f t="shared" ca="1" si="6"/>
        <v>#NAME?</v>
      </c>
      <c r="AV33" s="498" t="e" cm="1">
        <f t="array" aca="1" ref="AV33" ca="1">_xlfn.TEXTJOIN("",TRUE,IFERROR((MID(Y33,ROW(INDIRECT("1:"&amp;LEN(Y33))),1)*1),""))</f>
        <v>#NAME?</v>
      </c>
      <c r="AW33" s="498" t="e">
        <f t="shared" ca="1" si="7"/>
        <v>#NAME?</v>
      </c>
      <c r="AX33" s="499" t="e" cm="1">
        <f t="array" aca="1" ref="AX33" ca="1">_xlfn.TEXTJOIN("",TRUE,IFERROR((MID(AH33,ROW(INDIRECT("1:"&amp;LEN(AH33))),1)*1),""))</f>
        <v>#NAME?</v>
      </c>
      <c r="AY33" s="499" t="e">
        <f t="shared" ca="1" si="11"/>
        <v>#NAME?</v>
      </c>
      <c r="AZ33" s="589">
        <f t="shared" si="0"/>
        <v>0</v>
      </c>
      <c r="BA33" s="590">
        <f t="shared" si="1"/>
        <v>0</v>
      </c>
      <c r="BB33" s="587" t="str">
        <f t="shared" si="2"/>
        <v/>
      </c>
      <c r="BC33" s="590" t="str">
        <f t="shared" si="3"/>
        <v/>
      </c>
      <c r="BD33" s="591" t="b">
        <f t="shared" si="4"/>
        <v>1</v>
      </c>
      <c r="BE33" s="587">
        <f t="shared" si="8"/>
        <v>0</v>
      </c>
      <c r="BF33" s="587" t="str">
        <f>IF(BE33=0,"",
IF(SUM($BE$26:BE33)=1,BG33,
IF($BD$46&gt;SUM($BE$26:BE33),_xlfn.CONCAT(", ",BG33),
IF($BE$46=SUM($BE$26:BE33),_xlfn.CONCAT(" y ",BG33)))))</f>
        <v/>
      </c>
      <c r="BG33" s="588">
        <v>8</v>
      </c>
    </row>
    <row r="34" spans="1:59" ht="15" customHeight="1">
      <c r="A34" s="500"/>
      <c r="B34" s="22"/>
      <c r="C34" s="9" t="s">
        <v>5056</v>
      </c>
      <c r="D34" s="763" t="str">
        <f>IF(CNGE_2026_M2_Secc8!D82="","",CNGE_2026_M2_Secc8!D82)</f>
        <v/>
      </c>
      <c r="E34" s="669"/>
      <c r="F34" s="669"/>
      <c r="G34" s="670"/>
      <c r="H34" s="671"/>
      <c r="I34" s="748"/>
      <c r="J34" s="671"/>
      <c r="K34" s="653"/>
      <c r="L34" s="748"/>
      <c r="M34" s="668" t="str">
        <f>IF(O34="","",VLOOKUP(O34,Presentación!$AL$3:$AN$578,2,FALSE))</f>
        <v/>
      </c>
      <c r="N34" s="670"/>
      <c r="O34" s="747"/>
      <c r="P34" s="653"/>
      <c r="Q34" s="748"/>
      <c r="R34" s="747"/>
      <c r="S34" s="653"/>
      <c r="T34" s="748"/>
      <c r="U34" s="671"/>
      <c r="V34" s="653"/>
      <c r="W34" s="748"/>
      <c r="X34" s="389" t="s">
        <v>7749</v>
      </c>
      <c r="Y34" s="671"/>
      <c r="Z34" s="653"/>
      <c r="AA34" s="748"/>
      <c r="AB34" s="671"/>
      <c r="AC34" s="653"/>
      <c r="AD34" s="748"/>
      <c r="AE34" s="671"/>
      <c r="AF34" s="653"/>
      <c r="AG34" s="748"/>
      <c r="AH34" s="671"/>
      <c r="AI34" s="653"/>
      <c r="AJ34" s="748"/>
      <c r="AK34" s="671"/>
      <c r="AL34" s="748"/>
      <c r="AO34" s="2">
        <f t="shared" si="9"/>
        <v>0</v>
      </c>
      <c r="AP34" s="247">
        <f t="shared" si="5"/>
        <v>0</v>
      </c>
      <c r="AQ34" s="233" t="str">
        <f>IF(AP34=0,"",
IF(SUM($AP$26:AP34)=1,AR34,
IF($AP$46&gt;SUM($AP$26:AP34),_xlfn.CONCAT(", ",AR34),
IF($AP$46=SUM($AP$26:AP34),_xlfn.CONCAT(" y ",AR34)))))</f>
        <v/>
      </c>
      <c r="AR34" s="74" t="s">
        <v>5366</v>
      </c>
      <c r="AS34" s="4">
        <f t="shared" si="10"/>
        <v>0</v>
      </c>
      <c r="AT34" s="497" t="e" cm="1">
        <f t="array" aca="1" ref="AT34" ca="1">_xlfn.TEXTJOIN("",TRUE,IFERROR((MID(U34,ROW(INDIRECT("1:"&amp;LEN(U34))),1)*1),""))</f>
        <v>#NAME?</v>
      </c>
      <c r="AU34" s="497" t="e">
        <f t="shared" ca="1" si="6"/>
        <v>#NAME?</v>
      </c>
      <c r="AV34" s="498" t="e" cm="1">
        <f t="array" aca="1" ref="AV34" ca="1">_xlfn.TEXTJOIN("",TRUE,IFERROR((MID(Y34,ROW(INDIRECT("1:"&amp;LEN(Y34))),1)*1),""))</f>
        <v>#NAME?</v>
      </c>
      <c r="AW34" s="498" t="e">
        <f t="shared" ca="1" si="7"/>
        <v>#NAME?</v>
      </c>
      <c r="AX34" s="499" t="e" cm="1">
        <f t="array" aca="1" ref="AX34" ca="1">_xlfn.TEXTJOIN("",TRUE,IFERROR((MID(AH34,ROW(INDIRECT("1:"&amp;LEN(AH34))),1)*1),""))</f>
        <v>#NAME?</v>
      </c>
      <c r="AY34" s="499" t="e">
        <f t="shared" ca="1" si="11"/>
        <v>#NAME?</v>
      </c>
      <c r="AZ34" s="589">
        <f t="shared" si="0"/>
        <v>0</v>
      </c>
      <c r="BA34" s="590">
        <f t="shared" si="1"/>
        <v>0</v>
      </c>
      <c r="BB34" s="587" t="str">
        <f t="shared" si="2"/>
        <v/>
      </c>
      <c r="BC34" s="590" t="str">
        <f t="shared" si="3"/>
        <v/>
      </c>
      <c r="BD34" s="591" t="b">
        <f t="shared" si="4"/>
        <v>1</v>
      </c>
      <c r="BE34" s="587">
        <f t="shared" si="8"/>
        <v>0</v>
      </c>
      <c r="BF34" s="587" t="str">
        <f>IF(BE34=0,"",
IF(SUM($BE$26:BE34)=1,BG34,
IF($BD$46&gt;SUM($BE$26:BE34),_xlfn.CONCAT(", ",BG34),
IF($BE$46=SUM($BE$26:BE34),_xlfn.CONCAT(" y ",BG34)))))</f>
        <v/>
      </c>
      <c r="BG34" s="588">
        <v>9</v>
      </c>
    </row>
    <row r="35" spans="1:59" ht="15" customHeight="1">
      <c r="A35" s="500"/>
      <c r="B35" s="22"/>
      <c r="C35" s="9" t="s">
        <v>5057</v>
      </c>
      <c r="D35" s="763" t="str">
        <f>IF(CNGE_2026_M2_Secc8!D83="","",CNGE_2026_M2_Secc8!D83)</f>
        <v/>
      </c>
      <c r="E35" s="669"/>
      <c r="F35" s="669"/>
      <c r="G35" s="670"/>
      <c r="H35" s="671"/>
      <c r="I35" s="748"/>
      <c r="J35" s="671"/>
      <c r="K35" s="653"/>
      <c r="L35" s="748"/>
      <c r="M35" s="668" t="str">
        <f>IF(O35="","",VLOOKUP(O35,Presentación!$AL$3:$AN$578,2,FALSE))</f>
        <v/>
      </c>
      <c r="N35" s="670"/>
      <c r="O35" s="747"/>
      <c r="P35" s="653"/>
      <c r="Q35" s="748"/>
      <c r="R35" s="747"/>
      <c r="S35" s="653"/>
      <c r="T35" s="748"/>
      <c r="U35" s="671"/>
      <c r="V35" s="653"/>
      <c r="W35" s="748"/>
      <c r="X35" s="389" t="s">
        <v>7749</v>
      </c>
      <c r="Y35" s="671"/>
      <c r="Z35" s="653"/>
      <c r="AA35" s="748"/>
      <c r="AB35" s="671"/>
      <c r="AC35" s="653"/>
      <c r="AD35" s="748"/>
      <c r="AE35" s="671"/>
      <c r="AF35" s="653"/>
      <c r="AG35" s="748"/>
      <c r="AH35" s="671"/>
      <c r="AI35" s="653"/>
      <c r="AJ35" s="748"/>
      <c r="AK35" s="671"/>
      <c r="AL35" s="748"/>
      <c r="AO35" s="2">
        <f t="shared" si="9"/>
        <v>0</v>
      </c>
      <c r="AP35" s="247">
        <f t="shared" si="5"/>
        <v>0</v>
      </c>
      <c r="AQ35" s="233" t="str">
        <f>IF(AP35=0,"",
IF(SUM($AP$26:AP35)=1,AR35,
IF($AP$46&gt;SUM($AP$26:AP35),_xlfn.CONCAT(", ",AR35),
IF($AP$46=SUM($AP$26:AP35),_xlfn.CONCAT(" y ",AR35)))))</f>
        <v/>
      </c>
      <c r="AR35" s="74" t="s">
        <v>5367</v>
      </c>
      <c r="AS35" s="4">
        <f t="shared" si="10"/>
        <v>0</v>
      </c>
      <c r="AT35" s="497" t="e" cm="1">
        <f t="array" aca="1" ref="AT35" ca="1">_xlfn.TEXTJOIN("",TRUE,IFERROR((MID(U35,ROW(INDIRECT("1:"&amp;LEN(U35))),1)*1),""))</f>
        <v>#NAME?</v>
      </c>
      <c r="AU35" s="497" t="e">
        <f t="shared" ca="1" si="6"/>
        <v>#NAME?</v>
      </c>
      <c r="AV35" s="498" t="e" cm="1">
        <f t="array" aca="1" ref="AV35" ca="1">_xlfn.TEXTJOIN("",TRUE,IFERROR((MID(Y35,ROW(INDIRECT("1:"&amp;LEN(Y35))),1)*1),""))</f>
        <v>#NAME?</v>
      </c>
      <c r="AW35" s="498" t="e">
        <f t="shared" ca="1" si="7"/>
        <v>#NAME?</v>
      </c>
      <c r="AX35" s="499" t="e" cm="1">
        <f t="array" aca="1" ref="AX35" ca="1">_xlfn.TEXTJOIN("",TRUE,IFERROR((MID(AH35,ROW(INDIRECT("1:"&amp;LEN(AH35))),1)*1),""))</f>
        <v>#NAME?</v>
      </c>
      <c r="AY35" s="499" t="e">
        <f t="shared" ca="1" si="11"/>
        <v>#NAME?</v>
      </c>
      <c r="AZ35" s="589">
        <f t="shared" si="0"/>
        <v>0</v>
      </c>
      <c r="BA35" s="590">
        <f t="shared" si="1"/>
        <v>0</v>
      </c>
      <c r="BB35" s="587" t="str">
        <f t="shared" si="2"/>
        <v/>
      </c>
      <c r="BC35" s="590" t="str">
        <f t="shared" si="3"/>
        <v/>
      </c>
      <c r="BD35" s="591" t="b">
        <f t="shared" si="4"/>
        <v>1</v>
      </c>
      <c r="BE35" s="587">
        <f t="shared" si="8"/>
        <v>0</v>
      </c>
      <c r="BF35" s="587" t="str">
        <f>IF(BE35=0,"",
IF(SUM($BE$26:BE35)=1,BG35,
IF($BD$46&gt;SUM($BE$26:BE35),_xlfn.CONCAT(", ",BG35),
IF($BE$46=SUM($BE$26:BE35),_xlfn.CONCAT(" y ",BG35)))))</f>
        <v/>
      </c>
      <c r="BG35" s="588">
        <v>10</v>
      </c>
    </row>
    <row r="36" spans="1:59" ht="15" customHeight="1">
      <c r="A36" s="500"/>
      <c r="B36" s="22"/>
      <c r="C36" s="9" t="s">
        <v>5059</v>
      </c>
      <c r="D36" s="763" t="str">
        <f>IF(CNGE_2026_M2_Secc8!D84="","",CNGE_2026_M2_Secc8!D84)</f>
        <v/>
      </c>
      <c r="E36" s="669"/>
      <c r="F36" s="669"/>
      <c r="G36" s="670"/>
      <c r="H36" s="671"/>
      <c r="I36" s="748"/>
      <c r="J36" s="671"/>
      <c r="K36" s="653"/>
      <c r="L36" s="748"/>
      <c r="M36" s="668" t="str">
        <f>IF(O36="","",VLOOKUP(O36,Presentación!$AL$3:$AN$578,2,FALSE))</f>
        <v/>
      </c>
      <c r="N36" s="670"/>
      <c r="O36" s="747"/>
      <c r="P36" s="653"/>
      <c r="Q36" s="748"/>
      <c r="R36" s="747"/>
      <c r="S36" s="653"/>
      <c r="T36" s="748"/>
      <c r="U36" s="671"/>
      <c r="V36" s="653"/>
      <c r="W36" s="748"/>
      <c r="X36" s="389" t="s">
        <v>7749</v>
      </c>
      <c r="Y36" s="671"/>
      <c r="Z36" s="653"/>
      <c r="AA36" s="748"/>
      <c r="AB36" s="671"/>
      <c r="AC36" s="653"/>
      <c r="AD36" s="748"/>
      <c r="AE36" s="671"/>
      <c r="AF36" s="653"/>
      <c r="AG36" s="748"/>
      <c r="AH36" s="671"/>
      <c r="AI36" s="653"/>
      <c r="AJ36" s="748"/>
      <c r="AK36" s="671"/>
      <c r="AL36" s="748"/>
      <c r="AO36" s="2">
        <f t="shared" si="9"/>
        <v>0</v>
      </c>
      <c r="AP36" s="247">
        <f t="shared" si="5"/>
        <v>0</v>
      </c>
      <c r="AQ36" s="233" t="str">
        <f>IF(AP36=0,"",
IF(SUM($AP$26:AP36)=1,AR36,
IF($AP$46&gt;SUM($AP$26:AP36),_xlfn.CONCAT(", ",AR36),
IF($AP$46=SUM($AP$26:AP36),_xlfn.CONCAT(" y ",AR36)))))</f>
        <v/>
      </c>
      <c r="AR36" s="74" t="s">
        <v>5368</v>
      </c>
      <c r="AS36" s="4">
        <f t="shared" si="10"/>
        <v>0</v>
      </c>
      <c r="AT36" s="497" t="e" cm="1">
        <f t="array" aca="1" ref="AT36" ca="1">_xlfn.TEXTJOIN("",TRUE,IFERROR((MID(U36,ROW(INDIRECT("1:"&amp;LEN(U36))),1)*1),""))</f>
        <v>#NAME?</v>
      </c>
      <c r="AU36" s="497" t="e">
        <f t="shared" ca="1" si="6"/>
        <v>#NAME?</v>
      </c>
      <c r="AV36" s="498" t="e" cm="1">
        <f t="array" aca="1" ref="AV36" ca="1">_xlfn.TEXTJOIN("",TRUE,IFERROR((MID(Y36,ROW(INDIRECT("1:"&amp;LEN(Y36))),1)*1),""))</f>
        <v>#NAME?</v>
      </c>
      <c r="AW36" s="498" t="e">
        <f t="shared" ca="1" si="7"/>
        <v>#NAME?</v>
      </c>
      <c r="AX36" s="499" t="e" cm="1">
        <f t="array" aca="1" ref="AX36" ca="1">_xlfn.TEXTJOIN("",TRUE,IFERROR((MID(AH36,ROW(INDIRECT("1:"&amp;LEN(AH36))),1)*1),""))</f>
        <v>#NAME?</v>
      </c>
      <c r="AY36" s="499" t="e">
        <f t="shared" ca="1" si="11"/>
        <v>#NAME?</v>
      </c>
      <c r="AZ36" s="589">
        <f t="shared" si="0"/>
        <v>0</v>
      </c>
      <c r="BA36" s="590">
        <f t="shared" si="1"/>
        <v>0</v>
      </c>
      <c r="BB36" s="587" t="str">
        <f t="shared" si="2"/>
        <v/>
      </c>
      <c r="BC36" s="590" t="str">
        <f t="shared" si="3"/>
        <v/>
      </c>
      <c r="BD36" s="591" t="b">
        <f t="shared" si="4"/>
        <v>1</v>
      </c>
      <c r="BE36" s="587">
        <f t="shared" si="8"/>
        <v>0</v>
      </c>
      <c r="BF36" s="587" t="str">
        <f>IF(BE36=0,"",
IF(SUM($BE$26:BE36)=1,BG36,
IF($BD$46&gt;SUM($BE$26:BE36),_xlfn.CONCAT(", ",BG36),
IF($BE$46=SUM($BE$26:BE36),_xlfn.CONCAT(" y ",BG36)))))</f>
        <v/>
      </c>
      <c r="BG36" s="588">
        <v>11</v>
      </c>
    </row>
    <row r="37" spans="1:59" ht="15" customHeight="1">
      <c r="A37" s="500"/>
      <c r="B37" s="22"/>
      <c r="C37" s="9" t="s">
        <v>5060</v>
      </c>
      <c r="D37" s="763" t="str">
        <f>IF(CNGE_2026_M2_Secc8!D85="","",CNGE_2026_M2_Secc8!D85)</f>
        <v/>
      </c>
      <c r="E37" s="669"/>
      <c r="F37" s="669"/>
      <c r="G37" s="670"/>
      <c r="H37" s="671"/>
      <c r="I37" s="748"/>
      <c r="J37" s="671"/>
      <c r="K37" s="653"/>
      <c r="L37" s="748"/>
      <c r="M37" s="668" t="str">
        <f>IF(O37="","",VLOOKUP(O37,Presentación!$AL$3:$AN$578,2,FALSE))</f>
        <v/>
      </c>
      <c r="N37" s="670"/>
      <c r="O37" s="747"/>
      <c r="P37" s="653"/>
      <c r="Q37" s="748"/>
      <c r="R37" s="747"/>
      <c r="S37" s="653"/>
      <c r="T37" s="748"/>
      <c r="U37" s="671"/>
      <c r="V37" s="653"/>
      <c r="W37" s="748"/>
      <c r="X37" s="389" t="s">
        <v>7749</v>
      </c>
      <c r="Y37" s="671"/>
      <c r="Z37" s="653"/>
      <c r="AA37" s="748"/>
      <c r="AB37" s="671"/>
      <c r="AC37" s="653"/>
      <c r="AD37" s="748"/>
      <c r="AE37" s="671"/>
      <c r="AF37" s="653"/>
      <c r="AG37" s="748"/>
      <c r="AH37" s="671"/>
      <c r="AI37" s="653"/>
      <c r="AJ37" s="748"/>
      <c r="AK37" s="671"/>
      <c r="AL37" s="748"/>
      <c r="AO37" s="2">
        <f t="shared" si="9"/>
        <v>0</v>
      </c>
      <c r="AP37" s="247">
        <f t="shared" si="5"/>
        <v>0</v>
      </c>
      <c r="AQ37" s="233" t="str">
        <f>IF(AP37=0,"",
IF(SUM($AP$26:AP37)=1,AR37,
IF($AP$46&gt;SUM($AP$26:AP37),_xlfn.CONCAT(", ",AR37),
IF($AP$46=SUM($AP$26:AP37),_xlfn.CONCAT(" y ",AR37)))))</f>
        <v/>
      </c>
      <c r="AR37" s="74" t="s">
        <v>5369</v>
      </c>
      <c r="AS37" s="4">
        <f t="shared" si="10"/>
        <v>0</v>
      </c>
      <c r="AT37" s="497" t="e" cm="1">
        <f t="array" aca="1" ref="AT37" ca="1">_xlfn.TEXTJOIN("",TRUE,IFERROR((MID(U37,ROW(INDIRECT("1:"&amp;LEN(U37))),1)*1),""))</f>
        <v>#NAME?</v>
      </c>
      <c r="AU37" s="497" t="e">
        <f t="shared" ca="1" si="6"/>
        <v>#NAME?</v>
      </c>
      <c r="AV37" s="498" t="e" cm="1">
        <f t="array" aca="1" ref="AV37" ca="1">_xlfn.TEXTJOIN("",TRUE,IFERROR((MID(Y37,ROW(INDIRECT("1:"&amp;LEN(Y37))),1)*1),""))</f>
        <v>#NAME?</v>
      </c>
      <c r="AW37" s="498" t="e">
        <f t="shared" ca="1" si="7"/>
        <v>#NAME?</v>
      </c>
      <c r="AX37" s="499" t="e" cm="1">
        <f t="array" aca="1" ref="AX37" ca="1">_xlfn.TEXTJOIN("",TRUE,IFERROR((MID(AH37,ROW(INDIRECT("1:"&amp;LEN(AH37))),1)*1),""))</f>
        <v>#NAME?</v>
      </c>
      <c r="AY37" s="499" t="e">
        <f t="shared" ca="1" si="11"/>
        <v>#NAME?</v>
      </c>
      <c r="AZ37" s="589">
        <f t="shared" si="0"/>
        <v>0</v>
      </c>
      <c r="BA37" s="590">
        <f t="shared" si="1"/>
        <v>0</v>
      </c>
      <c r="BB37" s="587" t="str">
        <f t="shared" si="2"/>
        <v/>
      </c>
      <c r="BC37" s="590" t="str">
        <f t="shared" si="3"/>
        <v/>
      </c>
      <c r="BD37" s="591" t="b">
        <f t="shared" si="4"/>
        <v>1</v>
      </c>
      <c r="BE37" s="587">
        <f t="shared" si="8"/>
        <v>0</v>
      </c>
      <c r="BF37" s="587" t="str">
        <f>IF(BE37=0,"",
IF(SUM($BE$26:BE37)=1,BG37,
IF($BD$46&gt;SUM($BE$26:BE37),_xlfn.CONCAT(", ",BG37),
IF($BE$46=SUM($BE$26:BE37),_xlfn.CONCAT(" y ",BG37)))))</f>
        <v/>
      </c>
      <c r="BG37" s="588">
        <v>12</v>
      </c>
    </row>
    <row r="38" spans="1:59" ht="15" customHeight="1">
      <c r="A38" s="500"/>
      <c r="B38" s="22"/>
      <c r="C38" s="9" t="s">
        <v>5061</v>
      </c>
      <c r="D38" s="763" t="str">
        <f>IF(CNGE_2026_M2_Secc8!D86="","",CNGE_2026_M2_Secc8!D86)</f>
        <v/>
      </c>
      <c r="E38" s="669"/>
      <c r="F38" s="669"/>
      <c r="G38" s="670"/>
      <c r="H38" s="671"/>
      <c r="I38" s="748"/>
      <c r="J38" s="671"/>
      <c r="K38" s="653"/>
      <c r="L38" s="748"/>
      <c r="M38" s="668" t="str">
        <f>IF(O38="","",VLOOKUP(O38,Presentación!$AL$3:$AN$578,2,FALSE))</f>
        <v/>
      </c>
      <c r="N38" s="670"/>
      <c r="O38" s="747"/>
      <c r="P38" s="653"/>
      <c r="Q38" s="748"/>
      <c r="R38" s="747"/>
      <c r="S38" s="653"/>
      <c r="T38" s="748"/>
      <c r="U38" s="671"/>
      <c r="V38" s="653"/>
      <c r="W38" s="748"/>
      <c r="X38" s="389" t="s">
        <v>7749</v>
      </c>
      <c r="Y38" s="671"/>
      <c r="Z38" s="653"/>
      <c r="AA38" s="748"/>
      <c r="AB38" s="671"/>
      <c r="AC38" s="653"/>
      <c r="AD38" s="748"/>
      <c r="AE38" s="671"/>
      <c r="AF38" s="653"/>
      <c r="AG38" s="748"/>
      <c r="AH38" s="671"/>
      <c r="AI38" s="653"/>
      <c r="AJ38" s="748"/>
      <c r="AK38" s="671"/>
      <c r="AL38" s="748"/>
      <c r="AO38" s="2">
        <f t="shared" si="9"/>
        <v>0</v>
      </c>
      <c r="AP38" s="247">
        <f t="shared" si="5"/>
        <v>0</v>
      </c>
      <c r="AQ38" s="233" t="str">
        <f>IF(AP38=0,"",
IF(SUM($AP$26:AP38)=1,AR38,
IF($AP$46&gt;SUM($AP$26:AP38),_xlfn.CONCAT(", ",AR38),
IF($AP$46=SUM($AP$26:AP38),_xlfn.CONCAT(" y ",AR38)))))</f>
        <v/>
      </c>
      <c r="AR38" s="74" t="s">
        <v>5370</v>
      </c>
      <c r="AS38" s="4">
        <f t="shared" si="10"/>
        <v>0</v>
      </c>
      <c r="AT38" s="497" t="e" cm="1">
        <f t="array" aca="1" ref="AT38" ca="1">_xlfn.TEXTJOIN("",TRUE,IFERROR((MID(U38,ROW(INDIRECT("1:"&amp;LEN(U38))),1)*1),""))</f>
        <v>#NAME?</v>
      </c>
      <c r="AU38" s="497" t="e">
        <f t="shared" ca="1" si="6"/>
        <v>#NAME?</v>
      </c>
      <c r="AV38" s="498" t="e" cm="1">
        <f t="array" aca="1" ref="AV38" ca="1">_xlfn.TEXTJOIN("",TRUE,IFERROR((MID(Y38,ROW(INDIRECT("1:"&amp;LEN(Y38))),1)*1),""))</f>
        <v>#NAME?</v>
      </c>
      <c r="AW38" s="498" t="e">
        <f t="shared" ca="1" si="7"/>
        <v>#NAME?</v>
      </c>
      <c r="AX38" s="499" t="e" cm="1">
        <f t="array" aca="1" ref="AX38" ca="1">_xlfn.TEXTJOIN("",TRUE,IFERROR((MID(AH38,ROW(INDIRECT("1:"&amp;LEN(AH38))),1)*1),""))</f>
        <v>#NAME?</v>
      </c>
      <c r="AY38" s="499" t="e">
        <f t="shared" ca="1" si="11"/>
        <v>#NAME?</v>
      </c>
      <c r="AZ38" s="589">
        <f t="shared" si="0"/>
        <v>0</v>
      </c>
      <c r="BA38" s="590">
        <f t="shared" si="1"/>
        <v>0</v>
      </c>
      <c r="BB38" s="587" t="str">
        <f t="shared" si="2"/>
        <v/>
      </c>
      <c r="BC38" s="590" t="str">
        <f t="shared" si="3"/>
        <v/>
      </c>
      <c r="BD38" s="591" t="b">
        <f t="shared" si="4"/>
        <v>1</v>
      </c>
      <c r="BE38" s="587">
        <f t="shared" si="8"/>
        <v>0</v>
      </c>
      <c r="BF38" s="587" t="str">
        <f>IF(BE38=0,"",
IF(SUM($BE$26:BE38)=1,BG38,
IF($BD$46&gt;SUM($BE$26:BE38),_xlfn.CONCAT(", ",BG38),
IF($BE$46=SUM($BE$26:BE38),_xlfn.CONCAT(" y ",BG38)))))</f>
        <v/>
      </c>
      <c r="BG38" s="588">
        <v>13</v>
      </c>
    </row>
    <row r="39" spans="1:59" ht="15" customHeight="1">
      <c r="A39" s="500"/>
      <c r="B39" s="22"/>
      <c r="C39" s="9" t="s">
        <v>5062</v>
      </c>
      <c r="D39" s="763" t="str">
        <f>IF(CNGE_2026_M2_Secc8!D87="","",CNGE_2026_M2_Secc8!D87)</f>
        <v/>
      </c>
      <c r="E39" s="669"/>
      <c r="F39" s="669"/>
      <c r="G39" s="670"/>
      <c r="H39" s="671"/>
      <c r="I39" s="748"/>
      <c r="J39" s="671"/>
      <c r="K39" s="653"/>
      <c r="L39" s="748"/>
      <c r="M39" s="668" t="str">
        <f>IF(O39="","",VLOOKUP(O39,Presentación!$AL$3:$AN$578,2,FALSE))</f>
        <v/>
      </c>
      <c r="N39" s="670"/>
      <c r="O39" s="747"/>
      <c r="P39" s="653"/>
      <c r="Q39" s="748"/>
      <c r="R39" s="747"/>
      <c r="S39" s="653"/>
      <c r="T39" s="748"/>
      <c r="U39" s="671"/>
      <c r="V39" s="653"/>
      <c r="W39" s="748"/>
      <c r="X39" s="389" t="s">
        <v>7749</v>
      </c>
      <c r="Y39" s="671"/>
      <c r="Z39" s="653"/>
      <c r="AA39" s="748"/>
      <c r="AB39" s="671"/>
      <c r="AC39" s="653"/>
      <c r="AD39" s="748"/>
      <c r="AE39" s="671"/>
      <c r="AF39" s="653"/>
      <c r="AG39" s="748"/>
      <c r="AH39" s="671"/>
      <c r="AI39" s="653"/>
      <c r="AJ39" s="748"/>
      <c r="AK39" s="671"/>
      <c r="AL39" s="748"/>
      <c r="AO39" s="2">
        <f t="shared" si="9"/>
        <v>0</v>
      </c>
      <c r="AP39" s="247">
        <f t="shared" si="5"/>
        <v>0</v>
      </c>
      <c r="AQ39" s="233" t="str">
        <f>IF(AP39=0,"",
IF(SUM($AP$26:AP39)=1,AR39,
IF($AP$46&gt;SUM($AP$26:AP39),_xlfn.CONCAT(", ",AR39),
IF($AP$46=SUM($AP$26:AP39),_xlfn.CONCAT(" y ",AR39)))))</f>
        <v/>
      </c>
      <c r="AR39" s="74" t="s">
        <v>5371</v>
      </c>
      <c r="AS39" s="4">
        <f t="shared" si="10"/>
        <v>0</v>
      </c>
      <c r="AT39" s="497" t="e" cm="1">
        <f t="array" aca="1" ref="AT39" ca="1">_xlfn.TEXTJOIN("",TRUE,IFERROR((MID(U39,ROW(INDIRECT("1:"&amp;LEN(U39))),1)*1),""))</f>
        <v>#NAME?</v>
      </c>
      <c r="AU39" s="497" t="e">
        <f t="shared" ca="1" si="6"/>
        <v>#NAME?</v>
      </c>
      <c r="AV39" s="498" t="e" cm="1">
        <f t="array" aca="1" ref="AV39" ca="1">_xlfn.TEXTJOIN("",TRUE,IFERROR((MID(Y39,ROW(INDIRECT("1:"&amp;LEN(Y39))),1)*1),""))</f>
        <v>#NAME?</v>
      </c>
      <c r="AW39" s="498" t="e">
        <f t="shared" ca="1" si="7"/>
        <v>#NAME?</v>
      </c>
      <c r="AX39" s="499" t="e" cm="1">
        <f t="array" aca="1" ref="AX39" ca="1">_xlfn.TEXTJOIN("",TRUE,IFERROR((MID(AH39,ROW(INDIRECT("1:"&amp;LEN(AH39))),1)*1),""))</f>
        <v>#NAME?</v>
      </c>
      <c r="AY39" s="499" t="e">
        <f t="shared" ca="1" si="11"/>
        <v>#NAME?</v>
      </c>
      <c r="AZ39" s="589">
        <f t="shared" si="0"/>
        <v>0</v>
      </c>
      <c r="BA39" s="590">
        <f t="shared" si="1"/>
        <v>0</v>
      </c>
      <c r="BB39" s="587" t="str">
        <f t="shared" si="2"/>
        <v/>
      </c>
      <c r="BC39" s="590" t="str">
        <f t="shared" si="3"/>
        <v/>
      </c>
      <c r="BD39" s="591" t="b">
        <f t="shared" si="4"/>
        <v>1</v>
      </c>
      <c r="BE39" s="587">
        <f t="shared" si="8"/>
        <v>0</v>
      </c>
      <c r="BF39" s="587" t="str">
        <f>IF(BE39=0,"",
IF(SUM($BE$26:BE39)=1,BG39,
IF($BD$46&gt;SUM($BE$26:BE39),_xlfn.CONCAT(", ",BG39),
IF($BE$46=SUM($BE$26:BE39),_xlfn.CONCAT(" y ",BG39)))))</f>
        <v/>
      </c>
      <c r="BG39" s="588">
        <v>14</v>
      </c>
    </row>
    <row r="40" spans="1:59" ht="15" customHeight="1">
      <c r="A40" s="500"/>
      <c r="B40" s="22"/>
      <c r="C40" s="9" t="s">
        <v>5063</v>
      </c>
      <c r="D40" s="763" t="str">
        <f>IF(CNGE_2026_M2_Secc8!D88="","",CNGE_2026_M2_Secc8!D88)</f>
        <v/>
      </c>
      <c r="E40" s="669"/>
      <c r="F40" s="669"/>
      <c r="G40" s="670"/>
      <c r="H40" s="671"/>
      <c r="I40" s="748"/>
      <c r="J40" s="671"/>
      <c r="K40" s="653"/>
      <c r="L40" s="748"/>
      <c r="M40" s="668" t="str">
        <f>IF(O40="","",VLOOKUP(O40,Presentación!$AL$3:$AN$578,2,FALSE))</f>
        <v/>
      </c>
      <c r="N40" s="670"/>
      <c r="O40" s="747"/>
      <c r="P40" s="653"/>
      <c r="Q40" s="748"/>
      <c r="R40" s="747"/>
      <c r="S40" s="653"/>
      <c r="T40" s="748"/>
      <c r="U40" s="671"/>
      <c r="V40" s="653"/>
      <c r="W40" s="748"/>
      <c r="X40" s="389" t="s">
        <v>7749</v>
      </c>
      <c r="Y40" s="671"/>
      <c r="Z40" s="653"/>
      <c r="AA40" s="748"/>
      <c r="AB40" s="671"/>
      <c r="AC40" s="653"/>
      <c r="AD40" s="748"/>
      <c r="AE40" s="671"/>
      <c r="AF40" s="653"/>
      <c r="AG40" s="748"/>
      <c r="AH40" s="671"/>
      <c r="AI40" s="653"/>
      <c r="AJ40" s="748"/>
      <c r="AK40" s="671"/>
      <c r="AL40" s="748"/>
      <c r="AO40" s="2">
        <f t="shared" si="9"/>
        <v>0</v>
      </c>
      <c r="AP40" s="247">
        <f t="shared" si="5"/>
        <v>0</v>
      </c>
      <c r="AQ40" s="233" t="str">
        <f>IF(AP40=0,"",
IF(SUM($AP$26:AP40)=1,AR40,
IF($AP$46&gt;SUM($AP$26:AP40),_xlfn.CONCAT(", ",AR40),
IF($AP$46=SUM($AP$26:AP40),_xlfn.CONCAT(" y ",AR40)))))</f>
        <v/>
      </c>
      <c r="AR40" s="74" t="s">
        <v>5372</v>
      </c>
      <c r="AS40" s="4">
        <f t="shared" si="10"/>
        <v>0</v>
      </c>
      <c r="AT40" s="497" t="e" cm="1">
        <f t="array" aca="1" ref="AT40" ca="1">_xlfn.TEXTJOIN("",TRUE,IFERROR((MID(U40,ROW(INDIRECT("1:"&amp;LEN(U40))),1)*1),""))</f>
        <v>#NAME?</v>
      </c>
      <c r="AU40" s="497" t="e">
        <f t="shared" ca="1" si="6"/>
        <v>#NAME?</v>
      </c>
      <c r="AV40" s="498" t="e" cm="1">
        <f t="array" aca="1" ref="AV40" ca="1">_xlfn.TEXTJOIN("",TRUE,IFERROR((MID(Y40,ROW(INDIRECT("1:"&amp;LEN(Y40))),1)*1),""))</f>
        <v>#NAME?</v>
      </c>
      <c r="AW40" s="498" t="e">
        <f t="shared" ca="1" si="7"/>
        <v>#NAME?</v>
      </c>
      <c r="AX40" s="499" t="e" cm="1">
        <f t="array" aca="1" ref="AX40" ca="1">_xlfn.TEXTJOIN("",TRUE,IFERROR((MID(AH40,ROW(INDIRECT("1:"&amp;LEN(AH40))),1)*1),""))</f>
        <v>#NAME?</v>
      </c>
      <c r="AY40" s="499" t="e">
        <f t="shared" ca="1" si="11"/>
        <v>#NAME?</v>
      </c>
      <c r="AZ40" s="589">
        <f t="shared" si="0"/>
        <v>0</v>
      </c>
      <c r="BA40" s="590">
        <f t="shared" si="1"/>
        <v>0</v>
      </c>
      <c r="BB40" s="587" t="str">
        <f t="shared" si="2"/>
        <v/>
      </c>
      <c r="BC40" s="590" t="str">
        <f t="shared" si="3"/>
        <v/>
      </c>
      <c r="BD40" s="591" t="b">
        <f t="shared" si="4"/>
        <v>1</v>
      </c>
      <c r="BE40" s="587">
        <f t="shared" si="8"/>
        <v>0</v>
      </c>
      <c r="BF40" s="587" t="str">
        <f>IF(BE40=0,"",
IF(SUM($BE$26:BE40)=1,BG40,
IF($BD$46&gt;SUM($BE$26:BE40),_xlfn.CONCAT(", ",BG40),
IF($BE$46=SUM($BE$26:BE40),_xlfn.CONCAT(" y ",BG40)))))</f>
        <v/>
      </c>
      <c r="BG40" s="588">
        <v>15</v>
      </c>
    </row>
    <row r="41" spans="1:59" ht="15" customHeight="1">
      <c r="A41" s="500"/>
      <c r="B41" s="22"/>
      <c r="C41" s="9" t="s">
        <v>5064</v>
      </c>
      <c r="D41" s="763" t="str">
        <f>IF(CNGE_2026_M2_Secc8!D89="","",CNGE_2026_M2_Secc8!D89)</f>
        <v/>
      </c>
      <c r="E41" s="669"/>
      <c r="F41" s="669"/>
      <c r="G41" s="670"/>
      <c r="H41" s="671"/>
      <c r="I41" s="748"/>
      <c r="J41" s="671"/>
      <c r="K41" s="653"/>
      <c r="L41" s="748"/>
      <c r="M41" s="668" t="str">
        <f>IF(O41="","",VLOOKUP(O41,Presentación!$AL$3:$AN$578,2,FALSE))</f>
        <v/>
      </c>
      <c r="N41" s="670"/>
      <c r="O41" s="747"/>
      <c r="P41" s="653"/>
      <c r="Q41" s="748"/>
      <c r="R41" s="747"/>
      <c r="S41" s="653"/>
      <c r="T41" s="748"/>
      <c r="U41" s="671"/>
      <c r="V41" s="653"/>
      <c r="W41" s="748"/>
      <c r="X41" s="389" t="s">
        <v>7749</v>
      </c>
      <c r="Y41" s="671"/>
      <c r="Z41" s="653"/>
      <c r="AA41" s="748"/>
      <c r="AB41" s="671"/>
      <c r="AC41" s="653"/>
      <c r="AD41" s="748"/>
      <c r="AE41" s="671"/>
      <c r="AF41" s="653"/>
      <c r="AG41" s="748"/>
      <c r="AH41" s="671"/>
      <c r="AI41" s="653"/>
      <c r="AJ41" s="748"/>
      <c r="AK41" s="671"/>
      <c r="AL41" s="748"/>
      <c r="AO41" s="2">
        <f t="shared" si="9"/>
        <v>0</v>
      </c>
      <c r="AP41" s="247">
        <f t="shared" si="5"/>
        <v>0</v>
      </c>
      <c r="AQ41" s="233" t="str">
        <f>IF(AP41=0,"",
IF(SUM($AP$26:AP41)=1,AR41,
IF($AP$46&gt;SUM($AP$26:AP41),_xlfn.CONCAT(", ",AR41),
IF($AP$46=SUM($AP$26:AP41),_xlfn.CONCAT(" y ",AR41)))))</f>
        <v/>
      </c>
      <c r="AR41" s="74" t="s">
        <v>5373</v>
      </c>
      <c r="AS41" s="4">
        <f t="shared" si="10"/>
        <v>0</v>
      </c>
      <c r="AT41" s="497" t="e" cm="1">
        <f t="array" aca="1" ref="AT41" ca="1">_xlfn.TEXTJOIN("",TRUE,IFERROR((MID(U41,ROW(INDIRECT("1:"&amp;LEN(U41))),1)*1),""))</f>
        <v>#NAME?</v>
      </c>
      <c r="AU41" s="497" t="e">
        <f t="shared" ca="1" si="6"/>
        <v>#NAME?</v>
      </c>
      <c r="AV41" s="498" t="e" cm="1">
        <f t="array" aca="1" ref="AV41" ca="1">_xlfn.TEXTJOIN("",TRUE,IFERROR((MID(Y41,ROW(INDIRECT("1:"&amp;LEN(Y41))),1)*1),""))</f>
        <v>#NAME?</v>
      </c>
      <c r="AW41" s="498" t="e">
        <f t="shared" ca="1" si="7"/>
        <v>#NAME?</v>
      </c>
      <c r="AX41" s="499" t="e" cm="1">
        <f t="array" aca="1" ref="AX41" ca="1">_xlfn.TEXTJOIN("",TRUE,IFERROR((MID(AH41,ROW(INDIRECT("1:"&amp;LEN(AH41))),1)*1),""))</f>
        <v>#NAME?</v>
      </c>
      <c r="AY41" s="499" t="e">
        <f t="shared" ca="1" si="11"/>
        <v>#NAME?</v>
      </c>
      <c r="AZ41" s="589">
        <f t="shared" si="0"/>
        <v>0</v>
      </c>
      <c r="BA41" s="590">
        <f t="shared" si="1"/>
        <v>0</v>
      </c>
      <c r="BB41" s="587" t="str">
        <f t="shared" si="2"/>
        <v/>
      </c>
      <c r="BC41" s="590" t="str">
        <f t="shared" si="3"/>
        <v/>
      </c>
      <c r="BD41" s="591" t="b">
        <f t="shared" si="4"/>
        <v>1</v>
      </c>
      <c r="BE41" s="587">
        <f t="shared" si="8"/>
        <v>0</v>
      </c>
      <c r="BF41" s="587" t="str">
        <f>IF(BE41=0,"",
IF(SUM($BE$26:BE41)=1,BG41,
IF($BD$46&gt;SUM($BE$26:BE41),_xlfn.CONCAT(", ",BG41),
IF($BE$46=SUM($BE$26:BE41),_xlfn.CONCAT(" y ",BG41)))))</f>
        <v/>
      </c>
      <c r="BG41" s="588">
        <v>16</v>
      </c>
    </row>
    <row r="42" spans="1:59" ht="15" customHeight="1">
      <c r="B42" s="22"/>
      <c r="C42" s="9" t="s">
        <v>5065</v>
      </c>
      <c r="D42" s="763" t="str">
        <f>IF(CNGE_2026_M2_Secc8!D90="","",CNGE_2026_M2_Secc8!D90)</f>
        <v/>
      </c>
      <c r="E42" s="669"/>
      <c r="F42" s="669"/>
      <c r="G42" s="670"/>
      <c r="H42" s="671"/>
      <c r="I42" s="748"/>
      <c r="J42" s="671"/>
      <c r="K42" s="653"/>
      <c r="L42" s="748"/>
      <c r="M42" s="668" t="str">
        <f>IF(O42="","",VLOOKUP(O42,Presentación!$AL$3:$AN$578,2,FALSE))</f>
        <v/>
      </c>
      <c r="N42" s="670"/>
      <c r="O42" s="747"/>
      <c r="P42" s="653"/>
      <c r="Q42" s="748"/>
      <c r="R42" s="747"/>
      <c r="S42" s="653"/>
      <c r="T42" s="748"/>
      <c r="U42" s="671"/>
      <c r="V42" s="653"/>
      <c r="W42" s="748"/>
      <c r="X42" s="389" t="s">
        <v>7749</v>
      </c>
      <c r="Y42" s="671"/>
      <c r="Z42" s="653"/>
      <c r="AA42" s="748"/>
      <c r="AB42" s="671"/>
      <c r="AC42" s="653"/>
      <c r="AD42" s="748"/>
      <c r="AE42" s="671"/>
      <c r="AF42" s="653"/>
      <c r="AG42" s="748"/>
      <c r="AH42" s="671"/>
      <c r="AI42" s="653"/>
      <c r="AJ42" s="748"/>
      <c r="AK42" s="671"/>
      <c r="AL42" s="748"/>
      <c r="AO42" s="2">
        <f t="shared" si="9"/>
        <v>0</v>
      </c>
      <c r="AP42" s="247">
        <f t="shared" si="5"/>
        <v>0</v>
      </c>
      <c r="AQ42" s="233" t="str">
        <f>IF(AP42=0,"",
IF(SUM($AP$26:AP42)=1,AR42,
IF($AP$46&gt;SUM($AP$26:AP42),_xlfn.CONCAT(", ",AR42),
IF($AP$46=SUM($AP$26:AP42),_xlfn.CONCAT(" y ",AR42)))))</f>
        <v/>
      </c>
      <c r="AR42" s="74" t="s">
        <v>5374</v>
      </c>
      <c r="AS42" s="4">
        <f t="shared" si="10"/>
        <v>0</v>
      </c>
      <c r="AT42" s="497" t="e" cm="1">
        <f t="array" aca="1" ref="AT42" ca="1">_xlfn.TEXTJOIN("",TRUE,IFERROR((MID(U42,ROW(INDIRECT("1:"&amp;LEN(U42))),1)*1),""))</f>
        <v>#NAME?</v>
      </c>
      <c r="AU42" s="497" t="e">
        <f t="shared" ca="1" si="6"/>
        <v>#NAME?</v>
      </c>
      <c r="AV42" s="498" t="e" cm="1">
        <f t="array" aca="1" ref="AV42" ca="1">_xlfn.TEXTJOIN("",TRUE,IFERROR((MID(Y42,ROW(INDIRECT("1:"&amp;LEN(Y42))),1)*1),""))</f>
        <v>#NAME?</v>
      </c>
      <c r="AW42" s="498" t="e">
        <f t="shared" ca="1" si="7"/>
        <v>#NAME?</v>
      </c>
      <c r="AX42" s="499" t="e" cm="1">
        <f t="array" aca="1" ref="AX42" ca="1">_xlfn.TEXTJOIN("",TRUE,IFERROR((MID(AH42,ROW(INDIRECT("1:"&amp;LEN(AH42))),1)*1),""))</f>
        <v>#NAME?</v>
      </c>
      <c r="AY42" s="499" t="e">
        <f t="shared" ca="1" si="11"/>
        <v>#NAME?</v>
      </c>
      <c r="AZ42" s="589">
        <f t="shared" si="0"/>
        <v>0</v>
      </c>
      <c r="BA42" s="590">
        <f t="shared" si="1"/>
        <v>0</v>
      </c>
      <c r="BB42" s="587" t="str">
        <f t="shared" si="2"/>
        <v/>
      </c>
      <c r="BC42" s="590" t="str">
        <f t="shared" si="3"/>
        <v/>
      </c>
      <c r="BD42" s="591" t="b">
        <f t="shared" si="4"/>
        <v>1</v>
      </c>
      <c r="BE42" s="587">
        <f>IF(ISERROR(BD42),1,IF(BD42=FALSE,1,0))</f>
        <v>0</v>
      </c>
      <c r="BF42" s="587" t="str">
        <f>IF(BE42=0,"",
IF(SUM($BE$26:BE42)=1,BG42,
IF($BD$46&gt;SUM($BE$26:BE42),_xlfn.CONCAT(", ",BG42),
IF($BE$46=SUM($BE$26:BE42),_xlfn.CONCAT(" y ",BG42)))))</f>
        <v/>
      </c>
      <c r="BG42" s="588">
        <v>17</v>
      </c>
    </row>
    <row r="43" spans="1:59" ht="15" customHeight="1">
      <c r="A43" s="500"/>
      <c r="B43" s="22"/>
      <c r="C43" s="9" t="s">
        <v>5066</v>
      </c>
      <c r="D43" s="763" t="str">
        <f>IF(CNGE_2026_M2_Secc8!D91="","",CNGE_2026_M2_Secc8!D91)</f>
        <v/>
      </c>
      <c r="E43" s="669"/>
      <c r="F43" s="669"/>
      <c r="G43" s="670"/>
      <c r="H43" s="671"/>
      <c r="I43" s="748"/>
      <c r="J43" s="671"/>
      <c r="K43" s="653"/>
      <c r="L43" s="748"/>
      <c r="M43" s="668" t="str">
        <f>IF(O43="","",VLOOKUP(O43,Presentación!$AL$3:$AN$578,2,FALSE))</f>
        <v/>
      </c>
      <c r="N43" s="670"/>
      <c r="O43" s="747"/>
      <c r="P43" s="653"/>
      <c r="Q43" s="748"/>
      <c r="R43" s="747"/>
      <c r="S43" s="653"/>
      <c r="T43" s="748"/>
      <c r="U43" s="671"/>
      <c r="V43" s="653"/>
      <c r="W43" s="748"/>
      <c r="X43" s="389" t="s">
        <v>7749</v>
      </c>
      <c r="Y43" s="671"/>
      <c r="Z43" s="653"/>
      <c r="AA43" s="748"/>
      <c r="AB43" s="671"/>
      <c r="AC43" s="653"/>
      <c r="AD43" s="748"/>
      <c r="AE43" s="671"/>
      <c r="AF43" s="653"/>
      <c r="AG43" s="748"/>
      <c r="AH43" s="671"/>
      <c r="AI43" s="653"/>
      <c r="AJ43" s="748"/>
      <c r="AK43" s="671"/>
      <c r="AL43" s="748"/>
      <c r="AO43" s="2">
        <f t="shared" si="9"/>
        <v>0</v>
      </c>
      <c r="AP43" s="247">
        <f t="shared" si="5"/>
        <v>0</v>
      </c>
      <c r="AQ43" s="233" t="str">
        <f>IF(AP43=0,"",
IF(SUM($AP$26:AP43)=1,AR43,
IF($AP$46&gt;SUM($AP$26:AP43),_xlfn.CONCAT(", ",AR43),
IF($AP$46=SUM($AP$26:AP43),_xlfn.CONCAT(" y ",AR43)))))</f>
        <v/>
      </c>
      <c r="AR43" s="74" t="s">
        <v>5375</v>
      </c>
      <c r="AS43" s="4">
        <f t="shared" si="10"/>
        <v>0</v>
      </c>
      <c r="AT43" s="497" t="e" cm="1">
        <f t="array" aca="1" ref="AT43" ca="1">_xlfn.TEXTJOIN("",TRUE,IFERROR((MID(U43,ROW(INDIRECT("1:"&amp;LEN(U43))),1)*1),""))</f>
        <v>#NAME?</v>
      </c>
      <c r="AU43" s="497" t="e">
        <f t="shared" ref="AU43:AU44" ca="1" si="12">IF(AND(U43&lt;&gt;"NS",U43&lt;&gt;"NA",LEN(AT43)&gt;8),1,0)</f>
        <v>#NAME?</v>
      </c>
      <c r="AV43" s="498" t="e" cm="1">
        <f t="array" aca="1" ref="AV43" ca="1">_xlfn.TEXTJOIN("",TRUE,IFERROR((MID(Y43,ROW(INDIRECT("1:"&amp;LEN(Y43))),1)*1),""))</f>
        <v>#NAME?</v>
      </c>
      <c r="AW43" s="498" t="e">
        <f t="shared" ref="AW43:AW44" ca="1" si="13">IF(AND(Y43&lt;&gt;"NS",Y43&lt;&gt;"NA",LEN(AV43)&gt;9),1,0)</f>
        <v>#NAME?</v>
      </c>
      <c r="AX43" s="499" t="e" cm="1">
        <f t="array" aca="1" ref="AX43" ca="1">_xlfn.TEXTJOIN("",TRUE,IFERROR((MID(AH43,ROW(INDIRECT("1:"&amp;LEN(AH43))),1)*1),""))</f>
        <v>#NAME?</v>
      </c>
      <c r="AY43" s="499" t="e">
        <f t="shared" ref="AY43:AY44" ca="1" si="14">IF(OR(AH43="",AH43="NS",AH43="NA",LEN(AX43)=10),0,1)</f>
        <v>#NAME?</v>
      </c>
      <c r="AZ43" s="589">
        <f t="shared" ref="AZ43:AZ44" si="15">IF(OR(AB43="",AB43="NS"),0,_xlfn.LET(_xlpm.t,AB43,_xlpm.g,FIND("-",_xlpm.t),TRIM(LEFT(_xlpm.t,_xlpm.g-1))))</f>
        <v>0</v>
      </c>
      <c r="BA43" s="590">
        <f t="shared" ref="BA43:BA44" si="16">IF(OR(AB43="",AB43="NS"),0,_xlfn.LET(_xlpm.t,AB43,_xlpm.g,FIND("-",_xlpm.t),_xlpm.c,IFERROR(FIND(",",_xlpm.t),9999),_xlpm.p,IFERROR(FIND("(",_xlpm.t),9999),_xlpm.fin,MIN(_xlpm.c,_xlpm.p,LEN(_xlpm.t)+1),TRIM(MID(_xlpm.t,_xlpm.g+1,_xlpm.fin-_xlpm.g-1))))</f>
        <v>0</v>
      </c>
      <c r="BB43" s="587" t="str">
        <f t="shared" ref="BB43:BB44" si="17">IF(OR(AB43="",AB43="NS"),"",IFERROR(_xlfn.LET(_xlpm.t,TRIM(MID(AB43,FIND(",",AB43)+1,LEN(AB43))),_xlpm.s,TRIM(LEFT(_xlpm.t,IFERROR(FIND("(",_xlpm.t),LEN(_xlpm.t)+1)-1)),_xlpm.g,FIND("-",_xlpm.s),TRIM(LEFT(_xlpm.s,_xlpm.g-1))),""))</f>
        <v/>
      </c>
      <c r="BC43" s="590" t="str">
        <f t="shared" ref="BC43:BC44" si="18">IF(OR(AB43="",AB43="NS"),"",IFERROR(_xlfn.LET(_xlpm.t,TRIM(MID(AB43,FIND(",",AB43)+1,LEN(AB43))),_xlpm.s,TRIM(LEFT(_xlpm.t,IFERROR(FIND("(",_xlpm.t),LEN(_xlpm.t)+1)-1)),_xlpm.g,FIND("-",_xlpm.s),TRIM(MID(_xlpm.s,_xlpm.g+1,LEN(_xlpm.s)-_xlpm.g))),""))</f>
        <v/>
      </c>
      <c r="BD43" s="591" t="b">
        <f t="shared" ref="BD43:BD44" si="19">IF(
   OR(AB43="",AB43="NS"),
   TRUE,
   AND(
      NOT(ISERROR(FIND(":",TRIM(AZ43)))),
      ISNUMBER(VALUE(LEFT(TRIM(AZ43),FIND(":",TRIM(AZ43))-1))),
      ISNUMBER(VALUE(RIGHT(TRIM(AZ43),LEN(TRIM(AZ43))-FIND(":",TRIM(AZ43))))),
      VALUE(LEFT(TRIM(AZ43),FIND(":",TRIM(AZ43))-1))&gt;=0,
      VALUE(LEFT(TRIM(AZ43),FIND(":",TRIM(AZ43))-1))&lt;=23,
      VALUE(RIGHT(TRIM(AZ43),LEN(TRIM(AZ43))-FIND(":",TRIM(AZ43))))&gt;=0,
      VALUE(RIGHT(TRIM(AZ43),LEN(TRIM(AZ43))-FIND(":",TRIM(AZ43))))&lt;=59,
      ISNUMBER(VALUE(TRIM(AZ43))),
      VALUE(TRIM(AZ43))&gt;=0,
      VALUE(TRIM(AZ43))&lt;1,
      NOT(ISERROR(FIND(":",TRIM(BA43)))),
      ISNUMBER(VALUE(LEFT(TRIM(BA43),FIND(":",TRIM(BA43))-1))),
      ISNUMBER(VALUE(RIGHT(TRIM(BA43),LEN(TRIM(BA43))-FIND(":",TRIM(BA43))))),
      VALUE(LEFT(TRIM(BA43),FIND(":",TRIM(BA43))-1))&gt;=0,
      VALUE(LEFT(TRIM(BA43),FIND(":",TRIM(BA43))-1))&lt;=23,
      VALUE(RIGHT(TRIM(BA43),LEN(TRIM(BA43))-FIND(":",TRIM(BA43))))&gt;=0,
      VALUE(RIGHT(TRIM(BA43),LEN(TRIM(BA43))-FIND(":",TRIM(BA43))))&lt;=59,
      ISNUMBER(VALUE(TRIM(BA43))),
      VALUE(TRIM(BA43))&gt;=0,
      VALUE(TRIM(BA43))&lt;1,
      VALUE(TRIM(AZ43))&lt;VALUE(TRIM(BA43)),
      IF(
         OR(TRIM(BB43)="",TRIM(BC43)=""),
         TRUE,
         AND(
            NOT(ISERROR(FIND(":",TRIM(BB43)))),
            ISNUMBER(VALUE(LEFT(TRIM(BB43),FIND(":",TRIM(BB43))-1))),
            ISNUMBER(VALUE(RIGHT(TRIM(BB43),LEN(TRIM(BB43))-FIND(":",TRIM(BB43))))),
            VALUE(LEFT(TRIM(BB43),FIND(":",TRIM(BB43))-1))&gt;=0,
            VALUE(LEFT(TRIM(BB43),FIND(":",TRIM(BB43))-1))&lt;=23,
            VALUE(RIGHT(TRIM(BB43),LEN(TRIM(BB43))-FIND(":",TRIM(BB43))))&gt;=0,
            VALUE(RIGHT(TRIM(BB43),LEN(TRIM(BB43))-FIND(":",TRIM(BB43))))&lt;=59,
            ISNUMBER(VALUE(TRIM(BB43))),
            VALUE(TRIM(BB43))&gt;=0,
            VALUE(TRIM(BB43))&lt;1,
            NOT(ISERROR(FIND(":",TRIM(BC43)))),
            ISNUMBER(VALUE(LEFT(TRIM(BC43),FIND(":",TRIM(BC43))-1))),
            ISNUMBER(VALUE(RIGHT(TRIM(BC43),LEN(TRIM(BC43))-FIND(":",TRIM(BC43))))),
            VALUE(LEFT(TRIM(BC43),FIND(":",TRIM(BC43))-1))&gt;=0,
            VALUE(LEFT(TRIM(BC43),FIND(":",TRIM(BC43))-1))&lt;=23,
            VALUE(RIGHT(TRIM(BC43),LEN(TRIM(BC43))-FIND(":",TRIM(BC43))))&gt;=0,
            VALUE(RIGHT(TRIM(BC43),LEN(TRIM(BC43))-FIND(":",TRIM(BC43))))&lt;=59,
            ISNUMBER(VALUE(TRIM(BC43))),
            VALUE(TRIM(BC43))&gt;=0,
            VALUE(TRIM(BC43))&lt;1,
            VALUE(TRIM(BB43))&lt;VALUE(TRIM(BC43)),
            IF(
               NOT(ISERROR(FIND("(",AB43))),
               TRUE,
               VALUE(TRIM(BA43))&lt;=VALUE(TRIM(BB43))
            )
         )
      )
   )
)</f>
        <v>1</v>
      </c>
      <c r="BE43" s="587">
        <f t="shared" ref="BE43:BE44" si="20">IF(ISERROR(BD43),1,IF(BD43=FALSE,1,0))</f>
        <v>0</v>
      </c>
      <c r="BF43" s="587" t="str">
        <f>IF(BE43=0,"",
IF(SUM($BE$26:BE43)=1,BG43,
IF($BD$46&gt;SUM($BE$26:BE43),_xlfn.CONCAT(", ",BG43),
IF($BE$46=SUM($BE$26:BE43),_xlfn.CONCAT(" y ",BG43)))))</f>
        <v/>
      </c>
      <c r="BG43" s="588">
        <v>18</v>
      </c>
    </row>
    <row r="44" spans="1:59" ht="15" customHeight="1">
      <c r="A44" s="500"/>
      <c r="B44" s="22"/>
      <c r="C44" s="9" t="s">
        <v>5067</v>
      </c>
      <c r="D44" s="763" t="str">
        <f>IF(CNGE_2026_M2_Secc8!D92="","",CNGE_2026_M2_Secc8!D92)</f>
        <v/>
      </c>
      <c r="E44" s="669"/>
      <c r="F44" s="669"/>
      <c r="G44" s="670"/>
      <c r="H44" s="671"/>
      <c r="I44" s="748"/>
      <c r="J44" s="671"/>
      <c r="K44" s="653"/>
      <c r="L44" s="748"/>
      <c r="M44" s="668" t="str">
        <f>IF(O44="","",VLOOKUP(O44,Presentación!$AL$3:$AN$578,2,FALSE))</f>
        <v/>
      </c>
      <c r="N44" s="670"/>
      <c r="O44" s="747"/>
      <c r="P44" s="653"/>
      <c r="Q44" s="748"/>
      <c r="R44" s="747"/>
      <c r="S44" s="653"/>
      <c r="T44" s="748"/>
      <c r="U44" s="671"/>
      <c r="V44" s="653"/>
      <c r="W44" s="748"/>
      <c r="X44" s="389" t="s">
        <v>7749</v>
      </c>
      <c r="Y44" s="671"/>
      <c r="Z44" s="653"/>
      <c r="AA44" s="748"/>
      <c r="AB44" s="671"/>
      <c r="AC44" s="653"/>
      <c r="AD44" s="748"/>
      <c r="AE44" s="671"/>
      <c r="AF44" s="653"/>
      <c r="AG44" s="748"/>
      <c r="AH44" s="671"/>
      <c r="AI44" s="653"/>
      <c r="AJ44" s="748"/>
      <c r="AK44" s="671"/>
      <c r="AL44" s="748"/>
      <c r="AO44" s="2">
        <f t="shared" si="9"/>
        <v>0</v>
      </c>
      <c r="AP44" s="247">
        <f t="shared" si="5"/>
        <v>0</v>
      </c>
      <c r="AQ44" s="233" t="str">
        <f>IF(AP44=0,"",
IF(SUM($AP$26:AP44)=1,AR44,
IF($AP$46&gt;SUM($AP$26:AP44),_xlfn.CONCAT(", ",AR44),
IF($AP$46=SUM($AP$26:AP44),_xlfn.CONCAT(" y ",AR44)))))</f>
        <v/>
      </c>
      <c r="AR44" s="74" t="s">
        <v>5376</v>
      </c>
      <c r="AS44" s="4">
        <f t="shared" si="10"/>
        <v>0</v>
      </c>
      <c r="AT44" s="497" t="e" cm="1">
        <f t="array" aca="1" ref="AT44" ca="1">_xlfn.TEXTJOIN("",TRUE,IFERROR((MID(U44,ROW(INDIRECT("1:"&amp;LEN(U44))),1)*1),""))</f>
        <v>#NAME?</v>
      </c>
      <c r="AU44" s="497" t="e">
        <f t="shared" ca="1" si="12"/>
        <v>#NAME?</v>
      </c>
      <c r="AV44" s="498" t="e" cm="1">
        <f t="array" aca="1" ref="AV44" ca="1">_xlfn.TEXTJOIN("",TRUE,IFERROR((MID(Y44,ROW(INDIRECT("1:"&amp;LEN(Y44))),1)*1),""))</f>
        <v>#NAME?</v>
      </c>
      <c r="AW44" s="498" t="e">
        <f t="shared" ca="1" si="13"/>
        <v>#NAME?</v>
      </c>
      <c r="AX44" s="499" t="e" cm="1">
        <f t="array" aca="1" ref="AX44" ca="1">_xlfn.TEXTJOIN("",TRUE,IFERROR((MID(AH44,ROW(INDIRECT("1:"&amp;LEN(AH44))),1)*1),""))</f>
        <v>#NAME?</v>
      </c>
      <c r="AY44" s="499" t="e">
        <f t="shared" ca="1" si="14"/>
        <v>#NAME?</v>
      </c>
      <c r="AZ44" s="589">
        <f t="shared" si="15"/>
        <v>0</v>
      </c>
      <c r="BA44" s="590">
        <f t="shared" si="16"/>
        <v>0</v>
      </c>
      <c r="BB44" s="587" t="str">
        <f t="shared" si="17"/>
        <v/>
      </c>
      <c r="BC44" s="590" t="str">
        <f t="shared" si="18"/>
        <v/>
      </c>
      <c r="BD44" s="591" t="b">
        <f t="shared" si="19"/>
        <v>1</v>
      </c>
      <c r="BE44" s="587">
        <f t="shared" si="20"/>
        <v>0</v>
      </c>
      <c r="BF44" s="587" t="str">
        <f>IF(BE44=0,"",
IF(SUM($BE$26:BE44)=1,BG44,
IF($BD$46&gt;SUM($BE$26:BE44),_xlfn.CONCAT(", ",BG44),
IF($BE$46=SUM($BE$26:BE44),_xlfn.CONCAT(" y ",BG44)))))</f>
        <v/>
      </c>
      <c r="BG44" s="588">
        <v>19</v>
      </c>
    </row>
    <row r="45" spans="1:59" ht="15" customHeight="1">
      <c r="A45" s="500"/>
      <c r="B45" s="22"/>
      <c r="C45" s="9" t="s">
        <v>5068</v>
      </c>
      <c r="D45" s="763" t="str">
        <f>IF(CNGE_2026_M2_Secc8!D93="","",CNGE_2026_M2_Secc8!D93)</f>
        <v/>
      </c>
      <c r="E45" s="669"/>
      <c r="F45" s="669"/>
      <c r="G45" s="670"/>
      <c r="H45" s="671"/>
      <c r="I45" s="748"/>
      <c r="J45" s="671"/>
      <c r="K45" s="653"/>
      <c r="L45" s="748"/>
      <c r="M45" s="668" t="str">
        <f>IF(O45="","",VLOOKUP(O45,Presentación!$AL$3:$AN$578,2,FALSE))</f>
        <v/>
      </c>
      <c r="N45" s="670"/>
      <c r="O45" s="747"/>
      <c r="P45" s="653"/>
      <c r="Q45" s="748"/>
      <c r="R45" s="747"/>
      <c r="S45" s="653"/>
      <c r="T45" s="748"/>
      <c r="U45" s="671"/>
      <c r="V45" s="653"/>
      <c r="W45" s="748"/>
      <c r="X45" s="389" t="s">
        <v>7749</v>
      </c>
      <c r="Y45" s="671"/>
      <c r="Z45" s="653"/>
      <c r="AA45" s="748"/>
      <c r="AB45" s="671"/>
      <c r="AC45" s="653"/>
      <c r="AD45" s="748"/>
      <c r="AE45" s="671"/>
      <c r="AF45" s="653"/>
      <c r="AG45" s="748"/>
      <c r="AH45" s="671"/>
      <c r="AI45" s="653"/>
      <c r="AJ45" s="748"/>
      <c r="AK45" s="671"/>
      <c r="AL45" s="748"/>
      <c r="AO45" s="2">
        <f t="shared" si="9"/>
        <v>0</v>
      </c>
      <c r="AP45" s="247">
        <f>IF(AO45=0,0,1)</f>
        <v>0</v>
      </c>
      <c r="AQ45" s="233" t="str">
        <f>IF(AP45=0,"",
IF(SUM($AP$26:AP45)=1,AR45,
IF($AP$46&gt;SUM($AP$26:AP45),_xlfn.CONCAT(", ",AR45),
IF($AP$46=SUM($AP$26:AP45),_xlfn.CONCAT(" y ",AR45)))))</f>
        <v/>
      </c>
      <c r="AR45" s="74" t="s">
        <v>5377</v>
      </c>
      <c r="AS45" s="4">
        <f t="shared" si="10"/>
        <v>0</v>
      </c>
      <c r="AT45" s="497" t="e" cm="1">
        <f t="array" aca="1" ref="AT45" ca="1">_xlfn.TEXTJOIN("",TRUE,IFERROR((MID(U45,ROW(INDIRECT("1:"&amp;LEN(U45))),1)*1),""))</f>
        <v>#NAME?</v>
      </c>
      <c r="AU45" s="497" t="e">
        <f ca="1">IF(AND(U45&lt;&gt;"NS",U45&lt;&gt;"NA",LEN(AT45)&gt;8),1,0)</f>
        <v>#NAME?</v>
      </c>
      <c r="AV45" s="498" t="e" cm="1">
        <f t="array" aca="1" ref="AV45" ca="1">_xlfn.TEXTJOIN("",TRUE,IFERROR((MID(Y45,ROW(INDIRECT("1:"&amp;LEN(Y45))),1)*1),""))</f>
        <v>#NAME?</v>
      </c>
      <c r="AW45" s="498" t="e">
        <f ca="1">IF(AND(Y45&lt;&gt;"NS",Y45&lt;&gt;"NA",LEN(AV45)&gt;9),1,0)</f>
        <v>#NAME?</v>
      </c>
      <c r="AX45" s="499" t="e" cm="1">
        <f t="array" aca="1" ref="AX45" ca="1">_xlfn.TEXTJOIN("",TRUE,IFERROR((MID(AH45,ROW(INDIRECT("1:"&amp;LEN(AH45))),1)*1),""))</f>
        <v>#NAME?</v>
      </c>
      <c r="AY45" s="499" t="e">
        <f ca="1">IF(OR(AH45="",AH45="NS",AH45="NA",LEN(AX45)=10),0,1)</f>
        <v>#NAME?</v>
      </c>
      <c r="AZ45" s="589">
        <f>IF(OR(AB45="",AB45="NS"),0,_xlfn.LET(_xlpm.t,AB45,_xlpm.g,FIND("-",_xlpm.t),TRIM(LEFT(_xlpm.t,_xlpm.g-1))))</f>
        <v>0</v>
      </c>
      <c r="BA45" s="592">
        <f>IF(OR(AB45="",AB45="NS"),0,_xlfn.LET(_xlpm.t,AB45,_xlpm.g,FIND("-",_xlpm.t),_xlpm.c,IFERROR(FIND(",",_xlpm.t),9999),_xlpm.p,IFERROR(FIND("(",_xlpm.t),9999),_xlpm.fin,MIN(_xlpm.c,_xlpm.p,LEN(_xlpm.t)+1),TRIM(MID(_xlpm.t,_xlpm.g+1,_xlpm.fin-_xlpm.g-1))))</f>
        <v>0</v>
      </c>
      <c r="BB45" s="593" t="str">
        <f>IF(OR(AB45="",AB45="NS"),"",IFERROR(_xlfn.LET(_xlpm.t,TRIM(MID(AB45,FIND(",",AB45)+1,LEN(AB45))),_xlpm.s,TRIM(LEFT(_xlpm.t,IFERROR(FIND("(",_xlpm.t),LEN(_xlpm.t)+1)-1)),_xlpm.g,FIND("-",_xlpm.s),TRIM(LEFT(_xlpm.s,_xlpm.g-1))),""))</f>
        <v/>
      </c>
      <c r="BC45" s="592" t="str">
        <f>IF(OR(AB45="",AB45="NS"),"",IFERROR(_xlfn.LET(_xlpm.t,TRIM(MID(AB45,FIND(",",AB45)+1,LEN(AB45))),_xlpm.s,TRIM(LEFT(_xlpm.t,IFERROR(FIND("(",_xlpm.t),LEN(_xlpm.t)+1)-1)),_xlpm.g,FIND("-",_xlpm.s),TRIM(MID(_xlpm.s,_xlpm.g+1,LEN(_xlpm.s)-_xlpm.g))),""))</f>
        <v/>
      </c>
      <c r="BD45" s="594" t="b">
        <f>IF(
   OR(AB45="",AB45="NS"),
   TRUE,
   AND(
      NOT(ISERROR(FIND(":",TRIM(AZ45)))),
      ISNUMBER(VALUE(LEFT(TRIM(AZ45),FIND(":",TRIM(AZ45))-1))),
      ISNUMBER(VALUE(RIGHT(TRIM(AZ45),LEN(TRIM(AZ45))-FIND(":",TRIM(AZ45))))),
      VALUE(LEFT(TRIM(AZ45),FIND(":",TRIM(AZ45))-1))&gt;=0,
      VALUE(LEFT(TRIM(AZ45),FIND(":",TRIM(AZ45))-1))&lt;=23,
      VALUE(RIGHT(TRIM(AZ45),LEN(TRIM(AZ45))-FIND(":",TRIM(AZ45))))&gt;=0,
      VALUE(RIGHT(TRIM(AZ45),LEN(TRIM(AZ45))-FIND(":",TRIM(AZ45))))&lt;=59,
      ISNUMBER(VALUE(TRIM(AZ45))),
      VALUE(TRIM(AZ45))&gt;=0,
      VALUE(TRIM(AZ45))&lt;1,
      NOT(ISERROR(FIND(":",TRIM(BA45)))),
      ISNUMBER(VALUE(LEFT(TRIM(BA45),FIND(":",TRIM(BA45))-1))),
      ISNUMBER(VALUE(RIGHT(TRIM(BA45),LEN(TRIM(BA45))-FIND(":",TRIM(BA45))))),
      VALUE(LEFT(TRIM(BA45),FIND(":",TRIM(BA45))-1))&gt;=0,
      VALUE(LEFT(TRIM(BA45),FIND(":",TRIM(BA45))-1))&lt;=23,
      VALUE(RIGHT(TRIM(BA45),LEN(TRIM(BA45))-FIND(":",TRIM(BA45))))&gt;=0,
      VALUE(RIGHT(TRIM(BA45),LEN(TRIM(BA45))-FIND(":",TRIM(BA45))))&lt;=59,
      ISNUMBER(VALUE(TRIM(BA45))),
      VALUE(TRIM(BA45))&gt;=0,
      VALUE(TRIM(BA45))&lt;1,
      VALUE(TRIM(AZ45))&lt;VALUE(TRIM(BA45)),
      IF(
         OR(TRIM(BB45)="",TRIM(BC45)=""),
         TRUE,
         AND(
            NOT(ISERROR(FIND(":",TRIM(BB45)))),
            ISNUMBER(VALUE(LEFT(TRIM(BB45),FIND(":",TRIM(BB45))-1))),
            ISNUMBER(VALUE(RIGHT(TRIM(BB45),LEN(TRIM(BB45))-FIND(":",TRIM(BB45))))),
            VALUE(LEFT(TRIM(BB45),FIND(":",TRIM(BB45))-1))&gt;=0,
            VALUE(LEFT(TRIM(BB45),FIND(":",TRIM(BB45))-1))&lt;=23,
            VALUE(RIGHT(TRIM(BB45),LEN(TRIM(BB45))-FIND(":",TRIM(BB45))))&gt;=0,
            VALUE(RIGHT(TRIM(BB45),LEN(TRIM(BB45))-FIND(":",TRIM(BB45))))&lt;=59,
            ISNUMBER(VALUE(TRIM(BB45))),
            VALUE(TRIM(BB45))&gt;=0,
            VALUE(TRIM(BB45))&lt;1,
            NOT(ISERROR(FIND(":",TRIM(BC45)))),
            ISNUMBER(VALUE(LEFT(TRIM(BC45),FIND(":",TRIM(BC45))-1))),
            ISNUMBER(VALUE(RIGHT(TRIM(BC45),LEN(TRIM(BC45))-FIND(":",TRIM(BC45))))),
            VALUE(LEFT(TRIM(BC45),FIND(":",TRIM(BC45))-1))&gt;=0,
            VALUE(LEFT(TRIM(BC45),FIND(":",TRIM(BC45))-1))&lt;=23,
            VALUE(RIGHT(TRIM(BC45),LEN(TRIM(BC45))-FIND(":",TRIM(BC45))))&gt;=0,
            VALUE(RIGHT(TRIM(BC45),LEN(TRIM(BC45))-FIND(":",TRIM(BC45))))&lt;=59,
            ISNUMBER(VALUE(TRIM(BC45))),
            VALUE(TRIM(BC45))&gt;=0,
            VALUE(TRIM(BC45))&lt;1,
            VALUE(TRIM(BB45))&lt;VALUE(TRIM(BC45)),
            IF(
               NOT(ISERROR(FIND("(",AB45))),
               TRUE,
               VALUE(TRIM(BA45))&lt;=VALUE(TRIM(BB45))
            )
         )
      )
   )
)</f>
        <v>1</v>
      </c>
      <c r="BE45" s="587">
        <f>IF(ISERROR(BD45),1,IF(BD45=FALSE,1,0))</f>
        <v>0</v>
      </c>
      <c r="BF45" s="587" t="str">
        <f>IF(BE45=0,"",
IF(SUM($BE$26:BE45)=1,BG45,
IF($BD$46&gt;SUM($BE$26:BE45),_xlfn.CONCAT(", ",BG45),
IF($BE$46=SUM($BE$26:BE45),_xlfn.CONCAT(" y ",BG45)))))</f>
        <v/>
      </c>
      <c r="BG45" s="588">
        <v>20</v>
      </c>
    </row>
    <row r="46" spans="1:59" ht="15" customHeight="1">
      <c r="A46" s="500"/>
      <c r="B46" s="22"/>
      <c r="C46" s="11"/>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20"/>
      <c r="AG46" s="10"/>
      <c r="AH46" s="10"/>
      <c r="AI46" s="10"/>
      <c r="AJ46" s="10"/>
      <c r="AK46" s="10"/>
      <c r="AL46" s="10"/>
      <c r="AO46" s="2"/>
      <c r="AP46" s="256">
        <f>SUM(AP26:AP45)</f>
        <v>0</v>
      </c>
      <c r="AQ46" s="256" t="str">
        <f>IF(AP46=0,"",_xlfn.CONCAT(AQ26:AQ45))</f>
        <v/>
      </c>
      <c r="AR46" s="258" t="str">
        <f>IF(AP46=0,"",
IF(AP46=1,_xlfn.CONCAT("Favor de revisar la información capturada en el numeral: ",AQ46),_xlfn.CONCAT("Favor de revisar la información capturada en los numerales: ",AQ46)))</f>
        <v/>
      </c>
      <c r="AS46" s="496">
        <f>SUM(AS26:AS45)</f>
        <v>0</v>
      </c>
      <c r="AT46" s="2"/>
      <c r="AU46" s="577" t="e">
        <f ca="1">SUM(AU26:AU45)</f>
        <v>#NAME?</v>
      </c>
      <c r="AV46" s="2"/>
      <c r="AW46" s="578" t="e">
        <f ca="1">SUM(AW26:AW45)</f>
        <v>#NAME?</v>
      </c>
      <c r="AX46" s="2"/>
      <c r="AY46" s="579" t="e">
        <f ca="1">SUM(AY26:AY45)</f>
        <v>#NAME?</v>
      </c>
      <c r="AZ46" s="598"/>
      <c r="BD46" s="595" cm="1">
        <f t="array" ref="BD46">SUMPRODUCT(--ISERROR(BD26:BD45)) + SUMPRODUCT(--IFERROR(BD26:BD45=FALSE,0))</f>
        <v>0</v>
      </c>
      <c r="BE46" s="596">
        <f>SUM(BE26:BE45)</f>
        <v>0</v>
      </c>
      <c r="BF46" s="596" t="str">
        <f>IF(BE46=0,"",_xlfn.CONCAT(BF26:BF45))</f>
        <v/>
      </c>
      <c r="BG46" s="597" t="str">
        <f>IF(BE46=0,"",
IF(BE46=1,_xlfn.CONCAT("Error: Debe registrar un horario valido y/o revise el formato establecido en el numeral: ", BF46 ),_xlfn.CONCAT("Error: Debe registrar un horario valido y/o revise el formato establecido en los numerales: ", BF46 )))</f>
        <v/>
      </c>
    </row>
    <row r="47" spans="1:59" ht="15" customHeight="1">
      <c r="A47" s="500"/>
      <c r="B47" s="22"/>
      <c r="C47" s="643" t="s">
        <v>7750</v>
      </c>
      <c r="D47" s="669"/>
      <c r="E47" s="669"/>
      <c r="F47" s="669"/>
      <c r="G47" s="669"/>
      <c r="H47" s="669"/>
      <c r="I47" s="669"/>
      <c r="J47" s="669"/>
      <c r="K47" s="669"/>
      <c r="L47" s="669"/>
      <c r="M47" s="669"/>
      <c r="N47" s="669"/>
      <c r="O47" s="669"/>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70"/>
      <c r="AO47" s="2"/>
      <c r="AS47" s="2"/>
      <c r="AT47" s="2"/>
      <c r="AU47" s="2"/>
      <c r="AV47" s="2"/>
    </row>
    <row r="48" spans="1:59" ht="15" customHeight="1">
      <c r="A48" s="500"/>
      <c r="B48" s="22"/>
      <c r="C48" s="505" t="s">
        <v>5040</v>
      </c>
      <c r="D48" s="763" t="s">
        <v>7751</v>
      </c>
      <c r="E48" s="669"/>
      <c r="F48" s="669"/>
      <c r="G48" s="669"/>
      <c r="H48" s="669"/>
      <c r="I48" s="669"/>
      <c r="J48" s="669"/>
      <c r="K48" s="669"/>
      <c r="L48" s="669"/>
      <c r="M48" s="669"/>
      <c r="N48" s="669"/>
      <c r="O48" s="669"/>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70"/>
      <c r="AO48" s="2"/>
      <c r="AP48" s="2"/>
      <c r="AQ48" s="2"/>
      <c r="AR48" s="2"/>
      <c r="AS48" s="2"/>
      <c r="AT48" s="2"/>
      <c r="AU48" s="2"/>
      <c r="AV48" s="2"/>
    </row>
    <row r="49" spans="1:48" ht="15" customHeight="1">
      <c r="A49" s="500"/>
      <c r="B49" s="22"/>
      <c r="C49" s="9" t="s">
        <v>5042</v>
      </c>
      <c r="D49" s="763" t="s">
        <v>7752</v>
      </c>
      <c r="E49" s="669"/>
      <c r="F49" s="669"/>
      <c r="G49" s="669"/>
      <c r="H49" s="669"/>
      <c r="I49" s="669"/>
      <c r="J49" s="669"/>
      <c r="K49" s="669"/>
      <c r="L49" s="669"/>
      <c r="M49" s="669"/>
      <c r="N49" s="669"/>
      <c r="O49" s="669"/>
      <c r="P49" s="669"/>
      <c r="Q49" s="669"/>
      <c r="R49" s="669"/>
      <c r="S49" s="669"/>
      <c r="T49" s="669"/>
      <c r="U49" s="669"/>
      <c r="V49" s="669"/>
      <c r="W49" s="669"/>
      <c r="X49" s="669"/>
      <c r="Y49" s="669"/>
      <c r="Z49" s="669"/>
      <c r="AA49" s="669"/>
      <c r="AB49" s="669"/>
      <c r="AC49" s="669"/>
      <c r="AD49" s="669"/>
      <c r="AE49" s="669"/>
      <c r="AF49" s="669"/>
      <c r="AG49" s="669"/>
      <c r="AH49" s="669"/>
      <c r="AI49" s="669"/>
      <c r="AJ49" s="669"/>
      <c r="AK49" s="669"/>
      <c r="AL49" s="670"/>
      <c r="AO49" s="2"/>
      <c r="AP49" s="2"/>
      <c r="AQ49" s="2"/>
      <c r="AR49" s="2"/>
      <c r="AS49" s="2"/>
      <c r="AT49" s="2"/>
      <c r="AU49" s="2"/>
      <c r="AV49" s="2"/>
    </row>
    <row r="50" spans="1:48" ht="15" customHeight="1">
      <c r="A50" s="500"/>
      <c r="B50" s="22"/>
      <c r="C50" s="9" t="s">
        <v>5044</v>
      </c>
      <c r="D50" s="763" t="s">
        <v>7753</v>
      </c>
      <c r="E50" s="669"/>
      <c r="F50" s="669"/>
      <c r="G50" s="669"/>
      <c r="H50" s="669"/>
      <c r="I50" s="669"/>
      <c r="J50" s="669"/>
      <c r="K50" s="669"/>
      <c r="L50" s="669"/>
      <c r="M50" s="669"/>
      <c r="N50" s="669"/>
      <c r="O50" s="669"/>
      <c r="P50" s="669"/>
      <c r="Q50" s="669"/>
      <c r="R50" s="669"/>
      <c r="S50" s="669"/>
      <c r="T50" s="669"/>
      <c r="U50" s="669"/>
      <c r="V50" s="669"/>
      <c r="W50" s="669"/>
      <c r="X50" s="669"/>
      <c r="Y50" s="669"/>
      <c r="Z50" s="669"/>
      <c r="AA50" s="669"/>
      <c r="AB50" s="669"/>
      <c r="AC50" s="669"/>
      <c r="AD50" s="669"/>
      <c r="AE50" s="669"/>
      <c r="AF50" s="669"/>
      <c r="AG50" s="669"/>
      <c r="AH50" s="669"/>
      <c r="AI50" s="669"/>
      <c r="AJ50" s="669"/>
      <c r="AK50" s="669"/>
      <c r="AL50" s="670"/>
      <c r="AO50" s="2"/>
      <c r="AP50" s="2"/>
      <c r="AQ50" s="2"/>
      <c r="AR50" s="2"/>
      <c r="AS50" s="2"/>
      <c r="AT50" s="2"/>
      <c r="AU50" s="2"/>
      <c r="AV50" s="2"/>
    </row>
    <row r="51" spans="1:48" ht="15" customHeight="1">
      <c r="A51" s="500"/>
      <c r="B51" s="22"/>
      <c r="C51" s="9" t="s">
        <v>5046</v>
      </c>
      <c r="D51" s="763" t="s">
        <v>5863</v>
      </c>
      <c r="E51" s="669"/>
      <c r="F51" s="669"/>
      <c r="G51" s="669"/>
      <c r="H51" s="669"/>
      <c r="I51" s="669"/>
      <c r="J51" s="669"/>
      <c r="K51" s="669"/>
      <c r="L51" s="669"/>
      <c r="M51" s="669"/>
      <c r="N51" s="669"/>
      <c r="O51" s="669"/>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70"/>
    </row>
    <row r="52" spans="1:48" ht="15" customHeight="1">
      <c r="A52" s="500"/>
      <c r="B52" s="22"/>
      <c r="C52" s="11"/>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20"/>
      <c r="AG52" s="10"/>
      <c r="AH52" s="10"/>
      <c r="AI52" s="10"/>
      <c r="AJ52" s="10"/>
      <c r="AK52" s="10"/>
      <c r="AL52" s="10"/>
    </row>
    <row r="53" spans="1:48" ht="24" customHeight="1">
      <c r="C53" s="735" t="s">
        <v>5120</v>
      </c>
      <c r="D53" s="736"/>
      <c r="E53" s="736"/>
      <c r="F53" s="736"/>
      <c r="G53" s="736"/>
      <c r="H53" s="736"/>
      <c r="I53" s="736"/>
      <c r="J53" s="736"/>
      <c r="K53" s="736"/>
      <c r="L53" s="736"/>
      <c r="M53" s="736"/>
      <c r="N53" s="736"/>
      <c r="O53" s="736"/>
      <c r="P53" s="736"/>
      <c r="Q53" s="736"/>
      <c r="R53" s="736"/>
      <c r="S53" s="736"/>
      <c r="T53" s="736"/>
      <c r="U53" s="736"/>
      <c r="V53" s="736"/>
      <c r="W53" s="736"/>
      <c r="X53" s="736"/>
      <c r="Y53" s="736"/>
      <c r="Z53" s="736"/>
      <c r="AA53" s="736"/>
      <c r="AB53" s="736"/>
      <c r="AC53" s="736"/>
      <c r="AD53" s="736"/>
      <c r="AE53" s="736"/>
      <c r="AF53" s="736"/>
      <c r="AG53" s="736"/>
      <c r="AH53" s="736"/>
      <c r="AI53" s="736"/>
      <c r="AJ53" s="736"/>
      <c r="AK53" s="736"/>
      <c r="AL53" s="736"/>
    </row>
    <row r="54" spans="1:48" ht="60" customHeight="1">
      <c r="A54" s="5"/>
      <c r="B54" s="8"/>
      <c r="C54" s="801"/>
      <c r="D54" s="653"/>
      <c r="E54" s="653"/>
      <c r="F54" s="653"/>
      <c r="G54" s="653"/>
      <c r="H54" s="653"/>
      <c r="I54" s="653"/>
      <c r="J54" s="653"/>
      <c r="K54" s="653"/>
      <c r="L54" s="653"/>
      <c r="M54" s="653"/>
      <c r="N54" s="653"/>
      <c r="O54" s="653"/>
      <c r="P54" s="653"/>
      <c r="Q54" s="653"/>
      <c r="R54" s="653"/>
      <c r="S54" s="653"/>
      <c r="T54" s="653"/>
      <c r="U54" s="653"/>
      <c r="V54" s="653"/>
      <c r="W54" s="653"/>
      <c r="X54" s="653"/>
      <c r="Y54" s="653"/>
      <c r="Z54" s="653"/>
      <c r="AA54" s="653"/>
      <c r="AB54" s="653"/>
      <c r="AC54" s="653"/>
      <c r="AD54" s="653"/>
      <c r="AE54" s="653"/>
      <c r="AF54" s="653"/>
      <c r="AG54" s="653"/>
      <c r="AH54" s="653"/>
      <c r="AI54" s="653"/>
      <c r="AJ54" s="653"/>
      <c r="AK54" s="653"/>
      <c r="AL54" s="748"/>
    </row>
    <row r="55" spans="1:48" ht="15" customHeight="1">
      <c r="B55" s="943" t="str">
        <f>AR46</f>
        <v/>
      </c>
      <c r="C55" s="943"/>
      <c r="D55" s="943"/>
      <c r="E55" s="943"/>
      <c r="F55" s="943"/>
      <c r="G55" s="943"/>
      <c r="H55" s="943"/>
      <c r="I55" s="943"/>
      <c r="J55" s="943"/>
      <c r="K55" s="943"/>
      <c r="L55" s="943"/>
      <c r="M55" s="943"/>
      <c r="N55" s="943"/>
      <c r="O55" s="943"/>
      <c r="P55" s="943"/>
      <c r="Q55" s="943"/>
      <c r="R55" s="943"/>
      <c r="S55" s="943"/>
      <c r="T55" s="943"/>
      <c r="U55" s="943"/>
      <c r="V55" s="943"/>
      <c r="W55" s="943"/>
      <c r="X55" s="943"/>
      <c r="Y55" s="943"/>
      <c r="Z55" s="943"/>
      <c r="AA55" s="943"/>
      <c r="AB55" s="943"/>
      <c r="AC55" s="943"/>
      <c r="AD55" s="943"/>
      <c r="AE55" s="943"/>
      <c r="AF55" s="943"/>
      <c r="AG55" s="943"/>
      <c r="AH55" s="943"/>
      <c r="AI55" s="943"/>
      <c r="AJ55" s="943"/>
      <c r="AK55" s="943"/>
      <c r="AL55" s="943"/>
    </row>
    <row r="56" spans="1:48" ht="15" customHeight="1">
      <c r="B56" s="880" t="str">
        <f>IF(AS46&gt;0,"Revise la información capturada, ya que tiene datos ingresados en celdas que están sombreadas","")</f>
        <v/>
      </c>
      <c r="C56" s="880"/>
      <c r="D56" s="880"/>
      <c r="E56" s="880"/>
      <c r="F56" s="880"/>
      <c r="G56" s="880"/>
      <c r="H56" s="880"/>
      <c r="I56" s="880"/>
      <c r="J56" s="880"/>
      <c r="K56" s="880"/>
      <c r="L56" s="880"/>
      <c r="M56" s="880"/>
      <c r="N56" s="880"/>
      <c r="O56" s="880"/>
      <c r="P56" s="880"/>
      <c r="Q56" s="880"/>
      <c r="R56" s="880"/>
      <c r="S56" s="880"/>
      <c r="T56" s="880"/>
      <c r="U56" s="880"/>
      <c r="V56" s="880"/>
      <c r="W56" s="880"/>
      <c r="X56" s="880"/>
      <c r="Y56" s="880"/>
      <c r="Z56" s="880"/>
      <c r="AA56" s="880"/>
      <c r="AB56" s="880"/>
      <c r="AC56" s="880"/>
      <c r="AD56" s="880"/>
      <c r="AE56" s="880"/>
      <c r="AF56" s="880"/>
      <c r="AG56" s="880"/>
      <c r="AH56" s="880"/>
      <c r="AI56" s="880"/>
      <c r="AJ56" s="880"/>
      <c r="AK56" s="880"/>
      <c r="AL56" s="880"/>
    </row>
    <row r="57" spans="1:48" ht="15" customHeight="1">
      <c r="B57" s="749" t="str">
        <f>IF(COUNTIF(R26:AJ45,"NS"),"Alerta: debido a que cuenta con registros NS, debe proporcionar una justificación en el área de comentarios al final de la pregunta","")</f>
        <v/>
      </c>
      <c r="C57" s="749"/>
      <c r="D57" s="749"/>
      <c r="E57" s="749"/>
      <c r="F57" s="749"/>
      <c r="G57" s="749"/>
      <c r="H57" s="749"/>
      <c r="I57" s="749"/>
      <c r="J57" s="749"/>
      <c r="K57" s="749"/>
      <c r="L57" s="749"/>
      <c r="M57" s="749"/>
      <c r="N57" s="749"/>
      <c r="O57" s="749"/>
      <c r="P57" s="749"/>
      <c r="Q57" s="749"/>
      <c r="R57" s="749"/>
      <c r="S57" s="749"/>
      <c r="T57" s="749"/>
      <c r="U57" s="749"/>
      <c r="V57" s="749"/>
      <c r="W57" s="749"/>
      <c r="X57" s="749"/>
      <c r="Y57" s="749"/>
      <c r="Z57" s="749"/>
      <c r="AA57" s="749"/>
      <c r="AB57" s="749"/>
      <c r="AC57" s="749"/>
      <c r="AD57" s="749"/>
      <c r="AE57" s="749"/>
      <c r="AF57" s="749"/>
      <c r="AG57" s="749"/>
      <c r="AH57" s="749"/>
      <c r="AI57" s="749"/>
      <c r="AJ57" s="749"/>
      <c r="AK57" s="749"/>
      <c r="AL57" s="749"/>
    </row>
    <row r="58" spans="1:48" ht="15" customHeight="1">
      <c r="B58" s="750" t="e">
        <f ca="1">IF(AU46&gt;0,"Error: verificar las coordenadas de latitud, no debe exceder los 8 dígitos.",IF(AW46&gt;0,"Error: verificar las coordenadas de longitud, no debe exceder los 9 dígitos.",""))</f>
        <v>#NAME?</v>
      </c>
      <c r="C58" s="750"/>
      <c r="D58" s="750"/>
      <c r="E58" s="750"/>
      <c r="F58" s="750"/>
      <c r="G58" s="750"/>
      <c r="H58" s="750"/>
      <c r="I58" s="750"/>
      <c r="J58" s="750"/>
      <c r="K58" s="750"/>
      <c r="L58" s="750"/>
      <c r="M58" s="750"/>
      <c r="N58" s="750"/>
      <c r="O58" s="750"/>
      <c r="P58" s="750"/>
      <c r="Q58" s="750"/>
      <c r="R58" s="750"/>
      <c r="S58" s="750"/>
      <c r="T58" s="750"/>
      <c r="U58" s="750"/>
      <c r="V58" s="750"/>
      <c r="W58" s="750"/>
      <c r="X58" s="750"/>
      <c r="Y58" s="750"/>
      <c r="Z58" s="750"/>
      <c r="AA58" s="750"/>
      <c r="AB58" s="750"/>
      <c r="AC58" s="750"/>
      <c r="AD58" s="750"/>
      <c r="AE58" s="750"/>
      <c r="AF58" s="750"/>
      <c r="AG58" s="750"/>
      <c r="AH58" s="750"/>
      <c r="AI58" s="750"/>
      <c r="AJ58" s="750"/>
      <c r="AK58" s="750"/>
      <c r="AL58" s="750"/>
      <c r="AM58" s="599"/>
      <c r="AN58" s="599"/>
    </row>
    <row r="59" spans="1:48" ht="15" customHeight="1">
      <c r="B59" s="753" t="e">
        <f ca="1">IF(AY46&gt;0,"Favor de revisar el número telefónico ya que deben ser 10 dígitos","")</f>
        <v>#NAME?</v>
      </c>
      <c r="C59" s="753"/>
      <c r="D59" s="753"/>
      <c r="E59" s="753"/>
      <c r="F59" s="753"/>
      <c r="G59" s="753"/>
      <c r="H59" s="753"/>
      <c r="I59" s="753"/>
      <c r="J59" s="753"/>
      <c r="K59" s="753"/>
      <c r="L59" s="753"/>
      <c r="M59" s="753"/>
      <c r="N59" s="753"/>
      <c r="O59" s="753"/>
      <c r="P59" s="753"/>
      <c r="Q59" s="753"/>
      <c r="R59" s="753"/>
      <c r="S59" s="753"/>
      <c r="T59" s="753"/>
      <c r="U59" s="753"/>
      <c r="V59" s="753"/>
      <c r="W59" s="753"/>
      <c r="X59" s="753"/>
      <c r="Y59" s="753"/>
      <c r="Z59" s="753"/>
      <c r="AA59" s="753"/>
      <c r="AB59" s="753"/>
      <c r="AC59" s="753"/>
      <c r="AD59" s="753"/>
      <c r="AE59" s="753"/>
      <c r="AF59" s="753"/>
      <c r="AG59" s="753"/>
      <c r="AH59" s="753"/>
      <c r="AI59" s="753"/>
      <c r="AJ59" s="753"/>
      <c r="AK59" s="753"/>
      <c r="AL59" s="753"/>
    </row>
    <row r="60" spans="1:48" ht="15" customHeight="1">
      <c r="B60" s="750" t="str">
        <f>BG46</f>
        <v/>
      </c>
      <c r="C60" s="750"/>
      <c r="D60" s="750"/>
      <c r="E60" s="750"/>
      <c r="F60" s="750"/>
      <c r="G60" s="750"/>
      <c r="H60" s="750"/>
      <c r="I60" s="750"/>
      <c r="J60" s="750"/>
      <c r="K60" s="750"/>
      <c r="L60" s="750"/>
      <c r="M60" s="750"/>
      <c r="N60" s="750"/>
      <c r="O60" s="750"/>
      <c r="P60" s="750"/>
      <c r="Q60" s="750"/>
      <c r="R60" s="750"/>
      <c r="S60" s="750"/>
      <c r="T60" s="750"/>
      <c r="U60" s="750"/>
      <c r="V60" s="750"/>
      <c r="W60" s="750"/>
      <c r="X60" s="750"/>
      <c r="Y60" s="750"/>
      <c r="Z60" s="750"/>
      <c r="AA60" s="750"/>
      <c r="AB60" s="750"/>
      <c r="AC60" s="750"/>
      <c r="AD60" s="750"/>
      <c r="AE60" s="750"/>
      <c r="AF60" s="750"/>
      <c r="AG60" s="750"/>
      <c r="AH60" s="750"/>
      <c r="AI60" s="750"/>
      <c r="AJ60" s="750"/>
      <c r="AK60" s="750"/>
      <c r="AL60" s="750"/>
      <c r="AM60" s="599"/>
      <c r="AN60" s="599"/>
    </row>
  </sheetData>
  <sheetProtection algorithmName="SHA-512" hashValue="eAxCOlj7t+svPjM9LPmEjp+5/5P35HU7EfNkoPJIjQOjJebMBxZ2Krovtv9gqdvw2rAmVRcM7U2OMVHULc3QrA==" saltValue="5umG5ZTZVldPLUPr6kB/uQ==" spinCount="100000" sheet="1" objects="1" scenarios="1"/>
  <mergeCells count="290">
    <mergeCell ref="J27:L27"/>
    <mergeCell ref="AB27:AD27"/>
    <mergeCell ref="H43:I43"/>
    <mergeCell ref="O43:Q43"/>
    <mergeCell ref="M43:N43"/>
    <mergeCell ref="AK42:AL42"/>
    <mergeCell ref="R27:T27"/>
    <mergeCell ref="U32:W32"/>
    <mergeCell ref="H35:I35"/>
    <mergeCell ref="H28:I28"/>
    <mergeCell ref="AE28:AG28"/>
    <mergeCell ref="AK30:AL30"/>
    <mergeCell ref="M41:N41"/>
    <mergeCell ref="R39:T39"/>
    <mergeCell ref="AK27:AL27"/>
    <mergeCell ref="Y27:AA27"/>
    <mergeCell ref="AH29:AJ29"/>
    <mergeCell ref="O39:Q39"/>
    <mergeCell ref="AB28:AD28"/>
    <mergeCell ref="AB40:AD40"/>
    <mergeCell ref="AK41:AL41"/>
    <mergeCell ref="O30:Q30"/>
    <mergeCell ref="AK43:AL43"/>
    <mergeCell ref="M35:N35"/>
    <mergeCell ref="U27:W27"/>
    <mergeCell ref="U36:W36"/>
    <mergeCell ref="R40:T40"/>
    <mergeCell ref="O33:Q33"/>
    <mergeCell ref="AB30:AD30"/>
    <mergeCell ref="AK26:AL26"/>
    <mergeCell ref="Y32:AA32"/>
    <mergeCell ref="Y28:AA28"/>
    <mergeCell ref="AH40:AJ40"/>
    <mergeCell ref="AE39:AG39"/>
    <mergeCell ref="O27:Q27"/>
    <mergeCell ref="R28:T28"/>
    <mergeCell ref="Y37:AA37"/>
    <mergeCell ref="Y29:AA29"/>
    <mergeCell ref="C54:AL54"/>
    <mergeCell ref="AB43:AD43"/>
    <mergeCell ref="D42:G42"/>
    <mergeCell ref="R35:T35"/>
    <mergeCell ref="Y31:AA31"/>
    <mergeCell ref="J26:L26"/>
    <mergeCell ref="R26:T26"/>
    <mergeCell ref="AE29:AG29"/>
    <mergeCell ref="H34:I34"/>
    <mergeCell ref="J41:L41"/>
    <mergeCell ref="D26:G26"/>
    <mergeCell ref="D49:AL49"/>
    <mergeCell ref="D31:G31"/>
    <mergeCell ref="AB37:AD37"/>
    <mergeCell ref="AK35:AL35"/>
    <mergeCell ref="D45:G45"/>
    <mergeCell ref="H45:I45"/>
    <mergeCell ref="AK34:AL34"/>
    <mergeCell ref="R31:T31"/>
    <mergeCell ref="AE43:AG43"/>
    <mergeCell ref="J39:L39"/>
    <mergeCell ref="AH28:AJ28"/>
    <mergeCell ref="U44:W44"/>
    <mergeCell ref="O42:Q42"/>
    <mergeCell ref="B5:AL5"/>
    <mergeCell ref="AH26:AJ26"/>
    <mergeCell ref="AK38:AL38"/>
    <mergeCell ref="H36:I36"/>
    <mergeCell ref="AI7:AL7"/>
    <mergeCell ref="C17:AL17"/>
    <mergeCell ref="AE24:AG25"/>
    <mergeCell ref="AB24:AD25"/>
    <mergeCell ref="D33:G33"/>
    <mergeCell ref="M25:N25"/>
    <mergeCell ref="C24:G25"/>
    <mergeCell ref="H37:I37"/>
    <mergeCell ref="M33:N33"/>
    <mergeCell ref="AE26:AG26"/>
    <mergeCell ref="U34:W34"/>
    <mergeCell ref="J29:L29"/>
    <mergeCell ref="O35:Q35"/>
    <mergeCell ref="R36:T36"/>
    <mergeCell ref="U37:W37"/>
    <mergeCell ref="C14:AL14"/>
    <mergeCell ref="AH38:AJ38"/>
    <mergeCell ref="Y30:AA30"/>
    <mergeCell ref="C16:AL16"/>
    <mergeCell ref="Y26:AA26"/>
    <mergeCell ref="H41:I41"/>
    <mergeCell ref="U35:W35"/>
    <mergeCell ref="M36:N36"/>
    <mergeCell ref="M39:N39"/>
    <mergeCell ref="J34:L34"/>
    <mergeCell ref="AB38:AD38"/>
    <mergeCell ref="D39:G39"/>
    <mergeCell ref="C15:AL15"/>
    <mergeCell ref="R34:T34"/>
    <mergeCell ref="M24:Q24"/>
    <mergeCell ref="J35:L35"/>
    <mergeCell ref="O34:Q34"/>
    <mergeCell ref="H27:I27"/>
    <mergeCell ref="D32:G32"/>
    <mergeCell ref="O28:Q28"/>
    <mergeCell ref="U39:W39"/>
    <mergeCell ref="J33:L33"/>
    <mergeCell ref="AE27:AG27"/>
    <mergeCell ref="AH32:AJ32"/>
    <mergeCell ref="H32:I32"/>
    <mergeCell ref="AH27:AJ27"/>
    <mergeCell ref="Y24:AA25"/>
    <mergeCell ref="AK33:AL33"/>
    <mergeCell ref="AH36:AJ36"/>
    <mergeCell ref="C53:AL53"/>
    <mergeCell ref="R29:T29"/>
    <mergeCell ref="AE41:AG41"/>
    <mergeCell ref="J28:L28"/>
    <mergeCell ref="AB29:AD29"/>
    <mergeCell ref="J37:L37"/>
    <mergeCell ref="AK37:AL37"/>
    <mergeCell ref="AK36:AL36"/>
    <mergeCell ref="D50:AL50"/>
    <mergeCell ref="AH44:AJ44"/>
    <mergeCell ref="C47:AL47"/>
    <mergeCell ref="AE44:AG44"/>
    <mergeCell ref="U28:W28"/>
    <mergeCell ref="J32:L32"/>
    <mergeCell ref="R41:T41"/>
    <mergeCell ref="D44:G44"/>
    <mergeCell ref="Y44:AA44"/>
    <mergeCell ref="M44:N44"/>
    <mergeCell ref="J43:L43"/>
    <mergeCell ref="D34:G34"/>
    <mergeCell ref="AB45:AD45"/>
    <mergeCell ref="AE45:AG45"/>
    <mergeCell ref="M42:N42"/>
    <mergeCell ref="AK44:AL44"/>
    <mergeCell ref="B1:AL1"/>
    <mergeCell ref="AH35:AJ35"/>
    <mergeCell ref="H30:I30"/>
    <mergeCell ref="D28:G28"/>
    <mergeCell ref="R30:T30"/>
    <mergeCell ref="D51:AL51"/>
    <mergeCell ref="AB44:AD44"/>
    <mergeCell ref="U41:W41"/>
    <mergeCell ref="J36:L36"/>
    <mergeCell ref="O32:Q32"/>
    <mergeCell ref="H29:I29"/>
    <mergeCell ref="O26:Q26"/>
    <mergeCell ref="J45:L45"/>
    <mergeCell ref="AB31:AD31"/>
    <mergeCell ref="D30:G30"/>
    <mergeCell ref="C20:AL20"/>
    <mergeCell ref="H44:I44"/>
    <mergeCell ref="AH39:AJ39"/>
    <mergeCell ref="U43:W43"/>
    <mergeCell ref="Y34:AA34"/>
    <mergeCell ref="AB39:AD39"/>
    <mergeCell ref="C22:AL22"/>
    <mergeCell ref="M34:N34"/>
    <mergeCell ref="H31:I31"/>
    <mergeCell ref="Y43:AA43"/>
    <mergeCell ref="AB41:AD41"/>
    <mergeCell ref="AE31:AG31"/>
    <mergeCell ref="O37:Q37"/>
    <mergeCell ref="Y42:AA42"/>
    <mergeCell ref="O44:Q44"/>
    <mergeCell ref="R38:T38"/>
    <mergeCell ref="M29:N29"/>
    <mergeCell ref="AE37:AG37"/>
    <mergeCell ref="U38:W38"/>
    <mergeCell ref="AB34:AD34"/>
    <mergeCell ref="AE40:AG40"/>
    <mergeCell ref="AH43:AJ43"/>
    <mergeCell ref="Y39:AA39"/>
    <mergeCell ref="J30:L30"/>
    <mergeCell ref="C13:AL13"/>
    <mergeCell ref="AK31:AL31"/>
    <mergeCell ref="D41:G41"/>
    <mergeCell ref="AE35:AG35"/>
    <mergeCell ref="M32:N32"/>
    <mergeCell ref="AB32:AD32"/>
    <mergeCell ref="D40:G40"/>
    <mergeCell ref="D29:G29"/>
    <mergeCell ref="D38:G38"/>
    <mergeCell ref="Y40:AA40"/>
    <mergeCell ref="AH34:AJ34"/>
    <mergeCell ref="AE38:AG38"/>
    <mergeCell ref="R42:T42"/>
    <mergeCell ref="H39:I39"/>
    <mergeCell ref="J38:L38"/>
    <mergeCell ref="J42:L42"/>
    <mergeCell ref="O38:Q38"/>
    <mergeCell ref="D36:G36"/>
    <mergeCell ref="AB42:AD42"/>
    <mergeCell ref="Y41:AA41"/>
    <mergeCell ref="O29:Q29"/>
    <mergeCell ref="U45:W45"/>
    <mergeCell ref="Y45:AA45"/>
    <mergeCell ref="AH30:AJ30"/>
    <mergeCell ref="AK39:AL39"/>
    <mergeCell ref="AK32:AL32"/>
    <mergeCell ref="H26:I26"/>
    <mergeCell ref="M40:N40"/>
    <mergeCell ref="AE30:AG30"/>
    <mergeCell ref="U29:W29"/>
    <mergeCell ref="AH41:AJ41"/>
    <mergeCell ref="R33:T33"/>
    <mergeCell ref="J40:L40"/>
    <mergeCell ref="R32:T32"/>
    <mergeCell ref="O40:Q40"/>
    <mergeCell ref="U33:W33"/>
    <mergeCell ref="U40:W40"/>
    <mergeCell ref="R45:T45"/>
    <mergeCell ref="AH42:AJ42"/>
    <mergeCell ref="Y35:AA35"/>
    <mergeCell ref="AH31:AJ31"/>
    <mergeCell ref="H40:I40"/>
    <mergeCell ref="AE32:AG32"/>
    <mergeCell ref="AH33:AJ33"/>
    <mergeCell ref="O31:Q31"/>
    <mergeCell ref="B3:AL3"/>
    <mergeCell ref="AH37:AJ37"/>
    <mergeCell ref="AE36:AG36"/>
    <mergeCell ref="M28:N28"/>
    <mergeCell ref="AK29:AL29"/>
    <mergeCell ref="N8:O8"/>
    <mergeCell ref="M37:N37"/>
    <mergeCell ref="AB33:AD33"/>
    <mergeCell ref="B12:AL12"/>
    <mergeCell ref="C18:AL18"/>
    <mergeCell ref="Y36:AA36"/>
    <mergeCell ref="AE34:AG34"/>
    <mergeCell ref="AI10:AL10"/>
    <mergeCell ref="B8:L8"/>
    <mergeCell ref="Y33:AA33"/>
    <mergeCell ref="M30:N30"/>
    <mergeCell ref="U26:W26"/>
    <mergeCell ref="M27:N27"/>
    <mergeCell ref="AB36:AD36"/>
    <mergeCell ref="M31:N31"/>
    <mergeCell ref="C19:AL19"/>
    <mergeCell ref="C21:AL21"/>
    <mergeCell ref="H33:I33"/>
    <mergeCell ref="O36:Q36"/>
    <mergeCell ref="H42:I42"/>
    <mergeCell ref="M38:N38"/>
    <mergeCell ref="D35:G35"/>
    <mergeCell ref="AX24:AY24"/>
    <mergeCell ref="AZ24:BG24"/>
    <mergeCell ref="B55:AL55"/>
    <mergeCell ref="B57:AL57"/>
    <mergeCell ref="B58:AL58"/>
    <mergeCell ref="B59:AL59"/>
    <mergeCell ref="O45:Q45"/>
    <mergeCell ref="AB35:AD35"/>
    <mergeCell ref="D43:G43"/>
    <mergeCell ref="AB26:AD26"/>
    <mergeCell ref="AK24:AL25"/>
    <mergeCell ref="D48:AL48"/>
    <mergeCell ref="AK28:AL28"/>
    <mergeCell ref="AK40:AL40"/>
    <mergeCell ref="M26:N26"/>
    <mergeCell ref="R44:T44"/>
    <mergeCell ref="Y38:AA38"/>
    <mergeCell ref="U42:W42"/>
    <mergeCell ref="J31:L31"/>
    <mergeCell ref="AH45:AJ45"/>
    <mergeCell ref="R24:T25"/>
    <mergeCell ref="B60:AL60"/>
    <mergeCell ref="AP24:AR24"/>
    <mergeCell ref="B56:AL56"/>
    <mergeCell ref="AT24:AU24"/>
    <mergeCell ref="AV24:AW24"/>
    <mergeCell ref="R43:T43"/>
    <mergeCell ref="AK45:AL45"/>
    <mergeCell ref="J44:L44"/>
    <mergeCell ref="U30:W30"/>
    <mergeCell ref="AE33:AG33"/>
    <mergeCell ref="H38:I38"/>
    <mergeCell ref="O41:Q41"/>
    <mergeCell ref="R37:T37"/>
    <mergeCell ref="AE42:AG42"/>
    <mergeCell ref="U24:W25"/>
    <mergeCell ref="O25:Q25"/>
    <mergeCell ref="X24:X25"/>
    <mergeCell ref="H24:I25"/>
    <mergeCell ref="AH24:AJ25"/>
    <mergeCell ref="M45:N45"/>
    <mergeCell ref="J24:L25"/>
    <mergeCell ref="D27:G27"/>
    <mergeCell ref="U31:W31"/>
    <mergeCell ref="D37:G37"/>
  </mergeCells>
  <phoneticPr fontId="63" type="noConversion"/>
  <conditionalFormatting sqref="A1:XFD1048576">
    <cfRule type="expression" dxfId="16" priority="7" stopIfTrue="1">
      <formula>AND($A$1&lt;&gt;"",SEARCH("igual o mayor",A1)&gt;0)</formula>
    </cfRule>
    <cfRule type="expression" dxfId="15" priority="8" stopIfTrue="1">
      <formula>AND($A$1&lt;&gt;"",SEARCH("igual o menor",A1)&gt;0)</formula>
    </cfRule>
    <cfRule type="expression" dxfId="14" priority="9" stopIfTrue="1">
      <formula>AND($A$1&lt;&gt;"",SEARCH("pase a la pregunta",A1)&gt;0)</formula>
    </cfRule>
    <cfRule type="expression" dxfId="13" priority="10" stopIfTrue="1">
      <formula>AND($A$1&lt;&gt;"",SEARCH("en blanco",A1)&gt;0)</formula>
    </cfRule>
    <cfRule type="expression" dxfId="12" priority="11" stopIfTrue="1">
      <formula>AND($A$1&lt;&gt;"",SEARCH("no puede registrar",A1)&gt;0)</formula>
    </cfRule>
    <cfRule type="expression" dxfId="11" priority="12" stopIfTrue="1">
      <formula>AND($A$1&lt;&gt;"",SUM(A1)&gt;0)</formula>
    </cfRule>
    <cfRule type="expression" dxfId="10" priority="13" stopIfTrue="1">
      <formula>AND($A$1&lt;&gt;"",SEARCH("la pregunta",A1)&gt;0)</formula>
    </cfRule>
  </conditionalFormatting>
  <conditionalFormatting sqref="M27:W45">
    <cfRule type="expression" dxfId="9" priority="5">
      <formula>$AK27&lt;&gt;""</formula>
    </cfRule>
  </conditionalFormatting>
  <conditionalFormatting sqref="Y27:AA45">
    <cfRule type="expression" dxfId="8" priority="4">
      <formula>$AK27&lt;&gt;""</formula>
    </cfRule>
  </conditionalFormatting>
  <conditionalFormatting sqref="AK26:AL26">
    <cfRule type="expression" dxfId="7" priority="6">
      <formula>TRUE</formula>
    </cfRule>
  </conditionalFormatting>
  <dataValidations count="3">
    <dataValidation type="list" allowBlank="1" showErrorMessage="1" errorTitle="Datos incorrectos" error="Los datos ingresados no son correctos, revise las opciones disponibles" sqref="J26:L45">
      <formula1>"1, 2, 3, 4"</formula1>
    </dataValidation>
    <dataValidation type="custom" allowBlank="1" showInputMessage="1" showErrorMessage="1" errorTitle="Error de coordenadas" error="El valor de latitud debe estar dentro de los límites del territorio nacional mexicano. Los valores deben ser entre 11 y 33." sqref="U26:W45">
      <formula1>AND($U26&gt;=11,$U26&lt;=33, ISNUMBER($U26))</formula1>
    </dataValidation>
    <dataValidation type="custom" allowBlank="1" showInputMessage="1" showErrorMessage="1" errorTitle="Error de coordenadas" error="El valor de longitud debe estar dentro de los límites del territorio nacional mexicano. Los valores deben ser entre -83 hasta -123." sqref="Y26:AA45">
      <formula1>AND($Y26&lt;=-83,$Y26&gt;=-123, ISNUMBER($Y26))</formula1>
    </dataValidation>
  </dataValidations>
  <hyperlinks>
    <hyperlink ref="AI7" location="Índice!B43" display="Índice"/>
    <hyperlink ref="AI10" location="CNGE_2025_M2_Secc8!A59" display="Pregunta 8.2"/>
    <hyperlink ref="AI7:AL7" location="Índice!B41" display="Índice"/>
    <hyperlink ref="AI10:AL10" location="CNGE_2026_M2_Secc8!A59" display="Pregunta 8.2"/>
  </hyperlinks>
  <printOptions horizontalCentered="1" verticalCentered="1"/>
  <pageMargins left="0.70866141732283472" right="0.70866141732283472" top="0.74803149606299213" bottom="0.74803149606299213" header="0.31496062992125984" footer="0.31496062992125984"/>
  <pageSetup scale="57" orientation="portrait" r:id="rId1"/>
  <headerFooter>
    <oddHeader>&amp;CMódulo 2
Complemento</oddHeader>
    <oddFooter>&amp;LCenso Nacional de Gobiernos Estatales 2026&amp;R&amp;P de &amp;N</oddFooter>
  </headerFooter>
  <rowBreaks count="1" manualBreakCount="1">
    <brk id="46" max="38"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Presentación!$AL$3:$AL$578</xm:f>
          </x14:formula1>
          <xm:sqref>O26:Q45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AE174"/>
  <sheetViews>
    <sheetView showGridLines="0" view="pageBreakPreview" zoomScale="120" zoomScaleNormal="100" zoomScaleSheetLayoutView="120" workbookViewId="0"/>
  </sheetViews>
  <sheetFormatPr baseColWidth="10" defaultColWidth="0" defaultRowHeight="15" customHeight="1" zeroHeight="1"/>
  <cols>
    <col min="1" max="1" width="5.625" customWidth="1"/>
    <col min="2" max="30" width="3.625" customWidth="1"/>
    <col min="31" max="31" width="5.625" customWidth="1"/>
    <col min="32" max="32" width="3.625" hidden="1" customWidth="1"/>
    <col min="33" max="16384" width="3.625" hidden="1"/>
  </cols>
  <sheetData>
    <row r="1" spans="1:31" ht="173.25" customHeight="1">
      <c r="A1" s="604"/>
      <c r="B1" s="619" t="s">
        <v>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1"/>
    </row>
    <row r="2" spans="1:3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1"/>
    </row>
    <row r="3" spans="1:31" ht="45" customHeight="1">
      <c r="A3" s="1"/>
      <c r="B3" s="622" t="s">
        <v>1</v>
      </c>
      <c r="C3" s="635"/>
      <c r="D3" s="635"/>
      <c r="E3" s="635"/>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1"/>
    </row>
    <row r="4" spans="1:3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1"/>
    </row>
    <row r="5" spans="1:31" ht="60" customHeight="1">
      <c r="A5" s="1"/>
      <c r="B5" s="622" t="s">
        <v>40</v>
      </c>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1"/>
    </row>
    <row r="6" spans="1:31" ht="15" customHeight="1">
      <c r="A6" s="1"/>
      <c r="B6" s="3"/>
      <c r="C6" s="2"/>
      <c r="D6" s="2"/>
      <c r="E6" s="2"/>
      <c r="F6" s="2"/>
      <c r="G6" s="2"/>
      <c r="H6" s="2"/>
      <c r="I6" s="2"/>
      <c r="J6" s="2"/>
      <c r="K6" s="2"/>
      <c r="L6" s="2"/>
      <c r="M6" s="2"/>
      <c r="N6" s="3"/>
      <c r="O6" s="2"/>
      <c r="P6" s="2"/>
      <c r="Q6" s="2"/>
      <c r="R6" s="2"/>
      <c r="S6" s="2"/>
      <c r="T6" s="2"/>
      <c r="U6" s="2"/>
      <c r="V6" s="2"/>
      <c r="W6" s="2"/>
      <c r="X6" s="2"/>
      <c r="Y6" s="2"/>
      <c r="Z6" s="2"/>
      <c r="AA6" s="2"/>
      <c r="AB6" s="2"/>
      <c r="AC6" s="2"/>
      <c r="AD6" s="2"/>
      <c r="AE6" s="1"/>
    </row>
    <row r="7" spans="1:31" ht="15" customHeight="1" thickBot="1">
      <c r="A7" s="1"/>
      <c r="B7" s="3" t="s">
        <v>3</v>
      </c>
      <c r="C7" s="2"/>
      <c r="D7" s="2"/>
      <c r="E7" s="2"/>
      <c r="F7" s="2"/>
      <c r="G7" s="2"/>
      <c r="H7" s="2"/>
      <c r="I7" s="2"/>
      <c r="J7" s="2"/>
      <c r="K7" s="2"/>
      <c r="L7" s="2"/>
      <c r="M7" s="2"/>
      <c r="N7" s="3" t="s">
        <v>4</v>
      </c>
      <c r="O7" s="2"/>
      <c r="P7" s="2"/>
      <c r="Q7" s="2"/>
      <c r="R7" s="2"/>
      <c r="S7" s="2"/>
      <c r="T7" s="2"/>
      <c r="U7" s="2"/>
      <c r="V7" s="2"/>
      <c r="W7" s="2"/>
      <c r="X7" s="2"/>
      <c r="Y7" s="2"/>
      <c r="Z7" s="2"/>
      <c r="AA7" s="684" t="s">
        <v>2</v>
      </c>
      <c r="AB7" s="736"/>
      <c r="AC7" s="736"/>
      <c r="AD7" s="736"/>
      <c r="AE7" s="1"/>
    </row>
    <row r="8" spans="1:31" ht="15" customHeight="1" thickBot="1">
      <c r="A8" s="1"/>
      <c r="B8" s="623" t="str">
        <f>IF(Presentación!B8="","",Presentación!B8)</f>
        <v>Veracruz de Ignacio de la Llave</v>
      </c>
      <c r="C8" s="625"/>
      <c r="D8" s="625"/>
      <c r="E8" s="625"/>
      <c r="F8" s="625"/>
      <c r="G8" s="625"/>
      <c r="H8" s="625"/>
      <c r="I8" s="625"/>
      <c r="J8" s="625"/>
      <c r="K8" s="625"/>
      <c r="L8" s="624"/>
      <c r="M8" s="2"/>
      <c r="N8" s="623" t="str">
        <f>IF(Presentación!N8="","",Presentación!N8)</f>
        <v>230</v>
      </c>
      <c r="O8" s="624"/>
      <c r="P8" s="4"/>
      <c r="Q8" s="4"/>
      <c r="R8" s="4"/>
      <c r="S8" s="4"/>
      <c r="T8" s="4"/>
      <c r="U8" s="4"/>
      <c r="V8" s="4"/>
      <c r="W8" s="4"/>
      <c r="X8" s="4"/>
      <c r="Y8" s="4"/>
      <c r="Z8" s="4"/>
      <c r="AA8" s="4"/>
      <c r="AB8" s="4"/>
      <c r="AC8" s="4"/>
      <c r="AD8" s="4"/>
      <c r="AE8" s="1"/>
    </row>
    <row r="9" spans="1:31" ht="1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4.25">
      <c r="B10" s="404" t="s">
        <v>7754</v>
      </c>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row>
    <row r="11" spans="1:31" ht="48" customHeight="1">
      <c r="B11" s="4"/>
      <c r="C11" s="629" t="s">
        <v>7755</v>
      </c>
      <c r="D11" s="635"/>
      <c r="E11" s="635"/>
      <c r="F11" s="635"/>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row>
    <row r="12" spans="1:31" ht="14.25">
      <c r="D12" s="506"/>
      <c r="E12" s="506"/>
      <c r="F12" s="506"/>
      <c r="G12" s="506"/>
      <c r="H12" s="506"/>
      <c r="I12" s="506"/>
      <c r="J12" s="506"/>
      <c r="K12" s="506"/>
      <c r="L12" s="506"/>
      <c r="M12" s="506"/>
      <c r="N12" s="506"/>
      <c r="O12" s="506"/>
      <c r="P12" s="506"/>
      <c r="Q12" s="506"/>
      <c r="R12" s="506"/>
      <c r="S12" s="506"/>
      <c r="T12" s="506"/>
      <c r="U12" s="506"/>
      <c r="V12" s="506"/>
      <c r="W12" s="506"/>
      <c r="X12" s="506"/>
      <c r="Y12" s="506"/>
      <c r="Z12" s="506"/>
      <c r="AA12" s="506"/>
      <c r="AB12" s="506"/>
      <c r="AC12" s="506"/>
      <c r="AD12" s="506"/>
    </row>
    <row r="13" spans="1:31" ht="15" customHeight="1">
      <c r="D13" s="629" t="s">
        <v>7756</v>
      </c>
      <c r="E13" s="635"/>
      <c r="F13" s="635"/>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row>
    <row r="14" spans="1:31" ht="14.25">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row>
    <row r="15" spans="1:31" ht="36" customHeight="1">
      <c r="D15" s="629" t="s">
        <v>7757</v>
      </c>
      <c r="E15" s="635"/>
      <c r="F15" s="635"/>
      <c r="G15" s="635"/>
      <c r="H15" s="635"/>
      <c r="I15" s="635"/>
      <c r="J15" s="635"/>
      <c r="K15" s="635"/>
      <c r="L15" s="635"/>
      <c r="M15" s="635"/>
      <c r="N15" s="635"/>
      <c r="O15" s="635"/>
      <c r="P15" s="635"/>
      <c r="Q15" s="635"/>
      <c r="R15" s="635"/>
      <c r="S15" s="635"/>
      <c r="T15" s="635"/>
      <c r="U15" s="635"/>
      <c r="V15" s="635"/>
      <c r="W15" s="635"/>
      <c r="X15" s="635"/>
      <c r="Y15" s="635"/>
      <c r="Z15" s="635"/>
      <c r="AA15" s="635"/>
      <c r="AB15" s="635"/>
      <c r="AC15" s="635"/>
      <c r="AD15" s="635"/>
    </row>
    <row r="16" spans="1:31" ht="14.25">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row>
    <row r="17" spans="2:30" ht="24" customHeight="1">
      <c r="D17" s="629" t="s">
        <v>7758</v>
      </c>
      <c r="E17" s="635"/>
      <c r="F17" s="635"/>
      <c r="G17" s="635"/>
      <c r="H17" s="635"/>
      <c r="I17" s="635"/>
      <c r="J17" s="635"/>
      <c r="K17" s="635"/>
      <c r="L17" s="635"/>
      <c r="M17" s="635"/>
      <c r="N17" s="635"/>
      <c r="O17" s="635"/>
      <c r="P17" s="635"/>
      <c r="Q17" s="635"/>
      <c r="R17" s="635"/>
      <c r="S17" s="635"/>
      <c r="T17" s="635"/>
      <c r="U17" s="635"/>
      <c r="V17" s="635"/>
      <c r="W17" s="635"/>
      <c r="X17" s="635"/>
      <c r="Y17" s="635"/>
      <c r="Z17" s="635"/>
      <c r="AA17" s="635"/>
      <c r="AB17" s="635"/>
      <c r="AC17" s="635"/>
      <c r="AD17" s="635"/>
    </row>
    <row r="18" spans="2:30" ht="14.25">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row>
    <row r="19" spans="2:30" ht="14.25">
      <c r="B19" s="25" t="s">
        <v>6221</v>
      </c>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row>
    <row r="20" spans="2:30" ht="48" customHeight="1">
      <c r="B20" s="6"/>
      <c r="C20" s="627" t="s">
        <v>7759</v>
      </c>
      <c r="D20" s="635"/>
      <c r="E20" s="635"/>
      <c r="F20" s="635"/>
      <c r="G20" s="635"/>
      <c r="H20" s="635"/>
      <c r="I20" s="635"/>
      <c r="J20" s="635"/>
      <c r="K20" s="635"/>
      <c r="L20" s="635"/>
      <c r="M20" s="635"/>
      <c r="N20" s="635"/>
      <c r="O20" s="635"/>
      <c r="P20" s="635"/>
      <c r="Q20" s="635"/>
      <c r="R20" s="635"/>
      <c r="S20" s="635"/>
      <c r="T20" s="635"/>
      <c r="U20" s="635"/>
      <c r="V20" s="635"/>
      <c r="W20" s="635"/>
      <c r="X20" s="635"/>
      <c r="Y20" s="635"/>
      <c r="Z20" s="635"/>
      <c r="AA20" s="635"/>
      <c r="AB20" s="635"/>
      <c r="AC20" s="635"/>
      <c r="AD20" s="635"/>
    </row>
    <row r="21" spans="2:30" ht="14.25">
      <c r="D21" s="506"/>
      <c r="E21" s="506"/>
      <c r="F21" s="506"/>
      <c r="G21" s="506"/>
      <c r="H21" s="506"/>
      <c r="I21" s="506"/>
      <c r="J21" s="506"/>
      <c r="K21" s="506"/>
      <c r="L21" s="506"/>
      <c r="M21" s="506"/>
      <c r="N21" s="506"/>
      <c r="O21" s="506"/>
      <c r="P21" s="506"/>
      <c r="Q21" s="506"/>
      <c r="R21" s="506"/>
      <c r="S21" s="506"/>
      <c r="T21" s="506"/>
      <c r="U21" s="506"/>
      <c r="V21" s="506"/>
      <c r="W21" s="506"/>
      <c r="X21" s="506"/>
      <c r="Y21" s="506"/>
      <c r="Z21" s="506"/>
      <c r="AA21" s="506"/>
      <c r="AB21" s="506"/>
      <c r="AC21" s="506"/>
      <c r="AD21" s="506"/>
    </row>
    <row r="22" spans="2:30" ht="14.25">
      <c r="B22" s="25" t="s">
        <v>7760</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row>
    <row r="23" spans="2:30" ht="48" customHeight="1">
      <c r="B23" s="6"/>
      <c r="C23" s="627" t="s">
        <v>7761</v>
      </c>
      <c r="D23" s="635"/>
      <c r="E23" s="635"/>
      <c r="F23" s="635"/>
      <c r="G23" s="635"/>
      <c r="H23" s="635"/>
      <c r="I23" s="635"/>
      <c r="J23" s="635"/>
      <c r="K23" s="635"/>
      <c r="L23" s="635"/>
      <c r="M23" s="635"/>
      <c r="N23" s="635"/>
      <c r="O23" s="635"/>
      <c r="P23" s="635"/>
      <c r="Q23" s="635"/>
      <c r="R23" s="635"/>
      <c r="S23" s="635"/>
      <c r="T23" s="635"/>
      <c r="U23" s="635"/>
      <c r="V23" s="635"/>
      <c r="W23" s="635"/>
      <c r="X23" s="635"/>
      <c r="Y23" s="635"/>
      <c r="Z23" s="635"/>
      <c r="AA23" s="635"/>
      <c r="AB23" s="635"/>
      <c r="AC23" s="635"/>
      <c r="AD23" s="635"/>
    </row>
    <row r="24" spans="2:30" ht="14.25">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row>
    <row r="25" spans="2:30" ht="15" customHeight="1">
      <c r="B25" s="404" t="s">
        <v>7762</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row>
    <row r="26" spans="2:30" ht="36" customHeight="1">
      <c r="B26" s="24"/>
      <c r="C26" s="629" t="s">
        <v>7763</v>
      </c>
      <c r="D26" s="635"/>
      <c r="E26" s="635"/>
      <c r="F26" s="635"/>
      <c r="G26" s="635"/>
      <c r="H26" s="635"/>
      <c r="I26" s="635"/>
      <c r="J26" s="635"/>
      <c r="K26" s="635"/>
      <c r="L26" s="635"/>
      <c r="M26" s="635"/>
      <c r="N26" s="635"/>
      <c r="O26" s="635"/>
      <c r="P26" s="635"/>
      <c r="Q26" s="635"/>
      <c r="R26" s="635"/>
      <c r="S26" s="635"/>
      <c r="T26" s="635"/>
      <c r="U26" s="635"/>
      <c r="V26" s="635"/>
      <c r="W26" s="635"/>
      <c r="X26" s="635"/>
      <c r="Y26" s="635"/>
      <c r="Z26" s="635"/>
      <c r="AA26" s="635"/>
      <c r="AB26" s="635"/>
      <c r="AC26" s="635"/>
      <c r="AD26" s="635"/>
    </row>
    <row r="27" spans="2:30" ht="15" customHeight="1">
      <c r="B27" s="17"/>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row>
    <row r="28" spans="2:30" ht="36" customHeight="1">
      <c r="B28" s="17"/>
      <c r="C28" s="10"/>
      <c r="D28" s="629" t="s">
        <v>7764</v>
      </c>
      <c r="E28" s="635"/>
      <c r="F28" s="635"/>
      <c r="G28" s="635"/>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row>
    <row r="29" spans="2:30" ht="15" customHeight="1">
      <c r="B29" s="17"/>
      <c r="C29" s="10"/>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row>
    <row r="30" spans="2:30" ht="24" customHeight="1">
      <c r="B30" s="17"/>
      <c r="C30" s="10"/>
      <c r="D30" s="629" t="s">
        <v>7765</v>
      </c>
      <c r="E30" s="635"/>
      <c r="F30" s="635"/>
      <c r="G30" s="635"/>
      <c r="H30" s="635"/>
      <c r="I30" s="635"/>
      <c r="J30" s="635"/>
      <c r="K30" s="635"/>
      <c r="L30" s="635"/>
      <c r="M30" s="635"/>
      <c r="N30" s="635"/>
      <c r="O30" s="635"/>
      <c r="P30" s="635"/>
      <c r="Q30" s="635"/>
      <c r="R30" s="635"/>
      <c r="S30" s="635"/>
      <c r="T30" s="635"/>
      <c r="U30" s="635"/>
      <c r="V30" s="635"/>
      <c r="W30" s="635"/>
      <c r="X30" s="635"/>
      <c r="Y30" s="635"/>
      <c r="Z30" s="635"/>
      <c r="AA30" s="635"/>
      <c r="AB30" s="635"/>
      <c r="AC30" s="635"/>
      <c r="AD30" s="635"/>
    </row>
    <row r="31" spans="2:30" ht="15" customHeight="1">
      <c r="B31" s="17"/>
      <c r="C31" s="10"/>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row>
    <row r="32" spans="2:30" ht="36" customHeight="1">
      <c r="B32" s="17"/>
      <c r="C32" s="10"/>
      <c r="D32" s="629" t="s">
        <v>7766</v>
      </c>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row>
    <row r="33" spans="2:30" ht="15" customHeight="1">
      <c r="B33" s="17"/>
      <c r="C33" s="10"/>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row>
    <row r="34" spans="2:30" ht="48" customHeight="1">
      <c r="B34" s="17"/>
      <c r="C34" s="10"/>
      <c r="D34" s="629" t="s">
        <v>7767</v>
      </c>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row>
    <row r="35" spans="2:30" ht="15" customHeight="1">
      <c r="B35" s="17"/>
      <c r="C35" s="10"/>
      <c r="D35" s="507"/>
      <c r="E35" s="507"/>
      <c r="F35" s="507"/>
      <c r="G35" s="507"/>
      <c r="H35" s="507"/>
      <c r="I35" s="507"/>
      <c r="J35" s="507"/>
      <c r="K35" s="507"/>
      <c r="L35" s="507"/>
      <c r="M35" s="507"/>
      <c r="N35" s="507"/>
      <c r="O35" s="507"/>
      <c r="P35" s="507"/>
      <c r="Q35" s="507"/>
      <c r="R35" s="507"/>
      <c r="S35" s="507"/>
      <c r="T35" s="507"/>
      <c r="U35" s="507"/>
      <c r="V35" s="507"/>
      <c r="W35" s="507"/>
      <c r="X35" s="507"/>
      <c r="Y35" s="507"/>
      <c r="Z35" s="507"/>
      <c r="AA35" s="507"/>
      <c r="AB35" s="507"/>
      <c r="AC35" s="507"/>
      <c r="AD35" s="507"/>
    </row>
    <row r="36" spans="2:30" ht="36" customHeight="1">
      <c r="B36" s="17"/>
      <c r="C36" s="10"/>
      <c r="D36" s="629" t="s">
        <v>7768</v>
      </c>
      <c r="E36" s="635"/>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row>
    <row r="37" spans="2:30" ht="15" customHeight="1">
      <c r="B37" s="17"/>
      <c r="C37" s="10"/>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row>
    <row r="38" spans="2:30" ht="24" customHeight="1">
      <c r="B38" s="17"/>
      <c r="C38" s="10"/>
      <c r="D38" s="629" t="s">
        <v>7769</v>
      </c>
      <c r="E38" s="63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row>
    <row r="39" spans="2:30" ht="15" customHeight="1">
      <c r="B39" s="17"/>
      <c r="C39" s="10"/>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row>
    <row r="40" spans="2:30" ht="48" customHeight="1">
      <c r="B40" s="17"/>
      <c r="C40" s="10"/>
      <c r="D40" s="629" t="s">
        <v>7770</v>
      </c>
      <c r="E40" s="635"/>
      <c r="F40" s="635"/>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row>
    <row r="41" spans="2:30" ht="15" customHeight="1">
      <c r="B41" s="17"/>
      <c r="C41" s="10"/>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row>
    <row r="42" spans="2:30" ht="48" customHeight="1">
      <c r="B42" s="17"/>
      <c r="C42" s="10"/>
      <c r="D42" s="629" t="s">
        <v>7771</v>
      </c>
      <c r="E42" s="635"/>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row>
    <row r="43" spans="2:30" ht="15" customHeight="1">
      <c r="B43" s="17"/>
      <c r="C43" s="10"/>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row>
    <row r="44" spans="2:30" ht="48" customHeight="1">
      <c r="B44" s="17"/>
      <c r="C44" s="10"/>
      <c r="D44" s="629" t="s">
        <v>7772</v>
      </c>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row>
    <row r="45" spans="2:30" ht="15" customHeight="1">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row>
    <row r="46" spans="2:30" ht="14.25">
      <c r="B46" s="25" t="s">
        <v>6222</v>
      </c>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row>
    <row r="47" spans="2:30" ht="24" customHeight="1">
      <c r="B47" s="6"/>
      <c r="C47" s="627" t="s">
        <v>7773</v>
      </c>
      <c r="D47" s="635"/>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row>
    <row r="48" spans="2:30" ht="14.25">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row>
    <row r="49" spans="2:30" ht="14.25">
      <c r="B49" s="25" t="s">
        <v>6223</v>
      </c>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row>
    <row r="50" spans="2:30" ht="36" customHeight="1">
      <c r="B50" s="6"/>
      <c r="C50" s="627" t="s">
        <v>7774</v>
      </c>
      <c r="D50" s="635"/>
      <c r="E50" s="635"/>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row>
    <row r="51" spans="2:30" ht="14.25">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row>
    <row r="52" spans="2:30" ht="14.25">
      <c r="B52" s="25" t="s">
        <v>6003</v>
      </c>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row>
    <row r="53" spans="2:30" ht="24" customHeight="1">
      <c r="B53" s="6"/>
      <c r="C53" s="627" t="s">
        <v>7775</v>
      </c>
      <c r="D53" s="635"/>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row>
    <row r="54" spans="2:30" ht="14.25">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row>
    <row r="55" spans="2:30" ht="14.25">
      <c r="B55" s="25" t="s">
        <v>6005</v>
      </c>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row>
    <row r="56" spans="2:30" ht="24" customHeight="1">
      <c r="B56" s="6"/>
      <c r="C56" s="627" t="s">
        <v>7776</v>
      </c>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row>
    <row r="57" spans="2:30" ht="14.25">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row>
    <row r="58" spans="2:30" ht="14.25">
      <c r="B58" s="25" t="s">
        <v>7777</v>
      </c>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row>
    <row r="59" spans="2:30" ht="36" customHeight="1">
      <c r="B59" s="6"/>
      <c r="C59" s="627" t="s">
        <v>7778</v>
      </c>
      <c r="D59" s="635"/>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row>
    <row r="60" spans="2:30" ht="14.25">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row>
    <row r="61" spans="2:30" ht="14.25">
      <c r="B61" s="25" t="s">
        <v>7779</v>
      </c>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row>
    <row r="62" spans="2:30" ht="36" customHeight="1">
      <c r="B62" s="6"/>
      <c r="C62" s="627" t="s">
        <v>7780</v>
      </c>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row>
    <row r="63" spans="2:30" ht="14.25">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row>
    <row r="64" spans="2:30" ht="14.25">
      <c r="B64" s="25" t="s">
        <v>7781</v>
      </c>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row>
    <row r="65" spans="2:30" ht="48" customHeight="1">
      <c r="B65" s="6"/>
      <c r="C65" s="627" t="s">
        <v>7782</v>
      </c>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row>
    <row r="66" spans="2:30" ht="14.25">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row>
    <row r="67" spans="2:30" ht="14.25">
      <c r="B67" s="25" t="s">
        <v>7783</v>
      </c>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row>
    <row r="68" spans="2:30" ht="36" customHeight="1">
      <c r="B68" s="6"/>
      <c r="C68" s="627" t="s">
        <v>7784</v>
      </c>
      <c r="D68" s="635"/>
      <c r="E68" s="635"/>
      <c r="F68" s="635"/>
      <c r="G68" s="635"/>
      <c r="H68" s="635"/>
      <c r="I68" s="635"/>
      <c r="J68" s="635"/>
      <c r="K68" s="635"/>
      <c r="L68" s="635"/>
      <c r="M68" s="635"/>
      <c r="N68" s="635"/>
      <c r="O68" s="635"/>
      <c r="P68" s="635"/>
      <c r="Q68" s="635"/>
      <c r="R68" s="635"/>
      <c r="S68" s="635"/>
      <c r="T68" s="635"/>
      <c r="U68" s="635"/>
      <c r="V68" s="635"/>
      <c r="W68" s="635"/>
      <c r="X68" s="635"/>
      <c r="Y68" s="635"/>
      <c r="Z68" s="635"/>
      <c r="AA68" s="635"/>
      <c r="AB68" s="635"/>
      <c r="AC68" s="635"/>
      <c r="AD68" s="635"/>
    </row>
    <row r="69" spans="2:30" ht="14.25">
      <c r="B69" s="6"/>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row>
    <row r="70" spans="2:30" ht="14.25">
      <c r="B70" s="25" t="s">
        <v>7785</v>
      </c>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row>
    <row r="71" spans="2:30" ht="24" customHeight="1">
      <c r="B71" s="6"/>
      <c r="C71" s="627" t="s">
        <v>7786</v>
      </c>
      <c r="D71" s="635"/>
      <c r="E71" s="635"/>
      <c r="F71" s="635"/>
      <c r="G71" s="635"/>
      <c r="H71" s="635"/>
      <c r="I71" s="635"/>
      <c r="J71" s="635"/>
      <c r="K71" s="635"/>
      <c r="L71" s="635"/>
      <c r="M71" s="635"/>
      <c r="N71" s="635"/>
      <c r="O71" s="635"/>
      <c r="P71" s="635"/>
      <c r="Q71" s="635"/>
      <c r="R71" s="635"/>
      <c r="S71" s="635"/>
      <c r="T71" s="635"/>
      <c r="U71" s="635"/>
      <c r="V71" s="635"/>
      <c r="W71" s="635"/>
      <c r="X71" s="635"/>
      <c r="Y71" s="635"/>
      <c r="Z71" s="635"/>
      <c r="AA71" s="635"/>
      <c r="AB71" s="635"/>
      <c r="AC71" s="635"/>
      <c r="AD71" s="635"/>
    </row>
    <row r="72" spans="2:30" ht="14.25">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row>
    <row r="73" spans="2:30" ht="14.25">
      <c r="B73" s="25" t="s">
        <v>7787</v>
      </c>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row>
    <row r="74" spans="2:30" ht="36" customHeight="1">
      <c r="B74" s="6"/>
      <c r="C74" s="627" t="s">
        <v>7788</v>
      </c>
      <c r="D74" s="635"/>
      <c r="E74" s="635"/>
      <c r="F74" s="635"/>
      <c r="G74" s="635"/>
      <c r="H74" s="635"/>
      <c r="I74" s="635"/>
      <c r="J74" s="635"/>
      <c r="K74" s="635"/>
      <c r="L74" s="635"/>
      <c r="M74" s="635"/>
      <c r="N74" s="635"/>
      <c r="O74" s="635"/>
      <c r="P74" s="635"/>
      <c r="Q74" s="635"/>
      <c r="R74" s="635"/>
      <c r="S74" s="635"/>
      <c r="T74" s="635"/>
      <c r="U74" s="635"/>
      <c r="V74" s="635"/>
      <c r="W74" s="635"/>
      <c r="X74" s="635"/>
      <c r="Y74" s="635"/>
      <c r="Z74" s="635"/>
      <c r="AA74" s="635"/>
      <c r="AB74" s="635"/>
      <c r="AC74" s="635"/>
      <c r="AD74" s="635"/>
    </row>
    <row r="75" spans="2:30" ht="14.25">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row>
    <row r="76" spans="2:30" ht="15" customHeight="1">
      <c r="B76" s="25" t="s">
        <v>7789</v>
      </c>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row>
    <row r="77" spans="2:30" ht="36" customHeight="1">
      <c r="B77" s="6"/>
      <c r="C77" s="627" t="s">
        <v>7790</v>
      </c>
      <c r="D77" s="635"/>
      <c r="E77" s="635"/>
      <c r="F77" s="635"/>
      <c r="G77" s="635"/>
      <c r="H77" s="635"/>
      <c r="I77" s="635"/>
      <c r="J77" s="635"/>
      <c r="K77" s="635"/>
      <c r="L77" s="635"/>
      <c r="M77" s="635"/>
      <c r="N77" s="635"/>
      <c r="O77" s="635"/>
      <c r="P77" s="635"/>
      <c r="Q77" s="635"/>
      <c r="R77" s="635"/>
      <c r="S77" s="635"/>
      <c r="T77" s="635"/>
      <c r="U77" s="635"/>
      <c r="V77" s="635"/>
      <c r="W77" s="635"/>
      <c r="X77" s="635"/>
      <c r="Y77" s="635"/>
      <c r="Z77" s="635"/>
      <c r="AA77" s="635"/>
      <c r="AB77" s="635"/>
      <c r="AC77" s="635"/>
      <c r="AD77" s="635"/>
    </row>
    <row r="78" spans="2:30" ht="15" customHeight="1">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row>
    <row r="79" spans="2:30" ht="15" customHeight="1">
      <c r="B79" s="25" t="s">
        <v>7791</v>
      </c>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row>
    <row r="80" spans="2:30" ht="48" customHeight="1">
      <c r="B80" s="6"/>
      <c r="C80" s="627" t="s">
        <v>7792</v>
      </c>
      <c r="D80" s="635"/>
      <c r="E80" s="635"/>
      <c r="F80" s="635"/>
      <c r="G80" s="635"/>
      <c r="H80" s="635"/>
      <c r="I80" s="635"/>
      <c r="J80" s="635"/>
      <c r="K80" s="635"/>
      <c r="L80" s="635"/>
      <c r="M80" s="635"/>
      <c r="N80" s="635"/>
      <c r="O80" s="635"/>
      <c r="P80" s="635"/>
      <c r="Q80" s="635"/>
      <c r="R80" s="635"/>
      <c r="S80" s="635"/>
      <c r="T80" s="635"/>
      <c r="U80" s="635"/>
      <c r="V80" s="635"/>
      <c r="W80" s="635"/>
      <c r="X80" s="635"/>
      <c r="Y80" s="635"/>
      <c r="Z80" s="635"/>
      <c r="AA80" s="635"/>
      <c r="AB80" s="635"/>
      <c r="AC80" s="635"/>
      <c r="AD80" s="635"/>
    </row>
    <row r="81" spans="2:30" ht="15" customHeight="1">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row>
    <row r="82" spans="2:30" ht="36" customHeight="1">
      <c r="B82" s="6"/>
      <c r="C82" s="6"/>
      <c r="D82" s="627" t="s">
        <v>7793</v>
      </c>
      <c r="E82" s="635"/>
      <c r="F82" s="635"/>
      <c r="G82" s="635"/>
      <c r="H82" s="635"/>
      <c r="I82" s="635"/>
      <c r="J82" s="635"/>
      <c r="K82" s="635"/>
      <c r="L82" s="635"/>
      <c r="M82" s="635"/>
      <c r="N82" s="635"/>
      <c r="O82" s="635"/>
      <c r="P82" s="635"/>
      <c r="Q82" s="635"/>
      <c r="R82" s="635"/>
      <c r="S82" s="635"/>
      <c r="T82" s="635"/>
      <c r="U82" s="635"/>
      <c r="V82" s="635"/>
      <c r="W82" s="635"/>
      <c r="X82" s="635"/>
      <c r="Y82" s="635"/>
      <c r="Z82" s="635"/>
      <c r="AA82" s="635"/>
      <c r="AB82" s="635"/>
      <c r="AC82" s="635"/>
      <c r="AD82" s="635"/>
    </row>
    <row r="83" spans="2:30" ht="14.25">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row>
    <row r="84" spans="2:30" ht="36" customHeight="1">
      <c r="B84" s="6"/>
      <c r="C84" s="6"/>
      <c r="D84" s="627" t="s">
        <v>7794</v>
      </c>
      <c r="E84" s="635"/>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row>
    <row r="85" spans="2:30" ht="14.25">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row>
    <row r="86" spans="2:30" ht="14.25">
      <c r="B86" s="25" t="s">
        <v>5418</v>
      </c>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row>
    <row r="87" spans="2:30" ht="36" customHeight="1">
      <c r="B87" s="6"/>
      <c r="C87" s="627" t="s">
        <v>7795</v>
      </c>
      <c r="D87" s="635"/>
      <c r="E87" s="635"/>
      <c r="F87" s="635"/>
      <c r="G87" s="635"/>
      <c r="H87" s="635"/>
      <c r="I87" s="635"/>
      <c r="J87" s="635"/>
      <c r="K87" s="635"/>
      <c r="L87" s="635"/>
      <c r="M87" s="635"/>
      <c r="N87" s="635"/>
      <c r="O87" s="635"/>
      <c r="P87" s="635"/>
      <c r="Q87" s="635"/>
      <c r="R87" s="635"/>
      <c r="S87" s="635"/>
      <c r="T87" s="635"/>
      <c r="U87" s="635"/>
      <c r="V87" s="635"/>
      <c r="W87" s="635"/>
      <c r="X87" s="635"/>
      <c r="Y87" s="635"/>
      <c r="Z87" s="635"/>
      <c r="AA87" s="635"/>
      <c r="AB87" s="635"/>
      <c r="AC87" s="635"/>
      <c r="AD87" s="635"/>
    </row>
    <row r="88" spans="2:30" ht="15" customHeight="1">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row>
    <row r="89" spans="2:30" ht="15" customHeight="1">
      <c r="B89" s="25" t="s">
        <v>7796</v>
      </c>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row>
    <row r="90" spans="2:30" ht="15" customHeight="1">
      <c r="B90" s="6"/>
      <c r="C90" s="627" t="s">
        <v>7797</v>
      </c>
      <c r="D90" s="635"/>
      <c r="E90" s="635"/>
      <c r="F90" s="635"/>
      <c r="G90" s="635"/>
      <c r="H90" s="635"/>
      <c r="I90" s="635"/>
      <c r="J90" s="635"/>
      <c r="K90" s="635"/>
      <c r="L90" s="635"/>
      <c r="M90" s="635"/>
      <c r="N90" s="635"/>
      <c r="O90" s="635"/>
      <c r="P90" s="635"/>
      <c r="Q90" s="635"/>
      <c r="R90" s="635"/>
      <c r="S90" s="635"/>
      <c r="T90" s="635"/>
      <c r="U90" s="635"/>
      <c r="V90" s="635"/>
      <c r="W90" s="635"/>
      <c r="X90" s="635"/>
      <c r="Y90" s="635"/>
      <c r="Z90" s="635"/>
      <c r="AA90" s="635"/>
      <c r="AB90" s="635"/>
      <c r="AC90" s="635"/>
      <c r="AD90" s="635"/>
    </row>
    <row r="91" spans="2:30" ht="15" customHeight="1">
      <c r="B91" s="6"/>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row>
    <row r="92" spans="2:30" ht="15" customHeight="1">
      <c r="B92" s="25" t="s">
        <v>7798</v>
      </c>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row>
    <row r="93" spans="2:30" ht="84" customHeight="1">
      <c r="B93" s="6"/>
      <c r="C93" s="627" t="s">
        <v>7799</v>
      </c>
      <c r="D93" s="635"/>
      <c r="E93" s="635"/>
      <c r="F93" s="635"/>
      <c r="G93" s="635"/>
      <c r="H93" s="635"/>
      <c r="I93" s="635"/>
      <c r="J93" s="635"/>
      <c r="K93" s="635"/>
      <c r="L93" s="635"/>
      <c r="M93" s="635"/>
      <c r="N93" s="635"/>
      <c r="O93" s="635"/>
      <c r="P93" s="635"/>
      <c r="Q93" s="635"/>
      <c r="R93" s="635"/>
      <c r="S93" s="635"/>
      <c r="T93" s="635"/>
      <c r="U93" s="635"/>
      <c r="V93" s="635"/>
      <c r="W93" s="635"/>
      <c r="X93" s="635"/>
      <c r="Y93" s="635"/>
      <c r="Z93" s="635"/>
      <c r="AA93" s="635"/>
      <c r="AB93" s="635"/>
      <c r="AC93" s="635"/>
      <c r="AD93" s="635"/>
    </row>
    <row r="94" spans="2:30" ht="14.25">
      <c r="B94" s="6"/>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row>
    <row r="95" spans="2:30" ht="14.25">
      <c r="B95" s="25" t="s">
        <v>7800</v>
      </c>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row>
    <row r="96" spans="2:30" ht="24" customHeight="1">
      <c r="B96" s="6"/>
      <c r="C96" s="627" t="s">
        <v>7801</v>
      </c>
      <c r="D96" s="635"/>
      <c r="E96" s="635"/>
      <c r="F96" s="635"/>
      <c r="G96" s="635"/>
      <c r="H96" s="635"/>
      <c r="I96" s="635"/>
      <c r="J96" s="635"/>
      <c r="K96" s="635"/>
      <c r="L96" s="635"/>
      <c r="M96" s="635"/>
      <c r="N96" s="635"/>
      <c r="O96" s="635"/>
      <c r="P96" s="635"/>
      <c r="Q96" s="635"/>
      <c r="R96" s="635"/>
      <c r="S96" s="635"/>
      <c r="T96" s="635"/>
      <c r="U96" s="635"/>
      <c r="V96" s="635"/>
      <c r="W96" s="635"/>
      <c r="X96" s="635"/>
      <c r="Y96" s="635"/>
      <c r="Z96" s="635"/>
      <c r="AA96" s="635"/>
      <c r="AB96" s="635"/>
      <c r="AC96" s="635"/>
      <c r="AD96" s="635"/>
    </row>
    <row r="97" spans="2:30" ht="14.25">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row>
    <row r="98" spans="2:30" ht="14.25">
      <c r="B98" s="25" t="s">
        <v>7319</v>
      </c>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row>
    <row r="99" spans="2:30" ht="48" customHeight="1">
      <c r="B99" s="6"/>
      <c r="C99" s="627" t="s">
        <v>7802</v>
      </c>
      <c r="D99" s="635"/>
      <c r="E99" s="635"/>
      <c r="F99" s="635"/>
      <c r="G99" s="635"/>
      <c r="H99" s="635"/>
      <c r="I99" s="635"/>
      <c r="J99" s="635"/>
      <c r="K99" s="635"/>
      <c r="L99" s="635"/>
      <c r="M99" s="635"/>
      <c r="N99" s="635"/>
      <c r="O99" s="635"/>
      <c r="P99" s="635"/>
      <c r="Q99" s="635"/>
      <c r="R99" s="635"/>
      <c r="S99" s="635"/>
      <c r="T99" s="635"/>
      <c r="U99" s="635"/>
      <c r="V99" s="635"/>
      <c r="W99" s="635"/>
      <c r="X99" s="635"/>
      <c r="Y99" s="635"/>
      <c r="Z99" s="635"/>
      <c r="AA99" s="635"/>
      <c r="AB99" s="635"/>
      <c r="AC99" s="635"/>
      <c r="AD99" s="635"/>
    </row>
    <row r="100" spans="2:30" ht="14.25">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row>
    <row r="101" spans="2:30" ht="14.25">
      <c r="B101" s="25" t="s">
        <v>6218</v>
      </c>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row>
    <row r="102" spans="2:30" ht="36" customHeight="1">
      <c r="B102" s="6"/>
      <c r="C102" s="627" t="s">
        <v>7803</v>
      </c>
      <c r="D102" s="635"/>
      <c r="E102" s="635"/>
      <c r="F102" s="635"/>
      <c r="G102" s="635"/>
      <c r="H102" s="635"/>
      <c r="I102" s="635"/>
      <c r="J102" s="635"/>
      <c r="K102" s="635"/>
      <c r="L102" s="635"/>
      <c r="M102" s="635"/>
      <c r="N102" s="635"/>
      <c r="O102" s="635"/>
      <c r="P102" s="635"/>
      <c r="Q102" s="635"/>
      <c r="R102" s="635"/>
      <c r="S102" s="635"/>
      <c r="T102" s="635"/>
      <c r="U102" s="635"/>
      <c r="V102" s="635"/>
      <c r="W102" s="635"/>
      <c r="X102" s="635"/>
      <c r="Y102" s="635"/>
      <c r="Z102" s="635"/>
      <c r="AA102" s="635"/>
      <c r="AB102" s="635"/>
      <c r="AC102" s="635"/>
      <c r="AD102" s="635"/>
    </row>
    <row r="103" spans="2:30" ht="14.25">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row>
    <row r="104" spans="2:30" ht="14.25">
      <c r="B104" s="25" t="s">
        <v>7804</v>
      </c>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row>
    <row r="105" spans="2:30" ht="36" customHeight="1">
      <c r="B105" s="6"/>
      <c r="C105" s="1066" t="s">
        <v>7805</v>
      </c>
      <c r="D105" s="635"/>
      <c r="E105" s="635"/>
      <c r="F105" s="635"/>
      <c r="G105" s="635"/>
      <c r="H105" s="635"/>
      <c r="I105" s="635"/>
      <c r="J105" s="635"/>
      <c r="K105" s="635"/>
      <c r="L105" s="635"/>
      <c r="M105" s="635"/>
      <c r="N105" s="635"/>
      <c r="O105" s="635"/>
      <c r="P105" s="635"/>
      <c r="Q105" s="635"/>
      <c r="R105" s="635"/>
      <c r="S105" s="635"/>
      <c r="T105" s="635"/>
      <c r="U105" s="635"/>
      <c r="V105" s="635"/>
      <c r="W105" s="635"/>
      <c r="X105" s="635"/>
      <c r="Y105" s="635"/>
      <c r="Z105" s="635"/>
      <c r="AA105" s="635"/>
      <c r="AB105" s="635"/>
      <c r="AC105" s="635"/>
      <c r="AD105" s="635"/>
    </row>
    <row r="106" spans="2:30" ht="14.25">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row>
    <row r="107" spans="2:30" ht="14.25">
      <c r="B107" s="25" t="s">
        <v>7806</v>
      </c>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row>
    <row r="108" spans="2:30" ht="84" customHeight="1">
      <c r="B108" s="6"/>
      <c r="C108" s="1066" t="s">
        <v>7807</v>
      </c>
      <c r="D108" s="635"/>
      <c r="E108" s="635"/>
      <c r="F108" s="635"/>
      <c r="G108" s="635"/>
      <c r="H108" s="635"/>
      <c r="I108" s="635"/>
      <c r="J108" s="635"/>
      <c r="K108" s="635"/>
      <c r="L108" s="635"/>
      <c r="M108" s="635"/>
      <c r="N108" s="635"/>
      <c r="O108" s="635"/>
      <c r="P108" s="635"/>
      <c r="Q108" s="635"/>
      <c r="R108" s="635"/>
      <c r="S108" s="635"/>
      <c r="T108" s="635"/>
      <c r="U108" s="635"/>
      <c r="V108" s="635"/>
      <c r="W108" s="635"/>
      <c r="X108" s="635"/>
      <c r="Y108" s="635"/>
      <c r="Z108" s="635"/>
      <c r="AA108" s="635"/>
      <c r="AB108" s="635"/>
      <c r="AC108" s="635"/>
      <c r="AD108" s="635"/>
    </row>
    <row r="109" spans="2:30" ht="14.25">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row>
    <row r="110" spans="2:30" ht="14.25">
      <c r="B110" s="25" t="s">
        <v>6007</v>
      </c>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row>
    <row r="111" spans="2:30" ht="48" customHeight="1">
      <c r="B111" s="6"/>
      <c r="C111" s="1066" t="s">
        <v>7808</v>
      </c>
      <c r="D111" s="635"/>
      <c r="E111" s="635"/>
      <c r="F111" s="635"/>
      <c r="G111" s="635"/>
      <c r="H111" s="635"/>
      <c r="I111" s="635"/>
      <c r="J111" s="635"/>
      <c r="K111" s="635"/>
      <c r="L111" s="635"/>
      <c r="M111" s="635"/>
      <c r="N111" s="635"/>
      <c r="O111" s="635"/>
      <c r="P111" s="635"/>
      <c r="Q111" s="635"/>
      <c r="R111" s="635"/>
      <c r="S111" s="635"/>
      <c r="T111" s="635"/>
      <c r="U111" s="635"/>
      <c r="V111" s="635"/>
      <c r="W111" s="635"/>
      <c r="X111" s="635"/>
      <c r="Y111" s="635"/>
      <c r="Z111" s="635"/>
      <c r="AA111" s="635"/>
      <c r="AB111" s="635"/>
      <c r="AC111" s="635"/>
      <c r="AD111" s="635"/>
    </row>
    <row r="112" spans="2:30" ht="14.25">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row>
    <row r="113" spans="2:30" ht="14.25">
      <c r="B113" s="404" t="s">
        <v>7320</v>
      </c>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row>
    <row r="114" spans="2:30" ht="36" customHeight="1">
      <c r="B114" s="16"/>
      <c r="C114" s="1066" t="s">
        <v>7809</v>
      </c>
      <c r="D114" s="635"/>
      <c r="E114" s="635"/>
      <c r="F114" s="635"/>
      <c r="G114" s="635"/>
      <c r="H114" s="635"/>
      <c r="I114" s="635"/>
      <c r="J114" s="635"/>
      <c r="K114" s="635"/>
      <c r="L114" s="635"/>
      <c r="M114" s="635"/>
      <c r="N114" s="635"/>
      <c r="O114" s="635"/>
      <c r="P114" s="635"/>
      <c r="Q114" s="635"/>
      <c r="R114" s="635"/>
      <c r="S114" s="635"/>
      <c r="T114" s="635"/>
      <c r="U114" s="635"/>
      <c r="V114" s="635"/>
      <c r="W114" s="635"/>
      <c r="X114" s="635"/>
      <c r="Y114" s="635"/>
      <c r="Z114" s="635"/>
      <c r="AA114" s="635"/>
      <c r="AB114" s="635"/>
      <c r="AC114" s="635"/>
      <c r="AD114" s="635"/>
    </row>
    <row r="115" spans="2:30" ht="14.25">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row>
    <row r="116" spans="2:30" ht="14.25">
      <c r="B116" s="404" t="s">
        <v>7321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row>
    <row r="117" spans="2:30" ht="24" customHeight="1">
      <c r="B117" s="16"/>
      <c r="C117" s="1066" t="s">
        <v>7810</v>
      </c>
      <c r="D117" s="635"/>
      <c r="E117" s="635"/>
      <c r="F117" s="635"/>
      <c r="G117" s="635"/>
      <c r="H117" s="635"/>
      <c r="I117" s="635"/>
      <c r="J117" s="635"/>
      <c r="K117" s="635"/>
      <c r="L117" s="635"/>
      <c r="M117" s="635"/>
      <c r="N117" s="635"/>
      <c r="O117" s="635"/>
      <c r="P117" s="635"/>
      <c r="Q117" s="635"/>
      <c r="R117" s="635"/>
      <c r="S117" s="635"/>
      <c r="T117" s="635"/>
      <c r="U117" s="635"/>
      <c r="V117" s="635"/>
      <c r="W117" s="635"/>
      <c r="X117" s="635"/>
      <c r="Y117" s="635"/>
      <c r="Z117" s="635"/>
      <c r="AA117" s="635"/>
      <c r="AB117" s="635"/>
      <c r="AC117" s="635"/>
      <c r="AD117" s="635"/>
    </row>
    <row r="118" spans="2:30" ht="14.25">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row>
    <row r="119" spans="2:30" ht="14.25">
      <c r="B119" s="25" t="s">
        <v>7811</v>
      </c>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row>
    <row r="120" spans="2:30" ht="24" customHeight="1">
      <c r="B120" s="6"/>
      <c r="C120" s="627" t="s">
        <v>7812</v>
      </c>
      <c r="D120" s="635"/>
      <c r="E120" s="635"/>
      <c r="F120" s="635"/>
      <c r="G120" s="635"/>
      <c r="H120" s="635"/>
      <c r="I120" s="635"/>
      <c r="J120" s="635"/>
      <c r="K120" s="635"/>
      <c r="L120" s="635"/>
      <c r="M120" s="635"/>
      <c r="N120" s="635"/>
      <c r="O120" s="635"/>
      <c r="P120" s="635"/>
      <c r="Q120" s="635"/>
      <c r="R120" s="635"/>
      <c r="S120" s="635"/>
      <c r="T120" s="635"/>
      <c r="U120" s="635"/>
      <c r="V120" s="635"/>
      <c r="W120" s="635"/>
      <c r="X120" s="635"/>
      <c r="Y120" s="635"/>
      <c r="Z120" s="635"/>
      <c r="AA120" s="635"/>
      <c r="AB120" s="635"/>
      <c r="AC120" s="635"/>
      <c r="AD120" s="635"/>
    </row>
    <row r="121" spans="2:30" ht="14.25">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row>
    <row r="122" spans="2:30" ht="14.25">
      <c r="B122" s="25" t="s">
        <v>7813</v>
      </c>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row>
    <row r="123" spans="2:30" ht="24" customHeight="1">
      <c r="B123" s="6"/>
      <c r="C123" s="627" t="s">
        <v>7814</v>
      </c>
      <c r="D123" s="635"/>
      <c r="E123" s="635"/>
      <c r="F123" s="635"/>
      <c r="G123" s="635"/>
      <c r="H123" s="635"/>
      <c r="I123" s="635"/>
      <c r="J123" s="635"/>
      <c r="K123" s="635"/>
      <c r="L123" s="635"/>
      <c r="M123" s="635"/>
      <c r="N123" s="635"/>
      <c r="O123" s="635"/>
      <c r="P123" s="635"/>
      <c r="Q123" s="635"/>
      <c r="R123" s="635"/>
      <c r="S123" s="635"/>
      <c r="T123" s="635"/>
      <c r="U123" s="635"/>
      <c r="V123" s="635"/>
      <c r="W123" s="635"/>
      <c r="X123" s="635"/>
      <c r="Y123" s="635"/>
      <c r="Z123" s="635"/>
      <c r="AA123" s="635"/>
      <c r="AB123" s="635"/>
      <c r="AC123" s="635"/>
      <c r="AD123" s="635"/>
    </row>
    <row r="124" spans="2:30" ht="14.25">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row>
    <row r="125" spans="2:30" ht="14.25">
      <c r="B125" s="25" t="s">
        <v>7395</v>
      </c>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row>
    <row r="126" spans="2:30" ht="36" customHeight="1">
      <c r="B126" s="6"/>
      <c r="C126" s="627" t="s">
        <v>7815</v>
      </c>
      <c r="D126" s="635"/>
      <c r="E126" s="635"/>
      <c r="F126" s="635"/>
      <c r="G126" s="635"/>
      <c r="H126" s="635"/>
      <c r="I126" s="635"/>
      <c r="J126" s="635"/>
      <c r="K126" s="635"/>
      <c r="L126" s="635"/>
      <c r="M126" s="635"/>
      <c r="N126" s="635"/>
      <c r="O126" s="635"/>
      <c r="P126" s="635"/>
      <c r="Q126" s="635"/>
      <c r="R126" s="635"/>
      <c r="S126" s="635"/>
      <c r="T126" s="635"/>
      <c r="U126" s="635"/>
      <c r="V126" s="635"/>
      <c r="W126" s="635"/>
      <c r="X126" s="635"/>
      <c r="Y126" s="635"/>
      <c r="Z126" s="635"/>
      <c r="AA126" s="635"/>
      <c r="AB126" s="635"/>
      <c r="AC126" s="635"/>
      <c r="AD126" s="635"/>
    </row>
    <row r="127" spans="2:30" ht="14.25">
      <c r="B127" s="6"/>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row>
    <row r="128" spans="2:30" ht="14.25">
      <c r="B128" s="25" t="s">
        <v>5143</v>
      </c>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row>
    <row r="129" spans="2:30" ht="36" customHeight="1">
      <c r="B129" s="6"/>
      <c r="C129" s="627" t="s">
        <v>7816</v>
      </c>
      <c r="D129" s="635"/>
      <c r="E129" s="635"/>
      <c r="F129" s="635"/>
      <c r="G129" s="635"/>
      <c r="H129" s="635"/>
      <c r="I129" s="635"/>
      <c r="J129" s="635"/>
      <c r="K129" s="635"/>
      <c r="L129" s="635"/>
      <c r="M129" s="635"/>
      <c r="N129" s="635"/>
      <c r="O129" s="635"/>
      <c r="P129" s="635"/>
      <c r="Q129" s="635"/>
      <c r="R129" s="635"/>
      <c r="S129" s="635"/>
      <c r="T129" s="635"/>
      <c r="U129" s="635"/>
      <c r="V129" s="635"/>
      <c r="W129" s="635"/>
      <c r="X129" s="635"/>
      <c r="Y129" s="635"/>
      <c r="Z129" s="635"/>
      <c r="AA129" s="635"/>
      <c r="AB129" s="635"/>
      <c r="AC129" s="635"/>
      <c r="AD129" s="635"/>
    </row>
    <row r="130" spans="2:30" ht="14.25">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row>
    <row r="131" spans="2:30" ht="14.25">
      <c r="B131" s="25" t="s">
        <v>5142</v>
      </c>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row>
    <row r="132" spans="2:30" ht="48" customHeight="1">
      <c r="B132" s="6"/>
      <c r="C132" s="627" t="s">
        <v>7817</v>
      </c>
      <c r="D132" s="635"/>
      <c r="E132" s="635"/>
      <c r="F132" s="635"/>
      <c r="G132" s="635"/>
      <c r="H132" s="635"/>
      <c r="I132" s="635"/>
      <c r="J132" s="635"/>
      <c r="K132" s="635"/>
      <c r="L132" s="635"/>
      <c r="M132" s="635"/>
      <c r="N132" s="635"/>
      <c r="O132" s="635"/>
      <c r="P132" s="635"/>
      <c r="Q132" s="635"/>
      <c r="R132" s="635"/>
      <c r="S132" s="635"/>
      <c r="T132" s="635"/>
      <c r="U132" s="635"/>
      <c r="V132" s="635"/>
      <c r="W132" s="635"/>
      <c r="X132" s="635"/>
      <c r="Y132" s="635"/>
      <c r="Z132" s="635"/>
      <c r="AA132" s="635"/>
      <c r="AB132" s="635"/>
      <c r="AC132" s="635"/>
      <c r="AD132" s="635"/>
    </row>
    <row r="133" spans="2:30" ht="14.25">
      <c r="B133" s="6"/>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row>
    <row r="134" spans="2:30" ht="14.25">
      <c r="B134" s="404" t="s">
        <v>7818</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row>
    <row r="135" spans="2:30" ht="24" customHeight="1">
      <c r="B135" s="17"/>
      <c r="C135" s="1066" t="s">
        <v>7819</v>
      </c>
      <c r="D135" s="635"/>
      <c r="E135" s="635"/>
      <c r="F135" s="635"/>
      <c r="G135" s="635"/>
      <c r="H135" s="635"/>
      <c r="I135" s="635"/>
      <c r="J135" s="635"/>
      <c r="K135" s="635"/>
      <c r="L135" s="635"/>
      <c r="M135" s="635"/>
      <c r="N135" s="635"/>
      <c r="O135" s="635"/>
      <c r="P135" s="635"/>
      <c r="Q135" s="635"/>
      <c r="R135" s="635"/>
      <c r="S135" s="635"/>
      <c r="T135" s="635"/>
      <c r="U135" s="635"/>
      <c r="V135" s="635"/>
      <c r="W135" s="635"/>
      <c r="X135" s="635"/>
      <c r="Y135" s="635"/>
      <c r="Z135" s="635"/>
      <c r="AA135" s="635"/>
      <c r="AB135" s="635"/>
      <c r="AC135" s="635"/>
      <c r="AD135" s="635"/>
    </row>
    <row r="136" spans="2:30" ht="14.25">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row>
    <row r="137" spans="2:30" ht="14.25">
      <c r="B137" s="404" t="s">
        <v>7285</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row>
    <row r="138" spans="2:30" ht="24" customHeight="1">
      <c r="B138" s="4"/>
      <c r="C138" s="627" t="s">
        <v>7820</v>
      </c>
      <c r="D138" s="635"/>
      <c r="E138" s="635"/>
      <c r="F138" s="635"/>
      <c r="G138" s="635"/>
      <c r="H138" s="635"/>
      <c r="I138" s="635"/>
      <c r="J138" s="635"/>
      <c r="K138" s="635"/>
      <c r="L138" s="635"/>
      <c r="M138" s="635"/>
      <c r="N138" s="635"/>
      <c r="O138" s="635"/>
      <c r="P138" s="635"/>
      <c r="Q138" s="635"/>
      <c r="R138" s="635"/>
      <c r="S138" s="635"/>
      <c r="T138" s="635"/>
      <c r="U138" s="635"/>
      <c r="V138" s="635"/>
      <c r="W138" s="635"/>
      <c r="X138" s="635"/>
      <c r="Y138" s="635"/>
      <c r="Z138" s="635"/>
      <c r="AA138" s="635"/>
      <c r="AB138" s="635"/>
      <c r="AC138" s="635"/>
      <c r="AD138" s="635"/>
    </row>
    <row r="139" spans="2:30" ht="14.25">
      <c r="B139" s="6"/>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row>
    <row r="140" spans="2:30" ht="14.25">
      <c r="B140" s="404" t="s">
        <v>5324</v>
      </c>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row>
    <row r="141" spans="2:30" ht="36" customHeight="1">
      <c r="B141" s="4"/>
      <c r="C141" s="627" t="s">
        <v>7821</v>
      </c>
      <c r="D141" s="635"/>
      <c r="E141" s="635"/>
      <c r="F141" s="635"/>
      <c r="G141" s="635"/>
      <c r="H141" s="635"/>
      <c r="I141" s="635"/>
      <c r="J141" s="635"/>
      <c r="K141" s="635"/>
      <c r="L141" s="635"/>
      <c r="M141" s="635"/>
      <c r="N141" s="635"/>
      <c r="O141" s="635"/>
      <c r="P141" s="635"/>
      <c r="Q141" s="635"/>
      <c r="R141" s="635"/>
      <c r="S141" s="635"/>
      <c r="T141" s="635"/>
      <c r="U141" s="635"/>
      <c r="V141" s="635"/>
      <c r="W141" s="635"/>
      <c r="X141" s="635"/>
      <c r="Y141" s="635"/>
      <c r="Z141" s="635"/>
      <c r="AA141" s="635"/>
      <c r="AB141" s="635"/>
      <c r="AC141" s="635"/>
      <c r="AD141" s="635"/>
    </row>
    <row r="142" spans="2:30" ht="14.25">
      <c r="B142" s="6"/>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row>
    <row r="143" spans="2:30" ht="14.25">
      <c r="B143" s="404" t="s">
        <v>7822</v>
      </c>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row>
    <row r="144" spans="2:30" ht="48" customHeight="1">
      <c r="B144" s="17"/>
      <c r="C144" s="1066" t="s">
        <v>7823</v>
      </c>
      <c r="D144" s="635"/>
      <c r="E144" s="635"/>
      <c r="F144" s="635"/>
      <c r="G144" s="635"/>
      <c r="H144" s="635"/>
      <c r="I144" s="635"/>
      <c r="J144" s="635"/>
      <c r="K144" s="635"/>
      <c r="L144" s="635"/>
      <c r="M144" s="635"/>
      <c r="N144" s="635"/>
      <c r="O144" s="635"/>
      <c r="P144" s="635"/>
      <c r="Q144" s="635"/>
      <c r="R144" s="635"/>
      <c r="S144" s="635"/>
      <c r="T144" s="635"/>
      <c r="U144" s="635"/>
      <c r="V144" s="635"/>
      <c r="W144" s="635"/>
      <c r="X144" s="635"/>
      <c r="Y144" s="635"/>
      <c r="Z144" s="635"/>
      <c r="AA144" s="635"/>
      <c r="AB144" s="635"/>
      <c r="AC144" s="635"/>
      <c r="AD144" s="635"/>
    </row>
    <row r="145" spans="1:31" ht="14.25">
      <c r="B145" s="6"/>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row>
    <row r="146" spans="1:31" ht="14.25">
      <c r="B146" s="404" t="s">
        <v>7824</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row>
    <row r="147" spans="1:31" ht="48" customHeight="1">
      <c r="B147" s="17"/>
      <c r="C147" s="629" t="s">
        <v>7825</v>
      </c>
      <c r="D147" s="635"/>
      <c r="E147" s="635"/>
      <c r="F147" s="635"/>
      <c r="G147" s="635"/>
      <c r="H147" s="635"/>
      <c r="I147" s="635"/>
      <c r="J147" s="635"/>
      <c r="K147" s="635"/>
      <c r="L147" s="635"/>
      <c r="M147" s="635"/>
      <c r="N147" s="635"/>
      <c r="O147" s="635"/>
      <c r="P147" s="635"/>
      <c r="Q147" s="635"/>
      <c r="R147" s="635"/>
      <c r="S147" s="635"/>
      <c r="T147" s="635"/>
      <c r="U147" s="635"/>
      <c r="V147" s="635"/>
      <c r="W147" s="635"/>
      <c r="X147" s="635"/>
      <c r="Y147" s="635"/>
      <c r="Z147" s="635"/>
      <c r="AA147" s="635"/>
      <c r="AB147" s="635"/>
      <c r="AC147" s="635"/>
      <c r="AD147" s="635"/>
    </row>
    <row r="148" spans="1:31" ht="14.25">
      <c r="B148" s="6"/>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row>
    <row r="149" spans="1:31" ht="14.25">
      <c r="B149" s="25" t="s">
        <v>7826</v>
      </c>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row>
    <row r="150" spans="1:31" ht="24" customHeight="1">
      <c r="A150" s="1"/>
      <c r="B150" s="6"/>
      <c r="C150" s="627" t="s">
        <v>7827</v>
      </c>
      <c r="D150" s="635"/>
      <c r="E150" s="635"/>
      <c r="F150" s="635"/>
      <c r="G150" s="635"/>
      <c r="H150" s="635"/>
      <c r="I150" s="635"/>
      <c r="J150" s="635"/>
      <c r="K150" s="635"/>
      <c r="L150" s="635"/>
      <c r="M150" s="635"/>
      <c r="N150" s="635"/>
      <c r="O150" s="635"/>
      <c r="P150" s="635"/>
      <c r="Q150" s="635"/>
      <c r="R150" s="635"/>
      <c r="S150" s="635"/>
      <c r="T150" s="635"/>
      <c r="U150" s="635"/>
      <c r="V150" s="635"/>
      <c r="W150" s="635"/>
      <c r="X150" s="635"/>
      <c r="Y150" s="635"/>
      <c r="Z150" s="635"/>
      <c r="AA150" s="635"/>
      <c r="AB150" s="635"/>
      <c r="AC150" s="635"/>
      <c r="AD150" s="635"/>
      <c r="AE150" s="1"/>
    </row>
    <row r="151" spans="1:31" ht="14.25">
      <c r="A151" s="1"/>
      <c r="B151" s="6"/>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
    </row>
    <row r="152" spans="1:31" ht="14.25">
      <c r="A152" s="1"/>
      <c r="B152" s="25" t="s">
        <v>6220</v>
      </c>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1"/>
    </row>
    <row r="153" spans="1:31" ht="48" customHeight="1">
      <c r="A153" s="1"/>
      <c r="B153" s="6"/>
      <c r="C153" s="627" t="s">
        <v>7828</v>
      </c>
      <c r="D153" s="635"/>
      <c r="E153" s="635"/>
      <c r="F153" s="635"/>
      <c r="G153" s="635"/>
      <c r="H153" s="635"/>
      <c r="I153" s="635"/>
      <c r="J153" s="635"/>
      <c r="K153" s="635"/>
      <c r="L153" s="635"/>
      <c r="M153" s="635"/>
      <c r="N153" s="635"/>
      <c r="O153" s="635"/>
      <c r="P153" s="635"/>
      <c r="Q153" s="635"/>
      <c r="R153" s="635"/>
      <c r="S153" s="635"/>
      <c r="T153" s="635"/>
      <c r="U153" s="635"/>
      <c r="V153" s="635"/>
      <c r="W153" s="635"/>
      <c r="X153" s="635"/>
      <c r="Y153" s="635"/>
      <c r="Z153" s="635"/>
      <c r="AA153" s="635"/>
      <c r="AB153" s="635"/>
      <c r="AC153" s="635"/>
      <c r="AD153" s="635"/>
      <c r="AE153" s="1"/>
    </row>
    <row r="154" spans="1:31" ht="14.25">
      <c r="A154" s="1"/>
      <c r="B154" s="6"/>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
    </row>
    <row r="155" spans="1:31" ht="14.25">
      <c r="A155" s="1"/>
      <c r="B155" s="404" t="s">
        <v>7829</v>
      </c>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
    </row>
    <row r="156" spans="1:31" ht="24" customHeight="1">
      <c r="A156" s="1"/>
      <c r="B156" s="17"/>
      <c r="C156" s="1066" t="s">
        <v>7830</v>
      </c>
      <c r="D156" s="635"/>
      <c r="E156" s="635"/>
      <c r="F156" s="635"/>
      <c r="G156" s="635"/>
      <c r="H156" s="635"/>
      <c r="I156" s="635"/>
      <c r="J156" s="635"/>
      <c r="K156" s="635"/>
      <c r="L156" s="635"/>
      <c r="M156" s="635"/>
      <c r="N156" s="635"/>
      <c r="O156" s="635"/>
      <c r="P156" s="635"/>
      <c r="Q156" s="635"/>
      <c r="R156" s="635"/>
      <c r="S156" s="635"/>
      <c r="T156" s="635"/>
      <c r="U156" s="635"/>
      <c r="V156" s="635"/>
      <c r="W156" s="635"/>
      <c r="X156" s="635"/>
      <c r="Y156" s="635"/>
      <c r="Z156" s="635"/>
      <c r="AA156" s="635"/>
      <c r="AB156" s="635"/>
      <c r="AC156" s="635"/>
      <c r="AD156" s="635"/>
      <c r="AE156" s="1"/>
    </row>
    <row r="157" spans="1:31" ht="14.25">
      <c r="A157" s="1"/>
      <c r="B157" s="6"/>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
    </row>
    <row r="158" spans="1:31" ht="24" customHeight="1">
      <c r="B158" s="6"/>
      <c r="C158" s="15"/>
      <c r="D158" s="629" t="s">
        <v>7831</v>
      </c>
      <c r="E158" s="635"/>
      <c r="F158" s="635"/>
      <c r="G158" s="635"/>
      <c r="H158" s="635"/>
      <c r="I158" s="635"/>
      <c r="J158" s="635"/>
      <c r="K158" s="635"/>
      <c r="L158" s="635"/>
      <c r="M158" s="635"/>
      <c r="N158" s="635"/>
      <c r="O158" s="635"/>
      <c r="P158" s="635"/>
      <c r="Q158" s="635"/>
      <c r="R158" s="635"/>
      <c r="S158" s="635"/>
      <c r="T158" s="635"/>
      <c r="U158" s="635"/>
      <c r="V158" s="635"/>
      <c r="W158" s="635"/>
      <c r="X158" s="635"/>
      <c r="Y158" s="635"/>
      <c r="Z158" s="635"/>
      <c r="AA158" s="635"/>
      <c r="AB158" s="635"/>
      <c r="AC158" s="635"/>
      <c r="AD158" s="635"/>
    </row>
    <row r="159" spans="1:31" ht="15" customHeight="1">
      <c r="B159" s="6"/>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row>
    <row r="160" spans="1:31" ht="24" customHeight="1">
      <c r="B160" s="6"/>
      <c r="C160" s="15"/>
      <c r="D160" s="629" t="s">
        <v>7832</v>
      </c>
      <c r="E160" s="635"/>
      <c r="F160" s="635"/>
      <c r="G160" s="635"/>
      <c r="H160" s="635"/>
      <c r="I160" s="635"/>
      <c r="J160" s="635"/>
      <c r="K160" s="635"/>
      <c r="L160" s="635"/>
      <c r="M160" s="635"/>
      <c r="N160" s="635"/>
      <c r="O160" s="635"/>
      <c r="P160" s="635"/>
      <c r="Q160" s="635"/>
      <c r="R160" s="635"/>
      <c r="S160" s="635"/>
      <c r="T160" s="635"/>
      <c r="U160" s="635"/>
      <c r="V160" s="635"/>
      <c r="W160" s="635"/>
      <c r="X160" s="635"/>
      <c r="Y160" s="635"/>
      <c r="Z160" s="635"/>
      <c r="AA160" s="635"/>
      <c r="AB160" s="635"/>
      <c r="AC160" s="635"/>
      <c r="AD160" s="635"/>
    </row>
    <row r="161" spans="2:30" ht="15" customHeight="1">
      <c r="B161" s="6"/>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row>
    <row r="162" spans="2:30" ht="36" customHeight="1">
      <c r="B162" s="6"/>
      <c r="C162" s="15"/>
      <c r="D162" s="629" t="s">
        <v>7833</v>
      </c>
      <c r="E162" s="635"/>
      <c r="F162" s="635"/>
      <c r="G162" s="635"/>
      <c r="H162" s="635"/>
      <c r="I162" s="635"/>
      <c r="J162" s="635"/>
      <c r="K162" s="635"/>
      <c r="L162" s="635"/>
      <c r="M162" s="635"/>
      <c r="N162" s="635"/>
      <c r="O162" s="635"/>
      <c r="P162" s="635"/>
      <c r="Q162" s="635"/>
      <c r="R162" s="635"/>
      <c r="S162" s="635"/>
      <c r="T162" s="635"/>
      <c r="U162" s="635"/>
      <c r="V162" s="635"/>
      <c r="W162" s="635"/>
      <c r="X162" s="635"/>
      <c r="Y162" s="635"/>
      <c r="Z162" s="635"/>
      <c r="AA162" s="635"/>
      <c r="AB162" s="635"/>
      <c r="AC162" s="635"/>
      <c r="AD162" s="635"/>
    </row>
    <row r="163" spans="2:30" ht="15" customHeight="1">
      <c r="B163" s="6"/>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row>
    <row r="164" spans="2:30" ht="15" customHeight="1">
      <c r="B164" s="25" t="s">
        <v>6366</v>
      </c>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row>
    <row r="165" spans="2:30" ht="24" customHeight="1">
      <c r="B165" s="5"/>
      <c r="C165" s="627" t="s">
        <v>7834</v>
      </c>
      <c r="D165" s="635"/>
      <c r="E165" s="635"/>
      <c r="F165" s="635"/>
      <c r="G165" s="635"/>
      <c r="H165" s="635"/>
      <c r="I165" s="635"/>
      <c r="J165" s="635"/>
      <c r="K165" s="635"/>
      <c r="L165" s="635"/>
      <c r="M165" s="635"/>
      <c r="N165" s="635"/>
      <c r="O165" s="635"/>
      <c r="P165" s="635"/>
      <c r="Q165" s="635"/>
      <c r="R165" s="635"/>
      <c r="S165" s="635"/>
      <c r="T165" s="635"/>
      <c r="U165" s="635"/>
      <c r="V165" s="635"/>
      <c r="W165" s="635"/>
      <c r="X165" s="635"/>
      <c r="Y165" s="635"/>
      <c r="Z165" s="635"/>
      <c r="AA165" s="635"/>
      <c r="AB165" s="635"/>
      <c r="AC165" s="635"/>
      <c r="AD165" s="635"/>
    </row>
    <row r="166" spans="2:30" ht="15" customHeight="1"/>
    <row r="167" spans="2:30" ht="15" customHeight="1">
      <c r="B167" s="25" t="s">
        <v>7835</v>
      </c>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row>
    <row r="168" spans="2:30" ht="36" customHeight="1">
      <c r="B168" s="6"/>
      <c r="C168" s="627" t="s">
        <v>7836</v>
      </c>
      <c r="D168" s="635"/>
      <c r="E168" s="635"/>
      <c r="F168" s="635"/>
      <c r="G168" s="635"/>
      <c r="H168" s="635"/>
      <c r="I168" s="635"/>
      <c r="J168" s="635"/>
      <c r="K168" s="635"/>
      <c r="L168" s="635"/>
      <c r="M168" s="635"/>
      <c r="N168" s="635"/>
      <c r="O168" s="635"/>
      <c r="P168" s="635"/>
      <c r="Q168" s="635"/>
      <c r="R168" s="635"/>
      <c r="S168" s="635"/>
      <c r="T168" s="635"/>
      <c r="U168" s="635"/>
      <c r="V168" s="635"/>
      <c r="W168" s="635"/>
      <c r="X168" s="635"/>
      <c r="Y168" s="635"/>
      <c r="Z168" s="635"/>
      <c r="AA168" s="635"/>
      <c r="AB168" s="635"/>
      <c r="AC168" s="635"/>
      <c r="AD168" s="635"/>
    </row>
    <row r="169" spans="2:30" ht="15" customHeight="1"/>
    <row r="170" spans="2:30" ht="15" customHeight="1"/>
    <row r="171" spans="2:30" ht="15" customHeight="1"/>
    <row r="172" spans="2:30" ht="15" customHeight="1"/>
    <row r="173" spans="2:30" ht="15" customHeight="1"/>
    <row r="174" spans="2:30" ht="15" customHeight="1"/>
  </sheetData>
  <sheetProtection algorithmName="SHA-512" hashValue="z9VIMH9XUcKPKj8UYS89tKm4xQVwG4N0j2Gv8lYwZM+bwXu9vs3PxUj3oGvx6qXsP0Dmd8tM2CWU3oCTH1fbaQ==" saltValue="hYoBGTtJ2MB6FNC8o5vEgg==" spinCount="100000" sheet="1" objects="1" scenarios="1"/>
  <mergeCells count="65">
    <mergeCell ref="B5:AD5"/>
    <mergeCell ref="C87:AD87"/>
    <mergeCell ref="C56:AD56"/>
    <mergeCell ref="D42:AD42"/>
    <mergeCell ref="C11:AD11"/>
    <mergeCell ref="D13:AD13"/>
    <mergeCell ref="B8:L8"/>
    <mergeCell ref="C71:AD71"/>
    <mergeCell ref="C23:AD23"/>
    <mergeCell ref="D82:AD82"/>
    <mergeCell ref="D160:AD160"/>
    <mergeCell ref="D17:AD17"/>
    <mergeCell ref="C168:AD168"/>
    <mergeCell ref="D44:AD44"/>
    <mergeCell ref="D40:AD40"/>
    <mergeCell ref="D84:AD84"/>
    <mergeCell ref="C108:AD108"/>
    <mergeCell ref="C50:AD50"/>
    <mergeCell ref="C99:AD99"/>
    <mergeCell ref="D162:AD162"/>
    <mergeCell ref="C93:AD93"/>
    <mergeCell ref="D34:AD34"/>
    <mergeCell ref="C74:AD74"/>
    <mergeCell ref="C80:AD80"/>
    <mergeCell ref="C141:AD141"/>
    <mergeCell ref="C123:AD123"/>
    <mergeCell ref="B1:AD1"/>
    <mergeCell ref="D36:AD36"/>
    <mergeCell ref="C150:AD150"/>
    <mergeCell ref="D15:AD15"/>
    <mergeCell ref="D30:AD30"/>
    <mergeCell ref="C138:AD138"/>
    <mergeCell ref="C20:AD20"/>
    <mergeCell ref="AA7:AD7"/>
    <mergeCell ref="B3:AD3"/>
    <mergeCell ref="N8:O8"/>
    <mergeCell ref="D38:AD38"/>
    <mergeCell ref="C147:AD147"/>
    <mergeCell ref="C65:AD65"/>
    <mergeCell ref="C59:AD59"/>
    <mergeCell ref="C105:AD105"/>
    <mergeCell ref="C135:AD135"/>
    <mergeCell ref="C156:AD156"/>
    <mergeCell ref="C153:AD153"/>
    <mergeCell ref="C117:AD117"/>
    <mergeCell ref="C68:AD68"/>
    <mergeCell ref="C120:AD120"/>
    <mergeCell ref="C129:AD129"/>
    <mergeCell ref="C132:AD132"/>
    <mergeCell ref="C165:AD165"/>
    <mergeCell ref="C144:AD144"/>
    <mergeCell ref="C26:AD26"/>
    <mergeCell ref="D32:AD32"/>
    <mergeCell ref="C62:AD62"/>
    <mergeCell ref="C114:AD114"/>
    <mergeCell ref="C90:AD90"/>
    <mergeCell ref="C47:AD47"/>
    <mergeCell ref="C96:AD96"/>
    <mergeCell ref="C77:AD77"/>
    <mergeCell ref="C53:AD53"/>
    <mergeCell ref="C111:AD111"/>
    <mergeCell ref="C126:AD126"/>
    <mergeCell ref="C102:AD102"/>
    <mergeCell ref="D28:AD28"/>
    <mergeCell ref="D158:AD158"/>
  </mergeCells>
  <conditionalFormatting sqref="A1:XFD1048576">
    <cfRule type="expression" dxfId="6" priority="1" stopIfTrue="1">
      <formula>AND($A$1&lt;&gt;"",SEARCH("igual o mayor",A1)&gt;0)</formula>
    </cfRule>
    <cfRule type="expression" dxfId="5" priority="2" stopIfTrue="1">
      <formula>AND($A$1&lt;&gt;"",SEARCH("igual o menor",A1)&gt;0)</formula>
    </cfRule>
    <cfRule type="expression" dxfId="4" priority="3" stopIfTrue="1">
      <formula>AND($A$1&lt;&gt;"",SEARCH("pase a la pregunta",A1)&gt;0)</formula>
    </cfRule>
    <cfRule type="expression" dxfId="3" priority="4" stopIfTrue="1">
      <formula>AND($A$1&lt;&gt;"",SEARCH("en blanco",A1)&gt;0)</formula>
    </cfRule>
    <cfRule type="expression" dxfId="2" priority="5" stopIfTrue="1">
      <formula>AND($A$1&lt;&gt;"",SEARCH("no puede registrar",A1)&gt;0)</formula>
    </cfRule>
    <cfRule type="expression" dxfId="1" priority="6" stopIfTrue="1">
      <formula>AND($A$1&lt;&gt;"",SUM(A1)&gt;0)</formula>
    </cfRule>
    <cfRule type="expression" dxfId="0" priority="7" stopIfTrue="1">
      <formula>AND($A$1&lt;&gt;"",SEARCH("la pregunta",A1)&gt;0)</formula>
    </cfRule>
  </conditionalFormatting>
  <hyperlinks>
    <hyperlink ref="AA7" location="Índice!B45" display="Índice"/>
    <hyperlink ref="AA7:AD7" location="Índice!B43"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2
Glosario</oddHeader>
    <oddFooter>&amp;LCenso Nacional de Gobiernos Estatales 2026&amp;R&amp;P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E574"/>
  <sheetViews>
    <sheetView showGridLines="0" view="pageBreakPreview" zoomScale="120" zoomScaleNormal="100" zoomScaleSheetLayoutView="120" workbookViewId="0"/>
  </sheetViews>
  <sheetFormatPr baseColWidth="10" defaultColWidth="0" defaultRowHeight="14.25" zeroHeight="1"/>
  <cols>
    <col min="1" max="1" width="5.625" style="127" customWidth="1"/>
    <col min="2" max="30" width="3.625" style="127" customWidth="1"/>
    <col min="31" max="31" width="5.625" style="127" customWidth="1"/>
    <col min="32" max="33" width="11.5" style="127" hidden="1" customWidth="1"/>
    <col min="34" max="109" width="5.625" hidden="1" customWidth="1"/>
    <col min="110" max="16384" width="11.5" hidden="1"/>
  </cols>
  <sheetData>
    <row r="1" spans="1:109" ht="173.25" customHeight="1">
      <c r="A1" s="605"/>
      <c r="B1" s="619" t="s">
        <v>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121"/>
      <c r="AF1" s="121"/>
      <c r="AG1" s="121"/>
    </row>
    <row r="2" spans="1:109" ht="15" customHeight="1">
      <c r="A2" s="122"/>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94" t="s">
        <v>41</v>
      </c>
      <c r="AI2" s="195" t="s">
        <v>42</v>
      </c>
      <c r="AK2" s="29"/>
      <c r="AL2" s="194" t="s">
        <v>43</v>
      </c>
      <c r="AM2" s="195" t="s">
        <v>44</v>
      </c>
      <c r="AO2" s="29"/>
      <c r="AP2" s="29"/>
      <c r="BW2" s="196"/>
      <c r="BX2" s="29"/>
      <c r="BY2" s="29"/>
    </row>
    <row r="3" spans="1:109" ht="45" customHeight="1">
      <c r="A3" s="123"/>
      <c r="B3" s="622" t="s">
        <v>1</v>
      </c>
      <c r="C3" s="628"/>
      <c r="D3" s="628"/>
      <c r="E3" s="628"/>
      <c r="F3" s="628"/>
      <c r="G3" s="628"/>
      <c r="H3" s="628"/>
      <c r="I3" s="628"/>
      <c r="J3" s="628"/>
      <c r="K3" s="628"/>
      <c r="L3" s="628"/>
      <c r="M3" s="628"/>
      <c r="N3" s="628"/>
      <c r="O3" s="628"/>
      <c r="P3" s="628"/>
      <c r="Q3" s="628"/>
      <c r="R3" s="628"/>
      <c r="S3" s="628"/>
      <c r="T3" s="628"/>
      <c r="U3" s="628"/>
      <c r="V3" s="628"/>
      <c r="W3" s="628"/>
      <c r="X3" s="628"/>
      <c r="Y3" s="628"/>
      <c r="Z3" s="628"/>
      <c r="AA3" s="628"/>
      <c r="AB3" s="628"/>
      <c r="AC3" s="628"/>
      <c r="AD3" s="628"/>
      <c r="AE3" s="124"/>
      <c r="AF3" s="124"/>
      <c r="AG3" s="124"/>
      <c r="AH3" s="197"/>
      <c r="AI3" s="197"/>
      <c r="AK3" s="29"/>
      <c r="AL3" s="198"/>
      <c r="AM3" s="198"/>
      <c r="AN3" s="29"/>
      <c r="AO3" s="29"/>
      <c r="AP3" s="29">
        <v>1</v>
      </c>
      <c r="AQ3" s="199" t="s">
        <v>45</v>
      </c>
      <c r="AR3" s="199" t="s">
        <v>46</v>
      </c>
      <c r="AS3" s="199" t="s">
        <v>47</v>
      </c>
      <c r="AT3" s="199" t="s">
        <v>48</v>
      </c>
      <c r="AU3" s="199" t="s">
        <v>49</v>
      </c>
      <c r="AV3" s="199" t="s">
        <v>50</v>
      </c>
      <c r="AW3" s="199" t="s">
        <v>51</v>
      </c>
      <c r="AX3" s="199" t="s">
        <v>52</v>
      </c>
      <c r="AY3" s="199" t="s">
        <v>53</v>
      </c>
      <c r="AZ3" s="199" t="s">
        <v>54</v>
      </c>
      <c r="BA3" s="199" t="s">
        <v>55</v>
      </c>
      <c r="BB3" s="199" t="s">
        <v>56</v>
      </c>
      <c r="BC3" s="199" t="s">
        <v>57</v>
      </c>
      <c r="BD3" s="199" t="s">
        <v>58</v>
      </c>
      <c r="BE3" s="199" t="s">
        <v>59</v>
      </c>
      <c r="BF3" s="199" t="s">
        <v>60</v>
      </c>
      <c r="BG3" s="199" t="s">
        <v>61</v>
      </c>
      <c r="BH3" s="199" t="s">
        <v>62</v>
      </c>
      <c r="BI3" s="199" t="s">
        <v>63</v>
      </c>
      <c r="BJ3" s="199" t="s">
        <v>64</v>
      </c>
      <c r="BK3" s="199" t="s">
        <v>65</v>
      </c>
      <c r="BL3" s="199" t="s">
        <v>66</v>
      </c>
      <c r="BM3" s="199" t="s">
        <v>67</v>
      </c>
      <c r="BN3" s="199" t="s">
        <v>68</v>
      </c>
      <c r="BO3" s="199" t="s">
        <v>69</v>
      </c>
      <c r="BP3" s="199" t="s">
        <v>70</v>
      </c>
      <c r="BQ3" s="199" t="s">
        <v>71</v>
      </c>
      <c r="BR3" s="199" t="s">
        <v>72</v>
      </c>
      <c r="BS3" s="199" t="s">
        <v>73</v>
      </c>
      <c r="BT3" s="199" t="s">
        <v>74</v>
      </c>
      <c r="BU3" s="199" t="s">
        <v>75</v>
      </c>
      <c r="BV3" s="199" t="s">
        <v>76</v>
      </c>
      <c r="BW3" s="196"/>
      <c r="BX3" s="29"/>
      <c r="BY3" s="29"/>
      <c r="BZ3" s="199" t="s">
        <v>45</v>
      </c>
      <c r="CA3" s="199" t="s">
        <v>46</v>
      </c>
      <c r="CB3" s="199" t="s">
        <v>47</v>
      </c>
      <c r="CC3" s="199" t="s">
        <v>48</v>
      </c>
      <c r="CD3" s="199" t="s">
        <v>49</v>
      </c>
      <c r="CE3" s="199" t="s">
        <v>50</v>
      </c>
      <c r="CF3" s="199" t="s">
        <v>51</v>
      </c>
      <c r="CG3" s="199" t="s">
        <v>52</v>
      </c>
      <c r="CH3" s="199" t="s">
        <v>53</v>
      </c>
      <c r="CI3" s="199" t="s">
        <v>54</v>
      </c>
      <c r="CJ3" s="199" t="s">
        <v>55</v>
      </c>
      <c r="CK3" s="199" t="s">
        <v>56</v>
      </c>
      <c r="CL3" s="199" t="s">
        <v>57</v>
      </c>
      <c r="CM3" s="199" t="s">
        <v>58</v>
      </c>
      <c r="CN3" s="199" t="s">
        <v>59</v>
      </c>
      <c r="CO3" s="199" t="s">
        <v>60</v>
      </c>
      <c r="CP3" s="199" t="s">
        <v>61</v>
      </c>
      <c r="CQ3" s="199" t="s">
        <v>62</v>
      </c>
      <c r="CR3" s="199" t="s">
        <v>63</v>
      </c>
      <c r="CS3" s="199" t="s">
        <v>64</v>
      </c>
      <c r="CT3" s="199" t="s">
        <v>65</v>
      </c>
      <c r="CU3" s="199" t="s">
        <v>66</v>
      </c>
      <c r="CV3" s="199" t="s">
        <v>67</v>
      </c>
      <c r="CW3" s="199" t="s">
        <v>68</v>
      </c>
      <c r="CX3" s="199" t="s">
        <v>69</v>
      </c>
      <c r="CY3" s="199" t="s">
        <v>70</v>
      </c>
      <c r="CZ3" s="199" t="s">
        <v>71</v>
      </c>
      <c r="DA3" s="199" t="s">
        <v>72</v>
      </c>
      <c r="DB3" s="199" t="s">
        <v>73</v>
      </c>
      <c r="DC3" s="199" t="s">
        <v>74</v>
      </c>
      <c r="DD3" s="199" t="s">
        <v>75</v>
      </c>
      <c r="DE3" s="199" t="s">
        <v>76</v>
      </c>
    </row>
    <row r="4" spans="1:109" ht="15" customHeight="1">
      <c r="A4" s="122"/>
      <c r="B4" s="122"/>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200" t="s">
        <v>77</v>
      </c>
      <c r="AI4" s="198" t="s">
        <v>45</v>
      </c>
      <c r="AJ4" s="29"/>
      <c r="AK4" s="29"/>
      <c r="AL4" s="197" t="str">
        <f t="shared" ref="AL4:AL67" si="0">IFERROR(IF(HLOOKUP($N$8, $BZ$3:$DE$574, $AP4, FALSE )="", "", HLOOKUP($N$8, $BZ$3:$DE$574, $AP4, FALSE)), "")</f>
        <v>Acajete</v>
      </c>
      <c r="AM4" s="197" t="str">
        <f t="shared" ref="AM4:AM67" si="1">IFERROR(IF(AL4="", "", HLOOKUP($N$8, $AQ$3:$BV$574, AP4, FALSE)), "")</f>
        <v>30001</v>
      </c>
      <c r="AO4" s="29"/>
      <c r="AP4" s="29">
        <v>2</v>
      </c>
      <c r="AQ4" s="201" t="s">
        <v>78</v>
      </c>
      <c r="AR4" s="201" t="s">
        <v>79</v>
      </c>
      <c r="AS4" s="201" t="s">
        <v>80</v>
      </c>
      <c r="AT4" s="201" t="s">
        <v>81</v>
      </c>
      <c r="AU4" s="201" t="s">
        <v>82</v>
      </c>
      <c r="AV4" s="201" t="s">
        <v>83</v>
      </c>
      <c r="AW4" s="201" t="s">
        <v>84</v>
      </c>
      <c r="AX4" s="201" t="s">
        <v>85</v>
      </c>
      <c r="AY4" s="201" t="s">
        <v>86</v>
      </c>
      <c r="AZ4" s="201" t="s">
        <v>87</v>
      </c>
      <c r="BA4" s="201" t="s">
        <v>88</v>
      </c>
      <c r="BB4" s="201" t="s">
        <v>89</v>
      </c>
      <c r="BC4" s="201" t="s">
        <v>90</v>
      </c>
      <c r="BD4" s="201" t="s">
        <v>91</v>
      </c>
      <c r="BE4" s="509" t="s">
        <v>92</v>
      </c>
      <c r="BF4" s="201" t="s">
        <v>93</v>
      </c>
      <c r="BG4" s="201" t="s">
        <v>94</v>
      </c>
      <c r="BH4" s="201" t="s">
        <v>95</v>
      </c>
      <c r="BI4" s="201" t="s">
        <v>96</v>
      </c>
      <c r="BJ4" s="201" t="s">
        <v>97</v>
      </c>
      <c r="BK4" s="201" t="s">
        <v>98</v>
      </c>
      <c r="BL4" s="201" t="s">
        <v>99</v>
      </c>
      <c r="BM4" s="201" t="s">
        <v>100</v>
      </c>
      <c r="BN4" s="201" t="s">
        <v>101</v>
      </c>
      <c r="BO4" s="201" t="s">
        <v>102</v>
      </c>
      <c r="BP4" s="201" t="s">
        <v>103</v>
      </c>
      <c r="BQ4" s="201" t="s">
        <v>104</v>
      </c>
      <c r="BR4" s="201" t="s">
        <v>105</v>
      </c>
      <c r="BS4" s="201" t="s">
        <v>106</v>
      </c>
      <c r="BT4" s="201" t="s">
        <v>107</v>
      </c>
      <c r="BU4" s="201" t="s">
        <v>108</v>
      </c>
      <c r="BV4" s="201" t="s">
        <v>109</v>
      </c>
      <c r="BW4" s="29"/>
      <c r="BX4" s="29"/>
      <c r="BY4" s="29"/>
      <c r="BZ4" s="202" t="s">
        <v>77</v>
      </c>
      <c r="CA4" s="202" t="s">
        <v>110</v>
      </c>
      <c r="CB4" s="202" t="s">
        <v>111</v>
      </c>
      <c r="CC4" s="202" t="s">
        <v>112</v>
      </c>
      <c r="CD4" s="202" t="s">
        <v>113</v>
      </c>
      <c r="CE4" s="202" t="s">
        <v>114</v>
      </c>
      <c r="CF4" s="202" t="s">
        <v>115</v>
      </c>
      <c r="CG4" s="202" t="s">
        <v>116</v>
      </c>
      <c r="CH4" s="202" t="s">
        <v>117</v>
      </c>
      <c r="CI4" s="202" t="s">
        <v>118</v>
      </c>
      <c r="CJ4" s="202" t="s">
        <v>113</v>
      </c>
      <c r="CK4" s="202" t="s">
        <v>119</v>
      </c>
      <c r="CL4" s="202" t="s">
        <v>120</v>
      </c>
      <c r="CM4" s="202" t="s">
        <v>121</v>
      </c>
      <c r="CN4" s="391" t="s">
        <v>122</v>
      </c>
      <c r="CO4" s="202" t="s">
        <v>123</v>
      </c>
      <c r="CP4" s="202" t="s">
        <v>124</v>
      </c>
      <c r="CQ4" s="202" t="s">
        <v>125</v>
      </c>
      <c r="CR4" s="202" t="s">
        <v>113</v>
      </c>
      <c r="CS4" s="202" t="s">
        <v>126</v>
      </c>
      <c r="CT4" s="202" t="s">
        <v>127</v>
      </c>
      <c r="CU4" s="202" t="s">
        <v>128</v>
      </c>
      <c r="CV4" s="202" t="s">
        <v>129</v>
      </c>
      <c r="CW4" s="202" t="s">
        <v>130</v>
      </c>
      <c r="CX4" s="202" t="s">
        <v>131</v>
      </c>
      <c r="CY4" s="202" t="s">
        <v>132</v>
      </c>
      <c r="CZ4" s="202" t="s">
        <v>133</v>
      </c>
      <c r="DA4" s="202" t="s">
        <v>113</v>
      </c>
      <c r="DB4" s="202" t="s">
        <v>134</v>
      </c>
      <c r="DC4" s="202" t="s">
        <v>127</v>
      </c>
      <c r="DD4" s="202" t="s">
        <v>135</v>
      </c>
      <c r="DE4" s="202" t="s">
        <v>136</v>
      </c>
    </row>
    <row r="5" spans="1:109" ht="60" customHeight="1">
      <c r="A5" s="124"/>
      <c r="B5" s="652" t="s">
        <v>10</v>
      </c>
      <c r="C5" s="628"/>
      <c r="D5" s="628"/>
      <c r="E5" s="628"/>
      <c r="F5" s="628"/>
      <c r="G5" s="628"/>
      <c r="H5" s="628"/>
      <c r="I5" s="628"/>
      <c r="J5" s="628"/>
      <c r="K5" s="628"/>
      <c r="L5" s="628"/>
      <c r="M5" s="628"/>
      <c r="N5" s="628"/>
      <c r="O5" s="628"/>
      <c r="P5" s="628"/>
      <c r="Q5" s="628"/>
      <c r="R5" s="628"/>
      <c r="S5" s="628"/>
      <c r="T5" s="628"/>
      <c r="U5" s="628"/>
      <c r="V5" s="628"/>
      <c r="W5" s="628"/>
      <c r="X5" s="628"/>
      <c r="Y5" s="628"/>
      <c r="Z5" s="628"/>
      <c r="AA5" s="628"/>
      <c r="AB5" s="628"/>
      <c r="AC5" s="628"/>
      <c r="AD5" s="628"/>
      <c r="AE5" s="124"/>
      <c r="AF5" s="124"/>
      <c r="AG5" s="124"/>
      <c r="AH5" s="200" t="s">
        <v>137</v>
      </c>
      <c r="AI5" s="198" t="s">
        <v>46</v>
      </c>
      <c r="AJ5" s="29"/>
      <c r="AK5" s="29"/>
      <c r="AL5" s="197" t="str">
        <f t="shared" si="0"/>
        <v>Acatlán</v>
      </c>
      <c r="AM5" s="197" t="str">
        <f t="shared" si="1"/>
        <v>30002</v>
      </c>
      <c r="AO5" s="29"/>
      <c r="AP5" s="29">
        <v>3</v>
      </c>
      <c r="AQ5" s="201" t="s">
        <v>138</v>
      </c>
      <c r="AR5" s="201" t="s">
        <v>139</v>
      </c>
      <c r="AS5" s="201" t="s">
        <v>140</v>
      </c>
      <c r="AT5" s="201" t="s">
        <v>141</v>
      </c>
      <c r="AU5" s="201" t="s">
        <v>142</v>
      </c>
      <c r="AV5" s="201" t="s">
        <v>143</v>
      </c>
      <c r="AW5" s="201" t="s">
        <v>144</v>
      </c>
      <c r="AX5" s="201" t="s">
        <v>145</v>
      </c>
      <c r="AY5" s="201" t="s">
        <v>146</v>
      </c>
      <c r="AZ5" s="201" t="s">
        <v>147</v>
      </c>
      <c r="BA5" s="201" t="s">
        <v>148</v>
      </c>
      <c r="BB5" s="201" t="s">
        <v>149</v>
      </c>
      <c r="BC5" s="201" t="s">
        <v>150</v>
      </c>
      <c r="BD5" s="201" t="s">
        <v>151</v>
      </c>
      <c r="BE5" s="509" t="s">
        <v>152</v>
      </c>
      <c r="BF5" s="201" t="s">
        <v>153</v>
      </c>
      <c r="BG5" s="201" t="s">
        <v>154</v>
      </c>
      <c r="BH5" s="201" t="s">
        <v>155</v>
      </c>
      <c r="BI5" s="201" t="s">
        <v>156</v>
      </c>
      <c r="BJ5" s="201" t="s">
        <v>157</v>
      </c>
      <c r="BK5" s="201" t="s">
        <v>158</v>
      </c>
      <c r="BL5" s="201" t="s">
        <v>159</v>
      </c>
      <c r="BM5" s="201" t="s">
        <v>160</v>
      </c>
      <c r="BN5" s="201" t="s">
        <v>161</v>
      </c>
      <c r="BO5" s="201" t="s">
        <v>162</v>
      </c>
      <c r="BP5" s="201" t="s">
        <v>163</v>
      </c>
      <c r="BQ5" s="201" t="s">
        <v>164</v>
      </c>
      <c r="BR5" s="201" t="s">
        <v>165</v>
      </c>
      <c r="BS5" s="201" t="s">
        <v>166</v>
      </c>
      <c r="BT5" s="201" t="s">
        <v>167</v>
      </c>
      <c r="BU5" s="201" t="s">
        <v>168</v>
      </c>
      <c r="BV5" s="201" t="s">
        <v>169</v>
      </c>
      <c r="BW5" s="29"/>
      <c r="BX5" s="29"/>
      <c r="BY5" s="29"/>
      <c r="BZ5" s="202" t="s">
        <v>170</v>
      </c>
      <c r="CA5" s="202" t="s">
        <v>171</v>
      </c>
      <c r="CB5" s="202" t="s">
        <v>172</v>
      </c>
      <c r="CC5" s="202" t="s">
        <v>173</v>
      </c>
      <c r="CD5" s="202" t="s">
        <v>174</v>
      </c>
      <c r="CE5" s="202" t="s">
        <v>175</v>
      </c>
      <c r="CF5" s="202" t="s">
        <v>176</v>
      </c>
      <c r="CG5" s="202" t="s">
        <v>177</v>
      </c>
      <c r="CH5" s="202" t="s">
        <v>178</v>
      </c>
      <c r="CI5" s="202" t="s">
        <v>179</v>
      </c>
      <c r="CJ5" s="202" t="s">
        <v>180</v>
      </c>
      <c r="CK5" s="202" t="s">
        <v>181</v>
      </c>
      <c r="CL5" s="202" t="s">
        <v>182</v>
      </c>
      <c r="CM5" s="202" t="s">
        <v>183</v>
      </c>
      <c r="CN5" s="391" t="s">
        <v>184</v>
      </c>
      <c r="CO5" s="202" t="s">
        <v>185</v>
      </c>
      <c r="CP5" s="202" t="s">
        <v>186</v>
      </c>
      <c r="CQ5" s="202" t="s">
        <v>187</v>
      </c>
      <c r="CR5" s="202" t="s">
        <v>188</v>
      </c>
      <c r="CS5" s="202" t="s">
        <v>189</v>
      </c>
      <c r="CT5" s="202" t="s">
        <v>190</v>
      </c>
      <c r="CU5" s="202" t="s">
        <v>191</v>
      </c>
      <c r="CV5" s="202" t="s">
        <v>192</v>
      </c>
      <c r="CW5" s="202" t="s">
        <v>193</v>
      </c>
      <c r="CX5" s="202" t="s">
        <v>194</v>
      </c>
      <c r="CY5" s="202" t="s">
        <v>195</v>
      </c>
      <c r="CZ5" s="202" t="s">
        <v>196</v>
      </c>
      <c r="DA5" s="202" t="s">
        <v>177</v>
      </c>
      <c r="DB5" s="202" t="s">
        <v>197</v>
      </c>
      <c r="DC5" s="202" t="s">
        <v>120</v>
      </c>
      <c r="DD5" s="202" t="s">
        <v>198</v>
      </c>
      <c r="DE5" s="202" t="s">
        <v>199</v>
      </c>
    </row>
    <row r="6" spans="1:109" ht="15" customHeight="1">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200" t="s">
        <v>200</v>
      </c>
      <c r="AI6" s="198" t="s">
        <v>47</v>
      </c>
      <c r="AJ6" s="29"/>
      <c r="AK6" s="29"/>
      <c r="AL6" s="197" t="str">
        <f t="shared" si="0"/>
        <v>Acayucan</v>
      </c>
      <c r="AM6" s="197" t="str">
        <f t="shared" si="1"/>
        <v>30003</v>
      </c>
      <c r="AO6" s="29"/>
      <c r="AP6" s="29">
        <v>4</v>
      </c>
      <c r="AQ6" s="201" t="s">
        <v>201</v>
      </c>
      <c r="AR6" s="201" t="s">
        <v>202</v>
      </c>
      <c r="AS6" s="201" t="s">
        <v>203</v>
      </c>
      <c r="AT6" s="201" t="s">
        <v>204</v>
      </c>
      <c r="AU6" s="201" t="s">
        <v>205</v>
      </c>
      <c r="AV6" s="201" t="s">
        <v>206</v>
      </c>
      <c r="AW6" s="201" t="s">
        <v>207</v>
      </c>
      <c r="AX6" s="201" t="s">
        <v>208</v>
      </c>
      <c r="AY6" s="201" t="s">
        <v>209</v>
      </c>
      <c r="AZ6" s="201" t="s">
        <v>210</v>
      </c>
      <c r="BA6" s="201" t="s">
        <v>211</v>
      </c>
      <c r="BB6" s="201" t="s">
        <v>212</v>
      </c>
      <c r="BC6" s="201" t="s">
        <v>213</v>
      </c>
      <c r="BD6" s="201" t="s">
        <v>214</v>
      </c>
      <c r="BE6" s="509" t="s">
        <v>215</v>
      </c>
      <c r="BF6" s="201" t="s">
        <v>216</v>
      </c>
      <c r="BG6" s="201" t="s">
        <v>217</v>
      </c>
      <c r="BH6" s="201" t="s">
        <v>218</v>
      </c>
      <c r="BI6" s="201" t="s">
        <v>219</v>
      </c>
      <c r="BJ6" s="201" t="s">
        <v>220</v>
      </c>
      <c r="BK6" s="201" t="s">
        <v>221</v>
      </c>
      <c r="BL6" s="201" t="s">
        <v>222</v>
      </c>
      <c r="BM6" s="201" t="s">
        <v>223</v>
      </c>
      <c r="BN6" s="201" t="s">
        <v>224</v>
      </c>
      <c r="BO6" s="201" t="s">
        <v>225</v>
      </c>
      <c r="BP6" s="201" t="s">
        <v>226</v>
      </c>
      <c r="BQ6" s="201" t="s">
        <v>227</v>
      </c>
      <c r="BR6" s="201" t="s">
        <v>228</v>
      </c>
      <c r="BS6" s="201" t="s">
        <v>229</v>
      </c>
      <c r="BT6" s="201" t="s">
        <v>230</v>
      </c>
      <c r="BU6" s="201" t="s">
        <v>231</v>
      </c>
      <c r="BV6" s="201" t="s">
        <v>232</v>
      </c>
      <c r="BW6" s="29"/>
      <c r="BX6" s="29"/>
      <c r="BY6" s="29"/>
      <c r="BZ6" s="202" t="s">
        <v>233</v>
      </c>
      <c r="CA6" s="202" t="s">
        <v>234</v>
      </c>
      <c r="CB6" s="202" t="s">
        <v>235</v>
      </c>
      <c r="CC6" s="202" t="s">
        <v>236</v>
      </c>
      <c r="CD6" s="202" t="s">
        <v>237</v>
      </c>
      <c r="CE6" s="202" t="s">
        <v>238</v>
      </c>
      <c r="CF6" s="202" t="s">
        <v>239</v>
      </c>
      <c r="CG6" s="202" t="s">
        <v>237</v>
      </c>
      <c r="CH6" s="202" t="s">
        <v>240</v>
      </c>
      <c r="CI6" s="202" t="s">
        <v>241</v>
      </c>
      <c r="CJ6" s="202" t="s">
        <v>242</v>
      </c>
      <c r="CK6" s="202" t="s">
        <v>243</v>
      </c>
      <c r="CL6" s="202" t="s">
        <v>244</v>
      </c>
      <c r="CM6" s="202" t="s">
        <v>245</v>
      </c>
      <c r="CN6" s="391" t="s">
        <v>246</v>
      </c>
      <c r="CO6" s="202" t="s">
        <v>247</v>
      </c>
      <c r="CP6" s="202" t="s">
        <v>248</v>
      </c>
      <c r="CQ6" s="202" t="s">
        <v>249</v>
      </c>
      <c r="CR6" s="202" t="s">
        <v>250</v>
      </c>
      <c r="CS6" s="202" t="s">
        <v>251</v>
      </c>
      <c r="CT6" s="202" t="s">
        <v>120</v>
      </c>
      <c r="CU6" s="202" t="s">
        <v>252</v>
      </c>
      <c r="CV6" s="202" t="s">
        <v>253</v>
      </c>
      <c r="CW6" s="202" t="s">
        <v>254</v>
      </c>
      <c r="CX6" s="202" t="s">
        <v>255</v>
      </c>
      <c r="CY6" s="202" t="s">
        <v>256</v>
      </c>
      <c r="CZ6" s="202" t="s">
        <v>257</v>
      </c>
      <c r="DA6" s="202" t="s">
        <v>258</v>
      </c>
      <c r="DB6" s="202" t="s">
        <v>259</v>
      </c>
      <c r="DC6" s="202" t="s">
        <v>260</v>
      </c>
      <c r="DD6" s="202" t="s">
        <v>261</v>
      </c>
      <c r="DE6" s="202" t="s">
        <v>262</v>
      </c>
    </row>
    <row r="7" spans="1:109" ht="15" customHeight="1" thickBot="1">
      <c r="A7" s="125"/>
      <c r="B7" s="126" t="s">
        <v>3</v>
      </c>
      <c r="N7" s="126" t="s">
        <v>4</v>
      </c>
      <c r="P7" s="124"/>
      <c r="Q7" s="124"/>
      <c r="R7" s="124"/>
      <c r="S7" s="124"/>
      <c r="T7" s="124"/>
      <c r="U7" s="124"/>
      <c r="V7" s="124"/>
      <c r="W7" s="124"/>
      <c r="X7" s="124"/>
      <c r="Y7" s="124"/>
      <c r="Z7" s="124"/>
      <c r="AA7" s="645" t="s">
        <v>2</v>
      </c>
      <c r="AB7" s="628"/>
      <c r="AC7" s="628"/>
      <c r="AD7" s="628"/>
      <c r="AE7" s="124"/>
      <c r="AF7" s="124"/>
      <c r="AG7" s="124"/>
      <c r="AH7" s="200" t="s">
        <v>173</v>
      </c>
      <c r="AI7" s="198" t="s">
        <v>48</v>
      </c>
      <c r="AJ7" s="29"/>
      <c r="AK7" s="29"/>
      <c r="AL7" s="197" t="str">
        <f t="shared" si="0"/>
        <v>Actopan</v>
      </c>
      <c r="AM7" s="197" t="str">
        <f t="shared" si="1"/>
        <v>30004</v>
      </c>
      <c r="AO7" s="29"/>
      <c r="AP7" s="29">
        <v>5</v>
      </c>
      <c r="AQ7" s="201" t="s">
        <v>263</v>
      </c>
      <c r="AR7" s="201" t="s">
        <v>264</v>
      </c>
      <c r="AS7" s="201" t="s">
        <v>265</v>
      </c>
      <c r="AT7" s="201" t="s">
        <v>266</v>
      </c>
      <c r="AU7" s="201" t="s">
        <v>267</v>
      </c>
      <c r="AV7" s="201" t="s">
        <v>268</v>
      </c>
      <c r="AW7" s="201" t="s">
        <v>269</v>
      </c>
      <c r="AX7" s="201" t="s">
        <v>270</v>
      </c>
      <c r="AY7" s="201" t="s">
        <v>271</v>
      </c>
      <c r="AZ7" s="201" t="s">
        <v>272</v>
      </c>
      <c r="BA7" s="201" t="s">
        <v>273</v>
      </c>
      <c r="BB7" s="201" t="s">
        <v>274</v>
      </c>
      <c r="BC7" s="201" t="s">
        <v>275</v>
      </c>
      <c r="BD7" s="201" t="s">
        <v>276</v>
      </c>
      <c r="BE7" s="509" t="s">
        <v>277</v>
      </c>
      <c r="BF7" s="201" t="s">
        <v>278</v>
      </c>
      <c r="BG7" s="201" t="s">
        <v>279</v>
      </c>
      <c r="BH7" s="201" t="s">
        <v>280</v>
      </c>
      <c r="BI7" s="201" t="s">
        <v>281</v>
      </c>
      <c r="BJ7" s="201" t="s">
        <v>282</v>
      </c>
      <c r="BK7" s="201" t="s">
        <v>283</v>
      </c>
      <c r="BL7" s="201" t="s">
        <v>284</v>
      </c>
      <c r="BM7" s="201" t="s">
        <v>285</v>
      </c>
      <c r="BN7" s="201" t="s">
        <v>286</v>
      </c>
      <c r="BO7" s="201" t="s">
        <v>287</v>
      </c>
      <c r="BP7" s="201" t="s">
        <v>288</v>
      </c>
      <c r="BQ7" s="201" t="s">
        <v>289</v>
      </c>
      <c r="BR7" s="201" t="s">
        <v>290</v>
      </c>
      <c r="BS7" s="201" t="s">
        <v>291</v>
      </c>
      <c r="BT7" s="201" t="s">
        <v>292</v>
      </c>
      <c r="BU7" s="201" t="s">
        <v>293</v>
      </c>
      <c r="BV7" s="201" t="s">
        <v>294</v>
      </c>
      <c r="BW7" s="29"/>
      <c r="BX7" s="29"/>
      <c r="BY7" s="29"/>
      <c r="BZ7" s="202" t="s">
        <v>295</v>
      </c>
      <c r="CA7" s="202" t="s">
        <v>296</v>
      </c>
      <c r="CB7" s="202" t="s">
        <v>297</v>
      </c>
      <c r="CC7" s="202" t="s">
        <v>298</v>
      </c>
      <c r="CD7" s="202" t="s">
        <v>299</v>
      </c>
      <c r="CE7" s="202" t="s">
        <v>300</v>
      </c>
      <c r="CF7" s="202" t="s">
        <v>301</v>
      </c>
      <c r="CG7" s="202" t="s">
        <v>302</v>
      </c>
      <c r="CH7" s="202" t="s">
        <v>303</v>
      </c>
      <c r="CI7" s="202" t="s">
        <v>304</v>
      </c>
      <c r="CJ7" s="202" t="s">
        <v>305</v>
      </c>
      <c r="CK7" s="202" t="s">
        <v>306</v>
      </c>
      <c r="CL7" s="202" t="s">
        <v>307</v>
      </c>
      <c r="CM7" s="202" t="s">
        <v>308</v>
      </c>
      <c r="CN7" s="391" t="s">
        <v>309</v>
      </c>
      <c r="CO7" s="202" t="s">
        <v>310</v>
      </c>
      <c r="CP7" s="202" t="s">
        <v>311</v>
      </c>
      <c r="CQ7" s="202" t="s">
        <v>312</v>
      </c>
      <c r="CR7" s="202" t="s">
        <v>237</v>
      </c>
      <c r="CS7" s="202" t="s">
        <v>313</v>
      </c>
      <c r="CT7" s="202" t="s">
        <v>314</v>
      </c>
      <c r="CU7" s="202" t="s">
        <v>315</v>
      </c>
      <c r="CV7" s="202" t="s">
        <v>316</v>
      </c>
      <c r="CW7" s="202" t="s">
        <v>317</v>
      </c>
      <c r="CX7" s="202" t="s">
        <v>318</v>
      </c>
      <c r="CY7" s="202" t="s">
        <v>319</v>
      </c>
      <c r="CZ7" s="202" t="s">
        <v>320</v>
      </c>
      <c r="DA7" s="202" t="s">
        <v>321</v>
      </c>
      <c r="DB7" s="202" t="s">
        <v>322</v>
      </c>
      <c r="DC7" s="202" t="s">
        <v>244</v>
      </c>
      <c r="DD7" s="202" t="s">
        <v>323</v>
      </c>
      <c r="DE7" s="202" t="s">
        <v>324</v>
      </c>
    </row>
    <row r="8" spans="1:109" ht="15" customHeight="1" thickBot="1">
      <c r="A8" s="125"/>
      <c r="B8" s="648" t="s">
        <v>1582</v>
      </c>
      <c r="C8" s="649"/>
      <c r="D8" s="649"/>
      <c r="E8" s="649"/>
      <c r="F8" s="649"/>
      <c r="G8" s="649"/>
      <c r="H8" s="649"/>
      <c r="I8" s="649"/>
      <c r="J8" s="649"/>
      <c r="K8" s="649"/>
      <c r="L8" s="650"/>
      <c r="M8" s="128"/>
      <c r="N8" s="651" t="str">
        <f>IFERROR(VLOOKUP(B8, AH4:AI35, 2, FALSE), "")</f>
        <v>230</v>
      </c>
      <c r="O8" s="624"/>
      <c r="P8" s="124"/>
      <c r="Q8" s="124"/>
      <c r="R8" s="124"/>
      <c r="S8" s="124"/>
      <c r="T8" s="124"/>
      <c r="U8" s="124"/>
      <c r="V8" s="124"/>
      <c r="W8" s="124"/>
      <c r="X8" s="124"/>
      <c r="Y8" s="124"/>
      <c r="Z8" s="124"/>
      <c r="AA8" s="124"/>
      <c r="AB8" s="124"/>
      <c r="AC8" s="124"/>
      <c r="AD8" s="124"/>
      <c r="AE8" s="124"/>
      <c r="AF8" s="124"/>
      <c r="AG8" s="124"/>
      <c r="AH8" s="200" t="s">
        <v>325</v>
      </c>
      <c r="AI8" s="198" t="s">
        <v>49</v>
      </c>
      <c r="AJ8" s="29"/>
      <c r="AK8" s="29"/>
      <c r="AL8" s="197" t="str">
        <f t="shared" si="0"/>
        <v>Acula</v>
      </c>
      <c r="AM8" s="197" t="str">
        <f t="shared" si="1"/>
        <v>30005</v>
      </c>
      <c r="AO8" s="29"/>
      <c r="AP8" s="29">
        <v>6</v>
      </c>
      <c r="AQ8" s="201" t="s">
        <v>326</v>
      </c>
      <c r="AR8" s="201" t="s">
        <v>327</v>
      </c>
      <c r="AS8" s="201" t="s">
        <v>328</v>
      </c>
      <c r="AT8" s="201" t="s">
        <v>329</v>
      </c>
      <c r="AU8" s="201" t="s">
        <v>330</v>
      </c>
      <c r="AV8" s="201" t="s">
        <v>331</v>
      </c>
      <c r="AW8" s="201" t="s">
        <v>332</v>
      </c>
      <c r="AX8" s="201" t="s">
        <v>333</v>
      </c>
      <c r="AY8" s="201" t="s">
        <v>334</v>
      </c>
      <c r="AZ8" s="201" t="s">
        <v>335</v>
      </c>
      <c r="BA8" s="201" t="s">
        <v>336</v>
      </c>
      <c r="BB8" s="201" t="s">
        <v>337</v>
      </c>
      <c r="BC8" s="201" t="s">
        <v>338</v>
      </c>
      <c r="BD8" s="201" t="s">
        <v>339</v>
      </c>
      <c r="BE8" s="509" t="s">
        <v>340</v>
      </c>
      <c r="BF8" s="201" t="s">
        <v>341</v>
      </c>
      <c r="BG8" s="201" t="s">
        <v>342</v>
      </c>
      <c r="BH8" s="201" t="s">
        <v>343</v>
      </c>
      <c r="BI8" s="201" t="s">
        <v>344</v>
      </c>
      <c r="BJ8" s="201" t="s">
        <v>345</v>
      </c>
      <c r="BK8" s="201" t="s">
        <v>346</v>
      </c>
      <c r="BL8" s="201" t="s">
        <v>347</v>
      </c>
      <c r="BM8" s="201" t="s">
        <v>348</v>
      </c>
      <c r="BN8" s="201" t="s">
        <v>349</v>
      </c>
      <c r="BO8" s="201" t="s">
        <v>350</v>
      </c>
      <c r="BP8" s="201" t="s">
        <v>351</v>
      </c>
      <c r="BQ8" s="201" t="s">
        <v>352</v>
      </c>
      <c r="BR8" s="201" t="s">
        <v>353</v>
      </c>
      <c r="BS8" s="201" t="s">
        <v>354</v>
      </c>
      <c r="BT8" s="201" t="s">
        <v>355</v>
      </c>
      <c r="BU8" s="201" t="s">
        <v>356</v>
      </c>
      <c r="BV8" s="201" t="s">
        <v>357</v>
      </c>
      <c r="BW8" s="29"/>
      <c r="BX8" s="29"/>
      <c r="BY8" s="29"/>
      <c r="BZ8" s="202" t="s">
        <v>358</v>
      </c>
      <c r="CA8" s="202" t="s">
        <v>359</v>
      </c>
      <c r="CB8" s="202" t="s">
        <v>360</v>
      </c>
      <c r="CC8" s="202" t="s">
        <v>361</v>
      </c>
      <c r="CD8" s="202" t="s">
        <v>362</v>
      </c>
      <c r="CE8" s="202" t="s">
        <v>363</v>
      </c>
      <c r="CF8" s="202" t="s">
        <v>364</v>
      </c>
      <c r="CG8" s="202" t="s">
        <v>365</v>
      </c>
      <c r="CH8" s="202" t="s">
        <v>366</v>
      </c>
      <c r="CI8" s="202" t="s">
        <v>367</v>
      </c>
      <c r="CJ8" s="202" t="s">
        <v>368</v>
      </c>
      <c r="CK8" s="202" t="s">
        <v>369</v>
      </c>
      <c r="CL8" s="202" t="s">
        <v>370</v>
      </c>
      <c r="CM8" s="202" t="s">
        <v>371</v>
      </c>
      <c r="CN8" s="391" t="s">
        <v>372</v>
      </c>
      <c r="CO8" s="202" t="s">
        <v>373</v>
      </c>
      <c r="CP8" s="202" t="s">
        <v>374</v>
      </c>
      <c r="CQ8" s="202" t="s">
        <v>375</v>
      </c>
      <c r="CR8" s="202" t="s">
        <v>376</v>
      </c>
      <c r="CS8" s="202" t="s">
        <v>377</v>
      </c>
      <c r="CT8" s="202" t="s">
        <v>378</v>
      </c>
      <c r="CU8" s="202" t="s">
        <v>379</v>
      </c>
      <c r="CV8" s="202" t="s">
        <v>324</v>
      </c>
      <c r="CW8" s="202" t="s">
        <v>196</v>
      </c>
      <c r="CX8" s="202" t="s">
        <v>380</v>
      </c>
      <c r="CY8" s="202" t="s">
        <v>381</v>
      </c>
      <c r="CZ8" s="202" t="s">
        <v>382</v>
      </c>
      <c r="DA8" s="202" t="s">
        <v>383</v>
      </c>
      <c r="DB8" s="202" t="s">
        <v>384</v>
      </c>
      <c r="DC8" s="202" t="s">
        <v>385</v>
      </c>
      <c r="DD8" s="202" t="s">
        <v>386</v>
      </c>
      <c r="DE8" s="202" t="s">
        <v>387</v>
      </c>
    </row>
    <row r="9" spans="1:109" ht="15" customHeight="1" thickBot="1">
      <c r="A9" s="125"/>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200" t="s">
        <v>175</v>
      </c>
      <c r="AI9" s="198" t="s">
        <v>50</v>
      </c>
      <c r="AJ9" s="29"/>
      <c r="AK9" s="29"/>
      <c r="AL9" s="197" t="str">
        <f t="shared" si="0"/>
        <v>Acultzingo</v>
      </c>
      <c r="AM9" s="197" t="str">
        <f t="shared" si="1"/>
        <v>30006</v>
      </c>
      <c r="AO9" s="29"/>
      <c r="AP9" s="29">
        <v>7</v>
      </c>
      <c r="AQ9" s="201" t="s">
        <v>388</v>
      </c>
      <c r="AR9" s="201" t="s">
        <v>389</v>
      </c>
      <c r="AS9" s="203" t="s">
        <v>390</v>
      </c>
      <c r="AT9" s="201" t="s">
        <v>391</v>
      </c>
      <c r="AU9" s="201" t="s">
        <v>392</v>
      </c>
      <c r="AV9" s="201" t="s">
        <v>393</v>
      </c>
      <c r="AW9" s="201" t="s">
        <v>394</v>
      </c>
      <c r="AX9" s="201" t="s">
        <v>395</v>
      </c>
      <c r="AY9" s="201" t="s">
        <v>396</v>
      </c>
      <c r="AZ9" s="201" t="s">
        <v>397</v>
      </c>
      <c r="BA9" s="201" t="s">
        <v>398</v>
      </c>
      <c r="BB9" s="201" t="s">
        <v>399</v>
      </c>
      <c r="BC9" s="201" t="s">
        <v>400</v>
      </c>
      <c r="BD9" s="201" t="s">
        <v>401</v>
      </c>
      <c r="BE9" s="509" t="s">
        <v>402</v>
      </c>
      <c r="BF9" s="201" t="s">
        <v>403</v>
      </c>
      <c r="BG9" s="201" t="s">
        <v>404</v>
      </c>
      <c r="BH9" s="201" t="s">
        <v>405</v>
      </c>
      <c r="BI9" s="201" t="s">
        <v>406</v>
      </c>
      <c r="BJ9" s="201" t="s">
        <v>407</v>
      </c>
      <c r="BK9" s="201" t="s">
        <v>408</v>
      </c>
      <c r="BL9" s="201" t="s">
        <v>409</v>
      </c>
      <c r="BM9" s="201" t="s">
        <v>410</v>
      </c>
      <c r="BN9" s="201" t="s">
        <v>411</v>
      </c>
      <c r="BO9" s="201" t="s">
        <v>412</v>
      </c>
      <c r="BP9" s="201" t="s">
        <v>413</v>
      </c>
      <c r="BQ9" s="201" t="s">
        <v>414</v>
      </c>
      <c r="BR9" s="201" t="s">
        <v>415</v>
      </c>
      <c r="BS9" s="201" t="s">
        <v>416</v>
      </c>
      <c r="BT9" s="201" t="s">
        <v>417</v>
      </c>
      <c r="BU9" s="201" t="s">
        <v>418</v>
      </c>
      <c r="BV9" s="201" t="s">
        <v>419</v>
      </c>
      <c r="BW9" s="29"/>
      <c r="BX9" s="29"/>
      <c r="BY9" s="29"/>
      <c r="BZ9" s="202" t="s">
        <v>420</v>
      </c>
      <c r="CA9" s="202" t="s">
        <v>421</v>
      </c>
      <c r="CB9" s="202" t="s">
        <v>422</v>
      </c>
      <c r="CC9" s="202" t="s">
        <v>423</v>
      </c>
      <c r="CD9" s="202" t="s">
        <v>424</v>
      </c>
      <c r="CE9" s="202" t="s">
        <v>425</v>
      </c>
      <c r="CF9" s="202" t="s">
        <v>426</v>
      </c>
      <c r="CG9" s="202" t="s">
        <v>427</v>
      </c>
      <c r="CH9" s="202" t="s">
        <v>428</v>
      </c>
      <c r="CI9" s="202" t="s">
        <v>429</v>
      </c>
      <c r="CJ9" s="202" t="s">
        <v>430</v>
      </c>
      <c r="CK9" s="510" t="s">
        <v>431</v>
      </c>
      <c r="CL9" s="202" t="s">
        <v>432</v>
      </c>
      <c r="CM9" s="202" t="s">
        <v>433</v>
      </c>
      <c r="CN9" s="391" t="s">
        <v>434</v>
      </c>
      <c r="CO9" s="202" t="s">
        <v>435</v>
      </c>
      <c r="CP9" s="202" t="s">
        <v>436</v>
      </c>
      <c r="CQ9" s="202" t="s">
        <v>437</v>
      </c>
      <c r="CR9" s="202" t="s">
        <v>438</v>
      </c>
      <c r="CS9" s="202" t="s">
        <v>439</v>
      </c>
      <c r="CT9" s="202" t="s">
        <v>187</v>
      </c>
      <c r="CU9" s="202" t="s">
        <v>440</v>
      </c>
      <c r="CV9" s="202" t="s">
        <v>441</v>
      </c>
      <c r="CW9" s="202" t="s">
        <v>442</v>
      </c>
      <c r="CX9" s="202" t="s">
        <v>443</v>
      </c>
      <c r="CY9" s="202" t="s">
        <v>444</v>
      </c>
      <c r="CZ9" s="202" t="s">
        <v>445</v>
      </c>
      <c r="DA9" s="202" t="s">
        <v>446</v>
      </c>
      <c r="DB9" s="202" t="s">
        <v>447</v>
      </c>
      <c r="DC9" s="202" t="s">
        <v>448</v>
      </c>
      <c r="DD9" s="202" t="s">
        <v>449</v>
      </c>
      <c r="DE9" s="202" t="s">
        <v>450</v>
      </c>
    </row>
    <row r="10" spans="1:109" ht="15" customHeight="1">
      <c r="A10" s="124"/>
      <c r="B10" s="129"/>
      <c r="C10" s="512" t="s">
        <v>451</v>
      </c>
      <c r="D10" s="513"/>
      <c r="E10" s="513"/>
      <c r="F10" s="513"/>
      <c r="G10" s="513"/>
      <c r="H10" s="513"/>
      <c r="I10" s="513"/>
      <c r="J10" s="513"/>
      <c r="K10" s="513"/>
      <c r="L10" s="513"/>
      <c r="M10" s="514"/>
      <c r="N10" s="515"/>
      <c r="O10" s="516"/>
      <c r="P10" s="515"/>
      <c r="Q10" s="515"/>
      <c r="R10" s="515"/>
      <c r="S10" s="515"/>
      <c r="T10" s="515"/>
      <c r="U10" s="515"/>
      <c r="V10" s="515"/>
      <c r="W10" s="515"/>
      <c r="X10" s="515"/>
      <c r="Y10" s="515"/>
      <c r="Z10" s="515"/>
      <c r="AA10" s="515"/>
      <c r="AB10" s="515"/>
      <c r="AC10" s="515"/>
      <c r="AD10" s="130"/>
      <c r="AF10" s="131"/>
      <c r="AG10" s="131"/>
      <c r="AH10" s="200" t="s">
        <v>452</v>
      </c>
      <c r="AI10" s="198" t="s">
        <v>51</v>
      </c>
      <c r="AJ10" s="29"/>
      <c r="AK10" s="29"/>
      <c r="AL10" s="197" t="str">
        <f t="shared" si="0"/>
        <v>Camarón de Tejeda</v>
      </c>
      <c r="AM10" s="197" t="str">
        <f t="shared" si="1"/>
        <v>30007</v>
      </c>
      <c r="AO10" s="29"/>
      <c r="AP10" s="29">
        <v>8</v>
      </c>
      <c r="AQ10" s="201" t="s">
        <v>453</v>
      </c>
      <c r="AR10" s="201" t="s">
        <v>454</v>
      </c>
      <c r="AS10" s="201"/>
      <c r="AT10" s="201" t="s">
        <v>455</v>
      </c>
      <c r="AU10" s="201" t="s">
        <v>456</v>
      </c>
      <c r="AV10" s="201" t="s">
        <v>457</v>
      </c>
      <c r="AW10" s="201" t="s">
        <v>458</v>
      </c>
      <c r="AX10" s="201" t="s">
        <v>459</v>
      </c>
      <c r="AY10" s="201" t="s">
        <v>460</v>
      </c>
      <c r="AZ10" s="201" t="s">
        <v>461</v>
      </c>
      <c r="BA10" s="201" t="s">
        <v>462</v>
      </c>
      <c r="BB10" s="201" t="s">
        <v>463</v>
      </c>
      <c r="BC10" s="201" t="s">
        <v>464</v>
      </c>
      <c r="BD10" s="201" t="s">
        <v>465</v>
      </c>
      <c r="BE10" s="509" t="s">
        <v>466</v>
      </c>
      <c r="BF10" s="201" t="s">
        <v>467</v>
      </c>
      <c r="BG10" s="201" t="s">
        <v>468</v>
      </c>
      <c r="BH10" s="201" t="s">
        <v>469</v>
      </c>
      <c r="BI10" s="201" t="s">
        <v>470</v>
      </c>
      <c r="BJ10" s="201" t="s">
        <v>471</v>
      </c>
      <c r="BK10" s="201" t="s">
        <v>472</v>
      </c>
      <c r="BL10" s="201" t="s">
        <v>473</v>
      </c>
      <c r="BM10" s="201" t="s">
        <v>474</v>
      </c>
      <c r="BN10" s="201" t="s">
        <v>475</v>
      </c>
      <c r="BO10" s="201" t="s">
        <v>476</v>
      </c>
      <c r="BP10" s="201" t="s">
        <v>477</v>
      </c>
      <c r="BQ10" s="201" t="s">
        <v>478</v>
      </c>
      <c r="BR10" s="201" t="s">
        <v>479</v>
      </c>
      <c r="BS10" s="201" t="s">
        <v>480</v>
      </c>
      <c r="BT10" s="201" t="s">
        <v>481</v>
      </c>
      <c r="BU10" s="201" t="s">
        <v>482</v>
      </c>
      <c r="BV10" s="201" t="s">
        <v>483</v>
      </c>
      <c r="BW10" s="29"/>
      <c r="BX10" s="29"/>
      <c r="BY10" s="29"/>
      <c r="BZ10" s="202" t="s">
        <v>484</v>
      </c>
      <c r="CA10" s="202" t="s">
        <v>485</v>
      </c>
      <c r="CB10" s="202"/>
      <c r="CC10" s="202" t="s">
        <v>486</v>
      </c>
      <c r="CD10" s="202" t="s">
        <v>487</v>
      </c>
      <c r="CE10" s="202" t="s">
        <v>488</v>
      </c>
      <c r="CF10" s="202" t="s">
        <v>489</v>
      </c>
      <c r="CG10" s="202" t="s">
        <v>490</v>
      </c>
      <c r="CH10" s="202" t="s">
        <v>491</v>
      </c>
      <c r="CI10" s="202" t="s">
        <v>492</v>
      </c>
      <c r="CJ10" s="202" t="s">
        <v>493</v>
      </c>
      <c r="CK10" s="202" t="s">
        <v>494</v>
      </c>
      <c r="CL10" s="202" t="s">
        <v>495</v>
      </c>
      <c r="CM10" s="202" t="s">
        <v>496</v>
      </c>
      <c r="CN10" s="391" t="s">
        <v>497</v>
      </c>
      <c r="CO10" s="202" t="s">
        <v>498</v>
      </c>
      <c r="CP10" s="202" t="s">
        <v>499</v>
      </c>
      <c r="CQ10" s="202" t="s">
        <v>500</v>
      </c>
      <c r="CR10" s="202" t="s">
        <v>501</v>
      </c>
      <c r="CS10" s="202" t="s">
        <v>502</v>
      </c>
      <c r="CT10" s="202" t="s">
        <v>503</v>
      </c>
      <c r="CU10" s="202" t="s">
        <v>504</v>
      </c>
      <c r="CV10" s="202" t="s">
        <v>505</v>
      </c>
      <c r="CW10" s="202" t="s">
        <v>506</v>
      </c>
      <c r="CX10" s="202" t="s">
        <v>507</v>
      </c>
      <c r="CY10" s="202" t="s">
        <v>508</v>
      </c>
      <c r="CZ10" s="202" t="s">
        <v>509</v>
      </c>
      <c r="DA10" s="202" t="s">
        <v>510</v>
      </c>
      <c r="DB10" s="202" t="s">
        <v>511</v>
      </c>
      <c r="DC10" s="202" t="s">
        <v>512</v>
      </c>
      <c r="DD10" s="202" t="s">
        <v>513</v>
      </c>
      <c r="DE10" s="202" t="s">
        <v>514</v>
      </c>
    </row>
    <row r="11" spans="1:109" ht="84" customHeight="1" thickBot="1">
      <c r="A11" s="132"/>
      <c r="B11" s="133"/>
      <c r="C11" s="646" t="s">
        <v>515</v>
      </c>
      <c r="D11" s="647"/>
      <c r="E11" s="647"/>
      <c r="F11" s="647"/>
      <c r="G11" s="647"/>
      <c r="H11" s="647"/>
      <c r="I11" s="647"/>
      <c r="J11" s="647"/>
      <c r="K11" s="647"/>
      <c r="L11" s="647"/>
      <c r="M11" s="647"/>
      <c r="N11" s="647"/>
      <c r="O11" s="647"/>
      <c r="P11" s="647"/>
      <c r="Q11" s="647"/>
      <c r="R11" s="647"/>
      <c r="S11" s="647"/>
      <c r="T11" s="647"/>
      <c r="U11" s="647"/>
      <c r="V11" s="647"/>
      <c r="W11" s="647"/>
      <c r="X11" s="647"/>
      <c r="Y11" s="647"/>
      <c r="Z11" s="647"/>
      <c r="AA11" s="647"/>
      <c r="AB11" s="647"/>
      <c r="AC11" s="647"/>
      <c r="AD11" s="134"/>
      <c r="AF11" s="132"/>
      <c r="AG11" s="132"/>
      <c r="AH11" s="200" t="s">
        <v>516</v>
      </c>
      <c r="AI11" s="198" t="s">
        <v>52</v>
      </c>
      <c r="AJ11" s="29"/>
      <c r="AK11" s="29"/>
      <c r="AL11" s="197" t="str">
        <f t="shared" si="0"/>
        <v>Alpatláhuac</v>
      </c>
      <c r="AM11" s="197" t="str">
        <f t="shared" si="1"/>
        <v>30008</v>
      </c>
      <c r="AO11" s="29"/>
      <c r="AP11" s="29">
        <v>9</v>
      </c>
      <c r="AQ11" s="201" t="s">
        <v>517</v>
      </c>
      <c r="AR11" s="203" t="s">
        <v>518</v>
      </c>
      <c r="AS11" s="201"/>
      <c r="AT11" s="201" t="s">
        <v>519</v>
      </c>
      <c r="AU11" s="201" t="s">
        <v>520</v>
      </c>
      <c r="AV11" s="201" t="s">
        <v>521</v>
      </c>
      <c r="AW11" s="201" t="s">
        <v>522</v>
      </c>
      <c r="AX11" s="201" t="s">
        <v>523</v>
      </c>
      <c r="AY11" s="201" t="s">
        <v>524</v>
      </c>
      <c r="AZ11" s="201" t="s">
        <v>525</v>
      </c>
      <c r="BA11" s="201" t="s">
        <v>526</v>
      </c>
      <c r="BB11" s="201" t="s">
        <v>527</v>
      </c>
      <c r="BC11" s="201" t="s">
        <v>528</v>
      </c>
      <c r="BD11" s="201" t="s">
        <v>529</v>
      </c>
      <c r="BE11" s="509" t="s">
        <v>530</v>
      </c>
      <c r="BF11" s="201" t="s">
        <v>531</v>
      </c>
      <c r="BG11" s="201" t="s">
        <v>532</v>
      </c>
      <c r="BH11" s="201" t="s">
        <v>533</v>
      </c>
      <c r="BI11" s="201" t="s">
        <v>534</v>
      </c>
      <c r="BJ11" s="201" t="s">
        <v>535</v>
      </c>
      <c r="BK11" s="201" t="s">
        <v>536</v>
      </c>
      <c r="BL11" s="201" t="s">
        <v>537</v>
      </c>
      <c r="BM11" s="201" t="s">
        <v>538</v>
      </c>
      <c r="BN11" s="201" t="s">
        <v>539</v>
      </c>
      <c r="BO11" s="201" t="s">
        <v>540</v>
      </c>
      <c r="BP11" s="201" t="s">
        <v>541</v>
      </c>
      <c r="BQ11" s="201" t="s">
        <v>542</v>
      </c>
      <c r="BR11" s="201" t="s">
        <v>543</v>
      </c>
      <c r="BS11" s="201" t="s">
        <v>544</v>
      </c>
      <c r="BT11" s="201" t="s">
        <v>545</v>
      </c>
      <c r="BU11" s="201" t="s">
        <v>546</v>
      </c>
      <c r="BV11" s="201" t="s">
        <v>547</v>
      </c>
      <c r="BW11" s="29"/>
      <c r="BX11" s="29"/>
      <c r="BY11" s="29"/>
      <c r="BZ11" s="202" t="s">
        <v>548</v>
      </c>
      <c r="CA11" s="202" t="s">
        <v>422</v>
      </c>
      <c r="CB11" s="202"/>
      <c r="CC11" s="202" t="s">
        <v>549</v>
      </c>
      <c r="CD11" s="202" t="s">
        <v>550</v>
      </c>
      <c r="CE11" s="202" t="s">
        <v>551</v>
      </c>
      <c r="CF11" t="s">
        <v>552</v>
      </c>
      <c r="CG11" s="202" t="s">
        <v>553</v>
      </c>
      <c r="CH11" s="202" t="s">
        <v>554</v>
      </c>
      <c r="CI11" s="202" t="s">
        <v>555</v>
      </c>
      <c r="CJ11" s="202" t="s">
        <v>556</v>
      </c>
      <c r="CK11" s="202" t="s">
        <v>557</v>
      </c>
      <c r="CL11" s="202" t="s">
        <v>558</v>
      </c>
      <c r="CM11" s="202" t="s">
        <v>559</v>
      </c>
      <c r="CN11" s="391" t="s">
        <v>560</v>
      </c>
      <c r="CO11" s="202" t="s">
        <v>561</v>
      </c>
      <c r="CP11" s="202" t="s">
        <v>509</v>
      </c>
      <c r="CQ11" s="202" t="s">
        <v>562</v>
      </c>
      <c r="CR11" s="202" t="s">
        <v>446</v>
      </c>
      <c r="CS11" s="202" t="s">
        <v>563</v>
      </c>
      <c r="CT11" s="202" t="s">
        <v>564</v>
      </c>
      <c r="CU11" s="202" t="s">
        <v>565</v>
      </c>
      <c r="CV11" s="510" t="s">
        <v>566</v>
      </c>
      <c r="CW11" s="202" t="s">
        <v>567</v>
      </c>
      <c r="CX11" s="202" t="s">
        <v>568</v>
      </c>
      <c r="CY11" s="202" t="s">
        <v>569</v>
      </c>
      <c r="CZ11" s="202" t="s">
        <v>570</v>
      </c>
      <c r="DA11" s="202" t="s">
        <v>571</v>
      </c>
      <c r="DB11" s="202" t="s">
        <v>572</v>
      </c>
      <c r="DC11" s="202" t="s">
        <v>573</v>
      </c>
      <c r="DD11" s="202" t="s">
        <v>574</v>
      </c>
      <c r="DE11" s="202" t="s">
        <v>363</v>
      </c>
    </row>
    <row r="12" spans="1:109" ht="15" customHeight="1" thickBot="1">
      <c r="A12" s="131"/>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F12" s="131"/>
      <c r="AG12" s="131"/>
      <c r="AH12" s="200" t="s">
        <v>575</v>
      </c>
      <c r="AI12" s="198" t="s">
        <v>53</v>
      </c>
      <c r="AJ12" s="29"/>
      <c r="AK12" s="29"/>
      <c r="AL12" s="197" t="str">
        <f t="shared" si="0"/>
        <v>Alto Lucero de Gutiérrez Barrios</v>
      </c>
      <c r="AM12" s="197" t="str">
        <f t="shared" si="1"/>
        <v>30009</v>
      </c>
      <c r="AO12" s="29"/>
      <c r="AP12" s="29">
        <v>10</v>
      </c>
      <c r="AQ12" s="201" t="s">
        <v>576</v>
      </c>
      <c r="AR12" s="201"/>
      <c r="AS12" s="201"/>
      <c r="AT12" s="201" t="s">
        <v>577</v>
      </c>
      <c r="AU12" s="201" t="s">
        <v>578</v>
      </c>
      <c r="AV12" s="201" t="s">
        <v>579</v>
      </c>
      <c r="AW12" s="201" t="s">
        <v>580</v>
      </c>
      <c r="AX12" s="201" t="s">
        <v>581</v>
      </c>
      <c r="AY12" s="201" t="s">
        <v>582</v>
      </c>
      <c r="AZ12" s="201" t="s">
        <v>583</v>
      </c>
      <c r="BA12" s="201" t="s">
        <v>584</v>
      </c>
      <c r="BB12" s="201" t="s">
        <v>585</v>
      </c>
      <c r="BC12" s="201" t="s">
        <v>586</v>
      </c>
      <c r="BD12" s="201" t="s">
        <v>587</v>
      </c>
      <c r="BE12" s="509" t="s">
        <v>588</v>
      </c>
      <c r="BF12" s="201" t="s">
        <v>589</v>
      </c>
      <c r="BG12" s="201" t="s">
        <v>590</v>
      </c>
      <c r="BH12" s="201" t="s">
        <v>591</v>
      </c>
      <c r="BI12" s="201" t="s">
        <v>592</v>
      </c>
      <c r="BJ12" s="201" t="s">
        <v>593</v>
      </c>
      <c r="BK12" s="201" t="s">
        <v>594</v>
      </c>
      <c r="BL12" s="201" t="s">
        <v>595</v>
      </c>
      <c r="BM12" s="201" t="s">
        <v>596</v>
      </c>
      <c r="BN12" s="201" t="s">
        <v>597</v>
      </c>
      <c r="BO12" s="201" t="s">
        <v>598</v>
      </c>
      <c r="BP12" s="201" t="s">
        <v>599</v>
      </c>
      <c r="BQ12" s="201" t="s">
        <v>600</v>
      </c>
      <c r="BR12" s="201" t="s">
        <v>601</v>
      </c>
      <c r="BS12" s="201" t="s">
        <v>602</v>
      </c>
      <c r="BT12" s="201" t="s">
        <v>603</v>
      </c>
      <c r="BU12" s="201" t="s">
        <v>604</v>
      </c>
      <c r="BV12" s="201" t="s">
        <v>605</v>
      </c>
      <c r="BW12" s="29"/>
      <c r="BX12" s="29"/>
      <c r="BY12" s="29"/>
      <c r="BZ12" s="202" t="s">
        <v>606</v>
      </c>
      <c r="CA12" s="202"/>
      <c r="CB12" s="202"/>
      <c r="CC12" s="202" t="s">
        <v>607</v>
      </c>
      <c r="CD12" s="202" t="s">
        <v>608</v>
      </c>
      <c r="CE12" s="202" t="s">
        <v>609</v>
      </c>
      <c r="CF12" s="202" t="s">
        <v>610</v>
      </c>
      <c r="CG12" s="202" t="s">
        <v>611</v>
      </c>
      <c r="CH12" s="202" t="s">
        <v>247</v>
      </c>
      <c r="CI12" s="202" t="s">
        <v>612</v>
      </c>
      <c r="CJ12" s="202" t="s">
        <v>613</v>
      </c>
      <c r="CK12" s="202" t="s">
        <v>614</v>
      </c>
      <c r="CL12" s="202" t="s">
        <v>615</v>
      </c>
      <c r="CM12" s="202" t="s">
        <v>615</v>
      </c>
      <c r="CN12" s="391" t="s">
        <v>616</v>
      </c>
      <c r="CO12" s="202" t="s">
        <v>617</v>
      </c>
      <c r="CP12" s="202" t="s">
        <v>618</v>
      </c>
      <c r="CQ12" s="202" t="s">
        <v>619</v>
      </c>
      <c r="CR12" s="202" t="s">
        <v>620</v>
      </c>
      <c r="CS12" s="202" t="s">
        <v>621</v>
      </c>
      <c r="CT12" s="202" t="s">
        <v>622</v>
      </c>
      <c r="CU12" s="202" t="s">
        <v>623</v>
      </c>
      <c r="CV12" s="202" t="s">
        <v>624</v>
      </c>
      <c r="CW12" s="202" t="s">
        <v>625</v>
      </c>
      <c r="CX12" s="202" t="s">
        <v>626</v>
      </c>
      <c r="CY12" s="202" t="s">
        <v>627</v>
      </c>
      <c r="CZ12" s="202" t="s">
        <v>628</v>
      </c>
      <c r="DA12" s="202" t="s">
        <v>629</v>
      </c>
      <c r="DB12" s="202" t="s">
        <v>630</v>
      </c>
      <c r="DC12" s="202" t="s">
        <v>631</v>
      </c>
      <c r="DD12" s="202" t="s">
        <v>632</v>
      </c>
      <c r="DE12" s="202" t="s">
        <v>633</v>
      </c>
    </row>
    <row r="13" spans="1:109" ht="15" customHeight="1">
      <c r="A13" s="124"/>
      <c r="B13" s="135"/>
      <c r="C13" s="512" t="s">
        <v>634</v>
      </c>
      <c r="D13" s="513"/>
      <c r="E13" s="513"/>
      <c r="F13" s="513"/>
      <c r="G13" s="513"/>
      <c r="H13" s="513"/>
      <c r="I13" s="513"/>
      <c r="J13" s="513"/>
      <c r="K13" s="513"/>
      <c r="L13" s="513"/>
      <c r="M13" s="514"/>
      <c r="N13" s="515"/>
      <c r="O13" s="516"/>
      <c r="P13" s="515"/>
      <c r="Q13" s="515"/>
      <c r="R13" s="515"/>
      <c r="S13" s="515"/>
      <c r="T13" s="515"/>
      <c r="U13" s="515"/>
      <c r="V13" s="515"/>
      <c r="W13" s="515"/>
      <c r="X13" s="515"/>
      <c r="Y13" s="515"/>
      <c r="Z13" s="515"/>
      <c r="AA13" s="515"/>
      <c r="AB13" s="515"/>
      <c r="AC13" s="515"/>
      <c r="AD13" s="130"/>
      <c r="AF13" s="131"/>
      <c r="AG13" s="131"/>
      <c r="AH13" s="200" t="s">
        <v>367</v>
      </c>
      <c r="AI13" s="198" t="s">
        <v>54</v>
      </c>
      <c r="AJ13" s="29"/>
      <c r="AK13" s="29"/>
      <c r="AL13" s="197" t="str">
        <f t="shared" si="0"/>
        <v>Altotonga</v>
      </c>
      <c r="AM13" s="197" t="str">
        <f t="shared" si="1"/>
        <v>30010</v>
      </c>
      <c r="AO13" s="29"/>
      <c r="AP13" s="29">
        <v>11</v>
      </c>
      <c r="AQ13" s="201" t="s">
        <v>635</v>
      </c>
      <c r="AR13" s="201"/>
      <c r="AS13" s="201"/>
      <c r="AT13" s="201" t="s">
        <v>636</v>
      </c>
      <c r="AU13" s="201" t="s">
        <v>637</v>
      </c>
      <c r="AV13" s="201" t="s">
        <v>638</v>
      </c>
      <c r="AW13" s="201" t="s">
        <v>639</v>
      </c>
      <c r="AX13" s="201" t="s">
        <v>640</v>
      </c>
      <c r="AY13" s="201" t="s">
        <v>641</v>
      </c>
      <c r="AZ13" s="201" t="s">
        <v>642</v>
      </c>
      <c r="BA13" s="201" t="s">
        <v>643</v>
      </c>
      <c r="BB13" s="201" t="s">
        <v>644</v>
      </c>
      <c r="BC13" s="201" t="s">
        <v>645</v>
      </c>
      <c r="BD13" s="201" t="s">
        <v>646</v>
      </c>
      <c r="BE13" s="509" t="s">
        <v>647</v>
      </c>
      <c r="BF13" s="201" t="s">
        <v>648</v>
      </c>
      <c r="BG13" s="201" t="s">
        <v>649</v>
      </c>
      <c r="BH13" s="201" t="s">
        <v>650</v>
      </c>
      <c r="BI13" s="201" t="s">
        <v>651</v>
      </c>
      <c r="BJ13" s="201" t="s">
        <v>652</v>
      </c>
      <c r="BK13" s="201" t="s">
        <v>653</v>
      </c>
      <c r="BL13" s="201" t="s">
        <v>654</v>
      </c>
      <c r="BM13" s="201" t="s">
        <v>655</v>
      </c>
      <c r="BN13" s="201" t="s">
        <v>656</v>
      </c>
      <c r="BO13" s="201" t="s">
        <v>657</v>
      </c>
      <c r="BP13" s="201" t="s">
        <v>658</v>
      </c>
      <c r="BQ13" s="201" t="s">
        <v>659</v>
      </c>
      <c r="BR13" s="201" t="s">
        <v>660</v>
      </c>
      <c r="BS13" s="201" t="s">
        <v>661</v>
      </c>
      <c r="BT13" s="201" t="s">
        <v>662</v>
      </c>
      <c r="BU13" s="201" t="s">
        <v>663</v>
      </c>
      <c r="BV13" s="201" t="s">
        <v>664</v>
      </c>
      <c r="BW13" s="29"/>
      <c r="BX13" s="29"/>
      <c r="BY13" s="29"/>
      <c r="BZ13" s="202" t="s">
        <v>665</v>
      </c>
      <c r="CA13" s="202"/>
      <c r="CB13" s="202"/>
      <c r="CC13" s="202" t="s">
        <v>666</v>
      </c>
      <c r="CD13" s="202" t="s">
        <v>667</v>
      </c>
      <c r="CE13" s="202" t="s">
        <v>668</v>
      </c>
      <c r="CF13" s="202" t="s">
        <v>669</v>
      </c>
      <c r="CG13" s="202" t="s">
        <v>670</v>
      </c>
      <c r="CH13" s="202" t="s">
        <v>671</v>
      </c>
      <c r="CI13" s="202" t="s">
        <v>672</v>
      </c>
      <c r="CJ13" s="202" t="s">
        <v>673</v>
      </c>
      <c r="CK13" s="202" t="s">
        <v>674</v>
      </c>
      <c r="CL13" s="202" t="s">
        <v>675</v>
      </c>
      <c r="CM13" s="202" t="s">
        <v>676</v>
      </c>
      <c r="CN13" s="391" t="s">
        <v>677</v>
      </c>
      <c r="CO13" s="202" t="s">
        <v>299</v>
      </c>
      <c r="CP13" s="202" t="s">
        <v>678</v>
      </c>
      <c r="CQ13" s="202" t="s">
        <v>679</v>
      </c>
      <c r="CR13" s="202" t="s">
        <v>680</v>
      </c>
      <c r="CS13" s="202" t="s">
        <v>681</v>
      </c>
      <c r="CT13" s="202" t="s">
        <v>682</v>
      </c>
      <c r="CU13" s="202" t="s">
        <v>683</v>
      </c>
      <c r="CV13" s="202" t="s">
        <v>684</v>
      </c>
      <c r="CW13" s="202" t="s">
        <v>685</v>
      </c>
      <c r="CX13" s="202" t="s">
        <v>686</v>
      </c>
      <c r="CY13" s="202" t="s">
        <v>687</v>
      </c>
      <c r="CZ13" s="202" t="s">
        <v>688</v>
      </c>
      <c r="DA13" s="202" t="s">
        <v>689</v>
      </c>
      <c r="DB13" s="202" t="s">
        <v>690</v>
      </c>
      <c r="DC13" s="202" t="s">
        <v>691</v>
      </c>
      <c r="DD13" s="202" t="s">
        <v>692</v>
      </c>
      <c r="DE13" s="202" t="s">
        <v>693</v>
      </c>
    </row>
    <row r="14" spans="1:109" ht="72" customHeight="1">
      <c r="A14" s="131"/>
      <c r="B14" s="136"/>
      <c r="C14" s="639" t="s">
        <v>694</v>
      </c>
      <c r="D14" s="637"/>
      <c r="E14" s="637"/>
      <c r="F14" s="637"/>
      <c r="G14" s="637"/>
      <c r="H14" s="637"/>
      <c r="I14" s="637"/>
      <c r="J14" s="637"/>
      <c r="K14" s="637"/>
      <c r="L14" s="637"/>
      <c r="M14" s="637"/>
      <c r="N14" s="637"/>
      <c r="O14" s="637"/>
      <c r="P14" s="637"/>
      <c r="Q14" s="637"/>
      <c r="R14" s="637"/>
      <c r="S14" s="637"/>
      <c r="T14" s="637"/>
      <c r="U14" s="637"/>
      <c r="V14" s="637"/>
      <c r="W14" s="637"/>
      <c r="X14" s="637"/>
      <c r="Y14" s="637"/>
      <c r="Z14" s="637"/>
      <c r="AA14" s="637"/>
      <c r="AB14" s="637"/>
      <c r="AC14" s="637"/>
      <c r="AD14" s="137"/>
      <c r="AF14" s="131"/>
      <c r="AG14" s="131"/>
      <c r="AH14" s="200" t="s">
        <v>695</v>
      </c>
      <c r="AI14" s="198" t="s">
        <v>55</v>
      </c>
      <c r="AJ14" s="29"/>
      <c r="AK14" s="29"/>
      <c r="AL14" s="197" t="str">
        <f t="shared" si="0"/>
        <v>Alvarado</v>
      </c>
      <c r="AM14" s="197" t="str">
        <f t="shared" si="1"/>
        <v>30011</v>
      </c>
      <c r="AO14" s="29"/>
      <c r="AP14" s="29">
        <v>12</v>
      </c>
      <c r="AQ14" s="201" t="s">
        <v>696</v>
      </c>
      <c r="AR14" s="201"/>
      <c r="AS14" s="201"/>
      <c r="AT14" s="201" t="s">
        <v>697</v>
      </c>
      <c r="AU14" s="201" t="s">
        <v>698</v>
      </c>
      <c r="AV14" s="203" t="s">
        <v>699</v>
      </c>
      <c r="AW14" s="201" t="s">
        <v>700</v>
      </c>
      <c r="AX14" s="201" t="s">
        <v>701</v>
      </c>
      <c r="AY14" s="201" t="s">
        <v>702</v>
      </c>
      <c r="AZ14" s="201" t="s">
        <v>703</v>
      </c>
      <c r="BA14" s="201" t="s">
        <v>704</v>
      </c>
      <c r="BB14" s="201" t="s">
        <v>705</v>
      </c>
      <c r="BC14" s="201" t="s">
        <v>706</v>
      </c>
      <c r="BD14" s="201" t="s">
        <v>707</v>
      </c>
      <c r="BE14" s="509" t="s">
        <v>708</v>
      </c>
      <c r="BF14" s="201" t="s">
        <v>709</v>
      </c>
      <c r="BG14" s="201" t="s">
        <v>710</v>
      </c>
      <c r="BH14" s="201" t="s">
        <v>711</v>
      </c>
      <c r="BI14" s="201" t="s">
        <v>712</v>
      </c>
      <c r="BJ14" s="201" t="s">
        <v>713</v>
      </c>
      <c r="BK14" s="201" t="s">
        <v>714</v>
      </c>
      <c r="BL14" s="201" t="s">
        <v>715</v>
      </c>
      <c r="BM14" s="201" t="s">
        <v>716</v>
      </c>
      <c r="BN14" s="201" t="s">
        <v>717</v>
      </c>
      <c r="BO14" s="201" t="s">
        <v>718</v>
      </c>
      <c r="BP14" s="201" t="s">
        <v>719</v>
      </c>
      <c r="BQ14" s="201" t="s">
        <v>720</v>
      </c>
      <c r="BR14" s="201" t="s">
        <v>721</v>
      </c>
      <c r="BS14" s="201" t="s">
        <v>722</v>
      </c>
      <c r="BT14" s="201" t="s">
        <v>723</v>
      </c>
      <c r="BU14" s="201" t="s">
        <v>724</v>
      </c>
      <c r="BV14" s="201" t="s">
        <v>725</v>
      </c>
      <c r="BW14" s="29"/>
      <c r="BX14" s="29"/>
      <c r="BY14" s="29"/>
      <c r="BZ14" s="202" t="s">
        <v>726</v>
      </c>
      <c r="CA14" s="202"/>
      <c r="CB14" s="202"/>
      <c r="CC14" s="202" t="s">
        <v>727</v>
      </c>
      <c r="CD14" s="202" t="s">
        <v>728</v>
      </c>
      <c r="CE14" s="202" t="s">
        <v>422</v>
      </c>
      <c r="CF14" s="202" t="s">
        <v>729</v>
      </c>
      <c r="CG14" s="202" t="s">
        <v>510</v>
      </c>
      <c r="CH14" s="202" t="s">
        <v>730</v>
      </c>
      <c r="CI14" s="202" t="s">
        <v>731</v>
      </c>
      <c r="CJ14" s="202" t="s">
        <v>732</v>
      </c>
      <c r="CK14" s="202" t="s">
        <v>733</v>
      </c>
      <c r="CL14" s="202" t="s">
        <v>734</v>
      </c>
      <c r="CM14" s="202" t="s">
        <v>735</v>
      </c>
      <c r="CN14" s="391" t="s">
        <v>736</v>
      </c>
      <c r="CO14" s="202" t="s">
        <v>737</v>
      </c>
      <c r="CP14" s="202" t="s">
        <v>738</v>
      </c>
      <c r="CQ14" s="202" t="s">
        <v>739</v>
      </c>
      <c r="CR14" s="202" t="s">
        <v>740</v>
      </c>
      <c r="CS14" s="202" t="s">
        <v>741</v>
      </c>
      <c r="CT14" s="202" t="s">
        <v>742</v>
      </c>
      <c r="CU14" s="202" t="s">
        <v>743</v>
      </c>
      <c r="CV14" s="202" t="s">
        <v>744</v>
      </c>
      <c r="CW14" s="202" t="s">
        <v>745</v>
      </c>
      <c r="CX14" s="202" t="s">
        <v>746</v>
      </c>
      <c r="CY14" s="202" t="s">
        <v>747</v>
      </c>
      <c r="CZ14" s="202" t="s">
        <v>748</v>
      </c>
      <c r="DA14" s="202" t="s">
        <v>749</v>
      </c>
      <c r="DB14" s="202" t="s">
        <v>750</v>
      </c>
      <c r="DC14" s="202" t="s">
        <v>751</v>
      </c>
      <c r="DD14" s="202" t="s">
        <v>752</v>
      </c>
      <c r="DE14" s="202" t="s">
        <v>753</v>
      </c>
    </row>
    <row r="15" spans="1:109" ht="6.75" customHeight="1">
      <c r="A15" s="131"/>
      <c r="B15" s="136"/>
      <c r="C15" s="517"/>
      <c r="D15" s="518"/>
      <c r="E15" s="518"/>
      <c r="F15" s="518"/>
      <c r="G15" s="518"/>
      <c r="H15" s="518"/>
      <c r="I15" s="518"/>
      <c r="J15" s="518"/>
      <c r="K15" s="518"/>
      <c r="L15" s="518"/>
      <c r="M15" s="519"/>
      <c r="N15" s="520"/>
      <c r="O15" s="517"/>
      <c r="P15" s="520"/>
      <c r="Q15" s="520"/>
      <c r="R15" s="520"/>
      <c r="S15" s="520"/>
      <c r="T15" s="520"/>
      <c r="U15" s="520"/>
      <c r="V15" s="520"/>
      <c r="W15" s="520"/>
      <c r="X15" s="520"/>
      <c r="Y15" s="520"/>
      <c r="Z15" s="520"/>
      <c r="AA15" s="520"/>
      <c r="AB15" s="520"/>
      <c r="AC15" s="520"/>
      <c r="AD15" s="137"/>
      <c r="AF15" s="131"/>
      <c r="AG15" s="131"/>
      <c r="AH15" s="200" t="s">
        <v>754</v>
      </c>
      <c r="AI15" s="198" t="s">
        <v>56</v>
      </c>
      <c r="AJ15" s="29"/>
      <c r="AK15" s="29"/>
      <c r="AL15" s="197" t="str">
        <f t="shared" si="0"/>
        <v>Amatitlán</v>
      </c>
      <c r="AM15" s="197" t="str">
        <f t="shared" si="1"/>
        <v>30012</v>
      </c>
      <c r="AO15" s="29"/>
      <c r="AP15" s="29">
        <v>13</v>
      </c>
      <c r="AQ15" s="203" t="s">
        <v>755</v>
      </c>
      <c r="AR15" s="201"/>
      <c r="AS15" s="201"/>
      <c r="AT15" s="201" t="s">
        <v>756</v>
      </c>
      <c r="AU15" s="201" t="s">
        <v>757</v>
      </c>
      <c r="AV15" s="201"/>
      <c r="AW15" s="201" t="s">
        <v>758</v>
      </c>
      <c r="AX15" s="201" t="s">
        <v>759</v>
      </c>
      <c r="AY15" s="201" t="s">
        <v>760</v>
      </c>
      <c r="AZ15" s="201" t="s">
        <v>761</v>
      </c>
      <c r="BA15" s="201" t="s">
        <v>762</v>
      </c>
      <c r="BB15" s="201" t="s">
        <v>763</v>
      </c>
      <c r="BC15" s="201" t="s">
        <v>764</v>
      </c>
      <c r="BD15" s="201" t="s">
        <v>765</v>
      </c>
      <c r="BE15" s="509" t="s">
        <v>766</v>
      </c>
      <c r="BF15" s="201" t="s">
        <v>767</v>
      </c>
      <c r="BG15" s="201" t="s">
        <v>768</v>
      </c>
      <c r="BH15" s="201" t="s">
        <v>769</v>
      </c>
      <c r="BI15" s="201" t="s">
        <v>770</v>
      </c>
      <c r="BJ15" s="201" t="s">
        <v>771</v>
      </c>
      <c r="BK15" s="201" t="s">
        <v>772</v>
      </c>
      <c r="BL15" s="201" t="s">
        <v>773</v>
      </c>
      <c r="BM15" s="201">
        <v>23099</v>
      </c>
      <c r="BN15" s="201" t="s">
        <v>774</v>
      </c>
      <c r="BO15" s="201" t="s">
        <v>775</v>
      </c>
      <c r="BP15" s="201" t="s">
        <v>776</v>
      </c>
      <c r="BQ15" s="201" t="s">
        <v>777</v>
      </c>
      <c r="BR15" s="201" t="s">
        <v>778</v>
      </c>
      <c r="BS15" s="201" t="s">
        <v>779</v>
      </c>
      <c r="BT15" s="201" t="s">
        <v>780</v>
      </c>
      <c r="BU15" s="201" t="s">
        <v>781</v>
      </c>
      <c r="BV15" s="201" t="s">
        <v>782</v>
      </c>
      <c r="BW15" s="29"/>
      <c r="BY15" s="29"/>
      <c r="BZ15" s="202" t="s">
        <v>422</v>
      </c>
      <c r="CA15" s="202"/>
      <c r="CB15" s="202"/>
      <c r="CC15" s="202" t="s">
        <v>783</v>
      </c>
      <c r="CD15" s="202" t="s">
        <v>754</v>
      </c>
      <c r="CE15" s="202"/>
      <c r="CF15" s="202" t="s">
        <v>784</v>
      </c>
      <c r="CG15" s="202" t="s">
        <v>785</v>
      </c>
      <c r="CH15" s="202" t="s">
        <v>786</v>
      </c>
      <c r="CI15" s="202" t="s">
        <v>787</v>
      </c>
      <c r="CJ15" s="202" t="s">
        <v>788</v>
      </c>
      <c r="CK15" s="202" t="s">
        <v>789</v>
      </c>
      <c r="CL15" s="202" t="s">
        <v>790</v>
      </c>
      <c r="CM15" s="202" t="s">
        <v>791</v>
      </c>
      <c r="CN15" s="391" t="s">
        <v>792</v>
      </c>
      <c r="CO15" s="202" t="s">
        <v>793</v>
      </c>
      <c r="CP15" s="202" t="s">
        <v>794</v>
      </c>
      <c r="CQ15" s="202" t="s">
        <v>795</v>
      </c>
      <c r="CR15" s="202" t="s">
        <v>796</v>
      </c>
      <c r="CS15" s="202" t="s">
        <v>797</v>
      </c>
      <c r="CT15" s="202" t="s">
        <v>798</v>
      </c>
      <c r="CU15" s="202" t="s">
        <v>799</v>
      </c>
      <c r="CV15" s="202" t="s">
        <v>422</v>
      </c>
      <c r="CW15" s="202" t="s">
        <v>800</v>
      </c>
      <c r="CX15" s="202" t="s">
        <v>801</v>
      </c>
      <c r="CY15" s="202" t="s">
        <v>802</v>
      </c>
      <c r="CZ15" s="202" t="s">
        <v>803</v>
      </c>
      <c r="DA15" s="202" t="s">
        <v>804</v>
      </c>
      <c r="DB15" s="202" t="s">
        <v>805</v>
      </c>
      <c r="DC15" s="202" t="s">
        <v>806</v>
      </c>
      <c r="DD15" s="202" t="s">
        <v>807</v>
      </c>
      <c r="DE15" s="202" t="s">
        <v>808</v>
      </c>
    </row>
    <row r="16" spans="1:109" ht="120" customHeight="1">
      <c r="A16" s="131"/>
      <c r="B16" s="136"/>
      <c r="C16" s="639" t="s">
        <v>809</v>
      </c>
      <c r="D16" s="637"/>
      <c r="E16" s="637"/>
      <c r="F16" s="637"/>
      <c r="G16" s="637"/>
      <c r="H16" s="637"/>
      <c r="I16" s="637"/>
      <c r="J16" s="637"/>
      <c r="K16" s="637"/>
      <c r="L16" s="637"/>
      <c r="M16" s="637"/>
      <c r="N16" s="637"/>
      <c r="O16" s="637"/>
      <c r="P16" s="637"/>
      <c r="Q16" s="637"/>
      <c r="R16" s="637"/>
      <c r="S16" s="637"/>
      <c r="T16" s="637"/>
      <c r="U16" s="637"/>
      <c r="V16" s="637"/>
      <c r="W16" s="637"/>
      <c r="X16" s="637"/>
      <c r="Y16" s="637"/>
      <c r="Z16" s="637"/>
      <c r="AA16" s="637"/>
      <c r="AB16" s="637"/>
      <c r="AC16" s="637"/>
      <c r="AD16" s="137"/>
      <c r="AF16" s="131"/>
      <c r="AG16" s="131"/>
      <c r="AH16" s="200" t="s">
        <v>672</v>
      </c>
      <c r="AI16" s="198" t="s">
        <v>57</v>
      </c>
      <c r="AJ16" s="29"/>
      <c r="AK16" s="29"/>
      <c r="AL16" s="197" t="str">
        <f t="shared" si="0"/>
        <v>Naranjos Amatlán</v>
      </c>
      <c r="AM16" s="197" t="str">
        <f t="shared" si="1"/>
        <v>30013</v>
      </c>
      <c r="AO16" s="29"/>
      <c r="AP16" s="29">
        <v>14</v>
      </c>
      <c r="AQ16" s="201"/>
      <c r="AR16" s="201"/>
      <c r="AS16" s="201"/>
      <c r="AT16" s="201" t="s">
        <v>810</v>
      </c>
      <c r="AU16" s="201" t="s">
        <v>811</v>
      </c>
      <c r="AV16" s="201"/>
      <c r="AW16" s="201" t="s">
        <v>812</v>
      </c>
      <c r="AX16" s="201" t="s">
        <v>813</v>
      </c>
      <c r="AY16" s="201" t="s">
        <v>814</v>
      </c>
      <c r="AZ16" s="201" t="s">
        <v>815</v>
      </c>
      <c r="BA16" s="201" t="s">
        <v>816</v>
      </c>
      <c r="BB16" s="201" t="s">
        <v>817</v>
      </c>
      <c r="BC16" s="201" t="s">
        <v>818</v>
      </c>
      <c r="BD16" s="201" t="s">
        <v>819</v>
      </c>
      <c r="BE16" s="509" t="s">
        <v>820</v>
      </c>
      <c r="BF16" s="201" t="s">
        <v>821</v>
      </c>
      <c r="BG16" s="201" t="s">
        <v>822</v>
      </c>
      <c r="BH16" s="201" t="s">
        <v>823</v>
      </c>
      <c r="BI16" s="201" t="s">
        <v>824</v>
      </c>
      <c r="BJ16" s="201" t="s">
        <v>825</v>
      </c>
      <c r="BK16" s="201" t="s">
        <v>826</v>
      </c>
      <c r="BL16" s="201" t="s">
        <v>827</v>
      </c>
      <c r="BM16" s="201"/>
      <c r="BN16" s="201" t="s">
        <v>828</v>
      </c>
      <c r="BO16" s="201" t="s">
        <v>829</v>
      </c>
      <c r="BP16" s="201" t="s">
        <v>830</v>
      </c>
      <c r="BQ16" s="201" t="s">
        <v>831</v>
      </c>
      <c r="BR16" s="201" t="s">
        <v>832</v>
      </c>
      <c r="BS16" s="201" t="s">
        <v>833</v>
      </c>
      <c r="BT16" s="201" t="s">
        <v>834</v>
      </c>
      <c r="BU16" s="201" t="s">
        <v>835</v>
      </c>
      <c r="BV16" s="201" t="s">
        <v>836</v>
      </c>
      <c r="BW16" s="29"/>
      <c r="BX16" s="29"/>
      <c r="BY16" s="29"/>
      <c r="BZ16" s="202"/>
      <c r="CA16" s="202"/>
      <c r="CB16" s="202"/>
      <c r="CC16" s="202" t="s">
        <v>837</v>
      </c>
      <c r="CD16" s="202" t="s">
        <v>672</v>
      </c>
      <c r="CE16" s="202"/>
      <c r="CF16" s="202" t="s">
        <v>838</v>
      </c>
      <c r="CG16" s="202" t="s">
        <v>839</v>
      </c>
      <c r="CH16" s="202" t="s">
        <v>324</v>
      </c>
      <c r="CI16" s="202" t="s">
        <v>840</v>
      </c>
      <c r="CJ16" s="202" t="s">
        <v>841</v>
      </c>
      <c r="CK16" s="202" t="s">
        <v>842</v>
      </c>
      <c r="CL16" s="202" t="s">
        <v>843</v>
      </c>
      <c r="CM16" s="202" t="s">
        <v>844</v>
      </c>
      <c r="CN16" s="391" t="s">
        <v>845</v>
      </c>
      <c r="CO16" s="202" t="s">
        <v>846</v>
      </c>
      <c r="CP16" s="202" t="s">
        <v>847</v>
      </c>
      <c r="CQ16" s="202" t="s">
        <v>848</v>
      </c>
      <c r="CR16" s="202" t="s">
        <v>849</v>
      </c>
      <c r="CS16" s="202" t="s">
        <v>850</v>
      </c>
      <c r="CT16" s="202" t="s">
        <v>851</v>
      </c>
      <c r="CU16" s="202" t="s">
        <v>852</v>
      </c>
      <c r="CV16" s="202"/>
      <c r="CW16" s="202" t="s">
        <v>853</v>
      </c>
      <c r="CX16" s="202" t="s">
        <v>854</v>
      </c>
      <c r="CY16" s="202" t="s">
        <v>855</v>
      </c>
      <c r="CZ16" s="202" t="s">
        <v>856</v>
      </c>
      <c r="DA16" s="202" t="s">
        <v>857</v>
      </c>
      <c r="DB16" s="202" t="s">
        <v>858</v>
      </c>
      <c r="DC16" s="202" t="s">
        <v>859</v>
      </c>
      <c r="DD16" s="202" t="s">
        <v>860</v>
      </c>
      <c r="DE16" s="202" t="s">
        <v>861</v>
      </c>
    </row>
    <row r="17" spans="1:109" ht="6.75" customHeight="1">
      <c r="A17" s="131"/>
      <c r="B17" s="136"/>
      <c r="C17" s="517"/>
      <c r="D17" s="518"/>
      <c r="E17" s="518"/>
      <c r="F17" s="518"/>
      <c r="G17" s="518"/>
      <c r="H17" s="518"/>
      <c r="I17" s="518"/>
      <c r="J17" s="518"/>
      <c r="K17" s="518"/>
      <c r="L17" s="518"/>
      <c r="M17" s="519"/>
      <c r="N17" s="520"/>
      <c r="O17" s="517"/>
      <c r="P17" s="520"/>
      <c r="Q17" s="520"/>
      <c r="R17" s="520"/>
      <c r="S17" s="520"/>
      <c r="T17" s="520"/>
      <c r="U17" s="520"/>
      <c r="V17" s="520"/>
      <c r="W17" s="520"/>
      <c r="X17" s="520"/>
      <c r="Y17" s="520"/>
      <c r="Z17" s="520"/>
      <c r="AA17" s="520"/>
      <c r="AB17" s="520"/>
      <c r="AC17" s="520"/>
      <c r="AD17" s="137"/>
      <c r="AF17" s="131"/>
      <c r="AG17" s="131"/>
      <c r="AH17" s="200" t="s">
        <v>862</v>
      </c>
      <c r="AI17" s="198" t="s">
        <v>58</v>
      </c>
      <c r="AJ17" s="29"/>
      <c r="AK17" s="29"/>
      <c r="AL17" s="197" t="str">
        <f t="shared" si="0"/>
        <v>Amatlán de los Reyes</v>
      </c>
      <c r="AM17" s="197" t="str">
        <f t="shared" si="1"/>
        <v>30014</v>
      </c>
      <c r="AO17" s="29"/>
      <c r="AP17" s="29">
        <v>15</v>
      </c>
      <c r="AQ17" s="201"/>
      <c r="AR17" s="201"/>
      <c r="AS17" s="201"/>
      <c r="AT17" s="203" t="s">
        <v>863</v>
      </c>
      <c r="AU17" s="201" t="s">
        <v>864</v>
      </c>
      <c r="AV17" s="201"/>
      <c r="AW17" s="201" t="s">
        <v>865</v>
      </c>
      <c r="AX17" s="201" t="s">
        <v>866</v>
      </c>
      <c r="AY17" s="201" t="s">
        <v>867</v>
      </c>
      <c r="AZ17" s="201" t="s">
        <v>868</v>
      </c>
      <c r="BA17" s="201" t="s">
        <v>869</v>
      </c>
      <c r="BB17" s="201" t="s">
        <v>870</v>
      </c>
      <c r="BC17" s="201" t="s">
        <v>871</v>
      </c>
      <c r="BD17" s="201" t="s">
        <v>872</v>
      </c>
      <c r="BE17" s="509" t="s">
        <v>873</v>
      </c>
      <c r="BF17" s="201" t="s">
        <v>874</v>
      </c>
      <c r="BG17" s="201" t="s">
        <v>875</v>
      </c>
      <c r="BH17" s="201" t="s">
        <v>876</v>
      </c>
      <c r="BI17" s="201" t="s">
        <v>877</v>
      </c>
      <c r="BJ17" s="201" t="s">
        <v>878</v>
      </c>
      <c r="BK17" s="201" t="s">
        <v>879</v>
      </c>
      <c r="BL17" s="201" t="s">
        <v>880</v>
      </c>
      <c r="BM17" s="201"/>
      <c r="BN17" s="201" t="s">
        <v>881</v>
      </c>
      <c r="BO17" s="201" t="s">
        <v>882</v>
      </c>
      <c r="BP17" s="201" t="s">
        <v>883</v>
      </c>
      <c r="BQ17" s="201" t="s">
        <v>884</v>
      </c>
      <c r="BR17" s="201" t="s">
        <v>885</v>
      </c>
      <c r="BS17" s="201" t="s">
        <v>886</v>
      </c>
      <c r="BT17" s="201" t="s">
        <v>887</v>
      </c>
      <c r="BU17" s="201" t="s">
        <v>888</v>
      </c>
      <c r="BV17" s="201" t="s">
        <v>889</v>
      </c>
      <c r="BW17" s="29"/>
      <c r="BX17" s="29"/>
      <c r="BY17" s="29"/>
      <c r="BZ17" s="202"/>
      <c r="CA17" s="202"/>
      <c r="CB17" s="202"/>
      <c r="CC17" s="202" t="s">
        <v>422</v>
      </c>
      <c r="CD17" s="202" t="s">
        <v>890</v>
      </c>
      <c r="CE17" s="202"/>
      <c r="CF17" s="202" t="s">
        <v>891</v>
      </c>
      <c r="CG17" s="202" t="s">
        <v>892</v>
      </c>
      <c r="CH17" s="202" t="s">
        <v>363</v>
      </c>
      <c r="CI17" s="202" t="s">
        <v>893</v>
      </c>
      <c r="CJ17" s="202" t="s">
        <v>894</v>
      </c>
      <c r="CK17" s="202" t="s">
        <v>324</v>
      </c>
      <c r="CL17" s="202" t="s">
        <v>895</v>
      </c>
      <c r="CM17" s="202" t="s">
        <v>896</v>
      </c>
      <c r="CN17" s="391" t="s">
        <v>897</v>
      </c>
      <c r="CO17" s="202" t="s">
        <v>898</v>
      </c>
      <c r="CP17" s="202" t="s">
        <v>899</v>
      </c>
      <c r="CQ17" s="202" t="s">
        <v>900</v>
      </c>
      <c r="CR17" s="202" t="s">
        <v>901</v>
      </c>
      <c r="CS17" s="202" t="s">
        <v>902</v>
      </c>
      <c r="CT17" s="202" t="s">
        <v>903</v>
      </c>
      <c r="CU17" s="202" t="s">
        <v>904</v>
      </c>
      <c r="CV17" s="202"/>
      <c r="CW17" s="202" t="s">
        <v>905</v>
      </c>
      <c r="CX17" s="202" t="s">
        <v>906</v>
      </c>
      <c r="CY17" s="202" t="s">
        <v>907</v>
      </c>
      <c r="CZ17" s="202" t="s">
        <v>908</v>
      </c>
      <c r="DA17" s="202" t="s">
        <v>754</v>
      </c>
      <c r="DB17" s="202" t="s">
        <v>909</v>
      </c>
      <c r="DC17" s="202" t="s">
        <v>910</v>
      </c>
      <c r="DD17" s="202" t="s">
        <v>911</v>
      </c>
      <c r="DE17" s="202" t="s">
        <v>912</v>
      </c>
    </row>
    <row r="18" spans="1:109" ht="84" customHeight="1">
      <c r="A18" s="131"/>
      <c r="B18" s="136"/>
      <c r="C18" s="639" t="s">
        <v>913</v>
      </c>
      <c r="D18" s="637"/>
      <c r="E18" s="637"/>
      <c r="F18" s="637"/>
      <c r="G18" s="637"/>
      <c r="H18" s="637"/>
      <c r="I18" s="637"/>
      <c r="J18" s="637"/>
      <c r="K18" s="637"/>
      <c r="L18" s="637"/>
      <c r="M18" s="637"/>
      <c r="N18" s="637"/>
      <c r="O18" s="637"/>
      <c r="P18" s="637"/>
      <c r="Q18" s="637"/>
      <c r="R18" s="637"/>
      <c r="S18" s="637"/>
      <c r="T18" s="637"/>
      <c r="U18" s="637"/>
      <c r="V18" s="637"/>
      <c r="W18" s="637"/>
      <c r="X18" s="637"/>
      <c r="Y18" s="637"/>
      <c r="Z18" s="637"/>
      <c r="AA18" s="637"/>
      <c r="AB18" s="637"/>
      <c r="AC18" s="637"/>
      <c r="AD18" s="137"/>
      <c r="AF18" s="131"/>
      <c r="AG18" s="131"/>
      <c r="AH18" s="200" t="s">
        <v>914</v>
      </c>
      <c r="AI18" s="198" t="s">
        <v>59</v>
      </c>
      <c r="AJ18" s="29"/>
      <c r="AK18" s="29"/>
      <c r="AL18" s="197" t="str">
        <f t="shared" si="0"/>
        <v>Angel R. Cabada</v>
      </c>
      <c r="AM18" s="197" t="str">
        <f t="shared" si="1"/>
        <v>30015</v>
      </c>
      <c r="AO18" s="29"/>
      <c r="AP18" s="29">
        <v>16</v>
      </c>
      <c r="AQ18" s="201"/>
      <c r="AR18" s="201"/>
      <c r="AS18" s="201"/>
      <c r="AT18" s="201"/>
      <c r="AU18" s="201" t="s">
        <v>915</v>
      </c>
      <c r="AV18" s="201"/>
      <c r="AW18" s="201" t="s">
        <v>916</v>
      </c>
      <c r="AX18" s="201" t="s">
        <v>917</v>
      </c>
      <c r="AY18" s="201" t="s">
        <v>918</v>
      </c>
      <c r="AZ18" s="201" t="s">
        <v>919</v>
      </c>
      <c r="BA18" s="201" t="s">
        <v>920</v>
      </c>
      <c r="BB18" s="201" t="s">
        <v>921</v>
      </c>
      <c r="BC18" s="201" t="s">
        <v>922</v>
      </c>
      <c r="BD18" s="201" t="s">
        <v>923</v>
      </c>
      <c r="BE18" s="509" t="s">
        <v>924</v>
      </c>
      <c r="BF18" s="201" t="s">
        <v>925</v>
      </c>
      <c r="BG18" s="201" t="s">
        <v>926</v>
      </c>
      <c r="BH18" s="201" t="s">
        <v>927</v>
      </c>
      <c r="BI18" s="201" t="s">
        <v>928</v>
      </c>
      <c r="BJ18" s="201" t="s">
        <v>929</v>
      </c>
      <c r="BK18" s="201" t="s">
        <v>930</v>
      </c>
      <c r="BL18" s="201" t="s">
        <v>931</v>
      </c>
      <c r="BM18" s="201"/>
      <c r="BN18" s="201" t="s">
        <v>932</v>
      </c>
      <c r="BO18" s="201" t="s">
        <v>933</v>
      </c>
      <c r="BP18" s="201" t="s">
        <v>934</v>
      </c>
      <c r="BQ18" s="201" t="s">
        <v>935</v>
      </c>
      <c r="BR18" s="201" t="s">
        <v>936</v>
      </c>
      <c r="BS18" s="201" t="s">
        <v>937</v>
      </c>
      <c r="BT18" s="201" t="s">
        <v>938</v>
      </c>
      <c r="BU18" s="201" t="s">
        <v>939</v>
      </c>
      <c r="BV18" s="201" t="s">
        <v>940</v>
      </c>
      <c r="BW18" s="29"/>
      <c r="BX18" s="29"/>
      <c r="BY18" s="29"/>
      <c r="BZ18" s="202"/>
      <c r="CA18" s="202"/>
      <c r="CB18" s="202"/>
      <c r="CC18" s="202"/>
      <c r="CD18" s="202" t="s">
        <v>941</v>
      </c>
      <c r="CE18" s="202"/>
      <c r="CF18" s="202" t="s">
        <v>942</v>
      </c>
      <c r="CG18" s="202" t="s">
        <v>943</v>
      </c>
      <c r="CH18" s="202" t="s">
        <v>944</v>
      </c>
      <c r="CI18" s="202" t="s">
        <v>945</v>
      </c>
      <c r="CJ18" s="202" t="s">
        <v>695</v>
      </c>
      <c r="CK18" s="202" t="s">
        <v>946</v>
      </c>
      <c r="CL18" s="202" t="s">
        <v>947</v>
      </c>
      <c r="CM18" s="202" t="s">
        <v>948</v>
      </c>
      <c r="CN18" s="391" t="s">
        <v>949</v>
      </c>
      <c r="CO18" s="202" t="s">
        <v>950</v>
      </c>
      <c r="CP18" s="202" t="s">
        <v>951</v>
      </c>
      <c r="CQ18" s="202" t="s">
        <v>952</v>
      </c>
      <c r="CR18" s="202" t="s">
        <v>953</v>
      </c>
      <c r="CS18" s="202" t="s">
        <v>954</v>
      </c>
      <c r="CT18" s="202" t="s">
        <v>955</v>
      </c>
      <c r="CU18" s="202" t="s">
        <v>956</v>
      </c>
      <c r="CV18" s="202"/>
      <c r="CW18" s="202" t="s">
        <v>957</v>
      </c>
      <c r="CX18" s="202" t="s">
        <v>958</v>
      </c>
      <c r="CY18" s="202" t="s">
        <v>959</v>
      </c>
      <c r="CZ18" s="202" t="s">
        <v>960</v>
      </c>
      <c r="DA18" s="202" t="s">
        <v>961</v>
      </c>
      <c r="DB18" s="202" t="s">
        <v>962</v>
      </c>
      <c r="DC18" s="202" t="s">
        <v>963</v>
      </c>
      <c r="DD18" s="202" t="s">
        <v>964</v>
      </c>
      <c r="DE18" s="202" t="s">
        <v>965</v>
      </c>
    </row>
    <row r="19" spans="1:109" ht="6.75" customHeight="1">
      <c r="A19" s="131"/>
      <c r="B19" s="136"/>
      <c r="C19" s="517"/>
      <c r="D19" s="521"/>
      <c r="E19" s="521"/>
      <c r="F19" s="521"/>
      <c r="G19" s="521"/>
      <c r="H19" s="521"/>
      <c r="I19" s="521"/>
      <c r="J19" s="521"/>
      <c r="K19" s="521"/>
      <c r="L19" s="521"/>
      <c r="M19" s="522"/>
      <c r="N19" s="523"/>
      <c r="O19" s="517"/>
      <c r="P19" s="523"/>
      <c r="Q19" s="523"/>
      <c r="R19" s="523"/>
      <c r="S19" s="523"/>
      <c r="T19" s="523"/>
      <c r="U19" s="523"/>
      <c r="V19" s="523"/>
      <c r="W19" s="523"/>
      <c r="X19" s="523"/>
      <c r="Y19" s="523"/>
      <c r="Z19" s="523"/>
      <c r="AA19" s="523"/>
      <c r="AB19" s="523"/>
      <c r="AC19" s="523"/>
      <c r="AD19" s="137"/>
      <c r="AF19" s="131"/>
      <c r="AG19" s="131"/>
      <c r="AH19" s="200" t="s">
        <v>966</v>
      </c>
      <c r="AI19" s="198" t="s">
        <v>60</v>
      </c>
      <c r="AJ19" s="29"/>
      <c r="AK19" s="29"/>
      <c r="AL19" s="197" t="str">
        <f t="shared" si="0"/>
        <v>La Antigua</v>
      </c>
      <c r="AM19" s="197" t="str">
        <f t="shared" si="1"/>
        <v>30016</v>
      </c>
      <c r="AO19" s="29"/>
      <c r="AP19" s="29">
        <v>17</v>
      </c>
      <c r="AQ19" s="201"/>
      <c r="AR19" s="201"/>
      <c r="AS19" s="201"/>
      <c r="AT19" s="201"/>
      <c r="AU19" s="201" t="s">
        <v>967</v>
      </c>
      <c r="AV19" s="201"/>
      <c r="AW19" s="201" t="s">
        <v>968</v>
      </c>
      <c r="AX19" s="201" t="s">
        <v>969</v>
      </c>
      <c r="AY19" s="201" t="s">
        <v>970</v>
      </c>
      <c r="AZ19" s="201" t="s">
        <v>971</v>
      </c>
      <c r="BA19" s="201" t="s">
        <v>972</v>
      </c>
      <c r="BB19" s="201" t="s">
        <v>973</v>
      </c>
      <c r="BC19" s="201" t="s">
        <v>974</v>
      </c>
      <c r="BD19" s="201" t="s">
        <v>975</v>
      </c>
      <c r="BE19" s="509" t="s">
        <v>976</v>
      </c>
      <c r="BF19" s="201" t="s">
        <v>977</v>
      </c>
      <c r="BG19" s="201" t="s">
        <v>978</v>
      </c>
      <c r="BH19" s="201" t="s">
        <v>979</v>
      </c>
      <c r="BI19" s="201" t="s">
        <v>980</v>
      </c>
      <c r="BJ19" s="201" t="s">
        <v>981</v>
      </c>
      <c r="BK19" s="201" t="s">
        <v>982</v>
      </c>
      <c r="BL19" s="201" t="s">
        <v>983</v>
      </c>
      <c r="BM19" s="201"/>
      <c r="BN19" s="201" t="s">
        <v>984</v>
      </c>
      <c r="BO19" s="201" t="s">
        <v>985</v>
      </c>
      <c r="BP19" s="201" t="s">
        <v>986</v>
      </c>
      <c r="BQ19" s="201" t="s">
        <v>987</v>
      </c>
      <c r="BR19" s="201" t="s">
        <v>988</v>
      </c>
      <c r="BS19" s="201" t="s">
        <v>989</v>
      </c>
      <c r="BT19" s="201" t="s">
        <v>990</v>
      </c>
      <c r="BU19" s="201" t="s">
        <v>991</v>
      </c>
      <c r="BV19" s="201" t="s">
        <v>992</v>
      </c>
      <c r="BW19" s="29"/>
      <c r="BX19" s="29"/>
      <c r="BY19" s="29"/>
      <c r="BZ19" s="202"/>
      <c r="CA19" s="202"/>
      <c r="CB19" s="202"/>
      <c r="CC19" s="202"/>
      <c r="CD19" s="202" t="s">
        <v>993</v>
      </c>
      <c r="CE19" s="202"/>
      <c r="CF19" s="202" t="s">
        <v>994</v>
      </c>
      <c r="CG19" s="202" t="s">
        <v>995</v>
      </c>
      <c r="CH19" s="202" t="s">
        <v>996</v>
      </c>
      <c r="CI19" s="202" t="s">
        <v>997</v>
      </c>
      <c r="CJ19" s="202" t="s">
        <v>998</v>
      </c>
      <c r="CK19" s="202" t="s">
        <v>999</v>
      </c>
      <c r="CL19" s="202" t="s">
        <v>1000</v>
      </c>
      <c r="CM19" s="202" t="s">
        <v>1001</v>
      </c>
      <c r="CN19" s="391" t="s">
        <v>1002</v>
      </c>
      <c r="CO19" s="202" t="s">
        <v>1003</v>
      </c>
      <c r="CP19" s="202" t="s">
        <v>1004</v>
      </c>
      <c r="CQ19" s="202" t="s">
        <v>1005</v>
      </c>
      <c r="CR19" s="202" t="s">
        <v>1006</v>
      </c>
      <c r="CS19" s="202" t="s">
        <v>1007</v>
      </c>
      <c r="CT19" s="202" t="s">
        <v>1008</v>
      </c>
      <c r="CU19" s="202" t="s">
        <v>1009</v>
      </c>
      <c r="CV19" s="202"/>
      <c r="CW19" s="202" t="s">
        <v>1010</v>
      </c>
      <c r="CX19" s="202" t="s">
        <v>1011</v>
      </c>
      <c r="CY19" s="202" t="s">
        <v>1012</v>
      </c>
      <c r="CZ19" s="202" t="s">
        <v>1013</v>
      </c>
      <c r="DA19" s="202" t="s">
        <v>672</v>
      </c>
      <c r="DB19" s="202" t="s">
        <v>1014</v>
      </c>
      <c r="DC19" s="202" t="s">
        <v>1015</v>
      </c>
      <c r="DD19" s="202" t="s">
        <v>1016</v>
      </c>
      <c r="DE19" s="202" t="s">
        <v>1017</v>
      </c>
    </row>
    <row r="20" spans="1:109" ht="120" customHeight="1" thickBot="1">
      <c r="A20" s="131"/>
      <c r="B20" s="138"/>
      <c r="C20" s="646" t="s">
        <v>1018</v>
      </c>
      <c r="D20" s="647"/>
      <c r="E20" s="647"/>
      <c r="F20" s="647"/>
      <c r="G20" s="647"/>
      <c r="H20" s="647"/>
      <c r="I20" s="647"/>
      <c r="J20" s="647"/>
      <c r="K20" s="647"/>
      <c r="L20" s="647"/>
      <c r="M20" s="647"/>
      <c r="N20" s="647"/>
      <c r="O20" s="647"/>
      <c r="P20" s="647"/>
      <c r="Q20" s="647"/>
      <c r="R20" s="647"/>
      <c r="S20" s="647"/>
      <c r="T20" s="647"/>
      <c r="U20" s="647"/>
      <c r="V20" s="647"/>
      <c r="W20" s="647"/>
      <c r="X20" s="647"/>
      <c r="Y20" s="647"/>
      <c r="Z20" s="647"/>
      <c r="AA20" s="647"/>
      <c r="AB20" s="647"/>
      <c r="AC20" s="647"/>
      <c r="AD20" s="139"/>
      <c r="AF20" s="131"/>
      <c r="AG20" s="131"/>
      <c r="AH20" s="200" t="s">
        <v>1019</v>
      </c>
      <c r="AI20" s="198" t="s">
        <v>61</v>
      </c>
      <c r="AJ20" s="29"/>
      <c r="AK20" s="29"/>
      <c r="AL20" s="197" t="str">
        <f t="shared" si="0"/>
        <v>Apazapan</v>
      </c>
      <c r="AM20" s="197" t="str">
        <f t="shared" si="1"/>
        <v>30017</v>
      </c>
      <c r="AO20" s="29"/>
      <c r="AP20" s="29">
        <v>18</v>
      </c>
      <c r="AQ20" s="201"/>
      <c r="AR20" s="201"/>
      <c r="AS20" s="201"/>
      <c r="AT20" s="201"/>
      <c r="AU20" s="201" t="s">
        <v>1020</v>
      </c>
      <c r="AV20" s="201"/>
      <c r="AW20" s="201" t="s">
        <v>1021</v>
      </c>
      <c r="AX20" s="201" t="s">
        <v>1022</v>
      </c>
      <c r="AY20" s="203" t="s">
        <v>1023</v>
      </c>
      <c r="AZ20" s="201" t="s">
        <v>1024</v>
      </c>
      <c r="BA20" s="201" t="s">
        <v>1025</v>
      </c>
      <c r="BB20" s="201" t="s">
        <v>1026</v>
      </c>
      <c r="BC20" s="201" t="s">
        <v>1027</v>
      </c>
      <c r="BD20" s="201" t="s">
        <v>1028</v>
      </c>
      <c r="BE20" s="509" t="s">
        <v>1029</v>
      </c>
      <c r="BF20" s="201" t="s">
        <v>1030</v>
      </c>
      <c r="BG20" s="201" t="s">
        <v>1031</v>
      </c>
      <c r="BH20" s="201" t="s">
        <v>1032</v>
      </c>
      <c r="BI20" s="201" t="s">
        <v>1033</v>
      </c>
      <c r="BJ20" s="201" t="s">
        <v>1034</v>
      </c>
      <c r="BK20" s="201" t="s">
        <v>1035</v>
      </c>
      <c r="BL20" s="201" t="s">
        <v>1036</v>
      </c>
      <c r="BM20" s="201"/>
      <c r="BN20" s="201" t="s">
        <v>1037</v>
      </c>
      <c r="BO20" s="201" t="s">
        <v>1038</v>
      </c>
      <c r="BP20" s="201" t="s">
        <v>1039</v>
      </c>
      <c r="BQ20" s="201" t="s">
        <v>1040</v>
      </c>
      <c r="BR20" s="201" t="s">
        <v>1041</v>
      </c>
      <c r="BS20" s="201" t="s">
        <v>1042</v>
      </c>
      <c r="BT20" s="201" t="s">
        <v>1043</v>
      </c>
      <c r="BU20" s="201" t="s">
        <v>1044</v>
      </c>
      <c r="BV20" s="201" t="s">
        <v>1045</v>
      </c>
      <c r="BW20" s="29"/>
      <c r="BX20" s="29"/>
      <c r="BY20" s="29"/>
      <c r="BZ20" s="202"/>
      <c r="CA20" s="202"/>
      <c r="CB20" s="202"/>
      <c r="CC20" s="202"/>
      <c r="CD20" s="202" t="s">
        <v>1046</v>
      </c>
      <c r="CE20" s="202"/>
      <c r="CF20" s="202" t="s">
        <v>1047</v>
      </c>
      <c r="CG20" s="202" t="s">
        <v>363</v>
      </c>
      <c r="CH20" s="202" t="s">
        <v>422</v>
      </c>
      <c r="CI20" s="202" t="s">
        <v>1048</v>
      </c>
      <c r="CJ20" s="202" t="s">
        <v>1049</v>
      </c>
      <c r="CK20" s="202" t="s">
        <v>1050</v>
      </c>
      <c r="CL20" s="202" t="s">
        <v>1051</v>
      </c>
      <c r="CM20" s="202" t="s">
        <v>1052</v>
      </c>
      <c r="CN20" s="391" t="s">
        <v>1053</v>
      </c>
      <c r="CO20" s="202" t="s">
        <v>1054</v>
      </c>
      <c r="CP20" s="202" t="s">
        <v>1055</v>
      </c>
      <c r="CQ20" s="202" t="s">
        <v>1056</v>
      </c>
      <c r="CR20" s="202" t="s">
        <v>1057</v>
      </c>
      <c r="CS20" s="202" t="s">
        <v>1058</v>
      </c>
      <c r="CT20" s="202" t="s">
        <v>1059</v>
      </c>
      <c r="CU20" s="202" t="s">
        <v>1060</v>
      </c>
      <c r="CV20" s="202"/>
      <c r="CW20" s="202" t="s">
        <v>1061</v>
      </c>
      <c r="CX20" s="202" t="s">
        <v>1062</v>
      </c>
      <c r="CY20" s="202" t="s">
        <v>1063</v>
      </c>
      <c r="CZ20" s="202" t="s">
        <v>1064</v>
      </c>
      <c r="DA20" s="202" t="s">
        <v>1065</v>
      </c>
      <c r="DB20" s="202" t="s">
        <v>1066</v>
      </c>
      <c r="DC20" s="202" t="s">
        <v>1067</v>
      </c>
      <c r="DD20" s="202" t="s">
        <v>1068</v>
      </c>
      <c r="DE20" s="202" t="s">
        <v>1069</v>
      </c>
    </row>
    <row r="21" spans="1:109" ht="15" customHeight="1" thickBot="1">
      <c r="A21" s="131"/>
      <c r="B21" s="131"/>
      <c r="C21" s="140"/>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F21" s="131"/>
      <c r="AG21" s="131"/>
      <c r="AH21" s="200" t="s">
        <v>1070</v>
      </c>
      <c r="AI21" s="198" t="s">
        <v>62</v>
      </c>
      <c r="AJ21" s="29"/>
      <c r="AK21" s="29"/>
      <c r="AL21" s="197" t="str">
        <f t="shared" si="0"/>
        <v>Aquila</v>
      </c>
      <c r="AM21" s="197" t="str">
        <f t="shared" si="1"/>
        <v>30018</v>
      </c>
      <c r="AO21" s="29"/>
      <c r="AP21" s="29">
        <v>19</v>
      </c>
      <c r="AQ21" s="201"/>
      <c r="AR21" s="201"/>
      <c r="AS21" s="201"/>
      <c r="AT21" s="201"/>
      <c r="AU21" s="201" t="s">
        <v>1071</v>
      </c>
      <c r="AV21" s="201"/>
      <c r="AW21" s="201" t="s">
        <v>1072</v>
      </c>
      <c r="AX21" s="201" t="s">
        <v>1073</v>
      </c>
      <c r="AY21" s="201"/>
      <c r="AZ21" s="201" t="s">
        <v>1074</v>
      </c>
      <c r="BA21" s="201" t="s">
        <v>1075</v>
      </c>
      <c r="BB21" s="201" t="s">
        <v>1076</v>
      </c>
      <c r="BC21" s="201" t="s">
        <v>1077</v>
      </c>
      <c r="BD21" s="201" t="s">
        <v>1078</v>
      </c>
      <c r="BE21" s="509" t="s">
        <v>1079</v>
      </c>
      <c r="BF21" s="201" t="s">
        <v>1080</v>
      </c>
      <c r="BG21" s="201" t="s">
        <v>1081</v>
      </c>
      <c r="BH21" s="201" t="s">
        <v>1082</v>
      </c>
      <c r="BI21" s="201" t="s">
        <v>1083</v>
      </c>
      <c r="BJ21" s="201" t="s">
        <v>1084</v>
      </c>
      <c r="BK21" s="201" t="s">
        <v>1085</v>
      </c>
      <c r="BL21" s="201" t="s">
        <v>1086</v>
      </c>
      <c r="BM21" s="201"/>
      <c r="BN21" s="201" t="s">
        <v>1087</v>
      </c>
      <c r="BO21" s="201" t="s">
        <v>1088</v>
      </c>
      <c r="BP21" s="201" t="s">
        <v>1089</v>
      </c>
      <c r="BQ21" s="201">
        <v>27099</v>
      </c>
      <c r="BR21" s="201" t="s">
        <v>1090</v>
      </c>
      <c r="BS21" s="201" t="s">
        <v>1091</v>
      </c>
      <c r="BT21" s="201" t="s">
        <v>1092</v>
      </c>
      <c r="BU21" s="201" t="s">
        <v>1093</v>
      </c>
      <c r="BV21" s="201" t="s">
        <v>1094</v>
      </c>
      <c r="BW21" s="29"/>
      <c r="BX21" s="29"/>
      <c r="BY21" s="29"/>
      <c r="BZ21" s="202"/>
      <c r="CA21" s="202"/>
      <c r="CB21" s="202"/>
      <c r="CC21" s="202"/>
      <c r="CD21" s="202" t="s">
        <v>1095</v>
      </c>
      <c r="CE21" s="202"/>
      <c r="CF21" s="202" t="s">
        <v>1096</v>
      </c>
      <c r="CG21" s="202" t="s">
        <v>1097</v>
      </c>
      <c r="CH21" s="202"/>
      <c r="CI21" s="202" t="s">
        <v>1098</v>
      </c>
      <c r="CJ21" s="202" t="s">
        <v>1099</v>
      </c>
      <c r="CK21" s="202" t="s">
        <v>1100</v>
      </c>
      <c r="CL21" s="202" t="s">
        <v>1101</v>
      </c>
      <c r="CM21" s="202" t="s">
        <v>1102</v>
      </c>
      <c r="CN21" s="391" t="s">
        <v>1103</v>
      </c>
      <c r="CO21" s="202" t="s">
        <v>1104</v>
      </c>
      <c r="CP21" s="202" t="s">
        <v>1105</v>
      </c>
      <c r="CQ21" s="202" t="s">
        <v>1106</v>
      </c>
      <c r="CR21" s="202" t="s">
        <v>1107</v>
      </c>
      <c r="CS21" s="202" t="s">
        <v>1108</v>
      </c>
      <c r="CT21" s="202" t="s">
        <v>1109</v>
      </c>
      <c r="CU21" s="202" t="s">
        <v>1110</v>
      </c>
      <c r="CV21" s="202"/>
      <c r="CW21" s="202" t="s">
        <v>1111</v>
      </c>
      <c r="CX21" s="202" t="s">
        <v>1112</v>
      </c>
      <c r="CY21" s="202" t="s">
        <v>1113</v>
      </c>
      <c r="CZ21" s="202" t="s">
        <v>422</v>
      </c>
      <c r="DA21" s="202" t="s">
        <v>890</v>
      </c>
      <c r="DB21" s="202" t="s">
        <v>1114</v>
      </c>
      <c r="DC21" s="202" t="s">
        <v>561</v>
      </c>
      <c r="DD21" s="202" t="s">
        <v>1115</v>
      </c>
      <c r="DE21" s="202" t="s">
        <v>1116</v>
      </c>
    </row>
    <row r="22" spans="1:109" ht="15" customHeight="1">
      <c r="A22" s="124"/>
      <c r="B22" s="129"/>
      <c r="C22" s="512" t="s">
        <v>1117</v>
      </c>
      <c r="D22" s="513"/>
      <c r="E22" s="513"/>
      <c r="F22" s="513"/>
      <c r="G22" s="513"/>
      <c r="H22" s="513"/>
      <c r="I22" s="513"/>
      <c r="J22" s="513"/>
      <c r="K22" s="513"/>
      <c r="L22" s="513"/>
      <c r="M22" s="513"/>
      <c r="N22" s="513"/>
      <c r="O22" s="513"/>
      <c r="P22" s="513"/>
      <c r="Q22" s="513"/>
      <c r="R22" s="513"/>
      <c r="S22" s="513"/>
      <c r="T22" s="513"/>
      <c r="U22" s="513"/>
      <c r="V22" s="513"/>
      <c r="W22" s="513"/>
      <c r="X22" s="513"/>
      <c r="Y22" s="513"/>
      <c r="Z22" s="513"/>
      <c r="AA22" s="513"/>
      <c r="AB22" s="513"/>
      <c r="AC22" s="513"/>
      <c r="AD22" s="130"/>
      <c r="AF22" s="131"/>
      <c r="AG22" s="131"/>
      <c r="AH22" s="200" t="s">
        <v>1118</v>
      </c>
      <c r="AI22" s="198" t="s">
        <v>63</v>
      </c>
      <c r="AJ22" s="29"/>
      <c r="AK22" s="29"/>
      <c r="AL22" s="197" t="str">
        <f t="shared" si="0"/>
        <v>Astacinga</v>
      </c>
      <c r="AM22" s="197" t="str">
        <f t="shared" si="1"/>
        <v>30019</v>
      </c>
      <c r="AO22" s="29"/>
      <c r="AP22" s="29">
        <v>20</v>
      </c>
      <c r="AQ22" s="201"/>
      <c r="AR22" s="201"/>
      <c r="AS22" s="201"/>
      <c r="AT22" s="201"/>
      <c r="AU22" s="201" t="s">
        <v>1119</v>
      </c>
      <c r="AV22" s="201"/>
      <c r="AW22" s="201" t="s">
        <v>1120</v>
      </c>
      <c r="AX22" s="201" t="s">
        <v>1121</v>
      </c>
      <c r="AY22" s="201"/>
      <c r="AZ22" s="201" t="s">
        <v>1122</v>
      </c>
      <c r="BA22" s="201" t="s">
        <v>1123</v>
      </c>
      <c r="BB22" s="201" t="s">
        <v>1124</v>
      </c>
      <c r="BC22" s="201" t="s">
        <v>1125</v>
      </c>
      <c r="BD22" s="201" t="s">
        <v>1126</v>
      </c>
      <c r="BE22" s="509" t="s">
        <v>1127</v>
      </c>
      <c r="BF22" s="201" t="s">
        <v>1128</v>
      </c>
      <c r="BG22" s="201" t="s">
        <v>1129</v>
      </c>
      <c r="BH22" s="201" t="s">
        <v>1130</v>
      </c>
      <c r="BI22" s="201" t="s">
        <v>1131</v>
      </c>
      <c r="BJ22" s="201" t="s">
        <v>1132</v>
      </c>
      <c r="BK22" s="201" t="s">
        <v>1133</v>
      </c>
      <c r="BL22" s="201">
        <v>22099</v>
      </c>
      <c r="BM22" s="201"/>
      <c r="BN22" s="201" t="s">
        <v>1134</v>
      </c>
      <c r="BO22" s="201" t="s">
        <v>1135</v>
      </c>
      <c r="BP22" s="201" t="s">
        <v>1136</v>
      </c>
      <c r="BQ22" s="201"/>
      <c r="BR22" s="201" t="s">
        <v>1137</v>
      </c>
      <c r="BS22" s="201" t="s">
        <v>1138</v>
      </c>
      <c r="BT22" s="201" t="s">
        <v>1139</v>
      </c>
      <c r="BU22" s="201" t="s">
        <v>1140</v>
      </c>
      <c r="BV22" s="201" t="s">
        <v>1141</v>
      </c>
      <c r="BW22" s="29"/>
      <c r="BX22" s="29"/>
      <c r="BY22" s="29"/>
      <c r="BZ22" s="202"/>
      <c r="CA22" s="202"/>
      <c r="CB22" s="202"/>
      <c r="CC22" s="202"/>
      <c r="CD22" s="202" t="s">
        <v>1019</v>
      </c>
      <c r="CE22" s="202"/>
      <c r="CF22" s="202" t="s">
        <v>1142</v>
      </c>
      <c r="CG22" s="202" t="s">
        <v>516</v>
      </c>
      <c r="CH22" s="202"/>
      <c r="CI22" s="202" t="s">
        <v>1143</v>
      </c>
      <c r="CJ22" s="202" t="s">
        <v>1144</v>
      </c>
      <c r="CK22" s="202" t="s">
        <v>1145</v>
      </c>
      <c r="CL22" s="202" t="s">
        <v>1146</v>
      </c>
      <c r="CM22" s="202" t="s">
        <v>1147</v>
      </c>
      <c r="CN22" s="391" t="s">
        <v>1148</v>
      </c>
      <c r="CO22" s="202" t="s">
        <v>1149</v>
      </c>
      <c r="CP22" s="202" t="s">
        <v>1150</v>
      </c>
      <c r="CQ22" s="202" t="s">
        <v>1151</v>
      </c>
      <c r="CR22" s="202" t="s">
        <v>1152</v>
      </c>
      <c r="CS22" s="202" t="s">
        <v>1153</v>
      </c>
      <c r="CT22" s="202" t="s">
        <v>1154</v>
      </c>
      <c r="CU22" s="202" t="s">
        <v>422</v>
      </c>
      <c r="CV22" s="202"/>
      <c r="CW22" s="202" t="s">
        <v>1155</v>
      </c>
      <c r="CX22" s="202" t="s">
        <v>1156</v>
      </c>
      <c r="CY22" s="202" t="s">
        <v>1157</v>
      </c>
      <c r="CZ22" s="202"/>
      <c r="DA22" s="202" t="s">
        <v>1158</v>
      </c>
      <c r="DB22" s="202" t="s">
        <v>1159</v>
      </c>
      <c r="DC22" s="202" t="s">
        <v>1160</v>
      </c>
      <c r="DD22" s="202" t="s">
        <v>1161</v>
      </c>
      <c r="DE22" s="202" t="s">
        <v>1162</v>
      </c>
    </row>
    <row r="23" spans="1:109" ht="36" customHeight="1" thickBot="1">
      <c r="A23" s="131"/>
      <c r="B23" s="138"/>
      <c r="C23" s="646" t="s">
        <v>1163</v>
      </c>
      <c r="D23" s="647"/>
      <c r="E23" s="647"/>
      <c r="F23" s="647"/>
      <c r="G23" s="647"/>
      <c r="H23" s="647"/>
      <c r="I23" s="647"/>
      <c r="J23" s="647"/>
      <c r="K23" s="647"/>
      <c r="L23" s="647"/>
      <c r="M23" s="647"/>
      <c r="N23" s="647"/>
      <c r="O23" s="647"/>
      <c r="P23" s="647"/>
      <c r="Q23" s="647"/>
      <c r="R23" s="647"/>
      <c r="S23" s="647"/>
      <c r="T23" s="647"/>
      <c r="U23" s="647"/>
      <c r="V23" s="647"/>
      <c r="W23" s="647"/>
      <c r="X23" s="647"/>
      <c r="Y23" s="647"/>
      <c r="Z23" s="647"/>
      <c r="AA23" s="647"/>
      <c r="AB23" s="647"/>
      <c r="AC23" s="647"/>
      <c r="AD23" s="139"/>
      <c r="AF23" s="131"/>
      <c r="AG23" s="131"/>
      <c r="AH23" s="200" t="s">
        <v>1164</v>
      </c>
      <c r="AI23" s="198" t="s">
        <v>64</v>
      </c>
      <c r="AJ23" s="29"/>
      <c r="AK23" s="29"/>
      <c r="AL23" s="197" t="str">
        <f t="shared" si="0"/>
        <v>Atlahuilco</v>
      </c>
      <c r="AM23" s="197" t="str">
        <f t="shared" si="1"/>
        <v>30020</v>
      </c>
      <c r="AO23" s="29"/>
      <c r="AP23" s="29">
        <v>21</v>
      </c>
      <c r="AQ23" s="201"/>
      <c r="AR23" s="201"/>
      <c r="AS23" s="201"/>
      <c r="AT23" s="201"/>
      <c r="AU23" s="201" t="s">
        <v>1165</v>
      </c>
      <c r="AV23" s="201"/>
      <c r="AW23" s="201" t="s">
        <v>1166</v>
      </c>
      <c r="AX23" s="201" t="s">
        <v>1167</v>
      </c>
      <c r="AY23" s="201"/>
      <c r="AZ23" s="201" t="s">
        <v>1168</v>
      </c>
      <c r="BA23" s="201" t="s">
        <v>1169</v>
      </c>
      <c r="BB23" s="201" t="s">
        <v>1170</v>
      </c>
      <c r="BC23" s="201" t="s">
        <v>1171</v>
      </c>
      <c r="BD23" s="201" t="s">
        <v>1172</v>
      </c>
      <c r="BE23" s="509" t="s">
        <v>1173</v>
      </c>
      <c r="BF23" s="201" t="s">
        <v>1174</v>
      </c>
      <c r="BG23" s="201" t="s">
        <v>1175</v>
      </c>
      <c r="BH23" s="201" t="s">
        <v>1176</v>
      </c>
      <c r="BI23" s="201" t="s">
        <v>1177</v>
      </c>
      <c r="BJ23" s="201" t="s">
        <v>1178</v>
      </c>
      <c r="BK23" s="201" t="s">
        <v>1179</v>
      </c>
      <c r="BL23" s="201"/>
      <c r="BM23" s="201"/>
      <c r="BN23" s="201" t="s">
        <v>1180</v>
      </c>
      <c r="BO23" s="201" t="s">
        <v>1181</v>
      </c>
      <c r="BP23" s="201" t="s">
        <v>1182</v>
      </c>
      <c r="BQ23" s="201"/>
      <c r="BR23" s="201" t="s">
        <v>1183</v>
      </c>
      <c r="BS23" s="201" t="s">
        <v>1184</v>
      </c>
      <c r="BT23" s="201" t="s">
        <v>1185</v>
      </c>
      <c r="BU23" s="201" t="s">
        <v>1186</v>
      </c>
      <c r="BV23" s="201" t="s">
        <v>1187</v>
      </c>
      <c r="BW23" s="29"/>
      <c r="BX23" s="29"/>
      <c r="BY23" s="29"/>
      <c r="BZ23" s="202"/>
      <c r="CA23" s="202"/>
      <c r="CB23" s="202"/>
      <c r="CC23" s="202"/>
      <c r="CD23" s="202" t="s">
        <v>1188</v>
      </c>
      <c r="CE23" s="202"/>
      <c r="CF23" s="202" t="s">
        <v>1189</v>
      </c>
      <c r="CG23" s="202" t="s">
        <v>1190</v>
      </c>
      <c r="CH23" s="202"/>
      <c r="CI23" s="202" t="s">
        <v>1191</v>
      </c>
      <c r="CJ23" s="202" t="s">
        <v>1192</v>
      </c>
      <c r="CK23" s="202" t="s">
        <v>1193</v>
      </c>
      <c r="CL23" s="202" t="s">
        <v>1194</v>
      </c>
      <c r="CM23" s="202" t="s">
        <v>1195</v>
      </c>
      <c r="CN23" s="391" t="s">
        <v>1196</v>
      </c>
      <c r="CO23" s="202" t="s">
        <v>1197</v>
      </c>
      <c r="CP23" s="202" t="s">
        <v>1198</v>
      </c>
      <c r="CQ23" s="202" t="s">
        <v>1199</v>
      </c>
      <c r="CR23" s="202" t="s">
        <v>1200</v>
      </c>
      <c r="CS23" s="202" t="s">
        <v>1201</v>
      </c>
      <c r="CT23" s="202" t="s">
        <v>1202</v>
      </c>
      <c r="CU23" s="202"/>
      <c r="CV23" s="202"/>
      <c r="CW23" s="202" t="s">
        <v>1203</v>
      </c>
      <c r="CX23" s="202" t="s">
        <v>1204</v>
      </c>
      <c r="CY23" s="202" t="s">
        <v>1205</v>
      </c>
      <c r="CZ23" s="202"/>
      <c r="DA23" s="202" t="s">
        <v>1206</v>
      </c>
      <c r="DB23" s="202" t="s">
        <v>1207</v>
      </c>
      <c r="DC23" s="202" t="s">
        <v>1208</v>
      </c>
      <c r="DD23" s="202" t="s">
        <v>1209</v>
      </c>
      <c r="DE23" s="202" t="s">
        <v>1210</v>
      </c>
    </row>
    <row r="24" spans="1:109" ht="15" customHeight="1" thickBot="1">
      <c r="A24" s="125"/>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200" t="s">
        <v>1211</v>
      </c>
      <c r="AI24" s="198" t="s">
        <v>65</v>
      </c>
      <c r="AJ24" s="29"/>
      <c r="AK24" s="29"/>
      <c r="AL24" s="197" t="str">
        <f t="shared" si="0"/>
        <v>Atoyac</v>
      </c>
      <c r="AM24" s="197" t="str">
        <f t="shared" si="1"/>
        <v>30021</v>
      </c>
      <c r="AO24" s="29"/>
      <c r="AP24" s="29">
        <v>22</v>
      </c>
      <c r="AQ24" s="201"/>
      <c r="AR24" s="201"/>
      <c r="AS24" s="201"/>
      <c r="AT24" s="201"/>
      <c r="AU24" s="201" t="s">
        <v>1212</v>
      </c>
      <c r="AV24" s="201"/>
      <c r="AW24" s="201" t="s">
        <v>1213</v>
      </c>
      <c r="AX24" s="201" t="s">
        <v>1214</v>
      </c>
      <c r="AY24" s="201"/>
      <c r="AZ24" s="201" t="s">
        <v>1215</v>
      </c>
      <c r="BA24" s="201" t="s">
        <v>1216</v>
      </c>
      <c r="BB24" s="201" t="s">
        <v>1217</v>
      </c>
      <c r="BC24" s="201" t="s">
        <v>1218</v>
      </c>
      <c r="BD24" s="201" t="s">
        <v>1219</v>
      </c>
      <c r="BE24" s="509" t="s">
        <v>1220</v>
      </c>
      <c r="BF24" s="201" t="s">
        <v>1221</v>
      </c>
      <c r="BG24" s="201" t="s">
        <v>1222</v>
      </c>
      <c r="BH24" s="201">
        <v>18099</v>
      </c>
      <c r="BI24" s="201" t="s">
        <v>1223</v>
      </c>
      <c r="BJ24" s="201" t="s">
        <v>1224</v>
      </c>
      <c r="BK24" s="201" t="s">
        <v>1225</v>
      </c>
      <c r="BL24" s="201"/>
      <c r="BM24" s="201"/>
      <c r="BN24" s="201" t="s">
        <v>1226</v>
      </c>
      <c r="BO24" s="201">
        <v>25099</v>
      </c>
      <c r="BP24" s="201" t="s">
        <v>1227</v>
      </c>
      <c r="BQ24" s="201"/>
      <c r="BR24" s="201" t="s">
        <v>1228</v>
      </c>
      <c r="BS24" s="201" t="s">
        <v>1229</v>
      </c>
      <c r="BT24" s="201" t="s">
        <v>1230</v>
      </c>
      <c r="BU24" s="201" t="s">
        <v>1231</v>
      </c>
      <c r="BV24" s="201" t="s">
        <v>1232</v>
      </c>
      <c r="BW24" s="29"/>
      <c r="BX24" s="29"/>
      <c r="BY24" s="29"/>
      <c r="BZ24" s="202"/>
      <c r="CA24" s="202"/>
      <c r="CB24" s="202"/>
      <c r="CC24" s="202"/>
      <c r="CD24" s="202" t="s">
        <v>1233</v>
      </c>
      <c r="CE24" s="202"/>
      <c r="CF24" s="202" t="s">
        <v>1234</v>
      </c>
      <c r="CG24" s="202" t="s">
        <v>1235</v>
      </c>
      <c r="CH24" s="202"/>
      <c r="CI24" s="202" t="s">
        <v>1236</v>
      </c>
      <c r="CJ24" s="202" t="s">
        <v>1237</v>
      </c>
      <c r="CK24" s="202" t="s">
        <v>1238</v>
      </c>
      <c r="CL24" s="202" t="s">
        <v>509</v>
      </c>
      <c r="CM24" s="202" t="s">
        <v>1239</v>
      </c>
      <c r="CN24" s="391" t="s">
        <v>1240</v>
      </c>
      <c r="CO24" s="202" t="s">
        <v>1241</v>
      </c>
      <c r="CP24" s="202" t="s">
        <v>1242</v>
      </c>
      <c r="CQ24" s="202" t="s">
        <v>422</v>
      </c>
      <c r="CR24" s="202" t="s">
        <v>1243</v>
      </c>
      <c r="CS24" s="202" t="s">
        <v>1244</v>
      </c>
      <c r="CT24" s="202" t="s">
        <v>1245</v>
      </c>
      <c r="CU24" s="202"/>
      <c r="CV24" s="202"/>
      <c r="CW24" s="202" t="s">
        <v>1246</v>
      </c>
      <c r="CX24" s="202" t="s">
        <v>422</v>
      </c>
      <c r="CY24" s="202" t="s">
        <v>1247</v>
      </c>
      <c r="CZ24" s="202"/>
      <c r="DA24" s="202" t="s">
        <v>1248</v>
      </c>
      <c r="DB24" s="202" t="s">
        <v>1249</v>
      </c>
      <c r="DC24" s="202" t="s">
        <v>896</v>
      </c>
      <c r="DD24" s="202" t="s">
        <v>1250</v>
      </c>
      <c r="DE24" s="202" t="s">
        <v>1251</v>
      </c>
    </row>
    <row r="25" spans="1:109" ht="15" customHeight="1">
      <c r="A25" s="125"/>
      <c r="B25" s="141"/>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3"/>
      <c r="AE25" s="124"/>
      <c r="AF25" s="124"/>
      <c r="AG25" s="124"/>
      <c r="AH25" s="200" t="s">
        <v>904</v>
      </c>
      <c r="AI25" s="198" t="s">
        <v>66</v>
      </c>
      <c r="AJ25" s="29"/>
      <c r="AK25" s="29"/>
      <c r="AL25" s="197" t="str">
        <f t="shared" si="0"/>
        <v>Atzacan</v>
      </c>
      <c r="AM25" s="197" t="str">
        <f t="shared" si="1"/>
        <v>30022</v>
      </c>
      <c r="AO25" s="29"/>
      <c r="AP25" s="29">
        <v>23</v>
      </c>
      <c r="AQ25" s="201"/>
      <c r="AR25" s="201"/>
      <c r="AS25" s="201"/>
      <c r="AT25" s="201"/>
      <c r="AU25" s="201" t="s">
        <v>1252</v>
      </c>
      <c r="AV25" s="201"/>
      <c r="AW25" s="201" t="s">
        <v>1253</v>
      </c>
      <c r="AX25" s="201" t="s">
        <v>1254</v>
      </c>
      <c r="AY25" s="201"/>
      <c r="AZ25" s="201" t="s">
        <v>1255</v>
      </c>
      <c r="BA25" s="201" t="s">
        <v>1256</v>
      </c>
      <c r="BB25" s="201" t="s">
        <v>1257</v>
      </c>
      <c r="BC25" s="201" t="s">
        <v>1258</v>
      </c>
      <c r="BD25" s="201" t="s">
        <v>1259</v>
      </c>
      <c r="BE25" s="509" t="s">
        <v>1260</v>
      </c>
      <c r="BF25" s="201" t="s">
        <v>1261</v>
      </c>
      <c r="BG25" s="201" t="s">
        <v>1262</v>
      </c>
      <c r="BH25" s="201"/>
      <c r="BI25" s="201" t="s">
        <v>1263</v>
      </c>
      <c r="BJ25" s="201" t="s">
        <v>1264</v>
      </c>
      <c r="BK25" s="201" t="s">
        <v>1265</v>
      </c>
      <c r="BL25" s="201"/>
      <c r="BM25" s="201"/>
      <c r="BN25" s="201" t="s">
        <v>1266</v>
      </c>
      <c r="BO25" s="201"/>
      <c r="BP25" s="201" t="s">
        <v>1267</v>
      </c>
      <c r="BQ25" s="201"/>
      <c r="BR25" s="201" t="s">
        <v>1268</v>
      </c>
      <c r="BS25" s="201" t="s">
        <v>1269</v>
      </c>
      <c r="BT25" s="201" t="s">
        <v>1270</v>
      </c>
      <c r="BU25" s="201" t="s">
        <v>1271</v>
      </c>
      <c r="BV25" s="201" t="s">
        <v>1272</v>
      </c>
      <c r="BW25" s="29"/>
      <c r="BX25" s="29"/>
      <c r="BY25" s="29"/>
      <c r="BZ25" s="202"/>
      <c r="CA25" s="202"/>
      <c r="CB25" s="202"/>
      <c r="CC25" s="202"/>
      <c r="CD25" s="202" t="s">
        <v>1273</v>
      </c>
      <c r="CE25" s="202"/>
      <c r="CF25" s="202" t="s">
        <v>1274</v>
      </c>
      <c r="CG25" s="202" t="s">
        <v>1275</v>
      </c>
      <c r="CH25" s="202"/>
      <c r="CI25" s="202" t="s">
        <v>1276</v>
      </c>
      <c r="CJ25" s="202" t="s">
        <v>1048</v>
      </c>
      <c r="CK25" s="202" t="s">
        <v>1277</v>
      </c>
      <c r="CL25" s="202" t="s">
        <v>1278</v>
      </c>
      <c r="CM25" s="202" t="s">
        <v>1279</v>
      </c>
      <c r="CN25" s="391" t="s">
        <v>1280</v>
      </c>
      <c r="CO25" s="202" t="s">
        <v>1281</v>
      </c>
      <c r="CP25" s="202" t="s">
        <v>1282</v>
      </c>
      <c r="CQ25" s="202"/>
      <c r="CR25" s="202" t="s">
        <v>1283</v>
      </c>
      <c r="CS25" s="202" t="s">
        <v>1284</v>
      </c>
      <c r="CT25" s="202" t="s">
        <v>1285</v>
      </c>
      <c r="CU25" s="202"/>
      <c r="CV25" s="202"/>
      <c r="CW25" s="202" t="s">
        <v>1286</v>
      </c>
      <c r="CX25" s="202"/>
      <c r="CY25" s="202" t="s">
        <v>1287</v>
      </c>
      <c r="CZ25" s="202"/>
      <c r="DA25" s="202" t="s">
        <v>1046</v>
      </c>
      <c r="DB25" s="202" t="s">
        <v>1288</v>
      </c>
      <c r="DC25" s="202" t="s">
        <v>1289</v>
      </c>
      <c r="DD25" s="202" t="s">
        <v>1290</v>
      </c>
      <c r="DE25" s="202" t="s">
        <v>1291</v>
      </c>
    </row>
    <row r="26" spans="1:109" ht="48" customHeight="1">
      <c r="A26" s="125"/>
      <c r="B26" s="144"/>
      <c r="C26" s="629" t="s">
        <v>1292</v>
      </c>
      <c r="D26" s="629"/>
      <c r="E26" s="629"/>
      <c r="F26" s="629"/>
      <c r="G26" s="629"/>
      <c r="H26" s="629"/>
      <c r="I26" s="629"/>
      <c r="J26" s="629"/>
      <c r="K26" s="629"/>
      <c r="L26" s="629"/>
      <c r="M26" s="629"/>
      <c r="N26" s="629"/>
      <c r="O26" s="629"/>
      <c r="P26" s="629"/>
      <c r="Q26" s="629"/>
      <c r="R26" s="629"/>
      <c r="S26" s="629"/>
      <c r="T26" s="629"/>
      <c r="U26" s="629"/>
      <c r="V26" s="629"/>
      <c r="W26" s="629"/>
      <c r="X26" s="629"/>
      <c r="Y26" s="629"/>
      <c r="Z26" s="629"/>
      <c r="AA26" s="629"/>
      <c r="AB26" s="629"/>
      <c r="AC26" s="629"/>
      <c r="AD26" s="145"/>
      <c r="AE26" s="124"/>
      <c r="AF26" s="124"/>
      <c r="AG26" s="124"/>
      <c r="AH26" s="200" t="s">
        <v>1293</v>
      </c>
      <c r="AI26" s="198" t="s">
        <v>67</v>
      </c>
      <c r="AJ26" s="29"/>
      <c r="AK26" s="29"/>
      <c r="AL26" s="197" t="str">
        <f t="shared" si="0"/>
        <v>Atzalan</v>
      </c>
      <c r="AM26" s="197" t="str">
        <f t="shared" si="1"/>
        <v>30023</v>
      </c>
      <c r="AO26" s="29"/>
      <c r="AP26" s="29">
        <v>24</v>
      </c>
      <c r="AQ26" s="201"/>
      <c r="AR26" s="201"/>
      <c r="AS26" s="201"/>
      <c r="AT26" s="201"/>
      <c r="AU26" s="201" t="s">
        <v>1294</v>
      </c>
      <c r="AV26" s="201"/>
      <c r="AW26" s="201" t="s">
        <v>1295</v>
      </c>
      <c r="AX26" s="201" t="s">
        <v>1296</v>
      </c>
      <c r="AY26" s="201"/>
      <c r="AZ26" s="201" t="s">
        <v>1297</v>
      </c>
      <c r="BA26" s="201" t="s">
        <v>1298</v>
      </c>
      <c r="BB26" s="201" t="s">
        <v>1299</v>
      </c>
      <c r="BC26" s="201" t="s">
        <v>1300</v>
      </c>
      <c r="BD26" s="201" t="s">
        <v>1301</v>
      </c>
      <c r="BE26" s="509" t="s">
        <v>1302</v>
      </c>
      <c r="BF26" s="201" t="s">
        <v>1303</v>
      </c>
      <c r="BG26" s="201" t="s">
        <v>1304</v>
      </c>
      <c r="BH26" s="201"/>
      <c r="BI26" s="201" t="s">
        <v>1305</v>
      </c>
      <c r="BJ26" s="201" t="s">
        <v>1306</v>
      </c>
      <c r="BK26" s="201" t="s">
        <v>1307</v>
      </c>
      <c r="BL26" s="201"/>
      <c r="BM26" s="201"/>
      <c r="BN26" s="201" t="s">
        <v>1308</v>
      </c>
      <c r="BO26" s="201"/>
      <c r="BP26" s="201" t="s">
        <v>1309</v>
      </c>
      <c r="BQ26" s="201"/>
      <c r="BR26" s="201" t="s">
        <v>1310</v>
      </c>
      <c r="BS26" s="201" t="s">
        <v>1311</v>
      </c>
      <c r="BT26" s="201" t="s">
        <v>1312</v>
      </c>
      <c r="BU26" s="201" t="s">
        <v>1313</v>
      </c>
      <c r="BV26" s="201" t="s">
        <v>1314</v>
      </c>
      <c r="BW26" s="29"/>
      <c r="BX26" s="29"/>
      <c r="BY26" s="29"/>
      <c r="BZ26" s="202"/>
      <c r="CA26" s="202"/>
      <c r="CB26" s="202"/>
      <c r="CC26" s="202"/>
      <c r="CD26" s="202" t="s">
        <v>1048</v>
      </c>
      <c r="CE26" s="202"/>
      <c r="CF26" s="202" t="s">
        <v>1315</v>
      </c>
      <c r="CG26" s="202" t="s">
        <v>1057</v>
      </c>
      <c r="CH26" s="202"/>
      <c r="CI26" s="202" t="s">
        <v>1316</v>
      </c>
      <c r="CJ26" s="202" t="s">
        <v>1317</v>
      </c>
      <c r="CK26" s="202" t="s">
        <v>1318</v>
      </c>
      <c r="CL26" s="202" t="s">
        <v>608</v>
      </c>
      <c r="CM26" s="202" t="s">
        <v>1319</v>
      </c>
      <c r="CN26" s="391" t="s">
        <v>1320</v>
      </c>
      <c r="CO26" s="202" t="s">
        <v>1321</v>
      </c>
      <c r="CP26" s="202" t="s">
        <v>1322</v>
      </c>
      <c r="CQ26" s="202"/>
      <c r="CR26" s="202" t="s">
        <v>1323</v>
      </c>
      <c r="CS26" s="202" t="s">
        <v>1324</v>
      </c>
      <c r="CT26" s="202" t="s">
        <v>1325</v>
      </c>
      <c r="CU26" s="202"/>
      <c r="CV26" s="202"/>
      <c r="CW26" s="202" t="s">
        <v>1326</v>
      </c>
      <c r="CX26" s="202"/>
      <c r="CY26" s="202" t="s">
        <v>1327</v>
      </c>
      <c r="CZ26" s="202"/>
      <c r="DA26" s="202" t="s">
        <v>1328</v>
      </c>
      <c r="DB26" s="202" t="s">
        <v>1329</v>
      </c>
      <c r="DC26" s="202" t="s">
        <v>1330</v>
      </c>
      <c r="DD26" s="202" t="s">
        <v>1331</v>
      </c>
      <c r="DE26" s="202" t="s">
        <v>1332</v>
      </c>
    </row>
    <row r="27" spans="1:109" ht="6.75" customHeight="1">
      <c r="A27" s="125"/>
      <c r="B27" s="144"/>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45"/>
      <c r="AE27" s="124"/>
      <c r="AF27" s="124"/>
      <c r="AG27" s="124"/>
      <c r="AH27" s="200" t="s">
        <v>1333</v>
      </c>
      <c r="AI27" s="198" t="s">
        <v>68</v>
      </c>
      <c r="AJ27" s="29"/>
      <c r="AK27" s="183"/>
      <c r="AL27" s="197" t="str">
        <f t="shared" si="0"/>
        <v>Tlaltetela</v>
      </c>
      <c r="AM27" s="197" t="str">
        <f t="shared" si="1"/>
        <v>30024</v>
      </c>
      <c r="AO27" s="183"/>
      <c r="AP27" s="29">
        <v>25</v>
      </c>
      <c r="AQ27" s="205"/>
      <c r="AR27" s="205"/>
      <c r="AS27" s="205"/>
      <c r="AT27" s="205"/>
      <c r="AU27" s="201" t="s">
        <v>1334</v>
      </c>
      <c r="AV27" s="205"/>
      <c r="AW27" s="201" t="s">
        <v>1335</v>
      </c>
      <c r="AX27" s="201" t="s">
        <v>1336</v>
      </c>
      <c r="AY27" s="205"/>
      <c r="AZ27" s="201" t="s">
        <v>1337</v>
      </c>
      <c r="BA27" s="201" t="s">
        <v>1338</v>
      </c>
      <c r="BB27" s="201" t="s">
        <v>1339</v>
      </c>
      <c r="BC27" s="201" t="s">
        <v>1340</v>
      </c>
      <c r="BD27" s="201" t="s">
        <v>1341</v>
      </c>
      <c r="BE27" s="509" t="s">
        <v>1342</v>
      </c>
      <c r="BF27" s="201" t="s">
        <v>1343</v>
      </c>
      <c r="BG27" s="201" t="s">
        <v>1344</v>
      </c>
      <c r="BH27" s="205"/>
      <c r="BI27" s="201" t="s">
        <v>1345</v>
      </c>
      <c r="BJ27" s="201" t="s">
        <v>1346</v>
      </c>
      <c r="BK27" s="201" t="s">
        <v>1347</v>
      </c>
      <c r="BL27" s="205"/>
      <c r="BM27" s="205"/>
      <c r="BN27" s="201" t="s">
        <v>1348</v>
      </c>
      <c r="BO27" s="205"/>
      <c r="BP27" s="201" t="s">
        <v>1349</v>
      </c>
      <c r="BQ27" s="205"/>
      <c r="BR27" s="201" t="s">
        <v>1350</v>
      </c>
      <c r="BS27" s="201" t="s">
        <v>1351</v>
      </c>
      <c r="BT27" s="201" t="s">
        <v>1352</v>
      </c>
      <c r="BU27" s="201" t="s">
        <v>1353</v>
      </c>
      <c r="BV27" s="201" t="s">
        <v>1354</v>
      </c>
      <c r="BW27" s="183"/>
      <c r="BX27" s="183"/>
      <c r="BY27" s="183"/>
      <c r="BZ27" s="206"/>
      <c r="CA27" s="206"/>
      <c r="CB27" s="206"/>
      <c r="CC27" s="206"/>
      <c r="CD27" s="202" t="s">
        <v>1355</v>
      </c>
      <c r="CE27" s="206"/>
      <c r="CF27" s="202" t="s">
        <v>1356</v>
      </c>
      <c r="CG27" s="202" t="s">
        <v>1357</v>
      </c>
      <c r="CH27" s="206"/>
      <c r="CI27" s="202" t="s">
        <v>1358</v>
      </c>
      <c r="CJ27" s="202" t="s">
        <v>1316</v>
      </c>
      <c r="CK27" s="202" t="s">
        <v>1359</v>
      </c>
      <c r="CL27" s="202" t="s">
        <v>1360</v>
      </c>
      <c r="CM27" s="202" t="s">
        <v>1050</v>
      </c>
      <c r="CN27" s="391" t="s">
        <v>1361</v>
      </c>
      <c r="CO27" s="202" t="s">
        <v>1362</v>
      </c>
      <c r="CP27" s="202" t="s">
        <v>1363</v>
      </c>
      <c r="CQ27" s="206"/>
      <c r="CR27" s="202" t="s">
        <v>1364</v>
      </c>
      <c r="CS27" s="202" t="s">
        <v>1365</v>
      </c>
      <c r="CT27" s="202" t="s">
        <v>1366</v>
      </c>
      <c r="CU27" s="206"/>
      <c r="CV27" s="206"/>
      <c r="CW27" s="202" t="s">
        <v>1367</v>
      </c>
      <c r="CX27" s="206"/>
      <c r="CY27" s="202" t="s">
        <v>1368</v>
      </c>
      <c r="CZ27" s="206"/>
      <c r="DA27" s="202" t="s">
        <v>1369</v>
      </c>
      <c r="DB27" s="202" t="s">
        <v>1370</v>
      </c>
      <c r="DC27" s="202" t="s">
        <v>1371</v>
      </c>
      <c r="DD27" s="202" t="s">
        <v>1372</v>
      </c>
      <c r="DE27" s="202" t="s">
        <v>360</v>
      </c>
    </row>
    <row r="28" spans="1:109" ht="36" customHeight="1">
      <c r="A28" s="131"/>
      <c r="B28" s="144"/>
      <c r="C28" s="627" t="s">
        <v>1373</v>
      </c>
      <c r="D28" s="627"/>
      <c r="E28" s="627"/>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145"/>
      <c r="AE28" s="131"/>
      <c r="AF28" s="131"/>
      <c r="AG28" s="131"/>
      <c r="AH28" s="200" t="s">
        <v>1062</v>
      </c>
      <c r="AI28" s="198" t="s">
        <v>69</v>
      </c>
      <c r="AJ28" s="29"/>
      <c r="AK28" s="183"/>
      <c r="AL28" s="197" t="str">
        <f t="shared" si="0"/>
        <v>Ayahualulco</v>
      </c>
      <c r="AM28" s="197" t="str">
        <f t="shared" si="1"/>
        <v>30025</v>
      </c>
      <c r="AO28" s="183"/>
      <c r="AP28" s="29">
        <v>26</v>
      </c>
      <c r="AQ28" s="205"/>
      <c r="AR28" s="205"/>
      <c r="AS28" s="205"/>
      <c r="AT28" s="205"/>
      <c r="AU28" s="201" t="s">
        <v>1374</v>
      </c>
      <c r="AV28" s="205"/>
      <c r="AW28" s="201" t="s">
        <v>1375</v>
      </c>
      <c r="AX28" s="201" t="s">
        <v>1376</v>
      </c>
      <c r="AY28" s="205"/>
      <c r="AZ28" s="201" t="s">
        <v>1377</v>
      </c>
      <c r="BA28" s="201" t="s">
        <v>1378</v>
      </c>
      <c r="BB28" s="201" t="s">
        <v>1379</v>
      </c>
      <c r="BC28" s="201" t="s">
        <v>1380</v>
      </c>
      <c r="BD28" s="201" t="s">
        <v>1381</v>
      </c>
      <c r="BE28" s="509" t="s">
        <v>1382</v>
      </c>
      <c r="BF28" s="201" t="s">
        <v>1383</v>
      </c>
      <c r="BG28" s="201" t="s">
        <v>1384</v>
      </c>
      <c r="BH28" s="205"/>
      <c r="BI28" s="201" t="s">
        <v>1385</v>
      </c>
      <c r="BJ28" s="201" t="s">
        <v>1386</v>
      </c>
      <c r="BK28" s="201" t="s">
        <v>1387</v>
      </c>
      <c r="BL28" s="205"/>
      <c r="BM28" s="205"/>
      <c r="BN28" s="201" t="s">
        <v>1388</v>
      </c>
      <c r="BO28" s="205"/>
      <c r="BP28" s="201" t="s">
        <v>1389</v>
      </c>
      <c r="BQ28" s="205"/>
      <c r="BR28" s="201" t="s">
        <v>1390</v>
      </c>
      <c r="BS28" s="201" t="s">
        <v>1391</v>
      </c>
      <c r="BT28" s="201" t="s">
        <v>1392</v>
      </c>
      <c r="BU28" s="201" t="s">
        <v>1393</v>
      </c>
      <c r="BV28" s="201" t="s">
        <v>1394</v>
      </c>
      <c r="BW28" s="183"/>
      <c r="BX28" s="183"/>
      <c r="BY28" s="183"/>
      <c r="BZ28" s="206"/>
      <c r="CA28" s="206"/>
      <c r="CB28" s="206"/>
      <c r="CC28" s="206"/>
      <c r="CD28" s="202" t="s">
        <v>1395</v>
      </c>
      <c r="CE28" s="206"/>
      <c r="CF28" s="202" t="s">
        <v>1396</v>
      </c>
      <c r="CG28" s="202" t="s">
        <v>749</v>
      </c>
      <c r="CH28" s="206"/>
      <c r="CI28" s="202" t="s">
        <v>1397</v>
      </c>
      <c r="CJ28" s="202" t="s">
        <v>1398</v>
      </c>
      <c r="CK28" s="202" t="s">
        <v>1399</v>
      </c>
      <c r="CL28" s="202" t="s">
        <v>1400</v>
      </c>
      <c r="CM28" s="202" t="s">
        <v>1401</v>
      </c>
      <c r="CN28" s="391" t="s">
        <v>1402</v>
      </c>
      <c r="CO28" s="202" t="s">
        <v>1403</v>
      </c>
      <c r="CP28" s="202" t="s">
        <v>1404</v>
      </c>
      <c r="CQ28" s="206"/>
      <c r="CR28" s="202" t="s">
        <v>1405</v>
      </c>
      <c r="CS28" s="202" t="s">
        <v>1406</v>
      </c>
      <c r="CT28" s="202" t="s">
        <v>1407</v>
      </c>
      <c r="CU28" s="206"/>
      <c r="CV28" s="206"/>
      <c r="CW28" s="202" t="s">
        <v>1408</v>
      </c>
      <c r="CX28" s="206"/>
      <c r="CY28" s="202" t="s">
        <v>1409</v>
      </c>
      <c r="CZ28" s="206"/>
      <c r="DA28" s="202" t="s">
        <v>1410</v>
      </c>
      <c r="DB28" s="202" t="s">
        <v>1411</v>
      </c>
      <c r="DC28" s="202" t="s">
        <v>1412</v>
      </c>
      <c r="DD28" s="202" t="s">
        <v>1413</v>
      </c>
      <c r="DE28" s="202" t="s">
        <v>1414</v>
      </c>
    </row>
    <row r="29" spans="1:109" ht="6.75" customHeight="1">
      <c r="A29" s="131"/>
      <c r="B29" s="144"/>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45"/>
      <c r="AE29" s="131"/>
      <c r="AF29" s="131"/>
      <c r="AG29" s="131"/>
      <c r="AH29" s="200" t="s">
        <v>1415</v>
      </c>
      <c r="AI29" s="198" t="s">
        <v>70</v>
      </c>
      <c r="AJ29" s="29"/>
      <c r="AK29" s="183"/>
      <c r="AL29" s="197" t="str">
        <f t="shared" si="0"/>
        <v>Banderilla</v>
      </c>
      <c r="AM29" s="197" t="str">
        <f t="shared" si="1"/>
        <v>30026</v>
      </c>
      <c r="AO29" s="183"/>
      <c r="AP29" s="29">
        <v>27</v>
      </c>
      <c r="AQ29" s="205"/>
      <c r="AR29" s="205"/>
      <c r="AS29" s="205"/>
      <c r="AT29" s="205"/>
      <c r="AU29" s="201" t="s">
        <v>1416</v>
      </c>
      <c r="AV29" s="205"/>
      <c r="AW29" s="201" t="s">
        <v>1417</v>
      </c>
      <c r="AX29" s="201" t="s">
        <v>1418</v>
      </c>
      <c r="AY29" s="205"/>
      <c r="AZ29" s="201" t="s">
        <v>1419</v>
      </c>
      <c r="BA29" s="201" t="s">
        <v>1420</v>
      </c>
      <c r="BB29" s="201" t="s">
        <v>1421</v>
      </c>
      <c r="BC29" s="201" t="s">
        <v>1422</v>
      </c>
      <c r="BD29" s="201" t="s">
        <v>1423</v>
      </c>
      <c r="BE29" s="509" t="s">
        <v>1424</v>
      </c>
      <c r="BF29" s="201" t="s">
        <v>1425</v>
      </c>
      <c r="BG29" s="201" t="s">
        <v>1426</v>
      </c>
      <c r="BH29" s="205"/>
      <c r="BI29" s="201" t="s">
        <v>1427</v>
      </c>
      <c r="BJ29" s="201" t="s">
        <v>1428</v>
      </c>
      <c r="BK29" s="201" t="s">
        <v>1429</v>
      </c>
      <c r="BL29" s="205"/>
      <c r="BM29" s="205"/>
      <c r="BN29" s="201" t="s">
        <v>1430</v>
      </c>
      <c r="BO29" s="205"/>
      <c r="BP29" s="201" t="s">
        <v>1431</v>
      </c>
      <c r="BQ29" s="205"/>
      <c r="BR29" s="201" t="s">
        <v>1432</v>
      </c>
      <c r="BS29" s="201" t="s">
        <v>1433</v>
      </c>
      <c r="BT29" s="201" t="s">
        <v>1434</v>
      </c>
      <c r="BU29" s="201" t="s">
        <v>1435</v>
      </c>
      <c r="BV29" s="201" t="s">
        <v>1436</v>
      </c>
      <c r="BW29" s="183"/>
      <c r="BX29" s="183"/>
      <c r="BY29" s="183"/>
      <c r="BZ29" s="206"/>
      <c r="CA29" s="206"/>
      <c r="CB29" s="206"/>
      <c r="CC29" s="206"/>
      <c r="CD29" s="202" t="s">
        <v>1437</v>
      </c>
      <c r="CE29" s="206"/>
      <c r="CF29" s="202" t="s">
        <v>1438</v>
      </c>
      <c r="CG29" s="202" t="s">
        <v>1439</v>
      </c>
      <c r="CH29" s="206"/>
      <c r="CI29" s="202" t="s">
        <v>1440</v>
      </c>
      <c r="CJ29" s="202" t="s">
        <v>1441</v>
      </c>
      <c r="CK29" s="202" t="s">
        <v>1442</v>
      </c>
      <c r="CL29" s="202" t="s">
        <v>1443</v>
      </c>
      <c r="CM29" s="202" t="s">
        <v>1444</v>
      </c>
      <c r="CN29" s="391" t="s">
        <v>1445</v>
      </c>
      <c r="CO29" s="202" t="s">
        <v>1446</v>
      </c>
      <c r="CP29" s="202" t="s">
        <v>1447</v>
      </c>
      <c r="CQ29" s="206"/>
      <c r="CR29" s="202" t="s">
        <v>1069</v>
      </c>
      <c r="CS29" s="202" t="s">
        <v>1448</v>
      </c>
      <c r="CT29" s="202" t="s">
        <v>1449</v>
      </c>
      <c r="CU29" s="206"/>
      <c r="CV29" s="206"/>
      <c r="CW29" s="202" t="s">
        <v>1450</v>
      </c>
      <c r="CX29" s="206"/>
      <c r="CY29" s="202" t="s">
        <v>1451</v>
      </c>
      <c r="CZ29" s="206"/>
      <c r="DA29" s="202" t="s">
        <v>1452</v>
      </c>
      <c r="DB29" s="202" t="s">
        <v>1453</v>
      </c>
      <c r="DC29" s="202" t="s">
        <v>1454</v>
      </c>
      <c r="DD29" s="202" t="s">
        <v>1455</v>
      </c>
      <c r="DE29" s="202" t="s">
        <v>1456</v>
      </c>
    </row>
    <row r="30" spans="1:109" ht="15" customHeight="1">
      <c r="A30" s="131"/>
      <c r="B30" s="144"/>
      <c r="C30" s="627" t="s">
        <v>1457</v>
      </c>
      <c r="D30" s="627"/>
      <c r="E30" s="627"/>
      <c r="F30" s="627"/>
      <c r="G30" s="627"/>
      <c r="H30" s="627"/>
      <c r="I30" s="627"/>
      <c r="J30" s="627"/>
      <c r="K30" s="627"/>
      <c r="L30" s="627"/>
      <c r="M30" s="627"/>
      <c r="N30" s="627"/>
      <c r="O30" s="627"/>
      <c r="P30" s="627"/>
      <c r="Q30" s="627"/>
      <c r="R30" s="627"/>
      <c r="S30" s="627"/>
      <c r="T30" s="627"/>
      <c r="U30" s="627"/>
      <c r="V30" s="627"/>
      <c r="W30" s="627"/>
      <c r="X30" s="627"/>
      <c r="Y30" s="627"/>
      <c r="Z30" s="627"/>
      <c r="AA30" s="627"/>
      <c r="AB30" s="627"/>
      <c r="AC30" s="627"/>
      <c r="AD30" s="145"/>
      <c r="AE30" s="131"/>
      <c r="AF30" s="131"/>
      <c r="AG30" s="131"/>
      <c r="AH30" s="200" t="s">
        <v>1458</v>
      </c>
      <c r="AI30" s="198" t="s">
        <v>71</v>
      </c>
      <c r="AJ30" s="29"/>
      <c r="AK30" s="183"/>
      <c r="AL30" s="197" t="str">
        <f t="shared" si="0"/>
        <v>Benito Juárez</v>
      </c>
      <c r="AM30" s="197" t="str">
        <f t="shared" si="1"/>
        <v>30027</v>
      </c>
      <c r="AO30" s="183"/>
      <c r="AP30" s="29">
        <v>28</v>
      </c>
      <c r="AQ30" s="205"/>
      <c r="AR30" s="205"/>
      <c r="AS30" s="205"/>
      <c r="AT30" s="205"/>
      <c r="AU30" s="201" t="s">
        <v>1459</v>
      </c>
      <c r="AV30" s="205"/>
      <c r="AW30" s="201" t="s">
        <v>1460</v>
      </c>
      <c r="AX30" s="201" t="s">
        <v>1461</v>
      </c>
      <c r="AY30" s="205"/>
      <c r="AZ30" s="201" t="s">
        <v>1462</v>
      </c>
      <c r="BA30" s="201" t="s">
        <v>1463</v>
      </c>
      <c r="BB30" s="201" t="s">
        <v>1464</v>
      </c>
      <c r="BC30" s="201" t="s">
        <v>1465</v>
      </c>
      <c r="BD30" s="201" t="s">
        <v>1466</v>
      </c>
      <c r="BE30" s="509" t="s">
        <v>1467</v>
      </c>
      <c r="BF30" s="201" t="s">
        <v>1468</v>
      </c>
      <c r="BG30" s="201" t="s">
        <v>1469</v>
      </c>
      <c r="BH30" s="205"/>
      <c r="BI30" s="201" t="s">
        <v>1470</v>
      </c>
      <c r="BJ30" s="201" t="s">
        <v>1471</v>
      </c>
      <c r="BK30" s="201" t="s">
        <v>1472</v>
      </c>
      <c r="BL30" s="205"/>
      <c r="BM30" s="205"/>
      <c r="BN30" s="201" t="s">
        <v>1473</v>
      </c>
      <c r="BO30" s="205"/>
      <c r="BP30" s="201" t="s">
        <v>1474</v>
      </c>
      <c r="BQ30" s="205"/>
      <c r="BR30" s="201" t="s">
        <v>1475</v>
      </c>
      <c r="BS30" s="201" t="s">
        <v>1476</v>
      </c>
      <c r="BT30" s="201" t="s">
        <v>1477</v>
      </c>
      <c r="BU30" s="201" t="s">
        <v>1478</v>
      </c>
      <c r="BV30" s="201" t="s">
        <v>1479</v>
      </c>
      <c r="BW30" s="183"/>
      <c r="BX30" s="183"/>
      <c r="BY30" s="183"/>
      <c r="BZ30" s="206"/>
      <c r="CA30" s="206"/>
      <c r="CB30" s="206"/>
      <c r="CC30" s="206"/>
      <c r="CD30" s="202" t="s">
        <v>1480</v>
      </c>
      <c r="CE30" s="206"/>
      <c r="CF30" s="202" t="s">
        <v>1481</v>
      </c>
      <c r="CG30" s="202" t="s">
        <v>1482</v>
      </c>
      <c r="CH30" s="206"/>
      <c r="CI30" s="202" t="s">
        <v>1483</v>
      </c>
      <c r="CJ30" s="202" t="s">
        <v>1484</v>
      </c>
      <c r="CK30" s="202" t="s">
        <v>1485</v>
      </c>
      <c r="CL30" s="202" t="s">
        <v>1486</v>
      </c>
      <c r="CM30" s="202" t="s">
        <v>1487</v>
      </c>
      <c r="CN30" s="391" t="s">
        <v>1488</v>
      </c>
      <c r="CO30" s="202" t="s">
        <v>1489</v>
      </c>
      <c r="CP30" s="202" t="s">
        <v>1490</v>
      </c>
      <c r="CQ30" s="206"/>
      <c r="CR30" s="202" t="s">
        <v>1491</v>
      </c>
      <c r="CS30" s="202" t="s">
        <v>1492</v>
      </c>
      <c r="CT30" s="202" t="s">
        <v>1493</v>
      </c>
      <c r="CU30" s="206"/>
      <c r="CV30" s="206"/>
      <c r="CW30" s="202" t="s">
        <v>1494</v>
      </c>
      <c r="CX30" s="206"/>
      <c r="CY30" s="202" t="s">
        <v>1495</v>
      </c>
      <c r="CZ30" s="206"/>
      <c r="DA30" s="202" t="s">
        <v>1496</v>
      </c>
      <c r="DB30" s="202" t="s">
        <v>1497</v>
      </c>
      <c r="DC30" s="202" t="s">
        <v>324</v>
      </c>
      <c r="DD30" s="202" t="s">
        <v>1498</v>
      </c>
      <c r="DE30" s="202" t="s">
        <v>1499</v>
      </c>
    </row>
    <row r="31" spans="1:109" ht="6.75" customHeight="1">
      <c r="A31" s="131"/>
      <c r="B31" s="144"/>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145"/>
      <c r="AE31" s="131"/>
      <c r="AF31" s="131"/>
      <c r="AG31" s="131"/>
      <c r="AH31" s="200" t="s">
        <v>1500</v>
      </c>
      <c r="AI31" s="198" t="s">
        <v>72</v>
      </c>
      <c r="AJ31" s="29"/>
      <c r="AK31" s="183"/>
      <c r="AL31" s="197" t="str">
        <f t="shared" si="0"/>
        <v>Boca del Río</v>
      </c>
      <c r="AM31" s="197" t="str">
        <f t="shared" si="1"/>
        <v>30028</v>
      </c>
      <c r="AO31" s="183"/>
      <c r="AP31" s="29">
        <v>29</v>
      </c>
      <c r="AQ31" s="205"/>
      <c r="AR31" s="205"/>
      <c r="AS31" s="205"/>
      <c r="AT31" s="205"/>
      <c r="AU31" s="201" t="s">
        <v>1501</v>
      </c>
      <c r="AV31" s="205"/>
      <c r="AW31" s="201" t="s">
        <v>1502</v>
      </c>
      <c r="AX31" s="201" t="s">
        <v>1503</v>
      </c>
      <c r="AY31" s="205"/>
      <c r="AZ31" s="201" t="s">
        <v>1504</v>
      </c>
      <c r="BA31" s="201" t="s">
        <v>1505</v>
      </c>
      <c r="BB31" s="201" t="s">
        <v>1506</v>
      </c>
      <c r="BC31" s="201" t="s">
        <v>1507</v>
      </c>
      <c r="BD31" s="201" t="s">
        <v>1508</v>
      </c>
      <c r="BE31" s="509" t="s">
        <v>1509</v>
      </c>
      <c r="BF31" s="201" t="s">
        <v>1510</v>
      </c>
      <c r="BG31" s="201" t="s">
        <v>1511</v>
      </c>
      <c r="BH31" s="205"/>
      <c r="BI31" s="201" t="s">
        <v>1512</v>
      </c>
      <c r="BJ31" s="201" t="s">
        <v>1513</v>
      </c>
      <c r="BK31" s="201" t="s">
        <v>1514</v>
      </c>
      <c r="BL31" s="205"/>
      <c r="BM31" s="205"/>
      <c r="BN31" s="201" t="s">
        <v>1515</v>
      </c>
      <c r="BO31" s="205"/>
      <c r="BP31" s="201" t="s">
        <v>1516</v>
      </c>
      <c r="BQ31" s="205"/>
      <c r="BR31" s="201" t="s">
        <v>1517</v>
      </c>
      <c r="BS31" s="201" t="s">
        <v>1518</v>
      </c>
      <c r="BT31" s="201" t="s">
        <v>1519</v>
      </c>
      <c r="BU31" s="201" t="s">
        <v>1520</v>
      </c>
      <c r="BV31" s="201" t="s">
        <v>1521</v>
      </c>
      <c r="BW31" s="183"/>
      <c r="BX31" s="183"/>
      <c r="BY31" s="183"/>
      <c r="BZ31" s="206"/>
      <c r="CA31" s="206"/>
      <c r="CB31" s="206"/>
      <c r="CC31" s="206"/>
      <c r="CD31" s="202" t="s">
        <v>1522</v>
      </c>
      <c r="CE31" s="206"/>
      <c r="CF31" s="202" t="s">
        <v>1523</v>
      </c>
      <c r="CG31" s="202" t="s">
        <v>1069</v>
      </c>
      <c r="CH31" s="206"/>
      <c r="CI31" s="202" t="s">
        <v>1009</v>
      </c>
      <c r="CJ31" s="202" t="s">
        <v>1524</v>
      </c>
      <c r="CK31" s="202" t="s">
        <v>1525</v>
      </c>
      <c r="CL31" s="202" t="s">
        <v>1526</v>
      </c>
      <c r="CM31" s="202" t="s">
        <v>436</v>
      </c>
      <c r="CN31" s="391" t="s">
        <v>1527</v>
      </c>
      <c r="CO31" s="202" t="s">
        <v>1528</v>
      </c>
      <c r="CP31" s="202" t="s">
        <v>1529</v>
      </c>
      <c r="CQ31" s="206"/>
      <c r="CR31" s="202" t="s">
        <v>1530</v>
      </c>
      <c r="CS31" s="202" t="s">
        <v>1531</v>
      </c>
      <c r="CT31" s="202" t="s">
        <v>1532</v>
      </c>
      <c r="CU31" s="206"/>
      <c r="CV31" s="206"/>
      <c r="CW31" s="202" t="s">
        <v>1333</v>
      </c>
      <c r="CX31" s="206"/>
      <c r="CY31" s="202" t="s">
        <v>1533</v>
      </c>
      <c r="CZ31" s="206"/>
      <c r="DA31" s="202" t="s">
        <v>1534</v>
      </c>
      <c r="DB31" s="202" t="s">
        <v>1535</v>
      </c>
      <c r="DC31" s="202" t="s">
        <v>1536</v>
      </c>
      <c r="DD31" s="202" t="s">
        <v>1537</v>
      </c>
      <c r="DE31" s="202" t="s">
        <v>1538</v>
      </c>
    </row>
    <row r="32" spans="1:109" ht="48" customHeight="1">
      <c r="A32" s="131"/>
      <c r="B32" s="144"/>
      <c r="C32" s="6"/>
      <c r="D32" s="627" t="s">
        <v>1539</v>
      </c>
      <c r="E32" s="627"/>
      <c r="F32" s="627"/>
      <c r="G32" s="627"/>
      <c r="H32" s="627"/>
      <c r="I32" s="627"/>
      <c r="J32" s="627"/>
      <c r="K32" s="627"/>
      <c r="L32" s="627"/>
      <c r="M32" s="627"/>
      <c r="N32" s="627"/>
      <c r="O32" s="627"/>
      <c r="P32" s="627"/>
      <c r="Q32" s="627"/>
      <c r="R32" s="627"/>
      <c r="S32" s="627"/>
      <c r="T32" s="627"/>
      <c r="U32" s="627"/>
      <c r="V32" s="627"/>
      <c r="W32" s="627"/>
      <c r="X32" s="627"/>
      <c r="Y32" s="627"/>
      <c r="Z32" s="627"/>
      <c r="AA32" s="627"/>
      <c r="AB32" s="627"/>
      <c r="AC32" s="627"/>
      <c r="AD32" s="145"/>
      <c r="AE32" s="131"/>
      <c r="AF32" s="131"/>
      <c r="AG32" s="131"/>
      <c r="AH32" s="200" t="s">
        <v>1540</v>
      </c>
      <c r="AI32" s="198" t="s">
        <v>73</v>
      </c>
      <c r="AJ32" s="29"/>
      <c r="AK32" s="183"/>
      <c r="AL32" s="197" t="str">
        <f t="shared" si="0"/>
        <v>Calcahualco</v>
      </c>
      <c r="AM32" s="197" t="str">
        <f t="shared" si="1"/>
        <v>30029</v>
      </c>
      <c r="AO32" s="183"/>
      <c r="AP32" s="29">
        <v>30</v>
      </c>
      <c r="AQ32" s="205"/>
      <c r="AR32" s="205"/>
      <c r="AS32" s="205"/>
      <c r="AT32" s="205"/>
      <c r="AU32" s="201" t="s">
        <v>1541</v>
      </c>
      <c r="AV32" s="205"/>
      <c r="AW32" s="201" t="s">
        <v>1542</v>
      </c>
      <c r="AX32" s="201" t="s">
        <v>1543</v>
      </c>
      <c r="AY32" s="205"/>
      <c r="AZ32" s="201" t="s">
        <v>1544</v>
      </c>
      <c r="BA32" s="201" t="s">
        <v>1545</v>
      </c>
      <c r="BB32" s="201" t="s">
        <v>1546</v>
      </c>
      <c r="BC32" s="201" t="s">
        <v>1547</v>
      </c>
      <c r="BD32" s="201" t="s">
        <v>1548</v>
      </c>
      <c r="BE32" s="509" t="s">
        <v>1549</v>
      </c>
      <c r="BF32" s="201" t="s">
        <v>1550</v>
      </c>
      <c r="BG32" s="201" t="s">
        <v>1551</v>
      </c>
      <c r="BH32" s="205"/>
      <c r="BI32" s="201" t="s">
        <v>1552</v>
      </c>
      <c r="BJ32" s="201" t="s">
        <v>1553</v>
      </c>
      <c r="BK32" s="201" t="s">
        <v>1554</v>
      </c>
      <c r="BL32" s="205"/>
      <c r="BM32" s="205"/>
      <c r="BN32" s="201" t="s">
        <v>1555</v>
      </c>
      <c r="BO32" s="205"/>
      <c r="BP32" s="201" t="s">
        <v>1556</v>
      </c>
      <c r="BQ32" s="205"/>
      <c r="BR32" s="201" t="s">
        <v>1557</v>
      </c>
      <c r="BS32" s="201" t="s">
        <v>1558</v>
      </c>
      <c r="BT32" s="201" t="s">
        <v>1559</v>
      </c>
      <c r="BU32" s="201" t="s">
        <v>1560</v>
      </c>
      <c r="BV32" s="201" t="s">
        <v>1561</v>
      </c>
      <c r="BW32" s="183"/>
      <c r="BX32" s="183"/>
      <c r="BY32" s="183"/>
      <c r="BZ32" s="206"/>
      <c r="CA32" s="206"/>
      <c r="CB32" s="206"/>
      <c r="CC32" s="206"/>
      <c r="CD32" s="202" t="s">
        <v>1562</v>
      </c>
      <c r="CE32" s="206"/>
      <c r="CF32" s="202" t="s">
        <v>1563</v>
      </c>
      <c r="CG32" s="202" t="s">
        <v>1564</v>
      </c>
      <c r="CH32" s="206"/>
      <c r="CI32" s="202" t="s">
        <v>1565</v>
      </c>
      <c r="CJ32" s="202" t="s">
        <v>1566</v>
      </c>
      <c r="CK32" s="202" t="s">
        <v>1567</v>
      </c>
      <c r="CL32" s="202" t="s">
        <v>1568</v>
      </c>
      <c r="CM32" s="202" t="s">
        <v>1569</v>
      </c>
      <c r="CN32" s="391" t="s">
        <v>1570</v>
      </c>
      <c r="CO32" s="202" t="s">
        <v>1571</v>
      </c>
      <c r="CP32" s="202" t="s">
        <v>1572</v>
      </c>
      <c r="CQ32" s="206"/>
      <c r="CR32" s="202" t="s">
        <v>1573</v>
      </c>
      <c r="CS32" s="202" t="s">
        <v>1574</v>
      </c>
      <c r="CT32" s="202" t="s">
        <v>1575</v>
      </c>
      <c r="CU32" s="206"/>
      <c r="CV32" s="206"/>
      <c r="CW32" s="202" t="s">
        <v>1576</v>
      </c>
      <c r="CX32" s="206"/>
      <c r="CY32" s="202" t="s">
        <v>1577</v>
      </c>
      <c r="CZ32" s="206"/>
      <c r="DA32" s="202" t="s">
        <v>1048</v>
      </c>
      <c r="DB32" s="202" t="s">
        <v>1578</v>
      </c>
      <c r="DC32" s="202" t="s">
        <v>1579</v>
      </c>
      <c r="DD32" s="202" t="s">
        <v>1580</v>
      </c>
      <c r="DE32" s="202" t="s">
        <v>1581</v>
      </c>
    </row>
    <row r="33" spans="1:109" ht="6.75" customHeight="1">
      <c r="A33" s="131"/>
      <c r="B33" s="144"/>
      <c r="C33" s="524"/>
      <c r="D33" s="524"/>
      <c r="E33" s="524"/>
      <c r="F33" s="524"/>
      <c r="G33" s="524"/>
      <c r="H33" s="524"/>
      <c r="I33" s="524"/>
      <c r="J33" s="524"/>
      <c r="K33" s="524"/>
      <c r="L33" s="524"/>
      <c r="M33" s="524"/>
      <c r="N33" s="524"/>
      <c r="O33" s="524"/>
      <c r="P33" s="524"/>
      <c r="Q33" s="524"/>
      <c r="R33" s="524"/>
      <c r="S33" s="524"/>
      <c r="T33" s="524"/>
      <c r="U33" s="524"/>
      <c r="V33" s="524"/>
      <c r="W33" s="524"/>
      <c r="X33" s="524"/>
      <c r="Y33" s="524"/>
      <c r="Z33" s="524"/>
      <c r="AA33" s="524"/>
      <c r="AB33" s="524"/>
      <c r="AC33" s="524"/>
      <c r="AD33" s="145"/>
      <c r="AE33" s="131"/>
      <c r="AF33" s="131"/>
      <c r="AG33" s="131"/>
      <c r="AH33" s="200" t="s">
        <v>1582</v>
      </c>
      <c r="AI33" s="198" t="s">
        <v>74</v>
      </c>
      <c r="AJ33" s="29"/>
      <c r="AK33" s="183"/>
      <c r="AL33" s="197" t="str">
        <f t="shared" si="0"/>
        <v>Camerino Z. Mendoza</v>
      </c>
      <c r="AM33" s="197" t="str">
        <f t="shared" si="1"/>
        <v>30030</v>
      </c>
      <c r="AO33" s="183"/>
      <c r="AP33" s="29">
        <v>31</v>
      </c>
      <c r="AQ33" s="205"/>
      <c r="AR33" s="205"/>
      <c r="AS33" s="205"/>
      <c r="AT33" s="205"/>
      <c r="AU33" s="201" t="s">
        <v>1583</v>
      </c>
      <c r="AV33" s="205"/>
      <c r="AW33" s="201" t="s">
        <v>1584</v>
      </c>
      <c r="AX33" s="201" t="s">
        <v>1585</v>
      </c>
      <c r="AY33" s="205"/>
      <c r="AZ33" s="201" t="s">
        <v>1586</v>
      </c>
      <c r="BA33" s="201" t="s">
        <v>1587</v>
      </c>
      <c r="BB33" s="201" t="s">
        <v>1588</v>
      </c>
      <c r="BC33" s="201" t="s">
        <v>1589</v>
      </c>
      <c r="BD33" s="201" t="s">
        <v>1590</v>
      </c>
      <c r="BE33" s="509" t="s">
        <v>1591</v>
      </c>
      <c r="BF33" s="201" t="s">
        <v>1592</v>
      </c>
      <c r="BG33" s="201" t="s">
        <v>1593</v>
      </c>
      <c r="BH33" s="205"/>
      <c r="BI33" s="201" t="s">
        <v>1594</v>
      </c>
      <c r="BJ33" s="201" t="s">
        <v>1595</v>
      </c>
      <c r="BK33" s="201" t="s">
        <v>1596</v>
      </c>
      <c r="BL33" s="205"/>
      <c r="BM33" s="205"/>
      <c r="BN33" s="201" t="s">
        <v>1597</v>
      </c>
      <c r="BO33" s="205"/>
      <c r="BP33" s="201" t="s">
        <v>1598</v>
      </c>
      <c r="BQ33" s="205"/>
      <c r="BR33" s="201" t="s">
        <v>1599</v>
      </c>
      <c r="BS33" s="201" t="s">
        <v>1600</v>
      </c>
      <c r="BT33" s="201" t="s">
        <v>1601</v>
      </c>
      <c r="BU33" s="201" t="s">
        <v>1602</v>
      </c>
      <c r="BV33" s="201" t="s">
        <v>1603</v>
      </c>
      <c r="BW33" s="183"/>
      <c r="BX33" s="183"/>
      <c r="BY33" s="183"/>
      <c r="BZ33" s="206"/>
      <c r="CA33" s="206"/>
      <c r="CB33" s="206"/>
      <c r="CC33" s="206"/>
      <c r="CD33" s="202" t="s">
        <v>1604</v>
      </c>
      <c r="CE33" s="206"/>
      <c r="CF33" s="202" t="s">
        <v>1605</v>
      </c>
      <c r="CG33" s="202" t="s">
        <v>1606</v>
      </c>
      <c r="CH33" s="206"/>
      <c r="CI33" s="202" t="s">
        <v>1607</v>
      </c>
      <c r="CJ33" s="202" t="s">
        <v>485</v>
      </c>
      <c r="CK33" s="202" t="s">
        <v>1608</v>
      </c>
      <c r="CL33" s="202" t="s">
        <v>1609</v>
      </c>
      <c r="CM33" s="202" t="s">
        <v>1610</v>
      </c>
      <c r="CN33" s="391" t="s">
        <v>1611</v>
      </c>
      <c r="CO33" s="202" t="s">
        <v>1612</v>
      </c>
      <c r="CP33" s="202" t="s">
        <v>1613</v>
      </c>
      <c r="CQ33" s="206"/>
      <c r="CR33" s="202" t="s">
        <v>1614</v>
      </c>
      <c r="CS33" s="202" t="s">
        <v>1615</v>
      </c>
      <c r="CT33" s="202" t="s">
        <v>1616</v>
      </c>
      <c r="CU33" s="206"/>
      <c r="CV33" s="206"/>
      <c r="CW33" s="202" t="s">
        <v>1617</v>
      </c>
      <c r="CX33" s="206"/>
      <c r="CY33" s="202" t="s">
        <v>1618</v>
      </c>
      <c r="CZ33" s="206"/>
      <c r="DA33" s="202" t="s">
        <v>1619</v>
      </c>
      <c r="DB33" s="202" t="s">
        <v>1620</v>
      </c>
      <c r="DC33" s="202" t="s">
        <v>1621</v>
      </c>
      <c r="DD33" s="202" t="s">
        <v>1622</v>
      </c>
      <c r="DE33" s="202" t="s">
        <v>1623</v>
      </c>
    </row>
    <row r="34" spans="1:109" ht="36" customHeight="1">
      <c r="A34" s="131"/>
      <c r="B34" s="144"/>
      <c r="C34" s="627" t="s">
        <v>1624</v>
      </c>
      <c r="D34" s="635"/>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145"/>
      <c r="AE34" s="131"/>
      <c r="AF34" s="131"/>
      <c r="AG34" s="131"/>
      <c r="AH34" s="200" t="s">
        <v>1625</v>
      </c>
      <c r="AI34" s="198" t="s">
        <v>75</v>
      </c>
      <c r="AJ34" s="29"/>
      <c r="AK34" s="183"/>
      <c r="AL34" s="197" t="str">
        <f t="shared" si="0"/>
        <v>Carrillo Puerto</v>
      </c>
      <c r="AM34" s="197" t="str">
        <f t="shared" si="1"/>
        <v>30031</v>
      </c>
      <c r="AO34" s="183"/>
      <c r="AP34" s="29">
        <v>32</v>
      </c>
      <c r="AQ34" s="205"/>
      <c r="AR34" s="205"/>
      <c r="AS34" s="205"/>
      <c r="AT34" s="205"/>
      <c r="AU34" s="201" t="s">
        <v>1626</v>
      </c>
      <c r="AV34" s="205"/>
      <c r="AW34" s="201" t="s">
        <v>1627</v>
      </c>
      <c r="AX34" s="201" t="s">
        <v>1628</v>
      </c>
      <c r="AY34" s="205"/>
      <c r="AZ34" s="201" t="s">
        <v>1629</v>
      </c>
      <c r="BA34" s="201" t="s">
        <v>1630</v>
      </c>
      <c r="BB34" s="201" t="s">
        <v>1631</v>
      </c>
      <c r="BC34" s="201" t="s">
        <v>1632</v>
      </c>
      <c r="BD34" s="201" t="s">
        <v>1633</v>
      </c>
      <c r="BE34" s="509" t="s">
        <v>1634</v>
      </c>
      <c r="BF34" s="201" t="s">
        <v>1635</v>
      </c>
      <c r="BG34" s="201" t="s">
        <v>1636</v>
      </c>
      <c r="BH34" s="205"/>
      <c r="BI34" s="201" t="s">
        <v>1637</v>
      </c>
      <c r="BJ34" s="201" t="s">
        <v>1638</v>
      </c>
      <c r="BK34" s="201" t="s">
        <v>1639</v>
      </c>
      <c r="BL34" s="205"/>
      <c r="BM34" s="205"/>
      <c r="BN34" s="201" t="s">
        <v>1640</v>
      </c>
      <c r="BO34" s="205"/>
      <c r="BP34" s="201" t="s">
        <v>1641</v>
      </c>
      <c r="BQ34" s="205"/>
      <c r="BR34" s="201" t="s">
        <v>1642</v>
      </c>
      <c r="BS34" s="201" t="s">
        <v>1643</v>
      </c>
      <c r="BT34" s="201" t="s">
        <v>1644</v>
      </c>
      <c r="BU34" s="201" t="s">
        <v>1645</v>
      </c>
      <c r="BV34" s="201" t="s">
        <v>1646</v>
      </c>
      <c r="BW34" s="183"/>
      <c r="BX34" s="183"/>
      <c r="BY34" s="183"/>
      <c r="BZ34" s="206"/>
      <c r="CA34" s="206"/>
      <c r="CB34" s="206"/>
      <c r="CC34" s="206"/>
      <c r="CD34" s="202" t="s">
        <v>1647</v>
      </c>
      <c r="CE34" s="206"/>
      <c r="CF34" s="202" t="s">
        <v>1648</v>
      </c>
      <c r="CG34" s="202" t="s">
        <v>754</v>
      </c>
      <c r="CH34" s="206"/>
      <c r="CI34" s="202" t="s">
        <v>1649</v>
      </c>
      <c r="CJ34" s="202" t="s">
        <v>1650</v>
      </c>
      <c r="CK34" s="202" t="s">
        <v>1651</v>
      </c>
      <c r="CL34" s="202" t="s">
        <v>1652</v>
      </c>
      <c r="CM34" s="202" t="s">
        <v>1653</v>
      </c>
      <c r="CN34" s="391" t="s">
        <v>1654</v>
      </c>
      <c r="CO34" s="202" t="s">
        <v>1655</v>
      </c>
      <c r="CP34" s="202" t="s">
        <v>1656</v>
      </c>
      <c r="CQ34" s="206"/>
      <c r="CR34" s="202" t="s">
        <v>941</v>
      </c>
      <c r="CS34" s="202" t="s">
        <v>1657</v>
      </c>
      <c r="CT34" s="202" t="s">
        <v>1658</v>
      </c>
      <c r="CU34" s="206"/>
      <c r="CV34" s="206"/>
      <c r="CW34" s="202" t="s">
        <v>1659</v>
      </c>
      <c r="CX34" s="206"/>
      <c r="CY34" s="202" t="s">
        <v>1660</v>
      </c>
      <c r="CZ34" s="206"/>
      <c r="DA34" s="202" t="s">
        <v>1661</v>
      </c>
      <c r="DB34" s="202" t="s">
        <v>1662</v>
      </c>
      <c r="DC34" s="202" t="s">
        <v>1663</v>
      </c>
      <c r="DD34" s="202" t="s">
        <v>1664</v>
      </c>
      <c r="DE34" s="202" t="s">
        <v>1665</v>
      </c>
    </row>
    <row r="35" spans="1:109" ht="6.75" customHeight="1">
      <c r="A35" s="131"/>
      <c r="B35" s="14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145"/>
      <c r="AE35" s="131"/>
      <c r="AF35" s="131"/>
      <c r="AG35" s="131"/>
      <c r="AH35" s="207" t="s">
        <v>1666</v>
      </c>
      <c r="AI35" s="208" t="s">
        <v>76</v>
      </c>
      <c r="AJ35" s="29"/>
      <c r="AK35" s="183"/>
      <c r="AL35" s="197" t="str">
        <f t="shared" si="0"/>
        <v>Catemaco</v>
      </c>
      <c r="AM35" s="197" t="str">
        <f t="shared" si="1"/>
        <v>30032</v>
      </c>
      <c r="AO35" s="183"/>
      <c r="AP35" s="29">
        <v>33</v>
      </c>
      <c r="AQ35" s="205"/>
      <c r="AR35" s="205"/>
      <c r="AS35" s="205"/>
      <c r="AT35" s="205"/>
      <c r="AU35" s="201" t="s">
        <v>1667</v>
      </c>
      <c r="AV35" s="205"/>
      <c r="AW35" s="201" t="s">
        <v>1668</v>
      </c>
      <c r="AX35" s="201" t="s">
        <v>1669</v>
      </c>
      <c r="AY35" s="205"/>
      <c r="AZ35" s="201" t="s">
        <v>1670</v>
      </c>
      <c r="BA35" s="201" t="s">
        <v>1671</v>
      </c>
      <c r="BB35" s="201" t="s">
        <v>1672</v>
      </c>
      <c r="BC35" s="201" t="s">
        <v>1673</v>
      </c>
      <c r="BD35" s="201" t="s">
        <v>1674</v>
      </c>
      <c r="BE35" s="509" t="s">
        <v>1675</v>
      </c>
      <c r="BF35" s="201" t="s">
        <v>1676</v>
      </c>
      <c r="BG35" s="201" t="s">
        <v>1677</v>
      </c>
      <c r="BH35" s="205"/>
      <c r="BI35" s="201" t="s">
        <v>1678</v>
      </c>
      <c r="BJ35" s="201" t="s">
        <v>1679</v>
      </c>
      <c r="BK35" s="201" t="s">
        <v>1680</v>
      </c>
      <c r="BL35" s="205"/>
      <c r="BM35" s="205"/>
      <c r="BN35" s="201" t="s">
        <v>1681</v>
      </c>
      <c r="BO35" s="205"/>
      <c r="BP35" s="201" t="s">
        <v>1682</v>
      </c>
      <c r="BQ35" s="205"/>
      <c r="BR35" s="201" t="s">
        <v>1683</v>
      </c>
      <c r="BS35" s="201" t="s">
        <v>1684</v>
      </c>
      <c r="BT35" s="201" t="s">
        <v>1685</v>
      </c>
      <c r="BU35" s="201" t="s">
        <v>1686</v>
      </c>
      <c r="BV35" s="201" t="s">
        <v>1687</v>
      </c>
      <c r="BW35" s="183"/>
      <c r="BX35" s="183"/>
      <c r="BY35" s="183"/>
      <c r="BZ35" s="206"/>
      <c r="CA35" s="206"/>
      <c r="CB35" s="206"/>
      <c r="CC35" s="206"/>
      <c r="CD35" s="202" t="s">
        <v>1688</v>
      </c>
      <c r="CE35" s="206"/>
      <c r="CF35" s="202" t="s">
        <v>1689</v>
      </c>
      <c r="CG35" s="202" t="s">
        <v>1690</v>
      </c>
      <c r="CH35" s="206"/>
      <c r="CI35" s="202" t="s">
        <v>1691</v>
      </c>
      <c r="CJ35" s="510" t="s">
        <v>1692</v>
      </c>
      <c r="CK35" s="202" t="s">
        <v>1693</v>
      </c>
      <c r="CL35" s="202" t="s">
        <v>1694</v>
      </c>
      <c r="CM35" s="202" t="s">
        <v>1695</v>
      </c>
      <c r="CN35" s="391" t="s">
        <v>1696</v>
      </c>
      <c r="CO35" s="202" t="s">
        <v>1697</v>
      </c>
      <c r="CP35" s="202" t="s">
        <v>1698</v>
      </c>
      <c r="CQ35" s="206"/>
      <c r="CR35" s="202" t="s">
        <v>1699</v>
      </c>
      <c r="CS35" s="202" t="s">
        <v>1700</v>
      </c>
      <c r="CT35" s="202" t="s">
        <v>1701</v>
      </c>
      <c r="CU35" s="206"/>
      <c r="CV35" s="206"/>
      <c r="CW35" s="202" t="s">
        <v>1702</v>
      </c>
      <c r="CX35" s="206"/>
      <c r="CY35" s="202" t="s">
        <v>1703</v>
      </c>
      <c r="CZ35" s="206"/>
      <c r="DA35" s="202" t="s">
        <v>1704</v>
      </c>
      <c r="DB35" s="202" t="s">
        <v>1705</v>
      </c>
      <c r="DC35" s="202" t="s">
        <v>1706</v>
      </c>
      <c r="DD35" s="202" t="s">
        <v>1707</v>
      </c>
      <c r="DE35" s="202" t="s">
        <v>1019</v>
      </c>
    </row>
    <row r="36" spans="1:109" ht="60" customHeight="1">
      <c r="A36" s="131"/>
      <c r="B36" s="144"/>
      <c r="C36" s="627" t="s">
        <v>1708</v>
      </c>
      <c r="D36" s="635"/>
      <c r="E36" s="635"/>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145"/>
      <c r="AE36" s="131"/>
      <c r="AF36" s="131"/>
      <c r="AG36" s="131"/>
      <c r="AH36" s="183"/>
      <c r="AI36" s="183"/>
      <c r="AJ36" s="183"/>
      <c r="AK36" s="183"/>
      <c r="AL36" s="197" t="str">
        <f t="shared" si="0"/>
        <v>Cazones de Herrera</v>
      </c>
      <c r="AM36" s="197" t="str">
        <f t="shared" si="1"/>
        <v>30033</v>
      </c>
      <c r="AO36" s="183"/>
      <c r="AP36" s="29">
        <v>34</v>
      </c>
      <c r="AQ36" s="205"/>
      <c r="AR36" s="205"/>
      <c r="AS36" s="205"/>
      <c r="AT36" s="205"/>
      <c r="AU36" s="201" t="s">
        <v>1709</v>
      </c>
      <c r="AV36" s="205"/>
      <c r="AW36" s="201" t="s">
        <v>1710</v>
      </c>
      <c r="AX36" s="201" t="s">
        <v>1711</v>
      </c>
      <c r="AY36" s="205"/>
      <c r="AZ36" s="201" t="s">
        <v>1712</v>
      </c>
      <c r="BA36" s="201" t="s">
        <v>1713</v>
      </c>
      <c r="BB36" s="201" t="s">
        <v>1714</v>
      </c>
      <c r="BC36" s="201" t="s">
        <v>1715</v>
      </c>
      <c r="BD36" s="201" t="s">
        <v>1716</v>
      </c>
      <c r="BE36" s="509" t="s">
        <v>1717</v>
      </c>
      <c r="BF36" s="201" t="s">
        <v>1718</v>
      </c>
      <c r="BG36" s="201" t="s">
        <v>1719</v>
      </c>
      <c r="BH36" s="205"/>
      <c r="BI36" s="201" t="s">
        <v>1720</v>
      </c>
      <c r="BJ36" s="201" t="s">
        <v>1721</v>
      </c>
      <c r="BK36" s="201" t="s">
        <v>1722</v>
      </c>
      <c r="BL36" s="205"/>
      <c r="BM36" s="205"/>
      <c r="BN36" s="201" t="s">
        <v>1723</v>
      </c>
      <c r="BO36" s="205"/>
      <c r="BP36" s="201" t="s">
        <v>1724</v>
      </c>
      <c r="BQ36" s="205"/>
      <c r="BR36" s="201" t="s">
        <v>1725</v>
      </c>
      <c r="BS36" s="201" t="s">
        <v>1726</v>
      </c>
      <c r="BT36" s="201" t="s">
        <v>1727</v>
      </c>
      <c r="BU36" s="201" t="s">
        <v>1728</v>
      </c>
      <c r="BV36" s="201" t="s">
        <v>1729</v>
      </c>
      <c r="BW36" s="183"/>
      <c r="BX36" s="183"/>
      <c r="BY36" s="183"/>
      <c r="BZ36" s="206"/>
      <c r="CA36" s="206"/>
      <c r="CB36" s="206"/>
      <c r="CC36" s="206"/>
      <c r="CD36" s="202" t="s">
        <v>1730</v>
      </c>
      <c r="CE36" s="206"/>
      <c r="CF36" s="202" t="s">
        <v>1731</v>
      </c>
      <c r="CG36" s="202" t="s">
        <v>1732</v>
      </c>
      <c r="CH36" s="206"/>
      <c r="CI36" s="202" t="s">
        <v>1733</v>
      </c>
      <c r="CJ36" s="202" t="s">
        <v>1734</v>
      </c>
      <c r="CK36" s="202" t="s">
        <v>1735</v>
      </c>
      <c r="CL36" s="202" t="s">
        <v>1736</v>
      </c>
      <c r="CM36" s="202" t="s">
        <v>1737</v>
      </c>
      <c r="CN36" s="391" t="s">
        <v>1738</v>
      </c>
      <c r="CO36" s="202" t="s">
        <v>1739</v>
      </c>
      <c r="CP36" s="202" t="s">
        <v>1740</v>
      </c>
      <c r="CQ36" s="206"/>
      <c r="CR36" s="202" t="s">
        <v>1741</v>
      </c>
      <c r="CS36" s="202" t="s">
        <v>1742</v>
      </c>
      <c r="CT36" s="202" t="s">
        <v>1743</v>
      </c>
      <c r="CU36" s="206"/>
      <c r="CV36" s="206"/>
      <c r="CW36" s="202" t="s">
        <v>1744</v>
      </c>
      <c r="CX36" s="206"/>
      <c r="CY36" s="202" t="s">
        <v>1745</v>
      </c>
      <c r="CZ36" s="206"/>
      <c r="DA36" s="202" t="s">
        <v>1746</v>
      </c>
      <c r="DB36" s="202" t="s">
        <v>1540</v>
      </c>
      <c r="DC36" s="202" t="s">
        <v>1747</v>
      </c>
      <c r="DD36" s="202" t="s">
        <v>1748</v>
      </c>
      <c r="DE36" s="202" t="s">
        <v>1749</v>
      </c>
    </row>
    <row r="37" spans="1:109" ht="6.75" customHeight="1">
      <c r="A37" s="131"/>
      <c r="B37" s="144"/>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45"/>
      <c r="AE37" s="131"/>
      <c r="AF37" s="131"/>
      <c r="AG37" s="131"/>
      <c r="AH37" s="29"/>
      <c r="AI37" s="29"/>
      <c r="AJ37" s="29"/>
      <c r="AK37" s="29"/>
      <c r="AL37" s="197" t="str">
        <f t="shared" si="0"/>
        <v>Cerro Azul</v>
      </c>
      <c r="AM37" s="197" t="str">
        <f t="shared" si="1"/>
        <v>30034</v>
      </c>
      <c r="AO37" s="29"/>
      <c r="AP37" s="29">
        <v>35</v>
      </c>
      <c r="AQ37" s="201"/>
      <c r="AR37" s="201"/>
      <c r="AS37" s="201"/>
      <c r="AT37" s="201"/>
      <c r="AU37" s="201" t="s">
        <v>1750</v>
      </c>
      <c r="AV37" s="201"/>
      <c r="AW37" s="201" t="s">
        <v>1751</v>
      </c>
      <c r="AX37" s="201" t="s">
        <v>1752</v>
      </c>
      <c r="AY37" s="201"/>
      <c r="AZ37" s="201" t="s">
        <v>1753</v>
      </c>
      <c r="BA37" s="201" t="s">
        <v>1754</v>
      </c>
      <c r="BB37" s="201" t="s">
        <v>1755</v>
      </c>
      <c r="BC37" s="201" t="s">
        <v>1756</v>
      </c>
      <c r="BD37" s="201" t="s">
        <v>1757</v>
      </c>
      <c r="BE37" s="509" t="s">
        <v>1758</v>
      </c>
      <c r="BF37" s="201" t="s">
        <v>1759</v>
      </c>
      <c r="BG37" s="201" t="s">
        <v>1760</v>
      </c>
      <c r="BH37" s="201"/>
      <c r="BI37" s="201" t="s">
        <v>1761</v>
      </c>
      <c r="BJ37" s="201" t="s">
        <v>1762</v>
      </c>
      <c r="BK37" s="201" t="s">
        <v>1763</v>
      </c>
      <c r="BL37" s="201"/>
      <c r="BM37" s="201"/>
      <c r="BN37" s="201" t="s">
        <v>1764</v>
      </c>
      <c r="BO37" s="201"/>
      <c r="BP37" s="201" t="s">
        <v>1765</v>
      </c>
      <c r="BQ37" s="201"/>
      <c r="BR37" s="201" t="s">
        <v>1766</v>
      </c>
      <c r="BS37" s="201" t="s">
        <v>1767</v>
      </c>
      <c r="BT37" s="201" t="s">
        <v>1768</v>
      </c>
      <c r="BU37" s="201" t="s">
        <v>1769</v>
      </c>
      <c r="BV37" s="201" t="s">
        <v>1770</v>
      </c>
      <c r="BW37" s="29"/>
      <c r="BX37" s="29"/>
      <c r="BY37" s="29"/>
      <c r="BZ37" s="202"/>
      <c r="CA37" s="202"/>
      <c r="CB37" s="202"/>
      <c r="CC37" s="202"/>
      <c r="CD37" s="202" t="s">
        <v>1771</v>
      </c>
      <c r="CE37" s="202"/>
      <c r="CF37" s="202" t="s">
        <v>1772</v>
      </c>
      <c r="CG37" s="202" t="s">
        <v>1773</v>
      </c>
      <c r="CH37" s="202"/>
      <c r="CI37" s="202" t="s">
        <v>1774</v>
      </c>
      <c r="CJ37" s="202" t="s">
        <v>1659</v>
      </c>
      <c r="CK37" s="202" t="s">
        <v>1775</v>
      </c>
      <c r="CL37" s="202" t="s">
        <v>1776</v>
      </c>
      <c r="CM37" s="202" t="s">
        <v>1777</v>
      </c>
      <c r="CN37" s="391" t="s">
        <v>1778</v>
      </c>
      <c r="CO37" s="202" t="s">
        <v>672</v>
      </c>
      <c r="CP37" s="202" t="s">
        <v>1779</v>
      </c>
      <c r="CQ37" s="202"/>
      <c r="CR37" s="202" t="s">
        <v>1780</v>
      </c>
      <c r="CS37" s="202" t="s">
        <v>1781</v>
      </c>
      <c r="CT37" s="202" t="s">
        <v>1782</v>
      </c>
      <c r="CU37" s="202"/>
      <c r="CV37" s="202"/>
      <c r="CW37" s="202" t="s">
        <v>1783</v>
      </c>
      <c r="CX37" s="202"/>
      <c r="CY37" s="202" t="s">
        <v>1784</v>
      </c>
      <c r="CZ37" s="202"/>
      <c r="DA37" s="202" t="s">
        <v>1785</v>
      </c>
      <c r="DB37" s="202" t="s">
        <v>1786</v>
      </c>
      <c r="DC37" s="202" t="s">
        <v>1787</v>
      </c>
      <c r="DD37" s="202" t="s">
        <v>1788</v>
      </c>
      <c r="DE37" s="202" t="s">
        <v>1789</v>
      </c>
    </row>
    <row r="38" spans="1:109" ht="48" customHeight="1">
      <c r="A38" s="125"/>
      <c r="B38" s="144"/>
      <c r="C38" s="629" t="s">
        <v>1790</v>
      </c>
      <c r="D38" s="629"/>
      <c r="E38" s="629"/>
      <c r="F38" s="629"/>
      <c r="G38" s="629"/>
      <c r="H38" s="629"/>
      <c r="I38" s="629"/>
      <c r="J38" s="629"/>
      <c r="K38" s="629"/>
      <c r="L38" s="629"/>
      <c r="M38" s="629"/>
      <c r="N38" s="629"/>
      <c r="O38" s="629"/>
      <c r="P38" s="629"/>
      <c r="Q38" s="629"/>
      <c r="R38" s="629"/>
      <c r="S38" s="629"/>
      <c r="T38" s="629"/>
      <c r="U38" s="629"/>
      <c r="V38" s="629"/>
      <c r="W38" s="629"/>
      <c r="X38" s="629"/>
      <c r="Y38" s="629"/>
      <c r="Z38" s="629"/>
      <c r="AA38" s="629"/>
      <c r="AB38" s="629"/>
      <c r="AC38" s="629"/>
      <c r="AD38" s="145"/>
      <c r="AE38" s="124"/>
      <c r="AF38" s="124"/>
      <c r="AG38" s="124"/>
      <c r="AH38" s="183"/>
      <c r="AI38" s="183"/>
      <c r="AJ38" s="183"/>
      <c r="AK38" s="183"/>
      <c r="AL38" s="197" t="str">
        <f t="shared" si="0"/>
        <v>Citlaltépetl</v>
      </c>
      <c r="AM38" s="197" t="str">
        <f t="shared" si="1"/>
        <v>30035</v>
      </c>
      <c r="AO38" s="183"/>
      <c r="AP38" s="29">
        <v>36</v>
      </c>
      <c r="AQ38" s="205"/>
      <c r="AR38" s="205"/>
      <c r="AS38" s="205"/>
      <c r="AT38" s="205"/>
      <c r="AU38" s="201" t="s">
        <v>1791</v>
      </c>
      <c r="AV38" s="205"/>
      <c r="AW38" s="201" t="s">
        <v>1792</v>
      </c>
      <c r="AX38" s="201" t="s">
        <v>1793</v>
      </c>
      <c r="AY38" s="205"/>
      <c r="AZ38" s="201" t="s">
        <v>1794</v>
      </c>
      <c r="BA38" s="201" t="s">
        <v>1795</v>
      </c>
      <c r="BB38" s="201" t="s">
        <v>1796</v>
      </c>
      <c r="BC38" s="201" t="s">
        <v>1797</v>
      </c>
      <c r="BD38" s="201" t="s">
        <v>1798</v>
      </c>
      <c r="BE38" s="509" t="s">
        <v>1799</v>
      </c>
      <c r="BF38" s="201" t="s">
        <v>1800</v>
      </c>
      <c r="BG38" s="201" t="s">
        <v>1801</v>
      </c>
      <c r="BH38" s="205"/>
      <c r="BI38" s="201" t="s">
        <v>1802</v>
      </c>
      <c r="BJ38" s="201" t="s">
        <v>1803</v>
      </c>
      <c r="BK38" s="201" t="s">
        <v>1804</v>
      </c>
      <c r="BL38" s="205"/>
      <c r="BM38" s="205"/>
      <c r="BN38" s="201" t="s">
        <v>1805</v>
      </c>
      <c r="BO38" s="205"/>
      <c r="BP38" s="201" t="s">
        <v>1806</v>
      </c>
      <c r="BQ38" s="205"/>
      <c r="BR38" s="201" t="s">
        <v>1807</v>
      </c>
      <c r="BS38" s="201" t="s">
        <v>1808</v>
      </c>
      <c r="BT38" s="201" t="s">
        <v>1809</v>
      </c>
      <c r="BU38" s="201" t="s">
        <v>1810</v>
      </c>
      <c r="BV38" s="201" t="s">
        <v>1811</v>
      </c>
      <c r="BW38" s="183"/>
      <c r="BX38" s="183"/>
      <c r="BY38" s="183"/>
      <c r="BZ38" s="206"/>
      <c r="CA38" s="206"/>
      <c r="CB38" s="206"/>
      <c r="CC38" s="206"/>
      <c r="CD38" s="202" t="s">
        <v>1812</v>
      </c>
      <c r="CE38" s="206"/>
      <c r="CF38" s="202" t="s">
        <v>1813</v>
      </c>
      <c r="CG38" s="202" t="s">
        <v>1814</v>
      </c>
      <c r="CH38" s="206"/>
      <c r="CI38" s="202" t="s">
        <v>1815</v>
      </c>
      <c r="CJ38" s="202" t="s">
        <v>1816</v>
      </c>
      <c r="CK38" s="202" t="s">
        <v>1817</v>
      </c>
      <c r="CL38" s="202" t="s">
        <v>1818</v>
      </c>
      <c r="CM38" s="202" t="s">
        <v>1819</v>
      </c>
      <c r="CN38" s="391" t="s">
        <v>1820</v>
      </c>
      <c r="CO38" s="202" t="s">
        <v>1821</v>
      </c>
      <c r="CP38" s="202" t="s">
        <v>1822</v>
      </c>
      <c r="CQ38" s="206"/>
      <c r="CR38" s="202" t="s">
        <v>1499</v>
      </c>
      <c r="CS38" s="202" t="s">
        <v>1823</v>
      </c>
      <c r="CT38" s="202" t="s">
        <v>905</v>
      </c>
      <c r="CU38" s="206"/>
      <c r="CV38" s="206"/>
      <c r="CW38" s="202" t="s">
        <v>1824</v>
      </c>
      <c r="CX38" s="206"/>
      <c r="CY38" s="202" t="s">
        <v>1825</v>
      </c>
      <c r="CZ38" s="206"/>
      <c r="DA38" s="202" t="s">
        <v>1826</v>
      </c>
      <c r="DB38" s="202" t="s">
        <v>1827</v>
      </c>
      <c r="DC38" s="202" t="s">
        <v>1828</v>
      </c>
      <c r="DD38" s="202" t="s">
        <v>1829</v>
      </c>
      <c r="DE38" s="202" t="s">
        <v>1830</v>
      </c>
    </row>
    <row r="39" spans="1:109" ht="6.75" customHeight="1">
      <c r="A39" s="125"/>
      <c r="B39" s="144"/>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45"/>
      <c r="AE39" s="124"/>
      <c r="AF39" s="124"/>
      <c r="AG39" s="124"/>
      <c r="AH39" s="183"/>
      <c r="AI39" s="183"/>
      <c r="AJ39" s="183"/>
      <c r="AK39" s="183"/>
      <c r="AL39" s="197" t="str">
        <f t="shared" si="0"/>
        <v>Coacoatzintla</v>
      </c>
      <c r="AM39" s="197" t="str">
        <f t="shared" si="1"/>
        <v>30036</v>
      </c>
      <c r="AO39" s="183"/>
      <c r="AP39" s="29">
        <v>37</v>
      </c>
      <c r="AQ39" s="205"/>
      <c r="AR39" s="205"/>
      <c r="AS39" s="205"/>
      <c r="AT39" s="205"/>
      <c r="AU39" s="201" t="s">
        <v>1831</v>
      </c>
      <c r="AV39" s="205"/>
      <c r="AW39" s="201" t="s">
        <v>1832</v>
      </c>
      <c r="AX39" s="201" t="s">
        <v>1833</v>
      </c>
      <c r="AY39" s="205"/>
      <c r="AZ39" s="201" t="s">
        <v>1834</v>
      </c>
      <c r="BA39" s="201" t="s">
        <v>1835</v>
      </c>
      <c r="BB39" s="201" t="s">
        <v>1836</v>
      </c>
      <c r="BC39" s="201" t="s">
        <v>1837</v>
      </c>
      <c r="BD39" s="201" t="s">
        <v>1838</v>
      </c>
      <c r="BE39" s="509" t="s">
        <v>1839</v>
      </c>
      <c r="BF39" s="201" t="s">
        <v>1840</v>
      </c>
      <c r="BG39" s="201" t="s">
        <v>1841</v>
      </c>
      <c r="BH39" s="205"/>
      <c r="BI39" s="201" t="s">
        <v>1842</v>
      </c>
      <c r="BJ39" s="201" t="s">
        <v>1843</v>
      </c>
      <c r="BK39" s="201" t="s">
        <v>1844</v>
      </c>
      <c r="BL39" s="205"/>
      <c r="BM39" s="205"/>
      <c r="BN39" s="201" t="s">
        <v>1845</v>
      </c>
      <c r="BO39" s="205"/>
      <c r="BP39" s="201" t="s">
        <v>1846</v>
      </c>
      <c r="BQ39" s="205"/>
      <c r="BR39" s="201" t="s">
        <v>1847</v>
      </c>
      <c r="BS39" s="201" t="s">
        <v>1848</v>
      </c>
      <c r="BT39" s="201" t="s">
        <v>1849</v>
      </c>
      <c r="BU39" s="201" t="s">
        <v>1850</v>
      </c>
      <c r="BV39" s="201" t="s">
        <v>1851</v>
      </c>
      <c r="BW39" s="183"/>
      <c r="BX39" s="183"/>
      <c r="BY39" s="183"/>
      <c r="BZ39" s="206"/>
      <c r="CA39" s="206"/>
      <c r="CB39" s="206"/>
      <c r="CC39" s="206"/>
      <c r="CD39" s="202" t="s">
        <v>1852</v>
      </c>
      <c r="CE39" s="206"/>
      <c r="CF39" s="202" t="s">
        <v>1853</v>
      </c>
      <c r="CG39" s="202" t="s">
        <v>890</v>
      </c>
      <c r="CH39" s="206"/>
      <c r="CI39" s="202" t="s">
        <v>1854</v>
      </c>
      <c r="CJ39" s="202" t="s">
        <v>1855</v>
      </c>
      <c r="CK39" s="202" t="s">
        <v>1856</v>
      </c>
      <c r="CL39" s="202" t="s">
        <v>1857</v>
      </c>
      <c r="CM39" s="202" t="s">
        <v>1858</v>
      </c>
      <c r="CN39" s="391" t="s">
        <v>1859</v>
      </c>
      <c r="CO39" s="202" t="s">
        <v>1860</v>
      </c>
      <c r="CP39" s="202" t="s">
        <v>1861</v>
      </c>
      <c r="CQ39" s="206"/>
      <c r="CR39" s="202" t="s">
        <v>1862</v>
      </c>
      <c r="CS39" s="202" t="s">
        <v>1863</v>
      </c>
      <c r="CT39" s="202" t="s">
        <v>1864</v>
      </c>
      <c r="CU39" s="206"/>
      <c r="CV39" s="206"/>
      <c r="CW39" s="202" t="s">
        <v>1865</v>
      </c>
      <c r="CX39" s="206"/>
      <c r="CY39" s="202" t="s">
        <v>1866</v>
      </c>
      <c r="CZ39" s="206"/>
      <c r="DA39" s="202" t="s">
        <v>1867</v>
      </c>
      <c r="DB39" s="202" t="s">
        <v>1868</v>
      </c>
      <c r="DC39" s="202" t="s">
        <v>1869</v>
      </c>
      <c r="DD39" s="202" t="s">
        <v>1870</v>
      </c>
      <c r="DE39" s="202" t="s">
        <v>1871</v>
      </c>
    </row>
    <row r="40" spans="1:109" ht="48" customHeight="1">
      <c r="A40" s="125"/>
      <c r="B40" s="144"/>
      <c r="C40" s="627" t="s">
        <v>1872</v>
      </c>
      <c r="D40" s="627"/>
      <c r="E40" s="627"/>
      <c r="F40" s="627"/>
      <c r="G40" s="627"/>
      <c r="H40" s="627"/>
      <c r="I40" s="627"/>
      <c r="J40" s="627"/>
      <c r="K40" s="627"/>
      <c r="L40" s="627"/>
      <c r="M40" s="627"/>
      <c r="N40" s="627"/>
      <c r="O40" s="627"/>
      <c r="P40" s="627"/>
      <c r="Q40" s="627"/>
      <c r="R40" s="627"/>
      <c r="S40" s="627"/>
      <c r="T40" s="627"/>
      <c r="U40" s="627"/>
      <c r="V40" s="627"/>
      <c r="W40" s="627"/>
      <c r="X40" s="627"/>
      <c r="Y40" s="627"/>
      <c r="Z40" s="627"/>
      <c r="AA40" s="627"/>
      <c r="AB40" s="627"/>
      <c r="AC40" s="627"/>
      <c r="AD40" s="145"/>
      <c r="AE40" s="124"/>
      <c r="AF40" s="124"/>
      <c r="AG40" s="124"/>
      <c r="AH40" s="183"/>
      <c r="AI40" s="183"/>
      <c r="AJ40" s="183"/>
      <c r="AK40" s="183"/>
      <c r="AL40" s="197" t="str">
        <f t="shared" si="0"/>
        <v>Coahuitlán</v>
      </c>
      <c r="AM40" s="197" t="str">
        <f t="shared" si="1"/>
        <v>30037</v>
      </c>
      <c r="AO40" s="183"/>
      <c r="AP40" s="29">
        <v>38</v>
      </c>
      <c r="AQ40" s="205"/>
      <c r="AR40" s="205"/>
      <c r="AS40" s="205"/>
      <c r="AT40" s="205"/>
      <c r="AU40" s="201" t="s">
        <v>1873</v>
      </c>
      <c r="AV40" s="205"/>
      <c r="AW40" s="201" t="s">
        <v>1874</v>
      </c>
      <c r="AX40" s="201" t="s">
        <v>1875</v>
      </c>
      <c r="AY40" s="205"/>
      <c r="AZ40" s="201" t="s">
        <v>1876</v>
      </c>
      <c r="BA40" s="201" t="s">
        <v>1877</v>
      </c>
      <c r="BB40" s="201" t="s">
        <v>1878</v>
      </c>
      <c r="BC40" s="201" t="s">
        <v>1879</v>
      </c>
      <c r="BD40" s="201" t="s">
        <v>1880</v>
      </c>
      <c r="BE40" s="509" t="s">
        <v>1881</v>
      </c>
      <c r="BF40" s="201" t="s">
        <v>1882</v>
      </c>
      <c r="BG40" s="201">
        <v>17099</v>
      </c>
      <c r="BH40" s="205"/>
      <c r="BI40" s="201" t="s">
        <v>1883</v>
      </c>
      <c r="BJ40" s="201" t="s">
        <v>1884</v>
      </c>
      <c r="BK40" s="201" t="s">
        <v>1885</v>
      </c>
      <c r="BL40" s="205"/>
      <c r="BM40" s="205"/>
      <c r="BN40" s="201" t="s">
        <v>1886</v>
      </c>
      <c r="BO40" s="205"/>
      <c r="BP40" s="201" t="s">
        <v>1887</v>
      </c>
      <c r="BQ40" s="205"/>
      <c r="BR40" s="201" t="s">
        <v>1888</v>
      </c>
      <c r="BS40" s="201" t="s">
        <v>1889</v>
      </c>
      <c r="BT40" s="201" t="s">
        <v>1890</v>
      </c>
      <c r="BU40" s="201" t="s">
        <v>1891</v>
      </c>
      <c r="BV40" s="201" t="s">
        <v>1892</v>
      </c>
      <c r="BW40" s="183"/>
      <c r="BX40" s="183"/>
      <c r="BY40" s="183"/>
      <c r="BZ40" s="206"/>
      <c r="CA40" s="206"/>
      <c r="CB40" s="206"/>
      <c r="CC40" s="206"/>
      <c r="CD40" s="202" t="s">
        <v>1893</v>
      </c>
      <c r="CE40" s="206"/>
      <c r="CF40" s="202" t="s">
        <v>1894</v>
      </c>
      <c r="CG40" s="202" t="s">
        <v>941</v>
      </c>
      <c r="CH40" s="206"/>
      <c r="CI40" s="202" t="s">
        <v>1895</v>
      </c>
      <c r="CJ40" s="202" t="s">
        <v>1896</v>
      </c>
      <c r="CK40" s="202" t="s">
        <v>1897</v>
      </c>
      <c r="CL40" s="202" t="s">
        <v>1898</v>
      </c>
      <c r="CM40" s="202" t="s">
        <v>1899</v>
      </c>
      <c r="CN40" s="391" t="s">
        <v>1900</v>
      </c>
      <c r="CO40" s="202" t="s">
        <v>1901</v>
      </c>
      <c r="CP40" s="202" t="s">
        <v>422</v>
      </c>
      <c r="CQ40" s="206"/>
      <c r="CR40" s="202" t="s">
        <v>1902</v>
      </c>
      <c r="CS40" s="202" t="s">
        <v>1903</v>
      </c>
      <c r="CT40" s="202" t="s">
        <v>1320</v>
      </c>
      <c r="CU40" s="206"/>
      <c r="CV40" s="206"/>
      <c r="CW40" s="202" t="s">
        <v>1904</v>
      </c>
      <c r="CX40" s="206"/>
      <c r="CY40" s="202" t="s">
        <v>1905</v>
      </c>
      <c r="CZ40" s="206"/>
      <c r="DA40" s="202" t="s">
        <v>1906</v>
      </c>
      <c r="DB40" s="202" t="s">
        <v>1907</v>
      </c>
      <c r="DC40" s="202" t="s">
        <v>1908</v>
      </c>
      <c r="DD40" s="202" t="s">
        <v>1909</v>
      </c>
      <c r="DE40" s="202" t="s">
        <v>1910</v>
      </c>
    </row>
    <row r="41" spans="1:109" ht="6.75" customHeight="1">
      <c r="A41" s="125"/>
      <c r="B41" s="144"/>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45"/>
      <c r="AE41" s="124"/>
      <c r="AF41" s="124"/>
      <c r="AG41" s="124"/>
      <c r="AH41" s="183"/>
      <c r="AI41" s="183"/>
      <c r="AJ41" s="183"/>
      <c r="AK41" s="183"/>
      <c r="AL41" s="197" t="str">
        <f t="shared" si="0"/>
        <v>Coatepec</v>
      </c>
      <c r="AM41" s="197" t="str">
        <f t="shared" si="1"/>
        <v>30038</v>
      </c>
      <c r="AO41" s="183"/>
      <c r="AP41" s="29">
        <v>39</v>
      </c>
      <c r="AQ41" s="205"/>
      <c r="AR41" s="205"/>
      <c r="AS41" s="205"/>
      <c r="AT41" s="205"/>
      <c r="AU41" s="201" t="s">
        <v>1911</v>
      </c>
      <c r="AV41" s="205"/>
      <c r="AW41" s="201" t="s">
        <v>1912</v>
      </c>
      <c r="AX41" s="201" t="s">
        <v>1913</v>
      </c>
      <c r="AY41" s="205"/>
      <c r="AZ41" s="201" t="s">
        <v>1914</v>
      </c>
      <c r="BA41" s="201" t="s">
        <v>1915</v>
      </c>
      <c r="BB41" s="201" t="s">
        <v>1916</v>
      </c>
      <c r="BC41" s="201" t="s">
        <v>1917</v>
      </c>
      <c r="BD41" s="201" t="s">
        <v>1918</v>
      </c>
      <c r="BE41" s="509" t="s">
        <v>1919</v>
      </c>
      <c r="BF41" s="201" t="s">
        <v>1920</v>
      </c>
      <c r="BG41" s="205"/>
      <c r="BH41" s="205"/>
      <c r="BI41" s="201" t="s">
        <v>1921</v>
      </c>
      <c r="BJ41" s="201" t="s">
        <v>1922</v>
      </c>
      <c r="BK41" s="201" t="s">
        <v>1923</v>
      </c>
      <c r="BL41" s="205"/>
      <c r="BM41" s="205"/>
      <c r="BN41" s="201" t="s">
        <v>1924</v>
      </c>
      <c r="BO41" s="205"/>
      <c r="BP41" s="201" t="s">
        <v>1925</v>
      </c>
      <c r="BQ41" s="205"/>
      <c r="BR41" s="201" t="s">
        <v>1926</v>
      </c>
      <c r="BS41" s="201" t="s">
        <v>1927</v>
      </c>
      <c r="BT41" s="201" t="s">
        <v>1928</v>
      </c>
      <c r="BU41" s="201" t="s">
        <v>1929</v>
      </c>
      <c r="BV41" s="201" t="s">
        <v>1930</v>
      </c>
      <c r="BW41" s="183"/>
      <c r="BX41" s="183"/>
      <c r="BY41" s="183"/>
      <c r="BZ41" s="206"/>
      <c r="CA41" s="206"/>
      <c r="CB41" s="206"/>
      <c r="CC41" s="206"/>
      <c r="CD41" s="202" t="s">
        <v>1931</v>
      </c>
      <c r="CE41" s="206"/>
      <c r="CF41" s="202" t="s">
        <v>1932</v>
      </c>
      <c r="CG41" s="202" t="s">
        <v>1933</v>
      </c>
      <c r="CH41" s="206"/>
      <c r="CI41" s="202" t="s">
        <v>1934</v>
      </c>
      <c r="CJ41" s="202" t="s">
        <v>1935</v>
      </c>
      <c r="CK41" s="202" t="s">
        <v>1936</v>
      </c>
      <c r="CL41" s="202" t="s">
        <v>1937</v>
      </c>
      <c r="CM41" s="202" t="s">
        <v>1938</v>
      </c>
      <c r="CN41" s="391" t="s">
        <v>1939</v>
      </c>
      <c r="CO41" s="202" t="s">
        <v>1940</v>
      </c>
      <c r="CP41" s="206"/>
      <c r="CQ41" s="206"/>
      <c r="CR41" s="202" t="s">
        <v>1941</v>
      </c>
      <c r="CS41" s="202" t="s">
        <v>1942</v>
      </c>
      <c r="CT41" s="202" t="s">
        <v>1943</v>
      </c>
      <c r="CU41" s="206"/>
      <c r="CV41" s="206"/>
      <c r="CW41" s="202" t="s">
        <v>1944</v>
      </c>
      <c r="CX41" s="206"/>
      <c r="CY41" s="202" t="s">
        <v>1286</v>
      </c>
      <c r="CZ41" s="206"/>
      <c r="DA41" s="202" t="s">
        <v>1945</v>
      </c>
      <c r="DB41" s="202" t="s">
        <v>1946</v>
      </c>
      <c r="DC41" s="202" t="s">
        <v>1616</v>
      </c>
      <c r="DD41" s="202" t="s">
        <v>1947</v>
      </c>
      <c r="DE41" s="202" t="s">
        <v>1948</v>
      </c>
    </row>
    <row r="42" spans="1:109" ht="84" customHeight="1">
      <c r="B42" s="144"/>
      <c r="C42" s="644" t="s">
        <v>1949</v>
      </c>
      <c r="D42" s="644"/>
      <c r="E42" s="644"/>
      <c r="F42" s="644"/>
      <c r="G42" s="644"/>
      <c r="H42" s="644"/>
      <c r="I42" s="644"/>
      <c r="J42" s="644"/>
      <c r="K42" s="644"/>
      <c r="L42" s="644"/>
      <c r="M42" s="644"/>
      <c r="N42" s="644"/>
      <c r="O42" s="644"/>
      <c r="P42" s="644"/>
      <c r="Q42" s="644"/>
      <c r="R42" s="644"/>
      <c r="S42" s="644"/>
      <c r="T42" s="644"/>
      <c r="U42" s="644"/>
      <c r="V42" s="644"/>
      <c r="W42" s="644"/>
      <c r="X42" s="644"/>
      <c r="Y42" s="644"/>
      <c r="Z42" s="644"/>
      <c r="AA42" s="644"/>
      <c r="AB42" s="644"/>
      <c r="AC42" s="644"/>
      <c r="AD42" s="145"/>
      <c r="AH42" s="183"/>
      <c r="AI42" s="183"/>
      <c r="AJ42" s="183"/>
      <c r="AK42" s="183"/>
      <c r="AL42" s="197" t="str">
        <f t="shared" si="0"/>
        <v>Coatzacoalcos</v>
      </c>
      <c r="AM42" s="197" t="str">
        <f t="shared" si="1"/>
        <v>30039</v>
      </c>
      <c r="AO42" s="183"/>
      <c r="AP42" s="29">
        <v>40</v>
      </c>
      <c r="AQ42" s="205"/>
      <c r="AR42" s="205"/>
      <c r="AS42" s="205"/>
      <c r="AT42" s="205"/>
      <c r="AU42" s="209" t="s">
        <v>1950</v>
      </c>
      <c r="AV42" s="205"/>
      <c r="AW42" s="201" t="s">
        <v>1951</v>
      </c>
      <c r="AX42" s="201" t="s">
        <v>1952</v>
      </c>
      <c r="AY42" s="205"/>
      <c r="AZ42" s="201" t="s">
        <v>1953</v>
      </c>
      <c r="BA42" s="201" t="s">
        <v>1954</v>
      </c>
      <c r="BB42" s="201" t="s">
        <v>1955</v>
      </c>
      <c r="BC42" s="201" t="s">
        <v>1956</v>
      </c>
      <c r="BD42" s="201" t="s">
        <v>1957</v>
      </c>
      <c r="BE42" s="509" t="s">
        <v>1958</v>
      </c>
      <c r="BF42" s="201" t="s">
        <v>1959</v>
      </c>
      <c r="BG42" s="205"/>
      <c r="BH42" s="205"/>
      <c r="BI42" s="201" t="s">
        <v>1960</v>
      </c>
      <c r="BJ42" s="201" t="s">
        <v>1961</v>
      </c>
      <c r="BK42" s="201" t="s">
        <v>1962</v>
      </c>
      <c r="BL42" s="205"/>
      <c r="BM42" s="205"/>
      <c r="BN42" s="201" t="s">
        <v>1963</v>
      </c>
      <c r="BO42" s="205"/>
      <c r="BP42" s="201" t="s">
        <v>1964</v>
      </c>
      <c r="BQ42" s="205"/>
      <c r="BR42" s="201" t="s">
        <v>1965</v>
      </c>
      <c r="BS42" s="201" t="s">
        <v>1966</v>
      </c>
      <c r="BT42" s="201" t="s">
        <v>1967</v>
      </c>
      <c r="BU42" s="201" t="s">
        <v>1968</v>
      </c>
      <c r="BV42" s="201" t="s">
        <v>1969</v>
      </c>
      <c r="BW42" s="183"/>
      <c r="BX42" s="183"/>
      <c r="BY42" s="183"/>
      <c r="BZ42" s="206"/>
      <c r="CA42" s="206"/>
      <c r="CB42" s="206"/>
      <c r="CC42" s="206"/>
      <c r="CD42" s="202" t="s">
        <v>422</v>
      </c>
      <c r="CE42" s="206"/>
      <c r="CF42" s="202" t="s">
        <v>1970</v>
      </c>
      <c r="CG42" s="202" t="s">
        <v>1971</v>
      </c>
      <c r="CH42" s="206"/>
      <c r="CI42" s="202" t="s">
        <v>1972</v>
      </c>
      <c r="CJ42" s="202" t="s">
        <v>1973</v>
      </c>
      <c r="CK42" s="202" t="s">
        <v>1974</v>
      </c>
      <c r="CL42" s="202" t="s">
        <v>1975</v>
      </c>
      <c r="CM42" s="202" t="s">
        <v>1976</v>
      </c>
      <c r="CN42" s="391" t="s">
        <v>1977</v>
      </c>
      <c r="CO42" s="202" t="s">
        <v>1978</v>
      </c>
      <c r="CP42" s="206"/>
      <c r="CQ42" s="206"/>
      <c r="CR42" s="202" t="s">
        <v>1979</v>
      </c>
      <c r="CS42" s="202" t="s">
        <v>1980</v>
      </c>
      <c r="CT42" s="202" t="s">
        <v>1981</v>
      </c>
      <c r="CU42" s="206"/>
      <c r="CV42" s="206"/>
      <c r="CW42" s="202" t="s">
        <v>1982</v>
      </c>
      <c r="CX42" s="206"/>
      <c r="CY42" s="202" t="s">
        <v>1983</v>
      </c>
      <c r="CZ42" s="206"/>
      <c r="DA42" s="202" t="s">
        <v>1984</v>
      </c>
      <c r="DB42" s="202" t="s">
        <v>1985</v>
      </c>
      <c r="DC42" s="202" t="s">
        <v>1986</v>
      </c>
      <c r="DD42" s="202" t="s">
        <v>1987</v>
      </c>
      <c r="DE42" s="202" t="s">
        <v>1988</v>
      </c>
    </row>
    <row r="43" spans="1:109" ht="6.75" customHeight="1">
      <c r="B43" s="147"/>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148"/>
      <c r="AH43" s="183"/>
      <c r="AI43" s="183"/>
      <c r="AJ43" s="183"/>
      <c r="AK43" s="183"/>
      <c r="AL43" s="197" t="str">
        <f t="shared" si="0"/>
        <v>Coatzintla</v>
      </c>
      <c r="AM43" s="197" t="str">
        <f t="shared" si="1"/>
        <v>30040</v>
      </c>
      <c r="AO43" s="183"/>
      <c r="AP43" s="29">
        <v>41</v>
      </c>
      <c r="AQ43" s="205"/>
      <c r="AR43" s="205"/>
      <c r="AS43" s="205"/>
      <c r="AT43" s="205"/>
      <c r="AU43" s="205"/>
      <c r="AV43" s="205"/>
      <c r="AW43" s="201" t="s">
        <v>1989</v>
      </c>
      <c r="AX43" s="201" t="s">
        <v>1990</v>
      </c>
      <c r="AY43" s="205"/>
      <c r="AZ43" s="205">
        <v>10099</v>
      </c>
      <c r="BA43" s="201" t="s">
        <v>1991</v>
      </c>
      <c r="BB43" s="201" t="s">
        <v>1992</v>
      </c>
      <c r="BC43" s="201" t="s">
        <v>1993</v>
      </c>
      <c r="BD43" s="201" t="s">
        <v>1994</v>
      </c>
      <c r="BE43" s="509" t="s">
        <v>1995</v>
      </c>
      <c r="BF43" s="201" t="s">
        <v>1996</v>
      </c>
      <c r="BG43" s="205"/>
      <c r="BH43" s="205"/>
      <c r="BI43" s="201" t="s">
        <v>1997</v>
      </c>
      <c r="BJ43" s="201" t="s">
        <v>1998</v>
      </c>
      <c r="BK43" s="201" t="s">
        <v>1999</v>
      </c>
      <c r="BL43" s="205"/>
      <c r="BM43" s="205"/>
      <c r="BN43" s="201" t="s">
        <v>2000</v>
      </c>
      <c r="BO43" s="205"/>
      <c r="BP43" s="201" t="s">
        <v>2001</v>
      </c>
      <c r="BQ43" s="205"/>
      <c r="BR43" s="201" t="s">
        <v>2002</v>
      </c>
      <c r="BS43" s="201" t="s">
        <v>2003</v>
      </c>
      <c r="BT43" s="201" t="s">
        <v>2004</v>
      </c>
      <c r="BU43" s="201" t="s">
        <v>2005</v>
      </c>
      <c r="BV43" s="201" t="s">
        <v>2006</v>
      </c>
      <c r="BW43" s="183"/>
      <c r="BX43" s="183"/>
      <c r="BY43" s="183"/>
      <c r="BZ43" s="206"/>
      <c r="CA43" s="206"/>
      <c r="CB43" s="206"/>
      <c r="CC43" s="206"/>
      <c r="CD43" s="206"/>
      <c r="CE43" s="206"/>
      <c r="CF43" s="202" t="s">
        <v>2007</v>
      </c>
      <c r="CG43" s="202" t="s">
        <v>2008</v>
      </c>
      <c r="CH43" s="206"/>
      <c r="CI43" s="202" t="s">
        <v>422</v>
      </c>
      <c r="CJ43" s="202" t="s">
        <v>2009</v>
      </c>
      <c r="CK43" s="202" t="s">
        <v>2010</v>
      </c>
      <c r="CL43" s="202" t="s">
        <v>2011</v>
      </c>
      <c r="CM43" s="202" t="s">
        <v>2012</v>
      </c>
      <c r="CN43" s="391" t="s">
        <v>2013</v>
      </c>
      <c r="CO43" s="202" t="s">
        <v>2014</v>
      </c>
      <c r="CP43" s="206"/>
      <c r="CQ43" s="206"/>
      <c r="CR43" s="202" t="s">
        <v>2015</v>
      </c>
      <c r="CS43" s="202" t="s">
        <v>2016</v>
      </c>
      <c r="CT43" s="202" t="s">
        <v>2017</v>
      </c>
      <c r="CU43" s="206"/>
      <c r="CV43" s="206"/>
      <c r="CW43" s="202" t="s">
        <v>2018</v>
      </c>
      <c r="CX43" s="206"/>
      <c r="CY43" s="202" t="s">
        <v>2019</v>
      </c>
      <c r="CZ43" s="206"/>
      <c r="DA43" s="202" t="s">
        <v>2020</v>
      </c>
      <c r="DB43" s="202" t="s">
        <v>2021</v>
      </c>
      <c r="DC43" s="202" t="s">
        <v>2022</v>
      </c>
      <c r="DD43" s="202" t="s">
        <v>2023</v>
      </c>
      <c r="DE43" s="202" t="s">
        <v>2024</v>
      </c>
    </row>
    <row r="44" spans="1:109" ht="36" customHeight="1">
      <c r="B44" s="144"/>
      <c r="C44" s="627" t="s">
        <v>2025</v>
      </c>
      <c r="D44" s="627"/>
      <c r="E44" s="627"/>
      <c r="F44" s="627"/>
      <c r="G44" s="627"/>
      <c r="H44" s="627"/>
      <c r="I44" s="627"/>
      <c r="J44" s="627"/>
      <c r="K44" s="627"/>
      <c r="L44" s="627"/>
      <c r="M44" s="627"/>
      <c r="N44" s="627"/>
      <c r="O44" s="627"/>
      <c r="P44" s="627"/>
      <c r="Q44" s="627"/>
      <c r="R44" s="627"/>
      <c r="S44" s="627"/>
      <c r="T44" s="627"/>
      <c r="U44" s="627"/>
      <c r="V44" s="627"/>
      <c r="W44" s="627"/>
      <c r="X44" s="627"/>
      <c r="Y44" s="627"/>
      <c r="Z44" s="627"/>
      <c r="AA44" s="627"/>
      <c r="AB44" s="627"/>
      <c r="AC44" s="627"/>
      <c r="AD44" s="145"/>
      <c r="AH44" s="183"/>
      <c r="AI44" s="183"/>
      <c r="AJ44" s="183"/>
      <c r="AK44" s="183"/>
      <c r="AL44" s="197" t="str">
        <f t="shared" si="0"/>
        <v>Coetzala</v>
      </c>
      <c r="AM44" s="197" t="str">
        <f t="shared" si="1"/>
        <v>30041</v>
      </c>
      <c r="AO44" s="183"/>
      <c r="AP44" s="29">
        <v>42</v>
      </c>
      <c r="AQ44" s="205"/>
      <c r="AR44" s="205"/>
      <c r="AS44" s="205"/>
      <c r="AT44" s="205"/>
      <c r="AU44" s="205"/>
      <c r="AV44" s="205"/>
      <c r="AW44" s="201" t="s">
        <v>2026</v>
      </c>
      <c r="AX44" s="201" t="s">
        <v>2027</v>
      </c>
      <c r="AY44" s="205"/>
      <c r="AZ44" s="205"/>
      <c r="BA44" s="201" t="s">
        <v>2028</v>
      </c>
      <c r="BB44" s="201" t="s">
        <v>2029</v>
      </c>
      <c r="BC44" s="201" t="s">
        <v>2030</v>
      </c>
      <c r="BD44" s="201" t="s">
        <v>2031</v>
      </c>
      <c r="BE44" s="509" t="s">
        <v>2032</v>
      </c>
      <c r="BF44" s="201" t="s">
        <v>2033</v>
      </c>
      <c r="BG44" s="205"/>
      <c r="BH44" s="205"/>
      <c r="BI44" s="201" t="s">
        <v>2034</v>
      </c>
      <c r="BJ44" s="201" t="s">
        <v>2035</v>
      </c>
      <c r="BK44" s="201" t="s">
        <v>2036</v>
      </c>
      <c r="BL44" s="205"/>
      <c r="BM44" s="205"/>
      <c r="BN44" s="201" t="s">
        <v>2037</v>
      </c>
      <c r="BO44" s="205"/>
      <c r="BP44" s="201" t="s">
        <v>2038</v>
      </c>
      <c r="BQ44" s="205"/>
      <c r="BR44" s="201" t="s">
        <v>2039</v>
      </c>
      <c r="BS44" s="201" t="s">
        <v>2040</v>
      </c>
      <c r="BT44" s="201" t="s">
        <v>2041</v>
      </c>
      <c r="BU44" s="201" t="s">
        <v>2042</v>
      </c>
      <c r="BV44" s="201" t="s">
        <v>2043</v>
      </c>
      <c r="BW44" s="183"/>
      <c r="BX44" s="183"/>
      <c r="BY44" s="183"/>
      <c r="BZ44" s="206"/>
      <c r="CA44" s="206"/>
      <c r="CB44" s="206"/>
      <c r="CC44" s="206"/>
      <c r="CD44" s="206"/>
      <c r="CE44" s="206"/>
      <c r="CF44" s="202" t="s">
        <v>2044</v>
      </c>
      <c r="CG44" s="202" t="s">
        <v>2045</v>
      </c>
      <c r="CH44" s="206"/>
      <c r="CI44" s="206"/>
      <c r="CJ44" s="202" t="s">
        <v>2046</v>
      </c>
      <c r="CK44" s="202" t="s">
        <v>2047</v>
      </c>
      <c r="CL44" s="202" t="s">
        <v>2048</v>
      </c>
      <c r="CM44" s="202" t="s">
        <v>2049</v>
      </c>
      <c r="CN44" s="391" t="s">
        <v>2050</v>
      </c>
      <c r="CO44" s="202" t="s">
        <v>2051</v>
      </c>
      <c r="CP44" s="206"/>
      <c r="CQ44" s="206"/>
      <c r="CR44" s="202" t="s">
        <v>2052</v>
      </c>
      <c r="CS44" s="202" t="s">
        <v>2053</v>
      </c>
      <c r="CT44" s="202" t="s">
        <v>2054</v>
      </c>
      <c r="CU44" s="206"/>
      <c r="CV44" s="206"/>
      <c r="CW44" s="202" t="s">
        <v>2055</v>
      </c>
      <c r="CX44" s="206"/>
      <c r="CY44" s="202" t="s">
        <v>2056</v>
      </c>
      <c r="CZ44" s="206"/>
      <c r="DA44" s="202" t="s">
        <v>2057</v>
      </c>
      <c r="DB44" s="202" t="s">
        <v>2058</v>
      </c>
      <c r="DC44" s="202" t="s">
        <v>2059</v>
      </c>
      <c r="DD44" s="202" t="s">
        <v>2060</v>
      </c>
      <c r="DE44" s="202" t="s">
        <v>2061</v>
      </c>
    </row>
    <row r="45" spans="1:109" ht="6.75" customHeight="1">
      <c r="A45" s="149"/>
      <c r="B45" s="150"/>
      <c r="C45" s="151"/>
      <c r="D45" s="151"/>
      <c r="E45" s="151"/>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2"/>
      <c r="AE45" s="153"/>
      <c r="AF45" s="153"/>
      <c r="AG45" s="153"/>
      <c r="AH45" s="183"/>
      <c r="AI45" s="183"/>
      <c r="AJ45" s="183"/>
      <c r="AK45" s="183"/>
      <c r="AL45" s="197" t="str">
        <f t="shared" si="0"/>
        <v>Colipa</v>
      </c>
      <c r="AM45" s="197" t="str">
        <f t="shared" si="1"/>
        <v>30042</v>
      </c>
      <c r="AO45" s="183"/>
      <c r="AP45" s="29">
        <v>43</v>
      </c>
      <c r="AQ45" s="205"/>
      <c r="AR45" s="205"/>
      <c r="AS45" s="205"/>
      <c r="AT45" s="205"/>
      <c r="AU45" s="205"/>
      <c r="AV45" s="205"/>
      <c r="AW45" s="201" t="s">
        <v>2062</v>
      </c>
      <c r="AX45" s="201" t="s">
        <v>2063</v>
      </c>
      <c r="AY45" s="205"/>
      <c r="AZ45" s="205"/>
      <c r="BA45" s="201" t="s">
        <v>2064</v>
      </c>
      <c r="BB45" s="201" t="s">
        <v>2065</v>
      </c>
      <c r="BC45" s="201" t="s">
        <v>2066</v>
      </c>
      <c r="BD45" s="201" t="s">
        <v>2067</v>
      </c>
      <c r="BE45" s="509" t="s">
        <v>2068</v>
      </c>
      <c r="BF45" s="201" t="s">
        <v>2069</v>
      </c>
      <c r="BG45" s="205"/>
      <c r="BH45" s="205"/>
      <c r="BI45" s="201" t="s">
        <v>2070</v>
      </c>
      <c r="BJ45" s="201" t="s">
        <v>2071</v>
      </c>
      <c r="BK45" s="201" t="s">
        <v>2072</v>
      </c>
      <c r="BL45" s="205"/>
      <c r="BM45" s="205"/>
      <c r="BN45" s="201" t="s">
        <v>2073</v>
      </c>
      <c r="BO45" s="205"/>
      <c r="BP45" s="201" t="s">
        <v>2074</v>
      </c>
      <c r="BQ45" s="205"/>
      <c r="BR45" s="201" t="s">
        <v>2075</v>
      </c>
      <c r="BS45" s="201" t="s">
        <v>2076</v>
      </c>
      <c r="BT45" s="201" t="s">
        <v>2077</v>
      </c>
      <c r="BU45" s="201" t="s">
        <v>2078</v>
      </c>
      <c r="BV45" s="201" t="s">
        <v>2079</v>
      </c>
      <c r="BW45" s="183"/>
      <c r="BX45" s="183"/>
      <c r="BY45" s="183"/>
      <c r="BZ45" s="206"/>
      <c r="CA45" s="206"/>
      <c r="CB45" s="206"/>
      <c r="CC45" s="206"/>
      <c r="CD45" s="206"/>
      <c r="CE45" s="206"/>
      <c r="CF45" s="202" t="s">
        <v>2080</v>
      </c>
      <c r="CG45" s="202" t="s">
        <v>2081</v>
      </c>
      <c r="CH45" s="206"/>
      <c r="CI45" s="206"/>
      <c r="CJ45" s="202" t="s">
        <v>2082</v>
      </c>
      <c r="CK45" s="202" t="s">
        <v>2083</v>
      </c>
      <c r="CL45" s="202" t="s">
        <v>2084</v>
      </c>
      <c r="CM45" s="202" t="s">
        <v>2085</v>
      </c>
      <c r="CN45" s="391" t="s">
        <v>2086</v>
      </c>
      <c r="CO45" s="202" t="s">
        <v>2087</v>
      </c>
      <c r="CP45" s="206"/>
      <c r="CQ45" s="206"/>
      <c r="CR45" s="202" t="s">
        <v>2088</v>
      </c>
      <c r="CS45" s="202" t="s">
        <v>2089</v>
      </c>
      <c r="CT45" s="202" t="s">
        <v>2090</v>
      </c>
      <c r="CU45" s="206"/>
      <c r="CV45" s="206"/>
      <c r="CW45" s="202" t="s">
        <v>2091</v>
      </c>
      <c r="CX45" s="206"/>
      <c r="CY45" s="202" t="s">
        <v>2092</v>
      </c>
      <c r="CZ45" s="206"/>
      <c r="DA45" s="202" t="s">
        <v>2093</v>
      </c>
      <c r="DB45" s="202" t="s">
        <v>2094</v>
      </c>
      <c r="DC45" s="202" t="s">
        <v>2095</v>
      </c>
      <c r="DD45" s="202" t="s">
        <v>2096</v>
      </c>
      <c r="DE45" s="202" t="s">
        <v>2097</v>
      </c>
    </row>
    <row r="46" spans="1:109" ht="36" customHeight="1">
      <c r="A46" s="149"/>
      <c r="B46" s="150"/>
      <c r="C46" s="17"/>
      <c r="D46" s="644" t="s">
        <v>2098</v>
      </c>
      <c r="E46" s="644"/>
      <c r="F46" s="644"/>
      <c r="G46" s="644"/>
      <c r="H46" s="644"/>
      <c r="I46" s="644"/>
      <c r="J46" s="644"/>
      <c r="K46" s="644"/>
      <c r="L46" s="644"/>
      <c r="M46" s="644"/>
      <c r="N46" s="644"/>
      <c r="O46" s="644"/>
      <c r="P46" s="644"/>
      <c r="Q46" s="644"/>
      <c r="R46" s="644"/>
      <c r="S46" s="644"/>
      <c r="T46" s="644"/>
      <c r="U46" s="644"/>
      <c r="V46" s="644"/>
      <c r="W46" s="644"/>
      <c r="X46" s="644"/>
      <c r="Y46" s="644"/>
      <c r="Z46" s="644"/>
      <c r="AA46" s="644"/>
      <c r="AB46" s="644"/>
      <c r="AC46" s="644"/>
      <c r="AD46" s="152"/>
      <c r="AE46" s="153"/>
      <c r="AF46" s="153"/>
      <c r="AG46" s="153"/>
      <c r="AH46" s="183"/>
      <c r="AI46" s="183"/>
      <c r="AJ46" s="183"/>
      <c r="AK46" s="183"/>
      <c r="AL46" s="197" t="str">
        <f t="shared" si="0"/>
        <v>Comapa</v>
      </c>
      <c r="AM46" s="197" t="str">
        <f t="shared" si="1"/>
        <v>30043</v>
      </c>
      <c r="AO46" s="183"/>
      <c r="AP46" s="29">
        <v>44</v>
      </c>
      <c r="AQ46" s="205"/>
      <c r="AR46" s="205"/>
      <c r="AS46" s="205"/>
      <c r="AT46" s="205"/>
      <c r="AU46" s="205"/>
      <c r="AV46" s="205"/>
      <c r="AW46" s="201" t="s">
        <v>2099</v>
      </c>
      <c r="AX46" s="201" t="s">
        <v>2100</v>
      </c>
      <c r="AY46" s="205"/>
      <c r="AZ46" s="205"/>
      <c r="BA46" s="201" t="s">
        <v>2101</v>
      </c>
      <c r="BB46" s="201" t="s">
        <v>2102</v>
      </c>
      <c r="BC46" s="201" t="s">
        <v>2103</v>
      </c>
      <c r="BD46" s="201" t="s">
        <v>2104</v>
      </c>
      <c r="BE46" s="509" t="s">
        <v>2105</v>
      </c>
      <c r="BF46" s="201" t="s">
        <v>2106</v>
      </c>
      <c r="BG46" s="205"/>
      <c r="BH46" s="205"/>
      <c r="BI46" s="201" t="s">
        <v>2107</v>
      </c>
      <c r="BJ46" s="201" t="s">
        <v>2108</v>
      </c>
      <c r="BK46" s="201" t="s">
        <v>2109</v>
      </c>
      <c r="BL46" s="205"/>
      <c r="BM46" s="205"/>
      <c r="BN46" s="201" t="s">
        <v>2110</v>
      </c>
      <c r="BO46" s="205"/>
      <c r="BP46" s="201" t="s">
        <v>2111</v>
      </c>
      <c r="BQ46" s="205"/>
      <c r="BR46" s="201" t="s">
        <v>2112</v>
      </c>
      <c r="BS46" s="201" t="s">
        <v>2113</v>
      </c>
      <c r="BT46" s="201" t="s">
        <v>2114</v>
      </c>
      <c r="BU46" s="201" t="s">
        <v>2115</v>
      </c>
      <c r="BV46" s="201" t="s">
        <v>2116</v>
      </c>
      <c r="BW46" s="183"/>
      <c r="BX46" s="183"/>
      <c r="BY46" s="183"/>
      <c r="BZ46" s="206"/>
      <c r="CA46" s="206"/>
      <c r="CB46" s="206"/>
      <c r="CC46" s="206"/>
      <c r="CD46" s="206"/>
      <c r="CE46" s="206"/>
      <c r="CF46" s="202" t="s">
        <v>2117</v>
      </c>
      <c r="CG46" s="202" t="s">
        <v>2118</v>
      </c>
      <c r="CH46" s="206"/>
      <c r="CI46" s="206"/>
      <c r="CJ46" s="202" t="s">
        <v>2057</v>
      </c>
      <c r="CK46" s="202" t="s">
        <v>2119</v>
      </c>
      <c r="CL46" s="202" t="s">
        <v>2120</v>
      </c>
      <c r="CM46" s="202" t="s">
        <v>2121</v>
      </c>
      <c r="CN46" s="391" t="s">
        <v>2122</v>
      </c>
      <c r="CO46" s="202" t="s">
        <v>2123</v>
      </c>
      <c r="CP46" s="206"/>
      <c r="CQ46" s="206"/>
      <c r="CR46" s="202" t="s">
        <v>2124</v>
      </c>
      <c r="CS46" s="202" t="s">
        <v>2125</v>
      </c>
      <c r="CT46" s="202" t="s">
        <v>2126</v>
      </c>
      <c r="CU46" s="206"/>
      <c r="CV46" s="206"/>
      <c r="CW46" s="202" t="s">
        <v>2127</v>
      </c>
      <c r="CX46" s="206"/>
      <c r="CY46" s="202" t="s">
        <v>2128</v>
      </c>
      <c r="CZ46" s="206"/>
      <c r="DA46" s="202" t="s">
        <v>2129</v>
      </c>
      <c r="DB46" s="202" t="s">
        <v>2130</v>
      </c>
      <c r="DC46" s="202" t="s">
        <v>2131</v>
      </c>
      <c r="DD46" s="202" t="s">
        <v>2132</v>
      </c>
      <c r="DE46" s="202" t="s">
        <v>2133</v>
      </c>
    </row>
    <row r="47" spans="1:109" ht="6.75" customHeight="1">
      <c r="A47"/>
      <c r="B47" s="525"/>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526"/>
      <c r="AE47" s="8"/>
      <c r="AF47" s="527"/>
      <c r="AG47" s="8"/>
      <c r="AH47" s="183"/>
      <c r="AI47" s="183"/>
      <c r="AJ47" s="183"/>
      <c r="AK47" s="183"/>
      <c r="AL47" s="197" t="str">
        <f t="shared" si="0"/>
        <v>Córdoba</v>
      </c>
      <c r="AM47" s="197" t="str">
        <f t="shared" si="1"/>
        <v>30044</v>
      </c>
      <c r="AO47" s="183"/>
      <c r="AP47" s="29">
        <v>45</v>
      </c>
      <c r="AQ47" s="205"/>
      <c r="AR47" s="205"/>
      <c r="AS47" s="205"/>
      <c r="AT47" s="205"/>
      <c r="AU47" s="205"/>
      <c r="AV47" s="205"/>
      <c r="AW47" s="201" t="s">
        <v>2134</v>
      </c>
      <c r="AX47" s="201" t="s">
        <v>2135</v>
      </c>
      <c r="AY47" s="205"/>
      <c r="AZ47" s="205"/>
      <c r="BA47" s="201" t="s">
        <v>2136</v>
      </c>
      <c r="BB47" s="201" t="s">
        <v>2137</v>
      </c>
      <c r="BC47" s="201" t="s">
        <v>2138</v>
      </c>
      <c r="BD47" s="201" t="s">
        <v>2139</v>
      </c>
      <c r="BE47" s="509" t="s">
        <v>2140</v>
      </c>
      <c r="BF47" s="201" t="s">
        <v>2141</v>
      </c>
      <c r="BG47" s="205"/>
      <c r="BH47" s="205"/>
      <c r="BI47" s="201" t="s">
        <v>2142</v>
      </c>
      <c r="BJ47" s="201" t="s">
        <v>2143</v>
      </c>
      <c r="BK47" s="201" t="s">
        <v>2144</v>
      </c>
      <c r="BL47" s="205"/>
      <c r="BM47" s="205"/>
      <c r="BN47" s="201" t="s">
        <v>2145</v>
      </c>
      <c r="BO47" s="205"/>
      <c r="BP47" s="201" t="s">
        <v>2146</v>
      </c>
      <c r="BQ47" s="205"/>
      <c r="BR47" s="205">
        <v>28099</v>
      </c>
      <c r="BS47" s="201" t="s">
        <v>2147</v>
      </c>
      <c r="BT47" s="201" t="s">
        <v>2148</v>
      </c>
      <c r="BU47" s="201" t="s">
        <v>2149</v>
      </c>
      <c r="BV47" s="201" t="s">
        <v>2150</v>
      </c>
      <c r="BW47" s="183"/>
      <c r="BX47" s="183"/>
      <c r="BY47" s="183"/>
      <c r="BZ47" s="206"/>
      <c r="CA47" s="206"/>
      <c r="CB47" s="206"/>
      <c r="CC47" s="206"/>
      <c r="CD47" s="206"/>
      <c r="CE47" s="206"/>
      <c r="CF47" s="202" t="s">
        <v>2151</v>
      </c>
      <c r="CG47" s="202" t="s">
        <v>1046</v>
      </c>
      <c r="CH47" s="206"/>
      <c r="CI47" s="206"/>
      <c r="CJ47" s="202" t="s">
        <v>2093</v>
      </c>
      <c r="CK47" s="202" t="s">
        <v>2152</v>
      </c>
      <c r="CL47" s="202" t="s">
        <v>2153</v>
      </c>
      <c r="CM47" s="202" t="s">
        <v>2154</v>
      </c>
      <c r="CN47" s="391" t="s">
        <v>2155</v>
      </c>
      <c r="CO47" s="202" t="s">
        <v>890</v>
      </c>
      <c r="CP47" s="206"/>
      <c r="CQ47" s="206"/>
      <c r="CR47" s="202" t="s">
        <v>2156</v>
      </c>
      <c r="CS47" s="202" t="s">
        <v>2157</v>
      </c>
      <c r="CT47" s="202" t="s">
        <v>2158</v>
      </c>
      <c r="CU47" s="206"/>
      <c r="CV47" s="206"/>
      <c r="CW47" s="202" t="s">
        <v>2159</v>
      </c>
      <c r="CX47" s="206"/>
      <c r="CY47" s="202" t="s">
        <v>2160</v>
      </c>
      <c r="CZ47" s="206"/>
      <c r="DA47" s="202" t="s">
        <v>422</v>
      </c>
      <c r="DB47" s="202" t="s">
        <v>2161</v>
      </c>
      <c r="DC47" s="202" t="s">
        <v>2162</v>
      </c>
      <c r="DD47" s="202" t="s">
        <v>2163</v>
      </c>
      <c r="DE47" s="202" t="s">
        <v>1458</v>
      </c>
    </row>
    <row r="48" spans="1:109" ht="72" customHeight="1">
      <c r="A48" s="28"/>
      <c r="B48" s="525"/>
      <c r="C48" s="644" t="s">
        <v>2164</v>
      </c>
      <c r="D48" s="644"/>
      <c r="E48" s="644"/>
      <c r="F48" s="644"/>
      <c r="G48" s="644"/>
      <c r="H48" s="644"/>
      <c r="I48" s="644"/>
      <c r="J48" s="644"/>
      <c r="K48" s="644"/>
      <c r="L48" s="644"/>
      <c r="M48" s="644"/>
      <c r="N48" s="644"/>
      <c r="O48" s="644"/>
      <c r="P48" s="644"/>
      <c r="Q48" s="644"/>
      <c r="R48" s="644"/>
      <c r="S48" s="644"/>
      <c r="T48" s="644"/>
      <c r="U48" s="644"/>
      <c r="V48" s="644"/>
      <c r="W48" s="644"/>
      <c r="X48" s="644"/>
      <c r="Y48" s="644"/>
      <c r="Z48" s="644"/>
      <c r="AA48" s="644"/>
      <c r="AB48" s="644"/>
      <c r="AC48" s="644"/>
      <c r="AD48" s="526"/>
      <c r="AE48" s="8"/>
      <c r="AF48" s="527"/>
      <c r="AG48" s="8"/>
      <c r="AH48" s="183"/>
      <c r="AI48" s="183"/>
      <c r="AJ48" s="183"/>
      <c r="AK48" s="183"/>
      <c r="AL48" s="197" t="str">
        <f t="shared" si="0"/>
        <v>Cosamaloapan de Carpio</v>
      </c>
      <c r="AM48" s="197" t="str">
        <f t="shared" si="1"/>
        <v>30045</v>
      </c>
      <c r="AO48" s="183"/>
      <c r="AP48" s="29">
        <v>46</v>
      </c>
      <c r="AQ48" s="205"/>
      <c r="AR48" s="205"/>
      <c r="AS48" s="205"/>
      <c r="AT48" s="205"/>
      <c r="AU48" s="205"/>
      <c r="AV48" s="205"/>
      <c r="AW48" s="201" t="s">
        <v>2165</v>
      </c>
      <c r="AX48" s="201" t="s">
        <v>2166</v>
      </c>
      <c r="AY48" s="205"/>
      <c r="AZ48" s="205"/>
      <c r="BA48" s="201" t="s">
        <v>2167</v>
      </c>
      <c r="BB48" s="201" t="s">
        <v>2168</v>
      </c>
      <c r="BC48" s="201" t="s">
        <v>2169</v>
      </c>
      <c r="BD48" s="201" t="s">
        <v>2170</v>
      </c>
      <c r="BE48" s="509" t="s">
        <v>2171</v>
      </c>
      <c r="BF48" s="201" t="s">
        <v>2172</v>
      </c>
      <c r="BG48" s="205"/>
      <c r="BH48" s="205"/>
      <c r="BI48" s="201" t="s">
        <v>2173</v>
      </c>
      <c r="BJ48" s="201" t="s">
        <v>2174</v>
      </c>
      <c r="BK48" s="201" t="s">
        <v>2175</v>
      </c>
      <c r="BL48" s="205"/>
      <c r="BM48" s="205"/>
      <c r="BN48" s="201" t="s">
        <v>2176</v>
      </c>
      <c r="BO48" s="205"/>
      <c r="BP48" s="201" t="s">
        <v>2177</v>
      </c>
      <c r="BQ48" s="205"/>
      <c r="BR48" s="205"/>
      <c r="BS48" s="201" t="s">
        <v>2178</v>
      </c>
      <c r="BT48" s="201" t="s">
        <v>2179</v>
      </c>
      <c r="BU48" s="201" t="s">
        <v>2180</v>
      </c>
      <c r="BV48" s="201" t="s">
        <v>2181</v>
      </c>
      <c r="BW48" s="183"/>
      <c r="BX48" s="183"/>
      <c r="BY48" s="183"/>
      <c r="BZ48" s="206"/>
      <c r="CA48" s="206"/>
      <c r="CB48" s="206"/>
      <c r="CC48" s="206"/>
      <c r="CD48" s="206"/>
      <c r="CE48" s="206"/>
      <c r="CF48" s="202" t="s">
        <v>2182</v>
      </c>
      <c r="CG48" s="202" t="s">
        <v>2183</v>
      </c>
      <c r="CH48" s="206"/>
      <c r="CI48" s="206"/>
      <c r="CJ48" s="202" t="s">
        <v>2184</v>
      </c>
      <c r="CK48" s="202" t="s">
        <v>2185</v>
      </c>
      <c r="CL48" s="202" t="s">
        <v>2186</v>
      </c>
      <c r="CM48" s="202" t="s">
        <v>2187</v>
      </c>
      <c r="CN48" s="391" t="s">
        <v>2188</v>
      </c>
      <c r="CO48" s="202" t="s">
        <v>2189</v>
      </c>
      <c r="CP48" s="206"/>
      <c r="CQ48" s="206"/>
      <c r="CR48" s="202" t="s">
        <v>2190</v>
      </c>
      <c r="CS48" s="202" t="s">
        <v>2191</v>
      </c>
      <c r="CT48" s="202" t="s">
        <v>2192</v>
      </c>
      <c r="CU48" s="206"/>
      <c r="CV48" s="206"/>
      <c r="CW48" s="202" t="s">
        <v>2193</v>
      </c>
      <c r="CX48" s="206"/>
      <c r="CY48" s="202" t="s">
        <v>2194</v>
      </c>
      <c r="CZ48" s="206"/>
      <c r="DA48" s="206"/>
      <c r="DB48" s="202" t="s">
        <v>324</v>
      </c>
      <c r="DC48" s="202" t="s">
        <v>2195</v>
      </c>
      <c r="DD48" s="202" t="s">
        <v>2196</v>
      </c>
      <c r="DE48" s="202" t="s">
        <v>2197</v>
      </c>
    </row>
    <row r="49" spans="1:109" ht="6.75" customHeight="1">
      <c r="A49" s="24"/>
      <c r="B49" s="528"/>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529"/>
      <c r="AE49" s="8"/>
      <c r="AF49" s="527"/>
      <c r="AG49" s="8"/>
      <c r="AH49" s="183"/>
      <c r="AI49" s="183"/>
      <c r="AJ49" s="183"/>
      <c r="AK49" s="183"/>
      <c r="AL49" s="197" t="str">
        <f t="shared" si="0"/>
        <v>Cosautlán de Carvajal</v>
      </c>
      <c r="AM49" s="197" t="str">
        <f t="shared" si="1"/>
        <v>30046</v>
      </c>
      <c r="AO49" s="183"/>
      <c r="AP49" s="29">
        <v>47</v>
      </c>
      <c r="AQ49" s="205"/>
      <c r="AR49" s="205"/>
      <c r="AS49" s="205"/>
      <c r="AT49" s="205"/>
      <c r="AU49" s="205"/>
      <c r="AV49" s="205"/>
      <c r="AW49" s="201" t="s">
        <v>2198</v>
      </c>
      <c r="AX49" s="201" t="s">
        <v>2199</v>
      </c>
      <c r="AY49" s="205"/>
      <c r="AZ49" s="205"/>
      <c r="BA49" s="201" t="s">
        <v>2200</v>
      </c>
      <c r="BB49" s="201" t="s">
        <v>2201</v>
      </c>
      <c r="BC49" s="201" t="s">
        <v>2202</v>
      </c>
      <c r="BD49" s="201" t="s">
        <v>2203</v>
      </c>
      <c r="BE49" s="509" t="s">
        <v>2204</v>
      </c>
      <c r="BF49" s="201" t="s">
        <v>2205</v>
      </c>
      <c r="BG49" s="205"/>
      <c r="BH49" s="205"/>
      <c r="BI49" s="201" t="s">
        <v>2206</v>
      </c>
      <c r="BJ49" s="201" t="s">
        <v>2207</v>
      </c>
      <c r="BK49" s="201" t="s">
        <v>2208</v>
      </c>
      <c r="BL49" s="205"/>
      <c r="BM49" s="205"/>
      <c r="BN49" s="201" t="s">
        <v>2209</v>
      </c>
      <c r="BO49" s="205"/>
      <c r="BP49" s="201" t="s">
        <v>2210</v>
      </c>
      <c r="BQ49" s="205"/>
      <c r="BR49" s="205"/>
      <c r="BS49" s="201" t="s">
        <v>2211</v>
      </c>
      <c r="BT49" s="201" t="s">
        <v>2212</v>
      </c>
      <c r="BU49" s="201" t="s">
        <v>2213</v>
      </c>
      <c r="BV49" s="201" t="s">
        <v>2214</v>
      </c>
      <c r="BW49" s="183"/>
      <c r="BX49" s="183"/>
      <c r="BY49" s="183"/>
      <c r="BZ49" s="206"/>
      <c r="CA49" s="206"/>
      <c r="CB49" s="206"/>
      <c r="CC49" s="206"/>
      <c r="CD49" s="206"/>
      <c r="CE49" s="206"/>
      <c r="CF49" s="202" t="s">
        <v>2215</v>
      </c>
      <c r="CG49" s="202" t="s">
        <v>1019</v>
      </c>
      <c r="CH49" s="206"/>
      <c r="CI49" s="206"/>
      <c r="CJ49" s="202" t="s">
        <v>2216</v>
      </c>
      <c r="CK49" s="202" t="s">
        <v>2217</v>
      </c>
      <c r="CL49" s="202" t="s">
        <v>2218</v>
      </c>
      <c r="CM49" s="202" t="s">
        <v>2219</v>
      </c>
      <c r="CN49" s="391" t="s">
        <v>2220</v>
      </c>
      <c r="CO49" s="202" t="s">
        <v>941</v>
      </c>
      <c r="CP49" s="206"/>
      <c r="CQ49" s="206"/>
      <c r="CR49" s="202" t="s">
        <v>2221</v>
      </c>
      <c r="CS49" s="202" t="s">
        <v>2222</v>
      </c>
      <c r="CT49" s="202" t="s">
        <v>2223</v>
      </c>
      <c r="CU49" s="206"/>
      <c r="CV49" s="206"/>
      <c r="CW49" s="202" t="s">
        <v>2224</v>
      </c>
      <c r="CX49" s="206"/>
      <c r="CY49" s="202" t="s">
        <v>2225</v>
      </c>
      <c r="CZ49" s="206"/>
      <c r="DA49" s="206"/>
      <c r="DB49" s="202" t="s">
        <v>509</v>
      </c>
      <c r="DC49" s="202" t="s">
        <v>2226</v>
      </c>
      <c r="DD49" s="202" t="s">
        <v>2227</v>
      </c>
      <c r="DE49" s="202" t="s">
        <v>2228</v>
      </c>
    </row>
    <row r="50" spans="1:109" ht="48" customHeight="1">
      <c r="A50" s="28"/>
      <c r="B50" s="528"/>
      <c r="C50" s="629" t="s">
        <v>2229</v>
      </c>
      <c r="D50" s="635"/>
      <c r="E50" s="635"/>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529"/>
      <c r="AE50" s="8"/>
      <c r="AF50" s="527"/>
      <c r="AG50" s="8"/>
      <c r="AH50" s="183"/>
      <c r="AI50" s="183"/>
      <c r="AJ50" s="183"/>
      <c r="AK50" s="183"/>
      <c r="AL50" s="197" t="str">
        <f t="shared" si="0"/>
        <v>Coscomatepec</v>
      </c>
      <c r="AM50" s="197" t="str">
        <f t="shared" si="1"/>
        <v>30047</v>
      </c>
      <c r="AO50" s="183"/>
      <c r="AP50" s="29">
        <v>48</v>
      </c>
      <c r="AQ50" s="205"/>
      <c r="AR50" s="205"/>
      <c r="AS50" s="205"/>
      <c r="AT50" s="205"/>
      <c r="AU50" s="205"/>
      <c r="AV50" s="205"/>
      <c r="AW50" s="201" t="s">
        <v>2230</v>
      </c>
      <c r="AX50" s="201" t="s">
        <v>2231</v>
      </c>
      <c r="AY50" s="205"/>
      <c r="AZ50" s="205"/>
      <c r="BA50" s="205">
        <v>11099</v>
      </c>
      <c r="BB50" s="201" t="s">
        <v>2232</v>
      </c>
      <c r="BC50" s="201" t="s">
        <v>2233</v>
      </c>
      <c r="BD50" s="201" t="s">
        <v>2234</v>
      </c>
      <c r="BE50" s="509" t="s">
        <v>2235</v>
      </c>
      <c r="BF50" s="201" t="s">
        <v>2236</v>
      </c>
      <c r="BG50" s="205"/>
      <c r="BH50" s="205"/>
      <c r="BI50" s="201" t="s">
        <v>2237</v>
      </c>
      <c r="BJ50" s="201" t="s">
        <v>2238</v>
      </c>
      <c r="BK50" s="201" t="s">
        <v>2239</v>
      </c>
      <c r="BL50" s="205"/>
      <c r="BM50" s="205"/>
      <c r="BN50" s="201" t="s">
        <v>2240</v>
      </c>
      <c r="BO50" s="205"/>
      <c r="BP50" s="201" t="s">
        <v>2241</v>
      </c>
      <c r="BQ50" s="205"/>
      <c r="BR50" s="205"/>
      <c r="BS50" s="201" t="s">
        <v>2242</v>
      </c>
      <c r="BT50" s="201" t="s">
        <v>2243</v>
      </c>
      <c r="BU50" s="201" t="s">
        <v>2244</v>
      </c>
      <c r="BV50" s="201" t="s">
        <v>2245</v>
      </c>
      <c r="BW50" s="183"/>
      <c r="BX50" s="183"/>
      <c r="BY50" s="183"/>
      <c r="BZ50" s="206"/>
      <c r="CA50" s="206"/>
      <c r="CB50" s="206"/>
      <c r="CC50" s="206"/>
      <c r="CD50" s="206"/>
      <c r="CE50" s="206"/>
      <c r="CF50" s="202" t="s">
        <v>2246</v>
      </c>
      <c r="CG50" s="202" t="s">
        <v>2247</v>
      </c>
      <c r="CH50" s="206"/>
      <c r="CI50" s="206"/>
      <c r="CJ50" s="202" t="s">
        <v>422</v>
      </c>
      <c r="CK50" s="202" t="s">
        <v>2248</v>
      </c>
      <c r="CL50" s="202" t="s">
        <v>2249</v>
      </c>
      <c r="CM50" s="202" t="s">
        <v>2250</v>
      </c>
      <c r="CN50" s="391" t="s">
        <v>2251</v>
      </c>
      <c r="CO50" s="202" t="s">
        <v>2252</v>
      </c>
      <c r="CP50" s="206"/>
      <c r="CQ50" s="206"/>
      <c r="CR50" s="202" t="s">
        <v>672</v>
      </c>
      <c r="CS50" s="202" t="s">
        <v>2253</v>
      </c>
      <c r="CT50" s="202" t="s">
        <v>1527</v>
      </c>
      <c r="CU50" s="206"/>
      <c r="CV50" s="206"/>
      <c r="CW50" s="202" t="s">
        <v>2254</v>
      </c>
      <c r="CX50" s="206"/>
      <c r="CY50" s="202" t="s">
        <v>2255</v>
      </c>
      <c r="CZ50" s="206"/>
      <c r="DA50" s="206"/>
      <c r="DB50" s="202" t="s">
        <v>505</v>
      </c>
      <c r="DC50" s="202" t="s">
        <v>2256</v>
      </c>
      <c r="DD50" s="202" t="s">
        <v>2257</v>
      </c>
      <c r="DE50" s="202" t="s">
        <v>2258</v>
      </c>
    </row>
    <row r="51" spans="1:109" ht="6.75" customHeight="1">
      <c r="A51" s="149"/>
      <c r="B51" s="150"/>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52"/>
      <c r="AE51" s="153"/>
      <c r="AF51" s="153"/>
      <c r="AG51" s="153"/>
      <c r="AH51" s="183"/>
      <c r="AI51" s="183"/>
      <c r="AJ51" s="183"/>
      <c r="AK51" s="183"/>
      <c r="AL51" s="197" t="str">
        <f t="shared" si="0"/>
        <v>Cosoleacaque</v>
      </c>
      <c r="AM51" s="197" t="str">
        <f t="shared" si="1"/>
        <v>30048</v>
      </c>
      <c r="AO51" s="183"/>
      <c r="AP51" s="29">
        <v>49</v>
      </c>
      <c r="AQ51" s="205"/>
      <c r="AR51" s="205"/>
      <c r="AS51" s="205"/>
      <c r="AT51" s="205"/>
      <c r="AU51" s="205"/>
      <c r="AV51" s="205"/>
      <c r="AW51" s="201" t="s">
        <v>2259</v>
      </c>
      <c r="AX51" s="201" t="s">
        <v>2260</v>
      </c>
      <c r="AY51" s="205"/>
      <c r="AZ51" s="205"/>
      <c r="BA51" s="205"/>
      <c r="BB51" s="201" t="s">
        <v>2261</v>
      </c>
      <c r="BC51" s="201" t="s">
        <v>2262</v>
      </c>
      <c r="BD51" s="201" t="s">
        <v>2263</v>
      </c>
      <c r="BE51" s="509" t="s">
        <v>2264</v>
      </c>
      <c r="BF51" s="201" t="s">
        <v>2265</v>
      </c>
      <c r="BG51" s="205"/>
      <c r="BH51" s="205"/>
      <c r="BI51" s="201" t="s">
        <v>2266</v>
      </c>
      <c r="BJ51" s="201" t="s">
        <v>2267</v>
      </c>
      <c r="BK51" s="201" t="s">
        <v>2268</v>
      </c>
      <c r="BL51" s="205"/>
      <c r="BM51" s="205"/>
      <c r="BN51" s="201" t="s">
        <v>2269</v>
      </c>
      <c r="BO51" s="205"/>
      <c r="BP51" s="201" t="s">
        <v>2270</v>
      </c>
      <c r="BQ51" s="205"/>
      <c r="BR51" s="205"/>
      <c r="BS51" s="201" t="s">
        <v>2271</v>
      </c>
      <c r="BT51" s="201" t="s">
        <v>2272</v>
      </c>
      <c r="BU51" s="201" t="s">
        <v>2273</v>
      </c>
      <c r="BV51" s="201" t="s">
        <v>2274</v>
      </c>
      <c r="BW51" s="183"/>
      <c r="BX51" s="183"/>
      <c r="BY51" s="183"/>
      <c r="BZ51" s="206"/>
      <c r="CA51" s="206"/>
      <c r="CB51" s="206"/>
      <c r="CC51" s="206"/>
      <c r="CD51" s="206"/>
      <c r="CE51" s="206"/>
      <c r="CF51" s="202" t="s">
        <v>941</v>
      </c>
      <c r="CG51" s="202" t="s">
        <v>2275</v>
      </c>
      <c r="CH51" s="206"/>
      <c r="CI51" s="206"/>
      <c r="CJ51" s="206"/>
      <c r="CK51" s="202" t="s">
        <v>2276</v>
      </c>
      <c r="CL51" s="202" t="s">
        <v>2277</v>
      </c>
      <c r="CM51" s="202" t="s">
        <v>358</v>
      </c>
      <c r="CN51" s="391" t="s">
        <v>2278</v>
      </c>
      <c r="CO51" s="202" t="s">
        <v>1155</v>
      </c>
      <c r="CP51" s="206"/>
      <c r="CQ51" s="206"/>
      <c r="CR51" s="202" t="s">
        <v>1659</v>
      </c>
      <c r="CS51" s="202" t="s">
        <v>2279</v>
      </c>
      <c r="CT51" s="202" t="s">
        <v>2280</v>
      </c>
      <c r="CU51" s="206"/>
      <c r="CV51" s="206"/>
      <c r="CW51" s="202" t="s">
        <v>2281</v>
      </c>
      <c r="CX51" s="206"/>
      <c r="CY51" s="202" t="s">
        <v>2282</v>
      </c>
      <c r="CZ51" s="206"/>
      <c r="DA51" s="206"/>
      <c r="DB51" s="202" t="s">
        <v>2283</v>
      </c>
      <c r="DC51" s="202" t="s">
        <v>2284</v>
      </c>
      <c r="DD51" s="202" t="s">
        <v>2285</v>
      </c>
      <c r="DE51" s="202" t="s">
        <v>2286</v>
      </c>
    </row>
    <row r="52" spans="1:109" ht="60" customHeight="1">
      <c r="A52" s="149"/>
      <c r="B52" s="150"/>
      <c r="C52" s="644" t="s">
        <v>2287</v>
      </c>
      <c r="D52" s="644"/>
      <c r="E52" s="644"/>
      <c r="F52" s="644"/>
      <c r="G52" s="644"/>
      <c r="H52" s="644"/>
      <c r="I52" s="644"/>
      <c r="J52" s="644"/>
      <c r="K52" s="644"/>
      <c r="L52" s="644"/>
      <c r="M52" s="644"/>
      <c r="N52" s="644"/>
      <c r="O52" s="644"/>
      <c r="P52" s="644"/>
      <c r="Q52" s="644"/>
      <c r="R52" s="644"/>
      <c r="S52" s="644"/>
      <c r="T52" s="644"/>
      <c r="U52" s="644"/>
      <c r="V52" s="644"/>
      <c r="W52" s="644"/>
      <c r="X52" s="644"/>
      <c r="Y52" s="644"/>
      <c r="Z52" s="644"/>
      <c r="AA52" s="644"/>
      <c r="AB52" s="644"/>
      <c r="AC52" s="644"/>
      <c r="AD52" s="152"/>
      <c r="AE52" s="153"/>
      <c r="AF52" s="153"/>
      <c r="AG52" s="153"/>
      <c r="AH52" s="183"/>
      <c r="AI52" s="183"/>
      <c r="AJ52" s="183"/>
      <c r="AK52" s="183"/>
      <c r="AL52" s="197" t="str">
        <f t="shared" si="0"/>
        <v>Cotaxtla</v>
      </c>
      <c r="AM52" s="197" t="str">
        <f t="shared" si="1"/>
        <v>30049</v>
      </c>
      <c r="AO52" s="183"/>
      <c r="AP52" s="29">
        <v>50</v>
      </c>
      <c r="AQ52" s="205"/>
      <c r="AR52" s="205"/>
      <c r="AS52" s="205"/>
      <c r="AT52" s="205"/>
      <c r="AU52" s="205"/>
      <c r="AV52" s="205"/>
      <c r="AW52" s="201" t="s">
        <v>2288</v>
      </c>
      <c r="AX52" s="201" t="s">
        <v>2289</v>
      </c>
      <c r="AY52" s="205"/>
      <c r="AZ52" s="205"/>
      <c r="BA52" s="205"/>
      <c r="BB52" s="201" t="s">
        <v>2290</v>
      </c>
      <c r="BC52" s="201" t="s">
        <v>2291</v>
      </c>
      <c r="BD52" s="201" t="s">
        <v>2292</v>
      </c>
      <c r="BE52" s="509" t="s">
        <v>2293</v>
      </c>
      <c r="BF52" s="201" t="s">
        <v>2294</v>
      </c>
      <c r="BG52" s="205"/>
      <c r="BH52" s="205"/>
      <c r="BI52" s="201" t="s">
        <v>2295</v>
      </c>
      <c r="BJ52" s="201" t="s">
        <v>2296</v>
      </c>
      <c r="BK52" s="201" t="s">
        <v>2297</v>
      </c>
      <c r="BL52" s="205"/>
      <c r="BM52" s="205"/>
      <c r="BN52" s="201" t="s">
        <v>2298</v>
      </c>
      <c r="BO52" s="205"/>
      <c r="BP52" s="201" t="s">
        <v>2299</v>
      </c>
      <c r="BQ52" s="205"/>
      <c r="BR52" s="205"/>
      <c r="BS52" s="201" t="s">
        <v>2300</v>
      </c>
      <c r="BT52" s="201" t="s">
        <v>2301</v>
      </c>
      <c r="BU52" s="201" t="s">
        <v>2302</v>
      </c>
      <c r="BV52" s="201" t="s">
        <v>2303</v>
      </c>
      <c r="BW52" s="183"/>
      <c r="BX52" s="183"/>
      <c r="BY52" s="183"/>
      <c r="BZ52" s="206"/>
      <c r="CA52" s="206"/>
      <c r="CB52" s="206"/>
      <c r="CC52" s="206"/>
      <c r="CD52" s="206"/>
      <c r="CE52" s="206"/>
      <c r="CF52" s="202" t="s">
        <v>2304</v>
      </c>
      <c r="CG52" s="202" t="s">
        <v>2305</v>
      </c>
      <c r="CH52" s="206"/>
      <c r="CI52" s="206"/>
      <c r="CJ52" s="206"/>
      <c r="CK52" s="202" t="s">
        <v>2306</v>
      </c>
      <c r="CL52" s="202" t="s">
        <v>2307</v>
      </c>
      <c r="CM52" s="202" t="s">
        <v>2308</v>
      </c>
      <c r="CN52" s="391" t="s">
        <v>2309</v>
      </c>
      <c r="CO52" s="202" t="s">
        <v>2310</v>
      </c>
      <c r="CP52" s="206"/>
      <c r="CQ52" s="206"/>
      <c r="CR52" s="202" t="s">
        <v>2311</v>
      </c>
      <c r="CS52" s="202" t="s">
        <v>2312</v>
      </c>
      <c r="CT52" s="202" t="s">
        <v>2313</v>
      </c>
      <c r="CU52" s="206"/>
      <c r="CV52" s="206"/>
      <c r="CW52" s="202" t="s">
        <v>2314</v>
      </c>
      <c r="CX52" s="206"/>
      <c r="CY52" s="202" t="s">
        <v>2315</v>
      </c>
      <c r="CZ52" s="206"/>
      <c r="DA52" s="206"/>
      <c r="DB52" s="202" t="s">
        <v>2316</v>
      </c>
      <c r="DC52" s="202" t="s">
        <v>2317</v>
      </c>
      <c r="DD52" s="202" t="s">
        <v>2318</v>
      </c>
      <c r="DE52" s="202" t="s">
        <v>2319</v>
      </c>
    </row>
    <row r="53" spans="1:109" ht="6.75" customHeight="1">
      <c r="A53" s="149"/>
      <c r="B53" s="150"/>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52"/>
      <c r="AE53" s="153"/>
      <c r="AF53" s="153"/>
      <c r="AG53" s="153"/>
      <c r="AH53" s="183"/>
      <c r="AI53" s="183"/>
      <c r="AJ53" s="183"/>
      <c r="AK53" s="183"/>
      <c r="AL53" s="197" t="str">
        <f t="shared" si="0"/>
        <v>Coxquihui</v>
      </c>
      <c r="AM53" s="197" t="str">
        <f t="shared" si="1"/>
        <v>30050</v>
      </c>
      <c r="AO53" s="183"/>
      <c r="AP53" s="29">
        <v>51</v>
      </c>
      <c r="AQ53" s="205"/>
      <c r="AR53" s="205"/>
      <c r="AS53" s="205"/>
      <c r="AT53" s="205"/>
      <c r="AU53" s="205"/>
      <c r="AV53" s="205"/>
      <c r="AW53" s="201" t="s">
        <v>2320</v>
      </c>
      <c r="AX53" s="201" t="s">
        <v>2321</v>
      </c>
      <c r="AY53" s="205"/>
      <c r="AZ53" s="205"/>
      <c r="BA53" s="205"/>
      <c r="BB53" s="201" t="s">
        <v>2322</v>
      </c>
      <c r="BC53" s="201" t="s">
        <v>2323</v>
      </c>
      <c r="BD53" s="201" t="s">
        <v>2324</v>
      </c>
      <c r="BE53" s="509" t="s">
        <v>2325</v>
      </c>
      <c r="BF53" s="201" t="s">
        <v>2326</v>
      </c>
      <c r="BG53" s="205"/>
      <c r="BH53" s="205"/>
      <c r="BI53" s="201" t="s">
        <v>2327</v>
      </c>
      <c r="BJ53" s="201" t="s">
        <v>2328</v>
      </c>
      <c r="BK53" s="201" t="s">
        <v>2329</v>
      </c>
      <c r="BL53" s="205"/>
      <c r="BM53" s="205"/>
      <c r="BN53" s="201" t="s">
        <v>2330</v>
      </c>
      <c r="BO53" s="205"/>
      <c r="BP53" s="201" t="s">
        <v>2331</v>
      </c>
      <c r="BQ53" s="205"/>
      <c r="BR53" s="205"/>
      <c r="BS53" s="201" t="s">
        <v>2332</v>
      </c>
      <c r="BT53" s="201" t="s">
        <v>2333</v>
      </c>
      <c r="BU53" s="201" t="s">
        <v>2334</v>
      </c>
      <c r="BV53" s="201" t="s">
        <v>2335</v>
      </c>
      <c r="BW53" s="183"/>
      <c r="BX53" s="183"/>
      <c r="BY53" s="183"/>
      <c r="BZ53" s="206"/>
      <c r="CA53" s="206"/>
      <c r="CB53" s="206"/>
      <c r="CC53" s="206"/>
      <c r="CD53" s="206"/>
      <c r="CE53" s="206"/>
      <c r="CF53" s="202" t="s">
        <v>2336</v>
      </c>
      <c r="CG53" s="202" t="s">
        <v>2337</v>
      </c>
      <c r="CH53" s="206"/>
      <c r="CI53" s="206"/>
      <c r="CJ53" s="206"/>
      <c r="CK53" s="202" t="s">
        <v>2338</v>
      </c>
      <c r="CL53" s="202" t="s">
        <v>2339</v>
      </c>
      <c r="CM53" s="202" t="s">
        <v>2340</v>
      </c>
      <c r="CN53" s="391" t="s">
        <v>2341</v>
      </c>
      <c r="CO53" s="202" t="s">
        <v>2342</v>
      </c>
      <c r="CP53" s="206"/>
      <c r="CQ53" s="206"/>
      <c r="CR53" s="202" t="s">
        <v>2343</v>
      </c>
      <c r="CS53" s="202" t="s">
        <v>2344</v>
      </c>
      <c r="CT53" s="202" t="s">
        <v>2345</v>
      </c>
      <c r="CU53" s="206"/>
      <c r="CV53" s="206"/>
      <c r="CW53" s="202" t="s">
        <v>2346</v>
      </c>
      <c r="CX53" s="206"/>
      <c r="CY53" s="202" t="s">
        <v>1326</v>
      </c>
      <c r="CZ53" s="206"/>
      <c r="DA53" s="206"/>
      <c r="DB53" s="202" t="s">
        <v>2347</v>
      </c>
      <c r="DC53" s="202" t="s">
        <v>2348</v>
      </c>
      <c r="DD53" s="202" t="s">
        <v>2349</v>
      </c>
      <c r="DE53" s="202" t="s">
        <v>2350</v>
      </c>
    </row>
    <row r="54" spans="1:109" ht="24" customHeight="1">
      <c r="A54" s="149"/>
      <c r="B54" s="150"/>
      <c r="C54" s="644" t="s">
        <v>2351</v>
      </c>
      <c r="D54" s="644"/>
      <c r="E54" s="644"/>
      <c r="F54" s="644"/>
      <c r="G54" s="644"/>
      <c r="H54" s="644"/>
      <c r="I54" s="644"/>
      <c r="J54" s="644"/>
      <c r="K54" s="644"/>
      <c r="L54" s="644"/>
      <c r="M54" s="644"/>
      <c r="N54" s="644"/>
      <c r="O54" s="644"/>
      <c r="P54" s="644"/>
      <c r="Q54" s="644"/>
      <c r="R54" s="644"/>
      <c r="S54" s="644"/>
      <c r="T54" s="644"/>
      <c r="U54" s="644"/>
      <c r="V54" s="644"/>
      <c r="W54" s="644"/>
      <c r="X54" s="644"/>
      <c r="Y54" s="644"/>
      <c r="Z54" s="644"/>
      <c r="AA54" s="644"/>
      <c r="AB54" s="644"/>
      <c r="AC54" s="644"/>
      <c r="AD54" s="152"/>
      <c r="AE54" s="153"/>
      <c r="AF54" s="153"/>
      <c r="AG54" s="153"/>
      <c r="AH54" s="183"/>
      <c r="AI54" s="183"/>
      <c r="AJ54" s="183"/>
      <c r="AK54" s="183"/>
      <c r="AL54" s="197" t="str">
        <f t="shared" si="0"/>
        <v>Coyutla</v>
      </c>
      <c r="AM54" s="197" t="str">
        <f t="shared" si="1"/>
        <v>30051</v>
      </c>
      <c r="AO54" s="183"/>
      <c r="AP54" s="29">
        <v>52</v>
      </c>
      <c r="AQ54" s="205"/>
      <c r="AR54" s="205"/>
      <c r="AS54" s="205"/>
      <c r="AT54" s="205"/>
      <c r="AU54" s="205"/>
      <c r="AV54" s="205"/>
      <c r="AW54" s="201" t="s">
        <v>2352</v>
      </c>
      <c r="AX54" s="201" t="s">
        <v>2353</v>
      </c>
      <c r="AY54" s="205"/>
      <c r="AZ54" s="205"/>
      <c r="BA54" s="205"/>
      <c r="BB54" s="201" t="s">
        <v>2354</v>
      </c>
      <c r="BC54" s="201" t="s">
        <v>2355</v>
      </c>
      <c r="BD54" s="201" t="s">
        <v>2356</v>
      </c>
      <c r="BE54" s="509" t="s">
        <v>2357</v>
      </c>
      <c r="BF54" s="201" t="s">
        <v>2358</v>
      </c>
      <c r="BG54" s="205"/>
      <c r="BH54" s="205"/>
      <c r="BI54" s="201" t="s">
        <v>2359</v>
      </c>
      <c r="BJ54" s="201" t="s">
        <v>2360</v>
      </c>
      <c r="BK54" s="201" t="s">
        <v>2361</v>
      </c>
      <c r="BL54" s="205"/>
      <c r="BM54" s="205"/>
      <c r="BN54" s="201" t="s">
        <v>2362</v>
      </c>
      <c r="BO54" s="205"/>
      <c r="BP54" s="201" t="s">
        <v>2363</v>
      </c>
      <c r="BQ54" s="205"/>
      <c r="BR54" s="205"/>
      <c r="BS54" s="201" t="s">
        <v>2364</v>
      </c>
      <c r="BT54" s="201" t="s">
        <v>2365</v>
      </c>
      <c r="BU54" s="201" t="s">
        <v>2366</v>
      </c>
      <c r="BV54" s="201" t="s">
        <v>2367</v>
      </c>
      <c r="BW54" s="183"/>
      <c r="BX54" s="183"/>
      <c r="BY54" s="183"/>
      <c r="BZ54" s="206"/>
      <c r="CA54" s="206"/>
      <c r="CB54" s="206"/>
      <c r="CC54" s="206"/>
      <c r="CD54" s="206"/>
      <c r="CE54" s="206"/>
      <c r="CF54" s="202" t="s">
        <v>2368</v>
      </c>
      <c r="CG54" s="202" t="s">
        <v>1048</v>
      </c>
      <c r="CH54" s="206"/>
      <c r="CI54" s="206"/>
      <c r="CJ54" s="206"/>
      <c r="CK54" s="202" t="s">
        <v>2369</v>
      </c>
      <c r="CL54" s="202" t="s">
        <v>2370</v>
      </c>
      <c r="CM54" s="202" t="s">
        <v>2371</v>
      </c>
      <c r="CN54" s="391" t="s">
        <v>2372</v>
      </c>
      <c r="CO54" s="202" t="s">
        <v>2373</v>
      </c>
      <c r="CP54" s="206"/>
      <c r="CQ54" s="206"/>
      <c r="CR54" s="202" t="s">
        <v>2374</v>
      </c>
      <c r="CS54" s="202" t="s">
        <v>2375</v>
      </c>
      <c r="CT54" s="202" t="s">
        <v>2376</v>
      </c>
      <c r="CU54" s="206"/>
      <c r="CV54" s="206"/>
      <c r="CW54" s="202" t="s">
        <v>2377</v>
      </c>
      <c r="CX54" s="206"/>
      <c r="CY54" s="202" t="s">
        <v>906</v>
      </c>
      <c r="CZ54" s="206"/>
      <c r="DA54" s="206"/>
      <c r="DB54" s="202" t="s">
        <v>2378</v>
      </c>
      <c r="DC54" s="202" t="s">
        <v>2379</v>
      </c>
      <c r="DD54" s="202" t="s">
        <v>2380</v>
      </c>
      <c r="DE54" s="202" t="s">
        <v>2381</v>
      </c>
    </row>
    <row r="55" spans="1:109" ht="6.75" customHeight="1">
      <c r="B55" s="144"/>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45"/>
      <c r="AH55" s="183"/>
      <c r="AI55" s="183"/>
      <c r="AJ55" s="183"/>
      <c r="AK55" s="183"/>
      <c r="AL55" s="197" t="str">
        <f t="shared" si="0"/>
        <v>Cuichapa</v>
      </c>
      <c r="AM55" s="197" t="str">
        <f t="shared" si="1"/>
        <v>30052</v>
      </c>
      <c r="AO55" s="183"/>
      <c r="AP55" s="29">
        <v>53</v>
      </c>
      <c r="AQ55" s="205"/>
      <c r="AR55" s="205"/>
      <c r="AS55" s="205"/>
      <c r="AT55" s="205"/>
      <c r="AU55" s="205"/>
      <c r="AV55" s="205"/>
      <c r="AW55" s="201" t="s">
        <v>2382</v>
      </c>
      <c r="AX55" s="201" t="s">
        <v>2383</v>
      </c>
      <c r="AY55" s="205"/>
      <c r="AZ55" s="205"/>
      <c r="BA55" s="205"/>
      <c r="BB55" s="201" t="s">
        <v>2384</v>
      </c>
      <c r="BC55" s="201" t="s">
        <v>2385</v>
      </c>
      <c r="BD55" s="201" t="s">
        <v>2386</v>
      </c>
      <c r="BE55" s="509" t="s">
        <v>2387</v>
      </c>
      <c r="BF55" s="201" t="s">
        <v>2388</v>
      </c>
      <c r="BG55" s="205"/>
      <c r="BH55" s="205"/>
      <c r="BI55" s="205">
        <v>19099</v>
      </c>
      <c r="BJ55" s="201" t="s">
        <v>2389</v>
      </c>
      <c r="BK55" s="201" t="s">
        <v>2390</v>
      </c>
      <c r="BL55" s="205"/>
      <c r="BM55" s="205"/>
      <c r="BN55" s="201" t="s">
        <v>2391</v>
      </c>
      <c r="BO55" s="205"/>
      <c r="BP55" s="201" t="s">
        <v>2392</v>
      </c>
      <c r="BQ55" s="205"/>
      <c r="BR55" s="205"/>
      <c r="BS55" s="201" t="s">
        <v>2393</v>
      </c>
      <c r="BT55" s="201" t="s">
        <v>2394</v>
      </c>
      <c r="BU55" s="201" t="s">
        <v>2395</v>
      </c>
      <c r="BV55" s="201" t="s">
        <v>2396</v>
      </c>
      <c r="BW55" s="183"/>
      <c r="BX55" s="183"/>
      <c r="BY55" s="183"/>
      <c r="BZ55" s="206"/>
      <c r="CA55" s="206"/>
      <c r="CB55" s="206"/>
      <c r="CC55" s="206"/>
      <c r="CD55" s="206"/>
      <c r="CE55" s="206"/>
      <c r="CF55" s="202" t="s">
        <v>2397</v>
      </c>
      <c r="CG55" s="202" t="s">
        <v>2398</v>
      </c>
      <c r="CH55" s="206"/>
      <c r="CI55" s="206"/>
      <c r="CJ55" s="206"/>
      <c r="CK55" s="202" t="s">
        <v>2399</v>
      </c>
      <c r="CL55" s="202" t="s">
        <v>2400</v>
      </c>
      <c r="CM55" s="202" t="s">
        <v>2401</v>
      </c>
      <c r="CN55" s="391" t="s">
        <v>2402</v>
      </c>
      <c r="CO55" s="202" t="s">
        <v>505</v>
      </c>
      <c r="CP55" s="206"/>
      <c r="CQ55" s="206"/>
      <c r="CR55" s="202" t="s">
        <v>422</v>
      </c>
      <c r="CS55" s="202" t="s">
        <v>2403</v>
      </c>
      <c r="CT55" s="202" t="s">
        <v>2404</v>
      </c>
      <c r="CU55" s="206"/>
      <c r="CV55" s="206"/>
      <c r="CW55" s="202" t="s">
        <v>2405</v>
      </c>
      <c r="CX55" s="206"/>
      <c r="CY55" s="202" t="s">
        <v>2406</v>
      </c>
      <c r="CZ55" s="206"/>
      <c r="DA55" s="206"/>
      <c r="DB55" s="202" t="s">
        <v>2407</v>
      </c>
      <c r="DC55" s="202" t="s">
        <v>2408</v>
      </c>
      <c r="DD55" s="202" t="s">
        <v>2409</v>
      </c>
      <c r="DE55" s="202" t="s">
        <v>2410</v>
      </c>
    </row>
    <row r="56" spans="1:109" ht="60" customHeight="1">
      <c r="A56" s="125"/>
      <c r="B56" s="144"/>
      <c r="C56" s="629" t="s">
        <v>2411</v>
      </c>
      <c r="D56" s="629"/>
      <c r="E56" s="629"/>
      <c r="F56" s="629"/>
      <c r="G56" s="629"/>
      <c r="H56" s="629"/>
      <c r="I56" s="629"/>
      <c r="J56" s="629"/>
      <c r="K56" s="629"/>
      <c r="L56" s="629"/>
      <c r="M56" s="629"/>
      <c r="N56" s="629"/>
      <c r="O56" s="629"/>
      <c r="P56" s="629"/>
      <c r="Q56" s="629"/>
      <c r="R56" s="629"/>
      <c r="S56" s="629"/>
      <c r="T56" s="629"/>
      <c r="U56" s="629"/>
      <c r="V56" s="629"/>
      <c r="W56" s="629"/>
      <c r="X56" s="629"/>
      <c r="Y56" s="629"/>
      <c r="Z56" s="629"/>
      <c r="AA56" s="629"/>
      <c r="AB56" s="629"/>
      <c r="AC56" s="629"/>
      <c r="AD56" s="145"/>
      <c r="AE56" s="124"/>
      <c r="AF56" s="124"/>
      <c r="AG56" s="124"/>
      <c r="AH56" s="183"/>
      <c r="AI56" s="183"/>
      <c r="AJ56" s="183"/>
      <c r="AK56" s="183"/>
      <c r="AL56" s="197" t="str">
        <f t="shared" si="0"/>
        <v>Cuitláhuac</v>
      </c>
      <c r="AM56" s="197" t="str">
        <f t="shared" si="1"/>
        <v>30053</v>
      </c>
      <c r="AO56" s="183"/>
      <c r="AP56" s="29">
        <v>54</v>
      </c>
      <c r="AQ56" s="205"/>
      <c r="AR56" s="205"/>
      <c r="AS56" s="205"/>
      <c r="AT56" s="205"/>
      <c r="AU56" s="205"/>
      <c r="AV56" s="205"/>
      <c r="AW56" s="201" t="s">
        <v>2412</v>
      </c>
      <c r="AX56" s="201" t="s">
        <v>2413</v>
      </c>
      <c r="AY56" s="205"/>
      <c r="AZ56" s="205"/>
      <c r="BA56" s="205"/>
      <c r="BB56" s="201" t="s">
        <v>2414</v>
      </c>
      <c r="BC56" s="201" t="s">
        <v>2415</v>
      </c>
      <c r="BD56" s="201" t="s">
        <v>2416</v>
      </c>
      <c r="BE56" s="509" t="s">
        <v>2417</v>
      </c>
      <c r="BF56" s="201" t="s">
        <v>2418</v>
      </c>
      <c r="BG56" s="205"/>
      <c r="BH56" s="205"/>
      <c r="BI56" s="205"/>
      <c r="BJ56" s="201" t="s">
        <v>2419</v>
      </c>
      <c r="BK56" s="201" t="s">
        <v>2420</v>
      </c>
      <c r="BL56" s="205"/>
      <c r="BM56" s="205"/>
      <c r="BN56" s="201" t="s">
        <v>2421</v>
      </c>
      <c r="BO56" s="205"/>
      <c r="BP56" s="201" t="s">
        <v>2422</v>
      </c>
      <c r="BQ56" s="205"/>
      <c r="BR56" s="205"/>
      <c r="BS56" s="201" t="s">
        <v>2423</v>
      </c>
      <c r="BT56" s="201" t="s">
        <v>2424</v>
      </c>
      <c r="BU56" s="201" t="s">
        <v>2425</v>
      </c>
      <c r="BV56" s="201" t="s">
        <v>2426</v>
      </c>
      <c r="BW56" s="183"/>
      <c r="BX56" s="183"/>
      <c r="BY56" s="183"/>
      <c r="BZ56" s="206"/>
      <c r="CA56" s="206"/>
      <c r="CB56" s="206"/>
      <c r="CC56" s="206"/>
      <c r="CD56" s="206"/>
      <c r="CE56" s="206"/>
      <c r="CF56" s="202" t="s">
        <v>2427</v>
      </c>
      <c r="CG56" s="202" t="s">
        <v>2428</v>
      </c>
      <c r="CH56" s="206"/>
      <c r="CI56" s="206"/>
      <c r="CJ56" s="206"/>
      <c r="CK56" s="202" t="s">
        <v>2429</v>
      </c>
      <c r="CL56" s="202" t="s">
        <v>2430</v>
      </c>
      <c r="CM56" s="202" t="s">
        <v>2431</v>
      </c>
      <c r="CN56" s="391" t="s">
        <v>1499</v>
      </c>
      <c r="CO56" s="202" t="s">
        <v>2432</v>
      </c>
      <c r="CP56" s="206"/>
      <c r="CQ56" s="206"/>
      <c r="CR56" s="206"/>
      <c r="CS56" s="202" t="s">
        <v>2433</v>
      </c>
      <c r="CT56" s="202" t="s">
        <v>2434</v>
      </c>
      <c r="CU56" s="206"/>
      <c r="CV56" s="206"/>
      <c r="CW56" s="202" t="s">
        <v>2435</v>
      </c>
      <c r="CX56" s="206"/>
      <c r="CY56" s="202" t="s">
        <v>2436</v>
      </c>
      <c r="CZ56" s="206"/>
      <c r="DA56" s="206"/>
      <c r="DB56" s="202" t="s">
        <v>2437</v>
      </c>
      <c r="DC56" s="202" t="s">
        <v>2438</v>
      </c>
      <c r="DD56" s="202" t="s">
        <v>2439</v>
      </c>
      <c r="DE56" s="202" t="s">
        <v>2440</v>
      </c>
    </row>
    <row r="57" spans="1:109" ht="6.75" customHeight="1">
      <c r="A57" s="125"/>
      <c r="B57" s="144"/>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45"/>
      <c r="AE57" s="124"/>
      <c r="AF57" s="124"/>
      <c r="AG57" s="124"/>
      <c r="AH57" s="183"/>
      <c r="AI57" s="183"/>
      <c r="AJ57" s="183"/>
      <c r="AK57" s="183"/>
      <c r="AL57" s="197" t="str">
        <f t="shared" si="0"/>
        <v>Chacaltianguis</v>
      </c>
      <c r="AM57" s="197" t="str">
        <f t="shared" si="1"/>
        <v>30054</v>
      </c>
      <c r="AO57" s="183"/>
      <c r="AP57" s="29">
        <v>55</v>
      </c>
      <c r="AQ57" s="205"/>
      <c r="AR57" s="205"/>
      <c r="AS57" s="205"/>
      <c r="AT57" s="205"/>
      <c r="AU57" s="205"/>
      <c r="AV57" s="205"/>
      <c r="AW57" s="201" t="s">
        <v>2441</v>
      </c>
      <c r="AX57" s="201" t="s">
        <v>2442</v>
      </c>
      <c r="AY57" s="205"/>
      <c r="AZ57" s="205"/>
      <c r="BA57" s="205"/>
      <c r="BB57" s="201" t="s">
        <v>2443</v>
      </c>
      <c r="BC57" s="201" t="s">
        <v>2444</v>
      </c>
      <c r="BD57" s="201" t="s">
        <v>2445</v>
      </c>
      <c r="BE57" s="509" t="s">
        <v>2446</v>
      </c>
      <c r="BF57" s="201" t="s">
        <v>2447</v>
      </c>
      <c r="BG57" s="205"/>
      <c r="BH57" s="205"/>
      <c r="BI57" s="205"/>
      <c r="BJ57" s="201" t="s">
        <v>2448</v>
      </c>
      <c r="BK57" s="201" t="s">
        <v>2449</v>
      </c>
      <c r="BL57" s="205"/>
      <c r="BM57" s="205"/>
      <c r="BN57" s="201" t="s">
        <v>2450</v>
      </c>
      <c r="BO57" s="205"/>
      <c r="BP57" s="201" t="s">
        <v>2451</v>
      </c>
      <c r="BQ57" s="205"/>
      <c r="BR57" s="205"/>
      <c r="BS57" s="201" t="s">
        <v>2452</v>
      </c>
      <c r="BT57" s="201" t="s">
        <v>2453</v>
      </c>
      <c r="BU57" s="201" t="s">
        <v>2454</v>
      </c>
      <c r="BV57" s="201" t="s">
        <v>2455</v>
      </c>
      <c r="BW57" s="183"/>
      <c r="BX57" s="183"/>
      <c r="BY57" s="183"/>
      <c r="BZ57" s="206"/>
      <c r="CA57" s="206"/>
      <c r="CB57" s="206"/>
      <c r="CC57" s="206"/>
      <c r="CD57" s="206"/>
      <c r="CE57" s="206"/>
      <c r="CF57" s="202" t="s">
        <v>1905</v>
      </c>
      <c r="CG57" s="202" t="s">
        <v>2456</v>
      </c>
      <c r="CH57" s="206"/>
      <c r="CI57" s="206"/>
      <c r="CJ57" s="206"/>
      <c r="CK57" s="202" t="s">
        <v>2457</v>
      </c>
      <c r="CL57" s="202" t="s">
        <v>2458</v>
      </c>
      <c r="CM57" s="202" t="s">
        <v>2459</v>
      </c>
      <c r="CN57" s="391" t="s">
        <v>1818</v>
      </c>
      <c r="CO57" s="202" t="s">
        <v>1019</v>
      </c>
      <c r="CP57" s="206"/>
      <c r="CQ57" s="206"/>
      <c r="CR57" s="206"/>
      <c r="CS57" s="202" t="s">
        <v>2460</v>
      </c>
      <c r="CT57" s="202" t="s">
        <v>2461</v>
      </c>
      <c r="CU57" s="206"/>
      <c r="CV57" s="206"/>
      <c r="CW57" s="202" t="s">
        <v>2462</v>
      </c>
      <c r="CX57" s="206"/>
      <c r="CY57" s="202" t="s">
        <v>2463</v>
      </c>
      <c r="CZ57" s="206"/>
      <c r="DA57" s="206"/>
      <c r="DB57" s="202" t="s">
        <v>2464</v>
      </c>
      <c r="DC57" s="202" t="s">
        <v>2465</v>
      </c>
      <c r="DD57" s="202" t="s">
        <v>2466</v>
      </c>
      <c r="DE57" s="202" t="s">
        <v>2377</v>
      </c>
    </row>
    <row r="58" spans="1:109" ht="15" customHeight="1">
      <c r="A58" s="125"/>
      <c r="B58" s="144"/>
      <c r="C58" s="629" t="s">
        <v>2467</v>
      </c>
      <c r="D58" s="629"/>
      <c r="E58" s="629"/>
      <c r="F58" s="629"/>
      <c r="G58" s="629"/>
      <c r="H58" s="629"/>
      <c r="I58" s="629"/>
      <c r="J58" s="629"/>
      <c r="K58" s="629"/>
      <c r="L58" s="629"/>
      <c r="M58" s="629"/>
      <c r="N58" s="629"/>
      <c r="O58" s="629"/>
      <c r="P58" s="629"/>
      <c r="Q58" s="629"/>
      <c r="R58" s="629"/>
      <c r="S58" s="629"/>
      <c r="T58" s="629"/>
      <c r="U58" s="629"/>
      <c r="V58" s="629"/>
      <c r="W58" s="629"/>
      <c r="X58" s="629"/>
      <c r="Y58" s="629"/>
      <c r="Z58" s="629"/>
      <c r="AA58" s="629"/>
      <c r="AB58" s="629"/>
      <c r="AC58" s="629"/>
      <c r="AD58" s="145"/>
      <c r="AE58" s="124"/>
      <c r="AF58" s="124"/>
      <c r="AG58" s="124"/>
      <c r="AH58" s="183"/>
      <c r="AI58" s="183"/>
      <c r="AJ58" s="183"/>
      <c r="AK58" s="183"/>
      <c r="AL58" s="197" t="str">
        <f t="shared" si="0"/>
        <v>Chalma</v>
      </c>
      <c r="AM58" s="197" t="str">
        <f t="shared" si="1"/>
        <v>30055</v>
      </c>
      <c r="AO58" s="183"/>
      <c r="AP58" s="29">
        <v>56</v>
      </c>
      <c r="AQ58" s="205"/>
      <c r="AR58" s="205"/>
      <c r="AS58" s="205"/>
      <c r="AT58" s="205"/>
      <c r="AU58" s="205"/>
      <c r="AV58" s="205"/>
      <c r="AW58" s="201" t="s">
        <v>2468</v>
      </c>
      <c r="AX58" s="201" t="s">
        <v>2469</v>
      </c>
      <c r="AY58" s="205"/>
      <c r="AZ58" s="205"/>
      <c r="BA58" s="205"/>
      <c r="BB58" s="201" t="s">
        <v>2470</v>
      </c>
      <c r="BC58" s="201" t="s">
        <v>2471</v>
      </c>
      <c r="BD58" s="201" t="s">
        <v>2472</v>
      </c>
      <c r="BE58" s="509" t="s">
        <v>2473</v>
      </c>
      <c r="BF58" s="201" t="s">
        <v>2474</v>
      </c>
      <c r="BG58" s="205"/>
      <c r="BH58" s="205"/>
      <c r="BI58" s="205"/>
      <c r="BJ58" s="201" t="s">
        <v>2475</v>
      </c>
      <c r="BK58" s="201" t="s">
        <v>2476</v>
      </c>
      <c r="BL58" s="205"/>
      <c r="BM58" s="205"/>
      <c r="BN58" s="201" t="s">
        <v>2477</v>
      </c>
      <c r="BO58" s="205"/>
      <c r="BP58" s="201" t="s">
        <v>2478</v>
      </c>
      <c r="BQ58" s="205"/>
      <c r="BR58" s="205"/>
      <c r="BS58" s="201" t="s">
        <v>2479</v>
      </c>
      <c r="BT58" s="201" t="s">
        <v>2480</v>
      </c>
      <c r="BU58" s="201" t="s">
        <v>2481</v>
      </c>
      <c r="BV58" s="201" t="s">
        <v>2482</v>
      </c>
      <c r="BW58" s="183"/>
      <c r="BX58" s="183"/>
      <c r="BY58" s="183"/>
      <c r="BZ58" s="206"/>
      <c r="CA58" s="206"/>
      <c r="CB58" s="206"/>
      <c r="CC58" s="206"/>
      <c r="CD58" s="206"/>
      <c r="CE58" s="206"/>
      <c r="CF58" s="202" t="s">
        <v>2483</v>
      </c>
      <c r="CG58" s="202" t="s">
        <v>2484</v>
      </c>
      <c r="CH58" s="206"/>
      <c r="CI58" s="206"/>
      <c r="CJ58" s="206"/>
      <c r="CK58" s="202" t="s">
        <v>2485</v>
      </c>
      <c r="CL58" s="202" t="s">
        <v>2486</v>
      </c>
      <c r="CM58" s="202" t="s">
        <v>1866</v>
      </c>
      <c r="CN58" s="391" t="s">
        <v>2487</v>
      </c>
      <c r="CO58" s="202" t="s">
        <v>2488</v>
      </c>
      <c r="CP58" s="206"/>
      <c r="CQ58" s="206"/>
      <c r="CR58" s="206"/>
      <c r="CS58" s="202" t="s">
        <v>2489</v>
      </c>
      <c r="CT58" s="202" t="s">
        <v>2490</v>
      </c>
      <c r="CU58" s="206"/>
      <c r="CV58" s="206"/>
      <c r="CW58" s="202" t="s">
        <v>1931</v>
      </c>
      <c r="CX58" s="206"/>
      <c r="CY58" s="202" t="s">
        <v>2491</v>
      </c>
      <c r="CZ58" s="206"/>
      <c r="DA58" s="206"/>
      <c r="DB58" s="202" t="s">
        <v>2492</v>
      </c>
      <c r="DC58" s="202" t="s">
        <v>2493</v>
      </c>
      <c r="DD58" s="202" t="s">
        <v>2494</v>
      </c>
      <c r="DE58" s="202" t="s">
        <v>2495</v>
      </c>
    </row>
    <row r="59" spans="1:109" ht="6.75" customHeight="1">
      <c r="A59" s="125"/>
      <c r="B59" s="154"/>
      <c r="C59" s="530"/>
      <c r="D59" s="530"/>
      <c r="E59" s="530"/>
      <c r="F59" s="530"/>
      <c r="G59" s="530"/>
      <c r="H59" s="530"/>
      <c r="I59" s="530"/>
      <c r="J59" s="530"/>
      <c r="K59" s="530"/>
      <c r="L59" s="530"/>
      <c r="M59" s="530"/>
      <c r="N59" s="530"/>
      <c r="O59" s="530"/>
      <c r="P59" s="530"/>
      <c r="Q59" s="530"/>
      <c r="R59" s="530"/>
      <c r="S59" s="530"/>
      <c r="T59" s="530"/>
      <c r="U59" s="530"/>
      <c r="V59" s="530"/>
      <c r="W59" s="530"/>
      <c r="X59" s="530"/>
      <c r="Y59" s="530"/>
      <c r="Z59" s="530"/>
      <c r="AA59" s="530"/>
      <c r="AB59" s="530"/>
      <c r="AC59" s="530"/>
      <c r="AD59" s="156"/>
      <c r="AE59" s="124"/>
      <c r="AF59" s="124"/>
      <c r="AG59" s="124"/>
      <c r="AH59" s="183"/>
      <c r="AI59" s="183"/>
      <c r="AJ59" s="183"/>
      <c r="AK59" s="183"/>
      <c r="AL59" s="197" t="str">
        <f t="shared" si="0"/>
        <v>Chiconamel</v>
      </c>
      <c r="AM59" s="197" t="str">
        <f t="shared" si="1"/>
        <v>30056</v>
      </c>
      <c r="AO59" s="183"/>
      <c r="AP59" s="29">
        <v>57</v>
      </c>
      <c r="AQ59" s="205"/>
      <c r="AR59" s="205"/>
      <c r="AS59" s="205"/>
      <c r="AT59" s="205"/>
      <c r="AU59" s="205"/>
      <c r="AV59" s="205"/>
      <c r="AW59" s="201" t="s">
        <v>2496</v>
      </c>
      <c r="AX59" s="201" t="s">
        <v>2497</v>
      </c>
      <c r="AY59" s="205"/>
      <c r="AZ59" s="205"/>
      <c r="BA59" s="205"/>
      <c r="BB59" s="201" t="s">
        <v>2498</v>
      </c>
      <c r="BC59" s="201" t="s">
        <v>2499</v>
      </c>
      <c r="BD59" s="201" t="s">
        <v>2500</v>
      </c>
      <c r="BE59" s="509" t="s">
        <v>2501</v>
      </c>
      <c r="BF59" s="201" t="s">
        <v>2502</v>
      </c>
      <c r="BG59" s="205"/>
      <c r="BH59" s="205"/>
      <c r="BI59" s="205"/>
      <c r="BJ59" s="201" t="s">
        <v>2503</v>
      </c>
      <c r="BK59" s="201" t="s">
        <v>2504</v>
      </c>
      <c r="BL59" s="205"/>
      <c r="BM59" s="205"/>
      <c r="BN59" s="201" t="s">
        <v>2505</v>
      </c>
      <c r="BO59" s="205"/>
      <c r="BP59" s="201" t="s">
        <v>2506</v>
      </c>
      <c r="BQ59" s="205"/>
      <c r="BR59" s="205"/>
      <c r="BS59" s="201" t="s">
        <v>2507</v>
      </c>
      <c r="BT59" s="201" t="s">
        <v>2508</v>
      </c>
      <c r="BU59" s="201" t="s">
        <v>2509</v>
      </c>
      <c r="BV59" s="201" t="s">
        <v>2510</v>
      </c>
      <c r="BW59" s="183"/>
      <c r="BX59" s="183"/>
      <c r="BY59" s="183"/>
      <c r="BZ59" s="206"/>
      <c r="CA59" s="206"/>
      <c r="CB59" s="206"/>
      <c r="CC59" s="206"/>
      <c r="CD59" s="206"/>
      <c r="CE59" s="206"/>
      <c r="CF59" s="202" t="s">
        <v>2511</v>
      </c>
      <c r="CG59" s="510" t="s">
        <v>2512</v>
      </c>
      <c r="CH59" s="206"/>
      <c r="CI59" s="206"/>
      <c r="CJ59" s="206"/>
      <c r="CK59" s="202" t="s">
        <v>2513</v>
      </c>
      <c r="CL59" s="202" t="s">
        <v>2514</v>
      </c>
      <c r="CM59" s="202" t="s">
        <v>900</v>
      </c>
      <c r="CN59" s="391" t="s">
        <v>1019</v>
      </c>
      <c r="CO59" s="202" t="s">
        <v>2515</v>
      </c>
      <c r="CP59" s="206"/>
      <c r="CQ59" s="206"/>
      <c r="CR59" s="206"/>
      <c r="CS59" s="202" t="s">
        <v>2516</v>
      </c>
      <c r="CT59" s="202" t="s">
        <v>2517</v>
      </c>
      <c r="CU59" s="206"/>
      <c r="CV59" s="206"/>
      <c r="CW59" s="202" t="s">
        <v>2518</v>
      </c>
      <c r="CX59" s="206"/>
      <c r="CY59" s="202" t="s">
        <v>2519</v>
      </c>
      <c r="CZ59" s="206"/>
      <c r="DA59" s="206"/>
      <c r="DB59" s="202" t="s">
        <v>2520</v>
      </c>
      <c r="DC59" s="202" t="s">
        <v>2521</v>
      </c>
      <c r="DD59" s="202" t="s">
        <v>2522</v>
      </c>
      <c r="DE59" s="202" t="s">
        <v>1666</v>
      </c>
    </row>
    <row r="60" spans="1:109" ht="72" customHeight="1">
      <c r="A60" s="125"/>
      <c r="B60" s="144"/>
      <c r="C60" s="530"/>
      <c r="D60" s="638" t="s">
        <v>2523</v>
      </c>
      <c r="E60" s="638"/>
      <c r="F60" s="638"/>
      <c r="G60" s="638"/>
      <c r="H60" s="638"/>
      <c r="I60" s="638"/>
      <c r="J60" s="638"/>
      <c r="K60" s="638"/>
      <c r="L60" s="638"/>
      <c r="M60" s="638"/>
      <c r="N60" s="638"/>
      <c r="O60" s="638"/>
      <c r="P60" s="638"/>
      <c r="Q60" s="638"/>
      <c r="R60" s="638"/>
      <c r="S60" s="638"/>
      <c r="T60" s="638"/>
      <c r="U60" s="638"/>
      <c r="V60" s="638"/>
      <c r="W60" s="638"/>
      <c r="X60" s="638"/>
      <c r="Y60" s="638"/>
      <c r="Z60" s="638"/>
      <c r="AA60" s="638"/>
      <c r="AB60" s="638"/>
      <c r="AC60" s="638"/>
      <c r="AD60" s="145"/>
      <c r="AE60" s="124"/>
      <c r="AF60" s="124"/>
      <c r="AG60" s="124"/>
      <c r="AH60" s="183"/>
      <c r="AI60" s="183"/>
      <c r="AJ60" s="183"/>
      <c r="AK60" s="183"/>
      <c r="AL60" s="197" t="str">
        <f t="shared" si="0"/>
        <v>Chiconquiaco</v>
      </c>
      <c r="AM60" s="197" t="str">
        <f t="shared" si="1"/>
        <v>30057</v>
      </c>
      <c r="AO60" s="183"/>
      <c r="AP60" s="29">
        <v>58</v>
      </c>
      <c r="AQ60" s="205"/>
      <c r="AR60" s="205"/>
      <c r="AS60" s="205"/>
      <c r="AT60" s="205"/>
      <c r="AU60" s="205"/>
      <c r="AV60" s="205"/>
      <c r="AW60" s="201" t="s">
        <v>2524</v>
      </c>
      <c r="AX60" s="201" t="s">
        <v>2525</v>
      </c>
      <c r="AY60" s="205"/>
      <c r="AZ60" s="205"/>
      <c r="BA60" s="205"/>
      <c r="BB60" s="201" t="s">
        <v>2526</v>
      </c>
      <c r="BC60" s="201" t="s">
        <v>2527</v>
      </c>
      <c r="BD60" s="201" t="s">
        <v>2528</v>
      </c>
      <c r="BE60" s="509" t="s">
        <v>2529</v>
      </c>
      <c r="BF60" s="201" t="s">
        <v>2530</v>
      </c>
      <c r="BG60" s="205"/>
      <c r="BH60" s="205"/>
      <c r="BI60" s="205"/>
      <c r="BJ60" s="201" t="s">
        <v>2531</v>
      </c>
      <c r="BK60" s="201" t="s">
        <v>2532</v>
      </c>
      <c r="BL60" s="205"/>
      <c r="BM60" s="205"/>
      <c r="BN60" s="201" t="s">
        <v>2533</v>
      </c>
      <c r="BO60" s="205"/>
      <c r="BP60" s="201" t="s">
        <v>2534</v>
      </c>
      <c r="BQ60" s="205"/>
      <c r="BR60" s="205"/>
      <c r="BS60" s="201" t="s">
        <v>2535</v>
      </c>
      <c r="BT60" s="201" t="s">
        <v>2536</v>
      </c>
      <c r="BU60" s="201" t="s">
        <v>2537</v>
      </c>
      <c r="BV60" s="201" t="s">
        <v>2538</v>
      </c>
      <c r="BW60" s="183"/>
      <c r="BX60" s="183"/>
      <c r="BY60" s="183"/>
      <c r="BZ60" s="206"/>
      <c r="CA60" s="206"/>
      <c r="CB60" s="206"/>
      <c r="CC60" s="206"/>
      <c r="CD60" s="206"/>
      <c r="CE60" s="206"/>
      <c r="CF60" s="202" t="s">
        <v>2539</v>
      </c>
      <c r="CG60" s="202" t="s">
        <v>2540</v>
      </c>
      <c r="CH60" s="206"/>
      <c r="CI60" s="206"/>
      <c r="CJ60" s="206"/>
      <c r="CK60" s="202" t="s">
        <v>2541</v>
      </c>
      <c r="CL60" s="202" t="s">
        <v>2542</v>
      </c>
      <c r="CM60" s="202" t="s">
        <v>2543</v>
      </c>
      <c r="CN60" s="391" t="s">
        <v>2544</v>
      </c>
      <c r="CO60" s="202" t="s">
        <v>2545</v>
      </c>
      <c r="CP60" s="206"/>
      <c r="CQ60" s="206"/>
      <c r="CR60" s="206"/>
      <c r="CS60" s="202" t="s">
        <v>2546</v>
      </c>
      <c r="CT60" s="202" t="s">
        <v>2547</v>
      </c>
      <c r="CU60" s="206"/>
      <c r="CV60" s="206"/>
      <c r="CW60" s="202" t="s">
        <v>2548</v>
      </c>
      <c r="CX60" s="206"/>
      <c r="CY60" s="202" t="s">
        <v>2549</v>
      </c>
      <c r="CZ60" s="206"/>
      <c r="DA60" s="206"/>
      <c r="DB60" s="202" t="s">
        <v>2550</v>
      </c>
      <c r="DC60" s="202" t="s">
        <v>2551</v>
      </c>
      <c r="DD60" s="202" t="s">
        <v>2552</v>
      </c>
      <c r="DE60" s="202" t="s">
        <v>2553</v>
      </c>
    </row>
    <row r="61" spans="1:109" ht="6.75" customHeight="1">
      <c r="A61" s="125"/>
      <c r="B61" s="144"/>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45"/>
      <c r="AE61" s="124"/>
      <c r="AF61" s="124"/>
      <c r="AG61" s="124"/>
      <c r="AH61" s="183"/>
      <c r="AI61" s="183"/>
      <c r="AJ61" s="183"/>
      <c r="AK61" s="183"/>
      <c r="AL61" s="197" t="str">
        <f t="shared" si="0"/>
        <v>Chicontepec</v>
      </c>
      <c r="AM61" s="197" t="str">
        <f t="shared" si="1"/>
        <v>30058</v>
      </c>
      <c r="AO61" s="183"/>
      <c r="AP61" s="29">
        <v>59</v>
      </c>
      <c r="AQ61" s="205"/>
      <c r="AR61" s="205"/>
      <c r="AS61" s="205"/>
      <c r="AT61" s="205"/>
      <c r="AU61" s="205"/>
      <c r="AV61" s="205"/>
      <c r="AW61" s="201" t="s">
        <v>2554</v>
      </c>
      <c r="AX61" s="201" t="s">
        <v>2555</v>
      </c>
      <c r="AY61" s="205"/>
      <c r="AZ61" s="205"/>
      <c r="BA61" s="205"/>
      <c r="BB61" s="201" t="s">
        <v>2556</v>
      </c>
      <c r="BC61" s="201" t="s">
        <v>2557</v>
      </c>
      <c r="BD61" s="201" t="s">
        <v>2558</v>
      </c>
      <c r="BE61" s="509" t="s">
        <v>2559</v>
      </c>
      <c r="BF61" s="201" t="s">
        <v>2560</v>
      </c>
      <c r="BG61" s="205"/>
      <c r="BH61" s="205"/>
      <c r="BI61" s="205"/>
      <c r="BJ61" s="201" t="s">
        <v>2561</v>
      </c>
      <c r="BK61" s="201" t="s">
        <v>2562</v>
      </c>
      <c r="BL61" s="205"/>
      <c r="BM61" s="205"/>
      <c r="BN61" s="201" t="s">
        <v>2563</v>
      </c>
      <c r="BO61" s="205"/>
      <c r="BP61" s="201" t="s">
        <v>2564</v>
      </c>
      <c r="BQ61" s="205"/>
      <c r="BR61" s="205"/>
      <c r="BS61" s="201" t="s">
        <v>2565</v>
      </c>
      <c r="BT61" s="201" t="s">
        <v>2566</v>
      </c>
      <c r="BU61" s="201" t="s">
        <v>2567</v>
      </c>
      <c r="BV61" s="201" t="s">
        <v>2568</v>
      </c>
      <c r="BW61" s="183"/>
      <c r="BX61" s="183"/>
      <c r="BY61" s="183"/>
      <c r="BZ61" s="206"/>
      <c r="CA61" s="206"/>
      <c r="CB61" s="206"/>
      <c r="CC61" s="206"/>
      <c r="CD61" s="206"/>
      <c r="CE61" s="206"/>
      <c r="CF61" s="202" t="s">
        <v>2569</v>
      </c>
      <c r="CG61" s="202" t="s">
        <v>2570</v>
      </c>
      <c r="CH61" s="206"/>
      <c r="CI61" s="206"/>
      <c r="CJ61" s="206"/>
      <c r="CK61" s="202" t="s">
        <v>2571</v>
      </c>
      <c r="CL61" s="202" t="s">
        <v>2572</v>
      </c>
      <c r="CM61" s="202" t="s">
        <v>2573</v>
      </c>
      <c r="CN61" s="391" t="s">
        <v>2574</v>
      </c>
      <c r="CO61" s="202" t="s">
        <v>2575</v>
      </c>
      <c r="CP61" s="206"/>
      <c r="CQ61" s="206"/>
      <c r="CR61" s="206"/>
      <c r="CS61" s="202" t="s">
        <v>2576</v>
      </c>
      <c r="CT61" s="202" t="s">
        <v>2577</v>
      </c>
      <c r="CU61" s="206"/>
      <c r="CV61" s="206"/>
      <c r="CW61" s="202" t="s">
        <v>2578</v>
      </c>
      <c r="CX61" s="206"/>
      <c r="CY61" s="202" t="s">
        <v>2579</v>
      </c>
      <c r="CZ61" s="206"/>
      <c r="DA61" s="206"/>
      <c r="DB61" s="202" t="s">
        <v>2580</v>
      </c>
      <c r="DC61" s="202" t="s">
        <v>2581</v>
      </c>
      <c r="DD61" s="202" t="s">
        <v>2582</v>
      </c>
      <c r="DE61" s="202" t="s">
        <v>2583</v>
      </c>
    </row>
    <row r="62" spans="1:109" ht="15" customHeight="1">
      <c r="A62" s="131"/>
      <c r="B62" s="144"/>
      <c r="C62" s="629" t="s">
        <v>2584</v>
      </c>
      <c r="D62" s="629"/>
      <c r="E62" s="629"/>
      <c r="F62" s="629"/>
      <c r="G62" s="629"/>
      <c r="H62" s="629"/>
      <c r="I62" s="629"/>
      <c r="J62" s="629"/>
      <c r="K62" s="629"/>
      <c r="L62" s="629"/>
      <c r="M62" s="629"/>
      <c r="N62" s="629"/>
      <c r="O62" s="629"/>
      <c r="P62" s="629"/>
      <c r="Q62" s="629"/>
      <c r="R62" s="629"/>
      <c r="S62" s="629"/>
      <c r="T62" s="629"/>
      <c r="U62" s="629"/>
      <c r="V62" s="629"/>
      <c r="W62" s="629"/>
      <c r="X62" s="629"/>
      <c r="Y62" s="629"/>
      <c r="Z62" s="629"/>
      <c r="AA62" s="629"/>
      <c r="AB62" s="629"/>
      <c r="AC62" s="629"/>
      <c r="AD62" s="145"/>
      <c r="AE62" s="131"/>
      <c r="AF62" s="131"/>
      <c r="AG62" s="131"/>
      <c r="AH62" s="183"/>
      <c r="AI62" s="183"/>
      <c r="AJ62" s="183"/>
      <c r="AK62" s="183"/>
      <c r="AL62" s="197" t="str">
        <f t="shared" si="0"/>
        <v>Chinameca</v>
      </c>
      <c r="AM62" s="197" t="str">
        <f t="shared" si="1"/>
        <v>30059</v>
      </c>
      <c r="AO62" s="183"/>
      <c r="AP62" s="29">
        <v>60</v>
      </c>
      <c r="AQ62" s="205"/>
      <c r="AR62" s="205"/>
      <c r="AS62" s="205"/>
      <c r="AT62" s="205"/>
      <c r="AU62" s="205"/>
      <c r="AV62" s="205"/>
      <c r="AW62" s="201" t="s">
        <v>2585</v>
      </c>
      <c r="AX62" s="201" t="s">
        <v>2586</v>
      </c>
      <c r="AY62" s="205"/>
      <c r="AZ62" s="205"/>
      <c r="BA62" s="205"/>
      <c r="BB62" s="201" t="s">
        <v>2587</v>
      </c>
      <c r="BC62" s="201" t="s">
        <v>2588</v>
      </c>
      <c r="BD62" s="201" t="s">
        <v>2589</v>
      </c>
      <c r="BE62" s="509" t="s">
        <v>2590</v>
      </c>
      <c r="BF62" s="201" t="s">
        <v>2591</v>
      </c>
      <c r="BG62" s="205"/>
      <c r="BH62" s="205"/>
      <c r="BI62" s="205"/>
      <c r="BJ62" s="201" t="s">
        <v>2592</v>
      </c>
      <c r="BK62" s="201" t="s">
        <v>2593</v>
      </c>
      <c r="BL62" s="205"/>
      <c r="BM62" s="205"/>
      <c r="BN62">
        <v>24059</v>
      </c>
      <c r="BO62" s="205"/>
      <c r="BP62" s="201" t="s">
        <v>2594</v>
      </c>
      <c r="BQ62" s="205"/>
      <c r="BR62" s="205"/>
      <c r="BS62" s="201" t="s">
        <v>2595</v>
      </c>
      <c r="BT62" s="201" t="s">
        <v>2596</v>
      </c>
      <c r="BU62" s="201" t="s">
        <v>2597</v>
      </c>
      <c r="BV62" s="205">
        <v>32099</v>
      </c>
      <c r="BW62" s="183"/>
      <c r="BX62" s="183"/>
      <c r="BY62" s="183"/>
      <c r="BZ62" s="206"/>
      <c r="CA62" s="206"/>
      <c r="CB62" s="206"/>
      <c r="CC62" s="206"/>
      <c r="CD62" s="206"/>
      <c r="CE62" s="206"/>
      <c r="CF62" s="202" t="s">
        <v>2598</v>
      </c>
      <c r="CG62" s="202" t="s">
        <v>2599</v>
      </c>
      <c r="CH62" s="206"/>
      <c r="CI62" s="206"/>
      <c r="CJ62" s="206"/>
      <c r="CK62" s="202" t="s">
        <v>2600</v>
      </c>
      <c r="CL62" s="202" t="s">
        <v>2601</v>
      </c>
      <c r="CM62" s="202" t="s">
        <v>2602</v>
      </c>
      <c r="CN62" s="391" t="s">
        <v>2603</v>
      </c>
      <c r="CO62" s="202" t="s">
        <v>2604</v>
      </c>
      <c r="CP62" s="206"/>
      <c r="CQ62" s="206"/>
      <c r="CR62" s="206"/>
      <c r="CS62" s="510" t="s">
        <v>2605</v>
      </c>
      <c r="CT62" s="202" t="s">
        <v>2606</v>
      </c>
      <c r="CU62" s="206"/>
      <c r="CV62" s="206"/>
      <c r="CW62" s="555" t="s">
        <v>2607</v>
      </c>
      <c r="CX62" s="206"/>
      <c r="CY62" s="202" t="s">
        <v>2608</v>
      </c>
      <c r="CZ62" s="206"/>
      <c r="DA62" s="206"/>
      <c r="DB62" s="202" t="s">
        <v>2609</v>
      </c>
      <c r="DC62" s="202" t="s">
        <v>2610</v>
      </c>
      <c r="DD62" s="202" t="s">
        <v>1437</v>
      </c>
      <c r="DE62" s="202" t="s">
        <v>422</v>
      </c>
    </row>
    <row r="63" spans="1:109" ht="6.75" customHeight="1">
      <c r="A63" s="131"/>
      <c r="B63" s="144"/>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145"/>
      <c r="AE63" s="131"/>
      <c r="AF63" s="131"/>
      <c r="AG63" s="131"/>
      <c r="AH63" s="183"/>
      <c r="AI63" s="183"/>
      <c r="AJ63" s="183"/>
      <c r="AK63" s="183"/>
      <c r="AL63" s="197" t="str">
        <f t="shared" si="0"/>
        <v>Chinampa de Gorostiza</v>
      </c>
      <c r="AM63" s="197" t="str">
        <f t="shared" si="1"/>
        <v>30060</v>
      </c>
      <c r="AO63" s="183"/>
      <c r="AP63" s="29">
        <v>61</v>
      </c>
      <c r="AQ63" s="205"/>
      <c r="AR63" s="205"/>
      <c r="AS63" s="205"/>
      <c r="AT63" s="205"/>
      <c r="AU63" s="205"/>
      <c r="AV63" s="205"/>
      <c r="AW63" s="201" t="s">
        <v>2611</v>
      </c>
      <c r="AX63" s="201" t="s">
        <v>2612</v>
      </c>
      <c r="AY63" s="205"/>
      <c r="AZ63" s="205"/>
      <c r="BA63" s="205"/>
      <c r="BB63" s="201" t="s">
        <v>2613</v>
      </c>
      <c r="BC63" s="201" t="s">
        <v>2614</v>
      </c>
      <c r="BD63" s="201" t="s">
        <v>2615</v>
      </c>
      <c r="BE63" s="509" t="s">
        <v>2616</v>
      </c>
      <c r="BF63" s="201" t="s">
        <v>2617</v>
      </c>
      <c r="BG63" s="205"/>
      <c r="BH63" s="205"/>
      <c r="BI63" s="205"/>
      <c r="BJ63" s="201" t="s">
        <v>2618</v>
      </c>
      <c r="BK63" s="201" t="s">
        <v>2619</v>
      </c>
      <c r="BL63" s="205"/>
      <c r="BM63" s="205"/>
      <c r="BN63" s="205">
        <v>24099</v>
      </c>
      <c r="BO63" s="205"/>
      <c r="BP63" s="201" t="s">
        <v>2620</v>
      </c>
      <c r="BQ63" s="205"/>
      <c r="BR63" s="205"/>
      <c r="BS63" s="201" t="s">
        <v>2621</v>
      </c>
      <c r="BT63" s="201" t="s">
        <v>2622</v>
      </c>
      <c r="BU63" s="201" t="s">
        <v>2623</v>
      </c>
      <c r="BV63" s="205"/>
      <c r="BW63" s="183"/>
      <c r="BX63" s="183"/>
      <c r="BY63" s="183"/>
      <c r="BZ63" s="206"/>
      <c r="CA63" s="206"/>
      <c r="CB63" s="206"/>
      <c r="CC63" s="206"/>
      <c r="CD63" s="206"/>
      <c r="CE63" s="206"/>
      <c r="CF63" s="202" t="s">
        <v>2624</v>
      </c>
      <c r="CG63" s="202" t="s">
        <v>2625</v>
      </c>
      <c r="CH63" s="206"/>
      <c r="CI63" s="206"/>
      <c r="CJ63" s="206"/>
      <c r="CK63" s="202" t="s">
        <v>2626</v>
      </c>
      <c r="CL63" s="202" t="s">
        <v>2627</v>
      </c>
      <c r="CM63" s="202" t="s">
        <v>2628</v>
      </c>
      <c r="CN63" s="391" t="s">
        <v>2629</v>
      </c>
      <c r="CO63" s="202" t="s">
        <v>2630</v>
      </c>
      <c r="CP63" s="206"/>
      <c r="CQ63" s="206"/>
      <c r="CR63" s="206"/>
      <c r="CS63" s="202" t="s">
        <v>2631</v>
      </c>
      <c r="CT63" s="202" t="s">
        <v>2632</v>
      </c>
      <c r="CU63" s="206"/>
      <c r="CV63" s="206"/>
      <c r="CW63" s="202" t="s">
        <v>422</v>
      </c>
      <c r="CX63" s="206"/>
      <c r="CY63" s="202" t="s">
        <v>2633</v>
      </c>
      <c r="CZ63" s="206"/>
      <c r="DA63" s="206"/>
      <c r="DB63" s="202" t="s">
        <v>2634</v>
      </c>
      <c r="DC63" s="202" t="s">
        <v>2635</v>
      </c>
      <c r="DD63" s="202" t="s">
        <v>1293</v>
      </c>
      <c r="DE63" s="206"/>
    </row>
    <row r="64" spans="1:109" ht="24" customHeight="1">
      <c r="A64" s="131"/>
      <c r="B64" s="144"/>
      <c r="C64" s="6"/>
      <c r="D64" s="629" t="s">
        <v>2636</v>
      </c>
      <c r="E64" s="629"/>
      <c r="F64" s="629"/>
      <c r="G64" s="629"/>
      <c r="H64" s="629"/>
      <c r="I64" s="629"/>
      <c r="J64" s="629"/>
      <c r="K64" s="629"/>
      <c r="L64" s="629"/>
      <c r="M64" s="629"/>
      <c r="N64" s="629"/>
      <c r="O64" s="629"/>
      <c r="P64" s="629"/>
      <c r="Q64" s="629"/>
      <c r="R64" s="629"/>
      <c r="S64" s="629"/>
      <c r="T64" s="629"/>
      <c r="U64" s="629"/>
      <c r="V64" s="629"/>
      <c r="W64" s="629"/>
      <c r="X64" s="629"/>
      <c r="Y64" s="629"/>
      <c r="Z64" s="629"/>
      <c r="AA64" s="629"/>
      <c r="AB64" s="629"/>
      <c r="AC64" s="629"/>
      <c r="AD64" s="145"/>
      <c r="AE64" s="131"/>
      <c r="AF64" s="131"/>
      <c r="AG64" s="131"/>
      <c r="AH64" s="183"/>
      <c r="AI64" s="183"/>
      <c r="AJ64" s="183"/>
      <c r="AK64" s="183"/>
      <c r="AL64" s="197" t="str">
        <f t="shared" si="0"/>
        <v>Las Choapas</v>
      </c>
      <c r="AM64" s="197" t="str">
        <f t="shared" si="1"/>
        <v>30061</v>
      </c>
      <c r="AO64" s="183"/>
      <c r="AP64" s="29">
        <v>62</v>
      </c>
      <c r="AQ64" s="205"/>
      <c r="AR64" s="205"/>
      <c r="AS64" s="205"/>
      <c r="AT64" s="205"/>
      <c r="AU64" s="205"/>
      <c r="AV64" s="205"/>
      <c r="AW64" s="201" t="s">
        <v>2637</v>
      </c>
      <c r="AX64" s="201" t="s">
        <v>2638</v>
      </c>
      <c r="AY64" s="205"/>
      <c r="AZ64" s="205"/>
      <c r="BA64" s="205"/>
      <c r="BB64" s="201" t="s">
        <v>2639</v>
      </c>
      <c r="BC64" s="201" t="s">
        <v>2640</v>
      </c>
      <c r="BD64" s="201" t="s">
        <v>2641</v>
      </c>
      <c r="BE64" s="509" t="s">
        <v>2642</v>
      </c>
      <c r="BF64" s="201" t="s">
        <v>2643</v>
      </c>
      <c r="BG64" s="205"/>
      <c r="BH64" s="205"/>
      <c r="BI64" s="205"/>
      <c r="BJ64" s="201" t="s">
        <v>2644</v>
      </c>
      <c r="BK64" s="201" t="s">
        <v>2645</v>
      </c>
      <c r="BL64" s="205"/>
      <c r="BM64" s="205"/>
      <c r="BN64" s="205"/>
      <c r="BO64" s="205"/>
      <c r="BP64" s="201" t="s">
        <v>2646</v>
      </c>
      <c r="BQ64" s="205"/>
      <c r="BR64" s="205"/>
      <c r="BS64" s="205">
        <v>29099</v>
      </c>
      <c r="BT64" s="201" t="s">
        <v>2647</v>
      </c>
      <c r="BU64" s="201" t="s">
        <v>2648</v>
      </c>
      <c r="BV64" s="205"/>
      <c r="BW64" s="183"/>
      <c r="BX64" s="183"/>
      <c r="BY64" s="183"/>
      <c r="BZ64" s="206"/>
      <c r="CA64" s="206"/>
      <c r="CB64" s="206"/>
      <c r="CC64" s="206"/>
      <c r="CD64" s="206"/>
      <c r="CE64" s="206"/>
      <c r="CF64" s="202" t="s">
        <v>2649</v>
      </c>
      <c r="CG64" s="202" t="s">
        <v>2650</v>
      </c>
      <c r="CH64" s="206"/>
      <c r="CI64" s="206"/>
      <c r="CJ64" s="206"/>
      <c r="CK64" s="202" t="s">
        <v>2651</v>
      </c>
      <c r="CL64" s="202" t="s">
        <v>2652</v>
      </c>
      <c r="CM64" s="202" t="s">
        <v>2653</v>
      </c>
      <c r="CN64" s="391" t="s">
        <v>2654</v>
      </c>
      <c r="CO64" s="202" t="s">
        <v>1048</v>
      </c>
      <c r="CP64" s="206"/>
      <c r="CQ64" s="206"/>
      <c r="CR64" s="206"/>
      <c r="CS64" s="202" t="s">
        <v>2655</v>
      </c>
      <c r="CT64" s="202" t="s">
        <v>1194</v>
      </c>
      <c r="CU64" s="206"/>
      <c r="CV64" s="206"/>
      <c r="CW64" s="206"/>
      <c r="CX64" s="206"/>
      <c r="CY64" s="202" t="s">
        <v>2656</v>
      </c>
      <c r="CZ64" s="206"/>
      <c r="DA64" s="206"/>
      <c r="DB64" s="202" t="s">
        <v>422</v>
      </c>
      <c r="DC64" s="202" t="s">
        <v>2657</v>
      </c>
      <c r="DD64" s="202" t="s">
        <v>2658</v>
      </c>
      <c r="DE64" s="206"/>
    </row>
    <row r="65" spans="1:109" ht="6.75" customHeight="1">
      <c r="A65" s="131"/>
      <c r="B65" s="144"/>
      <c r="C65" s="6"/>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45"/>
      <c r="AE65" s="131"/>
      <c r="AF65" s="131"/>
      <c r="AG65" s="131"/>
      <c r="AH65" s="183"/>
      <c r="AI65" s="183"/>
      <c r="AJ65" s="183"/>
      <c r="AK65" s="183"/>
      <c r="AL65" s="197" t="str">
        <f t="shared" si="0"/>
        <v>Chocamán</v>
      </c>
      <c r="AM65" s="197" t="str">
        <f t="shared" si="1"/>
        <v>30062</v>
      </c>
      <c r="AO65" s="183"/>
      <c r="AP65" s="29">
        <v>63</v>
      </c>
      <c r="AQ65" s="205"/>
      <c r="AR65" s="205"/>
      <c r="AS65" s="205"/>
      <c r="AT65" s="205"/>
      <c r="AU65" s="205"/>
      <c r="AV65" s="205"/>
      <c r="AW65" s="201" t="s">
        <v>2659</v>
      </c>
      <c r="AX65" s="201" t="s">
        <v>2660</v>
      </c>
      <c r="AY65" s="205"/>
      <c r="AZ65" s="205"/>
      <c r="BA65" s="205"/>
      <c r="BB65" s="201" t="s">
        <v>2661</v>
      </c>
      <c r="BC65" s="201" t="s">
        <v>2662</v>
      </c>
      <c r="BD65" s="201" t="s">
        <v>2663</v>
      </c>
      <c r="BE65" s="509" t="s">
        <v>2664</v>
      </c>
      <c r="BF65" s="201" t="s">
        <v>2665</v>
      </c>
      <c r="BG65" s="205"/>
      <c r="BH65" s="205"/>
      <c r="BI65" s="205"/>
      <c r="BJ65" s="201" t="s">
        <v>2666</v>
      </c>
      <c r="BK65" s="201" t="s">
        <v>2667</v>
      </c>
      <c r="BL65" s="205"/>
      <c r="BM65" s="205"/>
      <c r="BN65" s="205"/>
      <c r="BO65" s="205"/>
      <c r="BP65" s="201" t="s">
        <v>2668</v>
      </c>
      <c r="BQ65" s="205"/>
      <c r="BR65" s="205"/>
      <c r="BS65" s="205"/>
      <c r="BT65" s="201" t="s">
        <v>2669</v>
      </c>
      <c r="BU65" s="201" t="s">
        <v>2670</v>
      </c>
      <c r="BV65" s="205"/>
      <c r="BW65" s="183"/>
      <c r="BX65" s="183"/>
      <c r="BY65" s="183"/>
      <c r="BZ65" s="206"/>
      <c r="CA65" s="206"/>
      <c r="CB65" s="206"/>
      <c r="CC65" s="206"/>
      <c r="CD65" s="206"/>
      <c r="CE65" s="206"/>
      <c r="CF65" s="202" t="s">
        <v>2671</v>
      </c>
      <c r="CG65" s="202" t="s">
        <v>2672</v>
      </c>
      <c r="CH65" s="206"/>
      <c r="CI65" s="206"/>
      <c r="CJ65" s="206"/>
      <c r="CK65" s="202" t="s">
        <v>2673</v>
      </c>
      <c r="CL65" s="202" t="s">
        <v>2674</v>
      </c>
      <c r="CM65" s="202" t="s">
        <v>2675</v>
      </c>
      <c r="CN65" s="391" t="s">
        <v>2676</v>
      </c>
      <c r="CO65" s="202" t="s">
        <v>2677</v>
      </c>
      <c r="CP65" s="206"/>
      <c r="CQ65" s="206"/>
      <c r="CR65" s="206"/>
      <c r="CS65" s="202" t="s">
        <v>2678</v>
      </c>
      <c r="CT65" s="202" t="s">
        <v>2679</v>
      </c>
      <c r="CU65" s="206"/>
      <c r="CV65" s="206"/>
      <c r="CW65" s="206"/>
      <c r="CX65" s="206"/>
      <c r="CY65" s="202" t="s">
        <v>2680</v>
      </c>
      <c r="CZ65" s="206"/>
      <c r="DA65" s="206"/>
      <c r="DB65" s="206"/>
      <c r="DC65" s="202" t="s">
        <v>2681</v>
      </c>
      <c r="DD65" s="202" t="s">
        <v>2682</v>
      </c>
      <c r="DE65" s="206"/>
    </row>
    <row r="66" spans="1:109" ht="24" customHeight="1">
      <c r="A66" s="131"/>
      <c r="B66" s="144"/>
      <c r="C66" s="6"/>
      <c r="D66" s="629" t="s">
        <v>2683</v>
      </c>
      <c r="E66" s="629"/>
      <c r="F66" s="629"/>
      <c r="G66" s="629"/>
      <c r="H66" s="629"/>
      <c r="I66" s="629"/>
      <c r="J66" s="629"/>
      <c r="K66" s="629"/>
      <c r="L66" s="629"/>
      <c r="M66" s="629"/>
      <c r="N66" s="629"/>
      <c r="O66" s="629"/>
      <c r="P66" s="629"/>
      <c r="Q66" s="629"/>
      <c r="R66" s="629"/>
      <c r="S66" s="629"/>
      <c r="T66" s="629"/>
      <c r="U66" s="629"/>
      <c r="V66" s="629"/>
      <c r="W66" s="629"/>
      <c r="X66" s="629"/>
      <c r="Y66" s="629"/>
      <c r="Z66" s="629"/>
      <c r="AA66" s="629"/>
      <c r="AB66" s="629"/>
      <c r="AC66" s="629"/>
      <c r="AD66" s="145"/>
      <c r="AE66" s="131"/>
      <c r="AF66" s="131"/>
      <c r="AG66" s="131"/>
      <c r="AH66" s="183"/>
      <c r="AI66" s="183"/>
      <c r="AJ66" s="183"/>
      <c r="AK66" s="183"/>
      <c r="AL66" s="197" t="str">
        <f t="shared" si="0"/>
        <v>Chontla</v>
      </c>
      <c r="AM66" s="197" t="str">
        <f t="shared" si="1"/>
        <v>30063</v>
      </c>
      <c r="AO66" s="183"/>
      <c r="AP66" s="29">
        <v>64</v>
      </c>
      <c r="AQ66" s="205"/>
      <c r="AR66" s="205"/>
      <c r="AS66" s="205"/>
      <c r="AT66" s="205"/>
      <c r="AU66" s="205"/>
      <c r="AV66" s="205"/>
      <c r="AW66" s="201" t="s">
        <v>2684</v>
      </c>
      <c r="AX66" s="201" t="s">
        <v>2685</v>
      </c>
      <c r="AY66" s="205"/>
      <c r="AZ66" s="205"/>
      <c r="BA66" s="205"/>
      <c r="BB66" s="201" t="s">
        <v>2686</v>
      </c>
      <c r="BC66" s="201" t="s">
        <v>2687</v>
      </c>
      <c r="BD66" s="201" t="s">
        <v>2688</v>
      </c>
      <c r="BE66" s="509" t="s">
        <v>2689</v>
      </c>
      <c r="BF66" s="201" t="s">
        <v>2690</v>
      </c>
      <c r="BG66" s="205"/>
      <c r="BH66" s="205"/>
      <c r="BI66" s="205"/>
      <c r="BJ66" s="201" t="s">
        <v>2691</v>
      </c>
      <c r="BK66" s="201" t="s">
        <v>2692</v>
      </c>
      <c r="BL66" s="205"/>
      <c r="BM66" s="205"/>
      <c r="BN66" s="205"/>
      <c r="BO66" s="205"/>
      <c r="BP66" s="201" t="s">
        <v>2693</v>
      </c>
      <c r="BQ66" s="205"/>
      <c r="BR66" s="205"/>
      <c r="BS66" s="205"/>
      <c r="BT66" s="201" t="s">
        <v>2694</v>
      </c>
      <c r="BU66" s="201" t="s">
        <v>2695</v>
      </c>
      <c r="BV66" s="205"/>
      <c r="BW66" s="183"/>
      <c r="BX66" s="183"/>
      <c r="BY66" s="183"/>
      <c r="BZ66" s="206"/>
      <c r="CA66" s="206"/>
      <c r="CB66" s="206"/>
      <c r="CC66" s="206"/>
      <c r="CD66" s="206"/>
      <c r="CE66" s="206"/>
      <c r="CF66" s="202" t="s">
        <v>2696</v>
      </c>
      <c r="CG66" s="202" t="s">
        <v>2697</v>
      </c>
      <c r="CH66" s="206"/>
      <c r="CI66" s="206"/>
      <c r="CJ66" s="206"/>
      <c r="CK66" s="202" t="s">
        <v>2698</v>
      </c>
      <c r="CL66" s="202" t="s">
        <v>2699</v>
      </c>
      <c r="CM66" s="202" t="s">
        <v>2700</v>
      </c>
      <c r="CN66" s="391" t="s">
        <v>2701</v>
      </c>
      <c r="CO66" s="202" t="s">
        <v>2702</v>
      </c>
      <c r="CP66" s="206"/>
      <c r="CQ66" s="206"/>
      <c r="CR66" s="206"/>
      <c r="CS66" s="202" t="s">
        <v>2703</v>
      </c>
      <c r="CT66" s="202" t="s">
        <v>2704</v>
      </c>
      <c r="CU66" s="206"/>
      <c r="CV66" s="206"/>
      <c r="CW66" s="206"/>
      <c r="CX66" s="206"/>
      <c r="CY66" s="202" t="s">
        <v>2705</v>
      </c>
      <c r="CZ66" s="206"/>
      <c r="DA66" s="206"/>
      <c r="DB66" s="206"/>
      <c r="DC66" s="202" t="s">
        <v>2706</v>
      </c>
      <c r="DD66" s="202" t="s">
        <v>2707</v>
      </c>
      <c r="DE66" s="206"/>
    </row>
    <row r="67" spans="1:109" ht="6.75" customHeight="1">
      <c r="A67" s="131"/>
      <c r="B67" s="144"/>
      <c r="C67" s="6"/>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45"/>
      <c r="AE67" s="131"/>
      <c r="AF67" s="131"/>
      <c r="AG67" s="131"/>
      <c r="AH67" s="183"/>
      <c r="AI67" s="183"/>
      <c r="AJ67" s="183"/>
      <c r="AK67" s="183"/>
      <c r="AL67" s="197" t="str">
        <f t="shared" si="0"/>
        <v>Chumatlán</v>
      </c>
      <c r="AM67" s="197" t="str">
        <f t="shared" si="1"/>
        <v>30064</v>
      </c>
      <c r="AO67" s="183"/>
      <c r="AP67" s="29">
        <v>65</v>
      </c>
      <c r="AQ67" s="205"/>
      <c r="AR67" s="205"/>
      <c r="AS67" s="205"/>
      <c r="AT67" s="205"/>
      <c r="AU67" s="205"/>
      <c r="AV67" s="205"/>
      <c r="AW67" s="201" t="s">
        <v>2708</v>
      </c>
      <c r="AX67" s="201" t="s">
        <v>2709</v>
      </c>
      <c r="AY67" s="205"/>
      <c r="AZ67" s="205"/>
      <c r="BA67" s="205"/>
      <c r="BB67" s="201" t="s">
        <v>2710</v>
      </c>
      <c r="BC67" s="201" t="s">
        <v>2711</v>
      </c>
      <c r="BD67" s="201" t="s">
        <v>2712</v>
      </c>
      <c r="BE67" s="509" t="s">
        <v>2713</v>
      </c>
      <c r="BF67" s="201" t="s">
        <v>2714</v>
      </c>
      <c r="BG67" s="205"/>
      <c r="BH67" s="205"/>
      <c r="BI67" s="205"/>
      <c r="BJ67" s="201" t="s">
        <v>2715</v>
      </c>
      <c r="BK67" s="201" t="s">
        <v>2716</v>
      </c>
      <c r="BL67" s="205"/>
      <c r="BM67" s="205"/>
      <c r="BN67" s="205"/>
      <c r="BO67" s="205"/>
      <c r="BP67" s="201" t="s">
        <v>2717</v>
      </c>
      <c r="BQ67" s="205"/>
      <c r="BR67" s="205"/>
      <c r="BS67" s="205"/>
      <c r="BT67" s="201" t="s">
        <v>2718</v>
      </c>
      <c r="BU67" s="201" t="s">
        <v>2719</v>
      </c>
      <c r="BV67" s="205"/>
      <c r="BW67" s="183"/>
      <c r="BX67" s="183"/>
      <c r="BY67" s="183"/>
      <c r="BZ67" s="206"/>
      <c r="CA67" s="206"/>
      <c r="CB67" s="206"/>
      <c r="CC67" s="206"/>
      <c r="CD67" s="206"/>
      <c r="CE67" s="206"/>
      <c r="CF67" s="202" t="s">
        <v>2720</v>
      </c>
      <c r="CG67" s="202" t="s">
        <v>2721</v>
      </c>
      <c r="CH67" s="206"/>
      <c r="CI67" s="206"/>
      <c r="CJ67" s="206"/>
      <c r="CK67" s="202" t="s">
        <v>2722</v>
      </c>
      <c r="CL67" s="202" t="s">
        <v>2723</v>
      </c>
      <c r="CM67" s="202" t="s">
        <v>2724</v>
      </c>
      <c r="CN67" s="391" t="s">
        <v>1098</v>
      </c>
      <c r="CO67" s="202" t="s">
        <v>2725</v>
      </c>
      <c r="CP67" s="206"/>
      <c r="CQ67" s="206"/>
      <c r="CR67" s="206"/>
      <c r="CS67" s="202" t="s">
        <v>2726</v>
      </c>
      <c r="CT67" s="202" t="s">
        <v>2727</v>
      </c>
      <c r="CU67" s="206"/>
      <c r="CV67" s="206"/>
      <c r="CW67" s="206"/>
      <c r="CX67" s="206"/>
      <c r="CY67" s="202" t="s">
        <v>2728</v>
      </c>
      <c r="CZ67" s="206"/>
      <c r="DA67" s="206"/>
      <c r="DB67" s="206"/>
      <c r="DC67" s="202" t="s">
        <v>2729</v>
      </c>
      <c r="DD67" s="202" t="s">
        <v>2730</v>
      </c>
      <c r="DE67" s="206"/>
    </row>
    <row r="68" spans="1:109" ht="24" customHeight="1">
      <c r="A68" s="131"/>
      <c r="B68" s="144"/>
      <c r="C68" s="6"/>
      <c r="D68" s="629" t="s">
        <v>2731</v>
      </c>
      <c r="E68" s="629"/>
      <c r="F68" s="629"/>
      <c r="G68" s="629"/>
      <c r="H68" s="629"/>
      <c r="I68" s="629"/>
      <c r="J68" s="629"/>
      <c r="K68" s="629"/>
      <c r="L68" s="629"/>
      <c r="M68" s="629"/>
      <c r="N68" s="629"/>
      <c r="O68" s="629"/>
      <c r="P68" s="629"/>
      <c r="Q68" s="629"/>
      <c r="R68" s="629"/>
      <c r="S68" s="629"/>
      <c r="T68" s="629"/>
      <c r="U68" s="629"/>
      <c r="V68" s="629"/>
      <c r="W68" s="629"/>
      <c r="X68" s="629"/>
      <c r="Y68" s="629"/>
      <c r="Z68" s="629"/>
      <c r="AA68" s="629"/>
      <c r="AB68" s="629"/>
      <c r="AC68" s="629"/>
      <c r="AD68" s="145"/>
      <c r="AE68" s="131"/>
      <c r="AF68" s="131"/>
      <c r="AG68" s="131"/>
      <c r="AH68" s="183"/>
      <c r="AI68" s="183"/>
      <c r="AJ68" s="183"/>
      <c r="AK68" s="183"/>
      <c r="AL68" s="197" t="str">
        <f t="shared" ref="AL68:AL131" si="2">IFERROR(IF(HLOOKUP($N$8, $BZ$3:$DE$574, $AP68, FALSE )="", "", HLOOKUP($N$8, $BZ$3:$DE$574, $AP68, FALSE)), "")</f>
        <v>Emiliano Zapata</v>
      </c>
      <c r="AM68" s="197" t="str">
        <f t="shared" ref="AM68:AM131" si="3">IFERROR(IF(AL68="", "", HLOOKUP($N$8, $AQ$3:$BV$574, AP68, FALSE)), "")</f>
        <v>30065</v>
      </c>
      <c r="AO68" s="183"/>
      <c r="AP68" s="29">
        <v>66</v>
      </c>
      <c r="AQ68" s="205"/>
      <c r="AR68" s="205"/>
      <c r="AS68" s="205"/>
      <c r="AT68" s="205"/>
      <c r="AU68" s="205"/>
      <c r="AV68" s="205"/>
      <c r="AW68" s="201" t="s">
        <v>2732</v>
      </c>
      <c r="AX68" s="201" t="s">
        <v>2733</v>
      </c>
      <c r="AY68" s="205"/>
      <c r="AZ68" s="205"/>
      <c r="BA68" s="205"/>
      <c r="BB68" s="201" t="s">
        <v>2734</v>
      </c>
      <c r="BC68" s="201" t="s">
        <v>2735</v>
      </c>
      <c r="BD68" s="201" t="s">
        <v>2736</v>
      </c>
      <c r="BE68" s="509" t="s">
        <v>2737</v>
      </c>
      <c r="BF68" s="201" t="s">
        <v>2738</v>
      </c>
      <c r="BG68" s="205"/>
      <c r="BH68" s="205"/>
      <c r="BI68" s="205"/>
      <c r="BJ68" s="201" t="s">
        <v>2739</v>
      </c>
      <c r="BK68" s="201" t="s">
        <v>2740</v>
      </c>
      <c r="BL68" s="205"/>
      <c r="BM68" s="205"/>
      <c r="BN68" s="205"/>
      <c r="BO68" s="205"/>
      <c r="BP68" s="201" t="s">
        <v>2741</v>
      </c>
      <c r="BQ68" s="205"/>
      <c r="BR68" s="205"/>
      <c r="BS68" s="205"/>
      <c r="BT68" s="201" t="s">
        <v>2742</v>
      </c>
      <c r="BU68" s="201" t="s">
        <v>2743</v>
      </c>
      <c r="BV68" s="205"/>
      <c r="BW68" s="183"/>
      <c r="BX68" s="183"/>
      <c r="BY68" s="183"/>
      <c r="BZ68" s="206"/>
      <c r="CA68" s="206"/>
      <c r="CB68" s="206"/>
      <c r="CC68" s="206"/>
      <c r="CD68" s="206"/>
      <c r="CE68" s="206"/>
      <c r="CF68" s="202" t="s">
        <v>2744</v>
      </c>
      <c r="CG68" s="202" t="s">
        <v>2745</v>
      </c>
      <c r="CH68" s="206"/>
      <c r="CI68" s="206"/>
      <c r="CJ68" s="206"/>
      <c r="CK68" s="202" t="s">
        <v>2746</v>
      </c>
      <c r="CL68" s="202" t="s">
        <v>2747</v>
      </c>
      <c r="CM68" s="202" t="s">
        <v>2748</v>
      </c>
      <c r="CN68" s="391" t="s">
        <v>2749</v>
      </c>
      <c r="CO68" s="202" t="s">
        <v>2750</v>
      </c>
      <c r="CP68" s="206"/>
      <c r="CQ68" s="206"/>
      <c r="CR68" s="206"/>
      <c r="CS68" s="202" t="s">
        <v>2751</v>
      </c>
      <c r="CT68" s="202" t="s">
        <v>2752</v>
      </c>
      <c r="CU68" s="206"/>
      <c r="CV68" s="206"/>
      <c r="CW68" s="206"/>
      <c r="CX68" s="206"/>
      <c r="CY68" s="202" t="s">
        <v>2753</v>
      </c>
      <c r="CZ68" s="206"/>
      <c r="DA68" s="206"/>
      <c r="DB68" s="206"/>
      <c r="DC68" s="202" t="s">
        <v>509</v>
      </c>
      <c r="DD68" s="202" t="s">
        <v>485</v>
      </c>
      <c r="DE68" s="206"/>
    </row>
    <row r="69" spans="1:109" ht="6.75" customHeight="1">
      <c r="A69" s="131"/>
      <c r="B69" s="144"/>
      <c r="C69" s="6"/>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45"/>
      <c r="AE69" s="131"/>
      <c r="AF69" s="131"/>
      <c r="AG69" s="131"/>
      <c r="AH69" s="183"/>
      <c r="AI69" s="183"/>
      <c r="AJ69" s="183"/>
      <c r="AK69" s="183"/>
      <c r="AL69" s="197" t="str">
        <f t="shared" si="2"/>
        <v>Espinal</v>
      </c>
      <c r="AM69" s="197" t="str">
        <f t="shared" si="3"/>
        <v>30066</v>
      </c>
      <c r="AO69" s="183"/>
      <c r="AP69" s="29">
        <v>67</v>
      </c>
      <c r="AQ69" s="205"/>
      <c r="AR69" s="205"/>
      <c r="AS69" s="205"/>
      <c r="AT69" s="205"/>
      <c r="AU69" s="205"/>
      <c r="AV69" s="205"/>
      <c r="AW69" s="201" t="s">
        <v>2754</v>
      </c>
      <c r="AX69" s="201" t="s">
        <v>2755</v>
      </c>
      <c r="AY69" s="205"/>
      <c r="AZ69" s="205"/>
      <c r="BA69" s="205"/>
      <c r="BB69" s="201" t="s">
        <v>2756</v>
      </c>
      <c r="BC69" s="201" t="s">
        <v>2757</v>
      </c>
      <c r="BD69" s="201" t="s">
        <v>2758</v>
      </c>
      <c r="BE69" s="509" t="s">
        <v>2759</v>
      </c>
      <c r="BF69" s="201" t="s">
        <v>2760</v>
      </c>
      <c r="BG69" s="205"/>
      <c r="BH69" s="205"/>
      <c r="BI69" s="205"/>
      <c r="BJ69" s="201" t="s">
        <v>2761</v>
      </c>
      <c r="BK69" s="201" t="s">
        <v>2762</v>
      </c>
      <c r="BL69" s="205"/>
      <c r="BM69" s="205"/>
      <c r="BN69" s="205"/>
      <c r="BO69" s="205"/>
      <c r="BP69" s="201" t="s">
        <v>2763</v>
      </c>
      <c r="BQ69" s="205"/>
      <c r="BR69" s="205"/>
      <c r="BS69" s="205"/>
      <c r="BT69" s="201" t="s">
        <v>2764</v>
      </c>
      <c r="BU69" s="201" t="s">
        <v>2765</v>
      </c>
      <c r="BV69" s="205"/>
      <c r="BW69" s="183"/>
      <c r="BX69" s="183"/>
      <c r="BY69" s="183"/>
      <c r="BZ69" s="206"/>
      <c r="CA69" s="206"/>
      <c r="CB69" s="206"/>
      <c r="CC69" s="206"/>
      <c r="CD69" s="206"/>
      <c r="CE69" s="206"/>
      <c r="CF69" s="202" t="s">
        <v>2766</v>
      </c>
      <c r="CG69" s="202" t="s">
        <v>2767</v>
      </c>
      <c r="CH69" s="206"/>
      <c r="CI69" s="206"/>
      <c r="CJ69" s="206"/>
      <c r="CK69" s="202" t="s">
        <v>2768</v>
      </c>
      <c r="CL69" s="202" t="s">
        <v>2769</v>
      </c>
      <c r="CM69" s="202" t="s">
        <v>2770</v>
      </c>
      <c r="CN69" s="391" t="s">
        <v>2771</v>
      </c>
      <c r="CO69" s="202" t="s">
        <v>2772</v>
      </c>
      <c r="CP69" s="206"/>
      <c r="CQ69" s="206"/>
      <c r="CR69" s="206"/>
      <c r="CS69" s="202" t="s">
        <v>2773</v>
      </c>
      <c r="CT69" s="202" t="s">
        <v>1069</v>
      </c>
      <c r="CU69" s="206"/>
      <c r="CV69" s="206"/>
      <c r="CW69" s="206"/>
      <c r="CX69" s="206"/>
      <c r="CY69" s="202" t="s">
        <v>2774</v>
      </c>
      <c r="CZ69" s="206"/>
      <c r="DA69" s="206"/>
      <c r="DB69" s="206"/>
      <c r="DC69" s="202" t="s">
        <v>2775</v>
      </c>
      <c r="DD69" s="202" t="s">
        <v>2776</v>
      </c>
      <c r="DE69" s="206"/>
    </row>
    <row r="70" spans="1:109" ht="36" customHeight="1">
      <c r="A70" s="131"/>
      <c r="B70" s="144"/>
      <c r="C70" s="6"/>
      <c r="D70" s="629" t="s">
        <v>2777</v>
      </c>
      <c r="E70" s="629"/>
      <c r="F70" s="629"/>
      <c r="G70" s="629"/>
      <c r="H70" s="629"/>
      <c r="I70" s="629"/>
      <c r="J70" s="629"/>
      <c r="K70" s="629"/>
      <c r="L70" s="629"/>
      <c r="M70" s="629"/>
      <c r="N70" s="629"/>
      <c r="O70" s="629"/>
      <c r="P70" s="629"/>
      <c r="Q70" s="629"/>
      <c r="R70" s="629"/>
      <c r="S70" s="629"/>
      <c r="T70" s="629"/>
      <c r="U70" s="629"/>
      <c r="V70" s="629"/>
      <c r="W70" s="629"/>
      <c r="X70" s="629"/>
      <c r="Y70" s="629"/>
      <c r="Z70" s="629"/>
      <c r="AA70" s="629"/>
      <c r="AB70" s="629"/>
      <c r="AC70" s="629"/>
      <c r="AD70" s="145"/>
      <c r="AE70" s="131"/>
      <c r="AF70" s="131"/>
      <c r="AG70" s="131"/>
      <c r="AH70" s="183"/>
      <c r="AI70" s="183"/>
      <c r="AJ70" s="183"/>
      <c r="AK70" s="183"/>
      <c r="AL70" s="197" t="str">
        <f t="shared" si="2"/>
        <v>Filomeno Mata</v>
      </c>
      <c r="AM70" s="197" t="str">
        <f t="shared" si="3"/>
        <v>30067</v>
      </c>
      <c r="AO70" s="183"/>
      <c r="AP70" s="29">
        <v>68</v>
      </c>
      <c r="AQ70" s="205"/>
      <c r="AR70" s="205"/>
      <c r="AS70" s="205"/>
      <c r="AT70" s="205"/>
      <c r="AU70" s="205"/>
      <c r="AV70" s="205"/>
      <c r="AW70" s="201" t="s">
        <v>2778</v>
      </c>
      <c r="AX70" s="201" t="s">
        <v>2779</v>
      </c>
      <c r="AY70" s="205"/>
      <c r="AZ70" s="205"/>
      <c r="BA70" s="205"/>
      <c r="BB70" s="201" t="s">
        <v>2780</v>
      </c>
      <c r="BC70" s="201" t="s">
        <v>2781</v>
      </c>
      <c r="BD70" s="201" t="s">
        <v>2782</v>
      </c>
      <c r="BE70" s="509" t="s">
        <v>2783</v>
      </c>
      <c r="BF70" s="201" t="s">
        <v>2784</v>
      </c>
      <c r="BG70" s="205"/>
      <c r="BH70" s="205"/>
      <c r="BI70" s="205"/>
      <c r="BJ70" s="201" t="s">
        <v>2785</v>
      </c>
      <c r="BK70" s="201" t="s">
        <v>2786</v>
      </c>
      <c r="BL70" s="205"/>
      <c r="BM70" s="205"/>
      <c r="BN70" s="205"/>
      <c r="BO70" s="205"/>
      <c r="BP70" s="201" t="s">
        <v>2787</v>
      </c>
      <c r="BQ70" s="205"/>
      <c r="BR70" s="205"/>
      <c r="BS70" s="205"/>
      <c r="BT70" s="201" t="s">
        <v>2788</v>
      </c>
      <c r="BU70" s="201" t="s">
        <v>2789</v>
      </c>
      <c r="BV70" s="205"/>
      <c r="BW70" s="183"/>
      <c r="BX70" s="183"/>
      <c r="BY70" s="183"/>
      <c r="BZ70" s="206"/>
      <c r="CA70" s="206"/>
      <c r="CB70" s="206"/>
      <c r="CC70" s="206"/>
      <c r="CD70" s="206"/>
      <c r="CE70" s="206"/>
      <c r="CF70" s="202" t="s">
        <v>2790</v>
      </c>
      <c r="CG70" s="202" t="s">
        <v>2791</v>
      </c>
      <c r="CH70" s="206"/>
      <c r="CI70" s="206"/>
      <c r="CJ70" s="206"/>
      <c r="CK70" s="202" t="s">
        <v>2792</v>
      </c>
      <c r="CL70" s="202" t="s">
        <v>2793</v>
      </c>
      <c r="CM70" s="202" t="s">
        <v>2794</v>
      </c>
      <c r="CN70" s="391" t="s">
        <v>2795</v>
      </c>
      <c r="CO70" s="202" t="s">
        <v>2796</v>
      </c>
      <c r="CP70" s="206"/>
      <c r="CQ70" s="206"/>
      <c r="CR70" s="206"/>
      <c r="CS70" s="202" t="s">
        <v>2797</v>
      </c>
      <c r="CT70" s="202" t="s">
        <v>555</v>
      </c>
      <c r="CU70" s="206"/>
      <c r="CV70" s="206"/>
      <c r="CW70" s="206"/>
      <c r="CX70" s="206"/>
      <c r="CY70" s="202" t="s">
        <v>2377</v>
      </c>
      <c r="CZ70" s="206"/>
      <c r="DA70" s="206"/>
      <c r="DB70" s="206"/>
      <c r="DC70" s="202" t="s">
        <v>2798</v>
      </c>
      <c r="DD70" s="202" t="s">
        <v>2799</v>
      </c>
      <c r="DE70" s="206"/>
    </row>
    <row r="71" spans="1:109" ht="6.75" customHeight="1">
      <c r="A71" s="131"/>
      <c r="B71" s="144"/>
      <c r="C71" s="6"/>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45"/>
      <c r="AE71" s="131"/>
      <c r="AF71" s="131"/>
      <c r="AG71" s="131"/>
      <c r="AH71" s="183"/>
      <c r="AI71" s="183"/>
      <c r="AJ71" s="183"/>
      <c r="AK71" s="183"/>
      <c r="AL71" s="197" t="str">
        <f t="shared" si="2"/>
        <v>Fortín</v>
      </c>
      <c r="AM71" s="197" t="str">
        <f t="shared" si="3"/>
        <v>30068</v>
      </c>
      <c r="AO71" s="183"/>
      <c r="AP71" s="29">
        <v>69</v>
      </c>
      <c r="AQ71" s="205"/>
      <c r="AR71" s="205"/>
      <c r="AS71" s="205"/>
      <c r="AT71" s="205"/>
      <c r="AU71" s="205"/>
      <c r="AV71" s="205"/>
      <c r="AW71" s="201" t="s">
        <v>2800</v>
      </c>
      <c r="AX71" s="209" t="s">
        <v>2801</v>
      </c>
      <c r="AY71" s="205"/>
      <c r="AZ71" s="205"/>
      <c r="BA71" s="205"/>
      <c r="BB71" s="201" t="s">
        <v>2802</v>
      </c>
      <c r="BC71" s="201" t="s">
        <v>2803</v>
      </c>
      <c r="BD71" s="201" t="s">
        <v>2804</v>
      </c>
      <c r="BE71" s="509" t="s">
        <v>2805</v>
      </c>
      <c r="BF71" s="201" t="s">
        <v>2806</v>
      </c>
      <c r="BG71" s="205"/>
      <c r="BH71" s="205"/>
      <c r="BI71" s="205"/>
      <c r="BJ71" s="201" t="s">
        <v>2807</v>
      </c>
      <c r="BK71" s="201" t="s">
        <v>2808</v>
      </c>
      <c r="BL71" s="205"/>
      <c r="BM71" s="205"/>
      <c r="BN71" s="205"/>
      <c r="BO71" s="205"/>
      <c r="BP71" s="201" t="s">
        <v>2809</v>
      </c>
      <c r="BQ71" s="205"/>
      <c r="BR71" s="205"/>
      <c r="BS71" s="205"/>
      <c r="BT71" s="201" t="s">
        <v>2810</v>
      </c>
      <c r="BU71" s="201" t="s">
        <v>2811</v>
      </c>
      <c r="BV71" s="205"/>
      <c r="BW71" s="183"/>
      <c r="BX71" s="183"/>
      <c r="BY71" s="183"/>
      <c r="BZ71" s="206"/>
      <c r="CA71" s="206"/>
      <c r="CB71" s="206"/>
      <c r="CC71" s="206"/>
      <c r="CD71" s="206"/>
      <c r="CE71" s="206"/>
      <c r="CF71" s="202" t="s">
        <v>2812</v>
      </c>
      <c r="CG71" s="202" t="s">
        <v>422</v>
      </c>
      <c r="CH71" s="206"/>
      <c r="CI71" s="206"/>
      <c r="CJ71" s="206"/>
      <c r="CK71" s="202" t="s">
        <v>2813</v>
      </c>
      <c r="CL71" s="202" t="s">
        <v>2814</v>
      </c>
      <c r="CM71" s="202" t="s">
        <v>2815</v>
      </c>
      <c r="CN71" s="391" t="s">
        <v>2816</v>
      </c>
      <c r="CO71" s="202" t="s">
        <v>2817</v>
      </c>
      <c r="CP71" s="206"/>
      <c r="CQ71" s="206"/>
      <c r="CR71" s="206"/>
      <c r="CS71" s="202" t="s">
        <v>2818</v>
      </c>
      <c r="CT71" s="202" t="s">
        <v>2819</v>
      </c>
      <c r="CU71" s="206"/>
      <c r="CV71" s="206"/>
      <c r="CW71" s="206"/>
      <c r="CX71" s="206"/>
      <c r="CY71" s="202" t="s">
        <v>2820</v>
      </c>
      <c r="CZ71" s="206"/>
      <c r="DA71" s="206"/>
      <c r="DB71" s="206"/>
      <c r="DC71" s="202" t="s">
        <v>2821</v>
      </c>
      <c r="DD71" s="202" t="s">
        <v>2822</v>
      </c>
      <c r="DE71" s="206"/>
    </row>
    <row r="72" spans="1:109" ht="15" customHeight="1">
      <c r="A72" s="131"/>
      <c r="B72" s="144"/>
      <c r="C72" s="6"/>
      <c r="D72" s="629" t="s">
        <v>2823</v>
      </c>
      <c r="E72" s="629"/>
      <c r="F72" s="629"/>
      <c r="G72" s="629"/>
      <c r="H72" s="629"/>
      <c r="I72" s="629"/>
      <c r="J72" s="629"/>
      <c r="K72" s="629"/>
      <c r="L72" s="629"/>
      <c r="M72" s="629"/>
      <c r="N72" s="629"/>
      <c r="O72" s="629"/>
      <c r="P72" s="629"/>
      <c r="Q72" s="629"/>
      <c r="R72" s="629"/>
      <c r="S72" s="629"/>
      <c r="T72" s="629"/>
      <c r="U72" s="629"/>
      <c r="V72" s="629"/>
      <c r="W72" s="629"/>
      <c r="X72" s="629"/>
      <c r="Y72" s="629"/>
      <c r="Z72" s="629"/>
      <c r="AA72" s="629"/>
      <c r="AB72" s="629"/>
      <c r="AC72" s="629"/>
      <c r="AD72" s="145"/>
      <c r="AE72" s="131"/>
      <c r="AF72" s="131"/>
      <c r="AG72" s="131"/>
      <c r="AH72" s="183"/>
      <c r="AI72" s="183"/>
      <c r="AJ72" s="183"/>
      <c r="AK72" s="183"/>
      <c r="AL72" s="197" t="str">
        <f t="shared" si="2"/>
        <v>Gutiérrez Zamora</v>
      </c>
      <c r="AM72" s="197" t="str">
        <f t="shared" si="3"/>
        <v>30069</v>
      </c>
      <c r="AO72" s="183"/>
      <c r="AP72" s="29">
        <v>70</v>
      </c>
      <c r="AQ72" s="205"/>
      <c r="AR72" s="205"/>
      <c r="AS72" s="205"/>
      <c r="AT72" s="205"/>
      <c r="AU72" s="205"/>
      <c r="AV72" s="205"/>
      <c r="AW72" s="201" t="s">
        <v>2824</v>
      </c>
      <c r="AX72" s="205"/>
      <c r="AY72" s="205"/>
      <c r="AZ72" s="205"/>
      <c r="BA72" s="205"/>
      <c r="BB72" s="201" t="s">
        <v>2825</v>
      </c>
      <c r="BC72" s="201" t="s">
        <v>2826</v>
      </c>
      <c r="BD72" s="201" t="s">
        <v>2827</v>
      </c>
      <c r="BE72" s="509" t="s">
        <v>2828</v>
      </c>
      <c r="BF72" s="201" t="s">
        <v>2829</v>
      </c>
      <c r="BG72" s="205"/>
      <c r="BH72" s="205"/>
      <c r="BI72" s="205"/>
      <c r="BJ72" s="201" t="s">
        <v>2830</v>
      </c>
      <c r="BK72" s="201" t="s">
        <v>2831</v>
      </c>
      <c r="BL72" s="205"/>
      <c r="BM72" s="205"/>
      <c r="BN72" s="205"/>
      <c r="BO72" s="205"/>
      <c r="BP72" s="201" t="s">
        <v>2832</v>
      </c>
      <c r="BQ72" s="205"/>
      <c r="BR72" s="205"/>
      <c r="BS72" s="205"/>
      <c r="BT72" s="201" t="s">
        <v>2833</v>
      </c>
      <c r="BU72" s="201" t="s">
        <v>2834</v>
      </c>
      <c r="BV72" s="205"/>
      <c r="BW72" s="183"/>
      <c r="BX72" s="183"/>
      <c r="BY72" s="183"/>
      <c r="BZ72" s="206"/>
      <c r="CA72" s="206"/>
      <c r="CB72" s="206"/>
      <c r="CC72" s="206"/>
      <c r="CD72" s="206"/>
      <c r="CE72" s="206"/>
      <c r="CF72" s="202" t="s">
        <v>2835</v>
      </c>
      <c r="CG72" s="206"/>
      <c r="CH72" s="206"/>
      <c r="CI72" s="206"/>
      <c r="CJ72" s="206"/>
      <c r="CK72" s="202" t="s">
        <v>2836</v>
      </c>
      <c r="CL72" s="202" t="s">
        <v>2837</v>
      </c>
      <c r="CM72" s="202" t="s">
        <v>2838</v>
      </c>
      <c r="CN72" s="391" t="s">
        <v>2839</v>
      </c>
      <c r="CO72" s="202" t="s">
        <v>2840</v>
      </c>
      <c r="CP72" s="206"/>
      <c r="CQ72" s="206"/>
      <c r="CR72" s="206"/>
      <c r="CS72" s="202" t="s">
        <v>2841</v>
      </c>
      <c r="CT72" s="202" t="s">
        <v>2842</v>
      </c>
      <c r="CU72" s="206"/>
      <c r="CV72" s="206"/>
      <c r="CW72" s="206"/>
      <c r="CX72" s="206"/>
      <c r="CY72" s="202" t="s">
        <v>2843</v>
      </c>
      <c r="CZ72" s="206"/>
      <c r="DA72" s="206"/>
      <c r="DB72" s="206"/>
      <c r="DC72" s="202" t="s">
        <v>2844</v>
      </c>
      <c r="DD72" s="202" t="s">
        <v>2845</v>
      </c>
      <c r="DE72" s="206"/>
    </row>
    <row r="73" spans="1:109" ht="6.75" customHeight="1">
      <c r="A73" s="131"/>
      <c r="B73" s="144"/>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45"/>
      <c r="AE73" s="131"/>
      <c r="AF73" s="131"/>
      <c r="AG73" s="131"/>
      <c r="AH73" s="183"/>
      <c r="AI73" s="183"/>
      <c r="AJ73" s="183"/>
      <c r="AK73" s="183"/>
      <c r="AL73" s="197" t="str">
        <f t="shared" si="2"/>
        <v>Hidalgotitlán</v>
      </c>
      <c r="AM73" s="197" t="str">
        <f t="shared" si="3"/>
        <v>30070</v>
      </c>
      <c r="AO73" s="183"/>
      <c r="AP73" s="29">
        <v>71</v>
      </c>
      <c r="AQ73" s="205"/>
      <c r="AR73" s="205"/>
      <c r="AS73" s="205"/>
      <c r="AT73" s="205"/>
      <c r="AU73" s="205"/>
      <c r="AV73" s="205"/>
      <c r="AW73" s="201" t="s">
        <v>2846</v>
      </c>
      <c r="AX73" s="205"/>
      <c r="AY73" s="205"/>
      <c r="AZ73" s="205"/>
      <c r="BA73" s="205"/>
      <c r="BB73" s="201" t="s">
        <v>2847</v>
      </c>
      <c r="BC73" s="201" t="s">
        <v>2848</v>
      </c>
      <c r="BD73" s="201" t="s">
        <v>2849</v>
      </c>
      <c r="BE73" s="509" t="s">
        <v>2850</v>
      </c>
      <c r="BF73" s="201" t="s">
        <v>2851</v>
      </c>
      <c r="BG73" s="205"/>
      <c r="BH73" s="205"/>
      <c r="BI73" s="205"/>
      <c r="BJ73" s="201" t="s">
        <v>2852</v>
      </c>
      <c r="BK73" s="201" t="s">
        <v>2853</v>
      </c>
      <c r="BL73" s="205"/>
      <c r="BM73" s="205"/>
      <c r="BN73" s="205"/>
      <c r="BO73" s="205"/>
      <c r="BP73" s="201" t="s">
        <v>2854</v>
      </c>
      <c r="BQ73" s="205"/>
      <c r="BR73" s="205"/>
      <c r="BS73" s="205"/>
      <c r="BT73" s="201" t="s">
        <v>2855</v>
      </c>
      <c r="BU73" s="201" t="s">
        <v>2856</v>
      </c>
      <c r="BV73" s="205"/>
      <c r="BW73" s="183"/>
      <c r="BX73" s="183"/>
      <c r="BY73" s="183"/>
      <c r="BZ73" s="206"/>
      <c r="CA73" s="206"/>
      <c r="CB73" s="206"/>
      <c r="CC73" s="206"/>
      <c r="CD73" s="206"/>
      <c r="CE73" s="206"/>
      <c r="CF73" s="202" t="s">
        <v>2857</v>
      </c>
      <c r="CG73" s="206"/>
      <c r="CH73" s="206"/>
      <c r="CI73" s="206"/>
      <c r="CJ73" s="206"/>
      <c r="CK73" s="202" t="s">
        <v>2858</v>
      </c>
      <c r="CL73" s="202" t="s">
        <v>2859</v>
      </c>
      <c r="CM73" s="202" t="s">
        <v>2860</v>
      </c>
      <c r="CN73" s="391" t="s">
        <v>235</v>
      </c>
      <c r="CO73" s="202" t="s">
        <v>2861</v>
      </c>
      <c r="CP73" s="206"/>
      <c r="CQ73" s="206"/>
      <c r="CR73" s="206"/>
      <c r="CS73" s="202" t="s">
        <v>2862</v>
      </c>
      <c r="CT73" s="202" t="s">
        <v>2863</v>
      </c>
      <c r="CU73" s="206"/>
      <c r="CV73" s="206"/>
      <c r="CW73" s="206"/>
      <c r="CX73" s="206"/>
      <c r="CY73" s="202" t="s">
        <v>2864</v>
      </c>
      <c r="CZ73" s="206"/>
      <c r="DA73" s="206"/>
      <c r="DB73" s="206"/>
      <c r="DC73" s="202" t="s">
        <v>2865</v>
      </c>
      <c r="DD73" s="202" t="s">
        <v>2866</v>
      </c>
      <c r="DE73" s="206"/>
    </row>
    <row r="74" spans="1:109" ht="36" customHeight="1">
      <c r="A74" s="131"/>
      <c r="B74" s="144"/>
      <c r="C74" s="627" t="s">
        <v>2867</v>
      </c>
      <c r="D74" s="627"/>
      <c r="E74" s="627"/>
      <c r="F74" s="627"/>
      <c r="G74" s="627"/>
      <c r="H74" s="627"/>
      <c r="I74" s="627"/>
      <c r="J74" s="627"/>
      <c r="K74" s="627"/>
      <c r="L74" s="627"/>
      <c r="M74" s="627"/>
      <c r="N74" s="627"/>
      <c r="O74" s="627"/>
      <c r="P74" s="627"/>
      <c r="Q74" s="627"/>
      <c r="R74" s="627"/>
      <c r="S74" s="627"/>
      <c r="T74" s="627"/>
      <c r="U74" s="627"/>
      <c r="V74" s="627"/>
      <c r="W74" s="627"/>
      <c r="X74" s="627"/>
      <c r="Y74" s="627"/>
      <c r="Z74" s="627"/>
      <c r="AA74" s="627"/>
      <c r="AB74" s="627"/>
      <c r="AC74" s="627"/>
      <c r="AD74" s="145"/>
      <c r="AE74" s="131"/>
      <c r="AF74" s="131"/>
      <c r="AG74" s="131"/>
      <c r="AH74" s="183"/>
      <c r="AI74" s="183"/>
      <c r="AJ74" s="183"/>
      <c r="AK74" s="183"/>
      <c r="AL74" s="197" t="str">
        <f t="shared" si="2"/>
        <v>Huatusco</v>
      </c>
      <c r="AM74" s="197" t="str">
        <f t="shared" si="3"/>
        <v>30071</v>
      </c>
      <c r="AO74" s="183"/>
      <c r="AP74" s="29">
        <v>72</v>
      </c>
      <c r="AQ74" s="205"/>
      <c r="AR74" s="205"/>
      <c r="AS74" s="205"/>
      <c r="AT74" s="205"/>
      <c r="AU74" s="205"/>
      <c r="AV74" s="205"/>
      <c r="AW74" s="201" t="s">
        <v>2868</v>
      </c>
      <c r="AX74" s="205"/>
      <c r="AY74" s="205"/>
      <c r="AZ74" s="205"/>
      <c r="BA74" s="205"/>
      <c r="BB74" s="201" t="s">
        <v>2869</v>
      </c>
      <c r="BC74" s="201" t="s">
        <v>2870</v>
      </c>
      <c r="BD74" s="201" t="s">
        <v>2871</v>
      </c>
      <c r="BE74" s="509" t="s">
        <v>2872</v>
      </c>
      <c r="BF74" s="201" t="s">
        <v>2873</v>
      </c>
      <c r="BG74" s="205"/>
      <c r="BH74" s="205"/>
      <c r="BI74" s="205"/>
      <c r="BJ74" s="201" t="s">
        <v>2874</v>
      </c>
      <c r="BK74" s="201" t="s">
        <v>2875</v>
      </c>
      <c r="BL74" s="205"/>
      <c r="BM74" s="205"/>
      <c r="BN74" s="205"/>
      <c r="BO74" s="205"/>
      <c r="BP74" s="201" t="s">
        <v>2876</v>
      </c>
      <c r="BQ74" s="205"/>
      <c r="BR74" s="205"/>
      <c r="BS74" s="205"/>
      <c r="BT74" s="201" t="s">
        <v>2877</v>
      </c>
      <c r="BU74" s="201" t="s">
        <v>2878</v>
      </c>
      <c r="BV74" s="205"/>
      <c r="BW74" s="183"/>
      <c r="BX74" s="183"/>
      <c r="BY74" s="183"/>
      <c r="BZ74" s="206"/>
      <c r="CA74" s="206"/>
      <c r="CB74" s="206"/>
      <c r="CC74" s="206"/>
      <c r="CD74" s="206"/>
      <c r="CE74" s="206"/>
      <c r="CF74" s="202" t="s">
        <v>2879</v>
      </c>
      <c r="CG74" s="206"/>
      <c r="CH74" s="206"/>
      <c r="CI74" s="206"/>
      <c r="CJ74" s="206"/>
      <c r="CK74" s="202" t="s">
        <v>2880</v>
      </c>
      <c r="CL74" s="202" t="s">
        <v>2881</v>
      </c>
      <c r="CM74" s="202" t="s">
        <v>2882</v>
      </c>
      <c r="CN74" s="391" t="s">
        <v>2883</v>
      </c>
      <c r="CO74" s="202" t="s">
        <v>2884</v>
      </c>
      <c r="CP74" s="206"/>
      <c r="CQ74" s="206"/>
      <c r="CR74" s="206"/>
      <c r="CS74" s="202" t="s">
        <v>2885</v>
      </c>
      <c r="CT74" s="202" t="s">
        <v>2886</v>
      </c>
      <c r="CU74" s="206"/>
      <c r="CV74" s="206"/>
      <c r="CW74" s="206"/>
      <c r="CX74" s="206"/>
      <c r="CY74" s="202" t="s">
        <v>324</v>
      </c>
      <c r="CZ74" s="206"/>
      <c r="DA74" s="206"/>
      <c r="DB74" s="206"/>
      <c r="DC74" s="202" t="s">
        <v>2887</v>
      </c>
      <c r="DD74" s="202" t="s">
        <v>2888</v>
      </c>
      <c r="DE74" s="206"/>
    </row>
    <row r="75" spans="1:109" ht="6.75" customHeight="1">
      <c r="A75" s="125"/>
      <c r="B75" s="154"/>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6"/>
      <c r="AE75" s="124"/>
      <c r="AF75" s="124"/>
      <c r="AG75" s="124"/>
      <c r="AH75" s="183"/>
      <c r="AI75" s="183"/>
      <c r="AJ75" s="183"/>
      <c r="AK75" s="183"/>
      <c r="AL75" s="197" t="str">
        <f t="shared" si="2"/>
        <v>Huayacocotla</v>
      </c>
      <c r="AM75" s="197" t="str">
        <f t="shared" si="3"/>
        <v>30072</v>
      </c>
      <c r="AO75" s="183"/>
      <c r="AP75" s="29">
        <v>73</v>
      </c>
      <c r="AQ75" s="205"/>
      <c r="AR75" s="205"/>
      <c r="AS75" s="205"/>
      <c r="AT75" s="205"/>
      <c r="AU75" s="205"/>
      <c r="AV75" s="205"/>
      <c r="AW75" s="201" t="s">
        <v>2889</v>
      </c>
      <c r="AX75" s="205"/>
      <c r="AY75" s="205"/>
      <c r="AZ75" s="205"/>
      <c r="BA75" s="205"/>
      <c r="BB75" s="201" t="s">
        <v>2890</v>
      </c>
      <c r="BC75" s="201" t="s">
        <v>2891</v>
      </c>
      <c r="BD75" s="201" t="s">
        <v>2892</v>
      </c>
      <c r="BE75" s="509" t="s">
        <v>2893</v>
      </c>
      <c r="BF75" s="201" t="s">
        <v>2894</v>
      </c>
      <c r="BG75" s="205"/>
      <c r="BH75" s="205"/>
      <c r="BI75" s="205"/>
      <c r="BJ75" s="201" t="s">
        <v>2895</v>
      </c>
      <c r="BK75" s="201" t="s">
        <v>2896</v>
      </c>
      <c r="BL75" s="205"/>
      <c r="BM75" s="205"/>
      <c r="BN75" s="205"/>
      <c r="BO75" s="205"/>
      <c r="BP75" s="201" t="s">
        <v>2897</v>
      </c>
      <c r="BQ75" s="205"/>
      <c r="BR75" s="205"/>
      <c r="BS75" s="205"/>
      <c r="BT75" s="201" t="s">
        <v>2898</v>
      </c>
      <c r="BU75" s="201" t="s">
        <v>2899</v>
      </c>
      <c r="BV75" s="205"/>
      <c r="BW75" s="183"/>
      <c r="BX75" s="183"/>
      <c r="BY75" s="183"/>
      <c r="BZ75" s="206"/>
      <c r="CA75" s="206"/>
      <c r="CB75" s="206"/>
      <c r="CC75" s="206"/>
      <c r="CD75" s="206"/>
      <c r="CE75" s="206"/>
      <c r="CF75" s="202" t="s">
        <v>2900</v>
      </c>
      <c r="CG75" s="206"/>
      <c r="CH75" s="206"/>
      <c r="CI75" s="206"/>
      <c r="CJ75" s="206"/>
      <c r="CK75" s="202" t="s">
        <v>2901</v>
      </c>
      <c r="CL75" s="202" t="s">
        <v>2902</v>
      </c>
      <c r="CM75" s="202" t="s">
        <v>2903</v>
      </c>
      <c r="CN75" s="391" t="s">
        <v>1326</v>
      </c>
      <c r="CO75" s="202" t="s">
        <v>2904</v>
      </c>
      <c r="CP75" s="206"/>
      <c r="CQ75" s="206"/>
      <c r="CR75" s="206"/>
      <c r="CS75" s="202" t="s">
        <v>2905</v>
      </c>
      <c r="CT75" s="202" t="s">
        <v>1486</v>
      </c>
      <c r="CU75" s="206"/>
      <c r="CV75" s="206"/>
      <c r="CW75" s="206"/>
      <c r="CX75" s="206"/>
      <c r="CY75" s="202" t="s">
        <v>2906</v>
      </c>
      <c r="CZ75" s="206"/>
      <c r="DA75" s="206"/>
      <c r="DB75" s="206"/>
      <c r="DC75" s="202" t="s">
        <v>2907</v>
      </c>
      <c r="DD75" s="202" t="s">
        <v>2908</v>
      </c>
      <c r="DE75" s="206"/>
    </row>
    <row r="76" spans="1:109" ht="60" customHeight="1">
      <c r="A76" s="125"/>
      <c r="B76" s="154"/>
      <c r="C76" s="627" t="s">
        <v>2909</v>
      </c>
      <c r="D76" s="628"/>
      <c r="E76" s="628"/>
      <c r="F76" s="628"/>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158"/>
      <c r="AE76" s="124"/>
      <c r="AF76" s="124"/>
      <c r="AG76" s="124"/>
      <c r="AH76" s="183"/>
      <c r="AI76" s="183"/>
      <c r="AJ76" s="183"/>
      <c r="AK76" s="183"/>
      <c r="AL76" s="197" t="str">
        <f t="shared" si="2"/>
        <v>Hueyapan de Ocampo</v>
      </c>
      <c r="AM76" s="197" t="str">
        <f t="shared" si="3"/>
        <v>30073</v>
      </c>
      <c r="AO76" s="183"/>
      <c r="AP76" s="29">
        <v>74</v>
      </c>
      <c r="AQ76" s="205"/>
      <c r="AR76" s="205"/>
      <c r="AS76" s="205"/>
      <c r="AT76" s="205"/>
      <c r="AU76" s="205"/>
      <c r="AV76" s="205"/>
      <c r="AW76" s="201" t="s">
        <v>2910</v>
      </c>
      <c r="AX76" s="205"/>
      <c r="AY76" s="205"/>
      <c r="AZ76" s="205"/>
      <c r="BA76" s="205"/>
      <c r="BB76" s="201" t="s">
        <v>2911</v>
      </c>
      <c r="BC76" s="201" t="s">
        <v>2912</v>
      </c>
      <c r="BD76" s="201" t="s">
        <v>2913</v>
      </c>
      <c r="BE76" s="509" t="s">
        <v>2914</v>
      </c>
      <c r="BF76" s="201" t="s">
        <v>2915</v>
      </c>
      <c r="BG76" s="205"/>
      <c r="BH76" s="205"/>
      <c r="BI76" s="205"/>
      <c r="BJ76" s="201" t="s">
        <v>2916</v>
      </c>
      <c r="BK76" s="201" t="s">
        <v>2917</v>
      </c>
      <c r="BL76" s="205"/>
      <c r="BM76" s="205"/>
      <c r="BN76" s="205"/>
      <c r="BO76" s="205"/>
      <c r="BP76" s="205">
        <v>26099</v>
      </c>
      <c r="BQ76" s="205"/>
      <c r="BR76" s="205"/>
      <c r="BS76" s="205"/>
      <c r="BT76" s="201" t="s">
        <v>2918</v>
      </c>
      <c r="BU76" s="201" t="s">
        <v>2919</v>
      </c>
      <c r="BV76" s="205"/>
      <c r="BW76" s="183"/>
      <c r="BX76" s="183"/>
      <c r="BY76" s="183"/>
      <c r="BZ76" s="206"/>
      <c r="CA76" s="206"/>
      <c r="CB76" s="206"/>
      <c r="CC76" s="206"/>
      <c r="CD76" s="206"/>
      <c r="CE76" s="206"/>
      <c r="CF76" s="202" t="s">
        <v>1326</v>
      </c>
      <c r="CG76" s="206"/>
      <c r="CH76" s="206"/>
      <c r="CI76" s="206"/>
      <c r="CJ76" s="206"/>
      <c r="CK76" s="202" t="s">
        <v>2920</v>
      </c>
      <c r="CL76" s="202" t="s">
        <v>2921</v>
      </c>
      <c r="CM76" s="202" t="s">
        <v>2922</v>
      </c>
      <c r="CN76" s="391" t="s">
        <v>2923</v>
      </c>
      <c r="CO76" s="202" t="s">
        <v>2924</v>
      </c>
      <c r="CP76" s="206"/>
      <c r="CQ76" s="206"/>
      <c r="CR76" s="206"/>
      <c r="CS76" s="202" t="s">
        <v>2925</v>
      </c>
      <c r="CT76" s="202" t="s">
        <v>2926</v>
      </c>
      <c r="CU76" s="206"/>
      <c r="CV76" s="206"/>
      <c r="CW76" s="206"/>
      <c r="CX76" s="206"/>
      <c r="CY76" s="202" t="s">
        <v>422</v>
      </c>
      <c r="CZ76" s="206"/>
      <c r="DA76" s="206"/>
      <c r="DB76" s="206"/>
      <c r="DC76" s="202" t="s">
        <v>2927</v>
      </c>
      <c r="DD76" s="202" t="s">
        <v>2928</v>
      </c>
      <c r="DE76" s="206"/>
    </row>
    <row r="77" spans="1:109" ht="6.75" customHeight="1">
      <c r="A77" s="125"/>
      <c r="B77" s="154"/>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6"/>
      <c r="AE77" s="124"/>
      <c r="AF77" s="124"/>
      <c r="AG77" s="124"/>
      <c r="AH77" s="183"/>
      <c r="AI77" s="183"/>
      <c r="AJ77" s="183"/>
      <c r="AK77" s="183"/>
      <c r="AL77" s="197" t="str">
        <f t="shared" si="2"/>
        <v>Huiloapan de Cuauhtémoc</v>
      </c>
      <c r="AM77" s="197" t="str">
        <f t="shared" si="3"/>
        <v>30074</v>
      </c>
      <c r="AO77" s="183"/>
      <c r="AP77" s="29">
        <v>75</v>
      </c>
      <c r="AQ77" s="205"/>
      <c r="AR77" s="205"/>
      <c r="AS77" s="205"/>
      <c r="AT77" s="205"/>
      <c r="AU77" s="205"/>
      <c r="AV77" s="205"/>
      <c r="AW77" s="201" t="s">
        <v>2929</v>
      </c>
      <c r="AX77" s="205"/>
      <c r="AY77" s="205"/>
      <c r="AZ77" s="205"/>
      <c r="BA77" s="205"/>
      <c r="BB77" s="201" t="s">
        <v>2930</v>
      </c>
      <c r="BC77" s="201" t="s">
        <v>2931</v>
      </c>
      <c r="BD77" s="201" t="s">
        <v>2932</v>
      </c>
      <c r="BE77" s="509" t="s">
        <v>2933</v>
      </c>
      <c r="BF77" s="201" t="s">
        <v>2934</v>
      </c>
      <c r="BG77" s="205"/>
      <c r="BH77" s="205"/>
      <c r="BI77" s="205"/>
      <c r="BJ77" s="201" t="s">
        <v>2935</v>
      </c>
      <c r="BK77" s="201" t="s">
        <v>2936</v>
      </c>
      <c r="BL77" s="205"/>
      <c r="BM77" s="205"/>
      <c r="BN77" s="205"/>
      <c r="BO77" s="205"/>
      <c r="BP77" s="205"/>
      <c r="BQ77" s="205"/>
      <c r="BR77" s="205"/>
      <c r="BS77" s="205"/>
      <c r="BT77" s="201" t="s">
        <v>2937</v>
      </c>
      <c r="BU77" s="201" t="s">
        <v>2938</v>
      </c>
      <c r="BV77" s="205"/>
      <c r="BW77" s="183"/>
      <c r="BX77" s="183"/>
      <c r="BY77" s="183"/>
      <c r="BZ77" s="206"/>
      <c r="CA77" s="206"/>
      <c r="CB77" s="206"/>
      <c r="CC77" s="206"/>
      <c r="CD77" s="206"/>
      <c r="CE77" s="206"/>
      <c r="CF77" s="202" t="s">
        <v>2939</v>
      </c>
      <c r="CG77" s="206"/>
      <c r="CH77" s="206"/>
      <c r="CI77" s="206"/>
      <c r="CJ77" s="206"/>
      <c r="CK77" s="202" t="s">
        <v>2940</v>
      </c>
      <c r="CL77" s="202" t="s">
        <v>2941</v>
      </c>
      <c r="CM77" s="202" t="s">
        <v>2942</v>
      </c>
      <c r="CN77" s="391" t="s">
        <v>2943</v>
      </c>
      <c r="CO77" s="202" t="s">
        <v>2944</v>
      </c>
      <c r="CP77" s="206"/>
      <c r="CQ77" s="206"/>
      <c r="CR77" s="206"/>
      <c r="CS77" s="202" t="s">
        <v>2945</v>
      </c>
      <c r="CT77" s="202" t="s">
        <v>2946</v>
      </c>
      <c r="CU77" s="206"/>
      <c r="CV77" s="206"/>
      <c r="CW77" s="206"/>
      <c r="CX77" s="206"/>
      <c r="CY77" s="206"/>
      <c r="CZ77" s="206"/>
      <c r="DA77" s="206"/>
      <c r="DB77" s="206"/>
      <c r="DC77" s="202" t="s">
        <v>2947</v>
      </c>
      <c r="DD77" s="202" t="s">
        <v>2948</v>
      </c>
      <c r="DE77" s="206"/>
    </row>
    <row r="78" spans="1:109" ht="15" customHeight="1">
      <c r="A78" s="125"/>
      <c r="B78" s="154"/>
      <c r="C78" s="629" t="s">
        <v>2949</v>
      </c>
      <c r="D78" s="628"/>
      <c r="E78" s="628"/>
      <c r="F78" s="628"/>
      <c r="G78" s="628"/>
      <c r="H78" s="628"/>
      <c r="I78" s="628"/>
      <c r="J78" s="628"/>
      <c r="K78" s="628"/>
      <c r="L78" s="628"/>
      <c r="M78" s="628"/>
      <c r="N78" s="628"/>
      <c r="O78" s="628"/>
      <c r="P78" s="628"/>
      <c r="Q78" s="628"/>
      <c r="R78" s="628"/>
      <c r="S78" s="628"/>
      <c r="T78" s="628"/>
      <c r="U78" s="628"/>
      <c r="V78" s="628"/>
      <c r="W78" s="628"/>
      <c r="X78" s="628"/>
      <c r="Y78" s="628"/>
      <c r="Z78" s="628"/>
      <c r="AA78" s="628"/>
      <c r="AB78" s="628"/>
      <c r="AC78" s="628"/>
      <c r="AD78" s="159"/>
      <c r="AE78" s="124"/>
      <c r="AF78" s="124"/>
      <c r="AG78" s="124"/>
      <c r="AH78" s="183"/>
      <c r="AI78" s="183"/>
      <c r="AJ78" s="183"/>
      <c r="AK78" s="183"/>
      <c r="AL78" s="197" t="str">
        <f t="shared" si="2"/>
        <v>Ignacio de la Llave</v>
      </c>
      <c r="AM78" s="197" t="str">
        <f t="shared" si="3"/>
        <v>30075</v>
      </c>
      <c r="AO78" s="183"/>
      <c r="AP78" s="29">
        <v>76</v>
      </c>
      <c r="AQ78" s="205"/>
      <c r="AR78" s="205"/>
      <c r="AS78" s="205"/>
      <c r="AT78" s="205"/>
      <c r="AU78" s="205"/>
      <c r="AV78" s="205"/>
      <c r="AW78" s="201" t="s">
        <v>2950</v>
      </c>
      <c r="AX78" s="205"/>
      <c r="AY78" s="205"/>
      <c r="AZ78" s="205"/>
      <c r="BA78" s="205"/>
      <c r="BB78" s="201" t="s">
        <v>2951</v>
      </c>
      <c r="BC78" s="201" t="s">
        <v>2952</v>
      </c>
      <c r="BD78" s="201" t="s">
        <v>2953</v>
      </c>
      <c r="BE78" s="509" t="s">
        <v>2954</v>
      </c>
      <c r="BF78" s="201" t="s">
        <v>2955</v>
      </c>
      <c r="BG78" s="205"/>
      <c r="BH78" s="205"/>
      <c r="BI78" s="205"/>
      <c r="BJ78" s="201" t="s">
        <v>2956</v>
      </c>
      <c r="BK78" s="201" t="s">
        <v>2957</v>
      </c>
      <c r="BL78" s="205"/>
      <c r="BM78" s="205"/>
      <c r="BN78" s="205"/>
      <c r="BO78" s="205"/>
      <c r="BP78" s="205"/>
      <c r="BQ78" s="205"/>
      <c r="BR78" s="205"/>
      <c r="BS78" s="205"/>
      <c r="BT78" s="201" t="s">
        <v>2958</v>
      </c>
      <c r="BU78" s="201" t="s">
        <v>2959</v>
      </c>
      <c r="BV78" s="205"/>
      <c r="BW78" s="183"/>
      <c r="BX78" s="183"/>
      <c r="BY78" s="183"/>
      <c r="BZ78" s="206"/>
      <c r="CA78" s="206"/>
      <c r="CB78" s="206"/>
      <c r="CC78" s="206"/>
      <c r="CD78" s="206"/>
      <c r="CE78" s="206"/>
      <c r="CF78" s="202" t="s">
        <v>2960</v>
      </c>
      <c r="CG78" s="206"/>
      <c r="CH78" s="206"/>
      <c r="CI78" s="206"/>
      <c r="CJ78" s="206"/>
      <c r="CK78" s="202" t="s">
        <v>2961</v>
      </c>
      <c r="CL78" s="202" t="s">
        <v>2962</v>
      </c>
      <c r="CM78" s="202" t="s">
        <v>2429</v>
      </c>
      <c r="CN78" s="391" t="s">
        <v>2963</v>
      </c>
      <c r="CO78" s="202" t="s">
        <v>2964</v>
      </c>
      <c r="CP78" s="206"/>
      <c r="CQ78" s="206"/>
      <c r="CR78" s="206"/>
      <c r="CS78" s="202" t="s">
        <v>2965</v>
      </c>
      <c r="CT78" s="202" t="s">
        <v>1861</v>
      </c>
      <c r="CU78" s="206"/>
      <c r="CV78" s="206"/>
      <c r="CW78" s="206"/>
      <c r="CX78" s="206"/>
      <c r="CY78" s="206"/>
      <c r="CZ78" s="206"/>
      <c r="DA78" s="206"/>
      <c r="DB78" s="206"/>
      <c r="DC78" s="202" t="s">
        <v>2966</v>
      </c>
      <c r="DD78" s="202" t="s">
        <v>2967</v>
      </c>
      <c r="DE78" s="206"/>
    </row>
    <row r="79" spans="1:109" ht="6.75" customHeight="1">
      <c r="A79" s="125"/>
      <c r="B79" s="154"/>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6"/>
      <c r="AE79" s="124"/>
      <c r="AF79" s="124"/>
      <c r="AG79" s="124"/>
      <c r="AH79" s="183"/>
      <c r="AI79" s="183"/>
      <c r="AJ79" s="183"/>
      <c r="AK79" s="183"/>
      <c r="AL79" s="197" t="str">
        <f t="shared" si="2"/>
        <v>Ilamatlán</v>
      </c>
      <c r="AM79" s="197" t="str">
        <f t="shared" si="3"/>
        <v>30076</v>
      </c>
      <c r="AO79" s="183"/>
      <c r="AP79" s="29">
        <v>77</v>
      </c>
      <c r="AQ79" s="205"/>
      <c r="AR79" s="205"/>
      <c r="AS79" s="205"/>
      <c r="AT79" s="205"/>
      <c r="AU79" s="205"/>
      <c r="AV79" s="205"/>
      <c r="AW79" s="201" t="s">
        <v>2968</v>
      </c>
      <c r="AX79" s="205"/>
      <c r="AY79" s="205"/>
      <c r="AZ79" s="205"/>
      <c r="BA79" s="205"/>
      <c r="BB79" s="201" t="s">
        <v>2969</v>
      </c>
      <c r="BC79" s="201" t="s">
        <v>2970</v>
      </c>
      <c r="BD79" s="201" t="s">
        <v>2971</v>
      </c>
      <c r="BE79" s="509" t="s">
        <v>2972</v>
      </c>
      <c r="BF79" s="201" t="s">
        <v>2973</v>
      </c>
      <c r="BG79" s="205"/>
      <c r="BH79" s="205"/>
      <c r="BI79" s="205"/>
      <c r="BJ79" s="201" t="s">
        <v>2974</v>
      </c>
      <c r="BK79" s="201" t="s">
        <v>2975</v>
      </c>
      <c r="BL79" s="205"/>
      <c r="BM79" s="205"/>
      <c r="BN79" s="205"/>
      <c r="BO79" s="205"/>
      <c r="BP79" s="205"/>
      <c r="BQ79" s="205"/>
      <c r="BR79" s="205"/>
      <c r="BS79" s="205"/>
      <c r="BT79" s="201" t="s">
        <v>2976</v>
      </c>
      <c r="BU79" s="201" t="s">
        <v>2977</v>
      </c>
      <c r="BV79" s="205"/>
      <c r="BW79" s="183"/>
      <c r="BX79" s="183"/>
      <c r="BY79" s="183"/>
      <c r="BZ79" s="206"/>
      <c r="CA79" s="206"/>
      <c r="CB79" s="206"/>
      <c r="CC79" s="206"/>
      <c r="CD79" s="206"/>
      <c r="CE79" s="206"/>
      <c r="CF79" s="202" t="s">
        <v>2978</v>
      </c>
      <c r="CG79" s="206"/>
      <c r="CH79" s="206"/>
      <c r="CI79" s="206"/>
      <c r="CJ79" s="206"/>
      <c r="CK79" s="202" t="s">
        <v>2979</v>
      </c>
      <c r="CL79" s="202" t="s">
        <v>2980</v>
      </c>
      <c r="CM79" s="202" t="s">
        <v>2981</v>
      </c>
      <c r="CN79" s="391" t="s">
        <v>2982</v>
      </c>
      <c r="CO79" s="202" t="s">
        <v>2983</v>
      </c>
      <c r="CP79" s="206"/>
      <c r="CQ79" s="206"/>
      <c r="CR79" s="206"/>
      <c r="CS79" s="202" t="s">
        <v>2984</v>
      </c>
      <c r="CT79" s="202" t="s">
        <v>2985</v>
      </c>
      <c r="CU79" s="206"/>
      <c r="CV79" s="206"/>
      <c r="CW79" s="206"/>
      <c r="CX79" s="206"/>
      <c r="CY79" s="206"/>
      <c r="CZ79" s="206"/>
      <c r="DA79" s="206"/>
      <c r="DB79" s="206"/>
      <c r="DC79" s="202" t="s">
        <v>2986</v>
      </c>
      <c r="DD79" s="202" t="s">
        <v>2987</v>
      </c>
      <c r="DE79" s="206"/>
    </row>
    <row r="80" spans="1:109" ht="156" customHeight="1">
      <c r="A80" s="125"/>
      <c r="B80" s="154"/>
      <c r="C80" s="146"/>
      <c r="D80" s="627" t="s">
        <v>2988</v>
      </c>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158"/>
      <c r="AE80" s="124"/>
      <c r="AF80" s="124"/>
      <c r="AG80" s="124"/>
      <c r="AH80" s="183"/>
      <c r="AI80" s="183"/>
      <c r="AJ80" s="183"/>
      <c r="AK80" s="183"/>
      <c r="AL80" s="197" t="str">
        <f t="shared" si="2"/>
        <v>Isla</v>
      </c>
      <c r="AM80" s="197" t="str">
        <f t="shared" si="3"/>
        <v>30077</v>
      </c>
      <c r="AO80" s="183"/>
      <c r="AP80" s="29">
        <v>78</v>
      </c>
      <c r="AQ80" s="205"/>
      <c r="AR80" s="205"/>
      <c r="AS80" s="205"/>
      <c r="AT80" s="205"/>
      <c r="AU80" s="205"/>
      <c r="AV80" s="205"/>
      <c r="AW80" s="201" t="s">
        <v>2989</v>
      </c>
      <c r="AX80" s="205"/>
      <c r="AY80" s="205"/>
      <c r="AZ80" s="205"/>
      <c r="BA80" s="205"/>
      <c r="BB80" s="201" t="s">
        <v>2990</v>
      </c>
      <c r="BC80" s="201" t="s">
        <v>2991</v>
      </c>
      <c r="BD80" s="201" t="s">
        <v>2992</v>
      </c>
      <c r="BE80" s="509" t="s">
        <v>2993</v>
      </c>
      <c r="BF80" s="201" t="s">
        <v>2994</v>
      </c>
      <c r="BG80" s="205"/>
      <c r="BH80" s="205"/>
      <c r="BI80" s="205"/>
      <c r="BJ80" s="201" t="s">
        <v>2995</v>
      </c>
      <c r="BK80" s="201" t="s">
        <v>2996</v>
      </c>
      <c r="BL80" s="205"/>
      <c r="BM80" s="205"/>
      <c r="BN80" s="205"/>
      <c r="BO80" s="205"/>
      <c r="BP80" s="205"/>
      <c r="BQ80" s="205"/>
      <c r="BR80" s="205"/>
      <c r="BS80" s="205"/>
      <c r="BT80" s="201" t="s">
        <v>2997</v>
      </c>
      <c r="BU80" s="201" t="s">
        <v>2998</v>
      </c>
      <c r="BV80" s="205"/>
      <c r="BW80" s="183"/>
      <c r="BX80" s="183"/>
      <c r="BY80" s="183"/>
      <c r="BZ80" s="206"/>
      <c r="CA80" s="206"/>
      <c r="CB80" s="206"/>
      <c r="CC80" s="206"/>
      <c r="CD80" s="206"/>
      <c r="CE80" s="206"/>
      <c r="CF80" s="202" t="s">
        <v>2999</v>
      </c>
      <c r="CG80" s="206"/>
      <c r="CH80" s="206"/>
      <c r="CI80" s="206"/>
      <c r="CJ80" s="206"/>
      <c r="CK80" s="202" t="s">
        <v>3000</v>
      </c>
      <c r="CL80" s="202" t="s">
        <v>3001</v>
      </c>
      <c r="CM80" s="202" t="s">
        <v>3002</v>
      </c>
      <c r="CN80" s="391" t="s">
        <v>3003</v>
      </c>
      <c r="CO80" s="202" t="s">
        <v>3004</v>
      </c>
      <c r="CP80" s="206"/>
      <c r="CQ80" s="206"/>
      <c r="CR80" s="206"/>
      <c r="CS80" s="202" t="s">
        <v>3005</v>
      </c>
      <c r="CT80" s="202" t="s">
        <v>3006</v>
      </c>
      <c r="CU80" s="206"/>
      <c r="CV80" s="206"/>
      <c r="CW80" s="206"/>
      <c r="CX80" s="206"/>
      <c r="CY80" s="206"/>
      <c r="CZ80" s="206"/>
      <c r="DA80" s="206"/>
      <c r="DB80" s="206"/>
      <c r="DC80" s="202" t="s">
        <v>3007</v>
      </c>
      <c r="DD80" s="202" t="s">
        <v>3008</v>
      </c>
      <c r="DE80" s="206"/>
    </row>
    <row r="81" spans="1:109" ht="6.75" customHeight="1">
      <c r="A81" s="125"/>
      <c r="B81" s="154"/>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6"/>
      <c r="AE81" s="124"/>
      <c r="AF81" s="124"/>
      <c r="AG81" s="124"/>
      <c r="AH81" s="183"/>
      <c r="AI81" s="183"/>
      <c r="AJ81" s="183"/>
      <c r="AK81" s="183"/>
      <c r="AL81" s="197" t="str">
        <f t="shared" si="2"/>
        <v>Ixcatepec</v>
      </c>
      <c r="AM81" s="197" t="str">
        <f t="shared" si="3"/>
        <v>30078</v>
      </c>
      <c r="AO81" s="183"/>
      <c r="AP81" s="29">
        <v>79</v>
      </c>
      <c r="AQ81" s="205"/>
      <c r="AR81" s="205"/>
      <c r="AS81" s="205"/>
      <c r="AT81" s="205"/>
      <c r="AU81" s="205"/>
      <c r="AV81" s="205"/>
      <c r="AW81" s="201" t="s">
        <v>3009</v>
      </c>
      <c r="AX81" s="205"/>
      <c r="AY81" s="205"/>
      <c r="AZ81" s="205"/>
      <c r="BA81" s="205"/>
      <c r="BB81" s="201" t="s">
        <v>3010</v>
      </c>
      <c r="BC81" s="201" t="s">
        <v>3011</v>
      </c>
      <c r="BD81" s="201" t="s">
        <v>3012</v>
      </c>
      <c r="BE81" s="509" t="s">
        <v>3013</v>
      </c>
      <c r="BF81" s="201" t="s">
        <v>3014</v>
      </c>
      <c r="BG81" s="205"/>
      <c r="BH81" s="205"/>
      <c r="BI81" s="205"/>
      <c r="BJ81" s="201" t="s">
        <v>3015</v>
      </c>
      <c r="BK81" s="201" t="s">
        <v>3016</v>
      </c>
      <c r="BL81" s="205"/>
      <c r="BM81" s="205"/>
      <c r="BN81" s="205"/>
      <c r="BO81" s="205"/>
      <c r="BP81" s="205"/>
      <c r="BQ81" s="205"/>
      <c r="BR81" s="205"/>
      <c r="BS81" s="205"/>
      <c r="BT81" s="201" t="s">
        <v>3017</v>
      </c>
      <c r="BU81" s="201" t="s">
        <v>3018</v>
      </c>
      <c r="BV81" s="205"/>
      <c r="BW81" s="183"/>
      <c r="BX81" s="183"/>
      <c r="BY81" s="183"/>
      <c r="BZ81" s="206"/>
      <c r="CA81" s="206"/>
      <c r="CB81" s="206"/>
      <c r="CC81" s="206"/>
      <c r="CD81" s="206"/>
      <c r="CE81" s="206"/>
      <c r="CF81" s="202" t="s">
        <v>3019</v>
      </c>
      <c r="CG81" s="206"/>
      <c r="CH81" s="206"/>
      <c r="CI81" s="206"/>
      <c r="CJ81" s="206"/>
      <c r="CK81" s="202" t="s">
        <v>3020</v>
      </c>
      <c r="CL81" s="202" t="s">
        <v>3021</v>
      </c>
      <c r="CM81" s="202" t="s">
        <v>3022</v>
      </c>
      <c r="CN81" s="391" t="s">
        <v>3023</v>
      </c>
      <c r="CO81" s="202" t="s">
        <v>3024</v>
      </c>
      <c r="CP81" s="206"/>
      <c r="CQ81" s="206"/>
      <c r="CR81" s="206"/>
      <c r="CS81" s="202" t="s">
        <v>3025</v>
      </c>
      <c r="CT81" s="202" t="s">
        <v>3026</v>
      </c>
      <c r="CU81" s="206"/>
      <c r="CV81" s="206"/>
      <c r="CW81" s="206"/>
      <c r="CX81" s="206"/>
      <c r="CY81" s="206"/>
      <c r="CZ81" s="206"/>
      <c r="DA81" s="206"/>
      <c r="DB81" s="206"/>
      <c r="DC81" s="202" t="s">
        <v>3027</v>
      </c>
      <c r="DD81" s="202" t="s">
        <v>3028</v>
      </c>
      <c r="DE81" s="206"/>
    </row>
    <row r="82" spans="1:109" ht="60" customHeight="1">
      <c r="A82" s="125"/>
      <c r="B82" s="144"/>
      <c r="C82" s="629" t="s">
        <v>3029</v>
      </c>
      <c r="D82" s="629"/>
      <c r="E82" s="629"/>
      <c r="F82" s="629"/>
      <c r="G82" s="629"/>
      <c r="H82" s="629"/>
      <c r="I82" s="629"/>
      <c r="J82" s="629"/>
      <c r="K82" s="629"/>
      <c r="L82" s="629"/>
      <c r="M82" s="629"/>
      <c r="N82" s="629"/>
      <c r="O82" s="629"/>
      <c r="P82" s="629"/>
      <c r="Q82" s="629"/>
      <c r="R82" s="629"/>
      <c r="S82" s="629"/>
      <c r="T82" s="629"/>
      <c r="U82" s="629"/>
      <c r="V82" s="629"/>
      <c r="W82" s="629"/>
      <c r="X82" s="629"/>
      <c r="Y82" s="629"/>
      <c r="Z82" s="629"/>
      <c r="AA82" s="629"/>
      <c r="AB82" s="629"/>
      <c r="AC82" s="629"/>
      <c r="AD82" s="145"/>
      <c r="AE82" s="124"/>
      <c r="AF82" s="124"/>
      <c r="AG82" s="124"/>
      <c r="AH82" s="183"/>
      <c r="AI82" s="183"/>
      <c r="AJ82" s="183"/>
      <c r="AK82" s="183"/>
      <c r="AL82" s="197" t="str">
        <f t="shared" si="2"/>
        <v>Ixhuacán de los Reyes</v>
      </c>
      <c r="AM82" s="197" t="str">
        <f t="shared" si="3"/>
        <v>30079</v>
      </c>
      <c r="AO82" s="183"/>
      <c r="AP82" s="29">
        <v>80</v>
      </c>
      <c r="AQ82" s="205"/>
      <c r="AR82" s="205"/>
      <c r="AS82" s="205"/>
      <c r="AT82" s="205"/>
      <c r="AU82" s="205"/>
      <c r="AV82" s="205"/>
      <c r="AW82" s="201" t="s">
        <v>3030</v>
      </c>
      <c r="AX82" s="205"/>
      <c r="AY82" s="205"/>
      <c r="AZ82" s="205"/>
      <c r="BA82" s="205"/>
      <c r="BB82" s="201" t="s">
        <v>3031</v>
      </c>
      <c r="BC82" s="201" t="s">
        <v>3032</v>
      </c>
      <c r="BD82" s="201" t="s">
        <v>3033</v>
      </c>
      <c r="BE82" s="509" t="s">
        <v>3034</v>
      </c>
      <c r="BF82" s="201" t="s">
        <v>3035</v>
      </c>
      <c r="BG82" s="205"/>
      <c r="BH82" s="205"/>
      <c r="BI82" s="205"/>
      <c r="BJ82" s="201" t="s">
        <v>3036</v>
      </c>
      <c r="BK82" s="201" t="s">
        <v>3037</v>
      </c>
      <c r="BL82" s="205"/>
      <c r="BM82" s="205"/>
      <c r="BN82" s="205"/>
      <c r="BO82" s="205"/>
      <c r="BP82" s="205"/>
      <c r="BQ82" s="205"/>
      <c r="BR82" s="205"/>
      <c r="BS82" s="205"/>
      <c r="BT82" s="201" t="s">
        <v>3038</v>
      </c>
      <c r="BU82" s="201" t="s">
        <v>3039</v>
      </c>
      <c r="BV82" s="205"/>
      <c r="BW82" s="183"/>
      <c r="BX82" s="183"/>
      <c r="BY82" s="183"/>
      <c r="BZ82" s="206"/>
      <c r="CA82" s="206"/>
      <c r="CB82" s="206"/>
      <c r="CC82" s="206"/>
      <c r="CD82" s="206"/>
      <c r="CE82" s="206"/>
      <c r="CF82" s="202" t="s">
        <v>1826</v>
      </c>
      <c r="CG82" s="206"/>
      <c r="CH82" s="206"/>
      <c r="CI82" s="206"/>
      <c r="CJ82" s="206"/>
      <c r="CK82" s="202" t="s">
        <v>3040</v>
      </c>
      <c r="CL82" s="202" t="s">
        <v>3041</v>
      </c>
      <c r="CM82" s="202" t="s">
        <v>749</v>
      </c>
      <c r="CN82" s="391" t="s">
        <v>3042</v>
      </c>
      <c r="CO82" s="202" t="s">
        <v>3043</v>
      </c>
      <c r="CP82" s="206"/>
      <c r="CQ82" s="206"/>
      <c r="CR82" s="206"/>
      <c r="CS82" s="202" t="s">
        <v>3044</v>
      </c>
      <c r="CT82" s="202" t="s">
        <v>3045</v>
      </c>
      <c r="CU82" s="206"/>
      <c r="CV82" s="206"/>
      <c r="CW82" s="206"/>
      <c r="CX82" s="206"/>
      <c r="CY82" s="206"/>
      <c r="CZ82" s="206"/>
      <c r="DA82" s="206"/>
      <c r="DB82" s="206"/>
      <c r="DC82" s="202" t="s">
        <v>3046</v>
      </c>
      <c r="DD82" s="202" t="s">
        <v>3047</v>
      </c>
      <c r="DE82" s="206"/>
    </row>
    <row r="83" spans="1:109" ht="6.75" customHeight="1">
      <c r="A83" s="125"/>
      <c r="B83" s="144"/>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45"/>
      <c r="AE83" s="124"/>
      <c r="AF83" s="124"/>
      <c r="AG83" s="124"/>
      <c r="AH83" s="183"/>
      <c r="AI83" s="183"/>
      <c r="AJ83" s="183"/>
      <c r="AK83" s="183"/>
      <c r="AL83" s="197" t="str">
        <f t="shared" si="2"/>
        <v>Ixhuatlán del Café</v>
      </c>
      <c r="AM83" s="197" t="str">
        <f t="shared" si="3"/>
        <v>30080</v>
      </c>
      <c r="AO83" s="183"/>
      <c r="AP83" s="29">
        <v>81</v>
      </c>
      <c r="AQ83" s="205"/>
      <c r="AR83" s="205"/>
      <c r="AS83" s="205"/>
      <c r="AT83" s="205"/>
      <c r="AU83" s="205"/>
      <c r="AV83" s="205"/>
      <c r="AW83" s="201" t="s">
        <v>3048</v>
      </c>
      <c r="AX83" s="205"/>
      <c r="AY83" s="205"/>
      <c r="AZ83" s="205"/>
      <c r="BA83" s="205"/>
      <c r="BB83" s="201" t="s">
        <v>3049</v>
      </c>
      <c r="BC83" s="201" t="s">
        <v>3050</v>
      </c>
      <c r="BD83" s="201" t="s">
        <v>3051</v>
      </c>
      <c r="BE83" s="509" t="s">
        <v>3052</v>
      </c>
      <c r="BF83" s="201" t="s">
        <v>3053</v>
      </c>
      <c r="BG83" s="205"/>
      <c r="BH83" s="205"/>
      <c r="BI83" s="205"/>
      <c r="BJ83" s="201" t="s">
        <v>3054</v>
      </c>
      <c r="BK83" s="201" t="s">
        <v>3055</v>
      </c>
      <c r="BL83" s="205"/>
      <c r="BM83" s="205"/>
      <c r="BN83" s="205"/>
      <c r="BO83" s="205"/>
      <c r="BP83" s="205"/>
      <c r="BQ83" s="205"/>
      <c r="BR83" s="205"/>
      <c r="BS83" s="205"/>
      <c r="BT83" s="201" t="s">
        <v>3056</v>
      </c>
      <c r="BU83" s="201" t="s">
        <v>3057</v>
      </c>
      <c r="BV83" s="205"/>
      <c r="BW83" s="183"/>
      <c r="BX83" s="183"/>
      <c r="BY83" s="183"/>
      <c r="BZ83" s="206"/>
      <c r="CA83" s="206"/>
      <c r="CB83" s="206"/>
      <c r="CC83" s="206"/>
      <c r="CD83" s="206"/>
      <c r="CE83" s="206"/>
      <c r="CF83" s="202" t="s">
        <v>3058</v>
      </c>
      <c r="CG83" s="206"/>
      <c r="CH83" s="206"/>
      <c r="CI83" s="206"/>
      <c r="CJ83" s="206"/>
      <c r="CK83" s="202" t="s">
        <v>3059</v>
      </c>
      <c r="CL83" s="202" t="s">
        <v>3060</v>
      </c>
      <c r="CM83" s="202" t="s">
        <v>3061</v>
      </c>
      <c r="CN83" s="391" t="s">
        <v>3062</v>
      </c>
      <c r="CO83" s="202" t="s">
        <v>3063</v>
      </c>
      <c r="CP83" s="206"/>
      <c r="CQ83" s="206"/>
      <c r="CR83" s="206"/>
      <c r="CS83" s="202" t="s">
        <v>3064</v>
      </c>
      <c r="CT83" s="202" t="s">
        <v>3065</v>
      </c>
      <c r="CU83" s="206"/>
      <c r="CV83" s="206"/>
      <c r="CW83" s="206"/>
      <c r="CX83" s="206"/>
      <c r="CY83" s="206"/>
      <c r="CZ83" s="206"/>
      <c r="DA83" s="206"/>
      <c r="DB83" s="206"/>
      <c r="DC83" s="202" t="s">
        <v>3066</v>
      </c>
      <c r="DD83" s="202" t="s">
        <v>3067</v>
      </c>
      <c r="DE83" s="206"/>
    </row>
    <row r="84" spans="1:109" ht="60" customHeight="1">
      <c r="A84" s="125"/>
      <c r="B84" s="144"/>
      <c r="C84" s="629" t="s">
        <v>3068</v>
      </c>
      <c r="D84" s="629"/>
      <c r="E84" s="629"/>
      <c r="F84" s="629"/>
      <c r="G84" s="629"/>
      <c r="H84" s="629"/>
      <c r="I84" s="629"/>
      <c r="J84" s="629"/>
      <c r="K84" s="629"/>
      <c r="L84" s="629"/>
      <c r="M84" s="629"/>
      <c r="N84" s="629"/>
      <c r="O84" s="629"/>
      <c r="P84" s="629"/>
      <c r="Q84" s="629"/>
      <c r="R84" s="629"/>
      <c r="S84" s="629"/>
      <c r="T84" s="629"/>
      <c r="U84" s="629"/>
      <c r="V84" s="629"/>
      <c r="W84" s="629"/>
      <c r="X84" s="629"/>
      <c r="Y84" s="629"/>
      <c r="Z84" s="629"/>
      <c r="AA84" s="629"/>
      <c r="AB84" s="629"/>
      <c r="AC84" s="629"/>
      <c r="AD84" s="145"/>
      <c r="AE84" s="124"/>
      <c r="AF84" s="124"/>
      <c r="AG84" s="124"/>
      <c r="AH84" s="183"/>
      <c r="AI84" s="183"/>
      <c r="AJ84" s="183"/>
      <c r="AK84" s="183"/>
      <c r="AL84" s="197" t="str">
        <f t="shared" si="2"/>
        <v>Ixhuatlancillo</v>
      </c>
      <c r="AM84" s="197" t="str">
        <f t="shared" si="3"/>
        <v>30081</v>
      </c>
      <c r="AO84" s="183"/>
      <c r="AP84" s="29">
        <v>82</v>
      </c>
      <c r="AQ84" s="205"/>
      <c r="AR84" s="205"/>
      <c r="AS84" s="205"/>
      <c r="AT84" s="205"/>
      <c r="AU84" s="205"/>
      <c r="AV84" s="205"/>
      <c r="AW84" s="201" t="s">
        <v>3069</v>
      </c>
      <c r="AX84" s="205"/>
      <c r="AY84" s="205"/>
      <c r="AZ84" s="205"/>
      <c r="BA84" s="205"/>
      <c r="BB84" s="201" t="s">
        <v>3070</v>
      </c>
      <c r="BC84" s="201" t="s">
        <v>3071</v>
      </c>
      <c r="BD84" s="201" t="s">
        <v>3072</v>
      </c>
      <c r="BE84" s="509" t="s">
        <v>3073</v>
      </c>
      <c r="BF84" s="201" t="s">
        <v>3074</v>
      </c>
      <c r="BG84" s="205"/>
      <c r="BH84" s="205"/>
      <c r="BI84" s="205"/>
      <c r="BJ84" s="201" t="s">
        <v>3075</v>
      </c>
      <c r="BK84" s="201" t="s">
        <v>3076</v>
      </c>
      <c r="BL84" s="205"/>
      <c r="BM84" s="205"/>
      <c r="BN84" s="205"/>
      <c r="BO84" s="205"/>
      <c r="BP84" s="205"/>
      <c r="BQ84" s="205"/>
      <c r="BR84" s="205"/>
      <c r="BS84" s="205"/>
      <c r="BT84" s="201" t="s">
        <v>3077</v>
      </c>
      <c r="BU84" s="201" t="s">
        <v>3078</v>
      </c>
      <c r="BV84" s="205"/>
      <c r="BW84" s="183"/>
      <c r="BX84" s="183"/>
      <c r="BY84" s="183"/>
      <c r="BZ84" s="206"/>
      <c r="CA84" s="206"/>
      <c r="CB84" s="206"/>
      <c r="CC84" s="206"/>
      <c r="CD84" s="206"/>
      <c r="CE84" s="206"/>
      <c r="CF84" s="202" t="s">
        <v>3079</v>
      </c>
      <c r="CG84" s="206"/>
      <c r="CH84" s="206"/>
      <c r="CI84" s="206"/>
      <c r="CJ84" s="206"/>
      <c r="CK84" s="202" t="s">
        <v>3080</v>
      </c>
      <c r="CL84" s="202" t="s">
        <v>3081</v>
      </c>
      <c r="CM84" s="202" t="s">
        <v>3082</v>
      </c>
      <c r="CN84" s="391" t="s">
        <v>3083</v>
      </c>
      <c r="CO84" s="202" t="s">
        <v>3084</v>
      </c>
      <c r="CP84" s="206"/>
      <c r="CQ84" s="206"/>
      <c r="CR84" s="206"/>
      <c r="CS84" s="202" t="s">
        <v>3085</v>
      </c>
      <c r="CT84" s="202" t="s">
        <v>3086</v>
      </c>
      <c r="CU84" s="206"/>
      <c r="CV84" s="206"/>
      <c r="CW84" s="206"/>
      <c r="CX84" s="206"/>
      <c r="CY84" s="206"/>
      <c r="CZ84" s="206"/>
      <c r="DA84" s="206"/>
      <c r="DB84" s="206"/>
      <c r="DC84" s="202" t="s">
        <v>3087</v>
      </c>
      <c r="DD84" s="202" t="s">
        <v>3088</v>
      </c>
      <c r="DE84" s="206"/>
    </row>
    <row r="85" spans="1:109" ht="6.75" customHeight="1">
      <c r="A85" s="125"/>
      <c r="B85" s="144"/>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45"/>
      <c r="AE85" s="124"/>
      <c r="AF85" s="124"/>
      <c r="AG85" s="124"/>
      <c r="AH85" s="29"/>
      <c r="AI85" s="29"/>
      <c r="AJ85" s="29"/>
      <c r="AK85" s="29"/>
      <c r="AL85" s="197" t="str">
        <f t="shared" si="2"/>
        <v>Ixhuatlán del Sureste</v>
      </c>
      <c r="AM85" s="197" t="str">
        <f t="shared" si="3"/>
        <v>30082</v>
      </c>
      <c r="AO85" s="29"/>
      <c r="AP85" s="29">
        <v>83</v>
      </c>
      <c r="AQ85" s="201"/>
      <c r="AR85" s="201"/>
      <c r="AS85" s="201"/>
      <c r="AT85" s="201"/>
      <c r="AU85" s="201"/>
      <c r="AV85" s="201"/>
      <c r="AW85" s="201" t="s">
        <v>3089</v>
      </c>
      <c r="AX85" s="201"/>
      <c r="AY85" s="201"/>
      <c r="AZ85" s="201"/>
      <c r="BA85" s="201"/>
      <c r="BB85" s="201" t="s">
        <v>3090</v>
      </c>
      <c r="BC85" s="201" t="s">
        <v>3091</v>
      </c>
      <c r="BD85" s="201" t="s">
        <v>3092</v>
      </c>
      <c r="BE85" s="509" t="s">
        <v>3093</v>
      </c>
      <c r="BF85" s="201" t="s">
        <v>3094</v>
      </c>
      <c r="BG85" s="201"/>
      <c r="BH85" s="201"/>
      <c r="BI85" s="201"/>
      <c r="BJ85" s="201" t="s">
        <v>3095</v>
      </c>
      <c r="BK85" s="201" t="s">
        <v>3096</v>
      </c>
      <c r="BL85" s="201"/>
      <c r="BM85" s="201"/>
      <c r="BN85" s="201"/>
      <c r="BO85" s="201"/>
      <c r="BP85" s="201"/>
      <c r="BQ85" s="201"/>
      <c r="BR85" s="201"/>
      <c r="BS85" s="201"/>
      <c r="BT85" s="201" t="s">
        <v>3097</v>
      </c>
      <c r="BU85" s="201" t="s">
        <v>3098</v>
      </c>
      <c r="BV85" s="201"/>
      <c r="BW85" s="29"/>
      <c r="BX85" s="29"/>
      <c r="BY85" s="29"/>
      <c r="BZ85" s="202"/>
      <c r="CA85" s="202"/>
      <c r="CB85" s="202"/>
      <c r="CC85" s="202"/>
      <c r="CD85" s="202"/>
      <c r="CE85" s="202"/>
      <c r="CF85" s="202" t="s">
        <v>3099</v>
      </c>
      <c r="CG85" s="202"/>
      <c r="CH85" s="202"/>
      <c r="CI85" s="202"/>
      <c r="CJ85" s="202"/>
      <c r="CK85" s="202" t="s">
        <v>3100</v>
      </c>
      <c r="CL85" s="202" t="s">
        <v>3101</v>
      </c>
      <c r="CM85" s="202" t="s">
        <v>3102</v>
      </c>
      <c r="CN85" s="391" t="s">
        <v>3103</v>
      </c>
      <c r="CO85" s="202" t="s">
        <v>3104</v>
      </c>
      <c r="CP85" s="202"/>
      <c r="CQ85" s="202"/>
      <c r="CR85" s="202"/>
      <c r="CS85" s="202" t="s">
        <v>3105</v>
      </c>
      <c r="CT85" s="202" t="s">
        <v>3106</v>
      </c>
      <c r="CU85" s="202"/>
      <c r="CV85" s="202"/>
      <c r="CW85" s="202"/>
      <c r="CX85" s="202"/>
      <c r="CY85" s="202"/>
      <c r="CZ85" s="202"/>
      <c r="DA85" s="202"/>
      <c r="DB85" s="202"/>
      <c r="DC85" s="202" t="s">
        <v>3107</v>
      </c>
      <c r="DD85" s="202" t="s">
        <v>3108</v>
      </c>
      <c r="DE85" s="202"/>
    </row>
    <row r="86" spans="1:109" ht="36" customHeight="1">
      <c r="A86" s="125"/>
      <c r="B86" s="144"/>
      <c r="C86" s="627" t="s">
        <v>3109</v>
      </c>
      <c r="D86" s="627"/>
      <c r="E86" s="627"/>
      <c r="F86" s="627"/>
      <c r="G86" s="627"/>
      <c r="H86" s="627"/>
      <c r="I86" s="627"/>
      <c r="J86" s="627"/>
      <c r="K86" s="627"/>
      <c r="L86" s="627"/>
      <c r="M86" s="627"/>
      <c r="N86" s="627"/>
      <c r="O86" s="627"/>
      <c r="P86" s="627"/>
      <c r="Q86" s="627"/>
      <c r="R86" s="627"/>
      <c r="S86" s="627"/>
      <c r="T86" s="627"/>
      <c r="U86" s="627"/>
      <c r="V86" s="627"/>
      <c r="W86" s="627"/>
      <c r="X86" s="627"/>
      <c r="Y86" s="627"/>
      <c r="Z86" s="627"/>
      <c r="AA86" s="627"/>
      <c r="AB86" s="627"/>
      <c r="AC86" s="627"/>
      <c r="AD86" s="145"/>
      <c r="AE86" s="124"/>
      <c r="AF86" s="124"/>
      <c r="AG86" s="124"/>
      <c r="AH86" s="183"/>
      <c r="AI86" s="183"/>
      <c r="AJ86" s="183"/>
      <c r="AK86" s="183"/>
      <c r="AL86" s="197" t="str">
        <f t="shared" si="2"/>
        <v>Ixhuatlán de Madero</v>
      </c>
      <c r="AM86" s="197" t="str">
        <f t="shared" si="3"/>
        <v>30083</v>
      </c>
      <c r="AO86" s="183"/>
      <c r="AP86" s="29">
        <v>84</v>
      </c>
      <c r="AQ86" s="205"/>
      <c r="AR86" s="205"/>
      <c r="AS86" s="205"/>
      <c r="AT86" s="205"/>
      <c r="AU86" s="205"/>
      <c r="AV86" s="205"/>
      <c r="AW86" s="201" t="s">
        <v>3110</v>
      </c>
      <c r="AX86" s="205"/>
      <c r="AY86" s="205"/>
      <c r="AZ86" s="205"/>
      <c r="BA86" s="205"/>
      <c r="BB86" s="201" t="s">
        <v>3111</v>
      </c>
      <c r="BC86" s="201" t="s">
        <v>3112</v>
      </c>
      <c r="BD86" s="201" t="s">
        <v>3113</v>
      </c>
      <c r="BE86" s="509" t="s">
        <v>3114</v>
      </c>
      <c r="BF86" s="201" t="s">
        <v>3115</v>
      </c>
      <c r="BG86" s="205"/>
      <c r="BH86" s="205"/>
      <c r="BI86" s="205"/>
      <c r="BJ86" s="201" t="s">
        <v>3116</v>
      </c>
      <c r="BK86" s="201" t="s">
        <v>3117</v>
      </c>
      <c r="BL86" s="205"/>
      <c r="BM86" s="205"/>
      <c r="BN86" s="205"/>
      <c r="BO86" s="205"/>
      <c r="BP86" s="205"/>
      <c r="BQ86" s="205"/>
      <c r="BR86" s="205"/>
      <c r="BS86" s="205"/>
      <c r="BT86" s="201" t="s">
        <v>3118</v>
      </c>
      <c r="BU86" s="201" t="s">
        <v>3119</v>
      </c>
      <c r="BV86" s="205"/>
      <c r="BW86" s="183"/>
      <c r="BX86" s="183"/>
      <c r="BY86" s="183"/>
      <c r="BZ86" s="206"/>
      <c r="CA86" s="206"/>
      <c r="CB86" s="206"/>
      <c r="CC86" s="206"/>
      <c r="CD86" s="206"/>
      <c r="CE86" s="206"/>
      <c r="CF86" s="202" t="s">
        <v>3120</v>
      </c>
      <c r="CG86" s="206"/>
      <c r="CH86" s="206"/>
      <c r="CI86" s="206"/>
      <c r="CJ86" s="206"/>
      <c r="CK86" s="206" t="s">
        <v>3121</v>
      </c>
      <c r="CL86" s="202" t="s">
        <v>3122</v>
      </c>
      <c r="CM86" s="202" t="s">
        <v>3123</v>
      </c>
      <c r="CN86" s="391" t="s">
        <v>3124</v>
      </c>
      <c r="CO86" s="202" t="s">
        <v>3125</v>
      </c>
      <c r="CP86" s="206"/>
      <c r="CQ86" s="206"/>
      <c r="CR86" s="206"/>
      <c r="CS86" s="202" t="s">
        <v>3126</v>
      </c>
      <c r="CT86" s="202" t="s">
        <v>3127</v>
      </c>
      <c r="CU86" s="206"/>
      <c r="CV86" s="206"/>
      <c r="CW86" s="206"/>
      <c r="CX86" s="206"/>
      <c r="CY86" s="206"/>
      <c r="CZ86" s="206"/>
      <c r="DA86" s="206"/>
      <c r="DB86" s="206"/>
      <c r="DC86" s="202" t="s">
        <v>3128</v>
      </c>
      <c r="DD86" s="202" t="s">
        <v>3129</v>
      </c>
      <c r="DE86" s="206"/>
    </row>
    <row r="87" spans="1:109" ht="15" customHeight="1" thickBot="1">
      <c r="A87" s="125"/>
      <c r="B87" s="160"/>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2"/>
      <c r="AE87" s="124"/>
      <c r="AF87" s="124"/>
      <c r="AG87" s="124"/>
      <c r="AH87" s="183"/>
      <c r="AI87" s="183"/>
      <c r="AJ87" s="183"/>
      <c r="AK87" s="183"/>
      <c r="AL87" s="197" t="str">
        <f t="shared" si="2"/>
        <v>Ixmatlahuacan</v>
      </c>
      <c r="AM87" s="197" t="str">
        <f t="shared" si="3"/>
        <v>30084</v>
      </c>
      <c r="AO87" s="183"/>
      <c r="AP87" s="29">
        <v>85</v>
      </c>
      <c r="AQ87" s="205"/>
      <c r="AR87" s="205"/>
      <c r="AS87" s="205"/>
      <c r="AT87" s="205"/>
      <c r="AU87" s="205"/>
      <c r="AV87" s="205"/>
      <c r="AW87" s="201" t="s">
        <v>3130</v>
      </c>
      <c r="AX87" s="205"/>
      <c r="AY87" s="205"/>
      <c r="AZ87" s="205"/>
      <c r="BA87" s="205"/>
      <c r="BB87" s="201" t="s">
        <v>3131</v>
      </c>
      <c r="BC87" s="201" t="s">
        <v>3132</v>
      </c>
      <c r="BD87" s="201" t="s">
        <v>3133</v>
      </c>
      <c r="BE87" s="509" t="s">
        <v>3134</v>
      </c>
      <c r="BF87" s="201" t="s">
        <v>3135</v>
      </c>
      <c r="BG87" s="205"/>
      <c r="BH87" s="205"/>
      <c r="BI87" s="205"/>
      <c r="BJ87" s="201" t="s">
        <v>3136</v>
      </c>
      <c r="BK87" s="201" t="s">
        <v>3137</v>
      </c>
      <c r="BL87" s="205"/>
      <c r="BM87" s="205"/>
      <c r="BN87" s="205"/>
      <c r="BO87" s="205"/>
      <c r="BP87" s="205"/>
      <c r="BQ87" s="205"/>
      <c r="BR87" s="205"/>
      <c r="BS87" s="205"/>
      <c r="BT87" s="201" t="s">
        <v>3138</v>
      </c>
      <c r="BU87" s="201" t="s">
        <v>3139</v>
      </c>
      <c r="BV87" s="205"/>
      <c r="BW87" s="183"/>
      <c r="BX87" s="183"/>
      <c r="BY87" s="183"/>
      <c r="BZ87" s="206"/>
      <c r="CA87" s="206"/>
      <c r="CB87" s="206"/>
      <c r="CC87" s="206"/>
      <c r="CD87" s="206"/>
      <c r="CE87" s="206"/>
      <c r="CF87" s="202" t="s">
        <v>3140</v>
      </c>
      <c r="CG87" s="206"/>
      <c r="CH87" s="206"/>
      <c r="CI87" s="206"/>
      <c r="CJ87" s="206"/>
      <c r="CK87" s="206" t="s">
        <v>3141</v>
      </c>
      <c r="CL87" s="202" t="s">
        <v>3142</v>
      </c>
      <c r="CM87" s="202" t="s">
        <v>3143</v>
      </c>
      <c r="CN87" s="391" t="s">
        <v>3144</v>
      </c>
      <c r="CO87" s="202" t="s">
        <v>3145</v>
      </c>
      <c r="CP87" s="206"/>
      <c r="CQ87" s="206"/>
      <c r="CR87" s="206"/>
      <c r="CS87" s="202" t="s">
        <v>3146</v>
      </c>
      <c r="CT87" s="202" t="s">
        <v>3147</v>
      </c>
      <c r="CU87" s="206"/>
      <c r="CV87" s="206"/>
      <c r="CW87" s="206"/>
      <c r="CX87" s="206"/>
      <c r="CY87" s="206"/>
      <c r="CZ87" s="206"/>
      <c r="DA87" s="206"/>
      <c r="DB87" s="206"/>
      <c r="DC87" s="202" t="s">
        <v>3148</v>
      </c>
      <c r="DD87" s="202" t="s">
        <v>3149</v>
      </c>
      <c r="DE87" s="206"/>
    </row>
    <row r="88" spans="1:109" ht="15" customHeight="1" thickBot="1">
      <c r="A88" s="125"/>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83"/>
      <c r="AI88" s="183"/>
      <c r="AJ88" s="183"/>
      <c r="AK88" s="183"/>
      <c r="AL88" s="197" t="str">
        <f t="shared" si="2"/>
        <v>Ixtaczoquitlán</v>
      </c>
      <c r="AM88" s="197" t="str">
        <f t="shared" si="3"/>
        <v>30085</v>
      </c>
      <c r="AO88" s="183"/>
      <c r="AP88" s="29">
        <v>86</v>
      </c>
      <c r="AQ88" s="205"/>
      <c r="AR88" s="205"/>
      <c r="AS88" s="205"/>
      <c r="AT88" s="205"/>
      <c r="AU88" s="205"/>
      <c r="AV88" s="205"/>
      <c r="AW88" s="201" t="s">
        <v>3150</v>
      </c>
      <c r="AX88" s="205"/>
      <c r="AY88" s="205"/>
      <c r="AZ88" s="205"/>
      <c r="BA88" s="205"/>
      <c r="BB88" s="201" t="s">
        <v>3151</v>
      </c>
      <c r="BC88" s="205">
        <v>13099</v>
      </c>
      <c r="BD88" s="201" t="s">
        <v>3152</v>
      </c>
      <c r="BE88" s="509" t="s">
        <v>3153</v>
      </c>
      <c r="BF88" s="201" t="s">
        <v>3154</v>
      </c>
      <c r="BG88" s="205"/>
      <c r="BH88" s="205"/>
      <c r="BI88" s="205"/>
      <c r="BJ88" s="201" t="s">
        <v>3155</v>
      </c>
      <c r="BK88" s="201" t="s">
        <v>3156</v>
      </c>
      <c r="BL88" s="205"/>
      <c r="BM88" s="205"/>
      <c r="BN88" s="205"/>
      <c r="BO88" s="205"/>
      <c r="BP88" s="205"/>
      <c r="BQ88" s="205"/>
      <c r="BR88" s="205"/>
      <c r="BS88" s="205"/>
      <c r="BT88" s="201" t="s">
        <v>3157</v>
      </c>
      <c r="BU88" s="201" t="s">
        <v>3158</v>
      </c>
      <c r="BV88" s="205"/>
      <c r="BW88" s="183"/>
      <c r="BX88" s="183"/>
      <c r="BY88" s="183"/>
      <c r="BZ88" s="206"/>
      <c r="CA88" s="206"/>
      <c r="CB88" s="206"/>
      <c r="CC88" s="206"/>
      <c r="CD88" s="206"/>
      <c r="CE88" s="206"/>
      <c r="CF88" s="202" t="s">
        <v>3159</v>
      </c>
      <c r="CG88" s="206"/>
      <c r="CH88" s="206"/>
      <c r="CI88" s="206"/>
      <c r="CJ88" s="206"/>
      <c r="CK88" s="206" t="s">
        <v>1867</v>
      </c>
      <c r="CL88" s="202" t="s">
        <v>422</v>
      </c>
      <c r="CM88" s="202" t="s">
        <v>3160</v>
      </c>
      <c r="CN88" s="391" t="s">
        <v>3161</v>
      </c>
      <c r="CO88" s="202" t="s">
        <v>3162</v>
      </c>
      <c r="CP88" s="206"/>
      <c r="CQ88" s="206"/>
      <c r="CR88" s="206"/>
      <c r="CS88" s="202" t="s">
        <v>3163</v>
      </c>
      <c r="CT88" s="202" t="s">
        <v>3164</v>
      </c>
      <c r="CU88" s="206"/>
      <c r="CV88" s="206"/>
      <c r="CW88" s="206"/>
      <c r="CX88" s="206"/>
      <c r="CY88" s="206"/>
      <c r="CZ88" s="206"/>
      <c r="DA88" s="206"/>
      <c r="DB88" s="206"/>
      <c r="DC88" s="202" t="s">
        <v>3165</v>
      </c>
      <c r="DD88" s="202" t="s">
        <v>3166</v>
      </c>
      <c r="DE88" s="206"/>
    </row>
    <row r="89" spans="1:109" ht="15" customHeight="1">
      <c r="A89" s="131"/>
      <c r="B89" s="141"/>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c r="AA89" s="142"/>
      <c r="AB89" s="142"/>
      <c r="AC89" s="142"/>
      <c r="AD89" s="143"/>
      <c r="AH89" s="183"/>
      <c r="AI89" s="183"/>
      <c r="AJ89" s="183"/>
      <c r="AK89" s="183"/>
      <c r="AL89" s="197" t="str">
        <f t="shared" si="2"/>
        <v>Jalacingo</v>
      </c>
      <c r="AM89" s="197" t="str">
        <f t="shared" si="3"/>
        <v>30086</v>
      </c>
      <c r="AO89" s="183"/>
      <c r="AP89" s="29">
        <v>87</v>
      </c>
      <c r="AQ89" s="205"/>
      <c r="AR89" s="205"/>
      <c r="AS89" s="205"/>
      <c r="AT89" s="205"/>
      <c r="AU89" s="205"/>
      <c r="AV89" s="205"/>
      <c r="AW89" s="201" t="s">
        <v>3167</v>
      </c>
      <c r="AX89" s="205"/>
      <c r="AY89" s="205"/>
      <c r="AZ89" s="205"/>
      <c r="BA89" s="205"/>
      <c r="BB89" s="201">
        <v>12099</v>
      </c>
      <c r="BC89" s="205"/>
      <c r="BD89" s="201" t="s">
        <v>3168</v>
      </c>
      <c r="BE89" s="509" t="s">
        <v>3169</v>
      </c>
      <c r="BF89" s="201" t="s">
        <v>3170</v>
      </c>
      <c r="BG89" s="205"/>
      <c r="BH89" s="205"/>
      <c r="BI89" s="205"/>
      <c r="BJ89" s="201" t="s">
        <v>3171</v>
      </c>
      <c r="BK89" s="201" t="s">
        <v>3172</v>
      </c>
      <c r="BL89" s="205"/>
      <c r="BM89" s="205"/>
      <c r="BN89" s="205"/>
      <c r="BO89" s="205"/>
      <c r="BP89" s="205"/>
      <c r="BQ89" s="205"/>
      <c r="BR89" s="205"/>
      <c r="BS89" s="205"/>
      <c r="BT89" s="201" t="s">
        <v>3173</v>
      </c>
      <c r="BU89" s="201" t="s">
        <v>3174</v>
      </c>
      <c r="BV89" s="205"/>
      <c r="BW89" s="183"/>
      <c r="BX89" s="183"/>
      <c r="BY89" s="183"/>
      <c r="BZ89" s="206"/>
      <c r="CA89" s="206"/>
      <c r="CB89" s="206"/>
      <c r="CC89" s="206"/>
      <c r="CD89" s="206"/>
      <c r="CE89" s="206"/>
      <c r="CF89" s="202" t="s">
        <v>3175</v>
      </c>
      <c r="CG89" s="206"/>
      <c r="CH89" s="206"/>
      <c r="CI89" s="206"/>
      <c r="CJ89" s="206"/>
      <c r="CK89" s="202" t="s">
        <v>422</v>
      </c>
      <c r="CL89" s="206"/>
      <c r="CM89" s="202" t="s">
        <v>3176</v>
      </c>
      <c r="CN89" s="391" t="s">
        <v>3177</v>
      </c>
      <c r="CO89" s="202" t="s">
        <v>3178</v>
      </c>
      <c r="CP89" s="206"/>
      <c r="CQ89" s="206"/>
      <c r="CR89" s="206"/>
      <c r="CS89" s="202" t="s">
        <v>3179</v>
      </c>
      <c r="CT89" s="202" t="s">
        <v>3180</v>
      </c>
      <c r="CU89" s="206"/>
      <c r="CV89" s="206"/>
      <c r="CW89" s="206"/>
      <c r="CX89" s="206"/>
      <c r="CY89" s="206"/>
      <c r="CZ89" s="206"/>
      <c r="DA89" s="206"/>
      <c r="DB89" s="206"/>
      <c r="DC89" s="202" t="s">
        <v>3181</v>
      </c>
      <c r="DD89" s="202" t="s">
        <v>3182</v>
      </c>
      <c r="DE89" s="206"/>
    </row>
    <row r="90" spans="1:109" ht="36" customHeight="1">
      <c r="A90" s="131"/>
      <c r="B90" s="144"/>
      <c r="C90" s="629" t="s">
        <v>3183</v>
      </c>
      <c r="D90" s="637"/>
      <c r="E90" s="637"/>
      <c r="F90" s="637"/>
      <c r="G90" s="637"/>
      <c r="H90" s="637"/>
      <c r="I90" s="637"/>
      <c r="J90" s="637"/>
      <c r="K90" s="637"/>
      <c r="L90" s="637"/>
      <c r="M90" s="637"/>
      <c r="N90" s="637"/>
      <c r="O90" s="637"/>
      <c r="P90" s="637"/>
      <c r="Q90" s="637"/>
      <c r="R90" s="637"/>
      <c r="S90" s="637"/>
      <c r="T90" s="637"/>
      <c r="U90" s="637"/>
      <c r="V90" s="637"/>
      <c r="W90" s="637"/>
      <c r="X90" s="637"/>
      <c r="Y90" s="637"/>
      <c r="Z90" s="637"/>
      <c r="AA90" s="637"/>
      <c r="AB90" s="637"/>
      <c r="AC90" s="637"/>
      <c r="AD90" s="145"/>
      <c r="AH90" s="183"/>
      <c r="AI90" s="183"/>
      <c r="AJ90" s="183"/>
      <c r="AK90" s="183"/>
      <c r="AL90" s="197" t="str">
        <f t="shared" si="2"/>
        <v>Xalapa</v>
      </c>
      <c r="AM90" s="197" t="str">
        <f t="shared" si="3"/>
        <v>30087</v>
      </c>
      <c r="AO90" s="183"/>
      <c r="AP90" s="29">
        <v>88</v>
      </c>
      <c r="AQ90" s="205"/>
      <c r="AR90" s="205"/>
      <c r="AS90" s="205"/>
      <c r="AT90" s="205"/>
      <c r="AU90" s="205"/>
      <c r="AV90" s="205"/>
      <c r="AW90" s="201" t="s">
        <v>3184</v>
      </c>
      <c r="AX90" s="205"/>
      <c r="AY90" s="205"/>
      <c r="AZ90" s="205"/>
      <c r="BA90" s="205"/>
      <c r="BB90" s="205"/>
      <c r="BC90" s="205"/>
      <c r="BD90" s="201" t="s">
        <v>3185</v>
      </c>
      <c r="BE90" s="509" t="s">
        <v>3186</v>
      </c>
      <c r="BF90" s="201" t="s">
        <v>3187</v>
      </c>
      <c r="BG90" s="205"/>
      <c r="BH90" s="205"/>
      <c r="BI90" s="205"/>
      <c r="BJ90" s="201" t="s">
        <v>3188</v>
      </c>
      <c r="BK90" s="201" t="s">
        <v>3189</v>
      </c>
      <c r="BL90" s="205"/>
      <c r="BM90" s="205"/>
      <c r="BN90" s="205"/>
      <c r="BO90" s="205"/>
      <c r="BP90" s="205"/>
      <c r="BQ90" s="205"/>
      <c r="BR90" s="205"/>
      <c r="BS90" s="205"/>
      <c r="BT90" s="201" t="s">
        <v>3190</v>
      </c>
      <c r="BU90" s="201" t="s">
        <v>3191</v>
      </c>
      <c r="BV90" s="205"/>
      <c r="BW90" s="183"/>
      <c r="BX90" s="183"/>
      <c r="BY90" s="183"/>
      <c r="BZ90" s="206"/>
      <c r="CA90" s="206"/>
      <c r="CB90" s="206"/>
      <c r="CC90" s="206"/>
      <c r="CD90" s="206"/>
      <c r="CE90" s="206"/>
      <c r="CF90" s="202" t="s">
        <v>3192</v>
      </c>
      <c r="CG90" s="206"/>
      <c r="CH90" s="206"/>
      <c r="CI90" s="206"/>
      <c r="CJ90" s="206"/>
      <c r="CK90" s="206"/>
      <c r="CL90" s="206"/>
      <c r="CM90" s="202" t="s">
        <v>3193</v>
      </c>
      <c r="CN90" s="391" t="s">
        <v>3194</v>
      </c>
      <c r="CO90" s="202" t="s">
        <v>3195</v>
      </c>
      <c r="CP90" s="206"/>
      <c r="CQ90" s="206"/>
      <c r="CR90" s="206"/>
      <c r="CS90" s="202" t="s">
        <v>3196</v>
      </c>
      <c r="CT90" s="202" t="s">
        <v>3197</v>
      </c>
      <c r="CU90" s="206"/>
      <c r="CV90" s="206"/>
      <c r="CW90" s="206"/>
      <c r="CX90" s="206"/>
      <c r="CY90" s="206"/>
      <c r="CZ90" s="206"/>
      <c r="DA90" s="206"/>
      <c r="DB90" s="206"/>
      <c r="DC90" s="202" t="s">
        <v>3198</v>
      </c>
      <c r="DD90" s="202" t="s">
        <v>3199</v>
      </c>
      <c r="DE90" s="206"/>
    </row>
    <row r="91" spans="1:109" ht="6.75" customHeight="1">
      <c r="A91" s="131"/>
      <c r="B91" s="144"/>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45"/>
      <c r="AH91" s="183"/>
      <c r="AI91" s="183"/>
      <c r="AJ91" s="183"/>
      <c r="AK91" s="183"/>
      <c r="AL91" s="197" t="str">
        <f t="shared" si="2"/>
        <v>Jalcomulco</v>
      </c>
      <c r="AM91" s="197" t="str">
        <f t="shared" si="3"/>
        <v>30088</v>
      </c>
      <c r="AO91" s="183"/>
      <c r="AP91" s="29">
        <v>89</v>
      </c>
      <c r="AQ91" s="205"/>
      <c r="AR91" s="205"/>
      <c r="AS91" s="205"/>
      <c r="AT91" s="205"/>
      <c r="AU91" s="205"/>
      <c r="AV91" s="205"/>
      <c r="AW91" s="201" t="s">
        <v>3200</v>
      </c>
      <c r="AX91" s="205"/>
      <c r="AY91" s="205"/>
      <c r="AZ91" s="205"/>
      <c r="BA91" s="205"/>
      <c r="BB91" s="205"/>
      <c r="BC91" s="205"/>
      <c r="BD91" s="201" t="s">
        <v>3201</v>
      </c>
      <c r="BE91" s="509" t="s">
        <v>3202</v>
      </c>
      <c r="BF91" s="201" t="s">
        <v>3203</v>
      </c>
      <c r="BG91" s="205"/>
      <c r="BH91" s="205"/>
      <c r="BI91" s="205"/>
      <c r="BJ91" s="201" t="s">
        <v>3204</v>
      </c>
      <c r="BK91" s="201" t="s">
        <v>3205</v>
      </c>
      <c r="BL91" s="205"/>
      <c r="BM91" s="205"/>
      <c r="BN91" s="205"/>
      <c r="BO91" s="205"/>
      <c r="BP91" s="205"/>
      <c r="BQ91" s="205"/>
      <c r="BR91" s="205"/>
      <c r="BS91" s="205"/>
      <c r="BT91" s="201" t="s">
        <v>3206</v>
      </c>
      <c r="BU91" s="201" t="s">
        <v>3207</v>
      </c>
      <c r="BV91" s="205"/>
      <c r="BW91" s="183"/>
      <c r="BX91" s="183"/>
      <c r="BY91" s="183"/>
      <c r="BZ91" s="206"/>
      <c r="CA91" s="206"/>
      <c r="CB91" s="206"/>
      <c r="CC91" s="206"/>
      <c r="CD91" s="206"/>
      <c r="CE91" s="206"/>
      <c r="CF91" s="202" t="s">
        <v>3208</v>
      </c>
      <c r="CG91" s="206"/>
      <c r="CH91" s="206"/>
      <c r="CI91" s="206"/>
      <c r="CJ91" s="206"/>
      <c r="CK91" s="206"/>
      <c r="CL91" s="206"/>
      <c r="CM91" s="202" t="s">
        <v>3209</v>
      </c>
      <c r="CN91" s="391" t="s">
        <v>1497</v>
      </c>
      <c r="CO91" s="202" t="s">
        <v>3210</v>
      </c>
      <c r="CP91" s="206"/>
      <c r="CQ91" s="206"/>
      <c r="CR91" s="206"/>
      <c r="CS91" s="202" t="s">
        <v>3211</v>
      </c>
      <c r="CT91" s="202" t="s">
        <v>3212</v>
      </c>
      <c r="CU91" s="206"/>
      <c r="CV91" s="206"/>
      <c r="CW91" s="206"/>
      <c r="CX91" s="206"/>
      <c r="CY91" s="206"/>
      <c r="CZ91" s="206"/>
      <c r="DA91" s="206"/>
      <c r="DB91" s="206"/>
      <c r="DC91" s="202" t="s">
        <v>3213</v>
      </c>
      <c r="DD91" s="202" t="s">
        <v>3214</v>
      </c>
      <c r="DE91" s="206"/>
    </row>
    <row r="92" spans="1:109" ht="84" customHeight="1">
      <c r="A92" s="131"/>
      <c r="B92" s="144"/>
      <c r="C92" s="629" t="s">
        <v>3215</v>
      </c>
      <c r="D92" s="637"/>
      <c r="E92" s="637"/>
      <c r="F92" s="637"/>
      <c r="G92" s="637"/>
      <c r="H92" s="637"/>
      <c r="I92" s="637"/>
      <c r="J92" s="637"/>
      <c r="K92" s="637"/>
      <c r="L92" s="637"/>
      <c r="M92" s="637"/>
      <c r="N92" s="637"/>
      <c r="O92" s="637"/>
      <c r="P92" s="637"/>
      <c r="Q92" s="637"/>
      <c r="R92" s="637"/>
      <c r="S92" s="637"/>
      <c r="T92" s="637"/>
      <c r="U92" s="637"/>
      <c r="V92" s="637"/>
      <c r="W92" s="637"/>
      <c r="X92" s="637"/>
      <c r="Y92" s="637"/>
      <c r="Z92" s="637"/>
      <c r="AA92" s="637"/>
      <c r="AB92" s="637"/>
      <c r="AC92" s="637"/>
      <c r="AD92" s="145"/>
      <c r="AH92" s="183"/>
      <c r="AI92" s="183"/>
      <c r="AJ92" s="183"/>
      <c r="AK92" s="183"/>
      <c r="AL92" s="197" t="str">
        <f t="shared" si="2"/>
        <v>Jáltipan</v>
      </c>
      <c r="AM92" s="197" t="str">
        <f t="shared" si="3"/>
        <v>30089</v>
      </c>
      <c r="AO92" s="183"/>
      <c r="AP92" s="29">
        <v>90</v>
      </c>
      <c r="AQ92" s="205"/>
      <c r="AR92" s="205"/>
      <c r="AS92" s="205"/>
      <c r="AT92" s="205"/>
      <c r="AU92" s="205"/>
      <c r="AV92" s="205"/>
      <c r="AW92" s="201" t="s">
        <v>3216</v>
      </c>
      <c r="AX92" s="205"/>
      <c r="AY92" s="205"/>
      <c r="AZ92" s="205"/>
      <c r="BA92" s="205"/>
      <c r="BB92" s="205"/>
      <c r="BC92" s="205"/>
      <c r="BD92" s="201" t="s">
        <v>3217</v>
      </c>
      <c r="BE92" s="509" t="s">
        <v>3218</v>
      </c>
      <c r="BF92" s="201" t="s">
        <v>3219</v>
      </c>
      <c r="BG92" s="205"/>
      <c r="BH92" s="205"/>
      <c r="BI92" s="205"/>
      <c r="BJ92" s="201" t="s">
        <v>3220</v>
      </c>
      <c r="BK92" s="201" t="s">
        <v>3221</v>
      </c>
      <c r="BL92" s="205"/>
      <c r="BM92" s="205"/>
      <c r="BN92" s="205"/>
      <c r="BO92" s="205"/>
      <c r="BP92" s="205"/>
      <c r="BQ92" s="205"/>
      <c r="BR92" s="205"/>
      <c r="BS92" s="205"/>
      <c r="BT92" s="201" t="s">
        <v>3222</v>
      </c>
      <c r="BU92" s="201" t="s">
        <v>3223</v>
      </c>
      <c r="BV92" s="205"/>
      <c r="BW92" s="183"/>
      <c r="BX92" s="183"/>
      <c r="BY92" s="183"/>
      <c r="BZ92" s="206"/>
      <c r="CA92" s="206"/>
      <c r="CB92" s="206"/>
      <c r="CC92" s="206"/>
      <c r="CD92" s="206"/>
      <c r="CE92" s="206"/>
      <c r="CF92" s="202" t="s">
        <v>3224</v>
      </c>
      <c r="CG92" s="206"/>
      <c r="CH92" s="206"/>
      <c r="CI92" s="206"/>
      <c r="CJ92" s="206"/>
      <c r="CK92" s="206"/>
      <c r="CL92" s="206"/>
      <c r="CM92" s="202" t="s">
        <v>3225</v>
      </c>
      <c r="CN92" s="391" t="s">
        <v>3226</v>
      </c>
      <c r="CO92" s="202" t="s">
        <v>3227</v>
      </c>
      <c r="CP92" s="206"/>
      <c r="CQ92" s="206"/>
      <c r="CR92" s="206"/>
      <c r="CS92" s="202" t="s">
        <v>3228</v>
      </c>
      <c r="CT92" s="202" t="s">
        <v>3229</v>
      </c>
      <c r="CU92" s="206"/>
      <c r="CV92" s="206"/>
      <c r="CW92" s="206"/>
      <c r="CX92" s="206"/>
      <c r="CY92" s="206"/>
      <c r="CZ92" s="206"/>
      <c r="DA92" s="206"/>
      <c r="DB92" s="206"/>
      <c r="DC92" s="202" t="s">
        <v>3230</v>
      </c>
      <c r="DD92" s="202" t="s">
        <v>3231</v>
      </c>
      <c r="DE92" s="206"/>
    </row>
    <row r="93" spans="1:109" ht="6.75" customHeight="1">
      <c r="A93" s="131"/>
      <c r="B93" s="144"/>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45"/>
      <c r="AH93" s="183"/>
      <c r="AI93" s="183"/>
      <c r="AJ93" s="183"/>
      <c r="AK93" s="183"/>
      <c r="AL93" s="197" t="str">
        <f t="shared" si="2"/>
        <v>Jamapa</v>
      </c>
      <c r="AM93" s="197" t="str">
        <f t="shared" si="3"/>
        <v>30090</v>
      </c>
      <c r="AO93" s="183"/>
      <c r="AP93" s="29">
        <v>91</v>
      </c>
      <c r="AQ93" s="205"/>
      <c r="AR93" s="205"/>
      <c r="AS93" s="205"/>
      <c r="AT93" s="205"/>
      <c r="AU93" s="205"/>
      <c r="AV93" s="205"/>
      <c r="AW93" s="201" t="s">
        <v>3232</v>
      </c>
      <c r="AX93" s="205"/>
      <c r="AY93" s="205"/>
      <c r="AZ93" s="205"/>
      <c r="BA93" s="205"/>
      <c r="BB93" s="205"/>
      <c r="BC93" s="205"/>
      <c r="BD93" s="201" t="s">
        <v>3233</v>
      </c>
      <c r="BE93" s="509" t="s">
        <v>3234</v>
      </c>
      <c r="BF93" s="201" t="s">
        <v>3235</v>
      </c>
      <c r="BG93" s="205"/>
      <c r="BH93" s="205"/>
      <c r="BI93" s="205"/>
      <c r="BJ93" s="201" t="s">
        <v>3236</v>
      </c>
      <c r="BK93" s="201" t="s">
        <v>3237</v>
      </c>
      <c r="BL93" s="205"/>
      <c r="BM93" s="205"/>
      <c r="BN93" s="205"/>
      <c r="BO93" s="205"/>
      <c r="BP93" s="205"/>
      <c r="BQ93" s="205"/>
      <c r="BR93" s="205"/>
      <c r="BS93" s="205"/>
      <c r="BT93" s="201" t="s">
        <v>3238</v>
      </c>
      <c r="BU93" s="201" t="s">
        <v>3239</v>
      </c>
      <c r="BV93" s="205"/>
      <c r="BW93" s="183"/>
      <c r="BX93" s="183"/>
      <c r="BY93" s="183"/>
      <c r="BZ93" s="206"/>
      <c r="CA93" s="206"/>
      <c r="CB93" s="206"/>
      <c r="CC93" s="206"/>
      <c r="CD93" s="206"/>
      <c r="CE93" s="206"/>
      <c r="CF93" s="202" t="s">
        <v>3240</v>
      </c>
      <c r="CG93" s="206"/>
      <c r="CH93" s="206"/>
      <c r="CI93" s="206"/>
      <c r="CJ93" s="206"/>
      <c r="CK93" s="206"/>
      <c r="CL93" s="206"/>
      <c r="CM93" s="202" t="s">
        <v>3241</v>
      </c>
      <c r="CN93" s="391" t="s">
        <v>3242</v>
      </c>
      <c r="CO93" s="202" t="s">
        <v>3243</v>
      </c>
      <c r="CP93" s="206"/>
      <c r="CQ93" s="206"/>
      <c r="CR93" s="206"/>
      <c r="CS93" s="202" t="s">
        <v>3244</v>
      </c>
      <c r="CT93" s="202" t="s">
        <v>3245</v>
      </c>
      <c r="CU93" s="206"/>
      <c r="CV93" s="206"/>
      <c r="CW93" s="206"/>
      <c r="CX93" s="206"/>
      <c r="CY93" s="206"/>
      <c r="CZ93" s="206"/>
      <c r="DA93" s="206"/>
      <c r="DB93" s="206"/>
      <c r="DC93" s="202" t="s">
        <v>3246</v>
      </c>
      <c r="DD93" s="202" t="s">
        <v>3247</v>
      </c>
      <c r="DE93" s="206"/>
    </row>
    <row r="94" spans="1:109" ht="96" customHeight="1">
      <c r="A94" s="131"/>
      <c r="B94" s="144"/>
      <c r="C94" s="627" t="s">
        <v>3248</v>
      </c>
      <c r="D94" s="637"/>
      <c r="E94" s="637"/>
      <c r="F94" s="637"/>
      <c r="G94" s="637"/>
      <c r="H94" s="637"/>
      <c r="I94" s="637"/>
      <c r="J94" s="637"/>
      <c r="K94" s="637"/>
      <c r="L94" s="637"/>
      <c r="M94" s="637"/>
      <c r="N94" s="637"/>
      <c r="O94" s="637"/>
      <c r="P94" s="637"/>
      <c r="Q94" s="637"/>
      <c r="R94" s="637"/>
      <c r="S94" s="637"/>
      <c r="T94" s="637"/>
      <c r="U94" s="637"/>
      <c r="V94" s="637"/>
      <c r="W94" s="637"/>
      <c r="X94" s="637"/>
      <c r="Y94" s="637"/>
      <c r="Z94" s="637"/>
      <c r="AA94" s="637"/>
      <c r="AB94" s="637"/>
      <c r="AC94" s="637"/>
      <c r="AD94" s="145"/>
      <c r="AH94" s="183"/>
      <c r="AI94" s="183"/>
      <c r="AJ94" s="183"/>
      <c r="AK94" s="183"/>
      <c r="AL94" s="197" t="str">
        <f t="shared" si="2"/>
        <v>Jesús Carranza</v>
      </c>
      <c r="AM94" s="197" t="str">
        <f t="shared" si="3"/>
        <v>30091</v>
      </c>
      <c r="AO94" s="183"/>
      <c r="AP94" s="29">
        <v>92</v>
      </c>
      <c r="AQ94" s="205"/>
      <c r="AR94" s="205"/>
      <c r="AS94" s="205"/>
      <c r="AT94" s="205"/>
      <c r="AU94" s="205"/>
      <c r="AV94" s="205"/>
      <c r="AW94" s="201" t="s">
        <v>3249</v>
      </c>
      <c r="AX94" s="205"/>
      <c r="AY94" s="205"/>
      <c r="AZ94" s="205"/>
      <c r="BA94" s="205"/>
      <c r="BB94" s="205"/>
      <c r="BC94" s="205"/>
      <c r="BD94" s="201" t="s">
        <v>3250</v>
      </c>
      <c r="BE94" s="509" t="s">
        <v>3251</v>
      </c>
      <c r="BF94" s="201" t="s">
        <v>3252</v>
      </c>
      <c r="BG94" s="205"/>
      <c r="BH94" s="205"/>
      <c r="BI94" s="205"/>
      <c r="BJ94" s="201" t="s">
        <v>3253</v>
      </c>
      <c r="BK94" s="201" t="s">
        <v>3254</v>
      </c>
      <c r="BL94" s="205"/>
      <c r="BM94" s="205"/>
      <c r="BN94" s="205"/>
      <c r="BO94" s="205"/>
      <c r="BP94" s="205"/>
      <c r="BQ94" s="205"/>
      <c r="BR94" s="205"/>
      <c r="BS94" s="205"/>
      <c r="BT94" s="201" t="s">
        <v>3255</v>
      </c>
      <c r="BU94" s="201" t="s">
        <v>3256</v>
      </c>
      <c r="BV94" s="205"/>
      <c r="BW94" s="183"/>
      <c r="BX94" s="183"/>
      <c r="BY94" s="183"/>
      <c r="BZ94" s="206"/>
      <c r="CA94" s="206"/>
      <c r="CB94" s="206"/>
      <c r="CC94" s="206"/>
      <c r="CD94" s="206"/>
      <c r="CE94" s="206"/>
      <c r="CF94" s="202" t="s">
        <v>3257</v>
      </c>
      <c r="CG94" s="206"/>
      <c r="CH94" s="206"/>
      <c r="CI94" s="206"/>
      <c r="CJ94" s="206"/>
      <c r="CK94" s="206"/>
      <c r="CL94" s="206"/>
      <c r="CM94" s="202" t="s">
        <v>3258</v>
      </c>
      <c r="CN94" s="391" t="s">
        <v>3259</v>
      </c>
      <c r="CO94" s="202" t="s">
        <v>3260</v>
      </c>
      <c r="CP94" s="206"/>
      <c r="CQ94" s="206"/>
      <c r="CR94" s="206"/>
      <c r="CS94" s="202" t="s">
        <v>3261</v>
      </c>
      <c r="CT94" s="202" t="s">
        <v>3262</v>
      </c>
      <c r="CU94" s="206"/>
      <c r="CV94" s="206"/>
      <c r="CW94" s="206"/>
      <c r="CX94" s="206"/>
      <c r="CY94" s="206"/>
      <c r="CZ94" s="206"/>
      <c r="DA94" s="206"/>
      <c r="DB94" s="206"/>
      <c r="DC94" s="202" t="s">
        <v>3263</v>
      </c>
      <c r="DD94" s="202" t="s">
        <v>3264</v>
      </c>
      <c r="DE94" s="206"/>
    </row>
    <row r="95" spans="1:109" ht="6.75" customHeight="1">
      <c r="A95" s="131"/>
      <c r="B95" s="144"/>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45"/>
      <c r="AH95" s="183"/>
      <c r="AI95" s="183"/>
      <c r="AJ95" s="183"/>
      <c r="AK95" s="183"/>
      <c r="AL95" s="197" t="str">
        <f t="shared" si="2"/>
        <v>Xico</v>
      </c>
      <c r="AM95" s="197" t="str">
        <f t="shared" si="3"/>
        <v>30092</v>
      </c>
      <c r="AO95" s="183"/>
      <c r="AP95" s="29">
        <v>93</v>
      </c>
      <c r="AQ95" s="205"/>
      <c r="AR95" s="205"/>
      <c r="AS95" s="205"/>
      <c r="AT95" s="205"/>
      <c r="AU95" s="205"/>
      <c r="AV95" s="205"/>
      <c r="AW95" s="201" t="s">
        <v>3265</v>
      </c>
      <c r="AX95" s="205"/>
      <c r="AY95" s="205"/>
      <c r="AZ95" s="205"/>
      <c r="BA95" s="205"/>
      <c r="BB95" s="205"/>
      <c r="BC95" s="205"/>
      <c r="BD95" s="201" t="s">
        <v>3266</v>
      </c>
      <c r="BE95" s="509" t="s">
        <v>3267</v>
      </c>
      <c r="BF95" s="201" t="s">
        <v>3268</v>
      </c>
      <c r="BG95" s="205"/>
      <c r="BH95" s="205"/>
      <c r="BI95" s="205"/>
      <c r="BJ95" s="201" t="s">
        <v>3269</v>
      </c>
      <c r="BK95" s="201" t="s">
        <v>3270</v>
      </c>
      <c r="BL95" s="205"/>
      <c r="BM95" s="205"/>
      <c r="BN95" s="205"/>
      <c r="BO95" s="205"/>
      <c r="BP95" s="205"/>
      <c r="BQ95" s="205"/>
      <c r="BR95" s="205"/>
      <c r="BS95" s="205"/>
      <c r="BT95" s="201" t="s">
        <v>3271</v>
      </c>
      <c r="BU95" s="201" t="s">
        <v>3272</v>
      </c>
      <c r="BV95" s="205"/>
      <c r="BW95" s="183"/>
      <c r="BX95" s="183"/>
      <c r="BY95" s="183"/>
      <c r="BZ95" s="206"/>
      <c r="CA95" s="206"/>
      <c r="CB95" s="206"/>
      <c r="CC95" s="206"/>
      <c r="CD95" s="206"/>
      <c r="CE95" s="206"/>
      <c r="CF95" s="202" t="s">
        <v>3273</v>
      </c>
      <c r="CG95" s="206"/>
      <c r="CH95" s="206"/>
      <c r="CI95" s="206"/>
      <c r="CJ95" s="206"/>
      <c r="CK95" s="206"/>
      <c r="CL95" s="206"/>
      <c r="CM95" s="202" t="s">
        <v>3274</v>
      </c>
      <c r="CN95" s="391" t="s">
        <v>3275</v>
      </c>
      <c r="CO95" s="202" t="s">
        <v>3276</v>
      </c>
      <c r="CP95" s="206"/>
      <c r="CQ95" s="206"/>
      <c r="CR95" s="206"/>
      <c r="CS95" s="202" t="s">
        <v>3277</v>
      </c>
      <c r="CT95" s="202" t="s">
        <v>3278</v>
      </c>
      <c r="CU95" s="206"/>
      <c r="CV95" s="206"/>
      <c r="CW95" s="206"/>
      <c r="CX95" s="206"/>
      <c r="CY95" s="206"/>
      <c r="CZ95" s="206"/>
      <c r="DA95" s="206"/>
      <c r="DB95" s="206"/>
      <c r="DC95" s="202" t="s">
        <v>3279</v>
      </c>
      <c r="DD95" s="202" t="s">
        <v>3280</v>
      </c>
      <c r="DE95" s="206"/>
    </row>
    <row r="96" spans="1:109" ht="36" customHeight="1">
      <c r="A96" s="131"/>
      <c r="B96" s="144"/>
      <c r="C96" s="633" t="s">
        <v>7841</v>
      </c>
      <c r="D96" s="633"/>
      <c r="E96" s="633"/>
      <c r="F96" s="633"/>
      <c r="G96" s="633"/>
      <c r="H96" s="633"/>
      <c r="I96" s="633"/>
      <c r="J96" s="633"/>
      <c r="K96" s="633"/>
      <c r="L96" s="633"/>
      <c r="M96" s="633"/>
      <c r="N96" s="633"/>
      <c r="O96" s="633"/>
      <c r="P96" s="633"/>
      <c r="Q96" s="633"/>
      <c r="R96" s="633"/>
      <c r="S96" s="633"/>
      <c r="T96" s="633"/>
      <c r="U96" s="633"/>
      <c r="V96" s="633"/>
      <c r="W96" s="633"/>
      <c r="X96" s="633"/>
      <c r="Y96" s="633"/>
      <c r="Z96" s="633"/>
      <c r="AA96" s="633"/>
      <c r="AB96" s="633"/>
      <c r="AC96" s="633"/>
      <c r="AD96" s="145"/>
      <c r="AH96" s="183"/>
      <c r="AI96" s="183"/>
      <c r="AJ96" s="183"/>
      <c r="AK96" s="183"/>
      <c r="AL96" s="197" t="str">
        <f t="shared" si="2"/>
        <v>Jilotepec</v>
      </c>
      <c r="AM96" s="197" t="str">
        <f t="shared" si="3"/>
        <v>30093</v>
      </c>
      <c r="AO96" s="183"/>
      <c r="AP96" s="29">
        <v>94</v>
      </c>
      <c r="AQ96" s="205"/>
      <c r="AR96" s="205"/>
      <c r="AS96" s="205"/>
      <c r="AT96" s="205"/>
      <c r="AU96" s="205"/>
      <c r="AV96" s="205"/>
      <c r="AW96" s="201" t="s">
        <v>3281</v>
      </c>
      <c r="AX96" s="205"/>
      <c r="AY96" s="205"/>
      <c r="AZ96" s="205"/>
      <c r="BA96" s="205"/>
      <c r="BB96" s="205"/>
      <c r="BC96" s="205"/>
      <c r="BD96" s="201" t="s">
        <v>3282</v>
      </c>
      <c r="BE96" s="509" t="s">
        <v>3283</v>
      </c>
      <c r="BF96" s="201" t="s">
        <v>3284</v>
      </c>
      <c r="BG96" s="205"/>
      <c r="BH96" s="205"/>
      <c r="BI96" s="205"/>
      <c r="BJ96" s="201" t="s">
        <v>3285</v>
      </c>
      <c r="BK96" s="201" t="s">
        <v>3286</v>
      </c>
      <c r="BL96" s="205"/>
      <c r="BM96" s="205"/>
      <c r="BN96" s="205"/>
      <c r="BO96" s="205"/>
      <c r="BP96" s="205"/>
      <c r="BQ96" s="205"/>
      <c r="BR96" s="205"/>
      <c r="BS96" s="205"/>
      <c r="BT96" s="201" t="s">
        <v>3287</v>
      </c>
      <c r="BU96" s="201" t="s">
        <v>3288</v>
      </c>
      <c r="BV96" s="205"/>
      <c r="BW96" s="183"/>
      <c r="BX96" s="183"/>
      <c r="BY96" s="183"/>
      <c r="BZ96" s="206"/>
      <c r="CA96" s="206"/>
      <c r="CB96" s="206"/>
      <c r="CC96" s="206"/>
      <c r="CD96" s="206"/>
      <c r="CE96" s="206"/>
      <c r="CF96" s="202" t="s">
        <v>3289</v>
      </c>
      <c r="CG96" s="206"/>
      <c r="CH96" s="206"/>
      <c r="CI96" s="206"/>
      <c r="CJ96" s="206"/>
      <c r="CK96" s="206"/>
      <c r="CL96" s="206"/>
      <c r="CM96" s="202" t="s">
        <v>3290</v>
      </c>
      <c r="CN96" s="391" t="s">
        <v>3291</v>
      </c>
      <c r="CO96" s="202" t="s">
        <v>3292</v>
      </c>
      <c r="CP96" s="206"/>
      <c r="CQ96" s="206"/>
      <c r="CR96" s="206"/>
      <c r="CS96" s="202" t="s">
        <v>3293</v>
      </c>
      <c r="CT96" s="202" t="s">
        <v>3294</v>
      </c>
      <c r="CU96" s="206"/>
      <c r="CV96" s="206"/>
      <c r="CW96" s="206"/>
      <c r="CX96" s="206"/>
      <c r="CY96" s="206"/>
      <c r="CZ96" s="206"/>
      <c r="DA96" s="206"/>
      <c r="DB96" s="206"/>
      <c r="DC96" s="202" t="s">
        <v>2188</v>
      </c>
      <c r="DD96" s="202" t="s">
        <v>3295</v>
      </c>
      <c r="DE96" s="206"/>
    </row>
    <row r="97" spans="1:109" ht="6.75" customHeight="1">
      <c r="A97" s="131"/>
      <c r="B97" s="144"/>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145"/>
      <c r="AH97" s="183"/>
      <c r="AI97" s="183"/>
      <c r="AJ97" s="183"/>
      <c r="AK97" s="183"/>
      <c r="AL97" s="197" t="str">
        <f t="shared" si="2"/>
        <v>Juan Rodríguez Clara</v>
      </c>
      <c r="AM97" s="197" t="str">
        <f t="shared" si="3"/>
        <v>30094</v>
      </c>
      <c r="AO97" s="183"/>
      <c r="AP97" s="29">
        <v>95</v>
      </c>
      <c r="AQ97" s="205"/>
      <c r="AR97" s="205"/>
      <c r="AS97" s="205"/>
      <c r="AT97" s="205"/>
      <c r="AU97" s="205"/>
      <c r="AV97" s="205"/>
      <c r="AW97" s="201" t="s">
        <v>3296</v>
      </c>
      <c r="AX97" s="205"/>
      <c r="AY97" s="205"/>
      <c r="AZ97" s="205"/>
      <c r="BA97" s="205"/>
      <c r="BB97" s="205"/>
      <c r="BC97" s="205"/>
      <c r="BD97" s="201" t="s">
        <v>3297</v>
      </c>
      <c r="BE97" s="509" t="s">
        <v>3298</v>
      </c>
      <c r="BF97" s="201" t="s">
        <v>3299</v>
      </c>
      <c r="BG97" s="205"/>
      <c r="BH97" s="205"/>
      <c r="BI97" s="205"/>
      <c r="BJ97" s="201" t="s">
        <v>3300</v>
      </c>
      <c r="BK97" s="201" t="s">
        <v>3301</v>
      </c>
      <c r="BL97" s="205"/>
      <c r="BM97" s="205"/>
      <c r="BN97" s="205"/>
      <c r="BO97" s="205"/>
      <c r="BP97" s="205"/>
      <c r="BQ97" s="205"/>
      <c r="BR97" s="205"/>
      <c r="BS97" s="205"/>
      <c r="BT97" s="201" t="s">
        <v>3302</v>
      </c>
      <c r="BU97" s="201" t="s">
        <v>3303</v>
      </c>
      <c r="BV97" s="205"/>
      <c r="BW97" s="183"/>
      <c r="BX97" s="183"/>
      <c r="BY97" s="183"/>
      <c r="BZ97" s="206"/>
      <c r="CA97" s="206"/>
      <c r="CB97" s="206"/>
      <c r="CC97" s="206"/>
      <c r="CD97" s="206"/>
      <c r="CE97" s="206"/>
      <c r="CF97" s="202" t="s">
        <v>3304</v>
      </c>
      <c r="CG97" s="206"/>
      <c r="CH97" s="206"/>
      <c r="CI97" s="206"/>
      <c r="CJ97" s="206"/>
      <c r="CK97" s="206"/>
      <c r="CL97" s="206"/>
      <c r="CM97" s="202" t="s">
        <v>3305</v>
      </c>
      <c r="CN97" s="391" t="s">
        <v>3306</v>
      </c>
      <c r="CO97" s="202" t="s">
        <v>3307</v>
      </c>
      <c r="CP97" s="206"/>
      <c r="CQ97" s="206"/>
      <c r="CR97" s="206"/>
      <c r="CS97" s="202" t="s">
        <v>3308</v>
      </c>
      <c r="CT97" s="202" t="s">
        <v>3309</v>
      </c>
      <c r="CU97" s="206"/>
      <c r="CV97" s="206"/>
      <c r="CW97" s="206"/>
      <c r="CX97" s="206"/>
      <c r="CY97" s="206"/>
      <c r="CZ97" s="206"/>
      <c r="DA97" s="206"/>
      <c r="DB97" s="206"/>
      <c r="DC97" s="202" t="s">
        <v>3310</v>
      </c>
      <c r="DD97" s="202" t="s">
        <v>3311</v>
      </c>
      <c r="DE97" s="206"/>
    </row>
    <row r="98" spans="1:109" ht="15" customHeight="1">
      <c r="A98" s="131"/>
      <c r="B98" s="144"/>
      <c r="C98" s="629" t="s">
        <v>3312</v>
      </c>
      <c r="D98" s="629"/>
      <c r="E98" s="629"/>
      <c r="F98" s="629"/>
      <c r="G98" s="629"/>
      <c r="H98" s="629"/>
      <c r="I98" s="629"/>
      <c r="J98" s="629"/>
      <c r="K98" s="629"/>
      <c r="L98" s="629"/>
      <c r="M98" s="629"/>
      <c r="N98" s="629"/>
      <c r="O98" s="629"/>
      <c r="P98" s="629"/>
      <c r="Q98" s="629"/>
      <c r="R98" s="629"/>
      <c r="S98" s="629"/>
      <c r="T98" s="629"/>
      <c r="U98" s="629"/>
      <c r="V98" s="629"/>
      <c r="W98" s="629"/>
      <c r="X98" s="629"/>
      <c r="Y98" s="629"/>
      <c r="Z98" s="629"/>
      <c r="AA98" s="629"/>
      <c r="AB98" s="629"/>
      <c r="AC98" s="629"/>
      <c r="AD98" s="145"/>
      <c r="AH98" s="183"/>
      <c r="AI98" s="183"/>
      <c r="AJ98" s="183"/>
      <c r="AK98" s="183"/>
      <c r="AL98" s="197" t="str">
        <f t="shared" si="2"/>
        <v>Juchique de Ferrer</v>
      </c>
      <c r="AM98" s="197" t="str">
        <f t="shared" si="3"/>
        <v>30095</v>
      </c>
      <c r="AO98" s="183"/>
      <c r="AP98" s="29">
        <v>96</v>
      </c>
      <c r="AQ98" s="205"/>
      <c r="AR98" s="205"/>
      <c r="AS98" s="205"/>
      <c r="AT98" s="205"/>
      <c r="AU98" s="205"/>
      <c r="AV98" s="205"/>
      <c r="AW98" s="201" t="s">
        <v>3313</v>
      </c>
      <c r="AX98" s="205"/>
      <c r="AY98" s="205"/>
      <c r="AZ98" s="205"/>
      <c r="BA98" s="205"/>
      <c r="BB98" s="205"/>
      <c r="BC98" s="205"/>
      <c r="BD98" s="201" t="s">
        <v>3314</v>
      </c>
      <c r="BE98" s="509" t="s">
        <v>3315</v>
      </c>
      <c r="BF98" s="201" t="s">
        <v>3316</v>
      </c>
      <c r="BG98" s="205"/>
      <c r="BH98" s="205"/>
      <c r="BI98" s="205"/>
      <c r="BJ98" s="201" t="s">
        <v>3317</v>
      </c>
      <c r="BK98" s="201" t="s">
        <v>3318</v>
      </c>
      <c r="BL98" s="205"/>
      <c r="BM98" s="205"/>
      <c r="BN98" s="205"/>
      <c r="BO98" s="205"/>
      <c r="BP98" s="205"/>
      <c r="BQ98" s="205"/>
      <c r="BR98" s="205"/>
      <c r="BS98" s="205"/>
      <c r="BT98" s="201" t="s">
        <v>3319</v>
      </c>
      <c r="BU98" s="201" t="s">
        <v>3320</v>
      </c>
      <c r="BV98" s="205"/>
      <c r="BW98" s="183"/>
      <c r="BX98" s="183"/>
      <c r="BY98" s="183"/>
      <c r="BZ98" s="206"/>
      <c r="CA98" s="206"/>
      <c r="CB98" s="206"/>
      <c r="CC98" s="206"/>
      <c r="CD98" s="206"/>
      <c r="CE98" s="206"/>
      <c r="CF98" s="202" t="s">
        <v>3321</v>
      </c>
      <c r="CG98" s="206"/>
      <c r="CH98" s="206"/>
      <c r="CI98" s="206"/>
      <c r="CJ98" s="206"/>
      <c r="CK98" s="206"/>
      <c r="CL98" s="206"/>
      <c r="CM98" s="202" t="s">
        <v>3322</v>
      </c>
      <c r="CN98" s="391" t="s">
        <v>3323</v>
      </c>
      <c r="CO98" s="202" t="s">
        <v>3324</v>
      </c>
      <c r="CP98" s="206"/>
      <c r="CQ98" s="206"/>
      <c r="CR98" s="206"/>
      <c r="CS98" s="202" t="s">
        <v>3325</v>
      </c>
      <c r="CT98" s="202" t="s">
        <v>3326</v>
      </c>
      <c r="CU98" s="206"/>
      <c r="CV98" s="206"/>
      <c r="CW98" s="206"/>
      <c r="CX98" s="206"/>
      <c r="CY98" s="206"/>
      <c r="CZ98" s="206"/>
      <c r="DA98" s="206"/>
      <c r="DB98" s="206"/>
      <c r="DC98" s="202" t="s">
        <v>3327</v>
      </c>
      <c r="DD98" s="202" t="s">
        <v>3328</v>
      </c>
      <c r="DE98" s="206"/>
    </row>
    <row r="99" spans="1:109" ht="6.75" customHeight="1">
      <c r="A99" s="131"/>
      <c r="B99" s="144"/>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45"/>
      <c r="AH99" s="183"/>
      <c r="AI99" s="183"/>
      <c r="AJ99" s="183"/>
      <c r="AK99" s="183"/>
      <c r="AL99" s="197" t="str">
        <f t="shared" si="2"/>
        <v>Landero y Coss</v>
      </c>
      <c r="AM99" s="197" t="str">
        <f t="shared" si="3"/>
        <v>30096</v>
      </c>
      <c r="AO99" s="183"/>
      <c r="AP99" s="29">
        <v>97</v>
      </c>
      <c r="AQ99" s="205"/>
      <c r="AR99" s="205"/>
      <c r="AS99" s="205"/>
      <c r="AT99" s="205"/>
      <c r="AU99" s="205"/>
      <c r="AV99" s="205"/>
      <c r="AW99" s="201" t="s">
        <v>3329</v>
      </c>
      <c r="AX99" s="205"/>
      <c r="AY99" s="205"/>
      <c r="AZ99" s="205"/>
      <c r="BA99" s="205"/>
      <c r="BB99" s="205"/>
      <c r="BC99" s="205"/>
      <c r="BD99" s="201" t="s">
        <v>3330</v>
      </c>
      <c r="BE99" s="509" t="s">
        <v>3331</v>
      </c>
      <c r="BF99" s="201" t="s">
        <v>3332</v>
      </c>
      <c r="BG99" s="205"/>
      <c r="BH99" s="205"/>
      <c r="BI99" s="205"/>
      <c r="BJ99" s="201" t="s">
        <v>3333</v>
      </c>
      <c r="BK99" s="201" t="s">
        <v>3334</v>
      </c>
      <c r="BL99" s="205"/>
      <c r="BM99" s="205"/>
      <c r="BN99" s="205"/>
      <c r="BO99" s="205"/>
      <c r="BP99" s="205"/>
      <c r="BQ99" s="205"/>
      <c r="BR99" s="205"/>
      <c r="BS99" s="205"/>
      <c r="BT99" s="201" t="s">
        <v>3335</v>
      </c>
      <c r="BU99" s="201" t="s">
        <v>3336</v>
      </c>
      <c r="BV99" s="205"/>
      <c r="BW99" s="183"/>
      <c r="BX99" s="183"/>
      <c r="BY99" s="183"/>
      <c r="BZ99" s="206"/>
      <c r="CA99" s="206"/>
      <c r="CB99" s="206"/>
      <c r="CC99" s="206"/>
      <c r="CD99" s="206"/>
      <c r="CE99" s="206"/>
      <c r="CF99" s="202" t="s">
        <v>3337</v>
      </c>
      <c r="CG99" s="206"/>
      <c r="CH99" s="206"/>
      <c r="CI99" s="206"/>
      <c r="CJ99" s="206"/>
      <c r="CK99" s="206"/>
      <c r="CL99" s="206"/>
      <c r="CM99" s="202" t="s">
        <v>3338</v>
      </c>
      <c r="CN99" s="391" t="s">
        <v>3339</v>
      </c>
      <c r="CO99" s="202" t="s">
        <v>3340</v>
      </c>
      <c r="CP99" s="206"/>
      <c r="CQ99" s="206"/>
      <c r="CR99" s="206"/>
      <c r="CS99" s="202" t="s">
        <v>3341</v>
      </c>
      <c r="CT99" s="202" t="s">
        <v>3342</v>
      </c>
      <c r="CU99" s="206"/>
      <c r="CV99" s="206"/>
      <c r="CW99" s="206"/>
      <c r="CX99" s="206"/>
      <c r="CY99" s="206"/>
      <c r="CZ99" s="206"/>
      <c r="DA99" s="206"/>
      <c r="DB99" s="206"/>
      <c r="DC99" s="202" t="s">
        <v>3343</v>
      </c>
      <c r="DD99" s="202" t="s">
        <v>3344</v>
      </c>
      <c r="DE99" s="206"/>
    </row>
    <row r="100" spans="1:109" ht="15" customHeight="1">
      <c r="A100" s="131"/>
      <c r="B100" s="144"/>
      <c r="C100" s="18"/>
      <c r="D100" s="18"/>
      <c r="E100" s="18"/>
      <c r="F100" s="630" t="s">
        <v>6</v>
      </c>
      <c r="G100" s="631"/>
      <c r="H100" s="631"/>
      <c r="I100" s="631"/>
      <c r="J100" s="632"/>
      <c r="K100" s="643" t="s">
        <v>3345</v>
      </c>
      <c r="L100" s="643"/>
      <c r="M100" s="643"/>
      <c r="N100" s="643"/>
      <c r="O100" s="643"/>
      <c r="P100" s="643"/>
      <c r="Q100" s="643"/>
      <c r="R100" s="643"/>
      <c r="S100" s="643"/>
      <c r="T100" s="643"/>
      <c r="U100" s="643"/>
      <c r="V100" s="643"/>
      <c r="W100" s="643"/>
      <c r="X100" s="643"/>
      <c r="Y100" s="643"/>
      <c r="Z100" s="643"/>
      <c r="AA100" s="18"/>
      <c r="AB100" s="18"/>
      <c r="AC100" s="18"/>
      <c r="AD100" s="145"/>
      <c r="AH100" s="183"/>
      <c r="AI100" s="183"/>
      <c r="AJ100" s="183"/>
      <c r="AK100" s="183"/>
      <c r="AL100" s="197" t="str">
        <f t="shared" si="2"/>
        <v>Lerdo de Tejada</v>
      </c>
      <c r="AM100" s="197" t="str">
        <f t="shared" si="3"/>
        <v>30097</v>
      </c>
      <c r="AO100" s="183"/>
      <c r="AP100" s="29">
        <v>98</v>
      </c>
      <c r="AQ100" s="205"/>
      <c r="AR100" s="205"/>
      <c r="AS100" s="205"/>
      <c r="AT100" s="205"/>
      <c r="AU100" s="205"/>
      <c r="AV100" s="205"/>
      <c r="AW100" s="201" t="s">
        <v>3346</v>
      </c>
      <c r="AX100" s="205"/>
      <c r="AY100" s="205"/>
      <c r="AZ100" s="205"/>
      <c r="BA100" s="205"/>
      <c r="BB100" s="205"/>
      <c r="BC100" s="205"/>
      <c r="BD100" s="201" t="s">
        <v>3347</v>
      </c>
      <c r="BE100" s="509" t="s">
        <v>3348</v>
      </c>
      <c r="BF100" s="201" t="s">
        <v>3349</v>
      </c>
      <c r="BG100" s="205"/>
      <c r="BH100" s="205"/>
      <c r="BI100" s="205"/>
      <c r="BJ100" s="201" t="s">
        <v>3350</v>
      </c>
      <c r="BK100" s="201" t="s">
        <v>3351</v>
      </c>
      <c r="BL100" s="205"/>
      <c r="BM100" s="205"/>
      <c r="BN100" s="205"/>
      <c r="BO100" s="205"/>
      <c r="BP100" s="205"/>
      <c r="BQ100" s="205"/>
      <c r="BR100" s="205"/>
      <c r="BS100" s="205"/>
      <c r="BT100" s="201" t="s">
        <v>3352</v>
      </c>
      <c r="BU100" s="201" t="s">
        <v>3353</v>
      </c>
      <c r="BV100" s="205"/>
      <c r="BW100" s="183"/>
      <c r="BX100" s="183"/>
      <c r="BY100" s="183"/>
      <c r="BZ100" s="206"/>
      <c r="CA100" s="206"/>
      <c r="CB100" s="206"/>
      <c r="CC100" s="206"/>
      <c r="CD100" s="206"/>
      <c r="CE100" s="206"/>
      <c r="CF100" s="202" t="s">
        <v>3354</v>
      </c>
      <c r="CG100" s="206"/>
      <c r="CH100" s="206"/>
      <c r="CI100" s="206"/>
      <c r="CJ100" s="206"/>
      <c r="CK100" s="206"/>
      <c r="CL100" s="206"/>
      <c r="CM100" s="202" t="s">
        <v>3355</v>
      </c>
      <c r="CN100" s="391" t="s">
        <v>3356</v>
      </c>
      <c r="CO100" s="202" t="s">
        <v>3357</v>
      </c>
      <c r="CP100" s="206"/>
      <c r="CQ100" s="206"/>
      <c r="CR100" s="206"/>
      <c r="CS100" s="202" t="s">
        <v>3358</v>
      </c>
      <c r="CT100" s="202" t="s">
        <v>3359</v>
      </c>
      <c r="CU100" s="206"/>
      <c r="CV100" s="206"/>
      <c r="CW100" s="206"/>
      <c r="CX100" s="206"/>
      <c r="CY100" s="206"/>
      <c r="CZ100" s="206"/>
      <c r="DA100" s="206"/>
      <c r="DB100" s="206"/>
      <c r="DC100" s="202" t="s">
        <v>3360</v>
      </c>
      <c r="DD100" s="202" t="s">
        <v>3361</v>
      </c>
      <c r="DE100" s="206"/>
    </row>
    <row r="101" spans="1:109" ht="24" customHeight="1">
      <c r="A101" s="131"/>
      <c r="B101" s="144"/>
      <c r="C101" s="18"/>
      <c r="D101" s="18"/>
      <c r="E101" s="18"/>
      <c r="F101" s="640" t="s">
        <v>7842</v>
      </c>
      <c r="G101" s="641"/>
      <c r="H101" s="641"/>
      <c r="I101" s="641"/>
      <c r="J101" s="642"/>
      <c r="K101" s="634" t="s">
        <v>3362</v>
      </c>
      <c r="L101" s="634"/>
      <c r="M101" s="634"/>
      <c r="N101" s="634"/>
      <c r="O101" s="634"/>
      <c r="P101" s="634"/>
      <c r="Q101" s="634"/>
      <c r="R101" s="634"/>
      <c r="S101" s="634"/>
      <c r="T101" s="634"/>
      <c r="U101" s="634"/>
      <c r="V101" s="634"/>
      <c r="W101" s="634"/>
      <c r="X101" s="634"/>
      <c r="Y101" s="634"/>
      <c r="Z101" s="634"/>
      <c r="AA101" s="18"/>
      <c r="AB101" s="18"/>
      <c r="AC101" s="18"/>
      <c r="AD101" s="145"/>
      <c r="AH101" s="183"/>
      <c r="AI101" s="183"/>
      <c r="AJ101" s="183"/>
      <c r="AK101" s="183"/>
      <c r="AL101" s="197" t="str">
        <f t="shared" si="2"/>
        <v>Magdalena</v>
      </c>
      <c r="AM101" s="197" t="str">
        <f t="shared" si="3"/>
        <v>30098</v>
      </c>
      <c r="AO101" s="183"/>
      <c r="AP101" s="29">
        <v>99</v>
      </c>
      <c r="AQ101" s="205"/>
      <c r="AR101" s="205"/>
      <c r="AS101" s="205"/>
      <c r="AT101" s="205"/>
      <c r="AU101" s="205"/>
      <c r="AV101" s="205"/>
      <c r="AW101" s="201" t="s">
        <v>3363</v>
      </c>
      <c r="AX101" s="205"/>
      <c r="AY101" s="205"/>
      <c r="AZ101" s="205"/>
      <c r="BA101" s="205"/>
      <c r="BB101" s="205"/>
      <c r="BC101" s="205"/>
      <c r="BD101" s="201" t="s">
        <v>3364</v>
      </c>
      <c r="BE101" s="509" t="s">
        <v>3365</v>
      </c>
      <c r="BF101" s="201" t="s">
        <v>3366</v>
      </c>
      <c r="BG101" s="205"/>
      <c r="BH101" s="205"/>
      <c r="BI101" s="205"/>
      <c r="BJ101" s="201" t="s">
        <v>3367</v>
      </c>
      <c r="BK101" s="201" t="s">
        <v>3368</v>
      </c>
      <c r="BL101" s="205"/>
      <c r="BM101" s="205"/>
      <c r="BN101" s="205"/>
      <c r="BO101" s="205"/>
      <c r="BP101" s="205"/>
      <c r="BQ101" s="205"/>
      <c r="BR101" s="205"/>
      <c r="BS101" s="205"/>
      <c r="BT101" s="201" t="s">
        <v>3369</v>
      </c>
      <c r="BU101" s="201" t="s">
        <v>3370</v>
      </c>
      <c r="BV101" s="205"/>
      <c r="BW101" s="183"/>
      <c r="BX101" s="183"/>
      <c r="BY101" s="183"/>
      <c r="BZ101" s="206"/>
      <c r="CA101" s="206"/>
      <c r="CB101" s="206"/>
      <c r="CC101" s="206"/>
      <c r="CD101" s="206"/>
      <c r="CE101" s="206"/>
      <c r="CF101" s="202" t="s">
        <v>3371</v>
      </c>
      <c r="CG101" s="206"/>
      <c r="CH101" s="206"/>
      <c r="CI101" s="206"/>
      <c r="CJ101" s="206"/>
      <c r="CK101" s="206"/>
      <c r="CL101" s="206"/>
      <c r="CM101" s="202" t="s">
        <v>3372</v>
      </c>
      <c r="CN101" s="391" t="s">
        <v>3373</v>
      </c>
      <c r="CO101" s="202" t="s">
        <v>1106</v>
      </c>
      <c r="CP101" s="206"/>
      <c r="CQ101" s="206"/>
      <c r="CR101" s="206"/>
      <c r="CS101" s="202" t="s">
        <v>3374</v>
      </c>
      <c r="CT101" s="202" t="s">
        <v>3375</v>
      </c>
      <c r="CU101" s="206"/>
      <c r="CV101" s="206"/>
      <c r="CW101" s="206"/>
      <c r="CX101" s="206"/>
      <c r="CY101" s="206"/>
      <c r="CZ101" s="206"/>
      <c r="DA101" s="206"/>
      <c r="DB101" s="206"/>
      <c r="DC101" s="202" t="s">
        <v>1866</v>
      </c>
      <c r="DD101" s="202" t="s">
        <v>3376</v>
      </c>
      <c r="DE101" s="206"/>
    </row>
    <row r="102" spans="1:109" ht="36" customHeight="1">
      <c r="A102" s="131"/>
      <c r="B102" s="144"/>
      <c r="C102" s="18"/>
      <c r="D102" s="18"/>
      <c r="E102" s="18"/>
      <c r="F102" s="640" t="s">
        <v>7843</v>
      </c>
      <c r="G102" s="641"/>
      <c r="H102" s="641"/>
      <c r="I102" s="641"/>
      <c r="J102" s="642"/>
      <c r="K102" s="634" t="s">
        <v>3377</v>
      </c>
      <c r="L102" s="634"/>
      <c r="M102" s="634"/>
      <c r="N102" s="634"/>
      <c r="O102" s="634"/>
      <c r="P102" s="634"/>
      <c r="Q102" s="634"/>
      <c r="R102" s="634"/>
      <c r="S102" s="634"/>
      <c r="T102" s="634"/>
      <c r="U102" s="634"/>
      <c r="V102" s="634"/>
      <c r="W102" s="634"/>
      <c r="X102" s="634"/>
      <c r="Y102" s="634"/>
      <c r="Z102" s="634"/>
      <c r="AA102" s="18"/>
      <c r="AB102" s="18"/>
      <c r="AC102" s="18"/>
      <c r="AD102" s="145"/>
      <c r="AH102" s="183"/>
      <c r="AI102" s="183"/>
      <c r="AJ102" s="183"/>
      <c r="AK102" s="183"/>
      <c r="AL102" s="197" t="str">
        <f t="shared" si="2"/>
        <v>Maltrata</v>
      </c>
      <c r="AM102" s="197" t="str">
        <f t="shared" si="3"/>
        <v>30099</v>
      </c>
      <c r="AO102" s="183"/>
      <c r="AP102" s="29">
        <v>100</v>
      </c>
      <c r="AQ102" s="205"/>
      <c r="AR102" s="205"/>
      <c r="AS102" s="205"/>
      <c r="AT102" s="205"/>
      <c r="AU102" s="205"/>
      <c r="AV102" s="205"/>
      <c r="AW102" s="201" t="s">
        <v>3378</v>
      </c>
      <c r="AX102" s="205"/>
      <c r="AY102" s="205"/>
      <c r="AZ102" s="205"/>
      <c r="BA102" s="205"/>
      <c r="BB102" s="205"/>
      <c r="BC102" s="205"/>
      <c r="BD102" s="201" t="s">
        <v>3379</v>
      </c>
      <c r="BE102" s="509" t="s">
        <v>3380</v>
      </c>
      <c r="BF102" s="201" t="s">
        <v>3381</v>
      </c>
      <c r="BG102" s="205"/>
      <c r="BH102" s="205"/>
      <c r="BI102" s="205"/>
      <c r="BJ102" s="201" t="s">
        <v>3382</v>
      </c>
      <c r="BK102" s="201" t="s">
        <v>3383</v>
      </c>
      <c r="BL102" s="205"/>
      <c r="BM102" s="205"/>
      <c r="BN102" s="205"/>
      <c r="BO102" s="205"/>
      <c r="BP102" s="205"/>
      <c r="BQ102" s="205"/>
      <c r="BR102" s="205"/>
      <c r="BS102" s="205"/>
      <c r="BT102" s="201" t="s">
        <v>3384</v>
      </c>
      <c r="BU102" s="201" t="s">
        <v>3385</v>
      </c>
      <c r="BV102" s="205"/>
      <c r="BW102" s="183"/>
      <c r="BX102" s="183"/>
      <c r="BY102" s="183"/>
      <c r="BZ102" s="206"/>
      <c r="CA102" s="206"/>
      <c r="CB102" s="206"/>
      <c r="CC102" s="206"/>
      <c r="CD102" s="206"/>
      <c r="CE102" s="206"/>
      <c r="CF102" s="202" t="s">
        <v>3386</v>
      </c>
      <c r="CG102" s="206"/>
      <c r="CH102" s="206"/>
      <c r="CI102" s="206"/>
      <c r="CJ102" s="206"/>
      <c r="CK102" s="206"/>
      <c r="CL102" s="206"/>
      <c r="CM102" s="202" t="s">
        <v>1110</v>
      </c>
      <c r="CN102" s="391" t="s">
        <v>3387</v>
      </c>
      <c r="CO102" s="202" t="s">
        <v>3388</v>
      </c>
      <c r="CP102" s="206"/>
      <c r="CQ102" s="206"/>
      <c r="CR102" s="206"/>
      <c r="CS102" s="202" t="s">
        <v>3389</v>
      </c>
      <c r="CT102" s="202" t="s">
        <v>3390</v>
      </c>
      <c r="CU102" s="206"/>
      <c r="CV102" s="206"/>
      <c r="CW102" s="206"/>
      <c r="CX102" s="206"/>
      <c r="CY102" s="206"/>
      <c r="CZ102" s="206"/>
      <c r="DA102" s="206"/>
      <c r="DB102" s="206"/>
      <c r="DC102" s="202" t="s">
        <v>3391</v>
      </c>
      <c r="DD102" s="202" t="s">
        <v>3392</v>
      </c>
      <c r="DE102" s="206"/>
    </row>
    <row r="103" spans="1:109" ht="36" customHeight="1">
      <c r="A103" s="131"/>
      <c r="B103" s="144"/>
      <c r="C103" s="18"/>
      <c r="D103" s="18"/>
      <c r="E103" s="18"/>
      <c r="F103" s="640" t="s">
        <v>7844</v>
      </c>
      <c r="G103" s="641"/>
      <c r="H103" s="641"/>
      <c r="I103" s="641"/>
      <c r="J103" s="642"/>
      <c r="K103" s="634" t="s">
        <v>3393</v>
      </c>
      <c r="L103" s="634"/>
      <c r="M103" s="634"/>
      <c r="N103" s="634"/>
      <c r="O103" s="634"/>
      <c r="P103" s="634"/>
      <c r="Q103" s="634"/>
      <c r="R103" s="634"/>
      <c r="S103" s="634"/>
      <c r="T103" s="634"/>
      <c r="U103" s="634"/>
      <c r="V103" s="634"/>
      <c r="W103" s="634"/>
      <c r="X103" s="634"/>
      <c r="Y103" s="634"/>
      <c r="Z103" s="634"/>
      <c r="AA103" s="18"/>
      <c r="AB103" s="18"/>
      <c r="AC103" s="18"/>
      <c r="AD103" s="145"/>
      <c r="AH103" s="183"/>
      <c r="AI103" s="183"/>
      <c r="AJ103" s="183"/>
      <c r="AK103" s="183"/>
      <c r="AL103" s="197" t="str">
        <f t="shared" si="2"/>
        <v>Manlio Fabio Altamirano</v>
      </c>
      <c r="AM103" s="197" t="str">
        <f t="shared" si="3"/>
        <v>30100</v>
      </c>
      <c r="AO103" s="183"/>
      <c r="AP103" s="29">
        <v>101</v>
      </c>
      <c r="AQ103" s="205"/>
      <c r="AR103" s="205"/>
      <c r="AS103" s="205"/>
      <c r="AT103" s="205"/>
      <c r="AU103" s="205"/>
      <c r="AV103" s="205"/>
      <c r="AW103" s="201" t="s">
        <v>3394</v>
      </c>
      <c r="AX103" s="205"/>
      <c r="AY103" s="205"/>
      <c r="AZ103" s="205"/>
      <c r="BA103" s="205"/>
      <c r="BB103" s="205"/>
      <c r="BC103" s="205"/>
      <c r="BD103" s="201" t="s">
        <v>3395</v>
      </c>
      <c r="BE103" s="509" t="s">
        <v>3396</v>
      </c>
      <c r="BF103" s="201" t="s">
        <v>3397</v>
      </c>
      <c r="BG103" s="205"/>
      <c r="BH103" s="205"/>
      <c r="BI103" s="205"/>
      <c r="BJ103" s="201" t="s">
        <v>3398</v>
      </c>
      <c r="BK103" s="201" t="s">
        <v>3399</v>
      </c>
      <c r="BL103" s="205"/>
      <c r="BM103" s="205"/>
      <c r="BN103" s="205"/>
      <c r="BO103" s="205"/>
      <c r="BP103" s="205"/>
      <c r="BQ103" s="205"/>
      <c r="BR103" s="205"/>
      <c r="BS103" s="205"/>
      <c r="BT103" s="201" t="s">
        <v>3400</v>
      </c>
      <c r="BU103" s="201" t="s">
        <v>3401</v>
      </c>
      <c r="BV103" s="205"/>
      <c r="BW103" s="183"/>
      <c r="BX103" s="183"/>
      <c r="BY103" s="183"/>
      <c r="BZ103" s="206"/>
      <c r="CA103" s="206"/>
      <c r="CB103" s="206"/>
      <c r="CC103" s="206"/>
      <c r="CD103" s="206"/>
      <c r="CE103" s="206"/>
      <c r="CF103" s="202" t="s">
        <v>3402</v>
      </c>
      <c r="CG103" s="206"/>
      <c r="CH103" s="206"/>
      <c r="CI103" s="206"/>
      <c r="CJ103" s="206"/>
      <c r="CK103" s="206"/>
      <c r="CL103" s="206"/>
      <c r="CM103" s="202" t="s">
        <v>3403</v>
      </c>
      <c r="CN103" s="391" t="s">
        <v>3404</v>
      </c>
      <c r="CO103" s="202" t="s">
        <v>3405</v>
      </c>
      <c r="CP103" s="206"/>
      <c r="CQ103" s="206"/>
      <c r="CR103" s="206"/>
      <c r="CS103" s="202" t="s">
        <v>3406</v>
      </c>
      <c r="CT103" s="202" t="s">
        <v>3407</v>
      </c>
      <c r="CU103" s="206"/>
      <c r="CV103" s="206"/>
      <c r="CW103" s="206"/>
      <c r="CX103" s="206"/>
      <c r="CY103" s="206"/>
      <c r="CZ103" s="206"/>
      <c r="DA103" s="206"/>
      <c r="DB103" s="206"/>
      <c r="DC103" s="202" t="s">
        <v>3408</v>
      </c>
      <c r="DD103" s="202" t="s">
        <v>3409</v>
      </c>
      <c r="DE103" s="206"/>
    </row>
    <row r="104" spans="1:109" ht="24" customHeight="1">
      <c r="A104" s="131"/>
      <c r="B104" s="144"/>
      <c r="C104" s="18"/>
      <c r="D104" s="18"/>
      <c r="E104" s="18"/>
      <c r="F104" s="640" t="s">
        <v>7845</v>
      </c>
      <c r="G104" s="641"/>
      <c r="H104" s="641"/>
      <c r="I104" s="641"/>
      <c r="J104" s="642"/>
      <c r="K104" s="634" t="s">
        <v>3410</v>
      </c>
      <c r="L104" s="634"/>
      <c r="M104" s="634"/>
      <c r="N104" s="634"/>
      <c r="O104" s="634"/>
      <c r="P104" s="634"/>
      <c r="Q104" s="634"/>
      <c r="R104" s="634"/>
      <c r="S104" s="634"/>
      <c r="T104" s="634"/>
      <c r="U104" s="634"/>
      <c r="V104" s="634"/>
      <c r="W104" s="634"/>
      <c r="X104" s="634"/>
      <c r="Y104" s="634"/>
      <c r="Z104" s="634"/>
      <c r="AA104" s="18"/>
      <c r="AB104" s="18"/>
      <c r="AC104" s="18"/>
      <c r="AD104" s="145"/>
      <c r="AH104" s="183"/>
      <c r="AI104" s="183"/>
      <c r="AJ104" s="183"/>
      <c r="AK104" s="183"/>
      <c r="AL104" s="197" t="str">
        <f t="shared" si="2"/>
        <v>Mariano Escobedo</v>
      </c>
      <c r="AM104" s="197" t="str">
        <f t="shared" si="3"/>
        <v>30101</v>
      </c>
      <c r="AO104" s="183"/>
      <c r="AP104" s="29">
        <v>102</v>
      </c>
      <c r="AQ104" s="205"/>
      <c r="AR104" s="205"/>
      <c r="AS104" s="205"/>
      <c r="AT104" s="205"/>
      <c r="AU104" s="205"/>
      <c r="AV104" s="205"/>
      <c r="AW104" s="201" t="s">
        <v>3411</v>
      </c>
      <c r="AX104" s="205"/>
      <c r="AY104" s="205"/>
      <c r="AZ104" s="205"/>
      <c r="BA104" s="205"/>
      <c r="BB104" s="205"/>
      <c r="BC104" s="205"/>
      <c r="BD104" s="201" t="s">
        <v>3412</v>
      </c>
      <c r="BE104" s="509" t="s">
        <v>3413</v>
      </c>
      <c r="BF104" s="201" t="s">
        <v>3414</v>
      </c>
      <c r="BG104" s="205"/>
      <c r="BH104" s="205"/>
      <c r="BI104" s="205"/>
      <c r="BJ104" s="201" t="s">
        <v>3415</v>
      </c>
      <c r="BK104" s="201" t="s">
        <v>3416</v>
      </c>
      <c r="BL104" s="205"/>
      <c r="BM104" s="205"/>
      <c r="BN104" s="205"/>
      <c r="BO104" s="205"/>
      <c r="BP104" s="205"/>
      <c r="BQ104" s="205"/>
      <c r="BR104" s="205"/>
      <c r="BS104" s="205"/>
      <c r="BT104" s="201" t="s">
        <v>3417</v>
      </c>
      <c r="BU104" s="201" t="s">
        <v>3418</v>
      </c>
      <c r="BV104" s="205"/>
      <c r="BW104" s="183"/>
      <c r="BX104" s="183"/>
      <c r="BY104" s="183"/>
      <c r="BZ104" s="206"/>
      <c r="CA104" s="206"/>
      <c r="CB104" s="206"/>
      <c r="CC104" s="206"/>
      <c r="CD104" s="206"/>
      <c r="CE104" s="206"/>
      <c r="CF104" s="202" t="s">
        <v>3419</v>
      </c>
      <c r="CG104" s="206"/>
      <c r="CH104" s="206"/>
      <c r="CI104" s="206"/>
      <c r="CJ104" s="206"/>
      <c r="CK104" s="206"/>
      <c r="CL104" s="206"/>
      <c r="CM104" s="202" t="s">
        <v>3337</v>
      </c>
      <c r="CN104" s="391" t="s">
        <v>3420</v>
      </c>
      <c r="CO104" s="202" t="s">
        <v>3421</v>
      </c>
      <c r="CP104" s="206"/>
      <c r="CQ104" s="206"/>
      <c r="CR104" s="206"/>
      <c r="CS104" s="202" t="s">
        <v>3422</v>
      </c>
      <c r="CT104" s="202" t="s">
        <v>3423</v>
      </c>
      <c r="CU104" s="206"/>
      <c r="CV104" s="206"/>
      <c r="CW104" s="206"/>
      <c r="CX104" s="206"/>
      <c r="CY104" s="206"/>
      <c r="CZ104" s="206"/>
      <c r="DA104" s="206"/>
      <c r="DB104" s="206"/>
      <c r="DC104" s="202" t="s">
        <v>3424</v>
      </c>
      <c r="DD104" s="202" t="s">
        <v>3425</v>
      </c>
      <c r="DE104" s="206"/>
    </row>
    <row r="105" spans="1:109" ht="6.75" customHeight="1">
      <c r="A105" s="131"/>
      <c r="B105" s="144"/>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45"/>
      <c r="AH105" s="183"/>
      <c r="AI105" s="183"/>
      <c r="AJ105" s="183"/>
      <c r="AK105" s="183"/>
      <c r="AL105" s="197" t="str">
        <f t="shared" si="2"/>
        <v>Martínez de la Torre</v>
      </c>
      <c r="AM105" s="197" t="str">
        <f t="shared" si="3"/>
        <v>30102</v>
      </c>
      <c r="AO105" s="183"/>
      <c r="AP105" s="29">
        <v>103</v>
      </c>
      <c r="AQ105" s="205"/>
      <c r="AR105" s="205"/>
      <c r="AS105" s="205"/>
      <c r="AT105" s="205"/>
      <c r="AU105" s="205"/>
      <c r="AV105" s="205"/>
      <c r="AW105" s="201" t="s">
        <v>3426</v>
      </c>
      <c r="AX105" s="205"/>
      <c r="AY105" s="205"/>
      <c r="AZ105" s="205"/>
      <c r="BA105" s="205"/>
      <c r="BB105" s="205"/>
      <c r="BC105" s="205"/>
      <c r="BD105" s="201" t="s">
        <v>3427</v>
      </c>
      <c r="BE105" s="509" t="s">
        <v>3428</v>
      </c>
      <c r="BF105" s="201" t="s">
        <v>3429</v>
      </c>
      <c r="BG105" s="205"/>
      <c r="BH105" s="205"/>
      <c r="BI105" s="205"/>
      <c r="BJ105" s="201" t="s">
        <v>3430</v>
      </c>
      <c r="BK105" s="201" t="s">
        <v>3431</v>
      </c>
      <c r="BL105" s="205"/>
      <c r="BM105" s="205"/>
      <c r="BN105" s="205"/>
      <c r="BO105" s="205"/>
      <c r="BP105" s="205"/>
      <c r="BQ105" s="205"/>
      <c r="BR105" s="205"/>
      <c r="BS105" s="205"/>
      <c r="BT105" s="201" t="s">
        <v>3432</v>
      </c>
      <c r="BU105" s="201" t="s">
        <v>3433</v>
      </c>
      <c r="BV105" s="205"/>
      <c r="BW105" s="183"/>
      <c r="BX105" s="183"/>
      <c r="BY105" s="183"/>
      <c r="BZ105" s="206"/>
      <c r="CA105" s="206"/>
      <c r="CB105" s="206"/>
      <c r="CC105" s="206"/>
      <c r="CD105" s="206"/>
      <c r="CE105" s="206"/>
      <c r="CF105" s="202" t="s">
        <v>3434</v>
      </c>
      <c r="CG105" s="206"/>
      <c r="CH105" s="206"/>
      <c r="CI105" s="206"/>
      <c r="CJ105" s="206"/>
      <c r="CK105" s="206"/>
      <c r="CL105" s="206"/>
      <c r="CM105" s="202" t="s">
        <v>3435</v>
      </c>
      <c r="CN105" s="391" t="s">
        <v>3436</v>
      </c>
      <c r="CO105" s="202" t="s">
        <v>3437</v>
      </c>
      <c r="CP105" s="206"/>
      <c r="CQ105" s="206"/>
      <c r="CR105" s="206"/>
      <c r="CS105" s="202" t="s">
        <v>3438</v>
      </c>
      <c r="CT105" s="202" t="s">
        <v>3439</v>
      </c>
      <c r="CU105" s="206"/>
      <c r="CV105" s="206"/>
      <c r="CW105" s="206"/>
      <c r="CX105" s="206"/>
      <c r="CY105" s="206"/>
      <c r="CZ105" s="206"/>
      <c r="DA105" s="206"/>
      <c r="DB105" s="206"/>
      <c r="DC105" s="202" t="s">
        <v>3440</v>
      </c>
      <c r="DD105" s="202" t="s">
        <v>3441</v>
      </c>
      <c r="DE105" s="206"/>
    </row>
    <row r="106" spans="1:109" ht="36" customHeight="1">
      <c r="A106" s="131"/>
      <c r="B106" s="144"/>
      <c r="C106" s="629" t="s">
        <v>3442</v>
      </c>
      <c r="D106" s="629"/>
      <c r="E106" s="629"/>
      <c r="F106" s="629"/>
      <c r="G106" s="629"/>
      <c r="H106" s="629"/>
      <c r="I106" s="629"/>
      <c r="J106" s="629"/>
      <c r="K106" s="629"/>
      <c r="L106" s="629"/>
      <c r="M106" s="629"/>
      <c r="N106" s="629"/>
      <c r="O106" s="629"/>
      <c r="P106" s="629"/>
      <c r="Q106" s="629"/>
      <c r="R106" s="629"/>
      <c r="S106" s="629"/>
      <c r="T106" s="629"/>
      <c r="U106" s="629"/>
      <c r="V106" s="629"/>
      <c r="W106" s="629"/>
      <c r="X106" s="629"/>
      <c r="Y106" s="629"/>
      <c r="Z106" s="629"/>
      <c r="AA106" s="629"/>
      <c r="AB106" s="629"/>
      <c r="AC106" s="629"/>
      <c r="AD106" s="145"/>
      <c r="AH106" s="183"/>
      <c r="AI106" s="183"/>
      <c r="AJ106" s="183"/>
      <c r="AK106" s="183"/>
      <c r="AL106" s="197" t="str">
        <f t="shared" si="2"/>
        <v>Mecatlán</v>
      </c>
      <c r="AM106" s="197" t="str">
        <f t="shared" si="3"/>
        <v>30103</v>
      </c>
      <c r="AO106" s="183"/>
      <c r="AP106" s="29">
        <v>104</v>
      </c>
      <c r="AQ106" s="205"/>
      <c r="AR106" s="205"/>
      <c r="AS106" s="205"/>
      <c r="AT106" s="205"/>
      <c r="AU106" s="205"/>
      <c r="AV106" s="205"/>
      <c r="AW106" s="201" t="s">
        <v>3443</v>
      </c>
      <c r="AX106" s="205"/>
      <c r="AY106" s="205"/>
      <c r="AZ106" s="205"/>
      <c r="BA106" s="205"/>
      <c r="BB106" s="205"/>
      <c r="BC106" s="205"/>
      <c r="BD106" s="201" t="s">
        <v>3444</v>
      </c>
      <c r="BE106" s="509" t="s">
        <v>3445</v>
      </c>
      <c r="BF106" s="201" t="s">
        <v>3446</v>
      </c>
      <c r="BG106" s="205"/>
      <c r="BH106" s="205"/>
      <c r="BI106" s="205"/>
      <c r="BJ106" s="201" t="s">
        <v>3447</v>
      </c>
      <c r="BK106" s="201" t="s">
        <v>3448</v>
      </c>
      <c r="BL106" s="205"/>
      <c r="BM106" s="205"/>
      <c r="BN106" s="205"/>
      <c r="BO106" s="205"/>
      <c r="BP106" s="205"/>
      <c r="BQ106" s="205"/>
      <c r="BR106" s="205"/>
      <c r="BS106" s="205"/>
      <c r="BT106" s="201" t="s">
        <v>3449</v>
      </c>
      <c r="BU106" s="201" t="s">
        <v>3450</v>
      </c>
      <c r="BV106" s="205"/>
      <c r="BW106" s="183"/>
      <c r="BX106" s="183"/>
      <c r="BY106" s="183"/>
      <c r="BZ106" s="206"/>
      <c r="CA106" s="206"/>
      <c r="CB106" s="206"/>
      <c r="CC106" s="206"/>
      <c r="CD106" s="206"/>
      <c r="CE106" s="206"/>
      <c r="CF106" s="202" t="s">
        <v>3451</v>
      </c>
      <c r="CG106" s="206"/>
      <c r="CH106" s="206"/>
      <c r="CI106" s="206"/>
      <c r="CJ106" s="206"/>
      <c r="CK106" s="206"/>
      <c r="CL106" s="206"/>
      <c r="CM106" s="202" t="s">
        <v>3452</v>
      </c>
      <c r="CN106" s="391" t="s">
        <v>3453</v>
      </c>
      <c r="CO106" s="202" t="s">
        <v>996</v>
      </c>
      <c r="CP106" s="206"/>
      <c r="CQ106" s="206"/>
      <c r="CR106" s="206"/>
      <c r="CS106" s="202" t="s">
        <v>3454</v>
      </c>
      <c r="CT106" s="202" t="s">
        <v>3455</v>
      </c>
      <c r="CU106" s="206"/>
      <c r="CV106" s="206"/>
      <c r="CW106" s="206"/>
      <c r="CX106" s="206"/>
      <c r="CY106" s="206"/>
      <c r="CZ106" s="206"/>
      <c r="DA106" s="206"/>
      <c r="DB106" s="206"/>
      <c r="DC106" s="202" t="s">
        <v>3456</v>
      </c>
      <c r="DD106" s="202" t="s">
        <v>3457</v>
      </c>
      <c r="DE106" s="206"/>
    </row>
    <row r="107" spans="1:109" ht="6.75" customHeight="1">
      <c r="A107" s="131"/>
      <c r="B107" s="144"/>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45"/>
      <c r="AH107" s="183"/>
      <c r="AI107" s="183"/>
      <c r="AJ107" s="183"/>
      <c r="AK107" s="183"/>
      <c r="AL107" s="197" t="str">
        <f t="shared" si="2"/>
        <v>Mecayapan</v>
      </c>
      <c r="AM107" s="197" t="str">
        <f t="shared" si="3"/>
        <v>30104</v>
      </c>
      <c r="AO107" s="183"/>
      <c r="AP107" s="29">
        <v>105</v>
      </c>
      <c r="AQ107" s="205"/>
      <c r="AR107" s="205"/>
      <c r="AS107" s="205"/>
      <c r="AT107" s="205"/>
      <c r="AU107" s="205"/>
      <c r="AV107" s="205"/>
      <c r="AW107" s="201" t="s">
        <v>3458</v>
      </c>
      <c r="AX107" s="205"/>
      <c r="AY107" s="205"/>
      <c r="AZ107" s="205"/>
      <c r="BA107" s="205"/>
      <c r="BB107" s="205"/>
      <c r="BC107" s="205"/>
      <c r="BD107" s="201" t="s">
        <v>3459</v>
      </c>
      <c r="BE107" s="509" t="s">
        <v>3460</v>
      </c>
      <c r="BF107" s="201" t="s">
        <v>3461</v>
      </c>
      <c r="BG107" s="205"/>
      <c r="BH107" s="205"/>
      <c r="BI107" s="205"/>
      <c r="BJ107" s="201" t="s">
        <v>3462</v>
      </c>
      <c r="BK107" s="201" t="s">
        <v>3463</v>
      </c>
      <c r="BL107" s="205"/>
      <c r="BM107" s="205"/>
      <c r="BN107" s="205"/>
      <c r="BO107" s="205"/>
      <c r="BP107" s="205"/>
      <c r="BQ107" s="205"/>
      <c r="BR107" s="205"/>
      <c r="BS107" s="205"/>
      <c r="BT107" s="201" t="s">
        <v>3464</v>
      </c>
      <c r="BU107" s="201" t="s">
        <v>3465</v>
      </c>
      <c r="BV107" s="205"/>
      <c r="BW107" s="183"/>
      <c r="BX107" s="183"/>
      <c r="BY107" s="183"/>
      <c r="BZ107" s="206"/>
      <c r="CA107" s="206"/>
      <c r="CB107" s="206"/>
      <c r="CC107" s="206"/>
      <c r="CD107" s="206"/>
      <c r="CE107" s="206"/>
      <c r="CF107" s="202" t="s">
        <v>3466</v>
      </c>
      <c r="CG107" s="206"/>
      <c r="CH107" s="206"/>
      <c r="CI107" s="206"/>
      <c r="CJ107" s="206"/>
      <c r="CK107" s="206"/>
      <c r="CL107" s="206"/>
      <c r="CM107" s="202" t="s">
        <v>3467</v>
      </c>
      <c r="CN107" s="391" t="s">
        <v>3468</v>
      </c>
      <c r="CO107" s="202" t="s">
        <v>3469</v>
      </c>
      <c r="CP107" s="206"/>
      <c r="CQ107" s="206"/>
      <c r="CR107" s="206"/>
      <c r="CS107" s="202" t="s">
        <v>3470</v>
      </c>
      <c r="CT107" s="202" t="s">
        <v>3471</v>
      </c>
      <c r="CU107" s="206"/>
      <c r="CV107" s="206"/>
      <c r="CW107" s="206"/>
      <c r="CX107" s="206"/>
      <c r="CY107" s="206"/>
      <c r="CZ107" s="206"/>
      <c r="DA107" s="206"/>
      <c r="DB107" s="206"/>
      <c r="DC107" s="202" t="s">
        <v>3472</v>
      </c>
      <c r="DD107" s="202" t="s">
        <v>3473</v>
      </c>
      <c r="DE107" s="206"/>
    </row>
    <row r="108" spans="1:109" ht="15" customHeight="1">
      <c r="A108" s="131"/>
      <c r="B108" s="144"/>
      <c r="C108" s="17"/>
      <c r="D108" s="404" t="s">
        <v>3474</v>
      </c>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45"/>
      <c r="AH108" s="183"/>
      <c r="AI108" s="183"/>
      <c r="AJ108" s="183"/>
      <c r="AK108" s="183"/>
      <c r="AL108" s="197" t="str">
        <f t="shared" si="2"/>
        <v>Medellín de Bravo</v>
      </c>
      <c r="AM108" s="197" t="str">
        <f t="shared" si="3"/>
        <v>30105</v>
      </c>
      <c r="AO108" s="183"/>
      <c r="AP108" s="29">
        <v>106</v>
      </c>
      <c r="AQ108" s="205"/>
      <c r="AR108" s="205"/>
      <c r="AS108" s="205"/>
      <c r="AT108" s="205"/>
      <c r="AU108" s="205"/>
      <c r="AV108" s="205"/>
      <c r="AW108" s="201" t="s">
        <v>3475</v>
      </c>
      <c r="AX108" s="205"/>
      <c r="AY108" s="205"/>
      <c r="AZ108" s="205"/>
      <c r="BA108" s="205"/>
      <c r="BB108" s="205"/>
      <c r="BC108" s="205"/>
      <c r="BD108" s="201" t="s">
        <v>3476</v>
      </c>
      <c r="BE108" s="509" t="s">
        <v>3477</v>
      </c>
      <c r="BF108" s="201" t="s">
        <v>3478</v>
      </c>
      <c r="BG108" s="205"/>
      <c r="BH108" s="205"/>
      <c r="BI108" s="205"/>
      <c r="BJ108" s="201" t="s">
        <v>3479</v>
      </c>
      <c r="BK108" s="201" t="s">
        <v>3480</v>
      </c>
      <c r="BL108" s="205"/>
      <c r="BM108" s="205"/>
      <c r="BN108" s="205"/>
      <c r="BO108" s="205"/>
      <c r="BP108" s="205"/>
      <c r="BQ108" s="205"/>
      <c r="BR108" s="205"/>
      <c r="BS108" s="205"/>
      <c r="BT108" s="201" t="s">
        <v>3481</v>
      </c>
      <c r="BU108" s="201" t="s">
        <v>3482</v>
      </c>
      <c r="BV108" s="205"/>
      <c r="BW108" s="183"/>
      <c r="BX108" s="183"/>
      <c r="BY108" s="183"/>
      <c r="BZ108" s="206"/>
      <c r="CA108" s="206"/>
      <c r="CB108" s="206"/>
      <c r="CC108" s="206"/>
      <c r="CD108" s="206"/>
      <c r="CE108" s="206"/>
      <c r="CF108" s="202" t="s">
        <v>996</v>
      </c>
      <c r="CG108" s="206"/>
      <c r="CH108" s="206"/>
      <c r="CI108" s="206"/>
      <c r="CJ108" s="206"/>
      <c r="CK108" s="206"/>
      <c r="CL108" s="206"/>
      <c r="CM108" s="202" t="s">
        <v>3483</v>
      </c>
      <c r="CN108" s="391" t="s">
        <v>3484</v>
      </c>
      <c r="CO108" s="202" t="s">
        <v>3485</v>
      </c>
      <c r="CP108" s="206"/>
      <c r="CQ108" s="206"/>
      <c r="CR108" s="206"/>
      <c r="CS108" s="202" t="s">
        <v>3486</v>
      </c>
      <c r="CT108" s="202" t="s">
        <v>2624</v>
      </c>
      <c r="CU108" s="206"/>
      <c r="CV108" s="206"/>
      <c r="CW108" s="206"/>
      <c r="CX108" s="206"/>
      <c r="CY108" s="206"/>
      <c r="CZ108" s="206"/>
      <c r="DA108" s="206"/>
      <c r="DB108" s="206"/>
      <c r="DC108" s="202" t="s">
        <v>3487</v>
      </c>
      <c r="DD108" s="202" t="s">
        <v>3488</v>
      </c>
      <c r="DE108" s="206"/>
    </row>
    <row r="109" spans="1:109" ht="6.75" customHeight="1">
      <c r="A109" s="131"/>
      <c r="B109" s="144"/>
      <c r="C109" s="17"/>
      <c r="D109" s="404"/>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45"/>
      <c r="AH109" s="183"/>
      <c r="AI109" s="183"/>
      <c r="AJ109" s="183"/>
      <c r="AK109" s="183"/>
      <c r="AL109" s="197" t="str">
        <f t="shared" si="2"/>
        <v>Miahuatlán</v>
      </c>
      <c r="AM109" s="197" t="str">
        <f t="shared" si="3"/>
        <v>30106</v>
      </c>
      <c r="AO109" s="183"/>
      <c r="AP109" s="29">
        <v>107</v>
      </c>
      <c r="AQ109" s="205"/>
      <c r="AR109" s="205"/>
      <c r="AS109" s="205"/>
      <c r="AT109" s="205"/>
      <c r="AU109" s="205"/>
      <c r="AV109" s="205"/>
      <c r="AW109" s="201" t="s">
        <v>3489</v>
      </c>
      <c r="AX109" s="205"/>
      <c r="AY109" s="205"/>
      <c r="AZ109" s="205"/>
      <c r="BA109" s="205"/>
      <c r="BB109" s="205"/>
      <c r="BC109" s="205"/>
      <c r="BD109" s="201" t="s">
        <v>3490</v>
      </c>
      <c r="BE109" s="509" t="s">
        <v>3491</v>
      </c>
      <c r="BF109" s="201" t="s">
        <v>3492</v>
      </c>
      <c r="BG109" s="205"/>
      <c r="BH109" s="205"/>
      <c r="BI109" s="205"/>
      <c r="BJ109" s="201" t="s">
        <v>3493</v>
      </c>
      <c r="BK109" s="201" t="s">
        <v>3494</v>
      </c>
      <c r="BL109" s="205"/>
      <c r="BM109" s="205"/>
      <c r="BN109" s="205"/>
      <c r="BO109" s="205"/>
      <c r="BP109" s="205"/>
      <c r="BQ109" s="205"/>
      <c r="BR109" s="205"/>
      <c r="BS109" s="205"/>
      <c r="BT109" s="201" t="s">
        <v>3495</v>
      </c>
      <c r="BU109" s="201" t="s">
        <v>3496</v>
      </c>
      <c r="BV109" s="205"/>
      <c r="BW109" s="183"/>
      <c r="BX109" s="183"/>
      <c r="BY109" s="183"/>
      <c r="BZ109" s="206"/>
      <c r="CA109" s="206"/>
      <c r="CB109" s="206"/>
      <c r="CC109" s="206"/>
      <c r="CD109" s="206"/>
      <c r="CE109" s="206"/>
      <c r="CF109" s="202" t="s">
        <v>3497</v>
      </c>
      <c r="CG109" s="206"/>
      <c r="CH109" s="206"/>
      <c r="CI109" s="206"/>
      <c r="CJ109" s="206"/>
      <c r="CK109" s="206"/>
      <c r="CL109" s="206"/>
      <c r="CM109" s="202" t="s">
        <v>3498</v>
      </c>
      <c r="CN109" s="391" t="s">
        <v>3499</v>
      </c>
      <c r="CO109" s="202" t="s">
        <v>3500</v>
      </c>
      <c r="CP109" s="206"/>
      <c r="CQ109" s="206"/>
      <c r="CR109" s="206"/>
      <c r="CS109" s="202" t="s">
        <v>3501</v>
      </c>
      <c r="CT109" s="202" t="s">
        <v>3502</v>
      </c>
      <c r="CU109" s="206"/>
      <c r="CV109" s="206"/>
      <c r="CW109" s="206"/>
      <c r="CX109" s="206"/>
      <c r="CY109" s="206"/>
      <c r="CZ109" s="206"/>
      <c r="DA109" s="206"/>
      <c r="DB109" s="206"/>
      <c r="DC109" s="202" t="s">
        <v>3503</v>
      </c>
      <c r="DD109" s="202" t="s">
        <v>3504</v>
      </c>
      <c r="DE109" s="206"/>
    </row>
    <row r="110" spans="1:109" ht="24" customHeight="1">
      <c r="A110" s="131"/>
      <c r="B110" s="144"/>
      <c r="C110" s="17"/>
      <c r="D110" s="633" t="s">
        <v>7846</v>
      </c>
      <c r="E110" s="633"/>
      <c r="F110" s="633"/>
      <c r="G110" s="633"/>
      <c r="H110" s="633"/>
      <c r="I110" s="633"/>
      <c r="J110" s="633"/>
      <c r="K110" s="633"/>
      <c r="L110" s="633"/>
      <c r="M110" s="633"/>
      <c r="N110" s="633"/>
      <c r="O110" s="633"/>
      <c r="P110" s="633"/>
      <c r="Q110" s="633"/>
      <c r="R110" s="633"/>
      <c r="S110" s="633"/>
      <c r="T110" s="633"/>
      <c r="U110" s="633"/>
      <c r="V110" s="633"/>
      <c r="W110" s="633"/>
      <c r="X110" s="633"/>
      <c r="Y110" s="633"/>
      <c r="Z110" s="633"/>
      <c r="AA110" s="633"/>
      <c r="AB110" s="633"/>
      <c r="AC110" s="633"/>
      <c r="AD110" s="145"/>
      <c r="AH110" s="183"/>
      <c r="AI110" s="183"/>
      <c r="AJ110" s="183"/>
      <c r="AK110" s="183"/>
      <c r="AL110" s="197" t="str">
        <f t="shared" si="2"/>
        <v>Las Minas</v>
      </c>
      <c r="AM110" s="197" t="str">
        <f t="shared" si="3"/>
        <v>30107</v>
      </c>
      <c r="AO110" s="183"/>
      <c r="AP110" s="29">
        <v>108</v>
      </c>
      <c r="AQ110" s="205"/>
      <c r="AR110" s="205"/>
      <c r="AS110" s="205"/>
      <c r="AT110" s="205"/>
      <c r="AU110" s="205"/>
      <c r="AV110" s="205"/>
      <c r="AW110" s="201" t="s">
        <v>3505</v>
      </c>
      <c r="AX110" s="205"/>
      <c r="AY110" s="205"/>
      <c r="AZ110" s="205"/>
      <c r="BA110" s="205"/>
      <c r="BB110" s="205"/>
      <c r="BC110" s="205"/>
      <c r="BD110" s="201" t="s">
        <v>3506</v>
      </c>
      <c r="BE110" s="509" t="s">
        <v>3507</v>
      </c>
      <c r="BF110" s="201" t="s">
        <v>3508</v>
      </c>
      <c r="BG110" s="205"/>
      <c r="BH110" s="205"/>
      <c r="BI110" s="205"/>
      <c r="BJ110" s="201" t="s">
        <v>3509</v>
      </c>
      <c r="BK110" s="201" t="s">
        <v>3510</v>
      </c>
      <c r="BL110" s="205"/>
      <c r="BM110" s="205"/>
      <c r="BN110" s="205"/>
      <c r="BO110" s="205"/>
      <c r="BP110" s="205"/>
      <c r="BQ110" s="205"/>
      <c r="BR110" s="205"/>
      <c r="BS110" s="205"/>
      <c r="BT110" s="201" t="s">
        <v>3511</v>
      </c>
      <c r="BU110" s="205">
        <v>31999</v>
      </c>
      <c r="BV110" s="205"/>
      <c r="BW110" s="183"/>
      <c r="BX110" s="183"/>
      <c r="BY110" s="183"/>
      <c r="BZ110" s="206"/>
      <c r="CA110" s="206"/>
      <c r="CB110" s="206"/>
      <c r="CC110" s="206"/>
      <c r="CD110" s="206"/>
      <c r="CE110" s="206"/>
      <c r="CF110" s="202" t="s">
        <v>3512</v>
      </c>
      <c r="CG110" s="206"/>
      <c r="CH110" s="206"/>
      <c r="CI110" s="206"/>
      <c r="CJ110" s="206"/>
      <c r="CK110" s="206"/>
      <c r="CL110" s="206"/>
      <c r="CM110" s="202" t="s">
        <v>3513</v>
      </c>
      <c r="CN110" s="391" t="s">
        <v>3514</v>
      </c>
      <c r="CO110" s="202" t="s">
        <v>3515</v>
      </c>
      <c r="CP110" s="206"/>
      <c r="CQ110" s="206"/>
      <c r="CR110" s="206"/>
      <c r="CS110" s="202" t="s">
        <v>3516</v>
      </c>
      <c r="CT110" s="202" t="s">
        <v>3517</v>
      </c>
      <c r="CU110" s="206"/>
      <c r="CV110" s="206"/>
      <c r="CW110" s="206"/>
      <c r="CX110" s="206"/>
      <c r="CY110" s="206"/>
      <c r="CZ110" s="206"/>
      <c r="DA110" s="206"/>
      <c r="DB110" s="206"/>
      <c r="DC110" s="202" t="s">
        <v>3518</v>
      </c>
      <c r="DD110" s="202" t="s">
        <v>422</v>
      </c>
      <c r="DE110" s="206"/>
    </row>
    <row r="111" spans="1:109" ht="6.75" customHeight="1">
      <c r="A111" s="131"/>
      <c r="B111" s="144"/>
      <c r="C111" s="17"/>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45"/>
      <c r="AH111" s="183"/>
      <c r="AI111" s="183"/>
      <c r="AJ111" s="183"/>
      <c r="AK111" s="183"/>
      <c r="AL111" s="197" t="str">
        <f t="shared" si="2"/>
        <v>Minatitlán</v>
      </c>
      <c r="AM111" s="197" t="str">
        <f t="shared" si="3"/>
        <v>30108</v>
      </c>
      <c r="AO111" s="183"/>
      <c r="AP111" s="29">
        <v>109</v>
      </c>
      <c r="AQ111" s="205"/>
      <c r="AR111" s="205"/>
      <c r="AS111" s="205"/>
      <c r="AT111" s="205"/>
      <c r="AU111" s="205"/>
      <c r="AV111" s="205"/>
      <c r="AW111" s="201" t="s">
        <v>3519</v>
      </c>
      <c r="AX111" s="205"/>
      <c r="AY111" s="205"/>
      <c r="AZ111" s="205"/>
      <c r="BA111" s="205"/>
      <c r="BB111" s="205"/>
      <c r="BC111" s="205"/>
      <c r="BD111" s="201" t="s">
        <v>3520</v>
      </c>
      <c r="BE111" s="509" t="s">
        <v>3521</v>
      </c>
      <c r="BF111" s="201" t="s">
        <v>3522</v>
      </c>
      <c r="BG111" s="205"/>
      <c r="BH111" s="205"/>
      <c r="BI111" s="205"/>
      <c r="BJ111" s="201" t="s">
        <v>3523</v>
      </c>
      <c r="BK111" s="201" t="s">
        <v>3524</v>
      </c>
      <c r="BL111" s="205"/>
      <c r="BM111" s="205"/>
      <c r="BN111" s="205"/>
      <c r="BO111" s="205"/>
      <c r="BP111" s="205"/>
      <c r="BQ111" s="205"/>
      <c r="BR111" s="205"/>
      <c r="BS111" s="205"/>
      <c r="BT111" s="201" t="s">
        <v>3525</v>
      </c>
      <c r="BU111" s="205"/>
      <c r="BV111" s="205"/>
      <c r="BW111" s="183"/>
      <c r="BX111" s="183"/>
      <c r="BY111" s="183"/>
      <c r="BZ111" s="206"/>
      <c r="CA111" s="206"/>
      <c r="CB111" s="206"/>
      <c r="CC111" s="206"/>
      <c r="CD111" s="206"/>
      <c r="CE111" s="206"/>
      <c r="CF111" s="202" t="s">
        <v>3526</v>
      </c>
      <c r="CG111" s="206"/>
      <c r="CH111" s="206"/>
      <c r="CI111" s="206"/>
      <c r="CJ111" s="206"/>
      <c r="CK111" s="206"/>
      <c r="CL111" s="206"/>
      <c r="CM111" s="202" t="s">
        <v>1106</v>
      </c>
      <c r="CN111" s="391" t="s">
        <v>3527</v>
      </c>
      <c r="CO111" s="202" t="s">
        <v>3528</v>
      </c>
      <c r="CP111" s="206"/>
      <c r="CQ111" s="206"/>
      <c r="CR111" s="206"/>
      <c r="CS111" s="202" t="s">
        <v>3529</v>
      </c>
      <c r="CT111" s="202" t="s">
        <v>3530</v>
      </c>
      <c r="CU111" s="206"/>
      <c r="CV111" s="206"/>
      <c r="CW111" s="206"/>
      <c r="CX111" s="206"/>
      <c r="CY111" s="206"/>
      <c r="CZ111" s="206"/>
      <c r="DA111" s="206"/>
      <c r="DB111" s="206"/>
      <c r="DC111" s="202" t="s">
        <v>551</v>
      </c>
      <c r="DD111" s="206"/>
      <c r="DE111" s="206"/>
    </row>
    <row r="112" spans="1:109" ht="15" customHeight="1">
      <c r="A112" s="131"/>
      <c r="B112" s="144"/>
      <c r="C112" s="17"/>
      <c r="D112" s="404" t="s">
        <v>3531</v>
      </c>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45"/>
      <c r="AH112" s="183"/>
      <c r="AI112" s="183"/>
      <c r="AJ112" s="183"/>
      <c r="AK112" s="183"/>
      <c r="AL112" s="197" t="str">
        <f t="shared" si="2"/>
        <v>Misantla</v>
      </c>
      <c r="AM112" s="197" t="str">
        <f t="shared" si="3"/>
        <v>30109</v>
      </c>
      <c r="AO112" s="183"/>
      <c r="AP112" s="29">
        <v>110</v>
      </c>
      <c r="AQ112" s="205"/>
      <c r="AR112" s="205"/>
      <c r="AS112" s="205"/>
      <c r="AT112" s="205"/>
      <c r="AU112" s="205"/>
      <c r="AV112" s="205"/>
      <c r="AW112" s="201" t="s">
        <v>3532</v>
      </c>
      <c r="AX112" s="205"/>
      <c r="AY112" s="205"/>
      <c r="AZ112" s="205"/>
      <c r="BA112" s="205"/>
      <c r="BB112" s="205"/>
      <c r="BC112" s="205"/>
      <c r="BD112" s="201" t="s">
        <v>3533</v>
      </c>
      <c r="BE112" s="509" t="s">
        <v>3534</v>
      </c>
      <c r="BF112" s="201" t="s">
        <v>3535</v>
      </c>
      <c r="BG112" s="205"/>
      <c r="BH112" s="205"/>
      <c r="BI112" s="205"/>
      <c r="BJ112" s="201" t="s">
        <v>3536</v>
      </c>
      <c r="BK112" s="201" t="s">
        <v>3537</v>
      </c>
      <c r="BL112" s="205"/>
      <c r="BM112" s="205"/>
      <c r="BN112" s="205"/>
      <c r="BO112" s="205"/>
      <c r="BP112" s="205"/>
      <c r="BQ112" s="205"/>
      <c r="BR112" s="205"/>
      <c r="BS112" s="205"/>
      <c r="BT112" s="201" t="s">
        <v>3538</v>
      </c>
      <c r="BU112" s="205"/>
      <c r="BV112" s="205"/>
      <c r="BW112" s="183"/>
      <c r="BX112" s="183"/>
      <c r="BY112" s="183"/>
      <c r="BZ112" s="206"/>
      <c r="CA112" s="206"/>
      <c r="CB112" s="206"/>
      <c r="CC112" s="206"/>
      <c r="CD112" s="206"/>
      <c r="CE112" s="206"/>
      <c r="CF112" s="202" t="s">
        <v>3004</v>
      </c>
      <c r="CG112" s="206"/>
      <c r="CH112" s="206"/>
      <c r="CI112" s="206"/>
      <c r="CJ112" s="206"/>
      <c r="CK112" s="206"/>
      <c r="CL112" s="206"/>
      <c r="CM112" s="202" t="s">
        <v>3539</v>
      </c>
      <c r="CN112" s="391" t="s">
        <v>3540</v>
      </c>
      <c r="CO112" s="202" t="s">
        <v>3541</v>
      </c>
      <c r="CP112" s="206"/>
      <c r="CQ112" s="206"/>
      <c r="CR112" s="206"/>
      <c r="CS112" s="202" t="s">
        <v>3542</v>
      </c>
      <c r="CT112" s="202" t="s">
        <v>3543</v>
      </c>
      <c r="CU112" s="206"/>
      <c r="CV112" s="206"/>
      <c r="CW112" s="206"/>
      <c r="CX112" s="206"/>
      <c r="CY112" s="206"/>
      <c r="CZ112" s="206"/>
      <c r="DA112" s="206"/>
      <c r="DB112" s="206"/>
      <c r="DC112" s="202" t="s">
        <v>3544</v>
      </c>
      <c r="DD112" s="206"/>
      <c r="DE112" s="206"/>
    </row>
    <row r="113" spans="1:109" ht="6.75" customHeight="1">
      <c r="A113" s="131"/>
      <c r="B113" s="144"/>
      <c r="C113" s="17"/>
      <c r="D113" s="404"/>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45"/>
      <c r="AH113" s="183"/>
      <c r="AI113" s="183"/>
      <c r="AJ113" s="183"/>
      <c r="AK113" s="183"/>
      <c r="AL113" s="197" t="str">
        <f t="shared" si="2"/>
        <v>Mixtla de Altamirano</v>
      </c>
      <c r="AM113" s="197" t="str">
        <f t="shared" si="3"/>
        <v>30110</v>
      </c>
      <c r="AO113" s="183"/>
      <c r="AP113" s="29">
        <v>111</v>
      </c>
      <c r="AQ113" s="205"/>
      <c r="AR113" s="205"/>
      <c r="AS113" s="205"/>
      <c r="AT113" s="205"/>
      <c r="AU113" s="205"/>
      <c r="AV113" s="205"/>
      <c r="AW113" s="201" t="s">
        <v>3545</v>
      </c>
      <c r="AX113" s="205"/>
      <c r="AY113" s="205"/>
      <c r="AZ113" s="205"/>
      <c r="BA113" s="205"/>
      <c r="BB113" s="205"/>
      <c r="BC113" s="205"/>
      <c r="BD113" s="201" t="s">
        <v>3546</v>
      </c>
      <c r="BE113" s="509" t="s">
        <v>3547</v>
      </c>
      <c r="BF113" s="201" t="s">
        <v>3548</v>
      </c>
      <c r="BG113" s="205"/>
      <c r="BH113" s="205"/>
      <c r="BI113" s="205"/>
      <c r="BJ113" s="201" t="s">
        <v>3549</v>
      </c>
      <c r="BK113" s="201" t="s">
        <v>3550</v>
      </c>
      <c r="BL113" s="205"/>
      <c r="BM113" s="205"/>
      <c r="BN113" s="205"/>
      <c r="BO113" s="205"/>
      <c r="BP113" s="205"/>
      <c r="BQ113" s="205"/>
      <c r="BR113" s="205"/>
      <c r="BS113" s="205"/>
      <c r="BT113" s="201" t="s">
        <v>3551</v>
      </c>
      <c r="BU113" s="205"/>
      <c r="BV113" s="205"/>
      <c r="BW113" s="183"/>
      <c r="BX113" s="183"/>
      <c r="BY113" s="183"/>
      <c r="BZ113" s="206"/>
      <c r="CA113" s="206"/>
      <c r="CB113" s="206"/>
      <c r="CC113" s="206"/>
      <c r="CD113" s="206"/>
      <c r="CE113" s="206"/>
      <c r="CF113" s="202" t="s">
        <v>3552</v>
      </c>
      <c r="CG113" s="206"/>
      <c r="CH113" s="206"/>
      <c r="CI113" s="206"/>
      <c r="CJ113" s="206"/>
      <c r="CK113" s="206"/>
      <c r="CL113" s="206"/>
      <c r="CM113" s="202" t="s">
        <v>3553</v>
      </c>
      <c r="CN113" s="391" t="s">
        <v>3554</v>
      </c>
      <c r="CO113" s="202" t="s">
        <v>3555</v>
      </c>
      <c r="CP113" s="206"/>
      <c r="CQ113" s="206"/>
      <c r="CR113" s="206"/>
      <c r="CS113" s="202" t="s">
        <v>3556</v>
      </c>
      <c r="CT113" s="202" t="s">
        <v>3557</v>
      </c>
      <c r="CU113" s="206"/>
      <c r="CV113" s="206"/>
      <c r="CW113" s="206"/>
      <c r="CX113" s="206"/>
      <c r="CY113" s="206"/>
      <c r="CZ113" s="206"/>
      <c r="DA113" s="206"/>
      <c r="DB113" s="206"/>
      <c r="DC113" s="202" t="s">
        <v>3558</v>
      </c>
      <c r="DD113" s="206"/>
      <c r="DE113" s="206"/>
    </row>
    <row r="114" spans="1:109" ht="24" customHeight="1">
      <c r="A114" s="131"/>
      <c r="B114" s="144"/>
      <c r="C114" s="17"/>
      <c r="D114" s="629" t="s">
        <v>3559</v>
      </c>
      <c r="E114" s="629"/>
      <c r="F114" s="629"/>
      <c r="G114" s="629"/>
      <c r="H114" s="629"/>
      <c r="I114" s="629"/>
      <c r="J114" s="629"/>
      <c r="K114" s="629"/>
      <c r="L114" s="629"/>
      <c r="M114" s="629"/>
      <c r="N114" s="629"/>
      <c r="O114" s="629"/>
      <c r="P114" s="629"/>
      <c r="Q114" s="629"/>
      <c r="R114" s="629"/>
      <c r="S114" s="629"/>
      <c r="T114" s="629"/>
      <c r="U114" s="629"/>
      <c r="V114" s="629"/>
      <c r="W114" s="629"/>
      <c r="X114" s="629"/>
      <c r="Y114" s="629"/>
      <c r="Z114" s="629"/>
      <c r="AA114" s="629"/>
      <c r="AB114" s="629"/>
      <c r="AC114" s="629"/>
      <c r="AD114" s="145"/>
      <c r="AH114" s="183"/>
      <c r="AI114" s="183"/>
      <c r="AJ114" s="183"/>
      <c r="AK114" s="183"/>
      <c r="AL114" s="197" t="str">
        <f t="shared" si="2"/>
        <v>Moloacán</v>
      </c>
      <c r="AM114" s="197" t="str">
        <f t="shared" si="3"/>
        <v>30111</v>
      </c>
      <c r="AO114" s="183"/>
      <c r="AP114" s="29">
        <v>112</v>
      </c>
      <c r="AQ114" s="205"/>
      <c r="AR114" s="205"/>
      <c r="AS114" s="205"/>
      <c r="AT114" s="205"/>
      <c r="AU114" s="205"/>
      <c r="AV114" s="205"/>
      <c r="AW114" s="201" t="s">
        <v>3560</v>
      </c>
      <c r="AX114" s="205"/>
      <c r="AY114" s="205"/>
      <c r="AZ114" s="205"/>
      <c r="BA114" s="205"/>
      <c r="BB114" s="205"/>
      <c r="BC114" s="205"/>
      <c r="BD114" s="201" t="s">
        <v>3561</v>
      </c>
      <c r="BE114" s="509" t="s">
        <v>3562</v>
      </c>
      <c r="BF114" s="201" t="s">
        <v>3563</v>
      </c>
      <c r="BG114" s="205"/>
      <c r="BH114" s="205"/>
      <c r="BI114" s="205"/>
      <c r="BJ114" s="201" t="s">
        <v>3564</v>
      </c>
      <c r="BK114" s="201" t="s">
        <v>3565</v>
      </c>
      <c r="BL114" s="205"/>
      <c r="BM114" s="205"/>
      <c r="BN114" s="205"/>
      <c r="BO114" s="205"/>
      <c r="BP114" s="205"/>
      <c r="BQ114" s="205"/>
      <c r="BR114" s="205"/>
      <c r="BS114" s="205"/>
      <c r="BT114" s="201" t="s">
        <v>3566</v>
      </c>
      <c r="BU114" s="205"/>
      <c r="BV114" s="205"/>
      <c r="BW114" s="183"/>
      <c r="BX114" s="183"/>
      <c r="BY114" s="183"/>
      <c r="BZ114" s="206"/>
      <c r="CA114" s="206"/>
      <c r="CB114" s="206"/>
      <c r="CC114" s="206"/>
      <c r="CD114" s="206"/>
      <c r="CE114" s="206"/>
      <c r="CF114" s="202" t="s">
        <v>3567</v>
      </c>
      <c r="CG114" s="206"/>
      <c r="CH114" s="206"/>
      <c r="CI114" s="206"/>
      <c r="CJ114" s="206"/>
      <c r="CK114" s="206"/>
      <c r="CL114" s="206"/>
      <c r="CM114" s="202" t="s">
        <v>3568</v>
      </c>
      <c r="CN114" s="391" t="s">
        <v>3569</v>
      </c>
      <c r="CO114" s="202" t="s">
        <v>3570</v>
      </c>
      <c r="CP114" s="206"/>
      <c r="CQ114" s="206"/>
      <c r="CR114" s="206"/>
      <c r="CS114" s="202" t="s">
        <v>3571</v>
      </c>
      <c r="CT114" s="202" t="s">
        <v>2790</v>
      </c>
      <c r="CU114" s="206"/>
      <c r="CV114" s="206"/>
      <c r="CW114" s="206"/>
      <c r="CX114" s="206"/>
      <c r="CY114" s="206"/>
      <c r="CZ114" s="206"/>
      <c r="DA114" s="206"/>
      <c r="DB114" s="206"/>
      <c r="DC114" s="202" t="s">
        <v>3572</v>
      </c>
      <c r="DD114" s="206"/>
      <c r="DE114" s="206"/>
    </row>
    <row r="115" spans="1:109" ht="6.75" customHeight="1">
      <c r="A115" s="131"/>
      <c r="B115" s="144"/>
      <c r="C115" s="17"/>
      <c r="D115" s="507"/>
      <c r="E115" s="507"/>
      <c r="F115" s="507"/>
      <c r="G115" s="507"/>
      <c r="H115" s="507"/>
      <c r="I115" s="507"/>
      <c r="J115" s="507"/>
      <c r="K115" s="507"/>
      <c r="L115" s="507"/>
      <c r="M115" s="507"/>
      <c r="N115" s="507"/>
      <c r="O115" s="507"/>
      <c r="P115" s="507"/>
      <c r="Q115" s="507"/>
      <c r="R115" s="507"/>
      <c r="S115" s="507"/>
      <c r="T115" s="507"/>
      <c r="U115" s="507"/>
      <c r="V115" s="507"/>
      <c r="W115" s="507"/>
      <c r="X115" s="507"/>
      <c r="Y115" s="507"/>
      <c r="Z115" s="507"/>
      <c r="AA115" s="507"/>
      <c r="AB115" s="507"/>
      <c r="AC115" s="507"/>
      <c r="AD115" s="145"/>
      <c r="AH115" s="183"/>
      <c r="AI115" s="183"/>
      <c r="AJ115" s="183"/>
      <c r="AK115" s="183"/>
      <c r="AL115" s="197" t="str">
        <f t="shared" si="2"/>
        <v>Naolinco</v>
      </c>
      <c r="AM115" s="197" t="str">
        <f t="shared" si="3"/>
        <v>30112</v>
      </c>
      <c r="AO115" s="183"/>
      <c r="AP115" s="29">
        <v>113</v>
      </c>
      <c r="AQ115" s="205"/>
      <c r="AR115" s="205"/>
      <c r="AS115" s="205"/>
      <c r="AT115" s="205"/>
      <c r="AU115" s="205"/>
      <c r="AV115" s="205"/>
      <c r="AW115" s="201" t="s">
        <v>3573</v>
      </c>
      <c r="AX115" s="205"/>
      <c r="AY115" s="205"/>
      <c r="AZ115" s="205"/>
      <c r="BA115" s="205"/>
      <c r="BB115" s="205"/>
      <c r="BC115" s="205"/>
      <c r="BD115" s="201" t="s">
        <v>3574</v>
      </c>
      <c r="BE115" s="509" t="s">
        <v>3575</v>
      </c>
      <c r="BF115" s="201" t="s">
        <v>3576</v>
      </c>
      <c r="BG115" s="205"/>
      <c r="BH115" s="205"/>
      <c r="BI115" s="205"/>
      <c r="BJ115" s="201" t="s">
        <v>3577</v>
      </c>
      <c r="BK115" s="201" t="s">
        <v>3578</v>
      </c>
      <c r="BL115" s="205"/>
      <c r="BM115" s="205"/>
      <c r="BN115" s="205"/>
      <c r="BO115" s="205"/>
      <c r="BP115" s="205"/>
      <c r="BQ115" s="205"/>
      <c r="BR115" s="205"/>
      <c r="BS115" s="205"/>
      <c r="BT115" s="201" t="s">
        <v>3579</v>
      </c>
      <c r="BU115" s="205"/>
      <c r="BV115" s="205"/>
      <c r="BW115" s="183"/>
      <c r="BX115" s="183"/>
      <c r="BY115" s="183"/>
      <c r="BZ115" s="206"/>
      <c r="CA115" s="206"/>
      <c r="CB115" s="206"/>
      <c r="CC115" s="206"/>
      <c r="CD115" s="206"/>
      <c r="CE115" s="206"/>
      <c r="CF115" s="202" t="s">
        <v>177</v>
      </c>
      <c r="CG115" s="206"/>
      <c r="CH115" s="206"/>
      <c r="CI115" s="206"/>
      <c r="CJ115" s="206"/>
      <c r="CK115" s="206"/>
      <c r="CL115" s="206"/>
      <c r="CM115" s="202" t="s">
        <v>3580</v>
      </c>
      <c r="CN115" s="391" t="s">
        <v>3581</v>
      </c>
      <c r="CO115" s="202" t="s">
        <v>3582</v>
      </c>
      <c r="CP115" s="206"/>
      <c r="CQ115" s="206"/>
      <c r="CR115" s="206"/>
      <c r="CS115" s="202" t="s">
        <v>3583</v>
      </c>
      <c r="CT115" s="202" t="s">
        <v>3584</v>
      </c>
      <c r="CU115" s="206"/>
      <c r="CV115" s="206"/>
      <c r="CW115" s="206"/>
      <c r="CX115" s="206"/>
      <c r="CY115" s="206"/>
      <c r="CZ115" s="206"/>
      <c r="DA115" s="206"/>
      <c r="DB115" s="206"/>
      <c r="DC115" s="202" t="s">
        <v>3585</v>
      </c>
      <c r="DD115" s="206"/>
      <c r="DE115" s="206"/>
    </row>
    <row r="116" spans="1:109" ht="15" customHeight="1">
      <c r="A116" s="131"/>
      <c r="B116" s="144"/>
      <c r="C116" s="17"/>
      <c r="D116" s="404" t="s">
        <v>3586</v>
      </c>
      <c r="E116" s="26"/>
      <c r="F116" s="26"/>
      <c r="G116" s="531"/>
      <c r="H116" s="626" t="s">
        <v>7847</v>
      </c>
      <c r="I116" s="626"/>
      <c r="J116" s="626"/>
      <c r="K116" s="626"/>
      <c r="L116" s="626"/>
      <c r="M116" s="626"/>
      <c r="N116" s="626"/>
      <c r="O116" s="626"/>
      <c r="P116" s="626"/>
      <c r="Q116" s="626"/>
      <c r="R116" s="626"/>
      <c r="S116" s="626"/>
      <c r="T116" s="626"/>
      <c r="U116" s="626"/>
      <c r="V116" s="626"/>
      <c r="W116" s="626"/>
      <c r="X116" s="626"/>
      <c r="Y116" s="626"/>
      <c r="Z116" s="626"/>
      <c r="AA116" s="626"/>
      <c r="AB116" s="626"/>
      <c r="AC116" s="626"/>
      <c r="AD116" s="145"/>
      <c r="AH116" s="183"/>
      <c r="AI116" s="183"/>
      <c r="AJ116" s="183"/>
      <c r="AK116" s="183"/>
      <c r="AL116" s="197" t="str">
        <f t="shared" si="2"/>
        <v>Naranjal</v>
      </c>
      <c r="AM116" s="197" t="str">
        <f t="shared" si="3"/>
        <v>30113</v>
      </c>
      <c r="AO116" s="183"/>
      <c r="AP116" s="29">
        <v>114</v>
      </c>
      <c r="AQ116" s="205"/>
      <c r="AR116" s="205"/>
      <c r="AS116" s="205"/>
      <c r="AT116" s="205"/>
      <c r="AU116" s="205"/>
      <c r="AV116" s="205"/>
      <c r="AW116" s="201" t="s">
        <v>3587</v>
      </c>
      <c r="AX116" s="205"/>
      <c r="AY116" s="205"/>
      <c r="AZ116" s="205"/>
      <c r="BA116" s="205"/>
      <c r="BB116" s="205"/>
      <c r="BC116" s="205"/>
      <c r="BD116" s="201" t="s">
        <v>3588</v>
      </c>
      <c r="BE116" s="509" t="s">
        <v>3589</v>
      </c>
      <c r="BF116" s="201" t="s">
        <v>3590</v>
      </c>
      <c r="BG116" s="205"/>
      <c r="BH116" s="205"/>
      <c r="BI116" s="205"/>
      <c r="BJ116" s="201" t="s">
        <v>3591</v>
      </c>
      <c r="BK116" s="201" t="s">
        <v>3592</v>
      </c>
      <c r="BL116" s="205"/>
      <c r="BM116" s="205"/>
      <c r="BN116" s="205"/>
      <c r="BO116" s="205"/>
      <c r="BP116" s="205"/>
      <c r="BQ116" s="205"/>
      <c r="BR116" s="205"/>
      <c r="BS116" s="205"/>
      <c r="BT116" s="201" t="s">
        <v>3593</v>
      </c>
      <c r="BU116" s="205"/>
      <c r="BV116" s="205"/>
      <c r="BW116" s="183"/>
      <c r="BX116" s="183"/>
      <c r="BY116" s="183"/>
      <c r="BZ116" s="206"/>
      <c r="CA116" s="206"/>
      <c r="CB116" s="206"/>
      <c r="CC116" s="206"/>
      <c r="CD116" s="206"/>
      <c r="CE116" s="206"/>
      <c r="CF116" s="202" t="s">
        <v>3594</v>
      </c>
      <c r="CG116" s="206"/>
      <c r="CH116" s="206"/>
      <c r="CI116" s="206"/>
      <c r="CJ116" s="206"/>
      <c r="CK116" s="206"/>
      <c r="CL116" s="206"/>
      <c r="CM116" s="202" t="s">
        <v>3595</v>
      </c>
      <c r="CN116" s="391" t="s">
        <v>3596</v>
      </c>
      <c r="CO116" s="202" t="s">
        <v>3597</v>
      </c>
      <c r="CP116" s="206"/>
      <c r="CQ116" s="206"/>
      <c r="CR116" s="206"/>
      <c r="CS116" s="202" t="s">
        <v>3598</v>
      </c>
      <c r="CT116" s="202" t="s">
        <v>3599</v>
      </c>
      <c r="CU116" s="206"/>
      <c r="CV116" s="206"/>
      <c r="CW116" s="206"/>
      <c r="CX116" s="206"/>
      <c r="CY116" s="206"/>
      <c r="CZ116" s="206"/>
      <c r="DA116" s="206"/>
      <c r="DB116" s="206"/>
      <c r="DC116" s="202" t="s">
        <v>3600</v>
      </c>
      <c r="DD116" s="206"/>
      <c r="DE116" s="206"/>
    </row>
    <row r="117" spans="1:109" ht="6.75" customHeight="1">
      <c r="A117" s="131"/>
      <c r="B117" s="144"/>
      <c r="C117" s="17"/>
      <c r="D117" s="7"/>
      <c r="E117" s="7"/>
      <c r="F117" s="7"/>
      <c r="G117" s="21"/>
      <c r="H117" s="11"/>
      <c r="I117" s="21"/>
      <c r="J117" s="21"/>
      <c r="K117" s="21"/>
      <c r="L117" s="21"/>
      <c r="M117" s="21"/>
      <c r="N117" s="21"/>
      <c r="O117" s="21"/>
      <c r="P117" s="21"/>
      <c r="Q117" s="21"/>
      <c r="R117" s="21"/>
      <c r="S117" s="21"/>
      <c r="T117" s="21"/>
      <c r="U117" s="21"/>
      <c r="V117" s="21"/>
      <c r="W117" s="21"/>
      <c r="X117" s="21"/>
      <c r="Y117" s="21"/>
      <c r="Z117" s="21"/>
      <c r="AA117" s="21"/>
      <c r="AB117" s="21"/>
      <c r="AC117" s="21"/>
      <c r="AD117" s="145"/>
      <c r="AH117" s="183"/>
      <c r="AI117" s="183"/>
      <c r="AJ117" s="183"/>
      <c r="AK117" s="183"/>
      <c r="AL117" s="197" t="str">
        <f t="shared" si="2"/>
        <v>Nautla</v>
      </c>
      <c r="AM117" s="197" t="str">
        <f t="shared" si="3"/>
        <v>30114</v>
      </c>
      <c r="AO117" s="183"/>
      <c r="AP117" s="29">
        <v>115</v>
      </c>
      <c r="AQ117" s="205"/>
      <c r="AR117" s="205"/>
      <c r="AS117" s="205"/>
      <c r="AT117" s="205"/>
      <c r="AU117" s="205"/>
      <c r="AV117" s="205"/>
      <c r="AW117" s="201" t="s">
        <v>3601</v>
      </c>
      <c r="AX117" s="205"/>
      <c r="AY117" s="205"/>
      <c r="AZ117" s="205"/>
      <c r="BA117" s="205"/>
      <c r="BB117" s="205"/>
      <c r="BC117" s="205"/>
      <c r="BD117" s="201" t="s">
        <v>3602</v>
      </c>
      <c r="BE117" s="509" t="s">
        <v>3603</v>
      </c>
      <c r="BF117" s="205">
        <v>16999</v>
      </c>
      <c r="BG117" s="205"/>
      <c r="BH117" s="205"/>
      <c r="BI117" s="205"/>
      <c r="BJ117" s="201" t="s">
        <v>3604</v>
      </c>
      <c r="BK117" s="201" t="s">
        <v>3605</v>
      </c>
      <c r="BL117" s="205"/>
      <c r="BM117" s="205"/>
      <c r="BN117" s="205"/>
      <c r="BO117" s="205"/>
      <c r="BP117" s="205"/>
      <c r="BQ117" s="205"/>
      <c r="BR117" s="205"/>
      <c r="BS117" s="205"/>
      <c r="BT117" s="201" t="s">
        <v>3606</v>
      </c>
      <c r="BU117" s="205"/>
      <c r="BV117" s="205"/>
      <c r="BW117" s="183"/>
      <c r="BX117" s="183"/>
      <c r="BY117" s="183"/>
      <c r="BZ117" s="206"/>
      <c r="CA117" s="206"/>
      <c r="CB117" s="206"/>
      <c r="CC117" s="206"/>
      <c r="CD117" s="206"/>
      <c r="CE117" s="206"/>
      <c r="CF117" s="202" t="s">
        <v>3607</v>
      </c>
      <c r="CG117" s="206"/>
      <c r="CH117" s="206"/>
      <c r="CI117" s="206"/>
      <c r="CJ117" s="206"/>
      <c r="CK117" s="206"/>
      <c r="CL117" s="206"/>
      <c r="CM117" s="202" t="s">
        <v>3608</v>
      </c>
      <c r="CN117" s="391" t="s">
        <v>3609</v>
      </c>
      <c r="CO117" s="202" t="s">
        <v>422</v>
      </c>
      <c r="CP117" s="206"/>
      <c r="CQ117" s="206"/>
      <c r="CR117" s="206"/>
      <c r="CS117" s="202" t="s">
        <v>3610</v>
      </c>
      <c r="CT117" s="202" t="s">
        <v>1211</v>
      </c>
      <c r="CU117" s="206"/>
      <c r="CV117" s="206"/>
      <c r="CW117" s="206"/>
      <c r="CX117" s="206"/>
      <c r="CY117" s="206"/>
      <c r="CZ117" s="206"/>
      <c r="DA117" s="206"/>
      <c r="DB117" s="206"/>
      <c r="DC117" s="202" t="s">
        <v>3611</v>
      </c>
      <c r="DD117" s="206"/>
      <c r="DE117" s="206"/>
    </row>
    <row r="118" spans="1:109" ht="15" customHeight="1">
      <c r="A118" s="131"/>
      <c r="B118" s="144"/>
      <c r="C118" s="17"/>
      <c r="D118" s="404" t="s">
        <v>3612</v>
      </c>
      <c r="E118" s="404"/>
      <c r="F118" s="404"/>
      <c r="G118" s="10"/>
      <c r="H118" s="626" t="s">
        <v>7848</v>
      </c>
      <c r="I118" s="626"/>
      <c r="J118" s="626"/>
      <c r="K118" s="626"/>
      <c r="L118" s="626"/>
      <c r="M118" s="626"/>
      <c r="N118" s="626"/>
      <c r="O118" s="626"/>
      <c r="P118" s="626"/>
      <c r="Q118" s="626"/>
      <c r="R118" s="626"/>
      <c r="S118" s="626"/>
      <c r="T118" s="626"/>
      <c r="U118" s="626"/>
      <c r="V118" s="626"/>
      <c r="W118" s="626"/>
      <c r="X118" s="626"/>
      <c r="Y118" s="626"/>
      <c r="Z118" s="626"/>
      <c r="AA118" s="626"/>
      <c r="AB118" s="626"/>
      <c r="AC118" s="626"/>
      <c r="AD118" s="145"/>
      <c r="AH118" s="183"/>
      <c r="AI118" s="183"/>
      <c r="AJ118" s="183"/>
      <c r="AK118" s="183"/>
      <c r="AL118" s="197" t="str">
        <f t="shared" si="2"/>
        <v>Nogales</v>
      </c>
      <c r="AM118" s="197" t="str">
        <f t="shared" si="3"/>
        <v>30115</v>
      </c>
      <c r="AO118" s="183"/>
      <c r="AP118" s="29">
        <v>116</v>
      </c>
      <c r="AQ118" s="205"/>
      <c r="AR118" s="205"/>
      <c r="AS118" s="205"/>
      <c r="AT118" s="205"/>
      <c r="AU118" s="205"/>
      <c r="AV118" s="205"/>
      <c r="AW118" s="201" t="s">
        <v>3613</v>
      </c>
      <c r="AX118" s="205"/>
      <c r="AY118" s="205"/>
      <c r="AZ118" s="205"/>
      <c r="BA118" s="205"/>
      <c r="BB118" s="205"/>
      <c r="BC118" s="205"/>
      <c r="BD118" s="201" t="s">
        <v>3614</v>
      </c>
      <c r="BE118" s="509" t="s">
        <v>3615</v>
      </c>
      <c r="BF118" s="205"/>
      <c r="BG118" s="205"/>
      <c r="BH118" s="205"/>
      <c r="BI118" s="205"/>
      <c r="BJ118" s="201" t="s">
        <v>3616</v>
      </c>
      <c r="BK118" s="201" t="s">
        <v>3617</v>
      </c>
      <c r="BL118" s="205"/>
      <c r="BM118" s="205"/>
      <c r="BN118" s="205"/>
      <c r="BO118" s="205"/>
      <c r="BP118" s="205"/>
      <c r="BQ118" s="205"/>
      <c r="BR118" s="205"/>
      <c r="BS118" s="205"/>
      <c r="BT118" s="201" t="s">
        <v>3618</v>
      </c>
      <c r="BU118" s="205"/>
      <c r="BV118" s="205"/>
      <c r="BW118" s="183"/>
      <c r="BX118" s="183"/>
      <c r="BY118" s="183"/>
      <c r="BZ118" s="206"/>
      <c r="CA118" s="206"/>
      <c r="CB118" s="206"/>
      <c r="CC118" s="206"/>
      <c r="CD118" s="206"/>
      <c r="CE118" s="206"/>
      <c r="CF118" s="202" t="s">
        <v>3619</v>
      </c>
      <c r="CG118" s="206"/>
      <c r="CH118" s="206"/>
      <c r="CI118" s="206"/>
      <c r="CJ118" s="206"/>
      <c r="CK118" s="206"/>
      <c r="CL118" s="206"/>
      <c r="CM118" s="202" t="s">
        <v>3596</v>
      </c>
      <c r="CN118" s="391" t="s">
        <v>3620</v>
      </c>
      <c r="CO118" s="206"/>
      <c r="CP118" s="206"/>
      <c r="CQ118" s="206"/>
      <c r="CR118" s="206"/>
      <c r="CS118" s="202" t="s">
        <v>3621</v>
      </c>
      <c r="CT118" s="202" t="s">
        <v>3622</v>
      </c>
      <c r="CU118" s="206"/>
      <c r="CV118" s="206"/>
      <c r="CW118" s="206"/>
      <c r="CX118" s="206"/>
      <c r="CY118" s="206"/>
      <c r="CZ118" s="206"/>
      <c r="DA118" s="206"/>
      <c r="DB118" s="206"/>
      <c r="DC118" s="202" t="s">
        <v>2128</v>
      </c>
      <c r="DD118" s="206"/>
      <c r="DE118" s="206"/>
    </row>
    <row r="119" spans="1:109" ht="15" customHeight="1" thickBot="1">
      <c r="A119" s="131"/>
      <c r="B119" s="160"/>
      <c r="C119" s="161"/>
      <c r="D119" s="163"/>
      <c r="E119" s="163"/>
      <c r="F119" s="163"/>
      <c r="G119" s="164"/>
      <c r="H119" s="164"/>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2"/>
      <c r="AH119" s="183"/>
      <c r="AI119" s="183"/>
      <c r="AJ119" s="183"/>
      <c r="AK119" s="183"/>
      <c r="AL119" s="197" t="str">
        <f t="shared" si="2"/>
        <v>Oluta</v>
      </c>
      <c r="AM119" s="197" t="str">
        <f t="shared" si="3"/>
        <v>30116</v>
      </c>
      <c r="AO119" s="183"/>
      <c r="AP119" s="29">
        <v>117</v>
      </c>
      <c r="AQ119" s="205"/>
      <c r="AR119" s="205"/>
      <c r="AS119" s="205"/>
      <c r="AT119" s="205"/>
      <c r="AU119" s="205"/>
      <c r="AV119" s="205"/>
      <c r="AW119" s="201" t="s">
        <v>3623</v>
      </c>
      <c r="AX119" s="205"/>
      <c r="AY119" s="205"/>
      <c r="AZ119" s="205"/>
      <c r="BA119" s="205"/>
      <c r="BB119" s="205"/>
      <c r="BC119" s="205"/>
      <c r="BD119" s="201" t="s">
        <v>3624</v>
      </c>
      <c r="BE119" s="509" t="s">
        <v>3625</v>
      </c>
      <c r="BF119" s="205"/>
      <c r="BG119" s="205"/>
      <c r="BH119" s="205"/>
      <c r="BI119" s="205"/>
      <c r="BJ119" s="201" t="s">
        <v>3626</v>
      </c>
      <c r="BK119" s="201" t="s">
        <v>3627</v>
      </c>
      <c r="BL119" s="205"/>
      <c r="BM119" s="205"/>
      <c r="BN119" s="205"/>
      <c r="BO119" s="205"/>
      <c r="BP119" s="205"/>
      <c r="BQ119" s="205"/>
      <c r="BR119" s="205"/>
      <c r="BS119" s="205"/>
      <c r="BT119" s="201" t="s">
        <v>3628</v>
      </c>
      <c r="BU119" s="205"/>
      <c r="BV119" s="205"/>
      <c r="BW119" s="183"/>
      <c r="BX119" s="183"/>
      <c r="BY119" s="183"/>
      <c r="BZ119" s="206"/>
      <c r="CA119" s="206"/>
      <c r="CB119" s="206"/>
      <c r="CC119" s="206"/>
      <c r="CD119" s="206"/>
      <c r="CE119" s="206"/>
      <c r="CF119" s="202" t="s">
        <v>3629</v>
      </c>
      <c r="CG119" s="206"/>
      <c r="CH119" s="206"/>
      <c r="CI119" s="206"/>
      <c r="CJ119" s="206"/>
      <c r="CK119" s="206"/>
      <c r="CL119" s="206"/>
      <c r="CM119" s="202" t="s">
        <v>2377</v>
      </c>
      <c r="CN119" s="391" t="s">
        <v>3630</v>
      </c>
      <c r="CO119" s="206"/>
      <c r="CP119" s="206"/>
      <c r="CQ119" s="206"/>
      <c r="CR119" s="206"/>
      <c r="CS119" s="202" t="s">
        <v>3631</v>
      </c>
      <c r="CT119" s="202" t="s">
        <v>3632</v>
      </c>
      <c r="CU119" s="206"/>
      <c r="CV119" s="206"/>
      <c r="CW119" s="206"/>
      <c r="CX119" s="206"/>
      <c r="CY119" s="206"/>
      <c r="CZ119" s="206"/>
      <c r="DA119" s="206"/>
      <c r="DB119" s="206"/>
      <c r="DC119" s="202" t="s">
        <v>3633</v>
      </c>
      <c r="DD119" s="206"/>
      <c r="DE119" s="206"/>
    </row>
    <row r="120" spans="1:109" ht="15" customHeight="1" thickBo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H120" s="183"/>
      <c r="AI120" s="183"/>
      <c r="AJ120" s="183"/>
      <c r="AK120" s="183"/>
      <c r="AL120" s="197" t="str">
        <f t="shared" si="2"/>
        <v>Omealca</v>
      </c>
      <c r="AM120" s="197" t="str">
        <f t="shared" si="3"/>
        <v>30117</v>
      </c>
      <c r="AO120" s="183"/>
      <c r="AP120" s="29">
        <v>118</v>
      </c>
      <c r="AQ120" s="205"/>
      <c r="AR120" s="205"/>
      <c r="AS120" s="205"/>
      <c r="AT120" s="205"/>
      <c r="AU120" s="205"/>
      <c r="AV120" s="205"/>
      <c r="AW120" s="201" t="s">
        <v>3634</v>
      </c>
      <c r="AX120" s="205"/>
      <c r="AY120" s="205"/>
      <c r="AZ120" s="205"/>
      <c r="BA120" s="205"/>
      <c r="BB120" s="205"/>
      <c r="BC120" s="205"/>
      <c r="BD120" s="201" t="s">
        <v>3635</v>
      </c>
      <c r="BE120" s="509" t="s">
        <v>3636</v>
      </c>
      <c r="BF120" s="205"/>
      <c r="BG120" s="205"/>
      <c r="BH120" s="205"/>
      <c r="BI120" s="205"/>
      <c r="BJ120" s="201" t="s">
        <v>3637</v>
      </c>
      <c r="BK120" s="201" t="s">
        <v>3638</v>
      </c>
      <c r="BL120" s="205"/>
      <c r="BM120" s="205"/>
      <c r="BN120" s="205"/>
      <c r="BO120" s="205"/>
      <c r="BP120" s="205"/>
      <c r="BQ120" s="205"/>
      <c r="BR120" s="205"/>
      <c r="BS120" s="205"/>
      <c r="BT120" s="201" t="s">
        <v>3639</v>
      </c>
      <c r="BU120" s="205"/>
      <c r="BV120" s="205"/>
      <c r="BW120" s="183"/>
      <c r="BX120" s="183"/>
      <c r="BY120" s="183"/>
      <c r="BZ120" s="206"/>
      <c r="CA120" s="206"/>
      <c r="CB120" s="206"/>
      <c r="CC120" s="206"/>
      <c r="CD120" s="206"/>
      <c r="CE120" s="206"/>
      <c r="CF120" s="202" t="s">
        <v>3640</v>
      </c>
      <c r="CG120" s="206"/>
      <c r="CH120" s="206"/>
      <c r="CI120" s="206"/>
      <c r="CJ120" s="206"/>
      <c r="CK120" s="206"/>
      <c r="CL120" s="206"/>
      <c r="CM120" s="202" t="s">
        <v>3641</v>
      </c>
      <c r="CN120" s="391" t="s">
        <v>3642</v>
      </c>
      <c r="CO120" s="206"/>
      <c r="CP120" s="206"/>
      <c r="CQ120" s="206"/>
      <c r="CR120" s="206"/>
      <c r="CS120" s="202" t="s">
        <v>3643</v>
      </c>
      <c r="CT120" s="202" t="s">
        <v>3644</v>
      </c>
      <c r="CU120" s="206"/>
      <c r="CV120" s="206"/>
      <c r="CW120" s="206"/>
      <c r="CX120" s="206"/>
      <c r="CY120" s="206"/>
      <c r="CZ120" s="206"/>
      <c r="DA120" s="206"/>
      <c r="DB120" s="206"/>
      <c r="DC120" s="202" t="s">
        <v>3645</v>
      </c>
      <c r="DD120" s="206"/>
      <c r="DE120" s="206"/>
    </row>
    <row r="121" spans="1:109" ht="15" customHeight="1">
      <c r="A121" s="131"/>
      <c r="B121" s="141"/>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3"/>
      <c r="AH121" s="183"/>
      <c r="AI121" s="183"/>
      <c r="AJ121" s="183"/>
      <c r="AK121" s="183"/>
      <c r="AL121" s="197" t="str">
        <f t="shared" si="2"/>
        <v>Orizaba</v>
      </c>
      <c r="AM121" s="197" t="str">
        <f t="shared" si="3"/>
        <v>30118</v>
      </c>
      <c r="AO121" s="183"/>
      <c r="AP121" s="29">
        <v>119</v>
      </c>
      <c r="AQ121" s="205"/>
      <c r="AR121" s="205"/>
      <c r="AS121" s="205"/>
      <c r="AT121" s="205"/>
      <c r="AU121" s="205"/>
      <c r="AV121" s="205"/>
      <c r="AW121" s="201" t="s">
        <v>3646</v>
      </c>
      <c r="AX121" s="205"/>
      <c r="AY121" s="205"/>
      <c r="AZ121" s="205"/>
      <c r="BA121" s="205"/>
      <c r="BB121" s="205"/>
      <c r="BC121" s="205"/>
      <c r="BD121" s="201" t="s">
        <v>3647</v>
      </c>
      <c r="BE121" s="509" t="s">
        <v>3648</v>
      </c>
      <c r="BF121" s="205"/>
      <c r="BG121" s="205"/>
      <c r="BH121" s="205"/>
      <c r="BI121" s="205"/>
      <c r="BJ121" s="201" t="s">
        <v>3649</v>
      </c>
      <c r="BK121" s="201" t="s">
        <v>3650</v>
      </c>
      <c r="BL121" s="205"/>
      <c r="BM121" s="205"/>
      <c r="BN121" s="205"/>
      <c r="BO121" s="205"/>
      <c r="BP121" s="205"/>
      <c r="BQ121" s="205"/>
      <c r="BR121" s="205"/>
      <c r="BS121" s="205"/>
      <c r="BT121" s="201" t="s">
        <v>3651</v>
      </c>
      <c r="BU121" s="205"/>
      <c r="BV121" s="205"/>
      <c r="BW121" s="183"/>
      <c r="BX121" s="183"/>
      <c r="BY121" s="183"/>
      <c r="BZ121" s="206"/>
      <c r="CA121" s="206"/>
      <c r="CB121" s="206"/>
      <c r="CC121" s="206"/>
      <c r="CD121" s="206"/>
      <c r="CE121" s="206"/>
      <c r="CF121" s="202" t="s">
        <v>3652</v>
      </c>
      <c r="CG121" s="206"/>
      <c r="CH121" s="206"/>
      <c r="CI121" s="206"/>
      <c r="CJ121" s="206"/>
      <c r="CK121" s="206"/>
      <c r="CL121" s="206"/>
      <c r="CM121" s="202" t="s">
        <v>3653</v>
      </c>
      <c r="CN121" s="391" t="s">
        <v>3654</v>
      </c>
      <c r="CO121" s="206"/>
      <c r="CP121" s="206"/>
      <c r="CQ121" s="206"/>
      <c r="CR121" s="206"/>
      <c r="CS121" s="202" t="s">
        <v>3655</v>
      </c>
      <c r="CT121" s="202" t="s">
        <v>3656</v>
      </c>
      <c r="CU121" s="206"/>
      <c r="CV121" s="206"/>
      <c r="CW121" s="206"/>
      <c r="CX121" s="206"/>
      <c r="CY121" s="206"/>
      <c r="CZ121" s="206"/>
      <c r="DA121" s="206"/>
      <c r="DB121" s="206"/>
      <c r="DC121" s="202" t="s">
        <v>3657</v>
      </c>
      <c r="DD121" s="206"/>
      <c r="DE121" s="206"/>
    </row>
    <row r="122" spans="1:109" ht="24" customHeight="1">
      <c r="A122" s="131"/>
      <c r="B122" s="144"/>
      <c r="C122" s="629" t="s">
        <v>3658</v>
      </c>
      <c r="D122" s="629"/>
      <c r="E122" s="629"/>
      <c r="F122" s="629"/>
      <c r="G122" s="629"/>
      <c r="H122" s="629"/>
      <c r="I122" s="629"/>
      <c r="J122" s="629"/>
      <c r="K122" s="629"/>
      <c r="L122" s="629"/>
      <c r="M122" s="629"/>
      <c r="N122" s="629"/>
      <c r="O122" s="629"/>
      <c r="P122" s="629"/>
      <c r="Q122" s="629"/>
      <c r="R122" s="629"/>
      <c r="S122" s="629"/>
      <c r="T122" s="629"/>
      <c r="U122" s="629"/>
      <c r="V122" s="629"/>
      <c r="W122" s="629"/>
      <c r="X122" s="629"/>
      <c r="Y122" s="629"/>
      <c r="Z122" s="629"/>
      <c r="AA122" s="629"/>
      <c r="AB122" s="629"/>
      <c r="AC122" s="629"/>
      <c r="AD122" s="145"/>
      <c r="AH122" s="183"/>
      <c r="AI122" s="183"/>
      <c r="AJ122" s="183"/>
      <c r="AK122" s="183"/>
      <c r="AL122" s="197" t="str">
        <f t="shared" si="2"/>
        <v>Otatitlán</v>
      </c>
      <c r="AM122" s="197" t="str">
        <f t="shared" si="3"/>
        <v>30119</v>
      </c>
      <c r="AO122" s="183"/>
      <c r="AP122" s="29">
        <v>120</v>
      </c>
      <c r="AQ122" s="205"/>
      <c r="AR122" s="205"/>
      <c r="AS122" s="205"/>
      <c r="AT122" s="205"/>
      <c r="AU122" s="205"/>
      <c r="AV122" s="205"/>
      <c r="AW122" s="201" t="s">
        <v>3659</v>
      </c>
      <c r="AX122" s="205"/>
      <c r="AY122" s="205"/>
      <c r="AZ122" s="205"/>
      <c r="BA122" s="205"/>
      <c r="BB122" s="205"/>
      <c r="BC122" s="205"/>
      <c r="BD122" s="201" t="s">
        <v>3660</v>
      </c>
      <c r="BE122" s="509" t="s">
        <v>3661</v>
      </c>
      <c r="BF122" s="205"/>
      <c r="BG122" s="205"/>
      <c r="BH122" s="205"/>
      <c r="BI122" s="205"/>
      <c r="BJ122" s="201" t="s">
        <v>3662</v>
      </c>
      <c r="BK122" s="201" t="s">
        <v>3663</v>
      </c>
      <c r="BL122" s="205"/>
      <c r="BM122" s="205"/>
      <c r="BN122" s="205"/>
      <c r="BO122" s="205"/>
      <c r="BP122" s="205"/>
      <c r="BQ122" s="205"/>
      <c r="BR122" s="205"/>
      <c r="BS122" s="205"/>
      <c r="BT122" s="201" t="s">
        <v>3664</v>
      </c>
      <c r="BU122" s="205"/>
      <c r="BV122" s="205"/>
      <c r="BW122" s="183"/>
      <c r="BX122" s="183"/>
      <c r="BY122" s="183"/>
      <c r="BZ122" s="206"/>
      <c r="CA122" s="206"/>
      <c r="CB122" s="206"/>
      <c r="CC122" s="206"/>
      <c r="CD122" s="206"/>
      <c r="CE122" s="206"/>
      <c r="CF122" s="508" t="s">
        <v>3665</v>
      </c>
      <c r="CG122" s="206"/>
      <c r="CH122" s="206"/>
      <c r="CI122" s="206"/>
      <c r="CJ122" s="206"/>
      <c r="CK122" s="206"/>
      <c r="CL122" s="206"/>
      <c r="CM122" s="202" t="s">
        <v>3666</v>
      </c>
      <c r="CN122" s="391" t="s">
        <v>3667</v>
      </c>
      <c r="CO122" s="206"/>
      <c r="CP122" s="206"/>
      <c r="CQ122" s="206"/>
      <c r="CR122" s="206"/>
      <c r="CS122" s="202" t="s">
        <v>3668</v>
      </c>
      <c r="CT122" s="202" t="s">
        <v>3669</v>
      </c>
      <c r="CU122" s="206"/>
      <c r="CV122" s="206"/>
      <c r="CW122" s="206"/>
      <c r="CX122" s="206"/>
      <c r="CY122" s="206"/>
      <c r="CZ122" s="206"/>
      <c r="DA122" s="206"/>
      <c r="DB122" s="206"/>
      <c r="DC122" s="202" t="s">
        <v>3670</v>
      </c>
      <c r="DD122" s="206"/>
      <c r="DE122" s="206"/>
    </row>
    <row r="123" spans="1:109" ht="6.75" customHeight="1">
      <c r="A123" s="131"/>
      <c r="B123" s="144"/>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45"/>
      <c r="AH123" s="183"/>
      <c r="AI123" s="183"/>
      <c r="AJ123" s="183"/>
      <c r="AK123" s="183"/>
      <c r="AL123" s="197" t="str">
        <f t="shared" si="2"/>
        <v>Oteapan</v>
      </c>
      <c r="AM123" s="197" t="str">
        <f t="shared" si="3"/>
        <v>30120</v>
      </c>
      <c r="AO123" s="183"/>
      <c r="AP123" s="29">
        <v>121</v>
      </c>
      <c r="AQ123" s="205"/>
      <c r="AR123" s="205"/>
      <c r="AS123" s="205"/>
      <c r="AT123" s="205"/>
      <c r="AU123" s="205"/>
      <c r="AV123" s="205"/>
      <c r="AW123" s="201" t="s">
        <v>3671</v>
      </c>
      <c r="AX123" s="205"/>
      <c r="AY123" s="205"/>
      <c r="AZ123" s="205"/>
      <c r="BA123" s="205"/>
      <c r="BB123" s="205"/>
      <c r="BC123" s="205"/>
      <c r="BD123" s="201" t="s">
        <v>3672</v>
      </c>
      <c r="BE123" s="509" t="s">
        <v>3673</v>
      </c>
      <c r="BF123" s="205"/>
      <c r="BG123" s="205"/>
      <c r="BH123" s="205"/>
      <c r="BI123" s="205"/>
      <c r="BJ123" s="201" t="s">
        <v>3674</v>
      </c>
      <c r="BK123" s="201" t="s">
        <v>3675</v>
      </c>
      <c r="BL123" s="205"/>
      <c r="BM123" s="205"/>
      <c r="BN123" s="205"/>
      <c r="BO123" s="205"/>
      <c r="BP123" s="205"/>
      <c r="BQ123" s="205"/>
      <c r="BR123" s="205"/>
      <c r="BS123" s="205"/>
      <c r="BT123" s="201" t="s">
        <v>3676</v>
      </c>
      <c r="BU123" s="205"/>
      <c r="BV123" s="205"/>
      <c r="BW123" s="183"/>
      <c r="BX123" s="183"/>
      <c r="BY123" s="183"/>
      <c r="BZ123" s="206"/>
      <c r="CA123" s="206"/>
      <c r="CB123" s="206"/>
      <c r="CC123" s="206"/>
      <c r="CD123" s="206"/>
      <c r="CE123" s="206"/>
      <c r="CF123" s="508" t="s">
        <v>3677</v>
      </c>
      <c r="CG123" s="206"/>
      <c r="CH123" s="206"/>
      <c r="CI123" s="206"/>
      <c r="CJ123" s="206"/>
      <c r="CK123" s="206"/>
      <c r="CL123" s="206"/>
      <c r="CM123" s="202" t="s">
        <v>3678</v>
      </c>
      <c r="CN123" s="391" t="s">
        <v>3679</v>
      </c>
      <c r="CO123" s="206"/>
      <c r="CP123" s="206"/>
      <c r="CQ123" s="206"/>
      <c r="CR123" s="206"/>
      <c r="CS123" s="202" t="s">
        <v>3680</v>
      </c>
      <c r="CT123" s="202" t="s">
        <v>3681</v>
      </c>
      <c r="CU123" s="206"/>
      <c r="CV123" s="206"/>
      <c r="CW123" s="206"/>
      <c r="CX123" s="206"/>
      <c r="CY123" s="206"/>
      <c r="CZ123" s="206"/>
      <c r="DA123" s="206"/>
      <c r="DB123" s="206"/>
      <c r="DC123" s="202" t="s">
        <v>3682</v>
      </c>
      <c r="DD123" s="206"/>
      <c r="DE123" s="206"/>
    </row>
    <row r="124" spans="1:109" ht="15" customHeight="1">
      <c r="A124" s="131"/>
      <c r="B124" s="144"/>
      <c r="C124" s="17"/>
      <c r="D124" s="16" t="s">
        <v>3683</v>
      </c>
      <c r="E124" s="17"/>
      <c r="F124" s="17"/>
      <c r="G124" s="626" t="s">
        <v>7849</v>
      </c>
      <c r="H124" s="626"/>
      <c r="I124" s="626"/>
      <c r="J124" s="626"/>
      <c r="K124" s="626"/>
      <c r="L124" s="626"/>
      <c r="M124" s="626"/>
      <c r="N124" s="626"/>
      <c r="O124" s="626"/>
      <c r="P124" s="626"/>
      <c r="Q124" s="626"/>
      <c r="R124" s="626"/>
      <c r="S124" s="626"/>
      <c r="T124" s="626"/>
      <c r="U124" s="626"/>
      <c r="V124" s="626"/>
      <c r="W124" s="626"/>
      <c r="X124" s="626"/>
      <c r="Y124" s="626"/>
      <c r="Z124" s="626"/>
      <c r="AA124" s="626"/>
      <c r="AB124" s="626"/>
      <c r="AC124" s="626"/>
      <c r="AD124" s="145"/>
      <c r="AH124" s="183"/>
      <c r="AI124" s="183"/>
      <c r="AJ124" s="183"/>
      <c r="AK124" s="183"/>
      <c r="AL124" s="197" t="str">
        <f t="shared" si="2"/>
        <v>Ozuluama de Mascareñas</v>
      </c>
      <c r="AM124" s="197" t="str">
        <f t="shared" si="3"/>
        <v>30121</v>
      </c>
      <c r="AO124" s="183"/>
      <c r="AP124" s="29">
        <v>122</v>
      </c>
      <c r="AQ124" s="205"/>
      <c r="AR124" s="205"/>
      <c r="AS124" s="205"/>
      <c r="AT124" s="205"/>
      <c r="AU124" s="205"/>
      <c r="AV124" s="205"/>
      <c r="AW124" s="201" t="s">
        <v>3684</v>
      </c>
      <c r="AX124" s="205"/>
      <c r="AY124" s="205"/>
      <c r="AZ124" s="205"/>
      <c r="BA124" s="205"/>
      <c r="BB124" s="205"/>
      <c r="BC124" s="205"/>
      <c r="BD124" s="201" t="s">
        <v>3685</v>
      </c>
      <c r="BE124" s="509" t="s">
        <v>3686</v>
      </c>
      <c r="BF124" s="205"/>
      <c r="BG124" s="205"/>
      <c r="BH124" s="205"/>
      <c r="BI124" s="205"/>
      <c r="BJ124" s="201" t="s">
        <v>3687</v>
      </c>
      <c r="BK124" s="201" t="s">
        <v>3688</v>
      </c>
      <c r="BL124" s="205"/>
      <c r="BM124" s="205"/>
      <c r="BN124" s="205"/>
      <c r="BO124" s="205"/>
      <c r="BP124" s="205"/>
      <c r="BQ124" s="205"/>
      <c r="BR124" s="205"/>
      <c r="BS124" s="205"/>
      <c r="BT124" s="201" t="s">
        <v>3689</v>
      </c>
      <c r="BU124" s="205"/>
      <c r="BV124" s="205"/>
      <c r="BW124" s="183"/>
      <c r="BX124" s="183"/>
      <c r="BY124" s="183"/>
      <c r="BZ124" s="206"/>
      <c r="CA124" s="206"/>
      <c r="CB124" s="206"/>
      <c r="CC124" s="206"/>
      <c r="CD124" s="206"/>
      <c r="CE124" s="206"/>
      <c r="CF124" s="508" t="s">
        <v>3690</v>
      </c>
      <c r="CG124" s="206"/>
      <c r="CH124" s="206"/>
      <c r="CI124" s="206"/>
      <c r="CJ124" s="206"/>
      <c r="CK124" s="206"/>
      <c r="CL124" s="206"/>
      <c r="CM124" s="202" t="s">
        <v>3691</v>
      </c>
      <c r="CN124" s="391" t="s">
        <v>3692</v>
      </c>
      <c r="CO124" s="206"/>
      <c r="CP124" s="206"/>
      <c r="CQ124" s="206"/>
      <c r="CR124" s="206"/>
      <c r="CS124" s="202" t="s">
        <v>3693</v>
      </c>
      <c r="CT124" s="202" t="s">
        <v>3694</v>
      </c>
      <c r="CU124" s="206"/>
      <c r="CV124" s="206"/>
      <c r="CW124" s="206"/>
      <c r="CX124" s="206"/>
      <c r="CY124" s="206"/>
      <c r="CZ124" s="206"/>
      <c r="DA124" s="206"/>
      <c r="DB124" s="206"/>
      <c r="DC124" s="202" t="s">
        <v>3695</v>
      </c>
      <c r="DD124" s="206"/>
      <c r="DE124" s="206"/>
    </row>
    <row r="125" spans="1:109" ht="15" customHeight="1">
      <c r="A125" s="131"/>
      <c r="B125" s="144"/>
      <c r="C125" s="17"/>
      <c r="D125" s="16" t="s">
        <v>3696</v>
      </c>
      <c r="E125" s="17"/>
      <c r="F125" s="17"/>
      <c r="G125" s="17"/>
      <c r="H125" s="17"/>
      <c r="I125" s="17"/>
      <c r="J125" s="17"/>
      <c r="K125" s="636" t="s">
        <v>7850</v>
      </c>
      <c r="L125" s="636"/>
      <c r="M125" s="636"/>
      <c r="N125" s="636"/>
      <c r="O125" s="636"/>
      <c r="P125" s="636"/>
      <c r="Q125" s="636"/>
      <c r="R125" s="636"/>
      <c r="S125" s="636"/>
      <c r="T125" s="636"/>
      <c r="U125" s="636"/>
      <c r="V125" s="636"/>
      <c r="W125" s="636"/>
      <c r="X125" s="636"/>
      <c r="Y125" s="636"/>
      <c r="Z125" s="636"/>
      <c r="AA125" s="636"/>
      <c r="AB125" s="636"/>
      <c r="AC125" s="636"/>
      <c r="AD125" s="145"/>
      <c r="AH125" s="183"/>
      <c r="AI125" s="183"/>
      <c r="AJ125" s="183"/>
      <c r="AK125" s="183"/>
      <c r="AL125" s="197" t="str">
        <f t="shared" si="2"/>
        <v>Pajapan</v>
      </c>
      <c r="AM125" s="197" t="str">
        <f t="shared" si="3"/>
        <v>30122</v>
      </c>
      <c r="AO125" s="183"/>
      <c r="AP125" s="29">
        <v>123</v>
      </c>
      <c r="AQ125" s="205"/>
      <c r="AR125" s="205"/>
      <c r="AS125" s="205"/>
      <c r="AT125" s="205"/>
      <c r="AU125" s="205"/>
      <c r="AV125" s="205"/>
      <c r="AW125" s="201" t="s">
        <v>3697</v>
      </c>
      <c r="AX125" s="205"/>
      <c r="AY125" s="205"/>
      <c r="AZ125" s="205"/>
      <c r="BA125" s="205"/>
      <c r="BB125" s="205"/>
      <c r="BC125" s="205"/>
      <c r="BD125" s="201" t="s">
        <v>3698</v>
      </c>
      <c r="BE125" s="509" t="s">
        <v>3699</v>
      </c>
      <c r="BF125" s="205"/>
      <c r="BG125" s="205"/>
      <c r="BH125" s="205"/>
      <c r="BI125" s="205"/>
      <c r="BJ125" s="201" t="s">
        <v>3700</v>
      </c>
      <c r="BK125" s="201" t="s">
        <v>3701</v>
      </c>
      <c r="BL125" s="205"/>
      <c r="BM125" s="205"/>
      <c r="BN125" s="205"/>
      <c r="BO125" s="205"/>
      <c r="BP125" s="205"/>
      <c r="BQ125" s="205"/>
      <c r="BR125" s="205"/>
      <c r="BS125" s="205"/>
      <c r="BT125" s="201" t="s">
        <v>3702</v>
      </c>
      <c r="BU125" s="205"/>
      <c r="BV125" s="205"/>
      <c r="BW125" s="183"/>
      <c r="BX125" s="183"/>
      <c r="BY125" s="183"/>
      <c r="BZ125" s="206"/>
      <c r="CA125" s="206"/>
      <c r="CB125" s="206"/>
      <c r="CC125" s="206"/>
      <c r="CD125" s="206"/>
      <c r="CE125" s="206"/>
      <c r="CF125" s="508" t="s">
        <v>509</v>
      </c>
      <c r="CG125" s="206"/>
      <c r="CH125" s="206"/>
      <c r="CI125" s="206"/>
      <c r="CJ125" s="206"/>
      <c r="CK125" s="206"/>
      <c r="CL125" s="206"/>
      <c r="CM125" s="202" t="s">
        <v>3703</v>
      </c>
      <c r="CN125" s="391" t="s">
        <v>3704</v>
      </c>
      <c r="CO125" s="206"/>
      <c r="CP125" s="206"/>
      <c r="CQ125" s="206"/>
      <c r="CR125" s="206"/>
      <c r="CS125" s="202" t="s">
        <v>3705</v>
      </c>
      <c r="CT125" s="202" t="s">
        <v>3706</v>
      </c>
      <c r="CU125" s="206"/>
      <c r="CV125" s="206"/>
      <c r="CW125" s="206"/>
      <c r="CX125" s="206"/>
      <c r="CY125" s="206"/>
      <c r="CZ125" s="206"/>
      <c r="DA125" s="206"/>
      <c r="DB125" s="206"/>
      <c r="DC125" s="202" t="s">
        <v>3707</v>
      </c>
      <c r="DD125" s="206"/>
      <c r="DE125" s="206"/>
    </row>
    <row r="126" spans="1:109" ht="15" customHeight="1">
      <c r="A126" s="131"/>
      <c r="B126" s="144"/>
      <c r="C126" s="17"/>
      <c r="D126" s="16" t="s">
        <v>3708</v>
      </c>
      <c r="E126" s="17"/>
      <c r="F126" s="17"/>
      <c r="G126" s="626" t="s">
        <v>7851</v>
      </c>
      <c r="H126" s="626"/>
      <c r="I126" s="626"/>
      <c r="J126" s="626"/>
      <c r="K126" s="626"/>
      <c r="L126" s="626"/>
      <c r="M126" s="626"/>
      <c r="N126" s="626"/>
      <c r="O126" s="626"/>
      <c r="P126" s="626"/>
      <c r="Q126" s="626"/>
      <c r="R126" s="626"/>
      <c r="S126" s="626"/>
      <c r="T126" s="626"/>
      <c r="U126" s="626"/>
      <c r="V126" s="626"/>
      <c r="W126" s="626"/>
      <c r="X126" s="626"/>
      <c r="Y126" s="626"/>
      <c r="Z126" s="626"/>
      <c r="AA126" s="626"/>
      <c r="AB126" s="626"/>
      <c r="AC126" s="626"/>
      <c r="AD126" s="145"/>
      <c r="AH126" s="183"/>
      <c r="AI126" s="183"/>
      <c r="AJ126" s="183"/>
      <c r="AK126" s="183"/>
      <c r="AL126" s="197" t="str">
        <f t="shared" si="2"/>
        <v>Pánuco</v>
      </c>
      <c r="AM126" s="197" t="str">
        <f t="shared" si="3"/>
        <v>30123</v>
      </c>
      <c r="AO126" s="183"/>
      <c r="AP126" s="29">
        <v>124</v>
      </c>
      <c r="AQ126" s="205"/>
      <c r="AR126" s="205"/>
      <c r="AS126" s="205"/>
      <c r="AT126" s="205"/>
      <c r="AU126" s="205"/>
      <c r="AV126" s="205"/>
      <c r="AW126" s="201" t="s">
        <v>3709</v>
      </c>
      <c r="AX126" s="205"/>
      <c r="AY126" s="205"/>
      <c r="AZ126" s="205"/>
      <c r="BA126" s="205"/>
      <c r="BB126" s="205"/>
      <c r="BC126" s="205"/>
      <c r="BD126" s="201" t="s">
        <v>3710</v>
      </c>
      <c r="BE126" s="509" t="s">
        <v>3711</v>
      </c>
      <c r="BF126" s="205"/>
      <c r="BG126" s="205"/>
      <c r="BH126" s="205"/>
      <c r="BI126" s="205"/>
      <c r="BJ126" s="201" t="s">
        <v>3712</v>
      </c>
      <c r="BK126" s="201" t="s">
        <v>3713</v>
      </c>
      <c r="BL126" s="205"/>
      <c r="BM126" s="205"/>
      <c r="BN126" s="205"/>
      <c r="BO126" s="205"/>
      <c r="BP126" s="205"/>
      <c r="BQ126" s="205"/>
      <c r="BR126" s="205"/>
      <c r="BS126" s="205"/>
      <c r="BT126" s="201" t="s">
        <v>3714</v>
      </c>
      <c r="BU126" s="205"/>
      <c r="BV126" s="205"/>
      <c r="BW126" s="183"/>
      <c r="BX126" s="183"/>
      <c r="BY126" s="183"/>
      <c r="BZ126" s="206"/>
      <c r="CA126" s="206"/>
      <c r="CB126" s="206"/>
      <c r="CC126" s="206"/>
      <c r="CD126" s="206"/>
      <c r="CE126" s="206"/>
      <c r="CF126" s="508" t="s">
        <v>3715</v>
      </c>
      <c r="CG126" s="206"/>
      <c r="CH126" s="206"/>
      <c r="CI126" s="206"/>
      <c r="CJ126" s="206"/>
      <c r="CK126" s="206"/>
      <c r="CL126" s="206"/>
      <c r="CM126" s="202" t="s">
        <v>3716</v>
      </c>
      <c r="CN126" s="391" t="s">
        <v>3717</v>
      </c>
      <c r="CO126" s="206"/>
      <c r="CP126" s="206"/>
      <c r="CQ126" s="206"/>
      <c r="CR126" s="206"/>
      <c r="CS126" s="202" t="s">
        <v>3718</v>
      </c>
      <c r="CT126" s="202" t="s">
        <v>3719</v>
      </c>
      <c r="CU126" s="206"/>
      <c r="CV126" s="206"/>
      <c r="CW126" s="206"/>
      <c r="CX126" s="206"/>
      <c r="CY126" s="206"/>
      <c r="CZ126" s="206"/>
      <c r="DA126" s="206"/>
      <c r="DB126" s="206"/>
      <c r="DC126" s="202" t="s">
        <v>1910</v>
      </c>
      <c r="DD126" s="206"/>
      <c r="DE126" s="206"/>
    </row>
    <row r="127" spans="1:109" ht="15" customHeight="1">
      <c r="A127" s="131"/>
      <c r="B127" s="144"/>
      <c r="C127" s="17"/>
      <c r="D127" s="16" t="s">
        <v>3720</v>
      </c>
      <c r="E127" s="17"/>
      <c r="F127" s="17"/>
      <c r="G127" s="17"/>
      <c r="H127" s="17"/>
      <c r="I127" s="636" t="s">
        <v>7852</v>
      </c>
      <c r="J127" s="636"/>
      <c r="K127" s="636"/>
      <c r="L127" s="636"/>
      <c r="M127" s="636"/>
      <c r="N127" s="636"/>
      <c r="O127" s="636"/>
      <c r="P127" s="636"/>
      <c r="Q127" s="636"/>
      <c r="R127" s="636"/>
      <c r="S127" s="636"/>
      <c r="T127" s="636"/>
      <c r="U127" s="636"/>
      <c r="V127" s="636"/>
      <c r="W127" s="636"/>
      <c r="X127" s="636"/>
      <c r="Y127" s="636"/>
      <c r="Z127" s="636"/>
      <c r="AA127" s="636"/>
      <c r="AB127" s="636"/>
      <c r="AC127" s="636"/>
      <c r="AD127" s="145"/>
      <c r="AH127" s="183"/>
      <c r="AI127" s="183"/>
      <c r="AJ127" s="183"/>
      <c r="AK127" s="183"/>
      <c r="AL127" s="197" t="str">
        <f t="shared" si="2"/>
        <v>Papantla</v>
      </c>
      <c r="AM127" s="197" t="str">
        <f t="shared" si="3"/>
        <v>30124</v>
      </c>
      <c r="AO127" s="183"/>
      <c r="AP127" s="29">
        <v>125</v>
      </c>
      <c r="AQ127" s="205"/>
      <c r="AR127" s="205"/>
      <c r="AS127" s="205"/>
      <c r="AT127" s="205"/>
      <c r="AU127" s="205"/>
      <c r="AV127" s="205"/>
      <c r="AW127" s="201" t="s">
        <v>3721</v>
      </c>
      <c r="AX127" s="205"/>
      <c r="AY127" s="205"/>
      <c r="AZ127" s="205"/>
      <c r="BA127" s="205"/>
      <c r="BB127" s="205"/>
      <c r="BC127" s="205"/>
      <c r="BD127" s="201" t="s">
        <v>3722</v>
      </c>
      <c r="BE127" s="509" t="s">
        <v>3723</v>
      </c>
      <c r="BF127" s="205"/>
      <c r="BG127" s="205"/>
      <c r="BH127" s="205"/>
      <c r="BI127" s="205"/>
      <c r="BJ127" s="201" t="s">
        <v>3724</v>
      </c>
      <c r="BK127" s="201" t="s">
        <v>3725</v>
      </c>
      <c r="BL127" s="205"/>
      <c r="BM127" s="205"/>
      <c r="BN127" s="205"/>
      <c r="BO127" s="205"/>
      <c r="BP127" s="205"/>
      <c r="BQ127" s="205"/>
      <c r="BR127" s="205"/>
      <c r="BS127" s="205"/>
      <c r="BT127" s="201" t="s">
        <v>3726</v>
      </c>
      <c r="BU127" s="205"/>
      <c r="BV127" s="205"/>
      <c r="BW127" s="183"/>
      <c r="BX127" s="183"/>
      <c r="BY127" s="183"/>
      <c r="BZ127" s="206"/>
      <c r="CA127" s="206"/>
      <c r="CB127" s="206"/>
      <c r="CC127" s="206"/>
      <c r="CD127" s="206"/>
      <c r="CE127" s="206"/>
      <c r="CF127" s="508" t="s">
        <v>3727</v>
      </c>
      <c r="CG127" s="206"/>
      <c r="CH127" s="206"/>
      <c r="CI127" s="206"/>
      <c r="CJ127" s="206"/>
      <c r="CK127" s="206"/>
      <c r="CL127" s="206"/>
      <c r="CM127" s="202" t="s">
        <v>3728</v>
      </c>
      <c r="CN127" s="391" t="s">
        <v>3729</v>
      </c>
      <c r="CO127" s="206"/>
      <c r="CP127" s="206"/>
      <c r="CQ127" s="206"/>
      <c r="CR127" s="206"/>
      <c r="CS127" s="202" t="s">
        <v>3730</v>
      </c>
      <c r="CT127" s="202" t="s">
        <v>3731</v>
      </c>
      <c r="CU127" s="206"/>
      <c r="CV127" s="206"/>
      <c r="CW127" s="206"/>
      <c r="CX127" s="206"/>
      <c r="CY127" s="206"/>
      <c r="CZ127" s="206"/>
      <c r="DA127" s="206"/>
      <c r="DB127" s="206"/>
      <c r="DC127" s="202" t="s">
        <v>3732</v>
      </c>
      <c r="DD127" s="206"/>
      <c r="DE127" s="206"/>
    </row>
    <row r="128" spans="1:109" ht="15" customHeight="1">
      <c r="A128" s="131"/>
      <c r="B128" s="144"/>
      <c r="C128" s="17"/>
      <c r="D128" s="16" t="s">
        <v>3733</v>
      </c>
      <c r="E128" s="17"/>
      <c r="F128" s="17"/>
      <c r="G128" s="626" t="s">
        <v>7853</v>
      </c>
      <c r="H128" s="626"/>
      <c r="I128" s="626"/>
      <c r="J128" s="626"/>
      <c r="K128" s="626"/>
      <c r="L128" s="626"/>
      <c r="M128" s="626"/>
      <c r="N128" s="626"/>
      <c r="O128" s="626"/>
      <c r="P128" s="626"/>
      <c r="Q128" s="626"/>
      <c r="R128" s="16" t="s">
        <v>3734</v>
      </c>
      <c r="S128" s="16"/>
      <c r="T128" s="16"/>
      <c r="U128" s="636">
        <v>8496</v>
      </c>
      <c r="V128" s="636"/>
      <c r="W128" s="636"/>
      <c r="X128" s="636"/>
      <c r="Y128" s="636"/>
      <c r="Z128" s="636"/>
      <c r="AA128" s="636"/>
      <c r="AB128" s="636"/>
      <c r="AC128" s="636"/>
      <c r="AD128" s="145"/>
      <c r="AH128" s="183"/>
      <c r="AI128" s="183"/>
      <c r="AJ128" s="183"/>
      <c r="AK128" s="183"/>
      <c r="AL128" s="197" t="str">
        <f t="shared" si="2"/>
        <v>Paso del Macho</v>
      </c>
      <c r="AM128" s="197" t="str">
        <f t="shared" si="3"/>
        <v>30125</v>
      </c>
      <c r="AO128" s="183"/>
      <c r="AP128" s="29">
        <v>126</v>
      </c>
      <c r="AQ128" s="205"/>
      <c r="AR128" s="205"/>
      <c r="AS128" s="205"/>
      <c r="AT128" s="205"/>
      <c r="AU128" s="205"/>
      <c r="AV128" s="205"/>
      <c r="AW128" s="209" t="s">
        <v>3735</v>
      </c>
      <c r="AX128" s="205"/>
      <c r="AY128" s="205"/>
      <c r="AZ128" s="205"/>
      <c r="BA128" s="205"/>
      <c r="BB128" s="205"/>
      <c r="BC128" s="205"/>
      <c r="BD128" s="201" t="s">
        <v>3736</v>
      </c>
      <c r="BE128" s="509" t="s">
        <v>3737</v>
      </c>
      <c r="BF128" s="205"/>
      <c r="BG128" s="205"/>
      <c r="BH128" s="205"/>
      <c r="BI128" s="205"/>
      <c r="BJ128" s="201" t="s">
        <v>3738</v>
      </c>
      <c r="BK128" s="201" t="s">
        <v>3739</v>
      </c>
      <c r="BL128" s="205"/>
      <c r="BM128" s="205"/>
      <c r="BN128" s="205"/>
      <c r="BO128" s="205"/>
      <c r="BP128" s="205"/>
      <c r="BQ128" s="205"/>
      <c r="BR128" s="205"/>
      <c r="BS128" s="205"/>
      <c r="BT128" s="201" t="s">
        <v>3740</v>
      </c>
      <c r="BU128" s="205"/>
      <c r="BV128" s="205"/>
      <c r="BW128" s="183"/>
      <c r="BX128" s="183"/>
      <c r="BY128" s="183"/>
      <c r="BZ128" s="206"/>
      <c r="CA128" s="206"/>
      <c r="CB128" s="206"/>
      <c r="CC128" s="206"/>
      <c r="CD128" s="206"/>
      <c r="CE128" s="206"/>
      <c r="CF128" s="202" t="s">
        <v>422</v>
      </c>
      <c r="CG128" s="206"/>
      <c r="CH128" s="206"/>
      <c r="CI128" s="206"/>
      <c r="CJ128" s="206"/>
      <c r="CK128" s="206"/>
      <c r="CL128" s="206"/>
      <c r="CM128" s="202" t="s">
        <v>3741</v>
      </c>
      <c r="CN128" s="391" t="s">
        <v>3742</v>
      </c>
      <c r="CO128" s="206"/>
      <c r="CP128" s="206"/>
      <c r="CQ128" s="206"/>
      <c r="CR128" s="206"/>
      <c r="CS128" s="202" t="s">
        <v>3743</v>
      </c>
      <c r="CT128" s="202" t="s">
        <v>3744</v>
      </c>
      <c r="CU128" s="206"/>
      <c r="CV128" s="206"/>
      <c r="CW128" s="206"/>
      <c r="CX128" s="206"/>
      <c r="CY128" s="206"/>
      <c r="CZ128" s="206"/>
      <c r="DA128" s="206"/>
      <c r="DB128" s="206"/>
      <c r="DC128" s="202" t="s">
        <v>3745</v>
      </c>
      <c r="DD128" s="206"/>
      <c r="DE128" s="206"/>
    </row>
    <row r="129" spans="1:109" ht="15" customHeight="1" thickBot="1">
      <c r="A129" s="131"/>
      <c r="B129" s="160"/>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2"/>
      <c r="AH129" s="183"/>
      <c r="AI129" s="183"/>
      <c r="AJ129" s="183"/>
      <c r="AK129" s="183"/>
      <c r="AL129" s="197" t="str">
        <f t="shared" si="2"/>
        <v>Paso de Ovejas</v>
      </c>
      <c r="AM129" s="197" t="str">
        <f t="shared" si="3"/>
        <v>30126</v>
      </c>
      <c r="AO129" s="183"/>
      <c r="AP129" s="29">
        <v>127</v>
      </c>
      <c r="AQ129" s="205"/>
      <c r="AR129" s="205"/>
      <c r="AS129" s="205"/>
      <c r="AT129" s="205"/>
      <c r="AU129" s="205"/>
      <c r="AV129" s="205"/>
      <c r="AW129" s="205"/>
      <c r="AX129" s="205"/>
      <c r="AY129" s="205"/>
      <c r="AZ129" s="205"/>
      <c r="BA129" s="205"/>
      <c r="BB129" s="205"/>
      <c r="BC129" s="205"/>
      <c r="BD129" s="205">
        <v>14999</v>
      </c>
      <c r="BE129" s="205">
        <v>15999</v>
      </c>
      <c r="BF129" s="205"/>
      <c r="BG129" s="205"/>
      <c r="BH129" s="205"/>
      <c r="BI129" s="205"/>
      <c r="BJ129" s="201" t="s">
        <v>3746</v>
      </c>
      <c r="BK129" s="201" t="s">
        <v>3747</v>
      </c>
      <c r="BL129" s="205"/>
      <c r="BM129" s="205"/>
      <c r="BN129" s="205"/>
      <c r="BO129" s="205"/>
      <c r="BP129" s="205"/>
      <c r="BQ129" s="205"/>
      <c r="BR129" s="205"/>
      <c r="BS129" s="205"/>
      <c r="BT129" s="201" t="s">
        <v>3748</v>
      </c>
      <c r="BU129" s="205"/>
      <c r="BV129" s="205"/>
      <c r="BW129" s="183"/>
      <c r="BX129" s="183"/>
      <c r="BY129" s="183"/>
      <c r="BZ129" s="206"/>
      <c r="CA129" s="206"/>
      <c r="CB129" s="206"/>
      <c r="CC129" s="206"/>
      <c r="CD129" s="206"/>
      <c r="CE129" s="206"/>
      <c r="CF129" s="206"/>
      <c r="CG129" s="206"/>
      <c r="CH129" s="206"/>
      <c r="CI129" s="206"/>
      <c r="CJ129" s="206"/>
      <c r="CK129" s="206"/>
      <c r="CL129" s="206"/>
      <c r="CM129" s="202" t="s">
        <v>422</v>
      </c>
      <c r="CN129" s="202" t="s">
        <v>422</v>
      </c>
      <c r="CO129" s="206"/>
      <c r="CP129" s="206"/>
      <c r="CQ129" s="206"/>
      <c r="CR129" s="206"/>
      <c r="CS129" s="202" t="s">
        <v>3749</v>
      </c>
      <c r="CT129" s="202" t="s">
        <v>3750</v>
      </c>
      <c r="CU129" s="206"/>
      <c r="CV129" s="206"/>
      <c r="CW129" s="206"/>
      <c r="CX129" s="206"/>
      <c r="CY129" s="206"/>
      <c r="CZ129" s="206"/>
      <c r="DA129" s="206"/>
      <c r="DB129" s="206"/>
      <c r="DC129" s="202" t="s">
        <v>3751</v>
      </c>
      <c r="DD129" s="206"/>
      <c r="DE129" s="206"/>
    </row>
    <row r="130" spans="1:109" ht="15" customHeight="1">
      <c r="AH130" s="183"/>
      <c r="AI130" s="183"/>
      <c r="AJ130" s="183"/>
      <c r="AK130" s="183"/>
      <c r="AL130" s="197" t="str">
        <f t="shared" si="2"/>
        <v>La Perla</v>
      </c>
      <c r="AM130" s="197" t="str">
        <f t="shared" si="3"/>
        <v>30127</v>
      </c>
      <c r="AO130" s="183"/>
      <c r="AP130" s="29">
        <v>128</v>
      </c>
      <c r="AQ130" s="205"/>
      <c r="AR130" s="205"/>
      <c r="AS130" s="205"/>
      <c r="AT130" s="205"/>
      <c r="AU130" s="205"/>
      <c r="AV130" s="205"/>
      <c r="AW130" s="205"/>
      <c r="AX130" s="205"/>
      <c r="AY130" s="205"/>
      <c r="AZ130" s="205"/>
      <c r="BA130" s="205"/>
      <c r="BB130" s="205"/>
      <c r="BC130" s="205"/>
      <c r="BD130" s="205"/>
      <c r="BE130" s="205"/>
      <c r="BF130" s="205"/>
      <c r="BG130" s="205"/>
      <c r="BH130" s="205"/>
      <c r="BI130" s="205"/>
      <c r="BJ130" s="201" t="s">
        <v>3752</v>
      </c>
      <c r="BK130" s="201" t="s">
        <v>3753</v>
      </c>
      <c r="BL130" s="205"/>
      <c r="BM130" s="205"/>
      <c r="BN130" s="205"/>
      <c r="BO130" s="205"/>
      <c r="BP130" s="205"/>
      <c r="BQ130" s="205"/>
      <c r="BR130" s="205"/>
      <c r="BS130" s="205"/>
      <c r="BT130" s="201" t="s">
        <v>3754</v>
      </c>
      <c r="BU130" s="205"/>
      <c r="BV130" s="205"/>
      <c r="BW130" s="183"/>
      <c r="BX130" s="183"/>
      <c r="BY130" s="183"/>
      <c r="BZ130" s="206"/>
      <c r="CA130" s="206"/>
      <c r="CB130" s="206"/>
      <c r="CC130" s="206"/>
      <c r="CD130" s="206"/>
      <c r="CE130" s="206"/>
      <c r="CF130" s="206"/>
      <c r="CG130" s="206"/>
      <c r="CH130" s="206"/>
      <c r="CI130" s="206"/>
      <c r="CJ130" s="206"/>
      <c r="CK130" s="206"/>
      <c r="CL130" s="206"/>
      <c r="CM130" s="206"/>
      <c r="CN130" s="206"/>
      <c r="CO130" s="206"/>
      <c r="CP130" s="206"/>
      <c r="CQ130" s="206"/>
      <c r="CR130" s="206"/>
      <c r="CS130" s="202" t="s">
        <v>3755</v>
      </c>
      <c r="CT130" s="202" t="s">
        <v>3756</v>
      </c>
      <c r="CU130" s="206"/>
      <c r="CV130" s="206"/>
      <c r="CW130" s="206"/>
      <c r="CX130" s="206"/>
      <c r="CY130" s="206"/>
      <c r="CZ130" s="206"/>
      <c r="DA130" s="206"/>
      <c r="DB130" s="206"/>
      <c r="DC130" s="202" t="s">
        <v>3757</v>
      </c>
      <c r="DD130" s="206"/>
      <c r="DE130" s="206"/>
    </row>
    <row r="131" spans="1:109" ht="15" customHeight="1">
      <c r="AH131" s="183"/>
      <c r="AI131" s="183"/>
      <c r="AJ131" s="183"/>
      <c r="AK131" s="183"/>
      <c r="AL131" s="197" t="str">
        <f t="shared" si="2"/>
        <v>Perote</v>
      </c>
      <c r="AM131" s="197" t="str">
        <f t="shared" si="3"/>
        <v>30128</v>
      </c>
      <c r="AO131" s="183"/>
      <c r="AP131" s="29">
        <v>129</v>
      </c>
      <c r="AQ131" s="205"/>
      <c r="AR131" s="205"/>
      <c r="AS131" s="205"/>
      <c r="AT131" s="205"/>
      <c r="AU131" s="205"/>
      <c r="AV131" s="205"/>
      <c r="AW131" s="205"/>
      <c r="AX131" s="205"/>
      <c r="AY131" s="205"/>
      <c r="AZ131" s="205"/>
      <c r="BA131" s="205"/>
      <c r="BB131" s="205"/>
      <c r="BC131" s="205"/>
      <c r="BD131" s="205"/>
      <c r="BE131" s="205"/>
      <c r="BF131" s="205"/>
      <c r="BG131" s="205"/>
      <c r="BH131" s="205"/>
      <c r="BI131" s="205"/>
      <c r="BJ131" s="201" t="s">
        <v>3758</v>
      </c>
      <c r="BK131" s="201" t="s">
        <v>3759</v>
      </c>
      <c r="BL131" s="205"/>
      <c r="BM131" s="205"/>
      <c r="BN131" s="205"/>
      <c r="BO131" s="205"/>
      <c r="BP131" s="205"/>
      <c r="BQ131" s="205"/>
      <c r="BR131" s="205"/>
      <c r="BS131" s="205"/>
      <c r="BT131" s="201" t="s">
        <v>3760</v>
      </c>
      <c r="BU131" s="205"/>
      <c r="BV131" s="205"/>
      <c r="BW131" s="183"/>
      <c r="BX131" s="183"/>
      <c r="BY131" s="183"/>
      <c r="BZ131" s="206"/>
      <c r="CA131" s="206"/>
      <c r="CB131" s="206"/>
      <c r="CC131" s="206"/>
      <c r="CD131" s="206"/>
      <c r="CE131" s="206"/>
      <c r="CF131" s="206"/>
      <c r="CG131" s="206"/>
      <c r="CH131" s="206"/>
      <c r="CI131" s="206"/>
      <c r="CJ131" s="206"/>
      <c r="CK131" s="206"/>
      <c r="CL131" s="206"/>
      <c r="CM131" s="206"/>
      <c r="CN131" s="206"/>
      <c r="CO131" s="206"/>
      <c r="CP131" s="206"/>
      <c r="CQ131" s="206"/>
      <c r="CR131" s="206"/>
      <c r="CS131" s="202" t="s">
        <v>3761</v>
      </c>
      <c r="CT131" s="202" t="s">
        <v>3762</v>
      </c>
      <c r="CU131" s="206"/>
      <c r="CV131" s="206"/>
      <c r="CW131" s="206"/>
      <c r="CX131" s="206"/>
      <c r="CY131" s="206"/>
      <c r="CZ131" s="206"/>
      <c r="DA131" s="206"/>
      <c r="DB131" s="206"/>
      <c r="DC131" s="202" t="s">
        <v>3763</v>
      </c>
      <c r="DD131" s="206"/>
      <c r="DE131" s="206"/>
    </row>
    <row r="132" spans="1:109" ht="15" customHeight="1">
      <c r="AH132" s="183"/>
      <c r="AI132" s="183"/>
      <c r="AJ132" s="183"/>
      <c r="AK132" s="183"/>
      <c r="AL132" s="197" t="str">
        <f t="shared" ref="AL132:AL195" si="4">IFERROR(IF(HLOOKUP($N$8, $BZ$3:$DE$574, $AP132, FALSE )="", "", HLOOKUP($N$8, $BZ$3:$DE$574, $AP132, FALSE)), "")</f>
        <v>Platón Sánchez</v>
      </c>
      <c r="AM132" s="197" t="str">
        <f t="shared" ref="AM132:AM195" si="5">IFERROR(IF(AL132="", "", HLOOKUP($N$8, $AQ$3:$BV$574, AP132, FALSE)), "")</f>
        <v>30129</v>
      </c>
      <c r="AO132" s="183"/>
      <c r="AP132" s="29">
        <v>130</v>
      </c>
      <c r="AQ132" s="205"/>
      <c r="AR132" s="205"/>
      <c r="AS132" s="205"/>
      <c r="AT132" s="205"/>
      <c r="AU132" s="205"/>
      <c r="AV132" s="205"/>
      <c r="AW132" s="205"/>
      <c r="AX132" s="205"/>
      <c r="AY132" s="205"/>
      <c r="AZ132" s="205"/>
      <c r="BA132" s="205"/>
      <c r="BB132" s="205"/>
      <c r="BC132" s="205"/>
      <c r="BD132" s="205"/>
      <c r="BE132" s="205"/>
      <c r="BF132" s="205"/>
      <c r="BG132" s="205"/>
      <c r="BH132" s="205"/>
      <c r="BI132" s="205"/>
      <c r="BJ132" s="201" t="s">
        <v>3764</v>
      </c>
      <c r="BK132" s="201" t="s">
        <v>3765</v>
      </c>
      <c r="BL132" s="205"/>
      <c r="BM132" s="205"/>
      <c r="BN132" s="205"/>
      <c r="BO132" s="205"/>
      <c r="BP132" s="205"/>
      <c r="BQ132" s="205"/>
      <c r="BR132" s="205"/>
      <c r="BS132" s="205"/>
      <c r="BT132" s="201" t="s">
        <v>3766</v>
      </c>
      <c r="BU132" s="205"/>
      <c r="BV132" s="205"/>
      <c r="BW132" s="183"/>
      <c r="BX132" s="183"/>
      <c r="BY132" s="183"/>
      <c r="BZ132" s="206"/>
      <c r="CA132" s="206"/>
      <c r="CB132" s="206"/>
      <c r="CC132" s="206"/>
      <c r="CD132" s="206"/>
      <c r="CE132" s="206"/>
      <c r="CF132" s="206"/>
      <c r="CG132" s="206"/>
      <c r="CH132" s="206"/>
      <c r="CI132" s="206"/>
      <c r="CJ132" s="206"/>
      <c r="CK132" s="206"/>
      <c r="CL132" s="206"/>
      <c r="CM132" s="206"/>
      <c r="CN132" s="206"/>
      <c r="CO132" s="206"/>
      <c r="CP132" s="206"/>
      <c r="CQ132" s="206"/>
      <c r="CR132" s="206"/>
      <c r="CS132" s="202" t="s">
        <v>3767</v>
      </c>
      <c r="CT132" s="202" t="s">
        <v>3768</v>
      </c>
      <c r="CU132" s="206"/>
      <c r="CV132" s="206"/>
      <c r="CW132" s="206"/>
      <c r="CX132" s="206"/>
      <c r="CY132" s="206"/>
      <c r="CZ132" s="206"/>
      <c r="DA132" s="206"/>
      <c r="DB132" s="206"/>
      <c r="DC132" s="202" t="s">
        <v>3769</v>
      </c>
      <c r="DD132" s="206"/>
      <c r="DE132" s="206"/>
    </row>
    <row r="133" spans="1:109" ht="15" customHeight="1">
      <c r="AH133" s="183"/>
      <c r="AI133" s="183"/>
      <c r="AJ133" s="183"/>
      <c r="AK133" s="183"/>
      <c r="AL133" s="197" t="str">
        <f t="shared" si="4"/>
        <v>Playa Vicente</v>
      </c>
      <c r="AM133" s="197" t="str">
        <f t="shared" si="5"/>
        <v>30130</v>
      </c>
      <c r="AO133" s="183"/>
      <c r="AP133" s="29">
        <v>131</v>
      </c>
      <c r="AQ133" s="205"/>
      <c r="AR133" s="205"/>
      <c r="AS133" s="205"/>
      <c r="AT133" s="205"/>
      <c r="AU133" s="205"/>
      <c r="AV133" s="205"/>
      <c r="AW133" s="205"/>
      <c r="AX133" s="205"/>
      <c r="AY133" s="205"/>
      <c r="AZ133" s="205"/>
      <c r="BA133" s="205"/>
      <c r="BB133" s="205"/>
      <c r="BC133" s="205"/>
      <c r="BD133" s="205"/>
      <c r="BE133" s="205"/>
      <c r="BF133" s="205"/>
      <c r="BG133" s="205"/>
      <c r="BH133" s="205"/>
      <c r="BI133" s="205"/>
      <c r="BJ133" s="201" t="s">
        <v>3770</v>
      </c>
      <c r="BK133" s="201" t="s">
        <v>3771</v>
      </c>
      <c r="BL133" s="205"/>
      <c r="BM133" s="205"/>
      <c r="BN133" s="205"/>
      <c r="BO133" s="205"/>
      <c r="BP133" s="205"/>
      <c r="BQ133" s="205"/>
      <c r="BR133" s="205"/>
      <c r="BS133" s="205"/>
      <c r="BT133" s="201" t="s">
        <v>3772</v>
      </c>
      <c r="BU133" s="205"/>
      <c r="BV133" s="205"/>
      <c r="BW133" s="183"/>
      <c r="BX133" s="183"/>
      <c r="BY133" s="183"/>
      <c r="BZ133" s="206"/>
      <c r="CA133" s="206"/>
      <c r="CB133" s="206"/>
      <c r="CC133" s="206"/>
      <c r="CD133" s="206"/>
      <c r="CE133" s="206"/>
      <c r="CF133" s="206"/>
      <c r="CG133" s="206"/>
      <c r="CH133" s="206"/>
      <c r="CI133" s="206"/>
      <c r="CJ133" s="206"/>
      <c r="CK133" s="206"/>
      <c r="CL133" s="206"/>
      <c r="CM133" s="206"/>
      <c r="CN133" s="206"/>
      <c r="CO133" s="206"/>
      <c r="CP133" s="206"/>
      <c r="CQ133" s="206"/>
      <c r="CR133" s="206"/>
      <c r="CS133" s="202" t="s">
        <v>3773</v>
      </c>
      <c r="CT133" s="202" t="s">
        <v>3774</v>
      </c>
      <c r="CU133" s="206"/>
      <c r="CV133" s="206"/>
      <c r="CW133" s="206"/>
      <c r="CX133" s="206"/>
      <c r="CY133" s="206"/>
      <c r="CZ133" s="206"/>
      <c r="DA133" s="206"/>
      <c r="DB133" s="206"/>
      <c r="DC133" s="202" t="s">
        <v>3775</v>
      </c>
      <c r="DD133" s="206"/>
      <c r="DE133" s="206"/>
    </row>
    <row r="134" spans="1:109" ht="15" customHeight="1">
      <c r="AH134" s="183"/>
      <c r="AI134" s="183"/>
      <c r="AJ134" s="183"/>
      <c r="AK134" s="183"/>
      <c r="AL134" s="197" t="str">
        <f t="shared" si="4"/>
        <v>Poza Rica de Hidalgo</v>
      </c>
      <c r="AM134" s="197" t="str">
        <f t="shared" si="5"/>
        <v>30131</v>
      </c>
      <c r="AO134" s="183"/>
      <c r="AP134" s="29">
        <v>132</v>
      </c>
      <c r="AQ134" s="205"/>
      <c r="AR134" s="205"/>
      <c r="AS134" s="205"/>
      <c r="AT134" s="205"/>
      <c r="AU134" s="205"/>
      <c r="AV134" s="205"/>
      <c r="AW134" s="205"/>
      <c r="AX134" s="205"/>
      <c r="AY134" s="205"/>
      <c r="AZ134" s="205"/>
      <c r="BA134" s="205"/>
      <c r="BB134" s="205"/>
      <c r="BC134" s="205"/>
      <c r="BD134" s="205"/>
      <c r="BE134" s="205"/>
      <c r="BF134" s="205"/>
      <c r="BG134" s="205"/>
      <c r="BH134" s="205"/>
      <c r="BI134" s="205"/>
      <c r="BJ134" s="201" t="s">
        <v>3776</v>
      </c>
      <c r="BK134" s="201" t="s">
        <v>3777</v>
      </c>
      <c r="BL134" s="205"/>
      <c r="BM134" s="205"/>
      <c r="BN134" s="205"/>
      <c r="BO134" s="205"/>
      <c r="BP134" s="205"/>
      <c r="BQ134" s="205"/>
      <c r="BR134" s="205"/>
      <c r="BS134" s="205"/>
      <c r="BT134" s="201" t="s">
        <v>3778</v>
      </c>
      <c r="BU134" s="205"/>
      <c r="BV134" s="205"/>
      <c r="BW134" s="183"/>
      <c r="BX134" s="183"/>
      <c r="BY134" s="183"/>
      <c r="BZ134" s="206"/>
      <c r="CA134" s="206"/>
      <c r="CB134" s="206"/>
      <c r="CC134" s="206"/>
      <c r="CD134" s="206"/>
      <c r="CE134" s="206"/>
      <c r="CF134" s="206"/>
      <c r="CG134" s="206"/>
      <c r="CH134" s="206"/>
      <c r="CI134" s="206"/>
      <c r="CJ134" s="206"/>
      <c r="CK134" s="206"/>
      <c r="CL134" s="206"/>
      <c r="CM134" s="206"/>
      <c r="CN134" s="206"/>
      <c r="CO134" s="206"/>
      <c r="CP134" s="206"/>
      <c r="CQ134" s="206"/>
      <c r="CR134" s="206"/>
      <c r="CS134" s="202" t="s">
        <v>3779</v>
      </c>
      <c r="CT134" s="202" t="s">
        <v>3780</v>
      </c>
      <c r="CU134" s="206"/>
      <c r="CV134" s="206"/>
      <c r="CW134" s="206"/>
      <c r="CX134" s="206"/>
      <c r="CY134" s="206"/>
      <c r="CZ134" s="206"/>
      <c r="DA134" s="206"/>
      <c r="DB134" s="206"/>
      <c r="DC134" s="202" t="s">
        <v>3781</v>
      </c>
      <c r="DD134" s="206"/>
      <c r="DE134" s="206"/>
    </row>
    <row r="135" spans="1:109" ht="15" customHeight="1">
      <c r="AH135" s="183"/>
      <c r="AI135" s="183"/>
      <c r="AJ135" s="183"/>
      <c r="AK135" s="183"/>
      <c r="AL135" s="197" t="str">
        <f t="shared" si="4"/>
        <v>Las Vigas de Ramírez</v>
      </c>
      <c r="AM135" s="197" t="str">
        <f t="shared" si="5"/>
        <v>30132</v>
      </c>
      <c r="AO135" s="183"/>
      <c r="AP135" s="29">
        <v>133</v>
      </c>
      <c r="AQ135" s="205"/>
      <c r="AR135" s="205"/>
      <c r="AS135" s="205"/>
      <c r="AT135" s="205"/>
      <c r="AU135" s="205"/>
      <c r="AV135" s="205"/>
      <c r="AW135" s="205"/>
      <c r="AX135" s="205"/>
      <c r="AY135" s="205"/>
      <c r="AZ135" s="205"/>
      <c r="BA135" s="205"/>
      <c r="BB135" s="205"/>
      <c r="BC135" s="205"/>
      <c r="BD135" s="205"/>
      <c r="BE135" s="205"/>
      <c r="BF135" s="205"/>
      <c r="BG135" s="205"/>
      <c r="BH135" s="205"/>
      <c r="BI135" s="205"/>
      <c r="BJ135" s="201" t="s">
        <v>3782</v>
      </c>
      <c r="BK135" s="201" t="s">
        <v>3783</v>
      </c>
      <c r="BL135" s="205"/>
      <c r="BM135" s="205"/>
      <c r="BN135" s="205"/>
      <c r="BO135" s="205"/>
      <c r="BP135" s="205"/>
      <c r="BQ135" s="205"/>
      <c r="BR135" s="205"/>
      <c r="BS135" s="205"/>
      <c r="BT135" s="201" t="s">
        <v>3784</v>
      </c>
      <c r="BU135" s="205"/>
      <c r="BV135" s="205"/>
      <c r="BW135" s="183"/>
      <c r="BX135" s="183"/>
      <c r="BY135" s="183"/>
      <c r="BZ135" s="206"/>
      <c r="CA135" s="206"/>
      <c r="CB135" s="206"/>
      <c r="CC135" s="206"/>
      <c r="CD135" s="206"/>
      <c r="CE135" s="206"/>
      <c r="CF135" s="206"/>
      <c r="CG135" s="206"/>
      <c r="CH135" s="206"/>
      <c r="CI135" s="206"/>
      <c r="CJ135" s="206"/>
      <c r="CK135" s="206"/>
      <c r="CL135" s="206"/>
      <c r="CM135" s="206"/>
      <c r="CN135" s="206"/>
      <c r="CO135" s="206"/>
      <c r="CP135" s="206"/>
      <c r="CQ135" s="206"/>
      <c r="CR135" s="206"/>
      <c r="CS135" s="202" t="s">
        <v>3785</v>
      </c>
      <c r="CT135" s="202" t="s">
        <v>3786</v>
      </c>
      <c r="CU135" s="206"/>
      <c r="CV135" s="206"/>
      <c r="CW135" s="206"/>
      <c r="CX135" s="206"/>
      <c r="CY135" s="206"/>
      <c r="CZ135" s="206"/>
      <c r="DA135" s="206"/>
      <c r="DB135" s="206"/>
      <c r="DC135" s="202" t="s">
        <v>3787</v>
      </c>
      <c r="DD135" s="206"/>
      <c r="DE135" s="206"/>
    </row>
    <row r="136" spans="1:109" ht="71.25" hidden="1">
      <c r="AH136" s="183"/>
      <c r="AI136" s="183"/>
      <c r="AJ136" s="183"/>
      <c r="AK136" s="183"/>
      <c r="AL136" s="197" t="str">
        <f t="shared" si="4"/>
        <v>Pueblo Viejo</v>
      </c>
      <c r="AM136" s="197" t="str">
        <f t="shared" si="5"/>
        <v>30133</v>
      </c>
      <c r="AO136" s="183"/>
      <c r="AP136" s="29">
        <v>134</v>
      </c>
      <c r="AQ136" s="205"/>
      <c r="AR136" s="205"/>
      <c r="AS136" s="205"/>
      <c r="AT136" s="205"/>
      <c r="AU136" s="205"/>
      <c r="AV136" s="205"/>
      <c r="AW136" s="205"/>
      <c r="AX136" s="205"/>
      <c r="AY136" s="205"/>
      <c r="AZ136" s="205"/>
      <c r="BA136" s="205"/>
      <c r="BB136" s="205"/>
      <c r="BC136" s="205"/>
      <c r="BD136" s="205"/>
      <c r="BE136" s="205"/>
      <c r="BF136" s="205"/>
      <c r="BG136" s="205"/>
      <c r="BH136" s="205"/>
      <c r="BI136" s="205"/>
      <c r="BJ136" s="201" t="s">
        <v>3788</v>
      </c>
      <c r="BK136" s="201" t="s">
        <v>3789</v>
      </c>
      <c r="BL136" s="205"/>
      <c r="BM136" s="205"/>
      <c r="BN136" s="205"/>
      <c r="BO136" s="205"/>
      <c r="BP136" s="205"/>
      <c r="BQ136" s="205"/>
      <c r="BR136" s="205"/>
      <c r="BS136" s="205"/>
      <c r="BT136" s="201" t="s">
        <v>3790</v>
      </c>
      <c r="BU136" s="205"/>
      <c r="BV136" s="205"/>
      <c r="BW136" s="183"/>
      <c r="BX136" s="183"/>
      <c r="BY136" s="183"/>
      <c r="BZ136" s="206"/>
      <c r="CA136" s="206"/>
      <c r="CB136" s="206"/>
      <c r="CC136" s="206"/>
      <c r="CD136" s="206"/>
      <c r="CE136" s="206"/>
      <c r="CF136" s="206"/>
      <c r="CG136" s="206"/>
      <c r="CH136" s="206"/>
      <c r="CI136" s="206"/>
      <c r="CJ136" s="206"/>
      <c r="CK136" s="206"/>
      <c r="CL136" s="206"/>
      <c r="CM136" s="206"/>
      <c r="CN136" s="206"/>
      <c r="CO136" s="206"/>
      <c r="CP136" s="206"/>
      <c r="CQ136" s="206"/>
      <c r="CR136" s="206"/>
      <c r="CS136" s="202" t="s">
        <v>3791</v>
      </c>
      <c r="CT136" s="202" t="s">
        <v>3792</v>
      </c>
      <c r="CU136" s="206"/>
      <c r="CV136" s="206"/>
      <c r="CW136" s="206"/>
      <c r="CX136" s="206"/>
      <c r="CY136" s="206"/>
      <c r="CZ136" s="206"/>
      <c r="DA136" s="206"/>
      <c r="DB136" s="206"/>
      <c r="DC136" s="202" t="s">
        <v>3793</v>
      </c>
      <c r="DD136" s="206"/>
      <c r="DE136" s="206"/>
    </row>
    <row r="137" spans="1:109" ht="85.5" hidden="1">
      <c r="AH137" s="183"/>
      <c r="AI137" s="183"/>
      <c r="AJ137" s="183"/>
      <c r="AK137" s="183"/>
      <c r="AL137" s="197" t="str">
        <f t="shared" si="4"/>
        <v>Puente Nacional</v>
      </c>
      <c r="AM137" s="197" t="str">
        <f t="shared" si="5"/>
        <v>30134</v>
      </c>
      <c r="AO137" s="183"/>
      <c r="AP137" s="29">
        <v>135</v>
      </c>
      <c r="AQ137" s="205"/>
      <c r="AR137" s="205"/>
      <c r="AS137" s="205"/>
      <c r="AT137" s="205"/>
      <c r="AU137" s="205"/>
      <c r="AV137" s="205"/>
      <c r="AW137" s="205"/>
      <c r="AX137" s="205"/>
      <c r="AY137" s="205"/>
      <c r="AZ137" s="205"/>
      <c r="BA137" s="205"/>
      <c r="BB137" s="205"/>
      <c r="BC137" s="205"/>
      <c r="BD137" s="205"/>
      <c r="BE137" s="205"/>
      <c r="BF137" s="205"/>
      <c r="BG137" s="205"/>
      <c r="BH137" s="205"/>
      <c r="BI137" s="205"/>
      <c r="BJ137" s="201" t="s">
        <v>3794</v>
      </c>
      <c r="BK137" s="201" t="s">
        <v>3795</v>
      </c>
      <c r="BL137" s="205"/>
      <c r="BM137" s="205"/>
      <c r="BN137" s="205"/>
      <c r="BO137" s="205"/>
      <c r="BP137" s="205"/>
      <c r="BQ137" s="205"/>
      <c r="BR137" s="205"/>
      <c r="BS137" s="205"/>
      <c r="BT137" s="201" t="s">
        <v>3796</v>
      </c>
      <c r="BU137" s="205"/>
      <c r="BV137" s="205"/>
      <c r="BW137" s="183"/>
      <c r="BX137" s="183"/>
      <c r="BY137" s="183"/>
      <c r="BZ137" s="206"/>
      <c r="CA137" s="206"/>
      <c r="CB137" s="206"/>
      <c r="CC137" s="206"/>
      <c r="CD137" s="206"/>
      <c r="CE137" s="206"/>
      <c r="CF137" s="206"/>
      <c r="CG137" s="206"/>
      <c r="CH137" s="206"/>
      <c r="CI137" s="206"/>
      <c r="CJ137" s="206"/>
      <c r="CK137" s="206"/>
      <c r="CL137" s="206"/>
      <c r="CM137" s="206"/>
      <c r="CN137" s="206"/>
      <c r="CO137" s="206"/>
      <c r="CP137" s="206"/>
      <c r="CQ137" s="206"/>
      <c r="CR137" s="206"/>
      <c r="CS137" s="202" t="s">
        <v>3797</v>
      </c>
      <c r="CT137" s="202" t="s">
        <v>3798</v>
      </c>
      <c r="CU137" s="206"/>
      <c r="CV137" s="206"/>
      <c r="CW137" s="206"/>
      <c r="CX137" s="206"/>
      <c r="CY137" s="206"/>
      <c r="CZ137" s="206"/>
      <c r="DA137" s="206"/>
      <c r="DB137" s="206"/>
      <c r="DC137" s="202" t="s">
        <v>3799</v>
      </c>
      <c r="DD137" s="206"/>
      <c r="DE137" s="206"/>
    </row>
    <row r="138" spans="1:109" ht="71.25" hidden="1">
      <c r="AH138" s="183"/>
      <c r="AI138" s="183"/>
      <c r="AJ138" s="183"/>
      <c r="AK138" s="183"/>
      <c r="AL138" s="197" t="str">
        <f t="shared" si="4"/>
        <v>Rafael Delgado</v>
      </c>
      <c r="AM138" s="197" t="str">
        <f t="shared" si="5"/>
        <v>30135</v>
      </c>
      <c r="AO138" s="183"/>
      <c r="AP138" s="29">
        <v>136</v>
      </c>
      <c r="AQ138" s="205"/>
      <c r="AR138" s="205"/>
      <c r="AS138" s="205"/>
      <c r="AT138" s="205"/>
      <c r="AU138" s="205"/>
      <c r="AV138" s="205"/>
      <c r="AW138" s="205"/>
      <c r="AX138" s="205"/>
      <c r="AY138" s="205"/>
      <c r="AZ138" s="205"/>
      <c r="BA138" s="205"/>
      <c r="BB138" s="205"/>
      <c r="BC138" s="205"/>
      <c r="BD138" s="205"/>
      <c r="BE138" s="205"/>
      <c r="BF138" s="205"/>
      <c r="BG138" s="205"/>
      <c r="BH138" s="205"/>
      <c r="BI138" s="205"/>
      <c r="BJ138" s="201" t="s">
        <v>3800</v>
      </c>
      <c r="BK138" s="201" t="s">
        <v>3801</v>
      </c>
      <c r="BL138" s="205"/>
      <c r="BM138" s="205"/>
      <c r="BN138" s="205"/>
      <c r="BO138" s="205"/>
      <c r="BP138" s="205"/>
      <c r="BQ138" s="205"/>
      <c r="BR138" s="205"/>
      <c r="BS138" s="205"/>
      <c r="BT138" s="201" t="s">
        <v>3802</v>
      </c>
      <c r="BU138" s="205"/>
      <c r="BV138" s="205"/>
      <c r="BW138" s="183"/>
      <c r="BX138" s="183"/>
      <c r="BY138" s="183"/>
      <c r="BZ138" s="206"/>
      <c r="CA138" s="206"/>
      <c r="CB138" s="206"/>
      <c r="CC138" s="206"/>
      <c r="CD138" s="206"/>
      <c r="CE138" s="206"/>
      <c r="CF138" s="206"/>
      <c r="CG138" s="206"/>
      <c r="CH138" s="206"/>
      <c r="CI138" s="206"/>
      <c r="CJ138" s="206"/>
      <c r="CK138" s="206"/>
      <c r="CL138" s="206"/>
      <c r="CM138" s="206"/>
      <c r="CN138" s="206"/>
      <c r="CO138" s="206"/>
      <c r="CP138" s="206"/>
      <c r="CQ138" s="206"/>
      <c r="CR138" s="206"/>
      <c r="CS138" s="202" t="s">
        <v>3803</v>
      </c>
      <c r="CT138" s="202" t="s">
        <v>3804</v>
      </c>
      <c r="CU138" s="206"/>
      <c r="CV138" s="206"/>
      <c r="CW138" s="206"/>
      <c r="CX138" s="206"/>
      <c r="CY138" s="206"/>
      <c r="CZ138" s="206"/>
      <c r="DA138" s="206"/>
      <c r="DB138" s="206"/>
      <c r="DC138" s="202" t="s">
        <v>3805</v>
      </c>
      <c r="DD138" s="206"/>
      <c r="DE138" s="206"/>
    </row>
    <row r="139" spans="1:109" ht="71.25" hidden="1">
      <c r="AH139" s="183"/>
      <c r="AI139" s="183"/>
      <c r="AJ139" s="183"/>
      <c r="AK139" s="183"/>
      <c r="AL139" s="197" t="str">
        <f t="shared" si="4"/>
        <v>Rafael Lucio</v>
      </c>
      <c r="AM139" s="197" t="str">
        <f t="shared" si="5"/>
        <v>30136</v>
      </c>
      <c r="AO139" s="183"/>
      <c r="AP139" s="29">
        <v>137</v>
      </c>
      <c r="AQ139" s="205"/>
      <c r="AR139" s="205"/>
      <c r="AS139" s="205"/>
      <c r="AT139" s="205"/>
      <c r="AU139" s="205"/>
      <c r="AV139" s="205"/>
      <c r="AW139" s="205"/>
      <c r="AX139" s="205"/>
      <c r="AY139" s="205"/>
      <c r="AZ139" s="205"/>
      <c r="BA139" s="205"/>
      <c r="BB139" s="205"/>
      <c r="BC139" s="205"/>
      <c r="BD139" s="205"/>
      <c r="BE139" s="205"/>
      <c r="BF139" s="205"/>
      <c r="BG139" s="205"/>
      <c r="BH139" s="205"/>
      <c r="BI139" s="205"/>
      <c r="BJ139" s="201" t="s">
        <v>3806</v>
      </c>
      <c r="BK139" s="201" t="s">
        <v>3807</v>
      </c>
      <c r="BL139" s="205"/>
      <c r="BM139" s="205"/>
      <c r="BN139" s="205"/>
      <c r="BO139" s="205"/>
      <c r="BP139" s="205"/>
      <c r="BQ139" s="205"/>
      <c r="BR139" s="205"/>
      <c r="BS139" s="205"/>
      <c r="BT139" s="201" t="s">
        <v>3808</v>
      </c>
      <c r="BU139" s="205"/>
      <c r="BV139" s="205"/>
      <c r="BW139" s="183"/>
      <c r="BX139" s="183"/>
      <c r="BY139" s="183"/>
      <c r="BZ139" s="206"/>
      <c r="CA139" s="206"/>
      <c r="CB139" s="206"/>
      <c r="CC139" s="206"/>
      <c r="CD139" s="206"/>
      <c r="CE139" s="206"/>
      <c r="CF139" s="206"/>
      <c r="CG139" s="206"/>
      <c r="CH139" s="206"/>
      <c r="CI139" s="206"/>
      <c r="CJ139" s="206"/>
      <c r="CK139" s="206"/>
      <c r="CL139" s="206"/>
      <c r="CM139" s="206"/>
      <c r="CN139" s="206"/>
      <c r="CO139" s="206"/>
      <c r="CP139" s="206"/>
      <c r="CQ139" s="206"/>
      <c r="CR139" s="206"/>
      <c r="CS139" s="202" t="s">
        <v>3809</v>
      </c>
      <c r="CT139" s="202" t="s">
        <v>3810</v>
      </c>
      <c r="CU139" s="206"/>
      <c r="CV139" s="206"/>
      <c r="CW139" s="206"/>
      <c r="CX139" s="206"/>
      <c r="CY139" s="206"/>
      <c r="CZ139" s="206"/>
      <c r="DA139" s="206"/>
      <c r="DB139" s="206"/>
      <c r="DC139" s="202" t="s">
        <v>3811</v>
      </c>
      <c r="DD139" s="206"/>
      <c r="DE139" s="206"/>
    </row>
    <row r="140" spans="1:109" ht="85.5" hidden="1">
      <c r="AH140" s="183"/>
      <c r="AI140" s="183"/>
      <c r="AJ140" s="183"/>
      <c r="AK140" s="183"/>
      <c r="AL140" s="197" t="str">
        <f t="shared" si="4"/>
        <v>Los Reyes</v>
      </c>
      <c r="AM140" s="197" t="str">
        <f t="shared" si="5"/>
        <v>30137</v>
      </c>
      <c r="AO140" s="183"/>
      <c r="AP140" s="29">
        <v>138</v>
      </c>
      <c r="AQ140" s="205"/>
      <c r="AR140" s="205"/>
      <c r="AS140" s="205"/>
      <c r="AT140" s="205"/>
      <c r="AU140" s="205"/>
      <c r="AV140" s="205"/>
      <c r="AW140" s="205"/>
      <c r="AX140" s="205"/>
      <c r="AY140" s="205"/>
      <c r="AZ140" s="205"/>
      <c r="BA140" s="205"/>
      <c r="BB140" s="205"/>
      <c r="BC140" s="205"/>
      <c r="BD140" s="205"/>
      <c r="BE140" s="205"/>
      <c r="BF140" s="205"/>
      <c r="BG140" s="205"/>
      <c r="BH140" s="205"/>
      <c r="BI140" s="205"/>
      <c r="BJ140" s="201" t="s">
        <v>3812</v>
      </c>
      <c r="BK140" s="201" t="s">
        <v>3813</v>
      </c>
      <c r="BL140" s="205"/>
      <c r="BM140" s="205"/>
      <c r="BN140" s="205"/>
      <c r="BO140" s="205"/>
      <c r="BP140" s="205"/>
      <c r="BQ140" s="205"/>
      <c r="BR140" s="205"/>
      <c r="BS140" s="205"/>
      <c r="BT140" s="201" t="s">
        <v>3814</v>
      </c>
      <c r="BU140" s="205"/>
      <c r="BV140" s="205"/>
      <c r="BW140" s="183"/>
      <c r="BX140" s="183"/>
      <c r="BY140" s="183"/>
      <c r="BZ140" s="206"/>
      <c r="CA140" s="206"/>
      <c r="CB140" s="206"/>
      <c r="CC140" s="206"/>
      <c r="CD140" s="206"/>
      <c r="CE140" s="206"/>
      <c r="CF140" s="206"/>
      <c r="CG140" s="206"/>
      <c r="CH140" s="206"/>
      <c r="CI140" s="206"/>
      <c r="CJ140" s="206"/>
      <c r="CK140" s="206"/>
      <c r="CL140" s="206"/>
      <c r="CM140" s="206"/>
      <c r="CN140" s="206"/>
      <c r="CO140" s="206"/>
      <c r="CP140" s="206"/>
      <c r="CQ140" s="206"/>
      <c r="CR140" s="206"/>
      <c r="CS140" s="202" t="s">
        <v>3815</v>
      </c>
      <c r="CT140" s="202" t="s">
        <v>3816</v>
      </c>
      <c r="CU140" s="206"/>
      <c r="CV140" s="206"/>
      <c r="CW140" s="206"/>
      <c r="CX140" s="206"/>
      <c r="CY140" s="206"/>
      <c r="CZ140" s="206"/>
      <c r="DA140" s="206"/>
      <c r="DB140" s="206"/>
      <c r="DC140" s="202" t="s">
        <v>2964</v>
      </c>
      <c r="DD140" s="206"/>
      <c r="DE140" s="206"/>
    </row>
    <row r="141" spans="1:109" ht="85.5" hidden="1">
      <c r="AH141" s="183"/>
      <c r="AI141" s="183"/>
      <c r="AJ141" s="183"/>
      <c r="AK141" s="183"/>
      <c r="AL141" s="197" t="str">
        <f t="shared" si="4"/>
        <v>Río Blanco</v>
      </c>
      <c r="AM141" s="197" t="str">
        <f t="shared" si="5"/>
        <v>30138</v>
      </c>
      <c r="AO141" s="183"/>
      <c r="AP141" s="29">
        <v>139</v>
      </c>
      <c r="AQ141" s="205"/>
      <c r="AR141" s="205"/>
      <c r="AS141" s="205"/>
      <c r="AT141" s="205"/>
      <c r="AU141" s="205"/>
      <c r="AV141" s="205"/>
      <c r="AW141" s="205"/>
      <c r="AX141" s="205"/>
      <c r="AY141" s="205"/>
      <c r="AZ141" s="205"/>
      <c r="BA141" s="205"/>
      <c r="BB141" s="205"/>
      <c r="BC141" s="205"/>
      <c r="BD141" s="205"/>
      <c r="BE141" s="205"/>
      <c r="BF141" s="205"/>
      <c r="BG141" s="205"/>
      <c r="BH141" s="205"/>
      <c r="BI141" s="205"/>
      <c r="BJ141" s="201" t="s">
        <v>3817</v>
      </c>
      <c r="BK141" s="201" t="s">
        <v>3818</v>
      </c>
      <c r="BL141" s="205"/>
      <c r="BM141" s="205"/>
      <c r="BN141" s="205"/>
      <c r="BO141" s="205"/>
      <c r="BP141" s="205"/>
      <c r="BQ141" s="205"/>
      <c r="BR141" s="205"/>
      <c r="BS141" s="205"/>
      <c r="BT141" s="201" t="s">
        <v>3819</v>
      </c>
      <c r="BU141" s="205"/>
      <c r="BV141" s="205"/>
      <c r="BW141" s="183"/>
      <c r="BX141" s="183"/>
      <c r="BY141" s="183"/>
      <c r="BZ141" s="206"/>
      <c r="CA141" s="206"/>
      <c r="CB141" s="206"/>
      <c r="CC141" s="206"/>
      <c r="CD141" s="206"/>
      <c r="CE141" s="206"/>
      <c r="CF141" s="206"/>
      <c r="CG141" s="206"/>
      <c r="CH141" s="206"/>
      <c r="CI141" s="206"/>
      <c r="CJ141" s="206"/>
      <c r="CK141" s="206"/>
      <c r="CL141" s="206"/>
      <c r="CM141" s="206"/>
      <c r="CN141" s="206"/>
      <c r="CO141" s="206"/>
      <c r="CP141" s="206"/>
      <c r="CQ141" s="206"/>
      <c r="CR141" s="206"/>
      <c r="CS141" s="202" t="s">
        <v>3820</v>
      </c>
      <c r="CT141" s="202" t="s">
        <v>3821</v>
      </c>
      <c r="CU141" s="206"/>
      <c r="CV141" s="206"/>
      <c r="CW141" s="206"/>
      <c r="CX141" s="206"/>
      <c r="CY141" s="206"/>
      <c r="CZ141" s="206"/>
      <c r="DA141" s="206"/>
      <c r="DB141" s="206"/>
      <c r="DC141" s="202" t="s">
        <v>3822</v>
      </c>
      <c r="DD141" s="206"/>
      <c r="DE141" s="206"/>
    </row>
    <row r="142" spans="1:109" ht="71.25" hidden="1">
      <c r="AH142" s="183"/>
      <c r="AI142" s="183"/>
      <c r="AJ142" s="183"/>
      <c r="AK142" s="183"/>
      <c r="AL142" s="197" t="str">
        <f t="shared" si="4"/>
        <v>Saltabarranca</v>
      </c>
      <c r="AM142" s="197" t="str">
        <f t="shared" si="5"/>
        <v>30139</v>
      </c>
      <c r="AO142" s="183"/>
      <c r="AP142" s="29">
        <v>140</v>
      </c>
      <c r="AQ142" s="205"/>
      <c r="AR142" s="205"/>
      <c r="AS142" s="205"/>
      <c r="AT142" s="205"/>
      <c r="AU142" s="205"/>
      <c r="AV142" s="205"/>
      <c r="AW142" s="205"/>
      <c r="AX142" s="205"/>
      <c r="AY142" s="205"/>
      <c r="AZ142" s="205"/>
      <c r="BA142" s="205"/>
      <c r="BB142" s="205"/>
      <c r="BC142" s="205"/>
      <c r="BD142" s="205"/>
      <c r="BE142" s="205"/>
      <c r="BF142" s="205"/>
      <c r="BG142" s="205"/>
      <c r="BH142" s="205"/>
      <c r="BI142" s="205"/>
      <c r="BJ142" s="201" t="s">
        <v>3823</v>
      </c>
      <c r="BK142" s="201" t="s">
        <v>3824</v>
      </c>
      <c r="BL142" s="205"/>
      <c r="BM142" s="205"/>
      <c r="BN142" s="205"/>
      <c r="BO142" s="205"/>
      <c r="BP142" s="205"/>
      <c r="BQ142" s="205"/>
      <c r="BR142" s="205"/>
      <c r="BS142" s="205"/>
      <c r="BT142" s="201" t="s">
        <v>3825</v>
      </c>
      <c r="BU142" s="205"/>
      <c r="BV142" s="205"/>
      <c r="BW142" s="183"/>
      <c r="BX142" s="183"/>
      <c r="BY142" s="183"/>
      <c r="BZ142" s="206"/>
      <c r="CA142" s="206"/>
      <c r="CB142" s="206"/>
      <c r="CC142" s="206"/>
      <c r="CD142" s="206"/>
      <c r="CE142" s="206"/>
      <c r="CF142" s="206"/>
      <c r="CG142" s="206"/>
      <c r="CH142" s="206"/>
      <c r="CI142" s="206"/>
      <c r="CJ142" s="206"/>
      <c r="CK142" s="206"/>
      <c r="CL142" s="206"/>
      <c r="CM142" s="206"/>
      <c r="CN142" s="206"/>
      <c r="CO142" s="206"/>
      <c r="CP142" s="206"/>
      <c r="CQ142" s="206"/>
      <c r="CR142" s="206"/>
      <c r="CS142" s="202" t="s">
        <v>3826</v>
      </c>
      <c r="CT142" s="202" t="s">
        <v>3827</v>
      </c>
      <c r="CU142" s="206"/>
      <c r="CV142" s="206"/>
      <c r="CW142" s="206"/>
      <c r="CX142" s="206"/>
      <c r="CY142" s="206"/>
      <c r="CZ142" s="206"/>
      <c r="DA142" s="206"/>
      <c r="DB142" s="206"/>
      <c r="DC142" s="202" t="s">
        <v>3828</v>
      </c>
      <c r="DD142" s="206"/>
      <c r="DE142" s="206"/>
    </row>
    <row r="143" spans="1:109" ht="71.25" hidden="1">
      <c r="AH143" s="183"/>
      <c r="AI143" s="183"/>
      <c r="AJ143" s="183"/>
      <c r="AK143" s="183"/>
      <c r="AL143" s="197" t="str">
        <f t="shared" si="4"/>
        <v>San Andrés Tenejapan</v>
      </c>
      <c r="AM143" s="197" t="str">
        <f t="shared" si="5"/>
        <v>30140</v>
      </c>
      <c r="AO143" s="183"/>
      <c r="AP143" s="29">
        <v>141</v>
      </c>
      <c r="AQ143" s="205"/>
      <c r="AR143" s="205"/>
      <c r="AS143" s="205"/>
      <c r="AT143" s="205"/>
      <c r="AU143" s="205"/>
      <c r="AV143" s="205"/>
      <c r="AW143" s="205"/>
      <c r="AX143" s="205"/>
      <c r="AY143" s="205"/>
      <c r="AZ143" s="205"/>
      <c r="BA143" s="205"/>
      <c r="BB143" s="205"/>
      <c r="BC143" s="205"/>
      <c r="BD143" s="205"/>
      <c r="BE143" s="205"/>
      <c r="BF143" s="205"/>
      <c r="BG143" s="205"/>
      <c r="BH143" s="205"/>
      <c r="BI143" s="205"/>
      <c r="BJ143" s="201" t="s">
        <v>3829</v>
      </c>
      <c r="BK143" s="201" t="s">
        <v>3830</v>
      </c>
      <c r="BL143" s="205"/>
      <c r="BM143" s="205"/>
      <c r="BN143" s="205"/>
      <c r="BO143" s="205"/>
      <c r="BP143" s="205"/>
      <c r="BQ143" s="205"/>
      <c r="BR143" s="205"/>
      <c r="BS143" s="205"/>
      <c r="BT143" s="201" t="s">
        <v>3831</v>
      </c>
      <c r="BU143" s="205"/>
      <c r="BV143" s="205"/>
      <c r="BW143" s="183"/>
      <c r="BX143" s="183"/>
      <c r="BY143" s="183"/>
      <c r="BZ143" s="206"/>
      <c r="CA143" s="206"/>
      <c r="CB143" s="206"/>
      <c r="CC143" s="206"/>
      <c r="CD143" s="206"/>
      <c r="CE143" s="206"/>
      <c r="CF143" s="206"/>
      <c r="CG143" s="206"/>
      <c r="CH143" s="206"/>
      <c r="CI143" s="206"/>
      <c r="CJ143" s="206"/>
      <c r="CK143" s="206"/>
      <c r="CL143" s="206"/>
      <c r="CM143" s="206"/>
      <c r="CN143" s="206"/>
      <c r="CO143" s="206"/>
      <c r="CP143" s="206"/>
      <c r="CQ143" s="206"/>
      <c r="CR143" s="206"/>
      <c r="CS143" s="202" t="s">
        <v>3832</v>
      </c>
      <c r="CT143" s="202" t="s">
        <v>3833</v>
      </c>
      <c r="CU143" s="206"/>
      <c r="CV143" s="206"/>
      <c r="CW143" s="206"/>
      <c r="CX143" s="206"/>
      <c r="CY143" s="206"/>
      <c r="CZ143" s="206"/>
      <c r="DA143" s="206"/>
      <c r="DB143" s="206"/>
      <c r="DC143" s="202" t="s">
        <v>3834</v>
      </c>
      <c r="DD143" s="206"/>
      <c r="DE143" s="206"/>
    </row>
    <row r="144" spans="1:109" ht="85.5" hidden="1">
      <c r="AH144" s="183"/>
      <c r="AI144" s="183"/>
      <c r="AJ144" s="183"/>
      <c r="AK144" s="183"/>
      <c r="AL144" s="197" t="str">
        <f t="shared" si="4"/>
        <v>San Andrés Tuxtla</v>
      </c>
      <c r="AM144" s="197" t="str">
        <f t="shared" si="5"/>
        <v>30141</v>
      </c>
      <c r="AO144" s="183"/>
      <c r="AP144" s="29">
        <v>142</v>
      </c>
      <c r="AQ144" s="205"/>
      <c r="AR144" s="205"/>
      <c r="AS144" s="205"/>
      <c r="AT144" s="205"/>
      <c r="AU144" s="205"/>
      <c r="AV144" s="205"/>
      <c r="AW144" s="205"/>
      <c r="AX144" s="205"/>
      <c r="AY144" s="205"/>
      <c r="AZ144" s="205"/>
      <c r="BA144" s="205"/>
      <c r="BB144" s="205"/>
      <c r="BC144" s="205"/>
      <c r="BD144" s="205"/>
      <c r="BE144" s="205"/>
      <c r="BF144" s="205"/>
      <c r="BG144" s="205"/>
      <c r="BH144" s="205"/>
      <c r="BI144" s="205"/>
      <c r="BJ144" s="201" t="s">
        <v>3835</v>
      </c>
      <c r="BK144" s="201" t="s">
        <v>3836</v>
      </c>
      <c r="BL144" s="205"/>
      <c r="BM144" s="205"/>
      <c r="BN144" s="205"/>
      <c r="BO144" s="205"/>
      <c r="BP144" s="205"/>
      <c r="BQ144" s="205"/>
      <c r="BR144" s="205"/>
      <c r="BS144" s="205"/>
      <c r="BT144" s="201" t="s">
        <v>3837</v>
      </c>
      <c r="BU144" s="205"/>
      <c r="BV144" s="205"/>
      <c r="BW144" s="183"/>
      <c r="BX144" s="183"/>
      <c r="BY144" s="183"/>
      <c r="BZ144" s="206"/>
      <c r="CA144" s="206"/>
      <c r="CB144" s="206"/>
      <c r="CC144" s="206"/>
      <c r="CD144" s="206"/>
      <c r="CE144" s="206"/>
      <c r="CF144" s="206"/>
      <c r="CG144" s="206"/>
      <c r="CH144" s="206"/>
      <c r="CI144" s="206"/>
      <c r="CJ144" s="206"/>
      <c r="CK144" s="206"/>
      <c r="CL144" s="206"/>
      <c r="CM144" s="206"/>
      <c r="CN144" s="206"/>
      <c r="CO144" s="206"/>
      <c r="CP144" s="206"/>
      <c r="CQ144" s="206"/>
      <c r="CR144" s="206"/>
      <c r="CS144" s="202" t="s">
        <v>3838</v>
      </c>
      <c r="CT144" s="202" t="s">
        <v>3839</v>
      </c>
      <c r="CU144" s="206"/>
      <c r="CV144" s="206"/>
      <c r="CW144" s="206"/>
      <c r="CX144" s="206"/>
      <c r="CY144" s="206"/>
      <c r="CZ144" s="206"/>
      <c r="DA144" s="206"/>
      <c r="DB144" s="206"/>
      <c r="DC144" s="202" t="s">
        <v>3840</v>
      </c>
      <c r="DD144" s="206"/>
      <c r="DE144" s="206"/>
    </row>
    <row r="145" spans="34:109" ht="85.5" hidden="1">
      <c r="AH145" s="183"/>
      <c r="AI145" s="183"/>
      <c r="AJ145" s="183"/>
      <c r="AK145" s="183"/>
      <c r="AL145" s="197" t="str">
        <f t="shared" si="4"/>
        <v>San Juan Evangelista</v>
      </c>
      <c r="AM145" s="197" t="str">
        <f t="shared" si="5"/>
        <v>30142</v>
      </c>
      <c r="AO145" s="183"/>
      <c r="AP145" s="29">
        <v>143</v>
      </c>
      <c r="AQ145" s="205"/>
      <c r="AR145" s="205"/>
      <c r="AS145" s="205"/>
      <c r="AT145" s="205"/>
      <c r="AU145" s="205"/>
      <c r="AV145" s="205"/>
      <c r="AW145" s="205"/>
      <c r="AX145" s="205"/>
      <c r="AY145" s="205"/>
      <c r="AZ145" s="205"/>
      <c r="BA145" s="205"/>
      <c r="BB145" s="205"/>
      <c r="BC145" s="205"/>
      <c r="BD145" s="205"/>
      <c r="BE145" s="205"/>
      <c r="BF145" s="205"/>
      <c r="BG145" s="205"/>
      <c r="BH145" s="205"/>
      <c r="BI145" s="205"/>
      <c r="BJ145" s="201" t="s">
        <v>3841</v>
      </c>
      <c r="BK145" s="201" t="s">
        <v>3842</v>
      </c>
      <c r="BL145" s="205"/>
      <c r="BM145" s="205"/>
      <c r="BN145" s="205"/>
      <c r="BO145" s="205"/>
      <c r="BP145" s="205"/>
      <c r="BQ145" s="205"/>
      <c r="BR145" s="205"/>
      <c r="BS145" s="205"/>
      <c r="BT145" s="201" t="s">
        <v>3843</v>
      </c>
      <c r="BU145" s="205"/>
      <c r="BV145" s="205"/>
      <c r="BW145" s="183"/>
      <c r="BX145" s="183"/>
      <c r="BY145" s="183"/>
      <c r="BZ145" s="206"/>
      <c r="CA145" s="206"/>
      <c r="CB145" s="206"/>
      <c r="CC145" s="206"/>
      <c r="CD145" s="206"/>
      <c r="CE145" s="206"/>
      <c r="CF145" s="206"/>
      <c r="CG145" s="206"/>
      <c r="CH145" s="206"/>
      <c r="CI145" s="206"/>
      <c r="CJ145" s="206"/>
      <c r="CK145" s="206"/>
      <c r="CL145" s="206"/>
      <c r="CM145" s="206"/>
      <c r="CN145" s="206"/>
      <c r="CO145" s="206"/>
      <c r="CP145" s="206"/>
      <c r="CQ145" s="206"/>
      <c r="CR145" s="206"/>
      <c r="CS145" s="202" t="s">
        <v>3844</v>
      </c>
      <c r="CT145" s="202" t="s">
        <v>3845</v>
      </c>
      <c r="CU145" s="206"/>
      <c r="CV145" s="206"/>
      <c r="CW145" s="206"/>
      <c r="CX145" s="206"/>
      <c r="CY145" s="206"/>
      <c r="CZ145" s="206"/>
      <c r="DA145" s="206"/>
      <c r="DB145" s="206"/>
      <c r="DC145" s="202" t="s">
        <v>3846</v>
      </c>
      <c r="DD145" s="206"/>
      <c r="DE145" s="206"/>
    </row>
    <row r="146" spans="34:109" ht="71.25" hidden="1">
      <c r="AH146" s="183"/>
      <c r="AI146" s="183"/>
      <c r="AJ146" s="183"/>
      <c r="AK146" s="183"/>
      <c r="AL146" s="197" t="str">
        <f t="shared" si="4"/>
        <v>Santiago Tuxtla</v>
      </c>
      <c r="AM146" s="197" t="str">
        <f t="shared" si="5"/>
        <v>30143</v>
      </c>
      <c r="AO146" s="183"/>
      <c r="AP146" s="29">
        <v>144</v>
      </c>
      <c r="AQ146" s="205"/>
      <c r="AR146" s="205"/>
      <c r="AS146" s="205"/>
      <c r="AT146" s="205"/>
      <c r="AU146" s="205"/>
      <c r="AV146" s="205"/>
      <c r="AW146" s="205"/>
      <c r="AX146" s="205"/>
      <c r="AY146" s="205"/>
      <c r="AZ146" s="205"/>
      <c r="BA146" s="205"/>
      <c r="BB146" s="205"/>
      <c r="BC146" s="205"/>
      <c r="BD146" s="205"/>
      <c r="BE146" s="205"/>
      <c r="BF146" s="205"/>
      <c r="BG146" s="205"/>
      <c r="BH146" s="205"/>
      <c r="BI146" s="205"/>
      <c r="BJ146" s="201" t="s">
        <v>3847</v>
      </c>
      <c r="BK146" s="201" t="s">
        <v>3848</v>
      </c>
      <c r="BL146" s="205"/>
      <c r="BM146" s="205"/>
      <c r="BN146" s="205"/>
      <c r="BO146" s="205"/>
      <c r="BP146" s="205"/>
      <c r="BQ146" s="205"/>
      <c r="BR146" s="205"/>
      <c r="BS146" s="205"/>
      <c r="BT146" s="201" t="s">
        <v>3849</v>
      </c>
      <c r="BU146" s="205"/>
      <c r="BV146" s="205"/>
      <c r="BW146" s="183"/>
      <c r="BX146" s="183"/>
      <c r="BY146" s="183"/>
      <c r="BZ146" s="206"/>
      <c r="CA146" s="206"/>
      <c r="CB146" s="206"/>
      <c r="CC146" s="206"/>
      <c r="CD146" s="206"/>
      <c r="CE146" s="206"/>
      <c r="CF146" s="206"/>
      <c r="CG146" s="206"/>
      <c r="CH146" s="206"/>
      <c r="CI146" s="206"/>
      <c r="CJ146" s="206"/>
      <c r="CK146" s="206"/>
      <c r="CL146" s="206"/>
      <c r="CM146" s="206"/>
      <c r="CN146" s="206"/>
      <c r="CO146" s="206"/>
      <c r="CP146" s="206"/>
      <c r="CQ146" s="206"/>
      <c r="CR146" s="206"/>
      <c r="CS146" s="202" t="s">
        <v>3850</v>
      </c>
      <c r="CT146" s="202" t="s">
        <v>3851</v>
      </c>
      <c r="CU146" s="206"/>
      <c r="CV146" s="206"/>
      <c r="CW146" s="206"/>
      <c r="CX146" s="206"/>
      <c r="CY146" s="206"/>
      <c r="CZ146" s="206"/>
      <c r="DA146" s="206"/>
      <c r="DB146" s="206"/>
      <c r="DC146" s="202" t="s">
        <v>3852</v>
      </c>
      <c r="DD146" s="206"/>
      <c r="DE146" s="206"/>
    </row>
    <row r="147" spans="34:109" ht="85.5" hidden="1">
      <c r="AH147" s="183"/>
      <c r="AI147" s="183"/>
      <c r="AJ147" s="183"/>
      <c r="AK147" s="183"/>
      <c r="AL147" s="197" t="str">
        <f t="shared" si="4"/>
        <v>Sayula de Alemán</v>
      </c>
      <c r="AM147" s="197" t="str">
        <f t="shared" si="5"/>
        <v>30144</v>
      </c>
      <c r="AO147" s="183"/>
      <c r="AP147" s="29">
        <v>145</v>
      </c>
      <c r="AQ147" s="205"/>
      <c r="AR147" s="205"/>
      <c r="AS147" s="205"/>
      <c r="AT147" s="205"/>
      <c r="AU147" s="205"/>
      <c r="AV147" s="205"/>
      <c r="AW147" s="205"/>
      <c r="AX147" s="205"/>
      <c r="AY147" s="205"/>
      <c r="AZ147" s="205"/>
      <c r="BA147" s="205"/>
      <c r="BB147" s="205"/>
      <c r="BC147" s="205"/>
      <c r="BD147" s="205"/>
      <c r="BE147" s="205"/>
      <c r="BF147" s="205"/>
      <c r="BG147" s="205"/>
      <c r="BH147" s="205"/>
      <c r="BI147" s="205"/>
      <c r="BJ147" s="201" t="s">
        <v>3853</v>
      </c>
      <c r="BK147" s="201" t="s">
        <v>3854</v>
      </c>
      <c r="BL147" s="205"/>
      <c r="BM147" s="205"/>
      <c r="BN147" s="205"/>
      <c r="BO147" s="205"/>
      <c r="BP147" s="205"/>
      <c r="BQ147" s="205"/>
      <c r="BR147" s="205"/>
      <c r="BS147" s="205"/>
      <c r="BT147" s="201" t="s">
        <v>3855</v>
      </c>
      <c r="BU147" s="205"/>
      <c r="BV147" s="205"/>
      <c r="BW147" s="183"/>
      <c r="BX147" s="183"/>
      <c r="BY147" s="183"/>
      <c r="BZ147" s="206"/>
      <c r="CA147" s="206"/>
      <c r="CB147" s="206"/>
      <c r="CC147" s="206"/>
      <c r="CD147" s="206"/>
      <c r="CE147" s="206"/>
      <c r="CF147" s="206"/>
      <c r="CG147" s="206"/>
      <c r="CH147" s="206"/>
      <c r="CI147" s="206"/>
      <c r="CJ147" s="206"/>
      <c r="CK147" s="206"/>
      <c r="CL147" s="206"/>
      <c r="CM147" s="206"/>
      <c r="CN147" s="206"/>
      <c r="CO147" s="206"/>
      <c r="CP147" s="206"/>
      <c r="CQ147" s="206"/>
      <c r="CR147" s="206"/>
      <c r="CS147" s="202" t="s">
        <v>3856</v>
      </c>
      <c r="CT147" s="202" t="s">
        <v>3857</v>
      </c>
      <c r="CU147" s="206"/>
      <c r="CV147" s="206"/>
      <c r="CW147" s="206"/>
      <c r="CX147" s="206"/>
      <c r="CY147" s="206"/>
      <c r="CZ147" s="206"/>
      <c r="DA147" s="206"/>
      <c r="DB147" s="206"/>
      <c r="DC147" s="202" t="s">
        <v>3858</v>
      </c>
      <c r="DD147" s="206"/>
      <c r="DE147" s="206"/>
    </row>
    <row r="148" spans="34:109" ht="71.25" hidden="1">
      <c r="AH148" s="183"/>
      <c r="AI148" s="183"/>
      <c r="AJ148" s="183"/>
      <c r="AK148" s="183"/>
      <c r="AL148" s="197" t="str">
        <f t="shared" si="4"/>
        <v>Soconusco</v>
      </c>
      <c r="AM148" s="197" t="str">
        <f t="shared" si="5"/>
        <v>30145</v>
      </c>
      <c r="AO148" s="183"/>
      <c r="AP148" s="29">
        <v>146</v>
      </c>
      <c r="AQ148" s="205"/>
      <c r="AR148" s="205"/>
      <c r="AS148" s="205"/>
      <c r="AT148" s="205"/>
      <c r="AU148" s="205"/>
      <c r="AV148" s="205"/>
      <c r="AW148" s="205"/>
      <c r="AX148" s="205"/>
      <c r="AY148" s="205"/>
      <c r="AZ148" s="205"/>
      <c r="BA148" s="205"/>
      <c r="BB148" s="205"/>
      <c r="BC148" s="205"/>
      <c r="BD148" s="205"/>
      <c r="BE148" s="205"/>
      <c r="BF148" s="205"/>
      <c r="BG148" s="205"/>
      <c r="BH148" s="205"/>
      <c r="BI148" s="205"/>
      <c r="BJ148" s="201" t="s">
        <v>3859</v>
      </c>
      <c r="BK148" s="201" t="s">
        <v>3860</v>
      </c>
      <c r="BL148" s="205"/>
      <c r="BM148" s="205"/>
      <c r="BN148" s="205"/>
      <c r="BO148" s="205"/>
      <c r="BP148" s="205"/>
      <c r="BQ148" s="205"/>
      <c r="BR148" s="205"/>
      <c r="BS148" s="205"/>
      <c r="BT148" s="201" t="s">
        <v>3861</v>
      </c>
      <c r="BU148" s="205"/>
      <c r="BV148" s="205"/>
      <c r="BW148" s="183"/>
      <c r="BX148" s="183"/>
      <c r="BY148" s="183"/>
      <c r="BZ148" s="206"/>
      <c r="CA148" s="206"/>
      <c r="CB148" s="206"/>
      <c r="CC148" s="206"/>
      <c r="CD148" s="206"/>
      <c r="CE148" s="206"/>
      <c r="CF148" s="206"/>
      <c r="CG148" s="206"/>
      <c r="CH148" s="206"/>
      <c r="CI148" s="206"/>
      <c r="CJ148" s="206"/>
      <c r="CK148" s="206"/>
      <c r="CL148" s="206"/>
      <c r="CM148" s="206"/>
      <c r="CN148" s="206"/>
      <c r="CO148" s="206"/>
      <c r="CP148" s="206"/>
      <c r="CQ148" s="206"/>
      <c r="CR148" s="206"/>
      <c r="CS148" s="202" t="s">
        <v>3862</v>
      </c>
      <c r="CT148" s="202" t="s">
        <v>3863</v>
      </c>
      <c r="CU148" s="206"/>
      <c r="CV148" s="206"/>
      <c r="CW148" s="206"/>
      <c r="CX148" s="206"/>
      <c r="CY148" s="206"/>
      <c r="CZ148" s="206"/>
      <c r="DA148" s="206"/>
      <c r="DB148" s="206"/>
      <c r="DC148" s="202" t="s">
        <v>3864</v>
      </c>
      <c r="DD148" s="206"/>
      <c r="DE148" s="206"/>
    </row>
    <row r="149" spans="34:109" ht="71.25" hidden="1">
      <c r="AH149" s="183"/>
      <c r="AI149" s="183"/>
      <c r="AJ149" s="183"/>
      <c r="AK149" s="183"/>
      <c r="AL149" s="197" t="str">
        <f t="shared" si="4"/>
        <v>Sochiapa</v>
      </c>
      <c r="AM149" s="197" t="str">
        <f t="shared" si="5"/>
        <v>30146</v>
      </c>
      <c r="AO149" s="183"/>
      <c r="AP149" s="29">
        <v>147</v>
      </c>
      <c r="AQ149" s="205"/>
      <c r="AR149" s="205"/>
      <c r="AS149" s="205"/>
      <c r="AT149" s="205"/>
      <c r="AU149" s="205"/>
      <c r="AV149" s="205"/>
      <c r="AW149" s="205"/>
      <c r="AX149" s="205"/>
      <c r="AY149" s="205"/>
      <c r="AZ149" s="205"/>
      <c r="BA149" s="205"/>
      <c r="BB149" s="205"/>
      <c r="BC149" s="205"/>
      <c r="BD149" s="205"/>
      <c r="BE149" s="205"/>
      <c r="BF149" s="205"/>
      <c r="BG149" s="205"/>
      <c r="BH149" s="205"/>
      <c r="BI149" s="205"/>
      <c r="BJ149" s="201" t="s">
        <v>3865</v>
      </c>
      <c r="BK149" s="201" t="s">
        <v>3866</v>
      </c>
      <c r="BL149" s="205"/>
      <c r="BM149" s="205"/>
      <c r="BN149" s="205"/>
      <c r="BO149" s="205"/>
      <c r="BP149" s="205"/>
      <c r="BQ149" s="205"/>
      <c r="BR149" s="205"/>
      <c r="BS149" s="205"/>
      <c r="BT149" s="201" t="s">
        <v>3867</v>
      </c>
      <c r="BU149" s="205"/>
      <c r="BV149" s="205"/>
      <c r="BW149" s="183"/>
      <c r="BX149" s="183"/>
      <c r="BY149" s="183"/>
      <c r="BZ149" s="206"/>
      <c r="CA149" s="206"/>
      <c r="CB149" s="206"/>
      <c r="CC149" s="206"/>
      <c r="CD149" s="206"/>
      <c r="CE149" s="206"/>
      <c r="CF149" s="206"/>
      <c r="CG149" s="206"/>
      <c r="CH149" s="206"/>
      <c r="CI149" s="206"/>
      <c r="CJ149" s="206"/>
      <c r="CK149" s="206"/>
      <c r="CL149" s="206"/>
      <c r="CM149" s="206"/>
      <c r="CN149" s="206"/>
      <c r="CO149" s="206"/>
      <c r="CP149" s="206"/>
      <c r="CQ149" s="206"/>
      <c r="CR149" s="206"/>
      <c r="CS149" s="202" t="s">
        <v>3868</v>
      </c>
      <c r="CT149" s="202" t="s">
        <v>3869</v>
      </c>
      <c r="CU149" s="206"/>
      <c r="CV149" s="206"/>
      <c r="CW149" s="206"/>
      <c r="CX149" s="206"/>
      <c r="CY149" s="206"/>
      <c r="CZ149" s="206"/>
      <c r="DA149" s="206"/>
      <c r="DB149" s="206"/>
      <c r="DC149" s="202" t="s">
        <v>3870</v>
      </c>
      <c r="DD149" s="206"/>
      <c r="DE149" s="206"/>
    </row>
    <row r="150" spans="34:109" ht="71.25" hidden="1">
      <c r="AH150" s="183"/>
      <c r="AI150" s="183"/>
      <c r="AJ150" s="183"/>
      <c r="AK150" s="183"/>
      <c r="AL150" s="197" t="str">
        <f t="shared" si="4"/>
        <v>Soledad Atzompa</v>
      </c>
      <c r="AM150" s="197" t="str">
        <f t="shared" si="5"/>
        <v>30147</v>
      </c>
      <c r="AO150" s="183"/>
      <c r="AP150" s="29">
        <v>148</v>
      </c>
      <c r="AQ150" s="205"/>
      <c r="AR150" s="205"/>
      <c r="AS150" s="205"/>
      <c r="AT150" s="205"/>
      <c r="AU150" s="205"/>
      <c r="AV150" s="205"/>
      <c r="AW150" s="205"/>
      <c r="AX150" s="205"/>
      <c r="AY150" s="205"/>
      <c r="AZ150" s="205"/>
      <c r="BA150" s="205"/>
      <c r="BB150" s="205"/>
      <c r="BC150" s="205"/>
      <c r="BD150" s="205"/>
      <c r="BE150" s="205"/>
      <c r="BF150" s="205"/>
      <c r="BG150" s="205"/>
      <c r="BH150" s="205"/>
      <c r="BI150" s="205"/>
      <c r="BJ150" s="201" t="s">
        <v>3871</v>
      </c>
      <c r="BK150" s="201" t="s">
        <v>3872</v>
      </c>
      <c r="BL150" s="205"/>
      <c r="BM150" s="205"/>
      <c r="BN150" s="205"/>
      <c r="BO150" s="205"/>
      <c r="BP150" s="205"/>
      <c r="BQ150" s="205"/>
      <c r="BR150" s="205"/>
      <c r="BS150" s="205"/>
      <c r="BT150" s="201" t="s">
        <v>3873</v>
      </c>
      <c r="BU150" s="205"/>
      <c r="BV150" s="205"/>
      <c r="BW150" s="183"/>
      <c r="BX150" s="183"/>
      <c r="BY150" s="183"/>
      <c r="BZ150" s="206"/>
      <c r="CA150" s="206"/>
      <c r="CB150" s="206"/>
      <c r="CC150" s="206"/>
      <c r="CD150" s="206"/>
      <c r="CE150" s="206"/>
      <c r="CF150" s="206"/>
      <c r="CG150" s="206"/>
      <c r="CH150" s="206"/>
      <c r="CI150" s="206"/>
      <c r="CJ150" s="206"/>
      <c r="CK150" s="206"/>
      <c r="CL150" s="206"/>
      <c r="CM150" s="206"/>
      <c r="CN150" s="206"/>
      <c r="CO150" s="206"/>
      <c r="CP150" s="206"/>
      <c r="CQ150" s="206"/>
      <c r="CR150" s="206"/>
      <c r="CS150" s="202" t="s">
        <v>3874</v>
      </c>
      <c r="CT150" s="202" t="s">
        <v>3875</v>
      </c>
      <c r="CU150" s="206"/>
      <c r="CV150" s="206"/>
      <c r="CW150" s="206"/>
      <c r="CX150" s="206"/>
      <c r="CY150" s="206"/>
      <c r="CZ150" s="206"/>
      <c r="DA150" s="206"/>
      <c r="DB150" s="206"/>
      <c r="DC150" s="202" t="s">
        <v>3876</v>
      </c>
      <c r="DD150" s="206"/>
      <c r="DE150" s="206"/>
    </row>
    <row r="151" spans="34:109" ht="85.5" hidden="1">
      <c r="AH151" s="183"/>
      <c r="AI151" s="183"/>
      <c r="AJ151" s="183"/>
      <c r="AK151" s="183"/>
      <c r="AL151" s="197" t="str">
        <f t="shared" si="4"/>
        <v>Soledad de Doblado</v>
      </c>
      <c r="AM151" s="197" t="str">
        <f t="shared" si="5"/>
        <v>30148</v>
      </c>
      <c r="AO151" s="183"/>
      <c r="AP151" s="29">
        <v>149</v>
      </c>
      <c r="AQ151" s="205"/>
      <c r="AR151" s="205"/>
      <c r="AS151" s="205"/>
      <c r="AT151" s="205"/>
      <c r="AU151" s="205"/>
      <c r="AV151" s="205"/>
      <c r="AW151" s="205"/>
      <c r="AX151" s="205"/>
      <c r="AY151" s="205"/>
      <c r="AZ151" s="205"/>
      <c r="BA151" s="205"/>
      <c r="BB151" s="205"/>
      <c r="BC151" s="205"/>
      <c r="BD151" s="205"/>
      <c r="BE151" s="205"/>
      <c r="BF151" s="205"/>
      <c r="BG151" s="205"/>
      <c r="BH151" s="205"/>
      <c r="BI151" s="205"/>
      <c r="BJ151" s="201" t="s">
        <v>3877</v>
      </c>
      <c r="BK151" s="201" t="s">
        <v>3878</v>
      </c>
      <c r="BL151" s="205"/>
      <c r="BM151" s="205"/>
      <c r="BN151" s="205"/>
      <c r="BO151" s="205"/>
      <c r="BP151" s="205"/>
      <c r="BQ151" s="205"/>
      <c r="BR151" s="205"/>
      <c r="BS151" s="205"/>
      <c r="BT151" s="201" t="s">
        <v>3879</v>
      </c>
      <c r="BU151" s="205"/>
      <c r="BV151" s="205"/>
      <c r="BW151" s="183"/>
      <c r="BX151" s="183"/>
      <c r="BY151" s="183"/>
      <c r="BZ151" s="206"/>
      <c r="CA151" s="206"/>
      <c r="CB151" s="206"/>
      <c r="CC151" s="206"/>
      <c r="CD151" s="206"/>
      <c r="CE151" s="206"/>
      <c r="CF151" s="206"/>
      <c r="CG151" s="206"/>
      <c r="CH151" s="206"/>
      <c r="CI151" s="206"/>
      <c r="CJ151" s="206"/>
      <c r="CK151" s="206"/>
      <c r="CL151" s="206"/>
      <c r="CM151" s="206"/>
      <c r="CN151" s="206"/>
      <c r="CO151" s="206"/>
      <c r="CP151" s="206"/>
      <c r="CQ151" s="206"/>
      <c r="CR151" s="206"/>
      <c r="CS151" s="202" t="s">
        <v>3880</v>
      </c>
      <c r="CT151" s="202" t="s">
        <v>3881</v>
      </c>
      <c r="CU151" s="206"/>
      <c r="CV151" s="206"/>
      <c r="CW151" s="206"/>
      <c r="CX151" s="206"/>
      <c r="CY151" s="206"/>
      <c r="CZ151" s="206"/>
      <c r="DA151" s="206"/>
      <c r="DB151" s="206"/>
      <c r="DC151" s="202" t="s">
        <v>3882</v>
      </c>
      <c r="DD151" s="206"/>
      <c r="DE151" s="206"/>
    </row>
    <row r="152" spans="34:109" ht="57" hidden="1">
      <c r="AH152" s="183"/>
      <c r="AI152" s="183"/>
      <c r="AJ152" s="183"/>
      <c r="AK152" s="183"/>
      <c r="AL152" s="197" t="str">
        <f t="shared" si="4"/>
        <v>Soteapan</v>
      </c>
      <c r="AM152" s="197" t="str">
        <f t="shared" si="5"/>
        <v>30149</v>
      </c>
      <c r="AO152" s="183"/>
      <c r="AP152" s="29">
        <v>150</v>
      </c>
      <c r="AQ152" s="205"/>
      <c r="AR152" s="205"/>
      <c r="AS152" s="205"/>
      <c r="AT152" s="205"/>
      <c r="AU152" s="205"/>
      <c r="AV152" s="205"/>
      <c r="AW152" s="205"/>
      <c r="AX152" s="205"/>
      <c r="AY152" s="205"/>
      <c r="AZ152" s="205"/>
      <c r="BA152" s="205"/>
      <c r="BB152" s="205"/>
      <c r="BC152" s="205"/>
      <c r="BD152" s="205"/>
      <c r="BE152" s="205"/>
      <c r="BF152" s="205"/>
      <c r="BG152" s="205"/>
      <c r="BH152" s="205"/>
      <c r="BI152" s="205"/>
      <c r="BJ152" s="201" t="s">
        <v>3883</v>
      </c>
      <c r="BK152" s="201" t="s">
        <v>3884</v>
      </c>
      <c r="BL152" s="205"/>
      <c r="BM152" s="205"/>
      <c r="BN152" s="205"/>
      <c r="BO152" s="205"/>
      <c r="BP152" s="205"/>
      <c r="BQ152" s="205"/>
      <c r="BR152" s="205"/>
      <c r="BS152" s="205"/>
      <c r="BT152" s="201" t="s">
        <v>3885</v>
      </c>
      <c r="BU152" s="205"/>
      <c r="BV152" s="205"/>
      <c r="BW152" s="183"/>
      <c r="BX152" s="183"/>
      <c r="BY152" s="183"/>
      <c r="BZ152" s="206"/>
      <c r="CA152" s="206"/>
      <c r="CB152" s="206"/>
      <c r="CC152" s="206"/>
      <c r="CD152" s="206"/>
      <c r="CE152" s="206"/>
      <c r="CF152" s="206"/>
      <c r="CG152" s="206"/>
      <c r="CH152" s="206"/>
      <c r="CI152" s="206"/>
      <c r="CJ152" s="206"/>
      <c r="CK152" s="206"/>
      <c r="CL152" s="206"/>
      <c r="CM152" s="206"/>
      <c r="CN152" s="206"/>
      <c r="CO152" s="206"/>
      <c r="CP152" s="206"/>
      <c r="CQ152" s="206"/>
      <c r="CR152" s="206"/>
      <c r="CS152" s="202" t="s">
        <v>3886</v>
      </c>
      <c r="CT152" s="202" t="s">
        <v>3887</v>
      </c>
      <c r="CU152" s="206"/>
      <c r="CV152" s="206"/>
      <c r="CW152" s="206"/>
      <c r="CX152" s="206"/>
      <c r="CY152" s="206"/>
      <c r="CZ152" s="206"/>
      <c r="DA152" s="206"/>
      <c r="DB152" s="206"/>
      <c r="DC152" s="202" t="s">
        <v>3888</v>
      </c>
      <c r="DD152" s="206"/>
      <c r="DE152" s="206"/>
    </row>
    <row r="153" spans="34:109" ht="85.5" hidden="1">
      <c r="AH153" s="183"/>
      <c r="AI153" s="183"/>
      <c r="AJ153" s="183"/>
      <c r="AK153" s="183"/>
      <c r="AL153" s="197" t="str">
        <f t="shared" si="4"/>
        <v>Tamalín</v>
      </c>
      <c r="AM153" s="197" t="str">
        <f t="shared" si="5"/>
        <v>30150</v>
      </c>
      <c r="AO153" s="183"/>
      <c r="AP153" s="29">
        <v>151</v>
      </c>
      <c r="AQ153" s="205"/>
      <c r="AR153" s="205"/>
      <c r="AS153" s="205"/>
      <c r="AT153" s="205"/>
      <c r="AU153" s="205"/>
      <c r="AV153" s="205"/>
      <c r="AW153" s="205"/>
      <c r="AX153" s="205"/>
      <c r="AY153" s="205"/>
      <c r="AZ153" s="205"/>
      <c r="BA153" s="205"/>
      <c r="BB153" s="205"/>
      <c r="BC153" s="205"/>
      <c r="BD153" s="205"/>
      <c r="BE153" s="205"/>
      <c r="BF153" s="205"/>
      <c r="BG153" s="205"/>
      <c r="BH153" s="205"/>
      <c r="BI153" s="205"/>
      <c r="BJ153" s="201" t="s">
        <v>3889</v>
      </c>
      <c r="BK153" s="201" t="s">
        <v>3890</v>
      </c>
      <c r="BL153" s="205"/>
      <c r="BM153" s="205"/>
      <c r="BN153" s="205"/>
      <c r="BO153" s="205"/>
      <c r="BP153" s="205"/>
      <c r="BQ153" s="205"/>
      <c r="BR153" s="205"/>
      <c r="BS153" s="205"/>
      <c r="BT153" s="201" t="s">
        <v>3891</v>
      </c>
      <c r="BU153" s="205"/>
      <c r="BV153" s="205"/>
      <c r="BW153" s="183"/>
      <c r="BX153" s="183"/>
      <c r="BY153" s="183"/>
      <c r="BZ153" s="206"/>
      <c r="CA153" s="206"/>
      <c r="CB153" s="206"/>
      <c r="CC153" s="206"/>
      <c r="CD153" s="206"/>
      <c r="CE153" s="206"/>
      <c r="CF153" s="206"/>
      <c r="CG153" s="206"/>
      <c r="CH153" s="206"/>
      <c r="CI153" s="206"/>
      <c r="CJ153" s="206"/>
      <c r="CK153" s="206"/>
      <c r="CL153" s="206"/>
      <c r="CM153" s="206"/>
      <c r="CN153" s="206"/>
      <c r="CO153" s="206"/>
      <c r="CP153" s="206"/>
      <c r="CQ153" s="206"/>
      <c r="CR153" s="206"/>
      <c r="CS153" s="202" t="s">
        <v>3892</v>
      </c>
      <c r="CT153" s="202" t="s">
        <v>3893</v>
      </c>
      <c r="CU153" s="206"/>
      <c r="CV153" s="206"/>
      <c r="CW153" s="206"/>
      <c r="CX153" s="206"/>
      <c r="CY153" s="206"/>
      <c r="CZ153" s="206"/>
      <c r="DA153" s="206"/>
      <c r="DB153" s="206"/>
      <c r="DC153" s="202" t="s">
        <v>3894</v>
      </c>
      <c r="DD153" s="206"/>
      <c r="DE153" s="206"/>
    </row>
    <row r="154" spans="34:109" ht="85.5" hidden="1">
      <c r="AH154" s="183"/>
      <c r="AI154" s="183"/>
      <c r="AJ154" s="183"/>
      <c r="AK154" s="183"/>
      <c r="AL154" s="197" t="str">
        <f t="shared" si="4"/>
        <v>Tamiahua</v>
      </c>
      <c r="AM154" s="197" t="str">
        <f t="shared" si="5"/>
        <v>30151</v>
      </c>
      <c r="AO154" s="183"/>
      <c r="AP154" s="29">
        <v>152</v>
      </c>
      <c r="AQ154" s="205"/>
      <c r="AR154" s="205"/>
      <c r="AS154" s="205"/>
      <c r="AT154" s="205"/>
      <c r="AU154" s="205"/>
      <c r="AV154" s="205"/>
      <c r="AW154" s="205"/>
      <c r="AX154" s="205"/>
      <c r="AY154" s="205"/>
      <c r="AZ154" s="205"/>
      <c r="BA154" s="205"/>
      <c r="BB154" s="205"/>
      <c r="BC154" s="205"/>
      <c r="BD154" s="205"/>
      <c r="BE154" s="205"/>
      <c r="BF154" s="205"/>
      <c r="BG154" s="205"/>
      <c r="BH154" s="205"/>
      <c r="BI154" s="205"/>
      <c r="BJ154" s="201" t="s">
        <v>3895</v>
      </c>
      <c r="BK154" s="201" t="s">
        <v>3896</v>
      </c>
      <c r="BL154" s="205"/>
      <c r="BM154" s="205"/>
      <c r="BN154" s="205"/>
      <c r="BO154" s="205"/>
      <c r="BP154" s="205"/>
      <c r="BQ154" s="205"/>
      <c r="BR154" s="205"/>
      <c r="BS154" s="205"/>
      <c r="BT154" s="201" t="s">
        <v>3897</v>
      </c>
      <c r="BU154" s="205"/>
      <c r="BV154" s="205"/>
      <c r="BW154" s="183"/>
      <c r="BX154" s="183"/>
      <c r="BY154" s="183"/>
      <c r="BZ154" s="206"/>
      <c r="CA154" s="206"/>
      <c r="CB154" s="206"/>
      <c r="CC154" s="206"/>
      <c r="CD154" s="206"/>
      <c r="CE154" s="206"/>
      <c r="CF154" s="206"/>
      <c r="CG154" s="206"/>
      <c r="CH154" s="206"/>
      <c r="CI154" s="206"/>
      <c r="CJ154" s="206"/>
      <c r="CK154" s="206"/>
      <c r="CL154" s="206"/>
      <c r="CM154" s="206"/>
      <c r="CN154" s="206"/>
      <c r="CO154" s="206"/>
      <c r="CP154" s="206"/>
      <c r="CQ154" s="206"/>
      <c r="CR154" s="206"/>
      <c r="CS154" s="202" t="s">
        <v>3898</v>
      </c>
      <c r="CT154" s="202" t="s">
        <v>3899</v>
      </c>
      <c r="CU154" s="206"/>
      <c r="CV154" s="206"/>
      <c r="CW154" s="206"/>
      <c r="CX154" s="206"/>
      <c r="CY154" s="206"/>
      <c r="CZ154" s="206"/>
      <c r="DA154" s="206"/>
      <c r="DB154" s="206"/>
      <c r="DC154" s="202" t="s">
        <v>3900</v>
      </c>
      <c r="DD154" s="206"/>
      <c r="DE154" s="206"/>
    </row>
    <row r="155" spans="34:109" ht="85.5" hidden="1">
      <c r="AH155" s="183"/>
      <c r="AI155" s="183"/>
      <c r="AJ155" s="183"/>
      <c r="AK155" s="183"/>
      <c r="AL155" s="197" t="str">
        <f t="shared" si="4"/>
        <v>Tampico Alto</v>
      </c>
      <c r="AM155" s="197" t="str">
        <f t="shared" si="5"/>
        <v>30152</v>
      </c>
      <c r="AO155" s="183"/>
      <c r="AP155" s="29">
        <v>153</v>
      </c>
      <c r="AQ155" s="205"/>
      <c r="AR155" s="205"/>
      <c r="AS155" s="205"/>
      <c r="AT155" s="205"/>
      <c r="AU155" s="205"/>
      <c r="AV155" s="205"/>
      <c r="AW155" s="205"/>
      <c r="AX155" s="205"/>
      <c r="AY155" s="205"/>
      <c r="AZ155" s="205"/>
      <c r="BA155" s="205"/>
      <c r="BB155" s="205"/>
      <c r="BC155" s="205"/>
      <c r="BD155" s="205"/>
      <c r="BE155" s="205"/>
      <c r="BF155" s="205"/>
      <c r="BG155" s="205"/>
      <c r="BH155" s="205"/>
      <c r="BI155" s="205"/>
      <c r="BJ155" s="201" t="s">
        <v>3901</v>
      </c>
      <c r="BK155" s="201" t="s">
        <v>3902</v>
      </c>
      <c r="BL155" s="205"/>
      <c r="BM155" s="205"/>
      <c r="BN155" s="205"/>
      <c r="BO155" s="205"/>
      <c r="BP155" s="205"/>
      <c r="BQ155" s="205"/>
      <c r="BR155" s="205"/>
      <c r="BS155" s="205"/>
      <c r="BT155" s="201" t="s">
        <v>3903</v>
      </c>
      <c r="BU155" s="205"/>
      <c r="BV155" s="205"/>
      <c r="BW155" s="183"/>
      <c r="BX155" s="183"/>
      <c r="BY155" s="183"/>
      <c r="BZ155" s="206"/>
      <c r="CA155" s="206"/>
      <c r="CB155" s="206"/>
      <c r="CC155" s="206"/>
      <c r="CD155" s="206"/>
      <c r="CE155" s="206"/>
      <c r="CF155" s="206"/>
      <c r="CG155" s="206"/>
      <c r="CH155" s="206"/>
      <c r="CI155" s="206"/>
      <c r="CJ155" s="206"/>
      <c r="CK155" s="206"/>
      <c r="CL155" s="206"/>
      <c r="CM155" s="206"/>
      <c r="CN155" s="206"/>
      <c r="CO155" s="206"/>
      <c r="CP155" s="206"/>
      <c r="CQ155" s="206"/>
      <c r="CR155" s="206"/>
      <c r="CS155" s="202" t="s">
        <v>3904</v>
      </c>
      <c r="CT155" s="202" t="s">
        <v>3905</v>
      </c>
      <c r="CU155" s="206"/>
      <c r="CV155" s="206"/>
      <c r="CW155" s="206"/>
      <c r="CX155" s="206"/>
      <c r="CY155" s="206"/>
      <c r="CZ155" s="206"/>
      <c r="DA155" s="206"/>
      <c r="DB155" s="206"/>
      <c r="DC155" s="202" t="s">
        <v>3906</v>
      </c>
      <c r="DD155" s="206"/>
      <c r="DE155" s="206"/>
    </row>
    <row r="156" spans="34:109" ht="71.25" hidden="1">
      <c r="AH156" s="183"/>
      <c r="AI156" s="183"/>
      <c r="AJ156" s="183"/>
      <c r="AK156" s="183"/>
      <c r="AL156" s="197" t="str">
        <f t="shared" si="4"/>
        <v>Tancoco</v>
      </c>
      <c r="AM156" s="197" t="str">
        <f t="shared" si="5"/>
        <v>30153</v>
      </c>
      <c r="AO156" s="183"/>
      <c r="AP156" s="29">
        <v>154</v>
      </c>
      <c r="AQ156" s="205"/>
      <c r="AR156" s="205"/>
      <c r="AS156" s="205"/>
      <c r="AT156" s="205"/>
      <c r="AU156" s="205"/>
      <c r="AV156" s="205"/>
      <c r="AW156" s="205"/>
      <c r="AX156" s="205"/>
      <c r="AY156" s="205"/>
      <c r="AZ156" s="205"/>
      <c r="BA156" s="205"/>
      <c r="BB156" s="205"/>
      <c r="BC156" s="205"/>
      <c r="BD156" s="205"/>
      <c r="BE156" s="205"/>
      <c r="BF156" s="205"/>
      <c r="BG156" s="205"/>
      <c r="BH156" s="205"/>
      <c r="BI156" s="205"/>
      <c r="BJ156" s="201" t="s">
        <v>3907</v>
      </c>
      <c r="BK156" s="201" t="s">
        <v>3908</v>
      </c>
      <c r="BL156" s="205"/>
      <c r="BM156" s="205"/>
      <c r="BN156" s="205"/>
      <c r="BO156" s="205"/>
      <c r="BP156" s="205"/>
      <c r="BQ156" s="205"/>
      <c r="BR156" s="205"/>
      <c r="BS156" s="205"/>
      <c r="BT156" s="201" t="s">
        <v>3909</v>
      </c>
      <c r="BU156" s="205"/>
      <c r="BV156" s="205"/>
      <c r="BW156" s="183"/>
      <c r="BX156" s="183"/>
      <c r="BY156" s="183"/>
      <c r="BZ156" s="206"/>
      <c r="CA156" s="206"/>
      <c r="CB156" s="206"/>
      <c r="CC156" s="206"/>
      <c r="CD156" s="206"/>
      <c r="CE156" s="206"/>
      <c r="CF156" s="206"/>
      <c r="CG156" s="206"/>
      <c r="CH156" s="206"/>
      <c r="CI156" s="206"/>
      <c r="CJ156" s="206"/>
      <c r="CK156" s="206"/>
      <c r="CL156" s="206"/>
      <c r="CM156" s="206"/>
      <c r="CN156" s="206"/>
      <c r="CO156" s="206"/>
      <c r="CP156" s="206"/>
      <c r="CQ156" s="206"/>
      <c r="CR156" s="206"/>
      <c r="CS156" s="202" t="s">
        <v>3910</v>
      </c>
      <c r="CT156" s="202" t="s">
        <v>3911</v>
      </c>
      <c r="CU156" s="206"/>
      <c r="CV156" s="206"/>
      <c r="CW156" s="206"/>
      <c r="CX156" s="206"/>
      <c r="CY156" s="206"/>
      <c r="CZ156" s="206"/>
      <c r="DA156" s="206"/>
      <c r="DB156" s="206"/>
      <c r="DC156" s="202" t="s">
        <v>3912</v>
      </c>
      <c r="DD156" s="206"/>
      <c r="DE156" s="206"/>
    </row>
    <row r="157" spans="34:109" ht="71.25" hidden="1">
      <c r="AH157" s="183"/>
      <c r="AI157" s="183"/>
      <c r="AJ157" s="183"/>
      <c r="AK157" s="183"/>
      <c r="AL157" s="197" t="str">
        <f t="shared" si="4"/>
        <v>Tantima</v>
      </c>
      <c r="AM157" s="197" t="str">
        <f t="shared" si="5"/>
        <v>30154</v>
      </c>
      <c r="AO157" s="183"/>
      <c r="AP157" s="29">
        <v>155</v>
      </c>
      <c r="AQ157" s="205"/>
      <c r="AR157" s="205"/>
      <c r="AS157" s="205"/>
      <c r="AT157" s="205"/>
      <c r="AU157" s="205"/>
      <c r="AV157" s="205"/>
      <c r="AW157" s="205"/>
      <c r="AX157" s="205"/>
      <c r="AY157" s="205"/>
      <c r="AZ157" s="205"/>
      <c r="BA157" s="205"/>
      <c r="BB157" s="205"/>
      <c r="BC157" s="205"/>
      <c r="BD157" s="205"/>
      <c r="BE157" s="205"/>
      <c r="BF157" s="205"/>
      <c r="BG157" s="205"/>
      <c r="BH157" s="205"/>
      <c r="BI157" s="205"/>
      <c r="BJ157" s="201" t="s">
        <v>3913</v>
      </c>
      <c r="BK157" s="201" t="s">
        <v>3914</v>
      </c>
      <c r="BL157" s="205"/>
      <c r="BM157" s="205"/>
      <c r="BN157" s="205"/>
      <c r="BO157" s="205"/>
      <c r="BP157" s="205"/>
      <c r="BQ157" s="205"/>
      <c r="BR157" s="205"/>
      <c r="BS157" s="205"/>
      <c r="BT157" s="201" t="s">
        <v>3915</v>
      </c>
      <c r="BU157" s="205"/>
      <c r="BV157" s="205"/>
      <c r="BW157" s="183"/>
      <c r="BX157" s="183"/>
      <c r="BY157" s="183"/>
      <c r="BZ157" s="206"/>
      <c r="CA157" s="206"/>
      <c r="CB157" s="206"/>
      <c r="CC157" s="206"/>
      <c r="CD157" s="206"/>
      <c r="CE157" s="206"/>
      <c r="CF157" s="206"/>
      <c r="CG157" s="206"/>
      <c r="CH157" s="206"/>
      <c r="CI157" s="206"/>
      <c r="CJ157" s="206"/>
      <c r="CK157" s="206"/>
      <c r="CL157" s="206"/>
      <c r="CM157" s="206"/>
      <c r="CN157" s="206"/>
      <c r="CO157" s="206"/>
      <c r="CP157" s="206"/>
      <c r="CQ157" s="206"/>
      <c r="CR157" s="206"/>
      <c r="CS157" s="202" t="s">
        <v>3916</v>
      </c>
      <c r="CT157" s="202" t="s">
        <v>3917</v>
      </c>
      <c r="CU157" s="206"/>
      <c r="CV157" s="206"/>
      <c r="CW157" s="206"/>
      <c r="CX157" s="206"/>
      <c r="CY157" s="206"/>
      <c r="CZ157" s="206"/>
      <c r="DA157" s="206"/>
      <c r="DB157" s="206"/>
      <c r="DC157" s="202" t="s">
        <v>3918</v>
      </c>
      <c r="DD157" s="206"/>
      <c r="DE157" s="206"/>
    </row>
    <row r="158" spans="34:109" ht="57" hidden="1">
      <c r="AH158" s="183"/>
      <c r="AI158" s="183"/>
      <c r="AJ158" s="183"/>
      <c r="AK158" s="183"/>
      <c r="AL158" s="197" t="str">
        <f t="shared" si="4"/>
        <v>Tantoyuca</v>
      </c>
      <c r="AM158" s="197" t="str">
        <f t="shared" si="5"/>
        <v>30155</v>
      </c>
      <c r="AO158" s="183"/>
      <c r="AP158" s="29">
        <v>156</v>
      </c>
      <c r="AQ158" s="205"/>
      <c r="AR158" s="205"/>
      <c r="AS158" s="205"/>
      <c r="AT158" s="205"/>
      <c r="AU158" s="205"/>
      <c r="AV158" s="205"/>
      <c r="AW158" s="205"/>
      <c r="AX158" s="205"/>
      <c r="AY158" s="205"/>
      <c r="AZ158" s="205"/>
      <c r="BA158" s="205"/>
      <c r="BB158" s="205"/>
      <c r="BC158" s="205"/>
      <c r="BD158" s="205"/>
      <c r="BE158" s="205"/>
      <c r="BF158" s="205"/>
      <c r="BG158" s="205"/>
      <c r="BH158" s="205"/>
      <c r="BI158" s="205"/>
      <c r="BJ158" s="201" t="s">
        <v>3919</v>
      </c>
      <c r="BK158" s="201" t="s">
        <v>3920</v>
      </c>
      <c r="BL158" s="205"/>
      <c r="BM158" s="205"/>
      <c r="BN158" s="205"/>
      <c r="BO158" s="205"/>
      <c r="BP158" s="205"/>
      <c r="BQ158" s="205"/>
      <c r="BR158" s="205"/>
      <c r="BS158" s="205"/>
      <c r="BT158" s="201" t="s">
        <v>3921</v>
      </c>
      <c r="BU158" s="205"/>
      <c r="BV158" s="205"/>
      <c r="BW158" s="183"/>
      <c r="BX158" s="183"/>
      <c r="BY158" s="183"/>
      <c r="BZ158" s="206"/>
      <c r="CA158" s="206"/>
      <c r="CB158" s="206"/>
      <c r="CC158" s="206"/>
      <c r="CD158" s="206"/>
      <c r="CE158" s="206"/>
      <c r="CF158" s="206"/>
      <c r="CG158" s="206"/>
      <c r="CH158" s="206"/>
      <c r="CI158" s="206"/>
      <c r="CJ158" s="206"/>
      <c r="CK158" s="206"/>
      <c r="CL158" s="206"/>
      <c r="CM158" s="206"/>
      <c r="CN158" s="206"/>
      <c r="CO158" s="206"/>
      <c r="CP158" s="206"/>
      <c r="CQ158" s="206"/>
      <c r="CR158" s="206"/>
      <c r="CS158" s="202" t="s">
        <v>3922</v>
      </c>
      <c r="CT158" s="202" t="s">
        <v>3923</v>
      </c>
      <c r="CU158" s="206"/>
      <c r="CV158" s="206"/>
      <c r="CW158" s="206"/>
      <c r="CX158" s="206"/>
      <c r="CY158" s="206"/>
      <c r="CZ158" s="206"/>
      <c r="DA158" s="206"/>
      <c r="DB158" s="206"/>
      <c r="DC158" s="202" t="s">
        <v>3924</v>
      </c>
      <c r="DD158" s="206"/>
      <c r="DE158" s="206"/>
    </row>
    <row r="159" spans="34:109" ht="71.25" hidden="1">
      <c r="AH159" s="183"/>
      <c r="AI159" s="183"/>
      <c r="AJ159" s="183"/>
      <c r="AK159" s="183"/>
      <c r="AL159" s="197" t="str">
        <f t="shared" si="4"/>
        <v>Tatatila</v>
      </c>
      <c r="AM159" s="197" t="str">
        <f t="shared" si="5"/>
        <v>30156</v>
      </c>
      <c r="AO159" s="183"/>
      <c r="AP159" s="29">
        <v>157</v>
      </c>
      <c r="AQ159" s="205"/>
      <c r="AR159" s="205"/>
      <c r="AS159" s="205"/>
      <c r="AT159" s="205"/>
      <c r="AU159" s="205"/>
      <c r="AV159" s="205"/>
      <c r="AW159" s="205"/>
      <c r="AX159" s="205"/>
      <c r="AY159" s="205"/>
      <c r="AZ159" s="205"/>
      <c r="BA159" s="205"/>
      <c r="BB159" s="205"/>
      <c r="BC159" s="205"/>
      <c r="BD159" s="205"/>
      <c r="BE159" s="205"/>
      <c r="BF159" s="205"/>
      <c r="BG159" s="205"/>
      <c r="BH159" s="205"/>
      <c r="BI159" s="205"/>
      <c r="BJ159" s="201" t="s">
        <v>3925</v>
      </c>
      <c r="BK159" s="201" t="s">
        <v>3926</v>
      </c>
      <c r="BL159" s="205"/>
      <c r="BM159" s="205"/>
      <c r="BN159" s="205"/>
      <c r="BO159" s="205"/>
      <c r="BP159" s="205"/>
      <c r="BQ159" s="205"/>
      <c r="BR159" s="205"/>
      <c r="BS159" s="205"/>
      <c r="BT159" s="201" t="s">
        <v>3927</v>
      </c>
      <c r="BU159" s="205"/>
      <c r="BV159" s="205"/>
      <c r="BW159" s="183"/>
      <c r="BX159" s="183"/>
      <c r="BY159" s="183"/>
      <c r="BZ159" s="206"/>
      <c r="CA159" s="206"/>
      <c r="CB159" s="206"/>
      <c r="CC159" s="206"/>
      <c r="CD159" s="206"/>
      <c r="CE159" s="206"/>
      <c r="CF159" s="206"/>
      <c r="CG159" s="206"/>
      <c r="CH159" s="206"/>
      <c r="CI159" s="206"/>
      <c r="CJ159" s="206"/>
      <c r="CK159" s="206"/>
      <c r="CL159" s="206"/>
      <c r="CM159" s="206"/>
      <c r="CN159" s="206"/>
      <c r="CO159" s="206"/>
      <c r="CP159" s="206"/>
      <c r="CQ159" s="206"/>
      <c r="CR159" s="206"/>
      <c r="CS159" s="202" t="s">
        <v>3928</v>
      </c>
      <c r="CT159" s="202" t="s">
        <v>3929</v>
      </c>
      <c r="CU159" s="206"/>
      <c r="CV159" s="206"/>
      <c r="CW159" s="206"/>
      <c r="CX159" s="206"/>
      <c r="CY159" s="206"/>
      <c r="CZ159" s="206"/>
      <c r="DA159" s="206"/>
      <c r="DB159" s="206"/>
      <c r="DC159" s="202" t="s">
        <v>3930</v>
      </c>
      <c r="DD159" s="206"/>
      <c r="DE159" s="206"/>
    </row>
    <row r="160" spans="34:109" ht="71.25" hidden="1">
      <c r="AH160" s="183"/>
      <c r="AI160" s="183"/>
      <c r="AJ160" s="183"/>
      <c r="AK160" s="183"/>
      <c r="AL160" s="197" t="str">
        <f t="shared" si="4"/>
        <v>Castillo de Teayo</v>
      </c>
      <c r="AM160" s="197" t="str">
        <f t="shared" si="5"/>
        <v>30157</v>
      </c>
      <c r="AO160" s="183"/>
      <c r="AP160" s="29">
        <v>158</v>
      </c>
      <c r="AQ160" s="205"/>
      <c r="AR160" s="205"/>
      <c r="AS160" s="205"/>
      <c r="AT160" s="205"/>
      <c r="AU160" s="205"/>
      <c r="AV160" s="205"/>
      <c r="AW160" s="205"/>
      <c r="AX160" s="205"/>
      <c r="AY160" s="205"/>
      <c r="AZ160" s="205"/>
      <c r="BA160" s="205"/>
      <c r="BB160" s="205"/>
      <c r="BC160" s="205"/>
      <c r="BD160" s="205"/>
      <c r="BE160" s="205"/>
      <c r="BF160" s="205"/>
      <c r="BG160" s="205"/>
      <c r="BH160" s="205"/>
      <c r="BI160" s="205"/>
      <c r="BJ160" s="201" t="s">
        <v>3931</v>
      </c>
      <c r="BK160" s="201" t="s">
        <v>3932</v>
      </c>
      <c r="BL160" s="205"/>
      <c r="BM160" s="205"/>
      <c r="BN160" s="205"/>
      <c r="BO160" s="205"/>
      <c r="BP160" s="205"/>
      <c r="BQ160" s="205"/>
      <c r="BR160" s="205"/>
      <c r="BS160" s="205"/>
      <c r="BT160" s="201" t="s">
        <v>3933</v>
      </c>
      <c r="BU160" s="205"/>
      <c r="BV160" s="205"/>
      <c r="BW160" s="183"/>
      <c r="BX160" s="183"/>
      <c r="BY160" s="183"/>
      <c r="BZ160" s="206"/>
      <c r="CA160" s="206"/>
      <c r="CB160" s="206"/>
      <c r="CC160" s="206"/>
      <c r="CD160" s="206"/>
      <c r="CE160" s="206"/>
      <c r="CF160" s="206"/>
      <c r="CG160" s="206"/>
      <c r="CH160" s="206"/>
      <c r="CI160" s="206"/>
      <c r="CJ160" s="206"/>
      <c r="CK160" s="206"/>
      <c r="CL160" s="206"/>
      <c r="CM160" s="206"/>
      <c r="CN160" s="206"/>
      <c r="CO160" s="206"/>
      <c r="CP160" s="206"/>
      <c r="CQ160" s="206"/>
      <c r="CR160" s="206"/>
      <c r="CS160" s="202" t="s">
        <v>3934</v>
      </c>
      <c r="CT160" s="202" t="s">
        <v>3935</v>
      </c>
      <c r="CU160" s="206"/>
      <c r="CV160" s="206"/>
      <c r="CW160" s="206"/>
      <c r="CX160" s="206"/>
      <c r="CY160" s="206"/>
      <c r="CZ160" s="206"/>
      <c r="DA160" s="206"/>
      <c r="DB160" s="206"/>
      <c r="DC160" s="202" t="s">
        <v>3936</v>
      </c>
      <c r="DD160" s="206"/>
      <c r="DE160" s="206"/>
    </row>
    <row r="161" spans="34:109" ht="71.25" hidden="1">
      <c r="AH161" s="183"/>
      <c r="AI161" s="183"/>
      <c r="AJ161" s="183"/>
      <c r="AK161" s="183"/>
      <c r="AL161" s="197" t="str">
        <f t="shared" si="4"/>
        <v>Tecolutla</v>
      </c>
      <c r="AM161" s="197" t="str">
        <f t="shared" si="5"/>
        <v>30158</v>
      </c>
      <c r="AO161" s="183"/>
      <c r="AP161" s="29">
        <v>159</v>
      </c>
      <c r="AQ161" s="205"/>
      <c r="AR161" s="205"/>
      <c r="AS161" s="205"/>
      <c r="AT161" s="205"/>
      <c r="AU161" s="205"/>
      <c r="AV161" s="205"/>
      <c r="AW161" s="205"/>
      <c r="AX161" s="205"/>
      <c r="AY161" s="205"/>
      <c r="AZ161" s="205"/>
      <c r="BA161" s="205"/>
      <c r="BB161" s="205"/>
      <c r="BC161" s="205"/>
      <c r="BD161" s="205"/>
      <c r="BE161" s="205"/>
      <c r="BF161" s="205"/>
      <c r="BG161" s="205"/>
      <c r="BH161" s="205"/>
      <c r="BI161" s="205"/>
      <c r="BJ161" s="201" t="s">
        <v>3937</v>
      </c>
      <c r="BK161" s="201" t="s">
        <v>3938</v>
      </c>
      <c r="BL161" s="205"/>
      <c r="BM161" s="205"/>
      <c r="BN161" s="205"/>
      <c r="BO161" s="205"/>
      <c r="BP161" s="205"/>
      <c r="BQ161" s="205"/>
      <c r="BR161" s="205"/>
      <c r="BS161" s="205"/>
      <c r="BT161" s="201" t="s">
        <v>3939</v>
      </c>
      <c r="BU161" s="205"/>
      <c r="BV161" s="205"/>
      <c r="BW161" s="183"/>
      <c r="BX161" s="183"/>
      <c r="BY161" s="183"/>
      <c r="BZ161" s="206"/>
      <c r="CA161" s="206"/>
      <c r="CB161" s="206"/>
      <c r="CC161" s="206"/>
      <c r="CD161" s="206"/>
      <c r="CE161" s="206"/>
      <c r="CF161" s="206"/>
      <c r="CG161" s="206"/>
      <c r="CH161" s="206"/>
      <c r="CI161" s="206"/>
      <c r="CJ161" s="206"/>
      <c r="CK161" s="206"/>
      <c r="CL161" s="206"/>
      <c r="CM161" s="206"/>
      <c r="CN161" s="206"/>
      <c r="CO161" s="206"/>
      <c r="CP161" s="206"/>
      <c r="CQ161" s="206"/>
      <c r="CR161" s="206"/>
      <c r="CS161" s="202" t="s">
        <v>3940</v>
      </c>
      <c r="CT161" s="202" t="s">
        <v>3941</v>
      </c>
      <c r="CU161" s="206"/>
      <c r="CV161" s="206"/>
      <c r="CW161" s="206"/>
      <c r="CX161" s="206"/>
      <c r="CY161" s="206"/>
      <c r="CZ161" s="206"/>
      <c r="DA161" s="206"/>
      <c r="DB161" s="206"/>
      <c r="DC161" s="202" t="s">
        <v>3942</v>
      </c>
      <c r="DD161" s="206"/>
      <c r="DE161" s="206"/>
    </row>
    <row r="162" spans="34:109" ht="71.25" hidden="1">
      <c r="AH162" s="183"/>
      <c r="AI162" s="183"/>
      <c r="AJ162" s="183"/>
      <c r="AK162" s="183"/>
      <c r="AL162" s="197" t="str">
        <f t="shared" si="4"/>
        <v>Tehuipango</v>
      </c>
      <c r="AM162" s="197" t="str">
        <f t="shared" si="5"/>
        <v>30159</v>
      </c>
      <c r="AO162" s="183"/>
      <c r="AP162" s="29">
        <v>160</v>
      </c>
      <c r="AQ162" s="205"/>
      <c r="AR162" s="205"/>
      <c r="AS162" s="205"/>
      <c r="AT162" s="205"/>
      <c r="AU162" s="205"/>
      <c r="AV162" s="205"/>
      <c r="AW162" s="205"/>
      <c r="AX162" s="205"/>
      <c r="AY162" s="205"/>
      <c r="AZ162" s="205"/>
      <c r="BA162" s="205"/>
      <c r="BB162" s="205"/>
      <c r="BC162" s="205"/>
      <c r="BD162" s="205"/>
      <c r="BE162" s="205"/>
      <c r="BF162" s="205"/>
      <c r="BG162" s="205"/>
      <c r="BH162" s="205"/>
      <c r="BI162" s="205"/>
      <c r="BJ162" s="201" t="s">
        <v>3943</v>
      </c>
      <c r="BK162" s="201" t="s">
        <v>3944</v>
      </c>
      <c r="BL162" s="205"/>
      <c r="BM162" s="205"/>
      <c r="BN162" s="205"/>
      <c r="BO162" s="205"/>
      <c r="BP162" s="205"/>
      <c r="BQ162" s="205"/>
      <c r="BR162" s="205"/>
      <c r="BS162" s="205"/>
      <c r="BT162" s="201" t="s">
        <v>3945</v>
      </c>
      <c r="BU162" s="205"/>
      <c r="BV162" s="205"/>
      <c r="BW162" s="183"/>
      <c r="BX162" s="183"/>
      <c r="BY162" s="183"/>
      <c r="BZ162" s="206"/>
      <c r="CA162" s="206"/>
      <c r="CB162" s="206"/>
      <c r="CC162" s="206"/>
      <c r="CD162" s="206"/>
      <c r="CE162" s="206"/>
      <c r="CF162" s="206"/>
      <c r="CG162" s="206"/>
      <c r="CH162" s="206"/>
      <c r="CI162" s="206"/>
      <c r="CJ162" s="206"/>
      <c r="CK162" s="206"/>
      <c r="CL162" s="206"/>
      <c r="CM162" s="206"/>
      <c r="CN162" s="206"/>
      <c r="CO162" s="206"/>
      <c r="CP162" s="206"/>
      <c r="CQ162" s="206"/>
      <c r="CR162" s="206"/>
      <c r="CS162" s="202" t="s">
        <v>3946</v>
      </c>
      <c r="CT162" s="202" t="s">
        <v>3947</v>
      </c>
      <c r="CU162" s="206"/>
      <c r="CV162" s="206"/>
      <c r="CW162" s="206"/>
      <c r="CX162" s="206"/>
      <c r="CY162" s="206"/>
      <c r="CZ162" s="206"/>
      <c r="DA162" s="206"/>
      <c r="DB162" s="206"/>
      <c r="DC162" s="202" t="s">
        <v>3948</v>
      </c>
      <c r="DD162" s="206"/>
      <c r="DE162" s="206"/>
    </row>
    <row r="163" spans="34:109" ht="85.5" hidden="1">
      <c r="AH163" s="183"/>
      <c r="AI163" s="183"/>
      <c r="AJ163" s="183"/>
      <c r="AK163" s="183"/>
      <c r="AL163" s="197" t="str">
        <f t="shared" si="4"/>
        <v>Álamo Temapache</v>
      </c>
      <c r="AM163" s="197" t="str">
        <f t="shared" si="5"/>
        <v>30160</v>
      </c>
      <c r="AO163" s="183"/>
      <c r="AP163" s="29">
        <v>161</v>
      </c>
      <c r="AQ163" s="205"/>
      <c r="AR163" s="205"/>
      <c r="AS163" s="205"/>
      <c r="AT163" s="205"/>
      <c r="AU163" s="205"/>
      <c r="AV163" s="205"/>
      <c r="AW163" s="205"/>
      <c r="AX163" s="205"/>
      <c r="AY163" s="205"/>
      <c r="AZ163" s="205"/>
      <c r="BA163" s="205"/>
      <c r="BB163" s="205"/>
      <c r="BC163" s="205"/>
      <c r="BD163" s="205"/>
      <c r="BE163" s="205"/>
      <c r="BF163" s="205"/>
      <c r="BG163" s="205"/>
      <c r="BH163" s="205"/>
      <c r="BI163" s="205"/>
      <c r="BJ163" s="201" t="s">
        <v>3949</v>
      </c>
      <c r="BK163" s="201" t="s">
        <v>3950</v>
      </c>
      <c r="BL163" s="205"/>
      <c r="BM163" s="205"/>
      <c r="BN163" s="205"/>
      <c r="BO163" s="205"/>
      <c r="BP163" s="205"/>
      <c r="BQ163" s="205"/>
      <c r="BR163" s="205"/>
      <c r="BS163" s="205"/>
      <c r="BT163" s="201" t="s">
        <v>3951</v>
      </c>
      <c r="BU163" s="205"/>
      <c r="BV163" s="205"/>
      <c r="BW163" s="183"/>
      <c r="BX163" s="183"/>
      <c r="BY163" s="183"/>
      <c r="BZ163" s="206"/>
      <c r="CA163" s="206"/>
      <c r="CB163" s="206"/>
      <c r="CC163" s="206"/>
      <c r="CD163" s="206"/>
      <c r="CE163" s="206"/>
      <c r="CF163" s="206"/>
      <c r="CG163" s="206"/>
      <c r="CH163" s="206"/>
      <c r="CI163" s="206"/>
      <c r="CJ163" s="206"/>
      <c r="CK163" s="206"/>
      <c r="CL163" s="206"/>
      <c r="CM163" s="206"/>
      <c r="CN163" s="206"/>
      <c r="CO163" s="206"/>
      <c r="CP163" s="206"/>
      <c r="CQ163" s="206"/>
      <c r="CR163" s="206"/>
      <c r="CS163" s="202" t="s">
        <v>3952</v>
      </c>
      <c r="CT163" s="202" t="s">
        <v>3953</v>
      </c>
      <c r="CU163" s="206"/>
      <c r="CV163" s="206"/>
      <c r="CW163" s="206"/>
      <c r="CX163" s="206"/>
      <c r="CY163" s="206"/>
      <c r="CZ163" s="206"/>
      <c r="DA163" s="206"/>
      <c r="DB163" s="206"/>
      <c r="DC163" s="202" t="s">
        <v>3954</v>
      </c>
      <c r="DD163" s="206"/>
      <c r="DE163" s="206"/>
    </row>
    <row r="164" spans="34:109" ht="71.25" hidden="1">
      <c r="AH164" s="183"/>
      <c r="AI164" s="183"/>
      <c r="AJ164" s="183"/>
      <c r="AK164" s="183"/>
      <c r="AL164" s="197" t="str">
        <f t="shared" si="4"/>
        <v>Tempoal</v>
      </c>
      <c r="AM164" s="197" t="str">
        <f t="shared" si="5"/>
        <v>30161</v>
      </c>
      <c r="AO164" s="183"/>
      <c r="AP164" s="29">
        <v>162</v>
      </c>
      <c r="AQ164" s="205"/>
      <c r="AR164" s="205"/>
      <c r="AS164" s="205"/>
      <c r="AT164" s="205"/>
      <c r="AU164" s="205"/>
      <c r="AV164" s="205"/>
      <c r="AW164" s="205"/>
      <c r="AX164" s="205"/>
      <c r="AY164" s="205"/>
      <c r="AZ164" s="205"/>
      <c r="BA164" s="205"/>
      <c r="BB164" s="205"/>
      <c r="BC164" s="205"/>
      <c r="BD164" s="205"/>
      <c r="BE164" s="205"/>
      <c r="BF164" s="205"/>
      <c r="BG164" s="205"/>
      <c r="BH164" s="205"/>
      <c r="BI164" s="205"/>
      <c r="BJ164" s="201" t="s">
        <v>3955</v>
      </c>
      <c r="BK164" s="201" t="s">
        <v>3956</v>
      </c>
      <c r="BL164" s="205"/>
      <c r="BM164" s="205"/>
      <c r="BN164" s="205"/>
      <c r="BO164" s="205"/>
      <c r="BP164" s="205"/>
      <c r="BQ164" s="205"/>
      <c r="BR164" s="205"/>
      <c r="BS164" s="205"/>
      <c r="BT164" s="201" t="s">
        <v>3957</v>
      </c>
      <c r="BU164" s="205"/>
      <c r="BV164" s="205"/>
      <c r="BW164" s="183"/>
      <c r="BX164" s="183"/>
      <c r="BY164" s="183"/>
      <c r="BZ164" s="206"/>
      <c r="CA164" s="206"/>
      <c r="CB164" s="206"/>
      <c r="CC164" s="206"/>
      <c r="CD164" s="206"/>
      <c r="CE164" s="206"/>
      <c r="CF164" s="206"/>
      <c r="CG164" s="206"/>
      <c r="CH164" s="206"/>
      <c r="CI164" s="206"/>
      <c r="CJ164" s="206"/>
      <c r="CK164" s="206"/>
      <c r="CL164" s="206"/>
      <c r="CM164" s="206"/>
      <c r="CN164" s="206"/>
      <c r="CO164" s="206"/>
      <c r="CP164" s="206"/>
      <c r="CQ164" s="206"/>
      <c r="CR164" s="206"/>
      <c r="CS164" s="202" t="s">
        <v>3958</v>
      </c>
      <c r="CT164" s="202" t="s">
        <v>3959</v>
      </c>
      <c r="CU164" s="206"/>
      <c r="CV164" s="206"/>
      <c r="CW164" s="206"/>
      <c r="CX164" s="206"/>
      <c r="CY164" s="206"/>
      <c r="CZ164" s="206"/>
      <c r="DA164" s="206"/>
      <c r="DB164" s="206"/>
      <c r="DC164" s="202" t="s">
        <v>3960</v>
      </c>
      <c r="DD164" s="206"/>
      <c r="DE164" s="206"/>
    </row>
    <row r="165" spans="34:109" ht="71.25" hidden="1">
      <c r="AH165" s="183"/>
      <c r="AI165" s="183"/>
      <c r="AJ165" s="183"/>
      <c r="AK165" s="183"/>
      <c r="AL165" s="197" t="str">
        <f t="shared" si="4"/>
        <v>Tenampa</v>
      </c>
      <c r="AM165" s="197" t="str">
        <f t="shared" si="5"/>
        <v>30162</v>
      </c>
      <c r="AO165" s="183"/>
      <c r="AP165" s="29">
        <v>163</v>
      </c>
      <c r="AQ165" s="205"/>
      <c r="AR165" s="205"/>
      <c r="AS165" s="205"/>
      <c r="AT165" s="205"/>
      <c r="AU165" s="205"/>
      <c r="AV165" s="205"/>
      <c r="AW165" s="205"/>
      <c r="AX165" s="205"/>
      <c r="AY165" s="205"/>
      <c r="AZ165" s="205"/>
      <c r="BA165" s="205"/>
      <c r="BB165" s="205"/>
      <c r="BC165" s="205"/>
      <c r="BD165" s="205"/>
      <c r="BE165" s="205"/>
      <c r="BF165" s="205"/>
      <c r="BG165" s="205"/>
      <c r="BH165" s="205"/>
      <c r="BI165" s="205"/>
      <c r="BJ165" s="201" t="s">
        <v>3961</v>
      </c>
      <c r="BK165" s="201" t="s">
        <v>3962</v>
      </c>
      <c r="BL165" s="205"/>
      <c r="BM165" s="205"/>
      <c r="BN165" s="205"/>
      <c r="BO165" s="205"/>
      <c r="BP165" s="205"/>
      <c r="BQ165" s="205"/>
      <c r="BR165" s="205"/>
      <c r="BS165" s="205"/>
      <c r="BT165" s="201" t="s">
        <v>3963</v>
      </c>
      <c r="BU165" s="205"/>
      <c r="BV165" s="205"/>
      <c r="BW165" s="183"/>
      <c r="BX165" s="183"/>
      <c r="BY165" s="183"/>
      <c r="BZ165" s="206"/>
      <c r="CA165" s="206"/>
      <c r="CB165" s="206"/>
      <c r="CC165" s="206"/>
      <c r="CD165" s="206"/>
      <c r="CE165" s="206"/>
      <c r="CF165" s="206"/>
      <c r="CG165" s="206"/>
      <c r="CH165" s="206"/>
      <c r="CI165" s="206"/>
      <c r="CJ165" s="206"/>
      <c r="CK165" s="206"/>
      <c r="CL165" s="206"/>
      <c r="CM165" s="206"/>
      <c r="CN165" s="206"/>
      <c r="CO165" s="206"/>
      <c r="CP165" s="206"/>
      <c r="CQ165" s="206"/>
      <c r="CR165" s="206"/>
      <c r="CS165" s="202" t="s">
        <v>3964</v>
      </c>
      <c r="CT165" s="202" t="s">
        <v>3965</v>
      </c>
      <c r="CU165" s="206"/>
      <c r="CV165" s="206"/>
      <c r="CW165" s="206"/>
      <c r="CX165" s="206"/>
      <c r="CY165" s="206"/>
      <c r="CZ165" s="206"/>
      <c r="DA165" s="206"/>
      <c r="DB165" s="206"/>
      <c r="DC165" s="202" t="s">
        <v>3966</v>
      </c>
      <c r="DD165" s="206"/>
      <c r="DE165" s="206"/>
    </row>
    <row r="166" spans="34:109" ht="71.25" hidden="1">
      <c r="AH166" s="183"/>
      <c r="AI166" s="183"/>
      <c r="AJ166" s="183"/>
      <c r="AK166" s="183"/>
      <c r="AL166" s="197" t="str">
        <f t="shared" si="4"/>
        <v>Tenochtitlán</v>
      </c>
      <c r="AM166" s="197" t="str">
        <f t="shared" si="5"/>
        <v>30163</v>
      </c>
      <c r="AO166" s="183"/>
      <c r="AP166" s="29">
        <v>164</v>
      </c>
      <c r="AQ166" s="205"/>
      <c r="AR166" s="205"/>
      <c r="AS166" s="205"/>
      <c r="AT166" s="205"/>
      <c r="AU166" s="205"/>
      <c r="AV166" s="205"/>
      <c r="AW166" s="205"/>
      <c r="AX166" s="205"/>
      <c r="AY166" s="205"/>
      <c r="AZ166" s="205"/>
      <c r="BA166" s="205"/>
      <c r="BB166" s="205"/>
      <c r="BC166" s="205"/>
      <c r="BD166" s="205"/>
      <c r="BE166" s="205"/>
      <c r="BF166" s="205"/>
      <c r="BG166" s="205"/>
      <c r="BH166" s="205"/>
      <c r="BI166" s="205"/>
      <c r="BJ166" s="201" t="s">
        <v>3967</v>
      </c>
      <c r="BK166" s="201" t="s">
        <v>3968</v>
      </c>
      <c r="BL166" s="205"/>
      <c r="BM166" s="205"/>
      <c r="BN166" s="205"/>
      <c r="BO166" s="205"/>
      <c r="BP166" s="205"/>
      <c r="BQ166" s="205"/>
      <c r="BR166" s="205"/>
      <c r="BS166" s="205"/>
      <c r="BT166" s="201" t="s">
        <v>3969</v>
      </c>
      <c r="BU166" s="205"/>
      <c r="BV166" s="205"/>
      <c r="BW166" s="183"/>
      <c r="BX166" s="183"/>
      <c r="BY166" s="183"/>
      <c r="BZ166" s="206"/>
      <c r="CA166" s="206"/>
      <c r="CB166" s="206"/>
      <c r="CC166" s="206"/>
      <c r="CD166" s="206"/>
      <c r="CE166" s="206"/>
      <c r="CF166" s="206"/>
      <c r="CG166" s="206"/>
      <c r="CH166" s="206"/>
      <c r="CI166" s="206"/>
      <c r="CJ166" s="206"/>
      <c r="CK166" s="206"/>
      <c r="CL166" s="206"/>
      <c r="CM166" s="206"/>
      <c r="CN166" s="206"/>
      <c r="CO166" s="206"/>
      <c r="CP166" s="206"/>
      <c r="CQ166" s="206"/>
      <c r="CR166" s="206"/>
      <c r="CS166" s="202" t="s">
        <v>3970</v>
      </c>
      <c r="CT166" s="202" t="s">
        <v>3971</v>
      </c>
      <c r="CU166" s="206"/>
      <c r="CV166" s="206"/>
      <c r="CW166" s="206"/>
      <c r="CX166" s="206"/>
      <c r="CY166" s="206"/>
      <c r="CZ166" s="206"/>
      <c r="DA166" s="206"/>
      <c r="DB166" s="206"/>
      <c r="DC166" s="202" t="s">
        <v>3972</v>
      </c>
      <c r="DD166" s="206"/>
      <c r="DE166" s="206"/>
    </row>
    <row r="167" spans="34:109" ht="57" hidden="1">
      <c r="AH167" s="183"/>
      <c r="AI167" s="183"/>
      <c r="AJ167" s="183"/>
      <c r="AK167" s="183"/>
      <c r="AL167" s="197" t="str">
        <f t="shared" si="4"/>
        <v>Teocelo</v>
      </c>
      <c r="AM167" s="197" t="str">
        <f t="shared" si="5"/>
        <v>30164</v>
      </c>
      <c r="AO167" s="183"/>
      <c r="AP167" s="29">
        <v>165</v>
      </c>
      <c r="AQ167" s="205"/>
      <c r="AR167" s="205"/>
      <c r="AS167" s="205"/>
      <c r="AT167" s="205"/>
      <c r="AU167" s="205"/>
      <c r="AV167" s="205"/>
      <c r="AW167" s="205"/>
      <c r="AX167" s="205"/>
      <c r="AY167" s="205"/>
      <c r="AZ167" s="205"/>
      <c r="BA167" s="205"/>
      <c r="BB167" s="205"/>
      <c r="BC167" s="205"/>
      <c r="BD167" s="205"/>
      <c r="BE167" s="205"/>
      <c r="BF167" s="205"/>
      <c r="BG167" s="205"/>
      <c r="BH167" s="205"/>
      <c r="BI167" s="205"/>
      <c r="BJ167" s="201" t="s">
        <v>3973</v>
      </c>
      <c r="BK167" s="201" t="s">
        <v>3974</v>
      </c>
      <c r="BL167" s="205"/>
      <c r="BM167" s="205"/>
      <c r="BN167" s="205"/>
      <c r="BO167" s="205"/>
      <c r="BP167" s="205"/>
      <c r="BQ167" s="205"/>
      <c r="BR167" s="205"/>
      <c r="BS167" s="205"/>
      <c r="BT167" s="201" t="s">
        <v>3975</v>
      </c>
      <c r="BU167" s="205"/>
      <c r="BV167" s="205"/>
      <c r="BW167" s="183"/>
      <c r="BX167" s="183"/>
      <c r="BY167" s="183"/>
      <c r="BZ167" s="206"/>
      <c r="CA167" s="206"/>
      <c r="CB167" s="206"/>
      <c r="CC167" s="206"/>
      <c r="CD167" s="206"/>
      <c r="CE167" s="206"/>
      <c r="CF167" s="206"/>
      <c r="CG167" s="206"/>
      <c r="CH167" s="206"/>
      <c r="CI167" s="206"/>
      <c r="CJ167" s="206"/>
      <c r="CK167" s="206"/>
      <c r="CL167" s="206"/>
      <c r="CM167" s="206"/>
      <c r="CN167" s="206"/>
      <c r="CO167" s="206"/>
      <c r="CP167" s="206"/>
      <c r="CQ167" s="206"/>
      <c r="CR167" s="206"/>
      <c r="CS167" s="202" t="s">
        <v>3976</v>
      </c>
      <c r="CT167" s="202" t="s">
        <v>3977</v>
      </c>
      <c r="CU167" s="206"/>
      <c r="CV167" s="206"/>
      <c r="CW167" s="206"/>
      <c r="CX167" s="206"/>
      <c r="CY167" s="206"/>
      <c r="CZ167" s="206"/>
      <c r="DA167" s="206"/>
      <c r="DB167" s="206"/>
      <c r="DC167" s="202" t="s">
        <v>3978</v>
      </c>
      <c r="DD167" s="206"/>
      <c r="DE167" s="206"/>
    </row>
    <row r="168" spans="34:109" ht="57" hidden="1">
      <c r="AH168" s="183"/>
      <c r="AI168" s="183"/>
      <c r="AJ168" s="183"/>
      <c r="AK168" s="183"/>
      <c r="AL168" s="197" t="str">
        <f t="shared" si="4"/>
        <v>Tepatlaxco</v>
      </c>
      <c r="AM168" s="197" t="str">
        <f t="shared" si="5"/>
        <v>30165</v>
      </c>
      <c r="AO168" s="183"/>
      <c r="AP168" s="29">
        <v>166</v>
      </c>
      <c r="AQ168" s="205"/>
      <c r="AR168" s="205"/>
      <c r="AS168" s="205"/>
      <c r="AT168" s="205"/>
      <c r="AU168" s="205"/>
      <c r="AV168" s="205"/>
      <c r="AW168" s="205"/>
      <c r="AX168" s="205"/>
      <c r="AY168" s="205"/>
      <c r="AZ168" s="205"/>
      <c r="BA168" s="205"/>
      <c r="BB168" s="205"/>
      <c r="BC168" s="205"/>
      <c r="BD168" s="205"/>
      <c r="BE168" s="205"/>
      <c r="BF168" s="205"/>
      <c r="BG168" s="205"/>
      <c r="BH168" s="205"/>
      <c r="BI168" s="205"/>
      <c r="BJ168" s="201" t="s">
        <v>3979</v>
      </c>
      <c r="BK168" s="201" t="s">
        <v>3980</v>
      </c>
      <c r="BL168" s="205"/>
      <c r="BM168" s="205"/>
      <c r="BN168" s="205"/>
      <c r="BO168" s="205"/>
      <c r="BP168" s="205"/>
      <c r="BQ168" s="205"/>
      <c r="BR168" s="205"/>
      <c r="BS168" s="205"/>
      <c r="BT168" s="201" t="s">
        <v>3981</v>
      </c>
      <c r="BU168" s="205"/>
      <c r="BV168" s="205"/>
      <c r="BW168" s="183"/>
      <c r="BX168" s="183"/>
      <c r="BY168" s="183"/>
      <c r="BZ168" s="206"/>
      <c r="CA168" s="206"/>
      <c r="CB168" s="206"/>
      <c r="CC168" s="206"/>
      <c r="CD168" s="206"/>
      <c r="CE168" s="206"/>
      <c r="CF168" s="206"/>
      <c r="CG168" s="206"/>
      <c r="CH168" s="206"/>
      <c r="CI168" s="206"/>
      <c r="CJ168" s="206"/>
      <c r="CK168" s="206"/>
      <c r="CL168" s="206"/>
      <c r="CM168" s="206"/>
      <c r="CN168" s="206"/>
      <c r="CO168" s="206"/>
      <c r="CP168" s="206"/>
      <c r="CQ168" s="206"/>
      <c r="CR168" s="206"/>
      <c r="CS168" s="202" t="s">
        <v>3982</v>
      </c>
      <c r="CT168" s="202" t="s">
        <v>3983</v>
      </c>
      <c r="CU168" s="206"/>
      <c r="CV168" s="206"/>
      <c r="CW168" s="206"/>
      <c r="CX168" s="206"/>
      <c r="CY168" s="206"/>
      <c r="CZ168" s="206"/>
      <c r="DA168" s="206"/>
      <c r="DB168" s="206"/>
      <c r="DC168" s="202" t="s">
        <v>3984</v>
      </c>
      <c r="DD168" s="206"/>
      <c r="DE168" s="206"/>
    </row>
    <row r="169" spans="34:109" ht="57" hidden="1">
      <c r="AH169" s="183"/>
      <c r="AI169" s="183"/>
      <c r="AJ169" s="183"/>
      <c r="AK169" s="183"/>
      <c r="AL169" s="197" t="str">
        <f t="shared" si="4"/>
        <v>Tepetlán</v>
      </c>
      <c r="AM169" s="197" t="str">
        <f t="shared" si="5"/>
        <v>30166</v>
      </c>
      <c r="AO169" s="183"/>
      <c r="AP169" s="29">
        <v>167</v>
      </c>
      <c r="AQ169" s="205"/>
      <c r="AR169" s="205"/>
      <c r="AS169" s="205"/>
      <c r="AT169" s="205"/>
      <c r="AU169" s="205"/>
      <c r="AV169" s="205"/>
      <c r="AW169" s="205"/>
      <c r="AX169" s="205"/>
      <c r="AY169" s="205"/>
      <c r="AZ169" s="205"/>
      <c r="BA169" s="205"/>
      <c r="BB169" s="205"/>
      <c r="BC169" s="205"/>
      <c r="BD169" s="205"/>
      <c r="BE169" s="205"/>
      <c r="BF169" s="205"/>
      <c r="BG169" s="205"/>
      <c r="BH169" s="205"/>
      <c r="BI169" s="205"/>
      <c r="BJ169" s="201" t="s">
        <v>3985</v>
      </c>
      <c r="BK169" s="201" t="s">
        <v>3986</v>
      </c>
      <c r="BL169" s="205"/>
      <c r="BM169" s="205"/>
      <c r="BN169" s="205"/>
      <c r="BO169" s="205"/>
      <c r="BP169" s="205"/>
      <c r="BQ169" s="205"/>
      <c r="BR169" s="205"/>
      <c r="BS169" s="205"/>
      <c r="BT169" s="201" t="s">
        <v>3987</v>
      </c>
      <c r="BU169" s="205"/>
      <c r="BV169" s="205"/>
      <c r="BW169" s="183"/>
      <c r="BX169" s="183"/>
      <c r="BY169" s="183"/>
      <c r="BZ169" s="206"/>
      <c r="CA169" s="206"/>
      <c r="CB169" s="206"/>
      <c r="CC169" s="206"/>
      <c r="CD169" s="206"/>
      <c r="CE169" s="206"/>
      <c r="CF169" s="206"/>
      <c r="CG169" s="206"/>
      <c r="CH169" s="206"/>
      <c r="CI169" s="206"/>
      <c r="CJ169" s="206"/>
      <c r="CK169" s="206"/>
      <c r="CL169" s="206"/>
      <c r="CM169" s="206"/>
      <c r="CN169" s="206"/>
      <c r="CO169" s="206"/>
      <c r="CP169" s="206"/>
      <c r="CQ169" s="206"/>
      <c r="CR169" s="206"/>
      <c r="CS169" s="202" t="s">
        <v>3988</v>
      </c>
      <c r="CT169" s="202" t="s">
        <v>3989</v>
      </c>
      <c r="CU169" s="206"/>
      <c r="CV169" s="206"/>
      <c r="CW169" s="206"/>
      <c r="CX169" s="206"/>
      <c r="CY169" s="206"/>
      <c r="CZ169" s="206"/>
      <c r="DA169" s="206"/>
      <c r="DB169" s="206"/>
      <c r="DC169" s="202" t="s">
        <v>3990</v>
      </c>
      <c r="DD169" s="206"/>
      <c r="DE169" s="206"/>
    </row>
    <row r="170" spans="34:109" ht="71.25" hidden="1">
      <c r="AH170" s="183"/>
      <c r="AI170" s="183"/>
      <c r="AJ170" s="183"/>
      <c r="AK170" s="183"/>
      <c r="AL170" s="197" t="str">
        <f t="shared" si="4"/>
        <v>Tepetzintla</v>
      </c>
      <c r="AM170" s="197" t="str">
        <f t="shared" si="5"/>
        <v>30167</v>
      </c>
      <c r="AO170" s="183"/>
      <c r="AP170" s="29">
        <v>168</v>
      </c>
      <c r="AQ170" s="205"/>
      <c r="AR170" s="205"/>
      <c r="AS170" s="205"/>
      <c r="AT170" s="205"/>
      <c r="AU170" s="205"/>
      <c r="AV170" s="205"/>
      <c r="AW170" s="205"/>
      <c r="AX170" s="205"/>
      <c r="AY170" s="205"/>
      <c r="AZ170" s="205"/>
      <c r="BA170" s="205"/>
      <c r="BB170" s="205"/>
      <c r="BC170" s="205"/>
      <c r="BD170" s="205"/>
      <c r="BE170" s="205"/>
      <c r="BF170" s="205"/>
      <c r="BG170" s="205"/>
      <c r="BH170" s="205"/>
      <c r="BI170" s="205"/>
      <c r="BJ170" s="201" t="s">
        <v>3991</v>
      </c>
      <c r="BK170" s="201" t="s">
        <v>3992</v>
      </c>
      <c r="BL170" s="205"/>
      <c r="BM170" s="205"/>
      <c r="BN170" s="205"/>
      <c r="BO170" s="205"/>
      <c r="BP170" s="205"/>
      <c r="BQ170" s="205"/>
      <c r="BR170" s="205"/>
      <c r="BS170" s="205"/>
      <c r="BT170" s="201" t="s">
        <v>3993</v>
      </c>
      <c r="BU170" s="205"/>
      <c r="BV170" s="205"/>
      <c r="BW170" s="183"/>
      <c r="BX170" s="183"/>
      <c r="BY170" s="183"/>
      <c r="BZ170" s="206"/>
      <c r="CA170" s="206"/>
      <c r="CB170" s="206"/>
      <c r="CC170" s="206"/>
      <c r="CD170" s="206"/>
      <c r="CE170" s="206"/>
      <c r="CF170" s="206"/>
      <c r="CG170" s="206"/>
      <c r="CH170" s="206"/>
      <c r="CI170" s="206"/>
      <c r="CJ170" s="206"/>
      <c r="CK170" s="206"/>
      <c r="CL170" s="206"/>
      <c r="CM170" s="206"/>
      <c r="CN170" s="206"/>
      <c r="CO170" s="206"/>
      <c r="CP170" s="206"/>
      <c r="CQ170" s="206"/>
      <c r="CR170" s="206"/>
      <c r="CS170" s="202" t="s">
        <v>3994</v>
      </c>
      <c r="CT170" s="202" t="s">
        <v>3995</v>
      </c>
      <c r="CU170" s="206"/>
      <c r="CV170" s="206"/>
      <c r="CW170" s="206"/>
      <c r="CX170" s="206"/>
      <c r="CY170" s="206"/>
      <c r="CZ170" s="206"/>
      <c r="DA170" s="206"/>
      <c r="DB170" s="206"/>
      <c r="DC170" s="202" t="s">
        <v>3995</v>
      </c>
      <c r="DD170" s="206"/>
      <c r="DE170" s="206"/>
    </row>
    <row r="171" spans="34:109" ht="85.5" hidden="1">
      <c r="AH171" s="183"/>
      <c r="AI171" s="183"/>
      <c r="AJ171" s="183"/>
      <c r="AK171" s="183"/>
      <c r="AL171" s="197" t="str">
        <f t="shared" si="4"/>
        <v>Tequila</v>
      </c>
      <c r="AM171" s="197" t="str">
        <f t="shared" si="5"/>
        <v>30168</v>
      </c>
      <c r="AO171" s="183"/>
      <c r="AP171" s="29">
        <v>169</v>
      </c>
      <c r="AQ171" s="205"/>
      <c r="AR171" s="205"/>
      <c r="AS171" s="205"/>
      <c r="AT171" s="205"/>
      <c r="AU171" s="205"/>
      <c r="AV171" s="205"/>
      <c r="AW171" s="205"/>
      <c r="AX171" s="205"/>
      <c r="AY171" s="205"/>
      <c r="AZ171" s="205"/>
      <c r="BA171" s="205"/>
      <c r="BB171" s="205"/>
      <c r="BC171" s="205"/>
      <c r="BD171" s="205"/>
      <c r="BE171" s="205"/>
      <c r="BF171" s="205"/>
      <c r="BG171" s="205"/>
      <c r="BH171" s="205"/>
      <c r="BI171" s="205"/>
      <c r="BJ171" s="201" t="s">
        <v>3996</v>
      </c>
      <c r="BK171" s="201" t="s">
        <v>3997</v>
      </c>
      <c r="BL171" s="205"/>
      <c r="BM171" s="205"/>
      <c r="BN171" s="205"/>
      <c r="BO171" s="205"/>
      <c r="BP171" s="205"/>
      <c r="BQ171" s="205"/>
      <c r="BR171" s="205"/>
      <c r="BS171" s="205"/>
      <c r="BT171" s="201" t="s">
        <v>3998</v>
      </c>
      <c r="BU171" s="205"/>
      <c r="BV171" s="205"/>
      <c r="BW171" s="183"/>
      <c r="BX171" s="183"/>
      <c r="BY171" s="183"/>
      <c r="BZ171" s="206"/>
      <c r="CA171" s="206"/>
      <c r="CB171" s="206"/>
      <c r="CC171" s="206"/>
      <c r="CD171" s="206"/>
      <c r="CE171" s="206"/>
      <c r="CF171" s="206"/>
      <c r="CG171" s="206"/>
      <c r="CH171" s="206"/>
      <c r="CI171" s="206"/>
      <c r="CJ171" s="206"/>
      <c r="CK171" s="206"/>
      <c r="CL171" s="206"/>
      <c r="CM171" s="206"/>
      <c r="CN171" s="206"/>
      <c r="CO171" s="206"/>
      <c r="CP171" s="206"/>
      <c r="CQ171" s="206"/>
      <c r="CR171" s="206"/>
      <c r="CS171" s="202" t="s">
        <v>3999</v>
      </c>
      <c r="CT171" s="202" t="s">
        <v>4000</v>
      </c>
      <c r="CU171" s="206"/>
      <c r="CV171" s="206"/>
      <c r="CW171" s="206"/>
      <c r="CX171" s="206"/>
      <c r="CY171" s="206"/>
      <c r="CZ171" s="206"/>
      <c r="DA171" s="206"/>
      <c r="DB171" s="206"/>
      <c r="DC171" s="202" t="s">
        <v>3305</v>
      </c>
      <c r="DD171" s="206"/>
      <c r="DE171" s="206"/>
    </row>
    <row r="172" spans="34:109" ht="71.25" hidden="1">
      <c r="AH172" s="183"/>
      <c r="AI172" s="183"/>
      <c r="AJ172" s="183"/>
      <c r="AK172" s="183"/>
      <c r="AL172" s="197" t="str">
        <f t="shared" si="4"/>
        <v>José Azueta</v>
      </c>
      <c r="AM172" s="197" t="str">
        <f t="shared" si="5"/>
        <v>30169</v>
      </c>
      <c r="AO172" s="183"/>
      <c r="AP172" s="29">
        <v>170</v>
      </c>
      <c r="AQ172" s="205"/>
      <c r="AR172" s="205"/>
      <c r="AS172" s="205"/>
      <c r="AT172" s="205"/>
      <c r="AU172" s="205"/>
      <c r="AV172" s="205"/>
      <c r="AW172" s="205"/>
      <c r="AX172" s="205"/>
      <c r="AY172" s="205"/>
      <c r="AZ172" s="205"/>
      <c r="BA172" s="205"/>
      <c r="BB172" s="205"/>
      <c r="BC172" s="205"/>
      <c r="BD172" s="205"/>
      <c r="BE172" s="205"/>
      <c r="BF172" s="205"/>
      <c r="BG172" s="205"/>
      <c r="BH172" s="205"/>
      <c r="BI172" s="205"/>
      <c r="BJ172" s="201" t="s">
        <v>4001</v>
      </c>
      <c r="BK172" s="201" t="s">
        <v>4002</v>
      </c>
      <c r="BL172" s="205"/>
      <c r="BM172" s="205"/>
      <c r="BN172" s="205"/>
      <c r="BO172" s="205"/>
      <c r="BP172" s="205"/>
      <c r="BQ172" s="205"/>
      <c r="BR172" s="205"/>
      <c r="BS172" s="205"/>
      <c r="BT172" s="201" t="s">
        <v>4003</v>
      </c>
      <c r="BU172" s="205"/>
      <c r="BV172" s="205"/>
      <c r="BW172" s="183"/>
      <c r="BX172" s="183"/>
      <c r="BY172" s="183"/>
      <c r="BZ172" s="206"/>
      <c r="CA172" s="206"/>
      <c r="CB172" s="206"/>
      <c r="CC172" s="206"/>
      <c r="CD172" s="206"/>
      <c r="CE172" s="206"/>
      <c r="CF172" s="206"/>
      <c r="CG172" s="206"/>
      <c r="CH172" s="206"/>
      <c r="CI172" s="206"/>
      <c r="CJ172" s="206"/>
      <c r="CK172" s="206"/>
      <c r="CL172" s="206"/>
      <c r="CM172" s="206"/>
      <c r="CN172" s="206"/>
      <c r="CO172" s="206"/>
      <c r="CP172" s="206"/>
      <c r="CQ172" s="206"/>
      <c r="CR172" s="206"/>
      <c r="CS172" s="202" t="s">
        <v>4004</v>
      </c>
      <c r="CT172" s="202" t="s">
        <v>4005</v>
      </c>
      <c r="CU172" s="206"/>
      <c r="CV172" s="206"/>
      <c r="CW172" s="206"/>
      <c r="CX172" s="206"/>
      <c r="CY172" s="206"/>
      <c r="CZ172" s="206"/>
      <c r="DA172" s="206"/>
      <c r="DB172" s="206"/>
      <c r="DC172" s="202" t="s">
        <v>4006</v>
      </c>
      <c r="DD172" s="206"/>
      <c r="DE172" s="206"/>
    </row>
    <row r="173" spans="34:109" ht="57" hidden="1">
      <c r="AH173" s="183"/>
      <c r="AI173" s="183"/>
      <c r="AJ173" s="183"/>
      <c r="AK173" s="183"/>
      <c r="AL173" s="197" t="str">
        <f t="shared" si="4"/>
        <v>Texcatepec</v>
      </c>
      <c r="AM173" s="197" t="str">
        <f t="shared" si="5"/>
        <v>30170</v>
      </c>
      <c r="AO173" s="183"/>
      <c r="AP173" s="29">
        <v>171</v>
      </c>
      <c r="AQ173" s="205"/>
      <c r="AR173" s="205"/>
      <c r="AS173" s="205"/>
      <c r="AT173" s="205"/>
      <c r="AU173" s="205"/>
      <c r="AV173" s="205"/>
      <c r="AW173" s="205"/>
      <c r="AX173" s="205"/>
      <c r="AY173" s="205"/>
      <c r="AZ173" s="205"/>
      <c r="BA173" s="205"/>
      <c r="BB173" s="205"/>
      <c r="BC173" s="205"/>
      <c r="BD173" s="205"/>
      <c r="BE173" s="205"/>
      <c r="BF173" s="205"/>
      <c r="BG173" s="205"/>
      <c r="BH173" s="205"/>
      <c r="BI173" s="205"/>
      <c r="BJ173" s="201" t="s">
        <v>4007</v>
      </c>
      <c r="BK173" s="201" t="s">
        <v>4008</v>
      </c>
      <c r="BL173" s="205"/>
      <c r="BM173" s="205"/>
      <c r="BN173" s="205"/>
      <c r="BO173" s="205"/>
      <c r="BP173" s="205"/>
      <c r="BQ173" s="205"/>
      <c r="BR173" s="205"/>
      <c r="BS173" s="205"/>
      <c r="BT173" s="201" t="s">
        <v>4009</v>
      </c>
      <c r="BU173" s="205"/>
      <c r="BV173" s="205"/>
      <c r="BW173" s="183"/>
      <c r="BX173" s="183"/>
      <c r="BY173" s="183"/>
      <c r="BZ173" s="206"/>
      <c r="CA173" s="206"/>
      <c r="CB173" s="206"/>
      <c r="CC173" s="206"/>
      <c r="CD173" s="206"/>
      <c r="CE173" s="206"/>
      <c r="CF173" s="206"/>
      <c r="CG173" s="206"/>
      <c r="CH173" s="206"/>
      <c r="CI173" s="206"/>
      <c r="CJ173" s="206"/>
      <c r="CK173" s="206"/>
      <c r="CL173" s="206"/>
      <c r="CM173" s="206"/>
      <c r="CN173" s="206"/>
      <c r="CO173" s="206"/>
      <c r="CP173" s="206"/>
      <c r="CQ173" s="206"/>
      <c r="CR173" s="206"/>
      <c r="CS173" s="202" t="s">
        <v>4010</v>
      </c>
      <c r="CT173" s="202" t="s">
        <v>4011</v>
      </c>
      <c r="CU173" s="206"/>
      <c r="CV173" s="206"/>
      <c r="CW173" s="206"/>
      <c r="CX173" s="206"/>
      <c r="CY173" s="206"/>
      <c r="CZ173" s="206"/>
      <c r="DA173" s="206"/>
      <c r="DB173" s="206"/>
      <c r="DC173" s="202" t="s">
        <v>4012</v>
      </c>
      <c r="DD173" s="206"/>
      <c r="DE173" s="206"/>
    </row>
    <row r="174" spans="34:109" ht="99.75" hidden="1">
      <c r="AH174" s="183"/>
      <c r="AI174" s="183"/>
      <c r="AJ174" s="183"/>
      <c r="AK174" s="183"/>
      <c r="AL174" s="197" t="str">
        <f t="shared" si="4"/>
        <v>Texhuacán</v>
      </c>
      <c r="AM174" s="197" t="str">
        <f t="shared" si="5"/>
        <v>30171</v>
      </c>
      <c r="AO174" s="183"/>
      <c r="AP174" s="29">
        <v>172</v>
      </c>
      <c r="AQ174" s="205"/>
      <c r="AR174" s="205"/>
      <c r="AS174" s="205"/>
      <c r="AT174" s="205"/>
      <c r="AU174" s="205"/>
      <c r="AV174" s="205"/>
      <c r="AW174" s="205"/>
      <c r="AX174" s="205"/>
      <c r="AY174" s="205"/>
      <c r="AZ174" s="205"/>
      <c r="BA174" s="205"/>
      <c r="BB174" s="205"/>
      <c r="BC174" s="205"/>
      <c r="BD174" s="205"/>
      <c r="BE174" s="205"/>
      <c r="BF174" s="205"/>
      <c r="BG174" s="205"/>
      <c r="BH174" s="205"/>
      <c r="BI174" s="205"/>
      <c r="BJ174" s="201" t="s">
        <v>4013</v>
      </c>
      <c r="BK174" s="201" t="s">
        <v>4014</v>
      </c>
      <c r="BL174" s="205"/>
      <c r="BM174" s="205"/>
      <c r="BN174" s="205"/>
      <c r="BO174" s="205"/>
      <c r="BP174" s="205"/>
      <c r="BQ174" s="205"/>
      <c r="BR174" s="205"/>
      <c r="BS174" s="205"/>
      <c r="BT174" s="201" t="s">
        <v>4015</v>
      </c>
      <c r="BU174" s="205"/>
      <c r="BV174" s="205"/>
      <c r="BW174" s="183"/>
      <c r="BX174" s="183"/>
      <c r="BY174" s="183"/>
      <c r="BZ174" s="206"/>
      <c r="CA174" s="206"/>
      <c r="CB174" s="206"/>
      <c r="CC174" s="206"/>
      <c r="CD174" s="206"/>
      <c r="CE174" s="206"/>
      <c r="CF174" s="206"/>
      <c r="CG174" s="206"/>
      <c r="CH174" s="206"/>
      <c r="CI174" s="206"/>
      <c r="CJ174" s="206"/>
      <c r="CK174" s="206"/>
      <c r="CL174" s="206"/>
      <c r="CM174" s="206"/>
      <c r="CN174" s="206"/>
      <c r="CO174" s="206"/>
      <c r="CP174" s="206"/>
      <c r="CQ174" s="206"/>
      <c r="CR174" s="206"/>
      <c r="CS174" s="202" t="s">
        <v>4016</v>
      </c>
      <c r="CT174" s="202" t="s">
        <v>4017</v>
      </c>
      <c r="CU174" s="206"/>
      <c r="CV174" s="206"/>
      <c r="CW174" s="206"/>
      <c r="CX174" s="206"/>
      <c r="CY174" s="206"/>
      <c r="CZ174" s="206"/>
      <c r="DA174" s="206"/>
      <c r="DB174" s="206"/>
      <c r="DC174" s="202" t="s">
        <v>4018</v>
      </c>
      <c r="DD174" s="206"/>
      <c r="DE174" s="206"/>
    </row>
    <row r="175" spans="34:109" ht="57" hidden="1">
      <c r="AH175" s="183"/>
      <c r="AI175" s="183"/>
      <c r="AJ175" s="183"/>
      <c r="AK175" s="183"/>
      <c r="AL175" s="197" t="str">
        <f t="shared" si="4"/>
        <v>Texistepec</v>
      </c>
      <c r="AM175" s="197" t="str">
        <f t="shared" si="5"/>
        <v>30172</v>
      </c>
      <c r="AO175" s="183"/>
      <c r="AP175" s="29">
        <v>173</v>
      </c>
      <c r="AQ175" s="205"/>
      <c r="AR175" s="205"/>
      <c r="AS175" s="205"/>
      <c r="AT175" s="205"/>
      <c r="AU175" s="205"/>
      <c r="AV175" s="205"/>
      <c r="AW175" s="205"/>
      <c r="AX175" s="205"/>
      <c r="AY175" s="205"/>
      <c r="AZ175" s="205"/>
      <c r="BA175" s="205"/>
      <c r="BB175" s="205"/>
      <c r="BC175" s="205"/>
      <c r="BD175" s="205"/>
      <c r="BE175" s="205"/>
      <c r="BF175" s="205"/>
      <c r="BG175" s="205"/>
      <c r="BH175" s="205"/>
      <c r="BI175" s="205"/>
      <c r="BJ175" s="201" t="s">
        <v>4019</v>
      </c>
      <c r="BK175" s="201" t="s">
        <v>4020</v>
      </c>
      <c r="BL175" s="205"/>
      <c r="BM175" s="205"/>
      <c r="BN175" s="205"/>
      <c r="BO175" s="205"/>
      <c r="BP175" s="205"/>
      <c r="BQ175" s="205"/>
      <c r="BR175" s="205"/>
      <c r="BS175" s="205"/>
      <c r="BT175" s="201" t="s">
        <v>4021</v>
      </c>
      <c r="BU175" s="205"/>
      <c r="BV175" s="205"/>
      <c r="BW175" s="183"/>
      <c r="BX175" s="183"/>
      <c r="BY175" s="183"/>
      <c r="BZ175" s="206"/>
      <c r="CA175" s="206"/>
      <c r="CB175" s="206"/>
      <c r="CC175" s="206"/>
      <c r="CD175" s="206"/>
      <c r="CE175" s="206"/>
      <c r="CF175" s="206"/>
      <c r="CG175" s="206"/>
      <c r="CH175" s="206"/>
      <c r="CI175" s="206"/>
      <c r="CJ175" s="206"/>
      <c r="CK175" s="206"/>
      <c r="CL175" s="206"/>
      <c r="CM175" s="206"/>
      <c r="CN175" s="206"/>
      <c r="CO175" s="206"/>
      <c r="CP175" s="206"/>
      <c r="CQ175" s="206"/>
      <c r="CR175" s="206"/>
      <c r="CS175" s="202" t="s">
        <v>4022</v>
      </c>
      <c r="CT175" s="202" t="s">
        <v>4023</v>
      </c>
      <c r="CU175" s="206"/>
      <c r="CV175" s="206"/>
      <c r="CW175" s="206"/>
      <c r="CX175" s="206"/>
      <c r="CY175" s="206"/>
      <c r="CZ175" s="206"/>
      <c r="DA175" s="206"/>
      <c r="DB175" s="206"/>
      <c r="DC175" s="202" t="s">
        <v>4024</v>
      </c>
      <c r="DD175" s="206"/>
      <c r="DE175" s="206"/>
    </row>
    <row r="176" spans="34:109" ht="71.25" hidden="1">
      <c r="AH176" s="183"/>
      <c r="AI176" s="183"/>
      <c r="AJ176" s="183"/>
      <c r="AK176" s="183"/>
      <c r="AL176" s="197" t="str">
        <f t="shared" si="4"/>
        <v>Tezonapa</v>
      </c>
      <c r="AM176" s="197" t="str">
        <f t="shared" si="5"/>
        <v>30173</v>
      </c>
      <c r="AO176" s="183"/>
      <c r="AP176" s="29">
        <v>174</v>
      </c>
      <c r="AQ176" s="205"/>
      <c r="AR176" s="205"/>
      <c r="AS176" s="205"/>
      <c r="AT176" s="205"/>
      <c r="AU176" s="205"/>
      <c r="AV176" s="205"/>
      <c r="AW176" s="205"/>
      <c r="AX176" s="205"/>
      <c r="AY176" s="205"/>
      <c r="AZ176" s="205"/>
      <c r="BA176" s="205"/>
      <c r="BB176" s="205"/>
      <c r="BC176" s="205"/>
      <c r="BD176" s="205"/>
      <c r="BE176" s="205"/>
      <c r="BF176" s="205"/>
      <c r="BG176" s="205"/>
      <c r="BH176" s="205"/>
      <c r="BI176" s="205"/>
      <c r="BJ176" s="201" t="s">
        <v>4025</v>
      </c>
      <c r="BK176" s="201" t="s">
        <v>4026</v>
      </c>
      <c r="BL176" s="205"/>
      <c r="BM176" s="205"/>
      <c r="BN176" s="205"/>
      <c r="BO176" s="205"/>
      <c r="BP176" s="205"/>
      <c r="BQ176" s="205"/>
      <c r="BR176" s="205"/>
      <c r="BS176" s="205"/>
      <c r="BT176" s="201" t="s">
        <v>4027</v>
      </c>
      <c r="BU176" s="205"/>
      <c r="BV176" s="205"/>
      <c r="BW176" s="183"/>
      <c r="BX176" s="183"/>
      <c r="BY176" s="183"/>
      <c r="BZ176" s="206"/>
      <c r="CA176" s="206"/>
      <c r="CB176" s="206"/>
      <c r="CC176" s="206"/>
      <c r="CD176" s="206"/>
      <c r="CE176" s="206"/>
      <c r="CF176" s="206"/>
      <c r="CG176" s="206"/>
      <c r="CH176" s="206"/>
      <c r="CI176" s="206"/>
      <c r="CJ176" s="206"/>
      <c r="CK176" s="206"/>
      <c r="CL176" s="206"/>
      <c r="CM176" s="206"/>
      <c r="CN176" s="206"/>
      <c r="CO176" s="206"/>
      <c r="CP176" s="206"/>
      <c r="CQ176" s="206"/>
      <c r="CR176" s="206"/>
      <c r="CS176" s="202" t="s">
        <v>4028</v>
      </c>
      <c r="CT176" s="202" t="s">
        <v>4029</v>
      </c>
      <c r="CU176" s="206"/>
      <c r="CV176" s="206"/>
      <c r="CW176" s="206"/>
      <c r="CX176" s="206"/>
      <c r="CY176" s="206"/>
      <c r="CZ176" s="206"/>
      <c r="DA176" s="206"/>
      <c r="DB176" s="206"/>
      <c r="DC176" s="202" t="s">
        <v>4030</v>
      </c>
      <c r="DD176" s="206"/>
      <c r="DE176" s="206"/>
    </row>
    <row r="177" spans="34:109" ht="57" hidden="1">
      <c r="AH177" s="183"/>
      <c r="AI177" s="183"/>
      <c r="AJ177" s="183"/>
      <c r="AK177" s="183"/>
      <c r="AL177" s="197" t="str">
        <f t="shared" si="4"/>
        <v>Tierra Blanca</v>
      </c>
      <c r="AM177" s="197" t="str">
        <f t="shared" si="5"/>
        <v>30174</v>
      </c>
      <c r="AO177" s="183"/>
      <c r="AP177" s="29">
        <v>175</v>
      </c>
      <c r="AQ177" s="205"/>
      <c r="AR177" s="205"/>
      <c r="AS177" s="205"/>
      <c r="AT177" s="205"/>
      <c r="AU177" s="205"/>
      <c r="AV177" s="205"/>
      <c r="AW177" s="205"/>
      <c r="AX177" s="205"/>
      <c r="AY177" s="205"/>
      <c r="AZ177" s="205"/>
      <c r="BA177" s="205"/>
      <c r="BB177" s="205"/>
      <c r="BC177" s="205"/>
      <c r="BD177" s="205"/>
      <c r="BE177" s="205"/>
      <c r="BF177" s="205"/>
      <c r="BG177" s="205"/>
      <c r="BH177" s="205"/>
      <c r="BI177" s="205"/>
      <c r="BJ177" s="201" t="s">
        <v>4031</v>
      </c>
      <c r="BK177" s="201" t="s">
        <v>4032</v>
      </c>
      <c r="BL177" s="205"/>
      <c r="BM177" s="205"/>
      <c r="BN177" s="205"/>
      <c r="BO177" s="205"/>
      <c r="BP177" s="205"/>
      <c r="BQ177" s="205"/>
      <c r="BR177" s="205"/>
      <c r="BS177" s="205"/>
      <c r="BT177" s="201" t="s">
        <v>4033</v>
      </c>
      <c r="BU177" s="205"/>
      <c r="BV177" s="205"/>
      <c r="BW177" s="183"/>
      <c r="BX177" s="183"/>
      <c r="BY177" s="183"/>
      <c r="BZ177" s="206"/>
      <c r="CA177" s="206"/>
      <c r="CB177" s="206"/>
      <c r="CC177" s="206"/>
      <c r="CD177" s="206"/>
      <c r="CE177" s="206"/>
      <c r="CF177" s="206"/>
      <c r="CG177" s="206"/>
      <c r="CH177" s="206"/>
      <c r="CI177" s="206"/>
      <c r="CJ177" s="206"/>
      <c r="CK177" s="206"/>
      <c r="CL177" s="206"/>
      <c r="CM177" s="206"/>
      <c r="CN177" s="206"/>
      <c r="CO177" s="206"/>
      <c r="CP177" s="206"/>
      <c r="CQ177" s="206"/>
      <c r="CR177" s="206"/>
      <c r="CS177" s="202" t="s">
        <v>4034</v>
      </c>
      <c r="CT177" s="202" t="s">
        <v>4035</v>
      </c>
      <c r="CU177" s="206"/>
      <c r="CV177" s="206"/>
      <c r="CW177" s="206"/>
      <c r="CX177" s="206"/>
      <c r="CY177" s="206"/>
      <c r="CZ177" s="206"/>
      <c r="DA177" s="206"/>
      <c r="DB177" s="206"/>
      <c r="DC177" s="202" t="s">
        <v>2009</v>
      </c>
      <c r="DD177" s="206"/>
      <c r="DE177" s="206"/>
    </row>
    <row r="178" spans="34:109" ht="85.5" hidden="1">
      <c r="AH178" s="183"/>
      <c r="AI178" s="183"/>
      <c r="AJ178" s="183"/>
      <c r="AK178" s="183"/>
      <c r="AL178" s="197" t="str">
        <f t="shared" si="4"/>
        <v>Tihuatlán</v>
      </c>
      <c r="AM178" s="197" t="str">
        <f t="shared" si="5"/>
        <v>30175</v>
      </c>
      <c r="AO178" s="183"/>
      <c r="AP178" s="29">
        <v>176</v>
      </c>
      <c r="AQ178" s="205"/>
      <c r="AR178" s="205"/>
      <c r="AS178" s="205"/>
      <c r="AT178" s="205"/>
      <c r="AU178" s="205"/>
      <c r="AV178" s="205"/>
      <c r="AW178" s="205"/>
      <c r="AX178" s="205"/>
      <c r="AY178" s="205"/>
      <c r="AZ178" s="205"/>
      <c r="BA178" s="205"/>
      <c r="BB178" s="205"/>
      <c r="BC178" s="205"/>
      <c r="BD178" s="205"/>
      <c r="BE178" s="205"/>
      <c r="BF178" s="205"/>
      <c r="BG178" s="205"/>
      <c r="BH178" s="205"/>
      <c r="BI178" s="205"/>
      <c r="BJ178" s="201" t="s">
        <v>4036</v>
      </c>
      <c r="BK178" s="201" t="s">
        <v>4037</v>
      </c>
      <c r="BL178" s="205"/>
      <c r="BM178" s="205"/>
      <c r="BN178" s="205"/>
      <c r="BO178" s="205"/>
      <c r="BP178" s="205"/>
      <c r="BQ178" s="205"/>
      <c r="BR178" s="205"/>
      <c r="BS178" s="205"/>
      <c r="BT178" s="201" t="s">
        <v>4038</v>
      </c>
      <c r="BU178" s="205"/>
      <c r="BV178" s="205"/>
      <c r="BW178" s="183"/>
      <c r="BX178" s="183"/>
      <c r="BY178" s="183"/>
      <c r="BZ178" s="206"/>
      <c r="CA178" s="206"/>
      <c r="CB178" s="206"/>
      <c r="CC178" s="206"/>
      <c r="CD178" s="206"/>
      <c r="CE178" s="206"/>
      <c r="CF178" s="206"/>
      <c r="CG178" s="206"/>
      <c r="CH178" s="206"/>
      <c r="CI178" s="206"/>
      <c r="CJ178" s="206"/>
      <c r="CK178" s="206"/>
      <c r="CL178" s="206"/>
      <c r="CM178" s="206"/>
      <c r="CN178" s="206"/>
      <c r="CO178" s="206"/>
      <c r="CP178" s="206"/>
      <c r="CQ178" s="206"/>
      <c r="CR178" s="206"/>
      <c r="CS178" s="202" t="s">
        <v>4039</v>
      </c>
      <c r="CT178" s="202" t="s">
        <v>4040</v>
      </c>
      <c r="CU178" s="206"/>
      <c r="CV178" s="206"/>
      <c r="CW178" s="206"/>
      <c r="CX178" s="206"/>
      <c r="CY178" s="206"/>
      <c r="CZ178" s="206"/>
      <c r="DA178" s="206"/>
      <c r="DB178" s="206"/>
      <c r="DC178" s="202" t="s">
        <v>4041</v>
      </c>
      <c r="DD178" s="206"/>
      <c r="DE178" s="206"/>
    </row>
    <row r="179" spans="34:109" ht="99.75" hidden="1">
      <c r="AH179" s="183"/>
      <c r="AI179" s="183"/>
      <c r="AJ179" s="183"/>
      <c r="AK179" s="183"/>
      <c r="AL179" s="197" t="str">
        <f t="shared" si="4"/>
        <v>Tlacojalpan</v>
      </c>
      <c r="AM179" s="197" t="str">
        <f t="shared" si="5"/>
        <v>30176</v>
      </c>
      <c r="AO179" s="183"/>
      <c r="AP179" s="29">
        <v>177</v>
      </c>
      <c r="AQ179" s="205"/>
      <c r="AR179" s="205"/>
      <c r="AS179" s="205"/>
      <c r="AT179" s="205"/>
      <c r="AU179" s="205"/>
      <c r="AV179" s="205"/>
      <c r="AW179" s="205"/>
      <c r="AX179" s="205"/>
      <c r="AY179" s="205"/>
      <c r="AZ179" s="205"/>
      <c r="BA179" s="205"/>
      <c r="BB179" s="205"/>
      <c r="BC179" s="205"/>
      <c r="BD179" s="205"/>
      <c r="BE179" s="205"/>
      <c r="BF179" s="205"/>
      <c r="BG179" s="205"/>
      <c r="BH179" s="205"/>
      <c r="BI179" s="205"/>
      <c r="BJ179" s="201" t="s">
        <v>4042</v>
      </c>
      <c r="BK179" s="201" t="s">
        <v>4043</v>
      </c>
      <c r="BL179" s="205"/>
      <c r="BM179" s="205"/>
      <c r="BN179" s="205"/>
      <c r="BO179" s="205"/>
      <c r="BP179" s="205"/>
      <c r="BQ179" s="205"/>
      <c r="BR179" s="205"/>
      <c r="BS179" s="205"/>
      <c r="BT179" s="201" t="s">
        <v>4044</v>
      </c>
      <c r="BU179" s="205"/>
      <c r="BV179" s="205"/>
      <c r="BW179" s="183"/>
      <c r="BX179" s="183"/>
      <c r="BY179" s="183"/>
      <c r="BZ179" s="206"/>
      <c r="CA179" s="206"/>
      <c r="CB179" s="206"/>
      <c r="CC179" s="206"/>
      <c r="CD179" s="206"/>
      <c r="CE179" s="206"/>
      <c r="CF179" s="206"/>
      <c r="CG179" s="206"/>
      <c r="CH179" s="206"/>
      <c r="CI179" s="206"/>
      <c r="CJ179" s="206"/>
      <c r="CK179" s="206"/>
      <c r="CL179" s="206"/>
      <c r="CM179" s="206"/>
      <c r="CN179" s="206"/>
      <c r="CO179" s="206"/>
      <c r="CP179" s="206"/>
      <c r="CQ179" s="206"/>
      <c r="CR179" s="206"/>
      <c r="CS179" s="202" t="s">
        <v>4045</v>
      </c>
      <c r="CT179" s="202" t="s">
        <v>4046</v>
      </c>
      <c r="CU179" s="206"/>
      <c r="CV179" s="206"/>
      <c r="CW179" s="206"/>
      <c r="CX179" s="206"/>
      <c r="CY179" s="206"/>
      <c r="CZ179" s="206"/>
      <c r="DA179" s="206"/>
      <c r="DB179" s="206"/>
      <c r="DC179" s="202" t="s">
        <v>4047</v>
      </c>
      <c r="DD179" s="206"/>
      <c r="DE179" s="206"/>
    </row>
    <row r="180" spans="34:109" ht="99.75" hidden="1">
      <c r="AH180" s="183"/>
      <c r="AI180" s="183"/>
      <c r="AJ180" s="183"/>
      <c r="AK180" s="183"/>
      <c r="AL180" s="197" t="str">
        <f t="shared" si="4"/>
        <v>Tlacolulan</v>
      </c>
      <c r="AM180" s="197" t="str">
        <f t="shared" si="5"/>
        <v>30177</v>
      </c>
      <c r="AO180" s="183"/>
      <c r="AP180" s="29">
        <v>178</v>
      </c>
      <c r="AQ180" s="205"/>
      <c r="AR180" s="205"/>
      <c r="AS180" s="205"/>
      <c r="AT180" s="205"/>
      <c r="AU180" s="205"/>
      <c r="AV180" s="205"/>
      <c r="AW180" s="205"/>
      <c r="AX180" s="205"/>
      <c r="AY180" s="205"/>
      <c r="AZ180" s="205"/>
      <c r="BA180" s="205"/>
      <c r="BB180" s="205"/>
      <c r="BC180" s="205"/>
      <c r="BD180" s="205"/>
      <c r="BE180" s="205"/>
      <c r="BF180" s="205"/>
      <c r="BG180" s="205"/>
      <c r="BH180" s="205"/>
      <c r="BI180" s="205"/>
      <c r="BJ180" s="201" t="s">
        <v>4048</v>
      </c>
      <c r="BK180" s="201" t="s">
        <v>4049</v>
      </c>
      <c r="BL180" s="205"/>
      <c r="BM180" s="205"/>
      <c r="BN180" s="205"/>
      <c r="BO180" s="205"/>
      <c r="BP180" s="205"/>
      <c r="BQ180" s="205"/>
      <c r="BR180" s="205"/>
      <c r="BS180" s="205"/>
      <c r="BT180" s="201" t="s">
        <v>4050</v>
      </c>
      <c r="BU180" s="205"/>
      <c r="BV180" s="205"/>
      <c r="BW180" s="183"/>
      <c r="BX180" s="183"/>
      <c r="BY180" s="183"/>
      <c r="BZ180" s="206"/>
      <c r="CA180" s="206"/>
      <c r="CB180" s="206"/>
      <c r="CC180" s="206"/>
      <c r="CD180" s="206"/>
      <c r="CE180" s="206"/>
      <c r="CF180" s="206"/>
      <c r="CG180" s="206"/>
      <c r="CH180" s="206"/>
      <c r="CI180" s="206"/>
      <c r="CJ180" s="206"/>
      <c r="CK180" s="206"/>
      <c r="CL180" s="206"/>
      <c r="CM180" s="206"/>
      <c r="CN180" s="206"/>
      <c r="CO180" s="206"/>
      <c r="CP180" s="206"/>
      <c r="CQ180" s="206"/>
      <c r="CR180" s="206"/>
      <c r="CS180" s="202" t="s">
        <v>4051</v>
      </c>
      <c r="CT180" s="202" t="s">
        <v>4052</v>
      </c>
      <c r="CU180" s="206"/>
      <c r="CV180" s="206"/>
      <c r="CW180" s="206"/>
      <c r="CX180" s="206"/>
      <c r="CY180" s="206"/>
      <c r="CZ180" s="206"/>
      <c r="DA180" s="206"/>
      <c r="DB180" s="206"/>
      <c r="DC180" s="202" t="s">
        <v>4053</v>
      </c>
      <c r="DD180" s="206"/>
      <c r="DE180" s="206"/>
    </row>
    <row r="181" spans="34:109" ht="85.5" hidden="1">
      <c r="AH181" s="183"/>
      <c r="AI181" s="183"/>
      <c r="AJ181" s="183"/>
      <c r="AK181" s="183"/>
      <c r="AL181" s="197" t="str">
        <f t="shared" si="4"/>
        <v>Tlacotalpan</v>
      </c>
      <c r="AM181" s="197" t="str">
        <f t="shared" si="5"/>
        <v>30178</v>
      </c>
      <c r="AO181" s="183"/>
      <c r="AP181" s="29">
        <v>179</v>
      </c>
      <c r="AQ181" s="205"/>
      <c r="AR181" s="205"/>
      <c r="AS181" s="205"/>
      <c r="AT181" s="205"/>
      <c r="AU181" s="205"/>
      <c r="AV181" s="205"/>
      <c r="AW181" s="205"/>
      <c r="AX181" s="205"/>
      <c r="AY181" s="205"/>
      <c r="AZ181" s="205"/>
      <c r="BA181" s="205"/>
      <c r="BB181" s="205"/>
      <c r="BC181" s="205"/>
      <c r="BD181" s="205"/>
      <c r="BE181" s="205"/>
      <c r="BF181" s="205"/>
      <c r="BG181" s="205"/>
      <c r="BH181" s="205"/>
      <c r="BI181" s="205"/>
      <c r="BJ181" s="201" t="s">
        <v>4054</v>
      </c>
      <c r="BK181" s="201" t="s">
        <v>4055</v>
      </c>
      <c r="BL181" s="205"/>
      <c r="BM181" s="205"/>
      <c r="BN181" s="205"/>
      <c r="BO181" s="205"/>
      <c r="BP181" s="205"/>
      <c r="BQ181" s="205"/>
      <c r="BR181" s="205"/>
      <c r="BS181" s="205"/>
      <c r="BT181" s="201" t="s">
        <v>4056</v>
      </c>
      <c r="BU181" s="205"/>
      <c r="BV181" s="205"/>
      <c r="BW181" s="183"/>
      <c r="BX181" s="183"/>
      <c r="BY181" s="183"/>
      <c r="BZ181" s="206"/>
      <c r="CA181" s="206"/>
      <c r="CB181" s="206"/>
      <c r="CC181" s="206"/>
      <c r="CD181" s="206"/>
      <c r="CE181" s="206"/>
      <c r="CF181" s="206"/>
      <c r="CG181" s="206"/>
      <c r="CH181" s="206"/>
      <c r="CI181" s="206"/>
      <c r="CJ181" s="206"/>
      <c r="CK181" s="206"/>
      <c r="CL181" s="206"/>
      <c r="CM181" s="206"/>
      <c r="CN181" s="206"/>
      <c r="CO181" s="206"/>
      <c r="CP181" s="206"/>
      <c r="CQ181" s="206"/>
      <c r="CR181" s="206"/>
      <c r="CS181" s="202" t="s">
        <v>4057</v>
      </c>
      <c r="CT181" s="202" t="s">
        <v>4058</v>
      </c>
      <c r="CU181" s="206"/>
      <c r="CV181" s="206"/>
      <c r="CW181" s="206"/>
      <c r="CX181" s="206"/>
      <c r="CY181" s="206"/>
      <c r="CZ181" s="206"/>
      <c r="DA181" s="206"/>
      <c r="DB181" s="206"/>
      <c r="DC181" s="202" t="s">
        <v>4059</v>
      </c>
      <c r="DD181" s="206"/>
      <c r="DE181" s="206"/>
    </row>
    <row r="182" spans="34:109" ht="85.5" hidden="1">
      <c r="AH182" s="183"/>
      <c r="AI182" s="183"/>
      <c r="AJ182" s="183"/>
      <c r="AK182" s="183"/>
      <c r="AL182" s="197" t="str">
        <f t="shared" si="4"/>
        <v>Tlacotepec de Mejía</v>
      </c>
      <c r="AM182" s="197" t="str">
        <f t="shared" si="5"/>
        <v>30179</v>
      </c>
      <c r="AO182" s="183"/>
      <c r="AP182" s="29">
        <v>180</v>
      </c>
      <c r="AQ182" s="205"/>
      <c r="AR182" s="205"/>
      <c r="AS182" s="205"/>
      <c r="AT182" s="205"/>
      <c r="AU182" s="205"/>
      <c r="AV182" s="205"/>
      <c r="AW182" s="205"/>
      <c r="AX182" s="205"/>
      <c r="AY182" s="205"/>
      <c r="AZ182" s="205"/>
      <c r="BA182" s="205"/>
      <c r="BB182" s="205"/>
      <c r="BC182" s="205"/>
      <c r="BD182" s="205"/>
      <c r="BE182" s="205"/>
      <c r="BF182" s="205"/>
      <c r="BG182" s="205"/>
      <c r="BH182" s="205"/>
      <c r="BI182" s="205"/>
      <c r="BJ182" s="201" t="s">
        <v>4060</v>
      </c>
      <c r="BK182" s="201" t="s">
        <v>4061</v>
      </c>
      <c r="BL182" s="205"/>
      <c r="BM182" s="205"/>
      <c r="BN182" s="205"/>
      <c r="BO182" s="205"/>
      <c r="BP182" s="205"/>
      <c r="BQ182" s="205"/>
      <c r="BR182" s="205"/>
      <c r="BS182" s="205"/>
      <c r="BT182" s="201" t="s">
        <v>4062</v>
      </c>
      <c r="BU182" s="205"/>
      <c r="BV182" s="205"/>
      <c r="BW182" s="183"/>
      <c r="BX182" s="183"/>
      <c r="BY182" s="183"/>
      <c r="BZ182" s="206"/>
      <c r="CA182" s="206"/>
      <c r="CB182" s="206"/>
      <c r="CC182" s="206"/>
      <c r="CD182" s="206"/>
      <c r="CE182" s="206"/>
      <c r="CF182" s="206"/>
      <c r="CG182" s="206"/>
      <c r="CH182" s="206"/>
      <c r="CI182" s="206"/>
      <c r="CJ182" s="206"/>
      <c r="CK182" s="206"/>
      <c r="CL182" s="206"/>
      <c r="CM182" s="206"/>
      <c r="CN182" s="206"/>
      <c r="CO182" s="206"/>
      <c r="CP182" s="206"/>
      <c r="CQ182" s="206"/>
      <c r="CR182" s="206"/>
      <c r="CS182" s="202" t="s">
        <v>4063</v>
      </c>
      <c r="CT182" s="202" t="s">
        <v>4064</v>
      </c>
      <c r="CU182" s="206"/>
      <c r="CV182" s="206"/>
      <c r="CW182" s="206"/>
      <c r="CX182" s="206"/>
      <c r="CY182" s="206"/>
      <c r="CZ182" s="206"/>
      <c r="DA182" s="206"/>
      <c r="DB182" s="206"/>
      <c r="DC182" s="202" t="s">
        <v>4065</v>
      </c>
      <c r="DD182" s="206"/>
      <c r="DE182" s="206"/>
    </row>
    <row r="183" spans="34:109" ht="85.5" hidden="1">
      <c r="AH183" s="183"/>
      <c r="AI183" s="183"/>
      <c r="AJ183" s="183"/>
      <c r="AK183" s="183"/>
      <c r="AL183" s="197" t="str">
        <f t="shared" si="4"/>
        <v>Tlachichilco</v>
      </c>
      <c r="AM183" s="197" t="str">
        <f t="shared" si="5"/>
        <v>30180</v>
      </c>
      <c r="AO183" s="183"/>
      <c r="AP183" s="29">
        <v>181</v>
      </c>
      <c r="AQ183" s="205"/>
      <c r="AR183" s="205"/>
      <c r="AS183" s="205"/>
      <c r="AT183" s="205"/>
      <c r="AU183" s="205"/>
      <c r="AV183" s="205"/>
      <c r="AW183" s="205"/>
      <c r="AX183" s="205"/>
      <c r="AY183" s="205"/>
      <c r="AZ183" s="205"/>
      <c r="BA183" s="205"/>
      <c r="BB183" s="205"/>
      <c r="BC183" s="205"/>
      <c r="BD183" s="205"/>
      <c r="BE183" s="205"/>
      <c r="BF183" s="205"/>
      <c r="BG183" s="205"/>
      <c r="BH183" s="205"/>
      <c r="BI183" s="205"/>
      <c r="BJ183" s="201" t="s">
        <v>4066</v>
      </c>
      <c r="BK183" s="201" t="s">
        <v>4067</v>
      </c>
      <c r="BL183" s="205"/>
      <c r="BM183" s="205"/>
      <c r="BN183" s="205"/>
      <c r="BO183" s="205"/>
      <c r="BP183" s="205"/>
      <c r="BQ183" s="205"/>
      <c r="BR183" s="205"/>
      <c r="BS183" s="205"/>
      <c r="BT183" s="201" t="s">
        <v>4068</v>
      </c>
      <c r="BU183" s="205"/>
      <c r="BV183" s="205"/>
      <c r="BW183" s="183"/>
      <c r="BX183" s="183"/>
      <c r="BY183" s="183"/>
      <c r="BZ183" s="206"/>
      <c r="CA183" s="206"/>
      <c r="CB183" s="206"/>
      <c r="CC183" s="206"/>
      <c r="CD183" s="206"/>
      <c r="CE183" s="206"/>
      <c r="CF183" s="206"/>
      <c r="CG183" s="206"/>
      <c r="CH183" s="206"/>
      <c r="CI183" s="206"/>
      <c r="CJ183" s="206"/>
      <c r="CK183" s="206"/>
      <c r="CL183" s="206"/>
      <c r="CM183" s="206"/>
      <c r="CN183" s="206"/>
      <c r="CO183" s="206"/>
      <c r="CP183" s="206"/>
      <c r="CQ183" s="206"/>
      <c r="CR183" s="206"/>
      <c r="CS183" s="202" t="s">
        <v>4069</v>
      </c>
      <c r="CT183" s="202" t="s">
        <v>4070</v>
      </c>
      <c r="CU183" s="206"/>
      <c r="CV183" s="206"/>
      <c r="CW183" s="206"/>
      <c r="CX183" s="206"/>
      <c r="CY183" s="206"/>
      <c r="CZ183" s="206"/>
      <c r="DA183" s="206"/>
      <c r="DB183" s="206"/>
      <c r="DC183" s="202" t="s">
        <v>4071</v>
      </c>
      <c r="DD183" s="206"/>
      <c r="DE183" s="206"/>
    </row>
    <row r="184" spans="34:109" ht="85.5" hidden="1">
      <c r="AH184" s="183"/>
      <c r="AI184" s="183"/>
      <c r="AJ184" s="183"/>
      <c r="AK184" s="183"/>
      <c r="AL184" s="197" t="str">
        <f t="shared" si="4"/>
        <v>Tlalixcoyan</v>
      </c>
      <c r="AM184" s="197" t="str">
        <f t="shared" si="5"/>
        <v>30181</v>
      </c>
      <c r="AO184" s="183"/>
      <c r="AP184" s="29">
        <v>182</v>
      </c>
      <c r="AQ184" s="205"/>
      <c r="AR184" s="205"/>
      <c r="AS184" s="205"/>
      <c r="AT184" s="205"/>
      <c r="AU184" s="205"/>
      <c r="AV184" s="205"/>
      <c r="AW184" s="205"/>
      <c r="AX184" s="205"/>
      <c r="AY184" s="205"/>
      <c r="AZ184" s="205"/>
      <c r="BA184" s="205"/>
      <c r="BB184" s="205"/>
      <c r="BC184" s="205"/>
      <c r="BD184" s="205"/>
      <c r="BE184" s="205"/>
      <c r="BF184" s="205"/>
      <c r="BG184" s="205"/>
      <c r="BH184" s="205"/>
      <c r="BI184" s="205"/>
      <c r="BJ184" s="201" t="s">
        <v>4072</v>
      </c>
      <c r="BK184" s="201" t="s">
        <v>4073</v>
      </c>
      <c r="BL184" s="205"/>
      <c r="BM184" s="205"/>
      <c r="BN184" s="205"/>
      <c r="BO184" s="205"/>
      <c r="BP184" s="205"/>
      <c r="BQ184" s="205"/>
      <c r="BR184" s="205"/>
      <c r="BS184" s="205"/>
      <c r="BT184" s="201" t="s">
        <v>4074</v>
      </c>
      <c r="BU184" s="205"/>
      <c r="BV184" s="205"/>
      <c r="BW184" s="183"/>
      <c r="BX184" s="183"/>
      <c r="BY184" s="183"/>
      <c r="BZ184" s="206"/>
      <c r="CA184" s="206"/>
      <c r="CB184" s="206"/>
      <c r="CC184" s="206"/>
      <c r="CD184" s="206"/>
      <c r="CE184" s="206"/>
      <c r="CF184" s="206"/>
      <c r="CG184" s="206"/>
      <c r="CH184" s="206"/>
      <c r="CI184" s="206"/>
      <c r="CJ184" s="206"/>
      <c r="CK184" s="206"/>
      <c r="CL184" s="206"/>
      <c r="CM184" s="206"/>
      <c r="CN184" s="206"/>
      <c r="CO184" s="206"/>
      <c r="CP184" s="206"/>
      <c r="CQ184" s="206"/>
      <c r="CR184" s="206"/>
      <c r="CS184" s="202" t="s">
        <v>4075</v>
      </c>
      <c r="CT184" s="202" t="s">
        <v>4076</v>
      </c>
      <c r="CU184" s="206"/>
      <c r="CV184" s="206"/>
      <c r="CW184" s="206"/>
      <c r="CX184" s="206"/>
      <c r="CY184" s="206"/>
      <c r="CZ184" s="206"/>
      <c r="DA184" s="206"/>
      <c r="DB184" s="206"/>
      <c r="DC184" s="202" t="s">
        <v>4077</v>
      </c>
      <c r="DD184" s="206"/>
      <c r="DE184" s="206"/>
    </row>
    <row r="185" spans="34:109" ht="99.75" hidden="1">
      <c r="AH185" s="183"/>
      <c r="AI185" s="183"/>
      <c r="AJ185" s="183"/>
      <c r="AK185" s="183"/>
      <c r="AL185" s="197" t="str">
        <f t="shared" si="4"/>
        <v>Tlalnelhuayocan</v>
      </c>
      <c r="AM185" s="197" t="str">
        <f t="shared" si="5"/>
        <v>30182</v>
      </c>
      <c r="AO185" s="183"/>
      <c r="AP185" s="29">
        <v>183</v>
      </c>
      <c r="AQ185" s="205"/>
      <c r="AR185" s="205"/>
      <c r="AS185" s="205"/>
      <c r="AT185" s="205"/>
      <c r="AU185" s="205"/>
      <c r="AV185" s="205"/>
      <c r="AW185" s="205"/>
      <c r="AX185" s="205"/>
      <c r="AY185" s="205"/>
      <c r="AZ185" s="205"/>
      <c r="BA185" s="205"/>
      <c r="BB185" s="205"/>
      <c r="BC185" s="205"/>
      <c r="BD185" s="205"/>
      <c r="BE185" s="205"/>
      <c r="BF185" s="205"/>
      <c r="BG185" s="205"/>
      <c r="BH185" s="205"/>
      <c r="BI185" s="205"/>
      <c r="BJ185" s="201" t="s">
        <v>4078</v>
      </c>
      <c r="BK185" s="201" t="s">
        <v>4079</v>
      </c>
      <c r="BL185" s="205"/>
      <c r="BM185" s="205"/>
      <c r="BN185" s="205"/>
      <c r="BO185" s="205"/>
      <c r="BP185" s="205"/>
      <c r="BQ185" s="205"/>
      <c r="BR185" s="205"/>
      <c r="BS185" s="205"/>
      <c r="BT185" s="201" t="s">
        <v>4080</v>
      </c>
      <c r="BU185" s="205"/>
      <c r="BV185" s="205"/>
      <c r="BW185" s="183"/>
      <c r="BX185" s="183"/>
      <c r="BY185" s="183"/>
      <c r="BZ185" s="206"/>
      <c r="CA185" s="206"/>
      <c r="CB185" s="206"/>
      <c r="CC185" s="206"/>
      <c r="CD185" s="206"/>
      <c r="CE185" s="206"/>
      <c r="CF185" s="206"/>
      <c r="CG185" s="206"/>
      <c r="CH185" s="206"/>
      <c r="CI185" s="206"/>
      <c r="CJ185" s="206"/>
      <c r="CK185" s="206"/>
      <c r="CL185" s="206"/>
      <c r="CM185" s="206"/>
      <c r="CN185" s="206"/>
      <c r="CO185" s="206"/>
      <c r="CP185" s="206"/>
      <c r="CQ185" s="206"/>
      <c r="CR185" s="206"/>
      <c r="CS185" s="202" t="s">
        <v>4081</v>
      </c>
      <c r="CT185" s="202" t="s">
        <v>4082</v>
      </c>
      <c r="CU185" s="206"/>
      <c r="CV185" s="206"/>
      <c r="CW185" s="206"/>
      <c r="CX185" s="206"/>
      <c r="CY185" s="206"/>
      <c r="CZ185" s="206"/>
      <c r="DA185" s="206"/>
      <c r="DB185" s="206"/>
      <c r="DC185" s="202" t="s">
        <v>4083</v>
      </c>
      <c r="DD185" s="206"/>
      <c r="DE185" s="206"/>
    </row>
    <row r="186" spans="34:109" ht="99.75" hidden="1">
      <c r="AH186" s="183"/>
      <c r="AI186" s="183"/>
      <c r="AJ186" s="183"/>
      <c r="AK186" s="183"/>
      <c r="AL186" s="197" t="str">
        <f t="shared" si="4"/>
        <v>Tlapacoyan</v>
      </c>
      <c r="AM186" s="197" t="str">
        <f t="shared" si="5"/>
        <v>30183</v>
      </c>
      <c r="AO186" s="183"/>
      <c r="AP186" s="29">
        <v>184</v>
      </c>
      <c r="AQ186" s="205"/>
      <c r="AR186" s="205"/>
      <c r="AS186" s="205"/>
      <c r="AT186" s="205"/>
      <c r="AU186" s="205"/>
      <c r="AV186" s="205"/>
      <c r="AW186" s="205"/>
      <c r="AX186" s="205"/>
      <c r="AY186" s="205"/>
      <c r="AZ186" s="205"/>
      <c r="BA186" s="205"/>
      <c r="BB186" s="205"/>
      <c r="BC186" s="205"/>
      <c r="BD186" s="205"/>
      <c r="BE186" s="205"/>
      <c r="BF186" s="205"/>
      <c r="BG186" s="205"/>
      <c r="BH186" s="205"/>
      <c r="BI186" s="205"/>
      <c r="BJ186" s="201" t="s">
        <v>4084</v>
      </c>
      <c r="BK186" s="201" t="s">
        <v>4085</v>
      </c>
      <c r="BL186" s="205"/>
      <c r="BM186" s="205"/>
      <c r="BN186" s="205"/>
      <c r="BO186" s="205"/>
      <c r="BP186" s="205"/>
      <c r="BQ186" s="205"/>
      <c r="BR186" s="205"/>
      <c r="BS186" s="205"/>
      <c r="BT186" s="201" t="s">
        <v>4086</v>
      </c>
      <c r="BU186" s="205"/>
      <c r="BV186" s="205"/>
      <c r="BW186" s="183"/>
      <c r="BX186" s="183"/>
      <c r="BY186" s="183"/>
      <c r="BZ186" s="206"/>
      <c r="CA186" s="206"/>
      <c r="CB186" s="206"/>
      <c r="CC186" s="206"/>
      <c r="CD186" s="206"/>
      <c r="CE186" s="206"/>
      <c r="CF186" s="206"/>
      <c r="CG186" s="206"/>
      <c r="CH186" s="206"/>
      <c r="CI186" s="206"/>
      <c r="CJ186" s="206"/>
      <c r="CK186" s="206"/>
      <c r="CL186" s="206"/>
      <c r="CM186" s="206"/>
      <c r="CN186" s="206"/>
      <c r="CO186" s="206"/>
      <c r="CP186" s="206"/>
      <c r="CQ186" s="206"/>
      <c r="CR186" s="206"/>
      <c r="CS186" s="202" t="s">
        <v>4087</v>
      </c>
      <c r="CT186" s="202" t="s">
        <v>4088</v>
      </c>
      <c r="CU186" s="206"/>
      <c r="CV186" s="206"/>
      <c r="CW186" s="206"/>
      <c r="CX186" s="206"/>
      <c r="CY186" s="206"/>
      <c r="CZ186" s="206"/>
      <c r="DA186" s="206"/>
      <c r="DB186" s="206"/>
      <c r="DC186" s="202" t="s">
        <v>4089</v>
      </c>
      <c r="DD186" s="206"/>
      <c r="DE186" s="206"/>
    </row>
    <row r="187" spans="34:109" ht="85.5" hidden="1">
      <c r="AH187" s="183"/>
      <c r="AI187" s="183"/>
      <c r="AJ187" s="183"/>
      <c r="AK187" s="183"/>
      <c r="AL187" s="197" t="str">
        <f t="shared" si="4"/>
        <v>Tlaquilpa</v>
      </c>
      <c r="AM187" s="197" t="str">
        <f t="shared" si="5"/>
        <v>30184</v>
      </c>
      <c r="AO187" s="183"/>
      <c r="AP187" s="29">
        <v>185</v>
      </c>
      <c r="AQ187" s="205"/>
      <c r="AR187" s="205"/>
      <c r="AS187" s="205"/>
      <c r="AT187" s="205"/>
      <c r="AU187" s="205"/>
      <c r="AV187" s="205"/>
      <c r="AW187" s="205"/>
      <c r="AX187" s="205"/>
      <c r="AY187" s="205"/>
      <c r="AZ187" s="205"/>
      <c r="BA187" s="205"/>
      <c r="BB187" s="205"/>
      <c r="BC187" s="205"/>
      <c r="BD187" s="205"/>
      <c r="BE187" s="205"/>
      <c r="BF187" s="205"/>
      <c r="BG187" s="205"/>
      <c r="BH187" s="205"/>
      <c r="BI187" s="205"/>
      <c r="BJ187" s="201" t="s">
        <v>4090</v>
      </c>
      <c r="BK187" s="201" t="s">
        <v>4091</v>
      </c>
      <c r="BL187" s="205"/>
      <c r="BM187" s="205"/>
      <c r="BN187" s="205"/>
      <c r="BO187" s="205"/>
      <c r="BP187" s="205"/>
      <c r="BQ187" s="205"/>
      <c r="BR187" s="205"/>
      <c r="BS187" s="205"/>
      <c r="BT187" s="201" t="s">
        <v>4092</v>
      </c>
      <c r="BU187" s="205"/>
      <c r="BV187" s="205"/>
      <c r="BW187" s="183"/>
      <c r="BX187" s="183"/>
      <c r="BY187" s="183"/>
      <c r="BZ187" s="206"/>
      <c r="CA187" s="206"/>
      <c r="CB187" s="206"/>
      <c r="CC187" s="206"/>
      <c r="CD187" s="206"/>
      <c r="CE187" s="206"/>
      <c r="CF187" s="206"/>
      <c r="CG187" s="206"/>
      <c r="CH187" s="206"/>
      <c r="CI187" s="206"/>
      <c r="CJ187" s="206"/>
      <c r="CK187" s="206"/>
      <c r="CL187" s="206"/>
      <c r="CM187" s="206"/>
      <c r="CN187" s="206"/>
      <c r="CO187" s="206"/>
      <c r="CP187" s="206"/>
      <c r="CQ187" s="206"/>
      <c r="CR187" s="206"/>
      <c r="CS187" s="202" t="s">
        <v>4093</v>
      </c>
      <c r="CT187" s="202" t="s">
        <v>4094</v>
      </c>
      <c r="CU187" s="206"/>
      <c r="CV187" s="206"/>
      <c r="CW187" s="206"/>
      <c r="CX187" s="206"/>
      <c r="CY187" s="206"/>
      <c r="CZ187" s="206"/>
      <c r="DA187" s="206"/>
      <c r="DB187" s="206"/>
      <c r="DC187" s="202" t="s">
        <v>4095</v>
      </c>
      <c r="DD187" s="206"/>
      <c r="DE187" s="206"/>
    </row>
    <row r="188" spans="34:109" ht="71.25" hidden="1">
      <c r="AH188" s="183"/>
      <c r="AI188" s="183"/>
      <c r="AJ188" s="183"/>
      <c r="AK188" s="183"/>
      <c r="AL188" s="197" t="str">
        <f t="shared" si="4"/>
        <v>Tlilapan</v>
      </c>
      <c r="AM188" s="197" t="str">
        <f t="shared" si="5"/>
        <v>30185</v>
      </c>
      <c r="AO188" s="183"/>
      <c r="AP188" s="29">
        <v>186</v>
      </c>
      <c r="AQ188" s="205"/>
      <c r="AR188" s="205"/>
      <c r="AS188" s="205"/>
      <c r="AT188" s="205"/>
      <c r="AU188" s="205"/>
      <c r="AV188" s="205"/>
      <c r="AW188" s="205"/>
      <c r="AX188" s="205"/>
      <c r="AY188" s="205"/>
      <c r="AZ188" s="205"/>
      <c r="BA188" s="205"/>
      <c r="BB188" s="205"/>
      <c r="BC188" s="205"/>
      <c r="BD188" s="205"/>
      <c r="BE188" s="205"/>
      <c r="BF188" s="205"/>
      <c r="BG188" s="205"/>
      <c r="BH188" s="205"/>
      <c r="BI188" s="205"/>
      <c r="BJ188" s="201" t="s">
        <v>4096</v>
      </c>
      <c r="BK188" s="201" t="s">
        <v>4097</v>
      </c>
      <c r="BL188" s="205"/>
      <c r="BM188" s="205"/>
      <c r="BN188" s="205"/>
      <c r="BO188" s="205"/>
      <c r="BP188" s="205"/>
      <c r="BQ188" s="205"/>
      <c r="BR188" s="205"/>
      <c r="BS188" s="205"/>
      <c r="BT188" s="201" t="s">
        <v>4098</v>
      </c>
      <c r="BU188" s="205"/>
      <c r="BV188" s="205"/>
      <c r="BW188" s="183"/>
      <c r="BX188" s="183"/>
      <c r="BY188" s="183"/>
      <c r="BZ188" s="206"/>
      <c r="CA188" s="206"/>
      <c r="CB188" s="206"/>
      <c r="CC188" s="206"/>
      <c r="CD188" s="206"/>
      <c r="CE188" s="206"/>
      <c r="CF188" s="206"/>
      <c r="CG188" s="206"/>
      <c r="CH188" s="206"/>
      <c r="CI188" s="206"/>
      <c r="CJ188" s="206"/>
      <c r="CK188" s="206"/>
      <c r="CL188" s="206"/>
      <c r="CM188" s="206"/>
      <c r="CN188" s="206"/>
      <c r="CO188" s="206"/>
      <c r="CP188" s="206"/>
      <c r="CQ188" s="206"/>
      <c r="CR188" s="206"/>
      <c r="CS188" s="202" t="s">
        <v>4099</v>
      </c>
      <c r="CT188" s="202" t="s">
        <v>4100</v>
      </c>
      <c r="CU188" s="206"/>
      <c r="CV188" s="206"/>
      <c r="CW188" s="206"/>
      <c r="CX188" s="206"/>
      <c r="CY188" s="206"/>
      <c r="CZ188" s="206"/>
      <c r="DA188" s="206"/>
      <c r="DB188" s="206"/>
      <c r="DC188" s="202" t="s">
        <v>4101</v>
      </c>
      <c r="DD188" s="206"/>
      <c r="DE188" s="206"/>
    </row>
    <row r="189" spans="34:109" ht="57" hidden="1">
      <c r="AH189" s="183"/>
      <c r="AI189" s="183"/>
      <c r="AJ189" s="183"/>
      <c r="AK189" s="183"/>
      <c r="AL189" s="197" t="str">
        <f t="shared" si="4"/>
        <v>Tomatlán</v>
      </c>
      <c r="AM189" s="197" t="str">
        <f t="shared" si="5"/>
        <v>30186</v>
      </c>
      <c r="AO189" s="183"/>
      <c r="AP189" s="29">
        <v>187</v>
      </c>
      <c r="AQ189" s="205"/>
      <c r="AR189" s="205"/>
      <c r="AS189" s="205"/>
      <c r="AT189" s="205"/>
      <c r="AU189" s="205"/>
      <c r="AV189" s="205"/>
      <c r="AW189" s="205"/>
      <c r="AX189" s="205"/>
      <c r="AY189" s="205"/>
      <c r="AZ189" s="205"/>
      <c r="BA189" s="205"/>
      <c r="BB189" s="205"/>
      <c r="BC189" s="205"/>
      <c r="BD189" s="205"/>
      <c r="BE189" s="205"/>
      <c r="BF189" s="205"/>
      <c r="BG189" s="205"/>
      <c r="BH189" s="205"/>
      <c r="BI189" s="205"/>
      <c r="BJ189" s="201" t="s">
        <v>4102</v>
      </c>
      <c r="BK189" s="201" t="s">
        <v>4103</v>
      </c>
      <c r="BL189" s="205"/>
      <c r="BM189" s="205"/>
      <c r="BN189" s="205"/>
      <c r="BO189" s="205"/>
      <c r="BP189" s="205"/>
      <c r="BQ189" s="205"/>
      <c r="BR189" s="205"/>
      <c r="BS189" s="205"/>
      <c r="BT189" s="201" t="s">
        <v>4104</v>
      </c>
      <c r="BU189" s="205"/>
      <c r="BV189" s="205"/>
      <c r="BW189" s="183"/>
      <c r="BX189" s="183"/>
      <c r="BY189" s="183"/>
      <c r="BZ189" s="206"/>
      <c r="CA189" s="206"/>
      <c r="CB189" s="206"/>
      <c r="CC189" s="206"/>
      <c r="CD189" s="206"/>
      <c r="CE189" s="206"/>
      <c r="CF189" s="206"/>
      <c r="CG189" s="206"/>
      <c r="CH189" s="206"/>
      <c r="CI189" s="206"/>
      <c r="CJ189" s="206"/>
      <c r="CK189" s="206"/>
      <c r="CL189" s="206"/>
      <c r="CM189" s="206"/>
      <c r="CN189" s="206"/>
      <c r="CO189" s="206"/>
      <c r="CP189" s="206"/>
      <c r="CQ189" s="206"/>
      <c r="CR189" s="206"/>
      <c r="CS189" s="202" t="s">
        <v>4105</v>
      </c>
      <c r="CT189" s="202" t="s">
        <v>4106</v>
      </c>
      <c r="CU189" s="206"/>
      <c r="CV189" s="206"/>
      <c r="CW189" s="206"/>
      <c r="CX189" s="206"/>
      <c r="CY189" s="206"/>
      <c r="CZ189" s="206"/>
      <c r="DA189" s="206"/>
      <c r="DB189" s="206"/>
      <c r="DC189" s="202" t="s">
        <v>3403</v>
      </c>
      <c r="DD189" s="206"/>
      <c r="DE189" s="206"/>
    </row>
    <row r="190" spans="34:109" ht="71.25" hidden="1">
      <c r="AH190" s="183"/>
      <c r="AI190" s="183"/>
      <c r="AJ190" s="183"/>
      <c r="AK190" s="183"/>
      <c r="AL190" s="197" t="str">
        <f t="shared" si="4"/>
        <v>Tonayán</v>
      </c>
      <c r="AM190" s="197" t="str">
        <f t="shared" si="5"/>
        <v>30187</v>
      </c>
      <c r="AO190" s="183"/>
      <c r="AP190" s="29">
        <v>188</v>
      </c>
      <c r="AQ190" s="205"/>
      <c r="AR190" s="205"/>
      <c r="AS190" s="205"/>
      <c r="AT190" s="205"/>
      <c r="AU190" s="205"/>
      <c r="AV190" s="205"/>
      <c r="AW190" s="205"/>
      <c r="AX190" s="205"/>
      <c r="AY190" s="205"/>
      <c r="AZ190" s="205"/>
      <c r="BA190" s="205"/>
      <c r="BB190" s="205"/>
      <c r="BC190" s="205"/>
      <c r="BD190" s="205"/>
      <c r="BE190" s="205"/>
      <c r="BF190" s="205"/>
      <c r="BG190" s="205"/>
      <c r="BH190" s="205"/>
      <c r="BI190" s="205"/>
      <c r="BJ190" s="201" t="s">
        <v>4107</v>
      </c>
      <c r="BK190" s="201" t="s">
        <v>4108</v>
      </c>
      <c r="BL190" s="205"/>
      <c r="BM190" s="205"/>
      <c r="BN190" s="205"/>
      <c r="BO190" s="205"/>
      <c r="BP190" s="205"/>
      <c r="BQ190" s="205"/>
      <c r="BR190" s="205"/>
      <c r="BS190" s="205"/>
      <c r="BT190" s="201" t="s">
        <v>4109</v>
      </c>
      <c r="BU190" s="205"/>
      <c r="BV190" s="205"/>
      <c r="BW190" s="183"/>
      <c r="BX190" s="183"/>
      <c r="BY190" s="183"/>
      <c r="BZ190" s="206"/>
      <c r="CA190" s="206"/>
      <c r="CB190" s="206"/>
      <c r="CC190" s="206"/>
      <c r="CD190" s="206"/>
      <c r="CE190" s="206"/>
      <c r="CF190" s="206"/>
      <c r="CG190" s="206"/>
      <c r="CH190" s="206"/>
      <c r="CI190" s="206"/>
      <c r="CJ190" s="206"/>
      <c r="CK190" s="206"/>
      <c r="CL190" s="206"/>
      <c r="CM190" s="206"/>
      <c r="CN190" s="206"/>
      <c r="CO190" s="206"/>
      <c r="CP190" s="206"/>
      <c r="CQ190" s="206"/>
      <c r="CR190" s="206"/>
      <c r="CS190" s="202" t="s">
        <v>4110</v>
      </c>
      <c r="CT190" s="202" t="s">
        <v>1786</v>
      </c>
      <c r="CU190" s="206"/>
      <c r="CV190" s="206"/>
      <c r="CW190" s="206"/>
      <c r="CX190" s="206"/>
      <c r="CY190" s="206"/>
      <c r="CZ190" s="206"/>
      <c r="DA190" s="206"/>
      <c r="DB190" s="206"/>
      <c r="DC190" s="202" t="s">
        <v>4111</v>
      </c>
      <c r="DD190" s="206"/>
      <c r="DE190" s="206"/>
    </row>
    <row r="191" spans="34:109" ht="57" hidden="1">
      <c r="AH191" s="183"/>
      <c r="AI191" s="183"/>
      <c r="AJ191" s="183"/>
      <c r="AK191" s="183"/>
      <c r="AL191" s="197" t="str">
        <f t="shared" si="4"/>
        <v>Totutla</v>
      </c>
      <c r="AM191" s="197" t="str">
        <f t="shared" si="5"/>
        <v>30188</v>
      </c>
      <c r="AO191" s="183"/>
      <c r="AP191" s="29">
        <v>189</v>
      </c>
      <c r="AQ191" s="205"/>
      <c r="AR191" s="205"/>
      <c r="AS191" s="205"/>
      <c r="AT191" s="205"/>
      <c r="AU191" s="205"/>
      <c r="AV191" s="205"/>
      <c r="AW191" s="205"/>
      <c r="AX191" s="205"/>
      <c r="AY191" s="205"/>
      <c r="AZ191" s="205"/>
      <c r="BA191" s="205"/>
      <c r="BB191" s="205"/>
      <c r="BC191" s="205"/>
      <c r="BD191" s="205"/>
      <c r="BE191" s="205"/>
      <c r="BF191" s="205"/>
      <c r="BG191" s="205"/>
      <c r="BH191" s="205"/>
      <c r="BI191" s="205"/>
      <c r="BJ191" s="201" t="s">
        <v>4112</v>
      </c>
      <c r="BK191" s="201" t="s">
        <v>4113</v>
      </c>
      <c r="BL191" s="205"/>
      <c r="BM191" s="205"/>
      <c r="BN191" s="205"/>
      <c r="BO191" s="205"/>
      <c r="BP191" s="205"/>
      <c r="BQ191" s="205"/>
      <c r="BR191" s="205"/>
      <c r="BS191" s="205"/>
      <c r="BT191" s="201" t="s">
        <v>4114</v>
      </c>
      <c r="BU191" s="205"/>
      <c r="BV191" s="205"/>
      <c r="BW191" s="183"/>
      <c r="BX191" s="183"/>
      <c r="BY191" s="183"/>
      <c r="BZ191" s="206"/>
      <c r="CA191" s="206"/>
      <c r="CB191" s="206"/>
      <c r="CC191" s="206"/>
      <c r="CD191" s="206"/>
      <c r="CE191" s="206"/>
      <c r="CF191" s="206"/>
      <c r="CG191" s="206"/>
      <c r="CH191" s="206"/>
      <c r="CI191" s="206"/>
      <c r="CJ191" s="206"/>
      <c r="CK191" s="206"/>
      <c r="CL191" s="206"/>
      <c r="CM191" s="206"/>
      <c r="CN191" s="206"/>
      <c r="CO191" s="206"/>
      <c r="CP191" s="206"/>
      <c r="CQ191" s="206"/>
      <c r="CR191" s="206"/>
      <c r="CS191" s="202" t="s">
        <v>4115</v>
      </c>
      <c r="CT191" s="202" t="s">
        <v>4116</v>
      </c>
      <c r="CU191" s="206"/>
      <c r="CV191" s="206"/>
      <c r="CW191" s="206"/>
      <c r="CX191" s="206"/>
      <c r="CY191" s="206"/>
      <c r="CZ191" s="206"/>
      <c r="DA191" s="206"/>
      <c r="DB191" s="206"/>
      <c r="DC191" s="202" t="s">
        <v>4117</v>
      </c>
      <c r="DD191" s="206"/>
      <c r="DE191" s="206"/>
    </row>
    <row r="192" spans="34:109" ht="71.25" hidden="1">
      <c r="AH192" s="183"/>
      <c r="AI192" s="183"/>
      <c r="AJ192" s="183"/>
      <c r="AK192" s="183"/>
      <c r="AL192" s="197" t="str">
        <f t="shared" si="4"/>
        <v>Tuxpan</v>
      </c>
      <c r="AM192" s="197" t="str">
        <f t="shared" si="5"/>
        <v>30189</v>
      </c>
      <c r="AO192" s="183"/>
      <c r="AP192" s="29">
        <v>190</v>
      </c>
      <c r="AQ192" s="205"/>
      <c r="AR192" s="205"/>
      <c r="AS192" s="205"/>
      <c r="AT192" s="205"/>
      <c r="AU192" s="205"/>
      <c r="AV192" s="205"/>
      <c r="AW192" s="205"/>
      <c r="AX192" s="205"/>
      <c r="AY192" s="205"/>
      <c r="AZ192" s="205"/>
      <c r="BA192" s="205"/>
      <c r="BB192" s="205"/>
      <c r="BC192" s="205"/>
      <c r="BD192" s="205"/>
      <c r="BE192" s="205"/>
      <c r="BF192" s="205"/>
      <c r="BG192" s="205"/>
      <c r="BH192" s="205"/>
      <c r="BI192" s="205"/>
      <c r="BJ192" s="201" t="s">
        <v>4118</v>
      </c>
      <c r="BK192" s="201" t="s">
        <v>4119</v>
      </c>
      <c r="BL192" s="205"/>
      <c r="BM192" s="205"/>
      <c r="BN192" s="205"/>
      <c r="BO192" s="205"/>
      <c r="BP192" s="205"/>
      <c r="BQ192" s="205"/>
      <c r="BR192" s="205"/>
      <c r="BS192" s="205"/>
      <c r="BT192" s="201" t="s">
        <v>4120</v>
      </c>
      <c r="BU192" s="205"/>
      <c r="BV192" s="205"/>
      <c r="BW192" s="183"/>
      <c r="BX192" s="183"/>
      <c r="BY192" s="183"/>
      <c r="BZ192" s="206"/>
      <c r="CA192" s="206"/>
      <c r="CB192" s="206"/>
      <c r="CC192" s="206"/>
      <c r="CD192" s="206"/>
      <c r="CE192" s="206"/>
      <c r="CF192" s="206"/>
      <c r="CG192" s="206"/>
      <c r="CH192" s="206"/>
      <c r="CI192" s="206"/>
      <c r="CJ192" s="206"/>
      <c r="CK192" s="206"/>
      <c r="CL192" s="206"/>
      <c r="CM192" s="206"/>
      <c r="CN192" s="206"/>
      <c r="CO192" s="206"/>
      <c r="CP192" s="206"/>
      <c r="CQ192" s="206"/>
      <c r="CR192" s="206"/>
      <c r="CS192" s="202" t="s">
        <v>4121</v>
      </c>
      <c r="CT192" s="202" t="s">
        <v>4122</v>
      </c>
      <c r="CU192" s="206"/>
      <c r="CV192" s="206"/>
      <c r="CW192" s="206"/>
      <c r="CX192" s="206"/>
      <c r="CY192" s="206"/>
      <c r="CZ192" s="206"/>
      <c r="DA192" s="206"/>
      <c r="DB192" s="206"/>
      <c r="DC192" s="202" t="s">
        <v>1106</v>
      </c>
      <c r="DD192" s="206"/>
      <c r="DE192" s="206"/>
    </row>
    <row r="193" spans="34:109" ht="71.25" hidden="1">
      <c r="AH193" s="183"/>
      <c r="AI193" s="183"/>
      <c r="AJ193" s="183"/>
      <c r="AK193" s="183"/>
      <c r="AL193" s="197" t="str">
        <f t="shared" si="4"/>
        <v>Tuxtilla</v>
      </c>
      <c r="AM193" s="197" t="str">
        <f t="shared" si="5"/>
        <v>30190</v>
      </c>
      <c r="AO193" s="183"/>
      <c r="AP193" s="29">
        <v>191</v>
      </c>
      <c r="AQ193" s="205"/>
      <c r="AR193" s="205"/>
      <c r="AS193" s="205"/>
      <c r="AT193" s="205"/>
      <c r="AU193" s="205"/>
      <c r="AV193" s="205"/>
      <c r="AW193" s="205"/>
      <c r="AX193" s="205"/>
      <c r="AY193" s="205"/>
      <c r="AZ193" s="205"/>
      <c r="BA193" s="205"/>
      <c r="BB193" s="205"/>
      <c r="BC193" s="205"/>
      <c r="BD193" s="205"/>
      <c r="BE193" s="205"/>
      <c r="BF193" s="205"/>
      <c r="BG193" s="205"/>
      <c r="BH193" s="205"/>
      <c r="BI193" s="205"/>
      <c r="BJ193" s="201" t="s">
        <v>4123</v>
      </c>
      <c r="BK193" s="201" t="s">
        <v>4124</v>
      </c>
      <c r="BL193" s="205"/>
      <c r="BM193" s="205"/>
      <c r="BN193" s="205"/>
      <c r="BO193" s="205"/>
      <c r="BP193" s="205"/>
      <c r="BQ193" s="205"/>
      <c r="BR193" s="205"/>
      <c r="BS193" s="205"/>
      <c r="BT193" s="201" t="s">
        <v>4125</v>
      </c>
      <c r="BU193" s="205"/>
      <c r="BV193" s="205"/>
      <c r="BW193" s="183"/>
      <c r="BX193" s="183"/>
      <c r="BY193" s="183"/>
      <c r="BZ193" s="206"/>
      <c r="CA193" s="206"/>
      <c r="CB193" s="206"/>
      <c r="CC193" s="206"/>
      <c r="CD193" s="206"/>
      <c r="CE193" s="206"/>
      <c r="CF193" s="206"/>
      <c r="CG193" s="206"/>
      <c r="CH193" s="206"/>
      <c r="CI193" s="206"/>
      <c r="CJ193" s="206"/>
      <c r="CK193" s="206"/>
      <c r="CL193" s="206"/>
      <c r="CM193" s="206"/>
      <c r="CN193" s="206"/>
      <c r="CO193" s="206"/>
      <c r="CP193" s="206"/>
      <c r="CQ193" s="206"/>
      <c r="CR193" s="206"/>
      <c r="CS193" s="202" t="s">
        <v>4126</v>
      </c>
      <c r="CT193" s="202" t="s">
        <v>4127</v>
      </c>
      <c r="CU193" s="206"/>
      <c r="CV193" s="206"/>
      <c r="CW193" s="206"/>
      <c r="CX193" s="206"/>
      <c r="CY193" s="206"/>
      <c r="CZ193" s="206"/>
      <c r="DA193" s="206"/>
      <c r="DB193" s="206"/>
      <c r="DC193" s="202" t="s">
        <v>4128</v>
      </c>
      <c r="DD193" s="206"/>
      <c r="DE193" s="206"/>
    </row>
    <row r="194" spans="34:109" ht="71.25" hidden="1">
      <c r="AH194" s="183"/>
      <c r="AI194" s="183"/>
      <c r="AJ194" s="183"/>
      <c r="AK194" s="183"/>
      <c r="AL194" s="197" t="str">
        <f t="shared" si="4"/>
        <v>Ursulo Galván</v>
      </c>
      <c r="AM194" s="197" t="str">
        <f t="shared" si="5"/>
        <v>30191</v>
      </c>
      <c r="AO194" s="183"/>
      <c r="AP194" s="29">
        <v>192</v>
      </c>
      <c r="AQ194" s="205"/>
      <c r="AR194" s="205"/>
      <c r="AS194" s="205"/>
      <c r="AT194" s="205"/>
      <c r="AU194" s="205"/>
      <c r="AV194" s="205"/>
      <c r="AW194" s="205"/>
      <c r="AX194" s="205"/>
      <c r="AY194" s="205"/>
      <c r="AZ194" s="205"/>
      <c r="BA194" s="205"/>
      <c r="BB194" s="205"/>
      <c r="BC194" s="205"/>
      <c r="BD194" s="205"/>
      <c r="BE194" s="205"/>
      <c r="BF194" s="205"/>
      <c r="BG194" s="205"/>
      <c r="BH194" s="205"/>
      <c r="BI194" s="205"/>
      <c r="BJ194" s="201" t="s">
        <v>4129</v>
      </c>
      <c r="BK194" s="201" t="s">
        <v>4130</v>
      </c>
      <c r="BL194" s="205"/>
      <c r="BM194" s="205"/>
      <c r="BN194" s="205"/>
      <c r="BO194" s="205"/>
      <c r="BP194" s="205"/>
      <c r="BQ194" s="205"/>
      <c r="BR194" s="205"/>
      <c r="BS194" s="205"/>
      <c r="BT194" s="201" t="s">
        <v>4131</v>
      </c>
      <c r="BU194" s="205"/>
      <c r="BV194" s="205"/>
      <c r="BW194" s="183"/>
      <c r="BX194" s="183"/>
      <c r="BY194" s="183"/>
      <c r="BZ194" s="206"/>
      <c r="CA194" s="206"/>
      <c r="CB194" s="206"/>
      <c r="CC194" s="206"/>
      <c r="CD194" s="206"/>
      <c r="CE194" s="206"/>
      <c r="CF194" s="206"/>
      <c r="CG194" s="206"/>
      <c r="CH194" s="206"/>
      <c r="CI194" s="206"/>
      <c r="CJ194" s="206"/>
      <c r="CK194" s="206"/>
      <c r="CL194" s="206"/>
      <c r="CM194" s="206"/>
      <c r="CN194" s="206"/>
      <c r="CO194" s="206"/>
      <c r="CP194" s="206"/>
      <c r="CQ194" s="206"/>
      <c r="CR194" s="206"/>
      <c r="CS194" s="202" t="s">
        <v>4132</v>
      </c>
      <c r="CT194" s="202" t="s">
        <v>4133</v>
      </c>
      <c r="CU194" s="206"/>
      <c r="CV194" s="206"/>
      <c r="CW194" s="206"/>
      <c r="CX194" s="206"/>
      <c r="CY194" s="206"/>
      <c r="CZ194" s="206"/>
      <c r="DA194" s="206"/>
      <c r="DB194" s="206"/>
      <c r="DC194" s="202" t="s">
        <v>4134</v>
      </c>
      <c r="DD194" s="206"/>
      <c r="DE194" s="206"/>
    </row>
    <row r="195" spans="34:109" ht="71.25" hidden="1">
      <c r="AH195" s="183"/>
      <c r="AI195" s="183"/>
      <c r="AJ195" s="183"/>
      <c r="AK195" s="183"/>
      <c r="AL195" s="197" t="str">
        <f t="shared" si="4"/>
        <v>Vega de Alatorre</v>
      </c>
      <c r="AM195" s="197" t="str">
        <f t="shared" si="5"/>
        <v>30192</v>
      </c>
      <c r="AO195" s="183"/>
      <c r="AP195" s="29">
        <v>193</v>
      </c>
      <c r="AQ195" s="205"/>
      <c r="AR195" s="205"/>
      <c r="AS195" s="205"/>
      <c r="AT195" s="205"/>
      <c r="AU195" s="205"/>
      <c r="AV195" s="205"/>
      <c r="AW195" s="205"/>
      <c r="AX195" s="205"/>
      <c r="AY195" s="205"/>
      <c r="AZ195" s="205"/>
      <c r="BA195" s="205"/>
      <c r="BB195" s="205"/>
      <c r="BC195" s="205"/>
      <c r="BD195" s="205"/>
      <c r="BE195" s="205"/>
      <c r="BF195" s="205"/>
      <c r="BG195" s="205"/>
      <c r="BH195" s="205"/>
      <c r="BI195" s="205"/>
      <c r="BJ195" s="201" t="s">
        <v>4135</v>
      </c>
      <c r="BK195" s="201" t="s">
        <v>4136</v>
      </c>
      <c r="BL195" s="205"/>
      <c r="BM195" s="205"/>
      <c r="BN195" s="205"/>
      <c r="BO195" s="205"/>
      <c r="BP195" s="205"/>
      <c r="BQ195" s="205"/>
      <c r="BR195" s="205"/>
      <c r="BS195" s="205"/>
      <c r="BT195" s="201" t="s">
        <v>4137</v>
      </c>
      <c r="BU195" s="205"/>
      <c r="BV195" s="205"/>
      <c r="BW195" s="183"/>
      <c r="BX195" s="183"/>
      <c r="BY195" s="183"/>
      <c r="BZ195" s="206"/>
      <c r="CA195" s="206"/>
      <c r="CB195" s="206"/>
      <c r="CC195" s="206"/>
      <c r="CD195" s="206"/>
      <c r="CE195" s="206"/>
      <c r="CF195" s="206"/>
      <c r="CG195" s="206"/>
      <c r="CH195" s="206"/>
      <c r="CI195" s="206"/>
      <c r="CJ195" s="206"/>
      <c r="CK195" s="206"/>
      <c r="CL195" s="206"/>
      <c r="CM195" s="206"/>
      <c r="CN195" s="206"/>
      <c r="CO195" s="206"/>
      <c r="CP195" s="206"/>
      <c r="CQ195" s="206"/>
      <c r="CR195" s="206"/>
      <c r="CS195" s="202" t="s">
        <v>4138</v>
      </c>
      <c r="CT195" s="202" t="s">
        <v>4139</v>
      </c>
      <c r="CU195" s="206"/>
      <c r="CV195" s="206"/>
      <c r="CW195" s="206"/>
      <c r="CX195" s="206"/>
      <c r="CY195" s="206"/>
      <c r="CZ195" s="206"/>
      <c r="DA195" s="206"/>
      <c r="DB195" s="206"/>
      <c r="DC195" s="202" t="s">
        <v>4140</v>
      </c>
      <c r="DD195" s="206"/>
      <c r="DE195" s="206"/>
    </row>
    <row r="196" spans="34:109" ht="71.25" hidden="1">
      <c r="AH196" s="183"/>
      <c r="AI196" s="183"/>
      <c r="AJ196" s="183"/>
      <c r="AK196" s="183"/>
      <c r="AL196" s="197" t="str">
        <f t="shared" ref="AL196:AL259" si="6">IFERROR(IF(HLOOKUP($N$8, $BZ$3:$DE$574, $AP196, FALSE )="", "", HLOOKUP($N$8, $BZ$3:$DE$574, $AP196, FALSE)), "")</f>
        <v>Veracruz</v>
      </c>
      <c r="AM196" s="197" t="str">
        <f t="shared" ref="AM196:AM259" si="7">IFERROR(IF(AL196="", "", HLOOKUP($N$8, $AQ$3:$BV$574, AP196, FALSE)), "")</f>
        <v>30193</v>
      </c>
      <c r="AO196" s="183"/>
      <c r="AP196" s="29">
        <v>194</v>
      </c>
      <c r="AQ196" s="205"/>
      <c r="AR196" s="205"/>
      <c r="AS196" s="205"/>
      <c r="AT196" s="205"/>
      <c r="AU196" s="205"/>
      <c r="AV196" s="205"/>
      <c r="AW196" s="205"/>
      <c r="AX196" s="205"/>
      <c r="AY196" s="205"/>
      <c r="AZ196" s="205"/>
      <c r="BA196" s="205"/>
      <c r="BB196" s="205"/>
      <c r="BC196" s="205"/>
      <c r="BD196" s="205"/>
      <c r="BE196" s="205"/>
      <c r="BF196" s="205"/>
      <c r="BG196" s="205"/>
      <c r="BH196" s="205"/>
      <c r="BI196" s="205"/>
      <c r="BJ196" s="201" t="s">
        <v>4141</v>
      </c>
      <c r="BK196" s="201" t="s">
        <v>4142</v>
      </c>
      <c r="BL196" s="205"/>
      <c r="BM196" s="205"/>
      <c r="BN196" s="205"/>
      <c r="BO196" s="205"/>
      <c r="BP196" s="205"/>
      <c r="BQ196" s="205"/>
      <c r="BR196" s="205"/>
      <c r="BS196" s="205"/>
      <c r="BT196" s="201" t="s">
        <v>4143</v>
      </c>
      <c r="BU196" s="205"/>
      <c r="BV196" s="205"/>
      <c r="BW196" s="183"/>
      <c r="BX196" s="183"/>
      <c r="BY196" s="183"/>
      <c r="BZ196" s="206"/>
      <c r="CA196" s="206"/>
      <c r="CB196" s="206"/>
      <c r="CC196" s="206"/>
      <c r="CD196" s="206"/>
      <c r="CE196" s="206"/>
      <c r="CF196" s="206"/>
      <c r="CG196" s="206"/>
      <c r="CH196" s="206"/>
      <c r="CI196" s="206"/>
      <c r="CJ196" s="206"/>
      <c r="CK196" s="206"/>
      <c r="CL196" s="206"/>
      <c r="CM196" s="206"/>
      <c r="CN196" s="206"/>
      <c r="CO196" s="206"/>
      <c r="CP196" s="206"/>
      <c r="CQ196" s="206"/>
      <c r="CR196" s="206"/>
      <c r="CS196" s="202" t="s">
        <v>4144</v>
      </c>
      <c r="CT196" s="202" t="s">
        <v>4145</v>
      </c>
      <c r="CU196" s="206"/>
      <c r="CV196" s="206"/>
      <c r="CW196" s="206"/>
      <c r="CX196" s="206"/>
      <c r="CY196" s="206"/>
      <c r="CZ196" s="206"/>
      <c r="DA196" s="206"/>
      <c r="DB196" s="206"/>
      <c r="DC196" s="202" t="s">
        <v>4146</v>
      </c>
      <c r="DD196" s="206"/>
      <c r="DE196" s="206"/>
    </row>
    <row r="197" spans="34:109" ht="71.25" hidden="1">
      <c r="AH197" s="183"/>
      <c r="AI197" s="183"/>
      <c r="AJ197" s="183"/>
      <c r="AK197" s="183"/>
      <c r="AL197" s="197" t="str">
        <f t="shared" si="6"/>
        <v>Villa Aldama</v>
      </c>
      <c r="AM197" s="197" t="str">
        <f t="shared" si="7"/>
        <v>30194</v>
      </c>
      <c r="AO197" s="183"/>
      <c r="AP197" s="29">
        <v>195</v>
      </c>
      <c r="AQ197" s="205"/>
      <c r="AR197" s="205"/>
      <c r="AS197" s="205"/>
      <c r="AT197" s="205"/>
      <c r="AU197" s="205"/>
      <c r="AV197" s="205"/>
      <c r="AW197" s="205"/>
      <c r="AX197" s="205"/>
      <c r="AY197" s="205"/>
      <c r="AZ197" s="205"/>
      <c r="BA197" s="205"/>
      <c r="BB197" s="205"/>
      <c r="BC197" s="205"/>
      <c r="BD197" s="205"/>
      <c r="BE197" s="205"/>
      <c r="BF197" s="205"/>
      <c r="BG197" s="205"/>
      <c r="BH197" s="205"/>
      <c r="BI197" s="205"/>
      <c r="BJ197" s="201" t="s">
        <v>4147</v>
      </c>
      <c r="BK197" s="201" t="s">
        <v>4148</v>
      </c>
      <c r="BL197" s="205"/>
      <c r="BM197" s="205"/>
      <c r="BN197" s="205"/>
      <c r="BO197" s="205"/>
      <c r="BP197" s="205"/>
      <c r="BQ197" s="205"/>
      <c r="BR197" s="205"/>
      <c r="BS197" s="205"/>
      <c r="BT197" s="201" t="s">
        <v>4149</v>
      </c>
      <c r="BU197" s="205"/>
      <c r="BV197" s="205"/>
      <c r="BW197" s="183"/>
      <c r="BX197" s="183"/>
      <c r="BY197" s="183"/>
      <c r="BZ197" s="206"/>
      <c r="CA197" s="206"/>
      <c r="CB197" s="206"/>
      <c r="CC197" s="206"/>
      <c r="CD197" s="206"/>
      <c r="CE197" s="206"/>
      <c r="CF197" s="206"/>
      <c r="CG197" s="206"/>
      <c r="CH197" s="206"/>
      <c r="CI197" s="206"/>
      <c r="CJ197" s="206"/>
      <c r="CK197" s="206"/>
      <c r="CL197" s="206"/>
      <c r="CM197" s="206"/>
      <c r="CN197" s="206"/>
      <c r="CO197" s="206"/>
      <c r="CP197" s="206"/>
      <c r="CQ197" s="206"/>
      <c r="CR197" s="206"/>
      <c r="CS197" s="202" t="s">
        <v>1009</v>
      </c>
      <c r="CT197" s="202" t="s">
        <v>996</v>
      </c>
      <c r="CU197" s="206"/>
      <c r="CV197" s="206"/>
      <c r="CW197" s="206"/>
      <c r="CX197" s="206"/>
      <c r="CY197" s="206"/>
      <c r="CZ197" s="206"/>
      <c r="DA197" s="206"/>
      <c r="DB197" s="206"/>
      <c r="DC197" s="202" t="s">
        <v>4150</v>
      </c>
      <c r="DD197" s="206"/>
      <c r="DE197" s="206"/>
    </row>
    <row r="198" spans="34:109" ht="57" hidden="1">
      <c r="AH198" s="183"/>
      <c r="AI198" s="183"/>
      <c r="AJ198" s="183"/>
      <c r="AK198" s="183"/>
      <c r="AL198" s="197" t="str">
        <f t="shared" si="6"/>
        <v>Xoxocotla</v>
      </c>
      <c r="AM198" s="197" t="str">
        <f t="shared" si="7"/>
        <v>30195</v>
      </c>
      <c r="AO198" s="183"/>
      <c r="AP198" s="29">
        <v>196</v>
      </c>
      <c r="AQ198" s="205"/>
      <c r="AR198" s="205"/>
      <c r="AS198" s="205"/>
      <c r="AT198" s="205"/>
      <c r="AU198" s="205"/>
      <c r="AV198" s="205"/>
      <c r="AW198" s="205"/>
      <c r="AX198" s="205"/>
      <c r="AY198" s="205"/>
      <c r="AZ198" s="205"/>
      <c r="BA198" s="205"/>
      <c r="BB198" s="205"/>
      <c r="BC198" s="205"/>
      <c r="BD198" s="205"/>
      <c r="BE198" s="205"/>
      <c r="BF198" s="205"/>
      <c r="BG198" s="205"/>
      <c r="BH198" s="205"/>
      <c r="BI198" s="205"/>
      <c r="BJ198" s="201" t="s">
        <v>4151</v>
      </c>
      <c r="BK198" s="201" t="s">
        <v>4152</v>
      </c>
      <c r="BL198" s="205"/>
      <c r="BM198" s="205"/>
      <c r="BN198" s="205"/>
      <c r="BO198" s="205"/>
      <c r="BP198" s="205"/>
      <c r="BQ198" s="205"/>
      <c r="BR198" s="205"/>
      <c r="BS198" s="205"/>
      <c r="BT198" s="201" t="s">
        <v>4153</v>
      </c>
      <c r="BU198" s="205"/>
      <c r="BV198" s="205"/>
      <c r="BW198" s="183"/>
      <c r="BX198" s="183"/>
      <c r="BY198" s="183"/>
      <c r="BZ198" s="206"/>
      <c r="CA198" s="206"/>
      <c r="CB198" s="206"/>
      <c r="CC198" s="206"/>
      <c r="CD198" s="206"/>
      <c r="CE198" s="206"/>
      <c r="CF198" s="206"/>
      <c r="CG198" s="206"/>
      <c r="CH198" s="206"/>
      <c r="CI198" s="206"/>
      <c r="CJ198" s="206"/>
      <c r="CK198" s="206"/>
      <c r="CL198" s="206"/>
      <c r="CM198" s="206"/>
      <c r="CN198" s="206"/>
      <c r="CO198" s="206"/>
      <c r="CP198" s="206"/>
      <c r="CQ198" s="206"/>
      <c r="CR198" s="206"/>
      <c r="CS198" s="202" t="s">
        <v>4154</v>
      </c>
      <c r="CT198" s="202" t="s">
        <v>1934</v>
      </c>
      <c r="CU198" s="206"/>
      <c r="CV198" s="206"/>
      <c r="CW198" s="206"/>
      <c r="CX198" s="206"/>
      <c r="CY198" s="206"/>
      <c r="CZ198" s="206"/>
      <c r="DA198" s="206"/>
      <c r="DB198" s="206"/>
      <c r="DC198" s="202" t="s">
        <v>1822</v>
      </c>
      <c r="DD198" s="206"/>
      <c r="DE198" s="206"/>
    </row>
    <row r="199" spans="34:109" ht="99.75" hidden="1">
      <c r="AH199" s="183"/>
      <c r="AI199" s="183"/>
      <c r="AJ199" s="183"/>
      <c r="AK199" s="183"/>
      <c r="AL199" s="197" t="str">
        <f t="shared" si="6"/>
        <v>Yanga</v>
      </c>
      <c r="AM199" s="197" t="str">
        <f t="shared" si="7"/>
        <v>30196</v>
      </c>
      <c r="AO199" s="183"/>
      <c r="AP199" s="29">
        <v>197</v>
      </c>
      <c r="AQ199" s="205"/>
      <c r="AR199" s="205"/>
      <c r="AS199" s="205"/>
      <c r="AT199" s="205"/>
      <c r="AU199" s="205"/>
      <c r="AV199" s="205"/>
      <c r="AW199" s="205"/>
      <c r="AX199" s="205"/>
      <c r="AY199" s="205"/>
      <c r="AZ199" s="205"/>
      <c r="BA199" s="205"/>
      <c r="BB199" s="205"/>
      <c r="BC199" s="205"/>
      <c r="BD199" s="205"/>
      <c r="BE199" s="205"/>
      <c r="BF199" s="205"/>
      <c r="BG199" s="205"/>
      <c r="BH199" s="205"/>
      <c r="BI199" s="205"/>
      <c r="BJ199" s="201" t="s">
        <v>4155</v>
      </c>
      <c r="BK199" s="201" t="s">
        <v>4156</v>
      </c>
      <c r="BL199" s="205"/>
      <c r="BM199" s="205"/>
      <c r="BN199" s="205"/>
      <c r="BO199" s="205"/>
      <c r="BP199" s="205"/>
      <c r="BQ199" s="205"/>
      <c r="BR199" s="205"/>
      <c r="BS199" s="205"/>
      <c r="BT199" s="201" t="s">
        <v>4157</v>
      </c>
      <c r="BU199" s="205"/>
      <c r="BV199" s="205"/>
      <c r="BW199" s="183"/>
      <c r="BX199" s="183"/>
      <c r="BY199" s="183"/>
      <c r="BZ199" s="206"/>
      <c r="CA199" s="206"/>
      <c r="CB199" s="206"/>
      <c r="CC199" s="206"/>
      <c r="CD199" s="206"/>
      <c r="CE199" s="206"/>
      <c r="CF199" s="206"/>
      <c r="CG199" s="206"/>
      <c r="CH199" s="206"/>
      <c r="CI199" s="206"/>
      <c r="CJ199" s="206"/>
      <c r="CK199" s="206"/>
      <c r="CL199" s="206"/>
      <c r="CM199" s="206"/>
      <c r="CN199" s="206"/>
      <c r="CO199" s="206"/>
      <c r="CP199" s="206"/>
      <c r="CQ199" s="206"/>
      <c r="CR199" s="206"/>
      <c r="CS199" s="202" t="s">
        <v>4158</v>
      </c>
      <c r="CT199" s="202" t="s">
        <v>4159</v>
      </c>
      <c r="CU199" s="206"/>
      <c r="CV199" s="206"/>
      <c r="CW199" s="206"/>
      <c r="CX199" s="206"/>
      <c r="CY199" s="206"/>
      <c r="CZ199" s="206"/>
      <c r="DA199" s="206"/>
      <c r="DB199" s="206"/>
      <c r="DC199" s="202" t="s">
        <v>4160</v>
      </c>
      <c r="DD199" s="206"/>
      <c r="DE199" s="206"/>
    </row>
    <row r="200" spans="34:109" ht="57" hidden="1">
      <c r="AH200" s="183"/>
      <c r="AI200" s="183"/>
      <c r="AJ200" s="183"/>
      <c r="AK200" s="183"/>
      <c r="AL200" s="197" t="str">
        <f t="shared" si="6"/>
        <v>Yecuatla</v>
      </c>
      <c r="AM200" s="197" t="str">
        <f t="shared" si="7"/>
        <v>30197</v>
      </c>
      <c r="AO200" s="183"/>
      <c r="AP200" s="29">
        <v>198</v>
      </c>
      <c r="AQ200" s="205"/>
      <c r="AR200" s="205"/>
      <c r="AS200" s="205"/>
      <c r="AT200" s="205"/>
      <c r="AU200" s="205"/>
      <c r="AV200" s="205"/>
      <c r="AW200" s="205"/>
      <c r="AX200" s="205"/>
      <c r="AY200" s="205"/>
      <c r="AZ200" s="205"/>
      <c r="BA200" s="205"/>
      <c r="BB200" s="205"/>
      <c r="BC200" s="205"/>
      <c r="BD200" s="205"/>
      <c r="BE200" s="205"/>
      <c r="BF200" s="205"/>
      <c r="BG200" s="205"/>
      <c r="BH200" s="205"/>
      <c r="BI200" s="205"/>
      <c r="BJ200" s="201" t="s">
        <v>4161</v>
      </c>
      <c r="BK200" s="201" t="s">
        <v>4162</v>
      </c>
      <c r="BL200" s="205"/>
      <c r="BM200" s="205"/>
      <c r="BN200" s="205"/>
      <c r="BO200" s="205"/>
      <c r="BP200" s="205"/>
      <c r="BQ200" s="205"/>
      <c r="BR200" s="205"/>
      <c r="BS200" s="205"/>
      <c r="BT200" s="201" t="s">
        <v>4163</v>
      </c>
      <c r="BU200" s="205"/>
      <c r="BV200" s="205"/>
      <c r="BW200" s="183"/>
      <c r="BX200" s="183"/>
      <c r="BY200" s="183"/>
      <c r="BZ200" s="206"/>
      <c r="CA200" s="206"/>
      <c r="CB200" s="206"/>
      <c r="CC200" s="206"/>
      <c r="CD200" s="206"/>
      <c r="CE200" s="206"/>
      <c r="CF200" s="206"/>
      <c r="CG200" s="206"/>
      <c r="CH200" s="206"/>
      <c r="CI200" s="206"/>
      <c r="CJ200" s="206"/>
      <c r="CK200" s="206"/>
      <c r="CL200" s="206"/>
      <c r="CM200" s="206"/>
      <c r="CN200" s="206"/>
      <c r="CO200" s="206"/>
      <c r="CP200" s="206"/>
      <c r="CQ200" s="206"/>
      <c r="CR200" s="206"/>
      <c r="CS200" s="202" t="s">
        <v>4164</v>
      </c>
      <c r="CT200" s="202" t="s">
        <v>4165</v>
      </c>
      <c r="CU200" s="206"/>
      <c r="CV200" s="206"/>
      <c r="CW200" s="206"/>
      <c r="CX200" s="206"/>
      <c r="CY200" s="206"/>
      <c r="CZ200" s="206"/>
      <c r="DA200" s="206"/>
      <c r="DB200" s="206"/>
      <c r="DC200" s="202" t="s">
        <v>4166</v>
      </c>
      <c r="DD200" s="206"/>
      <c r="DE200" s="206"/>
    </row>
    <row r="201" spans="34:109" ht="57" hidden="1">
      <c r="AH201" s="183"/>
      <c r="AI201" s="183"/>
      <c r="AJ201" s="183"/>
      <c r="AK201" s="183"/>
      <c r="AL201" s="197" t="str">
        <f t="shared" si="6"/>
        <v>Zacualpan</v>
      </c>
      <c r="AM201" s="197" t="str">
        <f t="shared" si="7"/>
        <v>30198</v>
      </c>
      <c r="AO201" s="183"/>
      <c r="AP201" s="29">
        <v>199</v>
      </c>
      <c r="AQ201" s="205"/>
      <c r="AR201" s="205"/>
      <c r="AS201" s="205"/>
      <c r="AT201" s="205"/>
      <c r="AU201" s="205"/>
      <c r="AV201" s="205"/>
      <c r="AW201" s="205"/>
      <c r="AX201" s="205"/>
      <c r="AY201" s="205"/>
      <c r="AZ201" s="205"/>
      <c r="BA201" s="205"/>
      <c r="BB201" s="205"/>
      <c r="BC201" s="205"/>
      <c r="BD201" s="205"/>
      <c r="BE201" s="205"/>
      <c r="BF201" s="205"/>
      <c r="BG201" s="205"/>
      <c r="BH201" s="205"/>
      <c r="BI201" s="205"/>
      <c r="BJ201" s="201" t="s">
        <v>4167</v>
      </c>
      <c r="BK201" s="201" t="s">
        <v>4168</v>
      </c>
      <c r="BL201" s="205"/>
      <c r="BM201" s="205"/>
      <c r="BN201" s="205"/>
      <c r="BO201" s="205"/>
      <c r="BP201" s="205"/>
      <c r="BQ201" s="205"/>
      <c r="BR201" s="205"/>
      <c r="BS201" s="205"/>
      <c r="BT201" s="201" t="s">
        <v>4169</v>
      </c>
      <c r="BU201" s="205"/>
      <c r="BV201" s="205"/>
      <c r="BW201" s="183"/>
      <c r="BX201" s="183"/>
      <c r="BY201" s="183"/>
      <c r="BZ201" s="206"/>
      <c r="CA201" s="206"/>
      <c r="CB201" s="206"/>
      <c r="CC201" s="206"/>
      <c r="CD201" s="206"/>
      <c r="CE201" s="206"/>
      <c r="CF201" s="206"/>
      <c r="CG201" s="206"/>
      <c r="CH201" s="206"/>
      <c r="CI201" s="206"/>
      <c r="CJ201" s="206"/>
      <c r="CK201" s="206"/>
      <c r="CL201" s="206"/>
      <c r="CM201" s="206"/>
      <c r="CN201" s="206"/>
      <c r="CO201" s="206"/>
      <c r="CP201" s="206"/>
      <c r="CQ201" s="206"/>
      <c r="CR201" s="206"/>
      <c r="CS201" s="202" t="s">
        <v>4170</v>
      </c>
      <c r="CT201" s="202" t="s">
        <v>4171</v>
      </c>
      <c r="CU201" s="206"/>
      <c r="CV201" s="206"/>
      <c r="CW201" s="206"/>
      <c r="CX201" s="206"/>
      <c r="CY201" s="206"/>
      <c r="CZ201" s="206"/>
      <c r="DA201" s="206"/>
      <c r="DB201" s="206"/>
      <c r="DC201" s="202" t="s">
        <v>3642</v>
      </c>
      <c r="DD201" s="206"/>
      <c r="DE201" s="206"/>
    </row>
    <row r="202" spans="34:109" ht="57" hidden="1">
      <c r="AH202" s="183"/>
      <c r="AI202" s="183"/>
      <c r="AJ202" s="183"/>
      <c r="AK202" s="183"/>
      <c r="AL202" s="197" t="str">
        <f t="shared" si="6"/>
        <v>Zaragoza</v>
      </c>
      <c r="AM202" s="197" t="str">
        <f t="shared" si="7"/>
        <v>30199</v>
      </c>
      <c r="AO202" s="183"/>
      <c r="AP202" s="29">
        <v>200</v>
      </c>
      <c r="AQ202" s="205"/>
      <c r="AR202" s="205"/>
      <c r="AS202" s="205"/>
      <c r="AT202" s="205"/>
      <c r="AU202" s="205"/>
      <c r="AV202" s="205"/>
      <c r="AW202" s="205"/>
      <c r="AX202" s="205"/>
      <c r="AY202" s="205"/>
      <c r="AZ202" s="205"/>
      <c r="BA202" s="205"/>
      <c r="BB202" s="205"/>
      <c r="BC202" s="205"/>
      <c r="BD202" s="205"/>
      <c r="BE202" s="205"/>
      <c r="BF202" s="205"/>
      <c r="BG202" s="205"/>
      <c r="BH202" s="205"/>
      <c r="BI202" s="205"/>
      <c r="BJ202" s="201" t="s">
        <v>4172</v>
      </c>
      <c r="BK202" s="201" t="s">
        <v>4173</v>
      </c>
      <c r="BL202" s="205"/>
      <c r="BM202" s="205"/>
      <c r="BN202" s="205"/>
      <c r="BO202" s="205"/>
      <c r="BP202" s="205"/>
      <c r="BQ202" s="205"/>
      <c r="BR202" s="205"/>
      <c r="BS202" s="205"/>
      <c r="BT202" s="201" t="s">
        <v>4174</v>
      </c>
      <c r="BU202" s="205"/>
      <c r="BV202" s="205"/>
      <c r="BW202" s="183"/>
      <c r="BX202" s="183"/>
      <c r="BY202" s="183"/>
      <c r="BZ202" s="206"/>
      <c r="CA202" s="206"/>
      <c r="CB202" s="206"/>
      <c r="CC202" s="206"/>
      <c r="CD202" s="206"/>
      <c r="CE202" s="206"/>
      <c r="CF202" s="206"/>
      <c r="CG202" s="206"/>
      <c r="CH202" s="206"/>
      <c r="CI202" s="206"/>
      <c r="CJ202" s="206"/>
      <c r="CK202" s="206"/>
      <c r="CL202" s="206"/>
      <c r="CM202" s="206"/>
      <c r="CN202" s="206"/>
      <c r="CO202" s="206"/>
      <c r="CP202" s="206"/>
      <c r="CQ202" s="206"/>
      <c r="CR202" s="206"/>
      <c r="CS202" s="202" t="s">
        <v>4175</v>
      </c>
      <c r="CT202" s="202" t="s">
        <v>4176</v>
      </c>
      <c r="CU202" s="206"/>
      <c r="CV202" s="206"/>
      <c r="CW202" s="206"/>
      <c r="CX202" s="206"/>
      <c r="CY202" s="206"/>
      <c r="CZ202" s="206"/>
      <c r="DA202" s="206"/>
      <c r="DB202" s="206"/>
      <c r="DC202" s="202" t="s">
        <v>1931</v>
      </c>
      <c r="DD202" s="206"/>
      <c r="DE202" s="206"/>
    </row>
    <row r="203" spans="34:109" ht="71.25" hidden="1">
      <c r="AH203" s="183"/>
      <c r="AI203" s="183"/>
      <c r="AJ203" s="183"/>
      <c r="AK203" s="183"/>
      <c r="AL203" s="197" t="str">
        <f t="shared" si="6"/>
        <v>Zentla</v>
      </c>
      <c r="AM203" s="197" t="str">
        <f t="shared" si="7"/>
        <v>30200</v>
      </c>
      <c r="AO203" s="183"/>
      <c r="AP203" s="29">
        <v>201</v>
      </c>
      <c r="AQ203" s="205"/>
      <c r="AR203" s="205"/>
      <c r="AS203" s="205"/>
      <c r="AT203" s="205"/>
      <c r="AU203" s="205"/>
      <c r="AV203" s="205"/>
      <c r="AW203" s="205"/>
      <c r="AX203" s="205"/>
      <c r="AY203" s="205"/>
      <c r="AZ203" s="205"/>
      <c r="BA203" s="205"/>
      <c r="BB203" s="205"/>
      <c r="BC203" s="205"/>
      <c r="BD203" s="205"/>
      <c r="BE203" s="205"/>
      <c r="BF203" s="205"/>
      <c r="BG203" s="205"/>
      <c r="BH203" s="205"/>
      <c r="BI203" s="205"/>
      <c r="BJ203" s="201" t="s">
        <v>4177</v>
      </c>
      <c r="BK203" s="201" t="s">
        <v>4178</v>
      </c>
      <c r="BL203" s="205"/>
      <c r="BM203" s="205"/>
      <c r="BN203" s="205"/>
      <c r="BO203" s="205"/>
      <c r="BP203" s="205"/>
      <c r="BQ203" s="205"/>
      <c r="BR203" s="205"/>
      <c r="BS203" s="205"/>
      <c r="BT203" s="201" t="s">
        <v>4179</v>
      </c>
      <c r="BU203" s="205"/>
      <c r="BV203" s="205"/>
      <c r="BW203" s="183"/>
      <c r="BX203" s="183"/>
      <c r="BY203" s="183"/>
      <c r="BZ203" s="206"/>
      <c r="CA203" s="206"/>
      <c r="CB203" s="206"/>
      <c r="CC203" s="206"/>
      <c r="CD203" s="206"/>
      <c r="CE203" s="206"/>
      <c r="CF203" s="206"/>
      <c r="CG203" s="206"/>
      <c r="CH203" s="206"/>
      <c r="CI203" s="206"/>
      <c r="CJ203" s="206"/>
      <c r="CK203" s="206"/>
      <c r="CL203" s="206"/>
      <c r="CM203" s="206"/>
      <c r="CN203" s="206"/>
      <c r="CO203" s="206"/>
      <c r="CP203" s="206"/>
      <c r="CQ203" s="206"/>
      <c r="CR203" s="206"/>
      <c r="CS203" s="202" t="s">
        <v>4180</v>
      </c>
      <c r="CT203" s="202" t="s">
        <v>4181</v>
      </c>
      <c r="CU203" s="206"/>
      <c r="CV203" s="206"/>
      <c r="CW203" s="206"/>
      <c r="CX203" s="206"/>
      <c r="CY203" s="206"/>
      <c r="CZ203" s="206"/>
      <c r="DA203" s="206"/>
      <c r="DB203" s="206"/>
      <c r="DC203" s="202" t="s">
        <v>4182</v>
      </c>
      <c r="DD203" s="206"/>
      <c r="DE203" s="206"/>
    </row>
    <row r="204" spans="34:109" ht="85.5" hidden="1">
      <c r="AH204" s="183"/>
      <c r="AI204" s="183"/>
      <c r="AJ204" s="183"/>
      <c r="AK204" s="183"/>
      <c r="AL204" s="197" t="str">
        <f t="shared" si="6"/>
        <v>Zongolica</v>
      </c>
      <c r="AM204" s="197" t="str">
        <f t="shared" si="7"/>
        <v>30201</v>
      </c>
      <c r="AO204" s="183"/>
      <c r="AP204" s="29">
        <v>202</v>
      </c>
      <c r="AQ204" s="205"/>
      <c r="AR204" s="205"/>
      <c r="AS204" s="205"/>
      <c r="AT204" s="205"/>
      <c r="AU204" s="205"/>
      <c r="AV204" s="205"/>
      <c r="AW204" s="205"/>
      <c r="AX204" s="205"/>
      <c r="AY204" s="205"/>
      <c r="AZ204" s="205"/>
      <c r="BA204" s="205"/>
      <c r="BB204" s="205"/>
      <c r="BC204" s="205"/>
      <c r="BD204" s="205"/>
      <c r="BE204" s="205"/>
      <c r="BF204" s="205"/>
      <c r="BG204" s="205"/>
      <c r="BH204" s="205"/>
      <c r="BI204" s="205"/>
      <c r="BJ204" s="201" t="s">
        <v>4183</v>
      </c>
      <c r="BK204" s="201" t="s">
        <v>4184</v>
      </c>
      <c r="BL204" s="205"/>
      <c r="BM204" s="205"/>
      <c r="BN204" s="205"/>
      <c r="BO204" s="205"/>
      <c r="BP204" s="205"/>
      <c r="BQ204" s="205"/>
      <c r="BR204" s="205"/>
      <c r="BS204" s="205"/>
      <c r="BT204" s="201" t="s">
        <v>4185</v>
      </c>
      <c r="BU204" s="205"/>
      <c r="BV204" s="205"/>
      <c r="BW204" s="183"/>
      <c r="BX204" s="183"/>
      <c r="BY204" s="183"/>
      <c r="BZ204" s="206"/>
      <c r="CA204" s="206"/>
      <c r="CB204" s="206"/>
      <c r="CC204" s="206"/>
      <c r="CD204" s="206"/>
      <c r="CE204" s="206"/>
      <c r="CF204" s="206"/>
      <c r="CG204" s="206"/>
      <c r="CH204" s="206"/>
      <c r="CI204" s="206"/>
      <c r="CJ204" s="206"/>
      <c r="CK204" s="206"/>
      <c r="CL204" s="206"/>
      <c r="CM204" s="206"/>
      <c r="CN204" s="206"/>
      <c r="CO204" s="206"/>
      <c r="CP204" s="206"/>
      <c r="CQ204" s="206"/>
      <c r="CR204" s="206"/>
      <c r="CS204" s="202" t="s">
        <v>4186</v>
      </c>
      <c r="CT204" s="202" t="s">
        <v>4187</v>
      </c>
      <c r="CU204" s="206"/>
      <c r="CV204" s="206"/>
      <c r="CW204" s="206"/>
      <c r="CX204" s="206"/>
      <c r="CY204" s="206"/>
      <c r="CZ204" s="206"/>
      <c r="DA204" s="206"/>
      <c r="DB204" s="206"/>
      <c r="DC204" s="202" t="s">
        <v>4188</v>
      </c>
      <c r="DD204" s="206"/>
      <c r="DE204" s="206"/>
    </row>
    <row r="205" spans="34:109" ht="114" hidden="1">
      <c r="AH205" s="183"/>
      <c r="AI205" s="183"/>
      <c r="AJ205" s="183"/>
      <c r="AK205" s="183"/>
      <c r="AL205" s="197" t="str">
        <f t="shared" si="6"/>
        <v>Zontecomatlán de López y Fuentes</v>
      </c>
      <c r="AM205" s="197" t="str">
        <f t="shared" si="7"/>
        <v>30202</v>
      </c>
      <c r="AO205" s="183"/>
      <c r="AP205" s="29">
        <v>203</v>
      </c>
      <c r="AQ205" s="205"/>
      <c r="AR205" s="205"/>
      <c r="AS205" s="205"/>
      <c r="AT205" s="205"/>
      <c r="AU205" s="205"/>
      <c r="AV205" s="205"/>
      <c r="AW205" s="205"/>
      <c r="AX205" s="205"/>
      <c r="AY205" s="205"/>
      <c r="AZ205" s="205"/>
      <c r="BA205" s="205"/>
      <c r="BB205" s="205"/>
      <c r="BC205" s="205"/>
      <c r="BD205" s="205"/>
      <c r="BE205" s="205"/>
      <c r="BF205" s="205"/>
      <c r="BG205" s="205"/>
      <c r="BH205" s="205"/>
      <c r="BI205" s="205"/>
      <c r="BJ205" s="201" t="s">
        <v>4189</v>
      </c>
      <c r="BK205" s="201" t="s">
        <v>4190</v>
      </c>
      <c r="BL205" s="205"/>
      <c r="BM205" s="205"/>
      <c r="BN205" s="205"/>
      <c r="BO205" s="205"/>
      <c r="BP205" s="205"/>
      <c r="BQ205" s="205"/>
      <c r="BR205" s="205"/>
      <c r="BS205" s="205"/>
      <c r="BT205" s="201" t="s">
        <v>4191</v>
      </c>
      <c r="BU205" s="205"/>
      <c r="BV205" s="205"/>
      <c r="BW205" s="183"/>
      <c r="BX205" s="183"/>
      <c r="BY205" s="183"/>
      <c r="BZ205" s="206"/>
      <c r="CA205" s="206"/>
      <c r="CB205" s="206"/>
      <c r="CC205" s="206"/>
      <c r="CD205" s="206"/>
      <c r="CE205" s="206"/>
      <c r="CF205" s="206"/>
      <c r="CG205" s="206"/>
      <c r="CH205" s="206"/>
      <c r="CI205" s="206"/>
      <c r="CJ205" s="206"/>
      <c r="CK205" s="206"/>
      <c r="CL205" s="206"/>
      <c r="CM205" s="206"/>
      <c r="CN205" s="206"/>
      <c r="CO205" s="206"/>
      <c r="CP205" s="206"/>
      <c r="CQ205" s="206"/>
      <c r="CR205" s="206"/>
      <c r="CS205" s="202" t="s">
        <v>4192</v>
      </c>
      <c r="CT205" s="202" t="s">
        <v>4193</v>
      </c>
      <c r="CU205" s="206"/>
      <c r="CV205" s="206"/>
      <c r="CW205" s="206"/>
      <c r="CX205" s="206"/>
      <c r="CY205" s="206"/>
      <c r="CZ205" s="206"/>
      <c r="DA205" s="206"/>
      <c r="DB205" s="206"/>
      <c r="DC205" s="202" t="s">
        <v>4194</v>
      </c>
      <c r="DD205" s="206"/>
      <c r="DE205" s="206"/>
    </row>
    <row r="206" spans="34:109" ht="85.5" hidden="1">
      <c r="AH206" s="183"/>
      <c r="AI206" s="183"/>
      <c r="AJ206" s="183"/>
      <c r="AK206" s="183"/>
      <c r="AL206" s="197" t="str">
        <f t="shared" si="6"/>
        <v>Zozocolco de Hidalgo</v>
      </c>
      <c r="AM206" s="197" t="str">
        <f t="shared" si="7"/>
        <v>30203</v>
      </c>
      <c r="AO206" s="183"/>
      <c r="AP206" s="29">
        <v>204</v>
      </c>
      <c r="AQ206" s="205"/>
      <c r="AR206" s="205"/>
      <c r="AS206" s="205"/>
      <c r="AT206" s="205"/>
      <c r="AU206" s="205"/>
      <c r="AV206" s="205"/>
      <c r="AW206" s="205"/>
      <c r="AX206" s="205"/>
      <c r="AY206" s="205"/>
      <c r="AZ206" s="205"/>
      <c r="BA206" s="205"/>
      <c r="BB206" s="205"/>
      <c r="BC206" s="205"/>
      <c r="BD206" s="205"/>
      <c r="BE206" s="205"/>
      <c r="BF206" s="205"/>
      <c r="BG206" s="205"/>
      <c r="BH206" s="205"/>
      <c r="BI206" s="205"/>
      <c r="BJ206" s="201" t="s">
        <v>4195</v>
      </c>
      <c r="BK206" s="201" t="s">
        <v>4196</v>
      </c>
      <c r="BL206" s="205"/>
      <c r="BM206" s="205"/>
      <c r="BN206" s="205"/>
      <c r="BO206" s="205"/>
      <c r="BP206" s="205"/>
      <c r="BQ206" s="205"/>
      <c r="BR206" s="205"/>
      <c r="BS206" s="205"/>
      <c r="BT206" s="201" t="s">
        <v>4197</v>
      </c>
      <c r="BU206" s="205"/>
      <c r="BV206" s="205"/>
      <c r="BW206" s="183"/>
      <c r="BX206" s="183"/>
      <c r="BY206" s="183"/>
      <c r="BZ206" s="206"/>
      <c r="CA206" s="206"/>
      <c r="CB206" s="206"/>
      <c r="CC206" s="206"/>
      <c r="CD206" s="206"/>
      <c r="CE206" s="206"/>
      <c r="CF206" s="206"/>
      <c r="CG206" s="206"/>
      <c r="CH206" s="206"/>
      <c r="CI206" s="206"/>
      <c r="CJ206" s="206"/>
      <c r="CK206" s="206"/>
      <c r="CL206" s="206"/>
      <c r="CM206" s="206"/>
      <c r="CN206" s="206"/>
      <c r="CO206" s="206"/>
      <c r="CP206" s="206"/>
      <c r="CQ206" s="206"/>
      <c r="CR206" s="206"/>
      <c r="CS206" s="202" t="s">
        <v>4198</v>
      </c>
      <c r="CT206" s="202" t="s">
        <v>4199</v>
      </c>
      <c r="CU206" s="206"/>
      <c r="CV206" s="206"/>
      <c r="CW206" s="206"/>
      <c r="CX206" s="206"/>
      <c r="CY206" s="206"/>
      <c r="CZ206" s="206"/>
      <c r="DA206" s="206"/>
      <c r="DB206" s="206"/>
      <c r="DC206" s="202" t="s">
        <v>4200</v>
      </c>
      <c r="DD206" s="206"/>
      <c r="DE206" s="206"/>
    </row>
    <row r="207" spans="34:109" ht="57" hidden="1">
      <c r="AH207" s="183"/>
      <c r="AI207" s="183"/>
      <c r="AJ207" s="183"/>
      <c r="AK207" s="183"/>
      <c r="AL207" s="197" t="str">
        <f t="shared" si="6"/>
        <v>Agua Dulce</v>
      </c>
      <c r="AM207" s="197" t="str">
        <f t="shared" si="7"/>
        <v>30204</v>
      </c>
      <c r="AO207" s="183"/>
      <c r="AP207" s="29">
        <v>205</v>
      </c>
      <c r="AQ207" s="205"/>
      <c r="AR207" s="205"/>
      <c r="AS207" s="205"/>
      <c r="AT207" s="205"/>
      <c r="AU207" s="205"/>
      <c r="AV207" s="205"/>
      <c r="AW207" s="205"/>
      <c r="AX207" s="205"/>
      <c r="AY207" s="205"/>
      <c r="AZ207" s="205"/>
      <c r="BA207" s="205"/>
      <c r="BB207" s="205"/>
      <c r="BC207" s="205"/>
      <c r="BD207" s="205"/>
      <c r="BE207" s="205"/>
      <c r="BF207" s="205"/>
      <c r="BG207" s="205"/>
      <c r="BH207" s="205"/>
      <c r="BI207" s="205"/>
      <c r="BJ207" s="201" t="s">
        <v>4201</v>
      </c>
      <c r="BK207" s="201" t="s">
        <v>4202</v>
      </c>
      <c r="BL207" s="205"/>
      <c r="BM207" s="205"/>
      <c r="BN207" s="205"/>
      <c r="BO207" s="205"/>
      <c r="BP207" s="205"/>
      <c r="BQ207" s="205"/>
      <c r="BR207" s="205"/>
      <c r="BS207" s="205"/>
      <c r="BT207" s="201" t="s">
        <v>4203</v>
      </c>
      <c r="BU207" s="205"/>
      <c r="BV207" s="205"/>
      <c r="BW207" s="183"/>
      <c r="BX207" s="183"/>
      <c r="BY207" s="183"/>
      <c r="BZ207" s="206"/>
      <c r="CA207" s="206"/>
      <c r="CB207" s="206"/>
      <c r="CC207" s="206"/>
      <c r="CD207" s="206"/>
      <c r="CE207" s="206"/>
      <c r="CF207" s="206"/>
      <c r="CG207" s="206"/>
      <c r="CH207" s="206"/>
      <c r="CI207" s="206"/>
      <c r="CJ207" s="206"/>
      <c r="CK207" s="206"/>
      <c r="CL207" s="206"/>
      <c r="CM207" s="206"/>
      <c r="CN207" s="206"/>
      <c r="CO207" s="206"/>
      <c r="CP207" s="206"/>
      <c r="CQ207" s="206"/>
      <c r="CR207" s="206"/>
      <c r="CS207" s="202" t="s">
        <v>4204</v>
      </c>
      <c r="CT207" s="202" t="s">
        <v>4205</v>
      </c>
      <c r="CU207" s="206"/>
      <c r="CV207" s="206"/>
      <c r="CW207" s="206"/>
      <c r="CX207" s="206"/>
      <c r="CY207" s="206"/>
      <c r="CZ207" s="206"/>
      <c r="DA207" s="206"/>
      <c r="DB207" s="206"/>
      <c r="DC207" s="202" t="s">
        <v>4206</v>
      </c>
      <c r="DD207" s="206"/>
      <c r="DE207" s="206"/>
    </row>
    <row r="208" spans="34:109" ht="57" hidden="1">
      <c r="AH208" s="183"/>
      <c r="AI208" s="183"/>
      <c r="AJ208" s="183"/>
      <c r="AK208" s="183"/>
      <c r="AL208" s="197" t="str">
        <f t="shared" si="6"/>
        <v>El Higo</v>
      </c>
      <c r="AM208" s="197" t="str">
        <f t="shared" si="7"/>
        <v>30205</v>
      </c>
      <c r="AO208" s="183"/>
      <c r="AP208" s="29">
        <v>206</v>
      </c>
      <c r="AQ208" s="205"/>
      <c r="AR208" s="205"/>
      <c r="AS208" s="205"/>
      <c r="AT208" s="205"/>
      <c r="AU208" s="205"/>
      <c r="AV208" s="205"/>
      <c r="AW208" s="205"/>
      <c r="AX208" s="205"/>
      <c r="AY208" s="205"/>
      <c r="AZ208" s="205"/>
      <c r="BA208" s="205"/>
      <c r="BB208" s="205"/>
      <c r="BC208" s="205"/>
      <c r="BD208" s="205"/>
      <c r="BE208" s="205"/>
      <c r="BF208" s="205"/>
      <c r="BG208" s="205"/>
      <c r="BH208" s="205"/>
      <c r="BI208" s="205"/>
      <c r="BJ208" s="201" t="s">
        <v>4207</v>
      </c>
      <c r="BK208" s="201" t="s">
        <v>4208</v>
      </c>
      <c r="BL208" s="205"/>
      <c r="BM208" s="205"/>
      <c r="BN208" s="205"/>
      <c r="BO208" s="205"/>
      <c r="BP208" s="205"/>
      <c r="BQ208" s="205"/>
      <c r="BR208" s="205"/>
      <c r="BS208" s="205"/>
      <c r="BT208" s="201" t="s">
        <v>4209</v>
      </c>
      <c r="BU208" s="205"/>
      <c r="BV208" s="205"/>
      <c r="BW208" s="183"/>
      <c r="BX208" s="183"/>
      <c r="BY208" s="183"/>
      <c r="BZ208" s="206"/>
      <c r="CA208" s="206"/>
      <c r="CB208" s="206"/>
      <c r="CC208" s="206"/>
      <c r="CD208" s="206"/>
      <c r="CE208" s="206"/>
      <c r="CF208" s="206"/>
      <c r="CG208" s="206"/>
      <c r="CH208" s="206"/>
      <c r="CI208" s="206"/>
      <c r="CJ208" s="206"/>
      <c r="CK208" s="206"/>
      <c r="CL208" s="206"/>
      <c r="CM208" s="206"/>
      <c r="CN208" s="206"/>
      <c r="CO208" s="206"/>
      <c r="CP208" s="206"/>
      <c r="CQ208" s="206"/>
      <c r="CR208" s="206"/>
      <c r="CS208" s="202" t="s">
        <v>4210</v>
      </c>
      <c r="CT208" s="202" t="s">
        <v>4211</v>
      </c>
      <c r="CU208" s="206"/>
      <c r="CV208" s="206"/>
      <c r="CW208" s="206"/>
      <c r="CX208" s="206"/>
      <c r="CY208" s="206"/>
      <c r="CZ208" s="206"/>
      <c r="DA208" s="206"/>
      <c r="DB208" s="206"/>
      <c r="DC208" s="202" t="s">
        <v>4212</v>
      </c>
      <c r="DD208" s="206"/>
      <c r="DE208" s="206"/>
    </row>
    <row r="209" spans="34:109" ht="128.25" hidden="1">
      <c r="AH209" s="183"/>
      <c r="AI209" s="183"/>
      <c r="AJ209" s="183"/>
      <c r="AK209" s="183"/>
      <c r="AL209" s="197" t="str">
        <f t="shared" si="6"/>
        <v>Nanchital de Lázaro Cárdenas del Río</v>
      </c>
      <c r="AM209" s="197" t="str">
        <f t="shared" si="7"/>
        <v>30206</v>
      </c>
      <c r="AO209" s="183"/>
      <c r="AP209" s="29">
        <v>207</v>
      </c>
      <c r="AQ209" s="205"/>
      <c r="AR209" s="205"/>
      <c r="AS209" s="205"/>
      <c r="AT209" s="205"/>
      <c r="AU209" s="205"/>
      <c r="AV209" s="205"/>
      <c r="AW209" s="205"/>
      <c r="AX209" s="205"/>
      <c r="AY209" s="205"/>
      <c r="AZ209" s="205"/>
      <c r="BA209" s="205"/>
      <c r="BB209" s="205"/>
      <c r="BC209" s="205"/>
      <c r="BD209" s="205"/>
      <c r="BE209" s="205"/>
      <c r="BF209" s="205"/>
      <c r="BG209" s="205"/>
      <c r="BH209" s="205"/>
      <c r="BI209" s="205"/>
      <c r="BJ209" s="201" t="s">
        <v>4213</v>
      </c>
      <c r="BK209" s="201" t="s">
        <v>4214</v>
      </c>
      <c r="BL209" s="205"/>
      <c r="BM209" s="205"/>
      <c r="BN209" s="205"/>
      <c r="BO209" s="205"/>
      <c r="BP209" s="205"/>
      <c r="BQ209" s="205"/>
      <c r="BR209" s="205"/>
      <c r="BS209" s="205"/>
      <c r="BT209" s="201" t="s">
        <v>4215</v>
      </c>
      <c r="BU209" s="205"/>
      <c r="BV209" s="205"/>
      <c r="BW209" s="183"/>
      <c r="BX209" s="183"/>
      <c r="BY209" s="183"/>
      <c r="BZ209" s="206"/>
      <c r="CA209" s="206"/>
      <c r="CB209" s="206"/>
      <c r="CC209" s="206"/>
      <c r="CD209" s="206"/>
      <c r="CE209" s="206"/>
      <c r="CF209" s="206"/>
      <c r="CG209" s="206"/>
      <c r="CH209" s="206"/>
      <c r="CI209" s="206"/>
      <c r="CJ209" s="206"/>
      <c r="CK209" s="206"/>
      <c r="CL209" s="206"/>
      <c r="CM209" s="206"/>
      <c r="CN209" s="206"/>
      <c r="CO209" s="206"/>
      <c r="CP209" s="206"/>
      <c r="CQ209" s="206"/>
      <c r="CR209" s="206"/>
      <c r="CS209" s="202" t="s">
        <v>4216</v>
      </c>
      <c r="CT209" s="202" t="s">
        <v>4217</v>
      </c>
      <c r="CU209" s="206"/>
      <c r="CV209" s="206"/>
      <c r="CW209" s="206"/>
      <c r="CX209" s="206"/>
      <c r="CY209" s="206"/>
      <c r="CZ209" s="206"/>
      <c r="DA209" s="206"/>
      <c r="DB209" s="206"/>
      <c r="DC209" s="202" t="s">
        <v>4218</v>
      </c>
      <c r="DD209" s="206"/>
      <c r="DE209" s="206"/>
    </row>
    <row r="210" spans="34:109" ht="57" hidden="1">
      <c r="AH210" s="183"/>
      <c r="AI210" s="183"/>
      <c r="AJ210" s="183"/>
      <c r="AK210" s="183"/>
      <c r="AL210" s="197" t="str">
        <f t="shared" si="6"/>
        <v>Tres Valles</v>
      </c>
      <c r="AM210" s="197" t="str">
        <f t="shared" si="7"/>
        <v>30207</v>
      </c>
      <c r="AO210" s="183"/>
      <c r="AP210" s="29">
        <v>208</v>
      </c>
      <c r="AQ210" s="205"/>
      <c r="AR210" s="205"/>
      <c r="AS210" s="205"/>
      <c r="AT210" s="205"/>
      <c r="AU210" s="205"/>
      <c r="AV210" s="205"/>
      <c r="AW210" s="205"/>
      <c r="AX210" s="205"/>
      <c r="AY210" s="205"/>
      <c r="AZ210" s="205"/>
      <c r="BA210" s="205"/>
      <c r="BB210" s="205"/>
      <c r="BC210" s="205"/>
      <c r="BD210" s="205"/>
      <c r="BE210" s="205"/>
      <c r="BF210" s="205"/>
      <c r="BG210" s="205"/>
      <c r="BH210" s="205"/>
      <c r="BI210" s="205"/>
      <c r="BJ210" s="201" t="s">
        <v>4219</v>
      </c>
      <c r="BK210" s="201" t="s">
        <v>4220</v>
      </c>
      <c r="BL210" s="205"/>
      <c r="BM210" s="205"/>
      <c r="BN210" s="205"/>
      <c r="BO210" s="205"/>
      <c r="BP210" s="205"/>
      <c r="BQ210" s="205"/>
      <c r="BR210" s="205"/>
      <c r="BS210" s="205"/>
      <c r="BT210" s="201" t="s">
        <v>4221</v>
      </c>
      <c r="BU210" s="205"/>
      <c r="BV210" s="205"/>
      <c r="BW210" s="183"/>
      <c r="BX210" s="183"/>
      <c r="BY210" s="183"/>
      <c r="BZ210" s="206"/>
      <c r="CA210" s="206"/>
      <c r="CB210" s="206"/>
      <c r="CC210" s="206"/>
      <c r="CD210" s="206"/>
      <c r="CE210" s="206"/>
      <c r="CF210" s="206"/>
      <c r="CG210" s="206"/>
      <c r="CH210" s="206"/>
      <c r="CI210" s="206"/>
      <c r="CJ210" s="206"/>
      <c r="CK210" s="206"/>
      <c r="CL210" s="206"/>
      <c r="CM210" s="206"/>
      <c r="CN210" s="206"/>
      <c r="CO210" s="206"/>
      <c r="CP210" s="206"/>
      <c r="CQ210" s="206"/>
      <c r="CR210" s="206"/>
      <c r="CS210" s="202" t="s">
        <v>4222</v>
      </c>
      <c r="CT210" s="202" t="s">
        <v>4223</v>
      </c>
      <c r="CU210" s="206"/>
      <c r="CV210" s="206"/>
      <c r="CW210" s="206"/>
      <c r="CX210" s="206"/>
      <c r="CY210" s="206"/>
      <c r="CZ210" s="206"/>
      <c r="DA210" s="206"/>
      <c r="DB210" s="206"/>
      <c r="DC210" s="202" t="s">
        <v>4224</v>
      </c>
      <c r="DD210" s="206"/>
      <c r="DE210" s="206"/>
    </row>
    <row r="211" spans="34:109" ht="99.75" hidden="1">
      <c r="AH211" s="183"/>
      <c r="AI211" s="183"/>
      <c r="AJ211" s="183"/>
      <c r="AK211" s="183"/>
      <c r="AL211" s="197" t="str">
        <f t="shared" si="6"/>
        <v>Carlos A. Carrillo</v>
      </c>
      <c r="AM211" s="197" t="str">
        <f t="shared" si="7"/>
        <v>30208</v>
      </c>
      <c r="AO211" s="183"/>
      <c r="AP211" s="29">
        <v>209</v>
      </c>
      <c r="AQ211" s="205"/>
      <c r="AR211" s="205"/>
      <c r="AS211" s="205"/>
      <c r="AT211" s="205"/>
      <c r="AU211" s="205"/>
      <c r="AV211" s="205"/>
      <c r="AW211" s="205"/>
      <c r="AX211" s="205"/>
      <c r="AY211" s="205"/>
      <c r="AZ211" s="205"/>
      <c r="BA211" s="205"/>
      <c r="BB211" s="205"/>
      <c r="BC211" s="205"/>
      <c r="BD211" s="205"/>
      <c r="BE211" s="205"/>
      <c r="BF211" s="205"/>
      <c r="BG211" s="205"/>
      <c r="BH211" s="205"/>
      <c r="BI211" s="205"/>
      <c r="BJ211" s="201" t="s">
        <v>4225</v>
      </c>
      <c r="BK211" s="201" t="s">
        <v>4226</v>
      </c>
      <c r="BL211" s="205"/>
      <c r="BM211" s="205"/>
      <c r="BN211" s="205"/>
      <c r="BO211" s="205"/>
      <c r="BP211" s="205"/>
      <c r="BQ211" s="205"/>
      <c r="BR211" s="205"/>
      <c r="BS211" s="205"/>
      <c r="BT211" s="201" t="s">
        <v>4227</v>
      </c>
      <c r="BU211" s="205"/>
      <c r="BV211" s="205"/>
      <c r="BW211" s="183"/>
      <c r="BX211" s="183"/>
      <c r="BY211" s="183"/>
      <c r="BZ211" s="206"/>
      <c r="CA211" s="206"/>
      <c r="CB211" s="206"/>
      <c r="CC211" s="206"/>
      <c r="CD211" s="206"/>
      <c r="CE211" s="206"/>
      <c r="CF211" s="206"/>
      <c r="CG211" s="206"/>
      <c r="CH211" s="206"/>
      <c r="CI211" s="206"/>
      <c r="CJ211" s="206"/>
      <c r="CK211" s="206"/>
      <c r="CL211" s="206"/>
      <c r="CM211" s="206"/>
      <c r="CN211" s="206"/>
      <c r="CO211" s="206"/>
      <c r="CP211" s="206"/>
      <c r="CQ211" s="206"/>
      <c r="CR211" s="206"/>
      <c r="CS211" s="510" t="s">
        <v>4228</v>
      </c>
      <c r="CT211" s="202" t="s">
        <v>4229</v>
      </c>
      <c r="CU211" s="206"/>
      <c r="CV211" s="206"/>
      <c r="CW211" s="206"/>
      <c r="CX211" s="206"/>
      <c r="CY211" s="206"/>
      <c r="CZ211" s="206"/>
      <c r="DA211" s="206"/>
      <c r="DB211" s="206"/>
      <c r="DC211" s="202" t="s">
        <v>4230</v>
      </c>
      <c r="DD211" s="206"/>
      <c r="DE211" s="206"/>
    </row>
    <row r="212" spans="34:109" ht="99.75" hidden="1">
      <c r="AH212" s="183"/>
      <c r="AI212" s="183"/>
      <c r="AJ212" s="183"/>
      <c r="AK212" s="183"/>
      <c r="AL212" s="197" t="str">
        <f t="shared" si="6"/>
        <v>Tatahuicapan de Juárez</v>
      </c>
      <c r="AM212" s="197" t="str">
        <f t="shared" si="7"/>
        <v>30209</v>
      </c>
      <c r="AO212" s="183"/>
      <c r="AP212" s="29">
        <v>210</v>
      </c>
      <c r="AQ212" s="205"/>
      <c r="AR212" s="205"/>
      <c r="AS212" s="205"/>
      <c r="AT212" s="205"/>
      <c r="AU212" s="205"/>
      <c r="AV212" s="205"/>
      <c r="AW212" s="205"/>
      <c r="AX212" s="205"/>
      <c r="AY212" s="205"/>
      <c r="AZ212" s="205"/>
      <c r="BA212" s="205"/>
      <c r="BB212" s="205"/>
      <c r="BC212" s="205"/>
      <c r="BD212" s="205"/>
      <c r="BE212" s="205"/>
      <c r="BF212" s="205"/>
      <c r="BG212" s="205"/>
      <c r="BH212" s="205"/>
      <c r="BI212" s="205"/>
      <c r="BJ212" s="201" t="s">
        <v>4231</v>
      </c>
      <c r="BK212" s="201" t="s">
        <v>4232</v>
      </c>
      <c r="BL212" s="205"/>
      <c r="BM212" s="205"/>
      <c r="BN212" s="205"/>
      <c r="BO212" s="205"/>
      <c r="BP212" s="205"/>
      <c r="BQ212" s="205"/>
      <c r="BR212" s="205"/>
      <c r="BS212" s="205"/>
      <c r="BT212" s="201" t="s">
        <v>4233</v>
      </c>
      <c r="BU212" s="205"/>
      <c r="BV212" s="205"/>
      <c r="BW212" s="183"/>
      <c r="BX212" s="183"/>
      <c r="BY212" s="183"/>
      <c r="BZ212" s="206"/>
      <c r="CA212" s="206"/>
      <c r="CB212" s="206"/>
      <c r="CC212" s="206"/>
      <c r="CD212" s="206"/>
      <c r="CE212" s="206"/>
      <c r="CF212" s="206"/>
      <c r="CG212" s="206"/>
      <c r="CH212" s="206"/>
      <c r="CI212" s="206"/>
      <c r="CJ212" s="206"/>
      <c r="CK212" s="206"/>
      <c r="CL212" s="206"/>
      <c r="CM212" s="206"/>
      <c r="CN212" s="206"/>
      <c r="CO212" s="206"/>
      <c r="CP212" s="206"/>
      <c r="CQ212" s="206"/>
      <c r="CR212" s="206"/>
      <c r="CS212" s="510" t="s">
        <v>4234</v>
      </c>
      <c r="CT212" s="202" t="s">
        <v>4235</v>
      </c>
      <c r="CU212" s="206"/>
      <c r="CV212" s="206"/>
      <c r="CW212" s="206"/>
      <c r="CX212" s="206"/>
      <c r="CY212" s="206"/>
      <c r="CZ212" s="206"/>
      <c r="DA212" s="206"/>
      <c r="DB212" s="206"/>
      <c r="DC212" s="202" t="s">
        <v>4236</v>
      </c>
      <c r="DD212" s="206"/>
      <c r="DE212" s="206"/>
    </row>
    <row r="213" spans="34:109" ht="71.25" hidden="1">
      <c r="AH213" s="183"/>
      <c r="AI213" s="183"/>
      <c r="AJ213" s="183"/>
      <c r="AK213" s="183"/>
      <c r="AL213" s="197" t="str">
        <f t="shared" si="6"/>
        <v>Uxpanapa</v>
      </c>
      <c r="AM213" s="197" t="str">
        <f t="shared" si="7"/>
        <v>30210</v>
      </c>
      <c r="AO213" s="183"/>
      <c r="AP213" s="29">
        <v>211</v>
      </c>
      <c r="AQ213" s="205"/>
      <c r="AR213" s="205"/>
      <c r="AS213" s="205"/>
      <c r="AT213" s="205"/>
      <c r="AU213" s="205"/>
      <c r="AV213" s="205"/>
      <c r="AW213" s="205"/>
      <c r="AX213" s="205"/>
      <c r="AY213" s="205"/>
      <c r="AZ213" s="205"/>
      <c r="BA213" s="205"/>
      <c r="BB213" s="205"/>
      <c r="BC213" s="205"/>
      <c r="BD213" s="205"/>
      <c r="BE213" s="205"/>
      <c r="BF213" s="205"/>
      <c r="BG213" s="205"/>
      <c r="BH213" s="205"/>
      <c r="BI213" s="205"/>
      <c r="BJ213" s="201" t="s">
        <v>4237</v>
      </c>
      <c r="BK213" s="201" t="s">
        <v>4238</v>
      </c>
      <c r="BL213" s="205"/>
      <c r="BM213" s="205"/>
      <c r="BN213" s="205"/>
      <c r="BO213" s="205"/>
      <c r="BP213" s="205"/>
      <c r="BQ213" s="205"/>
      <c r="BR213" s="205"/>
      <c r="BS213" s="205"/>
      <c r="BT213" s="201" t="s">
        <v>4239</v>
      </c>
      <c r="BU213" s="205"/>
      <c r="BV213" s="205"/>
      <c r="BW213" s="183"/>
      <c r="BX213" s="183"/>
      <c r="BY213" s="183"/>
      <c r="BZ213" s="206"/>
      <c r="CA213" s="206"/>
      <c r="CB213" s="206"/>
      <c r="CC213" s="206"/>
      <c r="CD213" s="206"/>
      <c r="CE213" s="206"/>
      <c r="CF213" s="206"/>
      <c r="CG213" s="206"/>
      <c r="CH213" s="206"/>
      <c r="CI213" s="206"/>
      <c r="CJ213" s="206"/>
      <c r="CK213" s="206"/>
      <c r="CL213" s="206"/>
      <c r="CM213" s="206"/>
      <c r="CN213" s="206"/>
      <c r="CO213" s="206"/>
      <c r="CP213" s="206"/>
      <c r="CQ213" s="206"/>
      <c r="CR213" s="206"/>
      <c r="CS213" s="202" t="s">
        <v>4240</v>
      </c>
      <c r="CT213" s="202" t="s">
        <v>4241</v>
      </c>
      <c r="CU213" s="206"/>
      <c r="CV213" s="206"/>
      <c r="CW213" s="206"/>
      <c r="CX213" s="206"/>
      <c r="CY213" s="206"/>
      <c r="CZ213" s="206"/>
      <c r="DA213" s="206"/>
      <c r="DB213" s="206"/>
      <c r="DC213" s="202" t="s">
        <v>4242</v>
      </c>
      <c r="DD213" s="206"/>
      <c r="DE213" s="206"/>
    </row>
    <row r="214" spans="34:109" ht="71.25" hidden="1">
      <c r="AH214" s="183"/>
      <c r="AI214" s="183"/>
      <c r="AJ214" s="183"/>
      <c r="AK214" s="183"/>
      <c r="AL214" s="197" t="str">
        <f t="shared" si="6"/>
        <v>San Rafael</v>
      </c>
      <c r="AM214" s="197" t="str">
        <f t="shared" si="7"/>
        <v>30211</v>
      </c>
      <c r="AO214" s="183"/>
      <c r="AP214" s="29">
        <v>212</v>
      </c>
      <c r="AQ214" s="205"/>
      <c r="AR214" s="205"/>
      <c r="AS214" s="205"/>
      <c r="AT214" s="205"/>
      <c r="AU214" s="205"/>
      <c r="AV214" s="205"/>
      <c r="AW214" s="205"/>
      <c r="AX214" s="205"/>
      <c r="AY214" s="205"/>
      <c r="AZ214" s="205"/>
      <c r="BA214" s="205"/>
      <c r="BB214" s="205"/>
      <c r="BC214" s="205"/>
      <c r="BD214" s="205"/>
      <c r="BE214" s="205"/>
      <c r="BF214" s="205"/>
      <c r="BG214" s="205"/>
      <c r="BH214" s="205"/>
      <c r="BI214" s="205"/>
      <c r="BJ214" s="201" t="s">
        <v>4243</v>
      </c>
      <c r="BK214" s="201" t="s">
        <v>4244</v>
      </c>
      <c r="BL214" s="205"/>
      <c r="BM214" s="205"/>
      <c r="BN214" s="205"/>
      <c r="BO214" s="205"/>
      <c r="BP214" s="205"/>
      <c r="BQ214" s="205"/>
      <c r="BR214" s="205"/>
      <c r="BS214" s="205"/>
      <c r="BT214" s="201" t="s">
        <v>4245</v>
      </c>
      <c r="BU214" s="205"/>
      <c r="BV214" s="205"/>
      <c r="BW214" s="183"/>
      <c r="BX214" s="183"/>
      <c r="BY214" s="183"/>
      <c r="BZ214" s="206"/>
      <c r="CA214" s="206"/>
      <c r="CB214" s="206"/>
      <c r="CC214" s="206"/>
      <c r="CD214" s="206"/>
      <c r="CE214" s="206"/>
      <c r="CF214" s="206"/>
      <c r="CG214" s="206"/>
      <c r="CH214" s="206"/>
      <c r="CI214" s="206"/>
      <c r="CJ214" s="206"/>
      <c r="CK214" s="206"/>
      <c r="CL214" s="206"/>
      <c r="CM214" s="206"/>
      <c r="CN214" s="206"/>
      <c r="CO214" s="206"/>
      <c r="CP214" s="206"/>
      <c r="CQ214" s="206"/>
      <c r="CR214" s="206"/>
      <c r="CS214" s="202" t="s">
        <v>4246</v>
      </c>
      <c r="CT214" s="202" t="s">
        <v>1931</v>
      </c>
      <c r="CU214" s="206"/>
      <c r="CV214" s="206"/>
      <c r="CW214" s="206"/>
      <c r="CX214" s="206"/>
      <c r="CY214" s="206"/>
      <c r="CZ214" s="206"/>
      <c r="DA214" s="206"/>
      <c r="DB214" s="206"/>
      <c r="DC214" s="202" t="s">
        <v>4247</v>
      </c>
      <c r="DD214" s="206"/>
      <c r="DE214" s="206"/>
    </row>
    <row r="215" spans="34:109" ht="57" hidden="1">
      <c r="AH215" s="183"/>
      <c r="AI215" s="183"/>
      <c r="AJ215" s="183"/>
      <c r="AK215" s="183"/>
      <c r="AL215" s="197" t="str">
        <f t="shared" si="6"/>
        <v>Santiago Sochiapan</v>
      </c>
      <c r="AM215" s="197" t="str">
        <f t="shared" si="7"/>
        <v>30212</v>
      </c>
      <c r="AO215" s="183"/>
      <c r="AP215" s="29">
        <v>213</v>
      </c>
      <c r="AQ215" s="205"/>
      <c r="AR215" s="205"/>
      <c r="AS215" s="205"/>
      <c r="AT215" s="205"/>
      <c r="AU215" s="205"/>
      <c r="AV215" s="205"/>
      <c r="AW215" s="205"/>
      <c r="AX215" s="205"/>
      <c r="AY215" s="205"/>
      <c r="AZ215" s="205"/>
      <c r="BA215" s="205"/>
      <c r="BB215" s="205"/>
      <c r="BC215" s="205"/>
      <c r="BD215" s="205"/>
      <c r="BE215" s="205"/>
      <c r="BF215" s="205"/>
      <c r="BG215" s="205"/>
      <c r="BH215" s="205"/>
      <c r="BI215" s="205"/>
      <c r="BJ215" s="201" t="s">
        <v>4248</v>
      </c>
      <c r="BK215" s="201" t="s">
        <v>4249</v>
      </c>
      <c r="BL215" s="205"/>
      <c r="BM215" s="205"/>
      <c r="BN215" s="205"/>
      <c r="BO215" s="205"/>
      <c r="BP215" s="205"/>
      <c r="BQ215" s="205"/>
      <c r="BR215" s="205"/>
      <c r="BS215" s="205"/>
      <c r="BT215" s="201" t="s">
        <v>4250</v>
      </c>
      <c r="BU215" s="205"/>
      <c r="BV215" s="205"/>
      <c r="BW215" s="183"/>
      <c r="BX215" s="183"/>
      <c r="BY215" s="183"/>
      <c r="BZ215" s="206"/>
      <c r="CA215" s="206"/>
      <c r="CB215" s="206"/>
      <c r="CC215" s="206"/>
      <c r="CD215" s="206"/>
      <c r="CE215" s="206"/>
      <c r="CF215" s="206"/>
      <c r="CG215" s="206"/>
      <c r="CH215" s="206"/>
      <c r="CI215" s="206"/>
      <c r="CJ215" s="206"/>
      <c r="CK215" s="206"/>
      <c r="CL215" s="206"/>
      <c r="CM215" s="206"/>
      <c r="CN215" s="206"/>
      <c r="CO215" s="206"/>
      <c r="CP215" s="206"/>
      <c r="CQ215" s="206"/>
      <c r="CR215" s="206"/>
      <c r="CS215" s="202" t="s">
        <v>4251</v>
      </c>
      <c r="CT215" s="202" t="s">
        <v>4252</v>
      </c>
      <c r="CU215" s="206"/>
      <c r="CV215" s="206"/>
      <c r="CW215" s="206"/>
      <c r="CX215" s="206"/>
      <c r="CY215" s="206"/>
      <c r="CZ215" s="206"/>
      <c r="DA215" s="206"/>
      <c r="DB215" s="206"/>
      <c r="DC215" s="202" t="s">
        <v>4253</v>
      </c>
      <c r="DD215" s="206"/>
      <c r="DE215" s="206"/>
    </row>
    <row r="216" spans="34:109" ht="57" hidden="1">
      <c r="AH216" s="183"/>
      <c r="AI216" s="183"/>
      <c r="AJ216" s="183"/>
      <c r="AK216" s="183"/>
      <c r="AL216" s="197" t="str">
        <f t="shared" si="6"/>
        <v>No identificado</v>
      </c>
      <c r="AM216" s="197">
        <f t="shared" si="7"/>
        <v>30999</v>
      </c>
      <c r="AO216" s="183"/>
      <c r="AP216" s="29">
        <v>214</v>
      </c>
      <c r="AQ216" s="205"/>
      <c r="AR216" s="205"/>
      <c r="AS216" s="205"/>
      <c r="AT216" s="205"/>
      <c r="AU216" s="205"/>
      <c r="AV216" s="205"/>
      <c r="AW216" s="205"/>
      <c r="AX216" s="205"/>
      <c r="AY216" s="205"/>
      <c r="AZ216" s="205"/>
      <c r="BA216" s="205"/>
      <c r="BB216" s="205"/>
      <c r="BC216" s="205"/>
      <c r="BD216" s="205"/>
      <c r="BE216" s="205"/>
      <c r="BF216" s="205"/>
      <c r="BG216" s="205"/>
      <c r="BH216" s="205"/>
      <c r="BI216" s="205"/>
      <c r="BJ216" s="201" t="s">
        <v>4254</v>
      </c>
      <c r="BK216" s="201" t="s">
        <v>4255</v>
      </c>
      <c r="BL216" s="205"/>
      <c r="BM216" s="205"/>
      <c r="BN216" s="205"/>
      <c r="BO216" s="205"/>
      <c r="BP216" s="205"/>
      <c r="BQ216" s="205"/>
      <c r="BR216" s="205"/>
      <c r="BS216" s="205"/>
      <c r="BT216" s="205">
        <v>30999</v>
      </c>
      <c r="BU216" s="205"/>
      <c r="BV216" s="205"/>
      <c r="BW216" s="183"/>
      <c r="BX216" s="183"/>
      <c r="BY216" s="183"/>
      <c r="BZ216" s="206"/>
      <c r="CA216" s="206"/>
      <c r="CB216" s="206"/>
      <c r="CC216" s="206"/>
      <c r="CD216" s="206"/>
      <c r="CE216" s="206"/>
      <c r="CF216" s="206"/>
      <c r="CG216" s="206"/>
      <c r="CH216" s="206"/>
      <c r="CI216" s="206"/>
      <c r="CJ216" s="206"/>
      <c r="CK216" s="206"/>
      <c r="CL216" s="206"/>
      <c r="CM216" s="206"/>
      <c r="CN216" s="206"/>
      <c r="CO216" s="206"/>
      <c r="CP216" s="206"/>
      <c r="CQ216" s="206"/>
      <c r="CR216" s="206"/>
      <c r="CS216" s="202" t="s">
        <v>4256</v>
      </c>
      <c r="CT216" s="202" t="s">
        <v>4257</v>
      </c>
      <c r="CU216" s="206"/>
      <c r="CV216" s="206"/>
      <c r="CW216" s="206"/>
      <c r="CX216" s="206"/>
      <c r="CY216" s="206"/>
      <c r="CZ216" s="206"/>
      <c r="DA216" s="206"/>
      <c r="DB216" s="206"/>
      <c r="DC216" s="202" t="s">
        <v>422</v>
      </c>
      <c r="DD216" s="206"/>
      <c r="DE216" s="206"/>
    </row>
    <row r="217" spans="34:109" ht="57" hidden="1">
      <c r="AH217" s="183"/>
      <c r="AI217" s="183"/>
      <c r="AJ217" s="183"/>
      <c r="AK217" s="183"/>
      <c r="AL217" s="197" t="str">
        <f t="shared" si="6"/>
        <v/>
      </c>
      <c r="AM217" s="197" t="str">
        <f t="shared" si="7"/>
        <v/>
      </c>
      <c r="AO217" s="183"/>
      <c r="AP217" s="29">
        <v>215</v>
      </c>
      <c r="AQ217" s="205"/>
      <c r="AR217" s="205"/>
      <c r="AS217" s="205"/>
      <c r="AT217" s="205"/>
      <c r="AU217" s="205"/>
      <c r="AV217" s="205"/>
      <c r="AW217" s="205"/>
      <c r="AX217" s="205"/>
      <c r="AY217" s="205"/>
      <c r="AZ217" s="205"/>
      <c r="BA217" s="205"/>
      <c r="BB217" s="205"/>
      <c r="BC217" s="205"/>
      <c r="BD217" s="205"/>
      <c r="BE217" s="205"/>
      <c r="BF217" s="205"/>
      <c r="BG217" s="205"/>
      <c r="BH217" s="205"/>
      <c r="BI217" s="205"/>
      <c r="BJ217" s="201" t="s">
        <v>4258</v>
      </c>
      <c r="BK217" s="201" t="s">
        <v>4259</v>
      </c>
      <c r="BL217" s="205"/>
      <c r="BM217" s="205"/>
      <c r="BN217" s="205"/>
      <c r="BO217" s="205"/>
      <c r="BP217" s="205"/>
      <c r="BQ217" s="205"/>
      <c r="BR217" s="205"/>
      <c r="BS217" s="205"/>
      <c r="BT217" s="205"/>
      <c r="BU217" s="205"/>
      <c r="BV217" s="205"/>
      <c r="BW217" s="183"/>
      <c r="BX217" s="183"/>
      <c r="BY217" s="183"/>
      <c r="BZ217" s="206"/>
      <c r="CA217" s="206"/>
      <c r="CB217" s="206"/>
      <c r="CC217" s="206"/>
      <c r="CD217" s="206"/>
      <c r="CE217" s="206"/>
      <c r="CF217" s="206"/>
      <c r="CG217" s="206"/>
      <c r="CH217" s="206"/>
      <c r="CI217" s="206"/>
      <c r="CJ217" s="206"/>
      <c r="CK217" s="206"/>
      <c r="CL217" s="206"/>
      <c r="CM217" s="206"/>
      <c r="CN217" s="206"/>
      <c r="CO217" s="206"/>
      <c r="CP217" s="206"/>
      <c r="CQ217" s="206"/>
      <c r="CR217" s="206"/>
      <c r="CS217" s="202" t="s">
        <v>4260</v>
      </c>
      <c r="CT217" s="202" t="s">
        <v>4261</v>
      </c>
      <c r="CU217" s="206"/>
      <c r="CV217" s="206"/>
      <c r="CW217" s="206"/>
      <c r="CX217" s="206"/>
      <c r="CY217" s="206"/>
      <c r="CZ217" s="206"/>
      <c r="DA217" s="206"/>
      <c r="DB217" s="206"/>
      <c r="DC217" s="206"/>
      <c r="DD217" s="206"/>
      <c r="DE217" s="206"/>
    </row>
    <row r="218" spans="34:109" ht="57" hidden="1">
      <c r="AH218" s="183"/>
      <c r="AI218" s="183"/>
      <c r="AJ218" s="183"/>
      <c r="AK218" s="183"/>
      <c r="AL218" s="197" t="str">
        <f t="shared" si="6"/>
        <v/>
      </c>
      <c r="AM218" s="197" t="str">
        <f t="shared" si="7"/>
        <v/>
      </c>
      <c r="AO218" s="183"/>
      <c r="AP218" s="29">
        <v>216</v>
      </c>
      <c r="AQ218" s="205"/>
      <c r="AR218" s="205"/>
      <c r="AS218" s="205"/>
      <c r="AT218" s="205"/>
      <c r="AU218" s="205"/>
      <c r="AV218" s="205"/>
      <c r="AW218" s="205"/>
      <c r="AX218" s="205"/>
      <c r="AY218" s="205"/>
      <c r="AZ218" s="205"/>
      <c r="BA218" s="205"/>
      <c r="BB218" s="205"/>
      <c r="BC218" s="205"/>
      <c r="BD218" s="205"/>
      <c r="BE218" s="205"/>
      <c r="BF218" s="205"/>
      <c r="BG218" s="205"/>
      <c r="BH218" s="205"/>
      <c r="BI218" s="205"/>
      <c r="BJ218" s="201" t="s">
        <v>4262</v>
      </c>
      <c r="BK218" s="201" t="s">
        <v>4263</v>
      </c>
      <c r="BL218" s="205"/>
      <c r="BM218" s="205"/>
      <c r="BN218" s="205"/>
      <c r="BO218" s="205"/>
      <c r="BP218" s="205"/>
      <c r="BQ218" s="205"/>
      <c r="BR218" s="205"/>
      <c r="BS218" s="205"/>
      <c r="BT218" s="205"/>
      <c r="BU218" s="205"/>
      <c r="BV218" s="205"/>
      <c r="BW218" s="183"/>
      <c r="BX218" s="183"/>
      <c r="BY218" s="183"/>
      <c r="BZ218" s="206"/>
      <c r="CA218" s="206"/>
      <c r="CB218" s="206"/>
      <c r="CC218" s="206"/>
      <c r="CD218" s="206"/>
      <c r="CE218" s="206"/>
      <c r="CF218" s="206"/>
      <c r="CG218" s="206"/>
      <c r="CH218" s="206"/>
      <c r="CI218" s="206"/>
      <c r="CJ218" s="206"/>
      <c r="CK218" s="206"/>
      <c r="CL218" s="206"/>
      <c r="CM218" s="206"/>
      <c r="CN218" s="206"/>
      <c r="CO218" s="206"/>
      <c r="CP218" s="206"/>
      <c r="CQ218" s="206"/>
      <c r="CR218" s="206"/>
      <c r="CS218" s="202" t="s">
        <v>4264</v>
      </c>
      <c r="CT218" s="202" t="s">
        <v>4265</v>
      </c>
      <c r="CU218" s="206"/>
      <c r="CV218" s="206"/>
      <c r="CW218" s="206"/>
      <c r="CX218" s="206"/>
      <c r="CY218" s="206"/>
      <c r="CZ218" s="206"/>
      <c r="DA218" s="206"/>
      <c r="DB218" s="206"/>
      <c r="DC218" s="206"/>
      <c r="DD218" s="206"/>
      <c r="DE218" s="206"/>
    </row>
    <row r="219" spans="34:109" ht="57" hidden="1">
      <c r="AH219" s="183"/>
      <c r="AI219" s="183"/>
      <c r="AJ219" s="183"/>
      <c r="AK219" s="183"/>
      <c r="AL219" s="197" t="str">
        <f t="shared" si="6"/>
        <v/>
      </c>
      <c r="AM219" s="197" t="str">
        <f t="shared" si="7"/>
        <v/>
      </c>
      <c r="AO219" s="183"/>
      <c r="AP219" s="29">
        <v>217</v>
      </c>
      <c r="AQ219" s="205"/>
      <c r="AR219" s="205"/>
      <c r="AS219" s="205"/>
      <c r="AT219" s="205"/>
      <c r="AU219" s="205"/>
      <c r="AV219" s="205"/>
      <c r="AW219" s="205"/>
      <c r="AX219" s="205"/>
      <c r="AY219" s="205"/>
      <c r="AZ219" s="205"/>
      <c r="BA219" s="205"/>
      <c r="BB219" s="205"/>
      <c r="BC219" s="205"/>
      <c r="BD219" s="205"/>
      <c r="BE219" s="205"/>
      <c r="BF219" s="205"/>
      <c r="BG219" s="205"/>
      <c r="BH219" s="205"/>
      <c r="BI219" s="205"/>
      <c r="BJ219" s="201" t="s">
        <v>4266</v>
      </c>
      <c r="BK219" s="201" t="s">
        <v>4267</v>
      </c>
      <c r="BL219" s="205"/>
      <c r="BM219" s="205"/>
      <c r="BN219" s="205"/>
      <c r="BO219" s="205"/>
      <c r="BP219" s="205"/>
      <c r="BQ219" s="205"/>
      <c r="BR219" s="205"/>
      <c r="BS219" s="205"/>
      <c r="BT219" s="205"/>
      <c r="BU219" s="205"/>
      <c r="BV219" s="205"/>
      <c r="BW219" s="183"/>
      <c r="BX219" s="183"/>
      <c r="BY219" s="183"/>
      <c r="BZ219" s="206"/>
      <c r="CA219" s="206"/>
      <c r="CB219" s="206"/>
      <c r="CC219" s="206"/>
      <c r="CD219" s="206"/>
      <c r="CE219" s="206"/>
      <c r="CF219" s="206"/>
      <c r="CG219" s="206"/>
      <c r="CH219" s="206"/>
      <c r="CI219" s="206"/>
      <c r="CJ219" s="206"/>
      <c r="CK219" s="206"/>
      <c r="CL219" s="206"/>
      <c r="CM219" s="206"/>
      <c r="CN219" s="206"/>
      <c r="CO219" s="206"/>
      <c r="CP219" s="206"/>
      <c r="CQ219" s="206"/>
      <c r="CR219" s="206"/>
      <c r="CS219" s="202" t="s">
        <v>4268</v>
      </c>
      <c r="CT219" s="202" t="s">
        <v>4269</v>
      </c>
      <c r="CU219" s="206"/>
      <c r="CV219" s="206"/>
      <c r="CW219" s="206"/>
      <c r="CX219" s="206"/>
      <c r="CY219" s="206"/>
      <c r="CZ219" s="206"/>
      <c r="DA219" s="206"/>
      <c r="DB219" s="206"/>
      <c r="DC219" s="206"/>
      <c r="DD219" s="206"/>
      <c r="DE219" s="206"/>
    </row>
    <row r="220" spans="34:109" ht="57" hidden="1">
      <c r="AH220" s="183"/>
      <c r="AI220" s="183"/>
      <c r="AJ220" s="183"/>
      <c r="AK220" s="183"/>
      <c r="AL220" s="197" t="str">
        <f t="shared" si="6"/>
        <v/>
      </c>
      <c r="AM220" s="197" t="str">
        <f t="shared" si="7"/>
        <v/>
      </c>
      <c r="AO220" s="183"/>
      <c r="AP220" s="29">
        <v>218</v>
      </c>
      <c r="AQ220" s="205"/>
      <c r="AR220" s="205"/>
      <c r="AS220" s="205"/>
      <c r="AT220" s="205"/>
      <c r="AU220" s="205"/>
      <c r="AV220" s="205"/>
      <c r="AW220" s="205"/>
      <c r="AX220" s="205"/>
      <c r="AY220" s="205"/>
      <c r="AZ220" s="205"/>
      <c r="BA220" s="205"/>
      <c r="BB220" s="205"/>
      <c r="BC220" s="205"/>
      <c r="BD220" s="205"/>
      <c r="BE220" s="205"/>
      <c r="BF220" s="205"/>
      <c r="BG220" s="205"/>
      <c r="BH220" s="205"/>
      <c r="BI220" s="205"/>
      <c r="BJ220" s="201" t="s">
        <v>4270</v>
      </c>
      <c r="BK220" s="201" t="s">
        <v>4271</v>
      </c>
      <c r="BL220" s="205"/>
      <c r="BM220" s="205"/>
      <c r="BN220" s="205"/>
      <c r="BO220" s="205"/>
      <c r="BP220" s="205"/>
      <c r="BQ220" s="205"/>
      <c r="BR220" s="205"/>
      <c r="BS220" s="205"/>
      <c r="BT220" s="205"/>
      <c r="BU220" s="205"/>
      <c r="BV220" s="205"/>
      <c r="BW220" s="183"/>
      <c r="BX220" s="183"/>
      <c r="BY220" s="183"/>
      <c r="BZ220" s="206"/>
      <c r="CA220" s="206"/>
      <c r="CB220" s="206"/>
      <c r="CC220" s="206"/>
      <c r="CD220" s="206"/>
      <c r="CE220" s="206"/>
      <c r="CF220" s="206"/>
      <c r="CG220" s="206"/>
      <c r="CH220" s="206"/>
      <c r="CI220" s="206"/>
      <c r="CJ220" s="206"/>
      <c r="CK220" s="206"/>
      <c r="CL220" s="206"/>
      <c r="CM220" s="206"/>
      <c r="CN220" s="206"/>
      <c r="CO220" s="206"/>
      <c r="CP220" s="206"/>
      <c r="CQ220" s="206"/>
      <c r="CR220" s="206"/>
      <c r="CS220" s="202" t="s">
        <v>4272</v>
      </c>
      <c r="CT220" s="202" t="s">
        <v>4273</v>
      </c>
      <c r="CU220" s="206"/>
      <c r="CV220" s="206"/>
      <c r="CW220" s="206"/>
      <c r="CX220" s="206"/>
      <c r="CY220" s="206"/>
      <c r="CZ220" s="206"/>
      <c r="DA220" s="206"/>
      <c r="DB220" s="206"/>
      <c r="DC220" s="206"/>
      <c r="DD220" s="206"/>
      <c r="DE220" s="206"/>
    </row>
    <row r="221" spans="34:109" ht="42.75" hidden="1">
      <c r="AH221" s="183"/>
      <c r="AI221" s="183"/>
      <c r="AJ221" s="183"/>
      <c r="AK221" s="183"/>
      <c r="AL221" s="197" t="str">
        <f t="shared" si="6"/>
        <v/>
      </c>
      <c r="AM221" s="197" t="str">
        <f t="shared" si="7"/>
        <v/>
      </c>
      <c r="AO221" s="183"/>
      <c r="AP221" s="29">
        <v>219</v>
      </c>
      <c r="AQ221" s="205"/>
      <c r="AR221" s="205"/>
      <c r="AS221" s="205"/>
      <c r="AT221" s="205"/>
      <c r="AU221" s="205"/>
      <c r="AV221" s="205"/>
      <c r="AW221" s="205"/>
      <c r="AX221" s="205"/>
      <c r="AY221" s="205"/>
      <c r="AZ221" s="205"/>
      <c r="BA221" s="205"/>
      <c r="BB221" s="205"/>
      <c r="BC221" s="205"/>
      <c r="BD221" s="205"/>
      <c r="BE221" s="205"/>
      <c r="BF221" s="205"/>
      <c r="BG221" s="205"/>
      <c r="BH221" s="205"/>
      <c r="BI221" s="205"/>
      <c r="BJ221" s="201" t="s">
        <v>4274</v>
      </c>
      <c r="BK221" s="205">
        <v>21999</v>
      </c>
      <c r="BL221" s="205"/>
      <c r="BM221" s="205"/>
      <c r="BN221" s="205"/>
      <c r="BO221" s="205"/>
      <c r="BP221" s="205"/>
      <c r="BQ221" s="205"/>
      <c r="BR221" s="205"/>
      <c r="BS221" s="205"/>
      <c r="BT221" s="205"/>
      <c r="BU221" s="205"/>
      <c r="BV221" s="205"/>
      <c r="BW221" s="183"/>
      <c r="BX221" s="183"/>
      <c r="BY221" s="183"/>
      <c r="BZ221" s="206"/>
      <c r="CA221" s="206"/>
      <c r="CB221" s="206"/>
      <c r="CC221" s="206"/>
      <c r="CD221" s="206"/>
      <c r="CE221" s="206"/>
      <c r="CF221" s="206"/>
      <c r="CG221" s="206"/>
      <c r="CH221" s="206"/>
      <c r="CI221" s="206"/>
      <c r="CJ221" s="206"/>
      <c r="CK221" s="206"/>
      <c r="CL221" s="206"/>
      <c r="CM221" s="206"/>
      <c r="CN221" s="206"/>
      <c r="CO221" s="206"/>
      <c r="CP221" s="206"/>
      <c r="CQ221" s="206"/>
      <c r="CR221" s="206"/>
      <c r="CS221" s="202" t="s">
        <v>4275</v>
      </c>
      <c r="CT221" s="202" t="s">
        <v>422</v>
      </c>
      <c r="CU221" s="206"/>
      <c r="CV221" s="206"/>
      <c r="CW221" s="206"/>
      <c r="CX221" s="206"/>
      <c r="CY221" s="206"/>
      <c r="CZ221" s="206"/>
      <c r="DA221" s="206"/>
      <c r="DB221" s="206"/>
      <c r="DC221" s="206"/>
      <c r="DD221" s="206"/>
      <c r="DE221" s="206"/>
    </row>
    <row r="222" spans="34:109" ht="57" hidden="1">
      <c r="AH222" s="183"/>
      <c r="AI222" s="183"/>
      <c r="AJ222" s="183"/>
      <c r="AK222" s="183"/>
      <c r="AL222" s="197" t="str">
        <f t="shared" si="6"/>
        <v/>
      </c>
      <c r="AM222" s="197" t="str">
        <f t="shared" si="7"/>
        <v/>
      </c>
      <c r="AO222" s="183"/>
      <c r="AP222" s="29">
        <v>220</v>
      </c>
      <c r="AQ222" s="205"/>
      <c r="AR222" s="205"/>
      <c r="AS222" s="205"/>
      <c r="AT222" s="205"/>
      <c r="AU222" s="205"/>
      <c r="AV222" s="205"/>
      <c r="AW222" s="205"/>
      <c r="AX222" s="205"/>
      <c r="AY222" s="205"/>
      <c r="AZ222" s="205"/>
      <c r="BA222" s="205"/>
      <c r="BB222" s="205"/>
      <c r="BC222" s="205"/>
      <c r="BD222" s="205"/>
      <c r="BE222" s="205"/>
      <c r="BF222" s="205"/>
      <c r="BG222" s="205"/>
      <c r="BH222" s="205"/>
      <c r="BI222" s="205"/>
      <c r="BJ222" s="201" t="s">
        <v>4276</v>
      </c>
      <c r="BK222" s="205"/>
      <c r="BL222" s="205"/>
      <c r="BM222" s="205"/>
      <c r="BN222" s="205"/>
      <c r="BO222" s="205"/>
      <c r="BP222" s="205"/>
      <c r="BQ222" s="205"/>
      <c r="BR222" s="205"/>
      <c r="BS222" s="205"/>
      <c r="BT222" s="205"/>
      <c r="BU222" s="205"/>
      <c r="BV222" s="205"/>
      <c r="BW222" s="183"/>
      <c r="BX222" s="183"/>
      <c r="BY222" s="183"/>
      <c r="BZ222" s="206"/>
      <c r="CA222" s="206"/>
      <c r="CB222" s="206"/>
      <c r="CC222" s="206"/>
      <c r="CD222" s="206"/>
      <c r="CE222" s="206"/>
      <c r="CF222" s="206"/>
      <c r="CG222" s="206"/>
      <c r="CH222" s="206"/>
      <c r="CI222" s="206"/>
      <c r="CJ222" s="206"/>
      <c r="CK222" s="206"/>
      <c r="CL222" s="206"/>
      <c r="CM222" s="206"/>
      <c r="CN222" s="206"/>
      <c r="CO222" s="206"/>
      <c r="CP222" s="206"/>
      <c r="CQ222" s="206"/>
      <c r="CR222" s="206"/>
      <c r="CS222" s="202" t="s">
        <v>4277</v>
      </c>
      <c r="CT222" s="206"/>
      <c r="CU222" s="206"/>
      <c r="CV222" s="206"/>
      <c r="CW222" s="206"/>
      <c r="CX222" s="206"/>
      <c r="CY222" s="206"/>
      <c r="CZ222" s="206"/>
      <c r="DA222" s="206"/>
      <c r="DB222" s="206"/>
      <c r="DC222" s="206"/>
      <c r="DD222" s="206"/>
      <c r="DE222" s="206"/>
    </row>
    <row r="223" spans="34:109" ht="57" hidden="1">
      <c r="AH223" s="183"/>
      <c r="AI223" s="183"/>
      <c r="AJ223" s="183"/>
      <c r="AK223" s="183"/>
      <c r="AL223" s="197" t="str">
        <f t="shared" si="6"/>
        <v/>
      </c>
      <c r="AM223" s="197" t="str">
        <f t="shared" si="7"/>
        <v/>
      </c>
      <c r="AO223" s="183"/>
      <c r="AP223" s="29">
        <v>221</v>
      </c>
      <c r="AQ223" s="205"/>
      <c r="AR223" s="205"/>
      <c r="AS223" s="205"/>
      <c r="AT223" s="205"/>
      <c r="AU223" s="205"/>
      <c r="AV223" s="205"/>
      <c r="AW223" s="205"/>
      <c r="AX223" s="205"/>
      <c r="AY223" s="205"/>
      <c r="AZ223" s="205"/>
      <c r="BA223" s="205"/>
      <c r="BB223" s="205"/>
      <c r="BC223" s="205"/>
      <c r="BD223" s="205"/>
      <c r="BE223" s="205"/>
      <c r="BF223" s="205"/>
      <c r="BG223" s="205"/>
      <c r="BH223" s="205"/>
      <c r="BI223" s="205"/>
      <c r="BJ223" s="201" t="s">
        <v>4278</v>
      </c>
      <c r="BK223" s="205"/>
      <c r="BL223" s="205"/>
      <c r="BM223" s="205"/>
      <c r="BN223" s="205"/>
      <c r="BO223" s="205"/>
      <c r="BP223" s="205"/>
      <c r="BQ223" s="205"/>
      <c r="BR223" s="205"/>
      <c r="BS223" s="205"/>
      <c r="BT223" s="205"/>
      <c r="BU223" s="205"/>
      <c r="BV223" s="205"/>
      <c r="BW223" s="183"/>
      <c r="BX223" s="183"/>
      <c r="BY223" s="183"/>
      <c r="BZ223" s="206"/>
      <c r="CA223" s="206"/>
      <c r="CB223" s="206"/>
      <c r="CC223" s="206"/>
      <c r="CD223" s="206"/>
      <c r="CE223" s="206"/>
      <c r="CF223" s="206"/>
      <c r="CG223" s="206"/>
      <c r="CH223" s="206"/>
      <c r="CI223" s="206"/>
      <c r="CJ223" s="206"/>
      <c r="CK223" s="206"/>
      <c r="CL223" s="206"/>
      <c r="CM223" s="206"/>
      <c r="CN223" s="206"/>
      <c r="CO223" s="206"/>
      <c r="CP223" s="206"/>
      <c r="CQ223" s="206"/>
      <c r="CR223" s="206"/>
      <c r="CS223" s="202" t="s">
        <v>4279</v>
      </c>
      <c r="CT223" s="206"/>
      <c r="CU223" s="206"/>
      <c r="CV223" s="206"/>
      <c r="CW223" s="206"/>
      <c r="CX223" s="206"/>
      <c r="CY223" s="206"/>
      <c r="CZ223" s="206"/>
      <c r="DA223" s="206"/>
      <c r="DB223" s="206"/>
      <c r="DC223" s="206"/>
      <c r="DD223" s="206"/>
      <c r="DE223" s="206"/>
    </row>
    <row r="224" spans="34:109" ht="71.25" hidden="1">
      <c r="AH224" s="183"/>
      <c r="AI224" s="183"/>
      <c r="AJ224" s="183"/>
      <c r="AK224" s="183"/>
      <c r="AL224" s="197" t="str">
        <f t="shared" si="6"/>
        <v/>
      </c>
      <c r="AM224" s="197" t="str">
        <f t="shared" si="7"/>
        <v/>
      </c>
      <c r="AO224" s="183"/>
      <c r="AP224" s="29">
        <v>222</v>
      </c>
      <c r="AQ224" s="205"/>
      <c r="AR224" s="205"/>
      <c r="AS224" s="205"/>
      <c r="AT224" s="205"/>
      <c r="AU224" s="205"/>
      <c r="AV224" s="205"/>
      <c r="AW224" s="205"/>
      <c r="AX224" s="205"/>
      <c r="AY224" s="205"/>
      <c r="AZ224" s="205"/>
      <c r="BA224" s="205"/>
      <c r="BB224" s="205"/>
      <c r="BC224" s="205"/>
      <c r="BD224" s="205"/>
      <c r="BE224" s="205"/>
      <c r="BF224" s="205"/>
      <c r="BG224" s="205"/>
      <c r="BH224" s="205"/>
      <c r="BI224" s="205"/>
      <c r="BJ224" s="201" t="s">
        <v>4280</v>
      </c>
      <c r="BK224" s="205"/>
      <c r="BL224" s="205"/>
      <c r="BM224" s="205"/>
      <c r="BN224" s="205"/>
      <c r="BO224" s="205"/>
      <c r="BP224" s="205"/>
      <c r="BQ224" s="205"/>
      <c r="BR224" s="205"/>
      <c r="BS224" s="205"/>
      <c r="BT224" s="205"/>
      <c r="BU224" s="205"/>
      <c r="BV224" s="205"/>
      <c r="BW224" s="183"/>
      <c r="BX224" s="183"/>
      <c r="BY224" s="183"/>
      <c r="BZ224" s="206"/>
      <c r="CA224" s="206"/>
      <c r="CB224" s="206"/>
      <c r="CC224" s="206"/>
      <c r="CD224" s="206"/>
      <c r="CE224" s="206"/>
      <c r="CF224" s="206"/>
      <c r="CG224" s="206"/>
      <c r="CH224" s="206"/>
      <c r="CI224" s="206"/>
      <c r="CJ224" s="206"/>
      <c r="CK224" s="206"/>
      <c r="CL224" s="206"/>
      <c r="CM224" s="206"/>
      <c r="CN224" s="206"/>
      <c r="CO224" s="206"/>
      <c r="CP224" s="206"/>
      <c r="CQ224" s="206"/>
      <c r="CR224" s="206"/>
      <c r="CS224" s="202" t="s">
        <v>4281</v>
      </c>
      <c r="CT224" s="206"/>
      <c r="CU224" s="206"/>
      <c r="CV224" s="206"/>
      <c r="CW224" s="206"/>
      <c r="CX224" s="206"/>
      <c r="CY224" s="206"/>
      <c r="CZ224" s="206"/>
      <c r="DA224" s="206"/>
      <c r="DB224" s="206"/>
      <c r="DC224" s="206"/>
      <c r="DD224" s="206"/>
      <c r="DE224" s="206"/>
    </row>
    <row r="225" spans="34:109" ht="42.75" hidden="1">
      <c r="AH225" s="183"/>
      <c r="AI225" s="183"/>
      <c r="AJ225" s="183"/>
      <c r="AK225" s="183"/>
      <c r="AL225" s="197" t="str">
        <f t="shared" si="6"/>
        <v/>
      </c>
      <c r="AM225" s="197" t="str">
        <f t="shared" si="7"/>
        <v/>
      </c>
      <c r="AO225" s="183"/>
      <c r="AP225" s="29">
        <v>223</v>
      </c>
      <c r="AQ225" s="205"/>
      <c r="AR225" s="205"/>
      <c r="AS225" s="205"/>
      <c r="AT225" s="205"/>
      <c r="AU225" s="205"/>
      <c r="AV225" s="205"/>
      <c r="AW225" s="205"/>
      <c r="AX225" s="205"/>
      <c r="AY225" s="205"/>
      <c r="AZ225" s="205"/>
      <c r="BA225" s="205"/>
      <c r="BB225" s="205"/>
      <c r="BC225" s="205"/>
      <c r="BD225" s="205"/>
      <c r="BE225" s="205"/>
      <c r="BF225" s="205"/>
      <c r="BG225" s="205"/>
      <c r="BH225" s="205"/>
      <c r="BI225" s="205"/>
      <c r="BJ225" s="201" t="s">
        <v>4282</v>
      </c>
      <c r="BK225" s="205"/>
      <c r="BL225" s="205"/>
      <c r="BM225" s="205"/>
      <c r="BN225" s="205"/>
      <c r="BO225" s="205"/>
      <c r="BP225" s="205"/>
      <c r="BQ225" s="205"/>
      <c r="BR225" s="205"/>
      <c r="BS225" s="205"/>
      <c r="BT225" s="205"/>
      <c r="BU225" s="205"/>
      <c r="BV225" s="205"/>
      <c r="BW225" s="183"/>
      <c r="BX225" s="183"/>
      <c r="BY225" s="183"/>
      <c r="BZ225" s="206"/>
      <c r="CA225" s="206"/>
      <c r="CB225" s="206"/>
      <c r="CC225" s="206"/>
      <c r="CD225" s="206"/>
      <c r="CE225" s="206"/>
      <c r="CF225" s="206"/>
      <c r="CG225" s="206"/>
      <c r="CH225" s="206"/>
      <c r="CI225" s="206"/>
      <c r="CJ225" s="206"/>
      <c r="CK225" s="206"/>
      <c r="CL225" s="206"/>
      <c r="CM225" s="206"/>
      <c r="CN225" s="206"/>
      <c r="CO225" s="206"/>
      <c r="CP225" s="206"/>
      <c r="CQ225" s="206"/>
      <c r="CR225" s="206"/>
      <c r="CS225" s="202" t="s">
        <v>4283</v>
      </c>
      <c r="CT225" s="206"/>
      <c r="CU225" s="206"/>
      <c r="CV225" s="206"/>
      <c r="CW225" s="206"/>
      <c r="CX225" s="206"/>
      <c r="CY225" s="206"/>
      <c r="CZ225" s="206"/>
      <c r="DA225" s="206"/>
      <c r="DB225" s="206"/>
      <c r="DC225" s="206"/>
      <c r="DD225" s="206"/>
      <c r="DE225" s="206"/>
    </row>
    <row r="226" spans="34:109" ht="57" hidden="1">
      <c r="AH226" s="183"/>
      <c r="AI226" s="183"/>
      <c r="AJ226" s="183"/>
      <c r="AK226" s="183"/>
      <c r="AL226" s="197" t="str">
        <f t="shared" si="6"/>
        <v/>
      </c>
      <c r="AM226" s="197" t="str">
        <f t="shared" si="7"/>
        <v/>
      </c>
      <c r="AO226" s="183"/>
      <c r="AP226" s="29">
        <v>224</v>
      </c>
      <c r="AQ226" s="205"/>
      <c r="AR226" s="205"/>
      <c r="AS226" s="205"/>
      <c r="AT226" s="205"/>
      <c r="AU226" s="205"/>
      <c r="AV226" s="205"/>
      <c r="AW226" s="205"/>
      <c r="AX226" s="205"/>
      <c r="AY226" s="205"/>
      <c r="AZ226" s="205"/>
      <c r="BA226" s="205"/>
      <c r="BB226" s="205"/>
      <c r="BC226" s="205"/>
      <c r="BD226" s="205"/>
      <c r="BE226" s="205"/>
      <c r="BF226" s="205"/>
      <c r="BG226" s="205"/>
      <c r="BH226" s="205"/>
      <c r="BI226" s="205"/>
      <c r="BJ226" s="201" t="s">
        <v>4284</v>
      </c>
      <c r="BK226" s="205"/>
      <c r="BL226" s="205"/>
      <c r="BM226" s="205"/>
      <c r="BN226" s="205"/>
      <c r="BO226" s="205"/>
      <c r="BP226" s="205"/>
      <c r="BQ226" s="205"/>
      <c r="BR226" s="205"/>
      <c r="BS226" s="205"/>
      <c r="BT226" s="205"/>
      <c r="BU226" s="205"/>
      <c r="BV226" s="205"/>
      <c r="BW226" s="183"/>
      <c r="BX226" s="183"/>
      <c r="BY226" s="183"/>
      <c r="BZ226" s="206"/>
      <c r="CA226" s="206"/>
      <c r="CB226" s="206"/>
      <c r="CC226" s="206"/>
      <c r="CD226" s="206"/>
      <c r="CE226" s="206"/>
      <c r="CF226" s="206"/>
      <c r="CG226" s="206"/>
      <c r="CH226" s="206"/>
      <c r="CI226" s="206"/>
      <c r="CJ226" s="206"/>
      <c r="CK226" s="206"/>
      <c r="CL226" s="206"/>
      <c r="CM226" s="206"/>
      <c r="CN226" s="206"/>
      <c r="CO226" s="206"/>
      <c r="CP226" s="206"/>
      <c r="CQ226" s="206"/>
      <c r="CR226" s="206"/>
      <c r="CS226" s="202" t="s">
        <v>4285</v>
      </c>
      <c r="CT226" s="206"/>
      <c r="CU226" s="206"/>
      <c r="CV226" s="206"/>
      <c r="CW226" s="206"/>
      <c r="CX226" s="206"/>
      <c r="CY226" s="206"/>
      <c r="CZ226" s="206"/>
      <c r="DA226" s="206"/>
      <c r="DB226" s="206"/>
      <c r="DC226" s="206"/>
      <c r="DD226" s="206"/>
      <c r="DE226" s="206"/>
    </row>
    <row r="227" spans="34:109" ht="57" hidden="1">
      <c r="AH227" s="183"/>
      <c r="AI227" s="183"/>
      <c r="AJ227" s="183"/>
      <c r="AK227" s="183"/>
      <c r="AL227" s="197" t="str">
        <f t="shared" si="6"/>
        <v/>
      </c>
      <c r="AM227" s="197" t="str">
        <f t="shared" si="7"/>
        <v/>
      </c>
      <c r="AO227" s="183"/>
      <c r="AP227" s="29">
        <v>225</v>
      </c>
      <c r="AQ227" s="205"/>
      <c r="AR227" s="205"/>
      <c r="AS227" s="205"/>
      <c r="AT227" s="205"/>
      <c r="AU227" s="205"/>
      <c r="AV227" s="205"/>
      <c r="AW227" s="205"/>
      <c r="AX227" s="205"/>
      <c r="AY227" s="205"/>
      <c r="AZ227" s="205"/>
      <c r="BA227" s="205"/>
      <c r="BB227" s="205"/>
      <c r="BC227" s="205"/>
      <c r="BD227" s="205"/>
      <c r="BE227" s="205"/>
      <c r="BF227" s="205"/>
      <c r="BG227" s="205"/>
      <c r="BH227" s="205"/>
      <c r="BI227" s="205"/>
      <c r="BJ227" s="201" t="s">
        <v>4286</v>
      </c>
      <c r="BK227" s="205"/>
      <c r="BL227" s="205"/>
      <c r="BM227" s="205"/>
      <c r="BN227" s="205"/>
      <c r="BO227" s="205"/>
      <c r="BP227" s="205"/>
      <c r="BQ227" s="205"/>
      <c r="BR227" s="205"/>
      <c r="BS227" s="205"/>
      <c r="BT227" s="205"/>
      <c r="BU227" s="205"/>
      <c r="BV227" s="205"/>
      <c r="BW227" s="183"/>
      <c r="BX227" s="183"/>
      <c r="BY227" s="183"/>
      <c r="BZ227" s="206"/>
      <c r="CA227" s="206"/>
      <c r="CB227" s="206"/>
      <c r="CC227" s="206"/>
      <c r="CD227" s="206"/>
      <c r="CE227" s="206"/>
      <c r="CF227" s="206"/>
      <c r="CG227" s="206"/>
      <c r="CH227" s="206"/>
      <c r="CI227" s="206"/>
      <c r="CJ227" s="206"/>
      <c r="CK227" s="206"/>
      <c r="CL227" s="206"/>
      <c r="CM227" s="206"/>
      <c r="CN227" s="206"/>
      <c r="CO227" s="206"/>
      <c r="CP227" s="206"/>
      <c r="CQ227" s="206"/>
      <c r="CR227" s="206"/>
      <c r="CS227" s="202" t="s">
        <v>4287</v>
      </c>
      <c r="CT227" s="206"/>
      <c r="CU227" s="206"/>
      <c r="CV227" s="206"/>
      <c r="CW227" s="206"/>
      <c r="CX227" s="206"/>
      <c r="CY227" s="206"/>
      <c r="CZ227" s="206"/>
      <c r="DA227" s="206"/>
      <c r="DB227" s="206"/>
      <c r="DC227" s="206"/>
      <c r="DD227" s="206"/>
      <c r="DE227" s="206"/>
    </row>
    <row r="228" spans="34:109" ht="42.75" hidden="1">
      <c r="AH228" s="183"/>
      <c r="AI228" s="183"/>
      <c r="AJ228" s="183"/>
      <c r="AK228" s="183"/>
      <c r="AL228" s="197" t="str">
        <f t="shared" si="6"/>
        <v/>
      </c>
      <c r="AM228" s="197" t="str">
        <f t="shared" si="7"/>
        <v/>
      </c>
      <c r="AO228" s="183"/>
      <c r="AP228" s="29">
        <v>226</v>
      </c>
      <c r="AQ228" s="205"/>
      <c r="AR228" s="205"/>
      <c r="AS228" s="205"/>
      <c r="AT228" s="205"/>
      <c r="AU228" s="205"/>
      <c r="AV228" s="205"/>
      <c r="AW228" s="205"/>
      <c r="AX228" s="205"/>
      <c r="AY228" s="205"/>
      <c r="AZ228" s="205"/>
      <c r="BA228" s="205"/>
      <c r="BB228" s="205"/>
      <c r="BC228" s="205"/>
      <c r="BD228" s="205"/>
      <c r="BE228" s="205"/>
      <c r="BF228" s="205"/>
      <c r="BG228" s="205"/>
      <c r="BH228" s="205"/>
      <c r="BI228" s="205"/>
      <c r="BJ228" s="201" t="s">
        <v>4288</v>
      </c>
      <c r="BK228" s="205"/>
      <c r="BL228" s="205"/>
      <c r="BM228" s="205"/>
      <c r="BN228" s="205"/>
      <c r="BO228" s="205"/>
      <c r="BP228" s="205"/>
      <c r="BQ228" s="205"/>
      <c r="BR228" s="205"/>
      <c r="BS228" s="205"/>
      <c r="BT228" s="205"/>
      <c r="BU228" s="205"/>
      <c r="BV228" s="205"/>
      <c r="BW228" s="183"/>
      <c r="BX228" s="183"/>
      <c r="BY228" s="183"/>
      <c r="BZ228" s="206"/>
      <c r="CA228" s="206"/>
      <c r="CB228" s="206"/>
      <c r="CC228" s="206"/>
      <c r="CD228" s="206"/>
      <c r="CE228" s="206"/>
      <c r="CF228" s="206"/>
      <c r="CG228" s="206"/>
      <c r="CH228" s="206"/>
      <c r="CI228" s="206"/>
      <c r="CJ228" s="206"/>
      <c r="CK228" s="206"/>
      <c r="CL228" s="206"/>
      <c r="CM228" s="206"/>
      <c r="CN228" s="206"/>
      <c r="CO228" s="206"/>
      <c r="CP228" s="206"/>
      <c r="CQ228" s="206"/>
      <c r="CR228" s="206"/>
      <c r="CS228" s="202" t="s">
        <v>4289</v>
      </c>
      <c r="CT228" s="206"/>
      <c r="CU228" s="206"/>
      <c r="CV228" s="206"/>
      <c r="CW228" s="206"/>
      <c r="CX228" s="206"/>
      <c r="CY228" s="206"/>
      <c r="CZ228" s="206"/>
      <c r="DA228" s="206"/>
      <c r="DB228" s="206"/>
      <c r="DC228" s="206"/>
      <c r="DD228" s="206"/>
      <c r="DE228" s="206"/>
    </row>
    <row r="229" spans="34:109" ht="71.25" hidden="1">
      <c r="AH229" s="183"/>
      <c r="AI229" s="183"/>
      <c r="AJ229" s="183"/>
      <c r="AK229" s="183"/>
      <c r="AL229" s="197" t="str">
        <f t="shared" si="6"/>
        <v/>
      </c>
      <c r="AM229" s="197" t="str">
        <f t="shared" si="7"/>
        <v/>
      </c>
      <c r="AO229" s="183"/>
      <c r="AP229" s="29">
        <v>227</v>
      </c>
      <c r="AQ229" s="205"/>
      <c r="AR229" s="205"/>
      <c r="AS229" s="205"/>
      <c r="AT229" s="205"/>
      <c r="AU229" s="205"/>
      <c r="AV229" s="205"/>
      <c r="AW229" s="205"/>
      <c r="AX229" s="205"/>
      <c r="AY229" s="205"/>
      <c r="AZ229" s="205"/>
      <c r="BA229" s="205"/>
      <c r="BB229" s="205"/>
      <c r="BC229" s="205"/>
      <c r="BD229" s="205"/>
      <c r="BE229" s="205"/>
      <c r="BF229" s="205"/>
      <c r="BG229" s="205"/>
      <c r="BH229" s="205"/>
      <c r="BI229" s="205"/>
      <c r="BJ229" s="201" t="s">
        <v>4290</v>
      </c>
      <c r="BK229" s="205"/>
      <c r="BL229" s="205"/>
      <c r="BM229" s="205"/>
      <c r="BN229" s="205"/>
      <c r="BO229" s="205"/>
      <c r="BP229" s="205"/>
      <c r="BQ229" s="205"/>
      <c r="BR229" s="205"/>
      <c r="BS229" s="205"/>
      <c r="BT229" s="205"/>
      <c r="BU229" s="205"/>
      <c r="BV229" s="205"/>
      <c r="BW229" s="183"/>
      <c r="BX229" s="183"/>
      <c r="BY229" s="183"/>
      <c r="BZ229" s="206"/>
      <c r="CA229" s="206"/>
      <c r="CB229" s="206"/>
      <c r="CC229" s="206"/>
      <c r="CD229" s="206"/>
      <c r="CE229" s="206"/>
      <c r="CF229" s="206"/>
      <c r="CG229" s="206"/>
      <c r="CH229" s="206"/>
      <c r="CI229" s="206"/>
      <c r="CJ229" s="206"/>
      <c r="CK229" s="206"/>
      <c r="CL229" s="206"/>
      <c r="CM229" s="206"/>
      <c r="CN229" s="206"/>
      <c r="CO229" s="206"/>
      <c r="CP229" s="206"/>
      <c r="CQ229" s="206"/>
      <c r="CR229" s="206"/>
      <c r="CS229" s="202" t="s">
        <v>4291</v>
      </c>
      <c r="CT229" s="206"/>
      <c r="CU229" s="206"/>
      <c r="CV229" s="206"/>
      <c r="CW229" s="206"/>
      <c r="CX229" s="206"/>
      <c r="CY229" s="206"/>
      <c r="CZ229" s="206"/>
      <c r="DA229" s="206"/>
      <c r="DB229" s="206"/>
      <c r="DC229" s="206"/>
      <c r="DD229" s="206"/>
      <c r="DE229" s="206"/>
    </row>
    <row r="230" spans="34:109" ht="85.5" hidden="1">
      <c r="AH230" s="183"/>
      <c r="AI230" s="183"/>
      <c r="AJ230" s="183"/>
      <c r="AK230" s="183"/>
      <c r="AL230" s="197" t="str">
        <f t="shared" si="6"/>
        <v/>
      </c>
      <c r="AM230" s="197" t="str">
        <f t="shared" si="7"/>
        <v/>
      </c>
      <c r="AO230" s="183"/>
      <c r="AP230" s="29">
        <v>228</v>
      </c>
      <c r="AQ230" s="205"/>
      <c r="AR230" s="205"/>
      <c r="AS230" s="205"/>
      <c r="AT230" s="205"/>
      <c r="AU230" s="205"/>
      <c r="AV230" s="205"/>
      <c r="AW230" s="205"/>
      <c r="AX230" s="205"/>
      <c r="AY230" s="205"/>
      <c r="AZ230" s="205"/>
      <c r="BA230" s="205"/>
      <c r="BB230" s="205"/>
      <c r="BC230" s="205"/>
      <c r="BD230" s="205"/>
      <c r="BE230" s="205"/>
      <c r="BF230" s="205"/>
      <c r="BG230" s="205"/>
      <c r="BH230" s="205"/>
      <c r="BI230" s="205"/>
      <c r="BJ230" s="201" t="s">
        <v>4292</v>
      </c>
      <c r="BK230" s="205"/>
      <c r="BL230" s="205"/>
      <c r="BM230" s="205"/>
      <c r="BN230" s="205"/>
      <c r="BO230" s="205"/>
      <c r="BP230" s="205"/>
      <c r="BQ230" s="205"/>
      <c r="BR230" s="205"/>
      <c r="BS230" s="205"/>
      <c r="BT230" s="205"/>
      <c r="BU230" s="205"/>
      <c r="BV230" s="205"/>
      <c r="BW230" s="183"/>
      <c r="BX230" s="183"/>
      <c r="BY230" s="183"/>
      <c r="BZ230" s="206"/>
      <c r="CA230" s="206"/>
      <c r="CB230" s="206"/>
      <c r="CC230" s="206"/>
      <c r="CD230" s="206"/>
      <c r="CE230" s="206"/>
      <c r="CF230" s="206"/>
      <c r="CG230" s="206"/>
      <c r="CH230" s="206"/>
      <c r="CI230" s="206"/>
      <c r="CJ230" s="206"/>
      <c r="CK230" s="206"/>
      <c r="CL230" s="206"/>
      <c r="CM230" s="206"/>
      <c r="CN230" s="206"/>
      <c r="CO230" s="206"/>
      <c r="CP230" s="206"/>
      <c r="CQ230" s="206"/>
      <c r="CR230" s="206"/>
      <c r="CS230" s="202" t="s">
        <v>4293</v>
      </c>
      <c r="CT230" s="206"/>
      <c r="CU230" s="206"/>
      <c r="CV230" s="206"/>
      <c r="CW230" s="206"/>
      <c r="CX230" s="206"/>
      <c r="CY230" s="206"/>
      <c r="CZ230" s="206"/>
      <c r="DA230" s="206"/>
      <c r="DB230" s="206"/>
      <c r="DC230" s="206"/>
      <c r="DD230" s="206"/>
      <c r="DE230" s="206"/>
    </row>
    <row r="231" spans="34:109" ht="85.5" hidden="1">
      <c r="AH231" s="183"/>
      <c r="AI231" s="183"/>
      <c r="AJ231" s="183"/>
      <c r="AK231" s="183"/>
      <c r="AL231" s="197" t="str">
        <f t="shared" si="6"/>
        <v/>
      </c>
      <c r="AM231" s="197" t="str">
        <f t="shared" si="7"/>
        <v/>
      </c>
      <c r="AO231" s="183"/>
      <c r="AP231" s="29">
        <v>229</v>
      </c>
      <c r="AQ231" s="205"/>
      <c r="AR231" s="205"/>
      <c r="AS231" s="205"/>
      <c r="AT231" s="205"/>
      <c r="AU231" s="205"/>
      <c r="AV231" s="205"/>
      <c r="AW231" s="205"/>
      <c r="AX231" s="205"/>
      <c r="AY231" s="205"/>
      <c r="AZ231" s="205"/>
      <c r="BA231" s="205"/>
      <c r="BB231" s="205"/>
      <c r="BC231" s="205"/>
      <c r="BD231" s="205"/>
      <c r="BE231" s="205"/>
      <c r="BF231" s="205"/>
      <c r="BG231" s="205"/>
      <c r="BH231" s="205"/>
      <c r="BI231" s="205"/>
      <c r="BJ231" s="201" t="s">
        <v>4294</v>
      </c>
      <c r="BK231" s="205"/>
      <c r="BL231" s="205"/>
      <c r="BM231" s="205"/>
      <c r="BN231" s="205"/>
      <c r="BO231" s="205"/>
      <c r="BP231" s="205"/>
      <c r="BQ231" s="205"/>
      <c r="BR231" s="205"/>
      <c r="BS231" s="205"/>
      <c r="BT231" s="205"/>
      <c r="BU231" s="205"/>
      <c r="BV231" s="205"/>
      <c r="BW231" s="183"/>
      <c r="BX231" s="183"/>
      <c r="BY231" s="183"/>
      <c r="BZ231" s="206"/>
      <c r="CA231" s="206"/>
      <c r="CB231" s="206"/>
      <c r="CC231" s="206"/>
      <c r="CD231" s="206"/>
      <c r="CE231" s="206"/>
      <c r="CF231" s="206"/>
      <c r="CG231" s="206"/>
      <c r="CH231" s="206"/>
      <c r="CI231" s="206"/>
      <c r="CJ231" s="206"/>
      <c r="CK231" s="206"/>
      <c r="CL231" s="206"/>
      <c r="CM231" s="206"/>
      <c r="CN231" s="206"/>
      <c r="CO231" s="206"/>
      <c r="CP231" s="206"/>
      <c r="CQ231" s="206"/>
      <c r="CR231" s="206"/>
      <c r="CS231" s="202" t="s">
        <v>4295</v>
      </c>
      <c r="CT231" s="206"/>
      <c r="CU231" s="206"/>
      <c r="CV231" s="206"/>
      <c r="CW231" s="206"/>
      <c r="CX231" s="206"/>
      <c r="CY231" s="206"/>
      <c r="CZ231" s="206"/>
      <c r="DA231" s="206"/>
      <c r="DB231" s="206"/>
      <c r="DC231" s="206"/>
      <c r="DD231" s="206"/>
      <c r="DE231" s="206"/>
    </row>
    <row r="232" spans="34:109" ht="85.5" hidden="1">
      <c r="AH232" s="183"/>
      <c r="AI232" s="183"/>
      <c r="AJ232" s="183"/>
      <c r="AK232" s="183"/>
      <c r="AL232" s="197" t="str">
        <f t="shared" si="6"/>
        <v/>
      </c>
      <c r="AM232" s="197" t="str">
        <f t="shared" si="7"/>
        <v/>
      </c>
      <c r="AO232" s="183"/>
      <c r="AP232" s="29">
        <v>230</v>
      </c>
      <c r="AQ232" s="205"/>
      <c r="AR232" s="205"/>
      <c r="AS232" s="205"/>
      <c r="AT232" s="205"/>
      <c r="AU232" s="205"/>
      <c r="AV232" s="205"/>
      <c r="AW232" s="205"/>
      <c r="AX232" s="205"/>
      <c r="AY232" s="205"/>
      <c r="AZ232" s="205"/>
      <c r="BA232" s="205"/>
      <c r="BB232" s="205"/>
      <c r="BC232" s="205"/>
      <c r="BD232" s="205"/>
      <c r="BE232" s="205"/>
      <c r="BF232" s="205"/>
      <c r="BG232" s="205"/>
      <c r="BH232" s="205"/>
      <c r="BI232" s="205"/>
      <c r="BJ232" s="201" t="s">
        <v>4296</v>
      </c>
      <c r="BK232" s="205"/>
      <c r="BL232" s="205"/>
      <c r="BM232" s="205"/>
      <c r="BN232" s="205"/>
      <c r="BO232" s="205"/>
      <c r="BP232" s="205"/>
      <c r="BQ232" s="205"/>
      <c r="BR232" s="205"/>
      <c r="BS232" s="205"/>
      <c r="BT232" s="205"/>
      <c r="BU232" s="205"/>
      <c r="BV232" s="205"/>
      <c r="BW232" s="183"/>
      <c r="BX232" s="183"/>
      <c r="BY232" s="183"/>
      <c r="BZ232" s="206"/>
      <c r="CA232" s="206"/>
      <c r="CB232" s="206"/>
      <c r="CC232" s="206"/>
      <c r="CD232" s="206"/>
      <c r="CE232" s="206"/>
      <c r="CF232" s="206"/>
      <c r="CG232" s="206"/>
      <c r="CH232" s="206"/>
      <c r="CI232" s="206"/>
      <c r="CJ232" s="206"/>
      <c r="CK232" s="206"/>
      <c r="CL232" s="206"/>
      <c r="CM232" s="206"/>
      <c r="CN232" s="206"/>
      <c r="CO232" s="206"/>
      <c r="CP232" s="206"/>
      <c r="CQ232" s="206"/>
      <c r="CR232" s="206"/>
      <c r="CS232" s="202" t="s">
        <v>4297</v>
      </c>
      <c r="CT232" s="206"/>
      <c r="CU232" s="206"/>
      <c r="CV232" s="206"/>
      <c r="CW232" s="206"/>
      <c r="CX232" s="206"/>
      <c r="CY232" s="206"/>
      <c r="CZ232" s="206"/>
      <c r="DA232" s="206"/>
      <c r="DB232" s="206"/>
      <c r="DC232" s="206"/>
      <c r="DD232" s="206"/>
      <c r="DE232" s="206"/>
    </row>
    <row r="233" spans="34:109" ht="71.25" hidden="1">
      <c r="AH233" s="183"/>
      <c r="AI233" s="183"/>
      <c r="AJ233" s="183"/>
      <c r="AK233" s="183"/>
      <c r="AL233" s="197" t="str">
        <f t="shared" si="6"/>
        <v/>
      </c>
      <c r="AM233" s="197" t="str">
        <f t="shared" si="7"/>
        <v/>
      </c>
      <c r="AO233" s="183"/>
      <c r="AP233" s="29">
        <v>231</v>
      </c>
      <c r="AQ233" s="205"/>
      <c r="AR233" s="205"/>
      <c r="AS233" s="205"/>
      <c r="AT233" s="205"/>
      <c r="AU233" s="205"/>
      <c r="AV233" s="205"/>
      <c r="AW233" s="205"/>
      <c r="AX233" s="205"/>
      <c r="AY233" s="205"/>
      <c r="AZ233" s="205"/>
      <c r="BA233" s="205"/>
      <c r="BB233" s="205"/>
      <c r="BC233" s="205"/>
      <c r="BD233" s="205"/>
      <c r="BE233" s="205"/>
      <c r="BF233" s="205"/>
      <c r="BG233" s="205"/>
      <c r="BH233" s="205"/>
      <c r="BI233" s="205"/>
      <c r="BJ233" s="201" t="s">
        <v>4298</v>
      </c>
      <c r="BK233" s="205"/>
      <c r="BL233" s="205"/>
      <c r="BM233" s="205"/>
      <c r="BN233" s="205"/>
      <c r="BO233" s="205"/>
      <c r="BP233" s="205"/>
      <c r="BQ233" s="205"/>
      <c r="BR233" s="205"/>
      <c r="BS233" s="205"/>
      <c r="BT233" s="205"/>
      <c r="BU233" s="205"/>
      <c r="BV233" s="205"/>
      <c r="BW233" s="183"/>
      <c r="BX233" s="183"/>
      <c r="BY233" s="183"/>
      <c r="BZ233" s="206"/>
      <c r="CA233" s="206"/>
      <c r="CB233" s="206"/>
      <c r="CC233" s="206"/>
      <c r="CD233" s="206"/>
      <c r="CE233" s="206"/>
      <c r="CF233" s="206"/>
      <c r="CG233" s="206"/>
      <c r="CH233" s="206"/>
      <c r="CI233" s="206"/>
      <c r="CJ233" s="206"/>
      <c r="CK233" s="206"/>
      <c r="CL233" s="206"/>
      <c r="CM233" s="206"/>
      <c r="CN233" s="206"/>
      <c r="CO233" s="206"/>
      <c r="CP233" s="206"/>
      <c r="CQ233" s="206"/>
      <c r="CR233" s="206"/>
      <c r="CS233" s="202" t="s">
        <v>4299</v>
      </c>
      <c r="CT233" s="206"/>
      <c r="CU233" s="206"/>
      <c r="CV233" s="206"/>
      <c r="CW233" s="206"/>
      <c r="CX233" s="206"/>
      <c r="CY233" s="206"/>
      <c r="CZ233" s="206"/>
      <c r="DA233" s="206"/>
      <c r="DB233" s="206"/>
      <c r="DC233" s="206"/>
      <c r="DD233" s="206"/>
      <c r="DE233" s="206"/>
    </row>
    <row r="234" spans="34:109" ht="71.25" hidden="1">
      <c r="AH234" s="183"/>
      <c r="AI234" s="183"/>
      <c r="AJ234" s="183"/>
      <c r="AK234" s="183"/>
      <c r="AL234" s="197" t="str">
        <f t="shared" si="6"/>
        <v/>
      </c>
      <c r="AM234" s="197" t="str">
        <f t="shared" si="7"/>
        <v/>
      </c>
      <c r="AO234" s="183"/>
      <c r="AP234" s="29">
        <v>232</v>
      </c>
      <c r="AQ234" s="205"/>
      <c r="AR234" s="205"/>
      <c r="AS234" s="205"/>
      <c r="AT234" s="205"/>
      <c r="AU234" s="205"/>
      <c r="AV234" s="205"/>
      <c r="AW234" s="205"/>
      <c r="AX234" s="205"/>
      <c r="AY234" s="205"/>
      <c r="AZ234" s="205"/>
      <c r="BA234" s="205"/>
      <c r="BB234" s="205"/>
      <c r="BC234" s="205"/>
      <c r="BD234" s="205"/>
      <c r="BE234" s="205"/>
      <c r="BF234" s="205"/>
      <c r="BG234" s="205"/>
      <c r="BH234" s="205"/>
      <c r="BI234" s="205"/>
      <c r="BJ234" s="201" t="s">
        <v>4300</v>
      </c>
      <c r="BK234" s="205"/>
      <c r="BL234" s="205"/>
      <c r="BM234" s="205"/>
      <c r="BN234" s="205"/>
      <c r="BO234" s="205"/>
      <c r="BP234" s="205"/>
      <c r="BQ234" s="205"/>
      <c r="BR234" s="205"/>
      <c r="BS234" s="205"/>
      <c r="BT234" s="205"/>
      <c r="BU234" s="205"/>
      <c r="BV234" s="205"/>
      <c r="BW234" s="183"/>
      <c r="BX234" s="183"/>
      <c r="BY234" s="183"/>
      <c r="BZ234" s="206"/>
      <c r="CA234" s="206"/>
      <c r="CB234" s="206"/>
      <c r="CC234" s="206"/>
      <c r="CD234" s="206"/>
      <c r="CE234" s="206"/>
      <c r="CF234" s="206"/>
      <c r="CG234" s="206"/>
      <c r="CH234" s="206"/>
      <c r="CI234" s="206"/>
      <c r="CJ234" s="206"/>
      <c r="CK234" s="206"/>
      <c r="CL234" s="206"/>
      <c r="CM234" s="206"/>
      <c r="CN234" s="206"/>
      <c r="CO234" s="206"/>
      <c r="CP234" s="206"/>
      <c r="CQ234" s="206"/>
      <c r="CR234" s="206"/>
      <c r="CS234" s="202" t="s">
        <v>4301</v>
      </c>
      <c r="CT234" s="206"/>
      <c r="CU234" s="206"/>
      <c r="CV234" s="206"/>
      <c r="CW234" s="206"/>
      <c r="CX234" s="206"/>
      <c r="CY234" s="206"/>
      <c r="CZ234" s="206"/>
      <c r="DA234" s="206"/>
      <c r="DB234" s="206"/>
      <c r="DC234" s="206"/>
      <c r="DD234" s="206"/>
      <c r="DE234" s="206"/>
    </row>
    <row r="235" spans="34:109" ht="71.25" hidden="1">
      <c r="AH235" s="183"/>
      <c r="AI235" s="183"/>
      <c r="AJ235" s="183"/>
      <c r="AK235" s="183"/>
      <c r="AL235" s="197" t="str">
        <f t="shared" si="6"/>
        <v/>
      </c>
      <c r="AM235" s="197" t="str">
        <f t="shared" si="7"/>
        <v/>
      </c>
      <c r="AO235" s="183"/>
      <c r="AP235" s="29">
        <v>233</v>
      </c>
      <c r="AQ235" s="205"/>
      <c r="AR235" s="205"/>
      <c r="AS235" s="205"/>
      <c r="AT235" s="205"/>
      <c r="AU235" s="205"/>
      <c r="AV235" s="205"/>
      <c r="AW235" s="205"/>
      <c r="AX235" s="205"/>
      <c r="AY235" s="205"/>
      <c r="AZ235" s="205"/>
      <c r="BA235" s="205"/>
      <c r="BB235" s="205"/>
      <c r="BC235" s="205"/>
      <c r="BD235" s="205"/>
      <c r="BE235" s="205"/>
      <c r="BF235" s="205"/>
      <c r="BG235" s="205"/>
      <c r="BH235" s="205"/>
      <c r="BI235" s="205"/>
      <c r="BJ235" s="201" t="s">
        <v>4302</v>
      </c>
      <c r="BK235" s="205"/>
      <c r="BL235" s="205"/>
      <c r="BM235" s="205"/>
      <c r="BN235" s="205"/>
      <c r="BO235" s="205"/>
      <c r="BP235" s="205"/>
      <c r="BQ235" s="205"/>
      <c r="BR235" s="205"/>
      <c r="BS235" s="205"/>
      <c r="BT235" s="205"/>
      <c r="BU235" s="205"/>
      <c r="BV235" s="205"/>
      <c r="BW235" s="183"/>
      <c r="BX235" s="183"/>
      <c r="BY235" s="183"/>
      <c r="BZ235" s="206"/>
      <c r="CA235" s="206"/>
      <c r="CB235" s="206"/>
      <c r="CC235" s="206"/>
      <c r="CD235" s="206"/>
      <c r="CE235" s="206"/>
      <c r="CF235" s="206"/>
      <c r="CG235" s="206"/>
      <c r="CH235" s="206"/>
      <c r="CI235" s="206"/>
      <c r="CJ235" s="206"/>
      <c r="CK235" s="206"/>
      <c r="CL235" s="206"/>
      <c r="CM235" s="206"/>
      <c r="CN235" s="206"/>
      <c r="CO235" s="206"/>
      <c r="CP235" s="206"/>
      <c r="CQ235" s="206"/>
      <c r="CR235" s="206"/>
      <c r="CS235" s="202" t="s">
        <v>4303</v>
      </c>
      <c r="CT235" s="206"/>
      <c r="CU235" s="206"/>
      <c r="CV235" s="206"/>
      <c r="CW235" s="206"/>
      <c r="CX235" s="206"/>
      <c r="CY235" s="206"/>
      <c r="CZ235" s="206"/>
      <c r="DA235" s="206"/>
      <c r="DB235" s="206"/>
      <c r="DC235" s="206"/>
      <c r="DD235" s="206"/>
      <c r="DE235" s="206"/>
    </row>
    <row r="236" spans="34:109" ht="71.25" hidden="1">
      <c r="AH236" s="183"/>
      <c r="AI236" s="183"/>
      <c r="AJ236" s="183"/>
      <c r="AK236" s="183"/>
      <c r="AL236" s="197" t="str">
        <f t="shared" si="6"/>
        <v/>
      </c>
      <c r="AM236" s="197" t="str">
        <f t="shared" si="7"/>
        <v/>
      </c>
      <c r="AO236" s="183"/>
      <c r="AP236" s="29">
        <v>234</v>
      </c>
      <c r="AQ236" s="205"/>
      <c r="AR236" s="205"/>
      <c r="AS236" s="205"/>
      <c r="AT236" s="205"/>
      <c r="AU236" s="205"/>
      <c r="AV236" s="205"/>
      <c r="AW236" s="205"/>
      <c r="AX236" s="205"/>
      <c r="AY236" s="205"/>
      <c r="AZ236" s="205"/>
      <c r="BA236" s="205"/>
      <c r="BB236" s="205"/>
      <c r="BC236" s="205"/>
      <c r="BD236" s="205"/>
      <c r="BE236" s="205"/>
      <c r="BF236" s="205"/>
      <c r="BG236" s="205"/>
      <c r="BH236" s="205"/>
      <c r="BI236" s="205"/>
      <c r="BJ236" s="201" t="s">
        <v>4304</v>
      </c>
      <c r="BK236" s="205"/>
      <c r="BL236" s="205"/>
      <c r="BM236" s="205"/>
      <c r="BN236" s="205"/>
      <c r="BO236" s="205"/>
      <c r="BP236" s="205"/>
      <c r="BQ236" s="205"/>
      <c r="BR236" s="205"/>
      <c r="BS236" s="205"/>
      <c r="BT236" s="205"/>
      <c r="BU236" s="205"/>
      <c r="BV236" s="205"/>
      <c r="BW236" s="183"/>
      <c r="BX236" s="183"/>
      <c r="BY236" s="183"/>
      <c r="BZ236" s="206"/>
      <c r="CA236" s="206"/>
      <c r="CB236" s="206"/>
      <c r="CC236" s="206"/>
      <c r="CD236" s="206"/>
      <c r="CE236" s="206"/>
      <c r="CF236" s="206"/>
      <c r="CG236" s="206"/>
      <c r="CH236" s="206"/>
      <c r="CI236" s="206"/>
      <c r="CJ236" s="206"/>
      <c r="CK236" s="206"/>
      <c r="CL236" s="206"/>
      <c r="CM236" s="206"/>
      <c r="CN236" s="206"/>
      <c r="CO236" s="206"/>
      <c r="CP236" s="206"/>
      <c r="CQ236" s="206"/>
      <c r="CR236" s="206"/>
      <c r="CS236" s="202" t="s">
        <v>4305</v>
      </c>
      <c r="CT236" s="206"/>
      <c r="CU236" s="206"/>
      <c r="CV236" s="206"/>
      <c r="CW236" s="206"/>
      <c r="CX236" s="206"/>
      <c r="CY236" s="206"/>
      <c r="CZ236" s="206"/>
      <c r="DA236" s="206"/>
      <c r="DB236" s="206"/>
      <c r="DC236" s="206"/>
      <c r="DD236" s="206"/>
      <c r="DE236" s="206"/>
    </row>
    <row r="237" spans="34:109" ht="71.25" hidden="1">
      <c r="AH237" s="183"/>
      <c r="AI237" s="183"/>
      <c r="AJ237" s="183"/>
      <c r="AK237" s="183"/>
      <c r="AL237" s="197" t="str">
        <f t="shared" si="6"/>
        <v/>
      </c>
      <c r="AM237" s="197" t="str">
        <f t="shared" si="7"/>
        <v/>
      </c>
      <c r="AO237" s="183"/>
      <c r="AP237" s="29">
        <v>235</v>
      </c>
      <c r="AQ237" s="205"/>
      <c r="AR237" s="205"/>
      <c r="AS237" s="205"/>
      <c r="AT237" s="205"/>
      <c r="AU237" s="205"/>
      <c r="AV237" s="205"/>
      <c r="AW237" s="205"/>
      <c r="AX237" s="205"/>
      <c r="AY237" s="205"/>
      <c r="AZ237" s="205"/>
      <c r="BA237" s="205"/>
      <c r="BB237" s="205"/>
      <c r="BC237" s="205"/>
      <c r="BD237" s="205"/>
      <c r="BE237" s="205"/>
      <c r="BF237" s="205"/>
      <c r="BG237" s="205"/>
      <c r="BH237" s="205"/>
      <c r="BI237" s="205"/>
      <c r="BJ237" s="201" t="s">
        <v>4306</v>
      </c>
      <c r="BK237" s="205"/>
      <c r="BL237" s="205"/>
      <c r="BM237" s="205"/>
      <c r="BN237" s="205"/>
      <c r="BO237" s="205"/>
      <c r="BP237" s="205"/>
      <c r="BQ237" s="205"/>
      <c r="BR237" s="205"/>
      <c r="BS237" s="205"/>
      <c r="BT237" s="205"/>
      <c r="BU237" s="205"/>
      <c r="BV237" s="205"/>
      <c r="BW237" s="183"/>
      <c r="BX237" s="183"/>
      <c r="BY237" s="183"/>
      <c r="BZ237" s="206"/>
      <c r="CA237" s="206"/>
      <c r="CB237" s="206"/>
      <c r="CC237" s="206"/>
      <c r="CD237" s="206"/>
      <c r="CE237" s="206"/>
      <c r="CF237" s="206"/>
      <c r="CG237" s="206"/>
      <c r="CH237" s="206"/>
      <c r="CI237" s="206"/>
      <c r="CJ237" s="206"/>
      <c r="CK237" s="206"/>
      <c r="CL237" s="206"/>
      <c r="CM237" s="206"/>
      <c r="CN237" s="206"/>
      <c r="CO237" s="206"/>
      <c r="CP237" s="206"/>
      <c r="CQ237" s="206"/>
      <c r="CR237" s="206"/>
      <c r="CS237" s="202" t="s">
        <v>4307</v>
      </c>
      <c r="CT237" s="206"/>
      <c r="CU237" s="206"/>
      <c r="CV237" s="206"/>
      <c r="CW237" s="206"/>
      <c r="CX237" s="206"/>
      <c r="CY237" s="206"/>
      <c r="CZ237" s="206"/>
      <c r="DA237" s="206"/>
      <c r="DB237" s="206"/>
      <c r="DC237" s="206"/>
      <c r="DD237" s="206"/>
      <c r="DE237" s="206"/>
    </row>
    <row r="238" spans="34:109" ht="57" hidden="1">
      <c r="AH238" s="183"/>
      <c r="AI238" s="183"/>
      <c r="AJ238" s="183"/>
      <c r="AK238" s="183"/>
      <c r="AL238" s="197" t="str">
        <f t="shared" si="6"/>
        <v/>
      </c>
      <c r="AM238" s="197" t="str">
        <f t="shared" si="7"/>
        <v/>
      </c>
      <c r="AO238" s="183"/>
      <c r="AP238" s="29">
        <v>236</v>
      </c>
      <c r="AQ238" s="205"/>
      <c r="AR238" s="205"/>
      <c r="AS238" s="205"/>
      <c r="AT238" s="205"/>
      <c r="AU238" s="205"/>
      <c r="AV238" s="205"/>
      <c r="AW238" s="205"/>
      <c r="AX238" s="205"/>
      <c r="AY238" s="205"/>
      <c r="AZ238" s="205"/>
      <c r="BA238" s="205"/>
      <c r="BB238" s="205"/>
      <c r="BC238" s="205"/>
      <c r="BD238" s="205"/>
      <c r="BE238" s="205"/>
      <c r="BF238" s="205"/>
      <c r="BG238" s="205"/>
      <c r="BH238" s="205"/>
      <c r="BI238" s="205"/>
      <c r="BJ238" s="201" t="s">
        <v>4308</v>
      </c>
      <c r="BK238" s="205"/>
      <c r="BL238" s="205"/>
      <c r="BM238" s="205"/>
      <c r="BN238" s="205"/>
      <c r="BO238" s="205"/>
      <c r="BP238" s="205"/>
      <c r="BQ238" s="205"/>
      <c r="BR238" s="205"/>
      <c r="BS238" s="205"/>
      <c r="BT238" s="205"/>
      <c r="BU238" s="205"/>
      <c r="BV238" s="205"/>
      <c r="BW238" s="183"/>
      <c r="BX238" s="183"/>
      <c r="BY238" s="183"/>
      <c r="BZ238" s="206"/>
      <c r="CA238" s="206"/>
      <c r="CB238" s="206"/>
      <c r="CC238" s="206"/>
      <c r="CD238" s="206"/>
      <c r="CE238" s="206"/>
      <c r="CF238" s="206"/>
      <c r="CG238" s="206"/>
      <c r="CH238" s="206"/>
      <c r="CI238" s="206"/>
      <c r="CJ238" s="206"/>
      <c r="CK238" s="206"/>
      <c r="CL238" s="206"/>
      <c r="CM238" s="206"/>
      <c r="CN238" s="206"/>
      <c r="CO238" s="206"/>
      <c r="CP238" s="206"/>
      <c r="CQ238" s="206"/>
      <c r="CR238" s="206"/>
      <c r="CS238" s="202" t="s">
        <v>4309</v>
      </c>
      <c r="CT238" s="206"/>
      <c r="CU238" s="206"/>
      <c r="CV238" s="206"/>
      <c r="CW238" s="206"/>
      <c r="CX238" s="206"/>
      <c r="CY238" s="206"/>
      <c r="CZ238" s="206"/>
      <c r="DA238" s="206"/>
      <c r="DB238" s="206"/>
      <c r="DC238" s="206"/>
      <c r="DD238" s="206"/>
      <c r="DE238" s="206"/>
    </row>
    <row r="239" spans="34:109" ht="85.5" hidden="1">
      <c r="AH239" s="183"/>
      <c r="AI239" s="183"/>
      <c r="AJ239" s="183"/>
      <c r="AK239" s="183"/>
      <c r="AL239" s="197" t="str">
        <f t="shared" si="6"/>
        <v/>
      </c>
      <c r="AM239" s="197" t="str">
        <f t="shared" si="7"/>
        <v/>
      </c>
      <c r="AO239" s="183"/>
      <c r="AP239" s="29">
        <v>237</v>
      </c>
      <c r="AQ239" s="205"/>
      <c r="AR239" s="205"/>
      <c r="AS239" s="205"/>
      <c r="AT239" s="205"/>
      <c r="AU239" s="205"/>
      <c r="AV239" s="205"/>
      <c r="AW239" s="205"/>
      <c r="AX239" s="205"/>
      <c r="AY239" s="205"/>
      <c r="AZ239" s="205"/>
      <c r="BA239" s="205"/>
      <c r="BB239" s="205"/>
      <c r="BC239" s="205"/>
      <c r="BD239" s="205"/>
      <c r="BE239" s="205"/>
      <c r="BF239" s="205"/>
      <c r="BG239" s="205"/>
      <c r="BH239" s="205"/>
      <c r="BI239" s="205"/>
      <c r="BJ239" s="201" t="s">
        <v>4310</v>
      </c>
      <c r="BK239" s="205"/>
      <c r="BL239" s="205"/>
      <c r="BM239" s="205"/>
      <c r="BN239" s="205"/>
      <c r="BO239" s="205"/>
      <c r="BP239" s="205"/>
      <c r="BQ239" s="205"/>
      <c r="BR239" s="205"/>
      <c r="BS239" s="205"/>
      <c r="BT239" s="205"/>
      <c r="BU239" s="205"/>
      <c r="BV239" s="205"/>
      <c r="BW239" s="183"/>
      <c r="BX239" s="183"/>
      <c r="BY239" s="183"/>
      <c r="BZ239" s="206"/>
      <c r="CA239" s="206"/>
      <c r="CB239" s="206"/>
      <c r="CC239" s="206"/>
      <c r="CD239" s="206"/>
      <c r="CE239" s="206"/>
      <c r="CF239" s="206"/>
      <c r="CG239" s="206"/>
      <c r="CH239" s="206"/>
      <c r="CI239" s="206"/>
      <c r="CJ239" s="206"/>
      <c r="CK239" s="206"/>
      <c r="CL239" s="206"/>
      <c r="CM239" s="206"/>
      <c r="CN239" s="206"/>
      <c r="CO239" s="206"/>
      <c r="CP239" s="206"/>
      <c r="CQ239" s="206"/>
      <c r="CR239" s="206"/>
      <c r="CS239" s="202" t="s">
        <v>4311</v>
      </c>
      <c r="CT239" s="206"/>
      <c r="CU239" s="206"/>
      <c r="CV239" s="206"/>
      <c r="CW239" s="206"/>
      <c r="CX239" s="206"/>
      <c r="CY239" s="206"/>
      <c r="CZ239" s="206"/>
      <c r="DA239" s="206"/>
      <c r="DB239" s="206"/>
      <c r="DC239" s="206"/>
      <c r="DD239" s="206"/>
      <c r="DE239" s="206"/>
    </row>
    <row r="240" spans="34:109" ht="71.25" hidden="1">
      <c r="AH240" s="183"/>
      <c r="AI240" s="183"/>
      <c r="AJ240" s="183"/>
      <c r="AK240" s="183"/>
      <c r="AL240" s="197" t="str">
        <f t="shared" si="6"/>
        <v/>
      </c>
      <c r="AM240" s="197" t="str">
        <f t="shared" si="7"/>
        <v/>
      </c>
      <c r="AO240" s="183"/>
      <c r="AP240" s="29">
        <v>238</v>
      </c>
      <c r="AQ240" s="205"/>
      <c r="AR240" s="205"/>
      <c r="AS240" s="205"/>
      <c r="AT240" s="205"/>
      <c r="AU240" s="205"/>
      <c r="AV240" s="205"/>
      <c r="AW240" s="205"/>
      <c r="AX240" s="205"/>
      <c r="AY240" s="205"/>
      <c r="AZ240" s="205"/>
      <c r="BA240" s="205"/>
      <c r="BB240" s="205"/>
      <c r="BC240" s="205"/>
      <c r="BD240" s="205"/>
      <c r="BE240" s="205"/>
      <c r="BF240" s="205"/>
      <c r="BG240" s="205"/>
      <c r="BH240" s="205"/>
      <c r="BI240" s="205"/>
      <c r="BJ240" s="201" t="s">
        <v>4312</v>
      </c>
      <c r="BK240" s="205"/>
      <c r="BL240" s="205"/>
      <c r="BM240" s="205"/>
      <c r="BN240" s="205"/>
      <c r="BO240" s="205"/>
      <c r="BP240" s="205"/>
      <c r="BQ240" s="205"/>
      <c r="BR240" s="205"/>
      <c r="BS240" s="205"/>
      <c r="BT240" s="205"/>
      <c r="BU240" s="205"/>
      <c r="BV240" s="205"/>
      <c r="BW240" s="183"/>
      <c r="BX240" s="183"/>
      <c r="BY240" s="183"/>
      <c r="BZ240" s="206"/>
      <c r="CA240" s="206"/>
      <c r="CB240" s="206"/>
      <c r="CC240" s="206"/>
      <c r="CD240" s="206"/>
      <c r="CE240" s="206"/>
      <c r="CF240" s="206"/>
      <c r="CG240" s="206"/>
      <c r="CH240" s="206"/>
      <c r="CI240" s="206"/>
      <c r="CJ240" s="206"/>
      <c r="CK240" s="206"/>
      <c r="CL240" s="206"/>
      <c r="CM240" s="206"/>
      <c r="CN240" s="206"/>
      <c r="CO240" s="206"/>
      <c r="CP240" s="206"/>
      <c r="CQ240" s="206"/>
      <c r="CR240" s="206"/>
      <c r="CS240" s="202" t="s">
        <v>4313</v>
      </c>
      <c r="CT240" s="206"/>
      <c r="CU240" s="206"/>
      <c r="CV240" s="206"/>
      <c r="CW240" s="206"/>
      <c r="CX240" s="206"/>
      <c r="CY240" s="206"/>
      <c r="CZ240" s="206"/>
      <c r="DA240" s="206"/>
      <c r="DB240" s="206"/>
      <c r="DC240" s="206"/>
      <c r="DD240" s="206"/>
      <c r="DE240" s="206"/>
    </row>
    <row r="241" spans="34:109" ht="114" hidden="1">
      <c r="AH241" s="183"/>
      <c r="AI241" s="183"/>
      <c r="AJ241" s="183"/>
      <c r="AK241" s="183"/>
      <c r="AL241" s="197" t="str">
        <f t="shared" si="6"/>
        <v/>
      </c>
      <c r="AM241" s="197" t="str">
        <f t="shared" si="7"/>
        <v/>
      </c>
      <c r="AO241" s="183"/>
      <c r="AP241" s="29">
        <v>239</v>
      </c>
      <c r="AQ241" s="205"/>
      <c r="AR241" s="205"/>
      <c r="AS241" s="205"/>
      <c r="AT241" s="205"/>
      <c r="AU241" s="205"/>
      <c r="AV241" s="205"/>
      <c r="AW241" s="205"/>
      <c r="AX241" s="205"/>
      <c r="AY241" s="205"/>
      <c r="AZ241" s="205"/>
      <c r="BA241" s="205"/>
      <c r="BB241" s="205"/>
      <c r="BC241" s="205"/>
      <c r="BD241" s="205"/>
      <c r="BE241" s="205"/>
      <c r="BF241" s="205"/>
      <c r="BG241" s="205"/>
      <c r="BH241" s="205"/>
      <c r="BI241" s="205"/>
      <c r="BJ241" s="201" t="s">
        <v>4314</v>
      </c>
      <c r="BK241" s="205"/>
      <c r="BL241" s="205"/>
      <c r="BM241" s="205"/>
      <c r="BN241" s="205"/>
      <c r="BO241" s="205"/>
      <c r="BP241" s="205"/>
      <c r="BQ241" s="205"/>
      <c r="BR241" s="205"/>
      <c r="BS241" s="205"/>
      <c r="BT241" s="205"/>
      <c r="BU241" s="205"/>
      <c r="BV241" s="205"/>
      <c r="BW241" s="183"/>
      <c r="BX241" s="183"/>
      <c r="BY241" s="183"/>
      <c r="BZ241" s="206"/>
      <c r="CA241" s="206"/>
      <c r="CB241" s="206"/>
      <c r="CC241" s="206"/>
      <c r="CD241" s="206"/>
      <c r="CE241" s="206"/>
      <c r="CF241" s="206"/>
      <c r="CG241" s="206"/>
      <c r="CH241" s="206"/>
      <c r="CI241" s="206"/>
      <c r="CJ241" s="206"/>
      <c r="CK241" s="206"/>
      <c r="CL241" s="206"/>
      <c r="CM241" s="206"/>
      <c r="CN241" s="206"/>
      <c r="CO241" s="206"/>
      <c r="CP241" s="206"/>
      <c r="CQ241" s="206"/>
      <c r="CR241" s="206"/>
      <c r="CS241" s="510" t="s">
        <v>4315</v>
      </c>
      <c r="CT241" s="206"/>
      <c r="CU241" s="206"/>
      <c r="CV241" s="206"/>
      <c r="CW241" s="206"/>
      <c r="CX241" s="206"/>
      <c r="CY241" s="206"/>
      <c r="CZ241" s="206"/>
      <c r="DA241" s="206"/>
      <c r="DB241" s="206"/>
      <c r="DC241" s="206"/>
      <c r="DD241" s="206"/>
      <c r="DE241" s="206"/>
    </row>
    <row r="242" spans="34:109" ht="85.5" hidden="1">
      <c r="AH242" s="183"/>
      <c r="AI242" s="183"/>
      <c r="AJ242" s="183"/>
      <c r="AK242" s="183"/>
      <c r="AL242" s="197" t="str">
        <f t="shared" si="6"/>
        <v/>
      </c>
      <c r="AM242" s="197" t="str">
        <f t="shared" si="7"/>
        <v/>
      </c>
      <c r="AO242" s="183"/>
      <c r="AP242" s="29">
        <v>240</v>
      </c>
      <c r="AQ242" s="205"/>
      <c r="AR242" s="205"/>
      <c r="AS242" s="205"/>
      <c r="AT242" s="205"/>
      <c r="AU242" s="205"/>
      <c r="AV242" s="205"/>
      <c r="AW242" s="205"/>
      <c r="AX242" s="205"/>
      <c r="AY242" s="205"/>
      <c r="AZ242" s="205"/>
      <c r="BA242" s="205"/>
      <c r="BB242" s="205"/>
      <c r="BC242" s="205"/>
      <c r="BD242" s="205"/>
      <c r="BE242" s="205"/>
      <c r="BF242" s="205"/>
      <c r="BG242" s="205"/>
      <c r="BH242" s="205"/>
      <c r="BI242" s="205"/>
      <c r="BJ242" s="201" t="s">
        <v>4316</v>
      </c>
      <c r="BK242" s="205"/>
      <c r="BL242" s="205"/>
      <c r="BM242" s="205"/>
      <c r="BN242" s="205"/>
      <c r="BO242" s="205"/>
      <c r="BP242" s="205"/>
      <c r="BQ242" s="205"/>
      <c r="BR242" s="205"/>
      <c r="BS242" s="205"/>
      <c r="BT242" s="205"/>
      <c r="BU242" s="205"/>
      <c r="BV242" s="205"/>
      <c r="BW242" s="183"/>
      <c r="BX242" s="183"/>
      <c r="BY242" s="183"/>
      <c r="BZ242" s="206"/>
      <c r="CA242" s="206"/>
      <c r="CB242" s="206"/>
      <c r="CC242" s="206"/>
      <c r="CD242" s="206"/>
      <c r="CE242" s="206"/>
      <c r="CF242" s="206"/>
      <c r="CG242" s="206"/>
      <c r="CH242" s="206"/>
      <c r="CI242" s="206"/>
      <c r="CJ242" s="206"/>
      <c r="CK242" s="206"/>
      <c r="CL242" s="206"/>
      <c r="CM242" s="206"/>
      <c r="CN242" s="206"/>
      <c r="CO242" s="206"/>
      <c r="CP242" s="206"/>
      <c r="CQ242" s="206"/>
      <c r="CR242" s="206"/>
      <c r="CS242" s="202" t="s">
        <v>4317</v>
      </c>
      <c r="CT242" s="206"/>
      <c r="CU242" s="206"/>
      <c r="CV242" s="206"/>
      <c r="CW242" s="206"/>
      <c r="CX242" s="206"/>
      <c r="CY242" s="206"/>
      <c r="CZ242" s="206"/>
      <c r="DA242" s="206"/>
      <c r="DB242" s="206"/>
      <c r="DC242" s="206"/>
      <c r="DD242" s="206"/>
      <c r="DE242" s="206"/>
    </row>
    <row r="243" spans="34:109" ht="71.25" hidden="1">
      <c r="AH243" s="183"/>
      <c r="AI243" s="183"/>
      <c r="AJ243" s="183"/>
      <c r="AK243" s="183"/>
      <c r="AL243" s="197" t="str">
        <f t="shared" si="6"/>
        <v/>
      </c>
      <c r="AM243" s="197" t="str">
        <f t="shared" si="7"/>
        <v/>
      </c>
      <c r="AO243" s="183"/>
      <c r="AP243" s="29">
        <v>241</v>
      </c>
      <c r="AQ243" s="205"/>
      <c r="AR243" s="205"/>
      <c r="AS243" s="205"/>
      <c r="AT243" s="205"/>
      <c r="AU243" s="205"/>
      <c r="AV243" s="205"/>
      <c r="AW243" s="205"/>
      <c r="AX243" s="205"/>
      <c r="AY243" s="205"/>
      <c r="AZ243" s="205"/>
      <c r="BA243" s="205"/>
      <c r="BB243" s="205"/>
      <c r="BC243" s="205"/>
      <c r="BD243" s="205"/>
      <c r="BE243" s="205"/>
      <c r="BF243" s="205"/>
      <c r="BG243" s="205"/>
      <c r="BH243" s="205"/>
      <c r="BI243" s="205"/>
      <c r="BJ243" s="201" t="s">
        <v>4318</v>
      </c>
      <c r="BK243" s="205"/>
      <c r="BL243" s="205"/>
      <c r="BM243" s="205"/>
      <c r="BN243" s="205"/>
      <c r="BO243" s="205"/>
      <c r="BP243" s="205"/>
      <c r="BQ243" s="205"/>
      <c r="BR243" s="205"/>
      <c r="BS243" s="205"/>
      <c r="BT243" s="205"/>
      <c r="BU243" s="205"/>
      <c r="BV243" s="205"/>
      <c r="BW243" s="183"/>
      <c r="BX243" s="183"/>
      <c r="BY243" s="183"/>
      <c r="BZ243" s="206"/>
      <c r="CA243" s="206"/>
      <c r="CB243" s="206"/>
      <c r="CC243" s="206"/>
      <c r="CD243" s="206"/>
      <c r="CE243" s="206"/>
      <c r="CF243" s="206"/>
      <c r="CG243" s="206"/>
      <c r="CH243" s="206"/>
      <c r="CI243" s="206"/>
      <c r="CJ243" s="206"/>
      <c r="CK243" s="206"/>
      <c r="CL243" s="206"/>
      <c r="CM243" s="206"/>
      <c r="CN243" s="206"/>
      <c r="CO243" s="206"/>
      <c r="CP243" s="206"/>
      <c r="CQ243" s="206"/>
      <c r="CR243" s="206"/>
      <c r="CS243" s="202" t="s">
        <v>4319</v>
      </c>
      <c r="CT243" s="206"/>
      <c r="CU243" s="206"/>
      <c r="CV243" s="206"/>
      <c r="CW243" s="206"/>
      <c r="CX243" s="206"/>
      <c r="CY243" s="206"/>
      <c r="CZ243" s="206"/>
      <c r="DA243" s="206"/>
      <c r="DB243" s="206"/>
      <c r="DC243" s="206"/>
      <c r="DD243" s="206"/>
      <c r="DE243" s="206"/>
    </row>
    <row r="244" spans="34:109" ht="71.25" hidden="1">
      <c r="AH244" s="183"/>
      <c r="AI244" s="183"/>
      <c r="AJ244" s="183"/>
      <c r="AK244" s="183"/>
      <c r="AL244" s="197" t="str">
        <f t="shared" si="6"/>
        <v/>
      </c>
      <c r="AM244" s="197" t="str">
        <f t="shared" si="7"/>
        <v/>
      </c>
      <c r="AO244" s="183"/>
      <c r="AP244" s="29">
        <v>242</v>
      </c>
      <c r="AQ244" s="205"/>
      <c r="AR244" s="205"/>
      <c r="AS244" s="205"/>
      <c r="AT244" s="205"/>
      <c r="AU244" s="205"/>
      <c r="AV244" s="205"/>
      <c r="AW244" s="205"/>
      <c r="AX244" s="205"/>
      <c r="AY244" s="205"/>
      <c r="AZ244" s="205"/>
      <c r="BA244" s="205"/>
      <c r="BB244" s="205"/>
      <c r="BC244" s="205"/>
      <c r="BD244" s="205"/>
      <c r="BE244" s="205"/>
      <c r="BF244" s="205"/>
      <c r="BG244" s="205"/>
      <c r="BH244" s="205"/>
      <c r="BI244" s="205"/>
      <c r="BJ244" s="201" t="s">
        <v>4320</v>
      </c>
      <c r="BK244" s="205"/>
      <c r="BL244" s="205"/>
      <c r="BM244" s="205"/>
      <c r="BN244" s="205"/>
      <c r="BO244" s="205"/>
      <c r="BP244" s="205"/>
      <c r="BQ244" s="205"/>
      <c r="BR244" s="205"/>
      <c r="BS244" s="205"/>
      <c r="BT244" s="205"/>
      <c r="BU244" s="205"/>
      <c r="BV244" s="205"/>
      <c r="BW244" s="183"/>
      <c r="BX244" s="183"/>
      <c r="BY244" s="183"/>
      <c r="BZ244" s="206"/>
      <c r="CA244" s="206"/>
      <c r="CB244" s="206"/>
      <c r="CC244" s="206"/>
      <c r="CD244" s="206"/>
      <c r="CE244" s="206"/>
      <c r="CF244" s="206"/>
      <c r="CG244" s="206"/>
      <c r="CH244" s="206"/>
      <c r="CI244" s="206"/>
      <c r="CJ244" s="206"/>
      <c r="CK244" s="206"/>
      <c r="CL244" s="206"/>
      <c r="CM244" s="206"/>
      <c r="CN244" s="206"/>
      <c r="CO244" s="206"/>
      <c r="CP244" s="206"/>
      <c r="CQ244" s="206"/>
      <c r="CR244" s="206"/>
      <c r="CS244" s="202" t="s">
        <v>4321</v>
      </c>
      <c r="CT244" s="206"/>
      <c r="CU244" s="206"/>
      <c r="CV244" s="206"/>
      <c r="CW244" s="206"/>
      <c r="CX244" s="206"/>
      <c r="CY244" s="206"/>
      <c r="CZ244" s="206"/>
      <c r="DA244" s="206"/>
      <c r="DB244" s="206"/>
      <c r="DC244" s="206"/>
      <c r="DD244" s="206"/>
      <c r="DE244" s="206"/>
    </row>
    <row r="245" spans="34:109" ht="71.25" hidden="1">
      <c r="AH245" s="183"/>
      <c r="AI245" s="183"/>
      <c r="AJ245" s="183"/>
      <c r="AK245" s="183"/>
      <c r="AL245" s="197" t="str">
        <f t="shared" si="6"/>
        <v/>
      </c>
      <c r="AM245" s="197" t="str">
        <f t="shared" si="7"/>
        <v/>
      </c>
      <c r="AO245" s="183"/>
      <c r="AP245" s="29">
        <v>243</v>
      </c>
      <c r="AQ245" s="205"/>
      <c r="AR245" s="205"/>
      <c r="AS245" s="205"/>
      <c r="AT245" s="205"/>
      <c r="AU245" s="205"/>
      <c r="AV245" s="205"/>
      <c r="AW245" s="205"/>
      <c r="AX245" s="205"/>
      <c r="AY245" s="205"/>
      <c r="AZ245" s="205"/>
      <c r="BA245" s="205"/>
      <c r="BB245" s="205"/>
      <c r="BC245" s="205"/>
      <c r="BD245" s="205"/>
      <c r="BE245" s="205"/>
      <c r="BF245" s="205"/>
      <c r="BG245" s="205"/>
      <c r="BH245" s="205"/>
      <c r="BI245" s="205"/>
      <c r="BJ245" s="201" t="s">
        <v>4322</v>
      </c>
      <c r="BK245" s="205"/>
      <c r="BL245" s="205"/>
      <c r="BM245" s="205"/>
      <c r="BN245" s="205"/>
      <c r="BO245" s="205"/>
      <c r="BP245" s="205"/>
      <c r="BQ245" s="205"/>
      <c r="BR245" s="205"/>
      <c r="BS245" s="205"/>
      <c r="BT245" s="205"/>
      <c r="BU245" s="205"/>
      <c r="BV245" s="205"/>
      <c r="BW245" s="183"/>
      <c r="BX245" s="183"/>
      <c r="BY245" s="183"/>
      <c r="BZ245" s="206"/>
      <c r="CA245" s="206"/>
      <c r="CB245" s="206"/>
      <c r="CC245" s="206"/>
      <c r="CD245" s="206"/>
      <c r="CE245" s="206"/>
      <c r="CF245" s="206"/>
      <c r="CG245" s="206"/>
      <c r="CH245" s="206"/>
      <c r="CI245" s="206"/>
      <c r="CJ245" s="206"/>
      <c r="CK245" s="206"/>
      <c r="CL245" s="206"/>
      <c r="CM245" s="206"/>
      <c r="CN245" s="206"/>
      <c r="CO245" s="206"/>
      <c r="CP245" s="206"/>
      <c r="CQ245" s="206"/>
      <c r="CR245" s="206"/>
      <c r="CS245" s="202" t="s">
        <v>4323</v>
      </c>
      <c r="CT245" s="206"/>
      <c r="CU245" s="206"/>
      <c r="CV245" s="206"/>
      <c r="CW245" s="206"/>
      <c r="CX245" s="206"/>
      <c r="CY245" s="206"/>
      <c r="CZ245" s="206"/>
      <c r="DA245" s="206"/>
      <c r="DB245" s="206"/>
      <c r="DC245" s="206"/>
      <c r="DD245" s="206"/>
      <c r="DE245" s="206"/>
    </row>
    <row r="246" spans="34:109" ht="71.25" hidden="1">
      <c r="AH246" s="183"/>
      <c r="AI246" s="183"/>
      <c r="AJ246" s="183"/>
      <c r="AK246" s="183"/>
      <c r="AL246" s="197" t="str">
        <f t="shared" si="6"/>
        <v/>
      </c>
      <c r="AM246" s="197" t="str">
        <f t="shared" si="7"/>
        <v/>
      </c>
      <c r="AO246" s="183"/>
      <c r="AP246" s="29">
        <v>244</v>
      </c>
      <c r="AQ246" s="205"/>
      <c r="AR246" s="205"/>
      <c r="AS246" s="205"/>
      <c r="AT246" s="205"/>
      <c r="AU246" s="205"/>
      <c r="AV246" s="205"/>
      <c r="AW246" s="205"/>
      <c r="AX246" s="205"/>
      <c r="AY246" s="205"/>
      <c r="AZ246" s="205"/>
      <c r="BA246" s="205"/>
      <c r="BB246" s="205"/>
      <c r="BC246" s="205"/>
      <c r="BD246" s="205"/>
      <c r="BE246" s="205"/>
      <c r="BF246" s="205"/>
      <c r="BG246" s="205"/>
      <c r="BH246" s="205"/>
      <c r="BI246" s="205"/>
      <c r="BJ246" s="201" t="s">
        <v>4324</v>
      </c>
      <c r="BK246" s="205"/>
      <c r="BL246" s="205"/>
      <c r="BM246" s="205"/>
      <c r="BN246" s="205"/>
      <c r="BO246" s="205"/>
      <c r="BP246" s="205"/>
      <c r="BQ246" s="205"/>
      <c r="BR246" s="205"/>
      <c r="BS246" s="205"/>
      <c r="BT246" s="205"/>
      <c r="BU246" s="205"/>
      <c r="BV246" s="205"/>
      <c r="BW246" s="183"/>
      <c r="BX246" s="183"/>
      <c r="BY246" s="183"/>
      <c r="BZ246" s="206"/>
      <c r="CA246" s="206"/>
      <c r="CB246" s="206"/>
      <c r="CC246" s="206"/>
      <c r="CD246" s="206"/>
      <c r="CE246" s="206"/>
      <c r="CF246" s="206"/>
      <c r="CG246" s="206"/>
      <c r="CH246" s="206"/>
      <c r="CI246" s="206"/>
      <c r="CJ246" s="206"/>
      <c r="CK246" s="206"/>
      <c r="CL246" s="206"/>
      <c r="CM246" s="206"/>
      <c r="CN246" s="206"/>
      <c r="CO246" s="206"/>
      <c r="CP246" s="206"/>
      <c r="CQ246" s="206"/>
      <c r="CR246" s="206"/>
      <c r="CS246" s="202" t="s">
        <v>4325</v>
      </c>
      <c r="CT246" s="206"/>
      <c r="CU246" s="206"/>
      <c r="CV246" s="206"/>
      <c r="CW246" s="206"/>
      <c r="CX246" s="206"/>
      <c r="CY246" s="206"/>
      <c r="CZ246" s="206"/>
      <c r="DA246" s="206"/>
      <c r="DB246" s="206"/>
      <c r="DC246" s="206"/>
      <c r="DD246" s="206"/>
      <c r="DE246" s="206"/>
    </row>
    <row r="247" spans="34:109" ht="71.25" hidden="1">
      <c r="AH247" s="183"/>
      <c r="AI247" s="183"/>
      <c r="AJ247" s="183"/>
      <c r="AK247" s="183"/>
      <c r="AL247" s="197" t="str">
        <f t="shared" si="6"/>
        <v/>
      </c>
      <c r="AM247" s="197" t="str">
        <f t="shared" si="7"/>
        <v/>
      </c>
      <c r="AO247" s="183"/>
      <c r="AP247" s="29">
        <v>245</v>
      </c>
      <c r="AQ247" s="205"/>
      <c r="AR247" s="205"/>
      <c r="AS247" s="205"/>
      <c r="AT247" s="205"/>
      <c r="AU247" s="205"/>
      <c r="AV247" s="205"/>
      <c r="AW247" s="205"/>
      <c r="AX247" s="205"/>
      <c r="AY247" s="205"/>
      <c r="AZ247" s="205"/>
      <c r="BA247" s="205"/>
      <c r="BB247" s="205"/>
      <c r="BC247" s="205"/>
      <c r="BD247" s="205"/>
      <c r="BE247" s="205"/>
      <c r="BF247" s="205"/>
      <c r="BG247" s="205"/>
      <c r="BH247" s="205"/>
      <c r="BI247" s="205"/>
      <c r="BJ247" s="201" t="s">
        <v>4326</v>
      </c>
      <c r="BK247" s="205"/>
      <c r="BL247" s="205"/>
      <c r="BM247" s="205"/>
      <c r="BN247" s="205"/>
      <c r="BO247" s="205"/>
      <c r="BP247" s="205"/>
      <c r="BQ247" s="205"/>
      <c r="BR247" s="205"/>
      <c r="BS247" s="205"/>
      <c r="BT247" s="205"/>
      <c r="BU247" s="205"/>
      <c r="BV247" s="205"/>
      <c r="BW247" s="183"/>
      <c r="BX247" s="183"/>
      <c r="BY247" s="183"/>
      <c r="BZ247" s="206"/>
      <c r="CA247" s="206"/>
      <c r="CB247" s="206"/>
      <c r="CC247" s="206"/>
      <c r="CD247" s="206"/>
      <c r="CE247" s="206"/>
      <c r="CF247" s="206"/>
      <c r="CG247" s="206"/>
      <c r="CH247" s="206"/>
      <c r="CI247" s="206"/>
      <c r="CJ247" s="206"/>
      <c r="CK247" s="206"/>
      <c r="CL247" s="206"/>
      <c r="CM247" s="206"/>
      <c r="CN247" s="206"/>
      <c r="CO247" s="206"/>
      <c r="CP247" s="206"/>
      <c r="CQ247" s="206"/>
      <c r="CR247" s="206"/>
      <c r="CS247" s="202" t="s">
        <v>4327</v>
      </c>
      <c r="CT247" s="206"/>
      <c r="CU247" s="206"/>
      <c r="CV247" s="206"/>
      <c r="CW247" s="206"/>
      <c r="CX247" s="206"/>
      <c r="CY247" s="206"/>
      <c r="CZ247" s="206"/>
      <c r="DA247" s="206"/>
      <c r="DB247" s="206"/>
      <c r="DC247" s="206"/>
      <c r="DD247" s="206"/>
      <c r="DE247" s="206"/>
    </row>
    <row r="248" spans="34:109" ht="71.25" hidden="1">
      <c r="AH248" s="183"/>
      <c r="AI248" s="183"/>
      <c r="AJ248" s="183"/>
      <c r="AK248" s="183"/>
      <c r="AL248" s="197" t="str">
        <f t="shared" si="6"/>
        <v/>
      </c>
      <c r="AM248" s="197" t="str">
        <f t="shared" si="7"/>
        <v/>
      </c>
      <c r="AO248" s="183"/>
      <c r="AP248" s="29">
        <v>246</v>
      </c>
      <c r="AQ248" s="205"/>
      <c r="AR248" s="205"/>
      <c r="AS248" s="205"/>
      <c r="AT248" s="205"/>
      <c r="AU248" s="205"/>
      <c r="AV248" s="205"/>
      <c r="AW248" s="205"/>
      <c r="AX248" s="205"/>
      <c r="AY248" s="205"/>
      <c r="AZ248" s="205"/>
      <c r="BA248" s="205"/>
      <c r="BB248" s="205"/>
      <c r="BC248" s="205"/>
      <c r="BD248" s="205"/>
      <c r="BE248" s="205"/>
      <c r="BF248" s="205"/>
      <c r="BG248" s="205"/>
      <c r="BH248" s="205"/>
      <c r="BI248" s="205"/>
      <c r="BJ248" s="201" t="s">
        <v>4328</v>
      </c>
      <c r="BK248" s="205"/>
      <c r="BL248" s="205"/>
      <c r="BM248" s="205"/>
      <c r="BN248" s="205"/>
      <c r="BO248" s="205"/>
      <c r="BP248" s="205"/>
      <c r="BQ248" s="205"/>
      <c r="BR248" s="205"/>
      <c r="BS248" s="205"/>
      <c r="BT248" s="205"/>
      <c r="BU248" s="205"/>
      <c r="BV248" s="205"/>
      <c r="BW248" s="183"/>
      <c r="BX248" s="183"/>
      <c r="BY248" s="183"/>
      <c r="BZ248" s="206"/>
      <c r="CA248" s="206"/>
      <c r="CB248" s="206"/>
      <c r="CC248" s="206"/>
      <c r="CD248" s="206"/>
      <c r="CE248" s="206"/>
      <c r="CF248" s="206"/>
      <c r="CG248" s="206"/>
      <c r="CH248" s="206"/>
      <c r="CI248" s="206"/>
      <c r="CJ248" s="206"/>
      <c r="CK248" s="206"/>
      <c r="CL248" s="206"/>
      <c r="CM248" s="206"/>
      <c r="CN248" s="206"/>
      <c r="CO248" s="206"/>
      <c r="CP248" s="206"/>
      <c r="CQ248" s="206"/>
      <c r="CR248" s="206"/>
      <c r="CS248" s="202" t="s">
        <v>4329</v>
      </c>
      <c r="CT248" s="206"/>
      <c r="CU248" s="206"/>
      <c r="CV248" s="206"/>
      <c r="CW248" s="206"/>
      <c r="CX248" s="206"/>
      <c r="CY248" s="206"/>
      <c r="CZ248" s="206"/>
      <c r="DA248" s="206"/>
      <c r="DB248" s="206"/>
      <c r="DC248" s="206"/>
      <c r="DD248" s="206"/>
      <c r="DE248" s="206"/>
    </row>
    <row r="249" spans="34:109" ht="71.25" hidden="1">
      <c r="AH249" s="183"/>
      <c r="AI249" s="183"/>
      <c r="AJ249" s="183"/>
      <c r="AK249" s="183"/>
      <c r="AL249" s="197" t="str">
        <f t="shared" si="6"/>
        <v/>
      </c>
      <c r="AM249" s="197" t="str">
        <f t="shared" si="7"/>
        <v/>
      </c>
      <c r="AO249" s="183"/>
      <c r="AP249" s="29">
        <v>247</v>
      </c>
      <c r="AQ249" s="205"/>
      <c r="AR249" s="205"/>
      <c r="AS249" s="205"/>
      <c r="AT249" s="205"/>
      <c r="AU249" s="205"/>
      <c r="AV249" s="205"/>
      <c r="AW249" s="205"/>
      <c r="AX249" s="205"/>
      <c r="AY249" s="205"/>
      <c r="AZ249" s="205"/>
      <c r="BA249" s="205"/>
      <c r="BB249" s="205"/>
      <c r="BC249" s="205"/>
      <c r="BD249" s="205"/>
      <c r="BE249" s="205"/>
      <c r="BF249" s="205"/>
      <c r="BG249" s="205"/>
      <c r="BH249" s="205"/>
      <c r="BI249" s="205"/>
      <c r="BJ249" s="201" t="s">
        <v>4330</v>
      </c>
      <c r="BK249" s="205"/>
      <c r="BL249" s="205"/>
      <c r="BM249" s="205"/>
      <c r="BN249" s="205"/>
      <c r="BO249" s="205"/>
      <c r="BP249" s="205"/>
      <c r="BQ249" s="205"/>
      <c r="BR249" s="205"/>
      <c r="BS249" s="205"/>
      <c r="BT249" s="205"/>
      <c r="BU249" s="205"/>
      <c r="BV249" s="205"/>
      <c r="BW249" s="183"/>
      <c r="BX249" s="183"/>
      <c r="BY249" s="183"/>
      <c r="BZ249" s="206"/>
      <c r="CA249" s="206"/>
      <c r="CB249" s="206"/>
      <c r="CC249" s="206"/>
      <c r="CD249" s="206"/>
      <c r="CE249" s="206"/>
      <c r="CF249" s="206"/>
      <c r="CG249" s="206"/>
      <c r="CH249" s="206"/>
      <c r="CI249" s="206"/>
      <c r="CJ249" s="206"/>
      <c r="CK249" s="206"/>
      <c r="CL249" s="206"/>
      <c r="CM249" s="206"/>
      <c r="CN249" s="206"/>
      <c r="CO249" s="206"/>
      <c r="CP249" s="206"/>
      <c r="CQ249" s="206"/>
      <c r="CR249" s="206"/>
      <c r="CS249" s="202" t="s">
        <v>4331</v>
      </c>
      <c r="CT249" s="206"/>
      <c r="CU249" s="206"/>
      <c r="CV249" s="206"/>
      <c r="CW249" s="206"/>
      <c r="CX249" s="206"/>
      <c r="CY249" s="206"/>
      <c r="CZ249" s="206"/>
      <c r="DA249" s="206"/>
      <c r="DB249" s="206"/>
      <c r="DC249" s="206"/>
      <c r="DD249" s="206"/>
      <c r="DE249" s="206"/>
    </row>
    <row r="250" spans="34:109" ht="71.25" hidden="1">
      <c r="AH250" s="183"/>
      <c r="AI250" s="183"/>
      <c r="AJ250" s="183"/>
      <c r="AK250" s="183"/>
      <c r="AL250" s="197" t="str">
        <f t="shared" si="6"/>
        <v/>
      </c>
      <c r="AM250" s="197" t="str">
        <f t="shared" si="7"/>
        <v/>
      </c>
      <c r="AO250" s="183"/>
      <c r="AP250" s="29">
        <v>248</v>
      </c>
      <c r="AQ250" s="205"/>
      <c r="AR250" s="205"/>
      <c r="AS250" s="205"/>
      <c r="AT250" s="205"/>
      <c r="AU250" s="205"/>
      <c r="AV250" s="205"/>
      <c r="AW250" s="205"/>
      <c r="AX250" s="205"/>
      <c r="AY250" s="205"/>
      <c r="AZ250" s="205"/>
      <c r="BA250" s="205"/>
      <c r="BB250" s="205"/>
      <c r="BC250" s="205"/>
      <c r="BD250" s="205"/>
      <c r="BE250" s="205"/>
      <c r="BF250" s="205"/>
      <c r="BG250" s="205"/>
      <c r="BH250" s="205"/>
      <c r="BI250" s="205"/>
      <c r="BJ250" s="201" t="s">
        <v>4332</v>
      </c>
      <c r="BK250" s="205"/>
      <c r="BL250" s="205"/>
      <c r="BM250" s="205"/>
      <c r="BN250" s="205"/>
      <c r="BO250" s="205"/>
      <c r="BP250" s="205"/>
      <c r="BQ250" s="205"/>
      <c r="BR250" s="205"/>
      <c r="BS250" s="205"/>
      <c r="BT250" s="205"/>
      <c r="BU250" s="205"/>
      <c r="BV250" s="205"/>
      <c r="BW250" s="183"/>
      <c r="BX250" s="183"/>
      <c r="BY250" s="183"/>
      <c r="BZ250" s="206"/>
      <c r="CA250" s="206"/>
      <c r="CB250" s="206"/>
      <c r="CC250" s="206"/>
      <c r="CD250" s="206"/>
      <c r="CE250" s="206"/>
      <c r="CF250" s="206"/>
      <c r="CG250" s="206"/>
      <c r="CH250" s="206"/>
      <c r="CI250" s="206"/>
      <c r="CJ250" s="206"/>
      <c r="CK250" s="206"/>
      <c r="CL250" s="206"/>
      <c r="CM250" s="206"/>
      <c r="CN250" s="206"/>
      <c r="CO250" s="206"/>
      <c r="CP250" s="206"/>
      <c r="CQ250" s="206"/>
      <c r="CR250" s="206"/>
      <c r="CS250" s="202" t="s">
        <v>4333</v>
      </c>
      <c r="CT250" s="206"/>
      <c r="CU250" s="206"/>
      <c r="CV250" s="206"/>
      <c r="CW250" s="206"/>
      <c r="CX250" s="206"/>
      <c r="CY250" s="206"/>
      <c r="CZ250" s="206"/>
      <c r="DA250" s="206"/>
      <c r="DB250" s="206"/>
      <c r="DC250" s="206"/>
      <c r="DD250" s="206"/>
      <c r="DE250" s="206"/>
    </row>
    <row r="251" spans="34:109" ht="57" hidden="1">
      <c r="AH251" s="183"/>
      <c r="AI251" s="183"/>
      <c r="AJ251" s="183"/>
      <c r="AK251" s="183"/>
      <c r="AL251" s="197" t="str">
        <f t="shared" si="6"/>
        <v/>
      </c>
      <c r="AM251" s="197" t="str">
        <f t="shared" si="7"/>
        <v/>
      </c>
      <c r="AO251" s="183"/>
      <c r="AP251" s="29">
        <v>249</v>
      </c>
      <c r="AQ251" s="205"/>
      <c r="AR251" s="205"/>
      <c r="AS251" s="205"/>
      <c r="AT251" s="205"/>
      <c r="AU251" s="205"/>
      <c r="AV251" s="205"/>
      <c r="AW251" s="205"/>
      <c r="AX251" s="205"/>
      <c r="AY251" s="205"/>
      <c r="AZ251" s="205"/>
      <c r="BA251" s="205"/>
      <c r="BB251" s="205"/>
      <c r="BC251" s="205"/>
      <c r="BD251" s="205"/>
      <c r="BE251" s="205"/>
      <c r="BF251" s="205"/>
      <c r="BG251" s="205"/>
      <c r="BH251" s="205"/>
      <c r="BI251" s="205"/>
      <c r="BJ251" s="201" t="s">
        <v>4334</v>
      </c>
      <c r="BK251" s="205"/>
      <c r="BL251" s="205"/>
      <c r="BM251" s="205"/>
      <c r="BN251" s="205"/>
      <c r="BO251" s="205"/>
      <c r="BP251" s="205"/>
      <c r="BQ251" s="205"/>
      <c r="BR251" s="205"/>
      <c r="BS251" s="205"/>
      <c r="BT251" s="205"/>
      <c r="BU251" s="205"/>
      <c r="BV251" s="205"/>
      <c r="BW251" s="183"/>
      <c r="BX251" s="183"/>
      <c r="BY251" s="183"/>
      <c r="BZ251" s="206"/>
      <c r="CA251" s="206"/>
      <c r="CB251" s="206"/>
      <c r="CC251" s="206"/>
      <c r="CD251" s="206"/>
      <c r="CE251" s="206"/>
      <c r="CF251" s="206"/>
      <c r="CG251" s="206"/>
      <c r="CH251" s="206"/>
      <c r="CI251" s="206"/>
      <c r="CJ251" s="206"/>
      <c r="CK251" s="206"/>
      <c r="CL251" s="206"/>
      <c r="CM251" s="206"/>
      <c r="CN251" s="206"/>
      <c r="CO251" s="206"/>
      <c r="CP251" s="206"/>
      <c r="CQ251" s="206"/>
      <c r="CR251" s="206"/>
      <c r="CS251" s="202" t="s">
        <v>4335</v>
      </c>
      <c r="CT251" s="206"/>
      <c r="CU251" s="206"/>
      <c r="CV251" s="206"/>
      <c r="CW251" s="206"/>
      <c r="CX251" s="206"/>
      <c r="CY251" s="206"/>
      <c r="CZ251" s="206"/>
      <c r="DA251" s="206"/>
      <c r="DB251" s="206"/>
      <c r="DC251" s="206"/>
      <c r="DD251" s="206"/>
      <c r="DE251" s="206"/>
    </row>
    <row r="252" spans="34:109" ht="85.5" hidden="1">
      <c r="AH252" s="183"/>
      <c r="AI252" s="183"/>
      <c r="AJ252" s="183"/>
      <c r="AK252" s="183"/>
      <c r="AL252" s="197" t="str">
        <f t="shared" si="6"/>
        <v/>
      </c>
      <c r="AM252" s="197" t="str">
        <f t="shared" si="7"/>
        <v/>
      </c>
      <c r="AO252" s="183"/>
      <c r="AP252" s="29">
        <v>250</v>
      </c>
      <c r="AQ252" s="205"/>
      <c r="AR252" s="205"/>
      <c r="AS252" s="205"/>
      <c r="AT252" s="205"/>
      <c r="AU252" s="205"/>
      <c r="AV252" s="205"/>
      <c r="AW252" s="205"/>
      <c r="AX252" s="205"/>
      <c r="AY252" s="205"/>
      <c r="AZ252" s="205"/>
      <c r="BA252" s="205"/>
      <c r="BB252" s="205"/>
      <c r="BC252" s="205"/>
      <c r="BD252" s="205"/>
      <c r="BE252" s="205"/>
      <c r="BF252" s="205"/>
      <c r="BG252" s="205"/>
      <c r="BH252" s="205"/>
      <c r="BI252" s="205"/>
      <c r="BJ252" s="201" t="s">
        <v>4336</v>
      </c>
      <c r="BK252" s="205"/>
      <c r="BL252" s="205"/>
      <c r="BM252" s="205"/>
      <c r="BN252" s="205"/>
      <c r="BO252" s="205"/>
      <c r="BP252" s="205"/>
      <c r="BQ252" s="205"/>
      <c r="BR252" s="205"/>
      <c r="BS252" s="205"/>
      <c r="BT252" s="205"/>
      <c r="BU252" s="205"/>
      <c r="BV252" s="205"/>
      <c r="BW252" s="183"/>
      <c r="BX252" s="183"/>
      <c r="BY252" s="183"/>
      <c r="BZ252" s="206"/>
      <c r="CA252" s="206"/>
      <c r="CB252" s="206"/>
      <c r="CC252" s="206"/>
      <c r="CD252" s="206"/>
      <c r="CE252" s="206"/>
      <c r="CF252" s="206"/>
      <c r="CG252" s="206"/>
      <c r="CH252" s="206"/>
      <c r="CI252" s="206"/>
      <c r="CJ252" s="206"/>
      <c r="CK252" s="206"/>
      <c r="CL252" s="206"/>
      <c r="CM252" s="206"/>
      <c r="CN252" s="206"/>
      <c r="CO252" s="206"/>
      <c r="CP252" s="206"/>
      <c r="CQ252" s="206"/>
      <c r="CR252" s="206"/>
      <c r="CS252" s="202" t="s">
        <v>4337</v>
      </c>
      <c r="CT252" s="206"/>
      <c r="CU252" s="206"/>
      <c r="CV252" s="206"/>
      <c r="CW252" s="206"/>
      <c r="CX252" s="206"/>
      <c r="CY252" s="206"/>
      <c r="CZ252" s="206"/>
      <c r="DA252" s="206"/>
      <c r="DB252" s="206"/>
      <c r="DC252" s="206"/>
      <c r="DD252" s="206"/>
      <c r="DE252" s="206"/>
    </row>
    <row r="253" spans="34:109" ht="71.25" hidden="1">
      <c r="AH253" s="183"/>
      <c r="AI253" s="183"/>
      <c r="AJ253" s="183"/>
      <c r="AK253" s="183"/>
      <c r="AL253" s="197" t="str">
        <f t="shared" si="6"/>
        <v/>
      </c>
      <c r="AM253" s="197" t="str">
        <f t="shared" si="7"/>
        <v/>
      </c>
      <c r="AO253" s="183"/>
      <c r="AP253" s="29">
        <v>251</v>
      </c>
      <c r="AQ253" s="205"/>
      <c r="AR253" s="205"/>
      <c r="AS253" s="205"/>
      <c r="AT253" s="205"/>
      <c r="AU253" s="205"/>
      <c r="AV253" s="205"/>
      <c r="AW253" s="205"/>
      <c r="AX253" s="205"/>
      <c r="AY253" s="205"/>
      <c r="AZ253" s="205"/>
      <c r="BA253" s="205"/>
      <c r="BB253" s="205"/>
      <c r="BC253" s="205"/>
      <c r="BD253" s="205"/>
      <c r="BE253" s="205"/>
      <c r="BF253" s="205"/>
      <c r="BG253" s="205"/>
      <c r="BH253" s="205"/>
      <c r="BI253" s="205"/>
      <c r="BJ253" s="201" t="s">
        <v>4338</v>
      </c>
      <c r="BK253" s="205"/>
      <c r="BL253" s="205"/>
      <c r="BM253" s="205"/>
      <c r="BN253" s="205"/>
      <c r="BO253" s="205"/>
      <c r="BP253" s="205"/>
      <c r="BQ253" s="205"/>
      <c r="BR253" s="205"/>
      <c r="BS253" s="205"/>
      <c r="BT253" s="205"/>
      <c r="BU253" s="205"/>
      <c r="BV253" s="205"/>
      <c r="BW253" s="183"/>
      <c r="BX253" s="183"/>
      <c r="BY253" s="183"/>
      <c r="BZ253" s="206"/>
      <c r="CA253" s="206"/>
      <c r="CB253" s="206"/>
      <c r="CC253" s="206"/>
      <c r="CD253" s="206"/>
      <c r="CE253" s="206"/>
      <c r="CF253" s="206"/>
      <c r="CG253" s="206"/>
      <c r="CH253" s="206"/>
      <c r="CI253" s="206"/>
      <c r="CJ253" s="206"/>
      <c r="CK253" s="206"/>
      <c r="CL253" s="206"/>
      <c r="CM253" s="206"/>
      <c r="CN253" s="206"/>
      <c r="CO253" s="206"/>
      <c r="CP253" s="206"/>
      <c r="CQ253" s="206"/>
      <c r="CR253" s="206"/>
      <c r="CS253" s="202" t="s">
        <v>4339</v>
      </c>
      <c r="CT253" s="206"/>
      <c r="CU253" s="206"/>
      <c r="CV253" s="206"/>
      <c r="CW253" s="206"/>
      <c r="CX253" s="206"/>
      <c r="CY253" s="206"/>
      <c r="CZ253" s="206"/>
      <c r="DA253" s="206"/>
      <c r="DB253" s="206"/>
      <c r="DC253" s="206"/>
      <c r="DD253" s="206"/>
      <c r="DE253" s="206"/>
    </row>
    <row r="254" spans="34:109" ht="71.25" hidden="1">
      <c r="AH254" s="183"/>
      <c r="AI254" s="183"/>
      <c r="AJ254" s="183"/>
      <c r="AK254" s="183"/>
      <c r="AL254" s="197" t="str">
        <f t="shared" si="6"/>
        <v/>
      </c>
      <c r="AM254" s="197" t="str">
        <f t="shared" si="7"/>
        <v/>
      </c>
      <c r="AO254" s="183"/>
      <c r="AP254" s="29">
        <v>252</v>
      </c>
      <c r="AQ254" s="205"/>
      <c r="AR254" s="205"/>
      <c r="AS254" s="205"/>
      <c r="AT254" s="205"/>
      <c r="AU254" s="205"/>
      <c r="AV254" s="205"/>
      <c r="AW254" s="205"/>
      <c r="AX254" s="205"/>
      <c r="AY254" s="205"/>
      <c r="AZ254" s="205"/>
      <c r="BA254" s="205"/>
      <c r="BB254" s="205"/>
      <c r="BC254" s="205"/>
      <c r="BD254" s="205"/>
      <c r="BE254" s="205"/>
      <c r="BF254" s="205"/>
      <c r="BG254" s="205"/>
      <c r="BH254" s="205"/>
      <c r="BI254" s="205"/>
      <c r="BJ254" s="201" t="s">
        <v>4340</v>
      </c>
      <c r="BK254" s="205"/>
      <c r="BL254" s="205"/>
      <c r="BM254" s="205"/>
      <c r="BN254" s="205"/>
      <c r="BO254" s="205"/>
      <c r="BP254" s="205"/>
      <c r="BQ254" s="205"/>
      <c r="BR254" s="205"/>
      <c r="BS254" s="205"/>
      <c r="BT254" s="205"/>
      <c r="BU254" s="205"/>
      <c r="BV254" s="205"/>
      <c r="BW254" s="183"/>
      <c r="BX254" s="183"/>
      <c r="BY254" s="183"/>
      <c r="BZ254" s="206"/>
      <c r="CA254" s="206"/>
      <c r="CB254" s="206"/>
      <c r="CC254" s="206"/>
      <c r="CD254" s="206"/>
      <c r="CE254" s="206"/>
      <c r="CF254" s="206"/>
      <c r="CG254" s="206"/>
      <c r="CH254" s="206"/>
      <c r="CI254" s="206"/>
      <c r="CJ254" s="206"/>
      <c r="CK254" s="206"/>
      <c r="CL254" s="206"/>
      <c r="CM254" s="206"/>
      <c r="CN254" s="206"/>
      <c r="CO254" s="206"/>
      <c r="CP254" s="206"/>
      <c r="CQ254" s="206"/>
      <c r="CR254" s="206"/>
      <c r="CS254" s="202" t="s">
        <v>4341</v>
      </c>
      <c r="CT254" s="206"/>
      <c r="CU254" s="206"/>
      <c r="CV254" s="206"/>
      <c r="CW254" s="206"/>
      <c r="CX254" s="206"/>
      <c r="CY254" s="206"/>
      <c r="CZ254" s="206"/>
      <c r="DA254" s="206"/>
      <c r="DB254" s="206"/>
      <c r="DC254" s="206"/>
      <c r="DD254" s="206"/>
      <c r="DE254" s="206"/>
    </row>
    <row r="255" spans="34:109" ht="71.25" hidden="1">
      <c r="AH255" s="183"/>
      <c r="AI255" s="183"/>
      <c r="AJ255" s="183"/>
      <c r="AK255" s="183"/>
      <c r="AL255" s="197" t="str">
        <f t="shared" si="6"/>
        <v/>
      </c>
      <c r="AM255" s="197" t="str">
        <f t="shared" si="7"/>
        <v/>
      </c>
      <c r="AO255" s="183"/>
      <c r="AP255" s="29">
        <v>253</v>
      </c>
      <c r="AQ255" s="205"/>
      <c r="AR255" s="205"/>
      <c r="AS255" s="205"/>
      <c r="AT255" s="205"/>
      <c r="AU255" s="205"/>
      <c r="AV255" s="205"/>
      <c r="AW255" s="205"/>
      <c r="AX255" s="205"/>
      <c r="AY255" s="205"/>
      <c r="AZ255" s="205"/>
      <c r="BA255" s="205"/>
      <c r="BB255" s="205"/>
      <c r="BC255" s="205"/>
      <c r="BD255" s="205"/>
      <c r="BE255" s="205"/>
      <c r="BF255" s="205"/>
      <c r="BG255" s="205"/>
      <c r="BH255" s="205"/>
      <c r="BI255" s="205"/>
      <c r="BJ255" s="201" t="s">
        <v>4342</v>
      </c>
      <c r="BK255" s="205"/>
      <c r="BL255" s="205"/>
      <c r="BM255" s="205"/>
      <c r="BN255" s="205"/>
      <c r="BO255" s="205"/>
      <c r="BP255" s="205"/>
      <c r="BQ255" s="205"/>
      <c r="BR255" s="205"/>
      <c r="BS255" s="205"/>
      <c r="BT255" s="205"/>
      <c r="BU255" s="205"/>
      <c r="BV255" s="205"/>
      <c r="BW255" s="183"/>
      <c r="BX255" s="183"/>
      <c r="BY255" s="183"/>
      <c r="BZ255" s="206"/>
      <c r="CA255" s="206"/>
      <c r="CB255" s="206"/>
      <c r="CC255" s="206"/>
      <c r="CD255" s="206"/>
      <c r="CE255" s="206"/>
      <c r="CF255" s="206"/>
      <c r="CG255" s="206"/>
      <c r="CH255" s="206"/>
      <c r="CI255" s="206"/>
      <c r="CJ255" s="206"/>
      <c r="CK255" s="206"/>
      <c r="CL255" s="206"/>
      <c r="CM255" s="206"/>
      <c r="CN255" s="206"/>
      <c r="CO255" s="206"/>
      <c r="CP255" s="206"/>
      <c r="CQ255" s="206"/>
      <c r="CR255" s="206"/>
      <c r="CS255" s="202" t="s">
        <v>4343</v>
      </c>
      <c r="CT255" s="206"/>
      <c r="CU255" s="206"/>
      <c r="CV255" s="206"/>
      <c r="CW255" s="206"/>
      <c r="CX255" s="206"/>
      <c r="CY255" s="206"/>
      <c r="CZ255" s="206"/>
      <c r="DA255" s="206"/>
      <c r="DB255" s="206"/>
      <c r="DC255" s="206"/>
      <c r="DD255" s="206"/>
      <c r="DE255" s="206"/>
    </row>
    <row r="256" spans="34:109" ht="57" hidden="1">
      <c r="AH256" s="183"/>
      <c r="AI256" s="183"/>
      <c r="AJ256" s="183"/>
      <c r="AK256" s="183"/>
      <c r="AL256" s="197" t="str">
        <f t="shared" si="6"/>
        <v/>
      </c>
      <c r="AM256" s="197" t="str">
        <f t="shared" si="7"/>
        <v/>
      </c>
      <c r="AO256" s="183"/>
      <c r="AP256" s="29">
        <v>254</v>
      </c>
      <c r="AQ256" s="205"/>
      <c r="AR256" s="205"/>
      <c r="AS256" s="205"/>
      <c r="AT256" s="205"/>
      <c r="AU256" s="205"/>
      <c r="AV256" s="205"/>
      <c r="AW256" s="205"/>
      <c r="AX256" s="205"/>
      <c r="AY256" s="205"/>
      <c r="AZ256" s="205"/>
      <c r="BA256" s="205"/>
      <c r="BB256" s="205"/>
      <c r="BC256" s="205"/>
      <c r="BD256" s="205"/>
      <c r="BE256" s="205"/>
      <c r="BF256" s="205"/>
      <c r="BG256" s="205"/>
      <c r="BH256" s="205"/>
      <c r="BI256" s="205"/>
      <c r="BJ256" s="201" t="s">
        <v>4344</v>
      </c>
      <c r="BK256" s="205"/>
      <c r="BL256" s="205"/>
      <c r="BM256" s="205"/>
      <c r="BN256" s="205"/>
      <c r="BO256" s="205"/>
      <c r="BP256" s="205"/>
      <c r="BQ256" s="205"/>
      <c r="BR256" s="205"/>
      <c r="BS256" s="205"/>
      <c r="BT256" s="205"/>
      <c r="BU256" s="205"/>
      <c r="BV256" s="205"/>
      <c r="BW256" s="183"/>
      <c r="BX256" s="183"/>
      <c r="BY256" s="183"/>
      <c r="BZ256" s="206"/>
      <c r="CA256" s="206"/>
      <c r="CB256" s="206"/>
      <c r="CC256" s="206"/>
      <c r="CD256" s="206"/>
      <c r="CE256" s="206"/>
      <c r="CF256" s="206"/>
      <c r="CG256" s="206"/>
      <c r="CH256" s="206"/>
      <c r="CI256" s="206"/>
      <c r="CJ256" s="206"/>
      <c r="CK256" s="206"/>
      <c r="CL256" s="206"/>
      <c r="CM256" s="206"/>
      <c r="CN256" s="206"/>
      <c r="CO256" s="206"/>
      <c r="CP256" s="206"/>
      <c r="CQ256" s="206"/>
      <c r="CR256" s="206"/>
      <c r="CS256" s="202" t="s">
        <v>4345</v>
      </c>
      <c r="CT256" s="206"/>
      <c r="CU256" s="206"/>
      <c r="CV256" s="206"/>
      <c r="CW256" s="206"/>
      <c r="CX256" s="206"/>
      <c r="CY256" s="206"/>
      <c r="CZ256" s="206"/>
      <c r="DA256" s="206"/>
      <c r="DB256" s="206"/>
      <c r="DC256" s="206"/>
      <c r="DD256" s="206"/>
      <c r="DE256" s="206"/>
    </row>
    <row r="257" spans="34:109" ht="71.25" hidden="1">
      <c r="AH257" s="183"/>
      <c r="AI257" s="183"/>
      <c r="AJ257" s="183"/>
      <c r="AK257" s="183"/>
      <c r="AL257" s="197" t="str">
        <f t="shared" si="6"/>
        <v/>
      </c>
      <c r="AM257" s="197" t="str">
        <f t="shared" si="7"/>
        <v/>
      </c>
      <c r="AO257" s="183"/>
      <c r="AP257" s="29">
        <v>255</v>
      </c>
      <c r="AQ257" s="205"/>
      <c r="AR257" s="205"/>
      <c r="AS257" s="205"/>
      <c r="AT257" s="205"/>
      <c r="AU257" s="205"/>
      <c r="AV257" s="205"/>
      <c r="AW257" s="205"/>
      <c r="AX257" s="205"/>
      <c r="AY257" s="205"/>
      <c r="AZ257" s="205"/>
      <c r="BA257" s="205"/>
      <c r="BB257" s="205"/>
      <c r="BC257" s="205"/>
      <c r="BD257" s="205"/>
      <c r="BE257" s="205"/>
      <c r="BF257" s="205"/>
      <c r="BG257" s="205"/>
      <c r="BH257" s="205"/>
      <c r="BI257" s="205"/>
      <c r="BJ257" s="201" t="s">
        <v>4346</v>
      </c>
      <c r="BK257" s="205"/>
      <c r="BL257" s="205"/>
      <c r="BM257" s="205"/>
      <c r="BN257" s="205"/>
      <c r="BO257" s="205"/>
      <c r="BP257" s="205"/>
      <c r="BQ257" s="205"/>
      <c r="BR257" s="205"/>
      <c r="BS257" s="205"/>
      <c r="BT257" s="205"/>
      <c r="BU257" s="205"/>
      <c r="BV257" s="205"/>
      <c r="BW257" s="183"/>
      <c r="BX257" s="183"/>
      <c r="BY257" s="183"/>
      <c r="BZ257" s="206"/>
      <c r="CA257" s="206"/>
      <c r="CB257" s="206"/>
      <c r="CC257" s="206"/>
      <c r="CD257" s="206"/>
      <c r="CE257" s="206"/>
      <c r="CF257" s="206"/>
      <c r="CG257" s="206"/>
      <c r="CH257" s="206"/>
      <c r="CI257" s="206"/>
      <c r="CJ257" s="206"/>
      <c r="CK257" s="206"/>
      <c r="CL257" s="206"/>
      <c r="CM257" s="206"/>
      <c r="CN257" s="206"/>
      <c r="CO257" s="206"/>
      <c r="CP257" s="206"/>
      <c r="CQ257" s="206"/>
      <c r="CR257" s="206"/>
      <c r="CS257" s="202" t="s">
        <v>4347</v>
      </c>
      <c r="CT257" s="206"/>
      <c r="CU257" s="206"/>
      <c r="CV257" s="206"/>
      <c r="CW257" s="206"/>
      <c r="CX257" s="206"/>
      <c r="CY257" s="206"/>
      <c r="CZ257" s="206"/>
      <c r="DA257" s="206"/>
      <c r="DB257" s="206"/>
      <c r="DC257" s="206"/>
      <c r="DD257" s="206"/>
      <c r="DE257" s="206"/>
    </row>
    <row r="258" spans="34:109" ht="71.25" hidden="1">
      <c r="AH258" s="183"/>
      <c r="AI258" s="183"/>
      <c r="AJ258" s="183"/>
      <c r="AK258" s="183"/>
      <c r="AL258" s="197" t="str">
        <f t="shared" si="6"/>
        <v/>
      </c>
      <c r="AM258" s="197" t="str">
        <f t="shared" si="7"/>
        <v/>
      </c>
      <c r="AO258" s="183"/>
      <c r="AP258" s="29">
        <v>256</v>
      </c>
      <c r="AQ258" s="205"/>
      <c r="AR258" s="205"/>
      <c r="AS258" s="205"/>
      <c r="AT258" s="205"/>
      <c r="AU258" s="205"/>
      <c r="AV258" s="205"/>
      <c r="AW258" s="205"/>
      <c r="AX258" s="205"/>
      <c r="AY258" s="205"/>
      <c r="AZ258" s="205"/>
      <c r="BA258" s="205"/>
      <c r="BB258" s="205"/>
      <c r="BC258" s="205"/>
      <c r="BD258" s="205"/>
      <c r="BE258" s="205"/>
      <c r="BF258" s="205"/>
      <c r="BG258" s="205"/>
      <c r="BH258" s="205"/>
      <c r="BI258" s="205"/>
      <c r="BJ258" s="201" t="s">
        <v>4348</v>
      </c>
      <c r="BK258" s="205"/>
      <c r="BL258" s="205"/>
      <c r="BM258" s="205"/>
      <c r="BN258" s="205"/>
      <c r="BO258" s="205"/>
      <c r="BP258" s="205"/>
      <c r="BQ258" s="205"/>
      <c r="BR258" s="205"/>
      <c r="BS258" s="205"/>
      <c r="BT258" s="205"/>
      <c r="BU258" s="205"/>
      <c r="BV258" s="205"/>
      <c r="BW258" s="183"/>
      <c r="BX258" s="183"/>
      <c r="BY258" s="183"/>
      <c r="BZ258" s="206"/>
      <c r="CA258" s="206"/>
      <c r="CB258" s="206"/>
      <c r="CC258" s="206"/>
      <c r="CD258" s="206"/>
      <c r="CE258" s="206"/>
      <c r="CF258" s="206"/>
      <c r="CG258" s="206"/>
      <c r="CH258" s="206"/>
      <c r="CI258" s="206"/>
      <c r="CJ258" s="206"/>
      <c r="CK258" s="206"/>
      <c r="CL258" s="206"/>
      <c r="CM258" s="206"/>
      <c r="CN258" s="206"/>
      <c r="CO258" s="206"/>
      <c r="CP258" s="206"/>
      <c r="CQ258" s="206"/>
      <c r="CR258" s="206"/>
      <c r="CS258" s="202" t="s">
        <v>4349</v>
      </c>
      <c r="CT258" s="206"/>
      <c r="CU258" s="206"/>
      <c r="CV258" s="206"/>
      <c r="CW258" s="206"/>
      <c r="CX258" s="206"/>
      <c r="CY258" s="206"/>
      <c r="CZ258" s="206"/>
      <c r="DA258" s="206"/>
      <c r="DB258" s="206"/>
      <c r="DC258" s="206"/>
      <c r="DD258" s="206"/>
      <c r="DE258" s="206"/>
    </row>
    <row r="259" spans="34:109" ht="71.25" hidden="1">
      <c r="AH259" s="183"/>
      <c r="AI259" s="183"/>
      <c r="AJ259" s="183"/>
      <c r="AK259" s="183"/>
      <c r="AL259" s="197" t="str">
        <f t="shared" si="6"/>
        <v/>
      </c>
      <c r="AM259" s="197" t="str">
        <f t="shared" si="7"/>
        <v/>
      </c>
      <c r="AO259" s="183"/>
      <c r="AP259" s="29">
        <v>257</v>
      </c>
      <c r="AQ259" s="205"/>
      <c r="AR259" s="205"/>
      <c r="AS259" s="205"/>
      <c r="AT259" s="205"/>
      <c r="AU259" s="205"/>
      <c r="AV259" s="205"/>
      <c r="AW259" s="205"/>
      <c r="AX259" s="205"/>
      <c r="AY259" s="205"/>
      <c r="AZ259" s="205"/>
      <c r="BA259" s="205"/>
      <c r="BB259" s="205"/>
      <c r="BC259" s="205"/>
      <c r="BD259" s="205"/>
      <c r="BE259" s="205"/>
      <c r="BF259" s="205"/>
      <c r="BG259" s="205"/>
      <c r="BH259" s="205"/>
      <c r="BI259" s="205"/>
      <c r="BJ259" s="201" t="s">
        <v>4350</v>
      </c>
      <c r="BK259" s="205"/>
      <c r="BL259" s="205"/>
      <c r="BM259" s="205"/>
      <c r="BN259" s="205"/>
      <c r="BO259" s="205"/>
      <c r="BP259" s="205"/>
      <c r="BQ259" s="205"/>
      <c r="BR259" s="205"/>
      <c r="BS259" s="205"/>
      <c r="BT259" s="205"/>
      <c r="BU259" s="205"/>
      <c r="BV259" s="205"/>
      <c r="BW259" s="183"/>
      <c r="BX259" s="183"/>
      <c r="BY259" s="183"/>
      <c r="BZ259" s="206"/>
      <c r="CA259" s="206"/>
      <c r="CB259" s="206"/>
      <c r="CC259" s="206"/>
      <c r="CD259" s="206"/>
      <c r="CE259" s="206"/>
      <c r="CF259" s="206"/>
      <c r="CG259" s="206"/>
      <c r="CH259" s="206"/>
      <c r="CI259" s="206"/>
      <c r="CJ259" s="206"/>
      <c r="CK259" s="206"/>
      <c r="CL259" s="206"/>
      <c r="CM259" s="206"/>
      <c r="CN259" s="206"/>
      <c r="CO259" s="206"/>
      <c r="CP259" s="206"/>
      <c r="CQ259" s="206"/>
      <c r="CR259" s="206"/>
      <c r="CS259" s="202" t="s">
        <v>4351</v>
      </c>
      <c r="CT259" s="206"/>
      <c r="CU259" s="206"/>
      <c r="CV259" s="206"/>
      <c r="CW259" s="206"/>
      <c r="CX259" s="206"/>
      <c r="CY259" s="206"/>
      <c r="CZ259" s="206"/>
      <c r="DA259" s="206"/>
      <c r="DB259" s="206"/>
      <c r="DC259" s="206"/>
      <c r="DD259" s="206"/>
      <c r="DE259" s="206"/>
    </row>
    <row r="260" spans="34:109" ht="71.25" hidden="1">
      <c r="AH260" s="183"/>
      <c r="AI260" s="183"/>
      <c r="AJ260" s="183"/>
      <c r="AK260" s="183"/>
      <c r="AL260" s="197" t="str">
        <f t="shared" ref="AL260:AL323" si="8">IFERROR(IF(HLOOKUP($N$8, $BZ$3:$DE$574, $AP260, FALSE )="", "", HLOOKUP($N$8, $BZ$3:$DE$574, $AP260, FALSE)), "")</f>
        <v/>
      </c>
      <c r="AM260" s="197" t="str">
        <f t="shared" ref="AM260:AM323" si="9">IFERROR(IF(AL260="", "", HLOOKUP($N$8, $AQ$3:$BV$574, AP260, FALSE)), "")</f>
        <v/>
      </c>
      <c r="AO260" s="183"/>
      <c r="AP260" s="29">
        <v>258</v>
      </c>
      <c r="AQ260" s="205"/>
      <c r="AR260" s="205"/>
      <c r="AS260" s="205"/>
      <c r="AT260" s="205"/>
      <c r="AU260" s="205"/>
      <c r="AV260" s="205"/>
      <c r="AW260" s="205"/>
      <c r="AX260" s="205"/>
      <c r="AY260" s="205"/>
      <c r="AZ260" s="205"/>
      <c r="BA260" s="205"/>
      <c r="BB260" s="205"/>
      <c r="BC260" s="205"/>
      <c r="BD260" s="205"/>
      <c r="BE260" s="205"/>
      <c r="BF260" s="205"/>
      <c r="BG260" s="205"/>
      <c r="BH260" s="205"/>
      <c r="BI260" s="205"/>
      <c r="BJ260" s="201" t="s">
        <v>4352</v>
      </c>
      <c r="BK260" s="205"/>
      <c r="BL260" s="205"/>
      <c r="BM260" s="205"/>
      <c r="BN260" s="205"/>
      <c r="BO260" s="205"/>
      <c r="BP260" s="205"/>
      <c r="BQ260" s="205"/>
      <c r="BR260" s="205"/>
      <c r="BS260" s="205"/>
      <c r="BT260" s="205"/>
      <c r="BU260" s="205"/>
      <c r="BV260" s="205"/>
      <c r="BW260" s="183"/>
      <c r="BX260" s="183"/>
      <c r="BY260" s="183"/>
      <c r="BZ260" s="206"/>
      <c r="CA260" s="206"/>
      <c r="CB260" s="206"/>
      <c r="CC260" s="206"/>
      <c r="CD260" s="206"/>
      <c r="CE260" s="206"/>
      <c r="CF260" s="206"/>
      <c r="CG260" s="206"/>
      <c r="CH260" s="206"/>
      <c r="CI260" s="206"/>
      <c r="CJ260" s="206"/>
      <c r="CK260" s="206"/>
      <c r="CL260" s="206"/>
      <c r="CM260" s="206"/>
      <c r="CN260" s="206"/>
      <c r="CO260" s="206"/>
      <c r="CP260" s="206"/>
      <c r="CQ260" s="206"/>
      <c r="CR260" s="206"/>
      <c r="CS260" s="202" t="s">
        <v>4353</v>
      </c>
      <c r="CT260" s="206"/>
      <c r="CU260" s="206"/>
      <c r="CV260" s="206"/>
      <c r="CW260" s="206"/>
      <c r="CX260" s="206"/>
      <c r="CY260" s="206"/>
      <c r="CZ260" s="206"/>
      <c r="DA260" s="206"/>
      <c r="DB260" s="206"/>
      <c r="DC260" s="206"/>
      <c r="DD260" s="206"/>
      <c r="DE260" s="206"/>
    </row>
    <row r="261" spans="34:109" ht="71.25" hidden="1">
      <c r="AH261" s="183"/>
      <c r="AI261" s="183"/>
      <c r="AJ261" s="183"/>
      <c r="AK261" s="183"/>
      <c r="AL261" s="197" t="str">
        <f t="shared" si="8"/>
        <v/>
      </c>
      <c r="AM261" s="197" t="str">
        <f t="shared" si="9"/>
        <v/>
      </c>
      <c r="AO261" s="183"/>
      <c r="AP261" s="29">
        <v>259</v>
      </c>
      <c r="AQ261" s="205"/>
      <c r="AR261" s="205"/>
      <c r="AS261" s="205"/>
      <c r="AT261" s="205"/>
      <c r="AU261" s="205"/>
      <c r="AV261" s="205"/>
      <c r="AW261" s="205"/>
      <c r="AX261" s="205"/>
      <c r="AY261" s="205"/>
      <c r="AZ261" s="205"/>
      <c r="BA261" s="205"/>
      <c r="BB261" s="205"/>
      <c r="BC261" s="205"/>
      <c r="BD261" s="205"/>
      <c r="BE261" s="205"/>
      <c r="BF261" s="205"/>
      <c r="BG261" s="205"/>
      <c r="BH261" s="205"/>
      <c r="BI261" s="205"/>
      <c r="BJ261" s="201" t="s">
        <v>4354</v>
      </c>
      <c r="BK261" s="205"/>
      <c r="BL261" s="205"/>
      <c r="BM261" s="205"/>
      <c r="BN261" s="205"/>
      <c r="BO261" s="205"/>
      <c r="BP261" s="205"/>
      <c r="BQ261" s="205"/>
      <c r="BR261" s="205"/>
      <c r="BS261" s="205"/>
      <c r="BT261" s="205"/>
      <c r="BU261" s="205"/>
      <c r="BV261" s="205"/>
      <c r="BW261" s="183"/>
      <c r="BX261" s="183"/>
      <c r="BY261" s="183"/>
      <c r="BZ261" s="206"/>
      <c r="CA261" s="206"/>
      <c r="CB261" s="206"/>
      <c r="CC261" s="206"/>
      <c r="CD261" s="206"/>
      <c r="CE261" s="206"/>
      <c r="CF261" s="206"/>
      <c r="CG261" s="206"/>
      <c r="CH261" s="206"/>
      <c r="CI261" s="206"/>
      <c r="CJ261" s="206"/>
      <c r="CK261" s="206"/>
      <c r="CL261" s="206"/>
      <c r="CM261" s="206"/>
      <c r="CN261" s="206"/>
      <c r="CO261" s="206"/>
      <c r="CP261" s="206"/>
      <c r="CQ261" s="206"/>
      <c r="CR261" s="206"/>
      <c r="CS261" s="202" t="s">
        <v>4355</v>
      </c>
      <c r="CT261" s="206"/>
      <c r="CU261" s="206"/>
      <c r="CV261" s="206"/>
      <c r="CW261" s="206"/>
      <c r="CX261" s="206"/>
      <c r="CY261" s="206"/>
      <c r="CZ261" s="206"/>
      <c r="DA261" s="206"/>
      <c r="DB261" s="206"/>
      <c r="DC261" s="206"/>
      <c r="DD261" s="206"/>
      <c r="DE261" s="206"/>
    </row>
    <row r="262" spans="34:109" ht="85.5" hidden="1">
      <c r="AH262" s="183"/>
      <c r="AI262" s="183"/>
      <c r="AJ262" s="183"/>
      <c r="AK262" s="183"/>
      <c r="AL262" s="197" t="str">
        <f t="shared" si="8"/>
        <v/>
      </c>
      <c r="AM262" s="197" t="str">
        <f t="shared" si="9"/>
        <v/>
      </c>
      <c r="AO262" s="183"/>
      <c r="AP262" s="29">
        <v>260</v>
      </c>
      <c r="AQ262" s="205"/>
      <c r="AR262" s="205"/>
      <c r="AS262" s="205"/>
      <c r="AT262" s="205"/>
      <c r="AU262" s="205"/>
      <c r="AV262" s="205"/>
      <c r="AW262" s="205"/>
      <c r="AX262" s="205"/>
      <c r="AY262" s="205"/>
      <c r="AZ262" s="205"/>
      <c r="BA262" s="205"/>
      <c r="BB262" s="205"/>
      <c r="BC262" s="205"/>
      <c r="BD262" s="205"/>
      <c r="BE262" s="205"/>
      <c r="BF262" s="205"/>
      <c r="BG262" s="205"/>
      <c r="BH262" s="205"/>
      <c r="BI262" s="205"/>
      <c r="BJ262" s="201" t="s">
        <v>4356</v>
      </c>
      <c r="BK262" s="205"/>
      <c r="BL262" s="205"/>
      <c r="BM262" s="205"/>
      <c r="BN262" s="205"/>
      <c r="BO262" s="205"/>
      <c r="BP262" s="205"/>
      <c r="BQ262" s="205"/>
      <c r="BR262" s="205"/>
      <c r="BS262" s="205"/>
      <c r="BT262" s="205"/>
      <c r="BU262" s="205"/>
      <c r="BV262" s="205"/>
      <c r="BW262" s="183"/>
      <c r="BX262" s="183"/>
      <c r="BY262" s="183"/>
      <c r="BZ262" s="206"/>
      <c r="CA262" s="206"/>
      <c r="CB262" s="206"/>
      <c r="CC262" s="206"/>
      <c r="CD262" s="206"/>
      <c r="CE262" s="206"/>
      <c r="CF262" s="206"/>
      <c r="CG262" s="206"/>
      <c r="CH262" s="206"/>
      <c r="CI262" s="206"/>
      <c r="CJ262" s="206"/>
      <c r="CK262" s="206"/>
      <c r="CL262" s="206"/>
      <c r="CM262" s="206"/>
      <c r="CN262" s="206"/>
      <c r="CO262" s="206"/>
      <c r="CP262" s="206"/>
      <c r="CQ262" s="206"/>
      <c r="CR262" s="206"/>
      <c r="CS262" s="202" t="s">
        <v>4357</v>
      </c>
      <c r="CT262" s="206"/>
      <c r="CU262" s="206"/>
      <c r="CV262" s="206"/>
      <c r="CW262" s="206"/>
      <c r="CX262" s="206"/>
      <c r="CY262" s="206"/>
      <c r="CZ262" s="206"/>
      <c r="DA262" s="206"/>
      <c r="DB262" s="206"/>
      <c r="DC262" s="206"/>
      <c r="DD262" s="206"/>
      <c r="DE262" s="206"/>
    </row>
    <row r="263" spans="34:109" ht="71.25" hidden="1">
      <c r="AH263" s="183"/>
      <c r="AI263" s="183"/>
      <c r="AJ263" s="183"/>
      <c r="AK263" s="183"/>
      <c r="AL263" s="197" t="str">
        <f t="shared" si="8"/>
        <v/>
      </c>
      <c r="AM263" s="197" t="str">
        <f t="shared" si="9"/>
        <v/>
      </c>
      <c r="AO263" s="183"/>
      <c r="AP263" s="29">
        <v>261</v>
      </c>
      <c r="AQ263" s="205"/>
      <c r="AR263" s="205"/>
      <c r="AS263" s="205"/>
      <c r="AT263" s="205"/>
      <c r="AU263" s="205"/>
      <c r="AV263" s="205"/>
      <c r="AW263" s="205"/>
      <c r="AX263" s="205"/>
      <c r="AY263" s="205"/>
      <c r="AZ263" s="205"/>
      <c r="BA263" s="205"/>
      <c r="BB263" s="205"/>
      <c r="BC263" s="205"/>
      <c r="BD263" s="205"/>
      <c r="BE263" s="205"/>
      <c r="BF263" s="205"/>
      <c r="BG263" s="205"/>
      <c r="BH263" s="205"/>
      <c r="BI263" s="205"/>
      <c r="BJ263" s="201" t="s">
        <v>4358</v>
      </c>
      <c r="BK263" s="205"/>
      <c r="BL263" s="205"/>
      <c r="BM263" s="205"/>
      <c r="BN263" s="205"/>
      <c r="BO263" s="205"/>
      <c r="BP263" s="205"/>
      <c r="BQ263" s="205"/>
      <c r="BR263" s="205"/>
      <c r="BS263" s="205"/>
      <c r="BT263" s="205"/>
      <c r="BU263" s="205"/>
      <c r="BV263" s="205"/>
      <c r="BW263" s="183"/>
      <c r="BX263" s="183"/>
      <c r="BY263" s="183"/>
      <c r="BZ263" s="206"/>
      <c r="CA263" s="206"/>
      <c r="CB263" s="206"/>
      <c r="CC263" s="206"/>
      <c r="CD263" s="206"/>
      <c r="CE263" s="206"/>
      <c r="CF263" s="206"/>
      <c r="CG263" s="206"/>
      <c r="CH263" s="206"/>
      <c r="CI263" s="206"/>
      <c r="CJ263" s="206"/>
      <c r="CK263" s="206"/>
      <c r="CL263" s="206"/>
      <c r="CM263" s="206"/>
      <c r="CN263" s="206"/>
      <c r="CO263" s="206"/>
      <c r="CP263" s="206"/>
      <c r="CQ263" s="206"/>
      <c r="CR263" s="206"/>
      <c r="CS263" s="202" t="s">
        <v>4359</v>
      </c>
      <c r="CT263" s="206"/>
      <c r="CU263" s="206"/>
      <c r="CV263" s="206"/>
      <c r="CW263" s="206"/>
      <c r="CX263" s="206"/>
      <c r="CY263" s="206"/>
      <c r="CZ263" s="206"/>
      <c r="DA263" s="206"/>
      <c r="DB263" s="206"/>
      <c r="DC263" s="206"/>
      <c r="DD263" s="206"/>
      <c r="DE263" s="206"/>
    </row>
    <row r="264" spans="34:109" ht="71.25" hidden="1">
      <c r="AH264" s="183"/>
      <c r="AI264" s="183"/>
      <c r="AJ264" s="183"/>
      <c r="AK264" s="183"/>
      <c r="AL264" s="197" t="str">
        <f t="shared" si="8"/>
        <v/>
      </c>
      <c r="AM264" s="197" t="str">
        <f t="shared" si="9"/>
        <v/>
      </c>
      <c r="AO264" s="183"/>
      <c r="AP264" s="29">
        <v>262</v>
      </c>
      <c r="AQ264" s="205"/>
      <c r="AR264" s="205"/>
      <c r="AS264" s="205"/>
      <c r="AT264" s="205"/>
      <c r="AU264" s="205"/>
      <c r="AV264" s="205"/>
      <c r="AW264" s="205"/>
      <c r="AX264" s="205"/>
      <c r="AY264" s="205"/>
      <c r="AZ264" s="205"/>
      <c r="BA264" s="205"/>
      <c r="BB264" s="205"/>
      <c r="BC264" s="205"/>
      <c r="BD264" s="205"/>
      <c r="BE264" s="205"/>
      <c r="BF264" s="205"/>
      <c r="BG264" s="205"/>
      <c r="BH264" s="205"/>
      <c r="BI264" s="205"/>
      <c r="BJ264" s="201" t="s">
        <v>4360</v>
      </c>
      <c r="BK264" s="205"/>
      <c r="BL264" s="205"/>
      <c r="BM264" s="205"/>
      <c r="BN264" s="205"/>
      <c r="BO264" s="205"/>
      <c r="BP264" s="205"/>
      <c r="BQ264" s="205"/>
      <c r="BR264" s="205"/>
      <c r="BS264" s="205"/>
      <c r="BT264" s="205"/>
      <c r="BU264" s="205"/>
      <c r="BV264" s="205"/>
      <c r="BW264" s="183"/>
      <c r="BX264" s="183"/>
      <c r="BY264" s="183"/>
      <c r="BZ264" s="206"/>
      <c r="CA264" s="206"/>
      <c r="CB264" s="206"/>
      <c r="CC264" s="206"/>
      <c r="CD264" s="206"/>
      <c r="CE264" s="206"/>
      <c r="CF264" s="206"/>
      <c r="CG264" s="206"/>
      <c r="CH264" s="206"/>
      <c r="CI264" s="206"/>
      <c r="CJ264" s="206"/>
      <c r="CK264" s="206"/>
      <c r="CL264" s="206"/>
      <c r="CM264" s="206"/>
      <c r="CN264" s="206"/>
      <c r="CO264" s="206"/>
      <c r="CP264" s="206"/>
      <c r="CQ264" s="206"/>
      <c r="CR264" s="206"/>
      <c r="CS264" s="202" t="s">
        <v>4361</v>
      </c>
      <c r="CT264" s="206"/>
      <c r="CU264" s="206"/>
      <c r="CV264" s="206"/>
      <c r="CW264" s="206"/>
      <c r="CX264" s="206"/>
      <c r="CY264" s="206"/>
      <c r="CZ264" s="206"/>
      <c r="DA264" s="206"/>
      <c r="DB264" s="206"/>
      <c r="DC264" s="206"/>
      <c r="DD264" s="206"/>
      <c r="DE264" s="206"/>
    </row>
    <row r="265" spans="34:109" ht="71.25" hidden="1">
      <c r="AH265" s="183"/>
      <c r="AI265" s="183"/>
      <c r="AJ265" s="183"/>
      <c r="AK265" s="183"/>
      <c r="AL265" s="197" t="str">
        <f t="shared" si="8"/>
        <v/>
      </c>
      <c r="AM265" s="197" t="str">
        <f t="shared" si="9"/>
        <v/>
      </c>
      <c r="AO265" s="183"/>
      <c r="AP265" s="29">
        <v>263</v>
      </c>
      <c r="AQ265" s="205"/>
      <c r="AR265" s="205"/>
      <c r="AS265" s="205"/>
      <c r="AT265" s="205"/>
      <c r="AU265" s="205"/>
      <c r="AV265" s="205"/>
      <c r="AW265" s="205"/>
      <c r="AX265" s="205"/>
      <c r="AY265" s="205"/>
      <c r="AZ265" s="205"/>
      <c r="BA265" s="205"/>
      <c r="BB265" s="205"/>
      <c r="BC265" s="205"/>
      <c r="BD265" s="205"/>
      <c r="BE265" s="205"/>
      <c r="BF265" s="205"/>
      <c r="BG265" s="205"/>
      <c r="BH265" s="205"/>
      <c r="BI265" s="205"/>
      <c r="BJ265" s="201" t="s">
        <v>4362</v>
      </c>
      <c r="BK265" s="205"/>
      <c r="BL265" s="205"/>
      <c r="BM265" s="205"/>
      <c r="BN265" s="205"/>
      <c r="BO265" s="205"/>
      <c r="BP265" s="205"/>
      <c r="BQ265" s="205"/>
      <c r="BR265" s="205"/>
      <c r="BS265" s="205"/>
      <c r="BT265" s="205"/>
      <c r="BU265" s="205"/>
      <c r="BV265" s="205"/>
      <c r="BW265" s="183"/>
      <c r="BX265" s="183"/>
      <c r="BY265" s="183"/>
      <c r="BZ265" s="206"/>
      <c r="CA265" s="206"/>
      <c r="CB265" s="206"/>
      <c r="CC265" s="206"/>
      <c r="CD265" s="206"/>
      <c r="CE265" s="206"/>
      <c r="CF265" s="206"/>
      <c r="CG265" s="206"/>
      <c r="CH265" s="206"/>
      <c r="CI265" s="206"/>
      <c r="CJ265" s="206"/>
      <c r="CK265" s="206"/>
      <c r="CL265" s="206"/>
      <c r="CM265" s="206"/>
      <c r="CN265" s="206"/>
      <c r="CO265" s="206"/>
      <c r="CP265" s="206"/>
      <c r="CQ265" s="206"/>
      <c r="CR265" s="206"/>
      <c r="CS265" s="202" t="s">
        <v>4363</v>
      </c>
      <c r="CT265" s="206"/>
      <c r="CU265" s="206"/>
      <c r="CV265" s="206"/>
      <c r="CW265" s="206"/>
      <c r="CX265" s="206"/>
      <c r="CY265" s="206"/>
      <c r="CZ265" s="206"/>
      <c r="DA265" s="206"/>
      <c r="DB265" s="206"/>
      <c r="DC265" s="206"/>
      <c r="DD265" s="206"/>
      <c r="DE265" s="206"/>
    </row>
    <row r="266" spans="34:109" ht="71.25" hidden="1">
      <c r="AH266" s="183"/>
      <c r="AI266" s="183"/>
      <c r="AJ266" s="183"/>
      <c r="AK266" s="183"/>
      <c r="AL266" s="197" t="str">
        <f t="shared" si="8"/>
        <v/>
      </c>
      <c r="AM266" s="197" t="str">
        <f t="shared" si="9"/>
        <v/>
      </c>
      <c r="AO266" s="183"/>
      <c r="AP266" s="29">
        <v>264</v>
      </c>
      <c r="AQ266" s="205"/>
      <c r="AR266" s="205"/>
      <c r="AS266" s="205"/>
      <c r="AT266" s="205"/>
      <c r="AU266" s="205"/>
      <c r="AV266" s="205"/>
      <c r="AW266" s="205"/>
      <c r="AX266" s="205"/>
      <c r="AY266" s="205"/>
      <c r="AZ266" s="205"/>
      <c r="BA266" s="205"/>
      <c r="BB266" s="205"/>
      <c r="BC266" s="205"/>
      <c r="BD266" s="205"/>
      <c r="BE266" s="205"/>
      <c r="BF266" s="205"/>
      <c r="BG266" s="205"/>
      <c r="BH266" s="205"/>
      <c r="BI266" s="205"/>
      <c r="BJ266" s="201" t="s">
        <v>4364</v>
      </c>
      <c r="BK266" s="205"/>
      <c r="BL266" s="205"/>
      <c r="BM266" s="205"/>
      <c r="BN266" s="205"/>
      <c r="BO266" s="205"/>
      <c r="BP266" s="205"/>
      <c r="BQ266" s="205"/>
      <c r="BR266" s="205"/>
      <c r="BS266" s="205"/>
      <c r="BT266" s="205"/>
      <c r="BU266" s="205"/>
      <c r="BV266" s="205"/>
      <c r="BW266" s="183"/>
      <c r="BX266" s="183"/>
      <c r="BY266" s="183"/>
      <c r="BZ266" s="206"/>
      <c r="CA266" s="206"/>
      <c r="CB266" s="206"/>
      <c r="CC266" s="206"/>
      <c r="CD266" s="206"/>
      <c r="CE266" s="206"/>
      <c r="CF266" s="206"/>
      <c r="CG266" s="206"/>
      <c r="CH266" s="206"/>
      <c r="CI266" s="206"/>
      <c r="CJ266" s="206"/>
      <c r="CK266" s="206"/>
      <c r="CL266" s="206"/>
      <c r="CM266" s="206"/>
      <c r="CN266" s="206"/>
      <c r="CO266" s="206"/>
      <c r="CP266" s="206"/>
      <c r="CQ266" s="206"/>
      <c r="CR266" s="206"/>
      <c r="CS266" s="202" t="s">
        <v>4365</v>
      </c>
      <c r="CT266" s="206"/>
      <c r="CU266" s="206"/>
      <c r="CV266" s="206"/>
      <c r="CW266" s="206"/>
      <c r="CX266" s="206"/>
      <c r="CY266" s="206"/>
      <c r="CZ266" s="206"/>
      <c r="DA266" s="206"/>
      <c r="DB266" s="206"/>
      <c r="DC266" s="206"/>
      <c r="DD266" s="206"/>
      <c r="DE266" s="206"/>
    </row>
    <row r="267" spans="34:109" ht="71.25" hidden="1">
      <c r="AH267" s="183"/>
      <c r="AI267" s="183"/>
      <c r="AJ267" s="183"/>
      <c r="AK267" s="183"/>
      <c r="AL267" s="197" t="str">
        <f t="shared" si="8"/>
        <v/>
      </c>
      <c r="AM267" s="197" t="str">
        <f t="shared" si="9"/>
        <v/>
      </c>
      <c r="AO267" s="183"/>
      <c r="AP267" s="29">
        <v>265</v>
      </c>
      <c r="AQ267" s="205"/>
      <c r="AR267" s="205"/>
      <c r="AS267" s="205"/>
      <c r="AT267" s="205"/>
      <c r="AU267" s="205"/>
      <c r="AV267" s="205"/>
      <c r="AW267" s="205"/>
      <c r="AX267" s="205"/>
      <c r="AY267" s="205"/>
      <c r="AZ267" s="205"/>
      <c r="BA267" s="205"/>
      <c r="BB267" s="205"/>
      <c r="BC267" s="205"/>
      <c r="BD267" s="205"/>
      <c r="BE267" s="205"/>
      <c r="BF267" s="205"/>
      <c r="BG267" s="205"/>
      <c r="BH267" s="205"/>
      <c r="BI267" s="205"/>
      <c r="BJ267" s="201" t="s">
        <v>4366</v>
      </c>
      <c r="BK267" s="205"/>
      <c r="BL267" s="205"/>
      <c r="BM267" s="205"/>
      <c r="BN267" s="205"/>
      <c r="BO267" s="205"/>
      <c r="BP267" s="205"/>
      <c r="BQ267" s="205"/>
      <c r="BR267" s="205"/>
      <c r="BS267" s="205"/>
      <c r="BT267" s="205"/>
      <c r="BU267" s="205"/>
      <c r="BV267" s="205"/>
      <c r="BW267" s="183"/>
      <c r="BX267" s="183"/>
      <c r="BY267" s="183"/>
      <c r="BZ267" s="206"/>
      <c r="CA267" s="206"/>
      <c r="CB267" s="206"/>
      <c r="CC267" s="206"/>
      <c r="CD267" s="206"/>
      <c r="CE267" s="206"/>
      <c r="CF267" s="206"/>
      <c r="CG267" s="206"/>
      <c r="CH267" s="206"/>
      <c r="CI267" s="206"/>
      <c r="CJ267" s="206"/>
      <c r="CK267" s="206"/>
      <c r="CL267" s="206"/>
      <c r="CM267" s="206"/>
      <c r="CN267" s="206"/>
      <c r="CO267" s="206"/>
      <c r="CP267" s="206"/>
      <c r="CQ267" s="206"/>
      <c r="CR267" s="206"/>
      <c r="CS267" s="202" t="s">
        <v>4367</v>
      </c>
      <c r="CT267" s="206"/>
      <c r="CU267" s="206"/>
      <c r="CV267" s="206"/>
      <c r="CW267" s="206"/>
      <c r="CX267" s="206"/>
      <c r="CY267" s="206"/>
      <c r="CZ267" s="206"/>
      <c r="DA267" s="206"/>
      <c r="DB267" s="206"/>
      <c r="DC267" s="206"/>
      <c r="DD267" s="206"/>
      <c r="DE267" s="206"/>
    </row>
    <row r="268" spans="34:109" ht="71.25" hidden="1">
      <c r="AH268" s="183"/>
      <c r="AI268" s="183"/>
      <c r="AJ268" s="183"/>
      <c r="AK268" s="183"/>
      <c r="AL268" s="197" t="str">
        <f t="shared" si="8"/>
        <v/>
      </c>
      <c r="AM268" s="197" t="str">
        <f t="shared" si="9"/>
        <v/>
      </c>
      <c r="AO268" s="183"/>
      <c r="AP268" s="29">
        <v>266</v>
      </c>
      <c r="AQ268" s="205"/>
      <c r="AR268" s="205"/>
      <c r="AS268" s="205"/>
      <c r="AT268" s="205"/>
      <c r="AU268" s="205"/>
      <c r="AV268" s="205"/>
      <c r="AW268" s="205"/>
      <c r="AX268" s="205"/>
      <c r="AY268" s="205"/>
      <c r="AZ268" s="205"/>
      <c r="BA268" s="205"/>
      <c r="BB268" s="205"/>
      <c r="BC268" s="205"/>
      <c r="BD268" s="205"/>
      <c r="BE268" s="205"/>
      <c r="BF268" s="205"/>
      <c r="BG268" s="205"/>
      <c r="BH268" s="205"/>
      <c r="BI268" s="205"/>
      <c r="BJ268" s="201" t="s">
        <v>4368</v>
      </c>
      <c r="BK268" s="205"/>
      <c r="BL268" s="205"/>
      <c r="BM268" s="205"/>
      <c r="BN268" s="205"/>
      <c r="BO268" s="205"/>
      <c r="BP268" s="205"/>
      <c r="BQ268" s="205"/>
      <c r="BR268" s="205"/>
      <c r="BS268" s="205"/>
      <c r="BT268" s="205"/>
      <c r="BU268" s="205"/>
      <c r="BV268" s="205"/>
      <c r="BW268" s="183"/>
      <c r="BX268" s="183"/>
      <c r="BY268" s="183"/>
      <c r="BZ268" s="206"/>
      <c r="CA268" s="206"/>
      <c r="CB268" s="206"/>
      <c r="CC268" s="206"/>
      <c r="CD268" s="206"/>
      <c r="CE268" s="206"/>
      <c r="CF268" s="206"/>
      <c r="CG268" s="206"/>
      <c r="CH268" s="206"/>
      <c r="CI268" s="206"/>
      <c r="CJ268" s="206"/>
      <c r="CK268" s="206"/>
      <c r="CL268" s="206"/>
      <c r="CM268" s="206"/>
      <c r="CN268" s="206"/>
      <c r="CO268" s="206"/>
      <c r="CP268" s="206"/>
      <c r="CQ268" s="206"/>
      <c r="CR268" s="206"/>
      <c r="CS268" s="202" t="s">
        <v>4369</v>
      </c>
      <c r="CT268" s="206"/>
      <c r="CU268" s="206"/>
      <c r="CV268" s="206"/>
      <c r="CW268" s="206"/>
      <c r="CX268" s="206"/>
      <c r="CY268" s="206"/>
      <c r="CZ268" s="206"/>
      <c r="DA268" s="206"/>
      <c r="DB268" s="206"/>
      <c r="DC268" s="206"/>
      <c r="DD268" s="206"/>
      <c r="DE268" s="206"/>
    </row>
    <row r="269" spans="34:109" ht="71.25" hidden="1">
      <c r="AH269" s="183"/>
      <c r="AI269" s="183"/>
      <c r="AJ269" s="183"/>
      <c r="AK269" s="183"/>
      <c r="AL269" s="197" t="str">
        <f t="shared" si="8"/>
        <v/>
      </c>
      <c r="AM269" s="197" t="str">
        <f t="shared" si="9"/>
        <v/>
      </c>
      <c r="AO269" s="183"/>
      <c r="AP269" s="29">
        <v>267</v>
      </c>
      <c r="AQ269" s="205"/>
      <c r="AR269" s="205"/>
      <c r="AS269" s="205"/>
      <c r="AT269" s="205"/>
      <c r="AU269" s="205"/>
      <c r="AV269" s="205"/>
      <c r="AW269" s="205"/>
      <c r="AX269" s="205"/>
      <c r="AY269" s="205"/>
      <c r="AZ269" s="205"/>
      <c r="BA269" s="205"/>
      <c r="BB269" s="205"/>
      <c r="BC269" s="205"/>
      <c r="BD269" s="205"/>
      <c r="BE269" s="205"/>
      <c r="BF269" s="205"/>
      <c r="BG269" s="205"/>
      <c r="BH269" s="205"/>
      <c r="BI269" s="205"/>
      <c r="BJ269" s="201" t="s">
        <v>4370</v>
      </c>
      <c r="BK269" s="205"/>
      <c r="BL269" s="205"/>
      <c r="BM269" s="205"/>
      <c r="BN269" s="205"/>
      <c r="BO269" s="205"/>
      <c r="BP269" s="205"/>
      <c r="BQ269" s="205"/>
      <c r="BR269" s="205"/>
      <c r="BS269" s="205"/>
      <c r="BT269" s="205"/>
      <c r="BU269" s="205"/>
      <c r="BV269" s="205"/>
      <c r="BW269" s="183"/>
      <c r="BX269" s="183"/>
      <c r="BY269" s="183"/>
      <c r="BZ269" s="206"/>
      <c r="CA269" s="206"/>
      <c r="CB269" s="206"/>
      <c r="CC269" s="206"/>
      <c r="CD269" s="206"/>
      <c r="CE269" s="206"/>
      <c r="CF269" s="206"/>
      <c r="CG269" s="206"/>
      <c r="CH269" s="206"/>
      <c r="CI269" s="206"/>
      <c r="CJ269" s="206"/>
      <c r="CK269" s="206"/>
      <c r="CL269" s="206"/>
      <c r="CM269" s="206"/>
      <c r="CN269" s="206"/>
      <c r="CO269" s="206"/>
      <c r="CP269" s="206"/>
      <c r="CQ269" s="206"/>
      <c r="CR269" s="206"/>
      <c r="CS269" s="202" t="s">
        <v>4371</v>
      </c>
      <c r="CT269" s="206"/>
      <c r="CU269" s="206"/>
      <c r="CV269" s="206"/>
      <c r="CW269" s="206"/>
      <c r="CX269" s="206"/>
      <c r="CY269" s="206"/>
      <c r="CZ269" s="206"/>
      <c r="DA269" s="206"/>
      <c r="DB269" s="206"/>
      <c r="DC269" s="206"/>
      <c r="DD269" s="206"/>
      <c r="DE269" s="206"/>
    </row>
    <row r="270" spans="34:109" ht="57" hidden="1">
      <c r="AH270" s="183"/>
      <c r="AI270" s="183"/>
      <c r="AJ270" s="183"/>
      <c r="AK270" s="183"/>
      <c r="AL270" s="197" t="str">
        <f t="shared" si="8"/>
        <v/>
      </c>
      <c r="AM270" s="197" t="str">
        <f t="shared" si="9"/>
        <v/>
      </c>
      <c r="AO270" s="183"/>
      <c r="AP270" s="29">
        <v>268</v>
      </c>
      <c r="AQ270" s="205"/>
      <c r="AR270" s="205"/>
      <c r="AS270" s="205"/>
      <c r="AT270" s="205"/>
      <c r="AU270" s="205"/>
      <c r="AV270" s="205"/>
      <c r="AW270" s="205"/>
      <c r="AX270" s="205"/>
      <c r="AY270" s="205"/>
      <c r="AZ270" s="205"/>
      <c r="BA270" s="205"/>
      <c r="BB270" s="205"/>
      <c r="BC270" s="205"/>
      <c r="BD270" s="205"/>
      <c r="BE270" s="205"/>
      <c r="BF270" s="205"/>
      <c r="BG270" s="205"/>
      <c r="BH270" s="205"/>
      <c r="BI270" s="205"/>
      <c r="BJ270" s="201" t="s">
        <v>4372</v>
      </c>
      <c r="BK270" s="205"/>
      <c r="BL270" s="205"/>
      <c r="BM270" s="205"/>
      <c r="BN270" s="205"/>
      <c r="BO270" s="205"/>
      <c r="BP270" s="205"/>
      <c r="BQ270" s="205"/>
      <c r="BR270" s="205"/>
      <c r="BS270" s="205"/>
      <c r="BT270" s="205"/>
      <c r="BU270" s="205"/>
      <c r="BV270" s="205"/>
      <c r="BW270" s="183"/>
      <c r="BX270" s="183"/>
      <c r="BY270" s="183"/>
      <c r="BZ270" s="206"/>
      <c r="CA270" s="206"/>
      <c r="CB270" s="206"/>
      <c r="CC270" s="206"/>
      <c r="CD270" s="206"/>
      <c r="CE270" s="206"/>
      <c r="CF270" s="206"/>
      <c r="CG270" s="206"/>
      <c r="CH270" s="206"/>
      <c r="CI270" s="206"/>
      <c r="CJ270" s="206"/>
      <c r="CK270" s="206"/>
      <c r="CL270" s="206"/>
      <c r="CM270" s="206"/>
      <c r="CN270" s="206"/>
      <c r="CO270" s="206"/>
      <c r="CP270" s="206"/>
      <c r="CQ270" s="206"/>
      <c r="CR270" s="206"/>
      <c r="CS270" s="202" t="s">
        <v>4373</v>
      </c>
      <c r="CT270" s="206"/>
      <c r="CU270" s="206"/>
      <c r="CV270" s="206"/>
      <c r="CW270" s="206"/>
      <c r="CX270" s="206"/>
      <c r="CY270" s="206"/>
      <c r="CZ270" s="206"/>
      <c r="DA270" s="206"/>
      <c r="DB270" s="206"/>
      <c r="DC270" s="206"/>
      <c r="DD270" s="206"/>
      <c r="DE270" s="206"/>
    </row>
    <row r="271" spans="34:109" ht="57" hidden="1">
      <c r="AH271" s="183"/>
      <c r="AI271" s="183"/>
      <c r="AJ271" s="183"/>
      <c r="AK271" s="183"/>
      <c r="AL271" s="197" t="str">
        <f t="shared" si="8"/>
        <v/>
      </c>
      <c r="AM271" s="197" t="str">
        <f t="shared" si="9"/>
        <v/>
      </c>
      <c r="AO271" s="183"/>
      <c r="AP271" s="29">
        <v>269</v>
      </c>
      <c r="AQ271" s="205"/>
      <c r="AR271" s="205"/>
      <c r="AS271" s="205"/>
      <c r="AT271" s="205"/>
      <c r="AU271" s="205"/>
      <c r="AV271" s="205"/>
      <c r="AW271" s="205"/>
      <c r="AX271" s="205"/>
      <c r="AY271" s="205"/>
      <c r="AZ271" s="205"/>
      <c r="BA271" s="205"/>
      <c r="BB271" s="205"/>
      <c r="BC271" s="205"/>
      <c r="BD271" s="205"/>
      <c r="BE271" s="205"/>
      <c r="BF271" s="205"/>
      <c r="BG271" s="205"/>
      <c r="BH271" s="205"/>
      <c r="BI271" s="205"/>
      <c r="BJ271" s="201" t="s">
        <v>4374</v>
      </c>
      <c r="BK271" s="205"/>
      <c r="BL271" s="205"/>
      <c r="BM271" s="205"/>
      <c r="BN271" s="205"/>
      <c r="BO271" s="205"/>
      <c r="BP271" s="205"/>
      <c r="BQ271" s="205"/>
      <c r="BR271" s="205"/>
      <c r="BS271" s="205"/>
      <c r="BT271" s="205"/>
      <c r="BU271" s="205"/>
      <c r="BV271" s="205"/>
      <c r="BW271" s="183"/>
      <c r="BX271" s="183"/>
      <c r="BY271" s="183"/>
      <c r="BZ271" s="206"/>
      <c r="CA271" s="206"/>
      <c r="CB271" s="206"/>
      <c r="CC271" s="206"/>
      <c r="CD271" s="206"/>
      <c r="CE271" s="206"/>
      <c r="CF271" s="206"/>
      <c r="CG271" s="206"/>
      <c r="CH271" s="206"/>
      <c r="CI271" s="206"/>
      <c r="CJ271" s="206"/>
      <c r="CK271" s="206"/>
      <c r="CL271" s="206"/>
      <c r="CM271" s="206"/>
      <c r="CN271" s="206"/>
      <c r="CO271" s="206"/>
      <c r="CP271" s="206"/>
      <c r="CQ271" s="206"/>
      <c r="CR271" s="206"/>
      <c r="CS271" s="202" t="s">
        <v>4375</v>
      </c>
      <c r="CT271" s="206"/>
      <c r="CU271" s="206"/>
      <c r="CV271" s="206"/>
      <c r="CW271" s="206"/>
      <c r="CX271" s="206"/>
      <c r="CY271" s="206"/>
      <c r="CZ271" s="206"/>
      <c r="DA271" s="206"/>
      <c r="DB271" s="206"/>
      <c r="DC271" s="206"/>
      <c r="DD271" s="206"/>
      <c r="DE271" s="206"/>
    </row>
    <row r="272" spans="34:109" ht="71.25" hidden="1">
      <c r="AH272" s="183"/>
      <c r="AI272" s="183"/>
      <c r="AJ272" s="183"/>
      <c r="AK272" s="183"/>
      <c r="AL272" s="197" t="str">
        <f t="shared" si="8"/>
        <v/>
      </c>
      <c r="AM272" s="197" t="str">
        <f t="shared" si="9"/>
        <v/>
      </c>
      <c r="AO272" s="183"/>
      <c r="AP272" s="29">
        <v>270</v>
      </c>
      <c r="AQ272" s="205"/>
      <c r="AR272" s="205"/>
      <c r="AS272" s="205"/>
      <c r="AT272" s="205"/>
      <c r="AU272" s="205"/>
      <c r="AV272" s="205"/>
      <c r="AW272" s="205"/>
      <c r="AX272" s="205"/>
      <c r="AY272" s="205"/>
      <c r="AZ272" s="205"/>
      <c r="BA272" s="205"/>
      <c r="BB272" s="205"/>
      <c r="BC272" s="205"/>
      <c r="BD272" s="205"/>
      <c r="BE272" s="205"/>
      <c r="BF272" s="205"/>
      <c r="BG272" s="205"/>
      <c r="BH272" s="205"/>
      <c r="BI272" s="205"/>
      <c r="BJ272" s="201" t="s">
        <v>4376</v>
      </c>
      <c r="BK272" s="205"/>
      <c r="BL272" s="205"/>
      <c r="BM272" s="205"/>
      <c r="BN272" s="205"/>
      <c r="BO272" s="205"/>
      <c r="BP272" s="205"/>
      <c r="BQ272" s="205"/>
      <c r="BR272" s="205"/>
      <c r="BS272" s="205"/>
      <c r="BT272" s="205"/>
      <c r="BU272" s="205"/>
      <c r="BV272" s="205"/>
      <c r="BW272" s="183"/>
      <c r="BX272" s="183"/>
      <c r="BY272" s="183"/>
      <c r="BZ272" s="206"/>
      <c r="CA272" s="206"/>
      <c r="CB272" s="206"/>
      <c r="CC272" s="206"/>
      <c r="CD272" s="206"/>
      <c r="CE272" s="206"/>
      <c r="CF272" s="206"/>
      <c r="CG272" s="206"/>
      <c r="CH272" s="206"/>
      <c r="CI272" s="206"/>
      <c r="CJ272" s="206"/>
      <c r="CK272" s="206"/>
      <c r="CL272" s="206"/>
      <c r="CM272" s="206"/>
      <c r="CN272" s="206"/>
      <c r="CO272" s="206"/>
      <c r="CP272" s="206"/>
      <c r="CQ272" s="206"/>
      <c r="CR272" s="206"/>
      <c r="CS272" s="202" t="s">
        <v>4377</v>
      </c>
      <c r="CT272" s="206"/>
      <c r="CU272" s="206"/>
      <c r="CV272" s="206"/>
      <c r="CW272" s="206"/>
      <c r="CX272" s="206"/>
      <c r="CY272" s="206"/>
      <c r="CZ272" s="206"/>
      <c r="DA272" s="206"/>
      <c r="DB272" s="206"/>
      <c r="DC272" s="206"/>
      <c r="DD272" s="206"/>
      <c r="DE272" s="206"/>
    </row>
    <row r="273" spans="34:109" ht="71.25" hidden="1">
      <c r="AH273" s="183"/>
      <c r="AI273" s="183"/>
      <c r="AJ273" s="183"/>
      <c r="AK273" s="183"/>
      <c r="AL273" s="197" t="str">
        <f t="shared" si="8"/>
        <v/>
      </c>
      <c r="AM273" s="197" t="str">
        <f t="shared" si="9"/>
        <v/>
      </c>
      <c r="AO273" s="183"/>
      <c r="AP273" s="29">
        <v>271</v>
      </c>
      <c r="AQ273" s="205"/>
      <c r="AR273" s="205"/>
      <c r="AS273" s="205"/>
      <c r="AT273" s="205"/>
      <c r="AU273" s="205"/>
      <c r="AV273" s="205"/>
      <c r="AW273" s="205"/>
      <c r="AX273" s="205"/>
      <c r="AY273" s="205"/>
      <c r="AZ273" s="205"/>
      <c r="BA273" s="205"/>
      <c r="BB273" s="205"/>
      <c r="BC273" s="205"/>
      <c r="BD273" s="205"/>
      <c r="BE273" s="205"/>
      <c r="BF273" s="205"/>
      <c r="BG273" s="205"/>
      <c r="BH273" s="205"/>
      <c r="BI273" s="205"/>
      <c r="BJ273" s="201" t="s">
        <v>4378</v>
      </c>
      <c r="BK273" s="205"/>
      <c r="BL273" s="205"/>
      <c r="BM273" s="205"/>
      <c r="BN273" s="205"/>
      <c r="BO273" s="205"/>
      <c r="BP273" s="205"/>
      <c r="BQ273" s="205"/>
      <c r="BR273" s="205"/>
      <c r="BS273" s="205"/>
      <c r="BT273" s="205"/>
      <c r="BU273" s="205"/>
      <c r="BV273" s="205"/>
      <c r="BW273" s="183"/>
      <c r="BX273" s="183"/>
      <c r="BY273" s="183"/>
      <c r="BZ273" s="206"/>
      <c r="CA273" s="206"/>
      <c r="CB273" s="206"/>
      <c r="CC273" s="206"/>
      <c r="CD273" s="206"/>
      <c r="CE273" s="206"/>
      <c r="CF273" s="206"/>
      <c r="CG273" s="206"/>
      <c r="CH273" s="206"/>
      <c r="CI273" s="206"/>
      <c r="CJ273" s="206"/>
      <c r="CK273" s="206"/>
      <c r="CL273" s="206"/>
      <c r="CM273" s="206"/>
      <c r="CN273" s="206"/>
      <c r="CO273" s="206"/>
      <c r="CP273" s="206"/>
      <c r="CQ273" s="206"/>
      <c r="CR273" s="206"/>
      <c r="CS273" s="202" t="s">
        <v>4379</v>
      </c>
      <c r="CT273" s="206"/>
      <c r="CU273" s="206"/>
      <c r="CV273" s="206"/>
      <c r="CW273" s="206"/>
      <c r="CX273" s="206"/>
      <c r="CY273" s="206"/>
      <c r="CZ273" s="206"/>
      <c r="DA273" s="206"/>
      <c r="DB273" s="206"/>
      <c r="DC273" s="206"/>
      <c r="DD273" s="206"/>
      <c r="DE273" s="206"/>
    </row>
    <row r="274" spans="34:109" ht="71.25" hidden="1">
      <c r="AH274" s="183"/>
      <c r="AI274" s="183"/>
      <c r="AJ274" s="183"/>
      <c r="AK274" s="183"/>
      <c r="AL274" s="197" t="str">
        <f t="shared" si="8"/>
        <v/>
      </c>
      <c r="AM274" s="197" t="str">
        <f t="shared" si="9"/>
        <v/>
      </c>
      <c r="AO274" s="183"/>
      <c r="AP274" s="29">
        <v>272</v>
      </c>
      <c r="AQ274" s="205"/>
      <c r="AR274" s="205"/>
      <c r="AS274" s="205"/>
      <c r="AT274" s="205"/>
      <c r="AU274" s="205"/>
      <c r="AV274" s="205"/>
      <c r="AW274" s="205"/>
      <c r="AX274" s="205"/>
      <c r="AY274" s="205"/>
      <c r="AZ274" s="205"/>
      <c r="BA274" s="205"/>
      <c r="BB274" s="205"/>
      <c r="BC274" s="205"/>
      <c r="BD274" s="205"/>
      <c r="BE274" s="205"/>
      <c r="BF274" s="205"/>
      <c r="BG274" s="205"/>
      <c r="BH274" s="205"/>
      <c r="BI274" s="205"/>
      <c r="BJ274" s="201" t="s">
        <v>4380</v>
      </c>
      <c r="BK274" s="205"/>
      <c r="BL274" s="205"/>
      <c r="BM274" s="205"/>
      <c r="BN274" s="205"/>
      <c r="BO274" s="205"/>
      <c r="BP274" s="205"/>
      <c r="BQ274" s="205"/>
      <c r="BR274" s="205"/>
      <c r="BS274" s="205"/>
      <c r="BT274" s="205"/>
      <c r="BU274" s="205"/>
      <c r="BV274" s="205"/>
      <c r="BW274" s="183"/>
      <c r="BX274" s="183"/>
      <c r="BY274" s="183"/>
      <c r="BZ274" s="206"/>
      <c r="CA274" s="206"/>
      <c r="CB274" s="206"/>
      <c r="CC274" s="206"/>
      <c r="CD274" s="206"/>
      <c r="CE274" s="206"/>
      <c r="CF274" s="206"/>
      <c r="CG274" s="206"/>
      <c r="CH274" s="206"/>
      <c r="CI274" s="206"/>
      <c r="CJ274" s="206"/>
      <c r="CK274" s="206"/>
      <c r="CL274" s="206"/>
      <c r="CM274" s="206"/>
      <c r="CN274" s="206"/>
      <c r="CO274" s="206"/>
      <c r="CP274" s="206"/>
      <c r="CQ274" s="206"/>
      <c r="CR274" s="206"/>
      <c r="CS274" s="202" t="s">
        <v>4381</v>
      </c>
      <c r="CT274" s="206"/>
      <c r="CU274" s="206"/>
      <c r="CV274" s="206"/>
      <c r="CW274" s="206"/>
      <c r="CX274" s="206"/>
      <c r="CY274" s="206"/>
      <c r="CZ274" s="206"/>
      <c r="DA274" s="206"/>
      <c r="DB274" s="206"/>
      <c r="DC274" s="206"/>
      <c r="DD274" s="206"/>
      <c r="DE274" s="206"/>
    </row>
    <row r="275" spans="34:109" ht="85.5" hidden="1">
      <c r="AH275" s="183"/>
      <c r="AI275" s="183"/>
      <c r="AJ275" s="183"/>
      <c r="AK275" s="183"/>
      <c r="AL275" s="197" t="str">
        <f t="shared" si="8"/>
        <v/>
      </c>
      <c r="AM275" s="197" t="str">
        <f t="shared" si="9"/>
        <v/>
      </c>
      <c r="AO275" s="183"/>
      <c r="AP275" s="29">
        <v>273</v>
      </c>
      <c r="AQ275" s="205"/>
      <c r="AR275" s="205"/>
      <c r="AS275" s="205"/>
      <c r="AT275" s="205"/>
      <c r="AU275" s="205"/>
      <c r="AV275" s="205"/>
      <c r="AW275" s="205"/>
      <c r="AX275" s="205"/>
      <c r="AY275" s="205"/>
      <c r="AZ275" s="205"/>
      <c r="BA275" s="205"/>
      <c r="BB275" s="205"/>
      <c r="BC275" s="205"/>
      <c r="BD275" s="205"/>
      <c r="BE275" s="205"/>
      <c r="BF275" s="205"/>
      <c r="BG275" s="205"/>
      <c r="BH275" s="205"/>
      <c r="BI275" s="205"/>
      <c r="BJ275" s="201" t="s">
        <v>4382</v>
      </c>
      <c r="BK275" s="205"/>
      <c r="BL275" s="205"/>
      <c r="BM275" s="205"/>
      <c r="BN275" s="205"/>
      <c r="BO275" s="205"/>
      <c r="BP275" s="205"/>
      <c r="BQ275" s="205"/>
      <c r="BR275" s="205"/>
      <c r="BS275" s="205"/>
      <c r="BT275" s="205"/>
      <c r="BU275" s="205"/>
      <c r="BV275" s="205"/>
      <c r="BW275" s="183"/>
      <c r="BX275" s="183"/>
      <c r="BY275" s="183"/>
      <c r="BZ275" s="206"/>
      <c r="CA275" s="206"/>
      <c r="CB275" s="206"/>
      <c r="CC275" s="206"/>
      <c r="CD275" s="206"/>
      <c r="CE275" s="206"/>
      <c r="CF275" s="206"/>
      <c r="CG275" s="206"/>
      <c r="CH275" s="206"/>
      <c r="CI275" s="206"/>
      <c r="CJ275" s="206"/>
      <c r="CK275" s="206"/>
      <c r="CL275" s="206"/>
      <c r="CM275" s="206"/>
      <c r="CN275" s="206"/>
      <c r="CO275" s="206"/>
      <c r="CP275" s="206"/>
      <c r="CQ275" s="206"/>
      <c r="CR275" s="206"/>
      <c r="CS275" s="202" t="s">
        <v>4383</v>
      </c>
      <c r="CT275" s="206"/>
      <c r="CU275" s="206"/>
      <c r="CV275" s="206"/>
      <c r="CW275" s="206"/>
      <c r="CX275" s="206"/>
      <c r="CY275" s="206"/>
      <c r="CZ275" s="206"/>
      <c r="DA275" s="206"/>
      <c r="DB275" s="206"/>
      <c r="DC275" s="206"/>
      <c r="DD275" s="206"/>
      <c r="DE275" s="206"/>
    </row>
    <row r="276" spans="34:109" ht="71.25" hidden="1">
      <c r="AH276" s="183"/>
      <c r="AI276" s="183"/>
      <c r="AJ276" s="183"/>
      <c r="AK276" s="183"/>
      <c r="AL276" s="197" t="str">
        <f t="shared" si="8"/>
        <v/>
      </c>
      <c r="AM276" s="197" t="str">
        <f t="shared" si="9"/>
        <v/>
      </c>
      <c r="AO276" s="183"/>
      <c r="AP276" s="29">
        <v>274</v>
      </c>
      <c r="AQ276" s="205"/>
      <c r="AR276" s="205"/>
      <c r="AS276" s="205"/>
      <c r="AT276" s="205"/>
      <c r="AU276" s="205"/>
      <c r="AV276" s="205"/>
      <c r="AW276" s="205"/>
      <c r="AX276" s="205"/>
      <c r="AY276" s="205"/>
      <c r="AZ276" s="205"/>
      <c r="BA276" s="205"/>
      <c r="BB276" s="205"/>
      <c r="BC276" s="205"/>
      <c r="BD276" s="205"/>
      <c r="BE276" s="205"/>
      <c r="BF276" s="205"/>
      <c r="BG276" s="205"/>
      <c r="BH276" s="205"/>
      <c r="BI276" s="205"/>
      <c r="BJ276" s="201" t="s">
        <v>4384</v>
      </c>
      <c r="BK276" s="205"/>
      <c r="BL276" s="205"/>
      <c r="BM276" s="205"/>
      <c r="BN276" s="205"/>
      <c r="BO276" s="205"/>
      <c r="BP276" s="205"/>
      <c r="BQ276" s="205"/>
      <c r="BR276" s="205"/>
      <c r="BS276" s="205"/>
      <c r="BT276" s="205"/>
      <c r="BU276" s="205"/>
      <c r="BV276" s="205"/>
      <c r="BW276" s="183"/>
      <c r="BX276" s="183"/>
      <c r="BY276" s="183"/>
      <c r="BZ276" s="206"/>
      <c r="CA276" s="206"/>
      <c r="CB276" s="206"/>
      <c r="CC276" s="206"/>
      <c r="CD276" s="206"/>
      <c r="CE276" s="206"/>
      <c r="CF276" s="206"/>
      <c r="CG276" s="206"/>
      <c r="CH276" s="206"/>
      <c r="CI276" s="206"/>
      <c r="CJ276" s="206"/>
      <c r="CK276" s="206"/>
      <c r="CL276" s="206"/>
      <c r="CM276" s="206"/>
      <c r="CN276" s="206"/>
      <c r="CO276" s="206"/>
      <c r="CP276" s="206"/>
      <c r="CQ276" s="206"/>
      <c r="CR276" s="206"/>
      <c r="CS276" s="202" t="s">
        <v>4385</v>
      </c>
      <c r="CT276" s="206"/>
      <c r="CU276" s="206"/>
      <c r="CV276" s="206"/>
      <c r="CW276" s="206"/>
      <c r="CX276" s="206"/>
      <c r="CY276" s="206"/>
      <c r="CZ276" s="206"/>
      <c r="DA276" s="206"/>
      <c r="DB276" s="206"/>
      <c r="DC276" s="206"/>
      <c r="DD276" s="206"/>
      <c r="DE276" s="206"/>
    </row>
    <row r="277" spans="34:109" ht="71.25" hidden="1">
      <c r="AH277" s="183"/>
      <c r="AI277" s="183"/>
      <c r="AJ277" s="183"/>
      <c r="AK277" s="183"/>
      <c r="AL277" s="197" t="str">
        <f t="shared" si="8"/>
        <v/>
      </c>
      <c r="AM277" s="197" t="str">
        <f t="shared" si="9"/>
        <v/>
      </c>
      <c r="AO277" s="183"/>
      <c r="AP277" s="29">
        <v>275</v>
      </c>
      <c r="AQ277" s="205"/>
      <c r="AR277" s="205"/>
      <c r="AS277" s="205"/>
      <c r="AT277" s="205"/>
      <c r="AU277" s="205"/>
      <c r="AV277" s="205"/>
      <c r="AW277" s="205"/>
      <c r="AX277" s="205"/>
      <c r="AY277" s="205"/>
      <c r="AZ277" s="205"/>
      <c r="BA277" s="205"/>
      <c r="BB277" s="205"/>
      <c r="BC277" s="205"/>
      <c r="BD277" s="205"/>
      <c r="BE277" s="205"/>
      <c r="BF277" s="205"/>
      <c r="BG277" s="205"/>
      <c r="BH277" s="205"/>
      <c r="BI277" s="205"/>
      <c r="BJ277" s="201" t="s">
        <v>4386</v>
      </c>
      <c r="BK277" s="205"/>
      <c r="BL277" s="205"/>
      <c r="BM277" s="205"/>
      <c r="BN277" s="205"/>
      <c r="BO277" s="205"/>
      <c r="BP277" s="205"/>
      <c r="BQ277" s="205"/>
      <c r="BR277" s="205"/>
      <c r="BS277" s="205"/>
      <c r="BT277" s="205"/>
      <c r="BU277" s="205"/>
      <c r="BV277" s="205"/>
      <c r="BW277" s="183"/>
      <c r="BX277" s="183"/>
      <c r="BY277" s="183"/>
      <c r="BZ277" s="206"/>
      <c r="CA277" s="206"/>
      <c r="CB277" s="206"/>
      <c r="CC277" s="206"/>
      <c r="CD277" s="206"/>
      <c r="CE277" s="206"/>
      <c r="CF277" s="206"/>
      <c r="CG277" s="206"/>
      <c r="CH277" s="206"/>
      <c r="CI277" s="206"/>
      <c r="CJ277" s="206"/>
      <c r="CK277" s="206"/>
      <c r="CL277" s="206"/>
      <c r="CM277" s="206"/>
      <c r="CN277" s="206"/>
      <c r="CO277" s="206"/>
      <c r="CP277" s="206"/>
      <c r="CQ277" s="206"/>
      <c r="CR277" s="206"/>
      <c r="CS277" s="202" t="s">
        <v>4387</v>
      </c>
      <c r="CT277" s="206"/>
      <c r="CU277" s="206"/>
      <c r="CV277" s="206"/>
      <c r="CW277" s="206"/>
      <c r="CX277" s="206"/>
      <c r="CY277" s="206"/>
      <c r="CZ277" s="206"/>
      <c r="DA277" s="206"/>
      <c r="DB277" s="206"/>
      <c r="DC277" s="206"/>
      <c r="DD277" s="206"/>
      <c r="DE277" s="206"/>
    </row>
    <row r="278" spans="34:109" ht="85.5" hidden="1">
      <c r="AH278" s="183"/>
      <c r="AI278" s="183"/>
      <c r="AJ278" s="183"/>
      <c r="AK278" s="183"/>
      <c r="AL278" s="197" t="str">
        <f t="shared" si="8"/>
        <v/>
      </c>
      <c r="AM278" s="197" t="str">
        <f t="shared" si="9"/>
        <v/>
      </c>
      <c r="AO278" s="183"/>
      <c r="AP278" s="29">
        <v>276</v>
      </c>
      <c r="AQ278" s="205"/>
      <c r="AR278" s="205"/>
      <c r="AS278" s="205"/>
      <c r="AT278" s="205"/>
      <c r="AU278" s="205"/>
      <c r="AV278" s="205"/>
      <c r="AW278" s="205"/>
      <c r="AX278" s="205"/>
      <c r="AY278" s="205"/>
      <c r="AZ278" s="205"/>
      <c r="BA278" s="205"/>
      <c r="BB278" s="205"/>
      <c r="BC278" s="205"/>
      <c r="BD278" s="205"/>
      <c r="BE278" s="205"/>
      <c r="BF278" s="205"/>
      <c r="BG278" s="205"/>
      <c r="BH278" s="205"/>
      <c r="BI278" s="205"/>
      <c r="BJ278" s="201" t="s">
        <v>4388</v>
      </c>
      <c r="BK278" s="205"/>
      <c r="BL278" s="205"/>
      <c r="BM278" s="205"/>
      <c r="BN278" s="205"/>
      <c r="BO278" s="205"/>
      <c r="BP278" s="205"/>
      <c r="BQ278" s="205"/>
      <c r="BR278" s="205"/>
      <c r="BS278" s="205"/>
      <c r="BT278" s="205"/>
      <c r="BU278" s="205"/>
      <c r="BV278" s="205"/>
      <c r="BW278" s="183"/>
      <c r="BX278" s="183"/>
      <c r="BY278" s="183"/>
      <c r="BZ278" s="206"/>
      <c r="CA278" s="206"/>
      <c r="CB278" s="206"/>
      <c r="CC278" s="206"/>
      <c r="CD278" s="206"/>
      <c r="CE278" s="206"/>
      <c r="CF278" s="206"/>
      <c r="CG278" s="206"/>
      <c r="CH278" s="206"/>
      <c r="CI278" s="206"/>
      <c r="CJ278" s="206"/>
      <c r="CK278" s="206"/>
      <c r="CL278" s="206"/>
      <c r="CM278" s="206"/>
      <c r="CN278" s="206"/>
      <c r="CO278" s="206"/>
      <c r="CP278" s="206"/>
      <c r="CQ278" s="206"/>
      <c r="CR278" s="206"/>
      <c r="CS278" s="202" t="s">
        <v>4389</v>
      </c>
      <c r="CT278" s="206"/>
      <c r="CU278" s="206"/>
      <c r="CV278" s="206"/>
      <c r="CW278" s="206"/>
      <c r="CX278" s="206"/>
      <c r="CY278" s="206"/>
      <c r="CZ278" s="206"/>
      <c r="DA278" s="206"/>
      <c r="DB278" s="206"/>
      <c r="DC278" s="206"/>
      <c r="DD278" s="206"/>
      <c r="DE278" s="206"/>
    </row>
    <row r="279" spans="34:109" ht="71.25" hidden="1">
      <c r="AH279" s="183"/>
      <c r="AI279" s="183"/>
      <c r="AJ279" s="183"/>
      <c r="AK279" s="183"/>
      <c r="AL279" s="197" t="str">
        <f t="shared" si="8"/>
        <v/>
      </c>
      <c r="AM279" s="197" t="str">
        <f t="shared" si="9"/>
        <v/>
      </c>
      <c r="AO279" s="183"/>
      <c r="AP279" s="29">
        <v>277</v>
      </c>
      <c r="AQ279" s="205"/>
      <c r="AR279" s="205"/>
      <c r="AS279" s="205"/>
      <c r="AT279" s="205"/>
      <c r="AU279" s="205"/>
      <c r="AV279" s="205"/>
      <c r="AW279" s="205"/>
      <c r="AX279" s="205"/>
      <c r="AY279" s="205"/>
      <c r="AZ279" s="205"/>
      <c r="BA279" s="205"/>
      <c r="BB279" s="205"/>
      <c r="BC279" s="205"/>
      <c r="BD279" s="205"/>
      <c r="BE279" s="205"/>
      <c r="BF279" s="205"/>
      <c r="BG279" s="205"/>
      <c r="BH279" s="205"/>
      <c r="BI279" s="205"/>
      <c r="BJ279" s="201" t="s">
        <v>4390</v>
      </c>
      <c r="BK279" s="205"/>
      <c r="BL279" s="205"/>
      <c r="BM279" s="205"/>
      <c r="BN279" s="205"/>
      <c r="BO279" s="205"/>
      <c r="BP279" s="205"/>
      <c r="BQ279" s="205"/>
      <c r="BR279" s="205"/>
      <c r="BS279" s="205"/>
      <c r="BT279" s="205"/>
      <c r="BU279" s="205"/>
      <c r="BV279" s="205"/>
      <c r="BW279" s="183"/>
      <c r="BX279" s="183"/>
      <c r="BY279" s="183"/>
      <c r="BZ279" s="206"/>
      <c r="CA279" s="206"/>
      <c r="CB279" s="206"/>
      <c r="CC279" s="206"/>
      <c r="CD279" s="206"/>
      <c r="CE279" s="206"/>
      <c r="CF279" s="206"/>
      <c r="CG279" s="206"/>
      <c r="CH279" s="206"/>
      <c r="CI279" s="206"/>
      <c r="CJ279" s="206"/>
      <c r="CK279" s="206"/>
      <c r="CL279" s="206"/>
      <c r="CM279" s="206"/>
      <c r="CN279" s="206"/>
      <c r="CO279" s="206"/>
      <c r="CP279" s="206"/>
      <c r="CQ279" s="206"/>
      <c r="CR279" s="206"/>
      <c r="CS279" s="202" t="s">
        <v>4391</v>
      </c>
      <c r="CT279" s="206"/>
      <c r="CU279" s="206"/>
      <c r="CV279" s="206"/>
      <c r="CW279" s="206"/>
      <c r="CX279" s="206"/>
      <c r="CY279" s="206"/>
      <c r="CZ279" s="206"/>
      <c r="DA279" s="206"/>
      <c r="DB279" s="206"/>
      <c r="DC279" s="206"/>
      <c r="DD279" s="206"/>
      <c r="DE279" s="206"/>
    </row>
    <row r="280" spans="34:109" ht="57" hidden="1">
      <c r="AH280" s="183"/>
      <c r="AI280" s="183"/>
      <c r="AJ280" s="183"/>
      <c r="AK280" s="183"/>
      <c r="AL280" s="197" t="str">
        <f t="shared" si="8"/>
        <v/>
      </c>
      <c r="AM280" s="197" t="str">
        <f t="shared" si="9"/>
        <v/>
      </c>
      <c r="AO280" s="183"/>
      <c r="AP280" s="29">
        <v>278</v>
      </c>
      <c r="AQ280" s="205"/>
      <c r="AR280" s="205"/>
      <c r="AS280" s="205"/>
      <c r="AT280" s="205"/>
      <c r="AU280" s="205"/>
      <c r="AV280" s="205"/>
      <c r="AW280" s="205"/>
      <c r="AX280" s="205"/>
      <c r="AY280" s="205"/>
      <c r="AZ280" s="205"/>
      <c r="BA280" s="205"/>
      <c r="BB280" s="205"/>
      <c r="BC280" s="205"/>
      <c r="BD280" s="205"/>
      <c r="BE280" s="205"/>
      <c r="BF280" s="205"/>
      <c r="BG280" s="205"/>
      <c r="BH280" s="205"/>
      <c r="BI280" s="205"/>
      <c r="BJ280" s="201" t="s">
        <v>4392</v>
      </c>
      <c r="BK280" s="205"/>
      <c r="BL280" s="205"/>
      <c r="BM280" s="205"/>
      <c r="BN280" s="205"/>
      <c r="BO280" s="205"/>
      <c r="BP280" s="205"/>
      <c r="BQ280" s="205"/>
      <c r="BR280" s="205"/>
      <c r="BS280" s="205"/>
      <c r="BT280" s="205"/>
      <c r="BU280" s="205"/>
      <c r="BV280" s="205"/>
      <c r="BW280" s="183"/>
      <c r="BX280" s="183"/>
      <c r="BY280" s="183"/>
      <c r="BZ280" s="206"/>
      <c r="CA280" s="206"/>
      <c r="CB280" s="206"/>
      <c r="CC280" s="206"/>
      <c r="CD280" s="206"/>
      <c r="CE280" s="206"/>
      <c r="CF280" s="206"/>
      <c r="CG280" s="206"/>
      <c r="CH280" s="206"/>
      <c r="CI280" s="206"/>
      <c r="CJ280" s="206"/>
      <c r="CK280" s="206"/>
      <c r="CL280" s="206"/>
      <c r="CM280" s="206"/>
      <c r="CN280" s="206"/>
      <c r="CO280" s="206"/>
      <c r="CP280" s="206"/>
      <c r="CQ280" s="206"/>
      <c r="CR280" s="206"/>
      <c r="CS280" s="202" t="s">
        <v>4393</v>
      </c>
      <c r="CT280" s="206"/>
      <c r="CU280" s="206"/>
      <c r="CV280" s="206"/>
      <c r="CW280" s="206"/>
      <c r="CX280" s="206"/>
      <c r="CY280" s="206"/>
      <c r="CZ280" s="206"/>
      <c r="DA280" s="206"/>
      <c r="DB280" s="206"/>
      <c r="DC280" s="206"/>
      <c r="DD280" s="206"/>
      <c r="DE280" s="206"/>
    </row>
    <row r="281" spans="34:109" ht="71.25" hidden="1">
      <c r="AH281" s="183"/>
      <c r="AI281" s="183"/>
      <c r="AJ281" s="183"/>
      <c r="AK281" s="183"/>
      <c r="AL281" s="197" t="str">
        <f t="shared" si="8"/>
        <v/>
      </c>
      <c r="AM281" s="197" t="str">
        <f t="shared" si="9"/>
        <v/>
      </c>
      <c r="AO281" s="183"/>
      <c r="AP281" s="29">
        <v>279</v>
      </c>
      <c r="AQ281" s="205"/>
      <c r="AR281" s="205"/>
      <c r="AS281" s="205"/>
      <c r="AT281" s="205"/>
      <c r="AU281" s="205"/>
      <c r="AV281" s="205"/>
      <c r="AW281" s="205"/>
      <c r="AX281" s="205"/>
      <c r="AY281" s="205"/>
      <c r="AZ281" s="205"/>
      <c r="BA281" s="205"/>
      <c r="BB281" s="205"/>
      <c r="BC281" s="205"/>
      <c r="BD281" s="205"/>
      <c r="BE281" s="205"/>
      <c r="BF281" s="205"/>
      <c r="BG281" s="205"/>
      <c r="BH281" s="205"/>
      <c r="BI281" s="205"/>
      <c r="BJ281" s="201" t="s">
        <v>4394</v>
      </c>
      <c r="BK281" s="205"/>
      <c r="BL281" s="205"/>
      <c r="BM281" s="205"/>
      <c r="BN281" s="205"/>
      <c r="BO281" s="205"/>
      <c r="BP281" s="205"/>
      <c r="BQ281" s="205"/>
      <c r="BR281" s="205"/>
      <c r="BS281" s="205"/>
      <c r="BT281" s="205"/>
      <c r="BU281" s="205"/>
      <c r="BV281" s="205"/>
      <c r="BW281" s="183"/>
      <c r="BX281" s="183"/>
      <c r="BY281" s="183"/>
      <c r="BZ281" s="206"/>
      <c r="CA281" s="206"/>
      <c r="CB281" s="206"/>
      <c r="CC281" s="206"/>
      <c r="CD281" s="206"/>
      <c r="CE281" s="206"/>
      <c r="CF281" s="206"/>
      <c r="CG281" s="206"/>
      <c r="CH281" s="206"/>
      <c r="CI281" s="206"/>
      <c r="CJ281" s="206"/>
      <c r="CK281" s="206"/>
      <c r="CL281" s="206"/>
      <c r="CM281" s="206"/>
      <c r="CN281" s="206"/>
      <c r="CO281" s="206"/>
      <c r="CP281" s="206"/>
      <c r="CQ281" s="206"/>
      <c r="CR281" s="206"/>
      <c r="CS281" s="202" t="s">
        <v>4395</v>
      </c>
      <c r="CT281" s="206"/>
      <c r="CU281" s="206"/>
      <c r="CV281" s="206"/>
      <c r="CW281" s="206"/>
      <c r="CX281" s="206"/>
      <c r="CY281" s="206"/>
      <c r="CZ281" s="206"/>
      <c r="DA281" s="206"/>
      <c r="DB281" s="206"/>
      <c r="DC281" s="206"/>
      <c r="DD281" s="206"/>
      <c r="DE281" s="206"/>
    </row>
    <row r="282" spans="34:109" ht="85.5" hidden="1">
      <c r="AH282" s="183"/>
      <c r="AI282" s="183"/>
      <c r="AJ282" s="183"/>
      <c r="AK282" s="183"/>
      <c r="AL282" s="197" t="str">
        <f t="shared" si="8"/>
        <v/>
      </c>
      <c r="AM282" s="197" t="str">
        <f t="shared" si="9"/>
        <v/>
      </c>
      <c r="AO282" s="183"/>
      <c r="AP282" s="29">
        <v>280</v>
      </c>
      <c r="AQ282" s="205"/>
      <c r="AR282" s="205"/>
      <c r="AS282" s="205"/>
      <c r="AT282" s="205"/>
      <c r="AU282" s="205"/>
      <c r="AV282" s="205"/>
      <c r="AW282" s="205"/>
      <c r="AX282" s="205"/>
      <c r="AY282" s="205"/>
      <c r="AZ282" s="205"/>
      <c r="BA282" s="205"/>
      <c r="BB282" s="205"/>
      <c r="BC282" s="205"/>
      <c r="BD282" s="205"/>
      <c r="BE282" s="205"/>
      <c r="BF282" s="205"/>
      <c r="BG282" s="205"/>
      <c r="BH282" s="205"/>
      <c r="BI282" s="205"/>
      <c r="BJ282" s="201" t="s">
        <v>4396</v>
      </c>
      <c r="BK282" s="205"/>
      <c r="BL282" s="205"/>
      <c r="BM282" s="205"/>
      <c r="BN282" s="205"/>
      <c r="BO282" s="205"/>
      <c r="BP282" s="205"/>
      <c r="BQ282" s="205"/>
      <c r="BR282" s="205"/>
      <c r="BS282" s="205"/>
      <c r="BT282" s="205"/>
      <c r="BU282" s="205"/>
      <c r="BV282" s="205"/>
      <c r="BW282" s="183"/>
      <c r="BX282" s="183"/>
      <c r="BY282" s="183"/>
      <c r="BZ282" s="206"/>
      <c r="CA282" s="206"/>
      <c r="CB282" s="206"/>
      <c r="CC282" s="206"/>
      <c r="CD282" s="206"/>
      <c r="CE282" s="206"/>
      <c r="CF282" s="206"/>
      <c r="CG282" s="206"/>
      <c r="CH282" s="206"/>
      <c r="CI282" s="206"/>
      <c r="CJ282" s="206"/>
      <c r="CK282" s="206"/>
      <c r="CL282" s="206"/>
      <c r="CM282" s="206"/>
      <c r="CN282" s="206"/>
      <c r="CO282" s="206"/>
      <c r="CP282" s="206"/>
      <c r="CQ282" s="206"/>
      <c r="CR282" s="206"/>
      <c r="CS282" s="202" t="s">
        <v>4397</v>
      </c>
      <c r="CT282" s="206"/>
      <c r="CU282" s="206"/>
      <c r="CV282" s="206"/>
      <c r="CW282" s="206"/>
      <c r="CX282" s="206"/>
      <c r="CY282" s="206"/>
      <c r="CZ282" s="206"/>
      <c r="DA282" s="206"/>
      <c r="DB282" s="206"/>
      <c r="DC282" s="206"/>
      <c r="DD282" s="206"/>
      <c r="DE282" s="206"/>
    </row>
    <row r="283" spans="34:109" ht="71.25" hidden="1">
      <c r="AH283" s="183"/>
      <c r="AI283" s="183"/>
      <c r="AJ283" s="183"/>
      <c r="AK283" s="183"/>
      <c r="AL283" s="197" t="str">
        <f t="shared" si="8"/>
        <v/>
      </c>
      <c r="AM283" s="197" t="str">
        <f t="shared" si="9"/>
        <v/>
      </c>
      <c r="AO283" s="183"/>
      <c r="AP283" s="29">
        <v>281</v>
      </c>
      <c r="AQ283" s="205"/>
      <c r="AR283" s="205"/>
      <c r="AS283" s="205"/>
      <c r="AT283" s="205"/>
      <c r="AU283" s="205"/>
      <c r="AV283" s="205"/>
      <c r="AW283" s="205"/>
      <c r="AX283" s="205"/>
      <c r="AY283" s="205"/>
      <c r="AZ283" s="205"/>
      <c r="BA283" s="205"/>
      <c r="BB283" s="205"/>
      <c r="BC283" s="205"/>
      <c r="BD283" s="205"/>
      <c r="BE283" s="205"/>
      <c r="BF283" s="205"/>
      <c r="BG283" s="205"/>
      <c r="BH283" s="205"/>
      <c r="BI283" s="205"/>
      <c r="BJ283" s="201" t="s">
        <v>4398</v>
      </c>
      <c r="BK283" s="205"/>
      <c r="BL283" s="205"/>
      <c r="BM283" s="205"/>
      <c r="BN283" s="205"/>
      <c r="BO283" s="205"/>
      <c r="BP283" s="205"/>
      <c r="BQ283" s="205"/>
      <c r="BR283" s="205"/>
      <c r="BS283" s="205"/>
      <c r="BT283" s="205"/>
      <c r="BU283" s="205"/>
      <c r="BV283" s="205"/>
      <c r="BW283" s="183"/>
      <c r="BX283" s="183"/>
      <c r="BY283" s="183"/>
      <c r="BZ283" s="206"/>
      <c r="CA283" s="206"/>
      <c r="CB283" s="206"/>
      <c r="CC283" s="206"/>
      <c r="CD283" s="206"/>
      <c r="CE283" s="206"/>
      <c r="CF283" s="206"/>
      <c r="CG283" s="206"/>
      <c r="CH283" s="206"/>
      <c r="CI283" s="206"/>
      <c r="CJ283" s="206"/>
      <c r="CK283" s="206"/>
      <c r="CL283" s="206"/>
      <c r="CM283" s="206"/>
      <c r="CN283" s="206"/>
      <c r="CO283" s="206"/>
      <c r="CP283" s="206"/>
      <c r="CQ283" s="206"/>
      <c r="CR283" s="206"/>
      <c r="CS283" s="202" t="s">
        <v>4399</v>
      </c>
      <c r="CT283" s="206"/>
      <c r="CU283" s="206"/>
      <c r="CV283" s="206"/>
      <c r="CW283" s="206"/>
      <c r="CX283" s="206"/>
      <c r="CY283" s="206"/>
      <c r="CZ283" s="206"/>
      <c r="DA283" s="206"/>
      <c r="DB283" s="206"/>
      <c r="DC283" s="206"/>
      <c r="DD283" s="206"/>
      <c r="DE283" s="206"/>
    </row>
    <row r="284" spans="34:109" ht="85.5" hidden="1">
      <c r="AH284" s="183"/>
      <c r="AI284" s="183"/>
      <c r="AJ284" s="183"/>
      <c r="AK284" s="183"/>
      <c r="AL284" s="197" t="str">
        <f t="shared" si="8"/>
        <v/>
      </c>
      <c r="AM284" s="197" t="str">
        <f t="shared" si="9"/>
        <v/>
      </c>
      <c r="AO284" s="183"/>
      <c r="AP284" s="29">
        <v>282</v>
      </c>
      <c r="AQ284" s="205"/>
      <c r="AR284" s="205"/>
      <c r="AS284" s="205"/>
      <c r="AT284" s="205"/>
      <c r="AU284" s="205"/>
      <c r="AV284" s="205"/>
      <c r="AW284" s="205"/>
      <c r="AX284" s="205"/>
      <c r="AY284" s="205"/>
      <c r="AZ284" s="205"/>
      <c r="BA284" s="205"/>
      <c r="BB284" s="205"/>
      <c r="BC284" s="205"/>
      <c r="BD284" s="205"/>
      <c r="BE284" s="205"/>
      <c r="BF284" s="205"/>
      <c r="BG284" s="205"/>
      <c r="BH284" s="205"/>
      <c r="BI284" s="205"/>
      <c r="BJ284" s="201" t="s">
        <v>4400</v>
      </c>
      <c r="BK284" s="205"/>
      <c r="BL284" s="205"/>
      <c r="BM284" s="205"/>
      <c r="BN284" s="205"/>
      <c r="BO284" s="205"/>
      <c r="BP284" s="205"/>
      <c r="BQ284" s="205"/>
      <c r="BR284" s="205"/>
      <c r="BS284" s="205"/>
      <c r="BT284" s="205"/>
      <c r="BU284" s="205"/>
      <c r="BV284" s="205"/>
      <c r="BW284" s="183"/>
      <c r="BX284" s="183"/>
      <c r="BY284" s="183"/>
      <c r="BZ284" s="206"/>
      <c r="CA284" s="206"/>
      <c r="CB284" s="206"/>
      <c r="CC284" s="206"/>
      <c r="CD284" s="206"/>
      <c r="CE284" s="206"/>
      <c r="CF284" s="206"/>
      <c r="CG284" s="206"/>
      <c r="CH284" s="206"/>
      <c r="CI284" s="206"/>
      <c r="CJ284" s="206"/>
      <c r="CK284" s="206"/>
      <c r="CL284" s="206"/>
      <c r="CM284" s="206"/>
      <c r="CN284" s="206"/>
      <c r="CO284" s="206"/>
      <c r="CP284" s="206"/>
      <c r="CQ284" s="206"/>
      <c r="CR284" s="206"/>
      <c r="CS284" s="202" t="s">
        <v>4401</v>
      </c>
      <c r="CT284" s="206"/>
      <c r="CU284" s="206"/>
      <c r="CV284" s="206"/>
      <c r="CW284" s="206"/>
      <c r="CX284" s="206"/>
      <c r="CY284" s="206"/>
      <c r="CZ284" s="206"/>
      <c r="DA284" s="206"/>
      <c r="DB284" s="206"/>
      <c r="DC284" s="206"/>
      <c r="DD284" s="206"/>
      <c r="DE284" s="206"/>
    </row>
    <row r="285" spans="34:109" ht="71.25" hidden="1">
      <c r="AH285" s="183"/>
      <c r="AI285" s="183"/>
      <c r="AJ285" s="183"/>
      <c r="AK285" s="183"/>
      <c r="AL285" s="197" t="str">
        <f t="shared" si="8"/>
        <v/>
      </c>
      <c r="AM285" s="197" t="str">
        <f t="shared" si="9"/>
        <v/>
      </c>
      <c r="AO285" s="183"/>
      <c r="AP285" s="29">
        <v>283</v>
      </c>
      <c r="AQ285" s="205"/>
      <c r="AR285" s="205"/>
      <c r="AS285" s="205"/>
      <c r="AT285" s="205"/>
      <c r="AU285" s="205"/>
      <c r="AV285" s="205"/>
      <c r="AW285" s="205"/>
      <c r="AX285" s="205"/>
      <c r="AY285" s="205"/>
      <c r="AZ285" s="205"/>
      <c r="BA285" s="205"/>
      <c r="BB285" s="205"/>
      <c r="BC285" s="205"/>
      <c r="BD285" s="205"/>
      <c r="BE285" s="205"/>
      <c r="BF285" s="205"/>
      <c r="BG285" s="205"/>
      <c r="BH285" s="205"/>
      <c r="BI285" s="205"/>
      <c r="BJ285" s="201" t="s">
        <v>4402</v>
      </c>
      <c r="BK285" s="205"/>
      <c r="BL285" s="205"/>
      <c r="BM285" s="205"/>
      <c r="BN285" s="205"/>
      <c r="BO285" s="205"/>
      <c r="BP285" s="205"/>
      <c r="BQ285" s="205"/>
      <c r="BR285" s="205"/>
      <c r="BS285" s="205"/>
      <c r="BT285" s="205"/>
      <c r="BU285" s="205"/>
      <c r="BV285" s="205"/>
      <c r="BW285" s="183"/>
      <c r="BX285" s="183"/>
      <c r="BY285" s="183"/>
      <c r="BZ285" s="206"/>
      <c r="CA285" s="206"/>
      <c r="CB285" s="206"/>
      <c r="CC285" s="206"/>
      <c r="CD285" s="206"/>
      <c r="CE285" s="206"/>
      <c r="CF285" s="206"/>
      <c r="CG285" s="206"/>
      <c r="CH285" s="206"/>
      <c r="CI285" s="206"/>
      <c r="CJ285" s="206"/>
      <c r="CK285" s="206"/>
      <c r="CL285" s="206"/>
      <c r="CM285" s="206"/>
      <c r="CN285" s="206"/>
      <c r="CO285" s="206"/>
      <c r="CP285" s="206"/>
      <c r="CQ285" s="206"/>
      <c r="CR285" s="206"/>
      <c r="CS285" s="202" t="s">
        <v>4403</v>
      </c>
      <c r="CT285" s="206"/>
      <c r="CU285" s="206"/>
      <c r="CV285" s="206"/>
      <c r="CW285" s="206"/>
      <c r="CX285" s="206"/>
      <c r="CY285" s="206"/>
      <c r="CZ285" s="206"/>
      <c r="DA285" s="206"/>
      <c r="DB285" s="206"/>
      <c r="DC285" s="206"/>
      <c r="DD285" s="206"/>
      <c r="DE285" s="206"/>
    </row>
    <row r="286" spans="34:109" ht="85.5" hidden="1">
      <c r="AH286" s="183"/>
      <c r="AI286" s="183"/>
      <c r="AJ286" s="183"/>
      <c r="AK286" s="183"/>
      <c r="AL286" s="197" t="str">
        <f t="shared" si="8"/>
        <v/>
      </c>
      <c r="AM286" s="197" t="str">
        <f t="shared" si="9"/>
        <v/>
      </c>
      <c r="AO286" s="183"/>
      <c r="AP286" s="29">
        <v>284</v>
      </c>
      <c r="AQ286" s="205"/>
      <c r="AR286" s="205"/>
      <c r="AS286" s="205"/>
      <c r="AT286" s="205"/>
      <c r="AU286" s="205"/>
      <c r="AV286" s="205"/>
      <c r="AW286" s="205"/>
      <c r="AX286" s="205"/>
      <c r="AY286" s="205"/>
      <c r="AZ286" s="205"/>
      <c r="BA286" s="205"/>
      <c r="BB286" s="205"/>
      <c r="BC286" s="205"/>
      <c r="BD286" s="205"/>
      <c r="BE286" s="205"/>
      <c r="BF286" s="205"/>
      <c r="BG286" s="205"/>
      <c r="BH286" s="205"/>
      <c r="BI286" s="205"/>
      <c r="BJ286" s="201" t="s">
        <v>4404</v>
      </c>
      <c r="BK286" s="205"/>
      <c r="BL286" s="205"/>
      <c r="BM286" s="205"/>
      <c r="BN286" s="205"/>
      <c r="BO286" s="205"/>
      <c r="BP286" s="205"/>
      <c r="BQ286" s="205"/>
      <c r="BR286" s="205"/>
      <c r="BS286" s="205"/>
      <c r="BT286" s="205"/>
      <c r="BU286" s="205"/>
      <c r="BV286" s="205"/>
      <c r="BW286" s="183"/>
      <c r="BX286" s="183"/>
      <c r="BY286" s="183"/>
      <c r="BZ286" s="206"/>
      <c r="CA286" s="206"/>
      <c r="CB286" s="206"/>
      <c r="CC286" s="206"/>
      <c r="CD286" s="206"/>
      <c r="CE286" s="206"/>
      <c r="CF286" s="206"/>
      <c r="CG286" s="206"/>
      <c r="CH286" s="206"/>
      <c r="CI286" s="206"/>
      <c r="CJ286" s="206"/>
      <c r="CK286" s="206"/>
      <c r="CL286" s="206"/>
      <c r="CM286" s="206"/>
      <c r="CN286" s="206"/>
      <c r="CO286" s="206"/>
      <c r="CP286" s="206"/>
      <c r="CQ286" s="206"/>
      <c r="CR286" s="206"/>
      <c r="CS286" s="202" t="s">
        <v>4405</v>
      </c>
      <c r="CT286" s="206"/>
      <c r="CU286" s="206"/>
      <c r="CV286" s="206"/>
      <c r="CW286" s="206"/>
      <c r="CX286" s="206"/>
      <c r="CY286" s="206"/>
      <c r="CZ286" s="206"/>
      <c r="DA286" s="206"/>
      <c r="DB286" s="206"/>
      <c r="DC286" s="206"/>
      <c r="DD286" s="206"/>
      <c r="DE286" s="206"/>
    </row>
    <row r="287" spans="34:109" ht="71.25" hidden="1">
      <c r="AH287" s="183"/>
      <c r="AI287" s="183"/>
      <c r="AJ287" s="183"/>
      <c r="AK287" s="183"/>
      <c r="AL287" s="197" t="str">
        <f t="shared" si="8"/>
        <v/>
      </c>
      <c r="AM287" s="197" t="str">
        <f t="shared" si="9"/>
        <v/>
      </c>
      <c r="AO287" s="183"/>
      <c r="AP287" s="29">
        <v>285</v>
      </c>
      <c r="AQ287" s="205"/>
      <c r="AR287" s="205"/>
      <c r="AS287" s="205"/>
      <c r="AT287" s="205"/>
      <c r="AU287" s="205"/>
      <c r="AV287" s="205"/>
      <c r="AW287" s="205"/>
      <c r="AX287" s="205"/>
      <c r="AY287" s="205"/>
      <c r="AZ287" s="205"/>
      <c r="BA287" s="205"/>
      <c r="BB287" s="205"/>
      <c r="BC287" s="205"/>
      <c r="BD287" s="205"/>
      <c r="BE287" s="205"/>
      <c r="BF287" s="205"/>
      <c r="BG287" s="205"/>
      <c r="BH287" s="205"/>
      <c r="BI287" s="205"/>
      <c r="BJ287" s="201" t="s">
        <v>4406</v>
      </c>
      <c r="BK287" s="205"/>
      <c r="BL287" s="205"/>
      <c r="BM287" s="205"/>
      <c r="BN287" s="205"/>
      <c r="BO287" s="205"/>
      <c r="BP287" s="205"/>
      <c r="BQ287" s="205"/>
      <c r="BR287" s="205"/>
      <c r="BS287" s="205"/>
      <c r="BT287" s="205"/>
      <c r="BU287" s="205"/>
      <c r="BV287" s="205"/>
      <c r="BW287" s="183"/>
      <c r="BX287" s="183"/>
      <c r="BY287" s="183"/>
      <c r="BZ287" s="206"/>
      <c r="CA287" s="206"/>
      <c r="CB287" s="206"/>
      <c r="CC287" s="206"/>
      <c r="CD287" s="206"/>
      <c r="CE287" s="206"/>
      <c r="CF287" s="206"/>
      <c r="CG287" s="206"/>
      <c r="CH287" s="206"/>
      <c r="CI287" s="206"/>
      <c r="CJ287" s="206"/>
      <c r="CK287" s="206"/>
      <c r="CL287" s="206"/>
      <c r="CM287" s="206"/>
      <c r="CN287" s="206"/>
      <c r="CO287" s="206"/>
      <c r="CP287" s="206"/>
      <c r="CQ287" s="206"/>
      <c r="CR287" s="206"/>
      <c r="CS287" s="202" t="s">
        <v>4407</v>
      </c>
      <c r="CT287" s="206"/>
      <c r="CU287" s="206"/>
      <c r="CV287" s="206"/>
      <c r="CW287" s="206"/>
      <c r="CX287" s="206"/>
      <c r="CY287" s="206"/>
      <c r="CZ287" s="206"/>
      <c r="DA287" s="206"/>
      <c r="DB287" s="206"/>
      <c r="DC287" s="206"/>
      <c r="DD287" s="206"/>
      <c r="DE287" s="206"/>
    </row>
    <row r="288" spans="34:109" ht="85.5" hidden="1">
      <c r="AH288" s="183"/>
      <c r="AI288" s="183"/>
      <c r="AJ288" s="183"/>
      <c r="AK288" s="183"/>
      <c r="AL288" s="197" t="str">
        <f t="shared" si="8"/>
        <v/>
      </c>
      <c r="AM288" s="197" t="str">
        <f t="shared" si="9"/>
        <v/>
      </c>
      <c r="AO288" s="183"/>
      <c r="AP288" s="29">
        <v>286</v>
      </c>
      <c r="AQ288" s="205"/>
      <c r="AR288" s="205"/>
      <c r="AS288" s="205"/>
      <c r="AT288" s="205"/>
      <c r="AU288" s="205"/>
      <c r="AV288" s="205"/>
      <c r="AW288" s="205"/>
      <c r="AX288" s="205"/>
      <c r="AY288" s="205"/>
      <c r="AZ288" s="205"/>
      <c r="BA288" s="205"/>
      <c r="BB288" s="205"/>
      <c r="BC288" s="205"/>
      <c r="BD288" s="205"/>
      <c r="BE288" s="205"/>
      <c r="BF288" s="205"/>
      <c r="BG288" s="205"/>
      <c r="BH288" s="205"/>
      <c r="BI288" s="205"/>
      <c r="BJ288" s="201" t="s">
        <v>4408</v>
      </c>
      <c r="BK288" s="205"/>
      <c r="BL288" s="205"/>
      <c r="BM288" s="205"/>
      <c r="BN288" s="205"/>
      <c r="BO288" s="205"/>
      <c r="BP288" s="205"/>
      <c r="BQ288" s="205"/>
      <c r="BR288" s="205"/>
      <c r="BS288" s="205"/>
      <c r="BT288" s="205"/>
      <c r="BU288" s="205"/>
      <c r="BV288" s="205"/>
      <c r="BW288" s="183"/>
      <c r="BX288" s="183"/>
      <c r="BY288" s="183"/>
      <c r="BZ288" s="206"/>
      <c r="CA288" s="206"/>
      <c r="CB288" s="206"/>
      <c r="CC288" s="206"/>
      <c r="CD288" s="206"/>
      <c r="CE288" s="206"/>
      <c r="CF288" s="206"/>
      <c r="CG288" s="206"/>
      <c r="CH288" s="206"/>
      <c r="CI288" s="206"/>
      <c r="CJ288" s="206"/>
      <c r="CK288" s="206"/>
      <c r="CL288" s="206"/>
      <c r="CM288" s="206"/>
      <c r="CN288" s="206"/>
      <c r="CO288" s="206"/>
      <c r="CP288" s="206"/>
      <c r="CQ288" s="206"/>
      <c r="CR288" s="206"/>
      <c r="CS288" s="202" t="s">
        <v>4409</v>
      </c>
      <c r="CT288" s="206"/>
      <c r="CU288" s="206"/>
      <c r="CV288" s="206"/>
      <c r="CW288" s="206"/>
      <c r="CX288" s="206"/>
      <c r="CY288" s="206"/>
      <c r="CZ288" s="206"/>
      <c r="DA288" s="206"/>
      <c r="DB288" s="206"/>
      <c r="DC288" s="206"/>
      <c r="DD288" s="206"/>
      <c r="DE288" s="206"/>
    </row>
    <row r="289" spans="34:109" ht="71.25" hidden="1">
      <c r="AH289" s="183"/>
      <c r="AI289" s="183"/>
      <c r="AJ289" s="183"/>
      <c r="AK289" s="183"/>
      <c r="AL289" s="197" t="str">
        <f t="shared" si="8"/>
        <v/>
      </c>
      <c r="AM289" s="197" t="str">
        <f t="shared" si="9"/>
        <v/>
      </c>
      <c r="AO289" s="183"/>
      <c r="AP289" s="29">
        <v>287</v>
      </c>
      <c r="AQ289" s="205"/>
      <c r="AR289" s="205"/>
      <c r="AS289" s="205"/>
      <c r="AT289" s="205"/>
      <c r="AU289" s="205"/>
      <c r="AV289" s="205"/>
      <c r="AW289" s="205"/>
      <c r="AX289" s="205"/>
      <c r="AY289" s="205"/>
      <c r="AZ289" s="205"/>
      <c r="BA289" s="205"/>
      <c r="BB289" s="205"/>
      <c r="BC289" s="205"/>
      <c r="BD289" s="205"/>
      <c r="BE289" s="205"/>
      <c r="BF289" s="205"/>
      <c r="BG289" s="205"/>
      <c r="BH289" s="205"/>
      <c r="BI289" s="205"/>
      <c r="BJ289" s="201" t="s">
        <v>4410</v>
      </c>
      <c r="BK289" s="205"/>
      <c r="BL289" s="205"/>
      <c r="BM289" s="205"/>
      <c r="BN289" s="205"/>
      <c r="BO289" s="205"/>
      <c r="BP289" s="205"/>
      <c r="BQ289" s="205"/>
      <c r="BR289" s="205"/>
      <c r="BS289" s="205"/>
      <c r="BT289" s="205"/>
      <c r="BU289" s="205"/>
      <c r="BV289" s="205"/>
      <c r="BW289" s="183"/>
      <c r="BX289" s="183"/>
      <c r="BY289" s="183"/>
      <c r="BZ289" s="206"/>
      <c r="CA289" s="206"/>
      <c r="CB289" s="206"/>
      <c r="CC289" s="206"/>
      <c r="CD289" s="206"/>
      <c r="CE289" s="206"/>
      <c r="CF289" s="206"/>
      <c r="CG289" s="206"/>
      <c r="CH289" s="206"/>
      <c r="CI289" s="206"/>
      <c r="CJ289" s="206"/>
      <c r="CK289" s="206"/>
      <c r="CL289" s="206"/>
      <c r="CM289" s="206"/>
      <c r="CN289" s="206"/>
      <c r="CO289" s="206"/>
      <c r="CP289" s="206"/>
      <c r="CQ289" s="206"/>
      <c r="CR289" s="206"/>
      <c r="CS289" s="202" t="s">
        <v>4411</v>
      </c>
      <c r="CT289" s="206"/>
      <c r="CU289" s="206"/>
      <c r="CV289" s="206"/>
      <c r="CW289" s="206"/>
      <c r="CX289" s="206"/>
      <c r="CY289" s="206"/>
      <c r="CZ289" s="206"/>
      <c r="DA289" s="206"/>
      <c r="DB289" s="206"/>
      <c r="DC289" s="206"/>
      <c r="DD289" s="206"/>
      <c r="DE289" s="206"/>
    </row>
    <row r="290" spans="34:109" ht="71.25" hidden="1">
      <c r="AH290" s="183"/>
      <c r="AI290" s="183"/>
      <c r="AJ290" s="183"/>
      <c r="AK290" s="183"/>
      <c r="AL290" s="197" t="str">
        <f t="shared" si="8"/>
        <v/>
      </c>
      <c r="AM290" s="197" t="str">
        <f t="shared" si="9"/>
        <v/>
      </c>
      <c r="AO290" s="183"/>
      <c r="AP290" s="29">
        <v>288</v>
      </c>
      <c r="AQ290" s="205"/>
      <c r="AR290" s="205"/>
      <c r="AS290" s="205"/>
      <c r="AT290" s="205"/>
      <c r="AU290" s="205"/>
      <c r="AV290" s="205"/>
      <c r="AW290" s="205"/>
      <c r="AX290" s="205"/>
      <c r="AY290" s="205"/>
      <c r="AZ290" s="205"/>
      <c r="BA290" s="205"/>
      <c r="BB290" s="205"/>
      <c r="BC290" s="205"/>
      <c r="BD290" s="205"/>
      <c r="BE290" s="205"/>
      <c r="BF290" s="205"/>
      <c r="BG290" s="205"/>
      <c r="BH290" s="205"/>
      <c r="BI290" s="205"/>
      <c r="BJ290" s="201" t="s">
        <v>4412</v>
      </c>
      <c r="BK290" s="205"/>
      <c r="BL290" s="205"/>
      <c r="BM290" s="205"/>
      <c r="BN290" s="205"/>
      <c r="BO290" s="205"/>
      <c r="BP290" s="205"/>
      <c r="BQ290" s="205"/>
      <c r="BR290" s="205"/>
      <c r="BS290" s="205"/>
      <c r="BT290" s="205"/>
      <c r="BU290" s="205"/>
      <c r="BV290" s="205"/>
      <c r="BW290" s="183"/>
      <c r="BX290" s="183"/>
      <c r="BY290" s="183"/>
      <c r="BZ290" s="206"/>
      <c r="CA290" s="206"/>
      <c r="CB290" s="206"/>
      <c r="CC290" s="206"/>
      <c r="CD290" s="206"/>
      <c r="CE290" s="206"/>
      <c r="CF290" s="206"/>
      <c r="CG290" s="206"/>
      <c r="CH290" s="206"/>
      <c r="CI290" s="206"/>
      <c r="CJ290" s="206"/>
      <c r="CK290" s="206"/>
      <c r="CL290" s="206"/>
      <c r="CM290" s="206"/>
      <c r="CN290" s="206"/>
      <c r="CO290" s="206"/>
      <c r="CP290" s="206"/>
      <c r="CQ290" s="206"/>
      <c r="CR290" s="206"/>
      <c r="CS290" s="202" t="s">
        <v>4413</v>
      </c>
      <c r="CT290" s="206"/>
      <c r="CU290" s="206"/>
      <c r="CV290" s="206"/>
      <c r="CW290" s="206"/>
      <c r="CX290" s="206"/>
      <c r="CY290" s="206"/>
      <c r="CZ290" s="206"/>
      <c r="DA290" s="206"/>
      <c r="DB290" s="206"/>
      <c r="DC290" s="206"/>
      <c r="DD290" s="206"/>
      <c r="DE290" s="206"/>
    </row>
    <row r="291" spans="34:109" ht="57" hidden="1">
      <c r="AH291" s="183"/>
      <c r="AI291" s="183"/>
      <c r="AJ291" s="183"/>
      <c r="AK291" s="183"/>
      <c r="AL291" s="197" t="str">
        <f t="shared" si="8"/>
        <v/>
      </c>
      <c r="AM291" s="197" t="str">
        <f t="shared" si="9"/>
        <v/>
      </c>
      <c r="AO291" s="183"/>
      <c r="AP291" s="29">
        <v>289</v>
      </c>
      <c r="AQ291" s="205"/>
      <c r="AR291" s="205"/>
      <c r="AS291" s="205"/>
      <c r="AT291" s="205"/>
      <c r="AU291" s="205"/>
      <c r="AV291" s="205"/>
      <c r="AW291" s="205"/>
      <c r="AX291" s="205"/>
      <c r="AY291" s="205"/>
      <c r="AZ291" s="205"/>
      <c r="BA291" s="205"/>
      <c r="BB291" s="205"/>
      <c r="BC291" s="205"/>
      <c r="BD291" s="205"/>
      <c r="BE291" s="205"/>
      <c r="BF291" s="205"/>
      <c r="BG291" s="205"/>
      <c r="BH291" s="205"/>
      <c r="BI291" s="205"/>
      <c r="BJ291" s="201" t="s">
        <v>4414</v>
      </c>
      <c r="BK291" s="205"/>
      <c r="BL291" s="205"/>
      <c r="BM291" s="205"/>
      <c r="BN291" s="205"/>
      <c r="BO291" s="205"/>
      <c r="BP291" s="205"/>
      <c r="BQ291" s="205"/>
      <c r="BR291" s="205"/>
      <c r="BS291" s="205"/>
      <c r="BT291" s="205"/>
      <c r="BU291" s="205"/>
      <c r="BV291" s="205"/>
      <c r="BW291" s="183"/>
      <c r="BX291" s="183"/>
      <c r="BY291" s="183"/>
      <c r="BZ291" s="206"/>
      <c r="CA291" s="206"/>
      <c r="CB291" s="206"/>
      <c r="CC291" s="206"/>
      <c r="CD291" s="206"/>
      <c r="CE291" s="206"/>
      <c r="CF291" s="206"/>
      <c r="CG291" s="206"/>
      <c r="CH291" s="206"/>
      <c r="CI291" s="206"/>
      <c r="CJ291" s="206"/>
      <c r="CK291" s="206"/>
      <c r="CL291" s="206"/>
      <c r="CM291" s="206"/>
      <c r="CN291" s="206"/>
      <c r="CO291" s="206"/>
      <c r="CP291" s="206"/>
      <c r="CQ291" s="206"/>
      <c r="CR291" s="206"/>
      <c r="CS291" s="202" t="s">
        <v>4415</v>
      </c>
      <c r="CT291" s="206"/>
      <c r="CU291" s="206"/>
      <c r="CV291" s="206"/>
      <c r="CW291" s="206"/>
      <c r="CX291" s="206"/>
      <c r="CY291" s="206"/>
      <c r="CZ291" s="206"/>
      <c r="DA291" s="206"/>
      <c r="DB291" s="206"/>
      <c r="DC291" s="206"/>
      <c r="DD291" s="206"/>
      <c r="DE291" s="206"/>
    </row>
    <row r="292" spans="34:109" ht="42.75" hidden="1">
      <c r="AH292" s="183"/>
      <c r="AI292" s="183"/>
      <c r="AJ292" s="183"/>
      <c r="AK292" s="183"/>
      <c r="AL292" s="197" t="str">
        <f t="shared" si="8"/>
        <v/>
      </c>
      <c r="AM292" s="197" t="str">
        <f t="shared" si="9"/>
        <v/>
      </c>
      <c r="AO292" s="183"/>
      <c r="AP292" s="29">
        <v>290</v>
      </c>
      <c r="AQ292" s="205"/>
      <c r="AR292" s="205"/>
      <c r="AS292" s="205"/>
      <c r="AT292" s="205"/>
      <c r="AU292" s="205"/>
      <c r="AV292" s="205"/>
      <c r="AW292" s="205"/>
      <c r="AX292" s="205"/>
      <c r="AY292" s="205"/>
      <c r="AZ292" s="205"/>
      <c r="BA292" s="205"/>
      <c r="BB292" s="205"/>
      <c r="BC292" s="205"/>
      <c r="BD292" s="205"/>
      <c r="BE292" s="205"/>
      <c r="BF292" s="205"/>
      <c r="BG292" s="205"/>
      <c r="BH292" s="205"/>
      <c r="BI292" s="205"/>
      <c r="BJ292" s="201" t="s">
        <v>4416</v>
      </c>
      <c r="BK292" s="205"/>
      <c r="BL292" s="205"/>
      <c r="BM292" s="205"/>
      <c r="BN292" s="205"/>
      <c r="BO292" s="205"/>
      <c r="BP292" s="205"/>
      <c r="BQ292" s="205"/>
      <c r="BR292" s="205"/>
      <c r="BS292" s="205"/>
      <c r="BT292" s="205"/>
      <c r="BU292" s="205"/>
      <c r="BV292" s="205"/>
      <c r="BW292" s="183"/>
      <c r="BX292" s="183"/>
      <c r="BY292" s="183"/>
      <c r="BZ292" s="206"/>
      <c r="CA292" s="206"/>
      <c r="CB292" s="206"/>
      <c r="CC292" s="206"/>
      <c r="CD292" s="206"/>
      <c r="CE292" s="206"/>
      <c r="CF292" s="206"/>
      <c r="CG292" s="206"/>
      <c r="CH292" s="206"/>
      <c r="CI292" s="206"/>
      <c r="CJ292" s="206"/>
      <c r="CK292" s="206"/>
      <c r="CL292" s="206"/>
      <c r="CM292" s="206"/>
      <c r="CN292" s="206"/>
      <c r="CO292" s="206"/>
      <c r="CP292" s="206"/>
      <c r="CQ292" s="206"/>
      <c r="CR292" s="206"/>
      <c r="CS292" s="202" t="s">
        <v>1867</v>
      </c>
      <c r="CT292" s="206"/>
      <c r="CU292" s="206"/>
      <c r="CV292" s="206"/>
      <c r="CW292" s="206"/>
      <c r="CX292" s="206"/>
      <c r="CY292" s="206"/>
      <c r="CZ292" s="206"/>
      <c r="DA292" s="206"/>
      <c r="DB292" s="206"/>
      <c r="DC292" s="206"/>
      <c r="DD292" s="206"/>
      <c r="DE292" s="206"/>
    </row>
    <row r="293" spans="34:109" ht="71.25" hidden="1">
      <c r="AH293" s="183"/>
      <c r="AI293" s="183"/>
      <c r="AJ293" s="183"/>
      <c r="AK293" s="183"/>
      <c r="AL293" s="197" t="str">
        <f t="shared" si="8"/>
        <v/>
      </c>
      <c r="AM293" s="197" t="str">
        <f t="shared" si="9"/>
        <v/>
      </c>
      <c r="AO293" s="183"/>
      <c r="AP293" s="29">
        <v>291</v>
      </c>
      <c r="AQ293" s="205"/>
      <c r="AR293" s="205"/>
      <c r="AS293" s="205"/>
      <c r="AT293" s="205"/>
      <c r="AU293" s="205"/>
      <c r="AV293" s="205"/>
      <c r="AW293" s="205"/>
      <c r="AX293" s="205"/>
      <c r="AY293" s="205"/>
      <c r="AZ293" s="205"/>
      <c r="BA293" s="205"/>
      <c r="BB293" s="205"/>
      <c r="BC293" s="205"/>
      <c r="BD293" s="205"/>
      <c r="BE293" s="205"/>
      <c r="BF293" s="205"/>
      <c r="BG293" s="205"/>
      <c r="BH293" s="205"/>
      <c r="BI293" s="205"/>
      <c r="BJ293" s="201" t="s">
        <v>4417</v>
      </c>
      <c r="BK293" s="205"/>
      <c r="BL293" s="205"/>
      <c r="BM293" s="205"/>
      <c r="BN293" s="205"/>
      <c r="BO293" s="205"/>
      <c r="BP293" s="205"/>
      <c r="BQ293" s="205"/>
      <c r="BR293" s="205"/>
      <c r="BS293" s="205"/>
      <c r="BT293" s="205"/>
      <c r="BU293" s="205"/>
      <c r="BV293" s="205"/>
      <c r="BW293" s="183"/>
      <c r="BX293" s="183"/>
      <c r="BY293" s="183"/>
      <c r="BZ293" s="206"/>
      <c r="CA293" s="206"/>
      <c r="CB293" s="206"/>
      <c r="CC293" s="206"/>
      <c r="CD293" s="206"/>
      <c r="CE293" s="206"/>
      <c r="CF293" s="206"/>
      <c r="CG293" s="206"/>
      <c r="CH293" s="206"/>
      <c r="CI293" s="206"/>
      <c r="CJ293" s="206"/>
      <c r="CK293" s="206"/>
      <c r="CL293" s="206"/>
      <c r="CM293" s="206"/>
      <c r="CN293" s="206"/>
      <c r="CO293" s="206"/>
      <c r="CP293" s="206"/>
      <c r="CQ293" s="206"/>
      <c r="CR293" s="206"/>
      <c r="CS293" s="202" t="s">
        <v>4418</v>
      </c>
      <c r="CT293" s="206"/>
      <c r="CU293" s="206"/>
      <c r="CV293" s="206"/>
      <c r="CW293" s="206"/>
      <c r="CX293" s="206"/>
      <c r="CY293" s="206"/>
      <c r="CZ293" s="206"/>
      <c r="DA293" s="206"/>
      <c r="DB293" s="206"/>
      <c r="DC293" s="206"/>
      <c r="DD293" s="206"/>
      <c r="DE293" s="206"/>
    </row>
    <row r="294" spans="34:109" ht="57" hidden="1">
      <c r="AH294" s="183"/>
      <c r="AI294" s="183"/>
      <c r="AJ294" s="183"/>
      <c r="AK294" s="183"/>
      <c r="AL294" s="197" t="str">
        <f t="shared" si="8"/>
        <v/>
      </c>
      <c r="AM294" s="197" t="str">
        <f t="shared" si="9"/>
        <v/>
      </c>
      <c r="AO294" s="183"/>
      <c r="AP294" s="29">
        <v>292</v>
      </c>
      <c r="AQ294" s="205"/>
      <c r="AR294" s="205"/>
      <c r="AS294" s="205"/>
      <c r="AT294" s="205"/>
      <c r="AU294" s="205"/>
      <c r="AV294" s="205"/>
      <c r="AW294" s="205"/>
      <c r="AX294" s="205"/>
      <c r="AY294" s="205"/>
      <c r="AZ294" s="205"/>
      <c r="BA294" s="205"/>
      <c r="BB294" s="205"/>
      <c r="BC294" s="205"/>
      <c r="BD294" s="205"/>
      <c r="BE294" s="205"/>
      <c r="BF294" s="205"/>
      <c r="BG294" s="205"/>
      <c r="BH294" s="205"/>
      <c r="BI294" s="205"/>
      <c r="BJ294" s="201" t="s">
        <v>4419</v>
      </c>
      <c r="BK294" s="205"/>
      <c r="BL294" s="205"/>
      <c r="BM294" s="205"/>
      <c r="BN294" s="205"/>
      <c r="BO294" s="205"/>
      <c r="BP294" s="205"/>
      <c r="BQ294" s="205"/>
      <c r="BR294" s="205"/>
      <c r="BS294" s="205"/>
      <c r="BT294" s="205"/>
      <c r="BU294" s="205"/>
      <c r="BV294" s="205"/>
      <c r="BW294" s="183"/>
      <c r="BX294" s="183"/>
      <c r="BY294" s="183"/>
      <c r="BZ294" s="206"/>
      <c r="CA294" s="206"/>
      <c r="CB294" s="206"/>
      <c r="CC294" s="206"/>
      <c r="CD294" s="206"/>
      <c r="CE294" s="206"/>
      <c r="CF294" s="206"/>
      <c r="CG294" s="206"/>
      <c r="CH294" s="206"/>
      <c r="CI294" s="206"/>
      <c r="CJ294" s="206"/>
      <c r="CK294" s="206"/>
      <c r="CL294" s="206"/>
      <c r="CM294" s="206"/>
      <c r="CN294" s="206"/>
      <c r="CO294" s="206"/>
      <c r="CP294" s="206"/>
      <c r="CQ294" s="206"/>
      <c r="CR294" s="206"/>
      <c r="CS294" s="202" t="s">
        <v>4420</v>
      </c>
      <c r="CT294" s="206"/>
      <c r="CU294" s="206"/>
      <c r="CV294" s="206"/>
      <c r="CW294" s="206"/>
      <c r="CX294" s="206"/>
      <c r="CY294" s="206"/>
      <c r="CZ294" s="206"/>
      <c r="DA294" s="206"/>
      <c r="DB294" s="206"/>
      <c r="DC294" s="206"/>
      <c r="DD294" s="206"/>
      <c r="DE294" s="206"/>
    </row>
    <row r="295" spans="34:109" ht="85.5" hidden="1">
      <c r="AH295" s="183"/>
      <c r="AI295" s="183"/>
      <c r="AJ295" s="183"/>
      <c r="AK295" s="183"/>
      <c r="AL295" s="197" t="str">
        <f t="shared" si="8"/>
        <v/>
      </c>
      <c r="AM295" s="197" t="str">
        <f t="shared" si="9"/>
        <v/>
      </c>
      <c r="AO295" s="183"/>
      <c r="AP295" s="29">
        <v>293</v>
      </c>
      <c r="AQ295" s="205"/>
      <c r="AR295" s="205"/>
      <c r="AS295" s="205"/>
      <c r="AT295" s="205"/>
      <c r="AU295" s="205"/>
      <c r="AV295" s="205"/>
      <c r="AW295" s="205"/>
      <c r="AX295" s="205"/>
      <c r="AY295" s="205"/>
      <c r="AZ295" s="205"/>
      <c r="BA295" s="205"/>
      <c r="BB295" s="205"/>
      <c r="BC295" s="205"/>
      <c r="BD295" s="205"/>
      <c r="BE295" s="205"/>
      <c r="BF295" s="205"/>
      <c r="BG295" s="205"/>
      <c r="BH295" s="205"/>
      <c r="BI295" s="205"/>
      <c r="BJ295" s="201" t="s">
        <v>4421</v>
      </c>
      <c r="BK295" s="205"/>
      <c r="BL295" s="205"/>
      <c r="BM295" s="205"/>
      <c r="BN295" s="205"/>
      <c r="BO295" s="205"/>
      <c r="BP295" s="205"/>
      <c r="BQ295" s="205"/>
      <c r="BR295" s="205"/>
      <c r="BS295" s="205"/>
      <c r="BT295" s="205"/>
      <c r="BU295" s="205"/>
      <c r="BV295" s="205"/>
      <c r="BW295" s="183"/>
      <c r="BX295" s="183"/>
      <c r="BY295" s="183"/>
      <c r="BZ295" s="206"/>
      <c r="CA295" s="206"/>
      <c r="CB295" s="206"/>
      <c r="CC295" s="206"/>
      <c r="CD295" s="206"/>
      <c r="CE295" s="206"/>
      <c r="CF295" s="206"/>
      <c r="CG295" s="206"/>
      <c r="CH295" s="206"/>
      <c r="CI295" s="206"/>
      <c r="CJ295" s="206"/>
      <c r="CK295" s="206"/>
      <c r="CL295" s="206"/>
      <c r="CM295" s="206"/>
      <c r="CN295" s="206"/>
      <c r="CO295" s="206"/>
      <c r="CP295" s="206"/>
      <c r="CQ295" s="206"/>
      <c r="CR295" s="206"/>
      <c r="CS295" s="202" t="s">
        <v>4422</v>
      </c>
      <c r="CT295" s="206"/>
      <c r="CU295" s="206"/>
      <c r="CV295" s="206"/>
      <c r="CW295" s="206"/>
      <c r="CX295" s="206"/>
      <c r="CY295" s="206"/>
      <c r="CZ295" s="206"/>
      <c r="DA295" s="206"/>
      <c r="DB295" s="206"/>
      <c r="DC295" s="206"/>
      <c r="DD295" s="206"/>
      <c r="DE295" s="206"/>
    </row>
    <row r="296" spans="34:109" ht="42.75" hidden="1">
      <c r="AH296" s="183"/>
      <c r="AI296" s="183"/>
      <c r="AJ296" s="183"/>
      <c r="AK296" s="183"/>
      <c r="AL296" s="197" t="str">
        <f t="shared" si="8"/>
        <v/>
      </c>
      <c r="AM296" s="197" t="str">
        <f t="shared" si="9"/>
        <v/>
      </c>
      <c r="AO296" s="183"/>
      <c r="AP296" s="29">
        <v>294</v>
      </c>
      <c r="AQ296" s="205"/>
      <c r="AR296" s="205"/>
      <c r="AS296" s="205"/>
      <c r="AT296" s="205"/>
      <c r="AU296" s="205"/>
      <c r="AV296" s="205"/>
      <c r="AW296" s="205"/>
      <c r="AX296" s="205"/>
      <c r="AY296" s="205"/>
      <c r="AZ296" s="205"/>
      <c r="BA296" s="205"/>
      <c r="BB296" s="205"/>
      <c r="BC296" s="205"/>
      <c r="BD296" s="205"/>
      <c r="BE296" s="205"/>
      <c r="BF296" s="205"/>
      <c r="BG296" s="205"/>
      <c r="BH296" s="205"/>
      <c r="BI296" s="205"/>
      <c r="BJ296" s="201" t="s">
        <v>4423</v>
      </c>
      <c r="BK296" s="205"/>
      <c r="BL296" s="205"/>
      <c r="BM296" s="205"/>
      <c r="BN296" s="205"/>
      <c r="BO296" s="205"/>
      <c r="BP296" s="205"/>
      <c r="BQ296" s="205"/>
      <c r="BR296" s="205"/>
      <c r="BS296" s="205"/>
      <c r="BT296" s="205"/>
      <c r="BU296" s="205"/>
      <c r="BV296" s="205"/>
      <c r="BW296" s="183"/>
      <c r="BX296" s="183"/>
      <c r="BY296" s="183"/>
      <c r="BZ296" s="206"/>
      <c r="CA296" s="206"/>
      <c r="CB296" s="206"/>
      <c r="CC296" s="206"/>
      <c r="CD296" s="206"/>
      <c r="CE296" s="206"/>
      <c r="CF296" s="206"/>
      <c r="CG296" s="206"/>
      <c r="CH296" s="206"/>
      <c r="CI296" s="206"/>
      <c r="CJ296" s="206"/>
      <c r="CK296" s="206"/>
      <c r="CL296" s="206"/>
      <c r="CM296" s="206"/>
      <c r="CN296" s="206"/>
      <c r="CO296" s="206"/>
      <c r="CP296" s="206"/>
      <c r="CQ296" s="206"/>
      <c r="CR296" s="206"/>
      <c r="CS296" s="202" t="s">
        <v>4424</v>
      </c>
      <c r="CT296" s="206"/>
      <c r="CU296" s="206"/>
      <c r="CV296" s="206"/>
      <c r="CW296" s="206"/>
      <c r="CX296" s="206"/>
      <c r="CY296" s="206"/>
      <c r="CZ296" s="206"/>
      <c r="DA296" s="206"/>
      <c r="DB296" s="206"/>
      <c r="DC296" s="206"/>
      <c r="DD296" s="206"/>
      <c r="DE296" s="206"/>
    </row>
    <row r="297" spans="34:109" ht="57" hidden="1">
      <c r="AH297" s="183"/>
      <c r="AI297" s="183"/>
      <c r="AJ297" s="183"/>
      <c r="AK297" s="183"/>
      <c r="AL297" s="197" t="str">
        <f t="shared" si="8"/>
        <v/>
      </c>
      <c r="AM297" s="197" t="str">
        <f t="shared" si="9"/>
        <v/>
      </c>
      <c r="AO297" s="183"/>
      <c r="AP297" s="29">
        <v>295</v>
      </c>
      <c r="AQ297" s="205"/>
      <c r="AR297" s="205"/>
      <c r="AS297" s="205"/>
      <c r="AT297" s="205"/>
      <c r="AU297" s="205"/>
      <c r="AV297" s="205"/>
      <c r="AW297" s="205"/>
      <c r="AX297" s="205"/>
      <c r="AY297" s="205"/>
      <c r="AZ297" s="205"/>
      <c r="BA297" s="205"/>
      <c r="BB297" s="205"/>
      <c r="BC297" s="205"/>
      <c r="BD297" s="205"/>
      <c r="BE297" s="205"/>
      <c r="BF297" s="205"/>
      <c r="BG297" s="205"/>
      <c r="BH297" s="205"/>
      <c r="BI297" s="205"/>
      <c r="BJ297" s="201" t="s">
        <v>4425</v>
      </c>
      <c r="BK297" s="205"/>
      <c r="BL297" s="205"/>
      <c r="BM297" s="205"/>
      <c r="BN297" s="205"/>
      <c r="BO297" s="205"/>
      <c r="BP297" s="205"/>
      <c r="BQ297" s="205"/>
      <c r="BR297" s="205"/>
      <c r="BS297" s="205"/>
      <c r="BT297" s="205"/>
      <c r="BU297" s="205"/>
      <c r="BV297" s="205"/>
      <c r="BW297" s="183"/>
      <c r="BX297" s="183"/>
      <c r="BY297" s="183"/>
      <c r="BZ297" s="206"/>
      <c r="CA297" s="206"/>
      <c r="CB297" s="206"/>
      <c r="CC297" s="206"/>
      <c r="CD297" s="206"/>
      <c r="CE297" s="206"/>
      <c r="CF297" s="206"/>
      <c r="CG297" s="206"/>
      <c r="CH297" s="206"/>
      <c r="CI297" s="206"/>
      <c r="CJ297" s="206"/>
      <c r="CK297" s="206"/>
      <c r="CL297" s="206"/>
      <c r="CM297" s="206"/>
      <c r="CN297" s="206"/>
      <c r="CO297" s="206"/>
      <c r="CP297" s="206"/>
      <c r="CQ297" s="206"/>
      <c r="CR297" s="206"/>
      <c r="CS297" s="202" t="s">
        <v>4426</v>
      </c>
      <c r="CT297" s="206"/>
      <c r="CU297" s="206"/>
      <c r="CV297" s="206"/>
      <c r="CW297" s="206"/>
      <c r="CX297" s="206"/>
      <c r="CY297" s="206"/>
      <c r="CZ297" s="206"/>
      <c r="DA297" s="206"/>
      <c r="DB297" s="206"/>
      <c r="DC297" s="206"/>
      <c r="DD297" s="206"/>
      <c r="DE297" s="206"/>
    </row>
    <row r="298" spans="34:109" ht="57" hidden="1">
      <c r="AH298" s="183"/>
      <c r="AI298" s="183"/>
      <c r="AJ298" s="183"/>
      <c r="AK298" s="183"/>
      <c r="AL298" s="197" t="str">
        <f t="shared" si="8"/>
        <v/>
      </c>
      <c r="AM298" s="197" t="str">
        <f t="shared" si="9"/>
        <v/>
      </c>
      <c r="AO298" s="183"/>
      <c r="AP298" s="29">
        <v>296</v>
      </c>
      <c r="AQ298" s="205"/>
      <c r="AR298" s="205"/>
      <c r="AS298" s="205"/>
      <c r="AT298" s="205"/>
      <c r="AU298" s="205"/>
      <c r="AV298" s="205"/>
      <c r="AW298" s="205"/>
      <c r="AX298" s="205"/>
      <c r="AY298" s="205"/>
      <c r="AZ298" s="205"/>
      <c r="BA298" s="205"/>
      <c r="BB298" s="205"/>
      <c r="BC298" s="205"/>
      <c r="BD298" s="205"/>
      <c r="BE298" s="205"/>
      <c r="BF298" s="205"/>
      <c r="BG298" s="205"/>
      <c r="BH298" s="205"/>
      <c r="BI298" s="205"/>
      <c r="BJ298" s="201" t="s">
        <v>4427</v>
      </c>
      <c r="BK298" s="205"/>
      <c r="BL298" s="205"/>
      <c r="BM298" s="205"/>
      <c r="BN298" s="205"/>
      <c r="BO298" s="205"/>
      <c r="BP298" s="205"/>
      <c r="BQ298" s="205"/>
      <c r="BR298" s="205"/>
      <c r="BS298" s="205"/>
      <c r="BT298" s="205"/>
      <c r="BU298" s="205"/>
      <c r="BV298" s="205"/>
      <c r="BW298" s="183"/>
      <c r="BX298" s="183"/>
      <c r="BY298" s="183"/>
      <c r="BZ298" s="206"/>
      <c r="CA298" s="206"/>
      <c r="CB298" s="206"/>
      <c r="CC298" s="206"/>
      <c r="CD298" s="206"/>
      <c r="CE298" s="206"/>
      <c r="CF298" s="206"/>
      <c r="CG298" s="206"/>
      <c r="CH298" s="206"/>
      <c r="CI298" s="206"/>
      <c r="CJ298" s="206"/>
      <c r="CK298" s="206"/>
      <c r="CL298" s="206"/>
      <c r="CM298" s="206"/>
      <c r="CN298" s="206"/>
      <c r="CO298" s="206"/>
      <c r="CP298" s="206"/>
      <c r="CQ298" s="206"/>
      <c r="CR298" s="206"/>
      <c r="CS298" s="202" t="s">
        <v>4428</v>
      </c>
      <c r="CT298" s="206"/>
      <c r="CU298" s="206"/>
      <c r="CV298" s="206"/>
      <c r="CW298" s="206"/>
      <c r="CX298" s="206"/>
      <c r="CY298" s="206"/>
      <c r="CZ298" s="206"/>
      <c r="DA298" s="206"/>
      <c r="DB298" s="206"/>
      <c r="DC298" s="206"/>
      <c r="DD298" s="206"/>
      <c r="DE298" s="206"/>
    </row>
    <row r="299" spans="34:109" ht="71.25" hidden="1">
      <c r="AH299" s="183"/>
      <c r="AI299" s="183"/>
      <c r="AJ299" s="183"/>
      <c r="AK299" s="183"/>
      <c r="AL299" s="197" t="str">
        <f t="shared" si="8"/>
        <v/>
      </c>
      <c r="AM299" s="197" t="str">
        <f t="shared" si="9"/>
        <v/>
      </c>
      <c r="AO299" s="183"/>
      <c r="AP299" s="29">
        <v>297</v>
      </c>
      <c r="AQ299" s="205"/>
      <c r="AR299" s="205"/>
      <c r="AS299" s="205"/>
      <c r="AT299" s="205"/>
      <c r="AU299" s="205"/>
      <c r="AV299" s="205"/>
      <c r="AW299" s="205"/>
      <c r="AX299" s="205"/>
      <c r="AY299" s="205"/>
      <c r="AZ299" s="205"/>
      <c r="BA299" s="205"/>
      <c r="BB299" s="205"/>
      <c r="BC299" s="205"/>
      <c r="BD299" s="205"/>
      <c r="BE299" s="205"/>
      <c r="BF299" s="205"/>
      <c r="BG299" s="205"/>
      <c r="BH299" s="205"/>
      <c r="BI299" s="205"/>
      <c r="BJ299" s="201" t="s">
        <v>4429</v>
      </c>
      <c r="BK299" s="205"/>
      <c r="BL299" s="205"/>
      <c r="BM299" s="205"/>
      <c r="BN299" s="205"/>
      <c r="BO299" s="205"/>
      <c r="BP299" s="205"/>
      <c r="BQ299" s="205"/>
      <c r="BR299" s="205"/>
      <c r="BS299" s="205"/>
      <c r="BT299" s="205"/>
      <c r="BU299" s="205"/>
      <c r="BV299" s="205"/>
      <c r="BW299" s="183"/>
      <c r="BX299" s="183"/>
      <c r="BY299" s="183"/>
      <c r="BZ299" s="206"/>
      <c r="CA299" s="206"/>
      <c r="CB299" s="206"/>
      <c r="CC299" s="206"/>
      <c r="CD299" s="206"/>
      <c r="CE299" s="206"/>
      <c r="CF299" s="206"/>
      <c r="CG299" s="206"/>
      <c r="CH299" s="206"/>
      <c r="CI299" s="206"/>
      <c r="CJ299" s="206"/>
      <c r="CK299" s="206"/>
      <c r="CL299" s="206"/>
      <c r="CM299" s="206"/>
      <c r="CN299" s="206"/>
      <c r="CO299" s="206"/>
      <c r="CP299" s="206"/>
      <c r="CQ299" s="206"/>
      <c r="CR299" s="206"/>
      <c r="CS299" s="202" t="s">
        <v>4430</v>
      </c>
      <c r="CT299" s="206"/>
      <c r="CU299" s="206"/>
      <c r="CV299" s="206"/>
      <c r="CW299" s="206"/>
      <c r="CX299" s="206"/>
      <c r="CY299" s="206"/>
      <c r="CZ299" s="206"/>
      <c r="DA299" s="206"/>
      <c r="DB299" s="206"/>
      <c r="DC299" s="206"/>
      <c r="DD299" s="206"/>
      <c r="DE299" s="206"/>
    </row>
    <row r="300" spans="34:109" ht="57" hidden="1">
      <c r="AH300" s="183"/>
      <c r="AI300" s="183"/>
      <c r="AJ300" s="183"/>
      <c r="AK300" s="183"/>
      <c r="AL300" s="197" t="str">
        <f t="shared" si="8"/>
        <v/>
      </c>
      <c r="AM300" s="197" t="str">
        <f t="shared" si="9"/>
        <v/>
      </c>
      <c r="AO300" s="183"/>
      <c r="AP300" s="29">
        <v>298</v>
      </c>
      <c r="AQ300" s="205"/>
      <c r="AR300" s="205"/>
      <c r="AS300" s="205"/>
      <c r="AT300" s="205"/>
      <c r="AU300" s="205"/>
      <c r="AV300" s="205"/>
      <c r="AW300" s="205"/>
      <c r="AX300" s="205"/>
      <c r="AY300" s="205"/>
      <c r="AZ300" s="205"/>
      <c r="BA300" s="205"/>
      <c r="BB300" s="205"/>
      <c r="BC300" s="205"/>
      <c r="BD300" s="205"/>
      <c r="BE300" s="205"/>
      <c r="BF300" s="205"/>
      <c r="BG300" s="205"/>
      <c r="BH300" s="205"/>
      <c r="BI300" s="205"/>
      <c r="BJ300" s="201" t="s">
        <v>4431</v>
      </c>
      <c r="BK300" s="205"/>
      <c r="BL300" s="205"/>
      <c r="BM300" s="205"/>
      <c r="BN300" s="205"/>
      <c r="BO300" s="205"/>
      <c r="BP300" s="205"/>
      <c r="BQ300" s="205"/>
      <c r="BR300" s="205"/>
      <c r="BS300" s="205"/>
      <c r="BT300" s="205"/>
      <c r="BU300" s="205"/>
      <c r="BV300" s="205"/>
      <c r="BW300" s="183"/>
      <c r="BX300" s="183"/>
      <c r="BY300" s="183"/>
      <c r="BZ300" s="206"/>
      <c r="CA300" s="206"/>
      <c r="CB300" s="206"/>
      <c r="CC300" s="206"/>
      <c r="CD300" s="206"/>
      <c r="CE300" s="206"/>
      <c r="CF300" s="206"/>
      <c r="CG300" s="206"/>
      <c r="CH300" s="206"/>
      <c r="CI300" s="206"/>
      <c r="CJ300" s="206"/>
      <c r="CK300" s="206"/>
      <c r="CL300" s="206"/>
      <c r="CM300" s="206"/>
      <c r="CN300" s="206"/>
      <c r="CO300" s="206"/>
      <c r="CP300" s="206"/>
      <c r="CQ300" s="206"/>
      <c r="CR300" s="206"/>
      <c r="CS300" s="202" t="s">
        <v>4432</v>
      </c>
      <c r="CT300" s="206"/>
      <c r="CU300" s="206"/>
      <c r="CV300" s="206"/>
      <c r="CW300" s="206"/>
      <c r="CX300" s="206"/>
      <c r="CY300" s="206"/>
      <c r="CZ300" s="206"/>
      <c r="DA300" s="206"/>
      <c r="DB300" s="206"/>
      <c r="DC300" s="206"/>
      <c r="DD300" s="206"/>
      <c r="DE300" s="206"/>
    </row>
    <row r="301" spans="34:109" ht="71.25" hidden="1">
      <c r="AH301" s="183"/>
      <c r="AI301" s="183"/>
      <c r="AJ301" s="183"/>
      <c r="AK301" s="183"/>
      <c r="AL301" s="197" t="str">
        <f t="shared" si="8"/>
        <v/>
      </c>
      <c r="AM301" s="197" t="str">
        <f t="shared" si="9"/>
        <v/>
      </c>
      <c r="AO301" s="183"/>
      <c r="AP301" s="29">
        <v>299</v>
      </c>
      <c r="AQ301" s="205"/>
      <c r="AR301" s="205"/>
      <c r="AS301" s="205"/>
      <c r="AT301" s="205"/>
      <c r="AU301" s="205"/>
      <c r="AV301" s="205"/>
      <c r="AW301" s="205"/>
      <c r="AX301" s="205"/>
      <c r="AY301" s="205"/>
      <c r="AZ301" s="205"/>
      <c r="BA301" s="205"/>
      <c r="BB301" s="205"/>
      <c r="BC301" s="205"/>
      <c r="BD301" s="205"/>
      <c r="BE301" s="205"/>
      <c r="BF301" s="205"/>
      <c r="BG301" s="205"/>
      <c r="BH301" s="205"/>
      <c r="BI301" s="205"/>
      <c r="BJ301" s="201" t="s">
        <v>4433</v>
      </c>
      <c r="BK301" s="205"/>
      <c r="BL301" s="205"/>
      <c r="BM301" s="205"/>
      <c r="BN301" s="205"/>
      <c r="BO301" s="205"/>
      <c r="BP301" s="205"/>
      <c r="BQ301" s="205"/>
      <c r="BR301" s="205"/>
      <c r="BS301" s="205"/>
      <c r="BT301" s="205"/>
      <c r="BU301" s="205"/>
      <c r="BV301" s="205"/>
      <c r="BW301" s="183"/>
      <c r="BX301" s="183"/>
      <c r="BY301" s="183"/>
      <c r="BZ301" s="206"/>
      <c r="CA301" s="206"/>
      <c r="CB301" s="206"/>
      <c r="CC301" s="206"/>
      <c r="CD301" s="206"/>
      <c r="CE301" s="206"/>
      <c r="CF301" s="206"/>
      <c r="CG301" s="206"/>
      <c r="CH301" s="206"/>
      <c r="CI301" s="206"/>
      <c r="CJ301" s="206"/>
      <c r="CK301" s="206"/>
      <c r="CL301" s="206"/>
      <c r="CM301" s="206"/>
      <c r="CN301" s="206"/>
      <c r="CO301" s="206"/>
      <c r="CP301" s="206"/>
      <c r="CQ301" s="206"/>
      <c r="CR301" s="206"/>
      <c r="CS301" s="202" t="s">
        <v>4434</v>
      </c>
      <c r="CT301" s="206"/>
      <c r="CU301" s="206"/>
      <c r="CV301" s="206"/>
      <c r="CW301" s="206"/>
      <c r="CX301" s="206"/>
      <c r="CY301" s="206"/>
      <c r="CZ301" s="206"/>
      <c r="DA301" s="206"/>
      <c r="DB301" s="206"/>
      <c r="DC301" s="206"/>
      <c r="DD301" s="206"/>
      <c r="DE301" s="206"/>
    </row>
    <row r="302" spans="34:109" ht="57" hidden="1">
      <c r="AH302" s="183"/>
      <c r="AI302" s="183"/>
      <c r="AJ302" s="183"/>
      <c r="AK302" s="183"/>
      <c r="AL302" s="197" t="str">
        <f t="shared" si="8"/>
        <v/>
      </c>
      <c r="AM302" s="197" t="str">
        <f t="shared" si="9"/>
        <v/>
      </c>
      <c r="AO302" s="183"/>
      <c r="AP302" s="29">
        <v>300</v>
      </c>
      <c r="AQ302" s="205"/>
      <c r="AR302" s="205"/>
      <c r="AS302" s="205"/>
      <c r="AT302" s="205"/>
      <c r="AU302" s="205"/>
      <c r="AV302" s="205"/>
      <c r="AW302" s="205"/>
      <c r="AX302" s="205"/>
      <c r="AY302" s="205"/>
      <c r="AZ302" s="205"/>
      <c r="BA302" s="205"/>
      <c r="BB302" s="205"/>
      <c r="BC302" s="205"/>
      <c r="BD302" s="205"/>
      <c r="BE302" s="205"/>
      <c r="BF302" s="205"/>
      <c r="BG302" s="205"/>
      <c r="BH302" s="205"/>
      <c r="BI302" s="205"/>
      <c r="BJ302" s="201" t="s">
        <v>4435</v>
      </c>
      <c r="BK302" s="205"/>
      <c r="BL302" s="205"/>
      <c r="BM302" s="205"/>
      <c r="BN302" s="205"/>
      <c r="BO302" s="205"/>
      <c r="BP302" s="205"/>
      <c r="BQ302" s="205"/>
      <c r="BR302" s="205"/>
      <c r="BS302" s="205"/>
      <c r="BT302" s="205"/>
      <c r="BU302" s="205"/>
      <c r="BV302" s="205"/>
      <c r="BW302" s="183"/>
      <c r="BX302" s="183"/>
      <c r="BY302" s="183"/>
      <c r="BZ302" s="206"/>
      <c r="CA302" s="206"/>
      <c r="CB302" s="206"/>
      <c r="CC302" s="206"/>
      <c r="CD302" s="206"/>
      <c r="CE302" s="206"/>
      <c r="CF302" s="206"/>
      <c r="CG302" s="206"/>
      <c r="CH302" s="206"/>
      <c r="CI302" s="206"/>
      <c r="CJ302" s="206"/>
      <c r="CK302" s="206"/>
      <c r="CL302" s="206"/>
      <c r="CM302" s="206"/>
      <c r="CN302" s="206"/>
      <c r="CO302" s="206"/>
      <c r="CP302" s="206"/>
      <c r="CQ302" s="206"/>
      <c r="CR302" s="206"/>
      <c r="CS302" s="202" t="s">
        <v>4436</v>
      </c>
      <c r="CT302" s="206"/>
      <c r="CU302" s="206"/>
      <c r="CV302" s="206"/>
      <c r="CW302" s="206"/>
      <c r="CX302" s="206"/>
      <c r="CY302" s="206"/>
      <c r="CZ302" s="206"/>
      <c r="DA302" s="206"/>
      <c r="DB302" s="206"/>
      <c r="DC302" s="206"/>
      <c r="DD302" s="206"/>
      <c r="DE302" s="206"/>
    </row>
    <row r="303" spans="34:109" ht="71.25" hidden="1">
      <c r="AH303" s="183"/>
      <c r="AI303" s="183"/>
      <c r="AJ303" s="183"/>
      <c r="AK303" s="183"/>
      <c r="AL303" s="197" t="str">
        <f t="shared" si="8"/>
        <v/>
      </c>
      <c r="AM303" s="197" t="str">
        <f t="shared" si="9"/>
        <v/>
      </c>
      <c r="AO303" s="183"/>
      <c r="AP303" s="29">
        <v>301</v>
      </c>
      <c r="AQ303" s="205"/>
      <c r="AR303" s="205"/>
      <c r="AS303" s="205"/>
      <c r="AT303" s="205"/>
      <c r="AU303" s="205"/>
      <c r="AV303" s="205"/>
      <c r="AW303" s="205"/>
      <c r="AX303" s="205"/>
      <c r="AY303" s="205"/>
      <c r="AZ303" s="205"/>
      <c r="BA303" s="205"/>
      <c r="BB303" s="205"/>
      <c r="BC303" s="205"/>
      <c r="BD303" s="205"/>
      <c r="BE303" s="205"/>
      <c r="BF303" s="205"/>
      <c r="BG303" s="205"/>
      <c r="BH303" s="205"/>
      <c r="BI303" s="205"/>
      <c r="BJ303" s="201" t="s">
        <v>4437</v>
      </c>
      <c r="BK303" s="205"/>
      <c r="BL303" s="205"/>
      <c r="BM303" s="205"/>
      <c r="BN303" s="205"/>
      <c r="BO303" s="205"/>
      <c r="BP303" s="205"/>
      <c r="BQ303" s="205"/>
      <c r="BR303" s="205"/>
      <c r="BS303" s="205"/>
      <c r="BT303" s="205"/>
      <c r="BU303" s="205"/>
      <c r="BV303" s="205"/>
      <c r="BW303" s="183"/>
      <c r="BX303" s="183"/>
      <c r="BY303" s="183"/>
      <c r="BZ303" s="206"/>
      <c r="CA303" s="206"/>
      <c r="CB303" s="206"/>
      <c r="CC303" s="206"/>
      <c r="CD303" s="206"/>
      <c r="CE303" s="206"/>
      <c r="CF303" s="206"/>
      <c r="CG303" s="206"/>
      <c r="CH303" s="206"/>
      <c r="CI303" s="206"/>
      <c r="CJ303" s="206"/>
      <c r="CK303" s="206"/>
      <c r="CL303" s="206"/>
      <c r="CM303" s="206"/>
      <c r="CN303" s="206"/>
      <c r="CO303" s="206"/>
      <c r="CP303" s="206"/>
      <c r="CQ303" s="206"/>
      <c r="CR303" s="206"/>
      <c r="CS303" s="202" t="s">
        <v>4438</v>
      </c>
      <c r="CT303" s="206"/>
      <c r="CU303" s="206"/>
      <c r="CV303" s="206"/>
      <c r="CW303" s="206"/>
      <c r="CX303" s="206"/>
      <c r="CY303" s="206"/>
      <c r="CZ303" s="206"/>
      <c r="DA303" s="206"/>
      <c r="DB303" s="206"/>
      <c r="DC303" s="206"/>
      <c r="DD303" s="206"/>
      <c r="DE303" s="206"/>
    </row>
    <row r="304" spans="34:109" ht="71.25" hidden="1">
      <c r="AH304" s="183"/>
      <c r="AI304" s="183"/>
      <c r="AJ304" s="183"/>
      <c r="AK304" s="183"/>
      <c r="AL304" s="197" t="str">
        <f t="shared" si="8"/>
        <v/>
      </c>
      <c r="AM304" s="197" t="str">
        <f t="shared" si="9"/>
        <v/>
      </c>
      <c r="AO304" s="183"/>
      <c r="AP304" s="29">
        <v>302</v>
      </c>
      <c r="AQ304" s="205"/>
      <c r="AR304" s="205"/>
      <c r="AS304" s="205"/>
      <c r="AT304" s="205"/>
      <c r="AU304" s="205"/>
      <c r="AV304" s="205"/>
      <c r="AW304" s="205"/>
      <c r="AX304" s="205"/>
      <c r="AY304" s="205"/>
      <c r="AZ304" s="205"/>
      <c r="BA304" s="205"/>
      <c r="BB304" s="205"/>
      <c r="BC304" s="205"/>
      <c r="BD304" s="205"/>
      <c r="BE304" s="205"/>
      <c r="BF304" s="205"/>
      <c r="BG304" s="205"/>
      <c r="BH304" s="205"/>
      <c r="BI304" s="205"/>
      <c r="BJ304" s="201" t="s">
        <v>4439</v>
      </c>
      <c r="BK304" s="205"/>
      <c r="BL304" s="205"/>
      <c r="BM304" s="205"/>
      <c r="BN304" s="205"/>
      <c r="BO304" s="205"/>
      <c r="BP304" s="205"/>
      <c r="BQ304" s="205"/>
      <c r="BR304" s="205"/>
      <c r="BS304" s="205"/>
      <c r="BT304" s="205"/>
      <c r="BU304" s="205"/>
      <c r="BV304" s="205"/>
      <c r="BW304" s="183"/>
      <c r="BX304" s="183"/>
      <c r="BY304" s="183"/>
      <c r="BZ304" s="206"/>
      <c r="CA304" s="206"/>
      <c r="CB304" s="206"/>
      <c r="CC304" s="206"/>
      <c r="CD304" s="206"/>
      <c r="CE304" s="206"/>
      <c r="CF304" s="206"/>
      <c r="CG304" s="206"/>
      <c r="CH304" s="206"/>
      <c r="CI304" s="206"/>
      <c r="CJ304" s="206"/>
      <c r="CK304" s="206"/>
      <c r="CL304" s="206"/>
      <c r="CM304" s="206"/>
      <c r="CN304" s="206"/>
      <c r="CO304" s="206"/>
      <c r="CP304" s="206"/>
      <c r="CQ304" s="206"/>
      <c r="CR304" s="206"/>
      <c r="CS304" s="202" t="s">
        <v>4440</v>
      </c>
      <c r="CT304" s="206"/>
      <c r="CU304" s="206"/>
      <c r="CV304" s="206"/>
      <c r="CW304" s="206"/>
      <c r="CX304" s="206"/>
      <c r="CY304" s="206"/>
      <c r="CZ304" s="206"/>
      <c r="DA304" s="206"/>
      <c r="DB304" s="206"/>
      <c r="DC304" s="206"/>
      <c r="DD304" s="206"/>
      <c r="DE304" s="206"/>
    </row>
    <row r="305" spans="34:109" ht="71.25" hidden="1">
      <c r="AH305" s="183"/>
      <c r="AI305" s="183"/>
      <c r="AJ305" s="183"/>
      <c r="AK305" s="183"/>
      <c r="AL305" s="197" t="str">
        <f t="shared" si="8"/>
        <v/>
      </c>
      <c r="AM305" s="197" t="str">
        <f t="shared" si="9"/>
        <v/>
      </c>
      <c r="AO305" s="183"/>
      <c r="AP305" s="29">
        <v>303</v>
      </c>
      <c r="AQ305" s="205"/>
      <c r="AR305" s="205"/>
      <c r="AS305" s="205"/>
      <c r="AT305" s="205"/>
      <c r="AU305" s="205"/>
      <c r="AV305" s="205"/>
      <c r="AW305" s="205"/>
      <c r="AX305" s="205"/>
      <c r="AY305" s="205"/>
      <c r="AZ305" s="205"/>
      <c r="BA305" s="205"/>
      <c r="BB305" s="205"/>
      <c r="BC305" s="205"/>
      <c r="BD305" s="205"/>
      <c r="BE305" s="205"/>
      <c r="BF305" s="205"/>
      <c r="BG305" s="205"/>
      <c r="BH305" s="205"/>
      <c r="BI305" s="205"/>
      <c r="BJ305" s="201" t="s">
        <v>4441</v>
      </c>
      <c r="BK305" s="205"/>
      <c r="BL305" s="205"/>
      <c r="BM305" s="205"/>
      <c r="BN305" s="205"/>
      <c r="BO305" s="205"/>
      <c r="BP305" s="205"/>
      <c r="BQ305" s="205"/>
      <c r="BR305" s="205"/>
      <c r="BS305" s="205"/>
      <c r="BT305" s="205"/>
      <c r="BU305" s="205"/>
      <c r="BV305" s="205"/>
      <c r="BW305" s="183"/>
      <c r="BX305" s="183"/>
      <c r="BY305" s="183"/>
      <c r="BZ305" s="206"/>
      <c r="CA305" s="206"/>
      <c r="CB305" s="206"/>
      <c r="CC305" s="206"/>
      <c r="CD305" s="206"/>
      <c r="CE305" s="206"/>
      <c r="CF305" s="206"/>
      <c r="CG305" s="206"/>
      <c r="CH305" s="206"/>
      <c r="CI305" s="206"/>
      <c r="CJ305" s="206"/>
      <c r="CK305" s="206"/>
      <c r="CL305" s="206"/>
      <c r="CM305" s="206"/>
      <c r="CN305" s="206"/>
      <c r="CO305" s="206"/>
      <c r="CP305" s="206"/>
      <c r="CQ305" s="206"/>
      <c r="CR305" s="206"/>
      <c r="CS305" s="202" t="s">
        <v>4442</v>
      </c>
      <c r="CT305" s="206"/>
      <c r="CU305" s="206"/>
      <c r="CV305" s="206"/>
      <c r="CW305" s="206"/>
      <c r="CX305" s="206"/>
      <c r="CY305" s="206"/>
      <c r="CZ305" s="206"/>
      <c r="DA305" s="206"/>
      <c r="DB305" s="206"/>
      <c r="DC305" s="206"/>
      <c r="DD305" s="206"/>
      <c r="DE305" s="206"/>
    </row>
    <row r="306" spans="34:109" ht="71.25" hidden="1">
      <c r="AH306" s="183"/>
      <c r="AI306" s="183"/>
      <c r="AJ306" s="183"/>
      <c r="AK306" s="183"/>
      <c r="AL306" s="197" t="str">
        <f t="shared" si="8"/>
        <v/>
      </c>
      <c r="AM306" s="197" t="str">
        <f t="shared" si="9"/>
        <v/>
      </c>
      <c r="AO306" s="183"/>
      <c r="AP306" s="29">
        <v>304</v>
      </c>
      <c r="AQ306" s="205"/>
      <c r="AR306" s="205"/>
      <c r="AS306" s="205"/>
      <c r="AT306" s="205"/>
      <c r="AU306" s="205"/>
      <c r="AV306" s="205"/>
      <c r="AW306" s="205"/>
      <c r="AX306" s="205"/>
      <c r="AY306" s="205"/>
      <c r="AZ306" s="205"/>
      <c r="BA306" s="205"/>
      <c r="BB306" s="205"/>
      <c r="BC306" s="205"/>
      <c r="BD306" s="205"/>
      <c r="BE306" s="205"/>
      <c r="BF306" s="205"/>
      <c r="BG306" s="205"/>
      <c r="BH306" s="205"/>
      <c r="BI306" s="205"/>
      <c r="BJ306" s="201" t="s">
        <v>4443</v>
      </c>
      <c r="BK306" s="205"/>
      <c r="BL306" s="205"/>
      <c r="BM306" s="205"/>
      <c r="BN306" s="205"/>
      <c r="BO306" s="205"/>
      <c r="BP306" s="205"/>
      <c r="BQ306" s="205"/>
      <c r="BR306" s="205"/>
      <c r="BS306" s="205"/>
      <c r="BT306" s="205"/>
      <c r="BU306" s="205"/>
      <c r="BV306" s="205"/>
      <c r="BW306" s="183"/>
      <c r="BX306" s="183"/>
      <c r="BY306" s="183"/>
      <c r="BZ306" s="206"/>
      <c r="CA306" s="206"/>
      <c r="CB306" s="206"/>
      <c r="CC306" s="206"/>
      <c r="CD306" s="206"/>
      <c r="CE306" s="206"/>
      <c r="CF306" s="206"/>
      <c r="CG306" s="206"/>
      <c r="CH306" s="206"/>
      <c r="CI306" s="206"/>
      <c r="CJ306" s="206"/>
      <c r="CK306" s="206"/>
      <c r="CL306" s="206"/>
      <c r="CM306" s="206"/>
      <c r="CN306" s="206"/>
      <c r="CO306" s="206"/>
      <c r="CP306" s="206"/>
      <c r="CQ306" s="206"/>
      <c r="CR306" s="206"/>
      <c r="CS306" s="202" t="s">
        <v>4444</v>
      </c>
      <c r="CT306" s="206"/>
      <c r="CU306" s="206"/>
      <c r="CV306" s="206"/>
      <c r="CW306" s="206"/>
      <c r="CX306" s="206"/>
      <c r="CY306" s="206"/>
      <c r="CZ306" s="206"/>
      <c r="DA306" s="206"/>
      <c r="DB306" s="206"/>
      <c r="DC306" s="206"/>
      <c r="DD306" s="206"/>
      <c r="DE306" s="206"/>
    </row>
    <row r="307" spans="34:109" ht="114" hidden="1">
      <c r="AH307" s="183"/>
      <c r="AI307" s="183"/>
      <c r="AJ307" s="183"/>
      <c r="AK307" s="183"/>
      <c r="AL307" s="197" t="str">
        <f t="shared" si="8"/>
        <v/>
      </c>
      <c r="AM307" s="197" t="str">
        <f t="shared" si="9"/>
        <v/>
      </c>
      <c r="AO307" s="183"/>
      <c r="AP307" s="29">
        <v>305</v>
      </c>
      <c r="AQ307" s="205"/>
      <c r="AR307" s="205"/>
      <c r="AS307" s="205"/>
      <c r="AT307" s="205"/>
      <c r="AU307" s="205"/>
      <c r="AV307" s="205"/>
      <c r="AW307" s="205"/>
      <c r="AX307" s="205"/>
      <c r="AY307" s="205"/>
      <c r="AZ307" s="205"/>
      <c r="BA307" s="205"/>
      <c r="BB307" s="205"/>
      <c r="BC307" s="205"/>
      <c r="BD307" s="205"/>
      <c r="BE307" s="205"/>
      <c r="BF307" s="205"/>
      <c r="BG307" s="205"/>
      <c r="BH307" s="205"/>
      <c r="BI307" s="205"/>
      <c r="BJ307" s="201" t="s">
        <v>4445</v>
      </c>
      <c r="BK307" s="205"/>
      <c r="BL307" s="205"/>
      <c r="BM307" s="205"/>
      <c r="BN307" s="205"/>
      <c r="BO307" s="205"/>
      <c r="BP307" s="205"/>
      <c r="BQ307" s="205"/>
      <c r="BR307" s="205"/>
      <c r="BS307" s="205"/>
      <c r="BT307" s="205"/>
      <c r="BU307" s="205"/>
      <c r="BV307" s="205"/>
      <c r="BW307" s="183"/>
      <c r="BX307" s="183"/>
      <c r="BY307" s="183"/>
      <c r="BZ307" s="206"/>
      <c r="CA307" s="206"/>
      <c r="CB307" s="206"/>
      <c r="CC307" s="206"/>
      <c r="CD307" s="206"/>
      <c r="CE307" s="206"/>
      <c r="CF307" s="206"/>
      <c r="CG307" s="206"/>
      <c r="CH307" s="206"/>
      <c r="CI307" s="206"/>
      <c r="CJ307" s="206"/>
      <c r="CK307" s="206"/>
      <c r="CL307" s="206"/>
      <c r="CM307" s="206"/>
      <c r="CN307" s="206"/>
      <c r="CO307" s="206"/>
      <c r="CP307" s="206"/>
      <c r="CQ307" s="206"/>
      <c r="CR307" s="206"/>
      <c r="CS307" s="202" t="s">
        <v>4446</v>
      </c>
      <c r="CT307" s="206"/>
      <c r="CU307" s="206"/>
      <c r="CV307" s="206"/>
      <c r="CW307" s="206"/>
      <c r="CX307" s="206"/>
      <c r="CY307" s="206"/>
      <c r="CZ307" s="206"/>
      <c r="DA307" s="206"/>
      <c r="DB307" s="206"/>
      <c r="DC307" s="206"/>
      <c r="DD307" s="206"/>
      <c r="DE307" s="206"/>
    </row>
    <row r="308" spans="34:109" ht="85.5" hidden="1">
      <c r="AH308" s="183"/>
      <c r="AI308" s="183"/>
      <c r="AJ308" s="183"/>
      <c r="AK308" s="183"/>
      <c r="AL308" s="197" t="str">
        <f t="shared" si="8"/>
        <v/>
      </c>
      <c r="AM308" s="197" t="str">
        <f t="shared" si="9"/>
        <v/>
      </c>
      <c r="AO308" s="183"/>
      <c r="AP308" s="29">
        <v>306</v>
      </c>
      <c r="AQ308" s="205"/>
      <c r="AR308" s="205"/>
      <c r="AS308" s="205"/>
      <c r="AT308" s="205"/>
      <c r="AU308" s="205"/>
      <c r="AV308" s="205"/>
      <c r="AW308" s="205"/>
      <c r="AX308" s="205"/>
      <c r="AY308" s="205"/>
      <c r="AZ308" s="205"/>
      <c r="BA308" s="205"/>
      <c r="BB308" s="205"/>
      <c r="BC308" s="205"/>
      <c r="BD308" s="205"/>
      <c r="BE308" s="205"/>
      <c r="BF308" s="205"/>
      <c r="BG308" s="205"/>
      <c r="BH308" s="205"/>
      <c r="BI308" s="205"/>
      <c r="BJ308" s="201" t="s">
        <v>4447</v>
      </c>
      <c r="BK308" s="205"/>
      <c r="BL308" s="205"/>
      <c r="BM308" s="205"/>
      <c r="BN308" s="205"/>
      <c r="BO308" s="205"/>
      <c r="BP308" s="205"/>
      <c r="BQ308" s="205"/>
      <c r="BR308" s="205"/>
      <c r="BS308" s="205"/>
      <c r="BT308" s="205"/>
      <c r="BU308" s="205"/>
      <c r="BV308" s="205"/>
      <c r="BW308" s="183"/>
      <c r="BX308" s="183"/>
      <c r="BY308" s="183"/>
      <c r="BZ308" s="206"/>
      <c r="CA308" s="206"/>
      <c r="CB308" s="206"/>
      <c r="CC308" s="206"/>
      <c r="CD308" s="206"/>
      <c r="CE308" s="206"/>
      <c r="CF308" s="206"/>
      <c r="CG308" s="206"/>
      <c r="CH308" s="206"/>
      <c r="CI308" s="206"/>
      <c r="CJ308" s="206"/>
      <c r="CK308" s="206"/>
      <c r="CL308" s="206"/>
      <c r="CM308" s="206"/>
      <c r="CN308" s="206"/>
      <c r="CO308" s="206"/>
      <c r="CP308" s="206"/>
      <c r="CQ308" s="206"/>
      <c r="CR308" s="206"/>
      <c r="CS308" s="202" t="s">
        <v>4448</v>
      </c>
      <c r="CT308" s="206"/>
      <c r="CU308" s="206"/>
      <c r="CV308" s="206"/>
      <c r="CW308" s="206"/>
      <c r="CX308" s="206"/>
      <c r="CY308" s="206"/>
      <c r="CZ308" s="206"/>
      <c r="DA308" s="206"/>
      <c r="DB308" s="206"/>
      <c r="DC308" s="206"/>
      <c r="DD308" s="206"/>
      <c r="DE308" s="206"/>
    </row>
    <row r="309" spans="34:109" ht="57" hidden="1">
      <c r="AH309" s="183"/>
      <c r="AI309" s="183"/>
      <c r="AJ309" s="183"/>
      <c r="AK309" s="183"/>
      <c r="AL309" s="197" t="str">
        <f t="shared" si="8"/>
        <v/>
      </c>
      <c r="AM309" s="197" t="str">
        <f t="shared" si="9"/>
        <v/>
      </c>
      <c r="AO309" s="183"/>
      <c r="AP309" s="29">
        <v>307</v>
      </c>
      <c r="AQ309" s="205"/>
      <c r="AR309" s="205"/>
      <c r="AS309" s="205"/>
      <c r="AT309" s="205"/>
      <c r="AU309" s="205"/>
      <c r="AV309" s="205"/>
      <c r="AW309" s="205"/>
      <c r="AX309" s="205"/>
      <c r="AY309" s="205"/>
      <c r="AZ309" s="205"/>
      <c r="BA309" s="205"/>
      <c r="BB309" s="205"/>
      <c r="BC309" s="205"/>
      <c r="BD309" s="205"/>
      <c r="BE309" s="205"/>
      <c r="BF309" s="205"/>
      <c r="BG309" s="205"/>
      <c r="BH309" s="205"/>
      <c r="BI309" s="205"/>
      <c r="BJ309" s="201" t="s">
        <v>4449</v>
      </c>
      <c r="BK309" s="205"/>
      <c r="BL309" s="205"/>
      <c r="BM309" s="205"/>
      <c r="BN309" s="205"/>
      <c r="BO309" s="205"/>
      <c r="BP309" s="205"/>
      <c r="BQ309" s="205"/>
      <c r="BR309" s="205"/>
      <c r="BS309" s="205"/>
      <c r="BT309" s="205"/>
      <c r="BU309" s="205"/>
      <c r="BV309" s="205"/>
      <c r="BW309" s="183"/>
      <c r="BX309" s="183"/>
      <c r="BY309" s="183"/>
      <c r="BZ309" s="206"/>
      <c r="CA309" s="206"/>
      <c r="CB309" s="206"/>
      <c r="CC309" s="206"/>
      <c r="CD309" s="206"/>
      <c r="CE309" s="206"/>
      <c r="CF309" s="206"/>
      <c r="CG309" s="206"/>
      <c r="CH309" s="206"/>
      <c r="CI309" s="206"/>
      <c r="CJ309" s="206"/>
      <c r="CK309" s="206"/>
      <c r="CL309" s="206"/>
      <c r="CM309" s="206"/>
      <c r="CN309" s="206"/>
      <c r="CO309" s="206"/>
      <c r="CP309" s="206"/>
      <c r="CQ309" s="206"/>
      <c r="CR309" s="206"/>
      <c r="CS309" s="202" t="s">
        <v>4450</v>
      </c>
      <c r="CT309" s="206"/>
      <c r="CU309" s="206"/>
      <c r="CV309" s="206"/>
      <c r="CW309" s="206"/>
      <c r="CX309" s="206"/>
      <c r="CY309" s="206"/>
      <c r="CZ309" s="206"/>
      <c r="DA309" s="206"/>
      <c r="DB309" s="206"/>
      <c r="DC309" s="206"/>
      <c r="DD309" s="206"/>
      <c r="DE309" s="206"/>
    </row>
    <row r="310" spans="34:109" ht="85.5" hidden="1">
      <c r="AH310" s="183"/>
      <c r="AI310" s="183"/>
      <c r="AJ310" s="183"/>
      <c r="AK310" s="183"/>
      <c r="AL310" s="197" t="str">
        <f t="shared" si="8"/>
        <v/>
      </c>
      <c r="AM310" s="197" t="str">
        <f t="shared" si="9"/>
        <v/>
      </c>
      <c r="AO310" s="183"/>
      <c r="AP310" s="29">
        <v>308</v>
      </c>
      <c r="AQ310" s="205"/>
      <c r="AR310" s="205"/>
      <c r="AS310" s="205"/>
      <c r="AT310" s="205"/>
      <c r="AU310" s="205"/>
      <c r="AV310" s="205"/>
      <c r="AW310" s="205"/>
      <c r="AX310" s="205"/>
      <c r="AY310" s="205"/>
      <c r="AZ310" s="205"/>
      <c r="BA310" s="205"/>
      <c r="BB310" s="205"/>
      <c r="BC310" s="205"/>
      <c r="BD310" s="205"/>
      <c r="BE310" s="205"/>
      <c r="BF310" s="205"/>
      <c r="BG310" s="205"/>
      <c r="BH310" s="205"/>
      <c r="BI310" s="205"/>
      <c r="BJ310" s="201" t="s">
        <v>4451</v>
      </c>
      <c r="BK310" s="205"/>
      <c r="BL310" s="205"/>
      <c r="BM310" s="205"/>
      <c r="BN310" s="205"/>
      <c r="BO310" s="205"/>
      <c r="BP310" s="205"/>
      <c r="BQ310" s="205"/>
      <c r="BR310" s="205"/>
      <c r="BS310" s="205"/>
      <c r="BT310" s="205"/>
      <c r="BU310" s="205"/>
      <c r="BV310" s="205"/>
      <c r="BW310" s="183"/>
      <c r="BX310" s="183"/>
      <c r="BY310" s="183"/>
      <c r="BZ310" s="206"/>
      <c r="CA310" s="206"/>
      <c r="CB310" s="206"/>
      <c r="CC310" s="206"/>
      <c r="CD310" s="206"/>
      <c r="CE310" s="206"/>
      <c r="CF310" s="206"/>
      <c r="CG310" s="206"/>
      <c r="CH310" s="206"/>
      <c r="CI310" s="206"/>
      <c r="CJ310" s="206"/>
      <c r="CK310" s="206"/>
      <c r="CL310" s="206"/>
      <c r="CM310" s="206"/>
      <c r="CN310" s="206"/>
      <c r="CO310" s="206"/>
      <c r="CP310" s="206"/>
      <c r="CQ310" s="206"/>
      <c r="CR310" s="206"/>
      <c r="CS310" s="202" t="s">
        <v>4452</v>
      </c>
      <c r="CT310" s="206"/>
      <c r="CU310" s="206"/>
      <c r="CV310" s="206"/>
      <c r="CW310" s="206"/>
      <c r="CX310" s="206"/>
      <c r="CY310" s="206"/>
      <c r="CZ310" s="206"/>
      <c r="DA310" s="206"/>
      <c r="DB310" s="206"/>
      <c r="DC310" s="206"/>
      <c r="DD310" s="206"/>
      <c r="DE310" s="206"/>
    </row>
    <row r="311" spans="34:109" ht="71.25" hidden="1">
      <c r="AH311" s="183"/>
      <c r="AI311" s="183"/>
      <c r="AJ311" s="183"/>
      <c r="AK311" s="183"/>
      <c r="AL311" s="197" t="str">
        <f t="shared" si="8"/>
        <v/>
      </c>
      <c r="AM311" s="197" t="str">
        <f t="shared" si="9"/>
        <v/>
      </c>
      <c r="AO311" s="183"/>
      <c r="AP311" s="29">
        <v>309</v>
      </c>
      <c r="AQ311" s="205"/>
      <c r="AR311" s="205"/>
      <c r="AS311" s="205"/>
      <c r="AT311" s="205"/>
      <c r="AU311" s="205"/>
      <c r="AV311" s="205"/>
      <c r="AW311" s="205"/>
      <c r="AX311" s="205"/>
      <c r="AY311" s="205"/>
      <c r="AZ311" s="205"/>
      <c r="BA311" s="205"/>
      <c r="BB311" s="205"/>
      <c r="BC311" s="205"/>
      <c r="BD311" s="205"/>
      <c r="BE311" s="205"/>
      <c r="BF311" s="205"/>
      <c r="BG311" s="205"/>
      <c r="BH311" s="205"/>
      <c r="BI311" s="205"/>
      <c r="BJ311" s="201" t="s">
        <v>4453</v>
      </c>
      <c r="BK311" s="205"/>
      <c r="BL311" s="205"/>
      <c r="BM311" s="205"/>
      <c r="BN311" s="205"/>
      <c r="BO311" s="205"/>
      <c r="BP311" s="205"/>
      <c r="BQ311" s="205"/>
      <c r="BR311" s="205"/>
      <c r="BS311" s="205"/>
      <c r="BT311" s="205"/>
      <c r="BU311" s="205"/>
      <c r="BV311" s="205"/>
      <c r="BW311" s="183"/>
      <c r="BX311" s="183"/>
      <c r="BY311" s="183"/>
      <c r="BZ311" s="206"/>
      <c r="CA311" s="206"/>
      <c r="CB311" s="206"/>
      <c r="CC311" s="206"/>
      <c r="CD311" s="206"/>
      <c r="CE311" s="206"/>
      <c r="CF311" s="206"/>
      <c r="CG311" s="206"/>
      <c r="CH311" s="206"/>
      <c r="CI311" s="206"/>
      <c r="CJ311" s="206"/>
      <c r="CK311" s="206"/>
      <c r="CL311" s="206"/>
      <c r="CM311" s="206"/>
      <c r="CN311" s="206"/>
      <c r="CO311" s="206"/>
      <c r="CP311" s="206"/>
      <c r="CQ311" s="206"/>
      <c r="CR311" s="206"/>
      <c r="CS311" s="202" t="s">
        <v>4454</v>
      </c>
      <c r="CT311" s="206"/>
      <c r="CU311" s="206"/>
      <c r="CV311" s="206"/>
      <c r="CW311" s="206"/>
      <c r="CX311" s="206"/>
      <c r="CY311" s="206"/>
      <c r="CZ311" s="206"/>
      <c r="DA311" s="206"/>
      <c r="DB311" s="206"/>
      <c r="DC311" s="206"/>
      <c r="DD311" s="206"/>
      <c r="DE311" s="206"/>
    </row>
    <row r="312" spans="34:109" ht="71.25" hidden="1">
      <c r="AH312" s="183"/>
      <c r="AI312" s="183"/>
      <c r="AJ312" s="183"/>
      <c r="AK312" s="183"/>
      <c r="AL312" s="197" t="str">
        <f t="shared" si="8"/>
        <v/>
      </c>
      <c r="AM312" s="197" t="str">
        <f t="shared" si="9"/>
        <v/>
      </c>
      <c r="AO312" s="183"/>
      <c r="AP312" s="29">
        <v>310</v>
      </c>
      <c r="AQ312" s="205"/>
      <c r="AR312" s="205"/>
      <c r="AS312" s="205"/>
      <c r="AT312" s="205"/>
      <c r="AU312" s="205"/>
      <c r="AV312" s="205"/>
      <c r="AW312" s="205"/>
      <c r="AX312" s="205"/>
      <c r="AY312" s="205"/>
      <c r="AZ312" s="205"/>
      <c r="BA312" s="205"/>
      <c r="BB312" s="205"/>
      <c r="BC312" s="205"/>
      <c r="BD312" s="205"/>
      <c r="BE312" s="205"/>
      <c r="BF312" s="205"/>
      <c r="BG312" s="205"/>
      <c r="BH312" s="205"/>
      <c r="BI312" s="205"/>
      <c r="BJ312" s="201" t="s">
        <v>4455</v>
      </c>
      <c r="BK312" s="205"/>
      <c r="BL312" s="205"/>
      <c r="BM312" s="205"/>
      <c r="BN312" s="205"/>
      <c r="BO312" s="205"/>
      <c r="BP312" s="205"/>
      <c r="BQ312" s="205"/>
      <c r="BR312" s="205"/>
      <c r="BS312" s="205"/>
      <c r="BT312" s="205"/>
      <c r="BU312" s="205"/>
      <c r="BV312" s="205"/>
      <c r="BW312" s="183"/>
      <c r="BX312" s="183"/>
      <c r="BY312" s="183"/>
      <c r="BZ312" s="206"/>
      <c r="CA312" s="206"/>
      <c r="CB312" s="206"/>
      <c r="CC312" s="206"/>
      <c r="CD312" s="206"/>
      <c r="CE312" s="206"/>
      <c r="CF312" s="206"/>
      <c r="CG312" s="206"/>
      <c r="CH312" s="206"/>
      <c r="CI312" s="206"/>
      <c r="CJ312" s="206"/>
      <c r="CK312" s="206"/>
      <c r="CL312" s="206"/>
      <c r="CM312" s="206"/>
      <c r="CN312" s="206"/>
      <c r="CO312" s="206"/>
      <c r="CP312" s="206"/>
      <c r="CQ312" s="206"/>
      <c r="CR312" s="206"/>
      <c r="CS312" s="202" t="s">
        <v>4456</v>
      </c>
      <c r="CT312" s="206"/>
      <c r="CU312" s="206"/>
      <c r="CV312" s="206"/>
      <c r="CW312" s="206"/>
      <c r="CX312" s="206"/>
      <c r="CY312" s="206"/>
      <c r="CZ312" s="206"/>
      <c r="DA312" s="206"/>
      <c r="DB312" s="206"/>
      <c r="DC312" s="206"/>
      <c r="DD312" s="206"/>
      <c r="DE312" s="206"/>
    </row>
    <row r="313" spans="34:109" ht="71.25" hidden="1">
      <c r="AH313" s="183"/>
      <c r="AI313" s="183"/>
      <c r="AJ313" s="183"/>
      <c r="AK313" s="183"/>
      <c r="AL313" s="197" t="str">
        <f t="shared" si="8"/>
        <v/>
      </c>
      <c r="AM313" s="197" t="str">
        <f t="shared" si="9"/>
        <v/>
      </c>
      <c r="AO313" s="183"/>
      <c r="AP313" s="29">
        <v>311</v>
      </c>
      <c r="AQ313" s="205"/>
      <c r="AR313" s="205"/>
      <c r="AS313" s="205"/>
      <c r="AT313" s="205"/>
      <c r="AU313" s="205"/>
      <c r="AV313" s="205"/>
      <c r="AW313" s="205"/>
      <c r="AX313" s="205"/>
      <c r="AY313" s="205"/>
      <c r="AZ313" s="205"/>
      <c r="BA313" s="205"/>
      <c r="BB313" s="205"/>
      <c r="BC313" s="205"/>
      <c r="BD313" s="205"/>
      <c r="BE313" s="205"/>
      <c r="BF313" s="205"/>
      <c r="BG313" s="205"/>
      <c r="BH313" s="205"/>
      <c r="BI313" s="205"/>
      <c r="BJ313" s="201" t="s">
        <v>4457</v>
      </c>
      <c r="BK313" s="205"/>
      <c r="BL313" s="205"/>
      <c r="BM313" s="205"/>
      <c r="BN313" s="205"/>
      <c r="BO313" s="205"/>
      <c r="BP313" s="205"/>
      <c r="BQ313" s="205"/>
      <c r="BR313" s="205"/>
      <c r="BS313" s="205"/>
      <c r="BT313" s="205"/>
      <c r="BU313" s="205"/>
      <c r="BV313" s="205"/>
      <c r="BW313" s="183"/>
      <c r="BX313" s="183"/>
      <c r="BY313" s="183"/>
      <c r="BZ313" s="206"/>
      <c r="CA313" s="206"/>
      <c r="CB313" s="206"/>
      <c r="CC313" s="206"/>
      <c r="CD313" s="206"/>
      <c r="CE313" s="206"/>
      <c r="CF313" s="206"/>
      <c r="CG313" s="206"/>
      <c r="CH313" s="206"/>
      <c r="CI313" s="206"/>
      <c r="CJ313" s="206"/>
      <c r="CK313" s="206"/>
      <c r="CL313" s="206"/>
      <c r="CM313" s="206"/>
      <c r="CN313" s="206"/>
      <c r="CO313" s="206"/>
      <c r="CP313" s="206"/>
      <c r="CQ313" s="206"/>
      <c r="CR313" s="206"/>
      <c r="CS313" s="202" t="s">
        <v>4458</v>
      </c>
      <c r="CT313" s="206"/>
      <c r="CU313" s="206"/>
      <c r="CV313" s="206"/>
      <c r="CW313" s="206"/>
      <c r="CX313" s="206"/>
      <c r="CY313" s="206"/>
      <c r="CZ313" s="206"/>
      <c r="DA313" s="206"/>
      <c r="DB313" s="206"/>
      <c r="DC313" s="206"/>
      <c r="DD313" s="206"/>
      <c r="DE313" s="206"/>
    </row>
    <row r="314" spans="34:109" ht="85.5" hidden="1">
      <c r="AH314" s="183"/>
      <c r="AI314" s="183"/>
      <c r="AJ314" s="183"/>
      <c r="AK314" s="183"/>
      <c r="AL314" s="197" t="str">
        <f t="shared" si="8"/>
        <v/>
      </c>
      <c r="AM314" s="197" t="str">
        <f t="shared" si="9"/>
        <v/>
      </c>
      <c r="AO314" s="183"/>
      <c r="AP314" s="29">
        <v>312</v>
      </c>
      <c r="AQ314" s="205"/>
      <c r="AR314" s="205"/>
      <c r="AS314" s="205"/>
      <c r="AT314" s="205"/>
      <c r="AU314" s="205"/>
      <c r="AV314" s="205"/>
      <c r="AW314" s="205"/>
      <c r="AX314" s="205"/>
      <c r="AY314" s="205"/>
      <c r="AZ314" s="205"/>
      <c r="BA314" s="205"/>
      <c r="BB314" s="205"/>
      <c r="BC314" s="205"/>
      <c r="BD314" s="205"/>
      <c r="BE314" s="205"/>
      <c r="BF314" s="205"/>
      <c r="BG314" s="205"/>
      <c r="BH314" s="205"/>
      <c r="BI314" s="205"/>
      <c r="BJ314" s="201" t="s">
        <v>4459</v>
      </c>
      <c r="BK314" s="205"/>
      <c r="BL314" s="205"/>
      <c r="BM314" s="205"/>
      <c r="BN314" s="205"/>
      <c r="BO314" s="205"/>
      <c r="BP314" s="205"/>
      <c r="BQ314" s="205"/>
      <c r="BR314" s="205"/>
      <c r="BS314" s="205"/>
      <c r="BT314" s="205"/>
      <c r="BU314" s="205"/>
      <c r="BV314" s="205"/>
      <c r="BW314" s="183"/>
      <c r="BX314" s="183"/>
      <c r="BY314" s="183"/>
      <c r="BZ314" s="206"/>
      <c r="CA314" s="206"/>
      <c r="CB314" s="206"/>
      <c r="CC314" s="206"/>
      <c r="CD314" s="206"/>
      <c r="CE314" s="206"/>
      <c r="CF314" s="206"/>
      <c r="CG314" s="206"/>
      <c r="CH314" s="206"/>
      <c r="CI314" s="206"/>
      <c r="CJ314" s="206"/>
      <c r="CK314" s="206"/>
      <c r="CL314" s="206"/>
      <c r="CM314" s="206"/>
      <c r="CN314" s="206"/>
      <c r="CO314" s="206"/>
      <c r="CP314" s="206"/>
      <c r="CQ314" s="206"/>
      <c r="CR314" s="206"/>
      <c r="CS314" s="202" t="s">
        <v>4460</v>
      </c>
      <c r="CT314" s="206"/>
      <c r="CU314" s="206"/>
      <c r="CV314" s="206"/>
      <c r="CW314" s="206"/>
      <c r="CX314" s="206"/>
      <c r="CY314" s="206"/>
      <c r="CZ314" s="206"/>
      <c r="DA314" s="206"/>
      <c r="DB314" s="206"/>
      <c r="DC314" s="206"/>
      <c r="DD314" s="206"/>
      <c r="DE314" s="206"/>
    </row>
    <row r="315" spans="34:109" ht="71.25" hidden="1">
      <c r="AH315" s="183"/>
      <c r="AI315" s="183"/>
      <c r="AJ315" s="183"/>
      <c r="AK315" s="183"/>
      <c r="AL315" s="197" t="str">
        <f t="shared" si="8"/>
        <v/>
      </c>
      <c r="AM315" s="197" t="str">
        <f t="shared" si="9"/>
        <v/>
      </c>
      <c r="AO315" s="183"/>
      <c r="AP315" s="29">
        <v>313</v>
      </c>
      <c r="AQ315" s="205"/>
      <c r="AR315" s="205"/>
      <c r="AS315" s="205"/>
      <c r="AT315" s="205"/>
      <c r="AU315" s="205"/>
      <c r="AV315" s="205"/>
      <c r="AW315" s="205"/>
      <c r="AX315" s="205"/>
      <c r="AY315" s="205"/>
      <c r="AZ315" s="205"/>
      <c r="BA315" s="205"/>
      <c r="BB315" s="205"/>
      <c r="BC315" s="205"/>
      <c r="BD315" s="205"/>
      <c r="BE315" s="205"/>
      <c r="BF315" s="205"/>
      <c r="BG315" s="205"/>
      <c r="BH315" s="205"/>
      <c r="BI315" s="205"/>
      <c r="BJ315" s="201" t="s">
        <v>4461</v>
      </c>
      <c r="BK315" s="205"/>
      <c r="BL315" s="205"/>
      <c r="BM315" s="205"/>
      <c r="BN315" s="205"/>
      <c r="BO315" s="205"/>
      <c r="BP315" s="205"/>
      <c r="BQ315" s="205"/>
      <c r="BR315" s="205"/>
      <c r="BS315" s="205"/>
      <c r="BT315" s="205"/>
      <c r="BU315" s="205"/>
      <c r="BV315" s="205"/>
      <c r="BW315" s="183"/>
      <c r="BX315" s="183"/>
      <c r="BY315" s="183"/>
      <c r="BZ315" s="206"/>
      <c r="CA315" s="206"/>
      <c r="CB315" s="206"/>
      <c r="CC315" s="206"/>
      <c r="CD315" s="206"/>
      <c r="CE315" s="206"/>
      <c r="CF315" s="206"/>
      <c r="CG315" s="206"/>
      <c r="CH315" s="206"/>
      <c r="CI315" s="206"/>
      <c r="CJ315" s="206"/>
      <c r="CK315" s="206"/>
      <c r="CL315" s="206"/>
      <c r="CM315" s="206"/>
      <c r="CN315" s="206"/>
      <c r="CO315" s="206"/>
      <c r="CP315" s="206"/>
      <c r="CQ315" s="206"/>
      <c r="CR315" s="206"/>
      <c r="CS315" s="202" t="s">
        <v>4462</v>
      </c>
      <c r="CT315" s="206"/>
      <c r="CU315" s="206"/>
      <c r="CV315" s="206"/>
      <c r="CW315" s="206"/>
      <c r="CX315" s="206"/>
      <c r="CY315" s="206"/>
      <c r="CZ315" s="206"/>
      <c r="DA315" s="206"/>
      <c r="DB315" s="206"/>
      <c r="DC315" s="206"/>
      <c r="DD315" s="206"/>
      <c r="DE315" s="206"/>
    </row>
    <row r="316" spans="34:109" ht="71.25" hidden="1">
      <c r="AH316" s="183"/>
      <c r="AI316" s="183"/>
      <c r="AJ316" s="183"/>
      <c r="AK316" s="183"/>
      <c r="AL316" s="197" t="str">
        <f t="shared" si="8"/>
        <v/>
      </c>
      <c r="AM316" s="197" t="str">
        <f t="shared" si="9"/>
        <v/>
      </c>
      <c r="AO316" s="183"/>
      <c r="AP316" s="29">
        <v>314</v>
      </c>
      <c r="AQ316" s="205"/>
      <c r="AR316" s="205"/>
      <c r="AS316" s="205"/>
      <c r="AT316" s="205"/>
      <c r="AU316" s="205"/>
      <c r="AV316" s="205"/>
      <c r="AW316" s="205"/>
      <c r="AX316" s="205"/>
      <c r="AY316" s="205"/>
      <c r="AZ316" s="205"/>
      <c r="BA316" s="205"/>
      <c r="BB316" s="205"/>
      <c r="BC316" s="205"/>
      <c r="BD316" s="205"/>
      <c r="BE316" s="205"/>
      <c r="BF316" s="205"/>
      <c r="BG316" s="205"/>
      <c r="BH316" s="205"/>
      <c r="BI316" s="205"/>
      <c r="BJ316" s="201" t="s">
        <v>4463</v>
      </c>
      <c r="BK316" s="205"/>
      <c r="BL316" s="205"/>
      <c r="BM316" s="205"/>
      <c r="BN316" s="205"/>
      <c r="BO316" s="205"/>
      <c r="BP316" s="205"/>
      <c r="BQ316" s="205"/>
      <c r="BR316" s="205"/>
      <c r="BS316" s="205"/>
      <c r="BT316" s="205"/>
      <c r="BU316" s="205"/>
      <c r="BV316" s="205"/>
      <c r="BW316" s="183"/>
      <c r="BX316" s="183"/>
      <c r="BY316" s="183"/>
      <c r="BZ316" s="206"/>
      <c r="CA316" s="206"/>
      <c r="CB316" s="206"/>
      <c r="CC316" s="206"/>
      <c r="CD316" s="206"/>
      <c r="CE316" s="206"/>
      <c r="CF316" s="206"/>
      <c r="CG316" s="206"/>
      <c r="CH316" s="206"/>
      <c r="CI316" s="206"/>
      <c r="CJ316" s="206"/>
      <c r="CK316" s="206"/>
      <c r="CL316" s="206"/>
      <c r="CM316" s="206"/>
      <c r="CN316" s="206"/>
      <c r="CO316" s="206"/>
      <c r="CP316" s="206"/>
      <c r="CQ316" s="206"/>
      <c r="CR316" s="206"/>
      <c r="CS316" s="202" t="s">
        <v>4464</v>
      </c>
      <c r="CT316" s="206"/>
      <c r="CU316" s="206"/>
      <c r="CV316" s="206"/>
      <c r="CW316" s="206"/>
      <c r="CX316" s="206"/>
      <c r="CY316" s="206"/>
      <c r="CZ316" s="206"/>
      <c r="DA316" s="206"/>
      <c r="DB316" s="206"/>
      <c r="DC316" s="206"/>
      <c r="DD316" s="206"/>
      <c r="DE316" s="206"/>
    </row>
    <row r="317" spans="34:109" ht="85.5" hidden="1">
      <c r="AH317" s="183"/>
      <c r="AI317" s="183"/>
      <c r="AJ317" s="183"/>
      <c r="AK317" s="183"/>
      <c r="AL317" s="197" t="str">
        <f t="shared" si="8"/>
        <v/>
      </c>
      <c r="AM317" s="197" t="str">
        <f t="shared" si="9"/>
        <v/>
      </c>
      <c r="AO317" s="183"/>
      <c r="AP317" s="29">
        <v>315</v>
      </c>
      <c r="AQ317" s="205"/>
      <c r="AR317" s="205"/>
      <c r="AS317" s="205"/>
      <c r="AT317" s="205"/>
      <c r="AU317" s="205"/>
      <c r="AV317" s="205"/>
      <c r="AW317" s="205"/>
      <c r="AX317" s="205"/>
      <c r="AY317" s="205"/>
      <c r="AZ317" s="205"/>
      <c r="BA317" s="205"/>
      <c r="BB317" s="205"/>
      <c r="BC317" s="205"/>
      <c r="BD317" s="205"/>
      <c r="BE317" s="205"/>
      <c r="BF317" s="205"/>
      <c r="BG317" s="205"/>
      <c r="BH317" s="205"/>
      <c r="BI317" s="205"/>
      <c r="BJ317" s="201" t="s">
        <v>4465</v>
      </c>
      <c r="BK317" s="205"/>
      <c r="BL317" s="205"/>
      <c r="BM317" s="205"/>
      <c r="BN317" s="205"/>
      <c r="BO317" s="205"/>
      <c r="BP317" s="205"/>
      <c r="BQ317" s="205"/>
      <c r="BR317" s="205"/>
      <c r="BS317" s="205"/>
      <c r="BT317" s="205"/>
      <c r="BU317" s="205"/>
      <c r="BV317" s="205"/>
      <c r="BW317" s="183"/>
      <c r="BX317" s="183"/>
      <c r="BY317" s="183"/>
      <c r="BZ317" s="206"/>
      <c r="CA317" s="206"/>
      <c r="CB317" s="206"/>
      <c r="CC317" s="206"/>
      <c r="CD317" s="206"/>
      <c r="CE317" s="206"/>
      <c r="CF317" s="206"/>
      <c r="CG317" s="206"/>
      <c r="CH317" s="206"/>
      <c r="CI317" s="206"/>
      <c r="CJ317" s="206"/>
      <c r="CK317" s="206"/>
      <c r="CL317" s="206"/>
      <c r="CM317" s="206"/>
      <c r="CN317" s="206"/>
      <c r="CO317" s="206"/>
      <c r="CP317" s="206"/>
      <c r="CQ317" s="206"/>
      <c r="CR317" s="206"/>
      <c r="CS317" s="202" t="s">
        <v>4466</v>
      </c>
      <c r="CT317" s="206"/>
      <c r="CU317" s="206"/>
      <c r="CV317" s="206"/>
      <c r="CW317" s="206"/>
      <c r="CX317" s="206"/>
      <c r="CY317" s="206"/>
      <c r="CZ317" s="206"/>
      <c r="DA317" s="206"/>
      <c r="DB317" s="206"/>
      <c r="DC317" s="206"/>
      <c r="DD317" s="206"/>
      <c r="DE317" s="206"/>
    </row>
    <row r="318" spans="34:109" ht="57" hidden="1">
      <c r="AH318" s="183"/>
      <c r="AI318" s="183"/>
      <c r="AJ318" s="183"/>
      <c r="AK318" s="183"/>
      <c r="AL318" s="197" t="str">
        <f t="shared" si="8"/>
        <v/>
      </c>
      <c r="AM318" s="197" t="str">
        <f t="shared" si="9"/>
        <v/>
      </c>
      <c r="AO318" s="183"/>
      <c r="AP318" s="29">
        <v>316</v>
      </c>
      <c r="AQ318" s="205"/>
      <c r="AR318" s="205"/>
      <c r="AS318" s="205"/>
      <c r="AT318" s="205"/>
      <c r="AU318" s="205"/>
      <c r="AV318" s="205"/>
      <c r="AW318" s="205"/>
      <c r="AX318" s="205"/>
      <c r="AY318" s="205"/>
      <c r="AZ318" s="205"/>
      <c r="BA318" s="205"/>
      <c r="BB318" s="205"/>
      <c r="BC318" s="205"/>
      <c r="BD318" s="205"/>
      <c r="BE318" s="205"/>
      <c r="BF318" s="205"/>
      <c r="BG318" s="205"/>
      <c r="BH318" s="205"/>
      <c r="BI318" s="205"/>
      <c r="BJ318" s="201" t="s">
        <v>4467</v>
      </c>
      <c r="BK318" s="205"/>
      <c r="BL318" s="205"/>
      <c r="BM318" s="205"/>
      <c r="BN318" s="205"/>
      <c r="BO318" s="205"/>
      <c r="BP318" s="205"/>
      <c r="BQ318" s="205"/>
      <c r="BR318" s="205"/>
      <c r="BS318" s="205"/>
      <c r="BT318" s="205"/>
      <c r="BU318" s="205"/>
      <c r="BV318" s="205"/>
      <c r="BW318" s="183"/>
      <c r="BX318" s="183"/>
      <c r="BY318" s="183"/>
      <c r="BZ318" s="206"/>
      <c r="CA318" s="206"/>
      <c r="CB318" s="206"/>
      <c r="CC318" s="206"/>
      <c r="CD318" s="206"/>
      <c r="CE318" s="206"/>
      <c r="CF318" s="206"/>
      <c r="CG318" s="206"/>
      <c r="CH318" s="206"/>
      <c r="CI318" s="206"/>
      <c r="CJ318" s="206"/>
      <c r="CK318" s="206"/>
      <c r="CL318" s="206"/>
      <c r="CM318" s="206"/>
      <c r="CN318" s="206"/>
      <c r="CO318" s="206"/>
      <c r="CP318" s="206"/>
      <c r="CQ318" s="206"/>
      <c r="CR318" s="206"/>
      <c r="CS318" s="202" t="s">
        <v>4468</v>
      </c>
      <c r="CT318" s="206"/>
      <c r="CU318" s="206"/>
      <c r="CV318" s="206"/>
      <c r="CW318" s="206"/>
      <c r="CX318" s="206"/>
      <c r="CY318" s="206"/>
      <c r="CZ318" s="206"/>
      <c r="DA318" s="206"/>
      <c r="DB318" s="206"/>
      <c r="DC318" s="206"/>
      <c r="DD318" s="206"/>
      <c r="DE318" s="206"/>
    </row>
    <row r="319" spans="34:109" ht="99.75" hidden="1">
      <c r="AH319" s="183"/>
      <c r="AI319" s="183"/>
      <c r="AJ319" s="183"/>
      <c r="AK319" s="183"/>
      <c r="AL319" s="197" t="str">
        <f t="shared" si="8"/>
        <v/>
      </c>
      <c r="AM319" s="197" t="str">
        <f t="shared" si="9"/>
        <v/>
      </c>
      <c r="AO319" s="183"/>
      <c r="AP319" s="29">
        <v>317</v>
      </c>
      <c r="AQ319" s="205"/>
      <c r="AR319" s="205"/>
      <c r="AS319" s="205"/>
      <c r="AT319" s="205"/>
      <c r="AU319" s="205"/>
      <c r="AV319" s="205"/>
      <c r="AW319" s="205"/>
      <c r="AX319" s="205"/>
      <c r="AY319" s="205"/>
      <c r="AZ319" s="205"/>
      <c r="BA319" s="205"/>
      <c r="BB319" s="205"/>
      <c r="BC319" s="205"/>
      <c r="BD319" s="205"/>
      <c r="BE319" s="205"/>
      <c r="BF319" s="205"/>
      <c r="BG319" s="205"/>
      <c r="BH319" s="205"/>
      <c r="BI319" s="205"/>
      <c r="BJ319" s="201" t="s">
        <v>4469</v>
      </c>
      <c r="BK319" s="205"/>
      <c r="BL319" s="205"/>
      <c r="BM319" s="205"/>
      <c r="BN319" s="205"/>
      <c r="BO319" s="205"/>
      <c r="BP319" s="205"/>
      <c r="BQ319" s="205"/>
      <c r="BR319" s="205"/>
      <c r="BS319" s="205"/>
      <c r="BT319" s="205"/>
      <c r="BU319" s="205"/>
      <c r="BV319" s="205"/>
      <c r="BW319" s="183"/>
      <c r="BX319" s="183"/>
      <c r="BY319" s="183"/>
      <c r="BZ319" s="206"/>
      <c r="CA319" s="206"/>
      <c r="CB319" s="206"/>
      <c r="CC319" s="206"/>
      <c r="CD319" s="206"/>
      <c r="CE319" s="206"/>
      <c r="CF319" s="206"/>
      <c r="CG319" s="206"/>
      <c r="CH319" s="206"/>
      <c r="CI319" s="206"/>
      <c r="CJ319" s="206"/>
      <c r="CK319" s="206"/>
      <c r="CL319" s="206"/>
      <c r="CM319" s="206"/>
      <c r="CN319" s="206"/>
      <c r="CO319" s="206"/>
      <c r="CP319" s="206"/>
      <c r="CQ319" s="206"/>
      <c r="CR319" s="206"/>
      <c r="CS319" s="202" t="s">
        <v>4470</v>
      </c>
      <c r="CT319" s="206"/>
      <c r="CU319" s="206"/>
      <c r="CV319" s="206"/>
      <c r="CW319" s="206"/>
      <c r="CX319" s="206"/>
      <c r="CY319" s="206"/>
      <c r="CZ319" s="206"/>
      <c r="DA319" s="206"/>
      <c r="DB319" s="206"/>
      <c r="DC319" s="206"/>
      <c r="DD319" s="206"/>
      <c r="DE319" s="206"/>
    </row>
    <row r="320" spans="34:109" ht="85.5" hidden="1">
      <c r="AH320" s="183"/>
      <c r="AI320" s="183"/>
      <c r="AJ320" s="183"/>
      <c r="AK320" s="183"/>
      <c r="AL320" s="197" t="str">
        <f t="shared" si="8"/>
        <v/>
      </c>
      <c r="AM320" s="197" t="str">
        <f t="shared" si="9"/>
        <v/>
      </c>
      <c r="AO320" s="183"/>
      <c r="AP320" s="29">
        <v>318</v>
      </c>
      <c r="AQ320" s="205"/>
      <c r="AR320" s="205"/>
      <c r="AS320" s="205"/>
      <c r="AT320" s="205"/>
      <c r="AU320" s="205"/>
      <c r="AV320" s="205"/>
      <c r="AW320" s="205"/>
      <c r="AX320" s="205"/>
      <c r="AY320" s="205"/>
      <c r="AZ320" s="205"/>
      <c r="BA320" s="205"/>
      <c r="BB320" s="205"/>
      <c r="BC320" s="205"/>
      <c r="BD320" s="205"/>
      <c r="BE320" s="205"/>
      <c r="BF320" s="205"/>
      <c r="BG320" s="205"/>
      <c r="BH320" s="205"/>
      <c r="BI320" s="205"/>
      <c r="BJ320" s="201" t="s">
        <v>4471</v>
      </c>
      <c r="BK320" s="205"/>
      <c r="BL320" s="205"/>
      <c r="BM320" s="205"/>
      <c r="BN320" s="205"/>
      <c r="BO320" s="205"/>
      <c r="BP320" s="205"/>
      <c r="BQ320" s="205"/>
      <c r="BR320" s="205"/>
      <c r="BS320" s="205"/>
      <c r="BT320" s="205"/>
      <c r="BU320" s="205"/>
      <c r="BV320" s="205"/>
      <c r="BW320" s="183"/>
      <c r="BX320" s="183"/>
      <c r="BY320" s="183"/>
      <c r="BZ320" s="206"/>
      <c r="CA320" s="206"/>
      <c r="CB320" s="206"/>
      <c r="CC320" s="206"/>
      <c r="CD320" s="206"/>
      <c r="CE320" s="206"/>
      <c r="CF320" s="206"/>
      <c r="CG320" s="206"/>
      <c r="CH320" s="206"/>
      <c r="CI320" s="206"/>
      <c r="CJ320" s="206"/>
      <c r="CK320" s="206"/>
      <c r="CL320" s="206"/>
      <c r="CM320" s="206"/>
      <c r="CN320" s="206"/>
      <c r="CO320" s="206"/>
      <c r="CP320" s="206"/>
      <c r="CQ320" s="206"/>
      <c r="CR320" s="206"/>
      <c r="CS320" s="202" t="s">
        <v>4472</v>
      </c>
      <c r="CT320" s="206"/>
      <c r="CU320" s="206"/>
      <c r="CV320" s="206"/>
      <c r="CW320" s="206"/>
      <c r="CX320" s="206"/>
      <c r="CY320" s="206"/>
      <c r="CZ320" s="206"/>
      <c r="DA320" s="206"/>
      <c r="DB320" s="206"/>
      <c r="DC320" s="206"/>
      <c r="DD320" s="206"/>
      <c r="DE320" s="206"/>
    </row>
    <row r="321" spans="34:109" ht="99.75" hidden="1">
      <c r="AH321" s="183"/>
      <c r="AI321" s="183"/>
      <c r="AJ321" s="183"/>
      <c r="AK321" s="183"/>
      <c r="AL321" s="197" t="str">
        <f t="shared" si="8"/>
        <v/>
      </c>
      <c r="AM321" s="197" t="str">
        <f t="shared" si="9"/>
        <v/>
      </c>
      <c r="AO321" s="183"/>
      <c r="AP321" s="29">
        <v>319</v>
      </c>
      <c r="AQ321" s="205"/>
      <c r="AR321" s="205"/>
      <c r="AS321" s="205"/>
      <c r="AT321" s="205"/>
      <c r="AU321" s="205"/>
      <c r="AV321" s="205"/>
      <c r="AW321" s="205"/>
      <c r="AX321" s="205"/>
      <c r="AY321" s="205"/>
      <c r="AZ321" s="205"/>
      <c r="BA321" s="205"/>
      <c r="BB321" s="205"/>
      <c r="BC321" s="205"/>
      <c r="BD321" s="205"/>
      <c r="BE321" s="205"/>
      <c r="BF321" s="205"/>
      <c r="BG321" s="205"/>
      <c r="BH321" s="205"/>
      <c r="BI321" s="205"/>
      <c r="BJ321" s="201" t="s">
        <v>4473</v>
      </c>
      <c r="BK321" s="205"/>
      <c r="BL321" s="205"/>
      <c r="BM321" s="205"/>
      <c r="BN321" s="205"/>
      <c r="BO321" s="205"/>
      <c r="BP321" s="205"/>
      <c r="BQ321" s="205"/>
      <c r="BR321" s="205"/>
      <c r="BS321" s="205"/>
      <c r="BT321" s="205"/>
      <c r="BU321" s="205"/>
      <c r="BV321" s="205"/>
      <c r="BW321" s="183"/>
      <c r="BX321" s="183"/>
      <c r="BY321" s="183"/>
      <c r="BZ321" s="206"/>
      <c r="CA321" s="206"/>
      <c r="CB321" s="206"/>
      <c r="CC321" s="206"/>
      <c r="CD321" s="206"/>
      <c r="CE321" s="206"/>
      <c r="CF321" s="206"/>
      <c r="CG321" s="206"/>
      <c r="CH321" s="206"/>
      <c r="CI321" s="206"/>
      <c r="CJ321" s="206"/>
      <c r="CK321" s="206"/>
      <c r="CL321" s="206"/>
      <c r="CM321" s="206"/>
      <c r="CN321" s="206"/>
      <c r="CO321" s="206"/>
      <c r="CP321" s="206"/>
      <c r="CQ321" s="206"/>
      <c r="CR321" s="206"/>
      <c r="CS321" s="510" t="s">
        <v>4474</v>
      </c>
      <c r="CT321" s="206"/>
      <c r="CU321" s="206"/>
      <c r="CV321" s="206"/>
      <c r="CW321" s="206"/>
      <c r="CX321" s="206"/>
      <c r="CY321" s="206"/>
      <c r="CZ321" s="206"/>
      <c r="DA321" s="206"/>
      <c r="DB321" s="206"/>
      <c r="DC321" s="206"/>
      <c r="DD321" s="206"/>
      <c r="DE321" s="206"/>
    </row>
    <row r="322" spans="34:109" ht="99.75" hidden="1">
      <c r="AH322" s="183"/>
      <c r="AI322" s="183"/>
      <c r="AJ322" s="183"/>
      <c r="AK322" s="183"/>
      <c r="AL322" s="197" t="str">
        <f t="shared" si="8"/>
        <v/>
      </c>
      <c r="AM322" s="197" t="str">
        <f t="shared" si="9"/>
        <v/>
      </c>
      <c r="AO322" s="183"/>
      <c r="AP322" s="29">
        <v>320</v>
      </c>
      <c r="AQ322" s="205"/>
      <c r="AR322" s="205"/>
      <c r="AS322" s="205"/>
      <c r="AT322" s="205"/>
      <c r="AU322" s="205"/>
      <c r="AV322" s="205"/>
      <c r="AW322" s="205"/>
      <c r="AX322" s="205"/>
      <c r="AY322" s="205"/>
      <c r="AZ322" s="205"/>
      <c r="BA322" s="205"/>
      <c r="BB322" s="205"/>
      <c r="BC322" s="205"/>
      <c r="BD322" s="205"/>
      <c r="BE322" s="205"/>
      <c r="BF322" s="205"/>
      <c r="BG322" s="205"/>
      <c r="BH322" s="205"/>
      <c r="BI322" s="205"/>
      <c r="BJ322" s="201" t="s">
        <v>4475</v>
      </c>
      <c r="BK322" s="205"/>
      <c r="BL322" s="205"/>
      <c r="BM322" s="205"/>
      <c r="BN322" s="205"/>
      <c r="BO322" s="205"/>
      <c r="BP322" s="205"/>
      <c r="BQ322" s="205"/>
      <c r="BR322" s="205"/>
      <c r="BS322" s="205"/>
      <c r="BT322" s="205"/>
      <c r="BU322" s="205"/>
      <c r="BV322" s="205"/>
      <c r="BW322" s="183"/>
      <c r="BX322" s="183"/>
      <c r="BY322" s="183"/>
      <c r="BZ322" s="206"/>
      <c r="CA322" s="206"/>
      <c r="CB322" s="206"/>
      <c r="CC322" s="206"/>
      <c r="CD322" s="206"/>
      <c r="CE322" s="206"/>
      <c r="CF322" s="206"/>
      <c r="CG322" s="206"/>
      <c r="CH322" s="206"/>
      <c r="CI322" s="206"/>
      <c r="CJ322" s="206"/>
      <c r="CK322" s="206"/>
      <c r="CL322" s="206"/>
      <c r="CM322" s="206"/>
      <c r="CN322" s="206"/>
      <c r="CO322" s="206"/>
      <c r="CP322" s="206"/>
      <c r="CQ322" s="206"/>
      <c r="CR322" s="206"/>
      <c r="CS322" s="510" t="s">
        <v>4476</v>
      </c>
      <c r="CT322" s="206"/>
      <c r="CU322" s="206"/>
      <c r="CV322" s="206"/>
      <c r="CW322" s="206"/>
      <c r="CX322" s="206"/>
      <c r="CY322" s="206"/>
      <c r="CZ322" s="206"/>
      <c r="DA322" s="206"/>
      <c r="DB322" s="206"/>
      <c r="DC322" s="206"/>
      <c r="DD322" s="206"/>
      <c r="DE322" s="206"/>
    </row>
    <row r="323" spans="34:109" ht="71.25" hidden="1">
      <c r="AH323" s="183"/>
      <c r="AI323" s="183"/>
      <c r="AJ323" s="183"/>
      <c r="AK323" s="183"/>
      <c r="AL323" s="197" t="str">
        <f t="shared" si="8"/>
        <v/>
      </c>
      <c r="AM323" s="197" t="str">
        <f t="shared" si="9"/>
        <v/>
      </c>
      <c r="AO323" s="183"/>
      <c r="AP323" s="29">
        <v>321</v>
      </c>
      <c r="AQ323" s="205"/>
      <c r="AR323" s="205"/>
      <c r="AS323" s="205"/>
      <c r="AT323" s="205"/>
      <c r="AU323" s="205"/>
      <c r="AV323" s="205"/>
      <c r="AW323" s="205"/>
      <c r="AX323" s="205"/>
      <c r="AY323" s="205"/>
      <c r="AZ323" s="205"/>
      <c r="BA323" s="205"/>
      <c r="BB323" s="205"/>
      <c r="BC323" s="205"/>
      <c r="BD323" s="205"/>
      <c r="BE323" s="205"/>
      <c r="BF323" s="205"/>
      <c r="BG323" s="205"/>
      <c r="BH323" s="205"/>
      <c r="BI323" s="205"/>
      <c r="BJ323" s="201" t="s">
        <v>4477</v>
      </c>
      <c r="BK323" s="205"/>
      <c r="BL323" s="205"/>
      <c r="BM323" s="205"/>
      <c r="BN323" s="205"/>
      <c r="BO323" s="205"/>
      <c r="BP323" s="205"/>
      <c r="BQ323" s="205"/>
      <c r="BR323" s="205"/>
      <c r="BS323" s="205"/>
      <c r="BT323" s="205"/>
      <c r="BU323" s="205"/>
      <c r="BV323" s="205"/>
      <c r="BW323" s="183"/>
      <c r="BX323" s="183"/>
      <c r="BY323" s="183"/>
      <c r="BZ323" s="206"/>
      <c r="CA323" s="206"/>
      <c r="CB323" s="206"/>
      <c r="CC323" s="206"/>
      <c r="CD323" s="206"/>
      <c r="CE323" s="206"/>
      <c r="CF323" s="206"/>
      <c r="CG323" s="206"/>
      <c r="CH323" s="206"/>
      <c r="CI323" s="206"/>
      <c r="CJ323" s="206"/>
      <c r="CK323" s="206"/>
      <c r="CL323" s="206"/>
      <c r="CM323" s="206"/>
      <c r="CN323" s="206"/>
      <c r="CO323" s="206"/>
      <c r="CP323" s="206"/>
      <c r="CQ323" s="206"/>
      <c r="CR323" s="206"/>
      <c r="CS323" s="202" t="s">
        <v>4478</v>
      </c>
      <c r="CT323" s="206"/>
      <c r="CU323" s="206"/>
      <c r="CV323" s="206"/>
      <c r="CW323" s="206"/>
      <c r="CX323" s="206"/>
      <c r="CY323" s="206"/>
      <c r="CZ323" s="206"/>
      <c r="DA323" s="206"/>
      <c r="DB323" s="206"/>
      <c r="DC323" s="206"/>
      <c r="DD323" s="206"/>
      <c r="DE323" s="206"/>
    </row>
    <row r="324" spans="34:109" ht="71.25" hidden="1">
      <c r="AH324" s="183"/>
      <c r="AI324" s="183"/>
      <c r="AJ324" s="183"/>
      <c r="AK324" s="183"/>
      <c r="AL324" s="197" t="str">
        <f t="shared" ref="AL324:AL387" si="10">IFERROR(IF(HLOOKUP($N$8, $BZ$3:$DE$574, $AP324, FALSE )="", "", HLOOKUP($N$8, $BZ$3:$DE$574, $AP324, FALSE)), "")</f>
        <v/>
      </c>
      <c r="AM324" s="197" t="str">
        <f t="shared" ref="AM324:AM387" si="11">IFERROR(IF(AL324="", "", HLOOKUP($N$8, $AQ$3:$BV$574, AP324, FALSE)), "")</f>
        <v/>
      </c>
      <c r="AO324" s="183"/>
      <c r="AP324" s="29">
        <v>322</v>
      </c>
      <c r="AQ324" s="205"/>
      <c r="AR324" s="205"/>
      <c r="AS324" s="205"/>
      <c r="AT324" s="205"/>
      <c r="AU324" s="205"/>
      <c r="AV324" s="205"/>
      <c r="AW324" s="205"/>
      <c r="AX324" s="205"/>
      <c r="AY324" s="205"/>
      <c r="AZ324" s="205"/>
      <c r="BA324" s="205"/>
      <c r="BB324" s="205"/>
      <c r="BC324" s="205"/>
      <c r="BD324" s="205"/>
      <c r="BE324" s="205"/>
      <c r="BF324" s="205"/>
      <c r="BG324" s="205"/>
      <c r="BH324" s="205"/>
      <c r="BI324" s="205"/>
      <c r="BJ324" s="201" t="s">
        <v>4479</v>
      </c>
      <c r="BK324" s="205"/>
      <c r="BL324" s="205"/>
      <c r="BM324" s="205"/>
      <c r="BN324" s="205"/>
      <c r="BO324" s="205"/>
      <c r="BP324" s="205"/>
      <c r="BQ324" s="205"/>
      <c r="BR324" s="205"/>
      <c r="BS324" s="205"/>
      <c r="BT324" s="205"/>
      <c r="BU324" s="205"/>
      <c r="BV324" s="205"/>
      <c r="BW324" s="183"/>
      <c r="BX324" s="183"/>
      <c r="BY324" s="183"/>
      <c r="BZ324" s="206"/>
      <c r="CA324" s="206"/>
      <c r="CB324" s="206"/>
      <c r="CC324" s="206"/>
      <c r="CD324" s="206"/>
      <c r="CE324" s="206"/>
      <c r="CF324" s="206"/>
      <c r="CG324" s="206"/>
      <c r="CH324" s="206"/>
      <c r="CI324" s="206"/>
      <c r="CJ324" s="206"/>
      <c r="CK324" s="206"/>
      <c r="CL324" s="206"/>
      <c r="CM324" s="206"/>
      <c r="CN324" s="206"/>
      <c r="CO324" s="206"/>
      <c r="CP324" s="206"/>
      <c r="CQ324" s="206"/>
      <c r="CR324" s="206"/>
      <c r="CS324" s="202" t="s">
        <v>4480</v>
      </c>
      <c r="CT324" s="206"/>
      <c r="CU324" s="206"/>
      <c r="CV324" s="206"/>
      <c r="CW324" s="206"/>
      <c r="CX324" s="206"/>
      <c r="CY324" s="206"/>
      <c r="CZ324" s="206"/>
      <c r="DA324" s="206"/>
      <c r="DB324" s="206"/>
      <c r="DC324" s="206"/>
      <c r="DD324" s="206"/>
      <c r="DE324" s="206"/>
    </row>
    <row r="325" spans="34:109" ht="85.5" hidden="1">
      <c r="AH325" s="210"/>
      <c r="AI325" s="210"/>
      <c r="AJ325" s="210"/>
      <c r="AK325" s="210"/>
      <c r="AL325" s="197" t="str">
        <f t="shared" si="10"/>
        <v/>
      </c>
      <c r="AM325" s="197" t="str">
        <f t="shared" si="11"/>
        <v/>
      </c>
      <c r="AO325" s="210"/>
      <c r="AP325" s="29">
        <v>323</v>
      </c>
      <c r="AQ325" s="211"/>
      <c r="AR325" s="211"/>
      <c r="AS325" s="211"/>
      <c r="AT325" s="211"/>
      <c r="AU325" s="211"/>
      <c r="AV325" s="211"/>
      <c r="AW325" s="211"/>
      <c r="AX325" s="211"/>
      <c r="AY325" s="211"/>
      <c r="AZ325" s="211"/>
      <c r="BA325" s="211"/>
      <c r="BB325" s="211"/>
      <c r="BC325" s="211"/>
      <c r="BD325" s="211"/>
      <c r="BE325" s="211"/>
      <c r="BF325" s="211"/>
      <c r="BG325" s="211"/>
      <c r="BH325" s="211"/>
      <c r="BI325" s="211"/>
      <c r="BJ325" s="201" t="s">
        <v>4481</v>
      </c>
      <c r="BK325" s="211"/>
      <c r="BL325" s="211"/>
      <c r="BM325" s="211"/>
      <c r="BN325" s="211"/>
      <c r="BO325" s="211"/>
      <c r="BP325" s="211"/>
      <c r="BQ325" s="211"/>
      <c r="BR325" s="211"/>
      <c r="BS325" s="211"/>
      <c r="BT325" s="211"/>
      <c r="BU325" s="211"/>
      <c r="BV325" s="211"/>
      <c r="BW325" s="210"/>
      <c r="BX325" s="210"/>
      <c r="BY325" s="210"/>
      <c r="BZ325" s="212"/>
      <c r="CA325" s="212"/>
      <c r="CB325" s="212"/>
      <c r="CC325" s="212"/>
      <c r="CD325" s="212"/>
      <c r="CE325" s="212"/>
      <c r="CF325" s="212"/>
      <c r="CG325" s="212"/>
      <c r="CH325" s="212"/>
      <c r="CI325" s="212"/>
      <c r="CJ325" s="212"/>
      <c r="CK325" s="212"/>
      <c r="CL325" s="212"/>
      <c r="CM325" s="212"/>
      <c r="CN325" s="212"/>
      <c r="CO325" s="212"/>
      <c r="CP325" s="212"/>
      <c r="CQ325" s="212"/>
      <c r="CR325" s="212"/>
      <c r="CS325" s="202" t="s">
        <v>4482</v>
      </c>
      <c r="CT325" s="212"/>
      <c r="CU325" s="212"/>
      <c r="CV325" s="212"/>
      <c r="CW325" s="212"/>
      <c r="CX325" s="212"/>
      <c r="CY325" s="212"/>
      <c r="CZ325" s="212"/>
      <c r="DA325" s="212"/>
      <c r="DB325" s="212"/>
      <c r="DC325" s="212"/>
      <c r="DD325" s="212"/>
      <c r="DE325" s="212"/>
    </row>
    <row r="326" spans="34:109" ht="71.25" hidden="1">
      <c r="AH326" s="210"/>
      <c r="AI326" s="210"/>
      <c r="AJ326" s="210"/>
      <c r="AK326" s="210"/>
      <c r="AL326" s="197" t="str">
        <f t="shared" si="10"/>
        <v/>
      </c>
      <c r="AM326" s="197" t="str">
        <f t="shared" si="11"/>
        <v/>
      </c>
      <c r="AO326" s="210"/>
      <c r="AP326" s="29">
        <v>324</v>
      </c>
      <c r="AQ326" s="211"/>
      <c r="AR326" s="211"/>
      <c r="AS326" s="211"/>
      <c r="AT326" s="211"/>
      <c r="AU326" s="211"/>
      <c r="AV326" s="211"/>
      <c r="AW326" s="211"/>
      <c r="AX326" s="211"/>
      <c r="AY326" s="211"/>
      <c r="AZ326" s="211"/>
      <c r="BA326" s="211"/>
      <c r="BB326" s="211"/>
      <c r="BC326" s="211"/>
      <c r="BD326" s="211"/>
      <c r="BE326" s="211"/>
      <c r="BF326" s="211"/>
      <c r="BG326" s="211"/>
      <c r="BH326" s="211"/>
      <c r="BI326" s="211"/>
      <c r="BJ326" s="201" t="s">
        <v>4483</v>
      </c>
      <c r="BK326" s="211"/>
      <c r="BL326" s="211"/>
      <c r="BM326" s="211"/>
      <c r="BN326" s="211"/>
      <c r="BO326" s="211"/>
      <c r="BP326" s="211"/>
      <c r="BQ326" s="211"/>
      <c r="BR326" s="211"/>
      <c r="BS326" s="211"/>
      <c r="BT326" s="211"/>
      <c r="BU326" s="211"/>
      <c r="BV326" s="211"/>
      <c r="BW326" s="210"/>
      <c r="BX326" s="210"/>
      <c r="BY326" s="210"/>
      <c r="BZ326" s="212"/>
      <c r="CA326" s="212"/>
      <c r="CB326" s="212"/>
      <c r="CC326" s="212"/>
      <c r="CD326" s="212"/>
      <c r="CE326" s="212"/>
      <c r="CF326" s="212"/>
      <c r="CG326" s="212"/>
      <c r="CH326" s="212"/>
      <c r="CI326" s="212"/>
      <c r="CJ326" s="212"/>
      <c r="CK326" s="212"/>
      <c r="CL326" s="212"/>
      <c r="CM326" s="212"/>
      <c r="CN326" s="212"/>
      <c r="CO326" s="212"/>
      <c r="CP326" s="212"/>
      <c r="CQ326" s="212"/>
      <c r="CR326" s="212"/>
      <c r="CS326" s="202" t="s">
        <v>4484</v>
      </c>
      <c r="CT326" s="212"/>
      <c r="CU326" s="212"/>
      <c r="CV326" s="212"/>
      <c r="CW326" s="212"/>
      <c r="CX326" s="212"/>
      <c r="CY326" s="212"/>
      <c r="CZ326" s="212"/>
      <c r="DA326" s="212"/>
      <c r="DB326" s="212"/>
      <c r="DC326" s="212"/>
      <c r="DD326" s="212"/>
      <c r="DE326" s="212"/>
    </row>
    <row r="327" spans="34:109" ht="71.25" hidden="1">
      <c r="AH327" s="183"/>
      <c r="AI327" s="183"/>
      <c r="AJ327" s="183"/>
      <c r="AK327" s="183"/>
      <c r="AL327" s="197" t="str">
        <f t="shared" si="10"/>
        <v/>
      </c>
      <c r="AM327" s="197" t="str">
        <f t="shared" si="11"/>
        <v/>
      </c>
      <c r="AO327" s="183"/>
      <c r="AP327" s="29">
        <v>325</v>
      </c>
      <c r="AQ327" s="205"/>
      <c r="AR327" s="205"/>
      <c r="AS327" s="205"/>
      <c r="AT327" s="205"/>
      <c r="AU327" s="205"/>
      <c r="AV327" s="205"/>
      <c r="AW327" s="205"/>
      <c r="AX327" s="205"/>
      <c r="AY327" s="205"/>
      <c r="AZ327" s="205"/>
      <c r="BA327" s="205"/>
      <c r="BB327" s="205"/>
      <c r="BC327" s="205"/>
      <c r="BD327" s="205"/>
      <c r="BE327" s="205"/>
      <c r="BF327" s="205"/>
      <c r="BG327" s="205"/>
      <c r="BH327" s="205"/>
      <c r="BI327" s="205"/>
      <c r="BJ327" s="201" t="s">
        <v>4485</v>
      </c>
      <c r="BK327" s="205"/>
      <c r="BL327" s="205"/>
      <c r="BM327" s="205"/>
      <c r="BN327" s="205"/>
      <c r="BO327" s="205"/>
      <c r="BP327" s="205"/>
      <c r="BQ327" s="205"/>
      <c r="BR327" s="205"/>
      <c r="BS327" s="205"/>
      <c r="BT327" s="205"/>
      <c r="BU327" s="205"/>
      <c r="BV327" s="205"/>
      <c r="BW327" s="183"/>
      <c r="BX327" s="183"/>
      <c r="BY327" s="183"/>
      <c r="BZ327" s="206"/>
      <c r="CA327" s="206"/>
      <c r="CB327" s="206"/>
      <c r="CC327" s="206"/>
      <c r="CD327" s="206"/>
      <c r="CE327" s="206"/>
      <c r="CF327" s="206"/>
      <c r="CG327" s="206"/>
      <c r="CH327" s="206"/>
      <c r="CI327" s="206"/>
      <c r="CJ327" s="206"/>
      <c r="CK327" s="206"/>
      <c r="CL327" s="206"/>
      <c r="CM327" s="206"/>
      <c r="CN327" s="206"/>
      <c r="CO327" s="206"/>
      <c r="CP327" s="206"/>
      <c r="CQ327" s="206"/>
      <c r="CR327" s="206"/>
      <c r="CS327" s="202" t="s">
        <v>4486</v>
      </c>
      <c r="CT327" s="206"/>
      <c r="CU327" s="206"/>
      <c r="CV327" s="206"/>
      <c r="CW327" s="206"/>
      <c r="CX327" s="206"/>
      <c r="CY327" s="206"/>
      <c r="CZ327" s="206"/>
      <c r="DA327" s="206"/>
      <c r="DB327" s="206"/>
      <c r="DC327" s="206"/>
      <c r="DD327" s="206"/>
      <c r="DE327" s="206"/>
    </row>
    <row r="328" spans="34:109" ht="71.25" hidden="1">
      <c r="AH328" s="183"/>
      <c r="AI328" s="183"/>
      <c r="AJ328" s="183"/>
      <c r="AK328" s="183"/>
      <c r="AL328" s="197" t="str">
        <f t="shared" si="10"/>
        <v/>
      </c>
      <c r="AM328" s="197" t="str">
        <f t="shared" si="11"/>
        <v/>
      </c>
      <c r="AO328" s="183"/>
      <c r="AP328" s="29">
        <v>326</v>
      </c>
      <c r="AQ328" s="205"/>
      <c r="AR328" s="205"/>
      <c r="AS328" s="205"/>
      <c r="AT328" s="205"/>
      <c r="AU328" s="205"/>
      <c r="AV328" s="205"/>
      <c r="AW328" s="205"/>
      <c r="AX328" s="205"/>
      <c r="AY328" s="205"/>
      <c r="AZ328" s="205"/>
      <c r="BA328" s="205"/>
      <c r="BB328" s="205"/>
      <c r="BC328" s="205"/>
      <c r="BD328" s="205"/>
      <c r="BE328" s="205"/>
      <c r="BF328" s="205"/>
      <c r="BG328" s="205"/>
      <c r="BH328" s="205"/>
      <c r="BI328" s="205"/>
      <c r="BJ328" s="201" t="s">
        <v>4487</v>
      </c>
      <c r="BK328" s="205"/>
      <c r="BL328" s="205"/>
      <c r="BM328" s="205"/>
      <c r="BN328" s="205"/>
      <c r="BO328" s="205"/>
      <c r="BP328" s="205"/>
      <c r="BQ328" s="205"/>
      <c r="BR328" s="205"/>
      <c r="BS328" s="205"/>
      <c r="BT328" s="205"/>
      <c r="BU328" s="205"/>
      <c r="BV328" s="205"/>
      <c r="BW328" s="183"/>
      <c r="BX328" s="183"/>
      <c r="BY328" s="183"/>
      <c r="BZ328" s="206"/>
      <c r="CA328" s="206"/>
      <c r="CB328" s="206"/>
      <c r="CC328" s="206"/>
      <c r="CD328" s="206"/>
      <c r="CE328" s="206"/>
      <c r="CF328" s="206"/>
      <c r="CG328" s="206"/>
      <c r="CH328" s="206"/>
      <c r="CI328" s="206"/>
      <c r="CJ328" s="206"/>
      <c r="CK328" s="206"/>
      <c r="CL328" s="206"/>
      <c r="CM328" s="206"/>
      <c r="CN328" s="206"/>
      <c r="CO328" s="206"/>
      <c r="CP328" s="206"/>
      <c r="CQ328" s="206"/>
      <c r="CR328" s="206"/>
      <c r="CS328" s="202" t="s">
        <v>4488</v>
      </c>
      <c r="CT328" s="206"/>
      <c r="CU328" s="206"/>
      <c r="CV328" s="206"/>
      <c r="CW328" s="206"/>
      <c r="CX328" s="206"/>
      <c r="CY328" s="206"/>
      <c r="CZ328" s="206"/>
      <c r="DA328" s="206"/>
      <c r="DB328" s="206"/>
      <c r="DC328" s="206"/>
      <c r="DD328" s="206"/>
      <c r="DE328" s="206"/>
    </row>
    <row r="329" spans="34:109" ht="71.25" hidden="1">
      <c r="AH329" s="183"/>
      <c r="AI329" s="183"/>
      <c r="AJ329" s="183"/>
      <c r="AK329" s="183"/>
      <c r="AL329" s="197" t="str">
        <f t="shared" si="10"/>
        <v/>
      </c>
      <c r="AM329" s="197" t="str">
        <f t="shared" si="11"/>
        <v/>
      </c>
      <c r="AO329" s="183"/>
      <c r="AP329" s="29">
        <v>327</v>
      </c>
      <c r="AQ329" s="205"/>
      <c r="AR329" s="205"/>
      <c r="AS329" s="205"/>
      <c r="AT329" s="205"/>
      <c r="AU329" s="205"/>
      <c r="AV329" s="205"/>
      <c r="AW329" s="205"/>
      <c r="AX329" s="205"/>
      <c r="AY329" s="205"/>
      <c r="AZ329" s="205"/>
      <c r="BA329" s="205"/>
      <c r="BB329" s="205"/>
      <c r="BC329" s="205"/>
      <c r="BD329" s="205"/>
      <c r="BE329" s="205"/>
      <c r="BF329" s="205"/>
      <c r="BG329" s="205"/>
      <c r="BH329" s="205"/>
      <c r="BI329" s="205"/>
      <c r="BJ329" s="201" t="s">
        <v>4489</v>
      </c>
      <c r="BK329" s="205"/>
      <c r="BL329" s="205"/>
      <c r="BM329" s="205"/>
      <c r="BN329" s="205"/>
      <c r="BO329" s="205"/>
      <c r="BP329" s="205"/>
      <c r="BQ329" s="205"/>
      <c r="BR329" s="205"/>
      <c r="BS329" s="205"/>
      <c r="BT329" s="205"/>
      <c r="BU329" s="205"/>
      <c r="BV329" s="205"/>
      <c r="BW329" s="183"/>
      <c r="BX329" s="183"/>
      <c r="BY329" s="183"/>
      <c r="BZ329" s="206"/>
      <c r="CA329" s="206"/>
      <c r="CB329" s="206"/>
      <c r="CC329" s="206"/>
      <c r="CD329" s="206"/>
      <c r="CE329" s="206"/>
      <c r="CF329" s="206"/>
      <c r="CG329" s="206"/>
      <c r="CH329" s="206"/>
      <c r="CI329" s="206"/>
      <c r="CJ329" s="206"/>
      <c r="CK329" s="206"/>
      <c r="CL329" s="206"/>
      <c r="CM329" s="206"/>
      <c r="CN329" s="206"/>
      <c r="CO329" s="206"/>
      <c r="CP329" s="206"/>
      <c r="CQ329" s="206"/>
      <c r="CR329" s="206"/>
      <c r="CS329" s="202" t="s">
        <v>4490</v>
      </c>
      <c r="CT329" s="206"/>
      <c r="CU329" s="206"/>
      <c r="CV329" s="206"/>
      <c r="CW329" s="206"/>
      <c r="CX329" s="206"/>
      <c r="CY329" s="206"/>
      <c r="CZ329" s="206"/>
      <c r="DA329" s="206"/>
      <c r="DB329" s="206"/>
      <c r="DC329" s="206"/>
      <c r="DD329" s="206"/>
      <c r="DE329" s="206"/>
    </row>
    <row r="330" spans="34:109" ht="85.5" hidden="1">
      <c r="AH330" s="183"/>
      <c r="AI330" s="183"/>
      <c r="AJ330" s="183"/>
      <c r="AK330" s="183"/>
      <c r="AL330" s="197" t="str">
        <f t="shared" si="10"/>
        <v/>
      </c>
      <c r="AM330" s="197" t="str">
        <f t="shared" si="11"/>
        <v/>
      </c>
      <c r="AO330" s="183"/>
      <c r="AP330" s="29">
        <v>328</v>
      </c>
      <c r="AQ330" s="205"/>
      <c r="AR330" s="205"/>
      <c r="AS330" s="205"/>
      <c r="AT330" s="205"/>
      <c r="AU330" s="205"/>
      <c r="AV330" s="205"/>
      <c r="AW330" s="205"/>
      <c r="AX330" s="205"/>
      <c r="AY330" s="205"/>
      <c r="AZ330" s="205"/>
      <c r="BA330" s="205"/>
      <c r="BB330" s="205"/>
      <c r="BC330" s="205"/>
      <c r="BD330" s="205"/>
      <c r="BE330" s="205"/>
      <c r="BF330" s="205"/>
      <c r="BG330" s="205"/>
      <c r="BH330" s="205"/>
      <c r="BI330" s="205"/>
      <c r="BJ330" s="201" t="s">
        <v>4491</v>
      </c>
      <c r="BK330" s="205"/>
      <c r="BL330" s="205"/>
      <c r="BM330" s="205"/>
      <c r="BN330" s="205"/>
      <c r="BO330" s="205"/>
      <c r="BP330" s="205"/>
      <c r="BQ330" s="205"/>
      <c r="BR330" s="205"/>
      <c r="BS330" s="205"/>
      <c r="BT330" s="205"/>
      <c r="BU330" s="205"/>
      <c r="BV330" s="205"/>
      <c r="BW330" s="183"/>
      <c r="BX330" s="183"/>
      <c r="BY330" s="183"/>
      <c r="BZ330" s="206"/>
      <c r="CA330" s="206"/>
      <c r="CB330" s="206"/>
      <c r="CC330" s="206"/>
      <c r="CD330" s="206"/>
      <c r="CE330" s="206"/>
      <c r="CF330" s="206"/>
      <c r="CG330" s="206"/>
      <c r="CH330" s="206"/>
      <c r="CI330" s="206"/>
      <c r="CJ330" s="206"/>
      <c r="CK330" s="206"/>
      <c r="CL330" s="206"/>
      <c r="CM330" s="206"/>
      <c r="CN330" s="206"/>
      <c r="CO330" s="206"/>
      <c r="CP330" s="206"/>
      <c r="CQ330" s="206"/>
      <c r="CR330" s="206"/>
      <c r="CS330" s="202" t="s">
        <v>4492</v>
      </c>
      <c r="CT330" s="206"/>
      <c r="CU330" s="206"/>
      <c r="CV330" s="206"/>
      <c r="CW330" s="206"/>
      <c r="CX330" s="206"/>
      <c r="CY330" s="206"/>
      <c r="CZ330" s="206"/>
      <c r="DA330" s="206"/>
      <c r="DB330" s="206"/>
      <c r="DC330" s="206"/>
      <c r="DD330" s="206"/>
      <c r="DE330" s="206"/>
    </row>
    <row r="331" spans="34:109" ht="71.25" hidden="1">
      <c r="AH331" s="183"/>
      <c r="AI331" s="183"/>
      <c r="AJ331" s="183"/>
      <c r="AK331" s="183"/>
      <c r="AL331" s="197" t="str">
        <f t="shared" si="10"/>
        <v/>
      </c>
      <c r="AM331" s="197" t="str">
        <f t="shared" si="11"/>
        <v/>
      </c>
      <c r="AO331" s="183"/>
      <c r="AP331" s="29">
        <v>329</v>
      </c>
      <c r="AQ331" s="205"/>
      <c r="AR331" s="205"/>
      <c r="AS331" s="205"/>
      <c r="AT331" s="205"/>
      <c r="AU331" s="205"/>
      <c r="AV331" s="205"/>
      <c r="AW331" s="205"/>
      <c r="AX331" s="205"/>
      <c r="AY331" s="205"/>
      <c r="AZ331" s="205"/>
      <c r="BA331" s="205"/>
      <c r="BB331" s="205"/>
      <c r="BC331" s="205"/>
      <c r="BD331" s="205"/>
      <c r="BE331" s="205"/>
      <c r="BF331" s="205"/>
      <c r="BG331" s="205"/>
      <c r="BH331" s="205"/>
      <c r="BI331" s="205"/>
      <c r="BJ331" s="201" t="s">
        <v>4493</v>
      </c>
      <c r="BK331" s="205"/>
      <c r="BL331" s="205"/>
      <c r="BM331" s="205"/>
      <c r="BN331" s="205"/>
      <c r="BO331" s="205"/>
      <c r="BP331" s="205"/>
      <c r="BQ331" s="205"/>
      <c r="BR331" s="205"/>
      <c r="BS331" s="205"/>
      <c r="BT331" s="205"/>
      <c r="BU331" s="205"/>
      <c r="BV331" s="205"/>
      <c r="BW331" s="183"/>
      <c r="BX331" s="183"/>
      <c r="BY331" s="183"/>
      <c r="BZ331" s="206"/>
      <c r="CA331" s="206"/>
      <c r="CB331" s="206"/>
      <c r="CC331" s="206"/>
      <c r="CD331" s="206"/>
      <c r="CE331" s="206"/>
      <c r="CF331" s="206"/>
      <c r="CG331" s="206"/>
      <c r="CH331" s="206"/>
      <c r="CI331" s="206"/>
      <c r="CJ331" s="206"/>
      <c r="CK331" s="206"/>
      <c r="CL331" s="206"/>
      <c r="CM331" s="206"/>
      <c r="CN331" s="206"/>
      <c r="CO331" s="206"/>
      <c r="CP331" s="206"/>
      <c r="CQ331" s="206"/>
      <c r="CR331" s="206"/>
      <c r="CS331" s="202" t="s">
        <v>4494</v>
      </c>
      <c r="CT331" s="206"/>
      <c r="CU331" s="206"/>
      <c r="CV331" s="206"/>
      <c r="CW331" s="206"/>
      <c r="CX331" s="206"/>
      <c r="CY331" s="206"/>
      <c r="CZ331" s="206"/>
      <c r="DA331" s="206"/>
      <c r="DB331" s="206"/>
      <c r="DC331" s="206"/>
      <c r="DD331" s="206"/>
      <c r="DE331" s="206"/>
    </row>
    <row r="332" spans="34:109" ht="85.5" hidden="1">
      <c r="AH332" s="183"/>
      <c r="AI332" s="183"/>
      <c r="AJ332" s="183"/>
      <c r="AK332" s="183"/>
      <c r="AL332" s="197" t="str">
        <f t="shared" si="10"/>
        <v/>
      </c>
      <c r="AM332" s="197" t="str">
        <f t="shared" si="11"/>
        <v/>
      </c>
      <c r="AO332" s="183"/>
      <c r="AP332" s="29">
        <v>330</v>
      </c>
      <c r="AQ332" s="205"/>
      <c r="AR332" s="205"/>
      <c r="AS332" s="205"/>
      <c r="AT332" s="205"/>
      <c r="AU332" s="205"/>
      <c r="AV332" s="205"/>
      <c r="AW332" s="205"/>
      <c r="AX332" s="205"/>
      <c r="AY332" s="205"/>
      <c r="AZ332" s="205"/>
      <c r="BA332" s="205"/>
      <c r="BB332" s="205"/>
      <c r="BC332" s="205"/>
      <c r="BD332" s="205"/>
      <c r="BE332" s="205"/>
      <c r="BF332" s="205"/>
      <c r="BG332" s="205"/>
      <c r="BH332" s="205"/>
      <c r="BI332" s="205"/>
      <c r="BJ332" s="201" t="s">
        <v>4495</v>
      </c>
      <c r="BK332" s="205"/>
      <c r="BL332" s="205"/>
      <c r="BM332" s="205"/>
      <c r="BN332" s="205"/>
      <c r="BO332" s="205"/>
      <c r="BP332" s="205"/>
      <c r="BQ332" s="205"/>
      <c r="BR332" s="205"/>
      <c r="BS332" s="205"/>
      <c r="BT332" s="205"/>
      <c r="BU332" s="205"/>
      <c r="BV332" s="205"/>
      <c r="BW332" s="183"/>
      <c r="BX332" s="183"/>
      <c r="BY332" s="183"/>
      <c r="BZ332" s="206"/>
      <c r="CA332" s="206"/>
      <c r="CB332" s="206"/>
      <c r="CC332" s="206"/>
      <c r="CD332" s="206"/>
      <c r="CE332" s="206"/>
      <c r="CF332" s="206"/>
      <c r="CG332" s="206"/>
      <c r="CH332" s="206"/>
      <c r="CI332" s="206"/>
      <c r="CJ332" s="206"/>
      <c r="CK332" s="206"/>
      <c r="CL332" s="206"/>
      <c r="CM332" s="206"/>
      <c r="CN332" s="206"/>
      <c r="CO332" s="206"/>
      <c r="CP332" s="206"/>
      <c r="CQ332" s="206"/>
      <c r="CR332" s="206"/>
      <c r="CS332" s="202" t="s">
        <v>4496</v>
      </c>
      <c r="CT332" s="206"/>
      <c r="CU332" s="206"/>
      <c r="CV332" s="206"/>
      <c r="CW332" s="206"/>
      <c r="CX332" s="206"/>
      <c r="CY332" s="206"/>
      <c r="CZ332" s="206"/>
      <c r="DA332" s="206"/>
      <c r="DB332" s="206"/>
      <c r="DC332" s="206"/>
      <c r="DD332" s="206"/>
      <c r="DE332" s="206"/>
    </row>
    <row r="333" spans="34:109" ht="71.25" hidden="1">
      <c r="AH333" s="183"/>
      <c r="AI333" s="183"/>
      <c r="AJ333" s="183"/>
      <c r="AK333" s="183"/>
      <c r="AL333" s="197" t="str">
        <f t="shared" si="10"/>
        <v/>
      </c>
      <c r="AM333" s="197" t="str">
        <f t="shared" si="11"/>
        <v/>
      </c>
      <c r="AO333" s="183"/>
      <c r="AP333" s="29">
        <v>331</v>
      </c>
      <c r="AQ333" s="205"/>
      <c r="AR333" s="205"/>
      <c r="AS333" s="205"/>
      <c r="AT333" s="205"/>
      <c r="AU333" s="205"/>
      <c r="AV333" s="205"/>
      <c r="AW333" s="205"/>
      <c r="AX333" s="205"/>
      <c r="AY333" s="205"/>
      <c r="AZ333" s="205"/>
      <c r="BA333" s="205"/>
      <c r="BB333" s="205"/>
      <c r="BC333" s="205"/>
      <c r="BD333" s="205"/>
      <c r="BE333" s="205"/>
      <c r="BF333" s="205"/>
      <c r="BG333" s="205"/>
      <c r="BH333" s="205"/>
      <c r="BI333" s="205"/>
      <c r="BJ333" s="201" t="s">
        <v>4497</v>
      </c>
      <c r="BK333" s="205"/>
      <c r="BL333" s="205"/>
      <c r="BM333" s="205"/>
      <c r="BN333" s="205"/>
      <c r="BO333" s="205"/>
      <c r="BP333" s="205"/>
      <c r="BQ333" s="205"/>
      <c r="BR333" s="205"/>
      <c r="BS333" s="205"/>
      <c r="BT333" s="205"/>
      <c r="BU333" s="205"/>
      <c r="BV333" s="205"/>
      <c r="BW333" s="183"/>
      <c r="BX333" s="183"/>
      <c r="BY333" s="183"/>
      <c r="BZ333" s="206"/>
      <c r="CA333" s="206"/>
      <c r="CB333" s="206"/>
      <c r="CC333" s="206"/>
      <c r="CD333" s="206"/>
      <c r="CE333" s="206"/>
      <c r="CF333" s="206"/>
      <c r="CG333" s="206"/>
      <c r="CH333" s="206"/>
      <c r="CI333" s="206"/>
      <c r="CJ333" s="206"/>
      <c r="CK333" s="206"/>
      <c r="CL333" s="206"/>
      <c r="CM333" s="206"/>
      <c r="CN333" s="206"/>
      <c r="CO333" s="206"/>
      <c r="CP333" s="206"/>
      <c r="CQ333" s="206"/>
      <c r="CR333" s="206"/>
      <c r="CS333" s="202" t="s">
        <v>4498</v>
      </c>
      <c r="CT333" s="206"/>
      <c r="CU333" s="206"/>
      <c r="CV333" s="206"/>
      <c r="CW333" s="206"/>
      <c r="CX333" s="206"/>
      <c r="CY333" s="206"/>
      <c r="CZ333" s="206"/>
      <c r="DA333" s="206"/>
      <c r="DB333" s="206"/>
      <c r="DC333" s="206"/>
      <c r="DD333" s="206"/>
      <c r="DE333" s="206"/>
    </row>
    <row r="334" spans="34:109" ht="57" hidden="1">
      <c r="AH334" s="183"/>
      <c r="AI334" s="183"/>
      <c r="AJ334" s="183"/>
      <c r="AK334" s="183"/>
      <c r="AL334" s="197" t="str">
        <f t="shared" si="10"/>
        <v/>
      </c>
      <c r="AM334" s="197" t="str">
        <f t="shared" si="11"/>
        <v/>
      </c>
      <c r="AO334" s="183"/>
      <c r="AP334" s="29">
        <v>332</v>
      </c>
      <c r="AQ334" s="205"/>
      <c r="AR334" s="205"/>
      <c r="AS334" s="205"/>
      <c r="AT334" s="205"/>
      <c r="AU334" s="205"/>
      <c r="AV334" s="205"/>
      <c r="AW334" s="205"/>
      <c r="AX334" s="205"/>
      <c r="AY334" s="205"/>
      <c r="AZ334" s="205"/>
      <c r="BA334" s="205"/>
      <c r="BB334" s="205"/>
      <c r="BC334" s="205"/>
      <c r="BD334" s="205"/>
      <c r="BE334" s="205"/>
      <c r="BF334" s="205"/>
      <c r="BG334" s="205"/>
      <c r="BH334" s="205"/>
      <c r="BI334" s="205"/>
      <c r="BJ334" s="201" t="s">
        <v>4499</v>
      </c>
      <c r="BK334" s="205"/>
      <c r="BL334" s="205"/>
      <c r="BM334" s="205"/>
      <c r="BN334" s="205"/>
      <c r="BO334" s="205"/>
      <c r="BP334" s="205"/>
      <c r="BQ334" s="205"/>
      <c r="BR334" s="205"/>
      <c r="BS334" s="205"/>
      <c r="BT334" s="205"/>
      <c r="BU334" s="205"/>
      <c r="BV334" s="205"/>
      <c r="BW334" s="183"/>
      <c r="BX334" s="183"/>
      <c r="BY334" s="183"/>
      <c r="BZ334" s="206"/>
      <c r="CA334" s="206"/>
      <c r="CB334" s="206"/>
      <c r="CC334" s="206"/>
      <c r="CD334" s="206"/>
      <c r="CE334" s="206"/>
      <c r="CF334" s="206"/>
      <c r="CG334" s="206"/>
      <c r="CH334" s="206"/>
      <c r="CI334" s="206"/>
      <c r="CJ334" s="206"/>
      <c r="CK334" s="206"/>
      <c r="CL334" s="206"/>
      <c r="CM334" s="206"/>
      <c r="CN334" s="206"/>
      <c r="CO334" s="206"/>
      <c r="CP334" s="206"/>
      <c r="CQ334" s="206"/>
      <c r="CR334" s="206"/>
      <c r="CS334" s="202" t="s">
        <v>4500</v>
      </c>
      <c r="CT334" s="206"/>
      <c r="CU334" s="206"/>
      <c r="CV334" s="206"/>
      <c r="CW334" s="206"/>
      <c r="CX334" s="206"/>
      <c r="CY334" s="206"/>
      <c r="CZ334" s="206"/>
      <c r="DA334" s="206"/>
      <c r="DB334" s="206"/>
      <c r="DC334" s="206"/>
      <c r="DD334" s="206"/>
      <c r="DE334" s="206"/>
    </row>
    <row r="335" spans="34:109" ht="71.25" hidden="1">
      <c r="AH335" s="183"/>
      <c r="AI335" s="183"/>
      <c r="AJ335" s="183"/>
      <c r="AK335" s="183"/>
      <c r="AL335" s="197" t="str">
        <f t="shared" si="10"/>
        <v/>
      </c>
      <c r="AM335" s="197" t="str">
        <f t="shared" si="11"/>
        <v/>
      </c>
      <c r="AO335" s="183"/>
      <c r="AP335" s="29">
        <v>333</v>
      </c>
      <c r="AQ335" s="205"/>
      <c r="AR335" s="205"/>
      <c r="AS335" s="205"/>
      <c r="AT335" s="205"/>
      <c r="AU335" s="205"/>
      <c r="AV335" s="205"/>
      <c r="AW335" s="205"/>
      <c r="AX335" s="205"/>
      <c r="AY335" s="205"/>
      <c r="AZ335" s="205"/>
      <c r="BA335" s="205"/>
      <c r="BB335" s="205"/>
      <c r="BC335" s="205"/>
      <c r="BD335" s="205"/>
      <c r="BE335" s="205"/>
      <c r="BF335" s="205"/>
      <c r="BG335" s="205"/>
      <c r="BH335" s="205"/>
      <c r="BI335" s="205"/>
      <c r="BJ335" s="201" t="s">
        <v>4501</v>
      </c>
      <c r="BK335" s="205"/>
      <c r="BL335" s="205"/>
      <c r="BM335" s="205"/>
      <c r="BN335" s="205"/>
      <c r="BO335" s="205"/>
      <c r="BP335" s="205"/>
      <c r="BQ335" s="205"/>
      <c r="BR335" s="205"/>
      <c r="BS335" s="205"/>
      <c r="BT335" s="205"/>
      <c r="BU335" s="205"/>
      <c r="BV335" s="205"/>
      <c r="BW335" s="183"/>
      <c r="BX335" s="183"/>
      <c r="BY335" s="183"/>
      <c r="BZ335" s="206"/>
      <c r="CA335" s="206"/>
      <c r="CB335" s="206"/>
      <c r="CC335" s="206"/>
      <c r="CD335" s="206"/>
      <c r="CE335" s="206"/>
      <c r="CF335" s="206"/>
      <c r="CG335" s="206"/>
      <c r="CH335" s="206"/>
      <c r="CI335" s="206"/>
      <c r="CJ335" s="206"/>
      <c r="CK335" s="206"/>
      <c r="CL335" s="206"/>
      <c r="CM335" s="206"/>
      <c r="CN335" s="206"/>
      <c r="CO335" s="206"/>
      <c r="CP335" s="206"/>
      <c r="CQ335" s="206"/>
      <c r="CR335" s="206"/>
      <c r="CS335" s="202" t="s">
        <v>4502</v>
      </c>
      <c r="CT335" s="206"/>
      <c r="CU335" s="206"/>
      <c r="CV335" s="206"/>
      <c r="CW335" s="206"/>
      <c r="CX335" s="206"/>
      <c r="CY335" s="206"/>
      <c r="CZ335" s="206"/>
      <c r="DA335" s="206"/>
      <c r="DB335" s="206"/>
      <c r="DC335" s="206"/>
      <c r="DD335" s="206"/>
      <c r="DE335" s="206"/>
    </row>
    <row r="336" spans="34:109" ht="71.25" hidden="1">
      <c r="AH336" s="183"/>
      <c r="AI336" s="183"/>
      <c r="AJ336" s="183"/>
      <c r="AK336" s="183"/>
      <c r="AL336" s="197" t="str">
        <f t="shared" si="10"/>
        <v/>
      </c>
      <c r="AM336" s="197" t="str">
        <f t="shared" si="11"/>
        <v/>
      </c>
      <c r="AO336" s="183"/>
      <c r="AP336" s="29">
        <v>334</v>
      </c>
      <c r="AQ336" s="205"/>
      <c r="AR336" s="205"/>
      <c r="AS336" s="205"/>
      <c r="AT336" s="205"/>
      <c r="AU336" s="205"/>
      <c r="AV336" s="205"/>
      <c r="AW336" s="205"/>
      <c r="AX336" s="205"/>
      <c r="AY336" s="205"/>
      <c r="AZ336" s="205"/>
      <c r="BA336" s="205"/>
      <c r="BB336" s="205"/>
      <c r="BC336" s="205"/>
      <c r="BD336" s="205"/>
      <c r="BE336" s="205"/>
      <c r="BF336" s="205"/>
      <c r="BG336" s="205"/>
      <c r="BH336" s="205"/>
      <c r="BI336" s="205"/>
      <c r="BJ336" s="201" t="s">
        <v>4503</v>
      </c>
      <c r="BK336" s="205"/>
      <c r="BL336" s="205"/>
      <c r="BM336" s="205"/>
      <c r="BN336" s="205"/>
      <c r="BO336" s="205"/>
      <c r="BP336" s="205"/>
      <c r="BQ336" s="205"/>
      <c r="BR336" s="205"/>
      <c r="BS336" s="205"/>
      <c r="BT336" s="205"/>
      <c r="BU336" s="205"/>
      <c r="BV336" s="205"/>
      <c r="BW336" s="183"/>
      <c r="BX336" s="183"/>
      <c r="BY336" s="183"/>
      <c r="BZ336" s="206"/>
      <c r="CA336" s="206"/>
      <c r="CB336" s="206"/>
      <c r="CC336" s="206"/>
      <c r="CD336" s="206"/>
      <c r="CE336" s="206"/>
      <c r="CF336" s="206"/>
      <c r="CG336" s="206"/>
      <c r="CH336" s="206"/>
      <c r="CI336" s="206"/>
      <c r="CJ336" s="206"/>
      <c r="CK336" s="206"/>
      <c r="CL336" s="206"/>
      <c r="CM336" s="206"/>
      <c r="CN336" s="206"/>
      <c r="CO336" s="206"/>
      <c r="CP336" s="206"/>
      <c r="CQ336" s="206"/>
      <c r="CR336" s="206"/>
      <c r="CS336" s="202" t="s">
        <v>4504</v>
      </c>
      <c r="CT336" s="206"/>
      <c r="CU336" s="206"/>
      <c r="CV336" s="206"/>
      <c r="CW336" s="206"/>
      <c r="CX336" s="206"/>
      <c r="CY336" s="206"/>
      <c r="CZ336" s="206"/>
      <c r="DA336" s="206"/>
      <c r="DB336" s="206"/>
      <c r="DC336" s="206"/>
      <c r="DD336" s="206"/>
      <c r="DE336" s="206"/>
    </row>
    <row r="337" spans="34:109" ht="57" hidden="1">
      <c r="AH337" s="183"/>
      <c r="AI337" s="183"/>
      <c r="AJ337" s="183"/>
      <c r="AK337" s="183"/>
      <c r="AL337" s="197" t="str">
        <f t="shared" si="10"/>
        <v/>
      </c>
      <c r="AM337" s="197" t="str">
        <f t="shared" si="11"/>
        <v/>
      </c>
      <c r="AO337" s="183"/>
      <c r="AP337" s="29">
        <v>335</v>
      </c>
      <c r="AQ337" s="205"/>
      <c r="AR337" s="205"/>
      <c r="AS337" s="205"/>
      <c r="AT337" s="205"/>
      <c r="AU337" s="205"/>
      <c r="AV337" s="205"/>
      <c r="AW337" s="205"/>
      <c r="AX337" s="205"/>
      <c r="AY337" s="205"/>
      <c r="AZ337" s="205"/>
      <c r="BA337" s="205"/>
      <c r="BB337" s="205"/>
      <c r="BC337" s="205"/>
      <c r="BD337" s="205"/>
      <c r="BE337" s="205"/>
      <c r="BF337" s="205"/>
      <c r="BG337" s="205"/>
      <c r="BH337" s="205"/>
      <c r="BI337" s="205"/>
      <c r="BJ337" s="201" t="s">
        <v>4505</v>
      </c>
      <c r="BK337" s="205"/>
      <c r="BL337" s="205"/>
      <c r="BM337" s="205"/>
      <c r="BN337" s="205"/>
      <c r="BO337" s="205"/>
      <c r="BP337" s="205"/>
      <c r="BQ337" s="205"/>
      <c r="BR337" s="205"/>
      <c r="BS337" s="205"/>
      <c r="BT337" s="205"/>
      <c r="BU337" s="205"/>
      <c r="BV337" s="205"/>
      <c r="BW337" s="183"/>
      <c r="BX337" s="183"/>
      <c r="BY337" s="183"/>
      <c r="BZ337" s="206"/>
      <c r="CA337" s="206"/>
      <c r="CB337" s="206"/>
      <c r="CC337" s="206"/>
      <c r="CD337" s="206"/>
      <c r="CE337" s="206"/>
      <c r="CF337" s="206"/>
      <c r="CG337" s="206"/>
      <c r="CH337" s="206"/>
      <c r="CI337" s="206"/>
      <c r="CJ337" s="206"/>
      <c r="CK337" s="206"/>
      <c r="CL337" s="206"/>
      <c r="CM337" s="206"/>
      <c r="CN337" s="206"/>
      <c r="CO337" s="206"/>
      <c r="CP337" s="206"/>
      <c r="CQ337" s="206"/>
      <c r="CR337" s="206"/>
      <c r="CS337" s="202" t="s">
        <v>4506</v>
      </c>
      <c r="CT337" s="206"/>
      <c r="CU337" s="206"/>
      <c r="CV337" s="206"/>
      <c r="CW337" s="206"/>
      <c r="CX337" s="206"/>
      <c r="CY337" s="206"/>
      <c r="CZ337" s="206"/>
      <c r="DA337" s="206"/>
      <c r="DB337" s="206"/>
      <c r="DC337" s="206"/>
      <c r="DD337" s="206"/>
      <c r="DE337" s="206"/>
    </row>
    <row r="338" spans="34:109" ht="71.25" hidden="1">
      <c r="AH338" s="183"/>
      <c r="AI338" s="183"/>
      <c r="AJ338" s="183"/>
      <c r="AK338" s="183"/>
      <c r="AL338" s="197" t="str">
        <f t="shared" si="10"/>
        <v/>
      </c>
      <c r="AM338" s="197" t="str">
        <f t="shared" si="11"/>
        <v/>
      </c>
      <c r="AO338" s="183"/>
      <c r="AP338" s="29">
        <v>336</v>
      </c>
      <c r="AQ338" s="205"/>
      <c r="AR338" s="205"/>
      <c r="AS338" s="205"/>
      <c r="AT338" s="205"/>
      <c r="AU338" s="205"/>
      <c r="AV338" s="205"/>
      <c r="AW338" s="205"/>
      <c r="AX338" s="205"/>
      <c r="AY338" s="205"/>
      <c r="AZ338" s="205"/>
      <c r="BA338" s="205"/>
      <c r="BB338" s="205"/>
      <c r="BC338" s="205"/>
      <c r="BD338" s="205"/>
      <c r="BE338" s="205"/>
      <c r="BF338" s="205"/>
      <c r="BG338" s="205"/>
      <c r="BH338" s="205"/>
      <c r="BI338" s="205"/>
      <c r="BJ338" s="201" t="s">
        <v>4507</v>
      </c>
      <c r="BK338" s="205"/>
      <c r="BL338" s="205"/>
      <c r="BM338" s="205"/>
      <c r="BN338" s="205"/>
      <c r="BO338" s="205"/>
      <c r="BP338" s="205"/>
      <c r="BQ338" s="205"/>
      <c r="BR338" s="205"/>
      <c r="BS338" s="205"/>
      <c r="BT338" s="205"/>
      <c r="BU338" s="205"/>
      <c r="BV338" s="205"/>
      <c r="BW338" s="183"/>
      <c r="BX338" s="183"/>
      <c r="BY338" s="183"/>
      <c r="BZ338" s="206"/>
      <c r="CA338" s="206"/>
      <c r="CB338" s="206"/>
      <c r="CC338" s="206"/>
      <c r="CD338" s="206"/>
      <c r="CE338" s="206"/>
      <c r="CF338" s="206"/>
      <c r="CG338" s="206"/>
      <c r="CH338" s="206"/>
      <c r="CI338" s="206"/>
      <c r="CJ338" s="206"/>
      <c r="CK338" s="206"/>
      <c r="CL338" s="206"/>
      <c r="CM338" s="206"/>
      <c r="CN338" s="206"/>
      <c r="CO338" s="206"/>
      <c r="CP338" s="206"/>
      <c r="CQ338" s="206"/>
      <c r="CR338" s="206"/>
      <c r="CS338" s="202" t="s">
        <v>4508</v>
      </c>
      <c r="CT338" s="206"/>
      <c r="CU338" s="206"/>
      <c r="CV338" s="206"/>
      <c r="CW338" s="206"/>
      <c r="CX338" s="206"/>
      <c r="CY338" s="206"/>
      <c r="CZ338" s="206"/>
      <c r="DA338" s="206"/>
      <c r="DB338" s="206"/>
      <c r="DC338" s="206"/>
      <c r="DD338" s="206"/>
      <c r="DE338" s="206"/>
    </row>
    <row r="339" spans="34:109" ht="57" hidden="1">
      <c r="AH339" s="183"/>
      <c r="AI339" s="183"/>
      <c r="AJ339" s="183"/>
      <c r="AK339" s="183"/>
      <c r="AL339" s="197" t="str">
        <f t="shared" si="10"/>
        <v/>
      </c>
      <c r="AM339" s="197" t="str">
        <f t="shared" si="11"/>
        <v/>
      </c>
      <c r="AO339" s="183"/>
      <c r="AP339" s="29">
        <v>337</v>
      </c>
      <c r="AQ339" s="205"/>
      <c r="AR339" s="205"/>
      <c r="AS339" s="205"/>
      <c r="AT339" s="205"/>
      <c r="AU339" s="205"/>
      <c r="AV339" s="205"/>
      <c r="AW339" s="205"/>
      <c r="AX339" s="205"/>
      <c r="AY339" s="205"/>
      <c r="AZ339" s="205"/>
      <c r="BA339" s="205"/>
      <c r="BB339" s="205"/>
      <c r="BC339" s="205"/>
      <c r="BD339" s="205"/>
      <c r="BE339" s="205"/>
      <c r="BF339" s="205"/>
      <c r="BG339" s="205"/>
      <c r="BH339" s="205"/>
      <c r="BI339" s="205"/>
      <c r="BJ339" s="201" t="s">
        <v>4509</v>
      </c>
      <c r="BK339" s="205"/>
      <c r="BL339" s="205"/>
      <c r="BM339" s="205"/>
      <c r="BN339" s="205"/>
      <c r="BO339" s="205"/>
      <c r="BP339" s="205"/>
      <c r="BQ339" s="205"/>
      <c r="BR339" s="205"/>
      <c r="BS339" s="205"/>
      <c r="BT339" s="205"/>
      <c r="BU339" s="205"/>
      <c r="BV339" s="205"/>
      <c r="BW339" s="183"/>
      <c r="BX339" s="183"/>
      <c r="BY339" s="183"/>
      <c r="BZ339" s="206"/>
      <c r="CA339" s="206"/>
      <c r="CB339" s="206"/>
      <c r="CC339" s="206"/>
      <c r="CD339" s="206"/>
      <c r="CE339" s="206"/>
      <c r="CF339" s="206"/>
      <c r="CG339" s="206"/>
      <c r="CH339" s="206"/>
      <c r="CI339" s="206"/>
      <c r="CJ339" s="206"/>
      <c r="CK339" s="206"/>
      <c r="CL339" s="206"/>
      <c r="CM339" s="206"/>
      <c r="CN339" s="206"/>
      <c r="CO339" s="206"/>
      <c r="CP339" s="206"/>
      <c r="CQ339" s="206"/>
      <c r="CR339" s="206"/>
      <c r="CS339" s="202" t="s">
        <v>4510</v>
      </c>
      <c r="CT339" s="206"/>
      <c r="CU339" s="206"/>
      <c r="CV339" s="206"/>
      <c r="CW339" s="206"/>
      <c r="CX339" s="206"/>
      <c r="CY339" s="206"/>
      <c r="CZ339" s="206"/>
      <c r="DA339" s="206"/>
      <c r="DB339" s="206"/>
      <c r="DC339" s="206"/>
      <c r="DD339" s="206"/>
      <c r="DE339" s="206"/>
    </row>
    <row r="340" spans="34:109" ht="99.75" hidden="1">
      <c r="AH340" s="183"/>
      <c r="AI340" s="183"/>
      <c r="AJ340" s="183"/>
      <c r="AK340" s="183"/>
      <c r="AL340" s="197" t="str">
        <f t="shared" si="10"/>
        <v/>
      </c>
      <c r="AM340" s="197" t="str">
        <f t="shared" si="11"/>
        <v/>
      </c>
      <c r="AO340" s="183"/>
      <c r="AP340" s="29">
        <v>338</v>
      </c>
      <c r="AQ340" s="205"/>
      <c r="AR340" s="205"/>
      <c r="AS340" s="205"/>
      <c r="AT340" s="205"/>
      <c r="AU340" s="205"/>
      <c r="AV340" s="205"/>
      <c r="AW340" s="205"/>
      <c r="AX340" s="205"/>
      <c r="AY340" s="205"/>
      <c r="AZ340" s="205"/>
      <c r="BA340" s="205"/>
      <c r="BB340" s="205"/>
      <c r="BC340" s="205"/>
      <c r="BD340" s="205"/>
      <c r="BE340" s="205"/>
      <c r="BF340" s="205"/>
      <c r="BG340" s="205"/>
      <c r="BH340" s="205"/>
      <c r="BI340" s="205"/>
      <c r="BJ340" s="201" t="s">
        <v>4511</v>
      </c>
      <c r="BK340" s="205"/>
      <c r="BL340" s="205"/>
      <c r="BM340" s="205"/>
      <c r="BN340" s="205"/>
      <c r="BO340" s="205"/>
      <c r="BP340" s="205"/>
      <c r="BQ340" s="205"/>
      <c r="BR340" s="205"/>
      <c r="BS340" s="205"/>
      <c r="BT340" s="205"/>
      <c r="BU340" s="205"/>
      <c r="BV340" s="205"/>
      <c r="BW340" s="183"/>
      <c r="BX340" s="183"/>
      <c r="BY340" s="183"/>
      <c r="BZ340" s="206"/>
      <c r="CA340" s="206"/>
      <c r="CB340" s="206"/>
      <c r="CC340" s="206"/>
      <c r="CD340" s="206"/>
      <c r="CE340" s="206"/>
      <c r="CF340" s="206"/>
      <c r="CG340" s="206"/>
      <c r="CH340" s="206"/>
      <c r="CI340" s="206"/>
      <c r="CJ340" s="206"/>
      <c r="CK340" s="206"/>
      <c r="CL340" s="206"/>
      <c r="CM340" s="206"/>
      <c r="CN340" s="206"/>
      <c r="CO340" s="206"/>
      <c r="CP340" s="206"/>
      <c r="CQ340" s="206"/>
      <c r="CR340" s="206"/>
      <c r="CS340" s="202" t="s">
        <v>4512</v>
      </c>
      <c r="CT340" s="206"/>
      <c r="CU340" s="206"/>
      <c r="CV340" s="206"/>
      <c r="CW340" s="206"/>
      <c r="CX340" s="206"/>
      <c r="CY340" s="206"/>
      <c r="CZ340" s="206"/>
      <c r="DA340" s="206"/>
      <c r="DB340" s="206"/>
      <c r="DC340" s="206"/>
      <c r="DD340" s="206"/>
      <c r="DE340" s="206"/>
    </row>
    <row r="341" spans="34:109" ht="42.75" hidden="1">
      <c r="AH341" s="183"/>
      <c r="AI341" s="183"/>
      <c r="AJ341" s="183"/>
      <c r="AK341" s="183"/>
      <c r="AL341" s="197" t="str">
        <f t="shared" si="10"/>
        <v/>
      </c>
      <c r="AM341" s="197" t="str">
        <f t="shared" si="11"/>
        <v/>
      </c>
      <c r="AO341" s="183"/>
      <c r="AP341" s="29">
        <v>339</v>
      </c>
      <c r="AQ341" s="205"/>
      <c r="AR341" s="205"/>
      <c r="AS341" s="205"/>
      <c r="AT341" s="205"/>
      <c r="AU341" s="205"/>
      <c r="AV341" s="205"/>
      <c r="AW341" s="205"/>
      <c r="AX341" s="205"/>
      <c r="AY341" s="205"/>
      <c r="AZ341" s="205"/>
      <c r="BA341" s="205"/>
      <c r="BB341" s="205"/>
      <c r="BC341" s="205"/>
      <c r="BD341" s="205"/>
      <c r="BE341" s="205"/>
      <c r="BF341" s="205"/>
      <c r="BG341" s="205"/>
      <c r="BH341" s="205"/>
      <c r="BI341" s="205"/>
      <c r="BJ341" s="201" t="s">
        <v>4513</v>
      </c>
      <c r="BK341" s="205"/>
      <c r="BL341" s="205"/>
      <c r="BM341" s="205"/>
      <c r="BN341" s="205"/>
      <c r="BO341" s="205"/>
      <c r="BP341" s="205"/>
      <c r="BQ341" s="205"/>
      <c r="BR341" s="205"/>
      <c r="BS341" s="205"/>
      <c r="BT341" s="205"/>
      <c r="BU341" s="205"/>
      <c r="BV341" s="205"/>
      <c r="BW341" s="183"/>
      <c r="BX341" s="183"/>
      <c r="BY341" s="183"/>
      <c r="BZ341" s="206"/>
      <c r="CA341" s="206"/>
      <c r="CB341" s="206"/>
      <c r="CC341" s="206"/>
      <c r="CD341" s="206"/>
      <c r="CE341" s="206"/>
      <c r="CF341" s="206"/>
      <c r="CG341" s="206"/>
      <c r="CH341" s="206"/>
      <c r="CI341" s="206"/>
      <c r="CJ341" s="206"/>
      <c r="CK341" s="206"/>
      <c r="CL341" s="206"/>
      <c r="CM341" s="206"/>
      <c r="CN341" s="206"/>
      <c r="CO341" s="206"/>
      <c r="CP341" s="206"/>
      <c r="CQ341" s="206"/>
      <c r="CR341" s="206"/>
      <c r="CS341" s="202" t="s">
        <v>4514</v>
      </c>
      <c r="CT341" s="206"/>
      <c r="CU341" s="206"/>
      <c r="CV341" s="206"/>
      <c r="CW341" s="206"/>
      <c r="CX341" s="206"/>
      <c r="CY341" s="206"/>
      <c r="CZ341" s="206"/>
      <c r="DA341" s="206"/>
      <c r="DB341" s="206"/>
      <c r="DC341" s="206"/>
      <c r="DD341" s="206"/>
      <c r="DE341" s="206"/>
    </row>
    <row r="342" spans="34:109" ht="114" hidden="1">
      <c r="AH342" s="183"/>
      <c r="AI342" s="183"/>
      <c r="AJ342" s="183"/>
      <c r="AK342" s="183"/>
      <c r="AL342" s="197" t="str">
        <f t="shared" si="10"/>
        <v/>
      </c>
      <c r="AM342" s="197" t="str">
        <f t="shared" si="11"/>
        <v/>
      </c>
      <c r="AO342" s="183"/>
      <c r="AP342" s="29">
        <v>340</v>
      </c>
      <c r="AQ342" s="205"/>
      <c r="AR342" s="205"/>
      <c r="AS342" s="205"/>
      <c r="AT342" s="205"/>
      <c r="AU342" s="205"/>
      <c r="AV342" s="205"/>
      <c r="AW342" s="205"/>
      <c r="AX342" s="205"/>
      <c r="AY342" s="205"/>
      <c r="AZ342" s="205"/>
      <c r="BA342" s="205"/>
      <c r="BB342" s="205"/>
      <c r="BC342" s="205"/>
      <c r="BD342" s="205"/>
      <c r="BE342" s="205"/>
      <c r="BF342" s="205"/>
      <c r="BG342" s="205"/>
      <c r="BH342" s="205"/>
      <c r="BI342" s="205"/>
      <c r="BJ342" s="201" t="s">
        <v>4515</v>
      </c>
      <c r="BK342" s="205"/>
      <c r="BL342" s="205"/>
      <c r="BM342" s="205"/>
      <c r="BN342" s="205"/>
      <c r="BO342" s="205"/>
      <c r="BP342" s="205"/>
      <c r="BQ342" s="205"/>
      <c r="BR342" s="205"/>
      <c r="BS342" s="205"/>
      <c r="BT342" s="205"/>
      <c r="BU342" s="205"/>
      <c r="BV342" s="205"/>
      <c r="BW342" s="183"/>
      <c r="BX342" s="183"/>
      <c r="BY342" s="183"/>
      <c r="BZ342" s="206"/>
      <c r="CA342" s="206"/>
      <c r="CB342" s="206"/>
      <c r="CC342" s="206"/>
      <c r="CD342" s="206"/>
      <c r="CE342" s="206"/>
      <c r="CF342" s="206"/>
      <c r="CG342" s="206"/>
      <c r="CH342" s="206"/>
      <c r="CI342" s="206"/>
      <c r="CJ342" s="206"/>
      <c r="CK342" s="206"/>
      <c r="CL342" s="206"/>
      <c r="CM342" s="206"/>
      <c r="CN342" s="206"/>
      <c r="CO342" s="206"/>
      <c r="CP342" s="206"/>
      <c r="CQ342" s="206"/>
      <c r="CR342" s="206"/>
      <c r="CS342" s="202" t="s">
        <v>4516</v>
      </c>
      <c r="CT342" s="206"/>
      <c r="CU342" s="206"/>
      <c r="CV342" s="206"/>
      <c r="CW342" s="206"/>
      <c r="CX342" s="206"/>
      <c r="CY342" s="206"/>
      <c r="CZ342" s="206"/>
      <c r="DA342" s="206"/>
      <c r="DB342" s="206"/>
      <c r="DC342" s="206"/>
      <c r="DD342" s="206"/>
      <c r="DE342" s="206"/>
    </row>
    <row r="343" spans="34:109" ht="114" hidden="1">
      <c r="AH343" s="183"/>
      <c r="AI343" s="183"/>
      <c r="AJ343" s="183"/>
      <c r="AK343" s="183"/>
      <c r="AL343" s="197" t="str">
        <f t="shared" si="10"/>
        <v/>
      </c>
      <c r="AM343" s="197" t="str">
        <f t="shared" si="11"/>
        <v/>
      </c>
      <c r="AO343" s="183"/>
      <c r="AP343" s="29">
        <v>341</v>
      </c>
      <c r="AQ343" s="205"/>
      <c r="AR343" s="205"/>
      <c r="AS343" s="205"/>
      <c r="AT343" s="205"/>
      <c r="AU343" s="205"/>
      <c r="AV343" s="205"/>
      <c r="AW343" s="205"/>
      <c r="AX343" s="205"/>
      <c r="AY343" s="205"/>
      <c r="AZ343" s="205"/>
      <c r="BA343" s="205"/>
      <c r="BB343" s="205"/>
      <c r="BC343" s="205"/>
      <c r="BD343" s="205"/>
      <c r="BE343" s="205"/>
      <c r="BF343" s="205"/>
      <c r="BG343" s="205"/>
      <c r="BH343" s="205"/>
      <c r="BI343" s="205"/>
      <c r="BJ343" s="201" t="s">
        <v>4517</v>
      </c>
      <c r="BK343" s="205"/>
      <c r="BL343" s="205"/>
      <c r="BM343" s="205"/>
      <c r="BN343" s="205"/>
      <c r="BO343" s="205"/>
      <c r="BP343" s="205"/>
      <c r="BQ343" s="205"/>
      <c r="BR343" s="205"/>
      <c r="BS343" s="205"/>
      <c r="BT343" s="205"/>
      <c r="BU343" s="205"/>
      <c r="BV343" s="205"/>
      <c r="BW343" s="183"/>
      <c r="BX343" s="183"/>
      <c r="BY343" s="183"/>
      <c r="BZ343" s="206"/>
      <c r="CA343" s="206"/>
      <c r="CB343" s="206"/>
      <c r="CC343" s="206"/>
      <c r="CD343" s="206"/>
      <c r="CE343" s="206"/>
      <c r="CF343" s="206"/>
      <c r="CG343" s="206"/>
      <c r="CH343" s="206"/>
      <c r="CI343" s="206"/>
      <c r="CJ343" s="206"/>
      <c r="CK343" s="206"/>
      <c r="CL343" s="206"/>
      <c r="CM343" s="206"/>
      <c r="CN343" s="206"/>
      <c r="CO343" s="206"/>
      <c r="CP343" s="206"/>
      <c r="CQ343" s="206"/>
      <c r="CR343" s="206"/>
      <c r="CS343" s="202" t="s">
        <v>4518</v>
      </c>
      <c r="CT343" s="206"/>
      <c r="CU343" s="206"/>
      <c r="CV343" s="206"/>
      <c r="CW343" s="206"/>
      <c r="CX343" s="206"/>
      <c r="CY343" s="206"/>
      <c r="CZ343" s="206"/>
      <c r="DA343" s="206"/>
      <c r="DB343" s="206"/>
      <c r="DC343" s="206"/>
      <c r="DD343" s="206"/>
      <c r="DE343" s="206"/>
    </row>
    <row r="344" spans="34:109" ht="71.25" hidden="1">
      <c r="AH344" s="183"/>
      <c r="AI344" s="183"/>
      <c r="AJ344" s="183"/>
      <c r="AK344" s="183"/>
      <c r="AL344" s="197" t="str">
        <f t="shared" si="10"/>
        <v/>
      </c>
      <c r="AM344" s="197" t="str">
        <f t="shared" si="11"/>
        <v/>
      </c>
      <c r="AO344" s="183"/>
      <c r="AP344" s="29">
        <v>342</v>
      </c>
      <c r="AQ344" s="205"/>
      <c r="AR344" s="205"/>
      <c r="AS344" s="205"/>
      <c r="AT344" s="205"/>
      <c r="AU344" s="205"/>
      <c r="AV344" s="205"/>
      <c r="AW344" s="205"/>
      <c r="AX344" s="205"/>
      <c r="AY344" s="205"/>
      <c r="AZ344" s="205"/>
      <c r="BA344" s="205"/>
      <c r="BB344" s="205"/>
      <c r="BC344" s="205"/>
      <c r="BD344" s="205"/>
      <c r="BE344" s="205"/>
      <c r="BF344" s="205"/>
      <c r="BG344" s="205"/>
      <c r="BH344" s="205"/>
      <c r="BI344" s="205"/>
      <c r="BJ344" s="201" t="s">
        <v>4519</v>
      </c>
      <c r="BK344" s="205"/>
      <c r="BL344" s="205"/>
      <c r="BM344" s="205"/>
      <c r="BN344" s="205"/>
      <c r="BO344" s="205"/>
      <c r="BP344" s="205"/>
      <c r="BQ344" s="205"/>
      <c r="BR344" s="205"/>
      <c r="BS344" s="205"/>
      <c r="BT344" s="205"/>
      <c r="BU344" s="205"/>
      <c r="BV344" s="205"/>
      <c r="BW344" s="183"/>
      <c r="BX344" s="183"/>
      <c r="BY344" s="183"/>
      <c r="BZ344" s="206"/>
      <c r="CA344" s="206"/>
      <c r="CB344" s="206"/>
      <c r="CC344" s="206"/>
      <c r="CD344" s="206"/>
      <c r="CE344" s="206"/>
      <c r="CF344" s="206"/>
      <c r="CG344" s="206"/>
      <c r="CH344" s="206"/>
      <c r="CI344" s="206"/>
      <c r="CJ344" s="206"/>
      <c r="CK344" s="206"/>
      <c r="CL344" s="206"/>
      <c r="CM344" s="206"/>
      <c r="CN344" s="206"/>
      <c r="CO344" s="206"/>
      <c r="CP344" s="206"/>
      <c r="CQ344" s="206"/>
      <c r="CR344" s="206"/>
      <c r="CS344" s="202" t="s">
        <v>4520</v>
      </c>
      <c r="CT344" s="206"/>
      <c r="CU344" s="206"/>
      <c r="CV344" s="206"/>
      <c r="CW344" s="206"/>
      <c r="CX344" s="206"/>
      <c r="CY344" s="206"/>
      <c r="CZ344" s="206"/>
      <c r="DA344" s="206"/>
      <c r="DB344" s="206"/>
      <c r="DC344" s="206"/>
      <c r="DD344" s="206"/>
      <c r="DE344" s="206"/>
    </row>
    <row r="345" spans="34:109" ht="85.5" hidden="1">
      <c r="AH345" s="183"/>
      <c r="AI345" s="183"/>
      <c r="AJ345" s="183"/>
      <c r="AK345" s="183"/>
      <c r="AL345" s="197" t="str">
        <f t="shared" si="10"/>
        <v/>
      </c>
      <c r="AM345" s="197" t="str">
        <f t="shared" si="11"/>
        <v/>
      </c>
      <c r="AO345" s="183"/>
      <c r="AP345" s="29">
        <v>343</v>
      </c>
      <c r="AQ345" s="205"/>
      <c r="AR345" s="205"/>
      <c r="AS345" s="205"/>
      <c r="AT345" s="205"/>
      <c r="AU345" s="205"/>
      <c r="AV345" s="205"/>
      <c r="AW345" s="205"/>
      <c r="AX345" s="205"/>
      <c r="AY345" s="205"/>
      <c r="AZ345" s="205"/>
      <c r="BA345" s="205"/>
      <c r="BB345" s="205"/>
      <c r="BC345" s="205"/>
      <c r="BD345" s="205"/>
      <c r="BE345" s="205"/>
      <c r="BF345" s="205"/>
      <c r="BG345" s="205"/>
      <c r="BH345" s="205"/>
      <c r="BI345" s="205"/>
      <c r="BJ345" s="201" t="s">
        <v>4521</v>
      </c>
      <c r="BK345" s="205"/>
      <c r="BL345" s="205"/>
      <c r="BM345" s="205"/>
      <c r="BN345" s="205"/>
      <c r="BO345" s="205"/>
      <c r="BP345" s="205"/>
      <c r="BQ345" s="205"/>
      <c r="BR345" s="205"/>
      <c r="BS345" s="205"/>
      <c r="BT345" s="205"/>
      <c r="BU345" s="205"/>
      <c r="BV345" s="205"/>
      <c r="BW345" s="183"/>
      <c r="BX345" s="183"/>
      <c r="BY345" s="183"/>
      <c r="BZ345" s="206"/>
      <c r="CA345" s="206"/>
      <c r="CB345" s="206"/>
      <c r="CC345" s="206"/>
      <c r="CD345" s="206"/>
      <c r="CE345" s="206"/>
      <c r="CF345" s="206"/>
      <c r="CG345" s="206"/>
      <c r="CH345" s="206"/>
      <c r="CI345" s="206"/>
      <c r="CJ345" s="206"/>
      <c r="CK345" s="206"/>
      <c r="CL345" s="206"/>
      <c r="CM345" s="206"/>
      <c r="CN345" s="206"/>
      <c r="CO345" s="206"/>
      <c r="CP345" s="206"/>
      <c r="CQ345" s="206"/>
      <c r="CR345" s="206"/>
      <c r="CS345" s="202" t="s">
        <v>4522</v>
      </c>
      <c r="CT345" s="206"/>
      <c r="CU345" s="206"/>
      <c r="CV345" s="206"/>
      <c r="CW345" s="206"/>
      <c r="CX345" s="206"/>
      <c r="CY345" s="206"/>
      <c r="CZ345" s="206"/>
      <c r="DA345" s="206"/>
      <c r="DB345" s="206"/>
      <c r="DC345" s="206"/>
      <c r="DD345" s="206"/>
      <c r="DE345" s="206"/>
    </row>
    <row r="346" spans="34:109" ht="71.25" hidden="1">
      <c r="AH346" s="183"/>
      <c r="AI346" s="183"/>
      <c r="AJ346" s="183"/>
      <c r="AK346" s="183"/>
      <c r="AL346" s="197" t="str">
        <f t="shared" si="10"/>
        <v/>
      </c>
      <c r="AM346" s="197" t="str">
        <f t="shared" si="11"/>
        <v/>
      </c>
      <c r="AO346" s="183"/>
      <c r="AP346" s="29">
        <v>344</v>
      </c>
      <c r="AQ346" s="205"/>
      <c r="AR346" s="205"/>
      <c r="AS346" s="205"/>
      <c r="AT346" s="205"/>
      <c r="AU346" s="205"/>
      <c r="AV346" s="205"/>
      <c r="AW346" s="205"/>
      <c r="AX346" s="205"/>
      <c r="AY346" s="205"/>
      <c r="AZ346" s="205"/>
      <c r="BA346" s="205"/>
      <c r="BB346" s="205"/>
      <c r="BC346" s="205"/>
      <c r="BD346" s="205"/>
      <c r="BE346" s="205"/>
      <c r="BF346" s="205"/>
      <c r="BG346" s="205"/>
      <c r="BH346" s="205"/>
      <c r="BI346" s="205"/>
      <c r="BJ346" s="201" t="s">
        <v>4523</v>
      </c>
      <c r="BK346" s="205"/>
      <c r="BL346" s="205"/>
      <c r="BM346" s="205"/>
      <c r="BN346" s="205"/>
      <c r="BO346" s="205"/>
      <c r="BP346" s="205"/>
      <c r="BQ346" s="205"/>
      <c r="BR346" s="205"/>
      <c r="BS346" s="205"/>
      <c r="BT346" s="205"/>
      <c r="BU346" s="205"/>
      <c r="BV346" s="205"/>
      <c r="BW346" s="183"/>
      <c r="BX346" s="183"/>
      <c r="BY346" s="183"/>
      <c r="BZ346" s="206"/>
      <c r="CA346" s="206"/>
      <c r="CB346" s="206"/>
      <c r="CC346" s="206"/>
      <c r="CD346" s="206"/>
      <c r="CE346" s="206"/>
      <c r="CF346" s="206"/>
      <c r="CG346" s="206"/>
      <c r="CH346" s="206"/>
      <c r="CI346" s="206"/>
      <c r="CJ346" s="206"/>
      <c r="CK346" s="206"/>
      <c r="CL346" s="206"/>
      <c r="CM346" s="206"/>
      <c r="CN346" s="206"/>
      <c r="CO346" s="206"/>
      <c r="CP346" s="206"/>
      <c r="CQ346" s="206"/>
      <c r="CR346" s="206"/>
      <c r="CS346" s="202" t="s">
        <v>4524</v>
      </c>
      <c r="CT346" s="206"/>
      <c r="CU346" s="206"/>
      <c r="CV346" s="206"/>
      <c r="CW346" s="206"/>
      <c r="CX346" s="206"/>
      <c r="CY346" s="206"/>
      <c r="CZ346" s="206"/>
      <c r="DA346" s="206"/>
      <c r="DB346" s="206"/>
      <c r="DC346" s="206"/>
      <c r="DD346" s="206"/>
      <c r="DE346" s="206"/>
    </row>
    <row r="347" spans="34:109" ht="71.25" hidden="1">
      <c r="AH347" s="183"/>
      <c r="AI347" s="183"/>
      <c r="AJ347" s="183"/>
      <c r="AK347" s="183"/>
      <c r="AL347" s="197" t="str">
        <f t="shared" si="10"/>
        <v/>
      </c>
      <c r="AM347" s="197" t="str">
        <f t="shared" si="11"/>
        <v/>
      </c>
      <c r="AO347" s="183"/>
      <c r="AP347" s="29">
        <v>345</v>
      </c>
      <c r="AQ347" s="205"/>
      <c r="AR347" s="205"/>
      <c r="AS347" s="205"/>
      <c r="AT347" s="205"/>
      <c r="AU347" s="205"/>
      <c r="AV347" s="205"/>
      <c r="AW347" s="205"/>
      <c r="AX347" s="205"/>
      <c r="AY347" s="205"/>
      <c r="AZ347" s="205"/>
      <c r="BA347" s="205"/>
      <c r="BB347" s="205"/>
      <c r="BC347" s="205"/>
      <c r="BD347" s="205"/>
      <c r="BE347" s="205"/>
      <c r="BF347" s="205"/>
      <c r="BG347" s="205"/>
      <c r="BH347" s="205"/>
      <c r="BI347" s="205"/>
      <c r="BJ347" s="201" t="s">
        <v>4525</v>
      </c>
      <c r="BK347" s="205"/>
      <c r="BL347" s="205"/>
      <c r="BM347" s="205"/>
      <c r="BN347" s="205"/>
      <c r="BO347" s="205"/>
      <c r="BP347" s="205"/>
      <c r="BQ347" s="205"/>
      <c r="BR347" s="205"/>
      <c r="BS347" s="205"/>
      <c r="BT347" s="205"/>
      <c r="BU347" s="205"/>
      <c r="BV347" s="205"/>
      <c r="BW347" s="183"/>
      <c r="BX347" s="183"/>
      <c r="BY347" s="183"/>
      <c r="BZ347" s="206"/>
      <c r="CA347" s="206"/>
      <c r="CB347" s="206"/>
      <c r="CC347" s="206"/>
      <c r="CD347" s="206"/>
      <c r="CE347" s="206"/>
      <c r="CF347" s="206"/>
      <c r="CG347" s="206"/>
      <c r="CH347" s="206"/>
      <c r="CI347" s="206"/>
      <c r="CJ347" s="206"/>
      <c r="CK347" s="206"/>
      <c r="CL347" s="206"/>
      <c r="CM347" s="206"/>
      <c r="CN347" s="206"/>
      <c r="CO347" s="206"/>
      <c r="CP347" s="206"/>
      <c r="CQ347" s="206"/>
      <c r="CR347" s="206"/>
      <c r="CS347" s="202" t="s">
        <v>4526</v>
      </c>
      <c r="CT347" s="206"/>
      <c r="CU347" s="206"/>
      <c r="CV347" s="206"/>
      <c r="CW347" s="206"/>
      <c r="CX347" s="206"/>
      <c r="CY347" s="206"/>
      <c r="CZ347" s="206"/>
      <c r="DA347" s="206"/>
      <c r="DB347" s="206"/>
      <c r="DC347" s="206"/>
      <c r="DD347" s="206"/>
      <c r="DE347" s="206"/>
    </row>
    <row r="348" spans="34:109" ht="71.25" hidden="1">
      <c r="AH348" s="183"/>
      <c r="AI348" s="183"/>
      <c r="AJ348" s="183"/>
      <c r="AK348" s="183"/>
      <c r="AL348" s="197" t="str">
        <f t="shared" si="10"/>
        <v/>
      </c>
      <c r="AM348" s="197" t="str">
        <f t="shared" si="11"/>
        <v/>
      </c>
      <c r="AO348" s="183"/>
      <c r="AP348" s="29">
        <v>346</v>
      </c>
      <c r="AQ348" s="205"/>
      <c r="AR348" s="205"/>
      <c r="AS348" s="205"/>
      <c r="AT348" s="205"/>
      <c r="AU348" s="205"/>
      <c r="AV348" s="205"/>
      <c r="AW348" s="205"/>
      <c r="AX348" s="205"/>
      <c r="AY348" s="205"/>
      <c r="AZ348" s="205"/>
      <c r="BA348" s="205"/>
      <c r="BB348" s="205"/>
      <c r="BC348" s="205"/>
      <c r="BD348" s="205"/>
      <c r="BE348" s="205"/>
      <c r="BF348" s="205"/>
      <c r="BG348" s="205"/>
      <c r="BH348" s="205"/>
      <c r="BI348" s="205"/>
      <c r="BJ348" s="201" t="s">
        <v>4527</v>
      </c>
      <c r="BK348" s="205"/>
      <c r="BL348" s="205"/>
      <c r="BM348" s="205"/>
      <c r="BN348" s="205"/>
      <c r="BO348" s="205"/>
      <c r="BP348" s="205"/>
      <c r="BQ348" s="205"/>
      <c r="BR348" s="205"/>
      <c r="BS348" s="205"/>
      <c r="BT348" s="205"/>
      <c r="BU348" s="205"/>
      <c r="BV348" s="205"/>
      <c r="BW348" s="183"/>
      <c r="BX348" s="183"/>
      <c r="BY348" s="183"/>
      <c r="BZ348" s="206"/>
      <c r="CA348" s="206"/>
      <c r="CB348" s="206"/>
      <c r="CC348" s="206"/>
      <c r="CD348" s="206"/>
      <c r="CE348" s="206"/>
      <c r="CF348" s="206"/>
      <c r="CG348" s="206"/>
      <c r="CH348" s="206"/>
      <c r="CI348" s="206"/>
      <c r="CJ348" s="206"/>
      <c r="CK348" s="206"/>
      <c r="CL348" s="206"/>
      <c r="CM348" s="206"/>
      <c r="CN348" s="206"/>
      <c r="CO348" s="206"/>
      <c r="CP348" s="206"/>
      <c r="CQ348" s="206"/>
      <c r="CR348" s="206"/>
      <c r="CS348" s="202" t="s">
        <v>4528</v>
      </c>
      <c r="CT348" s="206"/>
      <c r="CU348" s="206"/>
      <c r="CV348" s="206"/>
      <c r="CW348" s="206"/>
      <c r="CX348" s="206"/>
      <c r="CY348" s="206"/>
      <c r="CZ348" s="206"/>
      <c r="DA348" s="206"/>
      <c r="DB348" s="206"/>
      <c r="DC348" s="206"/>
      <c r="DD348" s="206"/>
      <c r="DE348" s="206"/>
    </row>
    <row r="349" spans="34:109" ht="85.5" hidden="1">
      <c r="AH349" s="183"/>
      <c r="AI349" s="183"/>
      <c r="AJ349" s="183"/>
      <c r="AK349" s="183"/>
      <c r="AL349" s="197" t="str">
        <f t="shared" si="10"/>
        <v/>
      </c>
      <c r="AM349" s="197" t="str">
        <f t="shared" si="11"/>
        <v/>
      </c>
      <c r="AO349" s="183"/>
      <c r="AP349" s="29">
        <v>347</v>
      </c>
      <c r="AQ349" s="205"/>
      <c r="AR349" s="205"/>
      <c r="AS349" s="205"/>
      <c r="AT349" s="205"/>
      <c r="AU349" s="205"/>
      <c r="AV349" s="205"/>
      <c r="AW349" s="205"/>
      <c r="AX349" s="205"/>
      <c r="AY349" s="205"/>
      <c r="AZ349" s="205"/>
      <c r="BA349" s="205"/>
      <c r="BB349" s="205"/>
      <c r="BC349" s="205"/>
      <c r="BD349" s="205"/>
      <c r="BE349" s="205"/>
      <c r="BF349" s="205"/>
      <c r="BG349" s="205"/>
      <c r="BH349" s="205"/>
      <c r="BI349" s="205"/>
      <c r="BJ349" s="201" t="s">
        <v>4529</v>
      </c>
      <c r="BK349" s="205"/>
      <c r="BL349" s="205"/>
      <c r="BM349" s="205"/>
      <c r="BN349" s="205"/>
      <c r="BO349" s="205"/>
      <c r="BP349" s="205"/>
      <c r="BQ349" s="205"/>
      <c r="BR349" s="205"/>
      <c r="BS349" s="205"/>
      <c r="BT349" s="205"/>
      <c r="BU349" s="205"/>
      <c r="BV349" s="205"/>
      <c r="BW349" s="183"/>
      <c r="BX349" s="183"/>
      <c r="BY349" s="183"/>
      <c r="BZ349" s="206"/>
      <c r="CA349" s="206"/>
      <c r="CB349" s="206"/>
      <c r="CC349" s="206"/>
      <c r="CD349" s="206"/>
      <c r="CE349" s="206"/>
      <c r="CF349" s="206"/>
      <c r="CG349" s="206"/>
      <c r="CH349" s="206"/>
      <c r="CI349" s="206"/>
      <c r="CJ349" s="206"/>
      <c r="CK349" s="206"/>
      <c r="CL349" s="206"/>
      <c r="CM349" s="206"/>
      <c r="CN349" s="206"/>
      <c r="CO349" s="206"/>
      <c r="CP349" s="206"/>
      <c r="CQ349" s="206"/>
      <c r="CR349" s="206"/>
      <c r="CS349" s="202" t="s">
        <v>4530</v>
      </c>
      <c r="CT349" s="206"/>
      <c r="CU349" s="206"/>
      <c r="CV349" s="206"/>
      <c r="CW349" s="206"/>
      <c r="CX349" s="206"/>
      <c r="CY349" s="206"/>
      <c r="CZ349" s="206"/>
      <c r="DA349" s="206"/>
      <c r="DB349" s="206"/>
      <c r="DC349" s="206"/>
      <c r="DD349" s="206"/>
      <c r="DE349" s="206"/>
    </row>
    <row r="350" spans="34:109" ht="85.5" hidden="1">
      <c r="AH350" s="183"/>
      <c r="AI350" s="183"/>
      <c r="AJ350" s="183"/>
      <c r="AK350" s="183"/>
      <c r="AL350" s="197" t="str">
        <f t="shared" si="10"/>
        <v/>
      </c>
      <c r="AM350" s="197" t="str">
        <f t="shared" si="11"/>
        <v/>
      </c>
      <c r="AO350" s="183"/>
      <c r="AP350" s="29">
        <v>348</v>
      </c>
      <c r="AQ350" s="205"/>
      <c r="AR350" s="205"/>
      <c r="AS350" s="205"/>
      <c r="AT350" s="205"/>
      <c r="AU350" s="205"/>
      <c r="AV350" s="205"/>
      <c r="AW350" s="205"/>
      <c r="AX350" s="205"/>
      <c r="AY350" s="205"/>
      <c r="AZ350" s="205"/>
      <c r="BA350" s="205"/>
      <c r="BB350" s="205"/>
      <c r="BC350" s="205"/>
      <c r="BD350" s="205"/>
      <c r="BE350" s="205"/>
      <c r="BF350" s="205"/>
      <c r="BG350" s="205"/>
      <c r="BH350" s="205"/>
      <c r="BI350" s="205"/>
      <c r="BJ350" s="201" t="s">
        <v>4531</v>
      </c>
      <c r="BK350" s="205"/>
      <c r="BL350" s="205"/>
      <c r="BM350" s="205"/>
      <c r="BN350" s="205"/>
      <c r="BO350" s="205"/>
      <c r="BP350" s="205"/>
      <c r="BQ350" s="205"/>
      <c r="BR350" s="205"/>
      <c r="BS350" s="205"/>
      <c r="BT350" s="205"/>
      <c r="BU350" s="205"/>
      <c r="BV350" s="205"/>
      <c r="BW350" s="183"/>
      <c r="BX350" s="183"/>
      <c r="BY350" s="183"/>
      <c r="BZ350" s="206"/>
      <c r="CA350" s="206"/>
      <c r="CB350" s="206"/>
      <c r="CC350" s="206"/>
      <c r="CD350" s="206"/>
      <c r="CE350" s="206"/>
      <c r="CF350" s="206"/>
      <c r="CG350" s="206"/>
      <c r="CH350" s="206"/>
      <c r="CI350" s="206"/>
      <c r="CJ350" s="206"/>
      <c r="CK350" s="206"/>
      <c r="CL350" s="206"/>
      <c r="CM350" s="206"/>
      <c r="CN350" s="206"/>
      <c r="CO350" s="206"/>
      <c r="CP350" s="206"/>
      <c r="CQ350" s="206"/>
      <c r="CR350" s="206"/>
      <c r="CS350" s="202" t="s">
        <v>4532</v>
      </c>
      <c r="CT350" s="206"/>
      <c r="CU350" s="206"/>
      <c r="CV350" s="206"/>
      <c r="CW350" s="206"/>
      <c r="CX350" s="206"/>
      <c r="CY350" s="206"/>
      <c r="CZ350" s="206"/>
      <c r="DA350" s="206"/>
      <c r="DB350" s="206"/>
      <c r="DC350" s="206"/>
      <c r="DD350" s="206"/>
      <c r="DE350" s="206"/>
    </row>
    <row r="351" spans="34:109" ht="99.75" hidden="1">
      <c r="AH351" s="183"/>
      <c r="AI351" s="183"/>
      <c r="AJ351" s="183"/>
      <c r="AK351" s="183"/>
      <c r="AL351" s="197" t="str">
        <f t="shared" si="10"/>
        <v/>
      </c>
      <c r="AM351" s="197" t="str">
        <f t="shared" si="11"/>
        <v/>
      </c>
      <c r="AO351" s="183"/>
      <c r="AP351" s="29">
        <v>349</v>
      </c>
      <c r="AQ351" s="205"/>
      <c r="AR351" s="205"/>
      <c r="AS351" s="205"/>
      <c r="AT351" s="205"/>
      <c r="AU351" s="205"/>
      <c r="AV351" s="205"/>
      <c r="AW351" s="205"/>
      <c r="AX351" s="205"/>
      <c r="AY351" s="205"/>
      <c r="AZ351" s="205"/>
      <c r="BA351" s="205"/>
      <c r="BB351" s="205"/>
      <c r="BC351" s="205"/>
      <c r="BD351" s="205"/>
      <c r="BE351" s="205"/>
      <c r="BF351" s="205"/>
      <c r="BG351" s="205"/>
      <c r="BH351" s="205"/>
      <c r="BI351" s="205"/>
      <c r="BJ351" s="201" t="s">
        <v>4533</v>
      </c>
      <c r="BK351" s="205"/>
      <c r="BL351" s="205"/>
      <c r="BM351" s="205"/>
      <c r="BN351" s="205"/>
      <c r="BO351" s="205"/>
      <c r="BP351" s="205"/>
      <c r="BQ351" s="205"/>
      <c r="BR351" s="205"/>
      <c r="BS351" s="205"/>
      <c r="BT351" s="205"/>
      <c r="BU351" s="205"/>
      <c r="BV351" s="205"/>
      <c r="BW351" s="183"/>
      <c r="BX351" s="183"/>
      <c r="BY351" s="183"/>
      <c r="BZ351" s="206"/>
      <c r="CA351" s="206"/>
      <c r="CB351" s="206"/>
      <c r="CC351" s="206"/>
      <c r="CD351" s="206"/>
      <c r="CE351" s="206"/>
      <c r="CF351" s="206"/>
      <c r="CG351" s="206"/>
      <c r="CH351" s="206"/>
      <c r="CI351" s="206"/>
      <c r="CJ351" s="206"/>
      <c r="CK351" s="206"/>
      <c r="CL351" s="206"/>
      <c r="CM351" s="206"/>
      <c r="CN351" s="206"/>
      <c r="CO351" s="206"/>
      <c r="CP351" s="206"/>
      <c r="CQ351" s="206"/>
      <c r="CR351" s="206"/>
      <c r="CS351" s="202" t="s">
        <v>4534</v>
      </c>
      <c r="CT351" s="206"/>
      <c r="CU351" s="206"/>
      <c r="CV351" s="206"/>
      <c r="CW351" s="206"/>
      <c r="CX351" s="206"/>
      <c r="CY351" s="206"/>
      <c r="CZ351" s="206"/>
      <c r="DA351" s="206"/>
      <c r="DB351" s="206"/>
      <c r="DC351" s="206"/>
      <c r="DD351" s="206"/>
      <c r="DE351" s="206"/>
    </row>
    <row r="352" spans="34:109" ht="71.25" hidden="1">
      <c r="AH352" s="183"/>
      <c r="AI352" s="183"/>
      <c r="AJ352" s="183"/>
      <c r="AK352" s="183"/>
      <c r="AL352" s="197" t="str">
        <f t="shared" si="10"/>
        <v/>
      </c>
      <c r="AM352" s="197" t="str">
        <f t="shared" si="11"/>
        <v/>
      </c>
      <c r="AO352" s="183"/>
      <c r="AP352" s="29">
        <v>350</v>
      </c>
      <c r="AQ352" s="205"/>
      <c r="AR352" s="205"/>
      <c r="AS352" s="205"/>
      <c r="AT352" s="205"/>
      <c r="AU352" s="205"/>
      <c r="AV352" s="205"/>
      <c r="AW352" s="205"/>
      <c r="AX352" s="205"/>
      <c r="AY352" s="205"/>
      <c r="AZ352" s="205"/>
      <c r="BA352" s="205"/>
      <c r="BB352" s="205"/>
      <c r="BC352" s="205"/>
      <c r="BD352" s="205"/>
      <c r="BE352" s="205"/>
      <c r="BF352" s="205"/>
      <c r="BG352" s="205"/>
      <c r="BH352" s="205"/>
      <c r="BI352" s="205"/>
      <c r="BJ352" s="201" t="s">
        <v>4535</v>
      </c>
      <c r="BK352" s="205"/>
      <c r="BL352" s="205"/>
      <c r="BM352" s="205"/>
      <c r="BN352" s="205"/>
      <c r="BO352" s="205"/>
      <c r="BP352" s="205"/>
      <c r="BQ352" s="205"/>
      <c r="BR352" s="205"/>
      <c r="BS352" s="205"/>
      <c r="BT352" s="205"/>
      <c r="BU352" s="205"/>
      <c r="BV352" s="205"/>
      <c r="BW352" s="183"/>
      <c r="BX352" s="183"/>
      <c r="BY352" s="183"/>
      <c r="BZ352" s="206"/>
      <c r="CA352" s="206"/>
      <c r="CB352" s="206"/>
      <c r="CC352" s="206"/>
      <c r="CD352" s="206"/>
      <c r="CE352" s="206"/>
      <c r="CF352" s="206"/>
      <c r="CG352" s="206"/>
      <c r="CH352" s="206"/>
      <c r="CI352" s="206"/>
      <c r="CJ352" s="206"/>
      <c r="CK352" s="206"/>
      <c r="CL352" s="206"/>
      <c r="CM352" s="206"/>
      <c r="CN352" s="206"/>
      <c r="CO352" s="206"/>
      <c r="CP352" s="206"/>
      <c r="CQ352" s="206"/>
      <c r="CR352" s="206"/>
      <c r="CS352" s="202" t="s">
        <v>4536</v>
      </c>
      <c r="CT352" s="206"/>
      <c r="CU352" s="206"/>
      <c r="CV352" s="206"/>
      <c r="CW352" s="206"/>
      <c r="CX352" s="206"/>
      <c r="CY352" s="206"/>
      <c r="CZ352" s="206"/>
      <c r="DA352" s="206"/>
      <c r="DB352" s="206"/>
      <c r="DC352" s="206"/>
      <c r="DD352" s="206"/>
      <c r="DE352" s="206"/>
    </row>
    <row r="353" spans="34:109" ht="57" hidden="1">
      <c r="AH353" s="29"/>
      <c r="AI353" s="29"/>
      <c r="AJ353" s="29"/>
      <c r="AK353" s="29"/>
      <c r="AL353" s="197" t="str">
        <f t="shared" si="10"/>
        <v/>
      </c>
      <c r="AM353" s="197" t="str">
        <f t="shared" si="11"/>
        <v/>
      </c>
      <c r="AO353" s="29"/>
      <c r="AP353" s="29">
        <v>351</v>
      </c>
      <c r="AQ353" s="201"/>
      <c r="AR353" s="201"/>
      <c r="AS353" s="201"/>
      <c r="AT353" s="201"/>
      <c r="AU353" s="201"/>
      <c r="AV353" s="201"/>
      <c r="AW353" s="201"/>
      <c r="AX353" s="201"/>
      <c r="AY353" s="201"/>
      <c r="AZ353" s="201"/>
      <c r="BA353" s="201"/>
      <c r="BB353" s="201"/>
      <c r="BC353" s="201"/>
      <c r="BD353" s="201"/>
      <c r="BE353" s="201"/>
      <c r="BF353" s="201"/>
      <c r="BG353" s="201"/>
      <c r="BH353" s="201"/>
      <c r="BI353" s="201"/>
      <c r="BJ353" s="201" t="s">
        <v>4537</v>
      </c>
      <c r="BK353" s="201"/>
      <c r="BL353" s="201"/>
      <c r="BM353" s="201"/>
      <c r="BN353" s="201"/>
      <c r="BO353" s="201"/>
      <c r="BP353" s="201"/>
      <c r="BQ353" s="201"/>
      <c r="BR353" s="201"/>
      <c r="BS353" s="201"/>
      <c r="BT353" s="201"/>
      <c r="BU353" s="201"/>
      <c r="BV353" s="201"/>
      <c r="BW353" s="29"/>
      <c r="BX353" s="29"/>
      <c r="BY353" s="29"/>
      <c r="BZ353" s="202"/>
      <c r="CA353" s="202"/>
      <c r="CB353" s="202"/>
      <c r="CC353" s="202"/>
      <c r="CD353" s="202"/>
      <c r="CE353" s="202"/>
      <c r="CF353" s="202"/>
      <c r="CG353" s="202"/>
      <c r="CH353" s="202"/>
      <c r="CI353" s="202"/>
      <c r="CJ353" s="202"/>
      <c r="CK353" s="202"/>
      <c r="CL353" s="202"/>
      <c r="CM353" s="202"/>
      <c r="CN353" s="202"/>
      <c r="CO353" s="202"/>
      <c r="CP353" s="202"/>
      <c r="CQ353" s="202"/>
      <c r="CR353" s="202"/>
      <c r="CS353" s="202" t="s">
        <v>4538</v>
      </c>
      <c r="CT353" s="202"/>
      <c r="CU353" s="202"/>
      <c r="CV353" s="202"/>
      <c r="CW353" s="202"/>
      <c r="CX353" s="202"/>
      <c r="CY353" s="202"/>
      <c r="CZ353" s="202"/>
      <c r="DA353" s="202"/>
      <c r="DB353" s="202"/>
      <c r="DC353" s="202"/>
      <c r="DD353" s="202"/>
      <c r="DE353" s="202"/>
    </row>
    <row r="354" spans="34:109" ht="85.5" hidden="1">
      <c r="AH354" s="29"/>
      <c r="AI354" s="29"/>
      <c r="AJ354" s="29"/>
      <c r="AK354" s="29"/>
      <c r="AL354" s="197" t="str">
        <f t="shared" si="10"/>
        <v/>
      </c>
      <c r="AM354" s="197" t="str">
        <f t="shared" si="11"/>
        <v/>
      </c>
      <c r="AO354" s="29"/>
      <c r="AP354" s="29">
        <v>352</v>
      </c>
      <c r="AQ354" s="201"/>
      <c r="AR354" s="201"/>
      <c r="AS354" s="201"/>
      <c r="AT354" s="201"/>
      <c r="AU354" s="201"/>
      <c r="AV354" s="201"/>
      <c r="AW354" s="201"/>
      <c r="AX354" s="201"/>
      <c r="AY354" s="201"/>
      <c r="AZ354" s="201"/>
      <c r="BA354" s="201"/>
      <c r="BB354" s="201"/>
      <c r="BC354" s="201"/>
      <c r="BD354" s="201"/>
      <c r="BE354" s="201"/>
      <c r="BF354" s="201"/>
      <c r="BG354" s="201"/>
      <c r="BH354" s="201"/>
      <c r="BI354" s="201"/>
      <c r="BJ354" s="201" t="s">
        <v>4539</v>
      </c>
      <c r="BK354" s="201"/>
      <c r="BL354" s="201"/>
      <c r="BM354" s="201"/>
      <c r="BN354" s="201"/>
      <c r="BO354" s="201"/>
      <c r="BP354" s="201"/>
      <c r="BQ354" s="201"/>
      <c r="BR354" s="201"/>
      <c r="BS354" s="201"/>
      <c r="BT354" s="201"/>
      <c r="BU354" s="201"/>
      <c r="BV354" s="201"/>
      <c r="BW354" s="29"/>
      <c r="BX354" s="29"/>
      <c r="BY354" s="29"/>
      <c r="BZ354" s="202"/>
      <c r="CA354" s="202"/>
      <c r="CB354" s="202"/>
      <c r="CC354" s="202"/>
      <c r="CD354" s="202"/>
      <c r="CE354" s="202"/>
      <c r="CF354" s="202"/>
      <c r="CG354" s="202"/>
      <c r="CH354" s="202"/>
      <c r="CI354" s="202"/>
      <c r="CJ354" s="202"/>
      <c r="CK354" s="202"/>
      <c r="CL354" s="202"/>
      <c r="CM354" s="202"/>
      <c r="CN354" s="202"/>
      <c r="CO354" s="202"/>
      <c r="CP354" s="202"/>
      <c r="CQ354" s="202"/>
      <c r="CR354" s="202"/>
      <c r="CS354" s="202" t="s">
        <v>4540</v>
      </c>
      <c r="CT354" s="202"/>
      <c r="CU354" s="202"/>
      <c r="CV354" s="202"/>
      <c r="CW354" s="202"/>
      <c r="CX354" s="202"/>
      <c r="CY354" s="202"/>
      <c r="CZ354" s="202"/>
      <c r="DA354" s="202"/>
      <c r="DB354" s="202"/>
      <c r="DC354" s="202"/>
      <c r="DD354" s="202"/>
      <c r="DE354" s="202"/>
    </row>
    <row r="355" spans="34:109" ht="71.25" hidden="1">
      <c r="AH355" s="29"/>
      <c r="AI355" s="29"/>
      <c r="AJ355" s="29"/>
      <c r="AK355" s="29"/>
      <c r="AL355" s="197" t="str">
        <f t="shared" si="10"/>
        <v/>
      </c>
      <c r="AM355" s="197" t="str">
        <f t="shared" si="11"/>
        <v/>
      </c>
      <c r="AO355" s="29"/>
      <c r="AP355" s="29">
        <v>353</v>
      </c>
      <c r="AQ355" s="201"/>
      <c r="AR355" s="201"/>
      <c r="AS355" s="201"/>
      <c r="AT355" s="201"/>
      <c r="AU355" s="201"/>
      <c r="AV355" s="201"/>
      <c r="AW355" s="201"/>
      <c r="AX355" s="201"/>
      <c r="AY355" s="201"/>
      <c r="AZ355" s="201"/>
      <c r="BA355" s="201"/>
      <c r="BB355" s="201"/>
      <c r="BC355" s="201"/>
      <c r="BD355" s="201"/>
      <c r="BE355" s="201"/>
      <c r="BF355" s="201"/>
      <c r="BG355" s="201"/>
      <c r="BH355" s="201"/>
      <c r="BI355" s="201"/>
      <c r="BJ355" s="201" t="s">
        <v>4541</v>
      </c>
      <c r="BK355" s="201"/>
      <c r="BL355" s="201"/>
      <c r="BM355" s="201"/>
      <c r="BN355" s="201"/>
      <c r="BO355" s="201"/>
      <c r="BP355" s="201"/>
      <c r="BQ355" s="201"/>
      <c r="BR355" s="201"/>
      <c r="BS355" s="201"/>
      <c r="BT355" s="201"/>
      <c r="BU355" s="201"/>
      <c r="BV355" s="201"/>
      <c r="BW355" s="29"/>
      <c r="BX355" s="29"/>
      <c r="BY355" s="29"/>
      <c r="BZ355" s="202"/>
      <c r="CA355" s="202"/>
      <c r="CB355" s="202"/>
      <c r="CC355" s="202"/>
      <c r="CD355" s="202"/>
      <c r="CE355" s="202"/>
      <c r="CF355" s="202"/>
      <c r="CG355" s="202"/>
      <c r="CH355" s="202"/>
      <c r="CI355" s="202"/>
      <c r="CJ355" s="202"/>
      <c r="CK355" s="202"/>
      <c r="CL355" s="202"/>
      <c r="CM355" s="202"/>
      <c r="CN355" s="202"/>
      <c r="CO355" s="202"/>
      <c r="CP355" s="202"/>
      <c r="CQ355" s="202"/>
      <c r="CR355" s="202"/>
      <c r="CS355" s="202" t="s">
        <v>4542</v>
      </c>
      <c r="CT355" s="202"/>
      <c r="CU355" s="202"/>
      <c r="CV355" s="202"/>
      <c r="CW355" s="202"/>
      <c r="CX355" s="202"/>
      <c r="CY355" s="202"/>
      <c r="CZ355" s="202"/>
      <c r="DA355" s="202"/>
      <c r="DB355" s="202"/>
      <c r="DC355" s="202"/>
      <c r="DD355" s="202"/>
      <c r="DE355" s="202"/>
    </row>
    <row r="356" spans="34:109" ht="28.5" hidden="1">
      <c r="AH356" s="183"/>
      <c r="AI356" s="183"/>
      <c r="AJ356" s="183"/>
      <c r="AK356" s="183"/>
      <c r="AL356" s="197" t="str">
        <f t="shared" si="10"/>
        <v/>
      </c>
      <c r="AM356" s="197" t="str">
        <f t="shared" si="11"/>
        <v/>
      </c>
      <c r="AO356" s="183"/>
      <c r="AP356" s="29">
        <v>354</v>
      </c>
      <c r="AQ356" s="205"/>
      <c r="AR356" s="205"/>
      <c r="AS356" s="205"/>
      <c r="AT356" s="205"/>
      <c r="AU356" s="205"/>
      <c r="AV356" s="205"/>
      <c r="AW356" s="205"/>
      <c r="AX356" s="205"/>
      <c r="AY356" s="205"/>
      <c r="AZ356" s="205"/>
      <c r="BA356" s="205"/>
      <c r="BB356" s="205"/>
      <c r="BC356" s="205"/>
      <c r="BD356" s="205"/>
      <c r="BE356" s="205"/>
      <c r="BF356" s="205"/>
      <c r="BG356" s="205"/>
      <c r="BH356" s="205"/>
      <c r="BI356" s="205"/>
      <c r="BJ356" s="201" t="s">
        <v>4543</v>
      </c>
      <c r="BK356" s="205"/>
      <c r="BL356" s="205"/>
      <c r="BM356" s="205"/>
      <c r="BN356" s="205"/>
      <c r="BO356" s="205"/>
      <c r="BP356" s="205"/>
      <c r="BQ356" s="205"/>
      <c r="BR356" s="205"/>
      <c r="BS356" s="205"/>
      <c r="BT356" s="205"/>
      <c r="BU356" s="205"/>
      <c r="BV356" s="205"/>
      <c r="BW356" s="183"/>
      <c r="BX356" s="183"/>
      <c r="BY356" s="183"/>
      <c r="BZ356" s="206"/>
      <c r="CA356" s="206"/>
      <c r="CB356" s="206"/>
      <c r="CC356" s="206"/>
      <c r="CD356" s="206"/>
      <c r="CE356" s="206"/>
      <c r="CF356" s="206"/>
      <c r="CG356" s="206"/>
      <c r="CH356" s="206"/>
      <c r="CI356" s="206"/>
      <c r="CJ356" s="206"/>
      <c r="CK356" s="206"/>
      <c r="CL356" s="206"/>
      <c r="CM356" s="206"/>
      <c r="CN356" s="206"/>
      <c r="CO356" s="206"/>
      <c r="CP356" s="206"/>
      <c r="CQ356" s="206"/>
      <c r="CR356" s="206"/>
      <c r="CS356" s="202" t="s">
        <v>2579</v>
      </c>
      <c r="CT356" s="206"/>
      <c r="CU356" s="206"/>
      <c r="CV356" s="206"/>
      <c r="CW356" s="206"/>
      <c r="CX356" s="206"/>
      <c r="CY356" s="206"/>
      <c r="CZ356" s="206"/>
      <c r="DA356" s="206"/>
      <c r="DB356" s="206"/>
      <c r="DC356" s="206"/>
      <c r="DD356" s="206"/>
      <c r="DE356" s="206"/>
    </row>
    <row r="357" spans="34:109" ht="71.25" hidden="1">
      <c r="AH357" s="183"/>
      <c r="AI357" s="183"/>
      <c r="AJ357" s="183"/>
      <c r="AK357" s="183"/>
      <c r="AL357" s="197" t="str">
        <f t="shared" si="10"/>
        <v/>
      </c>
      <c r="AM357" s="197" t="str">
        <f t="shared" si="11"/>
        <v/>
      </c>
      <c r="AO357" s="183"/>
      <c r="AP357" s="29">
        <v>355</v>
      </c>
      <c r="AQ357" s="205"/>
      <c r="AR357" s="205"/>
      <c r="AS357" s="205"/>
      <c r="AT357" s="205"/>
      <c r="AU357" s="205"/>
      <c r="AV357" s="205"/>
      <c r="AW357" s="205"/>
      <c r="AX357" s="205"/>
      <c r="AY357" s="205"/>
      <c r="AZ357" s="205"/>
      <c r="BA357" s="205"/>
      <c r="BB357" s="205"/>
      <c r="BC357" s="205"/>
      <c r="BD357" s="205"/>
      <c r="BE357" s="205"/>
      <c r="BF357" s="205"/>
      <c r="BG357" s="205"/>
      <c r="BH357" s="205"/>
      <c r="BI357" s="205"/>
      <c r="BJ357" s="201" t="s">
        <v>4544</v>
      </c>
      <c r="BK357" s="205"/>
      <c r="BL357" s="205"/>
      <c r="BM357" s="205"/>
      <c r="BN357" s="205"/>
      <c r="BO357" s="205"/>
      <c r="BP357" s="205"/>
      <c r="BQ357" s="205"/>
      <c r="BR357" s="205"/>
      <c r="BS357" s="205"/>
      <c r="BT357" s="205"/>
      <c r="BU357" s="205"/>
      <c r="BV357" s="205"/>
      <c r="BW357" s="183"/>
      <c r="BX357" s="183"/>
      <c r="BY357" s="183"/>
      <c r="BZ357" s="206"/>
      <c r="CA357" s="206"/>
      <c r="CB357" s="206"/>
      <c r="CC357" s="206"/>
      <c r="CD357" s="206"/>
      <c r="CE357" s="206"/>
      <c r="CF357" s="206"/>
      <c r="CG357" s="206"/>
      <c r="CH357" s="206"/>
      <c r="CI357" s="206"/>
      <c r="CJ357" s="206"/>
      <c r="CK357" s="206"/>
      <c r="CL357" s="206"/>
      <c r="CM357" s="206"/>
      <c r="CN357" s="206"/>
      <c r="CO357" s="206"/>
      <c r="CP357" s="206"/>
      <c r="CQ357" s="206"/>
      <c r="CR357" s="206"/>
      <c r="CS357" s="202" t="s">
        <v>4545</v>
      </c>
      <c r="CT357" s="206"/>
      <c r="CU357" s="206"/>
      <c r="CV357" s="206"/>
      <c r="CW357" s="206"/>
      <c r="CX357" s="206"/>
      <c r="CY357" s="206"/>
      <c r="CZ357" s="206"/>
      <c r="DA357" s="206"/>
      <c r="DB357" s="206"/>
      <c r="DC357" s="206"/>
      <c r="DD357" s="206"/>
      <c r="DE357" s="206"/>
    </row>
    <row r="358" spans="34:109" ht="71.25" hidden="1">
      <c r="AH358" s="183"/>
      <c r="AI358" s="183"/>
      <c r="AJ358" s="183"/>
      <c r="AK358" s="183"/>
      <c r="AL358" s="197" t="str">
        <f t="shared" si="10"/>
        <v/>
      </c>
      <c r="AM358" s="197" t="str">
        <f t="shared" si="11"/>
        <v/>
      </c>
      <c r="AO358" s="183"/>
      <c r="AP358" s="29">
        <v>356</v>
      </c>
      <c r="AQ358" s="205"/>
      <c r="AR358" s="205"/>
      <c r="AS358" s="205"/>
      <c r="AT358" s="205"/>
      <c r="AU358" s="205"/>
      <c r="AV358" s="205"/>
      <c r="AW358" s="205"/>
      <c r="AX358" s="205"/>
      <c r="AY358" s="205"/>
      <c r="AZ358" s="205"/>
      <c r="BA358" s="205"/>
      <c r="BB358" s="205"/>
      <c r="BC358" s="205"/>
      <c r="BD358" s="205"/>
      <c r="BE358" s="205"/>
      <c r="BF358" s="205"/>
      <c r="BG358" s="205"/>
      <c r="BH358" s="205"/>
      <c r="BI358" s="205"/>
      <c r="BJ358" s="201" t="s">
        <v>4546</v>
      </c>
      <c r="BK358" s="205"/>
      <c r="BL358" s="205"/>
      <c r="BM358" s="205"/>
      <c r="BN358" s="205"/>
      <c r="BO358" s="205"/>
      <c r="BP358" s="205"/>
      <c r="BQ358" s="205"/>
      <c r="BR358" s="205"/>
      <c r="BS358" s="205"/>
      <c r="BT358" s="205"/>
      <c r="BU358" s="205"/>
      <c r="BV358" s="205"/>
      <c r="BW358" s="183"/>
      <c r="BX358" s="183"/>
      <c r="BY358" s="183"/>
      <c r="BZ358" s="206"/>
      <c r="CA358" s="206"/>
      <c r="CB358" s="206"/>
      <c r="CC358" s="206"/>
      <c r="CD358" s="206"/>
      <c r="CE358" s="206"/>
      <c r="CF358" s="206"/>
      <c r="CG358" s="206"/>
      <c r="CH358" s="206"/>
      <c r="CI358" s="206"/>
      <c r="CJ358" s="206"/>
      <c r="CK358" s="206"/>
      <c r="CL358" s="206"/>
      <c r="CM358" s="206"/>
      <c r="CN358" s="206"/>
      <c r="CO358" s="206"/>
      <c r="CP358" s="206"/>
      <c r="CQ358" s="206"/>
      <c r="CR358" s="206"/>
      <c r="CS358" s="202" t="s">
        <v>4547</v>
      </c>
      <c r="CT358" s="206"/>
      <c r="CU358" s="206"/>
      <c r="CV358" s="206"/>
      <c r="CW358" s="206"/>
      <c r="CX358" s="206"/>
      <c r="CY358" s="206"/>
      <c r="CZ358" s="206"/>
      <c r="DA358" s="206"/>
      <c r="DB358" s="206"/>
      <c r="DC358" s="206"/>
      <c r="DD358" s="206"/>
      <c r="DE358" s="206"/>
    </row>
    <row r="359" spans="34:109" ht="57" hidden="1">
      <c r="AH359" s="183"/>
      <c r="AI359" s="183"/>
      <c r="AJ359" s="183"/>
      <c r="AK359" s="183"/>
      <c r="AL359" s="197" t="str">
        <f t="shared" si="10"/>
        <v/>
      </c>
      <c r="AM359" s="197" t="str">
        <f t="shared" si="11"/>
        <v/>
      </c>
      <c r="AO359" s="183"/>
      <c r="AP359" s="29">
        <v>357</v>
      </c>
      <c r="AQ359" s="205"/>
      <c r="AR359" s="205"/>
      <c r="AS359" s="205"/>
      <c r="AT359" s="205"/>
      <c r="AU359" s="205"/>
      <c r="AV359" s="205"/>
      <c r="AW359" s="205"/>
      <c r="AX359" s="205"/>
      <c r="AY359" s="205"/>
      <c r="AZ359" s="205"/>
      <c r="BA359" s="205"/>
      <c r="BB359" s="205"/>
      <c r="BC359" s="205"/>
      <c r="BD359" s="205"/>
      <c r="BE359" s="205"/>
      <c r="BF359" s="205"/>
      <c r="BG359" s="205"/>
      <c r="BH359" s="205"/>
      <c r="BI359" s="205"/>
      <c r="BJ359" s="201" t="s">
        <v>4548</v>
      </c>
      <c r="BK359" s="205"/>
      <c r="BL359" s="205"/>
      <c r="BM359" s="205"/>
      <c r="BN359" s="205"/>
      <c r="BO359" s="205"/>
      <c r="BP359" s="205"/>
      <c r="BQ359" s="205"/>
      <c r="BR359" s="205"/>
      <c r="BS359" s="205"/>
      <c r="BT359" s="205"/>
      <c r="BU359" s="205"/>
      <c r="BV359" s="205"/>
      <c r="BW359" s="183"/>
      <c r="BX359" s="183"/>
      <c r="BY359" s="183"/>
      <c r="BZ359" s="206"/>
      <c r="CA359" s="206"/>
      <c r="CB359" s="206"/>
      <c r="CC359" s="206"/>
      <c r="CD359" s="206"/>
      <c r="CE359" s="206"/>
      <c r="CF359" s="206"/>
      <c r="CG359" s="206"/>
      <c r="CH359" s="206"/>
      <c r="CI359" s="206"/>
      <c r="CJ359" s="206"/>
      <c r="CK359" s="206"/>
      <c r="CL359" s="206"/>
      <c r="CM359" s="206"/>
      <c r="CN359" s="206"/>
      <c r="CO359" s="206"/>
      <c r="CP359" s="206"/>
      <c r="CQ359" s="206"/>
      <c r="CR359" s="206"/>
      <c r="CS359" s="202" t="s">
        <v>4549</v>
      </c>
      <c r="CT359" s="206"/>
      <c r="CU359" s="206"/>
      <c r="CV359" s="206"/>
      <c r="CW359" s="206"/>
      <c r="CX359" s="206"/>
      <c r="CY359" s="206"/>
      <c r="CZ359" s="206"/>
      <c r="DA359" s="206"/>
      <c r="DB359" s="206"/>
      <c r="DC359" s="206"/>
      <c r="DD359" s="206"/>
      <c r="DE359" s="206"/>
    </row>
    <row r="360" spans="34:109" ht="57" hidden="1">
      <c r="AH360" s="183"/>
      <c r="AI360" s="183"/>
      <c r="AJ360" s="183"/>
      <c r="AK360" s="183"/>
      <c r="AL360" s="197" t="str">
        <f t="shared" si="10"/>
        <v/>
      </c>
      <c r="AM360" s="197" t="str">
        <f t="shared" si="11"/>
        <v/>
      </c>
      <c r="AO360" s="183"/>
      <c r="AP360" s="29">
        <v>358</v>
      </c>
      <c r="AQ360" s="205"/>
      <c r="AR360" s="205"/>
      <c r="AS360" s="205"/>
      <c r="AT360" s="205"/>
      <c r="AU360" s="205"/>
      <c r="AV360" s="205"/>
      <c r="AW360" s="205"/>
      <c r="AX360" s="205"/>
      <c r="AY360" s="205"/>
      <c r="AZ360" s="205"/>
      <c r="BA360" s="205"/>
      <c r="BB360" s="205"/>
      <c r="BC360" s="205"/>
      <c r="BD360" s="205"/>
      <c r="BE360" s="205"/>
      <c r="BF360" s="205"/>
      <c r="BG360" s="205"/>
      <c r="BH360" s="205"/>
      <c r="BI360" s="205"/>
      <c r="BJ360" s="201" t="s">
        <v>4550</v>
      </c>
      <c r="BK360" s="205"/>
      <c r="BL360" s="205"/>
      <c r="BM360" s="205"/>
      <c r="BN360" s="205"/>
      <c r="BO360" s="205"/>
      <c r="BP360" s="205"/>
      <c r="BQ360" s="205"/>
      <c r="BR360" s="205"/>
      <c r="BS360" s="205"/>
      <c r="BT360" s="205"/>
      <c r="BU360" s="205"/>
      <c r="BV360" s="205"/>
      <c r="BW360" s="183"/>
      <c r="BX360" s="183"/>
      <c r="BY360" s="183"/>
      <c r="BZ360" s="206"/>
      <c r="CA360" s="206"/>
      <c r="CB360" s="206"/>
      <c r="CC360" s="206"/>
      <c r="CD360" s="206"/>
      <c r="CE360" s="206"/>
      <c r="CF360" s="206"/>
      <c r="CG360" s="206"/>
      <c r="CH360" s="206"/>
      <c r="CI360" s="206"/>
      <c r="CJ360" s="206"/>
      <c r="CK360" s="206"/>
      <c r="CL360" s="206"/>
      <c r="CM360" s="206"/>
      <c r="CN360" s="206"/>
      <c r="CO360" s="206"/>
      <c r="CP360" s="206"/>
      <c r="CQ360" s="206"/>
      <c r="CR360" s="206"/>
      <c r="CS360" s="202" t="s">
        <v>4551</v>
      </c>
      <c r="CT360" s="206"/>
      <c r="CU360" s="206"/>
      <c r="CV360" s="206"/>
      <c r="CW360" s="206"/>
      <c r="CX360" s="206"/>
      <c r="CY360" s="206"/>
      <c r="CZ360" s="206"/>
      <c r="DA360" s="206"/>
      <c r="DB360" s="206"/>
      <c r="DC360" s="206"/>
      <c r="DD360" s="206"/>
      <c r="DE360" s="206"/>
    </row>
    <row r="361" spans="34:109" ht="71.25" hidden="1">
      <c r="AH361" s="183"/>
      <c r="AI361" s="183"/>
      <c r="AJ361" s="183"/>
      <c r="AK361" s="183"/>
      <c r="AL361" s="197" t="str">
        <f t="shared" si="10"/>
        <v/>
      </c>
      <c r="AM361" s="197" t="str">
        <f t="shared" si="11"/>
        <v/>
      </c>
      <c r="AO361" s="183"/>
      <c r="AP361" s="29">
        <v>359</v>
      </c>
      <c r="AQ361" s="205"/>
      <c r="AR361" s="205"/>
      <c r="AS361" s="205"/>
      <c r="AT361" s="205"/>
      <c r="AU361" s="205"/>
      <c r="AV361" s="205"/>
      <c r="AW361" s="205"/>
      <c r="AX361" s="205"/>
      <c r="AY361" s="205"/>
      <c r="AZ361" s="205"/>
      <c r="BA361" s="205"/>
      <c r="BB361" s="205"/>
      <c r="BC361" s="205"/>
      <c r="BD361" s="205"/>
      <c r="BE361" s="205"/>
      <c r="BF361" s="205"/>
      <c r="BG361" s="205"/>
      <c r="BH361" s="205"/>
      <c r="BI361" s="205"/>
      <c r="BJ361" s="201" t="s">
        <v>4552</v>
      </c>
      <c r="BK361" s="205"/>
      <c r="BL361" s="205"/>
      <c r="BM361" s="205"/>
      <c r="BN361" s="205"/>
      <c r="BO361" s="205"/>
      <c r="BP361" s="205"/>
      <c r="BQ361" s="205"/>
      <c r="BR361" s="205"/>
      <c r="BS361" s="205"/>
      <c r="BT361" s="205"/>
      <c r="BU361" s="205"/>
      <c r="BV361" s="205"/>
      <c r="BW361" s="183"/>
      <c r="BX361" s="183"/>
      <c r="BY361" s="183"/>
      <c r="BZ361" s="206"/>
      <c r="CA361" s="206"/>
      <c r="CB361" s="206"/>
      <c r="CC361" s="206"/>
      <c r="CD361" s="206"/>
      <c r="CE361" s="206"/>
      <c r="CF361" s="206"/>
      <c r="CG361" s="206"/>
      <c r="CH361" s="206"/>
      <c r="CI361" s="206"/>
      <c r="CJ361" s="206"/>
      <c r="CK361" s="206"/>
      <c r="CL361" s="206"/>
      <c r="CM361" s="206"/>
      <c r="CN361" s="206"/>
      <c r="CO361" s="206"/>
      <c r="CP361" s="206"/>
      <c r="CQ361" s="206"/>
      <c r="CR361" s="206"/>
      <c r="CS361" s="202" t="s">
        <v>4553</v>
      </c>
      <c r="CT361" s="206"/>
      <c r="CU361" s="206"/>
      <c r="CV361" s="206"/>
      <c r="CW361" s="206"/>
      <c r="CX361" s="206"/>
      <c r="CY361" s="206"/>
      <c r="CZ361" s="206"/>
      <c r="DA361" s="206"/>
      <c r="DB361" s="206"/>
      <c r="DC361" s="206"/>
      <c r="DD361" s="206"/>
      <c r="DE361" s="206"/>
    </row>
    <row r="362" spans="34:109" ht="57" hidden="1">
      <c r="AH362" s="183"/>
      <c r="AI362" s="183"/>
      <c r="AJ362" s="183"/>
      <c r="AK362" s="183"/>
      <c r="AL362" s="197" t="str">
        <f t="shared" si="10"/>
        <v/>
      </c>
      <c r="AM362" s="197" t="str">
        <f t="shared" si="11"/>
        <v/>
      </c>
      <c r="AO362" s="183"/>
      <c r="AP362" s="29">
        <v>360</v>
      </c>
      <c r="AQ362" s="205"/>
      <c r="AR362" s="205"/>
      <c r="AS362" s="205"/>
      <c r="AT362" s="205"/>
      <c r="AU362" s="205"/>
      <c r="AV362" s="205"/>
      <c r="AW362" s="205"/>
      <c r="AX362" s="205"/>
      <c r="AY362" s="205"/>
      <c r="AZ362" s="205"/>
      <c r="BA362" s="205"/>
      <c r="BB362" s="205"/>
      <c r="BC362" s="205"/>
      <c r="BD362" s="205"/>
      <c r="BE362" s="205"/>
      <c r="BF362" s="205"/>
      <c r="BG362" s="205"/>
      <c r="BH362" s="205"/>
      <c r="BI362" s="205"/>
      <c r="BJ362" s="201" t="s">
        <v>4554</v>
      </c>
      <c r="BK362" s="205"/>
      <c r="BL362" s="205"/>
      <c r="BM362" s="205"/>
      <c r="BN362" s="205"/>
      <c r="BO362" s="205"/>
      <c r="BP362" s="205"/>
      <c r="BQ362" s="205"/>
      <c r="BR362" s="205"/>
      <c r="BS362" s="205"/>
      <c r="BT362" s="205"/>
      <c r="BU362" s="205"/>
      <c r="BV362" s="205"/>
      <c r="BW362" s="183"/>
      <c r="BX362" s="183"/>
      <c r="BY362" s="183"/>
      <c r="BZ362" s="206"/>
      <c r="CA362" s="206"/>
      <c r="CB362" s="206"/>
      <c r="CC362" s="206"/>
      <c r="CD362" s="206"/>
      <c r="CE362" s="206"/>
      <c r="CF362" s="206"/>
      <c r="CG362" s="206"/>
      <c r="CH362" s="206"/>
      <c r="CI362" s="206"/>
      <c r="CJ362" s="206"/>
      <c r="CK362" s="206"/>
      <c r="CL362" s="206"/>
      <c r="CM362" s="206"/>
      <c r="CN362" s="206"/>
      <c r="CO362" s="206"/>
      <c r="CP362" s="206"/>
      <c r="CQ362" s="206"/>
      <c r="CR362" s="206"/>
      <c r="CS362" s="202" t="s">
        <v>4555</v>
      </c>
      <c r="CT362" s="206"/>
      <c r="CU362" s="206"/>
      <c r="CV362" s="206"/>
      <c r="CW362" s="206"/>
      <c r="CX362" s="206"/>
      <c r="CY362" s="206"/>
      <c r="CZ362" s="206"/>
      <c r="DA362" s="206"/>
      <c r="DB362" s="206"/>
      <c r="DC362" s="206"/>
      <c r="DD362" s="206"/>
      <c r="DE362" s="206"/>
    </row>
    <row r="363" spans="34:109" ht="57" hidden="1">
      <c r="AH363" s="183"/>
      <c r="AI363" s="183"/>
      <c r="AJ363" s="183"/>
      <c r="AK363" s="183"/>
      <c r="AL363" s="197" t="str">
        <f t="shared" si="10"/>
        <v/>
      </c>
      <c r="AM363" s="197" t="str">
        <f t="shared" si="11"/>
        <v/>
      </c>
      <c r="AO363" s="183"/>
      <c r="AP363" s="29">
        <v>361</v>
      </c>
      <c r="AQ363" s="205"/>
      <c r="AR363" s="205"/>
      <c r="AS363" s="205"/>
      <c r="AT363" s="205"/>
      <c r="AU363" s="205"/>
      <c r="AV363" s="205"/>
      <c r="AW363" s="205"/>
      <c r="AX363" s="205"/>
      <c r="AY363" s="205"/>
      <c r="AZ363" s="205"/>
      <c r="BA363" s="205"/>
      <c r="BB363" s="205"/>
      <c r="BC363" s="205"/>
      <c r="BD363" s="205"/>
      <c r="BE363" s="205"/>
      <c r="BF363" s="205"/>
      <c r="BG363" s="205"/>
      <c r="BH363" s="205"/>
      <c r="BI363" s="205"/>
      <c r="BJ363" s="201" t="s">
        <v>4556</v>
      </c>
      <c r="BK363" s="205"/>
      <c r="BL363" s="205"/>
      <c r="BM363" s="205"/>
      <c r="BN363" s="205"/>
      <c r="BO363" s="205"/>
      <c r="BP363" s="205"/>
      <c r="BQ363" s="205"/>
      <c r="BR363" s="205"/>
      <c r="BS363" s="205"/>
      <c r="BT363" s="205"/>
      <c r="BU363" s="205"/>
      <c r="BV363" s="205"/>
      <c r="BW363" s="183"/>
      <c r="BX363" s="183"/>
      <c r="BY363" s="183"/>
      <c r="BZ363" s="206"/>
      <c r="CA363" s="206"/>
      <c r="CB363" s="206"/>
      <c r="CC363" s="206"/>
      <c r="CD363" s="206"/>
      <c r="CE363" s="206"/>
      <c r="CF363" s="206"/>
      <c r="CG363" s="206"/>
      <c r="CH363" s="206"/>
      <c r="CI363" s="206"/>
      <c r="CJ363" s="206"/>
      <c r="CK363" s="206"/>
      <c r="CL363" s="206"/>
      <c r="CM363" s="206"/>
      <c r="CN363" s="206"/>
      <c r="CO363" s="206"/>
      <c r="CP363" s="206"/>
      <c r="CQ363" s="206"/>
      <c r="CR363" s="206"/>
      <c r="CS363" s="202" t="s">
        <v>4557</v>
      </c>
      <c r="CT363" s="206"/>
      <c r="CU363" s="206"/>
      <c r="CV363" s="206"/>
      <c r="CW363" s="206"/>
      <c r="CX363" s="206"/>
      <c r="CY363" s="206"/>
      <c r="CZ363" s="206"/>
      <c r="DA363" s="206"/>
      <c r="DB363" s="206"/>
      <c r="DC363" s="206"/>
      <c r="DD363" s="206"/>
      <c r="DE363" s="206"/>
    </row>
    <row r="364" spans="34:109" ht="71.25" hidden="1">
      <c r="AH364" s="183"/>
      <c r="AI364" s="183"/>
      <c r="AJ364" s="183"/>
      <c r="AK364" s="183"/>
      <c r="AL364" s="197" t="str">
        <f t="shared" si="10"/>
        <v/>
      </c>
      <c r="AM364" s="197" t="str">
        <f t="shared" si="11"/>
        <v/>
      </c>
      <c r="AO364" s="183"/>
      <c r="AP364" s="29">
        <v>362</v>
      </c>
      <c r="AQ364" s="205"/>
      <c r="AR364" s="205"/>
      <c r="AS364" s="205"/>
      <c r="AT364" s="205"/>
      <c r="AU364" s="205"/>
      <c r="AV364" s="205"/>
      <c r="AW364" s="205"/>
      <c r="AX364" s="205"/>
      <c r="AY364" s="205"/>
      <c r="AZ364" s="205"/>
      <c r="BA364" s="205"/>
      <c r="BB364" s="205"/>
      <c r="BC364" s="205"/>
      <c r="BD364" s="205"/>
      <c r="BE364" s="205"/>
      <c r="BF364" s="205"/>
      <c r="BG364" s="205"/>
      <c r="BH364" s="205"/>
      <c r="BI364" s="205"/>
      <c r="BJ364" s="201" t="s">
        <v>4558</v>
      </c>
      <c r="BK364" s="205"/>
      <c r="BL364" s="205"/>
      <c r="BM364" s="205"/>
      <c r="BN364" s="205"/>
      <c r="BO364" s="205"/>
      <c r="BP364" s="205"/>
      <c r="BQ364" s="205"/>
      <c r="BR364" s="205"/>
      <c r="BS364" s="205"/>
      <c r="BT364" s="205"/>
      <c r="BU364" s="205"/>
      <c r="BV364" s="205"/>
      <c r="BW364" s="183"/>
      <c r="BX364" s="183"/>
      <c r="BY364" s="183"/>
      <c r="BZ364" s="206"/>
      <c r="CA364" s="206"/>
      <c r="CB364" s="206"/>
      <c r="CC364" s="206"/>
      <c r="CD364" s="206"/>
      <c r="CE364" s="206"/>
      <c r="CF364" s="206"/>
      <c r="CG364" s="206"/>
      <c r="CH364" s="206"/>
      <c r="CI364" s="206"/>
      <c r="CJ364" s="206"/>
      <c r="CK364" s="206"/>
      <c r="CL364" s="206"/>
      <c r="CM364" s="206"/>
      <c r="CN364" s="206"/>
      <c r="CO364" s="206"/>
      <c r="CP364" s="206"/>
      <c r="CQ364" s="206"/>
      <c r="CR364" s="206"/>
      <c r="CS364" s="202" t="s">
        <v>4559</v>
      </c>
      <c r="CT364" s="206"/>
      <c r="CU364" s="206"/>
      <c r="CV364" s="206"/>
      <c r="CW364" s="206"/>
      <c r="CX364" s="206"/>
      <c r="CY364" s="206"/>
      <c r="CZ364" s="206"/>
      <c r="DA364" s="206"/>
      <c r="DB364" s="206"/>
      <c r="DC364" s="206"/>
      <c r="DD364" s="206"/>
      <c r="DE364" s="206"/>
    </row>
    <row r="365" spans="34:109" ht="71.25" hidden="1">
      <c r="AH365" s="183"/>
      <c r="AI365" s="183"/>
      <c r="AJ365" s="183"/>
      <c r="AK365" s="183"/>
      <c r="AL365" s="197" t="str">
        <f t="shared" si="10"/>
        <v/>
      </c>
      <c r="AM365" s="197" t="str">
        <f t="shared" si="11"/>
        <v/>
      </c>
      <c r="AO365" s="183"/>
      <c r="AP365" s="29">
        <v>363</v>
      </c>
      <c r="AQ365" s="205"/>
      <c r="AR365" s="205"/>
      <c r="AS365" s="205"/>
      <c r="AT365" s="205"/>
      <c r="AU365" s="205"/>
      <c r="AV365" s="205"/>
      <c r="AW365" s="205"/>
      <c r="AX365" s="205"/>
      <c r="AY365" s="205"/>
      <c r="AZ365" s="205"/>
      <c r="BA365" s="205"/>
      <c r="BB365" s="205"/>
      <c r="BC365" s="205"/>
      <c r="BD365" s="205"/>
      <c r="BE365" s="205"/>
      <c r="BF365" s="205"/>
      <c r="BG365" s="205"/>
      <c r="BH365" s="205"/>
      <c r="BI365" s="205"/>
      <c r="BJ365" s="201" t="s">
        <v>4560</v>
      </c>
      <c r="BK365" s="205"/>
      <c r="BL365" s="205"/>
      <c r="BM365" s="205"/>
      <c r="BN365" s="205"/>
      <c r="BO365" s="205"/>
      <c r="BP365" s="205"/>
      <c r="BQ365" s="205"/>
      <c r="BR365" s="205"/>
      <c r="BS365" s="205"/>
      <c r="BT365" s="205"/>
      <c r="BU365" s="205"/>
      <c r="BV365" s="205"/>
      <c r="BW365" s="183"/>
      <c r="BX365" s="183"/>
      <c r="BY365" s="183"/>
      <c r="BZ365" s="206"/>
      <c r="CA365" s="206"/>
      <c r="CB365" s="206"/>
      <c r="CC365" s="206"/>
      <c r="CD365" s="206"/>
      <c r="CE365" s="206"/>
      <c r="CF365" s="206"/>
      <c r="CG365" s="206"/>
      <c r="CH365" s="206"/>
      <c r="CI365" s="206"/>
      <c r="CJ365" s="206"/>
      <c r="CK365" s="206"/>
      <c r="CL365" s="206"/>
      <c r="CM365" s="206"/>
      <c r="CN365" s="206"/>
      <c r="CO365" s="206"/>
      <c r="CP365" s="206"/>
      <c r="CQ365" s="206"/>
      <c r="CR365" s="206"/>
      <c r="CS365" s="202" t="s">
        <v>4561</v>
      </c>
      <c r="CT365" s="206"/>
      <c r="CU365" s="206"/>
      <c r="CV365" s="206"/>
      <c r="CW365" s="206"/>
      <c r="CX365" s="206"/>
      <c r="CY365" s="206"/>
      <c r="CZ365" s="206"/>
      <c r="DA365" s="206"/>
      <c r="DB365" s="206"/>
      <c r="DC365" s="206"/>
      <c r="DD365" s="206"/>
      <c r="DE365" s="206"/>
    </row>
    <row r="366" spans="34:109" ht="71.25" hidden="1">
      <c r="AH366" s="183"/>
      <c r="AI366" s="183"/>
      <c r="AJ366" s="183"/>
      <c r="AK366" s="183"/>
      <c r="AL366" s="197" t="str">
        <f t="shared" si="10"/>
        <v/>
      </c>
      <c r="AM366" s="197" t="str">
        <f t="shared" si="11"/>
        <v/>
      </c>
      <c r="AO366" s="183"/>
      <c r="AP366" s="29">
        <v>364</v>
      </c>
      <c r="AQ366" s="205"/>
      <c r="AR366" s="205"/>
      <c r="AS366" s="205"/>
      <c r="AT366" s="205"/>
      <c r="AU366" s="205"/>
      <c r="AV366" s="205"/>
      <c r="AW366" s="205"/>
      <c r="AX366" s="205"/>
      <c r="AY366" s="205"/>
      <c r="AZ366" s="205"/>
      <c r="BA366" s="205"/>
      <c r="BB366" s="205"/>
      <c r="BC366" s="205"/>
      <c r="BD366" s="205"/>
      <c r="BE366" s="205"/>
      <c r="BF366" s="205"/>
      <c r="BG366" s="205"/>
      <c r="BH366" s="205"/>
      <c r="BI366" s="205"/>
      <c r="BJ366" s="201" t="s">
        <v>4562</v>
      </c>
      <c r="BK366" s="205"/>
      <c r="BL366" s="205"/>
      <c r="BM366" s="205"/>
      <c r="BN366" s="205"/>
      <c r="BO366" s="205"/>
      <c r="BP366" s="205"/>
      <c r="BQ366" s="205"/>
      <c r="BR366" s="205"/>
      <c r="BS366" s="205"/>
      <c r="BT366" s="205"/>
      <c r="BU366" s="205"/>
      <c r="BV366" s="205"/>
      <c r="BW366" s="183"/>
      <c r="BX366" s="183"/>
      <c r="BY366" s="183"/>
      <c r="BZ366" s="206"/>
      <c r="CA366" s="206"/>
      <c r="CB366" s="206"/>
      <c r="CC366" s="206"/>
      <c r="CD366" s="206"/>
      <c r="CE366" s="206"/>
      <c r="CF366" s="206"/>
      <c r="CG366" s="206"/>
      <c r="CH366" s="206"/>
      <c r="CI366" s="206"/>
      <c r="CJ366" s="206"/>
      <c r="CK366" s="206"/>
      <c r="CL366" s="206"/>
      <c r="CM366" s="206"/>
      <c r="CN366" s="206"/>
      <c r="CO366" s="206"/>
      <c r="CP366" s="206"/>
      <c r="CQ366" s="206"/>
      <c r="CR366" s="206"/>
      <c r="CS366" s="202" t="s">
        <v>4563</v>
      </c>
      <c r="CT366" s="206"/>
      <c r="CU366" s="206"/>
      <c r="CV366" s="206"/>
      <c r="CW366" s="206"/>
      <c r="CX366" s="206"/>
      <c r="CY366" s="206"/>
      <c r="CZ366" s="206"/>
      <c r="DA366" s="206"/>
      <c r="DB366" s="206"/>
      <c r="DC366" s="206"/>
      <c r="DD366" s="206"/>
      <c r="DE366" s="206"/>
    </row>
    <row r="367" spans="34:109" ht="71.25" hidden="1">
      <c r="AH367" s="183"/>
      <c r="AI367" s="183"/>
      <c r="AJ367" s="183"/>
      <c r="AK367" s="183"/>
      <c r="AL367" s="197" t="str">
        <f t="shared" si="10"/>
        <v/>
      </c>
      <c r="AM367" s="197" t="str">
        <f t="shared" si="11"/>
        <v/>
      </c>
      <c r="AO367" s="183"/>
      <c r="AP367" s="29">
        <v>365</v>
      </c>
      <c r="AQ367" s="205"/>
      <c r="AR367" s="205"/>
      <c r="AS367" s="205"/>
      <c r="AT367" s="205"/>
      <c r="AU367" s="205"/>
      <c r="AV367" s="205"/>
      <c r="AW367" s="205"/>
      <c r="AX367" s="205"/>
      <c r="AY367" s="205"/>
      <c r="AZ367" s="205"/>
      <c r="BA367" s="205"/>
      <c r="BB367" s="205"/>
      <c r="BC367" s="205"/>
      <c r="BD367" s="205"/>
      <c r="BE367" s="205"/>
      <c r="BF367" s="205"/>
      <c r="BG367" s="205"/>
      <c r="BH367" s="205"/>
      <c r="BI367" s="205"/>
      <c r="BJ367" s="201" t="s">
        <v>4564</v>
      </c>
      <c r="BK367" s="205"/>
      <c r="BL367" s="205"/>
      <c r="BM367" s="205"/>
      <c r="BN367" s="205"/>
      <c r="BO367" s="205"/>
      <c r="BP367" s="205"/>
      <c r="BQ367" s="205"/>
      <c r="BR367" s="205"/>
      <c r="BS367" s="205"/>
      <c r="BT367" s="205"/>
      <c r="BU367" s="205"/>
      <c r="BV367" s="205"/>
      <c r="BW367" s="183"/>
      <c r="BX367" s="183"/>
      <c r="BY367" s="183"/>
      <c r="BZ367" s="206"/>
      <c r="CA367" s="206"/>
      <c r="CB367" s="206"/>
      <c r="CC367" s="206"/>
      <c r="CD367" s="206"/>
      <c r="CE367" s="206"/>
      <c r="CF367" s="206"/>
      <c r="CG367" s="206"/>
      <c r="CH367" s="206"/>
      <c r="CI367" s="206"/>
      <c r="CJ367" s="206"/>
      <c r="CK367" s="206"/>
      <c r="CL367" s="206"/>
      <c r="CM367" s="206"/>
      <c r="CN367" s="206"/>
      <c r="CO367" s="206"/>
      <c r="CP367" s="206"/>
      <c r="CQ367" s="206"/>
      <c r="CR367" s="206"/>
      <c r="CS367" s="202" t="s">
        <v>4565</v>
      </c>
      <c r="CT367" s="206"/>
      <c r="CU367" s="206"/>
      <c r="CV367" s="206"/>
      <c r="CW367" s="206"/>
      <c r="CX367" s="206"/>
      <c r="CY367" s="206"/>
      <c r="CZ367" s="206"/>
      <c r="DA367" s="206"/>
      <c r="DB367" s="206"/>
      <c r="DC367" s="206"/>
      <c r="DD367" s="206"/>
      <c r="DE367" s="206"/>
    </row>
    <row r="368" spans="34:109" ht="71.25" hidden="1">
      <c r="AH368" s="183"/>
      <c r="AI368" s="183"/>
      <c r="AJ368" s="183"/>
      <c r="AK368" s="183"/>
      <c r="AL368" s="197" t="str">
        <f t="shared" si="10"/>
        <v/>
      </c>
      <c r="AM368" s="197" t="str">
        <f t="shared" si="11"/>
        <v/>
      </c>
      <c r="AO368" s="183"/>
      <c r="AP368" s="29">
        <v>366</v>
      </c>
      <c r="AQ368" s="205"/>
      <c r="AR368" s="205"/>
      <c r="AS368" s="205"/>
      <c r="AT368" s="205"/>
      <c r="AU368" s="205"/>
      <c r="AV368" s="205"/>
      <c r="AW368" s="205"/>
      <c r="AX368" s="205"/>
      <c r="AY368" s="205"/>
      <c r="AZ368" s="205"/>
      <c r="BA368" s="205"/>
      <c r="BB368" s="205"/>
      <c r="BC368" s="205"/>
      <c r="BD368" s="205"/>
      <c r="BE368" s="205"/>
      <c r="BF368" s="205"/>
      <c r="BG368" s="205"/>
      <c r="BH368" s="205"/>
      <c r="BI368" s="205"/>
      <c r="BJ368" s="201" t="s">
        <v>4566</v>
      </c>
      <c r="BK368" s="205"/>
      <c r="BL368" s="205"/>
      <c r="BM368" s="205"/>
      <c r="BN368" s="205"/>
      <c r="BO368" s="205"/>
      <c r="BP368" s="205"/>
      <c r="BQ368" s="205"/>
      <c r="BR368" s="205"/>
      <c r="BS368" s="205"/>
      <c r="BT368" s="205"/>
      <c r="BU368" s="205"/>
      <c r="BV368" s="205"/>
      <c r="BW368" s="183"/>
      <c r="BX368" s="183"/>
      <c r="BY368" s="183"/>
      <c r="BZ368" s="206"/>
      <c r="CA368" s="206"/>
      <c r="CB368" s="206"/>
      <c r="CC368" s="206"/>
      <c r="CD368" s="206"/>
      <c r="CE368" s="206"/>
      <c r="CF368" s="206"/>
      <c r="CG368" s="206"/>
      <c r="CH368" s="206"/>
      <c r="CI368" s="206"/>
      <c r="CJ368" s="206"/>
      <c r="CK368" s="206"/>
      <c r="CL368" s="206"/>
      <c r="CM368" s="206"/>
      <c r="CN368" s="206"/>
      <c r="CO368" s="206"/>
      <c r="CP368" s="206"/>
      <c r="CQ368" s="206"/>
      <c r="CR368" s="206"/>
      <c r="CS368" s="202" t="s">
        <v>4567</v>
      </c>
      <c r="CT368" s="206"/>
      <c r="CU368" s="206"/>
      <c r="CV368" s="206"/>
      <c r="CW368" s="206"/>
      <c r="CX368" s="206"/>
      <c r="CY368" s="206"/>
      <c r="CZ368" s="206"/>
      <c r="DA368" s="206"/>
      <c r="DB368" s="206"/>
      <c r="DC368" s="206"/>
      <c r="DD368" s="206"/>
      <c r="DE368" s="206"/>
    </row>
    <row r="369" spans="34:109" ht="71.25" hidden="1">
      <c r="AH369" s="183"/>
      <c r="AI369" s="183"/>
      <c r="AJ369" s="183"/>
      <c r="AK369" s="183"/>
      <c r="AL369" s="197" t="str">
        <f t="shared" si="10"/>
        <v/>
      </c>
      <c r="AM369" s="197" t="str">
        <f t="shared" si="11"/>
        <v/>
      </c>
      <c r="AO369" s="183"/>
      <c r="AP369" s="29">
        <v>367</v>
      </c>
      <c r="AQ369" s="205"/>
      <c r="AR369" s="205"/>
      <c r="AS369" s="205"/>
      <c r="AT369" s="205"/>
      <c r="AU369" s="205"/>
      <c r="AV369" s="205"/>
      <c r="AW369" s="205"/>
      <c r="AX369" s="205"/>
      <c r="AY369" s="205"/>
      <c r="AZ369" s="205"/>
      <c r="BA369" s="205"/>
      <c r="BB369" s="205"/>
      <c r="BC369" s="205"/>
      <c r="BD369" s="205"/>
      <c r="BE369" s="205"/>
      <c r="BF369" s="205"/>
      <c r="BG369" s="205"/>
      <c r="BH369" s="205"/>
      <c r="BI369" s="205"/>
      <c r="BJ369" s="201" t="s">
        <v>4568</v>
      </c>
      <c r="BK369" s="205"/>
      <c r="BL369" s="205"/>
      <c r="BM369" s="205"/>
      <c r="BN369" s="205"/>
      <c r="BO369" s="205"/>
      <c r="BP369" s="205"/>
      <c r="BQ369" s="205"/>
      <c r="BR369" s="205"/>
      <c r="BS369" s="205"/>
      <c r="BT369" s="205"/>
      <c r="BU369" s="205"/>
      <c r="BV369" s="205"/>
      <c r="BW369" s="183"/>
      <c r="BX369" s="183"/>
      <c r="BY369" s="183"/>
      <c r="BZ369" s="206"/>
      <c r="CA369" s="206"/>
      <c r="CB369" s="206"/>
      <c r="CC369" s="206"/>
      <c r="CD369" s="206"/>
      <c r="CE369" s="206"/>
      <c r="CF369" s="206"/>
      <c r="CG369" s="206"/>
      <c r="CH369" s="206"/>
      <c r="CI369" s="206"/>
      <c r="CJ369" s="206"/>
      <c r="CK369" s="206"/>
      <c r="CL369" s="206"/>
      <c r="CM369" s="206"/>
      <c r="CN369" s="206"/>
      <c r="CO369" s="206"/>
      <c r="CP369" s="206"/>
      <c r="CQ369" s="206"/>
      <c r="CR369" s="206"/>
      <c r="CS369" s="202" t="s">
        <v>4569</v>
      </c>
      <c r="CT369" s="206"/>
      <c r="CU369" s="206"/>
      <c r="CV369" s="206"/>
      <c r="CW369" s="206"/>
      <c r="CX369" s="206"/>
      <c r="CY369" s="206"/>
      <c r="CZ369" s="206"/>
      <c r="DA369" s="206"/>
      <c r="DB369" s="206"/>
      <c r="DC369" s="206"/>
      <c r="DD369" s="206"/>
      <c r="DE369" s="206"/>
    </row>
    <row r="370" spans="34:109" ht="85.5" hidden="1">
      <c r="AH370" s="183"/>
      <c r="AI370" s="183"/>
      <c r="AJ370" s="183"/>
      <c r="AK370" s="183"/>
      <c r="AL370" s="197" t="str">
        <f t="shared" si="10"/>
        <v/>
      </c>
      <c r="AM370" s="197" t="str">
        <f t="shared" si="11"/>
        <v/>
      </c>
      <c r="AO370" s="183"/>
      <c r="AP370" s="29">
        <v>368</v>
      </c>
      <c r="AQ370" s="205"/>
      <c r="AR370" s="205"/>
      <c r="AS370" s="205"/>
      <c r="AT370" s="205"/>
      <c r="AU370" s="205"/>
      <c r="AV370" s="205"/>
      <c r="AW370" s="205"/>
      <c r="AX370" s="205"/>
      <c r="AY370" s="205"/>
      <c r="AZ370" s="205"/>
      <c r="BA370" s="205"/>
      <c r="BB370" s="205"/>
      <c r="BC370" s="205"/>
      <c r="BD370" s="205"/>
      <c r="BE370" s="205"/>
      <c r="BF370" s="205"/>
      <c r="BG370" s="205"/>
      <c r="BH370" s="205"/>
      <c r="BI370" s="205"/>
      <c r="BJ370" s="201" t="s">
        <v>4570</v>
      </c>
      <c r="BK370" s="205"/>
      <c r="BL370" s="205"/>
      <c r="BM370" s="205"/>
      <c r="BN370" s="205"/>
      <c r="BO370" s="205"/>
      <c r="BP370" s="205"/>
      <c r="BQ370" s="205"/>
      <c r="BR370" s="205"/>
      <c r="BS370" s="205"/>
      <c r="BT370" s="205"/>
      <c r="BU370" s="205"/>
      <c r="BV370" s="205"/>
      <c r="BW370" s="183"/>
      <c r="BX370" s="183"/>
      <c r="BY370" s="183"/>
      <c r="BZ370" s="206"/>
      <c r="CA370" s="206"/>
      <c r="CB370" s="206"/>
      <c r="CC370" s="206"/>
      <c r="CD370" s="206"/>
      <c r="CE370" s="206"/>
      <c r="CF370" s="206"/>
      <c r="CG370" s="206"/>
      <c r="CH370" s="206"/>
      <c r="CI370" s="206"/>
      <c r="CJ370" s="206"/>
      <c r="CK370" s="206"/>
      <c r="CL370" s="206"/>
      <c r="CM370" s="206"/>
      <c r="CN370" s="206"/>
      <c r="CO370" s="206"/>
      <c r="CP370" s="206"/>
      <c r="CQ370" s="206"/>
      <c r="CR370" s="206"/>
      <c r="CS370" s="202" t="s">
        <v>4571</v>
      </c>
      <c r="CT370" s="206"/>
      <c r="CU370" s="206"/>
      <c r="CV370" s="206"/>
      <c r="CW370" s="206"/>
      <c r="CX370" s="206"/>
      <c r="CY370" s="206"/>
      <c r="CZ370" s="206"/>
      <c r="DA370" s="206"/>
      <c r="DB370" s="206"/>
      <c r="DC370" s="206"/>
      <c r="DD370" s="206"/>
      <c r="DE370" s="206"/>
    </row>
    <row r="371" spans="34:109" ht="57" hidden="1">
      <c r="AH371" s="183"/>
      <c r="AI371" s="183"/>
      <c r="AJ371" s="183"/>
      <c r="AK371" s="183"/>
      <c r="AL371" s="197" t="str">
        <f t="shared" si="10"/>
        <v/>
      </c>
      <c r="AM371" s="197" t="str">
        <f t="shared" si="11"/>
        <v/>
      </c>
      <c r="AO371" s="183"/>
      <c r="AP371" s="29">
        <v>369</v>
      </c>
      <c r="AQ371" s="205"/>
      <c r="AR371" s="205"/>
      <c r="AS371" s="205"/>
      <c r="AT371" s="205"/>
      <c r="AU371" s="205"/>
      <c r="AV371" s="205"/>
      <c r="AW371" s="205"/>
      <c r="AX371" s="205"/>
      <c r="AY371" s="205"/>
      <c r="AZ371" s="205"/>
      <c r="BA371" s="205"/>
      <c r="BB371" s="205"/>
      <c r="BC371" s="205"/>
      <c r="BD371" s="205"/>
      <c r="BE371" s="205"/>
      <c r="BF371" s="205"/>
      <c r="BG371" s="205"/>
      <c r="BH371" s="205"/>
      <c r="BI371" s="205"/>
      <c r="BJ371" s="201" t="s">
        <v>4572</v>
      </c>
      <c r="BK371" s="205"/>
      <c r="BL371" s="205"/>
      <c r="BM371" s="205"/>
      <c r="BN371" s="205"/>
      <c r="BO371" s="205"/>
      <c r="BP371" s="205"/>
      <c r="BQ371" s="205"/>
      <c r="BR371" s="205"/>
      <c r="BS371" s="205"/>
      <c r="BT371" s="205"/>
      <c r="BU371" s="205"/>
      <c r="BV371" s="205"/>
      <c r="BW371" s="183"/>
      <c r="BX371" s="183"/>
      <c r="BY371" s="183"/>
      <c r="BZ371" s="206"/>
      <c r="CA371" s="206"/>
      <c r="CB371" s="206"/>
      <c r="CC371" s="206"/>
      <c r="CD371" s="206"/>
      <c r="CE371" s="206"/>
      <c r="CF371" s="206"/>
      <c r="CG371" s="206"/>
      <c r="CH371" s="206"/>
      <c r="CI371" s="206"/>
      <c r="CJ371" s="206"/>
      <c r="CK371" s="206"/>
      <c r="CL371" s="206"/>
      <c r="CM371" s="206"/>
      <c r="CN371" s="206"/>
      <c r="CO371" s="206"/>
      <c r="CP371" s="206"/>
      <c r="CQ371" s="206"/>
      <c r="CR371" s="206"/>
      <c r="CS371" s="202" t="s">
        <v>4573</v>
      </c>
      <c r="CT371" s="206"/>
      <c r="CU371" s="206"/>
      <c r="CV371" s="206"/>
      <c r="CW371" s="206"/>
      <c r="CX371" s="206"/>
      <c r="CY371" s="206"/>
      <c r="CZ371" s="206"/>
      <c r="DA371" s="206"/>
      <c r="DB371" s="206"/>
      <c r="DC371" s="206"/>
      <c r="DD371" s="206"/>
      <c r="DE371" s="206"/>
    </row>
    <row r="372" spans="34:109" ht="71.25" hidden="1">
      <c r="AH372" s="183"/>
      <c r="AI372" s="183"/>
      <c r="AJ372" s="183"/>
      <c r="AK372" s="183"/>
      <c r="AL372" s="197" t="str">
        <f t="shared" si="10"/>
        <v/>
      </c>
      <c r="AM372" s="197" t="str">
        <f t="shared" si="11"/>
        <v/>
      </c>
      <c r="AO372" s="183"/>
      <c r="AP372" s="29">
        <v>370</v>
      </c>
      <c r="AQ372" s="205"/>
      <c r="AR372" s="205"/>
      <c r="AS372" s="205"/>
      <c r="AT372" s="205"/>
      <c r="AU372" s="205"/>
      <c r="AV372" s="205"/>
      <c r="AW372" s="205"/>
      <c r="AX372" s="205"/>
      <c r="AY372" s="205"/>
      <c r="AZ372" s="205"/>
      <c r="BA372" s="205"/>
      <c r="BB372" s="205"/>
      <c r="BC372" s="205"/>
      <c r="BD372" s="205"/>
      <c r="BE372" s="205"/>
      <c r="BF372" s="205"/>
      <c r="BG372" s="205"/>
      <c r="BH372" s="205"/>
      <c r="BI372" s="205"/>
      <c r="BJ372" s="201" t="s">
        <v>4574</v>
      </c>
      <c r="BK372" s="205"/>
      <c r="BL372" s="205"/>
      <c r="BM372" s="205"/>
      <c r="BN372" s="205"/>
      <c r="BO372" s="205"/>
      <c r="BP372" s="205"/>
      <c r="BQ372" s="205"/>
      <c r="BR372" s="205"/>
      <c r="BS372" s="205"/>
      <c r="BT372" s="205"/>
      <c r="BU372" s="205"/>
      <c r="BV372" s="205"/>
      <c r="BW372" s="183"/>
      <c r="BX372" s="183"/>
      <c r="BY372" s="183"/>
      <c r="BZ372" s="206"/>
      <c r="CA372" s="206"/>
      <c r="CB372" s="206"/>
      <c r="CC372" s="206"/>
      <c r="CD372" s="206"/>
      <c r="CE372" s="206"/>
      <c r="CF372" s="206"/>
      <c r="CG372" s="206"/>
      <c r="CH372" s="206"/>
      <c r="CI372" s="206"/>
      <c r="CJ372" s="206"/>
      <c r="CK372" s="206"/>
      <c r="CL372" s="206"/>
      <c r="CM372" s="206"/>
      <c r="CN372" s="206"/>
      <c r="CO372" s="206"/>
      <c r="CP372" s="206"/>
      <c r="CQ372" s="206"/>
      <c r="CR372" s="206"/>
      <c r="CS372" s="202" t="s">
        <v>4575</v>
      </c>
      <c r="CT372" s="206"/>
      <c r="CU372" s="206"/>
      <c r="CV372" s="206"/>
      <c r="CW372" s="206"/>
      <c r="CX372" s="206"/>
      <c r="CY372" s="206"/>
      <c r="CZ372" s="206"/>
      <c r="DA372" s="206"/>
      <c r="DB372" s="206"/>
      <c r="DC372" s="206"/>
      <c r="DD372" s="206"/>
      <c r="DE372" s="206"/>
    </row>
    <row r="373" spans="34:109" ht="71.25" hidden="1">
      <c r="AH373" s="183"/>
      <c r="AI373" s="183"/>
      <c r="AJ373" s="183"/>
      <c r="AK373" s="183"/>
      <c r="AL373" s="197" t="str">
        <f t="shared" si="10"/>
        <v/>
      </c>
      <c r="AM373" s="197" t="str">
        <f t="shared" si="11"/>
        <v/>
      </c>
      <c r="AO373" s="183"/>
      <c r="AP373" s="29">
        <v>371</v>
      </c>
      <c r="AQ373" s="205"/>
      <c r="AR373" s="205"/>
      <c r="AS373" s="205"/>
      <c r="AT373" s="205"/>
      <c r="AU373" s="205"/>
      <c r="AV373" s="205"/>
      <c r="AW373" s="205"/>
      <c r="AX373" s="205"/>
      <c r="AY373" s="205"/>
      <c r="AZ373" s="205"/>
      <c r="BA373" s="205"/>
      <c r="BB373" s="205"/>
      <c r="BC373" s="205"/>
      <c r="BD373" s="205"/>
      <c r="BE373" s="205"/>
      <c r="BF373" s="205"/>
      <c r="BG373" s="205"/>
      <c r="BH373" s="205"/>
      <c r="BI373" s="205"/>
      <c r="BJ373" s="201" t="s">
        <v>4576</v>
      </c>
      <c r="BK373" s="205"/>
      <c r="BL373" s="205"/>
      <c r="BM373" s="205"/>
      <c r="BN373" s="205"/>
      <c r="BO373" s="205"/>
      <c r="BP373" s="205"/>
      <c r="BQ373" s="205"/>
      <c r="BR373" s="205"/>
      <c r="BS373" s="205"/>
      <c r="BT373" s="205"/>
      <c r="BU373" s="205"/>
      <c r="BV373" s="205"/>
      <c r="BW373" s="183"/>
      <c r="BX373" s="183"/>
      <c r="BY373" s="183"/>
      <c r="BZ373" s="206"/>
      <c r="CA373" s="206"/>
      <c r="CB373" s="206"/>
      <c r="CC373" s="206"/>
      <c r="CD373" s="206"/>
      <c r="CE373" s="206"/>
      <c r="CF373" s="206"/>
      <c r="CG373" s="206"/>
      <c r="CH373" s="206"/>
      <c r="CI373" s="206"/>
      <c r="CJ373" s="206"/>
      <c r="CK373" s="206"/>
      <c r="CL373" s="206"/>
      <c r="CM373" s="206"/>
      <c r="CN373" s="206"/>
      <c r="CO373" s="206"/>
      <c r="CP373" s="206"/>
      <c r="CQ373" s="206"/>
      <c r="CR373" s="206"/>
      <c r="CS373" s="202" t="s">
        <v>4577</v>
      </c>
      <c r="CT373" s="206"/>
      <c r="CU373" s="206"/>
      <c r="CV373" s="206"/>
      <c r="CW373" s="206"/>
      <c r="CX373" s="206"/>
      <c r="CY373" s="206"/>
      <c r="CZ373" s="206"/>
      <c r="DA373" s="206"/>
      <c r="DB373" s="206"/>
      <c r="DC373" s="206"/>
      <c r="DD373" s="206"/>
      <c r="DE373" s="206"/>
    </row>
    <row r="374" spans="34:109" ht="57" hidden="1">
      <c r="AH374" s="183"/>
      <c r="AI374" s="183"/>
      <c r="AJ374" s="183"/>
      <c r="AK374" s="183"/>
      <c r="AL374" s="197" t="str">
        <f t="shared" si="10"/>
        <v/>
      </c>
      <c r="AM374" s="197" t="str">
        <f t="shared" si="11"/>
        <v/>
      </c>
      <c r="AO374" s="183"/>
      <c r="AP374" s="29">
        <v>372</v>
      </c>
      <c r="AQ374" s="205"/>
      <c r="AR374" s="205"/>
      <c r="AS374" s="205"/>
      <c r="AT374" s="205"/>
      <c r="AU374" s="205"/>
      <c r="AV374" s="205"/>
      <c r="AW374" s="205"/>
      <c r="AX374" s="205"/>
      <c r="AY374" s="205"/>
      <c r="AZ374" s="205"/>
      <c r="BA374" s="205"/>
      <c r="BB374" s="205"/>
      <c r="BC374" s="205"/>
      <c r="BD374" s="205"/>
      <c r="BE374" s="205"/>
      <c r="BF374" s="205"/>
      <c r="BG374" s="205"/>
      <c r="BH374" s="205"/>
      <c r="BI374" s="205"/>
      <c r="BJ374" s="201" t="s">
        <v>4578</v>
      </c>
      <c r="BK374" s="205"/>
      <c r="BL374" s="205"/>
      <c r="BM374" s="205"/>
      <c r="BN374" s="205"/>
      <c r="BO374" s="205"/>
      <c r="BP374" s="205"/>
      <c r="BQ374" s="205"/>
      <c r="BR374" s="205"/>
      <c r="BS374" s="205"/>
      <c r="BT374" s="205"/>
      <c r="BU374" s="205"/>
      <c r="BV374" s="205"/>
      <c r="BW374" s="183"/>
      <c r="BX374" s="183"/>
      <c r="BY374" s="183"/>
      <c r="BZ374" s="206"/>
      <c r="CA374" s="206"/>
      <c r="CB374" s="206"/>
      <c r="CC374" s="206"/>
      <c r="CD374" s="206"/>
      <c r="CE374" s="206"/>
      <c r="CF374" s="206"/>
      <c r="CG374" s="206"/>
      <c r="CH374" s="206"/>
      <c r="CI374" s="206"/>
      <c r="CJ374" s="206"/>
      <c r="CK374" s="206"/>
      <c r="CL374" s="206"/>
      <c r="CM374" s="206"/>
      <c r="CN374" s="206"/>
      <c r="CO374" s="206"/>
      <c r="CP374" s="206"/>
      <c r="CQ374" s="206"/>
      <c r="CR374" s="206"/>
      <c r="CS374" s="202" t="s">
        <v>4579</v>
      </c>
      <c r="CT374" s="206"/>
      <c r="CU374" s="206"/>
      <c r="CV374" s="206"/>
      <c r="CW374" s="206"/>
      <c r="CX374" s="206"/>
      <c r="CY374" s="206"/>
      <c r="CZ374" s="206"/>
      <c r="DA374" s="206"/>
      <c r="DB374" s="206"/>
      <c r="DC374" s="206"/>
      <c r="DD374" s="206"/>
      <c r="DE374" s="206"/>
    </row>
    <row r="375" spans="34:109" ht="71.25" hidden="1">
      <c r="AH375" s="29"/>
      <c r="AI375" s="29"/>
      <c r="AJ375" s="29"/>
      <c r="AK375" s="29"/>
      <c r="AL375" s="197" t="str">
        <f t="shared" si="10"/>
        <v/>
      </c>
      <c r="AM375" s="197" t="str">
        <f t="shared" si="11"/>
        <v/>
      </c>
      <c r="AO375" s="29"/>
      <c r="AP375" s="29">
        <v>373</v>
      </c>
      <c r="AQ375" s="201"/>
      <c r="AR375" s="201"/>
      <c r="AS375" s="201"/>
      <c r="AT375" s="201"/>
      <c r="AU375" s="201"/>
      <c r="AV375" s="201"/>
      <c r="AW375" s="201"/>
      <c r="AX375" s="201"/>
      <c r="AY375" s="201"/>
      <c r="AZ375" s="201"/>
      <c r="BA375" s="201"/>
      <c r="BB375" s="201"/>
      <c r="BC375" s="201"/>
      <c r="BD375" s="201"/>
      <c r="BE375" s="201"/>
      <c r="BF375" s="201"/>
      <c r="BG375" s="201"/>
      <c r="BH375" s="201"/>
      <c r="BI375" s="201"/>
      <c r="BJ375" s="201" t="s">
        <v>4580</v>
      </c>
      <c r="BK375" s="201"/>
      <c r="BL375" s="201"/>
      <c r="BM375" s="201"/>
      <c r="BN375" s="201"/>
      <c r="BO375" s="201"/>
      <c r="BP375" s="201"/>
      <c r="BQ375" s="201"/>
      <c r="BR375" s="201"/>
      <c r="BS375" s="201"/>
      <c r="BT375" s="201"/>
      <c r="BU375" s="201"/>
      <c r="BV375" s="201"/>
      <c r="BW375" s="29"/>
      <c r="BX375" s="29"/>
      <c r="BY375" s="29"/>
      <c r="BZ375" s="202"/>
      <c r="CA375" s="202"/>
      <c r="CB375" s="202"/>
      <c r="CC375" s="202"/>
      <c r="CD375" s="202"/>
      <c r="CE375" s="202"/>
      <c r="CF375" s="202"/>
      <c r="CG375" s="202"/>
      <c r="CH375" s="202"/>
      <c r="CI375" s="202"/>
      <c r="CJ375" s="202"/>
      <c r="CK375" s="202"/>
      <c r="CL375" s="202"/>
      <c r="CM375" s="202"/>
      <c r="CN375" s="202"/>
      <c r="CO375" s="202"/>
      <c r="CP375" s="202"/>
      <c r="CQ375" s="202"/>
      <c r="CR375" s="202"/>
      <c r="CS375" s="202" t="s">
        <v>4581</v>
      </c>
      <c r="CT375" s="202"/>
      <c r="CU375" s="202"/>
      <c r="CV375" s="202"/>
      <c r="CW375" s="202"/>
      <c r="CX375" s="202"/>
      <c r="CY375" s="202"/>
      <c r="CZ375" s="202"/>
      <c r="DA375" s="202"/>
      <c r="DB375" s="202"/>
      <c r="DC375" s="202"/>
      <c r="DD375" s="202"/>
      <c r="DE375" s="202"/>
    </row>
    <row r="376" spans="34:109" ht="71.25" hidden="1">
      <c r="AH376" s="29"/>
      <c r="AI376" s="29"/>
      <c r="AJ376" s="29"/>
      <c r="AK376" s="29"/>
      <c r="AL376" s="197" t="str">
        <f t="shared" si="10"/>
        <v/>
      </c>
      <c r="AM376" s="197" t="str">
        <f t="shared" si="11"/>
        <v/>
      </c>
      <c r="AO376" s="29"/>
      <c r="AP376" s="29">
        <v>374</v>
      </c>
      <c r="AQ376" s="201"/>
      <c r="AR376" s="201"/>
      <c r="AS376" s="201"/>
      <c r="AT376" s="201"/>
      <c r="AU376" s="201"/>
      <c r="AV376" s="201"/>
      <c r="AW376" s="201"/>
      <c r="AX376" s="201"/>
      <c r="AY376" s="201"/>
      <c r="AZ376" s="201"/>
      <c r="BA376" s="201"/>
      <c r="BB376" s="201"/>
      <c r="BC376" s="201"/>
      <c r="BD376" s="201"/>
      <c r="BE376" s="201"/>
      <c r="BF376" s="201"/>
      <c r="BG376" s="201"/>
      <c r="BH376" s="201"/>
      <c r="BI376" s="201"/>
      <c r="BJ376" s="201" t="s">
        <v>4582</v>
      </c>
      <c r="BK376" s="201"/>
      <c r="BL376" s="201"/>
      <c r="BM376" s="201"/>
      <c r="BN376" s="201"/>
      <c r="BO376" s="201"/>
      <c r="BP376" s="201"/>
      <c r="BQ376" s="201"/>
      <c r="BR376" s="201"/>
      <c r="BS376" s="201"/>
      <c r="BT376" s="201"/>
      <c r="BU376" s="201"/>
      <c r="BV376" s="201"/>
      <c r="BW376" s="29"/>
      <c r="BX376" s="29"/>
      <c r="BY376" s="29"/>
      <c r="BZ376" s="202"/>
      <c r="CA376" s="202"/>
      <c r="CB376" s="202"/>
      <c r="CC376" s="202"/>
      <c r="CD376" s="202"/>
      <c r="CE376" s="202"/>
      <c r="CF376" s="202"/>
      <c r="CG376" s="202"/>
      <c r="CH376" s="202"/>
      <c r="CI376" s="202"/>
      <c r="CJ376" s="202"/>
      <c r="CK376" s="202"/>
      <c r="CL376" s="202"/>
      <c r="CM376" s="202"/>
      <c r="CN376" s="202"/>
      <c r="CO376" s="202"/>
      <c r="CP376" s="202"/>
      <c r="CQ376" s="202"/>
      <c r="CR376" s="202"/>
      <c r="CS376" s="202" t="s">
        <v>4583</v>
      </c>
      <c r="CT376" s="202"/>
      <c r="CU376" s="202"/>
      <c r="CV376" s="202"/>
      <c r="CW376" s="202"/>
      <c r="CX376" s="202"/>
      <c r="CY376" s="202"/>
      <c r="CZ376" s="202"/>
      <c r="DA376" s="202"/>
      <c r="DB376" s="202"/>
      <c r="DC376" s="202"/>
      <c r="DD376" s="202"/>
      <c r="DE376" s="202"/>
    </row>
    <row r="377" spans="34:109" ht="57" hidden="1">
      <c r="AH377" s="183"/>
      <c r="AI377" s="183"/>
      <c r="AJ377" s="183"/>
      <c r="AK377" s="183"/>
      <c r="AL377" s="197" t="str">
        <f t="shared" si="10"/>
        <v/>
      </c>
      <c r="AM377" s="197" t="str">
        <f t="shared" si="11"/>
        <v/>
      </c>
      <c r="AO377" s="183"/>
      <c r="AP377" s="29">
        <v>375</v>
      </c>
      <c r="AQ377" s="205"/>
      <c r="AR377" s="205"/>
      <c r="AS377" s="205"/>
      <c r="AT377" s="205"/>
      <c r="AU377" s="205"/>
      <c r="AV377" s="205"/>
      <c r="AW377" s="205"/>
      <c r="AX377" s="205"/>
      <c r="AY377" s="205"/>
      <c r="AZ377" s="205"/>
      <c r="BA377" s="205"/>
      <c r="BB377" s="205"/>
      <c r="BC377" s="205"/>
      <c r="BD377" s="205"/>
      <c r="BE377" s="205"/>
      <c r="BF377" s="205"/>
      <c r="BG377" s="205"/>
      <c r="BH377" s="205"/>
      <c r="BI377" s="205"/>
      <c r="BJ377" s="201" t="s">
        <v>4584</v>
      </c>
      <c r="BK377" s="205"/>
      <c r="BL377" s="205"/>
      <c r="BM377" s="205"/>
      <c r="BN377" s="205"/>
      <c r="BO377" s="205"/>
      <c r="BP377" s="205"/>
      <c r="BQ377" s="205"/>
      <c r="BR377" s="205"/>
      <c r="BS377" s="205"/>
      <c r="BT377" s="205"/>
      <c r="BU377" s="205"/>
      <c r="BV377" s="205"/>
      <c r="BW377" s="183"/>
      <c r="BX377" s="183"/>
      <c r="BY377" s="183"/>
      <c r="BZ377" s="206"/>
      <c r="CA377" s="206"/>
      <c r="CB377" s="206"/>
      <c r="CC377" s="206"/>
      <c r="CD377" s="206"/>
      <c r="CE377" s="206"/>
      <c r="CF377" s="206"/>
      <c r="CG377" s="206"/>
      <c r="CH377" s="206"/>
      <c r="CI377" s="206"/>
      <c r="CJ377" s="206"/>
      <c r="CK377" s="206"/>
      <c r="CL377" s="206"/>
      <c r="CM377" s="206"/>
      <c r="CN377" s="206"/>
      <c r="CO377" s="206"/>
      <c r="CP377" s="206"/>
      <c r="CQ377" s="206"/>
      <c r="CR377" s="206"/>
      <c r="CS377" s="202" t="s">
        <v>4585</v>
      </c>
      <c r="CT377" s="206"/>
      <c r="CU377" s="206"/>
      <c r="CV377" s="206"/>
      <c r="CW377" s="206"/>
      <c r="CX377" s="206"/>
      <c r="CY377" s="206"/>
      <c r="CZ377" s="206"/>
      <c r="DA377" s="206"/>
      <c r="DB377" s="206"/>
      <c r="DC377" s="206"/>
      <c r="DD377" s="206"/>
      <c r="DE377" s="206"/>
    </row>
    <row r="378" spans="34:109" ht="57" hidden="1">
      <c r="AH378" s="183"/>
      <c r="AI378" s="183"/>
      <c r="AJ378" s="183"/>
      <c r="AK378" s="183"/>
      <c r="AL378" s="197" t="str">
        <f t="shared" si="10"/>
        <v/>
      </c>
      <c r="AM378" s="197" t="str">
        <f t="shared" si="11"/>
        <v/>
      </c>
      <c r="AO378" s="183"/>
      <c r="AP378" s="29">
        <v>376</v>
      </c>
      <c r="AQ378" s="205"/>
      <c r="AR378" s="205"/>
      <c r="AS378" s="205"/>
      <c r="AT378" s="205"/>
      <c r="AU378" s="205"/>
      <c r="AV378" s="205"/>
      <c r="AW378" s="205"/>
      <c r="AX378" s="205"/>
      <c r="AY378" s="205"/>
      <c r="AZ378" s="205"/>
      <c r="BA378" s="205"/>
      <c r="BB378" s="205"/>
      <c r="BC378" s="205"/>
      <c r="BD378" s="205"/>
      <c r="BE378" s="205"/>
      <c r="BF378" s="205"/>
      <c r="BG378" s="205"/>
      <c r="BH378" s="205"/>
      <c r="BI378" s="205"/>
      <c r="BJ378" s="201" t="s">
        <v>4586</v>
      </c>
      <c r="BK378" s="205"/>
      <c r="BL378" s="205"/>
      <c r="BM378" s="205"/>
      <c r="BN378" s="205"/>
      <c r="BO378" s="205"/>
      <c r="BP378" s="205"/>
      <c r="BQ378" s="205"/>
      <c r="BR378" s="205"/>
      <c r="BS378" s="205"/>
      <c r="BT378" s="205"/>
      <c r="BU378" s="205"/>
      <c r="BV378" s="205"/>
      <c r="BW378" s="183"/>
      <c r="BX378" s="183"/>
      <c r="BY378" s="183"/>
      <c r="BZ378" s="206"/>
      <c r="CA378" s="206"/>
      <c r="CB378" s="206"/>
      <c r="CC378" s="206"/>
      <c r="CD378" s="206"/>
      <c r="CE378" s="206"/>
      <c r="CF378" s="206"/>
      <c r="CG378" s="206"/>
      <c r="CH378" s="206"/>
      <c r="CI378" s="206"/>
      <c r="CJ378" s="206"/>
      <c r="CK378" s="206"/>
      <c r="CL378" s="206"/>
      <c r="CM378" s="206"/>
      <c r="CN378" s="206"/>
      <c r="CO378" s="206"/>
      <c r="CP378" s="206"/>
      <c r="CQ378" s="206"/>
      <c r="CR378" s="206"/>
      <c r="CS378" s="202" t="s">
        <v>4587</v>
      </c>
      <c r="CT378" s="206"/>
      <c r="CU378" s="206"/>
      <c r="CV378" s="206"/>
      <c r="CW378" s="206"/>
      <c r="CX378" s="206"/>
      <c r="CY378" s="206"/>
      <c r="CZ378" s="206"/>
      <c r="DA378" s="206"/>
      <c r="DB378" s="206"/>
      <c r="DC378" s="206"/>
      <c r="DD378" s="206"/>
      <c r="DE378" s="206"/>
    </row>
    <row r="379" spans="34:109" ht="57" hidden="1">
      <c r="AH379" s="183"/>
      <c r="AI379" s="183"/>
      <c r="AJ379" s="183"/>
      <c r="AK379" s="183"/>
      <c r="AL379" s="197" t="str">
        <f t="shared" si="10"/>
        <v/>
      </c>
      <c r="AM379" s="197" t="str">
        <f t="shared" si="11"/>
        <v/>
      </c>
      <c r="AO379" s="183"/>
      <c r="AP379" s="29">
        <v>377</v>
      </c>
      <c r="AQ379" s="205"/>
      <c r="AR379" s="205"/>
      <c r="AS379" s="205"/>
      <c r="AT379" s="205"/>
      <c r="AU379" s="205"/>
      <c r="AV379" s="205"/>
      <c r="AW379" s="205"/>
      <c r="AX379" s="205"/>
      <c r="AY379" s="205"/>
      <c r="AZ379" s="205"/>
      <c r="BA379" s="205"/>
      <c r="BB379" s="205"/>
      <c r="BC379" s="205"/>
      <c r="BD379" s="205"/>
      <c r="BE379" s="205"/>
      <c r="BF379" s="205"/>
      <c r="BG379" s="205"/>
      <c r="BH379" s="205"/>
      <c r="BI379" s="205"/>
      <c r="BJ379" s="201" t="s">
        <v>4588</v>
      </c>
      <c r="BK379" s="205"/>
      <c r="BL379" s="205"/>
      <c r="BM379" s="205"/>
      <c r="BN379" s="205"/>
      <c r="BO379" s="205"/>
      <c r="BP379" s="205"/>
      <c r="BQ379" s="205"/>
      <c r="BR379" s="205"/>
      <c r="BS379" s="205"/>
      <c r="BT379" s="205"/>
      <c r="BU379" s="205"/>
      <c r="BV379" s="205"/>
      <c r="BW379" s="183"/>
      <c r="BX379" s="183"/>
      <c r="BY379" s="183"/>
      <c r="BZ379" s="206"/>
      <c r="CA379" s="206"/>
      <c r="CB379" s="206"/>
      <c r="CC379" s="206"/>
      <c r="CD379" s="206"/>
      <c r="CE379" s="206"/>
      <c r="CF379" s="206"/>
      <c r="CG379" s="206"/>
      <c r="CH379" s="206"/>
      <c r="CI379" s="206"/>
      <c r="CJ379" s="206"/>
      <c r="CK379" s="206"/>
      <c r="CL379" s="206"/>
      <c r="CM379" s="206"/>
      <c r="CN379" s="206"/>
      <c r="CO379" s="206"/>
      <c r="CP379" s="206"/>
      <c r="CQ379" s="206"/>
      <c r="CR379" s="206"/>
      <c r="CS379" s="202" t="s">
        <v>4589</v>
      </c>
      <c r="CT379" s="206"/>
      <c r="CU379" s="206"/>
      <c r="CV379" s="206"/>
      <c r="CW379" s="206"/>
      <c r="CX379" s="206"/>
      <c r="CY379" s="206"/>
      <c r="CZ379" s="206"/>
      <c r="DA379" s="206"/>
      <c r="DB379" s="206"/>
      <c r="DC379" s="206"/>
      <c r="DD379" s="206"/>
      <c r="DE379" s="206"/>
    </row>
    <row r="380" spans="34:109" ht="57" hidden="1">
      <c r="AH380" s="183"/>
      <c r="AI380" s="183"/>
      <c r="AJ380" s="183"/>
      <c r="AK380" s="183"/>
      <c r="AL380" s="197" t="str">
        <f t="shared" si="10"/>
        <v/>
      </c>
      <c r="AM380" s="197" t="str">
        <f t="shared" si="11"/>
        <v/>
      </c>
      <c r="AO380" s="183"/>
      <c r="AP380" s="29">
        <v>378</v>
      </c>
      <c r="AQ380" s="205"/>
      <c r="AR380" s="205"/>
      <c r="AS380" s="205"/>
      <c r="AT380" s="205"/>
      <c r="AU380" s="205"/>
      <c r="AV380" s="205"/>
      <c r="AW380" s="205"/>
      <c r="AX380" s="205"/>
      <c r="AY380" s="205"/>
      <c r="AZ380" s="205"/>
      <c r="BA380" s="205"/>
      <c r="BB380" s="205"/>
      <c r="BC380" s="205"/>
      <c r="BD380" s="205"/>
      <c r="BE380" s="205"/>
      <c r="BF380" s="205"/>
      <c r="BG380" s="205"/>
      <c r="BH380" s="205"/>
      <c r="BI380" s="205"/>
      <c r="BJ380" s="201" t="s">
        <v>4590</v>
      </c>
      <c r="BK380" s="205"/>
      <c r="BL380" s="205"/>
      <c r="BM380" s="205"/>
      <c r="BN380" s="205"/>
      <c r="BO380" s="205"/>
      <c r="BP380" s="205"/>
      <c r="BQ380" s="205"/>
      <c r="BR380" s="205"/>
      <c r="BS380" s="205"/>
      <c r="BT380" s="205"/>
      <c r="BU380" s="205"/>
      <c r="BV380" s="205"/>
      <c r="BW380" s="183"/>
      <c r="BX380" s="183"/>
      <c r="BY380" s="183"/>
      <c r="BZ380" s="206"/>
      <c r="CA380" s="206"/>
      <c r="CB380" s="206"/>
      <c r="CC380" s="206"/>
      <c r="CD380" s="206"/>
      <c r="CE380" s="206"/>
      <c r="CF380" s="206"/>
      <c r="CG380" s="206"/>
      <c r="CH380" s="206"/>
      <c r="CI380" s="206"/>
      <c r="CJ380" s="206"/>
      <c r="CK380" s="206"/>
      <c r="CL380" s="206"/>
      <c r="CM380" s="206"/>
      <c r="CN380" s="206"/>
      <c r="CO380" s="206"/>
      <c r="CP380" s="206"/>
      <c r="CQ380" s="206"/>
      <c r="CR380" s="206"/>
      <c r="CS380" s="202" t="s">
        <v>4591</v>
      </c>
      <c r="CT380" s="206"/>
      <c r="CU380" s="206"/>
      <c r="CV380" s="206"/>
      <c r="CW380" s="206"/>
      <c r="CX380" s="206"/>
      <c r="CY380" s="206"/>
      <c r="CZ380" s="206"/>
      <c r="DA380" s="206"/>
      <c r="DB380" s="206"/>
      <c r="DC380" s="206"/>
      <c r="DD380" s="206"/>
      <c r="DE380" s="206"/>
    </row>
    <row r="381" spans="34:109" ht="57" hidden="1">
      <c r="AH381" s="183"/>
      <c r="AI381" s="183"/>
      <c r="AJ381" s="183"/>
      <c r="AK381" s="183"/>
      <c r="AL381" s="197" t="str">
        <f t="shared" si="10"/>
        <v/>
      </c>
      <c r="AM381" s="197" t="str">
        <f t="shared" si="11"/>
        <v/>
      </c>
      <c r="AO381" s="183"/>
      <c r="AP381" s="29">
        <v>379</v>
      </c>
      <c r="AQ381" s="205"/>
      <c r="AR381" s="205"/>
      <c r="AS381" s="205"/>
      <c r="AT381" s="205"/>
      <c r="AU381" s="205"/>
      <c r="AV381" s="205"/>
      <c r="AW381" s="205"/>
      <c r="AX381" s="205"/>
      <c r="AY381" s="205"/>
      <c r="AZ381" s="205"/>
      <c r="BA381" s="205"/>
      <c r="BB381" s="205"/>
      <c r="BC381" s="205"/>
      <c r="BD381" s="205"/>
      <c r="BE381" s="205"/>
      <c r="BF381" s="205"/>
      <c r="BG381" s="205"/>
      <c r="BH381" s="205"/>
      <c r="BI381" s="205"/>
      <c r="BJ381" s="201" t="s">
        <v>4592</v>
      </c>
      <c r="BK381" s="205"/>
      <c r="BL381" s="205"/>
      <c r="BM381" s="205"/>
      <c r="BN381" s="205"/>
      <c r="BO381" s="205"/>
      <c r="BP381" s="205"/>
      <c r="BQ381" s="205"/>
      <c r="BR381" s="205"/>
      <c r="BS381" s="205"/>
      <c r="BT381" s="205"/>
      <c r="BU381" s="205"/>
      <c r="BV381" s="205"/>
      <c r="BW381" s="183"/>
      <c r="BX381" s="183"/>
      <c r="BY381" s="183"/>
      <c r="BZ381" s="206"/>
      <c r="CA381" s="206"/>
      <c r="CB381" s="206"/>
      <c r="CC381" s="206"/>
      <c r="CD381" s="206"/>
      <c r="CE381" s="206"/>
      <c r="CF381" s="206"/>
      <c r="CG381" s="206"/>
      <c r="CH381" s="206"/>
      <c r="CI381" s="206"/>
      <c r="CJ381" s="206"/>
      <c r="CK381" s="206"/>
      <c r="CL381" s="206"/>
      <c r="CM381" s="206"/>
      <c r="CN381" s="206"/>
      <c r="CO381" s="206"/>
      <c r="CP381" s="206"/>
      <c r="CQ381" s="206"/>
      <c r="CR381" s="206"/>
      <c r="CS381" s="202" t="s">
        <v>4593</v>
      </c>
      <c r="CT381" s="206"/>
      <c r="CU381" s="206"/>
      <c r="CV381" s="206"/>
      <c r="CW381" s="206"/>
      <c r="CX381" s="206"/>
      <c r="CY381" s="206"/>
      <c r="CZ381" s="206"/>
      <c r="DA381" s="206"/>
      <c r="DB381" s="206"/>
      <c r="DC381" s="206"/>
      <c r="DD381" s="206"/>
      <c r="DE381" s="206"/>
    </row>
    <row r="382" spans="34:109" ht="57" hidden="1">
      <c r="AH382" s="183"/>
      <c r="AI382" s="183"/>
      <c r="AJ382" s="183"/>
      <c r="AK382" s="183"/>
      <c r="AL382" s="197" t="str">
        <f t="shared" si="10"/>
        <v/>
      </c>
      <c r="AM382" s="197" t="str">
        <f t="shared" si="11"/>
        <v/>
      </c>
      <c r="AO382" s="183"/>
      <c r="AP382" s="29">
        <v>380</v>
      </c>
      <c r="AQ382" s="205"/>
      <c r="AR382" s="205"/>
      <c r="AS382" s="205"/>
      <c r="AT382" s="205"/>
      <c r="AU382" s="205"/>
      <c r="AV382" s="205"/>
      <c r="AW382" s="205"/>
      <c r="AX382" s="205"/>
      <c r="AY382" s="205"/>
      <c r="AZ382" s="205"/>
      <c r="BA382" s="205"/>
      <c r="BB382" s="205"/>
      <c r="BC382" s="205"/>
      <c r="BD382" s="205"/>
      <c r="BE382" s="205"/>
      <c r="BF382" s="205"/>
      <c r="BG382" s="205"/>
      <c r="BH382" s="205"/>
      <c r="BI382" s="205"/>
      <c r="BJ382" s="201" t="s">
        <v>4594</v>
      </c>
      <c r="BK382" s="205"/>
      <c r="BL382" s="205"/>
      <c r="BM382" s="205"/>
      <c r="BN382" s="205"/>
      <c r="BO382" s="205"/>
      <c r="BP382" s="205"/>
      <c r="BQ382" s="205"/>
      <c r="BR382" s="205"/>
      <c r="BS382" s="205"/>
      <c r="BT382" s="205"/>
      <c r="BU382" s="205"/>
      <c r="BV382" s="205"/>
      <c r="BW382" s="183"/>
      <c r="BX382" s="183"/>
      <c r="BY382" s="183"/>
      <c r="BZ382" s="206"/>
      <c r="CA382" s="206"/>
      <c r="CB382" s="206"/>
      <c r="CC382" s="206"/>
      <c r="CD382" s="206"/>
      <c r="CE382" s="206"/>
      <c r="CF382" s="206"/>
      <c r="CG382" s="206"/>
      <c r="CH382" s="206"/>
      <c r="CI382" s="206"/>
      <c r="CJ382" s="206"/>
      <c r="CK382" s="206"/>
      <c r="CL382" s="206"/>
      <c r="CM382" s="206"/>
      <c r="CN382" s="206"/>
      <c r="CO382" s="206"/>
      <c r="CP382" s="206"/>
      <c r="CQ382" s="206"/>
      <c r="CR382" s="206"/>
      <c r="CS382" s="202" t="s">
        <v>4595</v>
      </c>
      <c r="CT382" s="206"/>
      <c r="CU382" s="206"/>
      <c r="CV382" s="206"/>
      <c r="CW382" s="206"/>
      <c r="CX382" s="206"/>
      <c r="CY382" s="206"/>
      <c r="CZ382" s="206"/>
      <c r="DA382" s="206"/>
      <c r="DB382" s="206"/>
      <c r="DC382" s="206"/>
      <c r="DD382" s="206"/>
      <c r="DE382" s="206"/>
    </row>
    <row r="383" spans="34:109" ht="57" hidden="1">
      <c r="AH383" s="183"/>
      <c r="AI383" s="183"/>
      <c r="AJ383" s="183"/>
      <c r="AK383" s="183"/>
      <c r="AL383" s="197" t="str">
        <f t="shared" si="10"/>
        <v/>
      </c>
      <c r="AM383" s="197" t="str">
        <f t="shared" si="11"/>
        <v/>
      </c>
      <c r="AO383" s="183"/>
      <c r="AP383" s="29">
        <v>381</v>
      </c>
      <c r="AQ383" s="205"/>
      <c r="AR383" s="205"/>
      <c r="AS383" s="205"/>
      <c r="AT383" s="205"/>
      <c r="AU383" s="205"/>
      <c r="AV383" s="205"/>
      <c r="AW383" s="205"/>
      <c r="AX383" s="205"/>
      <c r="AY383" s="205"/>
      <c r="AZ383" s="205"/>
      <c r="BA383" s="205"/>
      <c r="BB383" s="205"/>
      <c r="BC383" s="205"/>
      <c r="BD383" s="205"/>
      <c r="BE383" s="205"/>
      <c r="BF383" s="205"/>
      <c r="BG383" s="205"/>
      <c r="BH383" s="205"/>
      <c r="BI383" s="205"/>
      <c r="BJ383" s="201" t="s">
        <v>4596</v>
      </c>
      <c r="BK383" s="205"/>
      <c r="BL383" s="205"/>
      <c r="BM383" s="205"/>
      <c r="BN383" s="205"/>
      <c r="BO383" s="205"/>
      <c r="BP383" s="205"/>
      <c r="BQ383" s="205"/>
      <c r="BR383" s="205"/>
      <c r="BS383" s="205"/>
      <c r="BT383" s="205"/>
      <c r="BU383" s="205"/>
      <c r="BV383" s="205"/>
      <c r="BW383" s="183"/>
      <c r="BX383" s="183"/>
      <c r="BY383" s="183"/>
      <c r="BZ383" s="206"/>
      <c r="CA383" s="206"/>
      <c r="CB383" s="206"/>
      <c r="CC383" s="206"/>
      <c r="CD383" s="206"/>
      <c r="CE383" s="206"/>
      <c r="CF383" s="206"/>
      <c r="CG383" s="206"/>
      <c r="CH383" s="206"/>
      <c r="CI383" s="206"/>
      <c r="CJ383" s="206"/>
      <c r="CK383" s="206"/>
      <c r="CL383" s="206"/>
      <c r="CM383" s="206"/>
      <c r="CN383" s="206"/>
      <c r="CO383" s="206"/>
      <c r="CP383" s="206"/>
      <c r="CQ383" s="206"/>
      <c r="CR383" s="206"/>
      <c r="CS383" s="202" t="s">
        <v>4597</v>
      </c>
      <c r="CT383" s="206"/>
      <c r="CU383" s="206"/>
      <c r="CV383" s="206"/>
      <c r="CW383" s="206"/>
      <c r="CX383" s="206"/>
      <c r="CY383" s="206"/>
      <c r="CZ383" s="206"/>
      <c r="DA383" s="206"/>
      <c r="DB383" s="206"/>
      <c r="DC383" s="206"/>
      <c r="DD383" s="206"/>
      <c r="DE383" s="206"/>
    </row>
    <row r="384" spans="34:109" ht="85.5" hidden="1">
      <c r="AH384" s="183"/>
      <c r="AI384" s="183"/>
      <c r="AJ384" s="183"/>
      <c r="AK384" s="183"/>
      <c r="AL384" s="197" t="str">
        <f t="shared" si="10"/>
        <v/>
      </c>
      <c r="AM384" s="197" t="str">
        <f t="shared" si="11"/>
        <v/>
      </c>
      <c r="AO384" s="183"/>
      <c r="AP384" s="29">
        <v>382</v>
      </c>
      <c r="AQ384" s="205"/>
      <c r="AR384" s="205"/>
      <c r="AS384" s="205"/>
      <c r="AT384" s="205"/>
      <c r="AU384" s="205"/>
      <c r="AV384" s="205"/>
      <c r="AW384" s="205"/>
      <c r="AX384" s="205"/>
      <c r="AY384" s="205"/>
      <c r="AZ384" s="205"/>
      <c r="BA384" s="205"/>
      <c r="BB384" s="205"/>
      <c r="BC384" s="205"/>
      <c r="BD384" s="205"/>
      <c r="BE384" s="205"/>
      <c r="BF384" s="205"/>
      <c r="BG384" s="205"/>
      <c r="BH384" s="205"/>
      <c r="BI384" s="205"/>
      <c r="BJ384" s="201" t="s">
        <v>4598</v>
      </c>
      <c r="BK384" s="205"/>
      <c r="BL384" s="205"/>
      <c r="BM384" s="205"/>
      <c r="BN384" s="205"/>
      <c r="BO384" s="205"/>
      <c r="BP384" s="205"/>
      <c r="BQ384" s="205"/>
      <c r="BR384" s="205"/>
      <c r="BS384" s="205"/>
      <c r="BT384" s="205"/>
      <c r="BU384" s="205"/>
      <c r="BV384" s="205"/>
      <c r="BW384" s="183"/>
      <c r="BX384" s="183"/>
      <c r="BY384" s="183"/>
      <c r="BZ384" s="206"/>
      <c r="CA384" s="206"/>
      <c r="CB384" s="206"/>
      <c r="CC384" s="206"/>
      <c r="CD384" s="206"/>
      <c r="CE384" s="206"/>
      <c r="CF384" s="206"/>
      <c r="CG384" s="206"/>
      <c r="CH384" s="206"/>
      <c r="CI384" s="206"/>
      <c r="CJ384" s="206"/>
      <c r="CK384" s="206"/>
      <c r="CL384" s="206"/>
      <c r="CM384" s="206"/>
      <c r="CN384" s="206"/>
      <c r="CO384" s="206"/>
      <c r="CP384" s="206"/>
      <c r="CQ384" s="206"/>
      <c r="CR384" s="206"/>
      <c r="CS384" s="202" t="s">
        <v>4599</v>
      </c>
      <c r="CT384" s="206"/>
      <c r="CU384" s="206"/>
      <c r="CV384" s="206"/>
      <c r="CW384" s="206"/>
      <c r="CX384" s="206"/>
      <c r="CY384" s="206"/>
      <c r="CZ384" s="206"/>
      <c r="DA384" s="206"/>
      <c r="DB384" s="206"/>
      <c r="DC384" s="206"/>
      <c r="DD384" s="206"/>
      <c r="DE384" s="206"/>
    </row>
    <row r="385" spans="34:109" ht="57" hidden="1">
      <c r="AH385" s="183"/>
      <c r="AI385" s="183"/>
      <c r="AJ385" s="183"/>
      <c r="AK385" s="183"/>
      <c r="AL385" s="197" t="str">
        <f t="shared" si="10"/>
        <v/>
      </c>
      <c r="AM385" s="197" t="str">
        <f t="shared" si="11"/>
        <v/>
      </c>
      <c r="AO385" s="183"/>
      <c r="AP385" s="29">
        <v>383</v>
      </c>
      <c r="AQ385" s="205"/>
      <c r="AR385" s="205"/>
      <c r="AS385" s="205"/>
      <c r="AT385" s="205"/>
      <c r="AU385" s="205"/>
      <c r="AV385" s="205"/>
      <c r="AW385" s="205"/>
      <c r="AX385" s="205"/>
      <c r="AY385" s="205"/>
      <c r="AZ385" s="205"/>
      <c r="BA385" s="205"/>
      <c r="BB385" s="205"/>
      <c r="BC385" s="205"/>
      <c r="BD385" s="205"/>
      <c r="BE385" s="205"/>
      <c r="BF385" s="205"/>
      <c r="BG385" s="205"/>
      <c r="BH385" s="205"/>
      <c r="BI385" s="205"/>
      <c r="BJ385" s="201" t="s">
        <v>4600</v>
      </c>
      <c r="BK385" s="205"/>
      <c r="BL385" s="205"/>
      <c r="BM385" s="205"/>
      <c r="BN385" s="205"/>
      <c r="BO385" s="205"/>
      <c r="BP385" s="205"/>
      <c r="BQ385" s="205"/>
      <c r="BR385" s="205"/>
      <c r="BS385" s="205"/>
      <c r="BT385" s="205"/>
      <c r="BU385" s="205"/>
      <c r="BV385" s="205"/>
      <c r="BW385" s="183"/>
      <c r="BX385" s="183"/>
      <c r="BY385" s="183"/>
      <c r="BZ385" s="206"/>
      <c r="CA385" s="206"/>
      <c r="CB385" s="206"/>
      <c r="CC385" s="206"/>
      <c r="CD385" s="206"/>
      <c r="CE385" s="206"/>
      <c r="CF385" s="206"/>
      <c r="CG385" s="206"/>
      <c r="CH385" s="206"/>
      <c r="CI385" s="206"/>
      <c r="CJ385" s="206"/>
      <c r="CK385" s="206"/>
      <c r="CL385" s="206"/>
      <c r="CM385" s="206"/>
      <c r="CN385" s="206"/>
      <c r="CO385" s="206"/>
      <c r="CP385" s="206"/>
      <c r="CQ385" s="206"/>
      <c r="CR385" s="206"/>
      <c r="CS385" s="202" t="s">
        <v>4601</v>
      </c>
      <c r="CT385" s="206"/>
      <c r="CU385" s="206"/>
      <c r="CV385" s="206"/>
      <c r="CW385" s="206"/>
      <c r="CX385" s="206"/>
      <c r="CY385" s="206"/>
      <c r="CZ385" s="206"/>
      <c r="DA385" s="206"/>
      <c r="DB385" s="206"/>
      <c r="DC385" s="206"/>
      <c r="DD385" s="206"/>
      <c r="DE385" s="206"/>
    </row>
    <row r="386" spans="34:109" ht="57" hidden="1">
      <c r="AH386" s="183"/>
      <c r="AI386" s="183"/>
      <c r="AJ386" s="183"/>
      <c r="AK386" s="183"/>
      <c r="AL386" s="197" t="str">
        <f t="shared" si="10"/>
        <v/>
      </c>
      <c r="AM386" s="197" t="str">
        <f t="shared" si="11"/>
        <v/>
      </c>
      <c r="AO386" s="183"/>
      <c r="AP386" s="29">
        <v>384</v>
      </c>
      <c r="AQ386" s="205"/>
      <c r="AR386" s="205"/>
      <c r="AS386" s="205"/>
      <c r="AT386" s="205"/>
      <c r="AU386" s="205"/>
      <c r="AV386" s="205"/>
      <c r="AW386" s="205"/>
      <c r="AX386" s="205"/>
      <c r="AY386" s="205"/>
      <c r="AZ386" s="205"/>
      <c r="BA386" s="205"/>
      <c r="BB386" s="205"/>
      <c r="BC386" s="205"/>
      <c r="BD386" s="205"/>
      <c r="BE386" s="205"/>
      <c r="BF386" s="205"/>
      <c r="BG386" s="205"/>
      <c r="BH386" s="205"/>
      <c r="BI386" s="205"/>
      <c r="BJ386" s="201" t="s">
        <v>4602</v>
      </c>
      <c r="BK386" s="205"/>
      <c r="BL386" s="205"/>
      <c r="BM386" s="205"/>
      <c r="BN386" s="205"/>
      <c r="BO386" s="205"/>
      <c r="BP386" s="205"/>
      <c r="BQ386" s="205"/>
      <c r="BR386" s="205"/>
      <c r="BS386" s="205"/>
      <c r="BT386" s="205"/>
      <c r="BU386" s="205"/>
      <c r="BV386" s="205"/>
      <c r="BW386" s="183"/>
      <c r="BX386" s="183"/>
      <c r="BY386" s="183"/>
      <c r="BZ386" s="206"/>
      <c r="CA386" s="206"/>
      <c r="CB386" s="206"/>
      <c r="CC386" s="206"/>
      <c r="CD386" s="206"/>
      <c r="CE386" s="206"/>
      <c r="CF386" s="206"/>
      <c r="CG386" s="206"/>
      <c r="CH386" s="206"/>
      <c r="CI386" s="206"/>
      <c r="CJ386" s="206"/>
      <c r="CK386" s="206"/>
      <c r="CL386" s="206"/>
      <c r="CM386" s="206"/>
      <c r="CN386" s="206"/>
      <c r="CO386" s="206"/>
      <c r="CP386" s="206"/>
      <c r="CQ386" s="206"/>
      <c r="CR386" s="206"/>
      <c r="CS386" s="202" t="s">
        <v>4603</v>
      </c>
      <c r="CT386" s="206"/>
      <c r="CU386" s="206"/>
      <c r="CV386" s="206"/>
      <c r="CW386" s="206"/>
      <c r="CX386" s="206"/>
      <c r="CY386" s="206"/>
      <c r="CZ386" s="206"/>
      <c r="DA386" s="206"/>
      <c r="DB386" s="206"/>
      <c r="DC386" s="206"/>
      <c r="DD386" s="206"/>
      <c r="DE386" s="206"/>
    </row>
    <row r="387" spans="34:109" ht="42.75" hidden="1">
      <c r="AH387" s="183"/>
      <c r="AI387" s="183"/>
      <c r="AJ387" s="183"/>
      <c r="AK387" s="183"/>
      <c r="AL387" s="197" t="str">
        <f t="shared" si="10"/>
        <v/>
      </c>
      <c r="AM387" s="197" t="str">
        <f t="shared" si="11"/>
        <v/>
      </c>
      <c r="AO387" s="183"/>
      <c r="AP387" s="29">
        <v>385</v>
      </c>
      <c r="AQ387" s="205"/>
      <c r="AR387" s="205"/>
      <c r="AS387" s="205"/>
      <c r="AT387" s="205"/>
      <c r="AU387" s="205"/>
      <c r="AV387" s="205"/>
      <c r="AW387" s="205"/>
      <c r="AX387" s="205"/>
      <c r="AY387" s="205"/>
      <c r="AZ387" s="205"/>
      <c r="BA387" s="205"/>
      <c r="BB387" s="205"/>
      <c r="BC387" s="205"/>
      <c r="BD387" s="205"/>
      <c r="BE387" s="205"/>
      <c r="BF387" s="205"/>
      <c r="BG387" s="205"/>
      <c r="BH387" s="205"/>
      <c r="BI387" s="205"/>
      <c r="BJ387" s="201" t="s">
        <v>4604</v>
      </c>
      <c r="BK387" s="205"/>
      <c r="BL387" s="205"/>
      <c r="BM387" s="205"/>
      <c r="BN387" s="205"/>
      <c r="BO387" s="205"/>
      <c r="BP387" s="205"/>
      <c r="BQ387" s="205"/>
      <c r="BR387" s="205"/>
      <c r="BS387" s="205"/>
      <c r="BT387" s="205"/>
      <c r="BU387" s="205"/>
      <c r="BV387" s="205"/>
      <c r="BW387" s="183"/>
      <c r="BX387" s="183"/>
      <c r="BY387" s="183"/>
      <c r="BZ387" s="206"/>
      <c r="CA387" s="206"/>
      <c r="CB387" s="206"/>
      <c r="CC387" s="206"/>
      <c r="CD387" s="206"/>
      <c r="CE387" s="206"/>
      <c r="CF387" s="206"/>
      <c r="CG387" s="206"/>
      <c r="CH387" s="206"/>
      <c r="CI387" s="206"/>
      <c r="CJ387" s="206"/>
      <c r="CK387" s="206"/>
      <c r="CL387" s="206"/>
      <c r="CM387" s="206"/>
      <c r="CN387" s="206"/>
      <c r="CO387" s="206"/>
      <c r="CP387" s="206"/>
      <c r="CQ387" s="206"/>
      <c r="CR387" s="206"/>
      <c r="CS387" s="202" t="s">
        <v>4605</v>
      </c>
      <c r="CT387" s="206"/>
      <c r="CU387" s="206"/>
      <c r="CV387" s="206"/>
      <c r="CW387" s="206"/>
      <c r="CX387" s="206"/>
      <c r="CY387" s="206"/>
      <c r="CZ387" s="206"/>
      <c r="DA387" s="206"/>
      <c r="DB387" s="206"/>
      <c r="DC387" s="206"/>
      <c r="DD387" s="206"/>
      <c r="DE387" s="206"/>
    </row>
    <row r="388" spans="34:109" ht="71.25" hidden="1">
      <c r="AH388" s="183"/>
      <c r="AI388" s="183"/>
      <c r="AJ388" s="183"/>
      <c r="AK388" s="183"/>
      <c r="AL388" s="197" t="str">
        <f t="shared" ref="AL388:AL451" si="12">IFERROR(IF(HLOOKUP($N$8, $BZ$3:$DE$574, $AP388, FALSE )="", "", HLOOKUP($N$8, $BZ$3:$DE$574, $AP388, FALSE)), "")</f>
        <v/>
      </c>
      <c r="AM388" s="197" t="str">
        <f t="shared" ref="AM388:AM451" si="13">IFERROR(IF(AL388="", "", HLOOKUP($N$8, $AQ$3:$BV$574, AP388, FALSE)), "")</f>
        <v/>
      </c>
      <c r="AO388" s="183"/>
      <c r="AP388" s="29">
        <v>386</v>
      </c>
      <c r="AQ388" s="205"/>
      <c r="AR388" s="205"/>
      <c r="AS388" s="205"/>
      <c r="AT388" s="205"/>
      <c r="AU388" s="205"/>
      <c r="AV388" s="205"/>
      <c r="AW388" s="205"/>
      <c r="AX388" s="205"/>
      <c r="AY388" s="205"/>
      <c r="AZ388" s="205"/>
      <c r="BA388" s="205"/>
      <c r="BB388" s="205"/>
      <c r="BC388" s="205"/>
      <c r="BD388" s="205"/>
      <c r="BE388" s="205"/>
      <c r="BF388" s="205"/>
      <c r="BG388" s="205"/>
      <c r="BH388" s="205"/>
      <c r="BI388" s="205"/>
      <c r="BJ388" s="201" t="s">
        <v>4606</v>
      </c>
      <c r="BK388" s="205"/>
      <c r="BL388" s="205"/>
      <c r="BM388" s="205"/>
      <c r="BN388" s="205"/>
      <c r="BO388" s="205"/>
      <c r="BP388" s="205"/>
      <c r="BQ388" s="205"/>
      <c r="BR388" s="205"/>
      <c r="BS388" s="205"/>
      <c r="BT388" s="205"/>
      <c r="BU388" s="205"/>
      <c r="BV388" s="205"/>
      <c r="BW388" s="183"/>
      <c r="BX388" s="183"/>
      <c r="BY388" s="183"/>
      <c r="BZ388" s="206"/>
      <c r="CA388" s="206"/>
      <c r="CB388" s="206"/>
      <c r="CC388" s="206"/>
      <c r="CD388" s="206"/>
      <c r="CE388" s="206"/>
      <c r="CF388" s="206"/>
      <c r="CG388" s="206"/>
      <c r="CH388" s="206"/>
      <c r="CI388" s="206"/>
      <c r="CJ388" s="206"/>
      <c r="CK388" s="206"/>
      <c r="CL388" s="206"/>
      <c r="CM388" s="206"/>
      <c r="CN388" s="206"/>
      <c r="CO388" s="206"/>
      <c r="CP388" s="206"/>
      <c r="CQ388" s="206"/>
      <c r="CR388" s="206"/>
      <c r="CS388" s="202" t="s">
        <v>4607</v>
      </c>
      <c r="CT388" s="206"/>
      <c r="CU388" s="206"/>
      <c r="CV388" s="206"/>
      <c r="CW388" s="206"/>
      <c r="CX388" s="206"/>
      <c r="CY388" s="206"/>
      <c r="CZ388" s="206"/>
      <c r="DA388" s="206"/>
      <c r="DB388" s="206"/>
      <c r="DC388" s="206"/>
      <c r="DD388" s="206"/>
      <c r="DE388" s="206"/>
    </row>
    <row r="389" spans="34:109" ht="71.25" hidden="1">
      <c r="AH389" s="183"/>
      <c r="AI389" s="183"/>
      <c r="AJ389" s="183"/>
      <c r="AK389" s="183"/>
      <c r="AL389" s="197" t="str">
        <f t="shared" si="12"/>
        <v/>
      </c>
      <c r="AM389" s="197" t="str">
        <f t="shared" si="13"/>
        <v/>
      </c>
      <c r="AO389" s="183"/>
      <c r="AP389" s="29">
        <v>387</v>
      </c>
      <c r="AQ389" s="205"/>
      <c r="AR389" s="205"/>
      <c r="AS389" s="205"/>
      <c r="AT389" s="205"/>
      <c r="AU389" s="205"/>
      <c r="AV389" s="205"/>
      <c r="AW389" s="205"/>
      <c r="AX389" s="205"/>
      <c r="AY389" s="205"/>
      <c r="AZ389" s="205"/>
      <c r="BA389" s="205"/>
      <c r="BB389" s="205"/>
      <c r="BC389" s="205"/>
      <c r="BD389" s="205"/>
      <c r="BE389" s="205"/>
      <c r="BF389" s="205"/>
      <c r="BG389" s="205"/>
      <c r="BH389" s="205"/>
      <c r="BI389" s="205"/>
      <c r="BJ389" s="201" t="s">
        <v>4608</v>
      </c>
      <c r="BK389" s="205"/>
      <c r="BL389" s="205"/>
      <c r="BM389" s="205"/>
      <c r="BN389" s="205"/>
      <c r="BO389" s="205"/>
      <c r="BP389" s="205"/>
      <c r="BQ389" s="205"/>
      <c r="BR389" s="205"/>
      <c r="BS389" s="205"/>
      <c r="BT389" s="205"/>
      <c r="BU389" s="205"/>
      <c r="BV389" s="205"/>
      <c r="BW389" s="183"/>
      <c r="BX389" s="183"/>
      <c r="BY389" s="183"/>
      <c r="BZ389" s="206"/>
      <c r="CA389" s="206"/>
      <c r="CB389" s="206"/>
      <c r="CC389" s="206"/>
      <c r="CD389" s="206"/>
      <c r="CE389" s="206"/>
      <c r="CF389" s="206"/>
      <c r="CG389" s="206"/>
      <c r="CH389" s="206"/>
      <c r="CI389" s="206"/>
      <c r="CJ389" s="206"/>
      <c r="CK389" s="206"/>
      <c r="CL389" s="206"/>
      <c r="CM389" s="206"/>
      <c r="CN389" s="206"/>
      <c r="CO389" s="206"/>
      <c r="CP389" s="206"/>
      <c r="CQ389" s="206"/>
      <c r="CR389" s="206"/>
      <c r="CS389" s="202" t="s">
        <v>4609</v>
      </c>
      <c r="CT389" s="206"/>
      <c r="CU389" s="206"/>
      <c r="CV389" s="206"/>
      <c r="CW389" s="206"/>
      <c r="CX389" s="206"/>
      <c r="CY389" s="206"/>
      <c r="CZ389" s="206"/>
      <c r="DA389" s="206"/>
      <c r="DB389" s="206"/>
      <c r="DC389" s="206"/>
      <c r="DD389" s="206"/>
      <c r="DE389" s="206"/>
    </row>
    <row r="390" spans="34:109" ht="42.75" hidden="1">
      <c r="AH390" s="183"/>
      <c r="AI390" s="183"/>
      <c r="AJ390" s="183"/>
      <c r="AK390" s="183"/>
      <c r="AL390" s="197" t="str">
        <f t="shared" si="12"/>
        <v/>
      </c>
      <c r="AM390" s="197" t="str">
        <f t="shared" si="13"/>
        <v/>
      </c>
      <c r="AO390" s="183"/>
      <c r="AP390" s="29">
        <v>388</v>
      </c>
      <c r="AQ390" s="205"/>
      <c r="AR390" s="205"/>
      <c r="AS390" s="205"/>
      <c r="AT390" s="205"/>
      <c r="AU390" s="205"/>
      <c r="AV390" s="205"/>
      <c r="AW390" s="205"/>
      <c r="AX390" s="205"/>
      <c r="AY390" s="205"/>
      <c r="AZ390" s="205"/>
      <c r="BA390" s="205"/>
      <c r="BB390" s="205"/>
      <c r="BC390" s="205"/>
      <c r="BD390" s="205"/>
      <c r="BE390" s="205"/>
      <c r="BF390" s="205"/>
      <c r="BG390" s="205"/>
      <c r="BH390" s="205"/>
      <c r="BI390" s="205"/>
      <c r="BJ390" s="201" t="s">
        <v>4610</v>
      </c>
      <c r="BK390" s="205"/>
      <c r="BL390" s="205"/>
      <c r="BM390" s="205"/>
      <c r="BN390" s="205"/>
      <c r="BO390" s="205"/>
      <c r="BP390" s="205"/>
      <c r="BQ390" s="205"/>
      <c r="BR390" s="205"/>
      <c r="BS390" s="205"/>
      <c r="BT390" s="205"/>
      <c r="BU390" s="205"/>
      <c r="BV390" s="205"/>
      <c r="BW390" s="183"/>
      <c r="BX390" s="183"/>
      <c r="BY390" s="183"/>
      <c r="BZ390" s="206"/>
      <c r="CA390" s="206"/>
      <c r="CB390" s="206"/>
      <c r="CC390" s="206"/>
      <c r="CD390" s="206"/>
      <c r="CE390" s="206"/>
      <c r="CF390" s="206"/>
      <c r="CG390" s="206"/>
      <c r="CH390" s="206"/>
      <c r="CI390" s="206"/>
      <c r="CJ390" s="206"/>
      <c r="CK390" s="206"/>
      <c r="CL390" s="206"/>
      <c r="CM390" s="206"/>
      <c r="CN390" s="206"/>
      <c r="CO390" s="206"/>
      <c r="CP390" s="206"/>
      <c r="CQ390" s="206"/>
      <c r="CR390" s="206"/>
      <c r="CS390" s="202" t="s">
        <v>4611</v>
      </c>
      <c r="CT390" s="206"/>
      <c r="CU390" s="206"/>
      <c r="CV390" s="206"/>
      <c r="CW390" s="206"/>
      <c r="CX390" s="206"/>
      <c r="CY390" s="206"/>
      <c r="CZ390" s="206"/>
      <c r="DA390" s="206"/>
      <c r="DB390" s="206"/>
      <c r="DC390" s="206"/>
      <c r="DD390" s="206"/>
      <c r="DE390" s="206"/>
    </row>
    <row r="391" spans="34:109" ht="71.25" hidden="1">
      <c r="AH391" s="183"/>
      <c r="AI391" s="183"/>
      <c r="AJ391" s="183"/>
      <c r="AK391" s="183"/>
      <c r="AL391" s="197" t="str">
        <f t="shared" si="12"/>
        <v/>
      </c>
      <c r="AM391" s="197" t="str">
        <f t="shared" si="13"/>
        <v/>
      </c>
      <c r="AO391" s="183"/>
      <c r="AP391" s="29">
        <v>389</v>
      </c>
      <c r="AQ391" s="205"/>
      <c r="AR391" s="205"/>
      <c r="AS391" s="205"/>
      <c r="AT391" s="205"/>
      <c r="AU391" s="205"/>
      <c r="AV391" s="205"/>
      <c r="AW391" s="205"/>
      <c r="AX391" s="205"/>
      <c r="AY391" s="205"/>
      <c r="AZ391" s="205"/>
      <c r="BA391" s="205"/>
      <c r="BB391" s="205"/>
      <c r="BC391" s="205"/>
      <c r="BD391" s="205"/>
      <c r="BE391" s="205"/>
      <c r="BF391" s="205"/>
      <c r="BG391" s="205"/>
      <c r="BH391" s="205"/>
      <c r="BI391" s="205"/>
      <c r="BJ391" s="201" t="s">
        <v>4612</v>
      </c>
      <c r="BK391" s="205"/>
      <c r="BL391" s="205"/>
      <c r="BM391" s="205"/>
      <c r="BN391" s="205"/>
      <c r="BO391" s="205"/>
      <c r="BP391" s="205"/>
      <c r="BQ391" s="205"/>
      <c r="BR391" s="205"/>
      <c r="BS391" s="205"/>
      <c r="BT391" s="205"/>
      <c r="BU391" s="205"/>
      <c r="BV391" s="205"/>
      <c r="BW391" s="183"/>
      <c r="BX391" s="183"/>
      <c r="BY391" s="183"/>
      <c r="BZ391" s="206"/>
      <c r="CA391" s="206"/>
      <c r="CB391" s="206"/>
      <c r="CC391" s="206"/>
      <c r="CD391" s="206"/>
      <c r="CE391" s="206"/>
      <c r="CF391" s="206"/>
      <c r="CG391" s="206"/>
      <c r="CH391" s="206"/>
      <c r="CI391" s="206"/>
      <c r="CJ391" s="206"/>
      <c r="CK391" s="206"/>
      <c r="CL391" s="206"/>
      <c r="CM391" s="206"/>
      <c r="CN391" s="206"/>
      <c r="CO391" s="206"/>
      <c r="CP391" s="206"/>
      <c r="CQ391" s="206"/>
      <c r="CR391" s="206"/>
      <c r="CS391" s="202" t="s">
        <v>4613</v>
      </c>
      <c r="CT391" s="206"/>
      <c r="CU391" s="206"/>
      <c r="CV391" s="206"/>
      <c r="CW391" s="206"/>
      <c r="CX391" s="206"/>
      <c r="CY391" s="206"/>
      <c r="CZ391" s="206"/>
      <c r="DA391" s="206"/>
      <c r="DB391" s="206"/>
      <c r="DC391" s="206"/>
      <c r="DD391" s="206"/>
      <c r="DE391" s="206"/>
    </row>
    <row r="392" spans="34:109" ht="57" hidden="1">
      <c r="AH392" s="183"/>
      <c r="AI392" s="183"/>
      <c r="AJ392" s="183"/>
      <c r="AK392" s="183"/>
      <c r="AL392" s="197" t="str">
        <f t="shared" si="12"/>
        <v/>
      </c>
      <c r="AM392" s="197" t="str">
        <f t="shared" si="13"/>
        <v/>
      </c>
      <c r="AO392" s="183"/>
      <c r="AP392" s="29">
        <v>390</v>
      </c>
      <c r="AQ392" s="205"/>
      <c r="AR392" s="205"/>
      <c r="AS392" s="205"/>
      <c r="AT392" s="205"/>
      <c r="AU392" s="205"/>
      <c r="AV392" s="205"/>
      <c r="AW392" s="205"/>
      <c r="AX392" s="205"/>
      <c r="AY392" s="205"/>
      <c r="AZ392" s="205"/>
      <c r="BA392" s="205"/>
      <c r="BB392" s="205"/>
      <c r="BC392" s="205"/>
      <c r="BD392" s="205"/>
      <c r="BE392" s="205"/>
      <c r="BF392" s="205"/>
      <c r="BG392" s="205"/>
      <c r="BH392" s="205"/>
      <c r="BI392" s="205"/>
      <c r="BJ392" s="201" t="s">
        <v>4614</v>
      </c>
      <c r="BK392" s="205"/>
      <c r="BL392" s="205"/>
      <c r="BM392" s="205"/>
      <c r="BN392" s="205"/>
      <c r="BO392" s="205"/>
      <c r="BP392" s="205"/>
      <c r="BQ392" s="205"/>
      <c r="BR392" s="205"/>
      <c r="BS392" s="205"/>
      <c r="BT392" s="205"/>
      <c r="BU392" s="205"/>
      <c r="BV392" s="205"/>
      <c r="BW392" s="183"/>
      <c r="BX392" s="183"/>
      <c r="BY392" s="183"/>
      <c r="BZ392" s="206"/>
      <c r="CA392" s="206"/>
      <c r="CB392" s="206"/>
      <c r="CC392" s="206"/>
      <c r="CD392" s="206"/>
      <c r="CE392" s="206"/>
      <c r="CF392" s="206"/>
      <c r="CG392" s="206"/>
      <c r="CH392" s="206"/>
      <c r="CI392" s="206"/>
      <c r="CJ392" s="206"/>
      <c r="CK392" s="206"/>
      <c r="CL392" s="206"/>
      <c r="CM392" s="206"/>
      <c r="CN392" s="206"/>
      <c r="CO392" s="206"/>
      <c r="CP392" s="206"/>
      <c r="CQ392" s="206"/>
      <c r="CR392" s="206"/>
      <c r="CS392" s="202" t="s">
        <v>4615</v>
      </c>
      <c r="CT392" s="206"/>
      <c r="CU392" s="206"/>
      <c r="CV392" s="206"/>
      <c r="CW392" s="206"/>
      <c r="CX392" s="206"/>
      <c r="CY392" s="206"/>
      <c r="CZ392" s="206"/>
      <c r="DA392" s="206"/>
      <c r="DB392" s="206"/>
      <c r="DC392" s="206"/>
      <c r="DD392" s="206"/>
      <c r="DE392" s="206"/>
    </row>
    <row r="393" spans="34:109" ht="71.25" hidden="1">
      <c r="AH393" s="183"/>
      <c r="AI393" s="183"/>
      <c r="AJ393" s="183"/>
      <c r="AK393" s="183"/>
      <c r="AL393" s="197" t="str">
        <f t="shared" si="12"/>
        <v/>
      </c>
      <c r="AM393" s="197" t="str">
        <f t="shared" si="13"/>
        <v/>
      </c>
      <c r="AO393" s="183"/>
      <c r="AP393" s="29">
        <v>391</v>
      </c>
      <c r="AQ393" s="205"/>
      <c r="AR393" s="205"/>
      <c r="AS393" s="205"/>
      <c r="AT393" s="205"/>
      <c r="AU393" s="205"/>
      <c r="AV393" s="205"/>
      <c r="AW393" s="205"/>
      <c r="AX393" s="205"/>
      <c r="AY393" s="205"/>
      <c r="AZ393" s="205"/>
      <c r="BA393" s="205"/>
      <c r="BB393" s="205"/>
      <c r="BC393" s="205"/>
      <c r="BD393" s="205"/>
      <c r="BE393" s="205"/>
      <c r="BF393" s="205"/>
      <c r="BG393" s="205"/>
      <c r="BH393" s="205"/>
      <c r="BI393" s="205"/>
      <c r="BJ393" s="201" t="s">
        <v>4616</v>
      </c>
      <c r="BK393" s="205"/>
      <c r="BL393" s="205"/>
      <c r="BM393" s="205"/>
      <c r="BN393" s="205"/>
      <c r="BO393" s="205"/>
      <c r="BP393" s="205"/>
      <c r="BQ393" s="205"/>
      <c r="BR393" s="205"/>
      <c r="BS393" s="205"/>
      <c r="BT393" s="205"/>
      <c r="BU393" s="205"/>
      <c r="BV393" s="205"/>
      <c r="BW393" s="183"/>
      <c r="BX393" s="183"/>
      <c r="BY393" s="183"/>
      <c r="BZ393" s="206"/>
      <c r="CA393" s="206"/>
      <c r="CB393" s="206"/>
      <c r="CC393" s="206"/>
      <c r="CD393" s="206"/>
      <c r="CE393" s="206"/>
      <c r="CF393" s="206"/>
      <c r="CG393" s="206"/>
      <c r="CH393" s="206"/>
      <c r="CI393" s="206"/>
      <c r="CJ393" s="206"/>
      <c r="CK393" s="206"/>
      <c r="CL393" s="206"/>
      <c r="CM393" s="206"/>
      <c r="CN393" s="206"/>
      <c r="CO393" s="206"/>
      <c r="CP393" s="206"/>
      <c r="CQ393" s="206"/>
      <c r="CR393" s="206"/>
      <c r="CS393" s="202" t="s">
        <v>4617</v>
      </c>
      <c r="CT393" s="206"/>
      <c r="CU393" s="206"/>
      <c r="CV393" s="206"/>
      <c r="CW393" s="206"/>
      <c r="CX393" s="206"/>
      <c r="CY393" s="206"/>
      <c r="CZ393" s="206"/>
      <c r="DA393" s="206"/>
      <c r="DB393" s="206"/>
      <c r="DC393" s="206"/>
      <c r="DD393" s="206"/>
      <c r="DE393" s="206"/>
    </row>
    <row r="394" spans="34:109" ht="57" hidden="1">
      <c r="AH394" s="183"/>
      <c r="AI394" s="183"/>
      <c r="AJ394" s="183"/>
      <c r="AK394" s="183"/>
      <c r="AL394" s="197" t="str">
        <f t="shared" si="12"/>
        <v/>
      </c>
      <c r="AM394" s="197" t="str">
        <f t="shared" si="13"/>
        <v/>
      </c>
      <c r="AO394" s="183"/>
      <c r="AP394" s="29">
        <v>392</v>
      </c>
      <c r="AQ394" s="205"/>
      <c r="AR394" s="205"/>
      <c r="AS394" s="205"/>
      <c r="AT394" s="205"/>
      <c r="AU394" s="205"/>
      <c r="AV394" s="205"/>
      <c r="AW394" s="205"/>
      <c r="AX394" s="205"/>
      <c r="AY394" s="205"/>
      <c r="AZ394" s="205"/>
      <c r="BA394" s="205"/>
      <c r="BB394" s="205"/>
      <c r="BC394" s="205"/>
      <c r="BD394" s="205"/>
      <c r="BE394" s="205"/>
      <c r="BF394" s="205"/>
      <c r="BG394" s="205"/>
      <c r="BH394" s="205"/>
      <c r="BI394" s="205"/>
      <c r="BJ394" s="201" t="s">
        <v>4618</v>
      </c>
      <c r="BK394" s="205"/>
      <c r="BL394" s="205"/>
      <c r="BM394" s="205"/>
      <c r="BN394" s="205"/>
      <c r="BO394" s="205"/>
      <c r="BP394" s="205"/>
      <c r="BQ394" s="205"/>
      <c r="BR394" s="205"/>
      <c r="BS394" s="205"/>
      <c r="BT394" s="205"/>
      <c r="BU394" s="205"/>
      <c r="BV394" s="205"/>
      <c r="BW394" s="183"/>
      <c r="BX394" s="183"/>
      <c r="BY394" s="183"/>
      <c r="BZ394" s="206"/>
      <c r="CA394" s="206"/>
      <c r="CB394" s="206"/>
      <c r="CC394" s="206"/>
      <c r="CD394" s="206"/>
      <c r="CE394" s="206"/>
      <c r="CF394" s="206"/>
      <c r="CG394" s="206"/>
      <c r="CH394" s="206"/>
      <c r="CI394" s="206"/>
      <c r="CJ394" s="206"/>
      <c r="CK394" s="206"/>
      <c r="CL394" s="206"/>
      <c r="CM394" s="206"/>
      <c r="CN394" s="206"/>
      <c r="CO394" s="206"/>
      <c r="CP394" s="206"/>
      <c r="CQ394" s="206"/>
      <c r="CR394" s="206"/>
      <c r="CS394" s="202" t="s">
        <v>4619</v>
      </c>
      <c r="CT394" s="206"/>
      <c r="CU394" s="206"/>
      <c r="CV394" s="206"/>
      <c r="CW394" s="206"/>
      <c r="CX394" s="206"/>
      <c r="CY394" s="206"/>
      <c r="CZ394" s="206"/>
      <c r="DA394" s="206"/>
      <c r="DB394" s="206"/>
      <c r="DC394" s="206"/>
      <c r="DD394" s="206"/>
      <c r="DE394" s="206"/>
    </row>
    <row r="395" spans="34:109" ht="71.25" hidden="1">
      <c r="AH395" s="183"/>
      <c r="AI395" s="183"/>
      <c r="AJ395" s="183"/>
      <c r="AK395" s="183"/>
      <c r="AL395" s="197" t="str">
        <f t="shared" si="12"/>
        <v/>
      </c>
      <c r="AM395" s="197" t="str">
        <f t="shared" si="13"/>
        <v/>
      </c>
      <c r="AO395" s="183"/>
      <c r="AP395" s="29">
        <v>393</v>
      </c>
      <c r="AQ395" s="205"/>
      <c r="AR395" s="205"/>
      <c r="AS395" s="205"/>
      <c r="AT395" s="205"/>
      <c r="AU395" s="205"/>
      <c r="AV395" s="205"/>
      <c r="AW395" s="205"/>
      <c r="AX395" s="205"/>
      <c r="AY395" s="205"/>
      <c r="AZ395" s="205"/>
      <c r="BA395" s="205"/>
      <c r="BB395" s="205"/>
      <c r="BC395" s="205"/>
      <c r="BD395" s="205"/>
      <c r="BE395" s="205"/>
      <c r="BF395" s="205"/>
      <c r="BG395" s="205"/>
      <c r="BH395" s="205"/>
      <c r="BI395" s="205"/>
      <c r="BJ395" s="201" t="s">
        <v>4620</v>
      </c>
      <c r="BK395" s="205"/>
      <c r="BL395" s="205"/>
      <c r="BM395" s="205"/>
      <c r="BN395" s="205"/>
      <c r="BO395" s="205"/>
      <c r="BP395" s="205"/>
      <c r="BQ395" s="205"/>
      <c r="BR395" s="205"/>
      <c r="BS395" s="205"/>
      <c r="BT395" s="205"/>
      <c r="BU395" s="205"/>
      <c r="BV395" s="205"/>
      <c r="BW395" s="183"/>
      <c r="BX395" s="183"/>
      <c r="BY395" s="183"/>
      <c r="BZ395" s="206"/>
      <c r="CA395" s="206"/>
      <c r="CB395" s="206"/>
      <c r="CC395" s="206"/>
      <c r="CD395" s="206"/>
      <c r="CE395" s="206"/>
      <c r="CF395" s="206"/>
      <c r="CG395" s="206"/>
      <c r="CH395" s="206"/>
      <c r="CI395" s="206"/>
      <c r="CJ395" s="206"/>
      <c r="CK395" s="206"/>
      <c r="CL395" s="206"/>
      <c r="CM395" s="206"/>
      <c r="CN395" s="206"/>
      <c r="CO395" s="206"/>
      <c r="CP395" s="206"/>
      <c r="CQ395" s="206"/>
      <c r="CR395" s="206"/>
      <c r="CS395" s="202" t="s">
        <v>4621</v>
      </c>
      <c r="CT395" s="206"/>
      <c r="CU395" s="206"/>
      <c r="CV395" s="206"/>
      <c r="CW395" s="206"/>
      <c r="CX395" s="206"/>
      <c r="CY395" s="206"/>
      <c r="CZ395" s="206"/>
      <c r="DA395" s="206"/>
      <c r="DB395" s="206"/>
      <c r="DC395" s="206"/>
      <c r="DD395" s="206"/>
      <c r="DE395" s="206"/>
    </row>
    <row r="396" spans="34:109" ht="57" hidden="1">
      <c r="AH396" s="183"/>
      <c r="AI396" s="183"/>
      <c r="AJ396" s="183"/>
      <c r="AK396" s="183"/>
      <c r="AL396" s="197" t="str">
        <f t="shared" si="12"/>
        <v/>
      </c>
      <c r="AM396" s="197" t="str">
        <f t="shared" si="13"/>
        <v/>
      </c>
      <c r="AO396" s="183"/>
      <c r="AP396" s="29">
        <v>394</v>
      </c>
      <c r="AQ396" s="205"/>
      <c r="AR396" s="205"/>
      <c r="AS396" s="205"/>
      <c r="AT396" s="205"/>
      <c r="AU396" s="205"/>
      <c r="AV396" s="205"/>
      <c r="AW396" s="205"/>
      <c r="AX396" s="205"/>
      <c r="AY396" s="205"/>
      <c r="AZ396" s="205"/>
      <c r="BA396" s="205"/>
      <c r="BB396" s="205"/>
      <c r="BC396" s="205"/>
      <c r="BD396" s="205"/>
      <c r="BE396" s="205"/>
      <c r="BF396" s="205"/>
      <c r="BG396" s="205"/>
      <c r="BH396" s="205"/>
      <c r="BI396" s="205"/>
      <c r="BJ396" s="201" t="s">
        <v>4622</v>
      </c>
      <c r="BK396" s="205"/>
      <c r="BL396" s="205"/>
      <c r="BM396" s="205"/>
      <c r="BN396" s="205"/>
      <c r="BO396" s="205"/>
      <c r="BP396" s="205"/>
      <c r="BQ396" s="205"/>
      <c r="BR396" s="205"/>
      <c r="BS396" s="205"/>
      <c r="BT396" s="205"/>
      <c r="BU396" s="205"/>
      <c r="BV396" s="205"/>
      <c r="BW396" s="183"/>
      <c r="BX396" s="183"/>
      <c r="BY396" s="183"/>
      <c r="BZ396" s="206"/>
      <c r="CA396" s="206"/>
      <c r="CB396" s="206"/>
      <c r="CC396" s="206"/>
      <c r="CD396" s="206"/>
      <c r="CE396" s="206"/>
      <c r="CF396" s="206"/>
      <c r="CG396" s="206"/>
      <c r="CH396" s="206"/>
      <c r="CI396" s="206"/>
      <c r="CJ396" s="206"/>
      <c r="CK396" s="206"/>
      <c r="CL396" s="206"/>
      <c r="CM396" s="206"/>
      <c r="CN396" s="206"/>
      <c r="CO396" s="206"/>
      <c r="CP396" s="206"/>
      <c r="CQ396" s="206"/>
      <c r="CR396" s="206"/>
      <c r="CS396" s="202" t="s">
        <v>4623</v>
      </c>
      <c r="CT396" s="206"/>
      <c r="CU396" s="206"/>
      <c r="CV396" s="206"/>
      <c r="CW396" s="206"/>
      <c r="CX396" s="206"/>
      <c r="CY396" s="206"/>
      <c r="CZ396" s="206"/>
      <c r="DA396" s="206"/>
      <c r="DB396" s="206"/>
      <c r="DC396" s="206"/>
      <c r="DD396" s="206"/>
      <c r="DE396" s="206"/>
    </row>
    <row r="397" spans="34:109" ht="57" hidden="1">
      <c r="AH397" s="183"/>
      <c r="AI397" s="183"/>
      <c r="AJ397" s="183"/>
      <c r="AK397" s="183"/>
      <c r="AL397" s="197" t="str">
        <f t="shared" si="12"/>
        <v/>
      </c>
      <c r="AM397" s="197" t="str">
        <f t="shared" si="13"/>
        <v/>
      </c>
      <c r="AO397" s="183"/>
      <c r="AP397" s="29">
        <v>395</v>
      </c>
      <c r="AQ397" s="205"/>
      <c r="AR397" s="205"/>
      <c r="AS397" s="205"/>
      <c r="AT397" s="205"/>
      <c r="AU397" s="205"/>
      <c r="AV397" s="205"/>
      <c r="AW397" s="205"/>
      <c r="AX397" s="205"/>
      <c r="AY397" s="205"/>
      <c r="AZ397" s="205"/>
      <c r="BA397" s="205"/>
      <c r="BB397" s="205"/>
      <c r="BC397" s="205"/>
      <c r="BD397" s="205"/>
      <c r="BE397" s="205"/>
      <c r="BF397" s="205"/>
      <c r="BG397" s="205"/>
      <c r="BH397" s="205"/>
      <c r="BI397" s="205"/>
      <c r="BJ397" s="201" t="s">
        <v>4624</v>
      </c>
      <c r="BK397" s="205"/>
      <c r="BL397" s="205"/>
      <c r="BM397" s="205"/>
      <c r="BN397" s="205"/>
      <c r="BO397" s="205"/>
      <c r="BP397" s="205"/>
      <c r="BQ397" s="205"/>
      <c r="BR397" s="205"/>
      <c r="BS397" s="205"/>
      <c r="BT397" s="205"/>
      <c r="BU397" s="205"/>
      <c r="BV397" s="205"/>
      <c r="BW397" s="183"/>
      <c r="BX397" s="183"/>
      <c r="BY397" s="183"/>
      <c r="BZ397" s="206"/>
      <c r="CA397" s="206"/>
      <c r="CB397" s="206"/>
      <c r="CC397" s="206"/>
      <c r="CD397" s="206"/>
      <c r="CE397" s="206"/>
      <c r="CF397" s="206"/>
      <c r="CG397" s="206"/>
      <c r="CH397" s="206"/>
      <c r="CI397" s="206"/>
      <c r="CJ397" s="206"/>
      <c r="CK397" s="206"/>
      <c r="CL397" s="206"/>
      <c r="CM397" s="206"/>
      <c r="CN397" s="206"/>
      <c r="CO397" s="206"/>
      <c r="CP397" s="206"/>
      <c r="CQ397" s="206"/>
      <c r="CR397" s="206"/>
      <c r="CS397" s="202" t="s">
        <v>4625</v>
      </c>
      <c r="CT397" s="206"/>
      <c r="CU397" s="206"/>
      <c r="CV397" s="206"/>
      <c r="CW397" s="206"/>
      <c r="CX397" s="206"/>
      <c r="CY397" s="206"/>
      <c r="CZ397" s="206"/>
      <c r="DA397" s="206"/>
      <c r="DB397" s="206"/>
      <c r="DC397" s="206"/>
      <c r="DD397" s="206"/>
      <c r="DE397" s="206"/>
    </row>
    <row r="398" spans="34:109" ht="57" hidden="1">
      <c r="AH398" s="183"/>
      <c r="AI398" s="183"/>
      <c r="AJ398" s="183"/>
      <c r="AK398" s="183"/>
      <c r="AL398" s="197" t="str">
        <f t="shared" si="12"/>
        <v/>
      </c>
      <c r="AM398" s="197" t="str">
        <f t="shared" si="13"/>
        <v/>
      </c>
      <c r="AO398" s="183"/>
      <c r="AP398" s="29">
        <v>396</v>
      </c>
      <c r="AQ398" s="205"/>
      <c r="AR398" s="205"/>
      <c r="AS398" s="205"/>
      <c r="AT398" s="205"/>
      <c r="AU398" s="205"/>
      <c r="AV398" s="205"/>
      <c r="AW398" s="205"/>
      <c r="AX398" s="205"/>
      <c r="AY398" s="205"/>
      <c r="AZ398" s="205"/>
      <c r="BA398" s="205"/>
      <c r="BB398" s="205"/>
      <c r="BC398" s="205"/>
      <c r="BD398" s="205"/>
      <c r="BE398" s="205"/>
      <c r="BF398" s="205"/>
      <c r="BG398" s="205"/>
      <c r="BH398" s="205"/>
      <c r="BI398" s="205"/>
      <c r="BJ398" s="201" t="s">
        <v>4626</v>
      </c>
      <c r="BK398" s="205"/>
      <c r="BL398" s="205"/>
      <c r="BM398" s="205"/>
      <c r="BN398" s="205"/>
      <c r="BO398" s="205"/>
      <c r="BP398" s="205"/>
      <c r="BQ398" s="205"/>
      <c r="BR398" s="205"/>
      <c r="BS398" s="205"/>
      <c r="BT398" s="205"/>
      <c r="BU398" s="205"/>
      <c r="BV398" s="205"/>
      <c r="BW398" s="183"/>
      <c r="BX398" s="183"/>
      <c r="BY398" s="183"/>
      <c r="BZ398" s="206"/>
      <c r="CA398" s="206"/>
      <c r="CB398" s="206"/>
      <c r="CC398" s="206"/>
      <c r="CD398" s="206"/>
      <c r="CE398" s="206"/>
      <c r="CF398" s="206"/>
      <c r="CG398" s="206"/>
      <c r="CH398" s="206"/>
      <c r="CI398" s="206"/>
      <c r="CJ398" s="206"/>
      <c r="CK398" s="206"/>
      <c r="CL398" s="206"/>
      <c r="CM398" s="206"/>
      <c r="CN398" s="206"/>
      <c r="CO398" s="206"/>
      <c r="CP398" s="206"/>
      <c r="CQ398" s="206"/>
      <c r="CR398" s="206"/>
      <c r="CS398" s="202" t="s">
        <v>4627</v>
      </c>
      <c r="CT398" s="206"/>
      <c r="CU398" s="206"/>
      <c r="CV398" s="206"/>
      <c r="CW398" s="206"/>
      <c r="CX398" s="206"/>
      <c r="CY398" s="206"/>
      <c r="CZ398" s="206"/>
      <c r="DA398" s="206"/>
      <c r="DB398" s="206"/>
      <c r="DC398" s="206"/>
      <c r="DD398" s="206"/>
      <c r="DE398" s="206"/>
    </row>
    <row r="399" spans="34:109" ht="71.25" hidden="1">
      <c r="AH399" s="183"/>
      <c r="AI399" s="183"/>
      <c r="AJ399" s="183"/>
      <c r="AK399" s="183"/>
      <c r="AL399" s="197" t="str">
        <f t="shared" si="12"/>
        <v/>
      </c>
      <c r="AM399" s="197" t="str">
        <f t="shared" si="13"/>
        <v/>
      </c>
      <c r="AO399" s="183"/>
      <c r="AP399" s="29">
        <v>397</v>
      </c>
      <c r="AQ399" s="205"/>
      <c r="AR399" s="205"/>
      <c r="AS399" s="205"/>
      <c r="AT399" s="205"/>
      <c r="AU399" s="205"/>
      <c r="AV399" s="205"/>
      <c r="AW399" s="205"/>
      <c r="AX399" s="205"/>
      <c r="AY399" s="205"/>
      <c r="AZ399" s="205"/>
      <c r="BA399" s="205"/>
      <c r="BB399" s="205"/>
      <c r="BC399" s="205"/>
      <c r="BD399" s="205"/>
      <c r="BE399" s="205"/>
      <c r="BF399" s="205"/>
      <c r="BG399" s="205"/>
      <c r="BH399" s="205"/>
      <c r="BI399" s="205"/>
      <c r="BJ399" s="201" t="s">
        <v>4628</v>
      </c>
      <c r="BK399" s="205"/>
      <c r="BL399" s="205"/>
      <c r="BM399" s="205"/>
      <c r="BN399" s="205"/>
      <c r="BO399" s="205"/>
      <c r="BP399" s="205"/>
      <c r="BQ399" s="205"/>
      <c r="BR399" s="205"/>
      <c r="BS399" s="205"/>
      <c r="BT399" s="205"/>
      <c r="BU399" s="205"/>
      <c r="BV399" s="205"/>
      <c r="BW399" s="183"/>
      <c r="BX399" s="183"/>
      <c r="BY399" s="183"/>
      <c r="BZ399" s="206"/>
      <c r="CA399" s="206"/>
      <c r="CB399" s="206"/>
      <c r="CC399" s="206"/>
      <c r="CD399" s="206"/>
      <c r="CE399" s="206"/>
      <c r="CF399" s="206"/>
      <c r="CG399" s="206"/>
      <c r="CH399" s="206"/>
      <c r="CI399" s="206"/>
      <c r="CJ399" s="206"/>
      <c r="CK399" s="206"/>
      <c r="CL399" s="206"/>
      <c r="CM399" s="206"/>
      <c r="CN399" s="206"/>
      <c r="CO399" s="206"/>
      <c r="CP399" s="206"/>
      <c r="CQ399" s="206"/>
      <c r="CR399" s="206"/>
      <c r="CS399" s="202" t="s">
        <v>4629</v>
      </c>
      <c r="CT399" s="206"/>
      <c r="CU399" s="206"/>
      <c r="CV399" s="206"/>
      <c r="CW399" s="206"/>
      <c r="CX399" s="206"/>
      <c r="CY399" s="206"/>
      <c r="CZ399" s="206"/>
      <c r="DA399" s="206"/>
      <c r="DB399" s="206"/>
      <c r="DC399" s="206"/>
      <c r="DD399" s="206"/>
      <c r="DE399" s="206"/>
    </row>
    <row r="400" spans="34:109" ht="85.5" hidden="1">
      <c r="AH400" s="183"/>
      <c r="AI400" s="183"/>
      <c r="AJ400" s="183"/>
      <c r="AK400" s="183"/>
      <c r="AL400" s="197" t="str">
        <f t="shared" si="12"/>
        <v/>
      </c>
      <c r="AM400" s="197" t="str">
        <f t="shared" si="13"/>
        <v/>
      </c>
      <c r="AO400" s="183"/>
      <c r="AP400" s="29">
        <v>398</v>
      </c>
      <c r="AQ400" s="205"/>
      <c r="AR400" s="205"/>
      <c r="AS400" s="205"/>
      <c r="AT400" s="205"/>
      <c r="AU400" s="205"/>
      <c r="AV400" s="205"/>
      <c r="AW400" s="205"/>
      <c r="AX400" s="205"/>
      <c r="AY400" s="205"/>
      <c r="AZ400" s="205"/>
      <c r="BA400" s="205"/>
      <c r="BB400" s="205"/>
      <c r="BC400" s="205"/>
      <c r="BD400" s="205"/>
      <c r="BE400" s="205"/>
      <c r="BF400" s="205"/>
      <c r="BG400" s="205"/>
      <c r="BH400" s="205"/>
      <c r="BI400" s="205"/>
      <c r="BJ400" s="201" t="s">
        <v>4630</v>
      </c>
      <c r="BK400" s="205"/>
      <c r="BL400" s="205"/>
      <c r="BM400" s="205"/>
      <c r="BN400" s="205"/>
      <c r="BO400" s="205"/>
      <c r="BP400" s="205"/>
      <c r="BQ400" s="205"/>
      <c r="BR400" s="205"/>
      <c r="BS400" s="205"/>
      <c r="BT400" s="205"/>
      <c r="BU400" s="205"/>
      <c r="BV400" s="205"/>
      <c r="BW400" s="183"/>
      <c r="BX400" s="183"/>
      <c r="BY400" s="183"/>
      <c r="BZ400" s="206"/>
      <c r="CA400" s="206"/>
      <c r="CB400" s="206"/>
      <c r="CC400" s="206"/>
      <c r="CD400" s="206"/>
      <c r="CE400" s="206"/>
      <c r="CF400" s="206"/>
      <c r="CG400" s="206"/>
      <c r="CH400" s="206"/>
      <c r="CI400" s="206"/>
      <c r="CJ400" s="206"/>
      <c r="CK400" s="206"/>
      <c r="CL400" s="206"/>
      <c r="CM400" s="206"/>
      <c r="CN400" s="206"/>
      <c r="CO400" s="206"/>
      <c r="CP400" s="206"/>
      <c r="CQ400" s="206"/>
      <c r="CR400" s="206"/>
      <c r="CS400" s="202" t="s">
        <v>4631</v>
      </c>
      <c r="CT400" s="206"/>
      <c r="CU400" s="206"/>
      <c r="CV400" s="206"/>
      <c r="CW400" s="206"/>
      <c r="CX400" s="206"/>
      <c r="CY400" s="206"/>
      <c r="CZ400" s="206"/>
      <c r="DA400" s="206"/>
      <c r="DB400" s="206"/>
      <c r="DC400" s="206"/>
      <c r="DD400" s="206"/>
      <c r="DE400" s="206"/>
    </row>
    <row r="401" spans="34:109" ht="71.25" hidden="1">
      <c r="AH401" s="183"/>
      <c r="AI401" s="183"/>
      <c r="AJ401" s="183"/>
      <c r="AK401" s="183"/>
      <c r="AL401" s="197" t="str">
        <f t="shared" si="12"/>
        <v/>
      </c>
      <c r="AM401" s="197" t="str">
        <f t="shared" si="13"/>
        <v/>
      </c>
      <c r="AO401" s="183"/>
      <c r="AP401" s="29">
        <v>399</v>
      </c>
      <c r="AQ401" s="205"/>
      <c r="AR401" s="205"/>
      <c r="AS401" s="205"/>
      <c r="AT401" s="205"/>
      <c r="AU401" s="205"/>
      <c r="AV401" s="205"/>
      <c r="AW401" s="205"/>
      <c r="AX401" s="205"/>
      <c r="AY401" s="205"/>
      <c r="AZ401" s="205"/>
      <c r="BA401" s="205"/>
      <c r="BB401" s="205"/>
      <c r="BC401" s="205"/>
      <c r="BD401" s="205"/>
      <c r="BE401" s="205"/>
      <c r="BF401" s="205"/>
      <c r="BG401" s="205"/>
      <c r="BH401" s="205"/>
      <c r="BI401" s="205"/>
      <c r="BJ401" s="201" t="s">
        <v>4632</v>
      </c>
      <c r="BK401" s="205"/>
      <c r="BL401" s="205"/>
      <c r="BM401" s="205"/>
      <c r="BN401" s="205"/>
      <c r="BO401" s="205"/>
      <c r="BP401" s="205"/>
      <c r="BQ401" s="205"/>
      <c r="BR401" s="205"/>
      <c r="BS401" s="205"/>
      <c r="BT401" s="205"/>
      <c r="BU401" s="205"/>
      <c r="BV401" s="205"/>
      <c r="BW401" s="183"/>
      <c r="BX401" s="183"/>
      <c r="BY401" s="183"/>
      <c r="BZ401" s="206"/>
      <c r="CA401" s="206"/>
      <c r="CB401" s="206"/>
      <c r="CC401" s="206"/>
      <c r="CD401" s="206"/>
      <c r="CE401" s="206"/>
      <c r="CF401" s="206"/>
      <c r="CG401" s="206"/>
      <c r="CH401" s="206"/>
      <c r="CI401" s="206"/>
      <c r="CJ401" s="206"/>
      <c r="CK401" s="206"/>
      <c r="CL401" s="206"/>
      <c r="CM401" s="206"/>
      <c r="CN401" s="206"/>
      <c r="CO401" s="206"/>
      <c r="CP401" s="206"/>
      <c r="CQ401" s="206"/>
      <c r="CR401" s="206"/>
      <c r="CS401" s="202" t="s">
        <v>4633</v>
      </c>
      <c r="CT401" s="206"/>
      <c r="CU401" s="206"/>
      <c r="CV401" s="206"/>
      <c r="CW401" s="206"/>
      <c r="CX401" s="206"/>
      <c r="CY401" s="206"/>
      <c r="CZ401" s="206"/>
      <c r="DA401" s="206"/>
      <c r="DB401" s="206"/>
      <c r="DC401" s="206"/>
      <c r="DD401" s="206"/>
      <c r="DE401" s="206"/>
    </row>
    <row r="402" spans="34:109" ht="57" hidden="1">
      <c r="AH402" s="183"/>
      <c r="AI402" s="183"/>
      <c r="AJ402" s="183"/>
      <c r="AK402" s="183"/>
      <c r="AL402" s="197" t="str">
        <f t="shared" si="12"/>
        <v/>
      </c>
      <c r="AM402" s="197" t="str">
        <f t="shared" si="13"/>
        <v/>
      </c>
      <c r="AO402" s="183"/>
      <c r="AP402" s="29">
        <v>400</v>
      </c>
      <c r="AQ402" s="205"/>
      <c r="AR402" s="205"/>
      <c r="AS402" s="205"/>
      <c r="AT402" s="205"/>
      <c r="AU402" s="205"/>
      <c r="AV402" s="205"/>
      <c r="AW402" s="205"/>
      <c r="AX402" s="205"/>
      <c r="AY402" s="205"/>
      <c r="AZ402" s="205"/>
      <c r="BA402" s="205"/>
      <c r="BB402" s="205"/>
      <c r="BC402" s="205"/>
      <c r="BD402" s="205"/>
      <c r="BE402" s="205"/>
      <c r="BF402" s="205"/>
      <c r="BG402" s="205"/>
      <c r="BH402" s="205"/>
      <c r="BI402" s="205"/>
      <c r="BJ402" s="201" t="s">
        <v>4634</v>
      </c>
      <c r="BK402" s="205"/>
      <c r="BL402" s="205"/>
      <c r="BM402" s="205"/>
      <c r="BN402" s="205"/>
      <c r="BO402" s="205"/>
      <c r="BP402" s="205"/>
      <c r="BQ402" s="205"/>
      <c r="BR402" s="205"/>
      <c r="BS402" s="205"/>
      <c r="BT402" s="205"/>
      <c r="BU402" s="205"/>
      <c r="BV402" s="205"/>
      <c r="BW402" s="183"/>
      <c r="BX402" s="183"/>
      <c r="BY402" s="183"/>
      <c r="BZ402" s="206"/>
      <c r="CA402" s="206"/>
      <c r="CB402" s="206"/>
      <c r="CC402" s="206"/>
      <c r="CD402" s="206"/>
      <c r="CE402" s="206"/>
      <c r="CF402" s="206"/>
      <c r="CG402" s="206"/>
      <c r="CH402" s="206"/>
      <c r="CI402" s="206"/>
      <c r="CJ402" s="206"/>
      <c r="CK402" s="206"/>
      <c r="CL402" s="206"/>
      <c r="CM402" s="206"/>
      <c r="CN402" s="206"/>
      <c r="CO402" s="206"/>
      <c r="CP402" s="206"/>
      <c r="CQ402" s="206"/>
      <c r="CR402" s="206"/>
      <c r="CS402" s="202" t="s">
        <v>4635</v>
      </c>
      <c r="CT402" s="206"/>
      <c r="CU402" s="206"/>
      <c r="CV402" s="206"/>
      <c r="CW402" s="206"/>
      <c r="CX402" s="206"/>
      <c r="CY402" s="206"/>
      <c r="CZ402" s="206"/>
      <c r="DA402" s="206"/>
      <c r="DB402" s="206"/>
      <c r="DC402" s="206"/>
      <c r="DD402" s="206"/>
      <c r="DE402" s="206"/>
    </row>
    <row r="403" spans="34:109" ht="57" hidden="1">
      <c r="AH403" s="183"/>
      <c r="AI403" s="183"/>
      <c r="AJ403" s="183"/>
      <c r="AK403" s="183"/>
      <c r="AL403" s="197" t="str">
        <f t="shared" si="12"/>
        <v/>
      </c>
      <c r="AM403" s="197" t="str">
        <f t="shared" si="13"/>
        <v/>
      </c>
      <c r="AO403" s="183"/>
      <c r="AP403" s="29">
        <v>401</v>
      </c>
      <c r="AQ403" s="205"/>
      <c r="AR403" s="205"/>
      <c r="AS403" s="205"/>
      <c r="AT403" s="205"/>
      <c r="AU403" s="205"/>
      <c r="AV403" s="205"/>
      <c r="AW403" s="205"/>
      <c r="AX403" s="205"/>
      <c r="AY403" s="205"/>
      <c r="AZ403" s="205"/>
      <c r="BA403" s="205"/>
      <c r="BB403" s="205"/>
      <c r="BC403" s="205"/>
      <c r="BD403" s="205"/>
      <c r="BE403" s="205"/>
      <c r="BF403" s="205"/>
      <c r="BG403" s="205"/>
      <c r="BH403" s="205"/>
      <c r="BI403" s="205"/>
      <c r="BJ403" s="201" t="s">
        <v>4636</v>
      </c>
      <c r="BK403" s="205"/>
      <c r="BL403" s="205"/>
      <c r="BM403" s="205"/>
      <c r="BN403" s="205"/>
      <c r="BO403" s="205"/>
      <c r="BP403" s="205"/>
      <c r="BQ403" s="205"/>
      <c r="BR403" s="205"/>
      <c r="BS403" s="205"/>
      <c r="BT403" s="205"/>
      <c r="BU403" s="205"/>
      <c r="BV403" s="205"/>
      <c r="BW403" s="183"/>
      <c r="BX403" s="183"/>
      <c r="BY403" s="183"/>
      <c r="BZ403" s="206"/>
      <c r="CA403" s="206"/>
      <c r="CB403" s="206"/>
      <c r="CC403" s="206"/>
      <c r="CD403" s="206"/>
      <c r="CE403" s="206"/>
      <c r="CF403" s="206"/>
      <c r="CG403" s="206"/>
      <c r="CH403" s="206"/>
      <c r="CI403" s="206"/>
      <c r="CJ403" s="206"/>
      <c r="CK403" s="206"/>
      <c r="CL403" s="206"/>
      <c r="CM403" s="206"/>
      <c r="CN403" s="206"/>
      <c r="CO403" s="206"/>
      <c r="CP403" s="206"/>
      <c r="CQ403" s="206"/>
      <c r="CR403" s="206"/>
      <c r="CS403" s="202" t="s">
        <v>4637</v>
      </c>
      <c r="CT403" s="206"/>
      <c r="CU403" s="206"/>
      <c r="CV403" s="206"/>
      <c r="CW403" s="206"/>
      <c r="CX403" s="206"/>
      <c r="CY403" s="206"/>
      <c r="CZ403" s="206"/>
      <c r="DA403" s="206"/>
      <c r="DB403" s="206"/>
      <c r="DC403" s="206"/>
      <c r="DD403" s="206"/>
      <c r="DE403" s="206"/>
    </row>
    <row r="404" spans="34:109" ht="57" hidden="1">
      <c r="AH404" s="183"/>
      <c r="AI404" s="183"/>
      <c r="AJ404" s="183"/>
      <c r="AK404" s="183"/>
      <c r="AL404" s="197" t="str">
        <f t="shared" si="12"/>
        <v/>
      </c>
      <c r="AM404" s="197" t="str">
        <f t="shared" si="13"/>
        <v/>
      </c>
      <c r="AO404" s="183"/>
      <c r="AP404" s="29">
        <v>402</v>
      </c>
      <c r="AQ404" s="205"/>
      <c r="AR404" s="205"/>
      <c r="AS404" s="205"/>
      <c r="AT404" s="205"/>
      <c r="AU404" s="205"/>
      <c r="AV404" s="205"/>
      <c r="AW404" s="205"/>
      <c r="AX404" s="205"/>
      <c r="AY404" s="205"/>
      <c r="AZ404" s="205"/>
      <c r="BA404" s="205"/>
      <c r="BB404" s="205"/>
      <c r="BC404" s="205"/>
      <c r="BD404" s="205"/>
      <c r="BE404" s="205"/>
      <c r="BF404" s="205"/>
      <c r="BG404" s="205"/>
      <c r="BH404" s="205"/>
      <c r="BI404" s="205"/>
      <c r="BJ404" s="201" t="s">
        <v>4638</v>
      </c>
      <c r="BK404" s="205"/>
      <c r="BL404" s="205"/>
      <c r="BM404" s="205"/>
      <c r="BN404" s="205"/>
      <c r="BO404" s="205"/>
      <c r="BP404" s="205"/>
      <c r="BQ404" s="205"/>
      <c r="BR404" s="205"/>
      <c r="BS404" s="205"/>
      <c r="BT404" s="205"/>
      <c r="BU404" s="205"/>
      <c r="BV404" s="205"/>
      <c r="BW404" s="183"/>
      <c r="BX404" s="183"/>
      <c r="BY404" s="183"/>
      <c r="BZ404" s="206"/>
      <c r="CA404" s="206"/>
      <c r="CB404" s="206"/>
      <c r="CC404" s="206"/>
      <c r="CD404" s="206"/>
      <c r="CE404" s="206"/>
      <c r="CF404" s="206"/>
      <c r="CG404" s="206"/>
      <c r="CH404" s="206"/>
      <c r="CI404" s="206"/>
      <c r="CJ404" s="206"/>
      <c r="CK404" s="206"/>
      <c r="CL404" s="206"/>
      <c r="CM404" s="206"/>
      <c r="CN404" s="206"/>
      <c r="CO404" s="206"/>
      <c r="CP404" s="206"/>
      <c r="CQ404" s="206"/>
      <c r="CR404" s="206"/>
      <c r="CS404" s="202" t="s">
        <v>4639</v>
      </c>
      <c r="CT404" s="206"/>
      <c r="CU404" s="206"/>
      <c r="CV404" s="206"/>
      <c r="CW404" s="206"/>
      <c r="CX404" s="206"/>
      <c r="CY404" s="206"/>
      <c r="CZ404" s="206"/>
      <c r="DA404" s="206"/>
      <c r="DB404" s="206"/>
      <c r="DC404" s="206"/>
      <c r="DD404" s="206"/>
      <c r="DE404" s="206"/>
    </row>
    <row r="405" spans="34:109" ht="57" hidden="1">
      <c r="AH405" s="183"/>
      <c r="AI405" s="183"/>
      <c r="AJ405" s="183"/>
      <c r="AK405" s="183"/>
      <c r="AL405" s="197" t="str">
        <f t="shared" si="12"/>
        <v/>
      </c>
      <c r="AM405" s="197" t="str">
        <f t="shared" si="13"/>
        <v/>
      </c>
      <c r="AO405" s="183"/>
      <c r="AP405" s="29">
        <v>403</v>
      </c>
      <c r="AQ405" s="205"/>
      <c r="AR405" s="205"/>
      <c r="AS405" s="205"/>
      <c r="AT405" s="205"/>
      <c r="AU405" s="205"/>
      <c r="AV405" s="205"/>
      <c r="AW405" s="205"/>
      <c r="AX405" s="205"/>
      <c r="AY405" s="205"/>
      <c r="AZ405" s="205"/>
      <c r="BA405" s="205"/>
      <c r="BB405" s="205"/>
      <c r="BC405" s="205"/>
      <c r="BD405" s="205"/>
      <c r="BE405" s="205"/>
      <c r="BF405" s="205"/>
      <c r="BG405" s="205"/>
      <c r="BH405" s="205"/>
      <c r="BI405" s="205"/>
      <c r="BJ405" s="201" t="s">
        <v>4640</v>
      </c>
      <c r="BK405" s="205"/>
      <c r="BL405" s="205"/>
      <c r="BM405" s="205"/>
      <c r="BN405" s="205"/>
      <c r="BO405" s="205"/>
      <c r="BP405" s="205"/>
      <c r="BQ405" s="205"/>
      <c r="BR405" s="205"/>
      <c r="BS405" s="205"/>
      <c r="BT405" s="205"/>
      <c r="BU405" s="205"/>
      <c r="BV405" s="205"/>
      <c r="BW405" s="183"/>
      <c r="BX405" s="183"/>
      <c r="BY405" s="183"/>
      <c r="BZ405" s="206"/>
      <c r="CA405" s="206"/>
      <c r="CB405" s="206"/>
      <c r="CC405" s="206"/>
      <c r="CD405" s="206"/>
      <c r="CE405" s="206"/>
      <c r="CF405" s="206"/>
      <c r="CG405" s="206"/>
      <c r="CH405" s="206"/>
      <c r="CI405" s="206"/>
      <c r="CJ405" s="206"/>
      <c r="CK405" s="206"/>
      <c r="CL405" s="206"/>
      <c r="CM405" s="206"/>
      <c r="CN405" s="206"/>
      <c r="CO405" s="206"/>
      <c r="CP405" s="206"/>
      <c r="CQ405" s="206"/>
      <c r="CR405" s="206"/>
      <c r="CS405" s="202" t="s">
        <v>4641</v>
      </c>
      <c r="CT405" s="206"/>
      <c r="CU405" s="206"/>
      <c r="CV405" s="206"/>
      <c r="CW405" s="206"/>
      <c r="CX405" s="206"/>
      <c r="CY405" s="206"/>
      <c r="CZ405" s="206"/>
      <c r="DA405" s="206"/>
      <c r="DB405" s="206"/>
      <c r="DC405" s="206"/>
      <c r="DD405" s="206"/>
      <c r="DE405" s="206"/>
    </row>
    <row r="406" spans="34:109" ht="57" hidden="1">
      <c r="AH406" s="183"/>
      <c r="AI406" s="183"/>
      <c r="AJ406" s="183"/>
      <c r="AK406" s="183"/>
      <c r="AL406" s="197" t="str">
        <f t="shared" si="12"/>
        <v/>
      </c>
      <c r="AM406" s="197" t="str">
        <f t="shared" si="13"/>
        <v/>
      </c>
      <c r="AO406" s="183"/>
      <c r="AP406" s="29">
        <v>404</v>
      </c>
      <c r="AQ406" s="205"/>
      <c r="AR406" s="205"/>
      <c r="AS406" s="205"/>
      <c r="AT406" s="205"/>
      <c r="AU406" s="205"/>
      <c r="AV406" s="205"/>
      <c r="AW406" s="205"/>
      <c r="AX406" s="205"/>
      <c r="AY406" s="205"/>
      <c r="AZ406" s="205"/>
      <c r="BA406" s="205"/>
      <c r="BB406" s="205"/>
      <c r="BC406" s="205"/>
      <c r="BD406" s="205"/>
      <c r="BE406" s="205"/>
      <c r="BF406" s="205"/>
      <c r="BG406" s="205"/>
      <c r="BH406" s="205"/>
      <c r="BI406" s="205"/>
      <c r="BJ406" s="201" t="s">
        <v>4642</v>
      </c>
      <c r="BK406" s="205"/>
      <c r="BL406" s="205"/>
      <c r="BM406" s="205"/>
      <c r="BN406" s="205"/>
      <c r="BO406" s="205"/>
      <c r="BP406" s="205"/>
      <c r="BQ406" s="205"/>
      <c r="BR406" s="205"/>
      <c r="BS406" s="205"/>
      <c r="BT406" s="205"/>
      <c r="BU406" s="205"/>
      <c r="BV406" s="205"/>
      <c r="BW406" s="183"/>
      <c r="BX406" s="183"/>
      <c r="BY406" s="183"/>
      <c r="BZ406" s="206"/>
      <c r="CA406" s="206"/>
      <c r="CB406" s="206"/>
      <c r="CC406" s="206"/>
      <c r="CD406" s="206"/>
      <c r="CE406" s="206"/>
      <c r="CF406" s="206"/>
      <c r="CG406" s="206"/>
      <c r="CH406" s="206"/>
      <c r="CI406" s="206"/>
      <c r="CJ406" s="206"/>
      <c r="CK406" s="206"/>
      <c r="CL406" s="206"/>
      <c r="CM406" s="206"/>
      <c r="CN406" s="206"/>
      <c r="CO406" s="206"/>
      <c r="CP406" s="206"/>
      <c r="CQ406" s="206"/>
      <c r="CR406" s="206"/>
      <c r="CS406" s="202" t="s">
        <v>4643</v>
      </c>
      <c r="CT406" s="206"/>
      <c r="CU406" s="206"/>
      <c r="CV406" s="206"/>
      <c r="CW406" s="206"/>
      <c r="CX406" s="206"/>
      <c r="CY406" s="206"/>
      <c r="CZ406" s="206"/>
      <c r="DA406" s="206"/>
      <c r="DB406" s="206"/>
      <c r="DC406" s="206"/>
      <c r="DD406" s="206"/>
      <c r="DE406" s="206"/>
    </row>
    <row r="407" spans="34:109" ht="71.25" hidden="1">
      <c r="AH407" s="183"/>
      <c r="AI407" s="183"/>
      <c r="AJ407" s="183"/>
      <c r="AK407" s="183"/>
      <c r="AL407" s="197" t="str">
        <f t="shared" si="12"/>
        <v/>
      </c>
      <c r="AM407" s="197" t="str">
        <f t="shared" si="13"/>
        <v/>
      </c>
      <c r="AO407" s="183"/>
      <c r="AP407" s="29">
        <v>405</v>
      </c>
      <c r="AQ407" s="205"/>
      <c r="AR407" s="205"/>
      <c r="AS407" s="205"/>
      <c r="AT407" s="205"/>
      <c r="AU407" s="205"/>
      <c r="AV407" s="205"/>
      <c r="AW407" s="205"/>
      <c r="AX407" s="205"/>
      <c r="AY407" s="205"/>
      <c r="AZ407" s="205"/>
      <c r="BA407" s="205"/>
      <c r="BB407" s="205"/>
      <c r="BC407" s="205"/>
      <c r="BD407" s="205"/>
      <c r="BE407" s="205"/>
      <c r="BF407" s="205"/>
      <c r="BG407" s="205"/>
      <c r="BH407" s="205"/>
      <c r="BI407" s="205"/>
      <c r="BJ407" s="201" t="s">
        <v>4644</v>
      </c>
      <c r="BK407" s="205"/>
      <c r="BL407" s="205"/>
      <c r="BM407" s="205"/>
      <c r="BN407" s="205"/>
      <c r="BO407" s="205"/>
      <c r="BP407" s="205"/>
      <c r="BQ407" s="205"/>
      <c r="BR407" s="205"/>
      <c r="BS407" s="205"/>
      <c r="BT407" s="205"/>
      <c r="BU407" s="205"/>
      <c r="BV407" s="205"/>
      <c r="BW407" s="183"/>
      <c r="BX407" s="183"/>
      <c r="BY407" s="183"/>
      <c r="BZ407" s="206"/>
      <c r="CA407" s="206"/>
      <c r="CB407" s="206"/>
      <c r="CC407" s="206"/>
      <c r="CD407" s="206"/>
      <c r="CE407" s="206"/>
      <c r="CF407" s="206"/>
      <c r="CG407" s="206"/>
      <c r="CH407" s="206"/>
      <c r="CI407" s="206"/>
      <c r="CJ407" s="206"/>
      <c r="CK407" s="206"/>
      <c r="CL407" s="206"/>
      <c r="CM407" s="206"/>
      <c r="CN407" s="206"/>
      <c r="CO407" s="206"/>
      <c r="CP407" s="206"/>
      <c r="CQ407" s="206"/>
      <c r="CR407" s="206"/>
      <c r="CS407" s="202" t="s">
        <v>4645</v>
      </c>
      <c r="CT407" s="206"/>
      <c r="CU407" s="206"/>
      <c r="CV407" s="206"/>
      <c r="CW407" s="206"/>
      <c r="CX407" s="206"/>
      <c r="CY407" s="206"/>
      <c r="CZ407" s="206"/>
      <c r="DA407" s="206"/>
      <c r="DB407" s="206"/>
      <c r="DC407" s="206"/>
      <c r="DD407" s="206"/>
      <c r="DE407" s="206"/>
    </row>
    <row r="408" spans="34:109" ht="71.25" hidden="1">
      <c r="AH408" s="183"/>
      <c r="AI408" s="183"/>
      <c r="AJ408" s="183"/>
      <c r="AK408" s="183"/>
      <c r="AL408" s="197" t="str">
        <f t="shared" si="12"/>
        <v/>
      </c>
      <c r="AM408" s="197" t="str">
        <f t="shared" si="13"/>
        <v/>
      </c>
      <c r="AO408" s="183"/>
      <c r="AP408" s="29">
        <v>406</v>
      </c>
      <c r="AQ408" s="205"/>
      <c r="AR408" s="205"/>
      <c r="AS408" s="205"/>
      <c r="AT408" s="205"/>
      <c r="AU408" s="205"/>
      <c r="AV408" s="205"/>
      <c r="AW408" s="205"/>
      <c r="AX408" s="205"/>
      <c r="AY408" s="205"/>
      <c r="AZ408" s="205"/>
      <c r="BA408" s="205"/>
      <c r="BB408" s="205"/>
      <c r="BC408" s="205"/>
      <c r="BD408" s="205"/>
      <c r="BE408" s="205"/>
      <c r="BF408" s="205"/>
      <c r="BG408" s="205"/>
      <c r="BH408" s="205"/>
      <c r="BI408" s="205"/>
      <c r="BJ408" s="201" t="s">
        <v>4646</v>
      </c>
      <c r="BK408" s="205"/>
      <c r="BL408" s="205"/>
      <c r="BM408" s="205"/>
      <c r="BN408" s="205"/>
      <c r="BO408" s="205"/>
      <c r="BP408" s="205"/>
      <c r="BQ408" s="205"/>
      <c r="BR408" s="205"/>
      <c r="BS408" s="205"/>
      <c r="BT408" s="205"/>
      <c r="BU408" s="205"/>
      <c r="BV408" s="205"/>
      <c r="BW408" s="183"/>
      <c r="BX408" s="183"/>
      <c r="BY408" s="183"/>
      <c r="BZ408" s="206"/>
      <c r="CA408" s="206"/>
      <c r="CB408" s="206"/>
      <c r="CC408" s="206"/>
      <c r="CD408" s="206"/>
      <c r="CE408" s="206"/>
      <c r="CF408" s="206"/>
      <c r="CG408" s="206"/>
      <c r="CH408" s="206"/>
      <c r="CI408" s="206"/>
      <c r="CJ408" s="206"/>
      <c r="CK408" s="206"/>
      <c r="CL408" s="206"/>
      <c r="CM408" s="206"/>
      <c r="CN408" s="206"/>
      <c r="CO408" s="206"/>
      <c r="CP408" s="206"/>
      <c r="CQ408" s="206"/>
      <c r="CR408" s="206"/>
      <c r="CS408" s="202" t="s">
        <v>4647</v>
      </c>
      <c r="CT408" s="206"/>
      <c r="CU408" s="206"/>
      <c r="CV408" s="206"/>
      <c r="CW408" s="206"/>
      <c r="CX408" s="206"/>
      <c r="CY408" s="206"/>
      <c r="CZ408" s="206"/>
      <c r="DA408" s="206"/>
      <c r="DB408" s="206"/>
      <c r="DC408" s="206"/>
      <c r="DD408" s="206"/>
      <c r="DE408" s="206"/>
    </row>
    <row r="409" spans="34:109" ht="57" hidden="1">
      <c r="AH409" s="183"/>
      <c r="AI409" s="183"/>
      <c r="AJ409" s="183"/>
      <c r="AK409" s="183"/>
      <c r="AL409" s="197" t="str">
        <f t="shared" si="12"/>
        <v/>
      </c>
      <c r="AM409" s="197" t="str">
        <f t="shared" si="13"/>
        <v/>
      </c>
      <c r="AO409" s="183"/>
      <c r="AP409" s="29">
        <v>407</v>
      </c>
      <c r="AQ409" s="205"/>
      <c r="AR409" s="205"/>
      <c r="AS409" s="205"/>
      <c r="AT409" s="205"/>
      <c r="AU409" s="205"/>
      <c r="AV409" s="205"/>
      <c r="AW409" s="205"/>
      <c r="AX409" s="205"/>
      <c r="AY409" s="205"/>
      <c r="AZ409" s="205"/>
      <c r="BA409" s="205"/>
      <c r="BB409" s="205"/>
      <c r="BC409" s="205"/>
      <c r="BD409" s="205"/>
      <c r="BE409" s="205"/>
      <c r="BF409" s="205"/>
      <c r="BG409" s="205"/>
      <c r="BH409" s="205"/>
      <c r="BI409" s="205"/>
      <c r="BJ409" s="201" t="s">
        <v>4648</v>
      </c>
      <c r="BK409" s="205"/>
      <c r="BL409" s="205"/>
      <c r="BM409" s="205"/>
      <c r="BN409" s="205"/>
      <c r="BO409" s="205"/>
      <c r="BP409" s="205"/>
      <c r="BQ409" s="205"/>
      <c r="BR409" s="205"/>
      <c r="BS409" s="205"/>
      <c r="BT409" s="205"/>
      <c r="BU409" s="205"/>
      <c r="BV409" s="205"/>
      <c r="BW409" s="183"/>
      <c r="BX409" s="183"/>
      <c r="BY409" s="183"/>
      <c r="BZ409" s="206"/>
      <c r="CA409" s="206"/>
      <c r="CB409" s="206"/>
      <c r="CC409" s="206"/>
      <c r="CD409" s="206"/>
      <c r="CE409" s="206"/>
      <c r="CF409" s="206"/>
      <c r="CG409" s="206"/>
      <c r="CH409" s="206"/>
      <c r="CI409" s="206"/>
      <c r="CJ409" s="206"/>
      <c r="CK409" s="206"/>
      <c r="CL409" s="206"/>
      <c r="CM409" s="206"/>
      <c r="CN409" s="206"/>
      <c r="CO409" s="206"/>
      <c r="CP409" s="206"/>
      <c r="CQ409" s="206"/>
      <c r="CR409" s="206"/>
      <c r="CS409" s="202" t="s">
        <v>4649</v>
      </c>
      <c r="CT409" s="206"/>
      <c r="CU409" s="206"/>
      <c r="CV409" s="206"/>
      <c r="CW409" s="206"/>
      <c r="CX409" s="206"/>
      <c r="CY409" s="206"/>
      <c r="CZ409" s="206"/>
      <c r="DA409" s="206"/>
      <c r="DB409" s="206"/>
      <c r="DC409" s="206"/>
      <c r="DD409" s="206"/>
      <c r="DE409" s="206"/>
    </row>
    <row r="410" spans="34:109" ht="57" hidden="1">
      <c r="AH410" s="183"/>
      <c r="AI410" s="183"/>
      <c r="AJ410" s="183"/>
      <c r="AK410" s="183"/>
      <c r="AL410" s="197" t="str">
        <f t="shared" si="12"/>
        <v/>
      </c>
      <c r="AM410" s="197" t="str">
        <f t="shared" si="13"/>
        <v/>
      </c>
      <c r="AO410" s="183"/>
      <c r="AP410" s="29">
        <v>408</v>
      </c>
      <c r="AQ410" s="205"/>
      <c r="AR410" s="205"/>
      <c r="AS410" s="205"/>
      <c r="AT410" s="205"/>
      <c r="AU410" s="205"/>
      <c r="AV410" s="205"/>
      <c r="AW410" s="205"/>
      <c r="AX410" s="205"/>
      <c r="AY410" s="205"/>
      <c r="AZ410" s="205"/>
      <c r="BA410" s="205"/>
      <c r="BB410" s="205"/>
      <c r="BC410" s="205"/>
      <c r="BD410" s="205"/>
      <c r="BE410" s="205"/>
      <c r="BF410" s="205"/>
      <c r="BG410" s="205"/>
      <c r="BH410" s="205"/>
      <c r="BI410" s="205"/>
      <c r="BJ410" s="201" t="s">
        <v>4650</v>
      </c>
      <c r="BK410" s="205"/>
      <c r="BL410" s="205"/>
      <c r="BM410" s="205"/>
      <c r="BN410" s="205"/>
      <c r="BO410" s="205"/>
      <c r="BP410" s="205"/>
      <c r="BQ410" s="205"/>
      <c r="BR410" s="205"/>
      <c r="BS410" s="205"/>
      <c r="BT410" s="205"/>
      <c r="BU410" s="205"/>
      <c r="BV410" s="205"/>
      <c r="BW410" s="183"/>
      <c r="BX410" s="183"/>
      <c r="BY410" s="183"/>
      <c r="BZ410" s="206"/>
      <c r="CA410" s="206"/>
      <c r="CB410" s="206"/>
      <c r="CC410" s="206"/>
      <c r="CD410" s="206"/>
      <c r="CE410" s="206"/>
      <c r="CF410" s="206"/>
      <c r="CG410" s="206"/>
      <c r="CH410" s="206"/>
      <c r="CI410" s="206"/>
      <c r="CJ410" s="206"/>
      <c r="CK410" s="206"/>
      <c r="CL410" s="206"/>
      <c r="CM410" s="206"/>
      <c r="CN410" s="206"/>
      <c r="CO410" s="206"/>
      <c r="CP410" s="206"/>
      <c r="CQ410" s="206"/>
      <c r="CR410" s="206"/>
      <c r="CS410" s="202" t="s">
        <v>4651</v>
      </c>
      <c r="CT410" s="206"/>
      <c r="CU410" s="206"/>
      <c r="CV410" s="206"/>
      <c r="CW410" s="206"/>
      <c r="CX410" s="206"/>
      <c r="CY410" s="206"/>
      <c r="CZ410" s="206"/>
      <c r="DA410" s="206"/>
      <c r="DB410" s="206"/>
      <c r="DC410" s="206"/>
      <c r="DD410" s="206"/>
      <c r="DE410" s="206"/>
    </row>
    <row r="411" spans="34:109" ht="71.25" hidden="1">
      <c r="AH411" s="183"/>
      <c r="AI411" s="183"/>
      <c r="AJ411" s="183"/>
      <c r="AK411" s="183"/>
      <c r="AL411" s="197" t="str">
        <f t="shared" si="12"/>
        <v/>
      </c>
      <c r="AM411" s="197" t="str">
        <f t="shared" si="13"/>
        <v/>
      </c>
      <c r="AO411" s="183"/>
      <c r="AP411" s="29">
        <v>409</v>
      </c>
      <c r="AQ411" s="205"/>
      <c r="AR411" s="205"/>
      <c r="AS411" s="205"/>
      <c r="AT411" s="205"/>
      <c r="AU411" s="205"/>
      <c r="AV411" s="205"/>
      <c r="AW411" s="205"/>
      <c r="AX411" s="205"/>
      <c r="AY411" s="205"/>
      <c r="AZ411" s="205"/>
      <c r="BA411" s="205"/>
      <c r="BB411" s="205"/>
      <c r="BC411" s="205"/>
      <c r="BD411" s="205"/>
      <c r="BE411" s="205"/>
      <c r="BF411" s="205"/>
      <c r="BG411" s="205"/>
      <c r="BH411" s="205"/>
      <c r="BI411" s="205"/>
      <c r="BJ411" s="201" t="s">
        <v>4652</v>
      </c>
      <c r="BK411" s="205"/>
      <c r="BL411" s="205"/>
      <c r="BM411" s="205"/>
      <c r="BN411" s="205"/>
      <c r="BO411" s="205"/>
      <c r="BP411" s="205"/>
      <c r="BQ411" s="205"/>
      <c r="BR411" s="205"/>
      <c r="BS411" s="205"/>
      <c r="BT411" s="205"/>
      <c r="BU411" s="205"/>
      <c r="BV411" s="205"/>
      <c r="BW411" s="183"/>
      <c r="BX411" s="183"/>
      <c r="BY411" s="183"/>
      <c r="BZ411" s="206"/>
      <c r="CA411" s="206"/>
      <c r="CB411" s="206"/>
      <c r="CC411" s="206"/>
      <c r="CD411" s="206"/>
      <c r="CE411" s="206"/>
      <c r="CF411" s="206"/>
      <c r="CG411" s="206"/>
      <c r="CH411" s="206"/>
      <c r="CI411" s="206"/>
      <c r="CJ411" s="206"/>
      <c r="CK411" s="206"/>
      <c r="CL411" s="206"/>
      <c r="CM411" s="206"/>
      <c r="CN411" s="206"/>
      <c r="CO411" s="206"/>
      <c r="CP411" s="206"/>
      <c r="CQ411" s="206"/>
      <c r="CR411" s="206"/>
      <c r="CS411" s="202" t="s">
        <v>4653</v>
      </c>
      <c r="CT411" s="206"/>
      <c r="CU411" s="206"/>
      <c r="CV411" s="206"/>
      <c r="CW411" s="206"/>
      <c r="CX411" s="206"/>
      <c r="CY411" s="206"/>
      <c r="CZ411" s="206"/>
      <c r="DA411" s="206"/>
      <c r="DB411" s="206"/>
      <c r="DC411" s="206"/>
      <c r="DD411" s="206"/>
      <c r="DE411" s="206"/>
    </row>
    <row r="412" spans="34:109" ht="57" hidden="1">
      <c r="AH412" s="183"/>
      <c r="AI412" s="183"/>
      <c r="AJ412" s="183"/>
      <c r="AK412" s="183"/>
      <c r="AL412" s="197" t="str">
        <f t="shared" si="12"/>
        <v/>
      </c>
      <c r="AM412" s="197" t="str">
        <f t="shared" si="13"/>
        <v/>
      </c>
      <c r="AO412" s="183"/>
      <c r="AP412" s="29">
        <v>410</v>
      </c>
      <c r="AQ412" s="205"/>
      <c r="AR412" s="205"/>
      <c r="AS412" s="205"/>
      <c r="AT412" s="205"/>
      <c r="AU412" s="205"/>
      <c r="AV412" s="205"/>
      <c r="AW412" s="205"/>
      <c r="AX412" s="205"/>
      <c r="AY412" s="205"/>
      <c r="AZ412" s="205"/>
      <c r="BA412" s="205"/>
      <c r="BB412" s="205"/>
      <c r="BC412" s="205"/>
      <c r="BD412" s="205"/>
      <c r="BE412" s="205"/>
      <c r="BF412" s="205"/>
      <c r="BG412" s="205"/>
      <c r="BH412" s="205"/>
      <c r="BI412" s="205"/>
      <c r="BJ412" s="201" t="s">
        <v>4654</v>
      </c>
      <c r="BK412" s="205"/>
      <c r="BL412" s="205"/>
      <c r="BM412" s="205"/>
      <c r="BN412" s="205"/>
      <c r="BO412" s="205"/>
      <c r="BP412" s="205"/>
      <c r="BQ412" s="205"/>
      <c r="BR412" s="205"/>
      <c r="BS412" s="205"/>
      <c r="BT412" s="205"/>
      <c r="BU412" s="205"/>
      <c r="BV412" s="205"/>
      <c r="BW412" s="183"/>
      <c r="BX412" s="183"/>
      <c r="BY412" s="183"/>
      <c r="BZ412" s="206"/>
      <c r="CA412" s="206"/>
      <c r="CB412" s="206"/>
      <c r="CC412" s="206"/>
      <c r="CD412" s="206"/>
      <c r="CE412" s="206"/>
      <c r="CF412" s="206"/>
      <c r="CG412" s="206"/>
      <c r="CH412" s="206"/>
      <c r="CI412" s="206"/>
      <c r="CJ412" s="206"/>
      <c r="CK412" s="206"/>
      <c r="CL412" s="206"/>
      <c r="CM412" s="206"/>
      <c r="CN412" s="206"/>
      <c r="CO412" s="206"/>
      <c r="CP412" s="206"/>
      <c r="CQ412" s="206"/>
      <c r="CR412" s="206"/>
      <c r="CS412" s="202" t="s">
        <v>4655</v>
      </c>
      <c r="CT412" s="206"/>
      <c r="CU412" s="206"/>
      <c r="CV412" s="206"/>
      <c r="CW412" s="206"/>
      <c r="CX412" s="206"/>
      <c r="CY412" s="206"/>
      <c r="CZ412" s="206"/>
      <c r="DA412" s="206"/>
      <c r="DB412" s="206"/>
      <c r="DC412" s="206"/>
      <c r="DD412" s="206"/>
      <c r="DE412" s="206"/>
    </row>
    <row r="413" spans="34:109" ht="57" hidden="1">
      <c r="AH413" s="183"/>
      <c r="AI413" s="183"/>
      <c r="AJ413" s="183"/>
      <c r="AK413" s="183"/>
      <c r="AL413" s="197" t="str">
        <f t="shared" si="12"/>
        <v/>
      </c>
      <c r="AM413" s="197" t="str">
        <f t="shared" si="13"/>
        <v/>
      </c>
      <c r="AO413" s="183"/>
      <c r="AP413" s="29">
        <v>411</v>
      </c>
      <c r="AQ413" s="205"/>
      <c r="AR413" s="205"/>
      <c r="AS413" s="205"/>
      <c r="AT413" s="205"/>
      <c r="AU413" s="205"/>
      <c r="AV413" s="205"/>
      <c r="AW413" s="205"/>
      <c r="AX413" s="205"/>
      <c r="AY413" s="205"/>
      <c r="AZ413" s="205"/>
      <c r="BA413" s="205"/>
      <c r="BB413" s="205"/>
      <c r="BC413" s="205"/>
      <c r="BD413" s="205"/>
      <c r="BE413" s="205"/>
      <c r="BF413" s="205"/>
      <c r="BG413" s="205"/>
      <c r="BH413" s="205"/>
      <c r="BI413" s="205"/>
      <c r="BJ413" s="201" t="s">
        <v>4656</v>
      </c>
      <c r="BK413" s="205"/>
      <c r="BL413" s="205"/>
      <c r="BM413" s="205"/>
      <c r="BN413" s="205"/>
      <c r="BO413" s="205"/>
      <c r="BP413" s="205"/>
      <c r="BQ413" s="205"/>
      <c r="BR413" s="205"/>
      <c r="BS413" s="205"/>
      <c r="BT413" s="205"/>
      <c r="BU413" s="205"/>
      <c r="BV413" s="205"/>
      <c r="BW413" s="183"/>
      <c r="BX413" s="183"/>
      <c r="BY413" s="183"/>
      <c r="BZ413" s="206"/>
      <c r="CA413" s="206"/>
      <c r="CB413" s="206"/>
      <c r="CC413" s="206"/>
      <c r="CD413" s="206"/>
      <c r="CE413" s="206"/>
      <c r="CF413" s="206"/>
      <c r="CG413" s="206"/>
      <c r="CH413" s="206"/>
      <c r="CI413" s="206"/>
      <c r="CJ413" s="206"/>
      <c r="CK413" s="206"/>
      <c r="CL413" s="206"/>
      <c r="CM413" s="206"/>
      <c r="CN413" s="206"/>
      <c r="CO413" s="206"/>
      <c r="CP413" s="206"/>
      <c r="CQ413" s="206"/>
      <c r="CR413" s="206"/>
      <c r="CS413" s="202" t="s">
        <v>4657</v>
      </c>
      <c r="CT413" s="206"/>
      <c r="CU413" s="206"/>
      <c r="CV413" s="206"/>
      <c r="CW413" s="206"/>
      <c r="CX413" s="206"/>
      <c r="CY413" s="206"/>
      <c r="CZ413" s="206"/>
      <c r="DA413" s="206"/>
      <c r="DB413" s="206"/>
      <c r="DC413" s="206"/>
      <c r="DD413" s="206"/>
      <c r="DE413" s="206"/>
    </row>
    <row r="414" spans="34:109" ht="57" hidden="1">
      <c r="AH414" s="183"/>
      <c r="AI414" s="183"/>
      <c r="AJ414" s="183"/>
      <c r="AK414" s="183"/>
      <c r="AL414" s="197" t="str">
        <f t="shared" si="12"/>
        <v/>
      </c>
      <c r="AM414" s="197" t="str">
        <f t="shared" si="13"/>
        <v/>
      </c>
      <c r="AO414" s="183"/>
      <c r="AP414" s="29">
        <v>412</v>
      </c>
      <c r="AQ414" s="205"/>
      <c r="AR414" s="205"/>
      <c r="AS414" s="205"/>
      <c r="AT414" s="205"/>
      <c r="AU414" s="205"/>
      <c r="AV414" s="205"/>
      <c r="AW414" s="205"/>
      <c r="AX414" s="205"/>
      <c r="AY414" s="205"/>
      <c r="AZ414" s="205"/>
      <c r="BA414" s="205"/>
      <c r="BB414" s="205"/>
      <c r="BC414" s="205"/>
      <c r="BD414" s="205"/>
      <c r="BE414" s="205"/>
      <c r="BF414" s="205"/>
      <c r="BG414" s="205"/>
      <c r="BH414" s="205"/>
      <c r="BI414" s="205"/>
      <c r="BJ414" s="201" t="s">
        <v>4658</v>
      </c>
      <c r="BK414" s="205"/>
      <c r="BL414" s="205"/>
      <c r="BM414" s="205"/>
      <c r="BN414" s="205"/>
      <c r="BO414" s="205"/>
      <c r="BP414" s="205"/>
      <c r="BQ414" s="205"/>
      <c r="BR414" s="205"/>
      <c r="BS414" s="205"/>
      <c r="BT414" s="205"/>
      <c r="BU414" s="205"/>
      <c r="BV414" s="205"/>
      <c r="BW414" s="183"/>
      <c r="BX414" s="183"/>
      <c r="BY414" s="183"/>
      <c r="BZ414" s="206"/>
      <c r="CA414" s="206"/>
      <c r="CB414" s="206"/>
      <c r="CC414" s="206"/>
      <c r="CD414" s="206"/>
      <c r="CE414" s="206"/>
      <c r="CF414" s="206"/>
      <c r="CG414" s="206"/>
      <c r="CH414" s="206"/>
      <c r="CI414" s="206"/>
      <c r="CJ414" s="206"/>
      <c r="CK414" s="206"/>
      <c r="CL414" s="206"/>
      <c r="CM414" s="206"/>
      <c r="CN414" s="206"/>
      <c r="CO414" s="206"/>
      <c r="CP414" s="206"/>
      <c r="CQ414" s="206"/>
      <c r="CR414" s="206"/>
      <c r="CS414" s="202" t="s">
        <v>4659</v>
      </c>
      <c r="CT414" s="206"/>
      <c r="CU414" s="206"/>
      <c r="CV414" s="206"/>
      <c r="CW414" s="206"/>
      <c r="CX414" s="206"/>
      <c r="CY414" s="206"/>
      <c r="CZ414" s="206"/>
      <c r="DA414" s="206"/>
      <c r="DB414" s="206"/>
      <c r="DC414" s="206"/>
      <c r="DD414" s="206"/>
      <c r="DE414" s="206"/>
    </row>
    <row r="415" spans="34:109" ht="57" hidden="1">
      <c r="AH415" s="183"/>
      <c r="AI415" s="183"/>
      <c r="AJ415" s="183"/>
      <c r="AK415" s="183"/>
      <c r="AL415" s="197" t="str">
        <f t="shared" si="12"/>
        <v/>
      </c>
      <c r="AM415" s="197" t="str">
        <f t="shared" si="13"/>
        <v/>
      </c>
      <c r="AO415" s="183"/>
      <c r="AP415" s="29">
        <v>413</v>
      </c>
      <c r="AQ415" s="205"/>
      <c r="AR415" s="205"/>
      <c r="AS415" s="205"/>
      <c r="AT415" s="205"/>
      <c r="AU415" s="205"/>
      <c r="AV415" s="205"/>
      <c r="AW415" s="205"/>
      <c r="AX415" s="205"/>
      <c r="AY415" s="205"/>
      <c r="AZ415" s="205"/>
      <c r="BA415" s="205"/>
      <c r="BB415" s="205"/>
      <c r="BC415" s="205"/>
      <c r="BD415" s="205"/>
      <c r="BE415" s="205"/>
      <c r="BF415" s="205"/>
      <c r="BG415" s="205"/>
      <c r="BH415" s="205"/>
      <c r="BI415" s="205"/>
      <c r="BJ415" s="201" t="s">
        <v>4660</v>
      </c>
      <c r="BK415" s="205"/>
      <c r="BL415" s="205"/>
      <c r="BM415" s="205"/>
      <c r="BN415" s="205"/>
      <c r="BO415" s="205"/>
      <c r="BP415" s="205"/>
      <c r="BQ415" s="205"/>
      <c r="BR415" s="205"/>
      <c r="BS415" s="205"/>
      <c r="BT415" s="205"/>
      <c r="BU415" s="205"/>
      <c r="BV415" s="205"/>
      <c r="BW415" s="183"/>
      <c r="BX415" s="183"/>
      <c r="BY415" s="183"/>
      <c r="BZ415" s="206"/>
      <c r="CA415" s="206"/>
      <c r="CB415" s="206"/>
      <c r="CC415" s="206"/>
      <c r="CD415" s="206"/>
      <c r="CE415" s="206"/>
      <c r="CF415" s="206"/>
      <c r="CG415" s="206"/>
      <c r="CH415" s="206"/>
      <c r="CI415" s="206"/>
      <c r="CJ415" s="206"/>
      <c r="CK415" s="206"/>
      <c r="CL415" s="206"/>
      <c r="CM415" s="206"/>
      <c r="CN415" s="206"/>
      <c r="CO415" s="206"/>
      <c r="CP415" s="206"/>
      <c r="CQ415" s="206"/>
      <c r="CR415" s="206"/>
      <c r="CS415" s="202" t="s">
        <v>4661</v>
      </c>
      <c r="CT415" s="206"/>
      <c r="CU415" s="206"/>
      <c r="CV415" s="206"/>
      <c r="CW415" s="206"/>
      <c r="CX415" s="206"/>
      <c r="CY415" s="206"/>
      <c r="CZ415" s="206"/>
      <c r="DA415" s="206"/>
      <c r="DB415" s="206"/>
      <c r="DC415" s="206"/>
      <c r="DD415" s="206"/>
      <c r="DE415" s="206"/>
    </row>
    <row r="416" spans="34:109" ht="57" hidden="1">
      <c r="AH416" s="183"/>
      <c r="AI416" s="183"/>
      <c r="AJ416" s="183"/>
      <c r="AK416" s="183"/>
      <c r="AL416" s="197" t="str">
        <f t="shared" si="12"/>
        <v/>
      </c>
      <c r="AM416" s="197" t="str">
        <f t="shared" si="13"/>
        <v/>
      </c>
      <c r="AO416" s="183"/>
      <c r="AP416" s="29">
        <v>414</v>
      </c>
      <c r="AQ416" s="205"/>
      <c r="AR416" s="205"/>
      <c r="AS416" s="205"/>
      <c r="AT416" s="205"/>
      <c r="AU416" s="205"/>
      <c r="AV416" s="205"/>
      <c r="AW416" s="205"/>
      <c r="AX416" s="205"/>
      <c r="AY416" s="205"/>
      <c r="AZ416" s="205"/>
      <c r="BA416" s="205"/>
      <c r="BB416" s="205"/>
      <c r="BC416" s="205"/>
      <c r="BD416" s="205"/>
      <c r="BE416" s="205"/>
      <c r="BF416" s="205"/>
      <c r="BG416" s="205"/>
      <c r="BH416" s="205"/>
      <c r="BI416" s="205"/>
      <c r="BJ416" s="201" t="s">
        <v>4662</v>
      </c>
      <c r="BK416" s="205"/>
      <c r="BL416" s="205"/>
      <c r="BM416" s="205"/>
      <c r="BN416" s="205"/>
      <c r="BO416" s="205"/>
      <c r="BP416" s="205"/>
      <c r="BQ416" s="205"/>
      <c r="BR416" s="205"/>
      <c r="BS416" s="205"/>
      <c r="BT416" s="205"/>
      <c r="BU416" s="205"/>
      <c r="BV416" s="205"/>
      <c r="BW416" s="183"/>
      <c r="BX416" s="183"/>
      <c r="BY416" s="183"/>
      <c r="BZ416" s="206"/>
      <c r="CA416" s="206"/>
      <c r="CB416" s="206"/>
      <c r="CC416" s="206"/>
      <c r="CD416" s="206"/>
      <c r="CE416" s="206"/>
      <c r="CF416" s="206"/>
      <c r="CG416" s="206"/>
      <c r="CH416" s="206"/>
      <c r="CI416" s="206"/>
      <c r="CJ416" s="206"/>
      <c r="CK416" s="206"/>
      <c r="CL416" s="206"/>
      <c r="CM416" s="206"/>
      <c r="CN416" s="206"/>
      <c r="CO416" s="206"/>
      <c r="CP416" s="206"/>
      <c r="CQ416" s="206"/>
      <c r="CR416" s="206"/>
      <c r="CS416" s="202" t="s">
        <v>4663</v>
      </c>
      <c r="CT416" s="206"/>
      <c r="CU416" s="206"/>
      <c r="CV416" s="206"/>
      <c r="CW416" s="206"/>
      <c r="CX416" s="206"/>
      <c r="CY416" s="206"/>
      <c r="CZ416" s="206"/>
      <c r="DA416" s="206"/>
      <c r="DB416" s="206"/>
      <c r="DC416" s="206"/>
      <c r="DD416" s="206"/>
      <c r="DE416" s="206"/>
    </row>
    <row r="417" spans="34:109" ht="71.25" hidden="1">
      <c r="AH417" s="183"/>
      <c r="AI417" s="183"/>
      <c r="AJ417" s="183"/>
      <c r="AK417" s="183"/>
      <c r="AL417" s="197" t="str">
        <f t="shared" si="12"/>
        <v/>
      </c>
      <c r="AM417" s="197" t="str">
        <f t="shared" si="13"/>
        <v/>
      </c>
      <c r="AO417" s="183"/>
      <c r="AP417" s="29">
        <v>415</v>
      </c>
      <c r="AQ417" s="205"/>
      <c r="AR417" s="205"/>
      <c r="AS417" s="205"/>
      <c r="AT417" s="205"/>
      <c r="AU417" s="205"/>
      <c r="AV417" s="205"/>
      <c r="AW417" s="205"/>
      <c r="AX417" s="205"/>
      <c r="AY417" s="205"/>
      <c r="AZ417" s="205"/>
      <c r="BA417" s="205"/>
      <c r="BB417" s="205"/>
      <c r="BC417" s="205"/>
      <c r="BD417" s="205"/>
      <c r="BE417" s="205"/>
      <c r="BF417" s="205"/>
      <c r="BG417" s="205"/>
      <c r="BH417" s="205"/>
      <c r="BI417" s="205"/>
      <c r="BJ417" s="201" t="s">
        <v>4664</v>
      </c>
      <c r="BK417" s="205"/>
      <c r="BL417" s="205"/>
      <c r="BM417" s="205"/>
      <c r="BN417" s="205"/>
      <c r="BO417" s="205"/>
      <c r="BP417" s="205"/>
      <c r="BQ417" s="205"/>
      <c r="BR417" s="205"/>
      <c r="BS417" s="205"/>
      <c r="BT417" s="205"/>
      <c r="BU417" s="205"/>
      <c r="BV417" s="205"/>
      <c r="BW417" s="183"/>
      <c r="BX417" s="183"/>
      <c r="BY417" s="183"/>
      <c r="BZ417" s="206"/>
      <c r="CA417" s="206"/>
      <c r="CB417" s="206"/>
      <c r="CC417" s="206"/>
      <c r="CD417" s="206"/>
      <c r="CE417" s="206"/>
      <c r="CF417" s="206"/>
      <c r="CG417" s="206"/>
      <c r="CH417" s="206"/>
      <c r="CI417" s="206"/>
      <c r="CJ417" s="206"/>
      <c r="CK417" s="206"/>
      <c r="CL417" s="206"/>
      <c r="CM417" s="206"/>
      <c r="CN417" s="206"/>
      <c r="CO417" s="206"/>
      <c r="CP417" s="206"/>
      <c r="CQ417" s="206"/>
      <c r="CR417" s="206"/>
      <c r="CS417" s="202" t="s">
        <v>4665</v>
      </c>
      <c r="CT417" s="206"/>
      <c r="CU417" s="206"/>
      <c r="CV417" s="206"/>
      <c r="CW417" s="206"/>
      <c r="CX417" s="206"/>
      <c r="CY417" s="206"/>
      <c r="CZ417" s="206"/>
      <c r="DA417" s="206"/>
      <c r="DB417" s="206"/>
      <c r="DC417" s="206"/>
      <c r="DD417" s="206"/>
      <c r="DE417" s="206"/>
    </row>
    <row r="418" spans="34:109" ht="57" hidden="1">
      <c r="AH418" s="183"/>
      <c r="AI418" s="183"/>
      <c r="AJ418" s="183"/>
      <c r="AK418" s="183"/>
      <c r="AL418" s="197" t="str">
        <f t="shared" si="12"/>
        <v/>
      </c>
      <c r="AM418" s="197" t="str">
        <f t="shared" si="13"/>
        <v/>
      </c>
      <c r="AO418" s="183"/>
      <c r="AP418" s="29">
        <v>416</v>
      </c>
      <c r="AQ418" s="205"/>
      <c r="AR418" s="205"/>
      <c r="AS418" s="205"/>
      <c r="AT418" s="205"/>
      <c r="AU418" s="205"/>
      <c r="AV418" s="205"/>
      <c r="AW418" s="205"/>
      <c r="AX418" s="205"/>
      <c r="AY418" s="205"/>
      <c r="AZ418" s="205"/>
      <c r="BA418" s="205"/>
      <c r="BB418" s="205"/>
      <c r="BC418" s="205"/>
      <c r="BD418" s="205"/>
      <c r="BE418" s="205"/>
      <c r="BF418" s="205"/>
      <c r="BG418" s="205"/>
      <c r="BH418" s="205"/>
      <c r="BI418" s="205"/>
      <c r="BJ418" s="201" t="s">
        <v>4666</v>
      </c>
      <c r="BK418" s="205"/>
      <c r="BL418" s="205"/>
      <c r="BM418" s="205"/>
      <c r="BN418" s="205"/>
      <c r="BO418" s="205"/>
      <c r="BP418" s="205"/>
      <c r="BQ418" s="205"/>
      <c r="BR418" s="205"/>
      <c r="BS418" s="205"/>
      <c r="BT418" s="205"/>
      <c r="BU418" s="205"/>
      <c r="BV418" s="205"/>
      <c r="BW418" s="183"/>
      <c r="BX418" s="183"/>
      <c r="BY418" s="183"/>
      <c r="BZ418" s="206"/>
      <c r="CA418" s="206"/>
      <c r="CB418" s="206"/>
      <c r="CC418" s="206"/>
      <c r="CD418" s="206"/>
      <c r="CE418" s="206"/>
      <c r="CF418" s="206"/>
      <c r="CG418" s="206"/>
      <c r="CH418" s="206"/>
      <c r="CI418" s="206"/>
      <c r="CJ418" s="206"/>
      <c r="CK418" s="206"/>
      <c r="CL418" s="206"/>
      <c r="CM418" s="206"/>
      <c r="CN418" s="206"/>
      <c r="CO418" s="206"/>
      <c r="CP418" s="206"/>
      <c r="CQ418" s="206"/>
      <c r="CR418" s="206"/>
      <c r="CS418" s="202" t="s">
        <v>4667</v>
      </c>
      <c r="CT418" s="206"/>
      <c r="CU418" s="206"/>
      <c r="CV418" s="206"/>
      <c r="CW418" s="206"/>
      <c r="CX418" s="206"/>
      <c r="CY418" s="206"/>
      <c r="CZ418" s="206"/>
      <c r="DA418" s="206"/>
      <c r="DB418" s="206"/>
      <c r="DC418" s="206"/>
      <c r="DD418" s="206"/>
      <c r="DE418" s="206"/>
    </row>
    <row r="419" spans="34:109" ht="57" hidden="1">
      <c r="AH419" s="183"/>
      <c r="AI419" s="183"/>
      <c r="AJ419" s="183"/>
      <c r="AK419" s="183"/>
      <c r="AL419" s="197" t="str">
        <f t="shared" si="12"/>
        <v/>
      </c>
      <c r="AM419" s="197" t="str">
        <f t="shared" si="13"/>
        <v/>
      </c>
      <c r="AO419" s="183"/>
      <c r="AP419" s="29">
        <v>417</v>
      </c>
      <c r="AQ419" s="205"/>
      <c r="AR419" s="205"/>
      <c r="AS419" s="205"/>
      <c r="AT419" s="205"/>
      <c r="AU419" s="205"/>
      <c r="AV419" s="205"/>
      <c r="AW419" s="205"/>
      <c r="AX419" s="205"/>
      <c r="AY419" s="205"/>
      <c r="AZ419" s="205"/>
      <c r="BA419" s="205"/>
      <c r="BB419" s="205"/>
      <c r="BC419" s="205"/>
      <c r="BD419" s="205"/>
      <c r="BE419" s="205"/>
      <c r="BF419" s="205"/>
      <c r="BG419" s="205"/>
      <c r="BH419" s="205"/>
      <c r="BI419" s="205"/>
      <c r="BJ419" s="201" t="s">
        <v>4668</v>
      </c>
      <c r="BK419" s="205"/>
      <c r="BL419" s="205"/>
      <c r="BM419" s="205"/>
      <c r="BN419" s="205"/>
      <c r="BO419" s="205"/>
      <c r="BP419" s="205"/>
      <c r="BQ419" s="205"/>
      <c r="BR419" s="205"/>
      <c r="BS419" s="205"/>
      <c r="BT419" s="205"/>
      <c r="BU419" s="205"/>
      <c r="BV419" s="205"/>
      <c r="BW419" s="183"/>
      <c r="BX419" s="183"/>
      <c r="BY419" s="183"/>
      <c r="BZ419" s="206"/>
      <c r="CA419" s="206"/>
      <c r="CB419" s="206"/>
      <c r="CC419" s="206"/>
      <c r="CD419" s="206"/>
      <c r="CE419" s="206"/>
      <c r="CF419" s="206"/>
      <c r="CG419" s="206"/>
      <c r="CH419" s="206"/>
      <c r="CI419" s="206"/>
      <c r="CJ419" s="206"/>
      <c r="CK419" s="206"/>
      <c r="CL419" s="206"/>
      <c r="CM419" s="206"/>
      <c r="CN419" s="206"/>
      <c r="CO419" s="206"/>
      <c r="CP419" s="206"/>
      <c r="CQ419" s="206"/>
      <c r="CR419" s="206"/>
      <c r="CS419" s="202" t="s">
        <v>4669</v>
      </c>
      <c r="CT419" s="206"/>
      <c r="CU419" s="206"/>
      <c r="CV419" s="206"/>
      <c r="CW419" s="206"/>
      <c r="CX419" s="206"/>
      <c r="CY419" s="206"/>
      <c r="CZ419" s="206"/>
      <c r="DA419" s="206"/>
      <c r="DB419" s="206"/>
      <c r="DC419" s="206"/>
      <c r="DD419" s="206"/>
      <c r="DE419" s="206"/>
    </row>
    <row r="420" spans="34:109" ht="57" hidden="1">
      <c r="AH420" s="183"/>
      <c r="AI420" s="183"/>
      <c r="AJ420" s="183"/>
      <c r="AK420" s="183"/>
      <c r="AL420" s="197" t="str">
        <f t="shared" si="12"/>
        <v/>
      </c>
      <c r="AM420" s="197" t="str">
        <f t="shared" si="13"/>
        <v/>
      </c>
      <c r="AO420" s="183"/>
      <c r="AP420" s="29">
        <v>418</v>
      </c>
      <c r="AQ420" s="205"/>
      <c r="AR420" s="205"/>
      <c r="AS420" s="205"/>
      <c r="AT420" s="205"/>
      <c r="AU420" s="205"/>
      <c r="AV420" s="205"/>
      <c r="AW420" s="205"/>
      <c r="AX420" s="205"/>
      <c r="AY420" s="205"/>
      <c r="AZ420" s="205"/>
      <c r="BA420" s="205"/>
      <c r="BB420" s="205"/>
      <c r="BC420" s="205"/>
      <c r="BD420" s="205"/>
      <c r="BE420" s="205"/>
      <c r="BF420" s="205"/>
      <c r="BG420" s="205"/>
      <c r="BH420" s="205"/>
      <c r="BI420" s="205"/>
      <c r="BJ420" s="201" t="s">
        <v>4670</v>
      </c>
      <c r="BK420" s="205"/>
      <c r="BL420" s="205"/>
      <c r="BM420" s="205"/>
      <c r="BN420" s="205"/>
      <c r="BO420" s="205"/>
      <c r="BP420" s="205"/>
      <c r="BQ420" s="205"/>
      <c r="BR420" s="205"/>
      <c r="BS420" s="205"/>
      <c r="BT420" s="205"/>
      <c r="BU420" s="205"/>
      <c r="BV420" s="205"/>
      <c r="BW420" s="183"/>
      <c r="BX420" s="183"/>
      <c r="BY420" s="183"/>
      <c r="BZ420" s="206"/>
      <c r="CA420" s="206"/>
      <c r="CB420" s="206"/>
      <c r="CC420" s="206"/>
      <c r="CD420" s="206"/>
      <c r="CE420" s="206"/>
      <c r="CF420" s="206"/>
      <c r="CG420" s="206"/>
      <c r="CH420" s="206"/>
      <c r="CI420" s="206"/>
      <c r="CJ420" s="206"/>
      <c r="CK420" s="206"/>
      <c r="CL420" s="206"/>
      <c r="CM420" s="206"/>
      <c r="CN420" s="206"/>
      <c r="CO420" s="206"/>
      <c r="CP420" s="206"/>
      <c r="CQ420" s="206"/>
      <c r="CR420" s="206"/>
      <c r="CS420" s="202" t="s">
        <v>4671</v>
      </c>
      <c r="CT420" s="206"/>
      <c r="CU420" s="206"/>
      <c r="CV420" s="206"/>
      <c r="CW420" s="206"/>
      <c r="CX420" s="206"/>
      <c r="CY420" s="206"/>
      <c r="CZ420" s="206"/>
      <c r="DA420" s="206"/>
      <c r="DB420" s="206"/>
      <c r="DC420" s="206"/>
      <c r="DD420" s="206"/>
      <c r="DE420" s="206"/>
    </row>
    <row r="421" spans="34:109" ht="85.5" hidden="1">
      <c r="AH421" s="183"/>
      <c r="AI421" s="183"/>
      <c r="AJ421" s="183"/>
      <c r="AK421" s="183"/>
      <c r="AL421" s="197" t="str">
        <f t="shared" si="12"/>
        <v/>
      </c>
      <c r="AM421" s="197" t="str">
        <f t="shared" si="13"/>
        <v/>
      </c>
      <c r="AO421" s="183"/>
      <c r="AP421" s="29">
        <v>419</v>
      </c>
      <c r="AQ421" s="205"/>
      <c r="AR421" s="205"/>
      <c r="AS421" s="205"/>
      <c r="AT421" s="205"/>
      <c r="AU421" s="205"/>
      <c r="AV421" s="205"/>
      <c r="AW421" s="205"/>
      <c r="AX421" s="205"/>
      <c r="AY421" s="205"/>
      <c r="AZ421" s="205"/>
      <c r="BA421" s="205"/>
      <c r="BB421" s="205"/>
      <c r="BC421" s="205"/>
      <c r="BD421" s="205"/>
      <c r="BE421" s="205"/>
      <c r="BF421" s="205"/>
      <c r="BG421" s="205"/>
      <c r="BH421" s="205"/>
      <c r="BI421" s="205"/>
      <c r="BJ421" s="201" t="s">
        <v>4672</v>
      </c>
      <c r="BK421" s="205"/>
      <c r="BL421" s="205"/>
      <c r="BM421" s="205"/>
      <c r="BN421" s="205"/>
      <c r="BO421" s="205"/>
      <c r="BP421" s="205"/>
      <c r="BQ421" s="205"/>
      <c r="BR421" s="205"/>
      <c r="BS421" s="205"/>
      <c r="BT421" s="205"/>
      <c r="BU421" s="205"/>
      <c r="BV421" s="205"/>
      <c r="BW421" s="183"/>
      <c r="BX421" s="183"/>
      <c r="BY421" s="183"/>
      <c r="BZ421" s="206"/>
      <c r="CA421" s="206"/>
      <c r="CB421" s="206"/>
      <c r="CC421" s="206"/>
      <c r="CD421" s="206"/>
      <c r="CE421" s="206"/>
      <c r="CF421" s="206"/>
      <c r="CG421" s="206"/>
      <c r="CH421" s="206"/>
      <c r="CI421" s="206"/>
      <c r="CJ421" s="206"/>
      <c r="CK421" s="206"/>
      <c r="CL421" s="206"/>
      <c r="CM421" s="206"/>
      <c r="CN421" s="206"/>
      <c r="CO421" s="206"/>
      <c r="CP421" s="206"/>
      <c r="CQ421" s="206"/>
      <c r="CR421" s="206"/>
      <c r="CS421" s="202" t="s">
        <v>4673</v>
      </c>
      <c r="CT421" s="206"/>
      <c r="CU421" s="206"/>
      <c r="CV421" s="206"/>
      <c r="CW421" s="206"/>
      <c r="CX421" s="206"/>
      <c r="CY421" s="206"/>
      <c r="CZ421" s="206"/>
      <c r="DA421" s="206"/>
      <c r="DB421" s="206"/>
      <c r="DC421" s="206"/>
      <c r="DD421" s="206"/>
      <c r="DE421" s="206"/>
    </row>
    <row r="422" spans="34:109" ht="57" hidden="1">
      <c r="AH422" s="183"/>
      <c r="AI422" s="183"/>
      <c r="AJ422" s="183"/>
      <c r="AK422" s="183"/>
      <c r="AL422" s="197" t="str">
        <f t="shared" si="12"/>
        <v/>
      </c>
      <c r="AM422" s="197" t="str">
        <f t="shared" si="13"/>
        <v/>
      </c>
      <c r="AO422" s="183"/>
      <c r="AP422" s="29">
        <v>420</v>
      </c>
      <c r="AQ422" s="205"/>
      <c r="AR422" s="205"/>
      <c r="AS422" s="205"/>
      <c r="AT422" s="205"/>
      <c r="AU422" s="205"/>
      <c r="AV422" s="205"/>
      <c r="AW422" s="205"/>
      <c r="AX422" s="205"/>
      <c r="AY422" s="205"/>
      <c r="AZ422" s="205"/>
      <c r="BA422" s="205"/>
      <c r="BB422" s="205"/>
      <c r="BC422" s="205"/>
      <c r="BD422" s="205"/>
      <c r="BE422" s="205"/>
      <c r="BF422" s="205"/>
      <c r="BG422" s="205"/>
      <c r="BH422" s="205"/>
      <c r="BI422" s="205"/>
      <c r="BJ422" s="201" t="s">
        <v>4674</v>
      </c>
      <c r="BK422" s="205"/>
      <c r="BL422" s="205"/>
      <c r="BM422" s="205"/>
      <c r="BN422" s="205"/>
      <c r="BO422" s="205"/>
      <c r="BP422" s="205"/>
      <c r="BQ422" s="205"/>
      <c r="BR422" s="205"/>
      <c r="BS422" s="205"/>
      <c r="BT422" s="205"/>
      <c r="BU422" s="205"/>
      <c r="BV422" s="205"/>
      <c r="BW422" s="183"/>
      <c r="BX422" s="183"/>
      <c r="BY422" s="183"/>
      <c r="BZ422" s="206"/>
      <c r="CA422" s="206"/>
      <c r="CB422" s="206"/>
      <c r="CC422" s="206"/>
      <c r="CD422" s="206"/>
      <c r="CE422" s="206"/>
      <c r="CF422" s="206"/>
      <c r="CG422" s="206"/>
      <c r="CH422" s="206"/>
      <c r="CI422" s="206"/>
      <c r="CJ422" s="206"/>
      <c r="CK422" s="206"/>
      <c r="CL422" s="206"/>
      <c r="CM422" s="206"/>
      <c r="CN422" s="206"/>
      <c r="CO422" s="206"/>
      <c r="CP422" s="206"/>
      <c r="CQ422" s="206"/>
      <c r="CR422" s="206"/>
      <c r="CS422" s="202" t="s">
        <v>4675</v>
      </c>
      <c r="CT422" s="206"/>
      <c r="CU422" s="206"/>
      <c r="CV422" s="206"/>
      <c r="CW422" s="206"/>
      <c r="CX422" s="206"/>
      <c r="CY422" s="206"/>
      <c r="CZ422" s="206"/>
      <c r="DA422" s="206"/>
      <c r="DB422" s="206"/>
      <c r="DC422" s="206"/>
      <c r="DD422" s="206"/>
      <c r="DE422" s="206"/>
    </row>
    <row r="423" spans="34:109" ht="57" hidden="1">
      <c r="AH423" s="183"/>
      <c r="AI423" s="183"/>
      <c r="AJ423" s="183"/>
      <c r="AK423" s="183"/>
      <c r="AL423" s="197" t="str">
        <f t="shared" si="12"/>
        <v/>
      </c>
      <c r="AM423" s="197" t="str">
        <f t="shared" si="13"/>
        <v/>
      </c>
      <c r="AO423" s="183"/>
      <c r="AP423" s="29">
        <v>421</v>
      </c>
      <c r="AQ423" s="205"/>
      <c r="AR423" s="205"/>
      <c r="AS423" s="205"/>
      <c r="AT423" s="205"/>
      <c r="AU423" s="205"/>
      <c r="AV423" s="205"/>
      <c r="AW423" s="205"/>
      <c r="AX423" s="205"/>
      <c r="AY423" s="205"/>
      <c r="AZ423" s="205"/>
      <c r="BA423" s="205"/>
      <c r="BB423" s="205"/>
      <c r="BC423" s="205"/>
      <c r="BD423" s="205"/>
      <c r="BE423" s="205"/>
      <c r="BF423" s="205"/>
      <c r="BG423" s="205"/>
      <c r="BH423" s="205"/>
      <c r="BI423" s="205"/>
      <c r="BJ423" s="201" t="s">
        <v>4676</v>
      </c>
      <c r="BK423" s="205"/>
      <c r="BL423" s="205"/>
      <c r="BM423" s="205"/>
      <c r="BN423" s="205"/>
      <c r="BO423" s="205"/>
      <c r="BP423" s="205"/>
      <c r="BQ423" s="205"/>
      <c r="BR423" s="205"/>
      <c r="BS423" s="205"/>
      <c r="BT423" s="205"/>
      <c r="BU423" s="205"/>
      <c r="BV423" s="205"/>
      <c r="BW423" s="183"/>
      <c r="BX423" s="183"/>
      <c r="BY423" s="183"/>
      <c r="BZ423" s="206"/>
      <c r="CA423" s="206"/>
      <c r="CB423" s="206"/>
      <c r="CC423" s="206"/>
      <c r="CD423" s="206"/>
      <c r="CE423" s="206"/>
      <c r="CF423" s="206"/>
      <c r="CG423" s="206"/>
      <c r="CH423" s="206"/>
      <c r="CI423" s="206"/>
      <c r="CJ423" s="206"/>
      <c r="CK423" s="206"/>
      <c r="CL423" s="206"/>
      <c r="CM423" s="206"/>
      <c r="CN423" s="206"/>
      <c r="CO423" s="206"/>
      <c r="CP423" s="206"/>
      <c r="CQ423" s="206"/>
      <c r="CR423" s="206"/>
      <c r="CS423" s="202" t="s">
        <v>4677</v>
      </c>
      <c r="CT423" s="206"/>
      <c r="CU423" s="206"/>
      <c r="CV423" s="206"/>
      <c r="CW423" s="206"/>
      <c r="CX423" s="206"/>
      <c r="CY423" s="206"/>
      <c r="CZ423" s="206"/>
      <c r="DA423" s="206"/>
      <c r="DB423" s="206"/>
      <c r="DC423" s="206"/>
      <c r="DD423" s="206"/>
      <c r="DE423" s="206"/>
    </row>
    <row r="424" spans="34:109" ht="57" hidden="1">
      <c r="AH424" s="183"/>
      <c r="AI424" s="183"/>
      <c r="AJ424" s="183"/>
      <c r="AK424" s="183"/>
      <c r="AL424" s="197" t="str">
        <f t="shared" si="12"/>
        <v/>
      </c>
      <c r="AM424" s="197" t="str">
        <f t="shared" si="13"/>
        <v/>
      </c>
      <c r="AO424" s="183"/>
      <c r="AP424" s="29">
        <v>422</v>
      </c>
      <c r="AQ424" s="205"/>
      <c r="AR424" s="205"/>
      <c r="AS424" s="205"/>
      <c r="AT424" s="205"/>
      <c r="AU424" s="205"/>
      <c r="AV424" s="205"/>
      <c r="AW424" s="205"/>
      <c r="AX424" s="205"/>
      <c r="AY424" s="205"/>
      <c r="AZ424" s="205"/>
      <c r="BA424" s="205"/>
      <c r="BB424" s="205"/>
      <c r="BC424" s="205"/>
      <c r="BD424" s="205"/>
      <c r="BE424" s="205"/>
      <c r="BF424" s="205"/>
      <c r="BG424" s="205"/>
      <c r="BH424" s="205"/>
      <c r="BI424" s="205"/>
      <c r="BJ424" s="201" t="s">
        <v>4678</v>
      </c>
      <c r="BK424" s="205"/>
      <c r="BL424" s="205"/>
      <c r="BM424" s="205"/>
      <c r="BN424" s="205"/>
      <c r="BO424" s="205"/>
      <c r="BP424" s="205"/>
      <c r="BQ424" s="205"/>
      <c r="BR424" s="205"/>
      <c r="BS424" s="205"/>
      <c r="BT424" s="205"/>
      <c r="BU424" s="205"/>
      <c r="BV424" s="205"/>
      <c r="BW424" s="183"/>
      <c r="BX424" s="183"/>
      <c r="BY424" s="183"/>
      <c r="BZ424" s="206"/>
      <c r="CA424" s="206"/>
      <c r="CB424" s="206"/>
      <c r="CC424" s="206"/>
      <c r="CD424" s="206"/>
      <c r="CE424" s="206"/>
      <c r="CF424" s="206"/>
      <c r="CG424" s="206"/>
      <c r="CH424" s="206"/>
      <c r="CI424" s="206"/>
      <c r="CJ424" s="206"/>
      <c r="CK424" s="206"/>
      <c r="CL424" s="206"/>
      <c r="CM424" s="206"/>
      <c r="CN424" s="206"/>
      <c r="CO424" s="206"/>
      <c r="CP424" s="206"/>
      <c r="CQ424" s="206"/>
      <c r="CR424" s="206"/>
      <c r="CS424" s="202" t="s">
        <v>4679</v>
      </c>
      <c r="CT424" s="206"/>
      <c r="CU424" s="206"/>
      <c r="CV424" s="206"/>
      <c r="CW424" s="206"/>
      <c r="CX424" s="206"/>
      <c r="CY424" s="206"/>
      <c r="CZ424" s="206"/>
      <c r="DA424" s="206"/>
      <c r="DB424" s="206"/>
      <c r="DC424" s="206"/>
      <c r="DD424" s="206"/>
      <c r="DE424" s="206"/>
    </row>
    <row r="425" spans="34:109" ht="57" hidden="1">
      <c r="AH425" s="183"/>
      <c r="AI425" s="183"/>
      <c r="AJ425" s="183"/>
      <c r="AK425" s="183"/>
      <c r="AL425" s="197" t="str">
        <f t="shared" si="12"/>
        <v/>
      </c>
      <c r="AM425" s="197" t="str">
        <f t="shared" si="13"/>
        <v/>
      </c>
      <c r="AO425" s="183"/>
      <c r="AP425" s="29">
        <v>423</v>
      </c>
      <c r="AQ425" s="205"/>
      <c r="AR425" s="205"/>
      <c r="AS425" s="205"/>
      <c r="AT425" s="205"/>
      <c r="AU425" s="205"/>
      <c r="AV425" s="205"/>
      <c r="AW425" s="205"/>
      <c r="AX425" s="205"/>
      <c r="AY425" s="205"/>
      <c r="AZ425" s="205"/>
      <c r="BA425" s="205"/>
      <c r="BB425" s="205"/>
      <c r="BC425" s="205"/>
      <c r="BD425" s="205"/>
      <c r="BE425" s="205"/>
      <c r="BF425" s="205"/>
      <c r="BG425" s="205"/>
      <c r="BH425" s="205"/>
      <c r="BI425" s="205"/>
      <c r="BJ425" s="201" t="s">
        <v>4680</v>
      </c>
      <c r="BK425" s="205"/>
      <c r="BL425" s="205"/>
      <c r="BM425" s="205"/>
      <c r="BN425" s="205"/>
      <c r="BO425" s="205"/>
      <c r="BP425" s="205"/>
      <c r="BQ425" s="205"/>
      <c r="BR425" s="205"/>
      <c r="BS425" s="205"/>
      <c r="BT425" s="205"/>
      <c r="BU425" s="205"/>
      <c r="BV425" s="205"/>
      <c r="BW425" s="183"/>
      <c r="BX425" s="183"/>
      <c r="BY425" s="183"/>
      <c r="BZ425" s="206"/>
      <c r="CA425" s="206"/>
      <c r="CB425" s="206"/>
      <c r="CC425" s="206"/>
      <c r="CD425" s="206"/>
      <c r="CE425" s="206"/>
      <c r="CF425" s="206"/>
      <c r="CG425" s="206"/>
      <c r="CH425" s="206"/>
      <c r="CI425" s="206"/>
      <c r="CJ425" s="206"/>
      <c r="CK425" s="206"/>
      <c r="CL425" s="206"/>
      <c r="CM425" s="206"/>
      <c r="CN425" s="206"/>
      <c r="CO425" s="206"/>
      <c r="CP425" s="206"/>
      <c r="CQ425" s="206"/>
      <c r="CR425" s="206"/>
      <c r="CS425" s="202" t="s">
        <v>4681</v>
      </c>
      <c r="CT425" s="206"/>
      <c r="CU425" s="206"/>
      <c r="CV425" s="206"/>
      <c r="CW425" s="206"/>
      <c r="CX425" s="206"/>
      <c r="CY425" s="206"/>
      <c r="CZ425" s="206"/>
      <c r="DA425" s="206"/>
      <c r="DB425" s="206"/>
      <c r="DC425" s="206"/>
      <c r="DD425" s="206"/>
      <c r="DE425" s="206"/>
    </row>
    <row r="426" spans="34:109" ht="57" hidden="1">
      <c r="AH426" s="183"/>
      <c r="AI426" s="183"/>
      <c r="AJ426" s="183"/>
      <c r="AK426" s="183"/>
      <c r="AL426" s="197" t="str">
        <f t="shared" si="12"/>
        <v/>
      </c>
      <c r="AM426" s="197" t="str">
        <f t="shared" si="13"/>
        <v/>
      </c>
      <c r="AO426" s="183"/>
      <c r="AP426" s="29">
        <v>424</v>
      </c>
      <c r="AQ426" s="205"/>
      <c r="AR426" s="205"/>
      <c r="AS426" s="205"/>
      <c r="AT426" s="205"/>
      <c r="AU426" s="205"/>
      <c r="AV426" s="205"/>
      <c r="AW426" s="205"/>
      <c r="AX426" s="205"/>
      <c r="AY426" s="205"/>
      <c r="AZ426" s="205"/>
      <c r="BA426" s="205"/>
      <c r="BB426" s="205"/>
      <c r="BC426" s="205"/>
      <c r="BD426" s="205"/>
      <c r="BE426" s="205"/>
      <c r="BF426" s="205"/>
      <c r="BG426" s="205"/>
      <c r="BH426" s="205"/>
      <c r="BI426" s="205"/>
      <c r="BJ426" s="201" t="s">
        <v>4682</v>
      </c>
      <c r="BK426" s="205"/>
      <c r="BL426" s="205"/>
      <c r="BM426" s="205"/>
      <c r="BN426" s="205"/>
      <c r="BO426" s="205"/>
      <c r="BP426" s="205"/>
      <c r="BQ426" s="205"/>
      <c r="BR426" s="205"/>
      <c r="BS426" s="205"/>
      <c r="BT426" s="205"/>
      <c r="BU426" s="205"/>
      <c r="BV426" s="205"/>
      <c r="BW426" s="183"/>
      <c r="BX426" s="183"/>
      <c r="BY426" s="183"/>
      <c r="BZ426" s="206"/>
      <c r="CA426" s="206"/>
      <c r="CB426" s="206"/>
      <c r="CC426" s="206"/>
      <c r="CD426" s="206"/>
      <c r="CE426" s="206"/>
      <c r="CF426" s="206"/>
      <c r="CG426" s="206"/>
      <c r="CH426" s="206"/>
      <c r="CI426" s="206"/>
      <c r="CJ426" s="206"/>
      <c r="CK426" s="206"/>
      <c r="CL426" s="206"/>
      <c r="CM426" s="206"/>
      <c r="CN426" s="206"/>
      <c r="CO426" s="206"/>
      <c r="CP426" s="206"/>
      <c r="CQ426" s="206"/>
      <c r="CR426" s="206"/>
      <c r="CS426" s="202" t="s">
        <v>4683</v>
      </c>
      <c r="CT426" s="206"/>
      <c r="CU426" s="206"/>
      <c r="CV426" s="206"/>
      <c r="CW426" s="206"/>
      <c r="CX426" s="206"/>
      <c r="CY426" s="206"/>
      <c r="CZ426" s="206"/>
      <c r="DA426" s="206"/>
      <c r="DB426" s="206"/>
      <c r="DC426" s="206"/>
      <c r="DD426" s="206"/>
      <c r="DE426" s="206"/>
    </row>
    <row r="427" spans="34:109" ht="71.25" hidden="1">
      <c r="AH427" s="183"/>
      <c r="AI427" s="183"/>
      <c r="AJ427" s="183"/>
      <c r="AK427" s="183"/>
      <c r="AL427" s="197" t="str">
        <f t="shared" si="12"/>
        <v/>
      </c>
      <c r="AM427" s="197" t="str">
        <f t="shared" si="13"/>
        <v/>
      </c>
      <c r="AO427" s="183"/>
      <c r="AP427" s="29">
        <v>425</v>
      </c>
      <c r="AQ427" s="205"/>
      <c r="AR427" s="205"/>
      <c r="AS427" s="205"/>
      <c r="AT427" s="205"/>
      <c r="AU427" s="205"/>
      <c r="AV427" s="205"/>
      <c r="AW427" s="205"/>
      <c r="AX427" s="205"/>
      <c r="AY427" s="205"/>
      <c r="AZ427" s="205"/>
      <c r="BA427" s="205"/>
      <c r="BB427" s="205"/>
      <c r="BC427" s="205"/>
      <c r="BD427" s="205"/>
      <c r="BE427" s="205"/>
      <c r="BF427" s="205"/>
      <c r="BG427" s="205"/>
      <c r="BH427" s="205"/>
      <c r="BI427" s="205"/>
      <c r="BJ427" s="201" t="s">
        <v>4684</v>
      </c>
      <c r="BK427" s="205"/>
      <c r="BL427" s="205"/>
      <c r="BM427" s="205"/>
      <c r="BN427" s="205"/>
      <c r="BO427" s="205"/>
      <c r="BP427" s="205"/>
      <c r="BQ427" s="205"/>
      <c r="BR427" s="205"/>
      <c r="BS427" s="205"/>
      <c r="BT427" s="205"/>
      <c r="BU427" s="205"/>
      <c r="BV427" s="205"/>
      <c r="BW427" s="183"/>
      <c r="BX427" s="183"/>
      <c r="BY427" s="183"/>
      <c r="BZ427" s="206"/>
      <c r="CA427" s="206"/>
      <c r="CB427" s="206"/>
      <c r="CC427" s="206"/>
      <c r="CD427" s="206"/>
      <c r="CE427" s="206"/>
      <c r="CF427" s="206"/>
      <c r="CG427" s="206"/>
      <c r="CH427" s="206"/>
      <c r="CI427" s="206"/>
      <c r="CJ427" s="206"/>
      <c r="CK427" s="206"/>
      <c r="CL427" s="206"/>
      <c r="CM427" s="206"/>
      <c r="CN427" s="206"/>
      <c r="CO427" s="206"/>
      <c r="CP427" s="206"/>
      <c r="CQ427" s="206"/>
      <c r="CR427" s="206"/>
      <c r="CS427" s="202" t="s">
        <v>4685</v>
      </c>
      <c r="CT427" s="206"/>
      <c r="CU427" s="206"/>
      <c r="CV427" s="206"/>
      <c r="CW427" s="206"/>
      <c r="CX427" s="206"/>
      <c r="CY427" s="206"/>
      <c r="CZ427" s="206"/>
      <c r="DA427" s="206"/>
      <c r="DB427" s="206"/>
      <c r="DC427" s="206"/>
      <c r="DD427" s="206"/>
      <c r="DE427" s="206"/>
    </row>
    <row r="428" spans="34:109" ht="57" hidden="1">
      <c r="AH428" s="183"/>
      <c r="AI428" s="183"/>
      <c r="AJ428" s="183"/>
      <c r="AK428" s="183"/>
      <c r="AL428" s="197" t="str">
        <f t="shared" si="12"/>
        <v/>
      </c>
      <c r="AM428" s="197" t="str">
        <f t="shared" si="13"/>
        <v/>
      </c>
      <c r="AO428" s="183"/>
      <c r="AP428" s="29">
        <v>426</v>
      </c>
      <c r="AQ428" s="205"/>
      <c r="AR428" s="205"/>
      <c r="AS428" s="205"/>
      <c r="AT428" s="205"/>
      <c r="AU428" s="205"/>
      <c r="AV428" s="205"/>
      <c r="AW428" s="205"/>
      <c r="AX428" s="205"/>
      <c r="AY428" s="205"/>
      <c r="AZ428" s="205"/>
      <c r="BA428" s="205"/>
      <c r="BB428" s="205"/>
      <c r="BC428" s="205"/>
      <c r="BD428" s="205"/>
      <c r="BE428" s="205"/>
      <c r="BF428" s="205"/>
      <c r="BG428" s="205"/>
      <c r="BH428" s="205"/>
      <c r="BI428" s="205"/>
      <c r="BJ428" s="201" t="s">
        <v>4686</v>
      </c>
      <c r="BK428" s="205"/>
      <c r="BL428" s="205"/>
      <c r="BM428" s="205"/>
      <c r="BN428" s="205"/>
      <c r="BO428" s="205"/>
      <c r="BP428" s="205"/>
      <c r="BQ428" s="205"/>
      <c r="BR428" s="205"/>
      <c r="BS428" s="205"/>
      <c r="BT428" s="205"/>
      <c r="BU428" s="205"/>
      <c r="BV428" s="205"/>
      <c r="BW428" s="183"/>
      <c r="BX428" s="183"/>
      <c r="BY428" s="183"/>
      <c r="BZ428" s="206"/>
      <c r="CA428" s="206"/>
      <c r="CB428" s="206"/>
      <c r="CC428" s="206"/>
      <c r="CD428" s="206"/>
      <c r="CE428" s="206"/>
      <c r="CF428" s="206"/>
      <c r="CG428" s="206"/>
      <c r="CH428" s="206"/>
      <c r="CI428" s="206"/>
      <c r="CJ428" s="206"/>
      <c r="CK428" s="206"/>
      <c r="CL428" s="206"/>
      <c r="CM428" s="206"/>
      <c r="CN428" s="206"/>
      <c r="CO428" s="206"/>
      <c r="CP428" s="206"/>
      <c r="CQ428" s="206"/>
      <c r="CR428" s="206"/>
      <c r="CS428" s="202" t="s">
        <v>4687</v>
      </c>
      <c r="CT428" s="206"/>
      <c r="CU428" s="206"/>
      <c r="CV428" s="206"/>
      <c r="CW428" s="206"/>
      <c r="CX428" s="206"/>
      <c r="CY428" s="206"/>
      <c r="CZ428" s="206"/>
      <c r="DA428" s="206"/>
      <c r="DB428" s="206"/>
      <c r="DC428" s="206"/>
      <c r="DD428" s="206"/>
      <c r="DE428" s="206"/>
    </row>
    <row r="429" spans="34:109" ht="57" hidden="1">
      <c r="AH429" s="183"/>
      <c r="AI429" s="183"/>
      <c r="AJ429" s="183"/>
      <c r="AK429" s="183"/>
      <c r="AL429" s="197" t="str">
        <f t="shared" si="12"/>
        <v/>
      </c>
      <c r="AM429" s="197" t="str">
        <f t="shared" si="13"/>
        <v/>
      </c>
      <c r="AO429" s="183"/>
      <c r="AP429" s="29">
        <v>427</v>
      </c>
      <c r="AQ429" s="205"/>
      <c r="AR429" s="205"/>
      <c r="AS429" s="205"/>
      <c r="AT429" s="205"/>
      <c r="AU429" s="205"/>
      <c r="AV429" s="205"/>
      <c r="AW429" s="205"/>
      <c r="AX429" s="205"/>
      <c r="AY429" s="205"/>
      <c r="AZ429" s="205"/>
      <c r="BA429" s="205"/>
      <c r="BB429" s="205"/>
      <c r="BC429" s="205"/>
      <c r="BD429" s="205"/>
      <c r="BE429" s="205"/>
      <c r="BF429" s="205"/>
      <c r="BG429" s="205"/>
      <c r="BH429" s="205"/>
      <c r="BI429" s="205"/>
      <c r="BJ429" s="201" t="s">
        <v>4688</v>
      </c>
      <c r="BK429" s="205"/>
      <c r="BL429" s="205"/>
      <c r="BM429" s="205"/>
      <c r="BN429" s="205"/>
      <c r="BO429" s="205"/>
      <c r="BP429" s="205"/>
      <c r="BQ429" s="205"/>
      <c r="BR429" s="205"/>
      <c r="BS429" s="205"/>
      <c r="BT429" s="205"/>
      <c r="BU429" s="205"/>
      <c r="BV429" s="205"/>
      <c r="BW429" s="183"/>
      <c r="BX429" s="183"/>
      <c r="BY429" s="183"/>
      <c r="BZ429" s="206"/>
      <c r="CA429" s="206"/>
      <c r="CB429" s="206"/>
      <c r="CC429" s="206"/>
      <c r="CD429" s="206"/>
      <c r="CE429" s="206"/>
      <c r="CF429" s="206"/>
      <c r="CG429" s="206"/>
      <c r="CH429" s="206"/>
      <c r="CI429" s="206"/>
      <c r="CJ429" s="206"/>
      <c r="CK429" s="206"/>
      <c r="CL429" s="206"/>
      <c r="CM429" s="206"/>
      <c r="CN429" s="206"/>
      <c r="CO429" s="206"/>
      <c r="CP429" s="206"/>
      <c r="CQ429" s="206"/>
      <c r="CR429" s="206"/>
      <c r="CS429" s="202" t="s">
        <v>4689</v>
      </c>
      <c r="CT429" s="206"/>
      <c r="CU429" s="206"/>
      <c r="CV429" s="206"/>
      <c r="CW429" s="206"/>
      <c r="CX429" s="206"/>
      <c r="CY429" s="206"/>
      <c r="CZ429" s="206"/>
      <c r="DA429" s="206"/>
      <c r="DB429" s="206"/>
      <c r="DC429" s="206"/>
      <c r="DD429" s="206"/>
      <c r="DE429" s="206"/>
    </row>
    <row r="430" spans="34:109" ht="57" hidden="1">
      <c r="AH430" s="183"/>
      <c r="AI430" s="183"/>
      <c r="AJ430" s="183"/>
      <c r="AK430" s="183"/>
      <c r="AL430" s="197" t="str">
        <f t="shared" si="12"/>
        <v/>
      </c>
      <c r="AM430" s="197" t="str">
        <f t="shared" si="13"/>
        <v/>
      </c>
      <c r="AO430" s="183"/>
      <c r="AP430" s="29">
        <v>428</v>
      </c>
      <c r="AQ430" s="205"/>
      <c r="AR430" s="205"/>
      <c r="AS430" s="205"/>
      <c r="AT430" s="205"/>
      <c r="AU430" s="205"/>
      <c r="AV430" s="205"/>
      <c r="AW430" s="205"/>
      <c r="AX430" s="205"/>
      <c r="AY430" s="205"/>
      <c r="AZ430" s="205"/>
      <c r="BA430" s="205"/>
      <c r="BB430" s="205"/>
      <c r="BC430" s="205"/>
      <c r="BD430" s="205"/>
      <c r="BE430" s="205"/>
      <c r="BF430" s="205"/>
      <c r="BG430" s="205"/>
      <c r="BH430" s="205"/>
      <c r="BI430" s="205"/>
      <c r="BJ430" s="201" t="s">
        <v>4690</v>
      </c>
      <c r="BK430" s="205"/>
      <c r="BL430" s="205"/>
      <c r="BM430" s="205"/>
      <c r="BN430" s="205"/>
      <c r="BO430" s="205"/>
      <c r="BP430" s="205"/>
      <c r="BQ430" s="205"/>
      <c r="BR430" s="205"/>
      <c r="BS430" s="205"/>
      <c r="BT430" s="205"/>
      <c r="BU430" s="205"/>
      <c r="BV430" s="205"/>
      <c r="BW430" s="183"/>
      <c r="BX430" s="183"/>
      <c r="BY430" s="183"/>
      <c r="BZ430" s="206"/>
      <c r="CA430" s="206"/>
      <c r="CB430" s="206"/>
      <c r="CC430" s="206"/>
      <c r="CD430" s="206"/>
      <c r="CE430" s="206"/>
      <c r="CF430" s="206"/>
      <c r="CG430" s="206"/>
      <c r="CH430" s="206"/>
      <c r="CI430" s="206"/>
      <c r="CJ430" s="206"/>
      <c r="CK430" s="206"/>
      <c r="CL430" s="206"/>
      <c r="CM430" s="206"/>
      <c r="CN430" s="206"/>
      <c r="CO430" s="206"/>
      <c r="CP430" s="206"/>
      <c r="CQ430" s="206"/>
      <c r="CR430" s="206"/>
      <c r="CS430" s="202" t="s">
        <v>4691</v>
      </c>
      <c r="CT430" s="206"/>
      <c r="CU430" s="206"/>
      <c r="CV430" s="206"/>
      <c r="CW430" s="206"/>
      <c r="CX430" s="206"/>
      <c r="CY430" s="206"/>
      <c r="CZ430" s="206"/>
      <c r="DA430" s="206"/>
      <c r="DB430" s="206"/>
      <c r="DC430" s="206"/>
      <c r="DD430" s="206"/>
      <c r="DE430" s="206"/>
    </row>
    <row r="431" spans="34:109" ht="57" hidden="1">
      <c r="AH431" s="183"/>
      <c r="AI431" s="183"/>
      <c r="AJ431" s="183"/>
      <c r="AK431" s="183"/>
      <c r="AL431" s="197" t="str">
        <f t="shared" si="12"/>
        <v/>
      </c>
      <c r="AM431" s="197" t="str">
        <f t="shared" si="13"/>
        <v/>
      </c>
      <c r="AO431" s="183"/>
      <c r="AP431" s="29">
        <v>429</v>
      </c>
      <c r="AQ431" s="205"/>
      <c r="AR431" s="205"/>
      <c r="AS431" s="205"/>
      <c r="AT431" s="205"/>
      <c r="AU431" s="205"/>
      <c r="AV431" s="205"/>
      <c r="AW431" s="205"/>
      <c r="AX431" s="205"/>
      <c r="AY431" s="205"/>
      <c r="AZ431" s="205"/>
      <c r="BA431" s="205"/>
      <c r="BB431" s="205"/>
      <c r="BC431" s="205"/>
      <c r="BD431" s="205"/>
      <c r="BE431" s="205"/>
      <c r="BF431" s="205"/>
      <c r="BG431" s="205"/>
      <c r="BH431" s="205"/>
      <c r="BI431" s="205"/>
      <c r="BJ431" s="201" t="s">
        <v>4692</v>
      </c>
      <c r="BK431" s="205"/>
      <c r="BL431" s="205"/>
      <c r="BM431" s="205"/>
      <c r="BN431" s="205"/>
      <c r="BO431" s="205"/>
      <c r="BP431" s="205"/>
      <c r="BQ431" s="205"/>
      <c r="BR431" s="205"/>
      <c r="BS431" s="205"/>
      <c r="BT431" s="205"/>
      <c r="BU431" s="205"/>
      <c r="BV431" s="205"/>
      <c r="BW431" s="183"/>
      <c r="BX431" s="183"/>
      <c r="BY431" s="183"/>
      <c r="BZ431" s="206"/>
      <c r="CA431" s="206"/>
      <c r="CB431" s="206"/>
      <c r="CC431" s="206"/>
      <c r="CD431" s="206"/>
      <c r="CE431" s="206"/>
      <c r="CF431" s="206"/>
      <c r="CG431" s="206"/>
      <c r="CH431" s="206"/>
      <c r="CI431" s="206"/>
      <c r="CJ431" s="206"/>
      <c r="CK431" s="206"/>
      <c r="CL431" s="206"/>
      <c r="CM431" s="206"/>
      <c r="CN431" s="206"/>
      <c r="CO431" s="206"/>
      <c r="CP431" s="206"/>
      <c r="CQ431" s="206"/>
      <c r="CR431" s="206"/>
      <c r="CS431" s="202" t="s">
        <v>4693</v>
      </c>
      <c r="CT431" s="206"/>
      <c r="CU431" s="206"/>
      <c r="CV431" s="206"/>
      <c r="CW431" s="206"/>
      <c r="CX431" s="206"/>
      <c r="CY431" s="206"/>
      <c r="CZ431" s="206"/>
      <c r="DA431" s="206"/>
      <c r="DB431" s="206"/>
      <c r="DC431" s="206"/>
      <c r="DD431" s="206"/>
      <c r="DE431" s="206"/>
    </row>
    <row r="432" spans="34:109" ht="42.75" hidden="1">
      <c r="AH432" s="183"/>
      <c r="AI432" s="183"/>
      <c r="AJ432" s="183"/>
      <c r="AK432" s="183"/>
      <c r="AL432" s="197" t="str">
        <f t="shared" si="12"/>
        <v/>
      </c>
      <c r="AM432" s="197" t="str">
        <f t="shared" si="13"/>
        <v/>
      </c>
      <c r="AO432" s="183"/>
      <c r="AP432" s="29">
        <v>430</v>
      </c>
      <c r="AQ432" s="205"/>
      <c r="AR432" s="205"/>
      <c r="AS432" s="205"/>
      <c r="AT432" s="205"/>
      <c r="AU432" s="205"/>
      <c r="AV432" s="205"/>
      <c r="AW432" s="205"/>
      <c r="AX432" s="205"/>
      <c r="AY432" s="205"/>
      <c r="AZ432" s="205"/>
      <c r="BA432" s="205"/>
      <c r="BB432" s="205"/>
      <c r="BC432" s="205"/>
      <c r="BD432" s="205"/>
      <c r="BE432" s="205"/>
      <c r="BF432" s="205"/>
      <c r="BG432" s="205"/>
      <c r="BH432" s="205"/>
      <c r="BI432" s="205"/>
      <c r="BJ432" s="201" t="s">
        <v>4694</v>
      </c>
      <c r="BK432" s="205"/>
      <c r="BL432" s="205"/>
      <c r="BM432" s="205"/>
      <c r="BN432" s="205"/>
      <c r="BO432" s="205"/>
      <c r="BP432" s="205"/>
      <c r="BQ432" s="205"/>
      <c r="BR432" s="205"/>
      <c r="BS432" s="205"/>
      <c r="BT432" s="205"/>
      <c r="BU432" s="205"/>
      <c r="BV432" s="205"/>
      <c r="BW432" s="183"/>
      <c r="BX432" s="183"/>
      <c r="BY432" s="183"/>
      <c r="BZ432" s="206"/>
      <c r="CA432" s="206"/>
      <c r="CB432" s="206"/>
      <c r="CC432" s="206"/>
      <c r="CD432" s="206"/>
      <c r="CE432" s="206"/>
      <c r="CF432" s="206"/>
      <c r="CG432" s="206"/>
      <c r="CH432" s="206"/>
      <c r="CI432" s="206"/>
      <c r="CJ432" s="206"/>
      <c r="CK432" s="206"/>
      <c r="CL432" s="206"/>
      <c r="CM432" s="206"/>
      <c r="CN432" s="206"/>
      <c r="CO432" s="206"/>
      <c r="CP432" s="206"/>
      <c r="CQ432" s="206"/>
      <c r="CR432" s="206"/>
      <c r="CS432" s="202" t="s">
        <v>4695</v>
      </c>
      <c r="CT432" s="206"/>
      <c r="CU432" s="206"/>
      <c r="CV432" s="206"/>
      <c r="CW432" s="206"/>
      <c r="CX432" s="206"/>
      <c r="CY432" s="206"/>
      <c r="CZ432" s="206"/>
      <c r="DA432" s="206"/>
      <c r="DB432" s="206"/>
      <c r="DC432" s="206"/>
      <c r="DD432" s="206"/>
      <c r="DE432" s="206"/>
    </row>
    <row r="433" spans="34:109" ht="57" hidden="1">
      <c r="AH433" s="183"/>
      <c r="AI433" s="183"/>
      <c r="AJ433" s="183"/>
      <c r="AK433" s="183"/>
      <c r="AL433" s="197" t="str">
        <f t="shared" si="12"/>
        <v/>
      </c>
      <c r="AM433" s="197" t="str">
        <f t="shared" si="13"/>
        <v/>
      </c>
      <c r="AO433" s="183"/>
      <c r="AP433" s="29">
        <v>431</v>
      </c>
      <c r="AQ433" s="205"/>
      <c r="AR433" s="205"/>
      <c r="AS433" s="205"/>
      <c r="AT433" s="205"/>
      <c r="AU433" s="205"/>
      <c r="AV433" s="205"/>
      <c r="AW433" s="205"/>
      <c r="AX433" s="205"/>
      <c r="AY433" s="205"/>
      <c r="AZ433" s="205"/>
      <c r="BA433" s="205"/>
      <c r="BB433" s="205"/>
      <c r="BC433" s="205"/>
      <c r="BD433" s="205"/>
      <c r="BE433" s="205"/>
      <c r="BF433" s="205"/>
      <c r="BG433" s="205"/>
      <c r="BH433" s="205"/>
      <c r="BI433" s="205"/>
      <c r="BJ433" s="201" t="s">
        <v>4696</v>
      </c>
      <c r="BK433" s="205"/>
      <c r="BL433" s="205"/>
      <c r="BM433" s="205"/>
      <c r="BN433" s="205"/>
      <c r="BO433" s="205"/>
      <c r="BP433" s="205"/>
      <c r="BQ433" s="205"/>
      <c r="BR433" s="205"/>
      <c r="BS433" s="205"/>
      <c r="BT433" s="205"/>
      <c r="BU433" s="205"/>
      <c r="BV433" s="205"/>
      <c r="BW433" s="183"/>
      <c r="BX433" s="183"/>
      <c r="BY433" s="183"/>
      <c r="BZ433" s="206"/>
      <c r="CA433" s="206"/>
      <c r="CB433" s="206"/>
      <c r="CC433" s="206"/>
      <c r="CD433" s="206"/>
      <c r="CE433" s="206"/>
      <c r="CF433" s="206"/>
      <c r="CG433" s="206"/>
      <c r="CH433" s="206"/>
      <c r="CI433" s="206"/>
      <c r="CJ433" s="206"/>
      <c r="CK433" s="206"/>
      <c r="CL433" s="206"/>
      <c r="CM433" s="206"/>
      <c r="CN433" s="206"/>
      <c r="CO433" s="206"/>
      <c r="CP433" s="206"/>
      <c r="CQ433" s="206"/>
      <c r="CR433" s="206"/>
      <c r="CS433" s="202" t="s">
        <v>4697</v>
      </c>
      <c r="CT433" s="206"/>
      <c r="CU433" s="206"/>
      <c r="CV433" s="206"/>
      <c r="CW433" s="206"/>
      <c r="CX433" s="206"/>
      <c r="CY433" s="206"/>
      <c r="CZ433" s="206"/>
      <c r="DA433" s="206"/>
      <c r="DB433" s="206"/>
      <c r="DC433" s="206"/>
      <c r="DD433" s="206"/>
      <c r="DE433" s="206"/>
    </row>
    <row r="434" spans="34:109" ht="71.25" hidden="1">
      <c r="AH434" s="183"/>
      <c r="AI434" s="183"/>
      <c r="AJ434" s="183"/>
      <c r="AK434" s="183"/>
      <c r="AL434" s="197" t="str">
        <f t="shared" si="12"/>
        <v/>
      </c>
      <c r="AM434" s="197" t="str">
        <f t="shared" si="13"/>
        <v/>
      </c>
      <c r="AO434" s="183"/>
      <c r="AP434" s="29">
        <v>432</v>
      </c>
      <c r="AQ434" s="205"/>
      <c r="AR434" s="205"/>
      <c r="AS434" s="205"/>
      <c r="AT434" s="205"/>
      <c r="AU434" s="205"/>
      <c r="AV434" s="205"/>
      <c r="AW434" s="205"/>
      <c r="AX434" s="205"/>
      <c r="AY434" s="205"/>
      <c r="AZ434" s="205"/>
      <c r="BA434" s="205"/>
      <c r="BB434" s="205"/>
      <c r="BC434" s="205"/>
      <c r="BD434" s="205"/>
      <c r="BE434" s="205"/>
      <c r="BF434" s="205"/>
      <c r="BG434" s="205"/>
      <c r="BH434" s="205"/>
      <c r="BI434" s="205"/>
      <c r="BJ434" s="201" t="s">
        <v>4698</v>
      </c>
      <c r="BK434" s="205"/>
      <c r="BL434" s="205"/>
      <c r="BM434" s="205"/>
      <c r="BN434" s="205"/>
      <c r="BO434" s="205"/>
      <c r="BP434" s="205"/>
      <c r="BQ434" s="205"/>
      <c r="BR434" s="205"/>
      <c r="BS434" s="205"/>
      <c r="BT434" s="205"/>
      <c r="BU434" s="205"/>
      <c r="BV434" s="205"/>
      <c r="BW434" s="183"/>
      <c r="BX434" s="183"/>
      <c r="BY434" s="183"/>
      <c r="BZ434" s="206"/>
      <c r="CA434" s="206"/>
      <c r="CB434" s="206"/>
      <c r="CC434" s="206"/>
      <c r="CD434" s="206"/>
      <c r="CE434" s="206"/>
      <c r="CF434" s="206"/>
      <c r="CG434" s="206"/>
      <c r="CH434" s="206"/>
      <c r="CI434" s="206"/>
      <c r="CJ434" s="206"/>
      <c r="CK434" s="206"/>
      <c r="CL434" s="206"/>
      <c r="CM434" s="206"/>
      <c r="CN434" s="206"/>
      <c r="CO434" s="206"/>
      <c r="CP434" s="206"/>
      <c r="CQ434" s="206"/>
      <c r="CR434" s="206"/>
      <c r="CS434" s="202" t="s">
        <v>4699</v>
      </c>
      <c r="CT434" s="206"/>
      <c r="CU434" s="206"/>
      <c r="CV434" s="206"/>
      <c r="CW434" s="206"/>
      <c r="CX434" s="206"/>
      <c r="CY434" s="206"/>
      <c r="CZ434" s="206"/>
      <c r="DA434" s="206"/>
      <c r="DB434" s="206"/>
      <c r="DC434" s="206"/>
      <c r="DD434" s="206"/>
      <c r="DE434" s="206"/>
    </row>
    <row r="435" spans="34:109" ht="71.25" hidden="1">
      <c r="AH435" s="183"/>
      <c r="AI435" s="183"/>
      <c r="AJ435" s="183"/>
      <c r="AK435" s="183"/>
      <c r="AL435" s="197" t="str">
        <f t="shared" si="12"/>
        <v/>
      </c>
      <c r="AM435" s="197" t="str">
        <f t="shared" si="13"/>
        <v/>
      </c>
      <c r="AO435" s="183"/>
      <c r="AP435" s="29">
        <v>433</v>
      </c>
      <c r="AQ435" s="205"/>
      <c r="AR435" s="205"/>
      <c r="AS435" s="205"/>
      <c r="AT435" s="205"/>
      <c r="AU435" s="205"/>
      <c r="AV435" s="205"/>
      <c r="AW435" s="205"/>
      <c r="AX435" s="205"/>
      <c r="AY435" s="205"/>
      <c r="AZ435" s="205"/>
      <c r="BA435" s="205"/>
      <c r="BB435" s="205"/>
      <c r="BC435" s="205"/>
      <c r="BD435" s="205"/>
      <c r="BE435" s="205"/>
      <c r="BF435" s="205"/>
      <c r="BG435" s="205"/>
      <c r="BH435" s="205"/>
      <c r="BI435" s="205"/>
      <c r="BJ435" s="201" t="s">
        <v>4700</v>
      </c>
      <c r="BK435" s="205"/>
      <c r="BL435" s="205"/>
      <c r="BM435" s="205"/>
      <c r="BN435" s="205"/>
      <c r="BO435" s="205"/>
      <c r="BP435" s="205"/>
      <c r="BQ435" s="205"/>
      <c r="BR435" s="205"/>
      <c r="BS435" s="205"/>
      <c r="BT435" s="205"/>
      <c r="BU435" s="205"/>
      <c r="BV435" s="205"/>
      <c r="BW435" s="183"/>
      <c r="BX435" s="183"/>
      <c r="BY435" s="183"/>
      <c r="BZ435" s="206"/>
      <c r="CA435" s="206"/>
      <c r="CB435" s="206"/>
      <c r="CC435" s="206"/>
      <c r="CD435" s="206"/>
      <c r="CE435" s="206"/>
      <c r="CF435" s="206"/>
      <c r="CG435" s="206"/>
      <c r="CH435" s="206"/>
      <c r="CI435" s="206"/>
      <c r="CJ435" s="206"/>
      <c r="CK435" s="206"/>
      <c r="CL435" s="206"/>
      <c r="CM435" s="206"/>
      <c r="CN435" s="206"/>
      <c r="CO435" s="206"/>
      <c r="CP435" s="206"/>
      <c r="CQ435" s="206"/>
      <c r="CR435" s="206"/>
      <c r="CS435" s="202" t="s">
        <v>4701</v>
      </c>
      <c r="CT435" s="206"/>
      <c r="CU435" s="206"/>
      <c r="CV435" s="206"/>
      <c r="CW435" s="206"/>
      <c r="CX435" s="206"/>
      <c r="CY435" s="206"/>
      <c r="CZ435" s="206"/>
      <c r="DA435" s="206"/>
      <c r="DB435" s="206"/>
      <c r="DC435" s="206"/>
      <c r="DD435" s="206"/>
      <c r="DE435" s="206"/>
    </row>
    <row r="436" spans="34:109" ht="71.25" hidden="1">
      <c r="AH436" s="183"/>
      <c r="AI436" s="183"/>
      <c r="AJ436" s="183"/>
      <c r="AK436" s="183"/>
      <c r="AL436" s="197" t="str">
        <f t="shared" si="12"/>
        <v/>
      </c>
      <c r="AM436" s="197" t="str">
        <f t="shared" si="13"/>
        <v/>
      </c>
      <c r="AO436" s="183"/>
      <c r="AP436" s="29">
        <v>434</v>
      </c>
      <c r="AQ436" s="205"/>
      <c r="AR436" s="205"/>
      <c r="AS436" s="205"/>
      <c r="AT436" s="205"/>
      <c r="AU436" s="205"/>
      <c r="AV436" s="205"/>
      <c r="AW436" s="205"/>
      <c r="AX436" s="205"/>
      <c r="AY436" s="205"/>
      <c r="AZ436" s="205"/>
      <c r="BA436" s="205"/>
      <c r="BB436" s="205"/>
      <c r="BC436" s="205"/>
      <c r="BD436" s="205"/>
      <c r="BE436" s="205"/>
      <c r="BF436" s="205"/>
      <c r="BG436" s="205"/>
      <c r="BH436" s="205"/>
      <c r="BI436" s="205"/>
      <c r="BJ436" s="201" t="s">
        <v>4702</v>
      </c>
      <c r="BK436" s="205"/>
      <c r="BL436" s="205"/>
      <c r="BM436" s="205"/>
      <c r="BN436" s="205"/>
      <c r="BO436" s="205"/>
      <c r="BP436" s="205"/>
      <c r="BQ436" s="205"/>
      <c r="BR436" s="205"/>
      <c r="BS436" s="205"/>
      <c r="BT436" s="205"/>
      <c r="BU436" s="205"/>
      <c r="BV436" s="205"/>
      <c r="BW436" s="183"/>
      <c r="BX436" s="183"/>
      <c r="BY436" s="183"/>
      <c r="BZ436" s="206"/>
      <c r="CA436" s="206"/>
      <c r="CB436" s="206"/>
      <c r="CC436" s="206"/>
      <c r="CD436" s="206"/>
      <c r="CE436" s="206"/>
      <c r="CF436" s="206"/>
      <c r="CG436" s="206"/>
      <c r="CH436" s="206"/>
      <c r="CI436" s="206"/>
      <c r="CJ436" s="206"/>
      <c r="CK436" s="206"/>
      <c r="CL436" s="206"/>
      <c r="CM436" s="206"/>
      <c r="CN436" s="206"/>
      <c r="CO436" s="206"/>
      <c r="CP436" s="206"/>
      <c r="CQ436" s="206"/>
      <c r="CR436" s="206"/>
      <c r="CS436" s="202" t="s">
        <v>4703</v>
      </c>
      <c r="CT436" s="206"/>
      <c r="CU436" s="206"/>
      <c r="CV436" s="206"/>
      <c r="CW436" s="206"/>
      <c r="CX436" s="206"/>
      <c r="CY436" s="206"/>
      <c r="CZ436" s="206"/>
      <c r="DA436" s="206"/>
      <c r="DB436" s="206"/>
      <c r="DC436" s="206"/>
      <c r="DD436" s="206"/>
      <c r="DE436" s="206"/>
    </row>
    <row r="437" spans="34:109" ht="57" hidden="1">
      <c r="AH437" s="183"/>
      <c r="AI437" s="183"/>
      <c r="AJ437" s="183"/>
      <c r="AK437" s="183"/>
      <c r="AL437" s="197" t="str">
        <f t="shared" si="12"/>
        <v/>
      </c>
      <c r="AM437" s="197" t="str">
        <f t="shared" si="13"/>
        <v/>
      </c>
      <c r="AO437" s="183"/>
      <c r="AP437" s="29">
        <v>435</v>
      </c>
      <c r="AQ437" s="205"/>
      <c r="AR437" s="205"/>
      <c r="AS437" s="205"/>
      <c r="AT437" s="205"/>
      <c r="AU437" s="205"/>
      <c r="AV437" s="205"/>
      <c r="AW437" s="205"/>
      <c r="AX437" s="205"/>
      <c r="AY437" s="205"/>
      <c r="AZ437" s="205"/>
      <c r="BA437" s="205"/>
      <c r="BB437" s="205"/>
      <c r="BC437" s="205"/>
      <c r="BD437" s="205"/>
      <c r="BE437" s="205"/>
      <c r="BF437" s="205"/>
      <c r="BG437" s="205"/>
      <c r="BH437" s="205"/>
      <c r="BI437" s="205"/>
      <c r="BJ437" s="201" t="s">
        <v>4704</v>
      </c>
      <c r="BK437" s="205"/>
      <c r="BL437" s="205"/>
      <c r="BM437" s="205"/>
      <c r="BN437" s="205"/>
      <c r="BO437" s="205"/>
      <c r="BP437" s="205"/>
      <c r="BQ437" s="205"/>
      <c r="BR437" s="205"/>
      <c r="BS437" s="205"/>
      <c r="BT437" s="205"/>
      <c r="BU437" s="205"/>
      <c r="BV437" s="205"/>
      <c r="BW437" s="183"/>
      <c r="BX437" s="183"/>
      <c r="BY437" s="183"/>
      <c r="BZ437" s="206"/>
      <c r="CA437" s="206"/>
      <c r="CB437" s="206"/>
      <c r="CC437" s="206"/>
      <c r="CD437" s="206"/>
      <c r="CE437" s="206"/>
      <c r="CF437" s="206"/>
      <c r="CG437" s="206"/>
      <c r="CH437" s="206"/>
      <c r="CI437" s="206"/>
      <c r="CJ437" s="206"/>
      <c r="CK437" s="206"/>
      <c r="CL437" s="206"/>
      <c r="CM437" s="206"/>
      <c r="CN437" s="206"/>
      <c r="CO437" s="206"/>
      <c r="CP437" s="206"/>
      <c r="CQ437" s="206"/>
      <c r="CR437" s="206"/>
      <c r="CS437" s="202" t="s">
        <v>4705</v>
      </c>
      <c r="CT437" s="206"/>
      <c r="CU437" s="206"/>
      <c r="CV437" s="206"/>
      <c r="CW437" s="206"/>
      <c r="CX437" s="206"/>
      <c r="CY437" s="206"/>
      <c r="CZ437" s="206"/>
      <c r="DA437" s="206"/>
      <c r="DB437" s="206"/>
      <c r="DC437" s="206"/>
      <c r="DD437" s="206"/>
      <c r="DE437" s="206"/>
    </row>
    <row r="438" spans="34:109" ht="57" hidden="1">
      <c r="AH438" s="183"/>
      <c r="AI438" s="183"/>
      <c r="AJ438" s="183"/>
      <c r="AK438" s="183"/>
      <c r="AL438" s="197" t="str">
        <f t="shared" si="12"/>
        <v/>
      </c>
      <c r="AM438" s="197" t="str">
        <f t="shared" si="13"/>
        <v/>
      </c>
      <c r="AO438" s="183"/>
      <c r="AP438" s="29">
        <v>436</v>
      </c>
      <c r="AQ438" s="205"/>
      <c r="AR438" s="205"/>
      <c r="AS438" s="205"/>
      <c r="AT438" s="205"/>
      <c r="AU438" s="205"/>
      <c r="AV438" s="205"/>
      <c r="AW438" s="205"/>
      <c r="AX438" s="205"/>
      <c r="AY438" s="205"/>
      <c r="AZ438" s="205"/>
      <c r="BA438" s="205"/>
      <c r="BB438" s="205"/>
      <c r="BC438" s="205"/>
      <c r="BD438" s="205"/>
      <c r="BE438" s="205"/>
      <c r="BF438" s="205"/>
      <c r="BG438" s="205"/>
      <c r="BH438" s="205"/>
      <c r="BI438" s="205"/>
      <c r="BJ438" s="201" t="s">
        <v>4706</v>
      </c>
      <c r="BK438" s="205"/>
      <c r="BL438" s="205"/>
      <c r="BM438" s="205"/>
      <c r="BN438" s="205"/>
      <c r="BO438" s="205"/>
      <c r="BP438" s="205"/>
      <c r="BQ438" s="205"/>
      <c r="BR438" s="205"/>
      <c r="BS438" s="205"/>
      <c r="BT438" s="205"/>
      <c r="BU438" s="205"/>
      <c r="BV438" s="205"/>
      <c r="BW438" s="183"/>
      <c r="BX438" s="183"/>
      <c r="BY438" s="183"/>
      <c r="BZ438" s="206"/>
      <c r="CA438" s="206"/>
      <c r="CB438" s="206"/>
      <c r="CC438" s="206"/>
      <c r="CD438" s="206"/>
      <c r="CE438" s="206"/>
      <c r="CF438" s="206"/>
      <c r="CG438" s="206"/>
      <c r="CH438" s="206"/>
      <c r="CI438" s="206"/>
      <c r="CJ438" s="206"/>
      <c r="CK438" s="206"/>
      <c r="CL438" s="206"/>
      <c r="CM438" s="206"/>
      <c r="CN438" s="206"/>
      <c r="CO438" s="206"/>
      <c r="CP438" s="206"/>
      <c r="CQ438" s="206"/>
      <c r="CR438" s="206"/>
      <c r="CS438" s="202" t="s">
        <v>4707</v>
      </c>
      <c r="CT438" s="206"/>
      <c r="CU438" s="206"/>
      <c r="CV438" s="206"/>
      <c r="CW438" s="206"/>
      <c r="CX438" s="206"/>
      <c r="CY438" s="206"/>
      <c r="CZ438" s="206"/>
      <c r="DA438" s="206"/>
      <c r="DB438" s="206"/>
      <c r="DC438" s="206"/>
      <c r="DD438" s="206"/>
      <c r="DE438" s="206"/>
    </row>
    <row r="439" spans="34:109" ht="57" hidden="1">
      <c r="AH439" s="29"/>
      <c r="AI439" s="29"/>
      <c r="AJ439" s="29"/>
      <c r="AK439" s="29"/>
      <c r="AL439" s="197" t="str">
        <f t="shared" si="12"/>
        <v/>
      </c>
      <c r="AM439" s="197" t="str">
        <f t="shared" si="13"/>
        <v/>
      </c>
      <c r="AO439" s="29"/>
      <c r="AP439" s="29">
        <v>437</v>
      </c>
      <c r="AQ439" s="201"/>
      <c r="AR439" s="201"/>
      <c r="AS439" s="201"/>
      <c r="AT439" s="201"/>
      <c r="AU439" s="201"/>
      <c r="AV439" s="201"/>
      <c r="AW439" s="201"/>
      <c r="AX439" s="201"/>
      <c r="AY439" s="201"/>
      <c r="AZ439" s="201"/>
      <c r="BA439" s="201"/>
      <c r="BB439" s="201"/>
      <c r="BC439" s="201"/>
      <c r="BD439" s="201"/>
      <c r="BE439" s="201"/>
      <c r="BF439" s="201"/>
      <c r="BG439" s="201"/>
      <c r="BH439" s="201"/>
      <c r="BI439" s="201"/>
      <c r="BJ439" s="201" t="s">
        <v>4708</v>
      </c>
      <c r="BK439" s="201"/>
      <c r="BL439" s="201"/>
      <c r="BM439" s="201"/>
      <c r="BN439" s="201"/>
      <c r="BO439" s="201"/>
      <c r="BP439" s="201"/>
      <c r="BQ439" s="201"/>
      <c r="BR439" s="201"/>
      <c r="BS439" s="201"/>
      <c r="BT439" s="201"/>
      <c r="BU439" s="201"/>
      <c r="BV439" s="201"/>
      <c r="BW439" s="29"/>
      <c r="BX439" s="29"/>
      <c r="BY439" s="29"/>
      <c r="BZ439" s="202"/>
      <c r="CA439" s="202"/>
      <c r="CB439" s="202"/>
      <c r="CC439" s="202"/>
      <c r="CD439" s="202"/>
      <c r="CE439" s="202"/>
      <c r="CF439" s="202"/>
      <c r="CG439" s="202"/>
      <c r="CH439" s="202"/>
      <c r="CI439" s="202"/>
      <c r="CJ439" s="202"/>
      <c r="CK439" s="202"/>
      <c r="CL439" s="202"/>
      <c r="CM439" s="202"/>
      <c r="CN439" s="202"/>
      <c r="CO439" s="202"/>
      <c r="CP439" s="202"/>
      <c r="CQ439" s="202"/>
      <c r="CR439" s="202"/>
      <c r="CS439" s="202" t="s">
        <v>4709</v>
      </c>
      <c r="CT439" s="202"/>
      <c r="CU439" s="202"/>
      <c r="CV439" s="202"/>
      <c r="CW439" s="202"/>
      <c r="CX439" s="202"/>
      <c r="CY439" s="202"/>
      <c r="CZ439" s="202"/>
      <c r="DA439" s="202"/>
      <c r="DB439" s="202"/>
      <c r="DC439" s="202"/>
      <c r="DD439" s="202"/>
      <c r="DE439" s="202"/>
    </row>
    <row r="440" spans="34:109" ht="71.25" hidden="1">
      <c r="AH440" s="183"/>
      <c r="AI440" s="183"/>
      <c r="AJ440" s="183"/>
      <c r="AK440" s="183"/>
      <c r="AL440" s="197" t="str">
        <f t="shared" si="12"/>
        <v/>
      </c>
      <c r="AM440" s="197" t="str">
        <f t="shared" si="13"/>
        <v/>
      </c>
      <c r="AO440" s="183"/>
      <c r="AP440" s="29">
        <v>438</v>
      </c>
      <c r="AQ440" s="205"/>
      <c r="AR440" s="205"/>
      <c r="AS440" s="205"/>
      <c r="AT440" s="205"/>
      <c r="AU440" s="205"/>
      <c r="AV440" s="205"/>
      <c r="AW440" s="205"/>
      <c r="AX440" s="205"/>
      <c r="AY440" s="205"/>
      <c r="AZ440" s="205"/>
      <c r="BA440" s="205"/>
      <c r="BB440" s="205"/>
      <c r="BC440" s="205"/>
      <c r="BD440" s="205"/>
      <c r="BE440" s="205"/>
      <c r="BF440" s="205"/>
      <c r="BG440" s="205"/>
      <c r="BH440" s="205"/>
      <c r="BI440" s="205"/>
      <c r="BJ440" s="201" t="s">
        <v>4710</v>
      </c>
      <c r="BK440" s="205"/>
      <c r="BL440" s="205"/>
      <c r="BM440" s="205"/>
      <c r="BN440" s="205"/>
      <c r="BO440" s="205"/>
      <c r="BP440" s="205"/>
      <c r="BQ440" s="205"/>
      <c r="BR440" s="205"/>
      <c r="BS440" s="205"/>
      <c r="BT440" s="205"/>
      <c r="BU440" s="205"/>
      <c r="BV440" s="205"/>
      <c r="BW440" s="183"/>
      <c r="BX440" s="183"/>
      <c r="BY440" s="183"/>
      <c r="BZ440" s="206"/>
      <c r="CA440" s="206"/>
      <c r="CB440" s="206"/>
      <c r="CC440" s="206"/>
      <c r="CD440" s="206"/>
      <c r="CE440" s="206"/>
      <c r="CF440" s="206"/>
      <c r="CG440" s="206"/>
      <c r="CH440" s="206"/>
      <c r="CI440" s="206"/>
      <c r="CJ440" s="206"/>
      <c r="CK440" s="206"/>
      <c r="CL440" s="206"/>
      <c r="CM440" s="206"/>
      <c r="CN440" s="206"/>
      <c r="CO440" s="206"/>
      <c r="CP440" s="206"/>
      <c r="CQ440" s="206"/>
      <c r="CR440" s="206"/>
      <c r="CS440" s="202" t="s">
        <v>4711</v>
      </c>
      <c r="CT440" s="206"/>
      <c r="CU440" s="206"/>
      <c r="CV440" s="206"/>
      <c r="CW440" s="206"/>
      <c r="CX440" s="206"/>
      <c r="CY440" s="206"/>
      <c r="CZ440" s="206"/>
      <c r="DA440" s="206"/>
      <c r="DB440" s="206"/>
      <c r="DC440" s="206"/>
      <c r="DD440" s="206"/>
      <c r="DE440" s="206"/>
    </row>
    <row r="441" spans="34:109" ht="57" hidden="1">
      <c r="AH441" s="183"/>
      <c r="AI441" s="183"/>
      <c r="AJ441" s="183"/>
      <c r="AK441" s="183"/>
      <c r="AL441" s="197" t="str">
        <f t="shared" si="12"/>
        <v/>
      </c>
      <c r="AM441" s="197" t="str">
        <f t="shared" si="13"/>
        <v/>
      </c>
      <c r="AO441" s="183"/>
      <c r="AP441" s="29">
        <v>439</v>
      </c>
      <c r="AQ441" s="205"/>
      <c r="AR441" s="205"/>
      <c r="AS441" s="205"/>
      <c r="AT441" s="205"/>
      <c r="AU441" s="205"/>
      <c r="AV441" s="205"/>
      <c r="AW441" s="205"/>
      <c r="AX441" s="205"/>
      <c r="AY441" s="205"/>
      <c r="AZ441" s="205"/>
      <c r="BA441" s="205"/>
      <c r="BB441" s="205"/>
      <c r="BC441" s="205"/>
      <c r="BD441" s="205"/>
      <c r="BE441" s="205"/>
      <c r="BF441" s="205"/>
      <c r="BG441" s="205"/>
      <c r="BH441" s="205"/>
      <c r="BI441" s="205"/>
      <c r="BJ441" s="201" t="s">
        <v>4712</v>
      </c>
      <c r="BK441" s="205"/>
      <c r="BL441" s="205"/>
      <c r="BM441" s="205"/>
      <c r="BN441" s="205"/>
      <c r="BO441" s="205"/>
      <c r="BP441" s="205"/>
      <c r="BQ441" s="205"/>
      <c r="BR441" s="205"/>
      <c r="BS441" s="205"/>
      <c r="BT441" s="205"/>
      <c r="BU441" s="205"/>
      <c r="BV441" s="205"/>
      <c r="BW441" s="183"/>
      <c r="BX441" s="183"/>
      <c r="BY441" s="183"/>
      <c r="BZ441" s="206"/>
      <c r="CA441" s="206"/>
      <c r="CB441" s="206"/>
      <c r="CC441" s="206"/>
      <c r="CD441" s="206"/>
      <c r="CE441" s="206"/>
      <c r="CF441" s="206"/>
      <c r="CG441" s="206"/>
      <c r="CH441" s="206"/>
      <c r="CI441" s="206"/>
      <c r="CJ441" s="206"/>
      <c r="CK441" s="206"/>
      <c r="CL441" s="206"/>
      <c r="CM441" s="206"/>
      <c r="CN441" s="206"/>
      <c r="CO441" s="206"/>
      <c r="CP441" s="206"/>
      <c r="CQ441" s="206"/>
      <c r="CR441" s="206"/>
      <c r="CS441" s="202" t="s">
        <v>4713</v>
      </c>
      <c r="CT441" s="206"/>
      <c r="CU441" s="206"/>
      <c r="CV441" s="206"/>
      <c r="CW441" s="206"/>
      <c r="CX441" s="206"/>
      <c r="CY441" s="206"/>
      <c r="CZ441" s="206"/>
      <c r="DA441" s="206"/>
      <c r="DB441" s="206"/>
      <c r="DC441" s="206"/>
      <c r="DD441" s="206"/>
      <c r="DE441" s="206"/>
    </row>
    <row r="442" spans="34:109" ht="57" hidden="1">
      <c r="AH442" s="183"/>
      <c r="AI442" s="183"/>
      <c r="AJ442" s="183"/>
      <c r="AK442" s="183"/>
      <c r="AL442" s="197" t="str">
        <f t="shared" si="12"/>
        <v/>
      </c>
      <c r="AM442" s="197" t="str">
        <f t="shared" si="13"/>
        <v/>
      </c>
      <c r="AO442" s="183"/>
      <c r="AP442" s="29">
        <v>440</v>
      </c>
      <c r="AQ442" s="205"/>
      <c r="AR442" s="205"/>
      <c r="AS442" s="205"/>
      <c r="AT442" s="205"/>
      <c r="AU442" s="205"/>
      <c r="AV442" s="205"/>
      <c r="AW442" s="205"/>
      <c r="AX442" s="205"/>
      <c r="AY442" s="205"/>
      <c r="AZ442" s="205"/>
      <c r="BA442" s="205"/>
      <c r="BB442" s="205"/>
      <c r="BC442" s="205"/>
      <c r="BD442" s="205"/>
      <c r="BE442" s="205"/>
      <c r="BF442" s="205"/>
      <c r="BG442" s="205"/>
      <c r="BH442" s="205"/>
      <c r="BI442" s="205"/>
      <c r="BJ442" s="201" t="s">
        <v>4714</v>
      </c>
      <c r="BK442" s="205"/>
      <c r="BL442" s="205"/>
      <c r="BM442" s="205"/>
      <c r="BN442" s="205"/>
      <c r="BO442" s="205"/>
      <c r="BP442" s="205"/>
      <c r="BQ442" s="205"/>
      <c r="BR442" s="205"/>
      <c r="BS442" s="205"/>
      <c r="BT442" s="205"/>
      <c r="BU442" s="205"/>
      <c r="BV442" s="205"/>
      <c r="BW442" s="183"/>
      <c r="BX442" s="183"/>
      <c r="BY442" s="183"/>
      <c r="BZ442" s="206"/>
      <c r="CA442" s="206"/>
      <c r="CB442" s="206"/>
      <c r="CC442" s="206"/>
      <c r="CD442" s="206"/>
      <c r="CE442" s="206"/>
      <c r="CF442" s="206"/>
      <c r="CG442" s="206"/>
      <c r="CH442" s="206"/>
      <c r="CI442" s="206"/>
      <c r="CJ442" s="206"/>
      <c r="CK442" s="206"/>
      <c r="CL442" s="206"/>
      <c r="CM442" s="206"/>
      <c r="CN442" s="206"/>
      <c r="CO442" s="206"/>
      <c r="CP442" s="206"/>
      <c r="CQ442" s="206"/>
      <c r="CR442" s="206"/>
      <c r="CS442" s="202" t="s">
        <v>4715</v>
      </c>
      <c r="CT442" s="206"/>
      <c r="CU442" s="206"/>
      <c r="CV442" s="206"/>
      <c r="CW442" s="206"/>
      <c r="CX442" s="206"/>
      <c r="CY442" s="206"/>
      <c r="CZ442" s="206"/>
      <c r="DA442" s="206"/>
      <c r="DB442" s="206"/>
      <c r="DC442" s="206"/>
      <c r="DD442" s="206"/>
      <c r="DE442" s="206"/>
    </row>
    <row r="443" spans="34:109" ht="57" hidden="1">
      <c r="AH443" s="183"/>
      <c r="AI443" s="183"/>
      <c r="AJ443" s="183"/>
      <c r="AK443" s="183"/>
      <c r="AL443" s="197" t="str">
        <f t="shared" si="12"/>
        <v/>
      </c>
      <c r="AM443" s="197" t="str">
        <f t="shared" si="13"/>
        <v/>
      </c>
      <c r="AO443" s="183"/>
      <c r="AP443" s="29">
        <v>441</v>
      </c>
      <c r="AQ443" s="205"/>
      <c r="AR443" s="205"/>
      <c r="AS443" s="205"/>
      <c r="AT443" s="205"/>
      <c r="AU443" s="205"/>
      <c r="AV443" s="205"/>
      <c r="AW443" s="205"/>
      <c r="AX443" s="205"/>
      <c r="AY443" s="205"/>
      <c r="AZ443" s="205"/>
      <c r="BA443" s="205"/>
      <c r="BB443" s="205"/>
      <c r="BC443" s="205"/>
      <c r="BD443" s="205"/>
      <c r="BE443" s="205"/>
      <c r="BF443" s="205"/>
      <c r="BG443" s="205"/>
      <c r="BH443" s="205"/>
      <c r="BI443" s="205"/>
      <c r="BJ443" s="201" t="s">
        <v>4716</v>
      </c>
      <c r="BK443" s="205"/>
      <c r="BL443" s="205"/>
      <c r="BM443" s="205"/>
      <c r="BN443" s="205"/>
      <c r="BO443" s="205"/>
      <c r="BP443" s="205"/>
      <c r="BQ443" s="205"/>
      <c r="BR443" s="205"/>
      <c r="BS443" s="205"/>
      <c r="BT443" s="205"/>
      <c r="BU443" s="205"/>
      <c r="BV443" s="205"/>
      <c r="BW443" s="183"/>
      <c r="BX443" s="183"/>
      <c r="BY443" s="183"/>
      <c r="BZ443" s="206"/>
      <c r="CA443" s="206"/>
      <c r="CB443" s="206"/>
      <c r="CC443" s="206"/>
      <c r="CD443" s="206"/>
      <c r="CE443" s="206"/>
      <c r="CF443" s="206"/>
      <c r="CG443" s="206"/>
      <c r="CH443" s="206"/>
      <c r="CI443" s="206"/>
      <c r="CJ443" s="206"/>
      <c r="CK443" s="206"/>
      <c r="CL443" s="206"/>
      <c r="CM443" s="206"/>
      <c r="CN443" s="206"/>
      <c r="CO443" s="206"/>
      <c r="CP443" s="206"/>
      <c r="CQ443" s="206"/>
      <c r="CR443" s="206"/>
      <c r="CS443" s="202" t="s">
        <v>4717</v>
      </c>
      <c r="CT443" s="206"/>
      <c r="CU443" s="206"/>
      <c r="CV443" s="206"/>
      <c r="CW443" s="206"/>
      <c r="CX443" s="206"/>
      <c r="CY443" s="206"/>
      <c r="CZ443" s="206"/>
      <c r="DA443" s="206"/>
      <c r="DB443" s="206"/>
      <c r="DC443" s="206"/>
      <c r="DD443" s="206"/>
      <c r="DE443" s="206"/>
    </row>
    <row r="444" spans="34:109" ht="57" hidden="1">
      <c r="AH444" s="183"/>
      <c r="AI444" s="183"/>
      <c r="AJ444" s="183"/>
      <c r="AK444" s="183"/>
      <c r="AL444" s="197" t="str">
        <f t="shared" si="12"/>
        <v/>
      </c>
      <c r="AM444" s="197" t="str">
        <f t="shared" si="13"/>
        <v/>
      </c>
      <c r="AO444" s="183"/>
      <c r="AP444" s="29">
        <v>442</v>
      </c>
      <c r="AQ444" s="205"/>
      <c r="AR444" s="205"/>
      <c r="AS444" s="205"/>
      <c r="AT444" s="205"/>
      <c r="AU444" s="205"/>
      <c r="AV444" s="205"/>
      <c r="AW444" s="205"/>
      <c r="AX444" s="205"/>
      <c r="AY444" s="205"/>
      <c r="AZ444" s="205"/>
      <c r="BA444" s="205"/>
      <c r="BB444" s="205"/>
      <c r="BC444" s="205"/>
      <c r="BD444" s="205"/>
      <c r="BE444" s="205"/>
      <c r="BF444" s="205"/>
      <c r="BG444" s="205"/>
      <c r="BH444" s="205"/>
      <c r="BI444" s="205"/>
      <c r="BJ444" s="201" t="s">
        <v>4718</v>
      </c>
      <c r="BK444" s="205"/>
      <c r="BL444" s="205"/>
      <c r="BM444" s="205"/>
      <c r="BN444" s="205"/>
      <c r="BO444" s="205"/>
      <c r="BP444" s="205"/>
      <c r="BQ444" s="205"/>
      <c r="BR444" s="205"/>
      <c r="BS444" s="205"/>
      <c r="BT444" s="205"/>
      <c r="BU444" s="205"/>
      <c r="BV444" s="205"/>
      <c r="BW444" s="183"/>
      <c r="BX444" s="183"/>
      <c r="BY444" s="183"/>
      <c r="BZ444" s="206"/>
      <c r="CA444" s="206"/>
      <c r="CB444" s="206"/>
      <c r="CC444" s="206"/>
      <c r="CD444" s="206"/>
      <c r="CE444" s="206"/>
      <c r="CF444" s="206"/>
      <c r="CG444" s="206"/>
      <c r="CH444" s="206"/>
      <c r="CI444" s="206"/>
      <c r="CJ444" s="206"/>
      <c r="CK444" s="206"/>
      <c r="CL444" s="206"/>
      <c r="CM444" s="206"/>
      <c r="CN444" s="206"/>
      <c r="CO444" s="206"/>
      <c r="CP444" s="206"/>
      <c r="CQ444" s="206"/>
      <c r="CR444" s="206"/>
      <c r="CS444" s="202" t="s">
        <v>4719</v>
      </c>
      <c r="CT444" s="206"/>
      <c r="CU444" s="206"/>
      <c r="CV444" s="206"/>
      <c r="CW444" s="206"/>
      <c r="CX444" s="206"/>
      <c r="CY444" s="206"/>
      <c r="CZ444" s="206"/>
      <c r="DA444" s="206"/>
      <c r="DB444" s="206"/>
      <c r="DC444" s="206"/>
      <c r="DD444" s="206"/>
      <c r="DE444" s="206"/>
    </row>
    <row r="445" spans="34:109" ht="57" hidden="1">
      <c r="AH445" s="183"/>
      <c r="AI445" s="183"/>
      <c r="AJ445" s="183"/>
      <c r="AK445" s="183"/>
      <c r="AL445" s="197" t="str">
        <f t="shared" si="12"/>
        <v/>
      </c>
      <c r="AM445" s="197" t="str">
        <f t="shared" si="13"/>
        <v/>
      </c>
      <c r="AO445" s="183"/>
      <c r="AP445" s="29">
        <v>443</v>
      </c>
      <c r="AQ445" s="205"/>
      <c r="AR445" s="205"/>
      <c r="AS445" s="205"/>
      <c r="AT445" s="205"/>
      <c r="AU445" s="205"/>
      <c r="AV445" s="205"/>
      <c r="AW445" s="205"/>
      <c r="AX445" s="205"/>
      <c r="AY445" s="205"/>
      <c r="AZ445" s="205"/>
      <c r="BA445" s="205"/>
      <c r="BB445" s="205"/>
      <c r="BC445" s="205"/>
      <c r="BD445" s="205"/>
      <c r="BE445" s="205"/>
      <c r="BF445" s="205"/>
      <c r="BG445" s="205"/>
      <c r="BH445" s="205"/>
      <c r="BI445" s="205"/>
      <c r="BJ445" s="201" t="s">
        <v>4720</v>
      </c>
      <c r="BK445" s="205"/>
      <c r="BL445" s="205"/>
      <c r="BM445" s="205"/>
      <c r="BN445" s="205"/>
      <c r="BO445" s="205"/>
      <c r="BP445" s="205"/>
      <c r="BQ445" s="205"/>
      <c r="BR445" s="205"/>
      <c r="BS445" s="205"/>
      <c r="BT445" s="205"/>
      <c r="BU445" s="205"/>
      <c r="BV445" s="205"/>
      <c r="BW445" s="183"/>
      <c r="BX445" s="183"/>
      <c r="BY445" s="183"/>
      <c r="BZ445" s="206"/>
      <c r="CA445" s="206"/>
      <c r="CB445" s="206"/>
      <c r="CC445" s="206"/>
      <c r="CD445" s="206"/>
      <c r="CE445" s="206"/>
      <c r="CF445" s="206"/>
      <c r="CG445" s="206"/>
      <c r="CH445" s="206"/>
      <c r="CI445" s="206"/>
      <c r="CJ445" s="206"/>
      <c r="CK445" s="206"/>
      <c r="CL445" s="206"/>
      <c r="CM445" s="206"/>
      <c r="CN445" s="206"/>
      <c r="CO445" s="206"/>
      <c r="CP445" s="206"/>
      <c r="CQ445" s="206"/>
      <c r="CR445" s="206"/>
      <c r="CS445" s="202" t="s">
        <v>4721</v>
      </c>
      <c r="CT445" s="206"/>
      <c r="CU445" s="206"/>
      <c r="CV445" s="206"/>
      <c r="CW445" s="206"/>
      <c r="CX445" s="206"/>
      <c r="CY445" s="206"/>
      <c r="CZ445" s="206"/>
      <c r="DA445" s="206"/>
      <c r="DB445" s="206"/>
      <c r="DC445" s="206"/>
      <c r="DD445" s="206"/>
      <c r="DE445" s="206"/>
    </row>
    <row r="446" spans="34:109" ht="57" hidden="1">
      <c r="AH446" s="183"/>
      <c r="AI446" s="183"/>
      <c r="AJ446" s="183"/>
      <c r="AK446" s="183"/>
      <c r="AL446" s="197" t="str">
        <f t="shared" si="12"/>
        <v/>
      </c>
      <c r="AM446" s="197" t="str">
        <f t="shared" si="13"/>
        <v/>
      </c>
      <c r="AO446" s="183"/>
      <c r="AP446" s="29">
        <v>444</v>
      </c>
      <c r="AQ446" s="205"/>
      <c r="AR446" s="205"/>
      <c r="AS446" s="205"/>
      <c r="AT446" s="205"/>
      <c r="AU446" s="205"/>
      <c r="AV446" s="205"/>
      <c r="AW446" s="205"/>
      <c r="AX446" s="205"/>
      <c r="AY446" s="205"/>
      <c r="AZ446" s="205"/>
      <c r="BA446" s="205"/>
      <c r="BB446" s="205"/>
      <c r="BC446" s="205"/>
      <c r="BD446" s="205"/>
      <c r="BE446" s="205"/>
      <c r="BF446" s="205"/>
      <c r="BG446" s="205"/>
      <c r="BH446" s="205"/>
      <c r="BI446" s="205"/>
      <c r="BJ446" s="201" t="s">
        <v>4722</v>
      </c>
      <c r="BK446" s="205"/>
      <c r="BL446" s="205"/>
      <c r="BM446" s="205"/>
      <c r="BN446" s="205"/>
      <c r="BO446" s="205"/>
      <c r="BP446" s="205"/>
      <c r="BQ446" s="205"/>
      <c r="BR446" s="205"/>
      <c r="BS446" s="205"/>
      <c r="BT446" s="205"/>
      <c r="BU446" s="205"/>
      <c r="BV446" s="205"/>
      <c r="BW446" s="183"/>
      <c r="BX446" s="183"/>
      <c r="BY446" s="183"/>
      <c r="BZ446" s="206"/>
      <c r="CA446" s="206"/>
      <c r="CB446" s="206"/>
      <c r="CC446" s="206"/>
      <c r="CD446" s="206"/>
      <c r="CE446" s="206"/>
      <c r="CF446" s="206"/>
      <c r="CG446" s="206"/>
      <c r="CH446" s="206"/>
      <c r="CI446" s="206"/>
      <c r="CJ446" s="206"/>
      <c r="CK446" s="206"/>
      <c r="CL446" s="206"/>
      <c r="CM446" s="206"/>
      <c r="CN446" s="206"/>
      <c r="CO446" s="206"/>
      <c r="CP446" s="206"/>
      <c r="CQ446" s="206"/>
      <c r="CR446" s="206"/>
      <c r="CS446" s="202" t="s">
        <v>4723</v>
      </c>
      <c r="CT446" s="206"/>
      <c r="CU446" s="206"/>
      <c r="CV446" s="206"/>
      <c r="CW446" s="206"/>
      <c r="CX446" s="206"/>
      <c r="CY446" s="206"/>
      <c r="CZ446" s="206"/>
      <c r="DA446" s="206"/>
      <c r="DB446" s="206"/>
      <c r="DC446" s="206"/>
      <c r="DD446" s="206"/>
      <c r="DE446" s="206"/>
    </row>
    <row r="447" spans="34:109" ht="57" hidden="1">
      <c r="AH447" s="183"/>
      <c r="AI447" s="183"/>
      <c r="AJ447" s="183"/>
      <c r="AK447" s="183"/>
      <c r="AL447" s="197" t="str">
        <f t="shared" si="12"/>
        <v/>
      </c>
      <c r="AM447" s="197" t="str">
        <f t="shared" si="13"/>
        <v/>
      </c>
      <c r="AO447" s="183"/>
      <c r="AP447" s="29">
        <v>445</v>
      </c>
      <c r="AQ447" s="205"/>
      <c r="AR447" s="205"/>
      <c r="AS447" s="205"/>
      <c r="AT447" s="205"/>
      <c r="AU447" s="205"/>
      <c r="AV447" s="205"/>
      <c r="AW447" s="205"/>
      <c r="AX447" s="205"/>
      <c r="AY447" s="205"/>
      <c r="AZ447" s="205"/>
      <c r="BA447" s="205"/>
      <c r="BB447" s="205"/>
      <c r="BC447" s="205"/>
      <c r="BD447" s="205"/>
      <c r="BE447" s="205"/>
      <c r="BF447" s="205"/>
      <c r="BG447" s="205"/>
      <c r="BH447" s="205"/>
      <c r="BI447" s="205"/>
      <c r="BJ447" s="201" t="s">
        <v>4724</v>
      </c>
      <c r="BK447" s="205"/>
      <c r="BL447" s="205"/>
      <c r="BM447" s="205"/>
      <c r="BN447" s="205"/>
      <c r="BO447" s="205"/>
      <c r="BP447" s="205"/>
      <c r="BQ447" s="205"/>
      <c r="BR447" s="205"/>
      <c r="BS447" s="205"/>
      <c r="BT447" s="205"/>
      <c r="BU447" s="205"/>
      <c r="BV447" s="205"/>
      <c r="BW447" s="183"/>
      <c r="BX447" s="183"/>
      <c r="BY447" s="183"/>
      <c r="BZ447" s="206"/>
      <c r="CA447" s="206"/>
      <c r="CB447" s="206"/>
      <c r="CC447" s="206"/>
      <c r="CD447" s="206"/>
      <c r="CE447" s="206"/>
      <c r="CF447" s="206"/>
      <c r="CG447" s="206"/>
      <c r="CH447" s="206"/>
      <c r="CI447" s="206"/>
      <c r="CJ447" s="206"/>
      <c r="CK447" s="206"/>
      <c r="CL447" s="206"/>
      <c r="CM447" s="206"/>
      <c r="CN447" s="206"/>
      <c r="CO447" s="206"/>
      <c r="CP447" s="206"/>
      <c r="CQ447" s="206"/>
      <c r="CR447" s="206"/>
      <c r="CS447" s="202" t="s">
        <v>4725</v>
      </c>
      <c r="CT447" s="206"/>
      <c r="CU447" s="206"/>
      <c r="CV447" s="206"/>
      <c r="CW447" s="206"/>
      <c r="CX447" s="206"/>
      <c r="CY447" s="206"/>
      <c r="CZ447" s="206"/>
      <c r="DA447" s="206"/>
      <c r="DB447" s="206"/>
      <c r="DC447" s="206"/>
      <c r="DD447" s="206"/>
      <c r="DE447" s="206"/>
    </row>
    <row r="448" spans="34:109" ht="57" hidden="1">
      <c r="AH448" s="183"/>
      <c r="AI448" s="183"/>
      <c r="AJ448" s="183"/>
      <c r="AK448" s="183"/>
      <c r="AL448" s="197" t="str">
        <f t="shared" si="12"/>
        <v/>
      </c>
      <c r="AM448" s="197" t="str">
        <f t="shared" si="13"/>
        <v/>
      </c>
      <c r="AO448" s="183"/>
      <c r="AP448" s="29">
        <v>446</v>
      </c>
      <c r="AQ448" s="205"/>
      <c r="AR448" s="205"/>
      <c r="AS448" s="205"/>
      <c r="AT448" s="205"/>
      <c r="AU448" s="205"/>
      <c r="AV448" s="205"/>
      <c r="AW448" s="205"/>
      <c r="AX448" s="205"/>
      <c r="AY448" s="205"/>
      <c r="AZ448" s="205"/>
      <c r="BA448" s="205"/>
      <c r="BB448" s="205"/>
      <c r="BC448" s="205"/>
      <c r="BD448" s="205"/>
      <c r="BE448" s="205"/>
      <c r="BF448" s="205"/>
      <c r="BG448" s="205"/>
      <c r="BH448" s="205"/>
      <c r="BI448" s="205"/>
      <c r="BJ448" s="201" t="s">
        <v>4726</v>
      </c>
      <c r="BK448" s="205"/>
      <c r="BL448" s="205"/>
      <c r="BM448" s="205"/>
      <c r="BN448" s="205"/>
      <c r="BO448" s="205"/>
      <c r="BP448" s="205"/>
      <c r="BQ448" s="205"/>
      <c r="BR448" s="205"/>
      <c r="BS448" s="205"/>
      <c r="BT448" s="205"/>
      <c r="BU448" s="205"/>
      <c r="BV448" s="205"/>
      <c r="BW448" s="183"/>
      <c r="BX448" s="183"/>
      <c r="BY448" s="183"/>
      <c r="BZ448" s="206"/>
      <c r="CA448" s="206"/>
      <c r="CB448" s="206"/>
      <c r="CC448" s="206"/>
      <c r="CD448" s="206"/>
      <c r="CE448" s="206"/>
      <c r="CF448" s="206"/>
      <c r="CG448" s="206"/>
      <c r="CH448" s="206"/>
      <c r="CI448" s="206"/>
      <c r="CJ448" s="206"/>
      <c r="CK448" s="206"/>
      <c r="CL448" s="206"/>
      <c r="CM448" s="206"/>
      <c r="CN448" s="206"/>
      <c r="CO448" s="206"/>
      <c r="CP448" s="206"/>
      <c r="CQ448" s="206"/>
      <c r="CR448" s="206"/>
      <c r="CS448" s="202" t="s">
        <v>4727</v>
      </c>
      <c r="CT448" s="206"/>
      <c r="CU448" s="206"/>
      <c r="CV448" s="206"/>
      <c r="CW448" s="206"/>
      <c r="CX448" s="206"/>
      <c r="CY448" s="206"/>
      <c r="CZ448" s="206"/>
      <c r="DA448" s="206"/>
      <c r="DB448" s="206"/>
      <c r="DC448" s="206"/>
      <c r="DD448" s="206"/>
      <c r="DE448" s="206"/>
    </row>
    <row r="449" spans="34:109" ht="57" hidden="1">
      <c r="AH449" s="183"/>
      <c r="AI449" s="183"/>
      <c r="AJ449" s="183"/>
      <c r="AK449" s="183"/>
      <c r="AL449" s="197" t="str">
        <f t="shared" si="12"/>
        <v/>
      </c>
      <c r="AM449" s="197" t="str">
        <f t="shared" si="13"/>
        <v/>
      </c>
      <c r="AO449" s="183"/>
      <c r="AP449" s="29">
        <v>447</v>
      </c>
      <c r="AQ449" s="205"/>
      <c r="AR449" s="205"/>
      <c r="AS449" s="205"/>
      <c r="AT449" s="205"/>
      <c r="AU449" s="205"/>
      <c r="AV449" s="205"/>
      <c r="AW449" s="205"/>
      <c r="AX449" s="205"/>
      <c r="AY449" s="205"/>
      <c r="AZ449" s="205"/>
      <c r="BA449" s="205"/>
      <c r="BB449" s="205"/>
      <c r="BC449" s="205"/>
      <c r="BD449" s="205"/>
      <c r="BE449" s="205"/>
      <c r="BF449" s="205"/>
      <c r="BG449" s="205"/>
      <c r="BH449" s="205"/>
      <c r="BI449" s="205"/>
      <c r="BJ449" s="201" t="s">
        <v>4728</v>
      </c>
      <c r="BK449" s="205"/>
      <c r="BL449" s="205"/>
      <c r="BM449" s="205"/>
      <c r="BN449" s="205"/>
      <c r="BO449" s="205"/>
      <c r="BP449" s="205"/>
      <c r="BQ449" s="205"/>
      <c r="BR449" s="205"/>
      <c r="BS449" s="205"/>
      <c r="BT449" s="205"/>
      <c r="BU449" s="205"/>
      <c r="BV449" s="205"/>
      <c r="BW449" s="183"/>
      <c r="BX449" s="183"/>
      <c r="BY449" s="183"/>
      <c r="BZ449" s="206"/>
      <c r="CA449" s="206"/>
      <c r="CB449" s="206"/>
      <c r="CC449" s="206"/>
      <c r="CD449" s="206"/>
      <c r="CE449" s="206"/>
      <c r="CF449" s="206"/>
      <c r="CG449" s="206"/>
      <c r="CH449" s="206"/>
      <c r="CI449" s="206"/>
      <c r="CJ449" s="206"/>
      <c r="CK449" s="206"/>
      <c r="CL449" s="206"/>
      <c r="CM449" s="206"/>
      <c r="CN449" s="206"/>
      <c r="CO449" s="206"/>
      <c r="CP449" s="206"/>
      <c r="CQ449" s="206"/>
      <c r="CR449" s="206"/>
      <c r="CS449" s="202" t="s">
        <v>4729</v>
      </c>
      <c r="CT449" s="206"/>
      <c r="CU449" s="206"/>
      <c r="CV449" s="206"/>
      <c r="CW449" s="206"/>
      <c r="CX449" s="206"/>
      <c r="CY449" s="206"/>
      <c r="CZ449" s="206"/>
      <c r="DA449" s="206"/>
      <c r="DB449" s="206"/>
      <c r="DC449" s="206"/>
      <c r="DD449" s="206"/>
      <c r="DE449" s="206"/>
    </row>
    <row r="450" spans="34:109" ht="57" hidden="1">
      <c r="AH450" s="183"/>
      <c r="AI450" s="183"/>
      <c r="AJ450" s="183"/>
      <c r="AK450" s="183"/>
      <c r="AL450" s="197" t="str">
        <f t="shared" si="12"/>
        <v/>
      </c>
      <c r="AM450" s="197" t="str">
        <f t="shared" si="13"/>
        <v/>
      </c>
      <c r="AO450" s="183"/>
      <c r="AP450" s="29">
        <v>448</v>
      </c>
      <c r="AQ450" s="205"/>
      <c r="AR450" s="205"/>
      <c r="AS450" s="205"/>
      <c r="AT450" s="205"/>
      <c r="AU450" s="205"/>
      <c r="AV450" s="205"/>
      <c r="AW450" s="205"/>
      <c r="AX450" s="205"/>
      <c r="AY450" s="205"/>
      <c r="AZ450" s="205"/>
      <c r="BA450" s="205"/>
      <c r="BB450" s="205"/>
      <c r="BC450" s="205"/>
      <c r="BD450" s="205"/>
      <c r="BE450" s="205"/>
      <c r="BF450" s="205"/>
      <c r="BG450" s="205"/>
      <c r="BH450" s="205"/>
      <c r="BI450" s="205"/>
      <c r="BJ450" s="201" t="s">
        <v>4730</v>
      </c>
      <c r="BK450" s="205"/>
      <c r="BL450" s="205"/>
      <c r="BM450" s="205"/>
      <c r="BN450" s="205"/>
      <c r="BO450" s="205"/>
      <c r="BP450" s="205"/>
      <c r="BQ450" s="205"/>
      <c r="BR450" s="205"/>
      <c r="BS450" s="205"/>
      <c r="BT450" s="205"/>
      <c r="BU450" s="205"/>
      <c r="BV450" s="205"/>
      <c r="BW450" s="183"/>
      <c r="BX450" s="183"/>
      <c r="BY450" s="183"/>
      <c r="BZ450" s="206"/>
      <c r="CA450" s="206"/>
      <c r="CB450" s="206"/>
      <c r="CC450" s="206"/>
      <c r="CD450" s="206"/>
      <c r="CE450" s="206"/>
      <c r="CF450" s="206"/>
      <c r="CG450" s="206"/>
      <c r="CH450" s="206"/>
      <c r="CI450" s="206"/>
      <c r="CJ450" s="206"/>
      <c r="CK450" s="206"/>
      <c r="CL450" s="206"/>
      <c r="CM450" s="206"/>
      <c r="CN450" s="206"/>
      <c r="CO450" s="206"/>
      <c r="CP450" s="206"/>
      <c r="CQ450" s="206"/>
      <c r="CR450" s="206"/>
      <c r="CS450" s="202" t="s">
        <v>4731</v>
      </c>
      <c r="CT450" s="206"/>
      <c r="CU450" s="206"/>
      <c r="CV450" s="206"/>
      <c r="CW450" s="206"/>
      <c r="CX450" s="206"/>
      <c r="CY450" s="206"/>
      <c r="CZ450" s="206"/>
      <c r="DA450" s="206"/>
      <c r="DB450" s="206"/>
      <c r="DC450" s="206"/>
      <c r="DD450" s="206"/>
      <c r="DE450" s="206"/>
    </row>
    <row r="451" spans="34:109" ht="57" hidden="1">
      <c r="AH451" s="183"/>
      <c r="AI451" s="183"/>
      <c r="AJ451" s="183"/>
      <c r="AK451" s="183"/>
      <c r="AL451" s="197" t="str">
        <f t="shared" si="12"/>
        <v/>
      </c>
      <c r="AM451" s="197" t="str">
        <f t="shared" si="13"/>
        <v/>
      </c>
      <c r="AO451" s="183"/>
      <c r="AP451" s="29">
        <v>449</v>
      </c>
      <c r="AQ451" s="205"/>
      <c r="AR451" s="205"/>
      <c r="AS451" s="205"/>
      <c r="AT451" s="205"/>
      <c r="AU451" s="205"/>
      <c r="AV451" s="205"/>
      <c r="AW451" s="205"/>
      <c r="AX451" s="205"/>
      <c r="AY451" s="205"/>
      <c r="AZ451" s="205"/>
      <c r="BA451" s="205"/>
      <c r="BB451" s="205"/>
      <c r="BC451" s="205"/>
      <c r="BD451" s="205"/>
      <c r="BE451" s="205"/>
      <c r="BF451" s="205"/>
      <c r="BG451" s="205"/>
      <c r="BH451" s="205"/>
      <c r="BI451" s="205"/>
      <c r="BJ451" s="201" t="s">
        <v>4732</v>
      </c>
      <c r="BK451" s="205"/>
      <c r="BL451" s="205"/>
      <c r="BM451" s="205"/>
      <c r="BN451" s="205"/>
      <c r="BO451" s="205"/>
      <c r="BP451" s="205"/>
      <c r="BQ451" s="205"/>
      <c r="BR451" s="205"/>
      <c r="BS451" s="205"/>
      <c r="BT451" s="205"/>
      <c r="BU451" s="205"/>
      <c r="BV451" s="205"/>
      <c r="BW451" s="183"/>
      <c r="BX451" s="183"/>
      <c r="BY451" s="183"/>
      <c r="BZ451" s="206"/>
      <c r="CA451" s="206"/>
      <c r="CB451" s="206"/>
      <c r="CC451" s="206"/>
      <c r="CD451" s="206"/>
      <c r="CE451" s="206"/>
      <c r="CF451" s="206"/>
      <c r="CG451" s="206"/>
      <c r="CH451" s="206"/>
      <c r="CI451" s="206"/>
      <c r="CJ451" s="206"/>
      <c r="CK451" s="206"/>
      <c r="CL451" s="206"/>
      <c r="CM451" s="206"/>
      <c r="CN451" s="206"/>
      <c r="CO451" s="206"/>
      <c r="CP451" s="206"/>
      <c r="CQ451" s="206"/>
      <c r="CR451" s="206"/>
      <c r="CS451" s="202" t="s">
        <v>4733</v>
      </c>
      <c r="CT451" s="206"/>
      <c r="CU451" s="206"/>
      <c r="CV451" s="206"/>
      <c r="CW451" s="206"/>
      <c r="CX451" s="206"/>
      <c r="CY451" s="206"/>
      <c r="CZ451" s="206"/>
      <c r="DA451" s="206"/>
      <c r="DB451" s="206"/>
      <c r="DC451" s="206"/>
      <c r="DD451" s="206"/>
      <c r="DE451" s="206"/>
    </row>
    <row r="452" spans="34:109" ht="57" hidden="1">
      <c r="AH452" s="183"/>
      <c r="AI452" s="183"/>
      <c r="AJ452" s="183"/>
      <c r="AK452" s="183"/>
      <c r="AL452" s="197" t="str">
        <f t="shared" ref="AL452:AL515" si="14">IFERROR(IF(HLOOKUP($N$8, $BZ$3:$DE$574, $AP452, FALSE )="", "", HLOOKUP($N$8, $BZ$3:$DE$574, $AP452, FALSE)), "")</f>
        <v/>
      </c>
      <c r="AM452" s="197" t="str">
        <f t="shared" ref="AM452:AM515" si="15">IFERROR(IF(AL452="", "", HLOOKUP($N$8, $AQ$3:$BV$574, AP452, FALSE)), "")</f>
        <v/>
      </c>
      <c r="AO452" s="183"/>
      <c r="AP452" s="29">
        <v>450</v>
      </c>
      <c r="AQ452" s="205"/>
      <c r="AR452" s="205"/>
      <c r="AS452" s="205"/>
      <c r="AT452" s="205"/>
      <c r="AU452" s="205"/>
      <c r="AV452" s="205"/>
      <c r="AW452" s="205"/>
      <c r="AX452" s="205"/>
      <c r="AY452" s="205"/>
      <c r="AZ452" s="205"/>
      <c r="BA452" s="205"/>
      <c r="BB452" s="205"/>
      <c r="BC452" s="205"/>
      <c r="BD452" s="205"/>
      <c r="BE452" s="205"/>
      <c r="BF452" s="205"/>
      <c r="BG452" s="205"/>
      <c r="BH452" s="205"/>
      <c r="BI452" s="205"/>
      <c r="BJ452" s="201" t="s">
        <v>4734</v>
      </c>
      <c r="BK452" s="205"/>
      <c r="BL452" s="205"/>
      <c r="BM452" s="205"/>
      <c r="BN452" s="205"/>
      <c r="BO452" s="205"/>
      <c r="BP452" s="205"/>
      <c r="BQ452" s="205"/>
      <c r="BR452" s="205"/>
      <c r="BS452" s="205"/>
      <c r="BT452" s="205"/>
      <c r="BU452" s="205"/>
      <c r="BV452" s="205"/>
      <c r="BW452" s="183"/>
      <c r="BX452" s="183"/>
      <c r="BY452" s="183"/>
      <c r="BZ452" s="206"/>
      <c r="CA452" s="206"/>
      <c r="CB452" s="206"/>
      <c r="CC452" s="206"/>
      <c r="CD452" s="206"/>
      <c r="CE452" s="206"/>
      <c r="CF452" s="206"/>
      <c r="CG452" s="206"/>
      <c r="CH452" s="206"/>
      <c r="CI452" s="206"/>
      <c r="CJ452" s="206"/>
      <c r="CK452" s="206"/>
      <c r="CL452" s="206"/>
      <c r="CM452" s="206"/>
      <c r="CN452" s="206"/>
      <c r="CO452" s="206"/>
      <c r="CP452" s="206"/>
      <c r="CQ452" s="206"/>
      <c r="CR452" s="206"/>
      <c r="CS452" s="202" t="s">
        <v>4735</v>
      </c>
      <c r="CT452" s="206"/>
      <c r="CU452" s="206"/>
      <c r="CV452" s="206"/>
      <c r="CW452" s="206"/>
      <c r="CX452" s="206"/>
      <c r="CY452" s="206"/>
      <c r="CZ452" s="206"/>
      <c r="DA452" s="206"/>
      <c r="DB452" s="206"/>
      <c r="DC452" s="206"/>
      <c r="DD452" s="206"/>
      <c r="DE452" s="206"/>
    </row>
    <row r="453" spans="34:109" ht="57" hidden="1">
      <c r="AH453" s="183"/>
      <c r="AI453" s="183"/>
      <c r="AJ453" s="183"/>
      <c r="AK453" s="183"/>
      <c r="AL453" s="197" t="str">
        <f t="shared" si="14"/>
        <v/>
      </c>
      <c r="AM453" s="197" t="str">
        <f t="shared" si="15"/>
        <v/>
      </c>
      <c r="AO453" s="183"/>
      <c r="AP453" s="29">
        <v>451</v>
      </c>
      <c r="AQ453" s="205"/>
      <c r="AR453" s="205"/>
      <c r="AS453" s="205"/>
      <c r="AT453" s="205"/>
      <c r="AU453" s="205"/>
      <c r="AV453" s="205"/>
      <c r="AW453" s="205"/>
      <c r="AX453" s="205"/>
      <c r="AY453" s="205"/>
      <c r="AZ453" s="205"/>
      <c r="BA453" s="205"/>
      <c r="BB453" s="205"/>
      <c r="BC453" s="205"/>
      <c r="BD453" s="205"/>
      <c r="BE453" s="205"/>
      <c r="BF453" s="205"/>
      <c r="BG453" s="205"/>
      <c r="BH453" s="205"/>
      <c r="BI453" s="205"/>
      <c r="BJ453" s="201" t="s">
        <v>4736</v>
      </c>
      <c r="BK453" s="205"/>
      <c r="BL453" s="205"/>
      <c r="BM453" s="205"/>
      <c r="BN453" s="205"/>
      <c r="BO453" s="205"/>
      <c r="BP453" s="205"/>
      <c r="BQ453" s="205"/>
      <c r="BR453" s="205"/>
      <c r="BS453" s="205"/>
      <c r="BT453" s="205"/>
      <c r="BU453" s="205"/>
      <c r="BV453" s="205"/>
      <c r="BW453" s="183"/>
      <c r="BX453" s="183"/>
      <c r="BY453" s="183"/>
      <c r="BZ453" s="206"/>
      <c r="CA453" s="206"/>
      <c r="CB453" s="206"/>
      <c r="CC453" s="206"/>
      <c r="CD453" s="206"/>
      <c r="CE453" s="206"/>
      <c r="CF453" s="206"/>
      <c r="CG453" s="206"/>
      <c r="CH453" s="206"/>
      <c r="CI453" s="206"/>
      <c r="CJ453" s="206"/>
      <c r="CK453" s="206"/>
      <c r="CL453" s="206"/>
      <c r="CM453" s="206"/>
      <c r="CN453" s="206"/>
      <c r="CO453" s="206"/>
      <c r="CP453" s="206"/>
      <c r="CQ453" s="206"/>
      <c r="CR453" s="206"/>
      <c r="CS453" s="202" t="s">
        <v>4737</v>
      </c>
      <c r="CT453" s="206"/>
      <c r="CU453" s="206"/>
      <c r="CV453" s="206"/>
      <c r="CW453" s="206"/>
      <c r="CX453" s="206"/>
      <c r="CY453" s="206"/>
      <c r="CZ453" s="206"/>
      <c r="DA453" s="206"/>
      <c r="DB453" s="206"/>
      <c r="DC453" s="206"/>
      <c r="DD453" s="206"/>
      <c r="DE453" s="206"/>
    </row>
    <row r="454" spans="34:109" ht="57" hidden="1">
      <c r="AH454" s="183"/>
      <c r="AI454" s="183"/>
      <c r="AJ454" s="183"/>
      <c r="AK454" s="183"/>
      <c r="AL454" s="197" t="str">
        <f t="shared" si="14"/>
        <v/>
      </c>
      <c r="AM454" s="197" t="str">
        <f t="shared" si="15"/>
        <v/>
      </c>
      <c r="AO454" s="183"/>
      <c r="AP454" s="29">
        <v>452</v>
      </c>
      <c r="AQ454" s="205"/>
      <c r="AR454" s="205"/>
      <c r="AS454" s="205"/>
      <c r="AT454" s="205"/>
      <c r="AU454" s="205"/>
      <c r="AV454" s="205"/>
      <c r="AW454" s="205"/>
      <c r="AX454" s="205"/>
      <c r="AY454" s="205"/>
      <c r="AZ454" s="205"/>
      <c r="BA454" s="205"/>
      <c r="BB454" s="205"/>
      <c r="BC454" s="205"/>
      <c r="BD454" s="205"/>
      <c r="BE454" s="205"/>
      <c r="BF454" s="205"/>
      <c r="BG454" s="205"/>
      <c r="BH454" s="205"/>
      <c r="BI454" s="205"/>
      <c r="BJ454" s="201" t="s">
        <v>4738</v>
      </c>
      <c r="BK454" s="205"/>
      <c r="BL454" s="205"/>
      <c r="BM454" s="205"/>
      <c r="BN454" s="205"/>
      <c r="BO454" s="205"/>
      <c r="BP454" s="205"/>
      <c r="BQ454" s="205"/>
      <c r="BR454" s="205"/>
      <c r="BS454" s="205"/>
      <c r="BT454" s="205"/>
      <c r="BU454" s="205"/>
      <c r="BV454" s="205"/>
      <c r="BW454" s="183"/>
      <c r="BX454" s="183"/>
      <c r="BY454" s="183"/>
      <c r="BZ454" s="206"/>
      <c r="CA454" s="206"/>
      <c r="CB454" s="206"/>
      <c r="CC454" s="206"/>
      <c r="CD454" s="206"/>
      <c r="CE454" s="206"/>
      <c r="CF454" s="206"/>
      <c r="CG454" s="206"/>
      <c r="CH454" s="206"/>
      <c r="CI454" s="206"/>
      <c r="CJ454" s="206"/>
      <c r="CK454" s="206"/>
      <c r="CL454" s="206"/>
      <c r="CM454" s="206"/>
      <c r="CN454" s="206"/>
      <c r="CO454" s="206"/>
      <c r="CP454" s="206"/>
      <c r="CQ454" s="206"/>
      <c r="CR454" s="206"/>
      <c r="CS454" s="202" t="s">
        <v>4739</v>
      </c>
      <c r="CT454" s="206"/>
      <c r="CU454" s="206"/>
      <c r="CV454" s="206"/>
      <c r="CW454" s="206"/>
      <c r="CX454" s="206"/>
      <c r="CY454" s="206"/>
      <c r="CZ454" s="206"/>
      <c r="DA454" s="206"/>
      <c r="DB454" s="206"/>
      <c r="DC454" s="206"/>
      <c r="DD454" s="206"/>
      <c r="DE454" s="206"/>
    </row>
    <row r="455" spans="34:109" ht="57" hidden="1">
      <c r="AH455" s="183"/>
      <c r="AI455" s="183"/>
      <c r="AJ455" s="183"/>
      <c r="AK455" s="183"/>
      <c r="AL455" s="197" t="str">
        <f t="shared" si="14"/>
        <v/>
      </c>
      <c r="AM455" s="197" t="str">
        <f t="shared" si="15"/>
        <v/>
      </c>
      <c r="AO455" s="183"/>
      <c r="AP455" s="29">
        <v>453</v>
      </c>
      <c r="AQ455" s="205"/>
      <c r="AR455" s="205"/>
      <c r="AS455" s="205"/>
      <c r="AT455" s="205"/>
      <c r="AU455" s="205"/>
      <c r="AV455" s="205"/>
      <c r="AW455" s="205"/>
      <c r="AX455" s="205"/>
      <c r="AY455" s="205"/>
      <c r="AZ455" s="205"/>
      <c r="BA455" s="205"/>
      <c r="BB455" s="205"/>
      <c r="BC455" s="205"/>
      <c r="BD455" s="205"/>
      <c r="BE455" s="205"/>
      <c r="BF455" s="205"/>
      <c r="BG455" s="205"/>
      <c r="BH455" s="205"/>
      <c r="BI455" s="205"/>
      <c r="BJ455" s="201" t="s">
        <v>4740</v>
      </c>
      <c r="BK455" s="205"/>
      <c r="BL455" s="205"/>
      <c r="BM455" s="205"/>
      <c r="BN455" s="205"/>
      <c r="BO455" s="205"/>
      <c r="BP455" s="205"/>
      <c r="BQ455" s="205"/>
      <c r="BR455" s="205"/>
      <c r="BS455" s="205"/>
      <c r="BT455" s="205"/>
      <c r="BU455" s="205"/>
      <c r="BV455" s="205"/>
      <c r="BW455" s="183"/>
      <c r="BX455" s="183"/>
      <c r="BY455" s="183"/>
      <c r="BZ455" s="206"/>
      <c r="CA455" s="206"/>
      <c r="CB455" s="206"/>
      <c r="CC455" s="206"/>
      <c r="CD455" s="206"/>
      <c r="CE455" s="206"/>
      <c r="CF455" s="206"/>
      <c r="CG455" s="206"/>
      <c r="CH455" s="206"/>
      <c r="CI455" s="206"/>
      <c r="CJ455" s="206"/>
      <c r="CK455" s="206"/>
      <c r="CL455" s="206"/>
      <c r="CM455" s="206"/>
      <c r="CN455" s="206"/>
      <c r="CO455" s="206"/>
      <c r="CP455" s="206"/>
      <c r="CQ455" s="206"/>
      <c r="CR455" s="206"/>
      <c r="CS455" s="202" t="s">
        <v>4741</v>
      </c>
      <c r="CT455" s="206"/>
      <c r="CU455" s="206"/>
      <c r="CV455" s="206"/>
      <c r="CW455" s="206"/>
      <c r="CX455" s="206"/>
      <c r="CY455" s="206"/>
      <c r="CZ455" s="206"/>
      <c r="DA455" s="206"/>
      <c r="DB455" s="206"/>
      <c r="DC455" s="206"/>
      <c r="DD455" s="206"/>
      <c r="DE455" s="206"/>
    </row>
    <row r="456" spans="34:109" ht="57" hidden="1">
      <c r="AH456" s="183"/>
      <c r="AI456" s="183"/>
      <c r="AJ456" s="183"/>
      <c r="AK456" s="183"/>
      <c r="AL456" s="197" t="str">
        <f t="shared" si="14"/>
        <v/>
      </c>
      <c r="AM456" s="197" t="str">
        <f t="shared" si="15"/>
        <v/>
      </c>
      <c r="AO456" s="183"/>
      <c r="AP456" s="29">
        <v>454</v>
      </c>
      <c r="AQ456" s="205"/>
      <c r="AR456" s="205"/>
      <c r="AS456" s="205"/>
      <c r="AT456" s="205"/>
      <c r="AU456" s="205"/>
      <c r="AV456" s="205"/>
      <c r="AW456" s="205"/>
      <c r="AX456" s="205"/>
      <c r="AY456" s="205"/>
      <c r="AZ456" s="205"/>
      <c r="BA456" s="205"/>
      <c r="BB456" s="205"/>
      <c r="BC456" s="205"/>
      <c r="BD456" s="205"/>
      <c r="BE456" s="205"/>
      <c r="BF456" s="205"/>
      <c r="BG456" s="205"/>
      <c r="BH456" s="205"/>
      <c r="BI456" s="205"/>
      <c r="BJ456" s="201" t="s">
        <v>4742</v>
      </c>
      <c r="BK456" s="205"/>
      <c r="BL456" s="205"/>
      <c r="BM456" s="205"/>
      <c r="BN456" s="205"/>
      <c r="BO456" s="205"/>
      <c r="BP456" s="205"/>
      <c r="BQ456" s="205"/>
      <c r="BR456" s="205"/>
      <c r="BS456" s="205"/>
      <c r="BT456" s="205"/>
      <c r="BU456" s="205"/>
      <c r="BV456" s="205"/>
      <c r="BW456" s="183"/>
      <c r="BX456" s="183"/>
      <c r="BY456" s="183"/>
      <c r="BZ456" s="206"/>
      <c r="CA456" s="206"/>
      <c r="CB456" s="206"/>
      <c r="CC456" s="206"/>
      <c r="CD456" s="206"/>
      <c r="CE456" s="206"/>
      <c r="CF456" s="206"/>
      <c r="CG456" s="206"/>
      <c r="CH456" s="206"/>
      <c r="CI456" s="206"/>
      <c r="CJ456" s="206"/>
      <c r="CK456" s="206"/>
      <c r="CL456" s="206"/>
      <c r="CM456" s="206"/>
      <c r="CN456" s="206"/>
      <c r="CO456" s="206"/>
      <c r="CP456" s="206"/>
      <c r="CQ456" s="206"/>
      <c r="CR456" s="206"/>
      <c r="CS456" s="202" t="s">
        <v>4743</v>
      </c>
      <c r="CT456" s="206"/>
      <c r="CU456" s="206"/>
      <c r="CV456" s="206"/>
      <c r="CW456" s="206"/>
      <c r="CX456" s="206"/>
      <c r="CY456" s="206"/>
      <c r="CZ456" s="206"/>
      <c r="DA456" s="206"/>
      <c r="DB456" s="206"/>
      <c r="DC456" s="206"/>
      <c r="DD456" s="206"/>
      <c r="DE456" s="206"/>
    </row>
    <row r="457" spans="34:109" ht="57" hidden="1">
      <c r="AH457" s="183"/>
      <c r="AI457" s="183"/>
      <c r="AJ457" s="183"/>
      <c r="AK457" s="183"/>
      <c r="AL457" s="197" t="str">
        <f t="shared" si="14"/>
        <v/>
      </c>
      <c r="AM457" s="197" t="str">
        <f t="shared" si="15"/>
        <v/>
      </c>
      <c r="AO457" s="183"/>
      <c r="AP457" s="29">
        <v>455</v>
      </c>
      <c r="AQ457" s="205"/>
      <c r="AR457" s="205"/>
      <c r="AS457" s="205"/>
      <c r="AT457" s="205"/>
      <c r="AU457" s="205"/>
      <c r="AV457" s="205"/>
      <c r="AW457" s="205"/>
      <c r="AX457" s="205"/>
      <c r="AY457" s="205"/>
      <c r="AZ457" s="205"/>
      <c r="BA457" s="205"/>
      <c r="BB457" s="205"/>
      <c r="BC457" s="205"/>
      <c r="BD457" s="205"/>
      <c r="BE457" s="205"/>
      <c r="BF457" s="205"/>
      <c r="BG457" s="205"/>
      <c r="BH457" s="205"/>
      <c r="BI457" s="205"/>
      <c r="BJ457" s="201" t="s">
        <v>4744</v>
      </c>
      <c r="BK457" s="205"/>
      <c r="BL457" s="205"/>
      <c r="BM457" s="205"/>
      <c r="BN457" s="205"/>
      <c r="BO457" s="205"/>
      <c r="BP457" s="205"/>
      <c r="BQ457" s="205"/>
      <c r="BR457" s="205"/>
      <c r="BS457" s="205"/>
      <c r="BT457" s="205"/>
      <c r="BU457" s="205"/>
      <c r="BV457" s="205"/>
      <c r="BW457" s="183"/>
      <c r="BX457" s="183"/>
      <c r="BY457" s="183"/>
      <c r="BZ457" s="206"/>
      <c r="CA457" s="206"/>
      <c r="CB457" s="206"/>
      <c r="CC457" s="206"/>
      <c r="CD457" s="206"/>
      <c r="CE457" s="206"/>
      <c r="CF457" s="206"/>
      <c r="CG457" s="206"/>
      <c r="CH457" s="206"/>
      <c r="CI457" s="206"/>
      <c r="CJ457" s="206"/>
      <c r="CK457" s="206"/>
      <c r="CL457" s="206"/>
      <c r="CM457" s="206"/>
      <c r="CN457" s="206"/>
      <c r="CO457" s="206"/>
      <c r="CP457" s="206"/>
      <c r="CQ457" s="206"/>
      <c r="CR457" s="206"/>
      <c r="CS457" s="202" t="s">
        <v>4745</v>
      </c>
      <c r="CT457" s="206"/>
      <c r="CU457" s="206"/>
      <c r="CV457" s="206"/>
      <c r="CW457" s="206"/>
      <c r="CX457" s="206"/>
      <c r="CY457" s="206"/>
      <c r="CZ457" s="206"/>
      <c r="DA457" s="206"/>
      <c r="DB457" s="206"/>
      <c r="DC457" s="206"/>
      <c r="DD457" s="206"/>
      <c r="DE457" s="206"/>
    </row>
    <row r="458" spans="34:109" ht="57" hidden="1">
      <c r="AH458" s="183"/>
      <c r="AI458" s="183"/>
      <c r="AJ458" s="183"/>
      <c r="AK458" s="183"/>
      <c r="AL458" s="197" t="str">
        <f t="shared" si="14"/>
        <v/>
      </c>
      <c r="AM458" s="197" t="str">
        <f t="shared" si="15"/>
        <v/>
      </c>
      <c r="AO458" s="183"/>
      <c r="AP458" s="29">
        <v>456</v>
      </c>
      <c r="AQ458" s="205"/>
      <c r="AR458" s="205"/>
      <c r="AS458" s="205"/>
      <c r="AT458" s="205"/>
      <c r="AU458" s="205"/>
      <c r="AV458" s="205"/>
      <c r="AW458" s="205"/>
      <c r="AX458" s="205"/>
      <c r="AY458" s="205"/>
      <c r="AZ458" s="205"/>
      <c r="BA458" s="205"/>
      <c r="BB458" s="205"/>
      <c r="BC458" s="205"/>
      <c r="BD458" s="205"/>
      <c r="BE458" s="205"/>
      <c r="BF458" s="205"/>
      <c r="BG458" s="205"/>
      <c r="BH458" s="205"/>
      <c r="BI458" s="205"/>
      <c r="BJ458" s="201" t="s">
        <v>4746</v>
      </c>
      <c r="BK458" s="205"/>
      <c r="BL458" s="205"/>
      <c r="BM458" s="205"/>
      <c r="BN458" s="205"/>
      <c r="BO458" s="205"/>
      <c r="BP458" s="205"/>
      <c r="BQ458" s="205"/>
      <c r="BR458" s="205"/>
      <c r="BS458" s="205"/>
      <c r="BT458" s="205"/>
      <c r="BU458" s="205"/>
      <c r="BV458" s="205"/>
      <c r="BW458" s="183"/>
      <c r="BX458" s="183"/>
      <c r="BY458" s="183"/>
      <c r="BZ458" s="206"/>
      <c r="CA458" s="206"/>
      <c r="CB458" s="206"/>
      <c r="CC458" s="206"/>
      <c r="CD458" s="206"/>
      <c r="CE458" s="206"/>
      <c r="CF458" s="206"/>
      <c r="CG458" s="206"/>
      <c r="CH458" s="206"/>
      <c r="CI458" s="206"/>
      <c r="CJ458" s="206"/>
      <c r="CK458" s="206"/>
      <c r="CL458" s="206"/>
      <c r="CM458" s="206"/>
      <c r="CN458" s="206"/>
      <c r="CO458" s="206"/>
      <c r="CP458" s="206"/>
      <c r="CQ458" s="206"/>
      <c r="CR458" s="206"/>
      <c r="CS458" s="202" t="s">
        <v>4747</v>
      </c>
      <c r="CT458" s="206"/>
      <c r="CU458" s="206"/>
      <c r="CV458" s="206"/>
      <c r="CW458" s="206"/>
      <c r="CX458" s="206"/>
      <c r="CY458" s="206"/>
      <c r="CZ458" s="206"/>
      <c r="DA458" s="206"/>
      <c r="DB458" s="206"/>
      <c r="DC458" s="206"/>
      <c r="DD458" s="206"/>
      <c r="DE458" s="206"/>
    </row>
    <row r="459" spans="34:109" ht="71.25" hidden="1">
      <c r="AH459" s="183"/>
      <c r="AI459" s="183"/>
      <c r="AJ459" s="183"/>
      <c r="AK459" s="183"/>
      <c r="AL459" s="197" t="str">
        <f t="shared" si="14"/>
        <v/>
      </c>
      <c r="AM459" s="197" t="str">
        <f t="shared" si="15"/>
        <v/>
      </c>
      <c r="AO459" s="183"/>
      <c r="AP459" s="29">
        <v>457</v>
      </c>
      <c r="AQ459" s="205"/>
      <c r="AR459" s="205"/>
      <c r="AS459" s="205"/>
      <c r="AT459" s="205"/>
      <c r="AU459" s="205"/>
      <c r="AV459" s="205"/>
      <c r="AW459" s="205"/>
      <c r="AX459" s="205"/>
      <c r="AY459" s="205"/>
      <c r="AZ459" s="205"/>
      <c r="BA459" s="205"/>
      <c r="BB459" s="205"/>
      <c r="BC459" s="205"/>
      <c r="BD459" s="205"/>
      <c r="BE459" s="205"/>
      <c r="BF459" s="205"/>
      <c r="BG459" s="205"/>
      <c r="BH459" s="205"/>
      <c r="BI459" s="205"/>
      <c r="BJ459" s="201" t="s">
        <v>4748</v>
      </c>
      <c r="BK459" s="205"/>
      <c r="BL459" s="205"/>
      <c r="BM459" s="205"/>
      <c r="BN459" s="205"/>
      <c r="BO459" s="205"/>
      <c r="BP459" s="205"/>
      <c r="BQ459" s="205"/>
      <c r="BR459" s="205"/>
      <c r="BS459" s="205"/>
      <c r="BT459" s="205"/>
      <c r="BU459" s="205"/>
      <c r="BV459" s="205"/>
      <c r="BW459" s="183"/>
      <c r="BX459" s="183"/>
      <c r="BY459" s="183"/>
      <c r="BZ459" s="206"/>
      <c r="CA459" s="206"/>
      <c r="CB459" s="206"/>
      <c r="CC459" s="206"/>
      <c r="CD459" s="206"/>
      <c r="CE459" s="206"/>
      <c r="CF459" s="206"/>
      <c r="CG459" s="206"/>
      <c r="CH459" s="206"/>
      <c r="CI459" s="206"/>
      <c r="CJ459" s="206"/>
      <c r="CK459" s="206"/>
      <c r="CL459" s="206"/>
      <c r="CM459" s="206"/>
      <c r="CN459" s="206"/>
      <c r="CO459" s="206"/>
      <c r="CP459" s="206"/>
      <c r="CQ459" s="206"/>
      <c r="CR459" s="206"/>
      <c r="CS459" s="202" t="s">
        <v>4749</v>
      </c>
      <c r="CT459" s="206"/>
      <c r="CU459" s="206"/>
      <c r="CV459" s="206"/>
      <c r="CW459" s="206"/>
      <c r="CX459" s="206"/>
      <c r="CY459" s="206"/>
      <c r="CZ459" s="206"/>
      <c r="DA459" s="206"/>
      <c r="DB459" s="206"/>
      <c r="DC459" s="206"/>
      <c r="DD459" s="206"/>
      <c r="DE459" s="206"/>
    </row>
    <row r="460" spans="34:109" ht="57" hidden="1">
      <c r="AH460" s="183"/>
      <c r="AI460" s="183"/>
      <c r="AJ460" s="183"/>
      <c r="AK460" s="183"/>
      <c r="AL460" s="197" t="str">
        <f t="shared" si="14"/>
        <v/>
      </c>
      <c r="AM460" s="197" t="str">
        <f t="shared" si="15"/>
        <v/>
      </c>
      <c r="AO460" s="183"/>
      <c r="AP460" s="29">
        <v>458</v>
      </c>
      <c r="AQ460" s="205"/>
      <c r="AR460" s="205"/>
      <c r="AS460" s="205"/>
      <c r="AT460" s="205"/>
      <c r="AU460" s="205"/>
      <c r="AV460" s="205"/>
      <c r="AW460" s="205"/>
      <c r="AX460" s="205"/>
      <c r="AY460" s="205"/>
      <c r="AZ460" s="205"/>
      <c r="BA460" s="205"/>
      <c r="BB460" s="205"/>
      <c r="BC460" s="205"/>
      <c r="BD460" s="205"/>
      <c r="BE460" s="205"/>
      <c r="BF460" s="205"/>
      <c r="BG460" s="205"/>
      <c r="BH460" s="205"/>
      <c r="BI460" s="205"/>
      <c r="BJ460" s="201" t="s">
        <v>4750</v>
      </c>
      <c r="BK460" s="205"/>
      <c r="BL460" s="205"/>
      <c r="BM460" s="205"/>
      <c r="BN460" s="205"/>
      <c r="BO460" s="205"/>
      <c r="BP460" s="205"/>
      <c r="BQ460" s="205"/>
      <c r="BR460" s="205"/>
      <c r="BS460" s="205"/>
      <c r="BT460" s="205"/>
      <c r="BU460" s="205"/>
      <c r="BV460" s="205"/>
      <c r="BW460" s="183"/>
      <c r="BX460" s="183"/>
      <c r="BY460" s="183"/>
      <c r="BZ460" s="206"/>
      <c r="CA460" s="206"/>
      <c r="CB460" s="206"/>
      <c r="CC460" s="206"/>
      <c r="CD460" s="206"/>
      <c r="CE460" s="206"/>
      <c r="CF460" s="206"/>
      <c r="CG460" s="206"/>
      <c r="CH460" s="206"/>
      <c r="CI460" s="206"/>
      <c r="CJ460" s="206"/>
      <c r="CK460" s="206"/>
      <c r="CL460" s="206"/>
      <c r="CM460" s="206"/>
      <c r="CN460" s="206"/>
      <c r="CO460" s="206"/>
      <c r="CP460" s="206"/>
      <c r="CQ460" s="206"/>
      <c r="CR460" s="206"/>
      <c r="CS460" s="202" t="s">
        <v>4751</v>
      </c>
      <c r="CT460" s="206"/>
      <c r="CU460" s="206"/>
      <c r="CV460" s="206"/>
      <c r="CW460" s="206"/>
      <c r="CX460" s="206"/>
      <c r="CY460" s="206"/>
      <c r="CZ460" s="206"/>
      <c r="DA460" s="206"/>
      <c r="DB460" s="206"/>
      <c r="DC460" s="206"/>
      <c r="DD460" s="206"/>
      <c r="DE460" s="206"/>
    </row>
    <row r="461" spans="34:109" ht="71.25" hidden="1">
      <c r="AH461" s="183"/>
      <c r="AI461" s="183"/>
      <c r="AJ461" s="183"/>
      <c r="AK461" s="183"/>
      <c r="AL461" s="197" t="str">
        <f t="shared" si="14"/>
        <v/>
      </c>
      <c r="AM461" s="197" t="str">
        <f t="shared" si="15"/>
        <v/>
      </c>
      <c r="AO461" s="183"/>
      <c r="AP461" s="29">
        <v>459</v>
      </c>
      <c r="AQ461" s="205"/>
      <c r="AR461" s="205"/>
      <c r="AS461" s="205"/>
      <c r="AT461" s="205"/>
      <c r="AU461" s="205"/>
      <c r="AV461" s="205"/>
      <c r="AW461" s="205"/>
      <c r="AX461" s="205"/>
      <c r="AY461" s="205"/>
      <c r="AZ461" s="205"/>
      <c r="BA461" s="205"/>
      <c r="BB461" s="205"/>
      <c r="BC461" s="205"/>
      <c r="BD461" s="205"/>
      <c r="BE461" s="205"/>
      <c r="BF461" s="205"/>
      <c r="BG461" s="205"/>
      <c r="BH461" s="205"/>
      <c r="BI461" s="205"/>
      <c r="BJ461" s="201" t="s">
        <v>4752</v>
      </c>
      <c r="BK461" s="205"/>
      <c r="BL461" s="205"/>
      <c r="BM461" s="205"/>
      <c r="BN461" s="205"/>
      <c r="BO461" s="205"/>
      <c r="BP461" s="205"/>
      <c r="BQ461" s="205"/>
      <c r="BR461" s="205"/>
      <c r="BS461" s="205"/>
      <c r="BT461" s="205"/>
      <c r="BU461" s="205"/>
      <c r="BV461" s="205"/>
      <c r="BW461" s="183"/>
      <c r="BX461" s="183"/>
      <c r="BY461" s="183"/>
      <c r="BZ461" s="206"/>
      <c r="CA461" s="206"/>
      <c r="CB461" s="206"/>
      <c r="CC461" s="206"/>
      <c r="CD461" s="206"/>
      <c r="CE461" s="206"/>
      <c r="CF461" s="206"/>
      <c r="CG461" s="206"/>
      <c r="CH461" s="206"/>
      <c r="CI461" s="206"/>
      <c r="CJ461" s="206"/>
      <c r="CK461" s="206"/>
      <c r="CL461" s="206"/>
      <c r="CM461" s="206"/>
      <c r="CN461" s="206"/>
      <c r="CO461" s="206"/>
      <c r="CP461" s="206"/>
      <c r="CQ461" s="206"/>
      <c r="CR461" s="206"/>
      <c r="CS461" s="202" t="s">
        <v>4753</v>
      </c>
      <c r="CT461" s="206"/>
      <c r="CU461" s="206"/>
      <c r="CV461" s="206"/>
      <c r="CW461" s="206"/>
      <c r="CX461" s="206"/>
      <c r="CY461" s="206"/>
      <c r="CZ461" s="206"/>
      <c r="DA461" s="206"/>
      <c r="DB461" s="206"/>
      <c r="DC461" s="206"/>
      <c r="DD461" s="206"/>
      <c r="DE461" s="206"/>
    </row>
    <row r="462" spans="34:109" ht="85.5" hidden="1">
      <c r="AH462" s="183"/>
      <c r="AI462" s="183"/>
      <c r="AJ462" s="183"/>
      <c r="AK462" s="183"/>
      <c r="AL462" s="197" t="str">
        <f t="shared" si="14"/>
        <v/>
      </c>
      <c r="AM462" s="197" t="str">
        <f t="shared" si="15"/>
        <v/>
      </c>
      <c r="AO462" s="183"/>
      <c r="AP462" s="29">
        <v>460</v>
      </c>
      <c r="AQ462" s="205"/>
      <c r="AR462" s="205"/>
      <c r="AS462" s="205"/>
      <c r="AT462" s="205"/>
      <c r="AU462" s="205"/>
      <c r="AV462" s="205"/>
      <c r="AW462" s="205"/>
      <c r="AX462" s="205"/>
      <c r="AY462" s="205"/>
      <c r="AZ462" s="205"/>
      <c r="BA462" s="205"/>
      <c r="BB462" s="205"/>
      <c r="BC462" s="205"/>
      <c r="BD462" s="205"/>
      <c r="BE462" s="205"/>
      <c r="BF462" s="205"/>
      <c r="BG462" s="205"/>
      <c r="BH462" s="205"/>
      <c r="BI462" s="205"/>
      <c r="BJ462" s="201" t="s">
        <v>4754</v>
      </c>
      <c r="BK462" s="205"/>
      <c r="BL462" s="205"/>
      <c r="BM462" s="205"/>
      <c r="BN462" s="205"/>
      <c r="BO462" s="205"/>
      <c r="BP462" s="205"/>
      <c r="BQ462" s="205"/>
      <c r="BR462" s="205"/>
      <c r="BS462" s="205"/>
      <c r="BT462" s="205"/>
      <c r="BU462" s="205"/>
      <c r="BV462" s="205"/>
      <c r="BW462" s="183"/>
      <c r="BX462" s="183"/>
      <c r="BY462" s="183"/>
      <c r="BZ462" s="206"/>
      <c r="CA462" s="206"/>
      <c r="CB462" s="206"/>
      <c r="CC462" s="206"/>
      <c r="CD462" s="206"/>
      <c r="CE462" s="206"/>
      <c r="CF462" s="206"/>
      <c r="CG462" s="206"/>
      <c r="CH462" s="206"/>
      <c r="CI462" s="206"/>
      <c r="CJ462" s="206"/>
      <c r="CK462" s="206"/>
      <c r="CL462" s="206"/>
      <c r="CM462" s="206"/>
      <c r="CN462" s="206"/>
      <c r="CO462" s="206"/>
      <c r="CP462" s="206"/>
      <c r="CQ462" s="206"/>
      <c r="CR462" s="206"/>
      <c r="CS462" s="202" t="s">
        <v>4755</v>
      </c>
      <c r="CT462" s="206"/>
      <c r="CU462" s="206"/>
      <c r="CV462" s="206"/>
      <c r="CW462" s="206"/>
      <c r="CX462" s="206"/>
      <c r="CY462" s="206"/>
      <c r="CZ462" s="206"/>
      <c r="DA462" s="206"/>
      <c r="DB462" s="206"/>
      <c r="DC462" s="206"/>
      <c r="DD462" s="206"/>
      <c r="DE462" s="206"/>
    </row>
    <row r="463" spans="34:109" ht="57" hidden="1">
      <c r="AH463" s="183"/>
      <c r="AI463" s="183"/>
      <c r="AJ463" s="183"/>
      <c r="AK463" s="183"/>
      <c r="AL463" s="197" t="str">
        <f t="shared" si="14"/>
        <v/>
      </c>
      <c r="AM463" s="197" t="str">
        <f t="shared" si="15"/>
        <v/>
      </c>
      <c r="AO463" s="183"/>
      <c r="AP463" s="29">
        <v>461</v>
      </c>
      <c r="AQ463" s="205"/>
      <c r="AR463" s="205"/>
      <c r="AS463" s="205"/>
      <c r="AT463" s="205"/>
      <c r="AU463" s="205"/>
      <c r="AV463" s="205"/>
      <c r="AW463" s="205"/>
      <c r="AX463" s="205"/>
      <c r="AY463" s="205"/>
      <c r="AZ463" s="205"/>
      <c r="BA463" s="205"/>
      <c r="BB463" s="205"/>
      <c r="BC463" s="205"/>
      <c r="BD463" s="205"/>
      <c r="BE463" s="205"/>
      <c r="BF463" s="205"/>
      <c r="BG463" s="205"/>
      <c r="BH463" s="205"/>
      <c r="BI463" s="205"/>
      <c r="BJ463" s="201" t="s">
        <v>4756</v>
      </c>
      <c r="BK463" s="205"/>
      <c r="BL463" s="205"/>
      <c r="BM463" s="205"/>
      <c r="BN463" s="205"/>
      <c r="BO463" s="205"/>
      <c r="BP463" s="205"/>
      <c r="BQ463" s="205"/>
      <c r="BR463" s="205"/>
      <c r="BS463" s="205"/>
      <c r="BT463" s="205"/>
      <c r="BU463" s="205"/>
      <c r="BV463" s="205"/>
      <c r="BW463" s="183"/>
      <c r="BX463" s="183"/>
      <c r="BY463" s="183"/>
      <c r="BZ463" s="206"/>
      <c r="CA463" s="206"/>
      <c r="CB463" s="206"/>
      <c r="CC463" s="206"/>
      <c r="CD463" s="206"/>
      <c r="CE463" s="206"/>
      <c r="CF463" s="206"/>
      <c r="CG463" s="206"/>
      <c r="CH463" s="206"/>
      <c r="CI463" s="206"/>
      <c r="CJ463" s="206"/>
      <c r="CK463" s="206"/>
      <c r="CL463" s="206"/>
      <c r="CM463" s="206"/>
      <c r="CN463" s="206"/>
      <c r="CO463" s="206"/>
      <c r="CP463" s="206"/>
      <c r="CQ463" s="206"/>
      <c r="CR463" s="206"/>
      <c r="CS463" s="202" t="s">
        <v>4757</v>
      </c>
      <c r="CT463" s="206"/>
      <c r="CU463" s="206"/>
      <c r="CV463" s="206"/>
      <c r="CW463" s="206"/>
      <c r="CX463" s="206"/>
      <c r="CY463" s="206"/>
      <c r="CZ463" s="206"/>
      <c r="DA463" s="206"/>
      <c r="DB463" s="206"/>
      <c r="DC463" s="206"/>
      <c r="DD463" s="206"/>
      <c r="DE463" s="206"/>
    </row>
    <row r="464" spans="34:109" ht="57" hidden="1">
      <c r="AH464" s="183"/>
      <c r="AI464" s="183"/>
      <c r="AJ464" s="183"/>
      <c r="AK464" s="183"/>
      <c r="AL464" s="197" t="str">
        <f t="shared" si="14"/>
        <v/>
      </c>
      <c r="AM464" s="197" t="str">
        <f t="shared" si="15"/>
        <v/>
      </c>
      <c r="AO464" s="183"/>
      <c r="AP464" s="29">
        <v>462</v>
      </c>
      <c r="AQ464" s="205"/>
      <c r="AR464" s="205"/>
      <c r="AS464" s="205"/>
      <c r="AT464" s="205"/>
      <c r="AU464" s="205"/>
      <c r="AV464" s="205"/>
      <c r="AW464" s="205"/>
      <c r="AX464" s="205"/>
      <c r="AY464" s="205"/>
      <c r="AZ464" s="205"/>
      <c r="BA464" s="205"/>
      <c r="BB464" s="205"/>
      <c r="BC464" s="205"/>
      <c r="BD464" s="205"/>
      <c r="BE464" s="205"/>
      <c r="BF464" s="205"/>
      <c r="BG464" s="205"/>
      <c r="BH464" s="205"/>
      <c r="BI464" s="205"/>
      <c r="BJ464" s="201" t="s">
        <v>4758</v>
      </c>
      <c r="BK464" s="205"/>
      <c r="BL464" s="205"/>
      <c r="BM464" s="205"/>
      <c r="BN464" s="205"/>
      <c r="BO464" s="205"/>
      <c r="BP464" s="205"/>
      <c r="BQ464" s="205"/>
      <c r="BR464" s="205"/>
      <c r="BS464" s="205"/>
      <c r="BT464" s="205"/>
      <c r="BU464" s="205"/>
      <c r="BV464" s="205"/>
      <c r="BW464" s="183"/>
      <c r="BX464" s="183"/>
      <c r="BY464" s="183"/>
      <c r="BZ464" s="206"/>
      <c r="CA464" s="206"/>
      <c r="CB464" s="206"/>
      <c r="CC464" s="206"/>
      <c r="CD464" s="206"/>
      <c r="CE464" s="206"/>
      <c r="CF464" s="206"/>
      <c r="CG464" s="206"/>
      <c r="CH464" s="206"/>
      <c r="CI464" s="206"/>
      <c r="CJ464" s="206"/>
      <c r="CK464" s="206"/>
      <c r="CL464" s="206"/>
      <c r="CM464" s="206"/>
      <c r="CN464" s="206"/>
      <c r="CO464" s="206"/>
      <c r="CP464" s="206"/>
      <c r="CQ464" s="206"/>
      <c r="CR464" s="206"/>
      <c r="CS464" s="202" t="s">
        <v>4759</v>
      </c>
      <c r="CT464" s="206"/>
      <c r="CU464" s="206"/>
      <c r="CV464" s="206"/>
      <c r="CW464" s="206"/>
      <c r="CX464" s="206"/>
      <c r="CY464" s="206"/>
      <c r="CZ464" s="206"/>
      <c r="DA464" s="206"/>
      <c r="DB464" s="206"/>
      <c r="DC464" s="206"/>
      <c r="DD464" s="206"/>
      <c r="DE464" s="206"/>
    </row>
    <row r="465" spans="34:109" ht="71.25" hidden="1">
      <c r="AH465" s="183"/>
      <c r="AI465" s="183"/>
      <c r="AJ465" s="183"/>
      <c r="AK465" s="183"/>
      <c r="AL465" s="197" t="str">
        <f t="shared" si="14"/>
        <v/>
      </c>
      <c r="AM465" s="197" t="str">
        <f t="shared" si="15"/>
        <v/>
      </c>
      <c r="AO465" s="183"/>
      <c r="AP465" s="29">
        <v>463</v>
      </c>
      <c r="AQ465" s="205"/>
      <c r="AR465" s="205"/>
      <c r="AS465" s="205"/>
      <c r="AT465" s="205"/>
      <c r="AU465" s="205"/>
      <c r="AV465" s="205"/>
      <c r="AW465" s="205"/>
      <c r="AX465" s="205"/>
      <c r="AY465" s="205"/>
      <c r="AZ465" s="205"/>
      <c r="BA465" s="205"/>
      <c r="BB465" s="205"/>
      <c r="BC465" s="205"/>
      <c r="BD465" s="205"/>
      <c r="BE465" s="205"/>
      <c r="BF465" s="205"/>
      <c r="BG465" s="205"/>
      <c r="BH465" s="205"/>
      <c r="BI465" s="205"/>
      <c r="BJ465" s="201" t="s">
        <v>4760</v>
      </c>
      <c r="BK465" s="205"/>
      <c r="BL465" s="205"/>
      <c r="BM465" s="205"/>
      <c r="BN465" s="205"/>
      <c r="BO465" s="205"/>
      <c r="BP465" s="205"/>
      <c r="BQ465" s="205"/>
      <c r="BR465" s="205"/>
      <c r="BS465" s="205"/>
      <c r="BT465" s="205"/>
      <c r="BU465" s="205"/>
      <c r="BV465" s="205"/>
      <c r="BW465" s="183"/>
      <c r="BX465" s="183"/>
      <c r="BY465" s="183"/>
      <c r="BZ465" s="206"/>
      <c r="CA465" s="206"/>
      <c r="CB465" s="206"/>
      <c r="CC465" s="206"/>
      <c r="CD465" s="206"/>
      <c r="CE465" s="206"/>
      <c r="CF465" s="206"/>
      <c r="CG465" s="206"/>
      <c r="CH465" s="206"/>
      <c r="CI465" s="206"/>
      <c r="CJ465" s="206"/>
      <c r="CK465" s="206"/>
      <c r="CL465" s="206"/>
      <c r="CM465" s="206"/>
      <c r="CN465" s="206"/>
      <c r="CO465" s="206"/>
      <c r="CP465" s="206"/>
      <c r="CQ465" s="206"/>
      <c r="CR465" s="206"/>
      <c r="CS465" s="202" t="s">
        <v>4761</v>
      </c>
      <c r="CT465" s="206"/>
      <c r="CU465" s="206"/>
      <c r="CV465" s="206"/>
      <c r="CW465" s="206"/>
      <c r="CX465" s="206"/>
      <c r="CY465" s="206"/>
      <c r="CZ465" s="206"/>
      <c r="DA465" s="206"/>
      <c r="DB465" s="206"/>
      <c r="DC465" s="206"/>
      <c r="DD465" s="206"/>
      <c r="DE465" s="206"/>
    </row>
    <row r="466" spans="34:109" ht="57" hidden="1">
      <c r="AH466" s="183"/>
      <c r="AI466" s="183"/>
      <c r="AJ466" s="183"/>
      <c r="AK466" s="183"/>
      <c r="AL466" s="197" t="str">
        <f t="shared" si="14"/>
        <v/>
      </c>
      <c r="AM466" s="197" t="str">
        <f t="shared" si="15"/>
        <v/>
      </c>
      <c r="AO466" s="183"/>
      <c r="AP466" s="29">
        <v>464</v>
      </c>
      <c r="AQ466" s="205"/>
      <c r="AR466" s="205"/>
      <c r="AS466" s="205"/>
      <c r="AT466" s="205"/>
      <c r="AU466" s="205"/>
      <c r="AV466" s="205"/>
      <c r="AW466" s="205"/>
      <c r="AX466" s="205"/>
      <c r="AY466" s="205"/>
      <c r="AZ466" s="205"/>
      <c r="BA466" s="205"/>
      <c r="BB466" s="205"/>
      <c r="BC466" s="205"/>
      <c r="BD466" s="205"/>
      <c r="BE466" s="205"/>
      <c r="BF466" s="205"/>
      <c r="BG466" s="205"/>
      <c r="BH466" s="205"/>
      <c r="BI466" s="205"/>
      <c r="BJ466" s="201" t="s">
        <v>4762</v>
      </c>
      <c r="BK466" s="205"/>
      <c r="BL466" s="205"/>
      <c r="BM466" s="205"/>
      <c r="BN466" s="205"/>
      <c r="BO466" s="205"/>
      <c r="BP466" s="205"/>
      <c r="BQ466" s="205"/>
      <c r="BR466" s="205"/>
      <c r="BS466" s="205"/>
      <c r="BT466" s="205"/>
      <c r="BU466" s="205"/>
      <c r="BV466" s="205"/>
      <c r="BW466" s="183"/>
      <c r="BX466" s="183"/>
      <c r="BY466" s="183"/>
      <c r="BZ466" s="206"/>
      <c r="CA466" s="206"/>
      <c r="CB466" s="206"/>
      <c r="CC466" s="206"/>
      <c r="CD466" s="206"/>
      <c r="CE466" s="206"/>
      <c r="CF466" s="206"/>
      <c r="CG466" s="206"/>
      <c r="CH466" s="206"/>
      <c r="CI466" s="206"/>
      <c r="CJ466" s="206"/>
      <c r="CK466" s="206"/>
      <c r="CL466" s="206"/>
      <c r="CM466" s="206"/>
      <c r="CN466" s="206"/>
      <c r="CO466" s="206"/>
      <c r="CP466" s="206"/>
      <c r="CQ466" s="206"/>
      <c r="CR466" s="206"/>
      <c r="CS466" s="202" t="s">
        <v>4763</v>
      </c>
      <c r="CT466" s="206"/>
      <c r="CU466" s="206"/>
      <c r="CV466" s="206"/>
      <c r="CW466" s="206"/>
      <c r="CX466" s="206"/>
      <c r="CY466" s="206"/>
      <c r="CZ466" s="206"/>
      <c r="DA466" s="206"/>
      <c r="DB466" s="206"/>
      <c r="DC466" s="206"/>
      <c r="DD466" s="206"/>
      <c r="DE466" s="206"/>
    </row>
    <row r="467" spans="34:109" ht="85.5" hidden="1">
      <c r="AH467" s="183"/>
      <c r="AI467" s="183"/>
      <c r="AJ467" s="183"/>
      <c r="AK467" s="183"/>
      <c r="AL467" s="197" t="str">
        <f t="shared" si="14"/>
        <v/>
      </c>
      <c r="AM467" s="197" t="str">
        <f t="shared" si="15"/>
        <v/>
      </c>
      <c r="AO467" s="183"/>
      <c r="AP467" s="29">
        <v>465</v>
      </c>
      <c r="AQ467" s="205"/>
      <c r="AR467" s="205"/>
      <c r="AS467" s="205"/>
      <c r="AT467" s="205"/>
      <c r="AU467" s="205"/>
      <c r="AV467" s="205"/>
      <c r="AW467" s="205"/>
      <c r="AX467" s="205"/>
      <c r="AY467" s="205"/>
      <c r="AZ467" s="205"/>
      <c r="BA467" s="205"/>
      <c r="BB467" s="205"/>
      <c r="BC467" s="205"/>
      <c r="BD467" s="205"/>
      <c r="BE467" s="205"/>
      <c r="BF467" s="205"/>
      <c r="BG467" s="205"/>
      <c r="BH467" s="205"/>
      <c r="BI467" s="205"/>
      <c r="BJ467" s="201" t="s">
        <v>4764</v>
      </c>
      <c r="BK467" s="205"/>
      <c r="BL467" s="205"/>
      <c r="BM467" s="205"/>
      <c r="BN467" s="205"/>
      <c r="BO467" s="205"/>
      <c r="BP467" s="205"/>
      <c r="BQ467" s="205"/>
      <c r="BR467" s="205"/>
      <c r="BS467" s="205"/>
      <c r="BT467" s="205"/>
      <c r="BU467" s="205"/>
      <c r="BV467" s="205"/>
      <c r="BW467" s="183"/>
      <c r="BX467" s="183"/>
      <c r="BY467" s="183"/>
      <c r="BZ467" s="206"/>
      <c r="CA467" s="206"/>
      <c r="CB467" s="206"/>
      <c r="CC467" s="206"/>
      <c r="CD467" s="206"/>
      <c r="CE467" s="206"/>
      <c r="CF467" s="206"/>
      <c r="CG467" s="206"/>
      <c r="CH467" s="206"/>
      <c r="CI467" s="206"/>
      <c r="CJ467" s="206"/>
      <c r="CK467" s="206"/>
      <c r="CL467" s="206"/>
      <c r="CM467" s="206"/>
      <c r="CN467" s="206"/>
      <c r="CO467" s="206"/>
      <c r="CP467" s="206"/>
      <c r="CQ467" s="206"/>
      <c r="CR467" s="206"/>
      <c r="CS467" s="202" t="s">
        <v>4765</v>
      </c>
      <c r="CT467" s="206"/>
      <c r="CU467" s="206"/>
      <c r="CV467" s="206"/>
      <c r="CW467" s="206"/>
      <c r="CX467" s="206"/>
      <c r="CY467" s="206"/>
      <c r="CZ467" s="206"/>
      <c r="DA467" s="206"/>
      <c r="DB467" s="206"/>
      <c r="DC467" s="206"/>
      <c r="DD467" s="206"/>
      <c r="DE467" s="206"/>
    </row>
    <row r="468" spans="34:109" ht="57" hidden="1">
      <c r="AH468" s="183"/>
      <c r="AI468" s="183"/>
      <c r="AJ468" s="183"/>
      <c r="AK468" s="183"/>
      <c r="AL468" s="197" t="str">
        <f t="shared" si="14"/>
        <v/>
      </c>
      <c r="AM468" s="197" t="str">
        <f t="shared" si="15"/>
        <v/>
      </c>
      <c r="AO468" s="183"/>
      <c r="AP468" s="29">
        <v>466</v>
      </c>
      <c r="AQ468" s="205"/>
      <c r="AR468" s="205"/>
      <c r="AS468" s="205"/>
      <c r="AT468" s="205"/>
      <c r="AU468" s="205"/>
      <c r="AV468" s="205"/>
      <c r="AW468" s="205"/>
      <c r="AX468" s="205"/>
      <c r="AY468" s="205"/>
      <c r="AZ468" s="205"/>
      <c r="BA468" s="205"/>
      <c r="BB468" s="205"/>
      <c r="BC468" s="205"/>
      <c r="BD468" s="205"/>
      <c r="BE468" s="205"/>
      <c r="BF468" s="205"/>
      <c r="BG468" s="205"/>
      <c r="BH468" s="205"/>
      <c r="BI468" s="205"/>
      <c r="BJ468" s="201" t="s">
        <v>4766</v>
      </c>
      <c r="BK468" s="205"/>
      <c r="BL468" s="205"/>
      <c r="BM468" s="205"/>
      <c r="BN468" s="205"/>
      <c r="BO468" s="205"/>
      <c r="BP468" s="205"/>
      <c r="BQ468" s="205"/>
      <c r="BR468" s="205"/>
      <c r="BS468" s="205"/>
      <c r="BT468" s="205"/>
      <c r="BU468" s="205"/>
      <c r="BV468" s="205"/>
      <c r="BW468" s="183"/>
      <c r="BX468" s="183"/>
      <c r="BY468" s="183"/>
      <c r="BZ468" s="206"/>
      <c r="CA468" s="206"/>
      <c r="CB468" s="206"/>
      <c r="CC468" s="206"/>
      <c r="CD468" s="206"/>
      <c r="CE468" s="206"/>
      <c r="CF468" s="206"/>
      <c r="CG468" s="206"/>
      <c r="CH468" s="206"/>
      <c r="CI468" s="206"/>
      <c r="CJ468" s="206"/>
      <c r="CK468" s="206"/>
      <c r="CL468" s="206"/>
      <c r="CM468" s="206"/>
      <c r="CN468" s="206"/>
      <c r="CO468" s="206"/>
      <c r="CP468" s="206"/>
      <c r="CQ468" s="206"/>
      <c r="CR468" s="206"/>
      <c r="CS468" s="202" t="s">
        <v>4767</v>
      </c>
      <c r="CT468" s="206"/>
      <c r="CU468" s="206"/>
      <c r="CV468" s="206"/>
      <c r="CW468" s="206"/>
      <c r="CX468" s="206"/>
      <c r="CY468" s="206"/>
      <c r="CZ468" s="206"/>
      <c r="DA468" s="206"/>
      <c r="DB468" s="206"/>
      <c r="DC468" s="206"/>
      <c r="DD468" s="206"/>
      <c r="DE468" s="206"/>
    </row>
    <row r="469" spans="34:109" ht="57" hidden="1">
      <c r="AH469" s="29"/>
      <c r="AI469" s="29"/>
      <c r="AJ469" s="29"/>
      <c r="AK469" s="29"/>
      <c r="AL469" s="197" t="str">
        <f t="shared" si="14"/>
        <v/>
      </c>
      <c r="AM469" s="197" t="str">
        <f t="shared" si="15"/>
        <v/>
      </c>
      <c r="AO469" s="29"/>
      <c r="AP469" s="29">
        <v>467</v>
      </c>
      <c r="AQ469" s="201"/>
      <c r="AR469" s="201"/>
      <c r="AS469" s="201"/>
      <c r="AT469" s="201"/>
      <c r="AU469" s="201"/>
      <c r="AV469" s="201"/>
      <c r="AW469" s="201"/>
      <c r="AX469" s="201"/>
      <c r="AY469" s="201"/>
      <c r="AZ469" s="201"/>
      <c r="BA469" s="201"/>
      <c r="BB469" s="201"/>
      <c r="BC469" s="201"/>
      <c r="BD469" s="201"/>
      <c r="BE469" s="201"/>
      <c r="BF469" s="201"/>
      <c r="BG469" s="201"/>
      <c r="BH469" s="201"/>
      <c r="BI469" s="201"/>
      <c r="BJ469" s="201" t="s">
        <v>4768</v>
      </c>
      <c r="BK469" s="201"/>
      <c r="BL469" s="201"/>
      <c r="BM469" s="201"/>
      <c r="BN469" s="201"/>
      <c r="BO469" s="201"/>
      <c r="BP469" s="201"/>
      <c r="BQ469" s="201"/>
      <c r="BR469" s="201"/>
      <c r="BS469" s="201"/>
      <c r="BT469" s="201"/>
      <c r="BU469" s="201"/>
      <c r="BV469" s="201"/>
      <c r="BW469" s="29"/>
      <c r="BX469" s="29"/>
      <c r="BY469" s="29"/>
      <c r="BZ469" s="202"/>
      <c r="CA469" s="202"/>
      <c r="CB469" s="202"/>
      <c r="CC469" s="202"/>
      <c r="CD469" s="202"/>
      <c r="CE469" s="202"/>
      <c r="CF469" s="202"/>
      <c r="CG469" s="202"/>
      <c r="CH469" s="202"/>
      <c r="CI469" s="202"/>
      <c r="CJ469" s="202"/>
      <c r="CK469" s="202"/>
      <c r="CL469" s="202"/>
      <c r="CM469" s="202"/>
      <c r="CN469" s="202"/>
      <c r="CO469" s="202"/>
      <c r="CP469" s="202"/>
      <c r="CQ469" s="202"/>
      <c r="CR469" s="202"/>
      <c r="CS469" s="202" t="s">
        <v>4769</v>
      </c>
      <c r="CT469" s="202"/>
      <c r="CU469" s="202"/>
      <c r="CV469" s="202"/>
      <c r="CW469" s="202"/>
      <c r="CX469" s="202"/>
      <c r="CY469" s="202"/>
      <c r="CZ469" s="202"/>
      <c r="DA469" s="202"/>
      <c r="DB469" s="202"/>
      <c r="DC469" s="202"/>
      <c r="DD469" s="202"/>
      <c r="DE469" s="202"/>
    </row>
    <row r="470" spans="34:109" ht="57" hidden="1">
      <c r="AH470" s="183"/>
      <c r="AI470" s="183"/>
      <c r="AJ470" s="183"/>
      <c r="AK470" s="183"/>
      <c r="AL470" s="197" t="str">
        <f t="shared" si="14"/>
        <v/>
      </c>
      <c r="AM470" s="197" t="str">
        <f t="shared" si="15"/>
        <v/>
      </c>
      <c r="AO470" s="183"/>
      <c r="AP470" s="29">
        <v>468</v>
      </c>
      <c r="AQ470" s="205"/>
      <c r="AR470" s="205"/>
      <c r="AS470" s="205"/>
      <c r="AT470" s="205"/>
      <c r="AU470" s="205"/>
      <c r="AV470" s="205"/>
      <c r="AW470" s="205"/>
      <c r="AX470" s="205"/>
      <c r="AY470" s="205"/>
      <c r="AZ470" s="205"/>
      <c r="BA470" s="205"/>
      <c r="BB470" s="205"/>
      <c r="BC470" s="205"/>
      <c r="BD470" s="205"/>
      <c r="BE470" s="205"/>
      <c r="BF470" s="205"/>
      <c r="BG470" s="205"/>
      <c r="BH470" s="205"/>
      <c r="BI470" s="205"/>
      <c r="BJ470" s="201" t="s">
        <v>4770</v>
      </c>
      <c r="BK470" s="205"/>
      <c r="BL470" s="205"/>
      <c r="BM470" s="205"/>
      <c r="BN470" s="205"/>
      <c r="BO470" s="205"/>
      <c r="BP470" s="205"/>
      <c r="BQ470" s="205"/>
      <c r="BR470" s="205"/>
      <c r="BS470" s="205"/>
      <c r="BT470" s="205"/>
      <c r="BU470" s="205"/>
      <c r="BV470" s="205"/>
      <c r="BW470" s="183"/>
      <c r="BX470" s="183"/>
      <c r="BY470" s="183"/>
      <c r="BZ470" s="206"/>
      <c r="CA470" s="206"/>
      <c r="CB470" s="206"/>
      <c r="CC470" s="206"/>
      <c r="CD470" s="206"/>
      <c r="CE470" s="206"/>
      <c r="CF470" s="206"/>
      <c r="CG470" s="206"/>
      <c r="CH470" s="206"/>
      <c r="CI470" s="206"/>
      <c r="CJ470" s="206"/>
      <c r="CK470" s="206"/>
      <c r="CL470" s="206"/>
      <c r="CM470" s="206"/>
      <c r="CN470" s="206"/>
      <c r="CO470" s="206"/>
      <c r="CP470" s="206"/>
      <c r="CQ470" s="206"/>
      <c r="CR470" s="206"/>
      <c r="CS470" s="202" t="s">
        <v>4771</v>
      </c>
      <c r="CT470" s="206"/>
      <c r="CU470" s="206"/>
      <c r="CV470" s="206"/>
      <c r="CW470" s="206"/>
      <c r="CX470" s="206"/>
      <c r="CY470" s="206"/>
      <c r="CZ470" s="206"/>
      <c r="DA470" s="206"/>
      <c r="DB470" s="206"/>
      <c r="DC470" s="206"/>
      <c r="DD470" s="206"/>
      <c r="DE470" s="206"/>
    </row>
    <row r="471" spans="34:109" ht="57" hidden="1">
      <c r="AH471" s="183"/>
      <c r="AI471" s="183"/>
      <c r="AJ471" s="183"/>
      <c r="AK471" s="183"/>
      <c r="AL471" s="197" t="str">
        <f t="shared" si="14"/>
        <v/>
      </c>
      <c r="AM471" s="197" t="str">
        <f t="shared" si="15"/>
        <v/>
      </c>
      <c r="AO471" s="183"/>
      <c r="AP471" s="29">
        <v>469</v>
      </c>
      <c r="AQ471" s="205"/>
      <c r="AR471" s="205"/>
      <c r="AS471" s="205"/>
      <c r="AT471" s="205"/>
      <c r="AU471" s="205"/>
      <c r="AV471" s="205"/>
      <c r="AW471" s="205"/>
      <c r="AX471" s="205"/>
      <c r="AY471" s="205"/>
      <c r="AZ471" s="205"/>
      <c r="BA471" s="205"/>
      <c r="BB471" s="205"/>
      <c r="BC471" s="205"/>
      <c r="BD471" s="205"/>
      <c r="BE471" s="205"/>
      <c r="BF471" s="205"/>
      <c r="BG471" s="205"/>
      <c r="BH471" s="205"/>
      <c r="BI471" s="205"/>
      <c r="BJ471" s="201" t="s">
        <v>4772</v>
      </c>
      <c r="BK471" s="205"/>
      <c r="BL471" s="205"/>
      <c r="BM471" s="205"/>
      <c r="BN471" s="205"/>
      <c r="BO471" s="205"/>
      <c r="BP471" s="205"/>
      <c r="BQ471" s="205"/>
      <c r="BR471" s="205"/>
      <c r="BS471" s="205"/>
      <c r="BT471" s="205"/>
      <c r="BU471" s="205"/>
      <c r="BV471" s="205"/>
      <c r="BW471" s="183"/>
      <c r="BX471" s="183"/>
      <c r="BY471" s="183"/>
      <c r="BZ471" s="206"/>
      <c r="CA471" s="206"/>
      <c r="CB471" s="206"/>
      <c r="CC471" s="206"/>
      <c r="CD471" s="206"/>
      <c r="CE471" s="206"/>
      <c r="CF471" s="206"/>
      <c r="CG471" s="206"/>
      <c r="CH471" s="206"/>
      <c r="CI471" s="206"/>
      <c r="CJ471" s="206"/>
      <c r="CK471" s="206"/>
      <c r="CL471" s="206"/>
      <c r="CM471" s="206"/>
      <c r="CN471" s="206"/>
      <c r="CO471" s="206"/>
      <c r="CP471" s="206"/>
      <c r="CQ471" s="206"/>
      <c r="CR471" s="206"/>
      <c r="CS471" s="202" t="s">
        <v>4773</v>
      </c>
      <c r="CT471" s="206"/>
      <c r="CU471" s="206"/>
      <c r="CV471" s="206"/>
      <c r="CW471" s="206"/>
      <c r="CX471" s="206"/>
      <c r="CY471" s="206"/>
      <c r="CZ471" s="206"/>
      <c r="DA471" s="206"/>
      <c r="DB471" s="206"/>
      <c r="DC471" s="206"/>
      <c r="DD471" s="206"/>
      <c r="DE471" s="206"/>
    </row>
    <row r="472" spans="34:109" ht="71.25" hidden="1">
      <c r="AH472" s="183"/>
      <c r="AI472" s="183"/>
      <c r="AJ472" s="183"/>
      <c r="AK472" s="183"/>
      <c r="AL472" s="197" t="str">
        <f t="shared" si="14"/>
        <v/>
      </c>
      <c r="AM472" s="197" t="str">
        <f t="shared" si="15"/>
        <v/>
      </c>
      <c r="AO472" s="183"/>
      <c r="AP472" s="29">
        <v>470</v>
      </c>
      <c r="AQ472" s="205"/>
      <c r="AR472" s="205"/>
      <c r="AS472" s="205"/>
      <c r="AT472" s="205"/>
      <c r="AU472" s="205"/>
      <c r="AV472" s="205"/>
      <c r="AW472" s="205"/>
      <c r="AX472" s="205"/>
      <c r="AY472" s="205"/>
      <c r="AZ472" s="205"/>
      <c r="BA472" s="205"/>
      <c r="BB472" s="205"/>
      <c r="BC472" s="205"/>
      <c r="BD472" s="205"/>
      <c r="BE472" s="205"/>
      <c r="BF472" s="205"/>
      <c r="BG472" s="205"/>
      <c r="BH472" s="205"/>
      <c r="BI472" s="205"/>
      <c r="BJ472" s="201" t="s">
        <v>4774</v>
      </c>
      <c r="BK472" s="205"/>
      <c r="BL472" s="205"/>
      <c r="BM472" s="205"/>
      <c r="BN472" s="205"/>
      <c r="BO472" s="205"/>
      <c r="BP472" s="205"/>
      <c r="BQ472" s="205"/>
      <c r="BR472" s="205"/>
      <c r="BS472" s="205"/>
      <c r="BT472" s="205"/>
      <c r="BU472" s="205"/>
      <c r="BV472" s="205"/>
      <c r="BW472" s="183"/>
      <c r="BX472" s="183"/>
      <c r="BY472" s="183"/>
      <c r="BZ472" s="206"/>
      <c r="CA472" s="206"/>
      <c r="CB472" s="206"/>
      <c r="CC472" s="206"/>
      <c r="CD472" s="206"/>
      <c r="CE472" s="206"/>
      <c r="CF472" s="206"/>
      <c r="CG472" s="206"/>
      <c r="CH472" s="206"/>
      <c r="CI472" s="206"/>
      <c r="CJ472" s="206"/>
      <c r="CK472" s="206"/>
      <c r="CL472" s="206"/>
      <c r="CM472" s="206"/>
      <c r="CN472" s="206"/>
      <c r="CO472" s="206"/>
      <c r="CP472" s="206"/>
      <c r="CQ472" s="206"/>
      <c r="CR472" s="206"/>
      <c r="CS472" s="202" t="s">
        <v>4775</v>
      </c>
      <c r="CT472" s="206"/>
      <c r="CU472" s="206"/>
      <c r="CV472" s="206"/>
      <c r="CW472" s="206"/>
      <c r="CX472" s="206"/>
      <c r="CY472" s="206"/>
      <c r="CZ472" s="206"/>
      <c r="DA472" s="206"/>
      <c r="DB472" s="206"/>
      <c r="DC472" s="206"/>
      <c r="DD472" s="206"/>
      <c r="DE472" s="206"/>
    </row>
    <row r="473" spans="34:109" ht="57" hidden="1">
      <c r="AH473" s="183"/>
      <c r="AI473" s="183"/>
      <c r="AJ473" s="183"/>
      <c r="AK473" s="183"/>
      <c r="AL473" s="197" t="str">
        <f t="shared" si="14"/>
        <v/>
      </c>
      <c r="AM473" s="197" t="str">
        <f t="shared" si="15"/>
        <v/>
      </c>
      <c r="AO473" s="183"/>
      <c r="AP473" s="29">
        <v>471</v>
      </c>
      <c r="AQ473" s="205"/>
      <c r="AR473" s="205"/>
      <c r="AS473" s="205"/>
      <c r="AT473" s="205"/>
      <c r="AU473" s="205"/>
      <c r="AV473" s="205"/>
      <c r="AW473" s="205"/>
      <c r="AX473" s="205"/>
      <c r="AY473" s="205"/>
      <c r="AZ473" s="205"/>
      <c r="BA473" s="205"/>
      <c r="BB473" s="205"/>
      <c r="BC473" s="205"/>
      <c r="BD473" s="205"/>
      <c r="BE473" s="205"/>
      <c r="BF473" s="205"/>
      <c r="BG473" s="205"/>
      <c r="BH473" s="205"/>
      <c r="BI473" s="205"/>
      <c r="BJ473" s="201" t="s">
        <v>4776</v>
      </c>
      <c r="BK473" s="205"/>
      <c r="BL473" s="205"/>
      <c r="BM473" s="205"/>
      <c r="BN473" s="205"/>
      <c r="BO473" s="205"/>
      <c r="BP473" s="205"/>
      <c r="BQ473" s="205"/>
      <c r="BR473" s="205"/>
      <c r="BS473" s="205"/>
      <c r="BT473" s="205"/>
      <c r="BU473" s="205"/>
      <c r="BV473" s="205"/>
      <c r="BW473" s="183"/>
      <c r="BX473" s="183"/>
      <c r="BY473" s="183"/>
      <c r="BZ473" s="206"/>
      <c r="CA473" s="206"/>
      <c r="CB473" s="206"/>
      <c r="CC473" s="206"/>
      <c r="CD473" s="206"/>
      <c r="CE473" s="206"/>
      <c r="CF473" s="206"/>
      <c r="CG473" s="206"/>
      <c r="CH473" s="206"/>
      <c r="CI473" s="206"/>
      <c r="CJ473" s="206"/>
      <c r="CK473" s="206"/>
      <c r="CL473" s="206"/>
      <c r="CM473" s="206"/>
      <c r="CN473" s="206"/>
      <c r="CO473" s="206"/>
      <c r="CP473" s="206"/>
      <c r="CQ473" s="206"/>
      <c r="CR473" s="206"/>
      <c r="CS473" s="202" t="s">
        <v>4777</v>
      </c>
      <c r="CT473" s="206"/>
      <c r="CU473" s="206"/>
      <c r="CV473" s="206"/>
      <c r="CW473" s="206"/>
      <c r="CX473" s="206"/>
      <c r="CY473" s="206"/>
      <c r="CZ473" s="206"/>
      <c r="DA473" s="206"/>
      <c r="DB473" s="206"/>
      <c r="DC473" s="206"/>
      <c r="DD473" s="206"/>
      <c r="DE473" s="206"/>
    </row>
    <row r="474" spans="34:109" ht="57" hidden="1">
      <c r="AH474" s="183"/>
      <c r="AI474" s="183"/>
      <c r="AJ474" s="183"/>
      <c r="AK474" s="183"/>
      <c r="AL474" s="197" t="str">
        <f t="shared" si="14"/>
        <v/>
      </c>
      <c r="AM474" s="197" t="str">
        <f t="shared" si="15"/>
        <v/>
      </c>
      <c r="AO474" s="183"/>
      <c r="AP474" s="29">
        <v>472</v>
      </c>
      <c r="AQ474" s="205"/>
      <c r="AR474" s="205"/>
      <c r="AS474" s="205"/>
      <c r="AT474" s="205"/>
      <c r="AU474" s="205"/>
      <c r="AV474" s="205"/>
      <c r="AW474" s="205"/>
      <c r="AX474" s="205"/>
      <c r="AY474" s="205"/>
      <c r="AZ474" s="205"/>
      <c r="BA474" s="205"/>
      <c r="BB474" s="205"/>
      <c r="BC474" s="205"/>
      <c r="BD474" s="205"/>
      <c r="BE474" s="205"/>
      <c r="BF474" s="205"/>
      <c r="BG474" s="205"/>
      <c r="BH474" s="205"/>
      <c r="BI474" s="205"/>
      <c r="BJ474" s="201" t="s">
        <v>4778</v>
      </c>
      <c r="BK474" s="205"/>
      <c r="BL474" s="205"/>
      <c r="BM474" s="205"/>
      <c r="BN474" s="205"/>
      <c r="BO474" s="205"/>
      <c r="BP474" s="205"/>
      <c r="BQ474" s="205"/>
      <c r="BR474" s="205"/>
      <c r="BS474" s="205"/>
      <c r="BT474" s="205"/>
      <c r="BU474" s="205"/>
      <c r="BV474" s="205"/>
      <c r="BW474" s="183"/>
      <c r="BX474" s="183"/>
      <c r="BY474" s="183"/>
      <c r="BZ474" s="206"/>
      <c r="CA474" s="206"/>
      <c r="CB474" s="206"/>
      <c r="CC474" s="206"/>
      <c r="CD474" s="206"/>
      <c r="CE474" s="206"/>
      <c r="CF474" s="206"/>
      <c r="CG474" s="206"/>
      <c r="CH474" s="206"/>
      <c r="CI474" s="206"/>
      <c r="CJ474" s="206"/>
      <c r="CK474" s="206"/>
      <c r="CL474" s="206"/>
      <c r="CM474" s="206"/>
      <c r="CN474" s="206"/>
      <c r="CO474" s="206"/>
      <c r="CP474" s="206"/>
      <c r="CQ474" s="206"/>
      <c r="CR474" s="206"/>
      <c r="CS474" s="202" t="s">
        <v>4779</v>
      </c>
      <c r="CT474" s="206"/>
      <c r="CU474" s="206"/>
      <c r="CV474" s="206"/>
      <c r="CW474" s="206"/>
      <c r="CX474" s="206"/>
      <c r="CY474" s="206"/>
      <c r="CZ474" s="206"/>
      <c r="DA474" s="206"/>
      <c r="DB474" s="206"/>
      <c r="DC474" s="206"/>
      <c r="DD474" s="206"/>
      <c r="DE474" s="206"/>
    </row>
    <row r="475" spans="34:109" ht="57" hidden="1">
      <c r="AH475" s="183"/>
      <c r="AI475" s="183"/>
      <c r="AJ475" s="183"/>
      <c r="AK475" s="183"/>
      <c r="AL475" s="197" t="str">
        <f t="shared" si="14"/>
        <v/>
      </c>
      <c r="AM475" s="197" t="str">
        <f t="shared" si="15"/>
        <v/>
      </c>
      <c r="AO475" s="183"/>
      <c r="AP475" s="29">
        <v>473</v>
      </c>
      <c r="AQ475" s="205"/>
      <c r="AR475" s="205"/>
      <c r="AS475" s="205"/>
      <c r="AT475" s="205"/>
      <c r="AU475" s="205"/>
      <c r="AV475" s="205"/>
      <c r="AW475" s="205"/>
      <c r="AX475" s="205"/>
      <c r="AY475" s="205"/>
      <c r="AZ475" s="205"/>
      <c r="BA475" s="205"/>
      <c r="BB475" s="205"/>
      <c r="BC475" s="205"/>
      <c r="BD475" s="205"/>
      <c r="BE475" s="205"/>
      <c r="BF475" s="205"/>
      <c r="BG475" s="205"/>
      <c r="BH475" s="205"/>
      <c r="BI475" s="205"/>
      <c r="BJ475" s="201" t="s">
        <v>4780</v>
      </c>
      <c r="BK475" s="205"/>
      <c r="BL475" s="205"/>
      <c r="BM475" s="205"/>
      <c r="BN475" s="205"/>
      <c r="BO475" s="205"/>
      <c r="BP475" s="205"/>
      <c r="BQ475" s="205"/>
      <c r="BR475" s="205"/>
      <c r="BS475" s="205"/>
      <c r="BT475" s="205"/>
      <c r="BU475" s="205"/>
      <c r="BV475" s="205"/>
      <c r="BW475" s="183"/>
      <c r="BX475" s="183"/>
      <c r="BY475" s="183"/>
      <c r="BZ475" s="206"/>
      <c r="CA475" s="206"/>
      <c r="CB475" s="206"/>
      <c r="CC475" s="206"/>
      <c r="CD475" s="206"/>
      <c r="CE475" s="206"/>
      <c r="CF475" s="206"/>
      <c r="CG475" s="206"/>
      <c r="CH475" s="206"/>
      <c r="CI475" s="206"/>
      <c r="CJ475" s="206"/>
      <c r="CK475" s="206"/>
      <c r="CL475" s="206"/>
      <c r="CM475" s="206"/>
      <c r="CN475" s="206"/>
      <c r="CO475" s="206"/>
      <c r="CP475" s="206"/>
      <c r="CQ475" s="206"/>
      <c r="CR475" s="206"/>
      <c r="CS475" s="202" t="s">
        <v>4781</v>
      </c>
      <c r="CT475" s="206"/>
      <c r="CU475" s="206"/>
      <c r="CV475" s="206"/>
      <c r="CW475" s="206"/>
      <c r="CX475" s="206"/>
      <c r="CY475" s="206"/>
      <c r="CZ475" s="206"/>
      <c r="DA475" s="206"/>
      <c r="DB475" s="206"/>
      <c r="DC475" s="206"/>
      <c r="DD475" s="206"/>
      <c r="DE475" s="206"/>
    </row>
    <row r="476" spans="34:109" ht="57" hidden="1">
      <c r="AH476" s="183"/>
      <c r="AI476" s="183"/>
      <c r="AJ476" s="183"/>
      <c r="AK476" s="183"/>
      <c r="AL476" s="197" t="str">
        <f t="shared" si="14"/>
        <v/>
      </c>
      <c r="AM476" s="197" t="str">
        <f t="shared" si="15"/>
        <v/>
      </c>
      <c r="AO476" s="183"/>
      <c r="AP476" s="29">
        <v>474</v>
      </c>
      <c r="AQ476" s="205"/>
      <c r="AR476" s="205"/>
      <c r="AS476" s="205"/>
      <c r="AT476" s="205"/>
      <c r="AU476" s="205"/>
      <c r="AV476" s="205"/>
      <c r="AW476" s="205"/>
      <c r="AX476" s="205"/>
      <c r="AY476" s="205"/>
      <c r="AZ476" s="205"/>
      <c r="BA476" s="205"/>
      <c r="BB476" s="205"/>
      <c r="BC476" s="205"/>
      <c r="BD476" s="205"/>
      <c r="BE476" s="205"/>
      <c r="BF476" s="205"/>
      <c r="BG476" s="205"/>
      <c r="BH476" s="205"/>
      <c r="BI476" s="205"/>
      <c r="BJ476" s="201" t="s">
        <v>4782</v>
      </c>
      <c r="BK476" s="205"/>
      <c r="BL476" s="205"/>
      <c r="BM476" s="205"/>
      <c r="BN476" s="205"/>
      <c r="BO476" s="205"/>
      <c r="BP476" s="205"/>
      <c r="BQ476" s="205"/>
      <c r="BR476" s="205"/>
      <c r="BS476" s="205"/>
      <c r="BT476" s="205"/>
      <c r="BU476" s="205"/>
      <c r="BV476" s="205"/>
      <c r="BW476" s="183"/>
      <c r="BX476" s="183"/>
      <c r="BY476" s="183"/>
      <c r="BZ476" s="206"/>
      <c r="CA476" s="206"/>
      <c r="CB476" s="206"/>
      <c r="CC476" s="206"/>
      <c r="CD476" s="206"/>
      <c r="CE476" s="206"/>
      <c r="CF476" s="206"/>
      <c r="CG476" s="206"/>
      <c r="CH476" s="206"/>
      <c r="CI476" s="206"/>
      <c r="CJ476" s="206"/>
      <c r="CK476" s="206"/>
      <c r="CL476" s="206"/>
      <c r="CM476" s="206"/>
      <c r="CN476" s="206"/>
      <c r="CO476" s="206"/>
      <c r="CP476" s="206"/>
      <c r="CQ476" s="206"/>
      <c r="CR476" s="206"/>
      <c r="CS476" s="202" t="s">
        <v>4783</v>
      </c>
      <c r="CT476" s="206"/>
      <c r="CU476" s="206"/>
      <c r="CV476" s="206"/>
      <c r="CW476" s="206"/>
      <c r="CX476" s="206"/>
      <c r="CY476" s="206"/>
      <c r="CZ476" s="206"/>
      <c r="DA476" s="206"/>
      <c r="DB476" s="206"/>
      <c r="DC476" s="206"/>
      <c r="DD476" s="206"/>
      <c r="DE476" s="206"/>
    </row>
    <row r="477" spans="34:109" ht="71.25" hidden="1">
      <c r="AH477" s="183"/>
      <c r="AI477" s="183"/>
      <c r="AJ477" s="183"/>
      <c r="AK477" s="183"/>
      <c r="AL477" s="197" t="str">
        <f t="shared" si="14"/>
        <v/>
      </c>
      <c r="AM477" s="197" t="str">
        <f t="shared" si="15"/>
        <v/>
      </c>
      <c r="AO477" s="183"/>
      <c r="AP477" s="29">
        <v>475</v>
      </c>
      <c r="AQ477" s="205"/>
      <c r="AR477" s="205"/>
      <c r="AS477" s="205"/>
      <c r="AT477" s="205"/>
      <c r="AU477" s="205"/>
      <c r="AV477" s="205"/>
      <c r="AW477" s="205"/>
      <c r="AX477" s="205"/>
      <c r="AY477" s="205"/>
      <c r="AZ477" s="205"/>
      <c r="BA477" s="205"/>
      <c r="BB477" s="205"/>
      <c r="BC477" s="205"/>
      <c r="BD477" s="205"/>
      <c r="BE477" s="205"/>
      <c r="BF477" s="205"/>
      <c r="BG477" s="205"/>
      <c r="BH477" s="205"/>
      <c r="BI477" s="205"/>
      <c r="BJ477" s="201" t="s">
        <v>4784</v>
      </c>
      <c r="BK477" s="205"/>
      <c r="BL477" s="205"/>
      <c r="BM477" s="205"/>
      <c r="BN477" s="205"/>
      <c r="BO477" s="205"/>
      <c r="BP477" s="205"/>
      <c r="BQ477" s="205"/>
      <c r="BR477" s="205"/>
      <c r="BS477" s="205"/>
      <c r="BT477" s="205"/>
      <c r="BU477" s="205"/>
      <c r="BV477" s="205"/>
      <c r="BW477" s="183"/>
      <c r="BX477" s="183"/>
      <c r="BY477" s="183"/>
      <c r="BZ477" s="206"/>
      <c r="CA477" s="206"/>
      <c r="CB477" s="206"/>
      <c r="CC477" s="206"/>
      <c r="CD477" s="206"/>
      <c r="CE477" s="206"/>
      <c r="CF477" s="206"/>
      <c r="CG477" s="206"/>
      <c r="CH477" s="206"/>
      <c r="CI477" s="206"/>
      <c r="CJ477" s="206"/>
      <c r="CK477" s="206"/>
      <c r="CL477" s="206"/>
      <c r="CM477" s="206"/>
      <c r="CN477" s="206"/>
      <c r="CO477" s="206"/>
      <c r="CP477" s="206"/>
      <c r="CQ477" s="206"/>
      <c r="CR477" s="206"/>
      <c r="CS477" s="202" t="s">
        <v>4785</v>
      </c>
      <c r="CT477" s="206"/>
      <c r="CU477" s="206"/>
      <c r="CV477" s="206"/>
      <c r="CW477" s="206"/>
      <c r="CX477" s="206"/>
      <c r="CY477" s="206"/>
      <c r="CZ477" s="206"/>
      <c r="DA477" s="206"/>
      <c r="DB477" s="206"/>
      <c r="DC477" s="206"/>
      <c r="DD477" s="206"/>
      <c r="DE477" s="206"/>
    </row>
    <row r="478" spans="34:109" ht="57" hidden="1">
      <c r="AH478" s="183"/>
      <c r="AI478" s="183"/>
      <c r="AJ478" s="183"/>
      <c r="AK478" s="183"/>
      <c r="AL478" s="197" t="str">
        <f t="shared" si="14"/>
        <v/>
      </c>
      <c r="AM478" s="197" t="str">
        <f t="shared" si="15"/>
        <v/>
      </c>
      <c r="AO478" s="183"/>
      <c r="AP478" s="29">
        <v>476</v>
      </c>
      <c r="AQ478" s="205"/>
      <c r="AR478" s="205"/>
      <c r="AS478" s="205"/>
      <c r="AT478" s="205"/>
      <c r="AU478" s="205"/>
      <c r="AV478" s="205"/>
      <c r="AW478" s="205"/>
      <c r="AX478" s="205"/>
      <c r="AY478" s="205"/>
      <c r="AZ478" s="205"/>
      <c r="BA478" s="205"/>
      <c r="BB478" s="205"/>
      <c r="BC478" s="205"/>
      <c r="BD478" s="205"/>
      <c r="BE478" s="205"/>
      <c r="BF478" s="205"/>
      <c r="BG478" s="205"/>
      <c r="BH478" s="205"/>
      <c r="BI478" s="205"/>
      <c r="BJ478" s="201" t="s">
        <v>4786</v>
      </c>
      <c r="BK478" s="205"/>
      <c r="BL478" s="205"/>
      <c r="BM478" s="205"/>
      <c r="BN478" s="205"/>
      <c r="BO478" s="205"/>
      <c r="BP478" s="205"/>
      <c r="BQ478" s="205"/>
      <c r="BR478" s="205"/>
      <c r="BS478" s="205"/>
      <c r="BT478" s="205"/>
      <c r="BU478" s="205"/>
      <c r="BV478" s="205"/>
      <c r="BW478" s="183"/>
      <c r="BX478" s="183"/>
      <c r="BY478" s="183"/>
      <c r="BZ478" s="206"/>
      <c r="CA478" s="206"/>
      <c r="CB478" s="206"/>
      <c r="CC478" s="206"/>
      <c r="CD478" s="206"/>
      <c r="CE478" s="206"/>
      <c r="CF478" s="206"/>
      <c r="CG478" s="206"/>
      <c r="CH478" s="206"/>
      <c r="CI478" s="206"/>
      <c r="CJ478" s="206"/>
      <c r="CK478" s="206"/>
      <c r="CL478" s="206"/>
      <c r="CM478" s="206"/>
      <c r="CN478" s="206"/>
      <c r="CO478" s="206"/>
      <c r="CP478" s="206"/>
      <c r="CQ478" s="206"/>
      <c r="CR478" s="206"/>
      <c r="CS478" s="202" t="s">
        <v>4787</v>
      </c>
      <c r="CT478" s="206"/>
      <c r="CU478" s="206"/>
      <c r="CV478" s="206"/>
      <c r="CW478" s="206"/>
      <c r="CX478" s="206"/>
      <c r="CY478" s="206"/>
      <c r="CZ478" s="206"/>
      <c r="DA478" s="206"/>
      <c r="DB478" s="206"/>
      <c r="DC478" s="206"/>
      <c r="DD478" s="206"/>
      <c r="DE478" s="206"/>
    </row>
    <row r="479" spans="34:109" ht="57" hidden="1">
      <c r="AH479" s="183"/>
      <c r="AI479" s="183"/>
      <c r="AJ479" s="183"/>
      <c r="AK479" s="183"/>
      <c r="AL479" s="197" t="str">
        <f t="shared" si="14"/>
        <v/>
      </c>
      <c r="AM479" s="197" t="str">
        <f t="shared" si="15"/>
        <v/>
      </c>
      <c r="AO479" s="183"/>
      <c r="AP479" s="29">
        <v>477</v>
      </c>
      <c r="AQ479" s="205"/>
      <c r="AR479" s="205"/>
      <c r="AS479" s="205"/>
      <c r="AT479" s="205"/>
      <c r="AU479" s="205"/>
      <c r="AV479" s="205"/>
      <c r="AW479" s="205"/>
      <c r="AX479" s="205"/>
      <c r="AY479" s="205"/>
      <c r="AZ479" s="205"/>
      <c r="BA479" s="205"/>
      <c r="BB479" s="205"/>
      <c r="BC479" s="205"/>
      <c r="BD479" s="205"/>
      <c r="BE479" s="205"/>
      <c r="BF479" s="205"/>
      <c r="BG479" s="205"/>
      <c r="BH479" s="205"/>
      <c r="BI479" s="205"/>
      <c r="BJ479" s="201" t="s">
        <v>4788</v>
      </c>
      <c r="BK479" s="205"/>
      <c r="BL479" s="205"/>
      <c r="BM479" s="205"/>
      <c r="BN479" s="205"/>
      <c r="BO479" s="205"/>
      <c r="BP479" s="205"/>
      <c r="BQ479" s="205"/>
      <c r="BR479" s="205"/>
      <c r="BS479" s="205"/>
      <c r="BT479" s="205"/>
      <c r="BU479" s="205"/>
      <c r="BV479" s="205"/>
      <c r="BW479" s="183"/>
      <c r="BX479" s="183"/>
      <c r="BY479" s="183"/>
      <c r="BZ479" s="206"/>
      <c r="CA479" s="206"/>
      <c r="CB479" s="206"/>
      <c r="CC479" s="206"/>
      <c r="CD479" s="206"/>
      <c r="CE479" s="206"/>
      <c r="CF479" s="206"/>
      <c r="CG479" s="206"/>
      <c r="CH479" s="206"/>
      <c r="CI479" s="206"/>
      <c r="CJ479" s="206"/>
      <c r="CK479" s="206"/>
      <c r="CL479" s="206"/>
      <c r="CM479" s="206"/>
      <c r="CN479" s="206"/>
      <c r="CO479" s="206"/>
      <c r="CP479" s="206"/>
      <c r="CQ479" s="206"/>
      <c r="CR479" s="206"/>
      <c r="CS479" s="202" t="s">
        <v>4789</v>
      </c>
      <c r="CT479" s="206"/>
      <c r="CU479" s="206"/>
      <c r="CV479" s="206"/>
      <c r="CW479" s="206"/>
      <c r="CX479" s="206"/>
      <c r="CY479" s="206"/>
      <c r="CZ479" s="206"/>
      <c r="DA479" s="206"/>
      <c r="DB479" s="206"/>
      <c r="DC479" s="206"/>
      <c r="DD479" s="206"/>
      <c r="DE479" s="206"/>
    </row>
    <row r="480" spans="34:109" ht="42.75" hidden="1">
      <c r="AH480" s="183"/>
      <c r="AI480" s="183"/>
      <c r="AJ480" s="183"/>
      <c r="AK480" s="183"/>
      <c r="AL480" s="197" t="str">
        <f t="shared" si="14"/>
        <v/>
      </c>
      <c r="AM480" s="197" t="str">
        <f t="shared" si="15"/>
        <v/>
      </c>
      <c r="AO480" s="183"/>
      <c r="AP480" s="29">
        <v>478</v>
      </c>
      <c r="AQ480" s="205"/>
      <c r="AR480" s="205"/>
      <c r="AS480" s="205"/>
      <c r="AT480" s="205"/>
      <c r="AU480" s="205"/>
      <c r="AV480" s="205"/>
      <c r="AW480" s="205"/>
      <c r="AX480" s="205"/>
      <c r="AY480" s="205"/>
      <c r="AZ480" s="205"/>
      <c r="BA480" s="205"/>
      <c r="BB480" s="205"/>
      <c r="BC480" s="205"/>
      <c r="BD480" s="205"/>
      <c r="BE480" s="205"/>
      <c r="BF480" s="205"/>
      <c r="BG480" s="205"/>
      <c r="BH480" s="205"/>
      <c r="BI480" s="205"/>
      <c r="BJ480" s="201" t="s">
        <v>4790</v>
      </c>
      <c r="BK480" s="205"/>
      <c r="BL480" s="205"/>
      <c r="BM480" s="205"/>
      <c r="BN480" s="205"/>
      <c r="BO480" s="205"/>
      <c r="BP480" s="205"/>
      <c r="BQ480" s="205"/>
      <c r="BR480" s="205"/>
      <c r="BS480" s="205"/>
      <c r="BT480" s="205"/>
      <c r="BU480" s="205"/>
      <c r="BV480" s="205"/>
      <c r="BW480" s="183"/>
      <c r="BX480" s="183"/>
      <c r="BY480" s="183"/>
      <c r="BZ480" s="206"/>
      <c r="CA480" s="206"/>
      <c r="CB480" s="206"/>
      <c r="CC480" s="206"/>
      <c r="CD480" s="206"/>
      <c r="CE480" s="206"/>
      <c r="CF480" s="206"/>
      <c r="CG480" s="206"/>
      <c r="CH480" s="206"/>
      <c r="CI480" s="206"/>
      <c r="CJ480" s="206"/>
      <c r="CK480" s="206"/>
      <c r="CL480" s="206"/>
      <c r="CM480" s="206"/>
      <c r="CN480" s="206"/>
      <c r="CO480" s="206"/>
      <c r="CP480" s="206"/>
      <c r="CQ480" s="206"/>
      <c r="CR480" s="206"/>
      <c r="CS480" s="202" t="s">
        <v>4791</v>
      </c>
      <c r="CT480" s="206"/>
      <c r="CU480" s="206"/>
      <c r="CV480" s="206"/>
      <c r="CW480" s="206"/>
      <c r="CX480" s="206"/>
      <c r="CY480" s="206"/>
      <c r="CZ480" s="206"/>
      <c r="DA480" s="206"/>
      <c r="DB480" s="206"/>
      <c r="DC480" s="206"/>
      <c r="DD480" s="206"/>
      <c r="DE480" s="206"/>
    </row>
    <row r="481" spans="34:109" ht="57" hidden="1">
      <c r="AH481" s="183"/>
      <c r="AI481" s="183"/>
      <c r="AJ481" s="183"/>
      <c r="AK481" s="183"/>
      <c r="AL481" s="197" t="str">
        <f t="shared" si="14"/>
        <v/>
      </c>
      <c r="AM481" s="197" t="str">
        <f t="shared" si="15"/>
        <v/>
      </c>
      <c r="AO481" s="183"/>
      <c r="AP481" s="29">
        <v>479</v>
      </c>
      <c r="AQ481" s="205"/>
      <c r="AR481" s="205"/>
      <c r="AS481" s="205"/>
      <c r="AT481" s="205"/>
      <c r="AU481" s="205"/>
      <c r="AV481" s="205"/>
      <c r="AW481" s="205"/>
      <c r="AX481" s="205"/>
      <c r="AY481" s="205"/>
      <c r="AZ481" s="205"/>
      <c r="BA481" s="205"/>
      <c r="BB481" s="205"/>
      <c r="BC481" s="205"/>
      <c r="BD481" s="205"/>
      <c r="BE481" s="205"/>
      <c r="BF481" s="205"/>
      <c r="BG481" s="205"/>
      <c r="BH481" s="205"/>
      <c r="BI481" s="205"/>
      <c r="BJ481" s="201" t="s">
        <v>4792</v>
      </c>
      <c r="BK481" s="205"/>
      <c r="BL481" s="205"/>
      <c r="BM481" s="205"/>
      <c r="BN481" s="205"/>
      <c r="BO481" s="205"/>
      <c r="BP481" s="205"/>
      <c r="BQ481" s="205"/>
      <c r="BR481" s="205"/>
      <c r="BS481" s="205"/>
      <c r="BT481" s="205"/>
      <c r="BU481" s="205"/>
      <c r="BV481" s="205"/>
      <c r="BW481" s="183"/>
      <c r="BX481" s="183"/>
      <c r="BY481" s="183"/>
      <c r="BZ481" s="206"/>
      <c r="CA481" s="206"/>
      <c r="CB481" s="206"/>
      <c r="CC481" s="206"/>
      <c r="CD481" s="206"/>
      <c r="CE481" s="206"/>
      <c r="CF481" s="206"/>
      <c r="CG481" s="206"/>
      <c r="CH481" s="206"/>
      <c r="CI481" s="206"/>
      <c r="CJ481" s="206"/>
      <c r="CK481" s="206"/>
      <c r="CL481" s="206"/>
      <c r="CM481" s="206"/>
      <c r="CN481" s="206"/>
      <c r="CO481" s="206"/>
      <c r="CP481" s="206"/>
      <c r="CQ481" s="206"/>
      <c r="CR481" s="206"/>
      <c r="CS481" s="202" t="s">
        <v>4793</v>
      </c>
      <c r="CT481" s="206"/>
      <c r="CU481" s="206"/>
      <c r="CV481" s="206"/>
      <c r="CW481" s="206"/>
      <c r="CX481" s="206"/>
      <c r="CY481" s="206"/>
      <c r="CZ481" s="206"/>
      <c r="DA481" s="206"/>
      <c r="DB481" s="206"/>
      <c r="DC481" s="206"/>
      <c r="DD481" s="206"/>
      <c r="DE481" s="206"/>
    </row>
    <row r="482" spans="34:109" ht="57" hidden="1">
      <c r="AH482" s="183"/>
      <c r="AI482" s="183"/>
      <c r="AJ482" s="183"/>
      <c r="AK482" s="183"/>
      <c r="AL482" s="197" t="str">
        <f t="shared" si="14"/>
        <v/>
      </c>
      <c r="AM482" s="197" t="str">
        <f t="shared" si="15"/>
        <v/>
      </c>
      <c r="AO482" s="183"/>
      <c r="AP482" s="29">
        <v>480</v>
      </c>
      <c r="AQ482" s="205"/>
      <c r="AR482" s="205"/>
      <c r="AS482" s="205"/>
      <c r="AT482" s="205"/>
      <c r="AU482" s="205"/>
      <c r="AV482" s="205"/>
      <c r="AW482" s="205"/>
      <c r="AX482" s="205"/>
      <c r="AY482" s="205"/>
      <c r="AZ482" s="205"/>
      <c r="BA482" s="205"/>
      <c r="BB482" s="205"/>
      <c r="BC482" s="205"/>
      <c r="BD482" s="205"/>
      <c r="BE482" s="205"/>
      <c r="BF482" s="205"/>
      <c r="BG482" s="205"/>
      <c r="BH482" s="205"/>
      <c r="BI482" s="205"/>
      <c r="BJ482" s="201" t="s">
        <v>4794</v>
      </c>
      <c r="BK482" s="205"/>
      <c r="BL482" s="205"/>
      <c r="BM482" s="205"/>
      <c r="BN482" s="205"/>
      <c r="BO482" s="205"/>
      <c r="BP482" s="205"/>
      <c r="BQ482" s="205"/>
      <c r="BR482" s="205"/>
      <c r="BS482" s="205"/>
      <c r="BT482" s="205"/>
      <c r="BU482" s="205"/>
      <c r="BV482" s="205"/>
      <c r="BW482" s="183"/>
      <c r="BX482" s="183"/>
      <c r="BY482" s="183"/>
      <c r="BZ482" s="206"/>
      <c r="CA482" s="206"/>
      <c r="CB482" s="206"/>
      <c r="CC482" s="206"/>
      <c r="CD482" s="206"/>
      <c r="CE482" s="206"/>
      <c r="CF482" s="206"/>
      <c r="CG482" s="206"/>
      <c r="CH482" s="206"/>
      <c r="CI482" s="206"/>
      <c r="CJ482" s="206"/>
      <c r="CK482" s="206"/>
      <c r="CL482" s="206"/>
      <c r="CM482" s="206"/>
      <c r="CN482" s="206"/>
      <c r="CO482" s="206"/>
      <c r="CP482" s="206"/>
      <c r="CQ482" s="206"/>
      <c r="CR482" s="206"/>
      <c r="CS482" s="202" t="s">
        <v>4795</v>
      </c>
      <c r="CT482" s="206"/>
      <c r="CU482" s="206"/>
      <c r="CV482" s="206"/>
      <c r="CW482" s="206"/>
      <c r="CX482" s="206"/>
      <c r="CY482" s="206"/>
      <c r="CZ482" s="206"/>
      <c r="DA482" s="206"/>
      <c r="DB482" s="206"/>
      <c r="DC482" s="206"/>
      <c r="DD482" s="206"/>
      <c r="DE482" s="206"/>
    </row>
    <row r="483" spans="34:109" ht="57" hidden="1">
      <c r="AH483" s="183"/>
      <c r="AI483" s="183"/>
      <c r="AJ483" s="183"/>
      <c r="AK483" s="183"/>
      <c r="AL483" s="197" t="str">
        <f t="shared" si="14"/>
        <v/>
      </c>
      <c r="AM483" s="197" t="str">
        <f t="shared" si="15"/>
        <v/>
      </c>
      <c r="AO483" s="183"/>
      <c r="AP483" s="29">
        <v>481</v>
      </c>
      <c r="AQ483" s="205"/>
      <c r="AR483" s="205"/>
      <c r="AS483" s="205"/>
      <c r="AT483" s="205"/>
      <c r="AU483" s="205"/>
      <c r="AV483" s="205"/>
      <c r="AW483" s="205"/>
      <c r="AX483" s="205"/>
      <c r="AY483" s="205"/>
      <c r="AZ483" s="205"/>
      <c r="BA483" s="205"/>
      <c r="BB483" s="205"/>
      <c r="BC483" s="205"/>
      <c r="BD483" s="205"/>
      <c r="BE483" s="205"/>
      <c r="BF483" s="205"/>
      <c r="BG483" s="205"/>
      <c r="BH483" s="205"/>
      <c r="BI483" s="205"/>
      <c r="BJ483" s="201" t="s">
        <v>4796</v>
      </c>
      <c r="BK483" s="205"/>
      <c r="BL483" s="205"/>
      <c r="BM483" s="205"/>
      <c r="BN483" s="205"/>
      <c r="BO483" s="205"/>
      <c r="BP483" s="205"/>
      <c r="BQ483" s="205"/>
      <c r="BR483" s="205"/>
      <c r="BS483" s="205"/>
      <c r="BT483" s="205"/>
      <c r="BU483" s="205"/>
      <c r="BV483" s="205"/>
      <c r="BW483" s="183"/>
      <c r="BX483" s="183"/>
      <c r="BY483" s="183"/>
      <c r="BZ483" s="206"/>
      <c r="CA483" s="206"/>
      <c r="CB483" s="206"/>
      <c r="CC483" s="206"/>
      <c r="CD483" s="206"/>
      <c r="CE483" s="206"/>
      <c r="CF483" s="206"/>
      <c r="CG483" s="206"/>
      <c r="CH483" s="206"/>
      <c r="CI483" s="206"/>
      <c r="CJ483" s="206"/>
      <c r="CK483" s="206"/>
      <c r="CL483" s="206"/>
      <c r="CM483" s="206"/>
      <c r="CN483" s="206"/>
      <c r="CO483" s="206"/>
      <c r="CP483" s="206"/>
      <c r="CQ483" s="206"/>
      <c r="CR483" s="206"/>
      <c r="CS483" s="202" t="s">
        <v>4797</v>
      </c>
      <c r="CT483" s="206"/>
      <c r="CU483" s="206"/>
      <c r="CV483" s="206"/>
      <c r="CW483" s="206"/>
      <c r="CX483" s="206"/>
      <c r="CY483" s="206"/>
      <c r="CZ483" s="206"/>
      <c r="DA483" s="206"/>
      <c r="DB483" s="206"/>
      <c r="DC483" s="206"/>
      <c r="DD483" s="206"/>
      <c r="DE483" s="206"/>
    </row>
    <row r="484" spans="34:109" ht="57" hidden="1">
      <c r="AH484" s="183"/>
      <c r="AI484" s="183"/>
      <c r="AJ484" s="183"/>
      <c r="AK484" s="183"/>
      <c r="AL484" s="197" t="str">
        <f t="shared" si="14"/>
        <v/>
      </c>
      <c r="AM484" s="197" t="str">
        <f t="shared" si="15"/>
        <v/>
      </c>
      <c r="AO484" s="183"/>
      <c r="AP484" s="29">
        <v>482</v>
      </c>
      <c r="AQ484" s="205"/>
      <c r="AR484" s="205"/>
      <c r="AS484" s="205"/>
      <c r="AT484" s="205"/>
      <c r="AU484" s="205"/>
      <c r="AV484" s="205"/>
      <c r="AW484" s="205"/>
      <c r="AX484" s="205"/>
      <c r="AY484" s="205"/>
      <c r="AZ484" s="205"/>
      <c r="BA484" s="205"/>
      <c r="BB484" s="205"/>
      <c r="BC484" s="205"/>
      <c r="BD484" s="205"/>
      <c r="BE484" s="205"/>
      <c r="BF484" s="205"/>
      <c r="BG484" s="205"/>
      <c r="BH484" s="205"/>
      <c r="BI484" s="205"/>
      <c r="BJ484" s="201" t="s">
        <v>4798</v>
      </c>
      <c r="BK484" s="205"/>
      <c r="BL484" s="205"/>
      <c r="BM484" s="205"/>
      <c r="BN484" s="205"/>
      <c r="BO484" s="205"/>
      <c r="BP484" s="205"/>
      <c r="BQ484" s="205"/>
      <c r="BR484" s="205"/>
      <c r="BS484" s="205"/>
      <c r="BT484" s="205"/>
      <c r="BU484" s="205"/>
      <c r="BV484" s="205"/>
      <c r="BW484" s="183"/>
      <c r="BX484" s="183"/>
      <c r="BY484" s="183"/>
      <c r="BZ484" s="206"/>
      <c r="CA484" s="206"/>
      <c r="CB484" s="206"/>
      <c r="CC484" s="206"/>
      <c r="CD484" s="206"/>
      <c r="CE484" s="206"/>
      <c r="CF484" s="206"/>
      <c r="CG484" s="206"/>
      <c r="CH484" s="206"/>
      <c r="CI484" s="206"/>
      <c r="CJ484" s="206"/>
      <c r="CK484" s="206"/>
      <c r="CL484" s="206"/>
      <c r="CM484" s="206"/>
      <c r="CN484" s="206"/>
      <c r="CO484" s="206"/>
      <c r="CP484" s="206"/>
      <c r="CQ484" s="206"/>
      <c r="CR484" s="206"/>
      <c r="CS484" s="202" t="s">
        <v>4799</v>
      </c>
      <c r="CT484" s="206"/>
      <c r="CU484" s="206"/>
      <c r="CV484" s="206"/>
      <c r="CW484" s="206"/>
      <c r="CX484" s="206"/>
      <c r="CY484" s="206"/>
      <c r="CZ484" s="206"/>
      <c r="DA484" s="206"/>
      <c r="DB484" s="206"/>
      <c r="DC484" s="206"/>
      <c r="DD484" s="206"/>
      <c r="DE484" s="206"/>
    </row>
    <row r="485" spans="34:109" ht="85.5" hidden="1">
      <c r="AH485" s="183"/>
      <c r="AI485" s="183"/>
      <c r="AJ485" s="183"/>
      <c r="AK485" s="183"/>
      <c r="AL485" s="197" t="str">
        <f t="shared" si="14"/>
        <v/>
      </c>
      <c r="AM485" s="197" t="str">
        <f t="shared" si="15"/>
        <v/>
      </c>
      <c r="AO485" s="183"/>
      <c r="AP485" s="29">
        <v>483</v>
      </c>
      <c r="AQ485" s="205"/>
      <c r="AR485" s="205"/>
      <c r="AS485" s="205"/>
      <c r="AT485" s="205"/>
      <c r="AU485" s="205"/>
      <c r="AV485" s="205"/>
      <c r="AW485" s="205"/>
      <c r="AX485" s="205"/>
      <c r="AY485" s="205"/>
      <c r="AZ485" s="205"/>
      <c r="BA485" s="205"/>
      <c r="BB485" s="205"/>
      <c r="BC485" s="205"/>
      <c r="BD485" s="205"/>
      <c r="BE485" s="205"/>
      <c r="BF485" s="205"/>
      <c r="BG485" s="205"/>
      <c r="BH485" s="205"/>
      <c r="BI485" s="205"/>
      <c r="BJ485" s="201" t="s">
        <v>4800</v>
      </c>
      <c r="BK485" s="205"/>
      <c r="BL485" s="205"/>
      <c r="BM485" s="205"/>
      <c r="BN485" s="205"/>
      <c r="BO485" s="205"/>
      <c r="BP485" s="205"/>
      <c r="BQ485" s="205"/>
      <c r="BR485" s="205"/>
      <c r="BS485" s="205"/>
      <c r="BT485" s="205"/>
      <c r="BU485" s="205"/>
      <c r="BV485" s="205"/>
      <c r="BW485" s="183"/>
      <c r="BX485" s="183"/>
      <c r="BY485" s="183"/>
      <c r="BZ485" s="206"/>
      <c r="CA485" s="206"/>
      <c r="CB485" s="206"/>
      <c r="CC485" s="206"/>
      <c r="CD485" s="206"/>
      <c r="CE485" s="206"/>
      <c r="CF485" s="206"/>
      <c r="CG485" s="206"/>
      <c r="CH485" s="206"/>
      <c r="CI485" s="206"/>
      <c r="CJ485" s="206"/>
      <c r="CK485" s="206"/>
      <c r="CL485" s="206"/>
      <c r="CM485" s="206"/>
      <c r="CN485" s="206"/>
      <c r="CO485" s="206"/>
      <c r="CP485" s="206"/>
      <c r="CQ485" s="206"/>
      <c r="CR485" s="206"/>
      <c r="CS485" s="202" t="s">
        <v>4801</v>
      </c>
      <c r="CT485" s="206"/>
      <c r="CU485" s="206"/>
      <c r="CV485" s="206"/>
      <c r="CW485" s="206"/>
      <c r="CX485" s="206"/>
      <c r="CY485" s="206"/>
      <c r="CZ485" s="206"/>
      <c r="DA485" s="206"/>
      <c r="DB485" s="206"/>
      <c r="DC485" s="206"/>
      <c r="DD485" s="206"/>
      <c r="DE485" s="206"/>
    </row>
    <row r="486" spans="34:109" ht="71.25" hidden="1">
      <c r="AH486" s="183"/>
      <c r="AI486" s="183"/>
      <c r="AJ486" s="183"/>
      <c r="AK486" s="183"/>
      <c r="AL486" s="197" t="str">
        <f t="shared" si="14"/>
        <v/>
      </c>
      <c r="AM486" s="197" t="str">
        <f t="shared" si="15"/>
        <v/>
      </c>
      <c r="AO486" s="183"/>
      <c r="AP486" s="29">
        <v>484</v>
      </c>
      <c r="AQ486" s="205"/>
      <c r="AR486" s="205"/>
      <c r="AS486" s="205"/>
      <c r="AT486" s="205"/>
      <c r="AU486" s="205"/>
      <c r="AV486" s="205"/>
      <c r="AW486" s="205"/>
      <c r="AX486" s="205"/>
      <c r="AY486" s="205"/>
      <c r="AZ486" s="205"/>
      <c r="BA486" s="205"/>
      <c r="BB486" s="205"/>
      <c r="BC486" s="205"/>
      <c r="BD486" s="205"/>
      <c r="BE486" s="205"/>
      <c r="BF486" s="205"/>
      <c r="BG486" s="205"/>
      <c r="BH486" s="205"/>
      <c r="BI486" s="205"/>
      <c r="BJ486" s="201" t="s">
        <v>4802</v>
      </c>
      <c r="BK486" s="205"/>
      <c r="BL486" s="205"/>
      <c r="BM486" s="205"/>
      <c r="BN486" s="205"/>
      <c r="BO486" s="205"/>
      <c r="BP486" s="205"/>
      <c r="BQ486" s="205"/>
      <c r="BR486" s="205"/>
      <c r="BS486" s="205"/>
      <c r="BT486" s="205"/>
      <c r="BU486" s="205"/>
      <c r="BV486" s="205"/>
      <c r="BW486" s="183"/>
      <c r="BX486" s="183"/>
      <c r="BY486" s="183"/>
      <c r="BZ486" s="206"/>
      <c r="CA486" s="206"/>
      <c r="CB486" s="206"/>
      <c r="CC486" s="206"/>
      <c r="CD486" s="206"/>
      <c r="CE486" s="206"/>
      <c r="CF486" s="206"/>
      <c r="CG486" s="206"/>
      <c r="CH486" s="206"/>
      <c r="CI486" s="206"/>
      <c r="CJ486" s="206"/>
      <c r="CK486" s="206"/>
      <c r="CL486" s="206"/>
      <c r="CM486" s="206"/>
      <c r="CN486" s="206"/>
      <c r="CO486" s="206"/>
      <c r="CP486" s="206"/>
      <c r="CQ486" s="206"/>
      <c r="CR486" s="206"/>
      <c r="CS486" s="202" t="s">
        <v>4803</v>
      </c>
      <c r="CT486" s="206"/>
      <c r="CU486" s="206"/>
      <c r="CV486" s="206"/>
      <c r="CW486" s="206"/>
      <c r="CX486" s="206"/>
      <c r="CY486" s="206"/>
      <c r="CZ486" s="206"/>
      <c r="DA486" s="206"/>
      <c r="DB486" s="206"/>
      <c r="DC486" s="206"/>
      <c r="DD486" s="206"/>
      <c r="DE486" s="206"/>
    </row>
    <row r="487" spans="34:109" ht="57" hidden="1">
      <c r="AH487" s="183"/>
      <c r="AI487" s="183"/>
      <c r="AJ487" s="183"/>
      <c r="AK487" s="183"/>
      <c r="AL487" s="197" t="str">
        <f t="shared" si="14"/>
        <v/>
      </c>
      <c r="AM487" s="197" t="str">
        <f t="shared" si="15"/>
        <v/>
      </c>
      <c r="AO487" s="183"/>
      <c r="AP487" s="29">
        <v>485</v>
      </c>
      <c r="AQ487" s="205"/>
      <c r="AR487" s="205"/>
      <c r="AS487" s="205"/>
      <c r="AT487" s="205"/>
      <c r="AU487" s="205"/>
      <c r="AV487" s="205"/>
      <c r="AW487" s="205"/>
      <c r="AX487" s="205"/>
      <c r="AY487" s="205"/>
      <c r="AZ487" s="205"/>
      <c r="BA487" s="205"/>
      <c r="BB487" s="205"/>
      <c r="BC487" s="205"/>
      <c r="BD487" s="205"/>
      <c r="BE487" s="205"/>
      <c r="BF487" s="205"/>
      <c r="BG487" s="205"/>
      <c r="BH487" s="205"/>
      <c r="BI487" s="205"/>
      <c r="BJ487" s="201" t="s">
        <v>4804</v>
      </c>
      <c r="BK487" s="205"/>
      <c r="BL487" s="205"/>
      <c r="BM487" s="205"/>
      <c r="BN487" s="205"/>
      <c r="BO487" s="205"/>
      <c r="BP487" s="205"/>
      <c r="BQ487" s="205"/>
      <c r="BR487" s="205"/>
      <c r="BS487" s="205"/>
      <c r="BT487" s="205"/>
      <c r="BU487" s="205"/>
      <c r="BV487" s="205"/>
      <c r="BW487" s="183"/>
      <c r="BX487" s="183"/>
      <c r="BY487" s="183"/>
      <c r="BZ487" s="206"/>
      <c r="CA487" s="206"/>
      <c r="CB487" s="206"/>
      <c r="CC487" s="206"/>
      <c r="CD487" s="206"/>
      <c r="CE487" s="206"/>
      <c r="CF487" s="206"/>
      <c r="CG487" s="206"/>
      <c r="CH487" s="206"/>
      <c r="CI487" s="206"/>
      <c r="CJ487" s="206"/>
      <c r="CK487" s="206"/>
      <c r="CL487" s="206"/>
      <c r="CM487" s="206"/>
      <c r="CN487" s="206"/>
      <c r="CO487" s="206"/>
      <c r="CP487" s="206"/>
      <c r="CQ487" s="206"/>
      <c r="CR487" s="206"/>
      <c r="CS487" s="202" t="s">
        <v>4805</v>
      </c>
      <c r="CT487" s="206"/>
      <c r="CU487" s="206"/>
      <c r="CV487" s="206"/>
      <c r="CW487" s="206"/>
      <c r="CX487" s="206"/>
      <c r="CY487" s="206"/>
      <c r="CZ487" s="206"/>
      <c r="DA487" s="206"/>
      <c r="DB487" s="206"/>
      <c r="DC487" s="206"/>
      <c r="DD487" s="206"/>
      <c r="DE487" s="206"/>
    </row>
    <row r="488" spans="34:109" ht="57" hidden="1">
      <c r="AH488" s="183"/>
      <c r="AI488" s="183"/>
      <c r="AJ488" s="183"/>
      <c r="AK488" s="183"/>
      <c r="AL488" s="197" t="str">
        <f t="shared" si="14"/>
        <v/>
      </c>
      <c r="AM488" s="197" t="str">
        <f t="shared" si="15"/>
        <v/>
      </c>
      <c r="AO488" s="183"/>
      <c r="AP488" s="29">
        <v>486</v>
      </c>
      <c r="AQ488" s="205"/>
      <c r="AR488" s="205"/>
      <c r="AS488" s="205"/>
      <c r="AT488" s="205"/>
      <c r="AU488" s="205"/>
      <c r="AV488" s="205"/>
      <c r="AW488" s="205"/>
      <c r="AX488" s="205"/>
      <c r="AY488" s="205"/>
      <c r="AZ488" s="205"/>
      <c r="BA488" s="205"/>
      <c r="BB488" s="205"/>
      <c r="BC488" s="205"/>
      <c r="BD488" s="205"/>
      <c r="BE488" s="205"/>
      <c r="BF488" s="205"/>
      <c r="BG488" s="205"/>
      <c r="BH488" s="205"/>
      <c r="BI488" s="205"/>
      <c r="BJ488" s="201" t="s">
        <v>4806</v>
      </c>
      <c r="BK488" s="205"/>
      <c r="BL488" s="205"/>
      <c r="BM488" s="205"/>
      <c r="BN488" s="205"/>
      <c r="BO488" s="205"/>
      <c r="BP488" s="205"/>
      <c r="BQ488" s="205"/>
      <c r="BR488" s="205"/>
      <c r="BS488" s="205"/>
      <c r="BT488" s="205"/>
      <c r="BU488" s="205"/>
      <c r="BV488" s="205"/>
      <c r="BW488" s="183"/>
      <c r="BX488" s="183"/>
      <c r="BY488" s="183"/>
      <c r="BZ488" s="206"/>
      <c r="CA488" s="206"/>
      <c r="CB488" s="206"/>
      <c r="CC488" s="206"/>
      <c r="CD488" s="206"/>
      <c r="CE488" s="206"/>
      <c r="CF488" s="206"/>
      <c r="CG488" s="206"/>
      <c r="CH488" s="206"/>
      <c r="CI488" s="206"/>
      <c r="CJ488" s="206"/>
      <c r="CK488" s="206"/>
      <c r="CL488" s="206"/>
      <c r="CM488" s="206"/>
      <c r="CN488" s="206"/>
      <c r="CO488" s="206"/>
      <c r="CP488" s="206"/>
      <c r="CQ488" s="206"/>
      <c r="CR488" s="206"/>
      <c r="CS488" s="202" t="s">
        <v>4807</v>
      </c>
      <c r="CT488" s="206"/>
      <c r="CU488" s="206"/>
      <c r="CV488" s="206"/>
      <c r="CW488" s="206"/>
      <c r="CX488" s="206"/>
      <c r="CY488" s="206"/>
      <c r="CZ488" s="206"/>
      <c r="DA488" s="206"/>
      <c r="DB488" s="206"/>
      <c r="DC488" s="206"/>
      <c r="DD488" s="206"/>
      <c r="DE488" s="206"/>
    </row>
    <row r="489" spans="34:109" ht="71.25" hidden="1">
      <c r="AH489" s="183"/>
      <c r="AI489" s="183"/>
      <c r="AJ489" s="183"/>
      <c r="AK489" s="183"/>
      <c r="AL489" s="197" t="str">
        <f t="shared" si="14"/>
        <v/>
      </c>
      <c r="AM489" s="197" t="str">
        <f t="shared" si="15"/>
        <v/>
      </c>
      <c r="AO489" s="183"/>
      <c r="AP489" s="29">
        <v>487</v>
      </c>
      <c r="AQ489" s="205"/>
      <c r="AR489" s="205"/>
      <c r="AS489" s="205"/>
      <c r="AT489" s="205"/>
      <c r="AU489" s="205"/>
      <c r="AV489" s="205"/>
      <c r="AW489" s="205"/>
      <c r="AX489" s="205"/>
      <c r="AY489" s="205"/>
      <c r="AZ489" s="205"/>
      <c r="BA489" s="205"/>
      <c r="BB489" s="205"/>
      <c r="BC489" s="205"/>
      <c r="BD489" s="205"/>
      <c r="BE489" s="205"/>
      <c r="BF489" s="205"/>
      <c r="BG489" s="205"/>
      <c r="BH489" s="205"/>
      <c r="BI489" s="205"/>
      <c r="BJ489" s="201" t="s">
        <v>4808</v>
      </c>
      <c r="BK489" s="205"/>
      <c r="BL489" s="205"/>
      <c r="BM489" s="205"/>
      <c r="BN489" s="205"/>
      <c r="BO489" s="205"/>
      <c r="BP489" s="205"/>
      <c r="BQ489" s="205"/>
      <c r="BR489" s="205"/>
      <c r="BS489" s="205"/>
      <c r="BT489" s="205"/>
      <c r="BU489" s="205"/>
      <c r="BV489" s="205"/>
      <c r="BW489" s="183"/>
      <c r="BX489" s="183"/>
      <c r="BY489" s="183"/>
      <c r="BZ489" s="206"/>
      <c r="CA489" s="206"/>
      <c r="CB489" s="206"/>
      <c r="CC489" s="206"/>
      <c r="CD489" s="206"/>
      <c r="CE489" s="206"/>
      <c r="CF489" s="206"/>
      <c r="CG489" s="206"/>
      <c r="CH489" s="206"/>
      <c r="CI489" s="206"/>
      <c r="CJ489" s="206"/>
      <c r="CK489" s="206"/>
      <c r="CL489" s="206"/>
      <c r="CM489" s="206"/>
      <c r="CN489" s="206"/>
      <c r="CO489" s="206"/>
      <c r="CP489" s="206"/>
      <c r="CQ489" s="206"/>
      <c r="CR489" s="206"/>
      <c r="CS489" s="202" t="s">
        <v>4809</v>
      </c>
      <c r="CT489" s="206"/>
      <c r="CU489" s="206"/>
      <c r="CV489" s="206"/>
      <c r="CW489" s="206"/>
      <c r="CX489" s="206"/>
      <c r="CY489" s="206"/>
      <c r="CZ489" s="206"/>
      <c r="DA489" s="206"/>
      <c r="DB489" s="206"/>
      <c r="DC489" s="206"/>
      <c r="DD489" s="206"/>
      <c r="DE489" s="206"/>
    </row>
    <row r="490" spans="34:109" ht="57" hidden="1">
      <c r="AH490" s="183"/>
      <c r="AI490" s="183"/>
      <c r="AJ490" s="183"/>
      <c r="AK490" s="183"/>
      <c r="AL490" s="197" t="str">
        <f t="shared" si="14"/>
        <v/>
      </c>
      <c r="AM490" s="197" t="str">
        <f t="shared" si="15"/>
        <v/>
      </c>
      <c r="AO490" s="183"/>
      <c r="AP490" s="29">
        <v>488</v>
      </c>
      <c r="AQ490" s="205"/>
      <c r="AR490" s="205"/>
      <c r="AS490" s="205"/>
      <c r="AT490" s="205"/>
      <c r="AU490" s="205"/>
      <c r="AV490" s="205"/>
      <c r="AW490" s="205"/>
      <c r="AX490" s="205"/>
      <c r="AY490" s="205"/>
      <c r="AZ490" s="205"/>
      <c r="BA490" s="205"/>
      <c r="BB490" s="205"/>
      <c r="BC490" s="205"/>
      <c r="BD490" s="205"/>
      <c r="BE490" s="205"/>
      <c r="BF490" s="205"/>
      <c r="BG490" s="205"/>
      <c r="BH490" s="205"/>
      <c r="BI490" s="205"/>
      <c r="BJ490" s="201" t="s">
        <v>4810</v>
      </c>
      <c r="BK490" s="205"/>
      <c r="BL490" s="205"/>
      <c r="BM490" s="205"/>
      <c r="BN490" s="205"/>
      <c r="BO490" s="205"/>
      <c r="BP490" s="205"/>
      <c r="BQ490" s="205"/>
      <c r="BR490" s="205"/>
      <c r="BS490" s="205"/>
      <c r="BT490" s="205"/>
      <c r="BU490" s="205"/>
      <c r="BV490" s="205"/>
      <c r="BW490" s="183"/>
      <c r="BX490" s="183"/>
      <c r="BY490" s="183"/>
      <c r="BZ490" s="206"/>
      <c r="CA490" s="206"/>
      <c r="CB490" s="206"/>
      <c r="CC490" s="206"/>
      <c r="CD490" s="206"/>
      <c r="CE490" s="206"/>
      <c r="CF490" s="206"/>
      <c r="CG490" s="206"/>
      <c r="CH490" s="206"/>
      <c r="CI490" s="206"/>
      <c r="CJ490" s="206"/>
      <c r="CK490" s="206"/>
      <c r="CL490" s="206"/>
      <c r="CM490" s="206"/>
      <c r="CN490" s="206"/>
      <c r="CO490" s="206"/>
      <c r="CP490" s="206"/>
      <c r="CQ490" s="206"/>
      <c r="CR490" s="206"/>
      <c r="CS490" s="202" t="s">
        <v>4811</v>
      </c>
      <c r="CT490" s="206"/>
      <c r="CU490" s="206"/>
      <c r="CV490" s="206"/>
      <c r="CW490" s="206"/>
      <c r="CX490" s="206"/>
      <c r="CY490" s="206"/>
      <c r="CZ490" s="206"/>
      <c r="DA490" s="206"/>
      <c r="DB490" s="206"/>
      <c r="DC490" s="206"/>
      <c r="DD490" s="206"/>
      <c r="DE490" s="206"/>
    </row>
    <row r="491" spans="34:109" ht="57" hidden="1">
      <c r="AH491" s="183"/>
      <c r="AI491" s="183"/>
      <c r="AJ491" s="183"/>
      <c r="AK491" s="183"/>
      <c r="AL491" s="197" t="str">
        <f t="shared" si="14"/>
        <v/>
      </c>
      <c r="AM491" s="197" t="str">
        <f t="shared" si="15"/>
        <v/>
      </c>
      <c r="AO491" s="183"/>
      <c r="AP491" s="29">
        <v>489</v>
      </c>
      <c r="AQ491" s="205"/>
      <c r="AR491" s="205"/>
      <c r="AS491" s="205"/>
      <c r="AT491" s="205"/>
      <c r="AU491" s="205"/>
      <c r="AV491" s="205"/>
      <c r="AW491" s="205"/>
      <c r="AX491" s="205"/>
      <c r="AY491" s="205"/>
      <c r="AZ491" s="205"/>
      <c r="BA491" s="205"/>
      <c r="BB491" s="205"/>
      <c r="BC491" s="205"/>
      <c r="BD491" s="205"/>
      <c r="BE491" s="205"/>
      <c r="BF491" s="205"/>
      <c r="BG491" s="205"/>
      <c r="BH491" s="205"/>
      <c r="BI491" s="205"/>
      <c r="BJ491" s="201" t="s">
        <v>4812</v>
      </c>
      <c r="BK491" s="205"/>
      <c r="BL491" s="205"/>
      <c r="BM491" s="205"/>
      <c r="BN491" s="205"/>
      <c r="BO491" s="205"/>
      <c r="BP491" s="205"/>
      <c r="BQ491" s="205"/>
      <c r="BR491" s="205"/>
      <c r="BS491" s="205"/>
      <c r="BT491" s="205"/>
      <c r="BU491" s="205"/>
      <c r="BV491" s="205"/>
      <c r="BW491" s="183"/>
      <c r="BX491" s="183"/>
      <c r="BY491" s="183"/>
      <c r="BZ491" s="206"/>
      <c r="CA491" s="206"/>
      <c r="CB491" s="206"/>
      <c r="CC491" s="206"/>
      <c r="CD491" s="206"/>
      <c r="CE491" s="206"/>
      <c r="CF491" s="206"/>
      <c r="CG491" s="206"/>
      <c r="CH491" s="206"/>
      <c r="CI491" s="206"/>
      <c r="CJ491" s="206"/>
      <c r="CK491" s="206"/>
      <c r="CL491" s="206"/>
      <c r="CM491" s="206"/>
      <c r="CN491" s="206"/>
      <c r="CO491" s="206"/>
      <c r="CP491" s="206"/>
      <c r="CQ491" s="206"/>
      <c r="CR491" s="206"/>
      <c r="CS491" s="202" t="s">
        <v>4813</v>
      </c>
      <c r="CT491" s="206"/>
      <c r="CU491" s="206"/>
      <c r="CV491" s="206"/>
      <c r="CW491" s="206"/>
      <c r="CX491" s="206"/>
      <c r="CY491" s="206"/>
      <c r="CZ491" s="206"/>
      <c r="DA491" s="206"/>
      <c r="DB491" s="206"/>
      <c r="DC491" s="206"/>
      <c r="DD491" s="206"/>
      <c r="DE491" s="206"/>
    </row>
    <row r="492" spans="34:109" ht="57" hidden="1">
      <c r="AH492" s="183"/>
      <c r="AI492" s="183"/>
      <c r="AJ492" s="183"/>
      <c r="AK492" s="183"/>
      <c r="AL492" s="197" t="str">
        <f t="shared" si="14"/>
        <v/>
      </c>
      <c r="AM492" s="197" t="str">
        <f t="shared" si="15"/>
        <v/>
      </c>
      <c r="AO492" s="183"/>
      <c r="AP492" s="29">
        <v>490</v>
      </c>
      <c r="AQ492" s="205"/>
      <c r="AR492" s="205"/>
      <c r="AS492" s="205"/>
      <c r="AT492" s="205"/>
      <c r="AU492" s="205"/>
      <c r="AV492" s="205"/>
      <c r="AW492" s="205"/>
      <c r="AX492" s="205"/>
      <c r="AY492" s="205"/>
      <c r="AZ492" s="205"/>
      <c r="BA492" s="205"/>
      <c r="BB492" s="205"/>
      <c r="BC492" s="205"/>
      <c r="BD492" s="205"/>
      <c r="BE492" s="205"/>
      <c r="BF492" s="205"/>
      <c r="BG492" s="205"/>
      <c r="BH492" s="205"/>
      <c r="BI492" s="205"/>
      <c r="BJ492" s="201" t="s">
        <v>4814</v>
      </c>
      <c r="BK492" s="205"/>
      <c r="BL492" s="205"/>
      <c r="BM492" s="205"/>
      <c r="BN492" s="205"/>
      <c r="BO492" s="205"/>
      <c r="BP492" s="205"/>
      <c r="BQ492" s="205"/>
      <c r="BR492" s="205"/>
      <c r="BS492" s="205"/>
      <c r="BT492" s="205"/>
      <c r="BU492" s="205"/>
      <c r="BV492" s="205"/>
      <c r="BW492" s="183"/>
      <c r="BX492" s="183"/>
      <c r="BY492" s="183"/>
      <c r="BZ492" s="206"/>
      <c r="CA492" s="206"/>
      <c r="CB492" s="206"/>
      <c r="CC492" s="206"/>
      <c r="CD492" s="206"/>
      <c r="CE492" s="206"/>
      <c r="CF492" s="206"/>
      <c r="CG492" s="206"/>
      <c r="CH492" s="206"/>
      <c r="CI492" s="206"/>
      <c r="CJ492" s="206"/>
      <c r="CK492" s="206"/>
      <c r="CL492" s="206"/>
      <c r="CM492" s="206"/>
      <c r="CN492" s="206"/>
      <c r="CO492" s="206"/>
      <c r="CP492" s="206"/>
      <c r="CQ492" s="206"/>
      <c r="CR492" s="206"/>
      <c r="CS492" s="202" t="s">
        <v>4815</v>
      </c>
      <c r="CT492" s="206"/>
      <c r="CU492" s="206"/>
      <c r="CV492" s="206"/>
      <c r="CW492" s="206"/>
      <c r="CX492" s="206"/>
      <c r="CY492" s="206"/>
      <c r="CZ492" s="206"/>
      <c r="DA492" s="206"/>
      <c r="DB492" s="206"/>
      <c r="DC492" s="206"/>
      <c r="DD492" s="206"/>
      <c r="DE492" s="206"/>
    </row>
    <row r="493" spans="34:109" ht="71.25" hidden="1">
      <c r="AH493" s="29"/>
      <c r="AI493" s="29"/>
      <c r="AJ493" s="29"/>
      <c r="AK493" s="29"/>
      <c r="AL493" s="197" t="str">
        <f t="shared" si="14"/>
        <v/>
      </c>
      <c r="AM493" s="197" t="str">
        <f t="shared" si="15"/>
        <v/>
      </c>
      <c r="AO493" s="29"/>
      <c r="AP493" s="29">
        <v>491</v>
      </c>
      <c r="AQ493" s="201"/>
      <c r="AR493" s="201"/>
      <c r="AS493" s="201"/>
      <c r="AT493" s="201"/>
      <c r="AU493" s="201"/>
      <c r="AV493" s="201"/>
      <c r="AW493" s="201"/>
      <c r="AX493" s="201"/>
      <c r="AY493" s="201"/>
      <c r="AZ493" s="201"/>
      <c r="BA493" s="201"/>
      <c r="BB493" s="201"/>
      <c r="BC493" s="201"/>
      <c r="BD493" s="201"/>
      <c r="BE493" s="201"/>
      <c r="BF493" s="201"/>
      <c r="BG493" s="201"/>
      <c r="BH493" s="201"/>
      <c r="BI493" s="201"/>
      <c r="BJ493" s="201" t="s">
        <v>4816</v>
      </c>
      <c r="BK493" s="201"/>
      <c r="BL493" s="201"/>
      <c r="BM493" s="201"/>
      <c r="BN493" s="201"/>
      <c r="BO493" s="201"/>
      <c r="BP493" s="201"/>
      <c r="BQ493" s="201"/>
      <c r="BR493" s="201"/>
      <c r="BS493" s="201"/>
      <c r="BT493" s="201"/>
      <c r="BU493" s="201"/>
      <c r="BV493" s="201"/>
      <c r="BW493" s="29"/>
      <c r="BX493" s="29"/>
      <c r="BY493" s="29"/>
      <c r="BZ493" s="202"/>
      <c r="CA493" s="202"/>
      <c r="CB493" s="202"/>
      <c r="CC493" s="202"/>
      <c r="CD493" s="202"/>
      <c r="CE493" s="202"/>
      <c r="CF493" s="202"/>
      <c r="CG493" s="202"/>
      <c r="CH493" s="202"/>
      <c r="CI493" s="202"/>
      <c r="CJ493" s="202"/>
      <c r="CK493" s="202"/>
      <c r="CL493" s="202"/>
      <c r="CM493" s="202"/>
      <c r="CN493" s="202"/>
      <c r="CO493" s="202"/>
      <c r="CP493" s="202"/>
      <c r="CQ493" s="202"/>
      <c r="CR493" s="202"/>
      <c r="CS493" s="202" t="s">
        <v>4817</v>
      </c>
      <c r="CT493" s="202"/>
      <c r="CU493" s="202"/>
      <c r="CV493" s="202"/>
      <c r="CW493" s="202"/>
      <c r="CX493" s="202"/>
      <c r="CY493" s="202"/>
      <c r="CZ493" s="202"/>
      <c r="DA493" s="202"/>
      <c r="DB493" s="202"/>
      <c r="DC493" s="202"/>
      <c r="DD493" s="202"/>
      <c r="DE493" s="202"/>
    </row>
    <row r="494" spans="34:109" ht="57" hidden="1">
      <c r="AH494" s="183"/>
      <c r="AI494" s="183"/>
      <c r="AJ494" s="183"/>
      <c r="AK494" s="183"/>
      <c r="AL494" s="197" t="str">
        <f t="shared" si="14"/>
        <v/>
      </c>
      <c r="AM494" s="197" t="str">
        <f t="shared" si="15"/>
        <v/>
      </c>
      <c r="AO494" s="183"/>
      <c r="AP494" s="29">
        <v>492</v>
      </c>
      <c r="AQ494" s="205"/>
      <c r="AR494" s="205"/>
      <c r="AS494" s="205"/>
      <c r="AT494" s="205"/>
      <c r="AU494" s="205"/>
      <c r="AV494" s="205"/>
      <c r="AW494" s="205"/>
      <c r="AX494" s="205"/>
      <c r="AY494" s="205"/>
      <c r="AZ494" s="205"/>
      <c r="BA494" s="205"/>
      <c r="BB494" s="205"/>
      <c r="BC494" s="205"/>
      <c r="BD494" s="205"/>
      <c r="BE494" s="205"/>
      <c r="BF494" s="205"/>
      <c r="BG494" s="205"/>
      <c r="BH494" s="205"/>
      <c r="BI494" s="205"/>
      <c r="BJ494" s="201" t="s">
        <v>4818</v>
      </c>
      <c r="BK494" s="205"/>
      <c r="BL494" s="205"/>
      <c r="BM494" s="205"/>
      <c r="BN494" s="205"/>
      <c r="BO494" s="205"/>
      <c r="BP494" s="205"/>
      <c r="BQ494" s="205"/>
      <c r="BR494" s="205"/>
      <c r="BS494" s="205"/>
      <c r="BT494" s="205"/>
      <c r="BU494" s="205"/>
      <c r="BV494" s="205"/>
      <c r="BW494" s="183"/>
      <c r="BX494" s="183"/>
      <c r="BY494" s="183"/>
      <c r="BZ494" s="206"/>
      <c r="CA494" s="206"/>
      <c r="CB494" s="206"/>
      <c r="CC494" s="206"/>
      <c r="CD494" s="206"/>
      <c r="CE494" s="206"/>
      <c r="CF494" s="206"/>
      <c r="CG494" s="206"/>
      <c r="CH494" s="206"/>
      <c r="CI494" s="206"/>
      <c r="CJ494" s="206"/>
      <c r="CK494" s="206"/>
      <c r="CL494" s="206"/>
      <c r="CM494" s="206"/>
      <c r="CN494" s="206"/>
      <c r="CO494" s="206"/>
      <c r="CP494" s="206"/>
      <c r="CQ494" s="206"/>
      <c r="CR494" s="206"/>
      <c r="CS494" s="202" t="s">
        <v>4819</v>
      </c>
      <c r="CT494" s="206"/>
      <c r="CU494" s="206"/>
      <c r="CV494" s="206"/>
      <c r="CW494" s="206"/>
      <c r="CX494" s="206"/>
      <c r="CY494" s="206"/>
      <c r="CZ494" s="206"/>
      <c r="DA494" s="206"/>
      <c r="DB494" s="206"/>
      <c r="DC494" s="206"/>
      <c r="DD494" s="206"/>
      <c r="DE494" s="206"/>
    </row>
    <row r="495" spans="34:109" ht="57" hidden="1">
      <c r="AH495" s="183"/>
      <c r="AI495" s="183"/>
      <c r="AJ495" s="183"/>
      <c r="AK495" s="183"/>
      <c r="AL495" s="197" t="str">
        <f t="shared" si="14"/>
        <v/>
      </c>
      <c r="AM495" s="197" t="str">
        <f t="shared" si="15"/>
        <v/>
      </c>
      <c r="AO495" s="183"/>
      <c r="AP495" s="29">
        <v>493</v>
      </c>
      <c r="AQ495" s="205"/>
      <c r="AR495" s="205"/>
      <c r="AS495" s="205"/>
      <c r="AT495" s="205"/>
      <c r="AU495" s="205"/>
      <c r="AV495" s="205"/>
      <c r="AW495" s="205"/>
      <c r="AX495" s="205"/>
      <c r="AY495" s="205"/>
      <c r="AZ495" s="205"/>
      <c r="BA495" s="205"/>
      <c r="BB495" s="205"/>
      <c r="BC495" s="205"/>
      <c r="BD495" s="205"/>
      <c r="BE495" s="205"/>
      <c r="BF495" s="205"/>
      <c r="BG495" s="205"/>
      <c r="BH495" s="205"/>
      <c r="BI495" s="205"/>
      <c r="BJ495" s="201" t="s">
        <v>4820</v>
      </c>
      <c r="BK495" s="205"/>
      <c r="BL495" s="205"/>
      <c r="BM495" s="205"/>
      <c r="BN495" s="205"/>
      <c r="BO495" s="205"/>
      <c r="BP495" s="205"/>
      <c r="BQ495" s="205"/>
      <c r="BR495" s="205"/>
      <c r="BS495" s="205"/>
      <c r="BT495" s="205"/>
      <c r="BU495" s="205"/>
      <c r="BV495" s="205"/>
      <c r="BW495" s="183"/>
      <c r="BX495" s="183"/>
      <c r="BY495" s="183"/>
      <c r="BZ495" s="206"/>
      <c r="CA495" s="206"/>
      <c r="CB495" s="206"/>
      <c r="CC495" s="206"/>
      <c r="CD495" s="206"/>
      <c r="CE495" s="206"/>
      <c r="CF495" s="206"/>
      <c r="CG495" s="206"/>
      <c r="CH495" s="206"/>
      <c r="CI495" s="206"/>
      <c r="CJ495" s="206"/>
      <c r="CK495" s="206"/>
      <c r="CL495" s="206"/>
      <c r="CM495" s="206"/>
      <c r="CN495" s="206"/>
      <c r="CO495" s="206"/>
      <c r="CP495" s="206"/>
      <c r="CQ495" s="206"/>
      <c r="CR495" s="206"/>
      <c r="CS495" s="202" t="s">
        <v>4821</v>
      </c>
      <c r="CT495" s="206"/>
      <c r="CU495" s="206"/>
      <c r="CV495" s="206"/>
      <c r="CW495" s="206"/>
      <c r="CX495" s="206"/>
      <c r="CY495" s="206"/>
      <c r="CZ495" s="206"/>
      <c r="DA495" s="206"/>
      <c r="DB495" s="206"/>
      <c r="DC495" s="206"/>
      <c r="DD495" s="206"/>
      <c r="DE495" s="206"/>
    </row>
    <row r="496" spans="34:109" ht="42.75" hidden="1">
      <c r="AH496" s="183"/>
      <c r="AI496" s="183"/>
      <c r="AJ496" s="183"/>
      <c r="AK496" s="183"/>
      <c r="AL496" s="197" t="str">
        <f t="shared" si="14"/>
        <v/>
      </c>
      <c r="AM496" s="197" t="str">
        <f t="shared" si="15"/>
        <v/>
      </c>
      <c r="AO496" s="183"/>
      <c r="AP496" s="29">
        <v>494</v>
      </c>
      <c r="AQ496" s="205"/>
      <c r="AR496" s="205"/>
      <c r="AS496" s="205"/>
      <c r="AT496" s="205"/>
      <c r="AU496" s="205"/>
      <c r="AV496" s="205"/>
      <c r="AW496" s="205"/>
      <c r="AX496" s="205"/>
      <c r="AY496" s="205"/>
      <c r="AZ496" s="205"/>
      <c r="BA496" s="205"/>
      <c r="BB496" s="205"/>
      <c r="BC496" s="205"/>
      <c r="BD496" s="205"/>
      <c r="BE496" s="205"/>
      <c r="BF496" s="205"/>
      <c r="BG496" s="205"/>
      <c r="BH496" s="205"/>
      <c r="BI496" s="205"/>
      <c r="BJ496" s="201" t="s">
        <v>4822</v>
      </c>
      <c r="BK496" s="205"/>
      <c r="BL496" s="205"/>
      <c r="BM496" s="205"/>
      <c r="BN496" s="205"/>
      <c r="BO496" s="205"/>
      <c r="BP496" s="205"/>
      <c r="BQ496" s="205"/>
      <c r="BR496" s="205"/>
      <c r="BS496" s="205"/>
      <c r="BT496" s="205"/>
      <c r="BU496" s="205"/>
      <c r="BV496" s="205"/>
      <c r="BW496" s="183"/>
      <c r="BX496" s="183"/>
      <c r="BY496" s="183"/>
      <c r="BZ496" s="206"/>
      <c r="CA496" s="206"/>
      <c r="CB496" s="206"/>
      <c r="CC496" s="206"/>
      <c r="CD496" s="206"/>
      <c r="CE496" s="206"/>
      <c r="CF496" s="206"/>
      <c r="CG496" s="206"/>
      <c r="CH496" s="206"/>
      <c r="CI496" s="206"/>
      <c r="CJ496" s="206"/>
      <c r="CK496" s="206"/>
      <c r="CL496" s="206"/>
      <c r="CM496" s="206"/>
      <c r="CN496" s="206"/>
      <c r="CO496" s="206"/>
      <c r="CP496" s="206"/>
      <c r="CQ496" s="206"/>
      <c r="CR496" s="206"/>
      <c r="CS496" s="202" t="s">
        <v>4823</v>
      </c>
      <c r="CT496" s="206"/>
      <c r="CU496" s="206"/>
      <c r="CV496" s="206"/>
      <c r="CW496" s="206"/>
      <c r="CX496" s="206"/>
      <c r="CY496" s="206"/>
      <c r="CZ496" s="206"/>
      <c r="DA496" s="206"/>
      <c r="DB496" s="206"/>
      <c r="DC496" s="206"/>
      <c r="DD496" s="206"/>
      <c r="DE496" s="206"/>
    </row>
    <row r="497" spans="34:109" ht="71.25" hidden="1">
      <c r="AH497" s="183"/>
      <c r="AI497" s="183"/>
      <c r="AJ497" s="183"/>
      <c r="AK497" s="183"/>
      <c r="AL497" s="197" t="str">
        <f t="shared" si="14"/>
        <v/>
      </c>
      <c r="AM497" s="197" t="str">
        <f t="shared" si="15"/>
        <v/>
      </c>
      <c r="AO497" s="183"/>
      <c r="AP497" s="29">
        <v>495</v>
      </c>
      <c r="AQ497" s="205"/>
      <c r="AR497" s="205"/>
      <c r="AS497" s="205"/>
      <c r="AT497" s="205"/>
      <c r="AU497" s="205"/>
      <c r="AV497" s="205"/>
      <c r="AW497" s="205"/>
      <c r="AX497" s="205"/>
      <c r="AY497" s="205"/>
      <c r="AZ497" s="205"/>
      <c r="BA497" s="205"/>
      <c r="BB497" s="205"/>
      <c r="BC497" s="205"/>
      <c r="BD497" s="205"/>
      <c r="BE497" s="205"/>
      <c r="BF497" s="205"/>
      <c r="BG497" s="205"/>
      <c r="BH497" s="205"/>
      <c r="BI497" s="205"/>
      <c r="BJ497" s="201" t="s">
        <v>4824</v>
      </c>
      <c r="BK497" s="205"/>
      <c r="BL497" s="205"/>
      <c r="BM497" s="205"/>
      <c r="BN497" s="205"/>
      <c r="BO497" s="205"/>
      <c r="BP497" s="205"/>
      <c r="BQ497" s="205"/>
      <c r="BR497" s="205"/>
      <c r="BS497" s="205"/>
      <c r="BT497" s="205"/>
      <c r="BU497" s="205"/>
      <c r="BV497" s="205"/>
      <c r="BW497" s="183"/>
      <c r="BX497" s="183"/>
      <c r="BY497" s="183"/>
      <c r="BZ497" s="206"/>
      <c r="CA497" s="206"/>
      <c r="CB497" s="206"/>
      <c r="CC497" s="206"/>
      <c r="CD497" s="206"/>
      <c r="CE497" s="206"/>
      <c r="CF497" s="206"/>
      <c r="CG497" s="206"/>
      <c r="CH497" s="206"/>
      <c r="CI497" s="206"/>
      <c r="CJ497" s="206"/>
      <c r="CK497" s="206"/>
      <c r="CL497" s="206"/>
      <c r="CM497" s="206"/>
      <c r="CN497" s="206"/>
      <c r="CO497" s="206"/>
      <c r="CP497" s="206"/>
      <c r="CQ497" s="206"/>
      <c r="CR497" s="206"/>
      <c r="CS497" s="202" t="s">
        <v>4825</v>
      </c>
      <c r="CT497" s="206"/>
      <c r="CU497" s="206"/>
      <c r="CV497" s="206"/>
      <c r="CW497" s="206"/>
      <c r="CX497" s="206"/>
      <c r="CY497" s="206"/>
      <c r="CZ497" s="206"/>
      <c r="DA497" s="206"/>
      <c r="DB497" s="206"/>
      <c r="DC497" s="206"/>
      <c r="DD497" s="206"/>
      <c r="DE497" s="206"/>
    </row>
    <row r="498" spans="34:109" ht="57" hidden="1">
      <c r="AH498" s="183"/>
      <c r="AI498" s="183"/>
      <c r="AJ498" s="183"/>
      <c r="AK498" s="183"/>
      <c r="AL498" s="197" t="str">
        <f t="shared" si="14"/>
        <v/>
      </c>
      <c r="AM498" s="197" t="str">
        <f t="shared" si="15"/>
        <v/>
      </c>
      <c r="AO498" s="183"/>
      <c r="AP498" s="29">
        <v>496</v>
      </c>
      <c r="AQ498" s="205"/>
      <c r="AR498" s="205"/>
      <c r="AS498" s="205"/>
      <c r="AT498" s="205"/>
      <c r="AU498" s="205"/>
      <c r="AV498" s="205"/>
      <c r="AW498" s="205"/>
      <c r="AX498" s="205"/>
      <c r="AY498" s="205"/>
      <c r="AZ498" s="205"/>
      <c r="BA498" s="205"/>
      <c r="BB498" s="205"/>
      <c r="BC498" s="205"/>
      <c r="BD498" s="205"/>
      <c r="BE498" s="205"/>
      <c r="BF498" s="205"/>
      <c r="BG498" s="205"/>
      <c r="BH498" s="205"/>
      <c r="BI498" s="205"/>
      <c r="BJ498" s="201" t="s">
        <v>4826</v>
      </c>
      <c r="BK498" s="205"/>
      <c r="BL498" s="205"/>
      <c r="BM498" s="205"/>
      <c r="BN498" s="205"/>
      <c r="BO498" s="205"/>
      <c r="BP498" s="205"/>
      <c r="BQ498" s="205"/>
      <c r="BR498" s="205"/>
      <c r="BS498" s="205"/>
      <c r="BT498" s="205"/>
      <c r="BU498" s="205"/>
      <c r="BV498" s="205"/>
      <c r="BW498" s="183"/>
      <c r="BX498" s="183"/>
      <c r="BY498" s="183"/>
      <c r="BZ498" s="206"/>
      <c r="CA498" s="206"/>
      <c r="CB498" s="206"/>
      <c r="CC498" s="206"/>
      <c r="CD498" s="206"/>
      <c r="CE498" s="206"/>
      <c r="CF498" s="206"/>
      <c r="CG498" s="206"/>
      <c r="CH498" s="206"/>
      <c r="CI498" s="206"/>
      <c r="CJ498" s="206"/>
      <c r="CK498" s="206"/>
      <c r="CL498" s="206"/>
      <c r="CM498" s="206"/>
      <c r="CN498" s="206"/>
      <c r="CO498" s="206"/>
      <c r="CP498" s="206"/>
      <c r="CQ498" s="206"/>
      <c r="CR498" s="206"/>
      <c r="CS498" s="202" t="s">
        <v>4827</v>
      </c>
      <c r="CT498" s="206"/>
      <c r="CU498" s="206"/>
      <c r="CV498" s="206"/>
      <c r="CW498" s="206"/>
      <c r="CX498" s="206"/>
      <c r="CY498" s="206"/>
      <c r="CZ498" s="206"/>
      <c r="DA498" s="206"/>
      <c r="DB498" s="206"/>
      <c r="DC498" s="206"/>
      <c r="DD498" s="206"/>
      <c r="DE498" s="206"/>
    </row>
    <row r="499" spans="34:109" ht="57" hidden="1">
      <c r="AH499" s="183"/>
      <c r="AI499" s="183"/>
      <c r="AJ499" s="183"/>
      <c r="AK499" s="183"/>
      <c r="AL499" s="197" t="str">
        <f t="shared" si="14"/>
        <v/>
      </c>
      <c r="AM499" s="197" t="str">
        <f t="shared" si="15"/>
        <v/>
      </c>
      <c r="AO499" s="183"/>
      <c r="AP499" s="29">
        <v>497</v>
      </c>
      <c r="AQ499" s="205"/>
      <c r="AR499" s="205"/>
      <c r="AS499" s="205"/>
      <c r="AT499" s="205"/>
      <c r="AU499" s="205"/>
      <c r="AV499" s="205"/>
      <c r="AW499" s="205"/>
      <c r="AX499" s="205"/>
      <c r="AY499" s="205"/>
      <c r="AZ499" s="205"/>
      <c r="BA499" s="205"/>
      <c r="BB499" s="205"/>
      <c r="BC499" s="205"/>
      <c r="BD499" s="205"/>
      <c r="BE499" s="205"/>
      <c r="BF499" s="205"/>
      <c r="BG499" s="205"/>
      <c r="BH499" s="205"/>
      <c r="BI499" s="205"/>
      <c r="BJ499" s="201" t="s">
        <v>4828</v>
      </c>
      <c r="BK499" s="205"/>
      <c r="BL499" s="205"/>
      <c r="BM499" s="205"/>
      <c r="BN499" s="205"/>
      <c r="BO499" s="205"/>
      <c r="BP499" s="205"/>
      <c r="BQ499" s="205"/>
      <c r="BR499" s="205"/>
      <c r="BS499" s="205"/>
      <c r="BT499" s="205"/>
      <c r="BU499" s="205"/>
      <c r="BV499" s="205"/>
      <c r="BW499" s="183"/>
      <c r="BX499" s="183"/>
      <c r="BY499" s="183"/>
      <c r="BZ499" s="206"/>
      <c r="CA499" s="206"/>
      <c r="CB499" s="206"/>
      <c r="CC499" s="206"/>
      <c r="CD499" s="206"/>
      <c r="CE499" s="206"/>
      <c r="CF499" s="206"/>
      <c r="CG499" s="206"/>
      <c r="CH499" s="206"/>
      <c r="CI499" s="206"/>
      <c r="CJ499" s="206"/>
      <c r="CK499" s="206"/>
      <c r="CL499" s="206"/>
      <c r="CM499" s="206"/>
      <c r="CN499" s="206"/>
      <c r="CO499" s="206"/>
      <c r="CP499" s="206"/>
      <c r="CQ499" s="206"/>
      <c r="CR499" s="206"/>
      <c r="CS499" s="202" t="s">
        <v>4829</v>
      </c>
      <c r="CT499" s="206"/>
      <c r="CU499" s="206"/>
      <c r="CV499" s="206"/>
      <c r="CW499" s="206"/>
      <c r="CX499" s="206"/>
      <c r="CY499" s="206"/>
      <c r="CZ499" s="206"/>
      <c r="DA499" s="206"/>
      <c r="DB499" s="206"/>
      <c r="DC499" s="206"/>
      <c r="DD499" s="206"/>
      <c r="DE499" s="206"/>
    </row>
    <row r="500" spans="34:109" ht="57" hidden="1">
      <c r="AH500" s="183"/>
      <c r="AI500" s="183"/>
      <c r="AJ500" s="183"/>
      <c r="AK500" s="183"/>
      <c r="AL500" s="197" t="str">
        <f t="shared" si="14"/>
        <v/>
      </c>
      <c r="AM500" s="197" t="str">
        <f t="shared" si="15"/>
        <v/>
      </c>
      <c r="AO500" s="183"/>
      <c r="AP500" s="29">
        <v>498</v>
      </c>
      <c r="AQ500" s="205"/>
      <c r="AR500" s="205"/>
      <c r="AS500" s="205"/>
      <c r="AT500" s="205"/>
      <c r="AU500" s="205"/>
      <c r="AV500" s="205"/>
      <c r="AW500" s="205"/>
      <c r="AX500" s="205"/>
      <c r="AY500" s="205"/>
      <c r="AZ500" s="205"/>
      <c r="BA500" s="205"/>
      <c r="BB500" s="205"/>
      <c r="BC500" s="205"/>
      <c r="BD500" s="205"/>
      <c r="BE500" s="205"/>
      <c r="BF500" s="205"/>
      <c r="BG500" s="205"/>
      <c r="BH500" s="205"/>
      <c r="BI500" s="205"/>
      <c r="BJ500" s="201" t="s">
        <v>4830</v>
      </c>
      <c r="BK500" s="205"/>
      <c r="BL500" s="205"/>
      <c r="BM500" s="205"/>
      <c r="BN500" s="205"/>
      <c r="BO500" s="205"/>
      <c r="BP500" s="205"/>
      <c r="BQ500" s="205"/>
      <c r="BR500" s="205"/>
      <c r="BS500" s="205"/>
      <c r="BT500" s="205"/>
      <c r="BU500" s="205"/>
      <c r="BV500" s="205"/>
      <c r="BW500" s="183"/>
      <c r="BX500" s="183"/>
      <c r="BY500" s="183"/>
      <c r="BZ500" s="206"/>
      <c r="CA500" s="206"/>
      <c r="CB500" s="206"/>
      <c r="CC500" s="206"/>
      <c r="CD500" s="206"/>
      <c r="CE500" s="206"/>
      <c r="CF500" s="206"/>
      <c r="CG500" s="206"/>
      <c r="CH500" s="206"/>
      <c r="CI500" s="206"/>
      <c r="CJ500" s="206"/>
      <c r="CK500" s="206"/>
      <c r="CL500" s="206"/>
      <c r="CM500" s="206"/>
      <c r="CN500" s="206"/>
      <c r="CO500" s="206"/>
      <c r="CP500" s="206"/>
      <c r="CQ500" s="206"/>
      <c r="CR500" s="206"/>
      <c r="CS500" s="202" t="s">
        <v>4831</v>
      </c>
      <c r="CT500" s="206"/>
      <c r="CU500" s="206"/>
      <c r="CV500" s="206"/>
      <c r="CW500" s="206"/>
      <c r="CX500" s="206"/>
      <c r="CY500" s="206"/>
      <c r="CZ500" s="206"/>
      <c r="DA500" s="206"/>
      <c r="DB500" s="206"/>
      <c r="DC500" s="206"/>
      <c r="DD500" s="206"/>
      <c r="DE500" s="206"/>
    </row>
    <row r="501" spans="34:109" ht="57" hidden="1">
      <c r="AH501" s="183"/>
      <c r="AI501" s="183"/>
      <c r="AJ501" s="183"/>
      <c r="AK501" s="183"/>
      <c r="AL501" s="197" t="str">
        <f t="shared" si="14"/>
        <v/>
      </c>
      <c r="AM501" s="197" t="str">
        <f t="shared" si="15"/>
        <v/>
      </c>
      <c r="AO501" s="183"/>
      <c r="AP501" s="29">
        <v>499</v>
      </c>
      <c r="AQ501" s="205"/>
      <c r="AR501" s="205"/>
      <c r="AS501" s="205"/>
      <c r="AT501" s="205"/>
      <c r="AU501" s="205"/>
      <c r="AV501" s="205"/>
      <c r="AW501" s="205"/>
      <c r="AX501" s="205"/>
      <c r="AY501" s="205"/>
      <c r="AZ501" s="205"/>
      <c r="BA501" s="205"/>
      <c r="BB501" s="205"/>
      <c r="BC501" s="205"/>
      <c r="BD501" s="205"/>
      <c r="BE501" s="205"/>
      <c r="BF501" s="205"/>
      <c r="BG501" s="205"/>
      <c r="BH501" s="205"/>
      <c r="BI501" s="205"/>
      <c r="BJ501" s="201" t="s">
        <v>4832</v>
      </c>
      <c r="BK501" s="205"/>
      <c r="BL501" s="205"/>
      <c r="BM501" s="205"/>
      <c r="BN501" s="205"/>
      <c r="BO501" s="205"/>
      <c r="BP501" s="205"/>
      <c r="BQ501" s="205"/>
      <c r="BR501" s="205"/>
      <c r="BS501" s="205"/>
      <c r="BT501" s="205"/>
      <c r="BU501" s="205"/>
      <c r="BV501" s="205"/>
      <c r="BW501" s="183"/>
      <c r="BX501" s="183"/>
      <c r="BY501" s="183"/>
      <c r="BZ501" s="206"/>
      <c r="CA501" s="206"/>
      <c r="CB501" s="206"/>
      <c r="CC501" s="206"/>
      <c r="CD501" s="206"/>
      <c r="CE501" s="206"/>
      <c r="CF501" s="206"/>
      <c r="CG501" s="206"/>
      <c r="CH501" s="206"/>
      <c r="CI501" s="206"/>
      <c r="CJ501" s="206"/>
      <c r="CK501" s="206"/>
      <c r="CL501" s="206"/>
      <c r="CM501" s="206"/>
      <c r="CN501" s="206"/>
      <c r="CO501" s="206"/>
      <c r="CP501" s="206"/>
      <c r="CQ501" s="206"/>
      <c r="CR501" s="206"/>
      <c r="CS501" s="202" t="s">
        <v>4833</v>
      </c>
      <c r="CT501" s="206"/>
      <c r="CU501" s="206"/>
      <c r="CV501" s="206"/>
      <c r="CW501" s="206"/>
      <c r="CX501" s="206"/>
      <c r="CY501" s="206"/>
      <c r="CZ501" s="206"/>
      <c r="DA501" s="206"/>
      <c r="DB501" s="206"/>
      <c r="DC501" s="206"/>
      <c r="DD501" s="206"/>
      <c r="DE501" s="206"/>
    </row>
    <row r="502" spans="34:109" ht="71.25" hidden="1">
      <c r="AH502" s="183"/>
      <c r="AI502" s="183"/>
      <c r="AJ502" s="183"/>
      <c r="AK502" s="183"/>
      <c r="AL502" s="197" t="str">
        <f t="shared" si="14"/>
        <v/>
      </c>
      <c r="AM502" s="197" t="str">
        <f t="shared" si="15"/>
        <v/>
      </c>
      <c r="AO502" s="183"/>
      <c r="AP502" s="29">
        <v>500</v>
      </c>
      <c r="AQ502" s="205"/>
      <c r="AR502" s="205"/>
      <c r="AS502" s="205"/>
      <c r="AT502" s="205"/>
      <c r="AU502" s="205"/>
      <c r="AV502" s="205"/>
      <c r="AW502" s="205"/>
      <c r="AX502" s="205"/>
      <c r="AY502" s="205"/>
      <c r="AZ502" s="205"/>
      <c r="BA502" s="205"/>
      <c r="BB502" s="205"/>
      <c r="BC502" s="205"/>
      <c r="BD502" s="205"/>
      <c r="BE502" s="205"/>
      <c r="BF502" s="205"/>
      <c r="BG502" s="205"/>
      <c r="BH502" s="205"/>
      <c r="BI502" s="205"/>
      <c r="BJ502" s="201" t="s">
        <v>4834</v>
      </c>
      <c r="BK502" s="205"/>
      <c r="BL502" s="205"/>
      <c r="BM502" s="205"/>
      <c r="BN502" s="205"/>
      <c r="BO502" s="205"/>
      <c r="BP502" s="205"/>
      <c r="BQ502" s="205"/>
      <c r="BR502" s="205"/>
      <c r="BS502" s="205"/>
      <c r="BT502" s="205"/>
      <c r="BU502" s="205"/>
      <c r="BV502" s="205"/>
      <c r="BW502" s="183"/>
      <c r="BX502" s="183"/>
      <c r="BY502" s="183"/>
      <c r="BZ502" s="206"/>
      <c r="CA502" s="206"/>
      <c r="CB502" s="206"/>
      <c r="CC502" s="206"/>
      <c r="CD502" s="206"/>
      <c r="CE502" s="206"/>
      <c r="CF502" s="206"/>
      <c r="CG502" s="206"/>
      <c r="CH502" s="206"/>
      <c r="CI502" s="206"/>
      <c r="CJ502" s="206"/>
      <c r="CK502" s="206"/>
      <c r="CL502" s="206"/>
      <c r="CM502" s="206"/>
      <c r="CN502" s="206"/>
      <c r="CO502" s="206"/>
      <c r="CP502" s="206"/>
      <c r="CQ502" s="206"/>
      <c r="CR502" s="206"/>
      <c r="CS502" s="202" t="s">
        <v>4835</v>
      </c>
      <c r="CT502" s="206"/>
      <c r="CU502" s="206"/>
      <c r="CV502" s="206"/>
      <c r="CW502" s="206"/>
      <c r="CX502" s="206"/>
      <c r="CY502" s="206"/>
      <c r="CZ502" s="206"/>
      <c r="DA502" s="206"/>
      <c r="DB502" s="206"/>
      <c r="DC502" s="206"/>
      <c r="DD502" s="206"/>
      <c r="DE502" s="206"/>
    </row>
    <row r="503" spans="34:109" ht="57" hidden="1">
      <c r="AH503" s="183"/>
      <c r="AI503" s="183"/>
      <c r="AJ503" s="183"/>
      <c r="AK503" s="183"/>
      <c r="AL503" s="197" t="str">
        <f t="shared" si="14"/>
        <v/>
      </c>
      <c r="AM503" s="197" t="str">
        <f t="shared" si="15"/>
        <v/>
      </c>
      <c r="AO503" s="183"/>
      <c r="AP503" s="29">
        <v>501</v>
      </c>
      <c r="AQ503" s="205"/>
      <c r="AR503" s="205"/>
      <c r="AS503" s="205"/>
      <c r="AT503" s="205"/>
      <c r="AU503" s="205"/>
      <c r="AV503" s="205"/>
      <c r="AW503" s="205"/>
      <c r="AX503" s="205"/>
      <c r="AY503" s="205"/>
      <c r="AZ503" s="205"/>
      <c r="BA503" s="205"/>
      <c r="BB503" s="205"/>
      <c r="BC503" s="205"/>
      <c r="BD503" s="205"/>
      <c r="BE503" s="205"/>
      <c r="BF503" s="205"/>
      <c r="BG503" s="205"/>
      <c r="BH503" s="205"/>
      <c r="BI503" s="205"/>
      <c r="BJ503" s="201" t="s">
        <v>4836</v>
      </c>
      <c r="BK503" s="205"/>
      <c r="BL503" s="205"/>
      <c r="BM503" s="205"/>
      <c r="BN503" s="205"/>
      <c r="BO503" s="205"/>
      <c r="BP503" s="205"/>
      <c r="BQ503" s="205"/>
      <c r="BR503" s="205"/>
      <c r="BS503" s="205"/>
      <c r="BT503" s="205"/>
      <c r="BU503" s="205"/>
      <c r="BV503" s="205"/>
      <c r="BW503" s="183"/>
      <c r="BX503" s="183"/>
      <c r="BY503" s="183"/>
      <c r="BZ503" s="206"/>
      <c r="CA503" s="206"/>
      <c r="CB503" s="206"/>
      <c r="CC503" s="206"/>
      <c r="CD503" s="206"/>
      <c r="CE503" s="206"/>
      <c r="CF503" s="206"/>
      <c r="CG503" s="206"/>
      <c r="CH503" s="206"/>
      <c r="CI503" s="206"/>
      <c r="CJ503" s="206"/>
      <c r="CK503" s="206"/>
      <c r="CL503" s="206"/>
      <c r="CM503" s="206"/>
      <c r="CN503" s="206"/>
      <c r="CO503" s="206"/>
      <c r="CP503" s="206"/>
      <c r="CQ503" s="206"/>
      <c r="CR503" s="206"/>
      <c r="CS503" s="202" t="s">
        <v>4837</v>
      </c>
      <c r="CT503" s="206"/>
      <c r="CU503" s="206"/>
      <c r="CV503" s="206"/>
      <c r="CW503" s="206"/>
      <c r="CX503" s="206"/>
      <c r="CY503" s="206"/>
      <c r="CZ503" s="206"/>
      <c r="DA503" s="206"/>
      <c r="DB503" s="206"/>
      <c r="DC503" s="206"/>
      <c r="DD503" s="206"/>
      <c r="DE503" s="206"/>
    </row>
    <row r="504" spans="34:109" ht="57" hidden="1">
      <c r="AH504" s="183"/>
      <c r="AI504" s="183"/>
      <c r="AJ504" s="183"/>
      <c r="AK504" s="183"/>
      <c r="AL504" s="197" t="str">
        <f t="shared" si="14"/>
        <v/>
      </c>
      <c r="AM504" s="197" t="str">
        <f t="shared" si="15"/>
        <v/>
      </c>
      <c r="AO504" s="183"/>
      <c r="AP504" s="29">
        <v>502</v>
      </c>
      <c r="AQ504" s="205"/>
      <c r="AR504" s="205"/>
      <c r="AS504" s="205"/>
      <c r="AT504" s="205"/>
      <c r="AU504" s="205"/>
      <c r="AV504" s="205"/>
      <c r="AW504" s="205"/>
      <c r="AX504" s="205"/>
      <c r="AY504" s="205"/>
      <c r="AZ504" s="205"/>
      <c r="BA504" s="205"/>
      <c r="BB504" s="205"/>
      <c r="BC504" s="205"/>
      <c r="BD504" s="205"/>
      <c r="BE504" s="205"/>
      <c r="BF504" s="205"/>
      <c r="BG504" s="205"/>
      <c r="BH504" s="205"/>
      <c r="BI504" s="205"/>
      <c r="BJ504" s="201" t="s">
        <v>4838</v>
      </c>
      <c r="BK504" s="205"/>
      <c r="BL504" s="205"/>
      <c r="BM504" s="205"/>
      <c r="BN504" s="205"/>
      <c r="BO504" s="205"/>
      <c r="BP504" s="205"/>
      <c r="BQ504" s="205"/>
      <c r="BR504" s="205"/>
      <c r="BS504" s="205"/>
      <c r="BT504" s="205"/>
      <c r="BU504" s="205"/>
      <c r="BV504" s="205"/>
      <c r="BW504" s="183"/>
      <c r="BX504" s="183"/>
      <c r="BY504" s="183"/>
      <c r="BZ504" s="206"/>
      <c r="CA504" s="206"/>
      <c r="CB504" s="206"/>
      <c r="CC504" s="206"/>
      <c r="CD504" s="206"/>
      <c r="CE504" s="206"/>
      <c r="CF504" s="206"/>
      <c r="CG504" s="206"/>
      <c r="CH504" s="206"/>
      <c r="CI504" s="206"/>
      <c r="CJ504" s="206"/>
      <c r="CK504" s="206"/>
      <c r="CL504" s="206"/>
      <c r="CM504" s="206"/>
      <c r="CN504" s="206"/>
      <c r="CO504" s="206"/>
      <c r="CP504" s="206"/>
      <c r="CQ504" s="206"/>
      <c r="CR504" s="206"/>
      <c r="CS504" s="202" t="s">
        <v>4839</v>
      </c>
      <c r="CT504" s="206"/>
      <c r="CU504" s="206"/>
      <c r="CV504" s="206"/>
      <c r="CW504" s="206"/>
      <c r="CX504" s="206"/>
      <c r="CY504" s="206"/>
      <c r="CZ504" s="206"/>
      <c r="DA504" s="206"/>
      <c r="DB504" s="206"/>
      <c r="DC504" s="206"/>
      <c r="DD504" s="206"/>
      <c r="DE504" s="206"/>
    </row>
    <row r="505" spans="34:109" ht="57" hidden="1">
      <c r="AH505" s="183"/>
      <c r="AI505" s="183"/>
      <c r="AJ505" s="183"/>
      <c r="AK505" s="183"/>
      <c r="AL505" s="197" t="str">
        <f t="shared" si="14"/>
        <v/>
      </c>
      <c r="AM505" s="197" t="str">
        <f t="shared" si="15"/>
        <v/>
      </c>
      <c r="AO505" s="183"/>
      <c r="AP505" s="29">
        <v>503</v>
      </c>
      <c r="AQ505" s="205"/>
      <c r="AR505" s="205"/>
      <c r="AS505" s="205"/>
      <c r="AT505" s="205"/>
      <c r="AU505" s="205"/>
      <c r="AV505" s="205"/>
      <c r="AW505" s="205"/>
      <c r="AX505" s="205"/>
      <c r="AY505" s="205"/>
      <c r="AZ505" s="205"/>
      <c r="BA505" s="205"/>
      <c r="BB505" s="205"/>
      <c r="BC505" s="205"/>
      <c r="BD505" s="205"/>
      <c r="BE505" s="205"/>
      <c r="BF505" s="205"/>
      <c r="BG505" s="205"/>
      <c r="BH505" s="205"/>
      <c r="BI505" s="205"/>
      <c r="BJ505" s="201" t="s">
        <v>4840</v>
      </c>
      <c r="BK505" s="205"/>
      <c r="BL505" s="205"/>
      <c r="BM505" s="205"/>
      <c r="BN505" s="205"/>
      <c r="BO505" s="205"/>
      <c r="BP505" s="205"/>
      <c r="BQ505" s="205"/>
      <c r="BR505" s="205"/>
      <c r="BS505" s="205"/>
      <c r="BT505" s="205"/>
      <c r="BU505" s="205"/>
      <c r="BV505" s="205"/>
      <c r="BW505" s="183"/>
      <c r="BX505" s="183"/>
      <c r="BY505" s="183"/>
      <c r="BZ505" s="206"/>
      <c r="CA505" s="206"/>
      <c r="CB505" s="206"/>
      <c r="CC505" s="206"/>
      <c r="CD505" s="206"/>
      <c r="CE505" s="206"/>
      <c r="CF505" s="206"/>
      <c r="CG505" s="206"/>
      <c r="CH505" s="206"/>
      <c r="CI505" s="206"/>
      <c r="CJ505" s="206"/>
      <c r="CK505" s="206"/>
      <c r="CL505" s="206"/>
      <c r="CM505" s="206"/>
      <c r="CN505" s="206"/>
      <c r="CO505" s="206"/>
      <c r="CP505" s="206"/>
      <c r="CQ505" s="206"/>
      <c r="CR505" s="206"/>
      <c r="CS505" s="202" t="s">
        <v>4841</v>
      </c>
      <c r="CT505" s="206"/>
      <c r="CU505" s="206"/>
      <c r="CV505" s="206"/>
      <c r="CW505" s="206"/>
      <c r="CX505" s="206"/>
      <c r="CY505" s="206"/>
      <c r="CZ505" s="206"/>
      <c r="DA505" s="206"/>
      <c r="DB505" s="206"/>
      <c r="DC505" s="206"/>
      <c r="DD505" s="206"/>
      <c r="DE505" s="206"/>
    </row>
    <row r="506" spans="34:109" ht="57" hidden="1">
      <c r="AH506" s="183"/>
      <c r="AI506" s="183"/>
      <c r="AJ506" s="183"/>
      <c r="AK506" s="183"/>
      <c r="AL506" s="197" t="str">
        <f t="shared" si="14"/>
        <v/>
      </c>
      <c r="AM506" s="197" t="str">
        <f t="shared" si="15"/>
        <v/>
      </c>
      <c r="AO506" s="183"/>
      <c r="AP506" s="29">
        <v>504</v>
      </c>
      <c r="AQ506" s="205"/>
      <c r="AR506" s="205"/>
      <c r="AS506" s="205"/>
      <c r="AT506" s="205"/>
      <c r="AU506" s="205"/>
      <c r="AV506" s="205"/>
      <c r="AW506" s="205"/>
      <c r="AX506" s="205"/>
      <c r="AY506" s="205"/>
      <c r="AZ506" s="205"/>
      <c r="BA506" s="205"/>
      <c r="BB506" s="205"/>
      <c r="BC506" s="205"/>
      <c r="BD506" s="205"/>
      <c r="BE506" s="205"/>
      <c r="BF506" s="205"/>
      <c r="BG506" s="205"/>
      <c r="BH506" s="205"/>
      <c r="BI506" s="205"/>
      <c r="BJ506" s="201" t="s">
        <v>4842</v>
      </c>
      <c r="BK506" s="205"/>
      <c r="BL506" s="205"/>
      <c r="BM506" s="205"/>
      <c r="BN506" s="205"/>
      <c r="BO506" s="205"/>
      <c r="BP506" s="205"/>
      <c r="BQ506" s="205"/>
      <c r="BR506" s="205"/>
      <c r="BS506" s="205"/>
      <c r="BT506" s="205"/>
      <c r="BU506" s="205"/>
      <c r="BV506" s="205"/>
      <c r="BW506" s="183"/>
      <c r="BX506" s="183"/>
      <c r="BY506" s="183"/>
      <c r="BZ506" s="206"/>
      <c r="CA506" s="206"/>
      <c r="CB506" s="206"/>
      <c r="CC506" s="206"/>
      <c r="CD506" s="206"/>
      <c r="CE506" s="206"/>
      <c r="CF506" s="206"/>
      <c r="CG506" s="206"/>
      <c r="CH506" s="206"/>
      <c r="CI506" s="206"/>
      <c r="CJ506" s="206"/>
      <c r="CK506" s="206"/>
      <c r="CL506" s="206"/>
      <c r="CM506" s="206"/>
      <c r="CN506" s="206"/>
      <c r="CO506" s="206"/>
      <c r="CP506" s="206"/>
      <c r="CQ506" s="206"/>
      <c r="CR506" s="206"/>
      <c r="CS506" s="202" t="s">
        <v>4843</v>
      </c>
      <c r="CT506" s="206"/>
      <c r="CU506" s="206"/>
      <c r="CV506" s="206"/>
      <c r="CW506" s="206"/>
      <c r="CX506" s="206"/>
      <c r="CY506" s="206"/>
      <c r="CZ506" s="206"/>
      <c r="DA506" s="206"/>
      <c r="DB506" s="206"/>
      <c r="DC506" s="206"/>
      <c r="DD506" s="206"/>
      <c r="DE506" s="206"/>
    </row>
    <row r="507" spans="34:109" ht="57" hidden="1">
      <c r="AH507" s="183"/>
      <c r="AI507" s="183"/>
      <c r="AJ507" s="183"/>
      <c r="AK507" s="183"/>
      <c r="AL507" s="197" t="str">
        <f t="shared" si="14"/>
        <v/>
      </c>
      <c r="AM507" s="197" t="str">
        <f t="shared" si="15"/>
        <v/>
      </c>
      <c r="AO507" s="183"/>
      <c r="AP507" s="29">
        <v>505</v>
      </c>
      <c r="AQ507" s="205"/>
      <c r="AR507" s="205"/>
      <c r="AS507" s="205"/>
      <c r="AT507" s="205"/>
      <c r="AU507" s="205"/>
      <c r="AV507" s="205"/>
      <c r="AW507" s="205"/>
      <c r="AX507" s="205"/>
      <c r="AY507" s="205"/>
      <c r="AZ507" s="205"/>
      <c r="BA507" s="205"/>
      <c r="BB507" s="205"/>
      <c r="BC507" s="205"/>
      <c r="BD507" s="205"/>
      <c r="BE507" s="205"/>
      <c r="BF507" s="205"/>
      <c r="BG507" s="205"/>
      <c r="BH507" s="205"/>
      <c r="BI507" s="205"/>
      <c r="BJ507" s="201" t="s">
        <v>4844</v>
      </c>
      <c r="BK507" s="205"/>
      <c r="BL507" s="205"/>
      <c r="BM507" s="205"/>
      <c r="BN507" s="205"/>
      <c r="BO507" s="205"/>
      <c r="BP507" s="205"/>
      <c r="BQ507" s="205"/>
      <c r="BR507" s="205"/>
      <c r="BS507" s="205"/>
      <c r="BT507" s="205"/>
      <c r="BU507" s="205"/>
      <c r="BV507" s="205"/>
      <c r="BW507" s="183"/>
      <c r="BX507" s="183"/>
      <c r="BY507" s="183"/>
      <c r="BZ507" s="206"/>
      <c r="CA507" s="206"/>
      <c r="CB507" s="206"/>
      <c r="CC507" s="206"/>
      <c r="CD507" s="206"/>
      <c r="CE507" s="206"/>
      <c r="CF507" s="206"/>
      <c r="CG507" s="206"/>
      <c r="CH507" s="206"/>
      <c r="CI507" s="206"/>
      <c r="CJ507" s="206"/>
      <c r="CK507" s="206"/>
      <c r="CL507" s="206"/>
      <c r="CM507" s="206"/>
      <c r="CN507" s="206"/>
      <c r="CO507" s="206"/>
      <c r="CP507" s="206"/>
      <c r="CQ507" s="206"/>
      <c r="CR507" s="206"/>
      <c r="CS507" s="202" t="s">
        <v>4845</v>
      </c>
      <c r="CT507" s="206"/>
      <c r="CU507" s="206"/>
      <c r="CV507" s="206"/>
      <c r="CW507" s="206"/>
      <c r="CX507" s="206"/>
      <c r="CY507" s="206"/>
      <c r="CZ507" s="206"/>
      <c r="DA507" s="206"/>
      <c r="DB507" s="206"/>
      <c r="DC507" s="206"/>
      <c r="DD507" s="206"/>
      <c r="DE507" s="206"/>
    </row>
    <row r="508" spans="34:109" ht="71.25" hidden="1">
      <c r="AH508" s="183"/>
      <c r="AI508" s="183"/>
      <c r="AJ508" s="183"/>
      <c r="AK508" s="183"/>
      <c r="AL508" s="197" t="str">
        <f t="shared" si="14"/>
        <v/>
      </c>
      <c r="AM508" s="197" t="str">
        <f t="shared" si="15"/>
        <v/>
      </c>
      <c r="AO508" s="183"/>
      <c r="AP508" s="29">
        <v>506</v>
      </c>
      <c r="AQ508" s="205"/>
      <c r="AR508" s="205"/>
      <c r="AS508" s="205"/>
      <c r="AT508" s="205"/>
      <c r="AU508" s="205"/>
      <c r="AV508" s="205"/>
      <c r="AW508" s="205"/>
      <c r="AX508" s="205"/>
      <c r="AY508" s="205"/>
      <c r="AZ508" s="205"/>
      <c r="BA508" s="205"/>
      <c r="BB508" s="205"/>
      <c r="BC508" s="205"/>
      <c r="BD508" s="205"/>
      <c r="BE508" s="205"/>
      <c r="BF508" s="205"/>
      <c r="BG508" s="205"/>
      <c r="BH508" s="205"/>
      <c r="BI508" s="205"/>
      <c r="BJ508" s="201" t="s">
        <v>4846</v>
      </c>
      <c r="BK508" s="205"/>
      <c r="BL508" s="205"/>
      <c r="BM508" s="205"/>
      <c r="BN508" s="205"/>
      <c r="BO508" s="205"/>
      <c r="BP508" s="205"/>
      <c r="BQ508" s="205"/>
      <c r="BR508" s="205"/>
      <c r="BS508" s="205"/>
      <c r="BT508" s="205"/>
      <c r="BU508" s="205"/>
      <c r="BV508" s="205"/>
      <c r="BW508" s="183"/>
      <c r="BX508" s="183"/>
      <c r="BY508" s="183"/>
      <c r="BZ508" s="206"/>
      <c r="CA508" s="206"/>
      <c r="CB508" s="206"/>
      <c r="CC508" s="206"/>
      <c r="CD508" s="206"/>
      <c r="CE508" s="206"/>
      <c r="CF508" s="206"/>
      <c r="CG508" s="206"/>
      <c r="CH508" s="206"/>
      <c r="CI508" s="206"/>
      <c r="CJ508" s="206"/>
      <c r="CK508" s="206"/>
      <c r="CL508" s="206"/>
      <c r="CM508" s="206"/>
      <c r="CN508" s="206"/>
      <c r="CO508" s="206"/>
      <c r="CP508" s="206"/>
      <c r="CQ508" s="206"/>
      <c r="CR508" s="206"/>
      <c r="CS508" s="202" t="s">
        <v>4847</v>
      </c>
      <c r="CT508" s="206"/>
      <c r="CU508" s="206"/>
      <c r="CV508" s="206"/>
      <c r="CW508" s="206"/>
      <c r="CX508" s="206"/>
      <c r="CY508" s="206"/>
      <c r="CZ508" s="206"/>
      <c r="DA508" s="206"/>
      <c r="DB508" s="206"/>
      <c r="DC508" s="206"/>
      <c r="DD508" s="206"/>
      <c r="DE508" s="206"/>
    </row>
    <row r="509" spans="34:109" ht="71.25" hidden="1">
      <c r="AH509" s="183"/>
      <c r="AI509" s="183"/>
      <c r="AJ509" s="183"/>
      <c r="AK509" s="183"/>
      <c r="AL509" s="197" t="str">
        <f t="shared" si="14"/>
        <v/>
      </c>
      <c r="AM509" s="197" t="str">
        <f t="shared" si="15"/>
        <v/>
      </c>
      <c r="AO509" s="183"/>
      <c r="AP509" s="29">
        <v>507</v>
      </c>
      <c r="AQ509" s="205"/>
      <c r="AR509" s="205"/>
      <c r="AS509" s="205"/>
      <c r="AT509" s="205"/>
      <c r="AU509" s="205"/>
      <c r="AV509" s="205"/>
      <c r="AW509" s="205"/>
      <c r="AX509" s="205"/>
      <c r="AY509" s="205"/>
      <c r="AZ509" s="205"/>
      <c r="BA509" s="205"/>
      <c r="BB509" s="205"/>
      <c r="BC509" s="205"/>
      <c r="BD509" s="205"/>
      <c r="BE509" s="205"/>
      <c r="BF509" s="205"/>
      <c r="BG509" s="205"/>
      <c r="BH509" s="205"/>
      <c r="BI509" s="205"/>
      <c r="BJ509" s="201" t="s">
        <v>4848</v>
      </c>
      <c r="BK509" s="205"/>
      <c r="BL509" s="205"/>
      <c r="BM509" s="205"/>
      <c r="BN509" s="205"/>
      <c r="BO509" s="205"/>
      <c r="BP509" s="205"/>
      <c r="BQ509" s="205"/>
      <c r="BR509" s="205"/>
      <c r="BS509" s="205"/>
      <c r="BT509" s="205"/>
      <c r="BU509" s="205"/>
      <c r="BV509" s="205"/>
      <c r="BW509" s="183"/>
      <c r="BX509" s="183"/>
      <c r="BY509" s="183"/>
      <c r="BZ509" s="206"/>
      <c r="CA509" s="206"/>
      <c r="CB509" s="206"/>
      <c r="CC509" s="206"/>
      <c r="CD509" s="206"/>
      <c r="CE509" s="206"/>
      <c r="CF509" s="206"/>
      <c r="CG509" s="206"/>
      <c r="CH509" s="206"/>
      <c r="CI509" s="206"/>
      <c r="CJ509" s="206"/>
      <c r="CK509" s="206"/>
      <c r="CL509" s="206"/>
      <c r="CM509" s="206"/>
      <c r="CN509" s="206"/>
      <c r="CO509" s="206"/>
      <c r="CP509" s="206"/>
      <c r="CQ509" s="206"/>
      <c r="CR509" s="206"/>
      <c r="CS509" s="202" t="s">
        <v>4849</v>
      </c>
      <c r="CT509" s="206"/>
      <c r="CU509" s="206"/>
      <c r="CV509" s="206"/>
      <c r="CW509" s="206"/>
      <c r="CX509" s="206"/>
      <c r="CY509" s="206"/>
      <c r="CZ509" s="206"/>
      <c r="DA509" s="206"/>
      <c r="DB509" s="206"/>
      <c r="DC509" s="206"/>
      <c r="DD509" s="206"/>
      <c r="DE509" s="206"/>
    </row>
    <row r="510" spans="34:109" ht="71.25" hidden="1">
      <c r="AH510" s="183"/>
      <c r="AI510" s="183"/>
      <c r="AJ510" s="183"/>
      <c r="AK510" s="183"/>
      <c r="AL510" s="197" t="str">
        <f t="shared" si="14"/>
        <v/>
      </c>
      <c r="AM510" s="197" t="str">
        <f t="shared" si="15"/>
        <v/>
      </c>
      <c r="AO510" s="183"/>
      <c r="AP510" s="29">
        <v>508</v>
      </c>
      <c r="AQ510" s="205"/>
      <c r="AR510" s="205"/>
      <c r="AS510" s="205"/>
      <c r="AT510" s="205"/>
      <c r="AU510" s="205"/>
      <c r="AV510" s="205"/>
      <c r="AW510" s="205"/>
      <c r="AX510" s="205"/>
      <c r="AY510" s="205"/>
      <c r="AZ510" s="205"/>
      <c r="BA510" s="205"/>
      <c r="BB510" s="205"/>
      <c r="BC510" s="205"/>
      <c r="BD510" s="205"/>
      <c r="BE510" s="205"/>
      <c r="BF510" s="205"/>
      <c r="BG510" s="205"/>
      <c r="BH510" s="205"/>
      <c r="BI510" s="205"/>
      <c r="BJ510" s="201" t="s">
        <v>4850</v>
      </c>
      <c r="BK510" s="205"/>
      <c r="BL510" s="205"/>
      <c r="BM510" s="205"/>
      <c r="BN510" s="205"/>
      <c r="BO510" s="205"/>
      <c r="BP510" s="205"/>
      <c r="BQ510" s="205"/>
      <c r="BR510" s="205"/>
      <c r="BS510" s="205"/>
      <c r="BT510" s="205"/>
      <c r="BU510" s="205"/>
      <c r="BV510" s="205"/>
      <c r="BW510" s="183"/>
      <c r="BX510" s="183"/>
      <c r="BY510" s="183"/>
      <c r="BZ510" s="206"/>
      <c r="CA510" s="206"/>
      <c r="CB510" s="206"/>
      <c r="CC510" s="206"/>
      <c r="CD510" s="206"/>
      <c r="CE510" s="206"/>
      <c r="CF510" s="206"/>
      <c r="CG510" s="206"/>
      <c r="CH510" s="206"/>
      <c r="CI510" s="206"/>
      <c r="CJ510" s="206"/>
      <c r="CK510" s="206"/>
      <c r="CL510" s="206"/>
      <c r="CM510" s="206"/>
      <c r="CN510" s="206"/>
      <c r="CO510" s="206"/>
      <c r="CP510" s="206"/>
      <c r="CQ510" s="206"/>
      <c r="CR510" s="206"/>
      <c r="CS510" s="202" t="s">
        <v>4851</v>
      </c>
      <c r="CT510" s="206"/>
      <c r="CU510" s="206"/>
      <c r="CV510" s="206"/>
      <c r="CW510" s="206"/>
      <c r="CX510" s="206"/>
      <c r="CY510" s="206"/>
      <c r="CZ510" s="206"/>
      <c r="DA510" s="206"/>
      <c r="DB510" s="206"/>
      <c r="DC510" s="206"/>
      <c r="DD510" s="206"/>
      <c r="DE510" s="206"/>
    </row>
    <row r="511" spans="34:109" ht="71.25" hidden="1">
      <c r="AH511" s="183"/>
      <c r="AI511" s="183"/>
      <c r="AJ511" s="183"/>
      <c r="AK511" s="183"/>
      <c r="AL511" s="197" t="str">
        <f t="shared" si="14"/>
        <v/>
      </c>
      <c r="AM511" s="197" t="str">
        <f t="shared" si="15"/>
        <v/>
      </c>
      <c r="AO511" s="183"/>
      <c r="AP511" s="29">
        <v>509</v>
      </c>
      <c r="AQ511" s="205"/>
      <c r="AR511" s="205"/>
      <c r="AS511" s="205"/>
      <c r="AT511" s="205"/>
      <c r="AU511" s="205"/>
      <c r="AV511" s="205"/>
      <c r="AW511" s="205"/>
      <c r="AX511" s="205"/>
      <c r="AY511" s="205"/>
      <c r="AZ511" s="205"/>
      <c r="BA511" s="205"/>
      <c r="BB511" s="205"/>
      <c r="BC511" s="205"/>
      <c r="BD511" s="205"/>
      <c r="BE511" s="205"/>
      <c r="BF511" s="205"/>
      <c r="BG511" s="205"/>
      <c r="BH511" s="205"/>
      <c r="BI511" s="205"/>
      <c r="BJ511" s="201" t="s">
        <v>4852</v>
      </c>
      <c r="BK511" s="205"/>
      <c r="BL511" s="205"/>
      <c r="BM511" s="205"/>
      <c r="BN511" s="205"/>
      <c r="BO511" s="205"/>
      <c r="BP511" s="205"/>
      <c r="BQ511" s="205"/>
      <c r="BR511" s="205"/>
      <c r="BS511" s="205"/>
      <c r="BT511" s="205"/>
      <c r="BU511" s="205"/>
      <c r="BV511" s="205"/>
      <c r="BW511" s="183"/>
      <c r="BX511" s="183"/>
      <c r="BY511" s="183"/>
      <c r="BZ511" s="206"/>
      <c r="CA511" s="206"/>
      <c r="CB511" s="206"/>
      <c r="CC511" s="206"/>
      <c r="CD511" s="206"/>
      <c r="CE511" s="206"/>
      <c r="CF511" s="206"/>
      <c r="CG511" s="206"/>
      <c r="CH511" s="206"/>
      <c r="CI511" s="206"/>
      <c r="CJ511" s="206"/>
      <c r="CK511" s="206"/>
      <c r="CL511" s="206"/>
      <c r="CM511" s="206"/>
      <c r="CN511" s="206"/>
      <c r="CO511" s="206"/>
      <c r="CP511" s="206"/>
      <c r="CQ511" s="206"/>
      <c r="CR511" s="206"/>
      <c r="CS511" s="202" t="s">
        <v>4853</v>
      </c>
      <c r="CT511" s="206"/>
      <c r="CU511" s="206"/>
      <c r="CV511" s="206"/>
      <c r="CW511" s="206"/>
      <c r="CX511" s="206"/>
      <c r="CY511" s="206"/>
      <c r="CZ511" s="206"/>
      <c r="DA511" s="206"/>
      <c r="DB511" s="206"/>
      <c r="DC511" s="206"/>
      <c r="DD511" s="206"/>
      <c r="DE511" s="206"/>
    </row>
    <row r="512" spans="34:109" ht="85.5" hidden="1">
      <c r="AH512" s="183"/>
      <c r="AI512" s="183"/>
      <c r="AJ512" s="183"/>
      <c r="AK512" s="183"/>
      <c r="AL512" s="197" t="str">
        <f t="shared" si="14"/>
        <v/>
      </c>
      <c r="AM512" s="197" t="str">
        <f t="shared" si="15"/>
        <v/>
      </c>
      <c r="AO512" s="183"/>
      <c r="AP512" s="29">
        <v>510</v>
      </c>
      <c r="AQ512" s="205"/>
      <c r="AR512" s="205"/>
      <c r="AS512" s="205"/>
      <c r="AT512" s="205"/>
      <c r="AU512" s="205"/>
      <c r="AV512" s="205"/>
      <c r="AW512" s="205"/>
      <c r="AX512" s="205"/>
      <c r="AY512" s="205"/>
      <c r="AZ512" s="205"/>
      <c r="BA512" s="205"/>
      <c r="BB512" s="205"/>
      <c r="BC512" s="205"/>
      <c r="BD512" s="205"/>
      <c r="BE512" s="205"/>
      <c r="BF512" s="205"/>
      <c r="BG512" s="205"/>
      <c r="BH512" s="205"/>
      <c r="BI512" s="205"/>
      <c r="BJ512" s="201" t="s">
        <v>4854</v>
      </c>
      <c r="BK512" s="205"/>
      <c r="BL512" s="205"/>
      <c r="BM512" s="205"/>
      <c r="BN512" s="205"/>
      <c r="BO512" s="205"/>
      <c r="BP512" s="205"/>
      <c r="BQ512" s="205"/>
      <c r="BR512" s="205"/>
      <c r="BS512" s="205"/>
      <c r="BT512" s="205"/>
      <c r="BU512" s="205"/>
      <c r="BV512" s="205"/>
      <c r="BW512" s="183"/>
      <c r="BX512" s="183"/>
      <c r="BY512" s="183"/>
      <c r="BZ512" s="206"/>
      <c r="CA512" s="206"/>
      <c r="CB512" s="206"/>
      <c r="CC512" s="206"/>
      <c r="CD512" s="206"/>
      <c r="CE512" s="206"/>
      <c r="CF512" s="206"/>
      <c r="CG512" s="206"/>
      <c r="CH512" s="206"/>
      <c r="CI512" s="206"/>
      <c r="CJ512" s="206"/>
      <c r="CK512" s="206"/>
      <c r="CL512" s="206"/>
      <c r="CM512" s="206"/>
      <c r="CN512" s="206"/>
      <c r="CO512" s="206"/>
      <c r="CP512" s="206"/>
      <c r="CQ512" s="206"/>
      <c r="CR512" s="206"/>
      <c r="CS512" s="202" t="s">
        <v>4855</v>
      </c>
      <c r="CT512" s="206"/>
      <c r="CU512" s="206"/>
      <c r="CV512" s="206"/>
      <c r="CW512" s="206"/>
      <c r="CX512" s="206"/>
      <c r="CY512" s="206"/>
      <c r="CZ512" s="206"/>
      <c r="DA512" s="206"/>
      <c r="DB512" s="206"/>
      <c r="DC512" s="206"/>
      <c r="DD512" s="206"/>
      <c r="DE512" s="206"/>
    </row>
    <row r="513" spans="34:109" ht="71.25" hidden="1">
      <c r="AH513" s="183"/>
      <c r="AI513" s="183"/>
      <c r="AJ513" s="183"/>
      <c r="AK513" s="183"/>
      <c r="AL513" s="197" t="str">
        <f t="shared" si="14"/>
        <v/>
      </c>
      <c r="AM513" s="197" t="str">
        <f t="shared" si="15"/>
        <v/>
      </c>
      <c r="AO513" s="183"/>
      <c r="AP513" s="29">
        <v>511</v>
      </c>
      <c r="AQ513" s="205"/>
      <c r="AR513" s="205"/>
      <c r="AS513" s="205"/>
      <c r="AT513" s="205"/>
      <c r="AU513" s="205"/>
      <c r="AV513" s="205"/>
      <c r="AW513" s="205"/>
      <c r="AX513" s="205"/>
      <c r="AY513" s="205"/>
      <c r="AZ513" s="205"/>
      <c r="BA513" s="205"/>
      <c r="BB513" s="205"/>
      <c r="BC513" s="205"/>
      <c r="BD513" s="205"/>
      <c r="BE513" s="205"/>
      <c r="BF513" s="205"/>
      <c r="BG513" s="205"/>
      <c r="BH513" s="205"/>
      <c r="BI513" s="205"/>
      <c r="BJ513" s="201" t="s">
        <v>4856</v>
      </c>
      <c r="BK513" s="205"/>
      <c r="BL513" s="205"/>
      <c r="BM513" s="205"/>
      <c r="BN513" s="205"/>
      <c r="BO513" s="205"/>
      <c r="BP513" s="205"/>
      <c r="BQ513" s="205"/>
      <c r="BR513" s="205"/>
      <c r="BS513" s="205"/>
      <c r="BT513" s="205"/>
      <c r="BU513" s="205"/>
      <c r="BV513" s="205"/>
      <c r="BW513" s="183"/>
      <c r="BX513" s="183"/>
      <c r="BY513" s="183"/>
      <c r="BZ513" s="206"/>
      <c r="CA513" s="206"/>
      <c r="CB513" s="206"/>
      <c r="CC513" s="206"/>
      <c r="CD513" s="206"/>
      <c r="CE513" s="206"/>
      <c r="CF513" s="206"/>
      <c r="CG513" s="206"/>
      <c r="CH513" s="206"/>
      <c r="CI513" s="206"/>
      <c r="CJ513" s="206"/>
      <c r="CK513" s="206"/>
      <c r="CL513" s="206"/>
      <c r="CM513" s="206"/>
      <c r="CN513" s="206"/>
      <c r="CO513" s="206"/>
      <c r="CP513" s="206"/>
      <c r="CQ513" s="206"/>
      <c r="CR513" s="206"/>
      <c r="CS513" s="202" t="s">
        <v>4857</v>
      </c>
      <c r="CT513" s="206"/>
      <c r="CU513" s="206"/>
      <c r="CV513" s="206"/>
      <c r="CW513" s="206"/>
      <c r="CX513" s="206"/>
      <c r="CY513" s="206"/>
      <c r="CZ513" s="206"/>
      <c r="DA513" s="206"/>
      <c r="DB513" s="206"/>
      <c r="DC513" s="206"/>
      <c r="DD513" s="206"/>
      <c r="DE513" s="206"/>
    </row>
    <row r="514" spans="34:109" ht="71.25" hidden="1">
      <c r="AH514" s="183"/>
      <c r="AI514" s="183"/>
      <c r="AJ514" s="183"/>
      <c r="AK514" s="183"/>
      <c r="AL514" s="197" t="str">
        <f t="shared" si="14"/>
        <v/>
      </c>
      <c r="AM514" s="197" t="str">
        <f t="shared" si="15"/>
        <v/>
      </c>
      <c r="AO514" s="183"/>
      <c r="AP514" s="29">
        <v>512</v>
      </c>
      <c r="AQ514" s="205"/>
      <c r="AR514" s="205"/>
      <c r="AS514" s="205"/>
      <c r="AT514" s="205"/>
      <c r="AU514" s="205"/>
      <c r="AV514" s="205"/>
      <c r="AW514" s="205"/>
      <c r="AX514" s="205"/>
      <c r="AY514" s="205"/>
      <c r="AZ514" s="205"/>
      <c r="BA514" s="205"/>
      <c r="BB514" s="205"/>
      <c r="BC514" s="205"/>
      <c r="BD514" s="205"/>
      <c r="BE514" s="205"/>
      <c r="BF514" s="205"/>
      <c r="BG514" s="205"/>
      <c r="BH514" s="205"/>
      <c r="BI514" s="205"/>
      <c r="BJ514" s="201" t="s">
        <v>4858</v>
      </c>
      <c r="BK514" s="205"/>
      <c r="BL514" s="205"/>
      <c r="BM514" s="205"/>
      <c r="BN514" s="205"/>
      <c r="BO514" s="205"/>
      <c r="BP514" s="205"/>
      <c r="BQ514" s="205"/>
      <c r="BR514" s="205"/>
      <c r="BS514" s="205"/>
      <c r="BT514" s="205"/>
      <c r="BU514" s="205"/>
      <c r="BV514" s="205"/>
      <c r="BW514" s="183"/>
      <c r="BX514" s="183"/>
      <c r="BY514" s="183"/>
      <c r="BZ514" s="206"/>
      <c r="CA514" s="206"/>
      <c r="CB514" s="206"/>
      <c r="CC514" s="206"/>
      <c r="CD514" s="206"/>
      <c r="CE514" s="206"/>
      <c r="CF514" s="206"/>
      <c r="CG514" s="206"/>
      <c r="CH514" s="206"/>
      <c r="CI514" s="206"/>
      <c r="CJ514" s="206"/>
      <c r="CK514" s="206"/>
      <c r="CL514" s="206"/>
      <c r="CM514" s="206"/>
      <c r="CN514" s="206"/>
      <c r="CO514" s="206"/>
      <c r="CP514" s="206"/>
      <c r="CQ514" s="206"/>
      <c r="CR514" s="206"/>
      <c r="CS514" s="202" t="s">
        <v>4859</v>
      </c>
      <c r="CT514" s="206"/>
      <c r="CU514" s="206"/>
      <c r="CV514" s="206"/>
      <c r="CW514" s="206"/>
      <c r="CX514" s="206"/>
      <c r="CY514" s="206"/>
      <c r="CZ514" s="206"/>
      <c r="DA514" s="206"/>
      <c r="DB514" s="206"/>
      <c r="DC514" s="206"/>
      <c r="DD514" s="206"/>
      <c r="DE514" s="206"/>
    </row>
    <row r="515" spans="34:109" ht="85.5" hidden="1">
      <c r="AH515" s="183"/>
      <c r="AI515" s="183"/>
      <c r="AJ515" s="183"/>
      <c r="AK515" s="183"/>
      <c r="AL515" s="197" t="str">
        <f t="shared" si="14"/>
        <v/>
      </c>
      <c r="AM515" s="197" t="str">
        <f t="shared" si="15"/>
        <v/>
      </c>
      <c r="AO515" s="183"/>
      <c r="AP515" s="29">
        <v>513</v>
      </c>
      <c r="AQ515" s="205"/>
      <c r="AR515" s="205"/>
      <c r="AS515" s="205"/>
      <c r="AT515" s="205"/>
      <c r="AU515" s="205"/>
      <c r="AV515" s="205"/>
      <c r="AW515" s="205"/>
      <c r="AX515" s="205"/>
      <c r="AY515" s="205"/>
      <c r="AZ515" s="205"/>
      <c r="BA515" s="205"/>
      <c r="BB515" s="205"/>
      <c r="BC515" s="205"/>
      <c r="BD515" s="205"/>
      <c r="BE515" s="205"/>
      <c r="BF515" s="205"/>
      <c r="BG515" s="205"/>
      <c r="BH515" s="205"/>
      <c r="BI515" s="205"/>
      <c r="BJ515" s="201" t="s">
        <v>4860</v>
      </c>
      <c r="BK515" s="205"/>
      <c r="BL515" s="205"/>
      <c r="BM515" s="205"/>
      <c r="BN515" s="205"/>
      <c r="BO515" s="205"/>
      <c r="BP515" s="205"/>
      <c r="BQ515" s="205"/>
      <c r="BR515" s="205"/>
      <c r="BS515" s="205"/>
      <c r="BT515" s="205"/>
      <c r="BU515" s="205"/>
      <c r="BV515" s="205"/>
      <c r="BW515" s="183"/>
      <c r="BX515" s="183"/>
      <c r="BY515" s="183"/>
      <c r="BZ515" s="206"/>
      <c r="CA515" s="206"/>
      <c r="CB515" s="206"/>
      <c r="CC515" s="206"/>
      <c r="CD515" s="206"/>
      <c r="CE515" s="206"/>
      <c r="CF515" s="206"/>
      <c r="CG515" s="206"/>
      <c r="CH515" s="206"/>
      <c r="CI515" s="206"/>
      <c r="CJ515" s="206"/>
      <c r="CK515" s="206"/>
      <c r="CL515" s="206"/>
      <c r="CM515" s="206"/>
      <c r="CN515" s="206"/>
      <c r="CO515" s="206"/>
      <c r="CP515" s="206"/>
      <c r="CQ515" s="206"/>
      <c r="CR515" s="206"/>
      <c r="CS515" s="202" t="s">
        <v>4861</v>
      </c>
      <c r="CT515" s="206"/>
      <c r="CU515" s="206"/>
      <c r="CV515" s="206"/>
      <c r="CW515" s="206"/>
      <c r="CX515" s="206"/>
      <c r="CY515" s="206"/>
      <c r="CZ515" s="206"/>
      <c r="DA515" s="206"/>
      <c r="DB515" s="206"/>
      <c r="DC515" s="206"/>
      <c r="DD515" s="206"/>
      <c r="DE515" s="206"/>
    </row>
    <row r="516" spans="34:109" ht="71.25" hidden="1">
      <c r="AH516" s="183"/>
      <c r="AI516" s="183"/>
      <c r="AJ516" s="183"/>
      <c r="AK516" s="183"/>
      <c r="AL516" s="197" t="str">
        <f t="shared" ref="AL516:AL574" si="16">IFERROR(IF(HLOOKUP($N$8, $BZ$3:$DE$574, $AP516, FALSE )="", "", HLOOKUP($N$8, $BZ$3:$DE$574, $AP516, FALSE)), "")</f>
        <v/>
      </c>
      <c r="AM516" s="197" t="str">
        <f t="shared" ref="AM516:AM574" si="17">IFERROR(IF(AL516="", "", HLOOKUP($N$8, $AQ$3:$BV$574, AP516, FALSE)), "")</f>
        <v/>
      </c>
      <c r="AO516" s="183"/>
      <c r="AP516" s="29">
        <v>514</v>
      </c>
      <c r="AQ516" s="205"/>
      <c r="AR516" s="205"/>
      <c r="AS516" s="205"/>
      <c r="AT516" s="205"/>
      <c r="AU516" s="205"/>
      <c r="AV516" s="205"/>
      <c r="AW516" s="205"/>
      <c r="AX516" s="205"/>
      <c r="AY516" s="205"/>
      <c r="AZ516" s="205"/>
      <c r="BA516" s="205"/>
      <c r="BB516" s="205"/>
      <c r="BC516" s="205"/>
      <c r="BD516" s="205"/>
      <c r="BE516" s="205"/>
      <c r="BF516" s="205"/>
      <c r="BG516" s="205"/>
      <c r="BH516" s="205"/>
      <c r="BI516" s="205"/>
      <c r="BJ516" s="201" t="s">
        <v>4862</v>
      </c>
      <c r="BK516" s="205"/>
      <c r="BL516" s="205"/>
      <c r="BM516" s="205"/>
      <c r="BN516" s="205"/>
      <c r="BO516" s="205"/>
      <c r="BP516" s="205"/>
      <c r="BQ516" s="205"/>
      <c r="BR516" s="205"/>
      <c r="BS516" s="205"/>
      <c r="BT516" s="205"/>
      <c r="BU516" s="205"/>
      <c r="BV516" s="205"/>
      <c r="BW516" s="183"/>
      <c r="BX516" s="183"/>
      <c r="BY516" s="183"/>
      <c r="BZ516" s="206"/>
      <c r="CA516" s="206"/>
      <c r="CB516" s="206"/>
      <c r="CC516" s="206"/>
      <c r="CD516" s="206"/>
      <c r="CE516" s="206"/>
      <c r="CF516" s="206"/>
      <c r="CG516" s="206"/>
      <c r="CH516" s="206"/>
      <c r="CI516" s="206"/>
      <c r="CJ516" s="206"/>
      <c r="CK516" s="206"/>
      <c r="CL516" s="206"/>
      <c r="CM516" s="206"/>
      <c r="CN516" s="206"/>
      <c r="CO516" s="206"/>
      <c r="CP516" s="206"/>
      <c r="CQ516" s="206"/>
      <c r="CR516" s="206"/>
      <c r="CS516" s="202" t="s">
        <v>4863</v>
      </c>
      <c r="CT516" s="206"/>
      <c r="CU516" s="206"/>
      <c r="CV516" s="206"/>
      <c r="CW516" s="206"/>
      <c r="CX516" s="206"/>
      <c r="CY516" s="206"/>
      <c r="CZ516" s="206"/>
      <c r="DA516" s="206"/>
      <c r="DB516" s="206"/>
      <c r="DC516" s="206"/>
      <c r="DD516" s="206"/>
      <c r="DE516" s="206"/>
    </row>
    <row r="517" spans="34:109" ht="71.25" hidden="1">
      <c r="AH517" s="183"/>
      <c r="AI517" s="183"/>
      <c r="AJ517" s="183"/>
      <c r="AK517" s="183"/>
      <c r="AL517" s="197" t="str">
        <f t="shared" si="16"/>
        <v/>
      </c>
      <c r="AM517" s="197" t="str">
        <f t="shared" si="17"/>
        <v/>
      </c>
      <c r="AO517" s="183"/>
      <c r="AP517" s="29">
        <v>515</v>
      </c>
      <c r="AQ517" s="205"/>
      <c r="AR517" s="205"/>
      <c r="AS517" s="205"/>
      <c r="AT517" s="205"/>
      <c r="AU517" s="205"/>
      <c r="AV517" s="205"/>
      <c r="AW517" s="205"/>
      <c r="AX517" s="205"/>
      <c r="AY517" s="205"/>
      <c r="AZ517" s="205"/>
      <c r="BA517" s="205"/>
      <c r="BB517" s="205"/>
      <c r="BC517" s="205"/>
      <c r="BD517" s="205"/>
      <c r="BE517" s="205"/>
      <c r="BF517" s="205"/>
      <c r="BG517" s="205"/>
      <c r="BH517" s="205"/>
      <c r="BI517" s="205"/>
      <c r="BJ517" s="201" t="s">
        <v>4864</v>
      </c>
      <c r="BK517" s="205"/>
      <c r="BL517" s="205"/>
      <c r="BM517" s="205"/>
      <c r="BN517" s="205"/>
      <c r="BO517" s="205"/>
      <c r="BP517" s="205"/>
      <c r="BQ517" s="205"/>
      <c r="BR517" s="205"/>
      <c r="BS517" s="205"/>
      <c r="BT517" s="205"/>
      <c r="BU517" s="205"/>
      <c r="BV517" s="205"/>
      <c r="BW517" s="183"/>
      <c r="BX517" s="183"/>
      <c r="BY517" s="183"/>
      <c r="BZ517" s="206"/>
      <c r="CA517" s="206"/>
      <c r="CB517" s="206"/>
      <c r="CC517" s="206"/>
      <c r="CD517" s="206"/>
      <c r="CE517" s="206"/>
      <c r="CF517" s="206"/>
      <c r="CG517" s="206"/>
      <c r="CH517" s="206"/>
      <c r="CI517" s="206"/>
      <c r="CJ517" s="206"/>
      <c r="CK517" s="206"/>
      <c r="CL517" s="206"/>
      <c r="CM517" s="206"/>
      <c r="CN517" s="206"/>
      <c r="CO517" s="206"/>
      <c r="CP517" s="206"/>
      <c r="CQ517" s="206"/>
      <c r="CR517" s="206"/>
      <c r="CS517" s="202" t="s">
        <v>4865</v>
      </c>
      <c r="CT517" s="206"/>
      <c r="CU517" s="206"/>
      <c r="CV517" s="206"/>
      <c r="CW517" s="206"/>
      <c r="CX517" s="206"/>
      <c r="CY517" s="206"/>
      <c r="CZ517" s="206"/>
      <c r="DA517" s="206"/>
      <c r="DB517" s="206"/>
      <c r="DC517" s="206"/>
      <c r="DD517" s="206"/>
      <c r="DE517" s="206"/>
    </row>
    <row r="518" spans="34:109" ht="85.5" hidden="1">
      <c r="AH518" s="183"/>
      <c r="AI518" s="183"/>
      <c r="AJ518" s="183"/>
      <c r="AK518" s="183"/>
      <c r="AL518" s="197" t="str">
        <f t="shared" si="16"/>
        <v/>
      </c>
      <c r="AM518" s="197" t="str">
        <f t="shared" si="17"/>
        <v/>
      </c>
      <c r="AO518" s="183"/>
      <c r="AP518" s="29">
        <v>516</v>
      </c>
      <c r="AQ518" s="205"/>
      <c r="AR518" s="205"/>
      <c r="AS518" s="205"/>
      <c r="AT518" s="205"/>
      <c r="AU518" s="205"/>
      <c r="AV518" s="205"/>
      <c r="AW518" s="205"/>
      <c r="AX518" s="205"/>
      <c r="AY518" s="205"/>
      <c r="AZ518" s="205"/>
      <c r="BA518" s="205"/>
      <c r="BB518" s="205"/>
      <c r="BC518" s="205"/>
      <c r="BD518" s="205"/>
      <c r="BE518" s="205"/>
      <c r="BF518" s="205"/>
      <c r="BG518" s="205"/>
      <c r="BH518" s="205"/>
      <c r="BI518" s="205"/>
      <c r="BJ518" s="201" t="s">
        <v>4866</v>
      </c>
      <c r="BK518" s="205"/>
      <c r="BL518" s="205"/>
      <c r="BM518" s="205"/>
      <c r="BN518" s="205"/>
      <c r="BO518" s="205"/>
      <c r="BP518" s="205"/>
      <c r="BQ518" s="205"/>
      <c r="BR518" s="205"/>
      <c r="BS518" s="205"/>
      <c r="BT518" s="205"/>
      <c r="BU518" s="205"/>
      <c r="BV518" s="205"/>
      <c r="BW518" s="183"/>
      <c r="BX518" s="183"/>
      <c r="BY518" s="183"/>
      <c r="BZ518" s="206"/>
      <c r="CA518" s="206"/>
      <c r="CB518" s="206"/>
      <c r="CC518" s="206"/>
      <c r="CD518" s="206"/>
      <c r="CE518" s="206"/>
      <c r="CF518" s="206"/>
      <c r="CG518" s="206"/>
      <c r="CH518" s="206"/>
      <c r="CI518" s="206"/>
      <c r="CJ518" s="206"/>
      <c r="CK518" s="206"/>
      <c r="CL518" s="206"/>
      <c r="CM518" s="206"/>
      <c r="CN518" s="206"/>
      <c r="CO518" s="206"/>
      <c r="CP518" s="206"/>
      <c r="CQ518" s="206"/>
      <c r="CR518" s="206"/>
      <c r="CS518" s="202" t="s">
        <v>4867</v>
      </c>
      <c r="CT518" s="206"/>
      <c r="CU518" s="206"/>
      <c r="CV518" s="206"/>
      <c r="CW518" s="206"/>
      <c r="CX518" s="206"/>
      <c r="CY518" s="206"/>
      <c r="CZ518" s="206"/>
      <c r="DA518" s="206"/>
      <c r="DB518" s="206"/>
      <c r="DC518" s="206"/>
      <c r="DD518" s="206"/>
      <c r="DE518" s="206"/>
    </row>
    <row r="519" spans="34:109" ht="85.5" hidden="1">
      <c r="AH519" s="183"/>
      <c r="AI519" s="183"/>
      <c r="AJ519" s="183"/>
      <c r="AK519" s="183"/>
      <c r="AL519" s="197" t="str">
        <f t="shared" si="16"/>
        <v/>
      </c>
      <c r="AM519" s="197" t="str">
        <f t="shared" si="17"/>
        <v/>
      </c>
      <c r="AO519" s="183"/>
      <c r="AP519" s="29">
        <v>517</v>
      </c>
      <c r="AQ519" s="205"/>
      <c r="AR519" s="205"/>
      <c r="AS519" s="205"/>
      <c r="AT519" s="205"/>
      <c r="AU519" s="205"/>
      <c r="AV519" s="205"/>
      <c r="AW519" s="205"/>
      <c r="AX519" s="205"/>
      <c r="AY519" s="205"/>
      <c r="AZ519" s="205"/>
      <c r="BA519" s="205"/>
      <c r="BB519" s="205"/>
      <c r="BC519" s="205"/>
      <c r="BD519" s="205"/>
      <c r="BE519" s="205"/>
      <c r="BF519" s="205"/>
      <c r="BG519" s="205"/>
      <c r="BH519" s="205"/>
      <c r="BI519" s="205"/>
      <c r="BJ519" s="201" t="s">
        <v>4868</v>
      </c>
      <c r="BK519" s="205"/>
      <c r="BL519" s="205"/>
      <c r="BM519" s="205"/>
      <c r="BN519" s="205"/>
      <c r="BO519" s="205"/>
      <c r="BP519" s="205"/>
      <c r="BQ519" s="205"/>
      <c r="BR519" s="205"/>
      <c r="BS519" s="205"/>
      <c r="BT519" s="205"/>
      <c r="BU519" s="205"/>
      <c r="BV519" s="205"/>
      <c r="BW519" s="183"/>
      <c r="BX519" s="183"/>
      <c r="BY519" s="183"/>
      <c r="BZ519" s="206"/>
      <c r="CA519" s="206"/>
      <c r="CB519" s="206"/>
      <c r="CC519" s="206"/>
      <c r="CD519" s="206"/>
      <c r="CE519" s="206"/>
      <c r="CF519" s="206"/>
      <c r="CG519" s="206"/>
      <c r="CH519" s="206"/>
      <c r="CI519" s="206"/>
      <c r="CJ519" s="206"/>
      <c r="CK519" s="206"/>
      <c r="CL519" s="206"/>
      <c r="CM519" s="206"/>
      <c r="CN519" s="206"/>
      <c r="CO519" s="206"/>
      <c r="CP519" s="206"/>
      <c r="CQ519" s="206"/>
      <c r="CR519" s="206"/>
      <c r="CS519" s="202" t="s">
        <v>4869</v>
      </c>
      <c r="CT519" s="206"/>
      <c r="CU519" s="206"/>
      <c r="CV519" s="206"/>
      <c r="CW519" s="206"/>
      <c r="CX519" s="206"/>
      <c r="CY519" s="206"/>
      <c r="CZ519" s="206"/>
      <c r="DA519" s="206"/>
      <c r="DB519" s="206"/>
      <c r="DC519" s="206"/>
      <c r="DD519" s="206"/>
      <c r="DE519" s="206"/>
    </row>
    <row r="520" spans="34:109" ht="85.5" hidden="1">
      <c r="AH520" s="183"/>
      <c r="AI520" s="183"/>
      <c r="AJ520" s="183"/>
      <c r="AK520" s="183"/>
      <c r="AL520" s="197" t="str">
        <f t="shared" si="16"/>
        <v/>
      </c>
      <c r="AM520" s="197" t="str">
        <f t="shared" si="17"/>
        <v/>
      </c>
      <c r="AO520" s="183"/>
      <c r="AP520" s="29">
        <v>518</v>
      </c>
      <c r="AQ520" s="205"/>
      <c r="AR520" s="205"/>
      <c r="AS520" s="205"/>
      <c r="AT520" s="205"/>
      <c r="AU520" s="205"/>
      <c r="AV520" s="205"/>
      <c r="AW520" s="205"/>
      <c r="AX520" s="205"/>
      <c r="AY520" s="205"/>
      <c r="AZ520" s="205"/>
      <c r="BA520" s="205"/>
      <c r="BB520" s="205"/>
      <c r="BC520" s="205"/>
      <c r="BD520" s="205"/>
      <c r="BE520" s="205"/>
      <c r="BF520" s="205"/>
      <c r="BG520" s="205"/>
      <c r="BH520" s="205"/>
      <c r="BI520" s="205"/>
      <c r="BJ520" s="201" t="s">
        <v>4870</v>
      </c>
      <c r="BK520" s="205"/>
      <c r="BL520" s="205"/>
      <c r="BM520" s="205"/>
      <c r="BN520" s="205"/>
      <c r="BO520" s="205"/>
      <c r="BP520" s="205"/>
      <c r="BQ520" s="205"/>
      <c r="BR520" s="205"/>
      <c r="BS520" s="205"/>
      <c r="BT520" s="205"/>
      <c r="BU520" s="205"/>
      <c r="BV520" s="205"/>
      <c r="BW520" s="183"/>
      <c r="BX520" s="183"/>
      <c r="BY520" s="183"/>
      <c r="BZ520" s="206"/>
      <c r="CA520" s="206"/>
      <c r="CB520" s="206"/>
      <c r="CC520" s="206"/>
      <c r="CD520" s="206"/>
      <c r="CE520" s="206"/>
      <c r="CF520" s="206"/>
      <c r="CG520" s="206"/>
      <c r="CH520" s="206"/>
      <c r="CI520" s="206"/>
      <c r="CJ520" s="206"/>
      <c r="CK520" s="206"/>
      <c r="CL520" s="206"/>
      <c r="CM520" s="206"/>
      <c r="CN520" s="206"/>
      <c r="CO520" s="206"/>
      <c r="CP520" s="206"/>
      <c r="CQ520" s="206"/>
      <c r="CR520" s="206"/>
      <c r="CS520" s="202" t="s">
        <v>4871</v>
      </c>
      <c r="CT520" s="206"/>
      <c r="CU520" s="206"/>
      <c r="CV520" s="206"/>
      <c r="CW520" s="206"/>
      <c r="CX520" s="206"/>
      <c r="CY520" s="206"/>
      <c r="CZ520" s="206"/>
      <c r="DA520" s="206"/>
      <c r="DB520" s="206"/>
      <c r="DC520" s="206"/>
      <c r="DD520" s="206"/>
      <c r="DE520" s="206"/>
    </row>
    <row r="521" spans="34:109" ht="85.5" hidden="1">
      <c r="AH521" s="183"/>
      <c r="AI521" s="183"/>
      <c r="AJ521" s="183"/>
      <c r="AK521" s="183"/>
      <c r="AL521" s="197" t="str">
        <f t="shared" si="16"/>
        <v/>
      </c>
      <c r="AM521" s="197" t="str">
        <f t="shared" si="17"/>
        <v/>
      </c>
      <c r="AO521" s="183"/>
      <c r="AP521" s="29">
        <v>519</v>
      </c>
      <c r="AQ521" s="205"/>
      <c r="AR521" s="205"/>
      <c r="AS521" s="205"/>
      <c r="AT521" s="205"/>
      <c r="AU521" s="205"/>
      <c r="AV521" s="205"/>
      <c r="AW521" s="205"/>
      <c r="AX521" s="205"/>
      <c r="AY521" s="205"/>
      <c r="AZ521" s="205"/>
      <c r="BA521" s="205"/>
      <c r="BB521" s="205"/>
      <c r="BC521" s="205"/>
      <c r="BD521" s="205"/>
      <c r="BE521" s="205"/>
      <c r="BF521" s="205"/>
      <c r="BG521" s="205"/>
      <c r="BH521" s="205"/>
      <c r="BI521" s="205"/>
      <c r="BJ521" s="201" t="s">
        <v>4872</v>
      </c>
      <c r="BK521" s="205"/>
      <c r="BL521" s="205"/>
      <c r="BM521" s="205"/>
      <c r="BN521" s="205"/>
      <c r="BO521" s="205"/>
      <c r="BP521" s="205"/>
      <c r="BQ521" s="205"/>
      <c r="BR521" s="205"/>
      <c r="BS521" s="205"/>
      <c r="BT521" s="205"/>
      <c r="BU521" s="205"/>
      <c r="BV521" s="205"/>
      <c r="BW521" s="183"/>
      <c r="BX521" s="183"/>
      <c r="BY521" s="183"/>
      <c r="BZ521" s="206"/>
      <c r="CA521" s="206"/>
      <c r="CB521" s="206"/>
      <c r="CC521" s="206"/>
      <c r="CD521" s="206"/>
      <c r="CE521" s="206"/>
      <c r="CF521" s="206"/>
      <c r="CG521" s="206"/>
      <c r="CH521" s="206"/>
      <c r="CI521" s="206"/>
      <c r="CJ521" s="206"/>
      <c r="CK521" s="206"/>
      <c r="CL521" s="206"/>
      <c r="CM521" s="206"/>
      <c r="CN521" s="206"/>
      <c r="CO521" s="206"/>
      <c r="CP521" s="206"/>
      <c r="CQ521" s="206"/>
      <c r="CR521" s="206"/>
      <c r="CS521" s="202" t="s">
        <v>4873</v>
      </c>
      <c r="CT521" s="206"/>
      <c r="CU521" s="206"/>
      <c r="CV521" s="206"/>
      <c r="CW521" s="206"/>
      <c r="CX521" s="206"/>
      <c r="CY521" s="206"/>
      <c r="CZ521" s="206"/>
      <c r="DA521" s="206"/>
      <c r="DB521" s="206"/>
      <c r="DC521" s="206"/>
      <c r="DD521" s="206"/>
      <c r="DE521" s="206"/>
    </row>
    <row r="522" spans="34:109" ht="85.5" hidden="1">
      <c r="AH522" s="183"/>
      <c r="AI522" s="183"/>
      <c r="AJ522" s="183"/>
      <c r="AK522" s="183"/>
      <c r="AL522" s="197" t="str">
        <f t="shared" si="16"/>
        <v/>
      </c>
      <c r="AM522" s="197" t="str">
        <f t="shared" si="17"/>
        <v/>
      </c>
      <c r="AO522" s="183"/>
      <c r="AP522" s="29">
        <v>520</v>
      </c>
      <c r="AQ522" s="205"/>
      <c r="AR522" s="205"/>
      <c r="AS522" s="205"/>
      <c r="AT522" s="205"/>
      <c r="AU522" s="205"/>
      <c r="AV522" s="205"/>
      <c r="AW522" s="205"/>
      <c r="AX522" s="205"/>
      <c r="AY522" s="205"/>
      <c r="AZ522" s="205"/>
      <c r="BA522" s="205"/>
      <c r="BB522" s="205"/>
      <c r="BC522" s="205"/>
      <c r="BD522" s="205"/>
      <c r="BE522" s="205"/>
      <c r="BF522" s="205"/>
      <c r="BG522" s="205"/>
      <c r="BH522" s="205"/>
      <c r="BI522" s="205"/>
      <c r="BJ522" s="201" t="s">
        <v>4874</v>
      </c>
      <c r="BK522" s="205"/>
      <c r="BL522" s="205"/>
      <c r="BM522" s="205"/>
      <c r="BN522" s="205"/>
      <c r="BO522" s="205"/>
      <c r="BP522" s="205"/>
      <c r="BQ522" s="205"/>
      <c r="BR522" s="205"/>
      <c r="BS522" s="205"/>
      <c r="BT522" s="205"/>
      <c r="BU522" s="205"/>
      <c r="BV522" s="205"/>
      <c r="BW522" s="183"/>
      <c r="BX522" s="183"/>
      <c r="BY522" s="183"/>
      <c r="BZ522" s="206"/>
      <c r="CA522" s="206"/>
      <c r="CB522" s="206"/>
      <c r="CC522" s="206"/>
      <c r="CD522" s="206"/>
      <c r="CE522" s="206"/>
      <c r="CF522" s="206"/>
      <c r="CG522" s="206"/>
      <c r="CH522" s="206"/>
      <c r="CI522" s="206"/>
      <c r="CJ522" s="206"/>
      <c r="CK522" s="206"/>
      <c r="CL522" s="206"/>
      <c r="CM522" s="206"/>
      <c r="CN522" s="206"/>
      <c r="CO522" s="206"/>
      <c r="CP522" s="206"/>
      <c r="CQ522" s="206"/>
      <c r="CR522" s="206"/>
      <c r="CS522" s="202" t="s">
        <v>4875</v>
      </c>
      <c r="CT522" s="206"/>
      <c r="CU522" s="206"/>
      <c r="CV522" s="206"/>
      <c r="CW522" s="206"/>
      <c r="CX522" s="206"/>
      <c r="CY522" s="206"/>
      <c r="CZ522" s="206"/>
      <c r="DA522" s="206"/>
      <c r="DB522" s="206"/>
      <c r="DC522" s="206"/>
      <c r="DD522" s="206"/>
      <c r="DE522" s="206"/>
    </row>
    <row r="523" spans="34:109" ht="71.25" hidden="1">
      <c r="AH523" s="183"/>
      <c r="AI523" s="183"/>
      <c r="AJ523" s="183"/>
      <c r="AK523" s="183"/>
      <c r="AL523" s="197" t="str">
        <f t="shared" si="16"/>
        <v/>
      </c>
      <c r="AM523" s="197" t="str">
        <f t="shared" si="17"/>
        <v/>
      </c>
      <c r="AO523" s="183"/>
      <c r="AP523" s="29">
        <v>521</v>
      </c>
      <c r="AQ523" s="205"/>
      <c r="AR523" s="205"/>
      <c r="AS523" s="205"/>
      <c r="AT523" s="205"/>
      <c r="AU523" s="205"/>
      <c r="AV523" s="205"/>
      <c r="AW523" s="205"/>
      <c r="AX523" s="205"/>
      <c r="AY523" s="205"/>
      <c r="AZ523" s="205"/>
      <c r="BA523" s="205"/>
      <c r="BB523" s="205"/>
      <c r="BC523" s="205"/>
      <c r="BD523" s="205"/>
      <c r="BE523" s="205"/>
      <c r="BF523" s="205"/>
      <c r="BG523" s="205"/>
      <c r="BH523" s="205"/>
      <c r="BI523" s="205"/>
      <c r="BJ523" s="201" t="s">
        <v>4876</v>
      </c>
      <c r="BK523" s="205"/>
      <c r="BL523" s="205"/>
      <c r="BM523" s="205"/>
      <c r="BN523" s="205"/>
      <c r="BO523" s="205"/>
      <c r="BP523" s="205"/>
      <c r="BQ523" s="205"/>
      <c r="BR523" s="205"/>
      <c r="BS523" s="205"/>
      <c r="BT523" s="205"/>
      <c r="BU523" s="205"/>
      <c r="BV523" s="205"/>
      <c r="BW523" s="183"/>
      <c r="BX523" s="183"/>
      <c r="BY523" s="183"/>
      <c r="BZ523" s="206"/>
      <c r="CA523" s="206"/>
      <c r="CB523" s="206"/>
      <c r="CC523" s="206"/>
      <c r="CD523" s="206"/>
      <c r="CE523" s="206"/>
      <c r="CF523" s="206"/>
      <c r="CG523" s="206"/>
      <c r="CH523" s="206"/>
      <c r="CI523" s="206"/>
      <c r="CJ523" s="206"/>
      <c r="CK523" s="206"/>
      <c r="CL523" s="206"/>
      <c r="CM523" s="206"/>
      <c r="CN523" s="206"/>
      <c r="CO523" s="206"/>
      <c r="CP523" s="206"/>
      <c r="CQ523" s="206"/>
      <c r="CR523" s="206"/>
      <c r="CS523" s="202" t="s">
        <v>4877</v>
      </c>
      <c r="CT523" s="206"/>
      <c r="CU523" s="206"/>
      <c r="CV523" s="206"/>
      <c r="CW523" s="206"/>
      <c r="CX523" s="206"/>
      <c r="CY523" s="206"/>
      <c r="CZ523" s="206"/>
      <c r="DA523" s="206"/>
      <c r="DB523" s="206"/>
      <c r="DC523" s="206"/>
      <c r="DD523" s="206"/>
      <c r="DE523" s="206"/>
    </row>
    <row r="524" spans="34:109" ht="71.25" hidden="1">
      <c r="AH524" s="183"/>
      <c r="AI524" s="183"/>
      <c r="AJ524" s="183"/>
      <c r="AK524" s="183"/>
      <c r="AL524" s="197" t="str">
        <f t="shared" si="16"/>
        <v/>
      </c>
      <c r="AM524" s="197" t="str">
        <f t="shared" si="17"/>
        <v/>
      </c>
      <c r="AO524" s="183"/>
      <c r="AP524" s="29">
        <v>522</v>
      </c>
      <c r="AQ524" s="205"/>
      <c r="AR524" s="205"/>
      <c r="AS524" s="205"/>
      <c r="AT524" s="205"/>
      <c r="AU524" s="205"/>
      <c r="AV524" s="205"/>
      <c r="AW524" s="205"/>
      <c r="AX524" s="205"/>
      <c r="AY524" s="205"/>
      <c r="AZ524" s="205"/>
      <c r="BA524" s="205"/>
      <c r="BB524" s="205"/>
      <c r="BC524" s="205"/>
      <c r="BD524" s="205"/>
      <c r="BE524" s="205"/>
      <c r="BF524" s="205"/>
      <c r="BG524" s="205"/>
      <c r="BH524" s="205"/>
      <c r="BI524" s="205"/>
      <c r="BJ524" s="201" t="s">
        <v>4878</v>
      </c>
      <c r="BK524" s="205"/>
      <c r="BL524" s="205"/>
      <c r="BM524" s="205"/>
      <c r="BN524" s="205"/>
      <c r="BO524" s="205"/>
      <c r="BP524" s="205"/>
      <c r="BQ524" s="205"/>
      <c r="BR524" s="205"/>
      <c r="BS524" s="205"/>
      <c r="BT524" s="205"/>
      <c r="BU524" s="205"/>
      <c r="BV524" s="205"/>
      <c r="BW524" s="183"/>
      <c r="BX524" s="183"/>
      <c r="BY524" s="183"/>
      <c r="BZ524" s="206"/>
      <c r="CA524" s="206"/>
      <c r="CB524" s="206"/>
      <c r="CC524" s="206"/>
      <c r="CD524" s="206"/>
      <c r="CE524" s="206"/>
      <c r="CF524" s="206"/>
      <c r="CG524" s="206"/>
      <c r="CH524" s="206"/>
      <c r="CI524" s="206"/>
      <c r="CJ524" s="206"/>
      <c r="CK524" s="206"/>
      <c r="CL524" s="206"/>
      <c r="CM524" s="206"/>
      <c r="CN524" s="206"/>
      <c r="CO524" s="206"/>
      <c r="CP524" s="206"/>
      <c r="CQ524" s="206"/>
      <c r="CR524" s="206"/>
      <c r="CS524" s="202" t="s">
        <v>4879</v>
      </c>
      <c r="CT524" s="206"/>
      <c r="CU524" s="206"/>
      <c r="CV524" s="206"/>
      <c r="CW524" s="206"/>
      <c r="CX524" s="206"/>
      <c r="CY524" s="206"/>
      <c r="CZ524" s="206"/>
      <c r="DA524" s="206"/>
      <c r="DB524" s="206"/>
      <c r="DC524" s="206"/>
      <c r="DD524" s="206"/>
      <c r="DE524" s="206"/>
    </row>
    <row r="525" spans="34:109" ht="71.25" hidden="1">
      <c r="AH525" s="183"/>
      <c r="AI525" s="183"/>
      <c r="AJ525" s="183"/>
      <c r="AK525" s="183"/>
      <c r="AL525" s="197" t="str">
        <f t="shared" si="16"/>
        <v/>
      </c>
      <c r="AM525" s="197" t="str">
        <f t="shared" si="17"/>
        <v/>
      </c>
      <c r="AO525" s="183"/>
      <c r="AP525" s="29">
        <v>523</v>
      </c>
      <c r="AQ525" s="205"/>
      <c r="AR525" s="205"/>
      <c r="AS525" s="205"/>
      <c r="AT525" s="205"/>
      <c r="AU525" s="205"/>
      <c r="AV525" s="205"/>
      <c r="AW525" s="205"/>
      <c r="AX525" s="205"/>
      <c r="AY525" s="205"/>
      <c r="AZ525" s="205"/>
      <c r="BA525" s="205"/>
      <c r="BB525" s="205"/>
      <c r="BC525" s="205"/>
      <c r="BD525" s="205"/>
      <c r="BE525" s="205"/>
      <c r="BF525" s="205"/>
      <c r="BG525" s="205"/>
      <c r="BH525" s="205"/>
      <c r="BI525" s="205"/>
      <c r="BJ525" s="201" t="s">
        <v>4880</v>
      </c>
      <c r="BK525" s="205"/>
      <c r="BL525" s="205"/>
      <c r="BM525" s="205"/>
      <c r="BN525" s="205"/>
      <c r="BO525" s="205"/>
      <c r="BP525" s="205"/>
      <c r="BQ525" s="205"/>
      <c r="BR525" s="205"/>
      <c r="BS525" s="205"/>
      <c r="BT525" s="205"/>
      <c r="BU525" s="205"/>
      <c r="BV525" s="205"/>
      <c r="BW525" s="183"/>
      <c r="BX525" s="183"/>
      <c r="BY525" s="183"/>
      <c r="BZ525" s="206"/>
      <c r="CA525" s="206"/>
      <c r="CB525" s="206"/>
      <c r="CC525" s="206"/>
      <c r="CD525" s="206"/>
      <c r="CE525" s="206"/>
      <c r="CF525" s="206"/>
      <c r="CG525" s="206"/>
      <c r="CH525" s="206"/>
      <c r="CI525" s="206"/>
      <c r="CJ525" s="206"/>
      <c r="CK525" s="206"/>
      <c r="CL525" s="206"/>
      <c r="CM525" s="206"/>
      <c r="CN525" s="206"/>
      <c r="CO525" s="206"/>
      <c r="CP525" s="206"/>
      <c r="CQ525" s="206"/>
      <c r="CR525" s="206"/>
      <c r="CS525" s="202" t="s">
        <v>4881</v>
      </c>
      <c r="CT525" s="206"/>
      <c r="CU525" s="206"/>
      <c r="CV525" s="206"/>
      <c r="CW525" s="206"/>
      <c r="CX525" s="206"/>
      <c r="CY525" s="206"/>
      <c r="CZ525" s="206"/>
      <c r="DA525" s="206"/>
      <c r="DB525" s="206"/>
      <c r="DC525" s="206"/>
      <c r="DD525" s="206"/>
      <c r="DE525" s="206"/>
    </row>
    <row r="526" spans="34:109" ht="71.25" hidden="1">
      <c r="AH526" s="183"/>
      <c r="AI526" s="183"/>
      <c r="AJ526" s="183"/>
      <c r="AK526" s="183"/>
      <c r="AL526" s="197" t="str">
        <f t="shared" si="16"/>
        <v/>
      </c>
      <c r="AM526" s="197" t="str">
        <f t="shared" si="17"/>
        <v/>
      </c>
      <c r="AO526" s="183"/>
      <c r="AP526" s="29">
        <v>524</v>
      </c>
      <c r="AQ526" s="205"/>
      <c r="AR526" s="205"/>
      <c r="AS526" s="205"/>
      <c r="AT526" s="205"/>
      <c r="AU526" s="205"/>
      <c r="AV526" s="205"/>
      <c r="AW526" s="205"/>
      <c r="AX526" s="205"/>
      <c r="AY526" s="205"/>
      <c r="AZ526" s="205"/>
      <c r="BA526" s="205"/>
      <c r="BB526" s="205"/>
      <c r="BC526" s="205"/>
      <c r="BD526" s="205"/>
      <c r="BE526" s="205"/>
      <c r="BF526" s="205"/>
      <c r="BG526" s="205"/>
      <c r="BH526" s="205"/>
      <c r="BI526" s="205"/>
      <c r="BJ526" s="201" t="s">
        <v>4882</v>
      </c>
      <c r="BK526" s="205"/>
      <c r="BL526" s="205"/>
      <c r="BM526" s="205"/>
      <c r="BN526" s="205"/>
      <c r="BO526" s="205"/>
      <c r="BP526" s="205"/>
      <c r="BQ526" s="205"/>
      <c r="BR526" s="205"/>
      <c r="BS526" s="205"/>
      <c r="BT526" s="205"/>
      <c r="BU526" s="205"/>
      <c r="BV526" s="205"/>
      <c r="BW526" s="183"/>
      <c r="BX526" s="183"/>
      <c r="BY526" s="183"/>
      <c r="BZ526" s="206"/>
      <c r="CA526" s="206"/>
      <c r="CB526" s="206"/>
      <c r="CC526" s="206"/>
      <c r="CD526" s="206"/>
      <c r="CE526" s="206"/>
      <c r="CF526" s="206"/>
      <c r="CG526" s="206"/>
      <c r="CH526" s="206"/>
      <c r="CI526" s="206"/>
      <c r="CJ526" s="206"/>
      <c r="CK526" s="206"/>
      <c r="CL526" s="206"/>
      <c r="CM526" s="206"/>
      <c r="CN526" s="206"/>
      <c r="CO526" s="206"/>
      <c r="CP526" s="206"/>
      <c r="CQ526" s="206"/>
      <c r="CR526" s="206"/>
      <c r="CS526" s="202" t="s">
        <v>4883</v>
      </c>
      <c r="CT526" s="206"/>
      <c r="CU526" s="206"/>
      <c r="CV526" s="206"/>
      <c r="CW526" s="206"/>
      <c r="CX526" s="206"/>
      <c r="CY526" s="206"/>
      <c r="CZ526" s="206"/>
      <c r="DA526" s="206"/>
      <c r="DB526" s="206"/>
      <c r="DC526" s="206"/>
      <c r="DD526" s="206"/>
      <c r="DE526" s="206"/>
    </row>
    <row r="527" spans="34:109" ht="71.25" hidden="1">
      <c r="AH527" s="183"/>
      <c r="AI527" s="183"/>
      <c r="AJ527" s="183"/>
      <c r="AK527" s="183"/>
      <c r="AL527" s="197" t="str">
        <f t="shared" si="16"/>
        <v/>
      </c>
      <c r="AM527" s="197" t="str">
        <f t="shared" si="17"/>
        <v/>
      </c>
      <c r="AO527" s="183"/>
      <c r="AP527" s="29">
        <v>525</v>
      </c>
      <c r="AQ527" s="205"/>
      <c r="AR527" s="205"/>
      <c r="AS527" s="205"/>
      <c r="AT527" s="205"/>
      <c r="AU527" s="205"/>
      <c r="AV527" s="205"/>
      <c r="AW527" s="205"/>
      <c r="AX527" s="205"/>
      <c r="AY527" s="205"/>
      <c r="AZ527" s="205"/>
      <c r="BA527" s="205"/>
      <c r="BB527" s="205"/>
      <c r="BC527" s="205"/>
      <c r="BD527" s="205"/>
      <c r="BE527" s="205"/>
      <c r="BF527" s="205"/>
      <c r="BG527" s="205"/>
      <c r="BH527" s="205"/>
      <c r="BI527" s="205"/>
      <c r="BJ527" s="201" t="s">
        <v>4884</v>
      </c>
      <c r="BK527" s="205"/>
      <c r="BL527" s="205"/>
      <c r="BM527" s="205"/>
      <c r="BN527" s="205"/>
      <c r="BO527" s="205"/>
      <c r="BP527" s="205"/>
      <c r="BQ527" s="205"/>
      <c r="BR527" s="205"/>
      <c r="BS527" s="205"/>
      <c r="BT527" s="205"/>
      <c r="BU527" s="205"/>
      <c r="BV527" s="205"/>
      <c r="BW527" s="183"/>
      <c r="BX527" s="183"/>
      <c r="BY527" s="183"/>
      <c r="BZ527" s="206"/>
      <c r="CA527" s="206"/>
      <c r="CB527" s="206"/>
      <c r="CC527" s="206"/>
      <c r="CD527" s="206"/>
      <c r="CE527" s="206"/>
      <c r="CF527" s="206"/>
      <c r="CG527" s="206"/>
      <c r="CH527" s="206"/>
      <c r="CI527" s="206"/>
      <c r="CJ527" s="206"/>
      <c r="CK527" s="206"/>
      <c r="CL527" s="206"/>
      <c r="CM527" s="206"/>
      <c r="CN527" s="206"/>
      <c r="CO527" s="206"/>
      <c r="CP527" s="206"/>
      <c r="CQ527" s="206"/>
      <c r="CR527" s="206"/>
      <c r="CS527" s="202" t="s">
        <v>4885</v>
      </c>
      <c r="CT527" s="206"/>
      <c r="CU527" s="206"/>
      <c r="CV527" s="206"/>
      <c r="CW527" s="206"/>
      <c r="CX527" s="206"/>
      <c r="CY527" s="206"/>
      <c r="CZ527" s="206"/>
      <c r="DA527" s="206"/>
      <c r="DB527" s="206"/>
      <c r="DC527" s="206"/>
      <c r="DD527" s="206"/>
      <c r="DE527" s="206"/>
    </row>
    <row r="528" spans="34:109" ht="71.25" hidden="1">
      <c r="AH528" s="183"/>
      <c r="AI528" s="183"/>
      <c r="AJ528" s="183"/>
      <c r="AK528" s="183"/>
      <c r="AL528" s="197" t="str">
        <f t="shared" si="16"/>
        <v/>
      </c>
      <c r="AM528" s="197" t="str">
        <f t="shared" si="17"/>
        <v/>
      </c>
      <c r="AO528" s="183"/>
      <c r="AP528" s="29">
        <v>526</v>
      </c>
      <c r="AQ528" s="205"/>
      <c r="AR528" s="205"/>
      <c r="AS528" s="205"/>
      <c r="AT528" s="205"/>
      <c r="AU528" s="205"/>
      <c r="AV528" s="205"/>
      <c r="AW528" s="205"/>
      <c r="AX528" s="205"/>
      <c r="AY528" s="205"/>
      <c r="AZ528" s="205"/>
      <c r="BA528" s="205"/>
      <c r="BB528" s="205"/>
      <c r="BC528" s="205"/>
      <c r="BD528" s="205"/>
      <c r="BE528" s="205"/>
      <c r="BF528" s="205"/>
      <c r="BG528" s="205"/>
      <c r="BH528" s="205"/>
      <c r="BI528" s="205"/>
      <c r="BJ528" s="201" t="s">
        <v>4886</v>
      </c>
      <c r="BK528" s="205"/>
      <c r="BL528" s="205"/>
      <c r="BM528" s="205"/>
      <c r="BN528" s="205"/>
      <c r="BO528" s="205"/>
      <c r="BP528" s="205"/>
      <c r="BQ528" s="205"/>
      <c r="BR528" s="205"/>
      <c r="BS528" s="205"/>
      <c r="BT528" s="205"/>
      <c r="BU528" s="205"/>
      <c r="BV528" s="205"/>
      <c r="BW528" s="183"/>
      <c r="BX528" s="183"/>
      <c r="BY528" s="183"/>
      <c r="BZ528" s="206"/>
      <c r="CA528" s="206"/>
      <c r="CB528" s="206"/>
      <c r="CC528" s="206"/>
      <c r="CD528" s="206"/>
      <c r="CE528" s="206"/>
      <c r="CF528" s="206"/>
      <c r="CG528" s="206"/>
      <c r="CH528" s="206"/>
      <c r="CI528" s="206"/>
      <c r="CJ528" s="206"/>
      <c r="CK528" s="206"/>
      <c r="CL528" s="206"/>
      <c r="CM528" s="206"/>
      <c r="CN528" s="206"/>
      <c r="CO528" s="206"/>
      <c r="CP528" s="206"/>
      <c r="CQ528" s="206"/>
      <c r="CR528" s="206"/>
      <c r="CS528" s="202" t="s">
        <v>4887</v>
      </c>
      <c r="CT528" s="206"/>
      <c r="CU528" s="206"/>
      <c r="CV528" s="206"/>
      <c r="CW528" s="206"/>
      <c r="CX528" s="206"/>
      <c r="CY528" s="206"/>
      <c r="CZ528" s="206"/>
      <c r="DA528" s="206"/>
      <c r="DB528" s="206"/>
      <c r="DC528" s="206"/>
      <c r="DD528" s="206"/>
      <c r="DE528" s="206"/>
    </row>
    <row r="529" spans="34:109" ht="85.5" hidden="1">
      <c r="AH529" s="183"/>
      <c r="AI529" s="183"/>
      <c r="AJ529" s="183"/>
      <c r="AK529" s="183"/>
      <c r="AL529" s="197" t="str">
        <f t="shared" si="16"/>
        <v/>
      </c>
      <c r="AM529" s="197" t="str">
        <f t="shared" si="17"/>
        <v/>
      </c>
      <c r="AO529" s="183"/>
      <c r="AP529" s="29">
        <v>527</v>
      </c>
      <c r="AQ529" s="205"/>
      <c r="AR529" s="205"/>
      <c r="AS529" s="205"/>
      <c r="AT529" s="205"/>
      <c r="AU529" s="205"/>
      <c r="AV529" s="205"/>
      <c r="AW529" s="205"/>
      <c r="AX529" s="205"/>
      <c r="AY529" s="205"/>
      <c r="AZ529" s="205"/>
      <c r="BA529" s="205"/>
      <c r="BB529" s="205"/>
      <c r="BC529" s="205"/>
      <c r="BD529" s="205"/>
      <c r="BE529" s="205"/>
      <c r="BF529" s="205"/>
      <c r="BG529" s="205"/>
      <c r="BH529" s="205"/>
      <c r="BI529" s="205"/>
      <c r="BJ529" s="201" t="s">
        <v>4888</v>
      </c>
      <c r="BK529" s="205"/>
      <c r="BL529" s="205"/>
      <c r="BM529" s="205"/>
      <c r="BN529" s="205"/>
      <c r="BO529" s="205"/>
      <c r="BP529" s="205"/>
      <c r="BQ529" s="205"/>
      <c r="BR529" s="205"/>
      <c r="BS529" s="205"/>
      <c r="BT529" s="205"/>
      <c r="BU529" s="205"/>
      <c r="BV529" s="205"/>
      <c r="BW529" s="183"/>
      <c r="BX529" s="183"/>
      <c r="BY529" s="183"/>
      <c r="BZ529" s="206"/>
      <c r="CA529" s="206"/>
      <c r="CB529" s="206"/>
      <c r="CC529" s="206"/>
      <c r="CD529" s="206"/>
      <c r="CE529" s="206"/>
      <c r="CF529" s="206"/>
      <c r="CG529" s="206"/>
      <c r="CH529" s="206"/>
      <c r="CI529" s="206"/>
      <c r="CJ529" s="206"/>
      <c r="CK529" s="206"/>
      <c r="CL529" s="206"/>
      <c r="CM529" s="206"/>
      <c r="CN529" s="206"/>
      <c r="CO529" s="206"/>
      <c r="CP529" s="206"/>
      <c r="CQ529" s="206"/>
      <c r="CR529" s="206"/>
      <c r="CS529" s="202" t="s">
        <v>4889</v>
      </c>
      <c r="CT529" s="206"/>
      <c r="CU529" s="206"/>
      <c r="CV529" s="206"/>
      <c r="CW529" s="206"/>
      <c r="CX529" s="206"/>
      <c r="CY529" s="206"/>
      <c r="CZ529" s="206"/>
      <c r="DA529" s="206"/>
      <c r="DB529" s="206"/>
      <c r="DC529" s="206"/>
      <c r="DD529" s="206"/>
      <c r="DE529" s="206"/>
    </row>
    <row r="530" spans="34:109" ht="85.5" hidden="1">
      <c r="AH530" s="183"/>
      <c r="AI530" s="183"/>
      <c r="AJ530" s="183"/>
      <c r="AK530" s="183"/>
      <c r="AL530" s="197" t="str">
        <f t="shared" si="16"/>
        <v/>
      </c>
      <c r="AM530" s="197" t="str">
        <f t="shared" si="17"/>
        <v/>
      </c>
      <c r="AO530" s="183"/>
      <c r="AP530" s="29">
        <v>528</v>
      </c>
      <c r="AQ530" s="205"/>
      <c r="AR530" s="205"/>
      <c r="AS530" s="205"/>
      <c r="AT530" s="205"/>
      <c r="AU530" s="205"/>
      <c r="AV530" s="205"/>
      <c r="AW530" s="205"/>
      <c r="AX530" s="205"/>
      <c r="AY530" s="205"/>
      <c r="AZ530" s="205"/>
      <c r="BA530" s="205"/>
      <c r="BB530" s="205"/>
      <c r="BC530" s="205"/>
      <c r="BD530" s="205"/>
      <c r="BE530" s="205"/>
      <c r="BF530" s="205"/>
      <c r="BG530" s="205"/>
      <c r="BH530" s="205"/>
      <c r="BI530" s="205"/>
      <c r="BJ530" s="201" t="s">
        <v>4890</v>
      </c>
      <c r="BK530" s="205"/>
      <c r="BL530" s="205"/>
      <c r="BM530" s="205"/>
      <c r="BN530" s="205"/>
      <c r="BO530" s="205"/>
      <c r="BP530" s="205"/>
      <c r="BQ530" s="205"/>
      <c r="BR530" s="205"/>
      <c r="BS530" s="205"/>
      <c r="BT530" s="205"/>
      <c r="BU530" s="205"/>
      <c r="BV530" s="205"/>
      <c r="BW530" s="183"/>
      <c r="BX530" s="183"/>
      <c r="BY530" s="183"/>
      <c r="BZ530" s="206"/>
      <c r="CA530" s="206"/>
      <c r="CB530" s="206"/>
      <c r="CC530" s="206"/>
      <c r="CD530" s="206"/>
      <c r="CE530" s="206"/>
      <c r="CF530" s="206"/>
      <c r="CG530" s="206"/>
      <c r="CH530" s="206"/>
      <c r="CI530" s="206"/>
      <c r="CJ530" s="206"/>
      <c r="CK530" s="206"/>
      <c r="CL530" s="206"/>
      <c r="CM530" s="206"/>
      <c r="CN530" s="206"/>
      <c r="CO530" s="206"/>
      <c r="CP530" s="206"/>
      <c r="CQ530" s="206"/>
      <c r="CR530" s="206"/>
      <c r="CS530" s="202" t="s">
        <v>4891</v>
      </c>
      <c r="CT530" s="206"/>
      <c r="CU530" s="206"/>
      <c r="CV530" s="206"/>
      <c r="CW530" s="206"/>
      <c r="CX530" s="206"/>
      <c r="CY530" s="206"/>
      <c r="CZ530" s="206"/>
      <c r="DA530" s="206"/>
      <c r="DB530" s="206"/>
      <c r="DC530" s="206"/>
      <c r="DD530" s="206"/>
      <c r="DE530" s="206"/>
    </row>
    <row r="531" spans="34:109" ht="85.5" hidden="1">
      <c r="AH531" s="183"/>
      <c r="AI531" s="183"/>
      <c r="AJ531" s="183"/>
      <c r="AK531" s="183"/>
      <c r="AL531" s="197" t="str">
        <f t="shared" si="16"/>
        <v/>
      </c>
      <c r="AM531" s="197" t="str">
        <f t="shared" si="17"/>
        <v/>
      </c>
      <c r="AO531" s="183"/>
      <c r="AP531" s="29">
        <v>529</v>
      </c>
      <c r="AQ531" s="205"/>
      <c r="AR531" s="205"/>
      <c r="AS531" s="205"/>
      <c r="AT531" s="205"/>
      <c r="AU531" s="205"/>
      <c r="AV531" s="205"/>
      <c r="AW531" s="205"/>
      <c r="AX531" s="205"/>
      <c r="AY531" s="205"/>
      <c r="AZ531" s="205"/>
      <c r="BA531" s="205"/>
      <c r="BB531" s="205"/>
      <c r="BC531" s="205"/>
      <c r="BD531" s="205"/>
      <c r="BE531" s="205"/>
      <c r="BF531" s="205"/>
      <c r="BG531" s="205"/>
      <c r="BH531" s="205"/>
      <c r="BI531" s="205"/>
      <c r="BJ531" s="201" t="s">
        <v>4892</v>
      </c>
      <c r="BK531" s="205"/>
      <c r="BL531" s="205"/>
      <c r="BM531" s="205"/>
      <c r="BN531" s="205"/>
      <c r="BO531" s="205"/>
      <c r="BP531" s="205"/>
      <c r="BQ531" s="205"/>
      <c r="BR531" s="205"/>
      <c r="BS531" s="205"/>
      <c r="BT531" s="205"/>
      <c r="BU531" s="205"/>
      <c r="BV531" s="205"/>
      <c r="BW531" s="183"/>
      <c r="BX531" s="183"/>
      <c r="BY531" s="183"/>
      <c r="BZ531" s="206"/>
      <c r="CA531" s="206"/>
      <c r="CB531" s="206"/>
      <c r="CC531" s="206"/>
      <c r="CD531" s="206"/>
      <c r="CE531" s="206"/>
      <c r="CF531" s="206"/>
      <c r="CG531" s="206"/>
      <c r="CH531" s="206"/>
      <c r="CI531" s="206"/>
      <c r="CJ531" s="206"/>
      <c r="CK531" s="206"/>
      <c r="CL531" s="206"/>
      <c r="CM531" s="206"/>
      <c r="CN531" s="206"/>
      <c r="CO531" s="206"/>
      <c r="CP531" s="206"/>
      <c r="CQ531" s="206"/>
      <c r="CR531" s="206"/>
      <c r="CS531" s="202" t="s">
        <v>4893</v>
      </c>
      <c r="CT531" s="206"/>
      <c r="CU531" s="206"/>
      <c r="CV531" s="206"/>
      <c r="CW531" s="206"/>
      <c r="CX531" s="206"/>
      <c r="CY531" s="206"/>
      <c r="CZ531" s="206"/>
      <c r="DA531" s="206"/>
      <c r="DB531" s="206"/>
      <c r="DC531" s="206"/>
      <c r="DD531" s="206"/>
      <c r="DE531" s="206"/>
    </row>
    <row r="532" spans="34:109" ht="85.5" hidden="1">
      <c r="AH532" s="183"/>
      <c r="AI532" s="183"/>
      <c r="AJ532" s="183"/>
      <c r="AK532" s="183"/>
      <c r="AL532" s="197" t="str">
        <f t="shared" si="16"/>
        <v/>
      </c>
      <c r="AM532" s="197" t="str">
        <f t="shared" si="17"/>
        <v/>
      </c>
      <c r="AO532" s="183"/>
      <c r="AP532" s="29">
        <v>530</v>
      </c>
      <c r="AQ532" s="205"/>
      <c r="AR532" s="205"/>
      <c r="AS532" s="205"/>
      <c r="AT532" s="205"/>
      <c r="AU532" s="205"/>
      <c r="AV532" s="205"/>
      <c r="AW532" s="205"/>
      <c r="AX532" s="205"/>
      <c r="AY532" s="205"/>
      <c r="AZ532" s="205"/>
      <c r="BA532" s="205"/>
      <c r="BB532" s="205"/>
      <c r="BC532" s="205"/>
      <c r="BD532" s="205"/>
      <c r="BE532" s="205"/>
      <c r="BF532" s="205"/>
      <c r="BG532" s="205"/>
      <c r="BH532" s="205"/>
      <c r="BI532" s="205"/>
      <c r="BJ532" s="201" t="s">
        <v>4894</v>
      </c>
      <c r="BK532" s="205"/>
      <c r="BL532" s="205"/>
      <c r="BM532" s="205"/>
      <c r="BN532" s="205"/>
      <c r="BO532" s="205"/>
      <c r="BP532" s="205"/>
      <c r="BQ532" s="205"/>
      <c r="BR532" s="205"/>
      <c r="BS532" s="205"/>
      <c r="BT532" s="205"/>
      <c r="BU532" s="205"/>
      <c r="BV532" s="205"/>
      <c r="BW532" s="183"/>
      <c r="BX532" s="183"/>
      <c r="BY532" s="183"/>
      <c r="BZ532" s="206"/>
      <c r="CA532" s="206"/>
      <c r="CB532" s="206"/>
      <c r="CC532" s="206"/>
      <c r="CD532" s="206"/>
      <c r="CE532" s="206"/>
      <c r="CF532" s="206"/>
      <c r="CG532" s="206"/>
      <c r="CH532" s="206"/>
      <c r="CI532" s="206"/>
      <c r="CJ532" s="206"/>
      <c r="CK532" s="206"/>
      <c r="CL532" s="206"/>
      <c r="CM532" s="206"/>
      <c r="CN532" s="206"/>
      <c r="CO532" s="206"/>
      <c r="CP532" s="206"/>
      <c r="CQ532" s="206"/>
      <c r="CR532" s="206"/>
      <c r="CS532" s="202" t="s">
        <v>4895</v>
      </c>
      <c r="CT532" s="206"/>
      <c r="CU532" s="206"/>
      <c r="CV532" s="206"/>
      <c r="CW532" s="206"/>
      <c r="CX532" s="206"/>
      <c r="CY532" s="206"/>
      <c r="CZ532" s="206"/>
      <c r="DA532" s="206"/>
      <c r="DB532" s="206"/>
      <c r="DC532" s="206"/>
      <c r="DD532" s="206"/>
      <c r="DE532" s="206"/>
    </row>
    <row r="533" spans="34:109" ht="71.25" hidden="1">
      <c r="AH533" s="183"/>
      <c r="AI533" s="183"/>
      <c r="AJ533" s="183"/>
      <c r="AK533" s="183"/>
      <c r="AL533" s="197" t="str">
        <f t="shared" si="16"/>
        <v/>
      </c>
      <c r="AM533" s="197" t="str">
        <f t="shared" si="17"/>
        <v/>
      </c>
      <c r="AO533" s="183"/>
      <c r="AP533" s="29">
        <v>531</v>
      </c>
      <c r="AQ533" s="205"/>
      <c r="AR533" s="205"/>
      <c r="AS533" s="205"/>
      <c r="AT533" s="205"/>
      <c r="AU533" s="205"/>
      <c r="AV533" s="205"/>
      <c r="AW533" s="205"/>
      <c r="AX533" s="205"/>
      <c r="AY533" s="205"/>
      <c r="AZ533" s="205"/>
      <c r="BA533" s="205"/>
      <c r="BB533" s="205"/>
      <c r="BC533" s="205"/>
      <c r="BD533" s="205"/>
      <c r="BE533" s="205"/>
      <c r="BF533" s="205"/>
      <c r="BG533" s="205"/>
      <c r="BH533" s="205"/>
      <c r="BI533" s="205"/>
      <c r="BJ533" s="201" t="s">
        <v>4896</v>
      </c>
      <c r="BK533" s="205"/>
      <c r="BL533" s="205"/>
      <c r="BM533" s="205"/>
      <c r="BN533" s="205"/>
      <c r="BO533" s="205"/>
      <c r="BP533" s="205"/>
      <c r="BQ533" s="205"/>
      <c r="BR533" s="205"/>
      <c r="BS533" s="205"/>
      <c r="BT533" s="205"/>
      <c r="BU533" s="205"/>
      <c r="BV533" s="205"/>
      <c r="BW533" s="183"/>
      <c r="BX533" s="183"/>
      <c r="BY533" s="183"/>
      <c r="BZ533" s="206"/>
      <c r="CA533" s="206"/>
      <c r="CB533" s="206"/>
      <c r="CC533" s="206"/>
      <c r="CD533" s="206"/>
      <c r="CE533" s="206"/>
      <c r="CF533" s="206"/>
      <c r="CG533" s="206"/>
      <c r="CH533" s="206"/>
      <c r="CI533" s="206"/>
      <c r="CJ533" s="206"/>
      <c r="CK533" s="206"/>
      <c r="CL533" s="206"/>
      <c r="CM533" s="206"/>
      <c r="CN533" s="206"/>
      <c r="CO533" s="206"/>
      <c r="CP533" s="206"/>
      <c r="CQ533" s="206"/>
      <c r="CR533" s="206"/>
      <c r="CS533" s="202" t="s">
        <v>4897</v>
      </c>
      <c r="CT533" s="206"/>
      <c r="CU533" s="206"/>
      <c r="CV533" s="206"/>
      <c r="CW533" s="206"/>
      <c r="CX533" s="206"/>
      <c r="CY533" s="206"/>
      <c r="CZ533" s="206"/>
      <c r="DA533" s="206"/>
      <c r="DB533" s="206"/>
      <c r="DC533" s="206"/>
      <c r="DD533" s="206"/>
      <c r="DE533" s="206"/>
    </row>
    <row r="534" spans="34:109" ht="71.25" hidden="1">
      <c r="AH534" s="183"/>
      <c r="AI534" s="183"/>
      <c r="AJ534" s="183"/>
      <c r="AK534" s="183"/>
      <c r="AL534" s="197" t="str">
        <f t="shared" si="16"/>
        <v/>
      </c>
      <c r="AM534" s="197" t="str">
        <f t="shared" si="17"/>
        <v/>
      </c>
      <c r="AO534" s="183"/>
      <c r="AP534" s="29">
        <v>532</v>
      </c>
      <c r="AQ534" s="205"/>
      <c r="AR534" s="205"/>
      <c r="AS534" s="205"/>
      <c r="AT534" s="205"/>
      <c r="AU534" s="205"/>
      <c r="AV534" s="205"/>
      <c r="AW534" s="205"/>
      <c r="AX534" s="205"/>
      <c r="AY534" s="205"/>
      <c r="AZ534" s="205"/>
      <c r="BA534" s="205"/>
      <c r="BB534" s="205"/>
      <c r="BC534" s="205"/>
      <c r="BD534" s="205"/>
      <c r="BE534" s="205"/>
      <c r="BF534" s="205"/>
      <c r="BG534" s="205"/>
      <c r="BH534" s="205"/>
      <c r="BI534" s="205"/>
      <c r="BJ534" s="201" t="s">
        <v>4898</v>
      </c>
      <c r="BK534" s="205"/>
      <c r="BL534" s="205"/>
      <c r="BM534" s="205"/>
      <c r="BN534" s="205"/>
      <c r="BO534" s="205"/>
      <c r="BP534" s="205"/>
      <c r="BQ534" s="205"/>
      <c r="BR534" s="205"/>
      <c r="BS534" s="205"/>
      <c r="BT534" s="205"/>
      <c r="BU534" s="205"/>
      <c r="BV534" s="205"/>
      <c r="BW534" s="183"/>
      <c r="BX534" s="183"/>
      <c r="BY534" s="183"/>
      <c r="BZ534" s="206"/>
      <c r="CA534" s="206"/>
      <c r="CB534" s="206"/>
      <c r="CC534" s="206"/>
      <c r="CD534" s="206"/>
      <c r="CE534" s="206"/>
      <c r="CF534" s="206"/>
      <c r="CG534" s="206"/>
      <c r="CH534" s="206"/>
      <c r="CI534" s="206"/>
      <c r="CJ534" s="206"/>
      <c r="CK534" s="206"/>
      <c r="CL534" s="206"/>
      <c r="CM534" s="206"/>
      <c r="CN534" s="206"/>
      <c r="CO534" s="206"/>
      <c r="CP534" s="206"/>
      <c r="CQ534" s="206"/>
      <c r="CR534" s="206"/>
      <c r="CS534" s="202" t="s">
        <v>4899</v>
      </c>
      <c r="CT534" s="206"/>
      <c r="CU534" s="206"/>
      <c r="CV534" s="206"/>
      <c r="CW534" s="206"/>
      <c r="CX534" s="206"/>
      <c r="CY534" s="206"/>
      <c r="CZ534" s="206"/>
      <c r="DA534" s="206"/>
      <c r="DB534" s="206"/>
      <c r="DC534" s="206"/>
      <c r="DD534" s="206"/>
      <c r="DE534" s="206"/>
    </row>
    <row r="535" spans="34:109" ht="71.25" hidden="1">
      <c r="AH535" s="183"/>
      <c r="AI535" s="183"/>
      <c r="AJ535" s="183"/>
      <c r="AK535" s="183"/>
      <c r="AL535" s="197" t="str">
        <f t="shared" si="16"/>
        <v/>
      </c>
      <c r="AM535" s="197" t="str">
        <f t="shared" si="17"/>
        <v/>
      </c>
      <c r="AO535" s="183"/>
      <c r="AP535" s="29">
        <v>533</v>
      </c>
      <c r="AQ535" s="205"/>
      <c r="AR535" s="205"/>
      <c r="AS535" s="205"/>
      <c r="AT535" s="205"/>
      <c r="AU535" s="205"/>
      <c r="AV535" s="205"/>
      <c r="AW535" s="205"/>
      <c r="AX535" s="205"/>
      <c r="AY535" s="205"/>
      <c r="AZ535" s="205"/>
      <c r="BA535" s="205"/>
      <c r="BB535" s="205"/>
      <c r="BC535" s="205"/>
      <c r="BD535" s="205"/>
      <c r="BE535" s="205"/>
      <c r="BF535" s="205"/>
      <c r="BG535" s="205"/>
      <c r="BH535" s="205"/>
      <c r="BI535" s="205"/>
      <c r="BJ535" s="201" t="s">
        <v>4900</v>
      </c>
      <c r="BK535" s="205"/>
      <c r="BL535" s="205"/>
      <c r="BM535" s="205"/>
      <c r="BN535" s="205"/>
      <c r="BO535" s="205"/>
      <c r="BP535" s="205"/>
      <c r="BQ535" s="205"/>
      <c r="BR535" s="205"/>
      <c r="BS535" s="205"/>
      <c r="BT535" s="205"/>
      <c r="BU535" s="205"/>
      <c r="BV535" s="205"/>
      <c r="BW535" s="183"/>
      <c r="BX535" s="183"/>
      <c r="BY535" s="183"/>
      <c r="BZ535" s="206"/>
      <c r="CA535" s="206"/>
      <c r="CB535" s="206"/>
      <c r="CC535" s="206"/>
      <c r="CD535" s="206"/>
      <c r="CE535" s="206"/>
      <c r="CF535" s="206"/>
      <c r="CG535" s="206"/>
      <c r="CH535" s="206"/>
      <c r="CI535" s="206"/>
      <c r="CJ535" s="206"/>
      <c r="CK535" s="206"/>
      <c r="CL535" s="206"/>
      <c r="CM535" s="206"/>
      <c r="CN535" s="206"/>
      <c r="CO535" s="206"/>
      <c r="CP535" s="206"/>
      <c r="CQ535" s="206"/>
      <c r="CR535" s="206"/>
      <c r="CS535" s="202" t="s">
        <v>4901</v>
      </c>
      <c r="CT535" s="206"/>
      <c r="CU535" s="206"/>
      <c r="CV535" s="206"/>
      <c r="CW535" s="206"/>
      <c r="CX535" s="206"/>
      <c r="CY535" s="206"/>
      <c r="CZ535" s="206"/>
      <c r="DA535" s="206"/>
      <c r="DB535" s="206"/>
      <c r="DC535" s="206"/>
      <c r="DD535" s="206"/>
      <c r="DE535" s="206"/>
    </row>
    <row r="536" spans="34:109" ht="85.5" hidden="1">
      <c r="AH536" s="183"/>
      <c r="AI536" s="183"/>
      <c r="AJ536" s="183"/>
      <c r="AK536" s="183"/>
      <c r="AL536" s="197" t="str">
        <f t="shared" si="16"/>
        <v/>
      </c>
      <c r="AM536" s="197" t="str">
        <f t="shared" si="17"/>
        <v/>
      </c>
      <c r="AO536" s="183"/>
      <c r="AP536" s="29">
        <v>534</v>
      </c>
      <c r="AQ536" s="205"/>
      <c r="AR536" s="205"/>
      <c r="AS536" s="205"/>
      <c r="AT536" s="205"/>
      <c r="AU536" s="205"/>
      <c r="AV536" s="205"/>
      <c r="AW536" s="205"/>
      <c r="AX536" s="205"/>
      <c r="AY536" s="205"/>
      <c r="AZ536" s="205"/>
      <c r="BA536" s="205"/>
      <c r="BB536" s="205"/>
      <c r="BC536" s="205"/>
      <c r="BD536" s="205"/>
      <c r="BE536" s="205"/>
      <c r="BF536" s="205"/>
      <c r="BG536" s="205"/>
      <c r="BH536" s="205"/>
      <c r="BI536" s="205"/>
      <c r="BJ536" s="201" t="s">
        <v>4902</v>
      </c>
      <c r="BK536" s="205"/>
      <c r="BL536" s="205"/>
      <c r="BM536" s="205"/>
      <c r="BN536" s="205"/>
      <c r="BO536" s="205"/>
      <c r="BP536" s="205"/>
      <c r="BQ536" s="205"/>
      <c r="BR536" s="205"/>
      <c r="BS536" s="205"/>
      <c r="BT536" s="205"/>
      <c r="BU536" s="205"/>
      <c r="BV536" s="205"/>
      <c r="BW536" s="183"/>
      <c r="BX536" s="183"/>
      <c r="BY536" s="183"/>
      <c r="BZ536" s="206"/>
      <c r="CA536" s="206"/>
      <c r="CB536" s="206"/>
      <c r="CC536" s="206"/>
      <c r="CD536" s="206"/>
      <c r="CE536" s="206"/>
      <c r="CF536" s="206"/>
      <c r="CG536" s="206"/>
      <c r="CH536" s="206"/>
      <c r="CI536" s="206"/>
      <c r="CJ536" s="206"/>
      <c r="CK536" s="206"/>
      <c r="CL536" s="206"/>
      <c r="CM536" s="206"/>
      <c r="CN536" s="206"/>
      <c r="CO536" s="206"/>
      <c r="CP536" s="206"/>
      <c r="CQ536" s="206"/>
      <c r="CR536" s="206"/>
      <c r="CS536" s="202" t="s">
        <v>4903</v>
      </c>
      <c r="CT536" s="206"/>
      <c r="CU536" s="206"/>
      <c r="CV536" s="206"/>
      <c r="CW536" s="206"/>
      <c r="CX536" s="206"/>
      <c r="CY536" s="206"/>
      <c r="CZ536" s="206"/>
      <c r="DA536" s="206"/>
      <c r="DB536" s="206"/>
      <c r="DC536" s="206"/>
      <c r="DD536" s="206"/>
      <c r="DE536" s="206"/>
    </row>
    <row r="537" spans="34:109" ht="71.25" hidden="1">
      <c r="AH537" s="183"/>
      <c r="AI537" s="183"/>
      <c r="AJ537" s="183"/>
      <c r="AK537" s="183"/>
      <c r="AL537" s="197" t="str">
        <f t="shared" si="16"/>
        <v/>
      </c>
      <c r="AM537" s="197" t="str">
        <f t="shared" si="17"/>
        <v/>
      </c>
      <c r="AO537" s="183"/>
      <c r="AP537" s="29">
        <v>535</v>
      </c>
      <c r="AQ537" s="205"/>
      <c r="AR537" s="205"/>
      <c r="AS537" s="205"/>
      <c r="AT537" s="205"/>
      <c r="AU537" s="205"/>
      <c r="AV537" s="205"/>
      <c r="AW537" s="205"/>
      <c r="AX537" s="205"/>
      <c r="AY537" s="205"/>
      <c r="AZ537" s="205"/>
      <c r="BA537" s="205"/>
      <c r="BB537" s="205"/>
      <c r="BC537" s="205"/>
      <c r="BD537" s="205"/>
      <c r="BE537" s="205"/>
      <c r="BF537" s="205"/>
      <c r="BG537" s="205"/>
      <c r="BH537" s="205"/>
      <c r="BI537" s="205"/>
      <c r="BJ537" s="201" t="s">
        <v>4904</v>
      </c>
      <c r="BK537" s="205"/>
      <c r="BL537" s="205"/>
      <c r="BM537" s="205"/>
      <c r="BN537" s="205"/>
      <c r="BO537" s="205"/>
      <c r="BP537" s="205"/>
      <c r="BQ537" s="205"/>
      <c r="BR537" s="205"/>
      <c r="BS537" s="205"/>
      <c r="BT537" s="205"/>
      <c r="BU537" s="205"/>
      <c r="BV537" s="205"/>
      <c r="BW537" s="183"/>
      <c r="BX537" s="183"/>
      <c r="BY537" s="183"/>
      <c r="BZ537" s="206"/>
      <c r="CA537" s="206"/>
      <c r="CB537" s="206"/>
      <c r="CC537" s="206"/>
      <c r="CD537" s="206"/>
      <c r="CE537" s="206"/>
      <c r="CF537" s="206"/>
      <c r="CG537" s="206"/>
      <c r="CH537" s="206"/>
      <c r="CI537" s="206"/>
      <c r="CJ537" s="206"/>
      <c r="CK537" s="206"/>
      <c r="CL537" s="206"/>
      <c r="CM537" s="206"/>
      <c r="CN537" s="206"/>
      <c r="CO537" s="206"/>
      <c r="CP537" s="206"/>
      <c r="CQ537" s="206"/>
      <c r="CR537" s="206"/>
      <c r="CS537" s="202" t="s">
        <v>4905</v>
      </c>
      <c r="CT537" s="206"/>
      <c r="CU537" s="206"/>
      <c r="CV537" s="206"/>
      <c r="CW537" s="206"/>
      <c r="CX537" s="206"/>
      <c r="CY537" s="206"/>
      <c r="CZ537" s="206"/>
      <c r="DA537" s="206"/>
      <c r="DB537" s="206"/>
      <c r="DC537" s="206"/>
      <c r="DD537" s="206"/>
      <c r="DE537" s="206"/>
    </row>
    <row r="538" spans="34:109" ht="71.25" hidden="1">
      <c r="AH538" s="183"/>
      <c r="AI538" s="183"/>
      <c r="AJ538" s="183"/>
      <c r="AK538" s="183"/>
      <c r="AL538" s="197" t="str">
        <f t="shared" si="16"/>
        <v/>
      </c>
      <c r="AM538" s="197" t="str">
        <f t="shared" si="17"/>
        <v/>
      </c>
      <c r="AO538" s="183"/>
      <c r="AP538" s="29">
        <v>536</v>
      </c>
      <c r="AQ538" s="205"/>
      <c r="AR538" s="205"/>
      <c r="AS538" s="205"/>
      <c r="AT538" s="205"/>
      <c r="AU538" s="205"/>
      <c r="AV538" s="205"/>
      <c r="AW538" s="205"/>
      <c r="AX538" s="205"/>
      <c r="AY538" s="205"/>
      <c r="AZ538" s="205"/>
      <c r="BA538" s="205"/>
      <c r="BB538" s="205"/>
      <c r="BC538" s="205"/>
      <c r="BD538" s="205"/>
      <c r="BE538" s="205"/>
      <c r="BF538" s="205"/>
      <c r="BG538" s="205"/>
      <c r="BH538" s="205"/>
      <c r="BI538" s="205"/>
      <c r="BJ538" s="201" t="s">
        <v>4906</v>
      </c>
      <c r="BK538" s="205"/>
      <c r="BL538" s="205"/>
      <c r="BM538" s="205"/>
      <c r="BN538" s="205"/>
      <c r="BO538" s="205"/>
      <c r="BP538" s="205"/>
      <c r="BQ538" s="205"/>
      <c r="BR538" s="205"/>
      <c r="BS538" s="205"/>
      <c r="BT538" s="205"/>
      <c r="BU538" s="205"/>
      <c r="BV538" s="205"/>
      <c r="BW538" s="183"/>
      <c r="BX538" s="183"/>
      <c r="BY538" s="183"/>
      <c r="BZ538" s="206"/>
      <c r="CA538" s="206"/>
      <c r="CB538" s="206"/>
      <c r="CC538" s="206"/>
      <c r="CD538" s="206"/>
      <c r="CE538" s="206"/>
      <c r="CF538" s="206"/>
      <c r="CG538" s="206"/>
      <c r="CH538" s="206"/>
      <c r="CI538" s="206"/>
      <c r="CJ538" s="206"/>
      <c r="CK538" s="206"/>
      <c r="CL538" s="206"/>
      <c r="CM538" s="206"/>
      <c r="CN538" s="206"/>
      <c r="CO538" s="206"/>
      <c r="CP538" s="206"/>
      <c r="CQ538" s="206"/>
      <c r="CR538" s="206"/>
      <c r="CS538" s="202" t="s">
        <v>4907</v>
      </c>
      <c r="CT538" s="206"/>
      <c r="CU538" s="206"/>
      <c r="CV538" s="206"/>
      <c r="CW538" s="206"/>
      <c r="CX538" s="206"/>
      <c r="CY538" s="206"/>
      <c r="CZ538" s="206"/>
      <c r="DA538" s="206"/>
      <c r="DB538" s="206"/>
      <c r="DC538" s="206"/>
      <c r="DD538" s="206"/>
      <c r="DE538" s="206"/>
    </row>
    <row r="539" spans="34:109" ht="57" hidden="1">
      <c r="AH539" s="183"/>
      <c r="AI539" s="183"/>
      <c r="AJ539" s="183"/>
      <c r="AK539" s="183"/>
      <c r="AL539" s="197" t="str">
        <f t="shared" si="16"/>
        <v/>
      </c>
      <c r="AM539" s="197" t="str">
        <f t="shared" si="17"/>
        <v/>
      </c>
      <c r="AO539" s="183"/>
      <c r="AP539" s="29">
        <v>537</v>
      </c>
      <c r="AQ539" s="205"/>
      <c r="AR539" s="205"/>
      <c r="AS539" s="205"/>
      <c r="AT539" s="205"/>
      <c r="AU539" s="205"/>
      <c r="AV539" s="205"/>
      <c r="AW539" s="205"/>
      <c r="AX539" s="205"/>
      <c r="AY539" s="205"/>
      <c r="AZ539" s="205"/>
      <c r="BA539" s="205"/>
      <c r="BB539" s="205"/>
      <c r="BC539" s="205"/>
      <c r="BD539" s="205"/>
      <c r="BE539" s="205"/>
      <c r="BF539" s="205"/>
      <c r="BG539" s="205"/>
      <c r="BH539" s="205"/>
      <c r="BI539" s="205"/>
      <c r="BJ539" s="201" t="s">
        <v>4908</v>
      </c>
      <c r="BK539" s="205"/>
      <c r="BL539" s="205"/>
      <c r="BM539" s="205"/>
      <c r="BN539" s="205"/>
      <c r="BO539" s="205"/>
      <c r="BP539" s="205"/>
      <c r="BQ539" s="205"/>
      <c r="BR539" s="205"/>
      <c r="BS539" s="205"/>
      <c r="BT539" s="205"/>
      <c r="BU539" s="205"/>
      <c r="BV539" s="205"/>
      <c r="BW539" s="183"/>
      <c r="BX539" s="183"/>
      <c r="BY539" s="183"/>
      <c r="BZ539" s="206"/>
      <c r="CA539" s="206"/>
      <c r="CB539" s="206"/>
      <c r="CC539" s="206"/>
      <c r="CD539" s="206"/>
      <c r="CE539" s="206"/>
      <c r="CF539" s="206"/>
      <c r="CG539" s="206"/>
      <c r="CH539" s="206"/>
      <c r="CI539" s="206"/>
      <c r="CJ539" s="206"/>
      <c r="CK539" s="206"/>
      <c r="CL539" s="206"/>
      <c r="CM539" s="206"/>
      <c r="CN539" s="206"/>
      <c r="CO539" s="206"/>
      <c r="CP539" s="206"/>
      <c r="CQ539" s="206"/>
      <c r="CR539" s="206"/>
      <c r="CS539" s="202" t="s">
        <v>4909</v>
      </c>
      <c r="CT539" s="206"/>
      <c r="CU539" s="206"/>
      <c r="CV539" s="206"/>
      <c r="CW539" s="206"/>
      <c r="CX539" s="206"/>
      <c r="CY539" s="206"/>
      <c r="CZ539" s="206"/>
      <c r="DA539" s="206"/>
      <c r="DB539" s="206"/>
      <c r="DC539" s="206"/>
      <c r="DD539" s="206"/>
      <c r="DE539" s="206"/>
    </row>
    <row r="540" spans="34:109" ht="42.75" hidden="1">
      <c r="AH540" s="183"/>
      <c r="AI540" s="183"/>
      <c r="AJ540" s="183"/>
      <c r="AK540" s="183"/>
      <c r="AL540" s="197" t="str">
        <f t="shared" si="16"/>
        <v/>
      </c>
      <c r="AM540" s="197" t="str">
        <f t="shared" si="17"/>
        <v/>
      </c>
      <c r="AO540" s="183"/>
      <c r="AP540" s="29">
        <v>538</v>
      </c>
      <c r="AQ540" s="205"/>
      <c r="AR540" s="205"/>
      <c r="AS540" s="205"/>
      <c r="AT540" s="205"/>
      <c r="AU540" s="205"/>
      <c r="AV540" s="205"/>
      <c r="AW540" s="205"/>
      <c r="AX540" s="205"/>
      <c r="AY540" s="205"/>
      <c r="AZ540" s="205"/>
      <c r="BA540" s="205"/>
      <c r="BB540" s="205"/>
      <c r="BC540" s="205"/>
      <c r="BD540" s="205"/>
      <c r="BE540" s="205"/>
      <c r="BF540" s="205"/>
      <c r="BG540" s="205"/>
      <c r="BH540" s="205"/>
      <c r="BI540" s="205"/>
      <c r="BJ540" s="201" t="s">
        <v>4910</v>
      </c>
      <c r="BK540" s="205"/>
      <c r="BL540" s="205"/>
      <c r="BM540" s="205"/>
      <c r="BN540" s="205"/>
      <c r="BO540" s="205"/>
      <c r="BP540" s="205"/>
      <c r="BQ540" s="205"/>
      <c r="BR540" s="205"/>
      <c r="BS540" s="205"/>
      <c r="BT540" s="205"/>
      <c r="BU540" s="205"/>
      <c r="BV540" s="205"/>
      <c r="BW540" s="183"/>
      <c r="BX540" s="183"/>
      <c r="BY540" s="183"/>
      <c r="BZ540" s="206"/>
      <c r="CA540" s="206"/>
      <c r="CB540" s="206"/>
      <c r="CC540" s="206"/>
      <c r="CD540" s="206"/>
      <c r="CE540" s="206"/>
      <c r="CF540" s="206"/>
      <c r="CG540" s="206"/>
      <c r="CH540" s="206"/>
      <c r="CI540" s="206"/>
      <c r="CJ540" s="206"/>
      <c r="CK540" s="206"/>
      <c r="CL540" s="206"/>
      <c r="CM540" s="206"/>
      <c r="CN540" s="206"/>
      <c r="CO540" s="206"/>
      <c r="CP540" s="206"/>
      <c r="CQ540" s="206"/>
      <c r="CR540" s="206"/>
      <c r="CS540" s="202" t="s">
        <v>4911</v>
      </c>
      <c r="CT540" s="206"/>
      <c r="CU540" s="206"/>
      <c r="CV540" s="206"/>
      <c r="CW540" s="206"/>
      <c r="CX540" s="206"/>
      <c r="CY540" s="206"/>
      <c r="CZ540" s="206"/>
      <c r="DA540" s="206"/>
      <c r="DB540" s="206"/>
      <c r="DC540" s="206"/>
      <c r="DD540" s="206"/>
      <c r="DE540" s="206"/>
    </row>
    <row r="541" spans="34:109" ht="57" hidden="1">
      <c r="AH541" s="183"/>
      <c r="AI541" s="183"/>
      <c r="AJ541" s="183"/>
      <c r="AK541" s="183"/>
      <c r="AL541" s="197" t="str">
        <f t="shared" si="16"/>
        <v/>
      </c>
      <c r="AM541" s="197" t="str">
        <f t="shared" si="17"/>
        <v/>
      </c>
      <c r="AO541" s="183"/>
      <c r="AP541" s="29">
        <v>539</v>
      </c>
      <c r="AQ541" s="205"/>
      <c r="AR541" s="205"/>
      <c r="AS541" s="205"/>
      <c r="AT541" s="205"/>
      <c r="AU541" s="205"/>
      <c r="AV541" s="205"/>
      <c r="AW541" s="205"/>
      <c r="AX541" s="205"/>
      <c r="AY541" s="205"/>
      <c r="AZ541" s="205"/>
      <c r="BA541" s="205"/>
      <c r="BB541" s="205"/>
      <c r="BC541" s="205"/>
      <c r="BD541" s="205"/>
      <c r="BE541" s="205"/>
      <c r="BF541" s="205"/>
      <c r="BG541" s="205"/>
      <c r="BH541" s="205"/>
      <c r="BI541" s="205"/>
      <c r="BJ541" s="201" t="s">
        <v>4912</v>
      </c>
      <c r="BK541" s="205"/>
      <c r="BL541" s="205"/>
      <c r="BM541" s="205"/>
      <c r="BN541" s="205"/>
      <c r="BO541" s="205"/>
      <c r="BP541" s="205"/>
      <c r="BQ541" s="205"/>
      <c r="BR541" s="205"/>
      <c r="BS541" s="205"/>
      <c r="BT541" s="205"/>
      <c r="BU541" s="205"/>
      <c r="BV541" s="205"/>
      <c r="BW541" s="183"/>
      <c r="BX541" s="183"/>
      <c r="BY541" s="183"/>
      <c r="BZ541" s="206"/>
      <c r="CA541" s="206"/>
      <c r="CB541" s="206"/>
      <c r="CC541" s="206"/>
      <c r="CD541" s="206"/>
      <c r="CE541" s="206"/>
      <c r="CF541" s="206"/>
      <c r="CG541" s="206"/>
      <c r="CH541" s="206"/>
      <c r="CI541" s="206"/>
      <c r="CJ541" s="206"/>
      <c r="CK541" s="206"/>
      <c r="CL541" s="206"/>
      <c r="CM541" s="206"/>
      <c r="CN541" s="206"/>
      <c r="CO541" s="206"/>
      <c r="CP541" s="206"/>
      <c r="CQ541" s="206"/>
      <c r="CR541" s="206"/>
      <c r="CS541" s="202" t="s">
        <v>4913</v>
      </c>
      <c r="CT541" s="206"/>
      <c r="CU541" s="206"/>
      <c r="CV541" s="206"/>
      <c r="CW541" s="206"/>
      <c r="CX541" s="206"/>
      <c r="CY541" s="206"/>
      <c r="CZ541" s="206"/>
      <c r="DA541" s="206"/>
      <c r="DB541" s="206"/>
      <c r="DC541" s="206"/>
      <c r="DD541" s="206"/>
      <c r="DE541" s="206"/>
    </row>
    <row r="542" spans="34:109" ht="42.75" hidden="1">
      <c r="AH542" s="183"/>
      <c r="AI542" s="183"/>
      <c r="AJ542" s="183"/>
      <c r="AK542" s="183"/>
      <c r="AL542" s="197" t="str">
        <f t="shared" si="16"/>
        <v/>
      </c>
      <c r="AM542" s="197" t="str">
        <f t="shared" si="17"/>
        <v/>
      </c>
      <c r="AO542" s="183"/>
      <c r="AP542" s="29">
        <v>540</v>
      </c>
      <c r="AQ542" s="205"/>
      <c r="AR542" s="205"/>
      <c r="AS542" s="205"/>
      <c r="AT542" s="205"/>
      <c r="AU542" s="205"/>
      <c r="AV542" s="205"/>
      <c r="AW542" s="205"/>
      <c r="AX542" s="205"/>
      <c r="AY542" s="205"/>
      <c r="AZ542" s="205"/>
      <c r="BA542" s="205"/>
      <c r="BB542" s="205"/>
      <c r="BC542" s="205"/>
      <c r="BD542" s="205"/>
      <c r="BE542" s="205"/>
      <c r="BF542" s="205"/>
      <c r="BG542" s="205"/>
      <c r="BH542" s="205"/>
      <c r="BI542" s="205"/>
      <c r="BJ542" s="201" t="s">
        <v>4914</v>
      </c>
      <c r="BK542" s="205"/>
      <c r="BL542" s="205"/>
      <c r="BM542" s="205"/>
      <c r="BN542" s="205"/>
      <c r="BO542" s="205"/>
      <c r="BP542" s="205"/>
      <c r="BQ542" s="205"/>
      <c r="BR542" s="205"/>
      <c r="BS542" s="205"/>
      <c r="BT542" s="205"/>
      <c r="BU542" s="205"/>
      <c r="BV542" s="205"/>
      <c r="BW542" s="183"/>
      <c r="BX542" s="183"/>
      <c r="BY542" s="183"/>
      <c r="BZ542" s="206"/>
      <c r="CA542" s="206"/>
      <c r="CB542" s="206"/>
      <c r="CC542" s="206"/>
      <c r="CD542" s="206"/>
      <c r="CE542" s="206"/>
      <c r="CF542" s="206"/>
      <c r="CG542" s="206"/>
      <c r="CH542" s="206"/>
      <c r="CI542" s="206"/>
      <c r="CJ542" s="206"/>
      <c r="CK542" s="206"/>
      <c r="CL542" s="206"/>
      <c r="CM542" s="206"/>
      <c r="CN542" s="206"/>
      <c r="CO542" s="206"/>
      <c r="CP542" s="206"/>
      <c r="CQ542" s="206"/>
      <c r="CR542" s="206"/>
      <c r="CS542" s="202" t="s">
        <v>4915</v>
      </c>
      <c r="CT542" s="206"/>
      <c r="CU542" s="206"/>
      <c r="CV542" s="206"/>
      <c r="CW542" s="206"/>
      <c r="CX542" s="206"/>
      <c r="CY542" s="206"/>
      <c r="CZ542" s="206"/>
      <c r="DA542" s="206"/>
      <c r="DB542" s="206"/>
      <c r="DC542" s="206"/>
      <c r="DD542" s="206"/>
      <c r="DE542" s="206"/>
    </row>
    <row r="543" spans="34:109" ht="114" hidden="1">
      <c r="AH543" s="183"/>
      <c r="AI543" s="183"/>
      <c r="AJ543" s="183"/>
      <c r="AK543" s="183"/>
      <c r="AL543" s="197" t="str">
        <f t="shared" si="16"/>
        <v/>
      </c>
      <c r="AM543" s="197" t="str">
        <f t="shared" si="17"/>
        <v/>
      </c>
      <c r="AO543" s="183"/>
      <c r="AP543" s="29">
        <v>541</v>
      </c>
      <c r="AQ543" s="205"/>
      <c r="AR543" s="205"/>
      <c r="AS543" s="205"/>
      <c r="AT543" s="205"/>
      <c r="AU543" s="205"/>
      <c r="AV543" s="205"/>
      <c r="AW543" s="205"/>
      <c r="AX543" s="205"/>
      <c r="AY543" s="205"/>
      <c r="AZ543" s="205"/>
      <c r="BA543" s="205"/>
      <c r="BB543" s="205"/>
      <c r="BC543" s="205"/>
      <c r="BD543" s="205"/>
      <c r="BE543" s="205"/>
      <c r="BF543" s="205"/>
      <c r="BG543" s="205"/>
      <c r="BH543" s="205"/>
      <c r="BI543" s="205"/>
      <c r="BJ543" s="201" t="s">
        <v>4916</v>
      </c>
      <c r="BK543" s="205"/>
      <c r="BL543" s="205"/>
      <c r="BM543" s="205"/>
      <c r="BN543" s="205"/>
      <c r="BO543" s="205"/>
      <c r="BP543" s="205"/>
      <c r="BQ543" s="205"/>
      <c r="BR543" s="205"/>
      <c r="BS543" s="205"/>
      <c r="BT543" s="205"/>
      <c r="BU543" s="205"/>
      <c r="BV543" s="205"/>
      <c r="BW543" s="183"/>
      <c r="BX543" s="183"/>
      <c r="BY543" s="183"/>
      <c r="BZ543" s="206"/>
      <c r="CA543" s="206"/>
      <c r="CB543" s="206"/>
      <c r="CC543" s="206"/>
      <c r="CD543" s="206"/>
      <c r="CE543" s="206"/>
      <c r="CF543" s="206"/>
      <c r="CG543" s="206"/>
      <c r="CH543" s="206"/>
      <c r="CI543" s="206"/>
      <c r="CJ543" s="206"/>
      <c r="CK543" s="206"/>
      <c r="CL543" s="206"/>
      <c r="CM543" s="206"/>
      <c r="CN543" s="206"/>
      <c r="CO543" s="206"/>
      <c r="CP543" s="206"/>
      <c r="CQ543" s="206"/>
      <c r="CR543" s="206"/>
      <c r="CS543" s="202" t="s">
        <v>4917</v>
      </c>
      <c r="CT543" s="206"/>
      <c r="CU543" s="206"/>
      <c r="CV543" s="206"/>
      <c r="CW543" s="206"/>
      <c r="CX543" s="206"/>
      <c r="CY543" s="206"/>
      <c r="CZ543" s="206"/>
      <c r="DA543" s="206"/>
      <c r="DB543" s="206"/>
      <c r="DC543" s="206"/>
      <c r="DD543" s="206"/>
      <c r="DE543" s="206"/>
    </row>
    <row r="544" spans="34:109" ht="57" hidden="1">
      <c r="AH544" s="183"/>
      <c r="AI544" s="183"/>
      <c r="AJ544" s="183"/>
      <c r="AK544" s="183"/>
      <c r="AL544" s="197" t="str">
        <f t="shared" si="16"/>
        <v/>
      </c>
      <c r="AM544" s="197" t="str">
        <f t="shared" si="17"/>
        <v/>
      </c>
      <c r="AO544" s="183"/>
      <c r="AP544" s="29">
        <v>542</v>
      </c>
      <c r="AQ544" s="205"/>
      <c r="AR544" s="205"/>
      <c r="AS544" s="205"/>
      <c r="AT544" s="205"/>
      <c r="AU544" s="205"/>
      <c r="AV544" s="205"/>
      <c r="AW544" s="205"/>
      <c r="AX544" s="205"/>
      <c r="AY544" s="205"/>
      <c r="AZ544" s="205"/>
      <c r="BA544" s="205"/>
      <c r="BB544" s="205"/>
      <c r="BC544" s="205"/>
      <c r="BD544" s="205"/>
      <c r="BE544" s="205"/>
      <c r="BF544" s="205"/>
      <c r="BG544" s="205"/>
      <c r="BH544" s="205"/>
      <c r="BI544" s="205"/>
      <c r="BJ544" s="201" t="s">
        <v>4918</v>
      </c>
      <c r="BK544" s="205"/>
      <c r="BL544" s="205"/>
      <c r="BM544" s="205"/>
      <c r="BN544" s="205"/>
      <c r="BO544" s="205"/>
      <c r="BP544" s="205"/>
      <c r="BQ544" s="205"/>
      <c r="BR544" s="205"/>
      <c r="BS544" s="205"/>
      <c r="BT544" s="205"/>
      <c r="BU544" s="205"/>
      <c r="BV544" s="205"/>
      <c r="BW544" s="183"/>
      <c r="BX544" s="183"/>
      <c r="BY544" s="183"/>
      <c r="BZ544" s="206"/>
      <c r="CA544" s="206"/>
      <c r="CB544" s="206"/>
      <c r="CC544" s="206"/>
      <c r="CD544" s="206"/>
      <c r="CE544" s="206"/>
      <c r="CF544" s="206"/>
      <c r="CG544" s="206"/>
      <c r="CH544" s="206"/>
      <c r="CI544" s="206"/>
      <c r="CJ544" s="206"/>
      <c r="CK544" s="206"/>
      <c r="CL544" s="206"/>
      <c r="CM544" s="206"/>
      <c r="CN544" s="206"/>
      <c r="CO544" s="206"/>
      <c r="CP544" s="206"/>
      <c r="CQ544" s="206"/>
      <c r="CR544" s="206"/>
      <c r="CS544" s="202" t="s">
        <v>4919</v>
      </c>
      <c r="CT544" s="206"/>
      <c r="CU544" s="206"/>
      <c r="CV544" s="206"/>
      <c r="CW544" s="206"/>
      <c r="CX544" s="206"/>
      <c r="CY544" s="206"/>
      <c r="CZ544" s="206"/>
      <c r="DA544" s="206"/>
      <c r="DB544" s="206"/>
      <c r="DC544" s="206"/>
      <c r="DD544" s="206"/>
      <c r="DE544" s="206"/>
    </row>
    <row r="545" spans="34:109" ht="28.5" hidden="1">
      <c r="AH545" s="183"/>
      <c r="AI545" s="183"/>
      <c r="AJ545" s="183"/>
      <c r="AK545" s="183"/>
      <c r="AL545" s="197" t="str">
        <f t="shared" si="16"/>
        <v/>
      </c>
      <c r="AM545" s="197" t="str">
        <f t="shared" si="17"/>
        <v/>
      </c>
      <c r="AO545" s="183"/>
      <c r="AP545" s="29">
        <v>543</v>
      </c>
      <c r="AQ545" s="205"/>
      <c r="AR545" s="205"/>
      <c r="AS545" s="205"/>
      <c r="AT545" s="205"/>
      <c r="AU545" s="205"/>
      <c r="AV545" s="205"/>
      <c r="AW545" s="205"/>
      <c r="AX545" s="205"/>
      <c r="AY545" s="205"/>
      <c r="AZ545" s="205"/>
      <c r="BA545" s="205"/>
      <c r="BB545" s="205"/>
      <c r="BC545" s="205"/>
      <c r="BD545" s="205"/>
      <c r="BE545" s="205"/>
      <c r="BF545" s="205"/>
      <c r="BG545" s="205"/>
      <c r="BH545" s="205"/>
      <c r="BI545" s="205"/>
      <c r="BJ545" s="201" t="s">
        <v>4920</v>
      </c>
      <c r="BK545" s="205"/>
      <c r="BL545" s="205"/>
      <c r="BM545" s="205"/>
      <c r="BN545" s="205"/>
      <c r="BO545" s="205"/>
      <c r="BP545" s="205"/>
      <c r="BQ545" s="205"/>
      <c r="BR545" s="205"/>
      <c r="BS545" s="205"/>
      <c r="BT545" s="205"/>
      <c r="BU545" s="205"/>
      <c r="BV545" s="205"/>
      <c r="BW545" s="183"/>
      <c r="BX545" s="183"/>
      <c r="BY545" s="183"/>
      <c r="BZ545" s="206"/>
      <c r="CA545" s="206"/>
      <c r="CB545" s="206"/>
      <c r="CC545" s="206"/>
      <c r="CD545" s="206"/>
      <c r="CE545" s="206"/>
      <c r="CF545" s="206"/>
      <c r="CG545" s="206"/>
      <c r="CH545" s="206"/>
      <c r="CI545" s="206"/>
      <c r="CJ545" s="206"/>
      <c r="CK545" s="206"/>
      <c r="CL545" s="206"/>
      <c r="CM545" s="206"/>
      <c r="CN545" s="206"/>
      <c r="CO545" s="206"/>
      <c r="CP545" s="206"/>
      <c r="CQ545" s="206"/>
      <c r="CR545" s="206"/>
      <c r="CS545" s="202" t="s">
        <v>4921</v>
      </c>
      <c r="CT545" s="206"/>
      <c r="CU545" s="206"/>
      <c r="CV545" s="206"/>
      <c r="CW545" s="206"/>
      <c r="CX545" s="206"/>
      <c r="CY545" s="206"/>
      <c r="CZ545" s="206"/>
      <c r="DA545" s="206"/>
      <c r="DB545" s="206"/>
      <c r="DC545" s="206"/>
      <c r="DD545" s="206"/>
      <c r="DE545" s="206"/>
    </row>
    <row r="546" spans="34:109" ht="71.25" hidden="1">
      <c r="AH546" s="183"/>
      <c r="AI546" s="183"/>
      <c r="AJ546" s="183"/>
      <c r="AK546" s="183"/>
      <c r="AL546" s="197" t="str">
        <f t="shared" si="16"/>
        <v/>
      </c>
      <c r="AM546" s="197" t="str">
        <f t="shared" si="17"/>
        <v/>
      </c>
      <c r="AO546" s="183"/>
      <c r="AP546" s="29">
        <v>544</v>
      </c>
      <c r="AQ546" s="205"/>
      <c r="AR546" s="205"/>
      <c r="AS546" s="205"/>
      <c r="AT546" s="205"/>
      <c r="AU546" s="205"/>
      <c r="AV546" s="205"/>
      <c r="AW546" s="205"/>
      <c r="AX546" s="205"/>
      <c r="AY546" s="205"/>
      <c r="AZ546" s="205"/>
      <c r="BA546" s="205"/>
      <c r="BB546" s="205"/>
      <c r="BC546" s="205"/>
      <c r="BD546" s="205"/>
      <c r="BE546" s="205"/>
      <c r="BF546" s="205"/>
      <c r="BG546" s="205"/>
      <c r="BH546" s="205"/>
      <c r="BI546" s="205"/>
      <c r="BJ546" s="201" t="s">
        <v>4922</v>
      </c>
      <c r="BK546" s="205"/>
      <c r="BL546" s="205"/>
      <c r="BM546" s="205"/>
      <c r="BN546" s="205"/>
      <c r="BO546" s="205"/>
      <c r="BP546" s="205"/>
      <c r="BQ546" s="205"/>
      <c r="BR546" s="205"/>
      <c r="BS546" s="205"/>
      <c r="BT546" s="205"/>
      <c r="BU546" s="205"/>
      <c r="BV546" s="205"/>
      <c r="BW546" s="183"/>
      <c r="BX546" s="183"/>
      <c r="BY546" s="183"/>
      <c r="BZ546" s="206"/>
      <c r="CA546" s="206"/>
      <c r="CB546" s="206"/>
      <c r="CC546" s="206"/>
      <c r="CD546" s="206"/>
      <c r="CE546" s="206"/>
      <c r="CF546" s="206"/>
      <c r="CG546" s="206"/>
      <c r="CH546" s="206"/>
      <c r="CI546" s="206"/>
      <c r="CJ546" s="206"/>
      <c r="CK546" s="206"/>
      <c r="CL546" s="206"/>
      <c r="CM546" s="206"/>
      <c r="CN546" s="206"/>
      <c r="CO546" s="206"/>
      <c r="CP546" s="206"/>
      <c r="CQ546" s="206"/>
      <c r="CR546" s="206"/>
      <c r="CS546" s="202" t="s">
        <v>4923</v>
      </c>
      <c r="CT546" s="206"/>
      <c r="CU546" s="206"/>
      <c r="CV546" s="206"/>
      <c r="CW546" s="206"/>
      <c r="CX546" s="206"/>
      <c r="CY546" s="206"/>
      <c r="CZ546" s="206"/>
      <c r="DA546" s="206"/>
      <c r="DB546" s="206"/>
      <c r="DC546" s="206"/>
      <c r="DD546" s="206"/>
      <c r="DE546" s="206"/>
    </row>
    <row r="547" spans="34:109" ht="99.75" hidden="1">
      <c r="AH547" s="183"/>
      <c r="AI547" s="183"/>
      <c r="AJ547" s="183"/>
      <c r="AK547" s="183"/>
      <c r="AL547" s="197" t="str">
        <f t="shared" si="16"/>
        <v/>
      </c>
      <c r="AM547" s="197" t="str">
        <f t="shared" si="17"/>
        <v/>
      </c>
      <c r="AO547" s="183"/>
      <c r="AP547" s="29">
        <v>545</v>
      </c>
      <c r="AQ547" s="205"/>
      <c r="AR547" s="205"/>
      <c r="AS547" s="205"/>
      <c r="AT547" s="205"/>
      <c r="AU547" s="205"/>
      <c r="AV547" s="205"/>
      <c r="AW547" s="205"/>
      <c r="AX547" s="205"/>
      <c r="AY547" s="205"/>
      <c r="AZ547" s="205"/>
      <c r="BA547" s="205"/>
      <c r="BB547" s="205"/>
      <c r="BC547" s="205"/>
      <c r="BD547" s="205"/>
      <c r="BE547" s="205"/>
      <c r="BF547" s="205"/>
      <c r="BG547" s="205"/>
      <c r="BH547" s="205"/>
      <c r="BI547" s="205"/>
      <c r="BJ547" s="201" t="s">
        <v>4924</v>
      </c>
      <c r="BK547" s="205"/>
      <c r="BL547" s="205"/>
      <c r="BM547" s="205"/>
      <c r="BN547" s="205"/>
      <c r="BO547" s="205"/>
      <c r="BP547" s="205"/>
      <c r="BQ547" s="205"/>
      <c r="BR547" s="205"/>
      <c r="BS547" s="205"/>
      <c r="BT547" s="205"/>
      <c r="BU547" s="205"/>
      <c r="BV547" s="205"/>
      <c r="BW547" s="183"/>
      <c r="BX547" s="183"/>
      <c r="BY547" s="183"/>
      <c r="BZ547" s="206"/>
      <c r="CA547" s="206"/>
      <c r="CB547" s="206"/>
      <c r="CC547" s="206"/>
      <c r="CD547" s="206"/>
      <c r="CE547" s="206"/>
      <c r="CF547" s="206"/>
      <c r="CG547" s="206"/>
      <c r="CH547" s="206"/>
      <c r="CI547" s="206"/>
      <c r="CJ547" s="206"/>
      <c r="CK547" s="206"/>
      <c r="CL547" s="206"/>
      <c r="CM547" s="206"/>
      <c r="CN547" s="206"/>
      <c r="CO547" s="206"/>
      <c r="CP547" s="206"/>
      <c r="CQ547" s="206"/>
      <c r="CR547" s="206"/>
      <c r="CS547" s="202" t="s">
        <v>4925</v>
      </c>
      <c r="CT547" s="206"/>
      <c r="CU547" s="206"/>
      <c r="CV547" s="206"/>
      <c r="CW547" s="206"/>
      <c r="CX547" s="206"/>
      <c r="CY547" s="206"/>
      <c r="CZ547" s="206"/>
      <c r="DA547" s="206"/>
      <c r="DB547" s="206"/>
      <c r="DC547" s="206"/>
      <c r="DD547" s="206"/>
      <c r="DE547" s="206"/>
    </row>
    <row r="548" spans="34:109" ht="99.75" hidden="1">
      <c r="AH548" s="183"/>
      <c r="AI548" s="183"/>
      <c r="AJ548" s="183"/>
      <c r="AK548" s="183"/>
      <c r="AL548" s="197" t="str">
        <f t="shared" si="16"/>
        <v/>
      </c>
      <c r="AM548" s="197" t="str">
        <f t="shared" si="17"/>
        <v/>
      </c>
      <c r="AO548" s="183"/>
      <c r="AP548" s="29">
        <v>546</v>
      </c>
      <c r="AQ548" s="205"/>
      <c r="AR548" s="205"/>
      <c r="AS548" s="205"/>
      <c r="AT548" s="205"/>
      <c r="AU548" s="205"/>
      <c r="AV548" s="205"/>
      <c r="AW548" s="205"/>
      <c r="AX548" s="205"/>
      <c r="AY548" s="205"/>
      <c r="AZ548" s="205"/>
      <c r="BA548" s="205"/>
      <c r="BB548" s="205"/>
      <c r="BC548" s="205"/>
      <c r="BD548" s="205"/>
      <c r="BE548" s="205"/>
      <c r="BF548" s="205"/>
      <c r="BG548" s="205"/>
      <c r="BH548" s="205"/>
      <c r="BI548" s="205"/>
      <c r="BJ548" s="201" t="s">
        <v>4926</v>
      </c>
      <c r="BK548" s="205"/>
      <c r="BL548" s="205"/>
      <c r="BM548" s="205"/>
      <c r="BN548" s="205"/>
      <c r="BO548" s="205"/>
      <c r="BP548" s="205"/>
      <c r="BQ548" s="205"/>
      <c r="BR548" s="205"/>
      <c r="BS548" s="205"/>
      <c r="BT548" s="205"/>
      <c r="BU548" s="205"/>
      <c r="BV548" s="205"/>
      <c r="BW548" s="183"/>
      <c r="BX548" s="183"/>
      <c r="BY548" s="183"/>
      <c r="BZ548" s="206"/>
      <c r="CA548" s="206"/>
      <c r="CB548" s="206"/>
      <c r="CC548" s="206"/>
      <c r="CD548" s="206"/>
      <c r="CE548" s="206"/>
      <c r="CF548" s="206"/>
      <c r="CG548" s="206"/>
      <c r="CH548" s="206"/>
      <c r="CI548" s="206"/>
      <c r="CJ548" s="206"/>
      <c r="CK548" s="206"/>
      <c r="CL548" s="206"/>
      <c r="CM548" s="206"/>
      <c r="CN548" s="206"/>
      <c r="CO548" s="206"/>
      <c r="CP548" s="206"/>
      <c r="CQ548" s="206"/>
      <c r="CR548" s="206"/>
      <c r="CS548" s="202" t="s">
        <v>4927</v>
      </c>
      <c r="CT548" s="206"/>
      <c r="CU548" s="206"/>
      <c r="CV548" s="206"/>
      <c r="CW548" s="206"/>
      <c r="CX548" s="206"/>
      <c r="CY548" s="206"/>
      <c r="CZ548" s="206"/>
      <c r="DA548" s="206"/>
      <c r="DB548" s="206"/>
      <c r="DC548" s="206"/>
      <c r="DD548" s="206"/>
      <c r="DE548" s="206"/>
    </row>
    <row r="549" spans="34:109" ht="57" hidden="1">
      <c r="AH549" s="183"/>
      <c r="AI549" s="183"/>
      <c r="AJ549" s="183"/>
      <c r="AK549" s="183"/>
      <c r="AL549" s="197" t="str">
        <f t="shared" si="16"/>
        <v/>
      </c>
      <c r="AM549" s="197" t="str">
        <f t="shared" si="17"/>
        <v/>
      </c>
      <c r="AO549" s="183"/>
      <c r="AP549" s="29">
        <v>547</v>
      </c>
      <c r="AQ549" s="205"/>
      <c r="AR549" s="205"/>
      <c r="AS549" s="205"/>
      <c r="AT549" s="205"/>
      <c r="AU549" s="205"/>
      <c r="AV549" s="205"/>
      <c r="AW549" s="205"/>
      <c r="AX549" s="205"/>
      <c r="AY549" s="205"/>
      <c r="AZ549" s="205"/>
      <c r="BA549" s="205"/>
      <c r="BB549" s="205"/>
      <c r="BC549" s="205"/>
      <c r="BD549" s="205"/>
      <c r="BE549" s="205"/>
      <c r="BF549" s="205"/>
      <c r="BG549" s="205"/>
      <c r="BH549" s="205"/>
      <c r="BI549" s="205"/>
      <c r="BJ549" s="201" t="s">
        <v>4928</v>
      </c>
      <c r="BK549" s="205"/>
      <c r="BL549" s="205"/>
      <c r="BM549" s="205"/>
      <c r="BN549" s="205"/>
      <c r="BO549" s="205"/>
      <c r="BP549" s="205"/>
      <c r="BQ549" s="205"/>
      <c r="BR549" s="205"/>
      <c r="BS549" s="205"/>
      <c r="BT549" s="205"/>
      <c r="BU549" s="205"/>
      <c r="BV549" s="205"/>
      <c r="BW549" s="183"/>
      <c r="BX549" s="183"/>
      <c r="BY549" s="183"/>
      <c r="BZ549" s="206"/>
      <c r="CA549" s="206"/>
      <c r="CB549" s="206"/>
      <c r="CC549" s="206"/>
      <c r="CD549" s="206"/>
      <c r="CE549" s="206"/>
      <c r="CF549" s="206"/>
      <c r="CG549" s="206"/>
      <c r="CH549" s="206"/>
      <c r="CI549" s="206"/>
      <c r="CJ549" s="206"/>
      <c r="CK549" s="206"/>
      <c r="CL549" s="206"/>
      <c r="CM549" s="206"/>
      <c r="CN549" s="206"/>
      <c r="CO549" s="206"/>
      <c r="CP549" s="206"/>
      <c r="CQ549" s="206"/>
      <c r="CR549" s="206"/>
      <c r="CS549" s="202" t="s">
        <v>4929</v>
      </c>
      <c r="CT549" s="206"/>
      <c r="CU549" s="206"/>
      <c r="CV549" s="206"/>
      <c r="CW549" s="206"/>
      <c r="CX549" s="206"/>
      <c r="CY549" s="206"/>
      <c r="CZ549" s="206"/>
      <c r="DA549" s="206"/>
      <c r="DB549" s="206"/>
      <c r="DC549" s="206"/>
      <c r="DD549" s="206"/>
      <c r="DE549" s="206"/>
    </row>
    <row r="550" spans="34:109" ht="28.5" hidden="1">
      <c r="AH550" s="183"/>
      <c r="AI550" s="183"/>
      <c r="AJ550" s="183"/>
      <c r="AK550" s="183"/>
      <c r="AL550" s="197" t="str">
        <f t="shared" si="16"/>
        <v/>
      </c>
      <c r="AM550" s="197" t="str">
        <f t="shared" si="17"/>
        <v/>
      </c>
      <c r="AO550" s="183"/>
      <c r="AP550" s="29">
        <v>548</v>
      </c>
      <c r="AQ550" s="205"/>
      <c r="AR550" s="205"/>
      <c r="AS550" s="205"/>
      <c r="AT550" s="205"/>
      <c r="AU550" s="205"/>
      <c r="AV550" s="205"/>
      <c r="AW550" s="205"/>
      <c r="AX550" s="205"/>
      <c r="AY550" s="205"/>
      <c r="AZ550" s="205"/>
      <c r="BA550" s="205"/>
      <c r="BB550" s="205"/>
      <c r="BC550" s="205"/>
      <c r="BD550" s="205"/>
      <c r="BE550" s="205"/>
      <c r="BF550" s="205"/>
      <c r="BG550" s="205"/>
      <c r="BH550" s="205"/>
      <c r="BI550" s="205"/>
      <c r="BJ550" s="201" t="s">
        <v>4930</v>
      </c>
      <c r="BK550" s="205"/>
      <c r="BL550" s="205"/>
      <c r="BM550" s="205"/>
      <c r="BN550" s="205"/>
      <c r="BO550" s="205"/>
      <c r="BP550" s="205"/>
      <c r="BQ550" s="205"/>
      <c r="BR550" s="205"/>
      <c r="BS550" s="205"/>
      <c r="BT550" s="205"/>
      <c r="BU550" s="205"/>
      <c r="BV550" s="205"/>
      <c r="BW550" s="183"/>
      <c r="BX550" s="183"/>
      <c r="BY550" s="183"/>
      <c r="BZ550" s="206"/>
      <c r="CA550" s="206"/>
      <c r="CB550" s="206"/>
      <c r="CC550" s="206"/>
      <c r="CD550" s="206"/>
      <c r="CE550" s="206"/>
      <c r="CF550" s="206"/>
      <c r="CG550" s="206"/>
      <c r="CH550" s="206"/>
      <c r="CI550" s="206"/>
      <c r="CJ550" s="206"/>
      <c r="CK550" s="206"/>
      <c r="CL550" s="206"/>
      <c r="CM550" s="206"/>
      <c r="CN550" s="206"/>
      <c r="CO550" s="206"/>
      <c r="CP550" s="206"/>
      <c r="CQ550" s="206"/>
      <c r="CR550" s="206"/>
      <c r="CS550" s="202" t="s">
        <v>4931</v>
      </c>
      <c r="CT550" s="206"/>
      <c r="CU550" s="206"/>
      <c r="CV550" s="206"/>
      <c r="CW550" s="206"/>
      <c r="CX550" s="206"/>
      <c r="CY550" s="206"/>
      <c r="CZ550" s="206"/>
      <c r="DA550" s="206"/>
      <c r="DB550" s="206"/>
      <c r="DC550" s="206"/>
      <c r="DD550" s="206"/>
      <c r="DE550" s="206"/>
    </row>
    <row r="551" spans="34:109" ht="85.5" hidden="1">
      <c r="AH551" s="183"/>
      <c r="AI551" s="183"/>
      <c r="AJ551" s="183"/>
      <c r="AK551" s="183"/>
      <c r="AL551" s="197" t="str">
        <f t="shared" si="16"/>
        <v/>
      </c>
      <c r="AM551" s="197" t="str">
        <f t="shared" si="17"/>
        <v/>
      </c>
      <c r="AO551" s="183"/>
      <c r="AP551" s="29">
        <v>549</v>
      </c>
      <c r="AQ551" s="205"/>
      <c r="AR551" s="205"/>
      <c r="AS551" s="205"/>
      <c r="AT551" s="205"/>
      <c r="AU551" s="205"/>
      <c r="AV551" s="205"/>
      <c r="AW551" s="205"/>
      <c r="AX551" s="205"/>
      <c r="AY551" s="205"/>
      <c r="AZ551" s="205"/>
      <c r="BA551" s="205"/>
      <c r="BB551" s="205"/>
      <c r="BC551" s="205"/>
      <c r="BD551" s="205"/>
      <c r="BE551" s="205"/>
      <c r="BF551" s="205"/>
      <c r="BG551" s="205"/>
      <c r="BH551" s="205"/>
      <c r="BI551" s="205"/>
      <c r="BJ551" s="201" t="s">
        <v>4932</v>
      </c>
      <c r="BK551" s="205"/>
      <c r="BL551" s="205"/>
      <c r="BM551" s="205"/>
      <c r="BN551" s="205"/>
      <c r="BO551" s="205"/>
      <c r="BP551" s="205"/>
      <c r="BQ551" s="205"/>
      <c r="BR551" s="205"/>
      <c r="BS551" s="205"/>
      <c r="BT551" s="205"/>
      <c r="BU551" s="205"/>
      <c r="BV551" s="205"/>
      <c r="BW551" s="183"/>
      <c r="BX551" s="183"/>
      <c r="BY551" s="183"/>
      <c r="BZ551" s="206"/>
      <c r="CA551" s="206"/>
      <c r="CB551" s="206"/>
      <c r="CC551" s="206"/>
      <c r="CD551" s="206"/>
      <c r="CE551" s="206"/>
      <c r="CF551" s="206"/>
      <c r="CG551" s="206"/>
      <c r="CH551" s="206"/>
      <c r="CI551" s="206"/>
      <c r="CJ551" s="206"/>
      <c r="CK551" s="206"/>
      <c r="CL551" s="206"/>
      <c r="CM551" s="206"/>
      <c r="CN551" s="206"/>
      <c r="CO551" s="206"/>
      <c r="CP551" s="206"/>
      <c r="CQ551" s="206"/>
      <c r="CR551" s="206"/>
      <c r="CS551" s="202" t="s">
        <v>4933</v>
      </c>
      <c r="CT551" s="206"/>
      <c r="CU551" s="206"/>
      <c r="CV551" s="206"/>
      <c r="CW551" s="206"/>
      <c r="CX551" s="206"/>
      <c r="CY551" s="206"/>
      <c r="CZ551" s="206"/>
      <c r="DA551" s="206"/>
      <c r="DB551" s="206"/>
      <c r="DC551" s="206"/>
      <c r="DD551" s="206"/>
      <c r="DE551" s="206"/>
    </row>
    <row r="552" spans="34:109" ht="242.25" hidden="1">
      <c r="AH552" s="183"/>
      <c r="AI552" s="183"/>
      <c r="AJ552" s="183"/>
      <c r="AK552" s="183"/>
      <c r="AL552" s="197" t="str">
        <f t="shared" si="16"/>
        <v/>
      </c>
      <c r="AM552" s="197" t="str">
        <f t="shared" si="17"/>
        <v/>
      </c>
      <c r="AO552" s="183"/>
      <c r="AP552" s="29">
        <v>550</v>
      </c>
      <c r="AQ552" s="205"/>
      <c r="AR552" s="205"/>
      <c r="AS552" s="205"/>
      <c r="AT552" s="205"/>
      <c r="AU552" s="205"/>
      <c r="AV552" s="205"/>
      <c r="AW552" s="205"/>
      <c r="AX552" s="205"/>
      <c r="AY552" s="205"/>
      <c r="AZ552" s="205"/>
      <c r="BA552" s="205"/>
      <c r="BB552" s="205"/>
      <c r="BC552" s="205"/>
      <c r="BD552" s="205"/>
      <c r="BE552" s="205"/>
      <c r="BF552" s="205"/>
      <c r="BG552" s="205"/>
      <c r="BH552" s="205"/>
      <c r="BI552" s="205"/>
      <c r="BJ552" s="201" t="s">
        <v>4934</v>
      </c>
      <c r="BK552" s="205"/>
      <c r="BL552" s="205"/>
      <c r="BM552" s="205"/>
      <c r="BN552" s="205"/>
      <c r="BO552" s="205"/>
      <c r="BP552" s="205"/>
      <c r="BQ552" s="205"/>
      <c r="BR552" s="205"/>
      <c r="BS552" s="205"/>
      <c r="BT552" s="205"/>
      <c r="BU552" s="205"/>
      <c r="BV552" s="205"/>
      <c r="BW552" s="183"/>
      <c r="BX552" s="183"/>
      <c r="BY552" s="183"/>
      <c r="BZ552" s="206"/>
      <c r="CA552" s="206"/>
      <c r="CB552" s="206"/>
      <c r="CC552" s="206"/>
      <c r="CD552" s="206"/>
      <c r="CE552" s="206"/>
      <c r="CF552" s="206"/>
      <c r="CG552" s="206"/>
      <c r="CH552" s="206"/>
      <c r="CI552" s="206"/>
      <c r="CJ552" s="206"/>
      <c r="CK552" s="206"/>
      <c r="CL552" s="206"/>
      <c r="CM552" s="206"/>
      <c r="CN552" s="206"/>
      <c r="CO552" s="206"/>
      <c r="CP552" s="206"/>
      <c r="CQ552" s="206"/>
      <c r="CR552" s="206"/>
      <c r="CS552" s="202" t="s">
        <v>4935</v>
      </c>
      <c r="CT552" s="206"/>
      <c r="CU552" s="206"/>
      <c r="CV552" s="206"/>
      <c r="CW552" s="206"/>
      <c r="CX552" s="206"/>
      <c r="CY552" s="206"/>
      <c r="CZ552" s="206"/>
      <c r="DA552" s="206"/>
      <c r="DB552" s="206"/>
      <c r="DC552" s="206"/>
      <c r="DD552" s="206"/>
      <c r="DE552" s="206"/>
    </row>
    <row r="553" spans="34:109" ht="85.5" hidden="1">
      <c r="AH553" s="183"/>
      <c r="AI553" s="183"/>
      <c r="AJ553" s="183"/>
      <c r="AK553" s="183"/>
      <c r="AL553" s="197" t="str">
        <f t="shared" si="16"/>
        <v/>
      </c>
      <c r="AM553" s="197" t="str">
        <f t="shared" si="17"/>
        <v/>
      </c>
      <c r="AO553" s="183"/>
      <c r="AP553" s="29">
        <v>551</v>
      </c>
      <c r="AQ553" s="205"/>
      <c r="AR553" s="205"/>
      <c r="AS553" s="205"/>
      <c r="AT553" s="205"/>
      <c r="AU553" s="205"/>
      <c r="AV553" s="205"/>
      <c r="AW553" s="205"/>
      <c r="AX553" s="205"/>
      <c r="AY553" s="205"/>
      <c r="AZ553" s="205"/>
      <c r="BA553" s="205"/>
      <c r="BB553" s="205"/>
      <c r="BC553" s="205"/>
      <c r="BD553" s="205"/>
      <c r="BE553" s="205"/>
      <c r="BF553" s="205"/>
      <c r="BG553" s="205"/>
      <c r="BH553" s="205"/>
      <c r="BI553" s="205"/>
      <c r="BJ553" s="201" t="s">
        <v>4936</v>
      </c>
      <c r="BK553" s="205"/>
      <c r="BL553" s="205"/>
      <c r="BM553" s="205"/>
      <c r="BN553" s="205"/>
      <c r="BO553" s="205"/>
      <c r="BP553" s="205"/>
      <c r="BQ553" s="205"/>
      <c r="BR553" s="205"/>
      <c r="BS553" s="205"/>
      <c r="BT553" s="205"/>
      <c r="BU553" s="205"/>
      <c r="BV553" s="205"/>
      <c r="BW553" s="183"/>
      <c r="BX553" s="183"/>
      <c r="BY553" s="183"/>
      <c r="BZ553" s="206"/>
      <c r="CA553" s="206"/>
      <c r="CB553" s="206"/>
      <c r="CC553" s="206"/>
      <c r="CD553" s="206"/>
      <c r="CE553" s="206"/>
      <c r="CF553" s="206"/>
      <c r="CG553" s="206"/>
      <c r="CH553" s="206"/>
      <c r="CI553" s="206"/>
      <c r="CJ553" s="206"/>
      <c r="CK553" s="206"/>
      <c r="CL553" s="206"/>
      <c r="CM553" s="206"/>
      <c r="CN553" s="206"/>
      <c r="CO553" s="206"/>
      <c r="CP553" s="206"/>
      <c r="CQ553" s="206"/>
      <c r="CR553" s="206"/>
      <c r="CS553" s="202" t="s">
        <v>4937</v>
      </c>
      <c r="CT553" s="206"/>
      <c r="CU553" s="206"/>
      <c r="CV553" s="206"/>
      <c r="CW553" s="206"/>
      <c r="CX553" s="206"/>
      <c r="CY553" s="206"/>
      <c r="CZ553" s="206"/>
      <c r="DA553" s="206"/>
      <c r="DB553" s="206"/>
      <c r="DC553" s="206"/>
      <c r="DD553" s="206"/>
      <c r="DE553" s="206"/>
    </row>
    <row r="554" spans="34:109" ht="85.5" hidden="1">
      <c r="AH554" s="183"/>
      <c r="AI554" s="183"/>
      <c r="AJ554" s="183"/>
      <c r="AK554" s="183"/>
      <c r="AL554" s="197" t="str">
        <f t="shared" si="16"/>
        <v/>
      </c>
      <c r="AM554" s="197" t="str">
        <f t="shared" si="17"/>
        <v/>
      </c>
      <c r="AO554" s="183"/>
      <c r="AP554" s="29">
        <v>552</v>
      </c>
      <c r="AQ554" s="205"/>
      <c r="AR554" s="205"/>
      <c r="AS554" s="205"/>
      <c r="AT554" s="205"/>
      <c r="AU554" s="205"/>
      <c r="AV554" s="205"/>
      <c r="AW554" s="205"/>
      <c r="AX554" s="205"/>
      <c r="AY554" s="205"/>
      <c r="AZ554" s="205"/>
      <c r="BA554" s="205"/>
      <c r="BB554" s="205"/>
      <c r="BC554" s="205"/>
      <c r="BD554" s="205"/>
      <c r="BE554" s="205"/>
      <c r="BF554" s="205"/>
      <c r="BG554" s="205"/>
      <c r="BH554" s="205"/>
      <c r="BI554" s="205"/>
      <c r="BJ554" s="201" t="s">
        <v>4938</v>
      </c>
      <c r="BK554" s="205"/>
      <c r="BL554" s="205"/>
      <c r="BM554" s="205"/>
      <c r="BN554" s="205"/>
      <c r="BO554" s="205"/>
      <c r="BP554" s="205"/>
      <c r="BQ554" s="205"/>
      <c r="BR554" s="205"/>
      <c r="BS554" s="205"/>
      <c r="BT554" s="205"/>
      <c r="BU554" s="205"/>
      <c r="BV554" s="205"/>
      <c r="BW554" s="183"/>
      <c r="BX554" s="183"/>
      <c r="BY554" s="183"/>
      <c r="BZ554" s="206"/>
      <c r="CA554" s="206"/>
      <c r="CB554" s="206"/>
      <c r="CC554" s="206"/>
      <c r="CD554" s="206"/>
      <c r="CE554" s="206"/>
      <c r="CF554" s="206"/>
      <c r="CG554" s="206"/>
      <c r="CH554" s="206"/>
      <c r="CI554" s="206"/>
      <c r="CJ554" s="206"/>
      <c r="CK554" s="206"/>
      <c r="CL554" s="206"/>
      <c r="CM554" s="206"/>
      <c r="CN554" s="206"/>
      <c r="CO554" s="206"/>
      <c r="CP554" s="206"/>
      <c r="CQ554" s="206"/>
      <c r="CR554" s="206"/>
      <c r="CS554" s="202" t="s">
        <v>4939</v>
      </c>
      <c r="CT554" s="206"/>
      <c r="CU554" s="206"/>
      <c r="CV554" s="206"/>
      <c r="CW554" s="206"/>
      <c r="CX554" s="206"/>
      <c r="CY554" s="206"/>
      <c r="CZ554" s="206"/>
      <c r="DA554" s="206"/>
      <c r="DB554" s="206"/>
      <c r="DC554" s="206"/>
      <c r="DD554" s="206"/>
      <c r="DE554" s="206"/>
    </row>
    <row r="555" spans="34:109" ht="57" hidden="1">
      <c r="AH555" s="183"/>
      <c r="AI555" s="183"/>
      <c r="AJ555" s="183"/>
      <c r="AK555" s="183"/>
      <c r="AL555" s="197" t="str">
        <f t="shared" si="16"/>
        <v/>
      </c>
      <c r="AM555" s="197" t="str">
        <f t="shared" si="17"/>
        <v/>
      </c>
      <c r="AO555" s="183"/>
      <c r="AP555" s="29">
        <v>553</v>
      </c>
      <c r="AQ555" s="205"/>
      <c r="AR555" s="205"/>
      <c r="AS555" s="205"/>
      <c r="AT555" s="205"/>
      <c r="AU555" s="205"/>
      <c r="AV555" s="205"/>
      <c r="AW555" s="205"/>
      <c r="AX555" s="205"/>
      <c r="AY555" s="205"/>
      <c r="AZ555" s="205"/>
      <c r="BA555" s="205"/>
      <c r="BB555" s="205"/>
      <c r="BC555" s="205"/>
      <c r="BD555" s="205"/>
      <c r="BE555" s="205"/>
      <c r="BF555" s="205"/>
      <c r="BG555" s="205"/>
      <c r="BH555" s="205"/>
      <c r="BI555" s="205"/>
      <c r="BJ555" s="201" t="s">
        <v>4940</v>
      </c>
      <c r="BK555" s="205"/>
      <c r="BL555" s="205"/>
      <c r="BM555" s="205"/>
      <c r="BN555" s="205"/>
      <c r="BO555" s="205"/>
      <c r="BP555" s="205"/>
      <c r="BQ555" s="205"/>
      <c r="BR555" s="205"/>
      <c r="BS555" s="205"/>
      <c r="BT555" s="205"/>
      <c r="BU555" s="205"/>
      <c r="BV555" s="205"/>
      <c r="BW555" s="183"/>
      <c r="BX555" s="183"/>
      <c r="BY555" s="183"/>
      <c r="BZ555" s="206"/>
      <c r="CA555" s="206"/>
      <c r="CB555" s="206"/>
      <c r="CC555" s="206"/>
      <c r="CD555" s="206"/>
      <c r="CE555" s="206"/>
      <c r="CF555" s="206"/>
      <c r="CG555" s="206"/>
      <c r="CH555" s="206"/>
      <c r="CI555" s="206"/>
      <c r="CJ555" s="206"/>
      <c r="CK555" s="206"/>
      <c r="CL555" s="206"/>
      <c r="CM555" s="206"/>
      <c r="CN555" s="206"/>
      <c r="CO555" s="206"/>
      <c r="CP555" s="206"/>
      <c r="CQ555" s="206"/>
      <c r="CR555" s="206"/>
      <c r="CS555" s="202" t="s">
        <v>4941</v>
      </c>
      <c r="CT555" s="206"/>
      <c r="CU555" s="206"/>
      <c r="CV555" s="206"/>
      <c r="CW555" s="206"/>
      <c r="CX555" s="206"/>
      <c r="CY555" s="206"/>
      <c r="CZ555" s="206"/>
      <c r="DA555" s="206"/>
      <c r="DB555" s="206"/>
      <c r="DC555" s="206"/>
      <c r="DD555" s="206"/>
      <c r="DE555" s="206"/>
    </row>
    <row r="556" spans="34:109" ht="57" hidden="1">
      <c r="AH556" s="183"/>
      <c r="AI556" s="183"/>
      <c r="AJ556" s="183"/>
      <c r="AK556" s="183"/>
      <c r="AL556" s="197" t="str">
        <f t="shared" si="16"/>
        <v/>
      </c>
      <c r="AM556" s="197" t="str">
        <f t="shared" si="17"/>
        <v/>
      </c>
      <c r="AO556" s="183"/>
      <c r="AP556" s="29">
        <v>554</v>
      </c>
      <c r="AQ556" s="205"/>
      <c r="AR556" s="205"/>
      <c r="AS556" s="205"/>
      <c r="AT556" s="205"/>
      <c r="AU556" s="205"/>
      <c r="AV556" s="205"/>
      <c r="AW556" s="205"/>
      <c r="AX556" s="205"/>
      <c r="AY556" s="205"/>
      <c r="AZ556" s="205"/>
      <c r="BA556" s="205"/>
      <c r="BB556" s="205"/>
      <c r="BC556" s="205"/>
      <c r="BD556" s="205"/>
      <c r="BE556" s="205"/>
      <c r="BF556" s="205"/>
      <c r="BG556" s="205"/>
      <c r="BH556" s="205"/>
      <c r="BI556" s="205"/>
      <c r="BJ556" s="201" t="s">
        <v>4942</v>
      </c>
      <c r="BK556" s="205"/>
      <c r="BL556" s="205"/>
      <c r="BM556" s="205"/>
      <c r="BN556" s="205"/>
      <c r="BO556" s="205"/>
      <c r="BP556" s="205"/>
      <c r="BQ556" s="205"/>
      <c r="BR556" s="205"/>
      <c r="BS556" s="205"/>
      <c r="BT556" s="205"/>
      <c r="BU556" s="205"/>
      <c r="BV556" s="205"/>
      <c r="BW556" s="183"/>
      <c r="BX556" s="183"/>
      <c r="BY556" s="183"/>
      <c r="BZ556" s="206"/>
      <c r="CA556" s="206"/>
      <c r="CB556" s="206"/>
      <c r="CC556" s="206"/>
      <c r="CD556" s="206"/>
      <c r="CE556" s="206"/>
      <c r="CF556" s="206"/>
      <c r="CG556" s="206"/>
      <c r="CH556" s="206"/>
      <c r="CI556" s="206"/>
      <c r="CJ556" s="206"/>
      <c r="CK556" s="206"/>
      <c r="CL556" s="206"/>
      <c r="CM556" s="206"/>
      <c r="CN556" s="206"/>
      <c r="CO556" s="206"/>
      <c r="CP556" s="206"/>
      <c r="CQ556" s="206"/>
      <c r="CR556" s="206"/>
      <c r="CS556" s="202" t="s">
        <v>4943</v>
      </c>
      <c r="CT556" s="206"/>
      <c r="CU556" s="206"/>
      <c r="CV556" s="206"/>
      <c r="CW556" s="206"/>
      <c r="CX556" s="206"/>
      <c r="CY556" s="206"/>
      <c r="CZ556" s="206"/>
      <c r="DA556" s="206"/>
      <c r="DB556" s="206"/>
      <c r="DC556" s="206"/>
      <c r="DD556" s="206"/>
      <c r="DE556" s="206"/>
    </row>
    <row r="557" spans="34:109" ht="85.5" hidden="1">
      <c r="AH557" s="183"/>
      <c r="AI557" s="183"/>
      <c r="AJ557" s="183"/>
      <c r="AK557" s="183"/>
      <c r="AL557" s="197" t="str">
        <f t="shared" si="16"/>
        <v/>
      </c>
      <c r="AM557" s="197" t="str">
        <f t="shared" si="17"/>
        <v/>
      </c>
      <c r="AO557" s="183"/>
      <c r="AP557" s="29">
        <v>555</v>
      </c>
      <c r="AQ557" s="205"/>
      <c r="AR557" s="205"/>
      <c r="AS557" s="205"/>
      <c r="AT557" s="205"/>
      <c r="AU557" s="205"/>
      <c r="AV557" s="205"/>
      <c r="AW557" s="205"/>
      <c r="AX557" s="205"/>
      <c r="AY557" s="205"/>
      <c r="AZ557" s="205"/>
      <c r="BA557" s="205"/>
      <c r="BB557" s="205"/>
      <c r="BC557" s="205"/>
      <c r="BD557" s="205"/>
      <c r="BE557" s="205"/>
      <c r="BF557" s="205"/>
      <c r="BG557" s="205"/>
      <c r="BH557" s="205"/>
      <c r="BI557" s="205"/>
      <c r="BJ557" s="201" t="s">
        <v>4944</v>
      </c>
      <c r="BK557" s="205"/>
      <c r="BL557" s="205"/>
      <c r="BM557" s="205"/>
      <c r="BN557" s="205"/>
      <c r="BO557" s="205"/>
      <c r="BP557" s="205"/>
      <c r="BQ557" s="205"/>
      <c r="BR557" s="205"/>
      <c r="BS557" s="205"/>
      <c r="BT557" s="205"/>
      <c r="BU557" s="205"/>
      <c r="BV557" s="205"/>
      <c r="BW557" s="183"/>
      <c r="BX557" s="183"/>
      <c r="BY557" s="183"/>
      <c r="BZ557" s="206"/>
      <c r="CA557" s="206"/>
      <c r="CB557" s="206"/>
      <c r="CC557" s="206"/>
      <c r="CD557" s="206"/>
      <c r="CE557" s="206"/>
      <c r="CF557" s="206"/>
      <c r="CG557" s="206"/>
      <c r="CH557" s="206"/>
      <c r="CI557" s="206"/>
      <c r="CJ557" s="206"/>
      <c r="CK557" s="206"/>
      <c r="CL557" s="206"/>
      <c r="CM557" s="206"/>
      <c r="CN557" s="206"/>
      <c r="CO557" s="206"/>
      <c r="CP557" s="206"/>
      <c r="CQ557" s="206"/>
      <c r="CR557" s="206"/>
      <c r="CS557" s="202" t="s">
        <v>4945</v>
      </c>
      <c r="CT557" s="206"/>
      <c r="CU557" s="206"/>
      <c r="CV557" s="206"/>
      <c r="CW557" s="206"/>
      <c r="CX557" s="206"/>
      <c r="CY557" s="206"/>
      <c r="CZ557" s="206"/>
      <c r="DA557" s="206"/>
      <c r="DB557" s="206"/>
      <c r="DC557" s="206"/>
      <c r="DD557" s="206"/>
      <c r="DE557" s="206"/>
    </row>
    <row r="558" spans="34:109" ht="57" hidden="1">
      <c r="AH558" s="183"/>
      <c r="AI558" s="183"/>
      <c r="AJ558" s="183"/>
      <c r="AK558" s="183"/>
      <c r="AL558" s="197" t="str">
        <f t="shared" si="16"/>
        <v/>
      </c>
      <c r="AM558" s="197" t="str">
        <f t="shared" si="17"/>
        <v/>
      </c>
      <c r="AO558" s="183"/>
      <c r="AP558" s="29">
        <v>556</v>
      </c>
      <c r="AQ558" s="205"/>
      <c r="AR558" s="205"/>
      <c r="AS558" s="205"/>
      <c r="AT558" s="205"/>
      <c r="AU558" s="205"/>
      <c r="AV558" s="205"/>
      <c r="AW558" s="205"/>
      <c r="AX558" s="205"/>
      <c r="AY558" s="205"/>
      <c r="AZ558" s="205"/>
      <c r="BA558" s="205"/>
      <c r="BB558" s="205"/>
      <c r="BC558" s="205"/>
      <c r="BD558" s="205"/>
      <c r="BE558" s="205"/>
      <c r="BF558" s="205"/>
      <c r="BG558" s="205"/>
      <c r="BH558" s="205"/>
      <c r="BI558" s="205"/>
      <c r="BJ558" s="201" t="s">
        <v>4946</v>
      </c>
      <c r="BK558" s="205"/>
      <c r="BL558" s="205"/>
      <c r="BM558" s="205"/>
      <c r="BN558" s="205"/>
      <c r="BO558" s="205"/>
      <c r="BP558" s="205"/>
      <c r="BQ558" s="205"/>
      <c r="BR558" s="205"/>
      <c r="BS558" s="205"/>
      <c r="BT558" s="205"/>
      <c r="BU558" s="205"/>
      <c r="BV558" s="205"/>
      <c r="BW558" s="183"/>
      <c r="BX558" s="183"/>
      <c r="BY558" s="183"/>
      <c r="BZ558" s="206"/>
      <c r="CA558" s="206"/>
      <c r="CB558" s="206"/>
      <c r="CC558" s="206"/>
      <c r="CD558" s="206"/>
      <c r="CE558" s="206"/>
      <c r="CF558" s="206"/>
      <c r="CG558" s="206"/>
      <c r="CH558" s="206"/>
      <c r="CI558" s="206"/>
      <c r="CJ558" s="206"/>
      <c r="CK558" s="206"/>
      <c r="CL558" s="206"/>
      <c r="CM558" s="206"/>
      <c r="CN558" s="206"/>
      <c r="CO558" s="206"/>
      <c r="CP558" s="206"/>
      <c r="CQ558" s="206"/>
      <c r="CR558" s="206"/>
      <c r="CS558" s="202" t="s">
        <v>4947</v>
      </c>
      <c r="CT558" s="206"/>
      <c r="CU558" s="206"/>
      <c r="CV558" s="206"/>
      <c r="CW558" s="206"/>
      <c r="CX558" s="206"/>
      <c r="CY558" s="206"/>
      <c r="CZ558" s="206"/>
      <c r="DA558" s="206"/>
      <c r="DB558" s="206"/>
      <c r="DC558" s="206"/>
      <c r="DD558" s="206"/>
      <c r="DE558" s="206"/>
    </row>
    <row r="559" spans="34:109" ht="85.5" hidden="1">
      <c r="AH559" s="183"/>
      <c r="AI559" s="183"/>
      <c r="AJ559" s="183"/>
      <c r="AK559" s="183"/>
      <c r="AL559" s="197" t="str">
        <f t="shared" si="16"/>
        <v/>
      </c>
      <c r="AM559" s="197" t="str">
        <f t="shared" si="17"/>
        <v/>
      </c>
      <c r="AO559" s="183"/>
      <c r="AP559" s="29">
        <v>557</v>
      </c>
      <c r="AQ559" s="205"/>
      <c r="AR559" s="205"/>
      <c r="AS559" s="205"/>
      <c r="AT559" s="205"/>
      <c r="AU559" s="205"/>
      <c r="AV559" s="205"/>
      <c r="AW559" s="205"/>
      <c r="AX559" s="205"/>
      <c r="AY559" s="205"/>
      <c r="AZ559" s="205"/>
      <c r="BA559" s="205"/>
      <c r="BB559" s="205"/>
      <c r="BC559" s="205"/>
      <c r="BD559" s="205"/>
      <c r="BE559" s="205"/>
      <c r="BF559" s="205"/>
      <c r="BG559" s="205"/>
      <c r="BH559" s="205"/>
      <c r="BI559" s="205"/>
      <c r="BJ559" s="201" t="s">
        <v>4948</v>
      </c>
      <c r="BK559" s="205"/>
      <c r="BL559" s="205"/>
      <c r="BM559" s="205"/>
      <c r="BN559" s="205"/>
      <c r="BO559" s="205"/>
      <c r="BP559" s="205"/>
      <c r="BQ559" s="205"/>
      <c r="BR559" s="205"/>
      <c r="BS559" s="205"/>
      <c r="BT559" s="205"/>
      <c r="BU559" s="205"/>
      <c r="BV559" s="205"/>
      <c r="BW559" s="183"/>
      <c r="BX559" s="183"/>
      <c r="BY559" s="183"/>
      <c r="BZ559" s="206"/>
      <c r="CA559" s="206"/>
      <c r="CB559" s="206"/>
      <c r="CC559" s="206"/>
      <c r="CD559" s="206"/>
      <c r="CE559" s="206"/>
      <c r="CF559" s="206"/>
      <c r="CG559" s="206"/>
      <c r="CH559" s="206"/>
      <c r="CI559" s="206"/>
      <c r="CJ559" s="206"/>
      <c r="CK559" s="206"/>
      <c r="CL559" s="206"/>
      <c r="CM559" s="206"/>
      <c r="CN559" s="206"/>
      <c r="CO559" s="206"/>
      <c r="CP559" s="206"/>
      <c r="CQ559" s="206"/>
      <c r="CR559" s="206"/>
      <c r="CS559" s="202" t="s">
        <v>4949</v>
      </c>
      <c r="CT559" s="206"/>
      <c r="CU559" s="206"/>
      <c r="CV559" s="206"/>
      <c r="CW559" s="206"/>
      <c r="CX559" s="206"/>
      <c r="CY559" s="206"/>
      <c r="CZ559" s="206"/>
      <c r="DA559" s="206"/>
      <c r="DB559" s="206"/>
      <c r="DC559" s="206"/>
      <c r="DD559" s="206"/>
      <c r="DE559" s="206"/>
    </row>
    <row r="560" spans="34:109" ht="42.75" hidden="1">
      <c r="AH560" s="183"/>
      <c r="AI560" s="183"/>
      <c r="AJ560" s="183"/>
      <c r="AK560" s="183"/>
      <c r="AL560" s="197" t="str">
        <f t="shared" si="16"/>
        <v/>
      </c>
      <c r="AM560" s="197" t="str">
        <f t="shared" si="17"/>
        <v/>
      </c>
      <c r="AO560" s="183"/>
      <c r="AP560" s="29">
        <v>558</v>
      </c>
      <c r="AQ560" s="205"/>
      <c r="AR560" s="205"/>
      <c r="AS560" s="205"/>
      <c r="AT560" s="205"/>
      <c r="AU560" s="205"/>
      <c r="AV560" s="205"/>
      <c r="AW560" s="205"/>
      <c r="AX560" s="205"/>
      <c r="AY560" s="205"/>
      <c r="AZ560" s="205"/>
      <c r="BA560" s="205"/>
      <c r="BB560" s="205"/>
      <c r="BC560" s="205"/>
      <c r="BD560" s="205"/>
      <c r="BE560" s="205"/>
      <c r="BF560" s="205"/>
      <c r="BG560" s="205"/>
      <c r="BH560" s="205"/>
      <c r="BI560" s="205"/>
      <c r="BJ560" s="201" t="s">
        <v>4950</v>
      </c>
      <c r="BK560" s="205"/>
      <c r="BL560" s="205"/>
      <c r="BM560" s="205"/>
      <c r="BN560" s="205"/>
      <c r="BO560" s="205"/>
      <c r="BP560" s="205"/>
      <c r="BQ560" s="205"/>
      <c r="BR560" s="205"/>
      <c r="BS560" s="205"/>
      <c r="BT560" s="205"/>
      <c r="BU560" s="205"/>
      <c r="BV560" s="205"/>
      <c r="BW560" s="183"/>
      <c r="BX560" s="183"/>
      <c r="BY560" s="183"/>
      <c r="BZ560" s="206"/>
      <c r="CA560" s="206"/>
      <c r="CB560" s="206"/>
      <c r="CC560" s="206"/>
      <c r="CD560" s="206"/>
      <c r="CE560" s="206"/>
      <c r="CF560" s="206"/>
      <c r="CG560" s="206"/>
      <c r="CH560" s="206"/>
      <c r="CI560" s="206"/>
      <c r="CJ560" s="206"/>
      <c r="CK560" s="206"/>
      <c r="CL560" s="206"/>
      <c r="CM560" s="206"/>
      <c r="CN560" s="206"/>
      <c r="CO560" s="206"/>
      <c r="CP560" s="206"/>
      <c r="CQ560" s="206"/>
      <c r="CR560" s="206"/>
      <c r="CS560" s="202" t="s">
        <v>4951</v>
      </c>
      <c r="CT560" s="206"/>
      <c r="CU560" s="206"/>
      <c r="CV560" s="206"/>
      <c r="CW560" s="206"/>
      <c r="CX560" s="206"/>
      <c r="CY560" s="206"/>
      <c r="CZ560" s="206"/>
      <c r="DA560" s="206"/>
      <c r="DB560" s="206"/>
      <c r="DC560" s="206"/>
      <c r="DD560" s="206"/>
      <c r="DE560" s="206"/>
    </row>
    <row r="561" spans="34:109" ht="57" hidden="1">
      <c r="AH561" s="183"/>
      <c r="AI561" s="183"/>
      <c r="AJ561" s="183"/>
      <c r="AK561" s="183"/>
      <c r="AL561" s="197" t="str">
        <f t="shared" si="16"/>
        <v/>
      </c>
      <c r="AM561" s="197" t="str">
        <f t="shared" si="17"/>
        <v/>
      </c>
      <c r="AO561" s="183"/>
      <c r="AP561" s="29">
        <v>559</v>
      </c>
      <c r="AQ561" s="205"/>
      <c r="AR561" s="205"/>
      <c r="AS561" s="205"/>
      <c r="AT561" s="205"/>
      <c r="AU561" s="205"/>
      <c r="AV561" s="205"/>
      <c r="AW561" s="205"/>
      <c r="AX561" s="205"/>
      <c r="AY561" s="205"/>
      <c r="AZ561" s="205"/>
      <c r="BA561" s="205"/>
      <c r="BB561" s="205"/>
      <c r="BC561" s="205"/>
      <c r="BD561" s="205"/>
      <c r="BE561" s="205"/>
      <c r="BF561" s="205"/>
      <c r="BG561" s="205"/>
      <c r="BH561" s="205"/>
      <c r="BI561" s="205"/>
      <c r="BJ561" s="201" t="s">
        <v>4952</v>
      </c>
      <c r="BK561" s="205"/>
      <c r="BL561" s="205"/>
      <c r="BM561" s="205"/>
      <c r="BN561" s="205"/>
      <c r="BO561" s="205"/>
      <c r="BP561" s="205"/>
      <c r="BQ561" s="205"/>
      <c r="BR561" s="205"/>
      <c r="BS561" s="205"/>
      <c r="BT561" s="205"/>
      <c r="BU561" s="205"/>
      <c r="BV561" s="205"/>
      <c r="BW561" s="183"/>
      <c r="BX561" s="183"/>
      <c r="BY561" s="183"/>
      <c r="BZ561" s="206"/>
      <c r="CA561" s="206"/>
      <c r="CB561" s="206"/>
      <c r="CC561" s="206"/>
      <c r="CD561" s="206"/>
      <c r="CE561" s="206"/>
      <c r="CF561" s="206"/>
      <c r="CG561" s="206"/>
      <c r="CH561" s="206"/>
      <c r="CI561" s="206"/>
      <c r="CJ561" s="206"/>
      <c r="CK561" s="206"/>
      <c r="CL561" s="206"/>
      <c r="CM561" s="206"/>
      <c r="CN561" s="206"/>
      <c r="CO561" s="206"/>
      <c r="CP561" s="206"/>
      <c r="CQ561" s="206"/>
      <c r="CR561" s="206"/>
      <c r="CS561" s="202" t="s">
        <v>4953</v>
      </c>
      <c r="CT561" s="206"/>
      <c r="CU561" s="206"/>
      <c r="CV561" s="206"/>
      <c r="CW561" s="206"/>
      <c r="CX561" s="206"/>
      <c r="CY561" s="206"/>
      <c r="CZ561" s="206"/>
      <c r="DA561" s="206"/>
      <c r="DB561" s="206"/>
      <c r="DC561" s="206"/>
      <c r="DD561" s="206"/>
      <c r="DE561" s="206"/>
    </row>
    <row r="562" spans="34:109" ht="99.75" hidden="1">
      <c r="AH562" s="183"/>
      <c r="AI562" s="183"/>
      <c r="AJ562" s="183"/>
      <c r="AK562" s="183"/>
      <c r="AL562" s="197" t="str">
        <f t="shared" si="16"/>
        <v/>
      </c>
      <c r="AM562" s="197" t="str">
        <f t="shared" si="17"/>
        <v/>
      </c>
      <c r="AO562" s="183"/>
      <c r="AP562" s="29">
        <v>560</v>
      </c>
      <c r="AQ562" s="205"/>
      <c r="AR562" s="205"/>
      <c r="AS562" s="205"/>
      <c r="AT562" s="205"/>
      <c r="AU562" s="205"/>
      <c r="AV562" s="205"/>
      <c r="AW562" s="205"/>
      <c r="AX562" s="205"/>
      <c r="AY562" s="205"/>
      <c r="AZ562" s="205"/>
      <c r="BA562" s="205"/>
      <c r="BB562" s="205"/>
      <c r="BC562" s="205"/>
      <c r="BD562" s="205"/>
      <c r="BE562" s="205"/>
      <c r="BF562" s="205"/>
      <c r="BG562" s="205"/>
      <c r="BH562" s="205"/>
      <c r="BI562" s="205"/>
      <c r="BJ562" s="201" t="s">
        <v>4954</v>
      </c>
      <c r="BK562" s="205"/>
      <c r="BL562" s="205"/>
      <c r="BM562" s="205"/>
      <c r="BN562" s="205"/>
      <c r="BO562" s="205"/>
      <c r="BP562" s="205"/>
      <c r="BQ562" s="205"/>
      <c r="BR562" s="205"/>
      <c r="BS562" s="205"/>
      <c r="BT562" s="205"/>
      <c r="BU562" s="205"/>
      <c r="BV562" s="205"/>
      <c r="BW562" s="183"/>
      <c r="BX562" s="183"/>
      <c r="BY562" s="183"/>
      <c r="BZ562" s="206"/>
      <c r="CA562" s="206"/>
      <c r="CB562" s="206"/>
      <c r="CC562" s="206"/>
      <c r="CD562" s="206"/>
      <c r="CE562" s="206"/>
      <c r="CF562" s="206"/>
      <c r="CG562" s="206"/>
      <c r="CH562" s="206"/>
      <c r="CI562" s="206"/>
      <c r="CJ562" s="206"/>
      <c r="CK562" s="206"/>
      <c r="CL562" s="206"/>
      <c r="CM562" s="206"/>
      <c r="CN562" s="206"/>
      <c r="CO562" s="206"/>
      <c r="CP562" s="206"/>
      <c r="CQ562" s="206"/>
      <c r="CR562" s="206"/>
      <c r="CS562" s="202" t="s">
        <v>4955</v>
      </c>
      <c r="CT562" s="206"/>
      <c r="CU562" s="206"/>
      <c r="CV562" s="206"/>
      <c r="CW562" s="206"/>
      <c r="CX562" s="206"/>
      <c r="CY562" s="206"/>
      <c r="CZ562" s="206"/>
      <c r="DA562" s="206"/>
      <c r="DB562" s="206"/>
      <c r="DC562" s="206"/>
      <c r="DD562" s="206"/>
      <c r="DE562" s="206"/>
    </row>
    <row r="563" spans="34:109" ht="57" hidden="1">
      <c r="AH563" s="183"/>
      <c r="AI563" s="183"/>
      <c r="AJ563" s="183"/>
      <c r="AK563" s="183"/>
      <c r="AL563" s="197" t="str">
        <f t="shared" si="16"/>
        <v/>
      </c>
      <c r="AM563" s="197" t="str">
        <f t="shared" si="17"/>
        <v/>
      </c>
      <c r="AO563" s="183"/>
      <c r="AP563" s="29">
        <v>561</v>
      </c>
      <c r="AQ563" s="205"/>
      <c r="AR563" s="205"/>
      <c r="AS563" s="205"/>
      <c r="AT563" s="205"/>
      <c r="AU563" s="205"/>
      <c r="AV563" s="205"/>
      <c r="AW563" s="205"/>
      <c r="AX563" s="205"/>
      <c r="AY563" s="205"/>
      <c r="AZ563" s="205"/>
      <c r="BA563" s="205"/>
      <c r="BB563" s="205"/>
      <c r="BC563" s="205"/>
      <c r="BD563" s="205"/>
      <c r="BE563" s="205"/>
      <c r="BF563" s="205"/>
      <c r="BG563" s="205"/>
      <c r="BH563" s="205"/>
      <c r="BI563" s="205"/>
      <c r="BJ563" s="201" t="s">
        <v>4956</v>
      </c>
      <c r="BK563" s="205"/>
      <c r="BL563" s="205"/>
      <c r="BM563" s="205"/>
      <c r="BN563" s="205"/>
      <c r="BO563" s="205"/>
      <c r="BP563" s="205"/>
      <c r="BQ563" s="205"/>
      <c r="BR563" s="205"/>
      <c r="BS563" s="205"/>
      <c r="BT563" s="205"/>
      <c r="BU563" s="205"/>
      <c r="BV563" s="205"/>
      <c r="BW563" s="183"/>
      <c r="BX563" s="183"/>
      <c r="BY563" s="183"/>
      <c r="BZ563" s="206"/>
      <c r="CA563" s="206"/>
      <c r="CB563" s="206"/>
      <c r="CC563" s="206"/>
      <c r="CD563" s="206"/>
      <c r="CE563" s="206"/>
      <c r="CF563" s="206"/>
      <c r="CG563" s="206"/>
      <c r="CH563" s="206"/>
      <c r="CI563" s="206"/>
      <c r="CJ563" s="206"/>
      <c r="CK563" s="206"/>
      <c r="CL563" s="206"/>
      <c r="CM563" s="206"/>
      <c r="CN563" s="206"/>
      <c r="CO563" s="206"/>
      <c r="CP563" s="206"/>
      <c r="CQ563" s="206"/>
      <c r="CR563" s="206"/>
      <c r="CS563" s="202" t="s">
        <v>4957</v>
      </c>
      <c r="CT563" s="206"/>
      <c r="CU563" s="206"/>
      <c r="CV563" s="206"/>
      <c r="CW563" s="206"/>
      <c r="CX563" s="206"/>
      <c r="CY563" s="206"/>
      <c r="CZ563" s="206"/>
      <c r="DA563" s="206"/>
      <c r="DB563" s="206"/>
      <c r="DC563" s="206"/>
      <c r="DD563" s="206"/>
      <c r="DE563" s="206"/>
    </row>
    <row r="564" spans="34:109" hidden="1">
      <c r="AH564" s="183"/>
      <c r="AI564" s="183"/>
      <c r="AJ564" s="183"/>
      <c r="AK564" s="183"/>
      <c r="AL564" s="197" t="str">
        <f t="shared" si="16"/>
        <v/>
      </c>
      <c r="AM564" s="197" t="str">
        <f t="shared" si="17"/>
        <v/>
      </c>
      <c r="AO564" s="183"/>
      <c r="AP564" s="29">
        <v>562</v>
      </c>
      <c r="AQ564" s="205"/>
      <c r="AR564" s="205"/>
      <c r="AS564" s="205"/>
      <c r="AT564" s="205"/>
      <c r="AU564" s="205"/>
      <c r="AV564" s="205"/>
      <c r="AW564" s="205"/>
      <c r="AX564" s="205"/>
      <c r="AY564" s="205"/>
      <c r="AZ564" s="205"/>
      <c r="BA564" s="205"/>
      <c r="BB564" s="205"/>
      <c r="BC564" s="205"/>
      <c r="BD564" s="205"/>
      <c r="BE564" s="205"/>
      <c r="BF564" s="205"/>
      <c r="BG564" s="205"/>
      <c r="BH564" s="205"/>
      <c r="BI564" s="205"/>
      <c r="BJ564" s="201" t="s">
        <v>4958</v>
      </c>
      <c r="BK564" s="205"/>
      <c r="BL564" s="205"/>
      <c r="BM564" s="205"/>
      <c r="BN564" s="205"/>
      <c r="BO564" s="205"/>
      <c r="BP564" s="205"/>
      <c r="BQ564" s="205"/>
      <c r="BR564" s="205"/>
      <c r="BS564" s="205"/>
      <c r="BT564" s="205"/>
      <c r="BU564" s="205"/>
      <c r="BV564" s="205"/>
      <c r="BW564" s="183"/>
      <c r="BX564" s="183"/>
      <c r="BY564" s="183"/>
      <c r="BZ564" s="206"/>
      <c r="CA564" s="206"/>
      <c r="CB564" s="206"/>
      <c r="CC564" s="206"/>
      <c r="CD564" s="206"/>
      <c r="CE564" s="206"/>
      <c r="CF564" s="206"/>
      <c r="CG564" s="206"/>
      <c r="CH564" s="206"/>
      <c r="CI564" s="206"/>
      <c r="CJ564" s="206"/>
      <c r="CK564" s="206"/>
      <c r="CL564" s="206"/>
      <c r="CM564" s="206"/>
      <c r="CN564" s="206"/>
      <c r="CO564" s="206"/>
      <c r="CP564" s="206"/>
      <c r="CQ564" s="206"/>
      <c r="CR564" s="206"/>
      <c r="CS564" s="202" t="s">
        <v>4959</v>
      </c>
      <c r="CT564" s="206"/>
      <c r="CU564" s="206"/>
      <c r="CV564" s="206"/>
      <c r="CW564" s="206"/>
      <c r="CX564" s="206"/>
      <c r="CY564" s="206"/>
      <c r="CZ564" s="206"/>
      <c r="DA564" s="206"/>
      <c r="DB564" s="206"/>
      <c r="DC564" s="206"/>
      <c r="DD564" s="206"/>
      <c r="DE564" s="206"/>
    </row>
    <row r="565" spans="34:109" ht="114" hidden="1">
      <c r="AH565" s="183"/>
      <c r="AI565" s="183"/>
      <c r="AJ565" s="183"/>
      <c r="AK565" s="183"/>
      <c r="AL565" s="197" t="str">
        <f t="shared" si="16"/>
        <v/>
      </c>
      <c r="AM565" s="197" t="str">
        <f t="shared" si="17"/>
        <v/>
      </c>
      <c r="AO565" s="183"/>
      <c r="AP565" s="29">
        <v>563</v>
      </c>
      <c r="AQ565" s="205"/>
      <c r="AR565" s="205"/>
      <c r="AS565" s="205"/>
      <c r="AT565" s="205"/>
      <c r="AU565" s="205"/>
      <c r="AV565" s="205"/>
      <c r="AW565" s="205"/>
      <c r="AX565" s="205"/>
      <c r="AY565" s="205"/>
      <c r="AZ565" s="205"/>
      <c r="BA565" s="205"/>
      <c r="BB565" s="205"/>
      <c r="BC565" s="205"/>
      <c r="BD565" s="205"/>
      <c r="BE565" s="205"/>
      <c r="BF565" s="205"/>
      <c r="BG565" s="205"/>
      <c r="BH565" s="205"/>
      <c r="BI565" s="205"/>
      <c r="BJ565" s="201" t="s">
        <v>4960</v>
      </c>
      <c r="BK565" s="205"/>
      <c r="BL565" s="205"/>
      <c r="BM565" s="205"/>
      <c r="BN565" s="205"/>
      <c r="BO565" s="205"/>
      <c r="BP565" s="205"/>
      <c r="BQ565" s="205"/>
      <c r="BR565" s="205"/>
      <c r="BS565" s="205"/>
      <c r="BT565" s="205"/>
      <c r="BU565" s="205"/>
      <c r="BV565" s="205"/>
      <c r="BW565" s="183"/>
      <c r="BX565" s="183"/>
      <c r="BY565" s="183"/>
      <c r="BZ565" s="206"/>
      <c r="CA565" s="206"/>
      <c r="CB565" s="206"/>
      <c r="CC565" s="206"/>
      <c r="CD565" s="206"/>
      <c r="CE565" s="206"/>
      <c r="CF565" s="206"/>
      <c r="CG565" s="206"/>
      <c r="CH565" s="206"/>
      <c r="CI565" s="206"/>
      <c r="CJ565" s="206"/>
      <c r="CK565" s="206"/>
      <c r="CL565" s="206"/>
      <c r="CM565" s="206"/>
      <c r="CN565" s="206"/>
      <c r="CO565" s="206"/>
      <c r="CP565" s="206"/>
      <c r="CQ565" s="206"/>
      <c r="CR565" s="206"/>
      <c r="CS565" s="202" t="s">
        <v>4961</v>
      </c>
      <c r="CT565" s="206"/>
      <c r="CU565" s="206"/>
      <c r="CV565" s="206"/>
      <c r="CW565" s="206"/>
      <c r="CX565" s="206"/>
      <c r="CY565" s="206"/>
      <c r="CZ565" s="206"/>
      <c r="DA565" s="206"/>
      <c r="DB565" s="206"/>
      <c r="DC565" s="206"/>
      <c r="DD565" s="206"/>
      <c r="DE565" s="206"/>
    </row>
    <row r="566" spans="34:109" ht="28.5" hidden="1">
      <c r="AH566" s="183"/>
      <c r="AI566" s="183"/>
      <c r="AJ566" s="183"/>
      <c r="AK566" s="183"/>
      <c r="AL566" s="197" t="str">
        <f t="shared" si="16"/>
        <v/>
      </c>
      <c r="AM566" s="197" t="str">
        <f t="shared" si="17"/>
        <v/>
      </c>
      <c r="AO566" s="183"/>
      <c r="AP566" s="29">
        <v>564</v>
      </c>
      <c r="AQ566" s="205"/>
      <c r="AR566" s="205"/>
      <c r="AS566" s="205"/>
      <c r="AT566" s="205"/>
      <c r="AU566" s="205"/>
      <c r="AV566" s="205"/>
      <c r="AW566" s="205"/>
      <c r="AX566" s="205"/>
      <c r="AY566" s="205"/>
      <c r="AZ566" s="205"/>
      <c r="BA566" s="205"/>
      <c r="BB566" s="205"/>
      <c r="BC566" s="205"/>
      <c r="BD566" s="205"/>
      <c r="BE566" s="205"/>
      <c r="BF566" s="205"/>
      <c r="BG566" s="205"/>
      <c r="BH566" s="205"/>
      <c r="BI566" s="205"/>
      <c r="BJ566" s="201" t="s">
        <v>4962</v>
      </c>
      <c r="BK566" s="205"/>
      <c r="BL566" s="205"/>
      <c r="BM566" s="205"/>
      <c r="BN566" s="205"/>
      <c r="BO566" s="205"/>
      <c r="BP566" s="205"/>
      <c r="BQ566" s="205"/>
      <c r="BR566" s="205"/>
      <c r="BS566" s="205"/>
      <c r="BT566" s="205"/>
      <c r="BU566" s="205"/>
      <c r="BV566" s="205"/>
      <c r="BW566" s="183"/>
      <c r="BX566" s="183"/>
      <c r="BY566" s="183"/>
      <c r="BZ566" s="206"/>
      <c r="CA566" s="206"/>
      <c r="CB566" s="206"/>
      <c r="CC566" s="206"/>
      <c r="CD566" s="206"/>
      <c r="CE566" s="206"/>
      <c r="CF566" s="206"/>
      <c r="CG566" s="206"/>
      <c r="CH566" s="206"/>
      <c r="CI566" s="206"/>
      <c r="CJ566" s="206"/>
      <c r="CK566" s="206"/>
      <c r="CL566" s="206"/>
      <c r="CM566" s="206"/>
      <c r="CN566" s="206"/>
      <c r="CO566" s="206"/>
      <c r="CP566" s="206"/>
      <c r="CQ566" s="206"/>
      <c r="CR566" s="206"/>
      <c r="CS566" s="202" t="s">
        <v>4963</v>
      </c>
      <c r="CT566" s="206"/>
      <c r="CU566" s="206"/>
      <c r="CV566" s="206"/>
      <c r="CW566" s="206"/>
      <c r="CX566" s="206"/>
      <c r="CY566" s="206"/>
      <c r="CZ566" s="206"/>
      <c r="DA566" s="206"/>
      <c r="DB566" s="206"/>
      <c r="DC566" s="206"/>
      <c r="DD566" s="206"/>
      <c r="DE566" s="206"/>
    </row>
    <row r="567" spans="34:109" ht="71.25" hidden="1">
      <c r="AH567" s="183"/>
      <c r="AI567" s="183"/>
      <c r="AJ567" s="183"/>
      <c r="AK567" s="183"/>
      <c r="AL567" s="197" t="str">
        <f t="shared" si="16"/>
        <v/>
      </c>
      <c r="AM567" s="197" t="str">
        <f t="shared" si="17"/>
        <v/>
      </c>
      <c r="AO567" s="183"/>
      <c r="AP567" s="29">
        <v>565</v>
      </c>
      <c r="AQ567" s="205"/>
      <c r="AR567" s="205"/>
      <c r="AS567" s="205"/>
      <c r="AT567" s="205"/>
      <c r="AU567" s="205"/>
      <c r="AV567" s="205"/>
      <c r="AW567" s="205"/>
      <c r="AX567" s="205"/>
      <c r="AY567" s="205"/>
      <c r="AZ567" s="205"/>
      <c r="BA567" s="205"/>
      <c r="BB567" s="205"/>
      <c r="BC567" s="205"/>
      <c r="BD567" s="205"/>
      <c r="BE567" s="205"/>
      <c r="BF567" s="205"/>
      <c r="BG567" s="205"/>
      <c r="BH567" s="205"/>
      <c r="BI567" s="205"/>
      <c r="BJ567" s="201" t="s">
        <v>4964</v>
      </c>
      <c r="BK567" s="205"/>
      <c r="BL567" s="205"/>
      <c r="BM567" s="205"/>
      <c r="BN567" s="205"/>
      <c r="BO567" s="205"/>
      <c r="BP567" s="205"/>
      <c r="BQ567" s="205"/>
      <c r="BR567" s="205"/>
      <c r="BS567" s="205"/>
      <c r="BT567" s="205"/>
      <c r="BU567" s="205"/>
      <c r="BV567" s="205"/>
      <c r="BW567" s="183"/>
      <c r="BX567" s="183"/>
      <c r="BY567" s="183"/>
      <c r="BZ567" s="206"/>
      <c r="CA567" s="206"/>
      <c r="CB567" s="206"/>
      <c r="CC567" s="206"/>
      <c r="CD567" s="206"/>
      <c r="CE567" s="206"/>
      <c r="CF567" s="206"/>
      <c r="CG567" s="206"/>
      <c r="CH567" s="206"/>
      <c r="CI567" s="206"/>
      <c r="CJ567" s="206"/>
      <c r="CK567" s="206"/>
      <c r="CL567" s="206"/>
      <c r="CM567" s="206"/>
      <c r="CN567" s="206"/>
      <c r="CO567" s="206"/>
      <c r="CP567" s="206"/>
      <c r="CQ567" s="206"/>
      <c r="CR567" s="206"/>
      <c r="CS567" s="202" t="s">
        <v>4965</v>
      </c>
      <c r="CT567" s="206"/>
      <c r="CU567" s="206"/>
      <c r="CV567" s="206"/>
      <c r="CW567" s="206"/>
      <c r="CX567" s="206"/>
      <c r="CY567" s="206"/>
      <c r="CZ567" s="206"/>
      <c r="DA567" s="206"/>
      <c r="DB567" s="206"/>
      <c r="DC567" s="206"/>
      <c r="DD567" s="206"/>
      <c r="DE567" s="206"/>
    </row>
    <row r="568" spans="34:109" ht="57" hidden="1">
      <c r="AH568" s="183"/>
      <c r="AI568" s="183"/>
      <c r="AJ568" s="183"/>
      <c r="AK568" s="183"/>
      <c r="AL568" s="197" t="str">
        <f t="shared" si="16"/>
        <v/>
      </c>
      <c r="AM568" s="197" t="str">
        <f t="shared" si="17"/>
        <v/>
      </c>
      <c r="AO568" s="183"/>
      <c r="AP568" s="29">
        <v>566</v>
      </c>
      <c r="AQ568" s="205"/>
      <c r="AR568" s="205"/>
      <c r="AS568" s="205"/>
      <c r="AT568" s="205"/>
      <c r="AU568" s="205"/>
      <c r="AV568" s="205"/>
      <c r="AW568" s="205"/>
      <c r="AX568" s="205"/>
      <c r="AY568" s="205"/>
      <c r="AZ568" s="205"/>
      <c r="BA568" s="205"/>
      <c r="BB568" s="205"/>
      <c r="BC568" s="205"/>
      <c r="BD568" s="205"/>
      <c r="BE568" s="205"/>
      <c r="BF568" s="205"/>
      <c r="BG568" s="205"/>
      <c r="BH568" s="205"/>
      <c r="BI568" s="205"/>
      <c r="BJ568" s="201" t="s">
        <v>4966</v>
      </c>
      <c r="BK568" s="205"/>
      <c r="BL568" s="205"/>
      <c r="BM568" s="205"/>
      <c r="BN568" s="205"/>
      <c r="BO568" s="205"/>
      <c r="BP568" s="205"/>
      <c r="BQ568" s="205"/>
      <c r="BR568" s="205"/>
      <c r="BS568" s="205"/>
      <c r="BT568" s="205"/>
      <c r="BU568" s="205"/>
      <c r="BV568" s="205"/>
      <c r="BW568" s="183"/>
      <c r="BX568" s="183"/>
      <c r="BY568" s="183"/>
      <c r="BZ568" s="206"/>
      <c r="CA568" s="206"/>
      <c r="CB568" s="206"/>
      <c r="CC568" s="206"/>
      <c r="CD568" s="206"/>
      <c r="CE568" s="206"/>
      <c r="CF568" s="206"/>
      <c r="CG568" s="206"/>
      <c r="CH568" s="206"/>
      <c r="CI568" s="206"/>
      <c r="CJ568" s="206"/>
      <c r="CK568" s="206"/>
      <c r="CL568" s="206"/>
      <c r="CM568" s="206"/>
      <c r="CN568" s="206"/>
      <c r="CO568" s="206"/>
      <c r="CP568" s="206"/>
      <c r="CQ568" s="206"/>
      <c r="CR568" s="206"/>
      <c r="CS568" s="202" t="s">
        <v>4967</v>
      </c>
      <c r="CT568" s="206"/>
      <c r="CU568" s="206"/>
      <c r="CV568" s="206"/>
      <c r="CW568" s="206"/>
      <c r="CX568" s="206"/>
      <c r="CY568" s="206"/>
      <c r="CZ568" s="206"/>
      <c r="DA568" s="206"/>
      <c r="DB568" s="206"/>
      <c r="DC568" s="206"/>
      <c r="DD568" s="206"/>
      <c r="DE568" s="206"/>
    </row>
    <row r="569" spans="34:109" ht="71.25" hidden="1">
      <c r="AH569" s="183"/>
      <c r="AI569" s="183"/>
      <c r="AJ569" s="183"/>
      <c r="AK569" s="183"/>
      <c r="AL569" s="197" t="str">
        <f t="shared" si="16"/>
        <v/>
      </c>
      <c r="AM569" s="197" t="str">
        <f t="shared" si="17"/>
        <v/>
      </c>
      <c r="AO569" s="183"/>
      <c r="AP569" s="29">
        <v>567</v>
      </c>
      <c r="AQ569" s="205"/>
      <c r="AR569" s="205"/>
      <c r="AS569" s="205"/>
      <c r="AT569" s="205"/>
      <c r="AU569" s="205"/>
      <c r="AV569" s="205"/>
      <c r="AW569" s="205"/>
      <c r="AX569" s="205"/>
      <c r="AY569" s="205"/>
      <c r="AZ569" s="205"/>
      <c r="BA569" s="205"/>
      <c r="BB569" s="205"/>
      <c r="BC569" s="205"/>
      <c r="BD569" s="205"/>
      <c r="BE569" s="205"/>
      <c r="BF569" s="205"/>
      <c r="BG569" s="205"/>
      <c r="BH569" s="205"/>
      <c r="BI569" s="205"/>
      <c r="BJ569" s="201" t="s">
        <v>4968</v>
      </c>
      <c r="BK569" s="205"/>
      <c r="BL569" s="205"/>
      <c r="BM569" s="205"/>
      <c r="BN569" s="205"/>
      <c r="BO569" s="205"/>
      <c r="BP569" s="205"/>
      <c r="BQ569" s="205"/>
      <c r="BR569" s="205"/>
      <c r="BS569" s="205"/>
      <c r="BT569" s="205"/>
      <c r="BU569" s="205"/>
      <c r="BV569" s="205"/>
      <c r="BW569" s="183"/>
      <c r="BX569" s="183"/>
      <c r="BY569" s="183"/>
      <c r="BZ569" s="206"/>
      <c r="CA569" s="206"/>
      <c r="CB569" s="206"/>
      <c r="CC569" s="206"/>
      <c r="CD569" s="206"/>
      <c r="CE569" s="206"/>
      <c r="CF569" s="206"/>
      <c r="CG569" s="206"/>
      <c r="CH569" s="206"/>
      <c r="CI569" s="206"/>
      <c r="CJ569" s="206"/>
      <c r="CK569" s="206"/>
      <c r="CL569" s="206"/>
      <c r="CM569" s="206"/>
      <c r="CN569" s="206"/>
      <c r="CO569" s="206"/>
      <c r="CP569" s="206"/>
      <c r="CQ569" s="206"/>
      <c r="CR569" s="206"/>
      <c r="CS569" s="202" t="s">
        <v>4969</v>
      </c>
      <c r="CT569" s="206"/>
      <c r="CU569" s="206"/>
      <c r="CV569" s="206"/>
      <c r="CW569" s="206"/>
      <c r="CX569" s="206"/>
      <c r="CY569" s="206"/>
      <c r="CZ569" s="206"/>
      <c r="DA569" s="206"/>
      <c r="DB569" s="206"/>
      <c r="DC569" s="206"/>
      <c r="DD569" s="206"/>
      <c r="DE569" s="206"/>
    </row>
    <row r="570" spans="34:109" ht="57" hidden="1">
      <c r="AH570" s="183"/>
      <c r="AI570" s="183"/>
      <c r="AJ570" s="183"/>
      <c r="AK570" s="183"/>
      <c r="AL570" s="197" t="str">
        <f t="shared" si="16"/>
        <v/>
      </c>
      <c r="AM570" s="197" t="str">
        <f t="shared" si="17"/>
        <v/>
      </c>
      <c r="AO570" s="183"/>
      <c r="AP570" s="29">
        <v>568</v>
      </c>
      <c r="AQ570" s="205"/>
      <c r="AR570" s="205"/>
      <c r="AS570" s="205"/>
      <c r="AT570" s="205"/>
      <c r="AU570" s="205"/>
      <c r="AV570" s="205"/>
      <c r="AW570" s="205"/>
      <c r="AX570" s="205"/>
      <c r="AY570" s="205"/>
      <c r="AZ570" s="205"/>
      <c r="BA570" s="205"/>
      <c r="BB570" s="205"/>
      <c r="BC570" s="205"/>
      <c r="BD570" s="205"/>
      <c r="BE570" s="205"/>
      <c r="BF570" s="205"/>
      <c r="BG570" s="205"/>
      <c r="BH570" s="205"/>
      <c r="BI570" s="205"/>
      <c r="BJ570" s="201" t="s">
        <v>4970</v>
      </c>
      <c r="BK570" s="205"/>
      <c r="BL570" s="205"/>
      <c r="BM570" s="205"/>
      <c r="BN570" s="205"/>
      <c r="BO570" s="205"/>
      <c r="BP570" s="205"/>
      <c r="BQ570" s="205"/>
      <c r="BR570" s="205"/>
      <c r="BS570" s="205"/>
      <c r="BT570" s="205"/>
      <c r="BU570" s="205"/>
      <c r="BV570" s="205"/>
      <c r="BW570" s="183"/>
      <c r="BX570" s="183"/>
      <c r="BY570" s="183"/>
      <c r="BZ570" s="206"/>
      <c r="CA570" s="206"/>
      <c r="CB570" s="206"/>
      <c r="CC570" s="206"/>
      <c r="CD570" s="206"/>
      <c r="CE570" s="206"/>
      <c r="CF570" s="206"/>
      <c r="CG570" s="206"/>
      <c r="CH570" s="206"/>
      <c r="CI570" s="206"/>
      <c r="CJ570" s="206"/>
      <c r="CK570" s="206"/>
      <c r="CL570" s="206"/>
      <c r="CM570" s="206"/>
      <c r="CN570" s="206"/>
      <c r="CO570" s="206"/>
      <c r="CP570" s="206"/>
      <c r="CQ570" s="206"/>
      <c r="CR570" s="206"/>
      <c r="CS570" s="202" t="s">
        <v>4971</v>
      </c>
      <c r="CT570" s="206"/>
      <c r="CU570" s="206"/>
      <c r="CV570" s="206"/>
      <c r="CW570" s="206"/>
      <c r="CX570" s="206"/>
      <c r="CY570" s="206"/>
      <c r="CZ570" s="206"/>
      <c r="DA570" s="206"/>
      <c r="DB570" s="206"/>
      <c r="DC570" s="206"/>
      <c r="DD570" s="206"/>
      <c r="DE570" s="206"/>
    </row>
    <row r="571" spans="34:109" ht="57" hidden="1">
      <c r="AH571" s="29"/>
      <c r="AI571" s="29"/>
      <c r="AJ571" s="29"/>
      <c r="AK571" s="29"/>
      <c r="AL571" s="197" t="str">
        <f t="shared" si="16"/>
        <v/>
      </c>
      <c r="AM571" s="197" t="str">
        <f t="shared" si="17"/>
        <v/>
      </c>
      <c r="AO571" s="183"/>
      <c r="AP571" s="29">
        <v>569</v>
      </c>
      <c r="AQ571" s="205"/>
      <c r="AR571" s="205"/>
      <c r="AS571" s="205"/>
      <c r="AT571" s="205"/>
      <c r="AU571" s="205"/>
      <c r="AV571" s="205"/>
      <c r="AW571" s="205"/>
      <c r="AX571" s="205"/>
      <c r="AY571" s="205"/>
      <c r="AZ571" s="205"/>
      <c r="BA571" s="205"/>
      <c r="BB571" s="205"/>
      <c r="BC571" s="205"/>
      <c r="BD571" s="205"/>
      <c r="BE571" s="205"/>
      <c r="BF571" s="205"/>
      <c r="BG571" s="205"/>
      <c r="BH571" s="205"/>
      <c r="BI571" s="205"/>
      <c r="BJ571" s="201" t="s">
        <v>4972</v>
      </c>
      <c r="BK571" s="205"/>
      <c r="BL571" s="205"/>
      <c r="BM571" s="205"/>
      <c r="BN571" s="205"/>
      <c r="BO571" s="205"/>
      <c r="BP571" s="205"/>
      <c r="BQ571" s="205"/>
      <c r="BR571" s="205"/>
      <c r="BS571" s="205"/>
      <c r="BT571" s="205"/>
      <c r="BU571" s="205"/>
      <c r="BV571" s="205"/>
      <c r="BW571" s="183"/>
      <c r="BX571" s="183"/>
      <c r="BY571" s="183"/>
      <c r="BZ571" s="206"/>
      <c r="CA571" s="206"/>
      <c r="CB571" s="206"/>
      <c r="CC571" s="206"/>
      <c r="CD571" s="206"/>
      <c r="CE571" s="206"/>
      <c r="CF571" s="206"/>
      <c r="CG571" s="206"/>
      <c r="CH571" s="206"/>
      <c r="CI571" s="206"/>
      <c r="CJ571" s="206"/>
      <c r="CK571" s="206"/>
      <c r="CL571" s="206"/>
      <c r="CM571" s="206"/>
      <c r="CN571" s="206"/>
      <c r="CO571" s="206"/>
      <c r="CP571" s="206"/>
      <c r="CQ571" s="206"/>
      <c r="CR571" s="206"/>
      <c r="CS571" s="202" t="s">
        <v>4973</v>
      </c>
      <c r="CT571" s="206"/>
      <c r="CU571" s="206"/>
      <c r="CV571" s="206"/>
      <c r="CW571" s="206"/>
      <c r="CX571" s="206"/>
      <c r="CY571" s="206"/>
      <c r="CZ571" s="206"/>
      <c r="DA571" s="206"/>
      <c r="DB571" s="206"/>
      <c r="DC571" s="206"/>
      <c r="DD571" s="206"/>
      <c r="DE571" s="206"/>
    </row>
    <row r="572" spans="34:109" ht="71.25" hidden="1">
      <c r="AH572" s="29"/>
      <c r="AI572" s="29"/>
      <c r="AJ572" s="29"/>
      <c r="AK572" s="29"/>
      <c r="AL572" s="197" t="str">
        <f t="shared" si="16"/>
        <v/>
      </c>
      <c r="AM572" s="197" t="str">
        <f t="shared" si="17"/>
        <v/>
      </c>
      <c r="AO572" s="183"/>
      <c r="AP572" s="29">
        <v>570</v>
      </c>
      <c r="AQ572" s="205"/>
      <c r="AR572" s="205"/>
      <c r="AS572" s="205"/>
      <c r="AT572" s="205"/>
      <c r="AU572" s="205"/>
      <c r="AV572" s="205"/>
      <c r="AW572" s="205"/>
      <c r="AX572" s="205"/>
      <c r="AY572" s="205"/>
      <c r="AZ572" s="205"/>
      <c r="BA572" s="205"/>
      <c r="BB572" s="205"/>
      <c r="BC572" s="205"/>
      <c r="BD572" s="205"/>
      <c r="BE572" s="205"/>
      <c r="BF572" s="205"/>
      <c r="BG572" s="205"/>
      <c r="BH572" s="205"/>
      <c r="BI572" s="205"/>
      <c r="BJ572" s="201" t="s">
        <v>4974</v>
      </c>
      <c r="BK572" s="205"/>
      <c r="BL572" s="205"/>
      <c r="BM572" s="205"/>
      <c r="BN572" s="205"/>
      <c r="BO572" s="205"/>
      <c r="BP572" s="205"/>
      <c r="BQ572" s="205"/>
      <c r="BR572" s="205"/>
      <c r="BS572" s="205"/>
      <c r="BT572" s="205"/>
      <c r="BU572" s="205"/>
      <c r="BV572" s="205"/>
      <c r="BW572" s="183"/>
      <c r="BX572" s="183"/>
      <c r="BY572" s="183"/>
      <c r="BZ572" s="206"/>
      <c r="CA572" s="206"/>
      <c r="CB572" s="206"/>
      <c r="CC572" s="206"/>
      <c r="CD572" s="206"/>
      <c r="CE572" s="206"/>
      <c r="CF572" s="206"/>
      <c r="CG572" s="206"/>
      <c r="CH572" s="206"/>
      <c r="CI572" s="206"/>
      <c r="CJ572" s="206"/>
      <c r="CK572" s="206"/>
      <c r="CL572" s="206"/>
      <c r="CM572" s="206"/>
      <c r="CN572" s="206"/>
      <c r="CO572" s="206"/>
      <c r="CP572" s="206"/>
      <c r="CQ572" s="206"/>
      <c r="CR572" s="206"/>
      <c r="CS572" s="202" t="s">
        <v>4975</v>
      </c>
      <c r="CT572" s="206"/>
      <c r="CU572" s="206"/>
      <c r="CV572" s="206"/>
      <c r="CW572" s="206"/>
      <c r="CX572" s="206"/>
      <c r="CY572" s="206"/>
      <c r="CZ572" s="206"/>
      <c r="DA572" s="206"/>
      <c r="DB572" s="206"/>
      <c r="DC572" s="206"/>
      <c r="DD572" s="206"/>
      <c r="DE572" s="206"/>
    </row>
    <row r="573" spans="34:109" ht="71.25" hidden="1">
      <c r="AL573" s="197" t="str">
        <f t="shared" si="16"/>
        <v/>
      </c>
      <c r="AM573" s="197" t="str">
        <f t="shared" si="17"/>
        <v/>
      </c>
      <c r="AO573" s="183"/>
      <c r="AP573" s="29">
        <v>571</v>
      </c>
      <c r="AQ573" s="205"/>
      <c r="AR573" s="205"/>
      <c r="AS573" s="205"/>
      <c r="AT573" s="205"/>
      <c r="AU573" s="205"/>
      <c r="AV573" s="205"/>
      <c r="AW573" s="205"/>
      <c r="AX573" s="205"/>
      <c r="AY573" s="205"/>
      <c r="AZ573" s="205"/>
      <c r="BA573" s="205"/>
      <c r="BB573" s="205"/>
      <c r="BC573" s="205"/>
      <c r="BD573" s="205"/>
      <c r="BE573" s="205"/>
      <c r="BF573" s="205"/>
      <c r="BG573" s="205"/>
      <c r="BH573" s="205"/>
      <c r="BI573" s="205"/>
      <c r="BJ573" s="201" t="s">
        <v>4976</v>
      </c>
      <c r="BK573" s="205"/>
      <c r="BL573" s="205"/>
      <c r="BM573" s="205"/>
      <c r="BN573" s="205"/>
      <c r="BO573" s="205"/>
      <c r="BP573" s="205"/>
      <c r="BQ573" s="205"/>
      <c r="BR573" s="205"/>
      <c r="BS573" s="205"/>
      <c r="BT573" s="205"/>
      <c r="BU573" s="205"/>
      <c r="BV573" s="205"/>
      <c r="BW573" s="183"/>
      <c r="BX573" s="183"/>
      <c r="BY573" s="183"/>
      <c r="BZ573" s="206"/>
      <c r="CA573" s="206"/>
      <c r="CB573" s="206"/>
      <c r="CC573" s="206"/>
      <c r="CD573" s="206"/>
      <c r="CE573" s="206"/>
      <c r="CF573" s="206"/>
      <c r="CG573" s="206"/>
      <c r="CH573" s="206"/>
      <c r="CI573" s="206"/>
      <c r="CJ573" s="206"/>
      <c r="CK573" s="206"/>
      <c r="CL573" s="206"/>
      <c r="CM573" s="206"/>
      <c r="CN573" s="206"/>
      <c r="CO573" s="206"/>
      <c r="CP573" s="206"/>
      <c r="CQ573" s="206"/>
      <c r="CR573" s="206"/>
      <c r="CS573" s="202" t="s">
        <v>4977</v>
      </c>
      <c r="CT573" s="206"/>
      <c r="CU573" s="206"/>
      <c r="CV573" s="206"/>
      <c r="CW573" s="206"/>
      <c r="CX573" s="206"/>
      <c r="CY573" s="206"/>
      <c r="CZ573" s="206"/>
      <c r="DA573" s="206"/>
      <c r="DB573" s="206"/>
      <c r="DC573" s="206"/>
      <c r="DD573" s="206"/>
      <c r="DE573" s="206"/>
    </row>
    <row r="574" spans="34:109" ht="42.75" hidden="1">
      <c r="AL574" s="213" t="str">
        <f t="shared" si="16"/>
        <v/>
      </c>
      <c r="AM574" s="213" t="str">
        <f t="shared" si="17"/>
        <v/>
      </c>
      <c r="AO574" s="183"/>
      <c r="AP574" s="29">
        <v>572</v>
      </c>
      <c r="AQ574" s="205"/>
      <c r="AR574" s="205"/>
      <c r="AS574" s="205"/>
      <c r="AT574" s="205"/>
      <c r="AU574" s="205"/>
      <c r="AV574" s="205"/>
      <c r="AW574" s="205"/>
      <c r="AX574" s="205"/>
      <c r="AY574" s="205"/>
      <c r="AZ574" s="205"/>
      <c r="BA574" s="205"/>
      <c r="BB574" s="205"/>
      <c r="BC574" s="205"/>
      <c r="BD574" s="205"/>
      <c r="BE574" s="205"/>
      <c r="BF574" s="205"/>
      <c r="BG574" s="205"/>
      <c r="BH574" s="205"/>
      <c r="BI574" s="205"/>
      <c r="BJ574" s="205">
        <v>20999</v>
      </c>
      <c r="BK574" s="205"/>
      <c r="BL574" s="205"/>
      <c r="BM574" s="205"/>
      <c r="BN574" s="205"/>
      <c r="BO574" s="205"/>
      <c r="BP574" s="205"/>
      <c r="BQ574" s="205"/>
      <c r="BR574" s="205"/>
      <c r="BS574" s="205"/>
      <c r="BT574" s="205"/>
      <c r="BU574" s="205"/>
      <c r="BV574" s="205"/>
      <c r="BW574" s="183"/>
      <c r="BX574" s="183"/>
      <c r="BY574" s="183"/>
      <c r="BZ574" s="206"/>
      <c r="CA574" s="206"/>
      <c r="CB574" s="206"/>
      <c r="CC574" s="206"/>
      <c r="CD574" s="206"/>
      <c r="CE574" s="206"/>
      <c r="CF574" s="206"/>
      <c r="CG574" s="206"/>
      <c r="CH574" s="206"/>
      <c r="CI574" s="206"/>
      <c r="CJ574" s="206"/>
      <c r="CK574" s="206"/>
      <c r="CL574" s="206"/>
      <c r="CM574" s="206"/>
      <c r="CN574" s="206"/>
      <c r="CO574" s="206"/>
      <c r="CP574" s="206"/>
      <c r="CQ574" s="206"/>
      <c r="CR574" s="206"/>
      <c r="CS574" s="202" t="s">
        <v>422</v>
      </c>
      <c r="CT574" s="206"/>
      <c r="CU574" s="206"/>
      <c r="CV574" s="206"/>
      <c r="CW574" s="206"/>
      <c r="CX574" s="206"/>
      <c r="CY574" s="206"/>
      <c r="CZ574" s="206"/>
      <c r="DA574" s="206"/>
      <c r="DB574" s="206"/>
      <c r="DC574" s="206"/>
      <c r="DD574" s="206"/>
      <c r="DE574" s="206"/>
    </row>
  </sheetData>
  <sheetProtection algorithmName="SHA-512" hashValue="OYgrLnNSC2tv+5OYpCbrea2yP2LTDutRCqan5VNZbbJzKeijiN/jaoGwoHBxNWhcIVoGYC24DPeenkhucf+K3A==" saltValue="kXlJ09iup5TD5r4WcbrhhQ==" spinCount="100000" sheet="1" objects="1" scenarios="1"/>
  <mergeCells count="70">
    <mergeCell ref="C98:AC98"/>
    <mergeCell ref="D64:AC64"/>
    <mergeCell ref="K101:Z101"/>
    <mergeCell ref="C58:AC58"/>
    <mergeCell ref="F103:J103"/>
    <mergeCell ref="C78:AC78"/>
    <mergeCell ref="C92:AC92"/>
    <mergeCell ref="K102:Z102"/>
    <mergeCell ref="B3:AD3"/>
    <mergeCell ref="C40:AC40"/>
    <mergeCell ref="D46:AC46"/>
    <mergeCell ref="C94:AC94"/>
    <mergeCell ref="B8:L8"/>
    <mergeCell ref="N8:O8"/>
    <mergeCell ref="B5:AD5"/>
    <mergeCell ref="C26:AC26"/>
    <mergeCell ref="C20:AC20"/>
    <mergeCell ref="C16:AC16"/>
    <mergeCell ref="C54:AC54"/>
    <mergeCell ref="C44:AC44"/>
    <mergeCell ref="C48:AC48"/>
    <mergeCell ref="C50:AC50"/>
    <mergeCell ref="I127:AC127"/>
    <mergeCell ref="K125:AC125"/>
    <mergeCell ref="D80:AC80"/>
    <mergeCell ref="F101:J101"/>
    <mergeCell ref="C23:AC23"/>
    <mergeCell ref="F104:J104"/>
    <mergeCell ref="C52:AC52"/>
    <mergeCell ref="D32:AC32"/>
    <mergeCell ref="G126:AC126"/>
    <mergeCell ref="C36:AC36"/>
    <mergeCell ref="C56:AC56"/>
    <mergeCell ref="C74:AC74"/>
    <mergeCell ref="C122:AC122"/>
    <mergeCell ref="C84:AC84"/>
    <mergeCell ref="G124:AC124"/>
    <mergeCell ref="D114:AC114"/>
    <mergeCell ref="B1:AD1"/>
    <mergeCell ref="H116:AC116"/>
    <mergeCell ref="C86:AC86"/>
    <mergeCell ref="D70:AC70"/>
    <mergeCell ref="C38:AC38"/>
    <mergeCell ref="C18:AC18"/>
    <mergeCell ref="C30:AC30"/>
    <mergeCell ref="D72:AC72"/>
    <mergeCell ref="F102:J102"/>
    <mergeCell ref="K100:Z100"/>
    <mergeCell ref="C42:AC42"/>
    <mergeCell ref="C62:AC62"/>
    <mergeCell ref="C14:AC14"/>
    <mergeCell ref="AA7:AD7"/>
    <mergeCell ref="D68:AC68"/>
    <mergeCell ref="C11:AC11"/>
    <mergeCell ref="G128:Q128"/>
    <mergeCell ref="C76:AC76"/>
    <mergeCell ref="C28:AC28"/>
    <mergeCell ref="C106:AC106"/>
    <mergeCell ref="H118:AC118"/>
    <mergeCell ref="F100:J100"/>
    <mergeCell ref="D110:AC110"/>
    <mergeCell ref="K104:Z104"/>
    <mergeCell ref="C82:AC82"/>
    <mergeCell ref="D66:AC66"/>
    <mergeCell ref="C34:AC34"/>
    <mergeCell ref="U128:AC128"/>
    <mergeCell ref="K103:Z103"/>
    <mergeCell ref="C96:AC96"/>
    <mergeCell ref="C90:AC90"/>
    <mergeCell ref="D60:AC60"/>
  </mergeCells>
  <conditionalFormatting sqref="A1:XFD46 B47:XFD47">
    <cfRule type="expression" dxfId="2152" priority="8" stopIfTrue="1">
      <formula>AND($A$1&lt;&gt;"",SEARCH("igual o mayor",A1)&gt;0)</formula>
    </cfRule>
    <cfRule type="expression" dxfId="2151" priority="9" stopIfTrue="1">
      <formula>AND($A$1&lt;&gt;"",SEARCH("igual o menor",A1)&gt;0)</formula>
    </cfRule>
    <cfRule type="expression" dxfId="2150" priority="10" stopIfTrue="1">
      <formula>AND($A$1&lt;&gt;"",SEARCH("pase a la pregunta",A1)&gt;0)</formula>
    </cfRule>
    <cfRule type="expression" dxfId="2149" priority="11" stopIfTrue="1">
      <formula>AND($A$1&lt;&gt;"",SEARCH("en blanco",A1)&gt;0)</formula>
    </cfRule>
    <cfRule type="expression" dxfId="2148" priority="12" stopIfTrue="1">
      <formula>AND($A$1&lt;&gt;"",SEARCH("no puede registrar",A1)&gt;0)</formula>
    </cfRule>
    <cfRule type="expression" dxfId="2147" priority="13" stopIfTrue="1">
      <formula>AND($A$1&lt;&gt;"",SUM(A1)&gt;0)</formula>
    </cfRule>
    <cfRule type="expression" dxfId="2146" priority="14" stopIfTrue="1">
      <formula>AND($A$1&lt;&gt;"",SEARCH("la pregunta",A1)&gt;0)</formula>
    </cfRule>
  </conditionalFormatting>
  <conditionalFormatting sqref="A48:XFD1048576">
    <cfRule type="expression" dxfId="2145" priority="1" stopIfTrue="1">
      <formula>AND($A$1&lt;&gt;"",SEARCH("igual o mayor",A48)&gt;0)</formula>
    </cfRule>
    <cfRule type="expression" dxfId="2144" priority="2" stopIfTrue="1">
      <formula>AND($A$1&lt;&gt;"",SEARCH("igual o menor",A48)&gt;0)</formula>
    </cfRule>
    <cfRule type="expression" dxfId="2143" priority="3" stopIfTrue="1">
      <formula>AND($A$1&lt;&gt;"",SEARCH("pase a la pregunta",A48)&gt;0)</formula>
    </cfRule>
    <cfRule type="expression" dxfId="2142" priority="4" stopIfTrue="1">
      <formula>AND($A$1&lt;&gt;"",SEARCH("en blanco",A48)&gt;0)</formula>
    </cfRule>
    <cfRule type="expression" dxfId="2141" priority="5" stopIfTrue="1">
      <formula>AND($A$1&lt;&gt;"",SEARCH("no puede registrar",A48)&gt;0)</formula>
    </cfRule>
    <cfRule type="expression" dxfId="2140" priority="6" stopIfTrue="1">
      <formula>AND($A$1&lt;&gt;"",SUM(A48)&gt;0)</formula>
    </cfRule>
    <cfRule type="expression" dxfId="2139" priority="7" stopIfTrue="1">
      <formula>AND($A$1&lt;&gt;"",SEARCH("la pregunta",A48)&gt;0)</formula>
    </cfRule>
  </conditionalFormatting>
  <dataValidations count="1">
    <dataValidation type="list" allowBlank="1" showInputMessage="1" showErrorMessage="1" sqref="B8:L8">
      <formula1>$AH$3:$AH$35</formula1>
    </dataValidation>
  </dataValidations>
  <hyperlinks>
    <hyperlink ref="AA7" location="Índice!B9"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2
Presentación</oddHeader>
    <oddFooter>&amp;LCenso Nacional de Gobiernos Estatales 2026&amp;R&amp;P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E56"/>
  <sheetViews>
    <sheetView showGridLines="0" view="pageBreakPreview" zoomScale="120" zoomScaleNormal="100" zoomScaleSheetLayoutView="120" workbookViewId="0"/>
  </sheetViews>
  <sheetFormatPr baseColWidth="10" defaultColWidth="0" defaultRowHeight="15" customHeight="1" zeroHeight="1"/>
  <cols>
    <col min="1" max="1" width="5.625" customWidth="1"/>
    <col min="2" max="30" width="3.625" customWidth="1"/>
    <col min="31" max="31" width="5.625" customWidth="1"/>
    <col min="32" max="32" width="11.5" hidden="1" customWidth="1"/>
    <col min="33" max="16384" width="11.5" hidden="1"/>
  </cols>
  <sheetData>
    <row r="1" spans="1:30" s="75" customFormat="1" ht="173.25" customHeight="1">
      <c r="A1" s="606"/>
      <c r="B1" s="619" t="s">
        <v>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row>
    <row r="2" spans="1:30" s="76" customFormat="1" ht="15" customHeight="1"/>
    <row r="3" spans="1:30" s="8" customFormat="1" ht="45" customHeight="1">
      <c r="A3" s="165"/>
      <c r="B3" s="622" t="s">
        <v>1</v>
      </c>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row>
    <row r="4" spans="1:30" s="76" customFormat="1" ht="15" customHeight="1"/>
    <row r="5" spans="1:30" s="8" customFormat="1" ht="60" customHeight="1">
      <c r="B5" s="659" t="s">
        <v>4978</v>
      </c>
      <c r="C5" s="657"/>
      <c r="D5" s="657"/>
      <c r="E5" s="657"/>
      <c r="F5" s="657"/>
      <c r="G5" s="657"/>
      <c r="H5" s="657"/>
      <c r="I5" s="657"/>
      <c r="J5" s="657"/>
      <c r="K5" s="657"/>
      <c r="L5" s="657"/>
      <c r="M5" s="657"/>
      <c r="N5" s="657"/>
      <c r="O5" s="657"/>
      <c r="P5" s="657"/>
      <c r="Q5" s="657"/>
      <c r="R5" s="657"/>
      <c r="S5" s="657"/>
      <c r="T5" s="657"/>
      <c r="U5" s="657"/>
      <c r="V5" s="657"/>
      <c r="W5" s="657"/>
      <c r="X5" s="657"/>
      <c r="Y5" s="657"/>
      <c r="Z5" s="657"/>
      <c r="AA5" s="657"/>
      <c r="AB5" s="657"/>
      <c r="AC5" s="657"/>
      <c r="AD5" s="657"/>
    </row>
    <row r="6" spans="1:30" s="76" customFormat="1" ht="15" customHeight="1"/>
    <row r="7" spans="1:30" s="8" customFormat="1" ht="15" customHeight="1" thickBot="1">
      <c r="A7" s="28"/>
      <c r="B7" s="3" t="s">
        <v>3</v>
      </c>
      <c r="N7" s="3" t="s">
        <v>4</v>
      </c>
      <c r="AA7" s="684" t="s">
        <v>2</v>
      </c>
      <c r="AB7" s="657"/>
      <c r="AC7" s="657"/>
      <c r="AD7" s="657"/>
    </row>
    <row r="8" spans="1:30" s="8" customFormat="1" ht="15" customHeight="1" thickBot="1">
      <c r="A8" s="28"/>
      <c r="B8" s="623" t="str">
        <f>IF(Presentación!B8="","",Presentación!B8)</f>
        <v>Veracruz de Ignacio de la Llave</v>
      </c>
      <c r="C8" s="625"/>
      <c r="D8" s="625"/>
      <c r="E8" s="625"/>
      <c r="F8" s="625"/>
      <c r="G8" s="625"/>
      <c r="H8" s="625"/>
      <c r="I8" s="625"/>
      <c r="J8" s="625"/>
      <c r="K8" s="625"/>
      <c r="L8" s="624"/>
      <c r="M8" s="6"/>
      <c r="N8" s="623" t="str">
        <f>IF(Presentación!N8="","",Presentación!N8)</f>
        <v>230</v>
      </c>
      <c r="O8" s="624"/>
    </row>
    <row r="9" spans="1:30" s="8" customFormat="1" ht="15" customHeight="1" thickBot="1">
      <c r="A9" s="28"/>
    </row>
    <row r="10" spans="1:30" ht="15" customHeight="1" thickBot="1">
      <c r="B10" s="654" t="s">
        <v>4979</v>
      </c>
      <c r="C10" s="655"/>
      <c r="D10" s="655"/>
      <c r="E10" s="655"/>
      <c r="F10" s="655"/>
      <c r="G10" s="655"/>
      <c r="H10" s="655"/>
      <c r="I10" s="655"/>
      <c r="J10" s="655"/>
      <c r="K10" s="655"/>
      <c r="L10" s="655"/>
      <c r="M10" s="655"/>
      <c r="N10" s="655"/>
      <c r="O10" s="655"/>
      <c r="P10" s="655"/>
      <c r="Q10" s="655"/>
      <c r="R10" s="656"/>
      <c r="S10" s="8"/>
      <c r="T10" s="654" t="s">
        <v>4980</v>
      </c>
      <c r="U10" s="655"/>
      <c r="V10" s="655"/>
      <c r="W10" s="655"/>
      <c r="X10" s="655"/>
      <c r="Y10" s="655"/>
      <c r="Z10" s="655"/>
      <c r="AA10" s="655"/>
      <c r="AB10" s="655"/>
      <c r="AC10" s="655"/>
      <c r="AD10" s="656"/>
    </row>
    <row r="11" spans="1:30" ht="48" customHeight="1" thickBot="1">
      <c r="A11" s="166"/>
      <c r="B11" s="532"/>
      <c r="C11" s="683" t="s">
        <v>4981</v>
      </c>
      <c r="D11" s="655"/>
      <c r="E11" s="655"/>
      <c r="F11" s="655"/>
      <c r="G11" s="655"/>
      <c r="H11" s="655"/>
      <c r="I11" s="655"/>
      <c r="J11" s="655"/>
      <c r="K11" s="655"/>
      <c r="L11" s="655"/>
      <c r="M11" s="655"/>
      <c r="N11" s="655"/>
      <c r="O11" s="655"/>
      <c r="P11" s="655"/>
      <c r="Q11" s="655"/>
      <c r="R11" s="533"/>
      <c r="S11" s="8"/>
      <c r="T11" s="665" t="s">
        <v>4982</v>
      </c>
      <c r="U11" s="666"/>
      <c r="V11" s="666"/>
      <c r="W11" s="666"/>
      <c r="X11" s="666"/>
      <c r="Y11" s="666"/>
      <c r="Z11" s="666"/>
      <c r="AA11" s="666"/>
      <c r="AB11" s="666"/>
      <c r="AC11" s="666"/>
      <c r="AD11" s="667"/>
    </row>
    <row r="12" spans="1:30" ht="15" customHeight="1">
      <c r="A12" s="166"/>
      <c r="B12" s="534"/>
      <c r="C12" s="535"/>
      <c r="D12" s="535"/>
      <c r="E12" s="535"/>
      <c r="F12" s="535"/>
      <c r="G12" s="535"/>
      <c r="H12" s="535"/>
      <c r="I12" s="535"/>
      <c r="J12" s="535"/>
      <c r="K12" s="535"/>
      <c r="L12" s="535"/>
      <c r="M12" s="535"/>
      <c r="N12" s="535"/>
      <c r="O12" s="535"/>
      <c r="P12" s="535"/>
      <c r="Q12" s="535"/>
      <c r="R12" s="536"/>
      <c r="S12" s="109"/>
      <c r="T12" s="537"/>
      <c r="U12" s="86"/>
      <c r="V12" s="86"/>
      <c r="W12" s="24"/>
      <c r="X12" s="24"/>
      <c r="Y12" s="24"/>
      <c r="Z12" s="24"/>
      <c r="AA12" s="24"/>
      <c r="AB12" s="86"/>
      <c r="AC12" s="86"/>
      <c r="AD12" s="538"/>
    </row>
    <row r="13" spans="1:30" ht="15" customHeight="1">
      <c r="A13" s="166"/>
      <c r="B13" s="537"/>
      <c r="C13" s="16" t="s">
        <v>4983</v>
      </c>
      <c r="D13" s="17"/>
      <c r="E13" s="17"/>
      <c r="F13" s="17"/>
      <c r="G13" s="17"/>
      <c r="H13" s="10"/>
      <c r="I13" s="10"/>
      <c r="J13" s="10"/>
      <c r="K13" s="10"/>
      <c r="L13" s="10"/>
      <c r="M13" s="626"/>
      <c r="N13" s="658"/>
      <c r="O13" s="658"/>
      <c r="P13" s="658"/>
      <c r="Q13" s="658"/>
      <c r="R13" s="538"/>
      <c r="S13" s="109"/>
      <c r="T13" s="537"/>
      <c r="U13" s="668" t="s">
        <v>4984</v>
      </c>
      <c r="V13" s="669"/>
      <c r="W13" s="669"/>
      <c r="X13" s="669"/>
      <c r="Y13" s="669"/>
      <c r="Z13" s="669"/>
      <c r="AA13" s="669"/>
      <c r="AB13" s="669"/>
      <c r="AC13" s="670"/>
      <c r="AD13" s="538"/>
    </row>
    <row r="14" spans="1:30" ht="15" customHeight="1">
      <c r="A14" s="166"/>
      <c r="B14" s="537"/>
      <c r="C14" s="16" t="s">
        <v>4985</v>
      </c>
      <c r="D14" s="17"/>
      <c r="E14" s="17"/>
      <c r="F14" s="626"/>
      <c r="G14" s="658"/>
      <c r="H14" s="658"/>
      <c r="I14" s="658"/>
      <c r="J14" s="658"/>
      <c r="K14" s="658"/>
      <c r="L14" s="658"/>
      <c r="M14" s="658"/>
      <c r="N14" s="658"/>
      <c r="O14" s="658"/>
      <c r="P14" s="658"/>
      <c r="Q14" s="658"/>
      <c r="R14" s="538"/>
      <c r="S14" s="109"/>
      <c r="T14" s="537"/>
      <c r="U14" s="671"/>
      <c r="V14" s="672"/>
      <c r="W14" s="672"/>
      <c r="X14" s="672"/>
      <c r="Y14" s="672"/>
      <c r="Z14" s="672"/>
      <c r="AA14" s="672"/>
      <c r="AB14" s="672"/>
      <c r="AC14" s="673"/>
      <c r="AD14" s="538"/>
    </row>
    <row r="15" spans="1:30" ht="15" customHeight="1">
      <c r="A15" s="166"/>
      <c r="B15" s="537"/>
      <c r="C15" s="16" t="s">
        <v>4986</v>
      </c>
      <c r="D15" s="17"/>
      <c r="E15" s="17"/>
      <c r="F15" s="17"/>
      <c r="G15" s="636"/>
      <c r="H15" s="653"/>
      <c r="I15" s="653"/>
      <c r="J15" s="653"/>
      <c r="K15" s="653"/>
      <c r="L15" s="653"/>
      <c r="M15" s="653"/>
      <c r="N15" s="653"/>
      <c r="O15" s="653"/>
      <c r="P15" s="653"/>
      <c r="Q15" s="653"/>
      <c r="R15" s="538"/>
      <c r="S15" s="109"/>
      <c r="T15" s="537"/>
      <c r="U15" s="674"/>
      <c r="V15" s="675"/>
      <c r="W15" s="675"/>
      <c r="X15" s="675"/>
      <c r="Y15" s="675"/>
      <c r="Z15" s="675"/>
      <c r="AA15" s="675"/>
      <c r="AB15" s="675"/>
      <c r="AC15" s="676"/>
      <c r="AD15" s="538"/>
    </row>
    <row r="16" spans="1:30" ht="15" customHeight="1">
      <c r="A16" s="166"/>
      <c r="B16" s="537"/>
      <c r="C16" s="16" t="s">
        <v>4987</v>
      </c>
      <c r="D16" s="17"/>
      <c r="E16" s="17"/>
      <c r="F16" s="17"/>
      <c r="G16" s="17"/>
      <c r="H16" s="636"/>
      <c r="I16" s="653"/>
      <c r="J16" s="653"/>
      <c r="K16" s="653"/>
      <c r="L16" s="653"/>
      <c r="M16" s="653"/>
      <c r="N16" s="653"/>
      <c r="O16" s="653"/>
      <c r="P16" s="653"/>
      <c r="Q16" s="653"/>
      <c r="R16" s="538"/>
      <c r="S16" s="109"/>
      <c r="T16" s="537"/>
      <c r="U16" s="674"/>
      <c r="V16" s="675"/>
      <c r="W16" s="675"/>
      <c r="X16" s="675"/>
      <c r="Y16" s="675"/>
      <c r="Z16" s="675"/>
      <c r="AA16" s="675"/>
      <c r="AB16" s="675"/>
      <c r="AC16" s="676"/>
      <c r="AD16" s="538"/>
    </row>
    <row r="17" spans="1:30" ht="15" customHeight="1">
      <c r="A17" s="166"/>
      <c r="B17" s="537"/>
      <c r="C17" s="16" t="s">
        <v>4988</v>
      </c>
      <c r="D17" s="17"/>
      <c r="E17" s="17"/>
      <c r="F17" s="17"/>
      <c r="G17" s="17"/>
      <c r="H17" s="636"/>
      <c r="I17" s="653"/>
      <c r="J17" s="653"/>
      <c r="K17" s="653"/>
      <c r="L17" s="653"/>
      <c r="M17" s="653"/>
      <c r="N17" s="653"/>
      <c r="O17" s="653"/>
      <c r="P17" s="653"/>
      <c r="Q17" s="653"/>
      <c r="R17" s="538"/>
      <c r="S17" s="109"/>
      <c r="T17" s="537"/>
      <c r="U17" s="674"/>
      <c r="V17" s="675"/>
      <c r="W17" s="675"/>
      <c r="X17" s="675"/>
      <c r="Y17" s="675"/>
      <c r="Z17" s="675"/>
      <c r="AA17" s="675"/>
      <c r="AB17" s="675"/>
      <c r="AC17" s="676"/>
      <c r="AD17" s="538"/>
    </row>
    <row r="18" spans="1:30" ht="15" customHeight="1">
      <c r="A18" s="166"/>
      <c r="B18" s="537"/>
      <c r="C18" s="16" t="s">
        <v>3708</v>
      </c>
      <c r="D18" s="17"/>
      <c r="E18" s="626"/>
      <c r="F18" s="658"/>
      <c r="G18" s="658"/>
      <c r="H18" s="658"/>
      <c r="I18" s="658"/>
      <c r="J18" s="658"/>
      <c r="K18" s="658"/>
      <c r="L18" s="658"/>
      <c r="M18" s="658"/>
      <c r="N18" s="658"/>
      <c r="O18" s="658"/>
      <c r="P18" s="658"/>
      <c r="Q18" s="658"/>
      <c r="R18" s="538"/>
      <c r="S18" s="109"/>
      <c r="T18" s="537"/>
      <c r="U18" s="674"/>
      <c r="V18" s="675"/>
      <c r="W18" s="675"/>
      <c r="X18" s="675"/>
      <c r="Y18" s="675"/>
      <c r="Z18" s="675"/>
      <c r="AA18" s="675"/>
      <c r="AB18" s="675"/>
      <c r="AC18" s="676"/>
      <c r="AD18" s="538"/>
    </row>
    <row r="19" spans="1:30" ht="15" customHeight="1">
      <c r="A19" s="166"/>
      <c r="B19" s="537"/>
      <c r="C19" s="16" t="s">
        <v>3733</v>
      </c>
      <c r="D19" s="17"/>
      <c r="E19" s="17"/>
      <c r="F19" s="636"/>
      <c r="G19" s="653"/>
      <c r="H19" s="653"/>
      <c r="I19" s="653"/>
      <c r="J19" s="653"/>
      <c r="K19" s="653"/>
      <c r="L19" s="653"/>
      <c r="M19" s="653"/>
      <c r="N19" s="653"/>
      <c r="O19" s="653"/>
      <c r="P19" s="653"/>
      <c r="Q19" s="653"/>
      <c r="R19" s="538"/>
      <c r="S19" s="109"/>
      <c r="T19" s="537"/>
      <c r="U19" s="674"/>
      <c r="V19" s="675"/>
      <c r="W19" s="675"/>
      <c r="X19" s="675"/>
      <c r="Y19" s="675"/>
      <c r="Z19" s="675"/>
      <c r="AA19" s="675"/>
      <c r="AB19" s="675"/>
      <c r="AC19" s="676"/>
      <c r="AD19" s="538"/>
    </row>
    <row r="20" spans="1:30" ht="15" customHeight="1">
      <c r="A20" s="166"/>
      <c r="B20" s="537"/>
      <c r="C20" s="16" t="s">
        <v>3720</v>
      </c>
      <c r="D20" s="17"/>
      <c r="E20" s="17"/>
      <c r="F20" s="174"/>
      <c r="G20" s="174"/>
      <c r="H20" s="636"/>
      <c r="I20" s="653"/>
      <c r="J20" s="653"/>
      <c r="K20" s="653"/>
      <c r="L20" s="653"/>
      <c r="M20" s="653"/>
      <c r="N20" s="653"/>
      <c r="O20" s="653"/>
      <c r="P20" s="653"/>
      <c r="Q20" s="653"/>
      <c r="R20" s="538"/>
      <c r="S20" s="109"/>
      <c r="T20" s="537"/>
      <c r="U20" s="677"/>
      <c r="V20" s="658"/>
      <c r="W20" s="658"/>
      <c r="X20" s="658"/>
      <c r="Y20" s="658"/>
      <c r="Z20" s="658"/>
      <c r="AA20" s="658"/>
      <c r="AB20" s="658"/>
      <c r="AC20" s="678"/>
      <c r="AD20" s="538"/>
    </row>
    <row r="21" spans="1:30" ht="15" customHeight="1" thickBot="1">
      <c r="A21" s="166"/>
      <c r="B21" s="539"/>
      <c r="C21" s="540"/>
      <c r="D21" s="540"/>
      <c r="E21" s="540"/>
      <c r="F21" s="540"/>
      <c r="G21" s="540"/>
      <c r="H21" s="540"/>
      <c r="I21" s="540"/>
      <c r="J21" s="540"/>
      <c r="K21" s="540"/>
      <c r="L21" s="540"/>
      <c r="M21" s="540"/>
      <c r="N21" s="540"/>
      <c r="O21" s="540"/>
      <c r="P21" s="540"/>
      <c r="Q21" s="540"/>
      <c r="R21" s="541"/>
      <c r="S21" s="109"/>
      <c r="T21" s="539"/>
      <c r="U21" s="540"/>
      <c r="V21" s="540"/>
      <c r="W21" s="540"/>
      <c r="X21" s="540"/>
      <c r="Y21" s="540"/>
      <c r="Z21" s="540"/>
      <c r="AA21" s="540"/>
      <c r="AB21" s="540"/>
      <c r="AC21" s="540"/>
      <c r="AD21" s="541"/>
    </row>
    <row r="22" spans="1:30" ht="15" customHeight="1" thickBot="1">
      <c r="A22" s="166"/>
    </row>
    <row r="23" spans="1:30" ht="15" customHeight="1" thickBot="1">
      <c r="A23" s="166"/>
      <c r="B23" s="660" t="s">
        <v>4989</v>
      </c>
      <c r="C23" s="661"/>
      <c r="D23" s="661"/>
      <c r="E23" s="661"/>
      <c r="F23" s="661"/>
      <c r="G23" s="661"/>
      <c r="H23" s="661"/>
      <c r="I23" s="661"/>
      <c r="J23" s="661"/>
      <c r="K23" s="661"/>
      <c r="L23" s="661"/>
      <c r="M23" s="661"/>
      <c r="N23" s="661"/>
      <c r="O23" s="661"/>
      <c r="P23" s="661"/>
      <c r="Q23" s="661"/>
      <c r="R23" s="662"/>
      <c r="S23" s="8"/>
      <c r="T23" s="660" t="s">
        <v>4980</v>
      </c>
      <c r="U23" s="661"/>
      <c r="V23" s="661"/>
      <c r="W23" s="661"/>
      <c r="X23" s="661"/>
      <c r="Y23" s="661"/>
      <c r="Z23" s="661"/>
      <c r="AA23" s="661"/>
      <c r="AB23" s="661"/>
      <c r="AC23" s="661"/>
      <c r="AD23" s="662"/>
    </row>
    <row r="24" spans="1:30" ht="48" customHeight="1" thickBot="1">
      <c r="A24" s="166"/>
      <c r="B24" s="167"/>
      <c r="C24" s="679" t="s">
        <v>4990</v>
      </c>
      <c r="D24" s="661"/>
      <c r="E24" s="661"/>
      <c r="F24" s="661"/>
      <c r="G24" s="661"/>
      <c r="H24" s="661"/>
      <c r="I24" s="661"/>
      <c r="J24" s="661"/>
      <c r="K24" s="661"/>
      <c r="L24" s="661"/>
      <c r="M24" s="661"/>
      <c r="N24" s="661"/>
      <c r="O24" s="661"/>
      <c r="P24" s="661"/>
      <c r="Q24" s="661"/>
      <c r="R24" s="168"/>
      <c r="S24" s="8"/>
      <c r="T24" s="680" t="s">
        <v>4982</v>
      </c>
      <c r="U24" s="681"/>
      <c r="V24" s="681"/>
      <c r="W24" s="681"/>
      <c r="X24" s="681"/>
      <c r="Y24" s="681"/>
      <c r="Z24" s="681"/>
      <c r="AA24" s="681"/>
      <c r="AB24" s="681"/>
      <c r="AC24" s="681"/>
      <c r="AD24" s="682"/>
    </row>
    <row r="25" spans="1:30" ht="15" customHeight="1">
      <c r="A25" s="166"/>
      <c r="B25" s="169"/>
      <c r="C25" s="170"/>
      <c r="D25" s="170"/>
      <c r="E25" s="170"/>
      <c r="F25" s="170"/>
      <c r="G25" s="170"/>
      <c r="H25" s="170"/>
      <c r="I25" s="170"/>
      <c r="J25" s="170"/>
      <c r="K25" s="170"/>
      <c r="L25" s="170"/>
      <c r="M25" s="170"/>
      <c r="N25" s="170"/>
      <c r="O25" s="170"/>
      <c r="P25" s="170"/>
      <c r="Q25" s="170"/>
      <c r="R25" s="171"/>
      <c r="S25" s="8"/>
      <c r="T25" s="172"/>
      <c r="U25" s="86"/>
      <c r="V25" s="86"/>
      <c r="W25" s="24"/>
      <c r="X25" s="24"/>
      <c r="Y25" s="24"/>
      <c r="Z25" s="24"/>
      <c r="AA25" s="24"/>
      <c r="AB25" s="86"/>
      <c r="AC25" s="86"/>
      <c r="AD25" s="173"/>
    </row>
    <row r="26" spans="1:30" ht="15" customHeight="1">
      <c r="A26" s="166"/>
      <c r="B26" s="172"/>
      <c r="C26" s="16" t="s">
        <v>4983</v>
      </c>
      <c r="D26" s="17"/>
      <c r="E26" s="17"/>
      <c r="F26" s="17"/>
      <c r="G26" s="17"/>
      <c r="H26" s="10"/>
      <c r="I26" s="10"/>
      <c r="J26" s="10"/>
      <c r="K26" s="10"/>
      <c r="L26" s="10"/>
      <c r="M26" s="626"/>
      <c r="N26" s="658"/>
      <c r="O26" s="658"/>
      <c r="P26" s="658"/>
      <c r="Q26" s="658"/>
      <c r="R26" s="538"/>
      <c r="S26" s="109"/>
      <c r="T26" s="537"/>
      <c r="U26" s="668" t="s">
        <v>4984</v>
      </c>
      <c r="V26" s="669"/>
      <c r="W26" s="669"/>
      <c r="X26" s="669"/>
      <c r="Y26" s="669"/>
      <c r="Z26" s="669"/>
      <c r="AA26" s="669"/>
      <c r="AB26" s="669"/>
      <c r="AC26" s="670"/>
      <c r="AD26" s="173"/>
    </row>
    <row r="27" spans="1:30" ht="15" customHeight="1">
      <c r="A27" s="166"/>
      <c r="B27" s="172"/>
      <c r="C27" s="16" t="s">
        <v>4985</v>
      </c>
      <c r="D27" s="17"/>
      <c r="E27" s="17"/>
      <c r="F27" s="626"/>
      <c r="G27" s="658"/>
      <c r="H27" s="658"/>
      <c r="I27" s="658"/>
      <c r="J27" s="658"/>
      <c r="K27" s="658"/>
      <c r="L27" s="658"/>
      <c r="M27" s="658"/>
      <c r="N27" s="658"/>
      <c r="O27" s="658"/>
      <c r="P27" s="658"/>
      <c r="Q27" s="658"/>
      <c r="R27" s="538"/>
      <c r="S27" s="109"/>
      <c r="T27" s="537"/>
      <c r="U27" s="671"/>
      <c r="V27" s="672"/>
      <c r="W27" s="672"/>
      <c r="X27" s="672"/>
      <c r="Y27" s="672"/>
      <c r="Z27" s="672"/>
      <c r="AA27" s="672"/>
      <c r="AB27" s="672"/>
      <c r="AC27" s="673"/>
      <c r="AD27" s="173"/>
    </row>
    <row r="28" spans="1:30" ht="15" customHeight="1">
      <c r="A28" s="166"/>
      <c r="B28" s="172"/>
      <c r="C28" s="16" t="s">
        <v>4986</v>
      </c>
      <c r="D28" s="17"/>
      <c r="E28" s="17"/>
      <c r="F28" s="17"/>
      <c r="G28" s="636"/>
      <c r="H28" s="653"/>
      <c r="I28" s="653"/>
      <c r="J28" s="653"/>
      <c r="K28" s="653"/>
      <c r="L28" s="653"/>
      <c r="M28" s="653"/>
      <c r="N28" s="653"/>
      <c r="O28" s="653"/>
      <c r="P28" s="653"/>
      <c r="Q28" s="653"/>
      <c r="R28" s="538"/>
      <c r="S28" s="109"/>
      <c r="T28" s="537"/>
      <c r="U28" s="674"/>
      <c r="V28" s="675"/>
      <c r="W28" s="675"/>
      <c r="X28" s="675"/>
      <c r="Y28" s="675"/>
      <c r="Z28" s="675"/>
      <c r="AA28" s="675"/>
      <c r="AB28" s="675"/>
      <c r="AC28" s="676"/>
      <c r="AD28" s="173"/>
    </row>
    <row r="29" spans="1:30" ht="15" customHeight="1">
      <c r="A29" s="166"/>
      <c r="B29" s="172"/>
      <c r="C29" s="16" t="s">
        <v>4987</v>
      </c>
      <c r="D29" s="17"/>
      <c r="E29" s="17"/>
      <c r="F29" s="17"/>
      <c r="G29" s="17"/>
      <c r="H29" s="636"/>
      <c r="I29" s="653"/>
      <c r="J29" s="653"/>
      <c r="K29" s="653"/>
      <c r="L29" s="653"/>
      <c r="M29" s="653"/>
      <c r="N29" s="653"/>
      <c r="O29" s="653"/>
      <c r="P29" s="653"/>
      <c r="Q29" s="653"/>
      <c r="R29" s="538"/>
      <c r="S29" s="109"/>
      <c r="T29" s="537"/>
      <c r="U29" s="674"/>
      <c r="V29" s="675"/>
      <c r="W29" s="675"/>
      <c r="X29" s="675"/>
      <c r="Y29" s="675"/>
      <c r="Z29" s="675"/>
      <c r="AA29" s="675"/>
      <c r="AB29" s="675"/>
      <c r="AC29" s="676"/>
      <c r="AD29" s="173"/>
    </row>
    <row r="30" spans="1:30" ht="15" customHeight="1">
      <c r="A30" s="166"/>
      <c r="B30" s="172"/>
      <c r="C30" s="16" t="s">
        <v>4988</v>
      </c>
      <c r="D30" s="17"/>
      <c r="E30" s="17"/>
      <c r="F30" s="17"/>
      <c r="G30" s="17"/>
      <c r="H30" s="636"/>
      <c r="I30" s="653"/>
      <c r="J30" s="653"/>
      <c r="K30" s="653"/>
      <c r="L30" s="653"/>
      <c r="M30" s="653"/>
      <c r="N30" s="653"/>
      <c r="O30" s="653"/>
      <c r="P30" s="653"/>
      <c r="Q30" s="653"/>
      <c r="R30" s="538"/>
      <c r="S30" s="109"/>
      <c r="T30" s="537"/>
      <c r="U30" s="674"/>
      <c r="V30" s="675"/>
      <c r="W30" s="675"/>
      <c r="X30" s="675"/>
      <c r="Y30" s="675"/>
      <c r="Z30" s="675"/>
      <c r="AA30" s="675"/>
      <c r="AB30" s="675"/>
      <c r="AC30" s="676"/>
      <c r="AD30" s="173"/>
    </row>
    <row r="31" spans="1:30" ht="15" customHeight="1">
      <c r="A31" s="166"/>
      <c r="B31" s="172"/>
      <c r="C31" s="16" t="s">
        <v>3708</v>
      </c>
      <c r="D31" s="17"/>
      <c r="E31" s="626"/>
      <c r="F31" s="658"/>
      <c r="G31" s="658"/>
      <c r="H31" s="658"/>
      <c r="I31" s="658"/>
      <c r="J31" s="658"/>
      <c r="K31" s="658"/>
      <c r="L31" s="658"/>
      <c r="M31" s="658"/>
      <c r="N31" s="658"/>
      <c r="O31" s="658"/>
      <c r="P31" s="658"/>
      <c r="Q31" s="658"/>
      <c r="R31" s="538"/>
      <c r="S31" s="109"/>
      <c r="T31" s="537"/>
      <c r="U31" s="674"/>
      <c r="V31" s="675"/>
      <c r="W31" s="675"/>
      <c r="X31" s="675"/>
      <c r="Y31" s="675"/>
      <c r="Z31" s="675"/>
      <c r="AA31" s="675"/>
      <c r="AB31" s="675"/>
      <c r="AC31" s="676"/>
      <c r="AD31" s="173"/>
    </row>
    <row r="32" spans="1:30" ht="15" customHeight="1">
      <c r="A32" s="166"/>
      <c r="B32" s="172"/>
      <c r="C32" s="16" t="s">
        <v>3733</v>
      </c>
      <c r="D32" s="17"/>
      <c r="E32" s="17"/>
      <c r="F32" s="636"/>
      <c r="G32" s="653"/>
      <c r="H32" s="653"/>
      <c r="I32" s="653"/>
      <c r="J32" s="653"/>
      <c r="K32" s="653"/>
      <c r="L32" s="653"/>
      <c r="M32" s="653"/>
      <c r="N32" s="653"/>
      <c r="O32" s="653"/>
      <c r="P32" s="653"/>
      <c r="Q32" s="653"/>
      <c r="R32" s="538"/>
      <c r="S32" s="109"/>
      <c r="T32" s="537"/>
      <c r="U32" s="674"/>
      <c r="V32" s="675"/>
      <c r="W32" s="675"/>
      <c r="X32" s="675"/>
      <c r="Y32" s="675"/>
      <c r="Z32" s="675"/>
      <c r="AA32" s="675"/>
      <c r="AB32" s="675"/>
      <c r="AC32" s="676"/>
      <c r="AD32" s="173"/>
    </row>
    <row r="33" spans="1:30" ht="15" customHeight="1">
      <c r="A33" s="166"/>
      <c r="B33" s="172"/>
      <c r="C33" s="16" t="s">
        <v>3720</v>
      </c>
      <c r="D33" s="17"/>
      <c r="E33" s="17"/>
      <c r="F33" s="174"/>
      <c r="G33" s="174"/>
      <c r="H33" s="636"/>
      <c r="I33" s="653"/>
      <c r="J33" s="653"/>
      <c r="K33" s="653"/>
      <c r="L33" s="653"/>
      <c r="M33" s="653"/>
      <c r="N33" s="653"/>
      <c r="O33" s="653"/>
      <c r="P33" s="653"/>
      <c r="Q33" s="653"/>
      <c r="R33" s="538"/>
      <c r="S33" s="109"/>
      <c r="T33" s="537"/>
      <c r="U33" s="677"/>
      <c r="V33" s="658"/>
      <c r="W33" s="658"/>
      <c r="X33" s="658"/>
      <c r="Y33" s="658"/>
      <c r="Z33" s="658"/>
      <c r="AA33" s="658"/>
      <c r="AB33" s="658"/>
      <c r="AC33" s="678"/>
      <c r="AD33" s="173"/>
    </row>
    <row r="34" spans="1:30" ht="15" customHeight="1" thickBot="1">
      <c r="A34" s="166"/>
      <c r="B34" s="175"/>
      <c r="C34" s="176"/>
      <c r="D34" s="176"/>
      <c r="E34" s="176"/>
      <c r="F34" s="176"/>
      <c r="G34" s="176"/>
      <c r="H34" s="176"/>
      <c r="I34" s="176"/>
      <c r="J34" s="176"/>
      <c r="K34" s="176"/>
      <c r="L34" s="176"/>
      <c r="M34" s="176"/>
      <c r="N34" s="176"/>
      <c r="O34" s="176"/>
      <c r="P34" s="176"/>
      <c r="Q34" s="176"/>
      <c r="R34" s="177"/>
      <c r="S34" s="8"/>
      <c r="T34" s="175"/>
      <c r="U34" s="176"/>
      <c r="V34" s="176"/>
      <c r="W34" s="176"/>
      <c r="X34" s="176"/>
      <c r="Y34" s="176"/>
      <c r="Z34" s="176"/>
      <c r="AA34" s="176"/>
      <c r="AB34" s="176"/>
      <c r="AC34" s="176"/>
      <c r="AD34" s="177"/>
    </row>
    <row r="35" spans="1:30" ht="15" customHeight="1" thickBot="1">
      <c r="A35" s="166"/>
    </row>
    <row r="36" spans="1:30" ht="15" customHeight="1" thickBot="1">
      <c r="A36" s="24"/>
      <c r="B36" s="660" t="s">
        <v>4991</v>
      </c>
      <c r="C36" s="661"/>
      <c r="D36" s="661"/>
      <c r="E36" s="661"/>
      <c r="F36" s="661"/>
      <c r="G36" s="661"/>
      <c r="H36" s="661"/>
      <c r="I36" s="661"/>
      <c r="J36" s="661"/>
      <c r="K36" s="661"/>
      <c r="L36" s="661"/>
      <c r="M36" s="661"/>
      <c r="N36" s="661"/>
      <c r="O36" s="661"/>
      <c r="P36" s="661"/>
      <c r="Q36" s="661"/>
      <c r="R36" s="662"/>
      <c r="S36" s="8"/>
      <c r="T36" s="660" t="s">
        <v>4980</v>
      </c>
      <c r="U36" s="661"/>
      <c r="V36" s="661"/>
      <c r="W36" s="661"/>
      <c r="X36" s="661"/>
      <c r="Y36" s="661"/>
      <c r="Z36" s="661"/>
      <c r="AA36" s="661"/>
      <c r="AB36" s="661"/>
      <c r="AC36" s="661"/>
      <c r="AD36" s="662"/>
    </row>
    <row r="37" spans="1:30" ht="48" customHeight="1" thickBot="1">
      <c r="A37" s="24"/>
      <c r="B37" s="167"/>
      <c r="C37" s="663" t="s">
        <v>4992</v>
      </c>
      <c r="D37" s="664"/>
      <c r="E37" s="664"/>
      <c r="F37" s="664"/>
      <c r="G37" s="664"/>
      <c r="H37" s="664"/>
      <c r="I37" s="664"/>
      <c r="J37" s="664"/>
      <c r="K37" s="664"/>
      <c r="L37" s="664"/>
      <c r="M37" s="664"/>
      <c r="N37" s="664"/>
      <c r="O37" s="664"/>
      <c r="P37" s="664"/>
      <c r="Q37" s="664"/>
      <c r="R37" s="168"/>
      <c r="S37" s="8"/>
      <c r="T37" s="680" t="s">
        <v>4982</v>
      </c>
      <c r="U37" s="681"/>
      <c r="V37" s="681"/>
      <c r="W37" s="681"/>
      <c r="X37" s="681"/>
      <c r="Y37" s="681"/>
      <c r="Z37" s="681"/>
      <c r="AA37" s="681"/>
      <c r="AB37" s="681"/>
      <c r="AC37" s="681"/>
      <c r="AD37" s="682"/>
    </row>
    <row r="38" spans="1:30" ht="15" customHeight="1">
      <c r="A38" s="166"/>
      <c r="B38" s="169"/>
      <c r="C38" s="170"/>
      <c r="D38" s="170"/>
      <c r="E38" s="170"/>
      <c r="F38" s="170"/>
      <c r="G38" s="170"/>
      <c r="H38" s="170"/>
      <c r="I38" s="170"/>
      <c r="J38" s="170"/>
      <c r="K38" s="170"/>
      <c r="L38" s="170"/>
      <c r="M38" s="170"/>
      <c r="N38" s="170"/>
      <c r="O38" s="170"/>
      <c r="P38" s="170"/>
      <c r="Q38" s="170"/>
      <c r="R38" s="171"/>
      <c r="S38" s="8"/>
      <c r="T38" s="172"/>
      <c r="U38" s="86"/>
      <c r="V38" s="86"/>
      <c r="W38" s="24"/>
      <c r="X38" s="24"/>
      <c r="Y38" s="24"/>
      <c r="Z38" s="24"/>
      <c r="AA38" s="24"/>
      <c r="AB38" s="86"/>
      <c r="AC38" s="86"/>
      <c r="AD38" s="173"/>
    </row>
    <row r="39" spans="1:30" ht="15" customHeight="1">
      <c r="A39" s="166"/>
      <c r="B39" s="172"/>
      <c r="C39" s="16" t="s">
        <v>4983</v>
      </c>
      <c r="D39" s="17"/>
      <c r="E39" s="17"/>
      <c r="F39" s="17"/>
      <c r="G39" s="17"/>
      <c r="H39" s="10"/>
      <c r="I39" s="10"/>
      <c r="J39" s="10"/>
      <c r="K39" s="10"/>
      <c r="L39" s="10"/>
      <c r="M39" s="626"/>
      <c r="N39" s="658"/>
      <c r="O39" s="658"/>
      <c r="P39" s="658"/>
      <c r="Q39" s="658"/>
      <c r="R39" s="538"/>
      <c r="S39" s="109"/>
      <c r="T39" s="537"/>
      <c r="U39" s="668" t="s">
        <v>4984</v>
      </c>
      <c r="V39" s="669"/>
      <c r="W39" s="669"/>
      <c r="X39" s="669"/>
      <c r="Y39" s="669"/>
      <c r="Z39" s="669"/>
      <c r="AA39" s="669"/>
      <c r="AB39" s="669"/>
      <c r="AC39" s="670"/>
      <c r="AD39" s="173"/>
    </row>
    <row r="40" spans="1:30" ht="15" customHeight="1">
      <c r="A40" s="166"/>
      <c r="B40" s="172"/>
      <c r="C40" s="16" t="s">
        <v>4985</v>
      </c>
      <c r="D40" s="17"/>
      <c r="E40" s="17"/>
      <c r="F40" s="626"/>
      <c r="G40" s="658"/>
      <c r="H40" s="658"/>
      <c r="I40" s="658"/>
      <c r="J40" s="658"/>
      <c r="K40" s="658"/>
      <c r="L40" s="658"/>
      <c r="M40" s="658"/>
      <c r="N40" s="658"/>
      <c r="O40" s="658"/>
      <c r="P40" s="658"/>
      <c r="Q40" s="658"/>
      <c r="R40" s="538"/>
      <c r="S40" s="109"/>
      <c r="T40" s="537"/>
      <c r="U40" s="671"/>
      <c r="V40" s="672"/>
      <c r="W40" s="672"/>
      <c r="X40" s="672"/>
      <c r="Y40" s="672"/>
      <c r="Z40" s="672"/>
      <c r="AA40" s="672"/>
      <c r="AB40" s="672"/>
      <c r="AC40" s="673"/>
      <c r="AD40" s="173"/>
    </row>
    <row r="41" spans="1:30" ht="15" customHeight="1">
      <c r="A41" s="166"/>
      <c r="B41" s="172"/>
      <c r="C41" s="16" t="s">
        <v>4986</v>
      </c>
      <c r="D41" s="17"/>
      <c r="E41" s="17"/>
      <c r="F41" s="17"/>
      <c r="G41" s="636"/>
      <c r="H41" s="653"/>
      <c r="I41" s="653"/>
      <c r="J41" s="653"/>
      <c r="K41" s="653"/>
      <c r="L41" s="653"/>
      <c r="M41" s="653"/>
      <c r="N41" s="653"/>
      <c r="O41" s="653"/>
      <c r="P41" s="653"/>
      <c r="Q41" s="653"/>
      <c r="R41" s="538"/>
      <c r="S41" s="109"/>
      <c r="T41" s="537"/>
      <c r="U41" s="674"/>
      <c r="V41" s="675"/>
      <c r="W41" s="675"/>
      <c r="X41" s="675"/>
      <c r="Y41" s="675"/>
      <c r="Z41" s="675"/>
      <c r="AA41" s="675"/>
      <c r="AB41" s="675"/>
      <c r="AC41" s="676"/>
      <c r="AD41" s="173"/>
    </row>
    <row r="42" spans="1:30" ht="15" customHeight="1">
      <c r="A42" s="166"/>
      <c r="B42" s="172"/>
      <c r="C42" s="16" t="s">
        <v>4987</v>
      </c>
      <c r="D42" s="17"/>
      <c r="E42" s="17"/>
      <c r="F42" s="17"/>
      <c r="G42" s="17"/>
      <c r="H42" s="636"/>
      <c r="I42" s="653"/>
      <c r="J42" s="653"/>
      <c r="K42" s="653"/>
      <c r="L42" s="653"/>
      <c r="M42" s="653"/>
      <c r="N42" s="653"/>
      <c r="O42" s="653"/>
      <c r="P42" s="653"/>
      <c r="Q42" s="653"/>
      <c r="R42" s="538"/>
      <c r="S42" s="109"/>
      <c r="T42" s="537"/>
      <c r="U42" s="674"/>
      <c r="V42" s="675"/>
      <c r="W42" s="675"/>
      <c r="X42" s="675"/>
      <c r="Y42" s="675"/>
      <c r="Z42" s="675"/>
      <c r="AA42" s="675"/>
      <c r="AB42" s="675"/>
      <c r="AC42" s="676"/>
      <c r="AD42" s="173"/>
    </row>
    <row r="43" spans="1:30" ht="15" customHeight="1">
      <c r="A43" s="166"/>
      <c r="B43" s="172"/>
      <c r="C43" s="16" t="s">
        <v>4988</v>
      </c>
      <c r="D43" s="17"/>
      <c r="E43" s="17"/>
      <c r="F43" s="17"/>
      <c r="G43" s="17"/>
      <c r="H43" s="636"/>
      <c r="I43" s="653"/>
      <c r="J43" s="653"/>
      <c r="K43" s="653"/>
      <c r="L43" s="653"/>
      <c r="M43" s="653"/>
      <c r="N43" s="653"/>
      <c r="O43" s="653"/>
      <c r="P43" s="653"/>
      <c r="Q43" s="653"/>
      <c r="R43" s="538"/>
      <c r="S43" s="109"/>
      <c r="T43" s="537"/>
      <c r="U43" s="674"/>
      <c r="V43" s="675"/>
      <c r="W43" s="675"/>
      <c r="X43" s="675"/>
      <c r="Y43" s="675"/>
      <c r="Z43" s="675"/>
      <c r="AA43" s="675"/>
      <c r="AB43" s="675"/>
      <c r="AC43" s="676"/>
      <c r="AD43" s="173"/>
    </row>
    <row r="44" spans="1:30" ht="15" customHeight="1">
      <c r="A44" s="166"/>
      <c r="B44" s="172"/>
      <c r="C44" s="16" t="s">
        <v>3708</v>
      </c>
      <c r="D44" s="17"/>
      <c r="E44" s="626"/>
      <c r="F44" s="658"/>
      <c r="G44" s="658"/>
      <c r="H44" s="658"/>
      <c r="I44" s="658"/>
      <c r="J44" s="658"/>
      <c r="K44" s="658"/>
      <c r="L44" s="658"/>
      <c r="M44" s="658"/>
      <c r="N44" s="658"/>
      <c r="O44" s="658"/>
      <c r="P44" s="658"/>
      <c r="Q44" s="658"/>
      <c r="R44" s="538"/>
      <c r="S44" s="109"/>
      <c r="T44" s="537"/>
      <c r="U44" s="674"/>
      <c r="V44" s="675"/>
      <c r="W44" s="675"/>
      <c r="X44" s="675"/>
      <c r="Y44" s="675"/>
      <c r="Z44" s="675"/>
      <c r="AA44" s="675"/>
      <c r="AB44" s="675"/>
      <c r="AC44" s="676"/>
      <c r="AD44" s="173"/>
    </row>
    <row r="45" spans="1:30" ht="15" customHeight="1">
      <c r="A45" s="166"/>
      <c r="B45" s="172"/>
      <c r="C45" s="16" t="s">
        <v>3733</v>
      </c>
      <c r="D45" s="17"/>
      <c r="E45" s="17"/>
      <c r="F45" s="636"/>
      <c r="G45" s="653"/>
      <c r="H45" s="653"/>
      <c r="I45" s="653"/>
      <c r="J45" s="653"/>
      <c r="K45" s="653"/>
      <c r="L45" s="653"/>
      <c r="M45" s="653"/>
      <c r="N45" s="653"/>
      <c r="O45" s="653"/>
      <c r="P45" s="653"/>
      <c r="Q45" s="653"/>
      <c r="R45" s="538"/>
      <c r="S45" s="109"/>
      <c r="T45" s="537"/>
      <c r="U45" s="674"/>
      <c r="V45" s="675"/>
      <c r="W45" s="675"/>
      <c r="X45" s="675"/>
      <c r="Y45" s="675"/>
      <c r="Z45" s="675"/>
      <c r="AA45" s="675"/>
      <c r="AB45" s="675"/>
      <c r="AC45" s="676"/>
      <c r="AD45" s="173"/>
    </row>
    <row r="46" spans="1:30" ht="15" customHeight="1">
      <c r="A46" s="166"/>
      <c r="B46" s="172"/>
      <c r="C46" s="16" t="s">
        <v>3720</v>
      </c>
      <c r="D46" s="17"/>
      <c r="E46" s="17"/>
      <c r="F46" s="174"/>
      <c r="G46" s="174"/>
      <c r="H46" s="636"/>
      <c r="I46" s="653"/>
      <c r="J46" s="653"/>
      <c r="K46" s="653"/>
      <c r="L46" s="653"/>
      <c r="M46" s="653"/>
      <c r="N46" s="653"/>
      <c r="O46" s="653"/>
      <c r="P46" s="653"/>
      <c r="Q46" s="653"/>
      <c r="R46" s="538"/>
      <c r="S46" s="109"/>
      <c r="T46" s="537"/>
      <c r="U46" s="677"/>
      <c r="V46" s="658"/>
      <c r="W46" s="658"/>
      <c r="X46" s="658"/>
      <c r="Y46" s="658"/>
      <c r="Z46" s="658"/>
      <c r="AA46" s="658"/>
      <c r="AB46" s="658"/>
      <c r="AC46" s="678"/>
      <c r="AD46" s="173"/>
    </row>
    <row r="47" spans="1:30" ht="15" customHeight="1" thickBot="1">
      <c r="A47" s="166"/>
      <c r="B47" s="175"/>
      <c r="C47" s="176"/>
      <c r="D47" s="176"/>
      <c r="E47" s="176"/>
      <c r="F47" s="176"/>
      <c r="G47" s="176"/>
      <c r="H47" s="176"/>
      <c r="I47" s="176"/>
      <c r="J47" s="176"/>
      <c r="K47" s="176"/>
      <c r="L47" s="176"/>
      <c r="M47" s="176"/>
      <c r="N47" s="176"/>
      <c r="O47" s="176"/>
      <c r="P47" s="176"/>
      <c r="Q47" s="176"/>
      <c r="R47" s="177"/>
      <c r="S47" s="8"/>
      <c r="T47" s="175"/>
      <c r="U47" s="176"/>
      <c r="V47" s="176"/>
      <c r="W47" s="176"/>
      <c r="X47" s="176"/>
      <c r="Y47" s="176"/>
      <c r="Z47" s="176"/>
      <c r="AA47" s="176"/>
      <c r="AB47" s="176"/>
      <c r="AC47" s="176"/>
      <c r="AD47" s="177"/>
    </row>
    <row r="48" spans="1:30" ht="15" customHeight="1" thickBot="1"/>
    <row r="49" spans="2:30" ht="15" customHeight="1">
      <c r="B49" s="178"/>
      <c r="C49" s="179" t="s">
        <v>4993</v>
      </c>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80"/>
    </row>
    <row r="50" spans="2:30" ht="72" customHeight="1" thickBot="1">
      <c r="B50" s="32"/>
      <c r="C50" s="685"/>
      <c r="D50" s="686"/>
      <c r="E50" s="686"/>
      <c r="F50" s="686"/>
      <c r="G50" s="686"/>
      <c r="H50" s="686"/>
      <c r="I50" s="686"/>
      <c r="J50" s="686"/>
      <c r="K50" s="686"/>
      <c r="L50" s="686"/>
      <c r="M50" s="686"/>
      <c r="N50" s="686"/>
      <c r="O50" s="686"/>
      <c r="P50" s="686"/>
      <c r="Q50" s="686"/>
      <c r="R50" s="686"/>
      <c r="S50" s="686"/>
      <c r="T50" s="686"/>
      <c r="U50" s="686"/>
      <c r="V50" s="686"/>
      <c r="W50" s="686"/>
      <c r="X50" s="686"/>
      <c r="Y50" s="686"/>
      <c r="Z50" s="686"/>
      <c r="AA50" s="686"/>
      <c r="AB50" s="686"/>
      <c r="AC50" s="686"/>
      <c r="AD50" s="33"/>
    </row>
    <row r="51" spans="2:30" s="14" customFormat="1" ht="15" customHeight="1"/>
    <row r="52" spans="2:30" s="14" customFormat="1" ht="15" customHeight="1"/>
    <row r="53" spans="2:30" s="14" customFormat="1" ht="15" customHeight="1"/>
    <row r="54" spans="2:30" s="14" customFormat="1" ht="15" customHeight="1"/>
    <row r="55" spans="2:30" s="14" customFormat="1" ht="15" customHeight="1"/>
    <row r="56" spans="2:30" s="14" customFormat="1" ht="15" customHeight="1"/>
  </sheetData>
  <sheetProtection algorithmName="SHA-512" hashValue="WdkQ3CW7VZ8beAYzLOTttXnm7OInRoQzdfxVn3wka/HLsKaIdP3I7TdFWPBwmQi0zquz82uNzlsCrKE83JmmRw==" saltValue="wqhBgJfvr2QnyCO2vVu5rg==" spinCount="100000" sheet="1" objects="1" scenarios="1"/>
  <mergeCells count="49">
    <mergeCell ref="U40:AC46"/>
    <mergeCell ref="C11:Q11"/>
    <mergeCell ref="T37:AD37"/>
    <mergeCell ref="AA7:AD7"/>
    <mergeCell ref="C50:AC50"/>
    <mergeCell ref="U13:AC13"/>
    <mergeCell ref="H33:Q33"/>
    <mergeCell ref="M39:Q39"/>
    <mergeCell ref="H42:Q42"/>
    <mergeCell ref="H43:Q43"/>
    <mergeCell ref="U39:AC39"/>
    <mergeCell ref="E44:Q44"/>
    <mergeCell ref="H46:Q46"/>
    <mergeCell ref="G41:Q41"/>
    <mergeCell ref="F40:Q40"/>
    <mergeCell ref="T36:AD36"/>
    <mergeCell ref="B36:R36"/>
    <mergeCell ref="H16:Q16"/>
    <mergeCell ref="F45:Q45"/>
    <mergeCell ref="C37:Q37"/>
    <mergeCell ref="T11:AD11"/>
    <mergeCell ref="F14:Q14"/>
    <mergeCell ref="U26:AC26"/>
    <mergeCell ref="U14:AC20"/>
    <mergeCell ref="T23:AD23"/>
    <mergeCell ref="M26:Q26"/>
    <mergeCell ref="C24:Q24"/>
    <mergeCell ref="F19:Q19"/>
    <mergeCell ref="E31:Q31"/>
    <mergeCell ref="H17:Q17"/>
    <mergeCell ref="T24:AD24"/>
    <mergeCell ref="U27:AC33"/>
    <mergeCell ref="H30:Q30"/>
    <mergeCell ref="N8:O8"/>
    <mergeCell ref="E18:Q18"/>
    <mergeCell ref="F32:Q32"/>
    <mergeCell ref="B5:AD5"/>
    <mergeCell ref="H29:Q29"/>
    <mergeCell ref="F27:Q27"/>
    <mergeCell ref="G28:Q28"/>
    <mergeCell ref="H20:Q20"/>
    <mergeCell ref="B23:R23"/>
    <mergeCell ref="B1:AD1"/>
    <mergeCell ref="G15:Q15"/>
    <mergeCell ref="B10:R10"/>
    <mergeCell ref="B3:AD3"/>
    <mergeCell ref="T10:AD10"/>
    <mergeCell ref="M13:Q13"/>
    <mergeCell ref="B8:L8"/>
  </mergeCells>
  <conditionalFormatting sqref="A1:XFD1048576">
    <cfRule type="expression" dxfId="2138" priority="1" stopIfTrue="1">
      <formula>AND($A$1&lt;&gt;"",SEARCH("igual o mayor",A1)&gt;0)</formula>
    </cfRule>
    <cfRule type="expression" dxfId="2137" priority="2" stopIfTrue="1">
      <formula>AND($A$1&lt;&gt;"",SEARCH("igual o menor",A1)&gt;0)</formula>
    </cfRule>
    <cfRule type="expression" dxfId="2136" priority="3" stopIfTrue="1">
      <formula>AND($A$1&lt;&gt;"",SEARCH("pase a la pregunta",A1)&gt;0)</formula>
    </cfRule>
    <cfRule type="expression" dxfId="2135" priority="4" stopIfTrue="1">
      <formula>AND($A$1&lt;&gt;"",SEARCH("en blanco",A1)&gt;0)</formula>
    </cfRule>
    <cfRule type="expression" dxfId="2134" priority="5" stopIfTrue="1">
      <formula>AND($A$1&lt;&gt;"",SEARCH("no puede registrar",A1)&gt;0)</formula>
    </cfRule>
    <cfRule type="expression" dxfId="2133" priority="6" stopIfTrue="1">
      <formula>AND($A$1&lt;&gt;"",SUM(A1)&gt;0)</formula>
    </cfRule>
    <cfRule type="expression" dxfId="2132" priority="7" stopIfTrue="1">
      <formula>AND($A$1&lt;&gt;"",SEARCH("la pregunta",A1)&gt;0)</formula>
    </cfRule>
  </conditionalFormatting>
  <hyperlinks>
    <hyperlink ref="AA7" location="Índice!B11"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2
Informantes</oddHeader>
    <oddFooter>&amp;LCenso Nacional de Gobiernos Estatales 2026&amp;R&amp;P de &amp;N</oddFooter>
  </headerFooter>
  <rowBreaks count="1" manualBreakCount="1">
    <brk id="35" max="3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Z71"/>
  <sheetViews>
    <sheetView showGridLines="0" view="pageBreakPreview" zoomScale="120" zoomScaleNormal="100" zoomScaleSheetLayoutView="120" workbookViewId="0"/>
  </sheetViews>
  <sheetFormatPr baseColWidth="10" defaultColWidth="0" defaultRowHeight="15" customHeight="1" zeroHeight="1"/>
  <cols>
    <col min="1" max="1" width="5.625" customWidth="1"/>
    <col min="2" max="61" width="3.625" customWidth="1"/>
    <col min="62" max="62" width="5.625" customWidth="1"/>
    <col min="63" max="65" width="5.125" hidden="1" customWidth="1"/>
    <col min="66" max="78" width="0" hidden="1" customWidth="1"/>
    <col min="79" max="16384" width="5.125" hidden="1"/>
  </cols>
  <sheetData>
    <row r="1" spans="1:64" ht="173.25" customHeight="1">
      <c r="A1" s="607"/>
      <c r="B1" s="727" t="s">
        <v>0</v>
      </c>
      <c r="C1" s="728"/>
      <c r="D1" s="728"/>
      <c r="E1" s="728"/>
      <c r="F1" s="728"/>
      <c r="G1" s="728"/>
      <c r="H1" s="728"/>
      <c r="I1" s="728"/>
      <c r="J1" s="728"/>
      <c r="K1" s="728"/>
      <c r="L1" s="728"/>
      <c r="M1" s="728"/>
      <c r="N1" s="728"/>
      <c r="O1" s="728"/>
      <c r="P1" s="728"/>
      <c r="Q1" s="728"/>
      <c r="R1" s="728"/>
      <c r="S1" s="728"/>
      <c r="T1" s="728"/>
      <c r="U1" s="728"/>
      <c r="V1" s="728"/>
      <c r="W1" s="728"/>
      <c r="X1" s="728"/>
      <c r="Y1" s="728"/>
      <c r="Z1" s="728"/>
      <c r="AA1" s="728"/>
      <c r="AB1" s="728"/>
      <c r="AC1" s="728"/>
      <c r="AD1" s="728"/>
      <c r="AE1" s="728"/>
      <c r="AF1" s="728"/>
      <c r="AG1" s="728"/>
      <c r="AH1" s="728"/>
      <c r="AI1" s="728"/>
      <c r="AJ1" s="728"/>
      <c r="AK1" s="728"/>
      <c r="AL1" s="728"/>
      <c r="AM1" s="728"/>
      <c r="AN1" s="728"/>
      <c r="AO1" s="728"/>
      <c r="AP1" s="728"/>
      <c r="AQ1" s="728"/>
      <c r="AR1" s="728"/>
      <c r="AS1" s="728"/>
      <c r="AT1" s="728"/>
      <c r="AU1" s="728"/>
      <c r="AV1" s="728"/>
      <c r="AW1" s="728"/>
      <c r="AX1" s="728"/>
      <c r="AY1" s="728"/>
      <c r="AZ1" s="728"/>
      <c r="BA1" s="728"/>
      <c r="BB1" s="728"/>
      <c r="BC1" s="728"/>
      <c r="BD1" s="728"/>
      <c r="BE1" s="728"/>
      <c r="BF1" s="728"/>
      <c r="BG1" s="728"/>
      <c r="BH1" s="728"/>
      <c r="BI1" s="728"/>
    </row>
    <row r="2" spans="1:64" ht="14.25">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row>
    <row r="3" spans="1:64" ht="45" customHeight="1">
      <c r="A3" s="181"/>
      <c r="B3" s="659" t="s">
        <v>1</v>
      </c>
      <c r="C3" s="635"/>
      <c r="D3" s="635"/>
      <c r="E3" s="635"/>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c r="AM3" s="635"/>
      <c r="AN3" s="635"/>
      <c r="AO3" s="635"/>
      <c r="AP3" s="635"/>
      <c r="AQ3" s="635"/>
      <c r="AR3" s="635"/>
      <c r="AS3" s="635"/>
      <c r="AT3" s="635"/>
      <c r="AU3" s="635"/>
      <c r="AV3" s="635"/>
      <c r="AW3" s="635"/>
      <c r="AX3" s="635"/>
      <c r="AY3" s="635"/>
      <c r="AZ3" s="635"/>
      <c r="BA3" s="635"/>
      <c r="BB3" s="635"/>
      <c r="BC3" s="635"/>
      <c r="BD3" s="635"/>
      <c r="BE3" s="635"/>
      <c r="BF3" s="635"/>
      <c r="BG3" s="635"/>
      <c r="BH3" s="635"/>
      <c r="BI3" s="635"/>
    </row>
    <row r="4" spans="1:64" ht="14.25">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row>
    <row r="5" spans="1:64" s="86" customFormat="1" ht="60" customHeight="1">
      <c r="B5" s="659" t="s">
        <v>4994</v>
      </c>
      <c r="C5" s="714"/>
      <c r="D5" s="714"/>
      <c r="E5" s="714"/>
      <c r="F5" s="714"/>
      <c r="G5" s="714"/>
      <c r="H5" s="714"/>
      <c r="I5" s="714"/>
      <c r="J5" s="714"/>
      <c r="K5" s="714"/>
      <c r="L5" s="714"/>
      <c r="M5" s="714"/>
      <c r="N5" s="714"/>
      <c r="O5" s="714"/>
      <c r="P5" s="714"/>
      <c r="Q5" s="714"/>
      <c r="R5" s="714"/>
      <c r="S5" s="714"/>
      <c r="T5" s="714"/>
      <c r="U5" s="714"/>
      <c r="V5" s="714"/>
      <c r="W5" s="714"/>
      <c r="X5" s="714"/>
      <c r="Y5" s="714"/>
      <c r="Z5" s="714"/>
      <c r="AA5" s="714"/>
      <c r="AB5" s="714"/>
      <c r="AC5" s="714"/>
      <c r="AD5" s="714"/>
      <c r="AE5" s="714"/>
      <c r="AF5" s="714"/>
      <c r="AG5" s="714"/>
      <c r="AH5" s="714"/>
      <c r="AI5" s="714"/>
      <c r="AJ5" s="714"/>
      <c r="AK5" s="714"/>
      <c r="AL5" s="714"/>
      <c r="AM5" s="714"/>
      <c r="AN5" s="714"/>
      <c r="AO5" s="714"/>
      <c r="AP5" s="714"/>
      <c r="AQ5" s="714"/>
      <c r="AR5" s="714"/>
      <c r="AS5" s="714"/>
      <c r="AT5" s="714"/>
      <c r="AU5" s="714"/>
      <c r="AV5" s="714"/>
      <c r="AW5" s="714"/>
      <c r="AX5" s="714"/>
      <c r="AY5" s="714"/>
      <c r="AZ5" s="714"/>
      <c r="BA5" s="714"/>
      <c r="BB5" s="714"/>
      <c r="BC5" s="714"/>
      <c r="BD5" s="714"/>
      <c r="BE5" s="714"/>
      <c r="BF5" s="714"/>
      <c r="BG5" s="714"/>
      <c r="BH5" s="714"/>
      <c r="BI5" s="714"/>
    </row>
    <row r="6" spans="1:64" ht="14.25">
      <c r="A6" s="24"/>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row>
    <row r="7" spans="1:64" ht="15" customHeight="1" thickBot="1">
      <c r="A7" s="24"/>
      <c r="B7" s="3" t="s">
        <v>3</v>
      </c>
      <c r="N7" s="3" t="s">
        <v>4</v>
      </c>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182"/>
      <c r="AR7" s="182"/>
      <c r="AS7" s="182"/>
      <c r="AT7" s="183"/>
      <c r="AU7" s="24"/>
      <c r="AV7" s="24"/>
      <c r="AW7" s="24"/>
      <c r="AX7" s="24"/>
      <c r="AY7" s="24"/>
      <c r="AZ7" s="24"/>
      <c r="BA7" s="24"/>
      <c r="BB7" s="24"/>
      <c r="BC7" s="24"/>
      <c r="BD7" s="24"/>
      <c r="BE7" s="24"/>
      <c r="BF7" s="684" t="s">
        <v>2</v>
      </c>
      <c r="BG7" s="635"/>
      <c r="BH7" s="635"/>
      <c r="BI7" s="635"/>
    </row>
    <row r="8" spans="1:64" ht="15" customHeight="1" thickBot="1">
      <c r="A8" s="24"/>
      <c r="B8" s="623" t="str">
        <f>IF(Presentación!B8="","",Presentación!B8)</f>
        <v>Veracruz de Ignacio de la Llave</v>
      </c>
      <c r="C8" s="625"/>
      <c r="D8" s="625"/>
      <c r="E8" s="625"/>
      <c r="F8" s="625"/>
      <c r="G8" s="625"/>
      <c r="H8" s="625"/>
      <c r="I8" s="625"/>
      <c r="J8" s="625"/>
      <c r="K8" s="625"/>
      <c r="L8" s="624"/>
      <c r="M8" s="6"/>
      <c r="N8" s="623" t="str">
        <f>IF(Presentación!N8="","",Presentación!N8)</f>
        <v>230</v>
      </c>
      <c r="O8" s="624"/>
      <c r="P8" s="182"/>
      <c r="Q8" s="182"/>
      <c r="R8" s="182"/>
      <c r="S8" s="182"/>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row>
    <row r="9" spans="1:64" ht="15" customHeight="1" thickBot="1">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row>
    <row r="10" spans="1:64" s="24" customFormat="1" ht="15" customHeight="1" thickBot="1">
      <c r="A10" s="35"/>
      <c r="B10" s="654" t="s">
        <v>4995</v>
      </c>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c r="AT10" s="655"/>
      <c r="AU10" s="655"/>
      <c r="AV10" s="655"/>
      <c r="AW10" s="655"/>
      <c r="AX10" s="655"/>
      <c r="AY10" s="655"/>
      <c r="AZ10" s="655"/>
      <c r="BA10" s="655"/>
      <c r="BB10" s="655"/>
      <c r="BC10" s="655"/>
      <c r="BD10" s="655"/>
      <c r="BE10" s="655"/>
      <c r="BF10" s="655"/>
      <c r="BG10" s="655"/>
      <c r="BH10" s="655"/>
      <c r="BI10" s="656"/>
      <c r="BJ10" s="106"/>
      <c r="BK10" s="106"/>
      <c r="BL10" s="106"/>
    </row>
    <row r="11" spans="1:64" s="24" customFormat="1" ht="15" customHeight="1">
      <c r="A11" s="36"/>
      <c r="B11" s="687" t="s">
        <v>4996</v>
      </c>
      <c r="C11" s="688"/>
      <c r="D11" s="688"/>
      <c r="E11" s="688"/>
      <c r="F11" s="688"/>
      <c r="G11" s="688"/>
      <c r="H11" s="688"/>
      <c r="I11" s="688"/>
      <c r="J11" s="688"/>
      <c r="K11" s="688"/>
      <c r="L11" s="688"/>
      <c r="M11" s="688"/>
      <c r="N11" s="688"/>
      <c r="O11" s="688"/>
      <c r="P11" s="688"/>
      <c r="Q11" s="688"/>
      <c r="R11" s="688"/>
      <c r="S11" s="688"/>
      <c r="T11" s="688"/>
      <c r="U11" s="688"/>
      <c r="V11" s="688"/>
      <c r="W11" s="688"/>
      <c r="X11" s="688"/>
      <c r="Y11" s="688"/>
      <c r="Z11" s="688"/>
      <c r="AA11" s="688"/>
      <c r="AB11" s="688"/>
      <c r="AC11" s="688"/>
      <c r="AD11" s="688"/>
      <c r="AE11" s="688"/>
      <c r="AF11" s="688"/>
      <c r="AG11" s="688"/>
      <c r="AH11" s="688"/>
      <c r="AI11" s="688"/>
      <c r="AJ11" s="688"/>
      <c r="AK11" s="688"/>
      <c r="AL11" s="688"/>
      <c r="AM11" s="688"/>
      <c r="AN11" s="688"/>
      <c r="AO11" s="688"/>
      <c r="AP11" s="688"/>
      <c r="AQ11" s="688"/>
      <c r="AR11" s="688"/>
      <c r="AS11" s="688"/>
      <c r="AT11" s="688"/>
      <c r="AU11" s="688"/>
      <c r="AV11" s="688"/>
      <c r="AW11" s="688"/>
      <c r="AX11" s="688"/>
      <c r="AY11" s="688"/>
      <c r="AZ11" s="688"/>
      <c r="BA11" s="688"/>
      <c r="BB11" s="688"/>
      <c r="BC11" s="688"/>
      <c r="BD11" s="688"/>
      <c r="BE11" s="688"/>
      <c r="BF11" s="688"/>
      <c r="BG11" s="688"/>
      <c r="BH11" s="688"/>
      <c r="BI11" s="689"/>
    </row>
    <row r="12" spans="1:64" s="24" customFormat="1" ht="15" customHeight="1">
      <c r="A12" s="36"/>
      <c r="B12" s="13"/>
      <c r="C12" s="715" t="s">
        <v>4997</v>
      </c>
      <c r="D12" s="688"/>
      <c r="E12" s="688"/>
      <c r="F12" s="688"/>
      <c r="G12" s="688"/>
      <c r="H12" s="688"/>
      <c r="I12" s="688"/>
      <c r="J12" s="688"/>
      <c r="K12" s="688"/>
      <c r="L12" s="688"/>
      <c r="M12" s="688"/>
      <c r="N12" s="688"/>
      <c r="O12" s="688"/>
      <c r="P12" s="688"/>
      <c r="Q12" s="688"/>
      <c r="R12" s="688"/>
      <c r="S12" s="688"/>
      <c r="T12" s="688"/>
      <c r="U12" s="688"/>
      <c r="V12" s="688"/>
      <c r="W12" s="688"/>
      <c r="X12" s="688"/>
      <c r="Y12" s="688"/>
      <c r="Z12" s="688"/>
      <c r="AA12" s="688"/>
      <c r="AB12" s="688"/>
      <c r="AC12" s="688"/>
      <c r="AD12" s="688"/>
      <c r="AE12" s="688"/>
      <c r="AF12" s="688"/>
      <c r="AG12" s="688"/>
      <c r="AH12" s="688"/>
      <c r="AI12" s="688"/>
      <c r="AJ12" s="688"/>
      <c r="AK12" s="688"/>
      <c r="AL12" s="688"/>
      <c r="AM12" s="688"/>
      <c r="AN12" s="688"/>
      <c r="AO12" s="688"/>
      <c r="AP12" s="688"/>
      <c r="AQ12" s="688"/>
      <c r="AR12" s="688"/>
      <c r="AS12" s="688"/>
      <c r="AT12" s="688"/>
      <c r="AU12" s="688"/>
      <c r="AV12" s="688"/>
      <c r="AW12" s="688"/>
      <c r="AX12" s="688"/>
      <c r="AY12" s="688"/>
      <c r="AZ12" s="688"/>
      <c r="BA12" s="688"/>
      <c r="BB12" s="688"/>
      <c r="BC12" s="688"/>
      <c r="BD12" s="688"/>
      <c r="BE12" s="688"/>
      <c r="BF12" s="688"/>
      <c r="BG12" s="688"/>
      <c r="BH12" s="688"/>
      <c r="BI12" s="689"/>
      <c r="BJ12" s="23"/>
    </row>
    <row r="13" spans="1:64" s="24" customFormat="1" ht="15" customHeight="1">
      <c r="A13" s="36"/>
      <c r="B13" s="13"/>
      <c r="C13" s="715" t="s">
        <v>4998</v>
      </c>
      <c r="D13" s="688"/>
      <c r="E13" s="688"/>
      <c r="F13" s="688"/>
      <c r="G13" s="688"/>
      <c r="H13" s="688"/>
      <c r="I13" s="688"/>
      <c r="J13" s="688"/>
      <c r="K13" s="688"/>
      <c r="L13" s="688"/>
      <c r="M13" s="688"/>
      <c r="N13" s="688"/>
      <c r="O13" s="688"/>
      <c r="P13" s="688"/>
      <c r="Q13" s="688"/>
      <c r="R13" s="688"/>
      <c r="S13" s="688"/>
      <c r="T13" s="688"/>
      <c r="U13" s="688"/>
      <c r="V13" s="688"/>
      <c r="W13" s="688"/>
      <c r="X13" s="688"/>
      <c r="Y13" s="688"/>
      <c r="Z13" s="688"/>
      <c r="AA13" s="688"/>
      <c r="AB13" s="688"/>
      <c r="AC13" s="688"/>
      <c r="AD13" s="688"/>
      <c r="AE13" s="688"/>
      <c r="AF13" s="688"/>
      <c r="AG13" s="688"/>
      <c r="AH13" s="688"/>
      <c r="AI13" s="688"/>
      <c r="AJ13" s="688"/>
      <c r="AK13" s="688"/>
      <c r="AL13" s="688"/>
      <c r="AM13" s="688"/>
      <c r="AN13" s="688"/>
      <c r="AO13" s="688"/>
      <c r="AP13" s="688"/>
      <c r="AQ13" s="688"/>
      <c r="AR13" s="688"/>
      <c r="AS13" s="688"/>
      <c r="AT13" s="688"/>
      <c r="AU13" s="688"/>
      <c r="AV13" s="688"/>
      <c r="AW13" s="688"/>
      <c r="AX13" s="688"/>
      <c r="AY13" s="688"/>
      <c r="AZ13" s="688"/>
      <c r="BA13" s="688"/>
      <c r="BB13" s="688"/>
      <c r="BC13" s="688"/>
      <c r="BD13" s="688"/>
      <c r="BE13" s="688"/>
      <c r="BF13" s="688"/>
      <c r="BG13" s="688"/>
      <c r="BH13" s="688"/>
      <c r="BI13" s="689"/>
      <c r="BJ13" s="23"/>
    </row>
    <row r="14" spans="1:64" s="24" customFormat="1" ht="15" customHeight="1">
      <c r="A14" s="36"/>
      <c r="B14" s="13"/>
      <c r="C14" s="715" t="s">
        <v>4999</v>
      </c>
      <c r="D14" s="688"/>
      <c r="E14" s="688"/>
      <c r="F14" s="688"/>
      <c r="G14" s="688"/>
      <c r="H14" s="688"/>
      <c r="I14" s="688"/>
      <c r="J14" s="688"/>
      <c r="K14" s="688"/>
      <c r="L14" s="688"/>
      <c r="M14" s="688"/>
      <c r="N14" s="688"/>
      <c r="O14" s="688"/>
      <c r="P14" s="688"/>
      <c r="Q14" s="688"/>
      <c r="R14" s="688"/>
      <c r="S14" s="688"/>
      <c r="T14" s="688"/>
      <c r="U14" s="688"/>
      <c r="V14" s="688"/>
      <c r="W14" s="688"/>
      <c r="X14" s="688"/>
      <c r="Y14" s="688"/>
      <c r="Z14" s="688"/>
      <c r="AA14" s="688"/>
      <c r="AB14" s="688"/>
      <c r="AC14" s="688"/>
      <c r="AD14" s="688"/>
      <c r="AE14" s="688"/>
      <c r="AF14" s="688"/>
      <c r="AG14" s="688"/>
      <c r="AH14" s="688"/>
      <c r="AI14" s="688"/>
      <c r="AJ14" s="688"/>
      <c r="AK14" s="688"/>
      <c r="AL14" s="688"/>
      <c r="AM14" s="688"/>
      <c r="AN14" s="688"/>
      <c r="AO14" s="688"/>
      <c r="AP14" s="688"/>
      <c r="AQ14" s="688"/>
      <c r="AR14" s="688"/>
      <c r="AS14" s="688"/>
      <c r="AT14" s="688"/>
      <c r="AU14" s="688"/>
      <c r="AV14" s="688"/>
      <c r="AW14" s="688"/>
      <c r="AX14" s="688"/>
      <c r="AY14" s="688"/>
      <c r="AZ14" s="688"/>
      <c r="BA14" s="688"/>
      <c r="BB14" s="688"/>
      <c r="BC14" s="688"/>
      <c r="BD14" s="688"/>
      <c r="BE14" s="688"/>
      <c r="BF14" s="688"/>
      <c r="BG14" s="688"/>
      <c r="BH14" s="688"/>
      <c r="BI14" s="689"/>
      <c r="BJ14" s="23"/>
    </row>
    <row r="15" spans="1:64" s="24" customFormat="1" ht="15" customHeight="1">
      <c r="A15" s="36"/>
      <c r="B15" s="13"/>
      <c r="C15" s="715" t="s">
        <v>5000</v>
      </c>
      <c r="D15" s="688"/>
      <c r="E15" s="688"/>
      <c r="F15" s="688"/>
      <c r="G15" s="688"/>
      <c r="H15" s="688"/>
      <c r="I15" s="688"/>
      <c r="J15" s="688"/>
      <c r="K15" s="688"/>
      <c r="L15" s="688"/>
      <c r="M15" s="688"/>
      <c r="N15" s="688"/>
      <c r="O15" s="688"/>
      <c r="P15" s="688"/>
      <c r="Q15" s="688"/>
      <c r="R15" s="688"/>
      <c r="S15" s="688"/>
      <c r="T15" s="688"/>
      <c r="U15" s="688"/>
      <c r="V15" s="688"/>
      <c r="W15" s="688"/>
      <c r="X15" s="688"/>
      <c r="Y15" s="688"/>
      <c r="Z15" s="688"/>
      <c r="AA15" s="688"/>
      <c r="AB15" s="688"/>
      <c r="AC15" s="688"/>
      <c r="AD15" s="688"/>
      <c r="AE15" s="688"/>
      <c r="AF15" s="688"/>
      <c r="AG15" s="688"/>
      <c r="AH15" s="688"/>
      <c r="AI15" s="688"/>
      <c r="AJ15" s="688"/>
      <c r="AK15" s="688"/>
      <c r="AL15" s="688"/>
      <c r="AM15" s="688"/>
      <c r="AN15" s="688"/>
      <c r="AO15" s="688"/>
      <c r="AP15" s="688"/>
      <c r="AQ15" s="688"/>
      <c r="AR15" s="688"/>
      <c r="AS15" s="688"/>
      <c r="AT15" s="688"/>
      <c r="AU15" s="688"/>
      <c r="AV15" s="688"/>
      <c r="AW15" s="688"/>
      <c r="AX15" s="688"/>
      <c r="AY15" s="688"/>
      <c r="AZ15" s="688"/>
      <c r="BA15" s="688"/>
      <c r="BB15" s="688"/>
      <c r="BC15" s="688"/>
      <c r="BD15" s="688"/>
      <c r="BE15" s="688"/>
      <c r="BF15" s="688"/>
      <c r="BG15" s="688"/>
      <c r="BH15" s="688"/>
      <c r="BI15" s="689"/>
      <c r="BJ15" s="23"/>
    </row>
    <row r="16" spans="1:64" s="24" customFormat="1" ht="15" customHeight="1">
      <c r="A16" s="36"/>
      <c r="B16" s="13"/>
      <c r="C16" s="715" t="s">
        <v>5001</v>
      </c>
      <c r="D16" s="688"/>
      <c r="E16" s="688"/>
      <c r="F16" s="688"/>
      <c r="G16" s="688"/>
      <c r="H16" s="688"/>
      <c r="I16" s="688"/>
      <c r="J16" s="688"/>
      <c r="K16" s="688"/>
      <c r="L16" s="688"/>
      <c r="M16" s="688"/>
      <c r="N16" s="688"/>
      <c r="O16" s="688"/>
      <c r="P16" s="688"/>
      <c r="Q16" s="688"/>
      <c r="R16" s="688"/>
      <c r="S16" s="688"/>
      <c r="T16" s="688"/>
      <c r="U16" s="688"/>
      <c r="V16" s="688"/>
      <c r="W16" s="688"/>
      <c r="X16" s="688"/>
      <c r="Y16" s="688"/>
      <c r="Z16" s="688"/>
      <c r="AA16" s="688"/>
      <c r="AB16" s="688"/>
      <c r="AC16" s="688"/>
      <c r="AD16" s="688"/>
      <c r="AE16" s="688"/>
      <c r="AF16" s="688"/>
      <c r="AG16" s="688"/>
      <c r="AH16" s="688"/>
      <c r="AI16" s="688"/>
      <c r="AJ16" s="688"/>
      <c r="AK16" s="688"/>
      <c r="AL16" s="688"/>
      <c r="AM16" s="688"/>
      <c r="AN16" s="688"/>
      <c r="AO16" s="688"/>
      <c r="AP16" s="688"/>
      <c r="AQ16" s="688"/>
      <c r="AR16" s="688"/>
      <c r="AS16" s="688"/>
      <c r="AT16" s="688"/>
      <c r="AU16" s="688"/>
      <c r="AV16" s="688"/>
      <c r="AW16" s="688"/>
      <c r="AX16" s="688"/>
      <c r="AY16" s="688"/>
      <c r="AZ16" s="688"/>
      <c r="BA16" s="688"/>
      <c r="BB16" s="688"/>
      <c r="BC16" s="688"/>
      <c r="BD16" s="688"/>
      <c r="BE16" s="688"/>
      <c r="BF16" s="688"/>
      <c r="BG16" s="688"/>
      <c r="BH16" s="688"/>
      <c r="BI16" s="689"/>
      <c r="BJ16" s="23"/>
    </row>
    <row r="17" spans="1:78" s="24" customFormat="1" ht="15" customHeight="1">
      <c r="A17" s="36"/>
      <c r="B17" s="37"/>
      <c r="C17" s="715" t="s">
        <v>5002</v>
      </c>
      <c r="D17" s="688"/>
      <c r="E17" s="688"/>
      <c r="F17" s="688"/>
      <c r="G17" s="688"/>
      <c r="H17" s="688"/>
      <c r="I17" s="688"/>
      <c r="J17" s="688"/>
      <c r="K17" s="688"/>
      <c r="L17" s="688"/>
      <c r="M17" s="688"/>
      <c r="N17" s="688"/>
      <c r="O17" s="688"/>
      <c r="P17" s="688"/>
      <c r="Q17" s="688"/>
      <c r="R17" s="688"/>
      <c r="S17" s="688"/>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88"/>
      <c r="AS17" s="688"/>
      <c r="AT17" s="688"/>
      <c r="AU17" s="688"/>
      <c r="AV17" s="688"/>
      <c r="AW17" s="688"/>
      <c r="AX17" s="688"/>
      <c r="AY17" s="688"/>
      <c r="AZ17" s="688"/>
      <c r="BA17" s="688"/>
      <c r="BB17" s="688"/>
      <c r="BC17" s="688"/>
      <c r="BD17" s="688"/>
      <c r="BE17" s="688"/>
      <c r="BF17" s="688"/>
      <c r="BG17" s="688"/>
      <c r="BH17" s="688"/>
      <c r="BI17" s="689"/>
      <c r="BJ17" s="23"/>
    </row>
    <row r="18" spans="1:78" s="24" customFormat="1" ht="15" customHeight="1">
      <c r="A18" s="36"/>
      <c r="B18" s="37"/>
      <c r="C18" s="715" t="s">
        <v>5003</v>
      </c>
      <c r="D18" s="688"/>
      <c r="E18" s="688"/>
      <c r="F18" s="688"/>
      <c r="G18" s="688"/>
      <c r="H18" s="688"/>
      <c r="I18" s="688"/>
      <c r="J18" s="688"/>
      <c r="K18" s="688"/>
      <c r="L18" s="688"/>
      <c r="M18" s="688"/>
      <c r="N18" s="688"/>
      <c r="O18" s="688"/>
      <c r="P18" s="688"/>
      <c r="Q18" s="688"/>
      <c r="R18" s="688"/>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88"/>
      <c r="AS18" s="688"/>
      <c r="AT18" s="688"/>
      <c r="AU18" s="688"/>
      <c r="AV18" s="688"/>
      <c r="AW18" s="688"/>
      <c r="AX18" s="688"/>
      <c r="AY18" s="688"/>
      <c r="AZ18" s="688"/>
      <c r="BA18" s="688"/>
      <c r="BB18" s="688"/>
      <c r="BC18" s="688"/>
      <c r="BD18" s="688"/>
      <c r="BE18" s="688"/>
      <c r="BF18" s="688"/>
      <c r="BG18" s="688"/>
      <c r="BH18" s="688"/>
      <c r="BI18" s="689"/>
      <c r="BJ18" s="23"/>
    </row>
    <row r="19" spans="1:78" s="24" customFormat="1" ht="48" customHeight="1">
      <c r="A19" s="36"/>
      <c r="B19" s="37"/>
      <c r="C19" s="23"/>
      <c r="D19" s="715" t="s">
        <v>5004</v>
      </c>
      <c r="E19" s="688"/>
      <c r="F19" s="688"/>
      <c r="G19" s="688"/>
      <c r="H19" s="688"/>
      <c r="I19" s="688"/>
      <c r="J19" s="688"/>
      <c r="K19" s="688"/>
      <c r="L19" s="688"/>
      <c r="M19" s="688"/>
      <c r="N19" s="688"/>
      <c r="O19" s="688"/>
      <c r="P19" s="688"/>
      <c r="Q19" s="688"/>
      <c r="R19" s="688"/>
      <c r="S19" s="688"/>
      <c r="T19" s="688"/>
      <c r="U19" s="688"/>
      <c r="V19" s="688"/>
      <c r="W19" s="688"/>
      <c r="X19" s="688"/>
      <c r="Y19" s="688"/>
      <c r="Z19" s="688"/>
      <c r="AA19" s="688"/>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9"/>
      <c r="BJ19" s="23"/>
    </row>
    <row r="20" spans="1:78" s="24" customFormat="1" ht="15" customHeight="1">
      <c r="B20" s="37"/>
      <c r="C20" s="729" t="s">
        <v>5005</v>
      </c>
      <c r="D20" s="688"/>
      <c r="E20" s="688"/>
      <c r="F20" s="688"/>
      <c r="G20" s="688"/>
      <c r="H20" s="688"/>
      <c r="I20" s="688"/>
      <c r="J20" s="688"/>
      <c r="K20" s="688"/>
      <c r="L20" s="688"/>
      <c r="M20" s="688"/>
      <c r="N20" s="688"/>
      <c r="O20" s="688"/>
      <c r="P20" s="688"/>
      <c r="Q20" s="688"/>
      <c r="R20" s="688"/>
      <c r="S20" s="688"/>
      <c r="T20" s="688"/>
      <c r="U20" s="688"/>
      <c r="V20" s="688"/>
      <c r="W20" s="688"/>
      <c r="X20" s="688"/>
      <c r="Y20" s="688"/>
      <c r="Z20" s="688"/>
      <c r="AA20" s="688"/>
      <c r="AB20" s="688"/>
      <c r="AC20" s="688"/>
      <c r="AD20" s="688"/>
      <c r="AE20" s="688"/>
      <c r="AF20" s="688"/>
      <c r="AG20" s="688"/>
      <c r="AH20" s="688"/>
      <c r="AI20" s="688"/>
      <c r="AJ20" s="688"/>
      <c r="AK20" s="688"/>
      <c r="AL20" s="688"/>
      <c r="AM20" s="688"/>
      <c r="AN20" s="688"/>
      <c r="AO20" s="688"/>
      <c r="AP20" s="688"/>
      <c r="AQ20" s="688"/>
      <c r="AR20" s="688"/>
      <c r="AS20" s="688"/>
      <c r="AT20" s="688"/>
      <c r="AU20" s="688"/>
      <c r="AV20" s="688"/>
      <c r="AW20" s="688"/>
      <c r="AX20" s="688"/>
      <c r="AY20" s="688"/>
      <c r="AZ20" s="688"/>
      <c r="BA20" s="688"/>
      <c r="BB20" s="688"/>
      <c r="BC20" s="688"/>
      <c r="BD20" s="688"/>
      <c r="BE20" s="688"/>
      <c r="BF20" s="688"/>
      <c r="BG20" s="688"/>
      <c r="BH20" s="688"/>
      <c r="BI20" s="689"/>
    </row>
    <row r="21" spans="1:78" s="24" customFormat="1" ht="15" customHeight="1">
      <c r="B21" s="37"/>
      <c r="C21" s="38"/>
      <c r="D21" s="715" t="s">
        <v>5006</v>
      </c>
      <c r="E21" s="688"/>
      <c r="F21" s="688"/>
      <c r="G21" s="688"/>
      <c r="H21" s="688"/>
      <c r="I21" s="688"/>
      <c r="J21" s="688"/>
      <c r="K21" s="688"/>
      <c r="L21" s="688"/>
      <c r="M21" s="688"/>
      <c r="N21" s="688"/>
      <c r="O21" s="688"/>
      <c r="P21" s="688"/>
      <c r="Q21" s="688"/>
      <c r="R21" s="688"/>
      <c r="S21" s="688"/>
      <c r="T21" s="688"/>
      <c r="U21" s="688"/>
      <c r="V21" s="688"/>
      <c r="W21" s="688"/>
      <c r="X21" s="688"/>
      <c r="Y21" s="688"/>
      <c r="Z21" s="688"/>
      <c r="AA21" s="688"/>
      <c r="AB21" s="688"/>
      <c r="AC21" s="688"/>
      <c r="AD21" s="688"/>
      <c r="AE21" s="688"/>
      <c r="AF21" s="688"/>
      <c r="AG21" s="688"/>
      <c r="AH21" s="688"/>
      <c r="AI21" s="688"/>
      <c r="AJ21" s="688"/>
      <c r="AK21" s="688"/>
      <c r="AL21" s="688"/>
      <c r="AM21" s="688"/>
      <c r="AN21" s="688"/>
      <c r="AO21" s="688"/>
      <c r="AP21" s="688"/>
      <c r="AQ21" s="688"/>
      <c r="AR21" s="688"/>
      <c r="AS21" s="688"/>
      <c r="AT21" s="688"/>
      <c r="AU21" s="688"/>
      <c r="AV21" s="688"/>
      <c r="AW21" s="688"/>
      <c r="AX21" s="688"/>
      <c r="AY21" s="688"/>
      <c r="AZ21" s="688"/>
      <c r="BA21" s="688"/>
      <c r="BB21" s="688"/>
      <c r="BC21" s="688"/>
      <c r="BD21" s="688"/>
      <c r="BE21" s="688"/>
      <c r="BF21" s="688"/>
      <c r="BG21" s="688"/>
      <c r="BH21" s="688"/>
      <c r="BI21" s="689"/>
    </row>
    <row r="22" spans="1:78" s="24" customFormat="1" ht="15" customHeight="1">
      <c r="B22" s="37"/>
      <c r="C22" s="38"/>
      <c r="D22" s="715" t="s">
        <v>5007</v>
      </c>
      <c r="E22" s="688"/>
      <c r="F22" s="688"/>
      <c r="G22" s="688"/>
      <c r="H22" s="688"/>
      <c r="I22" s="688"/>
      <c r="J22" s="688"/>
      <c r="K22" s="688"/>
      <c r="L22" s="688"/>
      <c r="M22" s="688"/>
      <c r="N22" s="688"/>
      <c r="O22" s="688"/>
      <c r="P22" s="688"/>
      <c r="Q22" s="688"/>
      <c r="R22" s="688"/>
      <c r="S22" s="688"/>
      <c r="T22" s="688"/>
      <c r="U22" s="688"/>
      <c r="V22" s="688"/>
      <c r="W22" s="688"/>
      <c r="X22" s="688"/>
      <c r="Y22" s="688"/>
      <c r="Z22" s="688"/>
      <c r="AA22" s="688"/>
      <c r="AB22" s="688"/>
      <c r="AC22" s="688"/>
      <c r="AD22" s="688"/>
      <c r="AE22" s="688"/>
      <c r="AF22" s="688"/>
      <c r="AG22" s="688"/>
      <c r="AH22" s="688"/>
      <c r="AI22" s="688"/>
      <c r="AJ22" s="688"/>
      <c r="AK22" s="688"/>
      <c r="AL22" s="688"/>
      <c r="AM22" s="688"/>
      <c r="AN22" s="688"/>
      <c r="AO22" s="688"/>
      <c r="AP22" s="688"/>
      <c r="AQ22" s="688"/>
      <c r="AR22" s="688"/>
      <c r="AS22" s="688"/>
      <c r="AT22" s="688"/>
      <c r="AU22" s="688"/>
      <c r="AV22" s="688"/>
      <c r="AW22" s="688"/>
      <c r="AX22" s="688"/>
      <c r="AY22" s="688"/>
      <c r="AZ22" s="688"/>
      <c r="BA22" s="688"/>
      <c r="BB22" s="688"/>
      <c r="BC22" s="688"/>
      <c r="BD22" s="688"/>
      <c r="BE22" s="688"/>
      <c r="BF22" s="688"/>
      <c r="BG22" s="688"/>
      <c r="BH22" s="688"/>
      <c r="BI22" s="689"/>
    </row>
    <row r="23" spans="1:78" s="24" customFormat="1" ht="15" customHeight="1">
      <c r="B23" s="37"/>
      <c r="C23" s="38"/>
      <c r="D23" s="715" t="s">
        <v>5008</v>
      </c>
      <c r="E23" s="688"/>
      <c r="F23" s="688"/>
      <c r="G23" s="688"/>
      <c r="H23" s="688"/>
      <c r="I23" s="688"/>
      <c r="J23" s="688"/>
      <c r="K23" s="688"/>
      <c r="L23" s="688"/>
      <c r="M23" s="688"/>
      <c r="N23" s="688"/>
      <c r="O23" s="688"/>
      <c r="P23" s="688"/>
      <c r="Q23" s="688"/>
      <c r="R23" s="688"/>
      <c r="S23" s="688"/>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c r="AT23" s="688"/>
      <c r="AU23" s="688"/>
      <c r="AV23" s="688"/>
      <c r="AW23" s="688"/>
      <c r="AX23" s="688"/>
      <c r="AY23" s="688"/>
      <c r="AZ23" s="688"/>
      <c r="BA23" s="688"/>
      <c r="BB23" s="688"/>
      <c r="BC23" s="688"/>
      <c r="BD23" s="688"/>
      <c r="BE23" s="688"/>
      <c r="BF23" s="688"/>
      <c r="BG23" s="688"/>
      <c r="BH23" s="688"/>
      <c r="BI23" s="689"/>
    </row>
    <row r="24" spans="1:78" s="24" customFormat="1" ht="195.95" customHeight="1">
      <c r="A24" s="39"/>
      <c r="B24" s="40"/>
      <c r="C24" s="23"/>
      <c r="D24" s="184"/>
      <c r="E24" s="715" t="s">
        <v>5009</v>
      </c>
      <c r="F24" s="688"/>
      <c r="G24" s="688"/>
      <c r="H24" s="688"/>
      <c r="I24" s="688"/>
      <c r="J24" s="688"/>
      <c r="K24" s="688"/>
      <c r="L24" s="688"/>
      <c r="M24" s="688"/>
      <c r="N24" s="688"/>
      <c r="O24" s="688"/>
      <c r="P24" s="688"/>
      <c r="Q24" s="688"/>
      <c r="R24" s="688"/>
      <c r="S24" s="688"/>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c r="AT24" s="688"/>
      <c r="AU24" s="688"/>
      <c r="AV24" s="688"/>
      <c r="AW24" s="688"/>
      <c r="AX24" s="688"/>
      <c r="AY24" s="688"/>
      <c r="AZ24" s="688"/>
      <c r="BA24" s="688"/>
      <c r="BB24" s="688"/>
      <c r="BC24" s="688"/>
      <c r="BD24" s="688"/>
      <c r="BE24" s="688"/>
      <c r="BF24" s="688"/>
      <c r="BG24" s="688"/>
      <c r="BH24" s="688"/>
      <c r="BI24" s="689"/>
    </row>
    <row r="25" spans="1:78" s="24" customFormat="1" ht="15" customHeight="1">
      <c r="A25" s="36"/>
      <c r="B25" s="41"/>
      <c r="C25" s="42"/>
      <c r="D25" s="731" t="s">
        <v>5010</v>
      </c>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732"/>
      <c r="AY25" s="732"/>
      <c r="AZ25" s="732"/>
      <c r="BA25" s="732"/>
      <c r="BB25" s="732"/>
      <c r="BC25" s="732"/>
      <c r="BD25" s="732"/>
      <c r="BE25" s="732"/>
      <c r="BF25" s="732"/>
      <c r="BG25" s="732"/>
      <c r="BH25" s="732"/>
      <c r="BI25" s="733"/>
    </row>
    <row r="26" spans="1:78" s="24" customFormat="1" ht="15" customHeight="1" thickBot="1">
      <c r="A26" s="36"/>
      <c r="B26" s="17"/>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row>
    <row r="27" spans="1:78" s="24" customFormat="1" ht="15" customHeight="1">
      <c r="A27" s="43"/>
      <c r="B27" s="721" t="s">
        <v>5011</v>
      </c>
      <c r="C27" s="693" t="s">
        <v>5012</v>
      </c>
      <c r="D27" s="694"/>
      <c r="E27" s="695"/>
      <c r="F27" s="693" t="s">
        <v>5013</v>
      </c>
      <c r="G27" s="694"/>
      <c r="H27" s="695"/>
      <c r="I27" s="693" t="s">
        <v>5014</v>
      </c>
      <c r="J27" s="694"/>
      <c r="K27" s="695"/>
      <c r="L27" s="693" t="s">
        <v>5015</v>
      </c>
      <c r="M27" s="694"/>
      <c r="N27" s="695"/>
      <c r="O27" s="693" t="s">
        <v>5016</v>
      </c>
      <c r="P27" s="694"/>
      <c r="Q27" s="694"/>
      <c r="R27" s="695"/>
      <c r="S27" s="693" t="s">
        <v>5017</v>
      </c>
      <c r="T27" s="694"/>
      <c r="U27" s="694"/>
      <c r="V27" s="695"/>
      <c r="W27" s="693" t="s">
        <v>5018</v>
      </c>
      <c r="X27" s="694"/>
      <c r="Y27" s="695"/>
      <c r="Z27" s="693" t="s">
        <v>5019</v>
      </c>
      <c r="AA27" s="694"/>
      <c r="AB27" s="695"/>
      <c r="AC27" s="693" t="s">
        <v>5020</v>
      </c>
      <c r="AD27" s="694"/>
      <c r="AE27" s="695"/>
      <c r="AF27" s="693" t="s">
        <v>5021</v>
      </c>
      <c r="AG27" s="724"/>
      <c r="AH27" s="724"/>
      <c r="AI27" s="724"/>
      <c r="AJ27" s="724"/>
      <c r="AK27" s="724"/>
      <c r="AL27" s="724"/>
      <c r="AM27" s="724"/>
      <c r="AN27" s="724"/>
      <c r="AO27" s="724"/>
      <c r="AP27" s="724"/>
      <c r="AQ27" s="724"/>
      <c r="AR27" s="724"/>
      <c r="AS27" s="724"/>
      <c r="AT27" s="724"/>
      <c r="AU27" s="724"/>
      <c r="AV27" s="724"/>
      <c r="AW27" s="724"/>
      <c r="AX27" s="724"/>
      <c r="AY27" s="724"/>
      <c r="AZ27" s="724"/>
      <c r="BA27" s="724"/>
      <c r="BB27" s="724"/>
      <c r="BC27" s="724"/>
      <c r="BD27" s="724"/>
      <c r="BE27" s="724"/>
      <c r="BF27" s="724"/>
      <c r="BG27" s="724"/>
      <c r="BH27" s="724"/>
      <c r="BI27" s="725"/>
      <c r="BJ27" s="185"/>
      <c r="BK27" s="185"/>
      <c r="BL27" s="185"/>
    </row>
    <row r="28" spans="1:78" s="24" customFormat="1" ht="15" customHeight="1">
      <c r="A28" s="43"/>
      <c r="B28" s="722"/>
      <c r="C28" s="696"/>
      <c r="D28" s="688"/>
      <c r="E28" s="697"/>
      <c r="F28" s="696"/>
      <c r="G28" s="688"/>
      <c r="H28" s="697"/>
      <c r="I28" s="696"/>
      <c r="J28" s="688"/>
      <c r="K28" s="697"/>
      <c r="L28" s="696"/>
      <c r="M28" s="688"/>
      <c r="N28" s="697"/>
      <c r="O28" s="696"/>
      <c r="P28" s="688"/>
      <c r="Q28" s="688"/>
      <c r="R28" s="697"/>
      <c r="S28" s="696"/>
      <c r="T28" s="688"/>
      <c r="U28" s="688"/>
      <c r="V28" s="697"/>
      <c r="W28" s="696"/>
      <c r="X28" s="688"/>
      <c r="Y28" s="697"/>
      <c r="Z28" s="696"/>
      <c r="AA28" s="688"/>
      <c r="AB28" s="697"/>
      <c r="AC28" s="696"/>
      <c r="AD28" s="688"/>
      <c r="AE28" s="697"/>
      <c r="AF28" s="716" t="s">
        <v>5022</v>
      </c>
      <c r="AG28" s="703"/>
      <c r="AH28" s="703"/>
      <c r="AI28" s="703"/>
      <c r="AJ28" s="703"/>
      <c r="AK28" s="703"/>
      <c r="AL28" s="703"/>
      <c r="AM28" s="704"/>
      <c r="AN28" s="716" t="s">
        <v>5023</v>
      </c>
      <c r="AO28" s="703"/>
      <c r="AP28" s="703"/>
      <c r="AQ28" s="703"/>
      <c r="AR28" s="703"/>
      <c r="AS28" s="703"/>
      <c r="AT28" s="703"/>
      <c r="AU28" s="704"/>
      <c r="AV28" s="716" t="s">
        <v>5024</v>
      </c>
      <c r="AW28" s="703"/>
      <c r="AX28" s="703"/>
      <c r="AY28" s="703"/>
      <c r="AZ28" s="703"/>
      <c r="BA28" s="703"/>
      <c r="BB28" s="703"/>
      <c r="BC28" s="704"/>
      <c r="BD28" s="705" t="s">
        <v>5025</v>
      </c>
      <c r="BE28" s="706"/>
      <c r="BF28" s="706"/>
      <c r="BG28" s="706"/>
      <c r="BH28" s="706"/>
      <c r="BI28" s="707"/>
      <c r="BJ28" s="185"/>
      <c r="BK28" s="185"/>
      <c r="BL28" s="185"/>
    </row>
    <row r="29" spans="1:78" s="24" customFormat="1" ht="24" customHeight="1">
      <c r="A29" s="43"/>
      <c r="B29" s="723"/>
      <c r="C29" s="698"/>
      <c r="D29" s="699"/>
      <c r="E29" s="700"/>
      <c r="F29" s="698"/>
      <c r="G29" s="699"/>
      <c r="H29" s="700"/>
      <c r="I29" s="698"/>
      <c r="J29" s="699"/>
      <c r="K29" s="700"/>
      <c r="L29" s="698"/>
      <c r="M29" s="699"/>
      <c r="N29" s="700"/>
      <c r="O29" s="698"/>
      <c r="P29" s="699"/>
      <c r="Q29" s="699"/>
      <c r="R29" s="700"/>
      <c r="S29" s="698"/>
      <c r="T29" s="699"/>
      <c r="U29" s="699"/>
      <c r="V29" s="700"/>
      <c r="W29" s="698"/>
      <c r="X29" s="699"/>
      <c r="Y29" s="700"/>
      <c r="Z29" s="698"/>
      <c r="AA29" s="699"/>
      <c r="AB29" s="700"/>
      <c r="AC29" s="698"/>
      <c r="AD29" s="699"/>
      <c r="AE29" s="700"/>
      <c r="AF29" s="716" t="s">
        <v>5026</v>
      </c>
      <c r="AG29" s="703"/>
      <c r="AH29" s="703"/>
      <c r="AI29" s="704"/>
      <c r="AJ29" s="716" t="s">
        <v>5027</v>
      </c>
      <c r="AK29" s="703"/>
      <c r="AL29" s="703"/>
      <c r="AM29" s="704"/>
      <c r="AN29" s="716" t="s">
        <v>5026</v>
      </c>
      <c r="AO29" s="703"/>
      <c r="AP29" s="703"/>
      <c r="AQ29" s="704"/>
      <c r="AR29" s="716" t="s">
        <v>5027</v>
      </c>
      <c r="AS29" s="703"/>
      <c r="AT29" s="703"/>
      <c r="AU29" s="704"/>
      <c r="AV29" s="716" t="s">
        <v>5026</v>
      </c>
      <c r="AW29" s="703"/>
      <c r="AX29" s="703"/>
      <c r="AY29" s="704"/>
      <c r="AZ29" s="716" t="s">
        <v>5027</v>
      </c>
      <c r="BA29" s="703"/>
      <c r="BB29" s="703"/>
      <c r="BC29" s="704"/>
      <c r="BD29" s="698"/>
      <c r="BE29" s="699"/>
      <c r="BF29" s="699"/>
      <c r="BG29" s="699"/>
      <c r="BH29" s="699"/>
      <c r="BI29" s="708"/>
      <c r="BJ29" s="185"/>
      <c r="BK29" s="185"/>
      <c r="BL29" s="185"/>
    </row>
    <row r="30" spans="1:78" s="24" customFormat="1" ht="48" customHeight="1">
      <c r="A30" s="44"/>
      <c r="B30" s="45" t="s">
        <v>5028</v>
      </c>
      <c r="C30" s="719" t="s">
        <v>5029</v>
      </c>
      <c r="D30" s="703"/>
      <c r="E30" s="704"/>
      <c r="F30" s="719" t="s">
        <v>1069</v>
      </c>
      <c r="G30" s="703"/>
      <c r="H30" s="704"/>
      <c r="I30" s="719" t="s">
        <v>5030</v>
      </c>
      <c r="J30" s="703"/>
      <c r="K30" s="704"/>
      <c r="L30" s="719" t="s">
        <v>1107</v>
      </c>
      <c r="M30" s="703"/>
      <c r="N30" s="704"/>
      <c r="O30" s="719" t="s">
        <v>5031</v>
      </c>
      <c r="P30" s="703"/>
      <c r="Q30" s="703"/>
      <c r="R30" s="704"/>
      <c r="S30" s="719" t="s">
        <v>5032</v>
      </c>
      <c r="T30" s="703"/>
      <c r="U30" s="703"/>
      <c r="V30" s="704"/>
      <c r="W30" s="719" t="s">
        <v>5033</v>
      </c>
      <c r="X30" s="703"/>
      <c r="Y30" s="704"/>
      <c r="Z30" s="730" t="s">
        <v>5034</v>
      </c>
      <c r="AA30" s="703"/>
      <c r="AB30" s="704"/>
      <c r="AC30" s="719" t="s">
        <v>5035</v>
      </c>
      <c r="AD30" s="703"/>
      <c r="AE30" s="704"/>
      <c r="AF30" s="702" t="s">
        <v>5036</v>
      </c>
      <c r="AG30" s="703"/>
      <c r="AH30" s="703"/>
      <c r="AI30" s="704"/>
      <c r="AJ30" s="726">
        <v>3</v>
      </c>
      <c r="AK30" s="703"/>
      <c r="AL30" s="703"/>
      <c r="AM30" s="704"/>
      <c r="AN30" s="702" t="s">
        <v>5037</v>
      </c>
      <c r="AO30" s="703"/>
      <c r="AP30" s="703"/>
      <c r="AQ30" s="704"/>
      <c r="AR30" s="726">
        <v>1</v>
      </c>
      <c r="AS30" s="703"/>
      <c r="AT30" s="703"/>
      <c r="AU30" s="704"/>
      <c r="AV30" s="702" t="s">
        <v>5038</v>
      </c>
      <c r="AW30" s="703"/>
      <c r="AX30" s="703"/>
      <c r="AY30" s="704"/>
      <c r="AZ30" s="726">
        <v>9</v>
      </c>
      <c r="BA30" s="703"/>
      <c r="BB30" s="703"/>
      <c r="BC30" s="704"/>
      <c r="BD30" s="712"/>
      <c r="BE30" s="703"/>
      <c r="BF30" s="703"/>
      <c r="BG30" s="703"/>
      <c r="BH30" s="703"/>
      <c r="BI30" s="713"/>
      <c r="BJ30" s="36"/>
      <c r="BK30" s="36"/>
      <c r="BL30" s="36"/>
      <c r="BZ30" s="214" t="s">
        <v>5039</v>
      </c>
    </row>
    <row r="31" spans="1:78" s="24" customFormat="1" ht="15" customHeight="1">
      <c r="B31" s="46" t="s">
        <v>5040</v>
      </c>
      <c r="C31" s="690"/>
      <c r="D31" s="691"/>
      <c r="E31" s="692"/>
      <c r="F31" s="690"/>
      <c r="G31" s="691"/>
      <c r="H31" s="692"/>
      <c r="I31" s="690"/>
      <c r="J31" s="691"/>
      <c r="K31" s="692"/>
      <c r="L31" s="690"/>
      <c r="M31" s="691"/>
      <c r="N31" s="692"/>
      <c r="O31" s="690"/>
      <c r="P31" s="691"/>
      <c r="Q31" s="691"/>
      <c r="R31" s="692"/>
      <c r="S31" s="690"/>
      <c r="T31" s="691"/>
      <c r="U31" s="691"/>
      <c r="V31" s="692"/>
      <c r="W31" s="690"/>
      <c r="X31" s="691"/>
      <c r="Y31" s="692"/>
      <c r="Z31" s="690"/>
      <c r="AA31" s="691"/>
      <c r="AB31" s="692"/>
      <c r="AC31" s="690"/>
      <c r="AD31" s="691"/>
      <c r="AE31" s="692"/>
      <c r="AF31" s="690"/>
      <c r="AG31" s="691"/>
      <c r="AH31" s="691"/>
      <c r="AI31" s="692"/>
      <c r="AJ31" s="690"/>
      <c r="AK31" s="691"/>
      <c r="AL31" s="691"/>
      <c r="AM31" s="692"/>
      <c r="AN31" s="690"/>
      <c r="AO31" s="691"/>
      <c r="AP31" s="691"/>
      <c r="AQ31" s="692"/>
      <c r="AR31" s="690"/>
      <c r="AS31" s="691"/>
      <c r="AT31" s="691"/>
      <c r="AU31" s="692"/>
      <c r="AV31" s="690"/>
      <c r="AW31" s="691"/>
      <c r="AX31" s="691"/>
      <c r="AY31" s="692"/>
      <c r="AZ31" s="690"/>
      <c r="BA31" s="691"/>
      <c r="BB31" s="691"/>
      <c r="BC31" s="692"/>
      <c r="BD31" s="701"/>
      <c r="BE31" s="691"/>
      <c r="BF31" s="691"/>
      <c r="BG31" s="691"/>
      <c r="BH31" s="691"/>
      <c r="BI31" s="692"/>
      <c r="BK31" s="24">
        <v>1</v>
      </c>
      <c r="BL31" s="24" t="s">
        <v>5041</v>
      </c>
      <c r="BZ31" s="215">
        <f>IF(OR(COUNTIF(AJ31,10)&gt;0,COUNTIF(AR31,10)&gt;0,COUNTIF(AZ31,10)&gt;0),1,0)</f>
        <v>0</v>
      </c>
    </row>
    <row r="32" spans="1:78" s="24" customFormat="1" ht="15" customHeight="1">
      <c r="B32" s="46" t="s">
        <v>5042</v>
      </c>
      <c r="C32" s="690"/>
      <c r="D32" s="691"/>
      <c r="E32" s="692"/>
      <c r="F32" s="690"/>
      <c r="G32" s="691"/>
      <c r="H32" s="692"/>
      <c r="I32" s="690"/>
      <c r="J32" s="691"/>
      <c r="K32" s="692"/>
      <c r="L32" s="690"/>
      <c r="M32" s="691"/>
      <c r="N32" s="692"/>
      <c r="O32" s="690"/>
      <c r="P32" s="691"/>
      <c r="Q32" s="691"/>
      <c r="R32" s="692"/>
      <c r="S32" s="690"/>
      <c r="T32" s="691"/>
      <c r="U32" s="691"/>
      <c r="V32" s="692"/>
      <c r="W32" s="690"/>
      <c r="X32" s="691"/>
      <c r="Y32" s="692"/>
      <c r="Z32" s="690"/>
      <c r="AA32" s="691"/>
      <c r="AB32" s="692"/>
      <c r="AC32" s="690"/>
      <c r="AD32" s="691"/>
      <c r="AE32" s="692"/>
      <c r="AF32" s="690"/>
      <c r="AG32" s="691"/>
      <c r="AH32" s="691"/>
      <c r="AI32" s="692"/>
      <c r="AJ32" s="690"/>
      <c r="AK32" s="691"/>
      <c r="AL32" s="691"/>
      <c r="AM32" s="692"/>
      <c r="AN32" s="690"/>
      <c r="AO32" s="691"/>
      <c r="AP32" s="691"/>
      <c r="AQ32" s="692"/>
      <c r="AR32" s="690"/>
      <c r="AS32" s="691"/>
      <c r="AT32" s="691"/>
      <c r="AU32" s="692"/>
      <c r="AV32" s="690"/>
      <c r="AW32" s="691"/>
      <c r="AX32" s="691"/>
      <c r="AY32" s="692"/>
      <c r="AZ32" s="690"/>
      <c r="BA32" s="691"/>
      <c r="BB32" s="691"/>
      <c r="BC32" s="692"/>
      <c r="BD32" s="701"/>
      <c r="BE32" s="691"/>
      <c r="BF32" s="691"/>
      <c r="BG32" s="691"/>
      <c r="BH32" s="691"/>
      <c r="BI32" s="692"/>
      <c r="BK32" s="24">
        <v>2</v>
      </c>
      <c r="BL32" s="24" t="s">
        <v>5043</v>
      </c>
      <c r="BZ32" s="215">
        <f t="shared" ref="BZ32:BZ65" si="0">IF(OR(COUNTIF(AJ32,10)&gt;0,COUNTIF(AR32,10)&gt;0,COUNTIF(AZ32,10)&gt;0),1,0)</f>
        <v>0</v>
      </c>
    </row>
    <row r="33" spans="2:78" s="24" customFormat="1" ht="15" customHeight="1">
      <c r="B33" s="46" t="s">
        <v>5044</v>
      </c>
      <c r="C33" s="690"/>
      <c r="D33" s="691"/>
      <c r="E33" s="692"/>
      <c r="F33" s="690"/>
      <c r="G33" s="691"/>
      <c r="H33" s="692"/>
      <c r="I33" s="690"/>
      <c r="J33" s="691"/>
      <c r="K33" s="692"/>
      <c r="L33" s="690"/>
      <c r="M33" s="691"/>
      <c r="N33" s="692"/>
      <c r="O33" s="690"/>
      <c r="P33" s="691"/>
      <c r="Q33" s="691"/>
      <c r="R33" s="692"/>
      <c r="S33" s="690"/>
      <c r="T33" s="691"/>
      <c r="U33" s="691"/>
      <c r="V33" s="692"/>
      <c r="W33" s="690"/>
      <c r="X33" s="691"/>
      <c r="Y33" s="692"/>
      <c r="Z33" s="690"/>
      <c r="AA33" s="691"/>
      <c r="AB33" s="692"/>
      <c r="AC33" s="690"/>
      <c r="AD33" s="691"/>
      <c r="AE33" s="692"/>
      <c r="AF33" s="690"/>
      <c r="AG33" s="691"/>
      <c r="AH33" s="691"/>
      <c r="AI33" s="692"/>
      <c r="AJ33" s="690"/>
      <c r="AK33" s="691"/>
      <c r="AL33" s="691"/>
      <c r="AM33" s="692"/>
      <c r="AN33" s="690"/>
      <c r="AO33" s="691"/>
      <c r="AP33" s="691"/>
      <c r="AQ33" s="692"/>
      <c r="AR33" s="690"/>
      <c r="AS33" s="691"/>
      <c r="AT33" s="691"/>
      <c r="AU33" s="692"/>
      <c r="AV33" s="690"/>
      <c r="AW33" s="691"/>
      <c r="AX33" s="691"/>
      <c r="AY33" s="692"/>
      <c r="AZ33" s="690"/>
      <c r="BA33" s="691"/>
      <c r="BB33" s="691"/>
      <c r="BC33" s="692"/>
      <c r="BD33" s="717"/>
      <c r="BE33" s="691"/>
      <c r="BF33" s="691"/>
      <c r="BG33" s="691"/>
      <c r="BH33" s="691"/>
      <c r="BI33" s="718"/>
      <c r="BK33" s="24">
        <v>3</v>
      </c>
      <c r="BL33" s="24" t="s">
        <v>5045</v>
      </c>
      <c r="BZ33" s="215">
        <f t="shared" si="0"/>
        <v>0</v>
      </c>
    </row>
    <row r="34" spans="2:78" s="24" customFormat="1" ht="15" customHeight="1">
      <c r="B34" s="46" t="s">
        <v>5046</v>
      </c>
      <c r="C34" s="690"/>
      <c r="D34" s="691"/>
      <c r="E34" s="692"/>
      <c r="F34" s="690"/>
      <c r="G34" s="691"/>
      <c r="H34" s="692"/>
      <c r="I34" s="690"/>
      <c r="J34" s="691"/>
      <c r="K34" s="692"/>
      <c r="L34" s="690"/>
      <c r="M34" s="691"/>
      <c r="N34" s="692"/>
      <c r="O34" s="690"/>
      <c r="P34" s="691"/>
      <c r="Q34" s="691"/>
      <c r="R34" s="692"/>
      <c r="S34" s="690"/>
      <c r="T34" s="691"/>
      <c r="U34" s="691"/>
      <c r="V34" s="692"/>
      <c r="W34" s="690"/>
      <c r="X34" s="691"/>
      <c r="Y34" s="692"/>
      <c r="Z34" s="690"/>
      <c r="AA34" s="691"/>
      <c r="AB34" s="692"/>
      <c r="AC34" s="690"/>
      <c r="AD34" s="691"/>
      <c r="AE34" s="692"/>
      <c r="AF34" s="690"/>
      <c r="AG34" s="691"/>
      <c r="AH34" s="691"/>
      <c r="AI34" s="692"/>
      <c r="AJ34" s="690"/>
      <c r="AK34" s="691"/>
      <c r="AL34" s="691"/>
      <c r="AM34" s="692"/>
      <c r="AN34" s="690"/>
      <c r="AO34" s="691"/>
      <c r="AP34" s="691"/>
      <c r="AQ34" s="692"/>
      <c r="AR34" s="690"/>
      <c r="AS34" s="691"/>
      <c r="AT34" s="691"/>
      <c r="AU34" s="692"/>
      <c r="AV34" s="690"/>
      <c r="AW34" s="691"/>
      <c r="AX34" s="691"/>
      <c r="AY34" s="692"/>
      <c r="AZ34" s="690"/>
      <c r="BA34" s="691"/>
      <c r="BB34" s="691"/>
      <c r="BC34" s="692"/>
      <c r="BD34" s="701"/>
      <c r="BE34" s="691"/>
      <c r="BF34" s="691"/>
      <c r="BG34" s="691"/>
      <c r="BH34" s="691"/>
      <c r="BI34" s="692"/>
      <c r="BK34" s="24">
        <v>4</v>
      </c>
      <c r="BL34" s="24" t="s">
        <v>5047</v>
      </c>
      <c r="BZ34" s="215">
        <f t="shared" si="0"/>
        <v>0</v>
      </c>
    </row>
    <row r="35" spans="2:78" s="24" customFormat="1" ht="15" customHeight="1">
      <c r="B35" s="46" t="s">
        <v>5048</v>
      </c>
      <c r="C35" s="690"/>
      <c r="D35" s="691"/>
      <c r="E35" s="692"/>
      <c r="F35" s="690"/>
      <c r="G35" s="691"/>
      <c r="H35" s="692"/>
      <c r="I35" s="690"/>
      <c r="J35" s="691"/>
      <c r="K35" s="692"/>
      <c r="L35" s="690"/>
      <c r="M35" s="691"/>
      <c r="N35" s="692"/>
      <c r="O35" s="690"/>
      <c r="P35" s="691"/>
      <c r="Q35" s="691"/>
      <c r="R35" s="692"/>
      <c r="S35" s="690"/>
      <c r="T35" s="691"/>
      <c r="U35" s="691"/>
      <c r="V35" s="692"/>
      <c r="W35" s="690"/>
      <c r="X35" s="691"/>
      <c r="Y35" s="692"/>
      <c r="Z35" s="690"/>
      <c r="AA35" s="691"/>
      <c r="AB35" s="692"/>
      <c r="AC35" s="690"/>
      <c r="AD35" s="691"/>
      <c r="AE35" s="692"/>
      <c r="AF35" s="690"/>
      <c r="AG35" s="691"/>
      <c r="AH35" s="691"/>
      <c r="AI35" s="692"/>
      <c r="AJ35" s="690"/>
      <c r="AK35" s="691"/>
      <c r="AL35" s="691"/>
      <c r="AM35" s="692"/>
      <c r="AN35" s="690"/>
      <c r="AO35" s="691"/>
      <c r="AP35" s="691"/>
      <c r="AQ35" s="692"/>
      <c r="AR35" s="690"/>
      <c r="AS35" s="691"/>
      <c r="AT35" s="691"/>
      <c r="AU35" s="692"/>
      <c r="AV35" s="690"/>
      <c r="AW35" s="691"/>
      <c r="AX35" s="691"/>
      <c r="AY35" s="692"/>
      <c r="AZ35" s="690"/>
      <c r="BA35" s="691"/>
      <c r="BB35" s="691"/>
      <c r="BC35" s="692"/>
      <c r="BD35" s="701"/>
      <c r="BE35" s="691"/>
      <c r="BF35" s="691"/>
      <c r="BG35" s="691"/>
      <c r="BH35" s="691"/>
      <c r="BI35" s="692"/>
      <c r="BK35" s="24">
        <v>5</v>
      </c>
      <c r="BL35" s="24" t="s">
        <v>5049</v>
      </c>
      <c r="BZ35" s="215">
        <f t="shared" si="0"/>
        <v>0</v>
      </c>
    </row>
    <row r="36" spans="2:78" s="24" customFormat="1" ht="15" customHeight="1">
      <c r="B36" s="46" t="s">
        <v>5050</v>
      </c>
      <c r="C36" s="690"/>
      <c r="D36" s="691"/>
      <c r="E36" s="692"/>
      <c r="F36" s="690"/>
      <c r="G36" s="691"/>
      <c r="H36" s="692"/>
      <c r="I36" s="690"/>
      <c r="J36" s="691"/>
      <c r="K36" s="692"/>
      <c r="L36" s="690"/>
      <c r="M36" s="691"/>
      <c r="N36" s="692"/>
      <c r="O36" s="690"/>
      <c r="P36" s="691"/>
      <c r="Q36" s="691"/>
      <c r="R36" s="692"/>
      <c r="S36" s="690"/>
      <c r="T36" s="691"/>
      <c r="U36" s="691"/>
      <c r="V36" s="692"/>
      <c r="W36" s="690"/>
      <c r="X36" s="691"/>
      <c r="Y36" s="692"/>
      <c r="Z36" s="690"/>
      <c r="AA36" s="691"/>
      <c r="AB36" s="692"/>
      <c r="AC36" s="690"/>
      <c r="AD36" s="691"/>
      <c r="AE36" s="692"/>
      <c r="AF36" s="690"/>
      <c r="AG36" s="691"/>
      <c r="AH36" s="691"/>
      <c r="AI36" s="692"/>
      <c r="AJ36" s="690"/>
      <c r="AK36" s="691"/>
      <c r="AL36" s="691"/>
      <c r="AM36" s="692"/>
      <c r="AN36" s="690"/>
      <c r="AO36" s="691"/>
      <c r="AP36" s="691"/>
      <c r="AQ36" s="692"/>
      <c r="AR36" s="690"/>
      <c r="AS36" s="691"/>
      <c r="AT36" s="691"/>
      <c r="AU36" s="692"/>
      <c r="AV36" s="690"/>
      <c r="AW36" s="691"/>
      <c r="AX36" s="691"/>
      <c r="AY36" s="692"/>
      <c r="AZ36" s="690"/>
      <c r="BA36" s="691"/>
      <c r="BB36" s="691"/>
      <c r="BC36" s="692"/>
      <c r="BD36" s="701"/>
      <c r="BE36" s="691"/>
      <c r="BF36" s="691"/>
      <c r="BG36" s="691"/>
      <c r="BH36" s="691"/>
      <c r="BI36" s="692"/>
      <c r="BK36" s="24">
        <v>6</v>
      </c>
      <c r="BL36" s="24" t="s">
        <v>5051</v>
      </c>
      <c r="BZ36" s="215">
        <f t="shared" si="0"/>
        <v>0</v>
      </c>
    </row>
    <row r="37" spans="2:78" s="24" customFormat="1" ht="15" customHeight="1">
      <c r="B37" s="46" t="s">
        <v>5052</v>
      </c>
      <c r="C37" s="690"/>
      <c r="D37" s="691"/>
      <c r="E37" s="692"/>
      <c r="F37" s="690"/>
      <c r="G37" s="691"/>
      <c r="H37" s="692"/>
      <c r="I37" s="690"/>
      <c r="J37" s="691"/>
      <c r="K37" s="692"/>
      <c r="L37" s="690"/>
      <c r="M37" s="691"/>
      <c r="N37" s="692"/>
      <c r="O37" s="690"/>
      <c r="P37" s="691"/>
      <c r="Q37" s="691"/>
      <c r="R37" s="692"/>
      <c r="S37" s="690"/>
      <c r="T37" s="691"/>
      <c r="U37" s="691"/>
      <c r="V37" s="692"/>
      <c r="W37" s="690"/>
      <c r="X37" s="691"/>
      <c r="Y37" s="692"/>
      <c r="Z37" s="690"/>
      <c r="AA37" s="691"/>
      <c r="AB37" s="692"/>
      <c r="AC37" s="690"/>
      <c r="AD37" s="691"/>
      <c r="AE37" s="692"/>
      <c r="AF37" s="690"/>
      <c r="AG37" s="691"/>
      <c r="AH37" s="691"/>
      <c r="AI37" s="692"/>
      <c r="AJ37" s="690"/>
      <c r="AK37" s="691"/>
      <c r="AL37" s="691"/>
      <c r="AM37" s="692"/>
      <c r="AN37" s="690"/>
      <c r="AO37" s="691"/>
      <c r="AP37" s="691"/>
      <c r="AQ37" s="692"/>
      <c r="AR37" s="690"/>
      <c r="AS37" s="691"/>
      <c r="AT37" s="691"/>
      <c r="AU37" s="692"/>
      <c r="AV37" s="690"/>
      <c r="AW37" s="691"/>
      <c r="AX37" s="691"/>
      <c r="AY37" s="692"/>
      <c r="AZ37" s="690"/>
      <c r="BA37" s="691"/>
      <c r="BB37" s="691"/>
      <c r="BC37" s="692"/>
      <c r="BD37" s="701"/>
      <c r="BE37" s="691"/>
      <c r="BF37" s="691"/>
      <c r="BG37" s="691"/>
      <c r="BH37" s="691"/>
      <c r="BI37" s="692"/>
      <c r="BK37" s="24">
        <v>7</v>
      </c>
      <c r="BL37" s="24" t="s">
        <v>5053</v>
      </c>
      <c r="BZ37" s="215">
        <f t="shared" si="0"/>
        <v>0</v>
      </c>
    </row>
    <row r="38" spans="2:78" s="24" customFormat="1" ht="15" customHeight="1">
      <c r="B38" s="46" t="s">
        <v>5054</v>
      </c>
      <c r="C38" s="690"/>
      <c r="D38" s="691"/>
      <c r="E38" s="692"/>
      <c r="F38" s="690"/>
      <c r="G38" s="691"/>
      <c r="H38" s="692"/>
      <c r="I38" s="690"/>
      <c r="J38" s="691"/>
      <c r="K38" s="692"/>
      <c r="L38" s="690"/>
      <c r="M38" s="691"/>
      <c r="N38" s="692"/>
      <c r="O38" s="690"/>
      <c r="P38" s="691"/>
      <c r="Q38" s="691"/>
      <c r="R38" s="692"/>
      <c r="S38" s="690"/>
      <c r="T38" s="691"/>
      <c r="U38" s="691"/>
      <c r="V38" s="692"/>
      <c r="W38" s="690"/>
      <c r="X38" s="691"/>
      <c r="Y38" s="692"/>
      <c r="Z38" s="690"/>
      <c r="AA38" s="691"/>
      <c r="AB38" s="692"/>
      <c r="AC38" s="690"/>
      <c r="AD38" s="691"/>
      <c r="AE38" s="692"/>
      <c r="AF38" s="690"/>
      <c r="AG38" s="691"/>
      <c r="AH38" s="691"/>
      <c r="AI38" s="692"/>
      <c r="AJ38" s="690"/>
      <c r="AK38" s="691"/>
      <c r="AL38" s="691"/>
      <c r="AM38" s="692"/>
      <c r="AN38" s="690"/>
      <c r="AO38" s="691"/>
      <c r="AP38" s="691"/>
      <c r="AQ38" s="692"/>
      <c r="AR38" s="690"/>
      <c r="AS38" s="691"/>
      <c r="AT38" s="691"/>
      <c r="AU38" s="692"/>
      <c r="AV38" s="690"/>
      <c r="AW38" s="691"/>
      <c r="AX38" s="691"/>
      <c r="AY38" s="692"/>
      <c r="AZ38" s="690"/>
      <c r="BA38" s="691"/>
      <c r="BB38" s="691"/>
      <c r="BC38" s="692"/>
      <c r="BD38" s="701"/>
      <c r="BE38" s="691"/>
      <c r="BF38" s="691"/>
      <c r="BG38" s="691"/>
      <c r="BH38" s="691"/>
      <c r="BI38" s="692"/>
      <c r="BK38" s="24">
        <v>8</v>
      </c>
      <c r="BL38" s="24" t="s">
        <v>5055</v>
      </c>
      <c r="BZ38" s="215">
        <f t="shared" si="0"/>
        <v>0</v>
      </c>
    </row>
    <row r="39" spans="2:78" s="24" customFormat="1" ht="15" customHeight="1">
      <c r="B39" s="46" t="s">
        <v>5056</v>
      </c>
      <c r="C39" s="690"/>
      <c r="D39" s="691"/>
      <c r="E39" s="692"/>
      <c r="F39" s="690"/>
      <c r="G39" s="691"/>
      <c r="H39" s="692"/>
      <c r="I39" s="690"/>
      <c r="J39" s="691"/>
      <c r="K39" s="692"/>
      <c r="L39" s="690"/>
      <c r="M39" s="691"/>
      <c r="N39" s="692"/>
      <c r="O39" s="690"/>
      <c r="P39" s="691"/>
      <c r="Q39" s="691"/>
      <c r="R39" s="692"/>
      <c r="S39" s="690"/>
      <c r="T39" s="691"/>
      <c r="U39" s="691"/>
      <c r="V39" s="692"/>
      <c r="W39" s="690"/>
      <c r="X39" s="691"/>
      <c r="Y39" s="692"/>
      <c r="Z39" s="690"/>
      <c r="AA39" s="691"/>
      <c r="AB39" s="692"/>
      <c r="AC39" s="690"/>
      <c r="AD39" s="691"/>
      <c r="AE39" s="692"/>
      <c r="AF39" s="690"/>
      <c r="AG39" s="691"/>
      <c r="AH39" s="691"/>
      <c r="AI39" s="692"/>
      <c r="AJ39" s="690"/>
      <c r="AK39" s="691"/>
      <c r="AL39" s="691"/>
      <c r="AM39" s="692"/>
      <c r="AN39" s="690"/>
      <c r="AO39" s="691"/>
      <c r="AP39" s="691"/>
      <c r="AQ39" s="692"/>
      <c r="AR39" s="690"/>
      <c r="AS39" s="691"/>
      <c r="AT39" s="691"/>
      <c r="AU39" s="692"/>
      <c r="AV39" s="690"/>
      <c r="AW39" s="691"/>
      <c r="AX39" s="691"/>
      <c r="AY39" s="692"/>
      <c r="AZ39" s="690"/>
      <c r="BA39" s="691"/>
      <c r="BB39" s="691"/>
      <c r="BC39" s="692"/>
      <c r="BD39" s="701"/>
      <c r="BE39" s="691"/>
      <c r="BF39" s="691"/>
      <c r="BG39" s="691"/>
      <c r="BH39" s="691"/>
      <c r="BI39" s="692"/>
      <c r="BK39" s="24">
        <v>9</v>
      </c>
      <c r="BL39" s="24" t="s">
        <v>5038</v>
      </c>
      <c r="BZ39" s="215">
        <f t="shared" si="0"/>
        <v>0</v>
      </c>
    </row>
    <row r="40" spans="2:78" s="24" customFormat="1" ht="15" customHeight="1">
      <c r="B40" s="46" t="s">
        <v>5057</v>
      </c>
      <c r="C40" s="690"/>
      <c r="D40" s="691"/>
      <c r="E40" s="692"/>
      <c r="F40" s="690"/>
      <c r="G40" s="691"/>
      <c r="H40" s="692"/>
      <c r="I40" s="690"/>
      <c r="J40" s="691"/>
      <c r="K40" s="692"/>
      <c r="L40" s="690"/>
      <c r="M40" s="691"/>
      <c r="N40" s="692"/>
      <c r="O40" s="690"/>
      <c r="P40" s="691"/>
      <c r="Q40" s="691"/>
      <c r="R40" s="692"/>
      <c r="S40" s="690"/>
      <c r="T40" s="691"/>
      <c r="U40" s="691"/>
      <c r="V40" s="692"/>
      <c r="W40" s="690"/>
      <c r="X40" s="691"/>
      <c r="Y40" s="692"/>
      <c r="Z40" s="690"/>
      <c r="AA40" s="691"/>
      <c r="AB40" s="692"/>
      <c r="AC40" s="690"/>
      <c r="AD40" s="691"/>
      <c r="AE40" s="692"/>
      <c r="AF40" s="690"/>
      <c r="AG40" s="691"/>
      <c r="AH40" s="691"/>
      <c r="AI40" s="692"/>
      <c r="AJ40" s="690"/>
      <c r="AK40" s="691"/>
      <c r="AL40" s="691"/>
      <c r="AM40" s="692"/>
      <c r="AN40" s="690"/>
      <c r="AO40" s="691"/>
      <c r="AP40" s="691"/>
      <c r="AQ40" s="692"/>
      <c r="AR40" s="690"/>
      <c r="AS40" s="691"/>
      <c r="AT40" s="691"/>
      <c r="AU40" s="692"/>
      <c r="AV40" s="690"/>
      <c r="AW40" s="691"/>
      <c r="AX40" s="691"/>
      <c r="AY40" s="692"/>
      <c r="AZ40" s="690"/>
      <c r="BA40" s="691"/>
      <c r="BB40" s="691"/>
      <c r="BC40" s="692"/>
      <c r="BD40" s="701"/>
      <c r="BE40" s="691"/>
      <c r="BF40" s="691"/>
      <c r="BG40" s="691"/>
      <c r="BH40" s="691"/>
      <c r="BI40" s="692"/>
      <c r="BK40" s="24">
        <v>10</v>
      </c>
      <c r="BL40" s="24" t="s">
        <v>5058</v>
      </c>
      <c r="BZ40" s="215">
        <f t="shared" si="0"/>
        <v>0</v>
      </c>
    </row>
    <row r="41" spans="2:78" s="24" customFormat="1" ht="15" customHeight="1">
      <c r="B41" s="46" t="s">
        <v>5059</v>
      </c>
      <c r="C41" s="690"/>
      <c r="D41" s="691"/>
      <c r="E41" s="692"/>
      <c r="F41" s="690"/>
      <c r="G41" s="691"/>
      <c r="H41" s="692"/>
      <c r="I41" s="690"/>
      <c r="J41" s="691"/>
      <c r="K41" s="692"/>
      <c r="L41" s="690"/>
      <c r="M41" s="691"/>
      <c r="N41" s="692"/>
      <c r="O41" s="690"/>
      <c r="P41" s="691"/>
      <c r="Q41" s="691"/>
      <c r="R41" s="692"/>
      <c r="S41" s="690"/>
      <c r="T41" s="691"/>
      <c r="U41" s="691"/>
      <c r="V41" s="692"/>
      <c r="W41" s="690"/>
      <c r="X41" s="691"/>
      <c r="Y41" s="692"/>
      <c r="Z41" s="690"/>
      <c r="AA41" s="691"/>
      <c r="AB41" s="692"/>
      <c r="AC41" s="690"/>
      <c r="AD41" s="691"/>
      <c r="AE41" s="692"/>
      <c r="AF41" s="690"/>
      <c r="AG41" s="691"/>
      <c r="AH41" s="691"/>
      <c r="AI41" s="692"/>
      <c r="AJ41" s="690"/>
      <c r="AK41" s="691"/>
      <c r="AL41" s="691"/>
      <c r="AM41" s="692"/>
      <c r="AN41" s="690"/>
      <c r="AO41" s="691"/>
      <c r="AP41" s="691"/>
      <c r="AQ41" s="692"/>
      <c r="AR41" s="690"/>
      <c r="AS41" s="691"/>
      <c r="AT41" s="691"/>
      <c r="AU41" s="692"/>
      <c r="AV41" s="690"/>
      <c r="AW41" s="691"/>
      <c r="AX41" s="691"/>
      <c r="AY41" s="692"/>
      <c r="AZ41" s="690"/>
      <c r="BA41" s="691"/>
      <c r="BB41" s="691"/>
      <c r="BC41" s="692"/>
      <c r="BD41" s="701"/>
      <c r="BE41" s="691"/>
      <c r="BF41" s="691"/>
      <c r="BG41" s="691"/>
      <c r="BH41" s="691"/>
      <c r="BI41" s="692"/>
      <c r="BZ41" s="215">
        <f t="shared" si="0"/>
        <v>0</v>
      </c>
    </row>
    <row r="42" spans="2:78" s="24" customFormat="1" ht="15" customHeight="1">
      <c r="B42" s="46" t="s">
        <v>5060</v>
      </c>
      <c r="C42" s="690"/>
      <c r="D42" s="691"/>
      <c r="E42" s="692"/>
      <c r="F42" s="690"/>
      <c r="G42" s="691"/>
      <c r="H42" s="692"/>
      <c r="I42" s="690"/>
      <c r="J42" s="691"/>
      <c r="K42" s="692"/>
      <c r="L42" s="690"/>
      <c r="M42" s="691"/>
      <c r="N42" s="692"/>
      <c r="O42" s="690"/>
      <c r="P42" s="691"/>
      <c r="Q42" s="691"/>
      <c r="R42" s="692"/>
      <c r="S42" s="690"/>
      <c r="T42" s="691"/>
      <c r="U42" s="691"/>
      <c r="V42" s="692"/>
      <c r="W42" s="690"/>
      <c r="X42" s="691"/>
      <c r="Y42" s="692"/>
      <c r="Z42" s="690"/>
      <c r="AA42" s="691"/>
      <c r="AB42" s="692"/>
      <c r="AC42" s="690"/>
      <c r="AD42" s="691"/>
      <c r="AE42" s="692"/>
      <c r="AF42" s="690"/>
      <c r="AG42" s="691"/>
      <c r="AH42" s="691"/>
      <c r="AI42" s="692"/>
      <c r="AJ42" s="690"/>
      <c r="AK42" s="691"/>
      <c r="AL42" s="691"/>
      <c r="AM42" s="692"/>
      <c r="AN42" s="690"/>
      <c r="AO42" s="691"/>
      <c r="AP42" s="691"/>
      <c r="AQ42" s="692"/>
      <c r="AR42" s="690"/>
      <c r="AS42" s="691"/>
      <c r="AT42" s="691"/>
      <c r="AU42" s="692"/>
      <c r="AV42" s="690"/>
      <c r="AW42" s="691"/>
      <c r="AX42" s="691"/>
      <c r="AY42" s="692"/>
      <c r="AZ42" s="690"/>
      <c r="BA42" s="691"/>
      <c r="BB42" s="691"/>
      <c r="BC42" s="692"/>
      <c r="BD42" s="701"/>
      <c r="BE42" s="691"/>
      <c r="BF42" s="691"/>
      <c r="BG42" s="691"/>
      <c r="BH42" s="691"/>
      <c r="BI42" s="692"/>
      <c r="BZ42" s="215">
        <f t="shared" si="0"/>
        <v>0</v>
      </c>
    </row>
    <row r="43" spans="2:78" s="24" customFormat="1" ht="15" customHeight="1">
      <c r="B43" s="46" t="s">
        <v>5061</v>
      </c>
      <c r="C43" s="690"/>
      <c r="D43" s="691"/>
      <c r="E43" s="692"/>
      <c r="F43" s="690"/>
      <c r="G43" s="691"/>
      <c r="H43" s="692"/>
      <c r="I43" s="690"/>
      <c r="J43" s="691"/>
      <c r="K43" s="692"/>
      <c r="L43" s="690"/>
      <c r="M43" s="691"/>
      <c r="N43" s="692"/>
      <c r="O43" s="690"/>
      <c r="P43" s="691"/>
      <c r="Q43" s="691"/>
      <c r="R43" s="692"/>
      <c r="S43" s="690"/>
      <c r="T43" s="691"/>
      <c r="U43" s="691"/>
      <c r="V43" s="692"/>
      <c r="W43" s="690"/>
      <c r="X43" s="691"/>
      <c r="Y43" s="692"/>
      <c r="Z43" s="690"/>
      <c r="AA43" s="691"/>
      <c r="AB43" s="692"/>
      <c r="AC43" s="690"/>
      <c r="AD43" s="691"/>
      <c r="AE43" s="692"/>
      <c r="AF43" s="690"/>
      <c r="AG43" s="691"/>
      <c r="AH43" s="691"/>
      <c r="AI43" s="692"/>
      <c r="AJ43" s="690"/>
      <c r="AK43" s="691"/>
      <c r="AL43" s="691"/>
      <c r="AM43" s="692"/>
      <c r="AN43" s="690"/>
      <c r="AO43" s="691"/>
      <c r="AP43" s="691"/>
      <c r="AQ43" s="692"/>
      <c r="AR43" s="690"/>
      <c r="AS43" s="691"/>
      <c r="AT43" s="691"/>
      <c r="AU43" s="692"/>
      <c r="AV43" s="690"/>
      <c r="AW43" s="691"/>
      <c r="AX43" s="691"/>
      <c r="AY43" s="692"/>
      <c r="AZ43" s="690"/>
      <c r="BA43" s="691"/>
      <c r="BB43" s="691"/>
      <c r="BC43" s="692"/>
      <c r="BD43" s="701"/>
      <c r="BE43" s="691"/>
      <c r="BF43" s="691"/>
      <c r="BG43" s="691"/>
      <c r="BH43" s="691"/>
      <c r="BI43" s="692"/>
      <c r="BZ43" s="215">
        <f t="shared" si="0"/>
        <v>0</v>
      </c>
    </row>
    <row r="44" spans="2:78" s="24" customFormat="1" ht="15" customHeight="1">
      <c r="B44" s="46" t="s">
        <v>5062</v>
      </c>
      <c r="C44" s="690"/>
      <c r="D44" s="691"/>
      <c r="E44" s="692"/>
      <c r="F44" s="690"/>
      <c r="G44" s="691"/>
      <c r="H44" s="692"/>
      <c r="I44" s="690"/>
      <c r="J44" s="691"/>
      <c r="K44" s="692"/>
      <c r="L44" s="690"/>
      <c r="M44" s="691"/>
      <c r="N44" s="692"/>
      <c r="O44" s="690"/>
      <c r="P44" s="691"/>
      <c r="Q44" s="691"/>
      <c r="R44" s="692"/>
      <c r="S44" s="690"/>
      <c r="T44" s="691"/>
      <c r="U44" s="691"/>
      <c r="V44" s="692"/>
      <c r="W44" s="690"/>
      <c r="X44" s="691"/>
      <c r="Y44" s="692"/>
      <c r="Z44" s="690"/>
      <c r="AA44" s="691"/>
      <c r="AB44" s="692"/>
      <c r="AC44" s="690"/>
      <c r="AD44" s="691"/>
      <c r="AE44" s="692"/>
      <c r="AF44" s="690"/>
      <c r="AG44" s="691"/>
      <c r="AH44" s="691"/>
      <c r="AI44" s="692"/>
      <c r="AJ44" s="690"/>
      <c r="AK44" s="691"/>
      <c r="AL44" s="691"/>
      <c r="AM44" s="692"/>
      <c r="AN44" s="690"/>
      <c r="AO44" s="691"/>
      <c r="AP44" s="691"/>
      <c r="AQ44" s="692"/>
      <c r="AR44" s="690"/>
      <c r="AS44" s="691"/>
      <c r="AT44" s="691"/>
      <c r="AU44" s="692"/>
      <c r="AV44" s="690"/>
      <c r="AW44" s="691"/>
      <c r="AX44" s="691"/>
      <c r="AY44" s="692"/>
      <c r="AZ44" s="690"/>
      <c r="BA44" s="691"/>
      <c r="BB44" s="691"/>
      <c r="BC44" s="692"/>
      <c r="BD44" s="701"/>
      <c r="BE44" s="691"/>
      <c r="BF44" s="691"/>
      <c r="BG44" s="691"/>
      <c r="BH44" s="691"/>
      <c r="BI44" s="692"/>
      <c r="BZ44" s="215">
        <f t="shared" si="0"/>
        <v>0</v>
      </c>
    </row>
    <row r="45" spans="2:78" s="24" customFormat="1" ht="15" customHeight="1">
      <c r="B45" s="46" t="s">
        <v>5063</v>
      </c>
      <c r="C45" s="690"/>
      <c r="D45" s="691"/>
      <c r="E45" s="692"/>
      <c r="F45" s="690"/>
      <c r="G45" s="691"/>
      <c r="H45" s="692"/>
      <c r="I45" s="690"/>
      <c r="J45" s="691"/>
      <c r="K45" s="692"/>
      <c r="L45" s="690"/>
      <c r="M45" s="691"/>
      <c r="N45" s="692"/>
      <c r="O45" s="690"/>
      <c r="P45" s="691"/>
      <c r="Q45" s="691"/>
      <c r="R45" s="692"/>
      <c r="S45" s="690"/>
      <c r="T45" s="691"/>
      <c r="U45" s="691"/>
      <c r="V45" s="692"/>
      <c r="W45" s="690"/>
      <c r="X45" s="691"/>
      <c r="Y45" s="692"/>
      <c r="Z45" s="690"/>
      <c r="AA45" s="691"/>
      <c r="AB45" s="692"/>
      <c r="AC45" s="690"/>
      <c r="AD45" s="691"/>
      <c r="AE45" s="692"/>
      <c r="AF45" s="690"/>
      <c r="AG45" s="691"/>
      <c r="AH45" s="691"/>
      <c r="AI45" s="692"/>
      <c r="AJ45" s="690"/>
      <c r="AK45" s="691"/>
      <c r="AL45" s="691"/>
      <c r="AM45" s="692"/>
      <c r="AN45" s="690"/>
      <c r="AO45" s="691"/>
      <c r="AP45" s="691"/>
      <c r="AQ45" s="692"/>
      <c r="AR45" s="690"/>
      <c r="AS45" s="691"/>
      <c r="AT45" s="691"/>
      <c r="AU45" s="692"/>
      <c r="AV45" s="690"/>
      <c r="AW45" s="691"/>
      <c r="AX45" s="691"/>
      <c r="AY45" s="692"/>
      <c r="AZ45" s="690"/>
      <c r="BA45" s="691"/>
      <c r="BB45" s="691"/>
      <c r="BC45" s="692"/>
      <c r="BD45" s="701"/>
      <c r="BE45" s="691"/>
      <c r="BF45" s="691"/>
      <c r="BG45" s="691"/>
      <c r="BH45" s="691"/>
      <c r="BI45" s="692"/>
      <c r="BZ45" s="215">
        <f t="shared" si="0"/>
        <v>0</v>
      </c>
    </row>
    <row r="46" spans="2:78" s="24" customFormat="1" ht="15" customHeight="1">
      <c r="B46" s="46" t="s">
        <v>5064</v>
      </c>
      <c r="C46" s="690"/>
      <c r="D46" s="691"/>
      <c r="E46" s="692"/>
      <c r="F46" s="690"/>
      <c r="G46" s="691"/>
      <c r="H46" s="692"/>
      <c r="I46" s="690"/>
      <c r="J46" s="691"/>
      <c r="K46" s="692"/>
      <c r="L46" s="690"/>
      <c r="M46" s="691"/>
      <c r="N46" s="692"/>
      <c r="O46" s="690"/>
      <c r="P46" s="691"/>
      <c r="Q46" s="691"/>
      <c r="R46" s="692"/>
      <c r="S46" s="690"/>
      <c r="T46" s="691"/>
      <c r="U46" s="691"/>
      <c r="V46" s="692"/>
      <c r="W46" s="690"/>
      <c r="X46" s="691"/>
      <c r="Y46" s="692"/>
      <c r="Z46" s="690"/>
      <c r="AA46" s="691"/>
      <c r="AB46" s="692"/>
      <c r="AC46" s="690"/>
      <c r="AD46" s="691"/>
      <c r="AE46" s="692"/>
      <c r="AF46" s="690"/>
      <c r="AG46" s="691"/>
      <c r="AH46" s="691"/>
      <c r="AI46" s="692"/>
      <c r="AJ46" s="690"/>
      <c r="AK46" s="691"/>
      <c r="AL46" s="691"/>
      <c r="AM46" s="692"/>
      <c r="AN46" s="690"/>
      <c r="AO46" s="691"/>
      <c r="AP46" s="691"/>
      <c r="AQ46" s="692"/>
      <c r="AR46" s="690"/>
      <c r="AS46" s="691"/>
      <c r="AT46" s="691"/>
      <c r="AU46" s="692"/>
      <c r="AV46" s="690"/>
      <c r="AW46" s="691"/>
      <c r="AX46" s="691"/>
      <c r="AY46" s="692"/>
      <c r="AZ46" s="690"/>
      <c r="BA46" s="691"/>
      <c r="BB46" s="691"/>
      <c r="BC46" s="692"/>
      <c r="BD46" s="701"/>
      <c r="BE46" s="691"/>
      <c r="BF46" s="691"/>
      <c r="BG46" s="691"/>
      <c r="BH46" s="691"/>
      <c r="BI46" s="692"/>
      <c r="BZ46" s="215">
        <f t="shared" si="0"/>
        <v>0</v>
      </c>
    </row>
    <row r="47" spans="2:78" s="24" customFormat="1" ht="15" customHeight="1">
      <c r="B47" s="46" t="s">
        <v>5065</v>
      </c>
      <c r="C47" s="690"/>
      <c r="D47" s="691"/>
      <c r="E47" s="692"/>
      <c r="F47" s="690"/>
      <c r="G47" s="691"/>
      <c r="H47" s="692"/>
      <c r="I47" s="690"/>
      <c r="J47" s="691"/>
      <c r="K47" s="692"/>
      <c r="L47" s="690"/>
      <c r="M47" s="691"/>
      <c r="N47" s="692"/>
      <c r="O47" s="690"/>
      <c r="P47" s="691"/>
      <c r="Q47" s="691"/>
      <c r="R47" s="692"/>
      <c r="S47" s="690"/>
      <c r="T47" s="691"/>
      <c r="U47" s="691"/>
      <c r="V47" s="692"/>
      <c r="W47" s="690"/>
      <c r="X47" s="691"/>
      <c r="Y47" s="692"/>
      <c r="Z47" s="690"/>
      <c r="AA47" s="691"/>
      <c r="AB47" s="692"/>
      <c r="AC47" s="690"/>
      <c r="AD47" s="691"/>
      <c r="AE47" s="692"/>
      <c r="AF47" s="690"/>
      <c r="AG47" s="691"/>
      <c r="AH47" s="691"/>
      <c r="AI47" s="692"/>
      <c r="AJ47" s="690"/>
      <c r="AK47" s="691"/>
      <c r="AL47" s="691"/>
      <c r="AM47" s="692"/>
      <c r="AN47" s="690"/>
      <c r="AO47" s="691"/>
      <c r="AP47" s="691"/>
      <c r="AQ47" s="692"/>
      <c r="AR47" s="690"/>
      <c r="AS47" s="691"/>
      <c r="AT47" s="691"/>
      <c r="AU47" s="692"/>
      <c r="AV47" s="690"/>
      <c r="AW47" s="691"/>
      <c r="AX47" s="691"/>
      <c r="AY47" s="692"/>
      <c r="AZ47" s="690"/>
      <c r="BA47" s="691"/>
      <c r="BB47" s="691"/>
      <c r="BC47" s="692"/>
      <c r="BD47" s="701"/>
      <c r="BE47" s="691"/>
      <c r="BF47" s="691"/>
      <c r="BG47" s="691"/>
      <c r="BH47" s="691"/>
      <c r="BI47" s="692"/>
      <c r="BZ47" s="215">
        <f t="shared" si="0"/>
        <v>0</v>
      </c>
    </row>
    <row r="48" spans="2:78" s="24" customFormat="1" ht="15" customHeight="1">
      <c r="B48" s="46" t="s">
        <v>5066</v>
      </c>
      <c r="C48" s="690"/>
      <c r="D48" s="691"/>
      <c r="E48" s="692"/>
      <c r="F48" s="690"/>
      <c r="G48" s="691"/>
      <c r="H48" s="692"/>
      <c r="I48" s="690"/>
      <c r="J48" s="691"/>
      <c r="K48" s="692"/>
      <c r="L48" s="690"/>
      <c r="M48" s="691"/>
      <c r="N48" s="692"/>
      <c r="O48" s="690"/>
      <c r="P48" s="691"/>
      <c r="Q48" s="691"/>
      <c r="R48" s="692"/>
      <c r="S48" s="690"/>
      <c r="T48" s="691"/>
      <c r="U48" s="691"/>
      <c r="V48" s="692"/>
      <c r="W48" s="690"/>
      <c r="X48" s="691"/>
      <c r="Y48" s="692"/>
      <c r="Z48" s="690"/>
      <c r="AA48" s="691"/>
      <c r="AB48" s="692"/>
      <c r="AC48" s="690"/>
      <c r="AD48" s="691"/>
      <c r="AE48" s="692"/>
      <c r="AF48" s="690"/>
      <c r="AG48" s="691"/>
      <c r="AH48" s="691"/>
      <c r="AI48" s="692"/>
      <c r="AJ48" s="690"/>
      <c r="AK48" s="691"/>
      <c r="AL48" s="691"/>
      <c r="AM48" s="692"/>
      <c r="AN48" s="690"/>
      <c r="AO48" s="691"/>
      <c r="AP48" s="691"/>
      <c r="AQ48" s="692"/>
      <c r="AR48" s="690"/>
      <c r="AS48" s="691"/>
      <c r="AT48" s="691"/>
      <c r="AU48" s="692"/>
      <c r="AV48" s="690"/>
      <c r="AW48" s="691"/>
      <c r="AX48" s="691"/>
      <c r="AY48" s="692"/>
      <c r="AZ48" s="690"/>
      <c r="BA48" s="691"/>
      <c r="BB48" s="691"/>
      <c r="BC48" s="692"/>
      <c r="BD48" s="701"/>
      <c r="BE48" s="691"/>
      <c r="BF48" s="691"/>
      <c r="BG48" s="691"/>
      <c r="BH48" s="691"/>
      <c r="BI48" s="692"/>
      <c r="BZ48" s="215">
        <f t="shared" si="0"/>
        <v>0</v>
      </c>
    </row>
    <row r="49" spans="2:78" s="24" customFormat="1" ht="15" customHeight="1">
      <c r="B49" s="46" t="s">
        <v>5067</v>
      </c>
      <c r="C49" s="690"/>
      <c r="D49" s="691"/>
      <c r="E49" s="692"/>
      <c r="F49" s="690"/>
      <c r="G49" s="691"/>
      <c r="H49" s="692"/>
      <c r="I49" s="690"/>
      <c r="J49" s="691"/>
      <c r="K49" s="692"/>
      <c r="L49" s="690"/>
      <c r="M49" s="691"/>
      <c r="N49" s="692"/>
      <c r="O49" s="690"/>
      <c r="P49" s="691"/>
      <c r="Q49" s="691"/>
      <c r="R49" s="692"/>
      <c r="S49" s="690"/>
      <c r="T49" s="691"/>
      <c r="U49" s="691"/>
      <c r="V49" s="692"/>
      <c r="W49" s="690"/>
      <c r="X49" s="691"/>
      <c r="Y49" s="692"/>
      <c r="Z49" s="690"/>
      <c r="AA49" s="691"/>
      <c r="AB49" s="692"/>
      <c r="AC49" s="690"/>
      <c r="AD49" s="691"/>
      <c r="AE49" s="692"/>
      <c r="AF49" s="690"/>
      <c r="AG49" s="691"/>
      <c r="AH49" s="691"/>
      <c r="AI49" s="692"/>
      <c r="AJ49" s="690"/>
      <c r="AK49" s="691"/>
      <c r="AL49" s="691"/>
      <c r="AM49" s="692"/>
      <c r="AN49" s="690"/>
      <c r="AO49" s="691"/>
      <c r="AP49" s="691"/>
      <c r="AQ49" s="692"/>
      <c r="AR49" s="690"/>
      <c r="AS49" s="691"/>
      <c r="AT49" s="691"/>
      <c r="AU49" s="692"/>
      <c r="AV49" s="690"/>
      <c r="AW49" s="691"/>
      <c r="AX49" s="691"/>
      <c r="AY49" s="692"/>
      <c r="AZ49" s="690"/>
      <c r="BA49" s="691"/>
      <c r="BB49" s="691"/>
      <c r="BC49" s="692"/>
      <c r="BD49" s="701"/>
      <c r="BE49" s="691"/>
      <c r="BF49" s="691"/>
      <c r="BG49" s="691"/>
      <c r="BH49" s="691"/>
      <c r="BI49" s="692"/>
      <c r="BZ49" s="215">
        <f t="shared" si="0"/>
        <v>0</v>
      </c>
    </row>
    <row r="50" spans="2:78" s="24" customFormat="1" ht="15" customHeight="1">
      <c r="B50" s="46" t="s">
        <v>5068</v>
      </c>
      <c r="C50" s="690"/>
      <c r="D50" s="691"/>
      <c r="E50" s="692"/>
      <c r="F50" s="690"/>
      <c r="G50" s="691"/>
      <c r="H50" s="692"/>
      <c r="I50" s="690"/>
      <c r="J50" s="691"/>
      <c r="K50" s="692"/>
      <c r="L50" s="690"/>
      <c r="M50" s="691"/>
      <c r="N50" s="692"/>
      <c r="O50" s="690"/>
      <c r="P50" s="691"/>
      <c r="Q50" s="691"/>
      <c r="R50" s="692"/>
      <c r="S50" s="690"/>
      <c r="T50" s="691"/>
      <c r="U50" s="691"/>
      <c r="V50" s="692"/>
      <c r="W50" s="690"/>
      <c r="X50" s="691"/>
      <c r="Y50" s="692"/>
      <c r="Z50" s="690"/>
      <c r="AA50" s="691"/>
      <c r="AB50" s="692"/>
      <c r="AC50" s="690"/>
      <c r="AD50" s="691"/>
      <c r="AE50" s="692"/>
      <c r="AF50" s="690"/>
      <c r="AG50" s="691"/>
      <c r="AH50" s="691"/>
      <c r="AI50" s="692"/>
      <c r="AJ50" s="690"/>
      <c r="AK50" s="691"/>
      <c r="AL50" s="691"/>
      <c r="AM50" s="692"/>
      <c r="AN50" s="690"/>
      <c r="AO50" s="691"/>
      <c r="AP50" s="691"/>
      <c r="AQ50" s="692"/>
      <c r="AR50" s="690"/>
      <c r="AS50" s="691"/>
      <c r="AT50" s="691"/>
      <c r="AU50" s="692"/>
      <c r="AV50" s="690"/>
      <c r="AW50" s="691"/>
      <c r="AX50" s="691"/>
      <c r="AY50" s="692"/>
      <c r="AZ50" s="690"/>
      <c r="BA50" s="691"/>
      <c r="BB50" s="691"/>
      <c r="BC50" s="692"/>
      <c r="BD50" s="701"/>
      <c r="BE50" s="691"/>
      <c r="BF50" s="691"/>
      <c r="BG50" s="691"/>
      <c r="BH50" s="691"/>
      <c r="BI50" s="692"/>
      <c r="BZ50" s="215">
        <f t="shared" si="0"/>
        <v>0</v>
      </c>
    </row>
    <row r="51" spans="2:78" s="24" customFormat="1" ht="15" customHeight="1">
      <c r="B51" s="46" t="s">
        <v>5069</v>
      </c>
      <c r="C51" s="690"/>
      <c r="D51" s="691"/>
      <c r="E51" s="692"/>
      <c r="F51" s="690"/>
      <c r="G51" s="691"/>
      <c r="H51" s="692"/>
      <c r="I51" s="690"/>
      <c r="J51" s="691"/>
      <c r="K51" s="692"/>
      <c r="L51" s="690"/>
      <c r="M51" s="691"/>
      <c r="N51" s="692"/>
      <c r="O51" s="690"/>
      <c r="P51" s="691"/>
      <c r="Q51" s="691"/>
      <c r="R51" s="692"/>
      <c r="S51" s="690"/>
      <c r="T51" s="691"/>
      <c r="U51" s="691"/>
      <c r="V51" s="692"/>
      <c r="W51" s="690"/>
      <c r="X51" s="691"/>
      <c r="Y51" s="692"/>
      <c r="Z51" s="690"/>
      <c r="AA51" s="691"/>
      <c r="AB51" s="692"/>
      <c r="AC51" s="690"/>
      <c r="AD51" s="691"/>
      <c r="AE51" s="692"/>
      <c r="AF51" s="690"/>
      <c r="AG51" s="691"/>
      <c r="AH51" s="691"/>
      <c r="AI51" s="692"/>
      <c r="AJ51" s="690"/>
      <c r="AK51" s="691"/>
      <c r="AL51" s="691"/>
      <c r="AM51" s="692"/>
      <c r="AN51" s="690"/>
      <c r="AO51" s="691"/>
      <c r="AP51" s="691"/>
      <c r="AQ51" s="692"/>
      <c r="AR51" s="690"/>
      <c r="AS51" s="691"/>
      <c r="AT51" s="691"/>
      <c r="AU51" s="692"/>
      <c r="AV51" s="690"/>
      <c r="AW51" s="691"/>
      <c r="AX51" s="691"/>
      <c r="AY51" s="692"/>
      <c r="AZ51" s="690"/>
      <c r="BA51" s="691"/>
      <c r="BB51" s="691"/>
      <c r="BC51" s="692"/>
      <c r="BD51" s="701"/>
      <c r="BE51" s="691"/>
      <c r="BF51" s="691"/>
      <c r="BG51" s="691"/>
      <c r="BH51" s="691"/>
      <c r="BI51" s="692"/>
      <c r="BZ51" s="215">
        <f t="shared" si="0"/>
        <v>0</v>
      </c>
    </row>
    <row r="52" spans="2:78" s="24" customFormat="1" ht="15" customHeight="1">
      <c r="B52" s="46" t="s">
        <v>5070</v>
      </c>
      <c r="C52" s="690"/>
      <c r="D52" s="691"/>
      <c r="E52" s="692"/>
      <c r="F52" s="690"/>
      <c r="G52" s="691"/>
      <c r="H52" s="692"/>
      <c r="I52" s="690"/>
      <c r="J52" s="691"/>
      <c r="K52" s="692"/>
      <c r="L52" s="690"/>
      <c r="M52" s="691"/>
      <c r="N52" s="692"/>
      <c r="O52" s="690"/>
      <c r="P52" s="691"/>
      <c r="Q52" s="691"/>
      <c r="R52" s="692"/>
      <c r="S52" s="690"/>
      <c r="T52" s="691"/>
      <c r="U52" s="691"/>
      <c r="V52" s="692"/>
      <c r="W52" s="690"/>
      <c r="X52" s="691"/>
      <c r="Y52" s="692"/>
      <c r="Z52" s="690"/>
      <c r="AA52" s="691"/>
      <c r="AB52" s="692"/>
      <c r="AC52" s="690"/>
      <c r="AD52" s="691"/>
      <c r="AE52" s="692"/>
      <c r="AF52" s="690"/>
      <c r="AG52" s="691"/>
      <c r="AH52" s="691"/>
      <c r="AI52" s="692"/>
      <c r="AJ52" s="690"/>
      <c r="AK52" s="691"/>
      <c r="AL52" s="691"/>
      <c r="AM52" s="692"/>
      <c r="AN52" s="690"/>
      <c r="AO52" s="691"/>
      <c r="AP52" s="691"/>
      <c r="AQ52" s="692"/>
      <c r="AR52" s="690"/>
      <c r="AS52" s="691"/>
      <c r="AT52" s="691"/>
      <c r="AU52" s="692"/>
      <c r="AV52" s="690"/>
      <c r="AW52" s="691"/>
      <c r="AX52" s="691"/>
      <c r="AY52" s="692"/>
      <c r="AZ52" s="690"/>
      <c r="BA52" s="691"/>
      <c r="BB52" s="691"/>
      <c r="BC52" s="692"/>
      <c r="BD52" s="701"/>
      <c r="BE52" s="691"/>
      <c r="BF52" s="691"/>
      <c r="BG52" s="691"/>
      <c r="BH52" s="691"/>
      <c r="BI52" s="692"/>
      <c r="BZ52" s="215">
        <f t="shared" si="0"/>
        <v>0</v>
      </c>
    </row>
    <row r="53" spans="2:78" s="24" customFormat="1" ht="15" customHeight="1">
      <c r="B53" s="46" t="s">
        <v>5071</v>
      </c>
      <c r="C53" s="690"/>
      <c r="D53" s="691"/>
      <c r="E53" s="692"/>
      <c r="F53" s="690"/>
      <c r="G53" s="691"/>
      <c r="H53" s="692"/>
      <c r="I53" s="690"/>
      <c r="J53" s="691"/>
      <c r="K53" s="692"/>
      <c r="L53" s="690"/>
      <c r="M53" s="691"/>
      <c r="N53" s="692"/>
      <c r="O53" s="690"/>
      <c r="P53" s="691"/>
      <c r="Q53" s="691"/>
      <c r="R53" s="692"/>
      <c r="S53" s="690"/>
      <c r="T53" s="691"/>
      <c r="U53" s="691"/>
      <c r="V53" s="692"/>
      <c r="W53" s="690"/>
      <c r="X53" s="691"/>
      <c r="Y53" s="692"/>
      <c r="Z53" s="690"/>
      <c r="AA53" s="691"/>
      <c r="AB53" s="692"/>
      <c r="AC53" s="690"/>
      <c r="AD53" s="691"/>
      <c r="AE53" s="692"/>
      <c r="AF53" s="690"/>
      <c r="AG53" s="691"/>
      <c r="AH53" s="691"/>
      <c r="AI53" s="692"/>
      <c r="AJ53" s="690"/>
      <c r="AK53" s="691"/>
      <c r="AL53" s="691"/>
      <c r="AM53" s="692"/>
      <c r="AN53" s="690"/>
      <c r="AO53" s="691"/>
      <c r="AP53" s="691"/>
      <c r="AQ53" s="692"/>
      <c r="AR53" s="690"/>
      <c r="AS53" s="691"/>
      <c r="AT53" s="691"/>
      <c r="AU53" s="692"/>
      <c r="AV53" s="690"/>
      <c r="AW53" s="691"/>
      <c r="AX53" s="691"/>
      <c r="AY53" s="692"/>
      <c r="AZ53" s="690"/>
      <c r="BA53" s="691"/>
      <c r="BB53" s="691"/>
      <c r="BC53" s="692"/>
      <c r="BD53" s="701"/>
      <c r="BE53" s="691"/>
      <c r="BF53" s="691"/>
      <c r="BG53" s="691"/>
      <c r="BH53" s="691"/>
      <c r="BI53" s="692"/>
      <c r="BZ53" s="215">
        <f t="shared" si="0"/>
        <v>0</v>
      </c>
    </row>
    <row r="54" spans="2:78" s="24" customFormat="1" ht="15" customHeight="1">
      <c r="B54" s="46" t="s">
        <v>5072</v>
      </c>
      <c r="C54" s="690"/>
      <c r="D54" s="691"/>
      <c r="E54" s="692"/>
      <c r="F54" s="690"/>
      <c r="G54" s="691"/>
      <c r="H54" s="692"/>
      <c r="I54" s="690"/>
      <c r="J54" s="691"/>
      <c r="K54" s="692"/>
      <c r="L54" s="690"/>
      <c r="M54" s="691"/>
      <c r="N54" s="692"/>
      <c r="O54" s="690"/>
      <c r="P54" s="691"/>
      <c r="Q54" s="691"/>
      <c r="R54" s="692"/>
      <c r="S54" s="690"/>
      <c r="T54" s="691"/>
      <c r="U54" s="691"/>
      <c r="V54" s="692"/>
      <c r="W54" s="690"/>
      <c r="X54" s="691"/>
      <c r="Y54" s="692"/>
      <c r="Z54" s="690"/>
      <c r="AA54" s="691"/>
      <c r="AB54" s="692"/>
      <c r="AC54" s="690"/>
      <c r="AD54" s="691"/>
      <c r="AE54" s="692"/>
      <c r="AF54" s="690"/>
      <c r="AG54" s="691"/>
      <c r="AH54" s="691"/>
      <c r="AI54" s="692"/>
      <c r="AJ54" s="690"/>
      <c r="AK54" s="691"/>
      <c r="AL54" s="691"/>
      <c r="AM54" s="692"/>
      <c r="AN54" s="690"/>
      <c r="AO54" s="691"/>
      <c r="AP54" s="691"/>
      <c r="AQ54" s="692"/>
      <c r="AR54" s="690"/>
      <c r="AS54" s="691"/>
      <c r="AT54" s="691"/>
      <c r="AU54" s="692"/>
      <c r="AV54" s="690"/>
      <c r="AW54" s="691"/>
      <c r="AX54" s="691"/>
      <c r="AY54" s="692"/>
      <c r="AZ54" s="690"/>
      <c r="BA54" s="691"/>
      <c r="BB54" s="691"/>
      <c r="BC54" s="692"/>
      <c r="BD54" s="701"/>
      <c r="BE54" s="691"/>
      <c r="BF54" s="691"/>
      <c r="BG54" s="691"/>
      <c r="BH54" s="691"/>
      <c r="BI54" s="692"/>
      <c r="BZ54" s="215">
        <f t="shared" si="0"/>
        <v>0</v>
      </c>
    </row>
    <row r="55" spans="2:78" s="24" customFormat="1" ht="15" customHeight="1">
      <c r="B55" s="46" t="s">
        <v>5073</v>
      </c>
      <c r="C55" s="690"/>
      <c r="D55" s="691"/>
      <c r="E55" s="692"/>
      <c r="F55" s="690"/>
      <c r="G55" s="691"/>
      <c r="H55" s="692"/>
      <c r="I55" s="690"/>
      <c r="J55" s="691"/>
      <c r="K55" s="692"/>
      <c r="L55" s="690"/>
      <c r="M55" s="691"/>
      <c r="N55" s="692"/>
      <c r="O55" s="690"/>
      <c r="P55" s="691"/>
      <c r="Q55" s="691"/>
      <c r="R55" s="692"/>
      <c r="S55" s="690"/>
      <c r="T55" s="691"/>
      <c r="U55" s="691"/>
      <c r="V55" s="692"/>
      <c r="W55" s="690"/>
      <c r="X55" s="691"/>
      <c r="Y55" s="692"/>
      <c r="Z55" s="690"/>
      <c r="AA55" s="691"/>
      <c r="AB55" s="692"/>
      <c r="AC55" s="690"/>
      <c r="AD55" s="691"/>
      <c r="AE55" s="692"/>
      <c r="AF55" s="690"/>
      <c r="AG55" s="691"/>
      <c r="AH55" s="691"/>
      <c r="AI55" s="692"/>
      <c r="AJ55" s="690"/>
      <c r="AK55" s="691"/>
      <c r="AL55" s="691"/>
      <c r="AM55" s="692"/>
      <c r="AN55" s="690"/>
      <c r="AO55" s="691"/>
      <c r="AP55" s="691"/>
      <c r="AQ55" s="692"/>
      <c r="AR55" s="690"/>
      <c r="AS55" s="691"/>
      <c r="AT55" s="691"/>
      <c r="AU55" s="692"/>
      <c r="AV55" s="690"/>
      <c r="AW55" s="691"/>
      <c r="AX55" s="691"/>
      <c r="AY55" s="692"/>
      <c r="AZ55" s="690"/>
      <c r="BA55" s="691"/>
      <c r="BB55" s="691"/>
      <c r="BC55" s="692"/>
      <c r="BD55" s="701"/>
      <c r="BE55" s="691"/>
      <c r="BF55" s="691"/>
      <c r="BG55" s="691"/>
      <c r="BH55" s="691"/>
      <c r="BI55" s="692"/>
      <c r="BZ55" s="215">
        <f t="shared" si="0"/>
        <v>0</v>
      </c>
    </row>
    <row r="56" spans="2:78" s="24" customFormat="1" ht="15" customHeight="1">
      <c r="B56" s="46" t="s">
        <v>5074</v>
      </c>
      <c r="C56" s="690"/>
      <c r="D56" s="691"/>
      <c r="E56" s="692"/>
      <c r="F56" s="690"/>
      <c r="G56" s="691"/>
      <c r="H56" s="692"/>
      <c r="I56" s="690"/>
      <c r="J56" s="691"/>
      <c r="K56" s="692"/>
      <c r="L56" s="690"/>
      <c r="M56" s="691"/>
      <c r="N56" s="692"/>
      <c r="O56" s="690"/>
      <c r="P56" s="691"/>
      <c r="Q56" s="691"/>
      <c r="R56" s="692"/>
      <c r="S56" s="690"/>
      <c r="T56" s="691"/>
      <c r="U56" s="691"/>
      <c r="V56" s="692"/>
      <c r="W56" s="690"/>
      <c r="X56" s="691"/>
      <c r="Y56" s="692"/>
      <c r="Z56" s="690"/>
      <c r="AA56" s="691"/>
      <c r="AB56" s="692"/>
      <c r="AC56" s="690"/>
      <c r="AD56" s="691"/>
      <c r="AE56" s="692"/>
      <c r="AF56" s="690"/>
      <c r="AG56" s="691"/>
      <c r="AH56" s="691"/>
      <c r="AI56" s="692"/>
      <c r="AJ56" s="690"/>
      <c r="AK56" s="691"/>
      <c r="AL56" s="691"/>
      <c r="AM56" s="692"/>
      <c r="AN56" s="690"/>
      <c r="AO56" s="691"/>
      <c r="AP56" s="691"/>
      <c r="AQ56" s="692"/>
      <c r="AR56" s="690"/>
      <c r="AS56" s="691"/>
      <c r="AT56" s="691"/>
      <c r="AU56" s="692"/>
      <c r="AV56" s="690"/>
      <c r="AW56" s="691"/>
      <c r="AX56" s="691"/>
      <c r="AY56" s="692"/>
      <c r="AZ56" s="690"/>
      <c r="BA56" s="691"/>
      <c r="BB56" s="691"/>
      <c r="BC56" s="692"/>
      <c r="BD56" s="701"/>
      <c r="BE56" s="691"/>
      <c r="BF56" s="691"/>
      <c r="BG56" s="691"/>
      <c r="BH56" s="691"/>
      <c r="BI56" s="692"/>
      <c r="BZ56" s="215">
        <f t="shared" si="0"/>
        <v>0</v>
      </c>
    </row>
    <row r="57" spans="2:78" s="24" customFormat="1" ht="15" customHeight="1">
      <c r="B57" s="46" t="s">
        <v>5075</v>
      </c>
      <c r="C57" s="690"/>
      <c r="D57" s="691"/>
      <c r="E57" s="692"/>
      <c r="F57" s="690"/>
      <c r="G57" s="691"/>
      <c r="H57" s="692"/>
      <c r="I57" s="690"/>
      <c r="J57" s="691"/>
      <c r="K57" s="692"/>
      <c r="L57" s="690"/>
      <c r="M57" s="691"/>
      <c r="N57" s="692"/>
      <c r="O57" s="690"/>
      <c r="P57" s="691"/>
      <c r="Q57" s="691"/>
      <c r="R57" s="692"/>
      <c r="S57" s="690"/>
      <c r="T57" s="691"/>
      <c r="U57" s="691"/>
      <c r="V57" s="692"/>
      <c r="W57" s="690"/>
      <c r="X57" s="691"/>
      <c r="Y57" s="692"/>
      <c r="Z57" s="690"/>
      <c r="AA57" s="691"/>
      <c r="AB57" s="692"/>
      <c r="AC57" s="690"/>
      <c r="AD57" s="691"/>
      <c r="AE57" s="692"/>
      <c r="AF57" s="690"/>
      <c r="AG57" s="691"/>
      <c r="AH57" s="691"/>
      <c r="AI57" s="692"/>
      <c r="AJ57" s="690"/>
      <c r="AK57" s="691"/>
      <c r="AL57" s="691"/>
      <c r="AM57" s="692"/>
      <c r="AN57" s="690"/>
      <c r="AO57" s="691"/>
      <c r="AP57" s="691"/>
      <c r="AQ57" s="692"/>
      <c r="AR57" s="690"/>
      <c r="AS57" s="691"/>
      <c r="AT57" s="691"/>
      <c r="AU57" s="692"/>
      <c r="AV57" s="690"/>
      <c r="AW57" s="691"/>
      <c r="AX57" s="691"/>
      <c r="AY57" s="692"/>
      <c r="AZ57" s="690"/>
      <c r="BA57" s="691"/>
      <c r="BB57" s="691"/>
      <c r="BC57" s="692"/>
      <c r="BD57" s="701"/>
      <c r="BE57" s="691"/>
      <c r="BF57" s="691"/>
      <c r="BG57" s="691"/>
      <c r="BH57" s="691"/>
      <c r="BI57" s="692"/>
      <c r="BZ57" s="215">
        <f t="shared" si="0"/>
        <v>0</v>
      </c>
    </row>
    <row r="58" spans="2:78" s="24" customFormat="1" ht="15" customHeight="1">
      <c r="B58" s="46" t="s">
        <v>5076</v>
      </c>
      <c r="C58" s="690"/>
      <c r="D58" s="691"/>
      <c r="E58" s="692"/>
      <c r="F58" s="690"/>
      <c r="G58" s="691"/>
      <c r="H58" s="692"/>
      <c r="I58" s="690"/>
      <c r="J58" s="691"/>
      <c r="K58" s="692"/>
      <c r="L58" s="690"/>
      <c r="M58" s="691"/>
      <c r="N58" s="692"/>
      <c r="O58" s="690"/>
      <c r="P58" s="691"/>
      <c r="Q58" s="691"/>
      <c r="R58" s="692"/>
      <c r="S58" s="690"/>
      <c r="T58" s="691"/>
      <c r="U58" s="691"/>
      <c r="V58" s="692"/>
      <c r="W58" s="690"/>
      <c r="X58" s="691"/>
      <c r="Y58" s="692"/>
      <c r="Z58" s="690"/>
      <c r="AA58" s="691"/>
      <c r="AB58" s="692"/>
      <c r="AC58" s="690"/>
      <c r="AD58" s="691"/>
      <c r="AE58" s="692"/>
      <c r="AF58" s="690"/>
      <c r="AG58" s="691"/>
      <c r="AH58" s="691"/>
      <c r="AI58" s="692"/>
      <c r="AJ58" s="690"/>
      <c r="AK58" s="691"/>
      <c r="AL58" s="691"/>
      <c r="AM58" s="692"/>
      <c r="AN58" s="690"/>
      <c r="AO58" s="691"/>
      <c r="AP58" s="691"/>
      <c r="AQ58" s="692"/>
      <c r="AR58" s="690"/>
      <c r="AS58" s="691"/>
      <c r="AT58" s="691"/>
      <c r="AU58" s="692"/>
      <c r="AV58" s="690"/>
      <c r="AW58" s="691"/>
      <c r="AX58" s="691"/>
      <c r="AY58" s="692"/>
      <c r="AZ58" s="690"/>
      <c r="BA58" s="691"/>
      <c r="BB58" s="691"/>
      <c r="BC58" s="692"/>
      <c r="BD58" s="701"/>
      <c r="BE58" s="691"/>
      <c r="BF58" s="691"/>
      <c r="BG58" s="691"/>
      <c r="BH58" s="691"/>
      <c r="BI58" s="692"/>
      <c r="BZ58" s="215">
        <f t="shared" si="0"/>
        <v>0</v>
      </c>
    </row>
    <row r="59" spans="2:78" s="24" customFormat="1" ht="15" customHeight="1">
      <c r="B59" s="46" t="s">
        <v>5077</v>
      </c>
      <c r="C59" s="690"/>
      <c r="D59" s="691"/>
      <c r="E59" s="692"/>
      <c r="F59" s="690"/>
      <c r="G59" s="691"/>
      <c r="H59" s="692"/>
      <c r="I59" s="690"/>
      <c r="J59" s="691"/>
      <c r="K59" s="692"/>
      <c r="L59" s="690"/>
      <c r="M59" s="691"/>
      <c r="N59" s="692"/>
      <c r="O59" s="690"/>
      <c r="P59" s="691"/>
      <c r="Q59" s="691"/>
      <c r="R59" s="692"/>
      <c r="S59" s="690"/>
      <c r="T59" s="691"/>
      <c r="U59" s="691"/>
      <c r="V59" s="692"/>
      <c r="W59" s="690"/>
      <c r="X59" s="691"/>
      <c r="Y59" s="692"/>
      <c r="Z59" s="690"/>
      <c r="AA59" s="691"/>
      <c r="AB59" s="692"/>
      <c r="AC59" s="690"/>
      <c r="AD59" s="691"/>
      <c r="AE59" s="692"/>
      <c r="AF59" s="690"/>
      <c r="AG59" s="691"/>
      <c r="AH59" s="691"/>
      <c r="AI59" s="692"/>
      <c r="AJ59" s="690"/>
      <c r="AK59" s="691"/>
      <c r="AL59" s="691"/>
      <c r="AM59" s="692"/>
      <c r="AN59" s="690"/>
      <c r="AO59" s="691"/>
      <c r="AP59" s="691"/>
      <c r="AQ59" s="692"/>
      <c r="AR59" s="690"/>
      <c r="AS59" s="691"/>
      <c r="AT59" s="691"/>
      <c r="AU59" s="692"/>
      <c r="AV59" s="690"/>
      <c r="AW59" s="691"/>
      <c r="AX59" s="691"/>
      <c r="AY59" s="692"/>
      <c r="AZ59" s="690"/>
      <c r="BA59" s="691"/>
      <c r="BB59" s="691"/>
      <c r="BC59" s="692"/>
      <c r="BD59" s="701"/>
      <c r="BE59" s="691"/>
      <c r="BF59" s="691"/>
      <c r="BG59" s="691"/>
      <c r="BH59" s="691"/>
      <c r="BI59" s="692"/>
      <c r="BZ59" s="215">
        <f t="shared" si="0"/>
        <v>0</v>
      </c>
    </row>
    <row r="60" spans="2:78" s="24" customFormat="1" ht="15" customHeight="1">
      <c r="B60" s="46" t="s">
        <v>5078</v>
      </c>
      <c r="C60" s="690"/>
      <c r="D60" s="691"/>
      <c r="E60" s="692"/>
      <c r="F60" s="690"/>
      <c r="G60" s="691"/>
      <c r="H60" s="692"/>
      <c r="I60" s="690"/>
      <c r="J60" s="691"/>
      <c r="K60" s="692"/>
      <c r="L60" s="690"/>
      <c r="M60" s="691"/>
      <c r="N60" s="692"/>
      <c r="O60" s="690"/>
      <c r="P60" s="691"/>
      <c r="Q60" s="691"/>
      <c r="R60" s="692"/>
      <c r="S60" s="690"/>
      <c r="T60" s="691"/>
      <c r="U60" s="691"/>
      <c r="V60" s="692"/>
      <c r="W60" s="690"/>
      <c r="X60" s="691"/>
      <c r="Y60" s="692"/>
      <c r="Z60" s="690"/>
      <c r="AA60" s="691"/>
      <c r="AB60" s="692"/>
      <c r="AC60" s="690"/>
      <c r="AD60" s="691"/>
      <c r="AE60" s="692"/>
      <c r="AF60" s="690"/>
      <c r="AG60" s="691"/>
      <c r="AH60" s="691"/>
      <c r="AI60" s="692"/>
      <c r="AJ60" s="690"/>
      <c r="AK60" s="691"/>
      <c r="AL60" s="691"/>
      <c r="AM60" s="692"/>
      <c r="AN60" s="690"/>
      <c r="AO60" s="691"/>
      <c r="AP60" s="691"/>
      <c r="AQ60" s="692"/>
      <c r="AR60" s="690"/>
      <c r="AS60" s="691"/>
      <c r="AT60" s="691"/>
      <c r="AU60" s="692"/>
      <c r="AV60" s="690"/>
      <c r="AW60" s="691"/>
      <c r="AX60" s="691"/>
      <c r="AY60" s="692"/>
      <c r="AZ60" s="690"/>
      <c r="BA60" s="691"/>
      <c r="BB60" s="691"/>
      <c r="BC60" s="692"/>
      <c r="BD60" s="701"/>
      <c r="BE60" s="691"/>
      <c r="BF60" s="691"/>
      <c r="BG60" s="691"/>
      <c r="BH60" s="691"/>
      <c r="BI60" s="692"/>
      <c r="BZ60" s="215">
        <f t="shared" si="0"/>
        <v>0</v>
      </c>
    </row>
    <row r="61" spans="2:78" s="24" customFormat="1" ht="15" customHeight="1">
      <c r="B61" s="46" t="s">
        <v>5079</v>
      </c>
      <c r="C61" s="690"/>
      <c r="D61" s="691"/>
      <c r="E61" s="692"/>
      <c r="F61" s="690"/>
      <c r="G61" s="691"/>
      <c r="H61" s="692"/>
      <c r="I61" s="690"/>
      <c r="J61" s="691"/>
      <c r="K61" s="692"/>
      <c r="L61" s="690"/>
      <c r="M61" s="691"/>
      <c r="N61" s="692"/>
      <c r="O61" s="690"/>
      <c r="P61" s="691"/>
      <c r="Q61" s="691"/>
      <c r="R61" s="692"/>
      <c r="S61" s="690"/>
      <c r="T61" s="691"/>
      <c r="U61" s="691"/>
      <c r="V61" s="692"/>
      <c r="W61" s="690"/>
      <c r="X61" s="691"/>
      <c r="Y61" s="692"/>
      <c r="Z61" s="690"/>
      <c r="AA61" s="691"/>
      <c r="AB61" s="692"/>
      <c r="AC61" s="690"/>
      <c r="AD61" s="691"/>
      <c r="AE61" s="692"/>
      <c r="AF61" s="690"/>
      <c r="AG61" s="691"/>
      <c r="AH61" s="691"/>
      <c r="AI61" s="692"/>
      <c r="AJ61" s="690"/>
      <c r="AK61" s="691"/>
      <c r="AL61" s="691"/>
      <c r="AM61" s="692"/>
      <c r="AN61" s="690"/>
      <c r="AO61" s="691"/>
      <c r="AP61" s="691"/>
      <c r="AQ61" s="692"/>
      <c r="AR61" s="690"/>
      <c r="AS61" s="691"/>
      <c r="AT61" s="691"/>
      <c r="AU61" s="692"/>
      <c r="AV61" s="690"/>
      <c r="AW61" s="691"/>
      <c r="AX61" s="691"/>
      <c r="AY61" s="692"/>
      <c r="AZ61" s="690"/>
      <c r="BA61" s="691"/>
      <c r="BB61" s="691"/>
      <c r="BC61" s="692"/>
      <c r="BD61" s="701"/>
      <c r="BE61" s="691"/>
      <c r="BF61" s="691"/>
      <c r="BG61" s="691"/>
      <c r="BH61" s="691"/>
      <c r="BI61" s="692"/>
      <c r="BZ61" s="215">
        <f t="shared" si="0"/>
        <v>0</v>
      </c>
    </row>
    <row r="62" spans="2:78" s="24" customFormat="1" ht="15" customHeight="1">
      <c r="B62" s="46" t="s">
        <v>5080</v>
      </c>
      <c r="C62" s="690"/>
      <c r="D62" s="691"/>
      <c r="E62" s="692"/>
      <c r="F62" s="690"/>
      <c r="G62" s="691"/>
      <c r="H62" s="692"/>
      <c r="I62" s="690"/>
      <c r="J62" s="691"/>
      <c r="K62" s="692"/>
      <c r="L62" s="690"/>
      <c r="M62" s="691"/>
      <c r="N62" s="692"/>
      <c r="O62" s="690"/>
      <c r="P62" s="691"/>
      <c r="Q62" s="691"/>
      <c r="R62" s="692"/>
      <c r="S62" s="690"/>
      <c r="T62" s="691"/>
      <c r="U62" s="691"/>
      <c r="V62" s="692"/>
      <c r="W62" s="690"/>
      <c r="X62" s="691"/>
      <c r="Y62" s="692"/>
      <c r="Z62" s="690"/>
      <c r="AA62" s="691"/>
      <c r="AB62" s="692"/>
      <c r="AC62" s="690"/>
      <c r="AD62" s="691"/>
      <c r="AE62" s="692"/>
      <c r="AF62" s="690"/>
      <c r="AG62" s="691"/>
      <c r="AH62" s="691"/>
      <c r="AI62" s="692"/>
      <c r="AJ62" s="690"/>
      <c r="AK62" s="691"/>
      <c r="AL62" s="691"/>
      <c r="AM62" s="692"/>
      <c r="AN62" s="690"/>
      <c r="AO62" s="691"/>
      <c r="AP62" s="691"/>
      <c r="AQ62" s="692"/>
      <c r="AR62" s="690"/>
      <c r="AS62" s="691"/>
      <c r="AT62" s="691"/>
      <c r="AU62" s="692"/>
      <c r="AV62" s="690"/>
      <c r="AW62" s="691"/>
      <c r="AX62" s="691"/>
      <c r="AY62" s="692"/>
      <c r="AZ62" s="690"/>
      <c r="BA62" s="691"/>
      <c r="BB62" s="691"/>
      <c r="BC62" s="692"/>
      <c r="BD62" s="701"/>
      <c r="BE62" s="691"/>
      <c r="BF62" s="691"/>
      <c r="BG62" s="691"/>
      <c r="BH62" s="691"/>
      <c r="BI62" s="692"/>
      <c r="BZ62" s="215">
        <f t="shared" si="0"/>
        <v>0</v>
      </c>
    </row>
    <row r="63" spans="2:78" s="24" customFormat="1" ht="15" customHeight="1">
      <c r="B63" s="46" t="s">
        <v>5081</v>
      </c>
      <c r="C63" s="690"/>
      <c r="D63" s="691"/>
      <c r="E63" s="692"/>
      <c r="F63" s="690"/>
      <c r="G63" s="691"/>
      <c r="H63" s="692"/>
      <c r="I63" s="690"/>
      <c r="J63" s="691"/>
      <c r="K63" s="692"/>
      <c r="L63" s="690"/>
      <c r="M63" s="691"/>
      <c r="N63" s="692"/>
      <c r="O63" s="690"/>
      <c r="P63" s="691"/>
      <c r="Q63" s="691"/>
      <c r="R63" s="692"/>
      <c r="S63" s="690"/>
      <c r="T63" s="691"/>
      <c r="U63" s="691"/>
      <c r="V63" s="692"/>
      <c r="W63" s="690"/>
      <c r="X63" s="691"/>
      <c r="Y63" s="692"/>
      <c r="Z63" s="690"/>
      <c r="AA63" s="691"/>
      <c r="AB63" s="692"/>
      <c r="AC63" s="690"/>
      <c r="AD63" s="691"/>
      <c r="AE63" s="692"/>
      <c r="AF63" s="690"/>
      <c r="AG63" s="691"/>
      <c r="AH63" s="691"/>
      <c r="AI63" s="692"/>
      <c r="AJ63" s="690"/>
      <c r="AK63" s="691"/>
      <c r="AL63" s="691"/>
      <c r="AM63" s="692"/>
      <c r="AN63" s="690"/>
      <c r="AO63" s="691"/>
      <c r="AP63" s="691"/>
      <c r="AQ63" s="692"/>
      <c r="AR63" s="690"/>
      <c r="AS63" s="691"/>
      <c r="AT63" s="691"/>
      <c r="AU63" s="692"/>
      <c r="AV63" s="690"/>
      <c r="AW63" s="691"/>
      <c r="AX63" s="691"/>
      <c r="AY63" s="692"/>
      <c r="AZ63" s="690"/>
      <c r="BA63" s="691"/>
      <c r="BB63" s="691"/>
      <c r="BC63" s="692"/>
      <c r="BD63" s="701"/>
      <c r="BE63" s="691"/>
      <c r="BF63" s="691"/>
      <c r="BG63" s="691"/>
      <c r="BH63" s="691"/>
      <c r="BI63" s="692"/>
      <c r="BZ63" s="215">
        <f t="shared" si="0"/>
        <v>0</v>
      </c>
    </row>
    <row r="64" spans="2:78" s="24" customFormat="1" ht="15" customHeight="1">
      <c r="B64" s="46" t="s">
        <v>5082</v>
      </c>
      <c r="C64" s="690"/>
      <c r="D64" s="691"/>
      <c r="E64" s="692"/>
      <c r="F64" s="690"/>
      <c r="G64" s="691"/>
      <c r="H64" s="692"/>
      <c r="I64" s="690"/>
      <c r="J64" s="691"/>
      <c r="K64" s="692"/>
      <c r="L64" s="690"/>
      <c r="M64" s="691"/>
      <c r="N64" s="692"/>
      <c r="O64" s="690"/>
      <c r="P64" s="691"/>
      <c r="Q64" s="691"/>
      <c r="R64" s="692"/>
      <c r="S64" s="690"/>
      <c r="T64" s="691"/>
      <c r="U64" s="691"/>
      <c r="V64" s="692"/>
      <c r="W64" s="690"/>
      <c r="X64" s="691"/>
      <c r="Y64" s="692"/>
      <c r="Z64" s="690"/>
      <c r="AA64" s="691"/>
      <c r="AB64" s="692"/>
      <c r="AC64" s="690"/>
      <c r="AD64" s="691"/>
      <c r="AE64" s="692"/>
      <c r="AF64" s="690"/>
      <c r="AG64" s="691"/>
      <c r="AH64" s="691"/>
      <c r="AI64" s="692"/>
      <c r="AJ64" s="690"/>
      <c r="AK64" s="691"/>
      <c r="AL64" s="691"/>
      <c r="AM64" s="692"/>
      <c r="AN64" s="690"/>
      <c r="AO64" s="691"/>
      <c r="AP64" s="691"/>
      <c r="AQ64" s="692"/>
      <c r="AR64" s="690"/>
      <c r="AS64" s="691"/>
      <c r="AT64" s="691"/>
      <c r="AU64" s="692"/>
      <c r="AV64" s="690"/>
      <c r="AW64" s="691"/>
      <c r="AX64" s="691"/>
      <c r="AY64" s="692"/>
      <c r="AZ64" s="690"/>
      <c r="BA64" s="691"/>
      <c r="BB64" s="691"/>
      <c r="BC64" s="692"/>
      <c r="BD64" s="701"/>
      <c r="BE64" s="691"/>
      <c r="BF64" s="691"/>
      <c r="BG64" s="691"/>
      <c r="BH64" s="691"/>
      <c r="BI64" s="692"/>
      <c r="BZ64" s="215">
        <f t="shared" si="0"/>
        <v>0</v>
      </c>
    </row>
    <row r="65" spans="2:78" s="24" customFormat="1" ht="15" customHeight="1" thickBot="1">
      <c r="B65" s="47" t="s">
        <v>5083</v>
      </c>
      <c r="C65" s="709"/>
      <c r="D65" s="710"/>
      <c r="E65" s="711"/>
      <c r="F65" s="709"/>
      <c r="G65" s="710"/>
      <c r="H65" s="711"/>
      <c r="I65" s="709"/>
      <c r="J65" s="710"/>
      <c r="K65" s="711"/>
      <c r="L65" s="709"/>
      <c r="M65" s="710"/>
      <c r="N65" s="711"/>
      <c r="O65" s="709"/>
      <c r="P65" s="710"/>
      <c r="Q65" s="710"/>
      <c r="R65" s="711"/>
      <c r="S65" s="709"/>
      <c r="T65" s="710"/>
      <c r="U65" s="710"/>
      <c r="V65" s="711"/>
      <c r="W65" s="709"/>
      <c r="X65" s="710"/>
      <c r="Y65" s="711"/>
      <c r="Z65" s="709"/>
      <c r="AA65" s="710"/>
      <c r="AB65" s="711"/>
      <c r="AC65" s="709"/>
      <c r="AD65" s="710"/>
      <c r="AE65" s="711"/>
      <c r="AF65" s="709"/>
      <c r="AG65" s="710"/>
      <c r="AH65" s="710"/>
      <c r="AI65" s="711"/>
      <c r="AJ65" s="709"/>
      <c r="AK65" s="710"/>
      <c r="AL65" s="710"/>
      <c r="AM65" s="711"/>
      <c r="AN65" s="709"/>
      <c r="AO65" s="710"/>
      <c r="AP65" s="710"/>
      <c r="AQ65" s="711"/>
      <c r="AR65" s="709"/>
      <c r="AS65" s="710"/>
      <c r="AT65" s="710"/>
      <c r="AU65" s="711"/>
      <c r="AV65" s="709"/>
      <c r="AW65" s="710"/>
      <c r="AX65" s="710"/>
      <c r="AY65" s="711"/>
      <c r="AZ65" s="709"/>
      <c r="BA65" s="710"/>
      <c r="BB65" s="710"/>
      <c r="BC65" s="711"/>
      <c r="BD65" s="720"/>
      <c r="BE65" s="710"/>
      <c r="BF65" s="710"/>
      <c r="BG65" s="710"/>
      <c r="BH65" s="710"/>
      <c r="BI65" s="711"/>
      <c r="BZ65" s="215">
        <f t="shared" si="0"/>
        <v>0</v>
      </c>
    </row>
    <row r="66" spans="2:78" s="86" customFormat="1" ht="15" customHeight="1">
      <c r="B66" s="734" t="str">
        <f>IF(BZ66&gt;0,"Alerta: debido a que ha seleccionado la categoría Otra en algunas de las cols. Tipo de fuente, favor de especificar ese otro tipo de fuente en la col. Comentarios o especificaciones sobre el tipo de fuente","")</f>
        <v/>
      </c>
      <c r="C66" s="666"/>
      <c r="D66" s="666"/>
      <c r="E66" s="666"/>
      <c r="F66" s="666"/>
      <c r="G66" s="666"/>
      <c r="H66" s="666"/>
      <c r="I66" s="666"/>
      <c r="J66" s="666"/>
      <c r="K66" s="666"/>
      <c r="L66" s="666"/>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666"/>
      <c r="AP66" s="666"/>
      <c r="AQ66" s="666"/>
      <c r="AR66" s="666"/>
      <c r="AS66" s="666"/>
      <c r="AT66" s="666"/>
      <c r="AU66" s="666"/>
      <c r="AV66" s="666"/>
      <c r="AW66" s="666"/>
      <c r="AX66" s="666"/>
      <c r="AY66" s="666"/>
      <c r="AZ66" s="666"/>
      <c r="BA66" s="666"/>
      <c r="BB66" s="666"/>
      <c r="BC66" s="666"/>
      <c r="BD66" s="666"/>
      <c r="BE66" s="666"/>
      <c r="BF66" s="666"/>
      <c r="BG66" s="666"/>
      <c r="BH66" s="666"/>
      <c r="BI66" s="666"/>
      <c r="BZ66" s="214">
        <f>SUM(BZ31:BZ65)</f>
        <v>0</v>
      </c>
    </row>
    <row r="67" spans="2:78" s="86" customFormat="1" ht="15" customHeight="1"/>
    <row r="68" spans="2:78" s="86" customFormat="1" ht="15" customHeight="1"/>
    <row r="69" spans="2:78" s="86" customFormat="1" ht="15" customHeight="1"/>
    <row r="70" spans="2:78" s="86" customFormat="1" ht="15" customHeight="1"/>
    <row r="71" spans="2:78" s="86" customFormat="1" ht="15" customHeight="1"/>
  </sheetData>
  <sheetProtection algorithmName="SHA-512" hashValue="vqobkqGo06TFj/rp0B6Kbl5zZoJGaiw69Y34XkLKPSvrZ0DIZd8qJ3mlqnuyEp/R2vT776Gwfk9siR01zoCM+A==" saltValue="bE9CZ/0D04IDzGW+9D0zVA==" spinCount="100000" sheet="1" objects="1" scenarios="1"/>
  <mergeCells count="620">
    <mergeCell ref="B66:BI66"/>
    <mergeCell ref="O64:R64"/>
    <mergeCell ref="AR35:AU35"/>
    <mergeCell ref="I56:K56"/>
    <mergeCell ref="I36:K36"/>
    <mergeCell ref="AF59:AI59"/>
    <mergeCell ref="L47:N47"/>
    <mergeCell ref="O43:R43"/>
    <mergeCell ref="Z64:AB64"/>
    <mergeCell ref="L63:N63"/>
    <mergeCell ref="L55:N55"/>
    <mergeCell ref="S63:V63"/>
    <mergeCell ref="AN37:AQ37"/>
    <mergeCell ref="AF61:AI61"/>
    <mergeCell ref="AF64:AI64"/>
    <mergeCell ref="AN61:AQ61"/>
    <mergeCell ref="AV63:AY63"/>
    <mergeCell ref="W58:Y58"/>
    <mergeCell ref="F61:H61"/>
    <mergeCell ref="AR59:AU59"/>
    <mergeCell ref="AR46:AU46"/>
    <mergeCell ref="AJ41:AM41"/>
    <mergeCell ref="I62:K62"/>
    <mergeCell ref="Z51:AB51"/>
    <mergeCell ref="D23:BI23"/>
    <mergeCell ref="W60:Y60"/>
    <mergeCell ref="I59:K59"/>
    <mergeCell ref="AR61:AU61"/>
    <mergeCell ref="AR48:AU48"/>
    <mergeCell ref="AZ45:BC45"/>
    <mergeCell ref="I34:K34"/>
    <mergeCell ref="W53:Y53"/>
    <mergeCell ref="BD51:BI51"/>
    <mergeCell ref="C34:E34"/>
    <mergeCell ref="O54:R54"/>
    <mergeCell ref="AV58:AY58"/>
    <mergeCell ref="O41:R41"/>
    <mergeCell ref="I49:K49"/>
    <mergeCell ref="O35:R35"/>
    <mergeCell ref="L32:N32"/>
    <mergeCell ref="AC57:AE57"/>
    <mergeCell ref="AJ33:AM33"/>
    <mergeCell ref="I54:K54"/>
    <mergeCell ref="S30:V30"/>
    <mergeCell ref="AJ54:AM54"/>
    <mergeCell ref="W59:Y59"/>
    <mergeCell ref="AR41:AU41"/>
    <mergeCell ref="AZ38:BC38"/>
    <mergeCell ref="O60:R60"/>
    <mergeCell ref="Z56:AB56"/>
    <mergeCell ref="S36:V36"/>
    <mergeCell ref="F35:H35"/>
    <mergeCell ref="AC39:AE39"/>
    <mergeCell ref="F47:H47"/>
    <mergeCell ref="F45:H45"/>
    <mergeCell ref="W61:Y61"/>
    <mergeCell ref="W45:Y45"/>
    <mergeCell ref="W55:Y55"/>
    <mergeCell ref="W46:Y46"/>
    <mergeCell ref="L50:N50"/>
    <mergeCell ref="Z43:AB43"/>
    <mergeCell ref="W47:Y47"/>
    <mergeCell ref="L42:N42"/>
    <mergeCell ref="AC58:AE58"/>
    <mergeCell ref="F49:H49"/>
    <mergeCell ref="F57:H57"/>
    <mergeCell ref="F43:H43"/>
    <mergeCell ref="S45:V45"/>
    <mergeCell ref="I64:K64"/>
    <mergeCell ref="W48:Y48"/>
    <mergeCell ref="D25:BI25"/>
    <mergeCell ref="L52:N52"/>
    <mergeCell ref="I51:K51"/>
    <mergeCell ref="AZ33:BC33"/>
    <mergeCell ref="O31:R31"/>
    <mergeCell ref="AJ34:AM34"/>
    <mergeCell ref="AF45:AI45"/>
    <mergeCell ref="S49:V49"/>
    <mergeCell ref="BD42:BI42"/>
    <mergeCell ref="O62:R62"/>
    <mergeCell ref="AZ59:BC59"/>
    <mergeCell ref="O56:R56"/>
    <mergeCell ref="AJ36:AM36"/>
    <mergeCell ref="C55:E55"/>
    <mergeCell ref="AR64:AU64"/>
    <mergeCell ref="AZ61:BC61"/>
    <mergeCell ref="AJ30:AM30"/>
    <mergeCell ref="S34:V34"/>
    <mergeCell ref="BD61:BI61"/>
    <mergeCell ref="AV44:AY44"/>
    <mergeCell ref="C61:E61"/>
    <mergeCell ref="C64:E64"/>
    <mergeCell ref="Z65:AB65"/>
    <mergeCell ref="BD32:BI32"/>
    <mergeCell ref="D19:BI19"/>
    <mergeCell ref="AR57:AU57"/>
    <mergeCell ref="AZ54:BC54"/>
    <mergeCell ref="AJ57:AM57"/>
    <mergeCell ref="S37:V37"/>
    <mergeCell ref="L27:N29"/>
    <mergeCell ref="AZ41:BC41"/>
    <mergeCell ref="L53:N53"/>
    <mergeCell ref="I57:K57"/>
    <mergeCell ref="W64:Y64"/>
    <mergeCell ref="AZ43:BC43"/>
    <mergeCell ref="W51:Y51"/>
    <mergeCell ref="AN42:AQ42"/>
    <mergeCell ref="Z37:AB37"/>
    <mergeCell ref="I58:K58"/>
    <mergeCell ref="AF47:AI47"/>
    <mergeCell ref="F62:H62"/>
    <mergeCell ref="BD44:BI44"/>
    <mergeCell ref="AJ29:AM29"/>
    <mergeCell ref="F38:H38"/>
    <mergeCell ref="O57:R57"/>
    <mergeCell ref="AJ44:AM44"/>
    <mergeCell ref="F65:H65"/>
    <mergeCell ref="AF62:AI62"/>
    <mergeCell ref="BD59:BI59"/>
    <mergeCell ref="AR40:AU40"/>
    <mergeCell ref="AJ53:AM53"/>
    <mergeCell ref="C16:BI16"/>
    <mergeCell ref="AV28:BC28"/>
    <mergeCell ref="AN32:AQ32"/>
    <mergeCell ref="F54:H54"/>
    <mergeCell ref="AV29:AY29"/>
    <mergeCell ref="C45:E45"/>
    <mergeCell ref="AN47:AQ47"/>
    <mergeCell ref="L43:N43"/>
    <mergeCell ref="BD47:BI47"/>
    <mergeCell ref="AC30:AE30"/>
    <mergeCell ref="C47:E47"/>
    <mergeCell ref="AF41:AI41"/>
    <mergeCell ref="AR30:AU30"/>
    <mergeCell ref="AN46:AQ46"/>
    <mergeCell ref="W35:Y35"/>
    <mergeCell ref="AN48:AQ48"/>
    <mergeCell ref="AR54:AU54"/>
    <mergeCell ref="C36:E36"/>
    <mergeCell ref="S51:V51"/>
    <mergeCell ref="B3:BI3"/>
    <mergeCell ref="BD38:BI38"/>
    <mergeCell ref="C40:E40"/>
    <mergeCell ref="W32:Y32"/>
    <mergeCell ref="BD48:BI48"/>
    <mergeCell ref="AJ63:AM63"/>
    <mergeCell ref="C51:E51"/>
    <mergeCell ref="AV49:AY49"/>
    <mergeCell ref="AR60:AU60"/>
    <mergeCell ref="AZ57:BC57"/>
    <mergeCell ref="AF36:AI36"/>
    <mergeCell ref="BD35:BI35"/>
    <mergeCell ref="S58:V58"/>
    <mergeCell ref="Z59:AB59"/>
    <mergeCell ref="AN45:AQ45"/>
    <mergeCell ref="AV55:AY55"/>
    <mergeCell ref="W44:Y44"/>
    <mergeCell ref="C37:E37"/>
    <mergeCell ref="AC27:AE29"/>
    <mergeCell ref="S52:V52"/>
    <mergeCell ref="AJ31:AM31"/>
    <mergeCell ref="I52:K52"/>
    <mergeCell ref="Z62:AB62"/>
    <mergeCell ref="C17:BI17"/>
    <mergeCell ref="AV37:AY37"/>
    <mergeCell ref="C59:E59"/>
    <mergeCell ref="L51:N51"/>
    <mergeCell ref="AC42:AE42"/>
    <mergeCell ref="AF38:AI38"/>
    <mergeCell ref="O27:R29"/>
    <mergeCell ref="AV60:AY60"/>
    <mergeCell ref="C46:E46"/>
    <mergeCell ref="Z33:AB33"/>
    <mergeCell ref="AV45:AY45"/>
    <mergeCell ref="AV32:AY32"/>
    <mergeCell ref="AC44:AE44"/>
    <mergeCell ref="S47:V47"/>
    <mergeCell ref="C48:E48"/>
    <mergeCell ref="AC31:AE31"/>
    <mergeCell ref="S59:V59"/>
    <mergeCell ref="Z35:AB35"/>
    <mergeCell ref="S46:V46"/>
    <mergeCell ref="AN33:AQ33"/>
    <mergeCell ref="Z57:AB57"/>
    <mergeCell ref="AC47:AE47"/>
    <mergeCell ref="AR34:AU34"/>
    <mergeCell ref="S32:V32"/>
    <mergeCell ref="F41:H41"/>
    <mergeCell ref="C14:BI14"/>
    <mergeCell ref="AF33:AI33"/>
    <mergeCell ref="Z34:AB34"/>
    <mergeCell ref="AJ58:AM58"/>
    <mergeCell ref="W38:Y38"/>
    <mergeCell ref="AF57:AI57"/>
    <mergeCell ref="S61:V61"/>
    <mergeCell ref="AZ65:BC65"/>
    <mergeCell ref="BD54:BI54"/>
    <mergeCell ref="S48:V48"/>
    <mergeCell ref="AN35:AQ35"/>
    <mergeCell ref="BD41:BI41"/>
    <mergeCell ref="Z36:AB36"/>
    <mergeCell ref="W40:Y40"/>
    <mergeCell ref="Z30:AB30"/>
    <mergeCell ref="AV42:AY42"/>
    <mergeCell ref="AR63:AU63"/>
    <mergeCell ref="BD56:BI56"/>
    <mergeCell ref="BD43:BI43"/>
    <mergeCell ref="W33:Y33"/>
    <mergeCell ref="L37:N37"/>
    <mergeCell ref="Z61:AB61"/>
    <mergeCell ref="F40:H40"/>
    <mergeCell ref="D21:BI21"/>
    <mergeCell ref="B1:BI1"/>
    <mergeCell ref="AR56:AU56"/>
    <mergeCell ref="O34:R34"/>
    <mergeCell ref="L65:N65"/>
    <mergeCell ref="O39:R39"/>
    <mergeCell ref="AV47:AY47"/>
    <mergeCell ref="O36:R36"/>
    <mergeCell ref="C20:BI20"/>
    <mergeCell ref="O30:R30"/>
    <mergeCell ref="AC52:AE52"/>
    <mergeCell ref="I31:K31"/>
    <mergeCell ref="AF54:AI54"/>
    <mergeCell ref="AC45:AE45"/>
    <mergeCell ref="O65:R65"/>
    <mergeCell ref="F63:H63"/>
    <mergeCell ref="C62:E62"/>
    <mergeCell ref="Z49:AB49"/>
    <mergeCell ref="F34:H34"/>
    <mergeCell ref="AC32:AE32"/>
    <mergeCell ref="O44:R44"/>
    <mergeCell ref="AC37:AE37"/>
    <mergeCell ref="AN51:AQ51"/>
    <mergeCell ref="AV48:AY48"/>
    <mergeCell ref="AN43:AQ43"/>
    <mergeCell ref="AF46:AI46"/>
    <mergeCell ref="AJ50:AM50"/>
    <mergeCell ref="W42:Y42"/>
    <mergeCell ref="AF48:AI48"/>
    <mergeCell ref="AV52:AY52"/>
    <mergeCell ref="AV39:AY39"/>
    <mergeCell ref="I30:K30"/>
    <mergeCell ref="I61:K61"/>
    <mergeCell ref="AF32:AI32"/>
    <mergeCell ref="AJ56:AM56"/>
    <mergeCell ref="AR43:AU43"/>
    <mergeCell ref="AJ43:AM43"/>
    <mergeCell ref="AF51:AI51"/>
    <mergeCell ref="AR33:AU33"/>
    <mergeCell ref="AR38:AU38"/>
    <mergeCell ref="AN58:AQ58"/>
    <mergeCell ref="L34:N34"/>
    <mergeCell ref="O53:R53"/>
    <mergeCell ref="AJ40:AM40"/>
    <mergeCell ref="L49:N49"/>
    <mergeCell ref="O45:R45"/>
    <mergeCell ref="L36:N36"/>
    <mergeCell ref="AC48:AE48"/>
    <mergeCell ref="AJ55:AM55"/>
    <mergeCell ref="C39:E39"/>
    <mergeCell ref="L30:N30"/>
    <mergeCell ref="I33:K33"/>
    <mergeCell ref="AJ52:AM52"/>
    <mergeCell ref="AJ39:AM39"/>
    <mergeCell ref="I60:K60"/>
    <mergeCell ref="BD64:BI64"/>
    <mergeCell ref="W54:Y54"/>
    <mergeCell ref="AJ49:AM49"/>
    <mergeCell ref="AR36:AU36"/>
    <mergeCell ref="AZ52:BC52"/>
    <mergeCell ref="AF31:AI31"/>
    <mergeCell ref="S35:V35"/>
    <mergeCell ref="AZ39:BC39"/>
    <mergeCell ref="L64:N64"/>
    <mergeCell ref="AN38:AQ38"/>
    <mergeCell ref="I55:K55"/>
    <mergeCell ref="AR42:AU42"/>
    <mergeCell ref="AF56:AI56"/>
    <mergeCell ref="AF43:AI43"/>
    <mergeCell ref="AN59:AQ59"/>
    <mergeCell ref="AC60:AE60"/>
    <mergeCell ref="L40:N40"/>
    <mergeCell ref="F30:H30"/>
    <mergeCell ref="E24:BI24"/>
    <mergeCell ref="W41:Y41"/>
    <mergeCell ref="AF60:AI60"/>
    <mergeCell ref="S64:V64"/>
    <mergeCell ref="L45:N45"/>
    <mergeCell ref="BD57:BI57"/>
    <mergeCell ref="Z52:AB52"/>
    <mergeCell ref="AR29:AU29"/>
    <mergeCell ref="W56:Y56"/>
    <mergeCell ref="Z39:AB39"/>
    <mergeCell ref="W43:Y43"/>
    <mergeCell ref="L38:N38"/>
    <mergeCell ref="AC63:AE63"/>
    <mergeCell ref="I42:K42"/>
    <mergeCell ref="AR44:AU44"/>
    <mergeCell ref="AC50:AE50"/>
    <mergeCell ref="AR31:AU31"/>
    <mergeCell ref="F56:H56"/>
    <mergeCell ref="I44:K44"/>
    <mergeCell ref="AV59:AY59"/>
    <mergeCell ref="O58:R58"/>
    <mergeCell ref="AJ45:AM45"/>
    <mergeCell ref="I53:K53"/>
    <mergeCell ref="AR55:AU55"/>
    <mergeCell ref="B8:L8"/>
    <mergeCell ref="AR62:AU62"/>
    <mergeCell ref="AV46:AY46"/>
    <mergeCell ref="AZ40:BC40"/>
    <mergeCell ref="AN64:AQ64"/>
    <mergeCell ref="AV61:AY61"/>
    <mergeCell ref="AF29:AI29"/>
    <mergeCell ref="AV51:AY51"/>
    <mergeCell ref="O49:R49"/>
    <mergeCell ref="AZ30:BC30"/>
    <mergeCell ref="O32:R32"/>
    <mergeCell ref="I27:K29"/>
    <mergeCell ref="AZ31:BC31"/>
    <mergeCell ref="AC43:AE43"/>
    <mergeCell ref="C38:E38"/>
    <mergeCell ref="C33:E33"/>
    <mergeCell ref="D22:BI22"/>
    <mergeCell ref="AV57:AY57"/>
    <mergeCell ref="Z27:AB29"/>
    <mergeCell ref="AC62:AE62"/>
    <mergeCell ref="F58:H58"/>
    <mergeCell ref="I48:K48"/>
    <mergeCell ref="AN40:AQ40"/>
    <mergeCell ref="F52:H52"/>
    <mergeCell ref="B27:B29"/>
    <mergeCell ref="AF44:AI44"/>
    <mergeCell ref="C58:E58"/>
    <mergeCell ref="AF27:BI27"/>
    <mergeCell ref="Z32:AB32"/>
    <mergeCell ref="AR49:AU49"/>
    <mergeCell ref="O50:R50"/>
    <mergeCell ref="AJ37:AM37"/>
    <mergeCell ref="O42:R42"/>
    <mergeCell ref="AC53:AE53"/>
    <mergeCell ref="L33:N33"/>
    <mergeCell ref="I32:K32"/>
    <mergeCell ref="F36:H36"/>
    <mergeCell ref="F33:H33"/>
    <mergeCell ref="O52:R52"/>
    <mergeCell ref="AC55:AE55"/>
    <mergeCell ref="L35:N35"/>
    <mergeCell ref="AC38:AE38"/>
    <mergeCell ref="O37:R37"/>
    <mergeCell ref="AV41:AY41"/>
    <mergeCell ref="F31:H31"/>
    <mergeCell ref="AC46:AE46"/>
    <mergeCell ref="AC40:AE40"/>
    <mergeCell ref="C52:E52"/>
    <mergeCell ref="AZ47:BC47"/>
    <mergeCell ref="AZ42:BC42"/>
    <mergeCell ref="AN39:AQ39"/>
    <mergeCell ref="AV36:AY36"/>
    <mergeCell ref="BD65:BI65"/>
    <mergeCell ref="Z60:AB60"/>
    <mergeCell ref="F39:H39"/>
    <mergeCell ref="AZ34:BC34"/>
    <mergeCell ref="L59:N59"/>
    <mergeCell ref="AJ42:AM42"/>
    <mergeCell ref="I63:K63"/>
    <mergeCell ref="L46:N46"/>
    <mergeCell ref="I50:K50"/>
    <mergeCell ref="AR52:AU52"/>
    <mergeCell ref="W57:Y57"/>
    <mergeCell ref="AR39:AU39"/>
    <mergeCell ref="AC41:AE41"/>
    <mergeCell ref="AZ36:BC36"/>
    <mergeCell ref="L61:N61"/>
    <mergeCell ref="Z45:AB45"/>
    <mergeCell ref="F64:H64"/>
    <mergeCell ref="L48:N48"/>
    <mergeCell ref="Z55:AB55"/>
    <mergeCell ref="O63:R63"/>
    <mergeCell ref="AZ62:BC62"/>
    <mergeCell ref="AZ56:BC56"/>
    <mergeCell ref="AF35:AI35"/>
    <mergeCell ref="F50:H50"/>
    <mergeCell ref="Z58:AB58"/>
    <mergeCell ref="W62:Y62"/>
    <mergeCell ref="AV64:AY64"/>
    <mergeCell ref="AR50:AU50"/>
    <mergeCell ref="L41:N41"/>
    <mergeCell ref="Z48:AB48"/>
    <mergeCell ref="AJ47:AM47"/>
    <mergeCell ref="AN60:AQ60"/>
    <mergeCell ref="AF58:AI58"/>
    <mergeCell ref="AZ63:BC63"/>
    <mergeCell ref="AC64:AE64"/>
    <mergeCell ref="AJ62:AM62"/>
    <mergeCell ref="AN62:AQ62"/>
    <mergeCell ref="AJ64:AM64"/>
    <mergeCell ref="AN57:AQ57"/>
    <mergeCell ref="AV54:AY54"/>
    <mergeCell ref="Z63:AB63"/>
    <mergeCell ref="AJ59:AM59"/>
    <mergeCell ref="AZ49:BC49"/>
    <mergeCell ref="S38:V38"/>
    <mergeCell ref="C12:BI12"/>
    <mergeCell ref="O59:R59"/>
    <mergeCell ref="O46:R46"/>
    <mergeCell ref="C54:E54"/>
    <mergeCell ref="I41:K41"/>
    <mergeCell ref="F42:H42"/>
    <mergeCell ref="O61:R61"/>
    <mergeCell ref="C41:E41"/>
    <mergeCell ref="O48:R48"/>
    <mergeCell ref="AJ35:AM35"/>
    <mergeCell ref="L39:N39"/>
    <mergeCell ref="C56:E56"/>
    <mergeCell ref="I43:K43"/>
    <mergeCell ref="C43:E43"/>
    <mergeCell ref="S54:V54"/>
    <mergeCell ref="AZ58:BC58"/>
    <mergeCell ref="S41:V41"/>
    <mergeCell ref="F46:H46"/>
    <mergeCell ref="BD34:BI34"/>
    <mergeCell ref="S56:V56"/>
    <mergeCell ref="AZ60:BC60"/>
    <mergeCell ref="W27:Y29"/>
    <mergeCell ref="AN28:AU28"/>
    <mergeCell ref="AF28:AM28"/>
    <mergeCell ref="C13:BI13"/>
    <mergeCell ref="C60:E60"/>
    <mergeCell ref="S44:V44"/>
    <mergeCell ref="S31:V31"/>
    <mergeCell ref="L60:N60"/>
    <mergeCell ref="AN34:AQ34"/>
    <mergeCell ref="C15:BI15"/>
    <mergeCell ref="AF34:AI34"/>
    <mergeCell ref="S62:V62"/>
    <mergeCell ref="AN49:AQ49"/>
    <mergeCell ref="AV35:AY35"/>
    <mergeCell ref="AF49:AI49"/>
    <mergeCell ref="AN36:AQ36"/>
    <mergeCell ref="C57:E57"/>
    <mergeCell ref="C49:E49"/>
    <mergeCell ref="Z31:AB31"/>
    <mergeCell ref="AN29:AQ29"/>
    <mergeCell ref="F27:H29"/>
    <mergeCell ref="AR37:AU37"/>
    <mergeCell ref="F53:H53"/>
    <mergeCell ref="C30:E30"/>
    <mergeCell ref="AJ48:AM48"/>
    <mergeCell ref="L57:N57"/>
    <mergeCell ref="C42:E42"/>
    <mergeCell ref="C65:E65"/>
    <mergeCell ref="C44:E44"/>
    <mergeCell ref="AF50:AI50"/>
    <mergeCell ref="C31:E31"/>
    <mergeCell ref="L58:N58"/>
    <mergeCell ref="AF52:AI52"/>
    <mergeCell ref="I65:K65"/>
    <mergeCell ref="W36:Y36"/>
    <mergeCell ref="AF55:AI55"/>
    <mergeCell ref="F51:H51"/>
    <mergeCell ref="I37:K37"/>
    <mergeCell ref="AF40:AI40"/>
    <mergeCell ref="W31:Y31"/>
    <mergeCell ref="Z42:AB42"/>
    <mergeCell ref="S40:V40"/>
    <mergeCell ref="C35:E35"/>
    <mergeCell ref="F55:H55"/>
    <mergeCell ref="S33:V33"/>
    <mergeCell ref="S65:V65"/>
    <mergeCell ref="AF65:AI65"/>
    <mergeCell ref="Z50:AB50"/>
    <mergeCell ref="I39:K39"/>
    <mergeCell ref="S42:V42"/>
    <mergeCell ref="I45:K45"/>
    <mergeCell ref="F32:H32"/>
    <mergeCell ref="AV30:AY30"/>
    <mergeCell ref="Z47:AB47"/>
    <mergeCell ref="AC35:AE35"/>
    <mergeCell ref="BD60:BI60"/>
    <mergeCell ref="S50:V50"/>
    <mergeCell ref="AR32:AU32"/>
    <mergeCell ref="AC34:AE34"/>
    <mergeCell ref="L54:N54"/>
    <mergeCell ref="Z38:AB38"/>
    <mergeCell ref="S60:V60"/>
    <mergeCell ref="AC51:AE51"/>
    <mergeCell ref="S39:V39"/>
    <mergeCell ref="AF53:AI53"/>
    <mergeCell ref="W30:Y30"/>
    <mergeCell ref="AF30:AI30"/>
    <mergeCell ref="AV33:AY33"/>
    <mergeCell ref="BD49:BI49"/>
    <mergeCell ref="S43:V43"/>
    <mergeCell ref="AR51:AU51"/>
    <mergeCell ref="AR53:AU53"/>
    <mergeCell ref="AN52:AQ52"/>
    <mergeCell ref="AZ35:BC35"/>
    <mergeCell ref="AJ51:AM51"/>
    <mergeCell ref="BD63:BI63"/>
    <mergeCell ref="W49:Y49"/>
    <mergeCell ref="AV43:AY43"/>
    <mergeCell ref="AZ51:BC51"/>
    <mergeCell ref="BD53:BI53"/>
    <mergeCell ref="AV31:AY31"/>
    <mergeCell ref="AN56:AQ56"/>
    <mergeCell ref="BD62:BI62"/>
    <mergeCell ref="S57:V57"/>
    <mergeCell ref="AN44:AQ44"/>
    <mergeCell ref="AN50:AQ50"/>
    <mergeCell ref="S53:V53"/>
    <mergeCell ref="BD46:BI46"/>
    <mergeCell ref="W34:Y34"/>
    <mergeCell ref="BD50:BI50"/>
    <mergeCell ref="AN31:AQ31"/>
    <mergeCell ref="BD40:BI40"/>
    <mergeCell ref="BD52:BI52"/>
    <mergeCell ref="BD39:BI39"/>
    <mergeCell ref="BD33:BI33"/>
    <mergeCell ref="BD45:BI45"/>
    <mergeCell ref="AZ48:BC48"/>
    <mergeCell ref="BD37:BI37"/>
    <mergeCell ref="AJ32:AM32"/>
    <mergeCell ref="B5:BI5"/>
    <mergeCell ref="AV34:AY34"/>
    <mergeCell ref="F59:H59"/>
    <mergeCell ref="C63:E63"/>
    <mergeCell ref="AF42:AI42"/>
    <mergeCell ref="C50:E50"/>
    <mergeCell ref="AC33:AE33"/>
    <mergeCell ref="C18:BI18"/>
    <mergeCell ref="AZ29:BC29"/>
    <mergeCell ref="BF7:BI7"/>
    <mergeCell ref="C32:E32"/>
    <mergeCell ref="B10:BI10"/>
    <mergeCell ref="C27:E29"/>
    <mergeCell ref="W52:Y52"/>
    <mergeCell ref="L56:N56"/>
    <mergeCell ref="W39:Y39"/>
    <mergeCell ref="N8:O8"/>
    <mergeCell ref="AC59:AE59"/>
    <mergeCell ref="I38:K38"/>
    <mergeCell ref="AZ37:BC37"/>
    <mergeCell ref="I40:K40"/>
    <mergeCell ref="F44:H44"/>
    <mergeCell ref="AN63:AQ63"/>
    <mergeCell ref="AF63:AI63"/>
    <mergeCell ref="AV65:AY65"/>
    <mergeCell ref="AF37:AI37"/>
    <mergeCell ref="AC65:AE65"/>
    <mergeCell ref="F48:H48"/>
    <mergeCell ref="F37:H37"/>
    <mergeCell ref="F60:H60"/>
    <mergeCell ref="AR58:AU58"/>
    <mergeCell ref="AV40:AY40"/>
    <mergeCell ref="W65:Y65"/>
    <mergeCell ref="L62:N62"/>
    <mergeCell ref="Z53:AB53"/>
    <mergeCell ref="O51:R51"/>
    <mergeCell ref="O47:R47"/>
    <mergeCell ref="W63:Y63"/>
    <mergeCell ref="S55:V55"/>
    <mergeCell ref="AR45:AU45"/>
    <mergeCell ref="W50:Y50"/>
    <mergeCell ref="O38:R38"/>
    <mergeCell ref="AV53:AY53"/>
    <mergeCell ref="AR65:AU65"/>
    <mergeCell ref="O55:R55"/>
    <mergeCell ref="O40:R40"/>
    <mergeCell ref="I47:K47"/>
    <mergeCell ref="AJ65:AM65"/>
    <mergeCell ref="BD28:BI29"/>
    <mergeCell ref="Z41:AB41"/>
    <mergeCell ref="AN65:AQ65"/>
    <mergeCell ref="AV62:AY62"/>
    <mergeCell ref="AV56:AY56"/>
    <mergeCell ref="W37:Y37"/>
    <mergeCell ref="AC61:AE61"/>
    <mergeCell ref="AZ64:BC64"/>
    <mergeCell ref="AZ46:BC46"/>
    <mergeCell ref="AZ50:BC50"/>
    <mergeCell ref="BD58:BI58"/>
    <mergeCell ref="AC54:AE54"/>
    <mergeCell ref="AR47:AU47"/>
    <mergeCell ref="Z44:AB44"/>
    <mergeCell ref="AF39:AI39"/>
    <mergeCell ref="AJ46:AM46"/>
    <mergeCell ref="AZ53:BC53"/>
    <mergeCell ref="AJ61:AM61"/>
    <mergeCell ref="AZ55:BC55"/>
    <mergeCell ref="AN54:AQ54"/>
    <mergeCell ref="AN41:AQ41"/>
    <mergeCell ref="AV38:AY38"/>
    <mergeCell ref="BD30:BI30"/>
    <mergeCell ref="BD31:BI31"/>
    <mergeCell ref="B11:BI11"/>
    <mergeCell ref="AJ60:AM60"/>
    <mergeCell ref="L44:N44"/>
    <mergeCell ref="L31:N31"/>
    <mergeCell ref="AC56:AE56"/>
    <mergeCell ref="I35:K35"/>
    <mergeCell ref="AN53:AQ53"/>
    <mergeCell ref="AV50:AY50"/>
    <mergeCell ref="O33:R33"/>
    <mergeCell ref="AZ44:BC44"/>
    <mergeCell ref="AC49:AE49"/>
    <mergeCell ref="C53:E53"/>
    <mergeCell ref="Z46:AB46"/>
    <mergeCell ref="AC36:AE36"/>
    <mergeCell ref="Z40:AB40"/>
    <mergeCell ref="AN55:AQ55"/>
    <mergeCell ref="S27:V29"/>
    <mergeCell ref="AJ38:AM38"/>
    <mergeCell ref="I46:K46"/>
    <mergeCell ref="Z54:AB54"/>
    <mergeCell ref="AZ32:BC32"/>
    <mergeCell ref="BD55:BI55"/>
    <mergeCell ref="AN30:AQ30"/>
    <mergeCell ref="BD36:BI36"/>
  </mergeCells>
  <conditionalFormatting sqref="A1:XFD1048576">
    <cfRule type="expression" dxfId="2131" priority="7" stopIfTrue="1">
      <formula>AND($A$1&lt;&gt;"",SEARCH("igual o mayor",A1)&gt;0)</formula>
    </cfRule>
    <cfRule type="expression" dxfId="2130" priority="8" stopIfTrue="1">
      <formula>AND($A$1&lt;&gt;"",SEARCH("igual o menor",A1)&gt;0)</formula>
    </cfRule>
    <cfRule type="expression" dxfId="2129" priority="9" stopIfTrue="1">
      <formula>AND($A$1&lt;&gt;"",SEARCH("pase a la pregunta",A1)&gt;0)</formula>
    </cfRule>
    <cfRule type="expression" dxfId="2128" priority="10" stopIfTrue="1">
      <formula>AND($A$1&lt;&gt;"",SEARCH("en blanco",A1)&gt;0)</formula>
    </cfRule>
    <cfRule type="expression" dxfId="2127" priority="11" stopIfTrue="1">
      <formula>AND($A$1&lt;&gt;"",SEARCH("no puede registrar",A1)&gt;0)</formula>
    </cfRule>
    <cfRule type="expression" dxfId="2126" priority="12" stopIfTrue="1">
      <formula>AND($A$1&lt;&gt;"",SUM(A1)&gt;0)</formula>
    </cfRule>
    <cfRule type="expression" dxfId="2125" priority="13" stopIfTrue="1">
      <formula>AND($A$1&lt;&gt;"",SEARCH("la pregunta",A1)&gt;0)</formula>
    </cfRule>
  </conditionalFormatting>
  <conditionalFormatting sqref="D25:BI25">
    <cfRule type="expression" dxfId="2124" priority="2">
      <formula>AND(BZ66&gt;0,COUNTA(BD31:BI65)=0)</formula>
    </cfRule>
  </conditionalFormatting>
  <conditionalFormatting sqref="BD31:BI65">
    <cfRule type="expression" dxfId="2123" priority="5">
      <formula>AND(BZ31&gt;0,BD31="")</formula>
    </cfRule>
    <cfRule type="expression" dxfId="2122" priority="6">
      <formula>AND(BZ31=0,BD31="")</formula>
    </cfRule>
  </conditionalFormatting>
  <dataValidations count="2">
    <dataValidation type="list" showInputMessage="1" showErrorMessage="1" sqref="AJ30:AM30 AR30:AU30 AZ30:BC30">
      <formula1>$BK$32:$BK$42</formula1>
    </dataValidation>
    <dataValidation type="list" showInputMessage="1" showErrorMessage="1" sqref="AJ31:AM65 AR31:AU65 AZ31:BC65">
      <formula1>$BK$30:$BK$40</formula1>
    </dataValidation>
  </dataValidations>
  <hyperlinks>
    <hyperlink ref="BF7" location="Índice!B13" display="Índice"/>
    <hyperlink ref="Z30" r:id="rId1"/>
  </hyperlinks>
  <printOptions horizontalCentered="1" verticalCentered="1"/>
  <pageMargins left="0.70866141732283472" right="0.70866141732283472" top="0.74803149606299213" bottom="0.74803149606299213" header="0.31496062992125984" footer="0.31496062992125984"/>
  <pageSetup scale="72" orientation="portrait" r:id="rId2"/>
  <headerFooter>
    <oddHeader>&amp;C&amp;"Calibri,Normal"Módulo 2
Participantes</oddHeader>
    <oddFooter>&amp;L&amp;"Calibri,Normal"Censo Nacional de Gobiernos Estatales 2026&amp;R&amp;"Calibri,Normal"&amp;P de &amp;N</oddFooter>
  </headerFooter>
  <colBreaks count="1" manualBreakCount="1">
    <brk id="31" max="70"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BK298"/>
  <sheetViews>
    <sheetView showGridLines="0" view="pageBreakPreview" zoomScale="120" zoomScaleNormal="100" zoomScaleSheetLayoutView="120" workbookViewId="0"/>
  </sheetViews>
  <sheetFormatPr baseColWidth="10" defaultColWidth="0" defaultRowHeight="15" customHeight="1" zeroHeight="1"/>
  <cols>
    <col min="1" max="1" width="5.625" style="6" customWidth="1"/>
    <col min="2" max="30" width="3.625" style="6" customWidth="1"/>
    <col min="31" max="31" width="5.625" style="6" customWidth="1"/>
    <col min="32" max="32" width="3.625" style="6" hidden="1" customWidth="1"/>
    <col min="33" max="40" width="13.625" style="6" hidden="1" customWidth="1"/>
    <col min="41" max="41" width="16" style="6" hidden="1" customWidth="1"/>
    <col min="42" max="63" width="13.625" style="6" hidden="1" customWidth="1"/>
    <col min="64" max="16384" width="3.625" style="6" hidden="1"/>
  </cols>
  <sheetData>
    <row r="1" spans="1:63" s="4" customFormat="1" ht="173.25" customHeight="1">
      <c r="A1" s="608"/>
      <c r="B1" s="619" t="s">
        <v>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row>
    <row r="2" spans="1:63" s="4" customFormat="1" ht="15" customHeight="1">
      <c r="A2" s="5"/>
    </row>
    <row r="3" spans="1:63" s="4" customFormat="1" ht="45" customHeight="1">
      <c r="A3" s="5"/>
      <c r="B3" s="622" t="s">
        <v>1</v>
      </c>
      <c r="C3" s="736"/>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row>
    <row r="4" spans="1:63" s="4" customFormat="1" ht="15" customHeight="1">
      <c r="A4" s="5"/>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63" s="4" customFormat="1" ht="45" customHeight="1">
      <c r="A5" s="5"/>
      <c r="B5" s="622" t="s">
        <v>13</v>
      </c>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row>
    <row r="6" spans="1:63" s="4" customFormat="1" ht="15" customHeight="1">
      <c r="A6" s="5"/>
      <c r="B6" s="6"/>
      <c r="C6" s="6"/>
      <c r="D6" s="6"/>
      <c r="E6" s="6"/>
      <c r="F6" s="6"/>
      <c r="G6" s="6"/>
      <c r="H6" s="6"/>
      <c r="I6" s="6"/>
      <c r="J6" s="6"/>
      <c r="K6" s="6"/>
      <c r="L6" s="6"/>
      <c r="M6" s="6"/>
      <c r="N6" s="6"/>
      <c r="O6" s="6"/>
      <c r="P6" s="6"/>
      <c r="Q6" s="6"/>
      <c r="R6" s="6"/>
      <c r="S6" s="6"/>
      <c r="T6" s="6"/>
      <c r="U6" s="6"/>
      <c r="V6" s="6"/>
      <c r="W6" s="6"/>
      <c r="X6" s="6"/>
      <c r="Y6" s="6"/>
      <c r="Z6" s="6"/>
      <c r="AA6" s="6"/>
      <c r="AB6" s="6"/>
      <c r="AC6" s="6"/>
      <c r="AD6" s="6"/>
    </row>
    <row r="7" spans="1:63" s="4" customFormat="1" ht="15" customHeight="1" thickBot="1">
      <c r="A7" s="52"/>
      <c r="B7" s="3" t="s">
        <v>3</v>
      </c>
      <c r="C7" s="53"/>
      <c r="D7" s="53"/>
      <c r="E7" s="53"/>
      <c r="F7" s="53"/>
      <c r="G7" s="53"/>
      <c r="H7" s="53"/>
      <c r="I7" s="53"/>
      <c r="J7" s="53"/>
      <c r="K7" s="53"/>
      <c r="L7" s="53"/>
      <c r="M7" s="8"/>
      <c r="N7" s="3" t="s">
        <v>4</v>
      </c>
      <c r="O7" s="8"/>
      <c r="AA7" s="684" t="s">
        <v>2</v>
      </c>
      <c r="AB7" s="736"/>
      <c r="AC7" s="736"/>
      <c r="AD7" s="736"/>
    </row>
    <row r="8" spans="1:63" s="4" customFormat="1" ht="15" customHeight="1" thickBot="1">
      <c r="A8" s="52"/>
      <c r="B8" s="623" t="str">
        <f>IF(Presentación!B8="","",Presentación!B8)</f>
        <v>Veracruz de Ignacio de la Llave</v>
      </c>
      <c r="C8" s="625"/>
      <c r="D8" s="625"/>
      <c r="E8" s="625"/>
      <c r="F8" s="625"/>
      <c r="G8" s="625"/>
      <c r="H8" s="625"/>
      <c r="I8" s="625"/>
      <c r="J8" s="625"/>
      <c r="K8" s="625"/>
      <c r="L8" s="624"/>
      <c r="M8" s="55"/>
      <c r="N8" s="623" t="str">
        <f>IF(Presentación!N8="","",Presentación!N8)</f>
        <v>230</v>
      </c>
      <c r="O8" s="624"/>
      <c r="P8" s="34"/>
      <c r="Q8" s="119"/>
      <c r="R8" s="119"/>
      <c r="S8" s="119"/>
      <c r="T8" s="119"/>
      <c r="U8" s="119"/>
      <c r="V8" s="119"/>
      <c r="W8" s="119"/>
      <c r="X8" s="119"/>
      <c r="Y8" s="119"/>
      <c r="Z8" s="119"/>
      <c r="AA8" s="119"/>
      <c r="AB8" s="34"/>
      <c r="AC8" s="119"/>
      <c r="AD8" s="54"/>
    </row>
    <row r="9" spans="1:63" s="4" customFormat="1" ht="15" customHeight="1">
      <c r="A9" s="5"/>
      <c r="B9" s="6"/>
      <c r="C9" s="6"/>
      <c r="D9" s="6"/>
      <c r="E9" s="6"/>
      <c r="F9" s="6"/>
      <c r="G9" s="6"/>
      <c r="H9" s="6"/>
      <c r="I9" s="6"/>
      <c r="J9" s="6"/>
      <c r="K9" s="6"/>
      <c r="L9" s="6"/>
      <c r="M9" s="6"/>
      <c r="N9" s="6"/>
      <c r="O9" s="6"/>
      <c r="P9" s="6"/>
      <c r="Q9" s="6"/>
      <c r="R9" s="6"/>
      <c r="S9" s="6"/>
      <c r="T9" s="6"/>
      <c r="U9" s="6"/>
      <c r="V9" s="6"/>
      <c r="W9" s="6"/>
      <c r="X9" s="6"/>
      <c r="Y9" s="6"/>
      <c r="Z9" s="6"/>
      <c r="AA9" s="6"/>
      <c r="AB9" s="6"/>
      <c r="AC9" s="6"/>
      <c r="AD9" s="6"/>
    </row>
    <row r="10" spans="1:63" s="4" customFormat="1" ht="15" customHeight="1">
      <c r="A10" s="5"/>
      <c r="B10" s="778" t="s">
        <v>5084</v>
      </c>
      <c r="C10" s="773"/>
      <c r="D10" s="773"/>
      <c r="E10" s="773"/>
      <c r="F10" s="773"/>
      <c r="G10" s="773"/>
      <c r="H10" s="773"/>
      <c r="I10" s="773"/>
      <c r="J10" s="773"/>
      <c r="K10" s="773"/>
      <c r="L10" s="773"/>
      <c r="M10" s="773"/>
      <c r="N10" s="773"/>
      <c r="O10" s="773"/>
      <c r="P10" s="773"/>
      <c r="Q10" s="773"/>
      <c r="R10" s="773"/>
      <c r="S10" s="773"/>
      <c r="T10" s="773"/>
      <c r="U10" s="773"/>
      <c r="V10" s="773"/>
      <c r="W10" s="773"/>
      <c r="X10" s="773"/>
      <c r="Y10" s="773"/>
      <c r="Z10" s="773"/>
      <c r="AA10" s="773"/>
      <c r="AB10" s="773"/>
      <c r="AC10" s="773"/>
      <c r="AD10" s="779"/>
    </row>
    <row r="11" spans="1:63" s="4" customFormat="1" ht="48" customHeight="1">
      <c r="A11" s="5"/>
      <c r="B11" s="56"/>
      <c r="C11" s="781" t="s">
        <v>5085</v>
      </c>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6"/>
      <c r="AD11" s="689"/>
      <c r="BK11" s="4" t="s">
        <v>5086</v>
      </c>
    </row>
    <row r="12" spans="1:63" s="4" customFormat="1" ht="24" customHeight="1">
      <c r="A12" s="5"/>
      <c r="B12" s="56"/>
      <c r="C12" s="783" t="s">
        <v>5087</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784"/>
    </row>
    <row r="13" spans="1:63" s="4" customFormat="1" ht="36" customHeight="1">
      <c r="A13" s="5"/>
      <c r="B13" s="56"/>
      <c r="C13" s="715" t="s">
        <v>5088</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689"/>
    </row>
    <row r="14" spans="1:63" s="4" customFormat="1" ht="48" customHeight="1">
      <c r="A14" s="5"/>
      <c r="B14" s="56"/>
      <c r="C14" s="715" t="s">
        <v>5089</v>
      </c>
      <c r="D14" s="736"/>
      <c r="E14" s="736"/>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c r="AD14" s="689"/>
    </row>
    <row r="15" spans="1:63" s="4" customFormat="1" ht="15" customHeight="1">
      <c r="A15" s="5"/>
      <c r="B15" s="57"/>
      <c r="C15" s="731" t="s">
        <v>5090</v>
      </c>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732"/>
      <c r="AC15" s="732"/>
      <c r="AD15" s="733"/>
    </row>
    <row r="16" spans="1:63" s="4" customFormat="1" ht="15" customHeight="1" thickBot="1">
      <c r="A16" s="5"/>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row>
    <row r="17" spans="1:47" s="4" customFormat="1" ht="15" customHeight="1" thickBot="1">
      <c r="A17" s="58"/>
      <c r="B17" s="654" t="s">
        <v>5091</v>
      </c>
      <c r="C17" s="655"/>
      <c r="D17" s="655"/>
      <c r="E17" s="655"/>
      <c r="F17" s="655"/>
      <c r="G17" s="655"/>
      <c r="H17" s="655"/>
      <c r="I17" s="655"/>
      <c r="J17" s="655"/>
      <c r="K17" s="655"/>
      <c r="L17" s="655"/>
      <c r="M17" s="655"/>
      <c r="N17" s="655"/>
      <c r="O17" s="655"/>
      <c r="P17" s="655"/>
      <c r="Q17" s="655"/>
      <c r="R17" s="655"/>
      <c r="S17" s="655"/>
      <c r="T17" s="655"/>
      <c r="U17" s="655"/>
      <c r="V17" s="655"/>
      <c r="W17" s="655"/>
      <c r="X17" s="655"/>
      <c r="Y17" s="655"/>
      <c r="Z17" s="655"/>
      <c r="AA17" s="655"/>
      <c r="AB17" s="655"/>
      <c r="AC17" s="655"/>
      <c r="AD17" s="656"/>
    </row>
    <row r="18" spans="1:47" s="4" customFormat="1" ht="15" customHeight="1">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row>
    <row r="19" spans="1:47" s="4" customFormat="1" ht="36" customHeight="1">
      <c r="A19" s="7" t="s">
        <v>5092</v>
      </c>
      <c r="B19" s="755" t="s">
        <v>5093</v>
      </c>
      <c r="C19" s="736"/>
      <c r="D19" s="736"/>
      <c r="E19" s="736"/>
      <c r="F19" s="736"/>
      <c r="G19" s="736"/>
      <c r="H19" s="736"/>
      <c r="I19" s="736"/>
      <c r="J19" s="736"/>
      <c r="K19" s="736"/>
      <c r="L19" s="736"/>
      <c r="M19" s="736"/>
      <c r="N19" s="736"/>
      <c r="O19" s="736"/>
      <c r="P19" s="736"/>
      <c r="Q19" s="736"/>
      <c r="R19" s="736"/>
      <c r="S19" s="736"/>
      <c r="T19" s="736"/>
      <c r="U19" s="736"/>
      <c r="V19" s="736"/>
      <c r="W19" s="736"/>
      <c r="X19" s="736"/>
      <c r="Y19" s="736"/>
      <c r="Z19" s="736"/>
      <c r="AA19" s="736"/>
      <c r="AB19" s="736"/>
      <c r="AC19" s="736"/>
      <c r="AD19" s="736"/>
    </row>
    <row r="20" spans="1:47" s="4" customFormat="1" ht="36" customHeight="1">
      <c r="A20" s="7"/>
      <c r="B20" s="60"/>
      <c r="C20" s="742" t="s">
        <v>5094</v>
      </c>
      <c r="D20" s="736"/>
      <c r="E20" s="736"/>
      <c r="F20" s="736"/>
      <c r="G20" s="736"/>
      <c r="H20" s="736"/>
      <c r="I20" s="736"/>
      <c r="J20" s="736"/>
      <c r="K20" s="736"/>
      <c r="L20" s="736"/>
      <c r="M20" s="736"/>
      <c r="N20" s="736"/>
      <c r="O20" s="736"/>
      <c r="P20" s="736"/>
      <c r="Q20" s="736"/>
      <c r="R20" s="736"/>
      <c r="S20" s="736"/>
      <c r="T20" s="736"/>
      <c r="U20" s="736"/>
      <c r="V20" s="736"/>
      <c r="W20" s="736"/>
      <c r="X20" s="736"/>
      <c r="Y20" s="736"/>
      <c r="Z20" s="736"/>
      <c r="AA20" s="736"/>
      <c r="AB20" s="736"/>
      <c r="AC20" s="736"/>
      <c r="AD20" s="736"/>
    </row>
    <row r="21" spans="1:47" s="4" customFormat="1" ht="36" customHeight="1">
      <c r="A21" s="61"/>
      <c r="B21" s="59"/>
      <c r="C21" s="742" t="s">
        <v>5095</v>
      </c>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row>
    <row r="22" spans="1:47" s="4" customFormat="1" ht="24" customHeight="1">
      <c r="A22" s="5"/>
      <c r="B22" s="8"/>
      <c r="C22" s="758" t="s">
        <v>5096</v>
      </c>
      <c r="D22" s="736"/>
      <c r="E22" s="736"/>
      <c r="F22" s="736"/>
      <c r="G22" s="736"/>
      <c r="H22" s="736"/>
      <c r="I22" s="736"/>
      <c r="J22" s="736"/>
      <c r="K22" s="736"/>
      <c r="L22" s="736"/>
      <c r="M22" s="736"/>
      <c r="N22" s="736"/>
      <c r="O22" s="736"/>
      <c r="P22" s="736"/>
      <c r="Q22" s="736"/>
      <c r="R22" s="736"/>
      <c r="S22" s="736"/>
      <c r="T22" s="736"/>
      <c r="U22" s="736"/>
      <c r="V22" s="736"/>
      <c r="W22" s="736"/>
      <c r="X22" s="736"/>
      <c r="Y22" s="736"/>
      <c r="Z22" s="736"/>
      <c r="AA22" s="736"/>
      <c r="AB22" s="736"/>
      <c r="AC22" s="736"/>
      <c r="AD22" s="736"/>
      <c r="AE22" s="1"/>
    </row>
    <row r="23" spans="1:47" s="4" customFormat="1" ht="24" customHeight="1">
      <c r="A23" s="5"/>
      <c r="B23" s="8"/>
      <c r="C23" s="758" t="s">
        <v>5097</v>
      </c>
      <c r="D23" s="736"/>
      <c r="E23" s="736"/>
      <c r="F23" s="736"/>
      <c r="G23" s="736"/>
      <c r="H23" s="736"/>
      <c r="I23" s="736"/>
      <c r="J23" s="736"/>
      <c r="K23" s="736"/>
      <c r="L23" s="736"/>
      <c r="M23" s="736"/>
      <c r="N23" s="736"/>
      <c r="O23" s="736"/>
      <c r="P23" s="736"/>
      <c r="Q23" s="736"/>
      <c r="R23" s="736"/>
      <c r="S23" s="736"/>
      <c r="T23" s="736"/>
      <c r="U23" s="736"/>
      <c r="V23" s="736"/>
      <c r="W23" s="736"/>
      <c r="X23" s="736"/>
      <c r="Y23" s="736"/>
      <c r="Z23" s="736"/>
      <c r="AA23" s="736"/>
      <c r="AB23" s="736"/>
      <c r="AC23" s="736"/>
      <c r="AD23" s="736"/>
    </row>
    <row r="24" spans="1:47" s="4" customFormat="1" ht="24" customHeight="1">
      <c r="A24" s="62"/>
      <c r="B24" s="8"/>
      <c r="C24" s="758" t="s">
        <v>5098</v>
      </c>
      <c r="D24" s="736"/>
      <c r="E24" s="736"/>
      <c r="F24" s="736"/>
      <c r="G24" s="736"/>
      <c r="H24" s="736"/>
      <c r="I24" s="736"/>
      <c r="J24" s="736"/>
      <c r="K24" s="736"/>
      <c r="L24" s="736"/>
      <c r="M24" s="736"/>
      <c r="N24" s="736"/>
      <c r="O24" s="736"/>
      <c r="P24" s="736"/>
      <c r="Q24" s="736"/>
      <c r="R24" s="736"/>
      <c r="S24" s="736"/>
      <c r="T24" s="736"/>
      <c r="U24" s="736"/>
      <c r="V24" s="736"/>
      <c r="W24" s="736"/>
      <c r="X24" s="736"/>
      <c r="Y24" s="736"/>
      <c r="Z24" s="736"/>
      <c r="AA24" s="736"/>
      <c r="AB24" s="736"/>
      <c r="AC24" s="736"/>
      <c r="AD24" s="736"/>
      <c r="AU24" s="4" t="s">
        <v>5086</v>
      </c>
    </row>
    <row r="25" spans="1:47" s="4" customFormat="1" ht="15" customHeight="1">
      <c r="A25" s="5"/>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G25" s="219" t="s">
        <v>5099</v>
      </c>
      <c r="AH25" s="220" t="s">
        <v>5100</v>
      </c>
      <c r="AJ25" s="805" t="s">
        <v>5101</v>
      </c>
      <c r="AK25" s="805"/>
      <c r="AL25" s="805"/>
      <c r="AM25" s="805"/>
      <c r="AN25" s="805" t="s">
        <v>5102</v>
      </c>
      <c r="AO25" s="805"/>
      <c r="AP25" s="805"/>
      <c r="AQ25" s="805"/>
      <c r="AR25" s="549" t="s">
        <v>5103</v>
      </c>
      <c r="AS25"/>
      <c r="AT25"/>
      <c r="AU25"/>
    </row>
    <row r="26" spans="1:47" s="4" customFormat="1" ht="15" customHeight="1">
      <c r="A26" s="5"/>
      <c r="B26" s="8"/>
      <c r="C26" s="771" t="s">
        <v>5104</v>
      </c>
      <c r="D26" s="773"/>
      <c r="E26" s="773"/>
      <c r="F26" s="773"/>
      <c r="G26" s="773"/>
      <c r="H26" s="773"/>
      <c r="I26" s="773"/>
      <c r="J26" s="773"/>
      <c r="K26" s="773"/>
      <c r="L26" s="773"/>
      <c r="M26" s="773"/>
      <c r="N26" s="769"/>
      <c r="O26" s="643" t="s">
        <v>5105</v>
      </c>
      <c r="P26" s="669"/>
      <c r="Q26" s="669"/>
      <c r="R26" s="669"/>
      <c r="S26" s="669"/>
      <c r="T26" s="670"/>
      <c r="U26" s="643" t="s">
        <v>5106</v>
      </c>
      <c r="V26" s="669"/>
      <c r="W26" s="669"/>
      <c r="X26" s="669"/>
      <c r="Y26" s="669"/>
      <c r="Z26" s="669"/>
      <c r="AA26" s="669"/>
      <c r="AB26" s="670"/>
      <c r="AC26" s="768" t="s">
        <v>5107</v>
      </c>
      <c r="AD26" s="769"/>
      <c r="AG26" s="791" t="s">
        <v>5108</v>
      </c>
      <c r="AH26" s="794" t="s">
        <v>5109</v>
      </c>
      <c r="AI26" s="793" t="s">
        <v>5110</v>
      </c>
      <c r="AJ26" s="787" t="s">
        <v>5111</v>
      </c>
      <c r="AK26" s="788" t="s">
        <v>5112</v>
      </c>
      <c r="AL26" s="788" t="s">
        <v>5113</v>
      </c>
      <c r="AM26" s="788" t="s">
        <v>5114</v>
      </c>
      <c r="AN26" s="787" t="s">
        <v>5111</v>
      </c>
      <c r="AO26" s="788" t="s">
        <v>5112</v>
      </c>
      <c r="AP26" s="788" t="s">
        <v>5113</v>
      </c>
      <c r="AQ26" s="788" t="s">
        <v>5114</v>
      </c>
      <c r="AR26" s="789" t="s">
        <v>5115</v>
      </c>
      <c r="AS26"/>
      <c r="AT26"/>
      <c r="AU26"/>
    </row>
    <row r="27" spans="1:47" s="4" customFormat="1" ht="96" customHeight="1">
      <c r="A27" s="5"/>
      <c r="B27" s="8"/>
      <c r="C27" s="770"/>
      <c r="D27" s="732"/>
      <c r="E27" s="732"/>
      <c r="F27" s="732"/>
      <c r="G27" s="732"/>
      <c r="H27" s="732"/>
      <c r="I27" s="732"/>
      <c r="J27" s="732"/>
      <c r="K27" s="732"/>
      <c r="L27" s="732"/>
      <c r="M27" s="732"/>
      <c r="N27" s="733"/>
      <c r="O27" s="668" t="s">
        <v>5116</v>
      </c>
      <c r="P27" s="670"/>
      <c r="Q27" s="668" t="s">
        <v>5117</v>
      </c>
      <c r="R27" s="670"/>
      <c r="S27" s="668" t="s">
        <v>5118</v>
      </c>
      <c r="T27" s="670"/>
      <c r="U27" s="668" t="s">
        <v>5116</v>
      </c>
      <c r="V27" s="670"/>
      <c r="W27" s="668" t="s">
        <v>5117</v>
      </c>
      <c r="X27" s="670"/>
      <c r="Y27" s="668" t="s">
        <v>5118</v>
      </c>
      <c r="Z27" s="670"/>
      <c r="AA27" s="759" t="s">
        <v>5119</v>
      </c>
      <c r="AB27" s="670"/>
      <c r="AC27" s="770"/>
      <c r="AD27" s="733"/>
      <c r="AG27" s="792"/>
      <c r="AH27" s="795"/>
      <c r="AI27" s="732"/>
      <c r="AJ27" s="787"/>
      <c r="AK27" s="788"/>
      <c r="AL27" s="788"/>
      <c r="AM27" s="788"/>
      <c r="AN27" s="787"/>
      <c r="AO27" s="788"/>
      <c r="AP27" s="788"/>
      <c r="AQ27" s="788"/>
      <c r="AR27" s="790"/>
      <c r="AT27" s="550"/>
    </row>
    <row r="28" spans="1:47" s="4" customFormat="1" ht="15" customHeight="1">
      <c r="A28" s="5"/>
      <c r="B28" s="8"/>
      <c r="C28" s="671"/>
      <c r="D28" s="653"/>
      <c r="E28" s="653"/>
      <c r="F28" s="653"/>
      <c r="G28" s="653"/>
      <c r="H28" s="653"/>
      <c r="I28" s="653"/>
      <c r="J28" s="653"/>
      <c r="K28" s="653"/>
      <c r="L28" s="653"/>
      <c r="M28" s="653"/>
      <c r="N28" s="748"/>
      <c r="O28" s="774"/>
      <c r="P28" s="741"/>
      <c r="Q28" s="774"/>
      <c r="R28" s="741"/>
      <c r="S28" s="774"/>
      <c r="T28" s="741"/>
      <c r="U28" s="774"/>
      <c r="V28" s="741"/>
      <c r="W28" s="774"/>
      <c r="X28" s="741"/>
      <c r="Y28" s="774"/>
      <c r="Z28" s="741"/>
      <c r="AA28" s="671"/>
      <c r="AB28" s="748"/>
      <c r="AC28" s="671"/>
      <c r="AD28" s="748"/>
      <c r="AG28" s="216">
        <f>IF(AND($C$28&lt;&gt;"",$C$28&lt;&gt;1,COUNTA(O28:AD28)&gt;0),1,0)</f>
        <v>0</v>
      </c>
      <c r="AH28" s="221">
        <f>IF(AND($AA$28="X",COUNTA(U28:Z28)&gt;0),1,0)</f>
        <v>0</v>
      </c>
      <c r="AI28" s="217">
        <f>IF(AND($C$28&lt;&gt;"",$C$28&lt;&gt;1,COUNTA(O28:AD28)=0),0,IF(AND($C$28&lt;&gt;"",$C$28=1,COUNTA(O28:Z28)=6,AA28="",COUNTA(AC28)=1),0,IF(AND($C$28&lt;&gt;"",$C$28=1,COUNTA(O28:T28)=3,COUNTA(U28:Z28)=0,AA28="X",COUNTA(AC28)=1),0,IF(COUNTA(C28:AD28)=0,0,1))))</f>
        <v>0</v>
      </c>
      <c r="AJ28" s="554">
        <f>IF(OR(O28="NS",Q28="NS",S28="NS"),0,IF(OR(Q28="",S28=""),0,IF(IFERROR(VALUE(O28),0)&gt;DAY(EOMONTH(DATE(IFERROR(VALUE(Q28),0),IFERROR(VALUE(S28),0),1),0)),1,0)))</f>
        <v>0</v>
      </c>
      <c r="AK28" s="551">
        <f>IF(OR(O28="",O28="NS",AND(LEN(O28)=2,IFERROR(VALUE(O28),0)&gt;=1,IFERROR(VALUE(O28),0)&lt;=31)),0,1)</f>
        <v>0</v>
      </c>
      <c r="AL28" s="551">
        <f>IF(OR(Q28="",Q28="NS",AND(LEN(Q28)=2,IFERROR(VALUE(Q28),0)&gt;=1,IFERROR(VALUE(Q28),0)&lt;=12)),0,1)</f>
        <v>0</v>
      </c>
      <c r="AM28" s="551">
        <f>IF(OR(S28="",S28="NS",AND(LEN(S28)=4,IFERROR(VALUE(S28),0)&gt;=1821,IFERROR(VALUE(S28),0)&lt;=2025)),0,1)</f>
        <v>0</v>
      </c>
      <c r="AN28" s="554">
        <f>IF(OR(U28="NS",W28="NS",Y28="NS"),0,IF(OR(W28="",Y28=""),0,IF(IFERROR(VALUE(U28),0)&gt;DAY(EOMONTH(DATE(IFERROR(VALUE(W28),0),IFERROR(VALUE(Y28),0),1),0)),1,0)))</f>
        <v>0</v>
      </c>
      <c r="AO28" s="551">
        <f>IF(OR(U28="",U28="NS",AND(LEN(U28)=2,IFERROR(VALUE(U28),0)&gt;=1,IFERROR(VALUE(U28),0)&lt;=31)),0,1)</f>
        <v>0</v>
      </c>
      <c r="AP28" s="551">
        <f>IF(OR(W28="",W28="NS",AND(LEN(W28)=2,IFERROR(VALUE(W28),0)&gt;=1,IFERROR(VALUE(W28),0)&lt;=12)),0,1)</f>
        <v>0</v>
      </c>
      <c r="AQ28" s="551">
        <f>IF(OR(Y28="",Y28="NS",AND(LEN(Y28)=4,IFERROR(VALUE(Y28),0)&gt;=1821,IFERROR(VALUE(Y28),0)&lt;=2025)),0,1)</f>
        <v>0</v>
      </c>
      <c r="AR28" s="223">
        <f>IF(AND(Y28&lt;&gt;"",S28=""),0,IF(OR(Y28="NS",S28="NS"),0,IF(OR(Y28="NA",S28="NA"),0,IF(Y28&gt;=SUM(S28),0,IF(AA28="X",0,1)))))</f>
        <v>0</v>
      </c>
      <c r="AT28" s="2"/>
    </row>
    <row r="29" spans="1:47" s="4" customFormat="1" ht="15" customHeight="1">
      <c r="A29" s="5"/>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H29" s="220">
        <f>SUM(AG28:AH28)</f>
        <v>0</v>
      </c>
      <c r="AQ29" s="218">
        <f>SUM(AJ28:AQ28)</f>
        <v>0</v>
      </c>
      <c r="AU29" s="2"/>
    </row>
    <row r="30" spans="1:47" s="4" customFormat="1" ht="24" customHeight="1">
      <c r="A30" s="5"/>
      <c r="B30" s="8"/>
      <c r="C30" s="777" t="s">
        <v>5120</v>
      </c>
      <c r="D30" s="732"/>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2"/>
      <c r="AD30" s="732"/>
    </row>
    <row r="31" spans="1:47" s="4" customFormat="1" ht="60" customHeight="1">
      <c r="A31" s="5"/>
      <c r="B31" s="8"/>
      <c r="C31" s="747"/>
      <c r="D31" s="653"/>
      <c r="E31" s="653"/>
      <c r="F31" s="653"/>
      <c r="G31" s="653"/>
      <c r="H31" s="653"/>
      <c r="I31" s="653"/>
      <c r="J31" s="653"/>
      <c r="K31" s="653"/>
      <c r="L31" s="653"/>
      <c r="M31" s="653"/>
      <c r="N31" s="653"/>
      <c r="O31" s="653"/>
      <c r="P31" s="653"/>
      <c r="Q31" s="653"/>
      <c r="R31" s="653"/>
      <c r="S31" s="653"/>
      <c r="T31" s="653"/>
      <c r="U31" s="653"/>
      <c r="V31" s="653"/>
      <c r="W31" s="653"/>
      <c r="X31" s="653"/>
      <c r="Y31" s="653"/>
      <c r="Z31" s="653"/>
      <c r="AA31" s="653"/>
      <c r="AB31" s="653"/>
      <c r="AC31" s="653"/>
      <c r="AD31" s="748"/>
    </row>
    <row r="32" spans="1:47" s="4" customFormat="1" ht="15" customHeight="1">
      <c r="A32" s="5"/>
      <c r="B32" s="766" t="str">
        <f>IF(AI28&gt;0,"Favor de ingresar toda la información requerida en la pregunta","")</f>
        <v/>
      </c>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row>
    <row r="33" spans="1:30" s="4" customFormat="1" ht="15" customHeight="1">
      <c r="A33" s="5"/>
      <c r="B33" s="782" t="str">
        <f>IF(SUM(COUNTIF(O28:AD28,"NS"))&lt;&gt;0,"Alerta: debido a que cuenta con registros NS, debe proporcionar una justificación en el area de comentarios al final de la pregunta","")</f>
        <v/>
      </c>
      <c r="C33" s="782"/>
      <c r="D33" s="782"/>
      <c r="E33" s="782"/>
      <c r="F33" s="782"/>
      <c r="G33" s="782"/>
      <c r="H33" s="782"/>
      <c r="I33" s="782"/>
      <c r="J33" s="782"/>
      <c r="K33" s="782"/>
      <c r="L33" s="782"/>
      <c r="M33" s="782"/>
      <c r="N33" s="782"/>
      <c r="O33" s="782"/>
      <c r="P33" s="782"/>
      <c r="Q33" s="782"/>
      <c r="R33" s="782"/>
      <c r="S33" s="782"/>
      <c r="T33" s="782"/>
      <c r="U33" s="782"/>
      <c r="V33" s="782"/>
      <c r="W33" s="782"/>
      <c r="X33" s="782"/>
      <c r="Y33" s="782"/>
      <c r="Z33" s="782"/>
      <c r="AA33" s="782"/>
      <c r="AB33" s="782"/>
      <c r="AC33" s="782"/>
      <c r="AD33" s="782"/>
    </row>
    <row r="34" spans="1:30" s="4" customFormat="1" ht="15" customHeight="1">
      <c r="A34" s="5"/>
      <c r="B34" s="749" t="str">
        <f>IF(AR28&gt;0,"Alerta: debe de proporcionar una justificación de acuerdo a lo establecido en la instrucción 4","")</f>
        <v/>
      </c>
      <c r="C34" s="749"/>
      <c r="D34" s="749"/>
      <c r="E34" s="749"/>
      <c r="F34" s="749"/>
      <c r="G34" s="749"/>
      <c r="H34" s="749"/>
      <c r="I34" s="749"/>
      <c r="J34" s="749"/>
      <c r="K34" s="749"/>
      <c r="L34" s="749"/>
      <c r="M34" s="749"/>
      <c r="N34" s="749"/>
      <c r="O34" s="749"/>
      <c r="P34" s="749"/>
      <c r="Q34" s="749"/>
      <c r="R34" s="749"/>
      <c r="S34" s="749"/>
      <c r="T34" s="749"/>
      <c r="U34" s="749"/>
      <c r="V34" s="749"/>
      <c r="W34" s="749"/>
      <c r="X34" s="749"/>
      <c r="Y34" s="749"/>
      <c r="Z34" s="749"/>
      <c r="AA34" s="749"/>
      <c r="AB34" s="749"/>
      <c r="AC34" s="749"/>
      <c r="AD34" s="749"/>
    </row>
    <row r="35" spans="1:30" s="4" customFormat="1" ht="15" customHeight="1">
      <c r="A35" s="5"/>
      <c r="B35" s="753" t="str">
        <f>IF(AQ29&gt;0,"Favor de ingresar una fecha válida y/o verifique que el formato solicitado esté correcto","")</f>
        <v/>
      </c>
      <c r="C35" s="753"/>
      <c r="D35" s="753"/>
      <c r="E35" s="753"/>
      <c r="F35" s="753"/>
      <c r="G35" s="753"/>
      <c r="H35" s="753"/>
      <c r="I35" s="753"/>
      <c r="J35" s="753"/>
      <c r="K35" s="753"/>
      <c r="L35" s="753"/>
      <c r="M35" s="753"/>
      <c r="N35" s="753"/>
      <c r="O35" s="753"/>
      <c r="P35" s="753"/>
      <c r="Q35" s="753"/>
      <c r="R35" s="753"/>
      <c r="S35" s="753"/>
      <c r="T35" s="753"/>
      <c r="U35" s="753"/>
      <c r="V35" s="753"/>
      <c r="W35" s="753"/>
      <c r="X35" s="753"/>
      <c r="Y35" s="753"/>
      <c r="Z35" s="753"/>
      <c r="AA35" s="753"/>
      <c r="AB35" s="753"/>
      <c r="AC35" s="753"/>
      <c r="AD35" s="753"/>
    </row>
    <row r="36" spans="1:30" s="4" customFormat="1" ht="15" customHeight="1">
      <c r="A36" s="5"/>
      <c r="B36" s="750" t="str">
        <f>IF(AH29&gt;0,"Favor de verificar que no tenga información en celdas sombreadas","")</f>
        <v/>
      </c>
      <c r="C36" s="751"/>
      <c r="D36" s="751"/>
      <c r="E36" s="751"/>
      <c r="F36" s="751"/>
      <c r="G36" s="751"/>
      <c r="H36" s="751"/>
      <c r="I36" s="751"/>
      <c r="J36" s="751"/>
      <c r="K36" s="751"/>
      <c r="L36" s="751"/>
      <c r="M36" s="751"/>
      <c r="N36" s="751"/>
      <c r="O36" s="751"/>
      <c r="P36" s="751"/>
      <c r="Q36" s="751"/>
      <c r="R36" s="751"/>
      <c r="S36" s="751"/>
      <c r="T36" s="751"/>
      <c r="U36" s="751"/>
      <c r="V36" s="751"/>
      <c r="W36" s="751"/>
      <c r="X36" s="751"/>
      <c r="Y36" s="751"/>
      <c r="Z36" s="751"/>
      <c r="AA36" s="751"/>
      <c r="AB36" s="751"/>
      <c r="AC36" s="751"/>
      <c r="AD36" s="751"/>
    </row>
    <row r="37" spans="1:30" s="4" customFormat="1" ht="15" customHeight="1" thickBot="1">
      <c r="A37" s="5"/>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row>
    <row r="38" spans="1:30" s="4" customFormat="1" ht="15" customHeight="1" thickBot="1">
      <c r="A38" s="58"/>
      <c r="B38" s="654" t="s">
        <v>5121</v>
      </c>
      <c r="C38" s="655"/>
      <c r="D38" s="655"/>
      <c r="E38" s="655"/>
      <c r="F38" s="655"/>
      <c r="G38" s="655"/>
      <c r="H38" s="655"/>
      <c r="I38" s="655"/>
      <c r="J38" s="655"/>
      <c r="K38" s="655"/>
      <c r="L38" s="655"/>
      <c r="M38" s="655"/>
      <c r="N38" s="655"/>
      <c r="O38" s="655"/>
      <c r="P38" s="655"/>
      <c r="Q38" s="655"/>
      <c r="R38" s="655"/>
      <c r="S38" s="655"/>
      <c r="T38" s="655"/>
      <c r="U38" s="655"/>
      <c r="V38" s="655"/>
      <c r="W38" s="655"/>
      <c r="X38" s="655"/>
      <c r="Y38" s="655"/>
      <c r="Z38" s="655"/>
      <c r="AA38" s="655"/>
      <c r="AB38" s="655"/>
      <c r="AC38" s="655"/>
      <c r="AD38" s="656"/>
    </row>
    <row r="39" spans="1:30" s="4" customFormat="1" ht="15" customHeight="1">
      <c r="A39" s="5"/>
      <c r="B39" s="761" t="s">
        <v>5122</v>
      </c>
      <c r="C39" s="666"/>
      <c r="D39" s="666"/>
      <c r="E39" s="666"/>
      <c r="F39" s="666"/>
      <c r="G39" s="666"/>
      <c r="H39" s="666"/>
      <c r="I39" s="666"/>
      <c r="J39" s="666"/>
      <c r="K39" s="666"/>
      <c r="L39" s="666"/>
      <c r="M39" s="666"/>
      <c r="N39" s="666"/>
      <c r="O39" s="666"/>
      <c r="P39" s="666"/>
      <c r="Q39" s="666"/>
      <c r="R39" s="666"/>
      <c r="S39" s="666"/>
      <c r="T39" s="666"/>
      <c r="U39" s="666"/>
      <c r="V39" s="666"/>
      <c r="W39" s="666"/>
      <c r="X39" s="666"/>
      <c r="Y39" s="666"/>
      <c r="Z39" s="666"/>
      <c r="AA39" s="666"/>
      <c r="AB39" s="666"/>
      <c r="AC39" s="666"/>
      <c r="AD39" s="762"/>
    </row>
    <row r="40" spans="1:30" s="4" customFormat="1" ht="24" customHeight="1">
      <c r="A40" s="5"/>
      <c r="B40" s="12"/>
      <c r="C40" s="715" t="s">
        <v>5123</v>
      </c>
      <c r="D40" s="736"/>
      <c r="E40" s="736"/>
      <c r="F40" s="736"/>
      <c r="G40" s="736"/>
      <c r="H40" s="736"/>
      <c r="I40" s="736"/>
      <c r="J40" s="736"/>
      <c r="K40" s="736"/>
      <c r="L40" s="736"/>
      <c r="M40" s="736"/>
      <c r="N40" s="736"/>
      <c r="O40" s="736"/>
      <c r="P40" s="736"/>
      <c r="Q40" s="736"/>
      <c r="R40" s="736"/>
      <c r="S40" s="736"/>
      <c r="T40" s="736"/>
      <c r="U40" s="736"/>
      <c r="V40" s="736"/>
      <c r="W40" s="736"/>
      <c r="X40" s="736"/>
      <c r="Y40" s="736"/>
      <c r="Z40" s="736"/>
      <c r="AA40" s="736"/>
      <c r="AB40" s="736"/>
      <c r="AC40" s="736"/>
      <c r="AD40" s="689"/>
    </row>
    <row r="41" spans="1:30" s="4" customFormat="1" ht="15" customHeight="1">
      <c r="A41" s="5"/>
      <c r="B41" s="772" t="s">
        <v>5124</v>
      </c>
      <c r="C41" s="773"/>
      <c r="D41" s="773"/>
      <c r="E41" s="773"/>
      <c r="F41" s="773"/>
      <c r="G41" s="773"/>
      <c r="H41" s="773"/>
      <c r="I41" s="773"/>
      <c r="J41" s="773"/>
      <c r="K41" s="773"/>
      <c r="L41" s="773"/>
      <c r="M41" s="773"/>
      <c r="N41" s="773"/>
      <c r="O41" s="773"/>
      <c r="P41" s="773"/>
      <c r="Q41" s="773"/>
      <c r="R41" s="773"/>
      <c r="S41" s="773"/>
      <c r="T41" s="773"/>
      <c r="U41" s="773"/>
      <c r="V41" s="773"/>
      <c r="W41" s="773"/>
      <c r="X41" s="773"/>
      <c r="Y41" s="773"/>
      <c r="Z41" s="773"/>
      <c r="AA41" s="773"/>
      <c r="AB41" s="773"/>
      <c r="AC41" s="773"/>
      <c r="AD41" s="769"/>
    </row>
    <row r="42" spans="1:30" s="4" customFormat="1" ht="72" customHeight="1">
      <c r="A42" s="5"/>
      <c r="B42" s="12"/>
      <c r="C42" s="715" t="s">
        <v>5125</v>
      </c>
      <c r="D42" s="635"/>
      <c r="E42" s="635"/>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89"/>
    </row>
    <row r="43" spans="1:30" s="4" customFormat="1" ht="48" customHeight="1">
      <c r="A43" s="5"/>
      <c r="B43" s="12"/>
      <c r="C43" s="781" t="s">
        <v>5126</v>
      </c>
      <c r="D43" s="736"/>
      <c r="E43" s="736"/>
      <c r="F43" s="736"/>
      <c r="G43" s="736"/>
      <c r="H43" s="736"/>
      <c r="I43" s="736"/>
      <c r="J43" s="736"/>
      <c r="K43" s="736"/>
      <c r="L43" s="736"/>
      <c r="M43" s="736"/>
      <c r="N43" s="736"/>
      <c r="O43" s="736"/>
      <c r="P43" s="736"/>
      <c r="Q43" s="736"/>
      <c r="R43" s="736"/>
      <c r="S43" s="736"/>
      <c r="T43" s="736"/>
      <c r="U43" s="736"/>
      <c r="V43" s="736"/>
      <c r="W43" s="736"/>
      <c r="X43" s="736"/>
      <c r="Y43" s="736"/>
      <c r="Z43" s="736"/>
      <c r="AA43" s="736"/>
      <c r="AB43" s="736"/>
      <c r="AC43" s="736"/>
      <c r="AD43" s="689"/>
    </row>
    <row r="44" spans="1:30" s="4" customFormat="1" ht="36" customHeight="1">
      <c r="A44" s="5"/>
      <c r="B44" s="13"/>
      <c r="C44" s="775" t="s">
        <v>5127</v>
      </c>
      <c r="D44" s="775"/>
      <c r="E44" s="775"/>
      <c r="F44" s="775"/>
      <c r="G44" s="775"/>
      <c r="H44" s="775"/>
      <c r="I44" s="775"/>
      <c r="J44" s="775"/>
      <c r="K44" s="775"/>
      <c r="L44" s="775"/>
      <c r="M44" s="775"/>
      <c r="N44" s="775"/>
      <c r="O44" s="775"/>
      <c r="P44" s="775"/>
      <c r="Q44" s="775"/>
      <c r="R44" s="775"/>
      <c r="S44" s="775"/>
      <c r="T44" s="775"/>
      <c r="U44" s="775"/>
      <c r="V44" s="775"/>
      <c r="W44" s="775"/>
      <c r="X44" s="775"/>
      <c r="Y44" s="775"/>
      <c r="Z44" s="775"/>
      <c r="AA44" s="775"/>
      <c r="AB44" s="775"/>
      <c r="AC44" s="775"/>
      <c r="AD44" s="776"/>
    </row>
    <row r="45" spans="1:30" s="4" customFormat="1" ht="24" customHeight="1">
      <c r="A45" s="5"/>
      <c r="B45" s="13"/>
      <c r="C45" s="775" t="s">
        <v>5128</v>
      </c>
      <c r="D45" s="775"/>
      <c r="E45" s="775"/>
      <c r="F45" s="775"/>
      <c r="G45" s="775"/>
      <c r="H45" s="775"/>
      <c r="I45" s="775"/>
      <c r="J45" s="775"/>
      <c r="K45" s="775"/>
      <c r="L45" s="775"/>
      <c r="M45" s="775"/>
      <c r="N45" s="775"/>
      <c r="O45" s="775"/>
      <c r="P45" s="775"/>
      <c r="Q45" s="775"/>
      <c r="R45" s="775"/>
      <c r="S45" s="775"/>
      <c r="T45" s="775"/>
      <c r="U45" s="775"/>
      <c r="V45" s="775"/>
      <c r="W45" s="775"/>
      <c r="X45" s="775"/>
      <c r="Y45" s="775"/>
      <c r="Z45" s="775"/>
      <c r="AA45" s="775"/>
      <c r="AB45" s="775"/>
      <c r="AC45" s="775"/>
      <c r="AD45" s="776"/>
    </row>
    <row r="46" spans="1:30" s="4" customFormat="1" ht="36" customHeight="1">
      <c r="A46" s="5"/>
      <c r="B46" s="103"/>
      <c r="C46" s="781" t="s">
        <v>5129</v>
      </c>
      <c r="D46" s="736"/>
      <c r="E46" s="736"/>
      <c r="F46" s="736"/>
      <c r="G46" s="736"/>
      <c r="H46" s="736"/>
      <c r="I46" s="736"/>
      <c r="J46" s="736"/>
      <c r="K46" s="736"/>
      <c r="L46" s="736"/>
      <c r="M46" s="736"/>
      <c r="N46" s="736"/>
      <c r="O46" s="736"/>
      <c r="P46" s="736"/>
      <c r="Q46" s="736"/>
      <c r="R46" s="736"/>
      <c r="S46" s="736"/>
      <c r="T46" s="736"/>
      <c r="U46" s="736"/>
      <c r="V46" s="736"/>
      <c r="W46" s="736"/>
      <c r="X46" s="736"/>
      <c r="Y46" s="736"/>
      <c r="Z46" s="736"/>
      <c r="AA46" s="736"/>
      <c r="AB46" s="736"/>
      <c r="AC46" s="736"/>
      <c r="AD46" s="689"/>
    </row>
    <row r="47" spans="1:30" s="4" customFormat="1" ht="48" customHeight="1">
      <c r="A47" s="5"/>
      <c r="B47" s="64"/>
      <c r="C47" s="781" t="s">
        <v>5130</v>
      </c>
      <c r="D47" s="736"/>
      <c r="E47" s="736"/>
      <c r="F47" s="736"/>
      <c r="G47" s="736"/>
      <c r="H47" s="736"/>
      <c r="I47" s="736"/>
      <c r="J47" s="736"/>
      <c r="K47" s="736"/>
      <c r="L47" s="736"/>
      <c r="M47" s="736"/>
      <c r="N47" s="736"/>
      <c r="O47" s="736"/>
      <c r="P47" s="736"/>
      <c r="Q47" s="736"/>
      <c r="R47" s="736"/>
      <c r="S47" s="736"/>
      <c r="T47" s="736"/>
      <c r="U47" s="736"/>
      <c r="V47" s="736"/>
      <c r="W47" s="736"/>
      <c r="X47" s="736"/>
      <c r="Y47" s="736"/>
      <c r="Z47" s="736"/>
      <c r="AA47" s="736"/>
      <c r="AB47" s="736"/>
      <c r="AC47" s="736"/>
      <c r="AD47" s="689"/>
    </row>
    <row r="48" spans="1:30" s="4" customFormat="1" ht="36" customHeight="1">
      <c r="A48" s="5"/>
      <c r="B48" s="64"/>
      <c r="C48" s="781" t="s">
        <v>5131</v>
      </c>
      <c r="D48" s="736"/>
      <c r="E48" s="736"/>
      <c r="F48" s="736"/>
      <c r="G48" s="736"/>
      <c r="H48" s="736"/>
      <c r="I48" s="736"/>
      <c r="J48" s="736"/>
      <c r="K48" s="736"/>
      <c r="L48" s="736"/>
      <c r="M48" s="736"/>
      <c r="N48" s="736"/>
      <c r="O48" s="736"/>
      <c r="P48" s="736"/>
      <c r="Q48" s="736"/>
      <c r="R48" s="736"/>
      <c r="S48" s="736"/>
      <c r="T48" s="736"/>
      <c r="U48" s="736"/>
      <c r="V48" s="736"/>
      <c r="W48" s="736"/>
      <c r="X48" s="736"/>
      <c r="Y48" s="736"/>
      <c r="Z48" s="736"/>
      <c r="AA48" s="736"/>
      <c r="AB48" s="736"/>
      <c r="AC48" s="736"/>
      <c r="AD48" s="689"/>
    </row>
    <row r="49" spans="1:47" s="4" customFormat="1" ht="48" customHeight="1">
      <c r="A49" s="5"/>
      <c r="B49" s="65"/>
      <c r="C49" s="780" t="s">
        <v>5132</v>
      </c>
      <c r="D49" s="732"/>
      <c r="E49" s="732"/>
      <c r="F49" s="732"/>
      <c r="G49" s="732"/>
      <c r="H49" s="732"/>
      <c r="I49" s="732"/>
      <c r="J49" s="732"/>
      <c r="K49" s="732"/>
      <c r="L49" s="732"/>
      <c r="M49" s="732"/>
      <c r="N49" s="732"/>
      <c r="O49" s="732"/>
      <c r="P49" s="732"/>
      <c r="Q49" s="732"/>
      <c r="R49" s="732"/>
      <c r="S49" s="732"/>
      <c r="T49" s="732"/>
      <c r="U49" s="732"/>
      <c r="V49" s="732"/>
      <c r="W49" s="732"/>
      <c r="X49" s="732"/>
      <c r="Y49" s="732"/>
      <c r="Z49" s="732"/>
      <c r="AA49" s="732"/>
      <c r="AB49" s="732"/>
      <c r="AC49" s="732"/>
      <c r="AD49" s="733"/>
    </row>
    <row r="50" spans="1:47" s="4" customFormat="1" ht="15" customHeight="1">
      <c r="A50" s="5"/>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row>
    <row r="51" spans="1:47" s="4" customFormat="1" ht="36" customHeight="1">
      <c r="A51" s="61" t="s">
        <v>5133</v>
      </c>
      <c r="B51" s="755" t="s">
        <v>5134</v>
      </c>
      <c r="C51" s="736"/>
      <c r="D51" s="736"/>
      <c r="E51" s="736"/>
      <c r="F51" s="736"/>
      <c r="G51" s="736"/>
      <c r="H51" s="736"/>
      <c r="I51" s="736"/>
      <c r="J51" s="736"/>
      <c r="K51" s="736"/>
      <c r="L51" s="736"/>
      <c r="M51" s="736"/>
      <c r="N51" s="736"/>
      <c r="O51" s="736"/>
      <c r="P51" s="736"/>
      <c r="Q51" s="736"/>
      <c r="R51" s="736"/>
      <c r="S51" s="736"/>
      <c r="T51" s="736"/>
      <c r="U51" s="736"/>
      <c r="V51" s="736"/>
      <c r="W51" s="736"/>
      <c r="X51" s="736"/>
      <c r="Y51" s="736"/>
      <c r="Z51" s="736"/>
      <c r="AA51" s="736"/>
      <c r="AB51" s="736"/>
      <c r="AC51" s="736"/>
      <c r="AD51" s="736"/>
    </row>
    <row r="52" spans="1:47" s="4" customFormat="1" ht="36" customHeight="1">
      <c r="A52" s="61"/>
      <c r="B52" s="8"/>
      <c r="C52" s="756" t="s">
        <v>5135</v>
      </c>
      <c r="D52" s="736"/>
      <c r="E52" s="736"/>
      <c r="F52" s="736"/>
      <c r="G52" s="736"/>
      <c r="H52" s="736"/>
      <c r="I52" s="736"/>
      <c r="J52" s="736"/>
      <c r="K52" s="736"/>
      <c r="L52" s="736"/>
      <c r="M52" s="736"/>
      <c r="N52" s="736"/>
      <c r="O52" s="736"/>
      <c r="P52" s="736"/>
      <c r="Q52" s="736"/>
      <c r="R52" s="736"/>
      <c r="S52" s="736"/>
      <c r="T52" s="736"/>
      <c r="U52" s="736"/>
      <c r="V52" s="736"/>
      <c r="W52" s="736"/>
      <c r="X52" s="736"/>
      <c r="Y52" s="736"/>
      <c r="Z52" s="736"/>
      <c r="AA52" s="736"/>
      <c r="AB52" s="736"/>
      <c r="AC52" s="736"/>
      <c r="AD52" s="736"/>
    </row>
    <row r="53" spans="1:47" s="4" customFormat="1" ht="36" customHeight="1">
      <c r="A53" s="61"/>
      <c r="B53" s="8"/>
      <c r="C53" s="742" t="s">
        <v>5136</v>
      </c>
      <c r="D53" s="635"/>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row>
    <row r="54" spans="1:47" s="4" customFormat="1" ht="24" customHeight="1">
      <c r="A54" s="61"/>
      <c r="B54" s="8"/>
      <c r="C54" s="758" t="s">
        <v>5137</v>
      </c>
      <c r="D54" s="736"/>
      <c r="E54" s="736"/>
      <c r="F54" s="736"/>
      <c r="G54" s="736"/>
      <c r="H54" s="736"/>
      <c r="I54" s="736"/>
      <c r="J54" s="736"/>
      <c r="K54" s="736"/>
      <c r="L54" s="736"/>
      <c r="M54" s="736"/>
      <c r="N54" s="736"/>
      <c r="O54" s="736"/>
      <c r="P54" s="736"/>
      <c r="Q54" s="736"/>
      <c r="R54" s="736"/>
      <c r="S54" s="736"/>
      <c r="T54" s="736"/>
      <c r="U54" s="736"/>
      <c r="V54" s="736"/>
      <c r="W54" s="736"/>
      <c r="X54" s="736"/>
      <c r="Y54" s="736"/>
      <c r="Z54" s="736"/>
      <c r="AA54" s="736"/>
      <c r="AB54" s="736"/>
      <c r="AC54" s="736"/>
      <c r="AD54" s="736"/>
    </row>
    <row r="55" spans="1:47" s="4" customFormat="1" ht="36" customHeight="1">
      <c r="A55" s="62"/>
      <c r="B55" s="8"/>
      <c r="C55" s="758" t="s">
        <v>5138</v>
      </c>
      <c r="D55" s="736"/>
      <c r="E55" s="736"/>
      <c r="F55" s="736"/>
      <c r="G55" s="736"/>
      <c r="H55" s="736"/>
      <c r="I55" s="736"/>
      <c r="J55" s="736"/>
      <c r="K55" s="736"/>
      <c r="L55" s="736"/>
      <c r="M55" s="736"/>
      <c r="N55" s="736"/>
      <c r="O55" s="736"/>
      <c r="P55" s="736"/>
      <c r="Q55" s="736"/>
      <c r="R55" s="736"/>
      <c r="S55" s="736"/>
      <c r="T55" s="736"/>
      <c r="U55" s="736"/>
      <c r="V55" s="736"/>
      <c r="W55" s="736"/>
      <c r="X55" s="736"/>
      <c r="Y55" s="736"/>
      <c r="Z55" s="736"/>
      <c r="AA55" s="736"/>
      <c r="AB55" s="736"/>
      <c r="AC55" s="736"/>
      <c r="AD55" s="736"/>
    </row>
    <row r="56" spans="1:47" s="4" customFormat="1" ht="24" customHeight="1">
      <c r="A56" s="5"/>
      <c r="B56" s="8"/>
      <c r="C56" s="758" t="s">
        <v>5139</v>
      </c>
      <c r="D56" s="736"/>
      <c r="E56" s="736"/>
      <c r="F56" s="736"/>
      <c r="G56" s="736"/>
      <c r="H56" s="736"/>
      <c r="I56" s="736"/>
      <c r="J56" s="736"/>
      <c r="K56" s="736"/>
      <c r="L56" s="736"/>
      <c r="M56" s="736"/>
      <c r="N56" s="736"/>
      <c r="O56" s="736"/>
      <c r="P56" s="736"/>
      <c r="Q56" s="736"/>
      <c r="R56" s="736"/>
      <c r="S56" s="736"/>
      <c r="T56" s="736"/>
      <c r="U56" s="736"/>
      <c r="V56" s="736"/>
      <c r="W56" s="736"/>
      <c r="X56" s="736"/>
      <c r="Y56" s="736"/>
      <c r="Z56" s="736"/>
      <c r="AA56" s="736"/>
      <c r="AB56" s="736"/>
      <c r="AC56" s="736"/>
      <c r="AD56" s="736"/>
    </row>
    <row r="57" spans="1:47" s="4" customFormat="1" ht="15" customHeight="1">
      <c r="A57" s="62"/>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G57" s="219" t="s">
        <v>5099</v>
      </c>
      <c r="AH57" s="220" t="s">
        <v>5100</v>
      </c>
      <c r="AJ57" s="806" t="s">
        <v>5101</v>
      </c>
      <c r="AK57" s="806"/>
      <c r="AL57" s="806"/>
      <c r="AM57" s="806"/>
      <c r="AN57" s="806" t="s">
        <v>5102</v>
      </c>
      <c r="AO57" s="806"/>
      <c r="AP57" s="806"/>
      <c r="AQ57" s="806"/>
      <c r="AR57" s="549" t="s">
        <v>5103</v>
      </c>
    </row>
    <row r="58" spans="1:47" s="4" customFormat="1" ht="15" customHeight="1">
      <c r="A58" s="5"/>
      <c r="B58" s="8"/>
      <c r="C58" s="643" t="s">
        <v>5140</v>
      </c>
      <c r="D58" s="773"/>
      <c r="E58" s="773"/>
      <c r="F58" s="773"/>
      <c r="G58" s="773"/>
      <c r="H58" s="773"/>
      <c r="I58" s="773"/>
      <c r="J58" s="769"/>
      <c r="K58" s="668" t="s">
        <v>5141</v>
      </c>
      <c r="L58" s="773"/>
      <c r="M58" s="773"/>
      <c r="N58" s="769"/>
      <c r="O58" s="643" t="s">
        <v>5105</v>
      </c>
      <c r="P58" s="669"/>
      <c r="Q58" s="669"/>
      <c r="R58" s="669"/>
      <c r="S58" s="669"/>
      <c r="T58" s="670"/>
      <c r="U58" s="643" t="s">
        <v>5106</v>
      </c>
      <c r="V58" s="669"/>
      <c r="W58" s="669"/>
      <c r="X58" s="669"/>
      <c r="Y58" s="669"/>
      <c r="Z58" s="669"/>
      <c r="AA58" s="669"/>
      <c r="AB58" s="670"/>
      <c r="AC58" s="768" t="s">
        <v>5107</v>
      </c>
      <c r="AD58" s="769"/>
      <c r="AG58" s="791" t="s">
        <v>5108</v>
      </c>
      <c r="AH58" s="794" t="s">
        <v>5109</v>
      </c>
      <c r="AI58" s="793" t="s">
        <v>5110</v>
      </c>
      <c r="AJ58" s="787" t="s">
        <v>5111</v>
      </c>
      <c r="AK58" s="788" t="s">
        <v>5112</v>
      </c>
      <c r="AL58" s="788" t="s">
        <v>5113</v>
      </c>
      <c r="AM58" s="788" t="s">
        <v>5114</v>
      </c>
      <c r="AN58" s="787" t="s">
        <v>5111</v>
      </c>
      <c r="AO58" s="788" t="s">
        <v>5112</v>
      </c>
      <c r="AP58" s="788" t="s">
        <v>5113</v>
      </c>
      <c r="AQ58" s="788" t="s">
        <v>5114</v>
      </c>
      <c r="AR58" s="789" t="s">
        <v>5115</v>
      </c>
    </row>
    <row r="59" spans="1:47" s="4" customFormat="1" ht="108" customHeight="1">
      <c r="A59" s="5"/>
      <c r="B59" s="8"/>
      <c r="C59" s="770"/>
      <c r="D59" s="732"/>
      <c r="E59" s="732"/>
      <c r="F59" s="732"/>
      <c r="G59" s="732"/>
      <c r="H59" s="732"/>
      <c r="I59" s="732"/>
      <c r="J59" s="733"/>
      <c r="K59" s="770"/>
      <c r="L59" s="732"/>
      <c r="M59" s="732"/>
      <c r="N59" s="733"/>
      <c r="O59" s="668" t="s">
        <v>5116</v>
      </c>
      <c r="P59" s="670"/>
      <c r="Q59" s="668" t="s">
        <v>5117</v>
      </c>
      <c r="R59" s="670"/>
      <c r="S59" s="668" t="s">
        <v>5118</v>
      </c>
      <c r="T59" s="670"/>
      <c r="U59" s="668" t="s">
        <v>5116</v>
      </c>
      <c r="V59" s="670"/>
      <c r="W59" s="668" t="s">
        <v>5117</v>
      </c>
      <c r="X59" s="670"/>
      <c r="Y59" s="668" t="s">
        <v>5118</v>
      </c>
      <c r="Z59" s="670"/>
      <c r="AA59" s="759" t="s">
        <v>5119</v>
      </c>
      <c r="AB59" s="670"/>
      <c r="AC59" s="770"/>
      <c r="AD59" s="733"/>
      <c r="AG59" s="792"/>
      <c r="AH59" s="795"/>
      <c r="AI59" s="732"/>
      <c r="AJ59" s="787"/>
      <c r="AK59" s="788"/>
      <c r="AL59" s="788"/>
      <c r="AM59" s="788"/>
      <c r="AN59" s="787"/>
      <c r="AO59" s="788"/>
      <c r="AP59" s="788"/>
      <c r="AQ59" s="788"/>
      <c r="AR59" s="790"/>
    </row>
    <row r="60" spans="1:47" s="4" customFormat="1" ht="24" customHeight="1">
      <c r="A60" s="5"/>
      <c r="B60" s="8"/>
      <c r="C60" s="66" t="s">
        <v>5040</v>
      </c>
      <c r="D60" s="763" t="s">
        <v>5142</v>
      </c>
      <c r="E60" s="669"/>
      <c r="F60" s="669"/>
      <c r="G60" s="669"/>
      <c r="H60" s="669"/>
      <c r="I60" s="669"/>
      <c r="J60" s="670"/>
      <c r="K60" s="671"/>
      <c r="L60" s="653"/>
      <c r="M60" s="653"/>
      <c r="N60" s="748"/>
      <c r="O60" s="774"/>
      <c r="P60" s="741"/>
      <c r="Q60" s="774"/>
      <c r="R60" s="741"/>
      <c r="S60" s="774"/>
      <c r="T60" s="741"/>
      <c r="U60" s="774"/>
      <c r="V60" s="741"/>
      <c r="W60" s="774"/>
      <c r="X60" s="741"/>
      <c r="Y60" s="774"/>
      <c r="Z60" s="741"/>
      <c r="AA60" s="671"/>
      <c r="AB60" s="748"/>
      <c r="AC60" s="671"/>
      <c r="AD60" s="748"/>
      <c r="AG60" s="216">
        <f>IF(AND($K60&lt;&gt;"",$K60&lt;&gt;1,COUNTA(O60:AD60)&gt;0),1,0)</f>
        <v>0</v>
      </c>
      <c r="AH60" s="221">
        <f>IF(AND($AA60="X",COUNTA(U60:Z60)&gt;0),1,0)</f>
        <v>0</v>
      </c>
      <c r="AI60" s="217">
        <f>IF(AND($K60&lt;&gt;"",$K60&lt;&gt;1,COUNTA(O60:AD60)=0),0,IF(AND($K60&lt;&gt;"",$K60=1,COUNTA(O60:Z60)=6,AA60="",COUNTA(AC60)=1),0,IF(AND($K60&lt;&gt;"",$K60=1,COUNTA(O60:T60)=3,COUNTA(U60:Z60)=0,AA60="X",COUNTA(AC60)=1),0,IF(COUNTA(K60:AD60)=0,0,1))))</f>
        <v>0</v>
      </c>
      <c r="AJ60" s="554">
        <f>IF(OR(O60="NS",Q60="NS",S60="NS"),0,IF(OR(Q60="",S60=""),0,IF(IFERROR(VALUE(O60),0)&gt;DAY(EOMONTH(DATE(IFERROR(VALUE(Q60),0),IFERROR(VALUE(S60),0),1),0)),1,0)))</f>
        <v>0</v>
      </c>
      <c r="AK60" s="551">
        <f>IF(OR(O60="",O60="NS",AND(LEN(O60)=2,IFERROR(VALUE(O60),0)&gt;=1,IFERROR(VALUE(O60),0)&lt;=31)),0,1)</f>
        <v>0</v>
      </c>
      <c r="AL60" s="551">
        <f>IF(OR(Q60="",Q60="NS",AND(LEN(Q60)=2,IFERROR(VALUE(Q60),0)&gt;=1,IFERROR(VALUE(Q60),0)&lt;=12)),0,1)</f>
        <v>0</v>
      </c>
      <c r="AM60" s="551">
        <f>IF(OR(S60="",S60="NS",AND(LEN(S60)=4,IFERROR(VALUE(S60),0)&gt;=1821,IFERROR(VALUE(S60),0)&lt;=2025)),0,1)</f>
        <v>0</v>
      </c>
      <c r="AN60" s="554">
        <f>IF(OR(U60="NS",W60="NS",Y60="NS"),0,IF(OR(W60="",Y60=""),0,IF(IFERROR(VALUE(U60),0)&gt;DAY(EOMONTH(DATE(IFERROR(VALUE(W60),0),IFERROR(VALUE(Y60),0),1),0)),1,0)))</f>
        <v>0</v>
      </c>
      <c r="AO60" s="551">
        <f>IF(OR(U60="",U60="NS",AND(LEN(U60)=2,IFERROR(VALUE(U60),0)&gt;=1,IFERROR(VALUE(U60),0)&lt;=31)),0,1)</f>
        <v>0</v>
      </c>
      <c r="AP60" s="551">
        <f>IF(OR(W60="",W60="NS",AND(LEN(W60)=2,IFERROR(VALUE(W60),0)&gt;=1,IFERROR(VALUE(W60),0)&lt;=12)),0,1)</f>
        <v>0</v>
      </c>
      <c r="AQ60" s="551">
        <f>IF(OR(Y60="",Y60="NS",AND(LEN(Y60)=4,IFERROR(VALUE(Y60),0)&gt;=1821,IFERROR(VALUE(Y60),0)&lt;=2025)),0,1)</f>
        <v>0</v>
      </c>
      <c r="AR60" s="223">
        <f>IF(AND(Y60&lt;&gt;"",S60=""),0,IF(OR(Y60="NS",S60="NS"),0,IF(OR(Y60="NA",S60="NA"),0,IF(Y60&gt;=SUM(S60),0,IF(AA60="X",0,1)))))</f>
        <v>0</v>
      </c>
      <c r="AS60" s="2"/>
      <c r="AT60" s="2"/>
      <c r="AU60" s="2"/>
    </row>
    <row r="61" spans="1:47" s="4" customFormat="1" ht="24" customHeight="1">
      <c r="A61" s="5"/>
      <c r="B61" s="8"/>
      <c r="C61" s="66" t="s">
        <v>5042</v>
      </c>
      <c r="D61" s="763" t="s">
        <v>5143</v>
      </c>
      <c r="E61" s="669"/>
      <c r="F61" s="669"/>
      <c r="G61" s="669"/>
      <c r="H61" s="669"/>
      <c r="I61" s="669"/>
      <c r="J61" s="670"/>
      <c r="K61" s="671"/>
      <c r="L61" s="653"/>
      <c r="M61" s="653"/>
      <c r="N61" s="748"/>
      <c r="O61" s="774"/>
      <c r="P61" s="741"/>
      <c r="Q61" s="774"/>
      <c r="R61" s="741"/>
      <c r="S61" s="774"/>
      <c r="T61" s="741"/>
      <c r="U61" s="774"/>
      <c r="V61" s="741"/>
      <c r="W61" s="774"/>
      <c r="X61" s="741"/>
      <c r="Y61" s="774"/>
      <c r="Z61" s="741"/>
      <c r="AA61" s="671"/>
      <c r="AB61" s="748"/>
      <c r="AC61" s="671"/>
      <c r="AD61" s="748"/>
      <c r="AG61" s="216">
        <f>IF(AND($K61&lt;&gt;"",$K61&lt;&gt;1,COUNTA(O61:AD61)&gt;0),1,0)</f>
        <v>0</v>
      </c>
      <c r="AH61" s="221">
        <f>IF(AND($AA61="X",COUNTA(U61:Z61)&gt;0),1,0)</f>
        <v>0</v>
      </c>
      <c r="AI61" s="217">
        <f>IF(AND($K61&lt;&gt;"",$K61&lt;&gt;1,COUNTA(O61:AD61)=0),0,IF(AND($K61&lt;&gt;"",$K61=1,COUNTA(O61:Z61)=6,AA61="",COUNTA(AC61)=1),0,IF(AND($K61&lt;&gt;"",$K61=1,COUNTA(O61:T61)=3,COUNTA(U61:Z61)=0,AA61="X",COUNTA(AC61)=1),0,IF(COUNTA(K61:AD61)=0,0,1))))</f>
        <v>0</v>
      </c>
      <c r="AJ61" s="554">
        <f>IF(OR(O61="NS",Q61="NS",S61="NS"),0,IF(OR(Q61="",S61=""),0,IF(IFERROR(VALUE(O61),0)&gt;DAY(EOMONTH(DATE(IFERROR(VALUE(Q61),0),IFERROR(VALUE(S61),0),1),0)),1,0)))</f>
        <v>0</v>
      </c>
      <c r="AK61" s="551">
        <f>IF(OR(O61="",O61="NS",AND(LEN(O61)=2,IFERROR(VALUE(O61),0)&gt;=1,IFERROR(VALUE(O61),0)&lt;=31)),0,1)</f>
        <v>0</v>
      </c>
      <c r="AL61" s="551">
        <f>IF(OR(Q61="",Q61="NS",AND(LEN(Q61)=2,IFERROR(VALUE(Q61),0)&gt;=1,IFERROR(VALUE(Q61),0)&lt;=12)),0,1)</f>
        <v>0</v>
      </c>
      <c r="AM61" s="551">
        <f>IF(OR(S61="",S61="NS",AND(LEN(S61)=4,IFERROR(VALUE(S61),0)&gt;=1821,IFERROR(VALUE(S61),0)&lt;=2025)),0,1)</f>
        <v>0</v>
      </c>
      <c r="AN61" s="554">
        <f>IF(OR(U61="NS",W61="NS",Y61="NS"),0,IF(OR(W61="",Y61=""),0,IF(IFERROR(VALUE(U61),0)&gt;DAY(EOMONTH(DATE(IFERROR(VALUE(W61),0),IFERROR(VALUE(Y61),0),1),0)),1,0)))</f>
        <v>0</v>
      </c>
      <c r="AO61" s="551">
        <f>IF(OR(U61="",U61="NS",AND(LEN(U61)=2,IFERROR(VALUE(U61),0)&gt;=1,IFERROR(VALUE(U61),0)&lt;=31)),0,1)</f>
        <v>0</v>
      </c>
      <c r="AP61" s="551">
        <f>IF(OR(W61="",W61="NS",AND(LEN(W61)=2,IFERROR(VALUE(W61),0)&gt;=1,IFERROR(VALUE(W61),0)&lt;=12)),0,1)</f>
        <v>0</v>
      </c>
      <c r="AQ61" s="551">
        <f>IF(OR(Y61="",Y61="NS",AND(LEN(Y61)=4,IFERROR(VALUE(Y61),0)&gt;=1821,IFERROR(VALUE(Y61),0)&lt;=2025)),0,1)</f>
        <v>0</v>
      </c>
      <c r="AR61" s="223">
        <f>IF(AND(Y61&lt;&gt;"",S61=""),0,IF(OR(Y61="NS",S61="NS"),0,IF(OR(Y61="NA",S61="NA"),0,IF(Y61&gt;=SUM(S61),0,IF(AA61="X",0,1)))))</f>
        <v>0</v>
      </c>
      <c r="AS61" s="2"/>
      <c r="AT61" s="2"/>
      <c r="AU61" s="2"/>
    </row>
    <row r="62" spans="1:47" s="4" customFormat="1" ht="15" customHeight="1">
      <c r="A62" s="5"/>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H62" s="220">
        <f>SUM(AG60:AH61)</f>
        <v>0</v>
      </c>
      <c r="AI62" s="224">
        <f>SUM(AI60:AI61)</f>
        <v>0</v>
      </c>
      <c r="AQ62" s="218">
        <f>SUM(AJ60:AQ61)</f>
        <v>0</v>
      </c>
      <c r="AR62" s="549">
        <f>SUM(AR60:AR61)</f>
        <v>0</v>
      </c>
      <c r="AU62" s="2"/>
    </row>
    <row r="63" spans="1:47" s="4" customFormat="1" ht="24" customHeight="1">
      <c r="A63" s="5"/>
      <c r="B63" s="8"/>
      <c r="C63" s="777" t="s">
        <v>5120</v>
      </c>
      <c r="D63" s="732"/>
      <c r="E63" s="732"/>
      <c r="F63" s="732"/>
      <c r="G63" s="732"/>
      <c r="H63" s="732"/>
      <c r="I63" s="732"/>
      <c r="J63" s="732"/>
      <c r="K63" s="732"/>
      <c r="L63" s="732"/>
      <c r="M63" s="732"/>
      <c r="N63" s="732"/>
      <c r="O63" s="732"/>
      <c r="P63" s="732"/>
      <c r="Q63" s="732"/>
      <c r="R63" s="732"/>
      <c r="S63" s="732"/>
      <c r="T63" s="732"/>
      <c r="U63" s="732"/>
      <c r="V63" s="732"/>
      <c r="W63" s="732"/>
      <c r="X63" s="732"/>
      <c r="Y63" s="732"/>
      <c r="Z63" s="732"/>
      <c r="AA63" s="732"/>
      <c r="AB63" s="732"/>
      <c r="AC63" s="732"/>
      <c r="AD63" s="732"/>
    </row>
    <row r="64" spans="1:47" s="4" customFormat="1" ht="60" customHeight="1">
      <c r="A64" s="5"/>
      <c r="B64" s="8"/>
      <c r="C64" s="747"/>
      <c r="D64" s="653"/>
      <c r="E64" s="653"/>
      <c r="F64" s="653"/>
      <c r="G64" s="653"/>
      <c r="H64" s="653"/>
      <c r="I64" s="653"/>
      <c r="J64" s="653"/>
      <c r="K64" s="653"/>
      <c r="L64" s="653"/>
      <c r="M64" s="653"/>
      <c r="N64" s="653"/>
      <c r="O64" s="653"/>
      <c r="P64" s="653"/>
      <c r="Q64" s="653"/>
      <c r="R64" s="653"/>
      <c r="S64" s="653"/>
      <c r="T64" s="653"/>
      <c r="U64" s="653"/>
      <c r="V64" s="653"/>
      <c r="W64" s="653"/>
      <c r="X64" s="653"/>
      <c r="Y64" s="653"/>
      <c r="Z64" s="653"/>
      <c r="AA64" s="653"/>
      <c r="AB64" s="653"/>
      <c r="AC64" s="653"/>
      <c r="AD64" s="748"/>
    </row>
    <row r="65" spans="1:38" s="4" customFormat="1" ht="15" customHeight="1">
      <c r="A65" s="5"/>
      <c r="B65" s="766" t="str">
        <f>IF(AI62&gt;0,"Favor de ingresar toda la información requerida en la pregunta","")</f>
        <v/>
      </c>
      <c r="C65" s="635"/>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row>
    <row r="66" spans="1:38" s="4" customFormat="1" ht="15" customHeight="1">
      <c r="A66" s="5"/>
      <c r="B66" s="782" t="str">
        <f>IF(SUM(COUNTIF(O60:AD61,"NS"))&lt;&gt;0,"Alerta: debido a que cuenta con registros NS, debe proporcionar una justificación en el area de comentarios al final de la pregunta","")</f>
        <v/>
      </c>
      <c r="C66" s="782"/>
      <c r="D66" s="782"/>
      <c r="E66" s="782"/>
      <c r="F66" s="782"/>
      <c r="G66" s="782"/>
      <c r="H66" s="782"/>
      <c r="I66" s="782"/>
      <c r="J66" s="782"/>
      <c r="K66" s="782"/>
      <c r="L66" s="782"/>
      <c r="M66" s="782"/>
      <c r="N66" s="782"/>
      <c r="O66" s="782"/>
      <c r="P66" s="782"/>
      <c r="Q66" s="782"/>
      <c r="R66" s="782"/>
      <c r="S66" s="782"/>
      <c r="T66" s="782"/>
      <c r="U66" s="782"/>
      <c r="V66" s="782"/>
      <c r="W66" s="782"/>
      <c r="X66" s="782"/>
      <c r="Y66" s="782"/>
      <c r="Z66" s="782"/>
      <c r="AA66" s="782"/>
      <c r="AB66" s="782"/>
      <c r="AC66" s="782"/>
      <c r="AD66" s="782"/>
    </row>
    <row r="67" spans="1:38" s="4" customFormat="1" ht="15" customHeight="1">
      <c r="A67" s="5"/>
      <c r="B67" s="749" t="str">
        <f>IF(AR62&gt;0,"Alerta: debe de proporcionar una justificación de acuerdo a lo establecido en la instrucción 4","")</f>
        <v/>
      </c>
      <c r="C67" s="749"/>
      <c r="D67" s="749"/>
      <c r="E67" s="749"/>
      <c r="F67" s="749"/>
      <c r="G67" s="749"/>
      <c r="H67" s="749"/>
      <c r="I67" s="749"/>
      <c r="J67" s="749"/>
      <c r="K67" s="749"/>
      <c r="L67" s="749"/>
      <c r="M67" s="749"/>
      <c r="N67" s="749"/>
      <c r="O67" s="749"/>
      <c r="P67" s="749"/>
      <c r="Q67" s="749"/>
      <c r="R67" s="749"/>
      <c r="S67" s="749"/>
      <c r="T67" s="749"/>
      <c r="U67" s="749"/>
      <c r="V67" s="749"/>
      <c r="W67" s="749"/>
      <c r="X67" s="749"/>
      <c r="Y67" s="749"/>
      <c r="Z67" s="749"/>
      <c r="AA67" s="749"/>
      <c r="AB67" s="749"/>
      <c r="AC67" s="749"/>
      <c r="AD67" s="749"/>
    </row>
    <row r="68" spans="1:38" s="4" customFormat="1" ht="15" customHeight="1">
      <c r="A68" s="5"/>
      <c r="B68" s="753" t="str">
        <f>IF(AQ62&gt;0,"Favor de ingresar una fecha válida y/o verifique que el formato solicitado esté correcto","")</f>
        <v/>
      </c>
      <c r="C68" s="753"/>
      <c r="D68" s="753"/>
      <c r="E68" s="753"/>
      <c r="F68" s="753"/>
      <c r="G68" s="753"/>
      <c r="H68" s="753"/>
      <c r="I68" s="753"/>
      <c r="J68" s="753"/>
      <c r="K68" s="753"/>
      <c r="L68" s="753"/>
      <c r="M68" s="753"/>
      <c r="N68" s="753"/>
      <c r="O68" s="753"/>
      <c r="P68" s="753"/>
      <c r="Q68" s="753"/>
      <c r="R68" s="753"/>
      <c r="S68" s="753"/>
      <c r="T68" s="753"/>
      <c r="U68" s="753"/>
      <c r="V68" s="753"/>
      <c r="W68" s="753"/>
      <c r="X68" s="753"/>
      <c r="Y68" s="753"/>
      <c r="Z68" s="753"/>
      <c r="AA68" s="753"/>
      <c r="AB68" s="753"/>
      <c r="AC68" s="753"/>
      <c r="AD68" s="753"/>
    </row>
    <row r="69" spans="1:38" s="4" customFormat="1" ht="15" customHeight="1">
      <c r="A69" s="5"/>
      <c r="B69" s="750" t="str">
        <f>IF(AH62&gt;0,"Favor de verificar que no tenga información en celdas sombreadas","")</f>
        <v/>
      </c>
      <c r="C69" s="751"/>
      <c r="D69" s="751"/>
      <c r="E69" s="751"/>
      <c r="F69" s="751"/>
      <c r="G69" s="751"/>
      <c r="H69" s="751"/>
      <c r="I69" s="751"/>
      <c r="J69" s="751"/>
      <c r="K69" s="751"/>
      <c r="L69" s="751"/>
      <c r="M69" s="751"/>
      <c r="N69" s="751"/>
      <c r="O69" s="751"/>
      <c r="P69" s="751"/>
      <c r="Q69" s="751"/>
      <c r="R69" s="751"/>
      <c r="S69" s="751"/>
      <c r="T69" s="751"/>
      <c r="U69" s="751"/>
      <c r="V69" s="751"/>
      <c r="W69" s="751"/>
      <c r="X69" s="751"/>
      <c r="Y69" s="751"/>
      <c r="Z69" s="751"/>
      <c r="AA69" s="751"/>
      <c r="AB69" s="751"/>
      <c r="AC69" s="751"/>
      <c r="AD69" s="751"/>
    </row>
    <row r="70" spans="1:38" s="4" customFormat="1" ht="15" customHeight="1">
      <c r="A70" s="5"/>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row>
    <row r="71" spans="1:38" s="4" customFormat="1" ht="15" customHeight="1">
      <c r="A71" s="61" t="s">
        <v>5144</v>
      </c>
      <c r="B71" s="755" t="s">
        <v>5145</v>
      </c>
      <c r="C71" s="736"/>
      <c r="D71" s="736"/>
      <c r="E71" s="736"/>
      <c r="F71" s="736"/>
      <c r="G71" s="736"/>
      <c r="H71" s="736"/>
      <c r="I71" s="736"/>
      <c r="J71" s="736"/>
      <c r="K71" s="736"/>
      <c r="L71" s="736"/>
      <c r="M71" s="736"/>
      <c r="N71" s="736"/>
      <c r="O71" s="736"/>
      <c r="P71" s="736"/>
      <c r="Q71" s="736"/>
      <c r="R71" s="736"/>
      <c r="S71" s="736"/>
      <c r="T71" s="736"/>
      <c r="U71" s="736"/>
      <c r="V71" s="736"/>
      <c r="W71" s="736"/>
      <c r="X71" s="736"/>
      <c r="Y71" s="736"/>
      <c r="Z71" s="736"/>
      <c r="AA71" s="736"/>
      <c r="AB71" s="736"/>
      <c r="AC71" s="736"/>
      <c r="AD71" s="736"/>
    </row>
    <row r="72" spans="1:38" s="4" customFormat="1" ht="15" customHeight="1">
      <c r="A72" s="62"/>
      <c r="B72" s="8"/>
      <c r="C72" s="756" t="s">
        <v>5146</v>
      </c>
      <c r="D72" s="736"/>
      <c r="E72" s="736"/>
      <c r="F72" s="736"/>
      <c r="G72" s="736"/>
      <c r="H72" s="736"/>
      <c r="I72" s="736"/>
      <c r="J72" s="736"/>
      <c r="K72" s="736"/>
      <c r="L72" s="736"/>
      <c r="M72" s="736"/>
      <c r="N72" s="736"/>
      <c r="O72" s="736"/>
      <c r="P72" s="736"/>
      <c r="Q72" s="736"/>
      <c r="R72" s="736"/>
      <c r="S72" s="736"/>
      <c r="T72" s="736"/>
      <c r="U72" s="736"/>
      <c r="V72" s="736"/>
      <c r="W72" s="736"/>
      <c r="X72" s="736"/>
      <c r="Y72" s="736"/>
      <c r="Z72" s="736"/>
      <c r="AA72" s="736"/>
      <c r="AB72" s="736"/>
      <c r="AC72" s="736"/>
      <c r="AD72" s="736"/>
      <c r="AG72" s="219" t="s">
        <v>5147</v>
      </c>
      <c r="AH72" s="220" t="s">
        <v>5100</v>
      </c>
      <c r="AI72" s="796" t="s">
        <v>5148</v>
      </c>
      <c r="AJ72" s="797"/>
      <c r="AK72" s="797"/>
      <c r="AL72" s="797"/>
    </row>
    <row r="73" spans="1:38" s="4" customFormat="1" ht="15" customHeight="1">
      <c r="A73" s="62"/>
      <c r="B73" s="8"/>
      <c r="C73" s="756" t="s">
        <v>5149</v>
      </c>
      <c r="D73" s="736"/>
      <c r="E73" s="736"/>
      <c r="F73" s="736"/>
      <c r="G73" s="736"/>
      <c r="H73" s="736"/>
      <c r="I73" s="736"/>
      <c r="J73" s="736"/>
      <c r="K73" s="736"/>
      <c r="L73" s="736"/>
      <c r="M73" s="736"/>
      <c r="N73" s="736"/>
      <c r="O73" s="736"/>
      <c r="P73" s="736"/>
      <c r="Q73" s="736"/>
      <c r="R73" s="736"/>
      <c r="S73" s="736"/>
      <c r="T73" s="736"/>
      <c r="U73" s="736"/>
      <c r="V73" s="736"/>
      <c r="W73" s="736"/>
      <c r="X73" s="736"/>
      <c r="Y73" s="736"/>
      <c r="Z73" s="736"/>
      <c r="AA73" s="736"/>
      <c r="AB73" s="736"/>
      <c r="AC73" s="736"/>
      <c r="AD73" s="736"/>
      <c r="AG73" s="791" t="s">
        <v>5150</v>
      </c>
      <c r="AH73" s="794" t="s">
        <v>5151</v>
      </c>
      <c r="AI73" s="556" t="s">
        <v>5152</v>
      </c>
      <c r="AJ73" s="557" t="s">
        <v>5153</v>
      </c>
      <c r="AK73" s="556" t="s">
        <v>5154</v>
      </c>
      <c r="AL73" s="556" t="s">
        <v>5155</v>
      </c>
    </row>
    <row r="74" spans="1:38" s="4" customFormat="1" ht="15" customHeight="1" thickBot="1">
      <c r="A74" s="62"/>
      <c r="B74" s="67"/>
      <c r="C74" s="67"/>
      <c r="D74" s="67"/>
      <c r="E74" s="8"/>
      <c r="F74" s="8"/>
      <c r="G74" s="8"/>
      <c r="H74" s="8"/>
      <c r="I74" s="8"/>
      <c r="J74" s="8"/>
      <c r="K74" s="8"/>
      <c r="L74" s="8"/>
      <c r="M74" s="8"/>
      <c r="N74" s="8"/>
      <c r="O74" s="8"/>
      <c r="P74" s="8"/>
      <c r="Q74" s="8"/>
      <c r="R74" s="8"/>
      <c r="S74" s="8"/>
      <c r="T74" s="8"/>
      <c r="U74" s="8"/>
      <c r="V74" s="8"/>
      <c r="W74" s="8"/>
      <c r="X74" s="8"/>
      <c r="Y74" s="8"/>
      <c r="Z74" s="8"/>
      <c r="AA74" s="8"/>
      <c r="AB74" s="8"/>
      <c r="AC74" s="8"/>
      <c r="AD74" s="8"/>
      <c r="AG74" s="792"/>
      <c r="AH74" s="795"/>
      <c r="AI74" s="14" t="s">
        <v>5156</v>
      </c>
      <c r="AJ74" s="10" t="s">
        <v>5157</v>
      </c>
      <c r="AK74" s="563" t="str" cm="1">
        <f t="array" ref="AK74">IF(AG92&lt;&gt;"",_xlfn.TEXTJOIN(" / ", TRUE, _xlfn.UNIQUE(IF($AI$74:$AI$90&lt;&gt;"",IF(ISNUMBER(SEARCH(AG92, $AI$74:$AI$90)) + (_xlfn.MAP($AI$74:$AI$90, _xlfn.LAMBDA(_xlpm.r, SUM(--ISNUMBER(SEARCH(_xlfn.TEXTSPLIT(_xlpm.r, ","), AG92))))))&gt;0,$AJ$74:$AJ$90, ""), ""))), "")</f>
        <v/>
      </c>
      <c r="AL74" s="4" t="str">
        <f>IF(AK74 = "", "", "Alerta: Revise el texto ingresado en el Especifique ya que podria existir en las opciones resaltadas en amarillo")</f>
        <v/>
      </c>
    </row>
    <row r="75" spans="1:38" s="4" customFormat="1" ht="15" customHeight="1" thickBot="1">
      <c r="A75" s="62"/>
      <c r="B75" s="8"/>
      <c r="C75" s="68"/>
      <c r="D75" s="764" t="s">
        <v>5157</v>
      </c>
      <c r="E75" s="765"/>
      <c r="F75" s="765"/>
      <c r="G75" s="765"/>
      <c r="H75" s="765"/>
      <c r="I75" s="765"/>
      <c r="J75" s="765"/>
      <c r="K75" s="765"/>
      <c r="L75" s="765"/>
      <c r="M75" s="765"/>
      <c r="N75" s="765"/>
      <c r="O75" s="765"/>
      <c r="P75" s="765"/>
      <c r="Q75" s="765"/>
      <c r="R75" s="765"/>
      <c r="S75" s="765"/>
      <c r="T75" s="765"/>
      <c r="U75" s="765"/>
      <c r="V75" s="765"/>
      <c r="W75" s="765"/>
      <c r="X75" s="765"/>
      <c r="Y75" s="765"/>
      <c r="Z75" s="765"/>
      <c r="AA75" s="765"/>
      <c r="AB75" s="765"/>
      <c r="AC75" s="765"/>
      <c r="AD75" s="765"/>
      <c r="AG75" s="216">
        <f>IF(AND($K$60&lt;&gt;"",$K$60&lt;&gt;1,COUNTA(C75:C93)&gt;0),1,0)</f>
        <v>0</v>
      </c>
      <c r="AH75" s="221">
        <f>IF(AND($C$93="X",COUNTA(C75:C92)&gt;0),1,0)</f>
        <v>0</v>
      </c>
      <c r="AI75" s="14" t="s">
        <v>5158</v>
      </c>
      <c r="AJ75" s="14" t="s">
        <v>5159</v>
      </c>
    </row>
    <row r="76" spans="1:38" s="4" customFormat="1" ht="15" customHeight="1" thickBot="1">
      <c r="A76" s="62"/>
      <c r="B76" s="8"/>
      <c r="C76" s="68"/>
      <c r="D76" s="738" t="s">
        <v>5159</v>
      </c>
      <c r="E76" s="739"/>
      <c r="F76" s="739"/>
      <c r="G76" s="739"/>
      <c r="H76" s="739"/>
      <c r="I76" s="739"/>
      <c r="J76" s="739"/>
      <c r="K76" s="739"/>
      <c r="L76" s="739"/>
      <c r="M76" s="739"/>
      <c r="N76" s="739"/>
      <c r="O76" s="739"/>
      <c r="P76" s="739"/>
      <c r="Q76" s="739"/>
      <c r="R76" s="739"/>
      <c r="S76" s="739"/>
      <c r="T76" s="739"/>
      <c r="U76" s="739"/>
      <c r="V76" s="739"/>
      <c r="W76" s="739"/>
      <c r="X76" s="739"/>
      <c r="Y76" s="739"/>
      <c r="Z76" s="739"/>
      <c r="AA76" s="739"/>
      <c r="AB76" s="739"/>
      <c r="AC76" s="739"/>
      <c r="AD76" s="739"/>
      <c r="AH76" s="220">
        <f>SUM(AG75:AH75)</f>
        <v>0</v>
      </c>
      <c r="AI76" s="14" t="s">
        <v>5160</v>
      </c>
      <c r="AJ76" s="14" t="s">
        <v>5161</v>
      </c>
    </row>
    <row r="77" spans="1:38" s="4" customFormat="1" ht="15" customHeight="1" thickBot="1">
      <c r="A77" s="62"/>
      <c r="B77" s="8"/>
      <c r="C77" s="68"/>
      <c r="D77" s="738" t="s">
        <v>5161</v>
      </c>
      <c r="E77" s="739"/>
      <c r="F77" s="739"/>
      <c r="G77" s="739"/>
      <c r="H77" s="739"/>
      <c r="I77" s="739"/>
      <c r="J77" s="739"/>
      <c r="K77" s="739"/>
      <c r="L77" s="739"/>
      <c r="M77" s="739"/>
      <c r="N77" s="739"/>
      <c r="O77" s="739"/>
      <c r="P77" s="739"/>
      <c r="Q77" s="739"/>
      <c r="R77" s="739"/>
      <c r="S77" s="739"/>
      <c r="T77" s="739"/>
      <c r="U77" s="739"/>
      <c r="V77" s="739"/>
      <c r="W77" s="739"/>
      <c r="X77" s="739"/>
      <c r="Y77" s="739"/>
      <c r="Z77" s="739"/>
      <c r="AA77" s="739"/>
      <c r="AB77" s="739"/>
      <c r="AC77" s="739"/>
      <c r="AD77" s="739"/>
      <c r="AI77" s="14" t="s">
        <v>5162</v>
      </c>
      <c r="AJ77" s="14" t="s">
        <v>5163</v>
      </c>
    </row>
    <row r="78" spans="1:38" s="4" customFormat="1" ht="15" customHeight="1" thickBot="1">
      <c r="A78" s="62"/>
      <c r="B78" s="8"/>
      <c r="C78" s="68"/>
      <c r="D78" s="738" t="s">
        <v>5163</v>
      </c>
      <c r="E78" s="739"/>
      <c r="F78" s="739"/>
      <c r="G78" s="739"/>
      <c r="H78" s="739"/>
      <c r="I78" s="739"/>
      <c r="J78" s="739"/>
      <c r="K78" s="739"/>
      <c r="L78" s="739"/>
      <c r="M78" s="739"/>
      <c r="N78" s="739"/>
      <c r="O78" s="739"/>
      <c r="P78" s="739"/>
      <c r="Q78" s="739"/>
      <c r="R78" s="739"/>
      <c r="S78" s="739"/>
      <c r="T78" s="739"/>
      <c r="U78" s="739"/>
      <c r="V78" s="739"/>
      <c r="W78" s="739"/>
      <c r="X78" s="739"/>
      <c r="Y78" s="739"/>
      <c r="Z78" s="739"/>
      <c r="AA78" s="739"/>
      <c r="AB78" s="739"/>
      <c r="AC78" s="739"/>
      <c r="AD78" s="739"/>
      <c r="AI78" s="14" t="s">
        <v>5164</v>
      </c>
      <c r="AJ78" s="14" t="s">
        <v>5165</v>
      </c>
    </row>
    <row r="79" spans="1:38" s="4" customFormat="1" ht="15" customHeight="1" thickBot="1">
      <c r="A79" s="62"/>
      <c r="B79" s="8"/>
      <c r="C79" s="68"/>
      <c r="D79" s="738" t="s">
        <v>5165</v>
      </c>
      <c r="E79" s="739"/>
      <c r="F79" s="739"/>
      <c r="G79" s="739"/>
      <c r="H79" s="739"/>
      <c r="I79" s="739"/>
      <c r="J79" s="739"/>
      <c r="K79" s="739"/>
      <c r="L79" s="739"/>
      <c r="M79" s="739"/>
      <c r="N79" s="739"/>
      <c r="O79" s="739"/>
      <c r="P79" s="739"/>
      <c r="Q79" s="739"/>
      <c r="R79" s="739"/>
      <c r="S79" s="739"/>
      <c r="T79" s="739"/>
      <c r="U79" s="739"/>
      <c r="V79" s="739"/>
      <c r="W79" s="739"/>
      <c r="X79" s="739"/>
      <c r="Y79" s="739"/>
      <c r="Z79" s="739"/>
      <c r="AA79" s="739"/>
      <c r="AB79" s="739"/>
      <c r="AC79" s="739"/>
      <c r="AD79" s="739"/>
      <c r="AI79" s="14" t="s">
        <v>5166</v>
      </c>
      <c r="AJ79" s="14" t="s">
        <v>5167</v>
      </c>
    </row>
    <row r="80" spans="1:38" s="4" customFormat="1" ht="15" customHeight="1" thickBot="1">
      <c r="A80" s="62"/>
      <c r="B80" s="8"/>
      <c r="C80" s="68"/>
      <c r="D80" s="738" t="s">
        <v>5167</v>
      </c>
      <c r="E80" s="739"/>
      <c r="F80" s="739"/>
      <c r="G80" s="739"/>
      <c r="H80" s="739"/>
      <c r="I80" s="739"/>
      <c r="J80" s="739"/>
      <c r="K80" s="739"/>
      <c r="L80" s="739"/>
      <c r="M80" s="739"/>
      <c r="N80" s="739"/>
      <c r="O80" s="739"/>
      <c r="P80" s="739"/>
      <c r="Q80" s="739"/>
      <c r="R80" s="739"/>
      <c r="S80" s="739"/>
      <c r="T80" s="739"/>
      <c r="U80" s="739"/>
      <c r="V80" s="739"/>
      <c r="W80" s="739"/>
      <c r="X80" s="739"/>
      <c r="Y80" s="739"/>
      <c r="Z80" s="739"/>
      <c r="AA80" s="739"/>
      <c r="AB80" s="739"/>
      <c r="AC80" s="739"/>
      <c r="AD80" s="739"/>
      <c r="AI80" s="14" t="s">
        <v>5168</v>
      </c>
      <c r="AJ80" s="14" t="s">
        <v>5169</v>
      </c>
    </row>
    <row r="81" spans="1:36" s="4" customFormat="1" ht="15" customHeight="1" thickBot="1">
      <c r="A81" s="62"/>
      <c r="B81" s="8"/>
      <c r="C81" s="68"/>
      <c r="D81" s="738" t="s">
        <v>5169</v>
      </c>
      <c r="E81" s="739"/>
      <c r="F81" s="739"/>
      <c r="G81" s="739"/>
      <c r="H81" s="739"/>
      <c r="I81" s="739"/>
      <c r="J81" s="739"/>
      <c r="K81" s="739"/>
      <c r="L81" s="739"/>
      <c r="M81" s="739"/>
      <c r="N81" s="739"/>
      <c r="O81" s="739"/>
      <c r="P81" s="739"/>
      <c r="Q81" s="739"/>
      <c r="R81" s="739"/>
      <c r="S81" s="739"/>
      <c r="T81" s="739"/>
      <c r="U81" s="739"/>
      <c r="V81" s="739"/>
      <c r="W81" s="739"/>
      <c r="X81" s="739"/>
      <c r="Y81" s="739"/>
      <c r="Z81" s="739"/>
      <c r="AA81" s="739"/>
      <c r="AB81" s="739"/>
      <c r="AC81" s="739"/>
      <c r="AD81" s="739"/>
      <c r="AI81" s="14" t="s">
        <v>5170</v>
      </c>
      <c r="AJ81" s="14" t="s">
        <v>5171</v>
      </c>
    </row>
    <row r="82" spans="1:36" s="4" customFormat="1" ht="15" customHeight="1" thickBot="1">
      <c r="A82" s="62"/>
      <c r="B82" s="8"/>
      <c r="C82" s="68"/>
      <c r="D82" s="738" t="s">
        <v>5171</v>
      </c>
      <c r="E82" s="739"/>
      <c r="F82" s="739"/>
      <c r="G82" s="739"/>
      <c r="H82" s="739"/>
      <c r="I82" s="739"/>
      <c r="J82" s="739"/>
      <c r="K82" s="739"/>
      <c r="L82" s="739"/>
      <c r="M82" s="739"/>
      <c r="N82" s="739"/>
      <c r="O82" s="739"/>
      <c r="P82" s="739"/>
      <c r="Q82" s="739"/>
      <c r="R82" s="739"/>
      <c r="S82" s="739"/>
      <c r="T82" s="739"/>
      <c r="U82" s="739"/>
      <c r="V82" s="739"/>
      <c r="W82" s="739"/>
      <c r="X82" s="739"/>
      <c r="Y82" s="739"/>
      <c r="Z82" s="739"/>
      <c r="AA82" s="739"/>
      <c r="AB82" s="739"/>
      <c r="AC82" s="739"/>
      <c r="AD82" s="739"/>
      <c r="AI82" s="4" t="s">
        <v>5172</v>
      </c>
      <c r="AJ82" s="14" t="s">
        <v>5173</v>
      </c>
    </row>
    <row r="83" spans="1:36" s="4" customFormat="1" ht="15" customHeight="1" thickBot="1">
      <c r="A83" s="62"/>
      <c r="B83" s="8"/>
      <c r="C83" s="68"/>
      <c r="D83" s="738" t="s">
        <v>5173</v>
      </c>
      <c r="E83" s="739"/>
      <c r="F83" s="739"/>
      <c r="G83" s="739"/>
      <c r="H83" s="739"/>
      <c r="I83" s="739"/>
      <c r="J83" s="739"/>
      <c r="K83" s="739"/>
      <c r="L83" s="739"/>
      <c r="M83" s="739"/>
      <c r="N83" s="739"/>
      <c r="O83" s="739"/>
      <c r="P83" s="739"/>
      <c r="Q83" s="739"/>
      <c r="R83" s="739"/>
      <c r="S83" s="739"/>
      <c r="T83" s="739"/>
      <c r="U83" s="739"/>
      <c r="V83" s="739"/>
      <c r="W83" s="739"/>
      <c r="X83" s="739"/>
      <c r="Y83" s="739"/>
      <c r="Z83" s="739"/>
      <c r="AA83" s="739"/>
      <c r="AB83" s="739"/>
      <c r="AC83" s="739"/>
      <c r="AD83" s="739"/>
      <c r="AI83" s="14" t="s">
        <v>5174</v>
      </c>
      <c r="AJ83" s="14" t="s">
        <v>5175</v>
      </c>
    </row>
    <row r="84" spans="1:36" s="4" customFormat="1" ht="15" customHeight="1" thickBot="1">
      <c r="A84" s="62"/>
      <c r="B84" s="8"/>
      <c r="C84" s="68"/>
      <c r="D84" s="738" t="s">
        <v>5175</v>
      </c>
      <c r="E84" s="739"/>
      <c r="F84" s="739"/>
      <c r="G84" s="739"/>
      <c r="H84" s="739"/>
      <c r="I84" s="739"/>
      <c r="J84" s="739"/>
      <c r="K84" s="739"/>
      <c r="L84" s="739"/>
      <c r="M84" s="739"/>
      <c r="N84" s="739"/>
      <c r="O84" s="739"/>
      <c r="P84" s="739"/>
      <c r="Q84" s="739"/>
      <c r="R84" s="739"/>
      <c r="S84" s="739"/>
      <c r="T84" s="739"/>
      <c r="U84" s="739"/>
      <c r="V84" s="739"/>
      <c r="W84" s="739"/>
      <c r="X84" s="739"/>
      <c r="Y84" s="739"/>
      <c r="Z84" s="739"/>
      <c r="AA84" s="739"/>
      <c r="AB84" s="739"/>
      <c r="AC84" s="739"/>
      <c r="AD84" s="739"/>
      <c r="AI84" s="14" t="s">
        <v>5176</v>
      </c>
      <c r="AJ84" s="14" t="s">
        <v>5177</v>
      </c>
    </row>
    <row r="85" spans="1:36" s="4" customFormat="1" ht="15" customHeight="1" thickBot="1">
      <c r="A85" s="62"/>
      <c r="B85" s="8"/>
      <c r="C85" s="68"/>
      <c r="D85" s="738" t="s">
        <v>5177</v>
      </c>
      <c r="E85" s="739"/>
      <c r="F85" s="739"/>
      <c r="G85" s="739"/>
      <c r="H85" s="739"/>
      <c r="I85" s="739"/>
      <c r="J85" s="739"/>
      <c r="K85" s="739"/>
      <c r="L85" s="739"/>
      <c r="M85" s="739"/>
      <c r="N85" s="739"/>
      <c r="O85" s="739"/>
      <c r="P85" s="739"/>
      <c r="Q85" s="739"/>
      <c r="R85" s="739"/>
      <c r="S85" s="739"/>
      <c r="T85" s="739"/>
      <c r="U85" s="739"/>
      <c r="V85" s="739"/>
      <c r="W85" s="739"/>
      <c r="X85" s="739"/>
      <c r="Y85" s="739"/>
      <c r="Z85" s="739"/>
      <c r="AA85" s="739"/>
      <c r="AB85" s="739"/>
      <c r="AC85" s="739"/>
      <c r="AD85" s="739"/>
      <c r="AI85" s="14" t="s">
        <v>5178</v>
      </c>
      <c r="AJ85" s="14" t="s">
        <v>5179</v>
      </c>
    </row>
    <row r="86" spans="1:36" s="4" customFormat="1" ht="15" customHeight="1" thickBot="1">
      <c r="A86" s="62"/>
      <c r="B86" s="8"/>
      <c r="C86" s="68"/>
      <c r="D86" s="738" t="s">
        <v>5179</v>
      </c>
      <c r="E86" s="739"/>
      <c r="F86" s="739"/>
      <c r="G86" s="739"/>
      <c r="H86" s="739"/>
      <c r="I86" s="739"/>
      <c r="J86" s="739"/>
      <c r="K86" s="739"/>
      <c r="L86" s="739"/>
      <c r="M86" s="739"/>
      <c r="N86" s="739"/>
      <c r="O86" s="739"/>
      <c r="P86" s="739"/>
      <c r="Q86" s="739"/>
      <c r="R86" s="739"/>
      <c r="S86" s="739"/>
      <c r="T86" s="739"/>
      <c r="U86" s="739"/>
      <c r="V86" s="739"/>
      <c r="W86" s="739"/>
      <c r="X86" s="739"/>
      <c r="Y86" s="739"/>
      <c r="Z86" s="739"/>
      <c r="AA86" s="739"/>
      <c r="AB86" s="739"/>
      <c r="AC86" s="739"/>
      <c r="AD86" s="739"/>
      <c r="AI86" s="14" t="s">
        <v>5180</v>
      </c>
      <c r="AJ86" s="14" t="s">
        <v>5181</v>
      </c>
    </row>
    <row r="87" spans="1:36" s="4" customFormat="1" ht="15" customHeight="1" thickBot="1">
      <c r="A87" s="62"/>
      <c r="B87" s="8"/>
      <c r="C87" s="68"/>
      <c r="D87" s="738" t="s">
        <v>5181</v>
      </c>
      <c r="E87" s="739"/>
      <c r="F87" s="739"/>
      <c r="G87" s="739"/>
      <c r="H87" s="739"/>
      <c r="I87" s="739"/>
      <c r="J87" s="739"/>
      <c r="K87" s="739"/>
      <c r="L87" s="739"/>
      <c r="M87" s="739"/>
      <c r="N87" s="739"/>
      <c r="O87" s="739"/>
      <c r="P87" s="739"/>
      <c r="Q87" s="739"/>
      <c r="R87" s="739"/>
      <c r="S87" s="739"/>
      <c r="T87" s="739"/>
      <c r="U87" s="739"/>
      <c r="V87" s="739"/>
      <c r="W87" s="739"/>
      <c r="X87" s="739"/>
      <c r="Y87" s="739"/>
      <c r="Z87" s="739"/>
      <c r="AA87" s="739"/>
      <c r="AB87" s="739"/>
      <c r="AC87" s="739"/>
      <c r="AD87" s="739"/>
      <c r="AI87" s="14" t="s">
        <v>5182</v>
      </c>
      <c r="AJ87" s="14" t="s">
        <v>5183</v>
      </c>
    </row>
    <row r="88" spans="1:36" s="4" customFormat="1" ht="15" customHeight="1" thickBot="1">
      <c r="A88" s="62"/>
      <c r="B88" s="8"/>
      <c r="C88" s="68"/>
      <c r="D88" s="738" t="s">
        <v>5183</v>
      </c>
      <c r="E88" s="739"/>
      <c r="F88" s="739"/>
      <c r="G88" s="739"/>
      <c r="H88" s="739"/>
      <c r="I88" s="739"/>
      <c r="J88" s="739"/>
      <c r="K88" s="739"/>
      <c r="L88" s="739"/>
      <c r="M88" s="739"/>
      <c r="N88" s="739"/>
      <c r="O88" s="739"/>
      <c r="P88" s="739"/>
      <c r="Q88" s="739"/>
      <c r="R88" s="739"/>
      <c r="S88" s="739"/>
      <c r="T88" s="739"/>
      <c r="U88" s="739"/>
      <c r="V88" s="739"/>
      <c r="W88" s="739"/>
      <c r="X88" s="739"/>
      <c r="Y88" s="739"/>
      <c r="Z88" s="739"/>
      <c r="AA88" s="739"/>
      <c r="AB88" s="739"/>
      <c r="AC88" s="739"/>
      <c r="AD88" s="739"/>
      <c r="AI88" s="14" t="s">
        <v>5184</v>
      </c>
      <c r="AJ88" s="14" t="s">
        <v>5185</v>
      </c>
    </row>
    <row r="89" spans="1:36" s="4" customFormat="1" ht="15" customHeight="1" thickBot="1">
      <c r="A89" s="62"/>
      <c r="B89" s="8"/>
      <c r="C89" s="68"/>
      <c r="D89" s="738" t="s">
        <v>5185</v>
      </c>
      <c r="E89" s="739"/>
      <c r="F89" s="739"/>
      <c r="G89" s="739"/>
      <c r="H89" s="739"/>
      <c r="I89" s="739"/>
      <c r="J89" s="739"/>
      <c r="K89" s="739"/>
      <c r="L89" s="739"/>
      <c r="M89" s="739"/>
      <c r="N89" s="739"/>
      <c r="O89" s="739"/>
      <c r="P89" s="739"/>
      <c r="Q89" s="739"/>
      <c r="R89" s="739"/>
      <c r="S89" s="739"/>
      <c r="T89" s="739"/>
      <c r="U89" s="739"/>
      <c r="V89" s="739"/>
      <c r="W89" s="739"/>
      <c r="X89" s="739"/>
      <c r="Y89" s="739"/>
      <c r="Z89" s="739"/>
      <c r="AA89" s="739"/>
      <c r="AB89" s="739"/>
      <c r="AC89" s="739"/>
      <c r="AD89" s="739"/>
      <c r="AI89" s="14" t="s">
        <v>5186</v>
      </c>
      <c r="AJ89" s="14" t="s">
        <v>5187</v>
      </c>
    </row>
    <row r="90" spans="1:36" s="4" customFormat="1" ht="15" customHeight="1" thickBot="1">
      <c r="A90" s="62"/>
      <c r="B90" s="8"/>
      <c r="C90" s="68"/>
      <c r="D90" s="738" t="s">
        <v>5187</v>
      </c>
      <c r="E90" s="739"/>
      <c r="F90" s="739"/>
      <c r="G90" s="739"/>
      <c r="H90" s="739"/>
      <c r="I90" s="739"/>
      <c r="J90" s="739"/>
      <c r="K90" s="739"/>
      <c r="L90" s="739"/>
      <c r="M90" s="739"/>
      <c r="N90" s="739"/>
      <c r="O90" s="739"/>
      <c r="P90" s="739"/>
      <c r="Q90" s="739"/>
      <c r="R90" s="739"/>
      <c r="S90" s="739"/>
      <c r="T90" s="739"/>
      <c r="U90" s="739"/>
      <c r="V90" s="739"/>
      <c r="W90" s="739"/>
      <c r="X90" s="739"/>
      <c r="Y90" s="739"/>
      <c r="Z90" s="739"/>
      <c r="AA90" s="739"/>
      <c r="AB90" s="739"/>
      <c r="AC90" s="739"/>
      <c r="AD90" s="739"/>
      <c r="AI90" s="14" t="s">
        <v>5188</v>
      </c>
      <c r="AJ90" s="14" t="s">
        <v>5189</v>
      </c>
    </row>
    <row r="91" spans="1:36" s="4" customFormat="1" ht="15" customHeight="1" thickBot="1">
      <c r="A91" s="62"/>
      <c r="B91" s="8"/>
      <c r="C91" s="68"/>
      <c r="D91" s="738" t="s">
        <v>5189</v>
      </c>
      <c r="E91" s="739"/>
      <c r="F91" s="739"/>
      <c r="G91" s="739"/>
      <c r="H91" s="739"/>
      <c r="I91" s="739"/>
      <c r="J91" s="739"/>
      <c r="K91" s="739"/>
      <c r="L91" s="739"/>
      <c r="M91" s="739"/>
      <c r="N91" s="739"/>
      <c r="O91" s="739"/>
      <c r="P91" s="739"/>
      <c r="Q91" s="739"/>
      <c r="R91" s="739"/>
      <c r="S91" s="739"/>
      <c r="T91" s="739"/>
      <c r="U91" s="739"/>
      <c r="V91" s="739"/>
      <c r="W91" s="739"/>
      <c r="X91" s="739"/>
      <c r="Y91" s="739"/>
      <c r="Z91" s="739"/>
      <c r="AA91" s="739"/>
      <c r="AB91" s="739"/>
      <c r="AC91" s="739"/>
      <c r="AD91" s="739"/>
      <c r="AI91" s="14"/>
      <c r="AJ91" s="14"/>
    </row>
    <row r="92" spans="1:36" s="4" customFormat="1" ht="15" customHeight="1" thickBot="1">
      <c r="A92" s="62"/>
      <c r="B92" s="14"/>
      <c r="C92" s="68"/>
      <c r="D92" s="4" t="s">
        <v>5190</v>
      </c>
      <c r="E92" s="8"/>
      <c r="F92" s="15"/>
      <c r="G92" s="15"/>
      <c r="H92" s="15"/>
      <c r="I92" s="15"/>
      <c r="J92" s="15"/>
      <c r="K92" s="15"/>
      <c r="L92" s="15"/>
      <c r="M92" s="15"/>
      <c r="N92" s="757"/>
      <c r="O92" s="658"/>
      <c r="P92" s="658"/>
      <c r="Q92" s="658"/>
      <c r="R92" s="658"/>
      <c r="S92" s="658"/>
      <c r="T92" s="658"/>
      <c r="U92" s="658"/>
      <c r="V92" s="658"/>
      <c r="W92" s="658"/>
      <c r="X92" s="658"/>
      <c r="Y92" s="658"/>
      <c r="Z92" s="658"/>
      <c r="AA92" s="658"/>
      <c r="AB92" s="658"/>
      <c r="AC92" s="658"/>
      <c r="AD92" s="658"/>
      <c r="AG92" s="559" t="str">
        <f>SUBSTITUTE( SUBSTITUTE( SUBSTITUTE( SUBSTITUTE( SUBSTITUTE( SUBSTITUTE( SUBSTITUTE( SUBSTITUTE( SUBSTITUTE( SUBSTITUTE(N92, "á", "a"), "é", "e"), "í", "i"), "ó", "o"), "ú", "u"), "Á", "A"), "É", "E"), "Í", "I"), "Ó", "O"), "Ú", "U")</f>
        <v/>
      </c>
      <c r="AI92" s="14"/>
      <c r="AJ92" s="14"/>
    </row>
    <row r="93" spans="1:36" s="4" customFormat="1" ht="15" customHeight="1" thickBot="1">
      <c r="A93" s="62"/>
      <c r="B93" s="8"/>
      <c r="C93" s="68"/>
      <c r="D93" s="738" t="s">
        <v>5191</v>
      </c>
      <c r="E93" s="739"/>
      <c r="F93" s="739"/>
      <c r="G93" s="739"/>
      <c r="H93" s="739"/>
      <c r="I93" s="739"/>
      <c r="J93" s="739"/>
      <c r="K93" s="739"/>
      <c r="L93" s="739"/>
      <c r="M93" s="739"/>
      <c r="N93" s="739"/>
      <c r="O93" s="739"/>
      <c r="P93" s="739"/>
      <c r="Q93" s="739"/>
      <c r="R93" s="739"/>
      <c r="S93" s="739"/>
      <c r="T93" s="739"/>
      <c r="U93" s="739"/>
      <c r="V93" s="739"/>
      <c r="W93" s="739"/>
      <c r="X93" s="739"/>
      <c r="Y93" s="739"/>
      <c r="Z93" s="739"/>
      <c r="AA93" s="739"/>
      <c r="AB93" s="739"/>
      <c r="AC93" s="739"/>
      <c r="AD93" s="739"/>
      <c r="AI93" s="14"/>
    </row>
    <row r="94" spans="1:36" s="4" customFormat="1" ht="15" customHeight="1">
      <c r="A94" s="62"/>
      <c r="B94" s="753" t="str">
        <f>IF(AND(C92="X",N92=""),"Ha seleccionado el código 18, debe anotar el nombre de otros temas o ejes rectores ","")</f>
        <v/>
      </c>
      <c r="C94" s="753"/>
      <c r="D94" s="753"/>
      <c r="E94" s="753"/>
      <c r="F94" s="753"/>
      <c r="G94" s="753"/>
      <c r="H94" s="753"/>
      <c r="I94" s="753"/>
      <c r="J94" s="753"/>
      <c r="K94" s="753"/>
      <c r="L94" s="753"/>
      <c r="M94" s="753"/>
      <c r="N94" s="753"/>
      <c r="O94" s="753"/>
      <c r="P94" s="753"/>
      <c r="Q94" s="753"/>
      <c r="R94" s="753"/>
      <c r="S94" s="753"/>
      <c r="T94" s="753"/>
      <c r="U94" s="753"/>
      <c r="V94" s="753"/>
      <c r="W94" s="753"/>
      <c r="X94" s="753"/>
      <c r="Y94" s="753"/>
      <c r="Z94" s="753"/>
      <c r="AA94" s="753"/>
      <c r="AB94" s="753"/>
      <c r="AC94" s="753"/>
      <c r="AD94" s="8"/>
    </row>
    <row r="95" spans="1:36" s="4" customFormat="1" ht="24" customHeight="1">
      <c r="A95" s="5"/>
      <c r="B95" s="8"/>
      <c r="C95" s="777" t="s">
        <v>5120</v>
      </c>
      <c r="D95" s="732"/>
      <c r="E95" s="732"/>
      <c r="F95" s="732"/>
      <c r="G95" s="732"/>
      <c r="H95" s="732"/>
      <c r="I95" s="732"/>
      <c r="J95" s="732"/>
      <c r="K95" s="732"/>
      <c r="L95" s="732"/>
      <c r="M95" s="732"/>
      <c r="N95" s="732"/>
      <c r="O95" s="732"/>
      <c r="P95" s="732"/>
      <c r="Q95" s="732"/>
      <c r="R95" s="732"/>
      <c r="S95" s="732"/>
      <c r="T95" s="732"/>
      <c r="U95" s="732"/>
      <c r="V95" s="732"/>
      <c r="W95" s="732"/>
      <c r="X95" s="732"/>
      <c r="Y95" s="732"/>
      <c r="Z95" s="732"/>
      <c r="AA95" s="732"/>
      <c r="AB95" s="732"/>
      <c r="AC95" s="732"/>
      <c r="AD95" s="732"/>
    </row>
    <row r="96" spans="1:36" s="4" customFormat="1" ht="60" customHeight="1">
      <c r="A96" s="62"/>
      <c r="B96" s="8"/>
      <c r="C96" s="747"/>
      <c r="D96" s="653"/>
      <c r="E96" s="653"/>
      <c r="F96" s="653"/>
      <c r="G96" s="653"/>
      <c r="H96" s="653"/>
      <c r="I96" s="653"/>
      <c r="J96" s="653"/>
      <c r="K96" s="653"/>
      <c r="L96" s="653"/>
      <c r="M96" s="653"/>
      <c r="N96" s="653"/>
      <c r="O96" s="653"/>
      <c r="P96" s="653"/>
      <c r="Q96" s="653"/>
      <c r="R96" s="653"/>
      <c r="S96" s="653"/>
      <c r="T96" s="653"/>
      <c r="U96" s="653"/>
      <c r="V96" s="653"/>
      <c r="W96" s="653"/>
      <c r="X96" s="653"/>
      <c r="Y96" s="653"/>
      <c r="Z96" s="653"/>
      <c r="AA96" s="653"/>
      <c r="AB96" s="653"/>
      <c r="AC96" s="653"/>
      <c r="AD96" s="748"/>
    </row>
    <row r="97" spans="1:39" s="4" customFormat="1" ht="15" customHeight="1">
      <c r="A97" s="5"/>
      <c r="B97" s="750" t="str">
        <f>IF(AH76&gt;0,"Favor de verificar que no tenga información en celdas sombreadas","")</f>
        <v/>
      </c>
      <c r="C97" s="751"/>
      <c r="D97" s="751"/>
      <c r="E97" s="751"/>
      <c r="F97" s="751"/>
      <c r="G97" s="751"/>
      <c r="H97" s="751"/>
      <c r="I97" s="751"/>
      <c r="J97" s="751"/>
      <c r="K97" s="751"/>
      <c r="L97" s="751"/>
      <c r="M97" s="751"/>
      <c r="N97" s="751"/>
      <c r="O97" s="751"/>
      <c r="P97" s="751"/>
      <c r="Q97" s="751"/>
      <c r="R97" s="751"/>
      <c r="S97" s="751"/>
      <c r="T97" s="751"/>
      <c r="U97" s="751"/>
      <c r="V97" s="751"/>
      <c r="W97" s="751"/>
      <c r="X97" s="751"/>
      <c r="Y97" s="751"/>
      <c r="Z97" s="751"/>
      <c r="AA97" s="751"/>
      <c r="AB97" s="751"/>
      <c r="AC97" s="751"/>
      <c r="AD97" s="751"/>
    </row>
    <row r="98" spans="1:39" s="4" customFormat="1" ht="15" customHeight="1">
      <c r="A98" s="5"/>
      <c r="B98" s="785" t="str">
        <f>AL74</f>
        <v/>
      </c>
      <c r="C98" s="785"/>
      <c r="D98" s="785"/>
      <c r="E98" s="785"/>
      <c r="F98" s="785"/>
      <c r="G98" s="785"/>
      <c r="H98" s="785"/>
      <c r="I98" s="785"/>
      <c r="J98" s="785"/>
      <c r="K98" s="785"/>
      <c r="L98" s="785"/>
      <c r="M98" s="785"/>
      <c r="N98" s="785"/>
      <c r="O98" s="785"/>
      <c r="P98" s="785"/>
      <c r="Q98" s="785"/>
      <c r="R98" s="785"/>
      <c r="S98" s="785"/>
      <c r="T98" s="785"/>
      <c r="U98" s="785"/>
      <c r="V98" s="785"/>
      <c r="W98" s="785"/>
      <c r="X98" s="785"/>
      <c r="Y98" s="785"/>
      <c r="Z98" s="785"/>
      <c r="AA98" s="785"/>
      <c r="AB98" s="785"/>
      <c r="AC98" s="785"/>
      <c r="AD98" s="785"/>
    </row>
    <row r="99" spans="1:39" s="4" customFormat="1" ht="15" customHeight="1">
      <c r="A99" s="5"/>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row>
    <row r="100" spans="1:39" s="4" customFormat="1" ht="15" customHeight="1">
      <c r="A100" s="5"/>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row>
    <row r="101" spans="1:39" s="4" customFormat="1" ht="15" customHeight="1">
      <c r="A101" s="5"/>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row>
    <row r="102" spans="1:39" s="4" customFormat="1" ht="15" customHeight="1">
      <c r="A102" s="5"/>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G102" s="219" t="s">
        <v>5147</v>
      </c>
      <c r="AH102" s="220" t="s">
        <v>5192</v>
      </c>
      <c r="AI102" s="225" t="s">
        <v>5099</v>
      </c>
    </row>
    <row r="103" spans="1:39" s="4" customFormat="1" ht="24" customHeight="1">
      <c r="A103" s="7" t="s">
        <v>5193</v>
      </c>
      <c r="B103" s="755" t="s">
        <v>5194</v>
      </c>
      <c r="C103" s="736"/>
      <c r="D103" s="736"/>
      <c r="E103" s="736"/>
      <c r="F103" s="736"/>
      <c r="G103" s="736"/>
      <c r="H103" s="736"/>
      <c r="I103" s="736"/>
      <c r="J103" s="736"/>
      <c r="K103" s="736"/>
      <c r="L103" s="736"/>
      <c r="M103" s="736"/>
      <c r="N103" s="736"/>
      <c r="O103" s="736"/>
      <c r="P103" s="736"/>
      <c r="Q103" s="736"/>
      <c r="R103" s="736"/>
      <c r="S103" s="736"/>
      <c r="T103" s="736"/>
      <c r="U103" s="736"/>
      <c r="V103" s="736"/>
      <c r="W103" s="736"/>
      <c r="X103" s="736"/>
      <c r="Y103" s="736"/>
      <c r="Z103" s="736"/>
      <c r="AA103" s="736"/>
      <c r="AB103" s="736"/>
      <c r="AC103" s="736"/>
      <c r="AD103" s="736"/>
      <c r="AG103" s="791" t="s">
        <v>5150</v>
      </c>
      <c r="AH103" s="794" t="s">
        <v>5151</v>
      </c>
      <c r="AI103" s="798" t="s">
        <v>5195</v>
      </c>
      <c r="AJ103" s="796" t="s">
        <v>5196</v>
      </c>
      <c r="AK103" s="797"/>
      <c r="AL103" s="797"/>
      <c r="AM103" s="797"/>
    </row>
    <row r="104" spans="1:39" s="4" customFormat="1" ht="15" customHeight="1">
      <c r="A104" s="62"/>
      <c r="B104" s="8"/>
      <c r="C104" s="742" t="s">
        <v>5197</v>
      </c>
      <c r="D104" s="736"/>
      <c r="E104" s="736"/>
      <c r="F104" s="736"/>
      <c r="G104" s="736"/>
      <c r="H104" s="736"/>
      <c r="I104" s="736"/>
      <c r="J104" s="736"/>
      <c r="K104" s="736"/>
      <c r="L104" s="736"/>
      <c r="M104" s="736"/>
      <c r="N104" s="736"/>
      <c r="O104" s="736"/>
      <c r="P104" s="736"/>
      <c r="Q104" s="736"/>
      <c r="R104" s="736"/>
      <c r="S104" s="736"/>
      <c r="T104" s="736"/>
      <c r="U104" s="736"/>
      <c r="V104" s="736"/>
      <c r="W104" s="736"/>
      <c r="X104" s="736"/>
      <c r="Y104" s="736"/>
      <c r="Z104" s="736"/>
      <c r="AA104" s="736"/>
      <c r="AB104" s="736"/>
      <c r="AC104" s="736"/>
      <c r="AD104" s="736"/>
      <c r="AG104" s="792"/>
      <c r="AH104" s="795"/>
      <c r="AI104" s="799"/>
      <c r="AJ104" s="556" t="s">
        <v>5152</v>
      </c>
      <c r="AK104" s="556" t="s">
        <v>5153</v>
      </c>
      <c r="AL104" s="556" t="s">
        <v>5154</v>
      </c>
      <c r="AM104" s="556" t="s">
        <v>5155</v>
      </c>
    </row>
    <row r="105" spans="1:39" s="4" customFormat="1" ht="15" customHeight="1">
      <c r="A105" s="62"/>
      <c r="B105" s="8"/>
      <c r="C105" s="756" t="s">
        <v>5146</v>
      </c>
      <c r="D105" s="736"/>
      <c r="E105" s="736"/>
      <c r="F105" s="736"/>
      <c r="G105" s="736"/>
      <c r="H105" s="736"/>
      <c r="I105" s="736"/>
      <c r="J105" s="736"/>
      <c r="K105" s="736"/>
      <c r="L105" s="736"/>
      <c r="M105" s="736"/>
      <c r="N105" s="736"/>
      <c r="O105" s="736"/>
      <c r="P105" s="736"/>
      <c r="Q105" s="736"/>
      <c r="R105" s="736"/>
      <c r="S105" s="736"/>
      <c r="T105" s="736"/>
      <c r="U105" s="736"/>
      <c r="V105" s="736"/>
      <c r="W105" s="736"/>
      <c r="X105" s="736"/>
      <c r="Y105" s="736"/>
      <c r="Z105" s="736"/>
      <c r="AA105" s="736"/>
      <c r="AB105" s="736"/>
      <c r="AC105" s="736"/>
      <c r="AD105" s="736"/>
      <c r="AG105" s="216">
        <f>IF(AND($K$60&lt;&gt;"",$K$60&lt;&gt;1,COUNTA(C108:C120)&gt;0),1,0)</f>
        <v>0</v>
      </c>
      <c r="AH105" s="221">
        <f>IF(AND($C$120="X",COUNTA(C108:C119)&gt;0),1,0)</f>
        <v>0</v>
      </c>
      <c r="AI105" s="226">
        <f>IF(AND($C$90="",COUNTA(C108:C120)&gt;0),1,0)</f>
        <v>0</v>
      </c>
      <c r="AJ105" s="14" t="s">
        <v>5198</v>
      </c>
      <c r="AK105" s="10" t="s">
        <v>5199</v>
      </c>
      <c r="AL105" s="563" t="str" cm="1">
        <f t="array" ref="AL105">IF(AG119&lt;&gt;"",_xlfn.TEXTJOIN(" / ", TRUE, _xlfn.UNIQUE(IF($AJ$105:$AJ$115&lt;&gt;"",IF(ISNUMBER(SEARCH(AG119, $AJ$105:$AJ$115)) + (_xlfn.MAP($AJ$105:$AJ$115, _xlfn.LAMBDA(_xlpm.r, SUM(--ISNUMBER(SEARCH(_xlfn.TEXTSPLIT(_xlpm.r, ","), AG119))))))&gt;0,$AK$105:$AK$115, ""), ""))), "")</f>
        <v/>
      </c>
      <c r="AM105" s="4" t="str">
        <f>IF(AL105 = "", "", "Alerta: Revise el texto ingresado en el Especifique ya que podria existir en las opciones resaltadas en amarillo")</f>
        <v/>
      </c>
    </row>
    <row r="106" spans="1:39" s="4" customFormat="1" ht="15" customHeight="1">
      <c r="A106" s="62"/>
      <c r="B106" s="8"/>
      <c r="C106" s="756" t="s">
        <v>5149</v>
      </c>
      <c r="D106" s="736"/>
      <c r="E106" s="736"/>
      <c r="F106" s="736"/>
      <c r="G106" s="736"/>
      <c r="H106" s="736"/>
      <c r="I106" s="736"/>
      <c r="J106" s="736"/>
      <c r="K106" s="736"/>
      <c r="L106" s="736"/>
      <c r="M106" s="736"/>
      <c r="N106" s="736"/>
      <c r="O106" s="736"/>
      <c r="P106" s="736"/>
      <c r="Q106" s="736"/>
      <c r="R106" s="736"/>
      <c r="S106" s="736"/>
      <c r="T106" s="736"/>
      <c r="U106" s="736"/>
      <c r="V106" s="736"/>
      <c r="W106" s="736"/>
      <c r="X106" s="736"/>
      <c r="Y106" s="736"/>
      <c r="Z106" s="736"/>
      <c r="AA106" s="736"/>
      <c r="AB106" s="736"/>
      <c r="AC106" s="736"/>
      <c r="AD106" s="736"/>
      <c r="AI106" s="225">
        <f>SUM(AG105:AI105)</f>
        <v>0</v>
      </c>
      <c r="AJ106" s="14" t="s">
        <v>5200</v>
      </c>
      <c r="AK106" s="10" t="s">
        <v>5201</v>
      </c>
    </row>
    <row r="107" spans="1:39" s="4" customFormat="1" ht="15" customHeight="1" thickBot="1">
      <c r="A107" s="62"/>
      <c r="B107" s="16"/>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J107" s="14" t="s">
        <v>5202</v>
      </c>
      <c r="AK107" s="10" t="s">
        <v>5203</v>
      </c>
    </row>
    <row r="108" spans="1:39" s="4" customFormat="1" ht="15" customHeight="1" thickBot="1">
      <c r="A108" s="62"/>
      <c r="C108" s="68"/>
      <c r="D108" s="764" t="s">
        <v>5199</v>
      </c>
      <c r="E108" s="765"/>
      <c r="F108" s="765"/>
      <c r="G108" s="765"/>
      <c r="H108" s="765"/>
      <c r="I108" s="765"/>
      <c r="J108" s="765"/>
      <c r="K108" s="765"/>
      <c r="L108" s="765"/>
      <c r="M108" s="765"/>
      <c r="N108" s="765"/>
      <c r="O108" s="765"/>
      <c r="P108" s="765"/>
      <c r="Q108" s="765"/>
      <c r="R108" s="765"/>
      <c r="S108" s="765"/>
      <c r="T108" s="765"/>
      <c r="U108" s="765"/>
      <c r="V108" s="765"/>
      <c r="W108" s="765"/>
      <c r="X108" s="765"/>
      <c r="Y108" s="765"/>
      <c r="Z108" s="765"/>
      <c r="AA108" s="765"/>
      <c r="AB108" s="765"/>
      <c r="AC108" s="765"/>
      <c r="AD108" s="765"/>
      <c r="AJ108" s="14" t="s">
        <v>5204</v>
      </c>
      <c r="AK108" s="10" t="s">
        <v>5205</v>
      </c>
    </row>
    <row r="109" spans="1:39" s="4" customFormat="1" ht="15" customHeight="1" thickBot="1">
      <c r="A109" s="62"/>
      <c r="B109" s="8"/>
      <c r="C109" s="68"/>
      <c r="D109" s="764" t="s">
        <v>5201</v>
      </c>
      <c r="E109" s="765"/>
      <c r="F109" s="765"/>
      <c r="G109" s="765"/>
      <c r="H109" s="765"/>
      <c r="I109" s="765"/>
      <c r="J109" s="765"/>
      <c r="K109" s="765"/>
      <c r="L109" s="765"/>
      <c r="M109" s="765"/>
      <c r="N109" s="765"/>
      <c r="O109" s="765"/>
      <c r="P109" s="765"/>
      <c r="Q109" s="765"/>
      <c r="R109" s="765"/>
      <c r="S109" s="765"/>
      <c r="T109" s="765"/>
      <c r="U109" s="765"/>
      <c r="V109" s="765"/>
      <c r="W109" s="765"/>
      <c r="X109" s="765"/>
      <c r="Y109" s="765"/>
      <c r="Z109" s="765"/>
      <c r="AA109" s="765"/>
      <c r="AB109" s="765"/>
      <c r="AC109" s="765"/>
      <c r="AD109" s="765"/>
      <c r="AJ109" s="14" t="s">
        <v>5206</v>
      </c>
      <c r="AK109" s="10" t="s">
        <v>5207</v>
      </c>
    </row>
    <row r="110" spans="1:39" s="4" customFormat="1" ht="15" customHeight="1" thickBot="1">
      <c r="A110" s="62"/>
      <c r="B110" s="8"/>
      <c r="C110" s="68"/>
      <c r="D110" s="764" t="s">
        <v>5203</v>
      </c>
      <c r="E110" s="765"/>
      <c r="F110" s="765"/>
      <c r="G110" s="765"/>
      <c r="H110" s="765"/>
      <c r="I110" s="765"/>
      <c r="J110" s="765"/>
      <c r="K110" s="765"/>
      <c r="L110" s="765"/>
      <c r="M110" s="765"/>
      <c r="N110" s="765"/>
      <c r="O110" s="765"/>
      <c r="P110" s="765"/>
      <c r="Q110" s="765"/>
      <c r="R110" s="765"/>
      <c r="S110" s="765"/>
      <c r="T110" s="765"/>
      <c r="U110" s="765"/>
      <c r="V110" s="765"/>
      <c r="W110" s="765"/>
      <c r="X110" s="765"/>
      <c r="Y110" s="765"/>
      <c r="Z110" s="765"/>
      <c r="AA110" s="765"/>
      <c r="AB110" s="765"/>
      <c r="AC110" s="765"/>
      <c r="AD110" s="765"/>
      <c r="AJ110" s="14" t="s">
        <v>5208</v>
      </c>
      <c r="AK110" s="10" t="s">
        <v>5209</v>
      </c>
    </row>
    <row r="111" spans="1:39" s="4" customFormat="1" ht="15" customHeight="1" thickBot="1">
      <c r="A111" s="62"/>
      <c r="B111" s="8"/>
      <c r="C111" s="68"/>
      <c r="D111" s="764" t="s">
        <v>5205</v>
      </c>
      <c r="E111" s="765"/>
      <c r="F111" s="765"/>
      <c r="G111" s="765"/>
      <c r="H111" s="765"/>
      <c r="I111" s="765"/>
      <c r="J111" s="765"/>
      <c r="K111" s="765"/>
      <c r="L111" s="765"/>
      <c r="M111" s="765"/>
      <c r="N111" s="765"/>
      <c r="O111" s="765"/>
      <c r="P111" s="765"/>
      <c r="Q111" s="765"/>
      <c r="R111" s="765"/>
      <c r="S111" s="765"/>
      <c r="T111" s="765"/>
      <c r="U111" s="765"/>
      <c r="V111" s="765"/>
      <c r="W111" s="765"/>
      <c r="X111" s="765"/>
      <c r="Y111" s="765"/>
      <c r="Z111" s="765"/>
      <c r="AA111" s="765"/>
      <c r="AB111" s="765"/>
      <c r="AC111" s="765"/>
      <c r="AD111" s="765"/>
      <c r="AJ111" s="14" t="s">
        <v>5210</v>
      </c>
      <c r="AK111" s="10" t="s">
        <v>5211</v>
      </c>
    </row>
    <row r="112" spans="1:39" s="4" customFormat="1" ht="15" customHeight="1" thickBot="1">
      <c r="A112" s="62"/>
      <c r="B112" s="8"/>
      <c r="C112" s="68"/>
      <c r="D112" s="764" t="s">
        <v>5207</v>
      </c>
      <c r="E112" s="765"/>
      <c r="F112" s="765"/>
      <c r="G112" s="765"/>
      <c r="H112" s="765"/>
      <c r="I112" s="765"/>
      <c r="J112" s="765"/>
      <c r="K112" s="765"/>
      <c r="L112" s="765"/>
      <c r="M112" s="765"/>
      <c r="N112" s="765"/>
      <c r="O112" s="765"/>
      <c r="P112" s="765"/>
      <c r="Q112" s="765"/>
      <c r="R112" s="765"/>
      <c r="S112" s="765"/>
      <c r="T112" s="765"/>
      <c r="U112" s="765"/>
      <c r="V112" s="765"/>
      <c r="W112" s="765"/>
      <c r="X112" s="765"/>
      <c r="Y112" s="765"/>
      <c r="Z112" s="765"/>
      <c r="AA112" s="765"/>
      <c r="AB112" s="765"/>
      <c r="AC112" s="765"/>
      <c r="AD112" s="765"/>
      <c r="AJ112" s="14" t="s">
        <v>5212</v>
      </c>
      <c r="AK112" s="10" t="s">
        <v>5213</v>
      </c>
    </row>
    <row r="113" spans="1:37" s="4" customFormat="1" ht="15" customHeight="1" thickBot="1">
      <c r="A113" s="62"/>
      <c r="B113" s="8"/>
      <c r="C113" s="68"/>
      <c r="D113" s="764" t="s">
        <v>5209</v>
      </c>
      <c r="E113" s="765"/>
      <c r="F113" s="765"/>
      <c r="G113" s="765"/>
      <c r="H113" s="765"/>
      <c r="I113" s="765"/>
      <c r="J113" s="765"/>
      <c r="K113" s="765"/>
      <c r="L113" s="765"/>
      <c r="M113" s="765"/>
      <c r="N113" s="765"/>
      <c r="O113" s="765"/>
      <c r="P113" s="765"/>
      <c r="Q113" s="765"/>
      <c r="R113" s="765"/>
      <c r="S113" s="765"/>
      <c r="T113" s="765"/>
      <c r="U113" s="765"/>
      <c r="V113" s="765"/>
      <c r="W113" s="765"/>
      <c r="X113" s="765"/>
      <c r="Y113" s="765"/>
      <c r="Z113" s="765"/>
      <c r="AA113" s="765"/>
      <c r="AB113" s="765"/>
      <c r="AC113" s="765"/>
      <c r="AD113" s="765"/>
      <c r="AJ113" s="14" t="s">
        <v>5214</v>
      </c>
      <c r="AK113" s="10" t="s">
        <v>5215</v>
      </c>
    </row>
    <row r="114" spans="1:37" s="4" customFormat="1" ht="15" customHeight="1" thickBot="1">
      <c r="A114" s="62"/>
      <c r="B114" s="8"/>
      <c r="C114" s="68"/>
      <c r="D114" s="764" t="s">
        <v>5211</v>
      </c>
      <c r="E114" s="765"/>
      <c r="F114" s="765"/>
      <c r="G114" s="765"/>
      <c r="H114" s="765"/>
      <c r="I114" s="765"/>
      <c r="J114" s="765"/>
      <c r="K114" s="765"/>
      <c r="L114" s="765"/>
      <c r="M114" s="765"/>
      <c r="N114" s="765"/>
      <c r="O114" s="765"/>
      <c r="P114" s="765"/>
      <c r="Q114" s="765"/>
      <c r="R114" s="765"/>
      <c r="S114" s="765"/>
      <c r="T114" s="765"/>
      <c r="U114" s="765"/>
      <c r="V114" s="765"/>
      <c r="W114" s="765"/>
      <c r="X114" s="765"/>
      <c r="Y114" s="765"/>
      <c r="Z114" s="765"/>
      <c r="AA114" s="765"/>
      <c r="AB114" s="765"/>
      <c r="AC114" s="765"/>
      <c r="AD114" s="765"/>
      <c r="AJ114" s="14" t="s">
        <v>5216</v>
      </c>
      <c r="AK114" s="10" t="s">
        <v>5217</v>
      </c>
    </row>
    <row r="115" spans="1:37" s="4" customFormat="1" ht="15" customHeight="1" thickBot="1">
      <c r="A115" s="62"/>
      <c r="B115" s="8"/>
      <c r="C115" s="68"/>
      <c r="D115" s="764" t="s">
        <v>5213</v>
      </c>
      <c r="E115" s="765"/>
      <c r="F115" s="765"/>
      <c r="G115" s="765"/>
      <c r="H115" s="765"/>
      <c r="I115" s="765"/>
      <c r="J115" s="765"/>
      <c r="K115" s="765"/>
      <c r="L115" s="765"/>
      <c r="M115" s="765"/>
      <c r="N115" s="765"/>
      <c r="O115" s="765"/>
      <c r="P115" s="765"/>
      <c r="Q115" s="765"/>
      <c r="R115" s="765"/>
      <c r="S115" s="765"/>
      <c r="T115" s="765"/>
      <c r="U115" s="765"/>
      <c r="V115" s="765"/>
      <c r="W115" s="765"/>
      <c r="X115" s="765"/>
      <c r="Y115" s="765"/>
      <c r="Z115" s="765"/>
      <c r="AA115" s="765"/>
      <c r="AB115" s="765"/>
      <c r="AC115" s="765"/>
      <c r="AD115" s="765"/>
      <c r="AJ115" s="14" t="s">
        <v>5218</v>
      </c>
      <c r="AK115" s="10" t="s">
        <v>5219</v>
      </c>
    </row>
    <row r="116" spans="1:37" s="4" customFormat="1" ht="15" customHeight="1" thickBot="1">
      <c r="A116" s="62"/>
      <c r="B116" s="8"/>
      <c r="C116" s="68"/>
      <c r="D116" s="764" t="s">
        <v>5215</v>
      </c>
      <c r="E116" s="765"/>
      <c r="F116" s="765"/>
      <c r="G116" s="765"/>
      <c r="H116" s="765"/>
      <c r="I116" s="765"/>
      <c r="J116" s="765"/>
      <c r="K116" s="765"/>
      <c r="L116" s="765"/>
      <c r="M116" s="765"/>
      <c r="N116" s="765"/>
      <c r="O116" s="765"/>
      <c r="P116" s="765"/>
      <c r="Q116" s="765"/>
      <c r="R116" s="765"/>
      <c r="S116" s="765"/>
      <c r="T116" s="765"/>
      <c r="U116" s="765"/>
      <c r="V116" s="765"/>
      <c r="W116" s="765"/>
      <c r="X116" s="765"/>
      <c r="Y116" s="765"/>
      <c r="Z116" s="765"/>
      <c r="AA116" s="765"/>
      <c r="AB116" s="765"/>
      <c r="AC116" s="765"/>
      <c r="AD116" s="765"/>
      <c r="AJ116" s="14"/>
      <c r="AK116" s="10"/>
    </row>
    <row r="117" spans="1:37" s="4" customFormat="1" ht="15" customHeight="1" thickBot="1">
      <c r="A117" s="62"/>
      <c r="B117" s="8"/>
      <c r="C117" s="68"/>
      <c r="D117" s="764" t="s">
        <v>5217</v>
      </c>
      <c r="E117" s="765"/>
      <c r="F117" s="765"/>
      <c r="G117" s="765"/>
      <c r="H117" s="765"/>
      <c r="I117" s="765"/>
      <c r="J117" s="765"/>
      <c r="K117" s="765"/>
      <c r="L117" s="765"/>
      <c r="M117" s="765"/>
      <c r="N117" s="765"/>
      <c r="O117" s="765"/>
      <c r="P117" s="765"/>
      <c r="Q117" s="765"/>
      <c r="R117" s="765"/>
      <c r="S117" s="765"/>
      <c r="T117" s="765"/>
      <c r="U117" s="765"/>
      <c r="V117" s="765"/>
      <c r="W117" s="765"/>
      <c r="X117" s="765"/>
      <c r="Y117" s="765"/>
      <c r="Z117" s="765"/>
      <c r="AA117" s="765"/>
      <c r="AB117" s="765"/>
      <c r="AC117" s="765"/>
      <c r="AD117" s="765"/>
      <c r="AJ117" s="14"/>
      <c r="AK117" s="10"/>
    </row>
    <row r="118" spans="1:37" s="4" customFormat="1" ht="15" customHeight="1" thickBot="1">
      <c r="A118" s="62"/>
      <c r="B118" s="8"/>
      <c r="C118" s="68"/>
      <c r="D118" s="764" t="s">
        <v>5219</v>
      </c>
      <c r="E118" s="765"/>
      <c r="F118" s="765"/>
      <c r="G118" s="765"/>
      <c r="H118" s="765"/>
      <c r="I118" s="765"/>
      <c r="J118" s="765"/>
      <c r="K118" s="765"/>
      <c r="L118" s="765"/>
      <c r="M118" s="765"/>
      <c r="N118" s="765"/>
      <c r="O118" s="765"/>
      <c r="P118" s="765"/>
      <c r="Q118" s="765"/>
      <c r="R118" s="765"/>
      <c r="S118" s="765"/>
      <c r="T118" s="765"/>
      <c r="U118" s="765"/>
      <c r="V118" s="765"/>
      <c r="W118" s="765"/>
      <c r="X118" s="765"/>
      <c r="Y118" s="765"/>
      <c r="Z118" s="765"/>
      <c r="AA118" s="765"/>
      <c r="AB118" s="765"/>
      <c r="AC118" s="765"/>
      <c r="AD118" s="765"/>
      <c r="AJ118" s="14"/>
      <c r="AK118" s="10"/>
    </row>
    <row r="119" spans="1:37" s="4" customFormat="1" ht="15" customHeight="1" thickBot="1">
      <c r="A119" s="62"/>
      <c r="C119" s="68"/>
      <c r="D119" s="16" t="s">
        <v>5220</v>
      </c>
      <c r="E119" s="16"/>
      <c r="F119" s="16"/>
      <c r="G119" s="16"/>
      <c r="H119" s="16"/>
      <c r="I119" s="14"/>
      <c r="J119" s="14"/>
      <c r="K119" s="14"/>
      <c r="L119" s="14"/>
      <c r="M119" s="14"/>
      <c r="N119" s="14"/>
      <c r="O119" s="14"/>
      <c r="P119" s="757"/>
      <c r="Q119" s="658"/>
      <c r="R119" s="658"/>
      <c r="S119" s="658"/>
      <c r="T119" s="658"/>
      <c r="U119" s="658"/>
      <c r="V119" s="658"/>
      <c r="W119" s="658"/>
      <c r="X119" s="658"/>
      <c r="Y119" s="658"/>
      <c r="Z119" s="658"/>
      <c r="AA119" s="658"/>
      <c r="AB119" s="658"/>
      <c r="AC119" s="658"/>
      <c r="AD119" s="658"/>
      <c r="AG119" s="559" t="str">
        <f>SUBSTITUTE( SUBSTITUTE( SUBSTITUTE( SUBSTITUTE( SUBSTITUTE( SUBSTITUTE( SUBSTITUTE( SUBSTITUTE( SUBSTITUTE( SUBSTITUTE(P119, "á", "a"), "é", "e"), "í", "i"), "ó", "o"), "ú", "u"), "Á", "A"), "É", "E"), "Í", "I"), "Ó", "O"), "Ú", "U")</f>
        <v/>
      </c>
      <c r="AJ119" s="14"/>
      <c r="AK119" s="10"/>
    </row>
    <row r="120" spans="1:37" s="4" customFormat="1" ht="15" customHeight="1" thickBot="1">
      <c r="A120" s="62"/>
      <c r="B120" s="8"/>
      <c r="C120" s="68"/>
      <c r="D120" s="738" t="s">
        <v>5191</v>
      </c>
      <c r="E120" s="739"/>
      <c r="F120" s="739"/>
      <c r="G120" s="739"/>
      <c r="H120" s="739"/>
      <c r="I120" s="739"/>
      <c r="J120" s="739"/>
      <c r="K120" s="739"/>
      <c r="L120" s="739"/>
      <c r="M120" s="739"/>
      <c r="N120" s="739"/>
      <c r="O120" s="739"/>
      <c r="P120" s="739"/>
      <c r="Q120" s="739"/>
      <c r="R120" s="739"/>
      <c r="S120" s="739"/>
      <c r="T120" s="739"/>
      <c r="U120" s="739"/>
      <c r="V120" s="739"/>
      <c r="W120" s="739"/>
      <c r="X120" s="739"/>
      <c r="Y120" s="739"/>
      <c r="Z120" s="739"/>
      <c r="AA120" s="739"/>
      <c r="AB120" s="739"/>
      <c r="AC120" s="739"/>
      <c r="AD120" s="739"/>
      <c r="AJ120" s="14"/>
      <c r="AK120" s="10"/>
    </row>
    <row r="121" spans="1:37" s="4" customFormat="1" ht="15" customHeight="1">
      <c r="A121" s="5"/>
      <c r="B121" s="6"/>
      <c r="C121" s="753" t="str">
        <f>IF(AND(C119="X",P119=""),"Ha seleccionado el código 12, debe anotar el nombre de otros grupos de población vulnerable ","")</f>
        <v/>
      </c>
      <c r="D121" s="753"/>
      <c r="E121" s="753"/>
      <c r="F121" s="753"/>
      <c r="G121" s="753"/>
      <c r="H121" s="753"/>
      <c r="I121" s="753"/>
      <c r="J121" s="753"/>
      <c r="K121" s="753"/>
      <c r="L121" s="753"/>
      <c r="M121" s="753"/>
      <c r="N121" s="753"/>
      <c r="O121" s="753"/>
      <c r="P121" s="753"/>
      <c r="Q121" s="753"/>
      <c r="R121" s="753"/>
      <c r="S121" s="753"/>
      <c r="T121" s="753"/>
      <c r="U121" s="753"/>
      <c r="V121" s="753"/>
      <c r="W121" s="753"/>
      <c r="X121" s="753"/>
      <c r="Y121" s="753"/>
      <c r="Z121" s="753"/>
      <c r="AA121" s="753"/>
      <c r="AB121" s="753"/>
      <c r="AC121" s="753"/>
      <c r="AD121" s="753"/>
      <c r="AJ121" s="14"/>
      <c r="AK121" s="10"/>
    </row>
    <row r="122" spans="1:37" s="4" customFormat="1" ht="24" customHeight="1">
      <c r="A122" s="5"/>
      <c r="B122" s="8"/>
      <c r="C122" s="777" t="s">
        <v>5120</v>
      </c>
      <c r="D122" s="732"/>
      <c r="E122" s="732"/>
      <c r="F122" s="732"/>
      <c r="G122" s="732"/>
      <c r="H122" s="732"/>
      <c r="I122" s="732"/>
      <c r="J122" s="732"/>
      <c r="K122" s="732"/>
      <c r="L122" s="732"/>
      <c r="M122" s="732"/>
      <c r="N122" s="732"/>
      <c r="O122" s="732"/>
      <c r="P122" s="732"/>
      <c r="Q122" s="732"/>
      <c r="R122" s="732"/>
      <c r="S122" s="732"/>
      <c r="T122" s="732"/>
      <c r="U122" s="732"/>
      <c r="V122" s="732"/>
      <c r="W122" s="732"/>
      <c r="X122" s="732"/>
      <c r="Y122" s="732"/>
      <c r="Z122" s="732"/>
      <c r="AA122" s="732"/>
      <c r="AB122" s="732"/>
      <c r="AC122" s="732"/>
      <c r="AD122" s="732"/>
      <c r="AJ122" s="14"/>
      <c r="AK122" s="10"/>
    </row>
    <row r="123" spans="1:37" s="4" customFormat="1" ht="60" customHeight="1">
      <c r="A123" s="62"/>
      <c r="B123" s="8"/>
      <c r="C123" s="747"/>
      <c r="D123" s="653"/>
      <c r="E123" s="653"/>
      <c r="F123" s="653"/>
      <c r="G123" s="653"/>
      <c r="H123" s="653"/>
      <c r="I123" s="653"/>
      <c r="J123" s="653"/>
      <c r="K123" s="653"/>
      <c r="L123" s="653"/>
      <c r="M123" s="653"/>
      <c r="N123" s="653"/>
      <c r="O123" s="653"/>
      <c r="P123" s="653"/>
      <c r="Q123" s="653"/>
      <c r="R123" s="653"/>
      <c r="S123" s="653"/>
      <c r="T123" s="653"/>
      <c r="U123" s="653"/>
      <c r="V123" s="653"/>
      <c r="W123" s="653"/>
      <c r="X123" s="653"/>
      <c r="Y123" s="653"/>
      <c r="Z123" s="653"/>
      <c r="AA123" s="653"/>
      <c r="AB123" s="653"/>
      <c r="AC123" s="653"/>
      <c r="AD123" s="748"/>
    </row>
    <row r="124" spans="1:37" s="4" customFormat="1" ht="15" customHeight="1">
      <c r="A124" s="5"/>
      <c r="B124" s="750" t="str">
        <f>IF(AI106&gt;0,"Favor de verificar que no tenga información en celdas sombreadas","")</f>
        <v/>
      </c>
      <c r="C124" s="751"/>
      <c r="D124" s="751"/>
      <c r="E124" s="751"/>
      <c r="F124" s="751"/>
      <c r="G124" s="751"/>
      <c r="H124" s="751"/>
      <c r="I124" s="751"/>
      <c r="J124" s="751"/>
      <c r="K124" s="751"/>
      <c r="L124" s="751"/>
      <c r="M124" s="751"/>
      <c r="N124" s="751"/>
      <c r="O124" s="751"/>
      <c r="P124" s="751"/>
      <c r="Q124" s="751"/>
      <c r="R124" s="751"/>
      <c r="S124" s="751"/>
      <c r="T124" s="751"/>
      <c r="U124" s="751"/>
      <c r="V124" s="751"/>
      <c r="W124" s="751"/>
      <c r="X124" s="751"/>
      <c r="Y124" s="751"/>
      <c r="Z124" s="751"/>
      <c r="AA124" s="751"/>
      <c r="AB124" s="751"/>
      <c r="AC124" s="751"/>
      <c r="AD124" s="751"/>
    </row>
    <row r="125" spans="1:37" s="4" customFormat="1" ht="15" customHeight="1">
      <c r="A125" s="5"/>
      <c r="B125" s="785" t="str">
        <f>AM105</f>
        <v/>
      </c>
      <c r="C125" s="785"/>
      <c r="D125" s="785"/>
      <c r="E125" s="785"/>
      <c r="F125" s="785"/>
      <c r="G125" s="785"/>
      <c r="H125" s="785"/>
      <c r="I125" s="785"/>
      <c r="J125" s="785"/>
      <c r="K125" s="785"/>
      <c r="L125" s="785"/>
      <c r="M125" s="785"/>
      <c r="N125" s="785"/>
      <c r="O125" s="785"/>
      <c r="P125" s="785"/>
      <c r="Q125" s="785"/>
      <c r="R125" s="785"/>
      <c r="S125" s="785"/>
      <c r="T125" s="785"/>
      <c r="U125" s="785"/>
      <c r="V125" s="785"/>
      <c r="W125" s="785"/>
      <c r="X125" s="785"/>
      <c r="Y125" s="785"/>
      <c r="Z125" s="785"/>
      <c r="AA125" s="785"/>
      <c r="AB125" s="785"/>
      <c r="AC125" s="785"/>
      <c r="AD125" s="785"/>
    </row>
    <row r="126" spans="1:37" s="4" customFormat="1" ht="15" customHeight="1">
      <c r="A126" s="5"/>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row>
    <row r="127" spans="1:37" s="4" customFormat="1" ht="15" customHeight="1">
      <c r="A127" s="5"/>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row>
    <row r="128" spans="1:37" s="4" customFormat="1" ht="15" customHeight="1">
      <c r="A128" s="5"/>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row>
    <row r="129" spans="1:63" s="4" customFormat="1" ht="15" customHeight="1">
      <c r="A129" s="5"/>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row>
    <row r="130" spans="1:63" s="4" customFormat="1" ht="24" customHeight="1">
      <c r="A130" s="61" t="s">
        <v>5221</v>
      </c>
      <c r="B130" s="755" t="s">
        <v>5222</v>
      </c>
      <c r="C130" s="736"/>
      <c r="D130" s="736"/>
      <c r="E130" s="736"/>
      <c r="F130" s="736"/>
      <c r="G130" s="736"/>
      <c r="H130" s="736"/>
      <c r="I130" s="736"/>
      <c r="J130" s="736"/>
      <c r="K130" s="736"/>
      <c r="L130" s="736"/>
      <c r="M130" s="736"/>
      <c r="N130" s="736"/>
      <c r="O130" s="736"/>
      <c r="P130" s="736"/>
      <c r="Q130" s="736"/>
      <c r="R130" s="736"/>
      <c r="S130" s="736"/>
      <c r="T130" s="736"/>
      <c r="U130" s="736"/>
      <c r="V130" s="736"/>
      <c r="W130" s="736"/>
      <c r="X130" s="736"/>
      <c r="Y130" s="736"/>
      <c r="Z130" s="736"/>
      <c r="AA130" s="736"/>
      <c r="AB130" s="736"/>
      <c r="AC130" s="736"/>
      <c r="AD130" s="736"/>
      <c r="AG130" s="219" t="s">
        <v>5147</v>
      </c>
      <c r="AH130" s="220" t="s">
        <v>5192</v>
      </c>
      <c r="AI130" s="225" t="s">
        <v>5099</v>
      </c>
      <c r="AJ130" s="737" t="s">
        <v>5223</v>
      </c>
      <c r="AK130" s="737"/>
      <c r="AL130" s="737"/>
      <c r="AM130" s="737"/>
    </row>
    <row r="131" spans="1:63" s="4" customFormat="1" ht="15" customHeight="1">
      <c r="A131" s="61"/>
      <c r="B131" s="59"/>
      <c r="C131" s="742" t="s">
        <v>5224</v>
      </c>
      <c r="D131" s="736"/>
      <c r="E131" s="736"/>
      <c r="F131" s="736"/>
      <c r="G131" s="736"/>
      <c r="H131" s="736"/>
      <c r="I131" s="736"/>
      <c r="J131" s="736"/>
      <c r="K131" s="736"/>
      <c r="L131" s="736"/>
      <c r="M131" s="736"/>
      <c r="N131" s="736"/>
      <c r="O131" s="736"/>
      <c r="P131" s="736"/>
      <c r="Q131" s="736"/>
      <c r="R131" s="736"/>
      <c r="S131" s="736"/>
      <c r="T131" s="736"/>
      <c r="U131" s="736"/>
      <c r="V131" s="736"/>
      <c r="W131" s="736"/>
      <c r="X131" s="736"/>
      <c r="Y131" s="736"/>
      <c r="Z131" s="736"/>
      <c r="AA131" s="736"/>
      <c r="AB131" s="736"/>
      <c r="AC131" s="736"/>
      <c r="AD131" s="736"/>
      <c r="AG131" s="791" t="s">
        <v>5150</v>
      </c>
      <c r="AH131" s="794" t="s">
        <v>5151</v>
      </c>
      <c r="AI131" s="798" t="s">
        <v>5225</v>
      </c>
      <c r="AJ131" s="556" t="s">
        <v>5152</v>
      </c>
      <c r="AK131" s="556" t="s">
        <v>5153</v>
      </c>
      <c r="AL131" s="556" t="s">
        <v>5154</v>
      </c>
      <c r="AM131" s="556" t="s">
        <v>5155</v>
      </c>
    </row>
    <row r="132" spans="1:63" s="4" customFormat="1" ht="15" customHeight="1">
      <c r="A132" s="62"/>
      <c r="B132" s="8"/>
      <c r="C132" s="756" t="s">
        <v>5146</v>
      </c>
      <c r="D132" s="736"/>
      <c r="E132" s="736"/>
      <c r="F132" s="736"/>
      <c r="G132" s="736"/>
      <c r="H132" s="736"/>
      <c r="I132" s="736"/>
      <c r="J132" s="736"/>
      <c r="K132" s="736"/>
      <c r="L132" s="736"/>
      <c r="M132" s="736"/>
      <c r="N132" s="736"/>
      <c r="O132" s="736"/>
      <c r="P132" s="736"/>
      <c r="Q132" s="736"/>
      <c r="R132" s="736"/>
      <c r="S132" s="736"/>
      <c r="T132" s="736"/>
      <c r="U132" s="736"/>
      <c r="V132" s="736"/>
      <c r="W132" s="736"/>
      <c r="X132" s="736"/>
      <c r="Y132" s="736"/>
      <c r="Z132" s="736"/>
      <c r="AA132" s="736"/>
      <c r="AB132" s="736"/>
      <c r="AC132" s="736"/>
      <c r="AD132" s="736"/>
      <c r="AG132" s="792"/>
      <c r="AH132" s="795"/>
      <c r="AI132" s="799"/>
      <c r="AJ132" s="14" t="s">
        <v>5226</v>
      </c>
      <c r="AK132" s="14" t="s">
        <v>5227</v>
      </c>
      <c r="AL132" s="564" t="str" cm="1">
        <f t="array" ref="AL132">IF(AG148&lt;&gt;"",_xlfn.TEXTJOIN(" / ", TRUE, _xlfn.UNIQUE(IF($AJ$132:$AJ$144&lt;&gt;"",IF(ISNUMBER(SEARCH(AG148, $AJ$132:$AJ$144)) + (_xlfn.MAP($AJ$132:$AJ$144, _xlfn.LAMBDA(_xlpm.r, SUM(--ISNUMBER(SEARCH(_xlfn.TEXTSPLIT(_xlpm.r, ","), AG148))))))&gt;0,$AK$132:$AK$144, ""), ""))), "")</f>
        <v/>
      </c>
      <c r="AM132" s="14" t="str">
        <f>IF(AL132 = "", "", "Alerta: Revise el texto ingresado en el Especifique ya que podria existir en las opciones resaltadas en amarillo")</f>
        <v/>
      </c>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1:63" s="4" customFormat="1" ht="15" customHeight="1">
      <c r="A133" s="62"/>
      <c r="B133" s="8"/>
      <c r="C133" s="756" t="s">
        <v>5149</v>
      </c>
      <c r="D133" s="736"/>
      <c r="E133" s="736"/>
      <c r="F133" s="736"/>
      <c r="G133" s="736"/>
      <c r="H133" s="736"/>
      <c r="I133" s="736"/>
      <c r="J133" s="736"/>
      <c r="K133" s="736"/>
      <c r="L133" s="736"/>
      <c r="M133" s="736"/>
      <c r="N133" s="736"/>
      <c r="O133" s="736"/>
      <c r="P133" s="736"/>
      <c r="Q133" s="736"/>
      <c r="R133" s="736"/>
      <c r="S133" s="736"/>
      <c r="T133" s="736"/>
      <c r="U133" s="736"/>
      <c r="V133" s="736"/>
      <c r="W133" s="736"/>
      <c r="X133" s="736"/>
      <c r="Y133" s="736"/>
      <c r="Z133" s="736"/>
      <c r="AA133" s="736"/>
      <c r="AB133" s="736"/>
      <c r="AC133" s="736"/>
      <c r="AD133" s="736"/>
      <c r="AG133" s="216">
        <f>IF(AND($K$60&lt;&gt;"",$K$60&lt;&gt;1,COUNTA(C135:C149)&gt;0),1,0)</f>
        <v>0</v>
      </c>
      <c r="AH133" s="221">
        <f>IF(AND($C$149="X",COUNTA(C135:C148)&gt;0),1,0)</f>
        <v>0</v>
      </c>
      <c r="AI133" s="226">
        <f>IF(AND($C$87="",COUNTA(C135:C149)&gt;0),1,0)</f>
        <v>0</v>
      </c>
      <c r="AJ133" s="14" t="s">
        <v>5228</v>
      </c>
      <c r="AK133" s="14" t="s">
        <v>5229</v>
      </c>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1:63" s="4" customFormat="1" ht="15" customHeight="1" thickBot="1">
      <c r="A134" s="62"/>
      <c r="B134" s="67"/>
      <c r="C134" s="67"/>
      <c r="D134" s="67"/>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G134" s="4" t="s">
        <v>5086</v>
      </c>
      <c r="AI134" s="225">
        <f>SUM(AG133:AI133)</f>
        <v>0</v>
      </c>
      <c r="AJ134" s="14" t="s">
        <v>5230</v>
      </c>
      <c r="AK134" s="14" t="s">
        <v>5231</v>
      </c>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1:63" s="4" customFormat="1" ht="15" customHeight="1" thickBot="1">
      <c r="B135" s="8"/>
      <c r="C135" s="373"/>
      <c r="D135" s="738" t="s">
        <v>5227</v>
      </c>
      <c r="E135" s="739"/>
      <c r="F135" s="739"/>
      <c r="G135" s="739"/>
      <c r="H135" s="739"/>
      <c r="I135" s="739"/>
      <c r="J135" s="739"/>
      <c r="K135" s="739"/>
      <c r="L135" s="739"/>
      <c r="M135" s="739"/>
      <c r="N135" s="739"/>
      <c r="O135" s="739"/>
      <c r="P135" s="739"/>
      <c r="Q135" s="739"/>
      <c r="R135" s="739"/>
      <c r="S135" s="739"/>
      <c r="T135" s="739"/>
      <c r="U135" s="739"/>
      <c r="V135" s="739"/>
      <c r="W135" s="739"/>
      <c r="X135" s="739"/>
      <c r="Y135" s="739"/>
      <c r="Z135" s="739"/>
      <c r="AA135" s="739"/>
      <c r="AB135" s="739"/>
      <c r="AC135" s="739"/>
      <c r="AD135" s="739"/>
      <c r="AJ135" s="14" t="s">
        <v>5232</v>
      </c>
      <c r="AK135" s="14" t="s">
        <v>5233</v>
      </c>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1:63" s="4" customFormat="1" ht="15" customHeight="1" thickBot="1">
      <c r="B136" s="8"/>
      <c r="C136" s="373"/>
      <c r="D136" s="738" t="s">
        <v>5229</v>
      </c>
      <c r="E136" s="739"/>
      <c r="F136" s="739"/>
      <c r="G136" s="739"/>
      <c r="H136" s="739"/>
      <c r="I136" s="739"/>
      <c r="J136" s="739"/>
      <c r="K136" s="739"/>
      <c r="L136" s="739"/>
      <c r="M136" s="739"/>
      <c r="N136" s="739"/>
      <c r="O136" s="739"/>
      <c r="P136" s="739"/>
      <c r="Q136" s="739"/>
      <c r="R136" s="739"/>
      <c r="S136" s="739"/>
      <c r="T136" s="739"/>
      <c r="U136" s="739"/>
      <c r="V136" s="739"/>
      <c r="W136" s="739"/>
      <c r="X136" s="739"/>
      <c r="Y136" s="739"/>
      <c r="Z136" s="739"/>
      <c r="AA136" s="739"/>
      <c r="AB136" s="739"/>
      <c r="AC136" s="739"/>
      <c r="AD136" s="739"/>
      <c r="AJ136" s="14" t="s">
        <v>5234</v>
      </c>
      <c r="AK136" s="14" t="s">
        <v>5235</v>
      </c>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1:63" s="4" customFormat="1" ht="15" customHeight="1" thickBot="1">
      <c r="B137" s="8"/>
      <c r="C137" s="373"/>
      <c r="D137" s="738" t="s">
        <v>5231</v>
      </c>
      <c r="E137" s="739"/>
      <c r="F137" s="739"/>
      <c r="G137" s="739"/>
      <c r="H137" s="739"/>
      <c r="I137" s="739"/>
      <c r="J137" s="739"/>
      <c r="K137" s="739"/>
      <c r="L137" s="739"/>
      <c r="M137" s="739"/>
      <c r="N137" s="739"/>
      <c r="O137" s="739"/>
      <c r="P137" s="739"/>
      <c r="Q137" s="739"/>
      <c r="R137" s="739"/>
      <c r="S137" s="739"/>
      <c r="T137" s="739"/>
      <c r="U137" s="739"/>
      <c r="V137" s="739"/>
      <c r="W137" s="739"/>
      <c r="X137" s="739"/>
      <c r="Y137" s="739"/>
      <c r="Z137" s="739"/>
      <c r="AA137" s="739"/>
      <c r="AB137" s="739"/>
      <c r="AC137" s="739"/>
      <c r="AD137" s="739"/>
      <c r="AJ137" s="14" t="s">
        <v>5236</v>
      </c>
      <c r="AK137" s="14" t="s">
        <v>5237</v>
      </c>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row>
    <row r="138" spans="1:63" s="4" customFormat="1" ht="15" customHeight="1" thickBot="1">
      <c r="A138" s="62"/>
      <c r="B138" s="8"/>
      <c r="C138" s="373"/>
      <c r="D138" s="738" t="s">
        <v>5233</v>
      </c>
      <c r="E138" s="739"/>
      <c r="F138" s="739"/>
      <c r="G138" s="739"/>
      <c r="H138" s="739"/>
      <c r="I138" s="739"/>
      <c r="J138" s="739"/>
      <c r="K138" s="739"/>
      <c r="L138" s="739"/>
      <c r="M138" s="739"/>
      <c r="N138" s="739"/>
      <c r="O138" s="739"/>
      <c r="P138" s="739"/>
      <c r="Q138" s="739"/>
      <c r="R138" s="739"/>
      <c r="S138" s="739"/>
      <c r="T138" s="739"/>
      <c r="U138" s="739"/>
      <c r="V138" s="739"/>
      <c r="W138" s="739"/>
      <c r="X138" s="739"/>
      <c r="Y138" s="739"/>
      <c r="Z138" s="739"/>
      <c r="AA138" s="739"/>
      <c r="AB138" s="739"/>
      <c r="AC138" s="739"/>
      <c r="AD138" s="739"/>
      <c r="AJ138" s="14" t="s">
        <v>5236</v>
      </c>
      <c r="AK138" s="14" t="s">
        <v>5238</v>
      </c>
    </row>
    <row r="139" spans="1:63" s="4" customFormat="1" ht="15" customHeight="1" thickBot="1">
      <c r="A139" s="62"/>
      <c r="B139" s="8"/>
      <c r="C139" s="373"/>
      <c r="D139" s="738" t="s">
        <v>5235</v>
      </c>
      <c r="E139" s="739"/>
      <c r="F139" s="739"/>
      <c r="G139" s="739"/>
      <c r="H139" s="739"/>
      <c r="I139" s="739"/>
      <c r="J139" s="739"/>
      <c r="K139" s="739"/>
      <c r="L139" s="739"/>
      <c r="M139" s="739"/>
      <c r="N139" s="739"/>
      <c r="O139" s="739"/>
      <c r="P139" s="739"/>
      <c r="Q139" s="739"/>
      <c r="R139" s="739"/>
      <c r="S139" s="739"/>
      <c r="T139" s="739"/>
      <c r="U139" s="739"/>
      <c r="V139" s="739"/>
      <c r="W139" s="739"/>
      <c r="X139" s="739"/>
      <c r="Y139" s="739"/>
      <c r="Z139" s="739"/>
      <c r="AA139" s="739"/>
      <c r="AB139" s="739"/>
      <c r="AC139" s="739"/>
      <c r="AD139" s="739"/>
      <c r="AJ139" s="14" t="s">
        <v>5239</v>
      </c>
      <c r="AK139" s="14" t="s">
        <v>5240</v>
      </c>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row>
    <row r="140" spans="1:63" s="4" customFormat="1" ht="15" customHeight="1" thickBot="1">
      <c r="A140" s="62"/>
      <c r="B140" s="8"/>
      <c r="C140" s="373"/>
      <c r="D140" s="738" t="s">
        <v>5237</v>
      </c>
      <c r="E140" s="739"/>
      <c r="F140" s="739"/>
      <c r="G140" s="739"/>
      <c r="H140" s="739"/>
      <c r="I140" s="739"/>
      <c r="J140" s="739"/>
      <c r="K140" s="739"/>
      <c r="L140" s="739"/>
      <c r="M140" s="739"/>
      <c r="N140" s="739"/>
      <c r="O140" s="739"/>
      <c r="P140" s="739"/>
      <c r="Q140" s="739"/>
      <c r="R140" s="739"/>
      <c r="S140" s="739"/>
      <c r="T140" s="739"/>
      <c r="U140" s="739"/>
      <c r="V140" s="739"/>
      <c r="W140" s="739"/>
      <c r="X140" s="739"/>
      <c r="Y140" s="739"/>
      <c r="Z140" s="739"/>
      <c r="AA140" s="739"/>
      <c r="AB140" s="739"/>
      <c r="AC140" s="739"/>
      <c r="AD140" s="739"/>
      <c r="AJ140" s="14" t="s">
        <v>5241</v>
      </c>
      <c r="AK140" s="14" t="s">
        <v>5242</v>
      </c>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row>
    <row r="141" spans="1:63" s="4" customFormat="1" ht="24" customHeight="1" thickBot="1">
      <c r="A141" s="62"/>
      <c r="B141" s="8"/>
      <c r="C141" s="373"/>
      <c r="D141" s="760" t="s">
        <v>5238</v>
      </c>
      <c r="E141" s="736"/>
      <c r="F141" s="736"/>
      <c r="G141" s="736"/>
      <c r="H141" s="736"/>
      <c r="I141" s="736"/>
      <c r="J141" s="736"/>
      <c r="K141" s="736"/>
      <c r="L141" s="736"/>
      <c r="M141" s="736"/>
      <c r="N141" s="736"/>
      <c r="O141" s="736"/>
      <c r="P141" s="736"/>
      <c r="Q141" s="736"/>
      <c r="R141" s="736"/>
      <c r="S141" s="736"/>
      <c r="T141" s="736"/>
      <c r="U141" s="736"/>
      <c r="V141" s="736"/>
      <c r="W141" s="736"/>
      <c r="X141" s="736"/>
      <c r="Y141" s="736"/>
      <c r="Z141" s="736"/>
      <c r="AA141" s="736"/>
      <c r="AB141" s="736"/>
      <c r="AC141" s="736"/>
      <c r="AD141" s="736"/>
      <c r="AJ141" s="14" t="s">
        <v>5243</v>
      </c>
      <c r="AK141" s="14" t="s">
        <v>5244</v>
      </c>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row>
    <row r="142" spans="1:63" s="4" customFormat="1" ht="15" customHeight="1" thickBot="1">
      <c r="A142" s="62"/>
      <c r="B142" s="8"/>
      <c r="C142" s="373"/>
      <c r="D142" s="738" t="s">
        <v>5240</v>
      </c>
      <c r="E142" s="739"/>
      <c r="F142" s="739"/>
      <c r="G142" s="739"/>
      <c r="H142" s="739"/>
      <c r="I142" s="739"/>
      <c r="J142" s="739"/>
      <c r="K142" s="739"/>
      <c r="L142" s="739"/>
      <c r="M142" s="739"/>
      <c r="N142" s="739"/>
      <c r="O142" s="739"/>
      <c r="P142" s="739"/>
      <c r="Q142" s="739"/>
      <c r="R142" s="739"/>
      <c r="S142" s="739"/>
      <c r="T142" s="739"/>
      <c r="U142" s="739"/>
      <c r="V142" s="739"/>
      <c r="W142" s="739"/>
      <c r="X142" s="739"/>
      <c r="Y142" s="739"/>
      <c r="Z142" s="739"/>
      <c r="AA142" s="739"/>
      <c r="AB142" s="739"/>
      <c r="AC142" s="739"/>
      <c r="AD142" s="739"/>
      <c r="AJ142" s="14" t="s">
        <v>5245</v>
      </c>
      <c r="AK142" s="14" t="s">
        <v>5246</v>
      </c>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row>
    <row r="143" spans="1:63" s="4" customFormat="1" ht="15" customHeight="1" thickBot="1">
      <c r="A143" s="62"/>
      <c r="B143" s="8"/>
      <c r="C143" s="373"/>
      <c r="D143" s="738" t="s">
        <v>5242</v>
      </c>
      <c r="E143" s="739"/>
      <c r="F143" s="739"/>
      <c r="G143" s="739"/>
      <c r="H143" s="739"/>
      <c r="I143" s="739"/>
      <c r="J143" s="739"/>
      <c r="K143" s="739"/>
      <c r="L143" s="739"/>
      <c r="M143" s="739"/>
      <c r="N143" s="739"/>
      <c r="O143" s="739"/>
      <c r="P143" s="739"/>
      <c r="Q143" s="739"/>
      <c r="R143" s="739"/>
      <c r="S143" s="739"/>
      <c r="T143" s="739"/>
      <c r="U143" s="739"/>
      <c r="V143" s="739"/>
      <c r="W143" s="739"/>
      <c r="X143" s="739"/>
      <c r="Y143" s="739"/>
      <c r="Z143" s="739"/>
      <c r="AA143" s="739"/>
      <c r="AB143" s="739"/>
      <c r="AC143" s="739"/>
      <c r="AD143" s="739"/>
      <c r="AJ143" s="14" t="s">
        <v>5247</v>
      </c>
      <c r="AK143" s="14" t="s">
        <v>5248</v>
      </c>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row>
    <row r="144" spans="1:63" s="4" customFormat="1" ht="15" customHeight="1" thickBot="1">
      <c r="A144" s="62"/>
      <c r="B144" s="8"/>
      <c r="C144" s="373"/>
      <c r="D144" s="738" t="s">
        <v>5244</v>
      </c>
      <c r="E144" s="739"/>
      <c r="F144" s="739"/>
      <c r="G144" s="739"/>
      <c r="H144" s="739"/>
      <c r="I144" s="739"/>
      <c r="J144" s="739"/>
      <c r="K144" s="739"/>
      <c r="L144" s="739"/>
      <c r="M144" s="739"/>
      <c r="N144" s="739"/>
      <c r="O144" s="739"/>
      <c r="P144" s="739"/>
      <c r="Q144" s="739"/>
      <c r="R144" s="739"/>
      <c r="S144" s="739"/>
      <c r="T144" s="739"/>
      <c r="U144" s="739"/>
      <c r="V144" s="739"/>
      <c r="W144" s="739"/>
      <c r="X144" s="739"/>
      <c r="Y144" s="739"/>
      <c r="Z144" s="739"/>
      <c r="AA144" s="739"/>
      <c r="AB144" s="739"/>
      <c r="AC144" s="739"/>
      <c r="AD144" s="739"/>
      <c r="AJ144" s="14" t="s">
        <v>5249</v>
      </c>
      <c r="AK144" s="14" t="s">
        <v>5250</v>
      </c>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row>
    <row r="145" spans="1:39" s="4" customFormat="1" ht="15" customHeight="1" thickBot="1">
      <c r="A145" s="62"/>
      <c r="B145" s="8"/>
      <c r="C145" s="373"/>
      <c r="D145" s="738" t="s">
        <v>5246</v>
      </c>
      <c r="E145" s="739"/>
      <c r="F145" s="739"/>
      <c r="G145" s="739"/>
      <c r="H145" s="739"/>
      <c r="I145" s="739"/>
      <c r="J145" s="739"/>
      <c r="K145" s="739"/>
      <c r="L145" s="739"/>
      <c r="M145" s="739"/>
      <c r="N145" s="739"/>
      <c r="O145" s="739"/>
      <c r="P145" s="739"/>
      <c r="Q145" s="739"/>
      <c r="R145" s="739"/>
      <c r="S145" s="739"/>
      <c r="T145" s="739"/>
      <c r="U145" s="739"/>
      <c r="V145" s="739"/>
      <c r="W145" s="739"/>
      <c r="X145" s="739"/>
      <c r="Y145" s="739"/>
      <c r="Z145" s="739"/>
      <c r="AA145" s="739"/>
      <c r="AB145" s="739"/>
      <c r="AC145" s="739"/>
      <c r="AD145" s="739"/>
      <c r="AJ145" s="14"/>
      <c r="AK145" s="10"/>
    </row>
    <row r="146" spans="1:39" s="4" customFormat="1" ht="15" customHeight="1" thickBot="1">
      <c r="A146" s="62"/>
      <c r="B146" s="8"/>
      <c r="C146" s="373"/>
      <c r="D146" s="738" t="s">
        <v>5248</v>
      </c>
      <c r="E146" s="739"/>
      <c r="F146" s="739"/>
      <c r="G146" s="739"/>
      <c r="H146" s="739"/>
      <c r="I146" s="739"/>
      <c r="J146" s="739"/>
      <c r="K146" s="739"/>
      <c r="L146" s="739"/>
      <c r="M146" s="739"/>
      <c r="N146" s="739"/>
      <c r="O146" s="739"/>
      <c r="P146" s="739"/>
      <c r="Q146" s="739"/>
      <c r="R146" s="739"/>
      <c r="S146" s="739"/>
      <c r="T146" s="739"/>
      <c r="U146" s="739"/>
      <c r="V146" s="739"/>
      <c r="W146" s="739"/>
      <c r="X146" s="739"/>
      <c r="Y146" s="739"/>
      <c r="Z146" s="739"/>
      <c r="AA146" s="739"/>
      <c r="AB146" s="739"/>
      <c r="AC146" s="739"/>
      <c r="AD146" s="739"/>
      <c r="AG146" s="4" t="s">
        <v>5251</v>
      </c>
      <c r="AH146" s="4" t="s">
        <v>5252</v>
      </c>
      <c r="AJ146" s="14"/>
      <c r="AK146" s="10"/>
    </row>
    <row r="147" spans="1:39" s="4" customFormat="1" ht="15" customHeight="1" thickBot="1">
      <c r="A147" s="62"/>
      <c r="B147" s="8"/>
      <c r="C147" s="373"/>
      <c r="D147" s="738" t="s">
        <v>5250</v>
      </c>
      <c r="E147" s="739"/>
      <c r="F147" s="739"/>
      <c r="G147" s="739"/>
      <c r="H147" s="739"/>
      <c r="I147" s="739"/>
      <c r="J147" s="739"/>
      <c r="K147" s="739"/>
      <c r="L147" s="739"/>
      <c r="M147" s="739"/>
      <c r="N147" s="739"/>
      <c r="O147" s="739"/>
      <c r="P147" s="739"/>
      <c r="Q147" s="739"/>
      <c r="R147" s="739"/>
      <c r="S147" s="739"/>
      <c r="T147" s="739"/>
      <c r="U147" s="739"/>
      <c r="V147" s="739"/>
      <c r="W147" s="739"/>
      <c r="X147" s="739"/>
      <c r="Y147" s="739"/>
      <c r="Z147" s="739"/>
      <c r="AA147" s="739"/>
      <c r="AB147" s="739"/>
      <c r="AC147" s="739"/>
      <c r="AD147" s="739"/>
      <c r="AJ147" s="14"/>
      <c r="AK147" s="10"/>
    </row>
    <row r="148" spans="1:39" s="4" customFormat="1" ht="15" customHeight="1" thickBot="1">
      <c r="A148" s="62"/>
      <c r="B148" s="8"/>
      <c r="C148" s="373"/>
      <c r="D148" s="4" t="s">
        <v>5253</v>
      </c>
      <c r="E148" s="8"/>
      <c r="F148" s="8"/>
      <c r="G148" s="8"/>
      <c r="H148" s="8"/>
      <c r="I148" s="14"/>
      <c r="J148" s="14"/>
      <c r="K148" s="14"/>
      <c r="L148" s="14"/>
      <c r="M148" s="757"/>
      <c r="N148" s="658"/>
      <c r="O148" s="658"/>
      <c r="P148" s="658"/>
      <c r="Q148" s="658"/>
      <c r="R148" s="658"/>
      <c r="S148" s="658"/>
      <c r="T148" s="658"/>
      <c r="U148" s="658"/>
      <c r="V148" s="658"/>
      <c r="W148" s="658"/>
      <c r="X148" s="658"/>
      <c r="Y148" s="658"/>
      <c r="Z148" s="658"/>
      <c r="AA148" s="658"/>
      <c r="AB148" s="658"/>
      <c r="AC148" s="658"/>
      <c r="AD148" s="658"/>
      <c r="AG148" s="559" t="str">
        <f>SUBSTITUTE( SUBSTITUTE( SUBSTITUTE( SUBSTITUTE( SUBSTITUTE( SUBSTITUTE( SUBSTITUTE( SUBSTITUTE( SUBSTITUTE( SUBSTITUTE(M148, "á", "a"), "é", "e"), "í", "i"), "ó", "o"), "ú", "u"), "Á", "A"), "É", "E"), "Í", "I"), "Ó", "O"), "Ú", "U")</f>
        <v/>
      </c>
      <c r="AJ148" s="14"/>
      <c r="AK148" s="10"/>
    </row>
    <row r="149" spans="1:39" s="4" customFormat="1" ht="15" customHeight="1" thickBot="1">
      <c r="A149" s="62"/>
      <c r="B149" s="8"/>
      <c r="C149" s="373"/>
      <c r="D149" s="738" t="s">
        <v>5191</v>
      </c>
      <c r="E149" s="739"/>
      <c r="F149" s="739"/>
      <c r="G149" s="739"/>
      <c r="H149" s="739"/>
      <c r="I149" s="739"/>
      <c r="J149" s="739"/>
      <c r="K149" s="739"/>
      <c r="L149" s="739"/>
      <c r="M149" s="739"/>
      <c r="N149" s="739"/>
      <c r="O149" s="739"/>
      <c r="P149" s="739"/>
      <c r="Q149" s="739"/>
      <c r="R149" s="739"/>
      <c r="S149" s="739"/>
      <c r="T149" s="739"/>
      <c r="U149" s="739"/>
      <c r="V149" s="739"/>
      <c r="W149" s="739"/>
      <c r="X149" s="739"/>
      <c r="Y149" s="739"/>
      <c r="Z149" s="739"/>
      <c r="AA149" s="739"/>
      <c r="AB149" s="739"/>
      <c r="AC149" s="739"/>
      <c r="AD149" s="739"/>
      <c r="AJ149" s="14"/>
      <c r="AK149" s="10"/>
    </row>
    <row r="150" spans="1:39" s="4" customFormat="1" ht="15" customHeight="1">
      <c r="A150" s="62"/>
      <c r="B150" s="8"/>
      <c r="C150" s="753" t="str">
        <f>IF(AND(C148="X",M148=""),"Ha seleccionado el código 14, debe anotar el nombre de otro tipo de instituciones ","")</f>
        <v/>
      </c>
      <c r="D150" s="753"/>
      <c r="E150" s="753"/>
      <c r="F150" s="753"/>
      <c r="G150" s="753"/>
      <c r="H150" s="753"/>
      <c r="I150" s="753"/>
      <c r="J150" s="753"/>
      <c r="K150" s="753"/>
      <c r="L150" s="753"/>
      <c r="M150" s="753"/>
      <c r="N150" s="753"/>
      <c r="O150" s="753"/>
      <c r="P150" s="753"/>
      <c r="Q150" s="753"/>
      <c r="R150" s="753"/>
      <c r="S150" s="753"/>
      <c r="T150" s="753"/>
      <c r="U150" s="753"/>
      <c r="V150" s="753"/>
      <c r="W150" s="753"/>
      <c r="X150" s="753"/>
      <c r="Y150" s="753"/>
      <c r="Z150" s="753"/>
      <c r="AA150" s="753"/>
      <c r="AB150" s="753"/>
      <c r="AC150" s="753"/>
      <c r="AD150" s="753"/>
    </row>
    <row r="151" spans="1:39" s="4" customFormat="1" ht="24" customHeight="1">
      <c r="A151" s="5"/>
      <c r="B151" s="8"/>
      <c r="C151" s="777" t="s">
        <v>5120</v>
      </c>
      <c r="D151" s="732"/>
      <c r="E151" s="732"/>
      <c r="F151" s="732"/>
      <c r="G151" s="732"/>
      <c r="H151" s="732"/>
      <c r="I151" s="732"/>
      <c r="J151" s="732"/>
      <c r="K151" s="732"/>
      <c r="L151" s="732"/>
      <c r="M151" s="732"/>
      <c r="N151" s="732"/>
      <c r="O151" s="732"/>
      <c r="P151" s="732"/>
      <c r="Q151" s="732"/>
      <c r="R151" s="732"/>
      <c r="S151" s="732"/>
      <c r="T151" s="732"/>
      <c r="U151" s="732"/>
      <c r="V151" s="732"/>
      <c r="W151" s="732"/>
      <c r="X151" s="732"/>
      <c r="Y151" s="732"/>
      <c r="Z151" s="732"/>
      <c r="AA151" s="732"/>
      <c r="AB151" s="732"/>
      <c r="AC151" s="732"/>
      <c r="AD151" s="732"/>
    </row>
    <row r="152" spans="1:39" s="4" customFormat="1" ht="60" customHeight="1">
      <c r="A152" s="62"/>
      <c r="B152" s="8"/>
      <c r="C152" s="747"/>
      <c r="D152" s="653"/>
      <c r="E152" s="653"/>
      <c r="F152" s="653"/>
      <c r="G152" s="653"/>
      <c r="H152" s="653"/>
      <c r="I152" s="653"/>
      <c r="J152" s="653"/>
      <c r="K152" s="653"/>
      <c r="L152" s="653"/>
      <c r="M152" s="653"/>
      <c r="N152" s="653"/>
      <c r="O152" s="653"/>
      <c r="P152" s="653"/>
      <c r="Q152" s="653"/>
      <c r="R152" s="653"/>
      <c r="S152" s="653"/>
      <c r="T152" s="653"/>
      <c r="U152" s="653"/>
      <c r="V152" s="653"/>
      <c r="W152" s="653"/>
      <c r="X152" s="653"/>
      <c r="Y152" s="653"/>
      <c r="Z152" s="653"/>
      <c r="AA152" s="653"/>
      <c r="AB152" s="653"/>
      <c r="AC152" s="653"/>
      <c r="AD152" s="748"/>
    </row>
    <row r="153" spans="1:39" s="4" customFormat="1" ht="15" customHeight="1">
      <c r="A153" s="5"/>
      <c r="B153" s="750" t="str">
        <f>IF(AI134&gt;0,"Favor de verificar que no tenga información en celdas sombreadas","")</f>
        <v/>
      </c>
      <c r="C153" s="751"/>
      <c r="D153" s="751"/>
      <c r="E153" s="751"/>
      <c r="F153" s="751"/>
      <c r="G153" s="751"/>
      <c r="H153" s="751"/>
      <c r="I153" s="751"/>
      <c r="J153" s="751"/>
      <c r="K153" s="751"/>
      <c r="L153" s="751"/>
      <c r="M153" s="751"/>
      <c r="N153" s="751"/>
      <c r="O153" s="751"/>
      <c r="P153" s="751"/>
      <c r="Q153" s="751"/>
      <c r="R153" s="751"/>
      <c r="S153" s="751"/>
      <c r="T153" s="751"/>
      <c r="U153" s="751"/>
      <c r="V153" s="751"/>
      <c r="W153" s="751"/>
      <c r="X153" s="751"/>
      <c r="Y153" s="751"/>
      <c r="Z153" s="751"/>
      <c r="AA153" s="751"/>
      <c r="AB153" s="751"/>
      <c r="AC153" s="751"/>
      <c r="AD153" s="751"/>
    </row>
    <row r="154" spans="1:39" s="4" customFormat="1" ht="15" customHeight="1">
      <c r="A154" s="5"/>
      <c r="B154" s="785" t="str">
        <f>AM132</f>
        <v/>
      </c>
      <c r="C154" s="785"/>
      <c r="D154" s="785"/>
      <c r="E154" s="785"/>
      <c r="F154" s="785"/>
      <c r="G154" s="785"/>
      <c r="H154" s="785"/>
      <c r="I154" s="785"/>
      <c r="J154" s="785"/>
      <c r="K154" s="785"/>
      <c r="L154" s="785"/>
      <c r="M154" s="785"/>
      <c r="N154" s="785"/>
      <c r="O154" s="785"/>
      <c r="P154" s="785"/>
      <c r="Q154" s="785"/>
      <c r="R154" s="785"/>
      <c r="S154" s="785"/>
      <c r="T154" s="785"/>
      <c r="U154" s="785"/>
      <c r="V154" s="785"/>
      <c r="W154" s="785"/>
      <c r="X154" s="785"/>
      <c r="Y154" s="785"/>
      <c r="Z154" s="785"/>
      <c r="AA154" s="785"/>
      <c r="AB154" s="785"/>
      <c r="AC154" s="785"/>
      <c r="AD154" s="785"/>
    </row>
    <row r="155" spans="1:39" s="4" customFormat="1" ht="15" customHeight="1">
      <c r="A155" s="5"/>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row>
    <row r="156" spans="1:39" s="4" customFormat="1" ht="15" customHeight="1">
      <c r="A156" s="5"/>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row>
    <row r="157" spans="1:39" s="4" customFormat="1" ht="15" customHeight="1">
      <c r="A157" s="5"/>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row>
    <row r="158" spans="1:39" s="4" customFormat="1" ht="15" customHeight="1">
      <c r="A158" s="5"/>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row>
    <row r="159" spans="1:39" s="4" customFormat="1" ht="24" customHeight="1">
      <c r="A159" s="61" t="s">
        <v>5254</v>
      </c>
      <c r="B159" s="755" t="s">
        <v>5255</v>
      </c>
      <c r="C159" s="736"/>
      <c r="D159" s="736"/>
      <c r="E159" s="736"/>
      <c r="F159" s="736"/>
      <c r="G159" s="736"/>
      <c r="H159" s="736"/>
      <c r="I159" s="736"/>
      <c r="J159" s="736"/>
      <c r="K159" s="736"/>
      <c r="L159" s="736"/>
      <c r="M159" s="736"/>
      <c r="N159" s="736"/>
      <c r="O159" s="736"/>
      <c r="P159" s="736"/>
      <c r="Q159" s="736"/>
      <c r="R159" s="736"/>
      <c r="S159" s="736"/>
      <c r="T159" s="736"/>
      <c r="U159" s="736"/>
      <c r="V159" s="736"/>
      <c r="W159" s="736"/>
      <c r="X159" s="736"/>
      <c r="Y159" s="736"/>
      <c r="Z159" s="736"/>
      <c r="AA159" s="736"/>
      <c r="AB159" s="736"/>
      <c r="AC159" s="736"/>
      <c r="AD159" s="736"/>
      <c r="AG159" s="219" t="s">
        <v>5147</v>
      </c>
      <c r="AH159" s="809" t="s">
        <v>5100</v>
      </c>
      <c r="AI159" s="810"/>
      <c r="AJ159" s="737" t="s">
        <v>5256</v>
      </c>
      <c r="AK159" s="737"/>
      <c r="AL159" s="737"/>
      <c r="AM159" s="737"/>
    </row>
    <row r="160" spans="1:39" s="4" customFormat="1" ht="15" customHeight="1">
      <c r="A160" s="62"/>
      <c r="B160" s="8"/>
      <c r="C160" s="756" t="s">
        <v>5146</v>
      </c>
      <c r="D160" s="736"/>
      <c r="E160" s="736"/>
      <c r="F160" s="736"/>
      <c r="G160" s="736"/>
      <c r="H160" s="736"/>
      <c r="I160" s="736"/>
      <c r="J160" s="736"/>
      <c r="K160" s="736"/>
      <c r="L160" s="736"/>
      <c r="M160" s="736"/>
      <c r="N160" s="736"/>
      <c r="O160" s="736"/>
      <c r="P160" s="736"/>
      <c r="Q160" s="736"/>
      <c r="R160" s="736"/>
      <c r="S160" s="736"/>
      <c r="T160" s="736"/>
      <c r="U160" s="736"/>
      <c r="V160" s="736"/>
      <c r="W160" s="736"/>
      <c r="X160" s="736"/>
      <c r="Y160" s="736"/>
      <c r="Z160" s="736"/>
      <c r="AA160" s="736"/>
      <c r="AB160" s="736"/>
      <c r="AC160" s="736"/>
      <c r="AD160" s="736"/>
      <c r="AG160" s="791" t="s">
        <v>5150</v>
      </c>
      <c r="AH160" s="794" t="s">
        <v>5151</v>
      </c>
      <c r="AI160" s="798" t="s">
        <v>5257</v>
      </c>
      <c r="AJ160" s="556" t="s">
        <v>5152</v>
      </c>
      <c r="AK160" s="557" t="s">
        <v>5153</v>
      </c>
      <c r="AL160" s="556" t="s">
        <v>5154</v>
      </c>
      <c r="AM160" s="556" t="s">
        <v>5155</v>
      </c>
    </row>
    <row r="161" spans="1:39" s="4" customFormat="1" ht="15" customHeight="1">
      <c r="A161" s="62"/>
      <c r="B161" s="8"/>
      <c r="C161" s="756" t="s">
        <v>5258</v>
      </c>
      <c r="D161" s="736"/>
      <c r="E161" s="736"/>
      <c r="F161" s="736"/>
      <c r="G161" s="736"/>
      <c r="H161" s="736"/>
      <c r="I161" s="736"/>
      <c r="J161" s="736"/>
      <c r="K161" s="736"/>
      <c r="L161" s="736"/>
      <c r="M161" s="736"/>
      <c r="N161" s="736"/>
      <c r="O161" s="736"/>
      <c r="P161" s="736"/>
      <c r="Q161" s="736"/>
      <c r="R161" s="736"/>
      <c r="S161" s="736"/>
      <c r="T161" s="736"/>
      <c r="U161" s="736"/>
      <c r="V161" s="736"/>
      <c r="W161" s="736"/>
      <c r="X161" s="736"/>
      <c r="Y161" s="736"/>
      <c r="Z161" s="736"/>
      <c r="AA161" s="736"/>
      <c r="AB161" s="736"/>
      <c r="AC161" s="736"/>
      <c r="AD161" s="736"/>
      <c r="AG161" s="792"/>
      <c r="AH161" s="795"/>
      <c r="AI161" s="799"/>
      <c r="AJ161" s="14" t="s">
        <v>5259</v>
      </c>
      <c r="AK161" s="14" t="s">
        <v>5260</v>
      </c>
      <c r="AL161" s="564" t="str" cm="1">
        <f t="array" ref="AL161">IF(AG170&lt;&gt;"",_xlfn.TEXTJOIN(" / ", TRUE, _xlfn.UNIQUE(IF($AJ$161:$AJ$167&lt;&gt;"",IF(ISNUMBER(SEARCH(AG170, $AJ$161:$AJ$167)) + (_xlfn.MAP($AJ$161:$AJ$167, _xlfn.LAMBDA(_xlpm.r, SUM(--ISNUMBER(SEARCH(_xlfn.TEXTSPLIT(_xlpm.r, ","), AG170))))))&gt;0,$AK$161:$AK$167, ""), ""))), "")</f>
        <v/>
      </c>
      <c r="AM161" s="14" t="str">
        <f>IF(AL161 = "", "", "Alerta: Revise el texto ingresado en el Especifique ya que podria existir en las opciones resaltadas en amarillo")</f>
        <v/>
      </c>
    </row>
    <row r="162" spans="1:39" s="4" customFormat="1" ht="15" customHeight="1" thickBot="1">
      <c r="A162" s="62"/>
      <c r="B162" s="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G162" s="216">
        <f>IF(AND($K$60&lt;&gt;"",$K$60&lt;&gt;1,COUNTA(C163:C172)&gt;0),1,0)</f>
        <v>0</v>
      </c>
      <c r="AH162" s="221">
        <f>IF(AND($C$172="X",COUNTA(C163:C171)&gt;0),1,0)</f>
        <v>0</v>
      </c>
      <c r="AI162" s="226">
        <f>IF(AND($C$171="X",COUNTA(C163:C170,C172)&gt;0),1,0)</f>
        <v>0</v>
      </c>
      <c r="AJ162" s="14" t="s">
        <v>5261</v>
      </c>
      <c r="AK162" s="14" t="s">
        <v>5262</v>
      </c>
    </row>
    <row r="163" spans="1:39" s="4" customFormat="1" ht="15" customHeight="1" thickBot="1">
      <c r="A163" s="62"/>
      <c r="B163" s="8"/>
      <c r="C163" s="68"/>
      <c r="D163" s="738" t="s">
        <v>5260</v>
      </c>
      <c r="E163" s="739"/>
      <c r="F163" s="739"/>
      <c r="G163" s="739"/>
      <c r="H163" s="739"/>
      <c r="I163" s="739"/>
      <c r="J163" s="739"/>
      <c r="K163" s="739"/>
      <c r="L163" s="739"/>
      <c r="M163" s="739"/>
      <c r="N163" s="739"/>
      <c r="O163" s="739"/>
      <c r="P163" s="739"/>
      <c r="Q163" s="739"/>
      <c r="R163" s="739"/>
      <c r="S163" s="739"/>
      <c r="T163" s="739"/>
      <c r="U163" s="739"/>
      <c r="V163" s="739"/>
      <c r="W163" s="739"/>
      <c r="X163" s="739"/>
      <c r="Y163" s="739"/>
      <c r="Z163" s="739"/>
      <c r="AA163" s="739"/>
      <c r="AB163" s="739"/>
      <c r="AC163" s="739"/>
      <c r="AD163" s="739"/>
      <c r="AI163" s="225">
        <f>SUM(AG162:AI162)</f>
        <v>0</v>
      </c>
      <c r="AJ163" s="14" t="s">
        <v>5263</v>
      </c>
      <c r="AK163" s="14" t="s">
        <v>5264</v>
      </c>
    </row>
    <row r="164" spans="1:39" s="4" customFormat="1" ht="15" customHeight="1" thickBot="1">
      <c r="A164" s="62"/>
      <c r="B164" s="8"/>
      <c r="C164" s="68"/>
      <c r="D164" s="738" t="s">
        <v>5262</v>
      </c>
      <c r="E164" s="739"/>
      <c r="F164" s="739"/>
      <c r="G164" s="739"/>
      <c r="H164" s="739"/>
      <c r="I164" s="739"/>
      <c r="J164" s="739"/>
      <c r="K164" s="739"/>
      <c r="L164" s="739"/>
      <c r="M164" s="739"/>
      <c r="N164" s="739"/>
      <c r="O164" s="739"/>
      <c r="P164" s="739"/>
      <c r="Q164" s="739"/>
      <c r="R164" s="739"/>
      <c r="S164" s="739"/>
      <c r="T164" s="739"/>
      <c r="U164" s="739"/>
      <c r="V164" s="739"/>
      <c r="W164" s="739"/>
      <c r="X164" s="739"/>
      <c r="Y164" s="739"/>
      <c r="Z164" s="739"/>
      <c r="AA164" s="739"/>
      <c r="AB164" s="739"/>
      <c r="AC164" s="739"/>
      <c r="AD164" s="739"/>
      <c r="AJ164" s="14" t="s">
        <v>5265</v>
      </c>
      <c r="AK164" s="14" t="s">
        <v>5266</v>
      </c>
    </row>
    <row r="165" spans="1:39" s="4" customFormat="1" ht="15" customHeight="1" thickBot="1">
      <c r="A165" s="62"/>
      <c r="B165" s="8"/>
      <c r="C165" s="68"/>
      <c r="D165" s="738" t="s">
        <v>5264</v>
      </c>
      <c r="E165" s="739"/>
      <c r="F165" s="739"/>
      <c r="G165" s="739"/>
      <c r="H165" s="739"/>
      <c r="I165" s="739"/>
      <c r="J165" s="739"/>
      <c r="K165" s="739"/>
      <c r="L165" s="739"/>
      <c r="M165" s="739"/>
      <c r="N165" s="739"/>
      <c r="O165" s="739"/>
      <c r="P165" s="739"/>
      <c r="Q165" s="739"/>
      <c r="R165" s="739"/>
      <c r="S165" s="739"/>
      <c r="T165" s="739"/>
      <c r="U165" s="739"/>
      <c r="V165" s="739"/>
      <c r="W165" s="739"/>
      <c r="X165" s="739"/>
      <c r="Y165" s="739"/>
      <c r="Z165" s="739"/>
      <c r="AA165" s="739"/>
      <c r="AB165" s="739"/>
      <c r="AC165" s="739"/>
      <c r="AD165" s="739"/>
      <c r="AJ165" s="14" t="s">
        <v>5267</v>
      </c>
      <c r="AK165" s="14" t="s">
        <v>5268</v>
      </c>
    </row>
    <row r="166" spans="1:39" s="4" customFormat="1" ht="15" customHeight="1" thickBot="1">
      <c r="A166" s="62"/>
      <c r="B166" s="8"/>
      <c r="C166" s="68"/>
      <c r="D166" s="738" t="s">
        <v>5266</v>
      </c>
      <c r="E166" s="739"/>
      <c r="F166" s="739"/>
      <c r="G166" s="739"/>
      <c r="H166" s="739"/>
      <c r="I166" s="739"/>
      <c r="J166" s="739"/>
      <c r="K166" s="739"/>
      <c r="L166" s="739"/>
      <c r="M166" s="739"/>
      <c r="N166" s="739"/>
      <c r="O166" s="739"/>
      <c r="P166" s="739"/>
      <c r="Q166" s="739"/>
      <c r="R166" s="739"/>
      <c r="S166" s="739"/>
      <c r="T166" s="739"/>
      <c r="U166" s="739"/>
      <c r="V166" s="739"/>
      <c r="W166" s="739"/>
      <c r="X166" s="739"/>
      <c r="Y166" s="739"/>
      <c r="Z166" s="739"/>
      <c r="AA166" s="739"/>
      <c r="AB166" s="739"/>
      <c r="AC166" s="739"/>
      <c r="AD166" s="739"/>
      <c r="AJ166" s="14" t="s">
        <v>5269</v>
      </c>
      <c r="AK166" s="14" t="s">
        <v>5270</v>
      </c>
    </row>
    <row r="167" spans="1:39" s="4" customFormat="1" ht="15" customHeight="1" thickBot="1">
      <c r="A167" s="62"/>
      <c r="B167" s="8"/>
      <c r="C167" s="68"/>
      <c r="D167" s="738" t="s">
        <v>5268</v>
      </c>
      <c r="E167" s="739"/>
      <c r="F167" s="739"/>
      <c r="G167" s="739"/>
      <c r="H167" s="739"/>
      <c r="I167" s="739"/>
      <c r="J167" s="739"/>
      <c r="K167" s="739"/>
      <c r="L167" s="739"/>
      <c r="M167" s="739"/>
      <c r="N167" s="739"/>
      <c r="O167" s="739"/>
      <c r="P167" s="739"/>
      <c r="Q167" s="739"/>
      <c r="R167" s="739"/>
      <c r="S167" s="739"/>
      <c r="T167" s="739"/>
      <c r="U167" s="739"/>
      <c r="V167" s="739"/>
      <c r="W167" s="739"/>
      <c r="X167" s="739"/>
      <c r="Y167" s="739"/>
      <c r="Z167" s="739"/>
      <c r="AA167" s="739"/>
      <c r="AB167" s="739"/>
      <c r="AC167" s="739"/>
      <c r="AD167" s="739"/>
      <c r="AJ167" s="14" t="s">
        <v>5271</v>
      </c>
      <c r="AK167" s="14" t="s">
        <v>5272</v>
      </c>
    </row>
    <row r="168" spans="1:39" s="4" customFormat="1" ht="15" customHeight="1" thickBot="1">
      <c r="A168" s="62"/>
      <c r="B168" s="8"/>
      <c r="C168" s="68"/>
      <c r="D168" s="738" t="s">
        <v>5270</v>
      </c>
      <c r="E168" s="739"/>
      <c r="F168" s="739"/>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J168" s="14"/>
      <c r="AK168" s="14"/>
    </row>
    <row r="169" spans="1:39" s="4" customFormat="1" ht="15" customHeight="1" thickBot="1">
      <c r="A169" s="62"/>
      <c r="B169" s="8"/>
      <c r="C169" s="68"/>
      <c r="D169" s="738" t="s">
        <v>5272</v>
      </c>
      <c r="E169" s="739"/>
      <c r="F169" s="739"/>
      <c r="G169" s="739"/>
      <c r="H169" s="739"/>
      <c r="I169" s="739"/>
      <c r="J169" s="739"/>
      <c r="K169" s="739"/>
      <c r="L169" s="739"/>
      <c r="M169" s="739"/>
      <c r="N169" s="739"/>
      <c r="O169" s="739"/>
      <c r="P169" s="739"/>
      <c r="Q169" s="739"/>
      <c r="R169" s="739"/>
      <c r="S169" s="739"/>
      <c r="T169" s="739"/>
      <c r="U169" s="739"/>
      <c r="V169" s="739"/>
      <c r="W169" s="739"/>
      <c r="X169" s="739"/>
      <c r="Y169" s="739"/>
      <c r="Z169" s="739"/>
      <c r="AA169" s="739"/>
      <c r="AB169" s="739"/>
      <c r="AC169" s="739"/>
      <c r="AD169" s="739"/>
      <c r="AJ169" s="14"/>
      <c r="AK169" s="14"/>
    </row>
    <row r="170" spans="1:39" s="4" customFormat="1" ht="15" customHeight="1" thickBot="1">
      <c r="A170" s="62"/>
      <c r="B170" s="8"/>
      <c r="C170" s="68"/>
      <c r="D170" s="4" t="s">
        <v>5273</v>
      </c>
      <c r="E170" s="1"/>
      <c r="F170" s="1"/>
      <c r="G170" s="1"/>
      <c r="H170" s="1"/>
      <c r="I170" s="14"/>
      <c r="J170" s="757"/>
      <c r="K170" s="658"/>
      <c r="L170" s="658"/>
      <c r="M170" s="658"/>
      <c r="N170" s="658"/>
      <c r="O170" s="658"/>
      <c r="P170" s="658"/>
      <c r="Q170" s="658"/>
      <c r="R170" s="658"/>
      <c r="S170" s="658"/>
      <c r="T170" s="658"/>
      <c r="U170" s="658"/>
      <c r="V170" s="658"/>
      <c r="W170" s="658"/>
      <c r="X170" s="658"/>
      <c r="Y170" s="658"/>
      <c r="Z170" s="658"/>
      <c r="AA170" s="658"/>
      <c r="AB170" s="658"/>
      <c r="AC170" s="658"/>
      <c r="AD170" s="658"/>
      <c r="AG170" s="559" t="str">
        <f>SUBSTITUTE( SUBSTITUTE( SUBSTITUTE( SUBSTITUTE( SUBSTITUTE( SUBSTITUTE( SUBSTITUTE( SUBSTITUTE( SUBSTITUTE( SUBSTITUTE(J170, "á", "a"), "é", "e"), "í", "i"), "ó", "o"), "ú", "u"), "Á", "A"), "É", "E"), "Í", "I"), "Ó", "O"), "Ú", "U")</f>
        <v/>
      </c>
      <c r="AJ170" s="14"/>
      <c r="AK170" s="14"/>
    </row>
    <row r="171" spans="1:39" s="4" customFormat="1" ht="15" customHeight="1" thickBot="1">
      <c r="A171" s="62"/>
      <c r="B171" s="8"/>
      <c r="C171" s="68"/>
      <c r="D171" s="738" t="s">
        <v>5274</v>
      </c>
      <c r="E171" s="739"/>
      <c r="F171" s="739"/>
      <c r="G171" s="739"/>
      <c r="H171" s="739"/>
      <c r="I171" s="739"/>
      <c r="J171" s="739"/>
      <c r="K171" s="739"/>
      <c r="L171" s="739"/>
      <c r="M171" s="739"/>
      <c r="N171" s="739"/>
      <c r="O171" s="739"/>
      <c r="P171" s="739"/>
      <c r="Q171" s="739"/>
      <c r="R171" s="739"/>
      <c r="S171" s="739"/>
      <c r="T171" s="739"/>
      <c r="U171" s="739"/>
      <c r="V171" s="739"/>
      <c r="W171" s="739"/>
      <c r="X171" s="739"/>
      <c r="Y171" s="739"/>
      <c r="Z171" s="739"/>
      <c r="AA171" s="739"/>
      <c r="AB171" s="739"/>
      <c r="AC171" s="739"/>
      <c r="AD171" s="739"/>
      <c r="AJ171" s="14"/>
      <c r="AK171" s="14"/>
    </row>
    <row r="172" spans="1:39" s="4" customFormat="1" ht="15" customHeight="1" thickBot="1">
      <c r="A172" s="62"/>
      <c r="B172" s="8"/>
      <c r="C172" s="68"/>
      <c r="D172" s="738" t="s">
        <v>5191</v>
      </c>
      <c r="E172" s="739"/>
      <c r="F172" s="739"/>
      <c r="G172" s="739"/>
      <c r="H172" s="739"/>
      <c r="I172" s="739"/>
      <c r="J172" s="739"/>
      <c r="K172" s="739"/>
      <c r="L172" s="739"/>
      <c r="M172" s="739"/>
      <c r="N172" s="739"/>
      <c r="O172" s="739"/>
      <c r="P172" s="739"/>
      <c r="Q172" s="739"/>
      <c r="R172" s="739"/>
      <c r="S172" s="739"/>
      <c r="T172" s="739"/>
      <c r="U172" s="739"/>
      <c r="V172" s="739"/>
      <c r="W172" s="739"/>
      <c r="X172" s="739"/>
      <c r="Y172" s="739"/>
      <c r="Z172" s="739"/>
      <c r="AA172" s="739"/>
      <c r="AB172" s="739"/>
      <c r="AC172" s="739"/>
      <c r="AD172" s="739"/>
      <c r="AJ172" s="14"/>
      <c r="AK172" s="14"/>
    </row>
    <row r="173" spans="1:39" s="4" customFormat="1" ht="15" customHeight="1">
      <c r="A173" s="62"/>
      <c r="B173" s="8"/>
      <c r="C173" s="753" t="str">
        <f>IF(AND(C170="X",J170=""),"Ha seleccionado el código 8, debe anotar el nombre de otras etapas ","")</f>
        <v/>
      </c>
      <c r="D173" s="753"/>
      <c r="E173" s="753"/>
      <c r="F173" s="753"/>
      <c r="G173" s="753"/>
      <c r="H173" s="753"/>
      <c r="I173" s="753"/>
      <c r="J173" s="753"/>
      <c r="K173" s="753"/>
      <c r="L173" s="753"/>
      <c r="M173" s="753"/>
      <c r="N173" s="753"/>
      <c r="O173" s="753"/>
      <c r="P173" s="753"/>
      <c r="Q173" s="753"/>
      <c r="R173" s="753"/>
      <c r="S173" s="753"/>
      <c r="T173" s="753"/>
      <c r="U173" s="753"/>
      <c r="V173" s="753"/>
      <c r="W173" s="753"/>
      <c r="X173" s="753"/>
      <c r="Y173" s="753"/>
      <c r="Z173" s="753"/>
      <c r="AA173" s="753"/>
      <c r="AB173" s="753"/>
      <c r="AC173" s="753"/>
      <c r="AD173" s="753"/>
    </row>
    <row r="174" spans="1:39" s="4" customFormat="1" ht="24" customHeight="1">
      <c r="A174" s="62"/>
      <c r="B174" s="8"/>
      <c r="C174" s="777" t="s">
        <v>5120</v>
      </c>
      <c r="D174" s="732"/>
      <c r="E174" s="732"/>
      <c r="F174" s="732"/>
      <c r="G174" s="732"/>
      <c r="H174" s="732"/>
      <c r="I174" s="732"/>
      <c r="J174" s="732"/>
      <c r="K174" s="732"/>
      <c r="L174" s="732"/>
      <c r="M174" s="732"/>
      <c r="N174" s="732"/>
      <c r="O174" s="732"/>
      <c r="P174" s="732"/>
      <c r="Q174" s="732"/>
      <c r="R174" s="732"/>
      <c r="S174" s="732"/>
      <c r="T174" s="732"/>
      <c r="U174" s="732"/>
      <c r="V174" s="732"/>
      <c r="W174" s="732"/>
      <c r="X174" s="732"/>
      <c r="Y174" s="732"/>
      <c r="Z174" s="732"/>
      <c r="AA174" s="732"/>
      <c r="AB174" s="732"/>
      <c r="AC174" s="732"/>
      <c r="AD174" s="732"/>
    </row>
    <row r="175" spans="1:39" s="4" customFormat="1" ht="60" customHeight="1">
      <c r="A175" s="62"/>
      <c r="B175" s="8"/>
      <c r="C175" s="747"/>
      <c r="D175" s="653"/>
      <c r="E175" s="653"/>
      <c r="F175" s="653"/>
      <c r="G175" s="653"/>
      <c r="H175" s="653"/>
      <c r="I175" s="653"/>
      <c r="J175" s="653"/>
      <c r="K175" s="653"/>
      <c r="L175" s="653"/>
      <c r="M175" s="653"/>
      <c r="N175" s="653"/>
      <c r="O175" s="653"/>
      <c r="P175" s="653"/>
      <c r="Q175" s="653"/>
      <c r="R175" s="653"/>
      <c r="S175" s="653"/>
      <c r="T175" s="653"/>
      <c r="U175" s="653"/>
      <c r="V175" s="653"/>
      <c r="W175" s="653"/>
      <c r="X175" s="653"/>
      <c r="Y175" s="653"/>
      <c r="Z175" s="653"/>
      <c r="AA175" s="653"/>
      <c r="AB175" s="653"/>
      <c r="AC175" s="653"/>
      <c r="AD175" s="748"/>
    </row>
    <row r="176" spans="1:39" s="4" customFormat="1" ht="15" customHeight="1">
      <c r="A176" s="5"/>
      <c r="B176" s="750" t="str">
        <f>IF(AI163&gt;0,"Favor de verificar que no tenga información en celdas sombreadas","")</f>
        <v/>
      </c>
      <c r="C176" s="751"/>
      <c r="D176" s="751"/>
      <c r="E176" s="751"/>
      <c r="F176" s="751"/>
      <c r="G176" s="751"/>
      <c r="H176" s="751"/>
      <c r="I176" s="751"/>
      <c r="J176" s="751"/>
      <c r="K176" s="751"/>
      <c r="L176" s="751"/>
      <c r="M176" s="751"/>
      <c r="N176" s="751"/>
      <c r="O176" s="751"/>
      <c r="P176" s="751"/>
      <c r="Q176" s="751"/>
      <c r="R176" s="751"/>
      <c r="S176" s="751"/>
      <c r="T176" s="751"/>
      <c r="U176" s="751"/>
      <c r="V176" s="751"/>
      <c r="W176" s="751"/>
      <c r="X176" s="751"/>
      <c r="Y176" s="751"/>
      <c r="Z176" s="751"/>
      <c r="AA176" s="751"/>
      <c r="AB176" s="751"/>
      <c r="AC176" s="751"/>
      <c r="AD176" s="751"/>
    </row>
    <row r="177" spans="1:63" s="4" customFormat="1" ht="15" customHeight="1">
      <c r="A177" s="5"/>
      <c r="B177" s="785" t="str">
        <f>AM161</f>
        <v/>
      </c>
      <c r="C177" s="785"/>
      <c r="D177" s="785"/>
      <c r="E177" s="785"/>
      <c r="F177" s="785"/>
      <c r="G177" s="785"/>
      <c r="H177" s="785"/>
      <c r="I177" s="785"/>
      <c r="J177" s="785"/>
      <c r="K177" s="785"/>
      <c r="L177" s="785"/>
      <c r="M177" s="785"/>
      <c r="N177" s="785"/>
      <c r="O177" s="785"/>
      <c r="P177" s="785"/>
      <c r="Q177" s="785"/>
      <c r="R177" s="785"/>
      <c r="S177" s="785"/>
      <c r="T177" s="785"/>
      <c r="U177" s="785"/>
      <c r="V177" s="785"/>
      <c r="W177" s="785"/>
      <c r="X177" s="785"/>
      <c r="Y177" s="785"/>
      <c r="Z177" s="785"/>
      <c r="AA177" s="785"/>
      <c r="AB177" s="785"/>
      <c r="AC177" s="785"/>
      <c r="AD177" s="785"/>
    </row>
    <row r="178" spans="1:63" s="4" customFormat="1" ht="15" customHeight="1">
      <c r="A178" s="5"/>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row>
    <row r="179" spans="1:63" s="4" customFormat="1" ht="15" customHeight="1">
      <c r="A179" s="5"/>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row>
    <row r="180" spans="1:63" s="4" customFormat="1" ht="15" customHeight="1">
      <c r="A180" s="5"/>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row>
    <row r="181" spans="1:63" s="4" customFormat="1" ht="15" customHeight="1">
      <c r="A181" s="5"/>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row>
    <row r="182" spans="1:63" s="4" customFormat="1" ht="24" customHeight="1">
      <c r="A182" s="61" t="s">
        <v>5275</v>
      </c>
      <c r="B182" s="755" t="s">
        <v>5276</v>
      </c>
      <c r="C182" s="736"/>
      <c r="D182" s="736"/>
      <c r="E182" s="736"/>
      <c r="F182" s="736"/>
      <c r="G182" s="736"/>
      <c r="H182" s="736"/>
      <c r="I182" s="736"/>
      <c r="J182" s="736"/>
      <c r="K182" s="736"/>
      <c r="L182" s="736"/>
      <c r="M182" s="736"/>
      <c r="N182" s="736"/>
      <c r="O182" s="736"/>
      <c r="P182" s="736"/>
      <c r="Q182" s="736"/>
      <c r="R182" s="736"/>
      <c r="S182" s="736"/>
      <c r="T182" s="736"/>
      <c r="U182" s="736"/>
      <c r="V182" s="736"/>
      <c r="W182" s="736"/>
      <c r="X182" s="736"/>
      <c r="Y182" s="736"/>
      <c r="Z182" s="736"/>
      <c r="AA182" s="736"/>
      <c r="AB182" s="736"/>
      <c r="AC182" s="736"/>
      <c r="AD182" s="736"/>
      <c r="AG182" s="219" t="s">
        <v>5147</v>
      </c>
      <c r="AH182" s="809" t="s">
        <v>5100</v>
      </c>
      <c r="AI182" s="810"/>
      <c r="AJ182" s="737" t="s">
        <v>5277</v>
      </c>
      <c r="AK182" s="737"/>
      <c r="AL182" s="737"/>
      <c r="AM182" s="737"/>
    </row>
    <row r="183" spans="1:63" s="4" customFormat="1" ht="15" customHeight="1">
      <c r="A183" s="62"/>
      <c r="B183" s="8"/>
      <c r="C183" s="756" t="s">
        <v>5146</v>
      </c>
      <c r="D183" s="736"/>
      <c r="E183" s="736"/>
      <c r="F183" s="736"/>
      <c r="G183" s="736"/>
      <c r="H183" s="736"/>
      <c r="I183" s="736"/>
      <c r="J183" s="736"/>
      <c r="K183" s="736"/>
      <c r="L183" s="736"/>
      <c r="M183" s="736"/>
      <c r="N183" s="736"/>
      <c r="O183" s="736"/>
      <c r="P183" s="736"/>
      <c r="Q183" s="736"/>
      <c r="R183" s="736"/>
      <c r="S183" s="736"/>
      <c r="T183" s="736"/>
      <c r="U183" s="736"/>
      <c r="V183" s="736"/>
      <c r="W183" s="736"/>
      <c r="X183" s="736"/>
      <c r="Y183" s="736"/>
      <c r="Z183" s="736"/>
      <c r="AA183" s="736"/>
      <c r="AB183" s="736"/>
      <c r="AC183" s="736"/>
      <c r="AD183" s="736"/>
      <c r="AG183" s="791" t="s">
        <v>5150</v>
      </c>
      <c r="AH183" s="794" t="s">
        <v>5151</v>
      </c>
      <c r="AI183" s="798" t="s">
        <v>5278</v>
      </c>
      <c r="AJ183" s="556" t="s">
        <v>5152</v>
      </c>
      <c r="AK183" s="557" t="s">
        <v>5153</v>
      </c>
      <c r="AL183" s="557" t="s">
        <v>5154</v>
      </c>
      <c r="AM183" s="557" t="s">
        <v>5155</v>
      </c>
    </row>
    <row r="184" spans="1:63" s="4" customFormat="1" ht="15" customHeight="1">
      <c r="A184" s="62"/>
      <c r="B184" s="8"/>
      <c r="C184" s="756" t="s">
        <v>5279</v>
      </c>
      <c r="D184" s="736"/>
      <c r="E184" s="736"/>
      <c r="F184" s="736"/>
      <c r="G184" s="736"/>
      <c r="H184" s="736"/>
      <c r="I184" s="736"/>
      <c r="J184" s="736"/>
      <c r="K184" s="736"/>
      <c r="L184" s="736"/>
      <c r="M184" s="736"/>
      <c r="N184" s="736"/>
      <c r="O184" s="736"/>
      <c r="P184" s="736"/>
      <c r="Q184" s="736"/>
      <c r="R184" s="736"/>
      <c r="S184" s="736"/>
      <c r="T184" s="736"/>
      <c r="U184" s="736"/>
      <c r="V184" s="736"/>
      <c r="W184" s="736"/>
      <c r="X184" s="736"/>
      <c r="Y184" s="736"/>
      <c r="Z184" s="736"/>
      <c r="AA184" s="736"/>
      <c r="AB184" s="736"/>
      <c r="AC184" s="736"/>
      <c r="AD184" s="736"/>
      <c r="AG184" s="792"/>
      <c r="AH184" s="795"/>
      <c r="AI184" s="799"/>
      <c r="AJ184" s="14" t="s">
        <v>5280</v>
      </c>
      <c r="AK184" s="14" t="s">
        <v>5281</v>
      </c>
      <c r="AL184" s="564" t="str" cm="1">
        <f t="array" ref="AL184">IF(AG196&lt;&gt;"",_xlfn.TEXTJOIN(" / ", TRUE, _xlfn.UNIQUE(IF($AJ$184:$AJ$193&lt;&gt;"",IF(ISNUMBER(SEARCH(AG196, $AJ$184:$AJ$193)) + (_xlfn.MAP($AJ$184:$AJ$193, _xlfn.LAMBDA(_xlpm.r, SUM(--ISNUMBER(SEARCH(_xlfn.TEXTSPLIT(_xlpm.r, ","), AG196))))))&gt;0,$AK$184:$AK$193, ""), ""))), "")</f>
        <v/>
      </c>
      <c r="AM184" s="1" t="str">
        <f>IF(AL184 = "", "", "Alerta: Revise el texto ingresado en el Especifique ya que podria existir en las opciones resaltadas en amarillo")</f>
        <v/>
      </c>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4" customFormat="1" ht="15" customHeight="1" thickBot="1">
      <c r="A185" s="62"/>
      <c r="B185" s="372"/>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G185" s="216">
        <f>IF(AND($K$60&lt;&gt;"",$K$60&lt;&gt;1,COUNTA(C186:C198)&gt;0),1,0)</f>
        <v>0</v>
      </c>
      <c r="AH185" s="221">
        <f>IF(AND($C$198="X",COUNTA(C186:C197)&gt;0),1,0)</f>
        <v>0</v>
      </c>
      <c r="AI185" s="226">
        <f>IF(AND($C$197="X",COUNTA(C186:C196,C198)&gt;0),1,0)</f>
        <v>0</v>
      </c>
      <c r="AJ185" s="14" t="s">
        <v>5282</v>
      </c>
      <c r="AK185" s="14" t="s">
        <v>5283</v>
      </c>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4" customFormat="1" ht="15" customHeight="1" thickBot="1">
      <c r="A186" s="62"/>
      <c r="B186" s="8"/>
      <c r="C186" s="68"/>
      <c r="D186" s="738" t="s">
        <v>5281</v>
      </c>
      <c r="E186" s="739"/>
      <c r="F186" s="739"/>
      <c r="G186" s="739"/>
      <c r="H186" s="739"/>
      <c r="I186" s="739"/>
      <c r="J186" s="739"/>
      <c r="K186" s="739"/>
      <c r="L186" s="739"/>
      <c r="M186" s="739"/>
      <c r="N186" s="739"/>
      <c r="O186" s="739"/>
      <c r="P186" s="739"/>
      <c r="Q186" s="739"/>
      <c r="R186" s="739"/>
      <c r="S186" s="739"/>
      <c r="T186" s="739"/>
      <c r="U186" s="739"/>
      <c r="V186" s="739"/>
      <c r="W186" s="739"/>
      <c r="X186" s="739"/>
      <c r="Y186" s="739"/>
      <c r="Z186" s="739"/>
      <c r="AA186" s="739"/>
      <c r="AB186" s="739"/>
      <c r="AC186" s="739"/>
      <c r="AD186" s="739"/>
      <c r="AI186" s="225">
        <f>SUM(AG185:AI185)</f>
        <v>0</v>
      </c>
      <c r="AJ186" s="14" t="s">
        <v>5284</v>
      </c>
      <c r="AK186" s="14" t="s">
        <v>5285</v>
      </c>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row>
    <row r="187" spans="1:63" s="4" customFormat="1" ht="15" customHeight="1" thickBot="1">
      <c r="A187" s="62"/>
      <c r="B187" s="8"/>
      <c r="C187" s="68"/>
      <c r="D187" s="738" t="s">
        <v>5283</v>
      </c>
      <c r="E187" s="739"/>
      <c r="F187" s="739"/>
      <c r="G187" s="739"/>
      <c r="H187" s="739"/>
      <c r="I187" s="739"/>
      <c r="J187" s="739"/>
      <c r="K187" s="739"/>
      <c r="L187" s="739"/>
      <c r="M187" s="739"/>
      <c r="N187" s="739"/>
      <c r="O187" s="739"/>
      <c r="P187" s="739"/>
      <c r="Q187" s="739"/>
      <c r="R187" s="739"/>
      <c r="S187" s="739"/>
      <c r="T187" s="739"/>
      <c r="U187" s="739"/>
      <c r="V187" s="739"/>
      <c r="W187" s="739"/>
      <c r="X187" s="739"/>
      <c r="Y187" s="739"/>
      <c r="Z187" s="739"/>
      <c r="AA187" s="739"/>
      <c r="AB187" s="739"/>
      <c r="AC187" s="739"/>
      <c r="AD187" s="739"/>
      <c r="AJ187" s="14" t="s">
        <v>5286</v>
      </c>
      <c r="AK187" s="14" t="s">
        <v>5287</v>
      </c>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row>
    <row r="188" spans="1:63" s="4" customFormat="1" ht="15" customHeight="1" thickBot="1">
      <c r="A188" s="62"/>
      <c r="B188" s="8"/>
      <c r="C188" s="68"/>
      <c r="D188" s="738" t="s">
        <v>5285</v>
      </c>
      <c r="E188" s="739"/>
      <c r="F188" s="739"/>
      <c r="G188" s="739"/>
      <c r="H188" s="739"/>
      <c r="I188" s="739"/>
      <c r="J188" s="739"/>
      <c r="K188" s="739"/>
      <c r="L188" s="739"/>
      <c r="M188" s="739"/>
      <c r="N188" s="739"/>
      <c r="O188" s="739"/>
      <c r="P188" s="739"/>
      <c r="Q188" s="739"/>
      <c r="R188" s="739"/>
      <c r="S188" s="739"/>
      <c r="T188" s="739"/>
      <c r="U188" s="739"/>
      <c r="V188" s="739"/>
      <c r="W188" s="739"/>
      <c r="X188" s="739"/>
      <c r="Y188" s="739"/>
      <c r="Z188" s="739"/>
      <c r="AA188" s="739"/>
      <c r="AB188" s="739"/>
      <c r="AC188" s="739"/>
      <c r="AD188" s="739"/>
      <c r="AJ188" s="14" t="s">
        <v>5288</v>
      </c>
      <c r="AK188" s="14" t="s">
        <v>5289</v>
      </c>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row>
    <row r="189" spans="1:63" s="4" customFormat="1" ht="15" customHeight="1" thickBot="1">
      <c r="A189" s="62"/>
      <c r="B189" s="8"/>
      <c r="C189" s="68"/>
      <c r="D189" s="738" t="s">
        <v>5287</v>
      </c>
      <c r="E189" s="739"/>
      <c r="F189" s="739"/>
      <c r="G189" s="739"/>
      <c r="H189" s="739"/>
      <c r="I189" s="739"/>
      <c r="J189" s="739"/>
      <c r="K189" s="739"/>
      <c r="L189" s="739"/>
      <c r="M189" s="739"/>
      <c r="N189" s="739"/>
      <c r="O189" s="739"/>
      <c r="P189" s="739"/>
      <c r="Q189" s="739"/>
      <c r="R189" s="739"/>
      <c r="S189" s="739"/>
      <c r="T189" s="739"/>
      <c r="U189" s="739"/>
      <c r="V189" s="739"/>
      <c r="W189" s="739"/>
      <c r="X189" s="739"/>
      <c r="Y189" s="739"/>
      <c r="Z189" s="739"/>
      <c r="AA189" s="739"/>
      <c r="AB189" s="739"/>
      <c r="AC189" s="739"/>
      <c r="AD189" s="739"/>
      <c r="AJ189" s="14" t="s">
        <v>5290</v>
      </c>
      <c r="AK189" s="14" t="s">
        <v>5291</v>
      </c>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row>
    <row r="190" spans="1:63" s="4" customFormat="1" ht="15" customHeight="1" thickBot="1">
      <c r="A190" s="62"/>
      <c r="B190" s="8"/>
      <c r="C190" s="68"/>
      <c r="D190" s="738" t="s">
        <v>5289</v>
      </c>
      <c r="E190" s="739"/>
      <c r="F190" s="739"/>
      <c r="G190" s="739"/>
      <c r="H190" s="739"/>
      <c r="I190" s="739"/>
      <c r="J190" s="739"/>
      <c r="K190" s="739"/>
      <c r="L190" s="739"/>
      <c r="M190" s="739"/>
      <c r="N190" s="739"/>
      <c r="O190" s="739"/>
      <c r="P190" s="739"/>
      <c r="Q190" s="739"/>
      <c r="R190" s="739"/>
      <c r="S190" s="739"/>
      <c r="T190" s="739"/>
      <c r="U190" s="739"/>
      <c r="V190" s="739"/>
      <c r="W190" s="739"/>
      <c r="X190" s="739"/>
      <c r="Y190" s="739"/>
      <c r="Z190" s="739"/>
      <c r="AA190" s="739"/>
      <c r="AB190" s="739"/>
      <c r="AC190" s="739"/>
      <c r="AD190" s="739"/>
      <c r="AJ190" s="14" t="s">
        <v>5292</v>
      </c>
      <c r="AK190" s="14" t="s">
        <v>5293</v>
      </c>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row>
    <row r="191" spans="1:63" s="4" customFormat="1" ht="24" customHeight="1" thickBot="1">
      <c r="A191" s="62"/>
      <c r="B191" s="8"/>
      <c r="C191" s="68"/>
      <c r="D191" s="760" t="s">
        <v>5291</v>
      </c>
      <c r="E191" s="736"/>
      <c r="F191" s="736"/>
      <c r="G191" s="736"/>
      <c r="H191" s="736"/>
      <c r="I191" s="736"/>
      <c r="J191" s="736"/>
      <c r="K191" s="736"/>
      <c r="L191" s="736"/>
      <c r="M191" s="736"/>
      <c r="N191" s="736"/>
      <c r="O191" s="736"/>
      <c r="P191" s="736"/>
      <c r="Q191" s="736"/>
      <c r="R191" s="736"/>
      <c r="S191" s="736"/>
      <c r="T191" s="736"/>
      <c r="U191" s="736"/>
      <c r="V191" s="736"/>
      <c r="W191" s="736"/>
      <c r="X191" s="736"/>
      <c r="Y191" s="736"/>
      <c r="Z191" s="736"/>
      <c r="AA191" s="736"/>
      <c r="AB191" s="736"/>
      <c r="AC191" s="736"/>
      <c r="AD191" s="736"/>
      <c r="AJ191" s="14" t="s">
        <v>5294</v>
      </c>
      <c r="AK191" s="14" t="s">
        <v>5295</v>
      </c>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4" customFormat="1" ht="24" customHeight="1" thickBot="1">
      <c r="A192" s="62"/>
      <c r="B192" s="8"/>
      <c r="C192" s="68"/>
      <c r="D192" s="760" t="s">
        <v>5293</v>
      </c>
      <c r="E192" s="736"/>
      <c r="F192" s="736"/>
      <c r="G192" s="736"/>
      <c r="H192" s="736"/>
      <c r="I192" s="736"/>
      <c r="J192" s="736"/>
      <c r="K192" s="736"/>
      <c r="L192" s="736"/>
      <c r="M192" s="736"/>
      <c r="N192" s="736"/>
      <c r="O192" s="736"/>
      <c r="P192" s="736"/>
      <c r="Q192" s="736"/>
      <c r="R192" s="736"/>
      <c r="S192" s="736"/>
      <c r="T192" s="736"/>
      <c r="U192" s="736"/>
      <c r="V192" s="736"/>
      <c r="W192" s="736"/>
      <c r="X192" s="736"/>
      <c r="Y192" s="736"/>
      <c r="Z192" s="736"/>
      <c r="AA192" s="736"/>
      <c r="AB192" s="736"/>
      <c r="AC192" s="736"/>
      <c r="AD192" s="736"/>
      <c r="AJ192" s="14" t="s">
        <v>5296</v>
      </c>
      <c r="AK192" s="14" t="s">
        <v>5297</v>
      </c>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row>
    <row r="193" spans="1:63" s="4" customFormat="1" ht="15" customHeight="1" thickBot="1">
      <c r="A193" s="62"/>
      <c r="B193" s="8"/>
      <c r="C193" s="68"/>
      <c r="D193" s="738" t="s">
        <v>5295</v>
      </c>
      <c r="E193" s="739"/>
      <c r="F193" s="739"/>
      <c r="G193" s="739"/>
      <c r="H193" s="739"/>
      <c r="I193" s="739"/>
      <c r="J193" s="739"/>
      <c r="K193" s="739"/>
      <c r="L193" s="739"/>
      <c r="M193" s="739"/>
      <c r="N193" s="739"/>
      <c r="O193" s="739"/>
      <c r="P193" s="739"/>
      <c r="Q193" s="739"/>
      <c r="R193" s="739"/>
      <c r="S193" s="739"/>
      <c r="T193" s="739"/>
      <c r="U193" s="739"/>
      <c r="V193" s="739"/>
      <c r="W193" s="739"/>
      <c r="X193" s="739"/>
      <c r="Y193" s="739"/>
      <c r="Z193" s="739"/>
      <c r="AA193" s="739"/>
      <c r="AB193" s="739"/>
      <c r="AC193" s="739"/>
      <c r="AD193" s="739"/>
      <c r="AJ193" s="14" t="s">
        <v>5298</v>
      </c>
      <c r="AK193" s="14" t="s">
        <v>5299</v>
      </c>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row>
    <row r="194" spans="1:63" s="4" customFormat="1" ht="15" customHeight="1" thickBot="1">
      <c r="A194" s="62"/>
      <c r="B194" s="62"/>
      <c r="C194" s="68"/>
      <c r="D194" s="738" t="s">
        <v>5297</v>
      </c>
      <c r="E194" s="739"/>
      <c r="F194" s="739"/>
      <c r="G194" s="739"/>
      <c r="H194" s="739"/>
      <c r="I194" s="739"/>
      <c r="J194" s="739"/>
      <c r="K194" s="739"/>
      <c r="L194" s="739"/>
      <c r="M194" s="739"/>
      <c r="N194" s="739"/>
      <c r="O194" s="739"/>
      <c r="P194" s="739"/>
      <c r="Q194" s="739"/>
      <c r="R194" s="739"/>
      <c r="S194" s="739"/>
      <c r="T194" s="739"/>
      <c r="U194" s="739"/>
      <c r="V194" s="739"/>
      <c r="W194" s="739"/>
      <c r="X194" s="739"/>
      <c r="Y194" s="739"/>
      <c r="Z194" s="739"/>
      <c r="AA194" s="739"/>
      <c r="AB194" s="739"/>
      <c r="AC194" s="739"/>
      <c r="AD194" s="739"/>
      <c r="AJ194" s="14"/>
      <c r="AK194" s="14"/>
    </row>
    <row r="195" spans="1:63" s="4" customFormat="1" ht="15" customHeight="1" thickBot="1">
      <c r="A195" s="62"/>
      <c r="B195" s="62"/>
      <c r="C195" s="68"/>
      <c r="D195" s="738" t="s">
        <v>5299</v>
      </c>
      <c r="E195" s="739"/>
      <c r="F195" s="739"/>
      <c r="G195" s="739"/>
      <c r="H195" s="739"/>
      <c r="I195" s="739"/>
      <c r="J195" s="739"/>
      <c r="K195" s="739"/>
      <c r="L195" s="739"/>
      <c r="M195" s="739"/>
      <c r="N195" s="739"/>
      <c r="O195" s="739"/>
      <c r="P195" s="739"/>
      <c r="Q195" s="739"/>
      <c r="R195" s="739"/>
      <c r="S195" s="739"/>
      <c r="T195" s="739"/>
      <c r="U195" s="739"/>
      <c r="V195" s="739"/>
      <c r="W195" s="739"/>
      <c r="X195" s="739"/>
      <c r="Y195" s="739"/>
      <c r="Z195" s="739"/>
      <c r="AA195" s="739"/>
      <c r="AB195" s="739"/>
      <c r="AC195" s="739"/>
      <c r="AD195" s="739"/>
      <c r="AJ195" s="14"/>
      <c r="AK195" s="14"/>
    </row>
    <row r="196" spans="1:63" s="4" customFormat="1" ht="15" customHeight="1" thickBot="1">
      <c r="A196" s="62"/>
      <c r="B196" s="1"/>
      <c r="C196" s="68"/>
      <c r="D196" s="4" t="s">
        <v>5300</v>
      </c>
      <c r="E196" s="1"/>
      <c r="F196" s="1"/>
      <c r="G196" s="1"/>
      <c r="H196" s="1"/>
      <c r="I196" s="14"/>
      <c r="J196" s="14"/>
      <c r="K196" s="14"/>
      <c r="L196" s="757"/>
      <c r="M196" s="658"/>
      <c r="N196" s="658"/>
      <c r="O196" s="658"/>
      <c r="P196" s="658"/>
      <c r="Q196" s="658"/>
      <c r="R196" s="658"/>
      <c r="S196" s="658"/>
      <c r="T196" s="658"/>
      <c r="U196" s="658"/>
      <c r="V196" s="658"/>
      <c r="W196" s="658"/>
      <c r="X196" s="658"/>
      <c r="Y196" s="658"/>
      <c r="Z196" s="658"/>
      <c r="AA196" s="658"/>
      <c r="AB196" s="658"/>
      <c r="AC196" s="658"/>
      <c r="AD196" s="658"/>
      <c r="AG196" s="559" t="str">
        <f>SUBSTITUTE( SUBSTITUTE( SUBSTITUTE( SUBSTITUTE( SUBSTITUTE( SUBSTITUTE( SUBSTITUTE( SUBSTITUTE( SUBSTITUTE( SUBSTITUTE(L196, "á", "a"), "é", "e"), "í", "i"), "ó", "o"), "ú", "u"), "Á", "A"), "É", "E"), "Í", "I"), "Ó", "O"), "Ú", "U")</f>
        <v/>
      </c>
      <c r="AJ196" s="14"/>
      <c r="AK196" s="14"/>
    </row>
    <row r="197" spans="1:63" s="4" customFormat="1" ht="15" customHeight="1" thickBot="1">
      <c r="A197" s="62"/>
      <c r="B197" s="1"/>
      <c r="C197" s="68"/>
      <c r="D197" s="738" t="s">
        <v>5301</v>
      </c>
      <c r="E197" s="739"/>
      <c r="F197" s="739"/>
      <c r="G197" s="739"/>
      <c r="H197" s="739"/>
      <c r="I197" s="739"/>
      <c r="J197" s="739"/>
      <c r="K197" s="739"/>
      <c r="L197" s="739"/>
      <c r="M197" s="739"/>
      <c r="N197" s="739"/>
      <c r="O197" s="739"/>
      <c r="P197" s="739"/>
      <c r="Q197" s="739"/>
      <c r="R197" s="739"/>
      <c r="S197" s="739"/>
      <c r="T197" s="739"/>
      <c r="U197" s="739"/>
      <c r="V197" s="739"/>
      <c r="W197" s="739"/>
      <c r="X197" s="739"/>
      <c r="Y197" s="739"/>
      <c r="Z197" s="739"/>
      <c r="AA197" s="739"/>
      <c r="AB197" s="739"/>
      <c r="AC197" s="739"/>
      <c r="AD197" s="739"/>
      <c r="AJ197" s="14"/>
      <c r="AK197" s="14"/>
    </row>
    <row r="198" spans="1:63" s="4" customFormat="1" ht="15" customHeight="1" thickBot="1">
      <c r="A198" s="62"/>
      <c r="B198" s="8"/>
      <c r="C198" s="68"/>
      <c r="D198" s="738" t="s">
        <v>5191</v>
      </c>
      <c r="E198" s="739"/>
      <c r="F198" s="739"/>
      <c r="G198" s="739"/>
      <c r="H198" s="739"/>
      <c r="I198" s="739"/>
      <c r="J198" s="739"/>
      <c r="K198" s="739"/>
      <c r="L198" s="739"/>
      <c r="M198" s="739"/>
      <c r="N198" s="739"/>
      <c r="O198" s="739"/>
      <c r="P198" s="739"/>
      <c r="Q198" s="739"/>
      <c r="R198" s="739"/>
      <c r="S198" s="739"/>
      <c r="T198" s="739"/>
      <c r="U198" s="739"/>
      <c r="V198" s="739"/>
      <c r="W198" s="739"/>
      <c r="X198" s="739"/>
      <c r="Y198" s="739"/>
      <c r="Z198" s="739"/>
      <c r="AA198" s="739"/>
      <c r="AB198" s="739"/>
      <c r="AC198" s="739"/>
      <c r="AD198" s="739"/>
      <c r="AJ198" s="14"/>
      <c r="AK198" s="14"/>
    </row>
    <row r="199" spans="1:63" s="4" customFormat="1" ht="15" customHeight="1">
      <c r="A199" s="62"/>
      <c r="B199" s="8"/>
      <c r="C199" s="753" t="str">
        <f>IF(AND(C196="X",L196=""),"Ha seleccionado el código 11, debe anotar el nombre de otras estrategias ","")</f>
        <v/>
      </c>
      <c r="D199" s="753"/>
      <c r="E199" s="753"/>
      <c r="F199" s="753"/>
      <c r="G199" s="753"/>
      <c r="H199" s="753"/>
      <c r="I199" s="753"/>
      <c r="J199" s="753"/>
      <c r="K199" s="753"/>
      <c r="L199" s="753"/>
      <c r="M199" s="753"/>
      <c r="N199" s="753"/>
      <c r="O199" s="753"/>
      <c r="P199" s="753"/>
      <c r="Q199" s="753"/>
      <c r="R199" s="753"/>
      <c r="S199" s="753"/>
      <c r="T199" s="753"/>
      <c r="U199" s="753"/>
      <c r="V199" s="753"/>
      <c r="W199" s="753"/>
      <c r="X199" s="753"/>
      <c r="Y199" s="753"/>
      <c r="Z199" s="753"/>
      <c r="AA199" s="753"/>
      <c r="AB199" s="753"/>
      <c r="AC199" s="753"/>
      <c r="AD199" s="753"/>
    </row>
    <row r="200" spans="1:63" s="4" customFormat="1" ht="24" customHeight="1">
      <c r="A200" s="5"/>
      <c r="B200" s="8"/>
      <c r="C200" s="777" t="s">
        <v>5120</v>
      </c>
      <c r="D200" s="732"/>
      <c r="E200" s="732"/>
      <c r="F200" s="732"/>
      <c r="G200" s="732"/>
      <c r="H200" s="732"/>
      <c r="I200" s="732"/>
      <c r="J200" s="732"/>
      <c r="K200" s="732"/>
      <c r="L200" s="732"/>
      <c r="M200" s="732"/>
      <c r="N200" s="732"/>
      <c r="O200" s="732"/>
      <c r="P200" s="732"/>
      <c r="Q200" s="732"/>
      <c r="R200" s="732"/>
      <c r="S200" s="732"/>
      <c r="T200" s="732"/>
      <c r="U200" s="732"/>
      <c r="V200" s="732"/>
      <c r="W200" s="732"/>
      <c r="X200" s="732"/>
      <c r="Y200" s="732"/>
      <c r="Z200" s="732"/>
      <c r="AA200" s="732"/>
      <c r="AB200" s="732"/>
      <c r="AC200" s="732"/>
      <c r="AD200" s="732"/>
    </row>
    <row r="201" spans="1:63" s="4" customFormat="1" ht="60" customHeight="1">
      <c r="A201" s="62"/>
      <c r="B201" s="8"/>
      <c r="C201" s="747"/>
      <c r="D201" s="653"/>
      <c r="E201" s="653"/>
      <c r="F201" s="653"/>
      <c r="G201" s="653"/>
      <c r="H201" s="653"/>
      <c r="I201" s="653"/>
      <c r="J201" s="653"/>
      <c r="K201" s="653"/>
      <c r="L201" s="653"/>
      <c r="M201" s="653"/>
      <c r="N201" s="653"/>
      <c r="O201" s="653"/>
      <c r="P201" s="653"/>
      <c r="Q201" s="653"/>
      <c r="R201" s="653"/>
      <c r="S201" s="653"/>
      <c r="T201" s="653"/>
      <c r="U201" s="653"/>
      <c r="V201" s="653"/>
      <c r="W201" s="653"/>
      <c r="X201" s="653"/>
      <c r="Y201" s="653"/>
      <c r="Z201" s="653"/>
      <c r="AA201" s="653"/>
      <c r="AB201" s="653"/>
      <c r="AC201" s="653"/>
      <c r="AD201" s="748"/>
    </row>
    <row r="202" spans="1:63" s="4" customFormat="1" ht="15" customHeight="1">
      <c r="A202" s="5"/>
      <c r="B202" s="750" t="str">
        <f>IF(AI186&gt;0,"Favor de verificar que no tenga información en celdas sombreadas","")</f>
        <v/>
      </c>
      <c r="C202" s="751"/>
      <c r="D202" s="751"/>
      <c r="E202" s="751"/>
      <c r="F202" s="751"/>
      <c r="G202" s="751"/>
      <c r="H202" s="751"/>
      <c r="I202" s="751"/>
      <c r="J202" s="751"/>
      <c r="K202" s="751"/>
      <c r="L202" s="751"/>
      <c r="M202" s="751"/>
      <c r="N202" s="751"/>
      <c r="O202" s="751"/>
      <c r="P202" s="751"/>
      <c r="Q202" s="751"/>
      <c r="R202" s="751"/>
      <c r="S202" s="751"/>
      <c r="T202" s="751"/>
      <c r="U202" s="751"/>
      <c r="V202" s="751"/>
      <c r="W202" s="751"/>
      <c r="X202" s="751"/>
      <c r="Y202" s="751"/>
      <c r="Z202" s="751"/>
      <c r="AA202" s="751"/>
      <c r="AB202" s="751"/>
      <c r="AC202" s="751"/>
      <c r="AD202" s="751"/>
    </row>
    <row r="203" spans="1:63" s="4" customFormat="1" ht="15" customHeight="1">
      <c r="A203" s="5"/>
      <c r="B203" s="785" t="str">
        <f>AM184</f>
        <v/>
      </c>
      <c r="C203" s="785"/>
      <c r="D203" s="785"/>
      <c r="E203" s="785"/>
      <c r="F203" s="785"/>
      <c r="G203" s="785"/>
      <c r="H203" s="785"/>
      <c r="I203" s="785"/>
      <c r="J203" s="785"/>
      <c r="K203" s="785"/>
      <c r="L203" s="785"/>
      <c r="M203" s="785"/>
      <c r="N203" s="785"/>
      <c r="O203" s="785"/>
      <c r="P203" s="785"/>
      <c r="Q203" s="785"/>
      <c r="R203" s="785"/>
      <c r="S203" s="785"/>
      <c r="T203" s="785"/>
      <c r="U203" s="785"/>
      <c r="V203" s="785"/>
      <c r="W203" s="785"/>
      <c r="X203" s="785"/>
      <c r="Y203" s="785"/>
      <c r="Z203" s="785"/>
      <c r="AA203" s="785"/>
      <c r="AB203" s="785"/>
      <c r="AC203" s="785"/>
      <c r="AD203" s="785"/>
    </row>
    <row r="204" spans="1:63" s="4" customFormat="1" ht="15" customHeight="1">
      <c r="A204" s="5"/>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row>
    <row r="205" spans="1:63" s="4" customFormat="1" ht="15" customHeight="1">
      <c r="A205" s="5"/>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row>
    <row r="206" spans="1:63" s="4" customFormat="1" ht="15" customHeight="1">
      <c r="A206" s="5"/>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row>
    <row r="207" spans="1:63" s="4" customFormat="1" ht="15" customHeight="1">
      <c r="A207" s="5"/>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row>
    <row r="208" spans="1:63" s="4" customFormat="1" ht="24" customHeight="1">
      <c r="A208" s="7" t="s">
        <v>5302</v>
      </c>
      <c r="B208" s="743" t="s">
        <v>5303</v>
      </c>
      <c r="C208" s="736"/>
      <c r="D208" s="736"/>
      <c r="E208" s="736"/>
      <c r="F208" s="736"/>
      <c r="G208" s="736"/>
      <c r="H208" s="736"/>
      <c r="I208" s="736"/>
      <c r="J208" s="736"/>
      <c r="K208" s="736"/>
      <c r="L208" s="736"/>
      <c r="M208" s="736"/>
      <c r="N208" s="736"/>
      <c r="O208" s="736"/>
      <c r="P208" s="736"/>
      <c r="Q208" s="736"/>
      <c r="R208" s="736"/>
      <c r="S208" s="736"/>
      <c r="T208" s="736"/>
      <c r="U208" s="736"/>
      <c r="V208" s="736"/>
      <c r="W208" s="736"/>
      <c r="X208" s="736"/>
      <c r="Y208" s="736"/>
      <c r="Z208" s="736"/>
      <c r="AA208" s="736"/>
      <c r="AB208" s="736"/>
      <c r="AC208" s="736"/>
      <c r="AD208" s="736"/>
    </row>
    <row r="209" spans="1:41" s="4" customFormat="1" ht="36" customHeight="1">
      <c r="A209" s="70"/>
      <c r="B209" s="8"/>
      <c r="C209" s="756" t="s">
        <v>5304</v>
      </c>
      <c r="D209" s="736"/>
      <c r="E209" s="736"/>
      <c r="F209" s="736"/>
      <c r="G209" s="736"/>
      <c r="H209" s="736"/>
      <c r="I209" s="736"/>
      <c r="J209" s="736"/>
      <c r="K209" s="736"/>
      <c r="L209" s="736"/>
      <c r="M209" s="736"/>
      <c r="N209" s="736"/>
      <c r="O209" s="736"/>
      <c r="P209" s="736"/>
      <c r="Q209" s="736"/>
      <c r="R209" s="736"/>
      <c r="S209" s="736"/>
      <c r="T209" s="736"/>
      <c r="U209" s="736"/>
      <c r="V209" s="736"/>
      <c r="W209" s="736"/>
      <c r="X209" s="736"/>
      <c r="Y209" s="736"/>
      <c r="Z209" s="736"/>
      <c r="AA209" s="736"/>
      <c r="AB209" s="736"/>
      <c r="AC209" s="736"/>
      <c r="AD209" s="736"/>
    </row>
    <row r="210" spans="1:41" s="4" customFormat="1" ht="24" customHeight="1">
      <c r="A210" s="70"/>
      <c r="B210" s="8"/>
      <c r="C210" s="742" t="s">
        <v>5305</v>
      </c>
      <c r="D210" s="736"/>
      <c r="E210" s="736"/>
      <c r="F210" s="736"/>
      <c r="G210" s="736"/>
      <c r="H210" s="736"/>
      <c r="I210" s="736"/>
      <c r="J210" s="736"/>
      <c r="K210" s="736"/>
      <c r="L210" s="736"/>
      <c r="M210" s="736"/>
      <c r="N210" s="736"/>
      <c r="O210" s="736"/>
      <c r="P210" s="736"/>
      <c r="Q210" s="736"/>
      <c r="R210" s="736"/>
      <c r="S210" s="736"/>
      <c r="T210" s="736"/>
      <c r="U210" s="736"/>
      <c r="V210" s="736"/>
      <c r="W210" s="736"/>
      <c r="X210" s="736"/>
      <c r="Y210" s="736"/>
      <c r="Z210" s="736"/>
      <c r="AA210" s="736"/>
      <c r="AB210" s="736"/>
      <c r="AC210" s="736"/>
      <c r="AD210" s="736"/>
    </row>
    <row r="211" spans="1:41" s="4" customFormat="1" ht="24" customHeight="1">
      <c r="A211" s="70"/>
      <c r="B211" s="8"/>
      <c r="C211" s="756" t="s">
        <v>5306</v>
      </c>
      <c r="D211" s="635"/>
      <c r="E211" s="635"/>
      <c r="F211" s="635"/>
      <c r="G211" s="635"/>
      <c r="H211" s="635"/>
      <c r="I211" s="635"/>
      <c r="J211" s="635"/>
      <c r="K211" s="635"/>
      <c r="L211" s="635"/>
      <c r="M211" s="635"/>
      <c r="N211" s="635"/>
      <c r="O211" s="635"/>
      <c r="P211" s="635"/>
      <c r="Q211" s="635"/>
      <c r="R211" s="635"/>
      <c r="S211" s="635"/>
      <c r="T211" s="635"/>
      <c r="U211" s="635"/>
      <c r="V211" s="635"/>
      <c r="W211" s="635"/>
      <c r="X211" s="635"/>
      <c r="Y211" s="635"/>
      <c r="Z211" s="635"/>
      <c r="AA211" s="635"/>
      <c r="AB211" s="635"/>
      <c r="AC211" s="635"/>
      <c r="AD211" s="635"/>
    </row>
    <row r="212" spans="1:41" s="4" customFormat="1" ht="24" customHeight="1">
      <c r="A212" s="70"/>
      <c r="B212" s="8"/>
      <c r="C212" s="756" t="s">
        <v>5307</v>
      </c>
      <c r="D212" s="635"/>
      <c r="E212" s="635"/>
      <c r="F212" s="635"/>
      <c r="G212" s="635"/>
      <c r="H212" s="635"/>
      <c r="I212" s="635"/>
      <c r="J212" s="635"/>
      <c r="K212" s="635"/>
      <c r="L212" s="635"/>
      <c r="M212" s="635"/>
      <c r="N212" s="635"/>
      <c r="O212" s="635"/>
      <c r="P212" s="635"/>
      <c r="Q212" s="635"/>
      <c r="R212" s="635"/>
      <c r="S212" s="635"/>
      <c r="T212" s="635"/>
      <c r="U212" s="635"/>
      <c r="V212" s="635"/>
      <c r="W212" s="635"/>
      <c r="X212" s="635"/>
      <c r="Y212" s="635"/>
      <c r="Z212" s="635"/>
      <c r="AA212" s="635"/>
      <c r="AB212" s="635"/>
      <c r="AC212" s="635"/>
      <c r="AD212" s="635"/>
    </row>
    <row r="213" spans="1:41" s="4" customFormat="1" ht="24" customHeight="1">
      <c r="A213" s="7"/>
      <c r="C213" s="735" t="s">
        <v>5308</v>
      </c>
      <c r="D213" s="736"/>
      <c r="E213" s="736"/>
      <c r="F213" s="736"/>
      <c r="G213" s="736"/>
      <c r="H213" s="736"/>
      <c r="I213" s="736"/>
      <c r="J213" s="736"/>
      <c r="K213" s="736"/>
      <c r="L213" s="736"/>
      <c r="M213" s="736"/>
      <c r="N213" s="736"/>
      <c r="O213" s="736"/>
      <c r="P213" s="736"/>
      <c r="Q213" s="736"/>
      <c r="R213" s="736"/>
      <c r="S213" s="736"/>
      <c r="T213" s="736"/>
      <c r="U213" s="736"/>
      <c r="V213" s="736"/>
      <c r="W213" s="736"/>
      <c r="X213" s="736"/>
      <c r="Y213" s="736"/>
      <c r="Z213" s="736"/>
      <c r="AA213" s="736"/>
      <c r="AB213" s="736"/>
      <c r="AC213" s="736"/>
      <c r="AD213" s="736"/>
      <c r="AG213" s="219" t="s">
        <v>5099</v>
      </c>
      <c r="AH213" s="220" t="s">
        <v>5100</v>
      </c>
    </row>
    <row r="214" spans="1:41" s="4" customFormat="1" ht="15" customHeight="1">
      <c r="A214" s="62"/>
      <c r="B214" s="8"/>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G214" s="791" t="s">
        <v>5309</v>
      </c>
      <c r="AH214" s="794" t="s">
        <v>5310</v>
      </c>
      <c r="AI214" s="793" t="s">
        <v>5110</v>
      </c>
    </row>
    <row r="215" spans="1:41" s="4" customFormat="1" ht="48" customHeight="1">
      <c r="A215" s="62"/>
      <c r="B215" s="8"/>
      <c r="C215" s="771" t="s">
        <v>5140</v>
      </c>
      <c r="D215" s="669"/>
      <c r="E215" s="669"/>
      <c r="F215" s="669"/>
      <c r="G215" s="669"/>
      <c r="H215" s="669"/>
      <c r="I215" s="669"/>
      <c r="J215" s="669"/>
      <c r="K215" s="669"/>
      <c r="L215" s="669"/>
      <c r="M215" s="669"/>
      <c r="N215" s="669"/>
      <c r="O215" s="669"/>
      <c r="P215" s="669"/>
      <c r="Q215" s="669"/>
      <c r="R215" s="670"/>
      <c r="S215" s="668" t="s">
        <v>5311</v>
      </c>
      <c r="T215" s="669"/>
      <c r="U215" s="669"/>
      <c r="V215" s="669"/>
      <c r="W215" s="669"/>
      <c r="X215" s="670"/>
      <c r="Y215" s="643" t="s">
        <v>5312</v>
      </c>
      <c r="Z215" s="669"/>
      <c r="AA215" s="669"/>
      <c r="AB215" s="669"/>
      <c r="AC215" s="669"/>
      <c r="AD215" s="670"/>
      <c r="AG215" s="792"/>
      <c r="AH215" s="795"/>
      <c r="AI215" s="732"/>
      <c r="AJ215" s="2"/>
      <c r="AK215" s="2"/>
      <c r="AL215" s="2"/>
      <c r="AM215" s="2"/>
      <c r="AN215" s="2"/>
      <c r="AO215" s="566" t="s">
        <v>5313</v>
      </c>
    </row>
    <row r="216" spans="1:41" s="4" customFormat="1" ht="15" customHeight="1">
      <c r="A216" s="62"/>
      <c r="B216" s="8"/>
      <c r="C216" s="71" t="s">
        <v>5040</v>
      </c>
      <c r="D216" s="752" t="s">
        <v>5142</v>
      </c>
      <c r="E216" s="669"/>
      <c r="F216" s="669"/>
      <c r="G216" s="669"/>
      <c r="H216" s="669"/>
      <c r="I216" s="669"/>
      <c r="J216" s="669"/>
      <c r="K216" s="669"/>
      <c r="L216" s="669"/>
      <c r="M216" s="669"/>
      <c r="N216" s="669"/>
      <c r="O216" s="669"/>
      <c r="P216" s="669"/>
      <c r="Q216" s="669"/>
      <c r="R216" s="670"/>
      <c r="S216" s="754"/>
      <c r="T216" s="653"/>
      <c r="U216" s="653"/>
      <c r="V216" s="653"/>
      <c r="W216" s="653"/>
      <c r="X216" s="748"/>
      <c r="Y216" s="754"/>
      <c r="Z216" s="653"/>
      <c r="AA216" s="653"/>
      <c r="AB216" s="653"/>
      <c r="AC216" s="653"/>
      <c r="AD216" s="748"/>
      <c r="AG216" s="216">
        <f>IF(AND($K60&lt;&gt;"",$K60&lt;&gt;1,COUNTA(S216:AD216)&gt;0),1,0)</f>
        <v>0</v>
      </c>
      <c r="AH216" s="221">
        <f>IF(AND($S216&lt;&gt;"",$S216&lt;&gt;1,COUNTA(Y216)&gt;0),1,0)</f>
        <v>0</v>
      </c>
      <c r="AI216" s="217">
        <f>IF(AND($K60&lt;&gt;"",$K60&lt;&gt;1,COUNTA(S216:AD216)=0),0,IF(AND($K60&lt;&gt;"",$K60=1,S216&lt;&gt;"",S216&lt;&gt;1,COUNTA(Y216)=0),0,IF(AND($K60&lt;&gt;"",$K60=1,S216&lt;&gt;"",S216=1,COUNTA(Y216)=1),0,IF(COUNTA(S216:AD216)=0,0,1))))</f>
        <v>0</v>
      </c>
      <c r="AJ216" s="2"/>
      <c r="AK216" s="2"/>
      <c r="AL216" s="2"/>
      <c r="AM216" s="2"/>
      <c r="AN216" s="2"/>
      <c r="AO216" s="4" cm="1">
        <f t="array" aca="1" ref="AO216" ca="1">IF(OR(Y216=" ",AND(EXACT(UPPER(TRIM(SUBSTITUTE(Y216,CHAR(160)," "))),TRIM(SUBSTITUTE(Y216,CHAR(160)," "))),SUMPRODUCT(--ISNUMBER(MATCH(MID(TRIM(SUBSTITUTE(Y216,CHAR(160)," ")),ROW(INDIRECT("1:"&amp;LEN(TRIM(SUBSTITUTE(Y216,CHAR(160)," "))))),1),{"A","B","C","D","E","F","G","H","I","J","K","L","M","N","O","P","Q","R","S","T","U","V","W","X","Y","Z","Ñ","0","1","2","3","4","5","6","7","8","9"," "},0)))=LEN(TRIM(SUBSTITUTE(Y216,CHAR(160)," "))))),0,1)</f>
        <v>0</v>
      </c>
    </row>
    <row r="217" spans="1:41" s="4" customFormat="1" ht="15" customHeight="1">
      <c r="A217" s="62"/>
      <c r="B217" s="14"/>
      <c r="C217" s="71" t="s">
        <v>5042</v>
      </c>
      <c r="D217" s="752" t="s">
        <v>5143</v>
      </c>
      <c r="E217" s="669"/>
      <c r="F217" s="669"/>
      <c r="G217" s="669"/>
      <c r="H217" s="669"/>
      <c r="I217" s="669"/>
      <c r="J217" s="669"/>
      <c r="K217" s="669"/>
      <c r="L217" s="669"/>
      <c r="M217" s="669"/>
      <c r="N217" s="669"/>
      <c r="O217" s="669"/>
      <c r="P217" s="669"/>
      <c r="Q217" s="669"/>
      <c r="R217" s="670"/>
      <c r="S217" s="754"/>
      <c r="T217" s="653"/>
      <c r="U217" s="653"/>
      <c r="V217" s="653"/>
      <c r="W217" s="653"/>
      <c r="X217" s="748"/>
      <c r="Y217" s="754"/>
      <c r="Z217" s="653"/>
      <c r="AA217" s="653"/>
      <c r="AB217" s="653"/>
      <c r="AC217" s="653"/>
      <c r="AD217" s="748"/>
      <c r="AG217" s="216">
        <f>IF(AND($K61&lt;&gt;"",$K61&lt;&gt;1,COUNTA(S217:AD217)&gt;0),1,0)</f>
        <v>0</v>
      </c>
      <c r="AH217" s="221">
        <f>IF(AND($S217&lt;&gt;"",$S217&lt;&gt;1,COUNTA(Y217)&gt;0),1,0)</f>
        <v>0</v>
      </c>
      <c r="AI217" s="217">
        <f>IF(AND($K61&lt;&gt;"",$K61&lt;&gt;1,COUNTA(S217:AD217)=0),0,IF(AND($K61&lt;&gt;"",$K61=1,S217&lt;&gt;"",S217&lt;&gt;1,COUNTA(Y217)=0),0,IF(AND($K61&lt;&gt;"",$K61=1,S217&lt;&gt;"",S217=1,COUNTA(Y217)=1),0,IF(COUNTA(S217:AD217)=0,0,1))))</f>
        <v>0</v>
      </c>
      <c r="AJ217" s="2"/>
      <c r="AK217" s="2"/>
      <c r="AL217" s="2"/>
      <c r="AM217" s="2"/>
      <c r="AN217" s="2"/>
      <c r="AO217" s="4">
        <f ca="1">IF(OR(Y217=" ",AND(EXACT(UPPER(TRIM(SUBSTITUTE(Y217,CHAR(160)," "))),TRIM(SUBSTITUTE(Y217,CHAR(160)," "))),SUMPRODUCT(--ISNUMBER(MATCH(MID(TRIM(SUBSTITUTE(Y217,CHAR(160)," ")),ROW(INDIRECT("1:"&amp;LEN(TRIM(SUBSTITUTE(Y217,CHAR(160)," "))))),1),{"A","B","C","D","E","F","G","H","I","J","K","L","M","N","O","P","Q","R","S","T","U","V","W","X","Y","Z","Ñ","0","1","2","3","4","5","6","7","8","9"," "},0)))=LEN(TRIM(SUBSTITUTE(Y217,CHAR(160)," "))))),0,1)</f>
        <v>0</v>
      </c>
    </row>
    <row r="218" spans="1:41" s="4" customFormat="1" ht="15" customHeight="1">
      <c r="A218" s="62"/>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H218" s="220">
        <f>SUM(AG216:AH217)</f>
        <v>0</v>
      </c>
      <c r="AI218" s="568">
        <f>SUM(AI216:AI217)</f>
        <v>0</v>
      </c>
      <c r="AJ218" s="2"/>
      <c r="AK218" s="2"/>
      <c r="AL218" s="2"/>
      <c r="AM218" s="2"/>
      <c r="AN218" s="2"/>
    </row>
    <row r="219" spans="1:41" s="4" customFormat="1" ht="24" customHeight="1">
      <c r="A219" s="5"/>
      <c r="B219" s="8"/>
      <c r="C219" s="777" t="s">
        <v>5120</v>
      </c>
      <c r="D219" s="732"/>
      <c r="E219" s="732"/>
      <c r="F219" s="732"/>
      <c r="G219" s="732"/>
      <c r="H219" s="732"/>
      <c r="I219" s="732"/>
      <c r="J219" s="732"/>
      <c r="K219" s="732"/>
      <c r="L219" s="732"/>
      <c r="M219" s="732"/>
      <c r="N219" s="732"/>
      <c r="O219" s="732"/>
      <c r="P219" s="732"/>
      <c r="Q219" s="732"/>
      <c r="R219" s="732"/>
      <c r="S219" s="732"/>
      <c r="T219" s="732"/>
      <c r="U219" s="732"/>
      <c r="V219" s="732"/>
      <c r="W219" s="732"/>
      <c r="X219" s="732"/>
      <c r="Y219" s="732"/>
      <c r="Z219" s="732"/>
      <c r="AA219" s="732"/>
      <c r="AB219" s="732"/>
      <c r="AC219" s="732"/>
      <c r="AD219" s="732"/>
      <c r="AJ219" s="8"/>
      <c r="AK219" s="8"/>
      <c r="AL219" s="8"/>
      <c r="AM219" s="8"/>
      <c r="AN219" s="2"/>
    </row>
    <row r="220" spans="1:41" s="4" customFormat="1" ht="60" customHeight="1">
      <c r="A220" s="62"/>
      <c r="B220" s="8"/>
      <c r="C220" s="747"/>
      <c r="D220" s="653"/>
      <c r="E220" s="653"/>
      <c r="F220" s="653"/>
      <c r="G220" s="653"/>
      <c r="H220" s="653"/>
      <c r="I220" s="653"/>
      <c r="J220" s="653"/>
      <c r="K220" s="653"/>
      <c r="L220" s="653"/>
      <c r="M220" s="653"/>
      <c r="N220" s="653"/>
      <c r="O220" s="653"/>
      <c r="P220" s="653"/>
      <c r="Q220" s="653"/>
      <c r="R220" s="653"/>
      <c r="S220" s="653"/>
      <c r="T220" s="653"/>
      <c r="U220" s="653"/>
      <c r="V220" s="653"/>
      <c r="W220" s="653"/>
      <c r="X220" s="653"/>
      <c r="Y220" s="653"/>
      <c r="Z220" s="653"/>
      <c r="AA220" s="653"/>
      <c r="AB220" s="653"/>
      <c r="AC220" s="653"/>
      <c r="AD220" s="748"/>
    </row>
    <row r="221" spans="1:41" s="4" customFormat="1" ht="15" customHeight="1">
      <c r="A221" s="5"/>
      <c r="B221" s="766" t="str">
        <f>IF(AI218&gt;0,"Favor de ingresar toda la información requerida en la pregunta","")</f>
        <v/>
      </c>
      <c r="C221" s="635"/>
      <c r="D221" s="635"/>
      <c r="E221" s="635"/>
      <c r="F221" s="635"/>
      <c r="G221" s="635"/>
      <c r="H221" s="635"/>
      <c r="I221" s="635"/>
      <c r="J221" s="635"/>
      <c r="K221" s="635"/>
      <c r="L221" s="635"/>
      <c r="M221" s="635"/>
      <c r="N221" s="635"/>
      <c r="O221" s="635"/>
      <c r="P221" s="635"/>
      <c r="Q221" s="635"/>
      <c r="R221" s="635"/>
      <c r="S221" s="635"/>
      <c r="T221" s="635"/>
      <c r="U221" s="635"/>
      <c r="V221" s="635"/>
      <c r="W221" s="635"/>
      <c r="X221" s="635"/>
      <c r="Y221" s="635"/>
      <c r="Z221" s="635"/>
      <c r="AA221" s="635"/>
      <c r="AB221" s="635"/>
      <c r="AC221" s="635"/>
      <c r="AD221" s="635"/>
    </row>
    <row r="222" spans="1:41" s="4" customFormat="1" ht="15" customHeight="1">
      <c r="A222" s="5"/>
      <c r="B222" s="767" t="str">
        <f>IF(SUM(COUNTIF(Y216:AD217,"NS"))&lt;&gt;0,"Alerta: debido a que cuenta con registros NS, debe proporcionar una justificación en el area de comentarios al final de la pregunta","")</f>
        <v/>
      </c>
      <c r="C222" s="767"/>
      <c r="D222" s="767"/>
      <c r="E222" s="767"/>
      <c r="F222" s="767"/>
      <c r="G222" s="767"/>
      <c r="H222" s="767"/>
      <c r="I222" s="767"/>
      <c r="J222" s="767"/>
      <c r="K222" s="767"/>
      <c r="L222" s="767"/>
      <c r="M222" s="767"/>
      <c r="N222" s="767"/>
      <c r="O222" s="767"/>
      <c r="P222" s="767"/>
      <c r="Q222" s="767"/>
      <c r="R222" s="767"/>
      <c r="S222" s="767"/>
      <c r="T222" s="767"/>
      <c r="U222" s="767"/>
      <c r="V222" s="767"/>
      <c r="W222" s="767"/>
      <c r="X222" s="767"/>
      <c r="Y222" s="767"/>
      <c r="Z222" s="767"/>
      <c r="AA222" s="767"/>
      <c r="AB222" s="767"/>
      <c r="AC222" s="767"/>
      <c r="AD222" s="767"/>
    </row>
    <row r="223" spans="1:41" s="4" customFormat="1" ht="15" customHeight="1">
      <c r="A223" s="5"/>
      <c r="B223" s="753" t="str">
        <f>IF(AN219=0,"","El nombre debe registrarse en mayúsculas, sin comillas ni signos de acentuación, puntuación, paréntesis y abreviaturas")</f>
        <v/>
      </c>
      <c r="C223" s="753"/>
      <c r="D223" s="753"/>
      <c r="E223" s="753"/>
      <c r="F223" s="753"/>
      <c r="G223" s="753"/>
      <c r="H223" s="753"/>
      <c r="I223" s="753"/>
      <c r="J223" s="753"/>
      <c r="K223" s="753"/>
      <c r="L223" s="753"/>
      <c r="M223" s="753"/>
      <c r="N223" s="753"/>
      <c r="O223" s="753"/>
      <c r="P223" s="753"/>
      <c r="Q223" s="753"/>
      <c r="R223" s="753"/>
      <c r="S223" s="753"/>
      <c r="T223" s="753"/>
      <c r="U223" s="753"/>
      <c r="V223" s="753"/>
      <c r="W223" s="753"/>
      <c r="X223" s="753"/>
      <c r="Y223" s="753"/>
      <c r="Z223" s="753"/>
      <c r="AA223" s="753"/>
      <c r="AB223" s="753"/>
      <c r="AC223" s="753"/>
      <c r="AD223" s="753"/>
    </row>
    <row r="224" spans="1:41" s="4" customFormat="1" ht="15" customHeight="1">
      <c r="A224" s="5"/>
      <c r="B224" s="750" t="str">
        <f>IF(AH218&gt;0,"Favor de verificar que no tenga información en celdas sombreadas","")</f>
        <v/>
      </c>
      <c r="C224" s="751"/>
      <c r="D224" s="751"/>
      <c r="E224" s="751"/>
      <c r="F224" s="751"/>
      <c r="G224" s="751"/>
      <c r="H224" s="751"/>
      <c r="I224" s="751"/>
      <c r="J224" s="751"/>
      <c r="K224" s="751"/>
      <c r="L224" s="751"/>
      <c r="M224" s="751"/>
      <c r="N224" s="751"/>
      <c r="O224" s="751"/>
      <c r="P224" s="751"/>
      <c r="Q224" s="751"/>
      <c r="R224" s="751"/>
      <c r="S224" s="751"/>
      <c r="T224" s="751"/>
      <c r="U224" s="751"/>
      <c r="V224" s="751"/>
      <c r="W224" s="751"/>
      <c r="X224" s="751"/>
      <c r="Y224" s="751"/>
      <c r="Z224" s="751"/>
      <c r="AA224" s="751"/>
      <c r="AB224" s="751"/>
      <c r="AC224" s="751"/>
      <c r="AD224" s="751"/>
    </row>
    <row r="225" spans="1:36" s="4" customFormat="1" ht="15" customHeight="1">
      <c r="A225" s="5"/>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row>
    <row r="226" spans="1:36" s="4" customFormat="1" ht="15" customHeight="1" thickBot="1">
      <c r="A226" s="5"/>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row>
    <row r="227" spans="1:36" s="4" customFormat="1" ht="15" customHeight="1" thickBot="1">
      <c r="A227" s="58"/>
      <c r="B227" s="654" t="s">
        <v>5314</v>
      </c>
      <c r="C227" s="655"/>
      <c r="D227" s="655"/>
      <c r="E227" s="655"/>
      <c r="F227" s="655"/>
      <c r="G227" s="655"/>
      <c r="H227" s="655"/>
      <c r="I227" s="655"/>
      <c r="J227" s="655"/>
      <c r="K227" s="655"/>
      <c r="L227" s="655"/>
      <c r="M227" s="655"/>
      <c r="N227" s="655"/>
      <c r="O227" s="655"/>
      <c r="P227" s="655"/>
      <c r="Q227" s="655"/>
      <c r="R227" s="655"/>
      <c r="S227" s="655"/>
      <c r="T227" s="655"/>
      <c r="U227" s="655"/>
      <c r="V227" s="655"/>
      <c r="W227" s="655"/>
      <c r="X227" s="655"/>
      <c r="Y227" s="655"/>
      <c r="Z227" s="655"/>
      <c r="AA227" s="655"/>
      <c r="AB227" s="655"/>
      <c r="AC227" s="655"/>
      <c r="AD227" s="656"/>
    </row>
    <row r="228" spans="1:36" s="4" customFormat="1" ht="15" customHeight="1">
      <c r="A228" s="58"/>
      <c r="B228" s="761" t="s">
        <v>5122</v>
      </c>
      <c r="C228" s="666"/>
      <c r="D228" s="666"/>
      <c r="E228" s="666"/>
      <c r="F228" s="666"/>
      <c r="G228" s="666"/>
      <c r="H228" s="666"/>
      <c r="I228" s="666"/>
      <c r="J228" s="666"/>
      <c r="K228" s="666"/>
      <c r="L228" s="666"/>
      <c r="M228" s="666"/>
      <c r="N228" s="666"/>
      <c r="O228" s="666"/>
      <c r="P228" s="666"/>
      <c r="Q228" s="666"/>
      <c r="R228" s="666"/>
      <c r="S228" s="666"/>
      <c r="T228" s="666"/>
      <c r="U228" s="666"/>
      <c r="V228" s="666"/>
      <c r="W228" s="666"/>
      <c r="X228" s="666"/>
      <c r="Y228" s="666"/>
      <c r="Z228" s="666"/>
      <c r="AA228" s="666"/>
      <c r="AB228" s="666"/>
      <c r="AC228" s="666"/>
      <c r="AD228" s="762"/>
    </row>
    <row r="229" spans="1:36" s="4" customFormat="1" ht="36" customHeight="1">
      <c r="A229" s="17"/>
      <c r="B229" s="12"/>
      <c r="C229" s="715" t="s">
        <v>5315</v>
      </c>
      <c r="D229" s="736"/>
      <c r="E229" s="736"/>
      <c r="F229" s="736"/>
      <c r="G229" s="736"/>
      <c r="H229" s="736"/>
      <c r="I229" s="736"/>
      <c r="J229" s="736"/>
      <c r="K229" s="736"/>
      <c r="L229" s="736"/>
      <c r="M229" s="736"/>
      <c r="N229" s="736"/>
      <c r="O229" s="736"/>
      <c r="P229" s="736"/>
      <c r="Q229" s="736"/>
      <c r="R229" s="736"/>
      <c r="S229" s="736"/>
      <c r="T229" s="736"/>
      <c r="U229" s="736"/>
      <c r="V229" s="736"/>
      <c r="W229" s="736"/>
      <c r="X229" s="736"/>
      <c r="Y229" s="736"/>
      <c r="Z229" s="736"/>
      <c r="AA229" s="736"/>
      <c r="AB229" s="736"/>
      <c r="AC229" s="736"/>
      <c r="AD229" s="689"/>
    </row>
    <row r="230" spans="1:36" s="4" customFormat="1" ht="15" customHeight="1">
      <c r="A230" s="5"/>
      <c r="B230" s="772" t="s">
        <v>5124</v>
      </c>
      <c r="C230" s="773"/>
      <c r="D230" s="773"/>
      <c r="E230" s="773"/>
      <c r="F230" s="773"/>
      <c r="G230" s="773"/>
      <c r="H230" s="773"/>
      <c r="I230" s="773"/>
      <c r="J230" s="773"/>
      <c r="K230" s="773"/>
      <c r="L230" s="773"/>
      <c r="M230" s="773"/>
      <c r="N230" s="773"/>
      <c r="O230" s="773"/>
      <c r="P230" s="773"/>
      <c r="Q230" s="773"/>
      <c r="R230" s="773"/>
      <c r="S230" s="773"/>
      <c r="T230" s="773"/>
      <c r="U230" s="773"/>
      <c r="V230" s="773"/>
      <c r="W230" s="773"/>
      <c r="X230" s="773"/>
      <c r="Y230" s="773"/>
      <c r="Z230" s="773"/>
      <c r="AA230" s="773"/>
      <c r="AB230" s="773"/>
      <c r="AC230" s="773"/>
      <c r="AD230" s="769"/>
    </row>
    <row r="231" spans="1:36" s="4" customFormat="1" ht="36" customHeight="1">
      <c r="A231" s="5"/>
      <c r="B231" s="72"/>
      <c r="C231" s="731" t="s">
        <v>5316</v>
      </c>
      <c r="D231" s="732"/>
      <c r="E231" s="732"/>
      <c r="F231" s="732"/>
      <c r="G231" s="732"/>
      <c r="H231" s="732"/>
      <c r="I231" s="732"/>
      <c r="J231" s="732"/>
      <c r="K231" s="732"/>
      <c r="L231" s="732"/>
      <c r="M231" s="732"/>
      <c r="N231" s="732"/>
      <c r="O231" s="732"/>
      <c r="P231" s="732"/>
      <c r="Q231" s="732"/>
      <c r="R231" s="732"/>
      <c r="S231" s="732"/>
      <c r="T231" s="732"/>
      <c r="U231" s="732"/>
      <c r="V231" s="732"/>
      <c r="W231" s="732"/>
      <c r="X231" s="732"/>
      <c r="Y231" s="732"/>
      <c r="Z231" s="732"/>
      <c r="AA231" s="732"/>
      <c r="AB231" s="732"/>
      <c r="AC231" s="732"/>
      <c r="AD231" s="733"/>
    </row>
    <row r="232" spans="1:36" s="4" customFormat="1" ht="15" customHeight="1">
      <c r="A232" s="5"/>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row>
    <row r="233" spans="1:36" s="4" customFormat="1" ht="24" customHeight="1">
      <c r="A233" s="61" t="s">
        <v>5317</v>
      </c>
      <c r="B233" s="743" t="s">
        <v>5318</v>
      </c>
      <c r="C233" s="736"/>
      <c r="D233" s="736"/>
      <c r="E233" s="736"/>
      <c r="F233" s="736"/>
      <c r="G233" s="736"/>
      <c r="H233" s="736"/>
      <c r="I233" s="736"/>
      <c r="J233" s="736"/>
      <c r="K233" s="736"/>
      <c r="L233" s="736"/>
      <c r="M233" s="736"/>
      <c r="N233" s="736"/>
      <c r="O233" s="736"/>
      <c r="P233" s="736"/>
      <c r="Q233" s="736"/>
      <c r="R233" s="736"/>
      <c r="S233" s="736"/>
      <c r="T233" s="736"/>
      <c r="U233" s="736"/>
      <c r="V233" s="736"/>
      <c r="W233" s="736"/>
      <c r="X233" s="736"/>
      <c r="Y233" s="736"/>
      <c r="Z233" s="736"/>
      <c r="AA233" s="736"/>
      <c r="AB233" s="736"/>
      <c r="AC233" s="736"/>
      <c r="AD233" s="736"/>
    </row>
    <row r="234" spans="1:36" s="4" customFormat="1" ht="24" customHeight="1">
      <c r="A234" s="5"/>
      <c r="B234" s="16"/>
      <c r="C234" s="735" t="s">
        <v>5319</v>
      </c>
      <c r="D234" s="736"/>
      <c r="E234" s="736"/>
      <c r="F234" s="736"/>
      <c r="G234" s="736"/>
      <c r="H234" s="736"/>
      <c r="I234" s="736"/>
      <c r="J234" s="736"/>
      <c r="K234" s="736"/>
      <c r="L234" s="736"/>
      <c r="M234" s="736"/>
      <c r="N234" s="736"/>
      <c r="O234" s="736"/>
      <c r="P234" s="736"/>
      <c r="Q234" s="736"/>
      <c r="R234" s="736"/>
      <c r="S234" s="736"/>
      <c r="T234" s="736"/>
      <c r="U234" s="736"/>
      <c r="V234" s="736"/>
      <c r="W234" s="736"/>
      <c r="X234" s="736"/>
      <c r="Y234" s="736"/>
      <c r="Z234" s="736"/>
      <c r="AA234" s="736"/>
      <c r="AB234" s="736"/>
      <c r="AC234" s="736"/>
      <c r="AD234" s="736"/>
      <c r="AG234" s="220" t="s">
        <v>5100</v>
      </c>
      <c r="AI234" s="227" t="s">
        <v>5320</v>
      </c>
    </row>
    <row r="235" spans="1:36" s="4" customFormat="1" ht="15" customHeight="1">
      <c r="A235" s="5"/>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G235" s="794" t="s">
        <v>5310</v>
      </c>
      <c r="AH235" s="793" t="s">
        <v>5110</v>
      </c>
      <c r="AI235" s="807" t="s">
        <v>5321</v>
      </c>
      <c r="AJ235" s="811" t="s">
        <v>5322</v>
      </c>
    </row>
    <row r="236" spans="1:36" s="4" customFormat="1" ht="24" customHeight="1">
      <c r="A236" s="5"/>
      <c r="B236" s="17"/>
      <c r="C236" s="643" t="s">
        <v>5323</v>
      </c>
      <c r="D236" s="669"/>
      <c r="E236" s="669"/>
      <c r="F236" s="669"/>
      <c r="G236" s="669"/>
      <c r="H236" s="669"/>
      <c r="I236" s="669"/>
      <c r="J236" s="669"/>
      <c r="K236" s="669"/>
      <c r="L236" s="669"/>
      <c r="M236" s="669"/>
      <c r="N236" s="669"/>
      <c r="O236" s="669"/>
      <c r="P236" s="670"/>
      <c r="Q236" s="643" t="s">
        <v>5324</v>
      </c>
      <c r="R236" s="669"/>
      <c r="S236" s="669"/>
      <c r="T236" s="669"/>
      <c r="U236" s="669"/>
      <c r="V236" s="669"/>
      <c r="W236" s="669"/>
      <c r="X236" s="669"/>
      <c r="Y236" s="669"/>
      <c r="Z236" s="669"/>
      <c r="AA236" s="669"/>
      <c r="AB236" s="669"/>
      <c r="AC236" s="669"/>
      <c r="AD236" s="670"/>
      <c r="AG236" s="795"/>
      <c r="AH236" s="732"/>
      <c r="AI236" s="808"/>
      <c r="AJ236" s="811"/>
    </row>
    <row r="237" spans="1:36" s="4" customFormat="1" ht="15" customHeight="1">
      <c r="A237" s="5"/>
      <c r="B237" s="17"/>
      <c r="C237" s="671"/>
      <c r="D237" s="653"/>
      <c r="E237" s="653"/>
      <c r="F237" s="653"/>
      <c r="G237" s="653"/>
      <c r="H237" s="653"/>
      <c r="I237" s="653"/>
      <c r="J237" s="653"/>
      <c r="K237" s="653"/>
      <c r="L237" s="653"/>
      <c r="M237" s="653"/>
      <c r="N237" s="653"/>
      <c r="O237" s="653"/>
      <c r="P237" s="748"/>
      <c r="Q237" s="744"/>
      <c r="R237" s="745"/>
      <c r="S237" s="745"/>
      <c r="T237" s="745"/>
      <c r="U237" s="745"/>
      <c r="V237" s="745"/>
      <c r="W237" s="745"/>
      <c r="X237" s="745"/>
      <c r="Y237" s="745"/>
      <c r="Z237" s="745"/>
      <c r="AA237" s="745"/>
      <c r="AB237" s="745"/>
      <c r="AC237" s="745"/>
      <c r="AD237" s="746"/>
      <c r="AG237" s="221">
        <f>IF(AND($C$237&lt;&gt;"",$C$237&lt;&gt;1,COUNTA(Q237)&gt;0),1,0)</f>
        <v>0</v>
      </c>
      <c r="AH237" s="217">
        <f>IF(AND($C$237&lt;&gt;"",$C$237&lt;&gt;1,COUNTA(Q237)=0),0,IF(AND($C$237&lt;&gt;"",$C$237=1,COUNTA(Q237)=1),0,IF(COUNTA(C237:AD237)=0,0,1)))</f>
        <v>0</v>
      </c>
      <c r="AI237" s="228">
        <f>IF(AND(C186=1,C237&lt;&gt;1),1,0)</f>
        <v>0</v>
      </c>
      <c r="AJ237" s="302">
        <f>IF(Q237="",0,IF(AND(C237&lt;&gt;"",C237=1,SUM(Q237)=0),1,0))</f>
        <v>0</v>
      </c>
    </row>
    <row r="238" spans="1:36" s="4" customFormat="1" ht="15" customHeight="1">
      <c r="A238" s="5"/>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row>
    <row r="239" spans="1:36" s="4" customFormat="1" ht="24" customHeight="1">
      <c r="A239" s="5"/>
      <c r="B239" s="17"/>
      <c r="C239" s="758" t="s">
        <v>5120</v>
      </c>
      <c r="D239" s="736"/>
      <c r="E239" s="736"/>
      <c r="F239" s="736"/>
      <c r="G239" s="736"/>
      <c r="H239" s="736"/>
      <c r="I239" s="736"/>
      <c r="J239" s="736"/>
      <c r="K239" s="736"/>
      <c r="L239" s="736"/>
      <c r="M239" s="736"/>
      <c r="N239" s="736"/>
      <c r="O239" s="736"/>
      <c r="P239" s="736"/>
      <c r="Q239" s="736"/>
      <c r="R239" s="736"/>
      <c r="S239" s="736"/>
      <c r="T239" s="736"/>
      <c r="U239" s="736"/>
      <c r="V239" s="736"/>
      <c r="W239" s="736"/>
      <c r="X239" s="736"/>
      <c r="Y239" s="736"/>
      <c r="Z239" s="736"/>
      <c r="AA239" s="736"/>
      <c r="AB239" s="736"/>
      <c r="AC239" s="736"/>
      <c r="AD239" s="736"/>
    </row>
    <row r="240" spans="1:36" s="4" customFormat="1" ht="60" customHeight="1">
      <c r="A240" s="5"/>
      <c r="B240" s="17"/>
      <c r="C240" s="747"/>
      <c r="D240" s="653"/>
      <c r="E240" s="653"/>
      <c r="F240" s="653"/>
      <c r="G240" s="653"/>
      <c r="H240" s="653"/>
      <c r="I240" s="653"/>
      <c r="J240" s="653"/>
      <c r="K240" s="653"/>
      <c r="L240" s="653"/>
      <c r="M240" s="653"/>
      <c r="N240" s="653"/>
      <c r="O240" s="653"/>
      <c r="P240" s="653"/>
      <c r="Q240" s="653"/>
      <c r="R240" s="653"/>
      <c r="S240" s="653"/>
      <c r="T240" s="653"/>
      <c r="U240" s="653"/>
      <c r="V240" s="653"/>
      <c r="W240" s="653"/>
      <c r="X240" s="653"/>
      <c r="Y240" s="653"/>
      <c r="Z240" s="653"/>
      <c r="AA240" s="653"/>
      <c r="AB240" s="653"/>
      <c r="AC240" s="653"/>
      <c r="AD240" s="748"/>
    </row>
    <row r="241" spans="1:31" s="4" customFormat="1" ht="15" customHeight="1">
      <c r="A241" s="5"/>
      <c r="B241" s="766" t="str">
        <f>IF(AH237&gt;0,"Favor de ingresar toda la información requerida en la pregunta","")</f>
        <v/>
      </c>
      <c r="C241" s="635"/>
      <c r="D241" s="635"/>
      <c r="E241" s="635"/>
      <c r="F241" s="635"/>
      <c r="G241" s="635"/>
      <c r="H241" s="635"/>
      <c r="I241" s="635"/>
      <c r="J241" s="635"/>
      <c r="K241" s="635"/>
      <c r="L241" s="635"/>
      <c r="M241" s="635"/>
      <c r="N241" s="635"/>
      <c r="O241" s="635"/>
      <c r="P241" s="635"/>
      <c r="Q241" s="635"/>
      <c r="R241" s="635"/>
      <c r="S241" s="635"/>
      <c r="T241" s="635"/>
      <c r="U241" s="635"/>
      <c r="V241" s="635"/>
      <c r="W241" s="635"/>
      <c r="X241" s="635"/>
      <c r="Y241" s="635"/>
      <c r="Z241" s="635"/>
      <c r="AA241" s="635"/>
      <c r="AB241" s="635"/>
      <c r="AC241" s="635"/>
      <c r="AD241" s="635"/>
    </row>
    <row r="242" spans="1:31" s="4" customFormat="1" ht="15" customHeight="1">
      <c r="A242" s="5"/>
      <c r="B242" s="767" t="str">
        <f>IF(SUM(COUNTIF(Q237:AD237,"NS"))&lt;&gt;0,"Alerta: debido a que cuenta con registros NS, debe proporcionar una justificación en el area de comentarios al final de la pregunta","")</f>
        <v/>
      </c>
      <c r="C242" s="767"/>
      <c r="D242" s="767"/>
      <c r="E242" s="767"/>
      <c r="F242" s="767"/>
      <c r="G242" s="767"/>
      <c r="H242" s="767"/>
      <c r="I242" s="767"/>
      <c r="J242" s="767"/>
      <c r="K242" s="767"/>
      <c r="L242" s="767"/>
      <c r="M242" s="767"/>
      <c r="N242" s="767"/>
      <c r="O242" s="767"/>
      <c r="P242" s="767"/>
      <c r="Q242" s="767"/>
      <c r="R242" s="767"/>
      <c r="S242" s="767"/>
      <c r="T242" s="767"/>
      <c r="U242" s="767"/>
      <c r="V242" s="767"/>
      <c r="W242" s="767"/>
      <c r="X242" s="767"/>
      <c r="Y242" s="767"/>
      <c r="Z242" s="767"/>
      <c r="AA242" s="767"/>
      <c r="AB242" s="767"/>
      <c r="AC242" s="767"/>
      <c r="AD242" s="767"/>
    </row>
    <row r="243" spans="1:31" s="4" customFormat="1" ht="15" customHeight="1">
      <c r="A243" s="5"/>
      <c r="B243" s="749" t="str">
        <f>IF(AI237&gt;0,"Alerta: debe de proporcionar una justificación de acuerdo a lo establecido en la instrucción general 1 del apartado I.3 ","")</f>
        <v/>
      </c>
      <c r="C243" s="749"/>
      <c r="D243" s="749"/>
      <c r="E243" s="749"/>
      <c r="F243" s="749"/>
      <c r="G243" s="749"/>
      <c r="H243" s="749"/>
      <c r="I243" s="749"/>
      <c r="J243" s="749"/>
      <c r="K243" s="749"/>
      <c r="L243" s="749"/>
      <c r="M243" s="749"/>
      <c r="N243" s="749"/>
      <c r="O243" s="749"/>
      <c r="P243" s="749"/>
      <c r="Q243" s="749"/>
      <c r="R243" s="749"/>
      <c r="S243" s="749"/>
      <c r="T243" s="749"/>
      <c r="U243" s="749"/>
      <c r="V243" s="749"/>
      <c r="W243" s="749"/>
      <c r="X243" s="749"/>
      <c r="Y243" s="749"/>
      <c r="Z243" s="749"/>
      <c r="AA243" s="749"/>
      <c r="AB243" s="749"/>
      <c r="AC243" s="749"/>
      <c r="AD243" s="749"/>
    </row>
    <row r="244" spans="1:31" s="4" customFormat="1" ht="15" customHeight="1">
      <c r="A244" s="5"/>
      <c r="B244" s="750" t="str">
        <f>IF(AG237&gt;0,"Favor de verificar que no tenga información en celdas sombreadas","")</f>
        <v/>
      </c>
      <c r="C244" s="751"/>
      <c r="D244" s="751"/>
      <c r="E244" s="751"/>
      <c r="F244" s="751"/>
      <c r="G244" s="751"/>
      <c r="H244" s="751"/>
      <c r="I244" s="751"/>
      <c r="J244" s="751"/>
      <c r="K244" s="751"/>
      <c r="L244" s="751"/>
      <c r="M244" s="751"/>
      <c r="N244" s="751"/>
      <c r="O244" s="751"/>
      <c r="P244" s="751"/>
      <c r="Q244" s="751"/>
      <c r="R244" s="751"/>
      <c r="S244" s="751"/>
      <c r="T244" s="751"/>
      <c r="U244" s="751"/>
      <c r="V244" s="751"/>
      <c r="W244" s="751"/>
      <c r="X244" s="751"/>
      <c r="Y244" s="751"/>
      <c r="Z244" s="751"/>
      <c r="AA244" s="751"/>
      <c r="AB244" s="751"/>
      <c r="AC244" s="751"/>
      <c r="AD244" s="751"/>
    </row>
    <row r="245" spans="1:31" s="4" customFormat="1" ht="15" customHeight="1">
      <c r="A245" s="5"/>
      <c r="B245" s="753" t="str">
        <f>IF(AJ237&gt;0,"No puede ingresar cero en la col. Programas especiales debido a que registró el código 1 en la col. ¿Cuenta con algún programa… ?","")</f>
        <v/>
      </c>
      <c r="C245" s="753"/>
      <c r="D245" s="753"/>
      <c r="E245" s="753"/>
      <c r="F245" s="753"/>
      <c r="G245" s="753"/>
      <c r="H245" s="753"/>
      <c r="I245" s="753"/>
      <c r="J245" s="753"/>
      <c r="K245" s="753"/>
      <c r="L245" s="753"/>
      <c r="M245" s="753"/>
      <c r="N245" s="753"/>
      <c r="O245" s="753"/>
      <c r="P245" s="753"/>
      <c r="Q245" s="753"/>
      <c r="R245" s="753"/>
      <c r="S245" s="753"/>
      <c r="T245" s="753"/>
      <c r="U245" s="753"/>
      <c r="V245" s="753"/>
      <c r="W245" s="753"/>
      <c r="X245" s="753"/>
      <c r="Y245" s="753"/>
      <c r="Z245" s="753"/>
      <c r="AA245" s="753"/>
      <c r="AB245" s="753"/>
      <c r="AC245" s="753"/>
      <c r="AD245" s="753"/>
      <c r="AE245" s="545"/>
    </row>
    <row r="246" spans="1:31" s="4" customFormat="1" ht="15" customHeight="1">
      <c r="A246" s="5"/>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row>
    <row r="247" spans="1:31" s="4" customFormat="1" ht="60" customHeight="1">
      <c r="A247" s="7" t="s">
        <v>5325</v>
      </c>
      <c r="B247" s="786" t="s">
        <v>5326</v>
      </c>
      <c r="C247" s="736"/>
      <c r="D247" s="736"/>
      <c r="E247" s="736"/>
      <c r="F247" s="736"/>
      <c r="G247" s="736"/>
      <c r="H247" s="736"/>
      <c r="I247" s="736"/>
      <c r="J247" s="736"/>
      <c r="K247" s="736"/>
      <c r="L247" s="736"/>
      <c r="M247" s="736"/>
      <c r="N247" s="736"/>
      <c r="O247" s="736"/>
      <c r="P247" s="736"/>
      <c r="Q247" s="736"/>
      <c r="R247" s="736"/>
      <c r="S247" s="736"/>
      <c r="T247" s="736"/>
      <c r="U247" s="736"/>
      <c r="V247" s="736"/>
      <c r="W247" s="736"/>
      <c r="X247" s="736"/>
      <c r="Y247" s="736"/>
      <c r="Z247" s="736"/>
      <c r="AA247" s="736"/>
      <c r="AB247" s="736"/>
      <c r="AC247" s="736"/>
      <c r="AD247" s="736"/>
    </row>
    <row r="248" spans="1:31" s="4" customFormat="1" ht="24" customHeight="1">
      <c r="A248" s="62"/>
      <c r="B248" s="8"/>
      <c r="C248" s="758" t="s">
        <v>5327</v>
      </c>
      <c r="D248" s="736"/>
      <c r="E248" s="736"/>
      <c r="F248" s="736"/>
      <c r="G248" s="736"/>
      <c r="H248" s="736"/>
      <c r="I248" s="736"/>
      <c r="J248" s="736"/>
      <c r="K248" s="736"/>
      <c r="L248" s="736"/>
      <c r="M248" s="736"/>
      <c r="N248" s="736"/>
      <c r="O248" s="736"/>
      <c r="P248" s="736"/>
      <c r="Q248" s="736"/>
      <c r="R248" s="736"/>
      <c r="S248" s="736"/>
      <c r="T248" s="736"/>
      <c r="U248" s="736"/>
      <c r="V248" s="736"/>
      <c r="W248" s="736"/>
      <c r="X248" s="736"/>
      <c r="Y248" s="736"/>
      <c r="Z248" s="736"/>
      <c r="AA248" s="736"/>
      <c r="AB248" s="736"/>
      <c r="AC248" s="736"/>
      <c r="AD248" s="736"/>
    </row>
    <row r="249" spans="1:31" s="4" customFormat="1" ht="24" customHeight="1">
      <c r="A249" s="62"/>
      <c r="B249" s="8"/>
      <c r="C249" s="758" t="s">
        <v>5328</v>
      </c>
      <c r="D249" s="736"/>
      <c r="E249" s="736"/>
      <c r="F249" s="736"/>
      <c r="G249" s="736"/>
      <c r="H249" s="736"/>
      <c r="I249" s="736"/>
      <c r="J249" s="736"/>
      <c r="K249" s="736"/>
      <c r="L249" s="736"/>
      <c r="M249" s="736"/>
      <c r="N249" s="736"/>
      <c r="O249" s="736"/>
      <c r="P249" s="736"/>
      <c r="Q249" s="736"/>
      <c r="R249" s="736"/>
      <c r="S249" s="736"/>
      <c r="T249" s="736"/>
      <c r="U249" s="736"/>
      <c r="V249" s="736"/>
      <c r="W249" s="736"/>
      <c r="X249" s="736"/>
      <c r="Y249" s="736"/>
      <c r="Z249" s="736"/>
      <c r="AA249" s="736"/>
      <c r="AB249" s="736"/>
      <c r="AC249" s="736"/>
      <c r="AD249" s="736"/>
    </row>
    <row r="250" spans="1:31" s="4" customFormat="1" ht="36" customHeight="1">
      <c r="A250" s="62"/>
      <c r="B250" s="8"/>
      <c r="C250" s="742" t="s">
        <v>5329</v>
      </c>
      <c r="D250" s="736"/>
      <c r="E250" s="736"/>
      <c r="F250" s="736"/>
      <c r="G250" s="736"/>
      <c r="H250" s="736"/>
      <c r="I250" s="736"/>
      <c r="J250" s="736"/>
      <c r="K250" s="736"/>
      <c r="L250" s="736"/>
      <c r="M250" s="736"/>
      <c r="N250" s="736"/>
      <c r="O250" s="736"/>
      <c r="P250" s="736"/>
      <c r="Q250" s="736"/>
      <c r="R250" s="736"/>
      <c r="S250" s="736"/>
      <c r="T250" s="736"/>
      <c r="U250" s="736"/>
      <c r="V250" s="736"/>
      <c r="W250" s="736"/>
      <c r="X250" s="736"/>
      <c r="Y250" s="736"/>
      <c r="Z250" s="736"/>
      <c r="AA250" s="736"/>
      <c r="AB250" s="736"/>
      <c r="AC250" s="736"/>
      <c r="AD250" s="736"/>
    </row>
    <row r="251" spans="1:31" s="4" customFormat="1" ht="36" customHeight="1">
      <c r="A251" s="62"/>
      <c r="B251" s="8"/>
      <c r="C251" s="742" t="s">
        <v>5330</v>
      </c>
      <c r="D251" s="635"/>
      <c r="E251" s="635"/>
      <c r="F251" s="635"/>
      <c r="G251" s="635"/>
      <c r="H251" s="635"/>
      <c r="I251" s="635"/>
      <c r="J251" s="635"/>
      <c r="K251" s="635"/>
      <c r="L251" s="635"/>
      <c r="M251" s="635"/>
      <c r="N251" s="635"/>
      <c r="O251" s="635"/>
      <c r="P251" s="635"/>
      <c r="Q251" s="635"/>
      <c r="R251" s="635"/>
      <c r="S251" s="635"/>
      <c r="T251" s="635"/>
      <c r="U251" s="635"/>
      <c r="V251" s="635"/>
      <c r="W251" s="635"/>
      <c r="X251" s="635"/>
      <c r="Y251" s="635"/>
      <c r="Z251" s="635"/>
      <c r="AA251" s="635"/>
      <c r="AB251" s="635"/>
      <c r="AC251" s="635"/>
      <c r="AD251" s="635"/>
    </row>
    <row r="252" spans="1:31" s="4" customFormat="1" ht="24" customHeight="1">
      <c r="A252" s="62"/>
      <c r="B252" s="8"/>
      <c r="C252" s="758" t="s">
        <v>5331</v>
      </c>
      <c r="D252" s="736"/>
      <c r="E252" s="736"/>
      <c r="F252" s="736"/>
      <c r="G252" s="736"/>
      <c r="H252" s="736"/>
      <c r="I252" s="736"/>
      <c r="J252" s="736"/>
      <c r="K252" s="736"/>
      <c r="L252" s="736"/>
      <c r="M252" s="736"/>
      <c r="N252" s="736"/>
      <c r="O252" s="736"/>
      <c r="P252" s="736"/>
      <c r="Q252" s="736"/>
      <c r="R252" s="736"/>
      <c r="S252" s="736"/>
      <c r="T252" s="736"/>
      <c r="U252" s="736"/>
      <c r="V252" s="736"/>
      <c r="W252" s="736"/>
      <c r="X252" s="736"/>
      <c r="Y252" s="736"/>
      <c r="Z252" s="736"/>
      <c r="AA252" s="736"/>
      <c r="AB252" s="736"/>
      <c r="AC252" s="736"/>
      <c r="AD252" s="736"/>
    </row>
    <row r="253" spans="1:31" s="4" customFormat="1" ht="36" customHeight="1">
      <c r="A253" s="62"/>
      <c r="B253" s="8"/>
      <c r="C253" s="758" t="s">
        <v>5332</v>
      </c>
      <c r="D253" s="736"/>
      <c r="E253" s="736"/>
      <c r="F253" s="736"/>
      <c r="G253" s="736"/>
      <c r="H253" s="736"/>
      <c r="I253" s="736"/>
      <c r="J253" s="736"/>
      <c r="K253" s="736"/>
      <c r="L253" s="736"/>
      <c r="M253" s="736"/>
      <c r="N253" s="736"/>
      <c r="O253" s="736"/>
      <c r="P253" s="736"/>
      <c r="Q253" s="736"/>
      <c r="R253" s="736"/>
      <c r="S253" s="736"/>
      <c r="T253" s="736"/>
      <c r="U253" s="736"/>
      <c r="V253" s="736"/>
      <c r="W253" s="736"/>
      <c r="X253" s="736"/>
      <c r="Y253" s="736"/>
      <c r="Z253" s="736"/>
      <c r="AA253" s="736"/>
      <c r="AB253" s="736"/>
      <c r="AC253" s="736"/>
      <c r="AD253" s="736"/>
    </row>
    <row r="254" spans="1:31" s="4" customFormat="1" ht="24" customHeight="1">
      <c r="A254" s="62"/>
      <c r="B254" s="8"/>
      <c r="C254" s="758" t="s">
        <v>5333</v>
      </c>
      <c r="D254" s="736"/>
      <c r="E254" s="736"/>
      <c r="F254" s="736"/>
      <c r="G254" s="736"/>
      <c r="H254" s="736"/>
      <c r="I254" s="736"/>
      <c r="J254" s="736"/>
      <c r="K254" s="736"/>
      <c r="L254" s="736"/>
      <c r="M254" s="736"/>
      <c r="N254" s="736"/>
      <c r="O254" s="736"/>
      <c r="P254" s="736"/>
      <c r="Q254" s="736"/>
      <c r="R254" s="736"/>
      <c r="S254" s="736"/>
      <c r="T254" s="736"/>
      <c r="U254" s="736"/>
      <c r="V254" s="736"/>
      <c r="W254" s="736"/>
      <c r="X254" s="736"/>
      <c r="Y254" s="736"/>
      <c r="Z254" s="736"/>
      <c r="AA254" s="736"/>
      <c r="AB254" s="736"/>
      <c r="AC254" s="736"/>
      <c r="AD254" s="736"/>
    </row>
    <row r="255" spans="1:31" s="4" customFormat="1" ht="24" customHeight="1">
      <c r="A255" s="62"/>
      <c r="B255" s="8"/>
      <c r="C255" s="742" t="s">
        <v>5334</v>
      </c>
      <c r="D255" s="635"/>
      <c r="E255" s="635"/>
      <c r="F255" s="635"/>
      <c r="G255" s="635"/>
      <c r="H255" s="635"/>
      <c r="I255" s="635"/>
      <c r="J255" s="635"/>
      <c r="K255" s="635"/>
      <c r="L255" s="635"/>
      <c r="M255" s="635"/>
      <c r="N255" s="635"/>
      <c r="O255" s="635"/>
      <c r="P255" s="635"/>
      <c r="Q255" s="635"/>
      <c r="R255" s="635"/>
      <c r="S255" s="635"/>
      <c r="T255" s="635"/>
      <c r="U255" s="635"/>
      <c r="V255" s="635"/>
      <c r="W255" s="635"/>
      <c r="X255" s="635"/>
      <c r="Y255" s="635"/>
      <c r="Z255" s="635"/>
      <c r="AA255" s="635"/>
      <c r="AB255" s="635"/>
      <c r="AC255" s="635"/>
      <c r="AD255" s="635"/>
    </row>
    <row r="256" spans="1:31" s="4" customFormat="1" ht="24" customHeight="1">
      <c r="A256" s="62"/>
      <c r="B256" s="8"/>
      <c r="C256" s="758" t="s">
        <v>5335</v>
      </c>
      <c r="D256" s="736"/>
      <c r="E256" s="736"/>
      <c r="F256" s="736"/>
      <c r="G256" s="736"/>
      <c r="H256" s="736"/>
      <c r="I256" s="736"/>
      <c r="J256" s="736"/>
      <c r="K256" s="736"/>
      <c r="L256" s="736"/>
      <c r="M256" s="736"/>
      <c r="N256" s="736"/>
      <c r="O256" s="736"/>
      <c r="P256" s="736"/>
      <c r="Q256" s="736"/>
      <c r="R256" s="736"/>
      <c r="S256" s="736"/>
      <c r="T256" s="736"/>
      <c r="U256" s="736"/>
      <c r="V256" s="736"/>
      <c r="W256" s="736"/>
      <c r="X256" s="736"/>
      <c r="Y256" s="736"/>
      <c r="Z256" s="736"/>
      <c r="AA256" s="736"/>
      <c r="AB256" s="736"/>
      <c r="AC256" s="736"/>
      <c r="AD256" s="736"/>
    </row>
    <row r="257" spans="1:59" s="4" customFormat="1" ht="15" customHeight="1">
      <c r="A257" s="62"/>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G257"/>
      <c r="AH257"/>
      <c r="AI257"/>
      <c r="AJ257"/>
      <c r="AK257"/>
      <c r="AL257" s="806" t="s">
        <v>5101</v>
      </c>
      <c r="AM257" s="806"/>
      <c r="AN257" s="806"/>
      <c r="AO257" s="806"/>
      <c r="AP257" s="806" t="s">
        <v>5102</v>
      </c>
      <c r="AQ257" s="806"/>
      <c r="AR257" s="806"/>
      <c r="AS257" s="806"/>
      <c r="AT257"/>
      <c r="AU257"/>
      <c r="AV257"/>
      <c r="AW257"/>
      <c r="AY257"/>
      <c r="AZ257"/>
      <c r="BA257"/>
      <c r="BB257"/>
    </row>
    <row r="258" spans="1:59" s="4" customFormat="1" ht="24" customHeight="1">
      <c r="A258" s="62"/>
      <c r="B258" s="8"/>
      <c r="C258" s="771" t="s">
        <v>5336</v>
      </c>
      <c r="D258" s="773"/>
      <c r="E258" s="773"/>
      <c r="F258" s="773"/>
      <c r="G258" s="773"/>
      <c r="H258" s="769"/>
      <c r="I258" s="771" t="s">
        <v>5337</v>
      </c>
      <c r="J258" s="669"/>
      <c r="K258" s="669"/>
      <c r="L258" s="669"/>
      <c r="M258" s="669"/>
      <c r="N258" s="670"/>
      <c r="O258" s="643" t="s">
        <v>5105</v>
      </c>
      <c r="P258" s="669"/>
      <c r="Q258" s="669"/>
      <c r="R258" s="669"/>
      <c r="S258" s="669"/>
      <c r="T258" s="670"/>
      <c r="U258" s="643" t="s">
        <v>5106</v>
      </c>
      <c r="V258" s="669"/>
      <c r="W258" s="669"/>
      <c r="X258" s="669"/>
      <c r="Y258" s="669"/>
      <c r="Z258" s="669"/>
      <c r="AA258" s="669"/>
      <c r="AB258" s="670"/>
      <c r="AC258" s="768" t="s">
        <v>5107</v>
      </c>
      <c r="AD258" s="769"/>
      <c r="AL258" s="800" t="s">
        <v>5111</v>
      </c>
      <c r="AM258" s="788" t="s">
        <v>5112</v>
      </c>
      <c r="AN258" s="788" t="s">
        <v>5113</v>
      </c>
      <c r="AO258" s="788" t="s">
        <v>5114</v>
      </c>
      <c r="AP258" s="787" t="s">
        <v>5111</v>
      </c>
      <c r="AQ258" s="788" t="s">
        <v>5112</v>
      </c>
      <c r="AR258" s="788" t="s">
        <v>5113</v>
      </c>
      <c r="AS258" s="788" t="s">
        <v>5114</v>
      </c>
      <c r="AT258" s="552" t="s">
        <v>5338</v>
      </c>
      <c r="AU258" s="803" t="s">
        <v>5339</v>
      </c>
      <c r="AV258" s="669"/>
      <c r="AW258" s="669"/>
      <c r="AX258" s="252" t="s">
        <v>5340</v>
      </c>
      <c r="AY258" s="251" t="s">
        <v>5341</v>
      </c>
      <c r="AZ258" s="235" t="s">
        <v>5099</v>
      </c>
      <c r="BA258" s="236" t="s">
        <v>5342</v>
      </c>
      <c r="BB258"/>
      <c r="BC258" s="804" t="s">
        <v>5343</v>
      </c>
      <c r="BD258" s="669"/>
      <c r="BE258" s="669"/>
      <c r="BF258" s="237" t="s">
        <v>5192</v>
      </c>
      <c r="BG258"/>
    </row>
    <row r="259" spans="1:59" s="4" customFormat="1" ht="88.5">
      <c r="A259" s="62"/>
      <c r="B259" s="7"/>
      <c r="C259" s="770"/>
      <c r="D259" s="732"/>
      <c r="E259" s="732"/>
      <c r="F259" s="732"/>
      <c r="G259" s="732"/>
      <c r="H259" s="733"/>
      <c r="I259" s="63" t="s">
        <v>5344</v>
      </c>
      <c r="J259" s="668" t="s">
        <v>5345</v>
      </c>
      <c r="K259" s="669"/>
      <c r="L259" s="669"/>
      <c r="M259" s="669"/>
      <c r="N259" s="670"/>
      <c r="O259" s="668" t="s">
        <v>5116</v>
      </c>
      <c r="P259" s="670"/>
      <c r="Q259" s="668" t="s">
        <v>5117</v>
      </c>
      <c r="R259" s="670"/>
      <c r="S259" s="668" t="s">
        <v>5118</v>
      </c>
      <c r="T259" s="670"/>
      <c r="U259" s="668" t="s">
        <v>5116</v>
      </c>
      <c r="V259" s="670"/>
      <c r="W259" s="668" t="s">
        <v>5117</v>
      </c>
      <c r="X259" s="670"/>
      <c r="Y259" s="668" t="s">
        <v>5118</v>
      </c>
      <c r="Z259" s="670"/>
      <c r="AA259" s="759" t="s">
        <v>5119</v>
      </c>
      <c r="AB259" s="670"/>
      <c r="AC259" s="770"/>
      <c r="AD259" s="733"/>
      <c r="AG259" s="2"/>
      <c r="AH259" s="2"/>
      <c r="AI259" s="2"/>
      <c r="AJ259" s="2"/>
      <c r="AK259" s="2"/>
      <c r="AL259" s="800"/>
      <c r="AM259" s="788"/>
      <c r="AN259" s="788"/>
      <c r="AO259" s="788"/>
      <c r="AP259" s="787"/>
      <c r="AQ259" s="788"/>
      <c r="AR259" s="788"/>
      <c r="AS259" s="788"/>
      <c r="AT259" s="553" t="s">
        <v>5346</v>
      </c>
      <c r="AU259" s="222" t="s">
        <v>5347</v>
      </c>
      <c r="AV259" s="229" t="s">
        <v>5348</v>
      </c>
      <c r="AW259" s="230" t="s">
        <v>5349</v>
      </c>
      <c r="AX259" s="254" t="s">
        <v>5350</v>
      </c>
      <c r="AY259" s="251" t="s">
        <v>5351</v>
      </c>
      <c r="AZ259" s="238" t="s">
        <v>5352</v>
      </c>
      <c r="BA259" s="239" t="s">
        <v>5353</v>
      </c>
      <c r="BB259" s="240" t="s">
        <v>5110</v>
      </c>
      <c r="BC259" s="222" t="s">
        <v>5354</v>
      </c>
      <c r="BD259" s="229" t="s">
        <v>5355</v>
      </c>
      <c r="BE259" s="230" t="s">
        <v>5349</v>
      </c>
      <c r="BF259" s="241" t="s">
        <v>5356</v>
      </c>
      <c r="BG259" s="242" t="s">
        <v>5357</v>
      </c>
    </row>
    <row r="260" spans="1:59" s="4" customFormat="1" ht="15" customHeight="1">
      <c r="A260" s="62"/>
      <c r="B260" s="7"/>
      <c r="C260" s="9" t="s">
        <v>5040</v>
      </c>
      <c r="D260" s="747"/>
      <c r="E260" s="653"/>
      <c r="F260" s="653"/>
      <c r="G260" s="653"/>
      <c r="H260" s="748"/>
      <c r="I260" s="188"/>
      <c r="J260" s="188"/>
      <c r="K260" s="188"/>
      <c r="L260" s="188"/>
      <c r="M260" s="188"/>
      <c r="N260" s="188"/>
      <c r="O260" s="740"/>
      <c r="P260" s="741"/>
      <c r="Q260" s="740"/>
      <c r="R260" s="741"/>
      <c r="S260" s="740"/>
      <c r="T260" s="741"/>
      <c r="U260" s="740"/>
      <c r="V260" s="741"/>
      <c r="W260" s="740"/>
      <c r="X260" s="741"/>
      <c r="Y260" s="740"/>
      <c r="Z260" s="741"/>
      <c r="AA260" s="754"/>
      <c r="AB260" s="748"/>
      <c r="AC260" s="754"/>
      <c r="AD260" s="748"/>
      <c r="AG260" s="2"/>
      <c r="AH260" s="2"/>
      <c r="AI260" s="2"/>
      <c r="AJ260" s="2"/>
      <c r="AK260" s="2"/>
      <c r="AL260" s="554">
        <f>IF(OR(O260="NS",Q260="NS",S260="NS"),0,IF(OR(Q260="",S260=""),0,IF(IFERROR(VALUE(O260),0)&gt;DAY(EOMONTH(DATE(IFERROR(VALUE(Q260),0),IFERROR(VALUE(S260),0),1),0)),1,0)))</f>
        <v>0</v>
      </c>
      <c r="AM260" s="551">
        <f>IF(OR(O260="",O260="NS",AND(LEN(O260)=2,IFERROR(VALUE(O260),0)&gt;=1,IFERROR(VALUE(O260),0)&lt;=31)),0,1)</f>
        <v>0</v>
      </c>
      <c r="AN260" s="551">
        <f>IF(OR(Q260="",Q260="NS",AND(LEN(Q260)=2,IFERROR(VALUE(Q260),0)&gt;=1,IFERROR(VALUE(Q260),0)&lt;=12)),0,1)</f>
        <v>0</v>
      </c>
      <c r="AO260" s="551">
        <f>IF(OR(S260="",S260="NS",AND(LEN(S260)=4,IFERROR(VALUE(S260),0)&gt;=1821,IFERROR(VALUE(S260),0)&lt;=2025)),0,1)</f>
        <v>0</v>
      </c>
      <c r="AP260" s="554">
        <f>IF(OR(U260="NS",W260="NS",Y260="NS"),0,IF(OR(W260="",Y260=""),0,IF(IFERROR(VALUE(U260),0)&gt;DAY(EOMONTH(DATE(IFERROR(VALUE(W260),0),IFERROR(VALUE(Y260),0),1),0)),1,0)))</f>
        <v>0</v>
      </c>
      <c r="AQ260" s="551">
        <f>IF(OR(U260="",U260="NS",AND(LEN(U260)=2,IFERROR(VALUE(U260),0)&gt;=1,IFERROR(VALUE(U260),0)&lt;=31)),0,1)</f>
        <v>0</v>
      </c>
      <c r="AR260" s="551">
        <f>IF(OR(W260="",W260="NS",AND(LEN(W260)=2,IFERROR(VALUE(W260),0)&gt;=1,IFERROR(VALUE(W260),0)&lt;=12)),0,1)</f>
        <v>0</v>
      </c>
      <c r="AS260" s="551">
        <f>IF(OR(Y260="",Y260="NS",AND(LEN(Y260)=4,IFERROR(VALUE(Y260),0)&gt;=1821,IFERROR(VALUE(Y260),0)&lt;=2025)),0,1)</f>
        <v>0</v>
      </c>
      <c r="AT260" s="231">
        <f>IF(AND(S260&lt;&gt;"",Y260=""),0,IF(OR(S260="NS",Y260="NS"),0,IF(OR(S260="NA",Y260="NA"),0,IF(Y260&gt;=SUM(S260),0,IF(AA260="X",0,1)))))</f>
        <v>0</v>
      </c>
      <c r="AU260" s="232">
        <f t="shared" ref="AU260:AU279" si="0">IF(SUM(AT260)=0,0,1)</f>
        <v>0</v>
      </c>
      <c r="AV260" s="233" t="str">
        <f>IF(AU260=0,"",
IF(SUM($AU$260:AU260)=1,AW260,
IF($AU$280&gt;SUM($AU$260:AU260),_xlfn.CONCAT(", ",AW260),
IF($AU$280=SUM($AU$260:AU260),_xlfn.CONCAT(" y ",AW260)))))</f>
        <v/>
      </c>
      <c r="AW260" s="234" t="s">
        <v>5358</v>
      </c>
      <c r="AX260" s="253">
        <f>IF(COUNTA(D260:H279)=SUM(Q237),0,1)</f>
        <v>0</v>
      </c>
      <c r="AY260" s="243">
        <f>IF(COUNTIF(I260:N279,12)&gt;0,1,0)</f>
        <v>0</v>
      </c>
      <c r="AZ260" s="244">
        <f>IF(AND($C$237&lt;&gt;"",$C$237&lt;&gt;1,COUNTA(D260:AD279)&gt;0),1,0)</f>
        <v>0</v>
      </c>
      <c r="BA260" s="245">
        <f t="shared" ref="BA260:BA279" si="1">IF(AND($AA260="X",COUNTA(U260:Z260)&gt;0),1,0)</f>
        <v>0</v>
      </c>
      <c r="BB260" s="246">
        <f t="shared" ref="BB260:BB279" si="2">IF(AND($C$237&lt;&gt;"",$C$237&lt;&gt;1,COUNTA(D260:AD260)=0),0,IF(AND($C$237&lt;&gt;"",$C$237=1,COUNTBLANK(D260)=0,COUNTA(I260:N260)&gt;0,COUNTA(O260:T260)=3,COUNTA(U260:Z260)=0,AA260="X",COUNTA(AC260)=1),0,IF(AND($C$237&lt;&gt;"",$C$237=1,COUNTBLANK(D260)=0,COUNTA(I260:N260)&gt;0,COUNTA(O260:T260)=3,COUNTA(U260:Z260)=3,AA260="",COUNTA(AC260)=1),0,IF(AND(COUNTBLANK(D260)=1,COUNTA(I260:AD260)=0),0,1))))</f>
        <v>0</v>
      </c>
      <c r="BC260" s="247">
        <f>IF(BB260=0,0,1)</f>
        <v>0</v>
      </c>
      <c r="BD260" s="233" t="str">
        <f>IF(BC260=0,"",
IF(SUM(BC260:BC260)=1,BE260,
IF(BC280&gt;SUM(BC260:BC260),_xlfn.CONCAT(", ",BE260),
IF(BC280=SUM(BC260:BC260),_xlfn.CONCAT(" y ",BE260)))))</f>
        <v/>
      </c>
      <c r="BE260" s="248" t="s">
        <v>5358</v>
      </c>
      <c r="BF260" s="249">
        <f t="shared" ref="BF260:BF279" si="3">IF(AND(I260="",COUNTA(J260:N260)=0),0,IF(AND(I260&lt;&gt;"",COUNTA(J260:N260)=0),0,IF(AND(I260&lt;&gt;"",J260&lt;&gt;"",COUNTA(K260:N260)=0),0,IF(AND(I260&lt;&gt;"",J260&lt;&gt;"",K260&lt;&gt;"",COUNTA(L260:N260)=0),0,IF(AND(I260&lt;&gt;"",J260&lt;&gt;"",K260&lt;&gt;"",L260&lt;&gt;"",COUNTA(M260:N260)=0),0,IF(AND(I260&lt;&gt;"",J260&lt;&gt;"",K260&lt;&gt;"",L260&lt;&gt;"",M260&lt;&gt;"",COUNTA(N260)=0),0,IF(AND(I260&lt;&gt;"",J260&lt;&gt;"",K260&lt;&gt;"",L260&lt;&gt;"",M260&lt;&gt;"",N260&lt;&gt;""),0,1)))))))</f>
        <v>0</v>
      </c>
      <c r="BG260" s="250">
        <f t="shared" ref="BG260:BG279" si="4">IF(OR(COUNTIF(I260:N260,1)&gt;1,COUNTIF(I260:N260,2)&gt;1,COUNTIF(I260:N260,3)&gt;1,COUNTIF(I260:N260,4)&gt;1,COUNTIF(I260:N260,5)&gt;1,COUNTIF(I260:N260,6)&gt;1,COUNTIF(I260:N260,7)&gt;1,COUNTIF(I260:N260,8)&gt;1,COUNTIF(I260:N260,9)&gt;1,COUNTIF(I260:N260,10)&gt;1,COUNTIF(I260:N260,11)&gt;1,COUNTIF(I260:N260,12)&gt;1),1,0)</f>
        <v>0</v>
      </c>
    </row>
    <row r="261" spans="1:59" s="4" customFormat="1" ht="15" customHeight="1">
      <c r="A261" s="62"/>
      <c r="B261" s="7"/>
      <c r="C261" s="9" t="s">
        <v>5042</v>
      </c>
      <c r="D261" s="747"/>
      <c r="E261" s="653"/>
      <c r="F261" s="653"/>
      <c r="G261" s="653"/>
      <c r="H261" s="748"/>
      <c r="I261" s="188"/>
      <c r="J261" s="188"/>
      <c r="K261" s="188"/>
      <c r="L261" s="188"/>
      <c r="M261" s="188"/>
      <c r="N261" s="188"/>
      <c r="O261" s="740"/>
      <c r="P261" s="741"/>
      <c r="Q261" s="740"/>
      <c r="R261" s="741"/>
      <c r="S261" s="740"/>
      <c r="T261" s="741"/>
      <c r="U261" s="740"/>
      <c r="V261" s="741"/>
      <c r="W261" s="740"/>
      <c r="X261" s="741"/>
      <c r="Y261" s="740"/>
      <c r="Z261" s="741"/>
      <c r="AA261" s="754"/>
      <c r="AB261" s="748"/>
      <c r="AC261" s="754"/>
      <c r="AD261" s="748"/>
      <c r="AG261" s="2"/>
      <c r="AH261" s="2"/>
      <c r="AI261" s="2"/>
      <c r="AJ261" s="2"/>
      <c r="AK261" s="2"/>
      <c r="AL261" s="554">
        <f t="shared" ref="AL261:AL279" si="5">IF(OR(O261="NS",Q261="NS",S261="NS"),0,IF(OR(Q261="",S261=""),0,IF(IFERROR(VALUE(O261),0)&gt;DAY(EOMONTH(DATE(IFERROR(VALUE(Q261),0),IFERROR(VALUE(S261),0),1),0)),1,0)))</f>
        <v>0</v>
      </c>
      <c r="AM261" s="551">
        <f t="shared" ref="AM261:AM279" si="6">IF(OR(O261="",O261="NS",AND(LEN(O261)=2,IFERROR(VALUE(O261),0)&gt;=1,IFERROR(VALUE(O261),0)&lt;=31)),0,1)</f>
        <v>0</v>
      </c>
      <c r="AN261" s="551">
        <f t="shared" ref="AN261:AN279" si="7">IF(OR(Q261="",Q261="NS",AND(LEN(Q261)=2,IFERROR(VALUE(Q261),0)&gt;=1,IFERROR(VALUE(Q261),0)&lt;=12)),0,1)</f>
        <v>0</v>
      </c>
      <c r="AO261" s="551">
        <f t="shared" ref="AO261:AO279" si="8">IF(OR(S261="",S261="NS",AND(LEN(S261)=4,IFERROR(VALUE(S261),0)&gt;=1821,IFERROR(VALUE(S261),0)&lt;=2025)),0,1)</f>
        <v>0</v>
      </c>
      <c r="AP261" s="554">
        <f t="shared" ref="AP261:AP279" si="9">IF(OR(U261="NS",W261="NS",Y261="NS"),0,IF(OR(W261="",Y261=""),0,IF(IFERROR(VALUE(U261),0)&gt;DAY(EOMONTH(DATE(IFERROR(VALUE(W261),0),IFERROR(VALUE(Y261),0),1),0)),1,0)))</f>
        <v>0</v>
      </c>
      <c r="AQ261" s="551">
        <f t="shared" ref="AQ261:AQ279" si="10">IF(OR(U261="",U261="NS",AND(LEN(U261)=2,IFERROR(VALUE(U261),0)&gt;=1,IFERROR(VALUE(U261),0)&lt;=31)),0,1)</f>
        <v>0</v>
      </c>
      <c r="AR261" s="551">
        <f t="shared" ref="AR261:AR279" si="11">IF(OR(W261="",W261="NS",AND(LEN(W261)=2,IFERROR(VALUE(W261),0)&gt;=1,IFERROR(VALUE(W261),0)&lt;=12)),0,1)</f>
        <v>0</v>
      </c>
      <c r="AS261" s="551">
        <f t="shared" ref="AS261:AS279" si="12">IF(OR(Y261="",Y261="NS",AND(LEN(Y261)=4,IFERROR(VALUE(Y261),0)&gt;=1821,IFERROR(VALUE(Y261),0)&lt;=2025)),0,1)</f>
        <v>0</v>
      </c>
      <c r="AT261" s="231">
        <f t="shared" ref="AT261:AT278" si="13">IF(AND(S261&lt;&gt;"",Y261=""),0,IF(OR(S261="NS",Y261="NS"),0,IF(OR(S261="NA",Y261="NA"),0,IF(Y261&gt;=SUM(S261),0,IF(AA261="X",0,1)))))</f>
        <v>0</v>
      </c>
      <c r="AU261" s="232">
        <f t="shared" si="0"/>
        <v>0</v>
      </c>
      <c r="AV261" s="233" t="str">
        <f>IF(AU261=0,"",
IF(SUM($AU$260:AU261)=1,AW261,
IF($AU$280&gt;SUM($AU$260:AU261),_xlfn.CONCAT(", ",AW261),
IF($AU$280=SUM($AU$260:AU261),_xlfn.CONCAT(" y ",AW261)))))</f>
        <v/>
      </c>
      <c r="AW261" s="234" t="s">
        <v>5359</v>
      </c>
      <c r="BA261" s="245">
        <f t="shared" si="1"/>
        <v>0</v>
      </c>
      <c r="BB261" s="246">
        <f t="shared" si="2"/>
        <v>0</v>
      </c>
      <c r="BC261" s="247">
        <f t="shared" ref="BC261:BC279" si="14">IF(BB261=0,0,1)</f>
        <v>0</v>
      </c>
      <c r="BD261" s="233" t="str">
        <f>IF(BC261=0,"",
IF(SUM($BC$260:BC261)=1,BE261,
IF($BC$280&gt;SUM($BC$260:BC261),_xlfn.CONCAT(", ",BE261),
IF($BC$280=SUM($BC$260:BC261),_xlfn.CONCAT(" y ",BE261)))))</f>
        <v/>
      </c>
      <c r="BE261" s="248" t="s">
        <v>5359</v>
      </c>
      <c r="BF261" s="249">
        <f t="shared" si="3"/>
        <v>0</v>
      </c>
      <c r="BG261" s="250">
        <f t="shared" si="4"/>
        <v>0</v>
      </c>
    </row>
    <row r="262" spans="1:59" s="4" customFormat="1" ht="15" customHeight="1">
      <c r="A262" s="62"/>
      <c r="B262" s="7"/>
      <c r="C262" s="9" t="s">
        <v>5044</v>
      </c>
      <c r="D262" s="747"/>
      <c r="E262" s="653"/>
      <c r="F262" s="653"/>
      <c r="G262" s="653"/>
      <c r="H262" s="748"/>
      <c r="I262" s="188"/>
      <c r="J262" s="188"/>
      <c r="K262" s="188"/>
      <c r="L262" s="188"/>
      <c r="M262" s="188"/>
      <c r="N262" s="188"/>
      <c r="O262" s="740"/>
      <c r="P262" s="741"/>
      <c r="Q262" s="740"/>
      <c r="R262" s="741"/>
      <c r="S262" s="740"/>
      <c r="T262" s="741"/>
      <c r="U262" s="740"/>
      <c r="V262" s="741"/>
      <c r="W262" s="740"/>
      <c r="X262" s="741"/>
      <c r="Y262" s="740"/>
      <c r="Z262" s="741"/>
      <c r="AA262" s="754"/>
      <c r="AB262" s="748"/>
      <c r="AC262" s="754"/>
      <c r="AD262" s="748"/>
      <c r="AG262" s="2"/>
      <c r="AH262" s="2"/>
      <c r="AI262" s="2"/>
      <c r="AJ262" s="2"/>
      <c r="AK262" s="2"/>
      <c r="AL262" s="554">
        <f t="shared" si="5"/>
        <v>0</v>
      </c>
      <c r="AM262" s="551">
        <f t="shared" si="6"/>
        <v>0</v>
      </c>
      <c r="AN262" s="551">
        <f t="shared" si="7"/>
        <v>0</v>
      </c>
      <c r="AO262" s="551">
        <f t="shared" si="8"/>
        <v>0</v>
      </c>
      <c r="AP262" s="554">
        <f t="shared" si="9"/>
        <v>0</v>
      </c>
      <c r="AQ262" s="551">
        <f t="shared" si="10"/>
        <v>0</v>
      </c>
      <c r="AR262" s="551">
        <f t="shared" si="11"/>
        <v>0</v>
      </c>
      <c r="AS262" s="551">
        <f t="shared" si="12"/>
        <v>0</v>
      </c>
      <c r="AT262" s="231">
        <f t="shared" si="13"/>
        <v>0</v>
      </c>
      <c r="AU262" s="232">
        <f t="shared" si="0"/>
        <v>0</v>
      </c>
      <c r="AV262" s="233" t="str">
        <f>IF(AU262=0,"",
IF(SUM($AU$260:AU262)=1,AW262,
IF($AU$280&gt;SUM($AU$260:AU262),_xlfn.CONCAT(", ",AW262),
IF($AU$280=SUM($AU$260:AU262),_xlfn.CONCAT(" y ",AW262)))))</f>
        <v/>
      </c>
      <c r="AW262" s="234" t="s">
        <v>5360</v>
      </c>
      <c r="BA262" s="245">
        <f t="shared" si="1"/>
        <v>0</v>
      </c>
      <c r="BB262" s="246">
        <f t="shared" si="2"/>
        <v>0</v>
      </c>
      <c r="BC262" s="247">
        <f t="shared" si="14"/>
        <v>0</v>
      </c>
      <c r="BD262" s="233" t="str">
        <f>IF(BC262=0,"",
IF(SUM($BC$260:BC262)=1,BE262,
IF($BC$280&gt;SUM($BC$260:BC262),_xlfn.CONCAT(", ",BE262),
IF($BC$280=SUM($BC$260:BC262),_xlfn.CONCAT(" y ",BE262)))))</f>
        <v/>
      </c>
      <c r="BE262" s="248" t="s">
        <v>5360</v>
      </c>
      <c r="BF262" s="249">
        <f t="shared" si="3"/>
        <v>0</v>
      </c>
      <c r="BG262" s="250">
        <f t="shared" si="4"/>
        <v>0</v>
      </c>
    </row>
    <row r="263" spans="1:59" s="4" customFormat="1" ht="15" customHeight="1">
      <c r="A263" s="62"/>
      <c r="B263" s="7"/>
      <c r="C263" s="9" t="s">
        <v>5046</v>
      </c>
      <c r="D263" s="747"/>
      <c r="E263" s="653"/>
      <c r="F263" s="653"/>
      <c r="G263" s="653"/>
      <c r="H263" s="748"/>
      <c r="I263" s="188"/>
      <c r="J263" s="188"/>
      <c r="K263" s="188"/>
      <c r="L263" s="188"/>
      <c r="M263" s="188"/>
      <c r="N263" s="188"/>
      <c r="O263" s="740"/>
      <c r="P263" s="741"/>
      <c r="Q263" s="740"/>
      <c r="R263" s="741"/>
      <c r="S263" s="740"/>
      <c r="T263" s="741"/>
      <c r="U263" s="740"/>
      <c r="V263" s="741"/>
      <c r="W263" s="740"/>
      <c r="X263" s="741"/>
      <c r="Y263" s="740"/>
      <c r="Z263" s="741"/>
      <c r="AA263" s="754"/>
      <c r="AB263" s="748"/>
      <c r="AC263" s="754"/>
      <c r="AD263" s="748"/>
      <c r="AG263" s="2"/>
      <c r="AH263" s="2"/>
      <c r="AI263" s="2"/>
      <c r="AJ263" s="2"/>
      <c r="AK263" s="2"/>
      <c r="AL263" s="554">
        <f t="shared" si="5"/>
        <v>0</v>
      </c>
      <c r="AM263" s="551">
        <f t="shared" si="6"/>
        <v>0</v>
      </c>
      <c r="AN263" s="551">
        <f t="shared" si="7"/>
        <v>0</v>
      </c>
      <c r="AO263" s="551">
        <f t="shared" si="8"/>
        <v>0</v>
      </c>
      <c r="AP263" s="554">
        <f t="shared" si="9"/>
        <v>0</v>
      </c>
      <c r="AQ263" s="551">
        <f t="shared" si="10"/>
        <v>0</v>
      </c>
      <c r="AR263" s="551">
        <f t="shared" si="11"/>
        <v>0</v>
      </c>
      <c r="AS263" s="551">
        <f t="shared" si="12"/>
        <v>0</v>
      </c>
      <c r="AT263" s="231">
        <f t="shared" si="13"/>
        <v>0</v>
      </c>
      <c r="AU263" s="232">
        <f t="shared" si="0"/>
        <v>0</v>
      </c>
      <c r="AV263" s="233" t="str">
        <f>IF(AU263=0,"",
IF(SUM($AU$260:AU263)=1,AW263,
IF($AU$280&gt;SUM($AU$260:AU263),_xlfn.CONCAT(", ",AW263),
IF($AU$280=SUM($AU$260:AU263),_xlfn.CONCAT(" y ",AW263)))))</f>
        <v/>
      </c>
      <c r="AW263" s="234" t="s">
        <v>5361</v>
      </c>
      <c r="BA263" s="245">
        <f t="shared" si="1"/>
        <v>0</v>
      </c>
      <c r="BB263" s="246">
        <f t="shared" si="2"/>
        <v>0</v>
      </c>
      <c r="BC263" s="247">
        <f t="shared" si="14"/>
        <v>0</v>
      </c>
      <c r="BD263" s="233" t="str">
        <f>IF(BC263=0,"",
IF(SUM($BC$260:BC263)=1,BE263,
IF($BC$280&gt;SUM($BC$260:BC263),_xlfn.CONCAT(", ",BE263),
IF($BC$280=SUM($BC$260:BC263),_xlfn.CONCAT(" y ",BE263)))))</f>
        <v/>
      </c>
      <c r="BE263" s="248" t="s">
        <v>5361</v>
      </c>
      <c r="BF263" s="249">
        <f t="shared" si="3"/>
        <v>0</v>
      </c>
      <c r="BG263" s="250">
        <f t="shared" si="4"/>
        <v>0</v>
      </c>
    </row>
    <row r="264" spans="1:59" s="4" customFormat="1" ht="15" customHeight="1">
      <c r="A264" s="62"/>
      <c r="B264" s="7"/>
      <c r="C264" s="9" t="s">
        <v>5048</v>
      </c>
      <c r="D264" s="747"/>
      <c r="E264" s="653"/>
      <c r="F264" s="653"/>
      <c r="G264" s="653"/>
      <c r="H264" s="748"/>
      <c r="I264" s="188"/>
      <c r="J264" s="188"/>
      <c r="K264" s="188"/>
      <c r="L264" s="188"/>
      <c r="M264" s="188"/>
      <c r="N264" s="188"/>
      <c r="O264" s="740"/>
      <c r="P264" s="741"/>
      <c r="Q264" s="740"/>
      <c r="R264" s="741"/>
      <c r="S264" s="740"/>
      <c r="T264" s="741"/>
      <c r="U264" s="740"/>
      <c r="V264" s="741"/>
      <c r="W264" s="740"/>
      <c r="X264" s="741"/>
      <c r="Y264" s="740"/>
      <c r="Z264" s="741"/>
      <c r="AA264" s="754"/>
      <c r="AB264" s="748"/>
      <c r="AC264" s="754"/>
      <c r="AD264" s="748"/>
      <c r="AG264" s="2"/>
      <c r="AH264" s="2"/>
      <c r="AI264" s="2"/>
      <c r="AJ264" s="2"/>
      <c r="AK264" s="2"/>
      <c r="AL264" s="554">
        <f t="shared" si="5"/>
        <v>0</v>
      </c>
      <c r="AM264" s="551">
        <f t="shared" si="6"/>
        <v>0</v>
      </c>
      <c r="AN264" s="551">
        <f t="shared" si="7"/>
        <v>0</v>
      </c>
      <c r="AO264" s="551">
        <f t="shared" si="8"/>
        <v>0</v>
      </c>
      <c r="AP264" s="554">
        <f t="shared" si="9"/>
        <v>0</v>
      </c>
      <c r="AQ264" s="551">
        <f t="shared" si="10"/>
        <v>0</v>
      </c>
      <c r="AR264" s="551">
        <f t="shared" si="11"/>
        <v>0</v>
      </c>
      <c r="AS264" s="551">
        <f t="shared" si="12"/>
        <v>0</v>
      </c>
      <c r="AT264" s="231">
        <f t="shared" si="13"/>
        <v>0</v>
      </c>
      <c r="AU264" s="232">
        <f t="shared" si="0"/>
        <v>0</v>
      </c>
      <c r="AV264" s="233" t="str">
        <f>IF(AU264=0,"",
IF(SUM($AU$260:AU264)=1,AW264,
IF($AU$280&gt;SUM($AU$260:AU264),_xlfn.CONCAT(", ",AW264),
IF($AU$280=SUM($AU$260:AU264),_xlfn.CONCAT(" y ",AW264)))))</f>
        <v/>
      </c>
      <c r="AW264" s="234" t="s">
        <v>5362</v>
      </c>
      <c r="BA264" s="245">
        <f t="shared" si="1"/>
        <v>0</v>
      </c>
      <c r="BB264" s="246">
        <f t="shared" si="2"/>
        <v>0</v>
      </c>
      <c r="BC264" s="247">
        <f t="shared" si="14"/>
        <v>0</v>
      </c>
      <c r="BD264" s="233" t="str">
        <f>IF(BC264=0,"",
IF(SUM($BC$260:BC264)=1,BE264,
IF($BC$280&gt;SUM($BC$260:BC264),_xlfn.CONCAT(", ",BE264),
IF($BC$280=SUM($BC$260:BC264),_xlfn.CONCAT(" y ",BE264)))))</f>
        <v/>
      </c>
      <c r="BE264" s="248" t="s">
        <v>5362</v>
      </c>
      <c r="BF264" s="249">
        <f t="shared" si="3"/>
        <v>0</v>
      </c>
      <c r="BG264" s="250">
        <f t="shared" si="4"/>
        <v>0</v>
      </c>
    </row>
    <row r="265" spans="1:59" s="4" customFormat="1" ht="15" customHeight="1">
      <c r="A265" s="62"/>
      <c r="B265" s="7"/>
      <c r="C265" s="9" t="s">
        <v>5050</v>
      </c>
      <c r="D265" s="747"/>
      <c r="E265" s="653"/>
      <c r="F265" s="653"/>
      <c r="G265" s="653"/>
      <c r="H265" s="748"/>
      <c r="I265" s="188"/>
      <c r="J265" s="188"/>
      <c r="K265" s="188"/>
      <c r="L265" s="188"/>
      <c r="M265" s="188"/>
      <c r="N265" s="188"/>
      <c r="O265" s="740"/>
      <c r="P265" s="741"/>
      <c r="Q265" s="740"/>
      <c r="R265" s="741"/>
      <c r="S265" s="740"/>
      <c r="T265" s="741"/>
      <c r="U265" s="740"/>
      <c r="V265" s="741"/>
      <c r="W265" s="740"/>
      <c r="X265" s="741"/>
      <c r="Y265" s="740"/>
      <c r="Z265" s="741"/>
      <c r="AA265" s="754"/>
      <c r="AB265" s="748"/>
      <c r="AC265" s="754"/>
      <c r="AD265" s="748"/>
      <c r="AG265" s="2"/>
      <c r="AH265" s="2"/>
      <c r="AI265" s="2"/>
      <c r="AJ265" s="2"/>
      <c r="AK265" s="2"/>
      <c r="AL265" s="554">
        <f t="shared" si="5"/>
        <v>0</v>
      </c>
      <c r="AM265" s="551">
        <f t="shared" si="6"/>
        <v>0</v>
      </c>
      <c r="AN265" s="551">
        <f t="shared" si="7"/>
        <v>0</v>
      </c>
      <c r="AO265" s="551">
        <f t="shared" si="8"/>
        <v>0</v>
      </c>
      <c r="AP265" s="554">
        <f t="shared" si="9"/>
        <v>0</v>
      </c>
      <c r="AQ265" s="551">
        <f t="shared" si="10"/>
        <v>0</v>
      </c>
      <c r="AR265" s="551">
        <f t="shared" si="11"/>
        <v>0</v>
      </c>
      <c r="AS265" s="551">
        <f t="shared" si="12"/>
        <v>0</v>
      </c>
      <c r="AT265" s="231">
        <f t="shared" si="13"/>
        <v>0</v>
      </c>
      <c r="AU265" s="232">
        <f t="shared" si="0"/>
        <v>0</v>
      </c>
      <c r="AV265" s="233" t="str">
        <f>IF(AU265=0,"",
IF(SUM($AU$260:AU265)=1,AW265,
IF($AU$280&gt;SUM($AU$260:AU265),_xlfn.CONCAT(", ",AW265),
IF($AU$280=SUM($AU$260:AU265),_xlfn.CONCAT(" y ",AW265)))))</f>
        <v/>
      </c>
      <c r="AW265" s="234" t="s">
        <v>5363</v>
      </c>
      <c r="BA265" s="245">
        <f t="shared" si="1"/>
        <v>0</v>
      </c>
      <c r="BB265" s="246">
        <f t="shared" si="2"/>
        <v>0</v>
      </c>
      <c r="BC265" s="247">
        <f t="shared" si="14"/>
        <v>0</v>
      </c>
      <c r="BD265" s="233" t="str">
        <f>IF(BC265=0,"",
IF(SUM($BC$260:BC265)=1,BE265,
IF($BC$280&gt;SUM($BC$260:BC265),_xlfn.CONCAT(", ",BE265),
IF($BC$280=SUM($BC$260:BC265),_xlfn.CONCAT(" y ",BE265)))))</f>
        <v/>
      </c>
      <c r="BE265" s="248" t="s">
        <v>5363</v>
      </c>
      <c r="BF265" s="249">
        <f t="shared" si="3"/>
        <v>0</v>
      </c>
      <c r="BG265" s="250">
        <f t="shared" si="4"/>
        <v>0</v>
      </c>
    </row>
    <row r="266" spans="1:59" s="4" customFormat="1" ht="15" customHeight="1">
      <c r="A266" s="62"/>
      <c r="B266" s="7"/>
      <c r="C266" s="9" t="s">
        <v>5052</v>
      </c>
      <c r="D266" s="747"/>
      <c r="E266" s="653"/>
      <c r="F266" s="653"/>
      <c r="G266" s="653"/>
      <c r="H266" s="748"/>
      <c r="I266" s="188"/>
      <c r="J266" s="188"/>
      <c r="K266" s="188"/>
      <c r="L266" s="188"/>
      <c r="M266" s="188"/>
      <c r="N266" s="188"/>
      <c r="O266" s="740"/>
      <c r="P266" s="741"/>
      <c r="Q266" s="740"/>
      <c r="R266" s="741"/>
      <c r="S266" s="740"/>
      <c r="T266" s="741"/>
      <c r="U266" s="740"/>
      <c r="V266" s="741"/>
      <c r="W266" s="740"/>
      <c r="X266" s="741"/>
      <c r="Y266" s="740"/>
      <c r="Z266" s="741"/>
      <c r="AA266" s="754"/>
      <c r="AB266" s="748"/>
      <c r="AC266" s="754"/>
      <c r="AD266" s="748"/>
      <c r="AG266" s="2"/>
      <c r="AH266" s="2"/>
      <c r="AI266" s="2"/>
      <c r="AJ266" s="2"/>
      <c r="AK266" s="2"/>
      <c r="AL266" s="554">
        <f t="shared" si="5"/>
        <v>0</v>
      </c>
      <c r="AM266" s="551">
        <f t="shared" si="6"/>
        <v>0</v>
      </c>
      <c r="AN266" s="551">
        <f t="shared" si="7"/>
        <v>0</v>
      </c>
      <c r="AO266" s="551">
        <f t="shared" si="8"/>
        <v>0</v>
      </c>
      <c r="AP266" s="554">
        <f t="shared" si="9"/>
        <v>0</v>
      </c>
      <c r="AQ266" s="551">
        <f t="shared" si="10"/>
        <v>0</v>
      </c>
      <c r="AR266" s="551">
        <f t="shared" si="11"/>
        <v>0</v>
      </c>
      <c r="AS266" s="551">
        <f t="shared" si="12"/>
        <v>0</v>
      </c>
      <c r="AT266" s="231">
        <f t="shared" si="13"/>
        <v>0</v>
      </c>
      <c r="AU266" s="232">
        <f t="shared" si="0"/>
        <v>0</v>
      </c>
      <c r="AV266" s="233" t="str">
        <f>IF(AU266=0,"",
IF(SUM($AU$260:AU266)=1,AW266,
IF($AU$280&gt;SUM($AU$260:AU266),_xlfn.CONCAT(", ",AW266),
IF($AU$280=SUM($AU$260:AU266),_xlfn.CONCAT(" y ",AW266)))))</f>
        <v/>
      </c>
      <c r="AW266" s="234" t="s">
        <v>5364</v>
      </c>
      <c r="BA266" s="245">
        <f t="shared" si="1"/>
        <v>0</v>
      </c>
      <c r="BB266" s="246">
        <f t="shared" si="2"/>
        <v>0</v>
      </c>
      <c r="BC266" s="247">
        <f t="shared" si="14"/>
        <v>0</v>
      </c>
      <c r="BD266" s="233" t="str">
        <f>IF(BC266=0,"",
IF(SUM($BC$260:BC266)=1,BE266,
IF($BC$280&gt;SUM($BC$260:BC266),_xlfn.CONCAT(", ",BE266),
IF($BC$280=SUM($BC$260:BC266),_xlfn.CONCAT(" y ",BE266)))))</f>
        <v/>
      </c>
      <c r="BE266" s="248" t="s">
        <v>5364</v>
      </c>
      <c r="BF266" s="249">
        <f t="shared" si="3"/>
        <v>0</v>
      </c>
      <c r="BG266" s="250">
        <f t="shared" si="4"/>
        <v>0</v>
      </c>
    </row>
    <row r="267" spans="1:59" s="4" customFormat="1" ht="15" customHeight="1">
      <c r="A267" s="62"/>
      <c r="B267" s="7"/>
      <c r="C267" s="9" t="s">
        <v>5054</v>
      </c>
      <c r="D267" s="747"/>
      <c r="E267" s="653"/>
      <c r="F267" s="653"/>
      <c r="G267" s="653"/>
      <c r="H267" s="748"/>
      <c r="I267" s="188"/>
      <c r="J267" s="188"/>
      <c r="K267" s="188"/>
      <c r="L267" s="188"/>
      <c r="M267" s="188"/>
      <c r="N267" s="188"/>
      <c r="O267" s="740"/>
      <c r="P267" s="741"/>
      <c r="Q267" s="740"/>
      <c r="R267" s="741"/>
      <c r="S267" s="740"/>
      <c r="T267" s="741"/>
      <c r="U267" s="740"/>
      <c r="V267" s="741"/>
      <c r="W267" s="740"/>
      <c r="X267" s="741"/>
      <c r="Y267" s="740"/>
      <c r="Z267" s="741"/>
      <c r="AA267" s="754"/>
      <c r="AB267" s="748"/>
      <c r="AC267" s="754"/>
      <c r="AD267" s="748"/>
      <c r="AG267" s="2"/>
      <c r="AH267" s="2"/>
      <c r="AI267" s="2"/>
      <c r="AJ267" s="2"/>
      <c r="AK267" s="2"/>
      <c r="AL267" s="554">
        <f t="shared" si="5"/>
        <v>0</v>
      </c>
      <c r="AM267" s="551">
        <f t="shared" si="6"/>
        <v>0</v>
      </c>
      <c r="AN267" s="551">
        <f t="shared" si="7"/>
        <v>0</v>
      </c>
      <c r="AO267" s="551">
        <f t="shared" si="8"/>
        <v>0</v>
      </c>
      <c r="AP267" s="554">
        <f t="shared" si="9"/>
        <v>0</v>
      </c>
      <c r="AQ267" s="551">
        <f t="shared" si="10"/>
        <v>0</v>
      </c>
      <c r="AR267" s="551">
        <f t="shared" si="11"/>
        <v>0</v>
      </c>
      <c r="AS267" s="551">
        <f t="shared" si="12"/>
        <v>0</v>
      </c>
      <c r="AT267" s="231">
        <f t="shared" si="13"/>
        <v>0</v>
      </c>
      <c r="AU267" s="232">
        <f t="shared" si="0"/>
        <v>0</v>
      </c>
      <c r="AV267" s="233" t="str">
        <f>IF(AU267=0,"",
IF(SUM($AU$260:AU267)=1,AW267,
IF($AU$280&gt;SUM($AU$260:AU267),_xlfn.CONCAT(", ",AW267),
IF($AU$280=SUM($AU$260:AU267),_xlfn.CONCAT(" y ",AW267)))))</f>
        <v/>
      </c>
      <c r="AW267" s="234" t="s">
        <v>5365</v>
      </c>
      <c r="BA267" s="245">
        <f t="shared" si="1"/>
        <v>0</v>
      </c>
      <c r="BB267" s="246">
        <f t="shared" si="2"/>
        <v>0</v>
      </c>
      <c r="BC267" s="247">
        <f t="shared" si="14"/>
        <v>0</v>
      </c>
      <c r="BD267" s="233" t="str">
        <f>IF(BC267=0,"",
IF(SUM($BC$260:BC267)=1,BE267,
IF($BC$280&gt;SUM($BC$260:BC267),_xlfn.CONCAT(", ",BE267),
IF($BC$280=SUM($BC$260:BC267),_xlfn.CONCAT(" y ",BE267)))))</f>
        <v/>
      </c>
      <c r="BE267" s="248" t="s">
        <v>5365</v>
      </c>
      <c r="BF267" s="249">
        <f t="shared" si="3"/>
        <v>0</v>
      </c>
      <c r="BG267" s="250">
        <f t="shared" si="4"/>
        <v>0</v>
      </c>
    </row>
    <row r="268" spans="1:59" s="4" customFormat="1" ht="15" customHeight="1">
      <c r="A268" s="62"/>
      <c r="B268" s="8"/>
      <c r="C268" s="9" t="s">
        <v>5056</v>
      </c>
      <c r="D268" s="747"/>
      <c r="E268" s="653"/>
      <c r="F268" s="653"/>
      <c r="G268" s="653"/>
      <c r="H268" s="748"/>
      <c r="I268" s="188"/>
      <c r="J268" s="188"/>
      <c r="K268" s="188"/>
      <c r="L268" s="188"/>
      <c r="M268" s="188"/>
      <c r="N268" s="188"/>
      <c r="O268" s="740"/>
      <c r="P268" s="741"/>
      <c r="Q268" s="740"/>
      <c r="R268" s="741"/>
      <c r="S268" s="740"/>
      <c r="T268" s="741"/>
      <c r="U268" s="740"/>
      <c r="V268" s="741"/>
      <c r="W268" s="740"/>
      <c r="X268" s="741"/>
      <c r="Y268" s="740"/>
      <c r="Z268" s="741"/>
      <c r="AA268" s="754"/>
      <c r="AB268" s="748"/>
      <c r="AC268" s="754"/>
      <c r="AD268" s="748"/>
      <c r="AG268" s="2"/>
      <c r="AH268" s="2"/>
      <c r="AI268" s="2"/>
      <c r="AJ268" s="2"/>
      <c r="AK268" s="2"/>
      <c r="AL268" s="554">
        <f t="shared" si="5"/>
        <v>0</v>
      </c>
      <c r="AM268" s="551">
        <f t="shared" si="6"/>
        <v>0</v>
      </c>
      <c r="AN268" s="551">
        <f t="shared" si="7"/>
        <v>0</v>
      </c>
      <c r="AO268" s="551">
        <f t="shared" si="8"/>
        <v>0</v>
      </c>
      <c r="AP268" s="554">
        <f t="shared" si="9"/>
        <v>0</v>
      </c>
      <c r="AQ268" s="551">
        <f t="shared" si="10"/>
        <v>0</v>
      </c>
      <c r="AR268" s="551">
        <f t="shared" si="11"/>
        <v>0</v>
      </c>
      <c r="AS268" s="551">
        <f t="shared" si="12"/>
        <v>0</v>
      </c>
      <c r="AT268" s="231">
        <f t="shared" si="13"/>
        <v>0</v>
      </c>
      <c r="AU268" s="232">
        <f t="shared" si="0"/>
        <v>0</v>
      </c>
      <c r="AV268" s="233" t="str">
        <f>IF(AU268=0,"",
IF(SUM($AU$260:AU268)=1,AW268,
IF($AU$280&gt;SUM($AU$260:AU268),_xlfn.CONCAT(", ",AW268),
IF($AU$280=SUM($AU$260:AU268),_xlfn.CONCAT(" y ",AW268)))))</f>
        <v/>
      </c>
      <c r="AW268" s="234" t="s">
        <v>5366</v>
      </c>
      <c r="BA268" s="245">
        <f t="shared" si="1"/>
        <v>0</v>
      </c>
      <c r="BB268" s="246">
        <f t="shared" si="2"/>
        <v>0</v>
      </c>
      <c r="BC268" s="247">
        <f t="shared" si="14"/>
        <v>0</v>
      </c>
      <c r="BD268" s="233" t="str">
        <f>IF(BC268=0,"",
IF(SUM($BC$260:BC268)=1,BE268,
IF($BC$280&gt;SUM($BC$260:BC268),_xlfn.CONCAT(", ",BE268),
IF($BC$280=SUM($BC$260:BC268),_xlfn.CONCAT(" y ",BE268)))))</f>
        <v/>
      </c>
      <c r="BE268" s="248" t="s">
        <v>5366</v>
      </c>
      <c r="BF268" s="249">
        <f t="shared" si="3"/>
        <v>0</v>
      </c>
      <c r="BG268" s="250">
        <f t="shared" si="4"/>
        <v>0</v>
      </c>
    </row>
    <row r="269" spans="1:59" s="4" customFormat="1" ht="15" customHeight="1">
      <c r="A269" s="7"/>
      <c r="B269" s="8"/>
      <c r="C269" s="9" t="s">
        <v>5057</v>
      </c>
      <c r="D269" s="747"/>
      <c r="E269" s="653"/>
      <c r="F269" s="653"/>
      <c r="G269" s="653"/>
      <c r="H269" s="748"/>
      <c r="I269" s="188"/>
      <c r="J269" s="188"/>
      <c r="K269" s="188"/>
      <c r="L269" s="188"/>
      <c r="M269" s="188"/>
      <c r="N269" s="188"/>
      <c r="O269" s="740"/>
      <c r="P269" s="741"/>
      <c r="Q269" s="740"/>
      <c r="R269" s="741"/>
      <c r="S269" s="740"/>
      <c r="T269" s="741"/>
      <c r="U269" s="740"/>
      <c r="V269" s="741"/>
      <c r="W269" s="740"/>
      <c r="X269" s="741"/>
      <c r="Y269" s="740"/>
      <c r="Z269" s="741"/>
      <c r="AA269" s="754"/>
      <c r="AB269" s="748"/>
      <c r="AC269" s="754"/>
      <c r="AD269" s="748"/>
      <c r="AG269" s="2"/>
      <c r="AH269" s="2"/>
      <c r="AI269" s="2"/>
      <c r="AJ269" s="2"/>
      <c r="AK269" s="2"/>
      <c r="AL269" s="554">
        <f t="shared" si="5"/>
        <v>0</v>
      </c>
      <c r="AM269" s="551">
        <f t="shared" si="6"/>
        <v>0</v>
      </c>
      <c r="AN269" s="551">
        <f t="shared" si="7"/>
        <v>0</v>
      </c>
      <c r="AO269" s="551">
        <f t="shared" si="8"/>
        <v>0</v>
      </c>
      <c r="AP269" s="554">
        <f t="shared" si="9"/>
        <v>0</v>
      </c>
      <c r="AQ269" s="551">
        <f t="shared" si="10"/>
        <v>0</v>
      </c>
      <c r="AR269" s="551">
        <f t="shared" si="11"/>
        <v>0</v>
      </c>
      <c r="AS269" s="551">
        <f t="shared" si="12"/>
        <v>0</v>
      </c>
      <c r="AT269" s="231">
        <f t="shared" si="13"/>
        <v>0</v>
      </c>
      <c r="AU269" s="232">
        <f t="shared" si="0"/>
        <v>0</v>
      </c>
      <c r="AV269" s="233" t="str">
        <f>IF(AU269=0,"",
IF(SUM($AU$260:AU269)=1,AW269,
IF($AU$280&gt;SUM($AU$260:AU269),_xlfn.CONCAT(", ",AW269),
IF($AU$280=SUM($AU$260:AU269),_xlfn.CONCAT(" y ",AW269)))))</f>
        <v/>
      </c>
      <c r="AW269" s="234" t="s">
        <v>5367</v>
      </c>
      <c r="BA269" s="245">
        <f t="shared" si="1"/>
        <v>0</v>
      </c>
      <c r="BB269" s="246">
        <f t="shared" si="2"/>
        <v>0</v>
      </c>
      <c r="BC269" s="247">
        <f t="shared" si="14"/>
        <v>0</v>
      </c>
      <c r="BD269" s="233" t="str">
        <f>IF(BC269=0,"",
IF(SUM($BC$260:BC269)=1,BE269,
IF($BC$280&gt;SUM($BC$260:BC269),_xlfn.CONCAT(", ",BE269),
IF($BC$280=SUM($BC$260:BC269),_xlfn.CONCAT(" y ",BE269)))))</f>
        <v/>
      </c>
      <c r="BE269" s="248" t="s">
        <v>5367</v>
      </c>
      <c r="BF269" s="249">
        <f t="shared" si="3"/>
        <v>0</v>
      </c>
      <c r="BG269" s="250">
        <f t="shared" si="4"/>
        <v>0</v>
      </c>
    </row>
    <row r="270" spans="1:59" s="4" customFormat="1" ht="15" customHeight="1">
      <c r="A270" s="62"/>
      <c r="B270" s="8"/>
      <c r="C270" s="9" t="s">
        <v>5059</v>
      </c>
      <c r="D270" s="747"/>
      <c r="E270" s="653"/>
      <c r="F270" s="653"/>
      <c r="G270" s="653"/>
      <c r="H270" s="748"/>
      <c r="I270" s="188"/>
      <c r="J270" s="188"/>
      <c r="K270" s="188"/>
      <c r="L270" s="188"/>
      <c r="M270" s="188"/>
      <c r="N270" s="188"/>
      <c r="O270" s="740"/>
      <c r="P270" s="741"/>
      <c r="Q270" s="740"/>
      <c r="R270" s="741"/>
      <c r="S270" s="740"/>
      <c r="T270" s="741"/>
      <c r="U270" s="740"/>
      <c r="V270" s="741"/>
      <c r="W270" s="740"/>
      <c r="X270" s="741"/>
      <c r="Y270" s="740"/>
      <c r="Z270" s="741"/>
      <c r="AA270" s="754"/>
      <c r="AB270" s="748"/>
      <c r="AC270" s="754"/>
      <c r="AD270" s="748"/>
      <c r="AG270" s="2"/>
      <c r="AH270" s="2"/>
      <c r="AI270" s="2"/>
      <c r="AJ270" s="2"/>
      <c r="AK270" s="2"/>
      <c r="AL270" s="554">
        <f t="shared" si="5"/>
        <v>0</v>
      </c>
      <c r="AM270" s="551">
        <f t="shared" si="6"/>
        <v>0</v>
      </c>
      <c r="AN270" s="551">
        <f t="shared" si="7"/>
        <v>0</v>
      </c>
      <c r="AO270" s="551">
        <f t="shared" si="8"/>
        <v>0</v>
      </c>
      <c r="AP270" s="554">
        <f t="shared" si="9"/>
        <v>0</v>
      </c>
      <c r="AQ270" s="551">
        <f t="shared" si="10"/>
        <v>0</v>
      </c>
      <c r="AR270" s="551">
        <f t="shared" si="11"/>
        <v>0</v>
      </c>
      <c r="AS270" s="551">
        <f t="shared" si="12"/>
        <v>0</v>
      </c>
      <c r="AT270" s="231">
        <f t="shared" si="13"/>
        <v>0</v>
      </c>
      <c r="AU270" s="232">
        <f t="shared" si="0"/>
        <v>0</v>
      </c>
      <c r="AV270" s="233" t="str">
        <f>IF(AU270=0,"",
IF(SUM($AU$260:AU270)=1,AW270,
IF($AU$280&gt;SUM($AU$260:AU270),_xlfn.CONCAT(", ",AW270),
IF($AU$280=SUM($AU$260:AU270),_xlfn.CONCAT(" y ",AW270)))))</f>
        <v/>
      </c>
      <c r="AW270" s="234" t="s">
        <v>5368</v>
      </c>
      <c r="BA270" s="245">
        <f t="shared" si="1"/>
        <v>0</v>
      </c>
      <c r="BB270" s="246">
        <f t="shared" si="2"/>
        <v>0</v>
      </c>
      <c r="BC270" s="247">
        <f t="shared" si="14"/>
        <v>0</v>
      </c>
      <c r="BD270" s="233" t="str">
        <f>IF(BC270=0,"",
IF(SUM($BC$260:BC270)=1,BE270,
IF($BC$280&gt;SUM($BC$260:BC270),_xlfn.CONCAT(", ",BE270),
IF($BC$280=SUM($BC$260:BC270),_xlfn.CONCAT(" y ",BE270)))))</f>
        <v/>
      </c>
      <c r="BE270" s="248" t="s">
        <v>5368</v>
      </c>
      <c r="BF270" s="249">
        <f t="shared" si="3"/>
        <v>0</v>
      </c>
      <c r="BG270" s="250">
        <f t="shared" si="4"/>
        <v>0</v>
      </c>
    </row>
    <row r="271" spans="1:59" s="4" customFormat="1" ht="15" customHeight="1">
      <c r="A271" s="5"/>
      <c r="B271" s="8"/>
      <c r="C271" s="9" t="s">
        <v>5060</v>
      </c>
      <c r="D271" s="747"/>
      <c r="E271" s="653"/>
      <c r="F271" s="653"/>
      <c r="G271" s="653"/>
      <c r="H271" s="748"/>
      <c r="I271" s="188"/>
      <c r="J271" s="188"/>
      <c r="K271" s="188"/>
      <c r="L271" s="188"/>
      <c r="M271" s="188"/>
      <c r="N271" s="188"/>
      <c r="O271" s="740"/>
      <c r="P271" s="741"/>
      <c r="Q271" s="740"/>
      <c r="R271" s="741"/>
      <c r="S271" s="740"/>
      <c r="T271" s="741"/>
      <c r="U271" s="740"/>
      <c r="V271" s="741"/>
      <c r="W271" s="740"/>
      <c r="X271" s="741"/>
      <c r="Y271" s="740"/>
      <c r="Z271" s="741"/>
      <c r="AA271" s="754"/>
      <c r="AB271" s="748"/>
      <c r="AC271" s="754"/>
      <c r="AD271" s="748"/>
      <c r="AG271" s="2"/>
      <c r="AH271" s="2"/>
      <c r="AI271" s="2"/>
      <c r="AJ271" s="2"/>
      <c r="AK271" s="2"/>
      <c r="AL271" s="554">
        <f t="shared" si="5"/>
        <v>0</v>
      </c>
      <c r="AM271" s="551">
        <f t="shared" si="6"/>
        <v>0</v>
      </c>
      <c r="AN271" s="551">
        <f t="shared" si="7"/>
        <v>0</v>
      </c>
      <c r="AO271" s="551">
        <f t="shared" si="8"/>
        <v>0</v>
      </c>
      <c r="AP271" s="554">
        <f t="shared" si="9"/>
        <v>0</v>
      </c>
      <c r="AQ271" s="551">
        <f t="shared" si="10"/>
        <v>0</v>
      </c>
      <c r="AR271" s="551">
        <f t="shared" si="11"/>
        <v>0</v>
      </c>
      <c r="AS271" s="551">
        <f t="shared" si="12"/>
        <v>0</v>
      </c>
      <c r="AT271" s="231">
        <f t="shared" si="13"/>
        <v>0</v>
      </c>
      <c r="AU271" s="232">
        <f t="shared" si="0"/>
        <v>0</v>
      </c>
      <c r="AV271" s="233" t="str">
        <f>IF(AU271=0,"",
IF(SUM($AU$260:AU271)=1,AW271,
IF($AU$280&gt;SUM($AU$260:AU271),_xlfn.CONCAT(", ",AW271),
IF($AU$280=SUM($AU$260:AU271),_xlfn.CONCAT(" y ",AW271)))))</f>
        <v/>
      </c>
      <c r="AW271" s="234" t="s">
        <v>5369</v>
      </c>
      <c r="BA271" s="245">
        <f t="shared" si="1"/>
        <v>0</v>
      </c>
      <c r="BB271" s="246">
        <f t="shared" si="2"/>
        <v>0</v>
      </c>
      <c r="BC271" s="247">
        <f t="shared" si="14"/>
        <v>0</v>
      </c>
      <c r="BD271" s="233" t="str">
        <f>IF(BC271=0,"",
IF(SUM($BC$260:BC271)=1,BE271,
IF($BC$280&gt;SUM($BC$260:BC271),_xlfn.CONCAT(", ",BE271),
IF($BC$280=SUM($BC$260:BC271),_xlfn.CONCAT(" y ",BE271)))))</f>
        <v/>
      </c>
      <c r="BE271" s="248" t="s">
        <v>5369</v>
      </c>
      <c r="BF271" s="249">
        <f t="shared" si="3"/>
        <v>0</v>
      </c>
      <c r="BG271" s="250">
        <f t="shared" si="4"/>
        <v>0</v>
      </c>
    </row>
    <row r="272" spans="1:59" s="4" customFormat="1" ht="15" customHeight="1">
      <c r="A272" s="5"/>
      <c r="B272" s="8"/>
      <c r="C272" s="9" t="s">
        <v>5061</v>
      </c>
      <c r="D272" s="747"/>
      <c r="E272" s="653"/>
      <c r="F272" s="653"/>
      <c r="G272" s="653"/>
      <c r="H272" s="748"/>
      <c r="I272" s="188"/>
      <c r="J272" s="188"/>
      <c r="K272" s="188"/>
      <c r="L272" s="188"/>
      <c r="M272" s="188"/>
      <c r="N272" s="188"/>
      <c r="O272" s="740"/>
      <c r="P272" s="741"/>
      <c r="Q272" s="740"/>
      <c r="R272" s="741"/>
      <c r="S272" s="740"/>
      <c r="T272" s="741"/>
      <c r="U272" s="740"/>
      <c r="V272" s="741"/>
      <c r="W272" s="740"/>
      <c r="X272" s="741"/>
      <c r="Y272" s="740"/>
      <c r="Z272" s="741"/>
      <c r="AA272" s="754"/>
      <c r="AB272" s="748"/>
      <c r="AC272" s="754"/>
      <c r="AD272" s="748"/>
      <c r="AG272" s="2"/>
      <c r="AH272" s="2"/>
      <c r="AI272" s="2"/>
      <c r="AJ272" s="2"/>
      <c r="AK272" s="2"/>
      <c r="AL272" s="554">
        <f t="shared" si="5"/>
        <v>0</v>
      </c>
      <c r="AM272" s="551">
        <f t="shared" si="6"/>
        <v>0</v>
      </c>
      <c r="AN272" s="551">
        <f t="shared" si="7"/>
        <v>0</v>
      </c>
      <c r="AO272" s="551">
        <f t="shared" si="8"/>
        <v>0</v>
      </c>
      <c r="AP272" s="554">
        <f t="shared" si="9"/>
        <v>0</v>
      </c>
      <c r="AQ272" s="551">
        <f t="shared" si="10"/>
        <v>0</v>
      </c>
      <c r="AR272" s="551">
        <f t="shared" si="11"/>
        <v>0</v>
      </c>
      <c r="AS272" s="551">
        <f t="shared" si="12"/>
        <v>0</v>
      </c>
      <c r="AT272" s="231">
        <f t="shared" si="13"/>
        <v>0</v>
      </c>
      <c r="AU272" s="232">
        <f t="shared" si="0"/>
        <v>0</v>
      </c>
      <c r="AV272" s="233" t="str">
        <f>IF(AU272=0,"",
IF(SUM($AU$260:AU272)=1,AW272,
IF($AU$280&gt;SUM($AU$260:AU272),_xlfn.CONCAT(", ",AW272),
IF($AU$280=SUM($AU$260:AU272),_xlfn.CONCAT(" y ",AW272)))))</f>
        <v/>
      </c>
      <c r="AW272" s="234" t="s">
        <v>5370</v>
      </c>
      <c r="BA272" s="245">
        <f t="shared" si="1"/>
        <v>0</v>
      </c>
      <c r="BB272" s="246">
        <f t="shared" si="2"/>
        <v>0</v>
      </c>
      <c r="BC272" s="247">
        <f t="shared" si="14"/>
        <v>0</v>
      </c>
      <c r="BD272" s="233" t="str">
        <f>IF(BC272=0,"",
IF(SUM($BC$260:BC272)=1,BE272,
IF($BC$280&gt;SUM($BC$260:BC272),_xlfn.CONCAT(", ",BE272),
IF($BC$280=SUM($BC$260:BC272),_xlfn.CONCAT(" y ",BE272)))))</f>
        <v/>
      </c>
      <c r="BE272" s="248" t="s">
        <v>5370</v>
      </c>
      <c r="BF272" s="249">
        <f t="shared" si="3"/>
        <v>0</v>
      </c>
      <c r="BG272" s="250">
        <f t="shared" si="4"/>
        <v>0</v>
      </c>
    </row>
    <row r="273" spans="1:59" s="4" customFormat="1" ht="15" customHeight="1">
      <c r="A273" s="5"/>
      <c r="B273" s="8"/>
      <c r="C273" s="9" t="s">
        <v>5062</v>
      </c>
      <c r="D273" s="747"/>
      <c r="E273" s="653"/>
      <c r="F273" s="653"/>
      <c r="G273" s="653"/>
      <c r="H273" s="748"/>
      <c r="I273" s="188"/>
      <c r="J273" s="188"/>
      <c r="K273" s="188"/>
      <c r="L273" s="188"/>
      <c r="M273" s="188"/>
      <c r="N273" s="188"/>
      <c r="O273" s="740"/>
      <c r="P273" s="741"/>
      <c r="Q273" s="740"/>
      <c r="R273" s="741"/>
      <c r="S273" s="740"/>
      <c r="T273" s="741"/>
      <c r="U273" s="740"/>
      <c r="V273" s="741"/>
      <c r="W273" s="740"/>
      <c r="X273" s="741"/>
      <c r="Y273" s="740"/>
      <c r="Z273" s="741"/>
      <c r="AA273" s="754"/>
      <c r="AB273" s="748"/>
      <c r="AC273" s="754"/>
      <c r="AD273" s="748"/>
      <c r="AG273" s="2"/>
      <c r="AH273" s="2"/>
      <c r="AI273" s="2"/>
      <c r="AJ273" s="2"/>
      <c r="AK273" s="2"/>
      <c r="AL273" s="554">
        <f t="shared" si="5"/>
        <v>0</v>
      </c>
      <c r="AM273" s="551">
        <f t="shared" si="6"/>
        <v>0</v>
      </c>
      <c r="AN273" s="551">
        <f t="shared" si="7"/>
        <v>0</v>
      </c>
      <c r="AO273" s="551">
        <f t="shared" si="8"/>
        <v>0</v>
      </c>
      <c r="AP273" s="554">
        <f t="shared" si="9"/>
        <v>0</v>
      </c>
      <c r="AQ273" s="551">
        <f t="shared" si="10"/>
        <v>0</v>
      </c>
      <c r="AR273" s="551">
        <f t="shared" si="11"/>
        <v>0</v>
      </c>
      <c r="AS273" s="551">
        <f t="shared" si="12"/>
        <v>0</v>
      </c>
      <c r="AT273" s="231">
        <f t="shared" si="13"/>
        <v>0</v>
      </c>
      <c r="AU273" s="232">
        <f t="shared" si="0"/>
        <v>0</v>
      </c>
      <c r="AV273" s="233" t="str">
        <f>IF(AU273=0,"",
IF(SUM($AU$260:AU273)=1,AW273,
IF($AU$280&gt;SUM($AU$260:AU273),_xlfn.CONCAT(", ",AW273),
IF($AU$280=SUM($AU$260:AU273),_xlfn.CONCAT(" y ",AW273)))))</f>
        <v/>
      </c>
      <c r="AW273" s="234" t="s">
        <v>5371</v>
      </c>
      <c r="BA273" s="245">
        <f t="shared" si="1"/>
        <v>0</v>
      </c>
      <c r="BB273" s="246">
        <f t="shared" si="2"/>
        <v>0</v>
      </c>
      <c r="BC273" s="247">
        <f t="shared" si="14"/>
        <v>0</v>
      </c>
      <c r="BD273" s="233" t="str">
        <f>IF(BC273=0,"",
IF(SUM($BC$260:BC273)=1,BE273,
IF($BC$280&gt;SUM($BC$260:BC273),_xlfn.CONCAT(", ",BE273),
IF($BC$280=SUM($BC$260:BC273),_xlfn.CONCAT(" y ",BE273)))))</f>
        <v/>
      </c>
      <c r="BE273" s="248" t="s">
        <v>5371</v>
      </c>
      <c r="BF273" s="249">
        <f t="shared" si="3"/>
        <v>0</v>
      </c>
      <c r="BG273" s="250">
        <f t="shared" si="4"/>
        <v>0</v>
      </c>
    </row>
    <row r="274" spans="1:59" s="4" customFormat="1" ht="15" customHeight="1">
      <c r="A274" s="5"/>
      <c r="B274" s="8"/>
      <c r="C274" s="9" t="s">
        <v>5063</v>
      </c>
      <c r="D274" s="747"/>
      <c r="E274" s="653"/>
      <c r="F274" s="653"/>
      <c r="G274" s="653"/>
      <c r="H274" s="748"/>
      <c r="I274" s="188"/>
      <c r="J274" s="188"/>
      <c r="K274" s="188"/>
      <c r="L274" s="188"/>
      <c r="M274" s="188"/>
      <c r="N274" s="188"/>
      <c r="O274" s="740"/>
      <c r="P274" s="741"/>
      <c r="Q274" s="740"/>
      <c r="R274" s="741"/>
      <c r="S274" s="740"/>
      <c r="T274" s="741"/>
      <c r="U274" s="740"/>
      <c r="V274" s="741"/>
      <c r="W274" s="740"/>
      <c r="X274" s="741"/>
      <c r="Y274" s="740"/>
      <c r="Z274" s="741"/>
      <c r="AA274" s="754"/>
      <c r="AB274" s="748"/>
      <c r="AC274" s="754"/>
      <c r="AD274" s="748"/>
      <c r="AG274" s="2"/>
      <c r="AH274" s="2"/>
      <c r="AI274" s="2"/>
      <c r="AJ274" s="2"/>
      <c r="AK274" s="2"/>
      <c r="AL274" s="554">
        <f t="shared" si="5"/>
        <v>0</v>
      </c>
      <c r="AM274" s="551">
        <f t="shared" si="6"/>
        <v>0</v>
      </c>
      <c r="AN274" s="551">
        <f t="shared" si="7"/>
        <v>0</v>
      </c>
      <c r="AO274" s="551">
        <f t="shared" si="8"/>
        <v>0</v>
      </c>
      <c r="AP274" s="554">
        <f t="shared" si="9"/>
        <v>0</v>
      </c>
      <c r="AQ274" s="551">
        <f t="shared" si="10"/>
        <v>0</v>
      </c>
      <c r="AR274" s="551">
        <f t="shared" si="11"/>
        <v>0</v>
      </c>
      <c r="AS274" s="551">
        <f t="shared" si="12"/>
        <v>0</v>
      </c>
      <c r="AT274" s="231">
        <f t="shared" si="13"/>
        <v>0</v>
      </c>
      <c r="AU274" s="232">
        <f t="shared" si="0"/>
        <v>0</v>
      </c>
      <c r="AV274" s="233" t="str">
        <f>IF(AU274=0,"",
IF(SUM($AU$260:AU274)=1,AW274,
IF($AU$280&gt;SUM($AU$260:AU274),_xlfn.CONCAT(", ",AW274),
IF($AU$280=SUM($AU$260:AU274),_xlfn.CONCAT(" y ",AW274)))))</f>
        <v/>
      </c>
      <c r="AW274" s="234" t="s">
        <v>5372</v>
      </c>
      <c r="BA274" s="245">
        <f t="shared" si="1"/>
        <v>0</v>
      </c>
      <c r="BB274" s="246">
        <f t="shared" si="2"/>
        <v>0</v>
      </c>
      <c r="BC274" s="247">
        <f t="shared" si="14"/>
        <v>0</v>
      </c>
      <c r="BD274" s="233" t="str">
        <f>IF(BC274=0,"",
IF(SUM($BC$260:BC274)=1,BE274,
IF($BC$280&gt;SUM($BC$260:BC274),_xlfn.CONCAT(", ",BE274),
IF($BC$280=SUM($BC$260:BC274),_xlfn.CONCAT(" y ",BE274)))))</f>
        <v/>
      </c>
      <c r="BE274" s="248" t="s">
        <v>5372</v>
      </c>
      <c r="BF274" s="249">
        <f t="shared" si="3"/>
        <v>0</v>
      </c>
      <c r="BG274" s="250">
        <f t="shared" si="4"/>
        <v>0</v>
      </c>
    </row>
    <row r="275" spans="1:59" s="4" customFormat="1" ht="15" customHeight="1">
      <c r="A275" s="5"/>
      <c r="B275" s="8"/>
      <c r="C275" s="9" t="s">
        <v>5064</v>
      </c>
      <c r="D275" s="747"/>
      <c r="E275" s="653"/>
      <c r="F275" s="653"/>
      <c r="G275" s="653"/>
      <c r="H275" s="748"/>
      <c r="I275" s="188"/>
      <c r="J275" s="188"/>
      <c r="K275" s="188"/>
      <c r="L275" s="188"/>
      <c r="M275" s="188"/>
      <c r="N275" s="188"/>
      <c r="O275" s="740"/>
      <c r="P275" s="741"/>
      <c r="Q275" s="740"/>
      <c r="R275" s="741"/>
      <c r="S275" s="740"/>
      <c r="T275" s="741"/>
      <c r="U275" s="740"/>
      <c r="V275" s="741"/>
      <c r="W275" s="740"/>
      <c r="X275" s="741"/>
      <c r="Y275" s="740"/>
      <c r="Z275" s="741"/>
      <c r="AA275" s="754"/>
      <c r="AB275" s="748"/>
      <c r="AC275" s="754"/>
      <c r="AD275" s="748"/>
      <c r="AG275" s="2"/>
      <c r="AH275" s="2"/>
      <c r="AI275" s="2"/>
      <c r="AJ275" s="2"/>
      <c r="AK275" s="2"/>
      <c r="AL275" s="554">
        <f t="shared" si="5"/>
        <v>0</v>
      </c>
      <c r="AM275" s="551">
        <f t="shared" si="6"/>
        <v>0</v>
      </c>
      <c r="AN275" s="551">
        <f t="shared" si="7"/>
        <v>0</v>
      </c>
      <c r="AO275" s="551">
        <f t="shared" si="8"/>
        <v>0</v>
      </c>
      <c r="AP275" s="554">
        <f t="shared" si="9"/>
        <v>0</v>
      </c>
      <c r="AQ275" s="551">
        <f t="shared" si="10"/>
        <v>0</v>
      </c>
      <c r="AR275" s="551">
        <f t="shared" si="11"/>
        <v>0</v>
      </c>
      <c r="AS275" s="551">
        <f t="shared" si="12"/>
        <v>0</v>
      </c>
      <c r="AT275" s="231">
        <f t="shared" si="13"/>
        <v>0</v>
      </c>
      <c r="AU275" s="232">
        <f t="shared" si="0"/>
        <v>0</v>
      </c>
      <c r="AV275" s="233" t="str">
        <f>IF(AU275=0,"",
IF(SUM($AU$260:AU275)=1,AW275,
IF($AU$280&gt;SUM($AU$260:AU275),_xlfn.CONCAT(", ",AW275),
IF($AU$280=SUM($AU$260:AU275),_xlfn.CONCAT(" y ",AW275)))))</f>
        <v/>
      </c>
      <c r="AW275" s="234" t="s">
        <v>5373</v>
      </c>
      <c r="BA275" s="245">
        <f t="shared" si="1"/>
        <v>0</v>
      </c>
      <c r="BB275" s="246">
        <f t="shared" si="2"/>
        <v>0</v>
      </c>
      <c r="BC275" s="247">
        <f t="shared" si="14"/>
        <v>0</v>
      </c>
      <c r="BD275" s="233" t="str">
        <f>IF(BC275=0,"",
IF(SUM($BC$260:BC275)=1,BE275,
IF($BC$280&gt;SUM($BC$260:BC275),_xlfn.CONCAT(", ",BE275),
IF($BC$280=SUM($BC$260:BC275),_xlfn.CONCAT(" y ",BE275)))))</f>
        <v/>
      </c>
      <c r="BE275" s="248" t="s">
        <v>5373</v>
      </c>
      <c r="BF275" s="249">
        <f t="shared" si="3"/>
        <v>0</v>
      </c>
      <c r="BG275" s="250">
        <f t="shared" si="4"/>
        <v>0</v>
      </c>
    </row>
    <row r="276" spans="1:59" s="4" customFormat="1" ht="15" customHeight="1">
      <c r="A276" s="5"/>
      <c r="B276" s="8"/>
      <c r="C276" s="9" t="s">
        <v>5065</v>
      </c>
      <c r="D276" s="747"/>
      <c r="E276" s="653"/>
      <c r="F276" s="653"/>
      <c r="G276" s="653"/>
      <c r="H276" s="748"/>
      <c r="I276" s="188"/>
      <c r="J276" s="188"/>
      <c r="K276" s="188"/>
      <c r="L276" s="188"/>
      <c r="M276" s="188"/>
      <c r="N276" s="188"/>
      <c r="O276" s="740"/>
      <c r="P276" s="741"/>
      <c r="Q276" s="740"/>
      <c r="R276" s="741"/>
      <c r="S276" s="740"/>
      <c r="T276" s="741"/>
      <c r="U276" s="740"/>
      <c r="V276" s="741"/>
      <c r="W276" s="740"/>
      <c r="X276" s="741"/>
      <c r="Y276" s="740"/>
      <c r="Z276" s="741"/>
      <c r="AA276" s="754"/>
      <c r="AB276" s="748"/>
      <c r="AC276" s="754"/>
      <c r="AD276" s="748"/>
      <c r="AG276" s="2"/>
      <c r="AH276" s="2"/>
      <c r="AI276" s="2"/>
      <c r="AJ276" s="2"/>
      <c r="AK276" s="2"/>
      <c r="AL276" s="554">
        <f t="shared" si="5"/>
        <v>0</v>
      </c>
      <c r="AM276" s="551">
        <f t="shared" si="6"/>
        <v>0</v>
      </c>
      <c r="AN276" s="551">
        <f t="shared" si="7"/>
        <v>0</v>
      </c>
      <c r="AO276" s="551">
        <f t="shared" si="8"/>
        <v>0</v>
      </c>
      <c r="AP276" s="554">
        <f t="shared" si="9"/>
        <v>0</v>
      </c>
      <c r="AQ276" s="551">
        <f t="shared" si="10"/>
        <v>0</v>
      </c>
      <c r="AR276" s="551">
        <f t="shared" si="11"/>
        <v>0</v>
      </c>
      <c r="AS276" s="551">
        <f t="shared" si="12"/>
        <v>0</v>
      </c>
      <c r="AT276" s="231">
        <f t="shared" si="13"/>
        <v>0</v>
      </c>
      <c r="AU276" s="232">
        <f t="shared" si="0"/>
        <v>0</v>
      </c>
      <c r="AV276" s="233" t="str">
        <f>IF(AU276=0,"",
IF(SUM($AU$260:AU276)=1,AW276,
IF($AU$280&gt;SUM($AU$260:AU276),_xlfn.CONCAT(", ",AW276),
IF($AU$280=SUM($AU$260:AU276),_xlfn.CONCAT(" y ",AW276)))))</f>
        <v/>
      </c>
      <c r="AW276" s="234" t="s">
        <v>5374</v>
      </c>
      <c r="BA276" s="245">
        <f t="shared" si="1"/>
        <v>0</v>
      </c>
      <c r="BB276" s="246">
        <f t="shared" si="2"/>
        <v>0</v>
      </c>
      <c r="BC276" s="247">
        <f t="shared" si="14"/>
        <v>0</v>
      </c>
      <c r="BD276" s="233" t="str">
        <f>IF(BC276=0,"",
IF(SUM($BC$260:BC276)=1,BE276,
IF($BC$280&gt;SUM($BC$260:BC276),_xlfn.CONCAT(", ",BE276),
IF($BC$280=SUM($BC$260:BC276),_xlfn.CONCAT(" y ",BE276)))))</f>
        <v/>
      </c>
      <c r="BE276" s="248" t="s">
        <v>5374</v>
      </c>
      <c r="BF276" s="249">
        <f t="shared" si="3"/>
        <v>0</v>
      </c>
      <c r="BG276" s="250">
        <f t="shared" si="4"/>
        <v>0</v>
      </c>
    </row>
    <row r="277" spans="1:59" s="4" customFormat="1" ht="15" customHeight="1">
      <c r="A277" s="5"/>
      <c r="B277" s="8"/>
      <c r="C277" s="9" t="s">
        <v>5066</v>
      </c>
      <c r="D277" s="747"/>
      <c r="E277" s="653"/>
      <c r="F277" s="653"/>
      <c r="G277" s="653"/>
      <c r="H277" s="748"/>
      <c r="I277" s="188"/>
      <c r="J277" s="188"/>
      <c r="K277" s="188"/>
      <c r="L277" s="188"/>
      <c r="M277" s="188"/>
      <c r="N277" s="188"/>
      <c r="O277" s="740"/>
      <c r="P277" s="741"/>
      <c r="Q277" s="740"/>
      <c r="R277" s="741"/>
      <c r="S277" s="740"/>
      <c r="T277" s="741"/>
      <c r="U277" s="740"/>
      <c r="V277" s="741"/>
      <c r="W277" s="740"/>
      <c r="X277" s="741"/>
      <c r="Y277" s="740"/>
      <c r="Z277" s="741"/>
      <c r="AA277" s="754"/>
      <c r="AB277" s="748"/>
      <c r="AC277" s="754"/>
      <c r="AD277" s="748"/>
      <c r="AG277" s="2"/>
      <c r="AH277" s="2"/>
      <c r="AI277" s="2"/>
      <c r="AJ277" s="2"/>
      <c r="AK277" s="2"/>
      <c r="AL277" s="554">
        <f t="shared" si="5"/>
        <v>0</v>
      </c>
      <c r="AM277" s="551">
        <f t="shared" si="6"/>
        <v>0</v>
      </c>
      <c r="AN277" s="551">
        <f t="shared" si="7"/>
        <v>0</v>
      </c>
      <c r="AO277" s="551">
        <f t="shared" si="8"/>
        <v>0</v>
      </c>
      <c r="AP277" s="554">
        <f t="shared" si="9"/>
        <v>0</v>
      </c>
      <c r="AQ277" s="551">
        <f t="shared" si="10"/>
        <v>0</v>
      </c>
      <c r="AR277" s="551">
        <f t="shared" si="11"/>
        <v>0</v>
      </c>
      <c r="AS277" s="551">
        <f t="shared" si="12"/>
        <v>0</v>
      </c>
      <c r="AT277" s="231">
        <f t="shared" si="13"/>
        <v>0</v>
      </c>
      <c r="AU277" s="232">
        <f t="shared" si="0"/>
        <v>0</v>
      </c>
      <c r="AV277" s="233" t="str">
        <f>IF(AU277=0,"",
IF(SUM($AU$260:AU277)=1,AW277,
IF($AU$280&gt;SUM($AU$260:AU277),_xlfn.CONCAT(", ",AW277),
IF($AU$280=SUM($AU$260:AU277),_xlfn.CONCAT(" y ",AW277)))))</f>
        <v/>
      </c>
      <c r="AW277" s="234" t="s">
        <v>5375</v>
      </c>
      <c r="BA277" s="245">
        <f t="shared" si="1"/>
        <v>0</v>
      </c>
      <c r="BB277" s="246">
        <f t="shared" si="2"/>
        <v>0</v>
      </c>
      <c r="BC277" s="247">
        <f t="shared" si="14"/>
        <v>0</v>
      </c>
      <c r="BD277" s="233" t="str">
        <f>IF(BC277=0,"",
IF(SUM($BC$260:BC277)=1,BE277,
IF($BC$280&gt;SUM($BC$260:BC277),_xlfn.CONCAT(", ",BE277),
IF($BC$280=SUM($BC$260:BC277),_xlfn.CONCAT(" y ",BE277)))))</f>
        <v/>
      </c>
      <c r="BE277" s="248" t="s">
        <v>5375</v>
      </c>
      <c r="BF277" s="249">
        <f t="shared" si="3"/>
        <v>0</v>
      </c>
      <c r="BG277" s="250">
        <f t="shared" si="4"/>
        <v>0</v>
      </c>
    </row>
    <row r="278" spans="1:59" s="4" customFormat="1" ht="15" customHeight="1">
      <c r="A278" s="5"/>
      <c r="B278" s="8"/>
      <c r="C278" s="9" t="s">
        <v>5067</v>
      </c>
      <c r="D278" s="747"/>
      <c r="E278" s="653"/>
      <c r="F278" s="653"/>
      <c r="G278" s="653"/>
      <c r="H278" s="748"/>
      <c r="I278" s="188"/>
      <c r="J278" s="188"/>
      <c r="K278" s="188"/>
      <c r="L278" s="188"/>
      <c r="M278" s="188"/>
      <c r="N278" s="188"/>
      <c r="O278" s="740"/>
      <c r="P278" s="741"/>
      <c r="Q278" s="740"/>
      <c r="R278" s="741"/>
      <c r="S278" s="740"/>
      <c r="T278" s="741"/>
      <c r="U278" s="740"/>
      <c r="V278" s="741"/>
      <c r="W278" s="740"/>
      <c r="X278" s="741"/>
      <c r="Y278" s="740"/>
      <c r="Z278" s="741"/>
      <c r="AA278" s="754"/>
      <c r="AB278" s="748"/>
      <c r="AC278" s="754"/>
      <c r="AD278" s="748"/>
      <c r="AG278" s="2"/>
      <c r="AH278" s="2"/>
      <c r="AI278" s="2"/>
      <c r="AJ278" s="2"/>
      <c r="AK278" s="2"/>
      <c r="AL278" s="554">
        <f t="shared" si="5"/>
        <v>0</v>
      </c>
      <c r="AM278" s="551">
        <f t="shared" si="6"/>
        <v>0</v>
      </c>
      <c r="AN278" s="551">
        <f t="shared" si="7"/>
        <v>0</v>
      </c>
      <c r="AO278" s="551">
        <f t="shared" si="8"/>
        <v>0</v>
      </c>
      <c r="AP278" s="554">
        <f t="shared" si="9"/>
        <v>0</v>
      </c>
      <c r="AQ278" s="551">
        <f t="shared" si="10"/>
        <v>0</v>
      </c>
      <c r="AR278" s="551">
        <f t="shared" si="11"/>
        <v>0</v>
      </c>
      <c r="AS278" s="551">
        <f t="shared" si="12"/>
        <v>0</v>
      </c>
      <c r="AT278" s="231">
        <f t="shared" si="13"/>
        <v>0</v>
      </c>
      <c r="AU278" s="232">
        <f t="shared" si="0"/>
        <v>0</v>
      </c>
      <c r="AV278" s="233" t="str">
        <f>IF(AU278=0,"",
IF(SUM($AU$260:AU278)=1,AW278,
IF($AU$280&gt;SUM($AU$260:AU278),_xlfn.CONCAT(", ",AW278),
IF($AU$280=SUM($AU$260:AU278),_xlfn.CONCAT(" y ",AW278)))))</f>
        <v/>
      </c>
      <c r="AW278" s="234" t="s">
        <v>5376</v>
      </c>
      <c r="BA278" s="245">
        <f t="shared" si="1"/>
        <v>0</v>
      </c>
      <c r="BB278" s="246">
        <f t="shared" si="2"/>
        <v>0</v>
      </c>
      <c r="BC278" s="247">
        <f t="shared" si="14"/>
        <v>0</v>
      </c>
      <c r="BD278" s="233" t="str">
        <f>IF(BC278=0,"",
IF(SUM($BC$260:BC278)=1,BE278,
IF($BC$280&gt;SUM($BC$260:BC278),_xlfn.CONCAT(", ",BE278),
IF($BC$280=SUM($BC$260:BC278),_xlfn.CONCAT(" y ",BE278)))))</f>
        <v/>
      </c>
      <c r="BE278" s="248" t="s">
        <v>5376</v>
      </c>
      <c r="BF278" s="249">
        <f t="shared" si="3"/>
        <v>0</v>
      </c>
      <c r="BG278" s="250">
        <f t="shared" si="4"/>
        <v>0</v>
      </c>
    </row>
    <row r="279" spans="1:59" s="4" customFormat="1" ht="15" customHeight="1">
      <c r="A279" s="5"/>
      <c r="B279" s="8"/>
      <c r="C279" s="9" t="s">
        <v>5068</v>
      </c>
      <c r="D279" s="747"/>
      <c r="E279" s="653"/>
      <c r="F279" s="653"/>
      <c r="G279" s="653"/>
      <c r="H279" s="748"/>
      <c r="I279" s="188"/>
      <c r="J279" s="188"/>
      <c r="K279" s="188"/>
      <c r="L279" s="188"/>
      <c r="M279" s="188"/>
      <c r="N279" s="188"/>
      <c r="O279" s="740"/>
      <c r="P279" s="741"/>
      <c r="Q279" s="740"/>
      <c r="R279" s="741"/>
      <c r="S279" s="740"/>
      <c r="T279" s="741"/>
      <c r="U279" s="740"/>
      <c r="V279" s="741"/>
      <c r="W279" s="740"/>
      <c r="X279" s="741"/>
      <c r="Y279" s="740"/>
      <c r="Z279" s="741"/>
      <c r="AA279" s="754"/>
      <c r="AB279" s="748"/>
      <c r="AC279" s="754"/>
      <c r="AD279" s="748"/>
      <c r="AG279" s="2"/>
      <c r="AH279" s="2"/>
      <c r="AI279" s="2"/>
      <c r="AJ279" s="2"/>
      <c r="AK279" s="2"/>
      <c r="AL279" s="554">
        <f t="shared" si="5"/>
        <v>0</v>
      </c>
      <c r="AM279" s="551">
        <f t="shared" si="6"/>
        <v>0</v>
      </c>
      <c r="AN279" s="551">
        <f t="shared" si="7"/>
        <v>0</v>
      </c>
      <c r="AO279" s="551">
        <f t="shared" si="8"/>
        <v>0</v>
      </c>
      <c r="AP279" s="554">
        <f t="shared" si="9"/>
        <v>0</v>
      </c>
      <c r="AQ279" s="551">
        <f t="shared" si="10"/>
        <v>0</v>
      </c>
      <c r="AR279" s="551">
        <f t="shared" si="11"/>
        <v>0</v>
      </c>
      <c r="AS279" s="551">
        <f t="shared" si="12"/>
        <v>0</v>
      </c>
      <c r="AT279" s="231">
        <f>IF(AND(S279&lt;&gt;"",Y279=""),0,IF(OR(S279="NS",Y279="NS"),0,IF(OR(S279="NA",Y279="NA"),0,IF(Y279&gt;=SUM(S279),0,IF(AA279="X",0,1)))))</f>
        <v>0</v>
      </c>
      <c r="AU279" s="232">
        <f t="shared" si="0"/>
        <v>0</v>
      </c>
      <c r="AV279" s="233" t="str">
        <f>IF(AU279=0,"",
IF(SUM($AU$260:AU279)=1,AW279,
IF($AU$280&gt;SUM($AU$260:AU279),_xlfn.CONCAT(", ",AW279),
IF($AU$280=SUM($AU$260:AU279),_xlfn.CONCAT(" y ",AW279)))))</f>
        <v/>
      </c>
      <c r="AW279" s="234" t="s">
        <v>5377</v>
      </c>
      <c r="BA279" s="245">
        <f t="shared" si="1"/>
        <v>0</v>
      </c>
      <c r="BB279" s="246">
        <f t="shared" si="2"/>
        <v>0</v>
      </c>
      <c r="BC279" s="247">
        <f t="shared" si="14"/>
        <v>0</v>
      </c>
      <c r="BD279" s="233" t="str">
        <f>IF(BC279=0,"",
IF(SUM($BC$260:BC279)=1,BE279,
IF($BC$280&gt;SUM($BC$260:BC279),_xlfn.CONCAT(", ",BE279),
IF($BC$280=SUM($BC$260:BC279),_xlfn.CONCAT(" y ",BE279)))))</f>
        <v/>
      </c>
      <c r="BE279" s="248" t="s">
        <v>5377</v>
      </c>
      <c r="BF279" s="249">
        <f t="shared" si="3"/>
        <v>0</v>
      </c>
      <c r="BG279" s="250">
        <f t="shared" si="4"/>
        <v>0</v>
      </c>
    </row>
    <row r="280" spans="1:59" s="4" customFormat="1" ht="15" customHeight="1">
      <c r="A280" s="5"/>
      <c r="B280" s="785" t="str">
        <f>AJ284</f>
        <v/>
      </c>
      <c r="C280" s="785"/>
      <c r="D280" s="785"/>
      <c r="E280" s="785"/>
      <c r="F280" s="785"/>
      <c r="G280" s="785"/>
      <c r="H280" s="785"/>
      <c r="I280" s="785"/>
      <c r="J280" s="785"/>
      <c r="K280" s="785"/>
      <c r="L280" s="785"/>
      <c r="M280" s="785"/>
      <c r="N280" s="785"/>
      <c r="O280" s="785"/>
      <c r="P280" s="785"/>
      <c r="Q280" s="785"/>
      <c r="R280" s="785"/>
      <c r="S280" s="785"/>
      <c r="T280" s="785"/>
      <c r="U280" s="785"/>
      <c r="V280" s="785"/>
      <c r="W280" s="785"/>
      <c r="X280" s="785"/>
      <c r="Y280" s="785"/>
      <c r="Z280" s="785"/>
      <c r="AA280" s="785"/>
      <c r="AB280" s="785"/>
      <c r="AC280" s="785"/>
      <c r="AD280" s="785"/>
      <c r="AG280" s="1"/>
      <c r="AH280" s="1"/>
      <c r="AI280" s="1"/>
      <c r="AJ280" s="1"/>
      <c r="AK280" s="1"/>
      <c r="AM280" s="2"/>
      <c r="AN280"/>
      <c r="AO280" s="2"/>
      <c r="AP280"/>
      <c r="AQ280" s="2"/>
      <c r="AR280"/>
      <c r="AS280" s="218">
        <f>SUM(AL260:AS279)</f>
        <v>0</v>
      </c>
      <c r="AT280" s="552">
        <f>SUM(AT260:AT279)</f>
        <v>0</v>
      </c>
      <c r="AU280" s="255">
        <f>SUM(AU260:AU279)</f>
        <v>0</v>
      </c>
      <c r="AV280" s="256" t="str">
        <f>IF(AU280=0,"",_xlfn.CONCAT(AV260:AV279))</f>
        <v/>
      </c>
      <c r="AW280" s="257" t="str">
        <f>IF(AU280=0,"",
IF(AU280=1,_xlfn.CONCAT("Alerta: debe de proporcionar una justificación de acuerdo a lo establecido en la instrucción 6 en el numeral:",AV280),_xlfn.CONCAT("Alerta: debe de proporcionar una justificación de acuerdo a lo establecido en la instrucción 6 en los numerales:",AV280)))</f>
        <v/>
      </c>
      <c r="BA280" s="236">
        <f>SUM(AZ260,BA260:BA279)</f>
        <v>0</v>
      </c>
      <c r="BC280" s="256">
        <f>SUM(BC260:BC279)</f>
        <v>0</v>
      </c>
      <c r="BD280" s="256" t="str">
        <f>IF(BC280=0,"",_xlfn.CONCAT(BD260:BD279))</f>
        <v/>
      </c>
      <c r="BE280" s="258" t="str">
        <f>IF(BC280=0,"",
IF(BC280&gt;10,"Favor de ingresar toda la información requerida en la pregunta",
IF(BC280=1,_xlfn.CONCAT("Favor de revisar la información capturada en el numeral: ",BD280),_xlfn.CONCAT("Favor de revisar la información capturada en los numerales: ",BD280))))</f>
        <v/>
      </c>
      <c r="BF280" s="237">
        <f>SUM(BF260:BF279)</f>
        <v>0</v>
      </c>
      <c r="BG280" s="259">
        <f>SUM(BG260:BG279)</f>
        <v>0</v>
      </c>
    </row>
    <row r="281" spans="1:59" s="4" customFormat="1" ht="45" customHeight="1">
      <c r="A281" s="62"/>
      <c r="B281" s="6"/>
      <c r="C281" s="802" t="s">
        <v>5378</v>
      </c>
      <c r="D281" s="736"/>
      <c r="E281" s="689"/>
      <c r="F281" s="671"/>
      <c r="G281" s="653"/>
      <c r="H281" s="653"/>
      <c r="I281" s="653"/>
      <c r="J281" s="653"/>
      <c r="K281" s="653"/>
      <c r="L281" s="653"/>
      <c r="M281" s="653"/>
      <c r="N281" s="653"/>
      <c r="O281" s="653"/>
      <c r="P281" s="653"/>
      <c r="Q281" s="653"/>
      <c r="R281" s="653"/>
      <c r="S281" s="653"/>
      <c r="T281" s="653"/>
      <c r="U281" s="653"/>
      <c r="V281" s="653"/>
      <c r="W281" s="653"/>
      <c r="X281" s="653"/>
      <c r="Y281" s="653"/>
      <c r="Z281" s="653"/>
      <c r="AA281" s="653"/>
      <c r="AB281" s="653"/>
      <c r="AC281" s="653"/>
      <c r="AD281" s="748"/>
      <c r="AG281" s="559" t="str">
        <f>SUBSTITUTE( SUBSTITUTE( SUBSTITUTE( SUBSTITUTE( SUBSTITUTE( SUBSTITUTE( SUBSTITUTE( SUBSTITUTE( SUBSTITUTE( SUBSTITUTE(F281, "á", "a"), "é", "e"), "í", "i"), "ó", "o"), "ú", "u"), "Á", "A"), "É", "E"), "Í", "I"), "Ó", "O"), "Ú", "U")</f>
        <v/>
      </c>
      <c r="AH281"/>
      <c r="AI281"/>
      <c r="AJ281"/>
      <c r="AK281" s="1"/>
      <c r="AW281" s="2"/>
    </row>
    <row r="282" spans="1:59" s="4" customFormat="1" ht="15" customHeight="1">
      <c r="A282" s="62"/>
      <c r="B282" s="753" t="str">
        <f>IF(AND(AY260&gt;0,F281=""),"Debido a que seleccionó el código 12 en la col. Tema o asunto regulado debe anotar el nombre de dicho(s) tema(s) o asunto(s)","")</f>
        <v/>
      </c>
      <c r="C282" s="753"/>
      <c r="D282" s="753"/>
      <c r="E282" s="753"/>
      <c r="F282" s="753"/>
      <c r="G282" s="753"/>
      <c r="H282" s="753"/>
      <c r="I282" s="753"/>
      <c r="J282" s="753"/>
      <c r="K282" s="753"/>
      <c r="L282" s="753"/>
      <c r="M282" s="753"/>
      <c r="N282" s="753"/>
      <c r="O282" s="753"/>
      <c r="P282" s="753"/>
      <c r="Q282" s="753"/>
      <c r="R282" s="753"/>
      <c r="S282" s="753"/>
      <c r="T282" s="753"/>
      <c r="U282" s="753"/>
      <c r="V282" s="753"/>
      <c r="W282" s="753"/>
      <c r="X282" s="753"/>
      <c r="Y282" s="753"/>
      <c r="Z282" s="753"/>
      <c r="AA282" s="753"/>
      <c r="AB282" s="753"/>
      <c r="AC282" s="753"/>
      <c r="AD282" s="753"/>
      <c r="AE282" s="545"/>
      <c r="AG282" s="737" t="s">
        <v>5379</v>
      </c>
      <c r="AH282" s="737"/>
      <c r="AI282" s="737"/>
      <c r="AJ282" s="737"/>
    </row>
    <row r="283" spans="1:59" s="4" customFormat="1" ht="15" customHeight="1">
      <c r="A283" s="62"/>
      <c r="B283" s="6"/>
      <c r="C283" s="643" t="s">
        <v>5380</v>
      </c>
      <c r="D283" s="669"/>
      <c r="E283" s="669"/>
      <c r="F283" s="669"/>
      <c r="G283" s="669"/>
      <c r="H283" s="669"/>
      <c r="I283" s="669"/>
      <c r="J283" s="669"/>
      <c r="K283" s="669"/>
      <c r="L283" s="669"/>
      <c r="M283" s="669"/>
      <c r="N283" s="669"/>
      <c r="O283" s="669"/>
      <c r="P283" s="669"/>
      <c r="Q283" s="669"/>
      <c r="R283" s="669"/>
      <c r="S283" s="669"/>
      <c r="T283" s="669"/>
      <c r="U283" s="669"/>
      <c r="V283" s="669"/>
      <c r="W283" s="669"/>
      <c r="X283" s="669"/>
      <c r="Y283" s="669"/>
      <c r="Z283" s="669"/>
      <c r="AA283" s="669"/>
      <c r="AB283" s="669"/>
      <c r="AC283" s="669"/>
      <c r="AD283" s="670"/>
      <c r="AG283" s="556" t="s">
        <v>5152</v>
      </c>
      <c r="AH283" s="557" t="s">
        <v>5153</v>
      </c>
      <c r="AI283" s="557" t="s">
        <v>5154</v>
      </c>
      <c r="AJ283" s="557" t="s">
        <v>5155</v>
      </c>
    </row>
    <row r="284" spans="1:59" s="4" customFormat="1" ht="15" customHeight="1">
      <c r="A284" s="62"/>
      <c r="B284" s="6"/>
      <c r="C284" s="73" t="s">
        <v>5040</v>
      </c>
      <c r="D284" s="763" t="s">
        <v>5381</v>
      </c>
      <c r="E284" s="669"/>
      <c r="F284" s="669"/>
      <c r="G284" s="669"/>
      <c r="H284" s="669"/>
      <c r="I284" s="669"/>
      <c r="J284" s="669"/>
      <c r="K284" s="669"/>
      <c r="L284" s="669"/>
      <c r="M284" s="669"/>
      <c r="N284" s="669"/>
      <c r="O284" s="669"/>
      <c r="P284" s="670"/>
      <c r="Q284" s="74" t="s">
        <v>5052</v>
      </c>
      <c r="R284" s="763" t="s">
        <v>5382</v>
      </c>
      <c r="S284" s="669"/>
      <c r="T284" s="669"/>
      <c r="U284" s="669"/>
      <c r="V284" s="669"/>
      <c r="W284" s="669"/>
      <c r="X284" s="669"/>
      <c r="Y284" s="669"/>
      <c r="Z284" s="669"/>
      <c r="AA284" s="669"/>
      <c r="AB284" s="669"/>
      <c r="AC284" s="669"/>
      <c r="AD284" s="670"/>
      <c r="AG284" s="14" t="s">
        <v>5383</v>
      </c>
      <c r="AH284" s="474" t="s">
        <v>5040</v>
      </c>
      <c r="AI284" s="564" t="str" cm="1">
        <f t="array" ref="AI284">IF(AG281&lt;&gt;"",_xlfn.TEXTJOIN(" / ", TRUE, _xlfn.UNIQUE(IF($AG$284:$AG$294&lt;&gt;"",IF(ISNUMBER(SEARCH(AG281, $AG$284:$AG$294)) + (_xlfn.MAP($AG$284:$AG$294, _xlfn.LAMBDA(_xlpm.r, SUM(--ISNUMBER(SEARCH(_xlfn.TEXTSPLIT(_xlpm.r, ","), AG281))))))&gt;0,$AH$284:$AH$294, ""), ""))), "")</f>
        <v/>
      </c>
      <c r="AJ284" s="1" t="str">
        <f>IF(AI284 = "", "", "Alerta: Revise el texto ingresado en el Especifique ya que podria existir en las opciones resaltadas en amarillo")</f>
        <v/>
      </c>
    </row>
    <row r="285" spans="1:59" s="4" customFormat="1" ht="15" customHeight="1">
      <c r="A285" s="62"/>
      <c r="B285" s="6"/>
      <c r="C285" s="74" t="s">
        <v>5042</v>
      </c>
      <c r="D285" s="763" t="s">
        <v>5384</v>
      </c>
      <c r="E285" s="669"/>
      <c r="F285" s="669"/>
      <c r="G285" s="669"/>
      <c r="H285" s="669"/>
      <c r="I285" s="669"/>
      <c r="J285" s="669"/>
      <c r="K285" s="669"/>
      <c r="L285" s="669"/>
      <c r="M285" s="669"/>
      <c r="N285" s="669"/>
      <c r="O285" s="669"/>
      <c r="P285" s="670"/>
      <c r="Q285" s="74" t="s">
        <v>5054</v>
      </c>
      <c r="R285" s="763" t="s">
        <v>5385</v>
      </c>
      <c r="S285" s="669"/>
      <c r="T285" s="669"/>
      <c r="U285" s="669"/>
      <c r="V285" s="669"/>
      <c r="W285" s="669"/>
      <c r="X285" s="669"/>
      <c r="Y285" s="669"/>
      <c r="Z285" s="669"/>
      <c r="AA285" s="669"/>
      <c r="AB285" s="669"/>
      <c r="AC285" s="669"/>
      <c r="AD285" s="670"/>
      <c r="AG285" s="14" t="s">
        <v>5386</v>
      </c>
      <c r="AH285" s="474" t="s">
        <v>5042</v>
      </c>
    </row>
    <row r="286" spans="1:59" s="4" customFormat="1" ht="24" customHeight="1">
      <c r="A286" s="62"/>
      <c r="B286" s="6"/>
      <c r="C286" s="74" t="s">
        <v>5044</v>
      </c>
      <c r="D286" s="763" t="s">
        <v>5387</v>
      </c>
      <c r="E286" s="669"/>
      <c r="F286" s="669"/>
      <c r="G286" s="669"/>
      <c r="H286" s="669"/>
      <c r="I286" s="669"/>
      <c r="J286" s="669"/>
      <c r="K286" s="669"/>
      <c r="L286" s="669"/>
      <c r="M286" s="669"/>
      <c r="N286" s="669"/>
      <c r="O286" s="669"/>
      <c r="P286" s="670"/>
      <c r="Q286" s="74" t="s">
        <v>5056</v>
      </c>
      <c r="R286" s="763" t="s">
        <v>5388</v>
      </c>
      <c r="S286" s="669"/>
      <c r="T286" s="669"/>
      <c r="U286" s="669"/>
      <c r="V286" s="669"/>
      <c r="W286" s="669"/>
      <c r="X286" s="669"/>
      <c r="Y286" s="669"/>
      <c r="Z286" s="669"/>
      <c r="AA286" s="669"/>
      <c r="AB286" s="669"/>
      <c r="AC286" s="669"/>
      <c r="AD286" s="670"/>
      <c r="AG286" s="14" t="s">
        <v>5389</v>
      </c>
      <c r="AH286" s="474" t="s">
        <v>5044</v>
      </c>
    </row>
    <row r="287" spans="1:59" s="4" customFormat="1" ht="24" customHeight="1">
      <c r="A287" s="62"/>
      <c r="B287" s="6"/>
      <c r="C287" s="74" t="s">
        <v>5046</v>
      </c>
      <c r="D287" s="763" t="s">
        <v>5390</v>
      </c>
      <c r="E287" s="669"/>
      <c r="F287" s="669"/>
      <c r="G287" s="669"/>
      <c r="H287" s="669"/>
      <c r="I287" s="669"/>
      <c r="J287" s="669"/>
      <c r="K287" s="669"/>
      <c r="L287" s="669"/>
      <c r="M287" s="669"/>
      <c r="N287" s="669"/>
      <c r="O287" s="669"/>
      <c r="P287" s="670"/>
      <c r="Q287" s="74" t="s">
        <v>5057</v>
      </c>
      <c r="R287" s="763" t="s">
        <v>5391</v>
      </c>
      <c r="S287" s="669"/>
      <c r="T287" s="669"/>
      <c r="U287" s="669"/>
      <c r="V287" s="669"/>
      <c r="W287" s="669"/>
      <c r="X287" s="669"/>
      <c r="Y287" s="669"/>
      <c r="Z287" s="669"/>
      <c r="AA287" s="669"/>
      <c r="AB287" s="669"/>
      <c r="AC287" s="669"/>
      <c r="AD287" s="670"/>
      <c r="AG287" s="14" t="s">
        <v>5392</v>
      </c>
      <c r="AH287" s="474" t="s">
        <v>5046</v>
      </c>
    </row>
    <row r="288" spans="1:59" s="4" customFormat="1" ht="24" customHeight="1">
      <c r="A288" s="62"/>
      <c r="B288" s="6"/>
      <c r="C288" s="74" t="s">
        <v>5048</v>
      </c>
      <c r="D288" s="763" t="s">
        <v>5393</v>
      </c>
      <c r="E288" s="669"/>
      <c r="F288" s="669"/>
      <c r="G288" s="669"/>
      <c r="H288" s="669"/>
      <c r="I288" s="669"/>
      <c r="J288" s="669"/>
      <c r="K288" s="669"/>
      <c r="L288" s="669"/>
      <c r="M288" s="669"/>
      <c r="N288" s="669"/>
      <c r="O288" s="669"/>
      <c r="P288" s="670"/>
      <c r="Q288" s="74" t="s">
        <v>5059</v>
      </c>
      <c r="R288" s="763" t="s">
        <v>5394</v>
      </c>
      <c r="S288" s="669"/>
      <c r="T288" s="669"/>
      <c r="U288" s="669"/>
      <c r="V288" s="669"/>
      <c r="W288" s="669"/>
      <c r="X288" s="669"/>
      <c r="Y288" s="669"/>
      <c r="Z288" s="669"/>
      <c r="AA288" s="669"/>
      <c r="AB288" s="669"/>
      <c r="AC288" s="669"/>
      <c r="AD288" s="670"/>
      <c r="AG288" s="14" t="s">
        <v>5395</v>
      </c>
      <c r="AH288" s="474" t="s">
        <v>5048</v>
      </c>
    </row>
    <row r="289" spans="1:34" s="4" customFormat="1" ht="15" customHeight="1">
      <c r="A289" s="62"/>
      <c r="B289" s="6"/>
      <c r="C289" s="74" t="s">
        <v>5050</v>
      </c>
      <c r="D289" s="763" t="s">
        <v>5396</v>
      </c>
      <c r="E289" s="669"/>
      <c r="F289" s="669"/>
      <c r="G289" s="669"/>
      <c r="H289" s="669"/>
      <c r="I289" s="669"/>
      <c r="J289" s="669"/>
      <c r="K289" s="669"/>
      <c r="L289" s="669"/>
      <c r="M289" s="669"/>
      <c r="N289" s="669"/>
      <c r="O289" s="669"/>
      <c r="P289" s="670"/>
      <c r="Q289" s="74" t="s">
        <v>5060</v>
      </c>
      <c r="R289" s="763" t="s">
        <v>5397</v>
      </c>
      <c r="S289" s="669"/>
      <c r="T289" s="669"/>
      <c r="U289" s="669"/>
      <c r="V289" s="669"/>
      <c r="W289" s="669"/>
      <c r="X289" s="669"/>
      <c r="Y289" s="669"/>
      <c r="Z289" s="669"/>
      <c r="AA289" s="669"/>
      <c r="AB289" s="669"/>
      <c r="AC289" s="669"/>
      <c r="AD289" s="670"/>
      <c r="AG289" s="14" t="s">
        <v>5398</v>
      </c>
      <c r="AH289" s="474" t="s">
        <v>5050</v>
      </c>
    </row>
    <row r="290" spans="1:34" s="4" customFormat="1" ht="15" customHeight="1">
      <c r="A290" s="62"/>
      <c r="B290" s="753" t="str">
        <f>IF(BF280&gt;0,"Debe seleccionar primero la col. Principal y después de izquierda a derecha las col. Secundarios",IF(BG280&gt;0,"No debe tener códigos repetidos en el apartado Tema o asunto atendido",IF(BA280&gt;0,"Favor de verificar que no tenga información en celdas sombreadas","")))</f>
        <v/>
      </c>
      <c r="C290" s="753"/>
      <c r="D290" s="753"/>
      <c r="E290" s="753"/>
      <c r="F290" s="753"/>
      <c r="G290" s="753"/>
      <c r="H290" s="753"/>
      <c r="I290" s="753"/>
      <c r="J290" s="753"/>
      <c r="K290" s="753"/>
      <c r="L290" s="753"/>
      <c r="M290" s="753"/>
      <c r="N290" s="753"/>
      <c r="O290" s="753"/>
      <c r="P290" s="753"/>
      <c r="Q290" s="753"/>
      <c r="R290" s="753"/>
      <c r="S290" s="753"/>
      <c r="T290" s="753"/>
      <c r="U290" s="753"/>
      <c r="V290" s="753"/>
      <c r="W290" s="753"/>
      <c r="X290" s="753"/>
      <c r="Y290" s="753"/>
      <c r="Z290" s="753"/>
      <c r="AA290" s="753"/>
      <c r="AB290" s="753"/>
      <c r="AC290" s="753"/>
      <c r="AD290" s="753"/>
      <c r="AG290" s="14" t="s">
        <v>5399</v>
      </c>
      <c r="AH290" s="474" t="s">
        <v>5052</v>
      </c>
    </row>
    <row r="291" spans="1:34" s="4" customFormat="1" ht="24" customHeight="1">
      <c r="A291" s="5"/>
      <c r="B291" s="8"/>
      <c r="C291" s="758" t="s">
        <v>5120</v>
      </c>
      <c r="D291" s="736"/>
      <c r="E291" s="736"/>
      <c r="F291" s="736"/>
      <c r="G291" s="736"/>
      <c r="H291" s="736"/>
      <c r="I291" s="736"/>
      <c r="J291" s="736"/>
      <c r="K291" s="736"/>
      <c r="L291" s="736"/>
      <c r="M291" s="736"/>
      <c r="N291" s="736"/>
      <c r="O291" s="736"/>
      <c r="P291" s="736"/>
      <c r="Q291" s="736"/>
      <c r="R291" s="736"/>
      <c r="S291" s="736"/>
      <c r="T291" s="736"/>
      <c r="U291" s="736"/>
      <c r="V291" s="736"/>
      <c r="W291" s="736"/>
      <c r="X291" s="736"/>
      <c r="Y291" s="736"/>
      <c r="Z291" s="736"/>
      <c r="AA291" s="736"/>
      <c r="AB291" s="736"/>
      <c r="AC291" s="736"/>
      <c r="AD291" s="736"/>
      <c r="AG291" s="14" t="s">
        <v>5400</v>
      </c>
      <c r="AH291" s="474" t="s">
        <v>5054</v>
      </c>
    </row>
    <row r="292" spans="1:34" s="4" customFormat="1" ht="60" customHeight="1">
      <c r="A292" s="62"/>
      <c r="B292" s="8"/>
      <c r="C292" s="801"/>
      <c r="D292" s="653"/>
      <c r="E292" s="653"/>
      <c r="F292" s="653"/>
      <c r="G292" s="653"/>
      <c r="H292" s="653"/>
      <c r="I292" s="653"/>
      <c r="J292" s="653"/>
      <c r="K292" s="653"/>
      <c r="L292" s="653"/>
      <c r="M292" s="653"/>
      <c r="N292" s="653"/>
      <c r="O292" s="653"/>
      <c r="P292" s="653"/>
      <c r="Q292" s="653"/>
      <c r="R292" s="653"/>
      <c r="S292" s="653"/>
      <c r="T292" s="653"/>
      <c r="U292" s="653"/>
      <c r="V292" s="653"/>
      <c r="W292" s="653"/>
      <c r="X292" s="653"/>
      <c r="Y292" s="653"/>
      <c r="Z292" s="653"/>
      <c r="AA292" s="653"/>
      <c r="AB292" s="653"/>
      <c r="AC292" s="653"/>
      <c r="AD292" s="748"/>
      <c r="AG292" s="14" t="s">
        <v>5401</v>
      </c>
      <c r="AH292" s="474" t="s">
        <v>5056</v>
      </c>
    </row>
    <row r="293" spans="1:34" ht="15" customHeight="1">
      <c r="B293" s="766" t="str">
        <f>BE280</f>
        <v/>
      </c>
      <c r="C293" s="635"/>
      <c r="D293" s="635"/>
      <c r="E293" s="635"/>
      <c r="F293" s="635"/>
      <c r="G293" s="635"/>
      <c r="H293" s="635"/>
      <c r="I293" s="635"/>
      <c r="J293" s="635"/>
      <c r="K293" s="635"/>
      <c r="L293" s="635"/>
      <c r="M293" s="635"/>
      <c r="N293" s="635"/>
      <c r="O293" s="635"/>
      <c r="P293" s="635"/>
      <c r="Q293" s="635"/>
      <c r="R293" s="635"/>
      <c r="S293" s="635"/>
      <c r="T293" s="635"/>
      <c r="U293" s="635"/>
      <c r="V293" s="635"/>
      <c r="W293" s="635"/>
      <c r="X293" s="635"/>
      <c r="Y293" s="635"/>
      <c r="Z293" s="635"/>
      <c r="AA293" s="635"/>
      <c r="AB293" s="635"/>
      <c r="AC293" s="635"/>
      <c r="AD293" s="635"/>
      <c r="AG293" s="14" t="s">
        <v>5402</v>
      </c>
      <c r="AH293" s="474" t="s">
        <v>5057</v>
      </c>
    </row>
    <row r="294" spans="1:34" ht="15" customHeight="1">
      <c r="B294" s="767" t="str">
        <f>IF(SUM(COUNTIF(I260:AD279,"NS"))&lt;&gt;0,"Alerta: debido a que cuenta con registros NS, debe proporcionar una justificación en el area de comentarios al final de la pregunta","")</f>
        <v/>
      </c>
      <c r="C294" s="767"/>
      <c r="D294" s="767"/>
      <c r="E294" s="767"/>
      <c r="F294" s="767"/>
      <c r="G294" s="767"/>
      <c r="H294" s="767"/>
      <c r="I294" s="767"/>
      <c r="J294" s="767"/>
      <c r="K294" s="767"/>
      <c r="L294" s="767"/>
      <c r="M294" s="767"/>
      <c r="N294" s="767"/>
      <c r="O294" s="767"/>
      <c r="P294" s="767"/>
      <c r="Q294" s="767"/>
      <c r="R294" s="767"/>
      <c r="S294" s="767"/>
      <c r="T294" s="767"/>
      <c r="U294" s="767"/>
      <c r="V294" s="767"/>
      <c r="W294" s="767"/>
      <c r="X294" s="767"/>
      <c r="Y294" s="767"/>
      <c r="Z294" s="767"/>
      <c r="AA294" s="767"/>
      <c r="AB294" s="767"/>
      <c r="AC294" s="767"/>
      <c r="AD294" s="767"/>
      <c r="AG294" s="14" t="s">
        <v>5403</v>
      </c>
      <c r="AH294" s="474" t="s">
        <v>5059</v>
      </c>
    </row>
    <row r="295" spans="1:34" ht="15" customHeight="1">
      <c r="B295" s="753" t="str">
        <f>IF(AK281=0,"","El nombre debe registrarse en mayúsculas, sin comillas ni signos de acentuación, puntuación, paréntesis y abreviaturas")</f>
        <v/>
      </c>
      <c r="C295" s="753"/>
      <c r="D295" s="753"/>
      <c r="E295" s="753"/>
      <c r="F295" s="753"/>
      <c r="G295" s="753"/>
      <c r="H295" s="753"/>
      <c r="I295" s="753"/>
      <c r="J295" s="753"/>
      <c r="K295" s="753"/>
      <c r="L295" s="753"/>
      <c r="M295" s="753"/>
      <c r="N295" s="753"/>
      <c r="O295" s="753"/>
      <c r="P295" s="753"/>
      <c r="Q295" s="753"/>
      <c r="R295" s="753"/>
      <c r="S295" s="753"/>
      <c r="T295" s="753"/>
      <c r="U295" s="753"/>
      <c r="V295" s="753"/>
      <c r="W295" s="753"/>
      <c r="X295" s="753"/>
      <c r="Y295" s="753"/>
      <c r="Z295" s="753"/>
      <c r="AA295" s="753"/>
      <c r="AB295" s="753"/>
      <c r="AC295" s="753"/>
      <c r="AD295" s="753"/>
      <c r="AG295" s="14"/>
      <c r="AH295" s="14"/>
    </row>
    <row r="296" spans="1:34" ht="15" customHeight="1">
      <c r="B296" s="749" t="str">
        <f>AW280</f>
        <v/>
      </c>
      <c r="C296" s="749"/>
      <c r="D296" s="749"/>
      <c r="E296" s="749"/>
      <c r="F296" s="749"/>
      <c r="G296" s="749"/>
      <c r="H296" s="749"/>
      <c r="I296" s="749"/>
      <c r="J296" s="749"/>
      <c r="K296" s="749"/>
      <c r="L296" s="749"/>
      <c r="M296" s="749"/>
      <c r="N296" s="749"/>
      <c r="O296" s="749"/>
      <c r="P296" s="749"/>
      <c r="Q296" s="749"/>
      <c r="R296" s="749"/>
      <c r="S296" s="749"/>
      <c r="T296" s="749"/>
      <c r="U296" s="749"/>
      <c r="V296" s="749"/>
      <c r="W296" s="749"/>
      <c r="X296" s="749"/>
      <c r="Y296" s="749"/>
      <c r="Z296" s="749"/>
      <c r="AA296" s="749"/>
      <c r="AB296" s="749"/>
      <c r="AC296" s="749"/>
      <c r="AD296" s="749"/>
      <c r="AE296" s="546"/>
    </row>
    <row r="297" spans="1:34" ht="15" customHeight="1">
      <c r="B297" s="753" t="str">
        <f>IF(AX260&gt;0,"La cantidad de programas especiales registrados debe ser igual a lo reportado en la col.Programas especiales de la preg. 1.9","")</f>
        <v/>
      </c>
      <c r="C297" s="753"/>
      <c r="D297" s="753"/>
      <c r="E297" s="753"/>
      <c r="F297" s="753"/>
      <c r="G297" s="753"/>
      <c r="H297" s="753"/>
      <c r="I297" s="753"/>
      <c r="J297" s="753"/>
      <c r="K297" s="753"/>
      <c r="L297" s="753"/>
      <c r="M297" s="753"/>
      <c r="N297" s="753"/>
      <c r="O297" s="753"/>
      <c r="P297" s="753"/>
      <c r="Q297" s="753"/>
      <c r="R297" s="753"/>
      <c r="S297" s="753"/>
      <c r="T297" s="753"/>
      <c r="U297" s="753"/>
      <c r="V297" s="753"/>
      <c r="W297" s="753"/>
      <c r="X297" s="753"/>
      <c r="Y297" s="753"/>
      <c r="Z297" s="753"/>
      <c r="AA297" s="753"/>
      <c r="AB297" s="753"/>
      <c r="AC297" s="753"/>
      <c r="AD297" s="753"/>
      <c r="AE297" s="545"/>
    </row>
    <row r="298" spans="1:34" ht="15" customHeight="1">
      <c r="B298" s="753" t="str">
        <f>IF(AS280&gt;0,"Favor de ingresar una fecha válida y/o verifique que el formato solicitado esté correcto","")</f>
        <v/>
      </c>
      <c r="C298" s="753"/>
      <c r="D298" s="753"/>
      <c r="E298" s="753"/>
      <c r="F298" s="753"/>
      <c r="G298" s="753"/>
      <c r="H298" s="753"/>
      <c r="I298" s="753"/>
      <c r="J298" s="753"/>
      <c r="K298" s="753"/>
      <c r="L298" s="753"/>
      <c r="M298" s="753"/>
      <c r="N298" s="753"/>
      <c r="O298" s="753"/>
      <c r="P298" s="753"/>
      <c r="Q298" s="753"/>
      <c r="R298" s="753"/>
      <c r="S298" s="753"/>
      <c r="T298" s="753"/>
      <c r="U298" s="753"/>
      <c r="V298" s="753"/>
      <c r="W298" s="753"/>
      <c r="X298" s="753"/>
      <c r="Y298" s="753"/>
      <c r="Z298" s="753"/>
      <c r="AA298" s="753"/>
      <c r="AB298" s="753"/>
      <c r="AC298" s="753"/>
      <c r="AD298" s="753"/>
    </row>
  </sheetData>
  <sheetProtection algorithmName="SHA-512" hashValue="XiPpjlfijUniu85Md3Q93WJUbptVqeilts4EZNla6RG68DqllZKELtMiVfy1VRA0kWjTptaJ4m1KTYnsQUqrCA==" saltValue="r1/3ialvuwRhoMcZqg2gfA==" spinCount="100000" sheet="1" objects="1" scenarios="1"/>
  <mergeCells count="552">
    <mergeCell ref="AH183:AH184"/>
    <mergeCell ref="AI183:AI184"/>
    <mergeCell ref="C199:AD199"/>
    <mergeCell ref="B202:AD202"/>
    <mergeCell ref="D117:AD117"/>
    <mergeCell ref="D118:AD118"/>
    <mergeCell ref="D120:AD120"/>
    <mergeCell ref="AJ130:AM130"/>
    <mergeCell ref="AJ159:AM159"/>
    <mergeCell ref="AJ182:AM182"/>
    <mergeCell ref="C174:AD174"/>
    <mergeCell ref="D75:AD75"/>
    <mergeCell ref="D76:AD76"/>
    <mergeCell ref="B153:AD153"/>
    <mergeCell ref="AG160:AG161"/>
    <mergeCell ref="AH160:AH161"/>
    <mergeCell ref="AI160:AI161"/>
    <mergeCell ref="C133:AD133"/>
    <mergeCell ref="C152:AD152"/>
    <mergeCell ref="C173:AD173"/>
    <mergeCell ref="B296:AD296"/>
    <mergeCell ref="B294:AD294"/>
    <mergeCell ref="AJ25:AM25"/>
    <mergeCell ref="AN25:AQ25"/>
    <mergeCell ref="AJ57:AM57"/>
    <mergeCell ref="AN57:AQ57"/>
    <mergeCell ref="AL257:AO257"/>
    <mergeCell ref="AP257:AS257"/>
    <mergeCell ref="B221:AD221"/>
    <mergeCell ref="B223:AD223"/>
    <mergeCell ref="B224:AD224"/>
    <mergeCell ref="AG235:AG236"/>
    <mergeCell ref="AH235:AH236"/>
    <mergeCell ref="AI235:AI236"/>
    <mergeCell ref="B176:AD176"/>
    <mergeCell ref="AH159:AI159"/>
    <mergeCell ref="AH182:AI182"/>
    <mergeCell ref="AG183:AG184"/>
    <mergeCell ref="AJ235:AJ236"/>
    <mergeCell ref="C184:AD184"/>
    <mergeCell ref="AG131:AG132"/>
    <mergeCell ref="AH131:AH132"/>
    <mergeCell ref="AI131:AI132"/>
    <mergeCell ref="C150:AD150"/>
    <mergeCell ref="AU258:AW258"/>
    <mergeCell ref="BC258:BE258"/>
    <mergeCell ref="B280:AD280"/>
    <mergeCell ref="B290:AD290"/>
    <mergeCell ref="B293:AD293"/>
    <mergeCell ref="B295:AD295"/>
    <mergeCell ref="D277:H277"/>
    <mergeCell ref="D268:H268"/>
    <mergeCell ref="O267:P267"/>
    <mergeCell ref="D279:H279"/>
    <mergeCell ref="O260:P260"/>
    <mergeCell ref="D270:H270"/>
    <mergeCell ref="Q260:R260"/>
    <mergeCell ref="S260:T260"/>
    <mergeCell ref="O262:P262"/>
    <mergeCell ref="S275:T275"/>
    <mergeCell ref="Q278:R278"/>
    <mergeCell ref="S278:T278"/>
    <mergeCell ref="O277:P277"/>
    <mergeCell ref="B282:AD282"/>
    <mergeCell ref="AS258:AS259"/>
    <mergeCell ref="AA270:AB270"/>
    <mergeCell ref="AC270:AD270"/>
    <mergeCell ref="Y278:Z278"/>
    <mergeCell ref="B297:AD297"/>
    <mergeCell ref="AL258:AL259"/>
    <mergeCell ref="AM258:AM259"/>
    <mergeCell ref="AN258:AN259"/>
    <mergeCell ref="AO258:AO259"/>
    <mergeCell ref="AP258:AP259"/>
    <mergeCell ref="AQ258:AQ259"/>
    <mergeCell ref="AR258:AR259"/>
    <mergeCell ref="S272:T272"/>
    <mergeCell ref="AA278:AB278"/>
    <mergeCell ref="O275:P275"/>
    <mergeCell ref="D289:P289"/>
    <mergeCell ref="AA279:AB279"/>
    <mergeCell ref="D286:P286"/>
    <mergeCell ref="C292:AD292"/>
    <mergeCell ref="C281:E281"/>
    <mergeCell ref="AA275:AB275"/>
    <mergeCell ref="U277:V277"/>
    <mergeCell ref="Y276:Z276"/>
    <mergeCell ref="S279:T279"/>
    <mergeCell ref="AA276:AB276"/>
    <mergeCell ref="U279:V279"/>
    <mergeCell ref="AC276:AD276"/>
    <mergeCell ref="D264:H264"/>
    <mergeCell ref="AG214:AG215"/>
    <mergeCell ref="AH214:AH215"/>
    <mergeCell ref="AI214:AI215"/>
    <mergeCell ref="J170:AD170"/>
    <mergeCell ref="B227:AD227"/>
    <mergeCell ref="C213:AD213"/>
    <mergeCell ref="D217:R217"/>
    <mergeCell ref="AI72:AL72"/>
    <mergeCell ref="AJ103:AM103"/>
    <mergeCell ref="AG103:AG104"/>
    <mergeCell ref="AH103:AH104"/>
    <mergeCell ref="AI103:AI104"/>
    <mergeCell ref="D164:AD164"/>
    <mergeCell ref="D165:AD165"/>
    <mergeCell ref="D166:AD166"/>
    <mergeCell ref="D89:AD89"/>
    <mergeCell ref="D90:AD90"/>
    <mergeCell ref="C220:AD220"/>
    <mergeCell ref="C211:AD211"/>
    <mergeCell ref="B222:AD222"/>
    <mergeCell ref="S216:X216"/>
    <mergeCell ref="C183:AD183"/>
    <mergeCell ref="D147:AD147"/>
    <mergeCell ref="D149:AD149"/>
    <mergeCell ref="AG58:AG59"/>
    <mergeCell ref="AH58:AH59"/>
    <mergeCell ref="AI58:AI59"/>
    <mergeCell ref="AJ58:AJ59"/>
    <mergeCell ref="AK58:AK59"/>
    <mergeCell ref="AL58:AL59"/>
    <mergeCell ref="AM58:AM59"/>
    <mergeCell ref="AG73:AG74"/>
    <mergeCell ref="AH73:AH74"/>
    <mergeCell ref="AN58:AN59"/>
    <mergeCell ref="AO58:AO59"/>
    <mergeCell ref="AP58:AP59"/>
    <mergeCell ref="AQ58:AQ59"/>
    <mergeCell ref="AR58:AR59"/>
    <mergeCell ref="B34:AD34"/>
    <mergeCell ref="B35:AD35"/>
    <mergeCell ref="B36:AD36"/>
    <mergeCell ref="AN26:AN27"/>
    <mergeCell ref="AO26:AO27"/>
    <mergeCell ref="AP26:AP27"/>
    <mergeCell ref="AQ26:AQ27"/>
    <mergeCell ref="AR26:AR27"/>
    <mergeCell ref="B32:AD32"/>
    <mergeCell ref="AG26:AG27"/>
    <mergeCell ref="AI26:AI27"/>
    <mergeCell ref="AJ26:AJ27"/>
    <mergeCell ref="AK26:AK27"/>
    <mergeCell ref="AL26:AL27"/>
    <mergeCell ref="AM26:AM27"/>
    <mergeCell ref="AH26:AH27"/>
    <mergeCell ref="C43:AD43"/>
    <mergeCell ref="S28:T28"/>
    <mergeCell ref="O59:P59"/>
    <mergeCell ref="C20:AD20"/>
    <mergeCell ref="AC277:AD277"/>
    <mergeCell ref="B38:AD38"/>
    <mergeCell ref="Y259:Z259"/>
    <mergeCell ref="C258:H259"/>
    <mergeCell ref="B247:AD247"/>
    <mergeCell ref="W60:X60"/>
    <mergeCell ref="Y261:Z261"/>
    <mergeCell ref="Y260:Z260"/>
    <mergeCell ref="AA260:AB260"/>
    <mergeCell ref="C131:AD131"/>
    <mergeCell ref="Y265:Z265"/>
    <mergeCell ref="Q265:R265"/>
    <mergeCell ref="Q59:R59"/>
    <mergeCell ref="C56:AD56"/>
    <mergeCell ref="B65:AD65"/>
    <mergeCell ref="B67:AD67"/>
    <mergeCell ref="B68:AD68"/>
    <mergeCell ref="S265:T265"/>
    <mergeCell ref="AA263:AB263"/>
    <mergeCell ref="AC263:AD263"/>
    <mergeCell ref="Q274:R274"/>
    <mergeCell ref="AA266:AB266"/>
    <mergeCell ref="D141:AD141"/>
    <mergeCell ref="B1:AD1"/>
    <mergeCell ref="Q262:R262"/>
    <mergeCell ref="D274:H274"/>
    <mergeCell ref="O27:P27"/>
    <mergeCell ref="Q27:R27"/>
    <mergeCell ref="C22:AD22"/>
    <mergeCell ref="AC279:AD279"/>
    <mergeCell ref="S60:T60"/>
    <mergeCell ref="C248:AD248"/>
    <mergeCell ref="C240:AD240"/>
    <mergeCell ref="W260:X260"/>
    <mergeCell ref="S261:T261"/>
    <mergeCell ref="C236:P236"/>
    <mergeCell ref="C251:AD251"/>
    <mergeCell ref="Y216:AD216"/>
    <mergeCell ref="B69:AD69"/>
    <mergeCell ref="C212:AD212"/>
    <mergeCell ref="D108:AD108"/>
    <mergeCell ref="D109:AD109"/>
    <mergeCell ref="D110:AD110"/>
    <mergeCell ref="D111:AD111"/>
    <mergeCell ref="D112:AD112"/>
    <mergeCell ref="D113:AD113"/>
    <mergeCell ref="D114:AD114"/>
    <mergeCell ref="S264:T264"/>
    <mergeCell ref="U264:V264"/>
    <mergeCell ref="C201:AD201"/>
    <mergeCell ref="S215:X215"/>
    <mergeCell ref="S266:T266"/>
    <mergeCell ref="U266:V266"/>
    <mergeCell ref="AC26:AD27"/>
    <mergeCell ref="C160:AD160"/>
    <mergeCell ref="C123:AD123"/>
    <mergeCell ref="C72:AD72"/>
    <mergeCell ref="K58:N59"/>
    <mergeCell ref="W59:X59"/>
    <mergeCell ref="K61:N61"/>
    <mergeCell ref="C122:AD122"/>
    <mergeCell ref="O264:P264"/>
    <mergeCell ref="U261:V261"/>
    <mergeCell ref="B98:AD98"/>
    <mergeCell ref="B125:AD125"/>
    <mergeCell ref="B154:AD154"/>
    <mergeCell ref="B177:AD177"/>
    <mergeCell ref="B203:AD203"/>
    <mergeCell ref="C231:AD231"/>
    <mergeCell ref="C239:AD239"/>
    <mergeCell ref="C219:AD219"/>
    <mergeCell ref="D273:H273"/>
    <mergeCell ref="U258:AB258"/>
    <mergeCell ref="D284:P284"/>
    <mergeCell ref="AA277:AB277"/>
    <mergeCell ref="R288:AD288"/>
    <mergeCell ref="AA274:AB274"/>
    <mergeCell ref="O273:P273"/>
    <mergeCell ref="Y279:Z279"/>
    <mergeCell ref="O279:P279"/>
    <mergeCell ref="Q279:R279"/>
    <mergeCell ref="W270:X270"/>
    <mergeCell ref="Y270:Z270"/>
    <mergeCell ref="AC278:AD278"/>
    <mergeCell ref="Y274:Z274"/>
    <mergeCell ref="O272:P272"/>
    <mergeCell ref="O274:P274"/>
    <mergeCell ref="R287:AD287"/>
    <mergeCell ref="AA271:AB271"/>
    <mergeCell ref="U273:V273"/>
    <mergeCell ref="D288:P288"/>
    <mergeCell ref="D287:P287"/>
    <mergeCell ref="S276:T276"/>
    <mergeCell ref="U278:V278"/>
    <mergeCell ref="Q270:R270"/>
    <mergeCell ref="S271:T271"/>
    <mergeCell ref="Y271:Z271"/>
    <mergeCell ref="S274:T274"/>
    <mergeCell ref="AA7:AD7"/>
    <mergeCell ref="D272:H272"/>
    <mergeCell ref="D263:H263"/>
    <mergeCell ref="O26:T26"/>
    <mergeCell ref="B130:AD130"/>
    <mergeCell ref="D267:H267"/>
    <mergeCell ref="B71:AD71"/>
    <mergeCell ref="C13:AD13"/>
    <mergeCell ref="C250:AD250"/>
    <mergeCell ref="Y215:AD215"/>
    <mergeCell ref="D269:H269"/>
    <mergeCell ref="W264:X264"/>
    <mergeCell ref="C237:P237"/>
    <mergeCell ref="AA272:AB272"/>
    <mergeCell ref="C15:AD15"/>
    <mergeCell ref="AC272:AD272"/>
    <mergeCell ref="AC266:AD266"/>
    <mergeCell ref="C73:AD73"/>
    <mergeCell ref="D192:AD192"/>
    <mergeCell ref="B8:L8"/>
    <mergeCell ref="C30:AD30"/>
    <mergeCell ref="D261:H261"/>
    <mergeCell ref="W262:X262"/>
    <mergeCell ref="C21:AD21"/>
    <mergeCell ref="C11:AD11"/>
    <mergeCell ref="B17:AD17"/>
    <mergeCell ref="C12:AD12"/>
    <mergeCell ref="AC61:AD61"/>
    <mergeCell ref="Q61:R61"/>
    <mergeCell ref="C200:AD200"/>
    <mergeCell ref="O58:T58"/>
    <mergeCell ref="C55:AD55"/>
    <mergeCell ref="C151:AD151"/>
    <mergeCell ref="O61:P61"/>
    <mergeCell ref="AA28:AB28"/>
    <mergeCell ref="AC28:AD28"/>
    <mergeCell ref="B66:AD66"/>
    <mergeCell ref="C23:AD23"/>
    <mergeCell ref="S61:T61"/>
    <mergeCell ref="D145:AD145"/>
    <mergeCell ref="D146:AD146"/>
    <mergeCell ref="D163:AD163"/>
    <mergeCell ref="C26:N27"/>
    <mergeCell ref="C52:AD52"/>
    <mergeCell ref="Y28:Z28"/>
    <mergeCell ref="AA60:AB60"/>
    <mergeCell ref="C53:AD53"/>
    <mergeCell ref="W28:X28"/>
    <mergeCell ref="C46:AD46"/>
    <mergeCell ref="C54:AD54"/>
    <mergeCell ref="U61:V61"/>
    <mergeCell ref="AA27:AB27"/>
    <mergeCell ref="C45:AD45"/>
    <mergeCell ref="C47:AD47"/>
    <mergeCell ref="S27:T27"/>
    <mergeCell ref="U27:V27"/>
    <mergeCell ref="B41:AD41"/>
    <mergeCell ref="B39:AD39"/>
    <mergeCell ref="B33:AD33"/>
    <mergeCell ref="O28:P28"/>
    <mergeCell ref="Q28:R28"/>
    <mergeCell ref="C58:J59"/>
    <mergeCell ref="W27:X27"/>
    <mergeCell ref="Y27:Z27"/>
    <mergeCell ref="C63:AD63"/>
    <mergeCell ref="U60:V60"/>
    <mergeCell ref="C48:AD48"/>
    <mergeCell ref="B97:AD97"/>
    <mergeCell ref="B124:AD124"/>
    <mergeCell ref="C121:AD121"/>
    <mergeCell ref="C105:AD105"/>
    <mergeCell ref="P119:AD119"/>
    <mergeCell ref="B103:AD103"/>
    <mergeCell ref="C106:AD106"/>
    <mergeCell ref="Y60:Z60"/>
    <mergeCell ref="Q60:R60"/>
    <mergeCell ref="K60:N60"/>
    <mergeCell ref="S59:T59"/>
    <mergeCell ref="U59:V59"/>
    <mergeCell ref="D91:AD91"/>
    <mergeCell ref="D93:AD93"/>
    <mergeCell ref="D82:AD82"/>
    <mergeCell ref="D83:AD83"/>
    <mergeCell ref="D84:AD84"/>
    <mergeCell ref="D85:AD85"/>
    <mergeCell ref="D86:AD86"/>
    <mergeCell ref="D87:AD87"/>
    <mergeCell ref="D88:AD88"/>
    <mergeCell ref="C291:AD291"/>
    <mergeCell ref="R286:AD286"/>
    <mergeCell ref="B10:AD10"/>
    <mergeCell ref="W61:X61"/>
    <mergeCell ref="D61:J61"/>
    <mergeCell ref="Y61:Z61"/>
    <mergeCell ref="O263:P263"/>
    <mergeCell ref="Q263:R263"/>
    <mergeCell ref="C253:AD253"/>
    <mergeCell ref="Q264:R264"/>
    <mergeCell ref="D276:H276"/>
    <mergeCell ref="O266:P266"/>
    <mergeCell ref="Q266:R266"/>
    <mergeCell ref="C132:AD132"/>
    <mergeCell ref="R289:AD289"/>
    <mergeCell ref="D278:H278"/>
    <mergeCell ref="C49:AD49"/>
    <mergeCell ref="S259:T259"/>
    <mergeCell ref="C24:AD24"/>
    <mergeCell ref="U259:V259"/>
    <mergeCell ref="C42:AD42"/>
    <mergeCell ref="W275:X275"/>
    <mergeCell ref="D260:H260"/>
    <mergeCell ref="O269:P269"/>
    <mergeCell ref="B5:AD5"/>
    <mergeCell ref="B233:AD233"/>
    <mergeCell ref="C175:AD175"/>
    <mergeCell ref="O276:P276"/>
    <mergeCell ref="W273:X273"/>
    <mergeCell ref="O258:T258"/>
    <mergeCell ref="O278:P278"/>
    <mergeCell ref="Y59:Z59"/>
    <mergeCell ref="B230:AD230"/>
    <mergeCell ref="W277:X277"/>
    <mergeCell ref="W268:X268"/>
    <mergeCell ref="B182:AD182"/>
    <mergeCell ref="Q271:R271"/>
    <mergeCell ref="U28:V28"/>
    <mergeCell ref="AC60:AD60"/>
    <mergeCell ref="O60:P60"/>
    <mergeCell ref="C44:AD44"/>
    <mergeCell ref="AC58:AD59"/>
    <mergeCell ref="C31:AD31"/>
    <mergeCell ref="B51:AD51"/>
    <mergeCell ref="U26:AB26"/>
    <mergeCell ref="C95:AD95"/>
    <mergeCell ref="AC265:AD265"/>
    <mergeCell ref="C40:AD40"/>
    <mergeCell ref="D275:H275"/>
    <mergeCell ref="C254:AD254"/>
    <mergeCell ref="C104:AD104"/>
    <mergeCell ref="C209:AD209"/>
    <mergeCell ref="B94:AC94"/>
    <mergeCell ref="D285:P285"/>
    <mergeCell ref="Q269:R269"/>
    <mergeCell ref="U260:V260"/>
    <mergeCell ref="S269:T269"/>
    <mergeCell ref="S262:T262"/>
    <mergeCell ref="AA259:AB259"/>
    <mergeCell ref="U262:V262"/>
    <mergeCell ref="R284:AD284"/>
    <mergeCell ref="C283:AD283"/>
    <mergeCell ref="F281:AD281"/>
    <mergeCell ref="W278:X278"/>
    <mergeCell ref="Q277:R277"/>
    <mergeCell ref="W279:X279"/>
    <mergeCell ref="AC268:AD268"/>
    <mergeCell ref="W271:X271"/>
    <mergeCell ref="O271:P271"/>
    <mergeCell ref="R285:AD285"/>
    <mergeCell ref="D143:AD143"/>
    <mergeCell ref="D144:AD144"/>
    <mergeCell ref="Q275:R275"/>
    <mergeCell ref="S277:T277"/>
    <mergeCell ref="AA268:AB268"/>
    <mergeCell ref="U271:V271"/>
    <mergeCell ref="AA273:AB273"/>
    <mergeCell ref="Q236:AD236"/>
    <mergeCell ref="O270:P270"/>
    <mergeCell ref="Y268:Z268"/>
    <mergeCell ref="O268:P268"/>
    <mergeCell ref="S268:T268"/>
    <mergeCell ref="U268:V268"/>
    <mergeCell ref="W259:X259"/>
    <mergeCell ref="S270:T270"/>
    <mergeCell ref="Q272:R272"/>
    <mergeCell ref="Y277:Z277"/>
    <mergeCell ref="AA264:AB264"/>
    <mergeCell ref="U267:V267"/>
    <mergeCell ref="W267:X267"/>
    <mergeCell ref="Q267:R267"/>
    <mergeCell ref="Q276:R276"/>
    <mergeCell ref="Y273:Z273"/>
    <mergeCell ref="AC274:AD274"/>
    <mergeCell ref="S267:T267"/>
    <mergeCell ref="Q268:R268"/>
    <mergeCell ref="Y264:Z264"/>
    <mergeCell ref="D135:AD135"/>
    <mergeCell ref="D136:AD136"/>
    <mergeCell ref="D137:AD137"/>
    <mergeCell ref="D138:AD138"/>
    <mergeCell ref="D139:AD139"/>
    <mergeCell ref="D142:AD142"/>
    <mergeCell ref="D140:AD140"/>
    <mergeCell ref="U276:V276"/>
    <mergeCell ref="AC273:AD273"/>
    <mergeCell ref="W276:X276"/>
    <mergeCell ref="Y263:Z263"/>
    <mergeCell ref="U275:V275"/>
    <mergeCell ref="C215:R215"/>
    <mergeCell ref="Y272:Z272"/>
    <mergeCell ref="Y266:Z266"/>
    <mergeCell ref="D262:H262"/>
    <mergeCell ref="Q261:R261"/>
    <mergeCell ref="AA269:AB269"/>
    <mergeCell ref="D265:H265"/>
    <mergeCell ref="AC267:AD267"/>
    <mergeCell ref="U269:V269"/>
    <mergeCell ref="W269:X269"/>
    <mergeCell ref="Y275:Z275"/>
    <mergeCell ref="AC269:AD269"/>
    <mergeCell ref="D77:AD77"/>
    <mergeCell ref="D78:AD78"/>
    <mergeCell ref="D79:AD79"/>
    <mergeCell ref="D80:AD80"/>
    <mergeCell ref="D81:AD81"/>
    <mergeCell ref="D115:AD115"/>
    <mergeCell ref="D116:AD116"/>
    <mergeCell ref="B241:AD241"/>
    <mergeCell ref="AA265:AB265"/>
    <mergeCell ref="Y262:Z262"/>
    <mergeCell ref="D167:AD167"/>
    <mergeCell ref="D168:AD168"/>
    <mergeCell ref="D169:AD169"/>
    <mergeCell ref="D171:AD171"/>
    <mergeCell ref="D172:AD172"/>
    <mergeCell ref="D186:AD186"/>
    <mergeCell ref="B245:AD245"/>
    <mergeCell ref="B242:AD242"/>
    <mergeCell ref="S263:T263"/>
    <mergeCell ref="C229:AD229"/>
    <mergeCell ref="AC264:AD264"/>
    <mergeCell ref="AC258:AD259"/>
    <mergeCell ref="I258:N258"/>
    <mergeCell ref="C256:AD256"/>
    <mergeCell ref="B3:AD3"/>
    <mergeCell ref="U272:V272"/>
    <mergeCell ref="W266:X266"/>
    <mergeCell ref="C96:AD96"/>
    <mergeCell ref="N8:O8"/>
    <mergeCell ref="N92:AD92"/>
    <mergeCell ref="M148:AD148"/>
    <mergeCell ref="AC275:AD275"/>
    <mergeCell ref="AA59:AB59"/>
    <mergeCell ref="C64:AD64"/>
    <mergeCell ref="B159:AD159"/>
    <mergeCell ref="D191:AD191"/>
    <mergeCell ref="O259:P259"/>
    <mergeCell ref="Q259:R259"/>
    <mergeCell ref="C252:AD252"/>
    <mergeCell ref="Y217:AD217"/>
    <mergeCell ref="D271:H271"/>
    <mergeCell ref="O261:P261"/>
    <mergeCell ref="B228:AD228"/>
    <mergeCell ref="D60:J60"/>
    <mergeCell ref="C255:AD255"/>
    <mergeCell ref="W272:X272"/>
    <mergeCell ref="C249:AD249"/>
    <mergeCell ref="S273:T273"/>
    <mergeCell ref="B298:AD298"/>
    <mergeCell ref="C14:AD14"/>
    <mergeCell ref="U274:V274"/>
    <mergeCell ref="AC271:AD271"/>
    <mergeCell ref="C28:N28"/>
    <mergeCell ref="W274:X274"/>
    <mergeCell ref="U58:AB58"/>
    <mergeCell ref="B19:AD19"/>
    <mergeCell ref="AA61:AB61"/>
    <mergeCell ref="Y269:Z269"/>
    <mergeCell ref="Y267:Z267"/>
    <mergeCell ref="AA267:AB267"/>
    <mergeCell ref="AA261:AB261"/>
    <mergeCell ref="AC261:AD261"/>
    <mergeCell ref="S217:X217"/>
    <mergeCell ref="AC260:AD260"/>
    <mergeCell ref="C161:AD161"/>
    <mergeCell ref="AA262:AB262"/>
    <mergeCell ref="U265:V265"/>
    <mergeCell ref="AC262:AD262"/>
    <mergeCell ref="U270:V270"/>
    <mergeCell ref="W265:X265"/>
    <mergeCell ref="L196:AD196"/>
    <mergeCell ref="C234:AD234"/>
    <mergeCell ref="AG282:AJ282"/>
    <mergeCell ref="D187:AD187"/>
    <mergeCell ref="D188:AD188"/>
    <mergeCell ref="D189:AD189"/>
    <mergeCell ref="D190:AD190"/>
    <mergeCell ref="D193:AD193"/>
    <mergeCell ref="D194:AD194"/>
    <mergeCell ref="D195:AD195"/>
    <mergeCell ref="D197:AD197"/>
    <mergeCell ref="D198:AD198"/>
    <mergeCell ref="W263:X263"/>
    <mergeCell ref="C210:AD210"/>
    <mergeCell ref="B208:AD208"/>
    <mergeCell ref="W261:X261"/>
    <mergeCell ref="Q237:AD237"/>
    <mergeCell ref="U263:V263"/>
    <mergeCell ref="O265:P265"/>
    <mergeCell ref="D266:H266"/>
    <mergeCell ref="J259:N259"/>
    <mergeCell ref="B243:AD243"/>
    <mergeCell ref="B244:AD244"/>
    <mergeCell ref="D216:R216"/>
    <mergeCell ref="Q273:R273"/>
  </mergeCells>
  <phoneticPr fontId="63" type="noConversion"/>
  <conditionalFormatting sqref="A1:XFD1048576">
    <cfRule type="expression" dxfId="2121" priority="516" stopIfTrue="1">
      <formula>AND($A$1&lt;&gt;"",SEARCH("en blanco",A1)&gt;0)</formula>
    </cfRule>
    <cfRule type="expression" dxfId="2120" priority="517" stopIfTrue="1">
      <formula>AND($A$1&lt;&gt;"",SEARCH("no puede registrar",A1)&gt;0)</formula>
    </cfRule>
    <cfRule type="expression" dxfId="2119" priority="518" stopIfTrue="1">
      <formula>AND($A$1&lt;&gt;"",SUM(A1)&gt;0)</formula>
    </cfRule>
    <cfRule type="expression" dxfId="2118" priority="519" stopIfTrue="1">
      <formula>AND($A$1&lt;&gt;"",SEARCH("la pregunta",A1)&gt;0)</formula>
    </cfRule>
    <cfRule type="expression" dxfId="2117" priority="515" stopIfTrue="1">
      <formula>AND($A$1&lt;&gt;"",SEARCH("pase a la pregunta",A1)&gt;0)</formula>
    </cfRule>
    <cfRule type="expression" dxfId="2116" priority="513" stopIfTrue="1">
      <formula>AND($A$1&lt;&gt;"",SEARCH("igual o mayor",A1)&gt;0)</formula>
    </cfRule>
    <cfRule type="expression" dxfId="2115" priority="514" stopIfTrue="1">
      <formula>AND($A$1&lt;&gt;"",SEARCH("igual o menor",A1)&gt;0)</formula>
    </cfRule>
  </conditionalFormatting>
  <conditionalFormatting sqref="B98:AD98">
    <cfRule type="expression" dxfId="2114" priority="122" stopIfTrue="1">
      <formula>AND($A$1&lt;&gt;"",SEARCH("igual o mayor",B98)&gt;0)</formula>
    </cfRule>
    <cfRule type="expression" dxfId="2113" priority="121" stopIfTrue="1">
      <formula>AND($A$1&lt;&gt;"",SEARCH("la pregunta",B98)&gt;0)</formula>
    </cfRule>
    <cfRule type="expression" dxfId="2112" priority="120" stopIfTrue="1">
      <formula>AND($A$1&lt;&gt;"",SUM(B98)&gt;0)</formula>
    </cfRule>
    <cfRule type="expression" dxfId="2111" priority="119" stopIfTrue="1">
      <formula>AND($A$1&lt;&gt;"",SEARCH("no puede registrar",B98)&gt;0)</formula>
    </cfRule>
    <cfRule type="expression" dxfId="2110" priority="118" stopIfTrue="1">
      <formula>AND($A$1&lt;&gt;"",SEARCH("en blanco",B98)&gt;0)</formula>
    </cfRule>
    <cfRule type="expression" dxfId="2109" priority="116" stopIfTrue="1">
      <formula>AND($A$1&lt;&gt;"",SEARCH("igual o menor",B98)&gt;0)</formula>
    </cfRule>
    <cfRule type="expression" dxfId="2108" priority="126" stopIfTrue="1">
      <formula>AND($A$1&lt;&gt;"",SEARCH("no puede registrar",B98)&gt;0)</formula>
    </cfRule>
    <cfRule type="expression" dxfId="2107" priority="115" stopIfTrue="1">
      <formula>AND($A$1&lt;&gt;"",SEARCH("igual o mayor",B98)&gt;0)</formula>
    </cfRule>
    <cfRule type="expression" dxfId="2106" priority="114" stopIfTrue="1">
      <formula>AND($A$1&lt;&gt;"",SEARCH("la pregunta",B98)&gt;0)</formula>
    </cfRule>
    <cfRule type="expression" dxfId="2105" priority="113" stopIfTrue="1">
      <formula>AND($A$1&lt;&gt;"",SUM(B98)&gt;0)</formula>
    </cfRule>
    <cfRule type="expression" dxfId="2104" priority="112" stopIfTrue="1">
      <formula>AND($A$1&lt;&gt;"",SEARCH("no puede registrar",B98)&gt;0)</formula>
    </cfRule>
    <cfRule type="expression" dxfId="2103" priority="111" stopIfTrue="1">
      <formula>AND($A$1&lt;&gt;"",SEARCH("en blanco",B98)&gt;0)</formula>
    </cfRule>
    <cfRule type="expression" dxfId="2102" priority="110" stopIfTrue="1">
      <formula>AND($A$1&lt;&gt;"",SEARCH("pase a la pregunta",B98)&gt;0)</formula>
    </cfRule>
    <cfRule type="expression" dxfId="2101" priority="109" stopIfTrue="1">
      <formula>AND($A$1&lt;&gt;"",SEARCH("igual o menor",B98)&gt;0)</formula>
    </cfRule>
    <cfRule type="expression" dxfId="2100" priority="117" stopIfTrue="1">
      <formula>AND($A$1&lt;&gt;"",SEARCH("pase a la pregunta",B98)&gt;0)</formula>
    </cfRule>
    <cfRule type="expression" dxfId="2099" priority="128" stopIfTrue="1">
      <formula>AND($A$1&lt;&gt;"",SEARCH("la pregunta",B98)&gt;0)</formula>
    </cfRule>
    <cfRule type="expression" dxfId="2098" priority="127" stopIfTrue="1">
      <formula>AND($A$1&lt;&gt;"",SUM(B98)&gt;0)</formula>
    </cfRule>
    <cfRule type="expression" dxfId="2097" priority="108" stopIfTrue="1">
      <formula>AND($A$1&lt;&gt;"",SEARCH("igual o mayor",B98)&gt;0)</formula>
    </cfRule>
    <cfRule type="expression" dxfId="2096" priority="125" stopIfTrue="1">
      <formula>AND($A$1&lt;&gt;"",SEARCH("en blanco",B98)&gt;0)</formula>
    </cfRule>
    <cfRule type="expression" dxfId="2095" priority="124" stopIfTrue="1">
      <formula>AND($A$1&lt;&gt;"",SEARCH("pase a la pregunta",B98)&gt;0)</formula>
    </cfRule>
    <cfRule type="expression" dxfId="2094" priority="123" stopIfTrue="1">
      <formula>AND($A$1&lt;&gt;"",SEARCH("igual o menor",B98)&gt;0)</formula>
    </cfRule>
  </conditionalFormatting>
  <conditionalFormatting sqref="B125:AD125">
    <cfRule type="expression" dxfId="2093" priority="101" stopIfTrue="1">
      <formula>AND($A$1&lt;&gt;"",SEARCH("igual o mayor",B125)&gt;0)</formula>
    </cfRule>
    <cfRule type="expression" dxfId="2092" priority="100" stopIfTrue="1">
      <formula>AND($A$1&lt;&gt;"",SEARCH("la pregunta",B125)&gt;0)</formula>
    </cfRule>
    <cfRule type="expression" dxfId="2091" priority="99" stopIfTrue="1">
      <formula>AND($A$1&lt;&gt;"",SUM(B125)&gt;0)</formula>
    </cfRule>
    <cfRule type="expression" dxfId="2090" priority="98" stopIfTrue="1">
      <formula>AND($A$1&lt;&gt;"",SEARCH("no puede registrar",B125)&gt;0)</formula>
    </cfRule>
    <cfRule type="expression" dxfId="2089" priority="97" stopIfTrue="1">
      <formula>AND($A$1&lt;&gt;"",SEARCH("en blanco",B125)&gt;0)</formula>
    </cfRule>
    <cfRule type="expression" dxfId="2088" priority="95" stopIfTrue="1">
      <formula>AND($A$1&lt;&gt;"",SEARCH("igual o menor",B125)&gt;0)</formula>
    </cfRule>
    <cfRule type="expression" dxfId="2087" priority="93" stopIfTrue="1">
      <formula>AND($A$1&lt;&gt;"",SEARCH("la pregunta",B125)&gt;0)</formula>
    </cfRule>
    <cfRule type="expression" dxfId="2086" priority="92" stopIfTrue="1">
      <formula>AND($A$1&lt;&gt;"",SUM(B125)&gt;0)</formula>
    </cfRule>
    <cfRule type="expression" dxfId="2085" priority="96" stopIfTrue="1">
      <formula>AND($A$1&lt;&gt;"",SEARCH("pase a la pregunta",B125)&gt;0)</formula>
    </cfRule>
    <cfRule type="expression" dxfId="2084" priority="91" stopIfTrue="1">
      <formula>AND($A$1&lt;&gt;"",SEARCH("no puede registrar",B125)&gt;0)</formula>
    </cfRule>
    <cfRule type="expression" dxfId="2083" priority="90" stopIfTrue="1">
      <formula>AND($A$1&lt;&gt;"",SEARCH("en blanco",B125)&gt;0)</formula>
    </cfRule>
    <cfRule type="expression" dxfId="2082" priority="89" stopIfTrue="1">
      <formula>AND($A$1&lt;&gt;"",SEARCH("pase a la pregunta",B125)&gt;0)</formula>
    </cfRule>
    <cfRule type="expression" dxfId="2081" priority="88" stopIfTrue="1">
      <formula>AND($A$1&lt;&gt;"",SEARCH("igual o menor",B125)&gt;0)</formula>
    </cfRule>
    <cfRule type="expression" dxfId="2080" priority="87" stopIfTrue="1">
      <formula>AND($A$1&lt;&gt;"",SEARCH("igual o mayor",B125)&gt;0)</formula>
    </cfRule>
    <cfRule type="expression" dxfId="2079" priority="94" stopIfTrue="1">
      <formula>AND($A$1&lt;&gt;"",SEARCH("igual o mayor",B125)&gt;0)</formula>
    </cfRule>
    <cfRule type="expression" dxfId="2078" priority="107" stopIfTrue="1">
      <formula>AND($A$1&lt;&gt;"",SEARCH("la pregunta",B125)&gt;0)</formula>
    </cfRule>
    <cfRule type="expression" dxfId="2077" priority="106" stopIfTrue="1">
      <formula>AND($A$1&lt;&gt;"",SUM(B125)&gt;0)</formula>
    </cfRule>
    <cfRule type="expression" dxfId="2076" priority="105" stopIfTrue="1">
      <formula>AND($A$1&lt;&gt;"",SEARCH("no puede registrar",B125)&gt;0)</formula>
    </cfRule>
    <cfRule type="expression" dxfId="2075" priority="104" stopIfTrue="1">
      <formula>AND($A$1&lt;&gt;"",SEARCH("en blanco",B125)&gt;0)</formula>
    </cfRule>
    <cfRule type="expression" dxfId="2074" priority="103" stopIfTrue="1">
      <formula>AND($A$1&lt;&gt;"",SEARCH("pase a la pregunta",B125)&gt;0)</formula>
    </cfRule>
    <cfRule type="expression" dxfId="2073" priority="102" stopIfTrue="1">
      <formula>AND($A$1&lt;&gt;"",SEARCH("igual o menor",B125)&gt;0)</formula>
    </cfRule>
  </conditionalFormatting>
  <conditionalFormatting sqref="B154:AD154">
    <cfRule type="expression" dxfId="2072" priority="73" stopIfTrue="1">
      <formula>AND($A$1&lt;&gt;"",SEARCH("igual o mayor",B154)&gt;0)</formula>
    </cfRule>
    <cfRule type="expression" dxfId="2071" priority="74" stopIfTrue="1">
      <formula>AND($A$1&lt;&gt;"",SEARCH("igual o menor",B154)&gt;0)</formula>
    </cfRule>
    <cfRule type="expression" dxfId="2070" priority="75" stopIfTrue="1">
      <formula>AND($A$1&lt;&gt;"",SEARCH("pase a la pregunta",B154)&gt;0)</formula>
    </cfRule>
    <cfRule type="expression" dxfId="2069" priority="76" stopIfTrue="1">
      <formula>AND($A$1&lt;&gt;"",SEARCH("en blanco",B154)&gt;0)</formula>
    </cfRule>
    <cfRule type="expression" dxfId="2068" priority="77" stopIfTrue="1">
      <formula>AND($A$1&lt;&gt;"",SEARCH("no puede registrar",B154)&gt;0)</formula>
    </cfRule>
    <cfRule type="expression" dxfId="2067" priority="78" stopIfTrue="1">
      <formula>AND($A$1&lt;&gt;"",SUM(B154)&gt;0)</formula>
    </cfRule>
    <cfRule type="expression" dxfId="2066" priority="79" stopIfTrue="1">
      <formula>AND($A$1&lt;&gt;"",SEARCH("la pregunta",B154)&gt;0)</formula>
    </cfRule>
    <cfRule type="expression" dxfId="2065" priority="80" stopIfTrue="1">
      <formula>AND($A$1&lt;&gt;"",SEARCH("igual o mayor",B154)&gt;0)</formula>
    </cfRule>
    <cfRule type="expression" dxfId="2064" priority="81" stopIfTrue="1">
      <formula>AND($A$1&lt;&gt;"",SEARCH("igual o menor",B154)&gt;0)</formula>
    </cfRule>
    <cfRule type="expression" dxfId="2063" priority="82" stopIfTrue="1">
      <formula>AND($A$1&lt;&gt;"",SEARCH("pase a la pregunta",B154)&gt;0)</formula>
    </cfRule>
    <cfRule type="expression" dxfId="2062" priority="83" stopIfTrue="1">
      <formula>AND($A$1&lt;&gt;"",SEARCH("en blanco",B154)&gt;0)</formula>
    </cfRule>
    <cfRule type="expression" dxfId="2061" priority="84" stopIfTrue="1">
      <formula>AND($A$1&lt;&gt;"",SEARCH("no puede registrar",B154)&gt;0)</formula>
    </cfRule>
    <cfRule type="expression" dxfId="2060" priority="85" stopIfTrue="1">
      <formula>AND($A$1&lt;&gt;"",SUM(B154)&gt;0)</formula>
    </cfRule>
    <cfRule type="expression" dxfId="2059" priority="86" stopIfTrue="1">
      <formula>AND($A$1&lt;&gt;"",SEARCH("la pregunta",B154)&gt;0)</formula>
    </cfRule>
    <cfRule type="expression" dxfId="2058" priority="66" stopIfTrue="1">
      <formula>AND($A$1&lt;&gt;"",SEARCH("igual o mayor",B154)&gt;0)</formula>
    </cfRule>
    <cfRule type="expression" dxfId="2057" priority="67" stopIfTrue="1">
      <formula>AND($A$1&lt;&gt;"",SEARCH("igual o menor",B154)&gt;0)</formula>
    </cfRule>
    <cfRule type="expression" dxfId="2056" priority="68" stopIfTrue="1">
      <formula>AND($A$1&lt;&gt;"",SEARCH("pase a la pregunta",B154)&gt;0)</formula>
    </cfRule>
    <cfRule type="expression" dxfId="2055" priority="69" stopIfTrue="1">
      <formula>AND($A$1&lt;&gt;"",SEARCH("en blanco",B154)&gt;0)</formula>
    </cfRule>
    <cfRule type="expression" dxfId="2054" priority="70" stopIfTrue="1">
      <formula>AND($A$1&lt;&gt;"",SEARCH("no puede registrar",B154)&gt;0)</formula>
    </cfRule>
    <cfRule type="expression" dxfId="2053" priority="71" stopIfTrue="1">
      <formula>AND($A$1&lt;&gt;"",SUM(B154)&gt;0)</formula>
    </cfRule>
    <cfRule type="expression" dxfId="2052" priority="72" stopIfTrue="1">
      <formula>AND($A$1&lt;&gt;"",SEARCH("la pregunta",B154)&gt;0)</formula>
    </cfRule>
  </conditionalFormatting>
  <conditionalFormatting sqref="B177:AD177">
    <cfRule type="expression" dxfId="2051" priority="58" stopIfTrue="1">
      <formula>AND($A$1&lt;&gt;"",SEARCH("la pregunta",B177)&gt;0)</formula>
    </cfRule>
    <cfRule type="expression" dxfId="2050" priority="53" stopIfTrue="1">
      <formula>AND($A$1&lt;&gt;"",SEARCH("igual o menor",B177)&gt;0)</formula>
    </cfRule>
    <cfRule type="expression" dxfId="2049" priority="52" stopIfTrue="1">
      <formula>AND($A$1&lt;&gt;"",SEARCH("igual o mayor",B177)&gt;0)</formula>
    </cfRule>
    <cfRule type="expression" dxfId="2048" priority="57" stopIfTrue="1">
      <formula>AND($A$1&lt;&gt;"",SUM(B177)&gt;0)</formula>
    </cfRule>
    <cfRule type="expression" dxfId="2047" priority="51" stopIfTrue="1">
      <formula>AND($A$1&lt;&gt;"",SEARCH("la pregunta",B177)&gt;0)</formula>
    </cfRule>
    <cfRule type="expression" dxfId="2046" priority="50" stopIfTrue="1">
      <formula>AND($A$1&lt;&gt;"",SUM(B177)&gt;0)</formula>
    </cfRule>
    <cfRule type="expression" dxfId="2045" priority="49" stopIfTrue="1">
      <formula>AND($A$1&lt;&gt;"",SEARCH("no puede registrar",B177)&gt;0)</formula>
    </cfRule>
    <cfRule type="expression" dxfId="2044" priority="48" stopIfTrue="1">
      <formula>AND($A$1&lt;&gt;"",SEARCH("en blanco",B177)&gt;0)</formula>
    </cfRule>
    <cfRule type="expression" dxfId="2043" priority="47" stopIfTrue="1">
      <formula>AND($A$1&lt;&gt;"",SEARCH("pase a la pregunta",B177)&gt;0)</formula>
    </cfRule>
    <cfRule type="expression" dxfId="2042" priority="46" stopIfTrue="1">
      <formula>AND($A$1&lt;&gt;"",SEARCH("igual o menor",B177)&gt;0)</formula>
    </cfRule>
    <cfRule type="expression" dxfId="2041" priority="56" stopIfTrue="1">
      <formula>AND($A$1&lt;&gt;"",SEARCH("no puede registrar",B177)&gt;0)</formula>
    </cfRule>
    <cfRule type="expression" dxfId="2040" priority="45" stopIfTrue="1">
      <formula>AND($A$1&lt;&gt;"",SEARCH("igual o mayor",B177)&gt;0)</formula>
    </cfRule>
    <cfRule type="expression" dxfId="2039" priority="60" stopIfTrue="1">
      <formula>AND($A$1&lt;&gt;"",SEARCH("igual o menor",B177)&gt;0)</formula>
    </cfRule>
    <cfRule type="expression" dxfId="2038" priority="55" stopIfTrue="1">
      <formula>AND($A$1&lt;&gt;"",SEARCH("en blanco",B177)&gt;0)</formula>
    </cfRule>
    <cfRule type="expression" dxfId="2037" priority="65" stopIfTrue="1">
      <formula>AND($A$1&lt;&gt;"",SEARCH("la pregunta",B177)&gt;0)</formula>
    </cfRule>
    <cfRule type="expression" dxfId="2036" priority="64" stopIfTrue="1">
      <formula>AND($A$1&lt;&gt;"",SUM(B177)&gt;0)</formula>
    </cfRule>
    <cfRule type="expression" dxfId="2035" priority="63" stopIfTrue="1">
      <formula>AND($A$1&lt;&gt;"",SEARCH("no puede registrar",B177)&gt;0)</formula>
    </cfRule>
    <cfRule type="expression" dxfId="2034" priority="62" stopIfTrue="1">
      <formula>AND($A$1&lt;&gt;"",SEARCH("en blanco",B177)&gt;0)</formula>
    </cfRule>
    <cfRule type="expression" dxfId="2033" priority="61" stopIfTrue="1">
      <formula>AND($A$1&lt;&gt;"",SEARCH("pase a la pregunta",B177)&gt;0)</formula>
    </cfRule>
    <cfRule type="expression" dxfId="2032" priority="59" stopIfTrue="1">
      <formula>AND($A$1&lt;&gt;"",SEARCH("igual o mayor",B177)&gt;0)</formula>
    </cfRule>
    <cfRule type="expression" dxfId="2031" priority="54" stopIfTrue="1">
      <formula>AND($A$1&lt;&gt;"",SEARCH("pase a la pregunta",B177)&gt;0)</formula>
    </cfRule>
  </conditionalFormatting>
  <conditionalFormatting sqref="B203:AD203">
    <cfRule type="expression" dxfId="2030" priority="41" stopIfTrue="1">
      <formula>AND($A$1&lt;&gt;"",SEARCH("en blanco",B203)&gt;0)</formula>
    </cfRule>
    <cfRule type="expression" dxfId="2029" priority="40" stopIfTrue="1">
      <formula>AND($A$1&lt;&gt;"",SEARCH("pase a la pregunta",B203)&gt;0)</formula>
    </cfRule>
    <cfRule type="expression" dxfId="2028" priority="44" stopIfTrue="1">
      <formula>AND($A$1&lt;&gt;"",SEARCH("la pregunta",B203)&gt;0)</formula>
    </cfRule>
    <cfRule type="expression" dxfId="2027" priority="43" stopIfTrue="1">
      <formula>AND($A$1&lt;&gt;"",SUM(B203)&gt;0)</formula>
    </cfRule>
    <cfRule type="expression" dxfId="2026" priority="42" stopIfTrue="1">
      <formula>AND($A$1&lt;&gt;"",SEARCH("no puede registrar",B203)&gt;0)</formula>
    </cfRule>
    <cfRule type="expression" dxfId="2025" priority="38" stopIfTrue="1">
      <formula>AND($A$1&lt;&gt;"",SEARCH("igual o mayor",B203)&gt;0)</formula>
    </cfRule>
    <cfRule type="expression" dxfId="2024" priority="37" stopIfTrue="1">
      <formula>AND($A$1&lt;&gt;"",SEARCH("la pregunta",B203)&gt;0)</formula>
    </cfRule>
    <cfRule type="expression" dxfId="2023" priority="36" stopIfTrue="1">
      <formula>AND($A$1&lt;&gt;"",SUM(B203)&gt;0)</formula>
    </cfRule>
    <cfRule type="expression" dxfId="2022" priority="35" stopIfTrue="1">
      <formula>AND($A$1&lt;&gt;"",SEARCH("no puede registrar",B203)&gt;0)</formula>
    </cfRule>
    <cfRule type="expression" dxfId="2021" priority="34" stopIfTrue="1">
      <formula>AND($A$1&lt;&gt;"",SEARCH("en blanco",B203)&gt;0)</formula>
    </cfRule>
    <cfRule type="expression" dxfId="2020" priority="33" stopIfTrue="1">
      <formula>AND($A$1&lt;&gt;"",SEARCH("pase a la pregunta",B203)&gt;0)</formula>
    </cfRule>
    <cfRule type="expression" dxfId="2019" priority="32" stopIfTrue="1">
      <formula>AND($A$1&lt;&gt;"",SEARCH("igual o menor",B203)&gt;0)</formula>
    </cfRule>
    <cfRule type="expression" dxfId="2018" priority="31" stopIfTrue="1">
      <formula>AND($A$1&lt;&gt;"",SEARCH("igual o mayor",B203)&gt;0)</formula>
    </cfRule>
    <cfRule type="expression" dxfId="2017" priority="30" stopIfTrue="1">
      <formula>AND($A$1&lt;&gt;"",SEARCH("la pregunta",B203)&gt;0)</formula>
    </cfRule>
    <cfRule type="expression" dxfId="2016" priority="29" stopIfTrue="1">
      <formula>AND($A$1&lt;&gt;"",SUM(B203)&gt;0)</formula>
    </cfRule>
    <cfRule type="expression" dxfId="2015" priority="28" stopIfTrue="1">
      <formula>AND($A$1&lt;&gt;"",SEARCH("no puede registrar",B203)&gt;0)</formula>
    </cfRule>
    <cfRule type="expression" dxfId="2014" priority="27" stopIfTrue="1">
      <formula>AND($A$1&lt;&gt;"",SEARCH("en blanco",B203)&gt;0)</formula>
    </cfRule>
    <cfRule type="expression" dxfId="2013" priority="26" stopIfTrue="1">
      <formula>AND($A$1&lt;&gt;"",SEARCH("pase a la pregunta",B203)&gt;0)</formula>
    </cfRule>
    <cfRule type="expression" dxfId="2012" priority="25" stopIfTrue="1">
      <formula>AND($A$1&lt;&gt;"",SEARCH("igual o menor",B203)&gt;0)</formula>
    </cfRule>
    <cfRule type="expression" dxfId="2011" priority="24" stopIfTrue="1">
      <formula>AND($A$1&lt;&gt;"",SEARCH("igual o mayor",B203)&gt;0)</formula>
    </cfRule>
    <cfRule type="expression" dxfId="2010" priority="39" stopIfTrue="1">
      <formula>AND($A$1&lt;&gt;"",SEARCH("igual o menor",B203)&gt;0)</formula>
    </cfRule>
  </conditionalFormatting>
  <conditionalFormatting sqref="B280:AD280">
    <cfRule type="expression" dxfId="2009" priority="5" stopIfTrue="1">
      <formula>AND($A$1&lt;&gt;"",SEARCH("pase a la pregunta",B280)&gt;0)</formula>
    </cfRule>
    <cfRule type="expression" dxfId="2008" priority="6" stopIfTrue="1">
      <formula>AND($A$1&lt;&gt;"",SEARCH("en blanco",B280)&gt;0)</formula>
    </cfRule>
    <cfRule type="expression" dxfId="2007" priority="7" stopIfTrue="1">
      <formula>AND($A$1&lt;&gt;"",SEARCH("no puede registrar",B280)&gt;0)</formula>
    </cfRule>
    <cfRule type="expression" dxfId="2006" priority="8" stopIfTrue="1">
      <formula>AND($A$1&lt;&gt;"",SUM(B280)&gt;0)</formula>
    </cfRule>
    <cfRule type="expression" dxfId="2005" priority="9" stopIfTrue="1">
      <formula>AND($A$1&lt;&gt;"",SEARCH("la pregunta",B280)&gt;0)</formula>
    </cfRule>
    <cfRule type="expression" dxfId="2004" priority="10" stopIfTrue="1">
      <formula>AND($A$1&lt;&gt;"",SEARCH("igual o mayor",B280)&gt;0)</formula>
    </cfRule>
    <cfRule type="expression" dxfId="2003" priority="11" stopIfTrue="1">
      <formula>AND($A$1&lt;&gt;"",SEARCH("igual o menor",B280)&gt;0)</formula>
    </cfRule>
    <cfRule type="expression" dxfId="2002" priority="12" stopIfTrue="1">
      <formula>AND($A$1&lt;&gt;"",SEARCH("pase a la pregunta",B280)&gt;0)</formula>
    </cfRule>
    <cfRule type="expression" dxfId="2001" priority="13" stopIfTrue="1">
      <formula>AND($A$1&lt;&gt;"",SEARCH("en blanco",B280)&gt;0)</formula>
    </cfRule>
    <cfRule type="expression" dxfId="2000" priority="15" stopIfTrue="1">
      <formula>AND($A$1&lt;&gt;"",SUM(B280)&gt;0)</formula>
    </cfRule>
    <cfRule type="expression" dxfId="1999" priority="16" stopIfTrue="1">
      <formula>AND($A$1&lt;&gt;"",SEARCH("la pregunta",B280)&gt;0)</formula>
    </cfRule>
    <cfRule type="expression" dxfId="1998" priority="17" stopIfTrue="1">
      <formula>AND($A$1&lt;&gt;"",SEARCH("igual o mayor",B280)&gt;0)</formula>
    </cfRule>
    <cfRule type="expression" dxfId="1997" priority="14" stopIfTrue="1">
      <formula>AND($A$1&lt;&gt;"",SEARCH("no puede registrar",B280)&gt;0)</formula>
    </cfRule>
    <cfRule type="expression" dxfId="1996" priority="3" stopIfTrue="1">
      <formula>AND($A$1&lt;&gt;"",SEARCH("igual o mayor",B280)&gt;0)</formula>
    </cfRule>
    <cfRule type="expression" dxfId="1995" priority="4" stopIfTrue="1">
      <formula>AND($A$1&lt;&gt;"",SEARCH("igual o menor",B280)&gt;0)</formula>
    </cfRule>
    <cfRule type="expression" dxfId="1994" priority="23" stopIfTrue="1">
      <formula>AND($A$1&lt;&gt;"",SEARCH("la pregunta",B280)&gt;0)</formula>
    </cfRule>
    <cfRule type="expression" dxfId="1993" priority="22" stopIfTrue="1">
      <formula>AND($A$1&lt;&gt;"",SUM(B280)&gt;0)</formula>
    </cfRule>
    <cfRule type="expression" dxfId="1992" priority="21" stopIfTrue="1">
      <formula>AND($A$1&lt;&gt;"",SEARCH("no puede registrar",B280)&gt;0)</formula>
    </cfRule>
    <cfRule type="expression" dxfId="1991" priority="20" stopIfTrue="1">
      <formula>AND($A$1&lt;&gt;"",SEARCH("en blanco",B280)&gt;0)</formula>
    </cfRule>
    <cfRule type="expression" dxfId="1990" priority="19" stopIfTrue="1">
      <formula>AND($A$1&lt;&gt;"",SEARCH("pase a la pregunta",B280)&gt;0)</formula>
    </cfRule>
    <cfRule type="expression" dxfId="1989" priority="18" stopIfTrue="1">
      <formula>AND($A$1&lt;&gt;"",SEARCH("igual o menor",B280)&gt;0)</formula>
    </cfRule>
  </conditionalFormatting>
  <conditionalFormatting sqref="C75:C92">
    <cfRule type="expression" dxfId="1988" priority="380">
      <formula>$C$93="X"</formula>
    </cfRule>
  </conditionalFormatting>
  <conditionalFormatting sqref="C75:C93">
    <cfRule type="expression" dxfId="1987" priority="387">
      <formula>AND($K$60&lt;&gt;"",$K$60&lt;&gt;1)</formula>
    </cfRule>
  </conditionalFormatting>
  <conditionalFormatting sqref="C108:C119">
    <cfRule type="expression" dxfId="1986" priority="379">
      <formula>$C$120="X"</formula>
    </cfRule>
  </conditionalFormatting>
  <conditionalFormatting sqref="C108:C120">
    <cfRule type="expression" dxfId="1985" priority="386">
      <formula>AND($K$60&lt;&gt;"",$K$60&lt;&gt;1)</formula>
    </cfRule>
    <cfRule type="expression" dxfId="1984" priority="378">
      <formula>$C$90=""</formula>
    </cfRule>
  </conditionalFormatting>
  <conditionalFormatting sqref="C135:C148">
    <cfRule type="expression" dxfId="1983" priority="375">
      <formula>$C$149="X"</formula>
    </cfRule>
  </conditionalFormatting>
  <conditionalFormatting sqref="C135:C149">
    <cfRule type="expression" dxfId="1982" priority="385">
      <formula>AND($K$60&lt;&gt;"",$K$60&lt;&gt;1)</formula>
    </cfRule>
    <cfRule type="expression" dxfId="1981" priority="374">
      <formula>$C$87=""</formula>
    </cfRule>
  </conditionalFormatting>
  <conditionalFormatting sqref="C163:C170 C172">
    <cfRule type="expression" dxfId="1980" priority="370">
      <formula>$C$171="X"</formula>
    </cfRule>
  </conditionalFormatting>
  <conditionalFormatting sqref="C163:C171">
    <cfRule type="expression" dxfId="1979" priority="371">
      <formula>$C$172="X"</formula>
    </cfRule>
  </conditionalFormatting>
  <conditionalFormatting sqref="C163:C172">
    <cfRule type="expression" dxfId="1978" priority="384">
      <formula>AND($K$60&lt;&gt;"",$K$60&lt;&gt;1)</formula>
    </cfRule>
  </conditionalFormatting>
  <conditionalFormatting sqref="C186:C196 C198">
    <cfRule type="expression" dxfId="1977" priority="366">
      <formula>$C$197="X"</formula>
    </cfRule>
  </conditionalFormatting>
  <conditionalFormatting sqref="C186:C197">
    <cfRule type="expression" dxfId="1976" priority="367">
      <formula>$C$198="X"</formula>
    </cfRule>
  </conditionalFormatting>
  <conditionalFormatting sqref="C186:C198">
    <cfRule type="expression" dxfId="1975" priority="383">
      <formula>AND($K$60&lt;&gt;"",$K$60&lt;&gt;1)</formula>
    </cfRule>
  </conditionalFormatting>
  <conditionalFormatting sqref="C284:C289 Q284:Q289">
    <cfRule type="expression" dxfId="1974" priority="512" stopIfTrue="1">
      <formula>ISNUMBER(SEARCH(" " &amp; C284 &amp; " ", " " &amp; SUBSTITUTE($AI$284, " / ", " ") &amp; " "))</formula>
    </cfRule>
  </conditionalFormatting>
  <conditionalFormatting sqref="C256:K256">
    <cfRule type="expression" dxfId="1973" priority="501">
      <formula>AND(AY260&gt;0,F281="")</formula>
    </cfRule>
  </conditionalFormatting>
  <conditionalFormatting sqref="C23:AD23">
    <cfRule type="expression" dxfId="1972" priority="496">
      <formula>AND($AR$28&gt;0,$C$31="")</formula>
    </cfRule>
  </conditionalFormatting>
  <conditionalFormatting sqref="C55:AD55">
    <cfRule type="expression" dxfId="1971" priority="497">
      <formula>AND($AR$62&gt;0,$C$64="")</formula>
    </cfRule>
  </conditionalFormatting>
  <conditionalFormatting sqref="C213:AD213">
    <cfRule type="expression" dxfId="1970" priority="363">
      <formula>$AN$219&gt;0</formula>
    </cfRule>
  </conditionalFormatting>
  <conditionalFormatting sqref="C229:AD229">
    <cfRule type="expression" dxfId="1969" priority="358">
      <formula>AND($AI$237&gt;0,$C$240="")</formula>
    </cfRule>
  </conditionalFormatting>
  <conditionalFormatting sqref="C249:AD249">
    <cfRule type="expression" dxfId="1968" priority="352">
      <formula>$AK$281&gt;0</formula>
    </cfRule>
  </conditionalFormatting>
  <conditionalFormatting sqref="C250:AD250">
    <cfRule type="expression" dxfId="1967" priority="506">
      <formula>$BF$280&gt;0</formula>
    </cfRule>
  </conditionalFormatting>
  <conditionalFormatting sqref="C253:AD253">
    <cfRule type="expression" dxfId="1966" priority="498">
      <formula>AND($AT$280&gt;0,$C$292="")</formula>
    </cfRule>
  </conditionalFormatting>
  <conditionalFormatting sqref="C255:AD255">
    <cfRule type="expression" dxfId="1965" priority="499">
      <formula>$AX$260&gt;0</formula>
    </cfRule>
  </conditionalFormatting>
  <conditionalFormatting sqref="D75:AD91">
    <cfRule type="expression" dxfId="1964" priority="507" stopIfTrue="1">
      <formula>ISNUMBER(SEARCH(" " &amp; D75 &amp; " ", " " &amp; SUBSTITUTE($AK$74, " / ", " ") &amp; " "))</formula>
    </cfRule>
  </conditionalFormatting>
  <conditionalFormatting sqref="D108:AD118">
    <cfRule type="expression" dxfId="1963" priority="508" stopIfTrue="1">
      <formula>ISNUMBER(SEARCH(" " &amp; D108 &amp; " ", " " &amp; SUBSTITUTE($AL$105, " / ", " ") &amp; " "))</formula>
    </cfRule>
  </conditionalFormatting>
  <conditionalFormatting sqref="D135:AD139 D140 D141:AD147">
    <cfRule type="expression" dxfId="1962" priority="509" stopIfTrue="1">
      <formula>ISNUMBER(SEARCH(" " &amp; D135 &amp; " ", " " &amp; SUBSTITUTE($AL$132, " / ", " ") &amp; " "))</formula>
    </cfRule>
  </conditionalFormatting>
  <conditionalFormatting sqref="D163:AD169">
    <cfRule type="expression" dxfId="1961" priority="510" stopIfTrue="1">
      <formula>ISNUMBER(SEARCH(" " &amp; D163 &amp; " ", " " &amp; SUBSTITUTE($AL$161, " / ", " ") &amp; " "))</formula>
    </cfRule>
  </conditionalFormatting>
  <conditionalFormatting sqref="D186:AD195">
    <cfRule type="expression" dxfId="1960" priority="511" stopIfTrue="1">
      <formula>ISNUMBER(SEARCH(" " &amp; D186 &amp; " ", " " &amp; SUBSTITUTE($AL$184, " / ", " ") &amp; " "))</formula>
    </cfRule>
  </conditionalFormatting>
  <conditionalFormatting sqref="D260:AD279">
    <cfRule type="expression" dxfId="1959" priority="357">
      <formula>AND($C$237&lt;&gt;"",$C$237&lt;&gt;1)</formula>
    </cfRule>
  </conditionalFormatting>
  <conditionalFormatting sqref="F281:N281">
    <cfRule type="expression" dxfId="1958" priority="504">
      <formula>AND(AY260=0,F281="")</formula>
    </cfRule>
    <cfRule type="expression" dxfId="1957" priority="505">
      <formula>AND(AY260&gt;0,F281="")</formula>
    </cfRule>
  </conditionalFormatting>
  <conditionalFormatting sqref="J170:AD170">
    <cfRule type="expression" dxfId="1956" priority="369">
      <formula>AND(C170="X",J170="")</formula>
    </cfRule>
    <cfRule type="expression" dxfId="1955" priority="368">
      <formula>AND(C170="",J170="")</formula>
    </cfRule>
  </conditionalFormatting>
  <conditionalFormatting sqref="L196:AD196">
    <cfRule type="expression" dxfId="1954" priority="365">
      <formula>AND(C196="X",L196="")</formula>
    </cfRule>
    <cfRule type="expression" dxfId="1953" priority="364">
      <formula>AND(C196="",L196="")</formula>
    </cfRule>
  </conditionalFormatting>
  <conditionalFormatting sqref="L256:AD256">
    <cfRule type="expression" dxfId="1952" priority="354">
      <formula>AND(BL260&gt;0,O281="")</formula>
    </cfRule>
  </conditionalFormatting>
  <conditionalFormatting sqref="M148:AD148">
    <cfRule type="expression" dxfId="1951" priority="373">
      <formula>AND(C148="X",M148="")</formula>
    </cfRule>
    <cfRule type="expression" dxfId="1950" priority="372">
      <formula>AND(C148="",M148="")</formula>
    </cfRule>
  </conditionalFormatting>
  <conditionalFormatting sqref="N92:AD92">
    <cfRule type="expression" dxfId="1949" priority="381">
      <formula>AND(C92="",N92="")</formula>
    </cfRule>
    <cfRule type="expression" dxfId="1948" priority="382">
      <formula>AND(C92="X",N92="")</formula>
    </cfRule>
  </conditionalFormatting>
  <conditionalFormatting sqref="O28:AD28">
    <cfRule type="expression" dxfId="1947" priority="393">
      <formula>AND($C$28&lt;&gt;"",$C$28&lt;&gt;1)</formula>
    </cfRule>
  </conditionalFormatting>
  <conditionalFormatting sqref="O60:AD61">
    <cfRule type="expression" dxfId="1946" priority="390">
      <formula>AND($K60&lt;&gt;"",$K60&lt;&gt;1)</formula>
    </cfRule>
  </conditionalFormatting>
  <conditionalFormatting sqref="O281:AD281">
    <cfRule type="expression" dxfId="1945" priority="355">
      <formula>AND(BL260&gt;0,O281="")</formula>
    </cfRule>
    <cfRule type="expression" dxfId="1944" priority="353">
      <formula>AND(BL260=0,O281="")</formula>
    </cfRule>
  </conditionalFormatting>
  <conditionalFormatting sqref="P119:AD119">
    <cfRule type="expression" dxfId="1943" priority="377">
      <formula>AND(C119="X",P119="")</formula>
    </cfRule>
    <cfRule type="expression" dxfId="1942" priority="376">
      <formula>AND(C119="",P119="")</formula>
    </cfRule>
  </conditionalFormatting>
  <conditionalFormatting sqref="Q237:AD237">
    <cfRule type="expression" dxfId="1941" priority="360">
      <formula>AND($C$237&lt;&gt;"",$C$237&lt;&gt;1)</formula>
    </cfRule>
  </conditionalFormatting>
  <conditionalFormatting sqref="S216:AD217">
    <cfRule type="expression" dxfId="1940" priority="362">
      <formula>AND($K60&lt;&gt;"",$K60&lt;&gt;1)</formula>
    </cfRule>
  </conditionalFormatting>
  <conditionalFormatting sqref="U28:Z28">
    <cfRule type="expression" dxfId="1939" priority="392">
      <formula>$AA$28="X"</formula>
    </cfRule>
  </conditionalFormatting>
  <conditionalFormatting sqref="U60:Z61">
    <cfRule type="expression" dxfId="1938" priority="389">
      <formula>$AA60="X"</formula>
    </cfRule>
  </conditionalFormatting>
  <conditionalFormatting sqref="U260:Z279">
    <cfRule type="expression" dxfId="1937" priority="356">
      <formula>$AA260="X"</formula>
    </cfRule>
  </conditionalFormatting>
  <conditionalFormatting sqref="Y216:AD217">
    <cfRule type="expression" dxfId="1936" priority="361">
      <formula>AND($S216&lt;&gt;"",$S216&lt;&gt;1)</formula>
    </cfRule>
  </conditionalFormatting>
  <conditionalFormatting sqref="AG92">
    <cfRule type="expression" dxfId="1935" priority="244" stopIfTrue="1">
      <formula>AND($A$1&lt;&gt;"",SEARCH("en blanco",AG92)&gt;0)</formula>
    </cfRule>
    <cfRule type="expression" dxfId="1934" priority="243" stopIfTrue="1">
      <formula>AND($A$1&lt;&gt;"",SEARCH("pase a la pregunta",AG92)&gt;0)</formula>
    </cfRule>
    <cfRule type="expression" dxfId="1933" priority="241" stopIfTrue="1">
      <formula>AND($A$1&lt;&gt;"",SEARCH("igual o mayor",AG92)&gt;0)</formula>
    </cfRule>
    <cfRule type="expression" dxfId="1932" priority="242" stopIfTrue="1">
      <formula>AND($A$1&lt;&gt;"",SEARCH("igual o menor",AG92)&gt;0)</formula>
    </cfRule>
    <cfRule type="expression" dxfId="1931" priority="250" stopIfTrue="1">
      <formula>AND($A$1&lt;&gt;"",SEARCH("pase a la pregunta",AG92)&gt;0)</formula>
    </cfRule>
    <cfRule type="expression" dxfId="1930" priority="252" stopIfTrue="1">
      <formula>AND($A$1&lt;&gt;"",SEARCH("no puede registrar",AG92)&gt;0)</formula>
    </cfRule>
    <cfRule type="expression" dxfId="1929" priority="251" stopIfTrue="1">
      <formula>AND($A$1&lt;&gt;"",SEARCH("en blanco",AG92)&gt;0)</formula>
    </cfRule>
    <cfRule type="expression" dxfId="1928" priority="249" stopIfTrue="1">
      <formula>AND($A$1&lt;&gt;"",SEARCH("igual o menor",AG92)&gt;0)</formula>
    </cfRule>
    <cfRule type="expression" dxfId="1927" priority="248" stopIfTrue="1">
      <formula>AND($A$1&lt;&gt;"",SEARCH("igual o mayor",AG92)&gt;0)</formula>
    </cfRule>
    <cfRule type="expression" dxfId="1926" priority="247" stopIfTrue="1">
      <formula>AND($A$1&lt;&gt;"",SEARCH("la pregunta",AG92)&gt;0)</formula>
    </cfRule>
    <cfRule type="expression" dxfId="1925" priority="246" stopIfTrue="1">
      <formula>AND($A$1&lt;&gt;"",SUM(AG92)&gt;0)</formula>
    </cfRule>
    <cfRule type="expression" dxfId="1924" priority="245" stopIfTrue="1">
      <formula>AND($A$1&lt;&gt;"",SEARCH("no puede registrar",AG92)&gt;0)</formula>
    </cfRule>
    <cfRule type="expression" dxfId="1923" priority="261" stopIfTrue="1">
      <formula>AND($A$1&lt;&gt;"",SEARCH("la pregunta",AG92)&gt;0)</formula>
    </cfRule>
    <cfRule type="expression" dxfId="1922" priority="260" stopIfTrue="1">
      <formula>AND($A$1&lt;&gt;"",SUM(AG92)&gt;0)</formula>
    </cfRule>
    <cfRule type="expression" dxfId="1921" priority="259" stopIfTrue="1">
      <formula>AND($A$1&lt;&gt;"",SEARCH("no puede registrar",AG92)&gt;0)</formula>
    </cfRule>
    <cfRule type="expression" dxfId="1920" priority="258" stopIfTrue="1">
      <formula>AND($A$1&lt;&gt;"",SEARCH("en blanco",AG92)&gt;0)</formula>
    </cfRule>
    <cfRule type="expression" dxfId="1919" priority="257" stopIfTrue="1">
      <formula>AND($A$1&lt;&gt;"",SEARCH("pase a la pregunta",AG92)&gt;0)</formula>
    </cfRule>
    <cfRule type="expression" dxfId="1918" priority="256" stopIfTrue="1">
      <formula>AND($A$1&lt;&gt;"",SEARCH("igual o menor",AG92)&gt;0)</formula>
    </cfRule>
    <cfRule type="expression" dxfId="1917" priority="255" stopIfTrue="1">
      <formula>AND($A$1&lt;&gt;"",SEARCH("igual o mayor",AG92)&gt;0)</formula>
    </cfRule>
    <cfRule type="expression" dxfId="1916" priority="254" stopIfTrue="1">
      <formula>AND($A$1&lt;&gt;"",SEARCH("la pregunta",AG92)&gt;0)</formula>
    </cfRule>
    <cfRule type="expression" dxfId="1915" priority="253" stopIfTrue="1">
      <formula>AND($A$1&lt;&gt;"",SUM(AG92)&gt;0)</formula>
    </cfRule>
  </conditionalFormatting>
  <conditionalFormatting sqref="AG119">
    <cfRule type="expression" dxfId="1914" priority="230" stopIfTrue="1">
      <formula>AND($A$1&lt;&gt;"",SEARCH("en blanco",AG119)&gt;0)</formula>
    </cfRule>
    <cfRule type="expression" dxfId="1913" priority="231" stopIfTrue="1">
      <formula>AND($A$1&lt;&gt;"",SEARCH("no puede registrar",AG119)&gt;0)</formula>
    </cfRule>
    <cfRule type="expression" dxfId="1912" priority="232" stopIfTrue="1">
      <formula>AND($A$1&lt;&gt;"",SUM(AG119)&gt;0)</formula>
    </cfRule>
    <cfRule type="expression" dxfId="1911" priority="233" stopIfTrue="1">
      <formula>AND($A$1&lt;&gt;"",SEARCH("la pregunta",AG119)&gt;0)</formula>
    </cfRule>
    <cfRule type="expression" dxfId="1910" priority="234" stopIfTrue="1">
      <formula>AND($A$1&lt;&gt;"",SEARCH("igual o mayor",AG119)&gt;0)</formula>
    </cfRule>
    <cfRule type="expression" dxfId="1909" priority="235" stopIfTrue="1">
      <formula>AND($A$1&lt;&gt;"",SEARCH("igual o menor",AG119)&gt;0)</formula>
    </cfRule>
    <cfRule type="expression" dxfId="1908" priority="236" stopIfTrue="1">
      <formula>AND($A$1&lt;&gt;"",SEARCH("pase a la pregunta",AG119)&gt;0)</formula>
    </cfRule>
    <cfRule type="expression" dxfId="1907" priority="237" stopIfTrue="1">
      <formula>AND($A$1&lt;&gt;"",SEARCH("en blanco",AG119)&gt;0)</formula>
    </cfRule>
    <cfRule type="expression" dxfId="1906" priority="238" stopIfTrue="1">
      <formula>AND($A$1&lt;&gt;"",SEARCH("no puede registrar",AG119)&gt;0)</formula>
    </cfRule>
    <cfRule type="expression" dxfId="1905" priority="239" stopIfTrue="1">
      <formula>AND($A$1&lt;&gt;"",SUM(AG119)&gt;0)</formula>
    </cfRule>
    <cfRule type="expression" dxfId="1904" priority="240" stopIfTrue="1">
      <formula>AND($A$1&lt;&gt;"",SEARCH("la pregunta",AG119)&gt;0)</formula>
    </cfRule>
    <cfRule type="expression" dxfId="1903" priority="221" stopIfTrue="1">
      <formula>AND($A$1&lt;&gt;"",SEARCH("igual o menor",AG119)&gt;0)</formula>
    </cfRule>
    <cfRule type="expression" dxfId="1902" priority="220" stopIfTrue="1">
      <formula>AND($A$1&lt;&gt;"",SEARCH("igual o mayor",AG119)&gt;0)</formula>
    </cfRule>
    <cfRule type="expression" dxfId="1901" priority="222" stopIfTrue="1">
      <formula>AND($A$1&lt;&gt;"",SEARCH("pase a la pregunta",AG119)&gt;0)</formula>
    </cfRule>
    <cfRule type="expression" dxfId="1900" priority="223" stopIfTrue="1">
      <formula>AND($A$1&lt;&gt;"",SEARCH("en blanco",AG119)&gt;0)</formula>
    </cfRule>
    <cfRule type="expression" dxfId="1899" priority="224" stopIfTrue="1">
      <formula>AND($A$1&lt;&gt;"",SEARCH("no puede registrar",AG119)&gt;0)</formula>
    </cfRule>
    <cfRule type="expression" dxfId="1898" priority="225" stopIfTrue="1">
      <formula>AND($A$1&lt;&gt;"",SUM(AG119)&gt;0)</formula>
    </cfRule>
    <cfRule type="expression" dxfId="1897" priority="226" stopIfTrue="1">
      <formula>AND($A$1&lt;&gt;"",SEARCH("la pregunta",AG119)&gt;0)</formula>
    </cfRule>
    <cfRule type="expression" dxfId="1896" priority="227" stopIfTrue="1">
      <formula>AND($A$1&lt;&gt;"",SEARCH("igual o mayor",AG119)&gt;0)</formula>
    </cfRule>
    <cfRule type="expression" dxfId="1895" priority="228" stopIfTrue="1">
      <formula>AND($A$1&lt;&gt;"",SEARCH("igual o menor",AG119)&gt;0)</formula>
    </cfRule>
    <cfRule type="expression" dxfId="1894" priority="229" stopIfTrue="1">
      <formula>AND($A$1&lt;&gt;"",SEARCH("pase a la pregunta",AG119)&gt;0)</formula>
    </cfRule>
  </conditionalFormatting>
  <conditionalFormatting sqref="AG148">
    <cfRule type="expression" dxfId="1893" priority="215" stopIfTrue="1">
      <formula>AND($A$1&lt;&gt;"",SEARCH("pase a la pregunta",AG148)&gt;0)</formula>
    </cfRule>
    <cfRule type="expression" dxfId="1892" priority="211" stopIfTrue="1">
      <formula>AND($A$1&lt;&gt;"",SUM(AG148)&gt;0)</formula>
    </cfRule>
    <cfRule type="expression" dxfId="1891" priority="219" stopIfTrue="1">
      <formula>AND($A$1&lt;&gt;"",SEARCH("la pregunta",AG148)&gt;0)</formula>
    </cfRule>
    <cfRule type="expression" dxfId="1890" priority="199" stopIfTrue="1">
      <formula>AND($A$1&lt;&gt;"",SEARCH("igual o mayor",AG148)&gt;0)</formula>
    </cfRule>
    <cfRule type="expression" dxfId="1889" priority="218" stopIfTrue="1">
      <formula>AND($A$1&lt;&gt;"",SUM(AG148)&gt;0)</formula>
    </cfRule>
    <cfRule type="expression" dxfId="1888" priority="210" stopIfTrue="1">
      <formula>AND($A$1&lt;&gt;"",SEARCH("no puede registrar",AG148)&gt;0)</formula>
    </cfRule>
    <cfRule type="expression" dxfId="1887" priority="217" stopIfTrue="1">
      <formula>AND($A$1&lt;&gt;"",SEARCH("no puede registrar",AG148)&gt;0)</formula>
    </cfRule>
    <cfRule type="expression" dxfId="1886" priority="216" stopIfTrue="1">
      <formula>AND($A$1&lt;&gt;"",SEARCH("en blanco",AG148)&gt;0)</formula>
    </cfRule>
    <cfRule type="expression" dxfId="1885" priority="214" stopIfTrue="1">
      <formula>AND($A$1&lt;&gt;"",SEARCH("igual o menor",AG148)&gt;0)</formula>
    </cfRule>
    <cfRule type="expression" dxfId="1884" priority="213" stopIfTrue="1">
      <formula>AND($A$1&lt;&gt;"",SEARCH("igual o mayor",AG148)&gt;0)</formula>
    </cfRule>
    <cfRule type="expression" dxfId="1883" priority="212" stopIfTrue="1">
      <formula>AND($A$1&lt;&gt;"",SEARCH("la pregunta",AG148)&gt;0)</formula>
    </cfRule>
    <cfRule type="expression" dxfId="1882" priority="209" stopIfTrue="1">
      <formula>AND($A$1&lt;&gt;"",SEARCH("en blanco",AG148)&gt;0)</formula>
    </cfRule>
    <cfRule type="expression" dxfId="1881" priority="208" stopIfTrue="1">
      <formula>AND($A$1&lt;&gt;"",SEARCH("pase a la pregunta",AG148)&gt;0)</formula>
    </cfRule>
    <cfRule type="expression" dxfId="1880" priority="207" stopIfTrue="1">
      <formula>AND($A$1&lt;&gt;"",SEARCH("igual o menor",AG148)&gt;0)</formula>
    </cfRule>
    <cfRule type="expression" dxfId="1879" priority="206" stopIfTrue="1">
      <formula>AND($A$1&lt;&gt;"",SEARCH("igual o mayor",AG148)&gt;0)</formula>
    </cfRule>
    <cfRule type="expression" dxfId="1878" priority="205" stopIfTrue="1">
      <formula>AND($A$1&lt;&gt;"",SEARCH("la pregunta",AG148)&gt;0)</formula>
    </cfRule>
    <cfRule type="expression" dxfId="1877" priority="204" stopIfTrue="1">
      <formula>AND($A$1&lt;&gt;"",SUM(AG148)&gt;0)</formula>
    </cfRule>
    <cfRule type="expression" dxfId="1876" priority="203" stopIfTrue="1">
      <formula>AND($A$1&lt;&gt;"",SEARCH("no puede registrar",AG148)&gt;0)</formula>
    </cfRule>
    <cfRule type="expression" dxfId="1875" priority="202" stopIfTrue="1">
      <formula>AND($A$1&lt;&gt;"",SEARCH("en blanco",AG148)&gt;0)</formula>
    </cfRule>
    <cfRule type="expression" dxfId="1874" priority="201" stopIfTrue="1">
      <formula>AND($A$1&lt;&gt;"",SEARCH("pase a la pregunta",AG148)&gt;0)</formula>
    </cfRule>
    <cfRule type="expression" dxfId="1873" priority="200" stopIfTrue="1">
      <formula>AND($A$1&lt;&gt;"",SEARCH("igual o menor",AG148)&gt;0)</formula>
    </cfRule>
  </conditionalFormatting>
  <conditionalFormatting sqref="AG170">
    <cfRule type="expression" dxfId="1872" priority="179" stopIfTrue="1">
      <formula>AND($A$1&lt;&gt;"",SEARCH("igual o menor",AG170)&gt;0)</formula>
    </cfRule>
    <cfRule type="expression" dxfId="1871" priority="197" stopIfTrue="1">
      <formula>AND($A$1&lt;&gt;"",SUM(AG170)&gt;0)</formula>
    </cfRule>
    <cfRule type="expression" dxfId="1870" priority="198" stopIfTrue="1">
      <formula>AND($A$1&lt;&gt;"",SEARCH("la pregunta",AG170)&gt;0)</formula>
    </cfRule>
    <cfRule type="expression" dxfId="1869" priority="178" stopIfTrue="1">
      <formula>AND($A$1&lt;&gt;"",SEARCH("igual o mayor",AG170)&gt;0)</formula>
    </cfRule>
    <cfRule type="expression" dxfId="1868" priority="180" stopIfTrue="1">
      <formula>AND($A$1&lt;&gt;"",SEARCH("pase a la pregunta",AG170)&gt;0)</formula>
    </cfRule>
    <cfRule type="expression" dxfId="1867" priority="181" stopIfTrue="1">
      <formula>AND($A$1&lt;&gt;"",SEARCH("en blanco",AG170)&gt;0)</formula>
    </cfRule>
    <cfRule type="expression" dxfId="1866" priority="182" stopIfTrue="1">
      <formula>AND($A$1&lt;&gt;"",SEARCH("no puede registrar",AG170)&gt;0)</formula>
    </cfRule>
    <cfRule type="expression" dxfId="1865" priority="183" stopIfTrue="1">
      <formula>AND($A$1&lt;&gt;"",SUM(AG170)&gt;0)</formula>
    </cfRule>
    <cfRule type="expression" dxfId="1864" priority="184" stopIfTrue="1">
      <formula>AND($A$1&lt;&gt;"",SEARCH("la pregunta",AG170)&gt;0)</formula>
    </cfRule>
    <cfRule type="expression" dxfId="1863" priority="185" stopIfTrue="1">
      <formula>AND($A$1&lt;&gt;"",SEARCH("igual o mayor",AG170)&gt;0)</formula>
    </cfRule>
    <cfRule type="expression" dxfId="1862" priority="187" stopIfTrue="1">
      <formula>AND($A$1&lt;&gt;"",SEARCH("pase a la pregunta",AG170)&gt;0)</formula>
    </cfRule>
    <cfRule type="expression" dxfId="1861" priority="188" stopIfTrue="1">
      <formula>AND($A$1&lt;&gt;"",SEARCH("en blanco",AG170)&gt;0)</formula>
    </cfRule>
    <cfRule type="expression" dxfId="1860" priority="189" stopIfTrue="1">
      <formula>AND($A$1&lt;&gt;"",SEARCH("no puede registrar",AG170)&gt;0)</formula>
    </cfRule>
    <cfRule type="expression" dxfId="1859" priority="190" stopIfTrue="1">
      <formula>AND($A$1&lt;&gt;"",SUM(AG170)&gt;0)</formula>
    </cfRule>
    <cfRule type="expression" dxfId="1858" priority="191" stopIfTrue="1">
      <formula>AND($A$1&lt;&gt;"",SEARCH("la pregunta",AG170)&gt;0)</formula>
    </cfRule>
    <cfRule type="expression" dxfId="1857" priority="192" stopIfTrue="1">
      <formula>AND($A$1&lt;&gt;"",SEARCH("igual o mayor",AG170)&gt;0)</formula>
    </cfRule>
    <cfRule type="expression" dxfId="1856" priority="195" stopIfTrue="1">
      <formula>AND($A$1&lt;&gt;"",SEARCH("en blanco",AG170)&gt;0)</formula>
    </cfRule>
    <cfRule type="expression" dxfId="1855" priority="186" stopIfTrue="1">
      <formula>AND($A$1&lt;&gt;"",SEARCH("igual o menor",AG170)&gt;0)</formula>
    </cfRule>
    <cfRule type="expression" dxfId="1854" priority="193" stopIfTrue="1">
      <formula>AND($A$1&lt;&gt;"",SEARCH("igual o menor",AG170)&gt;0)</formula>
    </cfRule>
    <cfRule type="expression" dxfId="1853" priority="194" stopIfTrue="1">
      <formula>AND($A$1&lt;&gt;"",SEARCH("pase a la pregunta",AG170)&gt;0)</formula>
    </cfRule>
    <cfRule type="expression" dxfId="1852" priority="196" stopIfTrue="1">
      <formula>AND($A$1&lt;&gt;"",SEARCH("no puede registrar",AG170)&gt;0)</formula>
    </cfRule>
  </conditionalFormatting>
  <conditionalFormatting sqref="AG196">
    <cfRule type="expression" dxfId="1851" priority="158" stopIfTrue="1">
      <formula>AND($A$1&lt;&gt;"",SEARCH("igual o menor",AG196)&gt;0)</formula>
    </cfRule>
    <cfRule type="expression" dxfId="1850" priority="157" stopIfTrue="1">
      <formula>AND($A$1&lt;&gt;"",SEARCH("igual o mayor",AG196)&gt;0)</formula>
    </cfRule>
    <cfRule type="expression" dxfId="1849" priority="177" stopIfTrue="1">
      <formula>AND($A$1&lt;&gt;"",SEARCH("la pregunta",AG196)&gt;0)</formula>
    </cfRule>
    <cfRule type="expression" dxfId="1848" priority="175" stopIfTrue="1">
      <formula>AND($A$1&lt;&gt;"",SEARCH("no puede registrar",AG196)&gt;0)</formula>
    </cfRule>
    <cfRule type="expression" dxfId="1847" priority="174" stopIfTrue="1">
      <formula>AND($A$1&lt;&gt;"",SEARCH("en blanco",AG196)&gt;0)</formula>
    </cfRule>
    <cfRule type="expression" dxfId="1846" priority="173" stopIfTrue="1">
      <formula>AND($A$1&lt;&gt;"",SEARCH("pase a la pregunta",AG196)&gt;0)</formula>
    </cfRule>
    <cfRule type="expression" dxfId="1845" priority="172" stopIfTrue="1">
      <formula>AND($A$1&lt;&gt;"",SEARCH("igual o menor",AG196)&gt;0)</formula>
    </cfRule>
    <cfRule type="expression" dxfId="1844" priority="176" stopIfTrue="1">
      <formula>AND($A$1&lt;&gt;"",SUM(AG196)&gt;0)</formula>
    </cfRule>
    <cfRule type="expression" dxfId="1843" priority="170" stopIfTrue="1">
      <formula>AND($A$1&lt;&gt;"",SEARCH("la pregunta",AG196)&gt;0)</formula>
    </cfRule>
    <cfRule type="expression" dxfId="1842" priority="169" stopIfTrue="1">
      <formula>AND($A$1&lt;&gt;"",SUM(AG196)&gt;0)</formula>
    </cfRule>
    <cfRule type="expression" dxfId="1841" priority="168" stopIfTrue="1">
      <formula>AND($A$1&lt;&gt;"",SEARCH("no puede registrar",AG196)&gt;0)</formula>
    </cfRule>
    <cfRule type="expression" dxfId="1840" priority="167" stopIfTrue="1">
      <formula>AND($A$1&lt;&gt;"",SEARCH("en blanco",AG196)&gt;0)</formula>
    </cfRule>
    <cfRule type="expression" dxfId="1839" priority="166" stopIfTrue="1">
      <formula>AND($A$1&lt;&gt;"",SEARCH("pase a la pregunta",AG196)&gt;0)</formula>
    </cfRule>
    <cfRule type="expression" dxfId="1838" priority="165" stopIfTrue="1">
      <formula>AND($A$1&lt;&gt;"",SEARCH("igual o menor",AG196)&gt;0)</formula>
    </cfRule>
    <cfRule type="expression" dxfId="1837" priority="164" stopIfTrue="1">
      <formula>AND($A$1&lt;&gt;"",SEARCH("igual o mayor",AG196)&gt;0)</formula>
    </cfRule>
    <cfRule type="expression" dxfId="1836" priority="163" stopIfTrue="1">
      <formula>AND($A$1&lt;&gt;"",SEARCH("la pregunta",AG196)&gt;0)</formula>
    </cfRule>
    <cfRule type="expression" dxfId="1835" priority="162" stopIfTrue="1">
      <formula>AND($A$1&lt;&gt;"",SUM(AG196)&gt;0)</formula>
    </cfRule>
    <cfRule type="expression" dxfId="1834" priority="161" stopIfTrue="1">
      <formula>AND($A$1&lt;&gt;"",SEARCH("no puede registrar",AG196)&gt;0)</formula>
    </cfRule>
    <cfRule type="expression" dxfId="1833" priority="160" stopIfTrue="1">
      <formula>AND($A$1&lt;&gt;"",SEARCH("en blanco",AG196)&gt;0)</formula>
    </cfRule>
    <cfRule type="expression" dxfId="1832" priority="171" stopIfTrue="1">
      <formula>AND($A$1&lt;&gt;"",SEARCH("igual o mayor",AG196)&gt;0)</formula>
    </cfRule>
    <cfRule type="expression" dxfId="1831" priority="159" stopIfTrue="1">
      <formula>AND($A$1&lt;&gt;"",SEARCH("pase a la pregunta",AG196)&gt;0)</formula>
    </cfRule>
  </conditionalFormatting>
  <conditionalFormatting sqref="AG281">
    <cfRule type="expression" dxfId="1830" priority="136" stopIfTrue="1">
      <formula>AND($A$1&lt;&gt;"",SEARCH("igual o mayor",AG281)&gt;0)</formula>
    </cfRule>
    <cfRule type="expression" dxfId="1829" priority="137" stopIfTrue="1">
      <formula>AND($A$1&lt;&gt;"",SEARCH("igual o menor",AG281)&gt;0)</formula>
    </cfRule>
    <cfRule type="expression" dxfId="1828" priority="138" stopIfTrue="1">
      <formula>AND($A$1&lt;&gt;"",SEARCH("pase a la pregunta",AG281)&gt;0)</formula>
    </cfRule>
    <cfRule type="expression" dxfId="1827" priority="150" stopIfTrue="1">
      <formula>AND($A$1&lt;&gt;"",SEARCH("igual o mayor",AG281)&gt;0)</formula>
    </cfRule>
    <cfRule type="expression" dxfId="1826" priority="153" stopIfTrue="1">
      <formula>AND($A$1&lt;&gt;"",SEARCH("en blanco",AG281)&gt;0)</formula>
    </cfRule>
    <cfRule type="expression" dxfId="1825" priority="151" stopIfTrue="1">
      <formula>AND($A$1&lt;&gt;"",SEARCH("igual o menor",AG281)&gt;0)</formula>
    </cfRule>
    <cfRule type="expression" dxfId="1824" priority="149" stopIfTrue="1">
      <formula>AND($A$1&lt;&gt;"",SEARCH("la pregunta",AG281)&gt;0)</formula>
    </cfRule>
    <cfRule type="expression" dxfId="1823" priority="148" stopIfTrue="1">
      <formula>AND($A$1&lt;&gt;"",SUM(AG281)&gt;0)</formula>
    </cfRule>
    <cfRule type="expression" dxfId="1822" priority="147" stopIfTrue="1">
      <formula>AND($A$1&lt;&gt;"",SEARCH("no puede registrar",AG281)&gt;0)</formula>
    </cfRule>
    <cfRule type="expression" dxfId="1821" priority="143" stopIfTrue="1">
      <formula>AND($A$1&lt;&gt;"",SEARCH("igual o mayor",AG281)&gt;0)</formula>
    </cfRule>
    <cfRule type="expression" dxfId="1820" priority="152" stopIfTrue="1">
      <formula>AND($A$1&lt;&gt;"",SEARCH("pase a la pregunta",AG281)&gt;0)</formula>
    </cfRule>
    <cfRule type="expression" dxfId="1819" priority="142" stopIfTrue="1">
      <formula>AND($A$1&lt;&gt;"",SEARCH("la pregunta",AG281)&gt;0)</formula>
    </cfRule>
    <cfRule type="expression" dxfId="1818" priority="141" stopIfTrue="1">
      <formula>AND($A$1&lt;&gt;"",SUM(AG281)&gt;0)</formula>
    </cfRule>
    <cfRule type="expression" dxfId="1817" priority="140" stopIfTrue="1">
      <formula>AND($A$1&lt;&gt;"",SEARCH("no puede registrar",AG281)&gt;0)</formula>
    </cfRule>
    <cfRule type="expression" dxfId="1816" priority="139" stopIfTrue="1">
      <formula>AND($A$1&lt;&gt;"",SEARCH("en blanco",AG281)&gt;0)</formula>
    </cfRule>
    <cfRule type="expression" dxfId="1815" priority="146" stopIfTrue="1">
      <formula>AND($A$1&lt;&gt;"",SEARCH("en blanco",AG281)&gt;0)</formula>
    </cfRule>
    <cfRule type="expression" dxfId="1814" priority="145" stopIfTrue="1">
      <formula>AND($A$1&lt;&gt;"",SEARCH("pase a la pregunta",AG281)&gt;0)</formula>
    </cfRule>
    <cfRule type="expression" dxfId="1813" priority="154" stopIfTrue="1">
      <formula>AND($A$1&lt;&gt;"",SEARCH("no puede registrar",AG281)&gt;0)</formula>
    </cfRule>
    <cfRule type="expression" dxfId="1812" priority="144" stopIfTrue="1">
      <formula>AND($A$1&lt;&gt;"",SEARCH("igual o menor",AG281)&gt;0)</formula>
    </cfRule>
    <cfRule type="expression" dxfId="1811" priority="156" stopIfTrue="1">
      <formula>AND($A$1&lt;&gt;"",SEARCH("la pregunta",AG281)&gt;0)</formula>
    </cfRule>
    <cfRule type="expression" dxfId="1810" priority="155" stopIfTrue="1">
      <formula>AND($A$1&lt;&gt;"",SUM(AG281)&gt;0)</formula>
    </cfRule>
  </conditionalFormatting>
  <conditionalFormatting sqref="AG282:AJ283">
    <cfRule type="expression" dxfId="1809" priority="267" stopIfTrue="1">
      <formula>AND($A$1&lt;&gt;"",SUM(AG282)&gt;0)</formula>
    </cfRule>
    <cfRule type="expression" dxfId="1808" priority="266" stopIfTrue="1">
      <formula>AND($A$1&lt;&gt;"",SEARCH("no puede registrar",AG282)&gt;0)</formula>
    </cfRule>
    <cfRule type="expression" dxfId="1807" priority="265" stopIfTrue="1">
      <formula>AND($A$1&lt;&gt;"",SEARCH("en blanco",AG282)&gt;0)</formula>
    </cfRule>
    <cfRule type="expression" dxfId="1806" priority="264" stopIfTrue="1">
      <formula>AND($A$1&lt;&gt;"",SEARCH("pase a la pregunta",AG282)&gt;0)</formula>
    </cfRule>
    <cfRule type="expression" dxfId="1805" priority="263" stopIfTrue="1">
      <formula>AND($A$1&lt;&gt;"",SEARCH("igual o menor",AG282)&gt;0)</formula>
    </cfRule>
    <cfRule type="expression" dxfId="1804" priority="262" stopIfTrue="1">
      <formula>AND($A$1&lt;&gt;"",SEARCH("igual o mayor",AG282)&gt;0)</formula>
    </cfRule>
    <cfRule type="expression" dxfId="1803" priority="268" stopIfTrue="1">
      <formula>AND($A$1&lt;&gt;"",SEARCH("la pregunta",AG282)&gt;0)</formula>
    </cfRule>
  </conditionalFormatting>
  <conditionalFormatting sqref="AI72:AL73">
    <cfRule type="expression" dxfId="1802" priority="301" stopIfTrue="1">
      <formula>AND($A$1&lt;&gt;"",SEARCH("no puede registrar",AI72)&gt;0)</formula>
    </cfRule>
    <cfRule type="expression" dxfId="1801" priority="299" stopIfTrue="1">
      <formula>AND($A$1&lt;&gt;"",SEARCH("pase a la pregunta",AI72)&gt;0)</formula>
    </cfRule>
    <cfRule type="expression" dxfId="1800" priority="297" stopIfTrue="1">
      <formula>AND($A$1&lt;&gt;"",SEARCH("igual o mayor",AI72)&gt;0)</formula>
    </cfRule>
    <cfRule type="expression" dxfId="1799" priority="302" stopIfTrue="1">
      <formula>AND($A$1&lt;&gt;"",SUM(AI72)&gt;0)</formula>
    </cfRule>
    <cfRule type="expression" dxfId="1798" priority="300" stopIfTrue="1">
      <formula>AND($A$1&lt;&gt;"",SEARCH("en blanco",AI72)&gt;0)</formula>
    </cfRule>
    <cfRule type="expression" dxfId="1797" priority="303" stopIfTrue="1">
      <formula>AND($A$1&lt;&gt;"",SEARCH("la pregunta",AI72)&gt;0)</formula>
    </cfRule>
    <cfRule type="expression" dxfId="1796" priority="298" stopIfTrue="1">
      <formula>AND($A$1&lt;&gt;"",SEARCH("igual o menor",AI72)&gt;0)</formula>
    </cfRule>
  </conditionalFormatting>
  <conditionalFormatting sqref="AJ25 AN25 AJ26:AQ28 AT27:AT28">
    <cfRule type="expression" dxfId="1795" priority="341" stopIfTrue="1">
      <formula>AND($A$1&lt;&gt;"",SEARCH("pase a la pregunta",AJ25)&gt;0)</formula>
    </cfRule>
    <cfRule type="expression" dxfId="1794" priority="342" stopIfTrue="1">
      <formula>AND($A$1&lt;&gt;"",SEARCH("en blanco",AJ25)&gt;0)</formula>
    </cfRule>
    <cfRule type="expression" dxfId="1793" priority="343" stopIfTrue="1">
      <formula>AND($A$1&lt;&gt;"",SEARCH("no puede registrar",AJ25)&gt;0)</formula>
    </cfRule>
    <cfRule type="expression" dxfId="1792" priority="344" stopIfTrue="1">
      <formula>AND($A$1&lt;&gt;"",SUM(AJ25)&gt;0)</formula>
    </cfRule>
    <cfRule type="expression" dxfId="1791" priority="345" stopIfTrue="1">
      <formula>AND($A$1&lt;&gt;"",SEARCH("la pregunta",AJ25)&gt;0)</formula>
    </cfRule>
    <cfRule type="expression" dxfId="1790" priority="339" stopIfTrue="1">
      <formula>AND($A$1&lt;&gt;"",SEARCH("igual o mayor",AJ25)&gt;0)</formula>
    </cfRule>
    <cfRule type="expression" dxfId="1789" priority="340" stopIfTrue="1">
      <formula>AND($A$1&lt;&gt;"",SEARCH("igual o menor",AJ25)&gt;0)</formula>
    </cfRule>
  </conditionalFormatting>
  <conditionalFormatting sqref="AJ57 AN57 AJ58:AQ61">
    <cfRule type="expression" dxfId="1788" priority="332" stopIfTrue="1">
      <formula>AND($A$1&lt;&gt;"",SEARCH("igual o mayor",AJ57)&gt;0)</formula>
    </cfRule>
    <cfRule type="expression" dxfId="1787" priority="336" stopIfTrue="1">
      <formula>AND($A$1&lt;&gt;"",SEARCH("no puede registrar",AJ57)&gt;0)</formula>
    </cfRule>
    <cfRule type="expression" dxfId="1786" priority="338" stopIfTrue="1">
      <formula>AND($A$1&lt;&gt;"",SEARCH("la pregunta",AJ57)&gt;0)</formula>
    </cfRule>
    <cfRule type="expression" dxfId="1785" priority="335" stopIfTrue="1">
      <formula>AND($A$1&lt;&gt;"",SEARCH("en blanco",AJ57)&gt;0)</formula>
    </cfRule>
    <cfRule type="expression" dxfId="1784" priority="334" stopIfTrue="1">
      <formula>AND($A$1&lt;&gt;"",SEARCH("pase a la pregunta",AJ57)&gt;0)</formula>
    </cfRule>
    <cfRule type="expression" dxfId="1783" priority="337" stopIfTrue="1">
      <formula>AND($A$1&lt;&gt;"",SUM(AJ57)&gt;0)</formula>
    </cfRule>
    <cfRule type="expression" dxfId="1782" priority="333" stopIfTrue="1">
      <formula>AND($A$1&lt;&gt;"",SEARCH("igual o menor",AJ57)&gt;0)</formula>
    </cfRule>
  </conditionalFormatting>
  <conditionalFormatting sqref="AJ103:AM104">
    <cfRule type="expression" dxfId="1781" priority="131" stopIfTrue="1">
      <formula>AND($A$1&lt;&gt;"",SEARCH("pase a la pregunta",AJ103)&gt;0)</formula>
    </cfRule>
    <cfRule type="expression" dxfId="1780" priority="130" stopIfTrue="1">
      <formula>AND($A$1&lt;&gt;"",SEARCH("igual o menor",AJ103)&gt;0)</formula>
    </cfRule>
    <cfRule type="expression" dxfId="1779" priority="129" stopIfTrue="1">
      <formula>AND($A$1&lt;&gt;"",SEARCH("igual o mayor",AJ103)&gt;0)</formula>
    </cfRule>
    <cfRule type="expression" dxfId="1778" priority="135" stopIfTrue="1">
      <formula>AND($A$1&lt;&gt;"",SEARCH("la pregunta",AJ103)&gt;0)</formula>
    </cfRule>
    <cfRule type="expression" dxfId="1777" priority="134" stopIfTrue="1">
      <formula>AND($A$1&lt;&gt;"",SUM(AJ103)&gt;0)</formula>
    </cfRule>
    <cfRule type="expression" dxfId="1776" priority="132" stopIfTrue="1">
      <formula>AND($A$1&lt;&gt;"",SEARCH("en blanco",AJ103)&gt;0)</formula>
    </cfRule>
    <cfRule type="expression" dxfId="1775" priority="133" stopIfTrue="1">
      <formula>AND($A$1&lt;&gt;"",SEARCH("no puede registrar",AJ103)&gt;0)</formula>
    </cfRule>
  </conditionalFormatting>
  <conditionalFormatting sqref="AJ130:AM131">
    <cfRule type="expression" dxfId="1774" priority="283" stopIfTrue="1">
      <formula>AND($A$1&lt;&gt;"",SEARCH("igual o mayor",AJ130)&gt;0)</formula>
    </cfRule>
    <cfRule type="expression" dxfId="1773" priority="289" stopIfTrue="1">
      <formula>AND($A$1&lt;&gt;"",SEARCH("la pregunta",AJ130)&gt;0)</formula>
    </cfRule>
    <cfRule type="expression" dxfId="1772" priority="284" stopIfTrue="1">
      <formula>AND($A$1&lt;&gt;"",SEARCH("igual o menor",AJ130)&gt;0)</formula>
    </cfRule>
    <cfRule type="expression" dxfId="1771" priority="285" stopIfTrue="1">
      <formula>AND($A$1&lt;&gt;"",SEARCH("pase a la pregunta",AJ130)&gt;0)</formula>
    </cfRule>
    <cfRule type="expression" dxfId="1770" priority="286" stopIfTrue="1">
      <formula>AND($A$1&lt;&gt;"",SEARCH("en blanco",AJ130)&gt;0)</formula>
    </cfRule>
    <cfRule type="expression" dxfId="1769" priority="287" stopIfTrue="1">
      <formula>AND($A$1&lt;&gt;"",SEARCH("no puede registrar",AJ130)&gt;0)</formula>
    </cfRule>
    <cfRule type="expression" dxfId="1768" priority="288" stopIfTrue="1">
      <formula>AND($A$1&lt;&gt;"",SUM(AJ130)&gt;0)</formula>
    </cfRule>
  </conditionalFormatting>
  <conditionalFormatting sqref="AJ159:AM160">
    <cfRule type="expression" dxfId="1767" priority="282" stopIfTrue="1">
      <formula>AND($A$1&lt;&gt;"",SEARCH("la pregunta",AJ159)&gt;0)</formula>
    </cfRule>
    <cfRule type="expression" dxfId="1766" priority="277" stopIfTrue="1">
      <formula>AND($A$1&lt;&gt;"",SEARCH("igual o menor",AJ159)&gt;0)</formula>
    </cfRule>
    <cfRule type="expression" dxfId="1765" priority="276" stopIfTrue="1">
      <formula>AND($A$1&lt;&gt;"",SEARCH("igual o mayor",AJ159)&gt;0)</formula>
    </cfRule>
    <cfRule type="expression" dxfId="1764" priority="278" stopIfTrue="1">
      <formula>AND($A$1&lt;&gt;"",SEARCH("pase a la pregunta",AJ159)&gt;0)</formula>
    </cfRule>
    <cfRule type="expression" dxfId="1763" priority="279" stopIfTrue="1">
      <formula>AND($A$1&lt;&gt;"",SEARCH("en blanco",AJ159)&gt;0)</formula>
    </cfRule>
    <cfRule type="expression" dxfId="1762" priority="280" stopIfTrue="1">
      <formula>AND($A$1&lt;&gt;"",SEARCH("no puede registrar",AJ159)&gt;0)</formula>
    </cfRule>
    <cfRule type="expression" dxfId="1761" priority="281" stopIfTrue="1">
      <formula>AND($A$1&lt;&gt;"",SUM(AJ159)&gt;0)</formula>
    </cfRule>
  </conditionalFormatting>
  <conditionalFormatting sqref="AJ182:AM183">
    <cfRule type="expression" dxfId="1760" priority="269" stopIfTrue="1">
      <formula>AND($A$1&lt;&gt;"",SEARCH("igual o mayor",AJ182)&gt;0)</formula>
    </cfRule>
    <cfRule type="expression" dxfId="1759" priority="271" stopIfTrue="1">
      <formula>AND($A$1&lt;&gt;"",SEARCH("pase a la pregunta",AJ182)&gt;0)</formula>
    </cfRule>
    <cfRule type="expression" dxfId="1758" priority="272" stopIfTrue="1">
      <formula>AND($A$1&lt;&gt;"",SEARCH("en blanco",AJ182)&gt;0)</formula>
    </cfRule>
    <cfRule type="expression" dxfId="1757" priority="273" stopIfTrue="1">
      <formula>AND($A$1&lt;&gt;"",SEARCH("no puede registrar",AJ182)&gt;0)</formula>
    </cfRule>
    <cfRule type="expression" dxfId="1756" priority="274" stopIfTrue="1">
      <formula>AND($A$1&lt;&gt;"",SUM(AJ182)&gt;0)</formula>
    </cfRule>
    <cfRule type="expression" dxfId="1755" priority="275" stopIfTrue="1">
      <formula>AND($A$1&lt;&gt;"",SEARCH("la pregunta",AJ182)&gt;0)</formula>
    </cfRule>
    <cfRule type="expression" dxfId="1754" priority="270" stopIfTrue="1">
      <formula>AND($A$1&lt;&gt;"",SEARCH("igual o menor",AJ182)&gt;0)</formula>
    </cfRule>
  </conditionalFormatting>
  <conditionalFormatting sqref="AL257 AP257 AL258:AS279">
    <cfRule type="expression" dxfId="1753" priority="317" stopIfTrue="1">
      <formula>AND($A$1&lt;&gt;"",SEARCH("la pregunta",AL257)&gt;0)</formula>
    </cfRule>
    <cfRule type="expression" dxfId="1752" priority="316" stopIfTrue="1">
      <formula>AND($A$1&lt;&gt;"",SUM(AL257)&gt;0)</formula>
    </cfRule>
    <cfRule type="expression" dxfId="1751" priority="313" stopIfTrue="1">
      <formula>AND($A$1&lt;&gt;"",SEARCH("pase a la pregunta",AL257)&gt;0)</formula>
    </cfRule>
    <cfRule type="expression" dxfId="1750" priority="315" stopIfTrue="1">
      <formula>AND($A$1&lt;&gt;"",SEARCH("no puede registrar",AL257)&gt;0)</formula>
    </cfRule>
    <cfRule type="expression" dxfId="1749" priority="314" stopIfTrue="1">
      <formula>AND($A$1&lt;&gt;"",SEARCH("en blanco",AL257)&gt;0)</formula>
    </cfRule>
    <cfRule type="expression" dxfId="1748" priority="311" stopIfTrue="1">
      <formula>AND($A$1&lt;&gt;"",SEARCH("igual o mayor",AL257)&gt;0)</formula>
    </cfRule>
    <cfRule type="expression" dxfId="1747" priority="312" stopIfTrue="1">
      <formula>AND($A$1&lt;&gt;"",SEARCH("igual o menor",AL257)&gt;0)</formula>
    </cfRule>
  </conditionalFormatting>
  <conditionalFormatting sqref="AQ29">
    <cfRule type="expression" dxfId="1746" priority="328" stopIfTrue="1">
      <formula>AND($A$1&lt;&gt;"",SEARCH("en blanco",AQ29)&gt;0)</formula>
    </cfRule>
    <cfRule type="expression" dxfId="1745" priority="329" stopIfTrue="1">
      <formula>AND($A$1&lt;&gt;"",SEARCH("no puede registrar",AQ29)&gt;0)</formula>
    </cfRule>
    <cfRule type="expression" dxfId="1744" priority="330" stopIfTrue="1">
      <formula>AND($A$1&lt;&gt;"",SUM(AQ29)&gt;0)</formula>
    </cfRule>
    <cfRule type="expression" dxfId="1743" priority="331" stopIfTrue="1">
      <formula>AND($A$1&lt;&gt;"",SEARCH("la pregunta",AQ29)&gt;0)</formula>
    </cfRule>
    <cfRule type="expression" dxfId="1742" priority="325" stopIfTrue="1">
      <formula>AND($A$1&lt;&gt;"",SEARCH("igual o mayor",AQ29)&gt;0)</formula>
    </cfRule>
    <cfRule type="expression" dxfId="1741" priority="326" stopIfTrue="1">
      <formula>AND($A$1&lt;&gt;"",SEARCH("igual o menor",AQ29)&gt;0)</formula>
    </cfRule>
    <cfRule type="expression" dxfId="1740" priority="327" stopIfTrue="1">
      <formula>AND($A$1&lt;&gt;"",SEARCH("pase a la pregunta",AQ29)&gt;0)</formula>
    </cfRule>
  </conditionalFormatting>
  <conditionalFormatting sqref="AQ62">
    <cfRule type="expression" dxfId="1739" priority="318" stopIfTrue="1">
      <formula>AND($A$1&lt;&gt;"",SEARCH("igual o mayor",AQ62)&gt;0)</formula>
    </cfRule>
    <cfRule type="expression" dxfId="1738" priority="320" stopIfTrue="1">
      <formula>AND($A$1&lt;&gt;"",SEARCH("pase a la pregunta",AQ62)&gt;0)</formula>
    </cfRule>
    <cfRule type="expression" dxfId="1737" priority="321" stopIfTrue="1">
      <formula>AND($A$1&lt;&gt;"",SEARCH("en blanco",AQ62)&gt;0)</formula>
    </cfRule>
    <cfRule type="expression" dxfId="1736" priority="322" stopIfTrue="1">
      <formula>AND($A$1&lt;&gt;"",SEARCH("no puede registrar",AQ62)&gt;0)</formula>
    </cfRule>
    <cfRule type="expression" dxfId="1735" priority="323" stopIfTrue="1">
      <formula>AND($A$1&lt;&gt;"",SUM(AQ62)&gt;0)</formula>
    </cfRule>
    <cfRule type="expression" dxfId="1734" priority="319" stopIfTrue="1">
      <formula>AND($A$1&lt;&gt;"",SEARCH("igual o menor",AQ62)&gt;0)</formula>
    </cfRule>
    <cfRule type="expression" dxfId="1733" priority="324" stopIfTrue="1">
      <formula>AND($A$1&lt;&gt;"",SEARCH("la pregunta",AQ62)&gt;0)</formula>
    </cfRule>
  </conditionalFormatting>
  <conditionalFormatting sqref="AS280">
    <cfRule type="expression" dxfId="1732" priority="306" stopIfTrue="1">
      <formula>AND($A$1&lt;&gt;"",SEARCH("pase a la pregunta",AS280)&gt;0)</formula>
    </cfRule>
    <cfRule type="expression" dxfId="1731" priority="310" stopIfTrue="1">
      <formula>AND($A$1&lt;&gt;"",SEARCH("la pregunta",AS280)&gt;0)</formula>
    </cfRule>
    <cfRule type="expression" dxfId="1730" priority="309" stopIfTrue="1">
      <formula>AND($A$1&lt;&gt;"",SUM(AS280)&gt;0)</formula>
    </cfRule>
    <cfRule type="expression" dxfId="1729" priority="308" stopIfTrue="1">
      <formula>AND($A$1&lt;&gt;"",SEARCH("no puede registrar",AS280)&gt;0)</formula>
    </cfRule>
    <cfRule type="expression" dxfId="1728" priority="305" stopIfTrue="1">
      <formula>AND($A$1&lt;&gt;"",SEARCH("igual o menor",AS280)&gt;0)</formula>
    </cfRule>
    <cfRule type="expression" dxfId="1727" priority="304" stopIfTrue="1">
      <formula>AND($A$1&lt;&gt;"",SEARCH("igual o mayor",AS280)&gt;0)</formula>
    </cfRule>
    <cfRule type="expression" dxfId="1726" priority="307" stopIfTrue="1">
      <formula>AND($A$1&lt;&gt;"",SEARCH("en blanco",AS280)&gt;0)</formula>
    </cfRule>
  </conditionalFormatting>
  <dataValidations count="6">
    <dataValidation type="list" allowBlank="1" showErrorMessage="1" errorTitle="Datos incorrectos" error="Los datos ingresados no son correctos, revise las opciones disponibles" sqref="C28 C237 K60:K61">
      <formula1>"1,2,3,9"</formula1>
    </dataValidation>
    <dataValidation type="list" allowBlank="1" showErrorMessage="1" errorTitle="Datos incorrectos" error="Los datos ingresados no son correctos, revise las opciones disponibles" sqref="S216:S217">
      <formula1>"1,2,9"</formula1>
    </dataValidation>
    <dataValidation type="list" allowBlank="1" showInputMessage="1" showErrorMessage="1" sqref="AA28:AB28 AA60:AB61 C75:C93 C108:C120 C135:C149 C163:C172 C186:C198 AA260:AB279">
      <formula1>"X"</formula1>
    </dataValidation>
    <dataValidation type="list" allowBlank="1" showInputMessage="1" showErrorMessage="1" sqref="I260:N279">
      <formula1>"1,2,3,4,5,6,7,8,9,10,11,12"</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Y216">
      <formula1>$AO$216=0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Y217">
      <formula1>$AO$217=0</formula1>
    </dataValidation>
  </dataValidations>
  <hyperlinks>
    <hyperlink ref="AA7" location="Índice!B15"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2 Sección I
Cuestionario</oddHeader>
    <oddFooter>&amp;LCenso Nacional de Gobiernos Estatales 2026&amp;R&amp;P de &amp;N</oddFooter>
  </headerFooter>
  <rowBreaks count="1" manualBreakCount="1">
    <brk id="29" max="3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DB98"/>
  <sheetViews>
    <sheetView showGridLines="0" view="pageBreakPreview" zoomScale="120" zoomScaleNormal="100" zoomScaleSheetLayoutView="120" workbookViewId="0"/>
  </sheetViews>
  <sheetFormatPr baseColWidth="10" defaultColWidth="0" defaultRowHeight="15" customHeight="1" zeroHeight="1"/>
  <cols>
    <col min="1" max="1" width="5.625" style="4" customWidth="1"/>
    <col min="2" max="30" width="3.625" style="4" customWidth="1"/>
    <col min="31" max="31" width="5.625" style="4" customWidth="1"/>
    <col min="32" max="32" width="3.625" style="4" hidden="1" customWidth="1"/>
    <col min="33" max="39" width="13.625" style="4" hidden="1" customWidth="1"/>
    <col min="40" max="40" width="53" style="4" hidden="1" customWidth="1"/>
    <col min="41" max="106" width="13.625" style="4" hidden="1" customWidth="1"/>
    <col min="107" max="16384" width="3.625" style="4" hidden="1"/>
  </cols>
  <sheetData>
    <row r="1" spans="1:31" ht="173.25" customHeight="1">
      <c r="A1" s="608"/>
      <c r="B1" s="619" t="s">
        <v>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8"/>
    </row>
    <row r="2" spans="1:31" ht="15" customHeight="1">
      <c r="A2" s="5"/>
      <c r="B2" s="8"/>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ht="45" customHeight="1">
      <c r="A3" s="5"/>
      <c r="B3" s="622" t="s">
        <v>1</v>
      </c>
      <c r="C3" s="736"/>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c r="AE3" s="8"/>
    </row>
    <row r="4" spans="1:31" ht="15" customHeight="1">
      <c r="A4" s="5"/>
      <c r="B4" s="6"/>
      <c r="C4" s="6"/>
      <c r="D4" s="6"/>
      <c r="E4" s="6"/>
      <c r="F4" s="6"/>
      <c r="G4" s="6"/>
      <c r="H4" s="6"/>
      <c r="I4" s="6"/>
      <c r="J4" s="6"/>
      <c r="K4" s="6"/>
      <c r="L4" s="6"/>
      <c r="M4" s="6"/>
      <c r="N4" s="6"/>
      <c r="O4" s="6"/>
      <c r="P4" s="6"/>
      <c r="Q4" s="6"/>
      <c r="R4" s="6"/>
      <c r="S4" s="6"/>
      <c r="T4" s="6"/>
      <c r="U4" s="6"/>
      <c r="V4" s="6"/>
      <c r="W4" s="6"/>
      <c r="X4" s="6"/>
      <c r="Y4" s="6"/>
      <c r="Z4" s="6"/>
      <c r="AA4" s="6"/>
      <c r="AB4" s="6"/>
      <c r="AC4" s="6"/>
      <c r="AD4" s="6"/>
      <c r="AE4" s="8"/>
    </row>
    <row r="5" spans="1:31" ht="45" customHeight="1">
      <c r="A5" s="5"/>
      <c r="B5" s="622" t="s">
        <v>15</v>
      </c>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8"/>
    </row>
    <row r="6" spans="1:31" ht="15" customHeight="1">
      <c r="A6" s="5"/>
      <c r="B6" s="6"/>
      <c r="C6" s="6"/>
      <c r="D6" s="6"/>
      <c r="E6" s="6"/>
      <c r="F6" s="6"/>
      <c r="G6" s="6"/>
      <c r="H6" s="6"/>
      <c r="I6" s="6"/>
      <c r="J6" s="6"/>
      <c r="K6" s="6"/>
      <c r="L6" s="6"/>
      <c r="M6" s="6"/>
      <c r="N6" s="6"/>
      <c r="O6" s="6"/>
      <c r="P6" s="6"/>
      <c r="Q6" s="6"/>
      <c r="R6" s="6"/>
      <c r="S6" s="6"/>
      <c r="T6" s="6"/>
      <c r="U6" s="6"/>
      <c r="V6" s="6"/>
      <c r="W6" s="6"/>
      <c r="X6" s="6"/>
      <c r="Y6" s="6"/>
      <c r="Z6" s="6"/>
      <c r="AA6" s="6"/>
      <c r="AB6" s="6"/>
      <c r="AC6" s="6"/>
      <c r="AD6" s="6"/>
      <c r="AE6" s="8"/>
    </row>
    <row r="7" spans="1:31" ht="15" customHeight="1" thickBot="1">
      <c r="A7" s="75"/>
      <c r="B7" s="3" t="s">
        <v>3</v>
      </c>
      <c r="C7" s="53"/>
      <c r="D7" s="53"/>
      <c r="E7" s="53"/>
      <c r="F7" s="53"/>
      <c r="G7" s="53"/>
      <c r="H7" s="53"/>
      <c r="I7" s="53"/>
      <c r="J7" s="53"/>
      <c r="K7" s="53"/>
      <c r="L7" s="53"/>
      <c r="M7" s="8"/>
      <c r="N7" s="3" t="s">
        <v>4</v>
      </c>
      <c r="O7" s="8"/>
      <c r="P7" s="8"/>
      <c r="Q7" s="8"/>
      <c r="R7" s="8"/>
      <c r="S7" s="8"/>
      <c r="T7" s="8"/>
      <c r="U7" s="8"/>
      <c r="V7" s="8"/>
      <c r="W7" s="8"/>
      <c r="X7" s="8"/>
      <c r="Y7" s="8"/>
      <c r="Z7" s="8"/>
      <c r="AA7" s="684" t="s">
        <v>2</v>
      </c>
      <c r="AB7" s="736"/>
      <c r="AC7" s="736"/>
      <c r="AD7" s="736"/>
      <c r="AE7" s="8"/>
    </row>
    <row r="8" spans="1:31" ht="15" customHeight="1" thickBot="1">
      <c r="A8" s="75"/>
      <c r="B8" s="623" t="str">
        <f>IF(Presentación!B8="","",Presentación!B8)</f>
        <v>Veracruz de Ignacio de la Llave</v>
      </c>
      <c r="C8" s="625"/>
      <c r="D8" s="625"/>
      <c r="E8" s="625"/>
      <c r="F8" s="625"/>
      <c r="G8" s="625"/>
      <c r="H8" s="625"/>
      <c r="I8" s="625"/>
      <c r="J8" s="625"/>
      <c r="K8" s="625"/>
      <c r="L8" s="624"/>
      <c r="M8" s="55"/>
      <c r="N8" s="623" t="str">
        <f>IF(Presentación!N8="","",Presentación!N8)</f>
        <v>230</v>
      </c>
      <c r="O8" s="624"/>
      <c r="P8" s="8"/>
      <c r="Q8" s="119"/>
      <c r="R8" s="119"/>
      <c r="S8" s="119"/>
      <c r="T8" s="119"/>
      <c r="U8" s="119"/>
      <c r="V8" s="119"/>
      <c r="W8" s="119"/>
      <c r="X8" s="119"/>
      <c r="Y8" s="119"/>
      <c r="Z8" s="119"/>
      <c r="AA8" s="119"/>
      <c r="AB8" s="8"/>
      <c r="AC8" s="119"/>
      <c r="AD8" s="54"/>
      <c r="AE8" s="8"/>
    </row>
    <row r="9" spans="1:31" ht="15" customHeight="1">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8"/>
    </row>
    <row r="10" spans="1:31" ht="15" customHeight="1">
      <c r="A10" s="5"/>
      <c r="B10" s="850" t="s">
        <v>5084</v>
      </c>
      <c r="C10" s="773"/>
      <c r="D10" s="773"/>
      <c r="E10" s="773"/>
      <c r="F10" s="773"/>
      <c r="G10" s="773"/>
      <c r="H10" s="773"/>
      <c r="I10" s="773"/>
      <c r="J10" s="773"/>
      <c r="K10" s="773"/>
      <c r="L10" s="773"/>
      <c r="M10" s="773"/>
      <c r="N10" s="773"/>
      <c r="O10" s="773"/>
      <c r="P10" s="773"/>
      <c r="Q10" s="773"/>
      <c r="R10" s="773"/>
      <c r="S10" s="773"/>
      <c r="T10" s="773"/>
      <c r="U10" s="773"/>
      <c r="V10" s="773"/>
      <c r="W10" s="773"/>
      <c r="X10" s="773"/>
      <c r="Y10" s="773"/>
      <c r="Z10" s="773"/>
      <c r="AA10" s="773"/>
      <c r="AB10" s="773"/>
      <c r="AC10" s="773"/>
      <c r="AD10" s="769"/>
      <c r="AE10" s="8"/>
    </row>
    <row r="11" spans="1:31" ht="36" customHeight="1">
      <c r="A11" s="5"/>
      <c r="B11" s="56"/>
      <c r="C11" s="781" t="s">
        <v>5404</v>
      </c>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6"/>
      <c r="AD11" s="689"/>
      <c r="AE11" s="8"/>
    </row>
    <row r="12" spans="1:31" ht="24" customHeight="1">
      <c r="A12" s="5"/>
      <c r="B12" s="56"/>
      <c r="C12" s="781" t="s">
        <v>5087</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689"/>
      <c r="AE12" s="8"/>
    </row>
    <row r="13" spans="1:31" ht="36" customHeight="1">
      <c r="A13" s="5"/>
      <c r="B13" s="56"/>
      <c r="C13" s="715" t="s">
        <v>5088</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689"/>
      <c r="AE13" s="8"/>
    </row>
    <row r="14" spans="1:31" ht="48" customHeight="1">
      <c r="A14" s="5"/>
      <c r="B14" s="56"/>
      <c r="C14" s="715" t="s">
        <v>5089</v>
      </c>
      <c r="D14" s="736"/>
      <c r="E14" s="736"/>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c r="AD14" s="689"/>
      <c r="AE14" s="8"/>
    </row>
    <row r="15" spans="1:31" ht="15" customHeight="1">
      <c r="A15" s="5"/>
      <c r="B15" s="57"/>
      <c r="C15" s="731" t="s">
        <v>5090</v>
      </c>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732"/>
      <c r="AC15" s="732"/>
      <c r="AD15" s="733"/>
      <c r="AE15" s="8"/>
    </row>
    <row r="16" spans="1:31" ht="15" customHeight="1" thickBot="1">
      <c r="A16" s="5"/>
      <c r="B16" s="374"/>
      <c r="C16" s="374"/>
      <c r="D16" s="374"/>
      <c r="E16" s="374"/>
      <c r="F16" s="374"/>
      <c r="G16" s="374"/>
      <c r="H16" s="374"/>
      <c r="I16" s="374"/>
      <c r="J16" s="374"/>
      <c r="K16" s="374"/>
      <c r="L16" s="374"/>
      <c r="M16" s="374"/>
      <c r="N16" s="374"/>
      <c r="O16" s="374"/>
      <c r="P16" s="374"/>
      <c r="Q16" s="374"/>
      <c r="R16" s="374"/>
      <c r="S16" s="374"/>
      <c r="T16" s="374"/>
      <c r="U16" s="374"/>
      <c r="V16" s="374"/>
      <c r="W16" s="374"/>
      <c r="X16" s="374"/>
      <c r="Y16" s="374"/>
      <c r="Z16" s="374"/>
      <c r="AA16" s="374"/>
      <c r="AB16" s="374"/>
      <c r="AC16" s="374"/>
      <c r="AD16" s="48"/>
      <c r="AE16" s="8"/>
    </row>
    <row r="17" spans="1:39" ht="15" customHeight="1" thickBot="1">
      <c r="A17"/>
      <c r="B17" s="851" t="s">
        <v>5405</v>
      </c>
      <c r="C17" s="852"/>
      <c r="D17" s="852"/>
      <c r="E17" s="852"/>
      <c r="F17" s="852"/>
      <c r="G17" s="852"/>
      <c r="H17" s="852"/>
      <c r="I17" s="852"/>
      <c r="J17" s="852"/>
      <c r="K17" s="852"/>
      <c r="L17" s="852"/>
      <c r="M17" s="852"/>
      <c r="N17" s="852"/>
      <c r="O17" s="852"/>
      <c r="P17" s="852"/>
      <c r="Q17" s="852"/>
      <c r="R17" s="852"/>
      <c r="S17" s="852"/>
      <c r="T17" s="852"/>
      <c r="U17" s="852"/>
      <c r="V17" s="852"/>
      <c r="W17" s="852"/>
      <c r="X17" s="852"/>
      <c r="Y17" s="852"/>
      <c r="Z17" s="852"/>
      <c r="AA17" s="852"/>
      <c r="AB17" s="852"/>
      <c r="AC17" s="852"/>
      <c r="AD17" s="853"/>
      <c r="AE17" s="8"/>
    </row>
    <row r="18" spans="1:39" ht="15" customHeight="1">
      <c r="A18" s="58"/>
      <c r="B18" s="841" t="s">
        <v>5406</v>
      </c>
      <c r="C18" s="842"/>
      <c r="D18" s="842"/>
      <c r="E18" s="842"/>
      <c r="F18" s="842"/>
      <c r="G18" s="842"/>
      <c r="H18" s="842"/>
      <c r="I18" s="842"/>
      <c r="J18" s="842"/>
      <c r="K18" s="842"/>
      <c r="L18" s="842"/>
      <c r="M18" s="842"/>
      <c r="N18" s="842"/>
      <c r="O18" s="842"/>
      <c r="P18" s="842"/>
      <c r="Q18" s="842"/>
      <c r="R18" s="842"/>
      <c r="S18" s="842"/>
      <c r="T18" s="842"/>
      <c r="U18" s="842"/>
      <c r="V18" s="842"/>
      <c r="W18" s="842"/>
      <c r="X18" s="842"/>
      <c r="Y18" s="842"/>
      <c r="Z18" s="842"/>
      <c r="AA18" s="842"/>
      <c r="AB18" s="842"/>
      <c r="AC18" s="842"/>
      <c r="AD18" s="843"/>
    </row>
    <row r="19" spans="1:39" ht="36" customHeight="1">
      <c r="A19" s="17"/>
      <c r="B19" s="12"/>
      <c r="C19" s="777" t="s">
        <v>5407</v>
      </c>
      <c r="D19" s="777"/>
      <c r="E19" s="777"/>
      <c r="F19" s="777"/>
      <c r="G19" s="777"/>
      <c r="H19" s="777"/>
      <c r="I19" s="777"/>
      <c r="J19" s="777"/>
      <c r="K19" s="777"/>
      <c r="L19" s="777"/>
      <c r="M19" s="777"/>
      <c r="N19" s="777"/>
      <c r="O19" s="777"/>
      <c r="P19" s="777"/>
      <c r="Q19" s="777"/>
      <c r="R19" s="777"/>
      <c r="S19" s="777"/>
      <c r="T19" s="777"/>
      <c r="U19" s="777"/>
      <c r="V19" s="777"/>
      <c r="W19" s="777"/>
      <c r="X19" s="777"/>
      <c r="Y19" s="777"/>
      <c r="Z19" s="777"/>
      <c r="AA19" s="777"/>
      <c r="AB19" s="777"/>
      <c r="AC19" s="777"/>
      <c r="AD19" s="731"/>
    </row>
    <row r="20" spans="1:39" ht="15" customHeight="1">
      <c r="A20" s="5"/>
      <c r="B20" s="836" t="s">
        <v>5124</v>
      </c>
      <c r="C20" s="837"/>
      <c r="D20" s="837"/>
      <c r="E20" s="837"/>
      <c r="F20" s="837"/>
      <c r="G20" s="837"/>
      <c r="H20" s="837"/>
      <c r="I20" s="837"/>
      <c r="J20" s="837"/>
      <c r="K20" s="837"/>
      <c r="L20" s="837"/>
      <c r="M20" s="837"/>
      <c r="N20" s="837"/>
      <c r="O20" s="837"/>
      <c r="P20" s="837"/>
      <c r="Q20" s="837"/>
      <c r="R20" s="837"/>
      <c r="S20" s="837"/>
      <c r="T20" s="837"/>
      <c r="U20" s="837"/>
      <c r="V20" s="837"/>
      <c r="W20" s="837"/>
      <c r="X20" s="837"/>
      <c r="Y20" s="837"/>
      <c r="Z20" s="837"/>
      <c r="AA20" s="837"/>
      <c r="AB20" s="837"/>
      <c r="AC20" s="837"/>
      <c r="AD20" s="838"/>
      <c r="AE20" s="8"/>
    </row>
    <row r="21" spans="1:39" ht="36" customHeight="1">
      <c r="A21" s="5"/>
      <c r="B21" s="12"/>
      <c r="C21" s="735" t="s">
        <v>5408</v>
      </c>
      <c r="D21" s="735"/>
      <c r="E21" s="735"/>
      <c r="F21" s="735"/>
      <c r="G21" s="735"/>
      <c r="H21" s="735"/>
      <c r="I21" s="735"/>
      <c r="J21" s="735"/>
      <c r="K21" s="735"/>
      <c r="L21" s="735"/>
      <c r="M21" s="735"/>
      <c r="N21" s="735"/>
      <c r="O21" s="735"/>
      <c r="P21" s="735"/>
      <c r="Q21" s="735"/>
      <c r="R21" s="735"/>
      <c r="S21" s="735"/>
      <c r="T21" s="735"/>
      <c r="U21" s="735"/>
      <c r="V21" s="735"/>
      <c r="W21" s="735"/>
      <c r="X21" s="735"/>
      <c r="Y21" s="735"/>
      <c r="Z21" s="735"/>
      <c r="AA21" s="735"/>
      <c r="AB21" s="735"/>
      <c r="AC21" s="735"/>
      <c r="AD21" s="781"/>
      <c r="AE21" s="8"/>
    </row>
    <row r="22" spans="1:39" ht="36" customHeight="1">
      <c r="A22" s="5"/>
      <c r="B22" s="72"/>
      <c r="C22" s="839" t="s">
        <v>5409</v>
      </c>
      <c r="D22" s="839"/>
      <c r="E22" s="839"/>
      <c r="F22" s="839"/>
      <c r="G22" s="839"/>
      <c r="H22" s="839"/>
      <c r="I22" s="839"/>
      <c r="J22" s="839"/>
      <c r="K22" s="839"/>
      <c r="L22" s="839"/>
      <c r="M22" s="839"/>
      <c r="N22" s="839"/>
      <c r="O22" s="839"/>
      <c r="P22" s="839"/>
      <c r="Q22" s="839"/>
      <c r="R22" s="839"/>
      <c r="S22" s="839"/>
      <c r="T22" s="839"/>
      <c r="U22" s="839"/>
      <c r="V22" s="839"/>
      <c r="W22" s="839"/>
      <c r="X22" s="839"/>
      <c r="Y22" s="839"/>
      <c r="Z22" s="839"/>
      <c r="AA22" s="839"/>
      <c r="AB22" s="839"/>
      <c r="AC22" s="839"/>
      <c r="AD22" s="780"/>
      <c r="AE22" s="8"/>
    </row>
    <row r="23" spans="1:39" ht="15" customHeight="1">
      <c r="A23" s="5"/>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8"/>
    </row>
    <row r="24" spans="1:39" ht="36" customHeight="1">
      <c r="A24" s="61" t="s">
        <v>5410</v>
      </c>
      <c r="B24" s="755" t="s">
        <v>5411</v>
      </c>
      <c r="C24" s="755"/>
      <c r="D24" s="755"/>
      <c r="E24" s="755"/>
      <c r="F24" s="755"/>
      <c r="G24" s="755"/>
      <c r="H24" s="755"/>
      <c r="I24" s="755"/>
      <c r="J24" s="755"/>
      <c r="K24" s="755"/>
      <c r="L24" s="755"/>
      <c r="M24" s="755"/>
      <c r="N24" s="755"/>
      <c r="O24" s="755"/>
      <c r="P24" s="755"/>
      <c r="Q24" s="755"/>
      <c r="R24" s="755"/>
      <c r="S24" s="755"/>
      <c r="T24" s="755"/>
      <c r="U24" s="755"/>
      <c r="V24" s="755"/>
      <c r="W24" s="755"/>
      <c r="X24" s="755"/>
      <c r="Y24" s="755"/>
      <c r="Z24" s="755"/>
      <c r="AA24" s="755"/>
      <c r="AB24" s="755"/>
      <c r="AC24" s="755"/>
      <c r="AD24" s="755"/>
      <c r="AE24" s="8"/>
    </row>
    <row r="25" spans="1:39" ht="36" customHeight="1">
      <c r="A25" s="61"/>
      <c r="B25" s="8"/>
      <c r="C25" s="758" t="s">
        <v>5412</v>
      </c>
      <c r="D25" s="758"/>
      <c r="E25" s="758"/>
      <c r="F25" s="758"/>
      <c r="G25" s="758"/>
      <c r="H25" s="758"/>
      <c r="I25" s="758"/>
      <c r="J25" s="758"/>
      <c r="K25" s="758"/>
      <c r="L25" s="758"/>
      <c r="M25" s="758"/>
      <c r="N25" s="758"/>
      <c r="O25" s="758"/>
      <c r="P25" s="758"/>
      <c r="Q25" s="758"/>
      <c r="R25" s="758"/>
      <c r="S25" s="758"/>
      <c r="T25" s="758"/>
      <c r="U25" s="758"/>
      <c r="V25" s="758"/>
      <c r="W25" s="758"/>
      <c r="X25" s="758"/>
      <c r="Y25" s="758"/>
      <c r="Z25" s="758"/>
      <c r="AA25" s="758"/>
      <c r="AB25" s="758"/>
      <c r="AC25" s="758"/>
      <c r="AD25" s="758"/>
      <c r="AE25" s="8"/>
    </row>
    <row r="26" spans="1:39" ht="15" customHeight="1">
      <c r="A26" s="5"/>
      <c r="B26" s="8"/>
      <c r="C26" s="756" t="s">
        <v>5413</v>
      </c>
      <c r="D26" s="756"/>
      <c r="E26" s="756"/>
      <c r="F26" s="756"/>
      <c r="G26" s="756"/>
      <c r="H26" s="756"/>
      <c r="I26" s="756"/>
      <c r="J26" s="756"/>
      <c r="K26" s="756"/>
      <c r="L26" s="756"/>
      <c r="M26" s="756"/>
      <c r="N26" s="756"/>
      <c r="O26" s="756"/>
      <c r="P26" s="756"/>
      <c r="Q26" s="756"/>
      <c r="R26" s="756"/>
      <c r="S26" s="756"/>
      <c r="T26" s="756"/>
      <c r="U26" s="756"/>
      <c r="V26" s="756"/>
      <c r="W26" s="756"/>
      <c r="X26" s="756"/>
      <c r="Y26" s="756"/>
      <c r="Z26" s="756"/>
      <c r="AA26" s="756"/>
      <c r="AB26" s="756"/>
      <c r="AC26" s="756"/>
      <c r="AD26" s="756"/>
      <c r="AE26" s="8"/>
    </row>
    <row r="27" spans="1:39" ht="24" customHeight="1">
      <c r="A27" s="62"/>
      <c r="B27" s="8"/>
      <c r="C27" s="756" t="s">
        <v>5414</v>
      </c>
      <c r="D27" s="756"/>
      <c r="E27" s="756"/>
      <c r="F27" s="756"/>
      <c r="G27" s="756"/>
      <c r="H27" s="756"/>
      <c r="I27" s="756"/>
      <c r="J27" s="756"/>
      <c r="K27" s="756"/>
      <c r="L27" s="756"/>
      <c r="M27" s="756"/>
      <c r="N27" s="756"/>
      <c r="O27" s="756"/>
      <c r="P27" s="756"/>
      <c r="Q27" s="756"/>
      <c r="R27" s="756"/>
      <c r="S27" s="756"/>
      <c r="T27" s="756"/>
      <c r="U27" s="756"/>
      <c r="V27" s="756"/>
      <c r="W27" s="756"/>
      <c r="X27" s="756"/>
      <c r="Y27" s="756"/>
      <c r="Z27" s="756"/>
      <c r="AA27" s="756"/>
      <c r="AB27" s="756"/>
      <c r="AC27" s="756"/>
      <c r="AD27" s="756"/>
      <c r="AE27" s="8"/>
    </row>
    <row r="28" spans="1:39" ht="36" customHeight="1">
      <c r="A28" s="62"/>
      <c r="B28" s="8"/>
      <c r="C28" s="735" t="s">
        <v>5415</v>
      </c>
      <c r="D28" s="735"/>
      <c r="E28" s="735"/>
      <c r="F28" s="735"/>
      <c r="G28" s="735"/>
      <c r="H28" s="735"/>
      <c r="I28" s="735"/>
      <c r="J28" s="735"/>
      <c r="K28" s="735"/>
      <c r="L28" s="735"/>
      <c r="M28" s="735"/>
      <c r="N28" s="735"/>
      <c r="O28" s="735"/>
      <c r="P28" s="735"/>
      <c r="Q28" s="735"/>
      <c r="R28" s="735"/>
      <c r="S28" s="735"/>
      <c r="T28" s="735"/>
      <c r="U28" s="735"/>
      <c r="V28" s="735"/>
      <c r="W28" s="735"/>
      <c r="X28" s="735"/>
      <c r="Y28" s="735"/>
      <c r="Z28" s="735"/>
      <c r="AA28" s="735"/>
      <c r="AB28" s="735"/>
      <c r="AC28" s="735"/>
      <c r="AD28" s="735"/>
      <c r="AE28" s="8"/>
    </row>
    <row r="29" spans="1:39" ht="24" customHeight="1">
      <c r="A29" s="62"/>
      <c r="B29" s="8"/>
      <c r="C29" s="758" t="s">
        <v>5416</v>
      </c>
      <c r="D29" s="758"/>
      <c r="E29" s="758"/>
      <c r="F29" s="758"/>
      <c r="G29" s="758"/>
      <c r="H29" s="758"/>
      <c r="I29" s="758"/>
      <c r="J29" s="758"/>
      <c r="K29" s="758"/>
      <c r="L29" s="758"/>
      <c r="M29" s="758"/>
      <c r="N29" s="758"/>
      <c r="O29" s="758"/>
      <c r="P29" s="758"/>
      <c r="Q29" s="758"/>
      <c r="R29" s="758"/>
      <c r="S29" s="758"/>
      <c r="T29" s="758"/>
      <c r="U29" s="758"/>
      <c r="V29" s="758"/>
      <c r="W29" s="758"/>
      <c r="X29" s="758"/>
      <c r="Y29" s="758"/>
      <c r="Z29" s="758"/>
      <c r="AA29" s="758"/>
      <c r="AB29" s="758"/>
      <c r="AC29" s="758"/>
      <c r="AD29" s="758"/>
      <c r="AE29" s="8"/>
    </row>
    <row r="30" spans="1:39" ht="15" customHeight="1">
      <c r="A30" s="62"/>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H30" s="225" t="s">
        <v>5099</v>
      </c>
      <c r="AI30" s="262" t="s">
        <v>5192</v>
      </c>
      <c r="AK30" s="272" t="s">
        <v>5103</v>
      </c>
      <c r="AL30" s="267" t="s">
        <v>5342</v>
      </c>
      <c r="AM30" s="273" t="s">
        <v>5417</v>
      </c>
    </row>
    <row r="31" spans="1:39" ht="72" customHeight="1">
      <c r="A31" s="62"/>
      <c r="B31" s="8"/>
      <c r="C31" s="844" t="s">
        <v>5418</v>
      </c>
      <c r="D31" s="845"/>
      <c r="E31" s="845"/>
      <c r="F31" s="845"/>
      <c r="G31" s="845"/>
      <c r="H31" s="845"/>
      <c r="I31" s="845"/>
      <c r="J31" s="845"/>
      <c r="K31" s="845"/>
      <c r="L31" s="845"/>
      <c r="M31" s="846"/>
      <c r="N31" s="844" t="s">
        <v>5419</v>
      </c>
      <c r="O31" s="845"/>
      <c r="P31" s="845"/>
      <c r="Q31" s="845"/>
      <c r="R31" s="845"/>
      <c r="S31" s="846"/>
      <c r="T31" s="833" t="s">
        <v>5420</v>
      </c>
      <c r="U31" s="834"/>
      <c r="V31" s="834"/>
      <c r="W31" s="834"/>
      <c r="X31" s="834"/>
      <c r="Y31" s="834"/>
      <c r="Z31" s="834"/>
      <c r="AA31" s="834"/>
      <c r="AB31" s="834"/>
      <c r="AC31" s="834"/>
      <c r="AD31" s="835"/>
      <c r="AE31" s="8"/>
      <c r="AH31" s="814" t="s">
        <v>5310</v>
      </c>
      <c r="AI31" s="816" t="s">
        <v>5151</v>
      </c>
      <c r="AJ31" s="818" t="s">
        <v>5110</v>
      </c>
      <c r="AK31" s="820" t="s">
        <v>5421</v>
      </c>
      <c r="AL31" s="822" t="s">
        <v>5422</v>
      </c>
      <c r="AM31" s="812" t="s">
        <v>5423</v>
      </c>
    </row>
    <row r="32" spans="1:39" ht="15" customHeight="1">
      <c r="A32" s="62"/>
      <c r="B32" s="8"/>
      <c r="C32" s="847"/>
      <c r="D32" s="848"/>
      <c r="E32" s="848"/>
      <c r="F32" s="848"/>
      <c r="G32" s="848"/>
      <c r="H32" s="848"/>
      <c r="I32" s="848"/>
      <c r="J32" s="848"/>
      <c r="K32" s="848"/>
      <c r="L32" s="848"/>
      <c r="M32" s="849"/>
      <c r="N32" s="847"/>
      <c r="O32" s="848"/>
      <c r="P32" s="848"/>
      <c r="Q32" s="848"/>
      <c r="R32" s="848"/>
      <c r="S32" s="849"/>
      <c r="T32" s="74" t="s">
        <v>5040</v>
      </c>
      <c r="U32" s="74" t="s">
        <v>5042</v>
      </c>
      <c r="V32" s="74" t="s">
        <v>5044</v>
      </c>
      <c r="W32" s="74" t="s">
        <v>5046</v>
      </c>
      <c r="X32" s="74" t="s">
        <v>5048</v>
      </c>
      <c r="Y32" s="74" t="s">
        <v>5050</v>
      </c>
      <c r="Z32" s="74" t="s">
        <v>5052</v>
      </c>
      <c r="AA32" s="74" t="s">
        <v>5054</v>
      </c>
      <c r="AB32" s="74" t="s">
        <v>5056</v>
      </c>
      <c r="AC32" s="74" t="s">
        <v>5057</v>
      </c>
      <c r="AD32" s="74" t="s">
        <v>5424</v>
      </c>
      <c r="AE32" s="8"/>
      <c r="AH32" s="815"/>
      <c r="AI32" s="817"/>
      <c r="AJ32" s="819"/>
      <c r="AK32" s="821"/>
      <c r="AL32" s="823"/>
      <c r="AM32" s="813"/>
    </row>
    <row r="33" spans="1:52" ht="14.25">
      <c r="A33" s="5"/>
      <c r="B33" s="8"/>
      <c r="C33" s="73" t="s">
        <v>5040</v>
      </c>
      <c r="D33" s="824" t="s">
        <v>5425</v>
      </c>
      <c r="E33" s="825"/>
      <c r="F33" s="825"/>
      <c r="G33" s="825"/>
      <c r="H33" s="825"/>
      <c r="I33" s="825"/>
      <c r="J33" s="825"/>
      <c r="K33" s="825"/>
      <c r="L33" s="825"/>
      <c r="M33" s="826"/>
      <c r="N33" s="640"/>
      <c r="O33" s="641"/>
      <c r="P33" s="641"/>
      <c r="Q33" s="641"/>
      <c r="R33" s="641"/>
      <c r="S33" s="642"/>
      <c r="T33" s="330"/>
      <c r="U33" s="330"/>
      <c r="V33" s="330"/>
      <c r="W33" s="330"/>
      <c r="X33" s="330"/>
      <c r="Y33" s="330"/>
      <c r="Z33" s="330"/>
      <c r="AA33" s="330"/>
      <c r="AB33" s="330"/>
      <c r="AC33" s="330"/>
      <c r="AD33" s="330"/>
      <c r="AE33" s="8"/>
      <c r="AH33" s="226">
        <f>IF(AND($N33&lt;&gt;"",$N33&lt;&gt;1,COUNTA(T33:AD33)&gt;0),1,0)</f>
        <v>0</v>
      </c>
      <c r="AI33" s="263">
        <f>IF(AND($AD33="X",COUNTA(T33:AC33)&gt;0),1,0)</f>
        <v>0</v>
      </c>
      <c r="AJ33" s="264">
        <f>IF(AND(N33&lt;&gt;"",N33&lt;&gt;1,COUNTA(T33:AD33)=0),0,IF(AND(N33&lt;&gt;"",N33=1,COUNTA(T33:AC33)&gt;0,AD33=""),0,IF(AND(N33&lt;&gt;"",N33=1,COUNTA(T33:AC33)=0,AD33="X"),0,IF(COUNTA(N33:AD33)=0,0,1))))</f>
        <v>0</v>
      </c>
      <c r="AK33" s="269">
        <f>IF(N37=1,1,0)</f>
        <v>0</v>
      </c>
      <c r="AL33" s="266">
        <f>IF(COUNTIF(AC33:AC37,"X")&gt;0,1,0)</f>
        <v>0</v>
      </c>
      <c r="AM33" s="274">
        <f>IF(AND(CNGE_2026_M2_Secc1!$C$188="X",COUNTIF(CNGE_2026_M2_Secc2!N33:S37,1)=0),1,0)</f>
        <v>0</v>
      </c>
    </row>
    <row r="34" spans="1:52" ht="14.25">
      <c r="A34" s="5"/>
      <c r="B34" s="8"/>
      <c r="C34" s="74" t="s">
        <v>5042</v>
      </c>
      <c r="D34" s="824" t="s">
        <v>5426</v>
      </c>
      <c r="E34" s="825"/>
      <c r="F34" s="825"/>
      <c r="G34" s="825"/>
      <c r="H34" s="825"/>
      <c r="I34" s="825"/>
      <c r="J34" s="825"/>
      <c r="K34" s="825"/>
      <c r="L34" s="825"/>
      <c r="M34" s="826"/>
      <c r="N34" s="640"/>
      <c r="O34" s="641"/>
      <c r="P34" s="641"/>
      <c r="Q34" s="641"/>
      <c r="R34" s="641"/>
      <c r="S34" s="642"/>
      <c r="T34" s="330"/>
      <c r="U34" s="330"/>
      <c r="V34" s="330"/>
      <c r="W34" s="330"/>
      <c r="X34" s="330"/>
      <c r="Y34" s="330"/>
      <c r="Z34" s="330"/>
      <c r="AA34" s="330"/>
      <c r="AB34" s="330"/>
      <c r="AC34" s="330"/>
      <c r="AD34" s="330"/>
      <c r="AE34" s="8"/>
      <c r="AH34" s="226">
        <f t="shared" ref="AH34:AH37" si="0">IF(AND($N34&lt;&gt;"",$N34&lt;&gt;1,COUNTA(T34:AD34)&gt;0),1,0)</f>
        <v>0</v>
      </c>
      <c r="AI34" s="263">
        <f t="shared" ref="AI34:AI37" si="1">IF(AND(AD34="X",COUNTA(T34:AC34)&gt;0),1,0)</f>
        <v>0</v>
      </c>
      <c r="AJ34" s="264">
        <f t="shared" ref="AJ34:AJ37" si="2">IF(AND(N34&lt;&gt;"",N34&lt;&gt;1,COUNTA(T34:AD34)=0),0,IF(AND(N34&lt;&gt;"",N34=1,COUNTA(T34:AC34)&gt;0,AD34=""),0,IF(AND(N34&lt;&gt;"",N34=1,COUNTA(T34:AC34)=0,AD34="X"),0,IF(COUNTA(N34:AD34)=0,0,1))))</f>
        <v>0</v>
      </c>
    </row>
    <row r="35" spans="1:52" ht="15" customHeight="1">
      <c r="A35" s="5"/>
      <c r="B35" s="8"/>
      <c r="C35" s="74" t="s">
        <v>5044</v>
      </c>
      <c r="D35" s="824" t="s">
        <v>5427</v>
      </c>
      <c r="E35" s="825"/>
      <c r="F35" s="825"/>
      <c r="G35" s="825"/>
      <c r="H35" s="825"/>
      <c r="I35" s="825"/>
      <c r="J35" s="825"/>
      <c r="K35" s="825"/>
      <c r="L35" s="825"/>
      <c r="M35" s="826"/>
      <c r="N35" s="640"/>
      <c r="O35" s="641"/>
      <c r="P35" s="641"/>
      <c r="Q35" s="641"/>
      <c r="R35" s="641"/>
      <c r="S35" s="642"/>
      <c r="T35" s="330"/>
      <c r="U35" s="330"/>
      <c r="V35" s="330"/>
      <c r="W35" s="330"/>
      <c r="X35" s="330"/>
      <c r="Y35" s="330"/>
      <c r="Z35" s="330"/>
      <c r="AA35" s="330"/>
      <c r="AB35" s="330"/>
      <c r="AC35" s="330"/>
      <c r="AD35" s="330"/>
      <c r="AE35" s="8"/>
      <c r="AH35" s="226">
        <f t="shared" si="0"/>
        <v>0</v>
      </c>
      <c r="AI35" s="263">
        <f t="shared" si="1"/>
        <v>0</v>
      </c>
      <c r="AJ35" s="264">
        <f t="shared" si="2"/>
        <v>0</v>
      </c>
    </row>
    <row r="36" spans="1:52" ht="15" customHeight="1">
      <c r="A36" s="5"/>
      <c r="B36" s="8"/>
      <c r="C36" s="74" t="s">
        <v>5046</v>
      </c>
      <c r="D36" s="824" t="s">
        <v>5428</v>
      </c>
      <c r="E36" s="825"/>
      <c r="F36" s="825"/>
      <c r="G36" s="825"/>
      <c r="H36" s="825"/>
      <c r="I36" s="825"/>
      <c r="J36" s="825"/>
      <c r="K36" s="825"/>
      <c r="L36" s="825"/>
      <c r="M36" s="826"/>
      <c r="N36" s="640"/>
      <c r="O36" s="641"/>
      <c r="P36" s="641"/>
      <c r="Q36" s="641"/>
      <c r="R36" s="641"/>
      <c r="S36" s="642"/>
      <c r="T36" s="330"/>
      <c r="U36" s="330"/>
      <c r="V36" s="330"/>
      <c r="W36" s="330"/>
      <c r="X36" s="330"/>
      <c r="Y36" s="330"/>
      <c r="Z36" s="330"/>
      <c r="AA36" s="330"/>
      <c r="AB36" s="330"/>
      <c r="AC36" s="330"/>
      <c r="AD36" s="330"/>
      <c r="AE36" s="8"/>
      <c r="AH36" s="226">
        <f t="shared" si="0"/>
        <v>0</v>
      </c>
      <c r="AI36" s="263">
        <f t="shared" si="1"/>
        <v>0</v>
      </c>
      <c r="AJ36" s="264">
        <f t="shared" si="2"/>
        <v>0</v>
      </c>
    </row>
    <row r="37" spans="1:52" ht="15" customHeight="1">
      <c r="A37" s="5"/>
      <c r="B37" s="8"/>
      <c r="C37" s="74" t="s">
        <v>5048</v>
      </c>
      <c r="D37" s="824" t="s">
        <v>5429</v>
      </c>
      <c r="E37" s="825"/>
      <c r="F37" s="825"/>
      <c r="G37" s="825"/>
      <c r="H37" s="825"/>
      <c r="I37" s="825"/>
      <c r="J37" s="825"/>
      <c r="K37" s="825"/>
      <c r="L37" s="825"/>
      <c r="M37" s="826"/>
      <c r="N37" s="640"/>
      <c r="O37" s="641"/>
      <c r="P37" s="641"/>
      <c r="Q37" s="641"/>
      <c r="R37" s="641"/>
      <c r="S37" s="642"/>
      <c r="T37" s="330"/>
      <c r="U37" s="330"/>
      <c r="V37" s="330"/>
      <c r="W37" s="330"/>
      <c r="X37" s="330"/>
      <c r="Y37" s="330"/>
      <c r="Z37" s="330"/>
      <c r="AA37" s="330"/>
      <c r="AB37" s="330"/>
      <c r="AC37" s="330"/>
      <c r="AD37" s="330"/>
      <c r="AE37" s="8"/>
      <c r="AH37" s="226">
        <f t="shared" si="0"/>
        <v>0</v>
      </c>
      <c r="AI37" s="263">
        <f t="shared" si="1"/>
        <v>0</v>
      </c>
      <c r="AJ37" s="264">
        <f t="shared" si="2"/>
        <v>0</v>
      </c>
    </row>
    <row r="38" spans="1:52" ht="15" customHeight="1">
      <c r="A38" s="5"/>
      <c r="B38" s="785" t="str">
        <f>AK42</f>
        <v/>
      </c>
      <c r="C38" s="785"/>
      <c r="D38" s="785"/>
      <c r="E38" s="785"/>
      <c r="F38" s="785"/>
      <c r="G38" s="785"/>
      <c r="H38" s="785"/>
      <c r="I38" s="785"/>
      <c r="J38" s="785"/>
      <c r="K38" s="785"/>
      <c r="L38" s="785"/>
      <c r="M38" s="785"/>
      <c r="N38" s="785"/>
      <c r="O38" s="785"/>
      <c r="P38" s="785"/>
      <c r="Q38" s="785"/>
      <c r="R38" s="785"/>
      <c r="S38" s="785"/>
      <c r="T38" s="785"/>
      <c r="U38" s="785"/>
      <c r="V38" s="785"/>
      <c r="W38" s="785"/>
      <c r="X38" s="785"/>
      <c r="Y38" s="785"/>
      <c r="Z38" s="785"/>
      <c r="AA38" s="785"/>
      <c r="AB38" s="785"/>
      <c r="AC38" s="785"/>
      <c r="AD38" s="785"/>
      <c r="AE38" s="8"/>
      <c r="AI38" s="262">
        <f>SUM(AH33:AI37)</f>
        <v>0</v>
      </c>
      <c r="AJ38" s="265">
        <f>SUM(AJ33:AJ37)</f>
        <v>0</v>
      </c>
    </row>
    <row r="39" spans="1:52" ht="45" customHeight="1">
      <c r="A39" s="7"/>
      <c r="B39" s="8"/>
      <c r="C39" s="621" t="s">
        <v>5430</v>
      </c>
      <c r="D39" s="621"/>
      <c r="E39" s="621"/>
      <c r="F39" s="840"/>
      <c r="G39" s="640"/>
      <c r="H39" s="641"/>
      <c r="I39" s="641"/>
      <c r="J39" s="641"/>
      <c r="K39" s="641"/>
      <c r="L39" s="641"/>
      <c r="M39" s="641"/>
      <c r="N39" s="641"/>
      <c r="O39" s="641"/>
      <c r="P39" s="641"/>
      <c r="Q39" s="641"/>
      <c r="R39" s="641"/>
      <c r="S39" s="641"/>
      <c r="T39" s="641"/>
      <c r="U39" s="641"/>
      <c r="V39" s="641"/>
      <c r="W39" s="641"/>
      <c r="X39" s="641"/>
      <c r="Y39" s="641"/>
      <c r="Z39" s="641"/>
      <c r="AA39" s="641"/>
      <c r="AB39" s="641"/>
      <c r="AC39" s="641"/>
      <c r="AD39" s="642"/>
      <c r="AE39" s="8"/>
      <c r="AG39" s="559" t="str">
        <f>SUBSTITUTE( SUBSTITUTE( SUBSTITUTE( SUBSTITUTE( SUBSTITUTE( SUBSTITUTE( SUBSTITUTE( SUBSTITUTE( SUBSTITUTE( SUBSTITUTE(G39, "á", "a"), "é", "e"), "í", "i"), "ó", "o"), "ú", "u"), "Á", "A"), "É", "E"), "Í", "I"), "Ó", "O"), "Ú", "U")</f>
        <v/>
      </c>
    </row>
    <row r="40" spans="1:52" ht="15" customHeight="1">
      <c r="A40" s="7"/>
      <c r="B40" s="753" t="str">
        <f>IF(AND(AK33&gt;0,G39=""),"Debido a que seleccionó el código 1 en el numeral 5, debe anotar el nombre de dichos fenómenos perturbadores","")</f>
        <v/>
      </c>
      <c r="C40" s="753"/>
      <c r="D40" s="753"/>
      <c r="E40" s="753"/>
      <c r="F40" s="753"/>
      <c r="G40" s="753"/>
      <c r="H40" s="753"/>
      <c r="I40" s="753"/>
      <c r="J40" s="753"/>
      <c r="K40" s="753"/>
      <c r="L40" s="753"/>
      <c r="M40" s="753"/>
      <c r="N40" s="753"/>
      <c r="O40" s="753"/>
      <c r="P40" s="753"/>
      <c r="Q40" s="753"/>
      <c r="R40" s="753"/>
      <c r="S40" s="753"/>
      <c r="T40" s="753"/>
      <c r="U40" s="753"/>
      <c r="V40" s="753"/>
      <c r="W40" s="753"/>
      <c r="X40" s="753"/>
      <c r="Y40" s="753"/>
      <c r="Z40" s="753"/>
      <c r="AA40" s="753"/>
      <c r="AB40" s="753"/>
      <c r="AC40" s="753"/>
      <c r="AD40" s="753"/>
      <c r="AE40" s="545"/>
      <c r="AH40" s="737" t="s">
        <v>5431</v>
      </c>
      <c r="AI40" s="737"/>
      <c r="AJ40" s="737"/>
      <c r="AK40" s="737"/>
      <c r="AM40" s="737" t="s">
        <v>5431</v>
      </c>
      <c r="AN40" s="737"/>
      <c r="AO40" s="737"/>
      <c r="AP40" s="737"/>
    </row>
    <row r="41" spans="1:52" ht="45" customHeight="1">
      <c r="A41" s="7"/>
      <c r="B41" s="8"/>
      <c r="C41" s="621" t="s">
        <v>5432</v>
      </c>
      <c r="D41" s="621"/>
      <c r="E41" s="621"/>
      <c r="F41" s="840"/>
      <c r="G41" s="640"/>
      <c r="H41" s="641"/>
      <c r="I41" s="641"/>
      <c r="J41" s="641"/>
      <c r="K41" s="641"/>
      <c r="L41" s="641"/>
      <c r="M41" s="641"/>
      <c r="N41" s="641"/>
      <c r="O41" s="641"/>
      <c r="P41" s="641"/>
      <c r="Q41" s="641"/>
      <c r="R41" s="641"/>
      <c r="S41" s="641"/>
      <c r="T41" s="641"/>
      <c r="U41" s="641"/>
      <c r="V41" s="641"/>
      <c r="W41" s="641"/>
      <c r="X41" s="641"/>
      <c r="Y41" s="641"/>
      <c r="Z41" s="641"/>
      <c r="AA41" s="641"/>
      <c r="AB41" s="641"/>
      <c r="AC41" s="641"/>
      <c r="AD41" s="642"/>
      <c r="AE41" s="8"/>
      <c r="AG41" s="559" t="str">
        <f>SUBSTITUTE( SUBSTITUTE( SUBSTITUTE( SUBSTITUTE( SUBSTITUTE( SUBSTITUTE( SUBSTITUTE( SUBSTITUTE( SUBSTITUTE( SUBSTITUTE(G41, "á", "a"), "é", "e"), "í", "i"), "ó", "o"), "ú", "u"), "Á", "A"), "É", "E"), "Í", "I"), "Ó", "O"), "Ú", "U")</f>
        <v/>
      </c>
      <c r="AH41" s="556" t="s">
        <v>5152</v>
      </c>
      <c r="AI41" s="557" t="s">
        <v>5153</v>
      </c>
      <c r="AJ41" s="557" t="s">
        <v>5154</v>
      </c>
      <c r="AK41" s="557" t="s">
        <v>5155</v>
      </c>
      <c r="AM41" s="556" t="s">
        <v>5152</v>
      </c>
      <c r="AN41" s="557" t="s">
        <v>5153</v>
      </c>
      <c r="AO41" s="557" t="s">
        <v>5154</v>
      </c>
      <c r="AP41" s="557" t="s">
        <v>5155</v>
      </c>
    </row>
    <row r="42" spans="1:52" ht="15" customHeight="1">
      <c r="A42" s="7"/>
      <c r="B42" s="753" t="str">
        <f>IF(AND(AL33&gt;0,G41=""),"Debido a que seleccionó el código 10 en el apartado Elementos que conforman el sistema debe anotar el nombre de dicho(s) elemento(s) ","")</f>
        <v/>
      </c>
      <c r="C42" s="753"/>
      <c r="D42" s="753"/>
      <c r="E42" s="753"/>
      <c r="F42" s="753"/>
      <c r="G42" s="753"/>
      <c r="H42" s="753"/>
      <c r="I42" s="753"/>
      <c r="J42" s="753"/>
      <c r="K42" s="753"/>
      <c r="L42" s="753"/>
      <c r="M42" s="753"/>
      <c r="N42" s="753"/>
      <c r="O42" s="753"/>
      <c r="P42" s="753"/>
      <c r="Q42" s="753"/>
      <c r="R42" s="753"/>
      <c r="S42" s="753"/>
      <c r="T42" s="753"/>
      <c r="U42" s="753"/>
      <c r="V42" s="753"/>
      <c r="W42" s="753"/>
      <c r="X42" s="753"/>
      <c r="Y42" s="753"/>
      <c r="Z42" s="753"/>
      <c r="AA42" s="753"/>
      <c r="AB42" s="753"/>
      <c r="AC42" s="753"/>
      <c r="AD42" s="753"/>
      <c r="AE42" s="545"/>
      <c r="AH42" s="14" t="s">
        <v>5433</v>
      </c>
      <c r="AI42" s="14" t="s">
        <v>5425</v>
      </c>
      <c r="AJ42" s="564" t="str" cm="1">
        <f t="array" ref="AJ42">IF(AG39&lt;&gt;"",_xlfn.TEXTJOIN(" / ", TRUE, _xlfn.UNIQUE(IF($AH$42:$AH$45&lt;&gt;"",IF(ISNUMBER(SEARCH(AG39, $AH$42:$AH$45)) + (_xlfn.MAP($AH$42:$AH$45, _xlfn.LAMBDA(_xlpm.r, SUM(--ISNUMBER(SEARCH(_xlfn.TEXTSPLIT(_xlpm.r, ","), AG39))))))&gt;0,$AI$42:$AI$45, ""), ""))), "")</f>
        <v/>
      </c>
      <c r="AK42" s="350" t="str">
        <f>IF(AND(AJ42 = "",AO42 = ""), "", "Alerta: Revise el texto ingresado en el(los) Especifique(s) ya que podría existir en las opciones resaltadas en amarillo")</f>
        <v/>
      </c>
      <c r="AL42" s="14"/>
      <c r="AM42" s="14" t="s">
        <v>5434</v>
      </c>
      <c r="AN42" s="14" t="s">
        <v>5435</v>
      </c>
      <c r="AO42" s="564" t="str" cm="1">
        <f t="array" ref="AO42">IF(AG41&lt;&gt;"",_xlfn.TEXTJOIN(" / ", TRUE, _xlfn.UNIQUE(IF($AM$42:$AM$50&lt;&gt;"",IF(ISNUMBER(SEARCH(AG41, $AM$42:$AM$50)) + (_xlfn.MAP($AM$42:$AM$50, _xlfn.LAMBDA(_xlpm.r, SUM(--ISNUMBER(SEARCH(_xlfn.TEXTSPLIT(_xlpm.r, ","), AG41))))))&gt;0,$AN$42:$AN$50, ""), ""))), "")</f>
        <v/>
      </c>
      <c r="AP42" s="14" t="str">
        <f>IF(AO42 = "", "", "Alerta: Revise el texto ingresado en el Especifique ya que podria existir en las opciones resaltadas en amarillo")</f>
        <v/>
      </c>
      <c r="AQ42" s="14"/>
      <c r="AR42" s="14"/>
      <c r="AS42" s="14"/>
      <c r="AT42" s="14"/>
      <c r="AU42" s="14"/>
      <c r="AV42" s="14"/>
      <c r="AW42" s="14"/>
      <c r="AX42" s="14"/>
      <c r="AY42" s="14"/>
      <c r="AZ42" s="14"/>
    </row>
    <row r="43" spans="1:52" ht="15" customHeight="1">
      <c r="A43" s="7"/>
      <c r="B43" s="82"/>
      <c r="C43" s="630" t="s">
        <v>5436</v>
      </c>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2"/>
      <c r="AE43" s="8"/>
      <c r="AH43" s="14" t="s">
        <v>5437</v>
      </c>
      <c r="AI43" s="14" t="s">
        <v>5426</v>
      </c>
      <c r="AJ43" s="14"/>
      <c r="AK43" s="14"/>
      <c r="AL43" s="14"/>
      <c r="AM43" s="14" t="s">
        <v>5438</v>
      </c>
      <c r="AN43" s="14" t="s">
        <v>5439</v>
      </c>
      <c r="AO43" s="14"/>
      <c r="AP43" s="14"/>
      <c r="AQ43" s="14"/>
      <c r="AR43" s="14"/>
      <c r="AS43" s="14"/>
      <c r="AT43" s="14"/>
      <c r="AU43" s="14"/>
      <c r="AV43" s="14"/>
      <c r="AW43" s="14"/>
      <c r="AX43" s="14"/>
      <c r="AY43" s="14"/>
      <c r="AZ43" s="14"/>
    </row>
    <row r="44" spans="1:52" ht="15" customHeight="1">
      <c r="A44" s="7"/>
      <c r="B44" s="7"/>
      <c r="C44" s="74" t="s">
        <v>5040</v>
      </c>
      <c r="D44" s="824" t="s">
        <v>5435</v>
      </c>
      <c r="E44" s="825"/>
      <c r="F44" s="825"/>
      <c r="G44" s="825"/>
      <c r="H44" s="825"/>
      <c r="I44" s="825"/>
      <c r="J44" s="825"/>
      <c r="K44" s="825"/>
      <c r="L44" s="825"/>
      <c r="M44" s="825"/>
      <c r="N44" s="825"/>
      <c r="O44" s="825"/>
      <c r="P44" s="826"/>
      <c r="Q44" s="71" t="s">
        <v>5052</v>
      </c>
      <c r="R44" s="824" t="s">
        <v>5440</v>
      </c>
      <c r="S44" s="825"/>
      <c r="T44" s="825"/>
      <c r="U44" s="825"/>
      <c r="V44" s="825"/>
      <c r="W44" s="825"/>
      <c r="X44" s="825"/>
      <c r="Y44" s="825"/>
      <c r="Z44" s="825"/>
      <c r="AA44" s="825"/>
      <c r="AB44" s="825"/>
      <c r="AC44" s="825"/>
      <c r="AD44" s="826"/>
      <c r="AE44" s="8"/>
      <c r="AH44" s="14" t="s">
        <v>5441</v>
      </c>
      <c r="AI44" s="14" t="s">
        <v>5427</v>
      </c>
      <c r="AJ44" s="14"/>
      <c r="AK44" s="14"/>
      <c r="AL44" s="14"/>
      <c r="AM44" s="14" t="s">
        <v>5442</v>
      </c>
      <c r="AN44" s="14" t="s">
        <v>5443</v>
      </c>
      <c r="AO44" s="14"/>
      <c r="AP44" s="14"/>
      <c r="AQ44" s="14"/>
      <c r="AR44" s="14"/>
      <c r="AS44" s="14"/>
      <c r="AT44" s="14"/>
      <c r="AU44" s="14"/>
      <c r="AV44" s="14"/>
      <c r="AW44" s="14"/>
      <c r="AX44" s="14"/>
      <c r="AY44" s="14"/>
      <c r="AZ44" s="14"/>
    </row>
    <row r="45" spans="1:52" ht="24" customHeight="1">
      <c r="A45" s="7"/>
      <c r="B45" s="7"/>
      <c r="C45" s="74" t="s">
        <v>5042</v>
      </c>
      <c r="D45" s="824" t="s">
        <v>5439</v>
      </c>
      <c r="E45" s="825"/>
      <c r="F45" s="825"/>
      <c r="G45" s="825"/>
      <c r="H45" s="825"/>
      <c r="I45" s="825"/>
      <c r="J45" s="825"/>
      <c r="K45" s="825"/>
      <c r="L45" s="825"/>
      <c r="M45" s="825"/>
      <c r="N45" s="825"/>
      <c r="O45" s="825"/>
      <c r="P45" s="826"/>
      <c r="Q45" s="74" t="s">
        <v>5054</v>
      </c>
      <c r="R45" s="824" t="s">
        <v>5444</v>
      </c>
      <c r="S45" s="825"/>
      <c r="T45" s="825"/>
      <c r="U45" s="825"/>
      <c r="V45" s="825"/>
      <c r="W45" s="825"/>
      <c r="X45" s="825"/>
      <c r="Y45" s="825"/>
      <c r="Z45" s="825"/>
      <c r="AA45" s="825"/>
      <c r="AB45" s="825"/>
      <c r="AC45" s="825"/>
      <c r="AD45" s="826"/>
      <c r="AE45" s="8"/>
      <c r="AH45" s="14" t="s">
        <v>5445</v>
      </c>
      <c r="AI45" s="14" t="s">
        <v>5428</v>
      </c>
      <c r="AJ45" s="14"/>
      <c r="AK45" s="14"/>
      <c r="AL45" s="14"/>
      <c r="AM45" s="14" t="s">
        <v>5446</v>
      </c>
      <c r="AN45" s="14" t="s">
        <v>5447</v>
      </c>
      <c r="AO45" s="14"/>
      <c r="AP45" s="14"/>
      <c r="AQ45" s="14"/>
      <c r="AR45" s="14"/>
      <c r="AS45" s="14"/>
      <c r="AT45" s="14"/>
      <c r="AU45" s="14"/>
      <c r="AV45" s="14"/>
      <c r="AW45" s="14"/>
      <c r="AX45" s="14"/>
      <c r="AY45" s="14"/>
      <c r="AZ45" s="14"/>
    </row>
    <row r="46" spans="1:52" ht="15" customHeight="1">
      <c r="A46" s="7"/>
      <c r="B46" s="7"/>
      <c r="C46" s="74" t="s">
        <v>5044</v>
      </c>
      <c r="D46" s="824" t="s">
        <v>5443</v>
      </c>
      <c r="E46" s="825"/>
      <c r="F46" s="825"/>
      <c r="G46" s="825"/>
      <c r="H46" s="825"/>
      <c r="I46" s="825"/>
      <c r="J46" s="825"/>
      <c r="K46" s="825"/>
      <c r="L46" s="825"/>
      <c r="M46" s="825"/>
      <c r="N46" s="825"/>
      <c r="O46" s="825"/>
      <c r="P46" s="826"/>
      <c r="Q46" s="74" t="s">
        <v>5056</v>
      </c>
      <c r="R46" s="824" t="s">
        <v>5448</v>
      </c>
      <c r="S46" s="825"/>
      <c r="T46" s="825"/>
      <c r="U46" s="825"/>
      <c r="V46" s="825"/>
      <c r="W46" s="825"/>
      <c r="X46" s="825"/>
      <c r="Y46" s="825"/>
      <c r="Z46" s="825"/>
      <c r="AA46" s="825"/>
      <c r="AB46" s="825"/>
      <c r="AC46" s="825"/>
      <c r="AD46" s="826"/>
      <c r="AE46" s="8"/>
      <c r="AH46" s="14"/>
      <c r="AI46" s="474"/>
      <c r="AM46" s="14" t="s">
        <v>5449</v>
      </c>
      <c r="AN46" s="14" t="s">
        <v>5450</v>
      </c>
      <c r="AO46"/>
      <c r="AP46"/>
      <c r="AQ46"/>
      <c r="AR46"/>
      <c r="AS46"/>
      <c r="AT46"/>
      <c r="AU46"/>
      <c r="AV46"/>
      <c r="AW46"/>
      <c r="AX46"/>
      <c r="AY46"/>
      <c r="AZ46"/>
    </row>
    <row r="47" spans="1:52" ht="15" customHeight="1">
      <c r="A47" s="7"/>
      <c r="B47" s="7"/>
      <c r="C47" s="74" t="s">
        <v>5046</v>
      </c>
      <c r="D47" s="824" t="s">
        <v>5447</v>
      </c>
      <c r="E47" s="825"/>
      <c r="F47" s="825"/>
      <c r="G47" s="825"/>
      <c r="H47" s="825"/>
      <c r="I47" s="825"/>
      <c r="J47" s="825"/>
      <c r="K47" s="825"/>
      <c r="L47" s="825"/>
      <c r="M47" s="825"/>
      <c r="N47" s="825"/>
      <c r="O47" s="825"/>
      <c r="P47" s="826"/>
      <c r="Q47" s="74" t="s">
        <v>5057</v>
      </c>
      <c r="R47" s="824" t="s">
        <v>5451</v>
      </c>
      <c r="S47" s="825"/>
      <c r="T47" s="825"/>
      <c r="U47" s="825"/>
      <c r="V47" s="825"/>
      <c r="W47" s="825"/>
      <c r="X47" s="825"/>
      <c r="Y47" s="825"/>
      <c r="Z47" s="825"/>
      <c r="AA47" s="825"/>
      <c r="AB47" s="825"/>
      <c r="AC47" s="825"/>
      <c r="AD47" s="826"/>
      <c r="AE47" s="8"/>
      <c r="AH47" s="14"/>
      <c r="AI47" s="474"/>
      <c r="AM47" s="14" t="s">
        <v>5452</v>
      </c>
      <c r="AN47" s="14" t="s">
        <v>5453</v>
      </c>
      <c r="AO47"/>
      <c r="AP47"/>
      <c r="AQ47"/>
      <c r="AR47"/>
      <c r="AS47"/>
      <c r="AT47"/>
      <c r="AU47"/>
      <c r="AV47"/>
      <c r="AW47"/>
      <c r="AX47"/>
      <c r="AY47"/>
      <c r="AZ47"/>
    </row>
    <row r="48" spans="1:52" ht="15" customHeight="1">
      <c r="A48" s="7"/>
      <c r="B48" s="7"/>
      <c r="C48" s="74" t="s">
        <v>5048</v>
      </c>
      <c r="D48" s="752" t="s">
        <v>5450</v>
      </c>
      <c r="E48" s="669"/>
      <c r="F48" s="669"/>
      <c r="G48" s="669"/>
      <c r="H48" s="669"/>
      <c r="I48" s="669"/>
      <c r="J48" s="669"/>
      <c r="K48" s="669"/>
      <c r="L48" s="669"/>
      <c r="M48" s="669"/>
      <c r="N48" s="669"/>
      <c r="O48" s="669"/>
      <c r="P48" s="670"/>
      <c r="Q48" s="74" t="s">
        <v>5424</v>
      </c>
      <c r="R48" s="752" t="s">
        <v>422</v>
      </c>
      <c r="S48" s="669"/>
      <c r="T48" s="669"/>
      <c r="U48" s="669"/>
      <c r="V48" s="669"/>
      <c r="W48" s="669"/>
      <c r="X48" s="669"/>
      <c r="Y48" s="669"/>
      <c r="Z48" s="669"/>
      <c r="AA48" s="669"/>
      <c r="AB48" s="669"/>
      <c r="AC48" s="669"/>
      <c r="AD48" s="670"/>
      <c r="AE48" s="8"/>
      <c r="AH48" s="14"/>
      <c r="AI48" s="474"/>
      <c r="AM48" s="14" t="s">
        <v>5454</v>
      </c>
      <c r="AN48" s="14" t="s">
        <v>5440</v>
      </c>
      <c r="AO48" s="14"/>
      <c r="AP48" s="14"/>
      <c r="AQ48" s="14"/>
      <c r="AR48" s="14"/>
      <c r="AS48" s="14"/>
      <c r="AT48" s="14"/>
      <c r="AU48" s="14"/>
      <c r="AV48" s="14"/>
      <c r="AW48" s="14"/>
      <c r="AX48" s="14"/>
      <c r="AY48" s="14"/>
      <c r="AZ48" s="14"/>
    </row>
    <row r="49" spans="1:52" ht="15" customHeight="1">
      <c r="A49" s="7"/>
      <c r="B49" s="7"/>
      <c r="C49" s="74" t="s">
        <v>5050</v>
      </c>
      <c r="D49" s="752" t="s">
        <v>5453</v>
      </c>
      <c r="E49" s="669"/>
      <c r="F49" s="669"/>
      <c r="G49" s="669"/>
      <c r="H49" s="669"/>
      <c r="I49" s="669"/>
      <c r="J49" s="669"/>
      <c r="K49" s="669"/>
      <c r="L49" s="669"/>
      <c r="M49" s="669"/>
      <c r="N49" s="669"/>
      <c r="O49" s="669"/>
      <c r="P49" s="670"/>
      <c r="Q49" s="832"/>
      <c r="R49" s="669"/>
      <c r="S49" s="669"/>
      <c r="T49" s="669"/>
      <c r="U49" s="669"/>
      <c r="V49" s="669"/>
      <c r="W49" s="669"/>
      <c r="X49" s="669"/>
      <c r="Y49" s="669"/>
      <c r="Z49" s="669"/>
      <c r="AA49" s="669"/>
      <c r="AB49" s="669"/>
      <c r="AC49" s="669"/>
      <c r="AD49" s="670"/>
      <c r="AE49" s="8"/>
      <c r="AH49" s="14"/>
      <c r="AI49" s="474"/>
      <c r="AM49" s="14" t="s">
        <v>5455</v>
      </c>
      <c r="AN49" s="14" t="s">
        <v>5444</v>
      </c>
      <c r="AO49" s="14"/>
      <c r="AP49" s="14"/>
      <c r="AQ49" s="14"/>
      <c r="AR49" s="14"/>
      <c r="AS49" s="14"/>
      <c r="AT49" s="14"/>
      <c r="AU49" s="14"/>
      <c r="AV49" s="14"/>
      <c r="AW49" s="14"/>
      <c r="AX49" s="14"/>
      <c r="AY49" s="14"/>
      <c r="AZ49" s="14"/>
    </row>
    <row r="50" spans="1:52" ht="15" customHeight="1">
      <c r="A50" s="7"/>
      <c r="B50" s="7"/>
      <c r="C50" s="11"/>
      <c r="D50" s="10"/>
      <c r="E50" s="10"/>
      <c r="F50" s="10"/>
      <c r="G50" s="10"/>
      <c r="H50" s="10"/>
      <c r="I50" s="10"/>
      <c r="J50" s="10"/>
      <c r="K50" s="10"/>
      <c r="L50" s="10"/>
      <c r="M50" s="10"/>
      <c r="N50" s="10"/>
      <c r="O50" s="10"/>
      <c r="P50" s="85"/>
      <c r="Q50" s="85"/>
      <c r="R50" s="11"/>
      <c r="S50" s="14"/>
      <c r="T50" s="14"/>
      <c r="U50" s="14"/>
      <c r="V50" s="14"/>
      <c r="W50" s="14"/>
      <c r="X50" s="14"/>
      <c r="Y50" s="14"/>
      <c r="Z50" s="14"/>
      <c r="AA50" s="14"/>
      <c r="AB50" s="14"/>
      <c r="AC50" s="14"/>
      <c r="AD50" s="14"/>
      <c r="AE50" s="8"/>
      <c r="AH50" s="14"/>
      <c r="AI50" s="474"/>
      <c r="AL50" s="4" t="s">
        <v>5251</v>
      </c>
      <c r="AM50" s="14" t="s">
        <v>5456</v>
      </c>
      <c r="AN50" s="14" t="s">
        <v>5448</v>
      </c>
      <c r="AO50" s="14"/>
      <c r="AP50" s="14"/>
      <c r="AQ50" s="14"/>
      <c r="AR50" s="14"/>
      <c r="AS50" s="14"/>
      <c r="AT50" s="14"/>
      <c r="AU50" s="14"/>
      <c r="AV50" s="14"/>
      <c r="AW50" s="14"/>
      <c r="AX50" s="14"/>
      <c r="AY50" s="14"/>
      <c r="AZ50" s="14"/>
    </row>
    <row r="51" spans="1:52" ht="24" customHeight="1">
      <c r="A51" s="5"/>
      <c r="B51" s="7"/>
      <c r="C51" s="777" t="s">
        <v>5120</v>
      </c>
      <c r="D51" s="732"/>
      <c r="E51" s="732"/>
      <c r="F51" s="732"/>
      <c r="G51" s="732"/>
      <c r="H51" s="732"/>
      <c r="I51" s="732"/>
      <c r="J51" s="732"/>
      <c r="K51" s="732"/>
      <c r="L51" s="732"/>
      <c r="M51" s="732"/>
      <c r="N51" s="732"/>
      <c r="O51" s="732"/>
      <c r="P51" s="732"/>
      <c r="Q51" s="732"/>
      <c r="R51" s="732"/>
      <c r="S51" s="732"/>
      <c r="T51" s="732"/>
      <c r="U51" s="732"/>
      <c r="V51" s="732"/>
      <c r="W51" s="732"/>
      <c r="X51" s="732"/>
      <c r="Y51" s="732"/>
      <c r="Z51" s="732"/>
      <c r="AA51" s="732"/>
      <c r="AB51" s="732"/>
      <c r="AC51" s="732"/>
      <c r="AD51" s="732"/>
      <c r="AE51" s="8"/>
      <c r="AM51" s="14"/>
      <c r="AN51" s="14"/>
    </row>
    <row r="52" spans="1:52" ht="60" customHeight="1">
      <c r="A52" s="5"/>
      <c r="B52" s="8"/>
      <c r="C52" s="747"/>
      <c r="D52" s="653"/>
      <c r="E52" s="653"/>
      <c r="F52" s="653"/>
      <c r="G52" s="653"/>
      <c r="H52" s="653"/>
      <c r="I52" s="653"/>
      <c r="J52" s="653"/>
      <c r="K52" s="653"/>
      <c r="L52" s="653"/>
      <c r="M52" s="653"/>
      <c r="N52" s="653"/>
      <c r="O52" s="653"/>
      <c r="P52" s="653"/>
      <c r="Q52" s="653"/>
      <c r="R52" s="653"/>
      <c r="S52" s="653"/>
      <c r="T52" s="653"/>
      <c r="U52" s="653"/>
      <c r="V52" s="653"/>
      <c r="W52" s="653"/>
      <c r="X52" s="653"/>
      <c r="Y52" s="653"/>
      <c r="Z52" s="653"/>
      <c r="AA52" s="653"/>
      <c r="AB52" s="653"/>
      <c r="AC52" s="653"/>
      <c r="AD52" s="748"/>
      <c r="AE52" s="8"/>
      <c r="AM52" s="14"/>
      <c r="AN52" s="14"/>
    </row>
    <row r="53" spans="1:52" ht="15" customHeight="1">
      <c r="A53" s="5"/>
      <c r="B53" s="766" t="str">
        <f>IF(AJ38&gt;0,"Favor de ingresar toda la información requerida en la pregunta","")</f>
        <v/>
      </c>
      <c r="C53" s="635"/>
      <c r="D53" s="635"/>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8"/>
    </row>
    <row r="54" spans="1:52" ht="15" customHeight="1">
      <c r="A54" s="5"/>
      <c r="B54" s="749" t="str">
        <f>IF(AM33&gt;0,"Alerta: debe de proporcionar una justificación de acuerdo a lo establecido en la instrucción general 1 del apartado II.2 ","")</f>
        <v/>
      </c>
      <c r="C54" s="749"/>
      <c r="D54" s="749"/>
      <c r="E54" s="749"/>
      <c r="F54" s="749"/>
      <c r="G54" s="749"/>
      <c r="H54" s="749"/>
      <c r="I54" s="749"/>
      <c r="J54" s="749"/>
      <c r="K54" s="749"/>
      <c r="L54" s="749"/>
      <c r="M54" s="749"/>
      <c r="N54" s="749"/>
      <c r="O54" s="749"/>
      <c r="P54" s="749"/>
      <c r="Q54" s="749"/>
      <c r="R54" s="749"/>
      <c r="S54" s="749"/>
      <c r="T54" s="749"/>
      <c r="U54" s="749"/>
      <c r="V54" s="749"/>
      <c r="W54" s="749"/>
      <c r="X54" s="749"/>
      <c r="Y54" s="749"/>
      <c r="Z54" s="749"/>
      <c r="AA54" s="749"/>
      <c r="AB54" s="749"/>
      <c r="AC54" s="749"/>
      <c r="AD54" s="749"/>
    </row>
    <row r="55" spans="1:52" ht="15" customHeight="1">
      <c r="A55" s="5"/>
      <c r="B55" s="750" t="str">
        <f>IF(AI38&gt;0,"Favor de verificar que no tenga información en celdas sombreadas","")</f>
        <v/>
      </c>
      <c r="C55" s="751"/>
      <c r="D55" s="751"/>
      <c r="E55" s="751"/>
      <c r="F55" s="751"/>
      <c r="G55" s="751"/>
      <c r="H55" s="751"/>
      <c r="I55" s="751"/>
      <c r="J55" s="751"/>
      <c r="K55" s="751"/>
      <c r="L55" s="751"/>
      <c r="M55" s="751"/>
      <c r="N55" s="751"/>
      <c r="O55" s="751"/>
      <c r="P55" s="751"/>
      <c r="Q55" s="751"/>
      <c r="R55" s="751"/>
      <c r="S55" s="751"/>
      <c r="T55" s="751"/>
      <c r="U55" s="751"/>
      <c r="V55" s="751"/>
      <c r="W55" s="751"/>
      <c r="X55" s="751"/>
      <c r="Y55" s="751"/>
      <c r="Z55" s="751"/>
      <c r="AA55" s="751"/>
      <c r="AB55" s="751"/>
      <c r="AC55" s="751"/>
      <c r="AD55" s="751"/>
      <c r="AE55" s="8"/>
    </row>
    <row r="56" spans="1:52" ht="15" customHeight="1">
      <c r="A56" s="5"/>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8"/>
    </row>
    <row r="57" spans="1:52" ht="15" customHeight="1">
      <c r="A57" s="5"/>
      <c r="AE57" s="8"/>
    </row>
    <row r="58" spans="1:52" ht="15" customHeight="1" thickBot="1">
      <c r="A58" s="5"/>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8"/>
    </row>
    <row r="59" spans="1:52" ht="15" customHeight="1" thickBot="1">
      <c r="A59" s="58"/>
      <c r="B59" s="654" t="s">
        <v>5457</v>
      </c>
      <c r="C59" s="655"/>
      <c r="D59" s="655"/>
      <c r="E59" s="655"/>
      <c r="F59" s="655"/>
      <c r="G59" s="655"/>
      <c r="H59" s="655"/>
      <c r="I59" s="655"/>
      <c r="J59" s="655"/>
      <c r="K59" s="655"/>
      <c r="L59" s="655"/>
      <c r="M59" s="655"/>
      <c r="N59" s="655"/>
      <c r="O59" s="655"/>
      <c r="P59" s="655"/>
      <c r="Q59" s="655"/>
      <c r="R59" s="655"/>
      <c r="S59" s="655"/>
      <c r="T59" s="655"/>
      <c r="U59" s="655"/>
      <c r="V59" s="655"/>
      <c r="W59" s="655"/>
      <c r="X59" s="655"/>
      <c r="Y59" s="655"/>
      <c r="Z59" s="655"/>
      <c r="AA59" s="655"/>
      <c r="AB59" s="655"/>
      <c r="AC59" s="655"/>
      <c r="AD59" s="656"/>
      <c r="AE59" s="8"/>
    </row>
    <row r="60" spans="1:52" ht="15" customHeight="1">
      <c r="A60" s="5"/>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8"/>
    </row>
    <row r="61" spans="1:52" ht="24" customHeight="1">
      <c r="A61" s="7" t="s">
        <v>5458</v>
      </c>
      <c r="B61" s="743" t="s">
        <v>5459</v>
      </c>
      <c r="C61" s="635"/>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8"/>
    </row>
    <row r="62" spans="1:52" ht="15" customHeight="1">
      <c r="A62" s="21"/>
      <c r="B62" s="86"/>
      <c r="C62" s="742" t="s">
        <v>5460</v>
      </c>
      <c r="D62" s="736"/>
      <c r="E62" s="736"/>
      <c r="F62" s="736"/>
      <c r="G62" s="736"/>
      <c r="H62" s="736"/>
      <c r="I62" s="736"/>
      <c r="J62" s="736"/>
      <c r="K62" s="736"/>
      <c r="L62" s="736"/>
      <c r="M62" s="736"/>
      <c r="N62" s="736"/>
      <c r="O62" s="736"/>
      <c r="P62" s="736"/>
      <c r="Q62" s="736"/>
      <c r="R62" s="736"/>
      <c r="S62" s="736"/>
      <c r="T62" s="736"/>
      <c r="U62" s="736"/>
      <c r="V62" s="736"/>
      <c r="W62" s="736"/>
      <c r="X62" s="736"/>
      <c r="Y62" s="736"/>
      <c r="Z62" s="736"/>
      <c r="AA62" s="736"/>
      <c r="AB62" s="736"/>
      <c r="AC62" s="736"/>
      <c r="AD62" s="736"/>
      <c r="AE62" s="8"/>
    </row>
    <row r="63" spans="1:52" ht="15" customHeight="1" thickBot="1">
      <c r="A63" s="21"/>
      <c r="B63" s="86"/>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8"/>
      <c r="AG63" s="270" t="s">
        <v>5461</v>
      </c>
    </row>
    <row r="64" spans="1:52" ht="15" customHeight="1" thickBot="1">
      <c r="A64" s="21"/>
      <c r="B64" s="86"/>
      <c r="C64" s="373"/>
      <c r="D64" s="16" t="s">
        <v>5462</v>
      </c>
      <c r="E64" s="17"/>
      <c r="F64" s="17"/>
      <c r="G64" s="17"/>
      <c r="H64" s="17"/>
      <c r="I64" s="373"/>
      <c r="J64" s="16" t="s">
        <v>5463</v>
      </c>
      <c r="K64" s="17"/>
      <c r="L64" s="20"/>
      <c r="M64" s="16"/>
      <c r="N64" s="17"/>
      <c r="O64" s="17"/>
      <c r="P64" s="17"/>
      <c r="Q64" s="17"/>
      <c r="R64" s="17"/>
      <c r="S64" s="17"/>
      <c r="T64" s="373"/>
      <c r="U64" s="16" t="s">
        <v>5464</v>
      </c>
      <c r="V64" s="17"/>
      <c r="W64" s="17"/>
      <c r="X64" s="17"/>
      <c r="Y64" s="17"/>
      <c r="Z64" s="17"/>
      <c r="AA64" s="17"/>
      <c r="AB64" s="17"/>
      <c r="AC64" s="17"/>
      <c r="AD64" s="17"/>
      <c r="AE64" s="8"/>
      <c r="AG64" s="263">
        <f>IF(COUNTA(C64,I64,T64)=1,0,IF(COUNTA(C64,I64,T64)=0,0,1))</f>
        <v>0</v>
      </c>
    </row>
    <row r="65" spans="1:40" ht="15" customHeight="1">
      <c r="A65" s="21"/>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
    </row>
    <row r="66" spans="1:40" ht="24" customHeight="1">
      <c r="A66" s="5"/>
      <c r="B66" s="8"/>
      <c r="C66" s="777" t="s">
        <v>5120</v>
      </c>
      <c r="D66" s="732"/>
      <c r="E66" s="732"/>
      <c r="F66" s="732"/>
      <c r="G66" s="732"/>
      <c r="H66" s="732"/>
      <c r="I66" s="732"/>
      <c r="J66" s="732"/>
      <c r="K66" s="732"/>
      <c r="L66" s="732"/>
      <c r="M66" s="732"/>
      <c r="N66" s="732"/>
      <c r="O66" s="732"/>
      <c r="P66" s="732"/>
      <c r="Q66" s="732"/>
      <c r="R66" s="732"/>
      <c r="S66" s="732"/>
      <c r="T66" s="732"/>
      <c r="U66" s="732"/>
      <c r="V66" s="732"/>
      <c r="W66" s="732"/>
      <c r="X66" s="732"/>
      <c r="Y66" s="732"/>
      <c r="Z66" s="732"/>
      <c r="AA66" s="732"/>
      <c r="AB66" s="732"/>
      <c r="AC66" s="732"/>
      <c r="AD66" s="732"/>
      <c r="AE66" s="8"/>
    </row>
    <row r="67" spans="1:40" ht="60" customHeight="1">
      <c r="A67" s="21"/>
      <c r="B67" s="86"/>
      <c r="C67" s="747"/>
      <c r="D67" s="653"/>
      <c r="E67" s="653"/>
      <c r="F67" s="653"/>
      <c r="G67" s="653"/>
      <c r="H67" s="653"/>
      <c r="I67" s="653"/>
      <c r="J67" s="653"/>
      <c r="K67" s="653"/>
      <c r="L67" s="653"/>
      <c r="M67" s="653"/>
      <c r="N67" s="653"/>
      <c r="O67" s="653"/>
      <c r="P67" s="653"/>
      <c r="Q67" s="653"/>
      <c r="R67" s="653"/>
      <c r="S67" s="653"/>
      <c r="T67" s="653"/>
      <c r="U67" s="653"/>
      <c r="V67" s="653"/>
      <c r="W67" s="653"/>
      <c r="X67" s="653"/>
      <c r="Y67" s="653"/>
      <c r="Z67" s="653"/>
      <c r="AA67" s="653"/>
      <c r="AB67" s="653"/>
      <c r="AC67" s="653"/>
      <c r="AD67" s="748"/>
      <c r="AE67" s="8"/>
    </row>
    <row r="68" spans="1:40" ht="15" customHeight="1">
      <c r="A68" s="5"/>
      <c r="B68" s="750" t="str">
        <f>IF(AG64&gt;0,"Favor de seleccionar un solo código ","")</f>
        <v/>
      </c>
      <c r="C68" s="751"/>
      <c r="D68" s="751"/>
      <c r="E68" s="751"/>
      <c r="F68" s="751"/>
      <c r="G68" s="751"/>
      <c r="H68" s="751"/>
      <c r="I68" s="751"/>
      <c r="J68" s="751"/>
      <c r="K68" s="751"/>
      <c r="L68" s="751"/>
      <c r="M68" s="751"/>
      <c r="N68" s="751"/>
      <c r="O68" s="751"/>
      <c r="P68" s="751"/>
      <c r="Q68" s="751"/>
      <c r="R68" s="751"/>
      <c r="S68" s="751"/>
      <c r="T68" s="751"/>
      <c r="U68" s="751"/>
      <c r="V68" s="751"/>
      <c r="W68" s="751"/>
      <c r="X68" s="751"/>
      <c r="Y68" s="751"/>
      <c r="Z68" s="751"/>
      <c r="AA68" s="751"/>
      <c r="AB68" s="751"/>
      <c r="AC68" s="751"/>
      <c r="AD68" s="751"/>
      <c r="AE68" s="8"/>
    </row>
    <row r="69" spans="1:40" ht="15" customHeight="1">
      <c r="A69" s="5"/>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8"/>
    </row>
    <row r="70" spans="1:40" ht="15" customHeight="1">
      <c r="A70" s="5"/>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8"/>
    </row>
    <row r="71" spans="1:40" ht="15" customHeight="1">
      <c r="A71" s="5"/>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8"/>
    </row>
    <row r="72" spans="1:40" ht="15" customHeight="1">
      <c r="A72" s="5"/>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8"/>
    </row>
    <row r="73" spans="1:40" ht="15" customHeight="1">
      <c r="A73" s="5"/>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8"/>
    </row>
    <row r="74" spans="1:40" ht="24" customHeight="1">
      <c r="A74" s="7" t="s">
        <v>5465</v>
      </c>
      <c r="B74" s="743" t="s">
        <v>5466</v>
      </c>
      <c r="C74" s="736"/>
      <c r="D74" s="736"/>
      <c r="E74" s="736"/>
      <c r="F74" s="736"/>
      <c r="G74" s="736"/>
      <c r="H74" s="736"/>
      <c r="I74" s="736"/>
      <c r="J74" s="736"/>
      <c r="K74" s="736"/>
      <c r="L74" s="736"/>
      <c r="M74" s="736"/>
      <c r="N74" s="736"/>
      <c r="O74" s="736"/>
      <c r="P74" s="736"/>
      <c r="Q74" s="736"/>
      <c r="R74" s="736"/>
      <c r="S74" s="736"/>
      <c r="T74" s="736"/>
      <c r="U74" s="736"/>
      <c r="V74" s="736"/>
      <c r="W74" s="736"/>
      <c r="X74" s="736"/>
      <c r="Y74" s="736"/>
      <c r="Z74" s="736"/>
      <c r="AA74" s="736"/>
      <c r="AB74" s="736"/>
      <c r="AC74" s="736"/>
      <c r="AD74" s="736"/>
      <c r="AE74" s="8"/>
    </row>
    <row r="75" spans="1:40" ht="24" customHeight="1">
      <c r="A75" s="7"/>
      <c r="B75" s="86"/>
      <c r="C75" s="758" t="s">
        <v>5467</v>
      </c>
      <c r="D75" s="736"/>
      <c r="E75" s="736"/>
      <c r="F75" s="736"/>
      <c r="G75" s="736"/>
      <c r="H75" s="736"/>
      <c r="I75" s="736"/>
      <c r="J75" s="736"/>
      <c r="K75" s="736"/>
      <c r="L75" s="736"/>
      <c r="M75" s="736"/>
      <c r="N75" s="736"/>
      <c r="O75" s="736"/>
      <c r="P75" s="736"/>
      <c r="Q75" s="736"/>
      <c r="R75" s="736"/>
      <c r="S75" s="736"/>
      <c r="T75" s="736"/>
      <c r="U75" s="736"/>
      <c r="V75" s="736"/>
      <c r="W75" s="736"/>
      <c r="X75" s="736"/>
      <c r="Y75" s="736"/>
      <c r="Z75" s="736"/>
      <c r="AA75" s="736"/>
      <c r="AB75" s="736"/>
      <c r="AC75" s="736"/>
      <c r="AD75" s="736"/>
      <c r="AE75" s="8"/>
    </row>
    <row r="76" spans="1:40" ht="15" customHeight="1">
      <c r="A76" s="7"/>
      <c r="B76" s="86"/>
      <c r="C76" s="735" t="s">
        <v>5468</v>
      </c>
      <c r="D76" s="736"/>
      <c r="E76" s="736"/>
      <c r="F76" s="736"/>
      <c r="G76" s="736"/>
      <c r="H76" s="736"/>
      <c r="I76" s="736"/>
      <c r="J76" s="736"/>
      <c r="K76" s="736"/>
      <c r="L76" s="736"/>
      <c r="M76" s="736"/>
      <c r="N76" s="736"/>
      <c r="O76" s="736"/>
      <c r="P76" s="736"/>
      <c r="Q76" s="736"/>
      <c r="R76" s="736"/>
      <c r="S76" s="736"/>
      <c r="T76" s="736"/>
      <c r="U76" s="736"/>
      <c r="V76" s="736"/>
      <c r="W76" s="736"/>
      <c r="X76" s="736"/>
      <c r="Y76" s="736"/>
      <c r="Z76" s="736"/>
      <c r="AA76" s="736"/>
      <c r="AB76" s="736"/>
      <c r="AC76" s="736"/>
      <c r="AD76" s="736"/>
      <c r="AE76" s="8"/>
    </row>
    <row r="77" spans="1:40" ht="15" customHeight="1">
      <c r="A77" s="7"/>
      <c r="B77" s="86"/>
      <c r="C77" s="758" t="s">
        <v>5469</v>
      </c>
      <c r="D77" s="736"/>
      <c r="E77" s="736"/>
      <c r="F77" s="736"/>
      <c r="G77" s="736"/>
      <c r="H77" s="736"/>
      <c r="I77" s="736"/>
      <c r="J77" s="736"/>
      <c r="K77" s="736"/>
      <c r="L77" s="736"/>
      <c r="M77" s="736"/>
      <c r="N77" s="736"/>
      <c r="O77" s="736"/>
      <c r="P77" s="736"/>
      <c r="Q77" s="736"/>
      <c r="R77" s="736"/>
      <c r="S77" s="736"/>
      <c r="T77" s="736"/>
      <c r="U77" s="736"/>
      <c r="V77" s="736"/>
      <c r="W77" s="736"/>
      <c r="X77" s="736"/>
      <c r="Y77" s="736"/>
      <c r="Z77" s="736"/>
      <c r="AA77" s="736"/>
      <c r="AB77" s="736"/>
      <c r="AC77" s="736"/>
      <c r="AD77" s="736"/>
      <c r="AE77" s="8"/>
      <c r="AL77" s="262" t="s">
        <v>5192</v>
      </c>
    </row>
    <row r="78" spans="1:40" ht="15" customHeight="1">
      <c r="A78" s="7"/>
      <c r="B78" s="86"/>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8"/>
      <c r="AL78" s="829" t="s">
        <v>5470</v>
      </c>
      <c r="AM78" s="827" t="s">
        <v>5110</v>
      </c>
    </row>
    <row r="79" spans="1:40" ht="24" customHeight="1">
      <c r="A79" s="21"/>
      <c r="B79" s="86"/>
      <c r="C79" s="643" t="s">
        <v>5471</v>
      </c>
      <c r="D79" s="669"/>
      <c r="E79" s="669"/>
      <c r="F79" s="669"/>
      <c r="G79" s="669"/>
      <c r="H79" s="669"/>
      <c r="I79" s="669"/>
      <c r="J79" s="669"/>
      <c r="K79" s="669"/>
      <c r="L79" s="669"/>
      <c r="M79" s="669"/>
      <c r="N79" s="669"/>
      <c r="O79" s="669"/>
      <c r="P79" s="669"/>
      <c r="Q79" s="669"/>
      <c r="R79" s="669"/>
      <c r="S79" s="669"/>
      <c r="T79" s="669"/>
      <c r="U79" s="669"/>
      <c r="V79" s="669"/>
      <c r="W79" s="669"/>
      <c r="X79" s="669"/>
      <c r="Y79" s="669"/>
      <c r="Z79" s="669"/>
      <c r="AA79" s="669"/>
      <c r="AB79" s="669"/>
      <c r="AC79" s="669"/>
      <c r="AD79" s="670"/>
      <c r="AE79" s="8"/>
      <c r="AG79" s="2"/>
      <c r="AH79" s="2"/>
      <c r="AI79" s="2"/>
      <c r="AJ79" s="2"/>
      <c r="AK79" s="2"/>
      <c r="AL79" s="830"/>
      <c r="AM79" s="828"/>
      <c r="AN79" s="566" t="s">
        <v>5313</v>
      </c>
    </row>
    <row r="80" spans="1:40" ht="14.25">
      <c r="A80" s="21"/>
      <c r="B80" s="86"/>
      <c r="C80" s="74" t="s">
        <v>5040</v>
      </c>
      <c r="D80" s="747"/>
      <c r="E80" s="653"/>
      <c r="F80" s="653"/>
      <c r="G80" s="653"/>
      <c r="H80" s="653"/>
      <c r="I80" s="653"/>
      <c r="J80" s="653"/>
      <c r="K80" s="653"/>
      <c r="L80" s="653"/>
      <c r="M80" s="653"/>
      <c r="N80" s="653"/>
      <c r="O80" s="653"/>
      <c r="P80" s="653"/>
      <c r="Q80" s="653"/>
      <c r="R80" s="653"/>
      <c r="S80" s="653"/>
      <c r="T80" s="653"/>
      <c r="U80" s="653"/>
      <c r="V80" s="653"/>
      <c r="W80" s="653"/>
      <c r="X80" s="653"/>
      <c r="Y80" s="653"/>
      <c r="Z80" s="653"/>
      <c r="AA80" s="653"/>
      <c r="AB80" s="653"/>
      <c r="AC80" s="653"/>
      <c r="AD80" s="748"/>
      <c r="AE80" s="8"/>
      <c r="AG80" s="2"/>
      <c r="AH80" s="2"/>
      <c r="AI80" s="2"/>
      <c r="AJ80" s="2"/>
      <c r="AK80" s="2"/>
      <c r="AL80" s="263">
        <f>IF(AND(OR($I$64="X",$T$64="X"),COUNTA(D80:AD89)&gt;0),1,0)</f>
        <v>0</v>
      </c>
      <c r="AM80" s="264">
        <f>IF(AND(OR($I$64="X",$T$64="X"),COUNTA(D80:AD89)=0),0,IF(AND($I$64="",$T$64="",COUNTA(D80:AD89)&gt;0),0,IF(COUNTA(D80:AD89)=0,0,1)))</f>
        <v>0</v>
      </c>
      <c r="AN80" s="4">
        <f ca="1">IF(OR(D80=" ",AND(EXACT(UPPER(TRIM(SUBSTITUTE(D80,CHAR(160)," "))),TRIM(SUBSTITUTE(D80,CHAR(160)," "))),SUMPRODUCT(--ISNUMBER(MATCH(MID(TRIM(SUBSTITUTE(D80,CHAR(160)," ")),ROW(INDIRECT("1:"&amp;LEN(TRIM(SUBSTITUTE(D80,CHAR(160)," "))))),1),{"A","B","C","D","E","F","G","H","I","J","K","L","M","N","O","P","Q","R","S","T","U","V","W","X","Y","Z","Ñ","0","1","2","3","4","5","6","7","8","9"," "},0)))=LEN(TRIM(SUBSTITUTE(D80,CHAR(160)," "))))),0,1)</f>
        <v>0</v>
      </c>
    </row>
    <row r="81" spans="1:40" ht="14.25">
      <c r="A81" s="21"/>
      <c r="B81" s="86"/>
      <c r="C81" s="375" t="s">
        <v>5042</v>
      </c>
      <c r="D81" s="747"/>
      <c r="E81" s="653"/>
      <c r="F81" s="653"/>
      <c r="G81" s="653"/>
      <c r="H81" s="653"/>
      <c r="I81" s="653"/>
      <c r="J81" s="653"/>
      <c r="K81" s="653"/>
      <c r="L81" s="653"/>
      <c r="M81" s="653"/>
      <c r="N81" s="653"/>
      <c r="O81" s="653"/>
      <c r="P81" s="653"/>
      <c r="Q81" s="653"/>
      <c r="R81" s="653"/>
      <c r="S81" s="653"/>
      <c r="T81" s="653"/>
      <c r="U81" s="653"/>
      <c r="V81" s="653"/>
      <c r="W81" s="653"/>
      <c r="X81" s="653"/>
      <c r="Y81" s="653"/>
      <c r="Z81" s="653"/>
      <c r="AA81" s="653"/>
      <c r="AB81" s="653"/>
      <c r="AC81" s="653"/>
      <c r="AD81" s="748"/>
      <c r="AE81" s="8"/>
      <c r="AG81" s="2"/>
      <c r="AH81" s="2"/>
      <c r="AI81" s="2"/>
      <c r="AJ81" s="2"/>
      <c r="AK81" s="2"/>
      <c r="AN81" s="4">
        <f ca="1">IF(OR(D81=" ",AND(EXACT(UPPER(TRIM(SUBSTITUTE(D81,CHAR(160)," "))),TRIM(SUBSTITUTE(D81,CHAR(160)," "))),SUMPRODUCT(--ISNUMBER(MATCH(MID(TRIM(SUBSTITUTE(D81,CHAR(160)," ")),ROW(INDIRECT("1:"&amp;LEN(TRIM(SUBSTITUTE(D81,CHAR(160)," "))))),1),{"A","B","C","D","E","F","G","H","I","J","K","L","M","N","O","P","Q","R","S","T","U","V","W","X","Y","Z","Ñ","0","1","2","3","4","5","6","7","8","9"," "},0)))=LEN(TRIM(SUBSTITUTE(D81,CHAR(160)," "))))),0,1)</f>
        <v>0</v>
      </c>
    </row>
    <row r="82" spans="1:40" ht="15" customHeight="1">
      <c r="A82" s="21"/>
      <c r="B82" s="86"/>
      <c r="C82" s="375" t="s">
        <v>5044</v>
      </c>
      <c r="D82" s="747"/>
      <c r="E82" s="653"/>
      <c r="F82" s="653"/>
      <c r="G82" s="653"/>
      <c r="H82" s="653"/>
      <c r="I82" s="653"/>
      <c r="J82" s="653"/>
      <c r="K82" s="653"/>
      <c r="L82" s="653"/>
      <c r="M82" s="653"/>
      <c r="N82" s="653"/>
      <c r="O82" s="653"/>
      <c r="P82" s="653"/>
      <c r="Q82" s="653"/>
      <c r="R82" s="653"/>
      <c r="S82" s="653"/>
      <c r="T82" s="653"/>
      <c r="U82" s="653"/>
      <c r="V82" s="653"/>
      <c r="W82" s="653"/>
      <c r="X82" s="653"/>
      <c r="Y82" s="653"/>
      <c r="Z82" s="653"/>
      <c r="AA82" s="653"/>
      <c r="AB82" s="653"/>
      <c r="AC82" s="653"/>
      <c r="AD82" s="748"/>
      <c r="AE82" s="8"/>
      <c r="AG82" s="2"/>
      <c r="AH82" s="2"/>
      <c r="AI82" s="2"/>
      <c r="AJ82" s="2"/>
      <c r="AK82" s="2"/>
      <c r="AN82" s="4">
        <f ca="1">IF(OR(D82=" ",AND(EXACT(UPPER(TRIM(SUBSTITUTE(D82,CHAR(160)," "))),TRIM(SUBSTITUTE(D82,CHAR(160)," "))),SUMPRODUCT(--ISNUMBER(MATCH(MID(TRIM(SUBSTITUTE(D82,CHAR(160)," ")),ROW(INDIRECT("1:"&amp;LEN(TRIM(SUBSTITUTE(D82,CHAR(160)," "))))),1),{"A","B","C","D","E","F","G","H","I","J","K","L","M","N","O","P","Q","R","S","T","U","V","W","X","Y","Z","Ñ","0","1","2","3","4","5","6","7","8","9"," "},0)))=LEN(TRIM(SUBSTITUTE(D82,CHAR(160)," "))))),0,1)</f>
        <v>0</v>
      </c>
    </row>
    <row r="83" spans="1:40" ht="15" customHeight="1">
      <c r="A83" s="5"/>
      <c r="B83" s="8"/>
      <c r="C83" s="375" t="s">
        <v>5046</v>
      </c>
      <c r="D83" s="747"/>
      <c r="E83" s="653"/>
      <c r="F83" s="653"/>
      <c r="G83" s="653"/>
      <c r="H83" s="653"/>
      <c r="I83" s="653"/>
      <c r="J83" s="653"/>
      <c r="K83" s="653"/>
      <c r="L83" s="653"/>
      <c r="M83" s="653"/>
      <c r="N83" s="653"/>
      <c r="O83" s="653"/>
      <c r="P83" s="653"/>
      <c r="Q83" s="653"/>
      <c r="R83" s="653"/>
      <c r="S83" s="653"/>
      <c r="T83" s="653"/>
      <c r="U83" s="653"/>
      <c r="V83" s="653"/>
      <c r="W83" s="653"/>
      <c r="X83" s="653"/>
      <c r="Y83" s="653"/>
      <c r="Z83" s="653"/>
      <c r="AA83" s="653"/>
      <c r="AB83" s="653"/>
      <c r="AC83" s="653"/>
      <c r="AD83" s="748"/>
      <c r="AE83" s="8"/>
      <c r="AG83" s="2"/>
      <c r="AH83" s="2"/>
      <c r="AI83" s="2"/>
      <c r="AJ83" s="2"/>
      <c r="AK83" s="2"/>
      <c r="AN83" s="4">
        <f ca="1">IF(OR(D83=" ",AND(EXACT(UPPER(TRIM(SUBSTITUTE(D83,CHAR(160)," "))),TRIM(SUBSTITUTE(D83,CHAR(160)," "))),SUMPRODUCT(--ISNUMBER(MATCH(MID(TRIM(SUBSTITUTE(D83,CHAR(160)," ")),ROW(INDIRECT("1:"&amp;LEN(TRIM(SUBSTITUTE(D83,CHAR(160)," "))))),1),{"A","B","C","D","E","F","G","H","I","J","K","L","M","N","O","P","Q","R","S","T","U","V","W","X","Y","Z","Ñ","0","1","2","3","4","5","6","7","8","9"," "},0)))=LEN(TRIM(SUBSTITUTE(D83,CHAR(160)," "))))),0,1)</f>
        <v>0</v>
      </c>
    </row>
    <row r="84" spans="1:40" ht="15" customHeight="1">
      <c r="A84" s="21"/>
      <c r="B84" s="86"/>
      <c r="C84" s="375" t="s">
        <v>5048</v>
      </c>
      <c r="D84" s="747"/>
      <c r="E84" s="653"/>
      <c r="F84" s="653"/>
      <c r="G84" s="653"/>
      <c r="H84" s="653"/>
      <c r="I84" s="653"/>
      <c r="J84" s="653"/>
      <c r="K84" s="653"/>
      <c r="L84" s="653"/>
      <c r="M84" s="653"/>
      <c r="N84" s="653"/>
      <c r="O84" s="653"/>
      <c r="P84" s="653"/>
      <c r="Q84" s="653"/>
      <c r="R84" s="653"/>
      <c r="S84" s="653"/>
      <c r="T84" s="653"/>
      <c r="U84" s="653"/>
      <c r="V84" s="653"/>
      <c r="W84" s="653"/>
      <c r="X84" s="653"/>
      <c r="Y84" s="653"/>
      <c r="Z84" s="653"/>
      <c r="AA84" s="653"/>
      <c r="AB84" s="653"/>
      <c r="AC84" s="653"/>
      <c r="AD84" s="748"/>
      <c r="AE84" s="8"/>
      <c r="AG84" s="2"/>
      <c r="AH84" s="2"/>
      <c r="AI84" s="2"/>
      <c r="AJ84" s="2"/>
      <c r="AK84" s="2"/>
      <c r="AN84" s="4">
        <f ca="1">IF(OR(D84=" ",AND(EXACT(UPPER(TRIM(SUBSTITUTE(D84,CHAR(160)," "))),TRIM(SUBSTITUTE(D84,CHAR(160)," "))),SUMPRODUCT(--ISNUMBER(MATCH(MID(TRIM(SUBSTITUTE(D84,CHAR(160)," ")),ROW(INDIRECT("1:"&amp;LEN(TRIM(SUBSTITUTE(D84,CHAR(160)," "))))),1),{"A","B","C","D","E","F","G","H","I","J","K","L","M","N","O","P","Q","R","S","T","U","V","W","X","Y","Z","Ñ","0","1","2","3","4","5","6","7","8","9"," "},0)))=LEN(TRIM(SUBSTITUTE(D84,CHAR(160)," "))))),0,1)</f>
        <v>0</v>
      </c>
    </row>
    <row r="85" spans="1:40" ht="15" customHeight="1">
      <c r="A85" s="21"/>
      <c r="B85" s="86"/>
      <c r="C85" s="375" t="s">
        <v>5050</v>
      </c>
      <c r="D85" s="747"/>
      <c r="E85" s="653"/>
      <c r="F85" s="653"/>
      <c r="G85" s="653"/>
      <c r="H85" s="653"/>
      <c r="I85" s="653"/>
      <c r="J85" s="653"/>
      <c r="K85" s="653"/>
      <c r="L85" s="653"/>
      <c r="M85" s="653"/>
      <c r="N85" s="653"/>
      <c r="O85" s="653"/>
      <c r="P85" s="653"/>
      <c r="Q85" s="653"/>
      <c r="R85" s="653"/>
      <c r="S85" s="653"/>
      <c r="T85" s="653"/>
      <c r="U85" s="653"/>
      <c r="V85" s="653"/>
      <c r="W85" s="653"/>
      <c r="X85" s="653"/>
      <c r="Y85" s="653"/>
      <c r="Z85" s="653"/>
      <c r="AA85" s="653"/>
      <c r="AB85" s="653"/>
      <c r="AC85" s="653"/>
      <c r="AD85" s="748"/>
      <c r="AE85" s="8"/>
      <c r="AG85" s="2"/>
      <c r="AH85" s="2"/>
      <c r="AI85" s="2"/>
      <c r="AJ85" s="2"/>
      <c r="AK85" s="2"/>
      <c r="AN85" s="4">
        <f ca="1">IF(OR(D85=" ",AND(EXACT(UPPER(TRIM(SUBSTITUTE(D85,CHAR(160)," "))),TRIM(SUBSTITUTE(D85,CHAR(160)," "))),SUMPRODUCT(--ISNUMBER(MATCH(MID(TRIM(SUBSTITUTE(D85,CHAR(160)," ")),ROW(INDIRECT("1:"&amp;LEN(TRIM(SUBSTITUTE(D85,CHAR(160)," "))))),1),{"A","B","C","D","E","F","G","H","I","J","K","L","M","N","O","P","Q","R","S","T","U","V","W","X","Y","Z","Ñ","0","1","2","3","4","5","6","7","8","9"," "},0)))=LEN(TRIM(SUBSTITUTE(D85,CHAR(160)," "))))),0,1)</f>
        <v>0</v>
      </c>
    </row>
    <row r="86" spans="1:40" ht="15" customHeight="1">
      <c r="A86" s="21"/>
      <c r="B86" s="86"/>
      <c r="C86" s="375" t="s">
        <v>5052</v>
      </c>
      <c r="D86" s="747"/>
      <c r="E86" s="653"/>
      <c r="F86" s="653"/>
      <c r="G86" s="653"/>
      <c r="H86" s="653"/>
      <c r="I86" s="653"/>
      <c r="J86" s="653"/>
      <c r="K86" s="653"/>
      <c r="L86" s="653"/>
      <c r="M86" s="653"/>
      <c r="N86" s="653"/>
      <c r="O86" s="653"/>
      <c r="P86" s="653"/>
      <c r="Q86" s="653"/>
      <c r="R86" s="653"/>
      <c r="S86" s="653"/>
      <c r="T86" s="653"/>
      <c r="U86" s="653"/>
      <c r="V86" s="653"/>
      <c r="W86" s="653"/>
      <c r="X86" s="653"/>
      <c r="Y86" s="653"/>
      <c r="Z86" s="653"/>
      <c r="AA86" s="653"/>
      <c r="AB86" s="653"/>
      <c r="AC86" s="653"/>
      <c r="AD86" s="748"/>
      <c r="AE86" s="8"/>
      <c r="AG86" s="2"/>
      <c r="AH86" s="2"/>
      <c r="AI86" s="2"/>
      <c r="AJ86" s="2"/>
      <c r="AK86" s="2"/>
      <c r="AN86" s="4">
        <f ca="1">IF(OR(D86=" ",AND(EXACT(UPPER(TRIM(SUBSTITUTE(D86,CHAR(160)," "))),TRIM(SUBSTITUTE(D86,CHAR(160)," "))),SUMPRODUCT(--ISNUMBER(MATCH(MID(TRIM(SUBSTITUTE(D86,CHAR(160)," ")),ROW(INDIRECT("1:"&amp;LEN(TRIM(SUBSTITUTE(D86,CHAR(160)," "))))),1),{"A","B","C","D","E","F","G","H","I","J","K","L","M","N","O","P","Q","R","S","T","U","V","W","X","Y","Z","Ñ","0","1","2","3","4","5","6","7","8","9"," "},0)))=LEN(TRIM(SUBSTITUTE(D86,CHAR(160)," "))))),0,1)</f>
        <v>0</v>
      </c>
    </row>
    <row r="87" spans="1:40" ht="15" customHeight="1">
      <c r="A87" s="21"/>
      <c r="B87" s="86"/>
      <c r="C87" s="375" t="s">
        <v>5054</v>
      </c>
      <c r="D87" s="747"/>
      <c r="E87" s="653"/>
      <c r="F87" s="653"/>
      <c r="G87" s="653"/>
      <c r="H87" s="653"/>
      <c r="I87" s="653"/>
      <c r="J87" s="653"/>
      <c r="K87" s="653"/>
      <c r="L87" s="653"/>
      <c r="M87" s="653"/>
      <c r="N87" s="653"/>
      <c r="O87" s="653"/>
      <c r="P87" s="653"/>
      <c r="Q87" s="653"/>
      <c r="R87" s="653"/>
      <c r="S87" s="653"/>
      <c r="T87" s="653"/>
      <c r="U87" s="653"/>
      <c r="V87" s="653"/>
      <c r="W87" s="653"/>
      <c r="X87" s="653"/>
      <c r="Y87" s="653"/>
      <c r="Z87" s="653"/>
      <c r="AA87" s="653"/>
      <c r="AB87" s="653"/>
      <c r="AC87" s="653"/>
      <c r="AD87" s="748"/>
      <c r="AE87" s="8"/>
      <c r="AG87" s="2"/>
      <c r="AH87" s="2"/>
      <c r="AI87" s="2"/>
      <c r="AJ87" s="2"/>
      <c r="AK87" s="2"/>
      <c r="AN87" s="4">
        <f ca="1">IF(OR(D87=" ",AND(EXACT(UPPER(TRIM(SUBSTITUTE(D87,CHAR(160)," "))),TRIM(SUBSTITUTE(D87,CHAR(160)," "))),SUMPRODUCT(--ISNUMBER(MATCH(MID(TRIM(SUBSTITUTE(D87,CHAR(160)," ")),ROW(INDIRECT("1:"&amp;LEN(TRIM(SUBSTITUTE(D87,CHAR(160)," "))))),1),{"A","B","C","D","E","F","G","H","I","J","K","L","M","N","O","P","Q","R","S","T","U","V","W","X","Y","Z","Ñ","0","1","2","3","4","5","6","7","8","9"," "},0)))=LEN(TRIM(SUBSTITUTE(D87,CHAR(160)," "))))),0,1)</f>
        <v>0</v>
      </c>
    </row>
    <row r="88" spans="1:40" ht="15" customHeight="1">
      <c r="A88" s="21"/>
      <c r="B88" s="86"/>
      <c r="C88" s="375" t="s">
        <v>5056</v>
      </c>
      <c r="D88" s="747"/>
      <c r="E88" s="653"/>
      <c r="F88" s="653"/>
      <c r="G88" s="653"/>
      <c r="H88" s="653"/>
      <c r="I88" s="653"/>
      <c r="J88" s="653"/>
      <c r="K88" s="653"/>
      <c r="L88" s="653"/>
      <c r="M88" s="653"/>
      <c r="N88" s="653"/>
      <c r="O88" s="653"/>
      <c r="P88" s="653"/>
      <c r="Q88" s="653"/>
      <c r="R88" s="653"/>
      <c r="S88" s="653"/>
      <c r="T88" s="653"/>
      <c r="U88" s="653"/>
      <c r="V88" s="653"/>
      <c r="W88" s="653"/>
      <c r="X88" s="653"/>
      <c r="Y88" s="653"/>
      <c r="Z88" s="653"/>
      <c r="AA88" s="653"/>
      <c r="AB88" s="653"/>
      <c r="AC88" s="653"/>
      <c r="AD88" s="748"/>
      <c r="AE88" s="8"/>
      <c r="AG88" s="2"/>
      <c r="AH88" s="2"/>
      <c r="AI88" s="2"/>
      <c r="AJ88" s="2"/>
      <c r="AK88" s="2"/>
      <c r="AN88" s="4">
        <f ca="1">IF(OR(D88=" ",AND(EXACT(UPPER(TRIM(SUBSTITUTE(D88,CHAR(160)," "))),TRIM(SUBSTITUTE(D88,CHAR(160)," "))),SUMPRODUCT(--ISNUMBER(MATCH(MID(TRIM(SUBSTITUTE(D88,CHAR(160)," ")),ROW(INDIRECT("1:"&amp;LEN(TRIM(SUBSTITUTE(D88,CHAR(160)," "))))),1),{"A","B","C","D","E","F","G","H","I","J","K","L","M","N","O","P","Q","R","S","T","U","V","W","X","Y","Z","Ñ","0","1","2","3","4","5","6","7","8","9"," "},0)))=LEN(TRIM(SUBSTITUTE(D88,CHAR(160)," "))))),0,1)</f>
        <v>0</v>
      </c>
    </row>
    <row r="89" spans="1:40" ht="15" customHeight="1">
      <c r="A89" s="21"/>
      <c r="B89" s="86"/>
      <c r="C89" s="375" t="s">
        <v>5057</v>
      </c>
      <c r="D89" s="747"/>
      <c r="E89" s="653"/>
      <c r="F89" s="653"/>
      <c r="G89" s="653"/>
      <c r="H89" s="653"/>
      <c r="I89" s="653"/>
      <c r="J89" s="653"/>
      <c r="K89" s="653"/>
      <c r="L89" s="653"/>
      <c r="M89" s="653"/>
      <c r="N89" s="653"/>
      <c r="O89" s="653"/>
      <c r="P89" s="653"/>
      <c r="Q89" s="653"/>
      <c r="R89" s="653"/>
      <c r="S89" s="653"/>
      <c r="T89" s="653"/>
      <c r="U89" s="653"/>
      <c r="V89" s="653"/>
      <c r="W89" s="653"/>
      <c r="X89" s="653"/>
      <c r="Y89" s="653"/>
      <c r="Z89" s="653"/>
      <c r="AA89" s="653"/>
      <c r="AB89" s="653"/>
      <c r="AC89" s="653"/>
      <c r="AD89" s="748"/>
      <c r="AE89" s="8"/>
      <c r="AG89" s="2"/>
      <c r="AH89" s="2"/>
      <c r="AI89" s="2"/>
      <c r="AJ89" s="2"/>
      <c r="AK89" s="2"/>
      <c r="AN89" s="4">
        <f ca="1">IF(OR(D89=" ",AND(EXACT(UPPER(TRIM(SUBSTITUTE(D89,CHAR(160)," "))),TRIM(SUBSTITUTE(D89,CHAR(160)," "))),SUMPRODUCT(--ISNUMBER(MATCH(MID(TRIM(SUBSTITUTE(D89,CHAR(160)," ")),ROW(INDIRECT("1:"&amp;LEN(TRIM(SUBSTITUTE(D89,CHAR(160)," "))))),1),{"A","B","C","D","E","F","G","H","I","J","K","L","M","N","O","P","Q","R","S","T","U","V","W","X","Y","Z","Ñ","0","1","2","3","4","5","6","7","8","9"," "},0)))=LEN(TRIM(SUBSTITUTE(D89,CHAR(160)," "))))),0,1)</f>
        <v>0</v>
      </c>
    </row>
    <row r="90" spans="1:40" ht="15" customHeight="1">
      <c r="A90" s="21"/>
      <c r="B90" s="86"/>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8"/>
      <c r="AG90" s="2"/>
      <c r="AH90" s="2"/>
      <c r="AI90" s="2"/>
      <c r="AJ90" s="2"/>
      <c r="AK90" s="2"/>
    </row>
    <row r="91" spans="1:40" ht="24" customHeight="1">
      <c r="A91" s="5"/>
      <c r="B91" s="8"/>
      <c r="C91" s="777" t="s">
        <v>5120</v>
      </c>
      <c r="D91" s="732"/>
      <c r="E91" s="732"/>
      <c r="F91" s="732"/>
      <c r="G91" s="732"/>
      <c r="H91" s="732"/>
      <c r="I91" s="732"/>
      <c r="J91" s="732"/>
      <c r="K91" s="732"/>
      <c r="L91" s="732"/>
      <c r="M91" s="732"/>
      <c r="N91" s="732"/>
      <c r="O91" s="732"/>
      <c r="P91" s="732"/>
      <c r="Q91" s="732"/>
      <c r="R91" s="732"/>
      <c r="S91" s="732"/>
      <c r="T91" s="732"/>
      <c r="U91" s="732"/>
      <c r="V91" s="732"/>
      <c r="W91" s="732"/>
      <c r="X91" s="732"/>
      <c r="Y91" s="732"/>
      <c r="Z91" s="732"/>
      <c r="AA91" s="732"/>
      <c r="AB91" s="732"/>
      <c r="AC91" s="732"/>
      <c r="AD91" s="732"/>
      <c r="AE91" s="8"/>
      <c r="AG91" s="8"/>
      <c r="AH91" s="8"/>
      <c r="AI91" s="8"/>
      <c r="AJ91" s="8"/>
      <c r="AK91" s="2"/>
    </row>
    <row r="92" spans="1:40" ht="60" customHeight="1">
      <c r="A92" s="8"/>
      <c r="B92" s="8"/>
      <c r="C92" s="831"/>
      <c r="D92" s="653"/>
      <c r="E92" s="653"/>
      <c r="F92" s="653"/>
      <c r="G92" s="653"/>
      <c r="H92" s="653"/>
      <c r="I92" s="653"/>
      <c r="J92" s="653"/>
      <c r="K92" s="653"/>
      <c r="L92" s="653"/>
      <c r="M92" s="653"/>
      <c r="N92" s="653"/>
      <c r="O92" s="653"/>
      <c r="P92" s="653"/>
      <c r="Q92" s="653"/>
      <c r="R92" s="653"/>
      <c r="S92" s="653"/>
      <c r="T92" s="653"/>
      <c r="U92" s="653"/>
      <c r="V92" s="653"/>
      <c r="W92" s="653"/>
      <c r="X92" s="653"/>
      <c r="Y92" s="653"/>
      <c r="Z92" s="653"/>
      <c r="AA92" s="653"/>
      <c r="AB92" s="653"/>
      <c r="AC92" s="653"/>
      <c r="AD92" s="748"/>
      <c r="AE92" s="8"/>
    </row>
    <row r="93" spans="1:40" ht="15" customHeight="1">
      <c r="B93" s="766" t="str">
        <f>IF(AM80&gt;0,"Favor de ingresar toda la información requerida en la pregunta","")</f>
        <v/>
      </c>
      <c r="C93" s="635"/>
      <c r="D93" s="635"/>
      <c r="E93" s="635"/>
      <c r="F93" s="635"/>
      <c r="G93" s="635"/>
      <c r="H93" s="635"/>
      <c r="I93" s="635"/>
      <c r="J93" s="635"/>
      <c r="K93" s="635"/>
      <c r="L93" s="635"/>
      <c r="M93" s="635"/>
      <c r="N93" s="635"/>
      <c r="O93" s="635"/>
      <c r="P93" s="635"/>
      <c r="Q93" s="635"/>
      <c r="R93" s="635"/>
      <c r="S93" s="635"/>
      <c r="T93" s="635"/>
      <c r="U93" s="635"/>
      <c r="V93" s="635"/>
      <c r="W93" s="635"/>
      <c r="X93" s="635"/>
      <c r="Y93" s="635"/>
      <c r="Z93" s="635"/>
      <c r="AA93" s="635"/>
      <c r="AB93" s="635"/>
      <c r="AC93" s="635"/>
      <c r="AD93" s="635"/>
    </row>
    <row r="94" spans="1:40" ht="15" customHeight="1">
      <c r="B94" s="782" t="str">
        <f>IF(SUM(COUNTIF(D80:AD89,"NS"))&lt;&gt;0,"Alerta: debido a que cuenta con registros NS, debe proporcionar una justificación en el area de comentarios al final de la pregunta","")</f>
        <v/>
      </c>
      <c r="C94" s="782"/>
      <c r="D94" s="782"/>
      <c r="E94" s="782"/>
      <c r="F94" s="782"/>
      <c r="G94" s="782"/>
      <c r="H94" s="782"/>
      <c r="I94" s="782"/>
      <c r="J94" s="782"/>
      <c r="K94" s="782"/>
      <c r="L94" s="782"/>
      <c r="M94" s="782"/>
      <c r="N94" s="782"/>
      <c r="O94" s="782"/>
      <c r="P94" s="782"/>
      <c r="Q94" s="782"/>
      <c r="R94" s="782"/>
      <c r="S94" s="782"/>
      <c r="T94" s="782"/>
      <c r="U94" s="782"/>
      <c r="V94" s="782"/>
      <c r="W94" s="782"/>
      <c r="X94" s="782"/>
      <c r="Y94" s="782"/>
      <c r="Z94" s="782"/>
      <c r="AA94" s="782"/>
      <c r="AB94" s="782"/>
      <c r="AC94" s="782"/>
      <c r="AD94" s="782"/>
    </row>
    <row r="95" spans="1:40" ht="15" customHeight="1">
      <c r="B95" s="753" t="str">
        <f>IF(AK91=0,"","El nombre debe registrarse en mayúsculas, sin comillas ni signos de acentuación, puntuación, paréntesis y abreviaturas")</f>
        <v/>
      </c>
      <c r="C95" s="753"/>
      <c r="D95" s="753"/>
      <c r="E95" s="753"/>
      <c r="F95" s="753"/>
      <c r="G95" s="753"/>
      <c r="H95" s="753"/>
      <c r="I95" s="753"/>
      <c r="J95" s="753"/>
      <c r="K95" s="753"/>
      <c r="L95" s="753"/>
      <c r="M95" s="753"/>
      <c r="N95" s="753"/>
      <c r="O95" s="753"/>
      <c r="P95" s="753"/>
      <c r="Q95" s="753"/>
      <c r="R95" s="753"/>
      <c r="S95" s="753"/>
      <c r="T95" s="753"/>
      <c r="U95" s="753"/>
      <c r="V95" s="753"/>
      <c r="W95" s="753"/>
      <c r="X95" s="753"/>
      <c r="Y95" s="753"/>
      <c r="Z95" s="753"/>
      <c r="AA95" s="753"/>
      <c r="AB95" s="753"/>
      <c r="AC95" s="753"/>
      <c r="AD95" s="753"/>
    </row>
    <row r="96" spans="1:40" ht="15" customHeight="1">
      <c r="B96" s="750" t="str">
        <f>IF(AL80&gt;0,"Favor de verificar que no tenga información en celdas sombreadas","")</f>
        <v/>
      </c>
      <c r="C96" s="751"/>
      <c r="D96" s="751"/>
      <c r="E96" s="751"/>
      <c r="F96" s="751"/>
      <c r="G96" s="751"/>
      <c r="H96" s="751"/>
      <c r="I96" s="751"/>
      <c r="J96" s="751"/>
      <c r="K96" s="751"/>
      <c r="L96" s="751"/>
      <c r="M96" s="751"/>
      <c r="N96" s="751"/>
      <c r="O96" s="751"/>
      <c r="P96" s="751"/>
      <c r="Q96" s="751"/>
      <c r="R96" s="751"/>
      <c r="S96" s="751"/>
      <c r="T96" s="751"/>
      <c r="U96" s="751"/>
      <c r="V96" s="751"/>
      <c r="W96" s="751"/>
      <c r="X96" s="751"/>
      <c r="Y96" s="751"/>
      <c r="Z96" s="751"/>
      <c r="AA96" s="751"/>
      <c r="AB96" s="751"/>
      <c r="AC96" s="751"/>
      <c r="AD96" s="751"/>
    </row>
    <row r="97" ht="15" customHeight="1"/>
    <row r="98" ht="15" customHeight="1"/>
  </sheetData>
  <sheetProtection algorithmName="SHA-512" hashValue="bLq4dDrm2k95z5UJUm5+KbHQnYCOIGIvQKEl40Ym3ePs1olxCCDCi0CJz6uFWhfJAYfwE0wxYXLRx8wtJR7d8A==" saltValue="eco/6vpgbVHMoIAnmDrw+A==" spinCount="100000" sheet="1" objects="1" scenarios="1"/>
  <mergeCells count="99">
    <mergeCell ref="B94:AD94"/>
    <mergeCell ref="B1:AD1"/>
    <mergeCell ref="C27:AD27"/>
    <mergeCell ref="C28:AD28"/>
    <mergeCell ref="N33:S33"/>
    <mergeCell ref="C21:AD21"/>
    <mergeCell ref="B8:L8"/>
    <mergeCell ref="C11:AD11"/>
    <mergeCell ref="B10:AD10"/>
    <mergeCell ref="B5:AD5"/>
    <mergeCell ref="B3:AD3"/>
    <mergeCell ref="AA7:AD7"/>
    <mergeCell ref="B17:AD17"/>
    <mergeCell ref="N8:O8"/>
    <mergeCell ref="C15:AD15"/>
    <mergeCell ref="C13:AD13"/>
    <mergeCell ref="C12:AD12"/>
    <mergeCell ref="C91:AD91"/>
    <mergeCell ref="B18:AD18"/>
    <mergeCell ref="C39:F39"/>
    <mergeCell ref="C31:M32"/>
    <mergeCell ref="R46:AD46"/>
    <mergeCell ref="C66:AD66"/>
    <mergeCell ref="G41:AD41"/>
    <mergeCell ref="C25:AD25"/>
    <mergeCell ref="C52:AD52"/>
    <mergeCell ref="C51:AD51"/>
    <mergeCell ref="D80:AD80"/>
    <mergeCell ref="D34:M34"/>
    <mergeCell ref="C79:AD79"/>
    <mergeCell ref="N31:S32"/>
    <mergeCell ref="N34:S34"/>
    <mergeCell ref="C14:AD14"/>
    <mergeCell ref="C19:AD19"/>
    <mergeCell ref="R47:AD47"/>
    <mergeCell ref="D36:M36"/>
    <mergeCell ref="B24:AD24"/>
    <mergeCell ref="R45:AD45"/>
    <mergeCell ref="B20:AD20"/>
    <mergeCell ref="D45:P45"/>
    <mergeCell ref="D35:M35"/>
    <mergeCell ref="D44:P44"/>
    <mergeCell ref="C43:AD43"/>
    <mergeCell ref="N36:S36"/>
    <mergeCell ref="N35:S35"/>
    <mergeCell ref="C26:AD26"/>
    <mergeCell ref="C22:AD22"/>
    <mergeCell ref="C41:F41"/>
    <mergeCell ref="C29:AD29"/>
    <mergeCell ref="B74:AD74"/>
    <mergeCell ref="C62:AD62"/>
    <mergeCell ref="B42:AD42"/>
    <mergeCell ref="B40:AD40"/>
    <mergeCell ref="D48:P48"/>
    <mergeCell ref="C67:AD67"/>
    <mergeCell ref="B59:AD59"/>
    <mergeCell ref="R48:AD48"/>
    <mergeCell ref="Q49:AD49"/>
    <mergeCell ref="D37:M37"/>
    <mergeCell ref="T31:AD31"/>
    <mergeCell ref="B55:AD55"/>
    <mergeCell ref="B54:AD54"/>
    <mergeCell ref="B68:AD68"/>
    <mergeCell ref="B38:AD38"/>
    <mergeCell ref="B96:AD96"/>
    <mergeCell ref="R44:AD44"/>
    <mergeCell ref="D46:P46"/>
    <mergeCell ref="D47:P47"/>
    <mergeCell ref="C92:AD92"/>
    <mergeCell ref="D87:AD87"/>
    <mergeCell ref="D88:AD88"/>
    <mergeCell ref="D89:AD89"/>
    <mergeCell ref="D86:AD86"/>
    <mergeCell ref="D85:AD85"/>
    <mergeCell ref="C77:AD77"/>
    <mergeCell ref="D81:AD81"/>
    <mergeCell ref="B95:AD95"/>
    <mergeCell ref="D83:AD83"/>
    <mergeCell ref="D82:AD82"/>
    <mergeCell ref="B61:AD61"/>
    <mergeCell ref="AM78:AM79"/>
    <mergeCell ref="B93:AD93"/>
    <mergeCell ref="D84:AD84"/>
    <mergeCell ref="C75:AD75"/>
    <mergeCell ref="AL78:AL79"/>
    <mergeCell ref="C76:AD76"/>
    <mergeCell ref="AM40:AP40"/>
    <mergeCell ref="AM31:AM32"/>
    <mergeCell ref="B53:AD53"/>
    <mergeCell ref="AH31:AH32"/>
    <mergeCell ref="AI31:AI32"/>
    <mergeCell ref="AJ31:AJ32"/>
    <mergeCell ref="AK31:AK32"/>
    <mergeCell ref="AL31:AL32"/>
    <mergeCell ref="D33:M33"/>
    <mergeCell ref="N37:S37"/>
    <mergeCell ref="G39:AD39"/>
    <mergeCell ref="D49:P49"/>
    <mergeCell ref="AH40:AK40"/>
  </mergeCells>
  <phoneticPr fontId="63" type="noConversion"/>
  <conditionalFormatting sqref="A1:XFD1048576">
    <cfRule type="expression" dxfId="1725" priority="109" stopIfTrue="1">
      <formula>AND($A$1&lt;&gt;"",SEARCH("la pregunta",A1)&gt;0)</formula>
    </cfRule>
    <cfRule type="expression" dxfId="1724" priority="108" stopIfTrue="1">
      <formula>AND($A$1&lt;&gt;"",SUM(A1)&gt;0)</formula>
    </cfRule>
    <cfRule type="expression" dxfId="1723" priority="107" stopIfTrue="1">
      <formula>AND($A$1&lt;&gt;"",SEARCH("no puede registrar",A1)&gt;0)</formula>
    </cfRule>
    <cfRule type="expression" dxfId="1722" priority="106" stopIfTrue="1">
      <formula>AND($A$1&lt;&gt;"",SEARCH("en blanco",A1)&gt;0)</formula>
    </cfRule>
    <cfRule type="expression" dxfId="1721" priority="105" stopIfTrue="1">
      <formula>AND($A$1&lt;&gt;"",SEARCH("pase a la pregunta",A1)&gt;0)</formula>
    </cfRule>
    <cfRule type="expression" dxfId="1720" priority="104" stopIfTrue="1">
      <formula>AND($A$1&lt;&gt;"",SEARCH("igual o menor",A1)&gt;0)</formula>
    </cfRule>
    <cfRule type="expression" dxfId="1719" priority="103" stopIfTrue="1">
      <formula>AND($A$1&lt;&gt;"",SEARCH("igual o mayor",A1)&gt;0)</formula>
    </cfRule>
  </conditionalFormatting>
  <conditionalFormatting sqref="B38:AD38">
    <cfRule type="expression" dxfId="1718" priority="15" stopIfTrue="1">
      <formula>AND($A$1&lt;&gt;"",SEARCH("la pregunta",B38)&gt;0)</formula>
    </cfRule>
    <cfRule type="expression" dxfId="1717" priority="9" stopIfTrue="1">
      <formula>AND($A$1&lt;&gt;"",SEARCH("igual o mayor",B38)&gt;0)</formula>
    </cfRule>
    <cfRule type="expression" dxfId="1716" priority="10" stopIfTrue="1">
      <formula>AND($A$1&lt;&gt;"",SEARCH("igual o menor",B38)&gt;0)</formula>
    </cfRule>
    <cfRule type="expression" dxfId="1715" priority="11" stopIfTrue="1">
      <formula>AND($A$1&lt;&gt;"",SEARCH("pase a la pregunta",B38)&gt;0)</formula>
    </cfRule>
    <cfRule type="expression" dxfId="1714" priority="12" stopIfTrue="1">
      <formula>AND($A$1&lt;&gt;"",SEARCH("en blanco",B38)&gt;0)</formula>
    </cfRule>
    <cfRule type="expression" dxfId="1713" priority="13" stopIfTrue="1">
      <formula>AND($A$1&lt;&gt;"",SEARCH("no puede registrar",B38)&gt;0)</formula>
    </cfRule>
    <cfRule type="expression" dxfId="1712" priority="14" stopIfTrue="1">
      <formula>AND($A$1&lt;&gt;"",SUM(B38)&gt;0)</formula>
    </cfRule>
    <cfRule type="expression" dxfId="1711" priority="28" stopIfTrue="1">
      <formula>AND($A$1&lt;&gt;"",SUM(B38)&gt;0)</formula>
    </cfRule>
    <cfRule type="expression" dxfId="1710" priority="16" stopIfTrue="1">
      <formula>AND($A$1&lt;&gt;"",SEARCH("igual o mayor",B38)&gt;0)</formula>
    </cfRule>
    <cfRule type="expression" dxfId="1709" priority="17" stopIfTrue="1">
      <formula>AND($A$1&lt;&gt;"",SEARCH("igual o menor",B38)&gt;0)</formula>
    </cfRule>
    <cfRule type="expression" dxfId="1708" priority="18" stopIfTrue="1">
      <formula>AND($A$1&lt;&gt;"",SEARCH("pase a la pregunta",B38)&gt;0)</formula>
    </cfRule>
    <cfRule type="expression" dxfId="1707" priority="19" stopIfTrue="1">
      <formula>AND($A$1&lt;&gt;"",SEARCH("en blanco",B38)&gt;0)</formula>
    </cfRule>
    <cfRule type="expression" dxfId="1706" priority="20" stopIfTrue="1">
      <formula>AND($A$1&lt;&gt;"",SEARCH("no puede registrar",B38)&gt;0)</formula>
    </cfRule>
    <cfRule type="expression" dxfId="1705" priority="21" stopIfTrue="1">
      <formula>AND($A$1&lt;&gt;"",SUM(B38)&gt;0)</formula>
    </cfRule>
    <cfRule type="expression" dxfId="1704" priority="22" stopIfTrue="1">
      <formula>AND($A$1&lt;&gt;"",SEARCH("la pregunta",B38)&gt;0)</formula>
    </cfRule>
    <cfRule type="expression" dxfId="1703" priority="23" stopIfTrue="1">
      <formula>AND($A$1&lt;&gt;"",SEARCH("igual o mayor",B38)&gt;0)</formula>
    </cfRule>
    <cfRule type="expression" dxfId="1702" priority="24" stopIfTrue="1">
      <formula>AND($A$1&lt;&gt;"",SEARCH("igual o menor",B38)&gt;0)</formula>
    </cfRule>
    <cfRule type="expression" dxfId="1701" priority="25" stopIfTrue="1">
      <formula>AND($A$1&lt;&gt;"",SEARCH("pase a la pregunta",B38)&gt;0)</formula>
    </cfRule>
    <cfRule type="expression" dxfId="1700" priority="26" stopIfTrue="1">
      <formula>AND($A$1&lt;&gt;"",SEARCH("en blanco",B38)&gt;0)</formula>
    </cfRule>
    <cfRule type="expression" dxfId="1699" priority="27" stopIfTrue="1">
      <formula>AND($A$1&lt;&gt;"",SEARCH("no puede registrar",B38)&gt;0)</formula>
    </cfRule>
    <cfRule type="expression" dxfId="1698" priority="29" stopIfTrue="1">
      <formula>AND($A$1&lt;&gt;"",SEARCH("la pregunta",B38)&gt;0)</formula>
    </cfRule>
  </conditionalFormatting>
  <conditionalFormatting sqref="C64 I64">
    <cfRule type="expression" dxfId="1697" priority="89">
      <formula>$T$64="X"</formula>
    </cfRule>
  </conditionalFormatting>
  <conditionalFormatting sqref="C64 T64">
    <cfRule type="expression" dxfId="1696" priority="90">
      <formula>$I$64="X"</formula>
    </cfRule>
  </conditionalFormatting>
  <conditionalFormatting sqref="C19:AD19">
    <cfRule type="expression" dxfId="1695" priority="98">
      <formula>AND($AM$33&gt;0,$C$52="")</formula>
    </cfRule>
  </conditionalFormatting>
  <conditionalFormatting sqref="C28:AD28">
    <cfRule type="expression" dxfId="1694" priority="96">
      <formula>AND(AK33&gt;0,G39="")</formula>
    </cfRule>
  </conditionalFormatting>
  <conditionalFormatting sqref="C29:AD29">
    <cfRule type="expression" dxfId="1693" priority="93">
      <formula>AND(AL33&gt;0,G41="")</formula>
    </cfRule>
  </conditionalFormatting>
  <conditionalFormatting sqref="D33:M36">
    <cfRule type="expression" dxfId="1692" priority="101" stopIfTrue="1">
      <formula>ISNUMBER(SEARCH(" " &amp; D33 &amp; " ", " " &amp; SUBSTITUTE($AJ$42, " / ", " ") &amp; " "))</formula>
    </cfRule>
  </conditionalFormatting>
  <conditionalFormatting sqref="D80:AD89">
    <cfRule type="expression" dxfId="1691" priority="88">
      <formula>OR($I$64="X",$T$64="X")</formula>
    </cfRule>
  </conditionalFormatting>
  <conditionalFormatting sqref="G39:AD39">
    <cfRule type="expression" dxfId="1690" priority="97">
      <formula>AND(AK33&gt;0,G39="")</formula>
    </cfRule>
    <cfRule type="expression" dxfId="1689" priority="95">
      <formula>AND(AK33=0,G39="")</formula>
    </cfRule>
  </conditionalFormatting>
  <conditionalFormatting sqref="G41:AD41">
    <cfRule type="expression" dxfId="1688" priority="94">
      <formula>AND(AL33&gt;0,G41="")</formula>
    </cfRule>
    <cfRule type="expression" dxfId="1687" priority="92">
      <formula>AND(AL33=0,G41="")</formula>
    </cfRule>
  </conditionalFormatting>
  <conditionalFormatting sqref="I64 T64">
    <cfRule type="expression" dxfId="1686" priority="91">
      <formula>$C$64="X"</formula>
    </cfRule>
  </conditionalFormatting>
  <conditionalFormatting sqref="R44:AD46 D44:P49">
    <cfRule type="expression" dxfId="1685" priority="102" stopIfTrue="1">
      <formula>ISNUMBER(SEARCH(" " &amp; D44 &amp; " ", " " &amp; SUBSTITUTE($AO$42, " / ", " ") &amp; " "))</formula>
    </cfRule>
  </conditionalFormatting>
  <conditionalFormatting sqref="T33:AC37">
    <cfRule type="expression" dxfId="1684" priority="99">
      <formula>$AD33="X"</formula>
    </cfRule>
  </conditionalFormatting>
  <conditionalFormatting sqref="T33:AD37">
    <cfRule type="expression" dxfId="1683" priority="100">
      <formula>AND($N33&lt;&gt;"",$N33&lt;&gt;1)</formula>
    </cfRule>
  </conditionalFormatting>
  <conditionalFormatting sqref="AG39">
    <cfRule type="expression" dxfId="1682" priority="65" stopIfTrue="1">
      <formula>AND($A$1&lt;&gt;"",SEARCH("igual o mayor",AG39)&gt;0)</formula>
    </cfRule>
    <cfRule type="expression" dxfId="1681" priority="66" stopIfTrue="1">
      <formula>AND($A$1&lt;&gt;"",SEARCH("igual o menor",AG39)&gt;0)</formula>
    </cfRule>
    <cfRule type="expression" dxfId="1680" priority="67" stopIfTrue="1">
      <formula>AND($A$1&lt;&gt;"",SEARCH("pase a la pregunta",AG39)&gt;0)</formula>
    </cfRule>
    <cfRule type="expression" dxfId="1679" priority="69" stopIfTrue="1">
      <formula>AND($A$1&lt;&gt;"",SEARCH("no puede registrar",AG39)&gt;0)</formula>
    </cfRule>
    <cfRule type="expression" dxfId="1678" priority="70" stopIfTrue="1">
      <formula>AND($A$1&lt;&gt;"",SUM(AG39)&gt;0)</formula>
    </cfRule>
    <cfRule type="expression" dxfId="1677" priority="71" stopIfTrue="1">
      <formula>AND($A$1&lt;&gt;"",SEARCH("la pregunta",AG39)&gt;0)</formula>
    </cfRule>
    <cfRule type="expression" dxfId="1676" priority="54" stopIfTrue="1">
      <formula>AND($A$1&lt;&gt;"",SEARCH("en blanco",AG39)&gt;0)</formula>
    </cfRule>
    <cfRule type="expression" dxfId="1675" priority="53" stopIfTrue="1">
      <formula>AND($A$1&lt;&gt;"",SEARCH("pase a la pregunta",AG39)&gt;0)</formula>
    </cfRule>
    <cfRule type="expression" dxfId="1674" priority="52" stopIfTrue="1">
      <formula>AND($A$1&lt;&gt;"",SEARCH("igual o menor",AG39)&gt;0)</formula>
    </cfRule>
    <cfRule type="expression" dxfId="1673" priority="68" stopIfTrue="1">
      <formula>AND($A$1&lt;&gt;"",SEARCH("en blanco",AG39)&gt;0)</formula>
    </cfRule>
    <cfRule type="expression" dxfId="1672" priority="51" stopIfTrue="1">
      <formula>AND($A$1&lt;&gt;"",SEARCH("igual o mayor",AG39)&gt;0)</formula>
    </cfRule>
    <cfRule type="expression" dxfId="1671" priority="55" stopIfTrue="1">
      <formula>AND($A$1&lt;&gt;"",SEARCH("no puede registrar",AG39)&gt;0)</formula>
    </cfRule>
    <cfRule type="expression" dxfId="1670" priority="56" stopIfTrue="1">
      <formula>AND($A$1&lt;&gt;"",SUM(AG39)&gt;0)</formula>
    </cfRule>
    <cfRule type="expression" dxfId="1669" priority="57" stopIfTrue="1">
      <formula>AND($A$1&lt;&gt;"",SEARCH("la pregunta",AG39)&gt;0)</formula>
    </cfRule>
    <cfRule type="expression" dxfId="1668" priority="58" stopIfTrue="1">
      <formula>AND($A$1&lt;&gt;"",SEARCH("igual o mayor",AG39)&gt;0)</formula>
    </cfRule>
    <cfRule type="expression" dxfId="1667" priority="59" stopIfTrue="1">
      <formula>AND($A$1&lt;&gt;"",SEARCH("igual o menor",AG39)&gt;0)</formula>
    </cfRule>
    <cfRule type="expression" dxfId="1666" priority="60" stopIfTrue="1">
      <formula>AND($A$1&lt;&gt;"",SEARCH("pase a la pregunta",AG39)&gt;0)</formula>
    </cfRule>
    <cfRule type="expression" dxfId="1665" priority="61" stopIfTrue="1">
      <formula>AND($A$1&lt;&gt;"",SEARCH("en blanco",AG39)&gt;0)</formula>
    </cfRule>
    <cfRule type="expression" dxfId="1664" priority="62" stopIfTrue="1">
      <formula>AND($A$1&lt;&gt;"",SEARCH("no puede registrar",AG39)&gt;0)</formula>
    </cfRule>
    <cfRule type="expression" dxfId="1663" priority="63" stopIfTrue="1">
      <formula>AND($A$1&lt;&gt;"",SUM(AG39)&gt;0)</formula>
    </cfRule>
    <cfRule type="expression" dxfId="1662" priority="64" stopIfTrue="1">
      <formula>AND($A$1&lt;&gt;"",SEARCH("la pregunta",AG39)&gt;0)</formula>
    </cfRule>
  </conditionalFormatting>
  <conditionalFormatting sqref="AG41">
    <cfRule type="expression" dxfId="1661" priority="32" stopIfTrue="1">
      <formula>AND($A$1&lt;&gt;"",SEARCH("pase a la pregunta",AG41)&gt;0)</formula>
    </cfRule>
    <cfRule type="expression" dxfId="1660" priority="49" stopIfTrue="1">
      <formula>AND($A$1&lt;&gt;"",SUM(AG41)&gt;0)</formula>
    </cfRule>
    <cfRule type="expression" dxfId="1659" priority="44" stopIfTrue="1">
      <formula>AND($A$1&lt;&gt;"",SEARCH("igual o mayor",AG41)&gt;0)</formula>
    </cfRule>
    <cfRule type="expression" dxfId="1658" priority="43" stopIfTrue="1">
      <formula>AND($A$1&lt;&gt;"",SEARCH("la pregunta",AG41)&gt;0)</formula>
    </cfRule>
    <cfRule type="expression" dxfId="1657" priority="39" stopIfTrue="1">
      <formula>AND($A$1&lt;&gt;"",SEARCH("pase a la pregunta",AG41)&gt;0)</formula>
    </cfRule>
    <cfRule type="expression" dxfId="1656" priority="34" stopIfTrue="1">
      <formula>AND($A$1&lt;&gt;"",SEARCH("no puede registrar",AG41)&gt;0)</formula>
    </cfRule>
    <cfRule type="expression" dxfId="1655" priority="38" stopIfTrue="1">
      <formula>AND($A$1&lt;&gt;"",SEARCH("igual o menor",AG41)&gt;0)</formula>
    </cfRule>
    <cfRule type="expression" dxfId="1654" priority="30" stopIfTrue="1">
      <formula>AND($A$1&lt;&gt;"",SEARCH("igual o mayor",AG41)&gt;0)</formula>
    </cfRule>
    <cfRule type="expression" dxfId="1653" priority="31" stopIfTrue="1">
      <formula>AND($A$1&lt;&gt;"",SEARCH("igual o menor",AG41)&gt;0)</formula>
    </cfRule>
    <cfRule type="expression" dxfId="1652" priority="33" stopIfTrue="1">
      <formula>AND($A$1&lt;&gt;"",SEARCH("en blanco",AG41)&gt;0)</formula>
    </cfRule>
    <cfRule type="expression" dxfId="1651" priority="37" stopIfTrue="1">
      <formula>AND($A$1&lt;&gt;"",SEARCH("igual o mayor",AG41)&gt;0)</formula>
    </cfRule>
    <cfRule type="expression" dxfId="1650" priority="41" stopIfTrue="1">
      <formula>AND($A$1&lt;&gt;"",SEARCH("no puede registrar",AG41)&gt;0)</formula>
    </cfRule>
    <cfRule type="expression" dxfId="1649" priority="36" stopIfTrue="1">
      <formula>AND($A$1&lt;&gt;"",SEARCH("la pregunta",AG41)&gt;0)</formula>
    </cfRule>
    <cfRule type="expression" dxfId="1648" priority="35" stopIfTrue="1">
      <formula>AND($A$1&lt;&gt;"",SUM(AG41)&gt;0)</formula>
    </cfRule>
    <cfRule type="expression" dxfId="1647" priority="50" stopIfTrue="1">
      <formula>AND($A$1&lt;&gt;"",SEARCH("la pregunta",AG41)&gt;0)</formula>
    </cfRule>
    <cfRule type="expression" dxfId="1646" priority="48" stopIfTrue="1">
      <formula>AND($A$1&lt;&gt;"",SEARCH("no puede registrar",AG41)&gt;0)</formula>
    </cfRule>
    <cfRule type="expression" dxfId="1645" priority="40" stopIfTrue="1">
      <formula>AND($A$1&lt;&gt;"",SEARCH("en blanco",AG41)&gt;0)</formula>
    </cfRule>
    <cfRule type="expression" dxfId="1644" priority="47" stopIfTrue="1">
      <formula>AND($A$1&lt;&gt;"",SEARCH("en blanco",AG41)&gt;0)</formula>
    </cfRule>
    <cfRule type="expression" dxfId="1643" priority="46" stopIfTrue="1">
      <formula>AND($A$1&lt;&gt;"",SEARCH("pase a la pregunta",AG41)&gt;0)</formula>
    </cfRule>
    <cfRule type="expression" dxfId="1642" priority="45" stopIfTrue="1">
      <formula>AND($A$1&lt;&gt;"",SEARCH("igual o menor",AG41)&gt;0)</formula>
    </cfRule>
    <cfRule type="expression" dxfId="1641" priority="42" stopIfTrue="1">
      <formula>AND($A$1&lt;&gt;"",SUM(AG41)&gt;0)</formula>
    </cfRule>
  </conditionalFormatting>
  <conditionalFormatting sqref="AH40:AK41">
    <cfRule type="expression" dxfId="1640" priority="79" stopIfTrue="1">
      <formula>AND($A$1&lt;&gt;"",SEARCH("igual o mayor",AH40)&gt;0)</formula>
    </cfRule>
    <cfRule type="expression" dxfId="1639" priority="80" stopIfTrue="1">
      <formula>AND($A$1&lt;&gt;"",SEARCH("igual o menor",AH40)&gt;0)</formula>
    </cfRule>
    <cfRule type="expression" dxfId="1638" priority="83" stopIfTrue="1">
      <formula>AND($A$1&lt;&gt;"",SEARCH("no puede registrar",AH40)&gt;0)</formula>
    </cfRule>
    <cfRule type="expression" dxfId="1637" priority="84" stopIfTrue="1">
      <formula>AND($A$1&lt;&gt;"",SUM(AH40)&gt;0)</formula>
    </cfRule>
    <cfRule type="expression" dxfId="1636" priority="85" stopIfTrue="1">
      <formula>AND($A$1&lt;&gt;"",SEARCH("la pregunta",AH40)&gt;0)</formula>
    </cfRule>
    <cfRule type="expression" dxfId="1635" priority="82" stopIfTrue="1">
      <formula>AND($A$1&lt;&gt;"",SEARCH("en blanco",AH40)&gt;0)</formula>
    </cfRule>
    <cfRule type="expression" dxfId="1634" priority="81" stopIfTrue="1">
      <formula>AND($A$1&lt;&gt;"",SEARCH("pase a la pregunta",AH40)&gt;0)</formula>
    </cfRule>
  </conditionalFormatting>
  <conditionalFormatting sqref="AK42">
    <cfRule type="expression" dxfId="1633" priority="4" stopIfTrue="1">
      <formula>AND($A$1&lt;&gt;"",SEARCH("pase a la pregunta",AK42)&gt;0)</formula>
    </cfRule>
    <cfRule type="expression" dxfId="1632" priority="5" stopIfTrue="1">
      <formula>AND($A$1&lt;&gt;"",SEARCH("en blanco",AK42)&gt;0)</formula>
    </cfRule>
    <cfRule type="expression" dxfId="1631" priority="6" stopIfTrue="1">
      <formula>AND($A$1&lt;&gt;"",SEARCH("no puede registrar",AK42)&gt;0)</formula>
    </cfRule>
    <cfRule type="expression" dxfId="1630" priority="7" stopIfTrue="1">
      <formula>AND($A$1&lt;&gt;"",SUM(AK42)&gt;0)</formula>
    </cfRule>
    <cfRule type="expression" dxfId="1629" priority="2" stopIfTrue="1">
      <formula>AND($A$1&lt;&gt;"",SEARCH("igual o mayor",AK42)&gt;0)</formula>
    </cfRule>
    <cfRule type="expression" dxfId="1628" priority="8" stopIfTrue="1">
      <formula>AND($A$1&lt;&gt;"",SEARCH("la pregunta",AK42)&gt;0)</formula>
    </cfRule>
    <cfRule type="expression" dxfId="1627" priority="3" stopIfTrue="1">
      <formula>AND($A$1&lt;&gt;"",SEARCH("igual o menor",AK42)&gt;0)</formula>
    </cfRule>
  </conditionalFormatting>
  <conditionalFormatting sqref="AM40:AP41">
    <cfRule type="expression" dxfId="1626" priority="77" stopIfTrue="1">
      <formula>AND($A$1&lt;&gt;"",SUM(AM40)&gt;0)</formula>
    </cfRule>
    <cfRule type="expression" dxfId="1625" priority="78" stopIfTrue="1">
      <formula>AND($A$1&lt;&gt;"",SEARCH("la pregunta",AM40)&gt;0)</formula>
    </cfRule>
    <cfRule type="expression" dxfId="1624" priority="72" stopIfTrue="1">
      <formula>AND($A$1&lt;&gt;"",SEARCH("igual o mayor",AM40)&gt;0)</formula>
    </cfRule>
    <cfRule type="expression" dxfId="1623" priority="76" stopIfTrue="1">
      <formula>AND($A$1&lt;&gt;"",SEARCH("no puede registrar",AM40)&gt;0)</formula>
    </cfRule>
    <cfRule type="expression" dxfId="1622" priority="73" stopIfTrue="1">
      <formula>AND($A$1&lt;&gt;"",SEARCH("igual o menor",AM40)&gt;0)</formula>
    </cfRule>
    <cfRule type="expression" dxfId="1621" priority="74" stopIfTrue="1">
      <formula>AND($A$1&lt;&gt;"",SEARCH("pase a la pregunta",AM40)&gt;0)</formula>
    </cfRule>
    <cfRule type="expression" dxfId="1620" priority="75" stopIfTrue="1">
      <formula>AND($A$1&lt;&gt;"",SEARCH("en blanco",AM40)&gt;0)</formula>
    </cfRule>
  </conditionalFormatting>
  <dataValidations count="12">
    <dataValidation type="list" allowBlank="1" showErrorMessage="1" errorTitle="Datos incorrectos" error="Los datos ingresados no son correctos, revise las opciones disponibles" sqref="N33:N37">
      <formula1>"1,2,3,9"</formula1>
    </dataValidation>
    <dataValidation type="list" allowBlank="1" showInputMessage="1" showErrorMessage="1" sqref="T33:AD37 C64 I64 T64">
      <formula1>"X"</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0">
      <formula1>$AN$80=0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1">
      <formula1>$AN$81=0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2">
      <formula1>$AN$82=0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3">
      <formula1>$AN$83=0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4">
      <formula1>$AN$84=0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5">
      <formula1>$AN$85=0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6">
      <formula1>$AN$86=0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7">
      <formula1>$AN$87=0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8">
      <formula1>$AN$88=0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9">
      <formula1>$AN$89=0</formula1>
    </dataValidation>
  </dataValidations>
  <hyperlinks>
    <hyperlink ref="AA7" location="Índice!B17"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2 Sección II
Cuestionario</oddHeader>
    <oddFooter>&amp;LCenso Nacional de Gobiernos Estatales 2026&amp;R&amp;P de &amp;N</oddFooter>
  </headerFooter>
  <rowBreaks count="2" manualBreakCount="2">
    <brk id="30" max="30" man="1"/>
    <brk id="78" max="3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T105"/>
  <sheetViews>
    <sheetView showGridLines="0" view="pageBreakPreview" zoomScale="120" zoomScaleNormal="100" zoomScaleSheetLayoutView="120" workbookViewId="0"/>
  </sheetViews>
  <sheetFormatPr baseColWidth="10" defaultColWidth="0" defaultRowHeight="15" customHeight="1" zeroHeight="1"/>
  <cols>
    <col min="1" max="1" width="5.625" style="93" customWidth="1"/>
    <col min="2" max="30" width="3.625" style="93" customWidth="1"/>
    <col min="31" max="31" width="5.625" style="93" customWidth="1"/>
    <col min="32" max="45" width="11.5" style="93" hidden="1" customWidth="1"/>
    <col min="46" max="46" width="16.875" style="93" hidden="1" customWidth="1"/>
    <col min="47" max="16384" width="11.5" style="93" hidden="1"/>
  </cols>
  <sheetData>
    <row r="1" spans="1:30" ht="173.25" customHeight="1">
      <c r="A1" s="608"/>
      <c r="B1" s="619" t="s">
        <v>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row>
    <row r="2" spans="1:30" ht="15" customHeight="1">
      <c r="A2" s="5"/>
    </row>
    <row r="3" spans="1:30" ht="45" customHeight="1">
      <c r="A3" s="5"/>
      <c r="B3" s="622" t="s">
        <v>1</v>
      </c>
      <c r="C3" s="751"/>
      <c r="D3" s="751"/>
      <c r="E3" s="751"/>
      <c r="F3" s="751"/>
      <c r="G3" s="751"/>
      <c r="H3" s="751"/>
      <c r="I3" s="751"/>
      <c r="J3" s="751"/>
      <c r="K3" s="751"/>
      <c r="L3" s="751"/>
      <c r="M3" s="751"/>
      <c r="N3" s="751"/>
      <c r="O3" s="751"/>
      <c r="P3" s="751"/>
      <c r="Q3" s="751"/>
      <c r="R3" s="751"/>
      <c r="S3" s="751"/>
      <c r="T3" s="751"/>
      <c r="U3" s="751"/>
      <c r="V3" s="751"/>
      <c r="W3" s="751"/>
      <c r="X3" s="751"/>
      <c r="Y3" s="751"/>
      <c r="Z3" s="751"/>
      <c r="AA3" s="751"/>
      <c r="AB3" s="751"/>
      <c r="AC3" s="751"/>
      <c r="AD3" s="751"/>
    </row>
    <row r="4" spans="1:30" ht="15" customHeight="1">
      <c r="A4" s="5"/>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c r="A5" s="58"/>
      <c r="B5" s="622" t="s">
        <v>17</v>
      </c>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row>
    <row r="6" spans="1:30" ht="15" customHeight="1">
      <c r="A6" s="5"/>
      <c r="B6" s="6"/>
      <c r="C6" s="6"/>
      <c r="D6" s="6"/>
      <c r="E6" s="6"/>
      <c r="F6" s="6"/>
      <c r="G6" s="6"/>
      <c r="H6" s="6"/>
      <c r="I6" s="6"/>
      <c r="J6" s="6"/>
      <c r="K6" s="6"/>
      <c r="L6" s="6"/>
      <c r="M6" s="6"/>
      <c r="N6" s="6"/>
      <c r="O6" s="6"/>
      <c r="P6" s="6"/>
      <c r="Q6" s="6"/>
      <c r="R6" s="6"/>
      <c r="S6" s="6"/>
      <c r="T6" s="6"/>
      <c r="U6" s="6"/>
      <c r="V6" s="6"/>
      <c r="W6" s="6"/>
      <c r="X6" s="6"/>
      <c r="Y6" s="6"/>
      <c r="Z6" s="6"/>
      <c r="AA6" s="6"/>
      <c r="AB6" s="6"/>
      <c r="AC6" s="6"/>
      <c r="AD6" s="6"/>
    </row>
    <row r="7" spans="1:30" ht="15" customHeight="1" thickBot="1">
      <c r="A7" s="52"/>
      <c r="B7" s="3" t="s">
        <v>3</v>
      </c>
      <c r="C7" s="53"/>
      <c r="D7" s="53"/>
      <c r="E7" s="53"/>
      <c r="F7" s="53"/>
      <c r="G7" s="53"/>
      <c r="H7" s="53"/>
      <c r="I7" s="53"/>
      <c r="J7" s="53"/>
      <c r="K7" s="53"/>
      <c r="L7" s="53"/>
      <c r="M7" s="8"/>
      <c r="N7" s="3" t="s">
        <v>4</v>
      </c>
      <c r="O7" s="8"/>
      <c r="AA7" s="684" t="s">
        <v>2</v>
      </c>
      <c r="AB7" s="751"/>
      <c r="AC7" s="751"/>
      <c r="AD7" s="751"/>
    </row>
    <row r="8" spans="1:30" ht="15" customHeight="1" thickBot="1">
      <c r="A8" s="52"/>
      <c r="B8" s="623" t="str">
        <f>IF(Presentación!B8="","",Presentación!B8)</f>
        <v>Veracruz de Ignacio de la Llave</v>
      </c>
      <c r="C8" s="625"/>
      <c r="D8" s="625"/>
      <c r="E8" s="625"/>
      <c r="F8" s="625"/>
      <c r="G8" s="625"/>
      <c r="H8" s="625"/>
      <c r="I8" s="625"/>
      <c r="J8" s="625"/>
      <c r="K8" s="625"/>
      <c r="L8" s="624"/>
      <c r="M8" s="55"/>
      <c r="N8" s="623" t="str">
        <f>IF(Presentación!N8="","",Presentación!N8)</f>
        <v>230</v>
      </c>
      <c r="O8" s="624"/>
      <c r="P8" s="34"/>
      <c r="Q8" s="119"/>
      <c r="R8" s="119"/>
      <c r="S8" s="119"/>
      <c r="T8" s="119"/>
      <c r="U8" s="119"/>
      <c r="V8" s="119"/>
      <c r="W8" s="119"/>
      <c r="X8" s="119"/>
      <c r="Y8" s="119"/>
      <c r="Z8" s="119"/>
      <c r="AA8" s="119"/>
      <c r="AB8" s="34"/>
      <c r="AC8" s="119"/>
      <c r="AD8" s="54"/>
    </row>
    <row r="9" spans="1:30" ht="15" customHeight="1">
      <c r="A9" s="5"/>
      <c r="B9" s="6"/>
      <c r="C9" s="6"/>
      <c r="D9" s="6"/>
      <c r="E9" s="6"/>
      <c r="F9" s="6"/>
      <c r="G9" s="6"/>
      <c r="H9" s="6"/>
      <c r="I9" s="6"/>
      <c r="J9" s="6"/>
      <c r="K9" s="6"/>
      <c r="L9" s="6"/>
      <c r="M9" s="6"/>
      <c r="N9" s="6"/>
      <c r="O9" s="6"/>
      <c r="P9" s="6"/>
      <c r="Q9" s="6"/>
      <c r="R9" s="6"/>
      <c r="S9" s="6"/>
      <c r="T9" s="6"/>
      <c r="U9" s="6"/>
      <c r="V9" s="6"/>
      <c r="W9" s="6"/>
      <c r="X9" s="6"/>
      <c r="Y9" s="6"/>
      <c r="Z9" s="6"/>
      <c r="AA9" s="6"/>
      <c r="AB9" s="6"/>
      <c r="AC9" s="6"/>
      <c r="AD9" s="6"/>
    </row>
    <row r="10" spans="1:30" ht="15" customHeight="1">
      <c r="A10" s="5"/>
      <c r="B10" s="778" t="s">
        <v>5084</v>
      </c>
      <c r="C10" s="773"/>
      <c r="D10" s="773"/>
      <c r="E10" s="773"/>
      <c r="F10" s="773"/>
      <c r="G10" s="773"/>
      <c r="H10" s="773"/>
      <c r="I10" s="773"/>
      <c r="J10" s="773"/>
      <c r="K10" s="773"/>
      <c r="L10" s="773"/>
      <c r="M10" s="773"/>
      <c r="N10" s="773"/>
      <c r="O10" s="773"/>
      <c r="P10" s="773"/>
      <c r="Q10" s="773"/>
      <c r="R10" s="773"/>
      <c r="S10" s="773"/>
      <c r="T10" s="773"/>
      <c r="U10" s="773"/>
      <c r="V10" s="773"/>
      <c r="W10" s="773"/>
      <c r="X10" s="773"/>
      <c r="Y10" s="773"/>
      <c r="Z10" s="773"/>
      <c r="AA10" s="773"/>
      <c r="AB10" s="773"/>
      <c r="AC10" s="773"/>
      <c r="AD10" s="779"/>
    </row>
    <row r="11" spans="1:30" ht="24" customHeight="1">
      <c r="A11" s="5"/>
      <c r="B11" s="87"/>
      <c r="C11" s="781" t="s">
        <v>5472</v>
      </c>
      <c r="D11" s="751"/>
      <c r="E11" s="751"/>
      <c r="F11" s="751"/>
      <c r="G11" s="751"/>
      <c r="H11" s="751"/>
      <c r="I11" s="751"/>
      <c r="J11" s="751"/>
      <c r="K11" s="751"/>
      <c r="L11" s="751"/>
      <c r="M11" s="751"/>
      <c r="N11" s="751"/>
      <c r="O11" s="751"/>
      <c r="P11" s="751"/>
      <c r="Q11" s="751"/>
      <c r="R11" s="751"/>
      <c r="S11" s="751"/>
      <c r="T11" s="751"/>
      <c r="U11" s="751"/>
      <c r="V11" s="751"/>
      <c r="W11" s="751"/>
      <c r="X11" s="751"/>
      <c r="Y11" s="751"/>
      <c r="Z11" s="751"/>
      <c r="AA11" s="751"/>
      <c r="AB11" s="751"/>
      <c r="AC11" s="751"/>
      <c r="AD11" s="689"/>
    </row>
    <row r="12" spans="1:30" ht="24" customHeight="1">
      <c r="A12" s="5"/>
      <c r="B12" s="87"/>
      <c r="C12" s="781" t="s">
        <v>5087</v>
      </c>
      <c r="D12" s="751"/>
      <c r="E12" s="751"/>
      <c r="F12" s="751"/>
      <c r="G12" s="751"/>
      <c r="H12" s="751"/>
      <c r="I12" s="751"/>
      <c r="J12" s="751"/>
      <c r="K12" s="751"/>
      <c r="L12" s="751"/>
      <c r="M12" s="751"/>
      <c r="N12" s="751"/>
      <c r="O12" s="751"/>
      <c r="P12" s="751"/>
      <c r="Q12" s="751"/>
      <c r="R12" s="751"/>
      <c r="S12" s="751"/>
      <c r="T12" s="751"/>
      <c r="U12" s="751"/>
      <c r="V12" s="751"/>
      <c r="W12" s="751"/>
      <c r="X12" s="751"/>
      <c r="Y12" s="751"/>
      <c r="Z12" s="751"/>
      <c r="AA12" s="751"/>
      <c r="AB12" s="751"/>
      <c r="AC12" s="751"/>
      <c r="AD12" s="689"/>
    </row>
    <row r="13" spans="1:30" ht="15" customHeight="1">
      <c r="A13" s="5"/>
      <c r="B13" s="56"/>
      <c r="C13" s="715" t="s">
        <v>5473</v>
      </c>
      <c r="D13" s="635"/>
      <c r="E13" s="635"/>
      <c r="F13" s="635"/>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89"/>
    </row>
    <row r="14" spans="1:30" ht="15" customHeight="1">
      <c r="A14" s="5"/>
      <c r="B14" s="56"/>
      <c r="C14" s="872" t="s">
        <v>5474</v>
      </c>
      <c r="D14" s="635"/>
      <c r="E14" s="635"/>
      <c r="F14" s="635"/>
      <c r="G14" s="635"/>
      <c r="H14" s="635"/>
      <c r="I14" s="635"/>
      <c r="J14" s="635"/>
      <c r="K14" s="635"/>
      <c r="L14" s="635"/>
      <c r="M14" s="635"/>
      <c r="N14" s="635"/>
      <c r="O14" s="635"/>
      <c r="P14" s="635"/>
      <c r="Q14" s="635"/>
      <c r="R14" s="635"/>
      <c r="S14" s="635"/>
      <c r="T14" s="635"/>
      <c r="U14" s="635"/>
      <c r="V14" s="635"/>
      <c r="W14" s="635"/>
      <c r="X14" s="635"/>
      <c r="Y14" s="635"/>
      <c r="Z14" s="635"/>
      <c r="AA14" s="635"/>
      <c r="AB14" s="635"/>
      <c r="AC14" s="635"/>
      <c r="AD14" s="784"/>
    </row>
    <row r="15" spans="1:30" ht="36" customHeight="1">
      <c r="A15" s="5"/>
      <c r="B15" s="56"/>
      <c r="C15" s="715" t="s">
        <v>5475</v>
      </c>
      <c r="D15" s="751"/>
      <c r="E15" s="751"/>
      <c r="F15" s="751"/>
      <c r="G15" s="751"/>
      <c r="H15" s="751"/>
      <c r="I15" s="751"/>
      <c r="J15" s="751"/>
      <c r="K15" s="751"/>
      <c r="L15" s="751"/>
      <c r="M15" s="751"/>
      <c r="N15" s="751"/>
      <c r="O15" s="751"/>
      <c r="P15" s="751"/>
      <c r="Q15" s="751"/>
      <c r="R15" s="751"/>
      <c r="S15" s="751"/>
      <c r="T15" s="751"/>
      <c r="U15" s="751"/>
      <c r="V15" s="751"/>
      <c r="W15" s="751"/>
      <c r="X15" s="751"/>
      <c r="Y15" s="751"/>
      <c r="Z15" s="751"/>
      <c r="AA15" s="751"/>
      <c r="AB15" s="751"/>
      <c r="AC15" s="751"/>
      <c r="AD15" s="689"/>
    </row>
    <row r="16" spans="1:30" ht="48" customHeight="1">
      <c r="A16" s="5"/>
      <c r="B16" s="56"/>
      <c r="C16" s="715" t="s">
        <v>5476</v>
      </c>
      <c r="D16" s="751"/>
      <c r="E16" s="751"/>
      <c r="F16" s="751"/>
      <c r="G16" s="751"/>
      <c r="H16" s="751"/>
      <c r="I16" s="751"/>
      <c r="J16" s="751"/>
      <c r="K16" s="751"/>
      <c r="L16" s="751"/>
      <c r="M16" s="751"/>
      <c r="N16" s="751"/>
      <c r="O16" s="751"/>
      <c r="P16" s="751"/>
      <c r="Q16" s="751"/>
      <c r="R16" s="751"/>
      <c r="S16" s="751"/>
      <c r="T16" s="751"/>
      <c r="U16" s="751"/>
      <c r="V16" s="751"/>
      <c r="W16" s="751"/>
      <c r="X16" s="751"/>
      <c r="Y16" s="751"/>
      <c r="Z16" s="751"/>
      <c r="AA16" s="751"/>
      <c r="AB16" s="751"/>
      <c r="AC16" s="751"/>
      <c r="AD16" s="689"/>
    </row>
    <row r="17" spans="1:36" ht="15" customHeight="1">
      <c r="A17" s="5"/>
      <c r="B17" s="94"/>
      <c r="C17" s="731" t="s">
        <v>5477</v>
      </c>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3"/>
    </row>
    <row r="18" spans="1:36" ht="15" customHeight="1" thickBot="1">
      <c r="A18" s="5"/>
      <c r="B18" s="8"/>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row>
    <row r="19" spans="1:36" ht="15" customHeight="1" thickBot="1">
      <c r="A19" s="5"/>
      <c r="B19" s="654" t="s">
        <v>5478</v>
      </c>
      <c r="C19" s="655"/>
      <c r="D19" s="655"/>
      <c r="E19" s="655"/>
      <c r="F19" s="655"/>
      <c r="G19" s="655"/>
      <c r="H19" s="655"/>
      <c r="I19" s="655"/>
      <c r="J19" s="655"/>
      <c r="K19" s="655"/>
      <c r="L19" s="655"/>
      <c r="M19" s="655"/>
      <c r="N19" s="655"/>
      <c r="O19" s="655"/>
      <c r="P19" s="655"/>
      <c r="Q19" s="655"/>
      <c r="R19" s="655"/>
      <c r="S19" s="655"/>
      <c r="T19" s="655"/>
      <c r="U19" s="655"/>
      <c r="V19" s="655"/>
      <c r="W19" s="655"/>
      <c r="X19" s="655"/>
      <c r="Y19" s="655"/>
      <c r="Z19" s="655"/>
      <c r="AA19" s="655"/>
      <c r="AB19" s="655"/>
      <c r="AC19" s="655"/>
      <c r="AD19" s="656"/>
    </row>
    <row r="20" spans="1:36" ht="15" customHeight="1">
      <c r="A20" s="5"/>
      <c r="B20" s="778" t="s">
        <v>5479</v>
      </c>
      <c r="C20" s="773"/>
      <c r="D20" s="773"/>
      <c r="E20" s="773"/>
      <c r="F20" s="773"/>
      <c r="G20" s="773"/>
      <c r="H20" s="773"/>
      <c r="I20" s="773"/>
      <c r="J20" s="773"/>
      <c r="K20" s="773"/>
      <c r="L20" s="773"/>
      <c r="M20" s="773"/>
      <c r="N20" s="773"/>
      <c r="O20" s="773"/>
      <c r="P20" s="773"/>
      <c r="Q20" s="773"/>
      <c r="R20" s="773"/>
      <c r="S20" s="773"/>
      <c r="T20" s="773"/>
      <c r="U20" s="773"/>
      <c r="V20" s="773"/>
      <c r="W20" s="773"/>
      <c r="X20" s="773"/>
      <c r="Y20" s="773"/>
      <c r="Z20" s="773"/>
      <c r="AA20" s="773"/>
      <c r="AB20" s="773"/>
      <c r="AC20" s="773"/>
      <c r="AD20" s="779"/>
    </row>
    <row r="21" spans="1:36" ht="48" customHeight="1">
      <c r="A21" s="5"/>
      <c r="B21" s="87"/>
      <c r="C21" s="873" t="s">
        <v>5480</v>
      </c>
      <c r="D21" s="751"/>
      <c r="E21" s="751"/>
      <c r="F21" s="751"/>
      <c r="G21" s="751"/>
      <c r="H21" s="751"/>
      <c r="I21" s="751"/>
      <c r="J21" s="751"/>
      <c r="K21" s="751"/>
      <c r="L21" s="751"/>
      <c r="M21" s="751"/>
      <c r="N21" s="751"/>
      <c r="O21" s="751"/>
      <c r="P21" s="751"/>
      <c r="Q21" s="751"/>
      <c r="R21" s="751"/>
      <c r="S21" s="751"/>
      <c r="T21" s="751"/>
      <c r="U21" s="751"/>
      <c r="V21" s="751"/>
      <c r="W21" s="751"/>
      <c r="X21" s="751"/>
      <c r="Y21" s="751"/>
      <c r="Z21" s="751"/>
      <c r="AA21" s="751"/>
      <c r="AB21" s="751"/>
      <c r="AC21" s="751"/>
      <c r="AD21" s="689"/>
    </row>
    <row r="22" spans="1:36" ht="24" customHeight="1">
      <c r="A22" s="5"/>
      <c r="B22" s="97"/>
      <c r="C22" s="780" t="s">
        <v>5481</v>
      </c>
      <c r="D22" s="732"/>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732"/>
      <c r="AC22" s="732"/>
      <c r="AD22" s="733"/>
    </row>
    <row r="23" spans="1:36" ht="15" customHeight="1">
      <c r="A23" s="5"/>
      <c r="B23" s="875" t="s">
        <v>5124</v>
      </c>
      <c r="C23" s="773"/>
      <c r="D23" s="773"/>
      <c r="E23" s="773"/>
      <c r="F23" s="773"/>
      <c r="G23" s="773"/>
      <c r="H23" s="773"/>
      <c r="I23" s="773"/>
      <c r="J23" s="773"/>
      <c r="K23" s="773"/>
      <c r="L23" s="773"/>
      <c r="M23" s="773"/>
      <c r="N23" s="773"/>
      <c r="O23" s="773"/>
      <c r="P23" s="773"/>
      <c r="Q23" s="773"/>
      <c r="R23" s="773"/>
      <c r="S23" s="773"/>
      <c r="T23" s="773"/>
      <c r="U23" s="773"/>
      <c r="V23" s="773"/>
      <c r="W23" s="773"/>
      <c r="X23" s="773"/>
      <c r="Y23" s="773"/>
      <c r="Z23" s="773"/>
      <c r="AA23" s="773"/>
      <c r="AB23" s="773"/>
      <c r="AC23" s="773"/>
      <c r="AD23" s="769"/>
    </row>
    <row r="24" spans="1:36" ht="36" customHeight="1">
      <c r="A24" s="5"/>
      <c r="B24" s="88"/>
      <c r="C24" s="715" t="s">
        <v>5482</v>
      </c>
      <c r="D24" s="635"/>
      <c r="E24" s="635"/>
      <c r="F24" s="635"/>
      <c r="G24" s="635"/>
      <c r="H24" s="635"/>
      <c r="I24" s="635"/>
      <c r="J24" s="635"/>
      <c r="K24" s="635"/>
      <c r="L24" s="635"/>
      <c r="M24" s="635"/>
      <c r="N24" s="635"/>
      <c r="O24" s="635"/>
      <c r="P24" s="635"/>
      <c r="Q24" s="635"/>
      <c r="R24" s="635"/>
      <c r="S24" s="635"/>
      <c r="T24" s="635"/>
      <c r="U24" s="635"/>
      <c r="V24" s="635"/>
      <c r="W24" s="635"/>
      <c r="X24" s="635"/>
      <c r="Y24" s="635"/>
      <c r="Z24" s="635"/>
      <c r="AA24" s="635"/>
      <c r="AB24" s="635"/>
      <c r="AC24" s="635"/>
      <c r="AD24" s="689"/>
    </row>
    <row r="25" spans="1:36" ht="36" customHeight="1">
      <c r="A25" s="5"/>
      <c r="B25" s="88"/>
      <c r="C25" s="715" t="s">
        <v>5483</v>
      </c>
      <c r="D25" s="635"/>
      <c r="E25" s="635"/>
      <c r="F25" s="635"/>
      <c r="G25" s="635"/>
      <c r="H25" s="635"/>
      <c r="I25" s="635"/>
      <c r="J25" s="635"/>
      <c r="K25" s="635"/>
      <c r="L25" s="635"/>
      <c r="M25" s="635"/>
      <c r="N25" s="635"/>
      <c r="O25" s="635"/>
      <c r="P25" s="635"/>
      <c r="Q25" s="635"/>
      <c r="R25" s="635"/>
      <c r="S25" s="635"/>
      <c r="T25" s="635"/>
      <c r="U25" s="635"/>
      <c r="V25" s="635"/>
      <c r="W25" s="635"/>
      <c r="X25" s="635"/>
      <c r="Y25" s="635"/>
      <c r="Z25" s="635"/>
      <c r="AA25" s="635"/>
      <c r="AB25" s="635"/>
      <c r="AC25" s="635"/>
      <c r="AD25" s="689"/>
    </row>
    <row r="26" spans="1:36" ht="24" customHeight="1">
      <c r="A26" s="5"/>
      <c r="B26" s="189"/>
      <c r="C26" s="731" t="s">
        <v>5484</v>
      </c>
      <c r="D26" s="732"/>
      <c r="E26" s="732"/>
      <c r="F26" s="732"/>
      <c r="G26" s="732"/>
      <c r="H26" s="732"/>
      <c r="I26" s="732"/>
      <c r="J26" s="732"/>
      <c r="K26" s="732"/>
      <c r="L26" s="732"/>
      <c r="M26" s="732"/>
      <c r="N26" s="732"/>
      <c r="O26" s="732"/>
      <c r="P26" s="732"/>
      <c r="Q26" s="732"/>
      <c r="R26" s="732"/>
      <c r="S26" s="732"/>
      <c r="T26" s="732"/>
      <c r="U26" s="732"/>
      <c r="V26" s="732"/>
      <c r="W26" s="732"/>
      <c r="X26" s="732"/>
      <c r="Y26" s="732"/>
      <c r="Z26" s="732"/>
      <c r="AA26" s="732"/>
      <c r="AB26" s="732"/>
      <c r="AC26" s="732"/>
      <c r="AD26" s="733"/>
    </row>
    <row r="27" spans="1:36" ht="15" customHeight="1">
      <c r="A27" s="5"/>
      <c r="B27" s="89"/>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row>
    <row r="28" spans="1:36" ht="24" customHeight="1">
      <c r="A28" s="61" t="s">
        <v>5485</v>
      </c>
      <c r="B28" s="755" t="s">
        <v>5486</v>
      </c>
      <c r="C28" s="751"/>
      <c r="D28" s="751"/>
      <c r="E28" s="751"/>
      <c r="F28" s="751"/>
      <c r="G28" s="751"/>
      <c r="H28" s="751"/>
      <c r="I28" s="751"/>
      <c r="J28" s="751"/>
      <c r="K28" s="751"/>
      <c r="L28" s="751"/>
      <c r="M28" s="751"/>
      <c r="N28" s="751"/>
      <c r="O28" s="751"/>
      <c r="P28" s="751"/>
      <c r="Q28" s="751"/>
      <c r="R28" s="751"/>
      <c r="S28" s="751"/>
      <c r="T28" s="751"/>
      <c r="U28" s="751"/>
      <c r="V28" s="751"/>
      <c r="W28" s="751"/>
      <c r="X28" s="751"/>
      <c r="Y28" s="751"/>
      <c r="Z28" s="751"/>
      <c r="AA28" s="751"/>
      <c r="AB28" s="751"/>
      <c r="AC28" s="751"/>
      <c r="AD28" s="751"/>
    </row>
    <row r="29" spans="1:36" ht="24" customHeight="1">
      <c r="A29" s="61"/>
      <c r="B29" s="61"/>
      <c r="C29" s="756" t="s">
        <v>5487</v>
      </c>
      <c r="D29" s="751"/>
      <c r="E29" s="751"/>
      <c r="F29" s="751"/>
      <c r="G29" s="751"/>
      <c r="H29" s="751"/>
      <c r="I29" s="751"/>
      <c r="J29" s="751"/>
      <c r="K29" s="751"/>
      <c r="L29" s="751"/>
      <c r="M29" s="751"/>
      <c r="N29" s="751"/>
      <c r="O29" s="751"/>
      <c r="P29" s="751"/>
      <c r="Q29" s="751"/>
      <c r="R29" s="751"/>
      <c r="S29" s="751"/>
      <c r="T29" s="751"/>
      <c r="U29" s="751"/>
      <c r="V29" s="751"/>
      <c r="W29" s="751"/>
      <c r="X29" s="751"/>
      <c r="Y29" s="751"/>
      <c r="Z29" s="751"/>
      <c r="AA29" s="751"/>
      <c r="AB29" s="751"/>
      <c r="AC29" s="751"/>
      <c r="AD29" s="751"/>
    </row>
    <row r="30" spans="1:36" ht="24" customHeight="1">
      <c r="A30" s="61"/>
      <c r="B30" s="59"/>
      <c r="C30" s="758" t="s">
        <v>5488</v>
      </c>
      <c r="D30" s="751"/>
      <c r="E30" s="751"/>
      <c r="F30" s="751"/>
      <c r="G30" s="751"/>
      <c r="H30" s="751"/>
      <c r="I30" s="751"/>
      <c r="J30" s="751"/>
      <c r="K30" s="751"/>
      <c r="L30" s="751"/>
      <c r="M30" s="751"/>
      <c r="N30" s="751"/>
      <c r="O30" s="751"/>
      <c r="P30" s="751"/>
      <c r="Q30" s="751"/>
      <c r="R30" s="751"/>
      <c r="S30" s="751"/>
      <c r="T30" s="751"/>
      <c r="U30" s="751"/>
      <c r="V30" s="751"/>
      <c r="W30" s="751"/>
      <c r="X30" s="751"/>
      <c r="Y30" s="751"/>
      <c r="Z30" s="751"/>
      <c r="AA30" s="751"/>
      <c r="AB30" s="751"/>
      <c r="AC30" s="751"/>
      <c r="AD30" s="751"/>
      <c r="AG30" s="225" t="s">
        <v>5099</v>
      </c>
      <c r="AI30" s="275" t="s">
        <v>5100</v>
      </c>
    </row>
    <row r="31" spans="1:36" ht="14.25">
      <c r="A31" s="61"/>
      <c r="B31" s="59"/>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G31" s="798" t="s">
        <v>5108</v>
      </c>
      <c r="AH31" s="856" t="s">
        <v>5110</v>
      </c>
      <c r="AI31" s="869" t="s">
        <v>5489</v>
      </c>
      <c r="AJ31" s="870" t="s">
        <v>5490</v>
      </c>
    </row>
    <row r="32" spans="1:36" ht="24" customHeight="1">
      <c r="A32" s="61"/>
      <c r="B32" s="59"/>
      <c r="C32" s="771" t="s">
        <v>5491</v>
      </c>
      <c r="D32" s="669"/>
      <c r="E32" s="669"/>
      <c r="F32" s="669"/>
      <c r="G32" s="669"/>
      <c r="H32" s="669"/>
      <c r="I32" s="669"/>
      <c r="J32" s="669"/>
      <c r="K32" s="669"/>
      <c r="L32" s="669"/>
      <c r="M32" s="669"/>
      <c r="N32" s="669"/>
      <c r="O32" s="669"/>
      <c r="P32" s="670"/>
      <c r="Q32" s="771" t="s">
        <v>5492</v>
      </c>
      <c r="R32" s="669"/>
      <c r="S32" s="669"/>
      <c r="T32" s="669"/>
      <c r="U32" s="669"/>
      <c r="V32" s="669"/>
      <c r="W32" s="669"/>
      <c r="X32" s="669"/>
      <c r="Y32" s="669"/>
      <c r="Z32" s="669"/>
      <c r="AA32" s="669"/>
      <c r="AB32" s="669"/>
      <c r="AC32" s="669"/>
      <c r="AD32" s="670"/>
      <c r="AG32" s="799"/>
      <c r="AH32" s="857"/>
      <c r="AI32" s="869"/>
      <c r="AJ32" s="870"/>
    </row>
    <row r="33" spans="1:36" ht="14.25">
      <c r="A33" s="61"/>
      <c r="B33" s="59"/>
      <c r="C33" s="754"/>
      <c r="D33" s="653"/>
      <c r="E33" s="653"/>
      <c r="F33" s="653"/>
      <c r="G33" s="653"/>
      <c r="H33" s="653"/>
      <c r="I33" s="653"/>
      <c r="J33" s="653"/>
      <c r="K33" s="653"/>
      <c r="L33" s="653"/>
      <c r="M33" s="653"/>
      <c r="N33" s="653"/>
      <c r="O33" s="653"/>
      <c r="P33" s="748"/>
      <c r="Q33" s="858"/>
      <c r="R33" s="745"/>
      <c r="S33" s="745"/>
      <c r="T33" s="745"/>
      <c r="U33" s="745"/>
      <c r="V33" s="745"/>
      <c r="W33" s="745"/>
      <c r="X33" s="745"/>
      <c r="Y33" s="745"/>
      <c r="Z33" s="745"/>
      <c r="AA33" s="745"/>
      <c r="AB33" s="745"/>
      <c r="AC33" s="745"/>
      <c r="AD33" s="746"/>
      <c r="AG33" s="226">
        <f>IF(AND($C$33&lt;&gt;"",$C$33&lt;&gt;1,COUNTA(Q33)&gt;0),1,0)</f>
        <v>0</v>
      </c>
      <c r="AH33" s="260">
        <f>IF(AND($C$33&lt;&gt;"",$C$33&lt;&gt;1,COUNTA(Q33)=0),0,IF(AND($C$33&lt;&gt;"",$C$33=1,COUNTA(Q33)=1),0,IF(COUNTA(C33:AD33)=0,0,1)))</f>
        <v>0</v>
      </c>
      <c r="AI33" s="276">
        <f>IF(OR($C$33=3,$C$33=9),1,0)</f>
        <v>0</v>
      </c>
      <c r="AJ33" s="277">
        <f>IF(Q33="",0,IF(AND(C33&lt;&gt;"",C33=1,SUM(Q33)=0),1,0))</f>
        <v>0</v>
      </c>
    </row>
    <row r="34" spans="1:36" ht="14.25">
      <c r="A34" s="5"/>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row>
    <row r="35" spans="1:36" ht="24" customHeight="1">
      <c r="A35" s="5"/>
      <c r="B35" s="6"/>
      <c r="C35" s="758" t="s">
        <v>5120</v>
      </c>
      <c r="D35" s="751"/>
      <c r="E35" s="751"/>
      <c r="F35" s="751"/>
      <c r="G35" s="751"/>
      <c r="H35" s="751"/>
      <c r="I35" s="751"/>
      <c r="J35" s="751"/>
      <c r="K35" s="751"/>
      <c r="L35" s="751"/>
      <c r="M35" s="751"/>
      <c r="N35" s="751"/>
      <c r="O35" s="751"/>
      <c r="P35" s="751"/>
      <c r="Q35" s="751"/>
      <c r="R35" s="751"/>
      <c r="S35" s="751"/>
      <c r="T35" s="751"/>
      <c r="U35" s="751"/>
      <c r="V35" s="751"/>
      <c r="W35" s="751"/>
      <c r="X35" s="751"/>
      <c r="Y35" s="751"/>
      <c r="Z35" s="751"/>
      <c r="AA35" s="751"/>
      <c r="AB35" s="751"/>
      <c r="AC35" s="751"/>
      <c r="AD35" s="751"/>
    </row>
    <row r="36" spans="1:36" ht="60" customHeight="1">
      <c r="A36" s="5"/>
      <c r="B36" s="6"/>
      <c r="C36" s="801"/>
      <c r="D36" s="653"/>
      <c r="E36" s="653"/>
      <c r="F36" s="653"/>
      <c r="G36" s="653"/>
      <c r="H36" s="653"/>
      <c r="I36" s="653"/>
      <c r="J36" s="653"/>
      <c r="K36" s="653"/>
      <c r="L36" s="653"/>
      <c r="M36" s="653"/>
      <c r="N36" s="653"/>
      <c r="O36" s="653"/>
      <c r="P36" s="653"/>
      <c r="Q36" s="653"/>
      <c r="R36" s="653"/>
      <c r="S36" s="653"/>
      <c r="T36" s="653"/>
      <c r="U36" s="653"/>
      <c r="V36" s="653"/>
      <c r="W36" s="653"/>
      <c r="X36" s="653"/>
      <c r="Y36" s="653"/>
      <c r="Z36" s="653"/>
      <c r="AA36" s="653"/>
      <c r="AB36" s="653"/>
      <c r="AC36" s="653"/>
      <c r="AD36" s="748"/>
    </row>
    <row r="37" spans="1:36" ht="15" customHeight="1">
      <c r="A37" s="5"/>
      <c r="B37" s="766" t="str">
        <f>IF(AH33&gt;0,"Favor de ingresar toda la información requerida en la pregunta","")</f>
        <v/>
      </c>
      <c r="C37" s="635"/>
      <c r="D37" s="635"/>
      <c r="E37" s="635"/>
      <c r="F37" s="635"/>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row>
    <row r="38" spans="1:36" ht="15" customHeight="1">
      <c r="A38" s="5"/>
      <c r="B38" s="782" t="str">
        <f>IF(SUM(COUNTIF(Q33:AD33,"NS"))&lt;&gt;0,"Alerta: debido a que cuenta con registros NS, debe proporcionar una justificación en el area de comentarios al final de la pregunta","")</f>
        <v/>
      </c>
      <c r="C38" s="782"/>
      <c r="D38" s="782"/>
      <c r="E38" s="782"/>
      <c r="F38" s="782"/>
      <c r="G38" s="782"/>
      <c r="H38" s="782"/>
      <c r="I38" s="782"/>
      <c r="J38" s="782"/>
      <c r="K38" s="782"/>
      <c r="L38" s="782"/>
      <c r="M38" s="782"/>
      <c r="N38" s="782"/>
      <c r="O38" s="782"/>
      <c r="P38" s="782"/>
      <c r="Q38" s="782"/>
      <c r="R38" s="782"/>
      <c r="S38" s="782"/>
      <c r="T38" s="782"/>
      <c r="U38" s="782"/>
      <c r="V38" s="782"/>
      <c r="W38" s="782"/>
      <c r="X38" s="782"/>
      <c r="Y38" s="782"/>
      <c r="Z38" s="782"/>
      <c r="AA38" s="782"/>
      <c r="AB38" s="782"/>
      <c r="AC38" s="782"/>
      <c r="AD38" s="782"/>
    </row>
    <row r="39" spans="1:36" ht="15" customHeight="1">
      <c r="A39" s="5"/>
      <c r="B39" s="749" t="str">
        <f>IF(AI33&gt;0,"Alerta: debe proporcionar una justificación ya que ha seleccionado el código 3 o 9 en la col. ¿Contó con algún fondo de protección civil?","")</f>
        <v/>
      </c>
      <c r="C39" s="749"/>
      <c r="D39" s="749"/>
      <c r="E39" s="749"/>
      <c r="F39" s="749"/>
      <c r="G39" s="749"/>
      <c r="H39" s="749"/>
      <c r="I39" s="749"/>
      <c r="J39" s="749"/>
      <c r="K39" s="749"/>
      <c r="L39" s="749"/>
      <c r="M39" s="749"/>
      <c r="N39" s="749"/>
      <c r="O39" s="749"/>
      <c r="P39" s="749"/>
      <c r="Q39" s="749"/>
      <c r="R39" s="749"/>
      <c r="S39" s="749"/>
      <c r="T39" s="749"/>
      <c r="U39" s="749"/>
      <c r="V39" s="749"/>
      <c r="W39" s="749"/>
      <c r="X39" s="749"/>
      <c r="Y39" s="749"/>
      <c r="Z39" s="749"/>
      <c r="AA39" s="749"/>
      <c r="AB39" s="749"/>
      <c r="AC39" s="749"/>
      <c r="AD39" s="749"/>
      <c r="AE39" s="546"/>
    </row>
    <row r="40" spans="1:36" ht="15" customHeight="1">
      <c r="A40" s="5"/>
      <c r="B40" s="753" t="str">
        <f>IF(AJ33&gt;0,"No puede ingresar cero en la col. Fondos de protección civil debido a que registró el código 1 en la col. ¿Contó con algún fondo… ?","")</f>
        <v/>
      </c>
      <c r="C40" s="753"/>
      <c r="D40" s="753"/>
      <c r="E40" s="753"/>
      <c r="F40" s="753"/>
      <c r="G40" s="753"/>
      <c r="H40" s="753"/>
      <c r="I40" s="753"/>
      <c r="J40" s="753"/>
      <c r="K40" s="753"/>
      <c r="L40" s="753"/>
      <c r="M40" s="753"/>
      <c r="N40" s="753"/>
      <c r="O40" s="753"/>
      <c r="P40" s="753"/>
      <c r="Q40" s="753"/>
      <c r="R40" s="753"/>
      <c r="S40" s="753"/>
      <c r="T40" s="753"/>
      <c r="U40" s="753"/>
      <c r="V40" s="753"/>
      <c r="W40" s="753"/>
      <c r="X40" s="753"/>
      <c r="Y40" s="753"/>
      <c r="Z40" s="753"/>
      <c r="AA40" s="753"/>
      <c r="AB40" s="753"/>
      <c r="AC40" s="753"/>
      <c r="AD40" s="753"/>
      <c r="AE40" s="545"/>
    </row>
    <row r="41" spans="1:36" ht="15" customHeight="1">
      <c r="A41" s="5"/>
      <c r="B41" s="750" t="str">
        <f>IF(AG33&gt;0,"Favor de verificar que no tenga información en celdas sombreadas","")</f>
        <v/>
      </c>
      <c r="C41" s="871"/>
      <c r="D41" s="871"/>
      <c r="E41" s="871"/>
      <c r="F41" s="871"/>
      <c r="G41" s="871"/>
      <c r="H41" s="871"/>
      <c r="I41" s="871"/>
      <c r="J41" s="871"/>
      <c r="K41" s="871"/>
      <c r="L41" s="871"/>
      <c r="M41" s="871"/>
      <c r="N41" s="871"/>
      <c r="O41" s="871"/>
      <c r="P41" s="871"/>
      <c r="Q41" s="871"/>
      <c r="R41" s="871"/>
      <c r="S41" s="871"/>
      <c r="T41" s="871"/>
      <c r="U41" s="871"/>
      <c r="V41" s="871"/>
      <c r="W41" s="871"/>
      <c r="X41" s="871"/>
      <c r="Y41" s="871"/>
      <c r="Z41" s="871"/>
      <c r="AA41" s="871"/>
      <c r="AB41" s="871"/>
      <c r="AC41" s="871"/>
      <c r="AD41" s="871"/>
    </row>
    <row r="42" spans="1:36" ht="15" customHeight="1">
      <c r="A42" s="5"/>
    </row>
    <row r="43" spans="1:36" ht="24" customHeight="1">
      <c r="A43" s="61" t="s">
        <v>5493</v>
      </c>
      <c r="B43" s="755" t="s">
        <v>5494</v>
      </c>
      <c r="C43" s="751"/>
      <c r="D43" s="751"/>
      <c r="E43" s="751"/>
      <c r="F43" s="751"/>
      <c r="G43" s="751"/>
      <c r="H43" s="751"/>
      <c r="I43" s="751"/>
      <c r="J43" s="751"/>
      <c r="K43" s="751"/>
      <c r="L43" s="751"/>
      <c r="M43" s="751"/>
      <c r="N43" s="751"/>
      <c r="O43" s="751"/>
      <c r="P43" s="751"/>
      <c r="Q43" s="751"/>
      <c r="R43" s="751"/>
      <c r="S43" s="751"/>
      <c r="T43" s="751"/>
      <c r="U43" s="751"/>
      <c r="V43" s="751"/>
      <c r="W43" s="751"/>
      <c r="X43" s="751"/>
      <c r="Y43" s="751"/>
      <c r="Z43" s="751"/>
      <c r="AA43" s="751"/>
      <c r="AB43" s="751"/>
      <c r="AC43" s="751"/>
      <c r="AD43" s="751"/>
    </row>
    <row r="44" spans="1:36" ht="24" customHeight="1">
      <c r="A44" s="5"/>
      <c r="B44" s="6"/>
      <c r="C44" s="735" t="s">
        <v>5495</v>
      </c>
      <c r="D44" s="751"/>
      <c r="E44" s="751"/>
      <c r="F44" s="751"/>
      <c r="G44" s="751"/>
      <c r="H44" s="751"/>
      <c r="I44" s="751"/>
      <c r="J44" s="751"/>
      <c r="K44" s="751"/>
      <c r="L44" s="751"/>
      <c r="M44" s="751"/>
      <c r="N44" s="751"/>
      <c r="O44" s="751"/>
      <c r="P44" s="751"/>
      <c r="Q44" s="751"/>
      <c r="R44" s="751"/>
      <c r="S44" s="751"/>
      <c r="T44" s="751"/>
      <c r="U44" s="751"/>
      <c r="V44" s="751"/>
      <c r="W44" s="751"/>
      <c r="X44" s="751"/>
      <c r="Y44" s="751"/>
      <c r="Z44" s="751"/>
      <c r="AA44" s="751"/>
      <c r="AB44" s="751"/>
      <c r="AC44" s="751"/>
      <c r="AD44" s="751"/>
    </row>
    <row r="45" spans="1:36" ht="15" customHeight="1">
      <c r="A45" s="5"/>
      <c r="B45" s="6"/>
      <c r="C45" s="735" t="s">
        <v>5496</v>
      </c>
      <c r="D45" s="751"/>
      <c r="E45" s="751"/>
      <c r="F45" s="751"/>
      <c r="G45" s="751"/>
      <c r="H45" s="751"/>
      <c r="I45" s="751"/>
      <c r="J45" s="751"/>
      <c r="K45" s="751"/>
      <c r="L45" s="751"/>
      <c r="M45" s="751"/>
      <c r="N45" s="751"/>
      <c r="O45" s="751"/>
      <c r="P45" s="751"/>
      <c r="Q45" s="751"/>
      <c r="R45" s="751"/>
      <c r="S45" s="751"/>
      <c r="T45" s="751"/>
      <c r="U45" s="751"/>
      <c r="V45" s="751"/>
      <c r="W45" s="751"/>
      <c r="X45" s="751"/>
      <c r="Y45" s="751"/>
      <c r="Z45" s="751"/>
      <c r="AA45" s="751"/>
      <c r="AB45" s="751"/>
      <c r="AC45" s="751"/>
      <c r="AD45" s="751"/>
    </row>
    <row r="46" spans="1:36" ht="15" customHeight="1">
      <c r="A46" s="5"/>
      <c r="B46" s="6"/>
      <c r="C46" s="758" t="s">
        <v>5497</v>
      </c>
      <c r="D46" s="751"/>
      <c r="E46" s="751"/>
      <c r="F46" s="751"/>
      <c r="G46" s="751"/>
      <c r="H46" s="751"/>
      <c r="I46" s="751"/>
      <c r="J46" s="751"/>
      <c r="K46" s="751"/>
      <c r="L46" s="751"/>
      <c r="M46" s="751"/>
      <c r="N46" s="751"/>
      <c r="O46" s="751"/>
      <c r="P46" s="751"/>
      <c r="Q46" s="751"/>
      <c r="R46" s="751"/>
      <c r="S46" s="751"/>
      <c r="T46" s="751"/>
      <c r="U46" s="751"/>
      <c r="V46" s="751"/>
      <c r="W46" s="751"/>
      <c r="X46" s="751"/>
      <c r="Y46" s="751"/>
      <c r="Z46" s="751"/>
      <c r="AA46" s="751"/>
      <c r="AB46" s="751"/>
      <c r="AC46" s="751"/>
      <c r="AD46" s="751"/>
    </row>
    <row r="47" spans="1:36" ht="24" customHeight="1">
      <c r="A47" s="5"/>
      <c r="B47" s="59"/>
      <c r="C47" s="758" t="s">
        <v>5498</v>
      </c>
      <c r="D47" s="751"/>
      <c r="E47" s="751"/>
      <c r="F47" s="751"/>
      <c r="G47" s="751"/>
      <c r="H47" s="751"/>
      <c r="I47" s="751"/>
      <c r="J47" s="751"/>
      <c r="K47" s="751"/>
      <c r="L47" s="751"/>
      <c r="M47" s="751"/>
      <c r="N47" s="751"/>
      <c r="O47" s="751"/>
      <c r="P47" s="751"/>
      <c r="Q47" s="751"/>
      <c r="R47" s="751"/>
      <c r="S47" s="751"/>
      <c r="T47" s="751"/>
      <c r="U47" s="751"/>
      <c r="V47" s="751"/>
      <c r="W47" s="751"/>
      <c r="X47" s="751"/>
      <c r="Y47" s="751"/>
      <c r="Z47" s="751"/>
      <c r="AA47" s="751"/>
      <c r="AB47" s="751"/>
      <c r="AC47" s="751"/>
      <c r="AD47" s="751"/>
    </row>
    <row r="48" spans="1:36" ht="24" customHeight="1">
      <c r="A48" s="5"/>
      <c r="B48" s="6"/>
      <c r="C48" s="735" t="s">
        <v>5499</v>
      </c>
      <c r="D48" s="751"/>
      <c r="E48" s="751"/>
      <c r="F48" s="751"/>
      <c r="G48" s="751"/>
      <c r="H48" s="751"/>
      <c r="I48" s="751"/>
      <c r="J48" s="751"/>
      <c r="K48" s="751"/>
      <c r="L48" s="751"/>
      <c r="M48" s="751"/>
      <c r="N48" s="751"/>
      <c r="O48" s="751"/>
      <c r="P48" s="751"/>
      <c r="Q48" s="751"/>
      <c r="R48" s="751"/>
      <c r="S48" s="751"/>
      <c r="T48" s="751"/>
      <c r="U48" s="751"/>
      <c r="V48" s="751"/>
      <c r="W48" s="751"/>
      <c r="X48" s="751"/>
      <c r="Y48" s="751"/>
      <c r="Z48" s="751"/>
      <c r="AA48" s="751"/>
      <c r="AB48" s="751"/>
      <c r="AC48" s="751"/>
      <c r="AD48" s="751"/>
    </row>
    <row r="49" spans="1:46" ht="15" customHeight="1">
      <c r="A49" s="5"/>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L49" s="225" t="s">
        <v>5500</v>
      </c>
      <c r="AM49" s="278" t="s">
        <v>5192</v>
      </c>
      <c r="AO49" s="280" t="s">
        <v>5103</v>
      </c>
      <c r="AP49" s="282" t="s">
        <v>5342</v>
      </c>
    </row>
    <row r="50" spans="1:46" ht="14.25">
      <c r="A50" s="5"/>
      <c r="B50" s="6"/>
      <c r="C50" s="643" t="s">
        <v>5501</v>
      </c>
      <c r="D50" s="773"/>
      <c r="E50" s="773"/>
      <c r="F50" s="773"/>
      <c r="G50" s="773"/>
      <c r="H50" s="773"/>
      <c r="I50" s="773"/>
      <c r="J50" s="773"/>
      <c r="K50" s="773"/>
      <c r="L50" s="769"/>
      <c r="M50" s="643" t="s">
        <v>5502</v>
      </c>
      <c r="N50" s="773"/>
      <c r="O50" s="773"/>
      <c r="P50" s="773"/>
      <c r="Q50" s="773"/>
      <c r="R50" s="769"/>
      <c r="S50" s="643" t="s">
        <v>5503</v>
      </c>
      <c r="T50" s="669"/>
      <c r="U50" s="669"/>
      <c r="V50" s="669"/>
      <c r="W50" s="669"/>
      <c r="X50" s="669"/>
      <c r="Y50" s="669"/>
      <c r="Z50" s="669"/>
      <c r="AA50" s="669"/>
      <c r="AB50" s="669"/>
      <c r="AC50" s="669"/>
      <c r="AD50" s="670"/>
      <c r="AG50" s="4"/>
      <c r="AH50" s="4"/>
      <c r="AI50" s="4"/>
      <c r="AJ50" s="4"/>
      <c r="AK50" s="4"/>
      <c r="AL50" s="864" t="s">
        <v>5108</v>
      </c>
      <c r="AM50" s="854" t="s">
        <v>5504</v>
      </c>
      <c r="AN50" s="856" t="s">
        <v>5110</v>
      </c>
      <c r="AO50" s="859" t="s">
        <v>5505</v>
      </c>
      <c r="AP50" s="860" t="s">
        <v>5506</v>
      </c>
      <c r="AQ50" s="4"/>
      <c r="AR50" s="95"/>
      <c r="AS50" s="95"/>
    </row>
    <row r="51" spans="1:46" ht="84" customHeight="1">
      <c r="A51" s="5"/>
      <c r="B51" s="6"/>
      <c r="C51" s="770"/>
      <c r="D51" s="732"/>
      <c r="E51" s="732"/>
      <c r="F51" s="732"/>
      <c r="G51" s="732"/>
      <c r="H51" s="732"/>
      <c r="I51" s="732"/>
      <c r="J51" s="732"/>
      <c r="K51" s="732"/>
      <c r="L51" s="733"/>
      <c r="M51" s="770"/>
      <c r="N51" s="732"/>
      <c r="O51" s="732"/>
      <c r="P51" s="732"/>
      <c r="Q51" s="732"/>
      <c r="R51" s="733"/>
      <c r="S51" s="759" t="s">
        <v>5507</v>
      </c>
      <c r="T51" s="670"/>
      <c r="U51" s="759" t="s">
        <v>5508</v>
      </c>
      <c r="V51" s="670"/>
      <c r="W51" s="759" t="s">
        <v>5509</v>
      </c>
      <c r="X51" s="670"/>
      <c r="Y51" s="759" t="s">
        <v>5510</v>
      </c>
      <c r="Z51" s="670"/>
      <c r="AA51" s="759" t="s">
        <v>5511</v>
      </c>
      <c r="AB51" s="670"/>
      <c r="AC51" s="759" t="s">
        <v>422</v>
      </c>
      <c r="AD51" s="670"/>
      <c r="AG51" s="2"/>
      <c r="AH51" s="2"/>
      <c r="AI51" s="2"/>
      <c r="AJ51" s="2"/>
      <c r="AK51" s="2"/>
      <c r="AL51" s="865"/>
      <c r="AM51" s="855"/>
      <c r="AN51" s="857"/>
      <c r="AO51" s="859"/>
      <c r="AP51" s="860"/>
      <c r="AQ51" s="4"/>
      <c r="AR51" s="95"/>
      <c r="AS51" s="95"/>
      <c r="AT51" s="567" t="s">
        <v>5313</v>
      </c>
    </row>
    <row r="52" spans="1:46" ht="14.25">
      <c r="A52" s="5"/>
      <c r="B52" s="6"/>
      <c r="C52" s="74" t="s">
        <v>5040</v>
      </c>
      <c r="D52" s="747"/>
      <c r="E52" s="653"/>
      <c r="F52" s="653"/>
      <c r="G52" s="653"/>
      <c r="H52" s="653"/>
      <c r="I52" s="653"/>
      <c r="J52" s="653"/>
      <c r="K52" s="653"/>
      <c r="L52" s="748"/>
      <c r="M52" s="858"/>
      <c r="N52" s="745"/>
      <c r="O52" s="745"/>
      <c r="P52" s="745"/>
      <c r="Q52" s="745"/>
      <c r="R52" s="746"/>
      <c r="S52" s="754"/>
      <c r="T52" s="748"/>
      <c r="U52" s="754"/>
      <c r="V52" s="748"/>
      <c r="W52" s="754"/>
      <c r="X52" s="748"/>
      <c r="Y52" s="754"/>
      <c r="Z52" s="748"/>
      <c r="AA52" s="754"/>
      <c r="AB52" s="748"/>
      <c r="AC52" s="754"/>
      <c r="AD52" s="748"/>
      <c r="AG52" s="2"/>
      <c r="AH52" s="2"/>
      <c r="AI52" s="2"/>
      <c r="AJ52" s="2"/>
      <c r="AK52" s="2"/>
      <c r="AL52" s="226">
        <f>IF(AND($C$33&lt;&gt;"",$C$33&lt;&gt;1,COUNTA(M52:AD52)&gt;0),1,0)</f>
        <v>0</v>
      </c>
      <c r="AM52" s="279">
        <f>IF(AND($AC52="X",COUNTA(S52:AB52)&gt;0),1,IF(AND($AA52="X",COUNTA(S52:Z52,AC52)&gt;0),1,0))</f>
        <v>0</v>
      </c>
      <c r="AN52" s="260">
        <f>IF(AND($C$33&lt;&gt;"",$C$33&lt;&gt;1,COUNTBLANK(D52)=0,COUNTA(M52:AD52)=0),0,IF(AND($C$33&lt;&gt;"",$C$33=1,COUNTBLANK(D52)=0,COUNTA(M52)=1,COUNTA(S52:Z52)&gt;0,AA52="",AC52=""),0,IF(AND($C$33&lt;&gt;"",$C$33=1,COUNTBLANK(D52)=0,COUNTA(M52)=1,COUNTA(S52:Z52)=0,AA52="X",AC52=""),0,IF(AND($C$33&lt;&gt;"",$C$33=1,COUNTBLANK(D52)=0,COUNTA(M52)=1,COUNTA(S52:Z52)=0,AA52="",AC52="X"),0,IF(AND(COUNTBLANK(D52)=1,COUNTA(M52:AD52)=0),0,1)))))</f>
        <v>0</v>
      </c>
      <c r="AO52" s="281">
        <f>IF(COUNTA(D52:L56)=SUM(Q33),0,1)</f>
        <v>0</v>
      </c>
      <c r="AP52" s="283">
        <f>IF(COUNTA(AA52:AD56)=5,1,0)</f>
        <v>0</v>
      </c>
      <c r="AQ52" s="569"/>
      <c r="AR52" s="268"/>
      <c r="AS52" s="268"/>
      <c r="AT52" s="93">
        <f ca="1">IF(OR(D52=" ",AND(EXACT(UPPER(TRIM(SUBSTITUTE(D52,CHAR(160)," "))),TRIM(SUBSTITUTE(D52,CHAR(160)," "))),SUMPRODUCT(--ISNUMBER(MATCH(MID(TRIM(SUBSTITUTE(D52,CHAR(160)," ")),ROW(INDIRECT("1:"&amp;LEN(TRIM(SUBSTITUTE(D52,CHAR(160)," "))))),1),{"A","B","C","D","E","F","G","H","I","J","K","L","M","N","O","P","Q","R","S","T","U","V","W","X","Y","Z","Ñ","0","1","2","3","4","5","6","7","8","9"," "},0)))=LEN(TRIM(SUBSTITUTE(D52,CHAR(160)," "))))),0,1)</f>
        <v>0</v>
      </c>
    </row>
    <row r="53" spans="1:46" ht="14.25">
      <c r="A53" s="5"/>
      <c r="B53" s="6"/>
      <c r="C53" s="74" t="s">
        <v>5042</v>
      </c>
      <c r="D53" s="747"/>
      <c r="E53" s="653"/>
      <c r="F53" s="653"/>
      <c r="G53" s="653"/>
      <c r="H53" s="653"/>
      <c r="I53" s="653"/>
      <c r="J53" s="653"/>
      <c r="K53" s="653"/>
      <c r="L53" s="748"/>
      <c r="M53" s="858"/>
      <c r="N53" s="745"/>
      <c r="O53" s="745"/>
      <c r="P53" s="745"/>
      <c r="Q53" s="745"/>
      <c r="R53" s="746"/>
      <c r="S53" s="754"/>
      <c r="T53" s="748"/>
      <c r="U53" s="754"/>
      <c r="V53" s="748"/>
      <c r="W53" s="754"/>
      <c r="X53" s="748"/>
      <c r="Y53" s="754"/>
      <c r="Z53" s="748"/>
      <c r="AA53" s="754"/>
      <c r="AB53" s="748"/>
      <c r="AC53" s="754"/>
      <c r="AD53" s="748"/>
      <c r="AG53" s="2"/>
      <c r="AH53" s="2"/>
      <c r="AI53" s="2"/>
      <c r="AJ53" s="2"/>
      <c r="AK53" s="2"/>
      <c r="AL53" s="226">
        <f t="shared" ref="AL53:AL56" si="0">IF(AND($C$33&lt;&gt;"",$C$33&lt;&gt;1,COUNTA(M53:AD53)&gt;0),1,0)</f>
        <v>0</v>
      </c>
      <c r="AM53" s="279">
        <f t="shared" ref="AM53:AM56" si="1">IF(AND($AC53="X",COUNTA(S53:AB53)&gt;0),1,IF(AND($AA53="X",COUNTA(S53:Z53,AC53)&gt;0),1,0))</f>
        <v>0</v>
      </c>
      <c r="AN53" s="260">
        <f t="shared" ref="AN53:AN56" si="2">IF(AND($C$33&lt;&gt;"",$C$33&lt;&gt;1,COUNTBLANK(D53)=0,COUNTA(M53:AD53)=0),0,IF(AND($C$33&lt;&gt;"",$C$33=1,COUNTBLANK(D53)=0,COUNTA(M53)=1,COUNTA(S53:Z53)&gt;0,AA53="",AC53=""),0,IF(AND($C$33&lt;&gt;"",$C$33=1,COUNTBLANK(D53)=0,COUNTA(M53)=1,COUNTA(S53:Z53)=0,AA53="X",AC53=""),0,IF(AND($C$33&lt;&gt;"",$C$33=1,COUNTBLANK(D53)=0,COUNTA(M53)=1,COUNTA(S53:Z53)=0,AA53="",AC53="X"),0,IF(AND(COUNTBLANK(D53)=1,COUNTA(M53:AD53)=0),0,1)))))</f>
        <v>0</v>
      </c>
      <c r="AQ53" s="569"/>
      <c r="AR53" s="268"/>
      <c r="AS53" s="268"/>
      <c r="AT53" s="93">
        <f ca="1">IF(OR(D53=" ",AND(EXACT(UPPER(TRIM(SUBSTITUTE(D53,CHAR(160)," "))),TRIM(SUBSTITUTE(D53,CHAR(160)," "))),SUMPRODUCT(--ISNUMBER(MATCH(MID(TRIM(SUBSTITUTE(D53,CHAR(160)," ")),ROW(INDIRECT("1:"&amp;LEN(TRIM(SUBSTITUTE(D53,CHAR(160)," "))))),1),{"A","B","C","D","E","F","G","H","I","J","K","L","M","N","O","P","Q","R","S","T","U","V","W","X","Y","Z","Ñ","0","1","2","3","4","5","6","7","8","9"," "},0)))=LEN(TRIM(SUBSTITUTE(D53,CHAR(160)," "))))),0,1)</f>
        <v>0</v>
      </c>
    </row>
    <row r="54" spans="1:46" ht="15" customHeight="1">
      <c r="A54" s="5"/>
      <c r="B54" s="6"/>
      <c r="C54" s="74" t="s">
        <v>5044</v>
      </c>
      <c r="D54" s="747"/>
      <c r="E54" s="653"/>
      <c r="F54" s="653"/>
      <c r="G54" s="653"/>
      <c r="H54" s="653"/>
      <c r="I54" s="653"/>
      <c r="J54" s="653"/>
      <c r="K54" s="653"/>
      <c r="L54" s="748"/>
      <c r="M54" s="858"/>
      <c r="N54" s="745"/>
      <c r="O54" s="745"/>
      <c r="P54" s="745"/>
      <c r="Q54" s="745"/>
      <c r="R54" s="746"/>
      <c r="S54" s="754"/>
      <c r="T54" s="748"/>
      <c r="U54" s="754"/>
      <c r="V54" s="748"/>
      <c r="W54" s="754"/>
      <c r="X54" s="748"/>
      <c r="Y54" s="754"/>
      <c r="Z54" s="748"/>
      <c r="AA54" s="754"/>
      <c r="AB54" s="748"/>
      <c r="AC54" s="754"/>
      <c r="AD54" s="748"/>
      <c r="AG54" s="2"/>
      <c r="AH54" s="2"/>
      <c r="AI54" s="2"/>
      <c r="AJ54" s="2"/>
      <c r="AK54" s="2"/>
      <c r="AL54" s="226">
        <f t="shared" si="0"/>
        <v>0</v>
      </c>
      <c r="AM54" s="279">
        <f t="shared" si="1"/>
        <v>0</v>
      </c>
      <c r="AN54" s="260">
        <f t="shared" si="2"/>
        <v>0</v>
      </c>
      <c r="AQ54" s="569"/>
      <c r="AR54" s="268"/>
      <c r="AS54" s="268"/>
      <c r="AT54" s="93">
        <f ca="1">IF(OR(D54=" ",AND(EXACT(UPPER(TRIM(SUBSTITUTE(D54,CHAR(160)," "))),TRIM(SUBSTITUTE(D54,CHAR(160)," "))),SUMPRODUCT(--ISNUMBER(MATCH(MID(TRIM(SUBSTITUTE(D54,CHAR(160)," ")),ROW(INDIRECT("1:"&amp;LEN(TRIM(SUBSTITUTE(D54,CHAR(160)," "))))),1),{"A","B","C","D","E","F","G","H","I","J","K","L","M","N","O","P","Q","R","S","T","U","V","W","X","Y","Z","Ñ","0","1","2","3","4","5","6","7","8","9"," "},0)))=LEN(TRIM(SUBSTITUTE(D54,CHAR(160)," "))))),0,1)</f>
        <v>0</v>
      </c>
    </row>
    <row r="55" spans="1:46" ht="15" customHeight="1">
      <c r="A55" s="5"/>
      <c r="B55" s="6"/>
      <c r="C55" s="74" t="s">
        <v>5046</v>
      </c>
      <c r="D55" s="747"/>
      <c r="E55" s="653"/>
      <c r="F55" s="653"/>
      <c r="G55" s="653"/>
      <c r="H55" s="653"/>
      <c r="I55" s="653"/>
      <c r="J55" s="653"/>
      <c r="K55" s="653"/>
      <c r="L55" s="748"/>
      <c r="M55" s="858"/>
      <c r="N55" s="745"/>
      <c r="O55" s="745"/>
      <c r="P55" s="745"/>
      <c r="Q55" s="745"/>
      <c r="R55" s="746"/>
      <c r="S55" s="754"/>
      <c r="T55" s="748"/>
      <c r="U55" s="754"/>
      <c r="V55" s="748"/>
      <c r="W55" s="754"/>
      <c r="X55" s="748"/>
      <c r="Y55" s="754"/>
      <c r="Z55" s="748"/>
      <c r="AA55" s="754"/>
      <c r="AB55" s="748"/>
      <c r="AC55" s="754"/>
      <c r="AD55" s="748"/>
      <c r="AG55" s="2"/>
      <c r="AH55" s="2"/>
      <c r="AI55" s="2"/>
      <c r="AJ55" s="2"/>
      <c r="AK55" s="2"/>
      <c r="AL55" s="226">
        <f t="shared" si="0"/>
        <v>0</v>
      </c>
      <c r="AM55" s="279">
        <f t="shared" si="1"/>
        <v>0</v>
      </c>
      <c r="AN55" s="260">
        <f t="shared" si="2"/>
        <v>0</v>
      </c>
      <c r="AQ55" s="569"/>
      <c r="AR55" s="268"/>
      <c r="AS55" s="268"/>
      <c r="AT55" s="93">
        <f ca="1">IF(OR(D55=" ",AND(EXACT(UPPER(TRIM(SUBSTITUTE(D55,CHAR(160)," "))),TRIM(SUBSTITUTE(D55,CHAR(160)," "))),SUMPRODUCT(--ISNUMBER(MATCH(MID(TRIM(SUBSTITUTE(D55,CHAR(160)," ")),ROW(INDIRECT("1:"&amp;LEN(TRIM(SUBSTITUTE(D55,CHAR(160)," "))))),1),{"A","B","C","D","E","F","G","H","I","J","K","L","M","N","O","P","Q","R","S","T","U","V","W","X","Y","Z","Ñ","0","1","2","3","4","5","6","7","8","9"," "},0)))=LEN(TRIM(SUBSTITUTE(D55,CHAR(160)," "))))),0,1)</f>
        <v>0</v>
      </c>
    </row>
    <row r="56" spans="1:46" ht="15" customHeight="1">
      <c r="A56" s="5"/>
      <c r="B56" s="6"/>
      <c r="C56" s="74" t="s">
        <v>5048</v>
      </c>
      <c r="D56" s="747"/>
      <c r="E56" s="653"/>
      <c r="F56" s="653"/>
      <c r="G56" s="653"/>
      <c r="H56" s="653"/>
      <c r="I56" s="653"/>
      <c r="J56" s="653"/>
      <c r="K56" s="653"/>
      <c r="L56" s="748"/>
      <c r="M56" s="858"/>
      <c r="N56" s="745"/>
      <c r="O56" s="745"/>
      <c r="P56" s="745"/>
      <c r="Q56" s="745"/>
      <c r="R56" s="746"/>
      <c r="S56" s="754"/>
      <c r="T56" s="748"/>
      <c r="U56" s="754"/>
      <c r="V56" s="748"/>
      <c r="W56" s="754"/>
      <c r="X56" s="748"/>
      <c r="Y56" s="754"/>
      <c r="Z56" s="748"/>
      <c r="AA56" s="754"/>
      <c r="AB56" s="748"/>
      <c r="AC56" s="754"/>
      <c r="AD56" s="748"/>
      <c r="AG56" s="2"/>
      <c r="AH56" s="2"/>
      <c r="AI56" s="2"/>
      <c r="AJ56" s="2"/>
      <c r="AK56" s="2"/>
      <c r="AL56" s="226">
        <f t="shared" si="0"/>
        <v>0</v>
      </c>
      <c r="AM56" s="279">
        <f t="shared" si="1"/>
        <v>0</v>
      </c>
      <c r="AN56" s="260">
        <f t="shared" si="2"/>
        <v>0</v>
      </c>
      <c r="AQ56" s="569"/>
      <c r="AR56" s="268"/>
      <c r="AS56" s="268"/>
      <c r="AT56" s="93">
        <f ca="1">IF(OR(D56=" ",AND(EXACT(UPPER(TRIM(SUBSTITUTE(D56,CHAR(160)," "))),TRIM(SUBSTITUTE(D56,CHAR(160)," "))),SUMPRODUCT(--ISNUMBER(MATCH(MID(TRIM(SUBSTITUTE(D56,CHAR(160)," ")),ROW(INDIRECT("1:"&amp;LEN(TRIM(SUBSTITUTE(D56,CHAR(160)," "))))),1),{"A","B","C","D","E","F","G","H","I","J","K","L","M","N","O","P","Q","R","S","T","U","V","W","X","Y","Z","Ñ","0","1","2","3","4","5","6","7","8","9"," "},0)))=LEN(TRIM(SUBSTITUTE(D56,CHAR(160)," "))))),0,1)</f>
        <v>0</v>
      </c>
    </row>
    <row r="57" spans="1:46" ht="15" customHeight="1">
      <c r="A57" s="5"/>
      <c r="B57" s="6"/>
      <c r="C57" s="11"/>
      <c r="D57" s="18"/>
      <c r="E57" s="18"/>
      <c r="F57" s="18"/>
      <c r="G57" s="18"/>
      <c r="H57" s="18"/>
      <c r="I57" s="18"/>
      <c r="J57" s="18"/>
      <c r="K57" s="18"/>
      <c r="L57" s="90" t="s">
        <v>5512</v>
      </c>
      <c r="M57" s="634">
        <f>IF(AND(SUM(M52:M56)=0,COUNTIF(M52:M56,"NS")&gt;0),"NS",IF(AND(SUM(M52:M56)=0,COUNTIF(M52:M56,0)&gt;0),0,IF(AND(SUM(M52:M56)=0,COUNTIF(M52:M56,"NA")&gt;0),"NA",SUM(M52:M56))))</f>
        <v>0</v>
      </c>
      <c r="N57" s="669"/>
      <c r="O57" s="669"/>
      <c r="P57" s="669"/>
      <c r="Q57" s="669"/>
      <c r="R57" s="670"/>
      <c r="S57" s="1"/>
      <c r="T57" s="1"/>
      <c r="U57" s="1"/>
      <c r="V57" s="1"/>
      <c r="W57" s="1"/>
      <c r="X57" s="1"/>
      <c r="Y57" s="1"/>
      <c r="Z57" s="1"/>
      <c r="AA57" s="1"/>
      <c r="AB57" s="1"/>
      <c r="AC57" s="1"/>
      <c r="AD57" s="1"/>
      <c r="AG57" s="2"/>
      <c r="AH57" s="2"/>
      <c r="AI57" s="2"/>
      <c r="AJ57" s="2"/>
      <c r="AK57" s="2"/>
      <c r="AM57" s="278">
        <f>SUM(AL52:AM56)</f>
        <v>0</v>
      </c>
      <c r="AN57" s="261">
        <f>SUM(AN52:AN56)</f>
        <v>0</v>
      </c>
      <c r="AQ57" s="569"/>
      <c r="AS57" s="268"/>
    </row>
    <row r="58" spans="1:46" ht="15" customHeight="1">
      <c r="A58" s="5"/>
      <c r="B58" s="750" t="str">
        <f>IF(AM57&gt;0,"Favor de verificar que no tenga información en celdas sombreadas","")</f>
        <v/>
      </c>
      <c r="C58" s="751"/>
      <c r="D58" s="751"/>
      <c r="E58" s="751"/>
      <c r="F58" s="751"/>
      <c r="G58" s="751"/>
      <c r="H58" s="751"/>
      <c r="I58" s="751"/>
      <c r="J58" s="751"/>
      <c r="K58" s="751"/>
      <c r="L58" s="751"/>
      <c r="M58" s="751"/>
      <c r="N58" s="751"/>
      <c r="O58" s="751"/>
      <c r="P58" s="751"/>
      <c r="Q58" s="751"/>
      <c r="R58" s="751"/>
      <c r="S58" s="751"/>
      <c r="T58" s="751"/>
      <c r="U58" s="751"/>
      <c r="V58" s="751"/>
      <c r="W58" s="751"/>
      <c r="X58" s="751"/>
      <c r="Y58" s="751"/>
      <c r="Z58" s="751"/>
      <c r="AA58" s="751"/>
      <c r="AB58" s="751"/>
      <c r="AC58" s="751"/>
      <c r="AD58" s="751"/>
      <c r="AG58" s="8"/>
      <c r="AH58" s="8"/>
      <c r="AI58" s="8"/>
      <c r="AJ58" s="8"/>
      <c r="AK58" s="2"/>
    </row>
    <row r="59" spans="1:46" ht="24" customHeight="1">
      <c r="A59" s="5"/>
      <c r="B59" s="8"/>
      <c r="C59" s="758" t="s">
        <v>5120</v>
      </c>
      <c r="D59" s="751"/>
      <c r="E59" s="751"/>
      <c r="F59" s="751"/>
      <c r="G59" s="751"/>
      <c r="H59" s="751"/>
      <c r="I59" s="751"/>
      <c r="J59" s="751"/>
      <c r="K59" s="751"/>
      <c r="L59" s="751"/>
      <c r="M59" s="751"/>
      <c r="N59" s="751"/>
      <c r="O59" s="751"/>
      <c r="P59" s="751"/>
      <c r="Q59" s="751"/>
      <c r="R59" s="751"/>
      <c r="S59" s="751"/>
      <c r="T59" s="751"/>
      <c r="U59" s="751"/>
      <c r="V59" s="751"/>
      <c r="W59" s="751"/>
      <c r="X59" s="751"/>
      <c r="Y59" s="751"/>
      <c r="Z59" s="751"/>
      <c r="AA59" s="751"/>
      <c r="AB59" s="751"/>
      <c r="AC59" s="751"/>
      <c r="AD59" s="751"/>
    </row>
    <row r="60" spans="1:46" ht="60" customHeight="1">
      <c r="A60" s="5"/>
      <c r="B60" s="8"/>
      <c r="C60" s="801"/>
      <c r="D60" s="653"/>
      <c r="E60" s="653"/>
      <c r="F60" s="653"/>
      <c r="G60" s="653"/>
      <c r="H60" s="653"/>
      <c r="I60" s="653"/>
      <c r="J60" s="653"/>
      <c r="K60" s="653"/>
      <c r="L60" s="653"/>
      <c r="M60" s="653"/>
      <c r="N60" s="653"/>
      <c r="O60" s="653"/>
      <c r="P60" s="653"/>
      <c r="Q60" s="653"/>
      <c r="R60" s="653"/>
      <c r="S60" s="653"/>
      <c r="T60" s="653"/>
      <c r="U60" s="653"/>
      <c r="V60" s="653"/>
      <c r="W60" s="653"/>
      <c r="X60" s="653"/>
      <c r="Y60" s="653"/>
      <c r="Z60" s="653"/>
      <c r="AA60" s="653"/>
      <c r="AB60" s="653"/>
      <c r="AC60" s="653"/>
      <c r="AD60" s="748"/>
    </row>
    <row r="61" spans="1:46" ht="15" customHeight="1">
      <c r="A61" s="5"/>
      <c r="B61" s="766" t="str">
        <f>IF(AN57&gt;0,"Favor de ingresar toda la información requerida en la pregunta","")</f>
        <v/>
      </c>
      <c r="C61" s="635"/>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row>
    <row r="62" spans="1:46" ht="15" customHeight="1">
      <c r="A62" s="5"/>
      <c r="B62" s="782" t="str">
        <f>IF(SUM(COUNTIF(M52:AD56,"NS"))&lt;&gt;0,"Alerta: debido a que cuenta con registros NS, debe proporcionar una justificación en el area de comentarios al final de la pregunta","")</f>
        <v/>
      </c>
      <c r="C62" s="782"/>
      <c r="D62" s="782"/>
      <c r="E62" s="782"/>
      <c r="F62" s="782"/>
      <c r="G62" s="782"/>
      <c r="H62" s="782"/>
      <c r="I62" s="782"/>
      <c r="J62" s="782"/>
      <c r="K62" s="782"/>
      <c r="L62" s="782"/>
      <c r="M62" s="782"/>
      <c r="N62" s="782"/>
      <c r="O62" s="782"/>
      <c r="P62" s="782"/>
      <c r="Q62" s="782"/>
      <c r="R62" s="782"/>
      <c r="S62" s="782"/>
      <c r="T62" s="782"/>
      <c r="U62" s="782"/>
      <c r="V62" s="782"/>
      <c r="W62" s="782"/>
      <c r="X62" s="782"/>
      <c r="Y62" s="782"/>
      <c r="Z62" s="782"/>
      <c r="AA62" s="782"/>
      <c r="AB62" s="782"/>
      <c r="AC62" s="782"/>
      <c r="AD62" s="782"/>
    </row>
    <row r="63" spans="1:46" ht="15" customHeight="1">
      <c r="A63" s="5"/>
      <c r="B63" s="753" t="str">
        <f>IF(AK58=0,"","El nombre debe registrarse en mayúsculas, sin comillas ni signos de acentuación, puntuación, paréntesis y abreviaturas")</f>
        <v/>
      </c>
      <c r="C63" s="753"/>
      <c r="D63" s="753"/>
      <c r="E63" s="753"/>
      <c r="F63" s="753"/>
      <c r="G63" s="753"/>
      <c r="H63" s="753"/>
      <c r="I63" s="753"/>
      <c r="J63" s="753"/>
      <c r="K63" s="753"/>
      <c r="L63" s="753"/>
      <c r="M63" s="753"/>
      <c r="N63" s="753"/>
      <c r="O63" s="753"/>
      <c r="P63" s="753"/>
      <c r="Q63" s="753"/>
      <c r="R63" s="753"/>
      <c r="S63" s="753"/>
      <c r="T63" s="753"/>
      <c r="U63" s="753"/>
      <c r="V63" s="753"/>
      <c r="W63" s="753"/>
      <c r="X63" s="753"/>
      <c r="Y63" s="753"/>
      <c r="Z63" s="753"/>
      <c r="AA63" s="753"/>
      <c r="AB63" s="753"/>
      <c r="AC63" s="753"/>
      <c r="AD63" s="753"/>
    </row>
    <row r="64" spans="1:46" ht="15" customHeight="1">
      <c r="A64" s="5"/>
      <c r="B64" s="750" t="str">
        <f>IF(AO52&gt;0,"Favor de revisar la instrucción 4, debido a que no se cumple con los criterios mencionados","")</f>
        <v/>
      </c>
      <c r="C64" s="751"/>
      <c r="D64" s="751"/>
      <c r="E64" s="751"/>
      <c r="F64" s="751"/>
      <c r="G64" s="751"/>
      <c r="H64" s="751"/>
      <c r="I64" s="751"/>
      <c r="J64" s="751"/>
      <c r="K64" s="751"/>
      <c r="L64" s="751"/>
      <c r="M64" s="751"/>
      <c r="N64" s="751"/>
      <c r="O64" s="751"/>
      <c r="P64" s="751"/>
      <c r="Q64" s="751"/>
      <c r="R64" s="751"/>
      <c r="S64" s="751"/>
      <c r="T64" s="751"/>
      <c r="U64" s="751"/>
      <c r="V64" s="751"/>
      <c r="W64" s="751"/>
      <c r="X64" s="751"/>
      <c r="Y64" s="751"/>
      <c r="Z64" s="751"/>
      <c r="AA64" s="751"/>
      <c r="AB64" s="751"/>
      <c r="AC64" s="751"/>
      <c r="AD64" s="751"/>
    </row>
    <row r="65" spans="1:41" ht="15" customHeight="1">
      <c r="A65" s="5"/>
      <c r="B65" s="749" t="str">
        <f>IF(AP52&gt;0,"Alerta: debe de proporcionar una justificación de acuerdo a lo establecido en la instrucción 5","")</f>
        <v/>
      </c>
      <c r="C65" s="749"/>
      <c r="D65" s="749"/>
      <c r="E65" s="749"/>
      <c r="F65" s="749"/>
      <c r="G65" s="749"/>
      <c r="H65" s="749"/>
      <c r="I65" s="749"/>
      <c r="J65" s="749"/>
      <c r="K65" s="749"/>
      <c r="L65" s="749"/>
      <c r="M65" s="749"/>
      <c r="N65" s="749"/>
      <c r="O65" s="749"/>
      <c r="P65" s="749"/>
      <c r="Q65" s="749"/>
      <c r="R65" s="749"/>
      <c r="S65" s="749"/>
      <c r="T65" s="749"/>
      <c r="U65" s="749"/>
      <c r="V65" s="749"/>
      <c r="W65" s="749"/>
      <c r="X65" s="749"/>
      <c r="Y65" s="749"/>
      <c r="Z65" s="749"/>
      <c r="AA65" s="749"/>
      <c r="AB65" s="749"/>
      <c r="AC65" s="749"/>
      <c r="AD65" s="749"/>
    </row>
    <row r="66" spans="1:41" ht="15" customHeight="1">
      <c r="A66" s="5"/>
      <c r="B66" s="753" t="str">
        <f>IF(AQ57&gt;0,"Los ingresos brutos mensuales deben anotarse en pesos mexicanos (no debe agregar la frase “miles o millones de pesos”)",IF(AS57&gt;0,"Los ingresos brutos mensuales no deben llevar decimales",""))</f>
        <v/>
      </c>
      <c r="C66" s="753"/>
      <c r="D66" s="753"/>
      <c r="E66" s="753"/>
      <c r="F66" s="753"/>
      <c r="G66" s="753"/>
      <c r="H66" s="753"/>
      <c r="I66" s="753"/>
      <c r="J66" s="753"/>
      <c r="K66" s="753"/>
      <c r="L66" s="753"/>
      <c r="M66" s="753"/>
      <c r="N66" s="753"/>
      <c r="O66" s="753"/>
      <c r="P66" s="753"/>
      <c r="Q66" s="753"/>
      <c r="R66" s="753"/>
      <c r="S66" s="753"/>
      <c r="T66" s="753"/>
      <c r="U66" s="753"/>
      <c r="V66" s="753"/>
      <c r="W66" s="753"/>
      <c r="X66" s="753"/>
      <c r="Y66" s="753"/>
      <c r="Z66" s="753"/>
      <c r="AA66" s="753"/>
      <c r="AB66" s="753"/>
      <c r="AC66" s="753"/>
      <c r="AD66" s="753"/>
    </row>
    <row r="67" spans="1:41" ht="24" customHeight="1">
      <c r="A67" s="61" t="s">
        <v>5513</v>
      </c>
      <c r="B67" s="786" t="s">
        <v>5514</v>
      </c>
      <c r="C67" s="751"/>
      <c r="D67" s="751"/>
      <c r="E67" s="751"/>
      <c r="F67" s="751"/>
      <c r="G67" s="751"/>
      <c r="H67" s="751"/>
      <c r="I67" s="751"/>
      <c r="J67" s="751"/>
      <c r="K67" s="751"/>
      <c r="L67" s="751"/>
      <c r="M67" s="751"/>
      <c r="N67" s="751"/>
      <c r="O67" s="751"/>
      <c r="P67" s="751"/>
      <c r="Q67" s="751"/>
      <c r="R67" s="751"/>
      <c r="S67" s="751"/>
      <c r="T67" s="751"/>
      <c r="U67" s="751"/>
      <c r="V67" s="751"/>
      <c r="W67" s="751"/>
      <c r="X67" s="751"/>
      <c r="Y67" s="751"/>
      <c r="Z67" s="751"/>
      <c r="AA67" s="751"/>
      <c r="AB67" s="751"/>
      <c r="AC67" s="751"/>
      <c r="AD67" s="751"/>
    </row>
    <row r="68" spans="1:41" ht="36" customHeight="1">
      <c r="A68" s="5"/>
      <c r="B68"/>
      <c r="C68" s="735" t="s">
        <v>5515</v>
      </c>
      <c r="D68" s="751"/>
      <c r="E68" s="751"/>
      <c r="F68" s="751"/>
      <c r="G68" s="751"/>
      <c r="H68" s="751"/>
      <c r="I68" s="751"/>
      <c r="J68" s="751"/>
      <c r="K68" s="751"/>
      <c r="L68" s="751"/>
      <c r="M68" s="751"/>
      <c r="N68" s="751"/>
      <c r="O68" s="751"/>
      <c r="P68" s="751"/>
      <c r="Q68" s="751"/>
      <c r="R68" s="751"/>
      <c r="S68" s="751"/>
      <c r="T68" s="751"/>
      <c r="U68" s="751"/>
      <c r="V68" s="751"/>
      <c r="W68" s="751"/>
      <c r="X68" s="751"/>
      <c r="Y68" s="751"/>
      <c r="Z68" s="751"/>
      <c r="AA68" s="751"/>
      <c r="AB68" s="751"/>
      <c r="AC68" s="751"/>
      <c r="AD68" s="751"/>
    </row>
    <row r="69" spans="1:41" ht="24" customHeight="1">
      <c r="A69" s="5"/>
      <c r="B69" s="91"/>
      <c r="C69" s="756" t="s">
        <v>5516</v>
      </c>
      <c r="D69" s="751"/>
      <c r="E69" s="751"/>
      <c r="F69" s="751"/>
      <c r="G69" s="751"/>
      <c r="H69" s="751"/>
      <c r="I69" s="751"/>
      <c r="J69" s="751"/>
      <c r="K69" s="751"/>
      <c r="L69" s="751"/>
      <c r="M69" s="751"/>
      <c r="N69" s="751"/>
      <c r="O69" s="751"/>
      <c r="P69" s="751"/>
      <c r="Q69" s="751"/>
      <c r="R69" s="751"/>
      <c r="S69" s="751"/>
      <c r="T69" s="751"/>
      <c r="U69" s="751"/>
      <c r="V69" s="751"/>
      <c r="W69" s="751"/>
      <c r="X69" s="751"/>
      <c r="Y69" s="751"/>
      <c r="Z69" s="751"/>
      <c r="AA69" s="751"/>
      <c r="AB69" s="751"/>
      <c r="AC69" s="751"/>
      <c r="AD69" s="751"/>
    </row>
    <row r="70" spans="1:41" ht="24" customHeight="1">
      <c r="A70" s="5"/>
      <c r="B70" s="91"/>
      <c r="C70" s="735" t="s">
        <v>5517</v>
      </c>
      <c r="D70" s="751"/>
      <c r="E70" s="751"/>
      <c r="F70" s="751"/>
      <c r="G70" s="751"/>
      <c r="H70" s="751"/>
      <c r="I70" s="751"/>
      <c r="J70" s="751"/>
      <c r="K70" s="751"/>
      <c r="L70" s="751"/>
      <c r="M70" s="751"/>
      <c r="N70" s="751"/>
      <c r="O70" s="751"/>
      <c r="P70" s="751"/>
      <c r="Q70" s="751"/>
      <c r="R70" s="751"/>
      <c r="S70" s="751"/>
      <c r="T70" s="751"/>
      <c r="U70" s="751"/>
      <c r="V70" s="751"/>
      <c r="W70" s="751"/>
      <c r="X70" s="751"/>
      <c r="Y70" s="751"/>
      <c r="Z70" s="751"/>
      <c r="AA70" s="751"/>
      <c r="AB70" s="751"/>
      <c r="AC70" s="751"/>
      <c r="AD70" s="751"/>
      <c r="AG70" s="225" t="s">
        <v>5500</v>
      </c>
      <c r="AH70" s="278" t="s">
        <v>5100</v>
      </c>
      <c r="AJ70" s="284" t="s">
        <v>5099</v>
      </c>
      <c r="AK70" s="286" t="s">
        <v>5192</v>
      </c>
    </row>
    <row r="71" spans="1:41" ht="14.25">
      <c r="A71" s="5"/>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G71" s="798" t="s">
        <v>5108</v>
      </c>
      <c r="AH71" s="854" t="s">
        <v>5310</v>
      </c>
      <c r="AI71" s="856" t="s">
        <v>5110</v>
      </c>
      <c r="AJ71" s="867" t="s">
        <v>5518</v>
      </c>
      <c r="AK71" s="868" t="s">
        <v>5519</v>
      </c>
      <c r="AL71" s="319"/>
      <c r="AM71" s="571"/>
      <c r="AN71" s="571"/>
      <c r="AO71" s="874" t="s">
        <v>5520</v>
      </c>
    </row>
    <row r="72" spans="1:41" ht="72" customHeight="1">
      <c r="A72" s="5"/>
      <c r="B72" s="92"/>
      <c r="C72" s="643" t="s">
        <v>5521</v>
      </c>
      <c r="D72" s="669"/>
      <c r="E72" s="669"/>
      <c r="F72" s="669"/>
      <c r="G72" s="669"/>
      <c r="H72" s="669"/>
      <c r="I72" s="669"/>
      <c r="J72" s="669"/>
      <c r="K72" s="669"/>
      <c r="L72" s="669"/>
      <c r="M72" s="669"/>
      <c r="N72" s="669"/>
      <c r="O72" s="669"/>
      <c r="P72" s="669"/>
      <c r="Q72" s="669"/>
      <c r="R72" s="670"/>
      <c r="S72" s="771" t="s">
        <v>5522</v>
      </c>
      <c r="T72" s="669"/>
      <c r="U72" s="669"/>
      <c r="V72" s="669"/>
      <c r="W72" s="669"/>
      <c r="X72" s="670"/>
      <c r="Y72" s="771" t="s">
        <v>5523</v>
      </c>
      <c r="Z72" s="669"/>
      <c r="AA72" s="669"/>
      <c r="AB72" s="669"/>
      <c r="AC72" s="669"/>
      <c r="AD72" s="670"/>
      <c r="AG72" s="799"/>
      <c r="AH72" s="855"/>
      <c r="AI72" s="857"/>
      <c r="AJ72" s="867"/>
      <c r="AK72" s="868"/>
      <c r="AL72" s="319"/>
      <c r="AM72" s="571"/>
      <c r="AN72" s="571"/>
      <c r="AO72" s="874"/>
    </row>
    <row r="73" spans="1:41" ht="14.25">
      <c r="A73" s="5"/>
      <c r="B73" s="92"/>
      <c r="C73" s="863" t="s">
        <v>5040</v>
      </c>
      <c r="D73" s="669"/>
      <c r="E73" s="670"/>
      <c r="F73" s="763" t="s">
        <v>5524</v>
      </c>
      <c r="G73" s="669"/>
      <c r="H73" s="669"/>
      <c r="I73" s="669"/>
      <c r="J73" s="669"/>
      <c r="K73" s="669"/>
      <c r="L73" s="669"/>
      <c r="M73" s="669"/>
      <c r="N73" s="669"/>
      <c r="O73" s="669"/>
      <c r="P73" s="669"/>
      <c r="Q73" s="669"/>
      <c r="R73" s="670"/>
      <c r="S73" s="671"/>
      <c r="T73" s="653"/>
      <c r="U73" s="653"/>
      <c r="V73" s="653"/>
      <c r="W73" s="653"/>
      <c r="X73" s="748"/>
      <c r="Y73" s="866"/>
      <c r="Z73" s="745"/>
      <c r="AA73" s="745"/>
      <c r="AB73" s="745"/>
      <c r="AC73" s="745"/>
      <c r="AD73" s="746"/>
      <c r="AG73" s="226">
        <f>IF(AND($C$33&lt;&gt;"",$C$33&lt;&gt;1,COUNTA(S73:AD73)&gt;0),1,0)</f>
        <v>0</v>
      </c>
      <c r="AH73" s="279">
        <f>IF(AND($S73&lt;&gt;"",$S73&lt;&gt;1,COUNTA(Y73)&gt;0),1,0)</f>
        <v>0</v>
      </c>
      <c r="AI73" s="260">
        <f>IF(AND($C$33&lt;&gt;"",$C$33&lt;&gt;1,COUNTA(S73:AD73)=0),0,IF(AND($C$33&lt;&gt;"",$C$33=1,$S73&lt;&gt;"",$S73&lt;&gt;1,COUNTA(Y73)=0),0,IF(AND($C$33&lt;&gt;"",$C$33=1,$S73&lt;&gt;"",$S73=1,COUNTA(Y73)=1),0,IF(COUNTA(S73:AD73)=0,0,1))))</f>
        <v>0</v>
      </c>
      <c r="AJ73" s="285">
        <f>IF(AND(CNGE_2026_M2_Secc2!$N33&lt;&gt;"",CNGE_2026_M2_Secc2!$N33&lt;&gt;1),1,0)</f>
        <v>0</v>
      </c>
      <c r="AK73" s="287">
        <f>IF(OR(Y80="NS",M57="NS"),0,IF(AND(Y80="NA",M57="NA"),0,IF(Y80&lt;=M57,0,1)))</f>
        <v>0</v>
      </c>
      <c r="AL73" s="569"/>
      <c r="AM73" s="268"/>
      <c r="AN73" s="268"/>
      <c r="AO73" s="277">
        <f>IF(Y73="",0,IF(AND(S73&lt;&gt;"",S73=1,SUM(Y73)=0),1,0))</f>
        <v>0</v>
      </c>
    </row>
    <row r="74" spans="1:41" ht="14.25">
      <c r="A74" s="5"/>
      <c r="C74" s="861" t="s">
        <v>5525</v>
      </c>
      <c r="D74" s="769"/>
      <c r="E74" s="71" t="s">
        <v>5526</v>
      </c>
      <c r="F74" s="763" t="s">
        <v>5527</v>
      </c>
      <c r="G74" s="669"/>
      <c r="H74" s="669"/>
      <c r="I74" s="669"/>
      <c r="J74" s="669"/>
      <c r="K74" s="669"/>
      <c r="L74" s="669"/>
      <c r="M74" s="669"/>
      <c r="N74" s="669"/>
      <c r="O74" s="669"/>
      <c r="P74" s="669"/>
      <c r="Q74" s="669"/>
      <c r="R74" s="670"/>
      <c r="S74" s="671"/>
      <c r="T74" s="653"/>
      <c r="U74" s="653"/>
      <c r="V74" s="653"/>
      <c r="W74" s="653"/>
      <c r="X74" s="748"/>
      <c r="Y74" s="866"/>
      <c r="Z74" s="745"/>
      <c r="AA74" s="745"/>
      <c r="AB74" s="745"/>
      <c r="AC74" s="745"/>
      <c r="AD74" s="746"/>
      <c r="AG74" s="226">
        <f t="shared" ref="AG74:AG79" si="3">IF(AND($C$33&lt;&gt;"",$C$33&lt;&gt;1,COUNTA(S74:AD74)&gt;0),1,0)</f>
        <v>0</v>
      </c>
      <c r="AH74" s="279">
        <f t="shared" ref="AH74:AH79" si="4">IF(AND($S74&lt;&gt;"",$S74&lt;&gt;1,COUNTA(Y74)&gt;0),1,0)</f>
        <v>0</v>
      </c>
      <c r="AI74" s="260">
        <f t="shared" ref="AI74:AI79" si="5">IF(AND($C$33&lt;&gt;"",$C$33&lt;&gt;1,COUNTA(S74:AD74)=0),0,IF(AND($C$33&lt;&gt;"",$C$33=1,$S74&lt;&gt;"",$S74&lt;&gt;1,COUNTA(Y74)=0),0,IF(AND($C$33&lt;&gt;"",$C$33=1,$S74&lt;&gt;"",$S74=1,COUNTA(Y74)=1),0,IF(COUNTA(S74:AD74)=0,0,1))))</f>
        <v>0</v>
      </c>
      <c r="AJ74" s="285">
        <f>IF(AND(CNGE_2026_M2_Secc2!$N34&lt;&gt;"",CNGE_2026_M2_Secc2!$N34&lt;&gt;1),1,0)</f>
        <v>0</v>
      </c>
      <c r="AL74" s="569"/>
      <c r="AM74" s="268"/>
      <c r="AN74" s="268"/>
      <c r="AO74" s="277">
        <f t="shared" ref="AO74:AO79" si="6">IF(Y74="",0,IF(AND(S74&lt;&gt;"",S74=1,SUM(Y74)=0),1,0))</f>
        <v>0</v>
      </c>
    </row>
    <row r="75" spans="1:41" ht="15" customHeight="1">
      <c r="A75" s="5"/>
      <c r="B75" s="92"/>
      <c r="C75" s="862"/>
      <c r="D75" s="689"/>
      <c r="E75" s="71" t="s">
        <v>5528</v>
      </c>
      <c r="F75" s="763" t="s">
        <v>5529</v>
      </c>
      <c r="G75" s="669"/>
      <c r="H75" s="669"/>
      <c r="I75" s="669"/>
      <c r="J75" s="669"/>
      <c r="K75" s="669"/>
      <c r="L75" s="669"/>
      <c r="M75" s="669"/>
      <c r="N75" s="669"/>
      <c r="O75" s="669"/>
      <c r="P75" s="669"/>
      <c r="Q75" s="669"/>
      <c r="R75" s="670"/>
      <c r="S75" s="671"/>
      <c r="T75" s="653"/>
      <c r="U75" s="653"/>
      <c r="V75" s="653"/>
      <c r="W75" s="653"/>
      <c r="X75" s="748"/>
      <c r="Y75" s="866"/>
      <c r="Z75" s="745"/>
      <c r="AA75" s="745"/>
      <c r="AB75" s="745"/>
      <c r="AC75" s="745"/>
      <c r="AD75" s="746"/>
      <c r="AG75" s="226">
        <f t="shared" si="3"/>
        <v>0</v>
      </c>
      <c r="AH75" s="279">
        <f t="shared" si="4"/>
        <v>0</v>
      </c>
      <c r="AI75" s="260">
        <f t="shared" si="5"/>
        <v>0</v>
      </c>
      <c r="AJ75" s="285">
        <f>IF(AND(CNGE_2026_M2_Secc2!$N35&lt;&gt;"",CNGE_2026_M2_Secc2!$N35&lt;&gt;1),1,0)</f>
        <v>0</v>
      </c>
      <c r="AL75" s="569"/>
      <c r="AM75" s="268"/>
      <c r="AN75" s="268"/>
      <c r="AO75" s="277">
        <f t="shared" si="6"/>
        <v>0</v>
      </c>
    </row>
    <row r="76" spans="1:41" ht="15" customHeight="1">
      <c r="A76" s="5"/>
      <c r="B76" s="92"/>
      <c r="C76" s="862"/>
      <c r="D76" s="689"/>
      <c r="E76" s="71" t="s">
        <v>5530</v>
      </c>
      <c r="F76" s="763" t="s">
        <v>5531</v>
      </c>
      <c r="G76" s="669"/>
      <c r="H76" s="669"/>
      <c r="I76" s="669"/>
      <c r="J76" s="669"/>
      <c r="K76" s="669"/>
      <c r="L76" s="669"/>
      <c r="M76" s="669"/>
      <c r="N76" s="669"/>
      <c r="O76" s="669"/>
      <c r="P76" s="669"/>
      <c r="Q76" s="669"/>
      <c r="R76" s="670"/>
      <c r="S76" s="671"/>
      <c r="T76" s="653"/>
      <c r="U76" s="653"/>
      <c r="V76" s="653"/>
      <c r="W76" s="653"/>
      <c r="X76" s="748"/>
      <c r="Y76" s="866"/>
      <c r="Z76" s="745"/>
      <c r="AA76" s="745"/>
      <c r="AB76" s="745"/>
      <c r="AC76" s="745"/>
      <c r="AD76" s="746"/>
      <c r="AG76" s="226">
        <f t="shared" si="3"/>
        <v>0</v>
      </c>
      <c r="AH76" s="279">
        <f t="shared" si="4"/>
        <v>0</v>
      </c>
      <c r="AI76" s="260">
        <f t="shared" si="5"/>
        <v>0</v>
      </c>
      <c r="AJ76" s="285">
        <f>IF(AND(CNGE_2026_M2_Secc2!$N36&lt;&gt;"",CNGE_2026_M2_Secc2!$N36&lt;&gt;1),1,0)</f>
        <v>0</v>
      </c>
      <c r="AL76" s="569"/>
      <c r="AM76" s="268"/>
      <c r="AN76" s="268"/>
      <c r="AO76" s="277">
        <f t="shared" si="6"/>
        <v>0</v>
      </c>
    </row>
    <row r="77" spans="1:41" ht="15" customHeight="1">
      <c r="A77" s="5"/>
      <c r="B77" s="92"/>
      <c r="C77" s="862"/>
      <c r="D77" s="689"/>
      <c r="E77" s="71" t="s">
        <v>5532</v>
      </c>
      <c r="F77" s="763" t="s">
        <v>5533</v>
      </c>
      <c r="G77" s="669"/>
      <c r="H77" s="669"/>
      <c r="I77" s="669"/>
      <c r="J77" s="669"/>
      <c r="K77" s="669"/>
      <c r="L77" s="669"/>
      <c r="M77" s="669"/>
      <c r="N77" s="669"/>
      <c r="O77" s="669"/>
      <c r="P77" s="669"/>
      <c r="Q77" s="669"/>
      <c r="R77" s="670"/>
      <c r="S77" s="671"/>
      <c r="T77" s="653"/>
      <c r="U77" s="653"/>
      <c r="V77" s="653"/>
      <c r="W77" s="653"/>
      <c r="X77" s="748"/>
      <c r="Y77" s="866"/>
      <c r="Z77" s="745"/>
      <c r="AA77" s="745"/>
      <c r="AB77" s="745"/>
      <c r="AC77" s="745"/>
      <c r="AD77" s="746"/>
      <c r="AG77" s="226">
        <f t="shared" si="3"/>
        <v>0</v>
      </c>
      <c r="AH77" s="279">
        <f t="shared" si="4"/>
        <v>0</v>
      </c>
      <c r="AI77" s="260">
        <f t="shared" si="5"/>
        <v>0</v>
      </c>
      <c r="AJ77" s="285">
        <f>IF(AND(CNGE_2026_M2_Secc2!$N37&lt;&gt;"",CNGE_2026_M2_Secc2!$N37&lt;&gt;1),1,0)</f>
        <v>0</v>
      </c>
      <c r="AL77" s="569"/>
      <c r="AM77" s="268"/>
      <c r="AN77" s="268"/>
      <c r="AO77" s="277">
        <f t="shared" si="6"/>
        <v>0</v>
      </c>
    </row>
    <row r="78" spans="1:41" ht="15" customHeight="1">
      <c r="A78" s="5"/>
      <c r="B78" s="92"/>
      <c r="C78" s="862"/>
      <c r="D78" s="689"/>
      <c r="E78" s="71" t="s">
        <v>5534</v>
      </c>
      <c r="F78" s="763" t="s">
        <v>5535</v>
      </c>
      <c r="G78" s="669"/>
      <c r="H78" s="669"/>
      <c r="I78" s="669"/>
      <c r="J78" s="669"/>
      <c r="K78" s="669"/>
      <c r="L78" s="669"/>
      <c r="M78" s="669"/>
      <c r="N78" s="669"/>
      <c r="O78" s="669"/>
      <c r="P78" s="669"/>
      <c r="Q78" s="669"/>
      <c r="R78" s="670"/>
      <c r="S78" s="671"/>
      <c r="T78" s="653"/>
      <c r="U78" s="653"/>
      <c r="V78" s="653"/>
      <c r="W78" s="653"/>
      <c r="X78" s="748"/>
      <c r="Y78" s="866"/>
      <c r="Z78" s="745"/>
      <c r="AA78" s="745"/>
      <c r="AB78" s="745"/>
      <c r="AC78" s="745"/>
      <c r="AD78" s="746"/>
      <c r="AG78" s="226">
        <f t="shared" si="3"/>
        <v>0</v>
      </c>
      <c r="AH78" s="279">
        <f t="shared" si="4"/>
        <v>0</v>
      </c>
      <c r="AI78" s="260">
        <f t="shared" si="5"/>
        <v>0</v>
      </c>
      <c r="AJ78" s="284">
        <f>IF(SUM(AJ73:AJ77)=5,1,0)</f>
        <v>0</v>
      </c>
      <c r="AL78" s="569"/>
      <c r="AM78" s="268"/>
      <c r="AN78" s="268"/>
      <c r="AO78" s="277">
        <f t="shared" si="6"/>
        <v>0</v>
      </c>
    </row>
    <row r="79" spans="1:41" ht="15" customHeight="1">
      <c r="A79" s="5"/>
      <c r="B79" s="92"/>
      <c r="C79" s="770"/>
      <c r="D79" s="733"/>
      <c r="E79" s="71" t="s">
        <v>5536</v>
      </c>
      <c r="F79" s="763" t="s">
        <v>5537</v>
      </c>
      <c r="G79" s="669"/>
      <c r="H79" s="669"/>
      <c r="I79" s="669"/>
      <c r="J79" s="669"/>
      <c r="K79" s="669"/>
      <c r="L79" s="669"/>
      <c r="M79" s="669"/>
      <c r="N79" s="669"/>
      <c r="O79" s="669"/>
      <c r="P79" s="669"/>
      <c r="Q79" s="669"/>
      <c r="R79" s="670"/>
      <c r="S79" s="671"/>
      <c r="T79" s="653"/>
      <c r="U79" s="653"/>
      <c r="V79" s="653"/>
      <c r="W79" s="653"/>
      <c r="X79" s="748"/>
      <c r="Y79" s="866"/>
      <c r="Z79" s="745"/>
      <c r="AA79" s="745"/>
      <c r="AB79" s="745"/>
      <c r="AC79" s="745"/>
      <c r="AD79" s="746"/>
      <c r="AG79" s="226">
        <f t="shared" si="3"/>
        <v>0</v>
      </c>
      <c r="AH79" s="279">
        <f t="shared" si="4"/>
        <v>0</v>
      </c>
      <c r="AI79" s="260">
        <f t="shared" si="5"/>
        <v>0</v>
      </c>
      <c r="AJ79" s="511">
        <f>IF(AND(AJ78=1,COUNTA(S76:AD76)&gt;0),1,0)</f>
        <v>0</v>
      </c>
      <c r="AL79" s="569"/>
      <c r="AM79" s="268"/>
      <c r="AN79" s="268"/>
      <c r="AO79" s="277">
        <f t="shared" si="6"/>
        <v>0</v>
      </c>
    </row>
    <row r="80" spans="1:41" ht="15" customHeight="1">
      <c r="A80" s="5"/>
      <c r="B80" s="92"/>
      <c r="C80" s="2"/>
      <c r="D80" s="18"/>
      <c r="E80" s="18"/>
      <c r="F80" s="18"/>
      <c r="G80" s="18"/>
      <c r="H80" s="18"/>
      <c r="I80" s="18"/>
      <c r="J80" s="18"/>
      <c r="K80" s="18"/>
      <c r="L80" s="18"/>
      <c r="M80" s="18"/>
      <c r="N80" s="18"/>
      <c r="O80" s="1"/>
      <c r="P80" s="1"/>
      <c r="Q80" s="1"/>
      <c r="X80" s="90" t="s">
        <v>5512</v>
      </c>
      <c r="Y80" s="668">
        <f>IF(AND(SUM(Y73:Y79)=0,COUNTIF(Y73:Y79,"NS")&gt;0),"NS",IF(AND(SUM(Y73:Y79)=0,COUNTIF(Y73:Y79,0)&gt;0),0,IF(AND(SUM(Y73:Y79)=0,COUNTIF(Y73:Y79,"NA")&gt;0),"NA",SUM(Y73:Y79))))</f>
        <v>0</v>
      </c>
      <c r="Z80" s="669"/>
      <c r="AA80" s="669"/>
      <c r="AB80" s="669"/>
      <c r="AC80" s="669"/>
      <c r="AD80" s="670"/>
      <c r="AH80" s="278">
        <f>SUM(AG73:AH79)</f>
        <v>0</v>
      </c>
      <c r="AI80" s="261">
        <f>SUM(AI73:AI79)</f>
        <v>0</v>
      </c>
      <c r="AL80" s="569"/>
      <c r="AN80" s="268"/>
      <c r="AO80" s="570">
        <f>SUM(AO73:AO79)</f>
        <v>0</v>
      </c>
    </row>
    <row r="81" spans="1:35" ht="15" customHeight="1">
      <c r="A81" s="5"/>
      <c r="B81" s="753" t="str">
        <f>IF(AO80&gt;0,"No puede ingresar cero en la col. Monto asignado debido a que registró el código 1 en la col. ¿Se consideró su financiamiento… ?","")</f>
        <v/>
      </c>
      <c r="C81" s="753"/>
      <c r="D81" s="753"/>
      <c r="E81" s="753"/>
      <c r="F81" s="753"/>
      <c r="G81" s="753"/>
      <c r="H81" s="753"/>
      <c r="I81" s="753"/>
      <c r="J81" s="753"/>
      <c r="K81" s="753"/>
      <c r="L81" s="753"/>
      <c r="M81" s="753"/>
      <c r="N81" s="753"/>
      <c r="O81" s="753"/>
      <c r="P81" s="753"/>
      <c r="Q81" s="753"/>
      <c r="R81" s="753"/>
      <c r="S81" s="753"/>
      <c r="T81" s="753"/>
      <c r="U81" s="753"/>
      <c r="V81" s="753"/>
      <c r="W81" s="753"/>
      <c r="X81" s="753"/>
      <c r="Y81" s="753"/>
      <c r="Z81" s="753"/>
      <c r="AA81" s="753"/>
      <c r="AB81" s="753"/>
      <c r="AC81" s="753"/>
      <c r="AD81" s="753"/>
      <c r="AE81" s="545"/>
    </row>
    <row r="82" spans="1:35" ht="24" customHeight="1">
      <c r="A82" s="5"/>
      <c r="B82" s="8"/>
      <c r="C82" s="758" t="s">
        <v>5120</v>
      </c>
      <c r="D82" s="751"/>
      <c r="E82" s="751"/>
      <c r="F82" s="751"/>
      <c r="G82" s="751"/>
      <c r="H82" s="751"/>
      <c r="I82" s="751"/>
      <c r="J82" s="751"/>
      <c r="K82" s="751"/>
      <c r="L82" s="751"/>
      <c r="M82" s="751"/>
      <c r="N82" s="751"/>
      <c r="O82" s="751"/>
      <c r="P82" s="751"/>
      <c r="Q82" s="751"/>
      <c r="R82" s="751"/>
      <c r="S82" s="751"/>
      <c r="T82" s="751"/>
      <c r="U82" s="751"/>
      <c r="V82" s="751"/>
      <c r="W82" s="751"/>
      <c r="X82" s="751"/>
      <c r="Y82" s="751"/>
      <c r="Z82" s="751"/>
      <c r="AA82" s="751"/>
      <c r="AB82" s="751"/>
      <c r="AC82" s="751"/>
      <c r="AD82" s="751"/>
    </row>
    <row r="83" spans="1:35" ht="60" customHeight="1">
      <c r="A83" s="5"/>
      <c r="B83" s="8"/>
      <c r="C83" s="801"/>
      <c r="D83" s="653"/>
      <c r="E83" s="653"/>
      <c r="F83" s="653"/>
      <c r="G83" s="653"/>
      <c r="H83" s="653"/>
      <c r="I83" s="653"/>
      <c r="J83" s="653"/>
      <c r="K83" s="653"/>
      <c r="L83" s="653"/>
      <c r="M83" s="653"/>
      <c r="N83" s="653"/>
      <c r="O83" s="653"/>
      <c r="P83" s="653"/>
      <c r="Q83" s="653"/>
      <c r="R83" s="653"/>
      <c r="S83" s="653"/>
      <c r="T83" s="653"/>
      <c r="U83" s="653"/>
      <c r="V83" s="653"/>
      <c r="W83" s="653"/>
      <c r="X83" s="653"/>
      <c r="Y83" s="653"/>
      <c r="Z83" s="653"/>
      <c r="AA83" s="653"/>
      <c r="AB83" s="653"/>
      <c r="AC83" s="653"/>
      <c r="AD83" s="748"/>
    </row>
    <row r="84" spans="1:35" ht="15" customHeight="1">
      <c r="A84" s="4"/>
      <c r="B84" s="766" t="str">
        <f>IF(AI80&gt;0,"Favor de ingresar toda la información requerida en la pregunta","")</f>
        <v/>
      </c>
      <c r="C84" s="635"/>
      <c r="D84" s="635"/>
      <c r="E84" s="635"/>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row>
    <row r="85" spans="1:35" ht="15" customHeight="1">
      <c r="A85" s="4"/>
      <c r="B85" s="782" t="str">
        <f>IF(SUM(COUNTIF(Y73:AD79,"NS"))&lt;&gt;0,"Alerta: debido a que cuenta con registros NS, debe proporcionar una justificación en el area de comentarios al final de la pregunta","")</f>
        <v/>
      </c>
      <c r="C85" s="782"/>
      <c r="D85" s="782"/>
      <c r="E85" s="782"/>
      <c r="F85" s="782"/>
      <c r="G85" s="782"/>
      <c r="H85" s="782"/>
      <c r="I85" s="782"/>
      <c r="J85" s="782"/>
      <c r="K85" s="782"/>
      <c r="L85" s="782"/>
      <c r="M85" s="782"/>
      <c r="N85" s="782"/>
      <c r="O85" s="782"/>
      <c r="P85" s="782"/>
      <c r="Q85" s="782"/>
      <c r="R85" s="782"/>
      <c r="S85" s="782"/>
      <c r="T85" s="782"/>
      <c r="U85" s="782"/>
      <c r="V85" s="782"/>
      <c r="W85" s="782"/>
      <c r="X85" s="782"/>
      <c r="Y85" s="782"/>
      <c r="Z85" s="782"/>
      <c r="AA85" s="782"/>
      <c r="AB85" s="782"/>
      <c r="AC85" s="782"/>
      <c r="AD85" s="782"/>
    </row>
    <row r="86" spans="1:35" ht="15" customHeight="1">
      <c r="A86" s="4"/>
      <c r="B86" s="750" t="str">
        <f>IF(AK73&gt;0,"Favor de revisar la instrucción 3, debido a que no se cumple con los criterios mencionados","")</f>
        <v/>
      </c>
      <c r="C86" s="751"/>
      <c r="D86" s="751"/>
      <c r="E86" s="751"/>
      <c r="F86" s="751"/>
      <c r="G86" s="751"/>
      <c r="H86" s="751"/>
      <c r="I86" s="751"/>
      <c r="J86" s="751"/>
      <c r="K86" s="751"/>
      <c r="L86" s="751"/>
      <c r="M86" s="751"/>
      <c r="N86" s="751"/>
      <c r="O86" s="751"/>
      <c r="P86" s="751"/>
      <c r="Q86" s="751"/>
      <c r="R86" s="751"/>
      <c r="S86" s="751"/>
      <c r="T86" s="751"/>
      <c r="U86" s="751"/>
      <c r="V86" s="751"/>
      <c r="W86" s="751"/>
      <c r="X86" s="751"/>
      <c r="Y86" s="751"/>
      <c r="Z86" s="751"/>
      <c r="AA86" s="751"/>
      <c r="AB86" s="751"/>
      <c r="AC86" s="751"/>
      <c r="AD86" s="751"/>
    </row>
    <row r="87" spans="1:35" ht="15" customHeight="1">
      <c r="A87" s="4"/>
      <c r="B87" s="749" t="str">
        <f>IF(AJ79&gt;0,"Alerta: debe de proporcionar una justificación de acuerdo a lo establecido en la instrucción 1","")</f>
        <v/>
      </c>
      <c r="C87" s="749"/>
      <c r="D87" s="749"/>
      <c r="E87" s="749"/>
      <c r="F87" s="749"/>
      <c r="G87" s="749"/>
      <c r="H87" s="749"/>
      <c r="I87" s="749"/>
      <c r="J87" s="749"/>
      <c r="K87" s="749"/>
      <c r="L87" s="749"/>
      <c r="M87" s="749"/>
      <c r="N87" s="749"/>
      <c r="O87" s="749"/>
      <c r="P87" s="749"/>
      <c r="Q87" s="749"/>
      <c r="R87" s="749"/>
      <c r="S87" s="749"/>
      <c r="T87" s="749"/>
      <c r="U87" s="749"/>
      <c r="V87" s="749"/>
      <c r="W87" s="749"/>
      <c r="X87" s="749"/>
      <c r="Y87" s="749"/>
      <c r="Z87" s="749"/>
      <c r="AA87" s="749"/>
      <c r="AB87" s="749"/>
      <c r="AC87" s="749"/>
      <c r="AD87" s="749"/>
    </row>
    <row r="88" spans="1:35" ht="15" customHeight="1">
      <c r="A88" s="4"/>
      <c r="B88" s="753" t="str">
        <f>IF(AL80&gt;0,"Los ingresos brutos mensuales deben anotarse en pesos mexicanos (no debe agregar la frase “miles o millones de pesos”)",IF(AN80&gt;0,"Los ingresos brutos mensuales no deben llevar decimales",""))</f>
        <v/>
      </c>
      <c r="C88" s="753"/>
      <c r="D88" s="753"/>
      <c r="E88" s="753"/>
      <c r="F88" s="753"/>
      <c r="G88" s="753"/>
      <c r="H88" s="753"/>
      <c r="I88" s="753"/>
      <c r="J88" s="753"/>
      <c r="K88" s="753"/>
      <c r="L88" s="753"/>
      <c r="M88" s="753"/>
      <c r="N88" s="753"/>
      <c r="O88" s="753"/>
      <c r="P88" s="753"/>
      <c r="Q88" s="753"/>
      <c r="R88" s="753"/>
      <c r="S88" s="753"/>
      <c r="T88" s="753"/>
      <c r="U88" s="753"/>
      <c r="V88" s="753"/>
      <c r="W88" s="753"/>
      <c r="X88" s="753"/>
      <c r="Y88" s="753"/>
      <c r="Z88" s="753"/>
      <c r="AA88" s="753"/>
      <c r="AB88" s="753"/>
      <c r="AC88" s="753"/>
      <c r="AD88" s="753"/>
    </row>
    <row r="89" spans="1:35" ht="15" customHeight="1" thickBot="1">
      <c r="A89" s="4"/>
      <c r="B89" s="750" t="str">
        <f>IF(AH80&gt;0,"Favor de verificar que no tenga información en celdas sombreadas","")</f>
        <v/>
      </c>
      <c r="C89" s="751"/>
      <c r="D89" s="751"/>
      <c r="E89" s="751"/>
      <c r="F89" s="751"/>
      <c r="G89" s="751"/>
      <c r="H89" s="751"/>
      <c r="I89" s="751"/>
      <c r="J89" s="751"/>
      <c r="K89" s="751"/>
      <c r="L89" s="751"/>
      <c r="M89" s="751"/>
      <c r="N89" s="751"/>
      <c r="O89" s="751"/>
      <c r="P89" s="751"/>
      <c r="Q89" s="751"/>
      <c r="R89" s="751"/>
      <c r="S89" s="751"/>
      <c r="T89" s="751"/>
      <c r="U89" s="751"/>
      <c r="V89" s="751"/>
      <c r="W89" s="751"/>
      <c r="X89" s="751"/>
      <c r="Y89" s="751"/>
      <c r="Z89" s="751"/>
      <c r="AA89" s="751"/>
      <c r="AB89" s="751"/>
      <c r="AC89" s="751"/>
      <c r="AD89" s="751"/>
    </row>
    <row r="90" spans="1:35" ht="15" customHeight="1" thickBot="1">
      <c r="A90" s="4"/>
      <c r="B90" s="654" t="s">
        <v>5538</v>
      </c>
      <c r="C90" s="655"/>
      <c r="D90" s="655"/>
      <c r="E90" s="655"/>
      <c r="F90" s="655"/>
      <c r="G90" s="655"/>
      <c r="H90" s="655"/>
      <c r="I90" s="655"/>
      <c r="J90" s="655"/>
      <c r="K90" s="655"/>
      <c r="L90" s="655"/>
      <c r="M90" s="655"/>
      <c r="N90" s="655"/>
      <c r="O90" s="655"/>
      <c r="P90" s="655"/>
      <c r="Q90" s="655"/>
      <c r="R90" s="655"/>
      <c r="S90" s="655"/>
      <c r="T90" s="655"/>
      <c r="U90" s="655"/>
      <c r="V90" s="655"/>
      <c r="W90" s="655"/>
      <c r="X90" s="655"/>
      <c r="Y90" s="655"/>
      <c r="Z90" s="655"/>
      <c r="AA90" s="655"/>
      <c r="AB90" s="655"/>
      <c r="AC90" s="655"/>
      <c r="AD90" s="656"/>
    </row>
    <row r="91" spans="1:35" ht="1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5" ht="24" customHeight="1">
      <c r="A92" s="61" t="s">
        <v>5539</v>
      </c>
      <c r="B92" s="755" t="s">
        <v>5540</v>
      </c>
      <c r="C92" s="751"/>
      <c r="D92" s="751"/>
      <c r="E92" s="751"/>
      <c r="F92" s="751"/>
      <c r="G92" s="751"/>
      <c r="H92" s="751"/>
      <c r="I92" s="751"/>
      <c r="J92" s="751"/>
      <c r="K92" s="751"/>
      <c r="L92" s="751"/>
      <c r="M92" s="751"/>
      <c r="N92" s="751"/>
      <c r="O92" s="751"/>
      <c r="P92" s="751"/>
      <c r="Q92" s="751"/>
      <c r="R92" s="751"/>
      <c r="S92" s="751"/>
      <c r="T92" s="751"/>
      <c r="U92" s="751"/>
      <c r="V92" s="751"/>
      <c r="W92" s="751"/>
      <c r="X92" s="751"/>
      <c r="Y92" s="751"/>
      <c r="Z92" s="751"/>
      <c r="AA92" s="751"/>
      <c r="AB92" s="751"/>
      <c r="AC92" s="751"/>
      <c r="AD92" s="751"/>
    </row>
    <row r="93" spans="1:35" ht="36" customHeight="1">
      <c r="A93" s="62"/>
      <c r="B93" s="8"/>
      <c r="C93" s="756" t="s">
        <v>5541</v>
      </c>
      <c r="D93" s="751"/>
      <c r="E93" s="751"/>
      <c r="F93" s="751"/>
      <c r="G93" s="751"/>
      <c r="H93" s="751"/>
      <c r="I93" s="751"/>
      <c r="J93" s="751"/>
      <c r="K93" s="751"/>
      <c r="L93" s="751"/>
      <c r="M93" s="751"/>
      <c r="N93" s="751"/>
      <c r="O93" s="751"/>
      <c r="P93" s="751"/>
      <c r="Q93" s="751"/>
      <c r="R93" s="751"/>
      <c r="S93" s="751"/>
      <c r="T93" s="751"/>
      <c r="U93" s="751"/>
      <c r="V93" s="751"/>
      <c r="W93" s="751"/>
      <c r="X93" s="751"/>
      <c r="Y93" s="751"/>
      <c r="Z93" s="751"/>
      <c r="AA93" s="751"/>
      <c r="AB93" s="751"/>
      <c r="AC93" s="751"/>
      <c r="AD93" s="751"/>
      <c r="AG93" s="278" t="s">
        <v>5099</v>
      </c>
    </row>
    <row r="94" spans="1:35" ht="14.25">
      <c r="A94" s="62"/>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G94" s="854" t="s">
        <v>5310</v>
      </c>
      <c r="AH94" s="856" t="s">
        <v>5110</v>
      </c>
      <c r="AI94" s="870" t="s">
        <v>5542</v>
      </c>
    </row>
    <row r="95" spans="1:35" ht="36" customHeight="1">
      <c r="A95" s="62"/>
      <c r="B95" s="86"/>
      <c r="C95" s="643" t="s">
        <v>5543</v>
      </c>
      <c r="D95" s="669"/>
      <c r="E95" s="669"/>
      <c r="F95" s="669"/>
      <c r="G95" s="669"/>
      <c r="H95" s="669"/>
      <c r="I95" s="669"/>
      <c r="J95" s="669"/>
      <c r="K95" s="669"/>
      <c r="L95" s="669"/>
      <c r="M95" s="669"/>
      <c r="N95" s="669"/>
      <c r="O95" s="669"/>
      <c r="P95" s="670"/>
      <c r="Q95" s="771" t="s">
        <v>5544</v>
      </c>
      <c r="R95" s="669"/>
      <c r="S95" s="669"/>
      <c r="T95" s="669"/>
      <c r="U95" s="669"/>
      <c r="V95" s="669"/>
      <c r="W95" s="669"/>
      <c r="X95" s="669"/>
      <c r="Y95" s="669"/>
      <c r="Z95" s="669"/>
      <c r="AA95" s="669"/>
      <c r="AB95" s="669"/>
      <c r="AC95" s="669"/>
      <c r="AD95" s="670"/>
      <c r="AG95" s="855"/>
      <c r="AH95" s="857"/>
      <c r="AI95" s="870"/>
    </row>
    <row r="96" spans="1:35" ht="14.25">
      <c r="A96" s="62"/>
      <c r="B96" s="8"/>
      <c r="C96" s="754"/>
      <c r="D96" s="653"/>
      <c r="E96" s="653"/>
      <c r="F96" s="653"/>
      <c r="G96" s="653"/>
      <c r="H96" s="653"/>
      <c r="I96" s="653"/>
      <c r="J96" s="653"/>
      <c r="K96" s="653"/>
      <c r="L96" s="653"/>
      <c r="M96" s="653"/>
      <c r="N96" s="653"/>
      <c r="O96" s="653"/>
      <c r="P96" s="748"/>
      <c r="Q96" s="858"/>
      <c r="R96" s="745"/>
      <c r="S96" s="745"/>
      <c r="T96" s="745"/>
      <c r="U96" s="745"/>
      <c r="V96" s="745"/>
      <c r="W96" s="745"/>
      <c r="X96" s="745"/>
      <c r="Y96" s="745"/>
      <c r="Z96" s="745"/>
      <c r="AA96" s="745"/>
      <c r="AB96" s="745"/>
      <c r="AC96" s="745"/>
      <c r="AD96" s="746"/>
      <c r="AG96" s="279">
        <f>IF(AND($C$96&lt;&gt;"",$C$96&lt;&gt;1,COUNTA(Q96)&gt;0),1,0)</f>
        <v>0</v>
      </c>
      <c r="AH96" s="260">
        <f>IF(AND($C$96&lt;&gt;"",$C$96&lt;&gt;1,COUNTA(Q96)=0),0,IF(AND($C$96&lt;&gt;"",$C$96=1,COUNTA(Q96)=1),0,IF(COUNTA(C96:AD96)=0,0,1)))</f>
        <v>0</v>
      </c>
      <c r="AI96" s="277">
        <f>IF(Q96="",0,IF(AND(C96&lt;&gt;"",C96=1,SUM(Q96)=0),1,0))</f>
        <v>0</v>
      </c>
    </row>
    <row r="97" spans="1:31" ht="14.25">
      <c r="A97" s="62"/>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row>
    <row r="98" spans="1:31" ht="24" customHeight="1">
      <c r="A98" s="5"/>
      <c r="B98" s="8"/>
      <c r="C98" s="758" t="s">
        <v>5120</v>
      </c>
      <c r="D98" s="751"/>
      <c r="E98" s="751"/>
      <c r="F98" s="751"/>
      <c r="G98" s="751"/>
      <c r="H98" s="751"/>
      <c r="I98" s="751"/>
      <c r="J98" s="751"/>
      <c r="K98" s="751"/>
      <c r="L98" s="751"/>
      <c r="M98" s="751"/>
      <c r="N98" s="751"/>
      <c r="O98" s="751"/>
      <c r="P98" s="751"/>
      <c r="Q98" s="751"/>
      <c r="R98" s="751"/>
      <c r="S98" s="751"/>
      <c r="T98" s="751"/>
      <c r="U98" s="751"/>
      <c r="V98" s="751"/>
      <c r="W98" s="751"/>
      <c r="X98" s="751"/>
      <c r="Y98" s="751"/>
      <c r="Z98" s="751"/>
      <c r="AA98" s="751"/>
      <c r="AB98" s="751"/>
      <c r="AC98" s="751"/>
      <c r="AD98" s="751"/>
    </row>
    <row r="99" spans="1:31" ht="60" customHeight="1">
      <c r="A99" s="5"/>
      <c r="B99" s="8"/>
      <c r="C99" s="801"/>
      <c r="D99" s="653"/>
      <c r="E99" s="653"/>
      <c r="F99" s="653"/>
      <c r="G99" s="653"/>
      <c r="H99" s="653"/>
      <c r="I99" s="653"/>
      <c r="J99" s="653"/>
      <c r="K99" s="653"/>
      <c r="L99" s="653"/>
      <c r="M99" s="653"/>
      <c r="N99" s="653"/>
      <c r="O99" s="653"/>
      <c r="P99" s="653"/>
      <c r="Q99" s="653"/>
      <c r="R99" s="653"/>
      <c r="S99" s="653"/>
      <c r="T99" s="653"/>
      <c r="U99" s="653"/>
      <c r="V99" s="653"/>
      <c r="W99" s="653"/>
      <c r="X99" s="653"/>
      <c r="Y99" s="653"/>
      <c r="Z99" s="653"/>
      <c r="AA99" s="653"/>
      <c r="AB99" s="653"/>
      <c r="AC99" s="653"/>
      <c r="AD99" s="748"/>
    </row>
    <row r="100" spans="1:31" ht="15" customHeight="1">
      <c r="B100" s="766" t="str">
        <f>IF(AH96&gt;0,"Favor de ingresar toda la información requerida en la pregunta","")</f>
        <v/>
      </c>
      <c r="C100" s="635"/>
      <c r="D100" s="635"/>
      <c r="E100" s="635"/>
      <c r="F100" s="635"/>
      <c r="G100" s="635"/>
      <c r="H100" s="635"/>
      <c r="I100" s="635"/>
      <c r="J100" s="635"/>
      <c r="K100" s="635"/>
      <c r="L100" s="635"/>
      <c r="M100" s="635"/>
      <c r="N100" s="635"/>
      <c r="O100" s="635"/>
      <c r="P100" s="635"/>
      <c r="Q100" s="635"/>
      <c r="R100" s="635"/>
      <c r="S100" s="635"/>
      <c r="T100" s="635"/>
      <c r="U100" s="635"/>
      <c r="V100" s="635"/>
      <c r="W100" s="635"/>
      <c r="X100" s="635"/>
      <c r="Y100" s="635"/>
      <c r="Z100" s="635"/>
      <c r="AA100" s="635"/>
      <c r="AB100" s="635"/>
      <c r="AC100" s="635"/>
      <c r="AD100" s="635"/>
    </row>
    <row r="101" spans="1:31" ht="15" customHeight="1">
      <c r="B101" s="767" t="str">
        <f>IF(SUM(COUNTIF(Q96:AD96,"NS"))&lt;&gt;0,"Alerta: debido a que cuenta con registros NS, debe proporcionar una justificación en el area de comentarios al final de la pregunta","")</f>
        <v/>
      </c>
      <c r="C101" s="767"/>
      <c r="D101" s="767"/>
      <c r="E101" s="767"/>
      <c r="F101" s="767"/>
      <c r="G101" s="767"/>
      <c r="H101" s="767"/>
      <c r="I101" s="767"/>
      <c r="J101" s="767"/>
      <c r="K101" s="767"/>
      <c r="L101" s="767"/>
      <c r="M101" s="767"/>
      <c r="N101" s="767"/>
      <c r="O101" s="767"/>
      <c r="P101" s="767"/>
      <c r="Q101" s="767"/>
      <c r="R101" s="767"/>
      <c r="S101" s="767"/>
      <c r="T101" s="767"/>
      <c r="U101" s="767"/>
      <c r="V101" s="767"/>
      <c r="W101" s="767"/>
      <c r="X101" s="767"/>
      <c r="Y101" s="767"/>
      <c r="Z101" s="767"/>
      <c r="AA101" s="767"/>
      <c r="AB101" s="767"/>
      <c r="AC101" s="767"/>
      <c r="AD101" s="767"/>
    </row>
    <row r="102" spans="1:31" ht="15" customHeight="1">
      <c r="B102" s="750" t="str">
        <f>IF(AG96&gt;0,"Favor de verificar que no tenga información en celdas sombreadas","")</f>
        <v/>
      </c>
      <c r="C102" s="751"/>
      <c r="D102" s="751"/>
      <c r="E102" s="751"/>
      <c r="F102" s="751"/>
      <c r="G102" s="751"/>
      <c r="H102" s="751"/>
      <c r="I102" s="751"/>
      <c r="J102" s="751"/>
      <c r="K102" s="751"/>
      <c r="L102" s="751"/>
      <c r="M102" s="751"/>
      <c r="N102" s="751"/>
      <c r="O102" s="751"/>
      <c r="P102" s="751"/>
      <c r="Q102" s="751"/>
      <c r="R102" s="751"/>
      <c r="S102" s="751"/>
      <c r="T102" s="751"/>
      <c r="U102" s="751"/>
      <c r="V102" s="751"/>
      <c r="W102" s="751"/>
      <c r="X102" s="751"/>
      <c r="Y102" s="751"/>
      <c r="Z102" s="751"/>
      <c r="AA102" s="751"/>
      <c r="AB102" s="751"/>
      <c r="AC102" s="751"/>
      <c r="AD102" s="751"/>
    </row>
    <row r="103" spans="1:31" ht="15" customHeight="1">
      <c r="B103" s="753" t="str">
        <f>IF(AI96&gt;0,"No puede ingresar cero en la col. Suma asegurada debido a que registró el código 1 en la col. ¿Contó con algún seguro de daños… ?","")</f>
        <v/>
      </c>
      <c r="C103" s="753"/>
      <c r="D103" s="753"/>
      <c r="E103" s="753"/>
      <c r="F103" s="753"/>
      <c r="G103" s="753"/>
      <c r="H103" s="753"/>
      <c r="I103" s="753"/>
      <c r="J103" s="753"/>
      <c r="K103" s="753"/>
      <c r="L103" s="753"/>
      <c r="M103" s="753"/>
      <c r="N103" s="753"/>
      <c r="O103" s="753"/>
      <c r="P103" s="753"/>
      <c r="Q103" s="753"/>
      <c r="R103" s="753"/>
      <c r="S103" s="753"/>
      <c r="T103" s="753"/>
      <c r="U103" s="753"/>
      <c r="V103" s="753"/>
      <c r="W103" s="753"/>
      <c r="X103" s="753"/>
      <c r="Y103" s="753"/>
      <c r="Z103" s="753"/>
      <c r="AA103" s="753"/>
      <c r="AB103" s="753"/>
      <c r="AC103" s="753"/>
      <c r="AD103" s="753"/>
      <c r="AE103" s="545"/>
    </row>
    <row r="104" spans="1:31" ht="15" customHeight="1"/>
    <row r="105" spans="1:31" ht="15" customHeight="1"/>
  </sheetData>
  <sheetProtection algorithmName="SHA-512" hashValue="OogwkJYN7hXZAPrw+IvSudqc6wjK4gWemBT+3zN9+206v6RWsoblrTs59UgoCfbYs5XX74fsP0xeEmTgzbV0XQ==" saltValue="y/S+UgVRtFBBUh5KotHYXg==" spinCount="100000" sheet="1" objects="1" scenarios="1"/>
  <mergeCells count="172">
    <mergeCell ref="B103:AD103"/>
    <mergeCell ref="B101:AD101"/>
    <mergeCell ref="B81:AD81"/>
    <mergeCell ref="AO71:AO72"/>
    <mergeCell ref="AI94:AI95"/>
    <mergeCell ref="B5:AD5"/>
    <mergeCell ref="C60:AD60"/>
    <mergeCell ref="Y56:Z56"/>
    <mergeCell ref="F77:R77"/>
    <mergeCell ref="Y78:AD78"/>
    <mergeCell ref="C82:AD82"/>
    <mergeCell ref="M50:R51"/>
    <mergeCell ref="Y80:AD80"/>
    <mergeCell ref="D56:L56"/>
    <mergeCell ref="M57:R57"/>
    <mergeCell ref="AA53:AB53"/>
    <mergeCell ref="C68:AD68"/>
    <mergeCell ref="B23:AD23"/>
    <mergeCell ref="W51:X51"/>
    <mergeCell ref="Y51:Z51"/>
    <mergeCell ref="W54:X54"/>
    <mergeCell ref="Y77:AD77"/>
    <mergeCell ref="AC55:AD55"/>
    <mergeCell ref="Q32:AD32"/>
    <mergeCell ref="B1:AD1"/>
    <mergeCell ref="C95:P95"/>
    <mergeCell ref="S79:X79"/>
    <mergeCell ref="Y52:Z52"/>
    <mergeCell ref="S50:AD50"/>
    <mergeCell ref="M56:R56"/>
    <mergeCell ref="S72:X72"/>
    <mergeCell ref="C29:AD29"/>
    <mergeCell ref="F79:R79"/>
    <mergeCell ref="C44:AD44"/>
    <mergeCell ref="C22:AD22"/>
    <mergeCell ref="Y74:AD74"/>
    <mergeCell ref="C12:AD12"/>
    <mergeCell ref="C46:AD46"/>
    <mergeCell ref="S73:X73"/>
    <mergeCell ref="M54:R54"/>
    <mergeCell ref="C21:AD21"/>
    <mergeCell ref="C70:AD70"/>
    <mergeCell ref="C48:AD48"/>
    <mergeCell ref="D53:L53"/>
    <mergeCell ref="Y54:Z54"/>
    <mergeCell ref="W55:X55"/>
    <mergeCell ref="B85:AD85"/>
    <mergeCell ref="AA7:AD7"/>
    <mergeCell ref="Y53:Z53"/>
    <mergeCell ref="C59:AD59"/>
    <mergeCell ref="Y73:AD73"/>
    <mergeCell ref="C11:AD11"/>
    <mergeCell ref="C33:P33"/>
    <mergeCell ref="Y55:Z55"/>
    <mergeCell ref="C50:L51"/>
    <mergeCell ref="B20:AD20"/>
    <mergeCell ref="C26:AD26"/>
    <mergeCell ref="C35:AD35"/>
    <mergeCell ref="Y72:AD72"/>
    <mergeCell ref="AA56:AB56"/>
    <mergeCell ref="AC56:AD56"/>
    <mergeCell ref="C16:AD16"/>
    <mergeCell ref="C25:AD25"/>
    <mergeCell ref="S56:T56"/>
    <mergeCell ref="AA52:AB52"/>
    <mergeCell ref="C36:AD36"/>
    <mergeCell ref="S54:T54"/>
    <mergeCell ref="C14:AD14"/>
    <mergeCell ref="C45:AD45"/>
    <mergeCell ref="B8:L8"/>
    <mergeCell ref="B3:AD3"/>
    <mergeCell ref="B90:AD90"/>
    <mergeCell ref="Q33:AD33"/>
    <mergeCell ref="F73:R73"/>
    <mergeCell ref="C13:AD13"/>
    <mergeCell ref="S74:X74"/>
    <mergeCell ref="N8:O8"/>
    <mergeCell ref="D55:L55"/>
    <mergeCell ref="Y76:AD76"/>
    <mergeCell ref="C15:AD15"/>
    <mergeCell ref="S76:X76"/>
    <mergeCell ref="S53:T53"/>
    <mergeCell ref="D54:L54"/>
    <mergeCell ref="F74:R74"/>
    <mergeCell ref="Y75:AD75"/>
    <mergeCell ref="B28:AD28"/>
    <mergeCell ref="S55:T55"/>
    <mergeCell ref="M55:R55"/>
    <mergeCell ref="U55:V55"/>
    <mergeCell ref="F76:R76"/>
    <mergeCell ref="AA51:AB51"/>
    <mergeCell ref="AC51:AD51"/>
    <mergeCell ref="U51:V51"/>
    <mergeCell ref="B10:AD10"/>
    <mergeCell ref="B19:AD19"/>
    <mergeCell ref="C47:AD47"/>
    <mergeCell ref="M52:R52"/>
    <mergeCell ref="AC52:AD52"/>
    <mergeCell ref="C32:P32"/>
    <mergeCell ref="S52:T52"/>
    <mergeCell ref="C17:AD17"/>
    <mergeCell ref="C30:AD30"/>
    <mergeCell ref="B40:AD40"/>
    <mergeCell ref="B39:AD39"/>
    <mergeCell ref="B38:AD38"/>
    <mergeCell ref="C24:AD24"/>
    <mergeCell ref="S51:T51"/>
    <mergeCell ref="D52:L52"/>
    <mergeCell ref="AG31:AG32"/>
    <mergeCell ref="AH31:AH32"/>
    <mergeCell ref="AI31:AI32"/>
    <mergeCell ref="AJ31:AJ32"/>
    <mergeCell ref="B37:AD37"/>
    <mergeCell ref="B41:AD41"/>
    <mergeCell ref="S78:X78"/>
    <mergeCell ref="C72:R72"/>
    <mergeCell ref="B43:AD43"/>
    <mergeCell ref="F78:R78"/>
    <mergeCell ref="C69:AD69"/>
    <mergeCell ref="U56:V56"/>
    <mergeCell ref="W56:X56"/>
    <mergeCell ref="AA54:AB54"/>
    <mergeCell ref="AC54:AD54"/>
    <mergeCell ref="B62:AD62"/>
    <mergeCell ref="S77:X77"/>
    <mergeCell ref="B66:AD66"/>
    <mergeCell ref="B61:AD61"/>
    <mergeCell ref="B63:AD63"/>
    <mergeCell ref="B64:AD64"/>
    <mergeCell ref="B65:AD65"/>
    <mergeCell ref="B58:AD58"/>
    <mergeCell ref="B67:AD67"/>
    <mergeCell ref="AN50:AN51"/>
    <mergeCell ref="AM50:AM51"/>
    <mergeCell ref="AO50:AO51"/>
    <mergeCell ref="AP50:AP51"/>
    <mergeCell ref="B100:AD100"/>
    <mergeCell ref="C83:AD83"/>
    <mergeCell ref="C74:D79"/>
    <mergeCell ref="U54:V54"/>
    <mergeCell ref="AA55:AB55"/>
    <mergeCell ref="Q95:AD95"/>
    <mergeCell ref="C99:AD99"/>
    <mergeCell ref="C73:E73"/>
    <mergeCell ref="F75:R75"/>
    <mergeCell ref="AL50:AL51"/>
    <mergeCell ref="Y79:AD79"/>
    <mergeCell ref="M53:R53"/>
    <mergeCell ref="U52:V52"/>
    <mergeCell ref="W52:X52"/>
    <mergeCell ref="AC53:AD53"/>
    <mergeCell ref="U53:V53"/>
    <mergeCell ref="AI71:AI72"/>
    <mergeCell ref="AJ71:AJ72"/>
    <mergeCell ref="AK71:AK72"/>
    <mergeCell ref="W53:X53"/>
    <mergeCell ref="B102:AD102"/>
    <mergeCell ref="B84:AD84"/>
    <mergeCell ref="B86:AD86"/>
    <mergeCell ref="B87:AD87"/>
    <mergeCell ref="B88:AD88"/>
    <mergeCell ref="B89:AD89"/>
    <mergeCell ref="AG94:AG95"/>
    <mergeCell ref="AH94:AH95"/>
    <mergeCell ref="AG71:AG72"/>
    <mergeCell ref="AH71:AH72"/>
    <mergeCell ref="Q96:AD96"/>
    <mergeCell ref="C98:AD98"/>
    <mergeCell ref="C93:AD93"/>
    <mergeCell ref="B92:AD92"/>
    <mergeCell ref="C96:P96"/>
    <mergeCell ref="S75:X75"/>
  </mergeCells>
  <phoneticPr fontId="63" type="noConversion"/>
  <conditionalFormatting sqref="A1:XFD1048576">
    <cfRule type="expression" dxfId="1619" priority="19" stopIfTrue="1">
      <formula>AND($A$1&lt;&gt;"",SEARCH("igual o mayor",A1)&gt;0)</formula>
    </cfRule>
    <cfRule type="expression" dxfId="1618" priority="20" stopIfTrue="1">
      <formula>AND($A$1&lt;&gt;"",SEARCH("igual o menor",A1)&gt;0)</formula>
    </cfRule>
    <cfRule type="expression" dxfId="1617" priority="21" stopIfTrue="1">
      <formula>AND($A$1&lt;&gt;"",SEARCH("pase a la pregunta",A1)&gt;0)</formula>
    </cfRule>
    <cfRule type="expression" dxfId="1616" priority="22" stopIfTrue="1">
      <formula>AND($A$1&lt;&gt;"",SEARCH("en blanco",A1)&gt;0)</formula>
    </cfRule>
    <cfRule type="expression" dxfId="1615" priority="23" stopIfTrue="1">
      <formula>AND($A$1&lt;&gt;"",SEARCH("no puede registrar",A1)&gt;0)</formula>
    </cfRule>
    <cfRule type="expression" dxfId="1614" priority="24" stopIfTrue="1">
      <formula>AND($A$1&lt;&gt;"",SUM(A1)&gt;0)</formula>
    </cfRule>
    <cfRule type="expression" dxfId="1613" priority="25" stopIfTrue="1">
      <formula>AND($A$1&lt;&gt;"",SEARCH("la pregunta",A1)&gt;0)</formula>
    </cfRule>
  </conditionalFormatting>
  <conditionalFormatting sqref="C30:AD30">
    <cfRule type="expression" dxfId="1612" priority="17">
      <formula>AND($AI$33&gt;0,$C$36="")</formula>
    </cfRule>
  </conditionalFormatting>
  <conditionalFormatting sqref="C44:AD44">
    <cfRule type="expression" dxfId="1611" priority="12">
      <formula>$AK$58&gt;0</formula>
    </cfRule>
  </conditionalFormatting>
  <conditionalFormatting sqref="C47:AD47">
    <cfRule type="expression" dxfId="1610" priority="11">
      <formula>$AO$52&gt;0</formula>
    </cfRule>
  </conditionalFormatting>
  <conditionalFormatting sqref="C48:AD48">
    <cfRule type="expression" dxfId="1609" priority="10">
      <formula>AND($AP$52&gt;0,$C$60="")</formula>
    </cfRule>
  </conditionalFormatting>
  <conditionalFormatting sqref="C68:AD68">
    <cfRule type="expression" dxfId="1608" priority="7">
      <formula>AND($AJ$78&gt;0,$C$83="")</formula>
    </cfRule>
  </conditionalFormatting>
  <conditionalFormatting sqref="C70:AD70">
    <cfRule type="expression" dxfId="1607" priority="6">
      <formula>$AK$73&gt;0</formula>
    </cfRule>
  </conditionalFormatting>
  <conditionalFormatting sqref="D52:AD56">
    <cfRule type="expression" dxfId="1606" priority="13">
      <formula>AND($C$33&lt;&gt;"",$C$33&lt;&gt;1)</formula>
    </cfRule>
  </conditionalFormatting>
  <conditionalFormatting sqref="Q33:AD33">
    <cfRule type="expression" dxfId="1605" priority="18">
      <formula>AND($C$33&lt;&gt;"",$C$33&lt;&gt;1)</formula>
    </cfRule>
  </conditionalFormatting>
  <conditionalFormatting sqref="Q96:AD96">
    <cfRule type="expression" dxfId="1604" priority="5">
      <formula>AND($C$96&lt;&gt;"",$C$96&lt;&gt;1)</formula>
    </cfRule>
  </conditionalFormatting>
  <conditionalFormatting sqref="S52:Z56 AC52:AD56">
    <cfRule type="expression" dxfId="1603" priority="14">
      <formula>$AA52="X"</formula>
    </cfRule>
  </conditionalFormatting>
  <conditionalFormatting sqref="S52:AB56">
    <cfRule type="expression" dxfId="1602" priority="15">
      <formula>$AC52="X"</formula>
    </cfRule>
  </conditionalFormatting>
  <conditionalFormatting sqref="S73:AD79">
    <cfRule type="expression" dxfId="1601" priority="9">
      <formula>AND($C$33&lt;&gt;"",$C$33&lt;&gt;1)</formula>
    </cfRule>
  </conditionalFormatting>
  <conditionalFormatting sqref="S76:AD76">
    <cfRule type="expression" dxfId="1600" priority="2">
      <formula>$AJ$78&gt;0</formula>
    </cfRule>
  </conditionalFormatting>
  <conditionalFormatting sqref="Y73:AD79">
    <cfRule type="expression" dxfId="1599" priority="8">
      <formula>AND($S73&lt;&gt;"",$S73&lt;&gt;1)</formula>
    </cfRule>
  </conditionalFormatting>
  <dataValidations count="9">
    <dataValidation type="list" allowBlank="1" showErrorMessage="1" errorTitle="Datos incorrectos" error="Los datos ingresados no son correctos, revise las opciones disponibles" sqref="C33 C96">
      <formula1>"1,2,3,9"</formula1>
    </dataValidation>
    <dataValidation type="list" allowBlank="1" showErrorMessage="1" errorTitle="Datos incorrectos" error="Los datos ingresados no son correctos, revise las opciones disponibles" sqref="S73:S79">
      <formula1>"1,2,9"</formula1>
    </dataValidation>
    <dataValidation type="list" allowBlank="1" showInputMessage="1" showErrorMessage="1" sqref="S52:AD56">
      <formula1>"X"</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2">
      <formula1>$AT$52=0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3">
      <formula1>$AT$53=0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4">
      <formula1>$AT$54=0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5">
      <formula1>$AT$55=0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56">
      <formula1>$AT$56=0</formula1>
    </dataValidation>
    <dataValidation type="custom" allowBlank="1" showDropDown="1" showInputMessage="1" showErrorMessage="1" errorTitle="Valor no permitido" error="Ingrese solo números enteros (sin decimales),las cifras deben estar en pesos mexicanos (no agregue la frase miles o millones de pesos)." sqref="M52:M56 Q33 Y73:Y79">
      <formula1>OR(ISBLANK(M33),IF(ISNUMBER(M33),MOD(M33,1)=0,FALSE),OR(LOWER(TRIM(SUBSTITUTE(M33,CHAR(160),"")))="ns",LOWER(TRIM(SUBSTITUTE(M33,CHAR(160),"")))="na"))</formula1>
    </dataValidation>
  </dataValidations>
  <hyperlinks>
    <hyperlink ref="AA7" location="Índice!B19" display="Índice"/>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2 Sección III
Cuestionario</oddHeader>
    <oddFooter>&amp;LCenso Nacional de Gobiernos Estatales 2026&amp;R&amp;P de &amp;N</oddFooter>
  </headerFooter>
  <rowBreaks count="1" manualBreakCount="1">
    <brk id="34"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EJ40"/>
  <sheetViews>
    <sheetView showGridLines="0" view="pageBreakPreview" zoomScale="120" zoomScaleNormal="100" zoomScaleSheetLayoutView="120" workbookViewId="0"/>
  </sheetViews>
  <sheetFormatPr baseColWidth="10" defaultColWidth="0" defaultRowHeight="15" customHeight="1" zeroHeight="1"/>
  <cols>
    <col min="1" max="1" width="5.625" style="4" customWidth="1"/>
    <col min="2" max="30" width="3.625" style="4" customWidth="1"/>
    <col min="31" max="31" width="5.625" style="4" customWidth="1"/>
    <col min="32" max="32" width="3.625" style="4" hidden="1" customWidth="1"/>
    <col min="33" max="140" width="13.625" style="4" hidden="1" customWidth="1"/>
    <col min="141" max="16384" width="3.625" style="4" hidden="1"/>
  </cols>
  <sheetData>
    <row r="1" spans="1:30" ht="173.25" customHeight="1">
      <c r="A1" s="608"/>
      <c r="B1" s="619" t="s">
        <v>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row>
    <row r="2" spans="1:30" ht="15" customHeight="1">
      <c r="A2" s="5"/>
    </row>
    <row r="3" spans="1:30" ht="45" customHeight="1">
      <c r="A3" s="5"/>
      <c r="B3" s="622" t="s">
        <v>1</v>
      </c>
      <c r="C3" s="736"/>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row>
    <row r="4" spans="1:30" ht="15" customHeight="1">
      <c r="A4" s="5"/>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c r="A5" s="5"/>
      <c r="B5" s="622" t="s">
        <v>19</v>
      </c>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row>
    <row r="6" spans="1:30" ht="15" customHeight="1">
      <c r="A6" s="5"/>
      <c r="B6" s="6"/>
      <c r="C6" s="6"/>
      <c r="D6" s="6"/>
      <c r="E6" s="6"/>
      <c r="F6" s="6"/>
      <c r="G6" s="6"/>
      <c r="H6" s="6"/>
      <c r="I6" s="6"/>
      <c r="J6" s="6"/>
      <c r="K6" s="6"/>
      <c r="L6" s="6"/>
      <c r="M6" s="6"/>
      <c r="N6" s="6"/>
      <c r="O6" s="6"/>
      <c r="P6" s="6"/>
      <c r="Q6" s="6"/>
      <c r="R6" s="6"/>
      <c r="S6" s="6"/>
      <c r="T6" s="6"/>
      <c r="U6" s="6"/>
      <c r="V6" s="6"/>
      <c r="W6" s="6"/>
      <c r="X6" s="6"/>
      <c r="Y6" s="6"/>
      <c r="Z6" s="6"/>
      <c r="AA6" s="6"/>
      <c r="AB6" s="6"/>
      <c r="AC6" s="6"/>
      <c r="AD6" s="6"/>
    </row>
    <row r="7" spans="1:30" ht="15" customHeight="1" thickBot="1">
      <c r="A7" s="52"/>
      <c r="B7" s="3" t="s">
        <v>3</v>
      </c>
      <c r="C7" s="53"/>
      <c r="D7" s="53"/>
      <c r="E7" s="53"/>
      <c r="F7" s="53"/>
      <c r="G7" s="53"/>
      <c r="H7" s="53"/>
      <c r="I7" s="53"/>
      <c r="J7" s="53"/>
      <c r="K7" s="53"/>
      <c r="L7" s="53"/>
      <c r="M7" s="8"/>
      <c r="N7" s="3" t="s">
        <v>4</v>
      </c>
      <c r="O7" s="8"/>
      <c r="AA7" s="684" t="s">
        <v>2</v>
      </c>
      <c r="AB7" s="736"/>
      <c r="AC7" s="736"/>
      <c r="AD7" s="736"/>
    </row>
    <row r="8" spans="1:30" ht="15" customHeight="1" thickBot="1">
      <c r="A8" s="52"/>
      <c r="B8" s="623" t="str">
        <f>IF(Presentación!B8="","",Presentación!B8)</f>
        <v>Veracruz de Ignacio de la Llave</v>
      </c>
      <c r="C8" s="625"/>
      <c r="D8" s="625"/>
      <c r="E8" s="625"/>
      <c r="F8" s="625"/>
      <c r="G8" s="625"/>
      <c r="H8" s="625"/>
      <c r="I8" s="625"/>
      <c r="J8" s="625"/>
      <c r="K8" s="625"/>
      <c r="L8" s="624"/>
      <c r="M8" s="55"/>
      <c r="N8" s="623" t="str">
        <f>IF(Presentación!N8="","",Presentación!N8)</f>
        <v>230</v>
      </c>
      <c r="O8" s="624"/>
      <c r="P8" s="34"/>
      <c r="Q8" s="119"/>
      <c r="R8" s="119"/>
      <c r="S8" s="119"/>
      <c r="T8" s="119"/>
      <c r="U8" s="119"/>
      <c r="V8" s="119"/>
      <c r="W8" s="119"/>
      <c r="X8" s="119"/>
      <c r="Y8" s="119"/>
      <c r="Z8" s="119"/>
      <c r="AA8" s="119"/>
      <c r="AB8" s="34"/>
      <c r="AC8" s="119"/>
      <c r="AD8" s="54"/>
    </row>
    <row r="9" spans="1:30" ht="15" customHeight="1" thickBot="1">
      <c r="A9" s="5"/>
      <c r="B9" s="6"/>
      <c r="C9" s="6"/>
      <c r="D9" s="6"/>
      <c r="E9" s="6"/>
      <c r="F9" s="6"/>
      <c r="G9" s="6"/>
      <c r="H9" s="6"/>
      <c r="I9" s="6"/>
      <c r="J9" s="6"/>
      <c r="K9" s="6"/>
      <c r="L9" s="6"/>
      <c r="M9" s="6"/>
      <c r="N9" s="6"/>
      <c r="O9" s="6"/>
      <c r="P9" s="6"/>
      <c r="Q9" s="6"/>
      <c r="R9" s="6"/>
      <c r="S9" s="6"/>
      <c r="T9" s="6"/>
      <c r="U9" s="6"/>
      <c r="V9" s="6"/>
      <c r="W9" s="6"/>
      <c r="X9" s="6"/>
      <c r="Y9" s="6"/>
      <c r="Z9" s="6"/>
      <c r="AA9" s="6"/>
      <c r="AB9" s="6"/>
      <c r="AC9" s="6"/>
      <c r="AD9" s="6"/>
    </row>
    <row r="10" spans="1:30" ht="15" customHeight="1" thickBot="1">
      <c r="A10" s="58"/>
      <c r="B10" s="878" t="s">
        <v>5545</v>
      </c>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6"/>
    </row>
    <row r="11" spans="1:30" ht="15" customHeight="1">
      <c r="A11" s="5"/>
      <c r="B11" s="778" t="s">
        <v>5546</v>
      </c>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c r="AB11" s="773"/>
      <c r="AC11" s="773"/>
      <c r="AD11" s="779"/>
    </row>
    <row r="12" spans="1:30" ht="36" customHeight="1">
      <c r="A12" s="5"/>
      <c r="B12" s="56"/>
      <c r="C12" s="781" t="s">
        <v>5547</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689"/>
    </row>
    <row r="13" spans="1:30" ht="24" customHeight="1">
      <c r="A13" s="5"/>
      <c r="B13" s="56"/>
      <c r="C13" s="781" t="s">
        <v>5087</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689"/>
    </row>
    <row r="14" spans="1:30" ht="36" customHeight="1">
      <c r="A14" s="5"/>
      <c r="B14" s="56"/>
      <c r="C14" s="715" t="s">
        <v>5088</v>
      </c>
      <c r="D14" s="736"/>
      <c r="E14" s="736"/>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c r="AD14" s="689"/>
    </row>
    <row r="15" spans="1:30" ht="48" customHeight="1">
      <c r="A15" s="5"/>
      <c r="B15" s="56"/>
      <c r="C15" s="715" t="s">
        <v>5089</v>
      </c>
      <c r="D15" s="736"/>
      <c r="E15" s="736"/>
      <c r="F15" s="736"/>
      <c r="G15" s="736"/>
      <c r="H15" s="736"/>
      <c r="I15" s="736"/>
      <c r="J15" s="736"/>
      <c r="K15" s="736"/>
      <c r="L15" s="736"/>
      <c r="M15" s="736"/>
      <c r="N15" s="736"/>
      <c r="O15" s="736"/>
      <c r="P15" s="736"/>
      <c r="Q15" s="736"/>
      <c r="R15" s="736"/>
      <c r="S15" s="736"/>
      <c r="T15" s="736"/>
      <c r="U15" s="736"/>
      <c r="V15" s="736"/>
      <c r="W15" s="736"/>
      <c r="X15" s="736"/>
      <c r="Y15" s="736"/>
      <c r="Z15" s="736"/>
      <c r="AA15" s="736"/>
      <c r="AB15" s="736"/>
      <c r="AC15" s="736"/>
      <c r="AD15" s="689"/>
    </row>
    <row r="16" spans="1:30" ht="15" customHeight="1">
      <c r="A16" s="5"/>
      <c r="B16" s="94"/>
      <c r="C16" s="731" t="s">
        <v>5090</v>
      </c>
      <c r="D16" s="732"/>
      <c r="E16" s="732"/>
      <c r="F16" s="732"/>
      <c r="G16" s="732"/>
      <c r="H16" s="732"/>
      <c r="I16" s="732"/>
      <c r="J16" s="732"/>
      <c r="K16" s="732"/>
      <c r="L16" s="732"/>
      <c r="M16" s="732"/>
      <c r="N16" s="732"/>
      <c r="O16" s="732"/>
      <c r="P16" s="732"/>
      <c r="Q16" s="732"/>
      <c r="R16" s="732"/>
      <c r="S16" s="732"/>
      <c r="T16" s="732"/>
      <c r="U16" s="732"/>
      <c r="V16" s="732"/>
      <c r="W16" s="732"/>
      <c r="X16" s="732"/>
      <c r="Y16" s="732"/>
      <c r="Z16" s="732"/>
      <c r="AA16" s="732"/>
      <c r="AB16" s="732"/>
      <c r="AC16" s="732"/>
      <c r="AD16" s="733"/>
    </row>
    <row r="17" spans="1:74" ht="15" customHeight="1">
      <c r="A17" s="5"/>
      <c r="B17" s="877" t="s">
        <v>5548</v>
      </c>
      <c r="C17" s="736"/>
      <c r="D17" s="736"/>
      <c r="E17" s="736"/>
      <c r="F17" s="736"/>
      <c r="G17" s="736"/>
      <c r="H17" s="736"/>
      <c r="I17" s="736"/>
      <c r="J17" s="736"/>
      <c r="K17" s="736"/>
      <c r="L17" s="736"/>
      <c r="M17" s="736"/>
      <c r="N17" s="736"/>
      <c r="O17" s="736"/>
      <c r="P17" s="736"/>
      <c r="Q17" s="736"/>
      <c r="R17" s="736"/>
      <c r="S17" s="736"/>
      <c r="T17" s="736"/>
      <c r="U17" s="736"/>
      <c r="V17" s="736"/>
      <c r="W17" s="736"/>
      <c r="X17" s="736"/>
      <c r="Y17" s="736"/>
      <c r="Z17" s="736"/>
      <c r="AA17" s="736"/>
      <c r="AB17" s="736"/>
      <c r="AC17" s="736"/>
      <c r="AD17" s="689"/>
    </row>
    <row r="18" spans="1:74" ht="36" customHeight="1">
      <c r="A18" s="5"/>
      <c r="B18" s="64"/>
      <c r="C18" s="781" t="s">
        <v>5549</v>
      </c>
      <c r="D18" s="736"/>
      <c r="E18" s="736"/>
      <c r="F18" s="736"/>
      <c r="G18" s="736"/>
      <c r="H18" s="736"/>
      <c r="I18" s="736"/>
      <c r="J18" s="736"/>
      <c r="K18" s="736"/>
      <c r="L18" s="736"/>
      <c r="M18" s="736"/>
      <c r="N18" s="736"/>
      <c r="O18" s="736"/>
      <c r="P18" s="736"/>
      <c r="Q18" s="736"/>
      <c r="R18" s="736"/>
      <c r="S18" s="736"/>
      <c r="T18" s="736"/>
      <c r="U18" s="736"/>
      <c r="V18" s="736"/>
      <c r="W18" s="736"/>
      <c r="X18" s="736"/>
      <c r="Y18" s="736"/>
      <c r="Z18" s="736"/>
      <c r="AA18" s="736"/>
      <c r="AB18" s="736"/>
      <c r="AC18" s="736"/>
      <c r="AD18" s="689"/>
    </row>
    <row r="19" spans="1:74" ht="36" customHeight="1">
      <c r="A19" s="5"/>
      <c r="B19" s="13"/>
      <c r="C19" s="715" t="s">
        <v>5550</v>
      </c>
      <c r="D19" s="736"/>
      <c r="E19" s="736"/>
      <c r="F19" s="736"/>
      <c r="G19" s="736"/>
      <c r="H19" s="736"/>
      <c r="I19" s="736"/>
      <c r="J19" s="736"/>
      <c r="K19" s="736"/>
      <c r="L19" s="736"/>
      <c r="M19" s="736"/>
      <c r="N19" s="736"/>
      <c r="O19" s="736"/>
      <c r="P19" s="736"/>
      <c r="Q19" s="736"/>
      <c r="R19" s="736"/>
      <c r="S19" s="736"/>
      <c r="T19" s="736"/>
      <c r="U19" s="736"/>
      <c r="V19" s="736"/>
      <c r="W19" s="736"/>
      <c r="X19" s="736"/>
      <c r="Y19" s="736"/>
      <c r="Z19" s="736"/>
      <c r="AA19" s="736"/>
      <c r="AB19" s="736"/>
      <c r="AC19" s="736"/>
      <c r="AD19" s="689"/>
    </row>
    <row r="20" spans="1:74" ht="24" customHeight="1">
      <c r="A20" s="5"/>
      <c r="B20" s="13"/>
      <c r="C20" s="95"/>
      <c r="D20" s="715" t="s">
        <v>5551</v>
      </c>
      <c r="E20" s="736"/>
      <c r="F20" s="736"/>
      <c r="G20" s="736"/>
      <c r="H20" s="736"/>
      <c r="I20" s="736"/>
      <c r="J20" s="736"/>
      <c r="K20" s="736"/>
      <c r="L20" s="736"/>
      <c r="M20" s="736"/>
      <c r="N20" s="736"/>
      <c r="O20" s="736"/>
      <c r="P20" s="736"/>
      <c r="Q20" s="736"/>
      <c r="R20" s="736"/>
      <c r="S20" s="736"/>
      <c r="T20" s="736"/>
      <c r="U20" s="736"/>
      <c r="V20" s="736"/>
      <c r="W20" s="736"/>
      <c r="X20" s="736"/>
      <c r="Y20" s="736"/>
      <c r="Z20" s="736"/>
      <c r="AA20" s="736"/>
      <c r="AB20" s="736"/>
      <c r="AC20" s="736"/>
      <c r="AD20" s="689"/>
    </row>
    <row r="21" spans="1:74" ht="24" customHeight="1">
      <c r="A21" s="5"/>
      <c r="B21" s="13"/>
      <c r="C21" s="95"/>
      <c r="D21" s="715" t="s">
        <v>5552</v>
      </c>
      <c r="E21" s="736"/>
      <c r="F21" s="736"/>
      <c r="G21" s="736"/>
      <c r="H21" s="736"/>
      <c r="I21" s="736"/>
      <c r="J21" s="736"/>
      <c r="K21" s="736"/>
      <c r="L21" s="736"/>
      <c r="M21" s="736"/>
      <c r="N21" s="736"/>
      <c r="O21" s="736"/>
      <c r="P21" s="736"/>
      <c r="Q21" s="736"/>
      <c r="R21" s="736"/>
      <c r="S21" s="736"/>
      <c r="T21" s="736"/>
      <c r="U21" s="736"/>
      <c r="V21" s="736"/>
      <c r="W21" s="736"/>
      <c r="X21" s="736"/>
      <c r="Y21" s="736"/>
      <c r="Z21" s="736"/>
      <c r="AA21" s="736"/>
      <c r="AB21" s="736"/>
      <c r="AC21" s="736"/>
      <c r="AD21" s="689"/>
    </row>
    <row r="22" spans="1:74" ht="24" customHeight="1">
      <c r="A22" s="5"/>
      <c r="B22" s="41"/>
      <c r="C22" s="96"/>
      <c r="D22" s="731" t="s">
        <v>5553</v>
      </c>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732"/>
      <c r="AC22" s="732"/>
      <c r="AD22" s="733"/>
    </row>
    <row r="23" spans="1:74" ht="15" customHeight="1">
      <c r="A23" s="5"/>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row>
    <row r="24" spans="1:74" ht="36" customHeight="1">
      <c r="A24" s="61" t="s">
        <v>5554</v>
      </c>
      <c r="B24" s="755" t="s">
        <v>5555</v>
      </c>
      <c r="C24" s="736"/>
      <c r="D24" s="736"/>
      <c r="E24" s="736"/>
      <c r="F24" s="736"/>
      <c r="G24" s="736"/>
      <c r="H24" s="736"/>
      <c r="I24" s="736"/>
      <c r="J24" s="736"/>
      <c r="K24" s="736"/>
      <c r="L24" s="736"/>
      <c r="M24" s="736"/>
      <c r="N24" s="736"/>
      <c r="O24" s="736"/>
      <c r="P24" s="736"/>
      <c r="Q24" s="736"/>
      <c r="R24" s="736"/>
      <c r="S24" s="736"/>
      <c r="T24" s="736"/>
      <c r="U24" s="736"/>
      <c r="V24" s="736"/>
      <c r="W24" s="736"/>
      <c r="X24" s="736"/>
      <c r="Y24" s="736"/>
      <c r="Z24" s="736"/>
      <c r="AA24" s="736"/>
      <c r="AB24" s="736"/>
      <c r="AC24" s="736"/>
      <c r="AD24" s="736"/>
    </row>
    <row r="25" spans="1:74" ht="36" customHeight="1">
      <c r="A25" s="62"/>
      <c r="B25"/>
      <c r="C25" s="756" t="s">
        <v>5556</v>
      </c>
      <c r="D25" s="736"/>
      <c r="E25" s="736"/>
      <c r="F25" s="736"/>
      <c r="G25" s="736"/>
      <c r="H25" s="736"/>
      <c r="I25" s="736"/>
      <c r="J25" s="736"/>
      <c r="K25" s="736"/>
      <c r="L25" s="736"/>
      <c r="M25" s="736"/>
      <c r="N25" s="736"/>
      <c r="O25" s="736"/>
      <c r="P25" s="736"/>
      <c r="Q25" s="736"/>
      <c r="R25" s="736"/>
      <c r="S25" s="736"/>
      <c r="T25" s="736"/>
      <c r="U25" s="736"/>
      <c r="V25" s="736"/>
      <c r="W25" s="736"/>
      <c r="X25" s="736"/>
      <c r="Y25" s="736"/>
      <c r="Z25" s="736"/>
      <c r="AA25" s="736"/>
      <c r="AB25" s="736"/>
      <c r="AC25" s="736"/>
      <c r="AD25" s="736"/>
    </row>
    <row r="26" spans="1:74" ht="24" customHeight="1">
      <c r="A26" s="62"/>
      <c r="B26" s="8"/>
      <c r="C26" s="735" t="s">
        <v>5557</v>
      </c>
      <c r="D26" s="736"/>
      <c r="E26" s="736"/>
      <c r="F26" s="736"/>
      <c r="G26" s="736"/>
      <c r="H26" s="736"/>
      <c r="I26" s="736"/>
      <c r="J26" s="736"/>
      <c r="K26" s="736"/>
      <c r="L26" s="736"/>
      <c r="M26" s="736"/>
      <c r="N26" s="736"/>
      <c r="O26" s="736"/>
      <c r="P26" s="736"/>
      <c r="Q26" s="736"/>
      <c r="R26" s="736"/>
      <c r="S26" s="736"/>
      <c r="T26" s="736"/>
      <c r="U26" s="736"/>
      <c r="V26" s="736"/>
      <c r="W26" s="736"/>
      <c r="X26" s="736"/>
      <c r="Y26" s="736"/>
      <c r="Z26" s="736"/>
      <c r="AA26" s="736"/>
      <c r="AB26" s="736"/>
      <c r="AC26" s="736"/>
      <c r="AD26" s="736"/>
    </row>
    <row r="27" spans="1:74" ht="15" customHeight="1">
      <c r="A27" s="62"/>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row>
    <row r="28" spans="1:74" ht="24" customHeight="1">
      <c r="A28" s="62"/>
      <c r="B28" s="8"/>
      <c r="C28" s="771" t="s">
        <v>5558</v>
      </c>
      <c r="D28" s="773"/>
      <c r="E28" s="773"/>
      <c r="F28" s="773"/>
      <c r="G28" s="773"/>
      <c r="H28" s="773"/>
      <c r="I28" s="773"/>
      <c r="J28" s="769"/>
      <c r="K28" s="771" t="s">
        <v>5559</v>
      </c>
      <c r="L28" s="669"/>
      <c r="M28" s="669"/>
      <c r="N28" s="669"/>
      <c r="O28" s="669"/>
      <c r="P28" s="669"/>
      <c r="Q28" s="669"/>
      <c r="R28" s="669"/>
      <c r="S28" s="669"/>
      <c r="T28" s="669"/>
      <c r="U28" s="669"/>
      <c r="V28" s="669"/>
      <c r="W28" s="669"/>
      <c r="X28" s="669"/>
      <c r="Y28" s="669"/>
      <c r="Z28" s="669"/>
      <c r="AA28" s="669"/>
      <c r="AB28" s="669"/>
      <c r="AC28" s="669"/>
      <c r="AD28" s="670"/>
      <c r="BS28" s="225" t="s">
        <v>5099</v>
      </c>
      <c r="BU28" s="275" t="s">
        <v>5100</v>
      </c>
    </row>
    <row r="29" spans="1:74" ht="14.25">
      <c r="A29" s="62"/>
      <c r="B29" s="8"/>
      <c r="C29" s="862"/>
      <c r="D29" s="736"/>
      <c r="E29" s="736"/>
      <c r="F29" s="736"/>
      <c r="G29" s="736"/>
      <c r="H29" s="736"/>
      <c r="I29" s="736"/>
      <c r="J29" s="689"/>
      <c r="K29" s="879" t="s">
        <v>5560</v>
      </c>
      <c r="L29" s="861" t="s">
        <v>5561</v>
      </c>
      <c r="M29" s="861" t="s">
        <v>5562</v>
      </c>
      <c r="N29" s="861" t="s">
        <v>422</v>
      </c>
      <c r="O29" s="634" t="s">
        <v>5563</v>
      </c>
      <c r="P29" s="669"/>
      <c r="Q29" s="669"/>
      <c r="R29" s="670"/>
      <c r="S29" s="634" t="s">
        <v>5564</v>
      </c>
      <c r="T29" s="669"/>
      <c r="U29" s="669"/>
      <c r="V29" s="670"/>
      <c r="W29" s="634" t="s">
        <v>5565</v>
      </c>
      <c r="X29" s="669"/>
      <c r="Y29" s="669"/>
      <c r="Z29" s="670"/>
      <c r="AA29" s="634" t="s">
        <v>422</v>
      </c>
      <c r="AB29" s="669"/>
      <c r="AC29" s="669"/>
      <c r="AD29" s="670"/>
      <c r="BC29" s="882" t="s">
        <v>5566</v>
      </c>
      <c r="BD29" s="669"/>
      <c r="BE29" s="669"/>
      <c r="BF29" s="670"/>
      <c r="BG29" s="881" t="s">
        <v>5567</v>
      </c>
      <c r="BH29" s="669"/>
      <c r="BI29" s="669"/>
      <c r="BJ29" s="670"/>
      <c r="BK29" s="882" t="s">
        <v>5568</v>
      </c>
      <c r="BL29" s="669"/>
      <c r="BM29" s="669"/>
      <c r="BN29" s="670"/>
      <c r="BO29" s="881" t="s">
        <v>5569</v>
      </c>
      <c r="BP29" s="669"/>
      <c r="BQ29" s="669"/>
      <c r="BR29" s="670"/>
      <c r="BS29" s="798" t="s">
        <v>5108</v>
      </c>
      <c r="BT29" s="856" t="s">
        <v>5110</v>
      </c>
      <c r="BU29" s="869" t="s">
        <v>5489</v>
      </c>
      <c r="BV29" s="811" t="s">
        <v>5570</v>
      </c>
    </row>
    <row r="30" spans="1:74" ht="72" customHeight="1">
      <c r="A30" s="62"/>
      <c r="B30" s="8"/>
      <c r="C30" s="770"/>
      <c r="D30" s="732"/>
      <c r="E30" s="732"/>
      <c r="F30" s="732"/>
      <c r="G30" s="732"/>
      <c r="H30" s="732"/>
      <c r="I30" s="732"/>
      <c r="J30" s="733"/>
      <c r="K30" s="876"/>
      <c r="L30" s="876"/>
      <c r="M30" s="876"/>
      <c r="N30" s="876"/>
      <c r="O30" s="79" t="s">
        <v>5571</v>
      </c>
      <c r="P30" s="81" t="s">
        <v>5561</v>
      </c>
      <c r="Q30" s="81" t="s">
        <v>5562</v>
      </c>
      <c r="R30" s="81" t="s">
        <v>422</v>
      </c>
      <c r="S30" s="79" t="s">
        <v>5571</v>
      </c>
      <c r="T30" s="81" t="s">
        <v>5561</v>
      </c>
      <c r="U30" s="81" t="s">
        <v>5562</v>
      </c>
      <c r="V30" s="81" t="s">
        <v>422</v>
      </c>
      <c r="W30" s="79" t="s">
        <v>5571</v>
      </c>
      <c r="X30" s="81" t="s">
        <v>5561</v>
      </c>
      <c r="Y30" s="81" t="s">
        <v>5562</v>
      </c>
      <c r="Z30" s="81" t="s">
        <v>422</v>
      </c>
      <c r="AA30" s="79" t="s">
        <v>5571</v>
      </c>
      <c r="AB30" s="81" t="s">
        <v>5561</v>
      </c>
      <c r="AC30" s="81" t="s">
        <v>5562</v>
      </c>
      <c r="AD30" s="81" t="s">
        <v>422</v>
      </c>
      <c r="AI30" t="s">
        <v>5572</v>
      </c>
      <c r="AJ30" t="s">
        <v>5573</v>
      </c>
      <c r="AK30" t="s">
        <v>5574</v>
      </c>
      <c r="AL30" t="s">
        <v>5575</v>
      </c>
      <c r="AM30" t="s">
        <v>5576</v>
      </c>
      <c r="AN30" t="s">
        <v>5577</v>
      </c>
      <c r="AO30" t="s">
        <v>5578</v>
      </c>
      <c r="AP30" t="s">
        <v>5579</v>
      </c>
      <c r="AQ30" t="s">
        <v>5580</v>
      </c>
      <c r="AR30" t="s">
        <v>5581</v>
      </c>
      <c r="AS30" t="s">
        <v>5582</v>
      </c>
      <c r="AT30" t="s">
        <v>5583</v>
      </c>
      <c r="AU30" t="s">
        <v>5584</v>
      </c>
      <c r="AV30" t="s">
        <v>5585</v>
      </c>
      <c r="AW30" t="s">
        <v>5586</v>
      </c>
      <c r="AX30" t="s">
        <v>5587</v>
      </c>
      <c r="AY30" t="s">
        <v>5588</v>
      </c>
      <c r="AZ30" t="s">
        <v>5589</v>
      </c>
      <c r="BA30" t="s">
        <v>5590</v>
      </c>
      <c r="BB30" t="s">
        <v>5591</v>
      </c>
      <c r="BC30" s="288" t="s">
        <v>5566</v>
      </c>
      <c r="BD30" s="289" t="s">
        <v>5592</v>
      </c>
      <c r="BE30" s="290" t="s">
        <v>5593</v>
      </c>
      <c r="BF30" s="291" t="s">
        <v>5594</v>
      </c>
      <c r="BG30" s="288" t="s">
        <v>5566</v>
      </c>
      <c r="BH30" s="289" t="s">
        <v>5592</v>
      </c>
      <c r="BI30" s="290" t="s">
        <v>5593</v>
      </c>
      <c r="BJ30" s="291" t="s">
        <v>5594</v>
      </c>
      <c r="BK30" s="288" t="s">
        <v>5566</v>
      </c>
      <c r="BL30" s="289" t="s">
        <v>5592</v>
      </c>
      <c r="BM30" s="290" t="s">
        <v>5593</v>
      </c>
      <c r="BN30" s="291" t="s">
        <v>5594</v>
      </c>
      <c r="BO30" s="288" t="s">
        <v>5566</v>
      </c>
      <c r="BP30" s="289" t="s">
        <v>5592</v>
      </c>
      <c r="BQ30" s="290" t="s">
        <v>5593</v>
      </c>
      <c r="BR30" s="291" t="s">
        <v>5594</v>
      </c>
      <c r="BS30" s="799"/>
      <c r="BT30" s="857"/>
      <c r="BU30" s="869"/>
      <c r="BV30" s="811"/>
    </row>
    <row r="31" spans="1:74" ht="14.25">
      <c r="A31" s="62"/>
      <c r="B31" s="8"/>
      <c r="C31" s="671"/>
      <c r="D31" s="653"/>
      <c r="E31" s="653"/>
      <c r="F31" s="653"/>
      <c r="G31" s="653"/>
      <c r="H31" s="653"/>
      <c r="I31" s="653"/>
      <c r="J31" s="748"/>
      <c r="K31" s="112"/>
      <c r="L31" s="112"/>
      <c r="M31" s="112"/>
      <c r="N31" s="112"/>
      <c r="O31" s="112"/>
      <c r="P31" s="112"/>
      <c r="Q31" s="112"/>
      <c r="R31" s="112"/>
      <c r="S31" s="112"/>
      <c r="T31" s="112"/>
      <c r="U31" s="112"/>
      <c r="V31" s="112"/>
      <c r="W31" s="112"/>
      <c r="X31" s="112"/>
      <c r="Y31" s="112"/>
      <c r="Z31" s="112"/>
      <c r="AA31" s="112"/>
      <c r="AB31" s="112"/>
      <c r="AC31" s="112"/>
      <c r="AD31" s="112"/>
      <c r="AI31">
        <f>K31</f>
        <v>0</v>
      </c>
      <c r="AJ31">
        <f>COUNTIF(L31:N31,"NS")</f>
        <v>0</v>
      </c>
      <c r="AK31">
        <f>SUM(L31:N31)</f>
        <v>0</v>
      </c>
      <c r="AL31">
        <f>IF(COUNTIF(K31:N31,"NA")=4,0,IF(OR(AND(AI31=0,AJ31&gt;0),AND(AI31="NS",AK31&gt;0), AND(AI31="NS", AJ31=0,AK31=0)), 1, IF(OR(AND(AI31&gt;0,AJ31&gt;1,AI31&gt;AK31), AND(AI31="NS",AJ31=2), AND(AI31="NS",AK31=0,AJ31&gt;0),AI31=AK31), 0, 1)))</f>
        <v>0</v>
      </c>
      <c r="AM31">
        <f>O31</f>
        <v>0</v>
      </c>
      <c r="AN31">
        <f>COUNTIF(P31:R31,"NS")</f>
        <v>0</v>
      </c>
      <c r="AO31">
        <f>SUM(P31:R31)</f>
        <v>0</v>
      </c>
      <c r="AP31">
        <f>IF(COUNTIF(O31:R31,"NA")=4,0,IF(OR(AND(AM31=0,AN31&gt;0),AND(AM31="NS",AO31&gt;0), AND(AM31="NS", AN31=0,AO31=0)), 1, IF(OR(AND(AM31&gt;0,AN31&gt;1,AM31&gt;AO31), AND(AM31="NS",AN31=2), AND(AM31="NS",AO31=0,AN31&gt;0),AM31=AO31), 0, 1)))</f>
        <v>0</v>
      </c>
      <c r="AQ31">
        <f>S31</f>
        <v>0</v>
      </c>
      <c r="AR31">
        <f>COUNTIF(T31:V31,"NS")</f>
        <v>0</v>
      </c>
      <c r="AS31">
        <f>SUM(T31:V31)</f>
        <v>0</v>
      </c>
      <c r="AT31">
        <f>IF(COUNTIF(S31:V31,"NA")=4,0,IF(OR(AND(AQ31=0,AR31&gt;0),AND(AQ31="NS",AS31&gt;0), AND(AQ31="NS", AR31=0,AS31=0)), 1, IF(OR(AND(AQ31&gt;0,AR31&gt;1,AQ31&gt;AS31), AND(AQ31="NS",AR31=2), AND(AQ31="NS",AS31=0,AR31&gt;0),AQ31=AS31), 0, 1)))</f>
        <v>0</v>
      </c>
      <c r="AU31">
        <f>W31</f>
        <v>0</v>
      </c>
      <c r="AV31">
        <f>COUNTIF(X31:Z31,"NS")</f>
        <v>0</v>
      </c>
      <c r="AW31">
        <f>SUM(X31:Z31)</f>
        <v>0</v>
      </c>
      <c r="AX31">
        <f>IF(COUNTIF(W31:Z31,"NA")=4,0,IF(OR(AND(AU31=0,AV31&gt;0),AND(AU31="NS",AW31&gt;0), AND(AU31="NS", AV31=0,AW31=0)), 1, IF(OR(AND(AU31&gt;0,AV31&gt;1,AU31&gt;AW31), AND(AU31="NS",AV31=2), AND(AU31="NS",AW31=0,AV31&gt;0),AU31=AW31), 0, 1)))</f>
        <v>0</v>
      </c>
      <c r="AY31">
        <f>AA31</f>
        <v>0</v>
      </c>
      <c r="AZ31">
        <f>COUNTIF(AB31:AD31,"NS")</f>
        <v>0</v>
      </c>
      <c r="BA31">
        <f>SUM(AB31:AD31)</f>
        <v>0</v>
      </c>
      <c r="BB31">
        <f>IF(COUNTIF(AA31:AD31,"NA")=4,0,IF(OR(AND(AY31=0,AZ31&gt;0),AND(AY31="NS",BA31&gt;0), AND(AY31="NS", AZ31=0,BA31=0)), 1, IF(OR(AND(AY31&gt;0,AZ31&gt;1,AY31&gt;BA31), AND(AY31="NS",AZ31=2), AND(AY31="NS",BA31=0,AZ31&gt;0),AY31=BA31), 0, 1)))</f>
        <v>0</v>
      </c>
      <c r="BC31" s="292">
        <f>K31</f>
        <v>0</v>
      </c>
      <c r="BD31" s="293">
        <f>COUNTIF(O31,"NS")+COUNTIF(S31,"NS")+COUNTIF(W31,"NS")+COUNTIF(AA31,"NS")</f>
        <v>0</v>
      </c>
      <c r="BE31" s="294">
        <f>SUM(O31,S31,W31,AA31)</f>
        <v>0</v>
      </c>
      <c r="BF31" s="295">
        <f>IF(OR(AND(BC31=0, BD31&gt;0),AND(BC31="NS", BE31&gt;0), AND(BC31="NS", BD31=0, BE31=0)), 1, IF(OR(AND(BC31&gt;0, BD31&gt;1,BC31&gt;BE31), AND(BC31="NS", BD31=2), AND(BC31="NS", BE31=0, BD31&gt;0), BC31=BE31), 0,IF(BC31="",0,1)))</f>
        <v>0</v>
      </c>
      <c r="BG31" s="292">
        <f>L31</f>
        <v>0</v>
      </c>
      <c r="BH31" s="293">
        <f>COUNTIF(P31,"NS")+COUNTIF(T31,"NS")+COUNTIF(X31,"NS")+COUNTIF(AB31,"NS")</f>
        <v>0</v>
      </c>
      <c r="BI31" s="294">
        <f>SUM(P31,T31,X31,AB31)</f>
        <v>0</v>
      </c>
      <c r="BJ31" s="295">
        <f>IF(OR(AND(BG31=0, BH31&gt;0),AND(BG31="NS", BI31&gt;0), AND(BG31="NS", BH31=0, BI31=0)), 1, IF(OR(AND(BG31&gt;0, BH31&gt;1,BG31&gt;BI31), AND(BG31="NS", BH31=2), AND(BG31="NS", BI31=0, BH31&gt;0), BG31=BI31), 0,IF(BG31="",0,1)))</f>
        <v>0</v>
      </c>
      <c r="BK31" s="292">
        <f>M31</f>
        <v>0</v>
      </c>
      <c r="BL31" s="293">
        <f>COUNTIF(Q31,"NS")+COUNTIF(U31,"NS")+COUNTIF(Y31,"NS")+COUNTIF(AC31,"NS")</f>
        <v>0</v>
      </c>
      <c r="BM31" s="294">
        <f>SUM(Q31,U31,Y31,AC31)</f>
        <v>0</v>
      </c>
      <c r="BN31" s="295">
        <f>IF(OR(AND(BK31=0, BL31&gt;0),AND(BK31="NS", BM31&gt;0), AND(BK31="NS", BL31=0, BM31=0)), 1, IF(OR(AND(BK31&gt;0, BL31&gt;1,BK31&gt;BM31), AND(BK31="NS", BL31=2), AND(BK31="NS", BM31=0, BL31&gt;0), BK31=BM31), 0,IF(BK31="",0,1)))</f>
        <v>0</v>
      </c>
      <c r="BO31" s="292">
        <f>N31</f>
        <v>0</v>
      </c>
      <c r="BP31" s="293">
        <f>COUNTIF(R31,"NS")+COUNTIF(V31,"NS")+COUNTIF(Z31,"NS")+COUNTIF(AD31,"NS")</f>
        <v>0</v>
      </c>
      <c r="BQ31" s="294">
        <f>SUM(R31,V31,Z31,AD31)</f>
        <v>0</v>
      </c>
      <c r="BR31" s="295">
        <f>IF(OR(AND(BO31=0, BP31&gt;0),AND(BO31="NS", BQ31&gt;0), AND(BO31="NS", BP31=0, BQ31=0)), 1, IF(OR(AND(BO31&gt;0, BP31&gt;1,BO31&gt;BQ31), AND(BO31="NS", BP31=2), AND(BO31="NS", BQ31=0, BP31&gt;0), BO31=BQ31), 0,IF(BO31="",0,1)))</f>
        <v>0</v>
      </c>
      <c r="BS31" s="226">
        <f>IF(AND($C$31&lt;&gt;"",$C$31&lt;&gt;1,COUNTA(K31:AD31)&gt;0),1,0)</f>
        <v>0</v>
      </c>
      <c r="BT31" s="260">
        <f>IF(AND($C$31&lt;&gt;"",$C$31&lt;&gt;1,COUNTA(K31:AD31)=0),0,IF(AND($C$31&lt;&gt;"",$C$31=1,COUNTA(K31:AD31)=20),0,IF(COUNTA(C31:AD31)=0,0,1)))</f>
        <v>0</v>
      </c>
      <c r="BU31" s="276">
        <f>IF(OR($C$31=3,$C$31=9),1,0)</f>
        <v>0</v>
      </c>
      <c r="BV31" s="302">
        <f>IF(AND(K31="",L31="",M31="",N31=""),0,IF(AND(C31&lt;&gt;"",C31=1,SUM(K31:N31)=0),1,0))</f>
        <v>0</v>
      </c>
    </row>
    <row r="32" spans="1:74" ht="14.25">
      <c r="A32" s="62"/>
      <c r="B32" s="8"/>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L32" s="192">
        <f>SUM(AL31:AL31)</f>
        <v>0</v>
      </c>
      <c r="AP32" s="192">
        <f>SUM(AP31:AP31)</f>
        <v>0</v>
      </c>
      <c r="AT32" s="192">
        <f>SUM(AT31:AT31)</f>
        <v>0</v>
      </c>
      <c r="AX32" s="192">
        <f>SUM(AX31:AX31)</f>
        <v>0</v>
      </c>
      <c r="BB32" s="192">
        <f>SUM(BB31:BB31)</f>
        <v>0</v>
      </c>
    </row>
    <row r="33" spans="1:36" ht="24" customHeight="1">
      <c r="A33" s="5"/>
      <c r="B33" s="8"/>
      <c r="C33" s="758" t="s">
        <v>5120</v>
      </c>
      <c r="D33" s="736"/>
      <c r="E33" s="736"/>
      <c r="F33" s="736"/>
      <c r="G33" s="736"/>
      <c r="H33" s="736"/>
      <c r="I33" s="736"/>
      <c r="J33" s="736"/>
      <c r="K33" s="736"/>
      <c r="L33" s="736"/>
      <c r="M33" s="736"/>
      <c r="N33" s="736"/>
      <c r="O33" s="736"/>
      <c r="P33" s="736"/>
      <c r="Q33" s="736"/>
      <c r="R33" s="736"/>
      <c r="S33" s="736"/>
      <c r="T33" s="736"/>
      <c r="U33" s="736"/>
      <c r="V33" s="736"/>
      <c r="W33" s="736"/>
      <c r="X33" s="736"/>
      <c r="Y33" s="736"/>
      <c r="Z33" s="736"/>
      <c r="AA33" s="736"/>
      <c r="AB33" s="736"/>
      <c r="AC33" s="736"/>
      <c r="AD33" s="736"/>
      <c r="AI33" t="s">
        <v>5595</v>
      </c>
      <c r="AJ33" s="193">
        <f>SUM(AL32,AP32,AT32,AX32,BB32,BF31,BJ31,BN31,BR31)</f>
        <v>0</v>
      </c>
    </row>
    <row r="34" spans="1:36" ht="60" customHeight="1">
      <c r="A34" s="5"/>
      <c r="B34" s="8"/>
      <c r="C34" s="801"/>
      <c r="D34" s="653"/>
      <c r="E34" s="653"/>
      <c r="F34" s="653"/>
      <c r="G34" s="653"/>
      <c r="H34" s="653"/>
      <c r="I34" s="653"/>
      <c r="J34" s="653"/>
      <c r="K34" s="653"/>
      <c r="L34" s="653"/>
      <c r="M34" s="653"/>
      <c r="N34" s="653"/>
      <c r="O34" s="653"/>
      <c r="P34" s="653"/>
      <c r="Q34" s="653"/>
      <c r="R34" s="653"/>
      <c r="S34" s="653"/>
      <c r="T34" s="653"/>
      <c r="U34" s="653"/>
      <c r="V34" s="653"/>
      <c r="W34" s="653"/>
      <c r="X34" s="653"/>
      <c r="Y34" s="653"/>
      <c r="Z34" s="653"/>
      <c r="AA34" s="653"/>
      <c r="AB34" s="653"/>
      <c r="AC34" s="653"/>
      <c r="AD34" s="748"/>
    </row>
    <row r="35" spans="1:36" ht="15" customHeight="1">
      <c r="A35" s="5"/>
      <c r="B35" s="766" t="str">
        <f>IF(BT31&gt;0,"Favor de ingresar toda la información requerida en la pregunta","")</f>
        <v/>
      </c>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row>
    <row r="36" spans="1:36" ht="15" customHeight="1">
      <c r="A36" s="5"/>
      <c r="B36" s="767" t="str">
        <f>IF(SUM(COUNTIF(K31:AD31,"NS"))&lt;&gt;0,"Alerta: debido a que cuenta con registros NS, debe proporcionar una justificación en el area de comentarios al final de la pregunta","")</f>
        <v/>
      </c>
      <c r="C36" s="767"/>
      <c r="D36" s="767"/>
      <c r="E36" s="767"/>
      <c r="F36" s="767"/>
      <c r="G36" s="767"/>
      <c r="H36" s="767"/>
      <c r="I36" s="767"/>
      <c r="J36" s="767"/>
      <c r="K36" s="767"/>
      <c r="L36" s="767"/>
      <c r="M36" s="767"/>
      <c r="N36" s="767"/>
      <c r="O36" s="767"/>
      <c r="P36" s="767"/>
      <c r="Q36" s="767"/>
      <c r="R36" s="767"/>
      <c r="S36" s="767"/>
      <c r="T36" s="767"/>
      <c r="U36" s="767"/>
      <c r="V36" s="767"/>
      <c r="W36" s="767"/>
      <c r="X36" s="767"/>
      <c r="Y36" s="767"/>
      <c r="Z36" s="767"/>
      <c r="AA36" s="767"/>
      <c r="AB36" s="767"/>
      <c r="AC36" s="767"/>
      <c r="AD36" s="767"/>
    </row>
    <row r="37" spans="1:36" ht="15" customHeight="1">
      <c r="A37" s="5"/>
      <c r="B37" s="880" t="str">
        <f>IF(AJ33&gt;0,"Favor de revisar la suma y consistencia de totales y/o subtotales por filas (numéricos y NS)","")</f>
        <v/>
      </c>
      <c r="C37" s="880"/>
      <c r="D37" s="880"/>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row>
    <row r="38" spans="1:36" ht="15" customHeight="1">
      <c r="A38" s="5"/>
      <c r="B38" s="749" t="str">
        <f>IF(BU31&gt;0,"Alerta: debe proporcionar una justificación ha seleccionado el código 3 o 9 en la col. ¿Contaba con algún Consejo o Comité… ?","")</f>
        <v/>
      </c>
      <c r="C38" s="749"/>
      <c r="D38" s="749"/>
      <c r="E38" s="749"/>
      <c r="F38" s="749"/>
      <c r="G38" s="749"/>
      <c r="H38" s="749"/>
      <c r="I38" s="749"/>
      <c r="J38" s="749"/>
      <c r="K38" s="749"/>
      <c r="L38" s="749"/>
      <c r="M38" s="749"/>
      <c r="N38" s="749"/>
      <c r="O38" s="749"/>
      <c r="P38" s="749"/>
      <c r="Q38" s="749"/>
      <c r="R38" s="749"/>
      <c r="S38" s="749"/>
      <c r="T38" s="749"/>
      <c r="U38" s="749"/>
      <c r="V38" s="749"/>
      <c r="W38" s="749"/>
      <c r="X38" s="749"/>
      <c r="Y38" s="749"/>
      <c r="Z38" s="749"/>
      <c r="AA38" s="749"/>
      <c r="AB38" s="749"/>
      <c r="AC38" s="749"/>
      <c r="AD38" s="749"/>
      <c r="AE38" s="546"/>
    </row>
    <row r="39" spans="1:36" ht="15" customHeight="1">
      <c r="A39"/>
      <c r="B39" s="750" t="str">
        <f>IF(BS31&gt;0,"Favor de verificar que no tenga información en celdas sombreadas","")</f>
        <v/>
      </c>
      <c r="C39" s="751"/>
      <c r="D39" s="751"/>
      <c r="E39" s="751"/>
      <c r="F39" s="751"/>
      <c r="G39" s="751"/>
      <c r="H39" s="751"/>
      <c r="I39" s="751"/>
      <c r="J39" s="751"/>
      <c r="K39" s="751"/>
      <c r="L39" s="751"/>
      <c r="M39" s="751"/>
      <c r="N39" s="751"/>
      <c r="O39" s="751"/>
      <c r="P39" s="751"/>
      <c r="Q39" s="751"/>
      <c r="R39" s="751"/>
      <c r="S39" s="751"/>
      <c r="T39" s="751"/>
      <c r="U39" s="751"/>
      <c r="V39" s="751"/>
      <c r="W39" s="751"/>
      <c r="X39" s="751"/>
      <c r="Y39" s="751"/>
      <c r="Z39" s="751"/>
      <c r="AA39" s="751"/>
      <c r="AB39" s="751"/>
      <c r="AC39" s="751"/>
      <c r="AD39" s="751"/>
    </row>
    <row r="40" spans="1:36" ht="15" hidden="1" customHeight="1">
      <c r="A40" s="5"/>
      <c r="B40" s="753" t="str">
        <f>IF(BV31&gt;0,"No puede ingresar cero Sesiones del Consejo ya que registró el código 1 en la col. ¿Contaba con algún Consejo o Comité… ?","")</f>
        <v/>
      </c>
      <c r="C40" s="753"/>
      <c r="D40" s="753"/>
      <c r="E40" s="753"/>
      <c r="F40" s="753"/>
      <c r="G40" s="753"/>
      <c r="H40" s="753"/>
      <c r="I40" s="753"/>
      <c r="J40" s="753"/>
      <c r="K40" s="753"/>
      <c r="L40" s="753"/>
      <c r="M40" s="753"/>
      <c r="N40" s="753"/>
      <c r="O40" s="753"/>
      <c r="P40" s="753"/>
      <c r="Q40" s="753"/>
      <c r="R40" s="753"/>
      <c r="S40" s="753"/>
      <c r="T40" s="753"/>
      <c r="U40" s="753"/>
      <c r="V40" s="753"/>
      <c r="W40" s="753"/>
      <c r="X40" s="753"/>
      <c r="Y40" s="753"/>
      <c r="Z40" s="753"/>
      <c r="AA40" s="753"/>
      <c r="AB40" s="753"/>
      <c r="AC40" s="753"/>
      <c r="AD40" s="753"/>
      <c r="AE40" s="545"/>
    </row>
  </sheetData>
  <sheetProtection algorithmName="SHA-512" hashValue="M4HKdGEsf8ZEwzgYCu8DLCcw41qrHNQSN7e3WIT0LVyYu+wcAiyt413fA+jD2lDj4YyFJQkVa6AUjZJXErHlGw==" saltValue="unognP0lQd2aWDydso2A9g==" spinCount="100000" sheet="1" objects="1" scenarios="1"/>
  <mergeCells count="49">
    <mergeCell ref="B40:AD40"/>
    <mergeCell ref="B38:AD38"/>
    <mergeCell ref="B37:AD37"/>
    <mergeCell ref="B36:AD36"/>
    <mergeCell ref="BV29:BV30"/>
    <mergeCell ref="BU29:BU30"/>
    <mergeCell ref="BS29:BS30"/>
    <mergeCell ref="BO29:BR29"/>
    <mergeCell ref="BT29:BT30"/>
    <mergeCell ref="BK29:BN29"/>
    <mergeCell ref="B39:AD39"/>
    <mergeCell ref="B35:AD35"/>
    <mergeCell ref="BC29:BF29"/>
    <mergeCell ref="BG29:BJ29"/>
    <mergeCell ref="C34:AD34"/>
    <mergeCell ref="C33:AD33"/>
    <mergeCell ref="K29:K30"/>
    <mergeCell ref="C12:AD12"/>
    <mergeCell ref="C25:AD25"/>
    <mergeCell ref="M29:M30"/>
    <mergeCell ref="C13:AD13"/>
    <mergeCell ref="C16:AD16"/>
    <mergeCell ref="D20:AD20"/>
    <mergeCell ref="AA29:AD29"/>
    <mergeCell ref="C18:AD18"/>
    <mergeCell ref="N29:N30"/>
    <mergeCell ref="B8:L8"/>
    <mergeCell ref="C15:AD15"/>
    <mergeCell ref="AA7:AD7"/>
    <mergeCell ref="B11:AD11"/>
    <mergeCell ref="K28:AD28"/>
    <mergeCell ref="B24:AD24"/>
    <mergeCell ref="N8:O8"/>
    <mergeCell ref="C31:J31"/>
    <mergeCell ref="L29:L30"/>
    <mergeCell ref="B1:AD1"/>
    <mergeCell ref="B17:AD17"/>
    <mergeCell ref="C14:AD14"/>
    <mergeCell ref="O29:R29"/>
    <mergeCell ref="C26:AD26"/>
    <mergeCell ref="B10:AD10"/>
    <mergeCell ref="B3:AD3"/>
    <mergeCell ref="C19:AD19"/>
    <mergeCell ref="D22:AD22"/>
    <mergeCell ref="B5:AD5"/>
    <mergeCell ref="C28:J30"/>
    <mergeCell ref="D21:AD21"/>
    <mergeCell ref="S29:V29"/>
    <mergeCell ref="W29:Z29"/>
  </mergeCells>
  <phoneticPr fontId="63" type="noConversion"/>
  <conditionalFormatting sqref="A1:XFD1048576">
    <cfRule type="expression" dxfId="1598" priority="10" stopIfTrue="1">
      <formula>AND($A$1&lt;&gt;"",SEARCH("igual o mayor",A1)&gt;0)</formula>
    </cfRule>
    <cfRule type="expression" dxfId="1597" priority="11" stopIfTrue="1">
      <formula>AND($A$1&lt;&gt;"",SEARCH("igual o menor",A1)&gt;0)</formula>
    </cfRule>
    <cfRule type="expression" dxfId="1596" priority="12" stopIfTrue="1">
      <formula>AND($A$1&lt;&gt;"",SEARCH("pase a la pregunta",A1)&gt;0)</formula>
    </cfRule>
    <cfRule type="expression" dxfId="1595" priority="13" stopIfTrue="1">
      <formula>AND($A$1&lt;&gt;"",SEARCH("en blanco",A1)&gt;0)</formula>
    </cfRule>
    <cfRule type="expression" dxfId="1594" priority="14" stopIfTrue="1">
      <formula>AND($A$1&lt;&gt;"",SEARCH("no puede registrar",A1)&gt;0)</formula>
    </cfRule>
    <cfRule type="expression" dxfId="1593" priority="15" stopIfTrue="1">
      <formula>AND($A$1&lt;&gt;"",SUM(A1)&gt;0)</formula>
    </cfRule>
    <cfRule type="expression" dxfId="1592" priority="16" stopIfTrue="1">
      <formula>AND($A$1&lt;&gt;"",SEARCH("la pregunta",A1)&gt;0)</formula>
    </cfRule>
  </conditionalFormatting>
  <conditionalFormatting sqref="C26:AD26">
    <cfRule type="expression" dxfId="1591" priority="8">
      <formula>AND($BU$31&gt;0,$C$34="")</formula>
    </cfRule>
  </conditionalFormatting>
  <conditionalFormatting sqref="K31:AD31">
    <cfRule type="expression" dxfId="1590" priority="9">
      <formula>AND($C$31&lt;&gt;"",$C$31&lt;&gt;1)</formula>
    </cfRule>
  </conditionalFormatting>
  <dataValidations count="1">
    <dataValidation type="list" allowBlank="1" showErrorMessage="1" errorTitle="Datos incorrectos" error="Los datos ingresados no son correctos, revise las opciones disponibles" sqref="C31">
      <formula1>"1,2,3,9"</formula1>
    </dataValidation>
  </dataValidations>
  <hyperlinks>
    <hyperlink ref="AA7" location="Índice!B21"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2 Sección IV
Cuestionario</oddHeader>
    <oddFooter>&amp;LCenso Nacional de Gobiernos Estatales 2026&amp;R&amp;P de &amp;N</oddFooter>
  </headerFooter>
  <rowBreaks count="1" manualBreakCount="1">
    <brk id="32" max="3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B138"/>
  <sheetViews>
    <sheetView showGridLines="0" view="pageBreakPreview" zoomScale="120" zoomScaleNormal="100" zoomScaleSheetLayoutView="120" workbookViewId="0"/>
  </sheetViews>
  <sheetFormatPr baseColWidth="10" defaultColWidth="0" defaultRowHeight="15" customHeight="1" zeroHeight="1"/>
  <cols>
    <col min="1" max="1" width="5.625" style="4" customWidth="1"/>
    <col min="2" max="30" width="3.625" style="4" customWidth="1"/>
    <col min="31" max="31" width="5.625" style="4" customWidth="1"/>
    <col min="32" max="32" width="3.625" style="4" hidden="1" customWidth="1"/>
    <col min="33" max="106" width="13.625" style="4" hidden="1" customWidth="1"/>
    <col min="107" max="16384" width="3.625" style="4" hidden="1"/>
  </cols>
  <sheetData>
    <row r="1" spans="1:31" s="15" customFormat="1" ht="173.25" customHeight="1">
      <c r="A1" s="608"/>
      <c r="B1" s="619" t="s">
        <v>0</v>
      </c>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row>
    <row r="2" spans="1:31" s="15" customFormat="1" ht="15" customHeight="1">
      <c r="A2" s="5"/>
    </row>
    <row r="3" spans="1:31" s="15" customFormat="1" ht="45" customHeight="1">
      <c r="A3" s="5"/>
      <c r="B3" s="622" t="s">
        <v>1</v>
      </c>
      <c r="C3" s="627"/>
      <c r="D3" s="627"/>
      <c r="E3" s="627"/>
      <c r="F3" s="627"/>
      <c r="G3" s="627"/>
      <c r="H3" s="627"/>
      <c r="I3" s="627"/>
      <c r="J3" s="627"/>
      <c r="K3" s="627"/>
      <c r="L3" s="627"/>
      <c r="M3" s="627"/>
      <c r="N3" s="627"/>
      <c r="O3" s="627"/>
      <c r="P3" s="627"/>
      <c r="Q3" s="627"/>
      <c r="R3" s="627"/>
      <c r="S3" s="627"/>
      <c r="T3" s="627"/>
      <c r="U3" s="627"/>
      <c r="V3" s="627"/>
      <c r="W3" s="627"/>
      <c r="X3" s="627"/>
      <c r="Y3" s="627"/>
      <c r="Z3" s="627"/>
      <c r="AA3" s="627"/>
      <c r="AB3" s="627"/>
      <c r="AC3" s="627"/>
      <c r="AD3" s="627"/>
    </row>
    <row r="4" spans="1:31" s="15" customFormat="1" ht="15" customHeight="1">
      <c r="A4" s="5"/>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1" s="15" customFormat="1" ht="45" customHeight="1">
      <c r="A5" s="5"/>
      <c r="B5" s="622" t="s">
        <v>21</v>
      </c>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row>
    <row r="6" spans="1:31" s="15" customFormat="1" ht="15" customHeight="1">
      <c r="A6" s="5"/>
      <c r="B6" s="6"/>
      <c r="C6" s="6"/>
      <c r="D6" s="6"/>
      <c r="E6" s="6"/>
      <c r="F6" s="6"/>
      <c r="G6" s="6"/>
      <c r="H6" s="6"/>
      <c r="I6" s="6"/>
      <c r="J6" s="6"/>
      <c r="K6" s="6"/>
      <c r="L6" s="6"/>
      <c r="M6" s="6"/>
      <c r="N6" s="6"/>
      <c r="O6" s="6"/>
      <c r="P6" s="6"/>
      <c r="Q6" s="6"/>
      <c r="R6" s="6"/>
      <c r="S6" s="6"/>
      <c r="T6" s="6"/>
      <c r="U6" s="6"/>
      <c r="V6" s="6"/>
      <c r="W6" s="6"/>
      <c r="X6" s="6"/>
      <c r="Y6" s="6"/>
      <c r="Z6" s="6"/>
      <c r="AA6" s="6"/>
      <c r="AB6" s="6"/>
      <c r="AC6" s="6"/>
      <c r="AD6" s="6"/>
    </row>
    <row r="7" spans="1:31" s="15" customFormat="1" ht="15" customHeight="1" thickBot="1">
      <c r="A7" s="52"/>
      <c r="B7" s="3" t="s">
        <v>3</v>
      </c>
      <c r="C7" s="53"/>
      <c r="D7" s="53"/>
      <c r="E7" s="53"/>
      <c r="F7" s="53"/>
      <c r="G7" s="53"/>
      <c r="H7" s="53"/>
      <c r="I7" s="53"/>
      <c r="J7" s="53"/>
      <c r="K7" s="53"/>
      <c r="L7" s="53"/>
      <c r="M7" s="8"/>
      <c r="N7" s="3" t="s">
        <v>4</v>
      </c>
      <c r="O7" s="8"/>
      <c r="AA7" s="684" t="s">
        <v>2</v>
      </c>
      <c r="AB7" s="627"/>
      <c r="AC7" s="627"/>
      <c r="AD7" s="627"/>
    </row>
    <row r="8" spans="1:31" s="15" customFormat="1" ht="15" customHeight="1" thickBot="1">
      <c r="A8" s="52"/>
      <c r="B8" s="623" t="str">
        <f>IF(Presentación!B8="","",Presentación!B8)</f>
        <v>Veracruz de Ignacio de la Llave</v>
      </c>
      <c r="C8" s="625"/>
      <c r="D8" s="625"/>
      <c r="E8" s="625"/>
      <c r="F8" s="625"/>
      <c r="G8" s="625"/>
      <c r="H8" s="625"/>
      <c r="I8" s="625"/>
      <c r="J8" s="625"/>
      <c r="K8" s="625"/>
      <c r="L8" s="624"/>
      <c r="M8" s="55"/>
      <c r="N8" s="623" t="str">
        <f>IF(Presentación!N8="","",Presentación!N8)</f>
        <v>230</v>
      </c>
      <c r="O8" s="624"/>
      <c r="P8" s="34"/>
      <c r="Q8" s="119"/>
      <c r="R8" s="119"/>
      <c r="S8" s="119"/>
      <c r="T8" s="119"/>
      <c r="U8" s="119"/>
      <c r="V8" s="119"/>
      <c r="W8" s="119"/>
      <c r="X8" s="119"/>
      <c r="Y8" s="119"/>
      <c r="Z8" s="119"/>
      <c r="AA8" s="119"/>
      <c r="AB8" s="34"/>
      <c r="AC8" s="119"/>
      <c r="AD8" s="54"/>
    </row>
    <row r="9" spans="1:31" s="15" customFormat="1" ht="15" customHeight="1" thickBot="1">
      <c r="A9" s="5"/>
      <c r="B9" s="6"/>
      <c r="C9" s="6"/>
      <c r="D9" s="6"/>
      <c r="E9" s="6"/>
      <c r="F9" s="6"/>
      <c r="G9" s="6"/>
      <c r="H9" s="6"/>
      <c r="I9" s="6"/>
      <c r="J9" s="6"/>
      <c r="K9" s="6"/>
      <c r="L9" s="6"/>
      <c r="M9" s="6"/>
      <c r="N9" s="6"/>
      <c r="O9" s="6"/>
      <c r="P9" s="6"/>
      <c r="Q9" s="6"/>
      <c r="R9" s="6"/>
      <c r="S9" s="6"/>
      <c r="T9" s="6"/>
      <c r="U9" s="6"/>
      <c r="V9" s="6"/>
      <c r="W9" s="6"/>
      <c r="X9" s="6"/>
      <c r="Y9" s="6"/>
      <c r="Z9" s="6"/>
      <c r="AA9" s="6"/>
      <c r="AB9" s="6"/>
      <c r="AC9" s="6"/>
      <c r="AD9" s="6"/>
    </row>
    <row r="10" spans="1:31" s="15" customFormat="1" ht="15" customHeight="1" thickBot="1">
      <c r="A10" s="58"/>
      <c r="B10" s="878" t="s">
        <v>5596</v>
      </c>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B10" s="655"/>
      <c r="AC10" s="655"/>
      <c r="AD10" s="656"/>
    </row>
    <row r="11" spans="1:31" s="15" customFormat="1" ht="15" customHeight="1">
      <c r="A11" s="5"/>
      <c r="B11" s="778" t="s">
        <v>5084</v>
      </c>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c r="AB11" s="773"/>
      <c r="AC11" s="773"/>
      <c r="AD11" s="779"/>
    </row>
    <row r="12" spans="1:31" s="15" customFormat="1" ht="24" customHeight="1">
      <c r="A12" s="5"/>
      <c r="B12" s="56"/>
      <c r="C12" s="781" t="s">
        <v>5597</v>
      </c>
      <c r="D12" s="627"/>
      <c r="E12" s="627"/>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89"/>
    </row>
    <row r="13" spans="1:31" s="15" customFormat="1" ht="24" customHeight="1">
      <c r="A13" s="5"/>
      <c r="B13" s="56"/>
      <c r="C13" s="783" t="s">
        <v>5087</v>
      </c>
      <c r="D13" s="627"/>
      <c r="E13" s="627"/>
      <c r="F13" s="627"/>
      <c r="G13" s="627"/>
      <c r="H13" s="627"/>
      <c r="I13" s="627"/>
      <c r="J13" s="627"/>
      <c r="K13" s="627"/>
      <c r="L13" s="627"/>
      <c r="M13" s="627"/>
      <c r="N13" s="627"/>
      <c r="O13" s="627"/>
      <c r="P13" s="627"/>
      <c r="Q13" s="627"/>
      <c r="R13" s="627"/>
      <c r="S13" s="627"/>
      <c r="T13" s="627"/>
      <c r="U13" s="627"/>
      <c r="V13" s="627"/>
      <c r="W13" s="627"/>
      <c r="X13" s="627"/>
      <c r="Y13" s="627"/>
      <c r="Z13" s="627"/>
      <c r="AA13" s="627"/>
      <c r="AB13" s="627"/>
      <c r="AC13" s="627"/>
      <c r="AD13" s="784"/>
    </row>
    <row r="14" spans="1:31" s="15" customFormat="1" ht="48" customHeight="1">
      <c r="A14" s="6"/>
      <c r="B14" s="56"/>
      <c r="C14" s="873" t="s">
        <v>5598</v>
      </c>
      <c r="D14" s="627"/>
      <c r="E14" s="627"/>
      <c r="F14" s="627"/>
      <c r="G14" s="627"/>
      <c r="H14" s="627"/>
      <c r="I14" s="627"/>
      <c r="J14" s="627"/>
      <c r="K14" s="627"/>
      <c r="L14" s="627"/>
      <c r="M14" s="627"/>
      <c r="N14" s="627"/>
      <c r="O14" s="627"/>
      <c r="P14" s="627"/>
      <c r="Q14" s="627"/>
      <c r="R14" s="627"/>
      <c r="S14" s="627"/>
      <c r="T14" s="627"/>
      <c r="U14" s="627"/>
      <c r="V14" s="627"/>
      <c r="W14" s="627"/>
      <c r="X14" s="627"/>
      <c r="Y14" s="627"/>
      <c r="Z14" s="627"/>
      <c r="AA14" s="627"/>
      <c r="AB14" s="627"/>
      <c r="AC14" s="627"/>
      <c r="AD14" s="689"/>
      <c r="AE14" s="1"/>
    </row>
    <row r="15" spans="1:31" s="15" customFormat="1" ht="24" customHeight="1">
      <c r="A15" s="5"/>
      <c r="B15" s="56"/>
      <c r="C15" s="872" t="s">
        <v>5599</v>
      </c>
      <c r="D15" s="627"/>
      <c r="E15" s="627"/>
      <c r="F15" s="627"/>
      <c r="G15" s="627"/>
      <c r="H15" s="627"/>
      <c r="I15" s="627"/>
      <c r="J15" s="627"/>
      <c r="K15" s="627"/>
      <c r="L15" s="627"/>
      <c r="M15" s="627"/>
      <c r="N15" s="627"/>
      <c r="O15" s="627"/>
      <c r="P15" s="627"/>
      <c r="Q15" s="627"/>
      <c r="R15" s="627"/>
      <c r="S15" s="627"/>
      <c r="T15" s="627"/>
      <c r="U15" s="627"/>
      <c r="V15" s="627"/>
      <c r="W15" s="627"/>
      <c r="X15" s="627"/>
      <c r="Y15" s="627"/>
      <c r="Z15" s="627"/>
      <c r="AA15" s="627"/>
      <c r="AB15" s="627"/>
      <c r="AC15" s="627"/>
      <c r="AD15" s="784"/>
    </row>
    <row r="16" spans="1:31" s="15" customFormat="1" ht="36" customHeight="1">
      <c r="A16" s="5"/>
      <c r="B16" s="56"/>
      <c r="C16" s="715" t="s">
        <v>5475</v>
      </c>
      <c r="D16" s="627"/>
      <c r="E16" s="627"/>
      <c r="F16" s="627"/>
      <c r="G16" s="627"/>
      <c r="H16" s="627"/>
      <c r="I16" s="627"/>
      <c r="J16" s="627"/>
      <c r="K16" s="627"/>
      <c r="L16" s="627"/>
      <c r="M16" s="627"/>
      <c r="N16" s="627"/>
      <c r="O16" s="627"/>
      <c r="P16" s="627"/>
      <c r="Q16" s="627"/>
      <c r="R16" s="627"/>
      <c r="S16" s="627"/>
      <c r="T16" s="627"/>
      <c r="U16" s="627"/>
      <c r="V16" s="627"/>
      <c r="W16" s="627"/>
      <c r="X16" s="627"/>
      <c r="Y16" s="627"/>
      <c r="Z16" s="627"/>
      <c r="AA16" s="627"/>
      <c r="AB16" s="627"/>
      <c r="AC16" s="627"/>
      <c r="AD16" s="689"/>
    </row>
    <row r="17" spans="1:47" s="15" customFormat="1" ht="48" customHeight="1">
      <c r="A17" s="5"/>
      <c r="B17" s="56"/>
      <c r="C17" s="715" t="s">
        <v>5476</v>
      </c>
      <c r="D17" s="627"/>
      <c r="E17" s="627"/>
      <c r="F17" s="627"/>
      <c r="G17" s="627"/>
      <c r="H17" s="627"/>
      <c r="I17" s="627"/>
      <c r="J17" s="627"/>
      <c r="K17" s="627"/>
      <c r="L17" s="627"/>
      <c r="M17" s="627"/>
      <c r="N17" s="627"/>
      <c r="O17" s="627"/>
      <c r="P17" s="627"/>
      <c r="Q17" s="627"/>
      <c r="R17" s="627"/>
      <c r="S17" s="627"/>
      <c r="T17" s="627"/>
      <c r="U17" s="627"/>
      <c r="V17" s="627"/>
      <c r="W17" s="627"/>
      <c r="X17" s="627"/>
      <c r="Y17" s="627"/>
      <c r="Z17" s="627"/>
      <c r="AA17" s="627"/>
      <c r="AB17" s="627"/>
      <c r="AC17" s="627"/>
      <c r="AD17" s="689"/>
    </row>
    <row r="18" spans="1:47" s="15" customFormat="1" ht="15" customHeight="1">
      <c r="A18" s="5"/>
      <c r="B18" s="57"/>
      <c r="C18" s="731" t="s">
        <v>5477</v>
      </c>
      <c r="D18" s="732"/>
      <c r="E18" s="732"/>
      <c r="F18" s="732"/>
      <c r="G18" s="732"/>
      <c r="H18" s="732"/>
      <c r="I18" s="732"/>
      <c r="J18" s="732"/>
      <c r="K18" s="732"/>
      <c r="L18" s="732"/>
      <c r="M18" s="732"/>
      <c r="N18" s="732"/>
      <c r="O18" s="732"/>
      <c r="P18" s="732"/>
      <c r="Q18" s="732"/>
      <c r="R18" s="732"/>
      <c r="S18" s="732"/>
      <c r="T18" s="732"/>
      <c r="U18" s="732"/>
      <c r="V18" s="732"/>
      <c r="W18" s="732"/>
      <c r="X18" s="732"/>
      <c r="Y18" s="732"/>
      <c r="Z18" s="732"/>
      <c r="AA18" s="732"/>
      <c r="AB18" s="732"/>
      <c r="AC18" s="732"/>
      <c r="AD18" s="733"/>
    </row>
    <row r="19" spans="1:47" s="15" customFormat="1" ht="15" customHeight="1">
      <c r="A19" s="5"/>
      <c r="B19" s="877" t="s">
        <v>5548</v>
      </c>
      <c r="C19" s="627"/>
      <c r="D19" s="627"/>
      <c r="E19" s="627"/>
      <c r="F19" s="627"/>
      <c r="G19" s="627"/>
      <c r="H19" s="627"/>
      <c r="I19" s="627"/>
      <c r="J19" s="627"/>
      <c r="K19" s="627"/>
      <c r="L19" s="627"/>
      <c r="M19" s="627"/>
      <c r="N19" s="627"/>
      <c r="O19" s="627"/>
      <c r="P19" s="627"/>
      <c r="Q19" s="627"/>
      <c r="R19" s="627"/>
      <c r="S19" s="627"/>
      <c r="T19" s="627"/>
      <c r="U19" s="627"/>
      <c r="V19" s="627"/>
      <c r="W19" s="627"/>
      <c r="X19" s="627"/>
      <c r="Y19" s="627"/>
      <c r="Z19" s="627"/>
      <c r="AA19" s="627"/>
      <c r="AB19" s="627"/>
      <c r="AC19" s="627"/>
      <c r="AD19" s="689"/>
    </row>
    <row r="20" spans="1:47" s="15" customFormat="1" ht="48" customHeight="1">
      <c r="A20" s="5"/>
      <c r="B20" s="88"/>
      <c r="C20" s="781" t="s">
        <v>5600</v>
      </c>
      <c r="D20" s="627"/>
      <c r="E20" s="627"/>
      <c r="F20" s="627"/>
      <c r="G20" s="627"/>
      <c r="H20" s="627"/>
      <c r="I20" s="627"/>
      <c r="J20" s="627"/>
      <c r="K20" s="627"/>
      <c r="L20" s="627"/>
      <c r="M20" s="627"/>
      <c r="N20" s="627"/>
      <c r="O20" s="627"/>
      <c r="P20" s="627"/>
      <c r="Q20" s="627"/>
      <c r="R20" s="627"/>
      <c r="S20" s="627"/>
      <c r="T20" s="627"/>
      <c r="U20" s="627"/>
      <c r="V20" s="627"/>
      <c r="W20" s="627"/>
      <c r="X20" s="627"/>
      <c r="Y20" s="627"/>
      <c r="Z20" s="627"/>
      <c r="AA20" s="627"/>
      <c r="AB20" s="627"/>
      <c r="AC20" s="627"/>
      <c r="AD20" s="689"/>
    </row>
    <row r="21" spans="1:47" s="15" customFormat="1" ht="48" customHeight="1">
      <c r="A21" s="5"/>
      <c r="B21" s="12"/>
      <c r="C21" s="781" t="s">
        <v>5126</v>
      </c>
      <c r="D21" s="736"/>
      <c r="E21" s="736"/>
      <c r="F21" s="736"/>
      <c r="G21" s="736"/>
      <c r="H21" s="736"/>
      <c r="I21" s="736"/>
      <c r="J21" s="736"/>
      <c r="K21" s="736"/>
      <c r="L21" s="736"/>
      <c r="M21" s="736"/>
      <c r="N21" s="736"/>
      <c r="O21" s="736"/>
      <c r="P21" s="736"/>
      <c r="Q21" s="736"/>
      <c r="R21" s="736"/>
      <c r="S21" s="736"/>
      <c r="T21" s="736"/>
      <c r="U21" s="736"/>
      <c r="V21" s="736"/>
      <c r="W21" s="736"/>
      <c r="X21" s="736"/>
      <c r="Y21" s="736"/>
      <c r="Z21" s="736"/>
      <c r="AA21" s="736"/>
      <c r="AB21" s="736"/>
      <c r="AC21" s="736"/>
      <c r="AD21" s="689"/>
    </row>
    <row r="22" spans="1:47" s="15" customFormat="1" ht="36" customHeight="1">
      <c r="A22" s="5"/>
      <c r="B22" s="88"/>
      <c r="C22" s="775" t="s">
        <v>5127</v>
      </c>
      <c r="D22" s="775"/>
      <c r="E22" s="775"/>
      <c r="F22" s="775"/>
      <c r="G22" s="775"/>
      <c r="H22" s="775"/>
      <c r="I22" s="775"/>
      <c r="J22" s="775"/>
      <c r="K22" s="775"/>
      <c r="L22" s="775"/>
      <c r="M22" s="775"/>
      <c r="N22" s="775"/>
      <c r="O22" s="775"/>
      <c r="P22" s="775"/>
      <c r="Q22" s="775"/>
      <c r="R22" s="775"/>
      <c r="S22" s="775"/>
      <c r="T22" s="775"/>
      <c r="U22" s="775"/>
      <c r="V22" s="775"/>
      <c r="W22" s="775"/>
      <c r="X22" s="775"/>
      <c r="Y22" s="775"/>
      <c r="Z22" s="775"/>
      <c r="AA22" s="775"/>
      <c r="AB22" s="775"/>
      <c r="AC22" s="775"/>
      <c r="AD22" s="776"/>
    </row>
    <row r="23" spans="1:47" s="15" customFormat="1" ht="24" customHeight="1">
      <c r="A23" s="5"/>
      <c r="B23" s="97"/>
      <c r="C23" s="889" t="s">
        <v>5128</v>
      </c>
      <c r="D23" s="889"/>
      <c r="E23" s="889"/>
      <c r="F23" s="889"/>
      <c r="G23" s="889"/>
      <c r="H23" s="889"/>
      <c r="I23" s="889"/>
      <c r="J23" s="889"/>
      <c r="K23" s="889"/>
      <c r="L23" s="889"/>
      <c r="M23" s="889"/>
      <c r="N23" s="889"/>
      <c r="O23" s="889"/>
      <c r="P23" s="889"/>
      <c r="Q23" s="889"/>
      <c r="R23" s="889"/>
      <c r="S23" s="889"/>
      <c r="T23" s="889"/>
      <c r="U23" s="889"/>
      <c r="V23" s="889"/>
      <c r="W23" s="889"/>
      <c r="X23" s="889"/>
      <c r="Y23" s="889"/>
      <c r="Z23" s="889"/>
      <c r="AA23" s="889"/>
      <c r="AB23" s="889"/>
      <c r="AC23" s="889"/>
      <c r="AD23" s="890"/>
    </row>
    <row r="24" spans="1:47" s="15" customFormat="1" ht="15" customHeight="1">
      <c r="A24" s="5"/>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row>
    <row r="25" spans="1:47" s="15" customFormat="1" ht="24" customHeight="1">
      <c r="A25" s="7" t="s">
        <v>5601</v>
      </c>
      <c r="B25" s="755" t="s">
        <v>5602</v>
      </c>
      <c r="C25" s="627"/>
      <c r="D25" s="627"/>
      <c r="E25" s="627"/>
      <c r="F25" s="627"/>
      <c r="G25" s="627"/>
      <c r="H25" s="627"/>
      <c r="I25" s="627"/>
      <c r="J25" s="627"/>
      <c r="K25" s="627"/>
      <c r="L25" s="627"/>
      <c r="M25" s="627"/>
      <c r="N25" s="627"/>
      <c r="O25" s="627"/>
      <c r="P25" s="627"/>
      <c r="Q25" s="627"/>
      <c r="R25" s="627"/>
      <c r="S25" s="627"/>
      <c r="T25" s="627"/>
      <c r="U25" s="627"/>
      <c r="V25" s="627"/>
      <c r="W25" s="627"/>
      <c r="X25" s="627"/>
      <c r="Y25" s="627"/>
      <c r="Z25" s="627"/>
      <c r="AA25" s="627"/>
      <c r="AB25" s="627"/>
      <c r="AC25" s="627"/>
      <c r="AD25" s="627"/>
    </row>
    <row r="26" spans="1:47" s="15" customFormat="1" ht="24" customHeight="1">
      <c r="A26" s="7"/>
      <c r="B26" s="60"/>
      <c r="C26" s="756" t="s">
        <v>5603</v>
      </c>
      <c r="D26" s="627"/>
      <c r="E26" s="627"/>
      <c r="F26" s="627"/>
      <c r="G26" s="627"/>
      <c r="H26" s="627"/>
      <c r="I26" s="627"/>
      <c r="J26" s="627"/>
      <c r="K26" s="627"/>
      <c r="L26" s="627"/>
      <c r="M26" s="627"/>
      <c r="N26" s="627"/>
      <c r="O26" s="627"/>
      <c r="P26" s="627"/>
      <c r="Q26" s="627"/>
      <c r="R26" s="627"/>
      <c r="S26" s="627"/>
      <c r="T26" s="627"/>
      <c r="U26" s="627"/>
      <c r="V26" s="627"/>
      <c r="W26" s="627"/>
      <c r="X26" s="627"/>
      <c r="Y26" s="627"/>
      <c r="Z26" s="627"/>
      <c r="AA26" s="627"/>
      <c r="AB26" s="627"/>
      <c r="AC26" s="627"/>
      <c r="AD26" s="627"/>
    </row>
    <row r="27" spans="1:47" s="15" customFormat="1" ht="36" customHeight="1">
      <c r="A27" s="7"/>
      <c r="B27" s="60"/>
      <c r="C27" s="758" t="s">
        <v>5604</v>
      </c>
      <c r="D27" s="627"/>
      <c r="E27" s="627"/>
      <c r="F27" s="627"/>
      <c r="G27" s="627"/>
      <c r="H27" s="627"/>
      <c r="I27" s="627"/>
      <c r="J27" s="627"/>
      <c r="K27" s="627"/>
      <c r="L27" s="627"/>
      <c r="M27" s="627"/>
      <c r="N27" s="627"/>
      <c r="O27" s="627"/>
      <c r="P27" s="627"/>
      <c r="Q27" s="627"/>
      <c r="R27" s="627"/>
      <c r="S27" s="627"/>
      <c r="T27" s="627"/>
      <c r="U27" s="627"/>
      <c r="V27" s="627"/>
      <c r="W27" s="627"/>
      <c r="X27" s="627"/>
      <c r="Y27" s="627"/>
      <c r="Z27" s="627"/>
      <c r="AA27" s="627"/>
      <c r="AB27" s="627"/>
      <c r="AC27" s="627"/>
      <c r="AD27" s="627"/>
      <c r="AI27" s="15" t="s">
        <v>5086</v>
      </c>
    </row>
    <row r="28" spans="1:47" s="15" customFormat="1" ht="24" customHeight="1">
      <c r="A28" s="7"/>
      <c r="B28" s="60"/>
      <c r="C28" s="758" t="s">
        <v>5605</v>
      </c>
      <c r="D28" s="627"/>
      <c r="E28" s="627"/>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627"/>
    </row>
    <row r="29" spans="1:47" s="15" customFormat="1" ht="24" customHeight="1">
      <c r="A29" s="7"/>
      <c r="B29" s="8"/>
      <c r="C29" s="758" t="s">
        <v>5097</v>
      </c>
      <c r="D29" s="627"/>
      <c r="E29" s="627"/>
      <c r="F29" s="627"/>
      <c r="G29" s="627"/>
      <c r="H29" s="627"/>
      <c r="I29" s="627"/>
      <c r="J29" s="627"/>
      <c r="K29" s="627"/>
      <c r="L29" s="627"/>
      <c r="M29" s="627"/>
      <c r="N29" s="627"/>
      <c r="O29" s="627"/>
      <c r="P29" s="627"/>
      <c r="Q29" s="627"/>
      <c r="R29" s="627"/>
      <c r="S29" s="627"/>
      <c r="T29" s="627"/>
      <c r="U29" s="627"/>
      <c r="V29" s="627"/>
      <c r="W29" s="627"/>
      <c r="X29" s="627"/>
      <c r="Y29" s="627"/>
      <c r="Z29" s="627"/>
      <c r="AA29" s="627"/>
      <c r="AB29" s="627"/>
      <c r="AC29" s="627"/>
      <c r="AD29" s="627"/>
    </row>
    <row r="30" spans="1:47" s="15" customFormat="1" ht="24" customHeight="1">
      <c r="A30" s="7"/>
      <c r="B30" s="60"/>
      <c r="C30" s="758" t="s">
        <v>5606</v>
      </c>
      <c r="D30" s="627"/>
      <c r="E30" s="627"/>
      <c r="F30" s="627"/>
      <c r="G30" s="627"/>
      <c r="H30" s="627"/>
      <c r="I30" s="627"/>
      <c r="J30" s="627"/>
      <c r="K30" s="627"/>
      <c r="L30" s="627"/>
      <c r="M30" s="627"/>
      <c r="N30" s="627"/>
      <c r="O30" s="627"/>
      <c r="P30" s="627"/>
      <c r="Q30" s="627"/>
      <c r="R30" s="627"/>
      <c r="S30" s="627"/>
      <c r="T30" s="627"/>
      <c r="U30" s="627"/>
      <c r="V30" s="627"/>
      <c r="W30" s="627"/>
      <c r="X30" s="627"/>
      <c r="Y30" s="627"/>
      <c r="Z30" s="627"/>
      <c r="AA30" s="627"/>
      <c r="AB30" s="627"/>
      <c r="AC30" s="627"/>
      <c r="AD30" s="627"/>
    </row>
    <row r="31" spans="1:47" s="15" customFormat="1" ht="15" customHeight="1">
      <c r="A31" s="7"/>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row>
    <row r="32" spans="1:47" s="15" customFormat="1" ht="15" customHeight="1">
      <c r="A32" s="7"/>
      <c r="B32" s="60"/>
      <c r="C32" s="771" t="s">
        <v>5607</v>
      </c>
      <c r="D32" s="773"/>
      <c r="E32" s="773"/>
      <c r="F32" s="773"/>
      <c r="G32" s="773"/>
      <c r="H32" s="773"/>
      <c r="I32" s="773"/>
      <c r="J32" s="773"/>
      <c r="K32" s="773"/>
      <c r="L32" s="773"/>
      <c r="M32" s="773"/>
      <c r="N32" s="773"/>
      <c r="O32" s="773"/>
      <c r="P32" s="769"/>
      <c r="Q32" s="643" t="s">
        <v>5105</v>
      </c>
      <c r="R32" s="669"/>
      <c r="S32" s="669"/>
      <c r="T32" s="669"/>
      <c r="U32" s="669"/>
      <c r="V32" s="670"/>
      <c r="W32" s="643" t="s">
        <v>5106</v>
      </c>
      <c r="X32" s="669"/>
      <c r="Y32" s="669"/>
      <c r="Z32" s="669"/>
      <c r="AA32" s="669"/>
      <c r="AB32" s="669"/>
      <c r="AC32" s="669"/>
      <c r="AD32" s="670"/>
      <c r="AG32" s="219" t="s">
        <v>5099</v>
      </c>
      <c r="AH32" s="298" t="s">
        <v>5192</v>
      </c>
      <c r="AI32" s="4"/>
      <c r="AJ32" s="806" t="s">
        <v>5101</v>
      </c>
      <c r="AK32" s="806"/>
      <c r="AL32" s="806"/>
      <c r="AM32" s="806"/>
      <c r="AN32" s="806" t="s">
        <v>5102</v>
      </c>
      <c r="AO32" s="806"/>
      <c r="AP32" s="806"/>
      <c r="AQ32" s="806"/>
      <c r="AR32" s="549" t="s">
        <v>5103</v>
      </c>
      <c r="AS32" s="275" t="s">
        <v>5342</v>
      </c>
      <c r="AT32" s="4"/>
      <c r="AU32" s="4"/>
    </row>
    <row r="33" spans="1:48" s="15" customFormat="1" ht="96" customHeight="1">
      <c r="A33" s="7"/>
      <c r="B33" s="60"/>
      <c r="C33" s="770"/>
      <c r="D33" s="732"/>
      <c r="E33" s="732"/>
      <c r="F33" s="732"/>
      <c r="G33" s="732"/>
      <c r="H33" s="732"/>
      <c r="I33" s="732"/>
      <c r="J33" s="732"/>
      <c r="K33" s="732"/>
      <c r="L33" s="732"/>
      <c r="M33" s="732"/>
      <c r="N33" s="732"/>
      <c r="O33" s="732"/>
      <c r="P33" s="733"/>
      <c r="Q33" s="668" t="s">
        <v>5116</v>
      </c>
      <c r="R33" s="670"/>
      <c r="S33" s="668" t="s">
        <v>5117</v>
      </c>
      <c r="T33" s="670"/>
      <c r="U33" s="668" t="s">
        <v>5118</v>
      </c>
      <c r="V33" s="670"/>
      <c r="W33" s="668" t="s">
        <v>5116</v>
      </c>
      <c r="X33" s="670"/>
      <c r="Y33" s="668" t="s">
        <v>5117</v>
      </c>
      <c r="Z33" s="670"/>
      <c r="AA33" s="668" t="s">
        <v>5118</v>
      </c>
      <c r="AB33" s="670"/>
      <c r="AC33" s="759" t="s">
        <v>5119</v>
      </c>
      <c r="AD33" s="670"/>
      <c r="AG33" s="791" t="s">
        <v>5108</v>
      </c>
      <c r="AH33" s="887" t="s">
        <v>5109</v>
      </c>
      <c r="AI33" s="793" t="s">
        <v>5110</v>
      </c>
      <c r="AJ33" s="787" t="s">
        <v>5111</v>
      </c>
      <c r="AK33" s="788" t="s">
        <v>5112</v>
      </c>
      <c r="AL33" s="788" t="s">
        <v>5113</v>
      </c>
      <c r="AM33" s="788" t="s">
        <v>5114</v>
      </c>
      <c r="AN33" s="787" t="s">
        <v>5111</v>
      </c>
      <c r="AO33" s="788" t="s">
        <v>5112</v>
      </c>
      <c r="AP33" s="788" t="s">
        <v>5113</v>
      </c>
      <c r="AQ33" s="788" t="s">
        <v>5114</v>
      </c>
      <c r="AR33" s="789" t="s">
        <v>5115</v>
      </c>
      <c r="AS33" s="869" t="s">
        <v>5489</v>
      </c>
      <c r="AT33" s="4"/>
      <c r="AU33" s="4"/>
    </row>
    <row r="34" spans="1:48" s="15" customFormat="1" ht="15" customHeight="1">
      <c r="A34" s="5"/>
      <c r="B34" s="8"/>
      <c r="C34" s="671"/>
      <c r="D34" s="653"/>
      <c r="E34" s="653"/>
      <c r="F34" s="653"/>
      <c r="G34" s="653"/>
      <c r="H34" s="653"/>
      <c r="I34" s="653"/>
      <c r="J34" s="653"/>
      <c r="K34" s="653"/>
      <c r="L34" s="653"/>
      <c r="M34" s="653"/>
      <c r="N34" s="653"/>
      <c r="O34" s="653"/>
      <c r="P34" s="748"/>
      <c r="Q34" s="774"/>
      <c r="R34" s="741"/>
      <c r="S34" s="774"/>
      <c r="T34" s="741"/>
      <c r="U34" s="774"/>
      <c r="V34" s="741"/>
      <c r="W34" s="774"/>
      <c r="X34" s="741"/>
      <c r="Y34" s="774"/>
      <c r="Z34" s="741"/>
      <c r="AA34" s="774"/>
      <c r="AB34" s="741"/>
      <c r="AC34" s="671"/>
      <c r="AD34" s="748"/>
      <c r="AG34" s="792"/>
      <c r="AH34" s="888"/>
      <c r="AI34" s="732"/>
      <c r="AJ34" s="787"/>
      <c r="AK34" s="788"/>
      <c r="AL34" s="788"/>
      <c r="AM34" s="788"/>
      <c r="AN34" s="787"/>
      <c r="AO34" s="788"/>
      <c r="AP34" s="788"/>
      <c r="AQ34" s="788"/>
      <c r="AR34" s="790"/>
      <c r="AS34" s="869"/>
      <c r="AT34" s="4"/>
      <c r="AU34" s="4"/>
    </row>
    <row r="35" spans="1:48" s="15" customFormat="1" ht="15" customHeight="1">
      <c r="A35" s="5"/>
      <c r="B35" s="8"/>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G35" s="216">
        <f>IF(AND($C$34&lt;&gt;"",$C$34&lt;&gt;1,COUNTA(Q34:AD34)&gt;0),1,0)</f>
        <v>0</v>
      </c>
      <c r="AH35" s="299">
        <f>IF(AND($AC$34="X",COUNTA(W34:AB34)&gt;0),1,0)</f>
        <v>0</v>
      </c>
      <c r="AI35" s="217">
        <f>IF(AND($C$34&lt;&gt;"",$C$34&lt;&gt;1,COUNTA(Q34:AD34)=0),0,IF(AND($C$34&lt;&gt;"",$C$34=1,COUNTA(Q34:AB34)=6,AC34=""),0,IF(AND($C$34&lt;&gt;"",$C$34=1,COUNTA(Q34:V34)=3,COUNTA(W34:AB34)=0,AC34="X"),0,IF(COUNTA(C34:AD34)=0,0,1))))</f>
        <v>0</v>
      </c>
      <c r="AJ35" s="554">
        <f>IF(OR(Q34="NS",S34="NS",U34="NS"),0,IF(OR(S34="",U34=""),0,IF(IFERROR(VALUE(Q34),0)&gt;DAY(EOMONTH(DATE(IFERROR(VALUE(S34),0),IFERROR(VALUE(U34),0),1),0)),1,0)))</f>
        <v>0</v>
      </c>
      <c r="AK35" s="551">
        <f>IF(OR(Q34="",Q34="NS",AND(LEN(Q34)=2,IFERROR(VALUE(Q34),0)&gt;=1,IFERROR(VALUE(Q34),0)&lt;=31)),0,1)</f>
        <v>0</v>
      </c>
      <c r="AL35" s="551">
        <f>IF(OR(S34="",S34="NS",AND(LEN(S34)=2,IFERROR(VALUE(S34),0)&gt;=1,IFERROR(VALUE(S34),0)&lt;=12)),0,1)</f>
        <v>0</v>
      </c>
      <c r="AM35" s="551">
        <f>IF(OR(U34="",U34="NS",AND(LEN(U34)=4,IFERROR(VALUE(U34),0)&gt;=1821,IFERROR(VALUE(U34),0)&lt;=2025)),0,1)</f>
        <v>0</v>
      </c>
      <c r="AN35" s="554">
        <f>IF(OR(S35="NS",U35="NS",W35="NS"),0,IF(OR(U35="",W35=""),0,IF(IFERROR(VALUE(S35),0)&gt;DAY(EOMONTH(DATE(IFERROR(VALUE(U35),0),IFERROR(VALUE(W35),0),1),0)),1,0)))</f>
        <v>0</v>
      </c>
      <c r="AO35" s="551">
        <f>IF(OR(S35="",S35="NS",AND(LEN(S35)=2,IFERROR(VALUE(S35),0)&gt;=1,IFERROR(VALUE(S35),0)&lt;=31)),0,1)</f>
        <v>0</v>
      </c>
      <c r="AP35" s="551">
        <f>IF(OR(U35="",U35="NS",AND(LEN(U35)=2,IFERROR(VALUE(U35),0)&gt;=1,IFERROR(VALUE(U35),0)&lt;=12)),0,1)</f>
        <v>0</v>
      </c>
      <c r="AQ35" s="551">
        <f>IF(OR(W35="",W35="NS",AND(LEN(W35)=4,IFERROR(VALUE(W35),0)&gt;=1821,IFERROR(VALUE(W35),0)&lt;=2025)),0,1)</f>
        <v>0</v>
      </c>
      <c r="AR35" s="223">
        <f>IF(AND(U34&lt;&gt;"",AA34=""),0,IF(OR(U34="NS",AA34="NS"),0,IF(OR(U34="NA",AA34="NA"),0,IF(U34&gt;=SUM(AA34),0,IF(AC34="X",0,1)))))</f>
        <v>0</v>
      </c>
      <c r="AS35" s="276">
        <f>IF(OR($C$34=3,$C$34=9),1,0)</f>
        <v>0</v>
      </c>
      <c r="AT35" s="2"/>
      <c r="AU35" s="2"/>
    </row>
    <row r="36" spans="1:48" s="15" customFormat="1" ht="24" customHeight="1">
      <c r="A36" s="5"/>
      <c r="B36" s="8"/>
      <c r="C36" s="758" t="s">
        <v>5120</v>
      </c>
      <c r="D36" s="627"/>
      <c r="E36" s="627"/>
      <c r="F36" s="627"/>
      <c r="G36" s="627"/>
      <c r="H36" s="627"/>
      <c r="I36" s="627"/>
      <c r="J36" s="627"/>
      <c r="K36" s="627"/>
      <c r="L36" s="627"/>
      <c r="M36" s="627"/>
      <c r="N36" s="627"/>
      <c r="O36" s="627"/>
      <c r="P36" s="627"/>
      <c r="Q36" s="627"/>
      <c r="R36" s="627"/>
      <c r="S36" s="627"/>
      <c r="T36" s="627"/>
      <c r="U36" s="627"/>
      <c r="V36" s="627"/>
      <c r="W36" s="627"/>
      <c r="X36" s="627"/>
      <c r="Y36" s="627"/>
      <c r="Z36" s="627"/>
      <c r="AA36" s="627"/>
      <c r="AB36" s="627"/>
      <c r="AC36" s="627"/>
      <c r="AD36" s="627"/>
      <c r="AG36" s="4"/>
      <c r="AH36" s="298">
        <f>SUM(AG35:AH35)</f>
        <v>0</v>
      </c>
      <c r="AI36" s="4"/>
      <c r="AJ36" s="4"/>
      <c r="AK36" s="4"/>
      <c r="AL36" s="4"/>
      <c r="AM36" s="4"/>
      <c r="AN36" s="4"/>
      <c r="AO36" s="4"/>
      <c r="AP36" s="4"/>
      <c r="AQ36" s="218">
        <f>SUM(AJ35:AQ35)</f>
        <v>0</v>
      </c>
      <c r="AR36" s="4"/>
      <c r="AS36" s="4"/>
      <c r="AT36" s="4"/>
      <c r="AU36" s="2"/>
      <c r="AV36" s="4"/>
    </row>
    <row r="37" spans="1:48" s="15" customFormat="1" ht="60" customHeight="1">
      <c r="A37" s="5"/>
      <c r="B37" s="8"/>
      <c r="C37" s="747"/>
      <c r="D37" s="653"/>
      <c r="E37" s="653"/>
      <c r="F37" s="653"/>
      <c r="G37" s="653"/>
      <c r="H37" s="653"/>
      <c r="I37" s="653"/>
      <c r="J37" s="653"/>
      <c r="K37" s="653"/>
      <c r="L37" s="653"/>
      <c r="M37" s="653"/>
      <c r="N37" s="653"/>
      <c r="O37" s="653"/>
      <c r="P37" s="653"/>
      <c r="Q37" s="653"/>
      <c r="R37" s="653"/>
      <c r="S37" s="653"/>
      <c r="T37" s="653"/>
      <c r="U37" s="653"/>
      <c r="V37" s="653"/>
      <c r="W37" s="653"/>
      <c r="X37" s="653"/>
      <c r="Y37" s="653"/>
      <c r="Z37" s="653"/>
      <c r="AA37" s="653"/>
      <c r="AB37" s="653"/>
      <c r="AC37" s="653"/>
      <c r="AD37" s="748"/>
    </row>
    <row r="38" spans="1:48" s="15" customFormat="1" ht="15" customHeight="1">
      <c r="A38" s="5"/>
      <c r="B38" s="766" t="str">
        <f>IF(AI35&gt;0,"Favor de ingresar toda la información requerida en la pregunta","")</f>
        <v/>
      </c>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row>
    <row r="39" spans="1:48" s="15" customFormat="1" ht="15" customHeight="1">
      <c r="A39" s="5"/>
      <c r="B39" s="782" t="str">
        <f>IF(SUM(COUNTIF(Q34:AD34,"NS"))&lt;&gt;0,"Alerta: debido a que cuenta con registros NS, debe proporcionar una justificación en el area de comentarios al final de la pregunta","")</f>
        <v/>
      </c>
      <c r="C39" s="782"/>
      <c r="D39" s="782"/>
      <c r="E39" s="782"/>
      <c r="F39" s="782"/>
      <c r="G39" s="782"/>
      <c r="H39" s="782"/>
      <c r="I39" s="782"/>
      <c r="J39" s="782"/>
      <c r="K39" s="782"/>
      <c r="L39" s="782"/>
      <c r="M39" s="782"/>
      <c r="N39" s="782"/>
      <c r="O39" s="782"/>
      <c r="P39" s="782"/>
      <c r="Q39" s="782"/>
      <c r="R39" s="782"/>
      <c r="S39" s="782"/>
      <c r="T39" s="782"/>
      <c r="U39" s="782"/>
      <c r="V39" s="782"/>
      <c r="W39" s="782"/>
      <c r="X39" s="782"/>
      <c r="Y39" s="782"/>
      <c r="Z39" s="782"/>
      <c r="AA39" s="782"/>
      <c r="AB39" s="782"/>
      <c r="AC39" s="782"/>
      <c r="AD39" s="782"/>
      <c r="AE39" s="14"/>
    </row>
    <row r="40" spans="1:48" s="15" customFormat="1" ht="15" customHeight="1">
      <c r="A40" s="5"/>
      <c r="B40" s="749" t="str">
        <f>IF(AR35&gt;0,"Alerta: debe de proporcionar una justificación de acuerdo a lo establecido en la instrucción 4","")</f>
        <v/>
      </c>
      <c r="C40" s="749"/>
      <c r="D40" s="749"/>
      <c r="E40" s="749"/>
      <c r="F40" s="749"/>
      <c r="G40" s="749"/>
      <c r="H40" s="749"/>
      <c r="I40" s="749"/>
      <c r="J40" s="749"/>
      <c r="K40" s="749"/>
      <c r="L40" s="749"/>
      <c r="M40" s="749"/>
      <c r="N40" s="749"/>
      <c r="O40" s="749"/>
      <c r="P40" s="749"/>
      <c r="Q40" s="749"/>
      <c r="R40" s="749"/>
      <c r="S40" s="749"/>
      <c r="T40" s="749"/>
      <c r="U40" s="749"/>
      <c r="V40" s="749"/>
      <c r="W40" s="749"/>
      <c r="X40" s="749"/>
      <c r="Y40" s="749"/>
      <c r="Z40" s="749"/>
      <c r="AA40" s="749"/>
      <c r="AB40" s="749"/>
      <c r="AC40" s="749"/>
      <c r="AD40" s="749"/>
    </row>
    <row r="41" spans="1:48" s="15" customFormat="1" ht="15" customHeight="1">
      <c r="A41" s="5"/>
      <c r="B41" s="749" t="str">
        <f>IF(AS35&gt;0,"Alerta: debe proporcionar una justificación, ha seleccionado el código 3 o 9 en la col. ¿Cuenta con algún Atlas Estatal de Riesgos?","")</f>
        <v/>
      </c>
      <c r="C41" s="749"/>
      <c r="D41" s="749"/>
      <c r="E41" s="749"/>
      <c r="F41" s="749"/>
      <c r="G41" s="749"/>
      <c r="H41" s="749"/>
      <c r="I41" s="749"/>
      <c r="J41" s="749"/>
      <c r="K41" s="749"/>
      <c r="L41" s="749"/>
      <c r="M41" s="749"/>
      <c r="N41" s="749"/>
      <c r="O41" s="749"/>
      <c r="P41" s="749"/>
      <c r="Q41" s="749"/>
      <c r="R41" s="749"/>
      <c r="S41" s="749"/>
      <c r="T41" s="749"/>
      <c r="U41" s="749"/>
      <c r="V41" s="749"/>
      <c r="W41" s="749"/>
      <c r="X41" s="749"/>
      <c r="Y41" s="749"/>
      <c r="Z41" s="749"/>
      <c r="AA41" s="749"/>
      <c r="AB41" s="749"/>
      <c r="AC41" s="749"/>
      <c r="AD41" s="749"/>
      <c r="AE41" s="546"/>
    </row>
    <row r="42" spans="1:48" s="15" customFormat="1" ht="15" customHeight="1">
      <c r="A42" s="5"/>
      <c r="B42" s="753" t="str">
        <f>IF(AQ36&gt;0,"Favor de ingresar una fecha válida y/o verifique que el formato solicitado esté correcto","")</f>
        <v/>
      </c>
      <c r="C42" s="753"/>
      <c r="D42" s="753"/>
      <c r="E42" s="753"/>
      <c r="F42" s="753"/>
      <c r="G42" s="753"/>
      <c r="H42" s="753"/>
      <c r="I42" s="753"/>
      <c r="J42" s="753"/>
      <c r="K42" s="753"/>
      <c r="L42" s="753"/>
      <c r="M42" s="753"/>
      <c r="N42" s="753"/>
      <c r="O42" s="753"/>
      <c r="P42" s="753"/>
      <c r="Q42" s="753"/>
      <c r="R42" s="753"/>
      <c r="S42" s="753"/>
      <c r="T42" s="753"/>
      <c r="U42" s="753"/>
      <c r="V42" s="753"/>
      <c r="W42" s="753"/>
      <c r="X42" s="753"/>
      <c r="Y42" s="753"/>
      <c r="Z42" s="753"/>
      <c r="AA42" s="753"/>
      <c r="AB42" s="753"/>
      <c r="AC42" s="753"/>
      <c r="AD42" s="753"/>
    </row>
    <row r="43" spans="1:48" s="15" customFormat="1" ht="15" customHeight="1">
      <c r="A43" s="5"/>
      <c r="B43" s="750" t="str">
        <f>IF(AH36&gt;0,"Favor de verificar que no tenga información en celdas sombreadas","")</f>
        <v/>
      </c>
      <c r="C43" s="751"/>
      <c r="D43" s="751"/>
      <c r="E43" s="751"/>
      <c r="F43" s="751"/>
      <c r="G43" s="751"/>
      <c r="H43" s="751"/>
      <c r="I43" s="751"/>
      <c r="J43" s="751"/>
      <c r="K43" s="751"/>
      <c r="L43" s="751"/>
      <c r="M43" s="751"/>
      <c r="N43" s="751"/>
      <c r="O43" s="751"/>
      <c r="P43" s="751"/>
      <c r="Q43" s="751"/>
      <c r="R43" s="751"/>
      <c r="S43" s="751"/>
      <c r="T43" s="751"/>
      <c r="U43" s="751"/>
      <c r="V43" s="751"/>
      <c r="W43" s="751"/>
      <c r="X43" s="751"/>
      <c r="Y43" s="751"/>
      <c r="Z43" s="751"/>
      <c r="AA43" s="751"/>
      <c r="AB43" s="751"/>
      <c r="AC43" s="751"/>
      <c r="AD43" s="751"/>
    </row>
    <row r="44" spans="1:48" s="15" customFormat="1" ht="15" customHeight="1">
      <c r="A44" s="61" t="s">
        <v>5608</v>
      </c>
      <c r="B44" s="755" t="s">
        <v>5609</v>
      </c>
      <c r="C44" s="627"/>
      <c r="D44" s="627"/>
      <c r="E44" s="627"/>
      <c r="F44" s="627"/>
      <c r="G44" s="627"/>
      <c r="H44" s="627"/>
      <c r="I44" s="627"/>
      <c r="J44" s="627"/>
      <c r="K44" s="627"/>
      <c r="L44" s="627"/>
      <c r="M44" s="627"/>
      <c r="N44" s="627"/>
      <c r="O44" s="627"/>
      <c r="P44" s="627"/>
      <c r="Q44" s="627"/>
      <c r="R44" s="627"/>
      <c r="S44" s="627"/>
      <c r="T44" s="627"/>
      <c r="U44" s="627"/>
      <c r="V44" s="627"/>
      <c r="W44" s="627"/>
      <c r="X44" s="627"/>
      <c r="Y44" s="627"/>
      <c r="Z44" s="627"/>
      <c r="AA44" s="627"/>
      <c r="AB44" s="627"/>
      <c r="AC44" s="627"/>
      <c r="AD44" s="627"/>
    </row>
    <row r="45" spans="1:48" s="15" customFormat="1" ht="15" customHeight="1">
      <c r="A45" s="62"/>
      <c r="B45" s="100"/>
      <c r="C45" s="756" t="s">
        <v>5146</v>
      </c>
      <c r="D45" s="627"/>
      <c r="E45" s="627"/>
      <c r="F45" s="627"/>
      <c r="G45" s="627"/>
      <c r="H45" s="627"/>
      <c r="I45" s="627"/>
      <c r="J45" s="627"/>
      <c r="K45" s="627"/>
      <c r="L45" s="627"/>
      <c r="M45" s="627"/>
      <c r="N45" s="627"/>
      <c r="O45" s="627"/>
      <c r="P45" s="627"/>
      <c r="Q45" s="627"/>
      <c r="R45" s="627"/>
      <c r="S45" s="627"/>
      <c r="T45" s="627"/>
      <c r="U45" s="627"/>
      <c r="V45" s="627"/>
      <c r="W45" s="627"/>
      <c r="X45" s="627"/>
      <c r="Y45" s="627"/>
      <c r="Z45" s="627"/>
      <c r="AA45" s="627"/>
      <c r="AB45" s="627"/>
      <c r="AC45" s="627"/>
      <c r="AD45" s="627"/>
      <c r="AG45" s="219" t="s">
        <v>5610</v>
      </c>
      <c r="AH45" s="298" t="s">
        <v>5100</v>
      </c>
      <c r="AI45" s="300" t="s">
        <v>5192</v>
      </c>
    </row>
    <row r="46" spans="1:48" s="15" customFormat="1" ht="15" customHeight="1">
      <c r="A46" s="62"/>
      <c r="B46" s="8"/>
      <c r="C46" s="756" t="s">
        <v>5611</v>
      </c>
      <c r="D46" s="627"/>
      <c r="E46" s="627"/>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c r="AD46" s="627"/>
      <c r="AG46" s="791" t="s">
        <v>5612</v>
      </c>
      <c r="AH46" s="883" t="s">
        <v>5257</v>
      </c>
      <c r="AI46" s="885" t="s">
        <v>5613</v>
      </c>
    </row>
    <row r="47" spans="1:48" s="15" customFormat="1" ht="24" customHeight="1">
      <c r="A47" s="62"/>
      <c r="B47" s="8"/>
      <c r="C47" s="756" t="s">
        <v>5614</v>
      </c>
      <c r="D47" s="627"/>
      <c r="E47" s="627"/>
      <c r="F47" s="627"/>
      <c r="G47" s="627"/>
      <c r="H47" s="627"/>
      <c r="I47" s="627"/>
      <c r="J47" s="627"/>
      <c r="K47" s="627"/>
      <c r="L47" s="627"/>
      <c r="M47" s="627"/>
      <c r="N47" s="627"/>
      <c r="O47" s="627"/>
      <c r="P47" s="627"/>
      <c r="Q47" s="627"/>
      <c r="R47" s="627"/>
      <c r="S47" s="627"/>
      <c r="T47" s="627"/>
      <c r="U47" s="627"/>
      <c r="V47" s="627"/>
      <c r="W47" s="627"/>
      <c r="X47" s="627"/>
      <c r="Y47" s="627"/>
      <c r="Z47" s="627"/>
      <c r="AA47" s="627"/>
      <c r="AB47" s="627"/>
      <c r="AC47" s="627"/>
      <c r="AD47" s="627"/>
      <c r="AG47" s="792"/>
      <c r="AH47" s="884"/>
      <c r="AI47" s="886"/>
    </row>
    <row r="48" spans="1:48" s="15" customFormat="1" ht="15" customHeight="1" thickBot="1">
      <c r="A48" s="62"/>
      <c r="B48" s="8"/>
      <c r="C48" s="8"/>
      <c r="D48" s="8"/>
      <c r="E48" s="8"/>
      <c r="F48" s="101"/>
      <c r="G48" s="8"/>
      <c r="H48" s="8"/>
      <c r="I48" s="8"/>
      <c r="J48" s="8"/>
      <c r="K48" s="8"/>
      <c r="L48" s="8"/>
      <c r="M48" s="8"/>
      <c r="N48" s="8"/>
      <c r="O48" s="8"/>
      <c r="P48" s="8"/>
      <c r="Q48" s="8"/>
      <c r="R48" s="8"/>
      <c r="S48" s="8"/>
      <c r="T48" s="8"/>
      <c r="U48" s="8"/>
      <c r="V48" s="8"/>
      <c r="W48" s="8"/>
      <c r="X48" s="8"/>
      <c r="Y48" s="8"/>
      <c r="Z48" s="8"/>
      <c r="AA48" s="8"/>
      <c r="AB48" s="8"/>
      <c r="AC48" s="8"/>
      <c r="AD48" s="8"/>
      <c r="AG48" s="216">
        <f>IF(AND($C$34&lt;&gt;"",$C$34&lt;&gt;1,COUNTA(C49:C53)&gt;0),1,0)</f>
        <v>0</v>
      </c>
      <c r="AH48" s="299">
        <f>IF(AND($C$53="X",COUNTA(C49:C52)&gt;0),1,0)</f>
        <v>0</v>
      </c>
      <c r="AI48" s="301">
        <f>IF($C$50="X",1,0)</f>
        <v>0</v>
      </c>
    </row>
    <row r="49" spans="1:37" s="15" customFormat="1" ht="15" customHeight="1" thickBot="1">
      <c r="A49" s="62"/>
      <c r="B49" s="8"/>
      <c r="C49" s="68"/>
      <c r="D49" s="738" t="s">
        <v>5615</v>
      </c>
      <c r="E49" s="739"/>
      <c r="F49" s="739"/>
      <c r="G49" s="739"/>
      <c r="H49" s="739"/>
      <c r="I49" s="739"/>
      <c r="J49" s="739"/>
      <c r="K49" s="739"/>
      <c r="L49" s="739"/>
      <c r="M49" s="739"/>
      <c r="N49" s="739"/>
      <c r="O49" s="739"/>
      <c r="P49" s="739"/>
      <c r="Q49" s="739"/>
      <c r="R49" s="739"/>
      <c r="S49" s="739"/>
      <c r="T49" s="739"/>
      <c r="U49" s="739"/>
      <c r="V49" s="739"/>
      <c r="W49" s="739"/>
      <c r="X49" s="739"/>
      <c r="Y49" s="739"/>
      <c r="Z49" s="739"/>
      <c r="AA49" s="739"/>
      <c r="AB49" s="739"/>
      <c r="AC49" s="739"/>
      <c r="AD49" s="739"/>
      <c r="AG49" s="4"/>
      <c r="AH49" s="298">
        <f>SUM(AG48:AH48)</f>
        <v>0</v>
      </c>
      <c r="AI49" s="4"/>
    </row>
    <row r="50" spans="1:37" s="15" customFormat="1" ht="15" customHeight="1" thickBot="1">
      <c r="A50" s="62"/>
      <c r="B50" s="8"/>
      <c r="C50" s="68"/>
      <c r="D50" s="738" t="s">
        <v>5616</v>
      </c>
      <c r="E50" s="739"/>
      <c r="F50" s="739"/>
      <c r="G50" s="739"/>
      <c r="H50" s="739"/>
      <c r="I50" s="739"/>
      <c r="J50" s="739"/>
      <c r="K50" s="739"/>
      <c r="L50" s="739"/>
      <c r="M50" s="739"/>
      <c r="N50" s="739"/>
      <c r="O50" s="739"/>
      <c r="P50" s="739"/>
      <c r="Q50" s="739"/>
      <c r="R50" s="739"/>
      <c r="S50" s="739"/>
      <c r="T50" s="739"/>
      <c r="U50" s="739"/>
      <c r="V50" s="739"/>
      <c r="W50" s="739"/>
      <c r="X50" s="739"/>
      <c r="Y50" s="739"/>
      <c r="Z50" s="739"/>
      <c r="AA50" s="739"/>
      <c r="AB50" s="739"/>
      <c r="AC50" s="739"/>
      <c r="AD50" s="739"/>
    </row>
    <row r="51" spans="1:37" s="15" customFormat="1" ht="15" customHeight="1" thickBot="1">
      <c r="A51" s="62"/>
      <c r="B51" s="8"/>
      <c r="C51" s="68"/>
      <c r="D51" s="738" t="s">
        <v>5617</v>
      </c>
      <c r="E51" s="739"/>
      <c r="F51" s="739"/>
      <c r="G51" s="739"/>
      <c r="H51" s="739"/>
      <c r="I51" s="739"/>
      <c r="J51" s="739"/>
      <c r="K51" s="739"/>
      <c r="L51" s="739"/>
      <c r="M51" s="739"/>
      <c r="N51" s="739"/>
      <c r="O51" s="739"/>
      <c r="P51" s="739"/>
      <c r="Q51" s="739"/>
      <c r="R51" s="739"/>
      <c r="S51" s="739"/>
      <c r="T51" s="739"/>
      <c r="U51" s="739"/>
      <c r="V51" s="739"/>
      <c r="W51" s="739"/>
      <c r="X51" s="739"/>
      <c r="Y51" s="739"/>
      <c r="Z51" s="739"/>
      <c r="AA51" s="739"/>
      <c r="AB51" s="739"/>
      <c r="AC51" s="739"/>
      <c r="AD51" s="739"/>
    </row>
    <row r="52" spans="1:37" s="15" customFormat="1" ht="15" customHeight="1" thickBot="1">
      <c r="A52" s="62"/>
      <c r="B52" s="8"/>
      <c r="C52" s="68"/>
      <c r="D52" s="4" t="s">
        <v>5618</v>
      </c>
      <c r="E52" s="8"/>
      <c r="F52" s="8"/>
      <c r="G52" s="8"/>
      <c r="H52" s="8"/>
      <c r="I52" s="14"/>
      <c r="J52" s="757"/>
      <c r="K52" s="658"/>
      <c r="L52" s="658"/>
      <c r="M52" s="658"/>
      <c r="N52" s="658"/>
      <c r="O52" s="658"/>
      <c r="P52" s="658"/>
      <c r="Q52" s="658"/>
      <c r="R52" s="658"/>
      <c r="S52" s="658"/>
      <c r="T52" s="658"/>
      <c r="U52" s="658"/>
      <c r="V52" s="658"/>
      <c r="W52" s="658"/>
      <c r="X52" s="658"/>
      <c r="Y52" s="658"/>
      <c r="Z52" s="658"/>
      <c r="AA52" s="658"/>
      <c r="AB52" s="658"/>
      <c r="AC52" s="658"/>
      <c r="AD52" s="658"/>
      <c r="AG52" s="559" t="str">
        <f>SUBSTITUTE( SUBSTITUTE( SUBSTITUTE( SUBSTITUTE( SUBSTITUTE( SUBSTITUTE( SUBSTITUTE( SUBSTITUTE( SUBSTITUTE( SUBSTITUTE(J52, "á", "a"), "é", "e"), "í", "i"), "ó", "o"), "ú", "u"), "Á", "A"), "É", "E"), "Í", "I"), "Ó", "O"), "Ú", "U")</f>
        <v/>
      </c>
      <c r="AH52" s="796" t="s">
        <v>5619</v>
      </c>
      <c r="AI52" s="797"/>
      <c r="AJ52" s="797"/>
      <c r="AK52" s="797"/>
    </row>
    <row r="53" spans="1:37" s="15" customFormat="1" ht="15" customHeight="1" thickBot="1">
      <c r="A53" s="62"/>
      <c r="B53" s="8"/>
      <c r="C53" s="68"/>
      <c r="D53" s="738" t="s">
        <v>5620</v>
      </c>
      <c r="E53" s="739"/>
      <c r="F53" s="739"/>
      <c r="G53" s="739"/>
      <c r="H53" s="739"/>
      <c r="I53" s="739"/>
      <c r="J53" s="739"/>
      <c r="K53" s="739"/>
      <c r="L53" s="739"/>
      <c r="M53" s="739"/>
      <c r="N53" s="739"/>
      <c r="O53" s="739"/>
      <c r="P53" s="739"/>
      <c r="Q53" s="739"/>
      <c r="R53" s="739"/>
      <c r="S53" s="739"/>
      <c r="T53" s="739"/>
      <c r="U53" s="739"/>
      <c r="V53" s="739"/>
      <c r="W53" s="739"/>
      <c r="X53" s="739"/>
      <c r="Y53" s="739"/>
      <c r="Z53" s="739"/>
      <c r="AA53" s="739"/>
      <c r="AB53" s="739"/>
      <c r="AC53" s="739"/>
      <c r="AD53" s="739"/>
      <c r="AH53" s="556" t="s">
        <v>5152</v>
      </c>
      <c r="AI53" s="557" t="s">
        <v>5153</v>
      </c>
      <c r="AJ53" s="556" t="s">
        <v>5154</v>
      </c>
      <c r="AK53" s="556" t="s">
        <v>5155</v>
      </c>
    </row>
    <row r="54" spans="1:37" s="15" customFormat="1" ht="15" customHeight="1">
      <c r="A54" s="62"/>
      <c r="B54" s="8"/>
      <c r="C54" s="753" t="str">
        <f>IF(AND(C52="X",J52=""),"Ha seleccionado el código 4, debe anotar el nombre de otro formato","")</f>
        <v/>
      </c>
      <c r="D54" s="753"/>
      <c r="E54" s="753"/>
      <c r="F54" s="753"/>
      <c r="G54" s="753"/>
      <c r="H54" s="753"/>
      <c r="I54" s="753"/>
      <c r="J54" s="753"/>
      <c r="K54" s="753"/>
      <c r="L54" s="753"/>
      <c r="M54" s="753"/>
      <c r="N54" s="753"/>
      <c r="O54" s="753"/>
      <c r="P54" s="753"/>
      <c r="Q54" s="753"/>
      <c r="R54" s="753"/>
      <c r="S54" s="753"/>
      <c r="T54" s="753"/>
      <c r="U54" s="753"/>
      <c r="V54" s="753"/>
      <c r="W54" s="753"/>
      <c r="X54" s="753"/>
      <c r="Y54" s="753"/>
      <c r="Z54" s="753"/>
      <c r="AA54" s="753"/>
      <c r="AB54" s="753"/>
      <c r="AC54" s="753"/>
      <c r="AD54" s="753"/>
      <c r="AH54" s="14" t="s">
        <v>5621</v>
      </c>
      <c r="AI54" s="14" t="s">
        <v>5615</v>
      </c>
      <c r="AJ54" s="563" t="str" cm="1">
        <f t="array" ref="AJ54">IF(AG52&lt;&gt;"",_xlfn.TEXTJOIN(" / ", TRUE, _xlfn.UNIQUE(IF($AH$54:$AH$56&lt;&gt;"",IF(ISNUMBER(SEARCH(AG52, $AH$54:$AH$56)) + (_xlfn.MAP($AH$54:$AH$56, _xlfn.LAMBDA(_xlpm.r, SUM(--ISNUMBER(SEARCH(_xlfn.TEXTSPLIT(_xlpm.r, ","), AG52))))))&gt;0,$AI$54:$AI$56, ""), ""))), "")</f>
        <v/>
      </c>
      <c r="AK54" s="4" t="str">
        <f>IF(AJ54 = "", "", "Alerta: Revise el texto ingresado en el Especifique ya que podria existir en las opciones resaltadas en amarillo")</f>
        <v/>
      </c>
    </row>
    <row r="55" spans="1:37" s="15" customFormat="1" ht="45" customHeight="1">
      <c r="A55" s="62"/>
      <c r="B55" s="8"/>
      <c r="C55" s="895" t="s">
        <v>5622</v>
      </c>
      <c r="D55" s="635"/>
      <c r="E55" s="635"/>
      <c r="F55" s="754"/>
      <c r="G55" s="653"/>
      <c r="H55" s="653"/>
      <c r="I55" s="653"/>
      <c r="J55" s="653"/>
      <c r="K55" s="653"/>
      <c r="L55" s="653"/>
      <c r="M55" s="653"/>
      <c r="N55" s="653"/>
      <c r="O55" s="653"/>
      <c r="P55" s="653"/>
      <c r="Q55" s="653"/>
      <c r="R55" s="653"/>
      <c r="S55" s="653"/>
      <c r="T55" s="653"/>
      <c r="U55" s="653"/>
      <c r="V55" s="653"/>
      <c r="W55" s="653"/>
      <c r="X55" s="653"/>
      <c r="Y55" s="653"/>
      <c r="Z55" s="653"/>
      <c r="AA55" s="653"/>
      <c r="AB55" s="653"/>
      <c r="AC55" s="653"/>
      <c r="AD55" s="748"/>
      <c r="AH55" s="14" t="s">
        <v>5623</v>
      </c>
      <c r="AI55" s="14" t="s">
        <v>5616</v>
      </c>
    </row>
    <row r="56" spans="1:37" s="15" customFormat="1" ht="15" customHeight="1">
      <c r="A56" s="62"/>
      <c r="B56" s="753" t="str">
        <f>IF(AND(AI48&gt;0,F55=""),"Debido a que seleccionó el código 2 debe anotar el URL donde se encuentra disponible el Atlas de Riesgo","")</f>
        <v/>
      </c>
      <c r="C56" s="753"/>
      <c r="D56" s="753"/>
      <c r="E56" s="753"/>
      <c r="F56" s="753"/>
      <c r="G56" s="753"/>
      <c r="H56" s="753"/>
      <c r="I56" s="753"/>
      <c r="J56" s="753"/>
      <c r="K56" s="753"/>
      <c r="L56" s="753"/>
      <c r="M56" s="753"/>
      <c r="N56" s="753"/>
      <c r="O56" s="753"/>
      <c r="P56" s="753"/>
      <c r="Q56" s="753"/>
      <c r="R56" s="753"/>
      <c r="S56" s="753"/>
      <c r="T56" s="753"/>
      <c r="U56" s="753"/>
      <c r="V56" s="753"/>
      <c r="W56" s="753"/>
      <c r="X56" s="753"/>
      <c r="Y56" s="753"/>
      <c r="Z56" s="753"/>
      <c r="AA56" s="753"/>
      <c r="AB56" s="753"/>
      <c r="AC56" s="753"/>
      <c r="AD56" s="753"/>
      <c r="AE56" s="753"/>
      <c r="AH56" s="14" t="s">
        <v>5624</v>
      </c>
      <c r="AI56" s="14" t="s">
        <v>5617</v>
      </c>
    </row>
    <row r="57" spans="1:37" s="15" customFormat="1" ht="24" customHeight="1">
      <c r="A57" s="5"/>
      <c r="B57" s="8"/>
      <c r="C57" s="758" t="s">
        <v>5120</v>
      </c>
      <c r="D57" s="627"/>
      <c r="E57" s="627"/>
      <c r="F57" s="627"/>
      <c r="G57" s="627"/>
      <c r="H57" s="627"/>
      <c r="I57" s="627"/>
      <c r="J57" s="627"/>
      <c r="K57" s="627"/>
      <c r="L57" s="627"/>
      <c r="M57" s="627"/>
      <c r="N57" s="627"/>
      <c r="O57" s="627"/>
      <c r="P57" s="627"/>
      <c r="Q57" s="627"/>
      <c r="R57" s="627"/>
      <c r="S57" s="627"/>
      <c r="T57" s="627"/>
      <c r="U57" s="627"/>
      <c r="V57" s="627"/>
      <c r="W57" s="627"/>
      <c r="X57" s="627"/>
      <c r="Y57" s="627"/>
      <c r="Z57" s="627"/>
      <c r="AA57" s="627"/>
      <c r="AB57" s="627"/>
      <c r="AC57" s="627"/>
      <c r="AD57" s="627"/>
      <c r="AH57" s="14"/>
      <c r="AI57" s="10"/>
    </row>
    <row r="58" spans="1:37" s="15" customFormat="1" ht="60" customHeight="1">
      <c r="A58" s="62"/>
      <c r="B58" s="8"/>
      <c r="C58" s="801"/>
      <c r="D58" s="653"/>
      <c r="E58" s="653"/>
      <c r="F58" s="653"/>
      <c r="G58" s="653"/>
      <c r="H58" s="653"/>
      <c r="I58" s="653"/>
      <c r="J58" s="653"/>
      <c r="K58" s="653"/>
      <c r="L58" s="653"/>
      <c r="M58" s="653"/>
      <c r="N58" s="653"/>
      <c r="O58" s="653"/>
      <c r="P58" s="653"/>
      <c r="Q58" s="653"/>
      <c r="R58" s="653"/>
      <c r="S58" s="653"/>
      <c r="T58" s="653"/>
      <c r="U58" s="653"/>
      <c r="V58" s="653"/>
      <c r="W58" s="653"/>
      <c r="X58" s="653"/>
      <c r="Y58" s="653"/>
      <c r="Z58" s="653"/>
      <c r="AA58" s="653"/>
      <c r="AB58" s="653"/>
      <c r="AC58" s="653"/>
      <c r="AD58" s="748"/>
    </row>
    <row r="59" spans="1:37" s="15" customFormat="1" ht="15" customHeight="1">
      <c r="A59" s="5"/>
      <c r="B59" s="750" t="str">
        <f>IF(AH49&gt;0,"Favor de verificar que no tenga información en celdas sombreadas","")</f>
        <v/>
      </c>
      <c r="C59" s="751"/>
      <c r="D59" s="751"/>
      <c r="E59" s="751"/>
      <c r="F59" s="751"/>
      <c r="G59" s="751"/>
      <c r="H59" s="751"/>
      <c r="I59" s="751"/>
      <c r="J59" s="751"/>
      <c r="K59" s="751"/>
      <c r="L59" s="751"/>
      <c r="M59" s="751"/>
      <c r="N59" s="751"/>
      <c r="O59" s="751"/>
      <c r="P59" s="751"/>
      <c r="Q59" s="751"/>
      <c r="R59" s="751"/>
      <c r="S59" s="751"/>
      <c r="T59" s="751"/>
      <c r="U59" s="751"/>
      <c r="V59" s="751"/>
      <c r="W59" s="751"/>
      <c r="X59" s="751"/>
      <c r="Y59" s="751"/>
      <c r="Z59" s="751"/>
      <c r="AA59" s="751"/>
      <c r="AB59" s="751"/>
      <c r="AC59" s="751"/>
      <c r="AD59" s="751"/>
    </row>
    <row r="60" spans="1:37" s="15" customFormat="1" ht="15" customHeight="1">
      <c r="A60" s="5"/>
      <c r="B60" s="785" t="str">
        <f>AK54</f>
        <v/>
      </c>
      <c r="C60" s="785"/>
      <c r="D60" s="785"/>
      <c r="E60" s="785"/>
      <c r="F60" s="785"/>
      <c r="G60" s="785"/>
      <c r="H60" s="785"/>
      <c r="I60" s="785"/>
      <c r="J60" s="785"/>
      <c r="K60" s="785"/>
      <c r="L60" s="785"/>
      <c r="M60" s="785"/>
      <c r="N60" s="785"/>
      <c r="O60" s="785"/>
      <c r="P60" s="785"/>
      <c r="Q60" s="785"/>
      <c r="R60" s="785"/>
      <c r="S60" s="785"/>
      <c r="T60" s="785"/>
      <c r="U60" s="785"/>
      <c r="V60" s="785"/>
      <c r="W60" s="785"/>
      <c r="X60" s="785"/>
      <c r="Y60" s="785"/>
      <c r="Z60" s="785"/>
      <c r="AA60" s="785"/>
      <c r="AB60" s="785"/>
      <c r="AC60" s="785"/>
      <c r="AD60" s="785"/>
    </row>
    <row r="61" spans="1:37" s="15" customFormat="1" ht="15" customHeight="1">
      <c r="A61" s="5"/>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row>
    <row r="62" spans="1:37" s="15" customFormat="1" ht="15"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row>
    <row r="63" spans="1:37" s="15" customFormat="1" ht="15" customHeight="1">
      <c r="A63" s="5"/>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row>
    <row r="64" spans="1:37" s="15" customFormat="1" ht="15" customHeight="1">
      <c r="A64" s="5"/>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row>
    <row r="65" spans="1:58" s="15" customFormat="1" ht="24" customHeight="1">
      <c r="A65" s="61" t="s">
        <v>5625</v>
      </c>
      <c r="B65" s="755" t="s">
        <v>5626</v>
      </c>
      <c r="C65" s="627"/>
      <c r="D65" s="627"/>
      <c r="E65" s="627"/>
      <c r="F65" s="627"/>
      <c r="G65" s="627"/>
      <c r="H65" s="627"/>
      <c r="I65" s="627"/>
      <c r="J65" s="627"/>
      <c r="K65" s="627"/>
      <c r="L65" s="627"/>
      <c r="M65" s="627"/>
      <c r="N65" s="627"/>
      <c r="O65" s="627"/>
      <c r="P65" s="627"/>
      <c r="Q65" s="627"/>
      <c r="R65" s="627"/>
      <c r="S65" s="627"/>
      <c r="T65" s="627"/>
      <c r="U65" s="627"/>
      <c r="V65" s="627"/>
      <c r="W65" s="627"/>
      <c r="X65" s="627"/>
      <c r="Y65" s="627"/>
      <c r="Z65" s="627"/>
      <c r="AA65" s="627"/>
      <c r="AB65" s="627"/>
      <c r="AC65" s="627"/>
      <c r="AD65" s="627"/>
      <c r="AE65" s="1"/>
    </row>
    <row r="66" spans="1:58" s="15" customFormat="1" ht="15" customHeight="1">
      <c r="A66" s="61"/>
      <c r="B66" s="59"/>
      <c r="C66" s="742" t="s">
        <v>5627</v>
      </c>
      <c r="D66" s="627"/>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1"/>
    </row>
    <row r="67" spans="1:58" s="15" customFormat="1" ht="24" customHeight="1">
      <c r="A67" s="61"/>
      <c r="B67" s="59"/>
      <c r="C67" s="756" t="s">
        <v>5628</v>
      </c>
      <c r="D67" s="627"/>
      <c r="E67" s="627"/>
      <c r="F67" s="627"/>
      <c r="G67" s="627"/>
      <c r="H67" s="627"/>
      <c r="I67" s="627"/>
      <c r="J67" s="627"/>
      <c r="K67" s="627"/>
      <c r="L67" s="627"/>
      <c r="M67" s="627"/>
      <c r="N67" s="627"/>
      <c r="O67" s="627"/>
      <c r="P67" s="627"/>
      <c r="Q67" s="627"/>
      <c r="R67" s="627"/>
      <c r="S67" s="627"/>
      <c r="T67" s="627"/>
      <c r="U67" s="627"/>
      <c r="V67" s="627"/>
      <c r="W67" s="627"/>
      <c r="X67" s="627"/>
      <c r="Y67" s="627"/>
      <c r="Z67" s="627"/>
      <c r="AA67" s="627"/>
      <c r="AB67" s="627"/>
      <c r="AC67" s="627"/>
      <c r="AD67" s="627"/>
    </row>
    <row r="68" spans="1:58" s="15" customFormat="1" ht="24" customHeight="1">
      <c r="A68" s="7"/>
      <c r="B68" s="60"/>
      <c r="C68" s="756" t="s">
        <v>5629</v>
      </c>
      <c r="D68" s="627"/>
      <c r="E68" s="627"/>
      <c r="F68" s="627"/>
      <c r="G68" s="627"/>
      <c r="H68" s="627"/>
      <c r="I68" s="627"/>
      <c r="J68" s="627"/>
      <c r="K68" s="627"/>
      <c r="L68" s="627"/>
      <c r="M68" s="627"/>
      <c r="N68" s="627"/>
      <c r="O68" s="627"/>
      <c r="P68" s="627"/>
      <c r="Q68" s="627"/>
      <c r="R68" s="627"/>
      <c r="S68" s="627"/>
      <c r="T68" s="627"/>
      <c r="U68" s="627"/>
      <c r="V68" s="627"/>
      <c r="W68" s="627"/>
      <c r="X68" s="627"/>
      <c r="Y68" s="627"/>
      <c r="Z68" s="627"/>
      <c r="AA68" s="627"/>
      <c r="AB68" s="627"/>
      <c r="AC68" s="627"/>
      <c r="AD68" s="627"/>
      <c r="AE68" s="1"/>
    </row>
    <row r="69" spans="1:58" s="15" customFormat="1" ht="24" customHeight="1">
      <c r="A69" s="7"/>
      <c r="B69" s="60"/>
      <c r="C69" s="735" t="s">
        <v>5630</v>
      </c>
      <c r="D69" s="627"/>
      <c r="E69" s="627"/>
      <c r="F69" s="627"/>
      <c r="G69" s="627"/>
      <c r="H69" s="627"/>
      <c r="I69" s="627"/>
      <c r="J69" s="627"/>
      <c r="K69" s="627"/>
      <c r="L69" s="627"/>
      <c r="M69" s="627"/>
      <c r="N69" s="627"/>
      <c r="O69" s="627"/>
      <c r="P69" s="627"/>
      <c r="Q69" s="627"/>
      <c r="R69" s="627"/>
      <c r="S69" s="627"/>
      <c r="T69" s="627"/>
      <c r="U69" s="627"/>
      <c r="V69" s="627"/>
      <c r="W69" s="627"/>
      <c r="X69" s="627"/>
      <c r="Y69" s="627"/>
      <c r="Z69" s="627"/>
      <c r="AA69" s="627"/>
      <c r="AB69" s="627"/>
      <c r="AC69" s="627"/>
      <c r="AD69" s="627"/>
      <c r="AE69" s="1"/>
      <c r="AG69" s="320" t="s">
        <v>5610</v>
      </c>
      <c r="AH69" s="298" t="s">
        <v>5099</v>
      </c>
      <c r="AI69" s="296" t="s">
        <v>5100</v>
      </c>
      <c r="AJ69" s="322" t="s">
        <v>5192</v>
      </c>
      <c r="AP69" s="300" t="s">
        <v>5103</v>
      </c>
      <c r="AQ69" s="796" t="s">
        <v>5631</v>
      </c>
      <c r="AR69" s="797"/>
      <c r="AS69" s="797"/>
      <c r="AT69" s="797"/>
    </row>
    <row r="70" spans="1:58" s="15" customFormat="1" ht="15" customHeight="1">
      <c r="A70" s="62"/>
      <c r="B70" s="8"/>
      <c r="C70" s="8"/>
      <c r="D70" s="8"/>
      <c r="E70" s="8"/>
      <c r="F70" s="101"/>
      <c r="G70" s="8"/>
      <c r="H70" s="8"/>
      <c r="I70" s="8"/>
      <c r="J70" s="8"/>
      <c r="K70" s="8"/>
      <c r="L70" s="8"/>
      <c r="M70" s="8"/>
      <c r="N70" s="8"/>
      <c r="O70" s="8"/>
      <c r="P70" s="8"/>
      <c r="Q70" s="8"/>
      <c r="R70" s="8"/>
      <c r="S70" s="8"/>
      <c r="T70" s="8"/>
      <c r="U70" s="8"/>
      <c r="V70" s="8"/>
      <c r="W70" s="8"/>
      <c r="X70" s="8"/>
      <c r="Y70" s="14"/>
      <c r="Z70" s="8"/>
      <c r="AA70" s="8"/>
      <c r="AB70" s="8"/>
      <c r="AC70" s="8"/>
      <c r="AD70" s="8"/>
      <c r="AG70" s="891" t="s">
        <v>5612</v>
      </c>
      <c r="AH70" s="883" t="s">
        <v>5632</v>
      </c>
      <c r="AI70" s="893" t="s">
        <v>5633</v>
      </c>
      <c r="AJ70" s="898" t="s">
        <v>5310</v>
      </c>
      <c r="AK70" s="900" t="s">
        <v>5634</v>
      </c>
      <c r="AL70" s="902" t="s">
        <v>5635</v>
      </c>
      <c r="AM70" s="904" t="s">
        <v>5636</v>
      </c>
      <c r="AN70" s="906" t="s">
        <v>5637</v>
      </c>
      <c r="AO70" s="896" t="s">
        <v>5110</v>
      </c>
      <c r="AP70" s="885" t="s">
        <v>5638</v>
      </c>
      <c r="AQ70" s="556" t="s">
        <v>5152</v>
      </c>
      <c r="AR70" s="557" t="s">
        <v>5153</v>
      </c>
      <c r="AS70" s="557" t="s">
        <v>5154</v>
      </c>
      <c r="AT70" s="557" t="s">
        <v>5155</v>
      </c>
    </row>
    <row r="71" spans="1:58" s="15" customFormat="1" ht="60" customHeight="1">
      <c r="A71" s="62"/>
      <c r="B71" s="8"/>
      <c r="C71" s="771" t="s">
        <v>5639</v>
      </c>
      <c r="D71" s="669"/>
      <c r="E71" s="669"/>
      <c r="F71" s="669"/>
      <c r="G71" s="669"/>
      <c r="H71" s="669"/>
      <c r="I71" s="669"/>
      <c r="J71" s="669"/>
      <c r="K71" s="669"/>
      <c r="L71" s="669"/>
      <c r="M71" s="669"/>
      <c r="N71" s="669"/>
      <c r="O71" s="669"/>
      <c r="P71" s="669"/>
      <c r="Q71" s="669"/>
      <c r="R71" s="670"/>
      <c r="S71" s="771" t="s">
        <v>5640</v>
      </c>
      <c r="T71" s="669"/>
      <c r="U71" s="669"/>
      <c r="V71" s="669"/>
      <c r="W71" s="669"/>
      <c r="X71" s="670"/>
      <c r="Y71" s="771" t="s">
        <v>5641</v>
      </c>
      <c r="Z71" s="669"/>
      <c r="AA71" s="669"/>
      <c r="AB71" s="669"/>
      <c r="AC71" s="669"/>
      <c r="AD71" s="670"/>
      <c r="AE71" s="1"/>
      <c r="AG71" s="892"/>
      <c r="AH71" s="884"/>
      <c r="AI71" s="894"/>
      <c r="AJ71" s="899"/>
      <c r="AK71" s="901"/>
      <c r="AL71" s="903"/>
      <c r="AM71" s="905"/>
      <c r="AN71" s="907"/>
      <c r="AO71" s="897"/>
      <c r="AP71" s="886"/>
      <c r="AQ71" s="14" t="s">
        <v>5642</v>
      </c>
      <c r="AR71" s="14" t="s">
        <v>5643</v>
      </c>
      <c r="AS71" s="565" t="str" cm="1">
        <f t="array" ref="AS71">IF(AG82&lt;&gt;"",_xlfn.TEXTJOIN(" / ", TRUE, _xlfn.UNIQUE(IF($AQ$71:$AQ$78&lt;&gt;"",IF(ISNUMBER(SEARCH(AG82, $AQ$71:$AQ$78)) + (_xlfn.MAP($AQ$71:$AQ$78, _xlfn.LAMBDA(_xlpm.r, SUM(--ISNUMBER(SEARCH(_xlfn.TEXTSPLIT(_xlpm.r, ","), AG82))))))&gt;0,$AR$71:$AR$78, ""), ""))), "")</f>
        <v/>
      </c>
      <c r="AT71" s="52" t="str">
        <f>IF(AS71 = "", "", "Alerta: Revise el texto ingresado en el Especifique ya que podria existir en las opciones resaltadas en amarillo")</f>
        <v/>
      </c>
      <c r="AU71" s="52"/>
      <c r="AV71" s="52"/>
      <c r="AW71" s="52"/>
      <c r="AX71" s="52"/>
      <c r="AY71" s="52"/>
      <c r="AZ71" s="52"/>
      <c r="BA71" s="52"/>
      <c r="BB71" s="52"/>
      <c r="BC71" s="52"/>
      <c r="BD71" s="52"/>
      <c r="BE71" s="52"/>
      <c r="BF71" s="52"/>
    </row>
    <row r="72" spans="1:58" s="15" customFormat="1" ht="24">
      <c r="A72" s="5"/>
      <c r="B72" s="8"/>
      <c r="C72" s="74" t="s">
        <v>5040</v>
      </c>
      <c r="D72" s="752" t="s">
        <v>5643</v>
      </c>
      <c r="E72" s="669"/>
      <c r="F72" s="669"/>
      <c r="G72" s="669"/>
      <c r="H72" s="669"/>
      <c r="I72" s="669"/>
      <c r="J72" s="669"/>
      <c r="K72" s="669"/>
      <c r="L72" s="669"/>
      <c r="M72" s="669"/>
      <c r="N72" s="669"/>
      <c r="O72" s="669"/>
      <c r="P72" s="669"/>
      <c r="Q72" s="669"/>
      <c r="R72" s="670"/>
      <c r="S72" s="754"/>
      <c r="T72" s="653"/>
      <c r="U72" s="653"/>
      <c r="V72" s="653"/>
      <c r="W72" s="653"/>
      <c r="X72" s="748"/>
      <c r="Y72" s="754"/>
      <c r="Z72" s="653"/>
      <c r="AA72" s="653"/>
      <c r="AB72" s="653"/>
      <c r="AC72" s="653"/>
      <c r="AD72" s="748"/>
      <c r="AE72" s="1"/>
      <c r="AG72" s="321">
        <f>IF(AND($C$34&lt;&gt;"",$C$34&lt;&gt;1,COUNTA(S72:AD80)&gt;0),1,0)</f>
        <v>0</v>
      </c>
      <c r="AH72" s="299">
        <f>IF(AND(OR($C$51="X",$C$52="X",$C$53="X"),COUNTA(S79:AD79)&gt;0),1,0)</f>
        <v>0</v>
      </c>
      <c r="AI72" s="297">
        <f>IF(AND($AC$34="X",COUNTA(Y72:AD80)&gt;0),1,0)</f>
        <v>0</v>
      </c>
      <c r="AJ72" s="323">
        <f>IF(AND($S72&lt;&gt;"",$S72&lt;&gt;1,COUNTA(Y72)&gt;0),1,0)</f>
        <v>0</v>
      </c>
      <c r="AK72" s="324">
        <f>IF(AND($C$34&lt;&gt;"",$C$34&lt;&gt;1,COUNTA(S72:AD72)=0),0,IF(AND($C$34&lt;&gt;"",$C$34=1,COUNTA(S72)=1),0,IF(COUNTA(S72)=0,0,1)))</f>
        <v>0</v>
      </c>
      <c r="AL72" s="325">
        <f>IF(AND(OR($C$51="X",$C$52="X",$C$53="X"),COUNTA(S79:AD79)=0),0,IF(AND(OR($C$49="X",$C$50="X"),COUNTA(S79:AD79)&gt;0),0,IF(COUNTA(S79:AD79)=0,0,1)))</f>
        <v>0</v>
      </c>
      <c r="AM72" s="326">
        <f>IF(AND(AC34&lt;&gt;"",AC34="X",COUNTA(Y72)=0),0,IF(AND(AC34="",COUNTA(Y72)=1),0,IF(COUNTA(Y72)=0,0,1)))</f>
        <v>0</v>
      </c>
      <c r="AN72" s="327">
        <f>IF($AC$34="X",0,IF(AND($S72&lt;&gt;"",$S72&lt;&gt;1,COUNTA(Y72)=0),0,IF(AND($S72&lt;&gt;"",$S72=1,COUNTA(Y72)=1),0,IF(COUNTA(S72:AD72)=0,0,1))))</f>
        <v>0</v>
      </c>
      <c r="AO72" s="328">
        <f>IF(AND(AK72=0,AM72=0,AN72=0),0,1)</f>
        <v>0</v>
      </c>
      <c r="AP72" s="301">
        <f>IF($S$80=1,1,0)</f>
        <v>0</v>
      </c>
      <c r="AQ72" s="14" t="s">
        <v>5644</v>
      </c>
      <c r="AR72" s="14" t="s">
        <v>5645</v>
      </c>
      <c r="AS72" s="52"/>
      <c r="AT72" s="52"/>
      <c r="AU72" s="52"/>
      <c r="AV72" s="52"/>
      <c r="AW72" s="52"/>
      <c r="AX72" s="52"/>
      <c r="AY72" s="52"/>
      <c r="AZ72" s="52"/>
      <c r="BA72" s="52"/>
      <c r="BB72" s="52"/>
      <c r="BC72" s="52"/>
      <c r="BD72" s="52"/>
      <c r="BE72" s="52"/>
      <c r="BF72" s="52"/>
    </row>
    <row r="73" spans="1:58" s="15" customFormat="1" ht="58.5">
      <c r="A73" s="5"/>
      <c r="B73" s="8"/>
      <c r="C73" s="74" t="s">
        <v>5042</v>
      </c>
      <c r="D73" s="752" t="s">
        <v>5645</v>
      </c>
      <c r="E73" s="669"/>
      <c r="F73" s="669"/>
      <c r="G73" s="669"/>
      <c r="H73" s="669"/>
      <c r="I73" s="669"/>
      <c r="J73" s="669"/>
      <c r="K73" s="669"/>
      <c r="L73" s="669"/>
      <c r="M73" s="669"/>
      <c r="N73" s="669"/>
      <c r="O73" s="669"/>
      <c r="P73" s="669"/>
      <c r="Q73" s="669"/>
      <c r="R73" s="670"/>
      <c r="S73" s="754"/>
      <c r="T73" s="653"/>
      <c r="U73" s="653"/>
      <c r="V73" s="653"/>
      <c r="W73" s="653"/>
      <c r="X73" s="748"/>
      <c r="Y73" s="754"/>
      <c r="Z73" s="653"/>
      <c r="AA73" s="653"/>
      <c r="AB73" s="653"/>
      <c r="AC73" s="653"/>
      <c r="AD73" s="748"/>
      <c r="AE73" s="1"/>
      <c r="AJ73" s="323">
        <f t="shared" ref="AJ73:AJ80" si="0">IF(AND($S73&lt;&gt;"",$S73&lt;&gt;1,COUNTA(Y73)&gt;0),1,0)</f>
        <v>0</v>
      </c>
      <c r="AK73" s="324">
        <f t="shared" ref="AK73:AK80" si="1">IF(AND($C$34&lt;&gt;"",$C$34&lt;&gt;1,COUNTA(S73:AD73)=0),0,IF(AND($C$34&lt;&gt;"",$C$34=1,COUNTA(S73)=1),0,IF(COUNTA(S73:AD73)=0,0,1)))</f>
        <v>0</v>
      </c>
      <c r="AM73" s="326">
        <f t="shared" ref="AM73:AM80" si="2">IF(AND(AC35&lt;&gt;"",AC35="X",COUNTA(Y73)=0),0,IF(AND(AC35="",COUNTA(Y73)=1),0,IF(COUNTA(Y73)=0,0,1)))</f>
        <v>0</v>
      </c>
      <c r="AN73" s="327">
        <f t="shared" ref="AN73:AN79" si="3">IF($AC$34="X",0,IF(AND($S73&lt;&gt;"",$S73&lt;&gt;1,COUNTA(Y73)=0),0,IF(AND($S73&lt;&gt;"",$S73=1,COUNTA(Y73)=1),0,IF(COUNTA(S73:AD73)=0,0,1))))</f>
        <v>0</v>
      </c>
      <c r="AO73" s="328">
        <f t="shared" ref="AO73:AO78" si="4">IF(AND(AK73=0,AM73=0,AN73=0),0,1)</f>
        <v>0</v>
      </c>
      <c r="AQ73" s="14" t="s">
        <v>5646</v>
      </c>
      <c r="AR73" s="14" t="s">
        <v>5647</v>
      </c>
      <c r="AS73" s="52"/>
      <c r="AT73" s="52"/>
      <c r="AU73" s="52"/>
      <c r="AV73" s="52"/>
      <c r="AW73" s="52"/>
      <c r="AX73" s="52"/>
      <c r="AY73" s="52"/>
      <c r="AZ73" s="52"/>
      <c r="BA73" s="52"/>
      <c r="BB73" s="52"/>
      <c r="BC73" s="52"/>
      <c r="BD73" s="52"/>
      <c r="BE73" s="52"/>
      <c r="BF73" s="52"/>
    </row>
    <row r="74" spans="1:58" s="15" customFormat="1" ht="15" customHeight="1">
      <c r="A74" s="5"/>
      <c r="B74" s="8"/>
      <c r="C74" s="74" t="s">
        <v>5044</v>
      </c>
      <c r="D74" s="752" t="s">
        <v>5647</v>
      </c>
      <c r="E74" s="669"/>
      <c r="F74" s="669"/>
      <c r="G74" s="669"/>
      <c r="H74" s="669"/>
      <c r="I74" s="669"/>
      <c r="J74" s="669"/>
      <c r="K74" s="669"/>
      <c r="L74" s="669"/>
      <c r="M74" s="669"/>
      <c r="N74" s="669"/>
      <c r="O74" s="669"/>
      <c r="P74" s="669"/>
      <c r="Q74" s="669"/>
      <c r="R74" s="670"/>
      <c r="S74" s="754"/>
      <c r="T74" s="653"/>
      <c r="U74" s="653"/>
      <c r="V74" s="653"/>
      <c r="W74" s="653"/>
      <c r="X74" s="748"/>
      <c r="Y74" s="754"/>
      <c r="Z74" s="653"/>
      <c r="AA74" s="653"/>
      <c r="AB74" s="653"/>
      <c r="AC74" s="653"/>
      <c r="AD74" s="748"/>
      <c r="AE74" s="1"/>
      <c r="AJ74" s="323">
        <f t="shared" si="0"/>
        <v>0</v>
      </c>
      <c r="AK74" s="324">
        <f t="shared" si="1"/>
        <v>0</v>
      </c>
      <c r="AM74" s="326">
        <f t="shared" si="2"/>
        <v>0</v>
      </c>
      <c r="AN74" s="327">
        <f t="shared" si="3"/>
        <v>0</v>
      </c>
      <c r="AO74" s="328">
        <f t="shared" si="4"/>
        <v>0</v>
      </c>
      <c r="AQ74" s="14" t="s">
        <v>5648</v>
      </c>
      <c r="AR74" s="14" t="s">
        <v>5649</v>
      </c>
      <c r="AS74" s="52"/>
      <c r="AT74" s="52"/>
      <c r="AU74" s="52"/>
      <c r="AV74" s="52"/>
      <c r="AW74" s="52"/>
      <c r="AX74" s="52"/>
      <c r="AY74" s="52"/>
      <c r="AZ74" s="52"/>
      <c r="BA74" s="52"/>
      <c r="BB74" s="52"/>
      <c r="BC74" s="52"/>
      <c r="BD74" s="52"/>
      <c r="BE74" s="52"/>
      <c r="BF74" s="52"/>
    </row>
    <row r="75" spans="1:58" s="15" customFormat="1" ht="15" customHeight="1">
      <c r="A75" s="5"/>
      <c r="B75" s="8"/>
      <c r="C75" s="74" t="s">
        <v>5046</v>
      </c>
      <c r="D75" s="752" t="s">
        <v>5649</v>
      </c>
      <c r="E75" s="669"/>
      <c r="F75" s="669"/>
      <c r="G75" s="669"/>
      <c r="H75" s="669"/>
      <c r="I75" s="669"/>
      <c r="J75" s="669"/>
      <c r="K75" s="669"/>
      <c r="L75" s="669"/>
      <c r="M75" s="669"/>
      <c r="N75" s="669"/>
      <c r="O75" s="669"/>
      <c r="P75" s="669"/>
      <c r="Q75" s="669"/>
      <c r="R75" s="670"/>
      <c r="S75" s="754"/>
      <c r="T75" s="653"/>
      <c r="U75" s="653"/>
      <c r="V75" s="653"/>
      <c r="W75" s="653"/>
      <c r="X75" s="748"/>
      <c r="Y75" s="754"/>
      <c r="Z75" s="653"/>
      <c r="AA75" s="653"/>
      <c r="AB75" s="653"/>
      <c r="AC75" s="653"/>
      <c r="AD75" s="748"/>
      <c r="AE75" s="1"/>
      <c r="AJ75" s="323">
        <f t="shared" si="0"/>
        <v>0</v>
      </c>
      <c r="AK75" s="324">
        <f t="shared" si="1"/>
        <v>0</v>
      </c>
      <c r="AM75" s="326">
        <f t="shared" si="2"/>
        <v>0</v>
      </c>
      <c r="AN75" s="327">
        <f t="shared" si="3"/>
        <v>0</v>
      </c>
      <c r="AO75" s="328">
        <f t="shared" si="4"/>
        <v>0</v>
      </c>
      <c r="AQ75" s="14" t="s">
        <v>5650</v>
      </c>
      <c r="AR75" s="14" t="s">
        <v>5651</v>
      </c>
      <c r="AS75" s="52"/>
      <c r="AT75" s="52"/>
      <c r="AU75" s="52"/>
      <c r="AV75" s="52"/>
      <c r="AW75" s="52"/>
      <c r="AX75" s="52"/>
      <c r="AY75" s="52"/>
      <c r="AZ75" s="52"/>
      <c r="BA75" s="52"/>
      <c r="BB75" s="52"/>
      <c r="BC75" s="52"/>
      <c r="BD75" s="52"/>
      <c r="BE75" s="52"/>
      <c r="BF75" s="52"/>
    </row>
    <row r="76" spans="1:58" s="15" customFormat="1" ht="15" customHeight="1">
      <c r="A76" s="5"/>
      <c r="B76" s="8"/>
      <c r="C76" s="74" t="s">
        <v>5048</v>
      </c>
      <c r="D76" s="752" t="s">
        <v>5651</v>
      </c>
      <c r="E76" s="669"/>
      <c r="F76" s="669"/>
      <c r="G76" s="669"/>
      <c r="H76" s="669"/>
      <c r="I76" s="669"/>
      <c r="J76" s="669"/>
      <c r="K76" s="669"/>
      <c r="L76" s="669"/>
      <c r="M76" s="669"/>
      <c r="N76" s="669"/>
      <c r="O76" s="669"/>
      <c r="P76" s="669"/>
      <c r="Q76" s="669"/>
      <c r="R76" s="670"/>
      <c r="S76" s="754"/>
      <c r="T76" s="653"/>
      <c r="U76" s="653"/>
      <c r="V76" s="653"/>
      <c r="W76" s="653"/>
      <c r="X76" s="748"/>
      <c r="Y76" s="754"/>
      <c r="Z76" s="653"/>
      <c r="AA76" s="653"/>
      <c r="AB76" s="653"/>
      <c r="AC76" s="653"/>
      <c r="AD76" s="748"/>
      <c r="AE76" s="1"/>
      <c r="AJ76" s="323">
        <f t="shared" si="0"/>
        <v>0</v>
      </c>
      <c r="AK76" s="324">
        <f t="shared" si="1"/>
        <v>0</v>
      </c>
      <c r="AM76" s="326">
        <f t="shared" si="2"/>
        <v>0</v>
      </c>
      <c r="AN76" s="327">
        <f t="shared" si="3"/>
        <v>0</v>
      </c>
      <c r="AO76" s="328">
        <f t="shared" si="4"/>
        <v>0</v>
      </c>
      <c r="AQ76" s="14" t="s">
        <v>5652</v>
      </c>
      <c r="AR76" s="14" t="s">
        <v>5653</v>
      </c>
      <c r="AS76" s="52"/>
      <c r="AT76" s="52"/>
      <c r="AU76" s="52"/>
      <c r="AV76" s="52"/>
      <c r="AW76" s="52"/>
      <c r="AX76" s="52"/>
      <c r="AY76" s="52"/>
      <c r="AZ76" s="52"/>
      <c r="BA76" s="52"/>
      <c r="BB76" s="52"/>
      <c r="BC76" s="52"/>
      <c r="BD76" s="52"/>
      <c r="BE76" s="52"/>
      <c r="BF76" s="52"/>
    </row>
    <row r="77" spans="1:58" s="15" customFormat="1" ht="15" customHeight="1">
      <c r="A77" s="5"/>
      <c r="B77" s="8"/>
      <c r="C77" s="74" t="s">
        <v>5050</v>
      </c>
      <c r="D77" s="752" t="s">
        <v>5653</v>
      </c>
      <c r="E77" s="669"/>
      <c r="F77" s="669"/>
      <c r="G77" s="669"/>
      <c r="H77" s="669"/>
      <c r="I77" s="669"/>
      <c r="J77" s="669"/>
      <c r="K77" s="669"/>
      <c r="L77" s="669"/>
      <c r="M77" s="669"/>
      <c r="N77" s="669"/>
      <c r="O77" s="669"/>
      <c r="P77" s="669"/>
      <c r="Q77" s="669"/>
      <c r="R77" s="670"/>
      <c r="S77" s="754"/>
      <c r="T77" s="653"/>
      <c r="U77" s="653"/>
      <c r="V77" s="653"/>
      <c r="W77" s="653"/>
      <c r="X77" s="748"/>
      <c r="Y77" s="754"/>
      <c r="Z77" s="653"/>
      <c r="AA77" s="653"/>
      <c r="AB77" s="653"/>
      <c r="AC77" s="653"/>
      <c r="AD77" s="748"/>
      <c r="AE77" s="1"/>
      <c r="AJ77" s="323">
        <f t="shared" si="0"/>
        <v>0</v>
      </c>
      <c r="AK77" s="324">
        <f t="shared" si="1"/>
        <v>0</v>
      </c>
      <c r="AM77" s="326">
        <f t="shared" si="2"/>
        <v>0</v>
      </c>
      <c r="AN77" s="327">
        <f t="shared" si="3"/>
        <v>0</v>
      </c>
      <c r="AO77" s="328">
        <f t="shared" si="4"/>
        <v>0</v>
      </c>
      <c r="AQ77" s="14" t="s">
        <v>5654</v>
      </c>
      <c r="AR77" s="14" t="s">
        <v>5655</v>
      </c>
      <c r="AS77" s="52"/>
      <c r="AT77" s="52"/>
      <c r="AU77" s="52"/>
      <c r="AV77" s="52"/>
      <c r="AW77" s="52"/>
      <c r="AX77" s="52"/>
      <c r="AY77" s="52"/>
      <c r="AZ77" s="52"/>
      <c r="BA77" s="52"/>
      <c r="BB77" s="52"/>
      <c r="BC77" s="52"/>
      <c r="BD77" s="52"/>
      <c r="BE77" s="52"/>
      <c r="BF77" s="52"/>
    </row>
    <row r="78" spans="1:58" s="15" customFormat="1" ht="24" customHeight="1">
      <c r="A78" s="62"/>
      <c r="B78" s="8"/>
      <c r="C78" s="74" t="s">
        <v>5052</v>
      </c>
      <c r="D78" s="752" t="s">
        <v>5655</v>
      </c>
      <c r="E78" s="669"/>
      <c r="F78" s="669"/>
      <c r="G78" s="669"/>
      <c r="H78" s="669"/>
      <c r="I78" s="669"/>
      <c r="J78" s="669"/>
      <c r="K78" s="669"/>
      <c r="L78" s="669"/>
      <c r="M78" s="669"/>
      <c r="N78" s="669"/>
      <c r="O78" s="669"/>
      <c r="P78" s="669"/>
      <c r="Q78" s="669"/>
      <c r="R78" s="670"/>
      <c r="S78" s="754"/>
      <c r="T78" s="653"/>
      <c r="U78" s="653"/>
      <c r="V78" s="653"/>
      <c r="W78" s="653"/>
      <c r="X78" s="748"/>
      <c r="Y78" s="754"/>
      <c r="Z78" s="653"/>
      <c r="AA78" s="653"/>
      <c r="AB78" s="653"/>
      <c r="AC78" s="653"/>
      <c r="AD78" s="748"/>
      <c r="AE78" s="1"/>
      <c r="AJ78" s="323">
        <f t="shared" si="0"/>
        <v>0</v>
      </c>
      <c r="AK78" s="324">
        <f t="shared" si="1"/>
        <v>0</v>
      </c>
      <c r="AM78" s="326">
        <f t="shared" si="2"/>
        <v>0</v>
      </c>
      <c r="AN78" s="327">
        <f t="shared" si="3"/>
        <v>0</v>
      </c>
      <c r="AO78" s="328">
        <f t="shared" si="4"/>
        <v>0</v>
      </c>
      <c r="AQ78" s="14" t="s">
        <v>5656</v>
      </c>
      <c r="AR78" s="10" t="s">
        <v>5657</v>
      </c>
      <c r="AS78" s="52"/>
      <c r="AT78" s="52"/>
      <c r="AU78" s="52"/>
      <c r="AV78" s="52"/>
      <c r="AW78" s="52"/>
      <c r="AX78" s="52"/>
      <c r="AY78" s="52"/>
      <c r="AZ78" s="52"/>
      <c r="BA78" s="52"/>
      <c r="BB78" s="52"/>
      <c r="BC78" s="52"/>
      <c r="BD78" s="52"/>
      <c r="BE78" s="52"/>
      <c r="BF78" s="52"/>
    </row>
    <row r="79" spans="1:58" s="15" customFormat="1" ht="24" customHeight="1">
      <c r="A79" s="62"/>
      <c r="B79" s="8"/>
      <c r="C79" s="74" t="s">
        <v>5054</v>
      </c>
      <c r="D79" s="763" t="s">
        <v>5657</v>
      </c>
      <c r="E79" s="669"/>
      <c r="F79" s="669"/>
      <c r="G79" s="669"/>
      <c r="H79" s="669"/>
      <c r="I79" s="669"/>
      <c r="J79" s="669"/>
      <c r="K79" s="669"/>
      <c r="L79" s="669"/>
      <c r="M79" s="669"/>
      <c r="N79" s="669"/>
      <c r="O79" s="669"/>
      <c r="P79" s="669"/>
      <c r="Q79" s="669"/>
      <c r="R79" s="670"/>
      <c r="S79" s="754"/>
      <c r="T79" s="653"/>
      <c r="U79" s="653"/>
      <c r="V79" s="653"/>
      <c r="W79" s="653"/>
      <c r="X79" s="748"/>
      <c r="Y79" s="754"/>
      <c r="Z79" s="653"/>
      <c r="AA79" s="653"/>
      <c r="AB79" s="653"/>
      <c r="AC79" s="653"/>
      <c r="AD79" s="748"/>
      <c r="AE79" s="1"/>
      <c r="AJ79" s="323">
        <f t="shared" si="0"/>
        <v>0</v>
      </c>
      <c r="AK79" s="324">
        <f t="shared" si="1"/>
        <v>0</v>
      </c>
      <c r="AM79" s="326">
        <f t="shared" si="2"/>
        <v>0</v>
      </c>
      <c r="AN79" s="327">
        <f t="shared" si="3"/>
        <v>0</v>
      </c>
      <c r="AO79" s="328">
        <f>IF(AND(AK79=0,AM79=0,AN79=0,AL72=0),0,1)</f>
        <v>0</v>
      </c>
      <c r="AQ79" s="14"/>
      <c r="AR79" s="14"/>
    </row>
    <row r="80" spans="1:58" s="15" customFormat="1" ht="15" customHeight="1">
      <c r="A80" s="62"/>
      <c r="B80" s="8"/>
      <c r="C80" s="74" t="s">
        <v>5056</v>
      </c>
      <c r="D80" s="752" t="s">
        <v>5658</v>
      </c>
      <c r="E80" s="669"/>
      <c r="F80" s="669"/>
      <c r="G80" s="669"/>
      <c r="H80" s="669"/>
      <c r="I80" s="669"/>
      <c r="J80" s="669"/>
      <c r="K80" s="669"/>
      <c r="L80" s="669"/>
      <c r="M80" s="669"/>
      <c r="N80" s="669"/>
      <c r="O80" s="669"/>
      <c r="P80" s="669"/>
      <c r="Q80" s="669"/>
      <c r="R80" s="670"/>
      <c r="S80" s="754"/>
      <c r="T80" s="653"/>
      <c r="U80" s="653"/>
      <c r="V80" s="653"/>
      <c r="W80" s="653"/>
      <c r="X80" s="748"/>
      <c r="Y80" s="754"/>
      <c r="Z80" s="653"/>
      <c r="AA80" s="653"/>
      <c r="AB80" s="653"/>
      <c r="AC80" s="653"/>
      <c r="AD80" s="748"/>
      <c r="AE80" s="1"/>
      <c r="AJ80" s="323">
        <f t="shared" si="0"/>
        <v>0</v>
      </c>
      <c r="AK80" s="324">
        <f t="shared" si="1"/>
        <v>0</v>
      </c>
      <c r="AM80" s="326">
        <f t="shared" si="2"/>
        <v>0</v>
      </c>
      <c r="AN80" s="327">
        <f>IF($AC$34="X",0,IF(AND($S80&lt;&gt;"",$S80&lt;&gt;1,COUNTA(Y80)=0),0,IF(AND($S80&lt;&gt;"",$S80=1,COUNTA(Y80)=1),0,IF(COUNTA(S80:AD80)=0,0,1))))</f>
        <v>0</v>
      </c>
      <c r="AO80" s="328">
        <f>IF(AND(AK80=0,AM80=0,AN80=0),0,1)</f>
        <v>0</v>
      </c>
      <c r="AQ80" s="14"/>
      <c r="AR80" s="14"/>
    </row>
    <row r="81" spans="1:44" s="15" customFormat="1" ht="15" customHeight="1">
      <c r="A81" s="62"/>
      <c r="B81" s="785" t="str">
        <f>AT71</f>
        <v/>
      </c>
      <c r="C81" s="785"/>
      <c r="D81" s="785"/>
      <c r="E81" s="785"/>
      <c r="F81" s="785"/>
      <c r="G81" s="785"/>
      <c r="H81" s="785"/>
      <c r="I81" s="785"/>
      <c r="J81" s="785"/>
      <c r="K81" s="785"/>
      <c r="L81" s="785"/>
      <c r="M81" s="785"/>
      <c r="N81" s="785"/>
      <c r="O81" s="785"/>
      <c r="P81" s="785"/>
      <c r="Q81" s="785"/>
      <c r="R81" s="785"/>
      <c r="S81" s="785"/>
      <c r="T81" s="785"/>
      <c r="U81" s="785"/>
      <c r="V81" s="785"/>
      <c r="W81" s="785"/>
      <c r="X81" s="785"/>
      <c r="Y81" s="785"/>
      <c r="Z81" s="785"/>
      <c r="AA81" s="785"/>
      <c r="AB81" s="785"/>
      <c r="AC81" s="785"/>
      <c r="AD81" s="785"/>
      <c r="AE81" s="1"/>
      <c r="AJ81" s="322">
        <f>SUM(AG72:AI72,AJ72:AJ80)</f>
        <v>0</v>
      </c>
      <c r="AO81" s="328">
        <f>IF(COUNTA(S72:X80)=0,0,IF(OR(COUNTA(S72:X78,S80)=8,COUNTA(S72:X80)=9),0,1))</f>
        <v>0</v>
      </c>
      <c r="AQ81" s="14"/>
      <c r="AR81" s="14"/>
    </row>
    <row r="82" spans="1:44" s="15" customFormat="1" ht="45" customHeight="1">
      <c r="A82" s="62"/>
      <c r="B82" s="8"/>
      <c r="C82" s="621" t="s">
        <v>5659</v>
      </c>
      <c r="D82" s="627"/>
      <c r="E82" s="627"/>
      <c r="F82" s="671"/>
      <c r="G82" s="653"/>
      <c r="H82" s="653"/>
      <c r="I82" s="653"/>
      <c r="J82" s="653"/>
      <c r="K82" s="653"/>
      <c r="L82" s="653"/>
      <c r="M82" s="653"/>
      <c r="N82" s="653"/>
      <c r="O82" s="653"/>
      <c r="P82" s="653"/>
      <c r="Q82" s="653"/>
      <c r="R82" s="653"/>
      <c r="S82" s="653"/>
      <c r="T82" s="653"/>
      <c r="U82" s="653"/>
      <c r="V82" s="653"/>
      <c r="W82" s="653"/>
      <c r="X82" s="653"/>
      <c r="Y82" s="653"/>
      <c r="Z82" s="653"/>
      <c r="AA82" s="653"/>
      <c r="AB82" s="653"/>
      <c r="AC82" s="653"/>
      <c r="AD82" s="748"/>
      <c r="AE82" s="1"/>
      <c r="AG82" s="559" t="str">
        <f>SUBSTITUTE( SUBSTITUTE( SUBSTITUTE( SUBSTITUTE( SUBSTITUTE( SUBSTITUTE( SUBSTITUTE( SUBSTITUTE( SUBSTITUTE( SUBSTITUTE(F82, "á", "a"), "é", "e"), "í", "i"), "ó", "o"), "ú", "u"), "Á", "A"), "É", "E"), "Í", "I"), "Ó", "O"), "Ú", "U")</f>
        <v/>
      </c>
      <c r="AO82" s="329">
        <f>SUM(AO72:AO81)</f>
        <v>0</v>
      </c>
      <c r="AQ82" s="14"/>
      <c r="AR82" s="14"/>
    </row>
    <row r="83" spans="1:44" s="15" customFormat="1" ht="15" customHeight="1">
      <c r="A83" s="102"/>
      <c r="B83" s="753" t="str">
        <f>IF(AND(AP72&gt;0,F82=""),"Debido a que seleccionó el código 1 en el numeral 9, debe anotar el nombre de dicho(s) elemento(s)","")</f>
        <v/>
      </c>
      <c r="C83" s="753"/>
      <c r="D83" s="753"/>
      <c r="E83" s="753"/>
      <c r="F83" s="753"/>
      <c r="G83" s="753"/>
      <c r="H83" s="753"/>
      <c r="I83" s="753"/>
      <c r="J83" s="753"/>
      <c r="K83" s="753"/>
      <c r="L83" s="753"/>
      <c r="M83" s="753"/>
      <c r="N83" s="753"/>
      <c r="O83" s="753"/>
      <c r="P83" s="753"/>
      <c r="Q83" s="753"/>
      <c r="R83" s="753"/>
      <c r="S83" s="753"/>
      <c r="T83" s="753"/>
      <c r="U83" s="753"/>
      <c r="V83" s="753"/>
      <c r="W83" s="753"/>
      <c r="X83" s="753"/>
      <c r="Y83" s="753"/>
      <c r="Z83" s="753"/>
      <c r="AA83" s="753"/>
      <c r="AB83" s="753"/>
      <c r="AC83" s="753"/>
      <c r="AD83" s="753"/>
      <c r="AE83" s="753"/>
      <c r="AQ83" s="14"/>
      <c r="AR83" s="14"/>
    </row>
    <row r="84" spans="1:44" s="15" customFormat="1" ht="24" customHeight="1">
      <c r="A84" s="6"/>
      <c r="B84" s="8"/>
      <c r="C84" s="758" t="s">
        <v>5120</v>
      </c>
      <c r="D84" s="627"/>
      <c r="E84" s="627"/>
      <c r="F84" s="627"/>
      <c r="G84" s="627"/>
      <c r="H84" s="627"/>
      <c r="I84" s="627"/>
      <c r="J84" s="627"/>
      <c r="K84" s="627"/>
      <c r="L84" s="627"/>
      <c r="M84" s="627"/>
      <c r="N84" s="627"/>
      <c r="O84" s="627"/>
      <c r="P84" s="627"/>
      <c r="Q84" s="627"/>
      <c r="R84" s="627"/>
      <c r="S84" s="627"/>
      <c r="T84" s="627"/>
      <c r="U84" s="627"/>
      <c r="V84" s="627"/>
      <c r="W84" s="627"/>
      <c r="X84" s="627"/>
      <c r="Y84" s="627"/>
      <c r="Z84" s="627"/>
      <c r="AA84" s="627"/>
      <c r="AB84" s="627"/>
      <c r="AC84" s="627"/>
      <c r="AD84" s="627"/>
      <c r="AE84" s="1"/>
      <c r="AQ84" s="14"/>
      <c r="AR84" s="14"/>
    </row>
    <row r="85" spans="1:44" s="15" customFormat="1" ht="60" customHeight="1">
      <c r="A85" s="102"/>
      <c r="B85" s="8"/>
      <c r="C85" s="801"/>
      <c r="D85" s="653"/>
      <c r="E85" s="653"/>
      <c r="F85" s="653"/>
      <c r="G85" s="653"/>
      <c r="H85" s="653"/>
      <c r="I85" s="653"/>
      <c r="J85" s="653"/>
      <c r="K85" s="653"/>
      <c r="L85" s="653"/>
      <c r="M85" s="653"/>
      <c r="N85" s="653"/>
      <c r="O85" s="653"/>
      <c r="P85" s="653"/>
      <c r="Q85" s="653"/>
      <c r="R85" s="653"/>
      <c r="S85" s="653"/>
      <c r="T85" s="653"/>
      <c r="U85" s="653"/>
      <c r="V85" s="653"/>
      <c r="W85" s="653"/>
      <c r="X85" s="653"/>
      <c r="Y85" s="653"/>
      <c r="Z85" s="653"/>
      <c r="AA85" s="653"/>
      <c r="AB85" s="653"/>
      <c r="AC85" s="653"/>
      <c r="AD85" s="748"/>
      <c r="AE85" s="1"/>
    </row>
    <row r="86" spans="1:44" s="15" customFormat="1" ht="15" customHeight="1">
      <c r="A86" s="102"/>
      <c r="B86" s="766" t="str">
        <f>IF(AO82&gt;0,"Favor de ingresar toda la información requerida en la pregunta","")</f>
        <v/>
      </c>
      <c r="C86" s="635"/>
      <c r="D86" s="635"/>
      <c r="E86" s="635"/>
      <c r="F86" s="635"/>
      <c r="G86" s="635"/>
      <c r="H86" s="635"/>
      <c r="I86" s="635"/>
      <c r="J86" s="635"/>
      <c r="K86" s="635"/>
      <c r="L86" s="635"/>
      <c r="M86" s="635"/>
      <c r="N86" s="635"/>
      <c r="O86" s="635"/>
      <c r="P86" s="635"/>
      <c r="Q86" s="635"/>
      <c r="R86" s="635"/>
      <c r="S86" s="635"/>
      <c r="T86" s="635"/>
      <c r="U86" s="635"/>
      <c r="V86" s="635"/>
      <c r="W86" s="635"/>
      <c r="X86" s="635"/>
      <c r="Y86" s="635"/>
      <c r="Z86" s="635"/>
      <c r="AA86" s="635"/>
      <c r="AB86" s="635"/>
      <c r="AC86" s="635"/>
      <c r="AD86" s="635"/>
      <c r="AE86" s="1"/>
    </row>
    <row r="87" spans="1:44" s="15" customFormat="1" ht="15" customHeight="1">
      <c r="A87" s="102"/>
      <c r="B87" s="750" t="str">
        <f>IF(AJ81&gt;0,"Favor de verificar que no tenga información en celdas sombreadas","")</f>
        <v/>
      </c>
      <c r="C87" s="751"/>
      <c r="D87" s="751"/>
      <c r="E87" s="751"/>
      <c r="F87" s="751"/>
      <c r="G87" s="751"/>
      <c r="H87" s="751"/>
      <c r="I87" s="751"/>
      <c r="J87" s="751"/>
      <c r="K87" s="751"/>
      <c r="L87" s="751"/>
      <c r="M87" s="751"/>
      <c r="N87" s="751"/>
      <c r="O87" s="751"/>
      <c r="P87" s="751"/>
      <c r="Q87" s="751"/>
      <c r="R87" s="751"/>
      <c r="S87" s="751"/>
      <c r="T87" s="751"/>
      <c r="U87" s="751"/>
      <c r="V87" s="751"/>
      <c r="W87" s="751"/>
      <c r="X87" s="751"/>
      <c r="Y87" s="751"/>
      <c r="Z87" s="751"/>
      <c r="AA87" s="751"/>
      <c r="AB87" s="751"/>
      <c r="AC87" s="751"/>
      <c r="AD87" s="751"/>
      <c r="AE87" s="14"/>
    </row>
    <row r="88" spans="1:44" s="15" customFormat="1" ht="15" customHeight="1">
      <c r="A88" s="102"/>
      <c r="B88" s="8"/>
      <c r="AE88" s="1"/>
    </row>
    <row r="89" spans="1:44" s="15" customFormat="1" ht="15" customHeight="1">
      <c r="A89" s="102"/>
      <c r="B89" s="8"/>
      <c r="AE89" s="1"/>
    </row>
    <row r="90" spans="1:44" s="15" customFormat="1" ht="15" customHeight="1">
      <c r="A90" s="102"/>
      <c r="B90" s="8"/>
      <c r="AE90" s="1"/>
    </row>
    <row r="91" spans="1:44" s="15" customFormat="1" ht="15" customHeight="1">
      <c r="A91" s="102"/>
      <c r="B91" s="8"/>
      <c r="AE91" s="1"/>
    </row>
    <row r="92" spans="1:44" s="15" customFormat="1" ht="15" customHeight="1">
      <c r="A92" s="7" t="s">
        <v>5660</v>
      </c>
      <c r="B92" s="755" t="s">
        <v>5661</v>
      </c>
      <c r="C92" s="627"/>
      <c r="D92" s="627"/>
      <c r="E92" s="627"/>
      <c r="F92" s="627"/>
      <c r="G92" s="627"/>
      <c r="H92" s="627"/>
      <c r="I92" s="627"/>
      <c r="J92" s="627"/>
      <c r="K92" s="627"/>
      <c r="L92" s="627"/>
      <c r="M92" s="627"/>
      <c r="N92" s="627"/>
      <c r="O92" s="627"/>
      <c r="P92" s="627"/>
      <c r="Q92" s="627"/>
      <c r="R92" s="627"/>
      <c r="S92" s="627"/>
      <c r="T92" s="627"/>
      <c r="U92" s="627"/>
      <c r="V92" s="627"/>
      <c r="W92" s="627"/>
      <c r="X92" s="627"/>
      <c r="Y92" s="627"/>
      <c r="Z92" s="627"/>
      <c r="AA92" s="627"/>
      <c r="AB92" s="627"/>
      <c r="AC92" s="627"/>
      <c r="AD92" s="627"/>
    </row>
    <row r="93" spans="1:44" s="15" customFormat="1" ht="15" customHeight="1">
      <c r="A93" s="5"/>
      <c r="B93" s="8"/>
      <c r="C93" s="756" t="s">
        <v>5146</v>
      </c>
      <c r="D93" s="627"/>
      <c r="E93" s="627"/>
      <c r="F93" s="627"/>
      <c r="G93" s="627"/>
      <c r="H93" s="627"/>
      <c r="I93" s="627"/>
      <c r="J93" s="627"/>
      <c r="K93" s="627"/>
      <c r="L93" s="627"/>
      <c r="M93" s="627"/>
      <c r="N93" s="627"/>
      <c r="O93" s="627"/>
      <c r="P93" s="627"/>
      <c r="Q93" s="627"/>
      <c r="R93" s="627"/>
      <c r="S93" s="627"/>
      <c r="T93" s="627"/>
      <c r="U93" s="627"/>
      <c r="V93" s="627"/>
      <c r="W93" s="627"/>
      <c r="X93" s="627"/>
      <c r="Y93" s="627"/>
      <c r="Z93" s="627"/>
      <c r="AA93" s="627"/>
      <c r="AB93" s="627"/>
      <c r="AC93" s="627"/>
      <c r="AD93" s="627"/>
      <c r="AG93" s="219" t="s">
        <v>5610</v>
      </c>
      <c r="AH93" s="298" t="s">
        <v>5100</v>
      </c>
      <c r="AJ93" s="796" t="s">
        <v>5662</v>
      </c>
      <c r="AK93" s="797"/>
      <c r="AL93" s="797"/>
      <c r="AM93" s="797"/>
    </row>
    <row r="94" spans="1:44" s="15" customFormat="1" ht="15" customHeight="1">
      <c r="A94" s="5"/>
      <c r="B94" s="8"/>
      <c r="C94" s="756" t="s">
        <v>5611</v>
      </c>
      <c r="D94" s="627"/>
      <c r="E94" s="627"/>
      <c r="F94" s="627"/>
      <c r="G94" s="627"/>
      <c r="H94" s="627"/>
      <c r="I94" s="627"/>
      <c r="J94" s="627"/>
      <c r="K94" s="627"/>
      <c r="L94" s="627"/>
      <c r="M94" s="627"/>
      <c r="N94" s="627"/>
      <c r="O94" s="627"/>
      <c r="P94" s="627"/>
      <c r="Q94" s="627"/>
      <c r="R94" s="627"/>
      <c r="S94" s="627"/>
      <c r="T94" s="627"/>
      <c r="U94" s="627"/>
      <c r="V94" s="627"/>
      <c r="W94" s="627"/>
      <c r="X94" s="627"/>
      <c r="Y94" s="627"/>
      <c r="Z94" s="627"/>
      <c r="AA94" s="627"/>
      <c r="AB94" s="627"/>
      <c r="AC94" s="627"/>
      <c r="AD94" s="627"/>
      <c r="AG94" s="791" t="s">
        <v>5612</v>
      </c>
      <c r="AH94" s="883" t="s">
        <v>5257</v>
      </c>
      <c r="AJ94" s="556" t="s">
        <v>5152</v>
      </c>
      <c r="AK94" s="557" t="s">
        <v>5153</v>
      </c>
      <c r="AL94" s="557" t="s">
        <v>5154</v>
      </c>
      <c r="AM94" s="557" t="s">
        <v>5155</v>
      </c>
    </row>
    <row r="95" spans="1:44" s="15" customFormat="1" ht="15" customHeight="1" thickBot="1">
      <c r="A95" s="5"/>
      <c r="B95" s="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G95" s="792"/>
      <c r="AH95" s="884"/>
      <c r="AJ95" s="14" t="s">
        <v>5663</v>
      </c>
      <c r="AK95" s="14" t="s">
        <v>5664</v>
      </c>
      <c r="AL95" s="565" t="str" cm="1">
        <f t="array" ref="AL95">IF(AG100&lt;&gt;"",_xlfn.TEXTJOIN(" / ", TRUE, _xlfn.UNIQUE(IF($AJ$95:$AJ$98&lt;&gt;"",IF(ISNUMBER(SEARCH(AG100, $AJ$95:$AJ$98)) + (_xlfn.MAP($AJ$95:$AJ$98, _xlfn.LAMBDA(_xlpm.r, SUM(--ISNUMBER(SEARCH(_xlfn.TEXTSPLIT(_xlpm.r, ","), AG100))))))&gt;0,$AK$95:$AK$98, ""), ""))), "")</f>
        <v/>
      </c>
      <c r="AM95" s="52" t="str">
        <f>IF(AL95 = "", "", "Alerta: Revise el texto ingresado en el Especifique ya que podria existir en las opciones resaltadas en amarillo")</f>
        <v/>
      </c>
    </row>
    <row r="96" spans="1:44" s="15" customFormat="1" ht="15" customHeight="1" thickBot="1">
      <c r="B96" s="8"/>
      <c r="C96" s="68"/>
      <c r="D96" s="738" t="s">
        <v>5664</v>
      </c>
      <c r="E96" s="739"/>
      <c r="F96" s="739"/>
      <c r="G96" s="739"/>
      <c r="H96" s="739"/>
      <c r="I96" s="739"/>
      <c r="J96" s="739"/>
      <c r="K96" s="739"/>
      <c r="L96" s="739"/>
      <c r="M96" s="739"/>
      <c r="N96" s="739"/>
      <c r="O96" s="739"/>
      <c r="P96" s="739"/>
      <c r="Q96" s="739"/>
      <c r="R96" s="739"/>
      <c r="S96" s="739"/>
      <c r="T96" s="739"/>
      <c r="U96" s="739"/>
      <c r="V96" s="739"/>
      <c r="W96" s="739"/>
      <c r="X96" s="739"/>
      <c r="Y96" s="739"/>
      <c r="Z96" s="739"/>
      <c r="AA96" s="739"/>
      <c r="AB96" s="739"/>
      <c r="AC96" s="739"/>
      <c r="AD96" s="739"/>
      <c r="AG96" s="216">
        <f>IF(AND($C$34&lt;&gt;"",$C$34&lt;&gt;1,COUNTA(C96:C101)&gt;0),1,0)</f>
        <v>0</v>
      </c>
      <c r="AH96" s="299">
        <f>IF(AND($C$101="X",COUNTA(C96:C100)&gt;0),1,0)</f>
        <v>0</v>
      </c>
      <c r="AJ96" s="14" t="s">
        <v>5665</v>
      </c>
      <c r="AK96" s="14" t="s">
        <v>5666</v>
      </c>
    </row>
    <row r="97" spans="1:37" s="15" customFormat="1" ht="15" customHeight="1" thickBot="1">
      <c r="A97" s="5"/>
      <c r="B97" s="8"/>
      <c r="C97" s="68"/>
      <c r="D97" s="738" t="s">
        <v>5666</v>
      </c>
      <c r="E97" s="739"/>
      <c r="F97" s="739"/>
      <c r="G97" s="739"/>
      <c r="H97" s="739"/>
      <c r="I97" s="739"/>
      <c r="J97" s="739"/>
      <c r="K97" s="739"/>
      <c r="L97" s="739"/>
      <c r="M97" s="739"/>
      <c r="N97" s="739"/>
      <c r="O97" s="739"/>
      <c r="P97" s="739"/>
      <c r="Q97" s="739"/>
      <c r="R97" s="739"/>
      <c r="S97" s="739"/>
      <c r="T97" s="739"/>
      <c r="U97" s="739"/>
      <c r="V97" s="739"/>
      <c r="W97" s="739"/>
      <c r="X97" s="739"/>
      <c r="Y97" s="739"/>
      <c r="Z97" s="739"/>
      <c r="AA97" s="739"/>
      <c r="AB97" s="739"/>
      <c r="AC97" s="739"/>
      <c r="AD97" s="739"/>
      <c r="AG97" s="4"/>
      <c r="AH97" s="298">
        <f>SUM(AG96:AH96)</f>
        <v>0</v>
      </c>
      <c r="AJ97" s="14" t="s">
        <v>5667</v>
      </c>
      <c r="AK97" s="14" t="s">
        <v>5668</v>
      </c>
    </row>
    <row r="98" spans="1:37" s="15" customFormat="1" ht="15" customHeight="1" thickBot="1">
      <c r="A98" s="5"/>
      <c r="B98" s="8"/>
      <c r="C98" s="68"/>
      <c r="D98" s="738" t="s">
        <v>5668</v>
      </c>
      <c r="E98" s="739"/>
      <c r="F98" s="739"/>
      <c r="G98" s="739"/>
      <c r="H98" s="739"/>
      <c r="I98" s="739"/>
      <c r="J98" s="739"/>
      <c r="K98" s="739"/>
      <c r="L98" s="739"/>
      <c r="M98" s="739"/>
      <c r="N98" s="739"/>
      <c r="O98" s="739"/>
      <c r="P98" s="739"/>
      <c r="Q98" s="739"/>
      <c r="R98" s="739"/>
      <c r="S98" s="739"/>
      <c r="T98" s="739"/>
      <c r="U98" s="739"/>
      <c r="V98" s="739"/>
      <c r="W98" s="739"/>
      <c r="X98" s="739"/>
      <c r="Y98" s="739"/>
      <c r="Z98" s="739"/>
      <c r="AA98" s="739"/>
      <c r="AB98" s="739"/>
      <c r="AC98" s="739"/>
      <c r="AD98" s="739"/>
      <c r="AJ98" s="14" t="s">
        <v>5669</v>
      </c>
      <c r="AK98" s="14" t="s">
        <v>5670</v>
      </c>
    </row>
    <row r="99" spans="1:37" s="15" customFormat="1" ht="15" customHeight="1" thickBot="1">
      <c r="A99" s="5"/>
      <c r="B99" s="8"/>
      <c r="C99" s="68"/>
      <c r="D99" s="738" t="s">
        <v>5670</v>
      </c>
      <c r="E99" s="739"/>
      <c r="F99" s="739"/>
      <c r="G99" s="739"/>
      <c r="H99" s="739"/>
      <c r="I99" s="739"/>
      <c r="J99" s="739"/>
      <c r="K99" s="739"/>
      <c r="L99" s="739"/>
      <c r="M99" s="739"/>
      <c r="N99" s="739"/>
      <c r="O99" s="739"/>
      <c r="P99" s="739"/>
      <c r="Q99" s="739"/>
      <c r="R99" s="739"/>
      <c r="S99" s="739"/>
      <c r="T99" s="739"/>
      <c r="U99" s="739"/>
      <c r="V99" s="739"/>
      <c r="W99" s="739"/>
      <c r="X99" s="739"/>
      <c r="Y99" s="739"/>
      <c r="Z99" s="739"/>
      <c r="AA99" s="739"/>
      <c r="AB99" s="739"/>
      <c r="AC99" s="739"/>
      <c r="AD99" s="739"/>
      <c r="AJ99" s="14"/>
      <c r="AK99" s="14"/>
    </row>
    <row r="100" spans="1:37" s="15" customFormat="1" ht="15" customHeight="1" thickBot="1">
      <c r="A100" s="5"/>
      <c r="B100" s="8"/>
      <c r="C100" s="68"/>
      <c r="D100" s="4" t="s">
        <v>5671</v>
      </c>
      <c r="E100" s="8"/>
      <c r="F100" s="8"/>
      <c r="G100" s="8"/>
      <c r="H100" s="8"/>
      <c r="I100" s="14"/>
      <c r="J100" s="14"/>
      <c r="K100" s="14"/>
      <c r="L100" s="757"/>
      <c r="M100" s="658"/>
      <c r="N100" s="658"/>
      <c r="O100" s="658"/>
      <c r="P100" s="658"/>
      <c r="Q100" s="658"/>
      <c r="R100" s="658"/>
      <c r="S100" s="658"/>
      <c r="T100" s="658"/>
      <c r="U100" s="658"/>
      <c r="V100" s="658"/>
      <c r="W100" s="658"/>
      <c r="X100" s="658"/>
      <c r="Y100" s="658"/>
      <c r="Z100" s="658"/>
      <c r="AA100" s="658"/>
      <c r="AB100" s="658"/>
      <c r="AC100" s="658"/>
      <c r="AD100" s="658"/>
      <c r="AG100" s="559" t="str">
        <f>SUBSTITUTE( SUBSTITUTE( SUBSTITUTE( SUBSTITUTE( SUBSTITUTE( SUBSTITUTE( SUBSTITUTE( SUBSTITUTE( SUBSTITUTE( SUBSTITUTE(L100, "á", "a"), "é", "e"), "í", "i"), "ó", "o"), "ú", "u"), "Á", "A"), "É", "E"), "Í", "I"), "Ó", "O"), "Ú", "U")</f>
        <v/>
      </c>
      <c r="AJ100" s="14"/>
      <c r="AK100" s="14"/>
    </row>
    <row r="101" spans="1:37" s="15" customFormat="1" ht="15" customHeight="1" thickBot="1">
      <c r="A101" s="5"/>
      <c r="B101" s="8"/>
      <c r="C101" s="68"/>
      <c r="D101" s="738" t="s">
        <v>5620</v>
      </c>
      <c r="E101" s="739"/>
      <c r="F101" s="739"/>
      <c r="G101" s="739"/>
      <c r="H101" s="739"/>
      <c r="I101" s="739"/>
      <c r="J101" s="739"/>
      <c r="K101" s="739"/>
      <c r="L101" s="739"/>
      <c r="M101" s="739"/>
      <c r="N101" s="739"/>
      <c r="O101" s="739"/>
      <c r="P101" s="739"/>
      <c r="Q101" s="739"/>
      <c r="R101" s="739"/>
      <c r="S101" s="739"/>
      <c r="T101" s="739"/>
      <c r="U101" s="739"/>
      <c r="V101" s="739"/>
      <c r="W101" s="739"/>
      <c r="X101" s="739"/>
      <c r="Y101" s="739"/>
      <c r="Z101" s="739"/>
      <c r="AA101" s="739"/>
      <c r="AB101" s="739"/>
      <c r="AC101" s="739"/>
      <c r="AD101" s="739"/>
      <c r="AJ101" s="14"/>
      <c r="AK101" s="14"/>
    </row>
    <row r="102" spans="1:37" s="15" customFormat="1" ht="15" customHeight="1">
      <c r="A102" s="5"/>
      <c r="B102" s="8"/>
      <c r="C102" s="753" t="str">
        <f>IF(AND(C100="X",L100=""),"Ha seleccionado el código 5, debe anotar el nombre de otro tipo de recursos ","")</f>
        <v/>
      </c>
      <c r="D102" s="753"/>
      <c r="E102" s="753"/>
      <c r="F102" s="753"/>
      <c r="G102" s="753"/>
      <c r="H102" s="753"/>
      <c r="I102" s="753"/>
      <c r="J102" s="753"/>
      <c r="K102" s="753"/>
      <c r="L102" s="753"/>
      <c r="M102" s="753"/>
      <c r="N102" s="753"/>
      <c r="O102" s="753"/>
      <c r="P102" s="753"/>
      <c r="Q102" s="753"/>
      <c r="R102" s="753"/>
      <c r="S102" s="753"/>
      <c r="T102" s="753"/>
      <c r="U102" s="753"/>
      <c r="V102" s="753"/>
      <c r="W102" s="753"/>
      <c r="X102" s="753"/>
      <c r="Y102" s="753"/>
      <c r="Z102" s="753"/>
      <c r="AA102" s="753"/>
      <c r="AB102" s="753"/>
      <c r="AC102" s="753"/>
      <c r="AD102" s="753"/>
      <c r="AJ102" s="14"/>
      <c r="AK102" s="14"/>
    </row>
    <row r="103" spans="1:37" s="15" customFormat="1" ht="24" customHeight="1">
      <c r="A103" s="5"/>
      <c r="B103" s="8"/>
      <c r="C103" s="758" t="s">
        <v>5120</v>
      </c>
      <c r="D103" s="627"/>
      <c r="E103" s="627"/>
      <c r="F103" s="627"/>
      <c r="G103" s="627"/>
      <c r="H103" s="627"/>
      <c r="I103" s="627"/>
      <c r="J103" s="627"/>
      <c r="K103" s="627"/>
      <c r="L103" s="627"/>
      <c r="M103" s="627"/>
      <c r="N103" s="627"/>
      <c r="O103" s="627"/>
      <c r="P103" s="627"/>
      <c r="Q103" s="627"/>
      <c r="R103" s="627"/>
      <c r="S103" s="627"/>
      <c r="T103" s="627"/>
      <c r="U103" s="627"/>
      <c r="V103" s="627"/>
      <c r="W103" s="627"/>
      <c r="X103" s="627"/>
      <c r="Y103" s="627"/>
      <c r="Z103" s="627"/>
      <c r="AA103" s="627"/>
      <c r="AB103" s="627"/>
      <c r="AC103" s="627"/>
      <c r="AD103" s="627"/>
      <c r="AJ103" s="14"/>
      <c r="AK103" s="14"/>
    </row>
    <row r="104" spans="1:37" s="15" customFormat="1" ht="60" customHeight="1">
      <c r="A104" s="5"/>
      <c r="B104" s="8"/>
      <c r="C104" s="747"/>
      <c r="D104" s="653"/>
      <c r="E104" s="653"/>
      <c r="F104" s="653"/>
      <c r="G104" s="653"/>
      <c r="H104" s="653"/>
      <c r="I104" s="653"/>
      <c r="J104" s="653"/>
      <c r="K104" s="653"/>
      <c r="L104" s="653"/>
      <c r="M104" s="653"/>
      <c r="N104" s="653"/>
      <c r="O104" s="653"/>
      <c r="P104" s="653"/>
      <c r="Q104" s="653"/>
      <c r="R104" s="653"/>
      <c r="S104" s="653"/>
      <c r="T104" s="653"/>
      <c r="U104" s="653"/>
      <c r="V104" s="653"/>
      <c r="W104" s="653"/>
      <c r="X104" s="653"/>
      <c r="Y104" s="653"/>
      <c r="Z104" s="653"/>
      <c r="AA104" s="653"/>
      <c r="AB104" s="653"/>
      <c r="AC104" s="653"/>
      <c r="AD104" s="748"/>
    </row>
    <row r="105" spans="1:37" s="15" customFormat="1" ht="15" customHeight="1">
      <c r="A105" s="5"/>
      <c r="B105" s="750" t="str">
        <f>IF(AH97&gt;0,"Favor de verificar que no tenga información en celdas sombreadas","")</f>
        <v/>
      </c>
      <c r="C105" s="751"/>
      <c r="D105" s="751"/>
      <c r="E105" s="751"/>
      <c r="F105" s="751"/>
      <c r="G105" s="751"/>
      <c r="H105" s="751"/>
      <c r="I105" s="751"/>
      <c r="J105" s="751"/>
      <c r="K105" s="751"/>
      <c r="L105" s="751"/>
      <c r="M105" s="751"/>
      <c r="N105" s="751"/>
      <c r="O105" s="751"/>
      <c r="P105" s="751"/>
      <c r="Q105" s="751"/>
      <c r="R105" s="751"/>
      <c r="S105" s="751"/>
      <c r="T105" s="751"/>
      <c r="U105" s="751"/>
      <c r="V105" s="751"/>
      <c r="W105" s="751"/>
      <c r="X105" s="751"/>
      <c r="Y105" s="751"/>
      <c r="Z105" s="751"/>
      <c r="AA105" s="751"/>
      <c r="AB105" s="751"/>
      <c r="AC105" s="751"/>
      <c r="AD105" s="751"/>
    </row>
    <row r="106" spans="1:37" s="15" customFormat="1" ht="15" customHeight="1">
      <c r="A106" s="5"/>
      <c r="B106" s="785" t="str">
        <f>AM95</f>
        <v/>
      </c>
      <c r="C106" s="785"/>
      <c r="D106" s="785"/>
      <c r="E106" s="785"/>
      <c r="F106" s="785"/>
      <c r="G106" s="785"/>
      <c r="H106" s="785"/>
      <c r="I106" s="785"/>
      <c r="J106" s="785"/>
      <c r="K106" s="785"/>
      <c r="L106" s="785"/>
      <c r="M106" s="785"/>
      <c r="N106" s="785"/>
      <c r="O106" s="785"/>
      <c r="P106" s="785"/>
      <c r="Q106" s="785"/>
      <c r="R106" s="785"/>
      <c r="S106" s="785"/>
      <c r="T106" s="785"/>
      <c r="U106" s="785"/>
      <c r="V106" s="785"/>
      <c r="W106" s="785"/>
      <c r="X106" s="785"/>
      <c r="Y106" s="785"/>
      <c r="Z106" s="785"/>
      <c r="AA106" s="785"/>
      <c r="AB106" s="785"/>
      <c r="AC106" s="785"/>
      <c r="AD106" s="785"/>
    </row>
    <row r="107" spans="1:37" s="15" customFormat="1" ht="15" customHeight="1">
      <c r="A107" s="5"/>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row>
    <row r="108" spans="1:37" s="15" customFormat="1" ht="15" customHeight="1">
      <c r="A108" s="5"/>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row>
    <row r="109" spans="1:37" s="15" customFormat="1" ht="15" customHeight="1">
      <c r="A109" s="5"/>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row>
    <row r="110" spans="1:37" s="15" customFormat="1" ht="15" customHeight="1">
      <c r="A110" s="5"/>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row>
    <row r="111" spans="1:37" s="15" customFormat="1" ht="15" customHeight="1">
      <c r="A111" s="7" t="s">
        <v>5672</v>
      </c>
      <c r="B111" s="755" t="s">
        <v>5673</v>
      </c>
      <c r="C111" s="627"/>
      <c r="D111" s="627"/>
      <c r="E111" s="627"/>
      <c r="F111" s="627"/>
      <c r="G111" s="627"/>
      <c r="H111" s="627"/>
      <c r="I111" s="627"/>
      <c r="J111" s="627"/>
      <c r="K111" s="627"/>
      <c r="L111" s="627"/>
      <c r="M111" s="627"/>
      <c r="N111" s="627"/>
      <c r="O111" s="627"/>
      <c r="P111" s="627"/>
      <c r="Q111" s="627"/>
      <c r="R111" s="627"/>
      <c r="S111" s="627"/>
      <c r="T111" s="627"/>
      <c r="U111" s="627"/>
      <c r="V111" s="627"/>
      <c r="W111" s="627"/>
      <c r="X111" s="627"/>
      <c r="Y111" s="627"/>
      <c r="Z111" s="627"/>
      <c r="AA111" s="627"/>
      <c r="AB111" s="627"/>
      <c r="AC111" s="627"/>
      <c r="AD111" s="627"/>
    </row>
    <row r="112" spans="1:37" s="15" customFormat="1" ht="15" customHeight="1">
      <c r="A112" s="62"/>
      <c r="B112" s="8"/>
      <c r="C112" s="756" t="s">
        <v>5146</v>
      </c>
      <c r="D112" s="627"/>
      <c r="E112" s="627"/>
      <c r="F112" s="627"/>
      <c r="G112" s="627"/>
      <c r="H112" s="627"/>
      <c r="I112" s="627"/>
      <c r="J112" s="627"/>
      <c r="K112" s="627"/>
      <c r="L112" s="627"/>
      <c r="M112" s="627"/>
      <c r="N112" s="627"/>
      <c r="O112" s="627"/>
      <c r="P112" s="627"/>
      <c r="Q112" s="627"/>
      <c r="R112" s="627"/>
      <c r="S112" s="627"/>
      <c r="T112" s="627"/>
      <c r="U112" s="627"/>
      <c r="V112" s="627"/>
      <c r="W112" s="627"/>
      <c r="X112" s="627"/>
      <c r="Y112" s="627"/>
      <c r="Z112" s="627"/>
      <c r="AA112" s="627"/>
      <c r="AB112" s="627"/>
      <c r="AC112" s="627"/>
      <c r="AD112" s="627"/>
      <c r="AG112" s="219" t="s">
        <v>5610</v>
      </c>
      <c r="AH112" s="298" t="s">
        <v>5100</v>
      </c>
    </row>
    <row r="113" spans="1:39" s="15" customFormat="1" ht="15" customHeight="1">
      <c r="A113" s="62"/>
      <c r="B113" s="8"/>
      <c r="C113" s="756" t="s">
        <v>5149</v>
      </c>
      <c r="D113" s="627"/>
      <c r="E113" s="627"/>
      <c r="F113" s="627"/>
      <c r="G113" s="627"/>
      <c r="H113" s="627"/>
      <c r="I113" s="627"/>
      <c r="J113" s="627"/>
      <c r="K113" s="627"/>
      <c r="L113" s="627"/>
      <c r="M113" s="627"/>
      <c r="N113" s="627"/>
      <c r="O113" s="627"/>
      <c r="P113" s="627"/>
      <c r="Q113" s="627"/>
      <c r="R113" s="627"/>
      <c r="S113" s="627"/>
      <c r="T113" s="627"/>
      <c r="U113" s="627"/>
      <c r="V113" s="627"/>
      <c r="W113" s="627"/>
      <c r="X113" s="627"/>
      <c r="Y113" s="627"/>
      <c r="Z113" s="627"/>
      <c r="AA113" s="627"/>
      <c r="AB113" s="627"/>
      <c r="AC113" s="627"/>
      <c r="AD113" s="627"/>
      <c r="AG113" s="791" t="s">
        <v>5612</v>
      </c>
      <c r="AH113" s="883" t="s">
        <v>5151</v>
      </c>
      <c r="AJ113" s="796" t="s">
        <v>5674</v>
      </c>
      <c r="AK113" s="797"/>
      <c r="AL113" s="797"/>
      <c r="AM113" s="797"/>
    </row>
    <row r="114" spans="1:39" s="15" customFormat="1" ht="15" customHeight="1" thickBot="1">
      <c r="A114" s="62"/>
      <c r="B114" s="8"/>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G114" s="792"/>
      <c r="AH114" s="884"/>
      <c r="AJ114" s="556" t="s">
        <v>5152</v>
      </c>
      <c r="AK114" s="557" t="s">
        <v>5153</v>
      </c>
      <c r="AL114" s="557" t="s">
        <v>5154</v>
      </c>
      <c r="AM114" s="557" t="s">
        <v>5155</v>
      </c>
    </row>
    <row r="115" spans="1:39" s="15" customFormat="1" ht="15" customHeight="1" thickBot="1">
      <c r="A115" s="62"/>
      <c r="B115" s="8"/>
      <c r="C115" s="68"/>
      <c r="D115" s="738" t="s">
        <v>5675</v>
      </c>
      <c r="E115" s="739"/>
      <c r="F115" s="739"/>
      <c r="G115" s="739"/>
      <c r="H115" s="739"/>
      <c r="I115" s="739"/>
      <c r="J115" s="739"/>
      <c r="K115" s="739"/>
      <c r="L115" s="739"/>
      <c r="M115" s="739"/>
      <c r="N115" s="739"/>
      <c r="O115" s="739"/>
      <c r="P115" s="739"/>
      <c r="Q115" s="739"/>
      <c r="R115" s="739"/>
      <c r="S115" s="739"/>
      <c r="T115" s="739"/>
      <c r="U115" s="739"/>
      <c r="V115" s="739"/>
      <c r="W115" s="739"/>
      <c r="X115" s="739"/>
      <c r="Y115" s="739"/>
      <c r="Z115" s="739"/>
      <c r="AA115" s="739"/>
      <c r="AB115" s="739"/>
      <c r="AC115" s="739"/>
      <c r="AD115" s="739"/>
      <c r="AG115" s="216">
        <f>IF(AND($C$34&lt;&gt;"",$C$34&lt;&gt;1,COUNTA(C115:C129)&gt;0),1,0)</f>
        <v>0</v>
      </c>
      <c r="AH115" s="299">
        <f>IF(AND($C$129="X",COUNTA(C115:C128)&gt;0),1,0)</f>
        <v>0</v>
      </c>
      <c r="AJ115" s="14" t="s">
        <v>5676</v>
      </c>
      <c r="AK115" s="14" t="s">
        <v>5675</v>
      </c>
      <c r="AL115" s="565" t="str" cm="1">
        <f t="array" ref="AL115">IF(AG128&lt;&gt;"",_xlfn.TEXTJOIN(" / ", TRUE, _xlfn.UNIQUE(IF($AJ$115:$AJ$127&lt;&gt;"",IF(ISNUMBER(SEARCH(AG128, $AJ$115:$AJ$127)) + (_xlfn.MAP($AJ$115:$AJ$127, _xlfn.LAMBDA(_xlpm.r, SUM(--ISNUMBER(SEARCH(_xlfn.TEXTSPLIT(_xlpm.r, ","), AG128))))))&gt;0,$AK$115:$AK$127, ""), ""))), "")</f>
        <v/>
      </c>
      <c r="AM115" s="52" t="str">
        <f>IF(AL115 = "", "", "Alerta: Revise el texto ingresado en el Especifique ya que podria existir en las opciones resaltadas en amarillo")</f>
        <v/>
      </c>
    </row>
    <row r="116" spans="1:39" s="15" customFormat="1" ht="15" customHeight="1" thickBot="1">
      <c r="A116" s="62"/>
      <c r="B116" s="8"/>
      <c r="C116" s="68"/>
      <c r="D116" s="738" t="s">
        <v>5677</v>
      </c>
      <c r="E116" s="739"/>
      <c r="F116" s="739"/>
      <c r="G116" s="739"/>
      <c r="H116" s="739"/>
      <c r="I116" s="739"/>
      <c r="J116" s="739"/>
      <c r="K116" s="739"/>
      <c r="L116" s="739"/>
      <c r="M116" s="739"/>
      <c r="N116" s="739"/>
      <c r="O116" s="739"/>
      <c r="P116" s="739"/>
      <c r="Q116" s="739"/>
      <c r="R116" s="739"/>
      <c r="S116" s="739"/>
      <c r="T116" s="739"/>
      <c r="U116" s="739"/>
      <c r="V116" s="739"/>
      <c r="W116" s="739"/>
      <c r="X116" s="739"/>
      <c r="Y116" s="739"/>
      <c r="Z116" s="739"/>
      <c r="AA116" s="739"/>
      <c r="AB116" s="739"/>
      <c r="AC116" s="739"/>
      <c r="AD116" s="739"/>
      <c r="AG116" s="4"/>
      <c r="AH116" s="298">
        <f>SUM(AG115:AH115)</f>
        <v>0</v>
      </c>
      <c r="AJ116" s="14" t="s">
        <v>5678</v>
      </c>
      <c r="AK116" s="14" t="s">
        <v>5677</v>
      </c>
    </row>
    <row r="117" spans="1:39" s="15" customFormat="1" ht="15" customHeight="1" thickBot="1">
      <c r="A117" s="62"/>
      <c r="B117" s="8"/>
      <c r="C117" s="68"/>
      <c r="D117" s="738" t="s">
        <v>5679</v>
      </c>
      <c r="E117" s="739"/>
      <c r="F117" s="739"/>
      <c r="G117" s="739"/>
      <c r="H117" s="739"/>
      <c r="I117" s="739"/>
      <c r="J117" s="739"/>
      <c r="K117" s="739"/>
      <c r="L117" s="739"/>
      <c r="M117" s="739"/>
      <c r="N117" s="739"/>
      <c r="O117" s="739"/>
      <c r="P117" s="739"/>
      <c r="Q117" s="739"/>
      <c r="R117" s="739"/>
      <c r="S117" s="739"/>
      <c r="T117" s="739"/>
      <c r="U117" s="739"/>
      <c r="V117" s="739"/>
      <c r="W117" s="739"/>
      <c r="X117" s="739"/>
      <c r="Y117" s="739"/>
      <c r="Z117" s="739"/>
      <c r="AA117" s="739"/>
      <c r="AB117" s="739"/>
      <c r="AC117" s="739"/>
      <c r="AD117" s="739"/>
      <c r="AJ117" s="14" t="s">
        <v>5680</v>
      </c>
      <c r="AK117" s="14" t="s">
        <v>5679</v>
      </c>
    </row>
    <row r="118" spans="1:39" s="15" customFormat="1" ht="15" customHeight="1" thickBot="1">
      <c r="A118" s="62"/>
      <c r="B118" s="8"/>
      <c r="C118" s="68"/>
      <c r="D118" s="738" t="s">
        <v>5681</v>
      </c>
      <c r="E118" s="739"/>
      <c r="F118" s="739"/>
      <c r="G118" s="739"/>
      <c r="H118" s="739"/>
      <c r="I118" s="739"/>
      <c r="J118" s="739"/>
      <c r="K118" s="739"/>
      <c r="L118" s="739"/>
      <c r="M118" s="739"/>
      <c r="N118" s="739"/>
      <c r="O118" s="739"/>
      <c r="P118" s="739"/>
      <c r="Q118" s="739"/>
      <c r="R118" s="739"/>
      <c r="S118" s="739"/>
      <c r="T118" s="739"/>
      <c r="U118" s="739"/>
      <c r="V118" s="739"/>
      <c r="W118" s="739"/>
      <c r="X118" s="739"/>
      <c r="Y118" s="739"/>
      <c r="Z118" s="739"/>
      <c r="AA118" s="739"/>
      <c r="AB118" s="739"/>
      <c r="AC118" s="739"/>
      <c r="AD118" s="739"/>
      <c r="AJ118" s="14" t="s">
        <v>5682</v>
      </c>
      <c r="AK118" s="14" t="s">
        <v>5681</v>
      </c>
    </row>
    <row r="119" spans="1:39" s="15" customFormat="1" ht="15" customHeight="1" thickBot="1">
      <c r="A119" s="62"/>
      <c r="B119" s="8"/>
      <c r="C119" s="68"/>
      <c r="D119" s="738" t="s">
        <v>5683</v>
      </c>
      <c r="E119" s="739"/>
      <c r="F119" s="739"/>
      <c r="G119" s="739"/>
      <c r="H119" s="739"/>
      <c r="I119" s="739"/>
      <c r="J119" s="739"/>
      <c r="K119" s="739"/>
      <c r="L119" s="739"/>
      <c r="M119" s="739"/>
      <c r="N119" s="739"/>
      <c r="O119" s="739"/>
      <c r="P119" s="739"/>
      <c r="Q119" s="739"/>
      <c r="R119" s="739"/>
      <c r="S119" s="739"/>
      <c r="T119" s="739"/>
      <c r="U119" s="739"/>
      <c r="V119" s="739"/>
      <c r="W119" s="739"/>
      <c r="X119" s="739"/>
      <c r="Y119" s="739"/>
      <c r="Z119" s="739"/>
      <c r="AA119" s="739"/>
      <c r="AB119" s="739"/>
      <c r="AC119" s="739"/>
      <c r="AD119" s="739"/>
      <c r="AJ119" s="14" t="s">
        <v>5684</v>
      </c>
      <c r="AK119" s="14" t="s">
        <v>5683</v>
      </c>
    </row>
    <row r="120" spans="1:39" s="15" customFormat="1" ht="15" customHeight="1" thickBot="1">
      <c r="A120" s="62"/>
      <c r="B120" s="8"/>
      <c r="C120" s="68"/>
      <c r="D120" s="738" t="s">
        <v>5685</v>
      </c>
      <c r="E120" s="739"/>
      <c r="F120" s="739"/>
      <c r="G120" s="739"/>
      <c r="H120" s="739"/>
      <c r="I120" s="739"/>
      <c r="J120" s="739"/>
      <c r="K120" s="739"/>
      <c r="L120" s="739"/>
      <c r="M120" s="739"/>
      <c r="N120" s="739"/>
      <c r="O120" s="739"/>
      <c r="P120" s="739"/>
      <c r="Q120" s="739"/>
      <c r="R120" s="739"/>
      <c r="S120" s="739"/>
      <c r="T120" s="739"/>
      <c r="U120" s="739"/>
      <c r="V120" s="739"/>
      <c r="W120" s="739"/>
      <c r="X120" s="739"/>
      <c r="Y120" s="739"/>
      <c r="Z120" s="739"/>
      <c r="AA120" s="739"/>
      <c r="AB120" s="739"/>
      <c r="AC120" s="739"/>
      <c r="AD120" s="739"/>
      <c r="AJ120" s="14" t="s">
        <v>5686</v>
      </c>
      <c r="AK120" s="14" t="s">
        <v>5685</v>
      </c>
    </row>
    <row r="121" spans="1:39" s="15" customFormat="1" ht="15" customHeight="1" thickBot="1">
      <c r="A121" s="62"/>
      <c r="B121" s="8"/>
      <c r="C121" s="68"/>
      <c r="D121" s="738" t="s">
        <v>5687</v>
      </c>
      <c r="E121" s="739"/>
      <c r="F121" s="739"/>
      <c r="G121" s="739"/>
      <c r="H121" s="739"/>
      <c r="I121" s="739"/>
      <c r="J121" s="739"/>
      <c r="K121" s="739"/>
      <c r="L121" s="739"/>
      <c r="M121" s="739"/>
      <c r="N121" s="739"/>
      <c r="O121" s="739"/>
      <c r="P121" s="739"/>
      <c r="Q121" s="739"/>
      <c r="R121" s="739"/>
      <c r="S121" s="739"/>
      <c r="T121" s="739"/>
      <c r="U121" s="739"/>
      <c r="V121" s="739"/>
      <c r="W121" s="739"/>
      <c r="X121" s="739"/>
      <c r="Y121" s="739"/>
      <c r="Z121" s="739"/>
      <c r="AA121" s="739"/>
      <c r="AB121" s="739"/>
      <c r="AC121" s="739"/>
      <c r="AD121" s="739"/>
      <c r="AJ121" s="14" t="s">
        <v>5688</v>
      </c>
      <c r="AK121" s="14" t="s">
        <v>5687</v>
      </c>
    </row>
    <row r="122" spans="1:39" s="15" customFormat="1" ht="15" customHeight="1" thickBot="1">
      <c r="A122" s="62"/>
      <c r="B122" s="8"/>
      <c r="C122" s="68"/>
      <c r="D122" s="738" t="s">
        <v>5240</v>
      </c>
      <c r="E122" s="739"/>
      <c r="F122" s="739"/>
      <c r="G122" s="739"/>
      <c r="H122" s="739"/>
      <c r="I122" s="739"/>
      <c r="J122" s="739"/>
      <c r="K122" s="739"/>
      <c r="L122" s="739"/>
      <c r="M122" s="739"/>
      <c r="N122" s="739"/>
      <c r="O122" s="739"/>
      <c r="P122" s="739"/>
      <c r="Q122" s="739"/>
      <c r="R122" s="739"/>
      <c r="S122" s="739"/>
      <c r="T122" s="739"/>
      <c r="U122" s="739"/>
      <c r="V122" s="739"/>
      <c r="W122" s="739"/>
      <c r="X122" s="739"/>
      <c r="Y122" s="739"/>
      <c r="Z122" s="739"/>
      <c r="AA122" s="739"/>
      <c r="AB122" s="739"/>
      <c r="AC122" s="739"/>
      <c r="AD122" s="739"/>
      <c r="AJ122" s="14" t="s">
        <v>5689</v>
      </c>
      <c r="AK122" s="616" t="s">
        <v>5240</v>
      </c>
    </row>
    <row r="123" spans="1:39" s="15" customFormat="1" ht="15" customHeight="1" thickBot="1">
      <c r="A123" s="62"/>
      <c r="B123" s="8"/>
      <c r="C123" s="68"/>
      <c r="D123" s="738" t="s">
        <v>5242</v>
      </c>
      <c r="E123" s="739"/>
      <c r="F123" s="739"/>
      <c r="G123" s="739"/>
      <c r="H123" s="739"/>
      <c r="I123" s="739"/>
      <c r="J123" s="739"/>
      <c r="K123" s="739"/>
      <c r="L123" s="739"/>
      <c r="M123" s="739"/>
      <c r="N123" s="739"/>
      <c r="O123" s="739"/>
      <c r="P123" s="739"/>
      <c r="Q123" s="739"/>
      <c r="R123" s="739"/>
      <c r="S123" s="739"/>
      <c r="T123" s="739"/>
      <c r="U123" s="739"/>
      <c r="V123" s="739"/>
      <c r="W123" s="739"/>
      <c r="X123" s="739"/>
      <c r="Y123" s="739"/>
      <c r="Z123" s="739"/>
      <c r="AA123" s="739"/>
      <c r="AB123" s="739"/>
      <c r="AC123" s="739"/>
      <c r="AD123" s="739"/>
      <c r="AJ123" s="14" t="s">
        <v>5690</v>
      </c>
      <c r="AK123" s="14" t="s">
        <v>5242</v>
      </c>
    </row>
    <row r="124" spans="1:39" s="15" customFormat="1" ht="15" customHeight="1" thickBot="1">
      <c r="A124" s="62"/>
      <c r="B124" s="8"/>
      <c r="C124" s="68"/>
      <c r="D124" s="738" t="s">
        <v>5244</v>
      </c>
      <c r="E124" s="739"/>
      <c r="F124" s="739"/>
      <c r="G124" s="739"/>
      <c r="H124" s="739"/>
      <c r="I124" s="739"/>
      <c r="J124" s="739"/>
      <c r="K124" s="739"/>
      <c r="L124" s="739"/>
      <c r="M124" s="739"/>
      <c r="N124" s="739"/>
      <c r="O124" s="739"/>
      <c r="P124" s="739"/>
      <c r="Q124" s="739"/>
      <c r="R124" s="739"/>
      <c r="S124" s="739"/>
      <c r="T124" s="739"/>
      <c r="U124" s="739"/>
      <c r="V124" s="739"/>
      <c r="W124" s="739"/>
      <c r="X124" s="739"/>
      <c r="Y124" s="739"/>
      <c r="Z124" s="739"/>
      <c r="AA124" s="739"/>
      <c r="AB124" s="739"/>
      <c r="AC124" s="739"/>
      <c r="AD124" s="739"/>
      <c r="AJ124" s="14" t="s">
        <v>5691</v>
      </c>
      <c r="AK124" s="14" t="s">
        <v>5244</v>
      </c>
    </row>
    <row r="125" spans="1:39" s="15" customFormat="1" ht="15" customHeight="1" thickBot="1">
      <c r="A125" s="62"/>
      <c r="B125" s="8"/>
      <c r="C125" s="68"/>
      <c r="D125" s="738" t="s">
        <v>5692</v>
      </c>
      <c r="E125" s="739"/>
      <c r="F125" s="739"/>
      <c r="G125" s="739"/>
      <c r="H125" s="739"/>
      <c r="I125" s="739"/>
      <c r="J125" s="739"/>
      <c r="K125" s="739"/>
      <c r="L125" s="739"/>
      <c r="M125" s="739"/>
      <c r="N125" s="739"/>
      <c r="O125" s="739"/>
      <c r="P125" s="739"/>
      <c r="Q125" s="739"/>
      <c r="R125" s="739"/>
      <c r="S125" s="739"/>
      <c r="T125" s="739"/>
      <c r="U125" s="739"/>
      <c r="V125" s="739"/>
      <c r="W125" s="739"/>
      <c r="X125" s="739"/>
      <c r="Y125" s="739"/>
      <c r="Z125" s="739"/>
      <c r="AA125" s="739"/>
      <c r="AB125" s="739"/>
      <c r="AC125" s="739"/>
      <c r="AD125" s="739"/>
      <c r="AJ125" s="14" t="s">
        <v>5693</v>
      </c>
      <c r="AK125" s="14" t="s">
        <v>5692</v>
      </c>
    </row>
    <row r="126" spans="1:39" s="15" customFormat="1" ht="15" customHeight="1" thickBot="1">
      <c r="A126" s="62"/>
      <c r="B126" s="8"/>
      <c r="C126" s="68"/>
      <c r="D126" s="738" t="s">
        <v>5248</v>
      </c>
      <c r="E126" s="739"/>
      <c r="F126" s="739"/>
      <c r="G126" s="739"/>
      <c r="H126" s="739"/>
      <c r="I126" s="739"/>
      <c r="J126" s="739"/>
      <c r="K126" s="739"/>
      <c r="L126" s="739"/>
      <c r="M126" s="739"/>
      <c r="N126" s="739"/>
      <c r="O126" s="739"/>
      <c r="P126" s="739"/>
      <c r="Q126" s="739"/>
      <c r="R126" s="739"/>
      <c r="S126" s="739"/>
      <c r="T126" s="739"/>
      <c r="U126" s="739"/>
      <c r="V126" s="739"/>
      <c r="W126" s="739"/>
      <c r="X126" s="739"/>
      <c r="Y126" s="739"/>
      <c r="Z126" s="739"/>
      <c r="AA126" s="739"/>
      <c r="AB126" s="739"/>
      <c r="AC126" s="739"/>
      <c r="AD126" s="739"/>
      <c r="AJ126" s="14" t="s">
        <v>5694</v>
      </c>
      <c r="AK126" s="616" t="s">
        <v>5248</v>
      </c>
    </row>
    <row r="127" spans="1:39" s="15" customFormat="1" ht="15" customHeight="1" thickBot="1">
      <c r="A127" s="62"/>
      <c r="B127" s="8"/>
      <c r="C127" s="68"/>
      <c r="D127" s="738" t="s">
        <v>5250</v>
      </c>
      <c r="E127" s="739"/>
      <c r="F127" s="739"/>
      <c r="G127" s="739"/>
      <c r="H127" s="739"/>
      <c r="I127" s="739"/>
      <c r="J127" s="739"/>
      <c r="K127" s="739"/>
      <c r="L127" s="739"/>
      <c r="M127" s="739"/>
      <c r="N127" s="739"/>
      <c r="O127" s="739"/>
      <c r="P127" s="739"/>
      <c r="Q127" s="739"/>
      <c r="R127" s="739"/>
      <c r="S127" s="739"/>
      <c r="T127" s="739"/>
      <c r="U127" s="739"/>
      <c r="V127" s="739"/>
      <c r="W127" s="739"/>
      <c r="X127" s="739"/>
      <c r="Y127" s="739"/>
      <c r="Z127" s="739"/>
      <c r="AA127" s="739"/>
      <c r="AB127" s="739"/>
      <c r="AC127" s="739"/>
      <c r="AD127" s="739"/>
      <c r="AJ127" s="14" t="s">
        <v>5249</v>
      </c>
      <c r="AK127" s="14" t="s">
        <v>5250</v>
      </c>
    </row>
    <row r="128" spans="1:39" s="15" customFormat="1" ht="15" customHeight="1" thickBot="1">
      <c r="A128" s="62"/>
      <c r="B128" s="8"/>
      <c r="C128" s="68"/>
      <c r="D128" s="4" t="s">
        <v>5253</v>
      </c>
      <c r="E128" s="8"/>
      <c r="F128" s="8"/>
      <c r="G128" s="8"/>
      <c r="H128" s="8"/>
      <c r="I128" s="14"/>
      <c r="J128" s="14"/>
      <c r="K128" s="14"/>
      <c r="L128" s="14"/>
      <c r="M128" s="757"/>
      <c r="N128" s="658"/>
      <c r="O128" s="658"/>
      <c r="P128" s="658"/>
      <c r="Q128" s="658"/>
      <c r="R128" s="658"/>
      <c r="S128" s="658"/>
      <c r="T128" s="658"/>
      <c r="U128" s="658"/>
      <c r="V128" s="658"/>
      <c r="W128" s="658"/>
      <c r="X128" s="658"/>
      <c r="Y128" s="658"/>
      <c r="Z128" s="658"/>
      <c r="AA128" s="658"/>
      <c r="AB128" s="658"/>
      <c r="AC128" s="658"/>
      <c r="AD128" s="658"/>
      <c r="AG128" s="559" t="str">
        <f>SUBSTITUTE( SUBSTITUTE( SUBSTITUTE( SUBSTITUTE( SUBSTITUTE( SUBSTITUTE( SUBSTITUTE( SUBSTITUTE( SUBSTITUTE( SUBSTITUTE(M128, "á", "a"), "é", "e"), "í", "i"), "ó", "o"), "ú", "u"), "Á", "A"), "É", "E"), "Í", "I"), "Ó", "O"), "Ú", "U")</f>
        <v/>
      </c>
      <c r="AJ128" s="14"/>
      <c r="AK128" s="14"/>
    </row>
    <row r="129" spans="1:37" s="15" customFormat="1" ht="15" customHeight="1" thickBot="1">
      <c r="A129" s="5"/>
      <c r="B129" s="8"/>
      <c r="C129" s="68"/>
      <c r="D129" s="738" t="s">
        <v>5191</v>
      </c>
      <c r="E129" s="739"/>
      <c r="F129" s="739"/>
      <c r="G129" s="739"/>
      <c r="H129" s="739"/>
      <c r="I129" s="739"/>
      <c r="J129" s="739"/>
      <c r="K129" s="739"/>
      <c r="L129" s="739"/>
      <c r="M129" s="739"/>
      <c r="N129" s="739"/>
      <c r="O129" s="739"/>
      <c r="P129" s="739"/>
      <c r="Q129" s="739"/>
      <c r="R129" s="739"/>
      <c r="S129" s="739"/>
      <c r="T129" s="739"/>
      <c r="U129" s="739"/>
      <c r="V129" s="739"/>
      <c r="W129" s="739"/>
      <c r="X129" s="739"/>
      <c r="Y129" s="739"/>
      <c r="Z129" s="739"/>
      <c r="AA129" s="739"/>
      <c r="AB129" s="739"/>
      <c r="AC129" s="739"/>
      <c r="AD129" s="739"/>
      <c r="AJ129" s="14"/>
      <c r="AK129" s="14"/>
    </row>
    <row r="130" spans="1:37" s="15" customFormat="1" ht="15" customHeight="1">
      <c r="A130" s="5"/>
      <c r="B130" s="8"/>
      <c r="C130" s="753" t="str">
        <f>IF(AND(C128="X",M128=""),"Ha seleccionado el código 14, debe anotar el nombre de otro tipo de instituciones ","")</f>
        <v/>
      </c>
      <c r="D130" s="753"/>
      <c r="E130" s="753"/>
      <c r="F130" s="753"/>
      <c r="G130" s="753"/>
      <c r="H130" s="753"/>
      <c r="I130" s="753"/>
      <c r="J130" s="753"/>
      <c r="K130" s="753"/>
      <c r="L130" s="753"/>
      <c r="M130" s="753"/>
      <c r="N130" s="753"/>
      <c r="O130" s="753"/>
      <c r="P130" s="753"/>
      <c r="Q130" s="753"/>
      <c r="R130" s="753"/>
      <c r="S130" s="753"/>
      <c r="T130" s="753"/>
      <c r="U130" s="753"/>
      <c r="V130" s="753"/>
      <c r="W130" s="753"/>
      <c r="X130" s="753"/>
      <c r="Y130" s="753"/>
      <c r="Z130" s="753"/>
      <c r="AA130" s="753"/>
      <c r="AB130" s="753"/>
      <c r="AC130" s="753"/>
      <c r="AD130" s="753"/>
      <c r="AJ130" s="14"/>
      <c r="AK130" s="14"/>
    </row>
    <row r="131" spans="1:37" s="15" customFormat="1" ht="24" customHeight="1">
      <c r="A131" s="5"/>
      <c r="B131" s="8"/>
      <c r="C131" s="758" t="s">
        <v>5120</v>
      </c>
      <c r="D131" s="627"/>
      <c r="E131" s="627"/>
      <c r="F131" s="627"/>
      <c r="G131" s="627"/>
      <c r="H131" s="627"/>
      <c r="I131" s="627"/>
      <c r="J131" s="627"/>
      <c r="K131" s="627"/>
      <c r="L131" s="627"/>
      <c r="M131" s="627"/>
      <c r="N131" s="627"/>
      <c r="O131" s="627"/>
      <c r="P131" s="627"/>
      <c r="Q131" s="627"/>
      <c r="R131" s="627"/>
      <c r="S131" s="627"/>
      <c r="T131" s="627"/>
      <c r="U131" s="627"/>
      <c r="V131" s="627"/>
      <c r="W131" s="627"/>
      <c r="X131" s="627"/>
      <c r="Y131" s="627"/>
      <c r="Z131" s="627"/>
      <c r="AA131" s="627"/>
      <c r="AB131" s="627"/>
      <c r="AC131" s="627"/>
      <c r="AD131" s="627"/>
      <c r="AJ131" s="14"/>
      <c r="AK131" s="14"/>
    </row>
    <row r="132" spans="1:37" s="15" customFormat="1" ht="60" customHeight="1">
      <c r="C132" s="747"/>
      <c r="D132" s="653"/>
      <c r="E132" s="653"/>
      <c r="F132" s="653"/>
      <c r="G132" s="653"/>
      <c r="H132" s="653"/>
      <c r="I132" s="653"/>
      <c r="J132" s="653"/>
      <c r="K132" s="653"/>
      <c r="L132" s="653"/>
      <c r="M132" s="653"/>
      <c r="N132" s="653"/>
      <c r="O132" s="653"/>
      <c r="P132" s="653"/>
      <c r="Q132" s="653"/>
      <c r="R132" s="653"/>
      <c r="S132" s="653"/>
      <c r="T132" s="653"/>
      <c r="U132" s="653"/>
      <c r="V132" s="653"/>
      <c r="W132" s="653"/>
      <c r="X132" s="653"/>
      <c r="Y132" s="653"/>
      <c r="Z132" s="653"/>
      <c r="AA132" s="653"/>
      <c r="AB132" s="653"/>
      <c r="AC132" s="653"/>
      <c r="AD132" s="748"/>
    </row>
    <row r="133" spans="1:37" ht="15" customHeight="1">
      <c r="B133" s="750" t="str">
        <f>IF(AH116&gt;0,"Favor de verificar que no tenga información en celdas sombreadas","")</f>
        <v/>
      </c>
      <c r="C133" s="751"/>
      <c r="D133" s="751"/>
      <c r="E133" s="751"/>
      <c r="F133" s="751"/>
      <c r="G133" s="751"/>
      <c r="H133" s="751"/>
      <c r="I133" s="751"/>
      <c r="J133" s="751"/>
      <c r="K133" s="751"/>
      <c r="L133" s="751"/>
      <c r="M133" s="751"/>
      <c r="N133" s="751"/>
      <c r="O133" s="751"/>
      <c r="P133" s="751"/>
      <c r="Q133" s="751"/>
      <c r="R133" s="751"/>
      <c r="S133" s="751"/>
      <c r="T133" s="751"/>
      <c r="U133" s="751"/>
      <c r="V133" s="751"/>
      <c r="W133" s="751"/>
      <c r="X133" s="751"/>
      <c r="Y133" s="751"/>
      <c r="Z133" s="751"/>
      <c r="AA133" s="751"/>
      <c r="AB133" s="751"/>
      <c r="AC133" s="751"/>
      <c r="AD133" s="751"/>
    </row>
    <row r="134" spans="1:37" ht="15" customHeight="1">
      <c r="B134" s="785" t="str">
        <f>AM115</f>
        <v/>
      </c>
      <c r="C134" s="785"/>
      <c r="D134" s="785"/>
      <c r="E134" s="785"/>
      <c r="F134" s="785"/>
      <c r="G134" s="785"/>
      <c r="H134" s="785"/>
      <c r="I134" s="785"/>
      <c r="J134" s="785"/>
      <c r="K134" s="785"/>
      <c r="L134" s="785"/>
      <c r="M134" s="785"/>
      <c r="N134" s="785"/>
      <c r="O134" s="785"/>
      <c r="P134" s="785"/>
      <c r="Q134" s="785"/>
      <c r="R134" s="785"/>
      <c r="S134" s="785"/>
      <c r="T134" s="785"/>
      <c r="U134" s="785"/>
      <c r="V134" s="785"/>
      <c r="W134" s="785"/>
      <c r="X134" s="785"/>
      <c r="Y134" s="785"/>
      <c r="Z134" s="785"/>
      <c r="AA134" s="785"/>
      <c r="AB134" s="785"/>
      <c r="AC134" s="785"/>
      <c r="AD134" s="785"/>
    </row>
    <row r="135" spans="1:37" ht="15" customHeight="1"/>
    <row r="136" spans="1:37" ht="15" customHeight="1"/>
    <row r="137" spans="1:37" ht="15" customHeight="1"/>
    <row r="138" spans="1:37" ht="15" customHeight="1"/>
  </sheetData>
  <sheetProtection algorithmName="SHA-512" hashValue="X3j0lAgCLGGxiThY3B/3cYCRKkmIfXqZo6Se9kZsvFBAHKKE5PVqrv4c/rw5wDTGqPFSSG81FORgBhBMfcW+Ng==" saltValue="CIbMPd2vyuifRR3I/PTsIA==" spinCount="100000" sheet="1" objects="1" scenarios="1"/>
  <mergeCells count="185">
    <mergeCell ref="B134:AD134"/>
    <mergeCell ref="D117:AD117"/>
    <mergeCell ref="D118:AD118"/>
    <mergeCell ref="D119:AD119"/>
    <mergeCell ref="D120:AD120"/>
    <mergeCell ref="D121:AD121"/>
    <mergeCell ref="D122:AD122"/>
    <mergeCell ref="D123:AD123"/>
    <mergeCell ref="D124:AD124"/>
    <mergeCell ref="M128:AD128"/>
    <mergeCell ref="C131:AD131"/>
    <mergeCell ref="B133:AD133"/>
    <mergeCell ref="C132:AD132"/>
    <mergeCell ref="AJ113:AM113"/>
    <mergeCell ref="D115:AD115"/>
    <mergeCell ref="AQ69:AT69"/>
    <mergeCell ref="AO70:AO71"/>
    <mergeCell ref="AP70:AP71"/>
    <mergeCell ref="AJ70:AJ71"/>
    <mergeCell ref="AK70:AK71"/>
    <mergeCell ref="AL70:AL71"/>
    <mergeCell ref="AM70:AM71"/>
    <mergeCell ref="AN70:AN71"/>
    <mergeCell ref="L100:AD100"/>
    <mergeCell ref="C102:AD102"/>
    <mergeCell ref="D76:R76"/>
    <mergeCell ref="Y72:AD72"/>
    <mergeCell ref="B81:AD81"/>
    <mergeCell ref="B106:AD106"/>
    <mergeCell ref="AG94:AG95"/>
    <mergeCell ref="AH94:AH95"/>
    <mergeCell ref="AJ93:AM93"/>
    <mergeCell ref="D75:R75"/>
    <mergeCell ref="Y76:AD76"/>
    <mergeCell ref="S76:X76"/>
    <mergeCell ref="Y75:AD75"/>
    <mergeCell ref="Y77:AD77"/>
    <mergeCell ref="C68:AD68"/>
    <mergeCell ref="AH52:AK52"/>
    <mergeCell ref="D49:AD49"/>
    <mergeCell ref="D50:AD50"/>
    <mergeCell ref="D51:AD51"/>
    <mergeCell ref="D53:AD53"/>
    <mergeCell ref="AG70:AG71"/>
    <mergeCell ref="AH70:AH71"/>
    <mergeCell ref="AI70:AI71"/>
    <mergeCell ref="C55:E55"/>
    <mergeCell ref="B60:AD60"/>
    <mergeCell ref="S75:X75"/>
    <mergeCell ref="C113:AD113"/>
    <mergeCell ref="C85:AD85"/>
    <mergeCell ref="C112:AD112"/>
    <mergeCell ref="C94:AD94"/>
    <mergeCell ref="C84:AD84"/>
    <mergeCell ref="C130:AD130"/>
    <mergeCell ref="B83:AE83"/>
    <mergeCell ref="B86:AD86"/>
    <mergeCell ref="B87:AD87"/>
    <mergeCell ref="D96:AD96"/>
    <mergeCell ref="D97:AD97"/>
    <mergeCell ref="D98:AD98"/>
    <mergeCell ref="D99:AD99"/>
    <mergeCell ref="D101:AD101"/>
    <mergeCell ref="D125:AD125"/>
    <mergeCell ref="D126:AD126"/>
    <mergeCell ref="D127:AD127"/>
    <mergeCell ref="D129:AD129"/>
    <mergeCell ref="D116:AD116"/>
    <mergeCell ref="C26:AD26"/>
    <mergeCell ref="J52:AD52"/>
    <mergeCell ref="C82:E82"/>
    <mergeCell ref="Y73:AD73"/>
    <mergeCell ref="Y78:AD78"/>
    <mergeCell ref="C57:AD57"/>
    <mergeCell ref="AA33:AB33"/>
    <mergeCell ref="C66:AD66"/>
    <mergeCell ref="Y80:AD80"/>
    <mergeCell ref="AC33:AD33"/>
    <mergeCell ref="C30:AD30"/>
    <mergeCell ref="S34:T34"/>
    <mergeCell ref="C54:AD54"/>
    <mergeCell ref="B56:AE56"/>
    <mergeCell ref="B59:AD59"/>
    <mergeCell ref="S74:X74"/>
    <mergeCell ref="C67:AD67"/>
    <mergeCell ref="C69:AD69"/>
    <mergeCell ref="Y71:AD71"/>
    <mergeCell ref="D74:R74"/>
    <mergeCell ref="B39:AD39"/>
    <mergeCell ref="B41:AD41"/>
    <mergeCell ref="D72:R72"/>
    <mergeCell ref="C45:AD45"/>
    <mergeCell ref="B1:AD1"/>
    <mergeCell ref="C58:AD58"/>
    <mergeCell ref="S79:X79"/>
    <mergeCell ref="U33:V33"/>
    <mergeCell ref="S72:X72"/>
    <mergeCell ref="C20:AD20"/>
    <mergeCell ref="C29:AD29"/>
    <mergeCell ref="S71:X71"/>
    <mergeCell ref="B65:AD65"/>
    <mergeCell ref="C22:AD22"/>
    <mergeCell ref="Y74:AD74"/>
    <mergeCell ref="C12:AD12"/>
    <mergeCell ref="C71:R71"/>
    <mergeCell ref="S73:X73"/>
    <mergeCell ref="C46:AD46"/>
    <mergeCell ref="C21:AD21"/>
    <mergeCell ref="C34:P34"/>
    <mergeCell ref="C23:AD23"/>
    <mergeCell ref="AA7:AD7"/>
    <mergeCell ref="B3:AD3"/>
    <mergeCell ref="B5:AD5"/>
    <mergeCell ref="D77:R77"/>
    <mergeCell ref="U34:V34"/>
    <mergeCell ref="W34:X34"/>
    <mergeCell ref="N8:O8"/>
    <mergeCell ref="B11:AD11"/>
    <mergeCell ref="C15:AD15"/>
    <mergeCell ref="B44:AD44"/>
    <mergeCell ref="C27:AD27"/>
    <mergeCell ref="C36:AD36"/>
    <mergeCell ref="W33:X33"/>
    <mergeCell ref="Q33:R33"/>
    <mergeCell ref="C17:AD17"/>
    <mergeCell ref="AA34:AB34"/>
    <mergeCell ref="C28:AD28"/>
    <mergeCell ref="C16:AD16"/>
    <mergeCell ref="Y33:Z33"/>
    <mergeCell ref="B8:L8"/>
    <mergeCell ref="C18:AD18"/>
    <mergeCell ref="Y34:Z34"/>
    <mergeCell ref="C14:AD14"/>
    <mergeCell ref="B10:AD10"/>
    <mergeCell ref="B19:AD19"/>
    <mergeCell ref="B40:AD40"/>
    <mergeCell ref="C13:AD13"/>
    <mergeCell ref="W32:AD32"/>
    <mergeCell ref="B25:AD25"/>
    <mergeCell ref="Q32:V32"/>
    <mergeCell ref="AR33:AR34"/>
    <mergeCell ref="AS33:AS34"/>
    <mergeCell ref="B38:AD38"/>
    <mergeCell ref="AG33:AG34"/>
    <mergeCell ref="AH33:AH34"/>
    <mergeCell ref="AI33:AI34"/>
    <mergeCell ref="AJ33:AJ34"/>
    <mergeCell ref="AK33:AK34"/>
    <mergeCell ref="AL33:AL34"/>
    <mergeCell ref="AM33:AM34"/>
    <mergeCell ref="AN33:AN34"/>
    <mergeCell ref="AO33:AO34"/>
    <mergeCell ref="C37:AD37"/>
    <mergeCell ref="C32:P33"/>
    <mergeCell ref="Q34:R34"/>
    <mergeCell ref="AJ32:AM32"/>
    <mergeCell ref="AN32:AQ32"/>
    <mergeCell ref="AP33:AP34"/>
    <mergeCell ref="AQ33:AQ34"/>
    <mergeCell ref="AC34:AD34"/>
    <mergeCell ref="S33:T33"/>
    <mergeCell ref="B42:AD42"/>
    <mergeCell ref="B43:AD43"/>
    <mergeCell ref="AG46:AG47"/>
    <mergeCell ref="AH46:AH47"/>
    <mergeCell ref="AI46:AI47"/>
    <mergeCell ref="B105:AD105"/>
    <mergeCell ref="AG113:AG114"/>
    <mergeCell ref="AH113:AH114"/>
    <mergeCell ref="B111:AD111"/>
    <mergeCell ref="F55:AD55"/>
    <mergeCell ref="C47:AD47"/>
    <mergeCell ref="D80:R80"/>
    <mergeCell ref="S77:X77"/>
    <mergeCell ref="C103:AD103"/>
    <mergeCell ref="D79:R79"/>
    <mergeCell ref="C93:AD93"/>
    <mergeCell ref="B92:AD92"/>
    <mergeCell ref="Y79:AD79"/>
    <mergeCell ref="S78:X78"/>
    <mergeCell ref="F82:AD82"/>
    <mergeCell ref="S80:X80"/>
    <mergeCell ref="D78:R78"/>
    <mergeCell ref="D73:R73"/>
    <mergeCell ref="C104:AD104"/>
  </mergeCells>
  <phoneticPr fontId="63" type="noConversion"/>
  <conditionalFormatting sqref="A1:XFD1048576">
    <cfRule type="expression" dxfId="1589" priority="409" stopIfTrue="1">
      <formula>AND($A$1&lt;&gt;"",SEARCH("pase a la pregunta",A1)&gt;0)</formula>
    </cfRule>
    <cfRule type="expression" dxfId="1588" priority="410" stopIfTrue="1">
      <formula>AND($A$1&lt;&gt;"",SEARCH("en blanco",A1)&gt;0)</formula>
    </cfRule>
    <cfRule type="expression" dxfId="1587" priority="411" stopIfTrue="1">
      <formula>AND($A$1&lt;&gt;"",SEARCH("no puede registrar",A1)&gt;0)</formula>
    </cfRule>
    <cfRule type="expression" dxfId="1586" priority="412" stopIfTrue="1">
      <formula>AND($A$1&lt;&gt;"",SUM(A1)&gt;0)</formula>
    </cfRule>
    <cfRule type="expression" dxfId="1585" priority="413" stopIfTrue="1">
      <formula>AND($A$1&lt;&gt;"",SEARCH("la pregunta",A1)&gt;0)</formula>
    </cfRule>
    <cfRule type="expression" dxfId="1584" priority="408" stopIfTrue="1">
      <formula>AND($A$1&lt;&gt;"",SEARCH("igual o menor",A1)&gt;0)</formula>
    </cfRule>
    <cfRule type="expression" dxfId="1583" priority="407" stopIfTrue="1">
      <formula>AND($A$1&lt;&gt;"",SEARCH("igual o mayor",A1)&gt;0)</formula>
    </cfRule>
  </conditionalFormatting>
  <conditionalFormatting sqref="B60:AD60">
    <cfRule type="expression" dxfId="1582" priority="73" stopIfTrue="1">
      <formula>AND($A$1&lt;&gt;"",SEARCH("igual o menor",B60)&gt;0)</formula>
    </cfRule>
    <cfRule type="expression" dxfId="1581" priority="78" stopIfTrue="1">
      <formula>AND($A$1&lt;&gt;"",SEARCH("la pregunta",B60)&gt;0)</formula>
    </cfRule>
    <cfRule type="expression" dxfId="1580" priority="77" stopIfTrue="1">
      <formula>AND($A$1&lt;&gt;"",SUM(B60)&gt;0)</formula>
    </cfRule>
    <cfRule type="expression" dxfId="1579" priority="76" stopIfTrue="1">
      <formula>AND($A$1&lt;&gt;"",SEARCH("no puede registrar",B60)&gt;0)</formula>
    </cfRule>
    <cfRule type="expression" dxfId="1578" priority="75" stopIfTrue="1">
      <formula>AND($A$1&lt;&gt;"",SEARCH("en blanco",B60)&gt;0)</formula>
    </cfRule>
    <cfRule type="expression" dxfId="1577" priority="74" stopIfTrue="1">
      <formula>AND($A$1&lt;&gt;"",SEARCH("pase a la pregunta",B60)&gt;0)</formula>
    </cfRule>
    <cfRule type="expression" dxfId="1576" priority="72" stopIfTrue="1">
      <formula>AND($A$1&lt;&gt;"",SEARCH("igual o mayor",B60)&gt;0)</formula>
    </cfRule>
    <cfRule type="expression" dxfId="1575" priority="71" stopIfTrue="1">
      <formula>AND($A$1&lt;&gt;"",SEARCH("la pregunta",B60)&gt;0)</formula>
    </cfRule>
    <cfRule type="expression" dxfId="1574" priority="70" stopIfTrue="1">
      <formula>AND($A$1&lt;&gt;"",SUM(B60)&gt;0)</formula>
    </cfRule>
    <cfRule type="expression" dxfId="1573" priority="68" stopIfTrue="1">
      <formula>AND($A$1&lt;&gt;"",SEARCH("en blanco",B60)&gt;0)</formula>
    </cfRule>
    <cfRule type="expression" dxfId="1572" priority="67" stopIfTrue="1">
      <formula>AND($A$1&lt;&gt;"",SEARCH("pase a la pregunta",B60)&gt;0)</formula>
    </cfRule>
    <cfRule type="expression" dxfId="1571" priority="82" stopIfTrue="1">
      <formula>AND($A$1&lt;&gt;"",SEARCH("en blanco",B60)&gt;0)</formula>
    </cfRule>
    <cfRule type="expression" dxfId="1570" priority="83" stopIfTrue="1">
      <formula>AND($A$1&lt;&gt;"",SEARCH("no puede registrar",B60)&gt;0)</formula>
    </cfRule>
    <cfRule type="expression" dxfId="1569" priority="65" stopIfTrue="1">
      <formula>AND($A$1&lt;&gt;"",SEARCH("igual o mayor",B60)&gt;0)</formula>
    </cfRule>
    <cfRule type="expression" dxfId="1568" priority="84" stopIfTrue="1">
      <formula>AND($A$1&lt;&gt;"",SUM(B60)&gt;0)</formula>
    </cfRule>
    <cfRule type="expression" dxfId="1567" priority="85" stopIfTrue="1">
      <formula>AND($A$1&lt;&gt;"",SEARCH("la pregunta",B60)&gt;0)</formula>
    </cfRule>
    <cfRule type="expression" dxfId="1566" priority="80" stopIfTrue="1">
      <formula>AND($A$1&lt;&gt;"",SEARCH("igual o menor",B60)&gt;0)</formula>
    </cfRule>
    <cfRule type="expression" dxfId="1565" priority="66" stopIfTrue="1">
      <formula>AND($A$1&lt;&gt;"",SEARCH("igual o menor",B60)&gt;0)</formula>
    </cfRule>
    <cfRule type="expression" dxfId="1564" priority="69" stopIfTrue="1">
      <formula>AND($A$1&lt;&gt;"",SEARCH("no puede registrar",B60)&gt;0)</formula>
    </cfRule>
    <cfRule type="expression" dxfId="1563" priority="79" stopIfTrue="1">
      <formula>AND($A$1&lt;&gt;"",SEARCH("igual o mayor",B60)&gt;0)</formula>
    </cfRule>
    <cfRule type="expression" dxfId="1562" priority="81" stopIfTrue="1">
      <formula>AND($A$1&lt;&gt;"",SEARCH("pase a la pregunta",B60)&gt;0)</formula>
    </cfRule>
  </conditionalFormatting>
  <conditionalFormatting sqref="B81:AD81">
    <cfRule type="expression" dxfId="1561" priority="64" stopIfTrue="1">
      <formula>AND($A$1&lt;&gt;"",SEARCH("la pregunta",B81)&gt;0)</formula>
    </cfRule>
    <cfRule type="expression" dxfId="1560" priority="56" stopIfTrue="1">
      <formula>AND($A$1&lt;&gt;"",SUM(B81)&gt;0)</formula>
    </cfRule>
    <cfRule type="expression" dxfId="1559" priority="63" stopIfTrue="1">
      <formula>AND($A$1&lt;&gt;"",SUM(B81)&gt;0)</formula>
    </cfRule>
    <cfRule type="expression" dxfId="1558" priority="62" stopIfTrue="1">
      <formula>AND($A$1&lt;&gt;"",SEARCH("no puede registrar",B81)&gt;0)</formula>
    </cfRule>
    <cfRule type="expression" dxfId="1557" priority="61" stopIfTrue="1">
      <formula>AND($A$1&lt;&gt;"",SEARCH("en blanco",B81)&gt;0)</formula>
    </cfRule>
    <cfRule type="expression" dxfId="1556" priority="48" stopIfTrue="1">
      <formula>AND($A$1&lt;&gt;"",SEARCH("no puede registrar",B81)&gt;0)</formula>
    </cfRule>
    <cfRule type="expression" dxfId="1555" priority="49" stopIfTrue="1">
      <formula>AND($A$1&lt;&gt;"",SUM(B81)&gt;0)</formula>
    </cfRule>
    <cfRule type="expression" dxfId="1554" priority="57" stopIfTrue="1">
      <formula>AND($A$1&lt;&gt;"",SEARCH("la pregunta",B81)&gt;0)</formula>
    </cfRule>
    <cfRule type="expression" dxfId="1553" priority="52" stopIfTrue="1">
      <formula>AND($A$1&lt;&gt;"",SEARCH("igual o menor",B81)&gt;0)</formula>
    </cfRule>
    <cfRule type="expression" dxfId="1552" priority="55" stopIfTrue="1">
      <formula>AND($A$1&lt;&gt;"",SEARCH("no puede registrar",B81)&gt;0)</formula>
    </cfRule>
    <cfRule type="expression" dxfId="1551" priority="54" stopIfTrue="1">
      <formula>AND($A$1&lt;&gt;"",SEARCH("en blanco",B81)&gt;0)</formula>
    </cfRule>
    <cfRule type="expression" dxfId="1550" priority="44" stopIfTrue="1">
      <formula>AND($A$1&lt;&gt;"",SEARCH("igual o mayor",B81)&gt;0)</formula>
    </cfRule>
    <cfRule type="expression" dxfId="1549" priority="45" stopIfTrue="1">
      <formula>AND($A$1&lt;&gt;"",SEARCH("igual o menor",B81)&gt;0)</formula>
    </cfRule>
    <cfRule type="expression" dxfId="1548" priority="46" stopIfTrue="1">
      <formula>AND($A$1&lt;&gt;"",SEARCH("pase a la pregunta",B81)&gt;0)</formula>
    </cfRule>
    <cfRule type="expression" dxfId="1547" priority="53" stopIfTrue="1">
      <formula>AND($A$1&lt;&gt;"",SEARCH("pase a la pregunta",B81)&gt;0)</formula>
    </cfRule>
    <cfRule type="expression" dxfId="1546" priority="51" stopIfTrue="1">
      <formula>AND($A$1&lt;&gt;"",SEARCH("igual o mayor",B81)&gt;0)</formula>
    </cfRule>
    <cfRule type="expression" dxfId="1545" priority="50" stopIfTrue="1">
      <formula>AND($A$1&lt;&gt;"",SEARCH("la pregunta",B81)&gt;0)</formula>
    </cfRule>
    <cfRule type="expression" dxfId="1544" priority="58" stopIfTrue="1">
      <formula>AND($A$1&lt;&gt;"",SEARCH("igual o mayor",B81)&gt;0)</formula>
    </cfRule>
    <cfRule type="expression" dxfId="1543" priority="59" stopIfTrue="1">
      <formula>AND($A$1&lt;&gt;"",SEARCH("igual o menor",B81)&gt;0)</formula>
    </cfRule>
    <cfRule type="expression" dxfId="1542" priority="60" stopIfTrue="1">
      <formula>AND($A$1&lt;&gt;"",SEARCH("pase a la pregunta",B81)&gt;0)</formula>
    </cfRule>
    <cfRule type="expression" dxfId="1541" priority="47" stopIfTrue="1">
      <formula>AND($A$1&lt;&gt;"",SEARCH("en blanco",B81)&gt;0)</formula>
    </cfRule>
  </conditionalFormatting>
  <conditionalFormatting sqref="B106:AD106">
    <cfRule type="expression" dxfId="1540" priority="38" stopIfTrue="1">
      <formula>AND($A$1&lt;&gt;"",SEARCH("igual o menor",B106)&gt;0)</formula>
    </cfRule>
    <cfRule type="expression" dxfId="1539" priority="39" stopIfTrue="1">
      <formula>AND($A$1&lt;&gt;"",SEARCH("pase a la pregunta",B106)&gt;0)</formula>
    </cfRule>
    <cfRule type="expression" dxfId="1538" priority="40" stopIfTrue="1">
      <formula>AND($A$1&lt;&gt;"",SEARCH("en blanco",B106)&gt;0)</formula>
    </cfRule>
    <cfRule type="expression" dxfId="1537" priority="41" stopIfTrue="1">
      <formula>AND($A$1&lt;&gt;"",SEARCH("no puede registrar",B106)&gt;0)</formula>
    </cfRule>
    <cfRule type="expression" dxfId="1536" priority="42" stopIfTrue="1">
      <formula>AND($A$1&lt;&gt;"",SUM(B106)&gt;0)</formula>
    </cfRule>
    <cfRule type="expression" dxfId="1535" priority="28" stopIfTrue="1">
      <formula>AND($A$1&lt;&gt;"",SUM(B106)&gt;0)</formula>
    </cfRule>
    <cfRule type="expression" dxfId="1534" priority="43" stopIfTrue="1">
      <formula>AND($A$1&lt;&gt;"",SEARCH("la pregunta",B106)&gt;0)</formula>
    </cfRule>
    <cfRule type="expression" dxfId="1533" priority="23" stopIfTrue="1">
      <formula>AND($A$1&lt;&gt;"",SEARCH("igual o mayor",B106)&gt;0)</formula>
    </cfRule>
    <cfRule type="expression" dxfId="1532" priority="24" stopIfTrue="1">
      <formula>AND($A$1&lt;&gt;"",SEARCH("igual o menor",B106)&gt;0)</formula>
    </cfRule>
    <cfRule type="expression" dxfId="1531" priority="25" stopIfTrue="1">
      <formula>AND($A$1&lt;&gt;"",SEARCH("pase a la pregunta",B106)&gt;0)</formula>
    </cfRule>
    <cfRule type="expression" dxfId="1530" priority="26" stopIfTrue="1">
      <formula>AND($A$1&lt;&gt;"",SEARCH("en blanco",B106)&gt;0)</formula>
    </cfRule>
    <cfRule type="expression" dxfId="1529" priority="27" stopIfTrue="1">
      <formula>AND($A$1&lt;&gt;"",SEARCH("no puede registrar",B106)&gt;0)</formula>
    </cfRule>
    <cfRule type="expression" dxfId="1528" priority="29" stopIfTrue="1">
      <formula>AND($A$1&lt;&gt;"",SEARCH("la pregunta",B106)&gt;0)</formula>
    </cfRule>
    <cfRule type="expression" dxfId="1527" priority="30" stopIfTrue="1">
      <formula>AND($A$1&lt;&gt;"",SEARCH("igual o mayor",B106)&gt;0)</formula>
    </cfRule>
    <cfRule type="expression" dxfId="1526" priority="31" stopIfTrue="1">
      <formula>AND($A$1&lt;&gt;"",SEARCH("igual o menor",B106)&gt;0)</formula>
    </cfRule>
    <cfRule type="expression" dxfId="1525" priority="32" stopIfTrue="1">
      <formula>AND($A$1&lt;&gt;"",SEARCH("pase a la pregunta",B106)&gt;0)</formula>
    </cfRule>
    <cfRule type="expression" dxfId="1524" priority="33" stopIfTrue="1">
      <formula>AND($A$1&lt;&gt;"",SEARCH("en blanco",B106)&gt;0)</formula>
    </cfRule>
    <cfRule type="expression" dxfId="1523" priority="34" stopIfTrue="1">
      <formula>AND($A$1&lt;&gt;"",SEARCH("no puede registrar",B106)&gt;0)</formula>
    </cfRule>
    <cfRule type="expression" dxfId="1522" priority="35" stopIfTrue="1">
      <formula>AND($A$1&lt;&gt;"",SUM(B106)&gt;0)</formula>
    </cfRule>
    <cfRule type="expression" dxfId="1521" priority="36" stopIfTrue="1">
      <formula>AND($A$1&lt;&gt;"",SEARCH("la pregunta",B106)&gt;0)</formula>
    </cfRule>
    <cfRule type="expression" dxfId="1520" priority="37" stopIfTrue="1">
      <formula>AND($A$1&lt;&gt;"",SEARCH("igual o mayor",B106)&gt;0)</formula>
    </cfRule>
  </conditionalFormatting>
  <conditionalFormatting sqref="B134:AD134">
    <cfRule type="expression" dxfId="1519" priority="9" stopIfTrue="1">
      <formula>AND($A$1&lt;&gt;"",SEARCH("igual o mayor",B134)&gt;0)</formula>
    </cfRule>
    <cfRule type="expression" dxfId="1518" priority="8" stopIfTrue="1">
      <formula>AND($A$1&lt;&gt;"",SEARCH("la pregunta",B134)&gt;0)</formula>
    </cfRule>
    <cfRule type="expression" dxfId="1517" priority="7" stopIfTrue="1">
      <formula>AND($A$1&lt;&gt;"",SUM(B134)&gt;0)</formula>
    </cfRule>
    <cfRule type="expression" dxfId="1516" priority="6" stopIfTrue="1">
      <formula>AND($A$1&lt;&gt;"",SEARCH("no puede registrar",B134)&gt;0)</formula>
    </cfRule>
    <cfRule type="expression" dxfId="1515" priority="5" stopIfTrue="1">
      <formula>AND($A$1&lt;&gt;"",SEARCH("en blanco",B134)&gt;0)</formula>
    </cfRule>
    <cfRule type="expression" dxfId="1514" priority="4" stopIfTrue="1">
      <formula>AND($A$1&lt;&gt;"",SEARCH("pase a la pregunta",B134)&gt;0)</formula>
    </cfRule>
    <cfRule type="expression" dxfId="1513" priority="3" stopIfTrue="1">
      <formula>AND($A$1&lt;&gt;"",SEARCH("igual o menor",B134)&gt;0)</formula>
    </cfRule>
    <cfRule type="expression" dxfId="1512" priority="22" stopIfTrue="1">
      <formula>AND($A$1&lt;&gt;"",SEARCH("la pregunta",B134)&gt;0)</formula>
    </cfRule>
    <cfRule type="expression" dxfId="1511" priority="21" stopIfTrue="1">
      <formula>AND($A$1&lt;&gt;"",SUM(B134)&gt;0)</formula>
    </cfRule>
    <cfRule type="expression" dxfId="1510" priority="20" stopIfTrue="1">
      <formula>AND($A$1&lt;&gt;"",SEARCH("no puede registrar",B134)&gt;0)</formula>
    </cfRule>
    <cfRule type="expression" dxfId="1509" priority="19" stopIfTrue="1">
      <formula>AND($A$1&lt;&gt;"",SEARCH("en blanco",B134)&gt;0)</formula>
    </cfRule>
    <cfRule type="expression" dxfId="1508" priority="18" stopIfTrue="1">
      <formula>AND($A$1&lt;&gt;"",SEARCH("pase a la pregunta",B134)&gt;0)</formula>
    </cfRule>
    <cfRule type="expression" dxfId="1507" priority="17" stopIfTrue="1">
      <formula>AND($A$1&lt;&gt;"",SEARCH("igual o menor",B134)&gt;0)</formula>
    </cfRule>
    <cfRule type="expression" dxfId="1506" priority="2" stopIfTrue="1">
      <formula>AND($A$1&lt;&gt;"",SEARCH("igual o mayor",B134)&gt;0)</formula>
    </cfRule>
    <cfRule type="expression" dxfId="1505" priority="15" stopIfTrue="1">
      <formula>AND($A$1&lt;&gt;"",SEARCH("la pregunta",B134)&gt;0)</formula>
    </cfRule>
    <cfRule type="expression" dxfId="1504" priority="12" stopIfTrue="1">
      <formula>AND($A$1&lt;&gt;"",SEARCH("en blanco",B134)&gt;0)</formula>
    </cfRule>
    <cfRule type="expression" dxfId="1503" priority="13" stopIfTrue="1">
      <formula>AND($A$1&lt;&gt;"",SEARCH("no puede registrar",B134)&gt;0)</formula>
    </cfRule>
    <cfRule type="expression" dxfId="1502" priority="14" stopIfTrue="1">
      <formula>AND($A$1&lt;&gt;"",SUM(B134)&gt;0)</formula>
    </cfRule>
    <cfRule type="expression" dxfId="1501" priority="16" stopIfTrue="1">
      <formula>AND($A$1&lt;&gt;"",SEARCH("igual o mayor",B134)&gt;0)</formula>
    </cfRule>
    <cfRule type="expression" dxfId="1500" priority="11" stopIfTrue="1">
      <formula>AND($A$1&lt;&gt;"",SEARCH("pase a la pregunta",B134)&gt;0)</formula>
    </cfRule>
    <cfRule type="expression" dxfId="1499" priority="10" stopIfTrue="1">
      <formula>AND($A$1&lt;&gt;"",SEARCH("igual o menor",B134)&gt;0)</formula>
    </cfRule>
  </conditionalFormatting>
  <conditionalFormatting sqref="C47">
    <cfRule type="expression" dxfId="1498" priority="282">
      <formula>AND(AI48&gt;0,F55="")</formula>
    </cfRule>
  </conditionalFormatting>
  <conditionalFormatting sqref="C49:C52">
    <cfRule type="expression" dxfId="1497" priority="237">
      <formula>$C$53="X"</formula>
    </cfRule>
  </conditionalFormatting>
  <conditionalFormatting sqref="C49:C53">
    <cfRule type="expression" dxfId="1496" priority="238">
      <formula>AND($C$34&lt;&gt;"",$C$34&lt;&gt;1)</formula>
    </cfRule>
  </conditionalFormatting>
  <conditionalFormatting sqref="C96:C100">
    <cfRule type="expression" dxfId="1495" priority="221">
      <formula>$C$101="X"</formula>
    </cfRule>
  </conditionalFormatting>
  <conditionalFormatting sqref="C96:C101">
    <cfRule type="expression" dxfId="1494" priority="222">
      <formula>AND($C$34&lt;&gt;"",$C$34&lt;&gt;1)</formula>
    </cfRule>
  </conditionalFormatting>
  <conditionalFormatting sqref="C115:C128">
    <cfRule type="expression" dxfId="1493" priority="215">
      <formula>$C$129="X"</formula>
    </cfRule>
  </conditionalFormatting>
  <conditionalFormatting sqref="C115:C129">
    <cfRule type="expression" dxfId="1492" priority="216">
      <formula>AND($C$34&lt;&gt;"",$C$34&lt;&gt;1)</formula>
    </cfRule>
  </conditionalFormatting>
  <conditionalFormatting sqref="C29:AD29">
    <cfRule type="expression" dxfId="1491" priority="401">
      <formula>AND($AR$35&gt;0,$C$37="")</formula>
    </cfRule>
  </conditionalFormatting>
  <conditionalFormatting sqref="C30:AD30">
    <cfRule type="expression" dxfId="1490" priority="402">
      <formula>AND($AS$35&gt;0,$C$37="")</formula>
    </cfRule>
  </conditionalFormatting>
  <conditionalFormatting sqref="C69:AD69">
    <cfRule type="expression" dxfId="1489" priority="226">
      <formula>AND(AP72&gt;0,F82="")</formula>
    </cfRule>
  </conditionalFormatting>
  <conditionalFormatting sqref="D72:R79">
    <cfRule type="expression" dxfId="1488" priority="404" stopIfTrue="1">
      <formula>ISNUMBER(SEARCH(" " &amp; D72 &amp; " ", " " &amp; SUBSTITUTE($AS$71, " / ", " ") &amp; " "))</formula>
    </cfRule>
  </conditionalFormatting>
  <conditionalFormatting sqref="D47:AD47">
    <cfRule type="expression" dxfId="1487" priority="232">
      <formula>AND(AK48&gt;0,G55="")</formula>
    </cfRule>
  </conditionalFormatting>
  <conditionalFormatting sqref="D49:AD51">
    <cfRule type="expression" dxfId="1486" priority="403" stopIfTrue="1">
      <formula>ISNUMBER(SEARCH(" " &amp; D49 &amp; " ", " " &amp; SUBSTITUTE($AJ$54, " / ", " ") &amp; " "))</formula>
    </cfRule>
  </conditionalFormatting>
  <conditionalFormatting sqref="D96:AD99">
    <cfRule type="expression" dxfId="1485" priority="405" stopIfTrue="1">
      <formula>ISNUMBER(SEARCH(" " &amp; D96 &amp; " ", " " &amp; SUBSTITUTE($AL$95, " / ", " ") &amp; " "))</formula>
    </cfRule>
  </conditionalFormatting>
  <conditionalFormatting sqref="D115:AD127">
    <cfRule type="expression" dxfId="1484" priority="406" stopIfTrue="1">
      <formula>ISNUMBER(SEARCH(" " &amp; D115 &amp; " ", " " &amp; SUBSTITUTE($AL$115, " / ", " ") &amp; " "))</formula>
    </cfRule>
  </conditionalFormatting>
  <conditionalFormatting sqref="F55">
    <cfRule type="expression" dxfId="1483" priority="280">
      <formula>AND(AI48&gt;0,F55="")</formula>
    </cfRule>
    <cfRule type="expression" dxfId="1482" priority="279">
      <formula>AND(AI48=0,F55="")</formula>
    </cfRule>
  </conditionalFormatting>
  <conditionalFormatting sqref="F82:AD82">
    <cfRule type="expression" dxfId="1481" priority="227">
      <formula>AND(AP72&gt;0,F82="")</formula>
    </cfRule>
    <cfRule type="expression" dxfId="1480" priority="225">
      <formula>AND(AP72=0,F82="")</formula>
    </cfRule>
  </conditionalFormatting>
  <conditionalFormatting sqref="G55:AD55">
    <cfRule type="expression" dxfId="1479" priority="236">
      <formula>AND(AK48&gt;0,G55="")</formula>
    </cfRule>
    <cfRule type="expression" dxfId="1478" priority="235">
      <formula>AND(AK48=0,G55="")</formula>
    </cfRule>
  </conditionalFormatting>
  <conditionalFormatting sqref="J52:AD52">
    <cfRule type="expression" dxfId="1477" priority="233">
      <formula>AND(C52="",J52="")</formula>
    </cfRule>
    <cfRule type="expression" dxfId="1476" priority="234">
      <formula>AND(C52="X",J52="")</formula>
    </cfRule>
  </conditionalFormatting>
  <conditionalFormatting sqref="L100:AD100">
    <cfRule type="expression" dxfId="1475" priority="219">
      <formula>AND(C100="",L100="")</formula>
    </cfRule>
    <cfRule type="expression" dxfId="1474" priority="220">
      <formula>AND(C100="X",L100="")</formula>
    </cfRule>
  </conditionalFormatting>
  <conditionalFormatting sqref="M128:AD128">
    <cfRule type="expression" dxfId="1473" priority="217">
      <formula>AND(C128="",M128="")</formula>
    </cfRule>
    <cfRule type="expression" dxfId="1472" priority="218">
      <formula>AND(C128="X",M128="")</formula>
    </cfRule>
  </conditionalFormatting>
  <conditionalFormatting sqref="Q34:AD34">
    <cfRule type="expression" dxfId="1471" priority="242">
      <formula>AND($C$34&lt;&gt;"",$C$34&lt;&gt;1)</formula>
    </cfRule>
  </conditionalFormatting>
  <conditionalFormatting sqref="S72:AD80">
    <cfRule type="expression" dxfId="1470" priority="231">
      <formula>AND($C$34&lt;&gt;"",$C$34&lt;&gt;1)</formula>
    </cfRule>
  </conditionalFormatting>
  <conditionalFormatting sqref="S79:AD79">
    <cfRule type="expression" dxfId="1469" priority="230">
      <formula>OR($C$51="X",$C$52="X",$C$53="X")</formula>
    </cfRule>
  </conditionalFormatting>
  <conditionalFormatting sqref="W34:AB34">
    <cfRule type="expression" dxfId="1468" priority="241">
      <formula>$AC$34="X"</formula>
    </cfRule>
  </conditionalFormatting>
  <conditionalFormatting sqref="Y72:AD80">
    <cfRule type="expression" dxfId="1467" priority="229">
      <formula>$AC$34="X"</formula>
    </cfRule>
    <cfRule type="expression" dxfId="1466" priority="228">
      <formula>AND($S72&lt;&gt;"",$S72&lt;&gt;1)</formula>
    </cfRule>
  </conditionalFormatting>
  <conditionalFormatting sqref="AG52">
    <cfRule type="expression" dxfId="1465" priority="149" stopIfTrue="1">
      <formula>AND($A$1&lt;&gt;"",SEARCH("igual o mayor",AG52)&gt;0)</formula>
    </cfRule>
    <cfRule type="expression" dxfId="1464" priority="150" stopIfTrue="1">
      <formula>AND($A$1&lt;&gt;"",SEARCH("igual o menor",AG52)&gt;0)</formula>
    </cfRule>
    <cfRule type="expression" dxfId="1463" priority="151" stopIfTrue="1">
      <formula>AND($A$1&lt;&gt;"",SEARCH("pase a la pregunta",AG52)&gt;0)</formula>
    </cfRule>
    <cfRule type="expression" dxfId="1462" priority="152" stopIfTrue="1">
      <formula>AND($A$1&lt;&gt;"",SEARCH("en blanco",AG52)&gt;0)</formula>
    </cfRule>
    <cfRule type="expression" dxfId="1461" priority="153" stopIfTrue="1">
      <formula>AND($A$1&lt;&gt;"",SEARCH("no puede registrar",AG52)&gt;0)</formula>
    </cfRule>
    <cfRule type="expression" dxfId="1460" priority="154" stopIfTrue="1">
      <formula>AND($A$1&lt;&gt;"",SUM(AG52)&gt;0)</formula>
    </cfRule>
    <cfRule type="expression" dxfId="1459" priority="155" stopIfTrue="1">
      <formula>AND($A$1&lt;&gt;"",SEARCH("la pregunta",AG52)&gt;0)</formula>
    </cfRule>
    <cfRule type="expression" dxfId="1458" priority="156" stopIfTrue="1">
      <formula>AND($A$1&lt;&gt;"",SEARCH("igual o mayor",AG52)&gt;0)</formula>
    </cfRule>
    <cfRule type="expression" dxfId="1457" priority="158" stopIfTrue="1">
      <formula>AND($A$1&lt;&gt;"",SEARCH("pase a la pregunta",AG52)&gt;0)</formula>
    </cfRule>
    <cfRule type="expression" dxfId="1456" priority="157" stopIfTrue="1">
      <formula>AND($A$1&lt;&gt;"",SEARCH("igual o menor",AG52)&gt;0)</formula>
    </cfRule>
    <cfRule type="expression" dxfId="1455" priority="163" stopIfTrue="1">
      <formula>AND($A$1&lt;&gt;"",SEARCH("igual o mayor",AG52)&gt;0)</formula>
    </cfRule>
    <cfRule type="expression" dxfId="1454" priority="164" stopIfTrue="1">
      <formula>AND($A$1&lt;&gt;"",SEARCH("igual o menor",AG52)&gt;0)</formula>
    </cfRule>
    <cfRule type="expression" dxfId="1453" priority="165" stopIfTrue="1">
      <formula>AND($A$1&lt;&gt;"",SEARCH("pase a la pregunta",AG52)&gt;0)</formula>
    </cfRule>
    <cfRule type="expression" dxfId="1452" priority="166" stopIfTrue="1">
      <formula>AND($A$1&lt;&gt;"",SEARCH("en blanco",AG52)&gt;0)</formula>
    </cfRule>
    <cfRule type="expression" dxfId="1451" priority="167" stopIfTrue="1">
      <formula>AND($A$1&lt;&gt;"",SEARCH("no puede registrar",AG52)&gt;0)</formula>
    </cfRule>
    <cfRule type="expression" dxfId="1450" priority="168" stopIfTrue="1">
      <formula>AND($A$1&lt;&gt;"",SUM(AG52)&gt;0)</formula>
    </cfRule>
    <cfRule type="expression" dxfId="1449" priority="169" stopIfTrue="1">
      <formula>AND($A$1&lt;&gt;"",SEARCH("la pregunta",AG52)&gt;0)</formula>
    </cfRule>
    <cfRule type="expression" dxfId="1448" priority="162" stopIfTrue="1">
      <formula>AND($A$1&lt;&gt;"",SEARCH("la pregunta",AG52)&gt;0)</formula>
    </cfRule>
    <cfRule type="expression" dxfId="1447" priority="161" stopIfTrue="1">
      <formula>AND($A$1&lt;&gt;"",SUM(AG52)&gt;0)</formula>
    </cfRule>
    <cfRule type="expression" dxfId="1446" priority="160" stopIfTrue="1">
      <formula>AND($A$1&lt;&gt;"",SEARCH("no puede registrar",AG52)&gt;0)</formula>
    </cfRule>
    <cfRule type="expression" dxfId="1445" priority="159" stopIfTrue="1">
      <formula>AND($A$1&lt;&gt;"",SEARCH("en blanco",AG52)&gt;0)</formula>
    </cfRule>
  </conditionalFormatting>
  <conditionalFormatting sqref="AG82">
    <cfRule type="expression" dxfId="1444" priority="129" stopIfTrue="1">
      <formula>AND($A$1&lt;&gt;"",SEARCH("igual o menor",AG82)&gt;0)</formula>
    </cfRule>
    <cfRule type="expression" dxfId="1443" priority="135" stopIfTrue="1">
      <formula>AND($A$1&lt;&gt;"",SEARCH("igual o mayor",AG82)&gt;0)</formula>
    </cfRule>
    <cfRule type="expression" dxfId="1442" priority="136" stopIfTrue="1">
      <formula>AND($A$1&lt;&gt;"",SEARCH("igual o menor",AG82)&gt;0)</formula>
    </cfRule>
    <cfRule type="expression" dxfId="1441" priority="137" stopIfTrue="1">
      <formula>AND($A$1&lt;&gt;"",SEARCH("pase a la pregunta",AG82)&gt;0)</formula>
    </cfRule>
    <cfRule type="expression" dxfId="1440" priority="138" stopIfTrue="1">
      <formula>AND($A$1&lt;&gt;"",SEARCH("en blanco",AG82)&gt;0)</formula>
    </cfRule>
    <cfRule type="expression" dxfId="1439" priority="139" stopIfTrue="1">
      <formula>AND($A$1&lt;&gt;"",SEARCH("no puede registrar",AG82)&gt;0)</formula>
    </cfRule>
    <cfRule type="expression" dxfId="1438" priority="140" stopIfTrue="1">
      <formula>AND($A$1&lt;&gt;"",SUM(AG82)&gt;0)</formula>
    </cfRule>
    <cfRule type="expression" dxfId="1437" priority="141" stopIfTrue="1">
      <formula>AND($A$1&lt;&gt;"",SEARCH("la pregunta",AG82)&gt;0)</formula>
    </cfRule>
    <cfRule type="expression" dxfId="1436" priority="142" stopIfTrue="1">
      <formula>AND($A$1&lt;&gt;"",SEARCH("igual o mayor",AG82)&gt;0)</formula>
    </cfRule>
    <cfRule type="expression" dxfId="1435" priority="143" stopIfTrue="1">
      <formula>AND($A$1&lt;&gt;"",SEARCH("igual o menor",AG82)&gt;0)</formula>
    </cfRule>
    <cfRule type="expression" dxfId="1434" priority="144" stopIfTrue="1">
      <formula>AND($A$1&lt;&gt;"",SEARCH("pase a la pregunta",AG82)&gt;0)</formula>
    </cfRule>
    <cfRule type="expression" dxfId="1433" priority="145" stopIfTrue="1">
      <formula>AND($A$1&lt;&gt;"",SEARCH("en blanco",AG82)&gt;0)</formula>
    </cfRule>
    <cfRule type="expression" dxfId="1432" priority="128" stopIfTrue="1">
      <formula>AND($A$1&lt;&gt;"",SEARCH("igual o mayor",AG82)&gt;0)</formula>
    </cfRule>
    <cfRule type="expression" dxfId="1431" priority="147" stopIfTrue="1">
      <formula>AND($A$1&lt;&gt;"",SUM(AG82)&gt;0)</formula>
    </cfRule>
    <cfRule type="expression" dxfId="1430" priority="148" stopIfTrue="1">
      <formula>AND($A$1&lt;&gt;"",SEARCH("la pregunta",AG82)&gt;0)</formula>
    </cfRule>
    <cfRule type="expression" dxfId="1429" priority="146" stopIfTrue="1">
      <formula>AND($A$1&lt;&gt;"",SEARCH("no puede registrar",AG82)&gt;0)</formula>
    </cfRule>
    <cfRule type="expression" dxfId="1428" priority="130" stopIfTrue="1">
      <formula>AND($A$1&lt;&gt;"",SEARCH("pase a la pregunta",AG82)&gt;0)</formula>
    </cfRule>
    <cfRule type="expression" dxfId="1427" priority="131" stopIfTrue="1">
      <formula>AND($A$1&lt;&gt;"",SEARCH("en blanco",AG82)&gt;0)</formula>
    </cfRule>
    <cfRule type="expression" dxfId="1426" priority="132" stopIfTrue="1">
      <formula>AND($A$1&lt;&gt;"",SEARCH("no puede registrar",AG82)&gt;0)</formula>
    </cfRule>
    <cfRule type="expression" dxfId="1425" priority="133" stopIfTrue="1">
      <formula>AND($A$1&lt;&gt;"",SUM(AG82)&gt;0)</formula>
    </cfRule>
    <cfRule type="expression" dxfId="1424" priority="134" stopIfTrue="1">
      <formula>AND($A$1&lt;&gt;"",SEARCH("la pregunta",AG82)&gt;0)</formula>
    </cfRule>
  </conditionalFormatting>
  <conditionalFormatting sqref="AG100">
    <cfRule type="expression" dxfId="1423" priority="117" stopIfTrue="1">
      <formula>AND($A$1&lt;&gt;"",SEARCH("en blanco",AG100)&gt;0)</formula>
    </cfRule>
    <cfRule type="expression" dxfId="1422" priority="120" stopIfTrue="1">
      <formula>AND($A$1&lt;&gt;"",SEARCH("la pregunta",AG100)&gt;0)</formula>
    </cfRule>
    <cfRule type="expression" dxfId="1421" priority="118" stopIfTrue="1">
      <formula>AND($A$1&lt;&gt;"",SEARCH("no puede registrar",AG100)&gt;0)</formula>
    </cfRule>
    <cfRule type="expression" dxfId="1420" priority="119" stopIfTrue="1">
      <formula>AND($A$1&lt;&gt;"",SUM(AG100)&gt;0)</formula>
    </cfRule>
    <cfRule type="expression" dxfId="1419" priority="126" stopIfTrue="1">
      <formula>AND($A$1&lt;&gt;"",SUM(AG100)&gt;0)</formula>
    </cfRule>
    <cfRule type="expression" dxfId="1418" priority="112" stopIfTrue="1">
      <formula>AND($A$1&lt;&gt;"",SUM(AG100)&gt;0)</formula>
    </cfRule>
    <cfRule type="expression" dxfId="1417" priority="109" stopIfTrue="1">
      <formula>AND($A$1&lt;&gt;"",SEARCH("pase a la pregunta",AG100)&gt;0)</formula>
    </cfRule>
    <cfRule type="expression" dxfId="1416" priority="121" stopIfTrue="1">
      <formula>AND($A$1&lt;&gt;"",SEARCH("igual o mayor",AG100)&gt;0)</formula>
    </cfRule>
    <cfRule type="expression" dxfId="1415" priority="116" stopIfTrue="1">
      <formula>AND($A$1&lt;&gt;"",SEARCH("pase a la pregunta",AG100)&gt;0)</formula>
    </cfRule>
    <cfRule type="expression" dxfId="1414" priority="127" stopIfTrue="1">
      <formula>AND($A$1&lt;&gt;"",SEARCH("la pregunta",AG100)&gt;0)</formula>
    </cfRule>
    <cfRule type="expression" dxfId="1413" priority="122" stopIfTrue="1">
      <formula>AND($A$1&lt;&gt;"",SEARCH("igual o menor",AG100)&gt;0)</formula>
    </cfRule>
    <cfRule type="expression" dxfId="1412" priority="123" stopIfTrue="1">
      <formula>AND($A$1&lt;&gt;"",SEARCH("pase a la pregunta",AG100)&gt;0)</formula>
    </cfRule>
    <cfRule type="expression" dxfId="1411" priority="124" stopIfTrue="1">
      <formula>AND($A$1&lt;&gt;"",SEARCH("en blanco",AG100)&gt;0)</formula>
    </cfRule>
    <cfRule type="expression" dxfId="1410" priority="125" stopIfTrue="1">
      <formula>AND($A$1&lt;&gt;"",SEARCH("no puede registrar",AG100)&gt;0)</formula>
    </cfRule>
    <cfRule type="expression" dxfId="1409" priority="115" stopIfTrue="1">
      <formula>AND($A$1&lt;&gt;"",SEARCH("igual o menor",AG100)&gt;0)</formula>
    </cfRule>
    <cfRule type="expression" dxfId="1408" priority="114" stopIfTrue="1">
      <formula>AND($A$1&lt;&gt;"",SEARCH("igual o mayor",AG100)&gt;0)</formula>
    </cfRule>
    <cfRule type="expression" dxfId="1407" priority="113" stopIfTrue="1">
      <formula>AND($A$1&lt;&gt;"",SEARCH("la pregunta",AG100)&gt;0)</formula>
    </cfRule>
    <cfRule type="expression" dxfId="1406" priority="111" stopIfTrue="1">
      <formula>AND($A$1&lt;&gt;"",SEARCH("no puede registrar",AG100)&gt;0)</formula>
    </cfRule>
    <cfRule type="expression" dxfId="1405" priority="110" stopIfTrue="1">
      <formula>AND($A$1&lt;&gt;"",SEARCH("en blanco",AG100)&gt;0)</formula>
    </cfRule>
    <cfRule type="expression" dxfId="1404" priority="108" stopIfTrue="1">
      <formula>AND($A$1&lt;&gt;"",SEARCH("igual o menor",AG100)&gt;0)</formula>
    </cfRule>
    <cfRule type="expression" dxfId="1403" priority="107" stopIfTrue="1">
      <formula>AND($A$1&lt;&gt;"",SEARCH("igual o mayor",AG100)&gt;0)</formula>
    </cfRule>
  </conditionalFormatting>
  <conditionalFormatting sqref="AG128">
    <cfRule type="expression" dxfId="1402" priority="101" stopIfTrue="1">
      <formula>AND($A$1&lt;&gt;"",SEARCH("igual o menor",AG128)&gt;0)</formula>
    </cfRule>
    <cfRule type="expression" dxfId="1401" priority="102" stopIfTrue="1">
      <formula>AND($A$1&lt;&gt;"",SEARCH("pase a la pregunta",AG128)&gt;0)</formula>
    </cfRule>
    <cfRule type="expression" dxfId="1400" priority="86" stopIfTrue="1">
      <formula>AND($A$1&lt;&gt;"",SEARCH("igual o mayor",AG128)&gt;0)</formula>
    </cfRule>
    <cfRule type="expression" dxfId="1399" priority="93" stopIfTrue="1">
      <formula>AND($A$1&lt;&gt;"",SEARCH("igual o mayor",AG128)&gt;0)</formula>
    </cfRule>
    <cfRule type="expression" dxfId="1398" priority="87" stopIfTrue="1">
      <formula>AND($A$1&lt;&gt;"",SEARCH("igual o menor",AG128)&gt;0)</formula>
    </cfRule>
    <cfRule type="expression" dxfId="1397" priority="88" stopIfTrue="1">
      <formula>AND($A$1&lt;&gt;"",SEARCH("pase a la pregunta",AG128)&gt;0)</formula>
    </cfRule>
    <cfRule type="expression" dxfId="1396" priority="89" stopIfTrue="1">
      <formula>AND($A$1&lt;&gt;"",SEARCH("en blanco",AG128)&gt;0)</formula>
    </cfRule>
    <cfRule type="expression" dxfId="1395" priority="90" stopIfTrue="1">
      <formula>AND($A$1&lt;&gt;"",SEARCH("no puede registrar",AG128)&gt;0)</formula>
    </cfRule>
    <cfRule type="expression" dxfId="1394" priority="91" stopIfTrue="1">
      <formula>AND($A$1&lt;&gt;"",SUM(AG128)&gt;0)</formula>
    </cfRule>
    <cfRule type="expression" dxfId="1393" priority="92" stopIfTrue="1">
      <formula>AND($A$1&lt;&gt;"",SEARCH("la pregunta",AG128)&gt;0)</formula>
    </cfRule>
    <cfRule type="expression" dxfId="1392" priority="94" stopIfTrue="1">
      <formula>AND($A$1&lt;&gt;"",SEARCH("igual o menor",AG128)&gt;0)</formula>
    </cfRule>
    <cfRule type="expression" dxfId="1391" priority="95" stopIfTrue="1">
      <formula>AND($A$1&lt;&gt;"",SEARCH("pase a la pregunta",AG128)&gt;0)</formula>
    </cfRule>
    <cfRule type="expression" dxfId="1390" priority="97" stopIfTrue="1">
      <formula>AND($A$1&lt;&gt;"",SEARCH("no puede registrar",AG128)&gt;0)</formula>
    </cfRule>
    <cfRule type="expression" dxfId="1389" priority="98" stopIfTrue="1">
      <formula>AND($A$1&lt;&gt;"",SUM(AG128)&gt;0)</formula>
    </cfRule>
    <cfRule type="expression" dxfId="1388" priority="96" stopIfTrue="1">
      <formula>AND($A$1&lt;&gt;"",SEARCH("en blanco",AG128)&gt;0)</formula>
    </cfRule>
    <cfRule type="expression" dxfId="1387" priority="99" stopIfTrue="1">
      <formula>AND($A$1&lt;&gt;"",SEARCH("la pregunta",AG128)&gt;0)</formula>
    </cfRule>
    <cfRule type="expression" dxfId="1386" priority="100" stopIfTrue="1">
      <formula>AND($A$1&lt;&gt;"",SEARCH("igual o mayor",AG128)&gt;0)</formula>
    </cfRule>
    <cfRule type="expression" dxfId="1385" priority="106" stopIfTrue="1">
      <formula>AND($A$1&lt;&gt;"",SEARCH("la pregunta",AG128)&gt;0)</formula>
    </cfRule>
    <cfRule type="expression" dxfId="1384" priority="105" stopIfTrue="1">
      <formula>AND($A$1&lt;&gt;"",SUM(AG128)&gt;0)</formula>
    </cfRule>
    <cfRule type="expression" dxfId="1383" priority="104" stopIfTrue="1">
      <formula>AND($A$1&lt;&gt;"",SEARCH("no puede registrar",AG128)&gt;0)</formula>
    </cfRule>
    <cfRule type="expression" dxfId="1382" priority="103" stopIfTrue="1">
      <formula>AND($A$1&lt;&gt;"",SEARCH("en blanco",AG128)&gt;0)</formula>
    </cfRule>
  </conditionalFormatting>
  <conditionalFormatting sqref="AH52:AK53">
    <cfRule type="expression" dxfId="1381" priority="196" stopIfTrue="1">
      <formula>AND($A$1&lt;&gt;"",SUM(AH52)&gt;0)</formula>
    </cfRule>
    <cfRule type="expression" dxfId="1380" priority="197" stopIfTrue="1">
      <formula>AND($A$1&lt;&gt;"",SEARCH("la pregunta",AH52)&gt;0)</formula>
    </cfRule>
    <cfRule type="expression" dxfId="1379" priority="192" stopIfTrue="1">
      <formula>AND($A$1&lt;&gt;"",SEARCH("igual o menor",AH52)&gt;0)</formula>
    </cfRule>
    <cfRule type="expression" dxfId="1378" priority="191" stopIfTrue="1">
      <formula>AND($A$1&lt;&gt;"",SEARCH("igual o mayor",AH52)&gt;0)</formula>
    </cfRule>
    <cfRule type="expression" dxfId="1377" priority="193" stopIfTrue="1">
      <formula>AND($A$1&lt;&gt;"",SEARCH("pase a la pregunta",AH52)&gt;0)</formula>
    </cfRule>
    <cfRule type="expression" dxfId="1376" priority="194" stopIfTrue="1">
      <formula>AND($A$1&lt;&gt;"",SEARCH("en blanco",AH52)&gt;0)</formula>
    </cfRule>
    <cfRule type="expression" dxfId="1375" priority="195" stopIfTrue="1">
      <formula>AND($A$1&lt;&gt;"",SEARCH("no puede registrar",AH52)&gt;0)</formula>
    </cfRule>
  </conditionalFormatting>
  <conditionalFormatting sqref="AJ32 AN32 AJ33:AQ35">
    <cfRule type="expression" dxfId="1374" priority="210" stopIfTrue="1">
      <formula>AND($A$1&lt;&gt;"",SUM(AJ32)&gt;0)</formula>
    </cfRule>
    <cfRule type="expression" dxfId="1373" priority="211" stopIfTrue="1">
      <formula>AND($A$1&lt;&gt;"",SEARCH("la pregunta",AJ32)&gt;0)</formula>
    </cfRule>
    <cfRule type="expression" dxfId="1372" priority="205" stopIfTrue="1">
      <formula>AND($A$1&lt;&gt;"",SEARCH("igual o mayor",AJ32)&gt;0)</formula>
    </cfRule>
    <cfRule type="expression" dxfId="1371" priority="206" stopIfTrue="1">
      <formula>AND($A$1&lt;&gt;"",SEARCH("igual o menor",AJ32)&gt;0)</formula>
    </cfRule>
    <cfRule type="expression" dxfId="1370" priority="207" stopIfTrue="1">
      <formula>AND($A$1&lt;&gt;"",SEARCH("pase a la pregunta",AJ32)&gt;0)</formula>
    </cfRule>
    <cfRule type="expression" dxfId="1369" priority="208" stopIfTrue="1">
      <formula>AND($A$1&lt;&gt;"",SEARCH("en blanco",AJ32)&gt;0)</formula>
    </cfRule>
    <cfRule type="expression" dxfId="1368" priority="209" stopIfTrue="1">
      <formula>AND($A$1&lt;&gt;"",SEARCH("no puede registrar",AJ32)&gt;0)</formula>
    </cfRule>
  </conditionalFormatting>
  <conditionalFormatting sqref="AJ93:AM94">
    <cfRule type="expression" dxfId="1367" priority="182" stopIfTrue="1">
      <formula>AND($A$1&lt;&gt;"",SUM(AJ93)&gt;0)</formula>
    </cfRule>
    <cfRule type="expression" dxfId="1366" priority="181" stopIfTrue="1">
      <formula>AND($A$1&lt;&gt;"",SEARCH("no puede registrar",AJ93)&gt;0)</formula>
    </cfRule>
    <cfRule type="expression" dxfId="1365" priority="180" stopIfTrue="1">
      <formula>AND($A$1&lt;&gt;"",SEARCH("en blanco",AJ93)&gt;0)</formula>
    </cfRule>
    <cfRule type="expression" dxfId="1364" priority="179" stopIfTrue="1">
      <formula>AND($A$1&lt;&gt;"",SEARCH("pase a la pregunta",AJ93)&gt;0)</formula>
    </cfRule>
    <cfRule type="expression" dxfId="1363" priority="178" stopIfTrue="1">
      <formula>AND($A$1&lt;&gt;"",SEARCH("igual o menor",AJ93)&gt;0)</formula>
    </cfRule>
    <cfRule type="expression" dxfId="1362" priority="183" stopIfTrue="1">
      <formula>AND($A$1&lt;&gt;"",SEARCH("la pregunta",AJ93)&gt;0)</formula>
    </cfRule>
    <cfRule type="expression" dxfId="1361" priority="177" stopIfTrue="1">
      <formula>AND($A$1&lt;&gt;"",SEARCH("igual o mayor",AJ93)&gt;0)</formula>
    </cfRule>
  </conditionalFormatting>
  <conditionalFormatting sqref="AJ113:AM114">
    <cfRule type="expression" dxfId="1360" priority="176" stopIfTrue="1">
      <formula>AND($A$1&lt;&gt;"",SEARCH("la pregunta",AJ113)&gt;0)</formula>
    </cfRule>
    <cfRule type="expression" dxfId="1359" priority="175" stopIfTrue="1">
      <formula>AND($A$1&lt;&gt;"",SUM(AJ113)&gt;0)</formula>
    </cfRule>
    <cfRule type="expression" dxfId="1358" priority="174" stopIfTrue="1">
      <formula>AND($A$1&lt;&gt;"",SEARCH("no puede registrar",AJ113)&gt;0)</formula>
    </cfRule>
    <cfRule type="expression" dxfId="1357" priority="173" stopIfTrue="1">
      <formula>AND($A$1&lt;&gt;"",SEARCH("en blanco",AJ113)&gt;0)</formula>
    </cfRule>
    <cfRule type="expression" dxfId="1356" priority="172" stopIfTrue="1">
      <formula>AND($A$1&lt;&gt;"",SEARCH("pase a la pregunta",AJ113)&gt;0)</formula>
    </cfRule>
    <cfRule type="expression" dxfId="1355" priority="171" stopIfTrue="1">
      <formula>AND($A$1&lt;&gt;"",SEARCH("igual o menor",AJ113)&gt;0)</formula>
    </cfRule>
    <cfRule type="expression" dxfId="1354" priority="170" stopIfTrue="1">
      <formula>AND($A$1&lt;&gt;"",SEARCH("igual o mayor",AJ113)&gt;0)</formula>
    </cfRule>
  </conditionalFormatting>
  <conditionalFormatting sqref="AQ36">
    <cfRule type="expression" dxfId="1353" priority="198" stopIfTrue="1">
      <formula>AND($A$1&lt;&gt;"",SEARCH("igual o mayor",AQ36)&gt;0)</formula>
    </cfRule>
    <cfRule type="expression" dxfId="1352" priority="204" stopIfTrue="1">
      <formula>AND($A$1&lt;&gt;"",SEARCH("la pregunta",AQ36)&gt;0)</formula>
    </cfRule>
    <cfRule type="expression" dxfId="1351" priority="203" stopIfTrue="1">
      <formula>AND($A$1&lt;&gt;"",SUM(AQ36)&gt;0)</formula>
    </cfRule>
    <cfRule type="expression" dxfId="1350" priority="202" stopIfTrue="1">
      <formula>AND($A$1&lt;&gt;"",SEARCH("no puede registrar",AQ36)&gt;0)</formula>
    </cfRule>
    <cfRule type="expression" dxfId="1349" priority="201" stopIfTrue="1">
      <formula>AND($A$1&lt;&gt;"",SEARCH("en blanco",AQ36)&gt;0)</formula>
    </cfRule>
    <cfRule type="expression" dxfId="1348" priority="200" stopIfTrue="1">
      <formula>AND($A$1&lt;&gt;"",SEARCH("pase a la pregunta",AQ36)&gt;0)</formula>
    </cfRule>
    <cfRule type="expression" dxfId="1347" priority="199" stopIfTrue="1">
      <formula>AND($A$1&lt;&gt;"",SEARCH("igual o menor",AQ36)&gt;0)</formula>
    </cfRule>
  </conditionalFormatting>
  <conditionalFormatting sqref="AQ69:AT70">
    <cfRule type="expression" dxfId="1346" priority="190" stopIfTrue="1">
      <formula>AND($A$1&lt;&gt;"",SEARCH("la pregunta",AQ69)&gt;0)</formula>
    </cfRule>
    <cfRule type="expression" dxfId="1345" priority="188" stopIfTrue="1">
      <formula>AND($A$1&lt;&gt;"",SEARCH("no puede registrar",AQ69)&gt;0)</formula>
    </cfRule>
    <cfRule type="expression" dxfId="1344" priority="187" stopIfTrue="1">
      <formula>AND($A$1&lt;&gt;"",SEARCH("en blanco",AQ69)&gt;0)</formula>
    </cfRule>
    <cfRule type="expression" dxfId="1343" priority="186" stopIfTrue="1">
      <formula>AND($A$1&lt;&gt;"",SEARCH("pase a la pregunta",AQ69)&gt;0)</formula>
    </cfRule>
    <cfRule type="expression" dxfId="1342" priority="185" stopIfTrue="1">
      <formula>AND($A$1&lt;&gt;"",SEARCH("igual o menor",AQ69)&gt;0)</formula>
    </cfRule>
    <cfRule type="expression" dxfId="1341" priority="184" stopIfTrue="1">
      <formula>AND($A$1&lt;&gt;"",SEARCH("igual o mayor",AQ69)&gt;0)</formula>
    </cfRule>
    <cfRule type="expression" dxfId="1340" priority="189" stopIfTrue="1">
      <formula>AND($A$1&lt;&gt;"",SUM(AQ69)&gt;0)</formula>
    </cfRule>
  </conditionalFormatting>
  <dataValidations count="3">
    <dataValidation type="list" allowBlank="1" showErrorMessage="1" errorTitle="Datos incorrectos" error="Los datos ingresados no son correctos, revise las opciones disponibles" sqref="C34 S72:S80">
      <formula1>"1,2,3,9"</formula1>
    </dataValidation>
    <dataValidation type="list" allowBlank="1" showErrorMessage="1" errorTitle="Datos incorrectos" error="Los datos ingresados no son correctos, revise las opciones disponibles" sqref="Y72:Y80">
      <formula1>"1,2,9"</formula1>
    </dataValidation>
    <dataValidation type="list" allowBlank="1" showInputMessage="1" showErrorMessage="1" sqref="AC34:AD34 C49:C53 C96:C101 C115:C129">
      <formula1>"X"</formula1>
    </dataValidation>
  </dataValidations>
  <hyperlinks>
    <hyperlink ref="AA7" location="Índice!B23"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2 Sección V
Cuestionario</oddHeader>
    <oddFooter>&amp;LCenso Nacional de Gobiernos Estatales 2026&amp;R&amp;P de &amp;N</oddFooter>
  </headerFooter>
  <rowBreaks count="1" manualBreakCount="1">
    <brk id="31" max="3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b5f16c3b677812e2e36761b40a67a9c0">
  <xsd:schema xmlns:xsd="http://www.w3.org/2001/XMLSchema" xmlns:xs="http://www.w3.org/2001/XMLSchema" xmlns:p="http://schemas.microsoft.com/office/2006/metadata/properties" xmlns:ns2="8cfb24df-c76a-48fb-92b8-e40e245fe804" targetNamespace="http://schemas.microsoft.com/office/2006/metadata/properties" ma:root="true" ma:fieldsID="06bb3350c0b6e9918a390608f0a81bea"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Props1.xml><?xml version="1.0" encoding="utf-8"?>
<ds:datastoreItem xmlns:ds="http://schemas.openxmlformats.org/officeDocument/2006/customXml" ds:itemID="{FCD8AE7D-6D33-40C4-8168-CB919EE44F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ADE2EA2-2415-47D7-AE2D-E061F4DE6B0A}">
  <ds:schemaRefs>
    <ds:schemaRef ds:uri="http://schemas.microsoft.com/sharepoint/v3/contenttype/forms"/>
  </ds:schemaRefs>
</ds:datastoreItem>
</file>

<file path=customXml/itemProps3.xml><?xml version="1.0" encoding="utf-8"?>
<ds:datastoreItem xmlns:ds="http://schemas.openxmlformats.org/officeDocument/2006/customXml" ds:itemID="{4F16866D-A98B-4743-AC20-850767F89E2D}">
  <ds:schemaRefs>
    <ds:schemaRef ds:uri="http://www.w3.org/XML/1998/namespace"/>
    <ds:schemaRef ds:uri="http://schemas.microsoft.com/office/2006/metadata/properties"/>
    <ds:schemaRef ds:uri="http://schemas.microsoft.com/office/2006/documentManagement/types"/>
    <ds:schemaRef ds:uri="8cfb24df-c76a-48fb-92b8-e40e245fe804"/>
    <ds:schemaRef ds:uri="http://schemas.openxmlformats.org/package/2006/metadata/core-properties"/>
    <ds:schemaRef ds:uri="http://purl.org/dc/elements/1.1/"/>
    <ds:schemaRef ds:uri="http://purl.org/dc/dcmitype/"/>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19</vt:i4>
      </vt:variant>
    </vt:vector>
  </HeadingPairs>
  <TitlesOfParts>
    <vt:vector size="38" baseType="lpstr">
      <vt:lpstr>Índice</vt:lpstr>
      <vt:lpstr>Presentación</vt:lpstr>
      <vt:lpstr>Informantes</vt:lpstr>
      <vt:lpstr>Participantes</vt:lpstr>
      <vt:lpstr>CNGE_2026_M2_Secc1</vt:lpstr>
      <vt:lpstr>CNGE_2026_M2_Secc2</vt:lpstr>
      <vt:lpstr>CNGE_2026_M2_Secc3</vt:lpstr>
      <vt:lpstr>CNGE_2026_M2_Secc4</vt:lpstr>
      <vt:lpstr>CNGE_2026_M2_Secc5</vt:lpstr>
      <vt:lpstr>CNGE_2026_M2_Secc6</vt:lpstr>
      <vt:lpstr>CNGE_2026_M2_Secc7</vt:lpstr>
      <vt:lpstr>CNGE_2026_M2_Secc8</vt:lpstr>
      <vt:lpstr>CNGE_2026_M2_Secc9</vt:lpstr>
      <vt:lpstr>CNGE_2026_M2_Secc10</vt:lpstr>
      <vt:lpstr>CNGE_2026_M2_Secc11</vt:lpstr>
      <vt:lpstr>CNGE_2026_M2_Secc12</vt:lpstr>
      <vt:lpstr>CNGE_2026_M2_Secc13</vt:lpstr>
      <vt:lpstr>Complemento</vt:lpstr>
      <vt:lpstr>Glosario</vt:lpstr>
      <vt:lpstr>CNGE_2026_M2_Secc1!Área_de_impresión</vt:lpstr>
      <vt:lpstr>CNGE_2026_M2_Secc10!Área_de_impresión</vt:lpstr>
      <vt:lpstr>CNGE_2026_M2_Secc11!Área_de_impresión</vt:lpstr>
      <vt:lpstr>CNGE_2026_M2_Secc12!Área_de_impresión</vt:lpstr>
      <vt:lpstr>CNGE_2026_M2_Secc13!Área_de_impresión</vt:lpstr>
      <vt:lpstr>CNGE_2026_M2_Secc2!Área_de_impresión</vt:lpstr>
      <vt:lpstr>CNGE_2026_M2_Secc3!Área_de_impresión</vt:lpstr>
      <vt:lpstr>CNGE_2026_M2_Secc4!Área_de_impresión</vt:lpstr>
      <vt:lpstr>CNGE_2026_M2_Secc5!Área_de_impresión</vt:lpstr>
      <vt:lpstr>CNGE_2026_M2_Secc6!Área_de_impresión</vt:lpstr>
      <vt:lpstr>CNGE_2026_M2_Secc7!Área_de_impresión</vt:lpstr>
      <vt:lpstr>CNGE_2026_M2_Secc8!Área_de_impresión</vt:lpstr>
      <vt:lpstr>CNGE_2026_M2_Secc9!Área_de_impresión</vt:lpstr>
      <vt:lpstr>Complemento!Área_de_impresión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AGUILAR GARCIA RENATA CASSANDRA</dc:creator>
  <cp:keywords/>
  <dc:description/>
  <cp:lastModifiedBy>Héctor Luna Ortega</cp:lastModifiedBy>
  <cp:revision/>
  <cp:lastPrinted>2026-06-04T19:54:40Z</cp:lastPrinted>
  <dcterms:created xsi:type="dcterms:W3CDTF">2024-10-28T17:44:01Z</dcterms:created>
  <dcterms:modified xsi:type="dcterms:W3CDTF">2026-06-04T19:55:40Z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y fmtid="{D5CDD505-2E9C-101B-9397-08002B2CF9AE}" pid="3" name="MediaServiceImageTags">
    <vt:lpwstr/>
  </property>
</Properties>
</file>